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workbookProtection workbookPassword="F0D5" lockStructure="1"/>
  <bookViews>
    <workbookView xWindow="-15" yWindow="3435" windowWidth="12045" windowHeight="1500" tabRatio="686" activeTab="2"/>
  </bookViews>
  <sheets>
    <sheet name="Indice" sheetId="37" r:id="rId1"/>
    <sheet name="Cuadros EFirma" sheetId="35" state="hidden" r:id="rId2"/>
    <sheet name="Información de Cabecera" sheetId="41" r:id="rId3"/>
    <sheet name="INMUEBLES EQUIPOS Y RODADOS" sheetId="1" r:id="rId4"/>
    <sheet name="MANO DE OBRA" sheetId="40" r:id="rId5"/>
    <sheet name="MATERIALES-INSUMOS" sheetId="3" r:id="rId6"/>
    <sheet name="COMB-LUB-NEUM-MANT" sheetId="20" r:id="rId7"/>
    <sheet name="RESUMEN" sheetId="9" r:id="rId8"/>
    <sheet name="APROPIACION A PRECIOS" sheetId="24" r:id="rId9"/>
    <sheet name="Análisis" sheetId="34" state="hidden" r:id="rId10"/>
    <sheet name="Analisis Ajustes" sheetId="26" state="hidden" r:id="rId11"/>
    <sheet name="Aplicación Indices" sheetId="36" state="hidden" r:id="rId12"/>
    <sheet name="Directos - Indirectos" sheetId="27" state="hidden" r:id="rId13"/>
    <sheet name="Validaciones" sheetId="17" state="hidden" r:id="rId14"/>
    <sheet name="Datos Indices" sheetId="32" state="hidden" r:id="rId15"/>
    <sheet name="Hoja1" sheetId="42" state="hidden" r:id="rId16"/>
  </sheets>
  <externalReferences>
    <externalReference r:id="rId17"/>
  </externalReferences>
  <definedNames>
    <definedName name="_xlnm._FilterDatabase" localSheetId="8" hidden="1">'APROPIACION A PRECIOS'!$A$12:$T$93</definedName>
    <definedName name="_xlnm._FilterDatabase" localSheetId="6" hidden="1">'COMB-LUB-NEUM-MANT'!$A$18:$AD$198</definedName>
    <definedName name="_xlnm._FilterDatabase" localSheetId="3" hidden="1">'INMUEBLES EQUIPOS Y RODADOS'!$B$16:$U$250</definedName>
    <definedName name="_xlnm._FilterDatabase" localSheetId="4" hidden="1">'MANO DE OBRA'!$A$14:$BZ$294</definedName>
    <definedName name="_xlnm._FilterDatabase" localSheetId="5" hidden="1">'MATERIALES-INSUMOS'!$B$16:$N$466</definedName>
    <definedName name="_xlnm._FilterDatabase" localSheetId="13" hidden="1">Validaciones!$F$3:$G$21</definedName>
    <definedName name="_Order2" hidden="1">255</definedName>
    <definedName name="_Regression_Int" localSheetId="6" hidden="1">1</definedName>
    <definedName name="_Regression_Int" localSheetId="3" hidden="1">1</definedName>
    <definedName name="_Regression_Int" localSheetId="5" hidden="1">1</definedName>
    <definedName name="_Regression_Int" localSheetId="7" hidden="1">1</definedName>
    <definedName name="A" localSheetId="11">#REF!</definedName>
    <definedName name="A_IMPRESIÓN_IM" localSheetId="11">#REF!</definedName>
    <definedName name="ajusteMO" localSheetId="4">'MANO DE OBRA'!$BY$299</definedName>
    <definedName name="ajusteMO">#REF!</definedName>
    <definedName name="_xlnm.Print_Area" localSheetId="8">'APROPIACION A PRECIOS'!$A$1:$U$101</definedName>
    <definedName name="_xlnm.Print_Area" localSheetId="6">'COMB-LUB-NEUM-MANT'!$A$1:$AD$211</definedName>
    <definedName name="_xlnm.Print_Area" localSheetId="3">'INMUEBLES EQUIPOS Y RODADOS'!$A$2:$U$267</definedName>
    <definedName name="_xlnm.Print_Area" localSheetId="4">'MANO DE OBRA'!$A$1:$BV$299</definedName>
    <definedName name="_xlnm.Print_Area" localSheetId="5">'MATERIALES-INSUMOS'!$A$1:$N$479</definedName>
    <definedName name="_xlnm.Print_Area" localSheetId="7">RESUMEN!$A$1:$G$39</definedName>
    <definedName name="bipp" localSheetId="11">[1]SPLITS!#REF!</definedName>
    <definedName name="CUADRO_TARIFARIO_FINAL">'APROPIACION A PRECIOS'!$C$101</definedName>
    <definedName name="Equipo_pesado">'INMUEBLES EQUIPOS Y RODADOS'!$F$20</definedName>
    <definedName name="IMPRI" localSheetId="11">#REF!</definedName>
    <definedName name="IMPRIM" localSheetId="11">#REF!</definedName>
    <definedName name="IMPRIMIR" localSheetId="11">#REF!</definedName>
    <definedName name="INCORPORA" localSheetId="11">#REF!</definedName>
    <definedName name="Indice" localSheetId="11">Validaciones!#REF!</definedName>
    <definedName name="Indices">Validaciones!$B$79:$B$83</definedName>
    <definedName name="Indices2">Validaciones!$B$87:$B$91</definedName>
    <definedName name="Indices3">Validaciones!$B$94:$B$98</definedName>
    <definedName name="INFORME_SUELDOS" localSheetId="11">#REF!</definedName>
    <definedName name="Insumos_Directo_Indirecto">Validaciones!$B$61:$B$63</definedName>
    <definedName name="mo" localSheetId="11">#REF!</definedName>
    <definedName name="OBRA" localSheetId="11">#REF!</definedName>
    <definedName name="P_P_MO" localSheetId="11">#REF!</definedName>
    <definedName name="T_Actividad">Validaciones!$B$4:$B$8</definedName>
    <definedName name="T_Gremio">Validaciones!$D$4:$D$38</definedName>
    <definedName name="T_Nro_CCT">Validaciones!$F$4:$F$19</definedName>
    <definedName name="T_Provincia">Validaciones!$B$11:$B$17</definedName>
    <definedName name="T_Relac_con_servic">Validaciones!$B$39:$B$42</definedName>
    <definedName name="T_rubro">Validaciones!$F$30:$F$34</definedName>
    <definedName name="T_sino">Validaciones!$B$28:$B$29</definedName>
    <definedName name="T_Situac_actual">Validaciones!$B$34:$B$35</definedName>
    <definedName name="T_Tipo_neumat">Validaciones!$B$46:$B$47</definedName>
    <definedName name="T_UUNN">Validaciones!$B$23:$B$25</definedName>
    <definedName name="tarifario_final">'APROPIACION A PRECIOS'!$B$102</definedName>
    <definedName name="Tipo_Insumos">Validaciones!$B$69:$B$73</definedName>
    <definedName name="_xlnm.Print_Titles" localSheetId="6">'COMB-LUB-NEUM-MANT'!$A:$D</definedName>
    <definedName name="_xlnm.Print_Titles" localSheetId="4">'MANO DE OBRA'!$1:$14</definedName>
    <definedName name="VARIACIONES_POR_ITEM">'APROPIACION A PRECIOS'!$AG$11</definedName>
    <definedName name="Vehículos">Validaciones!#REF!</definedName>
    <definedName name="Zona">Validaciones!$B$51:$B$57</definedName>
  </definedNames>
  <calcPr calcId="145621"/>
</workbook>
</file>

<file path=xl/calcChain.xml><?xml version="1.0" encoding="utf-8"?>
<calcChain xmlns="http://schemas.openxmlformats.org/spreadsheetml/2006/main">
  <c r="K22" i="20" l="1"/>
  <c r="AD22" i="20" s="1"/>
  <c r="AB22" i="20"/>
  <c r="W22" i="20"/>
  <c r="T22" i="20"/>
  <c r="P22" i="20"/>
  <c r="AB21" i="20"/>
  <c r="W21" i="20"/>
  <c r="T21" i="20"/>
  <c r="P21" i="20"/>
  <c r="K21" i="20"/>
  <c r="AD21" i="20" s="1"/>
  <c r="AB20" i="20"/>
  <c r="W20" i="20"/>
  <c r="T20" i="20"/>
  <c r="P20" i="20"/>
  <c r="K20" i="20"/>
  <c r="BL16" i="40"/>
  <c r="BM16" i="40"/>
  <c r="BK16" i="40"/>
  <c r="BQ16" i="40" s="1"/>
  <c r="BL17" i="40"/>
  <c r="BM17" i="40"/>
  <c r="BK17" i="40"/>
  <c r="BL18" i="40"/>
  <c r="BM18" i="40"/>
  <c r="BK18" i="40"/>
  <c r="BQ18" i="40" s="1"/>
  <c r="BL19" i="40"/>
  <c r="BM19" i="40"/>
  <c r="BK19" i="40"/>
  <c r="BQ19" i="40" s="1"/>
  <c r="BL20" i="40"/>
  <c r="BM20" i="40"/>
  <c r="BQ20" i="40" s="1"/>
  <c r="BK20" i="40"/>
  <c r="BL21" i="40"/>
  <c r="BM21" i="40"/>
  <c r="BQ21" i="40" s="1"/>
  <c r="BK21" i="40"/>
  <c r="BQ17" i="40"/>
  <c r="AY93" i="24"/>
  <c r="AY92" i="24"/>
  <c r="AY91" i="24"/>
  <c r="AY90" i="24"/>
  <c r="AY89" i="24"/>
  <c r="AY88" i="24"/>
  <c r="AY87" i="24"/>
  <c r="AY86" i="24"/>
  <c r="AY85" i="24"/>
  <c r="AY84" i="24"/>
  <c r="AY83" i="24"/>
  <c r="AY82" i="24"/>
  <c r="AY81" i="24"/>
  <c r="AY80" i="24"/>
  <c r="AY79" i="24"/>
  <c r="AY78" i="24"/>
  <c r="AY77" i="24"/>
  <c r="AY76" i="24"/>
  <c r="AY75" i="24"/>
  <c r="AY74" i="24"/>
  <c r="AY73" i="24"/>
  <c r="AY72" i="24"/>
  <c r="AY71" i="24"/>
  <c r="AY70" i="24"/>
  <c r="AY69" i="24"/>
  <c r="AY68" i="24"/>
  <c r="AY67" i="24"/>
  <c r="AY66" i="24"/>
  <c r="AY65" i="24"/>
  <c r="AY64" i="24"/>
  <c r="AY63" i="24"/>
  <c r="AY62" i="24"/>
  <c r="AY61" i="24"/>
  <c r="AY60" i="24"/>
  <c r="AY59" i="24"/>
  <c r="AY58" i="24"/>
  <c r="AY57" i="24"/>
  <c r="AY56" i="24"/>
  <c r="AY55" i="24"/>
  <c r="AY54" i="24"/>
  <c r="AY53" i="24"/>
  <c r="AY52" i="24"/>
  <c r="AY51" i="24"/>
  <c r="AY50" i="24"/>
  <c r="AY49" i="24"/>
  <c r="AY48" i="24"/>
  <c r="AY47" i="24"/>
  <c r="AY46" i="24"/>
  <c r="AY45" i="24"/>
  <c r="AY44" i="24"/>
  <c r="AY43" i="24"/>
  <c r="AY42" i="24"/>
  <c r="AY41" i="24"/>
  <c r="AY40" i="24"/>
  <c r="AY39" i="24"/>
  <c r="AY38" i="24"/>
  <c r="AY37" i="24"/>
  <c r="AY36" i="24"/>
  <c r="AY35" i="24"/>
  <c r="AY34" i="24"/>
  <c r="AY33" i="24"/>
  <c r="AY32" i="24"/>
  <c r="AY31" i="24"/>
  <c r="AY30" i="24"/>
  <c r="AY29" i="24"/>
  <c r="AY28" i="24"/>
  <c r="AY27" i="24"/>
  <c r="AY26" i="24"/>
  <c r="AY25" i="24"/>
  <c r="AY24" i="24"/>
  <c r="AY23" i="24"/>
  <c r="AY22" i="24"/>
  <c r="AY21" i="24"/>
  <c r="AY20" i="24"/>
  <c r="AY19" i="24"/>
  <c r="AY18" i="24"/>
  <c r="AY17" i="24"/>
  <c r="AY16" i="24"/>
  <c r="AY14" i="24"/>
  <c r="AY15" i="24"/>
  <c r="I240" i="3"/>
  <c r="Q240" i="3"/>
  <c r="U240" i="3"/>
  <c r="I241" i="3"/>
  <c r="Q241" i="3"/>
  <c r="U241" i="3"/>
  <c r="I242" i="3"/>
  <c r="Q242" i="3"/>
  <c r="U242" i="3"/>
  <c r="I243" i="3"/>
  <c r="Q243" i="3"/>
  <c r="U243" i="3"/>
  <c r="I244" i="3"/>
  <c r="Q244" i="3"/>
  <c r="U244" i="3"/>
  <c r="I245" i="3"/>
  <c r="Q245" i="3"/>
  <c r="U245" i="3"/>
  <c r="I246" i="3"/>
  <c r="Q246" i="3"/>
  <c r="U246" i="3"/>
  <c r="I247" i="3"/>
  <c r="Q247" i="3"/>
  <c r="U247" i="3"/>
  <c r="I248" i="3"/>
  <c r="Q248" i="3"/>
  <c r="U248" i="3"/>
  <c r="I249" i="3"/>
  <c r="Q249" i="3"/>
  <c r="U249" i="3"/>
  <c r="I250" i="3"/>
  <c r="Q250" i="3"/>
  <c r="U250" i="3"/>
  <c r="I251" i="3"/>
  <c r="Q251" i="3"/>
  <c r="U251" i="3"/>
  <c r="I252" i="3"/>
  <c r="Q252" i="3"/>
  <c r="U252" i="3"/>
  <c r="I253" i="3"/>
  <c r="Q253" i="3"/>
  <c r="U253" i="3"/>
  <c r="I254" i="3"/>
  <c r="Q254" i="3"/>
  <c r="U254" i="3"/>
  <c r="I255" i="3"/>
  <c r="Q255" i="3"/>
  <c r="U255" i="3"/>
  <c r="I256" i="3"/>
  <c r="Q256" i="3"/>
  <c r="U256" i="3"/>
  <c r="I257" i="3"/>
  <c r="Q257" i="3"/>
  <c r="U257" i="3"/>
  <c r="I258" i="3"/>
  <c r="Q258" i="3"/>
  <c r="U258" i="3"/>
  <c r="I259" i="3"/>
  <c r="Q259" i="3"/>
  <c r="U259" i="3"/>
  <c r="I260" i="3"/>
  <c r="Q260" i="3"/>
  <c r="U260" i="3"/>
  <c r="I261" i="3"/>
  <c r="Q261" i="3"/>
  <c r="U261" i="3"/>
  <c r="I262" i="3"/>
  <c r="Q262" i="3"/>
  <c r="U262" i="3"/>
  <c r="I263" i="3"/>
  <c r="Q263" i="3"/>
  <c r="U263" i="3"/>
  <c r="I264" i="3"/>
  <c r="Q264" i="3"/>
  <c r="U264" i="3"/>
  <c r="I265" i="3"/>
  <c r="Q265" i="3"/>
  <c r="U265" i="3"/>
  <c r="I266" i="3"/>
  <c r="Q266" i="3"/>
  <c r="U266" i="3"/>
  <c r="I267" i="3"/>
  <c r="Q267" i="3"/>
  <c r="U267" i="3"/>
  <c r="I268" i="3"/>
  <c r="Q268" i="3"/>
  <c r="U268" i="3"/>
  <c r="I269" i="3"/>
  <c r="Q269" i="3"/>
  <c r="U269" i="3"/>
  <c r="I270" i="3"/>
  <c r="Q270" i="3"/>
  <c r="U270" i="3"/>
  <c r="I271" i="3"/>
  <c r="Q271" i="3"/>
  <c r="U271" i="3"/>
  <c r="I272" i="3"/>
  <c r="Q272" i="3"/>
  <c r="U272" i="3"/>
  <c r="I273" i="3"/>
  <c r="Q273" i="3"/>
  <c r="U273" i="3"/>
  <c r="I274" i="3"/>
  <c r="Q274" i="3"/>
  <c r="U274" i="3"/>
  <c r="I275" i="3"/>
  <c r="Q275" i="3"/>
  <c r="U275" i="3"/>
  <c r="I276" i="3"/>
  <c r="Q276" i="3"/>
  <c r="U276" i="3"/>
  <c r="I277" i="3"/>
  <c r="Q277" i="3"/>
  <c r="U277" i="3"/>
  <c r="I278" i="3"/>
  <c r="Q278" i="3"/>
  <c r="U278" i="3"/>
  <c r="I279" i="3"/>
  <c r="Q279" i="3"/>
  <c r="U279" i="3"/>
  <c r="I280" i="3"/>
  <c r="Q280" i="3"/>
  <c r="U280" i="3"/>
  <c r="I281" i="3"/>
  <c r="Q281" i="3"/>
  <c r="U281" i="3"/>
  <c r="I282" i="3"/>
  <c r="Q282" i="3"/>
  <c r="U282" i="3"/>
  <c r="I283" i="3"/>
  <c r="Q283" i="3"/>
  <c r="U283" i="3"/>
  <c r="I284" i="3"/>
  <c r="Q284" i="3"/>
  <c r="U284" i="3"/>
  <c r="I285" i="3"/>
  <c r="Q285" i="3"/>
  <c r="U285" i="3"/>
  <c r="I286" i="3"/>
  <c r="Q286" i="3"/>
  <c r="U286" i="3"/>
  <c r="I287" i="3"/>
  <c r="Q287" i="3"/>
  <c r="U287" i="3"/>
  <c r="I288" i="3"/>
  <c r="Q288" i="3"/>
  <c r="U288" i="3"/>
  <c r="I289" i="3"/>
  <c r="Q289" i="3"/>
  <c r="U289" i="3"/>
  <c r="I290" i="3"/>
  <c r="Q290" i="3"/>
  <c r="U290" i="3"/>
  <c r="I291" i="3"/>
  <c r="Q291" i="3"/>
  <c r="U291" i="3"/>
  <c r="I292" i="3"/>
  <c r="Q292" i="3"/>
  <c r="U292" i="3"/>
  <c r="I293" i="3"/>
  <c r="Q293" i="3"/>
  <c r="U293" i="3"/>
  <c r="I294" i="3"/>
  <c r="Q294" i="3"/>
  <c r="U294" i="3"/>
  <c r="I295" i="3"/>
  <c r="Q295" i="3"/>
  <c r="U295" i="3"/>
  <c r="I296" i="3"/>
  <c r="Q296" i="3"/>
  <c r="U296" i="3"/>
  <c r="I297" i="3"/>
  <c r="Q297" i="3"/>
  <c r="U297" i="3"/>
  <c r="I298" i="3"/>
  <c r="Q298" i="3"/>
  <c r="U298" i="3"/>
  <c r="I299" i="3"/>
  <c r="Q299" i="3"/>
  <c r="U299" i="3"/>
  <c r="I300" i="3"/>
  <c r="Q300" i="3"/>
  <c r="U300" i="3"/>
  <c r="I301" i="3"/>
  <c r="Q301" i="3"/>
  <c r="U301" i="3"/>
  <c r="I302" i="3"/>
  <c r="Q302" i="3"/>
  <c r="U302" i="3"/>
  <c r="I303" i="3"/>
  <c r="Q303" i="3"/>
  <c r="U303" i="3"/>
  <c r="I304" i="3"/>
  <c r="Q304" i="3"/>
  <c r="U304" i="3"/>
  <c r="I305" i="3"/>
  <c r="Q305" i="3"/>
  <c r="U305" i="3"/>
  <c r="I306" i="3"/>
  <c r="Q306" i="3"/>
  <c r="U306" i="3"/>
  <c r="I307" i="3"/>
  <c r="Q307" i="3"/>
  <c r="U307" i="3"/>
  <c r="I308" i="3"/>
  <c r="Q308" i="3"/>
  <c r="U308" i="3"/>
  <c r="I309" i="3"/>
  <c r="Q309" i="3"/>
  <c r="U309" i="3"/>
  <c r="I310" i="3"/>
  <c r="Q310" i="3"/>
  <c r="U310" i="3"/>
  <c r="I311" i="3"/>
  <c r="Q311" i="3"/>
  <c r="U311" i="3"/>
  <c r="I312" i="3"/>
  <c r="Q312" i="3"/>
  <c r="U312" i="3"/>
  <c r="I313" i="3"/>
  <c r="Q313" i="3"/>
  <c r="U313" i="3"/>
  <c r="I314" i="3"/>
  <c r="Q314" i="3"/>
  <c r="U314" i="3"/>
  <c r="I315" i="3"/>
  <c r="Q315" i="3"/>
  <c r="U315" i="3"/>
  <c r="I316" i="3"/>
  <c r="Q316" i="3"/>
  <c r="U316" i="3"/>
  <c r="I317" i="3"/>
  <c r="Q317" i="3"/>
  <c r="U317" i="3"/>
  <c r="I318" i="3"/>
  <c r="Q318" i="3"/>
  <c r="U318" i="3"/>
  <c r="I319" i="3"/>
  <c r="Q319" i="3"/>
  <c r="U319" i="3"/>
  <c r="I320" i="3"/>
  <c r="Q320" i="3"/>
  <c r="U320" i="3"/>
  <c r="I321" i="3"/>
  <c r="Q321" i="3"/>
  <c r="U321" i="3"/>
  <c r="I322" i="3"/>
  <c r="Q322" i="3"/>
  <c r="U322" i="3"/>
  <c r="I323" i="3"/>
  <c r="Q323" i="3"/>
  <c r="U323" i="3"/>
  <c r="I324" i="3"/>
  <c r="Q324" i="3"/>
  <c r="U324" i="3"/>
  <c r="I325" i="3"/>
  <c r="Q325" i="3"/>
  <c r="U325" i="3"/>
  <c r="I326" i="3"/>
  <c r="Q326" i="3"/>
  <c r="U326" i="3"/>
  <c r="I327" i="3"/>
  <c r="Q327" i="3"/>
  <c r="U327" i="3"/>
  <c r="I328" i="3"/>
  <c r="Q328" i="3"/>
  <c r="U328" i="3"/>
  <c r="I329" i="3"/>
  <c r="Q329" i="3"/>
  <c r="U329" i="3"/>
  <c r="I330" i="3"/>
  <c r="Q330" i="3"/>
  <c r="U330" i="3"/>
  <c r="I331" i="3"/>
  <c r="Q331" i="3"/>
  <c r="U331" i="3"/>
  <c r="I332" i="3"/>
  <c r="Q332" i="3"/>
  <c r="U332" i="3"/>
  <c r="I333" i="3"/>
  <c r="Q333" i="3"/>
  <c r="U333" i="3"/>
  <c r="I334" i="3"/>
  <c r="Q334" i="3"/>
  <c r="U334" i="3"/>
  <c r="I335" i="3"/>
  <c r="Q335" i="3"/>
  <c r="U335" i="3"/>
  <c r="I336" i="3"/>
  <c r="Q336" i="3"/>
  <c r="U336" i="3"/>
  <c r="I337" i="3"/>
  <c r="Q337" i="3"/>
  <c r="U337" i="3"/>
  <c r="I338" i="3"/>
  <c r="Q338" i="3"/>
  <c r="U338" i="3"/>
  <c r="I339" i="3"/>
  <c r="Q339" i="3"/>
  <c r="U339" i="3"/>
  <c r="I340" i="3"/>
  <c r="Q340" i="3"/>
  <c r="U340" i="3"/>
  <c r="I341" i="3"/>
  <c r="Q341" i="3"/>
  <c r="U341" i="3"/>
  <c r="I342" i="3"/>
  <c r="Q342" i="3"/>
  <c r="U342" i="3"/>
  <c r="I343" i="3"/>
  <c r="Q343" i="3"/>
  <c r="U343" i="3"/>
  <c r="I344" i="3"/>
  <c r="Q344" i="3"/>
  <c r="U344" i="3"/>
  <c r="I345" i="3"/>
  <c r="Q345" i="3"/>
  <c r="U345" i="3"/>
  <c r="I346" i="3"/>
  <c r="Q346" i="3"/>
  <c r="U346" i="3"/>
  <c r="I347" i="3"/>
  <c r="Q347" i="3"/>
  <c r="U347" i="3"/>
  <c r="I348" i="3"/>
  <c r="Q348" i="3"/>
  <c r="U348" i="3"/>
  <c r="I349" i="3"/>
  <c r="Q349" i="3"/>
  <c r="U349" i="3"/>
  <c r="I350" i="3"/>
  <c r="Q350" i="3"/>
  <c r="U350" i="3"/>
  <c r="I351" i="3"/>
  <c r="Q351" i="3"/>
  <c r="U351" i="3"/>
  <c r="I352" i="3"/>
  <c r="Q352" i="3"/>
  <c r="U352" i="3"/>
  <c r="I353" i="3"/>
  <c r="Q353" i="3"/>
  <c r="U353" i="3"/>
  <c r="I354" i="3"/>
  <c r="Q354" i="3"/>
  <c r="U354" i="3"/>
  <c r="I355" i="3"/>
  <c r="Q355" i="3"/>
  <c r="U355" i="3"/>
  <c r="I356" i="3"/>
  <c r="Q356" i="3"/>
  <c r="U356" i="3"/>
  <c r="I357" i="3"/>
  <c r="Q357" i="3"/>
  <c r="U357" i="3"/>
  <c r="I358" i="3"/>
  <c r="Q358" i="3"/>
  <c r="U358" i="3"/>
  <c r="I359" i="3"/>
  <c r="Q359" i="3"/>
  <c r="U359" i="3"/>
  <c r="I360" i="3"/>
  <c r="Q360" i="3"/>
  <c r="U360" i="3"/>
  <c r="I361" i="3"/>
  <c r="Q361" i="3"/>
  <c r="U361" i="3"/>
  <c r="I362" i="3"/>
  <c r="Q362" i="3"/>
  <c r="U362" i="3"/>
  <c r="I363" i="3"/>
  <c r="Q363" i="3"/>
  <c r="U363" i="3"/>
  <c r="I364" i="3"/>
  <c r="Q364" i="3"/>
  <c r="U364" i="3"/>
  <c r="I365" i="3"/>
  <c r="Q365" i="3"/>
  <c r="U365" i="3"/>
  <c r="I366" i="3"/>
  <c r="Q366" i="3"/>
  <c r="U366" i="3"/>
  <c r="I367" i="3"/>
  <c r="Q367" i="3"/>
  <c r="U367" i="3"/>
  <c r="I368" i="3"/>
  <c r="Q368" i="3"/>
  <c r="U368" i="3"/>
  <c r="I369" i="3"/>
  <c r="Q369" i="3"/>
  <c r="U369" i="3"/>
  <c r="I370" i="3"/>
  <c r="Q370" i="3"/>
  <c r="U370" i="3"/>
  <c r="I371" i="3"/>
  <c r="Q371" i="3"/>
  <c r="U371" i="3"/>
  <c r="I372" i="3"/>
  <c r="Q372" i="3"/>
  <c r="U372" i="3"/>
  <c r="I373" i="3"/>
  <c r="Q373" i="3"/>
  <c r="U373" i="3"/>
  <c r="I374" i="3"/>
  <c r="Q374" i="3"/>
  <c r="U374" i="3"/>
  <c r="I375" i="3"/>
  <c r="Q375" i="3"/>
  <c r="U375" i="3"/>
  <c r="I376" i="3"/>
  <c r="Q376" i="3"/>
  <c r="U376" i="3"/>
  <c r="I377" i="3"/>
  <c r="Q377" i="3"/>
  <c r="U377" i="3"/>
  <c r="I378" i="3"/>
  <c r="Q378" i="3"/>
  <c r="U378" i="3"/>
  <c r="I379" i="3"/>
  <c r="Q379" i="3"/>
  <c r="U379" i="3"/>
  <c r="I380" i="3"/>
  <c r="Q380" i="3"/>
  <c r="U380" i="3"/>
  <c r="I381" i="3"/>
  <c r="Q381" i="3"/>
  <c r="U381" i="3"/>
  <c r="I382" i="3"/>
  <c r="Q382" i="3"/>
  <c r="U382" i="3"/>
  <c r="I383" i="3"/>
  <c r="Q383" i="3"/>
  <c r="U383" i="3"/>
  <c r="I384" i="3"/>
  <c r="Q384" i="3"/>
  <c r="U384" i="3"/>
  <c r="I385" i="3"/>
  <c r="Q385" i="3"/>
  <c r="U385" i="3"/>
  <c r="I386" i="3"/>
  <c r="Q386" i="3"/>
  <c r="U386" i="3"/>
  <c r="I387" i="3"/>
  <c r="Q387" i="3"/>
  <c r="U387" i="3"/>
  <c r="I388" i="3"/>
  <c r="Q388" i="3"/>
  <c r="U388" i="3"/>
  <c r="I389" i="3"/>
  <c r="Q389" i="3"/>
  <c r="U389" i="3"/>
  <c r="I390" i="3"/>
  <c r="Q390" i="3"/>
  <c r="U390" i="3"/>
  <c r="I391" i="3"/>
  <c r="Q391" i="3"/>
  <c r="U391" i="3"/>
  <c r="I392" i="3"/>
  <c r="Q392" i="3"/>
  <c r="U392" i="3"/>
  <c r="I393" i="3"/>
  <c r="Q393" i="3"/>
  <c r="U393" i="3"/>
  <c r="I394" i="3"/>
  <c r="Q394" i="3"/>
  <c r="U394" i="3"/>
  <c r="I395" i="3"/>
  <c r="Q395" i="3"/>
  <c r="U395" i="3"/>
  <c r="I396" i="3"/>
  <c r="Q396" i="3"/>
  <c r="U396" i="3"/>
  <c r="I397" i="3"/>
  <c r="Q397" i="3"/>
  <c r="U397" i="3"/>
  <c r="I398" i="3"/>
  <c r="Q398" i="3"/>
  <c r="U398" i="3"/>
  <c r="I399" i="3"/>
  <c r="Q399" i="3"/>
  <c r="U399" i="3"/>
  <c r="I400" i="3"/>
  <c r="Q400" i="3"/>
  <c r="U400" i="3"/>
  <c r="I401" i="3"/>
  <c r="Q401" i="3"/>
  <c r="U401" i="3"/>
  <c r="I402" i="3"/>
  <c r="Q402" i="3"/>
  <c r="U402" i="3"/>
  <c r="I403" i="3"/>
  <c r="Q403" i="3"/>
  <c r="U403" i="3"/>
  <c r="I404" i="3"/>
  <c r="Q404" i="3"/>
  <c r="U404" i="3"/>
  <c r="I405" i="3"/>
  <c r="Q405" i="3"/>
  <c r="U405" i="3"/>
  <c r="I406" i="3"/>
  <c r="Q406" i="3"/>
  <c r="U406" i="3"/>
  <c r="I407" i="3"/>
  <c r="Q407" i="3"/>
  <c r="U407" i="3"/>
  <c r="I408" i="3"/>
  <c r="Q408" i="3"/>
  <c r="U408" i="3"/>
  <c r="I409" i="3"/>
  <c r="Q409" i="3"/>
  <c r="U409" i="3"/>
  <c r="I410" i="3"/>
  <c r="Q410" i="3"/>
  <c r="U410" i="3"/>
  <c r="I411" i="3"/>
  <c r="Q411" i="3"/>
  <c r="U411" i="3"/>
  <c r="I412" i="3"/>
  <c r="Q412" i="3"/>
  <c r="U412" i="3"/>
  <c r="I413" i="3"/>
  <c r="Q413" i="3"/>
  <c r="U413" i="3"/>
  <c r="I414" i="3"/>
  <c r="Q414" i="3"/>
  <c r="U414" i="3"/>
  <c r="I415" i="3"/>
  <c r="Q415" i="3"/>
  <c r="U415" i="3"/>
  <c r="I416" i="3"/>
  <c r="Q416" i="3"/>
  <c r="U416" i="3"/>
  <c r="I417" i="3"/>
  <c r="Q417" i="3"/>
  <c r="U417" i="3"/>
  <c r="I418" i="3"/>
  <c r="Q418" i="3"/>
  <c r="U418" i="3"/>
  <c r="I419" i="3"/>
  <c r="Q419" i="3"/>
  <c r="U419" i="3"/>
  <c r="I420" i="3"/>
  <c r="Q420" i="3"/>
  <c r="U420" i="3"/>
  <c r="I421" i="3"/>
  <c r="Q421" i="3"/>
  <c r="U421" i="3"/>
  <c r="I422" i="3"/>
  <c r="Q422" i="3"/>
  <c r="U422" i="3"/>
  <c r="I423" i="3"/>
  <c r="Q423" i="3"/>
  <c r="U423" i="3"/>
  <c r="I424" i="3"/>
  <c r="Q424" i="3"/>
  <c r="U424" i="3"/>
  <c r="I425" i="3"/>
  <c r="Q425" i="3"/>
  <c r="U425" i="3"/>
  <c r="I426" i="3"/>
  <c r="Q426" i="3"/>
  <c r="U426" i="3"/>
  <c r="I427" i="3"/>
  <c r="Q427" i="3"/>
  <c r="U427" i="3"/>
  <c r="I428" i="3"/>
  <c r="Q428" i="3"/>
  <c r="U428" i="3"/>
  <c r="I429" i="3"/>
  <c r="Q429" i="3"/>
  <c r="U429" i="3"/>
  <c r="I430" i="3"/>
  <c r="Q430" i="3"/>
  <c r="U430" i="3"/>
  <c r="I431" i="3"/>
  <c r="Q431" i="3"/>
  <c r="U431" i="3"/>
  <c r="I432" i="3"/>
  <c r="Q432" i="3"/>
  <c r="U432" i="3"/>
  <c r="I433" i="3"/>
  <c r="Q433" i="3"/>
  <c r="U433" i="3"/>
  <c r="I434" i="3"/>
  <c r="Q434" i="3"/>
  <c r="U434" i="3"/>
  <c r="I435" i="3"/>
  <c r="Q435" i="3"/>
  <c r="U435" i="3"/>
  <c r="I436" i="3"/>
  <c r="Q436" i="3"/>
  <c r="U436" i="3"/>
  <c r="I437" i="3"/>
  <c r="Q437" i="3"/>
  <c r="U437" i="3"/>
  <c r="I438" i="3"/>
  <c r="Q438" i="3"/>
  <c r="U438" i="3"/>
  <c r="I439" i="3"/>
  <c r="Q439" i="3"/>
  <c r="U439" i="3"/>
  <c r="I440" i="3"/>
  <c r="Q440" i="3"/>
  <c r="U440" i="3"/>
  <c r="I441" i="3"/>
  <c r="Q441" i="3"/>
  <c r="U441" i="3"/>
  <c r="I442" i="3"/>
  <c r="Q442" i="3"/>
  <c r="U442" i="3"/>
  <c r="I443" i="3"/>
  <c r="Q443" i="3"/>
  <c r="U443" i="3"/>
  <c r="I444" i="3"/>
  <c r="Q444" i="3"/>
  <c r="U444" i="3"/>
  <c r="I445" i="3"/>
  <c r="Q445" i="3"/>
  <c r="U445" i="3"/>
  <c r="I446" i="3"/>
  <c r="Q446" i="3"/>
  <c r="U446" i="3"/>
  <c r="I447" i="3"/>
  <c r="Q447" i="3"/>
  <c r="U447" i="3"/>
  <c r="I448" i="3"/>
  <c r="Q448" i="3"/>
  <c r="U448" i="3"/>
  <c r="I449" i="3"/>
  <c r="Q449" i="3"/>
  <c r="U449" i="3"/>
  <c r="BZ16" i="40"/>
  <c r="BK230" i="40"/>
  <c r="BY230" i="40" s="1"/>
  <c r="CA230" i="40" s="1"/>
  <c r="BL230" i="40"/>
  <c r="BM230" i="40"/>
  <c r="BW230" i="40"/>
  <c r="BX230" i="40"/>
  <c r="BZ230" i="40"/>
  <c r="BK231" i="40"/>
  <c r="BL231" i="40"/>
  <c r="BM231" i="40"/>
  <c r="BQ231" i="40"/>
  <c r="BW231" i="40"/>
  <c r="CA231" i="40" s="1"/>
  <c r="BX231" i="40"/>
  <c r="BY231" i="40"/>
  <c r="BZ231" i="40"/>
  <c r="BK232" i="40"/>
  <c r="BQ232" i="40" s="1"/>
  <c r="BL232" i="40"/>
  <c r="BM232" i="40"/>
  <c r="BW232" i="40"/>
  <c r="BX232" i="40"/>
  <c r="BZ232" i="40"/>
  <c r="BK233" i="40"/>
  <c r="BQ233" i="40" s="1"/>
  <c r="BL233" i="40"/>
  <c r="BM233" i="40"/>
  <c r="BW233" i="40"/>
  <c r="CA233" i="40" s="1"/>
  <c r="BX233" i="40"/>
  <c r="BY233" i="40"/>
  <c r="BZ233" i="40"/>
  <c r="BK234" i="40"/>
  <c r="BL234" i="40"/>
  <c r="BM234" i="40"/>
  <c r="BW234" i="40"/>
  <c r="CA234" i="40" s="1"/>
  <c r="BX234" i="40"/>
  <c r="BY234" i="40"/>
  <c r="BZ234" i="40"/>
  <c r="BK235" i="40"/>
  <c r="BQ235" i="40" s="1"/>
  <c r="BL235" i="40"/>
  <c r="BM235" i="40"/>
  <c r="BW235" i="40"/>
  <c r="BX235" i="40"/>
  <c r="BZ235" i="40"/>
  <c r="BK236" i="40"/>
  <c r="BL236" i="40"/>
  <c r="BM236" i="40"/>
  <c r="BY236" i="40"/>
  <c r="BW236" i="40"/>
  <c r="BX236" i="40"/>
  <c r="BZ236" i="40"/>
  <c r="BK237" i="40"/>
  <c r="BY237" i="40" s="1"/>
  <c r="BL237" i="40"/>
  <c r="BM237" i="40"/>
  <c r="BW237" i="40"/>
  <c r="BX237" i="40"/>
  <c r="BZ237" i="40"/>
  <c r="BK238" i="40"/>
  <c r="BL238" i="40"/>
  <c r="BM238" i="40"/>
  <c r="BW238" i="40"/>
  <c r="BX238" i="40"/>
  <c r="BZ238" i="40"/>
  <c r="BK239" i="40"/>
  <c r="BY239" i="40" s="1"/>
  <c r="CA239" i="40" s="1"/>
  <c r="BL239" i="40"/>
  <c r="BQ239" i="40"/>
  <c r="BM239" i="40"/>
  <c r="BW239" i="40"/>
  <c r="BX239" i="40"/>
  <c r="BZ239" i="40"/>
  <c r="BK240" i="40"/>
  <c r="BY240" i="40"/>
  <c r="BL240" i="40"/>
  <c r="BM240" i="40"/>
  <c r="BW240" i="40"/>
  <c r="CA240" i="40"/>
  <c r="BX240" i="40"/>
  <c r="BZ240" i="40"/>
  <c r="BK241" i="40"/>
  <c r="BQ241" i="40"/>
  <c r="BL241" i="40"/>
  <c r="BM241" i="40"/>
  <c r="BW241" i="40"/>
  <c r="BX241" i="40"/>
  <c r="BZ241" i="40"/>
  <c r="BK242" i="40"/>
  <c r="BL242" i="40"/>
  <c r="BM242" i="40"/>
  <c r="BW242" i="40"/>
  <c r="BX242" i="40"/>
  <c r="BZ242" i="40"/>
  <c r="BK243" i="40"/>
  <c r="BL243" i="40"/>
  <c r="BM243" i="40"/>
  <c r="BW243" i="40"/>
  <c r="BX243" i="40"/>
  <c r="BZ243" i="40"/>
  <c r="BK244" i="40"/>
  <c r="BQ244" i="40" s="1"/>
  <c r="BL244" i="40"/>
  <c r="BM244" i="40"/>
  <c r="BW244" i="40"/>
  <c r="BX244" i="40"/>
  <c r="BZ244" i="40"/>
  <c r="BK245" i="40"/>
  <c r="BL245" i="40"/>
  <c r="BY245" i="40" s="1"/>
  <c r="BM245" i="40"/>
  <c r="BW245" i="40"/>
  <c r="BX245" i="40"/>
  <c r="BZ245" i="40"/>
  <c r="BK246" i="40"/>
  <c r="BQ246" i="40"/>
  <c r="BL246" i="40"/>
  <c r="BM246" i="40"/>
  <c r="BY246" i="40" s="1"/>
  <c r="BW246" i="40"/>
  <c r="BX246" i="40"/>
  <c r="BZ246" i="40"/>
  <c r="BK247" i="40"/>
  <c r="BL247" i="40"/>
  <c r="BM247" i="40"/>
  <c r="BW247" i="40"/>
  <c r="BX247" i="40"/>
  <c r="BZ247" i="40"/>
  <c r="BK248" i="40"/>
  <c r="BQ248" i="40" s="1"/>
  <c r="BL248" i="40"/>
  <c r="BM248" i="40"/>
  <c r="BW248" i="40"/>
  <c r="BX248" i="40"/>
  <c r="BZ248" i="40"/>
  <c r="BK249" i="40"/>
  <c r="BL249" i="40"/>
  <c r="BY249" i="40" s="1"/>
  <c r="BM249" i="40"/>
  <c r="BW249" i="40"/>
  <c r="BX249" i="40"/>
  <c r="BZ249" i="40"/>
  <c r="BK250" i="40"/>
  <c r="BQ250" i="40"/>
  <c r="BL250" i="40"/>
  <c r="BM250" i="40"/>
  <c r="BY250" i="40" s="1"/>
  <c r="BW250" i="40"/>
  <c r="BX250" i="40"/>
  <c r="BZ250" i="40"/>
  <c r="BK251" i="40"/>
  <c r="BL251" i="40"/>
  <c r="BM251" i="40"/>
  <c r="BW251" i="40"/>
  <c r="BX251" i="40"/>
  <c r="BZ251" i="40"/>
  <c r="BK252" i="40"/>
  <c r="BY252" i="40" s="1"/>
  <c r="BL252" i="40"/>
  <c r="BQ252" i="40"/>
  <c r="BM252" i="40"/>
  <c r="BW252" i="40"/>
  <c r="CA252" i="40" s="1"/>
  <c r="BX252" i="40"/>
  <c r="BZ252" i="40"/>
  <c r="BK253" i="40"/>
  <c r="BL253" i="40"/>
  <c r="BM253" i="40"/>
  <c r="BW253" i="40"/>
  <c r="BX253" i="40"/>
  <c r="BZ253" i="40"/>
  <c r="BK254" i="40"/>
  <c r="BY254" i="40" s="1"/>
  <c r="BL254" i="40"/>
  <c r="BM254" i="40"/>
  <c r="BQ254" i="40" s="1"/>
  <c r="BW254" i="40"/>
  <c r="BX254" i="40"/>
  <c r="CA254" i="40" s="1"/>
  <c r="BZ254" i="40"/>
  <c r="BK255" i="40"/>
  <c r="BQ255" i="40" s="1"/>
  <c r="BL255" i="40"/>
  <c r="BM255" i="40"/>
  <c r="BW255" i="40"/>
  <c r="BX255" i="40"/>
  <c r="BZ255" i="40"/>
  <c r="BK256" i="40"/>
  <c r="BY256" i="40"/>
  <c r="BL256" i="40"/>
  <c r="BQ256" i="40" s="1"/>
  <c r="BM256" i="40"/>
  <c r="BW256" i="40"/>
  <c r="BX256" i="40"/>
  <c r="BZ256" i="40"/>
  <c r="BK257" i="40"/>
  <c r="BY257" i="40"/>
  <c r="BL257" i="40"/>
  <c r="BQ257" i="40" s="1"/>
  <c r="BM257" i="40"/>
  <c r="BW257" i="40"/>
  <c r="BX257" i="40"/>
  <c r="BZ257" i="40"/>
  <c r="BK258" i="40"/>
  <c r="BL258" i="40"/>
  <c r="BQ258" i="40" s="1"/>
  <c r="BM258" i="40"/>
  <c r="BW258" i="40"/>
  <c r="BX258" i="40"/>
  <c r="BZ258" i="40"/>
  <c r="BK259" i="40"/>
  <c r="BL259" i="40"/>
  <c r="BY259" i="40" s="1"/>
  <c r="BM259" i="40"/>
  <c r="BW259" i="40"/>
  <c r="CA259" i="40" s="1"/>
  <c r="BX259" i="40"/>
  <c r="BZ259" i="40"/>
  <c r="BK260" i="40"/>
  <c r="BY260" i="40"/>
  <c r="BL260" i="40"/>
  <c r="BQ260" i="40"/>
  <c r="BM260" i="40"/>
  <c r="BW260" i="40"/>
  <c r="CA260" i="40" s="1"/>
  <c r="BX260" i="40"/>
  <c r="BZ260" i="40"/>
  <c r="BK261" i="40"/>
  <c r="BY261" i="40" s="1"/>
  <c r="BL261" i="40"/>
  <c r="BM261" i="40"/>
  <c r="BW261" i="40"/>
  <c r="BX261" i="40"/>
  <c r="BZ261" i="40"/>
  <c r="BK262" i="40"/>
  <c r="BL262" i="40"/>
  <c r="BM262" i="40"/>
  <c r="BY262" i="40" s="1"/>
  <c r="BW262" i="40"/>
  <c r="BX262" i="40"/>
  <c r="BZ262" i="40"/>
  <c r="BK263" i="40"/>
  <c r="BL263" i="40"/>
  <c r="BM263" i="40"/>
  <c r="BQ263" i="40" s="1"/>
  <c r="BW263" i="40"/>
  <c r="BX263" i="40"/>
  <c r="BZ263" i="40"/>
  <c r="BK264" i="40"/>
  <c r="BQ264" i="40" s="1"/>
  <c r="BL264" i="40"/>
  <c r="BY264" i="40" s="1"/>
  <c r="BM264" i="40"/>
  <c r="BW264" i="40"/>
  <c r="BX264" i="40"/>
  <c r="BZ264" i="40"/>
  <c r="BK265" i="40"/>
  <c r="BY265" i="40" s="1"/>
  <c r="CA265" i="40" s="1"/>
  <c r="BL265" i="40"/>
  <c r="BM265" i="40"/>
  <c r="BW265" i="40"/>
  <c r="BX265" i="40"/>
  <c r="BZ265" i="40"/>
  <c r="BK266" i="40"/>
  <c r="BY266" i="40"/>
  <c r="BL266" i="40"/>
  <c r="BQ266" i="40"/>
  <c r="BM266" i="40"/>
  <c r="BW266" i="40"/>
  <c r="CA266" i="40" s="1"/>
  <c r="BX266" i="40"/>
  <c r="BZ266" i="40"/>
  <c r="BK267" i="40"/>
  <c r="BY267" i="40" s="1"/>
  <c r="BQ267" i="40"/>
  <c r="BL267" i="40"/>
  <c r="BM267" i="40"/>
  <c r="BW267" i="40"/>
  <c r="BX267" i="40"/>
  <c r="BZ267" i="40"/>
  <c r="BK268" i="40"/>
  <c r="BL268" i="40"/>
  <c r="BM268" i="40"/>
  <c r="BW268" i="40"/>
  <c r="BX268" i="40"/>
  <c r="BZ268" i="40"/>
  <c r="BK269" i="40"/>
  <c r="BY269" i="40" s="1"/>
  <c r="BL269" i="40"/>
  <c r="BQ269" i="40" s="1"/>
  <c r="BM269" i="40"/>
  <c r="BW269" i="40"/>
  <c r="CA269" i="40" s="1"/>
  <c r="BX269" i="40"/>
  <c r="BZ269" i="40"/>
  <c r="BK270" i="40"/>
  <c r="BL270" i="40"/>
  <c r="BM270" i="40"/>
  <c r="BW270" i="40"/>
  <c r="BX270" i="40"/>
  <c r="BZ270" i="40"/>
  <c r="BK271" i="40"/>
  <c r="BQ271" i="40" s="1"/>
  <c r="BL271" i="40"/>
  <c r="BM271" i="40"/>
  <c r="BW271" i="40"/>
  <c r="BX271" i="40"/>
  <c r="BZ271" i="40"/>
  <c r="BK272" i="40"/>
  <c r="BL272" i="40"/>
  <c r="BM272" i="40"/>
  <c r="BW272" i="40"/>
  <c r="BX272" i="40"/>
  <c r="BZ272" i="40"/>
  <c r="BK273" i="40"/>
  <c r="BL273" i="40"/>
  <c r="BM273" i="40"/>
  <c r="BQ273" i="40" s="1"/>
  <c r="BW273" i="40"/>
  <c r="BX273" i="40"/>
  <c r="BZ273" i="40"/>
  <c r="BK274" i="40"/>
  <c r="BL274" i="40"/>
  <c r="BM274" i="40"/>
  <c r="BW274" i="40"/>
  <c r="BX274" i="40"/>
  <c r="BZ274" i="40"/>
  <c r="BK275" i="40"/>
  <c r="BQ275" i="40"/>
  <c r="BL275" i="40"/>
  <c r="BY275" i="40" s="1"/>
  <c r="BM275" i="40"/>
  <c r="BW275" i="40"/>
  <c r="BX275" i="40"/>
  <c r="BZ275" i="40"/>
  <c r="BK276" i="40"/>
  <c r="BL276" i="40"/>
  <c r="BM276" i="40"/>
  <c r="BW276" i="40"/>
  <c r="BX276" i="40"/>
  <c r="BZ276" i="40"/>
  <c r="BK277" i="40"/>
  <c r="BL277" i="40"/>
  <c r="BY277" i="40"/>
  <c r="BM277" i="40"/>
  <c r="BQ277" i="40"/>
  <c r="BW277" i="40"/>
  <c r="CA277" i="40"/>
  <c r="BX277" i="40"/>
  <c r="BZ277" i="40"/>
  <c r="BK278" i="40"/>
  <c r="BL278" i="40"/>
  <c r="BM278" i="40"/>
  <c r="BW278" i="40"/>
  <c r="BX278" i="40"/>
  <c r="BZ278" i="40"/>
  <c r="BK279" i="40"/>
  <c r="BL279" i="40"/>
  <c r="BM279" i="40"/>
  <c r="BQ279" i="40"/>
  <c r="BW279" i="40"/>
  <c r="BX279" i="40"/>
  <c r="BZ279" i="40"/>
  <c r="BK280" i="40"/>
  <c r="BL280" i="40"/>
  <c r="BM280" i="40"/>
  <c r="BW280" i="40"/>
  <c r="BX280" i="40"/>
  <c r="BZ280" i="40"/>
  <c r="BK281" i="40"/>
  <c r="BY281" i="40" s="1"/>
  <c r="BL281" i="40"/>
  <c r="BQ281" i="40" s="1"/>
  <c r="BM281" i="40"/>
  <c r="BW281" i="40"/>
  <c r="BX281" i="40"/>
  <c r="BZ281" i="40"/>
  <c r="BK282" i="40"/>
  <c r="BL282" i="40"/>
  <c r="BM282" i="40"/>
  <c r="BW282" i="40"/>
  <c r="BX282" i="40"/>
  <c r="BZ282" i="40"/>
  <c r="BK283" i="40"/>
  <c r="BQ283" i="40" s="1"/>
  <c r="BL283" i="40"/>
  <c r="BM283" i="40"/>
  <c r="BY283" i="40"/>
  <c r="BW283" i="40"/>
  <c r="CA283" i="40" s="1"/>
  <c r="BX283" i="40"/>
  <c r="BZ283" i="40"/>
  <c r="BK284" i="40"/>
  <c r="BL284" i="40"/>
  <c r="BM284" i="40"/>
  <c r="BW284" i="40"/>
  <c r="BX284" i="40"/>
  <c r="BZ284" i="40"/>
  <c r="BK285" i="40"/>
  <c r="BL285" i="40"/>
  <c r="BY285" i="40" s="1"/>
  <c r="BM285" i="40"/>
  <c r="BW285" i="40"/>
  <c r="BX285" i="40"/>
  <c r="BZ285" i="40"/>
  <c r="BK286" i="40"/>
  <c r="BL286" i="40"/>
  <c r="BM286" i="40"/>
  <c r="BW286" i="40"/>
  <c r="BX286" i="40"/>
  <c r="BZ286" i="40"/>
  <c r="BK287" i="40"/>
  <c r="BQ287" i="40" s="1"/>
  <c r="BL287" i="40"/>
  <c r="BM287" i="40"/>
  <c r="BW287" i="40"/>
  <c r="BX287" i="40"/>
  <c r="BZ287" i="40"/>
  <c r="BK288" i="40"/>
  <c r="BL288" i="40"/>
  <c r="BM288" i="40"/>
  <c r="BW288" i="40"/>
  <c r="BX288" i="40"/>
  <c r="BZ288" i="40"/>
  <c r="BK289" i="40"/>
  <c r="BY289" i="40"/>
  <c r="BL289" i="40"/>
  <c r="BQ289" i="40" s="1"/>
  <c r="BM289" i="40"/>
  <c r="BW289" i="40"/>
  <c r="BX289" i="40"/>
  <c r="BZ289" i="40"/>
  <c r="BK290" i="40"/>
  <c r="BL290" i="40"/>
  <c r="BM290" i="40"/>
  <c r="BW290" i="40"/>
  <c r="BX290" i="40"/>
  <c r="BZ290" i="40"/>
  <c r="BK291" i="40"/>
  <c r="BL291" i="40"/>
  <c r="BM291" i="40"/>
  <c r="BQ291" i="40" s="1"/>
  <c r="BW291" i="40"/>
  <c r="BX291" i="40"/>
  <c r="BZ291" i="40"/>
  <c r="BK292" i="40"/>
  <c r="BY292" i="40" s="1"/>
  <c r="CA292" i="40" s="1"/>
  <c r="BL292" i="40"/>
  <c r="BM292" i="40"/>
  <c r="BQ292" i="40"/>
  <c r="BW292" i="40"/>
  <c r="BX292" i="40"/>
  <c r="BZ292" i="40"/>
  <c r="BK293" i="40"/>
  <c r="BL293" i="40"/>
  <c r="BM293" i="40"/>
  <c r="BW293" i="40"/>
  <c r="BX293" i="40"/>
  <c r="BZ293" i="40"/>
  <c r="HO16" i="20"/>
  <c r="HN16" i="20"/>
  <c r="HM16" i="20"/>
  <c r="HL16" i="20"/>
  <c r="HK16" i="20"/>
  <c r="HJ16" i="20"/>
  <c r="HI16" i="20"/>
  <c r="HH16" i="20"/>
  <c r="HG16" i="20"/>
  <c r="HF16" i="20"/>
  <c r="HE16" i="20"/>
  <c r="HD16" i="20"/>
  <c r="HC16" i="20"/>
  <c r="HB16" i="20"/>
  <c r="HA16" i="20"/>
  <c r="GZ16" i="20"/>
  <c r="GY16" i="20"/>
  <c r="GX16" i="20"/>
  <c r="GW16" i="20"/>
  <c r="GV16" i="20"/>
  <c r="GU16" i="20"/>
  <c r="GT16" i="20"/>
  <c r="GS16" i="20"/>
  <c r="GR16" i="20"/>
  <c r="GQ16" i="20"/>
  <c r="GP16" i="20"/>
  <c r="GO16" i="20"/>
  <c r="GN16" i="20"/>
  <c r="GM16" i="20"/>
  <c r="GL16" i="20"/>
  <c r="GK16" i="20"/>
  <c r="GJ16" i="20"/>
  <c r="GI16" i="20"/>
  <c r="GH16" i="20"/>
  <c r="GG16" i="20"/>
  <c r="GF16" i="20"/>
  <c r="GE16" i="20"/>
  <c r="GD16" i="20"/>
  <c r="GC16" i="20"/>
  <c r="GB16" i="20"/>
  <c r="GA16" i="20"/>
  <c r="FZ16" i="20"/>
  <c r="FY16" i="20"/>
  <c r="FX16" i="20"/>
  <c r="FW16" i="20"/>
  <c r="FV16" i="20"/>
  <c r="FU16" i="20"/>
  <c r="FT16" i="20"/>
  <c r="FS16" i="20"/>
  <c r="FR16" i="20"/>
  <c r="FQ16" i="20"/>
  <c r="FP16" i="20"/>
  <c r="FO16" i="20"/>
  <c r="FN16" i="20"/>
  <c r="FM16" i="20"/>
  <c r="FL16" i="20"/>
  <c r="FK16" i="20"/>
  <c r="FJ16" i="20"/>
  <c r="FI16" i="20"/>
  <c r="FH16" i="20"/>
  <c r="FG16" i="20"/>
  <c r="FF16" i="20"/>
  <c r="FE16" i="20"/>
  <c r="FD16" i="20"/>
  <c r="FC16" i="20"/>
  <c r="FB16" i="20"/>
  <c r="FA16" i="20"/>
  <c r="EZ16" i="20"/>
  <c r="EY16" i="20"/>
  <c r="EX16" i="20"/>
  <c r="EW16" i="20"/>
  <c r="EV16" i="20"/>
  <c r="EU16" i="20"/>
  <c r="ET16" i="20"/>
  <c r="ES16" i="20"/>
  <c r="ER16" i="20"/>
  <c r="EQ16" i="20"/>
  <c r="EP16" i="20"/>
  <c r="EO16" i="20"/>
  <c r="EN16" i="20"/>
  <c r="EG16" i="20"/>
  <c r="EF16" i="20"/>
  <c r="EE16" i="20"/>
  <c r="ED16" i="20"/>
  <c r="EC16" i="20"/>
  <c r="EB16" i="20"/>
  <c r="EA16" i="20"/>
  <c r="DZ16" i="20"/>
  <c r="DY16" i="20"/>
  <c r="DX16" i="20"/>
  <c r="DW16" i="20"/>
  <c r="DV16" i="20"/>
  <c r="DU16" i="20"/>
  <c r="DT16" i="20"/>
  <c r="DS16" i="20"/>
  <c r="DR16" i="20"/>
  <c r="DQ16" i="20"/>
  <c r="DP16" i="20"/>
  <c r="DO16" i="20"/>
  <c r="DN16" i="20"/>
  <c r="DM16" i="20"/>
  <c r="DL16" i="20"/>
  <c r="DK16" i="20"/>
  <c r="DJ16" i="20"/>
  <c r="DI16" i="20"/>
  <c r="DH16" i="20"/>
  <c r="DG16" i="20"/>
  <c r="DF16" i="20"/>
  <c r="DE16" i="20"/>
  <c r="DD16" i="20"/>
  <c r="DC16" i="20"/>
  <c r="DB16" i="20"/>
  <c r="DA16" i="20"/>
  <c r="CZ16" i="20"/>
  <c r="CY16" i="20"/>
  <c r="CX16" i="20"/>
  <c r="CW16" i="20"/>
  <c r="CV16" i="20"/>
  <c r="CU16" i="20"/>
  <c r="CT16" i="20"/>
  <c r="CS16" i="20"/>
  <c r="CR16" i="20"/>
  <c r="CQ16" i="20"/>
  <c r="CP16" i="20"/>
  <c r="CO16" i="20"/>
  <c r="CN16" i="20"/>
  <c r="CM16" i="20"/>
  <c r="CL16" i="20"/>
  <c r="CK16" i="20"/>
  <c r="CJ16" i="20"/>
  <c r="CI16" i="20"/>
  <c r="CH16" i="20"/>
  <c r="CG16" i="20"/>
  <c r="CF16" i="20"/>
  <c r="CE16" i="20"/>
  <c r="CD16" i="20"/>
  <c r="CC16" i="20"/>
  <c r="CB16" i="20"/>
  <c r="CA16" i="20"/>
  <c r="BZ16" i="20"/>
  <c r="BY16" i="20"/>
  <c r="BX16" i="20"/>
  <c r="BW16" i="20"/>
  <c r="BV16" i="20"/>
  <c r="BU16" i="20"/>
  <c r="BT16" i="20"/>
  <c r="BS16" i="20"/>
  <c r="BR16" i="20"/>
  <c r="BQ16" i="20"/>
  <c r="BP16" i="20"/>
  <c r="BO16" i="20"/>
  <c r="BN16" i="20"/>
  <c r="BM16" i="20"/>
  <c r="BL16" i="20"/>
  <c r="BK16" i="20"/>
  <c r="BJ16" i="20"/>
  <c r="BI16" i="20"/>
  <c r="BH16" i="20"/>
  <c r="BG16" i="20"/>
  <c r="BF16" i="20"/>
  <c r="I93" i="24"/>
  <c r="J93" i="24" s="1"/>
  <c r="I92" i="24"/>
  <c r="J92" i="24" s="1"/>
  <c r="I91" i="24"/>
  <c r="J91" i="24" s="1"/>
  <c r="I90" i="24"/>
  <c r="J90" i="24" s="1"/>
  <c r="I89" i="24"/>
  <c r="J89" i="24" s="1"/>
  <c r="I88" i="24"/>
  <c r="J88" i="24" s="1"/>
  <c r="I87" i="24"/>
  <c r="J87" i="24" s="1"/>
  <c r="I86" i="24"/>
  <c r="J86" i="24" s="1"/>
  <c r="K86" i="24" s="1"/>
  <c r="I85" i="24"/>
  <c r="J85" i="24" s="1"/>
  <c r="I84" i="24"/>
  <c r="J84" i="24" s="1"/>
  <c r="I83" i="24"/>
  <c r="J83" i="24" s="1"/>
  <c r="I82" i="24"/>
  <c r="J82" i="24" s="1"/>
  <c r="I81" i="24"/>
  <c r="J81" i="24" s="1"/>
  <c r="I80" i="24"/>
  <c r="J80" i="24" s="1"/>
  <c r="I79" i="24"/>
  <c r="J79" i="24" s="1"/>
  <c r="I78" i="24"/>
  <c r="J78" i="24" s="1"/>
  <c r="I77" i="24"/>
  <c r="J77" i="24" s="1"/>
  <c r="I76" i="24"/>
  <c r="J76" i="24" s="1"/>
  <c r="I75" i="24"/>
  <c r="J75" i="24" s="1"/>
  <c r="K75" i="24" s="1"/>
  <c r="I74" i="24"/>
  <c r="J74" i="24" s="1"/>
  <c r="I73" i="24"/>
  <c r="J73" i="24" s="1"/>
  <c r="I72" i="24"/>
  <c r="J72" i="24" s="1"/>
  <c r="I71" i="24"/>
  <c r="J71" i="24" s="1"/>
  <c r="I70" i="24"/>
  <c r="J70" i="24" s="1"/>
  <c r="I69" i="24"/>
  <c r="J69" i="24" s="1"/>
  <c r="I68" i="24"/>
  <c r="J68" i="24" s="1"/>
  <c r="I67" i="24"/>
  <c r="J67" i="24" s="1"/>
  <c r="I66" i="24"/>
  <c r="J66" i="24" s="1"/>
  <c r="I65" i="24"/>
  <c r="J65" i="24" s="1"/>
  <c r="I64" i="24"/>
  <c r="J64" i="24" s="1"/>
  <c r="I63" i="24"/>
  <c r="J63" i="24" s="1"/>
  <c r="I62" i="24"/>
  <c r="J62" i="24" s="1"/>
  <c r="I61" i="24"/>
  <c r="J61" i="24" s="1"/>
  <c r="I60" i="24"/>
  <c r="J60" i="24" s="1"/>
  <c r="I59" i="24"/>
  <c r="J59" i="24" s="1"/>
  <c r="I58" i="24"/>
  <c r="J58" i="24" s="1"/>
  <c r="I57" i="24"/>
  <c r="J57" i="24" s="1"/>
  <c r="I56" i="24"/>
  <c r="J56" i="24" s="1"/>
  <c r="I55" i="24"/>
  <c r="J55" i="24" s="1"/>
  <c r="I54" i="24"/>
  <c r="J54" i="24" s="1"/>
  <c r="I53" i="24"/>
  <c r="J53" i="24" s="1"/>
  <c r="I52" i="24"/>
  <c r="J52" i="24" s="1"/>
  <c r="I51" i="24"/>
  <c r="J51" i="24" s="1"/>
  <c r="I50" i="24"/>
  <c r="J50" i="24" s="1"/>
  <c r="I49" i="24"/>
  <c r="J49" i="24" s="1"/>
  <c r="I48" i="24"/>
  <c r="J48" i="24" s="1"/>
  <c r="K48" i="24" s="1"/>
  <c r="I47" i="24"/>
  <c r="J47" i="24" s="1"/>
  <c r="I46" i="24"/>
  <c r="J46" i="24" s="1"/>
  <c r="I45" i="24"/>
  <c r="J45" i="24" s="1"/>
  <c r="I44" i="24"/>
  <c r="J44" i="24" s="1"/>
  <c r="I43" i="24"/>
  <c r="J43" i="24" s="1"/>
  <c r="I42" i="24"/>
  <c r="J42" i="24" s="1"/>
  <c r="I41" i="24"/>
  <c r="J41" i="24" s="1"/>
  <c r="I40" i="24"/>
  <c r="J40" i="24" s="1"/>
  <c r="I39" i="24"/>
  <c r="J39" i="24" s="1"/>
  <c r="I38" i="24"/>
  <c r="J38" i="24" s="1"/>
  <c r="I37" i="24"/>
  <c r="J37" i="24" s="1"/>
  <c r="I36" i="24"/>
  <c r="J36" i="24" s="1"/>
  <c r="K36" i="24" s="1"/>
  <c r="I35" i="24"/>
  <c r="J35" i="24" s="1"/>
  <c r="I34" i="24"/>
  <c r="J34" i="24" s="1"/>
  <c r="I33" i="24"/>
  <c r="J33" i="24" s="1"/>
  <c r="I32" i="24"/>
  <c r="J32" i="24" s="1"/>
  <c r="I31" i="24"/>
  <c r="J31" i="24" s="1"/>
  <c r="I30" i="24"/>
  <c r="J30" i="24" s="1"/>
  <c r="I29" i="24"/>
  <c r="J29" i="24" s="1"/>
  <c r="I28" i="24"/>
  <c r="J28" i="24" s="1"/>
  <c r="K28" i="24" s="1"/>
  <c r="I27" i="24"/>
  <c r="J27" i="24" s="1"/>
  <c r="I26" i="24"/>
  <c r="J26" i="24" s="1"/>
  <c r="I25" i="24"/>
  <c r="J25" i="24" s="1"/>
  <c r="I24" i="24"/>
  <c r="J24" i="24" s="1"/>
  <c r="I23" i="24"/>
  <c r="J23" i="24" s="1"/>
  <c r="I22" i="24"/>
  <c r="J22" i="24" s="1"/>
  <c r="I21" i="24"/>
  <c r="J21" i="24" s="1"/>
  <c r="I20" i="24"/>
  <c r="J20" i="24" s="1"/>
  <c r="I19" i="24"/>
  <c r="J19" i="24" s="1"/>
  <c r="I18" i="24"/>
  <c r="J18" i="24" s="1"/>
  <c r="I17" i="24"/>
  <c r="J17" i="24" s="1"/>
  <c r="I16" i="24"/>
  <c r="J16" i="24" s="1"/>
  <c r="CZ14" i="3"/>
  <c r="CY14" i="3"/>
  <c r="CX14" i="3"/>
  <c r="CW14" i="3"/>
  <c r="CV14" i="3"/>
  <c r="CU14" i="3"/>
  <c r="CT14" i="3"/>
  <c r="CS14" i="3"/>
  <c r="CR14" i="3"/>
  <c r="CQ14" i="3"/>
  <c r="CP14" i="3"/>
  <c r="CO14" i="3"/>
  <c r="CN14" i="3"/>
  <c r="CM14" i="3"/>
  <c r="CL14" i="3"/>
  <c r="CK14" i="3"/>
  <c r="CJ14" i="3"/>
  <c r="CI14" i="3"/>
  <c r="CH14" i="3"/>
  <c r="CG14" i="3"/>
  <c r="CF14" i="3"/>
  <c r="CE14" i="3"/>
  <c r="CD14" i="3"/>
  <c r="CC14" i="3"/>
  <c r="CB14" i="3"/>
  <c r="CA14" i="3"/>
  <c r="BZ14" i="3"/>
  <c r="BY14" i="3"/>
  <c r="BX14" i="3"/>
  <c r="BW14" i="3"/>
  <c r="BV14" i="3"/>
  <c r="BU14" i="3"/>
  <c r="BT14" i="3"/>
  <c r="BS14" i="3"/>
  <c r="BR14" i="3"/>
  <c r="BQ14" i="3"/>
  <c r="BP14" i="3"/>
  <c r="BO14" i="3"/>
  <c r="BN14" i="3"/>
  <c r="BM14" i="3"/>
  <c r="BL14" i="3"/>
  <c r="BK14" i="3"/>
  <c r="BJ14" i="3"/>
  <c r="BI14" i="3"/>
  <c r="BH14" i="3"/>
  <c r="BG14" i="3"/>
  <c r="BF14" i="3"/>
  <c r="BE14" i="3"/>
  <c r="BD14" i="3"/>
  <c r="BC14" i="3"/>
  <c r="BB14" i="3"/>
  <c r="BA14" i="3"/>
  <c r="AZ14" i="3"/>
  <c r="AY14" i="3"/>
  <c r="AX14" i="3"/>
  <c r="AW14" i="3"/>
  <c r="AV14" i="3"/>
  <c r="AU14" i="3"/>
  <c r="AT14" i="3"/>
  <c r="AS14" i="3"/>
  <c r="AR14" i="3"/>
  <c r="AQ14" i="3"/>
  <c r="AP14" i="3"/>
  <c r="AO14" i="3"/>
  <c r="AN14" i="3"/>
  <c r="AM14" i="3"/>
  <c r="AL14" i="3"/>
  <c r="AK14" i="3"/>
  <c r="AJ14" i="3"/>
  <c r="AI14" i="3"/>
  <c r="AH14" i="3"/>
  <c r="AG14" i="3"/>
  <c r="AF14" i="3"/>
  <c r="AE14" i="3"/>
  <c r="AD14" i="3"/>
  <c r="AC14" i="3"/>
  <c r="AB14" i="3"/>
  <c r="AA14" i="3"/>
  <c r="Z14" i="3"/>
  <c r="Y14" i="3"/>
  <c r="FG12" i="40"/>
  <c r="FF12" i="40"/>
  <c r="FE12" i="40"/>
  <c r="FD12" i="40"/>
  <c r="FC12" i="40"/>
  <c r="FB12" i="40"/>
  <c r="FA12" i="40"/>
  <c r="EZ12" i="40"/>
  <c r="EY12" i="40"/>
  <c r="EX12" i="40"/>
  <c r="EW12" i="40"/>
  <c r="EV12" i="40"/>
  <c r="EU12" i="40"/>
  <c r="ET12" i="40"/>
  <c r="ES12" i="40"/>
  <c r="ER12" i="40"/>
  <c r="EQ12" i="40"/>
  <c r="EP12" i="40"/>
  <c r="EO12" i="40"/>
  <c r="EN12" i="40"/>
  <c r="EM12" i="40"/>
  <c r="EL12" i="40"/>
  <c r="EK12" i="40"/>
  <c r="EJ12" i="40"/>
  <c r="EI12" i="40"/>
  <c r="EH12" i="40"/>
  <c r="EG12" i="40"/>
  <c r="EF12" i="40"/>
  <c r="EE12" i="40"/>
  <c r="ED12" i="40"/>
  <c r="EC12" i="40"/>
  <c r="EB12" i="40"/>
  <c r="EA12" i="40"/>
  <c r="DZ12" i="40"/>
  <c r="DY12" i="40"/>
  <c r="DX12" i="40"/>
  <c r="DW12" i="40"/>
  <c r="DV12" i="40"/>
  <c r="DU12" i="40"/>
  <c r="DT12" i="40"/>
  <c r="DS12" i="40"/>
  <c r="DR12" i="40"/>
  <c r="DQ12" i="40"/>
  <c r="DP12" i="40"/>
  <c r="DO12" i="40"/>
  <c r="DN12" i="40"/>
  <c r="DM12" i="40"/>
  <c r="DL12" i="40"/>
  <c r="DK12" i="40"/>
  <c r="DJ12" i="40"/>
  <c r="DI12" i="40"/>
  <c r="DH12" i="40"/>
  <c r="DG12" i="40"/>
  <c r="DF12" i="40"/>
  <c r="DE12" i="40"/>
  <c r="DD12" i="40"/>
  <c r="DC12" i="40"/>
  <c r="DB12" i="40"/>
  <c r="DA12" i="40"/>
  <c r="CZ12" i="40"/>
  <c r="CY12" i="40"/>
  <c r="CX12" i="40"/>
  <c r="CW12" i="40"/>
  <c r="CV12" i="40"/>
  <c r="CU12" i="40"/>
  <c r="CT12" i="40"/>
  <c r="CS12" i="40"/>
  <c r="CR12" i="40"/>
  <c r="CQ12" i="40"/>
  <c r="CP12" i="40"/>
  <c r="CO12" i="40"/>
  <c r="CN12" i="40"/>
  <c r="CM12" i="40"/>
  <c r="CL12" i="40"/>
  <c r="CK12" i="40"/>
  <c r="CJ12" i="40"/>
  <c r="CI12" i="40"/>
  <c r="CH12" i="40"/>
  <c r="CG12" i="40"/>
  <c r="CF12" i="40"/>
  <c r="DH14" i="1"/>
  <c r="DG14" i="1"/>
  <c r="DF14" i="1"/>
  <c r="DE14" i="1"/>
  <c r="DD14" i="1"/>
  <c r="DC14" i="1"/>
  <c r="DB14" i="1"/>
  <c r="DA14" i="1"/>
  <c r="CZ14" i="1"/>
  <c r="CY14" i="1"/>
  <c r="CX14" i="1"/>
  <c r="CW14" i="1"/>
  <c r="CV14" i="1"/>
  <c r="CU14" i="1"/>
  <c r="CT14" i="1"/>
  <c r="CS14" i="1"/>
  <c r="CR14" i="1"/>
  <c r="CQ14" i="1"/>
  <c r="CP14" i="1"/>
  <c r="CO14" i="1"/>
  <c r="CN14" i="1"/>
  <c r="CM14" i="1"/>
  <c r="CL14" i="1"/>
  <c r="CK14" i="1"/>
  <c r="CJ14" i="1"/>
  <c r="CI14" i="1"/>
  <c r="CH14" i="1"/>
  <c r="CG14" i="1"/>
  <c r="CF14" i="1"/>
  <c r="CE14" i="1"/>
  <c r="CD14" i="1"/>
  <c r="CC14" i="1"/>
  <c r="CB14" i="1"/>
  <c r="CA14" i="1"/>
  <c r="BZ14" i="1"/>
  <c r="BY14" i="1"/>
  <c r="BX14" i="1"/>
  <c r="BW14" i="1"/>
  <c r="BV14" i="1"/>
  <c r="BU14" i="1"/>
  <c r="BT14" i="1"/>
  <c r="BS14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C8" i="1"/>
  <c r="C8" i="3" s="1"/>
  <c r="G7" i="20"/>
  <c r="F7" i="3"/>
  <c r="G7" i="40"/>
  <c r="G7" i="1"/>
  <c r="BM294" i="40"/>
  <c r="BM229" i="40"/>
  <c r="BM228" i="40"/>
  <c r="BM227" i="40"/>
  <c r="BM226" i="40"/>
  <c r="BM225" i="40"/>
  <c r="BM224" i="40"/>
  <c r="BM223" i="40"/>
  <c r="BM222" i="40"/>
  <c r="BM221" i="40"/>
  <c r="BY221" i="40" s="1"/>
  <c r="BM220" i="40"/>
  <c r="BM219" i="40"/>
  <c r="BM218" i="40"/>
  <c r="BM217" i="40"/>
  <c r="BY217" i="40" s="1"/>
  <c r="BM216" i="40"/>
  <c r="BM215" i="40"/>
  <c r="BM214" i="40"/>
  <c r="BM213" i="40"/>
  <c r="BY213" i="40" s="1"/>
  <c r="BM212" i="40"/>
  <c r="BM211" i="40"/>
  <c r="BM210" i="40"/>
  <c r="BM209" i="40"/>
  <c r="BY209" i="40" s="1"/>
  <c r="BM208" i="40"/>
  <c r="BM207" i="40"/>
  <c r="BM206" i="40"/>
  <c r="BM205" i="40"/>
  <c r="BY205" i="40" s="1"/>
  <c r="BM204" i="40"/>
  <c r="BM203" i="40"/>
  <c r="BM202" i="40"/>
  <c r="BM201" i="40"/>
  <c r="BM200" i="40"/>
  <c r="BM199" i="40"/>
  <c r="BM198" i="40"/>
  <c r="BM197" i="40"/>
  <c r="BM196" i="40"/>
  <c r="BM195" i="40"/>
  <c r="BM194" i="40"/>
  <c r="BM193" i="40"/>
  <c r="BM192" i="40"/>
  <c r="BM191" i="40"/>
  <c r="BM190" i="40"/>
  <c r="BM189" i="40"/>
  <c r="BY189" i="40" s="1"/>
  <c r="BM188" i="40"/>
  <c r="BM187" i="40"/>
  <c r="BM186" i="40"/>
  <c r="BM185" i="40"/>
  <c r="BY185" i="40" s="1"/>
  <c r="BM184" i="40"/>
  <c r="BM183" i="40"/>
  <c r="BM182" i="40"/>
  <c r="BM181" i="40"/>
  <c r="BY181" i="40" s="1"/>
  <c r="BM180" i="40"/>
  <c r="BM179" i="40"/>
  <c r="BM178" i="40"/>
  <c r="BM177" i="40"/>
  <c r="BM176" i="40"/>
  <c r="BM175" i="40"/>
  <c r="BM174" i="40"/>
  <c r="BM173" i="40"/>
  <c r="BM172" i="40"/>
  <c r="BM171" i="40"/>
  <c r="BM170" i="40"/>
  <c r="BM169" i="40"/>
  <c r="BY169" i="40" s="1"/>
  <c r="BM168" i="40"/>
  <c r="BM167" i="40"/>
  <c r="BM166" i="40"/>
  <c r="BM165" i="40"/>
  <c r="BY165" i="40" s="1"/>
  <c r="BM164" i="40"/>
  <c r="BM163" i="40"/>
  <c r="BM162" i="40"/>
  <c r="BM161" i="40"/>
  <c r="BM160" i="40"/>
  <c r="BM159" i="40"/>
  <c r="BM158" i="40"/>
  <c r="BM157" i="40"/>
  <c r="BM156" i="40"/>
  <c r="BM155" i="40"/>
  <c r="BM154" i="40"/>
  <c r="BM153" i="40"/>
  <c r="BM152" i="40"/>
  <c r="BM151" i="40"/>
  <c r="BM150" i="40"/>
  <c r="BM149" i="40"/>
  <c r="BQ149" i="40" s="1"/>
  <c r="BM148" i="40"/>
  <c r="BM147" i="40"/>
  <c r="BM146" i="40"/>
  <c r="BM145" i="40"/>
  <c r="BQ145" i="40" s="1"/>
  <c r="BM144" i="40"/>
  <c r="BM143" i="40"/>
  <c r="BM142" i="40"/>
  <c r="BM141" i="40"/>
  <c r="BM140" i="40"/>
  <c r="BM139" i="40"/>
  <c r="BM138" i="40"/>
  <c r="BM137" i="40"/>
  <c r="BM136" i="40"/>
  <c r="BM135" i="40"/>
  <c r="BM134" i="40"/>
  <c r="BM133" i="40"/>
  <c r="BQ133" i="40" s="1"/>
  <c r="BM132" i="40"/>
  <c r="BM131" i="40"/>
  <c r="BM130" i="40"/>
  <c r="BM129" i="40"/>
  <c r="BQ129" i="40" s="1"/>
  <c r="BM128" i="40"/>
  <c r="BM127" i="40"/>
  <c r="BM126" i="40"/>
  <c r="BM125" i="40"/>
  <c r="BM124" i="40"/>
  <c r="BM123" i="40"/>
  <c r="BM122" i="40"/>
  <c r="BM121" i="40"/>
  <c r="BM120" i="40"/>
  <c r="BM119" i="40"/>
  <c r="BM118" i="40"/>
  <c r="BM117" i="40"/>
  <c r="BQ117" i="40" s="1"/>
  <c r="BM116" i="40"/>
  <c r="BM115" i="40"/>
  <c r="BM114" i="40"/>
  <c r="BM113" i="40"/>
  <c r="BQ113" i="40" s="1"/>
  <c r="BM112" i="40"/>
  <c r="BM111" i="40"/>
  <c r="BM110" i="40"/>
  <c r="BM109" i="40"/>
  <c r="BM108" i="40"/>
  <c r="BM107" i="40"/>
  <c r="BM106" i="40"/>
  <c r="BM105" i="40"/>
  <c r="BM104" i="40"/>
  <c r="BM103" i="40"/>
  <c r="BM102" i="40"/>
  <c r="BM101" i="40"/>
  <c r="BQ101" i="40" s="1"/>
  <c r="BM100" i="40"/>
  <c r="BM99" i="40"/>
  <c r="BM98" i="40"/>
  <c r="BM97" i="40"/>
  <c r="BQ97" i="40" s="1"/>
  <c r="BM96" i="40"/>
  <c r="BM95" i="40"/>
  <c r="BM94" i="40"/>
  <c r="BM93" i="40"/>
  <c r="BM92" i="40"/>
  <c r="BM91" i="40"/>
  <c r="BM90" i="40"/>
  <c r="BM89" i="40"/>
  <c r="BM88" i="40"/>
  <c r="BM87" i="40"/>
  <c r="BM86" i="40"/>
  <c r="BM85" i="40"/>
  <c r="BQ85" i="40" s="1"/>
  <c r="BM84" i="40"/>
  <c r="BM83" i="40"/>
  <c r="BM82" i="40"/>
  <c r="BM81" i="40"/>
  <c r="BQ81" i="40" s="1"/>
  <c r="BM80" i="40"/>
  <c r="BM79" i="40"/>
  <c r="BM78" i="40"/>
  <c r="BM77" i="40"/>
  <c r="BM76" i="40"/>
  <c r="BM75" i="40"/>
  <c r="BM74" i="40"/>
  <c r="BM73" i="40"/>
  <c r="BM72" i="40"/>
  <c r="BM71" i="40"/>
  <c r="BM70" i="40"/>
  <c r="BM69" i="40"/>
  <c r="BM68" i="40"/>
  <c r="BM67" i="40"/>
  <c r="BM66" i="40"/>
  <c r="BM65" i="40"/>
  <c r="BQ65" i="40" s="1"/>
  <c r="BM64" i="40"/>
  <c r="BM63" i="40"/>
  <c r="BM62" i="40"/>
  <c r="BM61" i="40"/>
  <c r="BM60" i="40"/>
  <c r="BM59" i="40"/>
  <c r="BM58" i="40"/>
  <c r="BM57" i="40"/>
  <c r="BM56" i="40"/>
  <c r="BM55" i="40"/>
  <c r="BM54" i="40"/>
  <c r="BM53" i="40"/>
  <c r="BQ53" i="40" s="1"/>
  <c r="BM52" i="40"/>
  <c r="BM51" i="40"/>
  <c r="BM50" i="40"/>
  <c r="BM49" i="40"/>
  <c r="BM48" i="40"/>
  <c r="BM47" i="40"/>
  <c r="BM46" i="40"/>
  <c r="BM45" i="40"/>
  <c r="BM44" i="40"/>
  <c r="BM43" i="40"/>
  <c r="BM42" i="40"/>
  <c r="BM41" i="40"/>
  <c r="BM40" i="40"/>
  <c r="BM39" i="40"/>
  <c r="BM38" i="40"/>
  <c r="BM37" i="40"/>
  <c r="BM36" i="40"/>
  <c r="BM35" i="40"/>
  <c r="BM34" i="40"/>
  <c r="BM33" i="40"/>
  <c r="BM32" i="40"/>
  <c r="BM31" i="40"/>
  <c r="BM30" i="40"/>
  <c r="BM29" i="40"/>
  <c r="BM28" i="40"/>
  <c r="BM27" i="40"/>
  <c r="BM26" i="40"/>
  <c r="BM25" i="40"/>
  <c r="BM24" i="40"/>
  <c r="BM23" i="40"/>
  <c r="BM22" i="40"/>
  <c r="BM15" i="40"/>
  <c r="BL294" i="40"/>
  <c r="BK294" i="40"/>
  <c r="BL229" i="40"/>
  <c r="BK229" i="40"/>
  <c r="BY229" i="40" s="1"/>
  <c r="BL228" i="40"/>
  <c r="BK228" i="40"/>
  <c r="BL227" i="40"/>
  <c r="BK227" i="40"/>
  <c r="BY227" i="40" s="1"/>
  <c r="BL226" i="40"/>
  <c r="BK226" i="40"/>
  <c r="BL225" i="40"/>
  <c r="BK225" i="40"/>
  <c r="BY225" i="40" s="1"/>
  <c r="BL224" i="40"/>
  <c r="BK224" i="40"/>
  <c r="BQ224" i="40"/>
  <c r="BL223" i="40"/>
  <c r="BY223" i="40" s="1"/>
  <c r="BK223" i="40"/>
  <c r="BL222" i="40"/>
  <c r="BK222" i="40"/>
  <c r="BQ222" i="40"/>
  <c r="BL221" i="40"/>
  <c r="BK221" i="40"/>
  <c r="BL220" i="40"/>
  <c r="BK220" i="40"/>
  <c r="BL219" i="40"/>
  <c r="BK219" i="40"/>
  <c r="BL218" i="40"/>
  <c r="BK218" i="40"/>
  <c r="BL217" i="40"/>
  <c r="BK217" i="40"/>
  <c r="BL216" i="40"/>
  <c r="BQ216" i="40" s="1"/>
  <c r="BK216" i="40"/>
  <c r="BL215" i="40"/>
  <c r="BK215" i="40"/>
  <c r="BL214" i="40"/>
  <c r="BK214" i="40"/>
  <c r="BL213" i="40"/>
  <c r="BK213" i="40"/>
  <c r="BL212" i="40"/>
  <c r="BK212" i="40"/>
  <c r="BL211" i="40"/>
  <c r="BK211" i="40"/>
  <c r="BL210" i="40"/>
  <c r="BK210" i="40"/>
  <c r="BL209" i="40"/>
  <c r="BK209" i="40"/>
  <c r="BL208" i="40"/>
  <c r="BQ208" i="40"/>
  <c r="BK208" i="40"/>
  <c r="BL207" i="40"/>
  <c r="BQ207" i="40" s="1"/>
  <c r="BK207" i="40"/>
  <c r="BL206" i="40"/>
  <c r="BK206" i="40"/>
  <c r="BQ206" i="40" s="1"/>
  <c r="BL205" i="40"/>
  <c r="BK205" i="40"/>
  <c r="BL204" i="40"/>
  <c r="BQ204" i="40"/>
  <c r="BK204" i="40"/>
  <c r="BL203" i="40"/>
  <c r="BK203" i="40"/>
  <c r="BQ203" i="40"/>
  <c r="BL202" i="40"/>
  <c r="BK202" i="40"/>
  <c r="BL201" i="40"/>
  <c r="BK201" i="40"/>
  <c r="BL200" i="40"/>
  <c r="BK200" i="40"/>
  <c r="BQ200" i="40" s="1"/>
  <c r="BL199" i="40"/>
  <c r="BK199" i="40"/>
  <c r="BQ199" i="40"/>
  <c r="BL198" i="40"/>
  <c r="BK198" i="40"/>
  <c r="BL197" i="40"/>
  <c r="BK197" i="40"/>
  <c r="BL196" i="40"/>
  <c r="BK196" i="40"/>
  <c r="BQ196" i="40" s="1"/>
  <c r="BL195" i="40"/>
  <c r="BQ195" i="40" s="1"/>
  <c r="BK195" i="40"/>
  <c r="BL194" i="40"/>
  <c r="BK194" i="40"/>
  <c r="BL193" i="40"/>
  <c r="BK193" i="40"/>
  <c r="BL192" i="40"/>
  <c r="BQ192" i="40"/>
  <c r="BK192" i="40"/>
  <c r="BL191" i="40"/>
  <c r="BQ191" i="40" s="1"/>
  <c r="BK191" i="40"/>
  <c r="BL190" i="40"/>
  <c r="BK190" i="40"/>
  <c r="BQ190" i="40" s="1"/>
  <c r="BL189" i="40"/>
  <c r="BK189" i="40"/>
  <c r="BL188" i="40"/>
  <c r="BQ188" i="40"/>
  <c r="BK188" i="40"/>
  <c r="BL187" i="40"/>
  <c r="BK187" i="40"/>
  <c r="BQ187" i="40"/>
  <c r="BL186" i="40"/>
  <c r="BK186" i="40"/>
  <c r="BL185" i="40"/>
  <c r="BK185" i="40"/>
  <c r="BL184" i="40"/>
  <c r="BK184" i="40"/>
  <c r="BL183" i="40"/>
  <c r="BK183" i="40"/>
  <c r="BQ183" i="40"/>
  <c r="BL182" i="40"/>
  <c r="BY182" i="40" s="1"/>
  <c r="BK182" i="40"/>
  <c r="BL181" i="40"/>
  <c r="BK181" i="40"/>
  <c r="BL180" i="40"/>
  <c r="BK180" i="40"/>
  <c r="BQ180" i="40" s="1"/>
  <c r="BL179" i="40"/>
  <c r="BQ179" i="40" s="1"/>
  <c r="BK179" i="40"/>
  <c r="BL178" i="40"/>
  <c r="BK178" i="40"/>
  <c r="BQ178" i="40" s="1"/>
  <c r="BL177" i="40"/>
  <c r="BK177" i="40"/>
  <c r="BL176" i="40"/>
  <c r="BQ176" i="40"/>
  <c r="BK176" i="40"/>
  <c r="BL175" i="40"/>
  <c r="BQ175" i="40" s="1"/>
  <c r="BK175" i="40"/>
  <c r="BL174" i="40"/>
  <c r="BK174" i="40"/>
  <c r="BQ174" i="40" s="1"/>
  <c r="BL173" i="40"/>
  <c r="BK173" i="40"/>
  <c r="BQ173" i="40" s="1"/>
  <c r="BL172" i="40"/>
  <c r="BQ172" i="40"/>
  <c r="BK172" i="40"/>
  <c r="BL171" i="40"/>
  <c r="BK171" i="40"/>
  <c r="BQ171" i="40"/>
  <c r="BL170" i="40"/>
  <c r="BK170" i="40"/>
  <c r="BL169" i="40"/>
  <c r="BK169" i="40"/>
  <c r="BL168" i="40"/>
  <c r="BK168" i="40"/>
  <c r="BL167" i="40"/>
  <c r="BK167" i="40"/>
  <c r="BQ167" i="40"/>
  <c r="BL166" i="40"/>
  <c r="BY166" i="40" s="1"/>
  <c r="BK166" i="40"/>
  <c r="BL165" i="40"/>
  <c r="BK165" i="40"/>
  <c r="BQ165" i="40"/>
  <c r="BL164" i="40"/>
  <c r="BK164" i="40"/>
  <c r="BQ164" i="40" s="1"/>
  <c r="BL163" i="40"/>
  <c r="BK163" i="40"/>
  <c r="BL162" i="40"/>
  <c r="BK162" i="40"/>
  <c r="BQ162" i="40" s="1"/>
  <c r="BL161" i="40"/>
  <c r="BK161" i="40"/>
  <c r="BL160" i="40"/>
  <c r="BQ160" i="40"/>
  <c r="BK160" i="40"/>
  <c r="BL159" i="40"/>
  <c r="BQ159" i="40" s="1"/>
  <c r="BK159" i="40"/>
  <c r="BL158" i="40"/>
  <c r="BK158" i="40"/>
  <c r="BQ158" i="40" s="1"/>
  <c r="BL157" i="40"/>
  <c r="BK157" i="40"/>
  <c r="BL156" i="40"/>
  <c r="BQ156" i="40"/>
  <c r="BK156" i="40"/>
  <c r="BL155" i="40"/>
  <c r="BK155" i="40"/>
  <c r="BQ155" i="40"/>
  <c r="BL154" i="40"/>
  <c r="BK154" i="40"/>
  <c r="BL153" i="40"/>
  <c r="BK153" i="40"/>
  <c r="BL152" i="40"/>
  <c r="BK152" i="40"/>
  <c r="BQ152" i="40" s="1"/>
  <c r="BL151" i="40"/>
  <c r="BK151" i="40"/>
  <c r="BQ151" i="40"/>
  <c r="BL150" i="40"/>
  <c r="BK150" i="40"/>
  <c r="BL149" i="40"/>
  <c r="BK149" i="40"/>
  <c r="BL148" i="40"/>
  <c r="BK148" i="40"/>
  <c r="BQ148" i="40" s="1"/>
  <c r="BL147" i="40"/>
  <c r="BQ147" i="40" s="1"/>
  <c r="BK147" i="40"/>
  <c r="BL146" i="40"/>
  <c r="BK146" i="40"/>
  <c r="BQ146" i="40" s="1"/>
  <c r="BL145" i="40"/>
  <c r="BK145" i="40"/>
  <c r="BL144" i="40"/>
  <c r="BQ144" i="40"/>
  <c r="BK144" i="40"/>
  <c r="BL143" i="40"/>
  <c r="BQ143" i="40" s="1"/>
  <c r="BK143" i="40"/>
  <c r="BL142" i="40"/>
  <c r="BK142" i="40"/>
  <c r="BQ142" i="40" s="1"/>
  <c r="BL141" i="40"/>
  <c r="BK141" i="40"/>
  <c r="BL140" i="40"/>
  <c r="BQ140" i="40"/>
  <c r="BK140" i="40"/>
  <c r="BL139" i="40"/>
  <c r="BK139" i="40"/>
  <c r="BQ139" i="40"/>
  <c r="BL138" i="40"/>
  <c r="BK138" i="40"/>
  <c r="BL137" i="40"/>
  <c r="BK137" i="40"/>
  <c r="BL136" i="40"/>
  <c r="BK136" i="40"/>
  <c r="BQ136" i="40" s="1"/>
  <c r="BL135" i="40"/>
  <c r="BK135" i="40"/>
  <c r="BQ135" i="40"/>
  <c r="BL134" i="40"/>
  <c r="BK134" i="40"/>
  <c r="BL133" i="40"/>
  <c r="BK133" i="40"/>
  <c r="BL132" i="40"/>
  <c r="BK132" i="40"/>
  <c r="BQ132" i="40" s="1"/>
  <c r="BL131" i="40"/>
  <c r="BQ131" i="40" s="1"/>
  <c r="BK131" i="40"/>
  <c r="BL130" i="40"/>
  <c r="BK130" i="40"/>
  <c r="BQ130" i="40" s="1"/>
  <c r="BL129" i="40"/>
  <c r="BK129" i="40"/>
  <c r="BL128" i="40"/>
  <c r="BQ128" i="40"/>
  <c r="BK128" i="40"/>
  <c r="BL127" i="40"/>
  <c r="BQ127" i="40" s="1"/>
  <c r="BK127" i="40"/>
  <c r="BL126" i="40"/>
  <c r="BK126" i="40"/>
  <c r="BQ126" i="40" s="1"/>
  <c r="BL125" i="40"/>
  <c r="BK125" i="40"/>
  <c r="BL124" i="40"/>
  <c r="BQ124" i="40"/>
  <c r="BK124" i="40"/>
  <c r="BL123" i="40"/>
  <c r="BK123" i="40"/>
  <c r="BQ123" i="40"/>
  <c r="BL122" i="40"/>
  <c r="BK122" i="40"/>
  <c r="BL121" i="40"/>
  <c r="BK121" i="40"/>
  <c r="BL120" i="40"/>
  <c r="BK120" i="40"/>
  <c r="BQ120" i="40" s="1"/>
  <c r="BL119" i="40"/>
  <c r="BK119" i="40"/>
  <c r="BQ119" i="40"/>
  <c r="BL118" i="40"/>
  <c r="BK118" i="40"/>
  <c r="BL117" i="40"/>
  <c r="BK117" i="40"/>
  <c r="BL116" i="40"/>
  <c r="BK116" i="40"/>
  <c r="BQ116" i="40" s="1"/>
  <c r="BL115" i="40"/>
  <c r="BQ115" i="40" s="1"/>
  <c r="BK115" i="40"/>
  <c r="BL114" i="40"/>
  <c r="BK114" i="40"/>
  <c r="BQ114" i="40" s="1"/>
  <c r="BL113" i="40"/>
  <c r="BK113" i="40"/>
  <c r="BL112" i="40"/>
  <c r="BQ112" i="40"/>
  <c r="BK112" i="40"/>
  <c r="BL111" i="40"/>
  <c r="BQ111" i="40" s="1"/>
  <c r="BK111" i="40"/>
  <c r="BL110" i="40"/>
  <c r="BK110" i="40"/>
  <c r="BQ110" i="40" s="1"/>
  <c r="BL109" i="40"/>
  <c r="BK109" i="40"/>
  <c r="BQ109" i="40" s="1"/>
  <c r="BL108" i="40"/>
  <c r="BQ108" i="40"/>
  <c r="BK108" i="40"/>
  <c r="BL107" i="40"/>
  <c r="BK107" i="40"/>
  <c r="BQ107" i="40"/>
  <c r="BL106" i="40"/>
  <c r="BK106" i="40"/>
  <c r="BL105" i="40"/>
  <c r="BK105" i="40"/>
  <c r="BL104" i="40"/>
  <c r="BK104" i="40"/>
  <c r="BQ104" i="40"/>
  <c r="BL103" i="40"/>
  <c r="BK103" i="40"/>
  <c r="BQ103" i="40"/>
  <c r="BL102" i="40"/>
  <c r="BK102" i="40"/>
  <c r="BL101" i="40"/>
  <c r="BK101" i="40"/>
  <c r="BL100" i="40"/>
  <c r="BK100" i="40"/>
  <c r="BQ100" i="40"/>
  <c r="BL99" i="40"/>
  <c r="BQ99" i="40" s="1"/>
  <c r="BK99" i="40"/>
  <c r="BL98" i="40"/>
  <c r="BK98" i="40"/>
  <c r="BQ98" i="40" s="1"/>
  <c r="BL97" i="40"/>
  <c r="BK97" i="40"/>
  <c r="BL96" i="40"/>
  <c r="BK96" i="40"/>
  <c r="BQ96" i="40" s="1"/>
  <c r="BL95" i="40"/>
  <c r="BQ95" i="40" s="1"/>
  <c r="BK95" i="40"/>
  <c r="BL94" i="40"/>
  <c r="BK94" i="40"/>
  <c r="BQ94" i="40" s="1"/>
  <c r="BL93" i="40"/>
  <c r="BK93" i="40"/>
  <c r="BL92" i="40"/>
  <c r="BQ92" i="40"/>
  <c r="BK92" i="40"/>
  <c r="BL91" i="40"/>
  <c r="BK91" i="40"/>
  <c r="BQ91" i="40"/>
  <c r="BL90" i="40"/>
  <c r="BK90" i="40"/>
  <c r="BL89" i="40"/>
  <c r="BK89" i="40"/>
  <c r="BL88" i="40"/>
  <c r="BK88" i="40"/>
  <c r="BQ88" i="40" s="1"/>
  <c r="BL87" i="40"/>
  <c r="BK87" i="40"/>
  <c r="BQ87" i="40"/>
  <c r="BL86" i="40"/>
  <c r="BK86" i="40"/>
  <c r="BL85" i="40"/>
  <c r="BK85" i="40"/>
  <c r="BL84" i="40"/>
  <c r="BK84" i="40"/>
  <c r="BQ84" i="40" s="1"/>
  <c r="BL83" i="40"/>
  <c r="BQ83" i="40" s="1"/>
  <c r="BK83" i="40"/>
  <c r="BL82" i="40"/>
  <c r="BK82" i="40"/>
  <c r="BQ82" i="40" s="1"/>
  <c r="BL81" i="40"/>
  <c r="BK81" i="40"/>
  <c r="BL80" i="40"/>
  <c r="BQ80" i="40"/>
  <c r="BK80" i="40"/>
  <c r="BL79" i="40"/>
  <c r="BQ79" i="40" s="1"/>
  <c r="BK79" i="40"/>
  <c r="BL78" i="40"/>
  <c r="BK78" i="40"/>
  <c r="BQ78" i="40" s="1"/>
  <c r="BL77" i="40"/>
  <c r="BK77" i="40"/>
  <c r="BL76" i="40"/>
  <c r="BQ76" i="40"/>
  <c r="BK76" i="40"/>
  <c r="BL75" i="40"/>
  <c r="BK75" i="40"/>
  <c r="BQ75" i="40"/>
  <c r="BL74" i="40"/>
  <c r="BK74" i="40"/>
  <c r="BL73" i="40"/>
  <c r="BK73" i="40"/>
  <c r="BL72" i="40"/>
  <c r="BK72" i="40"/>
  <c r="BQ72" i="40" s="1"/>
  <c r="BL71" i="40"/>
  <c r="BK71" i="40"/>
  <c r="BQ71" i="40"/>
  <c r="BL70" i="40"/>
  <c r="BK70" i="40"/>
  <c r="BL69" i="40"/>
  <c r="BK69" i="40"/>
  <c r="BQ69" i="40"/>
  <c r="BL68" i="40"/>
  <c r="BK68" i="40"/>
  <c r="BQ68" i="40" s="1"/>
  <c r="BL67" i="40"/>
  <c r="BQ67" i="40" s="1"/>
  <c r="BK67" i="40"/>
  <c r="BL66" i="40"/>
  <c r="BK66" i="40"/>
  <c r="BL65" i="40"/>
  <c r="BK65" i="40"/>
  <c r="BL64" i="40"/>
  <c r="BQ64" i="40"/>
  <c r="BK64" i="40"/>
  <c r="BL63" i="40"/>
  <c r="BQ63" i="40" s="1"/>
  <c r="BK63" i="40"/>
  <c r="BL62" i="40"/>
  <c r="BK62" i="40"/>
  <c r="BQ62" i="40" s="1"/>
  <c r="BL61" i="40"/>
  <c r="BK61" i="40"/>
  <c r="BL60" i="40"/>
  <c r="BQ60" i="40"/>
  <c r="BK60" i="40"/>
  <c r="BL59" i="40"/>
  <c r="BK59" i="40"/>
  <c r="BQ59" i="40"/>
  <c r="BL58" i="40"/>
  <c r="BK58" i="40"/>
  <c r="BL57" i="40"/>
  <c r="BK57" i="40"/>
  <c r="BL56" i="40"/>
  <c r="BK56" i="40"/>
  <c r="BQ56" i="40" s="1"/>
  <c r="BL55" i="40"/>
  <c r="BK55" i="40"/>
  <c r="BQ55" i="40"/>
  <c r="BL54" i="40"/>
  <c r="BK54" i="40"/>
  <c r="BL53" i="40"/>
  <c r="BK53" i="40"/>
  <c r="BL52" i="40"/>
  <c r="BK52" i="40"/>
  <c r="BQ52" i="40" s="1"/>
  <c r="BL51" i="40"/>
  <c r="BQ51" i="40" s="1"/>
  <c r="BK51" i="40"/>
  <c r="BL50" i="40"/>
  <c r="BK50" i="40"/>
  <c r="BL49" i="40"/>
  <c r="BK49" i="40"/>
  <c r="BQ49" i="40"/>
  <c r="BL48" i="40"/>
  <c r="BQ48" i="40"/>
  <c r="BK48" i="40"/>
  <c r="BL47" i="40"/>
  <c r="BQ47" i="40" s="1"/>
  <c r="BK47" i="40"/>
  <c r="BL46" i="40"/>
  <c r="BK46" i="40"/>
  <c r="BQ46" i="40" s="1"/>
  <c r="BL45" i="40"/>
  <c r="BK45" i="40"/>
  <c r="BL44" i="40"/>
  <c r="BQ44" i="40"/>
  <c r="BK44" i="40"/>
  <c r="BL43" i="40"/>
  <c r="BK43" i="40"/>
  <c r="BQ43" i="40"/>
  <c r="BL42" i="40"/>
  <c r="BK42" i="40"/>
  <c r="BL41" i="40"/>
  <c r="BK41" i="40"/>
  <c r="BL40" i="40"/>
  <c r="BK40" i="40"/>
  <c r="BQ40" i="40" s="1"/>
  <c r="BL39" i="40"/>
  <c r="BK39" i="40"/>
  <c r="BQ39" i="40"/>
  <c r="BL38" i="40"/>
  <c r="BK38" i="40"/>
  <c r="BL37" i="40"/>
  <c r="BK37" i="40"/>
  <c r="BQ37" i="40" s="1"/>
  <c r="BL36" i="40"/>
  <c r="BK36" i="40"/>
  <c r="BQ36" i="40"/>
  <c r="BL35" i="40"/>
  <c r="BQ35" i="40" s="1"/>
  <c r="BK35" i="40"/>
  <c r="BL34" i="40"/>
  <c r="BK34" i="40"/>
  <c r="BL33" i="40"/>
  <c r="BK33" i="40"/>
  <c r="BQ33" i="40"/>
  <c r="BL32" i="40"/>
  <c r="BQ32" i="40"/>
  <c r="BK32" i="40"/>
  <c r="BL31" i="40"/>
  <c r="BQ31" i="40" s="1"/>
  <c r="BK31" i="40"/>
  <c r="BL30" i="40"/>
  <c r="BK30" i="40"/>
  <c r="BQ30" i="40" s="1"/>
  <c r="BL29" i="40"/>
  <c r="BK29" i="40"/>
  <c r="BL28" i="40"/>
  <c r="BQ28" i="40"/>
  <c r="BK28" i="40"/>
  <c r="BL27" i="40"/>
  <c r="BK27" i="40"/>
  <c r="BQ27" i="40"/>
  <c r="BL26" i="40"/>
  <c r="BK26" i="40"/>
  <c r="BQ26" i="40" s="1"/>
  <c r="BL25" i="40"/>
  <c r="BK25" i="40"/>
  <c r="BL24" i="40"/>
  <c r="BQ24" i="40"/>
  <c r="BK24" i="40"/>
  <c r="BL23" i="40"/>
  <c r="BK23" i="40"/>
  <c r="BQ23" i="40"/>
  <c r="BL22" i="40"/>
  <c r="BK22" i="40"/>
  <c r="BZ294" i="40"/>
  <c r="BY294" i="40"/>
  <c r="BX294" i="40"/>
  <c r="BW294" i="40"/>
  <c r="BZ229" i="40"/>
  <c r="BX229" i="40"/>
  <c r="BW229" i="40"/>
  <c r="BZ228" i="40"/>
  <c r="BY228" i="40"/>
  <c r="BX228" i="40"/>
  <c r="BW228" i="40"/>
  <c r="BZ227" i="40"/>
  <c r="BX227" i="40"/>
  <c r="BW227" i="40"/>
  <c r="BZ226" i="40"/>
  <c r="BY226" i="40"/>
  <c r="BX226" i="40"/>
  <c r="BW226" i="40"/>
  <c r="BZ225" i="40"/>
  <c r="BX225" i="40"/>
  <c r="BW225" i="40"/>
  <c r="BZ224" i="40"/>
  <c r="BY224" i="40"/>
  <c r="BX224" i="40"/>
  <c r="BW224" i="40"/>
  <c r="BZ223" i="40"/>
  <c r="BX223" i="40"/>
  <c r="BW223" i="40"/>
  <c r="BZ222" i="40"/>
  <c r="BY222" i="40"/>
  <c r="BX222" i="40"/>
  <c r="BW222" i="40"/>
  <c r="BZ221" i="40"/>
  <c r="BX221" i="40"/>
  <c r="BW221" i="40"/>
  <c r="BZ220" i="40"/>
  <c r="BX220" i="40"/>
  <c r="BW220" i="40"/>
  <c r="BZ219" i="40"/>
  <c r="BY219" i="40"/>
  <c r="BX219" i="40"/>
  <c r="BW219" i="40"/>
  <c r="BZ218" i="40"/>
  <c r="BY218" i="40"/>
  <c r="BX218" i="40"/>
  <c r="BW218" i="40"/>
  <c r="BZ217" i="40"/>
  <c r="BX217" i="40"/>
  <c r="BW217" i="40"/>
  <c r="BZ216" i="40"/>
  <c r="BY216" i="40"/>
  <c r="BX216" i="40"/>
  <c r="BW216" i="40"/>
  <c r="BZ215" i="40"/>
  <c r="BY215" i="40"/>
  <c r="BX215" i="40"/>
  <c r="BW215" i="40"/>
  <c r="BZ214" i="40"/>
  <c r="BY214" i="40"/>
  <c r="BX214" i="40"/>
  <c r="BW214" i="40"/>
  <c r="BZ213" i="40"/>
  <c r="BX213" i="40"/>
  <c r="BW213" i="40"/>
  <c r="BZ212" i="40"/>
  <c r="BY212" i="40"/>
  <c r="BX212" i="40"/>
  <c r="BW212" i="40"/>
  <c r="BZ211" i="40"/>
  <c r="BY211" i="40"/>
  <c r="BX211" i="40"/>
  <c r="BW211" i="40"/>
  <c r="BZ210" i="40"/>
  <c r="BY210" i="40"/>
  <c r="BX210" i="40"/>
  <c r="BW210" i="40"/>
  <c r="BZ209" i="40"/>
  <c r="BX209" i="40"/>
  <c r="BW209" i="40"/>
  <c r="BZ208" i="40"/>
  <c r="BY208" i="40"/>
  <c r="BX208" i="40"/>
  <c r="BW208" i="40"/>
  <c r="BZ207" i="40"/>
  <c r="BY207" i="40"/>
  <c r="BX207" i="40"/>
  <c r="BW207" i="40"/>
  <c r="BZ206" i="40"/>
  <c r="BY206" i="40"/>
  <c r="BX206" i="40"/>
  <c r="BW206" i="40"/>
  <c r="BZ205" i="40"/>
  <c r="BX205" i="40"/>
  <c r="BW205" i="40"/>
  <c r="BZ204" i="40"/>
  <c r="BY204" i="40"/>
  <c r="BX204" i="40"/>
  <c r="BW204" i="40"/>
  <c r="BZ203" i="40"/>
  <c r="BY203" i="40"/>
  <c r="BX203" i="40"/>
  <c r="BW203" i="40"/>
  <c r="BZ202" i="40"/>
  <c r="BY202" i="40"/>
  <c r="BX202" i="40"/>
  <c r="BW202" i="40"/>
  <c r="BZ201" i="40"/>
  <c r="BX201" i="40"/>
  <c r="BW201" i="40"/>
  <c r="BZ200" i="40"/>
  <c r="BY200" i="40"/>
  <c r="BX200" i="40"/>
  <c r="BW200" i="40"/>
  <c r="BZ199" i="40"/>
  <c r="BY199" i="40"/>
  <c r="BX199" i="40"/>
  <c r="BW199" i="40"/>
  <c r="BZ198" i="40"/>
  <c r="BY198" i="40"/>
  <c r="BX198" i="40"/>
  <c r="BW198" i="40"/>
  <c r="BZ197" i="40"/>
  <c r="BX197" i="40"/>
  <c r="BW197" i="40"/>
  <c r="BZ196" i="40"/>
  <c r="BY196" i="40"/>
  <c r="BX196" i="40"/>
  <c r="BW196" i="40"/>
  <c r="BZ195" i="40"/>
  <c r="BY195" i="40"/>
  <c r="BX195" i="40"/>
  <c r="BW195" i="40"/>
  <c r="BZ194" i="40"/>
  <c r="BX194" i="40"/>
  <c r="BW194" i="40"/>
  <c r="BZ193" i="40"/>
  <c r="BX193" i="40"/>
  <c r="BW193" i="40"/>
  <c r="BZ192" i="40"/>
  <c r="BY192" i="40"/>
  <c r="BX192" i="40"/>
  <c r="BW192" i="40"/>
  <c r="BZ191" i="40"/>
  <c r="BY191" i="40"/>
  <c r="BX191" i="40"/>
  <c r="BW191" i="40"/>
  <c r="BZ190" i="40"/>
  <c r="BY190" i="40"/>
  <c r="BX190" i="40"/>
  <c r="BW190" i="40"/>
  <c r="BZ189" i="40"/>
  <c r="BX189" i="40"/>
  <c r="BW189" i="40"/>
  <c r="BZ188" i="40"/>
  <c r="BY188" i="40"/>
  <c r="BX188" i="40"/>
  <c r="BW188" i="40"/>
  <c r="BZ187" i="40"/>
  <c r="BY187" i="40"/>
  <c r="BX187" i="40"/>
  <c r="BW187" i="40"/>
  <c r="BZ186" i="40"/>
  <c r="BY186" i="40"/>
  <c r="BX186" i="40"/>
  <c r="BW186" i="40"/>
  <c r="BZ185" i="40"/>
  <c r="BX185" i="40"/>
  <c r="BW185" i="40"/>
  <c r="BZ184" i="40"/>
  <c r="BX184" i="40"/>
  <c r="BW184" i="40"/>
  <c r="BZ183" i="40"/>
  <c r="BY183" i="40"/>
  <c r="BX183" i="40"/>
  <c r="BW183" i="40"/>
  <c r="BZ182" i="40"/>
  <c r="BX182" i="40"/>
  <c r="BW182" i="40"/>
  <c r="BZ181" i="40"/>
  <c r="BX181" i="40"/>
  <c r="BW181" i="40"/>
  <c r="BZ180" i="40"/>
  <c r="BY180" i="40"/>
  <c r="BX180" i="40"/>
  <c r="BW180" i="40"/>
  <c r="BZ179" i="40"/>
  <c r="BY179" i="40"/>
  <c r="BX179" i="40"/>
  <c r="BW179" i="40"/>
  <c r="BZ178" i="40"/>
  <c r="BY178" i="40"/>
  <c r="BX178" i="40"/>
  <c r="BW178" i="40"/>
  <c r="BZ177" i="40"/>
  <c r="BX177" i="40"/>
  <c r="BW177" i="40"/>
  <c r="BZ176" i="40"/>
  <c r="BY176" i="40"/>
  <c r="BX176" i="40"/>
  <c r="BW176" i="40"/>
  <c r="BZ175" i="40"/>
  <c r="BY175" i="40"/>
  <c r="BX175" i="40"/>
  <c r="BW175" i="40"/>
  <c r="BZ174" i="40"/>
  <c r="BY174" i="40"/>
  <c r="BX174" i="40"/>
  <c r="BW174" i="40"/>
  <c r="BZ173" i="40"/>
  <c r="BX173" i="40"/>
  <c r="BW173" i="40"/>
  <c r="BZ172" i="40"/>
  <c r="BY172" i="40"/>
  <c r="BX172" i="40"/>
  <c r="BW172" i="40"/>
  <c r="BZ171" i="40"/>
  <c r="BY171" i="40"/>
  <c r="BX171" i="40"/>
  <c r="BW171" i="40"/>
  <c r="BZ170" i="40"/>
  <c r="BY170" i="40"/>
  <c r="BX170" i="40"/>
  <c r="BW170" i="40"/>
  <c r="BZ169" i="40"/>
  <c r="BX169" i="40"/>
  <c r="BW169" i="40"/>
  <c r="BZ168" i="40"/>
  <c r="BX168" i="40"/>
  <c r="BW168" i="40"/>
  <c r="BZ167" i="40"/>
  <c r="BY167" i="40"/>
  <c r="BX167" i="40"/>
  <c r="BW167" i="40"/>
  <c r="BZ166" i="40"/>
  <c r="BX166" i="40"/>
  <c r="BW166" i="40"/>
  <c r="BZ165" i="40"/>
  <c r="BX165" i="40"/>
  <c r="BW165" i="40"/>
  <c r="BZ164" i="40"/>
  <c r="BY164" i="40"/>
  <c r="BX164" i="40"/>
  <c r="BW164" i="40"/>
  <c r="BZ163" i="40"/>
  <c r="BX163" i="40"/>
  <c r="BW163" i="40"/>
  <c r="BZ162" i="40"/>
  <c r="BY162" i="40"/>
  <c r="BX162" i="40"/>
  <c r="BW162" i="40"/>
  <c r="BZ161" i="40"/>
  <c r="BX161" i="40"/>
  <c r="BW161" i="40"/>
  <c r="BZ160" i="40"/>
  <c r="BY160" i="40"/>
  <c r="BX160" i="40"/>
  <c r="BW160" i="40"/>
  <c r="BZ159" i="40"/>
  <c r="BY159" i="40"/>
  <c r="BX159" i="40"/>
  <c r="BW159" i="40"/>
  <c r="BZ158" i="40"/>
  <c r="BY158" i="40"/>
  <c r="BX158" i="40"/>
  <c r="BW158" i="40"/>
  <c r="BZ157" i="40"/>
  <c r="BY157" i="40"/>
  <c r="BX157" i="40"/>
  <c r="BW157" i="40"/>
  <c r="BZ156" i="40"/>
  <c r="BY156" i="40"/>
  <c r="BX156" i="40"/>
  <c r="BW156" i="40"/>
  <c r="BZ155" i="40"/>
  <c r="BY155" i="40"/>
  <c r="BX155" i="40"/>
  <c r="BW155" i="40"/>
  <c r="BZ154" i="40"/>
  <c r="BY154" i="40"/>
  <c r="BX154" i="40"/>
  <c r="BW154" i="40"/>
  <c r="BZ153" i="40"/>
  <c r="BY153" i="40"/>
  <c r="BX153" i="40"/>
  <c r="BW153" i="40"/>
  <c r="BZ152" i="40"/>
  <c r="BY152" i="40"/>
  <c r="BX152" i="40"/>
  <c r="BW152" i="40"/>
  <c r="BZ151" i="40"/>
  <c r="BY151" i="40"/>
  <c r="BX151" i="40"/>
  <c r="BW151" i="40"/>
  <c r="BZ150" i="40"/>
  <c r="BY150" i="40"/>
  <c r="BX150" i="40"/>
  <c r="BW150" i="40"/>
  <c r="BZ149" i="40"/>
  <c r="BY149" i="40"/>
  <c r="BX149" i="40"/>
  <c r="BW149" i="40"/>
  <c r="BZ148" i="40"/>
  <c r="BY148" i="40"/>
  <c r="BX148" i="40"/>
  <c r="BW148" i="40"/>
  <c r="BZ147" i="40"/>
  <c r="BY147" i="40"/>
  <c r="BX147" i="40"/>
  <c r="BW147" i="40"/>
  <c r="BZ146" i="40"/>
  <c r="BY146" i="40"/>
  <c r="BX146" i="40"/>
  <c r="BW146" i="40"/>
  <c r="BZ145" i="40"/>
  <c r="BY145" i="40"/>
  <c r="BX145" i="40"/>
  <c r="BW145" i="40"/>
  <c r="BZ144" i="40"/>
  <c r="BY144" i="40"/>
  <c r="BX144" i="40"/>
  <c r="BW144" i="40"/>
  <c r="BZ143" i="40"/>
  <c r="BY143" i="40"/>
  <c r="BX143" i="40"/>
  <c r="BW143" i="40"/>
  <c r="BZ142" i="40"/>
  <c r="BY142" i="40"/>
  <c r="BX142" i="40"/>
  <c r="BW142" i="40"/>
  <c r="BZ141" i="40"/>
  <c r="BY141" i="40"/>
  <c r="BX141" i="40"/>
  <c r="BW141" i="40"/>
  <c r="BZ140" i="40"/>
  <c r="BY140" i="40"/>
  <c r="BX140" i="40"/>
  <c r="BW140" i="40"/>
  <c r="BZ139" i="40"/>
  <c r="BY139" i="40"/>
  <c r="BX139" i="40"/>
  <c r="BW139" i="40"/>
  <c r="BZ138" i="40"/>
  <c r="BY138" i="40"/>
  <c r="BX138" i="40"/>
  <c r="BW138" i="40"/>
  <c r="BZ137" i="40"/>
  <c r="BY137" i="40"/>
  <c r="BX137" i="40"/>
  <c r="BW137" i="40"/>
  <c r="BZ136" i="40"/>
  <c r="BY136" i="40"/>
  <c r="BX136" i="40"/>
  <c r="BW136" i="40"/>
  <c r="BZ135" i="40"/>
  <c r="BY135" i="40"/>
  <c r="BX135" i="40"/>
  <c r="BW135" i="40"/>
  <c r="BZ134" i="40"/>
  <c r="BY134" i="40"/>
  <c r="BX134" i="40"/>
  <c r="BW134" i="40"/>
  <c r="BZ133" i="40"/>
  <c r="BY133" i="40"/>
  <c r="BX133" i="40"/>
  <c r="BW133" i="40"/>
  <c r="BZ132" i="40"/>
  <c r="BY132" i="40"/>
  <c r="BX132" i="40"/>
  <c r="BW132" i="40"/>
  <c r="BZ131" i="40"/>
  <c r="BY131" i="40"/>
  <c r="BX131" i="40"/>
  <c r="BW131" i="40"/>
  <c r="BZ130" i="40"/>
  <c r="BY130" i="40"/>
  <c r="BX130" i="40"/>
  <c r="BW130" i="40"/>
  <c r="BZ129" i="40"/>
  <c r="BY129" i="40"/>
  <c r="BX129" i="40"/>
  <c r="BW129" i="40"/>
  <c r="BZ128" i="40"/>
  <c r="BY128" i="40"/>
  <c r="BX128" i="40"/>
  <c r="BW128" i="40"/>
  <c r="BZ127" i="40"/>
  <c r="BY127" i="40"/>
  <c r="BX127" i="40"/>
  <c r="BW127" i="40"/>
  <c r="BZ126" i="40"/>
  <c r="BY126" i="40"/>
  <c r="BX126" i="40"/>
  <c r="BW126" i="40"/>
  <c r="BZ125" i="40"/>
  <c r="BY125" i="40"/>
  <c r="BX125" i="40"/>
  <c r="BW125" i="40"/>
  <c r="BZ124" i="40"/>
  <c r="BY124" i="40"/>
  <c r="BX124" i="40"/>
  <c r="BW124" i="40"/>
  <c r="BZ123" i="40"/>
  <c r="BY123" i="40"/>
  <c r="BX123" i="40"/>
  <c r="BW123" i="40"/>
  <c r="BZ122" i="40"/>
  <c r="BY122" i="40"/>
  <c r="BX122" i="40"/>
  <c r="BW122" i="40"/>
  <c r="BZ121" i="40"/>
  <c r="BY121" i="40"/>
  <c r="BX121" i="40"/>
  <c r="BW121" i="40"/>
  <c r="BZ120" i="40"/>
  <c r="BY120" i="40"/>
  <c r="BX120" i="40"/>
  <c r="BW120" i="40"/>
  <c r="BZ119" i="40"/>
  <c r="BY119" i="40"/>
  <c r="BX119" i="40"/>
  <c r="BW119" i="40"/>
  <c r="BZ118" i="40"/>
  <c r="BY118" i="40"/>
  <c r="BX118" i="40"/>
  <c r="BW118" i="40"/>
  <c r="BZ117" i="40"/>
  <c r="BY117" i="40"/>
  <c r="BX117" i="40"/>
  <c r="BW117" i="40"/>
  <c r="BZ116" i="40"/>
  <c r="BY116" i="40"/>
  <c r="BX116" i="40"/>
  <c r="BW116" i="40"/>
  <c r="BZ115" i="40"/>
  <c r="BY115" i="40"/>
  <c r="BX115" i="40"/>
  <c r="BW115" i="40"/>
  <c r="BZ114" i="40"/>
  <c r="BY114" i="40"/>
  <c r="BX114" i="40"/>
  <c r="BW114" i="40"/>
  <c r="BZ113" i="40"/>
  <c r="BY113" i="40"/>
  <c r="BX113" i="40"/>
  <c r="BW113" i="40"/>
  <c r="BZ112" i="40"/>
  <c r="BY112" i="40"/>
  <c r="BX112" i="40"/>
  <c r="BW112" i="40"/>
  <c r="BZ111" i="40"/>
  <c r="BY111" i="40"/>
  <c r="BX111" i="40"/>
  <c r="BW111" i="40"/>
  <c r="BZ110" i="40"/>
  <c r="BY110" i="40"/>
  <c r="BX110" i="40"/>
  <c r="BW110" i="40"/>
  <c r="BZ109" i="40"/>
  <c r="BY109" i="40"/>
  <c r="BX109" i="40"/>
  <c r="BW109" i="40"/>
  <c r="BZ108" i="40"/>
  <c r="BY108" i="40"/>
  <c r="BX108" i="40"/>
  <c r="BW108" i="40"/>
  <c r="BZ107" i="40"/>
  <c r="BY107" i="40"/>
  <c r="BX107" i="40"/>
  <c r="BW107" i="40"/>
  <c r="BZ106" i="40"/>
  <c r="BY106" i="40"/>
  <c r="BX106" i="40"/>
  <c r="BW106" i="40"/>
  <c r="BZ105" i="40"/>
  <c r="BY105" i="40"/>
  <c r="BX105" i="40"/>
  <c r="BW105" i="40"/>
  <c r="BZ104" i="40"/>
  <c r="BY104" i="40"/>
  <c r="BX104" i="40"/>
  <c r="BW104" i="40"/>
  <c r="BZ103" i="40"/>
  <c r="BY103" i="40"/>
  <c r="BX103" i="40"/>
  <c r="BW103" i="40"/>
  <c r="BZ102" i="40"/>
  <c r="BY102" i="40"/>
  <c r="BX102" i="40"/>
  <c r="BW102" i="40"/>
  <c r="BZ101" i="40"/>
  <c r="BY101" i="40"/>
  <c r="BX101" i="40"/>
  <c r="BW101" i="40"/>
  <c r="BZ100" i="40"/>
  <c r="BY100" i="40"/>
  <c r="BX100" i="40"/>
  <c r="BW100" i="40"/>
  <c r="BZ99" i="40"/>
  <c r="BY99" i="40"/>
  <c r="BX99" i="40"/>
  <c r="BW99" i="40"/>
  <c r="BZ98" i="40"/>
  <c r="BY98" i="40"/>
  <c r="BX98" i="40"/>
  <c r="BW98" i="40"/>
  <c r="BZ97" i="40"/>
  <c r="BY97" i="40"/>
  <c r="BX97" i="40"/>
  <c r="BW97" i="40"/>
  <c r="BZ96" i="40"/>
  <c r="BY96" i="40"/>
  <c r="BX96" i="40"/>
  <c r="BW96" i="40"/>
  <c r="BZ95" i="40"/>
  <c r="BY95" i="40"/>
  <c r="BX95" i="40"/>
  <c r="BW95" i="40"/>
  <c r="BZ94" i="40"/>
  <c r="BY94" i="40"/>
  <c r="BX94" i="40"/>
  <c r="BW94" i="40"/>
  <c r="BZ93" i="40"/>
  <c r="BY93" i="40"/>
  <c r="BX93" i="40"/>
  <c r="BW93" i="40"/>
  <c r="BZ92" i="40"/>
  <c r="BY92" i="40"/>
  <c r="BX92" i="40"/>
  <c r="BW92" i="40"/>
  <c r="BZ91" i="40"/>
  <c r="BY91" i="40"/>
  <c r="BX91" i="40"/>
  <c r="BW91" i="40"/>
  <c r="BZ90" i="40"/>
  <c r="BY90" i="40"/>
  <c r="BX90" i="40"/>
  <c r="BW90" i="40"/>
  <c r="BZ89" i="40"/>
  <c r="BY89" i="40"/>
  <c r="BX89" i="40"/>
  <c r="BW89" i="40"/>
  <c r="BZ88" i="40"/>
  <c r="BY88" i="40"/>
  <c r="BX88" i="40"/>
  <c r="BW88" i="40"/>
  <c r="BZ87" i="40"/>
  <c r="BY87" i="40"/>
  <c r="BX87" i="40"/>
  <c r="BW87" i="40"/>
  <c r="BZ86" i="40"/>
  <c r="BY86" i="40"/>
  <c r="BX86" i="40"/>
  <c r="BW86" i="40"/>
  <c r="BZ85" i="40"/>
  <c r="BY85" i="40"/>
  <c r="BX85" i="40"/>
  <c r="BW85" i="40"/>
  <c r="BZ84" i="40"/>
  <c r="BY84" i="40"/>
  <c r="BX84" i="40"/>
  <c r="BW84" i="40"/>
  <c r="BZ83" i="40"/>
  <c r="BY83" i="40"/>
  <c r="BX83" i="40"/>
  <c r="BW83" i="40"/>
  <c r="BZ82" i="40"/>
  <c r="BY82" i="40"/>
  <c r="BX82" i="40"/>
  <c r="BW82" i="40"/>
  <c r="BZ81" i="40"/>
  <c r="BY81" i="40"/>
  <c r="BX81" i="40"/>
  <c r="BW81" i="40"/>
  <c r="BZ80" i="40"/>
  <c r="BY80" i="40"/>
  <c r="BX80" i="40"/>
  <c r="BW80" i="40"/>
  <c r="BZ79" i="40"/>
  <c r="BY79" i="40"/>
  <c r="BX79" i="40"/>
  <c r="BW79" i="40"/>
  <c r="BZ78" i="40"/>
  <c r="BY78" i="40"/>
  <c r="BX78" i="40"/>
  <c r="BW78" i="40"/>
  <c r="BZ77" i="40"/>
  <c r="BY77" i="40"/>
  <c r="BX77" i="40"/>
  <c r="BW77" i="40"/>
  <c r="BZ76" i="40"/>
  <c r="BY76" i="40"/>
  <c r="BX76" i="40"/>
  <c r="BW76" i="40"/>
  <c r="BZ75" i="40"/>
  <c r="BY75" i="40"/>
  <c r="BX75" i="40"/>
  <c r="BW75" i="40"/>
  <c r="BZ74" i="40"/>
  <c r="BY74" i="40"/>
  <c r="BX74" i="40"/>
  <c r="BW74" i="40"/>
  <c r="BZ73" i="40"/>
  <c r="BY73" i="40"/>
  <c r="BX73" i="40"/>
  <c r="BW73" i="40"/>
  <c r="BZ72" i="40"/>
  <c r="BY72" i="40"/>
  <c r="BX72" i="40"/>
  <c r="BW72" i="40"/>
  <c r="BZ71" i="40"/>
  <c r="BX71" i="40"/>
  <c r="BW71" i="40"/>
  <c r="BZ70" i="40"/>
  <c r="BX70" i="40"/>
  <c r="BW70" i="40"/>
  <c r="BZ69" i="40"/>
  <c r="BX69" i="40"/>
  <c r="BW69" i="40"/>
  <c r="BZ68" i="40"/>
  <c r="BX68" i="40"/>
  <c r="BW68" i="40"/>
  <c r="BZ67" i="40"/>
  <c r="BX67" i="40"/>
  <c r="BW67" i="40"/>
  <c r="BZ66" i="40"/>
  <c r="BX66" i="40"/>
  <c r="BW66" i="40"/>
  <c r="BZ65" i="40"/>
  <c r="BX65" i="40"/>
  <c r="BW65" i="40"/>
  <c r="BZ64" i="40"/>
  <c r="BX64" i="40"/>
  <c r="BW64" i="40"/>
  <c r="BZ63" i="40"/>
  <c r="BX63" i="40"/>
  <c r="BW63" i="40"/>
  <c r="BZ62" i="40"/>
  <c r="BX62" i="40"/>
  <c r="BW62" i="40"/>
  <c r="BZ61" i="40"/>
  <c r="BX61" i="40"/>
  <c r="BW61" i="40"/>
  <c r="BZ60" i="40"/>
  <c r="BX60" i="40"/>
  <c r="BW60" i="40"/>
  <c r="BZ59" i="40"/>
  <c r="BX59" i="40"/>
  <c r="BW59" i="40"/>
  <c r="BZ58" i="40"/>
  <c r="BX58" i="40"/>
  <c r="BW58" i="40"/>
  <c r="BZ57" i="40"/>
  <c r="BX57" i="40"/>
  <c r="BW57" i="40"/>
  <c r="BZ56" i="40"/>
  <c r="BX56" i="40"/>
  <c r="BW56" i="40"/>
  <c r="BZ55" i="40"/>
  <c r="BX55" i="40"/>
  <c r="BW55" i="40"/>
  <c r="BZ54" i="40"/>
  <c r="BX54" i="40"/>
  <c r="BW54" i="40"/>
  <c r="BZ53" i="40"/>
  <c r="BX53" i="40"/>
  <c r="BW53" i="40"/>
  <c r="BZ52" i="40"/>
  <c r="BX52" i="40"/>
  <c r="BW52" i="40"/>
  <c r="BZ51" i="40"/>
  <c r="BX51" i="40"/>
  <c r="BW51" i="40"/>
  <c r="BZ50" i="40"/>
  <c r="BX50" i="40"/>
  <c r="BW50" i="40"/>
  <c r="BZ49" i="40"/>
  <c r="BX49" i="40"/>
  <c r="BW49" i="40"/>
  <c r="BZ48" i="40"/>
  <c r="BX48" i="40"/>
  <c r="BW48" i="40"/>
  <c r="BZ47" i="40"/>
  <c r="BX47" i="40"/>
  <c r="BW47" i="40"/>
  <c r="BZ46" i="40"/>
  <c r="BX46" i="40"/>
  <c r="BW46" i="40"/>
  <c r="BZ45" i="40"/>
  <c r="BX45" i="40"/>
  <c r="BW45" i="40"/>
  <c r="BZ44" i="40"/>
  <c r="BX44" i="40"/>
  <c r="BW44" i="40"/>
  <c r="BZ43" i="40"/>
  <c r="BX43" i="40"/>
  <c r="BW43" i="40"/>
  <c r="BZ42" i="40"/>
  <c r="BX42" i="40"/>
  <c r="BW42" i="40"/>
  <c r="BZ41" i="40"/>
  <c r="BX41" i="40"/>
  <c r="BW41" i="40"/>
  <c r="BZ40" i="40"/>
  <c r="BX40" i="40"/>
  <c r="BW40" i="40"/>
  <c r="BZ39" i="40"/>
  <c r="BX39" i="40"/>
  <c r="BW39" i="40"/>
  <c r="BZ38" i="40"/>
  <c r="BX38" i="40"/>
  <c r="BW38" i="40"/>
  <c r="BZ37" i="40"/>
  <c r="BX37" i="40"/>
  <c r="BW37" i="40"/>
  <c r="BZ36" i="40"/>
  <c r="BX36" i="40"/>
  <c r="BW36" i="40"/>
  <c r="BZ35" i="40"/>
  <c r="BX35" i="40"/>
  <c r="BW35" i="40"/>
  <c r="BZ34" i="40"/>
  <c r="BX34" i="40"/>
  <c r="BW34" i="40"/>
  <c r="BZ33" i="40"/>
  <c r="BX33" i="40"/>
  <c r="BW33" i="40"/>
  <c r="BZ32" i="40"/>
  <c r="BX32" i="40"/>
  <c r="BW32" i="40"/>
  <c r="BZ31" i="40"/>
  <c r="BX31" i="40"/>
  <c r="BW31" i="40"/>
  <c r="BZ30" i="40"/>
  <c r="BX30" i="40"/>
  <c r="BW30" i="40"/>
  <c r="BZ29" i="40"/>
  <c r="BX29" i="40"/>
  <c r="BW29" i="40"/>
  <c r="BZ28" i="40"/>
  <c r="BX28" i="40"/>
  <c r="BW28" i="40"/>
  <c r="BZ27" i="40"/>
  <c r="BX27" i="40"/>
  <c r="BW27" i="40"/>
  <c r="BZ26" i="40"/>
  <c r="BX26" i="40"/>
  <c r="BW26" i="40"/>
  <c r="BZ25" i="40"/>
  <c r="BX25" i="40"/>
  <c r="BW25" i="40"/>
  <c r="BZ24" i="40"/>
  <c r="BX24" i="40"/>
  <c r="BW24" i="40"/>
  <c r="BZ23" i="40"/>
  <c r="BX23" i="40"/>
  <c r="BW23" i="40"/>
  <c r="BZ22" i="40"/>
  <c r="BX22" i="40"/>
  <c r="BW22" i="40"/>
  <c r="BZ21" i="40"/>
  <c r="BX21" i="40"/>
  <c r="BW21" i="40"/>
  <c r="BZ20" i="40"/>
  <c r="BX20" i="40"/>
  <c r="BW20" i="40"/>
  <c r="BZ19" i="40"/>
  <c r="BX19" i="40"/>
  <c r="BW19" i="40"/>
  <c r="BZ18" i="40"/>
  <c r="BX18" i="40"/>
  <c r="BW18" i="40"/>
  <c r="BZ17" i="40"/>
  <c r="BX17" i="40"/>
  <c r="BW17" i="40"/>
  <c r="BX16" i="40"/>
  <c r="BW16" i="40"/>
  <c r="BX15" i="40"/>
  <c r="B26" i="9"/>
  <c r="H17" i="41"/>
  <c r="B25" i="9"/>
  <c r="B27" i="34" s="1"/>
  <c r="H15" i="41"/>
  <c r="B24" i="9" s="1"/>
  <c r="H13" i="41"/>
  <c r="C9" i="1"/>
  <c r="L19" i="1" s="1"/>
  <c r="C7" i="1"/>
  <c r="D7" i="40" s="1"/>
  <c r="C6" i="1"/>
  <c r="D6" i="40" s="1"/>
  <c r="C5" i="1"/>
  <c r="D5" i="40"/>
  <c r="C4" i="1"/>
  <c r="D4" i="40" s="1"/>
  <c r="BW15" i="40"/>
  <c r="BL15" i="40"/>
  <c r="BQ15" i="40"/>
  <c r="BK15" i="40"/>
  <c r="AK295" i="40"/>
  <c r="AN295" i="40"/>
  <c r="D8" i="40"/>
  <c r="AZ295" i="40"/>
  <c r="AX295" i="40"/>
  <c r="T75" i="32"/>
  <c r="S75" i="32"/>
  <c r="U75" i="32" s="1"/>
  <c r="J75" i="32"/>
  <c r="G75" i="32"/>
  <c r="D75" i="32"/>
  <c r="T74" i="32"/>
  <c r="S74" i="32"/>
  <c r="U74" i="32"/>
  <c r="J74" i="32"/>
  <c r="G74" i="32"/>
  <c r="D74" i="32"/>
  <c r="T73" i="32"/>
  <c r="S73" i="32"/>
  <c r="J73" i="32"/>
  <c r="G73" i="32"/>
  <c r="D73" i="32"/>
  <c r="T72" i="32"/>
  <c r="S72" i="32"/>
  <c r="U72" i="32"/>
  <c r="V72" i="32" s="1"/>
  <c r="J72" i="32"/>
  <c r="G72" i="32"/>
  <c r="D72" i="32"/>
  <c r="T71" i="32"/>
  <c r="U71" i="32" s="1"/>
  <c r="S71" i="32"/>
  <c r="J71" i="32"/>
  <c r="G71" i="32"/>
  <c r="D71" i="32"/>
  <c r="T70" i="32"/>
  <c r="S70" i="32"/>
  <c r="U70" i="32"/>
  <c r="V70" i="32" s="1"/>
  <c r="J70" i="32"/>
  <c r="G70" i="32"/>
  <c r="D70" i="32"/>
  <c r="T69" i="32"/>
  <c r="S69" i="32"/>
  <c r="U69" i="32"/>
  <c r="J69" i="32"/>
  <c r="G69" i="32"/>
  <c r="D69" i="32"/>
  <c r="T68" i="32"/>
  <c r="S68" i="32"/>
  <c r="U68" i="32" s="1"/>
  <c r="V68" i="32" s="1"/>
  <c r="J68" i="32"/>
  <c r="G68" i="32"/>
  <c r="D68" i="32"/>
  <c r="T67" i="32"/>
  <c r="U67" i="32" s="1"/>
  <c r="V67" i="32" s="1"/>
  <c r="S67" i="32"/>
  <c r="J67" i="32"/>
  <c r="G67" i="32"/>
  <c r="D67" i="32"/>
  <c r="T66" i="32"/>
  <c r="S66" i="32"/>
  <c r="U66" i="32"/>
  <c r="J66" i="32"/>
  <c r="G66" i="32"/>
  <c r="D66" i="32"/>
  <c r="T65" i="32"/>
  <c r="S65" i="32"/>
  <c r="J65" i="32"/>
  <c r="G65" i="32"/>
  <c r="D65" i="32"/>
  <c r="T64" i="32"/>
  <c r="S64" i="32"/>
  <c r="U64" i="32"/>
  <c r="J64" i="32"/>
  <c r="G64" i="32"/>
  <c r="D64" i="32"/>
  <c r="T63" i="32"/>
  <c r="U63" i="32" s="1"/>
  <c r="S63" i="32"/>
  <c r="J63" i="32"/>
  <c r="G63" i="32"/>
  <c r="D63" i="32"/>
  <c r="T62" i="32"/>
  <c r="S62" i="32"/>
  <c r="U62" i="32"/>
  <c r="V62" i="32" s="1"/>
  <c r="J62" i="32"/>
  <c r="G62" i="32"/>
  <c r="D62" i="32"/>
  <c r="T61" i="32"/>
  <c r="S61" i="32"/>
  <c r="U61" i="32" s="1"/>
  <c r="V61" i="32" s="1"/>
  <c r="J61" i="32"/>
  <c r="G61" i="32"/>
  <c r="D61" i="32"/>
  <c r="J60" i="32"/>
  <c r="G60" i="32"/>
  <c r="D60" i="32"/>
  <c r="T60" i="32"/>
  <c r="S60" i="32"/>
  <c r="U60" i="32"/>
  <c r="X59" i="32"/>
  <c r="X60" i="32" s="1"/>
  <c r="Y60" i="32" s="1"/>
  <c r="Z60" i="32" s="1"/>
  <c r="T59" i="32"/>
  <c r="S59" i="32"/>
  <c r="U59" i="32" s="1"/>
  <c r="J59" i="32"/>
  <c r="G59" i="32"/>
  <c r="D59" i="32"/>
  <c r="Y58" i="32"/>
  <c r="Y59" i="32"/>
  <c r="T58" i="32"/>
  <c r="S58" i="32"/>
  <c r="U58" i="32" s="1"/>
  <c r="J58" i="32"/>
  <c r="G58" i="32"/>
  <c r="D58" i="32"/>
  <c r="Z58" i="32" s="1"/>
  <c r="Z59" i="32" s="1"/>
  <c r="Y57" i="32"/>
  <c r="T57" i="32"/>
  <c r="S57" i="32"/>
  <c r="U57" i="32"/>
  <c r="J57" i="32"/>
  <c r="G57" i="32"/>
  <c r="D57" i="32"/>
  <c r="Z57" i="32"/>
  <c r="Y56" i="32"/>
  <c r="T56" i="32"/>
  <c r="S56" i="32"/>
  <c r="J56" i="32"/>
  <c r="G56" i="32"/>
  <c r="D56" i="32"/>
  <c r="Z56" i="32" s="1"/>
  <c r="Y55" i="32"/>
  <c r="T55" i="32"/>
  <c r="S55" i="32"/>
  <c r="U55" i="32" s="1"/>
  <c r="J55" i="32"/>
  <c r="G55" i="32"/>
  <c r="D55" i="32"/>
  <c r="Y54" i="32"/>
  <c r="T54" i="32"/>
  <c r="S54" i="32"/>
  <c r="J54" i="32"/>
  <c r="G54" i="32"/>
  <c r="D54" i="32"/>
  <c r="Z54" i="32"/>
  <c r="Y53" i="32"/>
  <c r="T53" i="32"/>
  <c r="S53" i="32"/>
  <c r="U53" i="32"/>
  <c r="J53" i="32"/>
  <c r="G53" i="32"/>
  <c r="D53" i="32"/>
  <c r="Z53" i="32"/>
  <c r="Y52" i="32"/>
  <c r="T52" i="32"/>
  <c r="S52" i="32"/>
  <c r="J52" i="32"/>
  <c r="G52" i="32"/>
  <c r="D52" i="32"/>
  <c r="Z52" i="32" s="1"/>
  <c r="Y51" i="32"/>
  <c r="T51" i="32"/>
  <c r="S51" i="32"/>
  <c r="J51" i="32"/>
  <c r="G51" i="32"/>
  <c r="D51" i="32"/>
  <c r="Z51" i="32" s="1"/>
  <c r="Y50" i="32"/>
  <c r="T50" i="32"/>
  <c r="S50" i="32"/>
  <c r="J50" i="32"/>
  <c r="G50" i="32"/>
  <c r="D50" i="32"/>
  <c r="Z50" i="32" s="1"/>
  <c r="Y49" i="32"/>
  <c r="T49" i="32"/>
  <c r="S49" i="32"/>
  <c r="U49" i="32" s="1"/>
  <c r="J49" i="32"/>
  <c r="G49" i="32"/>
  <c r="D49" i="32"/>
  <c r="Z49" i="32" s="1"/>
  <c r="Y48" i="32"/>
  <c r="T48" i="32"/>
  <c r="U48" i="32"/>
  <c r="S48" i="32"/>
  <c r="J48" i="32"/>
  <c r="G48" i="32"/>
  <c r="D48" i="32"/>
  <c r="Z48" i="32" s="1"/>
  <c r="Y47" i="32"/>
  <c r="T47" i="32"/>
  <c r="U47" i="32" s="1"/>
  <c r="S47" i="32"/>
  <c r="J47" i="32"/>
  <c r="G47" i="32"/>
  <c r="D47" i="32"/>
  <c r="Z47" i="32" s="1"/>
  <c r="Y46" i="32"/>
  <c r="T46" i="32"/>
  <c r="U46" i="32"/>
  <c r="S46" i="32"/>
  <c r="J46" i="32"/>
  <c r="G46" i="32"/>
  <c r="D46" i="32"/>
  <c r="Z46" i="32" s="1"/>
  <c r="Y45" i="32"/>
  <c r="T45" i="32"/>
  <c r="U45" i="32" s="1"/>
  <c r="S45" i="32"/>
  <c r="J45" i="32"/>
  <c r="G45" i="32"/>
  <c r="D45" i="32"/>
  <c r="Z45" i="32" s="1"/>
  <c r="Y44" i="32"/>
  <c r="T44" i="32"/>
  <c r="U44" i="32"/>
  <c r="S44" i="32"/>
  <c r="J44" i="32"/>
  <c r="G44" i="32"/>
  <c r="D44" i="32"/>
  <c r="Z44" i="32" s="1"/>
  <c r="Y43" i="32"/>
  <c r="T43" i="32"/>
  <c r="S43" i="32"/>
  <c r="P43" i="32"/>
  <c r="U43" i="32" s="1"/>
  <c r="L43" i="32"/>
  <c r="J43" i="32"/>
  <c r="G43" i="32"/>
  <c r="D43" i="32"/>
  <c r="Z43" i="32"/>
  <c r="Y42" i="32"/>
  <c r="Z42" i="32" s="1"/>
  <c r="T42" i="32"/>
  <c r="U42" i="32" s="1"/>
  <c r="S42" i="32"/>
  <c r="J42" i="32"/>
  <c r="G42" i="32"/>
  <c r="D42" i="32"/>
  <c r="BJ295" i="40"/>
  <c r="AT295" i="40"/>
  <c r="AS295" i="40"/>
  <c r="AV95" i="24"/>
  <c r="AU95" i="24"/>
  <c r="B129" i="24"/>
  <c r="C129" i="24"/>
  <c r="D129" i="24"/>
  <c r="E129" i="24"/>
  <c r="F129" i="24"/>
  <c r="G129" i="24"/>
  <c r="H129" i="24"/>
  <c r="B130" i="24"/>
  <c r="B229" i="24" s="1"/>
  <c r="C130" i="24"/>
  <c r="C229" i="24" s="1"/>
  <c r="D130" i="24"/>
  <c r="E130" i="24"/>
  <c r="E229" i="24"/>
  <c r="F130" i="24"/>
  <c r="F229" i="24" s="1"/>
  <c r="G130" i="24"/>
  <c r="H130" i="24"/>
  <c r="H229" i="24" s="1"/>
  <c r="B131" i="24"/>
  <c r="B230" i="24" s="1"/>
  <c r="C131" i="24"/>
  <c r="D131" i="24"/>
  <c r="E131" i="24"/>
  <c r="E230" i="24" s="1"/>
  <c r="F131" i="24"/>
  <c r="F230" i="24"/>
  <c r="G131" i="24"/>
  <c r="G230" i="24" s="1"/>
  <c r="H131" i="24"/>
  <c r="B132" i="24"/>
  <c r="B231" i="24"/>
  <c r="C132" i="24"/>
  <c r="C231" i="24" s="1"/>
  <c r="D132" i="24"/>
  <c r="D231" i="24" s="1"/>
  <c r="E132" i="24"/>
  <c r="F132" i="24"/>
  <c r="F231" i="24"/>
  <c r="G132" i="24"/>
  <c r="H132" i="24"/>
  <c r="B133" i="24"/>
  <c r="C133" i="24"/>
  <c r="C232" i="24" s="1"/>
  <c r="D133" i="24"/>
  <c r="E133" i="24"/>
  <c r="F133" i="24"/>
  <c r="G133" i="24"/>
  <c r="G232" i="24" s="1"/>
  <c r="H133" i="24"/>
  <c r="B134" i="24"/>
  <c r="C134" i="24"/>
  <c r="D134" i="24"/>
  <c r="D233" i="24" s="1"/>
  <c r="E134" i="24"/>
  <c r="E233" i="24" s="1"/>
  <c r="F134" i="24"/>
  <c r="F233" i="24" s="1"/>
  <c r="G134" i="24"/>
  <c r="H134" i="24"/>
  <c r="H233" i="24" s="1"/>
  <c r="B135" i="24"/>
  <c r="B234" i="24"/>
  <c r="C135" i="24"/>
  <c r="C234" i="24" s="1"/>
  <c r="D135" i="24"/>
  <c r="D234" i="24" s="1"/>
  <c r="E135" i="24"/>
  <c r="E234" i="24"/>
  <c r="F135" i="24"/>
  <c r="F234" i="24"/>
  <c r="G135" i="24"/>
  <c r="H135" i="24"/>
  <c r="H234" i="24" s="1"/>
  <c r="AN234" i="24" s="1"/>
  <c r="B136" i="24"/>
  <c r="B235" i="24"/>
  <c r="C136" i="24"/>
  <c r="D136" i="24"/>
  <c r="D235" i="24" s="1"/>
  <c r="E136" i="24"/>
  <c r="F136" i="24"/>
  <c r="F235" i="24" s="1"/>
  <c r="G136" i="24"/>
  <c r="G235" i="24" s="1"/>
  <c r="H136" i="24"/>
  <c r="H235" i="24" s="1"/>
  <c r="AN235" i="24" s="1"/>
  <c r="B137" i="24"/>
  <c r="C137" i="24"/>
  <c r="D137" i="24"/>
  <c r="E137" i="24"/>
  <c r="E236" i="24" s="1"/>
  <c r="F137" i="24"/>
  <c r="G137" i="24"/>
  <c r="H137" i="24"/>
  <c r="B138" i="24"/>
  <c r="B237" i="24" s="1"/>
  <c r="C138" i="24"/>
  <c r="C237" i="24" s="1"/>
  <c r="D138" i="24"/>
  <c r="E138" i="24"/>
  <c r="E237" i="24"/>
  <c r="F138" i="24"/>
  <c r="G138" i="24"/>
  <c r="H138" i="24"/>
  <c r="H237" i="24" s="1"/>
  <c r="AN237" i="24" s="1"/>
  <c r="B139" i="24"/>
  <c r="B238" i="24" s="1"/>
  <c r="C139" i="24"/>
  <c r="D139" i="24"/>
  <c r="D238" i="24" s="1"/>
  <c r="E139" i="24"/>
  <c r="E238" i="24" s="1"/>
  <c r="F139" i="24"/>
  <c r="F238" i="24"/>
  <c r="G139" i="24"/>
  <c r="G238" i="24" s="1"/>
  <c r="H139" i="24"/>
  <c r="B140" i="24"/>
  <c r="B239" i="24"/>
  <c r="C140" i="24"/>
  <c r="C239" i="24" s="1"/>
  <c r="D140" i="24"/>
  <c r="D239" i="24" s="1"/>
  <c r="E140" i="24"/>
  <c r="F140" i="24"/>
  <c r="F239" i="24"/>
  <c r="G140" i="24"/>
  <c r="H140" i="24"/>
  <c r="B141" i="24"/>
  <c r="C141" i="24"/>
  <c r="D141" i="24"/>
  <c r="E141" i="24"/>
  <c r="F141" i="24"/>
  <c r="G141" i="24"/>
  <c r="H141" i="24"/>
  <c r="B142" i="24"/>
  <c r="C142" i="24"/>
  <c r="D142" i="24"/>
  <c r="E142" i="24"/>
  <c r="E241" i="24" s="1"/>
  <c r="F142" i="24"/>
  <c r="F241" i="24" s="1"/>
  <c r="G142" i="24"/>
  <c r="H142" i="24"/>
  <c r="H241" i="24" s="1"/>
  <c r="B143" i="24"/>
  <c r="B242" i="24"/>
  <c r="C143" i="24"/>
  <c r="C242" i="24" s="1"/>
  <c r="D143" i="24"/>
  <c r="D242" i="24" s="1"/>
  <c r="E143" i="24"/>
  <c r="E242" i="24"/>
  <c r="F143" i="24"/>
  <c r="F242" i="24"/>
  <c r="G143" i="24"/>
  <c r="H143" i="24"/>
  <c r="H242" i="24" s="1"/>
  <c r="AN242" i="24" s="1"/>
  <c r="B144" i="24"/>
  <c r="B243" i="24"/>
  <c r="C144" i="24"/>
  <c r="D144" i="24"/>
  <c r="D243" i="24" s="1"/>
  <c r="E144" i="24"/>
  <c r="F144" i="24"/>
  <c r="F243" i="24" s="1"/>
  <c r="G144" i="24"/>
  <c r="G243" i="24" s="1"/>
  <c r="H144" i="24"/>
  <c r="H243" i="24" s="1"/>
  <c r="AN243" i="24" s="1"/>
  <c r="B145" i="24"/>
  <c r="C145" i="24"/>
  <c r="D145" i="24"/>
  <c r="E145" i="24"/>
  <c r="E244" i="24" s="1"/>
  <c r="F145" i="24"/>
  <c r="G145" i="24"/>
  <c r="H145" i="24"/>
  <c r="B146" i="24"/>
  <c r="B245" i="24" s="1"/>
  <c r="C146" i="24"/>
  <c r="C245" i="24" s="1"/>
  <c r="D146" i="24"/>
  <c r="E146" i="24"/>
  <c r="E245" i="24"/>
  <c r="F146" i="24"/>
  <c r="F245" i="24" s="1"/>
  <c r="G146" i="24"/>
  <c r="H146" i="24"/>
  <c r="H245" i="24" s="1"/>
  <c r="B147" i="24"/>
  <c r="B246" i="24" s="1"/>
  <c r="C147" i="24"/>
  <c r="D147" i="24"/>
  <c r="E147" i="24"/>
  <c r="E246" i="24" s="1"/>
  <c r="F147" i="24"/>
  <c r="F246" i="24" s="1"/>
  <c r="G147" i="24"/>
  <c r="G246" i="24" s="1"/>
  <c r="H147" i="24"/>
  <c r="B148" i="24"/>
  <c r="B247" i="24" s="1"/>
  <c r="C148" i="24"/>
  <c r="D148" i="24"/>
  <c r="D247" i="24" s="1"/>
  <c r="E148" i="24"/>
  <c r="F148" i="24"/>
  <c r="F247" i="24" s="1"/>
  <c r="G148" i="24"/>
  <c r="H148" i="24"/>
  <c r="H247" i="24" s="1"/>
  <c r="B149" i="24"/>
  <c r="B248" i="24" s="1"/>
  <c r="C149" i="24"/>
  <c r="C248" i="24" s="1"/>
  <c r="D149" i="24"/>
  <c r="E149" i="24"/>
  <c r="E248" i="24" s="1"/>
  <c r="F149" i="24"/>
  <c r="F248" i="24" s="1"/>
  <c r="G149" i="24"/>
  <c r="G248" i="24" s="1"/>
  <c r="H149" i="24"/>
  <c r="B150" i="24"/>
  <c r="B249" i="24" s="1"/>
  <c r="C150" i="24"/>
  <c r="D150" i="24"/>
  <c r="D249" i="24" s="1"/>
  <c r="E150" i="24"/>
  <c r="E249" i="24"/>
  <c r="F150" i="24"/>
  <c r="G150" i="24"/>
  <c r="G249" i="24" s="1"/>
  <c r="H150" i="24"/>
  <c r="B151" i="24"/>
  <c r="B250" i="24" s="1"/>
  <c r="C151" i="24"/>
  <c r="D151" i="24"/>
  <c r="E151" i="24"/>
  <c r="F151" i="24"/>
  <c r="F250" i="24"/>
  <c r="G151" i="24"/>
  <c r="H151" i="24"/>
  <c r="B152" i="24"/>
  <c r="C152" i="24"/>
  <c r="D152" i="24"/>
  <c r="E152" i="24"/>
  <c r="E251" i="24" s="1"/>
  <c r="F152" i="24"/>
  <c r="G152" i="24"/>
  <c r="H152" i="24"/>
  <c r="B153" i="24"/>
  <c r="B252" i="24" s="1"/>
  <c r="C153" i="24"/>
  <c r="D153" i="24"/>
  <c r="E153" i="24"/>
  <c r="F153" i="24"/>
  <c r="F252" i="24" s="1"/>
  <c r="G153" i="24"/>
  <c r="H153" i="24"/>
  <c r="B154" i="24"/>
  <c r="C154" i="24"/>
  <c r="C253" i="24" s="1"/>
  <c r="D154" i="24"/>
  <c r="E154" i="24"/>
  <c r="E253" i="24" s="1"/>
  <c r="F154" i="24"/>
  <c r="F253" i="24" s="1"/>
  <c r="G154" i="24"/>
  <c r="H154" i="24"/>
  <c r="B155" i="24"/>
  <c r="B254" i="24"/>
  <c r="C155" i="24"/>
  <c r="C254" i="24" s="1"/>
  <c r="D155" i="24"/>
  <c r="E155" i="24"/>
  <c r="F155" i="24"/>
  <c r="F254" i="24" s="1"/>
  <c r="G155" i="24"/>
  <c r="H155" i="24"/>
  <c r="B156" i="24"/>
  <c r="B255" i="24" s="1"/>
  <c r="C156" i="24"/>
  <c r="D156" i="24"/>
  <c r="D255" i="24" s="1"/>
  <c r="E156" i="24"/>
  <c r="F156" i="24"/>
  <c r="F255" i="24" s="1"/>
  <c r="G156" i="24"/>
  <c r="H156" i="24"/>
  <c r="H255" i="24" s="1"/>
  <c r="B157" i="24"/>
  <c r="C157" i="24"/>
  <c r="C256" i="24" s="1"/>
  <c r="D157" i="24"/>
  <c r="D256" i="24" s="1"/>
  <c r="E157" i="24"/>
  <c r="F157" i="24"/>
  <c r="G157" i="24"/>
  <c r="G256" i="24" s="1"/>
  <c r="H157" i="24"/>
  <c r="H256" i="24" s="1"/>
  <c r="B158" i="24"/>
  <c r="C158" i="24"/>
  <c r="D158" i="24"/>
  <c r="D257" i="24" s="1"/>
  <c r="E158" i="24"/>
  <c r="E257" i="24" s="1"/>
  <c r="F158" i="24"/>
  <c r="G158" i="24"/>
  <c r="H158" i="24"/>
  <c r="H257" i="24" s="1"/>
  <c r="AN257" i="24" s="1"/>
  <c r="B159" i="24"/>
  <c r="B258" i="24" s="1"/>
  <c r="C159" i="24"/>
  <c r="C258" i="24" s="1"/>
  <c r="D159" i="24"/>
  <c r="D258" i="24" s="1"/>
  <c r="E159" i="24"/>
  <c r="F159" i="24"/>
  <c r="F258" i="24"/>
  <c r="G159" i="24"/>
  <c r="G258" i="24" s="1"/>
  <c r="H159" i="24"/>
  <c r="H258" i="24" s="1"/>
  <c r="AN258" i="24" s="1"/>
  <c r="B160" i="24"/>
  <c r="C160" i="24"/>
  <c r="C259" i="24" s="1"/>
  <c r="D160" i="24"/>
  <c r="E160" i="24"/>
  <c r="E259" i="24" s="1"/>
  <c r="F160" i="24"/>
  <c r="G160" i="24"/>
  <c r="G259" i="24" s="1"/>
  <c r="H160" i="24"/>
  <c r="H259" i="24" s="1"/>
  <c r="B161" i="24"/>
  <c r="B260" i="24" s="1"/>
  <c r="C161" i="24"/>
  <c r="D161" i="24"/>
  <c r="D260" i="24" s="1"/>
  <c r="E161" i="24"/>
  <c r="F161" i="24"/>
  <c r="F260" i="24" s="1"/>
  <c r="G161" i="24"/>
  <c r="H161" i="24"/>
  <c r="H260" i="24" s="1"/>
  <c r="AN260" i="24" s="1"/>
  <c r="B162" i="24"/>
  <c r="C162" i="24"/>
  <c r="C261" i="24" s="1"/>
  <c r="D162" i="24"/>
  <c r="E162" i="24"/>
  <c r="E261" i="24" s="1"/>
  <c r="F162" i="24"/>
  <c r="F261" i="24" s="1"/>
  <c r="G162" i="24"/>
  <c r="H162" i="24"/>
  <c r="H261" i="24" s="1"/>
  <c r="AN261" i="24" s="1"/>
  <c r="B163" i="24"/>
  <c r="B262" i="24"/>
  <c r="C163" i="24"/>
  <c r="D163" i="24"/>
  <c r="E163" i="24"/>
  <c r="F163" i="24"/>
  <c r="F262" i="24" s="1"/>
  <c r="G163" i="24"/>
  <c r="H163" i="24"/>
  <c r="H262" i="24" s="1"/>
  <c r="AN262" i="24" s="1"/>
  <c r="B164" i="24"/>
  <c r="C164" i="24"/>
  <c r="D164" i="24"/>
  <c r="E164" i="24"/>
  <c r="E263" i="24" s="1"/>
  <c r="F164" i="24"/>
  <c r="G164" i="24"/>
  <c r="H164" i="24"/>
  <c r="B165" i="24"/>
  <c r="C165" i="24"/>
  <c r="D165" i="24"/>
  <c r="E165" i="24"/>
  <c r="F165" i="24"/>
  <c r="G165" i="24"/>
  <c r="H165" i="24"/>
  <c r="B166" i="24"/>
  <c r="C166" i="24"/>
  <c r="C265" i="24" s="1"/>
  <c r="D166" i="24"/>
  <c r="D265" i="24" s="1"/>
  <c r="E166" i="24"/>
  <c r="E265" i="24"/>
  <c r="F166" i="24"/>
  <c r="G166" i="24"/>
  <c r="H166" i="24"/>
  <c r="B167" i="24"/>
  <c r="B266" i="24"/>
  <c r="C167" i="24"/>
  <c r="D167" i="24"/>
  <c r="E167" i="24"/>
  <c r="F167" i="24"/>
  <c r="F266" i="24" s="1"/>
  <c r="G167" i="24"/>
  <c r="H167" i="24"/>
  <c r="B168" i="24"/>
  <c r="B267" i="24" s="1"/>
  <c r="C168" i="24"/>
  <c r="C267" i="24" s="1"/>
  <c r="D168" i="24"/>
  <c r="E168" i="24"/>
  <c r="F168" i="24"/>
  <c r="G168" i="24"/>
  <c r="G267" i="24" s="1"/>
  <c r="H168" i="24"/>
  <c r="B169" i="24"/>
  <c r="C169" i="24"/>
  <c r="C268" i="24" s="1"/>
  <c r="D169" i="24"/>
  <c r="E169" i="24"/>
  <c r="F169" i="24"/>
  <c r="G169" i="24"/>
  <c r="G268" i="24" s="1"/>
  <c r="H169" i="24"/>
  <c r="B170" i="24"/>
  <c r="C170" i="24"/>
  <c r="D170" i="24"/>
  <c r="D269" i="24" s="1"/>
  <c r="E170" i="24"/>
  <c r="E269" i="24" s="1"/>
  <c r="F170" i="24"/>
  <c r="F269" i="24" s="1"/>
  <c r="G170" i="24"/>
  <c r="H170" i="24"/>
  <c r="H269" i="24" s="1"/>
  <c r="B171" i="24"/>
  <c r="B270" i="24"/>
  <c r="C171" i="24"/>
  <c r="D171" i="24"/>
  <c r="E171" i="24"/>
  <c r="F171" i="24"/>
  <c r="F270" i="24" s="1"/>
  <c r="G171" i="24"/>
  <c r="H171" i="24"/>
  <c r="B172" i="24"/>
  <c r="B271" i="24" s="1"/>
  <c r="C172" i="24"/>
  <c r="D172" i="24"/>
  <c r="E172" i="24"/>
  <c r="F172" i="24"/>
  <c r="F271" i="24" s="1"/>
  <c r="G172" i="24"/>
  <c r="H172" i="24"/>
  <c r="B173" i="24"/>
  <c r="C173" i="24"/>
  <c r="D173" i="24"/>
  <c r="E173" i="24"/>
  <c r="F173" i="24"/>
  <c r="G173" i="24"/>
  <c r="H173" i="24"/>
  <c r="B174" i="24"/>
  <c r="B273" i="24" s="1"/>
  <c r="C174" i="24"/>
  <c r="D174" i="24"/>
  <c r="E174" i="24"/>
  <c r="E273" i="24"/>
  <c r="F174" i="24"/>
  <c r="G174" i="24"/>
  <c r="H174" i="24"/>
  <c r="B175" i="24"/>
  <c r="B274" i="24" s="1"/>
  <c r="C175" i="24"/>
  <c r="C274" i="24" s="1"/>
  <c r="D175" i="24"/>
  <c r="E175" i="24"/>
  <c r="F175" i="24"/>
  <c r="F274" i="24"/>
  <c r="G175" i="24"/>
  <c r="H175" i="24"/>
  <c r="B176" i="24"/>
  <c r="C176" i="24"/>
  <c r="D176" i="24"/>
  <c r="E176" i="24"/>
  <c r="F176" i="24"/>
  <c r="G176" i="24"/>
  <c r="H176" i="24"/>
  <c r="B177" i="24"/>
  <c r="C177" i="24"/>
  <c r="D177" i="24"/>
  <c r="D276" i="24" s="1"/>
  <c r="E177" i="24"/>
  <c r="F177" i="24"/>
  <c r="G177" i="24"/>
  <c r="H177" i="24"/>
  <c r="H276" i="24" s="1"/>
  <c r="B178" i="24"/>
  <c r="C178" i="24"/>
  <c r="D178" i="24"/>
  <c r="E178" i="24"/>
  <c r="E277" i="24" s="1"/>
  <c r="F178" i="24"/>
  <c r="G178" i="24"/>
  <c r="H178" i="24"/>
  <c r="B179" i="24"/>
  <c r="B278" i="24" s="1"/>
  <c r="C179" i="24"/>
  <c r="D179" i="24"/>
  <c r="E179" i="24"/>
  <c r="F179" i="24"/>
  <c r="F278" i="24" s="1"/>
  <c r="G179" i="24"/>
  <c r="G278" i="24" s="1"/>
  <c r="H179" i="24"/>
  <c r="B180" i="24"/>
  <c r="C180" i="24"/>
  <c r="D180" i="24"/>
  <c r="E180" i="24"/>
  <c r="F180" i="24"/>
  <c r="G180" i="24"/>
  <c r="H180" i="24"/>
  <c r="B181" i="24"/>
  <c r="C181" i="24"/>
  <c r="C280" i="24" s="1"/>
  <c r="D181" i="24"/>
  <c r="E181" i="24"/>
  <c r="E280" i="24" s="1"/>
  <c r="F181" i="24"/>
  <c r="G181" i="24"/>
  <c r="G280" i="24" s="1"/>
  <c r="H181" i="24"/>
  <c r="B182" i="24"/>
  <c r="B281" i="24" s="1"/>
  <c r="C182" i="24"/>
  <c r="D182" i="24"/>
  <c r="E182" i="24"/>
  <c r="E281" i="24"/>
  <c r="F182" i="24"/>
  <c r="G182" i="24"/>
  <c r="H182" i="24"/>
  <c r="B183" i="24"/>
  <c r="B282" i="24" s="1"/>
  <c r="C183" i="24"/>
  <c r="C282" i="24" s="1"/>
  <c r="D183" i="24"/>
  <c r="E183" i="24"/>
  <c r="E282" i="24" s="1"/>
  <c r="F183" i="24"/>
  <c r="F282" i="24"/>
  <c r="G183" i="24"/>
  <c r="H183" i="24"/>
  <c r="H282" i="24" s="1"/>
  <c r="AN282" i="24" s="1"/>
  <c r="B184" i="24"/>
  <c r="C184" i="24"/>
  <c r="D184" i="24"/>
  <c r="E184" i="24"/>
  <c r="E283" i="24" s="1"/>
  <c r="F184" i="24"/>
  <c r="G184" i="24"/>
  <c r="H184" i="24"/>
  <c r="B185" i="24"/>
  <c r="B284" i="24" s="1"/>
  <c r="C185" i="24"/>
  <c r="D185" i="24"/>
  <c r="D284" i="24" s="1"/>
  <c r="E185" i="24"/>
  <c r="F185" i="24"/>
  <c r="F284" i="24" s="1"/>
  <c r="G185" i="24"/>
  <c r="H185" i="24"/>
  <c r="H284" i="24" s="1"/>
  <c r="AN284" i="24" s="1"/>
  <c r="B186" i="24"/>
  <c r="C186" i="24"/>
  <c r="C285" i="24" s="1"/>
  <c r="D186" i="24"/>
  <c r="E186" i="24"/>
  <c r="E285" i="24" s="1"/>
  <c r="F186" i="24"/>
  <c r="G186" i="24"/>
  <c r="G285" i="24" s="1"/>
  <c r="H186" i="24"/>
  <c r="B187" i="24"/>
  <c r="B286" i="24"/>
  <c r="C187" i="24"/>
  <c r="C286" i="24" s="1"/>
  <c r="D187" i="24"/>
  <c r="E187" i="24"/>
  <c r="F187" i="24"/>
  <c r="F286" i="24"/>
  <c r="G187" i="24"/>
  <c r="H187" i="24"/>
  <c r="B188" i="24"/>
  <c r="C188" i="24"/>
  <c r="C287" i="24" s="1"/>
  <c r="D188" i="24"/>
  <c r="E188" i="24"/>
  <c r="F188" i="24"/>
  <c r="G188" i="24"/>
  <c r="G287" i="24" s="1"/>
  <c r="H188" i="24"/>
  <c r="B189" i="24"/>
  <c r="C189" i="24"/>
  <c r="D189" i="24"/>
  <c r="D288" i="24" s="1"/>
  <c r="E189" i="24"/>
  <c r="F189" i="24"/>
  <c r="G189" i="24"/>
  <c r="H189" i="24"/>
  <c r="H288" i="24" s="1"/>
  <c r="AN288" i="24" s="1"/>
  <c r="B190" i="24"/>
  <c r="C190" i="24"/>
  <c r="D190" i="24"/>
  <c r="E190" i="24"/>
  <c r="E289" i="24" s="1"/>
  <c r="F190" i="24"/>
  <c r="G190" i="24"/>
  <c r="H190" i="24"/>
  <c r="H289" i="24" s="1"/>
  <c r="AN289" i="24" s="1"/>
  <c r="B191" i="24"/>
  <c r="B290" i="24" s="1"/>
  <c r="C191" i="24"/>
  <c r="C290" i="24" s="1"/>
  <c r="D191" i="24"/>
  <c r="E191" i="24"/>
  <c r="E290" i="24" s="1"/>
  <c r="F191" i="24"/>
  <c r="F290" i="24"/>
  <c r="G191" i="24"/>
  <c r="H191" i="24"/>
  <c r="H290" i="24" s="1"/>
  <c r="B192" i="24"/>
  <c r="C192" i="24"/>
  <c r="D192" i="24"/>
  <c r="E192" i="24"/>
  <c r="F192" i="24"/>
  <c r="G192" i="24"/>
  <c r="H192" i="24"/>
  <c r="AR15" i="24"/>
  <c r="AT15" i="24"/>
  <c r="AR16" i="24"/>
  <c r="AT16" i="24"/>
  <c r="AR17" i="24"/>
  <c r="AT17" i="24"/>
  <c r="AR18" i="24"/>
  <c r="AT18" i="24"/>
  <c r="AR19" i="24"/>
  <c r="AT19" i="24"/>
  <c r="AR20" i="24"/>
  <c r="AT20" i="24"/>
  <c r="AR21" i="24"/>
  <c r="AT21" i="24"/>
  <c r="AR22" i="24"/>
  <c r="AT22" i="24"/>
  <c r="AR23" i="24"/>
  <c r="AT23" i="24"/>
  <c r="AR24" i="24"/>
  <c r="AT24" i="24"/>
  <c r="AR25" i="24"/>
  <c r="AT25" i="24"/>
  <c r="AR26" i="24"/>
  <c r="AT26" i="24"/>
  <c r="AR27" i="24"/>
  <c r="AT27" i="24"/>
  <c r="AR28" i="24"/>
  <c r="AT28" i="24"/>
  <c r="AR29" i="24"/>
  <c r="AT29" i="24"/>
  <c r="AR30" i="24"/>
  <c r="AT30" i="24"/>
  <c r="AR31" i="24"/>
  <c r="AT31" i="24"/>
  <c r="AR32" i="24"/>
  <c r="AT32" i="24"/>
  <c r="AR33" i="24"/>
  <c r="AT33" i="24"/>
  <c r="AR34" i="24"/>
  <c r="AT34" i="24"/>
  <c r="AR35" i="24"/>
  <c r="AT35" i="24"/>
  <c r="AR36" i="24"/>
  <c r="AT36" i="24"/>
  <c r="AR37" i="24"/>
  <c r="AT37" i="24"/>
  <c r="AR38" i="24"/>
  <c r="AT38" i="24"/>
  <c r="AR39" i="24"/>
  <c r="AT39" i="24"/>
  <c r="AR40" i="24"/>
  <c r="AT40" i="24"/>
  <c r="AR41" i="24"/>
  <c r="AT41" i="24"/>
  <c r="AR42" i="24"/>
  <c r="AT42" i="24"/>
  <c r="AR43" i="24"/>
  <c r="AT43" i="24"/>
  <c r="AR44" i="24"/>
  <c r="AT44" i="24"/>
  <c r="AR45" i="24"/>
  <c r="AT45" i="24"/>
  <c r="AR46" i="24"/>
  <c r="AT46" i="24"/>
  <c r="AR47" i="24"/>
  <c r="AT47" i="24"/>
  <c r="AR48" i="24"/>
  <c r="AT48" i="24"/>
  <c r="AR49" i="24"/>
  <c r="AT49" i="24"/>
  <c r="AR50" i="24"/>
  <c r="AT50" i="24"/>
  <c r="AR51" i="24"/>
  <c r="AT51" i="24"/>
  <c r="AR52" i="24"/>
  <c r="AT52" i="24"/>
  <c r="AR53" i="24"/>
  <c r="AT53" i="24"/>
  <c r="AR54" i="24"/>
  <c r="AT54" i="24"/>
  <c r="AR55" i="24"/>
  <c r="AT55" i="24"/>
  <c r="AR56" i="24"/>
  <c r="AT56" i="24"/>
  <c r="AR57" i="24"/>
  <c r="AT57" i="24"/>
  <c r="AR58" i="24"/>
  <c r="AT58" i="24"/>
  <c r="AR59" i="24"/>
  <c r="AT59" i="24"/>
  <c r="AR60" i="24"/>
  <c r="AT60" i="24"/>
  <c r="AR61" i="24"/>
  <c r="AT61" i="24"/>
  <c r="AR62" i="24"/>
  <c r="AT62" i="24"/>
  <c r="AR63" i="24"/>
  <c r="AT63" i="24"/>
  <c r="AR64" i="24"/>
  <c r="AT64" i="24"/>
  <c r="AR65" i="24"/>
  <c r="AT65" i="24"/>
  <c r="AR66" i="24"/>
  <c r="AT66" i="24"/>
  <c r="AR67" i="24"/>
  <c r="AT67" i="24"/>
  <c r="AR68" i="24"/>
  <c r="AT68" i="24"/>
  <c r="AR69" i="24"/>
  <c r="AT69" i="24"/>
  <c r="AR70" i="24"/>
  <c r="AT70" i="24"/>
  <c r="AR71" i="24"/>
  <c r="AT71" i="24"/>
  <c r="AR72" i="24"/>
  <c r="AT72" i="24"/>
  <c r="AR73" i="24"/>
  <c r="AT73" i="24"/>
  <c r="AR74" i="24"/>
  <c r="AT74" i="24"/>
  <c r="AR75" i="24"/>
  <c r="AT75" i="24"/>
  <c r="AR76" i="24"/>
  <c r="AT76" i="24"/>
  <c r="AR77" i="24"/>
  <c r="AT77" i="24"/>
  <c r="AR78" i="24"/>
  <c r="AT78" i="24"/>
  <c r="AR79" i="24"/>
  <c r="AT79" i="24"/>
  <c r="AR80" i="24"/>
  <c r="AT80" i="24"/>
  <c r="AR81" i="24"/>
  <c r="AT81" i="24"/>
  <c r="AR82" i="24"/>
  <c r="AT82" i="24"/>
  <c r="AR83" i="24"/>
  <c r="AT83" i="24"/>
  <c r="AR84" i="24"/>
  <c r="AT84" i="24"/>
  <c r="AR85" i="24"/>
  <c r="AT85" i="24"/>
  <c r="AR86" i="24"/>
  <c r="AT86" i="24"/>
  <c r="AR87" i="24"/>
  <c r="AT87" i="24"/>
  <c r="AR88" i="24"/>
  <c r="AT88" i="24"/>
  <c r="AR89" i="24"/>
  <c r="AT89" i="24"/>
  <c r="AR90" i="24"/>
  <c r="AT90" i="24"/>
  <c r="AR91" i="24"/>
  <c r="AT91" i="24"/>
  <c r="AR92" i="24"/>
  <c r="AT92" i="24"/>
  <c r="AR93" i="24"/>
  <c r="AT93" i="24"/>
  <c r="AK15" i="24"/>
  <c r="AK16" i="24"/>
  <c r="AK17" i="24"/>
  <c r="AK18" i="24"/>
  <c r="AK19" i="24"/>
  <c r="AK20" i="24"/>
  <c r="AK21" i="24"/>
  <c r="AK22" i="24"/>
  <c r="AK23" i="24"/>
  <c r="AK24" i="24"/>
  <c r="AK25" i="24"/>
  <c r="AK26" i="24"/>
  <c r="AK27" i="24"/>
  <c r="AK28" i="24"/>
  <c r="AK29" i="24"/>
  <c r="AK30" i="24"/>
  <c r="AK31" i="24"/>
  <c r="AK32" i="24"/>
  <c r="AK33" i="24"/>
  <c r="AK34" i="24"/>
  <c r="AK35" i="24"/>
  <c r="AK36" i="24"/>
  <c r="AK37" i="24"/>
  <c r="AK38" i="24"/>
  <c r="AK39" i="24"/>
  <c r="AK40" i="24"/>
  <c r="AK41" i="24"/>
  <c r="AK42" i="24"/>
  <c r="AK43" i="24"/>
  <c r="AK44" i="24"/>
  <c r="AK45" i="24"/>
  <c r="AK46" i="24"/>
  <c r="AK47" i="24"/>
  <c r="AK48" i="24"/>
  <c r="AK49" i="24"/>
  <c r="AK50" i="24"/>
  <c r="AK51" i="24"/>
  <c r="AK52" i="24"/>
  <c r="AK53" i="24"/>
  <c r="AK54" i="24"/>
  <c r="AK55" i="24"/>
  <c r="AK56" i="24"/>
  <c r="AK57" i="24"/>
  <c r="AK58" i="24"/>
  <c r="AK59" i="24"/>
  <c r="AK60" i="24"/>
  <c r="AK61" i="24"/>
  <c r="AK62" i="24"/>
  <c r="AK63" i="24"/>
  <c r="AK64" i="24"/>
  <c r="AK65" i="24"/>
  <c r="AK66" i="24"/>
  <c r="AK67" i="24"/>
  <c r="AK68" i="24"/>
  <c r="AK69" i="24"/>
  <c r="AK70" i="24"/>
  <c r="AK71" i="24"/>
  <c r="AK72" i="24"/>
  <c r="AK73" i="24"/>
  <c r="AK74" i="24"/>
  <c r="AK75" i="24"/>
  <c r="AK76" i="24"/>
  <c r="AK77" i="24"/>
  <c r="AK78" i="24"/>
  <c r="AK79" i="24"/>
  <c r="AK80" i="24"/>
  <c r="AK81" i="24"/>
  <c r="AK82" i="24"/>
  <c r="AK83" i="24"/>
  <c r="AK84" i="24"/>
  <c r="AK85" i="24"/>
  <c r="AK86" i="24"/>
  <c r="AK87" i="24"/>
  <c r="AK88" i="24"/>
  <c r="AK89" i="24"/>
  <c r="AK90" i="24"/>
  <c r="AK91" i="24"/>
  <c r="AK92" i="24"/>
  <c r="AK93" i="24"/>
  <c r="AG14" i="24"/>
  <c r="AO14" i="24" s="1"/>
  <c r="AG15" i="24"/>
  <c r="AQ15" i="24" s="1"/>
  <c r="AG16" i="24"/>
  <c r="AQ16" i="24" s="1"/>
  <c r="AG17" i="24"/>
  <c r="AQ17" i="24" s="1"/>
  <c r="AG18" i="24"/>
  <c r="AQ18" i="24" s="1"/>
  <c r="AG19" i="24"/>
  <c r="AQ19" i="24"/>
  <c r="AG20" i="24"/>
  <c r="AQ20" i="24" s="1"/>
  <c r="AG21" i="24"/>
  <c r="AQ21" i="24"/>
  <c r="AG22" i="24"/>
  <c r="AQ22" i="24" s="1"/>
  <c r="AG23" i="24"/>
  <c r="AQ23" i="24" s="1"/>
  <c r="AG24" i="24"/>
  <c r="AQ24" i="24" s="1"/>
  <c r="AG25" i="24"/>
  <c r="AQ25" i="24"/>
  <c r="AG26" i="24"/>
  <c r="AQ26" i="24" s="1"/>
  <c r="AG27" i="24"/>
  <c r="AQ27" i="24" s="1"/>
  <c r="AG28" i="24"/>
  <c r="AQ28" i="24" s="1"/>
  <c r="AG29" i="24"/>
  <c r="AQ29" i="24"/>
  <c r="AG30" i="24"/>
  <c r="AQ30" i="24" s="1"/>
  <c r="AG31" i="24"/>
  <c r="AQ31" i="24" s="1"/>
  <c r="AG32" i="24"/>
  <c r="AQ32" i="24" s="1"/>
  <c r="AG33" i="24"/>
  <c r="AQ33" i="24" s="1"/>
  <c r="AG34" i="24"/>
  <c r="AQ34" i="24" s="1"/>
  <c r="AG35" i="24"/>
  <c r="AQ35" i="24"/>
  <c r="AG36" i="24"/>
  <c r="AQ36" i="24" s="1"/>
  <c r="AG37" i="24"/>
  <c r="AQ37" i="24"/>
  <c r="AG38" i="24"/>
  <c r="AQ38" i="24" s="1"/>
  <c r="AG39" i="24"/>
  <c r="AQ39" i="24" s="1"/>
  <c r="AG40" i="24"/>
  <c r="AQ40" i="24" s="1"/>
  <c r="AG41" i="24"/>
  <c r="AQ41" i="24"/>
  <c r="AG42" i="24"/>
  <c r="AQ42" i="24" s="1"/>
  <c r="AG43" i="24"/>
  <c r="AQ43" i="24" s="1"/>
  <c r="AG44" i="24"/>
  <c r="AQ44" i="24" s="1"/>
  <c r="AG45" i="24"/>
  <c r="AQ45" i="24"/>
  <c r="AG46" i="24"/>
  <c r="AQ46" i="24" s="1"/>
  <c r="AG47" i="24"/>
  <c r="AQ47" i="24" s="1"/>
  <c r="AG48" i="24"/>
  <c r="AQ48" i="24" s="1"/>
  <c r="AG49" i="24"/>
  <c r="AQ49" i="24" s="1"/>
  <c r="AG50" i="24"/>
  <c r="AQ50" i="24" s="1"/>
  <c r="AG51" i="24"/>
  <c r="AQ51" i="24"/>
  <c r="AG52" i="24"/>
  <c r="AQ52" i="24" s="1"/>
  <c r="AG53" i="24"/>
  <c r="AQ53" i="24"/>
  <c r="AG54" i="24"/>
  <c r="AQ54" i="24" s="1"/>
  <c r="AG55" i="24"/>
  <c r="AQ55" i="24" s="1"/>
  <c r="AG56" i="24"/>
  <c r="AQ56" i="24" s="1"/>
  <c r="AG57" i="24"/>
  <c r="AQ57" i="24"/>
  <c r="AG58" i="24"/>
  <c r="AQ58" i="24" s="1"/>
  <c r="AG59" i="24"/>
  <c r="AQ59" i="24" s="1"/>
  <c r="AG60" i="24"/>
  <c r="AQ60" i="24" s="1"/>
  <c r="AG61" i="24"/>
  <c r="AQ61" i="24"/>
  <c r="AG62" i="24"/>
  <c r="AQ62" i="24" s="1"/>
  <c r="AG63" i="24"/>
  <c r="AQ63" i="24" s="1"/>
  <c r="AG64" i="24"/>
  <c r="AQ64" i="24" s="1"/>
  <c r="AG65" i="24"/>
  <c r="AQ65" i="24" s="1"/>
  <c r="AG66" i="24"/>
  <c r="AQ66" i="24" s="1"/>
  <c r="AG67" i="24"/>
  <c r="AQ67" i="24"/>
  <c r="AG68" i="24"/>
  <c r="AQ68" i="24" s="1"/>
  <c r="AG69" i="24"/>
  <c r="AQ69" i="24"/>
  <c r="AG70" i="24"/>
  <c r="AQ70" i="24" s="1"/>
  <c r="AG71" i="24"/>
  <c r="AQ71" i="24" s="1"/>
  <c r="AG72" i="24"/>
  <c r="AQ72" i="24" s="1"/>
  <c r="AG73" i="24"/>
  <c r="AQ73" i="24"/>
  <c r="AG74" i="24"/>
  <c r="AQ74" i="24" s="1"/>
  <c r="AG75" i="24"/>
  <c r="AQ75" i="24" s="1"/>
  <c r="AG76" i="24"/>
  <c r="AQ76" i="24" s="1"/>
  <c r="AG77" i="24"/>
  <c r="AQ77" i="24"/>
  <c r="AG78" i="24"/>
  <c r="AQ78" i="24" s="1"/>
  <c r="AG79" i="24"/>
  <c r="AQ79" i="24" s="1"/>
  <c r="AG80" i="24"/>
  <c r="AQ80" i="24" s="1"/>
  <c r="AG81" i="24"/>
  <c r="AQ81" i="24" s="1"/>
  <c r="AG82" i="24"/>
  <c r="AQ82" i="24" s="1"/>
  <c r="AG83" i="24"/>
  <c r="AQ83" i="24"/>
  <c r="AG84" i="24"/>
  <c r="AQ84" i="24" s="1"/>
  <c r="AG85" i="24"/>
  <c r="AQ85" i="24"/>
  <c r="AG86" i="24"/>
  <c r="AQ86" i="24" s="1"/>
  <c r="AG87" i="24"/>
  <c r="AQ87" i="24" s="1"/>
  <c r="AG88" i="24"/>
  <c r="AQ88" i="24" s="1"/>
  <c r="AG89" i="24"/>
  <c r="AQ89" i="24"/>
  <c r="AG90" i="24"/>
  <c r="AQ90" i="24" s="1"/>
  <c r="AG91" i="24"/>
  <c r="AQ91" i="24" s="1"/>
  <c r="AG92" i="24"/>
  <c r="AQ92" i="24" s="1"/>
  <c r="AG93" i="24"/>
  <c r="AQ93" i="24"/>
  <c r="B228" i="24"/>
  <c r="C228" i="24"/>
  <c r="D228" i="24"/>
  <c r="E228" i="24"/>
  <c r="F228" i="24"/>
  <c r="G228" i="24"/>
  <c r="H228" i="24"/>
  <c r="AN228" i="24"/>
  <c r="D229" i="24"/>
  <c r="G229" i="24"/>
  <c r="AN229" i="24"/>
  <c r="C230" i="24"/>
  <c r="D230" i="24"/>
  <c r="H230" i="24"/>
  <c r="AN230" i="24"/>
  <c r="E231" i="24"/>
  <c r="G231" i="24"/>
  <c r="H231" i="24"/>
  <c r="AN231" i="24" s="1"/>
  <c r="B232" i="24"/>
  <c r="D232" i="24"/>
  <c r="E232" i="24"/>
  <c r="F232" i="24"/>
  <c r="H232" i="24"/>
  <c r="AN232" i="24" s="1"/>
  <c r="B233" i="24"/>
  <c r="C233" i="24"/>
  <c r="G233" i="24"/>
  <c r="AN233" i="24"/>
  <c r="G234" i="24"/>
  <c r="C235" i="24"/>
  <c r="E235" i="24"/>
  <c r="B236" i="24"/>
  <c r="C236" i="24"/>
  <c r="D236" i="24"/>
  <c r="F236" i="24"/>
  <c r="G236" i="24"/>
  <c r="H236" i="24"/>
  <c r="AN236" i="24"/>
  <c r="D237" i="24"/>
  <c r="F237" i="24"/>
  <c r="G237" i="24"/>
  <c r="C238" i="24"/>
  <c r="H238" i="24"/>
  <c r="AN238" i="24" s="1"/>
  <c r="E239" i="24"/>
  <c r="G239" i="24"/>
  <c r="H239" i="24"/>
  <c r="AN239" i="24" s="1"/>
  <c r="B240" i="24"/>
  <c r="C240" i="24"/>
  <c r="D240" i="24"/>
  <c r="E240" i="24"/>
  <c r="F240" i="24"/>
  <c r="G240" i="24"/>
  <c r="H240" i="24"/>
  <c r="AN240" i="24" s="1"/>
  <c r="B241" i="24"/>
  <c r="C241" i="24"/>
  <c r="D241" i="24"/>
  <c r="G241" i="24"/>
  <c r="AN241" i="24"/>
  <c r="G242" i="24"/>
  <c r="C243" i="24"/>
  <c r="E243" i="24"/>
  <c r="B244" i="24"/>
  <c r="C244" i="24"/>
  <c r="D244" i="24"/>
  <c r="F244" i="24"/>
  <c r="G244" i="24"/>
  <c r="H244" i="24"/>
  <c r="AN244" i="24"/>
  <c r="D245" i="24"/>
  <c r="G245" i="24"/>
  <c r="AN245" i="24"/>
  <c r="C246" i="24"/>
  <c r="D246" i="24"/>
  <c r="H246" i="24"/>
  <c r="AN246" i="24" s="1"/>
  <c r="C247" i="24"/>
  <c r="E247" i="24"/>
  <c r="G247" i="24"/>
  <c r="AN247" i="24"/>
  <c r="D248" i="24"/>
  <c r="H248" i="24"/>
  <c r="AN248" i="24" s="1"/>
  <c r="C249" i="24"/>
  <c r="F249" i="24"/>
  <c r="H249" i="24"/>
  <c r="AN249" i="24" s="1"/>
  <c r="C250" i="24"/>
  <c r="D250" i="24"/>
  <c r="E250" i="24"/>
  <c r="G250" i="24"/>
  <c r="H250" i="24"/>
  <c r="AN250" i="24" s="1"/>
  <c r="B251" i="24"/>
  <c r="C251" i="24"/>
  <c r="D251" i="24"/>
  <c r="F251" i="24"/>
  <c r="G251" i="24"/>
  <c r="H251" i="24"/>
  <c r="AN251" i="24" s="1"/>
  <c r="C252" i="24"/>
  <c r="D252" i="24"/>
  <c r="E252" i="24"/>
  <c r="G252" i="24"/>
  <c r="H252" i="24"/>
  <c r="AN252" i="24" s="1"/>
  <c r="B253" i="24"/>
  <c r="D253" i="24"/>
  <c r="G253" i="24"/>
  <c r="H253" i="24"/>
  <c r="AN253" i="24" s="1"/>
  <c r="D254" i="24"/>
  <c r="E254" i="24"/>
  <c r="G254" i="24"/>
  <c r="H254" i="24"/>
  <c r="AN254" i="24"/>
  <c r="C255" i="24"/>
  <c r="E255" i="24"/>
  <c r="G255" i="24"/>
  <c r="AN255" i="24"/>
  <c r="B256" i="24"/>
  <c r="E256" i="24"/>
  <c r="F256" i="24"/>
  <c r="AN256" i="24"/>
  <c r="B257" i="24"/>
  <c r="C257" i="24"/>
  <c r="F257" i="24"/>
  <c r="G257" i="24"/>
  <c r="E258" i="24"/>
  <c r="B259" i="24"/>
  <c r="D259" i="24"/>
  <c r="F259" i="24"/>
  <c r="AN259" i="24"/>
  <c r="C260" i="24"/>
  <c r="E260" i="24"/>
  <c r="G260" i="24"/>
  <c r="B261" i="24"/>
  <c r="D261" i="24"/>
  <c r="G261" i="24"/>
  <c r="C262" i="24"/>
  <c r="D262" i="24"/>
  <c r="E262" i="24"/>
  <c r="G262" i="24"/>
  <c r="B263" i="24"/>
  <c r="C263" i="24"/>
  <c r="D263" i="24"/>
  <c r="F263" i="24"/>
  <c r="G263" i="24"/>
  <c r="H263" i="24"/>
  <c r="AN263" i="24"/>
  <c r="B264" i="24"/>
  <c r="C264" i="24"/>
  <c r="D264" i="24"/>
  <c r="E264" i="24"/>
  <c r="F264" i="24"/>
  <c r="G264" i="24"/>
  <c r="H264" i="24"/>
  <c r="AN264" i="24"/>
  <c r="B265" i="24"/>
  <c r="F265" i="24"/>
  <c r="G265" i="24"/>
  <c r="H265" i="24"/>
  <c r="AN265" i="24" s="1"/>
  <c r="C266" i="24"/>
  <c r="D266" i="24"/>
  <c r="E266" i="24"/>
  <c r="G266" i="24"/>
  <c r="H266" i="24"/>
  <c r="AN266" i="24"/>
  <c r="D267" i="24"/>
  <c r="E267" i="24"/>
  <c r="F267" i="24"/>
  <c r="H267" i="24"/>
  <c r="AN267" i="24"/>
  <c r="B268" i="24"/>
  <c r="D268" i="24"/>
  <c r="E268" i="24"/>
  <c r="F268" i="24"/>
  <c r="H268" i="24"/>
  <c r="AN268" i="24"/>
  <c r="B269" i="24"/>
  <c r="C269" i="24"/>
  <c r="G269" i="24"/>
  <c r="AN269" i="24"/>
  <c r="C270" i="24"/>
  <c r="D270" i="24"/>
  <c r="E270" i="24"/>
  <c r="G270" i="24"/>
  <c r="H270" i="24"/>
  <c r="AN270" i="24"/>
  <c r="C271" i="24"/>
  <c r="D271" i="24"/>
  <c r="E271" i="24"/>
  <c r="G271" i="24"/>
  <c r="H271" i="24"/>
  <c r="AN271" i="24"/>
  <c r="B272" i="24"/>
  <c r="C272" i="24"/>
  <c r="D272" i="24"/>
  <c r="E272" i="24"/>
  <c r="F272" i="24"/>
  <c r="G272" i="24"/>
  <c r="H272" i="24"/>
  <c r="AN272" i="24"/>
  <c r="C273" i="24"/>
  <c r="D273" i="24"/>
  <c r="F273" i="24"/>
  <c r="G273" i="24"/>
  <c r="H273" i="24"/>
  <c r="AN273" i="24"/>
  <c r="D274" i="24"/>
  <c r="E274" i="24"/>
  <c r="G274" i="24"/>
  <c r="H274" i="24"/>
  <c r="AN274" i="24"/>
  <c r="B275" i="24"/>
  <c r="C275" i="24"/>
  <c r="D275" i="24"/>
  <c r="E275" i="24"/>
  <c r="F275" i="24"/>
  <c r="G275" i="24"/>
  <c r="H275" i="24"/>
  <c r="AN275" i="24"/>
  <c r="B276" i="24"/>
  <c r="C276" i="24"/>
  <c r="E276" i="24"/>
  <c r="F276" i="24"/>
  <c r="G276" i="24"/>
  <c r="AN276" i="24"/>
  <c r="B277" i="24"/>
  <c r="C277" i="24"/>
  <c r="D277" i="24"/>
  <c r="F277" i="24"/>
  <c r="G277" i="24"/>
  <c r="H277" i="24"/>
  <c r="AN277" i="24" s="1"/>
  <c r="C278" i="24"/>
  <c r="D278" i="24"/>
  <c r="E278" i="24"/>
  <c r="H278" i="24"/>
  <c r="AN278" i="24" s="1"/>
  <c r="B279" i="24"/>
  <c r="C279" i="24"/>
  <c r="D279" i="24"/>
  <c r="E279" i="24"/>
  <c r="F279" i="24"/>
  <c r="G279" i="24"/>
  <c r="H279" i="24"/>
  <c r="AN279" i="24" s="1"/>
  <c r="B280" i="24"/>
  <c r="D280" i="24"/>
  <c r="F280" i="24"/>
  <c r="H280" i="24"/>
  <c r="AN280" i="24" s="1"/>
  <c r="C281" i="24"/>
  <c r="D281" i="24"/>
  <c r="F281" i="24"/>
  <c r="G281" i="24"/>
  <c r="H281" i="24"/>
  <c r="AN281" i="24"/>
  <c r="D282" i="24"/>
  <c r="G282" i="24"/>
  <c r="B283" i="24"/>
  <c r="C283" i="24"/>
  <c r="D283" i="24"/>
  <c r="F283" i="24"/>
  <c r="G283" i="24"/>
  <c r="H283" i="24"/>
  <c r="AN283" i="24"/>
  <c r="C284" i="24"/>
  <c r="E284" i="24"/>
  <c r="G284" i="24"/>
  <c r="B285" i="24"/>
  <c r="D285" i="24"/>
  <c r="F285" i="24"/>
  <c r="H285" i="24"/>
  <c r="AN285" i="24" s="1"/>
  <c r="D286" i="24"/>
  <c r="E286" i="24"/>
  <c r="G286" i="24"/>
  <c r="H286" i="24"/>
  <c r="AN286" i="24" s="1"/>
  <c r="B287" i="24"/>
  <c r="D287" i="24"/>
  <c r="E287" i="24"/>
  <c r="F287" i="24"/>
  <c r="H287" i="24"/>
  <c r="AN287" i="24" s="1"/>
  <c r="B288" i="24"/>
  <c r="C288" i="24"/>
  <c r="E288" i="24"/>
  <c r="F288" i="24"/>
  <c r="G288" i="24"/>
  <c r="B289" i="24"/>
  <c r="C289" i="24"/>
  <c r="D289" i="24"/>
  <c r="F289" i="24"/>
  <c r="G289" i="24"/>
  <c r="D290" i="24"/>
  <c r="G290" i="24"/>
  <c r="AN290" i="24"/>
  <c r="B291" i="24"/>
  <c r="C291" i="24"/>
  <c r="D291" i="24"/>
  <c r="E291" i="24"/>
  <c r="F291" i="24"/>
  <c r="G291" i="24"/>
  <c r="H291" i="24"/>
  <c r="AN291" i="24"/>
  <c r="A205" i="24"/>
  <c r="A206" i="24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106" i="24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B116" i="24"/>
  <c r="B215" i="24"/>
  <c r="C116" i="24"/>
  <c r="C215" i="24"/>
  <c r="D116" i="24"/>
  <c r="D215" i="24"/>
  <c r="E116" i="24"/>
  <c r="E215" i="24"/>
  <c r="F116" i="24"/>
  <c r="F215" i="24"/>
  <c r="G116" i="24"/>
  <c r="G215" i="24"/>
  <c r="H116" i="24"/>
  <c r="H215" i="24"/>
  <c r="AN215" i="24" s="1"/>
  <c r="B117" i="24"/>
  <c r="B216" i="24" s="1"/>
  <c r="C117" i="24"/>
  <c r="C216" i="24" s="1"/>
  <c r="D117" i="24"/>
  <c r="D216" i="24" s="1"/>
  <c r="E117" i="24"/>
  <c r="E216" i="24" s="1"/>
  <c r="F117" i="24"/>
  <c r="F216" i="24" s="1"/>
  <c r="G117" i="24"/>
  <c r="G216" i="24" s="1"/>
  <c r="H117" i="24"/>
  <c r="H216" i="24" s="1"/>
  <c r="AN216" i="24" s="1"/>
  <c r="B118" i="24"/>
  <c r="B217" i="24"/>
  <c r="C118" i="24"/>
  <c r="C217" i="24"/>
  <c r="D118" i="24"/>
  <c r="D217" i="24"/>
  <c r="E118" i="24"/>
  <c r="E217" i="24"/>
  <c r="F118" i="24"/>
  <c r="F217" i="24"/>
  <c r="G118" i="24"/>
  <c r="G217" i="24"/>
  <c r="H118" i="24"/>
  <c r="H217" i="24"/>
  <c r="AN217" i="24" s="1"/>
  <c r="B119" i="24"/>
  <c r="B218" i="24" s="1"/>
  <c r="C119" i="24"/>
  <c r="C218" i="24" s="1"/>
  <c r="D119" i="24"/>
  <c r="D218" i="24" s="1"/>
  <c r="E119" i="24"/>
  <c r="E218" i="24" s="1"/>
  <c r="F119" i="24"/>
  <c r="F218" i="24" s="1"/>
  <c r="G119" i="24"/>
  <c r="G218" i="24" s="1"/>
  <c r="H119" i="24"/>
  <c r="H218" i="24" s="1"/>
  <c r="AN218" i="24" s="1"/>
  <c r="B120" i="24"/>
  <c r="B219" i="24"/>
  <c r="C120" i="24"/>
  <c r="C219" i="24"/>
  <c r="D120" i="24"/>
  <c r="D219" i="24"/>
  <c r="E120" i="24"/>
  <c r="E219" i="24"/>
  <c r="F120" i="24"/>
  <c r="F219" i="24"/>
  <c r="G120" i="24"/>
  <c r="G219" i="24"/>
  <c r="H120" i="24"/>
  <c r="H219" i="24"/>
  <c r="AN219" i="24" s="1"/>
  <c r="B121" i="24"/>
  <c r="B220" i="24" s="1"/>
  <c r="C121" i="24"/>
  <c r="C220" i="24" s="1"/>
  <c r="D121" i="24"/>
  <c r="D220" i="24" s="1"/>
  <c r="E121" i="24"/>
  <c r="E220" i="24" s="1"/>
  <c r="F121" i="24"/>
  <c r="F220" i="24" s="1"/>
  <c r="G121" i="24"/>
  <c r="G220" i="24" s="1"/>
  <c r="H121" i="24"/>
  <c r="H220" i="24" s="1"/>
  <c r="AN220" i="24"/>
  <c r="B122" i="24"/>
  <c r="B221" i="24"/>
  <c r="C122" i="24"/>
  <c r="C221" i="24"/>
  <c r="D122" i="24"/>
  <c r="D221" i="24"/>
  <c r="E122" i="24"/>
  <c r="E221" i="24"/>
  <c r="F122" i="24"/>
  <c r="F221" i="24"/>
  <c r="G122" i="24"/>
  <c r="G221" i="24"/>
  <c r="H122" i="24"/>
  <c r="H221" i="24"/>
  <c r="AN221" i="24" s="1"/>
  <c r="B123" i="24"/>
  <c r="B222" i="24" s="1"/>
  <c r="C123" i="24"/>
  <c r="C222" i="24" s="1"/>
  <c r="D123" i="24"/>
  <c r="D222" i="24" s="1"/>
  <c r="E123" i="24"/>
  <c r="E222" i="24" s="1"/>
  <c r="F123" i="24"/>
  <c r="F222" i="24" s="1"/>
  <c r="G123" i="24"/>
  <c r="G222" i="24" s="1"/>
  <c r="H123" i="24"/>
  <c r="H222" i="24" s="1"/>
  <c r="AN222" i="24" s="1"/>
  <c r="B124" i="24"/>
  <c r="B223" i="24"/>
  <c r="C124" i="24"/>
  <c r="C223" i="24"/>
  <c r="D124" i="24"/>
  <c r="D223" i="24"/>
  <c r="E124" i="24"/>
  <c r="E223" i="24"/>
  <c r="F124" i="24"/>
  <c r="F223" i="24"/>
  <c r="G124" i="24"/>
  <c r="G223" i="24"/>
  <c r="H124" i="24"/>
  <c r="H223" i="24"/>
  <c r="AN223" i="24" s="1"/>
  <c r="B125" i="24"/>
  <c r="B224" i="24" s="1"/>
  <c r="C125" i="24"/>
  <c r="C224" i="24" s="1"/>
  <c r="D125" i="24"/>
  <c r="D224" i="24" s="1"/>
  <c r="E125" i="24"/>
  <c r="E224" i="24" s="1"/>
  <c r="F125" i="24"/>
  <c r="F224" i="24" s="1"/>
  <c r="G125" i="24"/>
  <c r="G224" i="24" s="1"/>
  <c r="H125" i="24"/>
  <c r="H224" i="24" s="1"/>
  <c r="AN224" i="24" s="1"/>
  <c r="B126" i="24"/>
  <c r="B225" i="24"/>
  <c r="C126" i="24"/>
  <c r="C225" i="24"/>
  <c r="D126" i="24"/>
  <c r="D225" i="24"/>
  <c r="E126" i="24"/>
  <c r="E225" i="24"/>
  <c r="F126" i="24"/>
  <c r="F225" i="24"/>
  <c r="G126" i="24"/>
  <c r="G225" i="24"/>
  <c r="H126" i="24"/>
  <c r="H225" i="24"/>
  <c r="AN225" i="24" s="1"/>
  <c r="B127" i="24"/>
  <c r="B226" i="24" s="1"/>
  <c r="C127" i="24"/>
  <c r="C226" i="24" s="1"/>
  <c r="D127" i="24"/>
  <c r="D226" i="24" s="1"/>
  <c r="E127" i="24"/>
  <c r="E226" i="24" s="1"/>
  <c r="F127" i="24"/>
  <c r="F226" i="24" s="1"/>
  <c r="G127" i="24"/>
  <c r="G226" i="24" s="1"/>
  <c r="H127" i="24"/>
  <c r="H226" i="24" s="1"/>
  <c r="AN226" i="24" s="1"/>
  <c r="B128" i="24"/>
  <c r="B227" i="24"/>
  <c r="C128" i="24"/>
  <c r="C227" i="24"/>
  <c r="D128" i="24"/>
  <c r="D227" i="24"/>
  <c r="E128" i="24"/>
  <c r="E227" i="24"/>
  <c r="F128" i="24"/>
  <c r="F227" i="24"/>
  <c r="G128" i="24"/>
  <c r="G227" i="24"/>
  <c r="H128" i="24"/>
  <c r="H227" i="24"/>
  <c r="AN227" i="24" s="1"/>
  <c r="U16" i="3"/>
  <c r="U15" i="3"/>
  <c r="Q16" i="3"/>
  <c r="Q15" i="3"/>
  <c r="L21" i="1"/>
  <c r="L22" i="1"/>
  <c r="L23" i="1"/>
  <c r="K23" i="1" s="1"/>
  <c r="L24" i="1"/>
  <c r="A20" i="26"/>
  <c r="A15" i="26"/>
  <c r="B62" i="35"/>
  <c r="B57" i="35"/>
  <c r="AU21" i="20"/>
  <c r="AU22" i="20"/>
  <c r="AU23" i="20"/>
  <c r="AU24" i="20"/>
  <c r="AU25" i="20"/>
  <c r="AU26" i="20"/>
  <c r="AU27" i="20"/>
  <c r="AU28" i="20"/>
  <c r="AU29" i="20"/>
  <c r="AU30" i="20"/>
  <c r="AU31" i="20"/>
  <c r="AU32" i="20"/>
  <c r="AU33" i="20"/>
  <c r="AU34" i="20"/>
  <c r="AU35" i="20"/>
  <c r="AU36" i="20"/>
  <c r="AU37" i="20"/>
  <c r="AU38" i="20"/>
  <c r="AU39" i="20"/>
  <c r="AU40" i="20"/>
  <c r="AU41" i="20"/>
  <c r="AU42" i="20"/>
  <c r="AU43" i="20"/>
  <c r="AU44" i="20"/>
  <c r="AU45" i="20"/>
  <c r="AU46" i="20"/>
  <c r="AU47" i="20"/>
  <c r="AU48" i="20"/>
  <c r="AU49" i="20"/>
  <c r="AU50" i="20"/>
  <c r="AU51" i="20"/>
  <c r="AU52" i="20"/>
  <c r="AU53" i="20"/>
  <c r="AU54" i="20"/>
  <c r="AU55" i="20"/>
  <c r="AU56" i="20"/>
  <c r="AU57" i="20"/>
  <c r="AU58" i="20"/>
  <c r="AU59" i="20"/>
  <c r="AU60" i="20"/>
  <c r="AU61" i="20"/>
  <c r="AU62" i="20"/>
  <c r="AU63" i="20"/>
  <c r="AU64" i="20"/>
  <c r="AU65" i="20"/>
  <c r="AU66" i="20"/>
  <c r="AU67" i="20"/>
  <c r="AU68" i="20"/>
  <c r="AU69" i="20"/>
  <c r="AU70" i="20"/>
  <c r="AU71" i="20"/>
  <c r="AU72" i="20"/>
  <c r="AU73" i="20"/>
  <c r="AU74" i="20"/>
  <c r="AU75" i="20"/>
  <c r="AU76" i="20"/>
  <c r="AU77" i="20"/>
  <c r="AU78" i="20"/>
  <c r="AU79" i="20"/>
  <c r="AU80" i="20"/>
  <c r="AU81" i="20"/>
  <c r="AU82" i="20"/>
  <c r="AU83" i="20"/>
  <c r="AU84" i="20"/>
  <c r="AU85" i="20"/>
  <c r="AU86" i="20"/>
  <c r="AU87" i="20"/>
  <c r="AU88" i="20"/>
  <c r="AU89" i="20"/>
  <c r="AU90" i="20"/>
  <c r="AU91" i="20"/>
  <c r="AU92" i="20"/>
  <c r="AU93" i="20"/>
  <c r="AU94" i="20"/>
  <c r="AU95" i="20"/>
  <c r="AU96" i="20"/>
  <c r="AU97" i="20"/>
  <c r="AU98" i="20"/>
  <c r="AU99" i="20"/>
  <c r="AU100" i="20"/>
  <c r="AU101" i="20"/>
  <c r="AU102" i="20"/>
  <c r="AU103" i="20"/>
  <c r="AU104" i="20"/>
  <c r="AU105" i="20"/>
  <c r="AU106" i="20"/>
  <c r="AU107" i="20"/>
  <c r="AU108" i="20"/>
  <c r="AU109" i="20"/>
  <c r="AU110" i="20"/>
  <c r="AU111" i="20"/>
  <c r="AU112" i="20"/>
  <c r="AU113" i="20"/>
  <c r="AU114" i="20"/>
  <c r="AU115" i="20"/>
  <c r="AU116" i="20"/>
  <c r="AU117" i="20"/>
  <c r="AU118" i="20"/>
  <c r="AU119" i="20"/>
  <c r="AU120" i="20"/>
  <c r="AU121" i="20"/>
  <c r="AU122" i="20"/>
  <c r="AU123" i="20"/>
  <c r="AU124" i="20"/>
  <c r="AU125" i="20"/>
  <c r="AU126" i="20"/>
  <c r="AU127" i="20"/>
  <c r="AU128" i="20"/>
  <c r="AU129" i="20"/>
  <c r="AU130" i="20"/>
  <c r="AU131" i="20"/>
  <c r="AU132" i="20"/>
  <c r="AU133" i="20"/>
  <c r="AU134" i="20"/>
  <c r="AU135" i="20"/>
  <c r="AU136" i="20"/>
  <c r="AU137" i="20"/>
  <c r="AU138" i="20"/>
  <c r="AU139" i="20"/>
  <c r="AU140" i="20"/>
  <c r="AU141" i="20"/>
  <c r="AU142" i="20"/>
  <c r="AU143" i="20"/>
  <c r="AU144" i="20"/>
  <c r="AU145" i="20"/>
  <c r="AU146" i="20"/>
  <c r="AU147" i="20"/>
  <c r="AU148" i="20"/>
  <c r="AU149" i="20"/>
  <c r="AU150" i="20"/>
  <c r="AU151" i="20"/>
  <c r="AU152" i="20"/>
  <c r="AU153" i="20"/>
  <c r="AU154" i="20"/>
  <c r="AU155" i="20"/>
  <c r="AU156" i="20"/>
  <c r="AU157" i="20"/>
  <c r="AU158" i="20"/>
  <c r="AU159" i="20"/>
  <c r="AU160" i="20"/>
  <c r="AU161" i="20"/>
  <c r="AU162" i="20"/>
  <c r="AU163" i="20"/>
  <c r="AU164" i="20"/>
  <c r="AU165" i="20"/>
  <c r="AU166" i="20"/>
  <c r="AU167" i="20"/>
  <c r="AU168" i="20"/>
  <c r="AU169" i="20"/>
  <c r="AU170" i="20"/>
  <c r="AU171" i="20"/>
  <c r="AU172" i="20"/>
  <c r="AU173" i="20"/>
  <c r="AU174" i="20"/>
  <c r="AU175" i="20"/>
  <c r="AU176" i="20"/>
  <c r="AU177" i="20"/>
  <c r="AU178" i="20"/>
  <c r="AU179" i="20"/>
  <c r="AU180" i="20"/>
  <c r="AU181" i="20"/>
  <c r="AU182" i="20"/>
  <c r="AU183" i="20"/>
  <c r="AU184" i="20"/>
  <c r="AU185" i="20"/>
  <c r="AU186" i="20"/>
  <c r="AU187" i="20"/>
  <c r="AU188" i="20"/>
  <c r="AU189" i="20"/>
  <c r="AU190" i="20"/>
  <c r="AU191" i="20"/>
  <c r="AU192" i="20"/>
  <c r="AU193" i="20"/>
  <c r="AU194" i="20"/>
  <c r="AU195" i="20"/>
  <c r="AU196" i="20"/>
  <c r="AU197" i="20"/>
  <c r="AU198" i="20"/>
  <c r="AU19" i="20"/>
  <c r="AU20" i="20"/>
  <c r="AQ20" i="20"/>
  <c r="AQ21" i="20"/>
  <c r="AQ22" i="20"/>
  <c r="AQ23" i="20"/>
  <c r="AQ24" i="20"/>
  <c r="AQ25" i="20"/>
  <c r="AQ26" i="20"/>
  <c r="AQ27" i="20"/>
  <c r="AQ28" i="20"/>
  <c r="AQ29" i="20"/>
  <c r="AQ30" i="20"/>
  <c r="AQ31" i="20"/>
  <c r="AQ32" i="20"/>
  <c r="AQ33" i="20"/>
  <c r="AQ34" i="20"/>
  <c r="AQ35" i="20"/>
  <c r="AQ36" i="20"/>
  <c r="AQ37" i="20"/>
  <c r="AQ38" i="20"/>
  <c r="AQ39" i="20"/>
  <c r="AQ40" i="20"/>
  <c r="AQ41" i="20"/>
  <c r="AQ42" i="20"/>
  <c r="AQ43" i="20"/>
  <c r="AQ44" i="20"/>
  <c r="AQ45" i="20"/>
  <c r="AQ46" i="20"/>
  <c r="AQ47" i="20"/>
  <c r="AQ48" i="20"/>
  <c r="AQ49" i="20"/>
  <c r="AQ50" i="20"/>
  <c r="AQ51" i="20"/>
  <c r="AQ52" i="20"/>
  <c r="AQ53" i="20"/>
  <c r="AQ54" i="20"/>
  <c r="AQ55" i="20"/>
  <c r="AQ56" i="20"/>
  <c r="AQ57" i="20"/>
  <c r="AQ58" i="20"/>
  <c r="AQ59" i="20"/>
  <c r="AQ60" i="20"/>
  <c r="AQ61" i="20"/>
  <c r="AQ62" i="20"/>
  <c r="AQ63" i="20"/>
  <c r="AQ64" i="20"/>
  <c r="AQ65" i="20"/>
  <c r="AQ66" i="20"/>
  <c r="AQ67" i="20"/>
  <c r="AQ68" i="20"/>
  <c r="AQ69" i="20"/>
  <c r="AQ70" i="20"/>
  <c r="AQ71" i="20"/>
  <c r="AQ72" i="20"/>
  <c r="AQ73" i="20"/>
  <c r="AQ74" i="20"/>
  <c r="AQ75" i="20"/>
  <c r="AQ76" i="20"/>
  <c r="AQ77" i="20"/>
  <c r="AQ78" i="20"/>
  <c r="AQ79" i="20"/>
  <c r="AQ80" i="20"/>
  <c r="AQ81" i="20"/>
  <c r="AQ82" i="20"/>
  <c r="AQ83" i="20"/>
  <c r="AQ84" i="20"/>
  <c r="AQ85" i="20"/>
  <c r="AQ86" i="20"/>
  <c r="AQ87" i="20"/>
  <c r="AQ88" i="20"/>
  <c r="AQ89" i="20"/>
  <c r="AQ90" i="20"/>
  <c r="AQ91" i="20"/>
  <c r="AQ92" i="20"/>
  <c r="AQ93" i="20"/>
  <c r="AQ94" i="20"/>
  <c r="AQ95" i="20"/>
  <c r="AQ96" i="20"/>
  <c r="AQ97" i="20"/>
  <c r="AQ98" i="20"/>
  <c r="AQ99" i="20"/>
  <c r="AQ100" i="20"/>
  <c r="AQ101" i="20"/>
  <c r="AQ102" i="20"/>
  <c r="AQ103" i="20"/>
  <c r="AQ104" i="20"/>
  <c r="AQ105" i="20"/>
  <c r="AQ106" i="20"/>
  <c r="AQ107" i="20"/>
  <c r="AQ108" i="20"/>
  <c r="AQ109" i="20"/>
  <c r="AQ110" i="20"/>
  <c r="AQ111" i="20"/>
  <c r="AQ112" i="20"/>
  <c r="AQ113" i="20"/>
  <c r="AQ114" i="20"/>
  <c r="AQ115" i="20"/>
  <c r="AQ116" i="20"/>
  <c r="AQ117" i="20"/>
  <c r="AQ118" i="20"/>
  <c r="AQ119" i="20"/>
  <c r="AQ120" i="20"/>
  <c r="AQ121" i="20"/>
  <c r="AQ122" i="20"/>
  <c r="AQ123" i="20"/>
  <c r="AQ124" i="20"/>
  <c r="AQ125" i="20"/>
  <c r="AQ126" i="20"/>
  <c r="AQ127" i="20"/>
  <c r="AQ128" i="20"/>
  <c r="AQ129" i="20"/>
  <c r="AQ130" i="20"/>
  <c r="AQ131" i="20"/>
  <c r="AQ132" i="20"/>
  <c r="AQ133" i="20"/>
  <c r="AQ134" i="20"/>
  <c r="AQ135" i="20"/>
  <c r="AQ136" i="20"/>
  <c r="AQ137" i="20"/>
  <c r="AQ138" i="20"/>
  <c r="AQ139" i="20"/>
  <c r="AQ140" i="20"/>
  <c r="AQ141" i="20"/>
  <c r="AQ142" i="20"/>
  <c r="AQ143" i="20"/>
  <c r="AQ144" i="20"/>
  <c r="AQ145" i="20"/>
  <c r="AQ146" i="20"/>
  <c r="AQ147" i="20"/>
  <c r="AQ148" i="20"/>
  <c r="AQ149" i="20"/>
  <c r="AQ150" i="20"/>
  <c r="AQ151" i="20"/>
  <c r="AQ152" i="20"/>
  <c r="AQ153" i="20"/>
  <c r="AQ154" i="20"/>
  <c r="AQ155" i="20"/>
  <c r="AQ156" i="20"/>
  <c r="AQ157" i="20"/>
  <c r="AQ158" i="20"/>
  <c r="AQ159" i="20"/>
  <c r="AQ160" i="20"/>
  <c r="AQ161" i="20"/>
  <c r="AQ162" i="20"/>
  <c r="AQ163" i="20"/>
  <c r="AQ164" i="20"/>
  <c r="AQ165" i="20"/>
  <c r="AQ166" i="20"/>
  <c r="AQ167" i="20"/>
  <c r="AQ168" i="20"/>
  <c r="AQ169" i="20"/>
  <c r="AQ170" i="20"/>
  <c r="AQ171" i="20"/>
  <c r="AQ172" i="20"/>
  <c r="AQ173" i="20"/>
  <c r="AQ174" i="20"/>
  <c r="AQ175" i="20"/>
  <c r="AQ176" i="20"/>
  <c r="AQ177" i="20"/>
  <c r="AQ178" i="20"/>
  <c r="AQ179" i="20"/>
  <c r="AQ180" i="20"/>
  <c r="AQ181" i="20"/>
  <c r="AQ182" i="20"/>
  <c r="AQ183" i="20"/>
  <c r="AQ184" i="20"/>
  <c r="AQ185" i="20"/>
  <c r="AQ186" i="20"/>
  <c r="AQ187" i="20"/>
  <c r="AQ188" i="20"/>
  <c r="AQ189" i="20"/>
  <c r="AQ190" i="20"/>
  <c r="AQ191" i="20"/>
  <c r="AQ192" i="20"/>
  <c r="AQ193" i="20"/>
  <c r="AQ194" i="20"/>
  <c r="AQ195" i="20"/>
  <c r="AQ196" i="20"/>
  <c r="AQ197" i="20"/>
  <c r="AQ198" i="20"/>
  <c r="AQ19" i="20"/>
  <c r="AQ18" i="20"/>
  <c r="AU18" i="20" s="1"/>
  <c r="AQ17" i="20"/>
  <c r="AU17" i="20" s="1"/>
  <c r="AG17" i="20"/>
  <c r="AK17" i="20" s="1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450" i="3"/>
  <c r="U451" i="3"/>
  <c r="U452" i="3"/>
  <c r="U453" i="3"/>
  <c r="U454" i="3"/>
  <c r="U455" i="3"/>
  <c r="U456" i="3"/>
  <c r="U457" i="3"/>
  <c r="U458" i="3"/>
  <c r="U459" i="3"/>
  <c r="U460" i="3"/>
  <c r="U461" i="3"/>
  <c r="U462" i="3"/>
  <c r="U463" i="3"/>
  <c r="U464" i="3"/>
  <c r="U465" i="3"/>
  <c r="U466" i="3"/>
  <c r="U17" i="3"/>
  <c r="AB17" i="1"/>
  <c r="AB250" i="1"/>
  <c r="AB249" i="1"/>
  <c r="AB248" i="1"/>
  <c r="AB247" i="1"/>
  <c r="AB246" i="1"/>
  <c r="AB245" i="1"/>
  <c r="AB244" i="1"/>
  <c r="AB243" i="1"/>
  <c r="AB242" i="1"/>
  <c r="AB241" i="1"/>
  <c r="AB240" i="1"/>
  <c r="AB239" i="1"/>
  <c r="AB238" i="1"/>
  <c r="AB237" i="1"/>
  <c r="AB236" i="1"/>
  <c r="AB235" i="1"/>
  <c r="AB234" i="1"/>
  <c r="AB233" i="1"/>
  <c r="AB232" i="1"/>
  <c r="AB231" i="1"/>
  <c r="AB230" i="1"/>
  <c r="AB229" i="1"/>
  <c r="AB228" i="1"/>
  <c r="AB227" i="1"/>
  <c r="AB226" i="1"/>
  <c r="AB225" i="1"/>
  <c r="AB224" i="1"/>
  <c r="AB223" i="1"/>
  <c r="AB222" i="1"/>
  <c r="AB221" i="1"/>
  <c r="AB220" i="1"/>
  <c r="AB219" i="1"/>
  <c r="AB218" i="1"/>
  <c r="AB217" i="1"/>
  <c r="AB216" i="1"/>
  <c r="AB215" i="1"/>
  <c r="AB214" i="1"/>
  <c r="AB213" i="1"/>
  <c r="AB212" i="1"/>
  <c r="AB211" i="1"/>
  <c r="AB210" i="1"/>
  <c r="AB209" i="1"/>
  <c r="AB208" i="1"/>
  <c r="AB207" i="1"/>
  <c r="AB206" i="1"/>
  <c r="AB205" i="1"/>
  <c r="AB204" i="1"/>
  <c r="AB203" i="1"/>
  <c r="AB202" i="1"/>
  <c r="AB201" i="1"/>
  <c r="AB200" i="1"/>
  <c r="AB199" i="1"/>
  <c r="AB198" i="1"/>
  <c r="AB197" i="1"/>
  <c r="AB196" i="1"/>
  <c r="AB195" i="1"/>
  <c r="AB194" i="1"/>
  <c r="AB193" i="1"/>
  <c r="AB192" i="1"/>
  <c r="AB191" i="1"/>
  <c r="AB190" i="1"/>
  <c r="AB189" i="1"/>
  <c r="AB188" i="1"/>
  <c r="AB187" i="1"/>
  <c r="AB186" i="1"/>
  <c r="AB185" i="1"/>
  <c r="AB184" i="1"/>
  <c r="AB183" i="1"/>
  <c r="AB182" i="1"/>
  <c r="AB181" i="1"/>
  <c r="AB180" i="1"/>
  <c r="AB179" i="1"/>
  <c r="AB178" i="1"/>
  <c r="AB177" i="1"/>
  <c r="AB176" i="1"/>
  <c r="AB175" i="1"/>
  <c r="AB174" i="1"/>
  <c r="AB173" i="1"/>
  <c r="AB172" i="1"/>
  <c r="AB171" i="1"/>
  <c r="AB170" i="1"/>
  <c r="AB169" i="1"/>
  <c r="AB168" i="1"/>
  <c r="AB167" i="1"/>
  <c r="AB166" i="1"/>
  <c r="AB165" i="1"/>
  <c r="AB164" i="1"/>
  <c r="AB163" i="1"/>
  <c r="AB162" i="1"/>
  <c r="AB161" i="1"/>
  <c r="AB160" i="1"/>
  <c r="AB159" i="1"/>
  <c r="AB158" i="1"/>
  <c r="AB157" i="1"/>
  <c r="AB156" i="1"/>
  <c r="AB155" i="1"/>
  <c r="AB154" i="1"/>
  <c r="AB153" i="1"/>
  <c r="AB152" i="1"/>
  <c r="AB151" i="1"/>
  <c r="AB150" i="1"/>
  <c r="AB149" i="1"/>
  <c r="AB148" i="1"/>
  <c r="AB147" i="1"/>
  <c r="AB146" i="1"/>
  <c r="AB145" i="1"/>
  <c r="AB144" i="1"/>
  <c r="AB143" i="1"/>
  <c r="AB142" i="1"/>
  <c r="AB141" i="1"/>
  <c r="AB140" i="1"/>
  <c r="AB139" i="1"/>
  <c r="AB138" i="1"/>
  <c r="AB137" i="1"/>
  <c r="AB136" i="1"/>
  <c r="AB135" i="1"/>
  <c r="AB134" i="1"/>
  <c r="AB133" i="1"/>
  <c r="AB132" i="1"/>
  <c r="AB131" i="1"/>
  <c r="AB130" i="1"/>
  <c r="AB129" i="1"/>
  <c r="AB128" i="1"/>
  <c r="AB127" i="1"/>
  <c r="AB126" i="1"/>
  <c r="AB125" i="1"/>
  <c r="AB124" i="1"/>
  <c r="AB123" i="1"/>
  <c r="AB122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K42" i="9"/>
  <c r="CB297" i="40"/>
  <c r="CA297" i="40"/>
  <c r="BZ297" i="40"/>
  <c r="BY297" i="40"/>
  <c r="BX297" i="40"/>
  <c r="BW297" i="40"/>
  <c r="BP295" i="40"/>
  <c r="BO295" i="40"/>
  <c r="BI295" i="40"/>
  <c r="BG295" i="40"/>
  <c r="BF295" i="40"/>
  <c r="BE295" i="40"/>
  <c r="BD295" i="40"/>
  <c r="BC295" i="40"/>
  <c r="BB295" i="40"/>
  <c r="AR295" i="40"/>
  <c r="AQ295" i="40"/>
  <c r="AM295" i="40"/>
  <c r="AL295" i="40"/>
  <c r="AI295" i="40"/>
  <c r="AG295" i="40"/>
  <c r="AP295" i="40"/>
  <c r="AO295" i="40"/>
  <c r="AE295" i="40"/>
  <c r="AC295" i="40"/>
  <c r="AA295" i="40"/>
  <c r="Y295" i="40"/>
  <c r="W295" i="40"/>
  <c r="V295" i="40"/>
  <c r="U295" i="40"/>
  <c r="X295" i="40"/>
  <c r="T295" i="40"/>
  <c r="AV295" i="40"/>
  <c r="D9" i="40"/>
  <c r="BR107" i="40" s="1"/>
  <c r="F20" i="35"/>
  <c r="F19" i="35"/>
  <c r="F18" i="35"/>
  <c r="F16" i="35"/>
  <c r="F17" i="35"/>
  <c r="F15" i="35"/>
  <c r="F14" i="35"/>
  <c r="F13" i="35"/>
  <c r="BX307" i="40"/>
  <c r="BZ307" i="40"/>
  <c r="BX321" i="40"/>
  <c r="CA316" i="40"/>
  <c r="CA329" i="40" s="1"/>
  <c r="E21" i="27"/>
  <c r="E20" i="27"/>
  <c r="E13" i="27"/>
  <c r="BX300" i="40"/>
  <c r="CA300" i="40" s="1"/>
  <c r="CB300" i="40" s="1"/>
  <c r="BW307" i="40"/>
  <c r="BZ321" i="40"/>
  <c r="BW321" i="40"/>
  <c r="CA317" i="40"/>
  <c r="CA330" i="40" s="1"/>
  <c r="BN295" i="40"/>
  <c r="BZ15" i="40"/>
  <c r="BW300" i="40"/>
  <c r="BY321" i="40"/>
  <c r="BY300" i="40"/>
  <c r="BY307" i="40"/>
  <c r="BZ300" i="40"/>
  <c r="CA318" i="40"/>
  <c r="BX329" i="40"/>
  <c r="CA323" i="40"/>
  <c r="BW329" i="40"/>
  <c r="AT14" i="24"/>
  <c r="AR14" i="24"/>
  <c r="AK14" i="24"/>
  <c r="AT13" i="24"/>
  <c r="AT95" i="24" s="1"/>
  <c r="AR13" i="24"/>
  <c r="AR95" i="24" s="1"/>
  <c r="AK13" i="24"/>
  <c r="AG13" i="24"/>
  <c r="AQ13" i="24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BY329" i="40"/>
  <c r="BX330" i="40"/>
  <c r="BX331" i="40"/>
  <c r="BZ329" i="40"/>
  <c r="BW330" i="40"/>
  <c r="CA324" i="40"/>
  <c r="AO13" i="24"/>
  <c r="L250" i="1"/>
  <c r="L249" i="1"/>
  <c r="L248" i="1"/>
  <c r="K248" i="1" s="1"/>
  <c r="L247" i="1"/>
  <c r="L246" i="1"/>
  <c r="K246" i="1" s="1"/>
  <c r="L245" i="1"/>
  <c r="L244" i="1"/>
  <c r="L243" i="1"/>
  <c r="K243" i="1" s="1"/>
  <c r="L242" i="1"/>
  <c r="K242" i="1" s="1"/>
  <c r="L241" i="1"/>
  <c r="L240" i="1"/>
  <c r="L239" i="1"/>
  <c r="K239" i="1" s="1"/>
  <c r="L238" i="1"/>
  <c r="K238" i="1"/>
  <c r="L237" i="1"/>
  <c r="L236" i="1"/>
  <c r="L235" i="1"/>
  <c r="L234" i="1"/>
  <c r="K234" i="1" s="1"/>
  <c r="L233" i="1"/>
  <c r="L232" i="1"/>
  <c r="L231" i="1"/>
  <c r="L230" i="1"/>
  <c r="K230" i="1" s="1"/>
  <c r="L229" i="1"/>
  <c r="L228" i="1"/>
  <c r="L227" i="1"/>
  <c r="K227" i="1" s="1"/>
  <c r="L226" i="1"/>
  <c r="K226" i="1" s="1"/>
  <c r="L225" i="1"/>
  <c r="L224" i="1"/>
  <c r="L223" i="1"/>
  <c r="K223" i="1" s="1"/>
  <c r="L222" i="1"/>
  <c r="K222" i="1"/>
  <c r="L221" i="1"/>
  <c r="L220" i="1"/>
  <c r="L219" i="1"/>
  <c r="L218" i="1"/>
  <c r="K218" i="1" s="1"/>
  <c r="L217" i="1"/>
  <c r="L216" i="1"/>
  <c r="K216" i="1" s="1"/>
  <c r="L215" i="1"/>
  <c r="K215" i="1" s="1"/>
  <c r="L214" i="1"/>
  <c r="K214" i="1" s="1"/>
  <c r="L213" i="1"/>
  <c r="L212" i="1"/>
  <c r="L211" i="1"/>
  <c r="K211" i="1" s="1"/>
  <c r="L210" i="1"/>
  <c r="K210" i="1"/>
  <c r="L209" i="1"/>
  <c r="L208" i="1"/>
  <c r="L207" i="1"/>
  <c r="L206" i="1"/>
  <c r="K206" i="1" s="1"/>
  <c r="L205" i="1"/>
  <c r="L204" i="1"/>
  <c r="L203" i="1"/>
  <c r="L202" i="1"/>
  <c r="K202" i="1" s="1"/>
  <c r="L201" i="1"/>
  <c r="L200" i="1"/>
  <c r="L199" i="1"/>
  <c r="K199" i="1" s="1"/>
  <c r="L198" i="1"/>
  <c r="K198" i="1" s="1"/>
  <c r="L197" i="1"/>
  <c r="L196" i="1"/>
  <c r="L195" i="1"/>
  <c r="K195" i="1" s="1"/>
  <c r="L194" i="1"/>
  <c r="K194" i="1"/>
  <c r="L193" i="1"/>
  <c r="L192" i="1"/>
  <c r="L191" i="1"/>
  <c r="L190" i="1"/>
  <c r="K190" i="1" s="1"/>
  <c r="L189" i="1"/>
  <c r="L188" i="1"/>
  <c r="L187" i="1"/>
  <c r="L186" i="1"/>
  <c r="K186" i="1" s="1"/>
  <c r="L185" i="1"/>
  <c r="K185" i="1" s="1"/>
  <c r="L184" i="1"/>
  <c r="L183" i="1"/>
  <c r="K183" i="1" s="1"/>
  <c r="L182" i="1"/>
  <c r="K182" i="1" s="1"/>
  <c r="L181" i="1"/>
  <c r="K181" i="1" s="1"/>
  <c r="L180" i="1"/>
  <c r="L179" i="1"/>
  <c r="K179" i="1" s="1"/>
  <c r="L178" i="1"/>
  <c r="K178" i="1"/>
  <c r="L177" i="1"/>
  <c r="L176" i="1"/>
  <c r="L175" i="1"/>
  <c r="L174" i="1"/>
  <c r="L173" i="1"/>
  <c r="L172" i="1"/>
  <c r="K172" i="1" s="1"/>
  <c r="L171" i="1"/>
  <c r="L170" i="1"/>
  <c r="L169" i="1"/>
  <c r="L168" i="1"/>
  <c r="K168" i="1" s="1"/>
  <c r="L167" i="1"/>
  <c r="K167" i="1" s="1"/>
  <c r="L166" i="1"/>
  <c r="L165" i="1"/>
  <c r="L164" i="1"/>
  <c r="K164" i="1" s="1"/>
  <c r="L163" i="1"/>
  <c r="K163" i="1" s="1"/>
  <c r="L162" i="1"/>
  <c r="L161" i="1"/>
  <c r="L160" i="1"/>
  <c r="K160" i="1"/>
  <c r="L159" i="1"/>
  <c r="L158" i="1"/>
  <c r="L157" i="1"/>
  <c r="L156" i="1"/>
  <c r="K156" i="1" s="1"/>
  <c r="L155" i="1"/>
  <c r="L154" i="1"/>
  <c r="L153" i="1"/>
  <c r="L152" i="1"/>
  <c r="K152" i="1" s="1"/>
  <c r="L151" i="1"/>
  <c r="K151" i="1" s="1"/>
  <c r="L150" i="1"/>
  <c r="K150" i="1" s="1"/>
  <c r="L149" i="1"/>
  <c r="L148" i="1"/>
  <c r="K148" i="1"/>
  <c r="L147" i="1"/>
  <c r="L146" i="1"/>
  <c r="L145" i="1"/>
  <c r="L144" i="1"/>
  <c r="L143" i="1"/>
  <c r="L142" i="1"/>
  <c r="K142" i="1" s="1"/>
  <c r="L141" i="1"/>
  <c r="L140" i="1"/>
  <c r="L139" i="1"/>
  <c r="L138" i="1"/>
  <c r="K138" i="1" s="1"/>
  <c r="L137" i="1"/>
  <c r="L136" i="1"/>
  <c r="L135" i="1"/>
  <c r="K135" i="1" s="1"/>
  <c r="L134" i="1"/>
  <c r="K134" i="1" s="1"/>
  <c r="L133" i="1"/>
  <c r="L132" i="1"/>
  <c r="L131" i="1"/>
  <c r="K131" i="1" s="1"/>
  <c r="L130" i="1"/>
  <c r="K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K88" i="1" s="1"/>
  <c r="L87" i="1"/>
  <c r="L86" i="1"/>
  <c r="L85" i="1"/>
  <c r="L84" i="1"/>
  <c r="K84" i="1" s="1"/>
  <c r="L83" i="1"/>
  <c r="L82" i="1"/>
  <c r="L81" i="1"/>
  <c r="K81" i="1" s="1"/>
  <c r="L80" i="1"/>
  <c r="K80" i="1" s="1"/>
  <c r="L79" i="1"/>
  <c r="L78" i="1"/>
  <c r="L77" i="1"/>
  <c r="K77" i="1" s="1"/>
  <c r="L76" i="1"/>
  <c r="L75" i="1"/>
  <c r="L74" i="1"/>
  <c r="K74" i="1"/>
  <c r="L73" i="1"/>
  <c r="L72" i="1"/>
  <c r="L71" i="1"/>
  <c r="L70" i="1"/>
  <c r="L69" i="1"/>
  <c r="L68" i="1"/>
  <c r="L67" i="1"/>
  <c r="L66" i="1"/>
  <c r="K66" i="1" s="1"/>
  <c r="L65" i="1"/>
  <c r="L64" i="1"/>
  <c r="L63" i="1"/>
  <c r="L62" i="1"/>
  <c r="K62" i="1" s="1"/>
  <c r="L61" i="1"/>
  <c r="K61" i="1" s="1"/>
  <c r="L60" i="1"/>
  <c r="L59" i="1"/>
  <c r="L58" i="1"/>
  <c r="K58" i="1" s="1"/>
  <c r="L57" i="1"/>
  <c r="K57" i="1" s="1"/>
  <c r="L56" i="1"/>
  <c r="K56" i="1"/>
  <c r="L55" i="1"/>
  <c r="L54" i="1"/>
  <c r="L53" i="1"/>
  <c r="L52" i="1"/>
  <c r="K52" i="1" s="1"/>
  <c r="L51" i="1"/>
  <c r="L50" i="1"/>
  <c r="L49" i="1"/>
  <c r="L48" i="1"/>
  <c r="K48" i="1" s="1"/>
  <c r="L47" i="1"/>
  <c r="L46" i="1"/>
  <c r="L45" i="1"/>
  <c r="K45" i="1" s="1"/>
  <c r="L44" i="1"/>
  <c r="L43" i="1"/>
  <c r="K43" i="1" s="1"/>
  <c r="L42" i="1"/>
  <c r="K42" i="1" s="1"/>
  <c r="L41" i="1"/>
  <c r="K41" i="1" s="1"/>
  <c r="L40" i="1"/>
  <c r="K40" i="1"/>
  <c r="L39" i="1"/>
  <c r="L38" i="1"/>
  <c r="L37" i="1"/>
  <c r="L36" i="1"/>
  <c r="K36" i="1" s="1"/>
  <c r="L35" i="1"/>
  <c r="L34" i="1"/>
  <c r="L33" i="1"/>
  <c r="L32" i="1"/>
  <c r="K32" i="1" s="1"/>
  <c r="L31" i="1"/>
  <c r="K31" i="1" s="1"/>
  <c r="L30" i="1"/>
  <c r="L29" i="1"/>
  <c r="K29" i="1" s="1"/>
  <c r="L28" i="1"/>
  <c r="K28" i="1" s="1"/>
  <c r="L27" i="1"/>
  <c r="L26" i="1"/>
  <c r="L25" i="1"/>
  <c r="K25" i="1" s="1"/>
  <c r="L17" i="1"/>
  <c r="K17" i="1"/>
  <c r="BW331" i="40"/>
  <c r="BY330" i="40"/>
  <c r="CA325" i="40"/>
  <c r="BZ330" i="40"/>
  <c r="BZ331" i="40"/>
  <c r="C6" i="35"/>
  <c r="BY331" i="40"/>
  <c r="Y41" i="32"/>
  <c r="Y40" i="32"/>
  <c r="E27" i="36"/>
  <c r="E26" i="36"/>
  <c r="E24" i="36"/>
  <c r="C9" i="34"/>
  <c r="C9" i="27"/>
  <c r="E17" i="27" s="1"/>
  <c r="J17" i="27" s="1"/>
  <c r="C9" i="36"/>
  <c r="B106" i="24"/>
  <c r="B205" i="24"/>
  <c r="C106" i="24"/>
  <c r="C205" i="24" s="1"/>
  <c r="D106" i="24"/>
  <c r="D205" i="24" s="1"/>
  <c r="E106" i="24"/>
  <c r="E205" i="24" s="1"/>
  <c r="F106" i="24"/>
  <c r="F205" i="24" s="1"/>
  <c r="G106" i="24"/>
  <c r="G205" i="24" s="1"/>
  <c r="H106" i="24"/>
  <c r="H205" i="24" s="1"/>
  <c r="AN205" i="24" s="1"/>
  <c r="B107" i="24"/>
  <c r="B206" i="24"/>
  <c r="C107" i="24"/>
  <c r="C206" i="24" s="1"/>
  <c r="D107" i="24"/>
  <c r="D206" i="24"/>
  <c r="E107" i="24"/>
  <c r="E206" i="24"/>
  <c r="F107" i="24"/>
  <c r="F206" i="24"/>
  <c r="G107" i="24"/>
  <c r="G206" i="24"/>
  <c r="H107" i="24"/>
  <c r="H206" i="24"/>
  <c r="AN206" i="24" s="1"/>
  <c r="B108" i="24"/>
  <c r="B207" i="24"/>
  <c r="C108" i="24"/>
  <c r="C207" i="24" s="1"/>
  <c r="D108" i="24"/>
  <c r="D207" i="24"/>
  <c r="E108" i="24"/>
  <c r="E207" i="24"/>
  <c r="F108" i="24"/>
  <c r="F207" i="24"/>
  <c r="G108" i="24"/>
  <c r="G207" i="24"/>
  <c r="H108" i="24"/>
  <c r="H207" i="24" s="1"/>
  <c r="AN207" i="24" s="1"/>
  <c r="B109" i="24"/>
  <c r="B208" i="24" s="1"/>
  <c r="C109" i="24"/>
  <c r="C208" i="24" s="1"/>
  <c r="D109" i="24"/>
  <c r="D208" i="24" s="1"/>
  <c r="E109" i="24"/>
  <c r="E208" i="24" s="1"/>
  <c r="F109" i="24"/>
  <c r="F208" i="24" s="1"/>
  <c r="G109" i="24"/>
  <c r="G208" i="24" s="1"/>
  <c r="H109" i="24"/>
  <c r="H208" i="24" s="1"/>
  <c r="AN208" i="24" s="1"/>
  <c r="B110" i="24"/>
  <c r="B209" i="24"/>
  <c r="C110" i="24"/>
  <c r="C209" i="24" s="1"/>
  <c r="D110" i="24"/>
  <c r="D209" i="24"/>
  <c r="E110" i="24"/>
  <c r="E209" i="24"/>
  <c r="F110" i="24"/>
  <c r="F209" i="24"/>
  <c r="G110" i="24"/>
  <c r="G209" i="24"/>
  <c r="H110" i="24"/>
  <c r="H209" i="24"/>
  <c r="AN209" i="24" s="1"/>
  <c r="B111" i="24"/>
  <c r="B210" i="24" s="1"/>
  <c r="C111" i="24"/>
  <c r="C210" i="24" s="1"/>
  <c r="D111" i="24"/>
  <c r="D210" i="24" s="1"/>
  <c r="E111" i="24"/>
  <c r="E210" i="24" s="1"/>
  <c r="F111" i="24"/>
  <c r="F210" i="24" s="1"/>
  <c r="G111" i="24"/>
  <c r="G210" i="24" s="1"/>
  <c r="H111" i="24"/>
  <c r="H210" i="24" s="1"/>
  <c r="AN210" i="24"/>
  <c r="B112" i="24"/>
  <c r="B211" i="24"/>
  <c r="C112" i="24"/>
  <c r="C211" i="24"/>
  <c r="D112" i="24"/>
  <c r="D211" i="24"/>
  <c r="E112" i="24"/>
  <c r="E211" i="24"/>
  <c r="F112" i="24"/>
  <c r="F211" i="24"/>
  <c r="G112" i="24"/>
  <c r="G211" i="24"/>
  <c r="H112" i="24"/>
  <c r="H211" i="24"/>
  <c r="AN211" i="24" s="1"/>
  <c r="B113" i="24"/>
  <c r="B212" i="24" s="1"/>
  <c r="C113" i="24"/>
  <c r="C212" i="24" s="1"/>
  <c r="D113" i="24"/>
  <c r="D212" i="24" s="1"/>
  <c r="E113" i="24"/>
  <c r="E212" i="24" s="1"/>
  <c r="F113" i="24"/>
  <c r="F212" i="24" s="1"/>
  <c r="G113" i="24"/>
  <c r="G212" i="24" s="1"/>
  <c r="H113" i="24"/>
  <c r="H212" i="24" s="1"/>
  <c r="AN212" i="24" s="1"/>
  <c r="B114" i="24"/>
  <c r="B213" i="24"/>
  <c r="C114" i="24"/>
  <c r="C213" i="24"/>
  <c r="D114" i="24"/>
  <c r="D213" i="24"/>
  <c r="E114" i="24"/>
  <c r="E213" i="24"/>
  <c r="F114" i="24"/>
  <c r="F213" i="24"/>
  <c r="G114" i="24"/>
  <c r="G213" i="24"/>
  <c r="H114" i="24"/>
  <c r="H213" i="24"/>
  <c r="AN213" i="24" s="1"/>
  <c r="B115" i="24"/>
  <c r="B214" i="24" s="1"/>
  <c r="C115" i="24"/>
  <c r="C214" i="24" s="1"/>
  <c r="D115" i="24"/>
  <c r="D214" i="24" s="1"/>
  <c r="E115" i="24"/>
  <c r="E214" i="24" s="1"/>
  <c r="F115" i="24"/>
  <c r="F214" i="24" s="1"/>
  <c r="G115" i="24"/>
  <c r="G214" i="24" s="1"/>
  <c r="H115" i="24"/>
  <c r="H214" i="24" s="1"/>
  <c r="AN214" i="24"/>
  <c r="B105" i="24"/>
  <c r="B204" i="24"/>
  <c r="C105" i="24"/>
  <c r="C204" i="24"/>
  <c r="D105" i="24"/>
  <c r="D204" i="24"/>
  <c r="E105" i="24"/>
  <c r="E204" i="24"/>
  <c r="F105" i="24"/>
  <c r="F204" i="24"/>
  <c r="G105" i="24"/>
  <c r="G204" i="24"/>
  <c r="H105" i="24"/>
  <c r="H204" i="24"/>
  <c r="AN204" i="24" s="1"/>
  <c r="B28" i="34"/>
  <c r="C35" i="34"/>
  <c r="C32" i="34"/>
  <c r="C24" i="34"/>
  <c r="I460" i="3"/>
  <c r="I461" i="3"/>
  <c r="I462" i="3"/>
  <c r="I463" i="3"/>
  <c r="I464" i="3"/>
  <c r="I465" i="3"/>
  <c r="C6" i="26"/>
  <c r="I16" i="34"/>
  <c r="I28" i="34"/>
  <c r="I32" i="34"/>
  <c r="C19" i="35" s="1"/>
  <c r="I14" i="34"/>
  <c r="C14" i="35" s="1"/>
  <c r="I20" i="34"/>
  <c r="I27" i="34"/>
  <c r="C43" i="36"/>
  <c r="C35" i="36"/>
  <c r="C4" i="36"/>
  <c r="B1" i="32"/>
  <c r="C1" i="32" s="1"/>
  <c r="D1" i="32" s="1"/>
  <c r="E1" i="32" s="1"/>
  <c r="F1" i="32" s="1"/>
  <c r="G1" i="32" s="1"/>
  <c r="H1" i="32"/>
  <c r="I1" i="32" s="1"/>
  <c r="J1" i="32" s="1"/>
  <c r="K1" i="32" s="1"/>
  <c r="L1" i="32" s="1"/>
  <c r="M1" i="32" s="1"/>
  <c r="N1" i="32" s="1"/>
  <c r="O1" i="32" s="1"/>
  <c r="P1" i="32"/>
  <c r="Q1" i="32" s="1"/>
  <c r="R1" i="32" s="1"/>
  <c r="S1" i="32" s="1"/>
  <c r="T1" i="32" s="1"/>
  <c r="U1" i="32" s="1"/>
  <c r="V1" i="32" s="1"/>
  <c r="W1" i="32" s="1"/>
  <c r="X1" i="32" s="1"/>
  <c r="Y1" i="32" s="1"/>
  <c r="Z1" i="32" s="1"/>
  <c r="H10" i="9"/>
  <c r="H42" i="9"/>
  <c r="AK18" i="20"/>
  <c r="AG18" i="20"/>
  <c r="G8" i="32"/>
  <c r="G9" i="32"/>
  <c r="G10" i="32"/>
  <c r="G11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33" i="32"/>
  <c r="G34" i="32"/>
  <c r="G35" i="32"/>
  <c r="G36" i="32"/>
  <c r="G37" i="32"/>
  <c r="G38" i="32"/>
  <c r="G39" i="32"/>
  <c r="G40" i="32"/>
  <c r="G41" i="32"/>
  <c r="D38" i="32"/>
  <c r="D39" i="32"/>
  <c r="D40" i="32"/>
  <c r="Z40" i="32"/>
  <c r="D41" i="32"/>
  <c r="Z41" i="32"/>
  <c r="T41" i="32"/>
  <c r="S41" i="32"/>
  <c r="R41" i="32"/>
  <c r="Q41" i="32"/>
  <c r="P41" i="32"/>
  <c r="O41" i="32"/>
  <c r="N41" i="32"/>
  <c r="M41" i="32"/>
  <c r="L41" i="32"/>
  <c r="U40" i="32"/>
  <c r="T39" i="32"/>
  <c r="S39" i="32"/>
  <c r="U39" i="32" s="1"/>
  <c r="T38" i="32"/>
  <c r="S38" i="32"/>
  <c r="T37" i="32"/>
  <c r="S37" i="32"/>
  <c r="U37" i="32" s="1"/>
  <c r="C44" i="26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220" i="3"/>
  <c r="Q219" i="3"/>
  <c r="Q216" i="3"/>
  <c r="Q215" i="3"/>
  <c r="Q212" i="3"/>
  <c r="Q211" i="3"/>
  <c r="Q208" i="3"/>
  <c r="Q207" i="3"/>
  <c r="Q204" i="3"/>
  <c r="Q203" i="3"/>
  <c r="Q200" i="3"/>
  <c r="Q199" i="3"/>
  <c r="Q196" i="3"/>
  <c r="Q195" i="3"/>
  <c r="Q192" i="3"/>
  <c r="Q191" i="3"/>
  <c r="Q188" i="3"/>
  <c r="Q187" i="3"/>
  <c r="Q184" i="3"/>
  <c r="Q183" i="3"/>
  <c r="Q180" i="3"/>
  <c r="Q179" i="3"/>
  <c r="Q176" i="3"/>
  <c r="Q175" i="3"/>
  <c r="Q172" i="3"/>
  <c r="Q171" i="3"/>
  <c r="Q168" i="3"/>
  <c r="Q167" i="3"/>
  <c r="Q164" i="3"/>
  <c r="Q163" i="3"/>
  <c r="Q160" i="3"/>
  <c r="Q159" i="3"/>
  <c r="Q90" i="3"/>
  <c r="Q89" i="3"/>
  <c r="Q59" i="3"/>
  <c r="Q55" i="3"/>
  <c r="Q53" i="3"/>
  <c r="Q51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18" i="3"/>
  <c r="Q217" i="3"/>
  <c r="Q214" i="3"/>
  <c r="Q213" i="3"/>
  <c r="Q210" i="3"/>
  <c r="Q209" i="3"/>
  <c r="Q206" i="3"/>
  <c r="Q205" i="3"/>
  <c r="Q202" i="3"/>
  <c r="Q201" i="3"/>
  <c r="Q198" i="3"/>
  <c r="Q197" i="3"/>
  <c r="Q194" i="3"/>
  <c r="Q193" i="3"/>
  <c r="Q190" i="3"/>
  <c r="Q189" i="3"/>
  <c r="Q186" i="3"/>
  <c r="Q185" i="3"/>
  <c r="Q182" i="3"/>
  <c r="Q181" i="3"/>
  <c r="Q178" i="3"/>
  <c r="Q177" i="3"/>
  <c r="Q174" i="3"/>
  <c r="Q173" i="3"/>
  <c r="Q170" i="3"/>
  <c r="Q169" i="3"/>
  <c r="Q166" i="3"/>
  <c r="Q165" i="3"/>
  <c r="Q162" i="3"/>
  <c r="Q161" i="3"/>
  <c r="Q158" i="3"/>
  <c r="Q91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8" i="3"/>
  <c r="Q57" i="3"/>
  <c r="Q56" i="3"/>
  <c r="Q54" i="3"/>
  <c r="Q52" i="3"/>
  <c r="Q50" i="3"/>
  <c r="AG21" i="20"/>
  <c r="AG23" i="20"/>
  <c r="AG25" i="20"/>
  <c r="AG27" i="20"/>
  <c r="AG29" i="20"/>
  <c r="AG31" i="20"/>
  <c r="AG33" i="20"/>
  <c r="AG35" i="20"/>
  <c r="AG37" i="20"/>
  <c r="AG39" i="20"/>
  <c r="AG41" i="20"/>
  <c r="AG43" i="20"/>
  <c r="AG45" i="20"/>
  <c r="AG47" i="20"/>
  <c r="AG49" i="20"/>
  <c r="AG51" i="20"/>
  <c r="AG53" i="20"/>
  <c r="AG55" i="20"/>
  <c r="AG57" i="20"/>
  <c r="AG59" i="20"/>
  <c r="AG61" i="20"/>
  <c r="AG63" i="20"/>
  <c r="AG65" i="20"/>
  <c r="AG67" i="20"/>
  <c r="AG69" i="20"/>
  <c r="AG71" i="20"/>
  <c r="AG73" i="20"/>
  <c r="AG75" i="20"/>
  <c r="AG77" i="20"/>
  <c r="AG79" i="20"/>
  <c r="AG81" i="20"/>
  <c r="AG83" i="20"/>
  <c r="AG85" i="20"/>
  <c r="AG87" i="20"/>
  <c r="AG89" i="20"/>
  <c r="AG91" i="20"/>
  <c r="AG93" i="20"/>
  <c r="AG95" i="20"/>
  <c r="AG97" i="20"/>
  <c r="AG99" i="20"/>
  <c r="AG101" i="20"/>
  <c r="AG103" i="20"/>
  <c r="AG105" i="20"/>
  <c r="AG107" i="20"/>
  <c r="AG109" i="20"/>
  <c r="AG111" i="20"/>
  <c r="AG113" i="20"/>
  <c r="AG115" i="20"/>
  <c r="AG117" i="20"/>
  <c r="AG119" i="20"/>
  <c r="AG121" i="20"/>
  <c r="AG123" i="20"/>
  <c r="AG125" i="20"/>
  <c r="AG127" i="20"/>
  <c r="AG129" i="20"/>
  <c r="AG131" i="20"/>
  <c r="AG133" i="20"/>
  <c r="AG135" i="20"/>
  <c r="AG137" i="20"/>
  <c r="AG139" i="20"/>
  <c r="AG141" i="20"/>
  <c r="AG143" i="20"/>
  <c r="AG145" i="20"/>
  <c r="AG147" i="20"/>
  <c r="AG149" i="20"/>
  <c r="AG151" i="20"/>
  <c r="AG153" i="20"/>
  <c r="AG155" i="20"/>
  <c r="AG157" i="20"/>
  <c r="AG159" i="20"/>
  <c r="AG161" i="20"/>
  <c r="AG163" i="20"/>
  <c r="AG165" i="20"/>
  <c r="AG167" i="20"/>
  <c r="AG169" i="20"/>
  <c r="AG171" i="20"/>
  <c r="AG173" i="20"/>
  <c r="AG175" i="20"/>
  <c r="AG177" i="20"/>
  <c r="AG179" i="20"/>
  <c r="AG181" i="20"/>
  <c r="AG183" i="20"/>
  <c r="AG185" i="20"/>
  <c r="AG187" i="20"/>
  <c r="AG189" i="20"/>
  <c r="AG191" i="20"/>
  <c r="AG193" i="20"/>
  <c r="AG195" i="20"/>
  <c r="AG197" i="20"/>
  <c r="AG19" i="20"/>
  <c r="AG20" i="20"/>
  <c r="AG22" i="20"/>
  <c r="AG24" i="20"/>
  <c r="AG26" i="20"/>
  <c r="AG28" i="20"/>
  <c r="AG30" i="20"/>
  <c r="AG32" i="20"/>
  <c r="AG34" i="20"/>
  <c r="AG36" i="20"/>
  <c r="AG38" i="20"/>
  <c r="AG40" i="20"/>
  <c r="AG42" i="20"/>
  <c r="AG44" i="20"/>
  <c r="AG46" i="20"/>
  <c r="AG48" i="20"/>
  <c r="AG50" i="20"/>
  <c r="AG52" i="20"/>
  <c r="AG54" i="20"/>
  <c r="AG56" i="20"/>
  <c r="AG58" i="20"/>
  <c r="AG60" i="20"/>
  <c r="AG62" i="20"/>
  <c r="AG64" i="20"/>
  <c r="AG66" i="20"/>
  <c r="AG68" i="20"/>
  <c r="AG70" i="20"/>
  <c r="AG72" i="20"/>
  <c r="AG74" i="20"/>
  <c r="AG76" i="20"/>
  <c r="AG78" i="20"/>
  <c r="AG80" i="20"/>
  <c r="AG82" i="20"/>
  <c r="AG84" i="20"/>
  <c r="AG86" i="20"/>
  <c r="AG88" i="20"/>
  <c r="AG90" i="20"/>
  <c r="AG92" i="20"/>
  <c r="AG94" i="20"/>
  <c r="AG96" i="20"/>
  <c r="AG98" i="20"/>
  <c r="AG100" i="20"/>
  <c r="AG102" i="20"/>
  <c r="AG104" i="20"/>
  <c r="AG106" i="20"/>
  <c r="AG108" i="20"/>
  <c r="AG110" i="20"/>
  <c r="AG112" i="20"/>
  <c r="AG114" i="20"/>
  <c r="AG116" i="20"/>
  <c r="AG118" i="20"/>
  <c r="AG120" i="20"/>
  <c r="AG122" i="20"/>
  <c r="AG124" i="20"/>
  <c r="AG126" i="20"/>
  <c r="AG128" i="20"/>
  <c r="AG130" i="20"/>
  <c r="AG132" i="20"/>
  <c r="AG134" i="20"/>
  <c r="AG136" i="20"/>
  <c r="AG138" i="20"/>
  <c r="AG140" i="20"/>
  <c r="AG142" i="20"/>
  <c r="AG144" i="20"/>
  <c r="AG146" i="20"/>
  <c r="AG148" i="20"/>
  <c r="AG150" i="20"/>
  <c r="AG152" i="20"/>
  <c r="AG154" i="20"/>
  <c r="AG156" i="20"/>
  <c r="AG158" i="20"/>
  <c r="AG160" i="20"/>
  <c r="AG162" i="20"/>
  <c r="AG164" i="20"/>
  <c r="AG166" i="20"/>
  <c r="AG168" i="20"/>
  <c r="AG170" i="20"/>
  <c r="AG172" i="20"/>
  <c r="AG174" i="20"/>
  <c r="AG176" i="20"/>
  <c r="AG178" i="20"/>
  <c r="AG180" i="20"/>
  <c r="AG182" i="20"/>
  <c r="AG184" i="20"/>
  <c r="AG186" i="20"/>
  <c r="AG188" i="20"/>
  <c r="AG190" i="20"/>
  <c r="AG192" i="20"/>
  <c r="AG194" i="20"/>
  <c r="AG196" i="20"/>
  <c r="AG198" i="20"/>
  <c r="Q45" i="3"/>
  <c r="Q47" i="3"/>
  <c r="Q49" i="3"/>
  <c r="Q450" i="3"/>
  <c r="Q452" i="3"/>
  <c r="Q454" i="3"/>
  <c r="Q456" i="3"/>
  <c r="Q458" i="3"/>
  <c r="Q460" i="3"/>
  <c r="Q462" i="3"/>
  <c r="Q464" i="3"/>
  <c r="Q466" i="3"/>
  <c r="Q19" i="3"/>
  <c r="Q21" i="3"/>
  <c r="Q23" i="3"/>
  <c r="Q25" i="3"/>
  <c r="Q27" i="3"/>
  <c r="Q29" i="3"/>
  <c r="Q31" i="3"/>
  <c r="Q33" i="3"/>
  <c r="Q35" i="3"/>
  <c r="Q37" i="3"/>
  <c r="Q39" i="3"/>
  <c r="Q41" i="3"/>
  <c r="Q43" i="3"/>
  <c r="Q17" i="3"/>
  <c r="Q46" i="3"/>
  <c r="Q48" i="3"/>
  <c r="Q451" i="3"/>
  <c r="Q453" i="3"/>
  <c r="Q455" i="3"/>
  <c r="Q457" i="3"/>
  <c r="Q459" i="3"/>
  <c r="Q461" i="3"/>
  <c r="Q463" i="3"/>
  <c r="Q465" i="3"/>
  <c r="Q18" i="3"/>
  <c r="Q20" i="3"/>
  <c r="Q22" i="3"/>
  <c r="Q24" i="3"/>
  <c r="Q26" i="3"/>
  <c r="Q28" i="3"/>
  <c r="Q30" i="3"/>
  <c r="Q32" i="3"/>
  <c r="Q34" i="3"/>
  <c r="Q36" i="3"/>
  <c r="Q38" i="3"/>
  <c r="Q40" i="3"/>
  <c r="Q42" i="3"/>
  <c r="Q44" i="3"/>
  <c r="AK21" i="20"/>
  <c r="AK23" i="20"/>
  <c r="AK25" i="20"/>
  <c r="AK27" i="20"/>
  <c r="AK29" i="20"/>
  <c r="AK31" i="20"/>
  <c r="AK33" i="20"/>
  <c r="AK35" i="20"/>
  <c r="AK37" i="20"/>
  <c r="AK39" i="20"/>
  <c r="AK41" i="20"/>
  <c r="AK43" i="20"/>
  <c r="AK45" i="20"/>
  <c r="AK47" i="20"/>
  <c r="AK49" i="20"/>
  <c r="AK51" i="20"/>
  <c r="AK53" i="20"/>
  <c r="AK55" i="20"/>
  <c r="AK57" i="20"/>
  <c r="AK59" i="20"/>
  <c r="AK61" i="20"/>
  <c r="AK63" i="20"/>
  <c r="AK65" i="20"/>
  <c r="AK67" i="20"/>
  <c r="AK69" i="20"/>
  <c r="AK71" i="20"/>
  <c r="AK73" i="20"/>
  <c r="AK75" i="20"/>
  <c r="AK77" i="20"/>
  <c r="AK79" i="20"/>
  <c r="AK81" i="20"/>
  <c r="AK83" i="20"/>
  <c r="AK85" i="20"/>
  <c r="AK87" i="20"/>
  <c r="AK89" i="20"/>
  <c r="AK91" i="20"/>
  <c r="AK93" i="20"/>
  <c r="AK95" i="20"/>
  <c r="AK97" i="20"/>
  <c r="AK99" i="20"/>
  <c r="AK101" i="20"/>
  <c r="AK103" i="20"/>
  <c r="AK105" i="20"/>
  <c r="AK107" i="20"/>
  <c r="AK109" i="20"/>
  <c r="AK111" i="20"/>
  <c r="AK113" i="20"/>
  <c r="AK115" i="20"/>
  <c r="AK117" i="20"/>
  <c r="AK119" i="20"/>
  <c r="AK121" i="20"/>
  <c r="AK123" i="20"/>
  <c r="AK125" i="20"/>
  <c r="AK127" i="20"/>
  <c r="AK129" i="20"/>
  <c r="AK131" i="20"/>
  <c r="AK133" i="20"/>
  <c r="AK135" i="20"/>
  <c r="AK137" i="20"/>
  <c r="AK139" i="20"/>
  <c r="AK141" i="20"/>
  <c r="AK143" i="20"/>
  <c r="AK145" i="20"/>
  <c r="AK147" i="20"/>
  <c r="AK149" i="20"/>
  <c r="AK151" i="20"/>
  <c r="AK153" i="20"/>
  <c r="AK155" i="20"/>
  <c r="AK157" i="20"/>
  <c r="AK159" i="20"/>
  <c r="AK161" i="20"/>
  <c r="AK163" i="20"/>
  <c r="AK165" i="20"/>
  <c r="AK167" i="20"/>
  <c r="AK169" i="20"/>
  <c r="AK171" i="20"/>
  <c r="AK173" i="20"/>
  <c r="AK175" i="20"/>
  <c r="AK177" i="20"/>
  <c r="AK179" i="20"/>
  <c r="AK181" i="20"/>
  <c r="AK183" i="20"/>
  <c r="AK185" i="20"/>
  <c r="AK187" i="20"/>
  <c r="AK189" i="20"/>
  <c r="AK191" i="20"/>
  <c r="AK193" i="20"/>
  <c r="AK195" i="20"/>
  <c r="AK197" i="20"/>
  <c r="AK19" i="20"/>
  <c r="AK20" i="20"/>
  <c r="AK22" i="20"/>
  <c r="AK24" i="20"/>
  <c r="AK26" i="20"/>
  <c r="AK28" i="20"/>
  <c r="AK30" i="20"/>
  <c r="AK32" i="20"/>
  <c r="AK34" i="20"/>
  <c r="AK36" i="20"/>
  <c r="AK38" i="20"/>
  <c r="AK40" i="20"/>
  <c r="AK42" i="20"/>
  <c r="AK44" i="20"/>
  <c r="AK46" i="20"/>
  <c r="AK48" i="20"/>
  <c r="AK50" i="20"/>
  <c r="AK52" i="20"/>
  <c r="AK54" i="20"/>
  <c r="AK56" i="20"/>
  <c r="AK58" i="20"/>
  <c r="AK60" i="20"/>
  <c r="AK62" i="20"/>
  <c r="AK64" i="20"/>
  <c r="AK66" i="20"/>
  <c r="AK68" i="20"/>
  <c r="AK70" i="20"/>
  <c r="AK72" i="20"/>
  <c r="AK74" i="20"/>
  <c r="AK76" i="20"/>
  <c r="AK78" i="20"/>
  <c r="AK80" i="20"/>
  <c r="AK82" i="20"/>
  <c r="AK84" i="20"/>
  <c r="AN84" i="20" s="1"/>
  <c r="AK86" i="20"/>
  <c r="AK88" i="20"/>
  <c r="AK90" i="20"/>
  <c r="AK92" i="20"/>
  <c r="AN92" i="20" s="1"/>
  <c r="AK94" i="20"/>
  <c r="AK96" i="20"/>
  <c r="AK98" i="20"/>
  <c r="AK100" i="20"/>
  <c r="AK102" i="20"/>
  <c r="AK104" i="20"/>
  <c r="AK106" i="20"/>
  <c r="AK108" i="20"/>
  <c r="AK110" i="20"/>
  <c r="AK112" i="20"/>
  <c r="AK114" i="20"/>
  <c r="AK116" i="20"/>
  <c r="AK118" i="20"/>
  <c r="AK120" i="20"/>
  <c r="AK122" i="20"/>
  <c r="AK124" i="20"/>
  <c r="AK126" i="20"/>
  <c r="AK128" i="20"/>
  <c r="AK130" i="20"/>
  <c r="AK132" i="20"/>
  <c r="AK134" i="20"/>
  <c r="AK136" i="20"/>
  <c r="AK138" i="20"/>
  <c r="AK140" i="20"/>
  <c r="AK142" i="20"/>
  <c r="AK144" i="20"/>
  <c r="AK146" i="20"/>
  <c r="AK148" i="20"/>
  <c r="AK150" i="20"/>
  <c r="AK152" i="20"/>
  <c r="AK154" i="20"/>
  <c r="AK156" i="20"/>
  <c r="AK158" i="20"/>
  <c r="AK160" i="20"/>
  <c r="AK162" i="20"/>
  <c r="AK164" i="20"/>
  <c r="AK166" i="20"/>
  <c r="AK168" i="20"/>
  <c r="AK170" i="20"/>
  <c r="AK172" i="20"/>
  <c r="AK174" i="20"/>
  <c r="AK176" i="20"/>
  <c r="AK178" i="20"/>
  <c r="AK180" i="20"/>
  <c r="AK182" i="20"/>
  <c r="AK184" i="20"/>
  <c r="AK186" i="20"/>
  <c r="AK188" i="20"/>
  <c r="AL188" i="20" s="1"/>
  <c r="AK190" i="20"/>
  <c r="AK192" i="20"/>
  <c r="AK194" i="20"/>
  <c r="AK196" i="20"/>
  <c r="AK198" i="20"/>
  <c r="C45" i="36"/>
  <c r="U38" i="32"/>
  <c r="V38" i="32" s="1"/>
  <c r="U41" i="32"/>
  <c r="X19" i="1"/>
  <c r="X21" i="1"/>
  <c r="X23" i="1"/>
  <c r="X25" i="1"/>
  <c r="X27" i="1"/>
  <c r="X29" i="1"/>
  <c r="X31" i="1"/>
  <c r="X33" i="1"/>
  <c r="X35" i="1"/>
  <c r="X37" i="1"/>
  <c r="X39" i="1"/>
  <c r="X41" i="1"/>
  <c r="X43" i="1"/>
  <c r="X45" i="1"/>
  <c r="X47" i="1"/>
  <c r="X49" i="1"/>
  <c r="X51" i="1"/>
  <c r="X53" i="1"/>
  <c r="X55" i="1"/>
  <c r="X57" i="1"/>
  <c r="X59" i="1"/>
  <c r="X61" i="1"/>
  <c r="X63" i="1"/>
  <c r="X65" i="1"/>
  <c r="X67" i="1"/>
  <c r="X69" i="1"/>
  <c r="X71" i="1"/>
  <c r="X73" i="1"/>
  <c r="X75" i="1"/>
  <c r="X77" i="1"/>
  <c r="X79" i="1"/>
  <c r="X81" i="1"/>
  <c r="X83" i="1"/>
  <c r="X85" i="1"/>
  <c r="X87" i="1"/>
  <c r="X89" i="1"/>
  <c r="X91" i="1"/>
  <c r="X93" i="1"/>
  <c r="X95" i="1"/>
  <c r="X97" i="1"/>
  <c r="X99" i="1"/>
  <c r="X101" i="1"/>
  <c r="X103" i="1"/>
  <c r="X105" i="1"/>
  <c r="X107" i="1"/>
  <c r="X109" i="1"/>
  <c r="X111" i="1"/>
  <c r="X113" i="1"/>
  <c r="X115" i="1"/>
  <c r="X117" i="1"/>
  <c r="X119" i="1"/>
  <c r="X121" i="1"/>
  <c r="X123" i="1"/>
  <c r="X125" i="1"/>
  <c r="X127" i="1"/>
  <c r="X129" i="1"/>
  <c r="X131" i="1"/>
  <c r="X133" i="1"/>
  <c r="X135" i="1"/>
  <c r="X137" i="1"/>
  <c r="X139" i="1"/>
  <c r="X141" i="1"/>
  <c r="X143" i="1"/>
  <c r="X145" i="1"/>
  <c r="X147" i="1"/>
  <c r="X149" i="1"/>
  <c r="X151" i="1"/>
  <c r="X153" i="1"/>
  <c r="X155" i="1"/>
  <c r="X157" i="1"/>
  <c r="X159" i="1"/>
  <c r="X161" i="1"/>
  <c r="X163" i="1"/>
  <c r="X165" i="1"/>
  <c r="X167" i="1"/>
  <c r="X169" i="1"/>
  <c r="X18" i="1"/>
  <c r="X20" i="1"/>
  <c r="X22" i="1"/>
  <c r="X24" i="1"/>
  <c r="X26" i="1"/>
  <c r="X28" i="1"/>
  <c r="X30" i="1"/>
  <c r="X32" i="1"/>
  <c r="X34" i="1"/>
  <c r="X36" i="1"/>
  <c r="X38" i="1"/>
  <c r="X40" i="1"/>
  <c r="X42" i="1"/>
  <c r="X44" i="1"/>
  <c r="X46" i="1"/>
  <c r="X48" i="1"/>
  <c r="X50" i="1"/>
  <c r="X52" i="1"/>
  <c r="X54" i="1"/>
  <c r="X56" i="1"/>
  <c r="X58" i="1"/>
  <c r="X60" i="1"/>
  <c r="X62" i="1"/>
  <c r="X64" i="1"/>
  <c r="X66" i="1"/>
  <c r="X68" i="1"/>
  <c r="X70" i="1"/>
  <c r="X72" i="1"/>
  <c r="X74" i="1"/>
  <c r="X76" i="1"/>
  <c r="X78" i="1"/>
  <c r="X80" i="1"/>
  <c r="X82" i="1"/>
  <c r="X84" i="1"/>
  <c r="X86" i="1"/>
  <c r="X88" i="1"/>
  <c r="X90" i="1"/>
  <c r="X92" i="1"/>
  <c r="X94" i="1"/>
  <c r="X96" i="1"/>
  <c r="X98" i="1"/>
  <c r="X100" i="1"/>
  <c r="X102" i="1"/>
  <c r="X104" i="1"/>
  <c r="X106" i="1"/>
  <c r="X108" i="1"/>
  <c r="X110" i="1"/>
  <c r="X112" i="1"/>
  <c r="X114" i="1"/>
  <c r="X116" i="1"/>
  <c r="X118" i="1"/>
  <c r="X120" i="1"/>
  <c r="X122" i="1"/>
  <c r="X124" i="1"/>
  <c r="X126" i="1"/>
  <c r="X128" i="1"/>
  <c r="X130" i="1"/>
  <c r="X132" i="1"/>
  <c r="X134" i="1"/>
  <c r="X136" i="1"/>
  <c r="X138" i="1"/>
  <c r="X140" i="1"/>
  <c r="X142" i="1"/>
  <c r="X144" i="1"/>
  <c r="X146" i="1"/>
  <c r="X148" i="1"/>
  <c r="X150" i="1"/>
  <c r="X152" i="1"/>
  <c r="X154" i="1"/>
  <c r="X156" i="1"/>
  <c r="X158" i="1"/>
  <c r="X160" i="1"/>
  <c r="X162" i="1"/>
  <c r="X164" i="1"/>
  <c r="X166" i="1"/>
  <c r="X168" i="1"/>
  <c r="X171" i="1"/>
  <c r="X173" i="1"/>
  <c r="X175" i="1"/>
  <c r="X177" i="1"/>
  <c r="X179" i="1"/>
  <c r="X181" i="1"/>
  <c r="X183" i="1"/>
  <c r="X185" i="1"/>
  <c r="X187" i="1"/>
  <c r="X189" i="1"/>
  <c r="X191" i="1"/>
  <c r="X193" i="1"/>
  <c r="X195" i="1"/>
  <c r="X197" i="1"/>
  <c r="X199" i="1"/>
  <c r="X201" i="1"/>
  <c r="X203" i="1"/>
  <c r="X205" i="1"/>
  <c r="X207" i="1"/>
  <c r="X209" i="1"/>
  <c r="X211" i="1"/>
  <c r="X213" i="1"/>
  <c r="X215" i="1"/>
  <c r="X217" i="1"/>
  <c r="X219" i="1"/>
  <c r="X221" i="1"/>
  <c r="X223" i="1"/>
  <c r="X225" i="1"/>
  <c r="X227" i="1"/>
  <c r="X229" i="1"/>
  <c r="X231" i="1"/>
  <c r="X233" i="1"/>
  <c r="X235" i="1"/>
  <c r="X237" i="1"/>
  <c r="X239" i="1"/>
  <c r="X241" i="1"/>
  <c r="X243" i="1"/>
  <c r="X245" i="1"/>
  <c r="X247" i="1"/>
  <c r="X249" i="1"/>
  <c r="X17" i="1"/>
  <c r="X170" i="1"/>
  <c r="X172" i="1"/>
  <c r="X174" i="1"/>
  <c r="X176" i="1"/>
  <c r="X178" i="1"/>
  <c r="X180" i="1"/>
  <c r="X182" i="1"/>
  <c r="X184" i="1"/>
  <c r="X186" i="1"/>
  <c r="X188" i="1"/>
  <c r="X190" i="1"/>
  <c r="X192" i="1"/>
  <c r="X194" i="1"/>
  <c r="X196" i="1"/>
  <c r="X198" i="1"/>
  <c r="X200" i="1"/>
  <c r="X202" i="1"/>
  <c r="X204" i="1"/>
  <c r="X206" i="1"/>
  <c r="X208" i="1"/>
  <c r="X210" i="1"/>
  <c r="X212" i="1"/>
  <c r="X214" i="1"/>
  <c r="X216" i="1"/>
  <c r="X218" i="1"/>
  <c r="X220" i="1"/>
  <c r="X222" i="1"/>
  <c r="X224" i="1"/>
  <c r="X226" i="1"/>
  <c r="X228" i="1"/>
  <c r="X230" i="1"/>
  <c r="X232" i="1"/>
  <c r="X234" i="1"/>
  <c r="X236" i="1"/>
  <c r="X238" i="1"/>
  <c r="X240" i="1"/>
  <c r="X242" i="1"/>
  <c r="X244" i="1"/>
  <c r="X246" i="1"/>
  <c r="X248" i="1"/>
  <c r="X250" i="1"/>
  <c r="P166" i="20"/>
  <c r="AL166" i="20"/>
  <c r="AV166" i="20" s="1"/>
  <c r="K136" i="1"/>
  <c r="K132" i="1"/>
  <c r="AB102" i="20"/>
  <c r="AN102" i="20" s="1"/>
  <c r="K92" i="1"/>
  <c r="C4" i="27"/>
  <c r="C43" i="26"/>
  <c r="C35" i="26"/>
  <c r="C35" i="27"/>
  <c r="C32" i="27"/>
  <c r="C24" i="27"/>
  <c r="C4" i="26"/>
  <c r="K128" i="1"/>
  <c r="K21" i="1"/>
  <c r="K22" i="1"/>
  <c r="K24" i="1"/>
  <c r="K27" i="1"/>
  <c r="K33" i="1"/>
  <c r="K35" i="1"/>
  <c r="K37" i="1"/>
  <c r="K39" i="1"/>
  <c r="K47" i="1"/>
  <c r="K49" i="1"/>
  <c r="K51" i="1"/>
  <c r="K53" i="1"/>
  <c r="K55" i="1"/>
  <c r="K59" i="1"/>
  <c r="K63" i="1"/>
  <c r="K65" i="1"/>
  <c r="K67" i="1"/>
  <c r="K69" i="1"/>
  <c r="K71" i="1"/>
  <c r="K73" i="1"/>
  <c r="K75" i="1"/>
  <c r="K79" i="1"/>
  <c r="K83" i="1"/>
  <c r="K85" i="1"/>
  <c r="K87" i="1"/>
  <c r="K89" i="1"/>
  <c r="K91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9" i="1"/>
  <c r="K133" i="1"/>
  <c r="K137" i="1"/>
  <c r="K139" i="1"/>
  <c r="K141" i="1"/>
  <c r="K143" i="1"/>
  <c r="K145" i="1"/>
  <c r="K147" i="1"/>
  <c r="K149" i="1"/>
  <c r="K153" i="1"/>
  <c r="K155" i="1"/>
  <c r="K157" i="1"/>
  <c r="K159" i="1"/>
  <c r="K161" i="1"/>
  <c r="K165" i="1"/>
  <c r="K169" i="1"/>
  <c r="K171" i="1"/>
  <c r="K173" i="1"/>
  <c r="K175" i="1"/>
  <c r="K177" i="1"/>
  <c r="K187" i="1"/>
  <c r="K189" i="1"/>
  <c r="K191" i="1"/>
  <c r="K193" i="1"/>
  <c r="K197" i="1"/>
  <c r="K201" i="1"/>
  <c r="K203" i="1"/>
  <c r="K205" i="1"/>
  <c r="K207" i="1"/>
  <c r="K209" i="1"/>
  <c r="K213" i="1"/>
  <c r="K217" i="1"/>
  <c r="K219" i="1"/>
  <c r="K221" i="1"/>
  <c r="K225" i="1"/>
  <c r="K229" i="1"/>
  <c r="K231" i="1"/>
  <c r="K233" i="1"/>
  <c r="K235" i="1"/>
  <c r="K237" i="1"/>
  <c r="K241" i="1"/>
  <c r="K245" i="1"/>
  <c r="K247" i="1"/>
  <c r="K249" i="1"/>
  <c r="AB131" i="20"/>
  <c r="T197" i="20"/>
  <c r="W197" i="20"/>
  <c r="P197" i="20"/>
  <c r="AL197" i="20" s="1"/>
  <c r="AV197" i="20" s="1"/>
  <c r="I459" i="3"/>
  <c r="I456" i="3"/>
  <c r="I454" i="3"/>
  <c r="I452" i="3"/>
  <c r="I450" i="3"/>
  <c r="I48" i="3"/>
  <c r="AB86" i="20"/>
  <c r="AN86" i="20" s="1"/>
  <c r="AX86" i="20" s="1"/>
  <c r="AB48" i="20"/>
  <c r="AN48" i="20"/>
  <c r="AX48" i="20" s="1"/>
  <c r="AB51" i="20"/>
  <c r="AN51" i="20" s="1"/>
  <c r="AX51" i="20" s="1"/>
  <c r="AB56" i="20"/>
  <c r="AN56" i="20"/>
  <c r="AX56" i="20"/>
  <c r="AB59" i="20"/>
  <c r="AN59" i="20" s="1"/>
  <c r="AX59" i="20"/>
  <c r="AB60" i="20"/>
  <c r="AN60" i="20"/>
  <c r="AB63" i="20"/>
  <c r="AN63" i="20"/>
  <c r="AB72" i="20"/>
  <c r="AN72" i="20"/>
  <c r="AX72" i="20" s="1"/>
  <c r="AB84" i="20"/>
  <c r="AB87" i="20"/>
  <c r="AN87" i="20"/>
  <c r="AB92" i="20"/>
  <c r="AB135" i="20"/>
  <c r="AN135" i="20" s="1"/>
  <c r="AB139" i="20"/>
  <c r="AN139" i="20"/>
  <c r="AB143" i="20"/>
  <c r="AN143" i="20" s="1"/>
  <c r="AB147" i="20"/>
  <c r="AN147" i="20"/>
  <c r="AB156" i="20"/>
  <c r="AN156" i="20" s="1"/>
  <c r="AX156" i="20" s="1"/>
  <c r="AB160" i="20"/>
  <c r="AN160" i="20"/>
  <c r="AB163" i="20"/>
  <c r="AZ163" i="20" s="1"/>
  <c r="AB168" i="20"/>
  <c r="AN168" i="20"/>
  <c r="AB179" i="20"/>
  <c r="AN179" i="20" s="1"/>
  <c r="AX179" i="20" s="1"/>
  <c r="AB183" i="20"/>
  <c r="AN183" i="20"/>
  <c r="W196" i="20"/>
  <c r="AM196" i="20" s="1"/>
  <c r="AW196" i="20" s="1"/>
  <c r="T196" i="20"/>
  <c r="P196" i="20"/>
  <c r="AL196" i="20"/>
  <c r="AV196" i="20" s="1"/>
  <c r="T195" i="20"/>
  <c r="W195" i="20"/>
  <c r="AM195" i="20"/>
  <c r="AW195" i="20" s="1"/>
  <c r="P195" i="20"/>
  <c r="AL195" i="20" s="1"/>
  <c r="AV195" i="20" s="1"/>
  <c r="T194" i="20"/>
  <c r="W194" i="20"/>
  <c r="AM194" i="20" s="1"/>
  <c r="AW194" i="20" s="1"/>
  <c r="P194" i="20"/>
  <c r="AL194" i="20"/>
  <c r="AV194" i="20"/>
  <c r="AB193" i="20"/>
  <c r="W193" i="20"/>
  <c r="AZ193" i="20"/>
  <c r="T193" i="20"/>
  <c r="P193" i="20"/>
  <c r="AL193" i="20"/>
  <c r="AV193" i="20"/>
  <c r="K193" i="20"/>
  <c r="AY193" i="20"/>
  <c r="T192" i="20"/>
  <c r="W192" i="20"/>
  <c r="AM192" i="20" s="1"/>
  <c r="AW192" i="20" s="1"/>
  <c r="P192" i="20"/>
  <c r="AL192" i="20"/>
  <c r="AV192" i="20" s="1"/>
  <c r="T191" i="20"/>
  <c r="W191" i="20"/>
  <c r="AM191" i="20"/>
  <c r="AW191" i="20" s="1"/>
  <c r="P191" i="20"/>
  <c r="AL191" i="20" s="1"/>
  <c r="AV191" i="20" s="1"/>
  <c r="AB190" i="20"/>
  <c r="AN190" i="20"/>
  <c r="W190" i="20"/>
  <c r="AZ190" i="20" s="1"/>
  <c r="T190" i="20"/>
  <c r="P190" i="20"/>
  <c r="AL190" i="20"/>
  <c r="AV190" i="20" s="1"/>
  <c r="K190" i="20"/>
  <c r="T189" i="20"/>
  <c r="W189" i="20"/>
  <c r="AM189" i="20" s="1"/>
  <c r="AW189" i="20" s="1"/>
  <c r="P189" i="20"/>
  <c r="AL189" i="20"/>
  <c r="AV189" i="20" s="1"/>
  <c r="T188" i="20"/>
  <c r="W188" i="20"/>
  <c r="AM188" i="20"/>
  <c r="AW188" i="20" s="1"/>
  <c r="P188" i="20"/>
  <c r="AV188" i="20"/>
  <c r="T187" i="20"/>
  <c r="W187" i="20"/>
  <c r="AM187" i="20"/>
  <c r="AW187" i="20"/>
  <c r="P187" i="20"/>
  <c r="AL187" i="20" s="1"/>
  <c r="AV187" i="20" s="1"/>
  <c r="T186" i="20"/>
  <c r="W186" i="20"/>
  <c r="AM186" i="20" s="1"/>
  <c r="AW186" i="20"/>
  <c r="P186" i="20"/>
  <c r="AL186" i="20"/>
  <c r="AV186" i="20" s="1"/>
  <c r="AB185" i="20"/>
  <c r="AN185" i="20"/>
  <c r="AX185" i="20" s="1"/>
  <c r="W185" i="20"/>
  <c r="T185" i="20"/>
  <c r="P185" i="20"/>
  <c r="AL185" i="20" s="1"/>
  <c r="AV185" i="20" s="1"/>
  <c r="K185" i="20"/>
  <c r="AY185" i="20"/>
  <c r="T184" i="20"/>
  <c r="W184" i="20"/>
  <c r="AM184" i="20"/>
  <c r="AW184" i="20"/>
  <c r="P184" i="20"/>
  <c r="AL184" i="20" s="1"/>
  <c r="AV184" i="20" s="1"/>
  <c r="W183" i="20"/>
  <c r="AZ183" i="20"/>
  <c r="T183" i="20"/>
  <c r="P183" i="20"/>
  <c r="AL183" i="20"/>
  <c r="AV183" i="20"/>
  <c r="K183" i="20"/>
  <c r="AY183" i="20"/>
  <c r="AH183" i="20"/>
  <c r="AR183" i="20"/>
  <c r="T182" i="20"/>
  <c r="W182" i="20"/>
  <c r="AM182" i="20"/>
  <c r="AW182" i="20"/>
  <c r="P182" i="20"/>
  <c r="AL182" i="20"/>
  <c r="AV182" i="20"/>
  <c r="AB181" i="20"/>
  <c r="W181" i="20"/>
  <c r="T181" i="20"/>
  <c r="P181" i="20"/>
  <c r="K181" i="20"/>
  <c r="T180" i="20"/>
  <c r="W180" i="20"/>
  <c r="P180" i="20"/>
  <c r="AL180" i="20" s="1"/>
  <c r="AV180" i="20" s="1"/>
  <c r="W179" i="20"/>
  <c r="AZ179" i="20"/>
  <c r="T179" i="20"/>
  <c r="P179" i="20"/>
  <c r="AL179" i="20"/>
  <c r="AV179" i="20"/>
  <c r="K179" i="20"/>
  <c r="T178" i="20"/>
  <c r="W178" i="20"/>
  <c r="AM178" i="20"/>
  <c r="AW178" i="20" s="1"/>
  <c r="P178" i="20"/>
  <c r="AL178" i="20"/>
  <c r="AV178" i="20"/>
  <c r="AB177" i="20"/>
  <c r="AN177" i="20" s="1"/>
  <c r="AX177" i="20" s="1"/>
  <c r="W177" i="20"/>
  <c r="T177" i="20"/>
  <c r="P177" i="20"/>
  <c r="AL177" i="20"/>
  <c r="AV177" i="20"/>
  <c r="K177" i="20"/>
  <c r="AY177" i="20"/>
  <c r="T176" i="20"/>
  <c r="W176" i="20"/>
  <c r="AM176" i="20" s="1"/>
  <c r="AW176" i="20"/>
  <c r="P176" i="20"/>
  <c r="AL176" i="20"/>
  <c r="AV176" i="20" s="1"/>
  <c r="T175" i="20"/>
  <c r="W175" i="20"/>
  <c r="AM175" i="20" s="1"/>
  <c r="AW175" i="20" s="1"/>
  <c r="P175" i="20"/>
  <c r="AL175" i="20"/>
  <c r="AV175" i="20"/>
  <c r="T174" i="20"/>
  <c r="W174" i="20"/>
  <c r="AM174" i="20"/>
  <c r="AW174" i="20"/>
  <c r="P174" i="20"/>
  <c r="AL174" i="20"/>
  <c r="AV174" i="20"/>
  <c r="AB173" i="20"/>
  <c r="AN173" i="20" s="1"/>
  <c r="W173" i="20"/>
  <c r="T173" i="20"/>
  <c r="P173" i="20"/>
  <c r="K173" i="20"/>
  <c r="AH173" i="20" s="1"/>
  <c r="AR173" i="20"/>
  <c r="T172" i="20"/>
  <c r="W172" i="20"/>
  <c r="P172" i="20"/>
  <c r="T171" i="20"/>
  <c r="W171" i="20"/>
  <c r="AM171" i="20"/>
  <c r="AW171" i="20" s="1"/>
  <c r="P171" i="20"/>
  <c r="AL171" i="20" s="1"/>
  <c r="AV171" i="20" s="1"/>
  <c r="T170" i="20"/>
  <c r="W170" i="20"/>
  <c r="AM170" i="20" s="1"/>
  <c r="AW170" i="20" s="1"/>
  <c r="P170" i="20"/>
  <c r="AL170" i="20"/>
  <c r="AV170" i="20" s="1"/>
  <c r="T169" i="20"/>
  <c r="W169" i="20"/>
  <c r="AM169" i="20"/>
  <c r="AW169" i="20" s="1"/>
  <c r="P169" i="20"/>
  <c r="AL169" i="20" s="1"/>
  <c r="AV169" i="20"/>
  <c r="W168" i="20"/>
  <c r="AZ168" i="20" s="1"/>
  <c r="T168" i="20"/>
  <c r="P168" i="20"/>
  <c r="AL168" i="20" s="1"/>
  <c r="AV168" i="20" s="1"/>
  <c r="K168" i="20"/>
  <c r="AY168" i="20"/>
  <c r="T167" i="20"/>
  <c r="W167" i="20"/>
  <c r="P167" i="20"/>
  <c r="AL167" i="20"/>
  <c r="AV167" i="20" s="1"/>
  <c r="T166" i="20"/>
  <c r="W166" i="20"/>
  <c r="T165" i="20"/>
  <c r="W165" i="20"/>
  <c r="AM165" i="20" s="1"/>
  <c r="AW165" i="20" s="1"/>
  <c r="P165" i="20"/>
  <c r="AL165" i="20"/>
  <c r="AV165" i="20"/>
  <c r="T164" i="20"/>
  <c r="W164" i="20"/>
  <c r="P164" i="20"/>
  <c r="AL164" i="20"/>
  <c r="AV164" i="20" s="1"/>
  <c r="W163" i="20"/>
  <c r="T163" i="20"/>
  <c r="P163" i="20"/>
  <c r="AL163" i="20"/>
  <c r="AV163" i="20"/>
  <c r="K163" i="20"/>
  <c r="AH163" i="20" s="1"/>
  <c r="AR163" i="20"/>
  <c r="W162" i="20"/>
  <c r="AM162" i="20"/>
  <c r="AW162" i="20" s="1"/>
  <c r="T162" i="20"/>
  <c r="P162" i="20"/>
  <c r="AL162" i="20" s="1"/>
  <c r="AV162" i="20" s="1"/>
  <c r="K162" i="20"/>
  <c r="T161" i="20"/>
  <c r="W161" i="20"/>
  <c r="AM161" i="20" s="1"/>
  <c r="AW161" i="20" s="1"/>
  <c r="P161" i="20"/>
  <c r="AL161" i="20"/>
  <c r="AV161" i="20" s="1"/>
  <c r="W160" i="20"/>
  <c r="T160" i="20"/>
  <c r="P160" i="20"/>
  <c r="AL160" i="20" s="1"/>
  <c r="AV160" i="20" s="1"/>
  <c r="K160" i="20"/>
  <c r="W159" i="20"/>
  <c r="T159" i="20"/>
  <c r="P159" i="20"/>
  <c r="AL159" i="20"/>
  <c r="AV159" i="20"/>
  <c r="K159" i="20"/>
  <c r="W158" i="20"/>
  <c r="AM158" i="20"/>
  <c r="AW158" i="20"/>
  <c r="T158" i="20"/>
  <c r="P158" i="20"/>
  <c r="AL158" i="20"/>
  <c r="AV158" i="20"/>
  <c r="K158" i="20"/>
  <c r="T157" i="20"/>
  <c r="W157" i="20"/>
  <c r="AM157" i="20"/>
  <c r="AW157" i="20" s="1"/>
  <c r="P157" i="20"/>
  <c r="AL157" i="20"/>
  <c r="AV157" i="20"/>
  <c r="W156" i="20"/>
  <c r="T156" i="20"/>
  <c r="P156" i="20"/>
  <c r="AL156" i="20"/>
  <c r="AV156" i="20" s="1"/>
  <c r="K156" i="20"/>
  <c r="AY156" i="20" s="1"/>
  <c r="W155" i="20"/>
  <c r="T155" i="20"/>
  <c r="P155" i="20"/>
  <c r="AL155" i="20" s="1"/>
  <c r="AV155" i="20" s="1"/>
  <c r="T154" i="20"/>
  <c r="W154" i="20"/>
  <c r="P154" i="20"/>
  <c r="AL154" i="20"/>
  <c r="AV154" i="20" s="1"/>
  <c r="AB153" i="20"/>
  <c r="AN153" i="20"/>
  <c r="W153" i="20"/>
  <c r="T153" i="20"/>
  <c r="P153" i="20"/>
  <c r="AL153" i="20"/>
  <c r="AV153" i="20" s="1"/>
  <c r="K153" i="20"/>
  <c r="AH153" i="20"/>
  <c r="AR153" i="20" s="1"/>
  <c r="W152" i="20"/>
  <c r="AM152" i="20" s="1"/>
  <c r="AW152" i="20"/>
  <c r="T152" i="20"/>
  <c r="P152" i="20"/>
  <c r="AL152" i="20" s="1"/>
  <c r="AV152" i="20" s="1"/>
  <c r="T151" i="20"/>
  <c r="W151" i="20"/>
  <c r="AM151" i="20" s="1"/>
  <c r="AW151" i="20" s="1"/>
  <c r="P151" i="20"/>
  <c r="AL151" i="20"/>
  <c r="AV151" i="20" s="1"/>
  <c r="AB150" i="20"/>
  <c r="W150" i="20"/>
  <c r="T150" i="20"/>
  <c r="P150" i="20"/>
  <c r="AL150" i="20" s="1"/>
  <c r="AV150" i="20"/>
  <c r="K150" i="20"/>
  <c r="AY150" i="20"/>
  <c r="W149" i="20"/>
  <c r="T149" i="20"/>
  <c r="P149" i="20"/>
  <c r="AL149" i="20"/>
  <c r="AV149" i="20" s="1"/>
  <c r="T148" i="20"/>
  <c r="W148" i="20"/>
  <c r="P148" i="20"/>
  <c r="AL148" i="20" s="1"/>
  <c r="AV148" i="20"/>
  <c r="W147" i="20"/>
  <c r="AZ147" i="20"/>
  <c r="T147" i="20"/>
  <c r="P147" i="20"/>
  <c r="K147" i="20"/>
  <c r="AH147" i="20"/>
  <c r="AR147" i="20" s="1"/>
  <c r="T146" i="20"/>
  <c r="W146" i="20"/>
  <c r="P146" i="20"/>
  <c r="AL146" i="20" s="1"/>
  <c r="AV146" i="20" s="1"/>
  <c r="AB145" i="20"/>
  <c r="AN145" i="20"/>
  <c r="AX145" i="20" s="1"/>
  <c r="W145" i="20"/>
  <c r="AZ145" i="20" s="1"/>
  <c r="T145" i="20"/>
  <c r="P145" i="20"/>
  <c r="AL145" i="20" s="1"/>
  <c r="AV145" i="20" s="1"/>
  <c r="K145" i="20"/>
  <c r="T144" i="20"/>
  <c r="W144" i="20"/>
  <c r="P144" i="20"/>
  <c r="AL144" i="20"/>
  <c r="AV144" i="20"/>
  <c r="W143" i="20"/>
  <c r="AZ143" i="20" s="1"/>
  <c r="T143" i="20"/>
  <c r="P143" i="20"/>
  <c r="AL143" i="20"/>
  <c r="AV143" i="20" s="1"/>
  <c r="K143" i="20"/>
  <c r="AY143" i="20" s="1"/>
  <c r="T142" i="20"/>
  <c r="W142" i="20"/>
  <c r="AM142" i="20"/>
  <c r="AW142" i="20" s="1"/>
  <c r="P142" i="20"/>
  <c r="AL142" i="20" s="1"/>
  <c r="AV142" i="20"/>
  <c r="AB141" i="20"/>
  <c r="AN141" i="20" s="1"/>
  <c r="AX141" i="20" s="1"/>
  <c r="W141" i="20"/>
  <c r="T141" i="20"/>
  <c r="P141" i="20"/>
  <c r="AL141" i="20" s="1"/>
  <c r="AV141" i="20" s="1"/>
  <c r="K141" i="20"/>
  <c r="AY141" i="20"/>
  <c r="W140" i="20"/>
  <c r="T140" i="20"/>
  <c r="P140" i="20"/>
  <c r="AL140" i="20"/>
  <c r="AV140" i="20" s="1"/>
  <c r="W139" i="20"/>
  <c r="T139" i="20"/>
  <c r="P139" i="20"/>
  <c r="AL139" i="20" s="1"/>
  <c r="AV139" i="20" s="1"/>
  <c r="K139" i="20"/>
  <c r="T138" i="20"/>
  <c r="W138" i="20"/>
  <c r="AM138" i="20" s="1"/>
  <c r="AW138" i="20" s="1"/>
  <c r="P138" i="20"/>
  <c r="AL138" i="20"/>
  <c r="AV138" i="20" s="1"/>
  <c r="AB137" i="20"/>
  <c r="AN137" i="20" s="1"/>
  <c r="W137" i="20"/>
  <c r="AM137" i="20"/>
  <c r="AW137" i="20"/>
  <c r="T137" i="20"/>
  <c r="P137" i="20"/>
  <c r="AL137" i="20"/>
  <c r="AV137" i="20"/>
  <c r="K137" i="20"/>
  <c r="T136" i="20"/>
  <c r="W136" i="20"/>
  <c r="AM136" i="20"/>
  <c r="AW136" i="20" s="1"/>
  <c r="P136" i="20"/>
  <c r="AL136" i="20"/>
  <c r="AV136" i="20"/>
  <c r="W135" i="20"/>
  <c r="AM135" i="20"/>
  <c r="AW135" i="20"/>
  <c r="T135" i="20"/>
  <c r="P135" i="20"/>
  <c r="AL135" i="20"/>
  <c r="AV135" i="20"/>
  <c r="K135" i="20"/>
  <c r="T134" i="20"/>
  <c r="W134" i="20"/>
  <c r="AM134" i="20"/>
  <c r="AW134" i="20"/>
  <c r="P134" i="20"/>
  <c r="AL134" i="20"/>
  <c r="AV134" i="20"/>
  <c r="AB133" i="20"/>
  <c r="W133" i="20"/>
  <c r="AM133" i="20"/>
  <c r="AW133" i="20" s="1"/>
  <c r="T133" i="20"/>
  <c r="P133" i="20"/>
  <c r="AL133" i="20"/>
  <c r="AV133" i="20" s="1"/>
  <c r="K133" i="20"/>
  <c r="AD133" i="20" s="1"/>
  <c r="T132" i="20"/>
  <c r="W132" i="20"/>
  <c r="AM132" i="20" s="1"/>
  <c r="AW132" i="20"/>
  <c r="P132" i="20"/>
  <c r="AL132" i="20" s="1"/>
  <c r="AV132" i="20" s="1"/>
  <c r="W131" i="20"/>
  <c r="AM131" i="20"/>
  <c r="AW131" i="20" s="1"/>
  <c r="T131" i="20"/>
  <c r="P131" i="20"/>
  <c r="AL131" i="20"/>
  <c r="AV131" i="20" s="1"/>
  <c r="K131" i="20"/>
  <c r="T130" i="20"/>
  <c r="W130" i="20"/>
  <c r="AM130" i="20" s="1"/>
  <c r="AW130" i="20"/>
  <c r="P130" i="20"/>
  <c r="AL130" i="20" s="1"/>
  <c r="AV130" i="20" s="1"/>
  <c r="AB129" i="20"/>
  <c r="AN129" i="20"/>
  <c r="W129" i="20"/>
  <c r="AZ129" i="20" s="1"/>
  <c r="T129" i="20"/>
  <c r="P129" i="20"/>
  <c r="AL129" i="20"/>
  <c r="AV129" i="20" s="1"/>
  <c r="K129" i="20"/>
  <c r="W128" i="20"/>
  <c r="T128" i="20"/>
  <c r="P128" i="20"/>
  <c r="AL128" i="20"/>
  <c r="AV128" i="20" s="1"/>
  <c r="K128" i="20"/>
  <c r="W127" i="20"/>
  <c r="AM127" i="20"/>
  <c r="AW127" i="20" s="1"/>
  <c r="T127" i="20"/>
  <c r="P127" i="20"/>
  <c r="AL127" i="20"/>
  <c r="AV127" i="20" s="1"/>
  <c r="K127" i="20"/>
  <c r="T126" i="20"/>
  <c r="W126" i="20"/>
  <c r="P126" i="20"/>
  <c r="AL126" i="20"/>
  <c r="AV126" i="20"/>
  <c r="AB125" i="20"/>
  <c r="AN125" i="20" s="1"/>
  <c r="AX125" i="20"/>
  <c r="W125" i="20"/>
  <c r="AZ125" i="20"/>
  <c r="T125" i="20"/>
  <c r="P125" i="20"/>
  <c r="AL125" i="20"/>
  <c r="AV125" i="20"/>
  <c r="K125" i="20"/>
  <c r="W124" i="20"/>
  <c r="T124" i="20"/>
  <c r="P124" i="20"/>
  <c r="K124" i="20"/>
  <c r="W123" i="20"/>
  <c r="AM123" i="20"/>
  <c r="AW123" i="20"/>
  <c r="T123" i="20"/>
  <c r="P123" i="20"/>
  <c r="AL123" i="20"/>
  <c r="AV123" i="20"/>
  <c r="K123" i="20"/>
  <c r="T122" i="20"/>
  <c r="W122" i="20"/>
  <c r="AM122" i="20"/>
  <c r="AW122" i="20"/>
  <c r="P122" i="20"/>
  <c r="AL122" i="20"/>
  <c r="AV122" i="20"/>
  <c r="AB121" i="20"/>
  <c r="W121" i="20"/>
  <c r="T121" i="20"/>
  <c r="P121" i="20"/>
  <c r="AL121" i="20" s="1"/>
  <c r="AV121" i="20" s="1"/>
  <c r="K121" i="20"/>
  <c r="W120" i="20"/>
  <c r="AZ120" i="20" s="1"/>
  <c r="T120" i="20"/>
  <c r="P120" i="20"/>
  <c r="AL120" i="20" s="1"/>
  <c r="AV120" i="20"/>
  <c r="K120" i="20"/>
  <c r="AY120" i="20" s="1"/>
  <c r="W119" i="20"/>
  <c r="AM119" i="20"/>
  <c r="AW119" i="20"/>
  <c r="T119" i="20"/>
  <c r="P119" i="20"/>
  <c r="AL119" i="20"/>
  <c r="AV119" i="20"/>
  <c r="K119" i="20"/>
  <c r="AY119" i="20" s="1"/>
  <c r="T118" i="20"/>
  <c r="W118" i="20"/>
  <c r="AM118" i="20"/>
  <c r="AW118" i="20" s="1"/>
  <c r="P118" i="20"/>
  <c r="AL118" i="20"/>
  <c r="AV118" i="20"/>
  <c r="AB117" i="20"/>
  <c r="AN117" i="20"/>
  <c r="AX117" i="20"/>
  <c r="W117" i="20"/>
  <c r="T117" i="20"/>
  <c r="P117" i="20"/>
  <c r="AL117" i="20"/>
  <c r="AV117" i="20"/>
  <c r="K117" i="20"/>
  <c r="AY117" i="20"/>
  <c r="W116" i="20"/>
  <c r="T116" i="20"/>
  <c r="P116" i="20"/>
  <c r="AL116" i="20"/>
  <c r="AV116" i="20"/>
  <c r="K116" i="20"/>
  <c r="W115" i="20"/>
  <c r="AM115" i="20" s="1"/>
  <c r="AW115" i="20"/>
  <c r="T115" i="20"/>
  <c r="P115" i="20"/>
  <c r="AL115" i="20" s="1"/>
  <c r="AV115" i="20"/>
  <c r="K115" i="20"/>
  <c r="AD115" i="20" s="1"/>
  <c r="T114" i="20"/>
  <c r="W114" i="20"/>
  <c r="AM114" i="20"/>
  <c r="AW114" i="20" s="1"/>
  <c r="P114" i="20"/>
  <c r="AL114" i="20" s="1"/>
  <c r="AV114" i="20" s="1"/>
  <c r="AB113" i="20"/>
  <c r="AZ113" i="20" s="1"/>
  <c r="AN113" i="20"/>
  <c r="AX113" i="20" s="1"/>
  <c r="W113" i="20"/>
  <c r="T113" i="20"/>
  <c r="P113" i="20"/>
  <c r="AL113" i="20" s="1"/>
  <c r="AV113" i="20"/>
  <c r="K113" i="20"/>
  <c r="W112" i="20"/>
  <c r="AM112" i="20" s="1"/>
  <c r="AW112" i="20"/>
  <c r="T112" i="20"/>
  <c r="P112" i="20"/>
  <c r="AL112" i="20" s="1"/>
  <c r="AV112" i="20"/>
  <c r="K112" i="20"/>
  <c r="W111" i="20"/>
  <c r="T111" i="20"/>
  <c r="P111" i="20"/>
  <c r="AL111" i="20" s="1"/>
  <c r="AV111" i="20"/>
  <c r="K111" i="20"/>
  <c r="T110" i="20"/>
  <c r="W110" i="20"/>
  <c r="P110" i="20"/>
  <c r="AL110" i="20" s="1"/>
  <c r="AV110" i="20"/>
  <c r="AB109" i="20"/>
  <c r="AN109" i="20"/>
  <c r="W109" i="20"/>
  <c r="T109" i="20"/>
  <c r="P109" i="20"/>
  <c r="AL109" i="20"/>
  <c r="AV109" i="20" s="1"/>
  <c r="K109" i="20"/>
  <c r="AY109" i="20" s="1"/>
  <c r="W108" i="20"/>
  <c r="T108" i="20"/>
  <c r="P108" i="20"/>
  <c r="AY108" i="20" s="1"/>
  <c r="AL108" i="20"/>
  <c r="AV108" i="20" s="1"/>
  <c r="K108" i="20"/>
  <c r="W107" i="20"/>
  <c r="T107" i="20"/>
  <c r="P107" i="20"/>
  <c r="AL107" i="20"/>
  <c r="AV107" i="20"/>
  <c r="K107" i="20"/>
  <c r="T106" i="20"/>
  <c r="W106" i="20"/>
  <c r="P106" i="20"/>
  <c r="AL106" i="20" s="1"/>
  <c r="AV106" i="20"/>
  <c r="AB105" i="20"/>
  <c r="AN105" i="20" s="1"/>
  <c r="W105" i="20"/>
  <c r="AZ105" i="20"/>
  <c r="T105" i="20"/>
  <c r="P105" i="20"/>
  <c r="AL105" i="20" s="1"/>
  <c r="AV105" i="20"/>
  <c r="K105" i="20"/>
  <c r="W104" i="20"/>
  <c r="AM104" i="20" s="1"/>
  <c r="AW104" i="20" s="1"/>
  <c r="T104" i="20"/>
  <c r="P104" i="20"/>
  <c r="K104" i="20"/>
  <c r="W103" i="20"/>
  <c r="T103" i="20"/>
  <c r="P103" i="20"/>
  <c r="AL103" i="20" s="1"/>
  <c r="AV103" i="20" s="1"/>
  <c r="K103" i="20"/>
  <c r="AY103" i="20"/>
  <c r="T102" i="20"/>
  <c r="W102" i="20"/>
  <c r="P102" i="20"/>
  <c r="AL102" i="20" s="1"/>
  <c r="AV102" i="20" s="1"/>
  <c r="AB101" i="20"/>
  <c r="AN101" i="20"/>
  <c r="AX101" i="20" s="1"/>
  <c r="W101" i="20"/>
  <c r="T101" i="20"/>
  <c r="P101" i="20"/>
  <c r="AL101" i="20"/>
  <c r="AV101" i="20" s="1"/>
  <c r="K101" i="20"/>
  <c r="AH101" i="20"/>
  <c r="AR101" i="20"/>
  <c r="W100" i="20"/>
  <c r="AM100" i="20" s="1"/>
  <c r="AW100" i="20" s="1"/>
  <c r="T100" i="20"/>
  <c r="P100" i="20"/>
  <c r="AL100" i="20" s="1"/>
  <c r="AV100" i="20" s="1"/>
  <c r="K100" i="20"/>
  <c r="AD100" i="20" s="1"/>
  <c r="W99" i="20"/>
  <c r="T99" i="20"/>
  <c r="P99" i="20"/>
  <c r="AL99" i="20"/>
  <c r="AV99" i="20" s="1"/>
  <c r="K99" i="20"/>
  <c r="AH99" i="20"/>
  <c r="AR99" i="20"/>
  <c r="T98" i="20"/>
  <c r="W98" i="20"/>
  <c r="P98" i="20"/>
  <c r="AL98" i="20"/>
  <c r="AV98" i="20" s="1"/>
  <c r="AB97" i="20"/>
  <c r="AN97" i="20"/>
  <c r="W97" i="20"/>
  <c r="AZ97" i="20" s="1"/>
  <c r="T97" i="20"/>
  <c r="P97" i="20"/>
  <c r="AL97" i="20"/>
  <c r="AV97" i="20"/>
  <c r="K97" i="20"/>
  <c r="AY97" i="20" s="1"/>
  <c r="W96" i="20"/>
  <c r="AM96" i="20"/>
  <c r="AW96" i="20" s="1"/>
  <c r="T96" i="20"/>
  <c r="P96" i="20"/>
  <c r="AL96" i="20"/>
  <c r="AV96" i="20" s="1"/>
  <c r="K96" i="20"/>
  <c r="AY96" i="20"/>
  <c r="T95" i="20"/>
  <c r="W95" i="20"/>
  <c r="AM95" i="20" s="1"/>
  <c r="AW95" i="20" s="1"/>
  <c r="P95" i="20"/>
  <c r="AL95" i="20" s="1"/>
  <c r="AV95" i="20" s="1"/>
  <c r="K95" i="20"/>
  <c r="T94" i="20"/>
  <c r="W94" i="20"/>
  <c r="P94" i="20"/>
  <c r="AL94" i="20"/>
  <c r="AV94" i="20" s="1"/>
  <c r="AB93" i="20"/>
  <c r="AN93" i="20"/>
  <c r="W93" i="20"/>
  <c r="T93" i="20"/>
  <c r="P93" i="20"/>
  <c r="AL93" i="20"/>
  <c r="AV93" i="20"/>
  <c r="K93" i="20"/>
  <c r="AY93" i="20" s="1"/>
  <c r="W92" i="20"/>
  <c r="AZ92" i="20"/>
  <c r="T92" i="20"/>
  <c r="P92" i="20"/>
  <c r="AL92" i="20"/>
  <c r="AV92" i="20"/>
  <c r="K92" i="20"/>
  <c r="AY92" i="20" s="1"/>
  <c r="T91" i="20"/>
  <c r="W91" i="20"/>
  <c r="AM91" i="20" s="1"/>
  <c r="AW91" i="20" s="1"/>
  <c r="P91" i="20"/>
  <c r="AL91" i="20"/>
  <c r="AV91" i="20" s="1"/>
  <c r="AB90" i="20"/>
  <c r="AN90" i="20"/>
  <c r="AX90" i="20"/>
  <c r="W90" i="20"/>
  <c r="AD90" i="20" s="1"/>
  <c r="T90" i="20"/>
  <c r="P90" i="20"/>
  <c r="AL90" i="20"/>
  <c r="AV90" i="20" s="1"/>
  <c r="K90" i="20"/>
  <c r="AY90" i="20"/>
  <c r="AB89" i="20"/>
  <c r="W89" i="20"/>
  <c r="T89" i="20"/>
  <c r="P89" i="20"/>
  <c r="AL89" i="20" s="1"/>
  <c r="AV89" i="20" s="1"/>
  <c r="K89" i="20"/>
  <c r="AD89" i="20" s="1"/>
  <c r="T88" i="20"/>
  <c r="W88" i="20"/>
  <c r="P88" i="20"/>
  <c r="AL88" i="20"/>
  <c r="AV88" i="20" s="1"/>
  <c r="W87" i="20"/>
  <c r="AZ87" i="20"/>
  <c r="T87" i="20"/>
  <c r="P87" i="20"/>
  <c r="AL87" i="20" s="1"/>
  <c r="AV87" i="20" s="1"/>
  <c r="K87" i="20"/>
  <c r="AH87" i="20" s="1"/>
  <c r="AR87" i="20" s="1"/>
  <c r="W86" i="20"/>
  <c r="AM86" i="20"/>
  <c r="AW86" i="20" s="1"/>
  <c r="T86" i="20"/>
  <c r="P86" i="20"/>
  <c r="AL86" i="20"/>
  <c r="AV86" i="20" s="1"/>
  <c r="K86" i="20"/>
  <c r="T85" i="20"/>
  <c r="W85" i="20"/>
  <c r="AM85" i="20" s="1"/>
  <c r="AW85" i="20" s="1"/>
  <c r="P85" i="20"/>
  <c r="AL85" i="20"/>
  <c r="AV85" i="20" s="1"/>
  <c r="W84" i="20"/>
  <c r="AM84" i="20"/>
  <c r="AW84" i="20"/>
  <c r="T84" i="20"/>
  <c r="P84" i="20"/>
  <c r="AL84" i="20"/>
  <c r="AV84" i="20"/>
  <c r="K84" i="20"/>
  <c r="AD84" i="20" s="1"/>
  <c r="T83" i="20"/>
  <c r="W83" i="20"/>
  <c r="AM83" i="20"/>
  <c r="AW83" i="20" s="1"/>
  <c r="P83" i="20"/>
  <c r="AL83" i="20"/>
  <c r="AV83" i="20"/>
  <c r="T82" i="20"/>
  <c r="W82" i="20"/>
  <c r="P82" i="20"/>
  <c r="AL82" i="20"/>
  <c r="AV82" i="20" s="1"/>
  <c r="T81" i="20"/>
  <c r="W81" i="20"/>
  <c r="AM81" i="20"/>
  <c r="AW81" i="20" s="1"/>
  <c r="P81" i="20"/>
  <c r="AL81" i="20"/>
  <c r="AV81" i="20"/>
  <c r="T80" i="20"/>
  <c r="W80" i="20"/>
  <c r="P80" i="20"/>
  <c r="AL80" i="20"/>
  <c r="AV80" i="20" s="1"/>
  <c r="T79" i="20"/>
  <c r="W79" i="20"/>
  <c r="AM79" i="20"/>
  <c r="AW79" i="20" s="1"/>
  <c r="P79" i="20"/>
  <c r="AL79" i="20"/>
  <c r="AV79" i="20"/>
  <c r="AB78" i="20"/>
  <c r="AN78" i="20" s="1"/>
  <c r="AX78" i="20" s="1"/>
  <c r="W78" i="20"/>
  <c r="AZ78" i="20"/>
  <c r="AM78" i="20"/>
  <c r="AW78" i="20" s="1"/>
  <c r="T78" i="20"/>
  <c r="P78" i="20"/>
  <c r="AL78" i="20" s="1"/>
  <c r="AV78" i="20" s="1"/>
  <c r="K78" i="20"/>
  <c r="T77" i="20"/>
  <c r="W77" i="20"/>
  <c r="AM77" i="20" s="1"/>
  <c r="AW77" i="20" s="1"/>
  <c r="P77" i="20"/>
  <c r="AL77" i="20" s="1"/>
  <c r="AV77" i="20" s="1"/>
  <c r="T76" i="20"/>
  <c r="W76" i="20"/>
  <c r="P76" i="20"/>
  <c r="AL76" i="20" s="1"/>
  <c r="AV76" i="20" s="1"/>
  <c r="T75" i="20"/>
  <c r="W75" i="20"/>
  <c r="AM75" i="20" s="1"/>
  <c r="AW75" i="20" s="1"/>
  <c r="P75" i="20"/>
  <c r="AL75" i="20" s="1"/>
  <c r="AV75" i="20" s="1"/>
  <c r="T74" i="20"/>
  <c r="W74" i="20"/>
  <c r="P74" i="20"/>
  <c r="AL74" i="20" s="1"/>
  <c r="AV74" i="20" s="1"/>
  <c r="T73" i="20"/>
  <c r="W73" i="20"/>
  <c r="AM73" i="20" s="1"/>
  <c r="AW73" i="20" s="1"/>
  <c r="P73" i="20"/>
  <c r="AL73" i="20" s="1"/>
  <c r="AV73" i="20" s="1"/>
  <c r="W72" i="20"/>
  <c r="AZ72" i="20"/>
  <c r="T72" i="20"/>
  <c r="P72" i="20"/>
  <c r="AL72" i="20"/>
  <c r="AV72" i="20"/>
  <c r="K72" i="20"/>
  <c r="T71" i="20"/>
  <c r="W71" i="20"/>
  <c r="AM71" i="20"/>
  <c r="AW71" i="20" s="1"/>
  <c r="P71" i="20"/>
  <c r="AL71" i="20"/>
  <c r="AV71" i="20"/>
  <c r="T70" i="20"/>
  <c r="W70" i="20"/>
  <c r="P70" i="20"/>
  <c r="AL70" i="20"/>
  <c r="AV70" i="20" s="1"/>
  <c r="T69" i="20"/>
  <c r="W69" i="20"/>
  <c r="AM69" i="20"/>
  <c r="AW69" i="20" s="1"/>
  <c r="P69" i="20"/>
  <c r="AL69" i="20"/>
  <c r="AV69" i="20"/>
  <c r="T68" i="20"/>
  <c r="W68" i="20"/>
  <c r="P68" i="20"/>
  <c r="AL68" i="20"/>
  <c r="AV68" i="20" s="1"/>
  <c r="T67" i="20"/>
  <c r="W67" i="20"/>
  <c r="AM67" i="20"/>
  <c r="AW67" i="20" s="1"/>
  <c r="P67" i="20"/>
  <c r="AL67" i="20"/>
  <c r="AV67" i="20"/>
  <c r="AB66" i="20"/>
  <c r="AN66" i="20" s="1"/>
  <c r="AX66" i="20" s="1"/>
  <c r="W66" i="20"/>
  <c r="T66" i="20"/>
  <c r="P66" i="20"/>
  <c r="AL66" i="20"/>
  <c r="AV66" i="20"/>
  <c r="K66" i="20"/>
  <c r="AB65" i="20"/>
  <c r="AN65" i="20"/>
  <c r="W65" i="20"/>
  <c r="T65" i="20"/>
  <c r="P65" i="20"/>
  <c r="AL65" i="20"/>
  <c r="AV65" i="20"/>
  <c r="T64" i="20"/>
  <c r="W64" i="20"/>
  <c r="P64" i="20"/>
  <c r="AL64" i="20"/>
  <c r="AV64" i="20" s="1"/>
  <c r="W63" i="20"/>
  <c r="AZ63" i="20"/>
  <c r="T63" i="20"/>
  <c r="P63" i="20"/>
  <c r="AL63" i="20" s="1"/>
  <c r="AV63" i="20" s="1"/>
  <c r="K63" i="20"/>
  <c r="AY63" i="20"/>
  <c r="AB62" i="20"/>
  <c r="AN62" i="20"/>
  <c r="AX62" i="20"/>
  <c r="W62" i="20"/>
  <c r="AZ62" i="20" s="1"/>
  <c r="T62" i="20"/>
  <c r="P62" i="20"/>
  <c r="T61" i="20"/>
  <c r="W61" i="20"/>
  <c r="P61" i="20"/>
  <c r="AL61" i="20" s="1"/>
  <c r="AV61" i="20" s="1"/>
  <c r="W60" i="20"/>
  <c r="AD60" i="20" s="1"/>
  <c r="AZ60" i="20"/>
  <c r="T60" i="20"/>
  <c r="P60" i="20"/>
  <c r="AL60" i="20"/>
  <c r="AV60" i="20"/>
  <c r="K60" i="20"/>
  <c r="AY60" i="20"/>
  <c r="W59" i="20"/>
  <c r="AD59" i="20" s="1"/>
  <c r="AZ59" i="20"/>
  <c r="T59" i="20"/>
  <c r="P59" i="20"/>
  <c r="AL59" i="20"/>
  <c r="AV59" i="20"/>
  <c r="T58" i="20"/>
  <c r="W58" i="20"/>
  <c r="AM58" i="20"/>
  <c r="AW58" i="20"/>
  <c r="P58" i="20"/>
  <c r="AL58" i="20"/>
  <c r="AV58" i="20"/>
  <c r="AB57" i="20"/>
  <c r="AN57" i="20" s="1"/>
  <c r="AX57" i="20" s="1"/>
  <c r="W57" i="20"/>
  <c r="AZ57" i="20"/>
  <c r="AM57" i="20"/>
  <c r="AW57" i="20" s="1"/>
  <c r="T57" i="20"/>
  <c r="P57" i="20"/>
  <c r="AD57" i="20" s="1"/>
  <c r="AL57" i="20"/>
  <c r="AV57" i="20" s="1"/>
  <c r="K57" i="20"/>
  <c r="W56" i="20"/>
  <c r="T56" i="20"/>
  <c r="P56" i="20"/>
  <c r="AL56" i="20"/>
  <c r="AV56" i="20" s="1"/>
  <c r="T55" i="20"/>
  <c r="W55" i="20"/>
  <c r="P55" i="20"/>
  <c r="AL55" i="20" s="1"/>
  <c r="AV55" i="20" s="1"/>
  <c r="AB54" i="20"/>
  <c r="AN54" i="20"/>
  <c r="AX54" i="20"/>
  <c r="W54" i="20"/>
  <c r="T54" i="20"/>
  <c r="P54" i="20"/>
  <c r="AL54" i="20"/>
  <c r="AV54" i="20" s="1"/>
  <c r="K54" i="20"/>
  <c r="AY54" i="20"/>
  <c r="AB53" i="20"/>
  <c r="AN53" i="20" s="1"/>
  <c r="AX53" i="20" s="1"/>
  <c r="W53" i="20"/>
  <c r="AZ53" i="20" s="1"/>
  <c r="T53" i="20"/>
  <c r="P53" i="20"/>
  <c r="AL53" i="20"/>
  <c r="AV53" i="20" s="1"/>
  <c r="T52" i="20"/>
  <c r="W52" i="20"/>
  <c r="AM52" i="20"/>
  <c r="AW52" i="20" s="1"/>
  <c r="P52" i="20"/>
  <c r="AL52" i="20"/>
  <c r="AV52" i="20"/>
  <c r="W51" i="20"/>
  <c r="T51" i="20"/>
  <c r="P51" i="20"/>
  <c r="AL51" i="20"/>
  <c r="AV51" i="20" s="1"/>
  <c r="K51" i="20"/>
  <c r="AY51" i="20"/>
  <c r="AB50" i="20"/>
  <c r="AN50" i="20" s="1"/>
  <c r="AX50" i="20" s="1"/>
  <c r="W50" i="20"/>
  <c r="T50" i="20"/>
  <c r="P50" i="20"/>
  <c r="AL50" i="20"/>
  <c r="AV50" i="20" s="1"/>
  <c r="T49" i="20"/>
  <c r="W49" i="20"/>
  <c r="P49" i="20"/>
  <c r="W48" i="20"/>
  <c r="AZ48" i="20"/>
  <c r="T48" i="20"/>
  <c r="P48" i="20"/>
  <c r="AL48" i="20"/>
  <c r="AV48" i="20"/>
  <c r="K48" i="20"/>
  <c r="C9" i="3"/>
  <c r="J456" i="3" s="1"/>
  <c r="L456" i="3" s="1"/>
  <c r="M456" i="3" s="1"/>
  <c r="W42" i="20"/>
  <c r="W44" i="20"/>
  <c r="W45" i="20"/>
  <c r="W47" i="20"/>
  <c r="W198" i="20"/>
  <c r="C8" i="9"/>
  <c r="C9" i="24"/>
  <c r="B39" i="36"/>
  <c r="C7" i="24"/>
  <c r="C6" i="24"/>
  <c r="C5" i="24"/>
  <c r="C4" i="24"/>
  <c r="T23" i="20"/>
  <c r="W23" i="20"/>
  <c r="AM23" i="20"/>
  <c r="T24" i="20"/>
  <c r="W24" i="20"/>
  <c r="AD24" i="20" s="1"/>
  <c r="T25" i="20"/>
  <c r="W25" i="20"/>
  <c r="T26" i="20"/>
  <c r="W26" i="20"/>
  <c r="AM26" i="20" s="1"/>
  <c r="AW26" i="20" s="1"/>
  <c r="T27" i="20"/>
  <c r="W27" i="20"/>
  <c r="T28" i="20"/>
  <c r="W28" i="20"/>
  <c r="AM28" i="20"/>
  <c r="AW28" i="20" s="1"/>
  <c r="T29" i="20"/>
  <c r="W29" i="20"/>
  <c r="T30" i="20"/>
  <c r="W30" i="20"/>
  <c r="T31" i="20"/>
  <c r="W31" i="20"/>
  <c r="AM31" i="20"/>
  <c r="AW31" i="20" s="1"/>
  <c r="T32" i="20"/>
  <c r="W32" i="20"/>
  <c r="T33" i="20"/>
  <c r="W33" i="20"/>
  <c r="AM33" i="20" s="1"/>
  <c r="AW33" i="20" s="1"/>
  <c r="T34" i="20"/>
  <c r="W34" i="20"/>
  <c r="T35" i="20"/>
  <c r="W35" i="20"/>
  <c r="AM35" i="20"/>
  <c r="AW35" i="20" s="1"/>
  <c r="T36" i="20"/>
  <c r="W36" i="20"/>
  <c r="T37" i="20"/>
  <c r="W37" i="20"/>
  <c r="AM37" i="20" s="1"/>
  <c r="AW37" i="20" s="1"/>
  <c r="T38" i="20"/>
  <c r="W38" i="20"/>
  <c r="T39" i="20"/>
  <c r="W39" i="20"/>
  <c r="T40" i="20"/>
  <c r="W40" i="20"/>
  <c r="AM40" i="20" s="1"/>
  <c r="AW40" i="20" s="1"/>
  <c r="T41" i="20"/>
  <c r="W41" i="20"/>
  <c r="T42" i="20"/>
  <c r="T43" i="20"/>
  <c r="W43" i="20"/>
  <c r="T44" i="20"/>
  <c r="T45" i="20"/>
  <c r="T46" i="20"/>
  <c r="W46" i="20"/>
  <c r="AM46" i="20" s="1"/>
  <c r="AW46" i="20" s="1"/>
  <c r="T47" i="20"/>
  <c r="T198" i="20"/>
  <c r="P41" i="20"/>
  <c r="P42" i="20"/>
  <c r="AL42" i="20"/>
  <c r="AV42" i="20" s="1"/>
  <c r="P43" i="20"/>
  <c r="AL43" i="20"/>
  <c r="AV43" i="20" s="1"/>
  <c r="P44" i="20"/>
  <c r="AL44" i="20"/>
  <c r="AV44" i="20"/>
  <c r="P45" i="20"/>
  <c r="P46" i="20"/>
  <c r="AL46" i="20" s="1"/>
  <c r="AV46" i="20" s="1"/>
  <c r="P47" i="20"/>
  <c r="AL47" i="20"/>
  <c r="AV47" i="20"/>
  <c r="P198" i="20"/>
  <c r="AL198" i="20"/>
  <c r="AV198" i="20"/>
  <c r="I32" i="3"/>
  <c r="I36" i="3"/>
  <c r="I41" i="3"/>
  <c r="I466" i="3"/>
  <c r="K24" i="20"/>
  <c r="K27" i="20"/>
  <c r="AH27" i="20"/>
  <c r="AR27" i="20"/>
  <c r="K30" i="20"/>
  <c r="AH30" i="20"/>
  <c r="AR30" i="20"/>
  <c r="K33" i="20"/>
  <c r="AH33" i="20" s="1"/>
  <c r="AR33" i="20" s="1"/>
  <c r="K36" i="20"/>
  <c r="AD36" i="20" s="1"/>
  <c r="AH36" i="20"/>
  <c r="AR36" i="20" s="1"/>
  <c r="K39" i="20"/>
  <c r="K42" i="20"/>
  <c r="K45" i="20"/>
  <c r="K198" i="20"/>
  <c r="AY198" i="20"/>
  <c r="P19" i="20"/>
  <c r="AL20" i="20"/>
  <c r="AL21" i="20"/>
  <c r="AV21" i="20"/>
  <c r="AL22" i="20"/>
  <c r="AV22" i="20"/>
  <c r="P23" i="20"/>
  <c r="AL23" i="20"/>
  <c r="AV23" i="20" s="1"/>
  <c r="P24" i="20"/>
  <c r="AL24" i="20"/>
  <c r="AV24" i="20" s="1"/>
  <c r="P25" i="20"/>
  <c r="AL25" i="20"/>
  <c r="AV25" i="20"/>
  <c r="P26" i="20"/>
  <c r="AL26" i="20" s="1"/>
  <c r="AV26" i="20" s="1"/>
  <c r="P27" i="20"/>
  <c r="P28" i="20"/>
  <c r="AL28" i="20"/>
  <c r="AV28" i="20"/>
  <c r="P29" i="20"/>
  <c r="AL29" i="20"/>
  <c r="AV29" i="20"/>
  <c r="P30" i="20"/>
  <c r="P31" i="20"/>
  <c r="AL31" i="20"/>
  <c r="AV31" i="20" s="1"/>
  <c r="P32" i="20"/>
  <c r="AL32" i="20"/>
  <c r="AV32" i="20" s="1"/>
  <c r="P33" i="20"/>
  <c r="AL33" i="20"/>
  <c r="AV33" i="20"/>
  <c r="P34" i="20"/>
  <c r="AL34" i="20" s="1"/>
  <c r="AV34" i="20" s="1"/>
  <c r="P35" i="20"/>
  <c r="P36" i="20"/>
  <c r="AL36" i="20"/>
  <c r="AV36" i="20"/>
  <c r="P37" i="20"/>
  <c r="AL37" i="20"/>
  <c r="AV37" i="20"/>
  <c r="P38" i="20"/>
  <c r="P39" i="20"/>
  <c r="AL39" i="20"/>
  <c r="AV39" i="20" s="1"/>
  <c r="P40" i="20"/>
  <c r="AL40" i="20"/>
  <c r="AV40" i="20" s="1"/>
  <c r="T19" i="20"/>
  <c r="W19" i="20"/>
  <c r="AM19" i="20" s="1"/>
  <c r="AW19" i="20" s="1"/>
  <c r="AB42" i="20"/>
  <c r="AN42" i="20" s="1"/>
  <c r="AX42" i="20" s="1"/>
  <c r="AB44" i="20"/>
  <c r="AN44" i="20"/>
  <c r="AX44" i="20"/>
  <c r="AB45" i="20"/>
  <c r="AN45" i="20"/>
  <c r="AX45" i="20"/>
  <c r="AB47" i="20"/>
  <c r="AB198" i="20"/>
  <c r="AN198" i="20"/>
  <c r="AX198" i="20" s="1"/>
  <c r="C4" i="9"/>
  <c r="C4" i="34"/>
  <c r="C5" i="9"/>
  <c r="C6" i="9"/>
  <c r="C7" i="9"/>
  <c r="C4" i="20"/>
  <c r="C5" i="20"/>
  <c r="C6" i="20"/>
  <c r="C7" i="20"/>
  <c r="C9" i="20"/>
  <c r="C4" i="3"/>
  <c r="C5" i="3"/>
  <c r="C6" i="3"/>
  <c r="C7" i="3"/>
  <c r="AD78" i="20"/>
  <c r="I45" i="3"/>
  <c r="I43" i="3"/>
  <c r="I47" i="3"/>
  <c r="I46" i="3"/>
  <c r="I457" i="3"/>
  <c r="I49" i="3"/>
  <c r="I451" i="3"/>
  <c r="I453" i="3"/>
  <c r="I455" i="3"/>
  <c r="I458" i="3"/>
  <c r="I28" i="3"/>
  <c r="K29" i="20"/>
  <c r="AH29" i="20"/>
  <c r="AR29" i="20"/>
  <c r="I17" i="3"/>
  <c r="I44" i="3"/>
  <c r="I27" i="3"/>
  <c r="I23" i="3"/>
  <c r="I24" i="3"/>
  <c r="I21" i="3"/>
  <c r="I34" i="3"/>
  <c r="I25" i="3"/>
  <c r="AD72" i="20"/>
  <c r="AB192" i="20"/>
  <c r="AN192" i="20"/>
  <c r="AX192" i="20"/>
  <c r="AB187" i="20"/>
  <c r="AN187" i="20" s="1"/>
  <c r="AX187" i="20" s="1"/>
  <c r="AB180" i="20"/>
  <c r="AN180" i="20"/>
  <c r="AX180" i="20" s="1"/>
  <c r="AB174" i="20"/>
  <c r="AN174" i="20"/>
  <c r="AX174" i="20" s="1"/>
  <c r="AB169" i="20"/>
  <c r="AN169" i="20"/>
  <c r="AX169" i="20"/>
  <c r="AB164" i="20"/>
  <c r="AB158" i="20"/>
  <c r="AB152" i="20"/>
  <c r="AN152" i="20"/>
  <c r="AX152" i="20"/>
  <c r="AB146" i="20"/>
  <c r="AN146" i="20"/>
  <c r="AX146" i="20"/>
  <c r="AB138" i="20"/>
  <c r="AB120" i="20"/>
  <c r="AN120" i="20"/>
  <c r="AX120" i="20" s="1"/>
  <c r="AB115" i="20"/>
  <c r="AN115" i="20"/>
  <c r="AX115" i="20" s="1"/>
  <c r="AB110" i="20"/>
  <c r="AN110" i="20"/>
  <c r="AX110" i="20"/>
  <c r="AB104" i="20"/>
  <c r="AN104" i="20" s="1"/>
  <c r="AX104" i="20" s="1"/>
  <c r="AB99" i="20"/>
  <c r="AN99" i="20" s="1"/>
  <c r="AB83" i="20"/>
  <c r="AN83" i="20" s="1"/>
  <c r="AX83" i="20" s="1"/>
  <c r="AB79" i="20"/>
  <c r="AB74" i="20"/>
  <c r="AN74" i="20"/>
  <c r="AX74" i="20"/>
  <c r="AB69" i="20"/>
  <c r="AN69" i="20"/>
  <c r="AX69" i="20"/>
  <c r="AB61" i="20"/>
  <c r="AN61" i="20" s="1"/>
  <c r="AX61" i="20" s="1"/>
  <c r="AB49" i="20"/>
  <c r="AN49" i="20"/>
  <c r="AX49" i="20" s="1"/>
  <c r="I22" i="3"/>
  <c r="K195" i="20"/>
  <c r="AB194" i="20"/>
  <c r="AN194" i="20"/>
  <c r="AX194" i="20"/>
  <c r="AB188" i="20"/>
  <c r="AN188" i="20" s="1"/>
  <c r="AX188" i="20" s="1"/>
  <c r="AB182" i="20"/>
  <c r="AB175" i="20"/>
  <c r="AN175" i="20"/>
  <c r="AX175" i="20"/>
  <c r="AB170" i="20"/>
  <c r="AN170" i="20"/>
  <c r="AX170" i="20"/>
  <c r="AB165" i="20"/>
  <c r="AB159" i="20"/>
  <c r="AN159" i="20" s="1"/>
  <c r="AD159" i="20"/>
  <c r="AB154" i="20"/>
  <c r="AN154" i="20"/>
  <c r="AB148" i="20"/>
  <c r="AD148" i="20" s="1"/>
  <c r="AN148" i="20"/>
  <c r="AX148" i="20" s="1"/>
  <c r="AB140" i="20"/>
  <c r="AN140" i="20"/>
  <c r="AB132" i="20"/>
  <c r="AN132" i="20"/>
  <c r="AX132" i="20" s="1"/>
  <c r="AB127" i="20"/>
  <c r="AN127" i="20"/>
  <c r="AB122" i="20"/>
  <c r="AN122" i="20"/>
  <c r="AB116" i="20"/>
  <c r="AN116" i="20"/>
  <c r="AB111" i="20"/>
  <c r="AN111" i="20"/>
  <c r="AX111" i="20" s="1"/>
  <c r="AB106" i="20"/>
  <c r="AN106" i="20"/>
  <c r="AB85" i="20"/>
  <c r="AN85" i="20"/>
  <c r="AX85" i="20" s="1"/>
  <c r="AB80" i="20"/>
  <c r="AN80" i="20"/>
  <c r="AB75" i="20"/>
  <c r="AN75" i="20"/>
  <c r="AB70" i="20"/>
  <c r="AN70" i="20"/>
  <c r="AB64" i="20"/>
  <c r="AN64" i="20"/>
  <c r="AX64" i="20" s="1"/>
  <c r="AB52" i="20"/>
  <c r="AN52" i="20"/>
  <c r="AD101" i="20"/>
  <c r="AD97" i="20"/>
  <c r="AD117" i="20"/>
  <c r="K166" i="20"/>
  <c r="K67" i="20"/>
  <c r="K140" i="20"/>
  <c r="AY140" i="20"/>
  <c r="K192" i="20"/>
  <c r="K59" i="20"/>
  <c r="AY59" i="20"/>
  <c r="K130" i="20"/>
  <c r="AY130" i="20" s="1"/>
  <c r="K186" i="20"/>
  <c r="AY186" i="20"/>
  <c r="K171" i="20"/>
  <c r="K58" i="20"/>
  <c r="AY58" i="20"/>
  <c r="K37" i="20"/>
  <c r="AB100" i="20"/>
  <c r="AN100" i="20"/>
  <c r="AX100" i="20"/>
  <c r="K81" i="20"/>
  <c r="AY81" i="20" s="1"/>
  <c r="K138" i="20"/>
  <c r="AY138" i="20"/>
  <c r="K77" i="20"/>
  <c r="AY77" i="20" s="1"/>
  <c r="AY22" i="20"/>
  <c r="K19" i="20"/>
  <c r="K52" i="20"/>
  <c r="AY52" i="20"/>
  <c r="K31" i="20"/>
  <c r="K76" i="20"/>
  <c r="K154" i="20"/>
  <c r="AY154" i="20"/>
  <c r="K23" i="20"/>
  <c r="K70" i="20"/>
  <c r="AY70" i="20" s="1"/>
  <c r="K146" i="20"/>
  <c r="K110" i="20"/>
  <c r="AY110" i="20"/>
  <c r="K164" i="20"/>
  <c r="AY164" i="20"/>
  <c r="K197" i="20"/>
  <c r="AY197" i="20"/>
  <c r="AB171" i="20"/>
  <c r="AN171" i="20"/>
  <c r="AX171" i="20"/>
  <c r="AB155" i="20"/>
  <c r="AB134" i="20"/>
  <c r="AN134" i="20"/>
  <c r="AX134" i="20" s="1"/>
  <c r="AB112" i="20"/>
  <c r="AN112" i="20"/>
  <c r="AX112" i="20" s="1"/>
  <c r="AB107" i="20"/>
  <c r="AB98" i="20"/>
  <c r="AN98" i="20"/>
  <c r="AX98" i="20" s="1"/>
  <c r="AB88" i="20"/>
  <c r="AN88" i="20"/>
  <c r="AX88" i="20"/>
  <c r="AB81" i="20"/>
  <c r="AN81" i="20" s="1"/>
  <c r="AX81" i="20" s="1"/>
  <c r="AB71" i="20"/>
  <c r="AN71" i="20" s="1"/>
  <c r="AX71" i="20" s="1"/>
  <c r="AB58" i="20"/>
  <c r="AN58" i="20"/>
  <c r="AX58" i="20"/>
  <c r="AB46" i="20"/>
  <c r="AN46" i="20"/>
  <c r="AX46" i="20"/>
  <c r="AB191" i="20"/>
  <c r="AN191" i="20" s="1"/>
  <c r="AX191" i="20" s="1"/>
  <c r="AB142" i="20"/>
  <c r="AN142" i="20"/>
  <c r="AX142" i="20" s="1"/>
  <c r="AB128" i="20"/>
  <c r="AN128" i="20" s="1"/>
  <c r="AB123" i="20"/>
  <c r="AB118" i="20"/>
  <c r="AN118" i="20" s="1"/>
  <c r="AX118" i="20" s="1"/>
  <c r="AB108" i="20"/>
  <c r="AN108" i="20" s="1"/>
  <c r="AX108" i="20" s="1"/>
  <c r="AB73" i="20"/>
  <c r="AB43" i="20"/>
  <c r="AN43" i="20"/>
  <c r="AX43" i="20"/>
  <c r="AB197" i="20"/>
  <c r="AN197" i="20"/>
  <c r="AX197" i="20"/>
  <c r="AB189" i="20"/>
  <c r="AB184" i="20"/>
  <c r="AN184" i="20"/>
  <c r="AX184" i="20" s="1"/>
  <c r="AB176" i="20"/>
  <c r="AN176" i="20"/>
  <c r="AX176" i="20" s="1"/>
  <c r="AB167" i="20"/>
  <c r="AN167" i="20"/>
  <c r="AX167" i="20"/>
  <c r="AB157" i="20"/>
  <c r="AB149" i="20"/>
  <c r="AB124" i="20"/>
  <c r="AB119" i="20"/>
  <c r="AN119" i="20" s="1"/>
  <c r="AB91" i="20"/>
  <c r="AN91" i="20" s="1"/>
  <c r="AX91" i="20" s="1"/>
  <c r="AB76" i="20"/>
  <c r="AN76" i="20"/>
  <c r="AX76" i="20" s="1"/>
  <c r="AB195" i="20"/>
  <c r="AN195" i="20"/>
  <c r="AX195" i="20" s="1"/>
  <c r="K174" i="20"/>
  <c r="AY174" i="20"/>
  <c r="K102" i="20"/>
  <c r="K49" i="20"/>
  <c r="K34" i="20"/>
  <c r="AY34" i="20"/>
  <c r="K126" i="20"/>
  <c r="AY126" i="20"/>
  <c r="K79" i="20"/>
  <c r="AY79" i="20" s="1"/>
  <c r="K26" i="20"/>
  <c r="AH26" i="20"/>
  <c r="AR26" i="20" s="1"/>
  <c r="K62" i="20"/>
  <c r="K82" i="20"/>
  <c r="AY82" i="20"/>
  <c r="K134" i="20"/>
  <c r="AY134" i="20"/>
  <c r="K191" i="20"/>
  <c r="AY191" i="20"/>
  <c r="AB186" i="20"/>
  <c r="AN186" i="20"/>
  <c r="AX186" i="20"/>
  <c r="AB178" i="20"/>
  <c r="AB172" i="20"/>
  <c r="AN172" i="20"/>
  <c r="AX172" i="20" s="1"/>
  <c r="AB162" i="20"/>
  <c r="AB151" i="20"/>
  <c r="AB144" i="20"/>
  <c r="AN144" i="20"/>
  <c r="AX144" i="20"/>
  <c r="AB136" i="20"/>
  <c r="AN136" i="20"/>
  <c r="AX136" i="20"/>
  <c r="AB114" i="20"/>
  <c r="AB82" i="20"/>
  <c r="AN82" i="20"/>
  <c r="AX82" i="20" s="1"/>
  <c r="AB68" i="20"/>
  <c r="AN68" i="20"/>
  <c r="AX68" i="20" s="1"/>
  <c r="AB55" i="20"/>
  <c r="AN55" i="20"/>
  <c r="AX55" i="20"/>
  <c r="E14" i="27"/>
  <c r="AB103" i="20"/>
  <c r="AN103" i="20"/>
  <c r="AM39" i="20"/>
  <c r="AW39" i="20" s="1"/>
  <c r="AM21" i="20"/>
  <c r="AW21" i="20"/>
  <c r="AM30" i="20"/>
  <c r="AW30" i="20" s="1"/>
  <c r="AM25" i="20"/>
  <c r="AW25" i="20"/>
  <c r="AD105" i="20"/>
  <c r="K142" i="20"/>
  <c r="AY142" i="20"/>
  <c r="K167" i="20"/>
  <c r="AY167" i="20" s="1"/>
  <c r="K187" i="20"/>
  <c r="AY187" i="20"/>
  <c r="K74" i="20"/>
  <c r="K184" i="20"/>
  <c r="AD184" i="20"/>
  <c r="AY184" i="20"/>
  <c r="K172" i="20"/>
  <c r="K98" i="20"/>
  <c r="AY98" i="20" s="1"/>
  <c r="K47" i="20"/>
  <c r="AY47" i="20"/>
  <c r="K180" i="20"/>
  <c r="K118" i="20"/>
  <c r="AY118" i="20"/>
  <c r="K55" i="20"/>
  <c r="K28" i="20"/>
  <c r="AY28" i="20"/>
  <c r="K151" i="20"/>
  <c r="K32" i="20"/>
  <c r="AY32" i="20"/>
  <c r="K155" i="20"/>
  <c r="K91" i="20"/>
  <c r="AD91" i="20"/>
  <c r="K132" i="20"/>
  <c r="K61" i="20"/>
  <c r="AY61" i="20" s="1"/>
  <c r="K170" i="20"/>
  <c r="AY170" i="20"/>
  <c r="K83" i="20"/>
  <c r="K161" i="20"/>
  <c r="AY161" i="20"/>
  <c r="AH161" i="20"/>
  <c r="AR161" i="20" s="1"/>
  <c r="K80" i="20"/>
  <c r="AY80" i="20"/>
  <c r="AH80" i="20"/>
  <c r="AR80" i="20" s="1"/>
  <c r="K35" i="20"/>
  <c r="AH35" i="20"/>
  <c r="AR35" i="20"/>
  <c r="K169" i="20"/>
  <c r="AY169" i="20"/>
  <c r="K88" i="20"/>
  <c r="AY88" i="20"/>
  <c r="K40" i="20"/>
  <c r="AY40" i="20"/>
  <c r="K122" i="20"/>
  <c r="AH122" i="20"/>
  <c r="AR122" i="20" s="1"/>
  <c r="K157" i="20"/>
  <c r="AH157" i="20"/>
  <c r="AR157" i="20" s="1"/>
  <c r="K38" i="20"/>
  <c r="AL19" i="20"/>
  <c r="AV19" i="20"/>
  <c r="AD107" i="20"/>
  <c r="AN107" i="20"/>
  <c r="AD162" i="20"/>
  <c r="AN162" i="20"/>
  <c r="AN124" i="20"/>
  <c r="AX124" i="20" s="1"/>
  <c r="K144" i="20"/>
  <c r="AD144" i="20"/>
  <c r="K152" i="20"/>
  <c r="AY152" i="20"/>
  <c r="K176" i="20"/>
  <c r="AD176" i="20" s="1"/>
  <c r="AY176" i="20"/>
  <c r="K149" i="20"/>
  <c r="AY149" i="20"/>
  <c r="K68" i="20"/>
  <c r="AD68" i="20" s="1"/>
  <c r="AY68" i="20"/>
  <c r="B39" i="26"/>
  <c r="B28" i="27"/>
  <c r="K43" i="20"/>
  <c r="AY43" i="20"/>
  <c r="K136" i="20"/>
  <c r="K56" i="20"/>
  <c r="AY56" i="20"/>
  <c r="AH56" i="20"/>
  <c r="AR56" i="20" s="1"/>
  <c r="K182" i="20"/>
  <c r="AY182" i="20"/>
  <c r="K46" i="20"/>
  <c r="K196" i="20"/>
  <c r="AY196" i="20"/>
  <c r="K64" i="20"/>
  <c r="K75" i="20"/>
  <c r="AD75" i="20" s="1"/>
  <c r="K71" i="20"/>
  <c r="K199" i="20" s="1"/>
  <c r="K94" i="20"/>
  <c r="AY94" i="20"/>
  <c r="K73" i="20"/>
  <c r="K175" i="20"/>
  <c r="K65" i="20"/>
  <c r="AY65" i="20"/>
  <c r="K178" i="20"/>
  <c r="K114" i="20"/>
  <c r="AY114" i="20"/>
  <c r="K53" i="20"/>
  <c r="AY53" i="20" s="1"/>
  <c r="K148" i="20"/>
  <c r="AY148" i="20"/>
  <c r="K25" i="20"/>
  <c r="K189" i="20"/>
  <c r="AY189" i="20"/>
  <c r="K69" i="20"/>
  <c r="K50" i="20"/>
  <c r="AY50" i="20"/>
  <c r="K106" i="20"/>
  <c r="K165" i="20"/>
  <c r="AY165" i="20"/>
  <c r="K188" i="20"/>
  <c r="AY188" i="20" s="1"/>
  <c r="K44" i="20"/>
  <c r="AD44" i="20"/>
  <c r="AY44" i="20"/>
  <c r="K194" i="20"/>
  <c r="AY194" i="20"/>
  <c r="K85" i="20"/>
  <c r="AY85" i="20"/>
  <c r="K41" i="20"/>
  <c r="D13" i="27"/>
  <c r="F13" i="27" s="1"/>
  <c r="I26" i="3"/>
  <c r="I29" i="3"/>
  <c r="I33" i="3"/>
  <c r="I20" i="3"/>
  <c r="I42" i="3"/>
  <c r="I35" i="3"/>
  <c r="I19" i="3"/>
  <c r="I18" i="3"/>
  <c r="I31" i="3"/>
  <c r="I30" i="3"/>
  <c r="AD54" i="20"/>
  <c r="AB161" i="20"/>
  <c r="AN161" i="20"/>
  <c r="AX161" i="20"/>
  <c r="AB166" i="20"/>
  <c r="AN166" i="20" s="1"/>
  <c r="AX166" i="20" s="1"/>
  <c r="AD166" i="20"/>
  <c r="AD173" i="20"/>
  <c r="AD92" i="20"/>
  <c r="AD153" i="20"/>
  <c r="AD160" i="20"/>
  <c r="AD181" i="20"/>
  <c r="AD183" i="20"/>
  <c r="AD190" i="20"/>
  <c r="AD137" i="20"/>
  <c r="AD145" i="20"/>
  <c r="AD135" i="20"/>
  <c r="AD141" i="20"/>
  <c r="AD198" i="20"/>
  <c r="AD86" i="20"/>
  <c r="AD87" i="20"/>
  <c r="AD109" i="20"/>
  <c r="AD113" i="20"/>
  <c r="AD121" i="20"/>
  <c r="AD125" i="20"/>
  <c r="AD129" i="20"/>
  <c r="AD163" i="20"/>
  <c r="AD168" i="20"/>
  <c r="AD179" i="20"/>
  <c r="AD185" i="20"/>
  <c r="AD193" i="20"/>
  <c r="AD128" i="20"/>
  <c r="AD98" i="20"/>
  <c r="AD169" i="20"/>
  <c r="AB67" i="20"/>
  <c r="AN67" i="20"/>
  <c r="AX67" i="20"/>
  <c r="AB95" i="20"/>
  <c r="AB126" i="20"/>
  <c r="AD186" i="20"/>
  <c r="AB19" i="20"/>
  <c r="AN19" i="20"/>
  <c r="AB94" i="20"/>
  <c r="AB96" i="20"/>
  <c r="AB130" i="20"/>
  <c r="AD119" i="20"/>
  <c r="AD116" i="20"/>
  <c r="AD167" i="20"/>
  <c r="AD134" i="20"/>
  <c r="AD52" i="20"/>
  <c r="AB196" i="20"/>
  <c r="AN196" i="20"/>
  <c r="AX196" i="20" s="1"/>
  <c r="AD42" i="20"/>
  <c r="AD110" i="20"/>
  <c r="AD58" i="20"/>
  <c r="AD140" i="20"/>
  <c r="AD70" i="20"/>
  <c r="AD131" i="20"/>
  <c r="AD142" i="20"/>
  <c r="AD112" i="20"/>
  <c r="AD146" i="20"/>
  <c r="AD154" i="20"/>
  <c r="AD170" i="20"/>
  <c r="AD88" i="20"/>
  <c r="AD127" i="20"/>
  <c r="AD120" i="20"/>
  <c r="AD152" i="20"/>
  <c r="AB77" i="20"/>
  <c r="AN77" i="20" s="1"/>
  <c r="AX77" i="20" s="1"/>
  <c r="AB34" i="20"/>
  <c r="AN34" i="20" s="1"/>
  <c r="AX34" i="20"/>
  <c r="E29" i="36"/>
  <c r="D29" i="36" s="1"/>
  <c r="AN20" i="20"/>
  <c r="AB24" i="20"/>
  <c r="AN24" i="20" s="1"/>
  <c r="AB26" i="20"/>
  <c r="AB28" i="20"/>
  <c r="AN28" i="20"/>
  <c r="AX28" i="20"/>
  <c r="AB30" i="20"/>
  <c r="AN30" i="20" s="1"/>
  <c r="AX30" i="20" s="1"/>
  <c r="AB32" i="20"/>
  <c r="AB36" i="20"/>
  <c r="AN36" i="20" s="1"/>
  <c r="AX36" i="20" s="1"/>
  <c r="AB38" i="20"/>
  <c r="AN38" i="20" s="1"/>
  <c r="AX38" i="20" s="1"/>
  <c r="AB40" i="20"/>
  <c r="AN40" i="20"/>
  <c r="AX40" i="20" s="1"/>
  <c r="AN21" i="20"/>
  <c r="AX21" i="20"/>
  <c r="AB23" i="20"/>
  <c r="AN23" i="20"/>
  <c r="AX23" i="20" s="1"/>
  <c r="AB25" i="20"/>
  <c r="AN25" i="20"/>
  <c r="AX25" i="20" s="1"/>
  <c r="AB27" i="20"/>
  <c r="AN27" i="20"/>
  <c r="AX27" i="20"/>
  <c r="AB29" i="20"/>
  <c r="AB31" i="20"/>
  <c r="AB33" i="20"/>
  <c r="AD33" i="20"/>
  <c r="AB35" i="20"/>
  <c r="AN35" i="20"/>
  <c r="AX35" i="20"/>
  <c r="AB37" i="20"/>
  <c r="AB39" i="20"/>
  <c r="AN39" i="20"/>
  <c r="AX39" i="20"/>
  <c r="AB41" i="20"/>
  <c r="D21" i="27"/>
  <c r="F21" i="27"/>
  <c r="D20" i="27"/>
  <c r="F20" i="27" s="1"/>
  <c r="AD188" i="20"/>
  <c r="AD53" i="20"/>
  <c r="AD43" i="20"/>
  <c r="E16" i="34"/>
  <c r="E18" i="34"/>
  <c r="J18" i="34"/>
  <c r="AD130" i="20"/>
  <c r="AN130" i="20"/>
  <c r="AX130" i="20" s="1"/>
  <c r="AN126" i="20"/>
  <c r="AD196" i="20"/>
  <c r="AD77" i="20"/>
  <c r="AD95" i="20"/>
  <c r="AN95" i="20"/>
  <c r="AX95" i="20" s="1"/>
  <c r="AD67" i="20"/>
  <c r="AD40" i="20"/>
  <c r="AN22" i="20"/>
  <c r="AX22" i="20" s="1"/>
  <c r="AD39" i="20"/>
  <c r="AN33" i="20"/>
  <c r="AX33" i="20" s="1"/>
  <c r="AN31" i="20"/>
  <c r="AX31" i="20"/>
  <c r="D14" i="27"/>
  <c r="F14" i="27" s="1"/>
  <c r="E30" i="36"/>
  <c r="D30" i="36"/>
  <c r="E15" i="36"/>
  <c r="D15" i="36" s="1"/>
  <c r="E19" i="27"/>
  <c r="E15" i="34"/>
  <c r="E32" i="36"/>
  <c r="D32" i="36" s="1"/>
  <c r="E17" i="34"/>
  <c r="J17" i="34" s="1"/>
  <c r="E14" i="34"/>
  <c r="F14" i="34"/>
  <c r="AR98" i="24"/>
  <c r="AR97" i="24"/>
  <c r="J14" i="34"/>
  <c r="I39" i="3"/>
  <c r="I40" i="3"/>
  <c r="I38" i="3"/>
  <c r="I37" i="3"/>
  <c r="E25" i="36"/>
  <c r="D25" i="36" s="1"/>
  <c r="V41" i="32"/>
  <c r="V40" i="32"/>
  <c r="V37" i="32"/>
  <c r="V42" i="32"/>
  <c r="V39" i="32"/>
  <c r="V43" i="32"/>
  <c r="V44" i="32"/>
  <c r="V45" i="32"/>
  <c r="V46" i="32"/>
  <c r="V47" i="32"/>
  <c r="V48" i="32"/>
  <c r="V49" i="32"/>
  <c r="V53" i="32"/>
  <c r="V55" i="32"/>
  <c r="V57" i="32"/>
  <c r="V58" i="32"/>
  <c r="V59" i="32"/>
  <c r="CA321" i="40"/>
  <c r="CB321" i="40" s="1"/>
  <c r="H14" i="26"/>
  <c r="G13" i="9"/>
  <c r="G43" i="9"/>
  <c r="G46" i="9" s="1"/>
  <c r="H43" i="9" s="1"/>
  <c r="H46" i="9" s="1"/>
  <c r="D27" i="36"/>
  <c r="K26" i="1"/>
  <c r="K30" i="1"/>
  <c r="K34" i="1"/>
  <c r="K38" i="1"/>
  <c r="K44" i="1"/>
  <c r="K46" i="1"/>
  <c r="K50" i="1"/>
  <c r="K54" i="1"/>
  <c r="K60" i="1"/>
  <c r="K64" i="1"/>
  <c r="K68" i="1"/>
  <c r="K70" i="1"/>
  <c r="K72" i="1"/>
  <c r="K76" i="1"/>
  <c r="K78" i="1"/>
  <c r="K82" i="1"/>
  <c r="K86" i="1"/>
  <c r="K90" i="1"/>
  <c r="K140" i="1"/>
  <c r="K144" i="1"/>
  <c r="K146" i="1"/>
  <c r="K154" i="1"/>
  <c r="K158" i="1"/>
  <c r="K162" i="1"/>
  <c r="K166" i="1"/>
  <c r="K170" i="1"/>
  <c r="K174" i="1"/>
  <c r="K176" i="1"/>
  <c r="K180" i="1"/>
  <c r="K184" i="1"/>
  <c r="K188" i="1"/>
  <c r="K192" i="1"/>
  <c r="K196" i="1"/>
  <c r="K200" i="1"/>
  <c r="K204" i="1"/>
  <c r="K208" i="1"/>
  <c r="K212" i="1"/>
  <c r="K220" i="1"/>
  <c r="K224" i="1"/>
  <c r="K228" i="1"/>
  <c r="K232" i="1"/>
  <c r="K236" i="1"/>
  <c r="K240" i="1"/>
  <c r="K244" i="1"/>
  <c r="K250" i="1"/>
  <c r="B38" i="26"/>
  <c r="AC13" i="24"/>
  <c r="BR174" i="40"/>
  <c r="AA13" i="24"/>
  <c r="W13" i="24"/>
  <c r="V13" i="24"/>
  <c r="AE13" i="24" s="1"/>
  <c r="AL13" i="24"/>
  <c r="AM13" i="24"/>
  <c r="X13" i="24"/>
  <c r="Y13" i="24"/>
  <c r="Z13" i="24"/>
  <c r="AD13" i="24"/>
  <c r="AB13" i="24"/>
  <c r="AW23" i="20"/>
  <c r="AX52" i="20"/>
  <c r="AX70" i="20"/>
  <c r="AX80" i="20"/>
  <c r="AX106" i="20"/>
  <c r="AX116" i="20"/>
  <c r="AX75" i="20"/>
  <c r="AX122" i="20"/>
  <c r="AX24" i="20"/>
  <c r="AX126" i="20"/>
  <c r="AX128" i="20"/>
  <c r="AX159" i="20"/>
  <c r="AX127" i="20"/>
  <c r="AX140" i="20"/>
  <c r="AX154" i="20"/>
  <c r="AX190" i="20"/>
  <c r="AX183" i="20"/>
  <c r="AX168" i="20"/>
  <c r="AX160" i="20"/>
  <c r="AX147" i="20"/>
  <c r="AX139" i="20"/>
  <c r="AX92" i="20"/>
  <c r="AX84" i="20"/>
  <c r="AX63" i="20"/>
  <c r="AD28" i="20"/>
  <c r="AD161" i="20"/>
  <c r="AD85" i="20"/>
  <c r="AD80" i="20"/>
  <c r="AX99" i="20"/>
  <c r="AX162" i="20"/>
  <c r="AX107" i="20"/>
  <c r="AX119" i="20"/>
  <c r="AX103" i="20"/>
  <c r="AX143" i="20"/>
  <c r="AX135" i="20"/>
  <c r="AX87" i="20"/>
  <c r="AX60" i="20"/>
  <c r="AX102" i="20"/>
  <c r="AX65" i="20"/>
  <c r="AX93" i="20"/>
  <c r="AX97" i="20"/>
  <c r="AX105" i="20"/>
  <c r="AX109" i="20"/>
  <c r="AX129" i="20"/>
  <c r="AX137" i="20"/>
  <c r="AX153" i="20"/>
  <c r="AX173" i="20"/>
  <c r="BR110" i="40"/>
  <c r="BR203" i="40"/>
  <c r="BR71" i="40"/>
  <c r="BR142" i="40"/>
  <c r="BR187" i="40"/>
  <c r="BR155" i="40"/>
  <c r="BR39" i="40"/>
  <c r="BR190" i="40"/>
  <c r="BR158" i="40"/>
  <c r="BR195" i="40"/>
  <c r="BR179" i="40"/>
  <c r="BR147" i="40"/>
  <c r="BR115" i="40"/>
  <c r="BR83" i="40"/>
  <c r="BR55" i="40"/>
  <c r="BR84" i="40"/>
  <c r="CA331" i="40"/>
  <c r="BR207" i="40"/>
  <c r="BR191" i="40"/>
  <c r="BR183" i="40"/>
  <c r="BR159" i="40"/>
  <c r="BR151" i="40"/>
  <c r="BR143" i="40"/>
  <c r="BR119" i="40"/>
  <c r="BR111" i="40"/>
  <c r="BR95" i="40"/>
  <c r="BR79" i="40"/>
  <c r="BR47" i="40"/>
  <c r="BR31" i="40"/>
  <c r="BR178" i="40"/>
  <c r="BR146" i="40"/>
  <c r="BR76" i="40"/>
  <c r="CB318" i="40"/>
  <c r="CA307" i="40"/>
  <c r="CB307" i="40"/>
  <c r="BW295" i="40"/>
  <c r="BR15" i="40"/>
  <c r="BR165" i="40"/>
  <c r="BR149" i="40"/>
  <c r="BR145" i="40"/>
  <c r="BR129" i="40"/>
  <c r="BR117" i="40"/>
  <c r="BR101" i="40"/>
  <c r="BR97" i="40"/>
  <c r="BR85" i="40"/>
  <c r="BR81" i="40"/>
  <c r="BR67" i="40"/>
  <c r="BR51" i="40"/>
  <c r="BR35" i="40"/>
  <c r="BR27" i="40"/>
  <c r="BR208" i="40"/>
  <c r="BR204" i="40"/>
  <c r="BR200" i="40"/>
  <c r="BR188" i="40"/>
  <c r="BR176" i="40"/>
  <c r="BR160" i="40"/>
  <c r="BR156" i="40"/>
  <c r="BR144" i="40"/>
  <c r="BR140" i="40"/>
  <c r="BR136" i="40"/>
  <c r="BR124" i="40"/>
  <c r="BR120" i="40"/>
  <c r="BR112" i="40"/>
  <c r="BR104" i="40"/>
  <c r="BR96" i="40"/>
  <c r="BR92" i="40"/>
  <c r="BR72" i="40"/>
  <c r="BR64" i="40"/>
  <c r="BR56" i="40"/>
  <c r="CB317" i="40"/>
  <c r="BY15" i="40"/>
  <c r="CA15" i="40" s="1"/>
  <c r="CB15" i="40"/>
  <c r="BY49" i="40"/>
  <c r="BY50" i="40"/>
  <c r="CA50" i="40" s="1"/>
  <c r="CB50" i="40" s="1"/>
  <c r="BY51" i="40"/>
  <c r="CA51" i="40" s="1"/>
  <c r="CB51" i="40" s="1"/>
  <c r="BY52" i="40"/>
  <c r="BY53" i="40"/>
  <c r="CA53" i="40"/>
  <c r="CB53" i="40"/>
  <c r="FJ53" i="40" s="1"/>
  <c r="BY54" i="40"/>
  <c r="CA54" i="40" s="1"/>
  <c r="BY55" i="40"/>
  <c r="CA55" i="40" s="1"/>
  <c r="BY56" i="40"/>
  <c r="BY57" i="40"/>
  <c r="CA57" i="40" s="1"/>
  <c r="CB57" i="40" s="1"/>
  <c r="BY58" i="40"/>
  <c r="CA58" i="40" s="1"/>
  <c r="CB58" i="40" s="1"/>
  <c r="BY59" i="40"/>
  <c r="BY60" i="40"/>
  <c r="BY61" i="40"/>
  <c r="CA61" i="40" s="1"/>
  <c r="CB61" i="40" s="1"/>
  <c r="FJ61" i="40" s="1"/>
  <c r="BY62" i="40"/>
  <c r="CA62" i="40" s="1"/>
  <c r="BY63" i="40"/>
  <c r="CA63" i="40" s="1"/>
  <c r="CB63" i="40" s="1"/>
  <c r="BY64" i="40"/>
  <c r="BY65" i="40"/>
  <c r="CA65" i="40" s="1"/>
  <c r="CB65" i="40" s="1"/>
  <c r="BY66" i="40"/>
  <c r="CA66" i="40"/>
  <c r="CB66" i="40" s="1"/>
  <c r="BY67" i="40"/>
  <c r="CA67" i="40" s="1"/>
  <c r="CB67" i="40" s="1"/>
  <c r="FJ67" i="40" s="1"/>
  <c r="BY68" i="40"/>
  <c r="BY69" i="40"/>
  <c r="CA69" i="40" s="1"/>
  <c r="CB69" i="40" s="1"/>
  <c r="FJ69" i="40" s="1"/>
  <c r="BY70" i="40"/>
  <c r="CA70" i="40"/>
  <c r="CB70" i="40" s="1"/>
  <c r="FJ70" i="40" s="1"/>
  <c r="BY71" i="40"/>
  <c r="BY16" i="40"/>
  <c r="BY17" i="40"/>
  <c r="CA17" i="40"/>
  <c r="CB17" i="40" s="1"/>
  <c r="BY18" i="40"/>
  <c r="CA18" i="40"/>
  <c r="CB18" i="40"/>
  <c r="FJ18" i="40" s="1"/>
  <c r="BY19" i="40"/>
  <c r="CA19" i="40" s="1"/>
  <c r="CB19" i="40"/>
  <c r="BY20" i="40"/>
  <c r="CA20" i="40"/>
  <c r="CB20" i="40" s="1"/>
  <c r="FJ20" i="40" s="1"/>
  <c r="FK20" i="40" s="1"/>
  <c r="CD20" i="40" s="1"/>
  <c r="BY21" i="40"/>
  <c r="CA21" i="40" s="1"/>
  <c r="CB21" i="40" s="1"/>
  <c r="BY22" i="40"/>
  <c r="CA22" i="40" s="1"/>
  <c r="CB22" i="40" s="1"/>
  <c r="BY23" i="40"/>
  <c r="CA23" i="40"/>
  <c r="CB23" i="40" s="1"/>
  <c r="BY24" i="40"/>
  <c r="CA24" i="40"/>
  <c r="CB24" i="40"/>
  <c r="FJ24" i="40" s="1"/>
  <c r="BY25" i="40"/>
  <c r="CA25" i="40"/>
  <c r="CB25" i="40"/>
  <c r="BY26" i="40"/>
  <c r="CA26" i="40" s="1"/>
  <c r="CB26" i="40"/>
  <c r="FJ26" i="40" s="1"/>
  <c r="BY27" i="40"/>
  <c r="CA27" i="40"/>
  <c r="CB27" i="40" s="1"/>
  <c r="BY28" i="40"/>
  <c r="CA28" i="40"/>
  <c r="CB28" i="40" s="1"/>
  <c r="FJ28" i="40" s="1"/>
  <c r="BY29" i="40"/>
  <c r="CA29" i="40" s="1"/>
  <c r="CB29" i="40" s="1"/>
  <c r="BY30" i="40"/>
  <c r="CA30" i="40"/>
  <c r="CB30" i="40" s="1"/>
  <c r="FJ30" i="40" s="1"/>
  <c r="BY31" i="40"/>
  <c r="CA31" i="40" s="1"/>
  <c r="CB31" i="40" s="1"/>
  <c r="BY32" i="40"/>
  <c r="CA32" i="40" s="1"/>
  <c r="CB32" i="40" s="1"/>
  <c r="FJ32" i="40"/>
  <c r="BY33" i="40"/>
  <c r="CA33" i="40"/>
  <c r="CB33" i="40" s="1"/>
  <c r="BY34" i="40"/>
  <c r="CA34" i="40"/>
  <c r="CB34" i="40" s="1"/>
  <c r="FJ34" i="40" s="1"/>
  <c r="BY35" i="40"/>
  <c r="CA35" i="40"/>
  <c r="CB35" i="40"/>
  <c r="BY36" i="40"/>
  <c r="CA36" i="40" s="1"/>
  <c r="CB36" i="40"/>
  <c r="FJ36" i="40" s="1"/>
  <c r="FK36" i="40" s="1"/>
  <c r="CD36" i="40" s="1"/>
  <c r="BY37" i="40"/>
  <c r="CA37" i="40" s="1"/>
  <c r="CB37" i="40" s="1"/>
  <c r="BY38" i="40"/>
  <c r="CA38" i="40" s="1"/>
  <c r="CB38" i="40" s="1"/>
  <c r="FJ38" i="40" s="1"/>
  <c r="FK38" i="40"/>
  <c r="CD38" i="40" s="1"/>
  <c r="BY39" i="40"/>
  <c r="CA39" i="40"/>
  <c r="CB39" i="40" s="1"/>
  <c r="BY40" i="40"/>
  <c r="CA40" i="40"/>
  <c r="CB40" i="40" s="1"/>
  <c r="FJ40" i="40" s="1"/>
  <c r="BY41" i="40"/>
  <c r="CA41" i="40" s="1"/>
  <c r="CB41" i="40" s="1"/>
  <c r="BY42" i="40"/>
  <c r="CA42" i="40"/>
  <c r="CB42" i="40" s="1"/>
  <c r="BY43" i="40"/>
  <c r="BY44" i="40"/>
  <c r="CA44" i="40" s="1"/>
  <c r="CB44" i="40" s="1"/>
  <c r="FJ44" i="40" s="1"/>
  <c r="BY45" i="40"/>
  <c r="CA45" i="40" s="1"/>
  <c r="CB45" i="40"/>
  <c r="BY46" i="40"/>
  <c r="CA46" i="40"/>
  <c r="CB46" i="40" s="1"/>
  <c r="FJ46" i="40" s="1"/>
  <c r="BY47" i="40"/>
  <c r="CA47" i="40"/>
  <c r="CB47" i="40" s="1"/>
  <c r="BY48" i="40"/>
  <c r="CA48" i="40" s="1"/>
  <c r="CB48" i="40" s="1"/>
  <c r="FJ48" i="40" s="1"/>
  <c r="CA49" i="40"/>
  <c r="CB49" i="40" s="1"/>
  <c r="FJ49" i="40" s="1"/>
  <c r="CA52" i="40"/>
  <c r="CB52" i="40" s="1"/>
  <c r="FJ52" i="40" s="1"/>
  <c r="CB54" i="40"/>
  <c r="FJ54" i="40" s="1"/>
  <c r="CB55" i="40"/>
  <c r="FJ55" i="40" s="1"/>
  <c r="CA56" i="40"/>
  <c r="CB56" i="40"/>
  <c r="FJ56" i="40" s="1"/>
  <c r="FJ58" i="40"/>
  <c r="CA59" i="40"/>
  <c r="CB59" i="40" s="1"/>
  <c r="FJ59" i="40" s="1"/>
  <c r="CA60" i="40"/>
  <c r="CB60" i="40" s="1"/>
  <c r="FJ60" i="40"/>
  <c r="CB62" i="40"/>
  <c r="FJ62" i="40" s="1"/>
  <c r="FJ63" i="40"/>
  <c r="CA64" i="40"/>
  <c r="CB64" i="40"/>
  <c r="CA68" i="40"/>
  <c r="CB68" i="40" s="1"/>
  <c r="FJ68" i="40"/>
  <c r="CA71" i="40"/>
  <c r="CB71" i="40" s="1"/>
  <c r="FJ71" i="40" s="1"/>
  <c r="CA72" i="40"/>
  <c r="CB72" i="40"/>
  <c r="FJ72" i="40"/>
  <c r="CA73" i="40"/>
  <c r="CA74" i="40"/>
  <c r="CB74" i="40" s="1"/>
  <c r="FJ74" i="40" s="1"/>
  <c r="CA75" i="40"/>
  <c r="CB75" i="40"/>
  <c r="CA76" i="40"/>
  <c r="CB76" i="40"/>
  <c r="CA77" i="40"/>
  <c r="CB77" i="40"/>
  <c r="FJ77" i="40" s="1"/>
  <c r="CA78" i="40"/>
  <c r="CB78" i="40" s="1"/>
  <c r="FJ78" i="40" s="1"/>
  <c r="CA79" i="40"/>
  <c r="CB79" i="40"/>
  <c r="FJ79" i="40" s="1"/>
  <c r="CA80" i="40"/>
  <c r="CA81" i="40"/>
  <c r="CB81" i="40" s="1"/>
  <c r="FJ81" i="40" s="1"/>
  <c r="CA82" i="40"/>
  <c r="CB82" i="40" s="1"/>
  <c r="FJ82" i="40" s="1"/>
  <c r="CA83" i="40"/>
  <c r="CB83" i="40" s="1"/>
  <c r="FJ83" i="40" s="1"/>
  <c r="CA84" i="40"/>
  <c r="CB84" i="40" s="1"/>
  <c r="FJ84" i="40" s="1"/>
  <c r="CA85" i="40"/>
  <c r="CB85" i="40"/>
  <c r="FJ85" i="40"/>
  <c r="CA86" i="40"/>
  <c r="CA87" i="40"/>
  <c r="CB87" i="40" s="1"/>
  <c r="FJ87" i="40" s="1"/>
  <c r="CA88" i="40"/>
  <c r="CB88" i="40"/>
  <c r="FJ88" i="40" s="1"/>
  <c r="CA89" i="40"/>
  <c r="CB89" i="40"/>
  <c r="FJ89" i="40" s="1"/>
  <c r="CA90" i="40"/>
  <c r="CB90" i="40"/>
  <c r="FJ90" i="40" s="1"/>
  <c r="CA91" i="40"/>
  <c r="CB91" i="40" s="1"/>
  <c r="FJ91" i="40"/>
  <c r="CA92" i="40"/>
  <c r="CB92" i="40"/>
  <c r="CA93" i="40"/>
  <c r="CB93" i="40"/>
  <c r="FJ93" i="40" s="1"/>
  <c r="CA94" i="40"/>
  <c r="CB94" i="40"/>
  <c r="FJ94" i="40" s="1"/>
  <c r="CA95" i="40"/>
  <c r="CB95" i="40"/>
  <c r="FJ95" i="40" s="1"/>
  <c r="CA96" i="40"/>
  <c r="CA97" i="40"/>
  <c r="CB97" i="40"/>
  <c r="FJ97" i="40" s="1"/>
  <c r="CA98" i="40"/>
  <c r="CB98" i="40"/>
  <c r="CA99" i="40"/>
  <c r="CB99" i="40"/>
  <c r="FJ99" i="40" s="1"/>
  <c r="CA100" i="40"/>
  <c r="CB100" i="40"/>
  <c r="CA101" i="40"/>
  <c r="CB101" i="40" s="1"/>
  <c r="FJ101" i="40" s="1"/>
  <c r="CA102" i="40"/>
  <c r="CB102" i="40" s="1"/>
  <c r="CA103" i="40"/>
  <c r="CB103" i="40" s="1"/>
  <c r="FJ103" i="40" s="1"/>
  <c r="CA104" i="40"/>
  <c r="CB104" i="40" s="1"/>
  <c r="CA105" i="40"/>
  <c r="CB105" i="40"/>
  <c r="FJ105" i="40" s="1"/>
  <c r="CA106" i="40"/>
  <c r="CB106" i="40" s="1"/>
  <c r="CA107" i="40"/>
  <c r="CB107" i="40"/>
  <c r="FJ107" i="40"/>
  <c r="CA108" i="40"/>
  <c r="CA109" i="40"/>
  <c r="CB109" i="40" s="1"/>
  <c r="FJ109" i="40" s="1"/>
  <c r="CA110" i="40"/>
  <c r="CB110" i="40" s="1"/>
  <c r="CA111" i="40"/>
  <c r="CB111" i="40"/>
  <c r="FJ111" i="40" s="1"/>
  <c r="CA112" i="40"/>
  <c r="CA113" i="40"/>
  <c r="CB113" i="40" s="1"/>
  <c r="FJ113" i="40" s="1"/>
  <c r="CA114" i="40"/>
  <c r="CA115" i="40"/>
  <c r="CB115" i="40" s="1"/>
  <c r="FJ115" i="40" s="1"/>
  <c r="CA116" i="40"/>
  <c r="CB116" i="40" s="1"/>
  <c r="CA117" i="40"/>
  <c r="CB117" i="40" s="1"/>
  <c r="FJ117" i="40" s="1"/>
  <c r="CA118" i="40"/>
  <c r="CB118" i="40"/>
  <c r="CA119" i="40"/>
  <c r="CA120" i="40"/>
  <c r="CB120" i="40"/>
  <c r="CA121" i="40"/>
  <c r="CB121" i="40"/>
  <c r="FJ121" i="40" s="1"/>
  <c r="CA122" i="40"/>
  <c r="CB122" i="40"/>
  <c r="CA123" i="40"/>
  <c r="CB123" i="40"/>
  <c r="FJ123" i="40" s="1"/>
  <c r="CA124" i="40"/>
  <c r="CB124" i="40" s="1"/>
  <c r="CA125" i="40"/>
  <c r="CB125" i="40"/>
  <c r="FJ125" i="40" s="1"/>
  <c r="CA126" i="40"/>
  <c r="CB126" i="40" s="1"/>
  <c r="CA127" i="40"/>
  <c r="CB127" i="40" s="1"/>
  <c r="FJ127" i="40"/>
  <c r="CA128" i="40"/>
  <c r="CB128" i="40"/>
  <c r="CA129" i="40"/>
  <c r="CB129" i="40"/>
  <c r="FJ129" i="40" s="1"/>
  <c r="CA130" i="40"/>
  <c r="CB130" i="40"/>
  <c r="CA131" i="40"/>
  <c r="CB131" i="40"/>
  <c r="FJ131" i="40" s="1"/>
  <c r="CA132" i="40"/>
  <c r="CB132" i="40"/>
  <c r="CA133" i="40"/>
  <c r="CA134" i="40"/>
  <c r="CB134" i="40" s="1"/>
  <c r="CA135" i="40"/>
  <c r="CB135" i="40" s="1"/>
  <c r="FJ135" i="40" s="1"/>
  <c r="CA136" i="40"/>
  <c r="CB136" i="40" s="1"/>
  <c r="CA137" i="40"/>
  <c r="CA138" i="40"/>
  <c r="CB138" i="40" s="1"/>
  <c r="CA139" i="40"/>
  <c r="CB139" i="40" s="1"/>
  <c r="FJ139" i="40" s="1"/>
  <c r="CA140" i="40"/>
  <c r="CB140" i="40" s="1"/>
  <c r="CA141" i="40"/>
  <c r="CB141" i="40"/>
  <c r="FJ141" i="40" s="1"/>
  <c r="CA142" i="40"/>
  <c r="CA143" i="40"/>
  <c r="CB143" i="40" s="1"/>
  <c r="FJ143" i="40"/>
  <c r="CA144" i="40"/>
  <c r="CB144" i="40"/>
  <c r="CA145" i="40"/>
  <c r="CB145" i="40"/>
  <c r="FJ145" i="40" s="1"/>
  <c r="CA146" i="40"/>
  <c r="CB146" i="40"/>
  <c r="CA147" i="40"/>
  <c r="CB147" i="40"/>
  <c r="FJ147" i="40" s="1"/>
  <c r="CA148" i="40"/>
  <c r="CB148" i="40"/>
  <c r="CA149" i="40"/>
  <c r="CB149" i="40" s="1"/>
  <c r="FJ149" i="40" s="1"/>
  <c r="CA150" i="40"/>
  <c r="CB150" i="40" s="1"/>
  <c r="CA151" i="40"/>
  <c r="CB151" i="40" s="1"/>
  <c r="FJ151" i="40" s="1"/>
  <c r="CA152" i="40"/>
  <c r="CB152" i="40" s="1"/>
  <c r="CA153" i="40"/>
  <c r="CB153" i="40"/>
  <c r="FJ153" i="40"/>
  <c r="CA154" i="40"/>
  <c r="CA155" i="40"/>
  <c r="CB155" i="40" s="1"/>
  <c r="FJ155" i="40" s="1"/>
  <c r="CA156" i="40"/>
  <c r="CB156" i="40" s="1"/>
  <c r="CA157" i="40"/>
  <c r="CB157" i="40"/>
  <c r="FJ157" i="40" s="1"/>
  <c r="CA158" i="40"/>
  <c r="CB158" i="40" s="1"/>
  <c r="CA159" i="40"/>
  <c r="CB159" i="40" s="1"/>
  <c r="FJ159" i="40"/>
  <c r="CA160" i="40"/>
  <c r="CB160" i="40"/>
  <c r="CA162" i="40"/>
  <c r="CB162" i="40"/>
  <c r="CA164" i="40"/>
  <c r="CB164" i="40"/>
  <c r="CA165" i="40"/>
  <c r="CA166" i="40"/>
  <c r="CB166" i="40" s="1"/>
  <c r="CA167" i="40"/>
  <c r="CB167" i="40" s="1"/>
  <c r="FJ167" i="40" s="1"/>
  <c r="CA169" i="40"/>
  <c r="CA170" i="40"/>
  <c r="CB170" i="40" s="1"/>
  <c r="CA171" i="40"/>
  <c r="CA172" i="40"/>
  <c r="CB172" i="40" s="1"/>
  <c r="CA174" i="40"/>
  <c r="CB174" i="40"/>
  <c r="CA175" i="40"/>
  <c r="CB175" i="40"/>
  <c r="FJ175" i="40" s="1"/>
  <c r="CA176" i="40"/>
  <c r="CB176" i="40" s="1"/>
  <c r="CA178" i="40"/>
  <c r="CA179" i="40"/>
  <c r="CB179" i="40" s="1"/>
  <c r="FJ179" i="40" s="1"/>
  <c r="CA180" i="40"/>
  <c r="CB180" i="40"/>
  <c r="FJ180" i="40" s="1"/>
  <c r="FK180" i="40" s="1"/>
  <c r="CD180" i="40" s="1"/>
  <c r="CA181" i="40"/>
  <c r="CB181" i="40"/>
  <c r="FJ181" i="40" s="1"/>
  <c r="CA182" i="40"/>
  <c r="CB182" i="40"/>
  <c r="FJ182" i="40" s="1"/>
  <c r="FK182" i="40" s="1"/>
  <c r="CD182" i="40" s="1"/>
  <c r="CA183" i="40"/>
  <c r="CB183" i="40"/>
  <c r="FJ183" i="40" s="1"/>
  <c r="CA185" i="40"/>
  <c r="CB185" i="40" s="1"/>
  <c r="FJ185" i="40"/>
  <c r="CA186" i="40"/>
  <c r="CB186" i="40"/>
  <c r="CA187" i="40"/>
  <c r="CB187" i="40"/>
  <c r="FJ187" i="40" s="1"/>
  <c r="CA188" i="40"/>
  <c r="CB188" i="40"/>
  <c r="CA189" i="40"/>
  <c r="CB189" i="40"/>
  <c r="FJ189" i="40" s="1"/>
  <c r="CA190" i="40"/>
  <c r="CB190" i="40"/>
  <c r="CA191" i="40"/>
  <c r="CB191" i="40"/>
  <c r="FJ191" i="40" s="1"/>
  <c r="CA192" i="40"/>
  <c r="CB192" i="40" s="1"/>
  <c r="CA195" i="40"/>
  <c r="CB195" i="40" s="1"/>
  <c r="FJ195" i="40" s="1"/>
  <c r="CA196" i="40"/>
  <c r="CB196" i="40"/>
  <c r="CA198" i="40"/>
  <c r="CB198" i="40"/>
  <c r="CA199" i="40"/>
  <c r="CB199" i="40"/>
  <c r="FJ199" i="40" s="1"/>
  <c r="CA200" i="40"/>
  <c r="CB200" i="40"/>
  <c r="CA202" i="40"/>
  <c r="CB202" i="40"/>
  <c r="CA203" i="40"/>
  <c r="CB203" i="40"/>
  <c r="FJ203" i="40" s="1"/>
  <c r="CA204" i="40"/>
  <c r="CB204" i="40"/>
  <c r="CA205" i="40"/>
  <c r="CB205" i="40"/>
  <c r="FJ205" i="40" s="1"/>
  <c r="CA206" i="40"/>
  <c r="CB206" i="40"/>
  <c r="CA207" i="40"/>
  <c r="CB207" i="40"/>
  <c r="FJ207" i="40" s="1"/>
  <c r="CA208" i="40"/>
  <c r="CB208" i="40" s="1"/>
  <c r="CA209" i="40"/>
  <c r="CB209" i="40" s="1"/>
  <c r="FJ209" i="40" s="1"/>
  <c r="CA210" i="40"/>
  <c r="CA211" i="40"/>
  <c r="CB211" i="40" s="1"/>
  <c r="FJ211" i="40" s="1"/>
  <c r="CA212" i="40"/>
  <c r="CB212" i="40"/>
  <c r="CA213" i="40"/>
  <c r="CB213" i="40" s="1"/>
  <c r="FJ213" i="40" s="1"/>
  <c r="CA214" i="40"/>
  <c r="CB214" i="40"/>
  <c r="FJ214" i="40" s="1"/>
  <c r="FK214" i="40" s="1"/>
  <c r="CD214" i="40" s="1"/>
  <c r="CA215" i="40"/>
  <c r="CB215" i="40" s="1"/>
  <c r="FJ215" i="40" s="1"/>
  <c r="CA216" i="40"/>
  <c r="CB216" i="40"/>
  <c r="CA217" i="40"/>
  <c r="CB217" i="40" s="1"/>
  <c r="FJ217" i="40" s="1"/>
  <c r="FK217" i="40" s="1"/>
  <c r="CD217" i="40" s="1"/>
  <c r="CA218" i="40"/>
  <c r="CB218" i="40"/>
  <c r="CA219" i="40"/>
  <c r="CB219" i="40"/>
  <c r="CA221" i="40"/>
  <c r="CB221" i="40"/>
  <c r="CA222" i="40"/>
  <c r="CB222" i="40"/>
  <c r="FJ222" i="40" s="1"/>
  <c r="CA223" i="40"/>
  <c r="CB223" i="40" s="1"/>
  <c r="CA224" i="40"/>
  <c r="CA225" i="40"/>
  <c r="CB225" i="40"/>
  <c r="FJ225" i="40" s="1"/>
  <c r="FK225" i="40" s="1"/>
  <c r="CD225" i="40" s="1"/>
  <c r="CA226" i="40"/>
  <c r="CB226" i="40" s="1"/>
  <c r="FJ226" i="40" s="1"/>
  <c r="CA227" i="40"/>
  <c r="CB227" i="40"/>
  <c r="CA228" i="40"/>
  <c r="CA229" i="40"/>
  <c r="CB229" i="40" s="1"/>
  <c r="BR24" i="40"/>
  <c r="BR28" i="40"/>
  <c r="BR30" i="40"/>
  <c r="BR32" i="40"/>
  <c r="BR37" i="40"/>
  <c r="BR40" i="40"/>
  <c r="BR46" i="40"/>
  <c r="BR49" i="40"/>
  <c r="BR53" i="40"/>
  <c r="BR65" i="40"/>
  <c r="BR69" i="40"/>
  <c r="BR78" i="40"/>
  <c r="AO93" i="24"/>
  <c r="AO92" i="24"/>
  <c r="AO91" i="24"/>
  <c r="AO90" i="24"/>
  <c r="AO89" i="24"/>
  <c r="AO88" i="24"/>
  <c r="AO87" i="24"/>
  <c r="AO86" i="24"/>
  <c r="AO85" i="24"/>
  <c r="AO84" i="24"/>
  <c r="AO83" i="24"/>
  <c r="AO82" i="24"/>
  <c r="AO81" i="24"/>
  <c r="AO80" i="24"/>
  <c r="AO79" i="24"/>
  <c r="AO78" i="24"/>
  <c r="AO77" i="24"/>
  <c r="AO76" i="24"/>
  <c r="AO75" i="24"/>
  <c r="AO74" i="24"/>
  <c r="AO73" i="24"/>
  <c r="AO72" i="24"/>
  <c r="AO71" i="24"/>
  <c r="AO70" i="24"/>
  <c r="AO69" i="24"/>
  <c r="AO68" i="24"/>
  <c r="AO67" i="24"/>
  <c r="AO66" i="24"/>
  <c r="AO65" i="24"/>
  <c r="AO64" i="24"/>
  <c r="AO63" i="24"/>
  <c r="AO62" i="24"/>
  <c r="AO61" i="24"/>
  <c r="AO60" i="24"/>
  <c r="AO59" i="24"/>
  <c r="AO58" i="24"/>
  <c r="AO57" i="24"/>
  <c r="AO56" i="24"/>
  <c r="AO55" i="24"/>
  <c r="AO54" i="24"/>
  <c r="AO53" i="24"/>
  <c r="AO52" i="24"/>
  <c r="AO51" i="24"/>
  <c r="AO50" i="24"/>
  <c r="AO49" i="24"/>
  <c r="AO48" i="24"/>
  <c r="AO47" i="24"/>
  <c r="AO46" i="24"/>
  <c r="AO45" i="24"/>
  <c r="AO44" i="24"/>
  <c r="AO43" i="24"/>
  <c r="AO42" i="24"/>
  <c r="AO41" i="24"/>
  <c r="AO40" i="24"/>
  <c r="AO39" i="24"/>
  <c r="AO38" i="24"/>
  <c r="AO37" i="24"/>
  <c r="AO36" i="24"/>
  <c r="AO35" i="24"/>
  <c r="AO34" i="24"/>
  <c r="AO33" i="24"/>
  <c r="AO32" i="24"/>
  <c r="AO31" i="24"/>
  <c r="AO30" i="24"/>
  <c r="AO29" i="24"/>
  <c r="AO28" i="24"/>
  <c r="AO27" i="24"/>
  <c r="AO26" i="24"/>
  <c r="AO25" i="24"/>
  <c r="AO24" i="24"/>
  <c r="AO23" i="24"/>
  <c r="AO22" i="24"/>
  <c r="AO21" i="24"/>
  <c r="AO20" i="24"/>
  <c r="AO19" i="24"/>
  <c r="AO18" i="24"/>
  <c r="AO17" i="24"/>
  <c r="AO15" i="24"/>
  <c r="AP13" i="24"/>
  <c r="E18" i="36"/>
  <c r="D18" i="36"/>
  <c r="AS13" i="24"/>
  <c r="D24" i="36"/>
  <c r="CB324" i="40"/>
  <c r="CB330" i="40"/>
  <c r="AM145" i="20"/>
  <c r="AW145" i="20" s="1"/>
  <c r="AZ153" i="20"/>
  <c r="AY158" i="20"/>
  <c r="AY159" i="20"/>
  <c r="AY179" i="20"/>
  <c r="AZ185" i="20"/>
  <c r="AY190" i="20"/>
  <c r="AH41" i="20"/>
  <c r="AR41" i="20" s="1"/>
  <c r="AH85" i="20"/>
  <c r="AR85" i="20"/>
  <c r="AH194" i="20"/>
  <c r="AR194" i="20" s="1"/>
  <c r="AH50" i="20"/>
  <c r="AR50" i="20"/>
  <c r="AH69" i="20"/>
  <c r="AR69" i="20" s="1"/>
  <c r="AH189" i="20"/>
  <c r="AR189" i="20" s="1"/>
  <c r="AH197" i="20"/>
  <c r="AR197" i="20" s="1"/>
  <c r="AH164" i="20"/>
  <c r="AR164" i="20" s="1"/>
  <c r="AH110" i="20"/>
  <c r="AR110" i="20" s="1"/>
  <c r="AH58" i="20"/>
  <c r="AR58" i="20" s="1"/>
  <c r="AH171" i="20"/>
  <c r="AR171" i="20"/>
  <c r="AH186" i="20"/>
  <c r="AR186" i="20" s="1"/>
  <c r="AM51" i="20"/>
  <c r="AW51" i="20"/>
  <c r="AZ54" i="20"/>
  <c r="AY57" i="20"/>
  <c r="AY89" i="20"/>
  <c r="AZ90" i="20"/>
  <c r="AY100" i="20"/>
  <c r="AH103" i="20"/>
  <c r="AR103" i="20" s="1"/>
  <c r="AY105" i="20"/>
  <c r="AY107" i="20"/>
  <c r="AZ109" i="20"/>
  <c r="AY112" i="20"/>
  <c r="AZ117" i="20"/>
  <c r="AM121" i="20"/>
  <c r="AW121" i="20"/>
  <c r="AH124" i="20"/>
  <c r="AR124" i="20"/>
  <c r="AY125" i="20"/>
  <c r="AY127" i="20"/>
  <c r="AY128" i="20"/>
  <c r="AZ141" i="20"/>
  <c r="AY39" i="20"/>
  <c r="AY84" i="20"/>
  <c r="AY86" i="20"/>
  <c r="AH89" i="20"/>
  <c r="AR89" i="20"/>
  <c r="AM90" i="20"/>
  <c r="AW90" i="20" s="1"/>
  <c r="AM92" i="20"/>
  <c r="AW92" i="20" s="1"/>
  <c r="AH93" i="20"/>
  <c r="AR93" i="20" s="1"/>
  <c r="AH95" i="20"/>
  <c r="AR95" i="20" s="1"/>
  <c r="AH97" i="20"/>
  <c r="AR97" i="20" s="1"/>
  <c r="AZ101" i="20"/>
  <c r="AH105" i="20"/>
  <c r="AR105" i="20" s="1"/>
  <c r="AH107" i="20"/>
  <c r="AR107" i="20"/>
  <c r="AH109" i="20"/>
  <c r="AR109" i="20" s="1"/>
  <c r="AY111" i="20"/>
  <c r="AY113" i="20"/>
  <c r="AY115" i="20"/>
  <c r="AM117" i="20"/>
  <c r="AW117" i="20" s="1"/>
  <c r="AH120" i="20"/>
  <c r="AR120" i="20"/>
  <c r="AY121" i="20"/>
  <c r="AY123" i="20"/>
  <c r="AM125" i="20"/>
  <c r="AW125" i="20"/>
  <c r="AH128" i="20"/>
  <c r="AR128" i="20" s="1"/>
  <c r="AY129" i="20"/>
  <c r="AY131" i="20"/>
  <c r="AY133" i="20"/>
  <c r="AY135" i="20"/>
  <c r="AY137" i="20"/>
  <c r="AY139" i="20"/>
  <c r="AM141" i="20"/>
  <c r="AW141" i="20" s="1"/>
  <c r="AM143" i="20"/>
  <c r="AW143" i="20" s="1"/>
  <c r="AY145" i="20"/>
  <c r="AM150" i="20"/>
  <c r="AW150" i="20"/>
  <c r="AM156" i="20"/>
  <c r="AW156" i="20" s="1"/>
  <c r="AH159" i="20"/>
  <c r="AR159" i="20"/>
  <c r="AY160" i="20"/>
  <c r="AY162" i="20"/>
  <c r="AZ173" i="20"/>
  <c r="AM177" i="20"/>
  <c r="AW177" i="20" s="1"/>
  <c r="AM179" i="20"/>
  <c r="AW179" i="20" s="1"/>
  <c r="AM181" i="20"/>
  <c r="AW181" i="20"/>
  <c r="AM185" i="20"/>
  <c r="AW185" i="20" s="1"/>
  <c r="AH190" i="20"/>
  <c r="AR190" i="20"/>
  <c r="AM193" i="20"/>
  <c r="AW193" i="20" s="1"/>
  <c r="AH114" i="20"/>
  <c r="AR114" i="20"/>
  <c r="AH65" i="20"/>
  <c r="AR65" i="20" s="1"/>
  <c r="AH75" i="20"/>
  <c r="AR75" i="20"/>
  <c r="AH64" i="20"/>
  <c r="AR64" i="20" s="1"/>
  <c r="AH196" i="20"/>
  <c r="AR196" i="20"/>
  <c r="AH136" i="20"/>
  <c r="AR136" i="20" s="1"/>
  <c r="AH43" i="20"/>
  <c r="AR43" i="20"/>
  <c r="AH152" i="20"/>
  <c r="AR152" i="20" s="1"/>
  <c r="AH144" i="20"/>
  <c r="AR144" i="20"/>
  <c r="AH61" i="20"/>
  <c r="AR61" i="20" s="1"/>
  <c r="AH132" i="20"/>
  <c r="AR132" i="20"/>
  <c r="AH91" i="20"/>
  <c r="AR91" i="20" s="1"/>
  <c r="AH151" i="20"/>
  <c r="AR151" i="20"/>
  <c r="AH28" i="20"/>
  <c r="AR28" i="20" s="1"/>
  <c r="AH172" i="20"/>
  <c r="AR172" i="20" s="1"/>
  <c r="AH184" i="20"/>
  <c r="AR184" i="20"/>
  <c r="AH74" i="20"/>
  <c r="AR74" i="20" s="1"/>
  <c r="AH187" i="20"/>
  <c r="AR187" i="20"/>
  <c r="AH191" i="20"/>
  <c r="AR191" i="20" s="1"/>
  <c r="AH134" i="20"/>
  <c r="AR134" i="20"/>
  <c r="AH82" i="20"/>
  <c r="AR82" i="20" s="1"/>
  <c r="AH174" i="20"/>
  <c r="AR174" i="20"/>
  <c r="AH23" i="20"/>
  <c r="AR23" i="20"/>
  <c r="AH154" i="20"/>
  <c r="AR154" i="20"/>
  <c r="AH76" i="20"/>
  <c r="AR76" i="20"/>
  <c r="AY24" i="20"/>
  <c r="AM53" i="20"/>
  <c r="AW53" i="20" s="1"/>
  <c r="AH54" i="20"/>
  <c r="AR54" i="20" s="1"/>
  <c r="AM59" i="20"/>
  <c r="AW59" i="20" s="1"/>
  <c r="AH60" i="20"/>
  <c r="AR60" i="20"/>
  <c r="AM72" i="20"/>
  <c r="AW72" i="20"/>
  <c r="AX19" i="20"/>
  <c r="AZ68" i="20"/>
  <c r="AM68" i="20"/>
  <c r="AW68" i="20"/>
  <c r="AZ70" i="20"/>
  <c r="AM70" i="20"/>
  <c r="AW70" i="20"/>
  <c r="AZ74" i="20"/>
  <c r="AM74" i="20"/>
  <c r="AW74" i="20" s="1"/>
  <c r="AZ76" i="20"/>
  <c r="AM76" i="20"/>
  <c r="AW76" i="20"/>
  <c r="AZ80" i="20"/>
  <c r="AM80" i="20"/>
  <c r="AW80" i="20" s="1"/>
  <c r="AZ82" i="20"/>
  <c r="AM82" i="20"/>
  <c r="AW82" i="20"/>
  <c r="AZ19" i="20"/>
  <c r="AY21" i="20"/>
  <c r="AZ41" i="20"/>
  <c r="AZ38" i="20"/>
  <c r="AZ36" i="20"/>
  <c r="AZ34" i="20"/>
  <c r="AZ29" i="20"/>
  <c r="AZ27" i="20"/>
  <c r="AZ24" i="20"/>
  <c r="AZ22" i="20"/>
  <c r="AZ21" i="20"/>
  <c r="AZ198" i="20"/>
  <c r="AZ45" i="20"/>
  <c r="AZ44" i="20"/>
  <c r="AZ42" i="20"/>
  <c r="AZ49" i="20"/>
  <c r="AZ55" i="20"/>
  <c r="AZ61" i="20"/>
  <c r="AZ64" i="20"/>
  <c r="AY66" i="20"/>
  <c r="AH66" i="20"/>
  <c r="AR66" i="20"/>
  <c r="AY72" i="20"/>
  <c r="AH72" i="20"/>
  <c r="AR72" i="20" s="1"/>
  <c r="AY78" i="20"/>
  <c r="AH78" i="20"/>
  <c r="AR78" i="20"/>
  <c r="AH44" i="20"/>
  <c r="AR44" i="20" s="1"/>
  <c r="AH188" i="20"/>
  <c r="AR188" i="20" s="1"/>
  <c r="AH165" i="20"/>
  <c r="AR165" i="20"/>
  <c r="AH106" i="20"/>
  <c r="AR106" i="20" s="1"/>
  <c r="AH148" i="20"/>
  <c r="AR148" i="20"/>
  <c r="AH53" i="20"/>
  <c r="AR53" i="20" s="1"/>
  <c r="AH73" i="20"/>
  <c r="AR73" i="20" s="1"/>
  <c r="AH94" i="20"/>
  <c r="AR94" i="20" s="1"/>
  <c r="AH46" i="20"/>
  <c r="AR46" i="20"/>
  <c r="AH182" i="20"/>
  <c r="AR182" i="20" s="1"/>
  <c r="AH68" i="20"/>
  <c r="AR68" i="20"/>
  <c r="AH149" i="20"/>
  <c r="AR149" i="20" s="1"/>
  <c r="AH176" i="20"/>
  <c r="AR176" i="20" s="1"/>
  <c r="AH38" i="20"/>
  <c r="AR38" i="20" s="1"/>
  <c r="AH40" i="20"/>
  <c r="AR40" i="20" s="1"/>
  <c r="AH88" i="20"/>
  <c r="AR88" i="20" s="1"/>
  <c r="AH169" i="20"/>
  <c r="AR169" i="20"/>
  <c r="AH83" i="20"/>
  <c r="AR83" i="20" s="1"/>
  <c r="AH170" i="20"/>
  <c r="AR170" i="20"/>
  <c r="AH155" i="20"/>
  <c r="AR155" i="20" s="1"/>
  <c r="AH32" i="20"/>
  <c r="AR32" i="20" s="1"/>
  <c r="AH118" i="20"/>
  <c r="AR118" i="20" s="1"/>
  <c r="AH180" i="20"/>
  <c r="AR180" i="20" s="1"/>
  <c r="AH47" i="20"/>
  <c r="AR47" i="20" s="1"/>
  <c r="AH98" i="20"/>
  <c r="AR98" i="20"/>
  <c r="AH167" i="20"/>
  <c r="AR167" i="20" s="1"/>
  <c r="AH142" i="20"/>
  <c r="AR142" i="20"/>
  <c r="AH62" i="20"/>
  <c r="AR62" i="20" s="1"/>
  <c r="AH79" i="20"/>
  <c r="AR79" i="20" s="1"/>
  <c r="AH126" i="20"/>
  <c r="AR126" i="20" s="1"/>
  <c r="AH34" i="20"/>
  <c r="AR34" i="20" s="1"/>
  <c r="AH49" i="20"/>
  <c r="AR49" i="20" s="1"/>
  <c r="AH146" i="20"/>
  <c r="AR146" i="20"/>
  <c r="AH70" i="20"/>
  <c r="AR70" i="20" s="1"/>
  <c r="AH52" i="20"/>
  <c r="AR52" i="20"/>
  <c r="AH22" i="20"/>
  <c r="AR22" i="20" s="1"/>
  <c r="AH77" i="20"/>
  <c r="AR77" i="20" s="1"/>
  <c r="AH138" i="20"/>
  <c r="AR138" i="20" s="1"/>
  <c r="AH81" i="20"/>
  <c r="AR81" i="20" s="1"/>
  <c r="AH130" i="20"/>
  <c r="AR130" i="20" s="1"/>
  <c r="AH59" i="20"/>
  <c r="AR59" i="20"/>
  <c r="AH192" i="20"/>
  <c r="AR192" i="20" s="1"/>
  <c r="AH140" i="20"/>
  <c r="AR140" i="20"/>
  <c r="AY29" i="20"/>
  <c r="AH198" i="20"/>
  <c r="AR198" i="20"/>
  <c r="AH45" i="20"/>
  <c r="AR45" i="20"/>
  <c r="AH39" i="20"/>
  <c r="AR39" i="20"/>
  <c r="AY36" i="20"/>
  <c r="AY33" i="20"/>
  <c r="AY30" i="20"/>
  <c r="AH24" i="20"/>
  <c r="AR24" i="20"/>
  <c r="AH21" i="20"/>
  <c r="AZ46" i="20"/>
  <c r="AM41" i="20"/>
  <c r="AW41" i="20" s="1"/>
  <c r="AZ40" i="20"/>
  <c r="AZ39" i="20"/>
  <c r="AM38" i="20"/>
  <c r="AW38" i="20" s="1"/>
  <c r="AM36" i="20"/>
  <c r="AW36" i="20"/>
  <c r="AZ35" i="20"/>
  <c r="AM34" i="20"/>
  <c r="AW34" i="20"/>
  <c r="AZ33" i="20"/>
  <c r="AM32" i="20"/>
  <c r="AW32" i="20" s="1"/>
  <c r="AZ31" i="20"/>
  <c r="AZ30" i="20"/>
  <c r="AM29" i="20"/>
  <c r="AW29" i="20" s="1"/>
  <c r="AZ28" i="20"/>
  <c r="AM27" i="20"/>
  <c r="AW27" i="20"/>
  <c r="AZ25" i="20"/>
  <c r="AM24" i="20"/>
  <c r="AW24" i="20" s="1"/>
  <c r="AZ23" i="20"/>
  <c r="AM22" i="20"/>
  <c r="AW22" i="20" s="1"/>
  <c r="AM198" i="20"/>
  <c r="AW198" i="20" s="1"/>
  <c r="AM47" i="20"/>
  <c r="AW47" i="20"/>
  <c r="AM45" i="20"/>
  <c r="AW45" i="20" s="1"/>
  <c r="AM44" i="20"/>
  <c r="AW44" i="20"/>
  <c r="AM42" i="20"/>
  <c r="AW42" i="20" s="1"/>
  <c r="AM48" i="20"/>
  <c r="AW48" i="20" s="1"/>
  <c r="AM49" i="20"/>
  <c r="AW49" i="20" s="1"/>
  <c r="AM50" i="20"/>
  <c r="AW50" i="20" s="1"/>
  <c r="AH51" i="20"/>
  <c r="AR51" i="20"/>
  <c r="AZ52" i="20"/>
  <c r="AM54" i="20"/>
  <c r="AW54" i="20"/>
  <c r="AM55" i="20"/>
  <c r="AW55" i="20" s="1"/>
  <c r="AH57" i="20"/>
  <c r="AR57" i="20"/>
  <c r="AZ58" i="20"/>
  <c r="AM60" i="20"/>
  <c r="AW60" i="20"/>
  <c r="AM61" i="20"/>
  <c r="AW61" i="20" s="1"/>
  <c r="AM62" i="20"/>
  <c r="AW62" i="20" s="1"/>
  <c r="AM63" i="20"/>
  <c r="AW63" i="20" s="1"/>
  <c r="AM64" i="20"/>
  <c r="AW64" i="20" s="1"/>
  <c r="AZ88" i="20"/>
  <c r="AZ94" i="20"/>
  <c r="AZ98" i="20"/>
  <c r="AZ99" i="20"/>
  <c r="AZ103" i="20"/>
  <c r="AZ106" i="20"/>
  <c r="AZ107" i="20"/>
  <c r="AZ110" i="20"/>
  <c r="AZ116" i="20"/>
  <c r="AZ124" i="20"/>
  <c r="AZ128" i="20"/>
  <c r="AZ140" i="20"/>
  <c r="AZ144" i="20"/>
  <c r="AZ146" i="20"/>
  <c r="AZ148" i="20"/>
  <c r="AZ149" i="20"/>
  <c r="AZ154" i="20"/>
  <c r="AZ159" i="20"/>
  <c r="AZ164" i="20"/>
  <c r="AZ166" i="20"/>
  <c r="AZ167" i="20"/>
  <c r="AM168" i="20"/>
  <c r="AW168" i="20" s="1"/>
  <c r="AZ169" i="20"/>
  <c r="AZ170" i="20"/>
  <c r="AZ171" i="20"/>
  <c r="AZ172" i="20"/>
  <c r="AM173" i="20"/>
  <c r="AW173" i="20"/>
  <c r="AZ174" i="20"/>
  <c r="AZ175" i="20"/>
  <c r="AZ176" i="20"/>
  <c r="AH177" i="20"/>
  <c r="AR177" i="20"/>
  <c r="AH179" i="20"/>
  <c r="AR179" i="20"/>
  <c r="AZ180" i="20"/>
  <c r="AH181" i="20"/>
  <c r="AR181" i="20" s="1"/>
  <c r="AM183" i="20"/>
  <c r="AW183" i="20"/>
  <c r="AZ184" i="20"/>
  <c r="AH185" i="20"/>
  <c r="AR185" i="20"/>
  <c r="AZ186" i="20"/>
  <c r="AZ188" i="20"/>
  <c r="AM190" i="20"/>
  <c r="AW190" i="20"/>
  <c r="AZ191" i="20"/>
  <c r="AZ192" i="20"/>
  <c r="AH193" i="20"/>
  <c r="AR193" i="20"/>
  <c r="AZ194" i="20"/>
  <c r="AZ197" i="20"/>
  <c r="AZ67" i="20"/>
  <c r="AZ69" i="20"/>
  <c r="AZ71" i="20"/>
  <c r="AZ75" i="20"/>
  <c r="AZ77" i="20"/>
  <c r="AZ81" i="20"/>
  <c r="AZ83" i="20"/>
  <c r="AH84" i="20"/>
  <c r="AR84" i="20"/>
  <c r="AZ85" i="20"/>
  <c r="AH86" i="20"/>
  <c r="AR86" i="20" s="1"/>
  <c r="AM87" i="20"/>
  <c r="AW87" i="20" s="1"/>
  <c r="AM88" i="20"/>
  <c r="AW88" i="20" s="1"/>
  <c r="AM89" i="20"/>
  <c r="AW89" i="20" s="1"/>
  <c r="AH90" i="20"/>
  <c r="AR90" i="20"/>
  <c r="AZ91" i="20"/>
  <c r="AH92" i="20"/>
  <c r="AR92" i="20"/>
  <c r="AM93" i="20"/>
  <c r="AW93" i="20" s="1"/>
  <c r="AM94" i="20"/>
  <c r="AW94" i="20"/>
  <c r="AZ95" i="20"/>
  <c r="AH96" i="20"/>
  <c r="AR96" i="20" s="1"/>
  <c r="AZ96" i="20"/>
  <c r="AM97" i="20"/>
  <c r="AW97" i="20"/>
  <c r="AM98" i="20"/>
  <c r="AW98" i="20"/>
  <c r="AY99" i="20"/>
  <c r="AM99" i="20"/>
  <c r="AW99" i="20" s="1"/>
  <c r="AH100" i="20"/>
  <c r="AR100" i="20" s="1"/>
  <c r="AZ100" i="20"/>
  <c r="AY101" i="20"/>
  <c r="AM101" i="20"/>
  <c r="AW101" i="20" s="1"/>
  <c r="AM102" i="20"/>
  <c r="AW102" i="20" s="1"/>
  <c r="AM103" i="20"/>
  <c r="AW103" i="20" s="1"/>
  <c r="AH104" i="20"/>
  <c r="AR104" i="20" s="1"/>
  <c r="AZ104" i="20"/>
  <c r="AM105" i="20"/>
  <c r="AW105" i="20" s="1"/>
  <c r="AM106" i="20"/>
  <c r="AW106" i="20"/>
  <c r="AM107" i="20"/>
  <c r="AW107" i="20" s="1"/>
  <c r="AH108" i="20"/>
  <c r="AR108" i="20"/>
  <c r="AZ108" i="20"/>
  <c r="AM109" i="20"/>
  <c r="AW109" i="20" s="1"/>
  <c r="AM110" i="20"/>
  <c r="AW110" i="20"/>
  <c r="AH111" i="20"/>
  <c r="AR111" i="20" s="1"/>
  <c r="AZ111" i="20"/>
  <c r="AH112" i="20"/>
  <c r="AR112" i="20"/>
  <c r="AZ112" i="20"/>
  <c r="AH113" i="20"/>
  <c r="AR113" i="20" s="1"/>
  <c r="AZ114" i="20"/>
  <c r="AH115" i="20"/>
  <c r="AR115" i="20"/>
  <c r="AZ115" i="20"/>
  <c r="AM116" i="20"/>
  <c r="AW116" i="20" s="1"/>
  <c r="AH117" i="20"/>
  <c r="AR117" i="20" s="1"/>
  <c r="AZ118" i="20"/>
  <c r="AH119" i="20"/>
  <c r="AR119" i="20"/>
  <c r="AZ119" i="20"/>
  <c r="AM120" i="20"/>
  <c r="AW120" i="20" s="1"/>
  <c r="AH121" i="20"/>
  <c r="AR121" i="20"/>
  <c r="AZ122" i="20"/>
  <c r="AH123" i="20"/>
  <c r="AR123" i="20"/>
  <c r="AZ123" i="20"/>
  <c r="AM124" i="20"/>
  <c r="AW124" i="20" s="1"/>
  <c r="AH125" i="20"/>
  <c r="AR125" i="20"/>
  <c r="AZ126" i="20"/>
  <c r="AH127" i="20"/>
  <c r="AR127" i="20"/>
  <c r="AZ127" i="20"/>
  <c r="AM128" i="20"/>
  <c r="AW128" i="20" s="1"/>
  <c r="AH129" i="20"/>
  <c r="AR129" i="20" s="1"/>
  <c r="AZ130" i="20"/>
  <c r="AH131" i="20"/>
  <c r="AR131" i="20"/>
  <c r="AZ132" i="20"/>
  <c r="AH133" i="20"/>
  <c r="AR133" i="20" s="1"/>
  <c r="AZ134" i="20"/>
  <c r="AH135" i="20"/>
  <c r="AR135" i="20" s="1"/>
  <c r="AZ136" i="20"/>
  <c r="AH137" i="20"/>
  <c r="AR137" i="20" s="1"/>
  <c r="AZ138" i="20"/>
  <c r="AH139" i="20"/>
  <c r="AR139" i="20"/>
  <c r="AM140" i="20"/>
  <c r="AW140" i="20" s="1"/>
  <c r="AH141" i="20"/>
  <c r="AR141" i="20"/>
  <c r="AZ142" i="20"/>
  <c r="AH143" i="20"/>
  <c r="AR143" i="20" s="1"/>
  <c r="AM144" i="20"/>
  <c r="AW144" i="20"/>
  <c r="AH145" i="20"/>
  <c r="AR145" i="20" s="1"/>
  <c r="AM146" i="20"/>
  <c r="AW146" i="20"/>
  <c r="AY147" i="20"/>
  <c r="AM147" i="20"/>
  <c r="AW147" i="20"/>
  <c r="AM148" i="20"/>
  <c r="AW148" i="20"/>
  <c r="AM149" i="20"/>
  <c r="AW149" i="20"/>
  <c r="AH150" i="20"/>
  <c r="AR150" i="20"/>
  <c r="AZ152" i="20"/>
  <c r="AY153" i="20"/>
  <c r="AM153" i="20"/>
  <c r="AW153" i="20" s="1"/>
  <c r="AM154" i="20"/>
  <c r="AW154" i="20" s="1"/>
  <c r="AM155" i="20"/>
  <c r="AW155" i="20" s="1"/>
  <c r="AH156" i="20"/>
  <c r="AR156" i="20"/>
  <c r="AZ157" i="20"/>
  <c r="AH158" i="20"/>
  <c r="AR158" i="20"/>
  <c r="AZ158" i="20"/>
  <c r="AM159" i="20"/>
  <c r="AW159" i="20" s="1"/>
  <c r="AH160" i="20"/>
  <c r="AR160" i="20"/>
  <c r="AZ161" i="20"/>
  <c r="AH162" i="20"/>
  <c r="AR162" i="20"/>
  <c r="AZ162" i="20"/>
  <c r="AY163" i="20"/>
  <c r="AM163" i="20"/>
  <c r="AW163" i="20"/>
  <c r="AM164" i="20"/>
  <c r="AW164" i="20"/>
  <c r="AM166" i="20"/>
  <c r="AW166" i="20" s="1"/>
  <c r="AM167" i="20"/>
  <c r="AW167" i="20" s="1"/>
  <c r="AH168" i="20"/>
  <c r="AR168" i="20" s="1"/>
  <c r="AZ187" i="20"/>
  <c r="AZ195" i="20"/>
  <c r="AZ196" i="20"/>
  <c r="AM197" i="20"/>
  <c r="AW197" i="20" s="1"/>
  <c r="AR21" i="20"/>
  <c r="E23" i="27"/>
  <c r="AC21" i="20"/>
  <c r="AC20" i="20"/>
  <c r="BR26" i="40"/>
  <c r="BR18" i="40"/>
  <c r="BR20" i="40"/>
  <c r="BR17" i="40"/>
  <c r="BR19" i="40"/>
  <c r="BR21" i="40"/>
  <c r="F17" i="34"/>
  <c r="L20" i="1"/>
  <c r="L18" i="1"/>
  <c r="K18" i="1" s="1"/>
  <c r="CA16" i="40"/>
  <c r="M249" i="1"/>
  <c r="R249" i="1" s="1"/>
  <c r="S249" i="1" s="1"/>
  <c r="J382" i="3"/>
  <c r="L382" i="3" s="1"/>
  <c r="M382" i="3" s="1"/>
  <c r="R382" i="3" s="1"/>
  <c r="J244" i="3"/>
  <c r="L244" i="3" s="1"/>
  <c r="M244" i="3" s="1"/>
  <c r="DB244" i="3" s="1"/>
  <c r="J154" i="3"/>
  <c r="L154" i="3" s="1"/>
  <c r="M154" i="3" s="1"/>
  <c r="M22" i="1"/>
  <c r="R22" i="1"/>
  <c r="S22" i="1" s="1"/>
  <c r="M24" i="1"/>
  <c r="R24" i="1" s="1"/>
  <c r="S24" i="1" s="1"/>
  <c r="M26" i="1"/>
  <c r="R26" i="1"/>
  <c r="S26" i="1" s="1"/>
  <c r="M28" i="1"/>
  <c r="R28" i="1" s="1"/>
  <c r="S28" i="1" s="1"/>
  <c r="M30" i="1"/>
  <c r="R30" i="1" s="1"/>
  <c r="S30" i="1" s="1"/>
  <c r="M32" i="1"/>
  <c r="R32" i="1" s="1"/>
  <c r="S32" i="1" s="1"/>
  <c r="M34" i="1"/>
  <c r="R34" i="1" s="1"/>
  <c r="S34" i="1" s="1"/>
  <c r="M36" i="1"/>
  <c r="R36" i="1" s="1"/>
  <c r="S36" i="1" s="1"/>
  <c r="M38" i="1"/>
  <c r="R38" i="1"/>
  <c r="S38" i="1" s="1"/>
  <c r="M40" i="1"/>
  <c r="R40" i="1" s="1"/>
  <c r="S40" i="1" s="1"/>
  <c r="M42" i="1"/>
  <c r="R42" i="1"/>
  <c r="S42" i="1" s="1"/>
  <c r="M44" i="1"/>
  <c r="R44" i="1" s="1"/>
  <c r="S44" i="1" s="1"/>
  <c r="Y44" i="1" s="1"/>
  <c r="AC44" i="1" s="1"/>
  <c r="M46" i="1"/>
  <c r="R46" i="1" s="1"/>
  <c r="S46" i="1" s="1"/>
  <c r="M48" i="1"/>
  <c r="R48" i="1" s="1"/>
  <c r="S48" i="1" s="1"/>
  <c r="M50" i="1"/>
  <c r="R50" i="1" s="1"/>
  <c r="S50" i="1" s="1"/>
  <c r="M52" i="1"/>
  <c r="R52" i="1" s="1"/>
  <c r="S52" i="1" s="1"/>
  <c r="M54" i="1"/>
  <c r="R54" i="1"/>
  <c r="S54" i="1" s="1"/>
  <c r="M56" i="1"/>
  <c r="R56" i="1" s="1"/>
  <c r="S56" i="1" s="1"/>
  <c r="M58" i="1"/>
  <c r="R58" i="1"/>
  <c r="S58" i="1" s="1"/>
  <c r="M60" i="1"/>
  <c r="R60" i="1" s="1"/>
  <c r="S60" i="1" s="1"/>
  <c r="Y60" i="1" s="1"/>
  <c r="AC60" i="1" s="1"/>
  <c r="M62" i="1"/>
  <c r="R62" i="1" s="1"/>
  <c r="S62" i="1" s="1"/>
  <c r="M64" i="1"/>
  <c r="R64" i="1" s="1"/>
  <c r="S64" i="1" s="1"/>
  <c r="M66" i="1"/>
  <c r="R66" i="1" s="1"/>
  <c r="S66" i="1" s="1"/>
  <c r="M68" i="1"/>
  <c r="R68" i="1" s="1"/>
  <c r="S68" i="1" s="1"/>
  <c r="M70" i="1"/>
  <c r="R70" i="1"/>
  <c r="S70" i="1" s="1"/>
  <c r="DK70" i="1" s="1"/>
  <c r="M72" i="1"/>
  <c r="R72" i="1" s="1"/>
  <c r="S72" i="1" s="1"/>
  <c r="M74" i="1"/>
  <c r="R74" i="1"/>
  <c r="S74" i="1" s="1"/>
  <c r="M76" i="1"/>
  <c r="R76" i="1" s="1"/>
  <c r="S76" i="1" s="1"/>
  <c r="Y76" i="1" s="1"/>
  <c r="AC76" i="1" s="1"/>
  <c r="M78" i="1"/>
  <c r="R78" i="1" s="1"/>
  <c r="S78" i="1" s="1"/>
  <c r="Y78" i="1" s="1"/>
  <c r="AC78" i="1" s="1"/>
  <c r="M80" i="1"/>
  <c r="R80" i="1" s="1"/>
  <c r="S80" i="1" s="1"/>
  <c r="M82" i="1"/>
  <c r="R82" i="1" s="1"/>
  <c r="S82" i="1" s="1"/>
  <c r="M84" i="1"/>
  <c r="R84" i="1" s="1"/>
  <c r="S84" i="1" s="1"/>
  <c r="M86" i="1"/>
  <c r="R86" i="1"/>
  <c r="S86" i="1" s="1"/>
  <c r="M88" i="1"/>
  <c r="R88" i="1" s="1"/>
  <c r="S88" i="1" s="1"/>
  <c r="M90" i="1"/>
  <c r="R90" i="1"/>
  <c r="S90" i="1" s="1"/>
  <c r="M92" i="1"/>
  <c r="R92" i="1" s="1"/>
  <c r="S92" i="1" s="1"/>
  <c r="Y92" i="1" s="1"/>
  <c r="AC92" i="1" s="1"/>
  <c r="M94" i="1"/>
  <c r="R94" i="1" s="1"/>
  <c r="S94" i="1" s="1"/>
  <c r="M96" i="1"/>
  <c r="R96" i="1"/>
  <c r="S96" i="1" s="1"/>
  <c r="M98" i="1"/>
  <c r="R98" i="1" s="1"/>
  <c r="S98" i="1" s="1"/>
  <c r="M100" i="1"/>
  <c r="R100" i="1"/>
  <c r="S100" i="1" s="1"/>
  <c r="M102" i="1"/>
  <c r="R102" i="1" s="1"/>
  <c r="S102" i="1" s="1"/>
  <c r="Y102" i="1" s="1"/>
  <c r="AC102" i="1" s="1"/>
  <c r="M104" i="1"/>
  <c r="R104" i="1" s="1"/>
  <c r="S104" i="1" s="1"/>
  <c r="M106" i="1"/>
  <c r="R106" i="1" s="1"/>
  <c r="S106" i="1" s="1"/>
  <c r="M108" i="1"/>
  <c r="R108" i="1" s="1"/>
  <c r="S108" i="1" s="1"/>
  <c r="M110" i="1"/>
  <c r="R110" i="1" s="1"/>
  <c r="S110" i="1" s="1"/>
  <c r="M112" i="1"/>
  <c r="R112" i="1" s="1"/>
  <c r="S112" i="1" s="1"/>
  <c r="M114" i="1"/>
  <c r="R114" i="1" s="1"/>
  <c r="S114" i="1" s="1"/>
  <c r="M116" i="1"/>
  <c r="R116" i="1" s="1"/>
  <c r="S116" i="1" s="1"/>
  <c r="M118" i="1"/>
  <c r="R118" i="1" s="1"/>
  <c r="S118" i="1" s="1"/>
  <c r="DK118" i="1" s="1"/>
  <c r="M120" i="1"/>
  <c r="R120" i="1"/>
  <c r="S120" i="1" s="1"/>
  <c r="M122" i="1"/>
  <c r="R122" i="1" s="1"/>
  <c r="S122" i="1" s="1"/>
  <c r="M124" i="1"/>
  <c r="R124" i="1" s="1"/>
  <c r="S124" i="1" s="1"/>
  <c r="M126" i="1"/>
  <c r="R126" i="1" s="1"/>
  <c r="S126" i="1" s="1"/>
  <c r="M128" i="1"/>
  <c r="R128" i="1" s="1"/>
  <c r="S128" i="1" s="1"/>
  <c r="M130" i="1"/>
  <c r="R130" i="1" s="1"/>
  <c r="S130" i="1"/>
  <c r="M132" i="1"/>
  <c r="R132" i="1" s="1"/>
  <c r="S132" i="1" s="1"/>
  <c r="M134" i="1"/>
  <c r="R134" i="1" s="1"/>
  <c r="S134" i="1" s="1"/>
  <c r="M136" i="1"/>
  <c r="R136" i="1"/>
  <c r="M138" i="1"/>
  <c r="R138" i="1" s="1"/>
  <c r="S138" i="1" s="1"/>
  <c r="M140" i="1"/>
  <c r="R140" i="1" s="1"/>
  <c r="S140" i="1" s="1"/>
  <c r="M142" i="1"/>
  <c r="R142" i="1"/>
  <c r="S142" i="1" s="1"/>
  <c r="Y142" i="1" s="1"/>
  <c r="AC142" i="1" s="1"/>
  <c r="M144" i="1"/>
  <c r="R144" i="1" s="1"/>
  <c r="S144" i="1" s="1"/>
  <c r="M146" i="1"/>
  <c r="R146" i="1"/>
  <c r="S146" i="1" s="1"/>
  <c r="M148" i="1"/>
  <c r="R148" i="1" s="1"/>
  <c r="S148" i="1" s="1"/>
  <c r="M150" i="1"/>
  <c r="R150" i="1" s="1"/>
  <c r="S150" i="1" s="1"/>
  <c r="M152" i="1"/>
  <c r="R152" i="1" s="1"/>
  <c r="S152" i="1" s="1"/>
  <c r="M154" i="1"/>
  <c r="R154" i="1"/>
  <c r="S154" i="1" s="1"/>
  <c r="M156" i="1"/>
  <c r="R156" i="1" s="1"/>
  <c r="S156" i="1" s="1"/>
  <c r="M158" i="1"/>
  <c r="R158" i="1"/>
  <c r="S158" i="1" s="1"/>
  <c r="M160" i="1"/>
  <c r="R160" i="1" s="1"/>
  <c r="S160" i="1" s="1"/>
  <c r="DK160" i="1" s="1"/>
  <c r="M162" i="1"/>
  <c r="R162" i="1"/>
  <c r="S162" i="1" s="1"/>
  <c r="M164" i="1"/>
  <c r="R164" i="1" s="1"/>
  <c r="S164" i="1" s="1"/>
  <c r="M166" i="1"/>
  <c r="R166" i="1" s="1"/>
  <c r="S166" i="1" s="1"/>
  <c r="M168" i="1"/>
  <c r="R168" i="1" s="1"/>
  <c r="S168" i="1" s="1"/>
  <c r="M170" i="1"/>
  <c r="R170" i="1"/>
  <c r="S170" i="1" s="1"/>
  <c r="M172" i="1"/>
  <c r="R172" i="1" s="1"/>
  <c r="S172" i="1" s="1"/>
  <c r="M174" i="1"/>
  <c r="R174" i="1" s="1"/>
  <c r="S174" i="1" s="1"/>
  <c r="M176" i="1"/>
  <c r="R176" i="1" s="1"/>
  <c r="S176" i="1" s="1"/>
  <c r="M178" i="1"/>
  <c r="R178" i="1"/>
  <c r="S178" i="1" s="1"/>
  <c r="M180" i="1"/>
  <c r="R180" i="1" s="1"/>
  <c r="S180" i="1" s="1"/>
  <c r="M182" i="1"/>
  <c r="R182" i="1" s="1"/>
  <c r="S182" i="1" s="1"/>
  <c r="M184" i="1"/>
  <c r="R184" i="1" s="1"/>
  <c r="S184" i="1" s="1"/>
  <c r="M186" i="1"/>
  <c r="R186" i="1" s="1"/>
  <c r="S186" i="1" s="1"/>
  <c r="Y186" i="1" s="1"/>
  <c r="AC186" i="1" s="1"/>
  <c r="M188" i="1"/>
  <c r="R188" i="1" s="1"/>
  <c r="S188" i="1" s="1"/>
  <c r="M190" i="1"/>
  <c r="R190" i="1" s="1"/>
  <c r="S190" i="1" s="1"/>
  <c r="M192" i="1"/>
  <c r="R192" i="1" s="1"/>
  <c r="S192" i="1" s="1"/>
  <c r="M194" i="1"/>
  <c r="R194" i="1"/>
  <c r="S194" i="1" s="1"/>
  <c r="M196" i="1"/>
  <c r="R196" i="1" s="1"/>
  <c r="S196" i="1" s="1"/>
  <c r="M198" i="1"/>
  <c r="R198" i="1" s="1"/>
  <c r="S198" i="1" s="1"/>
  <c r="M200" i="1"/>
  <c r="R200" i="1" s="1"/>
  <c r="S200" i="1" s="1"/>
  <c r="M202" i="1"/>
  <c r="R202" i="1" s="1"/>
  <c r="S202" i="1" s="1"/>
  <c r="M204" i="1"/>
  <c r="R204" i="1" s="1"/>
  <c r="S204" i="1" s="1"/>
  <c r="M206" i="1"/>
  <c r="R206" i="1"/>
  <c r="S206" i="1" s="1"/>
  <c r="Y206" i="1" s="1"/>
  <c r="AC206" i="1" s="1"/>
  <c r="M208" i="1"/>
  <c r="R208" i="1" s="1"/>
  <c r="S208" i="1" s="1"/>
  <c r="M210" i="1"/>
  <c r="R210" i="1"/>
  <c r="S210" i="1" s="1"/>
  <c r="M212" i="1"/>
  <c r="R212" i="1" s="1"/>
  <c r="S212" i="1" s="1"/>
  <c r="M214" i="1"/>
  <c r="R214" i="1" s="1"/>
  <c r="S214" i="1" s="1"/>
  <c r="M216" i="1"/>
  <c r="R216" i="1" s="1"/>
  <c r="S216" i="1" s="1"/>
  <c r="M218" i="1"/>
  <c r="R218" i="1"/>
  <c r="S218" i="1" s="1"/>
  <c r="M220" i="1"/>
  <c r="R220" i="1" s="1"/>
  <c r="S220" i="1" s="1"/>
  <c r="M222" i="1"/>
  <c r="R222" i="1"/>
  <c r="S222" i="1" s="1"/>
  <c r="M224" i="1"/>
  <c r="R224" i="1" s="1"/>
  <c r="S224" i="1" s="1"/>
  <c r="M226" i="1"/>
  <c r="R226" i="1"/>
  <c r="S226" i="1" s="1"/>
  <c r="M228" i="1"/>
  <c r="R228" i="1" s="1"/>
  <c r="S228" i="1" s="1"/>
  <c r="M230" i="1"/>
  <c r="R230" i="1" s="1"/>
  <c r="S230" i="1" s="1"/>
  <c r="M232" i="1"/>
  <c r="R232" i="1" s="1"/>
  <c r="S232" i="1" s="1"/>
  <c r="M234" i="1"/>
  <c r="R234" i="1"/>
  <c r="S234" i="1" s="1"/>
  <c r="M236" i="1"/>
  <c r="R236" i="1" s="1"/>
  <c r="S236" i="1" s="1"/>
  <c r="M238" i="1"/>
  <c r="R238" i="1" s="1"/>
  <c r="S238" i="1" s="1"/>
  <c r="M240" i="1"/>
  <c r="R240" i="1" s="1"/>
  <c r="S240" i="1" s="1"/>
  <c r="M242" i="1"/>
  <c r="R242" i="1"/>
  <c r="S242" i="1" s="1"/>
  <c r="M244" i="1"/>
  <c r="R244" i="1" s="1"/>
  <c r="S244" i="1" s="1"/>
  <c r="M246" i="1"/>
  <c r="R246" i="1" s="1"/>
  <c r="S246" i="1" s="1"/>
  <c r="M248" i="1"/>
  <c r="R248" i="1" s="1"/>
  <c r="S248" i="1" s="1"/>
  <c r="M250" i="1"/>
  <c r="R250" i="1" s="1"/>
  <c r="S250" i="1" s="1"/>
  <c r="Y250" i="1" s="1"/>
  <c r="AC250" i="1" s="1"/>
  <c r="J40" i="3"/>
  <c r="L40" i="3" s="1"/>
  <c r="M40" i="3" s="1"/>
  <c r="J76" i="3"/>
  <c r="L76" i="3" s="1"/>
  <c r="M76" i="3" s="1"/>
  <c r="AC198" i="20"/>
  <c r="AC196" i="20"/>
  <c r="AC192" i="20"/>
  <c r="AC190" i="20"/>
  <c r="AC188" i="20"/>
  <c r="AC184" i="20"/>
  <c r="AC180" i="20"/>
  <c r="AC176" i="20"/>
  <c r="AC174" i="20"/>
  <c r="AC172" i="20"/>
  <c r="AC168" i="20"/>
  <c r="AC166" i="20"/>
  <c r="AC164" i="20"/>
  <c r="AC160" i="20"/>
  <c r="AC158" i="20"/>
  <c r="AC156" i="20"/>
  <c r="AC152" i="20"/>
  <c r="AC150" i="20"/>
  <c r="AC148" i="20"/>
  <c r="AC144" i="20"/>
  <c r="AC142" i="20"/>
  <c r="AC140" i="20"/>
  <c r="AC136" i="20"/>
  <c r="AC134" i="20"/>
  <c r="AC132" i="20"/>
  <c r="AC128" i="20"/>
  <c r="AC126" i="20"/>
  <c r="AC124" i="20"/>
  <c r="AC120" i="20"/>
  <c r="AC118" i="20"/>
  <c r="AC116" i="20"/>
  <c r="AC112" i="20"/>
  <c r="AC110" i="20"/>
  <c r="AC108" i="20"/>
  <c r="AC104" i="20"/>
  <c r="AC100" i="20"/>
  <c r="AC96" i="20"/>
  <c r="AC94" i="20"/>
  <c r="AC92" i="20"/>
  <c r="AC88" i="20"/>
  <c r="AC86" i="20"/>
  <c r="AC84" i="20"/>
  <c r="AC80" i="20"/>
  <c r="AC78" i="20"/>
  <c r="AC76" i="20"/>
  <c r="AC72" i="20"/>
  <c r="AC70" i="20"/>
  <c r="AC68" i="20"/>
  <c r="AC64" i="20"/>
  <c r="AC62" i="20"/>
  <c r="AC60" i="20"/>
  <c r="AC56" i="20"/>
  <c r="AC54" i="20"/>
  <c r="AC52" i="20"/>
  <c r="AC46" i="20"/>
  <c r="AC44" i="20"/>
  <c r="AC40" i="20"/>
  <c r="AC38" i="20"/>
  <c r="AC36" i="20"/>
  <c r="AC30" i="20"/>
  <c r="AC28" i="20"/>
  <c r="AC24" i="20"/>
  <c r="AC197" i="20"/>
  <c r="AC195" i="20"/>
  <c r="AC191" i="20"/>
  <c r="AC189" i="20"/>
  <c r="AC187" i="20"/>
  <c r="AC183" i="20"/>
  <c r="AC181" i="20"/>
  <c r="AC179" i="20"/>
  <c r="AC173" i="20"/>
  <c r="AC171" i="20"/>
  <c r="AC167" i="20"/>
  <c r="AC165" i="20"/>
  <c r="AC163" i="20"/>
  <c r="AC159" i="20"/>
  <c r="AC157" i="20"/>
  <c r="AC151" i="20"/>
  <c r="AC149" i="20"/>
  <c r="AC147" i="20"/>
  <c r="AC143" i="20"/>
  <c r="AC141" i="20"/>
  <c r="AC139" i="20"/>
  <c r="AC135" i="20"/>
  <c r="AC133" i="20"/>
  <c r="AC131" i="20"/>
  <c r="AC127" i="20"/>
  <c r="AC125" i="20"/>
  <c r="AC123" i="20"/>
  <c r="AC119" i="20"/>
  <c r="AC117" i="20"/>
  <c r="AC115" i="20"/>
  <c r="AC111" i="20"/>
  <c r="AC109" i="20"/>
  <c r="AC107" i="20"/>
  <c r="AC103" i="20"/>
  <c r="AC101" i="20"/>
  <c r="AC99" i="20"/>
  <c r="AC95" i="20"/>
  <c r="AC91" i="20"/>
  <c r="AC87" i="20"/>
  <c r="AC85" i="20"/>
  <c r="AC83" i="20"/>
  <c r="AC77" i="20"/>
  <c r="AC75" i="20"/>
  <c r="AC69" i="20"/>
  <c r="AC67" i="20"/>
  <c r="AC63" i="20"/>
  <c r="AC61" i="20"/>
  <c r="AC59" i="20"/>
  <c r="AC55" i="20"/>
  <c r="AC53" i="20"/>
  <c r="AC51" i="20"/>
  <c r="AC47" i="20"/>
  <c r="AC45" i="20"/>
  <c r="AC43" i="20"/>
  <c r="AC39" i="20"/>
  <c r="AC35" i="20"/>
  <c r="AC29" i="20"/>
  <c r="AC23" i="20"/>
  <c r="AC19" i="20"/>
  <c r="S136" i="1"/>
  <c r="M17" i="1"/>
  <c r="R17" i="1" s="1"/>
  <c r="S17" i="1" s="1"/>
  <c r="Y17" i="1" s="1"/>
  <c r="AC17" i="1" s="1"/>
  <c r="M21" i="1"/>
  <c r="R21" i="1"/>
  <c r="S21" i="1" s="1"/>
  <c r="M23" i="1"/>
  <c r="R23" i="1" s="1"/>
  <c r="S23" i="1" s="1"/>
  <c r="DK23" i="1" s="1"/>
  <c r="DL23" i="1" s="1"/>
  <c r="AE23" i="1" s="1"/>
  <c r="M25" i="1"/>
  <c r="R25" i="1" s="1"/>
  <c r="S25" i="1"/>
  <c r="M27" i="1"/>
  <c r="R27" i="1" s="1"/>
  <c r="S27" i="1" s="1"/>
  <c r="DK27" i="1" s="1"/>
  <c r="M29" i="1"/>
  <c r="R29" i="1" s="1"/>
  <c r="S29" i="1" s="1"/>
  <c r="M31" i="1"/>
  <c r="R31" i="1" s="1"/>
  <c r="S31" i="1"/>
  <c r="M33" i="1"/>
  <c r="R33" i="1" s="1"/>
  <c r="S33" i="1" s="1"/>
  <c r="DK33" i="1" s="1"/>
  <c r="M35" i="1"/>
  <c r="R35" i="1"/>
  <c r="S35" i="1" s="1"/>
  <c r="M37" i="1"/>
  <c r="R37" i="1" s="1"/>
  <c r="S37" i="1" s="1"/>
  <c r="M39" i="1"/>
  <c r="R39" i="1"/>
  <c r="S39" i="1" s="1"/>
  <c r="DK39" i="1" s="1"/>
  <c r="DL39" i="1" s="1"/>
  <c r="AE39" i="1" s="1"/>
  <c r="M41" i="1"/>
  <c r="R41" i="1" s="1"/>
  <c r="S41" i="1"/>
  <c r="M43" i="1"/>
  <c r="R43" i="1" s="1"/>
  <c r="S43" i="1" s="1"/>
  <c r="M45" i="1"/>
  <c r="R45" i="1"/>
  <c r="S45" i="1" s="1"/>
  <c r="M47" i="1"/>
  <c r="R47" i="1" s="1"/>
  <c r="S47" i="1" s="1"/>
  <c r="M49" i="1"/>
  <c r="R49" i="1" s="1"/>
  <c r="S49" i="1"/>
  <c r="DK49" i="1" s="1"/>
  <c r="M51" i="1"/>
  <c r="R51" i="1" s="1"/>
  <c r="S51" i="1" s="1"/>
  <c r="DK51" i="1" s="1"/>
  <c r="M53" i="1"/>
  <c r="R53" i="1"/>
  <c r="S53" i="1" s="1"/>
  <c r="M55" i="1"/>
  <c r="R55" i="1" s="1"/>
  <c r="S55" i="1" s="1"/>
  <c r="DK55" i="1" s="1"/>
  <c r="DL55" i="1" s="1"/>
  <c r="AE55" i="1" s="1"/>
  <c r="M57" i="1"/>
  <c r="R57" i="1" s="1"/>
  <c r="S57" i="1" s="1"/>
  <c r="M59" i="1"/>
  <c r="R59" i="1"/>
  <c r="S59" i="1" s="1"/>
  <c r="M61" i="1"/>
  <c r="R61" i="1" s="1"/>
  <c r="S61" i="1" s="1"/>
  <c r="M63" i="1"/>
  <c r="R63" i="1"/>
  <c r="S63" i="1"/>
  <c r="M65" i="1"/>
  <c r="R65" i="1" s="1"/>
  <c r="S65" i="1" s="1"/>
  <c r="M67" i="1"/>
  <c r="R67" i="1"/>
  <c r="S67" i="1" s="1"/>
  <c r="M69" i="1"/>
  <c r="R69" i="1" s="1"/>
  <c r="S69" i="1" s="1"/>
  <c r="Y69" i="1" s="1"/>
  <c r="M71" i="1"/>
  <c r="R71" i="1"/>
  <c r="S71" i="1" s="1"/>
  <c r="DK71" i="1" s="1"/>
  <c r="M73" i="1"/>
  <c r="R73" i="1" s="1"/>
  <c r="S73" i="1"/>
  <c r="M75" i="1"/>
  <c r="R75" i="1" s="1"/>
  <c r="S75" i="1" s="1"/>
  <c r="M77" i="1"/>
  <c r="R77" i="1"/>
  <c r="S77" i="1" s="1"/>
  <c r="M79" i="1"/>
  <c r="R79" i="1" s="1"/>
  <c r="S79" i="1" s="1"/>
  <c r="Y79" i="1" s="1"/>
  <c r="M81" i="1"/>
  <c r="R81" i="1" s="1"/>
  <c r="S81" i="1"/>
  <c r="DK81" i="1" s="1"/>
  <c r="M83" i="1"/>
  <c r="R83" i="1" s="1"/>
  <c r="S83" i="1" s="1"/>
  <c r="M85" i="1"/>
  <c r="R85" i="1"/>
  <c r="S85" i="1" s="1"/>
  <c r="Y85" i="1" s="1"/>
  <c r="AC85" i="1" s="1"/>
  <c r="M87" i="1"/>
  <c r="R87" i="1" s="1"/>
  <c r="S87" i="1" s="1"/>
  <c r="M89" i="1"/>
  <c r="R89" i="1" s="1"/>
  <c r="S89" i="1" s="1"/>
  <c r="M91" i="1"/>
  <c r="R91" i="1"/>
  <c r="S91" i="1" s="1"/>
  <c r="Y91" i="1" s="1"/>
  <c r="AC91" i="1" s="1"/>
  <c r="M93" i="1"/>
  <c r="R93" i="1" s="1"/>
  <c r="S93" i="1" s="1"/>
  <c r="DK93" i="1" s="1"/>
  <c r="M95" i="1"/>
  <c r="R95" i="1"/>
  <c r="S95" i="1"/>
  <c r="Y95" i="1" s="1"/>
  <c r="AC95" i="1" s="1"/>
  <c r="M97" i="1"/>
  <c r="R97" i="1" s="1"/>
  <c r="S97" i="1" s="1"/>
  <c r="DK97" i="1" s="1"/>
  <c r="M99" i="1"/>
  <c r="R99" i="1" s="1"/>
  <c r="S99" i="1" s="1"/>
  <c r="DK99" i="1" s="1"/>
  <c r="M101" i="1"/>
  <c r="R101" i="1" s="1"/>
  <c r="S101" i="1" s="1"/>
  <c r="DK101" i="1" s="1"/>
  <c r="M103" i="1"/>
  <c r="R103" i="1" s="1"/>
  <c r="S103" i="1" s="1"/>
  <c r="Y103" i="1" s="1"/>
  <c r="AC103" i="1" s="1"/>
  <c r="M105" i="1"/>
  <c r="R105" i="1"/>
  <c r="S105" i="1" s="1"/>
  <c r="Y105" i="1" s="1"/>
  <c r="AC105" i="1" s="1"/>
  <c r="M107" i="1"/>
  <c r="R107" i="1" s="1"/>
  <c r="S107" i="1" s="1"/>
  <c r="M109" i="1"/>
  <c r="R109" i="1" s="1"/>
  <c r="S109" i="1" s="1"/>
  <c r="DK109" i="1" s="1"/>
  <c r="M111" i="1"/>
  <c r="R111" i="1" s="1"/>
  <c r="S111" i="1"/>
  <c r="Y111" i="1" s="1"/>
  <c r="AC111" i="1" s="1"/>
  <c r="M113" i="1"/>
  <c r="R113" i="1" s="1"/>
  <c r="S113" i="1" s="1"/>
  <c r="Y113" i="1" s="1"/>
  <c r="M115" i="1"/>
  <c r="R115" i="1" s="1"/>
  <c r="S115" i="1" s="1"/>
  <c r="M117" i="1"/>
  <c r="R117" i="1" s="1"/>
  <c r="S117" i="1" s="1"/>
  <c r="M119" i="1"/>
  <c r="R119" i="1" s="1"/>
  <c r="S119" i="1" s="1"/>
  <c r="Y119" i="1" s="1"/>
  <c r="M121" i="1"/>
  <c r="R121" i="1"/>
  <c r="S121" i="1" s="1"/>
  <c r="M123" i="1"/>
  <c r="R123" i="1" s="1"/>
  <c r="S123" i="1" s="1"/>
  <c r="Y123" i="1" s="1"/>
  <c r="AC123" i="1" s="1"/>
  <c r="M125" i="1"/>
  <c r="R125" i="1" s="1"/>
  <c r="S125" i="1" s="1"/>
  <c r="DK125" i="1" s="1"/>
  <c r="M127" i="1"/>
  <c r="R127" i="1" s="1"/>
  <c r="S127" i="1"/>
  <c r="Y127" i="1" s="1"/>
  <c r="AC127" i="1" s="1"/>
  <c r="M129" i="1"/>
  <c r="R129" i="1" s="1"/>
  <c r="S129" i="1" s="1"/>
  <c r="Y129" i="1" s="1"/>
  <c r="M131" i="1"/>
  <c r="R131" i="1" s="1"/>
  <c r="S131" i="1" s="1"/>
  <c r="DK131" i="1" s="1"/>
  <c r="M133" i="1"/>
  <c r="R133" i="1" s="1"/>
  <c r="S133" i="1" s="1"/>
  <c r="DK133" i="1" s="1"/>
  <c r="M135" i="1"/>
  <c r="R135" i="1" s="1"/>
  <c r="S135" i="1" s="1"/>
  <c r="Y135" i="1" s="1"/>
  <c r="AC135" i="1" s="1"/>
  <c r="M137" i="1"/>
  <c r="R137" i="1"/>
  <c r="S137" i="1" s="1"/>
  <c r="M139" i="1"/>
  <c r="R139" i="1" s="1"/>
  <c r="S139" i="1" s="1"/>
  <c r="M141" i="1"/>
  <c r="R141" i="1" s="1"/>
  <c r="S141" i="1" s="1"/>
  <c r="Y141" i="1" s="1"/>
  <c r="AC141" i="1" s="1"/>
  <c r="M143" i="1"/>
  <c r="R143" i="1" s="1"/>
  <c r="S143" i="1"/>
  <c r="Y143" i="1" s="1"/>
  <c r="AC143" i="1" s="1"/>
  <c r="M145" i="1"/>
  <c r="R145" i="1" s="1"/>
  <c r="S145" i="1" s="1"/>
  <c r="DK145" i="1" s="1"/>
  <c r="M147" i="1"/>
  <c r="R147" i="1" s="1"/>
  <c r="S147" i="1" s="1"/>
  <c r="M149" i="1"/>
  <c r="R149" i="1" s="1"/>
  <c r="S149" i="1" s="1"/>
  <c r="DK149" i="1" s="1"/>
  <c r="M151" i="1"/>
  <c r="R151" i="1" s="1"/>
  <c r="S151" i="1" s="1"/>
  <c r="Y151" i="1" s="1"/>
  <c r="AC151" i="1" s="1"/>
  <c r="M153" i="1"/>
  <c r="R153" i="1"/>
  <c r="S153" i="1" s="1"/>
  <c r="M155" i="1"/>
  <c r="R155" i="1" s="1"/>
  <c r="S155" i="1" s="1"/>
  <c r="Y155" i="1" s="1"/>
  <c r="AC155" i="1" s="1"/>
  <c r="M157" i="1"/>
  <c r="R157" i="1" s="1"/>
  <c r="S157" i="1" s="1"/>
  <c r="M159" i="1"/>
  <c r="R159" i="1" s="1"/>
  <c r="S159" i="1"/>
  <c r="Y159" i="1" s="1"/>
  <c r="AC159" i="1" s="1"/>
  <c r="M161" i="1"/>
  <c r="R161" i="1" s="1"/>
  <c r="S161" i="1" s="1"/>
  <c r="M163" i="1"/>
  <c r="R163" i="1" s="1"/>
  <c r="S163" i="1" s="1"/>
  <c r="DK163" i="1" s="1"/>
  <c r="M165" i="1"/>
  <c r="R165" i="1" s="1"/>
  <c r="S165" i="1" s="1"/>
  <c r="M167" i="1"/>
  <c r="R167" i="1" s="1"/>
  <c r="S167" i="1" s="1"/>
  <c r="Y167" i="1" s="1"/>
  <c r="AC167" i="1" s="1"/>
  <c r="M169" i="1"/>
  <c r="R169" i="1"/>
  <c r="S169" i="1" s="1"/>
  <c r="Y169" i="1" s="1"/>
  <c r="AC169" i="1" s="1"/>
  <c r="M171" i="1"/>
  <c r="R171" i="1" s="1"/>
  <c r="S171" i="1" s="1"/>
  <c r="M173" i="1"/>
  <c r="R173" i="1" s="1"/>
  <c r="S173" i="1" s="1"/>
  <c r="Y173" i="1" s="1"/>
  <c r="AC173" i="1" s="1"/>
  <c r="M175" i="1"/>
  <c r="R175" i="1" s="1"/>
  <c r="S175" i="1"/>
  <c r="Y175" i="1" s="1"/>
  <c r="AC175" i="1" s="1"/>
  <c r="M177" i="1"/>
  <c r="R177" i="1" s="1"/>
  <c r="S177" i="1" s="1"/>
  <c r="DK177" i="1" s="1"/>
  <c r="M179" i="1"/>
  <c r="R179" i="1" s="1"/>
  <c r="S179" i="1" s="1"/>
  <c r="DL179" i="1" s="1"/>
  <c r="AE179" i="1" s="1"/>
  <c r="M181" i="1"/>
  <c r="R181" i="1" s="1"/>
  <c r="S181" i="1" s="1"/>
  <c r="DK181" i="1" s="1"/>
  <c r="M183" i="1"/>
  <c r="R183" i="1" s="1"/>
  <c r="S183" i="1" s="1"/>
  <c r="Y183" i="1" s="1"/>
  <c r="M185" i="1"/>
  <c r="R185" i="1"/>
  <c r="S185" i="1" s="1"/>
  <c r="DK185" i="1" s="1"/>
  <c r="M187" i="1"/>
  <c r="R187" i="1" s="1"/>
  <c r="S187" i="1" s="1"/>
  <c r="Y187" i="1" s="1"/>
  <c r="AC187" i="1" s="1"/>
  <c r="M189" i="1"/>
  <c r="R189" i="1" s="1"/>
  <c r="S189" i="1" s="1"/>
  <c r="M191" i="1"/>
  <c r="R191" i="1" s="1"/>
  <c r="S191" i="1"/>
  <c r="Y191" i="1" s="1"/>
  <c r="M193" i="1"/>
  <c r="R193" i="1" s="1"/>
  <c r="S193" i="1" s="1"/>
  <c r="M195" i="1"/>
  <c r="R195" i="1" s="1"/>
  <c r="S195" i="1" s="1"/>
  <c r="DK195" i="1" s="1"/>
  <c r="M197" i="1"/>
  <c r="R197" i="1" s="1"/>
  <c r="S197" i="1" s="1"/>
  <c r="Y197" i="1" s="1"/>
  <c r="M199" i="1"/>
  <c r="R199" i="1" s="1"/>
  <c r="S199" i="1" s="1"/>
  <c r="Y199" i="1" s="1"/>
  <c r="AC199" i="1" s="1"/>
  <c r="M201" i="1"/>
  <c r="R201" i="1" s="1"/>
  <c r="S201" i="1" s="1"/>
  <c r="M203" i="1"/>
  <c r="R203" i="1" s="1"/>
  <c r="S203" i="1" s="1"/>
  <c r="M205" i="1"/>
  <c r="R205" i="1" s="1"/>
  <c r="S205" i="1" s="1"/>
  <c r="Y205" i="1" s="1"/>
  <c r="AC205" i="1" s="1"/>
  <c r="M207" i="1"/>
  <c r="R207" i="1" s="1"/>
  <c r="S207" i="1" s="1"/>
  <c r="M209" i="1"/>
  <c r="R209" i="1" s="1"/>
  <c r="S209" i="1" s="1"/>
  <c r="DK209" i="1" s="1"/>
  <c r="M211" i="1"/>
  <c r="R211" i="1"/>
  <c r="S211" i="1" s="1"/>
  <c r="DK211" i="1" s="1"/>
  <c r="M213" i="1"/>
  <c r="R213" i="1" s="1"/>
  <c r="S213" i="1" s="1"/>
  <c r="DK213" i="1" s="1"/>
  <c r="M215" i="1"/>
  <c r="R215" i="1" s="1"/>
  <c r="S215" i="1" s="1"/>
  <c r="M217" i="1"/>
  <c r="R217" i="1" s="1"/>
  <c r="S217" i="1" s="1"/>
  <c r="DK217" i="1" s="1"/>
  <c r="M219" i="1"/>
  <c r="R219" i="1" s="1"/>
  <c r="S219" i="1" s="1"/>
  <c r="Y219" i="1" s="1"/>
  <c r="AC219" i="1" s="1"/>
  <c r="M221" i="1"/>
  <c r="R221" i="1" s="1"/>
  <c r="S221" i="1" s="1"/>
  <c r="M223" i="1"/>
  <c r="R223" i="1"/>
  <c r="S223" i="1" s="1"/>
  <c r="M225" i="1"/>
  <c r="R225" i="1" s="1"/>
  <c r="S225" i="1" s="1"/>
  <c r="DK225" i="1" s="1"/>
  <c r="M227" i="1"/>
  <c r="R227" i="1"/>
  <c r="S227" i="1" s="1"/>
  <c r="M229" i="1"/>
  <c r="R229" i="1" s="1"/>
  <c r="S229" i="1" s="1"/>
  <c r="M231" i="1"/>
  <c r="R231" i="1" s="1"/>
  <c r="S231" i="1" s="1"/>
  <c r="Y231" i="1" s="1"/>
  <c r="M233" i="1"/>
  <c r="R233" i="1" s="1"/>
  <c r="S233" i="1" s="1"/>
  <c r="DK233" i="1" s="1"/>
  <c r="DL233" i="1" s="1"/>
  <c r="AE233" i="1" s="1"/>
  <c r="M235" i="1"/>
  <c r="R235" i="1" s="1"/>
  <c r="S235" i="1" s="1"/>
  <c r="M237" i="1"/>
  <c r="R237" i="1" s="1"/>
  <c r="S237" i="1" s="1"/>
  <c r="Y237" i="1" s="1"/>
  <c r="AC237" i="1" s="1"/>
  <c r="M239" i="1"/>
  <c r="R239" i="1" s="1"/>
  <c r="S239" i="1" s="1"/>
  <c r="DK239" i="1" s="1"/>
  <c r="DL239" i="1" s="1"/>
  <c r="AE239" i="1" s="1"/>
  <c r="M241" i="1"/>
  <c r="R241" i="1" s="1"/>
  <c r="S241" i="1" s="1"/>
  <c r="M243" i="1"/>
  <c r="R243" i="1"/>
  <c r="S243" i="1" s="1"/>
  <c r="M245" i="1"/>
  <c r="R245" i="1" s="1"/>
  <c r="S245" i="1" s="1"/>
  <c r="DK245" i="1" s="1"/>
  <c r="M247" i="1"/>
  <c r="R247" i="1" s="1"/>
  <c r="S247" i="1" s="1"/>
  <c r="J27" i="3"/>
  <c r="L27" i="3" s="1"/>
  <c r="M27" i="3" s="1"/>
  <c r="R27" i="3" s="1"/>
  <c r="J113" i="3"/>
  <c r="L113" i="3" s="1"/>
  <c r="M113" i="3" s="1"/>
  <c r="V113" i="3" s="1"/>
  <c r="J141" i="3"/>
  <c r="L141" i="3" s="1"/>
  <c r="M141" i="3" s="1"/>
  <c r="J151" i="3"/>
  <c r="L151" i="3" s="1"/>
  <c r="M151" i="3" s="1"/>
  <c r="CB16" i="40"/>
  <c r="BR23" i="40"/>
  <c r="AX20" i="20"/>
  <c r="AV20" i="20"/>
  <c r="W199" i="20"/>
  <c r="AZ20" i="20"/>
  <c r="AM20" i="20"/>
  <c r="AH20" i="20"/>
  <c r="BR291" i="40"/>
  <c r="BR283" i="40"/>
  <c r="BR275" i="40"/>
  <c r="BR267" i="40"/>
  <c r="CB266" i="40"/>
  <c r="CB265" i="40"/>
  <c r="CB260" i="40"/>
  <c r="FJ260" i="40" s="1"/>
  <c r="CB259" i="40"/>
  <c r="FJ259" i="40" s="1"/>
  <c r="BR250" i="40"/>
  <c r="BR246" i="40"/>
  <c r="BR241" i="40"/>
  <c r="CB239" i="40"/>
  <c r="FJ239" i="40" s="1"/>
  <c r="CB231" i="40"/>
  <c r="CB292" i="40"/>
  <c r="BR287" i="40"/>
  <c r="BR279" i="40"/>
  <c r="CB277" i="40"/>
  <c r="BR271" i="40"/>
  <c r="CB269" i="40"/>
  <c r="FJ269" i="40" s="1"/>
  <c r="BR254" i="40"/>
  <c r="CB252" i="40"/>
  <c r="BR233" i="40"/>
  <c r="BQ293" i="40"/>
  <c r="BR293" i="40"/>
  <c r="BR292" i="40"/>
  <c r="BR289" i="40"/>
  <c r="BQ286" i="40"/>
  <c r="BR286" i="40"/>
  <c r="CB283" i="40"/>
  <c r="FJ283" i="40" s="1"/>
  <c r="BQ282" i="40"/>
  <c r="BR282" i="40"/>
  <c r="BR281" i="40"/>
  <c r="BQ278" i="40"/>
  <c r="BR278" i="40" s="1"/>
  <c r="BR277" i="40"/>
  <c r="BQ274" i="40"/>
  <c r="BR274" i="40" s="1"/>
  <c r="BR273" i="40"/>
  <c r="BQ270" i="40"/>
  <c r="BR270" i="40"/>
  <c r="BR269" i="40"/>
  <c r="BR266" i="40"/>
  <c r="CA264" i="40"/>
  <c r="CB264" i="40" s="1"/>
  <c r="BR264" i="40"/>
  <c r="BR263" i="40"/>
  <c r="BR260" i="40"/>
  <c r="BR258" i="40"/>
  <c r="BR257" i="40"/>
  <c r="CA256" i="40"/>
  <c r="CB256" i="40" s="1"/>
  <c r="FJ256" i="40" s="1"/>
  <c r="FK256" i="40" s="1"/>
  <c r="CD256" i="40" s="1"/>
  <c r="BR256" i="40"/>
  <c r="BR255" i="40"/>
  <c r="CB254" i="40"/>
  <c r="FJ254" i="40" s="1"/>
  <c r="BQ253" i="40"/>
  <c r="BR253" i="40"/>
  <c r="BR252" i="40"/>
  <c r="BQ249" i="40"/>
  <c r="BR249" i="40"/>
  <c r="BR248" i="40"/>
  <c r="BQ245" i="40"/>
  <c r="BR245" i="40"/>
  <c r="BR244" i="40"/>
  <c r="CB240" i="40"/>
  <c r="BQ240" i="40"/>
  <c r="BR240" i="40"/>
  <c r="BR239" i="40"/>
  <c r="CA236" i="40"/>
  <c r="CB236" i="40" s="1"/>
  <c r="FJ236" i="40" s="1"/>
  <c r="FK236" i="40" s="1"/>
  <c r="CD236" i="40" s="1"/>
  <c r="BQ236" i="40"/>
  <c r="BR236" i="40" s="1"/>
  <c r="BR235" i="40"/>
  <c r="CB234" i="40"/>
  <c r="FJ234" i="40"/>
  <c r="FK234" i="40" s="1"/>
  <c r="CD234" i="40" s="1"/>
  <c r="CB233" i="40"/>
  <c r="FJ233" i="40" s="1"/>
  <c r="FK233" i="40" s="1"/>
  <c r="CD233" i="40" s="1"/>
  <c r="BR232" i="40"/>
  <c r="BR231" i="40"/>
  <c r="CB230" i="40"/>
  <c r="FJ230" i="40" s="1"/>
  <c r="FK230" i="40" s="1"/>
  <c r="CD230" i="40" s="1"/>
  <c r="BQ212" i="40"/>
  <c r="BR212" i="40"/>
  <c r="BQ214" i="40"/>
  <c r="BR214" i="40" s="1"/>
  <c r="BQ215" i="40"/>
  <c r="BR215" i="40" s="1"/>
  <c r="BQ228" i="40"/>
  <c r="BR228" i="40" s="1"/>
  <c r="BQ294" i="40"/>
  <c r="BY291" i="40"/>
  <c r="CA291" i="40"/>
  <c r="CB291" i="40" s="1"/>
  <c r="FJ291" i="40" s="1"/>
  <c r="BQ288" i="40"/>
  <c r="BR288" i="40" s="1"/>
  <c r="BQ284" i="40"/>
  <c r="BR284" i="40"/>
  <c r="BQ280" i="40"/>
  <c r="BR280" i="40" s="1"/>
  <c r="BQ276" i="40"/>
  <c r="BR276" i="40" s="1"/>
  <c r="BQ272" i="40"/>
  <c r="BR272" i="40" s="1"/>
  <c r="BQ268" i="40"/>
  <c r="BR268" i="40" s="1"/>
  <c r="BQ262" i="40"/>
  <c r="BR262" i="40" s="1"/>
  <c r="BQ251" i="40"/>
  <c r="BR251" i="40" s="1"/>
  <c r="BY247" i="40"/>
  <c r="CA247" i="40" s="1"/>
  <c r="CB247" i="40" s="1"/>
  <c r="BQ247" i="40"/>
  <c r="BR247" i="40" s="1"/>
  <c r="CB243" i="40"/>
  <c r="FJ243" i="40" s="1"/>
  <c r="BY243" i="40"/>
  <c r="CA243" i="40" s="1"/>
  <c r="BQ243" i="40"/>
  <c r="BR243" i="40" s="1"/>
  <c r="BY242" i="40"/>
  <c r="CA242" i="40" s="1"/>
  <c r="CB242" i="40" s="1"/>
  <c r="BQ242" i="40"/>
  <c r="BR242" i="40"/>
  <c r="BY238" i="40"/>
  <c r="CA238" i="40" s="1"/>
  <c r="CB238" i="40" s="1"/>
  <c r="FJ238" i="40" s="1"/>
  <c r="BQ238" i="40"/>
  <c r="BR238" i="40" s="1"/>
  <c r="BQ234" i="40"/>
  <c r="BR234" i="40" s="1"/>
  <c r="BY232" i="40"/>
  <c r="CA232" i="40"/>
  <c r="CB232" i="40" s="1"/>
  <c r="FJ232" i="40" s="1"/>
  <c r="BQ290" i="40"/>
  <c r="BR290" i="40" s="1"/>
  <c r="BY290" i="40"/>
  <c r="BY293" i="40"/>
  <c r="CA293" i="40"/>
  <c r="CB293" i="40" s="1"/>
  <c r="CA290" i="40"/>
  <c r="CB290" i="40" s="1"/>
  <c r="FJ290" i="40" s="1"/>
  <c r="FK290" i="40" s="1"/>
  <c r="CD290" i="40" s="1"/>
  <c r="BY288" i="40"/>
  <c r="CA288" i="40" s="1"/>
  <c r="CB288" i="40" s="1"/>
  <c r="FJ288" i="40" s="1"/>
  <c r="FK288" i="40" s="1"/>
  <c r="CD288" i="40" s="1"/>
  <c r="BY286" i="40"/>
  <c r="CA286" i="40" s="1"/>
  <c r="CB286" i="40" s="1"/>
  <c r="FJ286" i="40" s="1"/>
  <c r="FK286" i="40" s="1"/>
  <c r="CD286" i="40" s="1"/>
  <c r="BY284" i="40"/>
  <c r="CA284" i="40" s="1"/>
  <c r="CB284" i="40" s="1"/>
  <c r="FJ284" i="40" s="1"/>
  <c r="FK284" i="40" s="1"/>
  <c r="BY282" i="40"/>
  <c r="CA282" i="40"/>
  <c r="CB282" i="40" s="1"/>
  <c r="FJ282" i="40" s="1"/>
  <c r="FK282" i="40" s="1"/>
  <c r="CD282" i="40" s="1"/>
  <c r="BY280" i="40"/>
  <c r="CA280" i="40" s="1"/>
  <c r="CB280" i="40" s="1"/>
  <c r="FJ280" i="40" s="1"/>
  <c r="FK280" i="40" s="1"/>
  <c r="CD280" i="40" s="1"/>
  <c r="BY278" i="40"/>
  <c r="CA278" i="40" s="1"/>
  <c r="CB278" i="40" s="1"/>
  <c r="FJ278" i="40" s="1"/>
  <c r="FK278" i="40" s="1"/>
  <c r="CD278" i="40" s="1"/>
  <c r="BY276" i="40"/>
  <c r="CA276" i="40" s="1"/>
  <c r="CB276" i="40" s="1"/>
  <c r="FJ276" i="40" s="1"/>
  <c r="FK276" i="40" s="1"/>
  <c r="CD276" i="40" s="1"/>
  <c r="BY274" i="40"/>
  <c r="CA274" i="40"/>
  <c r="CB274" i="40" s="1"/>
  <c r="FJ274" i="40" s="1"/>
  <c r="FK274" i="40" s="1"/>
  <c r="CD274" i="40" s="1"/>
  <c r="BY272" i="40"/>
  <c r="CA272" i="40" s="1"/>
  <c r="CB272" i="40" s="1"/>
  <c r="FJ272" i="40" s="1"/>
  <c r="FK272" i="40" s="1"/>
  <c r="CD272" i="40" s="1"/>
  <c r="BY270" i="40"/>
  <c r="CA270" i="40" s="1"/>
  <c r="CB270" i="40" s="1"/>
  <c r="FJ270" i="40" s="1"/>
  <c r="FK270" i="40" s="1"/>
  <c r="CD270" i="40" s="1"/>
  <c r="BY268" i="40"/>
  <c r="CA268" i="40" s="1"/>
  <c r="CB268" i="40" s="1"/>
  <c r="FJ268" i="40" s="1"/>
  <c r="FK268" i="40" s="1"/>
  <c r="CD268" i="40" s="1"/>
  <c r="BY253" i="40"/>
  <c r="CA253" i="40"/>
  <c r="CB253" i="40" s="1"/>
  <c r="FJ253" i="40" s="1"/>
  <c r="FK253" i="40" s="1"/>
  <c r="CD253" i="40" s="1"/>
  <c r="BY251" i="40"/>
  <c r="CA251" i="40" s="1"/>
  <c r="CB251" i="40" s="1"/>
  <c r="FJ251" i="40" s="1"/>
  <c r="FK251" i="40" s="1"/>
  <c r="CD251" i="40" s="1"/>
  <c r="BQ210" i="40"/>
  <c r="BR210" i="40" s="1"/>
  <c r="BQ211" i="40"/>
  <c r="BQ218" i="40"/>
  <c r="BR218" i="40" s="1"/>
  <c r="BQ219" i="40"/>
  <c r="BQ226" i="40"/>
  <c r="BR226" i="40"/>
  <c r="BQ227" i="40"/>
  <c r="BR227" i="40" s="1"/>
  <c r="BR222" i="40"/>
  <c r="BR294" i="40"/>
  <c r="BQ209" i="40"/>
  <c r="BR209" i="40" s="1"/>
  <c r="BQ213" i="40"/>
  <c r="BR213" i="40" s="1"/>
  <c r="BQ217" i="40"/>
  <c r="BR217" i="40" s="1"/>
  <c r="BQ221" i="40"/>
  <c r="BR221" i="40" s="1"/>
  <c r="BQ225" i="40"/>
  <c r="BR225" i="40" s="1"/>
  <c r="BQ229" i="40"/>
  <c r="BR229" i="40" s="1"/>
  <c r="BR211" i="40"/>
  <c r="BR219" i="40"/>
  <c r="E24" i="27"/>
  <c r="E32" i="27" s="1"/>
  <c r="J32" i="27" s="1"/>
  <c r="D19" i="27"/>
  <c r="F19" i="27" s="1"/>
  <c r="DK124" i="1"/>
  <c r="Y120" i="1"/>
  <c r="AC120" i="1" s="1"/>
  <c r="AW20" i="20"/>
  <c r="AR20" i="20"/>
  <c r="R141" i="3"/>
  <c r="DK92" i="1"/>
  <c r="DL92" i="1" s="1"/>
  <c r="AE92" i="1" s="1"/>
  <c r="I15" i="24"/>
  <c r="J15" i="24" s="1"/>
  <c r="AD20" i="20"/>
  <c r="AY20" i="20"/>
  <c r="BR16" i="40"/>
  <c r="Y233" i="1"/>
  <c r="AC233" i="1" s="1"/>
  <c r="Y217" i="1"/>
  <c r="AC217" i="1" s="1"/>
  <c r="AC197" i="1"/>
  <c r="DK173" i="1"/>
  <c r="DK165" i="1"/>
  <c r="Y145" i="1"/>
  <c r="AC145" i="1" s="1"/>
  <c r="Y133" i="1"/>
  <c r="AC133" i="1" s="1"/>
  <c r="AC129" i="1"/>
  <c r="AC113" i="1"/>
  <c r="DK105" i="1"/>
  <c r="Y101" i="1"/>
  <c r="AC101" i="1" s="1"/>
  <c r="Y93" i="1"/>
  <c r="AC93" i="1" s="1"/>
  <c r="DK89" i="1"/>
  <c r="DK77" i="1"/>
  <c r="Y77" i="1"/>
  <c r="AC77" i="1" s="1"/>
  <c r="DK73" i="1"/>
  <c r="DL73" i="1" s="1"/>
  <c r="AE73" i="1" s="1"/>
  <c r="Y73" i="1"/>
  <c r="AC73" i="1" s="1"/>
  <c r="AC69" i="1"/>
  <c r="DK247" i="1"/>
  <c r="Y247" i="1"/>
  <c r="AC247" i="1" s="1"/>
  <c r="Y243" i="1"/>
  <c r="AC243" i="1" s="1"/>
  <c r="Y239" i="1"/>
  <c r="AC239" i="1" s="1"/>
  <c r="DK235" i="1"/>
  <c r="Y235" i="1"/>
  <c r="AC235" i="1" s="1"/>
  <c r="AC231" i="1"/>
  <c r="DK227" i="1"/>
  <c r="Y227" i="1"/>
  <c r="AC227" i="1" s="1"/>
  <c r="DK219" i="1"/>
  <c r="DL219" i="1" s="1"/>
  <c r="AE219" i="1" s="1"/>
  <c r="DK215" i="1"/>
  <c r="Y215" i="1"/>
  <c r="AC215" i="1"/>
  <c r="Y211" i="1"/>
  <c r="AC211" i="1" s="1"/>
  <c r="DK203" i="1"/>
  <c r="DL203" i="1" s="1"/>
  <c r="AE203" i="1" s="1"/>
  <c r="Y203" i="1"/>
  <c r="AC203" i="1" s="1"/>
  <c r="AC191" i="1"/>
  <c r="DK187" i="1"/>
  <c r="AC183" i="1"/>
  <c r="DK179" i="1"/>
  <c r="Y179" i="1"/>
  <c r="AC179" i="1" s="1"/>
  <c r="DK171" i="1"/>
  <c r="Y171" i="1"/>
  <c r="AC171" i="1" s="1"/>
  <c r="Y163" i="1"/>
  <c r="AC163" i="1" s="1"/>
  <c r="DK155" i="1"/>
  <c r="DL155" i="1" s="1"/>
  <c r="AE155" i="1" s="1"/>
  <c r="DK147" i="1"/>
  <c r="DL147" i="1" s="1"/>
  <c r="AE147" i="1" s="1"/>
  <c r="Y147" i="1"/>
  <c r="AC147" i="1" s="1"/>
  <c r="DK139" i="1"/>
  <c r="Y139" i="1"/>
  <c r="AC139" i="1" s="1"/>
  <c r="Y131" i="1"/>
  <c r="AC131" i="1" s="1"/>
  <c r="DK123" i="1"/>
  <c r="AC119" i="1"/>
  <c r="DK115" i="1"/>
  <c r="DL115" i="1" s="1"/>
  <c r="AE115" i="1" s="1"/>
  <c r="Y115" i="1"/>
  <c r="AC115" i="1" s="1"/>
  <c r="DK107" i="1"/>
  <c r="Y107" i="1"/>
  <c r="AC107" i="1" s="1"/>
  <c r="Y99" i="1"/>
  <c r="AC99" i="1" s="1"/>
  <c r="DK91" i="1"/>
  <c r="DL91" i="1" s="1"/>
  <c r="AE91" i="1" s="1"/>
  <c r="DK87" i="1"/>
  <c r="Y87" i="1"/>
  <c r="AC87" i="1" s="1"/>
  <c r="AC79" i="1"/>
  <c r="DK53" i="1"/>
  <c r="DK45" i="1"/>
  <c r="DL45" i="1" s="1"/>
  <c r="DK41" i="1"/>
  <c r="DL41" i="1" s="1"/>
  <c r="AE41" i="1" s="1"/>
  <c r="DK25" i="1"/>
  <c r="DL25" i="1" s="1"/>
  <c r="AE25" i="1" s="1"/>
  <c r="DK21" i="1"/>
  <c r="DK248" i="1"/>
  <c r="DK244" i="1"/>
  <c r="DL244" i="1" s="1"/>
  <c r="AE244" i="1" s="1"/>
  <c r="DK240" i="1"/>
  <c r="DL240" i="1" s="1"/>
  <c r="AE240" i="1" s="1"/>
  <c r="DK236" i="1"/>
  <c r="DK232" i="1"/>
  <c r="DL232" i="1" s="1"/>
  <c r="AE232" i="1" s="1"/>
  <c r="DK228" i="1"/>
  <c r="DL228" i="1" s="1"/>
  <c r="AE228" i="1" s="1"/>
  <c r="DK220" i="1"/>
  <c r="DK216" i="1"/>
  <c r="DL216" i="1" s="1"/>
  <c r="AE216" i="1" s="1"/>
  <c r="DK208" i="1"/>
  <c r="DL208" i="1" s="1"/>
  <c r="AE208" i="1" s="1"/>
  <c r="DK204" i="1"/>
  <c r="DK200" i="1"/>
  <c r="DL200" i="1" s="1"/>
  <c r="AE200" i="1" s="1"/>
  <c r="DK196" i="1"/>
  <c r="DK192" i="1"/>
  <c r="DL192" i="1" s="1"/>
  <c r="AE192" i="1" s="1"/>
  <c r="DK188" i="1"/>
  <c r="DK184" i="1"/>
  <c r="DK180" i="1"/>
  <c r="DK176" i="1"/>
  <c r="DL176" i="1" s="1"/>
  <c r="AE176" i="1" s="1"/>
  <c r="DK134" i="1"/>
  <c r="DL134" i="1" s="1"/>
  <c r="DK130" i="1"/>
  <c r="DL130" i="1" s="1"/>
  <c r="AE130" i="1" s="1"/>
  <c r="DK128" i="1"/>
  <c r="DL128" i="1" s="1"/>
  <c r="AE128" i="1" s="1"/>
  <c r="DK114" i="1"/>
  <c r="DL114" i="1" s="1"/>
  <c r="AE114" i="1" s="1"/>
  <c r="DK100" i="1"/>
  <c r="DL100" i="1"/>
  <c r="AE100" i="1" s="1"/>
  <c r="DK96" i="1"/>
  <c r="DL96" i="1" s="1"/>
  <c r="AE96" i="1" s="1"/>
  <c r="DK94" i="1"/>
  <c r="DK90" i="1"/>
  <c r="DL90" i="1" s="1"/>
  <c r="DK88" i="1"/>
  <c r="DL88" i="1" s="1"/>
  <c r="AE88" i="1" s="1"/>
  <c r="DK86" i="1"/>
  <c r="DL86" i="1" s="1"/>
  <c r="AE86" i="1" s="1"/>
  <c r="DK84" i="1"/>
  <c r="DL84" i="1" s="1"/>
  <c r="AE84" i="1" s="1"/>
  <c r="DK82" i="1"/>
  <c r="DL82" i="1"/>
  <c r="AE82" i="1" s="1"/>
  <c r="DK80" i="1"/>
  <c r="DK76" i="1"/>
  <c r="DL76" i="1" s="1"/>
  <c r="AE76" i="1" s="1"/>
  <c r="DK74" i="1"/>
  <c r="DL74" i="1" s="1"/>
  <c r="AE74" i="1" s="1"/>
  <c r="DK72" i="1"/>
  <c r="DL72" i="1" s="1"/>
  <c r="AE72" i="1" s="1"/>
  <c r="DK68" i="1"/>
  <c r="DL68" i="1" s="1"/>
  <c r="AE68" i="1" s="1"/>
  <c r="DK64" i="1"/>
  <c r="DK62" i="1"/>
  <c r="DL62" i="1" s="1"/>
  <c r="AE62" i="1" s="1"/>
  <c r="DK60" i="1"/>
  <c r="DK58" i="1"/>
  <c r="DL58" i="1" s="1"/>
  <c r="DK56" i="1"/>
  <c r="DK54" i="1"/>
  <c r="DL54" i="1" s="1"/>
  <c r="AE54" i="1" s="1"/>
  <c r="DK52" i="1"/>
  <c r="DL52" i="1" s="1"/>
  <c r="AE52" i="1" s="1"/>
  <c r="DK50" i="1"/>
  <c r="DK48" i="1"/>
  <c r="DL48" i="1" s="1"/>
  <c r="AE48" i="1" s="1"/>
  <c r="DK44" i="1"/>
  <c r="DK42" i="1"/>
  <c r="DL42" i="1" s="1"/>
  <c r="AE42" i="1" s="1"/>
  <c r="DK40" i="1"/>
  <c r="DK38" i="1"/>
  <c r="DK36" i="1"/>
  <c r="DL36" i="1" s="1"/>
  <c r="DK32" i="1"/>
  <c r="DL32" i="1" s="1"/>
  <c r="AE32" i="1" s="1"/>
  <c r="DK30" i="1"/>
  <c r="DK22" i="1"/>
  <c r="DK63" i="1"/>
  <c r="DK59" i="1"/>
  <c r="DL59" i="1" s="1"/>
  <c r="AE59" i="1" s="1"/>
  <c r="DK43" i="1"/>
  <c r="DK31" i="1"/>
  <c r="DK246" i="1"/>
  <c r="DK242" i="1"/>
  <c r="DL242" i="1" s="1"/>
  <c r="AE242" i="1" s="1"/>
  <c r="DK238" i="1"/>
  <c r="DK234" i="1"/>
  <c r="DK226" i="1"/>
  <c r="DK222" i="1"/>
  <c r="DL222" i="1" s="1"/>
  <c r="AE222" i="1" s="1"/>
  <c r="DK214" i="1"/>
  <c r="DK210" i="1"/>
  <c r="DK202" i="1"/>
  <c r="DK198" i="1"/>
  <c r="DK194" i="1"/>
  <c r="DK190" i="1"/>
  <c r="DK182" i="1"/>
  <c r="DK178" i="1"/>
  <c r="Y174" i="1"/>
  <c r="AC174" i="1" s="1"/>
  <c r="DK172" i="1"/>
  <c r="DK170" i="1"/>
  <c r="DK168" i="1"/>
  <c r="DL168" i="1" s="1"/>
  <c r="AE168" i="1" s="1"/>
  <c r="DK164" i="1"/>
  <c r="DK162" i="1"/>
  <c r="DK158" i="1"/>
  <c r="DL158" i="1" s="1"/>
  <c r="AE158" i="1" s="1"/>
  <c r="DK156" i="1"/>
  <c r="DK152" i="1"/>
  <c r="DL152" i="1" s="1"/>
  <c r="AE152" i="1" s="1"/>
  <c r="DK150" i="1"/>
  <c r="DL150" i="1" s="1"/>
  <c r="AE150" i="1" s="1"/>
  <c r="DK146" i="1"/>
  <c r="DK144" i="1"/>
  <c r="DL144" i="1" s="1"/>
  <c r="AE144" i="1" s="1"/>
  <c r="DK140" i="1"/>
  <c r="DK138" i="1"/>
  <c r="DK122" i="1"/>
  <c r="DK116" i="1"/>
  <c r="DL116" i="1" s="1"/>
  <c r="AE116" i="1" s="1"/>
  <c r="DK108" i="1"/>
  <c r="DL108" i="1" s="1"/>
  <c r="AE108" i="1" s="1"/>
  <c r="DK132" i="1"/>
  <c r="K17" i="24"/>
  <c r="K61" i="24"/>
  <c r="EI20" i="20"/>
  <c r="EJ20" i="20"/>
  <c r="BD20" i="20"/>
  <c r="AE45" i="1"/>
  <c r="Y45" i="1"/>
  <c r="AC45" i="1" s="1"/>
  <c r="Y39" i="1"/>
  <c r="AC39" i="1" s="1"/>
  <c r="E16" i="36"/>
  <c r="D16" i="36" s="1"/>
  <c r="DL132" i="1"/>
  <c r="AE132" i="1" s="1"/>
  <c r="Y132" i="1"/>
  <c r="AC132" i="1" s="1"/>
  <c r="Y248" i="1"/>
  <c r="AC248" i="1" s="1"/>
  <c r="Y242" i="1"/>
  <c r="AC242" i="1" s="1"/>
  <c r="Y240" i="1"/>
  <c r="AC240" i="1" s="1"/>
  <c r="DL234" i="1"/>
  <c r="AE234" i="1" s="1"/>
  <c r="Y234" i="1"/>
  <c r="AC234" i="1" s="1"/>
  <c r="Y232" i="1"/>
  <c r="AC232" i="1" s="1"/>
  <c r="DL226" i="1"/>
  <c r="AE226" i="1" s="1"/>
  <c r="Y226" i="1"/>
  <c r="AC226" i="1" s="1"/>
  <c r="Y216" i="1"/>
  <c r="AC216" i="1" s="1"/>
  <c r="DL210" i="1"/>
  <c r="AE210" i="1" s="1"/>
  <c r="Y210" i="1"/>
  <c r="AC210" i="1" s="1"/>
  <c r="Y208" i="1"/>
  <c r="AC208" i="1" s="1"/>
  <c r="DL202" i="1"/>
  <c r="AE202" i="1" s="1"/>
  <c r="Y202" i="1"/>
  <c r="AC202" i="1" s="1"/>
  <c r="Y200" i="1"/>
  <c r="AC200" i="1" s="1"/>
  <c r="DL194" i="1"/>
  <c r="AE194" i="1" s="1"/>
  <c r="Y194" i="1"/>
  <c r="AC194" i="1" s="1"/>
  <c r="Y192" i="1"/>
  <c r="AC192" i="1" s="1"/>
  <c r="Y184" i="1"/>
  <c r="AC184" i="1" s="1"/>
  <c r="DL178" i="1"/>
  <c r="AE178" i="1" s="1"/>
  <c r="Y178" i="1"/>
  <c r="AC178" i="1" s="1"/>
  <c r="Y176" i="1"/>
  <c r="AC176" i="1" s="1"/>
  <c r="DL170" i="1"/>
  <c r="AE170" i="1" s="1"/>
  <c r="Y170" i="1"/>
  <c r="AC170" i="1" s="1"/>
  <c r="Y168" i="1"/>
  <c r="AC168" i="1" s="1"/>
  <c r="DL162" i="1"/>
  <c r="AE162" i="1" s="1"/>
  <c r="Y162" i="1"/>
  <c r="AC162" i="1" s="1"/>
  <c r="Y152" i="1"/>
  <c r="AC152" i="1" s="1"/>
  <c r="DL146" i="1"/>
  <c r="AE146" i="1" s="1"/>
  <c r="Y146" i="1"/>
  <c r="AC146" i="1" s="1"/>
  <c r="Y144" i="1"/>
  <c r="AC144" i="1" s="1"/>
  <c r="DL138" i="1"/>
  <c r="AE138" i="1" s="1"/>
  <c r="Y138" i="1"/>
  <c r="AC138" i="1" s="1"/>
  <c r="Y130" i="1"/>
  <c r="AC130" i="1" s="1"/>
  <c r="Y128" i="1"/>
  <c r="AC128" i="1" s="1"/>
  <c r="DL122" i="1"/>
  <c r="AE122" i="1" s="1"/>
  <c r="Y122" i="1"/>
  <c r="AC122" i="1" s="1"/>
  <c r="DK120" i="1"/>
  <c r="DL120" i="1" s="1"/>
  <c r="AE120" i="1" s="1"/>
  <c r="Y114" i="1"/>
  <c r="AC114" i="1" s="1"/>
  <c r="Y108" i="1"/>
  <c r="AC108" i="1" s="1"/>
  <c r="Y100" i="1"/>
  <c r="AC100" i="1" s="1"/>
  <c r="DL94" i="1"/>
  <c r="AE94" i="1" s="1"/>
  <c r="Y94" i="1"/>
  <c r="AC94" i="1" s="1"/>
  <c r="AE90" i="1"/>
  <c r="Y90" i="1"/>
  <c r="AC90" i="1" s="1"/>
  <c r="Y84" i="1"/>
  <c r="AC84" i="1"/>
  <c r="Y82" i="1"/>
  <c r="AC82" i="1" s="1"/>
  <c r="Y74" i="1"/>
  <c r="AC74" i="1" s="1"/>
  <c r="Y68" i="1"/>
  <c r="AC68" i="1"/>
  <c r="DL60" i="1"/>
  <c r="AE60" i="1" s="1"/>
  <c r="AE58" i="1"/>
  <c r="Y58" i="1"/>
  <c r="AC58" i="1" s="1"/>
  <c r="Y52" i="1"/>
  <c r="AC52" i="1"/>
  <c r="Y50" i="1"/>
  <c r="AC50" i="1" s="1"/>
  <c r="DL44" i="1"/>
  <c r="AE44" i="1" s="1"/>
  <c r="Y42" i="1"/>
  <c r="AC42" i="1" s="1"/>
  <c r="AE36" i="1"/>
  <c r="Y36" i="1"/>
  <c r="AC36" i="1"/>
  <c r="DK26" i="1"/>
  <c r="DL26" i="1" s="1"/>
  <c r="AE26" i="1" s="1"/>
  <c r="Y26" i="1"/>
  <c r="AC26" i="1" s="1"/>
  <c r="Y24" i="1"/>
  <c r="AC24" i="1"/>
  <c r="DK24" i="1"/>
  <c r="DL24" i="1" s="1"/>
  <c r="AE24" i="1" s="1"/>
  <c r="DL245" i="1"/>
  <c r="AE245" i="1" s="1"/>
  <c r="DL213" i="1"/>
  <c r="AE213" i="1" s="1"/>
  <c r="DL181" i="1"/>
  <c r="AE181" i="1" s="1"/>
  <c r="DL173" i="1"/>
  <c r="AE173" i="1" s="1"/>
  <c r="DL149" i="1"/>
  <c r="AE149" i="1" s="1"/>
  <c r="DL133" i="1"/>
  <c r="AE133" i="1" s="1"/>
  <c r="DL125" i="1"/>
  <c r="AE125" i="1" s="1"/>
  <c r="DL109" i="1"/>
  <c r="AE109" i="1" s="1"/>
  <c r="DL101" i="1"/>
  <c r="AE101" i="1" s="1"/>
  <c r="DL93" i="1"/>
  <c r="AE93" i="1" s="1"/>
  <c r="DL77" i="1"/>
  <c r="AE77" i="1" s="1"/>
  <c r="DL71" i="1"/>
  <c r="AE71" i="1" s="1"/>
  <c r="V151" i="3"/>
  <c r="Y59" i="1"/>
  <c r="AC59" i="1" s="1"/>
  <c r="Y57" i="1"/>
  <c r="AC57" i="1" s="1"/>
  <c r="DL51" i="1"/>
  <c r="AE51" i="1" s="1"/>
  <c r="Y43" i="1"/>
  <c r="AC43" i="1" s="1"/>
  <c r="Y41" i="1"/>
  <c r="AC41" i="1" s="1"/>
  <c r="DL33" i="1"/>
  <c r="AE33" i="1" s="1"/>
  <c r="DL27" i="1"/>
  <c r="AE27" i="1" s="1"/>
  <c r="Y27" i="1"/>
  <c r="AC27" i="1" s="1"/>
  <c r="Y25" i="1"/>
  <c r="AC25" i="1" s="1"/>
  <c r="DL246" i="1"/>
  <c r="AE246" i="1" s="1"/>
  <c r="Y246" i="1"/>
  <c r="AC246" i="1" s="1"/>
  <c r="Y244" i="1"/>
  <c r="AC244" i="1" s="1"/>
  <c r="DL238" i="1"/>
  <c r="AE238" i="1" s="1"/>
  <c r="Y238" i="1"/>
  <c r="AC238" i="1" s="1"/>
  <c r="DL236" i="1"/>
  <c r="AE236" i="1" s="1"/>
  <c r="Y236" i="1"/>
  <c r="AC236" i="1" s="1"/>
  <c r="Y228" i="1"/>
  <c r="AC228" i="1" s="1"/>
  <c r="Y222" i="1"/>
  <c r="AC222" i="1" s="1"/>
  <c r="DL220" i="1"/>
  <c r="AE220" i="1" s="1"/>
  <c r="Y220" i="1"/>
  <c r="AC220" i="1" s="1"/>
  <c r="DL214" i="1"/>
  <c r="AE214" i="1" s="1"/>
  <c r="Y214" i="1"/>
  <c r="AC214" i="1" s="1"/>
  <c r="DL204" i="1"/>
  <c r="AE204" i="1" s="1"/>
  <c r="Y204" i="1"/>
  <c r="AC204" i="1" s="1"/>
  <c r="DL198" i="1"/>
  <c r="AE198" i="1" s="1"/>
  <c r="Y198" i="1"/>
  <c r="AC198" i="1" s="1"/>
  <c r="DL196" i="1"/>
  <c r="AE196" i="1" s="1"/>
  <c r="Y196" i="1"/>
  <c r="AC196" i="1" s="1"/>
  <c r="DL190" i="1"/>
  <c r="AE190" i="1" s="1"/>
  <c r="Y190" i="1"/>
  <c r="AC190" i="1" s="1"/>
  <c r="DL188" i="1"/>
  <c r="AE188" i="1" s="1"/>
  <c r="Y188" i="1"/>
  <c r="AC188" i="1" s="1"/>
  <c r="DL182" i="1"/>
  <c r="AE182" i="1" s="1"/>
  <c r="Y182" i="1"/>
  <c r="AC182" i="1" s="1"/>
  <c r="DL180" i="1"/>
  <c r="AE180" i="1" s="1"/>
  <c r="Y180" i="1"/>
  <c r="AC180" i="1" s="1"/>
  <c r="DK174" i="1"/>
  <c r="DL174" i="1" s="1"/>
  <c r="AE174" i="1" s="1"/>
  <c r="DL172" i="1"/>
  <c r="AE172" i="1" s="1"/>
  <c r="Y172" i="1"/>
  <c r="AC172" i="1"/>
  <c r="DL164" i="1"/>
  <c r="AE164" i="1"/>
  <c r="Y164" i="1"/>
  <c r="AC164" i="1" s="1"/>
  <c r="Y158" i="1"/>
  <c r="AC158" i="1" s="1"/>
  <c r="DL156" i="1"/>
  <c r="AE156" i="1" s="1"/>
  <c r="Y156" i="1"/>
  <c r="AC156" i="1" s="1"/>
  <c r="Y150" i="1"/>
  <c r="AC150" i="1"/>
  <c r="DL140" i="1"/>
  <c r="AE140" i="1"/>
  <c r="Y140" i="1"/>
  <c r="AC140" i="1" s="1"/>
  <c r="AE134" i="1"/>
  <c r="Y134" i="1"/>
  <c r="AC134" i="1" s="1"/>
  <c r="DL124" i="1"/>
  <c r="AE124" i="1" s="1"/>
  <c r="Y124" i="1"/>
  <c r="AC124" i="1" s="1"/>
  <c r="DL118" i="1"/>
  <c r="AE118" i="1" s="1"/>
  <c r="Y116" i="1"/>
  <c r="AC116" i="1" s="1"/>
  <c r="Y96" i="1"/>
  <c r="AC96" i="1" s="1"/>
  <c r="Y88" i="1"/>
  <c r="AC88" i="1" s="1"/>
  <c r="Y86" i="1"/>
  <c r="AC86" i="1" s="1"/>
  <c r="DL80" i="1"/>
  <c r="AE80" i="1" s="1"/>
  <c r="Y80" i="1"/>
  <c r="AC80" i="1" s="1"/>
  <c r="Y72" i="1"/>
  <c r="AC72" i="1" s="1"/>
  <c r="DL70" i="1"/>
  <c r="AE70" i="1" s="1"/>
  <c r="Y70" i="1"/>
  <c r="AC70" i="1" s="1"/>
  <c r="DL64" i="1"/>
  <c r="AE64" i="1" s="1"/>
  <c r="Y64" i="1"/>
  <c r="AC64" i="1" s="1"/>
  <c r="Y62" i="1"/>
  <c r="AC62" i="1" s="1"/>
  <c r="DL56" i="1"/>
  <c r="AE56" i="1" s="1"/>
  <c r="Y56" i="1"/>
  <c r="AC56" i="1" s="1"/>
  <c r="Y54" i="1"/>
  <c r="AC54" i="1" s="1"/>
  <c r="Y48" i="1"/>
  <c r="AC48" i="1" s="1"/>
  <c r="DL40" i="1"/>
  <c r="AE40" i="1" s="1"/>
  <c r="Y40" i="1"/>
  <c r="AC40" i="1" s="1"/>
  <c r="Y38" i="1"/>
  <c r="AC38" i="1" s="1"/>
  <c r="Y32" i="1"/>
  <c r="AC32" i="1" s="1"/>
  <c r="Y30" i="1"/>
  <c r="AC30" i="1" s="1"/>
  <c r="DL22" i="1"/>
  <c r="AE22" i="1" s="1"/>
  <c r="Y22" i="1"/>
  <c r="AC22" i="1" s="1"/>
  <c r="DL235" i="1"/>
  <c r="AE235" i="1" s="1"/>
  <c r="DL227" i="1"/>
  <c r="AE227" i="1" s="1"/>
  <c r="DL217" i="1"/>
  <c r="AE217" i="1" s="1"/>
  <c r="DL211" i="1"/>
  <c r="AE211" i="1" s="1"/>
  <c r="DL195" i="1"/>
  <c r="AE195" i="1" s="1"/>
  <c r="DL187" i="1"/>
  <c r="AE187" i="1" s="1"/>
  <c r="DL171" i="1"/>
  <c r="AE171" i="1" s="1"/>
  <c r="DL163" i="1"/>
  <c r="AE163" i="1" s="1"/>
  <c r="DL139" i="1"/>
  <c r="AE139" i="1" s="1"/>
  <c r="DL131" i="1"/>
  <c r="AE131" i="1" s="1"/>
  <c r="DL123" i="1"/>
  <c r="AE123" i="1" s="1"/>
  <c r="DL107" i="1"/>
  <c r="AE107" i="1" s="1"/>
  <c r="DL99" i="1"/>
  <c r="AE99" i="1" s="1"/>
  <c r="FJ227" i="40"/>
  <c r="FK227" i="40" s="1"/>
  <c r="CD227" i="40"/>
  <c r="FJ223" i="40"/>
  <c r="FK223" i="40"/>
  <c r="CD223" i="40" s="1"/>
  <c r="FJ219" i="40"/>
  <c r="FK219" i="40" s="1"/>
  <c r="CD219" i="40"/>
  <c r="FJ229" i="40"/>
  <c r="FK229" i="40"/>
  <c r="CD229" i="40" s="1"/>
  <c r="FJ221" i="40"/>
  <c r="FK221" i="40" s="1"/>
  <c r="CD221" i="40" s="1"/>
  <c r="CD284" i="40"/>
  <c r="FK291" i="40"/>
  <c r="CD291" i="40" s="1"/>
  <c r="FJ252" i="40"/>
  <c r="FK269" i="40"/>
  <c r="CD269" i="40" s="1"/>
  <c r="FJ277" i="40"/>
  <c r="FK277" i="40" s="1"/>
  <c r="CD277" i="40" s="1"/>
  <c r="FJ292" i="40"/>
  <c r="FK292" i="40"/>
  <c r="CD292" i="40" s="1"/>
  <c r="FJ231" i="40"/>
  <c r="FK231" i="40" s="1"/>
  <c r="CD231" i="40" s="1"/>
  <c r="FK239" i="40"/>
  <c r="CD239" i="40" s="1"/>
  <c r="FK259" i="40"/>
  <c r="CD259" i="40" s="1"/>
  <c r="FK260" i="40"/>
  <c r="CD260" i="40" s="1"/>
  <c r="FJ265" i="40"/>
  <c r="FK265" i="40" s="1"/>
  <c r="CD265" i="40" s="1"/>
  <c r="DC244" i="3"/>
  <c r="W244" i="3" s="1"/>
  <c r="FK226" i="40"/>
  <c r="CD226" i="40" s="1"/>
  <c r="FK222" i="40"/>
  <c r="CD222" i="40" s="1"/>
  <c r="FK49" i="40"/>
  <c r="CD49" i="40" s="1"/>
  <c r="FK55" i="40"/>
  <c r="CD55" i="40" s="1"/>
  <c r="FK59" i="40"/>
  <c r="CD59" i="40" s="1"/>
  <c r="FK63" i="40"/>
  <c r="CD63" i="40" s="1"/>
  <c r="FK67" i="40"/>
  <c r="CD67" i="40" s="1"/>
  <c r="FK69" i="40"/>
  <c r="CD69" i="40" s="1"/>
  <c r="FK71" i="40"/>
  <c r="CD71" i="40" s="1"/>
  <c r="FK79" i="40"/>
  <c r="CD79" i="40" s="1"/>
  <c r="FK81" i="40"/>
  <c r="CD81" i="40" s="1"/>
  <c r="FK83" i="40"/>
  <c r="CD83" i="40" s="1"/>
  <c r="FK85" i="40"/>
  <c r="CD85" i="40" s="1"/>
  <c r="FK87" i="40"/>
  <c r="CD87" i="40" s="1"/>
  <c r="FK89" i="40"/>
  <c r="CD89" i="40" s="1"/>
  <c r="FK91" i="40"/>
  <c r="CD91" i="40" s="1"/>
  <c r="FK93" i="40"/>
  <c r="CD93" i="40" s="1"/>
  <c r="FK95" i="40"/>
  <c r="CD95" i="40" s="1"/>
  <c r="FK97" i="40"/>
  <c r="CD97" i="40" s="1"/>
  <c r="FK99" i="40"/>
  <c r="CD99" i="40" s="1"/>
  <c r="FK101" i="40"/>
  <c r="CD101" i="40" s="1"/>
  <c r="FK103" i="40"/>
  <c r="CD103" i="40" s="1"/>
  <c r="FK105" i="40"/>
  <c r="CD105" i="40" s="1"/>
  <c r="FK107" i="40"/>
  <c r="CD107" i="40" s="1"/>
  <c r="FK109" i="40"/>
  <c r="CD109" i="40" s="1"/>
  <c r="FK111" i="40"/>
  <c r="CD111" i="40" s="1"/>
  <c r="FK113" i="40"/>
  <c r="CD113" i="40" s="1"/>
  <c r="FK115" i="40"/>
  <c r="CD115" i="40" s="1"/>
  <c r="FK117" i="40"/>
  <c r="CD117" i="40" s="1"/>
  <c r="FK121" i="40"/>
  <c r="CD121" i="40" s="1"/>
  <c r="FK123" i="40"/>
  <c r="CD123" i="40" s="1"/>
  <c r="FK125" i="40"/>
  <c r="CD125" i="40" s="1"/>
  <c r="FK127" i="40"/>
  <c r="CD127" i="40" s="1"/>
  <c r="FK129" i="40"/>
  <c r="CD129" i="40" s="1"/>
  <c r="FK131" i="40"/>
  <c r="CD131" i="40" s="1"/>
  <c r="FK135" i="40"/>
  <c r="CD135" i="40" s="1"/>
  <c r="FK139" i="40"/>
  <c r="CD139" i="40" s="1"/>
  <c r="FK141" i="40"/>
  <c r="CD141" i="40" s="1"/>
  <c r="FK143" i="40"/>
  <c r="CD143" i="40" s="1"/>
  <c r="FK145" i="40"/>
  <c r="CD145" i="40" s="1"/>
  <c r="FK147" i="40"/>
  <c r="CD147" i="40" s="1"/>
  <c r="FK149" i="40"/>
  <c r="CD149" i="40" s="1"/>
  <c r="FK151" i="40"/>
  <c r="CD151" i="40" s="1"/>
  <c r="FK153" i="40"/>
  <c r="CD153" i="40" s="1"/>
  <c r="FK155" i="40"/>
  <c r="CD155" i="40" s="1"/>
  <c r="FK157" i="40"/>
  <c r="CD157" i="40" s="1"/>
  <c r="FK159" i="40"/>
  <c r="CD159" i="40" s="1"/>
  <c r="FK167" i="40"/>
  <c r="CD167" i="40" s="1"/>
  <c r="FK175" i="40"/>
  <c r="CD175" i="40" s="1"/>
  <c r="FK179" i="40"/>
  <c r="CD179" i="40" s="1"/>
  <c r="FK181" i="40"/>
  <c r="CD181" i="40" s="1"/>
  <c r="FK183" i="40"/>
  <c r="CD183" i="40" s="1"/>
  <c r="FK185" i="40"/>
  <c r="CD185" i="40" s="1"/>
  <c r="FK187" i="40"/>
  <c r="CD187" i="40" s="1"/>
  <c r="FK189" i="40"/>
  <c r="CD189" i="40" s="1"/>
  <c r="FK191" i="40"/>
  <c r="CD191" i="40" s="1"/>
  <c r="FK195" i="40"/>
  <c r="CD195" i="40" s="1"/>
  <c r="FK199" i="40"/>
  <c r="CD199" i="40" s="1"/>
  <c r="FK203" i="40"/>
  <c r="CD203" i="40" s="1"/>
  <c r="FK205" i="40"/>
  <c r="CD205" i="40" s="1"/>
  <c r="FK207" i="40"/>
  <c r="CD207" i="40" s="1"/>
  <c r="FK209" i="40"/>
  <c r="CD209" i="40" s="1"/>
  <c r="FK211" i="40"/>
  <c r="CD211" i="40" s="1"/>
  <c r="FK213" i="40"/>
  <c r="CD213" i="40" s="1"/>
  <c r="FK215" i="40"/>
  <c r="CD215" i="40" s="1"/>
  <c r="HQ20" i="20"/>
  <c r="HR20" i="20" s="1"/>
  <c r="HQ157" i="20"/>
  <c r="HR157" i="20" s="1"/>
  <c r="EL157" i="20"/>
  <c r="HQ152" i="20"/>
  <c r="HR152" i="20"/>
  <c r="EL152" i="20"/>
  <c r="HQ138" i="20"/>
  <c r="HR138" i="20" s="1"/>
  <c r="EL138" i="20"/>
  <c r="HQ118" i="20"/>
  <c r="HR118" i="20" s="1"/>
  <c r="EL118" i="20"/>
  <c r="HQ111" i="20"/>
  <c r="HR111" i="20" s="1"/>
  <c r="EL111" i="20"/>
  <c r="HQ96" i="20"/>
  <c r="HR96" i="20"/>
  <c r="EL96" i="20"/>
  <c r="HQ192" i="20"/>
  <c r="HR192" i="20" s="1"/>
  <c r="EL192" i="20"/>
  <c r="HQ186" i="20"/>
  <c r="HR186" i="20" s="1"/>
  <c r="EL186" i="20"/>
  <c r="HQ176" i="20"/>
  <c r="HR176" i="20" s="1"/>
  <c r="EL176" i="20"/>
  <c r="HQ172" i="20"/>
  <c r="HR172" i="20"/>
  <c r="EL172" i="20"/>
  <c r="HQ164" i="20"/>
  <c r="HR164" i="20" s="1"/>
  <c r="EL164" i="20"/>
  <c r="HQ149" i="20"/>
  <c r="HR149" i="20" s="1"/>
  <c r="EL149" i="20"/>
  <c r="HQ140" i="20"/>
  <c r="HR140" i="20" s="1"/>
  <c r="EL140" i="20"/>
  <c r="HQ116" i="20"/>
  <c r="HR116" i="20"/>
  <c r="EL116" i="20"/>
  <c r="HQ103" i="20"/>
  <c r="HR103" i="20" s="1"/>
  <c r="EL103" i="20"/>
  <c r="HQ88" i="20"/>
  <c r="HR88" i="20" s="1"/>
  <c r="EL88" i="20"/>
  <c r="HQ58" i="20"/>
  <c r="HR58" i="20" s="1"/>
  <c r="EL58" i="20"/>
  <c r="HQ23" i="20"/>
  <c r="HR23" i="20"/>
  <c r="EL23" i="20"/>
  <c r="HQ35" i="20"/>
  <c r="HR35" i="20" s="1"/>
  <c r="EL35" i="20"/>
  <c r="BD36" i="20"/>
  <c r="EJ36" i="20"/>
  <c r="EI36" i="20"/>
  <c r="BD66" i="20"/>
  <c r="EI66" i="20"/>
  <c r="EJ66" i="20" s="1"/>
  <c r="FJ206" i="40"/>
  <c r="FK206" i="40" s="1"/>
  <c r="CD206" i="40" s="1"/>
  <c r="FJ198" i="40"/>
  <c r="FK198" i="40" s="1"/>
  <c r="CD198" i="40" s="1"/>
  <c r="FJ190" i="40"/>
  <c r="FK190" i="40" s="1"/>
  <c r="CD190" i="40" s="1"/>
  <c r="FJ174" i="40"/>
  <c r="FK174" i="40" s="1"/>
  <c r="CD174" i="40" s="1"/>
  <c r="FJ166" i="40"/>
  <c r="FK166" i="40" s="1"/>
  <c r="CD166" i="40" s="1"/>
  <c r="FJ158" i="40"/>
  <c r="FK158" i="40" s="1"/>
  <c r="CD158" i="40" s="1"/>
  <c r="FJ150" i="40"/>
  <c r="FK150" i="40" s="1"/>
  <c r="CD150" i="40" s="1"/>
  <c r="FJ134" i="40"/>
  <c r="FK134" i="40" s="1"/>
  <c r="CD134" i="40" s="1"/>
  <c r="FJ126" i="40"/>
  <c r="FK126" i="40" s="1"/>
  <c r="CD126" i="40" s="1"/>
  <c r="FJ118" i="40"/>
  <c r="FK118" i="40" s="1"/>
  <c r="CD118" i="40" s="1"/>
  <c r="FJ110" i="40"/>
  <c r="FK110" i="40" s="1"/>
  <c r="CD110" i="40" s="1"/>
  <c r="FJ102" i="40"/>
  <c r="FK102" i="40" s="1"/>
  <c r="CD102" i="40" s="1"/>
  <c r="FJ47" i="40"/>
  <c r="FK47" i="40" s="1"/>
  <c r="CD47" i="40" s="1"/>
  <c r="FJ39" i="40"/>
  <c r="FK39" i="40" s="1"/>
  <c r="CD39" i="40" s="1"/>
  <c r="FJ31" i="40"/>
  <c r="FK31" i="40" s="1"/>
  <c r="CD31" i="40" s="1"/>
  <c r="FJ23" i="40"/>
  <c r="FK23" i="40" s="1"/>
  <c r="CD23" i="40" s="1"/>
  <c r="HQ195" i="20"/>
  <c r="HR195" i="20" s="1"/>
  <c r="EL195" i="20"/>
  <c r="BD163" i="20"/>
  <c r="EI163" i="20"/>
  <c r="EJ163" i="20" s="1"/>
  <c r="HQ161" i="20"/>
  <c r="HR161" i="20" s="1"/>
  <c r="EL161" i="20"/>
  <c r="HQ134" i="20"/>
  <c r="HR134" i="20" s="1"/>
  <c r="EL134" i="20"/>
  <c r="HQ122" i="20"/>
  <c r="HR122" i="20"/>
  <c r="EL122" i="20"/>
  <c r="HQ112" i="20"/>
  <c r="HR112" i="20" s="1"/>
  <c r="EL112" i="20"/>
  <c r="HQ91" i="20"/>
  <c r="HR91" i="20" s="1"/>
  <c r="EL91" i="20"/>
  <c r="HQ85" i="20"/>
  <c r="HR85" i="20" s="1"/>
  <c r="EL85" i="20"/>
  <c r="HQ81" i="20"/>
  <c r="HR81" i="20"/>
  <c r="EL81" i="20"/>
  <c r="HQ197" i="20"/>
  <c r="HR197" i="20" s="1"/>
  <c r="EL197" i="20"/>
  <c r="HQ191" i="20"/>
  <c r="HR191" i="20" s="1"/>
  <c r="EL191" i="20"/>
  <c r="HQ175" i="20"/>
  <c r="HR175" i="20"/>
  <c r="EL175" i="20"/>
  <c r="HQ101" i="20"/>
  <c r="HR101" i="20" s="1"/>
  <c r="EL101" i="20"/>
  <c r="FJ216" i="40"/>
  <c r="FK216" i="40" s="1"/>
  <c r="CD216" i="40" s="1"/>
  <c r="FJ208" i="40"/>
  <c r="FJ200" i="40"/>
  <c r="FK200" i="40" s="1"/>
  <c r="CD200" i="40" s="1"/>
  <c r="FJ45" i="40"/>
  <c r="FK45" i="40" s="1"/>
  <c r="CD45" i="40" s="1"/>
  <c r="FJ37" i="40"/>
  <c r="FK37" i="40" s="1"/>
  <c r="CD37" i="40" s="1"/>
  <c r="FJ29" i="40"/>
  <c r="FK29" i="40" s="1"/>
  <c r="CD29" i="40" s="1"/>
  <c r="FJ21" i="40"/>
  <c r="FK21" i="40" s="1"/>
  <c r="CD21" i="40" s="1"/>
  <c r="EL20" i="20"/>
  <c r="BD147" i="20"/>
  <c r="EJ147" i="20"/>
  <c r="EI147" i="20"/>
  <c r="HQ136" i="20"/>
  <c r="HR136" i="20"/>
  <c r="EL136" i="20"/>
  <c r="HQ126" i="20"/>
  <c r="HR126" i="20" s="1"/>
  <c r="EL126" i="20"/>
  <c r="BD101" i="20"/>
  <c r="EI101" i="20"/>
  <c r="EJ101" i="20" s="1"/>
  <c r="HQ71" i="20"/>
  <c r="HR71" i="20"/>
  <c r="EL71" i="20"/>
  <c r="HQ194" i="20"/>
  <c r="HR194" i="20" s="1"/>
  <c r="EL194" i="20"/>
  <c r="HQ184" i="20"/>
  <c r="HR184" i="20" s="1"/>
  <c r="EL184" i="20"/>
  <c r="HQ40" i="20"/>
  <c r="HR40" i="20" s="1"/>
  <c r="EL40" i="20"/>
  <c r="HQ46" i="20"/>
  <c r="HR46" i="20" s="1"/>
  <c r="EL46" i="20"/>
  <c r="HQ82" i="20"/>
  <c r="HR82" i="20" s="1"/>
  <c r="EL82" i="20"/>
  <c r="HQ117" i="20"/>
  <c r="HR117" i="20"/>
  <c r="EL117" i="20"/>
  <c r="FJ218" i="40"/>
  <c r="FK218" i="40" s="1"/>
  <c r="CD218" i="40" s="1"/>
  <c r="FJ202" i="40"/>
  <c r="FK202" i="40" s="1"/>
  <c r="CD202" i="40" s="1"/>
  <c r="FJ186" i="40"/>
  <c r="FK186" i="40" s="1"/>
  <c r="CD186" i="40" s="1"/>
  <c r="FJ170" i="40"/>
  <c r="FK170" i="40" s="1"/>
  <c r="CD170" i="40" s="1"/>
  <c r="FJ162" i="40"/>
  <c r="FK162" i="40" s="1"/>
  <c r="CD162" i="40" s="1"/>
  <c r="FJ146" i="40"/>
  <c r="FK146" i="40" s="1"/>
  <c r="CD146" i="40" s="1"/>
  <c r="FJ138" i="40"/>
  <c r="FK138" i="40" s="1"/>
  <c r="CD138" i="40" s="1"/>
  <c r="FJ130" i="40"/>
  <c r="FK130" i="40" s="1"/>
  <c r="CD130" i="40" s="1"/>
  <c r="FJ122" i="40"/>
  <c r="FK122" i="40" s="1"/>
  <c r="CD122" i="40" s="1"/>
  <c r="FJ106" i="40"/>
  <c r="FK106" i="40" s="1"/>
  <c r="CD106" i="40" s="1"/>
  <c r="FJ35" i="40"/>
  <c r="FK35" i="40" s="1"/>
  <c r="CD35" i="40" s="1"/>
  <c r="FJ27" i="40"/>
  <c r="FK27" i="40" s="1"/>
  <c r="CD27" i="40" s="1"/>
  <c r="FJ19" i="40"/>
  <c r="FK19" i="40" s="1"/>
  <c r="CD19" i="40" s="1"/>
  <c r="FJ66" i="40"/>
  <c r="FK66" i="40" s="1"/>
  <c r="CD66" i="40" s="1"/>
  <c r="FJ50" i="40"/>
  <c r="FK50" i="40" s="1"/>
  <c r="CD50" i="40" s="1"/>
  <c r="HQ187" i="20"/>
  <c r="HR187" i="20" s="1"/>
  <c r="EL187" i="20"/>
  <c r="HQ130" i="20"/>
  <c r="HR130" i="20" s="1"/>
  <c r="EL130" i="20"/>
  <c r="HQ114" i="20"/>
  <c r="HR114" i="20" s="1"/>
  <c r="EL114" i="20"/>
  <c r="HQ104" i="20"/>
  <c r="HR104" i="20"/>
  <c r="EL104" i="20"/>
  <c r="HQ100" i="20"/>
  <c r="HR100" i="20" s="1"/>
  <c r="EL100" i="20"/>
  <c r="HQ188" i="20"/>
  <c r="HR188" i="20" s="1"/>
  <c r="EL188" i="20"/>
  <c r="HQ169" i="20"/>
  <c r="HR169" i="20" s="1"/>
  <c r="EL169" i="20"/>
  <c r="HQ166" i="20"/>
  <c r="HR166" i="20"/>
  <c r="EL166" i="20"/>
  <c r="HQ154" i="20"/>
  <c r="HR154" i="20" s="1"/>
  <c r="EL154" i="20"/>
  <c r="HQ144" i="20"/>
  <c r="HR144" i="20" s="1"/>
  <c r="EL144" i="20"/>
  <c r="HQ120" i="20"/>
  <c r="HR120" i="20" s="1"/>
  <c r="EL120" i="20"/>
  <c r="HQ106" i="20"/>
  <c r="HR106" i="20"/>
  <c r="EL106" i="20"/>
  <c r="HQ94" i="20"/>
  <c r="HR94" i="20" s="1"/>
  <c r="EL94" i="20"/>
  <c r="HQ52" i="20"/>
  <c r="HR52" i="20" s="1"/>
  <c r="EL52" i="20"/>
  <c r="BD29" i="20"/>
  <c r="EJ29" i="20"/>
  <c r="EI29" i="20"/>
  <c r="HQ64" i="20"/>
  <c r="HR64" i="20"/>
  <c r="EL64" i="20"/>
  <c r="HQ42" i="20"/>
  <c r="HR42" i="20" s="1"/>
  <c r="EL42" i="20"/>
  <c r="HQ198" i="20"/>
  <c r="HR198" i="20" s="1"/>
  <c r="EL198" i="20"/>
  <c r="HQ27" i="20"/>
  <c r="HR27" i="20" s="1"/>
  <c r="EL27" i="20"/>
  <c r="HQ36" i="20"/>
  <c r="HR36" i="20"/>
  <c r="EL36" i="20"/>
  <c r="BD21" i="20"/>
  <c r="EI21" i="20"/>
  <c r="EJ21" i="20" s="1"/>
  <c r="HQ70" i="20"/>
  <c r="HR70" i="20" s="1"/>
  <c r="EL70" i="20"/>
  <c r="BD137" i="20"/>
  <c r="EJ137" i="20"/>
  <c r="EI137" i="20"/>
  <c r="BD129" i="20"/>
  <c r="EI129" i="20"/>
  <c r="EJ129" i="20" s="1"/>
  <c r="BD113" i="20"/>
  <c r="EI113" i="20"/>
  <c r="EJ113" i="20" s="1"/>
  <c r="HQ141" i="20"/>
  <c r="HR141" i="20" s="1"/>
  <c r="EL141" i="20"/>
  <c r="FJ212" i="40"/>
  <c r="FK212" i="40" s="1"/>
  <c r="CD212" i="40" s="1"/>
  <c r="FJ204" i="40"/>
  <c r="FK204" i="40" s="1"/>
  <c r="CD204" i="40" s="1"/>
  <c r="FJ41" i="40"/>
  <c r="FK41" i="40" s="1"/>
  <c r="CD41" i="40" s="1"/>
  <c r="FJ33" i="40"/>
  <c r="FK33" i="40" s="1"/>
  <c r="CD33" i="40" s="1"/>
  <c r="FJ25" i="40"/>
  <c r="FK25" i="40" s="1"/>
  <c r="CD25" i="40" s="1"/>
  <c r="FJ17" i="40"/>
  <c r="FK17" i="40" s="1"/>
  <c r="CD17" i="40" s="1"/>
  <c r="HQ196" i="20"/>
  <c r="HR196" i="20" s="1"/>
  <c r="EL196" i="20"/>
  <c r="HQ162" i="20"/>
  <c r="HR162" i="20"/>
  <c r="EL162" i="20"/>
  <c r="HQ158" i="20"/>
  <c r="HR158" i="20" s="1"/>
  <c r="EL158" i="20"/>
  <c r="BD153" i="20"/>
  <c r="EI153" i="20"/>
  <c r="EJ153" i="20" s="1"/>
  <c r="HQ142" i="20"/>
  <c r="HR142" i="20" s="1"/>
  <c r="EL142" i="20"/>
  <c r="HQ132" i="20"/>
  <c r="HR132" i="20"/>
  <c r="EL132" i="20"/>
  <c r="HQ127" i="20"/>
  <c r="HR127" i="20" s="1"/>
  <c r="EL127" i="20"/>
  <c r="HQ123" i="20"/>
  <c r="HR123" i="20" s="1"/>
  <c r="EL123" i="20"/>
  <c r="HQ119" i="20"/>
  <c r="HR119" i="20" s="1"/>
  <c r="EL119" i="20"/>
  <c r="HQ115" i="20"/>
  <c r="HR115" i="20"/>
  <c r="EL115" i="20"/>
  <c r="EL108" i="20"/>
  <c r="BD99" i="20"/>
  <c r="EJ99" i="20"/>
  <c r="EI99" i="20"/>
  <c r="HQ95" i="20"/>
  <c r="HR95" i="20" s="1"/>
  <c r="EL95" i="20"/>
  <c r="HQ77" i="20"/>
  <c r="HR77" i="20"/>
  <c r="EL77" i="20"/>
  <c r="HQ69" i="20"/>
  <c r="HR69" i="20" s="1"/>
  <c r="EL69" i="20"/>
  <c r="HQ180" i="20"/>
  <c r="HR180" i="20" s="1"/>
  <c r="EL180" i="20"/>
  <c r="HQ174" i="20"/>
  <c r="HR174" i="20" s="1"/>
  <c r="EL174" i="20"/>
  <c r="HQ171" i="20"/>
  <c r="HR171" i="20"/>
  <c r="EL171" i="20"/>
  <c r="HQ148" i="20"/>
  <c r="HR148" i="20" s="1"/>
  <c r="EL148" i="20"/>
  <c r="HQ128" i="20"/>
  <c r="HR128" i="20" s="1"/>
  <c r="EL128" i="20"/>
  <c r="HQ110" i="20"/>
  <c r="HR110" i="20"/>
  <c r="EL110" i="20"/>
  <c r="HQ99" i="20"/>
  <c r="HR99" i="20" s="1"/>
  <c r="EL99" i="20"/>
  <c r="HQ30" i="20"/>
  <c r="HR30" i="20" s="1"/>
  <c r="EL30" i="20"/>
  <c r="HQ33" i="20"/>
  <c r="HR33" i="20" s="1"/>
  <c r="EL33" i="20"/>
  <c r="BD30" i="20"/>
  <c r="EI30" i="20"/>
  <c r="EJ30" i="20" s="1"/>
  <c r="BD72" i="20"/>
  <c r="EI72" i="20"/>
  <c r="EJ72" i="20"/>
  <c r="HQ61" i="20"/>
  <c r="HR61" i="20" s="1"/>
  <c r="EL61" i="20"/>
  <c r="HQ44" i="20"/>
  <c r="HR44" i="20" s="1"/>
  <c r="EL44" i="20"/>
  <c r="HQ21" i="20"/>
  <c r="HR21" i="20"/>
  <c r="EL21" i="20"/>
  <c r="HQ29" i="20"/>
  <c r="HR29" i="20" s="1"/>
  <c r="EL29" i="20"/>
  <c r="HQ38" i="20"/>
  <c r="HR38" i="20" s="1"/>
  <c r="EL38" i="20"/>
  <c r="HQ74" i="20"/>
  <c r="HR74" i="20" s="1"/>
  <c r="EL74" i="20"/>
  <c r="HQ173" i="20"/>
  <c r="HR173" i="20"/>
  <c r="EL173" i="20"/>
  <c r="BD135" i="20"/>
  <c r="EI135" i="20"/>
  <c r="EJ135" i="20"/>
  <c r="BD123" i="20"/>
  <c r="EJ123" i="20"/>
  <c r="EI123" i="20"/>
  <c r="BD111" i="20"/>
  <c r="EI111" i="20"/>
  <c r="EJ111" i="20" s="1"/>
  <c r="BD86" i="20"/>
  <c r="EI86" i="20"/>
  <c r="EJ86" i="20" s="1"/>
  <c r="BD128" i="20"/>
  <c r="EI128" i="20"/>
  <c r="EJ128" i="20"/>
  <c r="BD112" i="20"/>
  <c r="EI112" i="20"/>
  <c r="EJ112" i="20" s="1"/>
  <c r="HQ97" i="20"/>
  <c r="HR97" i="20"/>
  <c r="EL97" i="20"/>
  <c r="BD179" i="20"/>
  <c r="EI179" i="20"/>
  <c r="EJ179" i="20" s="1"/>
  <c r="FK90" i="40"/>
  <c r="CD90" i="40" s="1"/>
  <c r="FK82" i="40"/>
  <c r="CD82" i="40" s="1"/>
  <c r="FK74" i="40"/>
  <c r="CD74" i="40" s="1"/>
  <c r="FK62" i="40"/>
  <c r="CD62" i="40" s="1"/>
  <c r="FK60" i="40"/>
  <c r="CD60" i="40" s="1"/>
  <c r="EI176" i="20"/>
  <c r="EJ176" i="20" s="1"/>
  <c r="BD176" i="20"/>
  <c r="BD61" i="20"/>
  <c r="EJ61" i="20"/>
  <c r="EI61" i="20"/>
  <c r="BD118" i="20"/>
  <c r="EI118" i="20"/>
  <c r="EJ118" i="20"/>
  <c r="BD167" i="20"/>
  <c r="EI167" i="20"/>
  <c r="EJ167" i="20" s="1"/>
  <c r="BD81" i="20"/>
  <c r="EI81" i="20"/>
  <c r="EJ81" i="20" s="1"/>
  <c r="HQ83" i="20"/>
  <c r="HR83" i="20"/>
  <c r="EL83" i="20"/>
  <c r="HQ75" i="20"/>
  <c r="HR75" i="20" s="1"/>
  <c r="EL75" i="20"/>
  <c r="HQ67" i="20"/>
  <c r="HR67" i="20" s="1"/>
  <c r="EL67" i="20"/>
  <c r="HQ170" i="20"/>
  <c r="HR170" i="20"/>
  <c r="EL170" i="20"/>
  <c r="HQ167" i="20"/>
  <c r="HR167" i="20" s="1"/>
  <c r="EL167" i="20"/>
  <c r="HQ146" i="20"/>
  <c r="HR146" i="20" s="1"/>
  <c r="EL146" i="20"/>
  <c r="HQ124" i="20"/>
  <c r="HR124" i="20"/>
  <c r="EL124" i="20"/>
  <c r="HQ107" i="20"/>
  <c r="HR107" i="20" s="1"/>
  <c r="EL107" i="20"/>
  <c r="HQ98" i="20"/>
  <c r="HR98" i="20" s="1"/>
  <c r="EL98" i="20"/>
  <c r="HQ25" i="20"/>
  <c r="HR25" i="20" s="1"/>
  <c r="EL25" i="20"/>
  <c r="HQ28" i="20"/>
  <c r="HR28" i="20"/>
  <c r="EL28" i="20"/>
  <c r="HQ31" i="20"/>
  <c r="HR31" i="20" s="1"/>
  <c r="EL31" i="20"/>
  <c r="HQ39" i="20"/>
  <c r="HR39" i="20" s="1"/>
  <c r="EL39" i="20"/>
  <c r="BD33" i="20"/>
  <c r="EI33" i="20"/>
  <c r="EJ33" i="20" s="1"/>
  <c r="BD78" i="20"/>
  <c r="EI78" i="20"/>
  <c r="EJ78" i="20" s="1"/>
  <c r="HQ55" i="20"/>
  <c r="HR55" i="20" s="1"/>
  <c r="EL55" i="20"/>
  <c r="HQ45" i="20"/>
  <c r="HR45" i="20" s="1"/>
  <c r="EL45" i="20"/>
  <c r="HQ22" i="20"/>
  <c r="HR22" i="20" s="1"/>
  <c r="EL22" i="20"/>
  <c r="HQ41" i="20"/>
  <c r="HR41" i="20" s="1"/>
  <c r="EL41" i="20"/>
  <c r="HQ76" i="20"/>
  <c r="HR76" i="20" s="1"/>
  <c r="EL76" i="20"/>
  <c r="EI162" i="20"/>
  <c r="EJ162" i="20" s="1"/>
  <c r="BD162" i="20"/>
  <c r="BD145" i="20"/>
  <c r="EJ145" i="20"/>
  <c r="EI145" i="20"/>
  <c r="BD133" i="20"/>
  <c r="EI133" i="20"/>
  <c r="EJ133" i="20"/>
  <c r="BD121" i="20"/>
  <c r="EJ121" i="20"/>
  <c r="EI121" i="20"/>
  <c r="BD84" i="20"/>
  <c r="EI84" i="20"/>
  <c r="EJ84" i="20" s="1"/>
  <c r="BD127" i="20"/>
  <c r="EJ127" i="20"/>
  <c r="EI127" i="20"/>
  <c r="HQ109" i="20"/>
  <c r="HR109" i="20" s="1"/>
  <c r="EL109" i="20"/>
  <c r="BD57" i="20"/>
  <c r="EI57" i="20"/>
  <c r="EJ57" i="20" s="1"/>
  <c r="BD159" i="20"/>
  <c r="EI159" i="20"/>
  <c r="EJ159" i="20"/>
  <c r="FJ196" i="40"/>
  <c r="FK196" i="40" s="1"/>
  <c r="CD196" i="40" s="1"/>
  <c r="FJ192" i="40"/>
  <c r="FK192" i="40" s="1"/>
  <c r="CD192" i="40" s="1"/>
  <c r="FJ188" i="40"/>
  <c r="FK188" i="40" s="1"/>
  <c r="CD188" i="40" s="1"/>
  <c r="FJ176" i="40"/>
  <c r="FK176" i="40" s="1"/>
  <c r="CD176" i="40" s="1"/>
  <c r="FJ172" i="40"/>
  <c r="FK172" i="40" s="1"/>
  <c r="CD172" i="40" s="1"/>
  <c r="FJ164" i="40"/>
  <c r="FK164" i="40" s="1"/>
  <c r="CD164" i="40" s="1"/>
  <c r="FJ160" i="40"/>
  <c r="FK160" i="40" s="1"/>
  <c r="CD160" i="40" s="1"/>
  <c r="FJ156" i="40"/>
  <c r="FK156" i="40" s="1"/>
  <c r="CD156" i="40" s="1"/>
  <c r="FJ152" i="40"/>
  <c r="FK152" i="40" s="1"/>
  <c r="CD152" i="40" s="1"/>
  <c r="FJ148" i="40"/>
  <c r="FK148" i="40" s="1"/>
  <c r="CD148" i="40" s="1"/>
  <c r="FJ144" i="40"/>
  <c r="FK144" i="40" s="1"/>
  <c r="CD144" i="40" s="1"/>
  <c r="FJ140" i="40"/>
  <c r="FK140" i="40" s="1"/>
  <c r="CD140" i="40" s="1"/>
  <c r="FJ136" i="40"/>
  <c r="FK136" i="40"/>
  <c r="CD136" i="40" s="1"/>
  <c r="FJ132" i="40"/>
  <c r="FK132" i="40" s="1"/>
  <c r="CD132" i="40" s="1"/>
  <c r="FJ128" i="40"/>
  <c r="FK128" i="40" s="1"/>
  <c r="CD128" i="40" s="1"/>
  <c r="FJ124" i="40"/>
  <c r="FK124" i="40" s="1"/>
  <c r="CD124" i="40" s="1"/>
  <c r="FJ120" i="40"/>
  <c r="FK120" i="40" s="1"/>
  <c r="CD120" i="40" s="1"/>
  <c r="FJ116" i="40"/>
  <c r="FK116" i="40" s="1"/>
  <c r="CD116" i="40" s="1"/>
  <c r="FJ104" i="40"/>
  <c r="FK104" i="40"/>
  <c r="CD104" i="40" s="1"/>
  <c r="FJ100" i="40"/>
  <c r="FK100" i="40" s="1"/>
  <c r="CD100" i="40" s="1"/>
  <c r="FK88" i="40"/>
  <c r="CD88" i="40" s="1"/>
  <c r="FK72" i="40"/>
  <c r="CD72" i="40" s="1"/>
  <c r="FK58" i="40"/>
  <c r="CD58" i="40" s="1"/>
  <c r="FK56" i="40"/>
  <c r="CD56" i="40" s="1"/>
  <c r="BD68" i="20"/>
  <c r="EI68" i="20"/>
  <c r="EJ68" i="20"/>
  <c r="BD88" i="20"/>
  <c r="EI88" i="20"/>
  <c r="EJ88" i="20" s="1"/>
  <c r="BD28" i="20"/>
  <c r="EJ28" i="20"/>
  <c r="EI28" i="20"/>
  <c r="BD82" i="20"/>
  <c r="EI82" i="20"/>
  <c r="EJ82" i="20" s="1"/>
  <c r="EI174" i="20"/>
  <c r="EJ174" i="20" s="1"/>
  <c r="BD174" i="20"/>
  <c r="BD77" i="20"/>
  <c r="EJ77" i="20"/>
  <c r="EI77" i="20"/>
  <c r="HQ49" i="20"/>
  <c r="HR49" i="20" s="1"/>
  <c r="EL49" i="20"/>
  <c r="HQ24" i="20"/>
  <c r="HR24" i="20"/>
  <c r="EL24" i="20"/>
  <c r="HQ34" i="20"/>
  <c r="HR34" i="20" s="1"/>
  <c r="EL34" i="20"/>
  <c r="HQ80" i="20"/>
  <c r="HR80" i="20"/>
  <c r="EL80" i="20"/>
  <c r="HQ68" i="20"/>
  <c r="HR68" i="20"/>
  <c r="EL68" i="20"/>
  <c r="BD24" i="20"/>
  <c r="EI24" i="20"/>
  <c r="EJ24" i="20"/>
  <c r="EI160" i="20"/>
  <c r="EJ160" i="20" s="1"/>
  <c r="BD160" i="20"/>
  <c r="BD139" i="20"/>
  <c r="EI139" i="20"/>
  <c r="EJ139" i="20" s="1"/>
  <c r="BD131" i="20"/>
  <c r="EJ131" i="20"/>
  <c r="EI131" i="20"/>
  <c r="BD115" i="20"/>
  <c r="EI115" i="20"/>
  <c r="EJ115" i="20"/>
  <c r="BD39" i="20"/>
  <c r="EJ39" i="20"/>
  <c r="EI39" i="20"/>
  <c r="BD125" i="20"/>
  <c r="EI125" i="20"/>
  <c r="EJ125" i="20" s="1"/>
  <c r="BD107" i="20"/>
  <c r="EJ107" i="20"/>
  <c r="EI107" i="20"/>
  <c r="HQ90" i="20"/>
  <c r="HR90" i="20" s="1"/>
  <c r="EL90" i="20"/>
  <c r="HQ54" i="20"/>
  <c r="HR54" i="20" s="1"/>
  <c r="EL54" i="20"/>
  <c r="EI190" i="20"/>
  <c r="EJ190" i="20" s="1"/>
  <c r="BD190" i="20"/>
  <c r="EI158" i="20"/>
  <c r="BD158" i="20"/>
  <c r="EJ158" i="20"/>
  <c r="FK94" i="40"/>
  <c r="CD94" i="40" s="1"/>
  <c r="FK78" i="40"/>
  <c r="CD78" i="40" s="1"/>
  <c r="FK70" i="40"/>
  <c r="CD70" i="40" s="1"/>
  <c r="FK68" i="40"/>
  <c r="CD68" i="40" s="1"/>
  <c r="FK54" i="40"/>
  <c r="CD54" i="40"/>
  <c r="FK52" i="40"/>
  <c r="CD52" i="40" s="1"/>
  <c r="BD32" i="20"/>
  <c r="EI32" i="20"/>
  <c r="EJ32" i="20" s="1"/>
  <c r="BD191" i="20"/>
  <c r="EI191" i="20"/>
  <c r="EJ191" i="20"/>
  <c r="BD105" i="20"/>
  <c r="EI105" i="20"/>
  <c r="EJ105" i="20" s="1"/>
  <c r="BD100" i="20"/>
  <c r="EI100" i="20"/>
  <c r="EJ100" i="20" s="1"/>
  <c r="BD89" i="20"/>
  <c r="EI89" i="20"/>
  <c r="EJ89" i="20" s="1"/>
  <c r="HQ185" i="20"/>
  <c r="HR185" i="20"/>
  <c r="EL185" i="20"/>
  <c r="HQ153" i="20"/>
  <c r="HR153" i="20"/>
  <c r="EL153" i="20"/>
  <c r="BD47" i="20"/>
  <c r="EJ47" i="20"/>
  <c r="EI47" i="20"/>
  <c r="BD126" i="20"/>
  <c r="EI126" i="20"/>
  <c r="EJ126" i="20" s="1"/>
  <c r="M194" i="24"/>
  <c r="M199" i="24"/>
  <c r="F18" i="34"/>
  <c r="AD38" i="20"/>
  <c r="AN41" i="20"/>
  <c r="AD118" i="20"/>
  <c r="AD61" i="20"/>
  <c r="AD82" i="20"/>
  <c r="AD49" i="20"/>
  <c r="AD174" i="20"/>
  <c r="AD172" i="20"/>
  <c r="AY144" i="20"/>
  <c r="AY157" i="20"/>
  <c r="AY122" i="20"/>
  <c r="AY91" i="20"/>
  <c r="AD51" i="20"/>
  <c r="AY26" i="20"/>
  <c r="HQ57" i="20"/>
  <c r="HR57" i="20" s="1"/>
  <c r="EL57" i="20"/>
  <c r="HQ62" i="20"/>
  <c r="HR62" i="20"/>
  <c r="EL62" i="20"/>
  <c r="HQ78" i="20"/>
  <c r="HR78" i="20" s="1"/>
  <c r="EL78" i="20"/>
  <c r="HQ113" i="20"/>
  <c r="HR113" i="20" s="1"/>
  <c r="EL113" i="20"/>
  <c r="BD117" i="20"/>
  <c r="EI117" i="20"/>
  <c r="EJ117" i="20" s="1"/>
  <c r="HQ129" i="20"/>
  <c r="HR129" i="20" s="1"/>
  <c r="EL129" i="20"/>
  <c r="BD141" i="20"/>
  <c r="EI141" i="20"/>
  <c r="EJ141" i="20" s="1"/>
  <c r="HQ147" i="20"/>
  <c r="HR147" i="20" s="1"/>
  <c r="EL147" i="20"/>
  <c r="EI150" i="20"/>
  <c r="EJ150" i="20" s="1"/>
  <c r="BD150" i="20"/>
  <c r="BD177" i="20"/>
  <c r="EI177" i="20"/>
  <c r="EJ177" i="20" s="1"/>
  <c r="BD183" i="20"/>
  <c r="EI183" i="20"/>
  <c r="EJ183" i="20"/>
  <c r="HQ183" i="20"/>
  <c r="HR183" i="20" s="1"/>
  <c r="EL183" i="20"/>
  <c r="HQ190" i="20"/>
  <c r="HR190" i="20"/>
  <c r="EL190" i="20"/>
  <c r="BD85" i="20"/>
  <c r="EI85" i="20"/>
  <c r="EJ85" i="20"/>
  <c r="BD44" i="20"/>
  <c r="EJ44" i="20"/>
  <c r="EI44" i="20"/>
  <c r="BD165" i="20"/>
  <c r="EI165" i="20"/>
  <c r="EJ165" i="20"/>
  <c r="BD50" i="20"/>
  <c r="EI50" i="20"/>
  <c r="EJ50" i="20" s="1"/>
  <c r="BD189" i="20"/>
  <c r="EI189" i="20"/>
  <c r="EJ189" i="20" s="1"/>
  <c r="BD148" i="20"/>
  <c r="EJ148" i="20"/>
  <c r="EI148" i="20"/>
  <c r="BD114" i="20"/>
  <c r="EI114" i="20"/>
  <c r="EJ114" i="20"/>
  <c r="BD65" i="20"/>
  <c r="EJ65" i="20"/>
  <c r="EI65" i="20"/>
  <c r="BD197" i="20"/>
  <c r="EI197" i="20"/>
  <c r="EJ197" i="20" s="1"/>
  <c r="BD110" i="20"/>
  <c r="EI110" i="20"/>
  <c r="EJ110" i="20"/>
  <c r="BD70" i="20"/>
  <c r="EI70" i="20"/>
  <c r="EJ70" i="20" s="1"/>
  <c r="BD154" i="20"/>
  <c r="EI154" i="20"/>
  <c r="EJ154" i="20" s="1"/>
  <c r="BD130" i="20"/>
  <c r="EI130" i="20"/>
  <c r="EJ130" i="20"/>
  <c r="BD51" i="20"/>
  <c r="EI51" i="20"/>
  <c r="EJ51" i="20"/>
  <c r="BD54" i="20"/>
  <c r="EI54" i="20"/>
  <c r="EJ54" i="20"/>
  <c r="BD60" i="20"/>
  <c r="EJ60" i="20"/>
  <c r="EI60" i="20"/>
  <c r="BD109" i="20"/>
  <c r="EI109" i="20"/>
  <c r="EJ109" i="20"/>
  <c r="BD119" i="20"/>
  <c r="EJ119" i="20"/>
  <c r="EI119" i="20"/>
  <c r="BD149" i="20"/>
  <c r="EI149" i="20"/>
  <c r="EJ149" i="20" s="1"/>
  <c r="EI152" i="20"/>
  <c r="EJ152" i="20"/>
  <c r="BD152" i="20"/>
  <c r="BD40" i="20"/>
  <c r="EI40" i="20"/>
  <c r="EJ40" i="20"/>
  <c r="BD169" i="20"/>
  <c r="EI169" i="20"/>
  <c r="EJ169" i="20" s="1"/>
  <c r="BD80" i="20"/>
  <c r="EI80" i="20"/>
  <c r="EJ80" i="20"/>
  <c r="BD161" i="20"/>
  <c r="EI161" i="20"/>
  <c r="EJ161" i="20"/>
  <c r="BD170" i="20"/>
  <c r="EI170" i="20"/>
  <c r="EJ170" i="20" s="1"/>
  <c r="BD98" i="20"/>
  <c r="EI98" i="20"/>
  <c r="EJ98" i="20"/>
  <c r="EI184" i="20"/>
  <c r="EJ184" i="20" s="1"/>
  <c r="BD184" i="20"/>
  <c r="EI187" i="20"/>
  <c r="EJ187" i="20" s="1"/>
  <c r="BD187" i="20"/>
  <c r="BD142" i="20"/>
  <c r="EI142" i="20"/>
  <c r="EJ142" i="20" s="1"/>
  <c r="BD134" i="20"/>
  <c r="EI134" i="20"/>
  <c r="EJ134" i="20" s="1"/>
  <c r="BD79" i="20"/>
  <c r="EJ79" i="20"/>
  <c r="EI79" i="20"/>
  <c r="BD34" i="20"/>
  <c r="EI34" i="20"/>
  <c r="EJ34" i="20" s="1"/>
  <c r="BD138" i="20"/>
  <c r="EI138" i="20"/>
  <c r="EJ138" i="20"/>
  <c r="HQ48" i="20"/>
  <c r="HR48" i="20" s="1"/>
  <c r="EL48" i="20"/>
  <c r="HQ53" i="20"/>
  <c r="HR53" i="20" s="1"/>
  <c r="EL53" i="20"/>
  <c r="HQ63" i="20"/>
  <c r="HR63" i="20" s="1"/>
  <c r="EL63" i="20"/>
  <c r="BD90" i="20"/>
  <c r="EI90" i="20"/>
  <c r="EJ90" i="20" s="1"/>
  <c r="BD96" i="20"/>
  <c r="EI96" i="20"/>
  <c r="EJ96" i="20"/>
  <c r="HQ105" i="20"/>
  <c r="HR105" i="20" s="1"/>
  <c r="EL105" i="20"/>
  <c r="BD143" i="20"/>
  <c r="EJ143" i="20"/>
  <c r="EI143" i="20"/>
  <c r="BD193" i="20"/>
  <c r="EI193" i="20"/>
  <c r="EJ193" i="20"/>
  <c r="HQ193" i="20"/>
  <c r="HR193" i="20"/>
  <c r="EL193" i="20"/>
  <c r="AD122" i="20"/>
  <c r="EI194" i="20"/>
  <c r="EJ194" i="20" s="1"/>
  <c r="BD194" i="20"/>
  <c r="EI188" i="20"/>
  <c r="EJ188" i="20" s="1"/>
  <c r="BD188" i="20"/>
  <c r="BD53" i="20"/>
  <c r="EJ53" i="20"/>
  <c r="EI53" i="20"/>
  <c r="BD94" i="20"/>
  <c r="EI94" i="20"/>
  <c r="EJ94" i="20"/>
  <c r="BD196" i="20"/>
  <c r="EI196" i="20"/>
  <c r="EJ196" i="20" s="1"/>
  <c r="EI182" i="20"/>
  <c r="EJ182" i="20"/>
  <c r="BD182" i="20"/>
  <c r="BD56" i="20"/>
  <c r="EI56" i="20"/>
  <c r="EJ56" i="20"/>
  <c r="BD43" i="20"/>
  <c r="EJ43" i="20"/>
  <c r="EI43" i="20"/>
  <c r="BD164" i="20"/>
  <c r="EI164" i="20"/>
  <c r="EJ164" i="20" s="1"/>
  <c r="BD52" i="20"/>
  <c r="EI52" i="20"/>
  <c r="EJ52" i="20"/>
  <c r="BD22" i="20"/>
  <c r="EI22" i="20"/>
  <c r="EJ22" i="20" s="1"/>
  <c r="BD58" i="20"/>
  <c r="EI58" i="20"/>
  <c r="EJ58" i="20"/>
  <c r="BD186" i="20"/>
  <c r="EI186" i="20"/>
  <c r="EJ186" i="20" s="1"/>
  <c r="BD59" i="20"/>
  <c r="EI59" i="20"/>
  <c r="EJ59" i="20" s="1"/>
  <c r="BD140" i="20"/>
  <c r="EJ140" i="20"/>
  <c r="EI140" i="20"/>
  <c r="EI198" i="20"/>
  <c r="EJ198" i="20" s="1"/>
  <c r="BD198" i="20"/>
  <c r="HQ87" i="20"/>
  <c r="HR87" i="20" s="1"/>
  <c r="EL87" i="20"/>
  <c r="EI168" i="20"/>
  <c r="EJ168" i="20"/>
  <c r="BD168" i="20"/>
  <c r="HQ168" i="20"/>
  <c r="HR168" i="20" s="1"/>
  <c r="EL168" i="20"/>
  <c r="AZ84" i="20"/>
  <c r="AZ86" i="20"/>
  <c r="AY87" i="20"/>
  <c r="BD108" i="20"/>
  <c r="EI108" i="20"/>
  <c r="EJ108" i="20"/>
  <c r="BD120" i="20"/>
  <c r="EI120" i="20"/>
  <c r="EJ120" i="20"/>
  <c r="HQ125" i="20"/>
  <c r="HR125" i="20"/>
  <c r="EL125" i="20"/>
  <c r="AM129" i="20"/>
  <c r="AW129" i="20" s="1"/>
  <c r="V60" i="32"/>
  <c r="V69" i="32"/>
  <c r="V71" i="32"/>
  <c r="V63" i="32"/>
  <c r="V64" i="32"/>
  <c r="V75" i="32"/>
  <c r="HQ59" i="20"/>
  <c r="HR59" i="20"/>
  <c r="EL59" i="20"/>
  <c r="HQ60" i="20"/>
  <c r="HR60" i="20" s="1"/>
  <c r="EL60" i="20"/>
  <c r="BD63" i="20"/>
  <c r="EI63" i="20"/>
  <c r="EJ63" i="20" s="1"/>
  <c r="HQ92" i="20"/>
  <c r="HR92" i="20"/>
  <c r="EL92" i="20"/>
  <c r="BD103" i="20"/>
  <c r="EI103" i="20"/>
  <c r="EJ103" i="20" s="1"/>
  <c r="AM113" i="20"/>
  <c r="AW113" i="20"/>
  <c r="HQ143" i="20"/>
  <c r="HR143" i="20" s="1"/>
  <c r="EL143" i="20"/>
  <c r="HQ145" i="20"/>
  <c r="HR145" i="20" s="1"/>
  <c r="EL145" i="20"/>
  <c r="HQ72" i="20"/>
  <c r="HR72" i="20"/>
  <c r="EL72" i="20"/>
  <c r="BD92" i="20"/>
  <c r="EJ92" i="20"/>
  <c r="EI92" i="20"/>
  <c r="BD93" i="20"/>
  <c r="EI93" i="20"/>
  <c r="EJ93" i="20"/>
  <c r="BD97" i="20"/>
  <c r="EI97" i="20"/>
  <c r="EJ97" i="20" s="1"/>
  <c r="EI156" i="20"/>
  <c r="EJ156" i="20" s="1"/>
  <c r="BD156" i="20"/>
  <c r="HQ163" i="20"/>
  <c r="HR163" i="20" s="1"/>
  <c r="EL163" i="20"/>
  <c r="HQ179" i="20"/>
  <c r="HR179" i="20"/>
  <c r="EL179" i="20"/>
  <c r="BD185" i="20"/>
  <c r="EI185" i="20"/>
  <c r="EJ185" i="20"/>
  <c r="V66" i="32"/>
  <c r="V74" i="32"/>
  <c r="CA289" i="40"/>
  <c r="CB289" i="40"/>
  <c r="FJ289" i="40" s="1"/>
  <c r="CA281" i="40"/>
  <c r="CB281" i="40"/>
  <c r="FJ281" i="40"/>
  <c r="FK281" i="40" s="1"/>
  <c r="CD281" i="40"/>
  <c r="CA279" i="40"/>
  <c r="CB279" i="40" s="1"/>
  <c r="CA237" i="40"/>
  <c r="CB237" i="40"/>
  <c r="FJ237" i="40" s="1"/>
  <c r="U50" i="32"/>
  <c r="V50" i="32" s="1"/>
  <c r="U52" i="32"/>
  <c r="V52" i="32"/>
  <c r="U54" i="32"/>
  <c r="V54" i="32" s="1"/>
  <c r="U56" i="32"/>
  <c r="V56" i="32"/>
  <c r="CA257" i="40"/>
  <c r="CB257" i="40" s="1"/>
  <c r="BQ265" i="40"/>
  <c r="BR265" i="40"/>
  <c r="BQ259" i="40"/>
  <c r="BY235" i="40"/>
  <c r="BY241" i="40"/>
  <c r="CA241" i="40"/>
  <c r="CB241" i="40" s="1"/>
  <c r="BY287" i="40"/>
  <c r="CA287" i="40"/>
  <c r="CB287" i="40" s="1"/>
  <c r="FJ287" i="40" s="1"/>
  <c r="BY279" i="40"/>
  <c r="BY271" i="40"/>
  <c r="CA271" i="40"/>
  <c r="CB271" i="40" s="1"/>
  <c r="FJ271" i="40" s="1"/>
  <c r="FK271" i="40" s="1"/>
  <c r="CD271" i="40" s="1"/>
  <c r="BD26" i="20"/>
  <c r="EI26" i="20"/>
  <c r="BD157" i="20"/>
  <c r="EI157" i="20"/>
  <c r="EJ157" i="20"/>
  <c r="AX41" i="20"/>
  <c r="CA235" i="40"/>
  <c r="BD87" i="20"/>
  <c r="EJ87" i="20"/>
  <c r="EI87" i="20"/>
  <c r="BD144" i="20"/>
  <c r="EI144" i="20"/>
  <c r="EJ144" i="20" s="1"/>
  <c r="EL86" i="20"/>
  <c r="BD91" i="20"/>
  <c r="EI91" i="20"/>
  <c r="EJ91" i="20" s="1"/>
  <c r="BR259" i="40"/>
  <c r="HQ84" i="20"/>
  <c r="HR84" i="20"/>
  <c r="EL84" i="20"/>
  <c r="CB235" i="40"/>
  <c r="E14" i="36"/>
  <c r="D14" i="36" s="1"/>
  <c r="I13" i="27"/>
  <c r="F23" i="27"/>
  <c r="F24" i="27" s="1"/>
  <c r="E17" i="36"/>
  <c r="D17" i="36" s="1"/>
  <c r="FJ235" i="40"/>
  <c r="FK235" i="40" s="1"/>
  <c r="CD235" i="40" s="1"/>
  <c r="DB141" i="3"/>
  <c r="DC141" i="3" s="1"/>
  <c r="W141" i="3"/>
  <c r="V141" i="3"/>
  <c r="DB113" i="3"/>
  <c r="DC113" i="3" s="1"/>
  <c r="W113" i="3" s="1"/>
  <c r="R113" i="3"/>
  <c r="DB382" i="3"/>
  <c r="DC382" i="3" s="1"/>
  <c r="W382" i="3" s="1"/>
  <c r="V382" i="3"/>
  <c r="D23" i="27"/>
  <c r="FK46" i="40"/>
  <c r="CD46" i="40" s="1"/>
  <c r="FK40" i="40"/>
  <c r="CD40" i="40" s="1"/>
  <c r="FK30" i="40"/>
  <c r="CD30" i="40"/>
  <c r="FK24" i="40"/>
  <c r="CD24" i="40" s="1"/>
  <c r="D26" i="36"/>
  <c r="FK44" i="40"/>
  <c r="CD44" i="40" s="1"/>
  <c r="FK28" i="40"/>
  <c r="CD28" i="40"/>
  <c r="FK48" i="40"/>
  <c r="CD48" i="40" s="1"/>
  <c r="FK32" i="40"/>
  <c r="CD32" i="40"/>
  <c r="FK287" i="40"/>
  <c r="CD287" i="40" s="1"/>
  <c r="FK289" i="40"/>
  <c r="CD289" i="40" s="1"/>
  <c r="FJ98" i="40"/>
  <c r="FK98" i="40" s="1"/>
  <c r="CD98" i="40" s="1"/>
  <c r="FJ92" i="40"/>
  <c r="FK92" i="40"/>
  <c r="CD92" i="40" s="1"/>
  <c r="FJ76" i="40"/>
  <c r="FK76" i="40"/>
  <c r="CD76" i="40" s="1"/>
  <c r="FJ42" i="40"/>
  <c r="FK42" i="40" s="1"/>
  <c r="CD42" i="40" s="1"/>
  <c r="FK34" i="40"/>
  <c r="CD34" i="40"/>
  <c r="FK26" i="40"/>
  <c r="CD26" i="40" s="1"/>
  <c r="FK18" i="40"/>
  <c r="CD18" i="40"/>
  <c r="D24" i="27"/>
  <c r="I24" i="27" s="1"/>
  <c r="F32" i="27"/>
  <c r="AO16" i="24" l="1"/>
  <c r="AQ14" i="24"/>
  <c r="AQ95" i="24" s="1"/>
  <c r="FJ241" i="40"/>
  <c r="FK241" i="40" s="1"/>
  <c r="CD241" i="40" s="1"/>
  <c r="HQ86" i="20"/>
  <c r="HR86" i="20" s="1"/>
  <c r="BD122" i="20"/>
  <c r="EI122" i="20"/>
  <c r="EJ122" i="20" s="1"/>
  <c r="FJ257" i="40"/>
  <c r="FK257" i="40" s="1"/>
  <c r="CD257" i="40" s="1"/>
  <c r="FJ279" i="40"/>
  <c r="FK279" i="40"/>
  <c r="CD279" i="40" s="1"/>
  <c r="FK61" i="40"/>
  <c r="CD61" i="40" s="1"/>
  <c r="DL206" i="1"/>
  <c r="AE206" i="1" s="1"/>
  <c r="Y23" i="1"/>
  <c r="AC23" i="1" s="1"/>
  <c r="Y55" i="1"/>
  <c r="AC55" i="1" s="1"/>
  <c r="FJ242" i="40"/>
  <c r="FK242" i="40"/>
  <c r="CD242" i="40" s="1"/>
  <c r="FJ266" i="40"/>
  <c r="FK266" i="40" s="1"/>
  <c r="CD266" i="40" s="1"/>
  <c r="Y201" i="1"/>
  <c r="AC201" i="1" s="1"/>
  <c r="DK201" i="1"/>
  <c r="FK208" i="40"/>
  <c r="CD208" i="40" s="1"/>
  <c r="AN32" i="20"/>
  <c r="AX32" i="20" s="1"/>
  <c r="AC32" i="20"/>
  <c r="AZ32" i="20"/>
  <c r="AD32" i="20"/>
  <c r="FJ293" i="40"/>
  <c r="FK293" i="40" s="1"/>
  <c r="CD293" i="40" s="1"/>
  <c r="DK29" i="1"/>
  <c r="DL29" i="1" s="1"/>
  <c r="AE29" i="1" s="1"/>
  <c r="Y29" i="1"/>
  <c r="AC29" i="1" s="1"/>
  <c r="DK230" i="1"/>
  <c r="DL230" i="1" s="1"/>
  <c r="AE230" i="1" s="1"/>
  <c r="Y230" i="1"/>
  <c r="AC230" i="1" s="1"/>
  <c r="Y212" i="1"/>
  <c r="AC212" i="1" s="1"/>
  <c r="DK212" i="1"/>
  <c r="DL212" i="1" s="1"/>
  <c r="AE212" i="1" s="1"/>
  <c r="DK166" i="1"/>
  <c r="DL166" i="1" s="1"/>
  <c r="AE166" i="1" s="1"/>
  <c r="Y166" i="1"/>
  <c r="AC166" i="1" s="1"/>
  <c r="DK154" i="1"/>
  <c r="DL154" i="1" s="1"/>
  <c r="AE154" i="1" s="1"/>
  <c r="DL110" i="1"/>
  <c r="AE110" i="1" s="1"/>
  <c r="DK110" i="1"/>
  <c r="Y110" i="1"/>
  <c r="AC110" i="1" s="1"/>
  <c r="Y66" i="1"/>
  <c r="AC66" i="1" s="1"/>
  <c r="DK66" i="1"/>
  <c r="DL66" i="1" s="1"/>
  <c r="AE66" i="1" s="1"/>
  <c r="Y249" i="1"/>
  <c r="AC249" i="1" s="1"/>
  <c r="DK249" i="1"/>
  <c r="DL249" i="1" s="1"/>
  <c r="AE249" i="1" s="1"/>
  <c r="EJ26" i="20"/>
  <c r="FK238" i="40"/>
  <c r="CD238" i="40" s="1"/>
  <c r="DL49" i="1"/>
  <c r="AE49" i="1" s="1"/>
  <c r="Y154" i="1"/>
  <c r="AC154" i="1" s="1"/>
  <c r="FJ264" i="40"/>
  <c r="FK264" i="40" s="1"/>
  <c r="CD264" i="40" s="1"/>
  <c r="DK207" i="1"/>
  <c r="DL207" i="1" s="1"/>
  <c r="AE207" i="1" s="1"/>
  <c r="Y207" i="1"/>
  <c r="AC207" i="1" s="1"/>
  <c r="DK153" i="1"/>
  <c r="Y153" i="1"/>
  <c r="AC153" i="1" s="1"/>
  <c r="Y121" i="1"/>
  <c r="AC121" i="1" s="1"/>
  <c r="DK121" i="1"/>
  <c r="DL121" i="1" s="1"/>
  <c r="AE121" i="1" s="1"/>
  <c r="DK75" i="1"/>
  <c r="DL75" i="1" s="1"/>
  <c r="AE75" i="1" s="1"/>
  <c r="Y75" i="1"/>
  <c r="AC75" i="1" s="1"/>
  <c r="DK65" i="1"/>
  <c r="DL65" i="1" s="1"/>
  <c r="AE65" i="1" s="1"/>
  <c r="DK61" i="1"/>
  <c r="DL61" i="1" s="1"/>
  <c r="AE61" i="1" s="1"/>
  <c r="Y61" i="1"/>
  <c r="AC61" i="1" s="1"/>
  <c r="Y136" i="1"/>
  <c r="AC136" i="1" s="1"/>
  <c r="DK136" i="1"/>
  <c r="DL136" i="1" s="1"/>
  <c r="AE136" i="1" s="1"/>
  <c r="DK250" i="1"/>
  <c r="DL250" i="1" s="1"/>
  <c r="AE250" i="1" s="1"/>
  <c r="DL224" i="1"/>
  <c r="AE224" i="1" s="1"/>
  <c r="DK224" i="1"/>
  <c r="Y224" i="1"/>
  <c r="AC224" i="1" s="1"/>
  <c r="DK218" i="1"/>
  <c r="DL218" i="1"/>
  <c r="AE218" i="1" s="1"/>
  <c r="DK186" i="1"/>
  <c r="DL186" i="1" s="1"/>
  <c r="AE186" i="1" s="1"/>
  <c r="DL160" i="1"/>
  <c r="AE160" i="1" s="1"/>
  <c r="Y160" i="1"/>
  <c r="AC160" i="1" s="1"/>
  <c r="DK148" i="1"/>
  <c r="DL148" i="1" s="1"/>
  <c r="AE148" i="1" s="1"/>
  <c r="Y148" i="1"/>
  <c r="AC148" i="1" s="1"/>
  <c r="DK102" i="1"/>
  <c r="DL102" i="1" s="1"/>
  <c r="AE102" i="1" s="1"/>
  <c r="DK78" i="1"/>
  <c r="DL78" i="1" s="1"/>
  <c r="AE78" i="1" s="1"/>
  <c r="DK46" i="1"/>
  <c r="DL46" i="1" s="1"/>
  <c r="AE46" i="1" s="1"/>
  <c r="Y46" i="1"/>
  <c r="AC46" i="1" s="1"/>
  <c r="DK34" i="1"/>
  <c r="DL34" i="1" s="1"/>
  <c r="AE34" i="1" s="1"/>
  <c r="Y34" i="1"/>
  <c r="AC34" i="1" s="1"/>
  <c r="HQ108" i="20"/>
  <c r="HR108" i="20" s="1"/>
  <c r="HQ159" i="20"/>
  <c r="HR159" i="20"/>
  <c r="FJ75" i="40"/>
  <c r="FK75" i="40" s="1"/>
  <c r="CD75" i="40" s="1"/>
  <c r="CA43" i="40"/>
  <c r="FJ22" i="40"/>
  <c r="FK22" i="40" s="1"/>
  <c r="CD22" i="40" s="1"/>
  <c r="FJ65" i="40"/>
  <c r="FK65" i="40"/>
  <c r="CD65" i="40" s="1"/>
  <c r="FJ57" i="40"/>
  <c r="FK57" i="40" s="1"/>
  <c r="CD57" i="40" s="1"/>
  <c r="FJ51" i="40"/>
  <c r="FK51" i="40"/>
  <c r="CD51" i="40" s="1"/>
  <c r="J24" i="27"/>
  <c r="K24" i="27"/>
  <c r="FK84" i="40"/>
  <c r="CD84" i="40" s="1"/>
  <c r="EL159" i="20"/>
  <c r="FK77" i="40"/>
  <c r="CD77" i="40" s="1"/>
  <c r="FK53" i="40"/>
  <c r="CD53" i="40" s="1"/>
  <c r="Y218" i="1"/>
  <c r="AC218" i="1" s="1"/>
  <c r="DK142" i="1"/>
  <c r="DL142" i="1" s="1"/>
  <c r="AE142" i="1" s="1"/>
  <c r="DK206" i="1"/>
  <c r="FJ240" i="40"/>
  <c r="FK240" i="40" s="1"/>
  <c r="CD240" i="40" s="1"/>
  <c r="Y229" i="1"/>
  <c r="AC229" i="1" s="1"/>
  <c r="DK229" i="1"/>
  <c r="DL229" i="1"/>
  <c r="AE229" i="1" s="1"/>
  <c r="DK223" i="1"/>
  <c r="DL223" i="1" s="1"/>
  <c r="AE223" i="1" s="1"/>
  <c r="Y223" i="1"/>
  <c r="AC223" i="1" s="1"/>
  <c r="D19" i="9"/>
  <c r="FK243" i="40"/>
  <c r="CD243" i="40" s="1"/>
  <c r="Y71" i="1"/>
  <c r="AC71" i="1" s="1"/>
  <c r="Y195" i="1"/>
  <c r="AC195" i="1" s="1"/>
  <c r="DK231" i="1"/>
  <c r="DL231" i="1" s="1"/>
  <c r="AE231" i="1" s="1"/>
  <c r="Y181" i="1"/>
  <c r="AC181" i="1" s="1"/>
  <c r="DL247" i="1"/>
  <c r="AE247" i="1" s="1"/>
  <c r="DK241" i="1"/>
  <c r="DL241" i="1" s="1"/>
  <c r="AE241" i="1" s="1"/>
  <c r="Y241" i="1"/>
  <c r="AC241" i="1" s="1"/>
  <c r="DL215" i="1"/>
  <c r="AE215" i="1" s="1"/>
  <c r="Y165" i="1"/>
  <c r="AC165" i="1" s="1"/>
  <c r="DL165" i="1"/>
  <c r="AE165" i="1" s="1"/>
  <c r="DL43" i="1"/>
  <c r="AE43" i="1" s="1"/>
  <c r="DL248" i="1"/>
  <c r="AE248" i="1" s="1"/>
  <c r="DL184" i="1"/>
  <c r="AE184" i="1" s="1"/>
  <c r="DL38" i="1"/>
  <c r="AE38" i="1" s="1"/>
  <c r="AY102" i="20"/>
  <c r="AH102" i="20"/>
  <c r="AR102" i="20" s="1"/>
  <c r="AD102" i="20"/>
  <c r="AC102" i="20"/>
  <c r="AN155" i="20"/>
  <c r="AX155" i="20" s="1"/>
  <c r="AZ155" i="20"/>
  <c r="AC155" i="20"/>
  <c r="AY31" i="20"/>
  <c r="AD31" i="20"/>
  <c r="AH31" i="20"/>
  <c r="AR31" i="20" s="1"/>
  <c r="AC31" i="20"/>
  <c r="AY37" i="20"/>
  <c r="AD37" i="20"/>
  <c r="AH37" i="20"/>
  <c r="AR37" i="20" s="1"/>
  <c r="AC37" i="20"/>
  <c r="AY67" i="20"/>
  <c r="AH67" i="20"/>
  <c r="AR67" i="20" s="1"/>
  <c r="AN182" i="20"/>
  <c r="AX182" i="20" s="1"/>
  <c r="AD182" i="20"/>
  <c r="AZ182" i="20"/>
  <c r="AC182" i="20"/>
  <c r="AN79" i="20"/>
  <c r="AX79" i="20" s="1"/>
  <c r="AD79" i="20"/>
  <c r="AZ79" i="20"/>
  <c r="AC79" i="20"/>
  <c r="AY35" i="20"/>
  <c r="AL35" i="20"/>
  <c r="AV35" i="20" s="1"/>
  <c r="AD35" i="20"/>
  <c r="AD27" i="20"/>
  <c r="AL27" i="20"/>
  <c r="P199" i="20"/>
  <c r="E20" i="34" s="1"/>
  <c r="AY27" i="20"/>
  <c r="AC27" i="20"/>
  <c r="AD48" i="20"/>
  <c r="AY48" i="20"/>
  <c r="AH48" i="20"/>
  <c r="AR48" i="20" s="1"/>
  <c r="AC48" i="20"/>
  <c r="AY62" i="20"/>
  <c r="AD62" i="20"/>
  <c r="AL62" i="20"/>
  <c r="AV62" i="20" s="1"/>
  <c r="AD65" i="20"/>
  <c r="AZ65" i="20"/>
  <c r="AM65" i="20"/>
  <c r="AW65" i="20" s="1"/>
  <c r="AZ66" i="20"/>
  <c r="AM66" i="20"/>
  <c r="AW66" i="20" s="1"/>
  <c r="AZ93" i="20"/>
  <c r="AC93" i="20"/>
  <c r="FK252" i="40"/>
  <c r="CD252" i="40" s="1"/>
  <c r="Y137" i="1"/>
  <c r="AC137" i="1" s="1"/>
  <c r="DK137" i="1"/>
  <c r="DL137" i="1" s="1"/>
  <c r="AE137" i="1" s="1"/>
  <c r="Y89" i="1"/>
  <c r="AC89" i="1" s="1"/>
  <c r="DL89" i="1"/>
  <c r="AE89" i="1" s="1"/>
  <c r="DK83" i="1"/>
  <c r="DL83" i="1" s="1"/>
  <c r="AE83" i="1" s="1"/>
  <c r="Y83" i="1"/>
  <c r="AC83" i="1" s="1"/>
  <c r="DK67" i="1"/>
  <c r="DL67" i="1" s="1"/>
  <c r="AE67" i="1" s="1"/>
  <c r="DB76" i="3"/>
  <c r="DC76" i="3" s="1"/>
  <c r="W76" i="3" s="1"/>
  <c r="DK106" i="1"/>
  <c r="DL106" i="1" s="1"/>
  <c r="AE106" i="1" s="1"/>
  <c r="Y106" i="1"/>
  <c r="AC106" i="1" s="1"/>
  <c r="DL50" i="1"/>
  <c r="AE50" i="1" s="1"/>
  <c r="DL30" i="1"/>
  <c r="AE30" i="1" s="1"/>
  <c r="AN151" i="20"/>
  <c r="AX151" i="20" s="1"/>
  <c r="AZ151" i="20"/>
  <c r="AN178" i="20"/>
  <c r="AX178" i="20" s="1"/>
  <c r="AD178" i="20"/>
  <c r="AZ178" i="20"/>
  <c r="FK254" i="40"/>
  <c r="CD254" i="40" s="1"/>
  <c r="DK243" i="1"/>
  <c r="DL243" i="1" s="1"/>
  <c r="AE243" i="1" s="1"/>
  <c r="DK117" i="1"/>
  <c r="Y117" i="1"/>
  <c r="AC117" i="1" s="1"/>
  <c r="DL117" i="1"/>
  <c r="AE117" i="1" s="1"/>
  <c r="DL87" i="1"/>
  <c r="AE87" i="1" s="1"/>
  <c r="DK57" i="1"/>
  <c r="DL57" i="1" s="1"/>
  <c r="AE57" i="1" s="1"/>
  <c r="DK35" i="1"/>
  <c r="DL35" i="1" s="1"/>
  <c r="AE35" i="1" s="1"/>
  <c r="DK112" i="1"/>
  <c r="DL112" i="1" s="1"/>
  <c r="AE112" i="1" s="1"/>
  <c r="Y112" i="1"/>
  <c r="AC112" i="1" s="1"/>
  <c r="DK104" i="1"/>
  <c r="DL104" i="1" s="1"/>
  <c r="AE104" i="1" s="1"/>
  <c r="Y104" i="1"/>
  <c r="AC104" i="1" s="1"/>
  <c r="DK98" i="1"/>
  <c r="DL98" i="1" s="1"/>
  <c r="AE98" i="1" s="1"/>
  <c r="DK28" i="1"/>
  <c r="DL28" i="1" s="1"/>
  <c r="AE28" i="1" s="1"/>
  <c r="Y28" i="1"/>
  <c r="AC28" i="1" s="1"/>
  <c r="AD175" i="20"/>
  <c r="AY175" i="20"/>
  <c r="AC175" i="20"/>
  <c r="AH175" i="20"/>
  <c r="AR175" i="20" s="1"/>
  <c r="AY71" i="20"/>
  <c r="AD71" i="20"/>
  <c r="AH71" i="20"/>
  <c r="AR71" i="20" s="1"/>
  <c r="AC71" i="20"/>
  <c r="AN37" i="20"/>
  <c r="AX37" i="20" s="1"/>
  <c r="AZ37" i="20"/>
  <c r="AD96" i="20"/>
  <c r="AN96" i="20"/>
  <c r="AX96" i="20" s="1"/>
  <c r="AY25" i="20"/>
  <c r="AH25" i="20"/>
  <c r="AR25" i="20" s="1"/>
  <c r="AD25" i="20"/>
  <c r="AY136" i="20"/>
  <c r="AD136" i="20"/>
  <c r="AY55" i="20"/>
  <c r="AD55" i="20"/>
  <c r="AH55" i="20"/>
  <c r="AR55" i="20" s="1"/>
  <c r="AN189" i="20"/>
  <c r="AX189" i="20" s="1"/>
  <c r="AZ189" i="20"/>
  <c r="AD19" i="20"/>
  <c r="AY19" i="20"/>
  <c r="AH19" i="20"/>
  <c r="AD171" i="20"/>
  <c r="AY171" i="20"/>
  <c r="AN138" i="20"/>
  <c r="AX138" i="20" s="1"/>
  <c r="AD138" i="20"/>
  <c r="AC22" i="20"/>
  <c r="AC194" i="20"/>
  <c r="AC186" i="20"/>
  <c r="AC178" i="20"/>
  <c r="AC170" i="20"/>
  <c r="AC162" i="20"/>
  <c r="AC154" i="20"/>
  <c r="AC146" i="20"/>
  <c r="AC138" i="20"/>
  <c r="AC130" i="20"/>
  <c r="AC122" i="20"/>
  <c r="AC114" i="20"/>
  <c r="AC106" i="20"/>
  <c r="AC98" i="20"/>
  <c r="AC90" i="20"/>
  <c r="AC82" i="20"/>
  <c r="AC74" i="20"/>
  <c r="AC66" i="20"/>
  <c r="AC58" i="20"/>
  <c r="AC50" i="20"/>
  <c r="AC42" i="20"/>
  <c r="AC34" i="20"/>
  <c r="AC26" i="20"/>
  <c r="AC193" i="20"/>
  <c r="AC185" i="20"/>
  <c r="AC177" i="20"/>
  <c r="AC169" i="20"/>
  <c r="AC161" i="20"/>
  <c r="AC153" i="20"/>
  <c r="AC145" i="20"/>
  <c r="AC137" i="20"/>
  <c r="AC129" i="20"/>
  <c r="AC121" i="20"/>
  <c r="AC113" i="20"/>
  <c r="AC105" i="20"/>
  <c r="AC97" i="20"/>
  <c r="AC89" i="20"/>
  <c r="AC81" i="20"/>
  <c r="AC73" i="20"/>
  <c r="AC65" i="20"/>
  <c r="AC57" i="20"/>
  <c r="AC49" i="20"/>
  <c r="AC41" i="20"/>
  <c r="AC33" i="20"/>
  <c r="AC25" i="20"/>
  <c r="AN47" i="20"/>
  <c r="AX47" i="20" s="1"/>
  <c r="AD47" i="20"/>
  <c r="AZ47" i="20"/>
  <c r="AY49" i="20"/>
  <c r="AL49" i="20"/>
  <c r="AV49" i="20" s="1"/>
  <c r="AD56" i="20"/>
  <c r="AZ56" i="20"/>
  <c r="AM56" i="20"/>
  <c r="AW56" i="20" s="1"/>
  <c r="AL104" i="20"/>
  <c r="AV104" i="20" s="1"/>
  <c r="AD104" i="20"/>
  <c r="AY104" i="20"/>
  <c r="AM108" i="20"/>
  <c r="AW108" i="20" s="1"/>
  <c r="AD108" i="20"/>
  <c r="AM111" i="20"/>
  <c r="AW111" i="20" s="1"/>
  <c r="AD111" i="20"/>
  <c r="AL124" i="20"/>
  <c r="AV124" i="20" s="1"/>
  <c r="AY124" i="20"/>
  <c r="AD124" i="20"/>
  <c r="AZ150" i="20"/>
  <c r="AN150" i="20"/>
  <c r="AX150" i="20" s="1"/>
  <c r="AD150" i="20"/>
  <c r="AN181" i="20"/>
  <c r="AX181" i="20" s="1"/>
  <c r="AZ181" i="20"/>
  <c r="AD26" i="20"/>
  <c r="AN26" i="20"/>
  <c r="AZ26" i="20"/>
  <c r="AY106" i="20"/>
  <c r="AD106" i="20"/>
  <c r="AY178" i="20"/>
  <c r="AH178" i="20"/>
  <c r="AR178" i="20" s="1"/>
  <c r="AY46" i="20"/>
  <c r="AD46" i="20"/>
  <c r="AD155" i="20"/>
  <c r="AY155" i="20"/>
  <c r="AN114" i="20"/>
  <c r="AX114" i="20" s="1"/>
  <c r="AD114" i="20"/>
  <c r="AD123" i="20"/>
  <c r="AN123" i="20"/>
  <c r="AX123" i="20" s="1"/>
  <c r="AY192" i="20"/>
  <c r="AD192" i="20"/>
  <c r="AY166" i="20"/>
  <c r="AH166" i="20"/>
  <c r="AR166" i="20" s="1"/>
  <c r="AN165" i="20"/>
  <c r="AX165" i="20" s="1"/>
  <c r="AD165" i="20"/>
  <c r="AZ165" i="20"/>
  <c r="AD195" i="20"/>
  <c r="AY195" i="20"/>
  <c r="AH195" i="20"/>
  <c r="AR195" i="20" s="1"/>
  <c r="AL38" i="20"/>
  <c r="AV38" i="20" s="1"/>
  <c r="AY38" i="20"/>
  <c r="AL30" i="20"/>
  <c r="AV30" i="20" s="1"/>
  <c r="AD30" i="20"/>
  <c r="AZ43" i="20"/>
  <c r="AM43" i="20"/>
  <c r="AZ50" i="20"/>
  <c r="AD50" i="20"/>
  <c r="AL147" i="20"/>
  <c r="AV147" i="20" s="1"/>
  <c r="AD147" i="20"/>
  <c r="AY172" i="20"/>
  <c r="AL172" i="20"/>
  <c r="AV172" i="20" s="1"/>
  <c r="DL209" i="1"/>
  <c r="AE209" i="1" s="1"/>
  <c r="DL225" i="1"/>
  <c r="AE225" i="1" s="1"/>
  <c r="Y209" i="1"/>
  <c r="AC209" i="1" s="1"/>
  <c r="Y225" i="1"/>
  <c r="AC225" i="1" s="1"/>
  <c r="M18" i="1"/>
  <c r="R18" i="1" s="1"/>
  <c r="S18" i="1" s="1"/>
  <c r="K20" i="1"/>
  <c r="M20" i="1"/>
  <c r="R20" i="1" s="1"/>
  <c r="S20" i="1" s="1"/>
  <c r="F16" i="34"/>
  <c r="J16" i="34"/>
  <c r="AD83" i="20"/>
  <c r="AY83" i="20"/>
  <c r="AY180" i="20"/>
  <c r="AD180" i="20"/>
  <c r="AN149" i="20"/>
  <c r="AX149" i="20" s="1"/>
  <c r="AD149" i="20"/>
  <c r="AN73" i="20"/>
  <c r="AX73" i="20" s="1"/>
  <c r="AZ73" i="20"/>
  <c r="AN158" i="20"/>
  <c r="AX158" i="20" s="1"/>
  <c r="AD158" i="20"/>
  <c r="AY42" i="20"/>
  <c r="AH42" i="20"/>
  <c r="AR42" i="20" s="1"/>
  <c r="AL41" i="20"/>
  <c r="AV41" i="20" s="1"/>
  <c r="AD41" i="20"/>
  <c r="AY41" i="20"/>
  <c r="AZ89" i="20"/>
  <c r="AN89" i="20"/>
  <c r="AX89" i="20" s="1"/>
  <c r="BR82" i="40"/>
  <c r="BR52" i="40"/>
  <c r="BR44" i="40"/>
  <c r="BR33" i="40"/>
  <c r="CB228" i="40"/>
  <c r="CB224" i="40"/>
  <c r="CB210" i="40"/>
  <c r="CB178" i="40"/>
  <c r="CB171" i="40"/>
  <c r="CB169" i="40"/>
  <c r="CB165" i="40"/>
  <c r="CB154" i="40"/>
  <c r="FJ154" i="40" s="1"/>
  <c r="FK154" i="40" s="1"/>
  <c r="CD154" i="40" s="1"/>
  <c r="CB142" i="40"/>
  <c r="CB137" i="40"/>
  <c r="CB133" i="40"/>
  <c r="CB119" i="40"/>
  <c r="CB114" i="40"/>
  <c r="CB112" i="40"/>
  <c r="CB108" i="40"/>
  <c r="FJ108" i="40" s="1"/>
  <c r="FK108" i="40" s="1"/>
  <c r="CD108" i="40" s="1"/>
  <c r="CB96" i="40"/>
  <c r="CB86" i="40"/>
  <c r="CB80" i="40"/>
  <c r="CB73" i="40"/>
  <c r="CB316" i="40"/>
  <c r="BR88" i="40"/>
  <c r="BR108" i="40"/>
  <c r="BR128" i="40"/>
  <c r="BR152" i="40"/>
  <c r="BR172" i="40"/>
  <c r="BR192" i="40"/>
  <c r="BR224" i="40"/>
  <c r="BR59" i="40"/>
  <c r="BR113" i="40"/>
  <c r="BR133" i="40"/>
  <c r="BR60" i="40"/>
  <c r="BR114" i="40"/>
  <c r="BR87" i="40"/>
  <c r="BR127" i="40"/>
  <c r="BR175" i="40"/>
  <c r="BR131" i="40"/>
  <c r="BR94" i="40"/>
  <c r="BR123" i="40"/>
  <c r="BR206" i="40"/>
  <c r="BR171" i="40"/>
  <c r="AD194" i="20"/>
  <c r="AD81" i="20"/>
  <c r="AY69" i="20"/>
  <c r="AD69" i="20"/>
  <c r="AD73" i="20"/>
  <c r="AY73" i="20"/>
  <c r="AY75" i="20"/>
  <c r="AY151" i="20"/>
  <c r="AD151" i="20"/>
  <c r="AY74" i="20"/>
  <c r="AD74" i="20"/>
  <c r="AD34" i="20"/>
  <c r="AN157" i="20"/>
  <c r="AX157" i="20" s="1"/>
  <c r="AD157" i="20"/>
  <c r="AD197" i="20"/>
  <c r="AN164" i="20"/>
  <c r="AX164" i="20" s="1"/>
  <c r="AD164" i="20"/>
  <c r="AD23" i="20"/>
  <c r="AY23" i="20"/>
  <c r="AL45" i="20"/>
  <c r="AV45" i="20" s="1"/>
  <c r="AY45" i="20"/>
  <c r="AD45" i="20"/>
  <c r="AD63" i="20"/>
  <c r="AH63" i="20"/>
  <c r="AR63" i="20" s="1"/>
  <c r="AD66" i="20"/>
  <c r="AY95" i="20"/>
  <c r="AD126" i="20"/>
  <c r="AM126" i="20"/>
  <c r="AW126" i="20" s="1"/>
  <c r="CB325" i="40"/>
  <c r="CB331" i="40" s="1"/>
  <c r="CB323" i="40"/>
  <c r="BR139" i="40"/>
  <c r="BR68" i="40"/>
  <c r="BR91" i="40"/>
  <c r="BR126" i="40"/>
  <c r="BR99" i="40"/>
  <c r="BR199" i="40"/>
  <c r="BR167" i="40"/>
  <c r="BR135" i="40"/>
  <c r="BR103" i="40"/>
  <c r="BR63" i="40"/>
  <c r="BR162" i="40"/>
  <c r="BR130" i="40"/>
  <c r="BR98" i="40"/>
  <c r="BR173" i="40"/>
  <c r="BR109" i="40"/>
  <c r="BR75" i="40"/>
  <c r="BR43" i="40"/>
  <c r="BR216" i="40"/>
  <c r="BR196" i="40"/>
  <c r="BR180" i="40"/>
  <c r="BR164" i="40"/>
  <c r="BR148" i="40"/>
  <c r="BR132" i="40"/>
  <c r="BR116" i="40"/>
  <c r="BR100" i="40"/>
  <c r="BR80" i="40"/>
  <c r="BR36" i="40"/>
  <c r="BR48" i="40"/>
  <c r="BR62" i="40"/>
  <c r="AD29" i="20"/>
  <c r="AN29" i="20"/>
  <c r="AX29" i="20" s="1"/>
  <c r="AB199" i="20"/>
  <c r="E21" i="34" s="1"/>
  <c r="AN94" i="20"/>
  <c r="AX94" i="20" s="1"/>
  <c r="AD94" i="20"/>
  <c r="AD189" i="20"/>
  <c r="AY64" i="20"/>
  <c r="AD64" i="20"/>
  <c r="AD187" i="20"/>
  <c r="AD191" i="20"/>
  <c r="AZ51" i="20"/>
  <c r="AD99" i="20"/>
  <c r="AL181" i="20"/>
  <c r="AV181" i="20" s="1"/>
  <c r="AY181" i="20"/>
  <c r="AZ131" i="20"/>
  <c r="AN131" i="20"/>
  <c r="AX131" i="20" s="1"/>
  <c r="AZ139" i="20"/>
  <c r="AM139" i="20"/>
  <c r="AW139" i="20" s="1"/>
  <c r="AZ160" i="20"/>
  <c r="AM160" i="20"/>
  <c r="AW160" i="20" s="1"/>
  <c r="AD103" i="20"/>
  <c r="AD93" i="20"/>
  <c r="AD143" i="20"/>
  <c r="AY132" i="20"/>
  <c r="AY146" i="20"/>
  <c r="AY76" i="20"/>
  <c r="AZ102" i="20"/>
  <c r="AN133" i="20"/>
  <c r="AX133" i="20" s="1"/>
  <c r="AZ133" i="20"/>
  <c r="AZ177" i="20"/>
  <c r="AD132" i="20"/>
  <c r="AD156" i="20"/>
  <c r="AD76" i="20"/>
  <c r="AD177" i="20"/>
  <c r="AD139" i="20"/>
  <c r="AH116" i="20"/>
  <c r="AR116" i="20" s="1"/>
  <c r="AY116" i="20"/>
  <c r="AN121" i="20"/>
  <c r="AX121" i="20" s="1"/>
  <c r="AZ121" i="20"/>
  <c r="AZ156" i="20"/>
  <c r="AL173" i="20"/>
  <c r="AV173" i="20" s="1"/>
  <c r="AY173" i="20"/>
  <c r="AN163" i="20"/>
  <c r="AX163" i="20" s="1"/>
  <c r="AZ137" i="20"/>
  <c r="AM180" i="20"/>
  <c r="AW180" i="20" s="1"/>
  <c r="I18" i="34"/>
  <c r="I38" i="34"/>
  <c r="I13" i="34"/>
  <c r="C13" i="35" s="1"/>
  <c r="I19" i="34"/>
  <c r="C15" i="35" s="1"/>
  <c r="I35" i="34"/>
  <c r="C20" i="35" s="1"/>
  <c r="I23" i="34"/>
  <c r="I30" i="34"/>
  <c r="I15" i="34"/>
  <c r="I21" i="34"/>
  <c r="C16" i="35" s="1"/>
  <c r="AZ135" i="20"/>
  <c r="AM172" i="20"/>
  <c r="AW172" i="20" s="1"/>
  <c r="AN193" i="20"/>
  <c r="AX193" i="20" s="1"/>
  <c r="I17" i="34"/>
  <c r="I24" i="34"/>
  <c r="C17" i="35" s="1"/>
  <c r="BZ295" i="40"/>
  <c r="J17" i="9" s="1"/>
  <c r="BX295" i="40"/>
  <c r="AN293" i="24"/>
  <c r="X61" i="32"/>
  <c r="BQ41" i="40"/>
  <c r="BR41" i="40" s="1"/>
  <c r="BQ89" i="40"/>
  <c r="BR89" i="40" s="1"/>
  <c r="BQ125" i="40"/>
  <c r="BR125" i="40" s="1"/>
  <c r="BQ201" i="40"/>
  <c r="BR201" i="40" s="1"/>
  <c r="BY201" i="40"/>
  <c r="CA201" i="40" s="1"/>
  <c r="CB201" i="40" s="1"/>
  <c r="BQ168" i="40"/>
  <c r="BR168" i="40" s="1"/>
  <c r="BY168" i="40"/>
  <c r="CA168" i="40" s="1"/>
  <c r="CB168" i="40" s="1"/>
  <c r="BQ194" i="40"/>
  <c r="BR194" i="40" s="1"/>
  <c r="BY194" i="40"/>
  <c r="CA194" i="40" s="1"/>
  <c r="CB194" i="40" s="1"/>
  <c r="BQ220" i="40"/>
  <c r="BR220" i="40" s="1"/>
  <c r="BY220" i="40"/>
  <c r="CA220" i="40" s="1"/>
  <c r="CB220" i="40" s="1"/>
  <c r="BQ161" i="40"/>
  <c r="BR161" i="40" s="1"/>
  <c r="BY161" i="40"/>
  <c r="CA161" i="40" s="1"/>
  <c r="CB161" i="40" s="1"/>
  <c r="BQ177" i="40"/>
  <c r="BR177" i="40" s="1"/>
  <c r="BY177" i="40"/>
  <c r="CA177" i="40" s="1"/>
  <c r="CB177" i="40" s="1"/>
  <c r="BQ193" i="40"/>
  <c r="BR193" i="40" s="1"/>
  <c r="BY193" i="40"/>
  <c r="CA193" i="40" s="1"/>
  <c r="CB193" i="40" s="1"/>
  <c r="BQ197" i="40"/>
  <c r="BR197" i="40" s="1"/>
  <c r="BY197" i="40"/>
  <c r="CA197" i="40" s="1"/>
  <c r="CB197" i="40" s="1"/>
  <c r="Z55" i="32"/>
  <c r="BQ25" i="40"/>
  <c r="BR25" i="40" s="1"/>
  <c r="BQ57" i="40"/>
  <c r="BR57" i="40" s="1"/>
  <c r="BQ77" i="40"/>
  <c r="BR77" i="40" s="1"/>
  <c r="BQ137" i="40"/>
  <c r="BR137" i="40" s="1"/>
  <c r="BQ153" i="40"/>
  <c r="BR153" i="40" s="1"/>
  <c r="BQ163" i="40"/>
  <c r="BR163" i="40" s="1"/>
  <c r="BY163" i="40"/>
  <c r="CA163" i="40" s="1"/>
  <c r="CB163" i="40" s="1"/>
  <c r="BY173" i="40"/>
  <c r="CA173" i="40" s="1"/>
  <c r="CB173" i="40" s="1"/>
  <c r="BQ181" i="40"/>
  <c r="BR181" i="40" s="1"/>
  <c r="BQ184" i="40"/>
  <c r="BR184" i="40" s="1"/>
  <c r="BY184" i="40"/>
  <c r="CA184" i="40" s="1"/>
  <c r="CB184" i="40" s="1"/>
  <c r="BQ189" i="40"/>
  <c r="BR189" i="40" s="1"/>
  <c r="BQ29" i="40"/>
  <c r="BR29" i="40" s="1"/>
  <c r="BQ34" i="40"/>
  <c r="BR34" i="40" s="1"/>
  <c r="BQ45" i="40"/>
  <c r="BR45" i="40" s="1"/>
  <c r="BQ50" i="40"/>
  <c r="BR50" i="40" s="1"/>
  <c r="BQ73" i="40"/>
  <c r="BR73" i="40" s="1"/>
  <c r="BQ121" i="40"/>
  <c r="BR121" i="40" s="1"/>
  <c r="BQ157" i="40"/>
  <c r="BR157" i="40" s="1"/>
  <c r="BQ185" i="40"/>
  <c r="BR185" i="40" s="1"/>
  <c r="K21" i="24"/>
  <c r="K25" i="24"/>
  <c r="K32" i="24"/>
  <c r="K40" i="24"/>
  <c r="K44" i="24"/>
  <c r="K52" i="24"/>
  <c r="K55" i="24"/>
  <c r="K59" i="24"/>
  <c r="K62" i="24"/>
  <c r="K68" i="24"/>
  <c r="K71" i="24"/>
  <c r="K74" i="24"/>
  <c r="K78" i="24"/>
  <c r="K82" i="24"/>
  <c r="K89" i="24"/>
  <c r="U51" i="32"/>
  <c r="V51" i="32" s="1"/>
  <c r="U65" i="32"/>
  <c r="V65" i="32" s="1"/>
  <c r="CA294" i="40"/>
  <c r="CB294" i="40" s="1"/>
  <c r="FJ294" i="40" s="1"/>
  <c r="BQ61" i="40"/>
  <c r="BR61" i="40" s="1"/>
  <c r="BQ66" i="40"/>
  <c r="BR66" i="40" s="1"/>
  <c r="BQ93" i="40"/>
  <c r="BR93" i="40" s="1"/>
  <c r="BQ105" i="40"/>
  <c r="BR105" i="40" s="1"/>
  <c r="BQ141" i="40"/>
  <c r="BR141" i="40" s="1"/>
  <c r="BQ169" i="40"/>
  <c r="BR169" i="40" s="1"/>
  <c r="BQ205" i="40"/>
  <c r="BR205" i="40" s="1"/>
  <c r="BQ42" i="40"/>
  <c r="BR42" i="40" s="1"/>
  <c r="BQ58" i="40"/>
  <c r="BR58" i="40" s="1"/>
  <c r="BQ74" i="40"/>
  <c r="BR74" i="40" s="1"/>
  <c r="BQ90" i="40"/>
  <c r="BR90" i="40" s="1"/>
  <c r="BQ106" i="40"/>
  <c r="BR106" i="40" s="1"/>
  <c r="BQ122" i="40"/>
  <c r="BR122" i="40" s="1"/>
  <c r="BQ138" i="40"/>
  <c r="BR138" i="40" s="1"/>
  <c r="BQ154" i="40"/>
  <c r="BR154" i="40" s="1"/>
  <c r="BQ170" i="40"/>
  <c r="BR170" i="40" s="1"/>
  <c r="BQ186" i="40"/>
  <c r="BR186" i="40" s="1"/>
  <c r="BQ202" i="40"/>
  <c r="BR202" i="40" s="1"/>
  <c r="CA285" i="40"/>
  <c r="CB285" i="40" s="1"/>
  <c r="CA246" i="40"/>
  <c r="CB246" i="40" s="1"/>
  <c r="CA245" i="40"/>
  <c r="CB245" i="40" s="1"/>
  <c r="FJ245" i="40" s="1"/>
  <c r="FK245" i="40" s="1"/>
  <c r="CD245" i="40" s="1"/>
  <c r="AO95" i="24"/>
  <c r="U73" i="32"/>
  <c r="V73" i="32" s="1"/>
  <c r="BQ22" i="40"/>
  <c r="BQ38" i="40"/>
  <c r="BR38" i="40" s="1"/>
  <c r="BQ54" i="40"/>
  <c r="BR54" i="40" s="1"/>
  <c r="BQ70" i="40"/>
  <c r="BR70" i="40" s="1"/>
  <c r="BQ86" i="40"/>
  <c r="BR86" i="40" s="1"/>
  <c r="BQ102" i="40"/>
  <c r="BR102" i="40" s="1"/>
  <c r="BQ118" i="40"/>
  <c r="BR118" i="40" s="1"/>
  <c r="BQ134" i="40"/>
  <c r="BR134" i="40" s="1"/>
  <c r="BQ150" i="40"/>
  <c r="BR150" i="40" s="1"/>
  <c r="BQ166" i="40"/>
  <c r="BR166" i="40" s="1"/>
  <c r="BQ182" i="40"/>
  <c r="BR182" i="40" s="1"/>
  <c r="BQ198" i="40"/>
  <c r="BR198" i="40" s="1"/>
  <c r="BQ223" i="40"/>
  <c r="BR223" i="40" s="1"/>
  <c r="K16" i="24"/>
  <c r="K20" i="24"/>
  <c r="K24" i="24"/>
  <c r="K27" i="24"/>
  <c r="K31" i="24"/>
  <c r="K39" i="24"/>
  <c r="K43" i="24"/>
  <c r="K47" i="24"/>
  <c r="K51" i="24"/>
  <c r="K54" i="24"/>
  <c r="K58" i="24"/>
  <c r="K64" i="24"/>
  <c r="K67" i="24"/>
  <c r="K70" i="24"/>
  <c r="K73" i="24"/>
  <c r="K77" i="24"/>
  <c r="K81" i="24"/>
  <c r="K85" i="24"/>
  <c r="K88" i="24"/>
  <c r="K91" i="24"/>
  <c r="CA275" i="40"/>
  <c r="CB275" i="40" s="1"/>
  <c r="FJ275" i="40" s="1"/>
  <c r="FK275" i="40" s="1"/>
  <c r="CD275" i="40" s="1"/>
  <c r="CA267" i="40"/>
  <c r="CB267" i="40" s="1"/>
  <c r="CA261" i="40"/>
  <c r="CB261" i="40" s="1"/>
  <c r="FJ261" i="40" s="1"/>
  <c r="FK261" i="40" s="1"/>
  <c r="CD261" i="40" s="1"/>
  <c r="CA248" i="40"/>
  <c r="CB248" i="40" s="1"/>
  <c r="FJ248" i="40" s="1"/>
  <c r="K18" i="24"/>
  <c r="K22" i="24"/>
  <c r="K26" i="24"/>
  <c r="K29" i="24"/>
  <c r="K33" i="24"/>
  <c r="K37" i="24"/>
  <c r="K41" i="24"/>
  <c r="K45" i="24"/>
  <c r="K53" i="24"/>
  <c r="K56" i="24"/>
  <c r="K60" i="24"/>
  <c r="K63" i="24"/>
  <c r="K66" i="24"/>
  <c r="K69" i="24"/>
  <c r="K72" i="24"/>
  <c r="K79" i="24"/>
  <c r="K83" i="24"/>
  <c r="K87" i="24"/>
  <c r="K90" i="24"/>
  <c r="K93" i="24"/>
  <c r="CA262" i="40"/>
  <c r="CB262" i="40" s="1"/>
  <c r="FJ262" i="40" s="1"/>
  <c r="FK262" i="40" s="1"/>
  <c r="CD262" i="40" s="1"/>
  <c r="CA250" i="40"/>
  <c r="CB250" i="40" s="1"/>
  <c r="FJ250" i="40" s="1"/>
  <c r="CA249" i="40"/>
  <c r="CB249" i="40" s="1"/>
  <c r="FJ249" i="40" s="1"/>
  <c r="FK249" i="40" s="1"/>
  <c r="CD249" i="40" s="1"/>
  <c r="BQ285" i="40"/>
  <c r="BR285" i="40" s="1"/>
  <c r="BY258" i="40"/>
  <c r="CA258" i="40" s="1"/>
  <c r="CB258" i="40" s="1"/>
  <c r="FJ258" i="40" s="1"/>
  <c r="FK258" i="40" s="1"/>
  <c r="CD258" i="40" s="1"/>
  <c r="BY255" i="40"/>
  <c r="CA255" i="40" s="1"/>
  <c r="CB255" i="40" s="1"/>
  <c r="BQ230" i="40"/>
  <c r="BR230" i="40" s="1"/>
  <c r="K19" i="24"/>
  <c r="K23" i="24"/>
  <c r="K30" i="24"/>
  <c r="K34" i="24"/>
  <c r="K38" i="24"/>
  <c r="K46" i="24"/>
  <c r="K50" i="24"/>
  <c r="K57" i="24"/>
  <c r="K76" i="24"/>
  <c r="K80" i="24"/>
  <c r="K84" i="24"/>
  <c r="BY273" i="40"/>
  <c r="CA273" i="40" s="1"/>
  <c r="CB273" i="40" s="1"/>
  <c r="FJ273" i="40" s="1"/>
  <c r="BY263" i="40"/>
  <c r="CA263" i="40" s="1"/>
  <c r="CB263" i="40" s="1"/>
  <c r="FJ263" i="40" s="1"/>
  <c r="BQ261" i="40"/>
  <c r="BR261" i="40" s="1"/>
  <c r="BQ237" i="40"/>
  <c r="BR237" i="40" s="1"/>
  <c r="BY248" i="40"/>
  <c r="BY244" i="40"/>
  <c r="CA244" i="40" s="1"/>
  <c r="CB244" i="40" s="1"/>
  <c r="FJ244" i="40" s="1"/>
  <c r="FK244" i="40" s="1"/>
  <c r="CD244" i="40" s="1"/>
  <c r="B38" i="36"/>
  <c r="B26" i="27"/>
  <c r="B37" i="36"/>
  <c r="B37" i="26"/>
  <c r="B26" i="34"/>
  <c r="B27" i="27"/>
  <c r="C8" i="20"/>
  <c r="C8" i="24"/>
  <c r="K15" i="24"/>
  <c r="K92" i="24"/>
  <c r="F30" i="27"/>
  <c r="D32" i="27"/>
  <c r="I23" i="27"/>
  <c r="R456" i="3"/>
  <c r="DB456" i="3"/>
  <c r="DC456" i="3" s="1"/>
  <c r="W456" i="3" s="1"/>
  <c r="V456" i="3"/>
  <c r="FK237" i="40"/>
  <c r="CD237" i="40" s="1"/>
  <c r="FK283" i="40"/>
  <c r="CD283" i="40" s="1"/>
  <c r="FK273" i="40"/>
  <c r="CD273" i="40" s="1"/>
  <c r="R151" i="3"/>
  <c r="DB151" i="3"/>
  <c r="DC151" i="3" s="1"/>
  <c r="W151" i="3" s="1"/>
  <c r="Y221" i="1"/>
  <c r="AC221" i="1" s="1"/>
  <c r="DK221" i="1"/>
  <c r="DL221" i="1" s="1"/>
  <c r="AE221" i="1" s="1"/>
  <c r="DK193" i="1"/>
  <c r="DL193" i="1" s="1"/>
  <c r="AE193" i="1" s="1"/>
  <c r="Y193" i="1"/>
  <c r="AC193" i="1" s="1"/>
  <c r="Y189" i="1"/>
  <c r="AC189" i="1" s="1"/>
  <c r="DK189" i="1"/>
  <c r="DL189" i="1" s="1"/>
  <c r="AE189" i="1" s="1"/>
  <c r="DK161" i="1"/>
  <c r="Y161" i="1"/>
  <c r="AC161" i="1" s="1"/>
  <c r="Y157" i="1"/>
  <c r="AC157" i="1" s="1"/>
  <c r="DK157" i="1"/>
  <c r="DL157" i="1" s="1"/>
  <c r="AE157" i="1" s="1"/>
  <c r="Y47" i="1"/>
  <c r="AC47" i="1" s="1"/>
  <c r="Y37" i="1"/>
  <c r="AC37" i="1" s="1"/>
  <c r="G14" i="9"/>
  <c r="G15" i="9"/>
  <c r="D14" i="9"/>
  <c r="F14" i="9" s="1"/>
  <c r="J14" i="9"/>
  <c r="G17" i="9"/>
  <c r="G16" i="9"/>
  <c r="D15" i="9"/>
  <c r="F15" i="9" s="1"/>
  <c r="J15" i="9"/>
  <c r="FK250" i="40"/>
  <c r="CD250" i="40" s="1"/>
  <c r="DL105" i="1"/>
  <c r="AE105" i="1" s="1"/>
  <c r="DL153" i="1"/>
  <c r="AE153" i="1" s="1"/>
  <c r="DL169" i="1"/>
  <c r="AE169" i="1" s="1"/>
  <c r="DL185" i="1"/>
  <c r="AE185" i="1" s="1"/>
  <c r="DL201" i="1"/>
  <c r="AE201" i="1" s="1"/>
  <c r="R76" i="3"/>
  <c r="Y33" i="1"/>
  <c r="AC33" i="1" s="1"/>
  <c r="Y49" i="1"/>
  <c r="AC49" i="1" s="1"/>
  <c r="Y65" i="1"/>
  <c r="AC65" i="1" s="1"/>
  <c r="DL79" i="1"/>
  <c r="AE79" i="1" s="1"/>
  <c r="E30" i="27"/>
  <c r="J30" i="27" s="1"/>
  <c r="DK47" i="1"/>
  <c r="DL47" i="1" s="1"/>
  <c r="AE47" i="1" s="1"/>
  <c r="DK69" i="1"/>
  <c r="DL69" i="1" s="1"/>
  <c r="AE69" i="1" s="1"/>
  <c r="DK85" i="1"/>
  <c r="DL85" i="1" s="1"/>
  <c r="AE85" i="1" s="1"/>
  <c r="DK113" i="1"/>
  <c r="DL113" i="1" s="1"/>
  <c r="AE113" i="1" s="1"/>
  <c r="Y125" i="1"/>
  <c r="AC125" i="1" s="1"/>
  <c r="Y149" i="1"/>
  <c r="AC149" i="1" s="1"/>
  <c r="Y177" i="1"/>
  <c r="AC177" i="1" s="1"/>
  <c r="DK205" i="1"/>
  <c r="DL205" i="1" s="1"/>
  <c r="AE205" i="1" s="1"/>
  <c r="DK237" i="1"/>
  <c r="DL237" i="1" s="1"/>
  <c r="AE237" i="1" s="1"/>
  <c r="FJ16" i="40"/>
  <c r="FK16" i="40"/>
  <c r="CD16" i="40" s="1"/>
  <c r="J69" i="3"/>
  <c r="L69" i="3" s="1"/>
  <c r="M69" i="3" s="1"/>
  <c r="J136" i="3"/>
  <c r="L136" i="3" s="1"/>
  <c r="M136" i="3" s="1"/>
  <c r="J84" i="3"/>
  <c r="L84" i="3" s="1"/>
  <c r="M84" i="3" s="1"/>
  <c r="J216" i="3"/>
  <c r="L216" i="3" s="1"/>
  <c r="M216" i="3" s="1"/>
  <c r="FK294" i="40"/>
  <c r="CD294" i="40" s="1"/>
  <c r="FK232" i="40"/>
  <c r="CD232" i="40" s="1"/>
  <c r="V27" i="3"/>
  <c r="DB27" i="3"/>
  <c r="DC27" i="3" s="1"/>
  <c r="W27" i="3" s="1"/>
  <c r="DL63" i="1"/>
  <c r="AE63" i="1" s="1"/>
  <c r="Y63" i="1"/>
  <c r="AC63" i="1" s="1"/>
  <c r="DL53" i="1"/>
  <c r="AE53" i="1" s="1"/>
  <c r="Y53" i="1"/>
  <c r="AC53" i="1" s="1"/>
  <c r="DL31" i="1"/>
  <c r="AE31" i="1" s="1"/>
  <c r="Y31" i="1"/>
  <c r="AC31" i="1" s="1"/>
  <c r="DL21" i="1"/>
  <c r="AE21" i="1" s="1"/>
  <c r="Y21" i="1"/>
  <c r="AC21" i="1" s="1"/>
  <c r="V40" i="3"/>
  <c r="R40" i="3"/>
  <c r="Y126" i="1"/>
  <c r="AC126" i="1" s="1"/>
  <c r="DK126" i="1"/>
  <c r="V154" i="3"/>
  <c r="R154" i="3"/>
  <c r="R244" i="3"/>
  <c r="V244" i="3"/>
  <c r="C9" i="26"/>
  <c r="J461" i="3"/>
  <c r="L461" i="3" s="1"/>
  <c r="M461" i="3" s="1"/>
  <c r="J459" i="3"/>
  <c r="L459" i="3" s="1"/>
  <c r="M459" i="3" s="1"/>
  <c r="J451" i="3"/>
  <c r="L451" i="3" s="1"/>
  <c r="M451" i="3" s="1"/>
  <c r="J449" i="3"/>
  <c r="L449" i="3" s="1"/>
  <c r="M449" i="3" s="1"/>
  <c r="J441" i="3"/>
  <c r="L441" i="3" s="1"/>
  <c r="M441" i="3" s="1"/>
  <c r="J433" i="3"/>
  <c r="L433" i="3" s="1"/>
  <c r="M433" i="3" s="1"/>
  <c r="J425" i="3"/>
  <c r="L425" i="3" s="1"/>
  <c r="M425" i="3" s="1"/>
  <c r="J417" i="3"/>
  <c r="L417" i="3" s="1"/>
  <c r="M417" i="3" s="1"/>
  <c r="J409" i="3"/>
  <c r="L409" i="3" s="1"/>
  <c r="M409" i="3" s="1"/>
  <c r="J401" i="3"/>
  <c r="L401" i="3" s="1"/>
  <c r="M401" i="3" s="1"/>
  <c r="J393" i="3"/>
  <c r="L393" i="3" s="1"/>
  <c r="M393" i="3" s="1"/>
  <c r="J385" i="3"/>
  <c r="L385" i="3" s="1"/>
  <c r="M385" i="3" s="1"/>
  <c r="J377" i="3"/>
  <c r="L377" i="3" s="1"/>
  <c r="M377" i="3" s="1"/>
  <c r="J369" i="3"/>
  <c r="L369" i="3" s="1"/>
  <c r="M369" i="3" s="1"/>
  <c r="J361" i="3"/>
  <c r="L361" i="3" s="1"/>
  <c r="M361" i="3" s="1"/>
  <c r="J353" i="3"/>
  <c r="L353" i="3" s="1"/>
  <c r="M353" i="3" s="1"/>
  <c r="J345" i="3"/>
  <c r="L345" i="3" s="1"/>
  <c r="M345" i="3" s="1"/>
  <c r="J337" i="3"/>
  <c r="L337" i="3" s="1"/>
  <c r="M337" i="3" s="1"/>
  <c r="J329" i="3"/>
  <c r="L329" i="3" s="1"/>
  <c r="M329" i="3" s="1"/>
  <c r="J321" i="3"/>
  <c r="L321" i="3" s="1"/>
  <c r="M321" i="3" s="1"/>
  <c r="J313" i="3"/>
  <c r="L313" i="3" s="1"/>
  <c r="M313" i="3" s="1"/>
  <c r="J305" i="3"/>
  <c r="L305" i="3" s="1"/>
  <c r="M305" i="3" s="1"/>
  <c r="J297" i="3"/>
  <c r="L297" i="3" s="1"/>
  <c r="M297" i="3" s="1"/>
  <c r="J289" i="3"/>
  <c r="L289" i="3" s="1"/>
  <c r="M289" i="3" s="1"/>
  <c r="J281" i="3"/>
  <c r="L281" i="3" s="1"/>
  <c r="M281" i="3" s="1"/>
  <c r="J273" i="3"/>
  <c r="L273" i="3" s="1"/>
  <c r="M273" i="3" s="1"/>
  <c r="J265" i="3"/>
  <c r="L265" i="3" s="1"/>
  <c r="M265" i="3" s="1"/>
  <c r="J257" i="3"/>
  <c r="L257" i="3" s="1"/>
  <c r="M257" i="3" s="1"/>
  <c r="J249" i="3"/>
  <c r="L249" i="3" s="1"/>
  <c r="M249" i="3" s="1"/>
  <c r="J241" i="3"/>
  <c r="L241" i="3" s="1"/>
  <c r="M241" i="3" s="1"/>
  <c r="J237" i="3"/>
  <c r="L237" i="3" s="1"/>
  <c r="M237" i="3" s="1"/>
  <c r="J231" i="3"/>
  <c r="L231" i="3" s="1"/>
  <c r="M231" i="3" s="1"/>
  <c r="J229" i="3"/>
  <c r="L229" i="3" s="1"/>
  <c r="M229" i="3" s="1"/>
  <c r="J219" i="3"/>
  <c r="L219" i="3" s="1"/>
  <c r="M219" i="3" s="1"/>
  <c r="J193" i="3"/>
  <c r="L193" i="3" s="1"/>
  <c r="M193" i="3" s="1"/>
  <c r="J187" i="3"/>
  <c r="L187" i="3" s="1"/>
  <c r="M187" i="3" s="1"/>
  <c r="J181" i="3"/>
  <c r="L181" i="3" s="1"/>
  <c r="M181" i="3" s="1"/>
  <c r="J439" i="3"/>
  <c r="L439" i="3" s="1"/>
  <c r="M439" i="3" s="1"/>
  <c r="J429" i="3"/>
  <c r="L429" i="3" s="1"/>
  <c r="M429" i="3" s="1"/>
  <c r="J419" i="3"/>
  <c r="L419" i="3" s="1"/>
  <c r="M419" i="3" s="1"/>
  <c r="J407" i="3"/>
  <c r="L407" i="3" s="1"/>
  <c r="M407" i="3" s="1"/>
  <c r="J397" i="3"/>
  <c r="L397" i="3" s="1"/>
  <c r="M397" i="3" s="1"/>
  <c r="J387" i="3"/>
  <c r="L387" i="3" s="1"/>
  <c r="M387" i="3" s="1"/>
  <c r="J375" i="3"/>
  <c r="L375" i="3" s="1"/>
  <c r="M375" i="3" s="1"/>
  <c r="J365" i="3"/>
  <c r="L365" i="3" s="1"/>
  <c r="M365" i="3" s="1"/>
  <c r="J355" i="3"/>
  <c r="L355" i="3" s="1"/>
  <c r="M355" i="3" s="1"/>
  <c r="J343" i="3"/>
  <c r="L343" i="3" s="1"/>
  <c r="M343" i="3" s="1"/>
  <c r="J333" i="3"/>
  <c r="L333" i="3" s="1"/>
  <c r="M333" i="3" s="1"/>
  <c r="J323" i="3"/>
  <c r="L323" i="3" s="1"/>
  <c r="M323" i="3" s="1"/>
  <c r="J311" i="3"/>
  <c r="L311" i="3" s="1"/>
  <c r="M311" i="3" s="1"/>
  <c r="J301" i="3"/>
  <c r="L301" i="3" s="1"/>
  <c r="M301" i="3" s="1"/>
  <c r="J291" i="3"/>
  <c r="L291" i="3" s="1"/>
  <c r="M291" i="3" s="1"/>
  <c r="J279" i="3"/>
  <c r="L279" i="3" s="1"/>
  <c r="M279" i="3" s="1"/>
  <c r="J269" i="3"/>
  <c r="L269" i="3" s="1"/>
  <c r="M269" i="3" s="1"/>
  <c r="J259" i="3"/>
  <c r="L259" i="3" s="1"/>
  <c r="M259" i="3" s="1"/>
  <c r="J247" i="3"/>
  <c r="L247" i="3" s="1"/>
  <c r="M247" i="3" s="1"/>
  <c r="J227" i="3"/>
  <c r="L227" i="3" s="1"/>
  <c r="M227" i="3" s="1"/>
  <c r="J223" i="3"/>
  <c r="L223" i="3" s="1"/>
  <c r="M223" i="3" s="1"/>
  <c r="J211" i="3"/>
  <c r="L211" i="3" s="1"/>
  <c r="M211" i="3" s="1"/>
  <c r="J207" i="3"/>
  <c r="L207" i="3" s="1"/>
  <c r="M207" i="3" s="1"/>
  <c r="J203" i="3"/>
  <c r="L203" i="3" s="1"/>
  <c r="M203" i="3" s="1"/>
  <c r="J199" i="3"/>
  <c r="L199" i="3" s="1"/>
  <c r="M199" i="3" s="1"/>
  <c r="J183" i="3"/>
  <c r="L183" i="3" s="1"/>
  <c r="M183" i="3" s="1"/>
  <c r="J179" i="3"/>
  <c r="L179" i="3" s="1"/>
  <c r="M179" i="3" s="1"/>
  <c r="J177" i="3"/>
  <c r="L177" i="3" s="1"/>
  <c r="M177" i="3" s="1"/>
  <c r="J175" i="3"/>
  <c r="L175" i="3" s="1"/>
  <c r="M175" i="3" s="1"/>
  <c r="J169" i="3"/>
  <c r="L169" i="3" s="1"/>
  <c r="M169" i="3" s="1"/>
  <c r="J163" i="3"/>
  <c r="L163" i="3" s="1"/>
  <c r="M163" i="3" s="1"/>
  <c r="J161" i="3"/>
  <c r="L161" i="3" s="1"/>
  <c r="M161" i="3" s="1"/>
  <c r="J463" i="3"/>
  <c r="L463" i="3" s="1"/>
  <c r="M463" i="3" s="1"/>
  <c r="J455" i="3"/>
  <c r="L455" i="3" s="1"/>
  <c r="M455" i="3" s="1"/>
  <c r="J445" i="3"/>
  <c r="L445" i="3" s="1"/>
  <c r="M445" i="3" s="1"/>
  <c r="J435" i="3"/>
  <c r="L435" i="3" s="1"/>
  <c r="M435" i="3" s="1"/>
  <c r="J423" i="3"/>
  <c r="L423" i="3" s="1"/>
  <c r="M423" i="3" s="1"/>
  <c r="J413" i="3"/>
  <c r="L413" i="3" s="1"/>
  <c r="M413" i="3" s="1"/>
  <c r="J403" i="3"/>
  <c r="L403" i="3" s="1"/>
  <c r="M403" i="3" s="1"/>
  <c r="J391" i="3"/>
  <c r="L391" i="3" s="1"/>
  <c r="M391" i="3" s="1"/>
  <c r="J381" i="3"/>
  <c r="L381" i="3" s="1"/>
  <c r="M381" i="3" s="1"/>
  <c r="J371" i="3"/>
  <c r="L371" i="3" s="1"/>
  <c r="M371" i="3" s="1"/>
  <c r="J359" i="3"/>
  <c r="L359" i="3" s="1"/>
  <c r="M359" i="3" s="1"/>
  <c r="J349" i="3"/>
  <c r="L349" i="3" s="1"/>
  <c r="M349" i="3" s="1"/>
  <c r="J339" i="3"/>
  <c r="L339" i="3" s="1"/>
  <c r="M339" i="3" s="1"/>
  <c r="J327" i="3"/>
  <c r="L327" i="3" s="1"/>
  <c r="M327" i="3" s="1"/>
  <c r="J317" i="3"/>
  <c r="L317" i="3" s="1"/>
  <c r="M317" i="3" s="1"/>
  <c r="J307" i="3"/>
  <c r="L307" i="3" s="1"/>
  <c r="M307" i="3" s="1"/>
  <c r="J295" i="3"/>
  <c r="L295" i="3" s="1"/>
  <c r="M295" i="3" s="1"/>
  <c r="J285" i="3"/>
  <c r="L285" i="3" s="1"/>
  <c r="M285" i="3" s="1"/>
  <c r="J275" i="3"/>
  <c r="L275" i="3" s="1"/>
  <c r="M275" i="3" s="1"/>
  <c r="J263" i="3"/>
  <c r="L263" i="3" s="1"/>
  <c r="M263" i="3" s="1"/>
  <c r="J253" i="3"/>
  <c r="L253" i="3" s="1"/>
  <c r="M253" i="3" s="1"/>
  <c r="J243" i="3"/>
  <c r="L243" i="3" s="1"/>
  <c r="M243" i="3" s="1"/>
  <c r="J233" i="3"/>
  <c r="L233" i="3" s="1"/>
  <c r="M233" i="3" s="1"/>
  <c r="J225" i="3"/>
  <c r="L225" i="3" s="1"/>
  <c r="M225" i="3" s="1"/>
  <c r="J213" i="3"/>
  <c r="L213" i="3" s="1"/>
  <c r="M213" i="3" s="1"/>
  <c r="J205" i="3"/>
  <c r="L205" i="3" s="1"/>
  <c r="M205" i="3" s="1"/>
  <c r="J201" i="3"/>
  <c r="L201" i="3" s="1"/>
  <c r="M201" i="3" s="1"/>
  <c r="J197" i="3"/>
  <c r="L197" i="3" s="1"/>
  <c r="M197" i="3" s="1"/>
  <c r="J189" i="3"/>
  <c r="L189" i="3" s="1"/>
  <c r="M189" i="3" s="1"/>
  <c r="J185" i="3"/>
  <c r="L185" i="3" s="1"/>
  <c r="M185" i="3" s="1"/>
  <c r="J173" i="3"/>
  <c r="L173" i="3" s="1"/>
  <c r="M173" i="3" s="1"/>
  <c r="J167" i="3"/>
  <c r="L167" i="3" s="1"/>
  <c r="M167" i="3" s="1"/>
  <c r="J165" i="3"/>
  <c r="L165" i="3" s="1"/>
  <c r="M165" i="3" s="1"/>
  <c r="J466" i="3"/>
  <c r="L466" i="3" s="1"/>
  <c r="M466" i="3" s="1"/>
  <c r="J444" i="3"/>
  <c r="L444" i="3" s="1"/>
  <c r="M444" i="3" s="1"/>
  <c r="J436" i="3"/>
  <c r="L436" i="3" s="1"/>
  <c r="M436" i="3" s="1"/>
  <c r="J428" i="3"/>
  <c r="L428" i="3" s="1"/>
  <c r="M428" i="3" s="1"/>
  <c r="J420" i="3"/>
  <c r="L420" i="3" s="1"/>
  <c r="M420" i="3" s="1"/>
  <c r="J412" i="3"/>
  <c r="L412" i="3" s="1"/>
  <c r="M412" i="3" s="1"/>
  <c r="J404" i="3"/>
  <c r="L404" i="3" s="1"/>
  <c r="M404" i="3" s="1"/>
  <c r="J396" i="3"/>
  <c r="L396" i="3" s="1"/>
  <c r="M396" i="3" s="1"/>
  <c r="J388" i="3"/>
  <c r="L388" i="3" s="1"/>
  <c r="M388" i="3" s="1"/>
  <c r="J380" i="3"/>
  <c r="L380" i="3" s="1"/>
  <c r="M380" i="3" s="1"/>
  <c r="J372" i="3"/>
  <c r="L372" i="3" s="1"/>
  <c r="M372" i="3" s="1"/>
  <c r="J364" i="3"/>
  <c r="L364" i="3" s="1"/>
  <c r="M364" i="3" s="1"/>
  <c r="J356" i="3"/>
  <c r="L356" i="3" s="1"/>
  <c r="M356" i="3" s="1"/>
  <c r="J348" i="3"/>
  <c r="L348" i="3" s="1"/>
  <c r="M348" i="3" s="1"/>
  <c r="J340" i="3"/>
  <c r="L340" i="3" s="1"/>
  <c r="M340" i="3" s="1"/>
  <c r="J332" i="3"/>
  <c r="L332" i="3" s="1"/>
  <c r="M332" i="3" s="1"/>
  <c r="J324" i="3"/>
  <c r="L324" i="3" s="1"/>
  <c r="M324" i="3" s="1"/>
  <c r="J437" i="3"/>
  <c r="L437" i="3" s="1"/>
  <c r="M437" i="3" s="1"/>
  <c r="J415" i="3"/>
  <c r="L415" i="3" s="1"/>
  <c r="M415" i="3" s="1"/>
  <c r="J395" i="3"/>
  <c r="L395" i="3" s="1"/>
  <c r="M395" i="3" s="1"/>
  <c r="J373" i="3"/>
  <c r="L373" i="3" s="1"/>
  <c r="M373" i="3" s="1"/>
  <c r="J351" i="3"/>
  <c r="L351" i="3" s="1"/>
  <c r="M351" i="3" s="1"/>
  <c r="J331" i="3"/>
  <c r="L331" i="3" s="1"/>
  <c r="M331" i="3" s="1"/>
  <c r="J309" i="3"/>
  <c r="L309" i="3" s="1"/>
  <c r="M309" i="3" s="1"/>
  <c r="J287" i="3"/>
  <c r="L287" i="3" s="1"/>
  <c r="M287" i="3" s="1"/>
  <c r="J267" i="3"/>
  <c r="L267" i="3" s="1"/>
  <c r="M267" i="3" s="1"/>
  <c r="J245" i="3"/>
  <c r="L245" i="3" s="1"/>
  <c r="M245" i="3" s="1"/>
  <c r="J217" i="3"/>
  <c r="L217" i="3" s="1"/>
  <c r="M217" i="3" s="1"/>
  <c r="J209" i="3"/>
  <c r="L209" i="3" s="1"/>
  <c r="M209" i="3" s="1"/>
  <c r="J195" i="3"/>
  <c r="L195" i="3" s="1"/>
  <c r="M195" i="3" s="1"/>
  <c r="J464" i="3"/>
  <c r="L464" i="3" s="1"/>
  <c r="M464" i="3" s="1"/>
  <c r="J452" i="3"/>
  <c r="L452" i="3" s="1"/>
  <c r="M452" i="3" s="1"/>
  <c r="J448" i="3"/>
  <c r="L448" i="3" s="1"/>
  <c r="M448" i="3" s="1"/>
  <c r="J438" i="3"/>
  <c r="L438" i="3" s="1"/>
  <c r="M438" i="3" s="1"/>
  <c r="J426" i="3"/>
  <c r="L426" i="3" s="1"/>
  <c r="M426" i="3" s="1"/>
  <c r="J416" i="3"/>
  <c r="L416" i="3" s="1"/>
  <c r="M416" i="3" s="1"/>
  <c r="J406" i="3"/>
  <c r="L406" i="3" s="1"/>
  <c r="M406" i="3" s="1"/>
  <c r="J394" i="3"/>
  <c r="L394" i="3" s="1"/>
  <c r="M394" i="3" s="1"/>
  <c r="J384" i="3"/>
  <c r="L384" i="3" s="1"/>
  <c r="M384" i="3" s="1"/>
  <c r="J374" i="3"/>
  <c r="L374" i="3" s="1"/>
  <c r="M374" i="3" s="1"/>
  <c r="J362" i="3"/>
  <c r="L362" i="3" s="1"/>
  <c r="M362" i="3" s="1"/>
  <c r="J352" i="3"/>
  <c r="L352" i="3" s="1"/>
  <c r="M352" i="3" s="1"/>
  <c r="J342" i="3"/>
  <c r="L342" i="3" s="1"/>
  <c r="M342" i="3" s="1"/>
  <c r="J330" i="3"/>
  <c r="L330" i="3" s="1"/>
  <c r="M330" i="3" s="1"/>
  <c r="J320" i="3"/>
  <c r="L320" i="3" s="1"/>
  <c r="M320" i="3" s="1"/>
  <c r="J312" i="3"/>
  <c r="L312" i="3" s="1"/>
  <c r="M312" i="3" s="1"/>
  <c r="J304" i="3"/>
  <c r="L304" i="3" s="1"/>
  <c r="M304" i="3" s="1"/>
  <c r="J296" i="3"/>
  <c r="L296" i="3" s="1"/>
  <c r="M296" i="3" s="1"/>
  <c r="J288" i="3"/>
  <c r="L288" i="3" s="1"/>
  <c r="M288" i="3" s="1"/>
  <c r="J280" i="3"/>
  <c r="L280" i="3" s="1"/>
  <c r="M280" i="3" s="1"/>
  <c r="J272" i="3"/>
  <c r="L272" i="3" s="1"/>
  <c r="M272" i="3" s="1"/>
  <c r="J264" i="3"/>
  <c r="L264" i="3" s="1"/>
  <c r="M264" i="3" s="1"/>
  <c r="J256" i="3"/>
  <c r="L256" i="3" s="1"/>
  <c r="M256" i="3" s="1"/>
  <c r="J248" i="3"/>
  <c r="L248" i="3" s="1"/>
  <c r="M248" i="3" s="1"/>
  <c r="J238" i="3"/>
  <c r="L238" i="3" s="1"/>
  <c r="M238" i="3" s="1"/>
  <c r="J230" i="3"/>
  <c r="L230" i="3" s="1"/>
  <c r="M230" i="3" s="1"/>
  <c r="J224" i="3"/>
  <c r="L224" i="3" s="1"/>
  <c r="M224" i="3" s="1"/>
  <c r="J212" i="3"/>
  <c r="L212" i="3" s="1"/>
  <c r="M212" i="3" s="1"/>
  <c r="J210" i="3"/>
  <c r="L210" i="3" s="1"/>
  <c r="M210" i="3" s="1"/>
  <c r="J208" i="3"/>
  <c r="L208" i="3" s="1"/>
  <c r="M208" i="3" s="1"/>
  <c r="J200" i="3"/>
  <c r="L200" i="3" s="1"/>
  <c r="M200" i="3" s="1"/>
  <c r="J192" i="3"/>
  <c r="L192" i="3" s="1"/>
  <c r="M192" i="3" s="1"/>
  <c r="J184" i="3"/>
  <c r="L184" i="3" s="1"/>
  <c r="M184" i="3" s="1"/>
  <c r="J176" i="3"/>
  <c r="L176" i="3" s="1"/>
  <c r="M176" i="3" s="1"/>
  <c r="J174" i="3"/>
  <c r="L174" i="3" s="1"/>
  <c r="M174" i="3" s="1"/>
  <c r="J170" i="3"/>
  <c r="L170" i="3" s="1"/>
  <c r="M170" i="3" s="1"/>
  <c r="J160" i="3"/>
  <c r="L160" i="3" s="1"/>
  <c r="M160" i="3" s="1"/>
  <c r="J36" i="3"/>
  <c r="L36" i="3" s="1"/>
  <c r="M36" i="3" s="1"/>
  <c r="J44" i="3"/>
  <c r="L44" i="3" s="1"/>
  <c r="M44" i="3" s="1"/>
  <c r="J66" i="3"/>
  <c r="L66" i="3" s="1"/>
  <c r="M66" i="3" s="1"/>
  <c r="J68" i="3"/>
  <c r="L68" i="3" s="1"/>
  <c r="M68" i="3" s="1"/>
  <c r="J70" i="3"/>
  <c r="L70" i="3" s="1"/>
  <c r="M70" i="3" s="1"/>
  <c r="J78" i="3"/>
  <c r="L78" i="3" s="1"/>
  <c r="M78" i="3" s="1"/>
  <c r="J90" i="3"/>
  <c r="L90" i="3" s="1"/>
  <c r="M90" i="3" s="1"/>
  <c r="J457" i="3"/>
  <c r="L457" i="3" s="1"/>
  <c r="M457" i="3" s="1"/>
  <c r="J447" i="3"/>
  <c r="L447" i="3" s="1"/>
  <c r="M447" i="3" s="1"/>
  <c r="J427" i="3"/>
  <c r="L427" i="3" s="1"/>
  <c r="M427" i="3" s="1"/>
  <c r="J405" i="3"/>
  <c r="L405" i="3" s="1"/>
  <c r="M405" i="3" s="1"/>
  <c r="J383" i="3"/>
  <c r="L383" i="3" s="1"/>
  <c r="M383" i="3" s="1"/>
  <c r="J363" i="3"/>
  <c r="L363" i="3" s="1"/>
  <c r="M363" i="3" s="1"/>
  <c r="J341" i="3"/>
  <c r="L341" i="3" s="1"/>
  <c r="M341" i="3" s="1"/>
  <c r="J319" i="3"/>
  <c r="L319" i="3" s="1"/>
  <c r="M319" i="3" s="1"/>
  <c r="J299" i="3"/>
  <c r="L299" i="3" s="1"/>
  <c r="M299" i="3" s="1"/>
  <c r="J277" i="3"/>
  <c r="L277" i="3" s="1"/>
  <c r="M277" i="3" s="1"/>
  <c r="J255" i="3"/>
  <c r="L255" i="3" s="1"/>
  <c r="M255" i="3" s="1"/>
  <c r="J221" i="3"/>
  <c r="L221" i="3" s="1"/>
  <c r="M221" i="3" s="1"/>
  <c r="J191" i="3"/>
  <c r="L191" i="3" s="1"/>
  <c r="M191" i="3" s="1"/>
  <c r="J171" i="3"/>
  <c r="L171" i="3" s="1"/>
  <c r="M171" i="3" s="1"/>
  <c r="J460" i="3"/>
  <c r="L460" i="3" s="1"/>
  <c r="M460" i="3" s="1"/>
  <c r="J450" i="3"/>
  <c r="L450" i="3" s="1"/>
  <c r="M450" i="3" s="1"/>
  <c r="J442" i="3"/>
  <c r="L442" i="3" s="1"/>
  <c r="M442" i="3" s="1"/>
  <c r="J432" i="3"/>
  <c r="L432" i="3" s="1"/>
  <c r="M432" i="3" s="1"/>
  <c r="J422" i="3"/>
  <c r="L422" i="3" s="1"/>
  <c r="M422" i="3" s="1"/>
  <c r="J410" i="3"/>
  <c r="L410" i="3" s="1"/>
  <c r="M410" i="3" s="1"/>
  <c r="J400" i="3"/>
  <c r="L400" i="3" s="1"/>
  <c r="M400" i="3" s="1"/>
  <c r="J390" i="3"/>
  <c r="L390" i="3" s="1"/>
  <c r="M390" i="3" s="1"/>
  <c r="J378" i="3"/>
  <c r="L378" i="3" s="1"/>
  <c r="M378" i="3" s="1"/>
  <c r="J368" i="3"/>
  <c r="L368" i="3" s="1"/>
  <c r="M368" i="3" s="1"/>
  <c r="J358" i="3"/>
  <c r="L358" i="3" s="1"/>
  <c r="M358" i="3" s="1"/>
  <c r="J346" i="3"/>
  <c r="L346" i="3" s="1"/>
  <c r="M346" i="3" s="1"/>
  <c r="J336" i="3"/>
  <c r="L336" i="3" s="1"/>
  <c r="M336" i="3" s="1"/>
  <c r="J326" i="3"/>
  <c r="L326" i="3" s="1"/>
  <c r="M326" i="3" s="1"/>
  <c r="J316" i="3"/>
  <c r="L316" i="3" s="1"/>
  <c r="M316" i="3" s="1"/>
  <c r="J308" i="3"/>
  <c r="L308" i="3" s="1"/>
  <c r="M308" i="3" s="1"/>
  <c r="J300" i="3"/>
  <c r="L300" i="3" s="1"/>
  <c r="M300" i="3" s="1"/>
  <c r="J292" i="3"/>
  <c r="L292" i="3" s="1"/>
  <c r="M292" i="3" s="1"/>
  <c r="J284" i="3"/>
  <c r="L284" i="3" s="1"/>
  <c r="M284" i="3" s="1"/>
  <c r="J276" i="3"/>
  <c r="L276" i="3" s="1"/>
  <c r="M276" i="3" s="1"/>
  <c r="J268" i="3"/>
  <c r="L268" i="3" s="1"/>
  <c r="M268" i="3" s="1"/>
  <c r="J260" i="3"/>
  <c r="L260" i="3" s="1"/>
  <c r="M260" i="3" s="1"/>
  <c r="J252" i="3"/>
  <c r="L252" i="3" s="1"/>
  <c r="M252" i="3" s="1"/>
  <c r="J242" i="3"/>
  <c r="L242" i="3" s="1"/>
  <c r="M242" i="3" s="1"/>
  <c r="J236" i="3"/>
  <c r="L236" i="3" s="1"/>
  <c r="M236" i="3" s="1"/>
  <c r="J228" i="3"/>
  <c r="L228" i="3" s="1"/>
  <c r="M228" i="3" s="1"/>
  <c r="J222" i="3"/>
  <c r="L222" i="3" s="1"/>
  <c r="M222" i="3" s="1"/>
  <c r="J206" i="3"/>
  <c r="L206" i="3" s="1"/>
  <c r="M206" i="3" s="1"/>
  <c r="J204" i="3"/>
  <c r="L204" i="3" s="1"/>
  <c r="M204" i="3" s="1"/>
  <c r="J196" i="3"/>
  <c r="L196" i="3" s="1"/>
  <c r="M196" i="3" s="1"/>
  <c r="J194" i="3"/>
  <c r="L194" i="3" s="1"/>
  <c r="M194" i="3" s="1"/>
  <c r="J190" i="3"/>
  <c r="L190" i="3" s="1"/>
  <c r="M190" i="3" s="1"/>
  <c r="J172" i="3"/>
  <c r="L172" i="3" s="1"/>
  <c r="M172" i="3" s="1"/>
  <c r="J166" i="3"/>
  <c r="L166" i="3" s="1"/>
  <c r="M166" i="3" s="1"/>
  <c r="J164" i="3"/>
  <c r="L164" i="3" s="1"/>
  <c r="M164" i="3" s="1"/>
  <c r="J20" i="3"/>
  <c r="L20" i="3" s="1"/>
  <c r="M20" i="3" s="1"/>
  <c r="J22" i="3"/>
  <c r="L22" i="3" s="1"/>
  <c r="M22" i="3" s="1"/>
  <c r="J24" i="3"/>
  <c r="L24" i="3" s="1"/>
  <c r="M24" i="3" s="1"/>
  <c r="J26" i="3"/>
  <c r="L26" i="3" s="1"/>
  <c r="M26" i="3" s="1"/>
  <c r="J443" i="3"/>
  <c r="L443" i="3" s="1"/>
  <c r="M443" i="3" s="1"/>
  <c r="J399" i="3"/>
  <c r="L399" i="3" s="1"/>
  <c r="M399" i="3" s="1"/>
  <c r="J357" i="3"/>
  <c r="L357" i="3" s="1"/>
  <c r="M357" i="3" s="1"/>
  <c r="J315" i="3"/>
  <c r="L315" i="3" s="1"/>
  <c r="M315" i="3" s="1"/>
  <c r="J271" i="3"/>
  <c r="L271" i="3" s="1"/>
  <c r="M271" i="3" s="1"/>
  <c r="J235" i="3"/>
  <c r="L235" i="3" s="1"/>
  <c r="M235" i="3" s="1"/>
  <c r="J458" i="3"/>
  <c r="L458" i="3" s="1"/>
  <c r="M458" i="3" s="1"/>
  <c r="J430" i="3"/>
  <c r="L430" i="3" s="1"/>
  <c r="M430" i="3" s="1"/>
  <c r="J408" i="3"/>
  <c r="L408" i="3" s="1"/>
  <c r="M408" i="3" s="1"/>
  <c r="J386" i="3"/>
  <c r="L386" i="3" s="1"/>
  <c r="M386" i="3" s="1"/>
  <c r="J366" i="3"/>
  <c r="L366" i="3" s="1"/>
  <c r="M366" i="3" s="1"/>
  <c r="J344" i="3"/>
  <c r="L344" i="3" s="1"/>
  <c r="M344" i="3" s="1"/>
  <c r="J322" i="3"/>
  <c r="L322" i="3" s="1"/>
  <c r="M322" i="3" s="1"/>
  <c r="J306" i="3"/>
  <c r="L306" i="3" s="1"/>
  <c r="M306" i="3" s="1"/>
  <c r="J290" i="3"/>
  <c r="L290" i="3" s="1"/>
  <c r="M290" i="3" s="1"/>
  <c r="J274" i="3"/>
  <c r="L274" i="3" s="1"/>
  <c r="M274" i="3" s="1"/>
  <c r="J258" i="3"/>
  <c r="L258" i="3" s="1"/>
  <c r="M258" i="3" s="1"/>
  <c r="J218" i="3"/>
  <c r="L218" i="3" s="1"/>
  <c r="M218" i="3" s="1"/>
  <c r="J198" i="3"/>
  <c r="L198" i="3" s="1"/>
  <c r="M198" i="3" s="1"/>
  <c r="J182" i="3"/>
  <c r="L182" i="3" s="1"/>
  <c r="M182" i="3" s="1"/>
  <c r="J156" i="3"/>
  <c r="L156" i="3" s="1"/>
  <c r="M156" i="3" s="1"/>
  <c r="J453" i="3"/>
  <c r="L453" i="3" s="1"/>
  <c r="M453" i="3" s="1"/>
  <c r="J421" i="3"/>
  <c r="L421" i="3" s="1"/>
  <c r="M421" i="3" s="1"/>
  <c r="J379" i="3"/>
  <c r="L379" i="3" s="1"/>
  <c r="M379" i="3" s="1"/>
  <c r="J335" i="3"/>
  <c r="L335" i="3" s="1"/>
  <c r="M335" i="3" s="1"/>
  <c r="J293" i="3"/>
  <c r="L293" i="3" s="1"/>
  <c r="M293" i="3" s="1"/>
  <c r="J251" i="3"/>
  <c r="L251" i="3" s="1"/>
  <c r="M251" i="3" s="1"/>
  <c r="J454" i="3"/>
  <c r="L454" i="3" s="1"/>
  <c r="M454" i="3" s="1"/>
  <c r="J440" i="3"/>
  <c r="L440" i="3" s="1"/>
  <c r="M440" i="3" s="1"/>
  <c r="J418" i="3"/>
  <c r="L418" i="3" s="1"/>
  <c r="M418" i="3" s="1"/>
  <c r="J398" i="3"/>
  <c r="L398" i="3" s="1"/>
  <c r="M398" i="3" s="1"/>
  <c r="J376" i="3"/>
  <c r="L376" i="3" s="1"/>
  <c r="M376" i="3" s="1"/>
  <c r="J354" i="3"/>
  <c r="L354" i="3" s="1"/>
  <c r="M354" i="3" s="1"/>
  <c r="J334" i="3"/>
  <c r="L334" i="3" s="1"/>
  <c r="M334" i="3" s="1"/>
  <c r="J314" i="3"/>
  <c r="L314" i="3" s="1"/>
  <c r="M314" i="3" s="1"/>
  <c r="J298" i="3"/>
  <c r="L298" i="3" s="1"/>
  <c r="M298" i="3" s="1"/>
  <c r="J282" i="3"/>
  <c r="L282" i="3" s="1"/>
  <c r="M282" i="3" s="1"/>
  <c r="J266" i="3"/>
  <c r="L266" i="3" s="1"/>
  <c r="M266" i="3" s="1"/>
  <c r="J250" i="3"/>
  <c r="L250" i="3" s="1"/>
  <c r="M250" i="3" s="1"/>
  <c r="J240" i="3"/>
  <c r="L240" i="3" s="1"/>
  <c r="M240" i="3" s="1"/>
  <c r="J180" i="3"/>
  <c r="L180" i="3" s="1"/>
  <c r="M180" i="3" s="1"/>
  <c r="J168" i="3"/>
  <c r="L168" i="3" s="1"/>
  <c r="M168" i="3" s="1"/>
  <c r="J158" i="3"/>
  <c r="L158" i="3" s="1"/>
  <c r="M158" i="3" s="1"/>
  <c r="J28" i="3"/>
  <c r="L28" i="3" s="1"/>
  <c r="M28" i="3" s="1"/>
  <c r="J34" i="3"/>
  <c r="L34" i="3" s="1"/>
  <c r="M34" i="3" s="1"/>
  <c r="J42" i="3"/>
  <c r="L42" i="3" s="1"/>
  <c r="M42" i="3" s="1"/>
  <c r="J46" i="3"/>
  <c r="L46" i="3" s="1"/>
  <c r="M46" i="3" s="1"/>
  <c r="J50" i="3"/>
  <c r="L50" i="3" s="1"/>
  <c r="M50" i="3" s="1"/>
  <c r="J56" i="3"/>
  <c r="L56" i="3" s="1"/>
  <c r="M56" i="3" s="1"/>
  <c r="J92" i="3"/>
  <c r="L92" i="3" s="1"/>
  <c r="M92" i="3" s="1"/>
  <c r="J94" i="3"/>
  <c r="L94" i="3" s="1"/>
  <c r="M94" i="3" s="1"/>
  <c r="J112" i="3"/>
  <c r="L112" i="3" s="1"/>
  <c r="M112" i="3" s="1"/>
  <c r="J114" i="3"/>
  <c r="L114" i="3" s="1"/>
  <c r="M114" i="3" s="1"/>
  <c r="J124" i="3"/>
  <c r="L124" i="3" s="1"/>
  <c r="M124" i="3" s="1"/>
  <c r="J126" i="3"/>
  <c r="L126" i="3" s="1"/>
  <c r="M126" i="3" s="1"/>
  <c r="J128" i="3"/>
  <c r="L128" i="3" s="1"/>
  <c r="M128" i="3" s="1"/>
  <c r="J130" i="3"/>
  <c r="L130" i="3" s="1"/>
  <c r="M130" i="3" s="1"/>
  <c r="J142" i="3"/>
  <c r="L142" i="3" s="1"/>
  <c r="M142" i="3" s="1"/>
  <c r="J146" i="3"/>
  <c r="L146" i="3" s="1"/>
  <c r="M146" i="3" s="1"/>
  <c r="J150" i="3"/>
  <c r="L150" i="3" s="1"/>
  <c r="M150" i="3" s="1"/>
  <c r="J155" i="3"/>
  <c r="L155" i="3" s="1"/>
  <c r="M155" i="3" s="1"/>
  <c r="J159" i="3"/>
  <c r="L159" i="3" s="1"/>
  <c r="M159" i="3" s="1"/>
  <c r="J465" i="3"/>
  <c r="L465" i="3" s="1"/>
  <c r="M465" i="3" s="1"/>
  <c r="J411" i="3"/>
  <c r="L411" i="3" s="1"/>
  <c r="M411" i="3" s="1"/>
  <c r="J325" i="3"/>
  <c r="L325" i="3" s="1"/>
  <c r="M325" i="3" s="1"/>
  <c r="J239" i="3"/>
  <c r="L239" i="3" s="1"/>
  <c r="M239" i="3" s="1"/>
  <c r="J462" i="3"/>
  <c r="L462" i="3" s="1"/>
  <c r="M462" i="3" s="1"/>
  <c r="J434" i="3"/>
  <c r="L434" i="3" s="1"/>
  <c r="M434" i="3" s="1"/>
  <c r="J392" i="3"/>
  <c r="L392" i="3" s="1"/>
  <c r="M392" i="3" s="1"/>
  <c r="J350" i="3"/>
  <c r="L350" i="3" s="1"/>
  <c r="M350" i="3" s="1"/>
  <c r="J310" i="3"/>
  <c r="L310" i="3" s="1"/>
  <c r="M310" i="3" s="1"/>
  <c r="J278" i="3"/>
  <c r="L278" i="3" s="1"/>
  <c r="M278" i="3" s="1"/>
  <c r="J246" i="3"/>
  <c r="L246" i="3" s="1"/>
  <c r="M246" i="3" s="1"/>
  <c r="J232" i="3"/>
  <c r="L232" i="3" s="1"/>
  <c r="M232" i="3" s="1"/>
  <c r="J220" i="3"/>
  <c r="L220" i="3" s="1"/>
  <c r="M220" i="3" s="1"/>
  <c r="J188" i="3"/>
  <c r="L188" i="3" s="1"/>
  <c r="M188" i="3" s="1"/>
  <c r="J178" i="3"/>
  <c r="L178" i="3" s="1"/>
  <c r="M178" i="3" s="1"/>
  <c r="J30" i="3"/>
  <c r="L30" i="3" s="1"/>
  <c r="M30" i="3" s="1"/>
  <c r="J52" i="3"/>
  <c r="L52" i="3" s="1"/>
  <c r="M52" i="3" s="1"/>
  <c r="J60" i="3"/>
  <c r="L60" i="3" s="1"/>
  <c r="M60" i="3" s="1"/>
  <c r="J64" i="3"/>
  <c r="L64" i="3" s="1"/>
  <c r="M64" i="3" s="1"/>
  <c r="J72" i="3"/>
  <c r="L72" i="3" s="1"/>
  <c r="M72" i="3" s="1"/>
  <c r="J100" i="3"/>
  <c r="L100" i="3" s="1"/>
  <c r="M100" i="3" s="1"/>
  <c r="J118" i="3"/>
  <c r="L118" i="3" s="1"/>
  <c r="M118" i="3" s="1"/>
  <c r="J148" i="3"/>
  <c r="L148" i="3" s="1"/>
  <c r="M148" i="3" s="1"/>
  <c r="J23" i="3"/>
  <c r="L23" i="3" s="1"/>
  <c r="M23" i="3" s="1"/>
  <c r="J29" i="3"/>
  <c r="L29" i="3" s="1"/>
  <c r="M29" i="3" s="1"/>
  <c r="J43" i="3"/>
  <c r="L43" i="3" s="1"/>
  <c r="M43" i="3" s="1"/>
  <c r="J51" i="3"/>
  <c r="L51" i="3" s="1"/>
  <c r="M51" i="3" s="1"/>
  <c r="J53" i="3"/>
  <c r="L53" i="3" s="1"/>
  <c r="M53" i="3" s="1"/>
  <c r="J55" i="3"/>
  <c r="L55" i="3" s="1"/>
  <c r="M55" i="3" s="1"/>
  <c r="J57" i="3"/>
  <c r="L57" i="3" s="1"/>
  <c r="M57" i="3" s="1"/>
  <c r="J59" i="3"/>
  <c r="L59" i="3" s="1"/>
  <c r="M59" i="3" s="1"/>
  <c r="J61" i="3"/>
  <c r="L61" i="3" s="1"/>
  <c r="M61" i="3" s="1"/>
  <c r="J71" i="3"/>
  <c r="L71" i="3" s="1"/>
  <c r="M71" i="3" s="1"/>
  <c r="J79" i="3"/>
  <c r="L79" i="3" s="1"/>
  <c r="M79" i="3" s="1"/>
  <c r="J81" i="3"/>
  <c r="L81" i="3" s="1"/>
  <c r="M81" i="3" s="1"/>
  <c r="J83" i="3"/>
  <c r="L83" i="3" s="1"/>
  <c r="M83" i="3" s="1"/>
  <c r="J93" i="3"/>
  <c r="L93" i="3" s="1"/>
  <c r="M93" i="3" s="1"/>
  <c r="J95" i="3"/>
  <c r="L95" i="3" s="1"/>
  <c r="M95" i="3" s="1"/>
  <c r="J103" i="3"/>
  <c r="L103" i="3" s="1"/>
  <c r="M103" i="3" s="1"/>
  <c r="J105" i="3"/>
  <c r="L105" i="3" s="1"/>
  <c r="M105" i="3" s="1"/>
  <c r="J115" i="3"/>
  <c r="L115" i="3" s="1"/>
  <c r="M115" i="3" s="1"/>
  <c r="J131" i="3"/>
  <c r="L131" i="3" s="1"/>
  <c r="M131" i="3" s="1"/>
  <c r="J133" i="3"/>
  <c r="L133" i="3" s="1"/>
  <c r="M133" i="3" s="1"/>
  <c r="J143" i="3"/>
  <c r="L143" i="3" s="1"/>
  <c r="M143" i="3" s="1"/>
  <c r="J157" i="3"/>
  <c r="L157" i="3" s="1"/>
  <c r="M157" i="3" s="1"/>
  <c r="J367" i="3"/>
  <c r="L367" i="3" s="1"/>
  <c r="M367" i="3" s="1"/>
  <c r="J283" i="3"/>
  <c r="L283" i="3" s="1"/>
  <c r="M283" i="3" s="1"/>
  <c r="J414" i="3"/>
  <c r="L414" i="3" s="1"/>
  <c r="M414" i="3" s="1"/>
  <c r="J370" i="3"/>
  <c r="L370" i="3" s="1"/>
  <c r="M370" i="3" s="1"/>
  <c r="J328" i="3"/>
  <c r="L328" i="3" s="1"/>
  <c r="M328" i="3" s="1"/>
  <c r="J294" i="3"/>
  <c r="L294" i="3" s="1"/>
  <c r="M294" i="3" s="1"/>
  <c r="J262" i="3"/>
  <c r="L262" i="3" s="1"/>
  <c r="M262" i="3" s="1"/>
  <c r="J226" i="3"/>
  <c r="L226" i="3" s="1"/>
  <c r="M226" i="3" s="1"/>
  <c r="J214" i="3"/>
  <c r="L214" i="3" s="1"/>
  <c r="M214" i="3" s="1"/>
  <c r="J162" i="3"/>
  <c r="L162" i="3" s="1"/>
  <c r="M162" i="3" s="1"/>
  <c r="J48" i="3"/>
  <c r="L48" i="3" s="1"/>
  <c r="M48" i="3" s="1"/>
  <c r="J54" i="3"/>
  <c r="L54" i="3" s="1"/>
  <c r="M54" i="3" s="1"/>
  <c r="J58" i="3"/>
  <c r="L58" i="3" s="1"/>
  <c r="M58" i="3" s="1"/>
  <c r="J62" i="3"/>
  <c r="L62" i="3" s="1"/>
  <c r="M62" i="3" s="1"/>
  <c r="J98" i="3"/>
  <c r="L98" i="3" s="1"/>
  <c r="M98" i="3" s="1"/>
  <c r="J104" i="3"/>
  <c r="L104" i="3" s="1"/>
  <c r="M104" i="3" s="1"/>
  <c r="J110" i="3"/>
  <c r="L110" i="3" s="1"/>
  <c r="M110" i="3" s="1"/>
  <c r="J138" i="3"/>
  <c r="L138" i="3" s="1"/>
  <c r="M138" i="3" s="1"/>
  <c r="J21" i="3"/>
  <c r="L21" i="3" s="1"/>
  <c r="M21" i="3" s="1"/>
  <c r="J25" i="3"/>
  <c r="L25" i="3" s="1"/>
  <c r="M25" i="3" s="1"/>
  <c r="J37" i="3"/>
  <c r="L37" i="3" s="1"/>
  <c r="M37" i="3" s="1"/>
  <c r="J39" i="3"/>
  <c r="L39" i="3" s="1"/>
  <c r="M39" i="3" s="1"/>
  <c r="J41" i="3"/>
  <c r="L41" i="3" s="1"/>
  <c r="M41" i="3" s="1"/>
  <c r="J47" i="3"/>
  <c r="L47" i="3" s="1"/>
  <c r="M47" i="3" s="1"/>
  <c r="J63" i="3"/>
  <c r="L63" i="3" s="1"/>
  <c r="M63" i="3" s="1"/>
  <c r="J65" i="3"/>
  <c r="L65" i="3" s="1"/>
  <c r="M65" i="3" s="1"/>
  <c r="J75" i="3"/>
  <c r="L75" i="3" s="1"/>
  <c r="M75" i="3" s="1"/>
  <c r="J87" i="3"/>
  <c r="L87" i="3" s="1"/>
  <c r="M87" i="3" s="1"/>
  <c r="J89" i="3"/>
  <c r="L89" i="3" s="1"/>
  <c r="M89" i="3" s="1"/>
  <c r="J99" i="3"/>
  <c r="L99" i="3" s="1"/>
  <c r="M99" i="3" s="1"/>
  <c r="J109" i="3"/>
  <c r="L109" i="3" s="1"/>
  <c r="M109" i="3" s="1"/>
  <c r="J127" i="3"/>
  <c r="L127" i="3" s="1"/>
  <c r="M127" i="3" s="1"/>
  <c r="J137" i="3"/>
  <c r="L137" i="3" s="1"/>
  <c r="M137" i="3" s="1"/>
  <c r="J139" i="3"/>
  <c r="L139" i="3" s="1"/>
  <c r="M139" i="3" s="1"/>
  <c r="J147" i="3"/>
  <c r="L147" i="3" s="1"/>
  <c r="M147" i="3" s="1"/>
  <c r="J347" i="3"/>
  <c r="L347" i="3" s="1"/>
  <c r="M347" i="3" s="1"/>
  <c r="J215" i="3"/>
  <c r="L215" i="3" s="1"/>
  <c r="M215" i="3" s="1"/>
  <c r="J402" i="3"/>
  <c r="L402" i="3" s="1"/>
  <c r="M402" i="3" s="1"/>
  <c r="J318" i="3"/>
  <c r="L318" i="3" s="1"/>
  <c r="M318" i="3" s="1"/>
  <c r="J254" i="3"/>
  <c r="L254" i="3" s="1"/>
  <c r="M254" i="3" s="1"/>
  <c r="J202" i="3"/>
  <c r="L202" i="3" s="1"/>
  <c r="M202" i="3" s="1"/>
  <c r="J18" i="3"/>
  <c r="L18" i="3" s="1"/>
  <c r="M18" i="3" s="1"/>
  <c r="J32" i="3"/>
  <c r="L32" i="3" s="1"/>
  <c r="M32" i="3" s="1"/>
  <c r="J86" i="3"/>
  <c r="L86" i="3" s="1"/>
  <c r="M86" i="3" s="1"/>
  <c r="J106" i="3"/>
  <c r="L106" i="3" s="1"/>
  <c r="M106" i="3" s="1"/>
  <c r="J144" i="3"/>
  <c r="L144" i="3" s="1"/>
  <c r="M144" i="3" s="1"/>
  <c r="J19" i="3"/>
  <c r="L19" i="3" s="1"/>
  <c r="M19" i="3" s="1"/>
  <c r="J31" i="3"/>
  <c r="L31" i="3" s="1"/>
  <c r="M31" i="3" s="1"/>
  <c r="J35" i="3"/>
  <c r="L35" i="3" s="1"/>
  <c r="M35" i="3" s="1"/>
  <c r="J45" i="3"/>
  <c r="L45" i="3" s="1"/>
  <c r="M45" i="3" s="1"/>
  <c r="J73" i="3"/>
  <c r="L73" i="3" s="1"/>
  <c r="M73" i="3" s="1"/>
  <c r="J97" i="3"/>
  <c r="L97" i="3" s="1"/>
  <c r="M97" i="3" s="1"/>
  <c r="J107" i="3"/>
  <c r="L107" i="3" s="1"/>
  <c r="M107" i="3" s="1"/>
  <c r="J117" i="3"/>
  <c r="L117" i="3" s="1"/>
  <c r="M117" i="3" s="1"/>
  <c r="J121" i="3"/>
  <c r="L121" i="3" s="1"/>
  <c r="M121" i="3" s="1"/>
  <c r="J125" i="3"/>
  <c r="L125" i="3" s="1"/>
  <c r="M125" i="3" s="1"/>
  <c r="J135" i="3"/>
  <c r="L135" i="3" s="1"/>
  <c r="M135" i="3" s="1"/>
  <c r="J145" i="3"/>
  <c r="L145" i="3" s="1"/>
  <c r="M145" i="3" s="1"/>
  <c r="J431" i="3"/>
  <c r="L431" i="3" s="1"/>
  <c r="M431" i="3" s="1"/>
  <c r="J261" i="3"/>
  <c r="L261" i="3" s="1"/>
  <c r="M261" i="3" s="1"/>
  <c r="J446" i="3"/>
  <c r="L446" i="3" s="1"/>
  <c r="M446" i="3" s="1"/>
  <c r="J360" i="3"/>
  <c r="L360" i="3" s="1"/>
  <c r="M360" i="3" s="1"/>
  <c r="J286" i="3"/>
  <c r="L286" i="3" s="1"/>
  <c r="M286" i="3" s="1"/>
  <c r="J234" i="3"/>
  <c r="L234" i="3" s="1"/>
  <c r="M234" i="3" s="1"/>
  <c r="J38" i="3"/>
  <c r="L38" i="3" s="1"/>
  <c r="M38" i="3" s="1"/>
  <c r="J74" i="3"/>
  <c r="L74" i="3" s="1"/>
  <c r="M74" i="3" s="1"/>
  <c r="J82" i="3"/>
  <c r="L82" i="3" s="1"/>
  <c r="M82" i="3" s="1"/>
  <c r="J116" i="3"/>
  <c r="L116" i="3" s="1"/>
  <c r="M116" i="3" s="1"/>
  <c r="J122" i="3"/>
  <c r="L122" i="3" s="1"/>
  <c r="M122" i="3" s="1"/>
  <c r="J134" i="3"/>
  <c r="L134" i="3" s="1"/>
  <c r="M134" i="3" s="1"/>
  <c r="J140" i="3"/>
  <c r="L140" i="3" s="1"/>
  <c r="M140" i="3" s="1"/>
  <c r="J33" i="3"/>
  <c r="L33" i="3" s="1"/>
  <c r="M33" i="3" s="1"/>
  <c r="J85" i="3"/>
  <c r="L85" i="3" s="1"/>
  <c r="M85" i="3" s="1"/>
  <c r="J119" i="3"/>
  <c r="L119" i="3" s="1"/>
  <c r="M119" i="3" s="1"/>
  <c r="J123" i="3"/>
  <c r="L123" i="3" s="1"/>
  <c r="M123" i="3" s="1"/>
  <c r="J389" i="3"/>
  <c r="L389" i="3" s="1"/>
  <c r="M389" i="3" s="1"/>
  <c r="J338" i="3"/>
  <c r="L338" i="3" s="1"/>
  <c r="M338" i="3" s="1"/>
  <c r="J186" i="3"/>
  <c r="L186" i="3" s="1"/>
  <c r="M186" i="3" s="1"/>
  <c r="J88" i="3"/>
  <c r="L88" i="3" s="1"/>
  <c r="M88" i="3" s="1"/>
  <c r="J102" i="3"/>
  <c r="L102" i="3" s="1"/>
  <c r="M102" i="3" s="1"/>
  <c r="J17" i="3"/>
  <c r="L17" i="3" s="1"/>
  <c r="J49" i="3"/>
  <c r="L49" i="3" s="1"/>
  <c r="M49" i="3" s="1"/>
  <c r="J67" i="3"/>
  <c r="L67" i="3" s="1"/>
  <c r="M67" i="3" s="1"/>
  <c r="J77" i="3"/>
  <c r="L77" i="3" s="1"/>
  <c r="M77" i="3" s="1"/>
  <c r="J153" i="3"/>
  <c r="L153" i="3" s="1"/>
  <c r="M153" i="3" s="1"/>
  <c r="J424" i="3"/>
  <c r="L424" i="3" s="1"/>
  <c r="M424" i="3" s="1"/>
  <c r="J270" i="3"/>
  <c r="L270" i="3" s="1"/>
  <c r="M270" i="3" s="1"/>
  <c r="J80" i="3"/>
  <c r="L80" i="3" s="1"/>
  <c r="M80" i="3" s="1"/>
  <c r="J96" i="3"/>
  <c r="L96" i="3" s="1"/>
  <c r="M96" i="3" s="1"/>
  <c r="J108" i="3"/>
  <c r="L108" i="3" s="1"/>
  <c r="M108" i="3" s="1"/>
  <c r="J120" i="3"/>
  <c r="L120" i="3" s="1"/>
  <c r="M120" i="3" s="1"/>
  <c r="J132" i="3"/>
  <c r="L132" i="3" s="1"/>
  <c r="M132" i="3" s="1"/>
  <c r="J91" i="3"/>
  <c r="L91" i="3" s="1"/>
  <c r="M91" i="3" s="1"/>
  <c r="J101" i="3"/>
  <c r="L101" i="3" s="1"/>
  <c r="M101" i="3" s="1"/>
  <c r="J111" i="3"/>
  <c r="L111" i="3" s="1"/>
  <c r="M111" i="3" s="1"/>
  <c r="J129" i="3"/>
  <c r="L129" i="3" s="1"/>
  <c r="M129" i="3" s="1"/>
  <c r="J149" i="3"/>
  <c r="L149" i="3" s="1"/>
  <c r="M149" i="3" s="1"/>
  <c r="D16" i="27"/>
  <c r="J20" i="27"/>
  <c r="E15" i="27"/>
  <c r="J15" i="27" s="1"/>
  <c r="D18" i="27"/>
  <c r="J14" i="27"/>
  <c r="J21" i="27"/>
  <c r="D15" i="27"/>
  <c r="I14" i="27"/>
  <c r="J13" i="27"/>
  <c r="K13" i="27" s="1"/>
  <c r="E18" i="27"/>
  <c r="J18" i="27" s="1"/>
  <c r="E16" i="27"/>
  <c r="J16" i="27" s="1"/>
  <c r="I20" i="27"/>
  <c r="I21" i="27"/>
  <c r="D17" i="27"/>
  <c r="J19" i="27"/>
  <c r="J23" i="27"/>
  <c r="K19" i="1"/>
  <c r="M19" i="1"/>
  <c r="R19" i="1" s="1"/>
  <c r="FJ247" i="40"/>
  <c r="FK247" i="40" s="1"/>
  <c r="CD247" i="40" s="1"/>
  <c r="DB154" i="3"/>
  <c r="DC154" i="3" s="1"/>
  <c r="W154" i="3" s="1"/>
  <c r="DL81" i="1"/>
  <c r="AE81" i="1" s="1"/>
  <c r="DL97" i="1"/>
  <c r="AE97" i="1" s="1"/>
  <c r="DL145" i="1"/>
  <c r="AE145" i="1" s="1"/>
  <c r="DL161" i="1"/>
  <c r="AE161" i="1" s="1"/>
  <c r="DL177" i="1"/>
  <c r="AE177" i="1" s="1"/>
  <c r="Y98" i="1"/>
  <c r="AC98" i="1" s="1"/>
  <c r="Y118" i="1"/>
  <c r="AC118" i="1" s="1"/>
  <c r="DL126" i="1"/>
  <c r="AE126" i="1" s="1"/>
  <c r="DB40" i="3"/>
  <c r="DC40" i="3" s="1"/>
  <c r="W40" i="3" s="1"/>
  <c r="V76" i="3"/>
  <c r="Y35" i="1"/>
  <c r="AC35" i="1" s="1"/>
  <c r="Y51" i="1"/>
  <c r="AC51" i="1" s="1"/>
  <c r="Y67" i="1"/>
  <c r="AC67" i="1" s="1"/>
  <c r="DL151" i="1"/>
  <c r="AE151" i="1" s="1"/>
  <c r="DK37" i="1"/>
  <c r="DL37" i="1" s="1"/>
  <c r="AE37" i="1" s="1"/>
  <c r="DK79" i="1"/>
  <c r="DK95" i="1"/>
  <c r="DL95" i="1" s="1"/>
  <c r="AE95" i="1" s="1"/>
  <c r="DK103" i="1"/>
  <c r="DL103" i="1" s="1"/>
  <c r="AE103" i="1" s="1"/>
  <c r="DK111" i="1"/>
  <c r="DL111" i="1" s="1"/>
  <c r="AE111" i="1" s="1"/>
  <c r="DK119" i="1"/>
  <c r="DL119" i="1" s="1"/>
  <c r="AE119" i="1" s="1"/>
  <c r="DK127" i="1"/>
  <c r="DL127" i="1" s="1"/>
  <c r="AE127" i="1" s="1"/>
  <c r="DK135" i="1"/>
  <c r="DL135" i="1" s="1"/>
  <c r="AE135" i="1" s="1"/>
  <c r="DK143" i="1"/>
  <c r="DL143" i="1" s="1"/>
  <c r="AE143" i="1" s="1"/>
  <c r="DK151" i="1"/>
  <c r="DK159" i="1"/>
  <c r="DL159" i="1" s="1"/>
  <c r="AE159" i="1" s="1"/>
  <c r="DK167" i="1"/>
  <c r="DL167" i="1" s="1"/>
  <c r="AE167" i="1" s="1"/>
  <c r="DK175" i="1"/>
  <c r="DL175" i="1" s="1"/>
  <c r="AE175" i="1" s="1"/>
  <c r="DK183" i="1"/>
  <c r="DL183" i="1" s="1"/>
  <c r="AE183" i="1" s="1"/>
  <c r="DK191" i="1"/>
  <c r="DL191" i="1" s="1"/>
  <c r="AE191" i="1" s="1"/>
  <c r="DK199" i="1"/>
  <c r="DL199" i="1" s="1"/>
  <c r="AE199" i="1" s="1"/>
  <c r="Y81" i="1"/>
  <c r="AC81" i="1" s="1"/>
  <c r="Y97" i="1"/>
  <c r="AC97" i="1" s="1"/>
  <c r="Y109" i="1"/>
  <c r="AC109" i="1" s="1"/>
  <c r="DK129" i="1"/>
  <c r="DL129" i="1" s="1"/>
  <c r="AE129" i="1" s="1"/>
  <c r="DK141" i="1"/>
  <c r="DL141" i="1" s="1"/>
  <c r="AE141" i="1" s="1"/>
  <c r="DK169" i="1"/>
  <c r="Y185" i="1"/>
  <c r="AC185" i="1" s="1"/>
  <c r="DK197" i="1"/>
  <c r="DL197" i="1" s="1"/>
  <c r="AE197" i="1" s="1"/>
  <c r="Y213" i="1"/>
  <c r="AC213" i="1" s="1"/>
  <c r="Y245" i="1"/>
  <c r="AC245" i="1" s="1"/>
  <c r="F19" i="9"/>
  <c r="J152" i="3"/>
  <c r="L152" i="3" s="1"/>
  <c r="M152" i="3" s="1"/>
  <c r="J302" i="3"/>
  <c r="L302" i="3" s="1"/>
  <c r="M302" i="3" s="1"/>
  <c r="J303" i="3"/>
  <c r="L303" i="3" s="1"/>
  <c r="M303" i="3" s="1"/>
  <c r="DK20" i="1"/>
  <c r="DL20" i="1" s="1"/>
  <c r="AE20" i="1" s="1"/>
  <c r="Y20" i="1"/>
  <c r="AC20" i="1" s="1"/>
  <c r="I19" i="27"/>
  <c r="F15" i="34"/>
  <c r="J15" i="34"/>
  <c r="D14" i="35"/>
  <c r="E14" i="35" s="1"/>
  <c r="L14" i="34"/>
  <c r="K14" i="34"/>
  <c r="FJ64" i="40"/>
  <c r="FK64" i="40"/>
  <c r="CD64" i="40" s="1"/>
  <c r="I31" i="34"/>
  <c r="C18" i="35" s="1"/>
  <c r="I26" i="34"/>
  <c r="K35" i="24"/>
  <c r="K42" i="24"/>
  <c r="K49" i="24"/>
  <c r="K65" i="24"/>
  <c r="AO98" i="24" l="1"/>
  <c r="AO97" i="24"/>
  <c r="J20" i="34"/>
  <c r="F20" i="34"/>
  <c r="J21" i="34"/>
  <c r="F21" i="34"/>
  <c r="FJ173" i="40"/>
  <c r="FK173" i="40" s="1"/>
  <c r="CD173" i="40" s="1"/>
  <c r="FJ193" i="40"/>
  <c r="FK193" i="40" s="1"/>
  <c r="CD193" i="40" s="1"/>
  <c r="FJ161" i="40"/>
  <c r="FK161" i="40" s="1"/>
  <c r="CD161" i="40" s="1"/>
  <c r="FJ194" i="40"/>
  <c r="FK194" i="40" s="1"/>
  <c r="CD194" i="40" s="1"/>
  <c r="FJ201" i="40"/>
  <c r="FK201" i="40" s="1"/>
  <c r="CD201" i="40" s="1"/>
  <c r="HR137" i="20"/>
  <c r="HQ137" i="20"/>
  <c r="EL137" i="20"/>
  <c r="HQ156" i="20"/>
  <c r="EL156" i="20"/>
  <c r="HR156" i="20"/>
  <c r="EI132" i="20"/>
  <c r="EJ132" i="20" s="1"/>
  <c r="BD132" i="20"/>
  <c r="EI23" i="20"/>
  <c r="DZ199" i="20"/>
  <c r="O86" i="24" s="1"/>
  <c r="CL199" i="20"/>
  <c r="O46" i="24" s="1"/>
  <c r="EJ23" i="20"/>
  <c r="DT199" i="20"/>
  <c r="O80" i="24" s="1"/>
  <c r="DS199" i="20"/>
  <c r="O79" i="24" s="1"/>
  <c r="BW199" i="20"/>
  <c r="O31" i="24" s="1"/>
  <c r="CJ199" i="20"/>
  <c r="O44" i="24" s="1"/>
  <c r="DO199" i="20"/>
  <c r="O75" i="24" s="1"/>
  <c r="CP199" i="20"/>
  <c r="O50" i="24" s="1"/>
  <c r="DU199" i="20"/>
  <c r="O81" i="24" s="1"/>
  <c r="DR199" i="20"/>
  <c r="O78" i="24" s="1"/>
  <c r="BV199" i="20"/>
  <c r="O30" i="24" s="1"/>
  <c r="CC199" i="20"/>
  <c r="O37" i="24" s="1"/>
  <c r="CV199" i="20"/>
  <c r="O56" i="24" s="1"/>
  <c r="CU199" i="20"/>
  <c r="O55" i="24" s="1"/>
  <c r="DX199" i="20"/>
  <c r="O84" i="24" s="1"/>
  <c r="ED199" i="20"/>
  <c r="O90" i="24" s="1"/>
  <c r="CH199" i="20"/>
  <c r="O42" i="24" s="1"/>
  <c r="CG199" i="20"/>
  <c r="O41" i="24" s="1"/>
  <c r="CD199" i="20"/>
  <c r="O38" i="24" s="1"/>
  <c r="DQ199" i="20"/>
  <c r="O77" i="24" s="1"/>
  <c r="CS199" i="20"/>
  <c r="O53" i="24" s="1"/>
  <c r="BM199" i="20"/>
  <c r="O21" i="24" s="1"/>
  <c r="DW199" i="20"/>
  <c r="O83" i="24" s="1"/>
  <c r="DG199" i="20"/>
  <c r="O67" i="24" s="1"/>
  <c r="CQ199" i="20"/>
  <c r="O51" i="24" s="1"/>
  <c r="BX199" i="20"/>
  <c r="O32" i="24" s="1"/>
  <c r="DC199" i="20"/>
  <c r="O63" i="24" s="1"/>
  <c r="DP199" i="20"/>
  <c r="O76" i="24" s="1"/>
  <c r="BT199" i="20"/>
  <c r="O28" i="24" s="1"/>
  <c r="DV199" i="20"/>
  <c r="O82" i="24" s="1"/>
  <c r="BZ199" i="20"/>
  <c r="O34" i="24" s="1"/>
  <c r="BY199" i="20"/>
  <c r="O33" i="24" s="1"/>
  <c r="DJ199" i="20"/>
  <c r="O70" i="24" s="1"/>
  <c r="DI199" i="20"/>
  <c r="O69" i="24" s="1"/>
  <c r="EF199" i="20"/>
  <c r="O92" i="24" s="1"/>
  <c r="EA199" i="20"/>
  <c r="O87" i="24" s="1"/>
  <c r="CE199" i="20"/>
  <c r="O39" i="24" s="1"/>
  <c r="CB199" i="20"/>
  <c r="O36" i="24" s="1"/>
  <c r="DN199" i="20"/>
  <c r="O74" i="24" s="1"/>
  <c r="DM199" i="20"/>
  <c r="O73" i="24" s="1"/>
  <c r="BQ199" i="20"/>
  <c r="O25" i="24" s="1"/>
  <c r="DB199" i="20"/>
  <c r="O62" i="24" s="1"/>
  <c r="BD23" i="20"/>
  <c r="CN199" i="20"/>
  <c r="O48" i="24" s="1"/>
  <c r="CM199" i="20"/>
  <c r="O47" i="24" s="1"/>
  <c r="EB199" i="20"/>
  <c r="O88" i="24" s="1"/>
  <c r="EE199" i="20"/>
  <c r="O91" i="24" s="1"/>
  <c r="CI199" i="20"/>
  <c r="O43" i="24" s="1"/>
  <c r="BJ199" i="20"/>
  <c r="O18" i="24" s="1"/>
  <c r="CO199" i="20"/>
  <c r="O49" i="24" s="1"/>
  <c r="CT199" i="20"/>
  <c r="O54" i="24" s="1"/>
  <c r="DY199" i="20"/>
  <c r="O85" i="24" s="1"/>
  <c r="DL199" i="20"/>
  <c r="O72" i="24" s="1"/>
  <c r="BP199" i="20"/>
  <c r="O24" i="24" s="1"/>
  <c r="BO199" i="20"/>
  <c r="O23" i="24" s="1"/>
  <c r="CR199" i="20"/>
  <c r="O52" i="24" s="1"/>
  <c r="CX199" i="20"/>
  <c r="O58" i="24" s="1"/>
  <c r="EC199" i="20"/>
  <c r="O89" i="24" s="1"/>
  <c r="BH199" i="20"/>
  <c r="O16" i="24" s="1"/>
  <c r="DE199" i="20"/>
  <c r="O65" i="24" s="1"/>
  <c r="CK199" i="20"/>
  <c r="O45" i="24" s="1"/>
  <c r="BR199" i="20"/>
  <c r="O26" i="24" s="1"/>
  <c r="BN199" i="20"/>
  <c r="O22" i="24" s="1"/>
  <c r="BS199" i="20"/>
  <c r="O27" i="24" s="1"/>
  <c r="CY199" i="20"/>
  <c r="O59" i="24" s="1"/>
  <c r="BI199" i="20"/>
  <c r="O17" i="24" s="1"/>
  <c r="DH199" i="20"/>
  <c r="O68" i="24" s="1"/>
  <c r="CW199" i="20"/>
  <c r="O57" i="24" s="1"/>
  <c r="DA199" i="20"/>
  <c r="O61" i="24" s="1"/>
  <c r="BK199" i="20"/>
  <c r="O19" i="24" s="1"/>
  <c r="CZ199" i="20"/>
  <c r="O60" i="24" s="1"/>
  <c r="DK199" i="20"/>
  <c r="O71" i="24" s="1"/>
  <c r="BG199" i="20"/>
  <c r="O15" i="24" s="1"/>
  <c r="DF199" i="20"/>
  <c r="O66" i="24" s="1"/>
  <c r="CF199" i="20"/>
  <c r="O40" i="24" s="1"/>
  <c r="BL199" i="20"/>
  <c r="O20" i="24" s="1"/>
  <c r="BU199" i="20"/>
  <c r="O29" i="24" s="1"/>
  <c r="BF199" i="20"/>
  <c r="O14" i="24" s="1"/>
  <c r="DD199" i="20"/>
  <c r="O64" i="24" s="1"/>
  <c r="EG199" i="20"/>
  <c r="O93" i="24" s="1"/>
  <c r="CA199" i="20"/>
  <c r="O35" i="24" s="1"/>
  <c r="EI75" i="20"/>
  <c r="EJ75" i="20" s="1"/>
  <c r="BD75" i="20"/>
  <c r="BD69" i="20"/>
  <c r="EJ69" i="20"/>
  <c r="EI69" i="20"/>
  <c r="FJ73" i="40"/>
  <c r="FK73" i="40" s="1"/>
  <c r="CD73" i="40" s="1"/>
  <c r="FJ133" i="40"/>
  <c r="FK133" i="40" s="1"/>
  <c r="CD133" i="40" s="1"/>
  <c r="FJ165" i="40"/>
  <c r="FK165" i="40" s="1"/>
  <c r="CD165" i="40" s="1"/>
  <c r="FJ210" i="40"/>
  <c r="FK210" i="40" s="1"/>
  <c r="CD210" i="40" s="1"/>
  <c r="EL89" i="20"/>
  <c r="HQ89" i="20"/>
  <c r="HR89" i="20" s="1"/>
  <c r="HQ73" i="20"/>
  <c r="HR73" i="20" s="1"/>
  <c r="EL73" i="20"/>
  <c r="L16" i="34"/>
  <c r="K16" i="34"/>
  <c r="AW43" i="20"/>
  <c r="AW199" i="20" s="1"/>
  <c r="AM199" i="20"/>
  <c r="EI38" i="20"/>
  <c r="EJ38" i="20" s="1"/>
  <c r="BD38" i="20"/>
  <c r="EI155" i="20"/>
  <c r="BD155" i="20"/>
  <c r="EJ155" i="20"/>
  <c r="HQ26" i="20"/>
  <c r="HR26" i="20" s="1"/>
  <c r="GC199" i="20"/>
  <c r="P55" i="24" s="1"/>
  <c r="FM199" i="20"/>
  <c r="P39" i="24" s="1"/>
  <c r="EW199" i="20"/>
  <c r="P23" i="24" s="1"/>
  <c r="HH199" i="20"/>
  <c r="P86" i="24" s="1"/>
  <c r="GR199" i="20"/>
  <c r="P70" i="24" s="1"/>
  <c r="GB199" i="20"/>
  <c r="P54" i="24" s="1"/>
  <c r="FP199" i="20"/>
  <c r="P42" i="24" s="1"/>
  <c r="EZ199" i="20"/>
  <c r="P26" i="24" s="1"/>
  <c r="ES199" i="20"/>
  <c r="P19" i="24" s="1"/>
  <c r="GN199" i="20"/>
  <c r="P66" i="24" s="1"/>
  <c r="FH199" i="20"/>
  <c r="P34" i="24" s="1"/>
  <c r="ER199" i="20"/>
  <c r="P18" i="24" s="1"/>
  <c r="FG199" i="20"/>
  <c r="P33" i="24" s="1"/>
  <c r="HB199" i="20"/>
  <c r="P80" i="24" s="1"/>
  <c r="GL199" i="20"/>
  <c r="P64" i="24" s="1"/>
  <c r="FB199" i="20"/>
  <c r="P28" i="24" s="1"/>
  <c r="HI199" i="20"/>
  <c r="P87" i="24" s="1"/>
  <c r="HA199" i="20"/>
  <c r="P79" i="24" s="1"/>
  <c r="HO199" i="20"/>
  <c r="P93" i="24" s="1"/>
  <c r="HG199" i="20"/>
  <c r="P85" i="24" s="1"/>
  <c r="GY199" i="20"/>
  <c r="P77" i="24" s="1"/>
  <c r="GQ199" i="20"/>
  <c r="P69" i="24" s="1"/>
  <c r="GI199" i="20"/>
  <c r="P61" i="24" s="1"/>
  <c r="GO199" i="20"/>
  <c r="P67" i="24" s="1"/>
  <c r="FS199" i="20"/>
  <c r="P45" i="24" s="1"/>
  <c r="FC199" i="20"/>
  <c r="P29" i="24" s="1"/>
  <c r="HN199" i="20"/>
  <c r="P92" i="24" s="1"/>
  <c r="GX199" i="20"/>
  <c r="P76" i="24" s="1"/>
  <c r="GH199" i="20"/>
  <c r="P60" i="24" s="1"/>
  <c r="FT199" i="20"/>
  <c r="P46" i="24" s="1"/>
  <c r="FD199" i="20"/>
  <c r="P30" i="24" s="1"/>
  <c r="EN199" i="20"/>
  <c r="P14" i="24" s="1"/>
  <c r="FY199" i="20"/>
  <c r="P51" i="24" s="1"/>
  <c r="FI199" i="20"/>
  <c r="P35" i="24" s="1"/>
  <c r="HD199" i="20"/>
  <c r="P82" i="24" s="1"/>
  <c r="FX199" i="20"/>
  <c r="P50" i="24" s="1"/>
  <c r="FW199" i="20"/>
  <c r="P49" i="24" s="1"/>
  <c r="EQ199" i="20"/>
  <c r="P17" i="24" s="1"/>
  <c r="FR199" i="20"/>
  <c r="P44" i="24" s="1"/>
  <c r="AZ199" i="20"/>
  <c r="EL26" i="20"/>
  <c r="HM199" i="20"/>
  <c r="P91" i="24" s="1"/>
  <c r="HE199" i="20"/>
  <c r="P83" i="24" s="1"/>
  <c r="GW199" i="20"/>
  <c r="P75" i="24" s="1"/>
  <c r="HK199" i="20"/>
  <c r="P89" i="24" s="1"/>
  <c r="HC199" i="20"/>
  <c r="P81" i="24" s="1"/>
  <c r="GU199" i="20"/>
  <c r="P73" i="24" s="1"/>
  <c r="GM199" i="20"/>
  <c r="P65" i="24" s="1"/>
  <c r="GE199" i="20"/>
  <c r="P57" i="24" s="1"/>
  <c r="GA199" i="20"/>
  <c r="P53" i="24" s="1"/>
  <c r="FK199" i="20"/>
  <c r="P37" i="24" s="1"/>
  <c r="EU199" i="20"/>
  <c r="P21" i="24" s="1"/>
  <c r="HF199" i="20"/>
  <c r="P84" i="24" s="1"/>
  <c r="GP199" i="20"/>
  <c r="P68" i="24" s="1"/>
  <c r="FZ199" i="20"/>
  <c r="P52" i="24" s="1"/>
  <c r="FJ199" i="20"/>
  <c r="P36" i="24" s="1"/>
  <c r="ET199" i="20"/>
  <c r="P20" i="24" s="1"/>
  <c r="GK199" i="20"/>
  <c r="P63" i="24" s="1"/>
  <c r="FQ199" i="20"/>
  <c r="P43" i="24" s="1"/>
  <c r="FA199" i="20"/>
  <c r="P27" i="24" s="1"/>
  <c r="HL199" i="20"/>
  <c r="P90" i="24" s="1"/>
  <c r="GV199" i="20"/>
  <c r="P74" i="24" s="1"/>
  <c r="GF199" i="20"/>
  <c r="P58" i="24" s="1"/>
  <c r="FN199" i="20"/>
  <c r="P40" i="24" s="1"/>
  <c r="EX199" i="20"/>
  <c r="P24" i="24" s="1"/>
  <c r="GG199" i="20"/>
  <c r="P59" i="24" s="1"/>
  <c r="FO199" i="20"/>
  <c r="P41" i="24" s="1"/>
  <c r="EY199" i="20"/>
  <c r="P25" i="24" s="1"/>
  <c r="HJ199" i="20"/>
  <c r="P88" i="24" s="1"/>
  <c r="GT199" i="20"/>
  <c r="P72" i="24" s="1"/>
  <c r="GD199" i="20"/>
  <c r="P56" i="24" s="1"/>
  <c r="FL199" i="20"/>
  <c r="P38" i="24" s="1"/>
  <c r="EV199" i="20"/>
  <c r="P22" i="24" s="1"/>
  <c r="EO199" i="20"/>
  <c r="P15" i="24" s="1"/>
  <c r="FF199" i="20"/>
  <c r="P32" i="24" s="1"/>
  <c r="GS199" i="20"/>
  <c r="P71" i="24" s="1"/>
  <c r="GZ199" i="20"/>
  <c r="P78" i="24" s="1"/>
  <c r="EP199" i="20"/>
  <c r="P16" i="24" s="1"/>
  <c r="FV199" i="20"/>
  <c r="P48" i="24" s="1"/>
  <c r="FU199" i="20"/>
  <c r="P47" i="24" s="1"/>
  <c r="GJ199" i="20"/>
  <c r="P62" i="24" s="1"/>
  <c r="FE199" i="20"/>
  <c r="P31" i="24" s="1"/>
  <c r="AY199" i="20"/>
  <c r="EI136" i="20"/>
  <c r="EJ136" i="20"/>
  <c r="BD136" i="20"/>
  <c r="HQ93" i="20"/>
  <c r="HR93" i="20" s="1"/>
  <c r="EL93" i="20"/>
  <c r="HQ65" i="20"/>
  <c r="HR65" i="20" s="1"/>
  <c r="EL65" i="20"/>
  <c r="EI62" i="20"/>
  <c r="EJ62" i="20" s="1"/>
  <c r="BD62" i="20"/>
  <c r="AV27" i="20"/>
  <c r="AV199" i="20" s="1"/>
  <c r="AL199" i="20"/>
  <c r="BD35" i="20"/>
  <c r="EI35" i="20"/>
  <c r="EJ35" i="20" s="1"/>
  <c r="HQ155" i="20"/>
  <c r="HR155" i="20" s="1"/>
  <c r="EL155" i="20"/>
  <c r="Y61" i="32"/>
  <c r="Z61" i="32" s="1"/>
  <c r="X62" i="32"/>
  <c r="HQ135" i="20"/>
  <c r="HR135" i="20" s="1"/>
  <c r="EL135" i="20"/>
  <c r="HR121" i="20"/>
  <c r="EL121" i="20"/>
  <c r="HQ121" i="20"/>
  <c r="EL102" i="20"/>
  <c r="HQ102" i="20"/>
  <c r="HR102" i="20" s="1"/>
  <c r="HQ160" i="20"/>
  <c r="HR160" i="20" s="1"/>
  <c r="EL160" i="20"/>
  <c r="HQ131" i="20"/>
  <c r="HR131" i="20" s="1"/>
  <c r="EL131" i="20"/>
  <c r="HQ51" i="20"/>
  <c r="HR51" i="20" s="1"/>
  <c r="EL51" i="20"/>
  <c r="EI64" i="20"/>
  <c r="EJ64" i="20"/>
  <c r="BD64" i="20"/>
  <c r="BD95" i="20"/>
  <c r="EI95" i="20"/>
  <c r="EJ95" i="20"/>
  <c r="EJ73" i="20"/>
  <c r="EI73" i="20"/>
  <c r="BD73" i="20"/>
  <c r="FJ137" i="40"/>
  <c r="FK137" i="40" s="1"/>
  <c r="CD137" i="40" s="1"/>
  <c r="FJ169" i="40"/>
  <c r="FK169" i="40" s="1"/>
  <c r="CD169" i="40" s="1"/>
  <c r="EJ42" i="20"/>
  <c r="BD42" i="20"/>
  <c r="EI42" i="20"/>
  <c r="DK18" i="1"/>
  <c r="DL18" i="1" s="1"/>
  <c r="AE18" i="1" s="1"/>
  <c r="Y18" i="1"/>
  <c r="AC18" i="1" s="1"/>
  <c r="EI178" i="20"/>
  <c r="EJ178" i="20" s="1"/>
  <c r="BD178" i="20"/>
  <c r="BD124" i="20"/>
  <c r="EI124" i="20"/>
  <c r="EJ124" i="20" s="1"/>
  <c r="EI171" i="20"/>
  <c r="EJ171" i="20" s="1"/>
  <c r="BD171" i="20"/>
  <c r="D20" i="9"/>
  <c r="FK248" i="40"/>
  <c r="CD248" i="40" s="1"/>
  <c r="D17" i="9"/>
  <c r="F17" i="9" s="1"/>
  <c r="FK263" i="40"/>
  <c r="CD263" i="40" s="1"/>
  <c r="FJ285" i="40"/>
  <c r="FK285" i="40" s="1"/>
  <c r="CD285" i="40" s="1"/>
  <c r="FJ197" i="40"/>
  <c r="FK197" i="40" s="1"/>
  <c r="CD197" i="40" s="1"/>
  <c r="FJ177" i="40"/>
  <c r="FK177" i="40" s="1"/>
  <c r="CD177" i="40" s="1"/>
  <c r="FK220" i="40"/>
  <c r="CD220" i="40" s="1"/>
  <c r="FJ220" i="40"/>
  <c r="FJ168" i="40"/>
  <c r="FK168" i="40" s="1"/>
  <c r="CD168" i="40" s="1"/>
  <c r="L17" i="34"/>
  <c r="K17" i="34"/>
  <c r="L18" i="34"/>
  <c r="K18" i="34"/>
  <c r="EJ173" i="20"/>
  <c r="EI173" i="20"/>
  <c r="BD173" i="20"/>
  <c r="HQ177" i="20"/>
  <c r="HR177" i="20" s="1"/>
  <c r="EL177" i="20"/>
  <c r="EI76" i="20"/>
  <c r="BD76" i="20"/>
  <c r="EJ76" i="20"/>
  <c r="EJ181" i="20"/>
  <c r="EI181" i="20"/>
  <c r="BD181" i="20"/>
  <c r="EJ45" i="20"/>
  <c r="EI45" i="20"/>
  <c r="BD45" i="20"/>
  <c r="FJ86" i="40"/>
  <c r="FK86" i="40"/>
  <c r="CD86" i="40" s="1"/>
  <c r="FJ114" i="40"/>
  <c r="FK114" i="40" s="1"/>
  <c r="CD114" i="40" s="1"/>
  <c r="FJ142" i="40"/>
  <c r="FK142" i="40" s="1"/>
  <c r="CD142" i="40" s="1"/>
  <c r="FJ171" i="40"/>
  <c r="FK171" i="40" s="1"/>
  <c r="CD171" i="40" s="1"/>
  <c r="FJ228" i="40"/>
  <c r="FK228" i="40" s="1"/>
  <c r="CD228" i="40" s="1"/>
  <c r="EI83" i="20"/>
  <c r="EJ83" i="20" s="1"/>
  <c r="BD83" i="20"/>
  <c r="EI49" i="20"/>
  <c r="EJ49" i="20" s="1"/>
  <c r="BD49" i="20"/>
  <c r="AC199" i="20"/>
  <c r="HQ189" i="20"/>
  <c r="HR189" i="20" s="1"/>
  <c r="EL189" i="20"/>
  <c r="EI55" i="20"/>
  <c r="EJ55" i="20"/>
  <c r="BD55" i="20"/>
  <c r="EL37" i="20"/>
  <c r="HQ37" i="20"/>
  <c r="HR37" i="20"/>
  <c r="BD175" i="20"/>
  <c r="EJ175" i="20"/>
  <c r="EI175" i="20"/>
  <c r="HQ151" i="20"/>
  <c r="HR151" i="20" s="1"/>
  <c r="EL151" i="20"/>
  <c r="HQ66" i="20"/>
  <c r="HR66" i="20"/>
  <c r="EL66" i="20"/>
  <c r="BD27" i="20"/>
  <c r="EI27" i="20"/>
  <c r="EJ27" i="20" s="1"/>
  <c r="HR79" i="20"/>
  <c r="EL79" i="20"/>
  <c r="HQ79" i="20"/>
  <c r="HR182" i="20"/>
  <c r="EL182" i="20"/>
  <c r="HQ182" i="20"/>
  <c r="EI67" i="20"/>
  <c r="BD67" i="20"/>
  <c r="EJ67" i="20"/>
  <c r="EI37" i="20"/>
  <c r="EJ37" i="20" s="1"/>
  <c r="BD37" i="20"/>
  <c r="BD31" i="20"/>
  <c r="EJ31" i="20"/>
  <c r="EI31" i="20"/>
  <c r="CB43" i="40"/>
  <c r="CA295" i="40"/>
  <c r="BR22" i="40"/>
  <c r="BR295" i="40" s="1"/>
  <c r="BW314" i="40"/>
  <c r="BQ295" i="40"/>
  <c r="FJ246" i="40"/>
  <c r="FK246" i="40" s="1"/>
  <c r="CD246" i="40" s="1"/>
  <c r="FJ184" i="40"/>
  <c r="FK184" i="40" s="1"/>
  <c r="CD184" i="40" s="1"/>
  <c r="FJ163" i="40"/>
  <c r="FK163" i="40" s="1"/>
  <c r="CD163" i="40" s="1"/>
  <c r="BD74" i="20"/>
  <c r="EI74" i="20"/>
  <c r="EJ74" i="20" s="1"/>
  <c r="FJ80" i="40"/>
  <c r="FK80" i="40"/>
  <c r="CD80" i="40" s="1"/>
  <c r="FK112" i="40"/>
  <c r="CD112" i="40" s="1"/>
  <c r="FJ112" i="40"/>
  <c r="FJ224" i="40"/>
  <c r="FK224" i="40"/>
  <c r="CD224" i="40" s="1"/>
  <c r="BD41" i="20"/>
  <c r="EI41" i="20"/>
  <c r="EJ41" i="20" s="1"/>
  <c r="BD180" i="20"/>
  <c r="EI180" i="20"/>
  <c r="EJ180" i="20" s="1"/>
  <c r="EL43" i="20"/>
  <c r="HQ43" i="20"/>
  <c r="HR43" i="20" s="1"/>
  <c r="HQ165" i="20"/>
  <c r="HR165" i="20" s="1"/>
  <c r="EL165" i="20"/>
  <c r="BD166" i="20"/>
  <c r="EJ166" i="20"/>
  <c r="EI166" i="20"/>
  <c r="AX26" i="20"/>
  <c r="AX199" i="20" s="1"/>
  <c r="AN199" i="20"/>
  <c r="AD199" i="20"/>
  <c r="BD102" i="20"/>
  <c r="EI102" i="20"/>
  <c r="EJ102" i="20" s="1"/>
  <c r="D44" i="9"/>
  <c r="F44" i="9" s="1"/>
  <c r="G32" i="26"/>
  <c r="Q32" i="26" s="1"/>
  <c r="O95" i="24"/>
  <c r="O100" i="24" s="1"/>
  <c r="BY295" i="40"/>
  <c r="C21" i="35"/>
  <c r="C27" i="35" s="1"/>
  <c r="K19" i="27"/>
  <c r="BY314" i="40"/>
  <c r="R28" i="26" s="1"/>
  <c r="O28" i="26" s="1"/>
  <c r="FJ255" i="40"/>
  <c r="FK255" i="40" s="1"/>
  <c r="CD255" i="40" s="1"/>
  <c r="FJ267" i="40"/>
  <c r="FK267" i="40"/>
  <c r="CD267" i="40" s="1"/>
  <c r="EI116" i="20"/>
  <c r="EJ116" i="20" s="1"/>
  <c r="BD116" i="20"/>
  <c r="EL133" i="20"/>
  <c r="HQ133" i="20"/>
  <c r="HR133" i="20" s="1"/>
  <c r="BD146" i="20"/>
  <c r="EI146" i="20"/>
  <c r="EJ146" i="20" s="1"/>
  <c r="EL139" i="20"/>
  <c r="HQ139" i="20"/>
  <c r="HR139" i="20"/>
  <c r="EI151" i="20"/>
  <c r="EJ151" i="20" s="1"/>
  <c r="BD151" i="20"/>
  <c r="CB329" i="40"/>
  <c r="FK96" i="40"/>
  <c r="CD96" i="40" s="1"/>
  <c r="FJ96" i="40"/>
  <c r="FJ119" i="40"/>
  <c r="FK119" i="40"/>
  <c r="CD119" i="40" s="1"/>
  <c r="FJ178" i="40"/>
  <c r="FK178" i="40" s="1"/>
  <c r="CD178" i="40" s="1"/>
  <c r="EI172" i="20"/>
  <c r="BD172" i="20"/>
  <c r="EJ172" i="20"/>
  <c r="HQ50" i="20"/>
  <c r="EL50" i="20"/>
  <c r="HR50" i="20"/>
  <c r="EJ195" i="20"/>
  <c r="BD195" i="20"/>
  <c r="EI195" i="20"/>
  <c r="EI192" i="20"/>
  <c r="EJ192" i="20" s="1"/>
  <c r="BD192" i="20"/>
  <c r="BD46" i="20"/>
  <c r="EI46" i="20"/>
  <c r="EJ46" i="20" s="1"/>
  <c r="EJ106" i="20"/>
  <c r="EI106" i="20"/>
  <c r="BD106" i="20"/>
  <c r="HQ181" i="20"/>
  <c r="HR181" i="20" s="1"/>
  <c r="EL181" i="20"/>
  <c r="EL150" i="20"/>
  <c r="HR150" i="20"/>
  <c r="HQ150" i="20"/>
  <c r="EI104" i="20"/>
  <c r="EJ104" i="20"/>
  <c r="BD104" i="20"/>
  <c r="EL56" i="20"/>
  <c r="HQ56" i="20"/>
  <c r="HR56" i="20" s="1"/>
  <c r="EL47" i="20"/>
  <c r="HQ47" i="20"/>
  <c r="HR47" i="20" s="1"/>
  <c r="AR19" i="20"/>
  <c r="AR199" i="20" s="1"/>
  <c r="AH199" i="20"/>
  <c r="EI25" i="20"/>
  <c r="EJ25" i="20" s="1"/>
  <c r="BD25" i="20"/>
  <c r="BD71" i="20"/>
  <c r="EJ71" i="20"/>
  <c r="EI71" i="20"/>
  <c r="HR178" i="20"/>
  <c r="EL178" i="20"/>
  <c r="HQ178" i="20"/>
  <c r="BD48" i="20"/>
  <c r="EI48" i="20"/>
  <c r="EJ48" i="20" s="1"/>
  <c r="EL32" i="20"/>
  <c r="HQ32" i="20"/>
  <c r="HR32" i="20"/>
  <c r="E38" i="27"/>
  <c r="F38" i="27"/>
  <c r="F39" i="27" s="1"/>
  <c r="D38" i="27"/>
  <c r="D27" i="27" s="1"/>
  <c r="I27" i="27" s="1"/>
  <c r="S19" i="1"/>
  <c r="R251" i="1"/>
  <c r="F17" i="27"/>
  <c r="I17" i="27"/>
  <c r="K17" i="27" s="1"/>
  <c r="DB111" i="3"/>
  <c r="V111" i="3"/>
  <c r="DC111" i="3"/>
  <c r="W111" i="3" s="1"/>
  <c r="R111" i="3"/>
  <c r="DB270" i="3"/>
  <c r="V270" i="3"/>
  <c r="R270" i="3"/>
  <c r="DC270" i="3"/>
  <c r="W270" i="3" s="1"/>
  <c r="DB88" i="3"/>
  <c r="V88" i="3"/>
  <c r="DC88" i="3"/>
  <c r="W88" i="3" s="1"/>
  <c r="R88" i="3"/>
  <c r="V82" i="3"/>
  <c r="DB82" i="3"/>
  <c r="DC82" i="3" s="1"/>
  <c r="W82" i="3" s="1"/>
  <c r="R82" i="3"/>
  <c r="R431" i="3"/>
  <c r="DB431" i="3"/>
  <c r="V431" i="3"/>
  <c r="DC431" i="3"/>
  <c r="W431" i="3" s="1"/>
  <c r="V73" i="3"/>
  <c r="R73" i="3"/>
  <c r="DB73" i="3"/>
  <c r="DC73" i="3" s="1"/>
  <c r="W73" i="3" s="1"/>
  <c r="R32" i="3"/>
  <c r="V32" i="3"/>
  <c r="DB32" i="3"/>
  <c r="DC32" i="3" s="1"/>
  <c r="W32" i="3" s="1"/>
  <c r="R147" i="3"/>
  <c r="V147" i="3"/>
  <c r="DB147" i="3"/>
  <c r="DC147" i="3" s="1"/>
  <c r="W147" i="3" s="1"/>
  <c r="V75" i="3"/>
  <c r="R75" i="3"/>
  <c r="DB75" i="3"/>
  <c r="DC75" i="3" s="1"/>
  <c r="W75" i="3" s="1"/>
  <c r="R21" i="3"/>
  <c r="V21" i="3"/>
  <c r="DB21" i="3"/>
  <c r="DC21" i="3" s="1"/>
  <c r="W21" i="3" s="1"/>
  <c r="V48" i="3"/>
  <c r="R48" i="3"/>
  <c r="DB48" i="3"/>
  <c r="DC48" i="3" s="1"/>
  <c r="W48" i="3" s="1"/>
  <c r="R262" i="3"/>
  <c r="V262" i="3"/>
  <c r="DB262" i="3"/>
  <c r="DC262" i="3" s="1"/>
  <c r="W262" i="3" s="1"/>
  <c r="R143" i="3"/>
  <c r="V143" i="3"/>
  <c r="DB143" i="3"/>
  <c r="DC143" i="3" s="1"/>
  <c r="W143" i="3" s="1"/>
  <c r="DB83" i="3"/>
  <c r="DC83" i="3" s="1"/>
  <c r="W83" i="3" s="1"/>
  <c r="V83" i="3"/>
  <c r="R83" i="3"/>
  <c r="DB53" i="3"/>
  <c r="DC53" i="3" s="1"/>
  <c r="W53" i="3" s="1"/>
  <c r="V53" i="3"/>
  <c r="R53" i="3"/>
  <c r="DB72" i="3"/>
  <c r="DC72" i="3" s="1"/>
  <c r="W72" i="3" s="1"/>
  <c r="R72" i="3"/>
  <c r="V72" i="3"/>
  <c r="V232" i="3"/>
  <c r="R232" i="3"/>
  <c r="DB232" i="3"/>
  <c r="DC232" i="3" s="1"/>
  <c r="W232" i="3" s="1"/>
  <c r="DB239" i="3"/>
  <c r="DC239" i="3" s="1"/>
  <c r="W239" i="3" s="1"/>
  <c r="R239" i="3"/>
  <c r="V239" i="3"/>
  <c r="DB142" i="3"/>
  <c r="DC142" i="3" s="1"/>
  <c r="W142" i="3" s="1"/>
  <c r="R142" i="3"/>
  <c r="V142" i="3"/>
  <c r="DB92" i="3"/>
  <c r="V92" i="3"/>
  <c r="DC92" i="3"/>
  <c r="W92" i="3" s="1"/>
  <c r="R92" i="3"/>
  <c r="R168" i="3"/>
  <c r="DB168" i="3"/>
  <c r="DC168" i="3" s="1"/>
  <c r="W168" i="3" s="1"/>
  <c r="V168" i="3"/>
  <c r="V334" i="3"/>
  <c r="R334" i="3"/>
  <c r="DB334" i="3"/>
  <c r="DC334" i="3" s="1"/>
  <c r="W334" i="3" s="1"/>
  <c r="R293" i="3"/>
  <c r="DC293" i="3"/>
  <c r="W293" i="3" s="1"/>
  <c r="DB293" i="3"/>
  <c r="V293" i="3"/>
  <c r="DB218" i="3"/>
  <c r="DC218" i="3"/>
  <c r="W218" i="3" s="1"/>
  <c r="R218" i="3"/>
  <c r="V218" i="3"/>
  <c r="R386" i="3"/>
  <c r="V386" i="3"/>
  <c r="DB386" i="3"/>
  <c r="DC386" i="3" s="1"/>
  <c r="W386" i="3" s="1"/>
  <c r="R399" i="3"/>
  <c r="V399" i="3"/>
  <c r="DB399" i="3"/>
  <c r="DC399" i="3" s="1"/>
  <c r="W399" i="3" s="1"/>
  <c r="V172" i="3"/>
  <c r="DC172" i="3"/>
  <c r="W172" i="3" s="1"/>
  <c r="DB172" i="3"/>
  <c r="R172" i="3"/>
  <c r="V236" i="3"/>
  <c r="R236" i="3"/>
  <c r="DB236" i="3"/>
  <c r="DC236" i="3" s="1"/>
  <c r="W236" i="3" s="1"/>
  <c r="V300" i="3"/>
  <c r="DB300" i="3"/>
  <c r="DC300" i="3" s="1"/>
  <c r="W300" i="3" s="1"/>
  <c r="R300" i="3"/>
  <c r="DB378" i="3"/>
  <c r="R378" i="3"/>
  <c r="DC378" i="3"/>
  <c r="W378" i="3" s="1"/>
  <c r="V378" i="3"/>
  <c r="V460" i="3"/>
  <c r="R460" i="3"/>
  <c r="DB460" i="3"/>
  <c r="DC460" i="3" s="1"/>
  <c r="W460" i="3" s="1"/>
  <c r="R341" i="3"/>
  <c r="DB341" i="3"/>
  <c r="V341" i="3"/>
  <c r="DC341" i="3"/>
  <c r="W341" i="3" s="1"/>
  <c r="DB78" i="3"/>
  <c r="V78" i="3"/>
  <c r="DC78" i="3"/>
  <c r="W78" i="3" s="1"/>
  <c r="R78" i="3"/>
  <c r="DB174" i="3"/>
  <c r="V174" i="3"/>
  <c r="DC174" i="3"/>
  <c r="W174" i="3" s="1"/>
  <c r="R174" i="3"/>
  <c r="DB224" i="3"/>
  <c r="V224" i="3"/>
  <c r="DC224" i="3"/>
  <c r="W224" i="3" s="1"/>
  <c r="R224" i="3"/>
  <c r="R288" i="3"/>
  <c r="DB288" i="3"/>
  <c r="V288" i="3"/>
  <c r="DC288" i="3"/>
  <c r="W288" i="3" s="1"/>
  <c r="DB362" i="3"/>
  <c r="R362" i="3"/>
  <c r="DC362" i="3"/>
  <c r="W362" i="3" s="1"/>
  <c r="V362" i="3"/>
  <c r="R448" i="3"/>
  <c r="V448" i="3"/>
  <c r="DB448" i="3"/>
  <c r="DC448" i="3" s="1"/>
  <c r="W448" i="3" s="1"/>
  <c r="DB373" i="3"/>
  <c r="R373" i="3"/>
  <c r="V373" i="3"/>
  <c r="DC373" i="3"/>
  <c r="W373" i="3" s="1"/>
  <c r="DB356" i="3"/>
  <c r="DC356" i="3" s="1"/>
  <c r="W356" i="3" s="1"/>
  <c r="V356" i="3"/>
  <c r="R356" i="3"/>
  <c r="DB388" i="3"/>
  <c r="DC388" i="3" s="1"/>
  <c r="W388" i="3" s="1"/>
  <c r="V388" i="3"/>
  <c r="R388" i="3"/>
  <c r="R466" i="3"/>
  <c r="V466" i="3"/>
  <c r="DB466" i="3"/>
  <c r="DC466" i="3" s="1"/>
  <c r="W466" i="3" s="1"/>
  <c r="V205" i="3"/>
  <c r="DB205" i="3"/>
  <c r="R205" i="3"/>
  <c r="DC205" i="3"/>
  <c r="W205" i="3" s="1"/>
  <c r="R285" i="3"/>
  <c r="DB285" i="3"/>
  <c r="DC285" i="3" s="1"/>
  <c r="W285" i="3" s="1"/>
  <c r="V285" i="3"/>
  <c r="DB413" i="3"/>
  <c r="DC413" i="3" s="1"/>
  <c r="W413" i="3" s="1"/>
  <c r="R413" i="3"/>
  <c r="V413" i="3"/>
  <c r="V169" i="3"/>
  <c r="DB169" i="3"/>
  <c r="DC169" i="3" s="1"/>
  <c r="W169" i="3" s="1"/>
  <c r="R169" i="3"/>
  <c r="DB211" i="3"/>
  <c r="DC211" i="3"/>
  <c r="W211" i="3" s="1"/>
  <c r="V211" i="3"/>
  <c r="R211" i="3"/>
  <c r="DB301" i="3"/>
  <c r="DC301" i="3" s="1"/>
  <c r="W301" i="3" s="1"/>
  <c r="V301" i="3"/>
  <c r="R301" i="3"/>
  <c r="DB387" i="3"/>
  <c r="V387" i="3"/>
  <c r="R387" i="3"/>
  <c r="DC387" i="3"/>
  <c r="W387" i="3" s="1"/>
  <c r="V193" i="3"/>
  <c r="R193" i="3"/>
  <c r="DB193" i="3"/>
  <c r="DC193" i="3" s="1"/>
  <c r="W193" i="3" s="1"/>
  <c r="DB265" i="3"/>
  <c r="V265" i="3"/>
  <c r="R265" i="3"/>
  <c r="DC265" i="3"/>
  <c r="W265" i="3" s="1"/>
  <c r="R329" i="3"/>
  <c r="V329" i="3"/>
  <c r="DB329" i="3"/>
  <c r="DC329" i="3" s="1"/>
  <c r="W329" i="3" s="1"/>
  <c r="V393" i="3"/>
  <c r="R393" i="3"/>
  <c r="DB393" i="3"/>
  <c r="DC393" i="3" s="1"/>
  <c r="W393" i="3" s="1"/>
  <c r="DB451" i="3"/>
  <c r="V451" i="3"/>
  <c r="DC451" i="3"/>
  <c r="W451" i="3" s="1"/>
  <c r="R451" i="3"/>
  <c r="DB136" i="3"/>
  <c r="R136" i="3"/>
  <c r="V136" i="3"/>
  <c r="DC136" i="3"/>
  <c r="W136" i="3" s="1"/>
  <c r="E21" i="36"/>
  <c r="D21" i="36" s="1"/>
  <c r="D26" i="27"/>
  <c r="D39" i="27"/>
  <c r="I38" i="27"/>
  <c r="D28" i="27"/>
  <c r="I28" i="27" s="1"/>
  <c r="D35" i="27"/>
  <c r="I35" i="27" s="1"/>
  <c r="R101" i="3"/>
  <c r="DB101" i="3"/>
  <c r="DC101" i="3" s="1"/>
  <c r="W101" i="3" s="1"/>
  <c r="V101" i="3"/>
  <c r="DB424" i="3"/>
  <c r="DC424" i="3" s="1"/>
  <c r="W424" i="3" s="1"/>
  <c r="V424" i="3"/>
  <c r="R424" i="3"/>
  <c r="R186" i="3"/>
  <c r="DB186" i="3"/>
  <c r="DC186" i="3" s="1"/>
  <c r="W186" i="3" s="1"/>
  <c r="V186" i="3"/>
  <c r="V74" i="3"/>
  <c r="DB74" i="3"/>
  <c r="R74" i="3"/>
  <c r="DC74" i="3"/>
  <c r="W74" i="3" s="1"/>
  <c r="DB145" i="3"/>
  <c r="DC145" i="3" s="1"/>
  <c r="W145" i="3" s="1"/>
  <c r="V145" i="3"/>
  <c r="R145" i="3"/>
  <c r="V45" i="3"/>
  <c r="R45" i="3"/>
  <c r="DB45" i="3"/>
  <c r="DC45" i="3" s="1"/>
  <c r="W45" i="3" s="1"/>
  <c r="R18" i="3"/>
  <c r="DB18" i="3"/>
  <c r="DC18" i="3" s="1"/>
  <c r="W18" i="3" s="1"/>
  <c r="V18" i="3"/>
  <c r="CU467" i="3"/>
  <c r="N88" i="24" s="1"/>
  <c r="AP467" i="3"/>
  <c r="N31" i="24" s="1"/>
  <c r="CA467" i="3"/>
  <c r="N68" i="24" s="1"/>
  <c r="AU467" i="3"/>
  <c r="N36" i="24" s="1"/>
  <c r="CB467" i="3"/>
  <c r="N69" i="24" s="1"/>
  <c r="AV467" i="3"/>
  <c r="N37" i="24" s="1"/>
  <c r="CG467" i="3"/>
  <c r="N74" i="24" s="1"/>
  <c r="BA467" i="3"/>
  <c r="N42" i="24" s="1"/>
  <c r="CX467" i="3"/>
  <c r="N91" i="24" s="1"/>
  <c r="CY467" i="3"/>
  <c r="N92" i="24" s="1"/>
  <c r="BW467" i="3"/>
  <c r="N64" i="24" s="1"/>
  <c r="AQ467" i="3"/>
  <c r="N32" i="24" s="1"/>
  <c r="CN467" i="3"/>
  <c r="N81" i="24" s="1"/>
  <c r="BH467" i="3"/>
  <c r="N49" i="24" s="1"/>
  <c r="CS467" i="3"/>
  <c r="N86" i="24" s="1"/>
  <c r="BM467" i="3"/>
  <c r="N54" i="24" s="1"/>
  <c r="AG467" i="3"/>
  <c r="N22" i="24" s="1"/>
  <c r="AM467" i="3"/>
  <c r="N28" i="24" s="1"/>
  <c r="CZ467" i="3"/>
  <c r="N93" i="24" s="1"/>
  <c r="BT467" i="3"/>
  <c r="N61" i="24" s="1"/>
  <c r="BI467" i="3"/>
  <c r="N50" i="24" s="1"/>
  <c r="BO467" i="3"/>
  <c r="N56" i="24" s="1"/>
  <c r="AI467" i="3"/>
  <c r="N24" i="24" s="1"/>
  <c r="CE467" i="3"/>
  <c r="N72" i="24" s="1"/>
  <c r="BF467" i="3"/>
  <c r="N47" i="24" s="1"/>
  <c r="Z467" i="3"/>
  <c r="N15" i="24" s="1"/>
  <c r="BK467" i="3"/>
  <c r="N52" i="24" s="1"/>
  <c r="AE467" i="3"/>
  <c r="N20" i="24" s="1"/>
  <c r="CR467" i="3"/>
  <c r="N85" i="24" s="1"/>
  <c r="BL467" i="3"/>
  <c r="N53" i="24" s="1"/>
  <c r="AF467" i="3"/>
  <c r="N21" i="24" s="1"/>
  <c r="CW467" i="3"/>
  <c r="N90" i="24" s="1"/>
  <c r="BQ467" i="3"/>
  <c r="N58" i="24" s="1"/>
  <c r="AK467" i="3"/>
  <c r="N26" i="24" s="1"/>
  <c r="CH467" i="3"/>
  <c r="N75" i="24" s="1"/>
  <c r="AY467" i="3"/>
  <c r="N40" i="24" s="1"/>
  <c r="CV467" i="3"/>
  <c r="N89" i="24" s="1"/>
  <c r="AZ467" i="3"/>
  <c r="N41" i="24" s="1"/>
  <c r="BU467" i="3"/>
  <c r="N62" i="24" s="1"/>
  <c r="Y467" i="3"/>
  <c r="N14" i="24" s="1"/>
  <c r="AL467" i="3"/>
  <c r="N27" i="24" s="1"/>
  <c r="BX467" i="3"/>
  <c r="N65" i="24" s="1"/>
  <c r="CT467" i="3"/>
  <c r="N87" i="24" s="1"/>
  <c r="BN467" i="3"/>
  <c r="N55" i="24" s="1"/>
  <c r="CI467" i="3"/>
  <c r="N76" i="24" s="1"/>
  <c r="BY467" i="3"/>
  <c r="N66" i="24" s="1"/>
  <c r="BZ467" i="3"/>
  <c r="N67" i="24" s="1"/>
  <c r="AT467" i="3"/>
  <c r="N35" i="24" s="1"/>
  <c r="CF467" i="3"/>
  <c r="N73" i="24" s="1"/>
  <c r="AJ467" i="3"/>
  <c r="N25" i="24" s="1"/>
  <c r="CL467" i="3"/>
  <c r="N79" i="24" s="1"/>
  <c r="BR467" i="3"/>
  <c r="N59" i="24" s="1"/>
  <c r="AA467" i="3"/>
  <c r="N16" i="24" s="1"/>
  <c r="AW467" i="3"/>
  <c r="N38" i="24" s="1"/>
  <c r="AX467" i="3"/>
  <c r="N39" i="24" s="1"/>
  <c r="BD467" i="3"/>
  <c r="N45" i="24" s="1"/>
  <c r="AN467" i="3"/>
  <c r="N29" i="24" s="1"/>
  <c r="AC467" i="3"/>
  <c r="N18" i="24" s="1"/>
  <c r="BJ467" i="3"/>
  <c r="N51" i="24" s="1"/>
  <c r="CK467" i="3"/>
  <c r="N78" i="24" s="1"/>
  <c r="BB467" i="3"/>
  <c r="N43" i="24" s="1"/>
  <c r="CM467" i="3"/>
  <c r="N80" i="24" s="1"/>
  <c r="BC467" i="3"/>
  <c r="N44" i="24" s="1"/>
  <c r="AS467" i="3"/>
  <c r="N34" i="24" s="1"/>
  <c r="BP467" i="3"/>
  <c r="N57" i="24" s="1"/>
  <c r="BE467" i="3"/>
  <c r="N46" i="24" s="1"/>
  <c r="BG467" i="3"/>
  <c r="N48" i="24" s="1"/>
  <c r="CP467" i="3"/>
  <c r="N83" i="24" s="1"/>
  <c r="AD467" i="3"/>
  <c r="N19" i="24" s="1"/>
  <c r="CQ467" i="3"/>
  <c r="N84" i="24" s="1"/>
  <c r="BV467" i="3"/>
  <c r="N63" i="24" s="1"/>
  <c r="CC467" i="3"/>
  <c r="N70" i="24" s="1"/>
  <c r="BS467" i="3"/>
  <c r="N60" i="24" s="1"/>
  <c r="CO467" i="3"/>
  <c r="N82" i="24" s="1"/>
  <c r="AB467" i="3"/>
  <c r="N17" i="24" s="1"/>
  <c r="CD467" i="3"/>
  <c r="N71" i="24" s="1"/>
  <c r="CJ467" i="3"/>
  <c r="N77" i="24" s="1"/>
  <c r="AO467" i="3"/>
  <c r="N30" i="24" s="1"/>
  <c r="AR467" i="3"/>
  <c r="N33" i="24" s="1"/>
  <c r="AH467" i="3"/>
  <c r="N23" i="24" s="1"/>
  <c r="DB99" i="3"/>
  <c r="DC99" i="3" s="1"/>
  <c r="W99" i="3" s="1"/>
  <c r="V99" i="3"/>
  <c r="R99" i="3"/>
  <c r="R39" i="3"/>
  <c r="DB39" i="3"/>
  <c r="DC39" i="3" s="1"/>
  <c r="W39" i="3" s="1"/>
  <c r="V39" i="3"/>
  <c r="DB62" i="3"/>
  <c r="DC62" i="3" s="1"/>
  <c r="W62" i="3" s="1"/>
  <c r="V62" i="3"/>
  <c r="R62" i="3"/>
  <c r="R294" i="3"/>
  <c r="DB294" i="3"/>
  <c r="DC294" i="3" s="1"/>
  <c r="W294" i="3" s="1"/>
  <c r="V294" i="3"/>
  <c r="R133" i="3"/>
  <c r="DB133" i="3"/>
  <c r="DC133" i="3" s="1"/>
  <c r="W133" i="3" s="1"/>
  <c r="V133" i="3"/>
  <c r="DB59" i="3"/>
  <c r="DC59" i="3" s="1"/>
  <c r="W59" i="3" s="1"/>
  <c r="R59" i="3"/>
  <c r="V59" i="3"/>
  <c r="V148" i="3"/>
  <c r="R148" i="3"/>
  <c r="DC148" i="3"/>
  <c r="W148" i="3" s="1"/>
  <c r="DB148" i="3"/>
  <c r="DB178" i="3"/>
  <c r="DC178" i="3" s="1"/>
  <c r="W178" i="3" s="1"/>
  <c r="V178" i="3"/>
  <c r="R178" i="3"/>
  <c r="DB392" i="3"/>
  <c r="DC392" i="3" s="1"/>
  <c r="W392" i="3" s="1"/>
  <c r="V392" i="3"/>
  <c r="R392" i="3"/>
  <c r="R155" i="3"/>
  <c r="DB155" i="3"/>
  <c r="DC155" i="3"/>
  <c r="W155" i="3" s="1"/>
  <c r="V155" i="3"/>
  <c r="DB114" i="3"/>
  <c r="DC114" i="3" s="1"/>
  <c r="W114" i="3" s="1"/>
  <c r="R114" i="3"/>
  <c r="V114" i="3"/>
  <c r="DB180" i="3"/>
  <c r="DC180" i="3" s="1"/>
  <c r="W180" i="3" s="1"/>
  <c r="V180" i="3"/>
  <c r="R180" i="3"/>
  <c r="R354" i="3"/>
  <c r="DB354" i="3"/>
  <c r="DC354" i="3" s="1"/>
  <c r="W354" i="3" s="1"/>
  <c r="V354" i="3"/>
  <c r="R335" i="3"/>
  <c r="V335" i="3"/>
  <c r="DB335" i="3"/>
  <c r="DC335" i="3" s="1"/>
  <c r="W335" i="3" s="1"/>
  <c r="DB258" i="3"/>
  <c r="DC258" i="3" s="1"/>
  <c r="W258" i="3" s="1"/>
  <c r="V258" i="3"/>
  <c r="R258" i="3"/>
  <c r="R408" i="3"/>
  <c r="DB408" i="3"/>
  <c r="V408" i="3"/>
  <c r="DC408" i="3"/>
  <c r="W408" i="3" s="1"/>
  <c r="V443" i="3"/>
  <c r="R443" i="3"/>
  <c r="DB443" i="3"/>
  <c r="DC443" i="3" s="1"/>
  <c r="W443" i="3" s="1"/>
  <c r="V206" i="3"/>
  <c r="R206" i="3"/>
  <c r="DB206" i="3"/>
  <c r="DC206" i="3" s="1"/>
  <c r="W206" i="3" s="1"/>
  <c r="V276" i="3"/>
  <c r="DB276" i="3"/>
  <c r="DC276" i="3" s="1"/>
  <c r="W276" i="3" s="1"/>
  <c r="R276" i="3"/>
  <c r="R346" i="3"/>
  <c r="DB346" i="3"/>
  <c r="DC346" i="3" s="1"/>
  <c r="W346" i="3" s="1"/>
  <c r="V346" i="3"/>
  <c r="DB432" i="3"/>
  <c r="DC432" i="3" s="1"/>
  <c r="W432" i="3" s="1"/>
  <c r="V432" i="3"/>
  <c r="R432" i="3"/>
  <c r="V277" i="3"/>
  <c r="DB277" i="3"/>
  <c r="DC277" i="3" s="1"/>
  <c r="W277" i="3" s="1"/>
  <c r="R277" i="3"/>
  <c r="DB70" i="3"/>
  <c r="DC70" i="3" s="1"/>
  <c r="W70" i="3" s="1"/>
  <c r="R70" i="3"/>
  <c r="V70" i="3"/>
  <c r="V176" i="3"/>
  <c r="DB176" i="3"/>
  <c r="R176" i="3"/>
  <c r="DC176" i="3"/>
  <c r="W176" i="3" s="1"/>
  <c r="DB230" i="3"/>
  <c r="DC230" i="3" s="1"/>
  <c r="W230" i="3" s="1"/>
  <c r="R230" i="3"/>
  <c r="V230" i="3"/>
  <c r="V264" i="3"/>
  <c r="R264" i="3"/>
  <c r="DB264" i="3"/>
  <c r="DC264" i="3" s="1"/>
  <c r="W264" i="3" s="1"/>
  <c r="DB296" i="3"/>
  <c r="DC296" i="3" s="1"/>
  <c r="W296" i="3" s="1"/>
  <c r="V296" i="3"/>
  <c r="R296" i="3"/>
  <c r="R374" i="3"/>
  <c r="DB374" i="3"/>
  <c r="DC374" i="3"/>
  <c r="W374" i="3" s="1"/>
  <c r="V374" i="3"/>
  <c r="R416" i="3"/>
  <c r="V416" i="3"/>
  <c r="DB416" i="3"/>
  <c r="DC416" i="3" s="1"/>
  <c r="W416" i="3" s="1"/>
  <c r="DB452" i="3"/>
  <c r="DC452" i="3" s="1"/>
  <c r="W452" i="3" s="1"/>
  <c r="R452" i="3"/>
  <c r="V452" i="3"/>
  <c r="R217" i="3"/>
  <c r="V217" i="3"/>
  <c r="DB217" i="3"/>
  <c r="DC217" i="3" s="1"/>
  <c r="W217" i="3" s="1"/>
  <c r="DB309" i="3"/>
  <c r="DC309" i="3" s="1"/>
  <c r="W309" i="3" s="1"/>
  <c r="V309" i="3"/>
  <c r="R309" i="3"/>
  <c r="DB395" i="3"/>
  <c r="DC395" i="3" s="1"/>
  <c r="W395" i="3" s="1"/>
  <c r="R395" i="3"/>
  <c r="V395" i="3"/>
  <c r="DB332" i="3"/>
  <c r="DC332" i="3" s="1"/>
  <c r="W332" i="3" s="1"/>
  <c r="V332" i="3"/>
  <c r="R332" i="3"/>
  <c r="V364" i="3"/>
  <c r="DB364" i="3"/>
  <c r="DC364" i="3"/>
  <c r="W364" i="3" s="1"/>
  <c r="R364" i="3"/>
  <c r="DB396" i="3"/>
  <c r="DC396" i="3" s="1"/>
  <c r="W396" i="3" s="1"/>
  <c r="V396" i="3"/>
  <c r="R396" i="3"/>
  <c r="DB428" i="3"/>
  <c r="DC428" i="3" s="1"/>
  <c r="W428" i="3" s="1"/>
  <c r="V428" i="3"/>
  <c r="R428" i="3"/>
  <c r="DB165" i="3"/>
  <c r="DC165" i="3" s="1"/>
  <c r="W165" i="3" s="1"/>
  <c r="R165" i="3"/>
  <c r="V165" i="3"/>
  <c r="V189" i="3"/>
  <c r="DB189" i="3"/>
  <c r="DC189" i="3" s="1"/>
  <c r="W189" i="3" s="1"/>
  <c r="R189" i="3"/>
  <c r="DB213" i="3"/>
  <c r="DC213" i="3" s="1"/>
  <c r="W213" i="3" s="1"/>
  <c r="V213" i="3"/>
  <c r="R213" i="3"/>
  <c r="V253" i="3"/>
  <c r="DB253" i="3"/>
  <c r="DC253" i="3" s="1"/>
  <c r="W253" i="3" s="1"/>
  <c r="R253" i="3"/>
  <c r="V295" i="3"/>
  <c r="DB295" i="3"/>
  <c r="DC295" i="3"/>
  <c r="W295" i="3" s="1"/>
  <c r="R295" i="3"/>
  <c r="V339" i="3"/>
  <c r="DB339" i="3"/>
  <c r="DC339" i="3" s="1"/>
  <c r="W339" i="3" s="1"/>
  <c r="R339" i="3"/>
  <c r="V381" i="3"/>
  <c r="DB381" i="3"/>
  <c r="DC381" i="3" s="1"/>
  <c r="W381" i="3" s="1"/>
  <c r="R381" i="3"/>
  <c r="R423" i="3"/>
  <c r="DB423" i="3"/>
  <c r="DC423" i="3"/>
  <c r="W423" i="3" s="1"/>
  <c r="V423" i="3"/>
  <c r="R463" i="3"/>
  <c r="DB463" i="3"/>
  <c r="DC463" i="3" s="1"/>
  <c r="W463" i="3" s="1"/>
  <c r="V463" i="3"/>
  <c r="R175" i="3"/>
  <c r="V175" i="3"/>
  <c r="DB175" i="3"/>
  <c r="DC175" i="3" s="1"/>
  <c r="W175" i="3" s="1"/>
  <c r="R199" i="3"/>
  <c r="DB199" i="3"/>
  <c r="DC199" i="3" s="1"/>
  <c r="W199" i="3" s="1"/>
  <c r="V199" i="3"/>
  <c r="DB223" i="3"/>
  <c r="DC223" i="3" s="1"/>
  <c r="W223" i="3" s="1"/>
  <c r="V223" i="3"/>
  <c r="R223" i="3"/>
  <c r="R269" i="3"/>
  <c r="DB269" i="3"/>
  <c r="DC269" i="3" s="1"/>
  <c r="W269" i="3" s="1"/>
  <c r="V269" i="3"/>
  <c r="R311" i="3"/>
  <c r="V311" i="3"/>
  <c r="DB311" i="3"/>
  <c r="DC311" i="3" s="1"/>
  <c r="W311" i="3" s="1"/>
  <c r="DB355" i="3"/>
  <c r="DC355" i="3" s="1"/>
  <c r="W355" i="3" s="1"/>
  <c r="V355" i="3"/>
  <c r="R355" i="3"/>
  <c r="R397" i="3"/>
  <c r="V397" i="3"/>
  <c r="DB397" i="3"/>
  <c r="DC397" i="3" s="1"/>
  <c r="W397" i="3" s="1"/>
  <c r="DC439" i="3"/>
  <c r="W439" i="3" s="1"/>
  <c r="DB439" i="3"/>
  <c r="R439" i="3"/>
  <c r="V439" i="3"/>
  <c r="DC219" i="3"/>
  <c r="W219" i="3" s="1"/>
  <c r="DB219" i="3"/>
  <c r="R219" i="3"/>
  <c r="V219" i="3"/>
  <c r="R241" i="3"/>
  <c r="DB241" i="3"/>
  <c r="DC241" i="3" s="1"/>
  <c r="W241" i="3" s="1"/>
  <c r="V241" i="3"/>
  <c r="R273" i="3"/>
  <c r="V273" i="3"/>
  <c r="DB273" i="3"/>
  <c r="DC273" i="3" s="1"/>
  <c r="W273" i="3" s="1"/>
  <c r="R305" i="3"/>
  <c r="DB305" i="3"/>
  <c r="DC305" i="3" s="1"/>
  <c r="W305" i="3" s="1"/>
  <c r="V305" i="3"/>
  <c r="DB337" i="3"/>
  <c r="DC337" i="3" s="1"/>
  <c r="W337" i="3" s="1"/>
  <c r="R337" i="3"/>
  <c r="V337" i="3"/>
  <c r="DB369" i="3"/>
  <c r="DC369" i="3" s="1"/>
  <c r="W369" i="3" s="1"/>
  <c r="V369" i="3"/>
  <c r="R369" i="3"/>
  <c r="DB401" i="3"/>
  <c r="DC401" i="3" s="1"/>
  <c r="W401" i="3" s="1"/>
  <c r="R401" i="3"/>
  <c r="V401" i="3"/>
  <c r="DB433" i="3"/>
  <c r="DC433" i="3" s="1"/>
  <c r="W433" i="3" s="1"/>
  <c r="V433" i="3"/>
  <c r="R433" i="3"/>
  <c r="DB459" i="3"/>
  <c r="DC459" i="3" s="1"/>
  <c r="W459" i="3" s="1"/>
  <c r="R459" i="3"/>
  <c r="V459" i="3"/>
  <c r="V69" i="3"/>
  <c r="R69" i="3"/>
  <c r="DB69" i="3"/>
  <c r="DC69" i="3" s="1"/>
  <c r="W69" i="3" s="1"/>
  <c r="E19" i="36"/>
  <c r="D19" i="36" s="1"/>
  <c r="D30" i="27"/>
  <c r="I30" i="27" s="1"/>
  <c r="K30" i="27" s="1"/>
  <c r="I32" i="27"/>
  <c r="K32" i="27" s="1"/>
  <c r="DB302" i="3"/>
  <c r="DC302" i="3"/>
  <c r="W302" i="3" s="1"/>
  <c r="V302" i="3"/>
  <c r="R302" i="3"/>
  <c r="V120" i="3"/>
  <c r="R120" i="3"/>
  <c r="DB120" i="3"/>
  <c r="DC120" i="3" s="1"/>
  <c r="W120" i="3" s="1"/>
  <c r="R67" i="3"/>
  <c r="DB67" i="3"/>
  <c r="DC67" i="3" s="1"/>
  <c r="W67" i="3" s="1"/>
  <c r="V67" i="3"/>
  <c r="DB123" i="3"/>
  <c r="V123" i="3"/>
  <c r="DC123" i="3"/>
  <c r="W123" i="3" s="1"/>
  <c r="R123" i="3"/>
  <c r="V140" i="3"/>
  <c r="DB140" i="3"/>
  <c r="DC140" i="3" s="1"/>
  <c r="W140" i="3" s="1"/>
  <c r="R140" i="3"/>
  <c r="V286" i="3"/>
  <c r="DB286" i="3"/>
  <c r="DC286" i="3" s="1"/>
  <c r="W286" i="3" s="1"/>
  <c r="R286" i="3"/>
  <c r="R121" i="3"/>
  <c r="V121" i="3"/>
  <c r="DB121" i="3"/>
  <c r="DC121" i="3" s="1"/>
  <c r="W121" i="3" s="1"/>
  <c r="V19" i="3"/>
  <c r="DB19" i="3"/>
  <c r="DC19" i="3" s="1"/>
  <c r="W19" i="3" s="1"/>
  <c r="R19" i="3"/>
  <c r="V318" i="3"/>
  <c r="DB318" i="3"/>
  <c r="DC318" i="3" s="1"/>
  <c r="W318" i="3" s="1"/>
  <c r="R318" i="3"/>
  <c r="R109" i="3"/>
  <c r="DB109" i="3"/>
  <c r="DC109" i="3" s="1"/>
  <c r="W109" i="3" s="1"/>
  <c r="V109" i="3"/>
  <c r="V41" i="3"/>
  <c r="DB41" i="3"/>
  <c r="DC41" i="3" s="1"/>
  <c r="W41" i="3" s="1"/>
  <c r="R41" i="3"/>
  <c r="R98" i="3"/>
  <c r="DB98" i="3"/>
  <c r="DC98" i="3" s="1"/>
  <c r="W98" i="3" s="1"/>
  <c r="V98" i="3"/>
  <c r="V414" i="3"/>
  <c r="DB414" i="3"/>
  <c r="DC414" i="3" s="1"/>
  <c r="W414" i="3" s="1"/>
  <c r="R414" i="3"/>
  <c r="DB105" i="3"/>
  <c r="DC105" i="3"/>
  <c r="W105" i="3" s="1"/>
  <c r="V105" i="3"/>
  <c r="R105" i="3"/>
  <c r="R61" i="3"/>
  <c r="V61" i="3"/>
  <c r="DB61" i="3"/>
  <c r="DC61" i="3" s="1"/>
  <c r="W61" i="3" s="1"/>
  <c r="V23" i="3"/>
  <c r="R23" i="3"/>
  <c r="DB23" i="3"/>
  <c r="DC23" i="3" s="1"/>
  <c r="W23" i="3" s="1"/>
  <c r="V30" i="3"/>
  <c r="R30" i="3"/>
  <c r="DB30" i="3"/>
  <c r="DC30" i="3" s="1"/>
  <c r="W30" i="3" s="1"/>
  <c r="V350" i="3"/>
  <c r="DB350" i="3"/>
  <c r="DC350" i="3" s="1"/>
  <c r="W350" i="3" s="1"/>
  <c r="R350" i="3"/>
  <c r="DB159" i="3"/>
  <c r="DC159" i="3"/>
  <c r="W159" i="3" s="1"/>
  <c r="R159" i="3"/>
  <c r="V159" i="3"/>
  <c r="DB124" i="3"/>
  <c r="R124" i="3"/>
  <c r="DC124" i="3"/>
  <c r="W124" i="3" s="1"/>
  <c r="V124" i="3"/>
  <c r="R42" i="3"/>
  <c r="DB42" i="3"/>
  <c r="DC42" i="3" s="1"/>
  <c r="W42" i="3" s="1"/>
  <c r="V42" i="3"/>
  <c r="V266" i="3"/>
  <c r="DB266" i="3"/>
  <c r="DC266" i="3" s="1"/>
  <c r="W266" i="3" s="1"/>
  <c r="R266" i="3"/>
  <c r="V418" i="3"/>
  <c r="R418" i="3"/>
  <c r="DB418" i="3"/>
  <c r="DC418" i="3" s="1"/>
  <c r="W418" i="3" s="1"/>
  <c r="V453" i="3"/>
  <c r="DB453" i="3"/>
  <c r="R453" i="3"/>
  <c r="DC453" i="3"/>
  <c r="W453" i="3" s="1"/>
  <c r="DB306" i="3"/>
  <c r="DC306" i="3" s="1"/>
  <c r="W306" i="3" s="1"/>
  <c r="R306" i="3"/>
  <c r="V306" i="3"/>
  <c r="R235" i="3"/>
  <c r="DB235" i="3"/>
  <c r="DC235" i="3" s="1"/>
  <c r="W235" i="3" s="1"/>
  <c r="V235" i="3"/>
  <c r="DB22" i="3"/>
  <c r="DC22" i="3" s="1"/>
  <c r="W22" i="3" s="1"/>
  <c r="R22" i="3"/>
  <c r="V22" i="3"/>
  <c r="R204" i="3"/>
  <c r="DB204" i="3"/>
  <c r="DC204" i="3" s="1"/>
  <c r="W204" i="3" s="1"/>
  <c r="V204" i="3"/>
  <c r="V268" i="3"/>
  <c r="R268" i="3"/>
  <c r="DB268" i="3"/>
  <c r="DC268" i="3" s="1"/>
  <c r="W268" i="3" s="1"/>
  <c r="V336" i="3"/>
  <c r="R336" i="3"/>
  <c r="DB336" i="3"/>
  <c r="DC336" i="3" s="1"/>
  <c r="W336" i="3" s="1"/>
  <c r="R422" i="3"/>
  <c r="DB422" i="3"/>
  <c r="DC422" i="3" s="1"/>
  <c r="W422" i="3" s="1"/>
  <c r="V422" i="3"/>
  <c r="R255" i="3"/>
  <c r="DB255" i="3"/>
  <c r="V255" i="3"/>
  <c r="DC255" i="3"/>
  <c r="W255" i="3" s="1"/>
  <c r="V427" i="3"/>
  <c r="DC427" i="3"/>
  <c r="W427" i="3" s="1"/>
  <c r="DB427" i="3"/>
  <c r="R427" i="3"/>
  <c r="DB44" i="3"/>
  <c r="DC44" i="3" s="1"/>
  <c r="W44" i="3" s="1"/>
  <c r="V44" i="3"/>
  <c r="R44" i="3"/>
  <c r="R200" i="3"/>
  <c r="DB200" i="3"/>
  <c r="DC200" i="3" s="1"/>
  <c r="W200" i="3" s="1"/>
  <c r="V200" i="3"/>
  <c r="V256" i="3"/>
  <c r="R256" i="3"/>
  <c r="DB256" i="3"/>
  <c r="DC256" i="3" s="1"/>
  <c r="W256" i="3" s="1"/>
  <c r="V320" i="3"/>
  <c r="DB320" i="3"/>
  <c r="DC320" i="3" s="1"/>
  <c r="W320" i="3" s="1"/>
  <c r="R320" i="3"/>
  <c r="DB406" i="3"/>
  <c r="V406" i="3"/>
  <c r="DC406" i="3"/>
  <c r="W406" i="3" s="1"/>
  <c r="R406" i="3"/>
  <c r="DB209" i="3"/>
  <c r="R209" i="3"/>
  <c r="DC209" i="3"/>
  <c r="W209" i="3" s="1"/>
  <c r="V209" i="3"/>
  <c r="V287" i="3"/>
  <c r="DB287" i="3"/>
  <c r="DC287" i="3" s="1"/>
  <c r="W287" i="3" s="1"/>
  <c r="R287" i="3"/>
  <c r="V324" i="3"/>
  <c r="R324" i="3"/>
  <c r="DB324" i="3"/>
  <c r="DC324" i="3" s="1"/>
  <c r="W324" i="3" s="1"/>
  <c r="DB420" i="3"/>
  <c r="DC420" i="3"/>
  <c r="W420" i="3" s="1"/>
  <c r="R420" i="3"/>
  <c r="V420" i="3"/>
  <c r="R185" i="3"/>
  <c r="V185" i="3"/>
  <c r="DB185" i="3"/>
  <c r="DC185" i="3" s="1"/>
  <c r="W185" i="3" s="1"/>
  <c r="V243" i="3"/>
  <c r="R243" i="3"/>
  <c r="DB243" i="3"/>
  <c r="DC243" i="3" s="1"/>
  <c r="W243" i="3" s="1"/>
  <c r="R327" i="3"/>
  <c r="DC327" i="3"/>
  <c r="W327" i="3" s="1"/>
  <c r="DB327" i="3"/>
  <c r="V327" i="3"/>
  <c r="DB371" i="3"/>
  <c r="DC371" i="3" s="1"/>
  <c r="W371" i="3" s="1"/>
  <c r="V371" i="3"/>
  <c r="R371" i="3"/>
  <c r="V455" i="3"/>
  <c r="DB455" i="3"/>
  <c r="R455" i="3"/>
  <c r="DC455" i="3"/>
  <c r="W455" i="3" s="1"/>
  <c r="DB183" i="3"/>
  <c r="DC183" i="3" s="1"/>
  <c r="W183" i="3" s="1"/>
  <c r="R183" i="3"/>
  <c r="V183" i="3"/>
  <c r="DB259" i="3"/>
  <c r="DC259" i="3" s="1"/>
  <c r="W259" i="3" s="1"/>
  <c r="R259" i="3"/>
  <c r="V259" i="3"/>
  <c r="DB343" i="3"/>
  <c r="DC343" i="3" s="1"/>
  <c r="W343" i="3" s="1"/>
  <c r="V343" i="3"/>
  <c r="R343" i="3"/>
  <c r="R429" i="3"/>
  <c r="V429" i="3"/>
  <c r="DB429" i="3"/>
  <c r="DC429" i="3" s="1"/>
  <c r="W429" i="3" s="1"/>
  <c r="R237" i="3"/>
  <c r="DB237" i="3"/>
  <c r="DC237" i="3" s="1"/>
  <c r="W237" i="3" s="1"/>
  <c r="V237" i="3"/>
  <c r="DB297" i="3"/>
  <c r="V297" i="3"/>
  <c r="DC297" i="3"/>
  <c r="W297" i="3" s="1"/>
  <c r="R297" i="3"/>
  <c r="DB361" i="3"/>
  <c r="R361" i="3"/>
  <c r="DC361" i="3"/>
  <c r="W361" i="3" s="1"/>
  <c r="V361" i="3"/>
  <c r="DB425" i="3"/>
  <c r="DC425" i="3" s="1"/>
  <c r="W425" i="3" s="1"/>
  <c r="V425" i="3"/>
  <c r="R425" i="3"/>
  <c r="V152" i="3"/>
  <c r="DB152" i="3"/>
  <c r="DC152" i="3" s="1"/>
  <c r="W152" i="3" s="1"/>
  <c r="R152" i="3"/>
  <c r="K21" i="27"/>
  <c r="I16" i="27"/>
  <c r="K16" i="27" s="1"/>
  <c r="F16" i="27"/>
  <c r="DB108" i="3"/>
  <c r="DC108" i="3" s="1"/>
  <c r="W108" i="3" s="1"/>
  <c r="R108" i="3"/>
  <c r="V108" i="3"/>
  <c r="V49" i="3"/>
  <c r="R49" i="3"/>
  <c r="DB49" i="3"/>
  <c r="DC49" i="3" s="1"/>
  <c r="W49" i="3" s="1"/>
  <c r="R119" i="3"/>
  <c r="DB119" i="3"/>
  <c r="DC119" i="3" s="1"/>
  <c r="W119" i="3" s="1"/>
  <c r="V119" i="3"/>
  <c r="R134" i="3"/>
  <c r="V134" i="3"/>
  <c r="DB134" i="3"/>
  <c r="DC134" i="3" s="1"/>
  <c r="W134" i="3" s="1"/>
  <c r="V360" i="3"/>
  <c r="DB360" i="3"/>
  <c r="DC360" i="3"/>
  <c r="W360" i="3" s="1"/>
  <c r="R360" i="3"/>
  <c r="DB117" i="3"/>
  <c r="DC117" i="3" s="1"/>
  <c r="W117" i="3" s="1"/>
  <c r="R117" i="3"/>
  <c r="V117" i="3"/>
  <c r="R144" i="3"/>
  <c r="DB144" i="3"/>
  <c r="DC144" i="3" s="1"/>
  <c r="W144" i="3" s="1"/>
  <c r="V144" i="3"/>
  <c r="V402" i="3"/>
  <c r="DB402" i="3"/>
  <c r="DC402" i="3"/>
  <c r="W402" i="3" s="1"/>
  <c r="R402" i="3"/>
  <c r="DB139" i="3"/>
  <c r="DC139" i="3" s="1"/>
  <c r="W139" i="3" s="1"/>
  <c r="R139" i="3"/>
  <c r="V139" i="3"/>
  <c r="V65" i="3"/>
  <c r="DB65" i="3"/>
  <c r="R65" i="3"/>
  <c r="DC65" i="3"/>
  <c r="W65" i="3" s="1"/>
  <c r="DB138" i="3"/>
  <c r="DC138" i="3" s="1"/>
  <c r="W138" i="3" s="1"/>
  <c r="R138" i="3"/>
  <c r="V138" i="3"/>
  <c r="DB162" i="3"/>
  <c r="DC162" i="3" s="1"/>
  <c r="W162" i="3" s="1"/>
  <c r="V162" i="3"/>
  <c r="R162" i="3"/>
  <c r="R283" i="3"/>
  <c r="DB283" i="3"/>
  <c r="DC283" i="3" s="1"/>
  <c r="W283" i="3" s="1"/>
  <c r="V283" i="3"/>
  <c r="DB103" i="3"/>
  <c r="DC103" i="3" s="1"/>
  <c r="W103" i="3" s="1"/>
  <c r="V103" i="3"/>
  <c r="R103" i="3"/>
  <c r="R81" i="3"/>
  <c r="DB81" i="3"/>
  <c r="V81" i="3"/>
  <c r="DC81" i="3"/>
  <c r="W81" i="3" s="1"/>
  <c r="V51" i="3"/>
  <c r="DB51" i="3"/>
  <c r="DC51" i="3"/>
  <c r="W51" i="3" s="1"/>
  <c r="R51" i="3"/>
  <c r="R64" i="3"/>
  <c r="V64" i="3"/>
  <c r="DB64" i="3"/>
  <c r="DC64" i="3" s="1"/>
  <c r="W64" i="3" s="1"/>
  <c r="DB246" i="3"/>
  <c r="DC246" i="3" s="1"/>
  <c r="W246" i="3" s="1"/>
  <c r="V246" i="3"/>
  <c r="R246" i="3"/>
  <c r="DB325" i="3"/>
  <c r="DC325" i="3" s="1"/>
  <c r="W325" i="3" s="1"/>
  <c r="R325" i="3"/>
  <c r="V325" i="3"/>
  <c r="R130" i="3"/>
  <c r="V130" i="3"/>
  <c r="DB130" i="3"/>
  <c r="DC130" i="3" s="1"/>
  <c r="W130" i="3" s="1"/>
  <c r="V56" i="3"/>
  <c r="R56" i="3"/>
  <c r="DB56" i="3"/>
  <c r="DC56" i="3" s="1"/>
  <c r="W56" i="3" s="1"/>
  <c r="DB34" i="3"/>
  <c r="DC34" i="3" s="1"/>
  <c r="W34" i="3" s="1"/>
  <c r="R34" i="3"/>
  <c r="V34" i="3"/>
  <c r="V282" i="3"/>
  <c r="R282" i="3"/>
  <c r="DB282" i="3"/>
  <c r="DC282" i="3" s="1"/>
  <c r="W282" i="3" s="1"/>
  <c r="DB440" i="3"/>
  <c r="DC440" i="3" s="1"/>
  <c r="W440" i="3" s="1"/>
  <c r="V440" i="3"/>
  <c r="R440" i="3"/>
  <c r="V156" i="3"/>
  <c r="R156" i="3"/>
  <c r="DB156" i="3"/>
  <c r="DC156" i="3" s="1"/>
  <c r="W156" i="3" s="1"/>
  <c r="R322" i="3"/>
  <c r="V322" i="3"/>
  <c r="DB322" i="3"/>
  <c r="DC322" i="3" s="1"/>
  <c r="W322" i="3" s="1"/>
  <c r="R271" i="3"/>
  <c r="DB271" i="3"/>
  <c r="DC271" i="3" s="1"/>
  <c r="W271" i="3" s="1"/>
  <c r="V271" i="3"/>
  <c r="R20" i="3"/>
  <c r="V20" i="3"/>
  <c r="DB20" i="3"/>
  <c r="DC20" i="3" s="1"/>
  <c r="W20" i="3" s="1"/>
  <c r="R190" i="3"/>
  <c r="DB190" i="3"/>
  <c r="DC190" i="3" s="1"/>
  <c r="W190" i="3" s="1"/>
  <c r="V190" i="3"/>
  <c r="DB242" i="3"/>
  <c r="DC242" i="3" s="1"/>
  <c r="W242" i="3" s="1"/>
  <c r="V242" i="3"/>
  <c r="R242" i="3"/>
  <c r="DB308" i="3"/>
  <c r="DC308" i="3" s="1"/>
  <c r="W308" i="3" s="1"/>
  <c r="R308" i="3"/>
  <c r="V308" i="3"/>
  <c r="V390" i="3"/>
  <c r="R390" i="3"/>
  <c r="DB390" i="3"/>
  <c r="DC390" i="3" s="1"/>
  <c r="W390" i="3" s="1"/>
  <c r="DC171" i="3"/>
  <c r="W171" i="3" s="1"/>
  <c r="R171" i="3"/>
  <c r="V171" i="3"/>
  <c r="DB171" i="3"/>
  <c r="V363" i="3"/>
  <c r="R363" i="3"/>
  <c r="DB363" i="3"/>
  <c r="DC363" i="3" s="1"/>
  <c r="W363" i="3" s="1"/>
  <c r="DB447" i="3"/>
  <c r="DC447" i="3" s="1"/>
  <c r="W447" i="3" s="1"/>
  <c r="R447" i="3"/>
  <c r="V447" i="3"/>
  <c r="V36" i="3"/>
  <c r="R36" i="3"/>
  <c r="DB36" i="3"/>
  <c r="DC36" i="3" s="1"/>
  <c r="W36" i="3" s="1"/>
  <c r="V208" i="3"/>
  <c r="DB208" i="3"/>
  <c r="R208" i="3"/>
  <c r="DC208" i="3"/>
  <c r="W208" i="3" s="1"/>
  <c r="R330" i="3"/>
  <c r="DB330" i="3"/>
  <c r="DC330" i="3" s="1"/>
  <c r="W330" i="3" s="1"/>
  <c r="V330" i="3"/>
  <c r="L15" i="34"/>
  <c r="K15" i="34"/>
  <c r="K20" i="27"/>
  <c r="K14" i="27"/>
  <c r="F18" i="27"/>
  <c r="I18" i="27"/>
  <c r="K18" i="27" s="1"/>
  <c r="DB149" i="3"/>
  <c r="R149" i="3"/>
  <c r="V149" i="3"/>
  <c r="DC149" i="3"/>
  <c r="W149" i="3" s="1"/>
  <c r="V91" i="3"/>
  <c r="DB91" i="3"/>
  <c r="DC91" i="3" s="1"/>
  <c r="W91" i="3" s="1"/>
  <c r="R91" i="3"/>
  <c r="DB96" i="3"/>
  <c r="DC96" i="3" s="1"/>
  <c r="W96" i="3" s="1"/>
  <c r="V96" i="3"/>
  <c r="R96" i="3"/>
  <c r="R153" i="3"/>
  <c r="V153" i="3"/>
  <c r="DB153" i="3"/>
  <c r="DC153" i="3" s="1"/>
  <c r="W153" i="3" s="1"/>
  <c r="M17" i="3"/>
  <c r="L467" i="3"/>
  <c r="DB338" i="3"/>
  <c r="DC338" i="3" s="1"/>
  <c r="W338" i="3" s="1"/>
  <c r="V338" i="3"/>
  <c r="R338" i="3"/>
  <c r="V85" i="3"/>
  <c r="DB85" i="3"/>
  <c r="DC85" i="3" s="1"/>
  <c r="W85" i="3" s="1"/>
  <c r="R85" i="3"/>
  <c r="V122" i="3"/>
  <c r="DB122" i="3"/>
  <c r="R122" i="3"/>
  <c r="DC122" i="3"/>
  <c r="W122" i="3" s="1"/>
  <c r="DB38" i="3"/>
  <c r="DC38" i="3" s="1"/>
  <c r="W38" i="3" s="1"/>
  <c r="V38" i="3"/>
  <c r="R38" i="3"/>
  <c r="DB446" i="3"/>
  <c r="DC446" i="3" s="1"/>
  <c r="W446" i="3" s="1"/>
  <c r="V446" i="3"/>
  <c r="R446" i="3"/>
  <c r="R135" i="3"/>
  <c r="V135" i="3"/>
  <c r="DB135" i="3"/>
  <c r="DC135" i="3"/>
  <c r="W135" i="3" s="1"/>
  <c r="DB107" i="3"/>
  <c r="DC107" i="3" s="1"/>
  <c r="W107" i="3" s="1"/>
  <c r="R107" i="3"/>
  <c r="V107" i="3"/>
  <c r="V35" i="3"/>
  <c r="DB35" i="3"/>
  <c r="DC35" i="3" s="1"/>
  <c r="W35" i="3" s="1"/>
  <c r="R35" i="3"/>
  <c r="R106" i="3"/>
  <c r="DB106" i="3"/>
  <c r="DC106" i="3" s="1"/>
  <c r="W106" i="3" s="1"/>
  <c r="V106" i="3"/>
  <c r="V202" i="3"/>
  <c r="R202" i="3"/>
  <c r="DB202" i="3"/>
  <c r="DC202" i="3" s="1"/>
  <c r="W202" i="3" s="1"/>
  <c r="V215" i="3"/>
  <c r="DB215" i="3"/>
  <c r="DC215" i="3" s="1"/>
  <c r="W215" i="3" s="1"/>
  <c r="R215" i="3"/>
  <c r="R137" i="3"/>
  <c r="V137" i="3"/>
  <c r="DB137" i="3"/>
  <c r="DC137" i="3" s="1"/>
  <c r="W137" i="3" s="1"/>
  <c r="R89" i="3"/>
  <c r="DB89" i="3"/>
  <c r="V89" i="3"/>
  <c r="DC89" i="3"/>
  <c r="W89" i="3" s="1"/>
  <c r="R63" i="3"/>
  <c r="DB63" i="3"/>
  <c r="DC63" i="3" s="1"/>
  <c r="W63" i="3" s="1"/>
  <c r="V63" i="3"/>
  <c r="R37" i="3"/>
  <c r="V37" i="3"/>
  <c r="DB37" i="3"/>
  <c r="DC37" i="3" s="1"/>
  <c r="W37" i="3" s="1"/>
  <c r="DB110" i="3"/>
  <c r="DC110" i="3" s="1"/>
  <c r="W110" i="3" s="1"/>
  <c r="R110" i="3"/>
  <c r="V110" i="3"/>
  <c r="DB58" i="3"/>
  <c r="DC58" i="3" s="1"/>
  <c r="W58" i="3" s="1"/>
  <c r="V58" i="3"/>
  <c r="R58" i="3"/>
  <c r="DB214" i="3"/>
  <c r="DC214" i="3" s="1"/>
  <c r="W214" i="3" s="1"/>
  <c r="V214" i="3"/>
  <c r="R214" i="3"/>
  <c r="V328" i="3"/>
  <c r="DB328" i="3"/>
  <c r="R328" i="3"/>
  <c r="DC328" i="3"/>
  <c r="W328" i="3" s="1"/>
  <c r="V367" i="3"/>
  <c r="R367" i="3"/>
  <c r="DB367" i="3"/>
  <c r="DC367" i="3" s="1"/>
  <c r="W367" i="3" s="1"/>
  <c r="DB131" i="3"/>
  <c r="DC131" i="3" s="1"/>
  <c r="W131" i="3" s="1"/>
  <c r="R131" i="3"/>
  <c r="V131" i="3"/>
  <c r="V95" i="3"/>
  <c r="R95" i="3"/>
  <c r="DB95" i="3"/>
  <c r="DC95" i="3" s="1"/>
  <c r="W95" i="3" s="1"/>
  <c r="V79" i="3"/>
  <c r="R79" i="3"/>
  <c r="DB79" i="3"/>
  <c r="DC79" i="3" s="1"/>
  <c r="W79" i="3" s="1"/>
  <c r="V57" i="3"/>
  <c r="R57" i="3"/>
  <c r="DB57" i="3"/>
  <c r="DC57" i="3"/>
  <c r="W57" i="3" s="1"/>
  <c r="V43" i="3"/>
  <c r="DB43" i="3"/>
  <c r="R43" i="3"/>
  <c r="DC43" i="3"/>
  <c r="W43" i="3" s="1"/>
  <c r="DB118" i="3"/>
  <c r="V118" i="3"/>
  <c r="R118" i="3"/>
  <c r="DC118" i="3"/>
  <c r="W118" i="3" s="1"/>
  <c r="V60" i="3"/>
  <c r="R60" i="3"/>
  <c r="DB60" i="3"/>
  <c r="DC60" i="3" s="1"/>
  <c r="W60" i="3" s="1"/>
  <c r="R188" i="3"/>
  <c r="V188" i="3"/>
  <c r="DB188" i="3"/>
  <c r="DC188" i="3" s="1"/>
  <c r="W188" i="3" s="1"/>
  <c r="R278" i="3"/>
  <c r="V278" i="3"/>
  <c r="DB278" i="3"/>
  <c r="DC278" i="3" s="1"/>
  <c r="W278" i="3" s="1"/>
  <c r="V434" i="3"/>
  <c r="DB434" i="3"/>
  <c r="DC434" i="3" s="1"/>
  <c r="W434" i="3" s="1"/>
  <c r="R434" i="3"/>
  <c r="R411" i="3"/>
  <c r="DB411" i="3"/>
  <c r="DC411" i="3" s="1"/>
  <c r="W411" i="3" s="1"/>
  <c r="V411" i="3"/>
  <c r="R150" i="3"/>
  <c r="DB150" i="3"/>
  <c r="DC150" i="3" s="1"/>
  <c r="W150" i="3" s="1"/>
  <c r="V150" i="3"/>
  <c r="DB128" i="3"/>
  <c r="DC128" i="3"/>
  <c r="W128" i="3" s="1"/>
  <c r="V128" i="3"/>
  <c r="R128" i="3"/>
  <c r="DB112" i="3"/>
  <c r="V112" i="3"/>
  <c r="DC112" i="3"/>
  <c r="W112" i="3" s="1"/>
  <c r="R112" i="3"/>
  <c r="V50" i="3"/>
  <c r="DB50" i="3"/>
  <c r="DC50" i="3" s="1"/>
  <c r="W50" i="3" s="1"/>
  <c r="R50" i="3"/>
  <c r="DB28" i="3"/>
  <c r="V28" i="3"/>
  <c r="DC28" i="3"/>
  <c r="W28" i="3" s="1"/>
  <c r="R28" i="3"/>
  <c r="R240" i="3"/>
  <c r="DB240" i="3"/>
  <c r="V240" i="3"/>
  <c r="DC240" i="3"/>
  <c r="W240" i="3" s="1"/>
  <c r="DB298" i="3"/>
  <c r="V298" i="3"/>
  <c r="DC298" i="3"/>
  <c r="W298" i="3" s="1"/>
  <c r="R298" i="3"/>
  <c r="DB376" i="3"/>
  <c r="DC376" i="3" s="1"/>
  <c r="W376" i="3" s="1"/>
  <c r="R376" i="3"/>
  <c r="V376" i="3"/>
  <c r="V454" i="3"/>
  <c r="R454" i="3"/>
  <c r="DB454" i="3"/>
  <c r="DC454" i="3"/>
  <c r="W454" i="3" s="1"/>
  <c r="DB379" i="3"/>
  <c r="DC379" i="3" s="1"/>
  <c r="W379" i="3" s="1"/>
  <c r="V379" i="3"/>
  <c r="R379" i="3"/>
  <c r="R182" i="3"/>
  <c r="V182" i="3"/>
  <c r="DB182" i="3"/>
  <c r="DC182" i="3"/>
  <c r="W182" i="3" s="1"/>
  <c r="R274" i="3"/>
  <c r="V274" i="3"/>
  <c r="DB274" i="3"/>
  <c r="DC274" i="3" s="1"/>
  <c r="W274" i="3" s="1"/>
  <c r="DB344" i="3"/>
  <c r="DC344" i="3" s="1"/>
  <c r="W344" i="3" s="1"/>
  <c r="V344" i="3"/>
  <c r="R344" i="3"/>
  <c r="V430" i="3"/>
  <c r="DB430" i="3"/>
  <c r="DC430" i="3" s="1"/>
  <c r="W430" i="3" s="1"/>
  <c r="R430" i="3"/>
  <c r="R315" i="3"/>
  <c r="V315" i="3"/>
  <c r="DB315" i="3"/>
  <c r="DC315" i="3" s="1"/>
  <c r="W315" i="3" s="1"/>
  <c r="V26" i="3"/>
  <c r="DB26" i="3"/>
  <c r="R26" i="3"/>
  <c r="DC26" i="3"/>
  <c r="W26" i="3" s="1"/>
  <c r="V164" i="3"/>
  <c r="DB164" i="3"/>
  <c r="R164" i="3"/>
  <c r="DC164" i="3"/>
  <c r="W164" i="3" s="1"/>
  <c r="DB194" i="3"/>
  <c r="V194" i="3"/>
  <c r="R194" i="3"/>
  <c r="DC194" i="3"/>
  <c r="W194" i="3" s="1"/>
  <c r="R222" i="3"/>
  <c r="V222" i="3"/>
  <c r="DB222" i="3"/>
  <c r="DC222" i="3" s="1"/>
  <c r="W222" i="3" s="1"/>
  <c r="V252" i="3"/>
  <c r="DB252" i="3"/>
  <c r="DC252" i="3" s="1"/>
  <c r="W252" i="3" s="1"/>
  <c r="R252" i="3"/>
  <c r="R284" i="3"/>
  <c r="V284" i="3"/>
  <c r="DB284" i="3"/>
  <c r="DC284" i="3" s="1"/>
  <c r="W284" i="3" s="1"/>
  <c r="R316" i="3"/>
  <c r="V316" i="3"/>
  <c r="DB316" i="3"/>
  <c r="DC316" i="3" s="1"/>
  <c r="W316" i="3" s="1"/>
  <c r="DB358" i="3"/>
  <c r="R358" i="3"/>
  <c r="V358" i="3"/>
  <c r="DC358" i="3"/>
  <c r="W358" i="3" s="1"/>
  <c r="DB400" i="3"/>
  <c r="V400" i="3"/>
  <c r="R400" i="3"/>
  <c r="DC400" i="3"/>
  <c r="W400" i="3" s="1"/>
  <c r="R442" i="3"/>
  <c r="V442" i="3"/>
  <c r="DB442" i="3"/>
  <c r="DC442" i="3" s="1"/>
  <c r="W442" i="3" s="1"/>
  <c r="R191" i="3"/>
  <c r="V191" i="3"/>
  <c r="DB191" i="3"/>
  <c r="DC191" i="3" s="1"/>
  <c r="W191" i="3" s="1"/>
  <c r="R299" i="3"/>
  <c r="V299" i="3"/>
  <c r="DB299" i="3"/>
  <c r="DC299" i="3"/>
  <c r="W299" i="3" s="1"/>
  <c r="V383" i="3"/>
  <c r="DC383" i="3"/>
  <c r="W383" i="3" s="1"/>
  <c r="DB383" i="3"/>
  <c r="R383" i="3"/>
  <c r="V457" i="3"/>
  <c r="DB457" i="3"/>
  <c r="DC457" i="3" s="1"/>
  <c r="W457" i="3" s="1"/>
  <c r="R457" i="3"/>
  <c r="DB68" i="3"/>
  <c r="DC68" i="3"/>
  <c r="W68" i="3" s="1"/>
  <c r="V68" i="3"/>
  <c r="R68" i="3"/>
  <c r="V160" i="3"/>
  <c r="DB160" i="3"/>
  <c r="DC160" i="3" s="1"/>
  <c r="W160" i="3" s="1"/>
  <c r="R160" i="3"/>
  <c r="R184" i="3"/>
  <c r="V184" i="3"/>
  <c r="DB184" i="3"/>
  <c r="DC184" i="3" s="1"/>
  <c r="W184" i="3" s="1"/>
  <c r="DB210" i="3"/>
  <c r="V210" i="3"/>
  <c r="R210" i="3"/>
  <c r="DC210" i="3"/>
  <c r="W210" i="3" s="1"/>
  <c r="DB238" i="3"/>
  <c r="DC238" i="3" s="1"/>
  <c r="W238" i="3" s="1"/>
  <c r="V238" i="3"/>
  <c r="R238" i="3"/>
  <c r="V272" i="3"/>
  <c r="R272" i="3"/>
  <c r="DB272" i="3"/>
  <c r="DC272" i="3" s="1"/>
  <c r="W272" i="3" s="1"/>
  <c r="V304" i="3"/>
  <c r="R304" i="3"/>
  <c r="DB304" i="3"/>
  <c r="DC304" i="3" s="1"/>
  <c r="W304" i="3" s="1"/>
  <c r="R342" i="3"/>
  <c r="DC342" i="3"/>
  <c r="W342" i="3" s="1"/>
  <c r="DB342" i="3"/>
  <c r="V342" i="3"/>
  <c r="R384" i="3"/>
  <c r="DB384" i="3"/>
  <c r="DC384" i="3" s="1"/>
  <c r="W384" i="3" s="1"/>
  <c r="V384" i="3"/>
  <c r="V426" i="3"/>
  <c r="DB426" i="3"/>
  <c r="DC426" i="3" s="1"/>
  <c r="W426" i="3" s="1"/>
  <c r="R426" i="3"/>
  <c r="V464" i="3"/>
  <c r="R464" i="3"/>
  <c r="DB464" i="3"/>
  <c r="DC464" i="3" s="1"/>
  <c r="W464" i="3" s="1"/>
  <c r="R245" i="3"/>
  <c r="DB245" i="3"/>
  <c r="DC245" i="3" s="1"/>
  <c r="W245" i="3" s="1"/>
  <c r="V245" i="3"/>
  <c r="R331" i="3"/>
  <c r="DB331" i="3"/>
  <c r="DC331" i="3" s="1"/>
  <c r="W331" i="3" s="1"/>
  <c r="V331" i="3"/>
  <c r="DB415" i="3"/>
  <c r="R415" i="3"/>
  <c r="DC415" i="3"/>
  <c r="W415" i="3" s="1"/>
  <c r="V415" i="3"/>
  <c r="R340" i="3"/>
  <c r="V340" i="3"/>
  <c r="DB340" i="3"/>
  <c r="DC340" i="3" s="1"/>
  <c r="W340" i="3" s="1"/>
  <c r="DB372" i="3"/>
  <c r="DC372" i="3" s="1"/>
  <c r="W372" i="3" s="1"/>
  <c r="V372" i="3"/>
  <c r="R372" i="3"/>
  <c r="DB404" i="3"/>
  <c r="DC404" i="3" s="1"/>
  <c r="W404" i="3" s="1"/>
  <c r="V404" i="3"/>
  <c r="R404" i="3"/>
  <c r="V436" i="3"/>
  <c r="DC436" i="3"/>
  <c r="W436" i="3" s="1"/>
  <c r="DB436" i="3"/>
  <c r="R436" i="3"/>
  <c r="DB167" i="3"/>
  <c r="DC167" i="3" s="1"/>
  <c r="W167" i="3" s="1"/>
  <c r="V167" i="3"/>
  <c r="R167" i="3"/>
  <c r="DB197" i="3"/>
  <c r="DC197" i="3" s="1"/>
  <c r="W197" i="3" s="1"/>
  <c r="R197" i="3"/>
  <c r="V197" i="3"/>
  <c r="V225" i="3"/>
  <c r="DB225" i="3"/>
  <c r="DC225" i="3" s="1"/>
  <c r="W225" i="3" s="1"/>
  <c r="R225" i="3"/>
  <c r="DB263" i="3"/>
  <c r="DC263" i="3" s="1"/>
  <c r="W263" i="3" s="1"/>
  <c r="V263" i="3"/>
  <c r="R263" i="3"/>
  <c r="R307" i="3"/>
  <c r="DC307" i="3"/>
  <c r="W307" i="3" s="1"/>
  <c r="DB307" i="3"/>
  <c r="V307" i="3"/>
  <c r="R349" i="3"/>
  <c r="V349" i="3"/>
  <c r="DB349" i="3"/>
  <c r="DC349" i="3" s="1"/>
  <c r="W349" i="3" s="1"/>
  <c r="R391" i="3"/>
  <c r="V391" i="3"/>
  <c r="DB391" i="3"/>
  <c r="DC391" i="3" s="1"/>
  <c r="W391" i="3" s="1"/>
  <c r="R435" i="3"/>
  <c r="DB435" i="3"/>
  <c r="DC435" i="3" s="1"/>
  <c r="W435" i="3" s="1"/>
  <c r="V435" i="3"/>
  <c r="R161" i="3"/>
  <c r="V161" i="3"/>
  <c r="DB161" i="3"/>
  <c r="DC161" i="3" s="1"/>
  <c r="W161" i="3" s="1"/>
  <c r="DB177" i="3"/>
  <c r="DC177" i="3" s="1"/>
  <c r="W177" i="3" s="1"/>
  <c r="V177" i="3"/>
  <c r="R177" i="3"/>
  <c r="DB203" i="3"/>
  <c r="DC203" i="3" s="1"/>
  <c r="W203" i="3" s="1"/>
  <c r="V203" i="3"/>
  <c r="R203" i="3"/>
  <c r="DB227" i="3"/>
  <c r="DC227" i="3" s="1"/>
  <c r="W227" i="3" s="1"/>
  <c r="R227" i="3"/>
  <c r="V227" i="3"/>
  <c r="DB279" i="3"/>
  <c r="DC279" i="3" s="1"/>
  <c r="W279" i="3" s="1"/>
  <c r="V279" i="3"/>
  <c r="R279" i="3"/>
  <c r="V323" i="3"/>
  <c r="DB323" i="3"/>
  <c r="R323" i="3"/>
  <c r="DC323" i="3"/>
  <c r="W323" i="3" s="1"/>
  <c r="V365" i="3"/>
  <c r="R365" i="3"/>
  <c r="DB365" i="3"/>
  <c r="DC365" i="3" s="1"/>
  <c r="W365" i="3" s="1"/>
  <c r="R407" i="3"/>
  <c r="DB407" i="3"/>
  <c r="DC407" i="3" s="1"/>
  <c r="W407" i="3" s="1"/>
  <c r="V407" i="3"/>
  <c r="R181" i="3"/>
  <c r="V181" i="3"/>
  <c r="DB181" i="3"/>
  <c r="DC181" i="3" s="1"/>
  <c r="W181" i="3" s="1"/>
  <c r="DB229" i="3"/>
  <c r="R229" i="3"/>
  <c r="DC229" i="3"/>
  <c r="W229" i="3" s="1"/>
  <c r="V229" i="3"/>
  <c r="DB249" i="3"/>
  <c r="V249" i="3"/>
  <c r="DC249" i="3"/>
  <c r="W249" i="3" s="1"/>
  <c r="R249" i="3"/>
  <c r="V281" i="3"/>
  <c r="R281" i="3"/>
  <c r="DB281" i="3"/>
  <c r="DC281" i="3" s="1"/>
  <c r="W281" i="3" s="1"/>
  <c r="R313" i="3"/>
  <c r="V313" i="3"/>
  <c r="DB313" i="3"/>
  <c r="DC313" i="3" s="1"/>
  <c r="W313" i="3" s="1"/>
  <c r="DB345" i="3"/>
  <c r="DC345" i="3"/>
  <c r="W345" i="3" s="1"/>
  <c r="V345" i="3"/>
  <c r="R345" i="3"/>
  <c r="R377" i="3"/>
  <c r="DB377" i="3"/>
  <c r="DC377" i="3" s="1"/>
  <c r="W377" i="3" s="1"/>
  <c r="V377" i="3"/>
  <c r="R409" i="3"/>
  <c r="V409" i="3"/>
  <c r="DB409" i="3"/>
  <c r="DC409" i="3" s="1"/>
  <c r="W409" i="3" s="1"/>
  <c r="V441" i="3"/>
  <c r="DB441" i="3"/>
  <c r="DC441" i="3" s="1"/>
  <c r="W441" i="3" s="1"/>
  <c r="R441" i="3"/>
  <c r="V461" i="3"/>
  <c r="R461" i="3"/>
  <c r="DB461" i="3"/>
  <c r="DC461" i="3" s="1"/>
  <c r="W461" i="3" s="1"/>
  <c r="DB216" i="3"/>
  <c r="DC216" i="3" s="1"/>
  <c r="W216" i="3" s="1"/>
  <c r="V216" i="3"/>
  <c r="R216" i="3"/>
  <c r="E22" i="36"/>
  <c r="D22" i="36" s="1"/>
  <c r="R303" i="3"/>
  <c r="DB303" i="3"/>
  <c r="DC303" i="3" s="1"/>
  <c r="W303" i="3" s="1"/>
  <c r="V303" i="3"/>
  <c r="F15" i="27"/>
  <c r="I15" i="27"/>
  <c r="K15" i="27" s="1"/>
  <c r="DB129" i="3"/>
  <c r="DC129" i="3" s="1"/>
  <c r="W129" i="3" s="1"/>
  <c r="V129" i="3"/>
  <c r="R129" i="3"/>
  <c r="R132" i="3"/>
  <c r="V132" i="3"/>
  <c r="DB132" i="3"/>
  <c r="DC132" i="3" s="1"/>
  <c r="W132" i="3" s="1"/>
  <c r="DB80" i="3"/>
  <c r="DC80" i="3" s="1"/>
  <c r="W80" i="3" s="1"/>
  <c r="R80" i="3"/>
  <c r="V80" i="3"/>
  <c r="V77" i="3"/>
  <c r="DC77" i="3"/>
  <c r="W77" i="3" s="1"/>
  <c r="DB77" i="3"/>
  <c r="R77" i="3"/>
  <c r="V102" i="3"/>
  <c r="R102" i="3"/>
  <c r="DB102" i="3"/>
  <c r="DC102" i="3" s="1"/>
  <c r="W102" i="3" s="1"/>
  <c r="DB389" i="3"/>
  <c r="V389" i="3"/>
  <c r="R389" i="3"/>
  <c r="DC389" i="3"/>
  <c r="W389" i="3" s="1"/>
  <c r="DB33" i="3"/>
  <c r="V33" i="3"/>
  <c r="R33" i="3"/>
  <c r="DC33" i="3"/>
  <c r="W33" i="3" s="1"/>
  <c r="R116" i="3"/>
  <c r="DB116" i="3"/>
  <c r="DC116" i="3" s="1"/>
  <c r="W116" i="3" s="1"/>
  <c r="V116" i="3"/>
  <c r="DB234" i="3"/>
  <c r="V234" i="3"/>
  <c r="DC234" i="3"/>
  <c r="W234" i="3" s="1"/>
  <c r="R234" i="3"/>
  <c r="V261" i="3"/>
  <c r="DB261" i="3"/>
  <c r="DC261" i="3" s="1"/>
  <c r="W261" i="3" s="1"/>
  <c r="R261" i="3"/>
  <c r="R125" i="3"/>
  <c r="DB125" i="3"/>
  <c r="DC125" i="3" s="1"/>
  <c r="W125" i="3" s="1"/>
  <c r="V125" i="3"/>
  <c r="V97" i="3"/>
  <c r="R97" i="3"/>
  <c r="DB97" i="3"/>
  <c r="DC97" i="3" s="1"/>
  <c r="W97" i="3" s="1"/>
  <c r="V31" i="3"/>
  <c r="R31" i="3"/>
  <c r="DB31" i="3"/>
  <c r="DC31" i="3" s="1"/>
  <c r="W31" i="3" s="1"/>
  <c r="R86" i="3"/>
  <c r="DB86" i="3"/>
  <c r="V86" i="3"/>
  <c r="DC86" i="3"/>
  <c r="W86" i="3" s="1"/>
  <c r="DB254" i="3"/>
  <c r="DC254" i="3" s="1"/>
  <c r="W254" i="3" s="1"/>
  <c r="V254" i="3"/>
  <c r="R254" i="3"/>
  <c r="DB347" i="3"/>
  <c r="DC347" i="3" s="1"/>
  <c r="W347" i="3" s="1"/>
  <c r="V347" i="3"/>
  <c r="R347" i="3"/>
  <c r="R127" i="3"/>
  <c r="V127" i="3"/>
  <c r="DB127" i="3"/>
  <c r="DC127" i="3"/>
  <c r="W127" i="3" s="1"/>
  <c r="V87" i="3"/>
  <c r="DC87" i="3"/>
  <c r="W87" i="3" s="1"/>
  <c r="DB87" i="3"/>
  <c r="R87" i="3"/>
  <c r="R47" i="3"/>
  <c r="V47" i="3"/>
  <c r="DB47" i="3"/>
  <c r="DC47" i="3"/>
  <c r="W47" i="3" s="1"/>
  <c r="V25" i="3"/>
  <c r="DB25" i="3"/>
  <c r="R25" i="3"/>
  <c r="DC25" i="3"/>
  <c r="W25" i="3" s="1"/>
  <c r="DB104" i="3"/>
  <c r="DC104" i="3" s="1"/>
  <c r="W104" i="3" s="1"/>
  <c r="R104" i="3"/>
  <c r="V104" i="3"/>
  <c r="DB54" i="3"/>
  <c r="DC54" i="3" s="1"/>
  <c r="W54" i="3" s="1"/>
  <c r="V54" i="3"/>
  <c r="R54" i="3"/>
  <c r="R226" i="3"/>
  <c r="V226" i="3"/>
  <c r="DB226" i="3"/>
  <c r="DC226" i="3" s="1"/>
  <c r="W226" i="3" s="1"/>
  <c r="R370" i="3"/>
  <c r="DC370" i="3"/>
  <c r="W370" i="3" s="1"/>
  <c r="DB370" i="3"/>
  <c r="V370" i="3"/>
  <c r="V157" i="3"/>
  <c r="DB157" i="3"/>
  <c r="DC157" i="3" s="1"/>
  <c r="W157" i="3" s="1"/>
  <c r="R157" i="3"/>
  <c r="R115" i="3"/>
  <c r="DB115" i="3"/>
  <c r="DC115" i="3" s="1"/>
  <c r="W115" i="3" s="1"/>
  <c r="V115" i="3"/>
  <c r="V93" i="3"/>
  <c r="R93" i="3"/>
  <c r="DB93" i="3"/>
  <c r="DC93" i="3" s="1"/>
  <c r="W93" i="3" s="1"/>
  <c r="R71" i="3"/>
  <c r="DB71" i="3"/>
  <c r="DC71" i="3" s="1"/>
  <c r="W71" i="3" s="1"/>
  <c r="V71" i="3"/>
  <c r="R55" i="3"/>
  <c r="V55" i="3"/>
  <c r="DB55" i="3"/>
  <c r="DC55" i="3" s="1"/>
  <c r="W55" i="3" s="1"/>
  <c r="V29" i="3"/>
  <c r="R29" i="3"/>
  <c r="DB29" i="3"/>
  <c r="DC29" i="3" s="1"/>
  <c r="W29" i="3" s="1"/>
  <c r="DB100" i="3"/>
  <c r="V100" i="3"/>
  <c r="DC100" i="3"/>
  <c r="W100" i="3" s="1"/>
  <c r="R100" i="3"/>
  <c r="DB52" i="3"/>
  <c r="DC52" i="3" s="1"/>
  <c r="W52" i="3" s="1"/>
  <c r="R52" i="3"/>
  <c r="V52" i="3"/>
  <c r="V220" i="3"/>
  <c r="DB220" i="3"/>
  <c r="DC220" i="3" s="1"/>
  <c r="W220" i="3" s="1"/>
  <c r="R220" i="3"/>
  <c r="V310" i="3"/>
  <c r="R310" i="3"/>
  <c r="DB310" i="3"/>
  <c r="DC310" i="3" s="1"/>
  <c r="W310" i="3" s="1"/>
  <c r="DB462" i="3"/>
  <c r="DC462" i="3" s="1"/>
  <c r="W462" i="3" s="1"/>
  <c r="V462" i="3"/>
  <c r="R462" i="3"/>
  <c r="DB465" i="3"/>
  <c r="DC465" i="3" s="1"/>
  <c r="W465" i="3" s="1"/>
  <c r="R465" i="3"/>
  <c r="V465" i="3"/>
  <c r="DB146" i="3"/>
  <c r="DC146" i="3" s="1"/>
  <c r="W146" i="3" s="1"/>
  <c r="R146" i="3"/>
  <c r="V146" i="3"/>
  <c r="DB126" i="3"/>
  <c r="DC126" i="3" s="1"/>
  <c r="W126" i="3" s="1"/>
  <c r="R126" i="3"/>
  <c r="V126" i="3"/>
  <c r="DB94" i="3"/>
  <c r="DC94" i="3" s="1"/>
  <c r="W94" i="3" s="1"/>
  <c r="V94" i="3"/>
  <c r="R94" i="3"/>
  <c r="V46" i="3"/>
  <c r="DB46" i="3"/>
  <c r="R46" i="3"/>
  <c r="DC46" i="3"/>
  <c r="W46" i="3" s="1"/>
  <c r="V158" i="3"/>
  <c r="DB158" i="3"/>
  <c r="DC158" i="3" s="1"/>
  <c r="W158" i="3" s="1"/>
  <c r="R158" i="3"/>
  <c r="R250" i="3"/>
  <c r="DB250" i="3"/>
  <c r="DC250" i="3" s="1"/>
  <c r="W250" i="3" s="1"/>
  <c r="V250" i="3"/>
  <c r="V314" i="3"/>
  <c r="R314" i="3"/>
  <c r="DB314" i="3"/>
  <c r="DC314" i="3" s="1"/>
  <c r="W314" i="3" s="1"/>
  <c r="V398" i="3"/>
  <c r="DB398" i="3"/>
  <c r="R398" i="3"/>
  <c r="DC398" i="3"/>
  <c r="W398" i="3" s="1"/>
  <c r="V251" i="3"/>
  <c r="DB251" i="3"/>
  <c r="DC251" i="3" s="1"/>
  <c r="W251" i="3" s="1"/>
  <c r="R251" i="3"/>
  <c r="DB421" i="3"/>
  <c r="DC421" i="3" s="1"/>
  <c r="W421" i="3" s="1"/>
  <c r="V421" i="3"/>
  <c r="R421" i="3"/>
  <c r="V198" i="3"/>
  <c r="R198" i="3"/>
  <c r="DB198" i="3"/>
  <c r="DC198" i="3" s="1"/>
  <c r="W198" i="3" s="1"/>
  <c r="V290" i="3"/>
  <c r="R290" i="3"/>
  <c r="DB290" i="3"/>
  <c r="DC290" i="3" s="1"/>
  <c r="W290" i="3" s="1"/>
  <c r="V366" i="3"/>
  <c r="DB366" i="3"/>
  <c r="DC366" i="3" s="1"/>
  <c r="W366" i="3" s="1"/>
  <c r="R366" i="3"/>
  <c r="DB458" i="3"/>
  <c r="DC458" i="3" s="1"/>
  <c r="W458" i="3" s="1"/>
  <c r="R458" i="3"/>
  <c r="V458" i="3"/>
  <c r="DB357" i="3"/>
  <c r="DC357" i="3" s="1"/>
  <c r="W357" i="3" s="1"/>
  <c r="R357" i="3"/>
  <c r="V357" i="3"/>
  <c r="R24" i="3"/>
  <c r="V24" i="3"/>
  <c r="DB24" i="3"/>
  <c r="DC24" i="3" s="1"/>
  <c r="W24" i="3" s="1"/>
  <c r="DB166" i="3"/>
  <c r="DC166" i="3" s="1"/>
  <c r="W166" i="3" s="1"/>
  <c r="R166" i="3"/>
  <c r="V166" i="3"/>
  <c r="DB196" i="3"/>
  <c r="V196" i="3"/>
  <c r="DC196" i="3"/>
  <c r="W196" i="3" s="1"/>
  <c r="R196" i="3"/>
  <c r="R228" i="3"/>
  <c r="V228" i="3"/>
  <c r="DB228" i="3"/>
  <c r="DC228" i="3" s="1"/>
  <c r="W228" i="3" s="1"/>
  <c r="V260" i="3"/>
  <c r="R260" i="3"/>
  <c r="DB260" i="3"/>
  <c r="DC260" i="3" s="1"/>
  <c r="W260" i="3" s="1"/>
  <c r="R292" i="3"/>
  <c r="DB292" i="3"/>
  <c r="V292" i="3"/>
  <c r="DC292" i="3"/>
  <c r="W292" i="3" s="1"/>
  <c r="V326" i="3"/>
  <c r="DB326" i="3"/>
  <c r="DC326" i="3" s="1"/>
  <c r="W326" i="3" s="1"/>
  <c r="R326" i="3"/>
  <c r="R368" i="3"/>
  <c r="V368" i="3"/>
  <c r="DB368" i="3"/>
  <c r="DC368" i="3" s="1"/>
  <c r="W368" i="3" s="1"/>
  <c r="DB410" i="3"/>
  <c r="DC410" i="3" s="1"/>
  <c r="W410" i="3" s="1"/>
  <c r="V410" i="3"/>
  <c r="R410" i="3"/>
  <c r="DB450" i="3"/>
  <c r="DC450" i="3" s="1"/>
  <c r="W450" i="3" s="1"/>
  <c r="R450" i="3"/>
  <c r="V450" i="3"/>
  <c r="R221" i="3"/>
  <c r="V221" i="3"/>
  <c r="DB221" i="3"/>
  <c r="DC221" i="3"/>
  <c r="W221" i="3" s="1"/>
  <c r="R319" i="3"/>
  <c r="DB319" i="3"/>
  <c r="DC319" i="3" s="1"/>
  <c r="W319" i="3" s="1"/>
  <c r="V319" i="3"/>
  <c r="DB405" i="3"/>
  <c r="DC405" i="3" s="1"/>
  <c r="W405" i="3" s="1"/>
  <c r="V405" i="3"/>
  <c r="R405" i="3"/>
  <c r="R90" i="3"/>
  <c r="DB90" i="3"/>
  <c r="DC90" i="3" s="1"/>
  <c r="W90" i="3" s="1"/>
  <c r="V90" i="3"/>
  <c r="R66" i="3"/>
  <c r="V66" i="3"/>
  <c r="DB66" i="3"/>
  <c r="DC66" i="3" s="1"/>
  <c r="W66" i="3" s="1"/>
  <c r="R170" i="3"/>
  <c r="DB170" i="3"/>
  <c r="DC170" i="3" s="1"/>
  <c r="W170" i="3" s="1"/>
  <c r="V170" i="3"/>
  <c r="DB192" i="3"/>
  <c r="DC192" i="3"/>
  <c r="W192" i="3" s="1"/>
  <c r="V192" i="3"/>
  <c r="R192" i="3"/>
  <c r="R212" i="3"/>
  <c r="DB212" i="3"/>
  <c r="DC212" i="3" s="1"/>
  <c r="W212" i="3" s="1"/>
  <c r="V212" i="3"/>
  <c r="DB248" i="3"/>
  <c r="R248" i="3"/>
  <c r="DC248" i="3"/>
  <c r="W248" i="3" s="1"/>
  <c r="V248" i="3"/>
  <c r="R280" i="3"/>
  <c r="DB280" i="3"/>
  <c r="DC280" i="3" s="1"/>
  <c r="W280" i="3" s="1"/>
  <c r="V280" i="3"/>
  <c r="R312" i="3"/>
  <c r="V312" i="3"/>
  <c r="DB312" i="3"/>
  <c r="DC312" i="3"/>
  <c r="W312" i="3" s="1"/>
  <c r="V352" i="3"/>
  <c r="R352" i="3"/>
  <c r="DB352" i="3"/>
  <c r="DC352" i="3" s="1"/>
  <c r="W352" i="3" s="1"/>
  <c r="DB394" i="3"/>
  <c r="DC394" i="3" s="1"/>
  <c r="W394" i="3" s="1"/>
  <c r="V394" i="3"/>
  <c r="R394" i="3"/>
  <c r="R438" i="3"/>
  <c r="V438" i="3"/>
  <c r="DB438" i="3"/>
  <c r="DC438" i="3" s="1"/>
  <c r="W438" i="3" s="1"/>
  <c r="DB195" i="3"/>
  <c r="DC195" i="3" s="1"/>
  <c r="W195" i="3" s="1"/>
  <c r="R195" i="3"/>
  <c r="V195" i="3"/>
  <c r="R267" i="3"/>
  <c r="V267" i="3"/>
  <c r="DB267" i="3"/>
  <c r="DC267" i="3" s="1"/>
  <c r="W267" i="3" s="1"/>
  <c r="DB351" i="3"/>
  <c r="R351" i="3"/>
  <c r="DC351" i="3"/>
  <c r="W351" i="3" s="1"/>
  <c r="V351" i="3"/>
  <c r="R437" i="3"/>
  <c r="V437" i="3"/>
  <c r="DB437" i="3"/>
  <c r="DC437" i="3" s="1"/>
  <c r="W437" i="3" s="1"/>
  <c r="DB348" i="3"/>
  <c r="DC348" i="3" s="1"/>
  <c r="W348" i="3" s="1"/>
  <c r="R348" i="3"/>
  <c r="V348" i="3"/>
  <c r="DB380" i="3"/>
  <c r="DC380" i="3" s="1"/>
  <c r="W380" i="3" s="1"/>
  <c r="R380" i="3"/>
  <c r="V380" i="3"/>
  <c r="V412" i="3"/>
  <c r="R412" i="3"/>
  <c r="DB412" i="3"/>
  <c r="DC412" i="3"/>
  <c r="W412" i="3" s="1"/>
  <c r="V444" i="3"/>
  <c r="R444" i="3"/>
  <c r="DB444" i="3"/>
  <c r="DC444" i="3" s="1"/>
  <c r="W444" i="3" s="1"/>
  <c r="R173" i="3"/>
  <c r="DB173" i="3"/>
  <c r="V173" i="3"/>
  <c r="DC173" i="3"/>
  <c r="W173" i="3" s="1"/>
  <c r="DB201" i="3"/>
  <c r="DC201" i="3" s="1"/>
  <c r="W201" i="3" s="1"/>
  <c r="R201" i="3"/>
  <c r="V201" i="3"/>
  <c r="DB233" i="3"/>
  <c r="DC233" i="3" s="1"/>
  <c r="W233" i="3" s="1"/>
  <c r="R233" i="3"/>
  <c r="V233" i="3"/>
  <c r="DB275" i="3"/>
  <c r="DC275" i="3" s="1"/>
  <c r="W275" i="3" s="1"/>
  <c r="R275" i="3"/>
  <c r="V275" i="3"/>
  <c r="R317" i="3"/>
  <c r="V317" i="3"/>
  <c r="DB317" i="3"/>
  <c r="DC317" i="3" s="1"/>
  <c r="W317" i="3" s="1"/>
  <c r="R359" i="3"/>
  <c r="DB359" i="3"/>
  <c r="DC359" i="3" s="1"/>
  <c r="W359" i="3" s="1"/>
  <c r="V359" i="3"/>
  <c r="DB403" i="3"/>
  <c r="DC403" i="3" s="1"/>
  <c r="W403" i="3" s="1"/>
  <c r="R403" i="3"/>
  <c r="V403" i="3"/>
  <c r="R445" i="3"/>
  <c r="DB445" i="3"/>
  <c r="DC445" i="3" s="1"/>
  <c r="W445" i="3" s="1"/>
  <c r="V445" i="3"/>
  <c r="V163" i="3"/>
  <c r="R163" i="3"/>
  <c r="DB163" i="3"/>
  <c r="DC163" i="3"/>
  <c r="W163" i="3" s="1"/>
  <c r="DB179" i="3"/>
  <c r="DC179" i="3" s="1"/>
  <c r="W179" i="3" s="1"/>
  <c r="R179" i="3"/>
  <c r="V179" i="3"/>
  <c r="DB207" i="3"/>
  <c r="DC207" i="3" s="1"/>
  <c r="W207" i="3" s="1"/>
  <c r="R207" i="3"/>
  <c r="V207" i="3"/>
  <c r="V247" i="3"/>
  <c r="DB247" i="3"/>
  <c r="DC247" i="3" s="1"/>
  <c r="W247" i="3" s="1"/>
  <c r="R247" i="3"/>
  <c r="R291" i="3"/>
  <c r="V291" i="3"/>
  <c r="DB291" i="3"/>
  <c r="DC291" i="3" s="1"/>
  <c r="W291" i="3" s="1"/>
  <c r="DB333" i="3"/>
  <c r="R333" i="3"/>
  <c r="V333" i="3"/>
  <c r="DC333" i="3"/>
  <c r="W333" i="3" s="1"/>
  <c r="DB375" i="3"/>
  <c r="DC375" i="3"/>
  <c r="W375" i="3" s="1"/>
  <c r="R375" i="3"/>
  <c r="V375" i="3"/>
  <c r="DB419" i="3"/>
  <c r="R419" i="3"/>
  <c r="DC419" i="3"/>
  <c r="W419" i="3" s="1"/>
  <c r="V419" i="3"/>
  <c r="V187" i="3"/>
  <c r="R187" i="3"/>
  <c r="DB187" i="3"/>
  <c r="DC187" i="3"/>
  <c r="W187" i="3" s="1"/>
  <c r="V231" i="3"/>
  <c r="DB231" i="3"/>
  <c r="DC231" i="3" s="1"/>
  <c r="W231" i="3" s="1"/>
  <c r="R231" i="3"/>
  <c r="DB257" i="3"/>
  <c r="DC257" i="3" s="1"/>
  <c r="W257" i="3" s="1"/>
  <c r="R257" i="3"/>
  <c r="V257" i="3"/>
  <c r="DB289" i="3"/>
  <c r="DC289" i="3" s="1"/>
  <c r="W289" i="3" s="1"/>
  <c r="V289" i="3"/>
  <c r="R289" i="3"/>
  <c r="DB321" i="3"/>
  <c r="DC321" i="3" s="1"/>
  <c r="W321" i="3" s="1"/>
  <c r="R321" i="3"/>
  <c r="V321" i="3"/>
  <c r="V353" i="3"/>
  <c r="DB353" i="3"/>
  <c r="DC353" i="3" s="1"/>
  <c r="W353" i="3" s="1"/>
  <c r="R353" i="3"/>
  <c r="V385" i="3"/>
  <c r="R385" i="3"/>
  <c r="DB385" i="3"/>
  <c r="DC385" i="3"/>
  <c r="W385" i="3" s="1"/>
  <c r="DB417" i="3"/>
  <c r="DC417" i="3" s="1"/>
  <c r="W417" i="3" s="1"/>
  <c r="R417" i="3"/>
  <c r="V417" i="3"/>
  <c r="R449" i="3"/>
  <c r="DB449" i="3"/>
  <c r="DC449" i="3" s="1"/>
  <c r="W449" i="3" s="1"/>
  <c r="V449" i="3"/>
  <c r="R18" i="26"/>
  <c r="R21" i="26"/>
  <c r="G18" i="26"/>
  <c r="H19" i="26"/>
  <c r="H24" i="26"/>
  <c r="H27" i="26"/>
  <c r="G27" i="26"/>
  <c r="R22" i="26"/>
  <c r="R16" i="26"/>
  <c r="G16" i="26"/>
  <c r="H17" i="26"/>
  <c r="H22" i="26"/>
  <c r="G28" i="26"/>
  <c r="H26" i="26"/>
  <c r="H29" i="26"/>
  <c r="H28" i="26"/>
  <c r="G29" i="26"/>
  <c r="R19" i="26"/>
  <c r="G19" i="26"/>
  <c r="H21" i="26"/>
  <c r="H18" i="26"/>
  <c r="R24" i="26"/>
  <c r="G21" i="26"/>
  <c r="G24" i="26"/>
  <c r="H16" i="26"/>
  <c r="R23" i="26"/>
  <c r="G26" i="26"/>
  <c r="E14" i="26"/>
  <c r="G23" i="26"/>
  <c r="G17" i="26"/>
  <c r="R17" i="26"/>
  <c r="H23" i="26"/>
  <c r="G22" i="26"/>
  <c r="N32" i="26"/>
  <c r="D32" i="26"/>
  <c r="DB84" i="3"/>
  <c r="DC84" i="3" s="1"/>
  <c r="W84" i="3" s="1"/>
  <c r="R84" i="3"/>
  <c r="V84" i="3"/>
  <c r="E20" i="36"/>
  <c r="D20" i="36" s="1"/>
  <c r="K23" i="27"/>
  <c r="R32" i="26" l="1"/>
  <c r="J19" i="9"/>
  <c r="O192" i="24"/>
  <c r="O189" i="24"/>
  <c r="O105" i="24"/>
  <c r="O191" i="24"/>
  <c r="O186" i="24"/>
  <c r="O187" i="24"/>
  <c r="O188" i="24"/>
  <c r="O190" i="24"/>
  <c r="BW328" i="40"/>
  <c r="R26" i="26"/>
  <c r="FJ43" i="40"/>
  <c r="FK43" i="40" s="1"/>
  <c r="CD43" i="40" s="1"/>
  <c r="CJ295" i="40"/>
  <c r="M18" i="24" s="1"/>
  <c r="EN295" i="40"/>
  <c r="M74" i="24" s="1"/>
  <c r="CV295" i="40"/>
  <c r="M30" i="24" s="1"/>
  <c r="EY295" i="40"/>
  <c r="M85" i="24" s="1"/>
  <c r="DG295" i="40"/>
  <c r="M41" i="24" s="1"/>
  <c r="CF295" i="40"/>
  <c r="M14" i="24" s="1"/>
  <c r="DQ295" i="40"/>
  <c r="M51" i="24" s="1"/>
  <c r="DV295" i="40"/>
  <c r="M56" i="24" s="1"/>
  <c r="CX295" i="40"/>
  <c r="M32" i="24" s="1"/>
  <c r="DO295" i="40"/>
  <c r="M49" i="24" s="1"/>
  <c r="CY295" i="40"/>
  <c r="M33" i="24" s="1"/>
  <c r="EF295" i="40"/>
  <c r="M66" i="24" s="1"/>
  <c r="ER295" i="40"/>
  <c r="M78" i="24" s="1"/>
  <c r="FB295" i="40"/>
  <c r="M88" i="24" s="1"/>
  <c r="CH295" i="40"/>
  <c r="M16" i="24" s="1"/>
  <c r="DD295" i="40"/>
  <c r="M38" i="24" s="1"/>
  <c r="CI295" i="40"/>
  <c r="M17" i="24" s="1"/>
  <c r="EK295" i="40"/>
  <c r="M71" i="24" s="1"/>
  <c r="ET295" i="40"/>
  <c r="M80" i="24" s="1"/>
  <c r="ED295" i="40"/>
  <c r="M64" i="24" s="1"/>
  <c r="EB295" i="40"/>
  <c r="M62" i="24" s="1"/>
  <c r="EE295" i="40"/>
  <c r="M65" i="24" s="1"/>
  <c r="CB295" i="40"/>
  <c r="FF295" i="40"/>
  <c r="M92" i="24" s="1"/>
  <c r="CG295" i="40"/>
  <c r="M15" i="24" s="1"/>
  <c r="EM295" i="40"/>
  <c r="M73" i="24" s="1"/>
  <c r="CM295" i="40"/>
  <c r="M21" i="24" s="1"/>
  <c r="FE295" i="40"/>
  <c r="M91" i="24" s="1"/>
  <c r="FD295" i="40"/>
  <c r="M90" i="24" s="1"/>
  <c r="DY295" i="40"/>
  <c r="M59" i="24" s="1"/>
  <c r="EO295" i="40"/>
  <c r="M75" i="24" s="1"/>
  <c r="CL295" i="40"/>
  <c r="M20" i="24" s="1"/>
  <c r="DT295" i="40"/>
  <c r="M54" i="24" s="1"/>
  <c r="CZ295" i="40"/>
  <c r="M34" i="24" s="1"/>
  <c r="DS295" i="40"/>
  <c r="M53" i="24" s="1"/>
  <c r="EW295" i="40"/>
  <c r="M83" i="24" s="1"/>
  <c r="CQ295" i="40"/>
  <c r="M25" i="24" s="1"/>
  <c r="DK295" i="40"/>
  <c r="M45" i="24" s="1"/>
  <c r="DF295" i="40"/>
  <c r="M40" i="24" s="1"/>
  <c r="DH295" i="40"/>
  <c r="M42" i="24" s="1"/>
  <c r="DZ295" i="40"/>
  <c r="M60" i="24" s="1"/>
  <c r="FG295" i="40"/>
  <c r="M93" i="24" s="1"/>
  <c r="DC295" i="40"/>
  <c r="M37" i="24" s="1"/>
  <c r="DE295" i="40"/>
  <c r="M39" i="24" s="1"/>
  <c r="ES295" i="40"/>
  <c r="M79" i="24" s="1"/>
  <c r="DR295" i="40"/>
  <c r="M52" i="24" s="1"/>
  <c r="EV295" i="40"/>
  <c r="M82" i="24" s="1"/>
  <c r="CP295" i="40"/>
  <c r="M24" i="24" s="1"/>
  <c r="DM295" i="40"/>
  <c r="M47" i="24" s="1"/>
  <c r="EC295" i="40"/>
  <c r="M63" i="24" s="1"/>
  <c r="CO295" i="40"/>
  <c r="M23" i="24" s="1"/>
  <c r="EL295" i="40"/>
  <c r="M72" i="24" s="1"/>
  <c r="DI295" i="40"/>
  <c r="M43" i="24" s="1"/>
  <c r="CN295" i="40"/>
  <c r="M22" i="24" s="1"/>
  <c r="EP295" i="40"/>
  <c r="M76" i="24" s="1"/>
  <c r="CS295" i="40"/>
  <c r="M27" i="24" s="1"/>
  <c r="EA295" i="40"/>
  <c r="M61" i="24" s="1"/>
  <c r="FA295" i="40"/>
  <c r="M87" i="24" s="1"/>
  <c r="EG295" i="40"/>
  <c r="M67" i="24" s="1"/>
  <c r="DL295" i="40"/>
  <c r="M46" i="24" s="1"/>
  <c r="DA295" i="40"/>
  <c r="M35" i="24" s="1"/>
  <c r="DP295" i="40"/>
  <c r="M50" i="24" s="1"/>
  <c r="EJ295" i="40"/>
  <c r="M70" i="24" s="1"/>
  <c r="DU295" i="40"/>
  <c r="M55" i="24" s="1"/>
  <c r="EX295" i="40"/>
  <c r="M84" i="24" s="1"/>
  <c r="CK295" i="40"/>
  <c r="M19" i="24" s="1"/>
  <c r="EI295" i="40"/>
  <c r="M69" i="24" s="1"/>
  <c r="FC295" i="40"/>
  <c r="M89" i="24" s="1"/>
  <c r="CT295" i="40"/>
  <c r="M28" i="24" s="1"/>
  <c r="DN295" i="40"/>
  <c r="M48" i="24" s="1"/>
  <c r="EU295" i="40"/>
  <c r="M81" i="24" s="1"/>
  <c r="CW295" i="40"/>
  <c r="M31" i="24" s="1"/>
  <c r="EH295" i="40"/>
  <c r="M68" i="24" s="1"/>
  <c r="EQ295" i="40"/>
  <c r="M77" i="24" s="1"/>
  <c r="DX295" i="40"/>
  <c r="M58" i="24" s="1"/>
  <c r="CU295" i="40"/>
  <c r="M29" i="24" s="1"/>
  <c r="CR295" i="40"/>
  <c r="M26" i="24" s="1"/>
  <c r="DJ295" i="40"/>
  <c r="M44" i="24" s="1"/>
  <c r="EZ295" i="40"/>
  <c r="M86" i="24" s="1"/>
  <c r="DW295" i="40"/>
  <c r="M57" i="24" s="1"/>
  <c r="DB295" i="40"/>
  <c r="M36" i="24" s="1"/>
  <c r="Y62" i="32"/>
  <c r="Z62" i="32" s="1"/>
  <c r="X63" i="32"/>
  <c r="O94" i="24"/>
  <c r="O97" i="24" s="1"/>
  <c r="O106" i="24"/>
  <c r="O158" i="24"/>
  <c r="O111" i="24"/>
  <c r="O109" i="24"/>
  <c r="O118" i="24"/>
  <c r="O181" i="24"/>
  <c r="O116" i="24"/>
  <c r="O141" i="24"/>
  <c r="O180" i="24"/>
  <c r="O154" i="24"/>
  <c r="O128" i="24"/>
  <c r="O161" i="24"/>
  <c r="O174" i="24"/>
  <c r="O124" i="24"/>
  <c r="O113" i="24"/>
  <c r="O133" i="24"/>
  <c r="O147" i="24"/>
  <c r="O170" i="24"/>
  <c r="O136" i="24"/>
  <c r="L21" i="34"/>
  <c r="K21" i="34"/>
  <c r="BZ314" i="40"/>
  <c r="P94" i="24"/>
  <c r="G20" i="9"/>
  <c r="H33" i="26"/>
  <c r="O127" i="24"/>
  <c r="O121" i="24"/>
  <c r="O107" i="24"/>
  <c r="O153" i="24"/>
  <c r="O151" i="24"/>
  <c r="O137" i="24"/>
  <c r="O150" i="24"/>
  <c r="O164" i="24"/>
  <c r="O110" i="24"/>
  <c r="O139" i="24"/>
  <c r="O117" i="24"/>
  <c r="O131" i="24"/>
  <c r="O162" i="24"/>
  <c r="O120" i="24"/>
  <c r="O143" i="24"/>
  <c r="O145" i="24"/>
  <c r="O134" i="24"/>
  <c r="O148" i="24"/>
  <c r="O173" i="24"/>
  <c r="O123" i="24"/>
  <c r="O138" i="24"/>
  <c r="G33" i="26"/>
  <c r="P95" i="24"/>
  <c r="F20" i="9"/>
  <c r="R33" i="26"/>
  <c r="J20" i="9"/>
  <c r="P293" i="24" s="1"/>
  <c r="O185" i="24"/>
  <c r="O112" i="24"/>
  <c r="O163" i="24"/>
  <c r="O149" i="24"/>
  <c r="O119" i="24"/>
  <c r="O157" i="24"/>
  <c r="O144" i="24"/>
  <c r="O177" i="24"/>
  <c r="O135" i="24"/>
  <c r="O140" i="24"/>
  <c r="O165" i="24"/>
  <c r="O179" i="24"/>
  <c r="O125" i="24"/>
  <c r="O168" i="24"/>
  <c r="O159" i="24"/>
  <c r="O169" i="24"/>
  <c r="O182" i="24"/>
  <c r="O129" i="24"/>
  <c r="O142" i="24"/>
  <c r="O171" i="24"/>
  <c r="O178" i="24"/>
  <c r="L20" i="34"/>
  <c r="K20" i="34"/>
  <c r="D16" i="35"/>
  <c r="E16" i="35" s="1"/>
  <c r="BY328" i="40"/>
  <c r="H32" i="26"/>
  <c r="G19" i="9"/>
  <c r="J16" i="9"/>
  <c r="D16" i="9"/>
  <c r="F16" i="9" s="1"/>
  <c r="O156" i="24"/>
  <c r="O132" i="24"/>
  <c r="O152" i="24"/>
  <c r="O160" i="24"/>
  <c r="O114" i="24"/>
  <c r="O108" i="24"/>
  <c r="O115" i="24"/>
  <c r="O146" i="24"/>
  <c r="O183" i="24"/>
  <c r="O166" i="24"/>
  <c r="O184" i="24"/>
  <c r="O126" i="24"/>
  <c r="O155" i="24"/>
  <c r="O175" i="24"/>
  <c r="O130" i="24"/>
  <c r="O176" i="24"/>
  <c r="O122" i="24"/>
  <c r="O167" i="24"/>
  <c r="O172" i="24"/>
  <c r="BX314" i="40"/>
  <c r="F27" i="27"/>
  <c r="G20" i="27"/>
  <c r="G16" i="27"/>
  <c r="G14" i="27"/>
  <c r="G18" i="27"/>
  <c r="G21" i="27"/>
  <c r="F26" i="27"/>
  <c r="G17" i="27"/>
  <c r="E35" i="27"/>
  <c r="J35" i="27" s="1"/>
  <c r="K35" i="27" s="1"/>
  <c r="E39" i="27"/>
  <c r="E28" i="27"/>
  <c r="J28" i="27" s="1"/>
  <c r="E26" i="27"/>
  <c r="J38" i="27"/>
  <c r="K38" i="27" s="1"/>
  <c r="E27" i="27"/>
  <c r="J27" i="27" s="1"/>
  <c r="K27" i="27" s="1"/>
  <c r="G15" i="27"/>
  <c r="G24" i="27"/>
  <c r="F35" i="27"/>
  <c r="G35" i="27" s="1"/>
  <c r="F28" i="27"/>
  <c r="K28" i="27"/>
  <c r="G32" i="27"/>
  <c r="G19" i="27"/>
  <c r="G13" i="27"/>
  <c r="E23" i="26"/>
  <c r="I23" i="26"/>
  <c r="Q24" i="26"/>
  <c r="N24" i="26" s="1"/>
  <c r="D24" i="26"/>
  <c r="H20" i="26"/>
  <c r="E21" i="26"/>
  <c r="I21" i="26"/>
  <c r="E22" i="26"/>
  <c r="I22" i="26"/>
  <c r="O22" i="26"/>
  <c r="D17" i="26"/>
  <c r="C45" i="35" s="1"/>
  <c r="Q17" i="26"/>
  <c r="N17" i="26" s="1"/>
  <c r="O23" i="26"/>
  <c r="S23" i="26"/>
  <c r="O24" i="26"/>
  <c r="P24" i="26" s="1"/>
  <c r="D66" i="35" s="1"/>
  <c r="T24" i="26"/>
  <c r="O19" i="26"/>
  <c r="H25" i="26"/>
  <c r="E26" i="26"/>
  <c r="I26" i="26"/>
  <c r="G15" i="26"/>
  <c r="D16" i="26"/>
  <c r="Q16" i="26"/>
  <c r="E27" i="26"/>
  <c r="I27" i="26"/>
  <c r="O21" i="26"/>
  <c r="R20" i="26"/>
  <c r="D22" i="26"/>
  <c r="Q22" i="26"/>
  <c r="N22" i="26" s="1"/>
  <c r="Q23" i="26"/>
  <c r="N23" i="26" s="1"/>
  <c r="D23" i="26"/>
  <c r="H15" i="26"/>
  <c r="I16" i="26"/>
  <c r="I15" i="26" s="1"/>
  <c r="E16" i="26"/>
  <c r="E18" i="26"/>
  <c r="I18" i="26"/>
  <c r="Q29" i="26"/>
  <c r="D29" i="26"/>
  <c r="Q28" i="26"/>
  <c r="D28" i="26"/>
  <c r="R15" i="26"/>
  <c r="O16" i="26"/>
  <c r="S16" i="26"/>
  <c r="S15" i="26" s="1"/>
  <c r="E24" i="26"/>
  <c r="I24" i="26"/>
  <c r="O18" i="26"/>
  <c r="D31" i="27"/>
  <c r="I31" i="27" s="1"/>
  <c r="I26" i="27"/>
  <c r="CV252" i="1"/>
  <c r="L81" i="24" s="1"/>
  <c r="CE252" i="1"/>
  <c r="L64" i="24" s="1"/>
  <c r="BN252" i="1"/>
  <c r="L47" i="24" s="1"/>
  <c r="BC252" i="1"/>
  <c r="L36" i="24" s="1"/>
  <c r="BJ252" i="1"/>
  <c r="L43" i="24" s="1"/>
  <c r="BY252" i="1"/>
  <c r="L58" i="24" s="1"/>
  <c r="BU252" i="1"/>
  <c r="L54" i="24" s="1"/>
  <c r="S251" i="1"/>
  <c r="DD252" i="1"/>
  <c r="L89" i="24" s="1"/>
  <c r="CM252" i="1"/>
  <c r="L72" i="24" s="1"/>
  <c r="CK252" i="1"/>
  <c r="L70" i="24" s="1"/>
  <c r="AL252" i="1"/>
  <c r="L19" i="24" s="1"/>
  <c r="AK252" i="1"/>
  <c r="L18" i="24" s="1"/>
  <c r="CL252" i="1"/>
  <c r="L71" i="24" s="1"/>
  <c r="CZ252" i="1"/>
  <c r="L85" i="24" s="1"/>
  <c r="CD252" i="1"/>
  <c r="L63" i="24" s="1"/>
  <c r="CB252" i="1"/>
  <c r="L61" i="24" s="1"/>
  <c r="DE252" i="1"/>
  <c r="L90" i="24" s="1"/>
  <c r="AI252" i="1"/>
  <c r="L16" i="24" s="1"/>
  <c r="CU252" i="1"/>
  <c r="L80" i="24" s="1"/>
  <c r="CS252" i="1"/>
  <c r="L78" i="24" s="1"/>
  <c r="AT252" i="1"/>
  <c r="L27" i="24" s="1"/>
  <c r="BH252" i="1"/>
  <c r="L41" i="24" s="1"/>
  <c r="BD252" i="1"/>
  <c r="L37" i="24" s="1"/>
  <c r="BA252" i="1"/>
  <c r="L34" i="24" s="1"/>
  <c r="DA252" i="1"/>
  <c r="L86" i="24" s="1"/>
  <c r="CR252" i="1"/>
  <c r="L77" i="24" s="1"/>
  <c r="AJ252" i="1"/>
  <c r="L17" i="24" s="1"/>
  <c r="AQ252" i="1"/>
  <c r="L24" i="24" s="1"/>
  <c r="DC252" i="1"/>
  <c r="L88" i="24" s="1"/>
  <c r="AO252" i="1"/>
  <c r="L22" i="24" s="1"/>
  <c r="CA252" i="1"/>
  <c r="L60" i="24" s="1"/>
  <c r="CX252" i="1"/>
  <c r="L83" i="24" s="1"/>
  <c r="AR252" i="1"/>
  <c r="L25" i="24" s="1"/>
  <c r="BT252" i="1"/>
  <c r="L53" i="24" s="1"/>
  <c r="CG252" i="1"/>
  <c r="L66" i="24" s="1"/>
  <c r="AV252" i="1"/>
  <c r="L29" i="24" s="1"/>
  <c r="BI252" i="1"/>
  <c r="L42" i="24" s="1"/>
  <c r="CW252" i="1"/>
  <c r="L82" i="24" s="1"/>
  <c r="BL252" i="1"/>
  <c r="L45" i="24" s="1"/>
  <c r="CO252" i="1"/>
  <c r="L74" i="24" s="1"/>
  <c r="AZ252" i="1"/>
  <c r="L33" i="24" s="1"/>
  <c r="AY252" i="1"/>
  <c r="L32" i="24" s="1"/>
  <c r="AH252" i="1"/>
  <c r="L15" i="24" s="1"/>
  <c r="AW252" i="1"/>
  <c r="L30" i="24" s="1"/>
  <c r="CI252" i="1"/>
  <c r="L68" i="24" s="1"/>
  <c r="DF252" i="1"/>
  <c r="L91" i="24" s="1"/>
  <c r="BV252" i="1"/>
  <c r="L55" i="24" s="1"/>
  <c r="CJ252" i="1"/>
  <c r="L69" i="24" s="1"/>
  <c r="BP252" i="1"/>
  <c r="L49" i="24" s="1"/>
  <c r="BG252" i="1"/>
  <c r="L40" i="24" s="1"/>
  <c r="AP252" i="1"/>
  <c r="L23" i="24" s="1"/>
  <c r="BK252" i="1"/>
  <c r="L44" i="24" s="1"/>
  <c r="BR252" i="1"/>
  <c r="L51" i="24" s="1"/>
  <c r="BX252" i="1"/>
  <c r="L57" i="24" s="1"/>
  <c r="AN252" i="1"/>
  <c r="L21" i="24" s="1"/>
  <c r="CP252" i="1"/>
  <c r="L75" i="24" s="1"/>
  <c r="CC252" i="1"/>
  <c r="L62" i="24" s="1"/>
  <c r="DG252" i="1"/>
  <c r="L92" i="24" s="1"/>
  <c r="CF252" i="1"/>
  <c r="L65" i="24" s="1"/>
  <c r="BO252" i="1"/>
  <c r="L48" i="24" s="1"/>
  <c r="AX252" i="1"/>
  <c r="L31" i="24" s="1"/>
  <c r="BS252" i="1"/>
  <c r="L52" i="24" s="1"/>
  <c r="BZ252" i="1"/>
  <c r="L59" i="24" s="1"/>
  <c r="AS252" i="1"/>
  <c r="L26" i="24" s="1"/>
  <c r="DB252" i="1"/>
  <c r="L87" i="24" s="1"/>
  <c r="AM252" i="1"/>
  <c r="L20" i="24" s="1"/>
  <c r="CT252" i="1"/>
  <c r="L79" i="24" s="1"/>
  <c r="CH252" i="1"/>
  <c r="L67" i="24" s="1"/>
  <c r="CN252" i="1"/>
  <c r="L73" i="24" s="1"/>
  <c r="BW252" i="1"/>
  <c r="L56" i="24" s="1"/>
  <c r="BF252" i="1"/>
  <c r="L39" i="24" s="1"/>
  <c r="AU252" i="1"/>
  <c r="L28" i="24" s="1"/>
  <c r="BB252" i="1"/>
  <c r="L35" i="24" s="1"/>
  <c r="BQ252" i="1"/>
  <c r="L50" i="24" s="1"/>
  <c r="BE252" i="1"/>
  <c r="L38" i="24" s="1"/>
  <c r="CY252" i="1"/>
  <c r="L84" i="24" s="1"/>
  <c r="AG252" i="1"/>
  <c r="L14" i="24" s="1"/>
  <c r="DH252" i="1"/>
  <c r="L93" i="24" s="1"/>
  <c r="DK19" i="1"/>
  <c r="DL19" i="1" s="1"/>
  <c r="AE19" i="1" s="1"/>
  <c r="BM252" i="1"/>
  <c r="L46" i="24" s="1"/>
  <c r="CQ252" i="1"/>
  <c r="L76" i="24" s="1"/>
  <c r="Y19" i="1"/>
  <c r="E28" i="26"/>
  <c r="I28" i="26"/>
  <c r="I19" i="26"/>
  <c r="E19" i="26"/>
  <c r="O17" i="26"/>
  <c r="P17" i="26" s="1"/>
  <c r="D59" i="35" s="1"/>
  <c r="S17" i="26"/>
  <c r="T17" i="26"/>
  <c r="Q26" i="26"/>
  <c r="D26" i="26"/>
  <c r="D25" i="26" s="1"/>
  <c r="G25" i="26"/>
  <c r="Q21" i="26"/>
  <c r="G20" i="26"/>
  <c r="D21" i="26"/>
  <c r="D20" i="26" s="1"/>
  <c r="Q19" i="26"/>
  <c r="N19" i="26" s="1"/>
  <c r="D19" i="26"/>
  <c r="E29" i="26"/>
  <c r="I29" i="26"/>
  <c r="E17" i="26"/>
  <c r="I17" i="26"/>
  <c r="D27" i="26"/>
  <c r="Q27" i="26"/>
  <c r="Q18" i="26"/>
  <c r="N18" i="26" s="1"/>
  <c r="D18" i="26"/>
  <c r="V17" i="3"/>
  <c r="V467" i="3" s="1"/>
  <c r="R17" i="3"/>
  <c r="R467" i="3" s="1"/>
  <c r="M467" i="3"/>
  <c r="N94" i="24"/>
  <c r="O266" i="24" l="1"/>
  <c r="O231" i="24"/>
  <c r="O276" i="24"/>
  <c r="Q33" i="26"/>
  <c r="N33" i="26" s="1"/>
  <c r="D33" i="26"/>
  <c r="O247" i="24"/>
  <c r="O220" i="24"/>
  <c r="BZ328" i="40"/>
  <c r="R29" i="26"/>
  <c r="O29" i="26" s="1"/>
  <c r="O223" i="24"/>
  <c r="O280" i="24"/>
  <c r="M94" i="24"/>
  <c r="O26" i="26"/>
  <c r="O286" i="24"/>
  <c r="S24" i="26"/>
  <c r="P23" i="26"/>
  <c r="D65" i="35" s="1"/>
  <c r="O221" i="24"/>
  <c r="O282" i="24"/>
  <c r="O255" i="24"/>
  <c r="O194" i="24"/>
  <c r="O199" i="24" s="1"/>
  <c r="O265" i="24" s="1"/>
  <c r="E28" i="36"/>
  <c r="G44" i="9"/>
  <c r="H44" i="9" s="1"/>
  <c r="O241" i="24"/>
  <c r="O258" i="24"/>
  <c r="O264" i="24"/>
  <c r="O262" i="24"/>
  <c r="T33" i="26"/>
  <c r="S33" i="26"/>
  <c r="O33" i="26"/>
  <c r="P33" i="26" s="1"/>
  <c r="O237" i="24"/>
  <c r="O233" i="24"/>
  <c r="O261" i="24"/>
  <c r="O209" i="24"/>
  <c r="O250" i="24"/>
  <c r="O226" i="24"/>
  <c r="O246" i="24"/>
  <c r="O273" i="24"/>
  <c r="O279" i="24"/>
  <c r="O217" i="24"/>
  <c r="O205" i="24"/>
  <c r="O285" i="24"/>
  <c r="O291" i="24"/>
  <c r="T18" i="26"/>
  <c r="BX328" i="40"/>
  <c r="R27" i="26"/>
  <c r="O27" i="26" s="1"/>
  <c r="CA314" i="40"/>
  <c r="O275" i="24"/>
  <c r="O225" i="24"/>
  <c r="O245" i="24"/>
  <c r="O259" i="24"/>
  <c r="I32" i="26"/>
  <c r="E32" i="26"/>
  <c r="O228" i="24"/>
  <c r="O267" i="24"/>
  <c r="O239" i="24"/>
  <c r="O256" i="24"/>
  <c r="O211" i="24"/>
  <c r="O222" i="24"/>
  <c r="O244" i="24"/>
  <c r="O230" i="24"/>
  <c r="O263" i="24"/>
  <c r="O252" i="24"/>
  <c r="I33" i="26"/>
  <c r="E33" i="26"/>
  <c r="O232" i="24"/>
  <c r="O260" i="24"/>
  <c r="O240" i="24"/>
  <c r="O208" i="24"/>
  <c r="O289" i="24"/>
  <c r="O290" i="24"/>
  <c r="O293" i="24"/>
  <c r="J44" i="9"/>
  <c r="I25" i="26"/>
  <c r="O271" i="24"/>
  <c r="O229" i="24"/>
  <c r="O283" i="24"/>
  <c r="O214" i="24"/>
  <c r="O251" i="24"/>
  <c r="O277" i="24"/>
  <c r="O281" i="24"/>
  <c r="O224" i="24"/>
  <c r="O234" i="24"/>
  <c r="O218" i="24"/>
  <c r="O284" i="24"/>
  <c r="P100" i="24"/>
  <c r="P97" i="24"/>
  <c r="O272" i="24"/>
  <c r="O242" i="24"/>
  <c r="O216" i="24"/>
  <c r="O249" i="24"/>
  <c r="O206" i="24"/>
  <c r="P194" i="24"/>
  <c r="E31" i="36"/>
  <c r="O235" i="24"/>
  <c r="O212" i="24"/>
  <c r="O227" i="24"/>
  <c r="O215" i="24"/>
  <c r="O210" i="24"/>
  <c r="Y63" i="32"/>
  <c r="Z63" i="32" s="1"/>
  <c r="X64" i="32"/>
  <c r="J13" i="9"/>
  <c r="R14" i="26"/>
  <c r="D13" i="9"/>
  <c r="O287" i="24"/>
  <c r="O204" i="24"/>
  <c r="O292" i="24" s="1"/>
  <c r="O193" i="24"/>
  <c r="O196" i="24" s="1"/>
  <c r="S32" i="26"/>
  <c r="T32" i="26"/>
  <c r="O32" i="26"/>
  <c r="P32" i="26" s="1"/>
  <c r="F31" i="27"/>
  <c r="G31" i="27" s="1"/>
  <c r="G38" i="27"/>
  <c r="J26" i="27"/>
  <c r="E31" i="27"/>
  <c r="J31" i="27" s="1"/>
  <c r="K31" i="27" s="1"/>
  <c r="K26" i="27"/>
  <c r="G18" i="9"/>
  <c r="H31" i="26"/>
  <c r="N27" i="26"/>
  <c r="P27" i="26" s="1"/>
  <c r="D70" i="35" s="1"/>
  <c r="F17" i="26"/>
  <c r="D45" i="35" s="1"/>
  <c r="L17" i="26"/>
  <c r="Q20" i="26"/>
  <c r="S20" i="26" s="1"/>
  <c r="N21" i="26"/>
  <c r="N20" i="26" s="1"/>
  <c r="L19" i="26"/>
  <c r="F19" i="26"/>
  <c r="D47" i="35" s="1"/>
  <c r="F28" i="26"/>
  <c r="L28" i="26"/>
  <c r="Q76" i="24"/>
  <c r="S76" i="24" s="1"/>
  <c r="L94" i="24"/>
  <c r="Q14" i="24"/>
  <c r="S14" i="24" s="1"/>
  <c r="Q35" i="24"/>
  <c r="S35" i="24" s="1"/>
  <c r="Q87" i="24"/>
  <c r="S87" i="24" s="1"/>
  <c r="U87" i="24" s="1"/>
  <c r="Q38" i="24"/>
  <c r="S38" i="24" s="1"/>
  <c r="Q39" i="24"/>
  <c r="Q79" i="24"/>
  <c r="S79" i="24" s="1"/>
  <c r="U79" i="24" s="1"/>
  <c r="Q59" i="24"/>
  <c r="S59" i="24" s="1"/>
  <c r="Q65" i="24"/>
  <c r="S65" i="24" s="1"/>
  <c r="Q21" i="24"/>
  <c r="Q23" i="24"/>
  <c r="S23" i="24" s="1"/>
  <c r="Q55" i="24"/>
  <c r="Q15" i="24"/>
  <c r="Q45" i="24"/>
  <c r="S45" i="24" s="1"/>
  <c r="U45" i="24" s="1"/>
  <c r="Q66" i="24"/>
  <c r="S66" i="24" s="1"/>
  <c r="Q60" i="24"/>
  <c r="S60" i="24" s="1"/>
  <c r="U60" i="24" s="1"/>
  <c r="Q17" i="24"/>
  <c r="Q37" i="24"/>
  <c r="S37" i="24" s="1"/>
  <c r="Q80" i="24"/>
  <c r="S80" i="24" s="1"/>
  <c r="U80" i="24" s="1"/>
  <c r="Q63" i="24"/>
  <c r="S63" i="24" s="1"/>
  <c r="U63" i="24" s="1"/>
  <c r="Q19" i="24"/>
  <c r="S19" i="24" s="1"/>
  <c r="E13" i="34"/>
  <c r="D12" i="9"/>
  <c r="Q36" i="24"/>
  <c r="L24" i="26"/>
  <c r="F24" i="26"/>
  <c r="N29" i="26"/>
  <c r="P29" i="26" s="1"/>
  <c r="D72" i="35" s="1"/>
  <c r="E15" i="26"/>
  <c r="F16" i="26"/>
  <c r="L16" i="26"/>
  <c r="S21" i="26"/>
  <c r="N16" i="26"/>
  <c r="N15" i="26" s="1"/>
  <c r="Q15" i="26"/>
  <c r="T15" i="26" s="1"/>
  <c r="S19" i="26"/>
  <c r="P22" i="26"/>
  <c r="D64" i="35" s="1"/>
  <c r="F23" i="26"/>
  <c r="L23" i="26"/>
  <c r="E19" i="34"/>
  <c r="D18" i="9"/>
  <c r="L29" i="26"/>
  <c r="F29" i="26"/>
  <c r="N26" i="26"/>
  <c r="Q25" i="26"/>
  <c r="S26" i="26"/>
  <c r="T26" i="26"/>
  <c r="Y251" i="1"/>
  <c r="AC19" i="1"/>
  <c r="AC251" i="1" s="1"/>
  <c r="Q93" i="24"/>
  <c r="S93" i="24" s="1"/>
  <c r="U93" i="24" s="1"/>
  <c r="Q50" i="24"/>
  <c r="S50" i="24" s="1"/>
  <c r="U50" i="24" s="1"/>
  <c r="Q56" i="24"/>
  <c r="S56" i="24" s="1"/>
  <c r="U56" i="24" s="1"/>
  <c r="Q20" i="24"/>
  <c r="Q52" i="24"/>
  <c r="Q92" i="24"/>
  <c r="S92" i="24" s="1"/>
  <c r="U92" i="24" s="1"/>
  <c r="Q57" i="24"/>
  <c r="Q40" i="24"/>
  <c r="Q91" i="24"/>
  <c r="S91" i="24" s="1"/>
  <c r="U91" i="24" s="1"/>
  <c r="Q32" i="24"/>
  <c r="S32" i="24" s="1"/>
  <c r="Q82" i="24"/>
  <c r="S82" i="24" s="1"/>
  <c r="U82" i="24" s="1"/>
  <c r="Q53" i="24"/>
  <c r="S53" i="24" s="1"/>
  <c r="U53" i="24" s="1"/>
  <c r="Q22" i="24"/>
  <c r="S22" i="24" s="1"/>
  <c r="Q77" i="24"/>
  <c r="S77" i="24" s="1"/>
  <c r="Q41" i="24"/>
  <c r="S41" i="24" s="1"/>
  <c r="U41" i="24" s="1"/>
  <c r="Q16" i="24"/>
  <c r="S16" i="24" s="1"/>
  <c r="Q85" i="24"/>
  <c r="Q70" i="24"/>
  <c r="Q54" i="24"/>
  <c r="Q47" i="24"/>
  <c r="S47" i="24" s="1"/>
  <c r="P18" i="26"/>
  <c r="D60" i="35" s="1"/>
  <c r="T16" i="26"/>
  <c r="D15" i="26"/>
  <c r="C44" i="35"/>
  <c r="E25" i="26"/>
  <c r="F26" i="26"/>
  <c r="L26" i="26"/>
  <c r="P19" i="26"/>
  <c r="D61" i="35" s="1"/>
  <c r="T23" i="26"/>
  <c r="Q73" i="24"/>
  <c r="Q31" i="24"/>
  <c r="S31" i="24" s="1"/>
  <c r="Q62" i="24"/>
  <c r="S62" i="24" s="1"/>
  <c r="Q51" i="24"/>
  <c r="S51" i="24" s="1"/>
  <c r="U51" i="24" s="1"/>
  <c r="Q49" i="24"/>
  <c r="Q68" i="24"/>
  <c r="S68" i="24" s="1"/>
  <c r="Q33" i="24"/>
  <c r="S33" i="24" s="1"/>
  <c r="Q42" i="24"/>
  <c r="Q25" i="24"/>
  <c r="S25" i="24" s="1"/>
  <c r="U25" i="24" s="1"/>
  <c r="Q88" i="24"/>
  <c r="S88" i="24" s="1"/>
  <c r="U88" i="24" s="1"/>
  <c r="Q86" i="24"/>
  <c r="S86" i="24" s="1"/>
  <c r="U86" i="24" s="1"/>
  <c r="Q27" i="24"/>
  <c r="S27" i="24" s="1"/>
  <c r="Q90" i="24"/>
  <c r="S90" i="24" s="1"/>
  <c r="Q71" i="24"/>
  <c r="S71" i="24" s="1"/>
  <c r="U71" i="24" s="1"/>
  <c r="Q72" i="24"/>
  <c r="S72" i="24" s="1"/>
  <c r="U72" i="24" s="1"/>
  <c r="Q58" i="24"/>
  <c r="S58" i="24" s="1"/>
  <c r="U58" i="24" s="1"/>
  <c r="Q64" i="24"/>
  <c r="S64" i="24" s="1"/>
  <c r="U64" i="24" s="1"/>
  <c r="N28" i="26"/>
  <c r="P28" i="26" s="1"/>
  <c r="D71" i="35" s="1"/>
  <c r="T28" i="26"/>
  <c r="S28" i="26"/>
  <c r="P21" i="26"/>
  <c r="D63" i="35" s="1"/>
  <c r="D62" i="35" s="1"/>
  <c r="O20" i="26"/>
  <c r="P20" i="26" s="1"/>
  <c r="S22" i="26"/>
  <c r="L21" i="26"/>
  <c r="E20" i="26"/>
  <c r="F21" i="26"/>
  <c r="J18" i="9"/>
  <c r="R31" i="26"/>
  <c r="Q46" i="24"/>
  <c r="S46" i="24" s="1"/>
  <c r="U46" i="24" s="1"/>
  <c r="Q84" i="24"/>
  <c r="S84" i="24" s="1"/>
  <c r="Q28" i="24"/>
  <c r="Q67" i="24"/>
  <c r="S67" i="24" s="1"/>
  <c r="Q26" i="24"/>
  <c r="S26" i="24" s="1"/>
  <c r="Q48" i="24"/>
  <c r="S48" i="24" s="1"/>
  <c r="Q75" i="24"/>
  <c r="S75" i="24" s="1"/>
  <c r="U75" i="24" s="1"/>
  <c r="Q44" i="24"/>
  <c r="Q69" i="24"/>
  <c r="S69" i="24" s="1"/>
  <c r="Q30" i="24"/>
  <c r="Q74" i="24"/>
  <c r="Q29" i="24"/>
  <c r="Q83" i="24"/>
  <c r="S83" i="24" s="1"/>
  <c r="U83" i="24" s="1"/>
  <c r="Q24" i="24"/>
  <c r="S24" i="24" s="1"/>
  <c r="Q34" i="24"/>
  <c r="Q78" i="24"/>
  <c r="Q61" i="24"/>
  <c r="S61" i="24" s="1"/>
  <c r="U61" i="24" s="1"/>
  <c r="Q18" i="24"/>
  <c r="S18" i="24" s="1"/>
  <c r="Q89" i="24"/>
  <c r="S89" i="24" s="1"/>
  <c r="Q43" i="24"/>
  <c r="S43" i="24" s="1"/>
  <c r="U43" i="24" s="1"/>
  <c r="Q81" i="24"/>
  <c r="S81" i="24" s="1"/>
  <c r="S18" i="26"/>
  <c r="O15" i="26"/>
  <c r="P16" i="26"/>
  <c r="F18" i="26"/>
  <c r="D46" i="35" s="1"/>
  <c r="L18" i="26"/>
  <c r="T21" i="26"/>
  <c r="F27" i="26"/>
  <c r="L27" i="26"/>
  <c r="T19" i="26"/>
  <c r="T22" i="26"/>
  <c r="F22" i="26"/>
  <c r="L22" i="26"/>
  <c r="I20" i="26"/>
  <c r="U37" i="24" l="1"/>
  <c r="S42" i="24"/>
  <c r="U42" i="24" s="1"/>
  <c r="S29" i="26"/>
  <c r="T29" i="26"/>
  <c r="T27" i="26"/>
  <c r="S27" i="26"/>
  <c r="U69" i="24"/>
  <c r="AL69" i="24" s="1"/>
  <c r="T20" i="26"/>
  <c r="U16" i="24"/>
  <c r="D31" i="36"/>
  <c r="F32" i="36"/>
  <c r="P191" i="24"/>
  <c r="P192" i="24"/>
  <c r="P291" i="24" s="1"/>
  <c r="P188" i="24"/>
  <c r="P287" i="24" s="1"/>
  <c r="P190" i="24"/>
  <c r="P289" i="24" s="1"/>
  <c r="P189" i="24"/>
  <c r="P187" i="24"/>
  <c r="P286" i="24" s="1"/>
  <c r="P186" i="24"/>
  <c r="P285" i="24" s="1"/>
  <c r="P105" i="24"/>
  <c r="P180" i="24"/>
  <c r="P176" i="24"/>
  <c r="P275" i="24" s="1"/>
  <c r="P143" i="24"/>
  <c r="P242" i="24" s="1"/>
  <c r="P179" i="24"/>
  <c r="P278" i="24" s="1"/>
  <c r="P147" i="24"/>
  <c r="P139" i="24"/>
  <c r="P238" i="24" s="1"/>
  <c r="P132" i="24"/>
  <c r="P231" i="24" s="1"/>
  <c r="P157" i="24"/>
  <c r="P256" i="24" s="1"/>
  <c r="P106" i="24"/>
  <c r="P120" i="24"/>
  <c r="P219" i="24" s="1"/>
  <c r="P148" i="24"/>
  <c r="P247" i="24" s="1"/>
  <c r="P144" i="24"/>
  <c r="P243" i="24" s="1"/>
  <c r="P136" i="24"/>
  <c r="P153" i="24"/>
  <c r="P252" i="24" s="1"/>
  <c r="P134" i="24"/>
  <c r="P233" i="24" s="1"/>
  <c r="P164" i="24"/>
  <c r="P263" i="24" s="1"/>
  <c r="P160" i="24"/>
  <c r="P109" i="24"/>
  <c r="P208" i="24" s="1"/>
  <c r="P161" i="24"/>
  <c r="P260" i="24" s="1"/>
  <c r="P146" i="24"/>
  <c r="P245" i="24" s="1"/>
  <c r="P154" i="24"/>
  <c r="P116" i="24"/>
  <c r="P215" i="24" s="1"/>
  <c r="P149" i="24"/>
  <c r="P248" i="24" s="1"/>
  <c r="P152" i="24"/>
  <c r="P251" i="24" s="1"/>
  <c r="P125" i="24"/>
  <c r="P163" i="24"/>
  <c r="P262" i="24" s="1"/>
  <c r="P119" i="24"/>
  <c r="P218" i="24" s="1"/>
  <c r="P167" i="24"/>
  <c r="P266" i="24" s="1"/>
  <c r="P168" i="24"/>
  <c r="P110" i="24"/>
  <c r="P209" i="24" s="1"/>
  <c r="P133" i="24"/>
  <c r="P232" i="24" s="1"/>
  <c r="P129" i="24"/>
  <c r="P228" i="24" s="1"/>
  <c r="P174" i="24"/>
  <c r="P185" i="24"/>
  <c r="P284" i="24" s="1"/>
  <c r="P115" i="24"/>
  <c r="P214" i="24" s="1"/>
  <c r="P123" i="24"/>
  <c r="P222" i="24" s="1"/>
  <c r="P151" i="24"/>
  <c r="P145" i="24"/>
  <c r="P244" i="24" s="1"/>
  <c r="P127" i="24"/>
  <c r="P226" i="24" s="1"/>
  <c r="P171" i="24"/>
  <c r="P270" i="24" s="1"/>
  <c r="P131" i="24"/>
  <c r="P170" i="24"/>
  <c r="P269" i="24" s="1"/>
  <c r="P182" i="24"/>
  <c r="P281" i="24" s="1"/>
  <c r="P181" i="24"/>
  <c r="P280" i="24" s="1"/>
  <c r="P137" i="24"/>
  <c r="P111" i="24"/>
  <c r="P210" i="24" s="1"/>
  <c r="P130" i="24"/>
  <c r="P229" i="24" s="1"/>
  <c r="P128" i="24"/>
  <c r="P227" i="24" s="1"/>
  <c r="P142" i="24"/>
  <c r="P159" i="24"/>
  <c r="P258" i="24" s="1"/>
  <c r="P118" i="24"/>
  <c r="P217" i="24" s="1"/>
  <c r="P140" i="24"/>
  <c r="P239" i="24" s="1"/>
  <c r="P150" i="24"/>
  <c r="P165" i="24"/>
  <c r="P264" i="24" s="1"/>
  <c r="P122" i="24"/>
  <c r="P221" i="24" s="1"/>
  <c r="P156" i="24"/>
  <c r="P255" i="24" s="1"/>
  <c r="P108" i="24"/>
  <c r="P166" i="24"/>
  <c r="P265" i="24" s="1"/>
  <c r="P173" i="24"/>
  <c r="P272" i="24" s="1"/>
  <c r="P138" i="24"/>
  <c r="P237" i="24" s="1"/>
  <c r="P172" i="24"/>
  <c r="P114" i="24"/>
  <c r="P213" i="24" s="1"/>
  <c r="P112" i="24"/>
  <c r="P211" i="24" s="1"/>
  <c r="P141" i="24"/>
  <c r="P240" i="24" s="1"/>
  <c r="P169" i="24"/>
  <c r="P162" i="24"/>
  <c r="P261" i="24" s="1"/>
  <c r="P117" i="24"/>
  <c r="P216" i="24" s="1"/>
  <c r="P113" i="24"/>
  <c r="P212" i="24" s="1"/>
  <c r="P177" i="24"/>
  <c r="P178" i="24"/>
  <c r="P277" i="24" s="1"/>
  <c r="P124" i="24"/>
  <c r="P223" i="24" s="1"/>
  <c r="P135" i="24"/>
  <c r="P234" i="24" s="1"/>
  <c r="P175" i="24"/>
  <c r="P184" i="24"/>
  <c r="P283" i="24" s="1"/>
  <c r="P126" i="24"/>
  <c r="P225" i="24" s="1"/>
  <c r="P107" i="24"/>
  <c r="P206" i="24" s="1"/>
  <c r="P155" i="24"/>
  <c r="P183" i="24"/>
  <c r="P282" i="24" s="1"/>
  <c r="P121" i="24"/>
  <c r="P220" i="24" s="1"/>
  <c r="P158" i="24"/>
  <c r="P257" i="24" s="1"/>
  <c r="F33" i="26"/>
  <c r="L33" i="26"/>
  <c r="F32" i="26"/>
  <c r="L32" i="26"/>
  <c r="O254" i="24"/>
  <c r="O288" i="24"/>
  <c r="O253" i="24"/>
  <c r="O219" i="24"/>
  <c r="O248" i="24"/>
  <c r="O270" i="24"/>
  <c r="O274" i="24"/>
  <c r="M95" i="24"/>
  <c r="D43" i="9"/>
  <c r="F43" i="9" s="1"/>
  <c r="F13" i="9"/>
  <c r="G14" i="26"/>
  <c r="P199" i="24"/>
  <c r="O14" i="26"/>
  <c r="CA328" i="40"/>
  <c r="CB314" i="40"/>
  <c r="CB328" i="40" s="1"/>
  <c r="O243" i="24"/>
  <c r="O213" i="24"/>
  <c r="R25" i="26"/>
  <c r="T25" i="26" s="1"/>
  <c r="O257" i="24"/>
  <c r="O269" i="24"/>
  <c r="O236" i="24"/>
  <c r="O278" i="24"/>
  <c r="O207" i="24"/>
  <c r="Y64" i="32"/>
  <c r="Z64" i="32" s="1"/>
  <c r="X65" i="32"/>
  <c r="S30" i="24"/>
  <c r="S40" i="24"/>
  <c r="U40" i="24" s="1"/>
  <c r="M293" i="24"/>
  <c r="J43" i="9"/>
  <c r="D28" i="36"/>
  <c r="F30" i="36"/>
  <c r="F29" i="36"/>
  <c r="O25" i="26"/>
  <c r="O238" i="24"/>
  <c r="O268" i="24"/>
  <c r="S78" i="24"/>
  <c r="U78" i="24" s="1"/>
  <c r="U89" i="24"/>
  <c r="R89" i="24" s="1"/>
  <c r="U48" i="24"/>
  <c r="R48" i="24" s="1"/>
  <c r="U76" i="24"/>
  <c r="AL76" i="24" s="1"/>
  <c r="U77" i="24"/>
  <c r="AL77" i="24" s="1"/>
  <c r="U81" i="24"/>
  <c r="AL81" i="24" s="1"/>
  <c r="U24" i="24"/>
  <c r="T24" i="24" s="1"/>
  <c r="AD24" i="24" s="1"/>
  <c r="U67" i="24"/>
  <c r="AL67" i="24" s="1"/>
  <c r="U84" i="24"/>
  <c r="AL84" i="24" s="1"/>
  <c r="U62" i="24"/>
  <c r="T62" i="24" s="1"/>
  <c r="S73" i="24"/>
  <c r="U73" i="24" s="1"/>
  <c r="T73" i="24" s="1"/>
  <c r="S52" i="24"/>
  <c r="U52" i="24" s="1"/>
  <c r="S17" i="24"/>
  <c r="U17" i="24" s="1"/>
  <c r="R46" i="24"/>
  <c r="AL46" i="24"/>
  <c r="T46" i="24"/>
  <c r="R86" i="24"/>
  <c r="T86" i="24"/>
  <c r="AL86" i="24"/>
  <c r="AL41" i="24"/>
  <c r="T41" i="24"/>
  <c r="R41" i="24"/>
  <c r="R53" i="24"/>
  <c r="AL53" i="24"/>
  <c r="T53" i="24"/>
  <c r="R91" i="24"/>
  <c r="T91" i="24"/>
  <c r="AL91" i="24"/>
  <c r="T93" i="24"/>
  <c r="R93" i="24"/>
  <c r="AL93" i="24"/>
  <c r="R79" i="24"/>
  <c r="AL79" i="24"/>
  <c r="T79" i="24"/>
  <c r="T43" i="24"/>
  <c r="R43" i="24"/>
  <c r="AL43" i="24"/>
  <c r="T61" i="24"/>
  <c r="R61" i="24"/>
  <c r="AL61" i="24"/>
  <c r="T58" i="24"/>
  <c r="AL58" i="24"/>
  <c r="R58" i="24"/>
  <c r="U31" i="24"/>
  <c r="AA31" i="24" s="1"/>
  <c r="T92" i="24"/>
  <c r="AL92" i="24"/>
  <c r="R92" i="24"/>
  <c r="R60" i="24"/>
  <c r="AL60" i="24"/>
  <c r="T60" i="24"/>
  <c r="R72" i="24"/>
  <c r="AL72" i="24"/>
  <c r="T72" i="24"/>
  <c r="AL88" i="24"/>
  <c r="T88" i="24"/>
  <c r="R88" i="24"/>
  <c r="R51" i="24"/>
  <c r="T51" i="24"/>
  <c r="AL51" i="24"/>
  <c r="T82" i="24"/>
  <c r="AL82" i="24"/>
  <c r="R82" i="24"/>
  <c r="AL56" i="24"/>
  <c r="R56" i="24"/>
  <c r="T56" i="24"/>
  <c r="R83" i="24"/>
  <c r="AL83" i="24"/>
  <c r="T83" i="24"/>
  <c r="R64" i="24"/>
  <c r="T64" i="24"/>
  <c r="AL64" i="24"/>
  <c r="AL75" i="24"/>
  <c r="R75" i="24"/>
  <c r="T75" i="24"/>
  <c r="U22" i="24"/>
  <c r="AC22" i="24" s="1"/>
  <c r="AL50" i="24"/>
  <c r="T50" i="24"/>
  <c r="R50" i="24"/>
  <c r="U19" i="24"/>
  <c r="AA19" i="24" s="1"/>
  <c r="T80" i="24"/>
  <c r="AL80" i="24"/>
  <c r="R80" i="24"/>
  <c r="R45" i="24"/>
  <c r="AL45" i="24"/>
  <c r="T45" i="24"/>
  <c r="R87" i="24"/>
  <c r="AL87" i="24"/>
  <c r="T87" i="24"/>
  <c r="AL71" i="24"/>
  <c r="R71" i="24"/>
  <c r="T71" i="24"/>
  <c r="T25" i="24"/>
  <c r="AD25" i="24" s="1"/>
  <c r="Z25" i="24"/>
  <c r="Y25" i="24"/>
  <c r="AL25" i="24"/>
  <c r="R25" i="24"/>
  <c r="AB25" i="24" s="1"/>
  <c r="W25" i="24"/>
  <c r="X25" i="24"/>
  <c r="R63" i="24"/>
  <c r="T63" i="24"/>
  <c r="AL63" i="24"/>
  <c r="S44" i="24"/>
  <c r="U44" i="24" s="1"/>
  <c r="U27" i="24"/>
  <c r="AC27" i="24" s="1"/>
  <c r="AC25" i="24"/>
  <c r="U33" i="24"/>
  <c r="S54" i="24"/>
  <c r="U54" i="24" s="1"/>
  <c r="J12" i="9"/>
  <c r="R13" i="26"/>
  <c r="G31" i="26"/>
  <c r="N95" i="24"/>
  <c r="F18" i="9"/>
  <c r="F15" i="26"/>
  <c r="D44" i="35"/>
  <c r="D52" i="35" s="1"/>
  <c r="S15" i="24"/>
  <c r="U65" i="24"/>
  <c r="U59" i="24"/>
  <c r="S39" i="24"/>
  <c r="U39" i="24" s="1"/>
  <c r="Q94" i="24"/>
  <c r="E31" i="26"/>
  <c r="I31" i="26"/>
  <c r="P15" i="26"/>
  <c r="D58" i="35"/>
  <c r="D57" i="35" s="1"/>
  <c r="S34" i="24"/>
  <c r="U34" i="24" s="1"/>
  <c r="AA34" i="24" s="1"/>
  <c r="S74" i="24"/>
  <c r="U74" i="24" s="1"/>
  <c r="U26" i="24"/>
  <c r="S28" i="24"/>
  <c r="U90" i="24"/>
  <c r="V25" i="24"/>
  <c r="AE25" i="24" s="1"/>
  <c r="S49" i="24"/>
  <c r="U49" i="24" s="1"/>
  <c r="U47" i="24"/>
  <c r="S70" i="24"/>
  <c r="U70" i="24" s="1"/>
  <c r="S85" i="24"/>
  <c r="U85" i="24" s="1"/>
  <c r="AA16" i="24"/>
  <c r="S57" i="24"/>
  <c r="U57" i="24" s="1"/>
  <c r="S20" i="24"/>
  <c r="G12" i="9"/>
  <c r="H13" i="26"/>
  <c r="N25" i="26"/>
  <c r="P26" i="26"/>
  <c r="D69" i="35" s="1"/>
  <c r="D68" i="35" s="1"/>
  <c r="F19" i="34"/>
  <c r="J19" i="34"/>
  <c r="L95" i="24"/>
  <c r="F12" i="9"/>
  <c r="G13" i="26"/>
  <c r="D21" i="9"/>
  <c r="U66" i="24"/>
  <c r="S55" i="24"/>
  <c r="U55" i="24" s="1"/>
  <c r="U38" i="24"/>
  <c r="U35" i="24"/>
  <c r="AA35" i="24" s="1"/>
  <c r="E23" i="36"/>
  <c r="N194" i="24"/>
  <c r="O31" i="26"/>
  <c r="L20" i="26"/>
  <c r="F20" i="26"/>
  <c r="Y16" i="24"/>
  <c r="T16" i="24"/>
  <c r="AD16" i="24" s="1"/>
  <c r="R16" i="24"/>
  <c r="AB16" i="24" s="1"/>
  <c r="Z16" i="24"/>
  <c r="AL16" i="24"/>
  <c r="W16" i="24"/>
  <c r="X16" i="24"/>
  <c r="R37" i="24"/>
  <c r="AL37" i="24"/>
  <c r="T37" i="24"/>
  <c r="S29" i="24"/>
  <c r="U29" i="24" s="1"/>
  <c r="N293" i="24"/>
  <c r="U68" i="24"/>
  <c r="V16" i="24"/>
  <c r="AE16" i="24" s="1"/>
  <c r="AC16" i="24"/>
  <c r="U18" i="24"/>
  <c r="AA25" i="24"/>
  <c r="L25" i="26"/>
  <c r="F25" i="26"/>
  <c r="U32" i="24"/>
  <c r="S36" i="24"/>
  <c r="U36" i="24" s="1"/>
  <c r="E23" i="34"/>
  <c r="J13" i="34"/>
  <c r="F13" i="34"/>
  <c r="U23" i="24"/>
  <c r="AA23" i="24" s="1"/>
  <c r="S21" i="24"/>
  <c r="U14" i="24"/>
  <c r="S25" i="26" l="1"/>
  <c r="T69" i="24"/>
  <c r="R69" i="24"/>
  <c r="P25" i="26"/>
  <c r="AL24" i="24"/>
  <c r="AM24" i="24" s="1"/>
  <c r="R76" i="24"/>
  <c r="AC24" i="24"/>
  <c r="T76" i="24"/>
  <c r="R40" i="24"/>
  <c r="T40" i="24"/>
  <c r="R42" i="24"/>
  <c r="AL42" i="24"/>
  <c r="AM42" i="24" s="1"/>
  <c r="T42" i="24"/>
  <c r="X24" i="24"/>
  <c r="R24" i="24"/>
  <c r="AB24" i="24" s="1"/>
  <c r="Y24" i="24"/>
  <c r="R77" i="24"/>
  <c r="AA24" i="24"/>
  <c r="AL40" i="24"/>
  <c r="AP40" i="24" s="1"/>
  <c r="V24" i="24"/>
  <c r="AE24" i="24" s="1"/>
  <c r="W24" i="24"/>
  <c r="R17" i="24"/>
  <c r="AB17" i="24" s="1"/>
  <c r="Y17" i="24"/>
  <c r="Z24" i="24"/>
  <c r="U30" i="24"/>
  <c r="P254" i="24"/>
  <c r="P274" i="24"/>
  <c r="P276" i="24"/>
  <c r="P268" i="24"/>
  <c r="P271" i="24"/>
  <c r="P207" i="24"/>
  <c r="P249" i="24"/>
  <c r="P241" i="24"/>
  <c r="P236" i="24"/>
  <c r="P230" i="24"/>
  <c r="P250" i="24"/>
  <c r="P273" i="24"/>
  <c r="P267" i="24"/>
  <c r="P224" i="24"/>
  <c r="P253" i="24"/>
  <c r="P259" i="24"/>
  <c r="P235" i="24"/>
  <c r="P205" i="24"/>
  <c r="P246" i="24"/>
  <c r="P279" i="24"/>
  <c r="P288" i="24"/>
  <c r="P290" i="24"/>
  <c r="S94" i="24"/>
  <c r="AL89" i="24"/>
  <c r="AM89" i="24" s="1"/>
  <c r="T84" i="24"/>
  <c r="X66" i="32"/>
  <c r="Y65" i="32"/>
  <c r="Z65" i="32" s="1"/>
  <c r="M100" i="24"/>
  <c r="M97" i="24"/>
  <c r="P204" i="24"/>
  <c r="P292" i="24" s="1"/>
  <c r="P193" i="24"/>
  <c r="P196" i="24" s="1"/>
  <c r="T89" i="24"/>
  <c r="R84" i="24"/>
  <c r="T77" i="24"/>
  <c r="Q14" i="26"/>
  <c r="D14" i="26"/>
  <c r="I14" i="26"/>
  <c r="AA22" i="24"/>
  <c r="R62" i="24"/>
  <c r="T48" i="24"/>
  <c r="AC14" i="24"/>
  <c r="I14" i="24"/>
  <c r="J14" i="24" s="1"/>
  <c r="AL73" i="24"/>
  <c r="AP73" i="24" s="1"/>
  <c r="Z17" i="24"/>
  <c r="AA17" i="24"/>
  <c r="T67" i="24"/>
  <c r="R81" i="24"/>
  <c r="R73" i="24"/>
  <c r="AL17" i="24"/>
  <c r="AM17" i="24" s="1"/>
  <c r="V17" i="24"/>
  <c r="AE17" i="24" s="1"/>
  <c r="R52" i="24"/>
  <c r="AL52" i="24"/>
  <c r="AP52" i="24" s="1"/>
  <c r="T52" i="24"/>
  <c r="R78" i="24"/>
  <c r="AL78" i="24"/>
  <c r="AS78" i="24" s="1"/>
  <c r="T78" i="24"/>
  <c r="AL62" i="24"/>
  <c r="AS62" i="24" s="1"/>
  <c r="AL48" i="24"/>
  <c r="AP48" i="24" s="1"/>
  <c r="AA27" i="24"/>
  <c r="AC17" i="24"/>
  <c r="R67" i="24"/>
  <c r="T81" i="24"/>
  <c r="U15" i="24"/>
  <c r="Z15" i="24" s="1"/>
  <c r="W17" i="24"/>
  <c r="T17" i="24"/>
  <c r="AD17" i="24" s="1"/>
  <c r="AC35" i="24"/>
  <c r="AC23" i="24"/>
  <c r="X17" i="24"/>
  <c r="T49" i="24"/>
  <c r="R49" i="24"/>
  <c r="AL49" i="24"/>
  <c r="AL55" i="24"/>
  <c r="T55" i="24"/>
  <c r="R55" i="24"/>
  <c r="AL44" i="24"/>
  <c r="T44" i="24"/>
  <c r="R44" i="24"/>
  <c r="R57" i="24"/>
  <c r="T57" i="24"/>
  <c r="AL57" i="24"/>
  <c r="Y32" i="24"/>
  <c r="Z32" i="24"/>
  <c r="AL32" i="24"/>
  <c r="T32" i="24"/>
  <c r="AD32" i="24" s="1"/>
  <c r="W32" i="24"/>
  <c r="R32" i="24"/>
  <c r="AB32" i="24" s="1"/>
  <c r="X32" i="24"/>
  <c r="V32" i="24"/>
  <c r="AE32" i="24" s="1"/>
  <c r="R68" i="24"/>
  <c r="T68" i="24"/>
  <c r="AL68" i="24"/>
  <c r="AS69" i="24"/>
  <c r="AP69" i="24"/>
  <c r="AM69" i="24"/>
  <c r="R38" i="24"/>
  <c r="T38" i="24"/>
  <c r="AL38" i="24"/>
  <c r="Y26" i="24"/>
  <c r="Z26" i="24"/>
  <c r="R26" i="24"/>
  <c r="AB26" i="24" s="1"/>
  <c r="AL26" i="24"/>
  <c r="T26" i="24"/>
  <c r="AD26" i="24" s="1"/>
  <c r="W26" i="24"/>
  <c r="X26" i="24"/>
  <c r="V26" i="24"/>
  <c r="AE26" i="24" s="1"/>
  <c r="AL65" i="24"/>
  <c r="R65" i="24"/>
  <c r="T65" i="24"/>
  <c r="R33" i="24"/>
  <c r="AB33" i="24" s="1"/>
  <c r="T33" i="24"/>
  <c r="AD33" i="24" s="1"/>
  <c r="Z33" i="24"/>
  <c r="Y33" i="24"/>
  <c r="W33" i="24"/>
  <c r="AL33" i="24"/>
  <c r="X33" i="24"/>
  <c r="V33" i="24"/>
  <c r="AE33" i="24" s="1"/>
  <c r="AP45" i="24"/>
  <c r="AM45" i="24"/>
  <c r="AS45" i="24"/>
  <c r="AS82" i="24"/>
  <c r="AM82" i="24"/>
  <c r="AP82" i="24"/>
  <c r="AM72" i="24"/>
  <c r="AS72" i="24"/>
  <c r="AP72" i="24"/>
  <c r="R39" i="24"/>
  <c r="T39" i="24"/>
  <c r="AL39" i="24"/>
  <c r="AM58" i="24"/>
  <c r="AS58" i="24"/>
  <c r="AP58" i="24"/>
  <c r="AS91" i="24"/>
  <c r="AM91" i="24"/>
  <c r="AP91" i="24"/>
  <c r="AP41" i="24"/>
  <c r="AM41" i="24"/>
  <c r="AS41" i="24"/>
  <c r="AA33" i="24"/>
  <c r="Z18" i="24"/>
  <c r="T18" i="24"/>
  <c r="AD18" i="24" s="1"/>
  <c r="AL18" i="24"/>
  <c r="W18" i="24"/>
  <c r="R18" i="24"/>
  <c r="AB18" i="24" s="1"/>
  <c r="Y18" i="24"/>
  <c r="X18" i="24"/>
  <c r="V18" i="24"/>
  <c r="AE18" i="24" s="1"/>
  <c r="L19" i="34"/>
  <c r="D15" i="35"/>
  <c r="E15" i="35" s="1"/>
  <c r="K19" i="34"/>
  <c r="R34" i="26"/>
  <c r="O13" i="26"/>
  <c r="AP71" i="24"/>
  <c r="AM71" i="24"/>
  <c r="AS71" i="24"/>
  <c r="Z19" i="24"/>
  <c r="Y19" i="24"/>
  <c r="T19" i="24"/>
  <c r="AD19" i="24" s="1"/>
  <c r="AL19" i="24"/>
  <c r="R19" i="24"/>
  <c r="AB19" i="24" s="1"/>
  <c r="W19" i="24"/>
  <c r="X19" i="24"/>
  <c r="V19" i="24"/>
  <c r="AE19" i="24" s="1"/>
  <c r="AP50" i="24"/>
  <c r="AS50" i="24"/>
  <c r="AM50" i="24"/>
  <c r="AP67" i="24"/>
  <c r="AM67" i="24"/>
  <c r="AS67" i="24"/>
  <c r="AM81" i="24"/>
  <c r="AP81" i="24"/>
  <c r="AS81" i="24"/>
  <c r="R70" i="24"/>
  <c r="T70" i="24"/>
  <c r="AL70" i="24"/>
  <c r="AM51" i="24"/>
  <c r="AP51" i="24"/>
  <c r="AS51" i="24"/>
  <c r="T31" i="24"/>
  <c r="AD31" i="24" s="1"/>
  <c r="R31" i="24"/>
  <c r="AB31" i="24" s="1"/>
  <c r="AL31" i="24"/>
  <c r="W31" i="24"/>
  <c r="Y31" i="24"/>
  <c r="Z31" i="24"/>
  <c r="X31" i="24"/>
  <c r="V31" i="24"/>
  <c r="AE31" i="24" s="1"/>
  <c r="Y34" i="24"/>
  <c r="T34" i="24"/>
  <c r="AD34" i="24" s="1"/>
  <c r="Z34" i="24"/>
  <c r="AL34" i="24"/>
  <c r="R34" i="24"/>
  <c r="AB34" i="24" s="1"/>
  <c r="W34" i="24"/>
  <c r="X34" i="24"/>
  <c r="V34" i="24"/>
  <c r="AE34" i="24" s="1"/>
  <c r="AS43" i="24"/>
  <c r="AP43" i="24"/>
  <c r="AM43" i="24"/>
  <c r="AM79" i="24"/>
  <c r="AP79" i="24"/>
  <c r="AS79" i="24"/>
  <c r="AM93" i="24"/>
  <c r="AP93" i="24"/>
  <c r="AS93" i="24"/>
  <c r="AC36" i="24"/>
  <c r="AS16" i="24"/>
  <c r="AP16" i="24"/>
  <c r="AM16" i="24"/>
  <c r="N199" i="24"/>
  <c r="AL66" i="24"/>
  <c r="R66" i="24"/>
  <c r="T66" i="24"/>
  <c r="G21" i="9"/>
  <c r="E13" i="36"/>
  <c r="L194" i="24"/>
  <c r="T90" i="24"/>
  <c r="AL90" i="24"/>
  <c r="R90" i="24"/>
  <c r="AC34" i="24"/>
  <c r="D31" i="26"/>
  <c r="F31" i="26" s="1"/>
  <c r="Q31" i="26"/>
  <c r="J21" i="9"/>
  <c r="L293" i="24"/>
  <c r="T27" i="24"/>
  <c r="AD27" i="24" s="1"/>
  <c r="R27" i="24"/>
  <c r="AB27" i="24" s="1"/>
  <c r="Y27" i="24"/>
  <c r="AL27" i="24"/>
  <c r="Z27" i="24"/>
  <c r="W27" i="24"/>
  <c r="X27" i="24"/>
  <c r="V27" i="24"/>
  <c r="AE27" i="24" s="1"/>
  <c r="AS63" i="24"/>
  <c r="AM63" i="24"/>
  <c r="AP63" i="24"/>
  <c r="AC19" i="24"/>
  <c r="AC32" i="24"/>
  <c r="AM75" i="24"/>
  <c r="AS75" i="24"/>
  <c r="AP75" i="24"/>
  <c r="AM64" i="24"/>
  <c r="AS64" i="24"/>
  <c r="AP64" i="24"/>
  <c r="AM83" i="24"/>
  <c r="AP83" i="24"/>
  <c r="AS83" i="24"/>
  <c r="AP56" i="24"/>
  <c r="AM56" i="24"/>
  <c r="AS56" i="24"/>
  <c r="AP88" i="24"/>
  <c r="AS88" i="24"/>
  <c r="AM88" i="24"/>
  <c r="AC26" i="24"/>
  <c r="AS92" i="24"/>
  <c r="AP92" i="24"/>
  <c r="AM92" i="24"/>
  <c r="AC31" i="24"/>
  <c r="AM61" i="24"/>
  <c r="AP61" i="24"/>
  <c r="AS61" i="24"/>
  <c r="AM86" i="24"/>
  <c r="AP86" i="24"/>
  <c r="AS86" i="24"/>
  <c r="AP46" i="24"/>
  <c r="AM46" i="24"/>
  <c r="AS46" i="24"/>
  <c r="Z14" i="24"/>
  <c r="AL14" i="24"/>
  <c r="Y14" i="24"/>
  <c r="R14" i="24"/>
  <c r="T14" i="24"/>
  <c r="W14" i="24"/>
  <c r="X14" i="24"/>
  <c r="V14" i="24"/>
  <c r="AE14" i="24" s="1"/>
  <c r="K13" i="34"/>
  <c r="L13" i="34"/>
  <c r="D13" i="35"/>
  <c r="AS42" i="24"/>
  <c r="F26" i="36"/>
  <c r="F25" i="36"/>
  <c r="F27" i="36"/>
  <c r="F24" i="36"/>
  <c r="D23" i="36"/>
  <c r="T47" i="24"/>
  <c r="R47" i="24"/>
  <c r="AL47" i="24"/>
  <c r="R36" i="24"/>
  <c r="AB36" i="24" s="1"/>
  <c r="AL36" i="24"/>
  <c r="Y36" i="24"/>
  <c r="T36" i="24"/>
  <c r="AD36" i="24" s="1"/>
  <c r="Z36" i="24"/>
  <c r="W36" i="24"/>
  <c r="X36" i="24"/>
  <c r="V36" i="24"/>
  <c r="AE36" i="24" s="1"/>
  <c r="T74" i="24"/>
  <c r="R74" i="24"/>
  <c r="AL74" i="24"/>
  <c r="R54" i="24"/>
  <c r="T54" i="24"/>
  <c r="AL54" i="24"/>
  <c r="AS53" i="24"/>
  <c r="AM53" i="24"/>
  <c r="AP53" i="24"/>
  <c r="F23" i="34"/>
  <c r="E24" i="34"/>
  <c r="E32" i="34" s="1"/>
  <c r="J23" i="34"/>
  <c r="R29" i="24"/>
  <c r="AB29" i="24" s="1"/>
  <c r="T29" i="24"/>
  <c r="AD29" i="24" s="1"/>
  <c r="AL29" i="24"/>
  <c r="Y29" i="24"/>
  <c r="Z29" i="24"/>
  <c r="W29" i="24"/>
  <c r="X29" i="24"/>
  <c r="V29" i="24"/>
  <c r="AE29" i="24" s="1"/>
  <c r="AS37" i="24"/>
  <c r="AP37" i="24"/>
  <c r="AM37" i="24"/>
  <c r="AA26" i="24"/>
  <c r="Q13" i="26"/>
  <c r="S13" i="26" s="1"/>
  <c r="D13" i="26"/>
  <c r="G34" i="26"/>
  <c r="I13" i="26"/>
  <c r="H34" i="26"/>
  <c r="E13" i="26"/>
  <c r="N100" i="24"/>
  <c r="N97" i="24"/>
  <c r="AC18" i="24"/>
  <c r="AA36" i="24"/>
  <c r="AS87" i="24"/>
  <c r="AP87" i="24"/>
  <c r="AM87" i="24"/>
  <c r="R85" i="24"/>
  <c r="T85" i="24"/>
  <c r="AL85" i="24"/>
  <c r="T23" i="24"/>
  <c r="AD23" i="24" s="1"/>
  <c r="R23" i="24"/>
  <c r="AB23" i="24" s="1"/>
  <c r="W23" i="24"/>
  <c r="Y23" i="24"/>
  <c r="Z23" i="24"/>
  <c r="AL23" i="24"/>
  <c r="X23" i="24"/>
  <c r="V23" i="24"/>
  <c r="AE23" i="24" s="1"/>
  <c r="AC29" i="24"/>
  <c r="AA32" i="24"/>
  <c r="Y35" i="24"/>
  <c r="AL35" i="24"/>
  <c r="T35" i="24"/>
  <c r="AD35" i="24" s="1"/>
  <c r="Z35" i="24"/>
  <c r="R35" i="24"/>
  <c r="AB35" i="24" s="1"/>
  <c r="W35" i="24"/>
  <c r="X35" i="24"/>
  <c r="V35" i="24"/>
  <c r="AE35" i="24" s="1"/>
  <c r="D22" i="9"/>
  <c r="F21" i="9"/>
  <c r="L97" i="24"/>
  <c r="L100" i="24"/>
  <c r="U20" i="24"/>
  <c r="AC20" i="24" s="1"/>
  <c r="AA18" i="24"/>
  <c r="AA14" i="24"/>
  <c r="AL59" i="24"/>
  <c r="T59" i="24"/>
  <c r="R59" i="24"/>
  <c r="U28" i="24"/>
  <c r="AC28" i="24" s="1"/>
  <c r="AC33" i="24"/>
  <c r="AM25" i="24"/>
  <c r="AS25" i="24"/>
  <c r="AP25" i="24"/>
  <c r="AA29" i="24"/>
  <c r="AP80" i="24"/>
  <c r="AS80" i="24"/>
  <c r="AM80" i="24"/>
  <c r="T22" i="24"/>
  <c r="AD22" i="24" s="1"/>
  <c r="Y22" i="24"/>
  <c r="Z22" i="24"/>
  <c r="AL22" i="24"/>
  <c r="R22" i="24"/>
  <c r="AB22" i="24" s="1"/>
  <c r="W22" i="24"/>
  <c r="X22" i="24"/>
  <c r="V22" i="24"/>
  <c r="AE22" i="24" s="1"/>
  <c r="AP84" i="24"/>
  <c r="AS84" i="24"/>
  <c r="AM84" i="24"/>
  <c r="AP24" i="24"/>
  <c r="AP77" i="24"/>
  <c r="AM77" i="24"/>
  <c r="AS77" i="24"/>
  <c r="AS76" i="24"/>
  <c r="AM76" i="24"/>
  <c r="AP76" i="24"/>
  <c r="AM60" i="24"/>
  <c r="AP60" i="24"/>
  <c r="AS60" i="24"/>
  <c r="U21" i="24"/>
  <c r="AC21" i="24" s="1"/>
  <c r="AS48" i="24" l="1"/>
  <c r="AS24" i="24"/>
  <c r="AP89" i="24"/>
  <c r="AS89" i="24"/>
  <c r="AS17" i="24"/>
  <c r="AM78" i="24"/>
  <c r="AM40" i="24"/>
  <c r="AP42" i="24"/>
  <c r="AS40" i="24"/>
  <c r="X15" i="24"/>
  <c r="AS73" i="24"/>
  <c r="T15" i="24"/>
  <c r="AD15" i="24" s="1"/>
  <c r="AP62" i="24"/>
  <c r="AP17" i="24"/>
  <c r="D30" i="9"/>
  <c r="D36" i="9" s="1"/>
  <c r="N14" i="26"/>
  <c r="P14" i="26" s="1"/>
  <c r="S14" i="26"/>
  <c r="T14" i="26"/>
  <c r="Y66" i="32"/>
  <c r="Z66" i="32" s="1"/>
  <c r="X67" i="32"/>
  <c r="F14" i="26"/>
  <c r="L14" i="26"/>
  <c r="M189" i="24"/>
  <c r="M288" i="24" s="1"/>
  <c r="M134" i="24"/>
  <c r="M233" i="24" s="1"/>
  <c r="M123" i="24"/>
  <c r="M222" i="24" s="1"/>
  <c r="M187" i="24"/>
  <c r="M286" i="24" s="1"/>
  <c r="M186" i="24"/>
  <c r="M285" i="24" s="1"/>
  <c r="M191" i="24"/>
  <c r="M290" i="24" s="1"/>
  <c r="M158" i="24"/>
  <c r="M257" i="24" s="1"/>
  <c r="M164" i="24"/>
  <c r="M263" i="24" s="1"/>
  <c r="M184" i="24"/>
  <c r="M283" i="24" s="1"/>
  <c r="M178" i="24"/>
  <c r="M277" i="24" s="1"/>
  <c r="M145" i="24"/>
  <c r="M244" i="24" s="1"/>
  <c r="M154" i="24"/>
  <c r="M253" i="24" s="1"/>
  <c r="M110" i="24"/>
  <c r="M209" i="24" s="1"/>
  <c r="M160" i="24"/>
  <c r="M259" i="24" s="1"/>
  <c r="M190" i="24"/>
  <c r="M289" i="24" s="1"/>
  <c r="M120" i="24"/>
  <c r="M219" i="24" s="1"/>
  <c r="M177" i="24"/>
  <c r="M276" i="24" s="1"/>
  <c r="M130" i="24"/>
  <c r="M229" i="24" s="1"/>
  <c r="M173" i="24"/>
  <c r="M272" i="24" s="1"/>
  <c r="M139" i="24"/>
  <c r="M238" i="24" s="1"/>
  <c r="M107" i="24"/>
  <c r="M206" i="24" s="1"/>
  <c r="M124" i="24"/>
  <c r="M223" i="24" s="1"/>
  <c r="M122" i="24"/>
  <c r="M221" i="24" s="1"/>
  <c r="M174" i="24"/>
  <c r="M273" i="24" s="1"/>
  <c r="M167" i="24"/>
  <c r="M266" i="24" s="1"/>
  <c r="M192" i="24"/>
  <c r="M291" i="24" s="1"/>
  <c r="M162" i="24"/>
  <c r="M261" i="24" s="1"/>
  <c r="M132" i="24"/>
  <c r="M231" i="24" s="1"/>
  <c r="M170" i="24"/>
  <c r="M269" i="24" s="1"/>
  <c r="M156" i="24"/>
  <c r="M255" i="24" s="1"/>
  <c r="M113" i="24"/>
  <c r="M212" i="24" s="1"/>
  <c r="M143" i="24"/>
  <c r="M242" i="24" s="1"/>
  <c r="M188" i="24"/>
  <c r="M287" i="24" s="1"/>
  <c r="M125" i="24"/>
  <c r="M224" i="24" s="1"/>
  <c r="M148" i="24"/>
  <c r="M247" i="24" s="1"/>
  <c r="M172" i="24"/>
  <c r="M271" i="24" s="1"/>
  <c r="M133" i="24"/>
  <c r="M232" i="24" s="1"/>
  <c r="M116" i="24"/>
  <c r="M215" i="24" s="1"/>
  <c r="M157" i="24"/>
  <c r="M256" i="24" s="1"/>
  <c r="M105" i="24"/>
  <c r="M108" i="24"/>
  <c r="M207" i="24" s="1"/>
  <c r="M163" i="24"/>
  <c r="M262" i="24" s="1"/>
  <c r="M140" i="24"/>
  <c r="M239" i="24" s="1"/>
  <c r="M142" i="24"/>
  <c r="M241" i="24" s="1"/>
  <c r="M109" i="24"/>
  <c r="M208" i="24" s="1"/>
  <c r="M115" i="24"/>
  <c r="M214" i="24" s="1"/>
  <c r="M155" i="24"/>
  <c r="M254" i="24" s="1"/>
  <c r="M141" i="24"/>
  <c r="M240" i="24" s="1"/>
  <c r="M111" i="24"/>
  <c r="M210" i="24" s="1"/>
  <c r="M185" i="24"/>
  <c r="M284" i="24" s="1"/>
  <c r="M127" i="24"/>
  <c r="M226" i="24" s="1"/>
  <c r="M152" i="24"/>
  <c r="M251" i="24" s="1"/>
  <c r="M149" i="24"/>
  <c r="M248" i="24" s="1"/>
  <c r="M138" i="24"/>
  <c r="M237" i="24" s="1"/>
  <c r="M112" i="24"/>
  <c r="M211" i="24" s="1"/>
  <c r="M161" i="24"/>
  <c r="M260" i="24" s="1"/>
  <c r="M165" i="24"/>
  <c r="M264" i="24" s="1"/>
  <c r="M136" i="24"/>
  <c r="M235" i="24" s="1"/>
  <c r="M151" i="24"/>
  <c r="M250" i="24" s="1"/>
  <c r="M118" i="24"/>
  <c r="M217" i="24" s="1"/>
  <c r="M135" i="24"/>
  <c r="M234" i="24" s="1"/>
  <c r="M146" i="24"/>
  <c r="M245" i="24" s="1"/>
  <c r="M131" i="24"/>
  <c r="M230" i="24" s="1"/>
  <c r="M106" i="24"/>
  <c r="M205" i="24" s="1"/>
  <c r="M137" i="24"/>
  <c r="M236" i="24" s="1"/>
  <c r="M166" i="24"/>
  <c r="M265" i="24" s="1"/>
  <c r="M179" i="24"/>
  <c r="M278" i="24" s="1"/>
  <c r="M126" i="24"/>
  <c r="M225" i="24" s="1"/>
  <c r="M128" i="24"/>
  <c r="M227" i="24" s="1"/>
  <c r="M153" i="24"/>
  <c r="M252" i="24" s="1"/>
  <c r="M117" i="24"/>
  <c r="M216" i="24" s="1"/>
  <c r="M121" i="24"/>
  <c r="M220" i="24" s="1"/>
  <c r="M119" i="24"/>
  <c r="M218" i="24" s="1"/>
  <c r="M183" i="24"/>
  <c r="M282" i="24" s="1"/>
  <c r="M159" i="24"/>
  <c r="M258" i="24" s="1"/>
  <c r="M114" i="24"/>
  <c r="M213" i="24" s="1"/>
  <c r="M181" i="24"/>
  <c r="M280" i="24" s="1"/>
  <c r="M168" i="24"/>
  <c r="M267" i="24" s="1"/>
  <c r="M180" i="24"/>
  <c r="M279" i="24" s="1"/>
  <c r="M169" i="24"/>
  <c r="M268" i="24" s="1"/>
  <c r="M144" i="24"/>
  <c r="M243" i="24" s="1"/>
  <c r="M176" i="24"/>
  <c r="M275" i="24" s="1"/>
  <c r="M171" i="24"/>
  <c r="M270" i="24" s="1"/>
  <c r="M182" i="24"/>
  <c r="M281" i="24" s="1"/>
  <c r="M147" i="24"/>
  <c r="M246" i="24" s="1"/>
  <c r="M175" i="24"/>
  <c r="M274" i="24" s="1"/>
  <c r="M150" i="24"/>
  <c r="M249" i="24" s="1"/>
  <c r="M129" i="24"/>
  <c r="M228" i="24" s="1"/>
  <c r="V30" i="24"/>
  <c r="AE30" i="24" s="1"/>
  <c r="AL30" i="24"/>
  <c r="X30" i="24"/>
  <c r="Z30" i="24"/>
  <c r="AA30" i="24"/>
  <c r="R30" i="24"/>
  <c r="AB30" i="24" s="1"/>
  <c r="T30" i="24"/>
  <c r="AD30" i="24" s="1"/>
  <c r="Y30" i="24"/>
  <c r="W30" i="24"/>
  <c r="AC30" i="24"/>
  <c r="W15" i="24"/>
  <c r="Y15" i="24"/>
  <c r="AM62" i="24"/>
  <c r="R15" i="24"/>
  <c r="AB15" i="24" s="1"/>
  <c r="AL15" i="24"/>
  <c r="AM15" i="24" s="1"/>
  <c r="AM73" i="24"/>
  <c r="AC15" i="24"/>
  <c r="AP78" i="24"/>
  <c r="AS52" i="24"/>
  <c r="K14" i="24"/>
  <c r="K95" i="24" s="1"/>
  <c r="J95" i="24"/>
  <c r="AM52" i="24"/>
  <c r="AA15" i="24"/>
  <c r="V15" i="24"/>
  <c r="AE15" i="24" s="1"/>
  <c r="AM48" i="24"/>
  <c r="J32" i="34"/>
  <c r="E30" i="34"/>
  <c r="F32" i="34"/>
  <c r="E38" i="34"/>
  <c r="G32" i="34" s="1"/>
  <c r="G43" i="26"/>
  <c r="G35" i="26"/>
  <c r="G45" i="26" s="1"/>
  <c r="D34" i="26"/>
  <c r="AS54" i="24"/>
  <c r="AM54" i="24"/>
  <c r="AP54" i="24"/>
  <c r="AP36" i="24"/>
  <c r="AM36" i="24"/>
  <c r="AS36" i="24"/>
  <c r="AS70" i="24"/>
  <c r="AP70" i="24"/>
  <c r="AM70" i="24"/>
  <c r="AP57" i="24"/>
  <c r="AM57" i="24"/>
  <c r="AS57" i="24"/>
  <c r="S95" i="24"/>
  <c r="F30" i="9"/>
  <c r="AS29" i="24"/>
  <c r="AP29" i="24"/>
  <c r="AM29" i="24"/>
  <c r="AP34" i="24"/>
  <c r="AM34" i="24"/>
  <c r="AS34" i="24"/>
  <c r="AS18" i="24"/>
  <c r="AP18" i="24"/>
  <c r="AM18" i="24"/>
  <c r="AP33" i="24"/>
  <c r="AM33" i="24"/>
  <c r="AS33" i="24"/>
  <c r="AM65" i="24"/>
  <c r="AP65" i="24"/>
  <c r="AS65" i="24"/>
  <c r="AM68" i="24"/>
  <c r="AS68" i="24"/>
  <c r="AP68" i="24"/>
  <c r="AS32" i="24"/>
  <c r="AM32" i="24"/>
  <c r="AP32" i="24"/>
  <c r="AP44" i="24"/>
  <c r="AM44" i="24"/>
  <c r="AS44" i="24"/>
  <c r="AM49" i="24"/>
  <c r="AS49" i="24"/>
  <c r="AP49" i="24"/>
  <c r="AS59" i="24"/>
  <c r="AM59" i="24"/>
  <c r="AP59" i="24"/>
  <c r="AL20" i="24"/>
  <c r="R20" i="24"/>
  <c r="AB20" i="24" s="1"/>
  <c r="Y20" i="24"/>
  <c r="Z20" i="24"/>
  <c r="T20" i="24"/>
  <c r="AD20" i="24" s="1"/>
  <c r="W20" i="24"/>
  <c r="X20" i="24"/>
  <c r="V20" i="24"/>
  <c r="AE20" i="24" s="1"/>
  <c r="AA20" i="24"/>
  <c r="Q95" i="24"/>
  <c r="F22" i="9"/>
  <c r="AP85" i="24"/>
  <c r="AM85" i="24"/>
  <c r="AS85" i="24"/>
  <c r="I34" i="26"/>
  <c r="H35" i="26"/>
  <c r="E34" i="26"/>
  <c r="N13" i="26"/>
  <c r="P13" i="26" s="1"/>
  <c r="Q34" i="26"/>
  <c r="S34" i="26" s="1"/>
  <c r="U94" i="24"/>
  <c r="J22" i="9"/>
  <c r="L31" i="26"/>
  <c r="L199" i="24"/>
  <c r="U194" i="24"/>
  <c r="AM31" i="24"/>
  <c r="AP31" i="24"/>
  <c r="AS31" i="24"/>
  <c r="T13" i="26"/>
  <c r="AS26" i="24"/>
  <c r="AM26" i="24"/>
  <c r="AP26" i="24"/>
  <c r="AM38" i="24"/>
  <c r="AS38" i="24"/>
  <c r="AP38" i="24"/>
  <c r="AS23" i="24"/>
  <c r="AP23" i="24"/>
  <c r="AM23" i="24"/>
  <c r="L13" i="26"/>
  <c r="F13" i="26"/>
  <c r="AB14" i="24"/>
  <c r="AS66" i="24"/>
  <c r="AP66" i="24"/>
  <c r="AM66" i="24"/>
  <c r="AP19" i="24"/>
  <c r="AS19" i="24"/>
  <c r="AM19" i="24"/>
  <c r="O34" i="26"/>
  <c r="R43" i="26"/>
  <c r="R35" i="26"/>
  <c r="AM55" i="24"/>
  <c r="AP55" i="24"/>
  <c r="AS55" i="24"/>
  <c r="L190" i="24"/>
  <c r="L192" i="24"/>
  <c r="L188" i="24"/>
  <c r="L105" i="24"/>
  <c r="L186" i="24"/>
  <c r="L187" i="24"/>
  <c r="L189" i="24"/>
  <c r="L191" i="24"/>
  <c r="L106" i="24"/>
  <c r="L131" i="24"/>
  <c r="L171" i="24"/>
  <c r="L151" i="24"/>
  <c r="L107" i="24"/>
  <c r="L137" i="24"/>
  <c r="L152" i="24"/>
  <c r="L148" i="24"/>
  <c r="L112" i="24"/>
  <c r="L149" i="24"/>
  <c r="L169" i="24"/>
  <c r="L108" i="24"/>
  <c r="L162" i="24"/>
  <c r="L143" i="24"/>
  <c r="L117" i="24"/>
  <c r="L180" i="24"/>
  <c r="L119" i="24"/>
  <c r="L120" i="24"/>
  <c r="L140" i="24"/>
  <c r="L136" i="24"/>
  <c r="L166" i="24"/>
  <c r="L181" i="24"/>
  <c r="L185" i="24"/>
  <c r="L142" i="24"/>
  <c r="L124" i="24"/>
  <c r="L145" i="24"/>
  <c r="L139" i="24"/>
  <c r="L141" i="24"/>
  <c r="L134" i="24"/>
  <c r="L118" i="24"/>
  <c r="L153" i="24"/>
  <c r="L110" i="24"/>
  <c r="L173" i="24"/>
  <c r="L127" i="24"/>
  <c r="L113" i="24"/>
  <c r="L147" i="24"/>
  <c r="L144" i="24"/>
  <c r="L183" i="24"/>
  <c r="L174" i="24"/>
  <c r="L138" i="24"/>
  <c r="L121" i="24"/>
  <c r="L116" i="24"/>
  <c r="L135" i="24"/>
  <c r="L168" i="24"/>
  <c r="L179" i="24"/>
  <c r="L157" i="24"/>
  <c r="L115" i="24"/>
  <c r="L129" i="24"/>
  <c r="L155" i="24"/>
  <c r="L132" i="24"/>
  <c r="L114" i="24"/>
  <c r="L133" i="24"/>
  <c r="L146" i="24"/>
  <c r="L123" i="24"/>
  <c r="L160" i="24"/>
  <c r="L125" i="24"/>
  <c r="L163" i="24"/>
  <c r="L164" i="24"/>
  <c r="L150" i="24"/>
  <c r="L156" i="24"/>
  <c r="L176" i="24"/>
  <c r="L167" i="24"/>
  <c r="L122" i="24"/>
  <c r="L170" i="24"/>
  <c r="L130" i="24"/>
  <c r="L158" i="24"/>
  <c r="L109" i="24"/>
  <c r="L172" i="24"/>
  <c r="L111" i="24"/>
  <c r="L128" i="24"/>
  <c r="L177" i="24"/>
  <c r="L165" i="24"/>
  <c r="L154" i="24"/>
  <c r="L159" i="24"/>
  <c r="L184" i="24"/>
  <c r="L178" i="24"/>
  <c r="L182" i="24"/>
  <c r="L161" i="24"/>
  <c r="L175" i="24"/>
  <c r="L126" i="24"/>
  <c r="AP35" i="24"/>
  <c r="AS35" i="24"/>
  <c r="AM35" i="24"/>
  <c r="L23" i="34"/>
  <c r="K23" i="34"/>
  <c r="D21" i="35"/>
  <c r="E13" i="35"/>
  <c r="G22" i="9"/>
  <c r="G30" i="9"/>
  <c r="Y21" i="24"/>
  <c r="AL21" i="24"/>
  <c r="R21" i="24"/>
  <c r="AB21" i="24" s="1"/>
  <c r="W21" i="24"/>
  <c r="T21" i="24"/>
  <c r="AD21" i="24" s="1"/>
  <c r="Z21" i="24"/>
  <c r="X21" i="24"/>
  <c r="V21" i="24"/>
  <c r="AE21" i="24" s="1"/>
  <c r="AA21" i="24"/>
  <c r="AP22" i="24"/>
  <c r="AS22" i="24"/>
  <c r="AM22" i="24"/>
  <c r="T28" i="24"/>
  <c r="AD28" i="24" s="1"/>
  <c r="R28" i="24"/>
  <c r="AB28" i="24" s="1"/>
  <c r="W28" i="24"/>
  <c r="Y28" i="24"/>
  <c r="AL28" i="24"/>
  <c r="Z28" i="24"/>
  <c r="X28" i="24"/>
  <c r="V28" i="24"/>
  <c r="AE28" i="24" s="1"/>
  <c r="AA28" i="24"/>
  <c r="N189" i="24"/>
  <c r="N288" i="24" s="1"/>
  <c r="N105" i="24"/>
  <c r="N188" i="24"/>
  <c r="N287" i="24" s="1"/>
  <c r="N186" i="24"/>
  <c r="N285" i="24" s="1"/>
  <c r="N192" i="24"/>
  <c r="N291" i="24" s="1"/>
  <c r="N191" i="24"/>
  <c r="N290" i="24" s="1"/>
  <c r="N190" i="24"/>
  <c r="N289" i="24" s="1"/>
  <c r="N187" i="24"/>
  <c r="N286" i="24" s="1"/>
  <c r="N143" i="24"/>
  <c r="N242" i="24" s="1"/>
  <c r="N179" i="24"/>
  <c r="N278" i="24" s="1"/>
  <c r="N185" i="24"/>
  <c r="N284" i="24" s="1"/>
  <c r="N160" i="24"/>
  <c r="N259" i="24" s="1"/>
  <c r="N176" i="24"/>
  <c r="N275" i="24" s="1"/>
  <c r="N158" i="24"/>
  <c r="N257" i="24" s="1"/>
  <c r="N118" i="24"/>
  <c r="N148" i="24"/>
  <c r="N247" i="24" s="1"/>
  <c r="N184" i="24"/>
  <c r="N283" i="24" s="1"/>
  <c r="N152" i="24"/>
  <c r="N251" i="24" s="1"/>
  <c r="N135" i="24"/>
  <c r="N234" i="24" s="1"/>
  <c r="N108" i="24"/>
  <c r="N119" i="24"/>
  <c r="N139" i="24"/>
  <c r="N238" i="24" s="1"/>
  <c r="N173" i="24"/>
  <c r="N272" i="24" s="1"/>
  <c r="N163" i="24"/>
  <c r="N262" i="24" s="1"/>
  <c r="N126" i="24"/>
  <c r="N106" i="24"/>
  <c r="N112" i="24"/>
  <c r="N146" i="24"/>
  <c r="N245" i="24" s="1"/>
  <c r="N125" i="24"/>
  <c r="N155" i="24"/>
  <c r="N254" i="24" s="1"/>
  <c r="N131" i="24"/>
  <c r="N230" i="24" s="1"/>
  <c r="N154" i="24"/>
  <c r="N253" i="24" s="1"/>
  <c r="N144" i="24"/>
  <c r="N243" i="24" s="1"/>
  <c r="N178" i="24"/>
  <c r="N277" i="24" s="1"/>
  <c r="N122" i="24"/>
  <c r="N138" i="24"/>
  <c r="N237" i="24" s="1"/>
  <c r="N130" i="24"/>
  <c r="N229" i="24" s="1"/>
  <c r="N157" i="24"/>
  <c r="N256" i="24" s="1"/>
  <c r="N145" i="24"/>
  <c r="N244" i="24" s="1"/>
  <c r="N129" i="24"/>
  <c r="N228" i="24" s="1"/>
  <c r="N140" i="24"/>
  <c r="N239" i="24" s="1"/>
  <c r="N171" i="24"/>
  <c r="N270" i="24" s="1"/>
  <c r="N167" i="24"/>
  <c r="N266" i="24" s="1"/>
  <c r="N156" i="24"/>
  <c r="N255" i="24" s="1"/>
  <c r="N172" i="24"/>
  <c r="N271" i="24" s="1"/>
  <c r="N117" i="24"/>
  <c r="N133" i="24"/>
  <c r="N232" i="24" s="1"/>
  <c r="N107" i="24"/>
  <c r="N120" i="24"/>
  <c r="N168" i="24"/>
  <c r="N267" i="24" s="1"/>
  <c r="N150" i="24"/>
  <c r="N249" i="24" s="1"/>
  <c r="N161" i="24"/>
  <c r="N260" i="24" s="1"/>
  <c r="N115" i="24"/>
  <c r="N175" i="24"/>
  <c r="N274" i="24" s="1"/>
  <c r="N137" i="24"/>
  <c r="N236" i="24" s="1"/>
  <c r="N147" i="24"/>
  <c r="N246" i="24" s="1"/>
  <c r="N132" i="24"/>
  <c r="N231" i="24" s="1"/>
  <c r="N164" i="24"/>
  <c r="N263" i="24" s="1"/>
  <c r="N109" i="24"/>
  <c r="N136" i="24"/>
  <c r="N235" i="24" s="1"/>
  <c r="N159" i="24"/>
  <c r="N258" i="24" s="1"/>
  <c r="N113" i="24"/>
  <c r="N116" i="24"/>
  <c r="N166" i="24"/>
  <c r="N265" i="24" s="1"/>
  <c r="N174" i="24"/>
  <c r="N273" i="24" s="1"/>
  <c r="N110" i="24"/>
  <c r="N141" i="24"/>
  <c r="N240" i="24" s="1"/>
  <c r="N123" i="24"/>
  <c r="N169" i="24"/>
  <c r="N268" i="24" s="1"/>
  <c r="N149" i="24"/>
  <c r="N248" i="24" s="1"/>
  <c r="N177" i="24"/>
  <c r="N276" i="24" s="1"/>
  <c r="N114" i="24"/>
  <c r="N180" i="24"/>
  <c r="N279" i="24" s="1"/>
  <c r="N151" i="24"/>
  <c r="N250" i="24" s="1"/>
  <c r="N182" i="24"/>
  <c r="N281" i="24" s="1"/>
  <c r="N153" i="24"/>
  <c r="N252" i="24" s="1"/>
  <c r="N134" i="24"/>
  <c r="N233" i="24" s="1"/>
  <c r="N111" i="24"/>
  <c r="N121" i="24"/>
  <c r="N165" i="24"/>
  <c r="N264" i="24" s="1"/>
  <c r="N181" i="24"/>
  <c r="N280" i="24" s="1"/>
  <c r="N142" i="24"/>
  <c r="N241" i="24" s="1"/>
  <c r="N183" i="24"/>
  <c r="N282" i="24" s="1"/>
  <c r="N162" i="24"/>
  <c r="N261" i="24" s="1"/>
  <c r="N170" i="24"/>
  <c r="N269" i="24" s="1"/>
  <c r="N127" i="24"/>
  <c r="N124" i="24"/>
  <c r="N128" i="24"/>
  <c r="J24" i="34"/>
  <c r="F24" i="34"/>
  <c r="AS74" i="24"/>
  <c r="AP74" i="24"/>
  <c r="AM74" i="24"/>
  <c r="AP47" i="24"/>
  <c r="AM47" i="24"/>
  <c r="AS47" i="24"/>
  <c r="AD14" i="24"/>
  <c r="AS14" i="24"/>
  <c r="AM14" i="24"/>
  <c r="AP14" i="24"/>
  <c r="AP27" i="24"/>
  <c r="AM27" i="24"/>
  <c r="AS27" i="24"/>
  <c r="N31" i="26"/>
  <c r="P31" i="26" s="1"/>
  <c r="T31" i="26"/>
  <c r="S31" i="26"/>
  <c r="AM90" i="24"/>
  <c r="AP90" i="24"/>
  <c r="AS90" i="24"/>
  <c r="F14" i="36"/>
  <c r="F16" i="36"/>
  <c r="E33" i="36"/>
  <c r="D13" i="36"/>
  <c r="F15" i="36"/>
  <c r="F17" i="36"/>
  <c r="AS39" i="24"/>
  <c r="AM39" i="24"/>
  <c r="AP39" i="24"/>
  <c r="E16" i="9" l="1"/>
  <c r="E13" i="9"/>
  <c r="E20" i="9"/>
  <c r="Z95" i="24" s="1"/>
  <c r="E29" i="9"/>
  <c r="AB293" i="24" s="1"/>
  <c r="F36" i="9"/>
  <c r="D33" i="9"/>
  <c r="E12" i="9"/>
  <c r="V95" i="24" s="1"/>
  <c r="E22" i="9"/>
  <c r="AA194" i="24" s="1"/>
  <c r="D24" i="9"/>
  <c r="K97" i="24"/>
  <c r="D25" i="9"/>
  <c r="F25" i="9" s="1"/>
  <c r="E14" i="9"/>
  <c r="D37" i="9"/>
  <c r="E17" i="9"/>
  <c r="E19" i="9"/>
  <c r="Y95" i="24" s="1"/>
  <c r="F42" i="27"/>
  <c r="E36" i="9"/>
  <c r="E30" i="9"/>
  <c r="E18" i="9"/>
  <c r="X293" i="24" s="1"/>
  <c r="E15" i="9"/>
  <c r="D26" i="9"/>
  <c r="F26" i="9" s="1"/>
  <c r="AS30" i="24"/>
  <c r="AM30" i="24"/>
  <c r="AP30" i="24"/>
  <c r="X68" i="32"/>
  <c r="Y67" i="32"/>
  <c r="Z67" i="32" s="1"/>
  <c r="AP15" i="24"/>
  <c r="R45" i="26"/>
  <c r="O45" i="26" s="1"/>
  <c r="G36" i="9"/>
  <c r="D28" i="9"/>
  <c r="F28" i="9" s="1"/>
  <c r="M204" i="24"/>
  <c r="M292" i="24" s="1"/>
  <c r="W292" i="24" s="1"/>
  <c r="M193" i="24"/>
  <c r="M196" i="24" s="1"/>
  <c r="G24" i="34"/>
  <c r="AS15" i="24"/>
  <c r="T94" i="24"/>
  <c r="AD94" i="24" s="1"/>
  <c r="R44" i="26"/>
  <c r="R46" i="26"/>
  <c r="G33" i="9"/>
  <c r="H19" i="9"/>
  <c r="H20" i="9"/>
  <c r="H13" i="9"/>
  <c r="G25" i="9"/>
  <c r="G24" i="9"/>
  <c r="G26" i="9"/>
  <c r="G37" i="9"/>
  <c r="D34" i="35" s="1"/>
  <c r="H14" i="9"/>
  <c r="H16" i="9"/>
  <c r="H17" i="9"/>
  <c r="H15" i="9"/>
  <c r="H18" i="9"/>
  <c r="H12" i="9"/>
  <c r="N223" i="24"/>
  <c r="N215" i="24"/>
  <c r="N221" i="24"/>
  <c r="N211" i="24"/>
  <c r="N217" i="24"/>
  <c r="H30" i="9"/>
  <c r="S194" i="24"/>
  <c r="G28" i="9"/>
  <c r="D27" i="35"/>
  <c r="E21" i="35"/>
  <c r="Q175" i="24"/>
  <c r="S175" i="24"/>
  <c r="L274" i="24"/>
  <c r="Q184" i="24"/>
  <c r="L283" i="24"/>
  <c r="S184" i="24"/>
  <c r="Q177" i="24"/>
  <c r="S177" i="24"/>
  <c r="L276" i="24"/>
  <c r="S109" i="24"/>
  <c r="L208" i="24"/>
  <c r="Q109" i="24"/>
  <c r="Q122" i="24"/>
  <c r="S122" i="24"/>
  <c r="L221" i="24"/>
  <c r="Q150" i="24"/>
  <c r="L249" i="24"/>
  <c r="S150" i="24"/>
  <c r="Q160" i="24"/>
  <c r="S160" i="24"/>
  <c r="L259" i="24"/>
  <c r="Q114" i="24"/>
  <c r="L213" i="24"/>
  <c r="S114" i="24"/>
  <c r="Q115" i="24"/>
  <c r="S115" i="24"/>
  <c r="L214" i="24"/>
  <c r="S135" i="24"/>
  <c r="Q135" i="24"/>
  <c r="L234" i="24"/>
  <c r="Q174" i="24"/>
  <c r="S174" i="24"/>
  <c r="L273" i="24"/>
  <c r="S113" i="24"/>
  <c r="L212" i="24"/>
  <c r="Q113" i="24"/>
  <c r="S153" i="24"/>
  <c r="L252" i="24"/>
  <c r="Q153" i="24"/>
  <c r="Q139" i="24"/>
  <c r="S139" i="24"/>
  <c r="L238" i="24"/>
  <c r="S100" i="24"/>
  <c r="S97" i="24"/>
  <c r="G52" i="26"/>
  <c r="D45" i="26"/>
  <c r="G38" i="26"/>
  <c r="G39" i="26"/>
  <c r="G37" i="26"/>
  <c r="G46" i="26"/>
  <c r="G53" i="26" s="1"/>
  <c r="AB194" i="24"/>
  <c r="Z293" i="24"/>
  <c r="Z194" i="24"/>
  <c r="W194" i="24"/>
  <c r="W293" i="24"/>
  <c r="W95" i="24"/>
  <c r="N226" i="24"/>
  <c r="N210" i="24"/>
  <c r="N212" i="24"/>
  <c r="N216" i="24"/>
  <c r="N204" i="24"/>
  <c r="N193" i="24"/>
  <c r="S161" i="24"/>
  <c r="L260" i="24"/>
  <c r="Q161" i="24"/>
  <c r="Q128" i="24"/>
  <c r="S128" i="24"/>
  <c r="L227" i="24"/>
  <c r="S167" i="24"/>
  <c r="Q167" i="24"/>
  <c r="L266" i="24"/>
  <c r="Q123" i="24"/>
  <c r="L222" i="24"/>
  <c r="S123" i="24"/>
  <c r="Q132" i="24"/>
  <c r="L231" i="24"/>
  <c r="S132" i="24"/>
  <c r="S116" i="24"/>
  <c r="L215" i="24"/>
  <c r="Q116" i="24"/>
  <c r="Q127" i="24"/>
  <c r="L226" i="24"/>
  <c r="S127" i="24"/>
  <c r="Q118" i="24"/>
  <c r="L217" i="24"/>
  <c r="S118" i="24"/>
  <c r="L280" i="24"/>
  <c r="Q181" i="24"/>
  <c r="S181" i="24"/>
  <c r="S120" i="24"/>
  <c r="L219" i="24"/>
  <c r="Q120" i="24"/>
  <c r="Q143" i="24"/>
  <c r="S143" i="24"/>
  <c r="L242" i="24"/>
  <c r="S149" i="24"/>
  <c r="Q149" i="24"/>
  <c r="L248" i="24"/>
  <c r="S137" i="24"/>
  <c r="L236" i="24"/>
  <c r="Q137" i="24"/>
  <c r="L230" i="24"/>
  <c r="S131" i="24"/>
  <c r="Q131" i="24"/>
  <c r="L286" i="24"/>
  <c r="S187" i="24"/>
  <c r="Q187" i="24"/>
  <c r="R41" i="26"/>
  <c r="O43" i="26"/>
  <c r="R94" i="24"/>
  <c r="AB94" i="24" s="1"/>
  <c r="Y193" i="24"/>
  <c r="Y94" i="24"/>
  <c r="AE94" i="24"/>
  <c r="Z193" i="24"/>
  <c r="Z292" i="24"/>
  <c r="Z94" i="24"/>
  <c r="Y292" i="24"/>
  <c r="W94" i="24"/>
  <c r="X94" i="24"/>
  <c r="V94" i="24"/>
  <c r="AA94" i="24"/>
  <c r="AC94" i="24"/>
  <c r="AM20" i="24"/>
  <c r="AP20" i="24"/>
  <c r="AS20" i="24"/>
  <c r="D43" i="26"/>
  <c r="G41" i="26"/>
  <c r="X95" i="24"/>
  <c r="X194" i="24"/>
  <c r="AC293" i="24"/>
  <c r="AC194" i="24"/>
  <c r="AC95" i="24"/>
  <c r="D17" i="35"/>
  <c r="E17" i="35" s="1"/>
  <c r="K24" i="34"/>
  <c r="N214" i="24"/>
  <c r="N219" i="24"/>
  <c r="N224" i="24"/>
  <c r="N225" i="24"/>
  <c r="N218" i="24"/>
  <c r="AS21" i="24"/>
  <c r="AM21" i="24"/>
  <c r="AP21" i="24"/>
  <c r="S182" i="24"/>
  <c r="Q182" i="24"/>
  <c r="L281" i="24"/>
  <c r="L253" i="24"/>
  <c r="S154" i="24"/>
  <c r="Q154" i="24"/>
  <c r="S111" i="24"/>
  <c r="L210" i="24"/>
  <c r="Q111" i="24"/>
  <c r="L229" i="24"/>
  <c r="S130" i="24"/>
  <c r="Q130" i="24"/>
  <c r="S176" i="24"/>
  <c r="L275" i="24"/>
  <c r="Q176" i="24"/>
  <c r="S163" i="24"/>
  <c r="L262" i="24"/>
  <c r="Q163" i="24"/>
  <c r="Q146" i="24"/>
  <c r="S146" i="24"/>
  <c r="L245" i="24"/>
  <c r="Q155" i="24"/>
  <c r="S155" i="24"/>
  <c r="L254" i="24"/>
  <c r="Q179" i="24"/>
  <c r="S179" i="24"/>
  <c r="L278" i="24"/>
  <c r="Q121" i="24"/>
  <c r="S121" i="24"/>
  <c r="L220" i="24"/>
  <c r="L243" i="24"/>
  <c r="Q144" i="24"/>
  <c r="S144" i="24"/>
  <c r="L272" i="24"/>
  <c r="Q173" i="24"/>
  <c r="S173" i="24"/>
  <c r="S134" i="24"/>
  <c r="L233" i="24"/>
  <c r="Q134" i="24"/>
  <c r="S124" i="24"/>
  <c r="Q124" i="24"/>
  <c r="L223" i="24"/>
  <c r="L265" i="24"/>
  <c r="Q166" i="24"/>
  <c r="S166" i="24"/>
  <c r="Q119" i="24"/>
  <c r="S119" i="24"/>
  <c r="L218" i="24"/>
  <c r="S162" i="24"/>
  <c r="L261" i="24"/>
  <c r="Q162" i="24"/>
  <c r="Q112" i="24"/>
  <c r="L211" i="24"/>
  <c r="S112" i="24"/>
  <c r="Q107" i="24"/>
  <c r="L206" i="24"/>
  <c r="S107" i="24"/>
  <c r="Q106" i="24"/>
  <c r="S106" i="24"/>
  <c r="L205" i="24"/>
  <c r="Q186" i="24"/>
  <c r="U186" i="24" s="1"/>
  <c r="L285" i="24"/>
  <c r="S186" i="24"/>
  <c r="S190" i="24"/>
  <c r="L289" i="24"/>
  <c r="Q190" i="24"/>
  <c r="U199" i="24"/>
  <c r="L34" i="26"/>
  <c r="F34" i="26"/>
  <c r="Y194" i="24"/>
  <c r="Y293" i="24"/>
  <c r="C7" i="35"/>
  <c r="J97" i="24"/>
  <c r="C34" i="35"/>
  <c r="F43" i="27"/>
  <c r="J30" i="34"/>
  <c r="F30" i="34"/>
  <c r="E35" i="36"/>
  <c r="D33" i="36"/>
  <c r="N220" i="24"/>
  <c r="N208" i="24"/>
  <c r="S185" i="24"/>
  <c r="Q185" i="24"/>
  <c r="L284" i="24"/>
  <c r="Q140" i="24"/>
  <c r="U140" i="24" s="1"/>
  <c r="S140" i="24"/>
  <c r="L239" i="24"/>
  <c r="S117" i="24"/>
  <c r="Q117" i="24"/>
  <c r="L216" i="24"/>
  <c r="Q169" i="24"/>
  <c r="L268" i="24"/>
  <c r="S169" i="24"/>
  <c r="Q152" i="24"/>
  <c r="L251" i="24"/>
  <c r="S152" i="24"/>
  <c r="S171" i="24"/>
  <c r="L270" i="24"/>
  <c r="Q171" i="24"/>
  <c r="S189" i="24"/>
  <c r="L288" i="24"/>
  <c r="Q189" i="24"/>
  <c r="U189" i="24" s="1"/>
  <c r="Q188" i="24"/>
  <c r="U188" i="24" s="1"/>
  <c r="S188" i="24"/>
  <c r="L287" i="24"/>
  <c r="Q194" i="24"/>
  <c r="Q293" i="24"/>
  <c r="I35" i="26"/>
  <c r="E35" i="26"/>
  <c r="N209" i="24"/>
  <c r="N205" i="24"/>
  <c r="H22" i="9"/>
  <c r="S159" i="24"/>
  <c r="L258" i="24"/>
  <c r="Q159" i="24"/>
  <c r="S158" i="24"/>
  <c r="L257" i="24"/>
  <c r="Q158" i="24"/>
  <c r="S164" i="24"/>
  <c r="Q164" i="24"/>
  <c r="L263" i="24"/>
  <c r="Q157" i="24"/>
  <c r="L256" i="24"/>
  <c r="S157" i="24"/>
  <c r="Q183" i="24"/>
  <c r="S183" i="24"/>
  <c r="L282" i="24"/>
  <c r="Q145" i="24"/>
  <c r="S145" i="24"/>
  <c r="L244" i="24"/>
  <c r="L291" i="24"/>
  <c r="S192" i="24"/>
  <c r="Q192" i="24"/>
  <c r="N227" i="24"/>
  <c r="N213" i="24"/>
  <c r="N222" i="24"/>
  <c r="N206" i="24"/>
  <c r="N207" i="24"/>
  <c r="AP28" i="24"/>
  <c r="AM28" i="24"/>
  <c r="AS28" i="24"/>
  <c r="S126" i="24"/>
  <c r="Q126" i="24"/>
  <c r="L225" i="24"/>
  <c r="Q178" i="24"/>
  <c r="S178" i="24"/>
  <c r="L277" i="24"/>
  <c r="Q165" i="24"/>
  <c r="L264" i="24"/>
  <c r="S165" i="24"/>
  <c r="Q172" i="24"/>
  <c r="S172" i="24"/>
  <c r="L271" i="24"/>
  <c r="L269" i="24"/>
  <c r="Q170" i="24"/>
  <c r="S170" i="24"/>
  <c r="S156" i="24"/>
  <c r="Q156" i="24"/>
  <c r="L255" i="24"/>
  <c r="L224" i="24"/>
  <c r="Q125" i="24"/>
  <c r="S125" i="24"/>
  <c r="L232" i="24"/>
  <c r="S133" i="24"/>
  <c r="Q133" i="24"/>
  <c r="S129" i="24"/>
  <c r="Q129" i="24"/>
  <c r="L228" i="24"/>
  <c r="Q168" i="24"/>
  <c r="L267" i="24"/>
  <c r="S168" i="24"/>
  <c r="Q138" i="24"/>
  <c r="S138" i="24"/>
  <c r="L237" i="24"/>
  <c r="S147" i="24"/>
  <c r="Q147" i="24"/>
  <c r="L246" i="24"/>
  <c r="S110" i="24"/>
  <c r="Q110" i="24"/>
  <c r="L209" i="24"/>
  <c r="L240" i="24"/>
  <c r="Q141" i="24"/>
  <c r="S141" i="24"/>
  <c r="L241" i="24"/>
  <c r="Q142" i="24"/>
  <c r="S142" i="24"/>
  <c r="L235" i="24"/>
  <c r="S136" i="24"/>
  <c r="Q136" i="24"/>
  <c r="S180" i="24"/>
  <c r="Q180" i="24"/>
  <c r="L279" i="24"/>
  <c r="S108" i="24"/>
  <c r="L207" i="24"/>
  <c r="Q108" i="24"/>
  <c r="S148" i="24"/>
  <c r="Q148" i="24"/>
  <c r="L247" i="24"/>
  <c r="Q151" i="24"/>
  <c r="L250" i="24"/>
  <c r="S151" i="24"/>
  <c r="Q191" i="24"/>
  <c r="S191" i="24"/>
  <c r="U191" i="24"/>
  <c r="L290" i="24"/>
  <c r="Q105" i="24"/>
  <c r="L193" i="24"/>
  <c r="S105" i="24"/>
  <c r="U105" i="24" s="1"/>
  <c r="L204" i="24"/>
  <c r="O35" i="26"/>
  <c r="J30" i="9"/>
  <c r="J36" i="9" s="1"/>
  <c r="K22" i="9" s="1"/>
  <c r="N34" i="26"/>
  <c r="P34" i="26" s="1"/>
  <c r="H43" i="26"/>
  <c r="Q100" i="24"/>
  <c r="Q97" i="24"/>
  <c r="Q35" i="26"/>
  <c r="N35" i="26" s="1"/>
  <c r="D35" i="26"/>
  <c r="F24" i="9"/>
  <c r="AA95" i="24"/>
  <c r="V293" i="24"/>
  <c r="V194" i="24"/>
  <c r="G44" i="26"/>
  <c r="E33" i="9"/>
  <c r="T95" i="24"/>
  <c r="G18" i="34"/>
  <c r="G21" i="34"/>
  <c r="G16" i="34"/>
  <c r="G17" i="34"/>
  <c r="E26" i="34"/>
  <c r="J38" i="34"/>
  <c r="G15" i="34"/>
  <c r="E27" i="34"/>
  <c r="E28" i="34"/>
  <c r="E35" i="34"/>
  <c r="F38" i="34"/>
  <c r="G20" i="34"/>
  <c r="G14" i="34"/>
  <c r="E39" i="34"/>
  <c r="F39" i="34" s="1"/>
  <c r="G13" i="34"/>
  <c r="G19" i="34"/>
  <c r="D19" i="35"/>
  <c r="E19" i="35" s="1"/>
  <c r="K32" i="34"/>
  <c r="L32" i="34"/>
  <c r="U147" i="24" l="1"/>
  <c r="U130" i="24"/>
  <c r="I130" i="24" s="1"/>
  <c r="J130" i="24" s="1"/>
  <c r="K130" i="24" s="1"/>
  <c r="U126" i="24"/>
  <c r="T126" i="24" s="1"/>
  <c r="AD126" i="24" s="1"/>
  <c r="U159" i="24"/>
  <c r="T159" i="24" s="1"/>
  <c r="U171" i="24"/>
  <c r="I171" i="24" s="1"/>
  <c r="J171" i="24" s="1"/>
  <c r="K171" i="24" s="1"/>
  <c r="U169" i="24"/>
  <c r="R169" i="24" s="1"/>
  <c r="U157" i="24"/>
  <c r="R157" i="24" s="1"/>
  <c r="U158" i="24"/>
  <c r="T158" i="24" s="1"/>
  <c r="U106" i="24"/>
  <c r="Z106" i="24" s="1"/>
  <c r="U119" i="24"/>
  <c r="Z119" i="24" s="1"/>
  <c r="U155" i="24"/>
  <c r="T155" i="24" s="1"/>
  <c r="U163" i="24"/>
  <c r="T163" i="24" s="1"/>
  <c r="U154" i="24"/>
  <c r="T154" i="24" s="1"/>
  <c r="U182" i="24"/>
  <c r="R182" i="24" s="1"/>
  <c r="U170" i="24"/>
  <c r="R170" i="24" s="1"/>
  <c r="U168" i="24"/>
  <c r="R168" i="24" s="1"/>
  <c r="U133" i="24"/>
  <c r="R133" i="24" s="1"/>
  <c r="U117" i="24"/>
  <c r="V117" i="24" s="1"/>
  <c r="AE117" i="24" s="1"/>
  <c r="U111" i="24"/>
  <c r="T111" i="24" s="1"/>
  <c r="AD111" i="24" s="1"/>
  <c r="U118" i="24"/>
  <c r="I118" i="24" s="1"/>
  <c r="J118" i="24" s="1"/>
  <c r="K118" i="24" s="1"/>
  <c r="U116" i="24"/>
  <c r="X116" i="24" s="1"/>
  <c r="U113" i="24"/>
  <c r="R113" i="24" s="1"/>
  <c r="AB113" i="24" s="1"/>
  <c r="U150" i="24"/>
  <c r="I150" i="24" s="1"/>
  <c r="J150" i="24" s="1"/>
  <c r="K150" i="24" s="1"/>
  <c r="U109" i="24"/>
  <c r="X109" i="24" s="1"/>
  <c r="U184" i="24"/>
  <c r="I184" i="24" s="1"/>
  <c r="J184" i="24" s="1"/>
  <c r="K184" i="24" s="1"/>
  <c r="U110" i="24"/>
  <c r="Z110" i="24" s="1"/>
  <c r="U145" i="24"/>
  <c r="R145" i="24" s="1"/>
  <c r="U185" i="24"/>
  <c r="R185" i="24" s="1"/>
  <c r="U107" i="24"/>
  <c r="V107" i="24" s="1"/>
  <c r="AE107" i="24" s="1"/>
  <c r="U143" i="24"/>
  <c r="R143" i="24" s="1"/>
  <c r="U136" i="24"/>
  <c r="I136" i="24" s="1"/>
  <c r="J136" i="24" s="1"/>
  <c r="K136" i="24" s="1"/>
  <c r="U142" i="24"/>
  <c r="T142" i="24" s="1"/>
  <c r="U156" i="24"/>
  <c r="T156" i="24" s="1"/>
  <c r="U166" i="24"/>
  <c r="R166" i="24" s="1"/>
  <c r="U131" i="24"/>
  <c r="R131" i="24" s="1"/>
  <c r="U174" i="24"/>
  <c r="R174" i="24" s="1"/>
  <c r="P35" i="26"/>
  <c r="D74" i="35" s="1"/>
  <c r="S35" i="26"/>
  <c r="AA293" i="24"/>
  <c r="D29" i="9"/>
  <c r="U192" i="24"/>
  <c r="U183" i="24"/>
  <c r="T183" i="24" s="1"/>
  <c r="U190" i="24"/>
  <c r="R190" i="24" s="1"/>
  <c r="U112" i="24"/>
  <c r="Y112" i="24" s="1"/>
  <c r="U187" i="24"/>
  <c r="U132" i="24"/>
  <c r="I132" i="24" s="1"/>
  <c r="J132" i="24" s="1"/>
  <c r="K132" i="24" s="1"/>
  <c r="U161" i="24"/>
  <c r="R161" i="24" s="1"/>
  <c r="U177" i="24"/>
  <c r="I177" i="24" s="1"/>
  <c r="J177" i="24" s="1"/>
  <c r="K177" i="24" s="1"/>
  <c r="R38" i="26"/>
  <c r="R52" i="26"/>
  <c r="Q43" i="26"/>
  <c r="AB95" i="24"/>
  <c r="R39" i="26"/>
  <c r="T35" i="26"/>
  <c r="U151" i="24"/>
  <c r="I151" i="24" s="1"/>
  <c r="J151" i="24" s="1"/>
  <c r="K151" i="24" s="1"/>
  <c r="U148" i="24"/>
  <c r="R148" i="24" s="1"/>
  <c r="U108" i="24"/>
  <c r="I108" i="24" s="1"/>
  <c r="J108" i="24" s="1"/>
  <c r="K108" i="24" s="1"/>
  <c r="U141" i="24"/>
  <c r="R141" i="24" s="1"/>
  <c r="U172" i="24"/>
  <c r="R172" i="24" s="1"/>
  <c r="U162" i="24"/>
  <c r="T162" i="24" s="1"/>
  <c r="U146" i="24"/>
  <c r="I146" i="24" s="1"/>
  <c r="J146" i="24" s="1"/>
  <c r="K146" i="24" s="1"/>
  <c r="U176" i="24"/>
  <c r="T176" i="24" s="1"/>
  <c r="W193" i="24"/>
  <c r="U167" i="24"/>
  <c r="R167" i="24" s="1"/>
  <c r="U175" i="24"/>
  <c r="T175" i="24" s="1"/>
  <c r="R37" i="26"/>
  <c r="R42" i="26" s="1"/>
  <c r="Y68" i="32"/>
  <c r="Z68" i="32" s="1"/>
  <c r="X69" i="32"/>
  <c r="T97" i="24"/>
  <c r="AP95" i="24"/>
  <c r="AP97" i="24" s="1"/>
  <c r="AS95" i="24"/>
  <c r="AS98" i="24" s="1"/>
  <c r="U138" i="24"/>
  <c r="I138" i="24" s="1"/>
  <c r="J138" i="24" s="1"/>
  <c r="K138" i="24" s="1"/>
  <c r="U179" i="24"/>
  <c r="R179" i="24" s="1"/>
  <c r="U160" i="24"/>
  <c r="T160" i="24" s="1"/>
  <c r="U165" i="24"/>
  <c r="T165" i="24" s="1"/>
  <c r="U152" i="24"/>
  <c r="R152" i="24" s="1"/>
  <c r="U144" i="24"/>
  <c r="R144" i="24" s="1"/>
  <c r="U121" i="24"/>
  <c r="Z121" i="24" s="1"/>
  <c r="U153" i="24"/>
  <c r="I153" i="24" s="1"/>
  <c r="J153" i="24" s="1"/>
  <c r="K153" i="24" s="1"/>
  <c r="U180" i="24"/>
  <c r="T180" i="24" s="1"/>
  <c r="U129" i="24"/>
  <c r="R129" i="24" s="1"/>
  <c r="U178" i="24"/>
  <c r="I178" i="24" s="1"/>
  <c r="J178" i="24" s="1"/>
  <c r="K178" i="24" s="1"/>
  <c r="U164" i="24"/>
  <c r="R164" i="24" s="1"/>
  <c r="U134" i="24"/>
  <c r="R134" i="24" s="1"/>
  <c r="U173" i="24"/>
  <c r="R173" i="24" s="1"/>
  <c r="U137" i="24"/>
  <c r="T137" i="24" s="1"/>
  <c r="U149" i="24"/>
  <c r="R149" i="24" s="1"/>
  <c r="U181" i="24"/>
  <c r="I181" i="24" s="1"/>
  <c r="J181" i="24" s="1"/>
  <c r="K181" i="24" s="1"/>
  <c r="U139" i="24"/>
  <c r="R139" i="24" s="1"/>
  <c r="U135" i="24"/>
  <c r="T135" i="24" s="1"/>
  <c r="I187" i="24"/>
  <c r="J187" i="24" s="1"/>
  <c r="K187" i="24" s="1"/>
  <c r="R187" i="24"/>
  <c r="T187" i="24"/>
  <c r="T172" i="24"/>
  <c r="T157" i="24"/>
  <c r="T188" i="24"/>
  <c r="R188" i="24"/>
  <c r="I188" i="24"/>
  <c r="J188" i="24" s="1"/>
  <c r="K188" i="24" s="1"/>
  <c r="I190" i="24"/>
  <c r="J190" i="24" s="1"/>
  <c r="K190" i="24" s="1"/>
  <c r="I155" i="24"/>
  <c r="J155" i="24" s="1"/>
  <c r="K155" i="24" s="1"/>
  <c r="R155" i="24"/>
  <c r="T131" i="24"/>
  <c r="I131" i="24"/>
  <c r="J131" i="24" s="1"/>
  <c r="K131" i="24" s="1"/>
  <c r="R150" i="24"/>
  <c r="R147" i="24"/>
  <c r="I147" i="24"/>
  <c r="J147" i="24" s="1"/>
  <c r="K147" i="24" s="1"/>
  <c r="T147" i="24"/>
  <c r="Y126" i="24"/>
  <c r="R126" i="24"/>
  <c r="AB126" i="24" s="1"/>
  <c r="Z126" i="24"/>
  <c r="W126" i="24"/>
  <c r="T171" i="24"/>
  <c r="R171" i="24"/>
  <c r="I192" i="24"/>
  <c r="J192" i="24" s="1"/>
  <c r="K192" i="24" s="1"/>
  <c r="T192" i="24"/>
  <c r="R192" i="24"/>
  <c r="L38" i="34"/>
  <c r="K38" i="34"/>
  <c r="M32" i="34" s="1"/>
  <c r="K42" i="27"/>
  <c r="D44" i="26"/>
  <c r="Q44" i="26"/>
  <c r="N44" i="26" s="1"/>
  <c r="Z105" i="24"/>
  <c r="Y105" i="24"/>
  <c r="U193" i="24"/>
  <c r="T105" i="24"/>
  <c r="I105" i="24"/>
  <c r="J105" i="24" s="1"/>
  <c r="R105" i="24"/>
  <c r="W105" i="24"/>
  <c r="S247" i="24"/>
  <c r="Q247" i="24"/>
  <c r="T133" i="24"/>
  <c r="Q291" i="24"/>
  <c r="U291" i="24" s="1"/>
  <c r="S291" i="24"/>
  <c r="L35" i="26"/>
  <c r="F35" i="26"/>
  <c r="D48" i="35" s="1"/>
  <c r="T106" i="24"/>
  <c r="AD106" i="24" s="1"/>
  <c r="Y106" i="24"/>
  <c r="S272" i="24"/>
  <c r="Q272" i="24"/>
  <c r="Y111" i="24"/>
  <c r="R111" i="24"/>
  <c r="AB111" i="24" s="1"/>
  <c r="I111" i="24"/>
  <c r="J111" i="24" s="1"/>
  <c r="K111" i="24" s="1"/>
  <c r="W111" i="24"/>
  <c r="S281" i="24"/>
  <c r="Q281" i="24"/>
  <c r="Q222" i="24"/>
  <c r="S222" i="24"/>
  <c r="S214" i="24"/>
  <c r="Q214" i="24"/>
  <c r="S274" i="24"/>
  <c r="Q274" i="24"/>
  <c r="F28" i="34"/>
  <c r="J28" i="34"/>
  <c r="I191" i="24"/>
  <c r="J191" i="24" s="1"/>
  <c r="K191" i="24" s="1"/>
  <c r="R191" i="24"/>
  <c r="T191" i="24"/>
  <c r="Q250" i="24"/>
  <c r="S250" i="24"/>
  <c r="S209" i="24"/>
  <c r="Q209" i="24"/>
  <c r="S282" i="24"/>
  <c r="Q282" i="24"/>
  <c r="Q270" i="24"/>
  <c r="S270" i="24"/>
  <c r="Q268" i="24"/>
  <c r="S268" i="24"/>
  <c r="E43" i="36"/>
  <c r="Q205" i="24"/>
  <c r="S205" i="24"/>
  <c r="Q261" i="24"/>
  <c r="S261" i="24"/>
  <c r="Q220" i="24"/>
  <c r="S220" i="24"/>
  <c r="S210" i="24"/>
  <c r="Q210" i="24"/>
  <c r="Q236" i="24"/>
  <c r="S236" i="24"/>
  <c r="U127" i="24"/>
  <c r="AC127" i="24" s="1"/>
  <c r="Q231" i="24"/>
  <c r="S231" i="24"/>
  <c r="Q38" i="26"/>
  <c r="N38" i="26" s="1"/>
  <c r="D38" i="26"/>
  <c r="Q212" i="24"/>
  <c r="S212" i="24"/>
  <c r="R184" i="24"/>
  <c r="G29" i="9"/>
  <c r="F27" i="34"/>
  <c r="J27" i="34"/>
  <c r="E43" i="26"/>
  <c r="H41" i="26"/>
  <c r="I43" i="26"/>
  <c r="J28" i="9"/>
  <c r="S293" i="24"/>
  <c r="K30" i="9"/>
  <c r="V105" i="24"/>
  <c r="AE105" i="24" s="1"/>
  <c r="V193" i="24"/>
  <c r="L196" i="24"/>
  <c r="S279" i="24"/>
  <c r="Q279" i="24"/>
  <c r="Q246" i="24"/>
  <c r="S246" i="24"/>
  <c r="Q237" i="24"/>
  <c r="S237" i="24"/>
  <c r="Q228" i="24"/>
  <c r="S228" i="24"/>
  <c r="S224" i="24"/>
  <c r="Q224" i="24"/>
  <c r="Q269" i="24"/>
  <c r="S269" i="24"/>
  <c r="S256" i="24"/>
  <c r="Q256" i="24"/>
  <c r="Q263" i="24"/>
  <c r="S263" i="24"/>
  <c r="Q257" i="24"/>
  <c r="S257" i="24"/>
  <c r="Q199" i="24"/>
  <c r="S289" i="24"/>
  <c r="Q289" i="24"/>
  <c r="U289" i="24" s="1"/>
  <c r="Q285" i="24"/>
  <c r="U285" i="24" s="1"/>
  <c r="S285" i="24"/>
  <c r="AC106" i="24"/>
  <c r="S233" i="24"/>
  <c r="Q233" i="24"/>
  <c r="Q245" i="24"/>
  <c r="S245" i="24"/>
  <c r="V111" i="24"/>
  <c r="AE111" i="24" s="1"/>
  <c r="O41" i="26"/>
  <c r="P41" i="26" s="1"/>
  <c r="Q286" i="24"/>
  <c r="S286" i="24"/>
  <c r="U286" i="24"/>
  <c r="S230" i="24"/>
  <c r="Q230" i="24"/>
  <c r="S219" i="24"/>
  <c r="Q219" i="24"/>
  <c r="Q226" i="24"/>
  <c r="S226" i="24"/>
  <c r="AC116" i="24"/>
  <c r="X193" i="24"/>
  <c r="N196" i="24"/>
  <c r="S238" i="24"/>
  <c r="Q238" i="24"/>
  <c r="S213" i="24"/>
  <c r="Q213" i="24"/>
  <c r="Q259" i="24"/>
  <c r="S259" i="24"/>
  <c r="Q221" i="24"/>
  <c r="S221" i="24"/>
  <c r="S199" i="24"/>
  <c r="T194" i="24"/>
  <c r="H33" i="9"/>
  <c r="R53" i="26"/>
  <c r="S44" i="26"/>
  <c r="O44" i="26"/>
  <c r="P44" i="26" s="1"/>
  <c r="D77" i="35" s="1"/>
  <c r="F35" i="34"/>
  <c r="J35" i="34"/>
  <c r="G35" i="34"/>
  <c r="R95" i="24"/>
  <c r="F29" i="9"/>
  <c r="D45" i="9"/>
  <c r="Q290" i="24"/>
  <c r="U290" i="24" s="1"/>
  <c r="S290" i="24"/>
  <c r="Q235" i="24"/>
  <c r="S235" i="24"/>
  <c r="I170" i="24"/>
  <c r="J170" i="24" s="1"/>
  <c r="K170" i="24" s="1"/>
  <c r="AA126" i="24"/>
  <c r="T145" i="24"/>
  <c r="T189" i="24"/>
  <c r="R189" i="24"/>
  <c r="I189" i="24"/>
  <c r="J189" i="24" s="1"/>
  <c r="K189" i="24" s="1"/>
  <c r="Q251" i="24"/>
  <c r="S251" i="24"/>
  <c r="Q239" i="24"/>
  <c r="S239" i="24"/>
  <c r="S284" i="24"/>
  <c r="Q284" i="24"/>
  <c r="I186" i="24"/>
  <c r="J186" i="24" s="1"/>
  <c r="K186" i="24" s="1"/>
  <c r="T186" i="24"/>
  <c r="R186" i="24"/>
  <c r="Z107" i="24"/>
  <c r="S218" i="24"/>
  <c r="Q218" i="24"/>
  <c r="S243" i="24"/>
  <c r="Q243" i="24"/>
  <c r="S266" i="24"/>
  <c r="Q266" i="24"/>
  <c r="X111" i="24"/>
  <c r="Q39" i="26"/>
  <c r="N39" i="26" s="1"/>
  <c r="D39" i="26"/>
  <c r="S252" i="24"/>
  <c r="Q252" i="24"/>
  <c r="Q234" i="24"/>
  <c r="S234" i="24"/>
  <c r="Q283" i="24"/>
  <c r="S283" i="24"/>
  <c r="D28" i="35"/>
  <c r="D29" i="35"/>
  <c r="J24" i="9"/>
  <c r="K19" i="9"/>
  <c r="J25" i="9"/>
  <c r="J37" i="9"/>
  <c r="E34" i="35" s="1"/>
  <c r="K16" i="9"/>
  <c r="K13" i="9"/>
  <c r="J26" i="9"/>
  <c r="K20" i="9"/>
  <c r="J33" i="9"/>
  <c r="K15" i="9"/>
  <c r="K17" i="9"/>
  <c r="K14" i="9"/>
  <c r="K18" i="9"/>
  <c r="K12" i="9"/>
  <c r="E31" i="34"/>
  <c r="J26" i="34"/>
  <c r="F26" i="34"/>
  <c r="S193" i="24"/>
  <c r="AC193" i="24" s="1"/>
  <c r="AC105" i="24"/>
  <c r="T136" i="24"/>
  <c r="Q232" i="24"/>
  <c r="S232" i="24"/>
  <c r="Q264" i="24"/>
  <c r="S264" i="24"/>
  <c r="S244" i="24"/>
  <c r="Q244" i="24"/>
  <c r="S288" i="24"/>
  <c r="Q288" i="24"/>
  <c r="U288" i="24" s="1"/>
  <c r="I140" i="24"/>
  <c r="J140" i="24" s="1"/>
  <c r="K140" i="24" s="1"/>
  <c r="T140" i="24"/>
  <c r="R140" i="24"/>
  <c r="D35" i="36"/>
  <c r="S223" i="24"/>
  <c r="Q223" i="24"/>
  <c r="Q229" i="24"/>
  <c r="S229" i="24"/>
  <c r="S253" i="24"/>
  <c r="Q253" i="24"/>
  <c r="I116" i="24"/>
  <c r="J116" i="24" s="1"/>
  <c r="K116" i="24" s="1"/>
  <c r="S227" i="24"/>
  <c r="Q227" i="24"/>
  <c r="X105" i="24"/>
  <c r="U114" i="24"/>
  <c r="AC114" i="24" s="1"/>
  <c r="U122" i="24"/>
  <c r="S208" i="24"/>
  <c r="Q208" i="24"/>
  <c r="AD95" i="24"/>
  <c r="AE95" i="24" s="1"/>
  <c r="AD293" i="24"/>
  <c r="AE293" i="24" s="1"/>
  <c r="AD194" i="24"/>
  <c r="AE194" i="24" s="1"/>
  <c r="Q204" i="24"/>
  <c r="L292" i="24"/>
  <c r="V292" i="24" s="1"/>
  <c r="S204" i="24"/>
  <c r="AA105" i="24"/>
  <c r="Q193" i="24"/>
  <c r="AA193" i="24" s="1"/>
  <c r="S207" i="24"/>
  <c r="Q207" i="24"/>
  <c r="S241" i="24"/>
  <c r="Q241" i="24"/>
  <c r="Q240" i="24"/>
  <c r="S240" i="24"/>
  <c r="S267" i="24"/>
  <c r="Q267" i="24"/>
  <c r="U125" i="24"/>
  <c r="AA125" i="24" s="1"/>
  <c r="Q255" i="24"/>
  <c r="S255" i="24"/>
  <c r="Q271" i="24"/>
  <c r="S271" i="24"/>
  <c r="S277" i="24"/>
  <c r="Q277" i="24"/>
  <c r="S225" i="24"/>
  <c r="Q225" i="24"/>
  <c r="AC126" i="24"/>
  <c r="S258" i="24"/>
  <c r="Q258" i="24"/>
  <c r="S287" i="24"/>
  <c r="Q287" i="24"/>
  <c r="Q216" i="24"/>
  <c r="S216" i="24"/>
  <c r="K30" i="34"/>
  <c r="L30" i="34"/>
  <c r="S206" i="24"/>
  <c r="Q206" i="24"/>
  <c r="S211" i="24"/>
  <c r="Q211" i="24"/>
  <c r="Q265" i="24"/>
  <c r="S265" i="24"/>
  <c r="U124" i="24"/>
  <c r="AA124" i="24" s="1"/>
  <c r="S278" i="24"/>
  <c r="Q278" i="24"/>
  <c r="Q254" i="24"/>
  <c r="S254" i="24"/>
  <c r="Q262" i="24"/>
  <c r="S262" i="24"/>
  <c r="S275" i="24"/>
  <c r="Q275" i="24"/>
  <c r="AA111" i="24"/>
  <c r="Q41" i="26"/>
  <c r="N41" i="26" s="1"/>
  <c r="D41" i="26"/>
  <c r="Q248" i="24"/>
  <c r="S248" i="24"/>
  <c r="S242" i="24"/>
  <c r="Q242" i="24"/>
  <c r="U120" i="24"/>
  <c r="S280" i="24"/>
  <c r="Q280" i="24"/>
  <c r="S217" i="24"/>
  <c r="Q217" i="24"/>
  <c r="Q215" i="24"/>
  <c r="S215" i="24"/>
  <c r="U123" i="24"/>
  <c r="U128" i="24"/>
  <c r="Q260" i="24"/>
  <c r="S260" i="24"/>
  <c r="N292" i="24"/>
  <c r="X292" i="24" s="1"/>
  <c r="G42" i="26"/>
  <c r="D42" i="26" s="1"/>
  <c r="D37" i="26"/>
  <c r="Q37" i="26"/>
  <c r="S273" i="24"/>
  <c r="Q273" i="24"/>
  <c r="U115" i="24"/>
  <c r="AA115" i="24" s="1"/>
  <c r="S249" i="24"/>
  <c r="Q249" i="24"/>
  <c r="Q276" i="24"/>
  <c r="S276" i="24"/>
  <c r="H45" i="26"/>
  <c r="J43" i="26" s="1"/>
  <c r="D35" i="35"/>
  <c r="O38" i="26"/>
  <c r="O39" i="26"/>
  <c r="I109" i="24" l="1"/>
  <c r="J109" i="24" s="1"/>
  <c r="K109" i="24" s="1"/>
  <c r="T177" i="24"/>
  <c r="R109" i="24"/>
  <c r="AB109" i="24" s="1"/>
  <c r="R136" i="24"/>
  <c r="I145" i="24"/>
  <c r="J145" i="24" s="1"/>
  <c r="K145" i="24" s="1"/>
  <c r="T170" i="24"/>
  <c r="Z111" i="24"/>
  <c r="I163" i="24"/>
  <c r="J163" i="24" s="1"/>
  <c r="K163" i="24" s="1"/>
  <c r="I173" i="24"/>
  <c r="J173" i="24" s="1"/>
  <c r="K173" i="24" s="1"/>
  <c r="I129" i="24"/>
  <c r="J129" i="24" s="1"/>
  <c r="K129" i="24" s="1"/>
  <c r="X126" i="24"/>
  <c r="I126" i="24"/>
  <c r="J126" i="24" s="1"/>
  <c r="K126" i="24" s="1"/>
  <c r="T150" i="24"/>
  <c r="I157" i="24"/>
  <c r="J157" i="24" s="1"/>
  <c r="K157" i="24" s="1"/>
  <c r="T108" i="24"/>
  <c r="AD108" i="24" s="1"/>
  <c r="I158" i="24"/>
  <c r="J158" i="24" s="1"/>
  <c r="K158" i="24" s="1"/>
  <c r="T168" i="24"/>
  <c r="AC111" i="24"/>
  <c r="V112" i="24"/>
  <c r="AE112" i="24" s="1"/>
  <c r="V126" i="24"/>
  <c r="AE126" i="24" s="1"/>
  <c r="Y121" i="24"/>
  <c r="Z118" i="24"/>
  <c r="T130" i="24"/>
  <c r="T167" i="24"/>
  <c r="I144" i="24"/>
  <c r="J144" i="24" s="1"/>
  <c r="K144" i="24" s="1"/>
  <c r="AC109" i="24"/>
  <c r="AC112" i="24"/>
  <c r="T169" i="24"/>
  <c r="I174" i="24"/>
  <c r="J174" i="24" s="1"/>
  <c r="K174" i="24" s="1"/>
  <c r="I185" i="24"/>
  <c r="J185" i="24" s="1"/>
  <c r="K185" i="24" s="1"/>
  <c r="R159" i="24"/>
  <c r="Y109" i="24"/>
  <c r="U273" i="24"/>
  <c r="AJ273" i="24" s="1"/>
  <c r="U217" i="24"/>
  <c r="V217" i="24" s="1"/>
  <c r="AE217" i="24" s="1"/>
  <c r="U248" i="24"/>
  <c r="R248" i="24" s="1"/>
  <c r="U251" i="24"/>
  <c r="T251" i="24" s="1"/>
  <c r="R158" i="24"/>
  <c r="Y118" i="24"/>
  <c r="T112" i="24"/>
  <c r="AD112" i="24" s="1"/>
  <c r="V109" i="24"/>
  <c r="AE109" i="24" s="1"/>
  <c r="T109" i="24"/>
  <c r="AD109" i="24" s="1"/>
  <c r="U280" i="24"/>
  <c r="R280" i="24" s="1"/>
  <c r="U284" i="24"/>
  <c r="AJ284" i="24" s="1"/>
  <c r="W117" i="24"/>
  <c r="I168" i="24"/>
  <c r="J168" i="24" s="1"/>
  <c r="K168" i="24" s="1"/>
  <c r="U270" i="24"/>
  <c r="I270" i="24" s="1"/>
  <c r="J270" i="24" s="1"/>
  <c r="K270" i="24" s="1"/>
  <c r="X118" i="24"/>
  <c r="W118" i="24"/>
  <c r="R163" i="24"/>
  <c r="I179" i="24"/>
  <c r="J179" i="24" s="1"/>
  <c r="K179" i="24" s="1"/>
  <c r="W109" i="24"/>
  <c r="Z109" i="24"/>
  <c r="AA109" i="24"/>
  <c r="R177" i="24"/>
  <c r="R118" i="24"/>
  <c r="AB118" i="24" s="1"/>
  <c r="T118" i="24"/>
  <c r="AD118" i="24" s="1"/>
  <c r="I183" i="24"/>
  <c r="J183" i="24" s="1"/>
  <c r="K183" i="24" s="1"/>
  <c r="R142" i="24"/>
  <c r="I143" i="24"/>
  <c r="J143" i="24" s="1"/>
  <c r="K143" i="24" s="1"/>
  <c r="R130" i="24"/>
  <c r="Z112" i="24"/>
  <c r="T185" i="24"/>
  <c r="I159" i="24"/>
  <c r="J159" i="24" s="1"/>
  <c r="K159" i="24" s="1"/>
  <c r="I148" i="24"/>
  <c r="J148" i="24" s="1"/>
  <c r="K148" i="24" s="1"/>
  <c r="U216" i="24"/>
  <c r="I216" i="24" s="1"/>
  <c r="J216" i="24" s="1"/>
  <c r="K216" i="24" s="1"/>
  <c r="I141" i="24"/>
  <c r="J141" i="24" s="1"/>
  <c r="K141" i="24" s="1"/>
  <c r="AC118" i="24"/>
  <c r="V118" i="24"/>
  <c r="AE118" i="24" s="1"/>
  <c r="AA118" i="24"/>
  <c r="R162" i="24"/>
  <c r="X112" i="24"/>
  <c r="T174" i="24"/>
  <c r="I167" i="24"/>
  <c r="J167" i="24" s="1"/>
  <c r="K167" i="24" s="1"/>
  <c r="X110" i="24"/>
  <c r="R110" i="24"/>
  <c r="AB110" i="24" s="1"/>
  <c r="X106" i="24"/>
  <c r="W116" i="24"/>
  <c r="U218" i="24"/>
  <c r="Y218" i="24" s="1"/>
  <c r="AA116" i="24"/>
  <c r="R106" i="24"/>
  <c r="AB106" i="24" s="1"/>
  <c r="T110" i="24"/>
  <c r="AD110" i="24" s="1"/>
  <c r="I149" i="24"/>
  <c r="J149" i="24" s="1"/>
  <c r="K149" i="24" s="1"/>
  <c r="I166" i="24"/>
  <c r="J166" i="24" s="1"/>
  <c r="K166" i="24" s="1"/>
  <c r="I154" i="24"/>
  <c r="J154" i="24" s="1"/>
  <c r="K154" i="24" s="1"/>
  <c r="X119" i="24"/>
  <c r="Y108" i="24"/>
  <c r="I117" i="24"/>
  <c r="J117" i="24" s="1"/>
  <c r="K117" i="24" s="1"/>
  <c r="I169" i="24"/>
  <c r="J169" i="24" s="1"/>
  <c r="K169" i="24" s="1"/>
  <c r="I182" i="24"/>
  <c r="J182" i="24" s="1"/>
  <c r="K182" i="24" s="1"/>
  <c r="AA106" i="24"/>
  <c r="U267" i="24"/>
  <c r="I267" i="24" s="1"/>
  <c r="J267" i="24" s="1"/>
  <c r="K267" i="24" s="1"/>
  <c r="R116" i="24"/>
  <c r="AB116" i="24" s="1"/>
  <c r="R132" i="24"/>
  <c r="I113" i="24"/>
  <c r="J113" i="24" s="1"/>
  <c r="K113" i="24" s="1"/>
  <c r="W106" i="24"/>
  <c r="I133" i="24"/>
  <c r="J133" i="24" s="1"/>
  <c r="K133" i="24" s="1"/>
  <c r="Y119" i="24"/>
  <c r="U260" i="24"/>
  <c r="R260" i="24" s="1"/>
  <c r="U254" i="24"/>
  <c r="T254" i="24" s="1"/>
  <c r="X117" i="24"/>
  <c r="I176" i="24"/>
  <c r="J176" i="24" s="1"/>
  <c r="K176" i="24" s="1"/>
  <c r="Z117" i="24"/>
  <c r="R117" i="24"/>
  <c r="AB117" i="24" s="1"/>
  <c r="X113" i="24"/>
  <c r="U222" i="24"/>
  <c r="T222" i="24" s="1"/>
  <c r="AD222" i="24" s="1"/>
  <c r="R183" i="24"/>
  <c r="Y110" i="24"/>
  <c r="T143" i="24"/>
  <c r="Z116" i="24"/>
  <c r="T116" i="24"/>
  <c r="AD116" i="24" s="1"/>
  <c r="U232" i="24"/>
  <c r="R232" i="24" s="1"/>
  <c r="T146" i="24"/>
  <c r="T117" i="24"/>
  <c r="AD117" i="24" s="1"/>
  <c r="AA113" i="24"/>
  <c r="U256" i="24"/>
  <c r="I256" i="24" s="1"/>
  <c r="J256" i="24" s="1"/>
  <c r="K256" i="24" s="1"/>
  <c r="AA110" i="24"/>
  <c r="T184" i="24"/>
  <c r="W113" i="24"/>
  <c r="Y113" i="24"/>
  <c r="I106" i="24"/>
  <c r="J106" i="24" s="1"/>
  <c r="K106" i="24" s="1"/>
  <c r="AP98" i="24"/>
  <c r="I110" i="24"/>
  <c r="J110" i="24" s="1"/>
  <c r="K110" i="24" s="1"/>
  <c r="U247" i="24"/>
  <c r="T247" i="24" s="1"/>
  <c r="T164" i="24"/>
  <c r="T166" i="24"/>
  <c r="R156" i="24"/>
  <c r="T182" i="24"/>
  <c r="R154" i="24"/>
  <c r="T119" i="24"/>
  <c r="AD119" i="24" s="1"/>
  <c r="R119" i="24"/>
  <c r="AB119" i="24" s="1"/>
  <c r="AC119" i="24"/>
  <c r="AC113" i="24"/>
  <c r="U228" i="24"/>
  <c r="R228" i="24" s="1"/>
  <c r="U231" i="24"/>
  <c r="T231" i="24" s="1"/>
  <c r="T113" i="24"/>
  <c r="AD113" i="24" s="1"/>
  <c r="W119" i="24"/>
  <c r="I119" i="24"/>
  <c r="J119" i="24" s="1"/>
  <c r="K119" i="24" s="1"/>
  <c r="V113" i="24"/>
  <c r="AE113" i="24" s="1"/>
  <c r="AA119" i="24"/>
  <c r="AC117" i="24"/>
  <c r="V110" i="24"/>
  <c r="AE110" i="24" s="1"/>
  <c r="Y116" i="24"/>
  <c r="AC110" i="24"/>
  <c r="I107" i="24"/>
  <c r="J107" i="24" s="1"/>
  <c r="K107" i="24" s="1"/>
  <c r="Y117" i="24"/>
  <c r="U221" i="24"/>
  <c r="X221" i="24" s="1"/>
  <c r="U213" i="24"/>
  <c r="V213" i="24" s="1"/>
  <c r="AE213" i="24" s="1"/>
  <c r="U238" i="24"/>
  <c r="AJ238" i="24" s="1"/>
  <c r="U279" i="24"/>
  <c r="T279" i="24" s="1"/>
  <c r="AA117" i="24"/>
  <c r="Z113" i="24"/>
  <c r="V106" i="24"/>
  <c r="AE106" i="24" s="1"/>
  <c r="W110" i="24"/>
  <c r="T153" i="24"/>
  <c r="V119" i="24"/>
  <c r="AE119" i="24" s="1"/>
  <c r="V116" i="24"/>
  <c r="AE116" i="24" s="1"/>
  <c r="U264" i="24"/>
  <c r="I264" i="24" s="1"/>
  <c r="J264" i="24" s="1"/>
  <c r="K264" i="24" s="1"/>
  <c r="R146" i="24"/>
  <c r="U245" i="24"/>
  <c r="I245" i="24" s="1"/>
  <c r="J245" i="24" s="1"/>
  <c r="K245" i="24" s="1"/>
  <c r="U237" i="24"/>
  <c r="AJ237" i="24" s="1"/>
  <c r="U265" i="24"/>
  <c r="I265" i="24" s="1"/>
  <c r="J265" i="24" s="1"/>
  <c r="K265" i="24" s="1"/>
  <c r="U206" i="24"/>
  <c r="I206" i="24" s="1"/>
  <c r="J206" i="24" s="1"/>
  <c r="K206" i="24" s="1"/>
  <c r="U258" i="24"/>
  <c r="I258" i="24" s="1"/>
  <c r="J258" i="24" s="1"/>
  <c r="K258" i="24" s="1"/>
  <c r="U277" i="24"/>
  <c r="AJ277" i="24" s="1"/>
  <c r="U208" i="24"/>
  <c r="X208" i="24" s="1"/>
  <c r="AC107" i="24"/>
  <c r="U244" i="24"/>
  <c r="I244" i="24" s="1"/>
  <c r="J244" i="24" s="1"/>
  <c r="K244" i="24" s="1"/>
  <c r="AA112" i="24"/>
  <c r="Y107" i="24"/>
  <c r="U233" i="24"/>
  <c r="T233" i="24" s="1"/>
  <c r="X107" i="24"/>
  <c r="U250" i="24"/>
  <c r="R250" i="24" s="1"/>
  <c r="U274" i="24"/>
  <c r="AJ274" i="24" s="1"/>
  <c r="I162" i="24"/>
  <c r="J162" i="24" s="1"/>
  <c r="K162" i="24" s="1"/>
  <c r="I142" i="24"/>
  <c r="J142" i="24" s="1"/>
  <c r="K142" i="24" s="1"/>
  <c r="R175" i="24"/>
  <c r="W112" i="24"/>
  <c r="R112" i="24"/>
  <c r="AB112" i="24" s="1"/>
  <c r="X108" i="24"/>
  <c r="Z108" i="24"/>
  <c r="T148" i="24"/>
  <c r="U225" i="24"/>
  <c r="Z225" i="24" s="1"/>
  <c r="U271" i="24"/>
  <c r="T271" i="24" s="1"/>
  <c r="R107" i="24"/>
  <c r="AB107" i="24" s="1"/>
  <c r="U230" i="24"/>
  <c r="AJ230" i="24" s="1"/>
  <c r="T149" i="24"/>
  <c r="I175" i="24"/>
  <c r="J175" i="24" s="1"/>
  <c r="K175" i="24" s="1"/>
  <c r="I156" i="24"/>
  <c r="J156" i="24" s="1"/>
  <c r="K156" i="24" s="1"/>
  <c r="V108" i="24"/>
  <c r="AE108" i="24" s="1"/>
  <c r="R108" i="24"/>
  <c r="AB108" i="24" s="1"/>
  <c r="U275" i="24"/>
  <c r="I275" i="24" s="1"/>
  <c r="J275" i="24" s="1"/>
  <c r="K275" i="24" s="1"/>
  <c r="U253" i="24"/>
  <c r="I253" i="24" s="1"/>
  <c r="J253" i="24" s="1"/>
  <c r="K253" i="24" s="1"/>
  <c r="U223" i="24"/>
  <c r="R223" i="24" s="1"/>
  <c r="AB223" i="24" s="1"/>
  <c r="W107" i="24"/>
  <c r="T107" i="24"/>
  <c r="AD107" i="24" s="1"/>
  <c r="AC108" i="24"/>
  <c r="AA108" i="24"/>
  <c r="AA107" i="24"/>
  <c r="R135" i="24"/>
  <c r="I164" i="24"/>
  <c r="J164" i="24" s="1"/>
  <c r="K164" i="24" s="1"/>
  <c r="I112" i="24"/>
  <c r="J112" i="24" s="1"/>
  <c r="K112" i="24" s="1"/>
  <c r="W108" i="24"/>
  <c r="R165" i="24"/>
  <c r="N43" i="26"/>
  <c r="P43" i="26" s="1"/>
  <c r="D76" i="35" s="1"/>
  <c r="T43" i="26"/>
  <c r="U287" i="24"/>
  <c r="R287" i="24" s="1"/>
  <c r="U229" i="24"/>
  <c r="T229" i="24" s="1"/>
  <c r="U266" i="24"/>
  <c r="AJ266" i="24" s="1"/>
  <c r="U257" i="24"/>
  <c r="I257" i="24" s="1"/>
  <c r="J257" i="24" s="1"/>
  <c r="K257" i="24" s="1"/>
  <c r="T161" i="24"/>
  <c r="I172" i="24"/>
  <c r="J172" i="24" s="1"/>
  <c r="K172" i="24" s="1"/>
  <c r="S37" i="26"/>
  <c r="U215" i="24"/>
  <c r="AJ215" i="24" s="1"/>
  <c r="U278" i="24"/>
  <c r="I278" i="24" s="1"/>
  <c r="J278" i="24" s="1"/>
  <c r="K278" i="24" s="1"/>
  <c r="U207" i="24"/>
  <c r="T207" i="24" s="1"/>
  <c r="AD207" i="24" s="1"/>
  <c r="O37" i="26"/>
  <c r="U283" i="24"/>
  <c r="T283" i="24" s="1"/>
  <c r="T132" i="24"/>
  <c r="R176" i="24"/>
  <c r="U243" i="24"/>
  <c r="I243" i="24" s="1"/>
  <c r="J243" i="24" s="1"/>
  <c r="K243" i="24" s="1"/>
  <c r="T141" i="24"/>
  <c r="U259" i="24"/>
  <c r="T259" i="24" s="1"/>
  <c r="U263" i="24"/>
  <c r="AJ263" i="24" s="1"/>
  <c r="U236" i="24"/>
  <c r="AJ236" i="24" s="1"/>
  <c r="U220" i="24"/>
  <c r="I220" i="24" s="1"/>
  <c r="J220" i="24" s="1"/>
  <c r="K220" i="24" s="1"/>
  <c r="U281" i="24"/>
  <c r="T281" i="24" s="1"/>
  <c r="T173" i="24"/>
  <c r="T129" i="24"/>
  <c r="I161" i="24"/>
  <c r="J161" i="24" s="1"/>
  <c r="K161" i="24" s="1"/>
  <c r="T179" i="24"/>
  <c r="T151" i="24"/>
  <c r="T144" i="24"/>
  <c r="X70" i="32"/>
  <c r="Y69" i="32"/>
  <c r="Z69" i="32" s="1"/>
  <c r="S43" i="26"/>
  <c r="U234" i="24"/>
  <c r="T234" i="24" s="1"/>
  <c r="T190" i="24"/>
  <c r="R151" i="24"/>
  <c r="P38" i="26"/>
  <c r="U249" i="24"/>
  <c r="R249" i="24" s="1"/>
  <c r="U241" i="24"/>
  <c r="I241" i="24" s="1"/>
  <c r="J241" i="24" s="1"/>
  <c r="K241" i="24" s="1"/>
  <c r="Q45" i="26"/>
  <c r="N45" i="26" s="1"/>
  <c r="P45" i="26" s="1"/>
  <c r="U210" i="24"/>
  <c r="Y210" i="24" s="1"/>
  <c r="U272" i="24"/>
  <c r="I272" i="24" s="1"/>
  <c r="J272" i="24" s="1"/>
  <c r="K272" i="24" s="1"/>
  <c r="R137" i="24"/>
  <c r="T152" i="24"/>
  <c r="S38" i="26"/>
  <c r="AC121" i="24"/>
  <c r="AA121" i="24"/>
  <c r="T139" i="24"/>
  <c r="R178" i="24"/>
  <c r="R180" i="24"/>
  <c r="X121" i="24"/>
  <c r="I160" i="24"/>
  <c r="J160" i="24" s="1"/>
  <c r="K160" i="24" s="1"/>
  <c r="AA114" i="24"/>
  <c r="I121" i="24"/>
  <c r="J121" i="24" s="1"/>
  <c r="K121" i="24" s="1"/>
  <c r="J29" i="9"/>
  <c r="K29" i="9" s="1"/>
  <c r="I139" i="24"/>
  <c r="J139" i="24" s="1"/>
  <c r="K139" i="24" s="1"/>
  <c r="T178" i="24"/>
  <c r="T121" i="24"/>
  <c r="AD121" i="24" s="1"/>
  <c r="R160" i="24"/>
  <c r="R138" i="24"/>
  <c r="S39" i="26"/>
  <c r="M24" i="34"/>
  <c r="T181" i="24"/>
  <c r="I137" i="24"/>
  <c r="J137" i="24" s="1"/>
  <c r="K137" i="24" s="1"/>
  <c r="I134" i="24"/>
  <c r="J134" i="24" s="1"/>
  <c r="K134" i="24" s="1"/>
  <c r="W121" i="24"/>
  <c r="R121" i="24"/>
  <c r="AB121" i="24" s="1"/>
  <c r="X217" i="24"/>
  <c r="U211" i="24"/>
  <c r="T211" i="24" s="1"/>
  <c r="AD211" i="24" s="1"/>
  <c r="U240" i="24"/>
  <c r="I240" i="24" s="1"/>
  <c r="J240" i="24" s="1"/>
  <c r="K240" i="24" s="1"/>
  <c r="U235" i="24"/>
  <c r="R235" i="24" s="1"/>
  <c r="U269" i="24"/>
  <c r="I269" i="24" s="1"/>
  <c r="J269" i="24" s="1"/>
  <c r="K269" i="24" s="1"/>
  <c r="R181" i="24"/>
  <c r="T134" i="24"/>
  <c r="I180" i="24"/>
  <c r="J180" i="24" s="1"/>
  <c r="K180" i="24" s="1"/>
  <c r="I152" i="24"/>
  <c r="J152" i="24" s="1"/>
  <c r="K152" i="24" s="1"/>
  <c r="T138" i="24"/>
  <c r="U255" i="24"/>
  <c r="AJ255" i="24" s="1"/>
  <c r="U252" i="24"/>
  <c r="AJ252" i="24" s="1"/>
  <c r="I135" i="24"/>
  <c r="J135" i="24" s="1"/>
  <c r="K135" i="24" s="1"/>
  <c r="R153" i="24"/>
  <c r="AS97" i="24"/>
  <c r="I165" i="24"/>
  <c r="J165" i="24" s="1"/>
  <c r="K165" i="24" s="1"/>
  <c r="U276" i="24"/>
  <c r="AJ276" i="24" s="1"/>
  <c r="U242" i="24"/>
  <c r="AJ242" i="24" s="1"/>
  <c r="U262" i="24"/>
  <c r="I262" i="24" s="1"/>
  <c r="J262" i="24" s="1"/>
  <c r="K262" i="24" s="1"/>
  <c r="U239" i="24"/>
  <c r="AJ239" i="24" s="1"/>
  <c r="U246" i="24"/>
  <c r="I246" i="24" s="1"/>
  <c r="J246" i="24" s="1"/>
  <c r="K246" i="24" s="1"/>
  <c r="U261" i="24"/>
  <c r="T261" i="24" s="1"/>
  <c r="U205" i="24"/>
  <c r="Z205" i="24" s="1"/>
  <c r="U268" i="24"/>
  <c r="AJ268" i="24" s="1"/>
  <c r="U282" i="24"/>
  <c r="AJ282" i="24" s="1"/>
  <c r="V121" i="24"/>
  <c r="AE121" i="24" s="1"/>
  <c r="AJ262" i="24"/>
  <c r="R239" i="24"/>
  <c r="AJ220" i="24"/>
  <c r="Y206" i="24"/>
  <c r="T288" i="24"/>
  <c r="I288" i="24"/>
  <c r="J288" i="24" s="1"/>
  <c r="K288" i="24" s="1"/>
  <c r="R288" i="24"/>
  <c r="AJ288" i="24"/>
  <c r="I273" i="24"/>
  <c r="J273" i="24" s="1"/>
  <c r="K273" i="24" s="1"/>
  <c r="R273" i="24"/>
  <c r="I287" i="24"/>
  <c r="J287" i="24" s="1"/>
  <c r="K287" i="24" s="1"/>
  <c r="I218" i="24"/>
  <c r="J218" i="24" s="1"/>
  <c r="K218" i="24" s="1"/>
  <c r="X218" i="24"/>
  <c r="I251" i="24"/>
  <c r="J251" i="24" s="1"/>
  <c r="K251" i="24" s="1"/>
  <c r="I289" i="24"/>
  <c r="J289" i="24" s="1"/>
  <c r="K289" i="24" s="1"/>
  <c r="AJ289" i="24"/>
  <c r="T289" i="24"/>
  <c r="R289" i="24"/>
  <c r="AJ247" i="24"/>
  <c r="T128" i="24"/>
  <c r="AD128" i="24" s="1"/>
  <c r="Z128" i="24"/>
  <c r="R128" i="24"/>
  <c r="AB128" i="24" s="1"/>
  <c r="Y128" i="24"/>
  <c r="I128" i="24"/>
  <c r="J128" i="24" s="1"/>
  <c r="K128" i="24" s="1"/>
  <c r="W128" i="24"/>
  <c r="X128" i="24"/>
  <c r="V128" i="24"/>
  <c r="AE128" i="24" s="1"/>
  <c r="I280" i="24"/>
  <c r="J280" i="24" s="1"/>
  <c r="K280" i="24" s="1"/>
  <c r="AJ216" i="24"/>
  <c r="R216" i="24"/>
  <c r="AB216" i="24" s="1"/>
  <c r="Z216" i="24"/>
  <c r="W216" i="24"/>
  <c r="T225" i="24"/>
  <c r="AD225" i="24" s="1"/>
  <c r="I223" i="24"/>
  <c r="J223" i="24" s="1"/>
  <c r="K223" i="24" s="1"/>
  <c r="F45" i="9"/>
  <c r="D46" i="9"/>
  <c r="E45" i="9" s="1"/>
  <c r="K35" i="34"/>
  <c r="M35" i="34" s="1"/>
  <c r="L35" i="34"/>
  <c r="D20" i="35"/>
  <c r="E20" i="35" s="1"/>
  <c r="T238" i="24"/>
  <c r="AJ233" i="24"/>
  <c r="E41" i="36"/>
  <c r="D41" i="36" s="1"/>
  <c r="D43" i="36"/>
  <c r="K28" i="34"/>
  <c r="L28" i="34"/>
  <c r="AC124" i="24"/>
  <c r="I115" i="24"/>
  <c r="J115" i="24" s="1"/>
  <c r="K115" i="24" s="1"/>
  <c r="Y115" i="24"/>
  <c r="Z115" i="24"/>
  <c r="R115" i="24"/>
  <c r="AB115" i="24" s="1"/>
  <c r="T115" i="24"/>
  <c r="AD115" i="24" s="1"/>
  <c r="W115" i="24"/>
  <c r="X115" i="24"/>
  <c r="V115" i="24"/>
  <c r="AE115" i="24" s="1"/>
  <c r="I123" i="24"/>
  <c r="J123" i="24" s="1"/>
  <c r="K123" i="24" s="1"/>
  <c r="Z123" i="24"/>
  <c r="R123" i="24"/>
  <c r="AB123" i="24" s="1"/>
  <c r="Y123" i="24"/>
  <c r="T123" i="24"/>
  <c r="AD123" i="24" s="1"/>
  <c r="W123" i="24"/>
  <c r="X123" i="24"/>
  <c r="V123" i="24"/>
  <c r="AE123" i="24" s="1"/>
  <c r="I254" i="24"/>
  <c r="J254" i="24" s="1"/>
  <c r="K254" i="24" s="1"/>
  <c r="AJ241" i="24"/>
  <c r="Q292" i="24"/>
  <c r="AA292" i="24" s="1"/>
  <c r="Z122" i="24"/>
  <c r="R122" i="24"/>
  <c r="AB122" i="24" s="1"/>
  <c r="Y122" i="24"/>
  <c r="I122" i="24"/>
  <c r="J122" i="24" s="1"/>
  <c r="K122" i="24" s="1"/>
  <c r="T122" i="24"/>
  <c r="AD122" i="24" s="1"/>
  <c r="W122" i="24"/>
  <c r="V122" i="24"/>
  <c r="AE122" i="24" s="1"/>
  <c r="X122" i="24"/>
  <c r="L26" i="34"/>
  <c r="K26" i="34"/>
  <c r="E35" i="35"/>
  <c r="E36" i="35"/>
  <c r="AC128" i="24"/>
  <c r="U219" i="24"/>
  <c r="AA219" i="24" s="1"/>
  <c r="T285" i="24"/>
  <c r="I285" i="24"/>
  <c r="J285" i="24" s="1"/>
  <c r="K285" i="24" s="1"/>
  <c r="AJ285" i="24"/>
  <c r="R285" i="24"/>
  <c r="T263" i="24"/>
  <c r="I41" i="26"/>
  <c r="E41" i="26"/>
  <c r="K27" i="34"/>
  <c r="L27" i="34"/>
  <c r="R270" i="24"/>
  <c r="U209" i="24"/>
  <c r="AC209" i="24" s="1"/>
  <c r="Z291" i="24"/>
  <c r="T291" i="24"/>
  <c r="AD291" i="24" s="1"/>
  <c r="R291" i="24"/>
  <c r="AB291" i="24" s="1"/>
  <c r="Y291" i="24"/>
  <c r="AJ291" i="24"/>
  <c r="I291" i="24"/>
  <c r="J291" i="24" s="1"/>
  <c r="K291" i="24" s="1"/>
  <c r="W291" i="24"/>
  <c r="X291" i="24"/>
  <c r="R193" i="24"/>
  <c r="AB193" i="24" s="1"/>
  <c r="AB105" i="24"/>
  <c r="P39" i="26"/>
  <c r="Q42" i="26"/>
  <c r="N42" i="26" s="1"/>
  <c r="N37" i="26"/>
  <c r="AC123" i="24"/>
  <c r="AA217" i="24"/>
  <c r="S292" i="24"/>
  <c r="AC292" i="24" s="1"/>
  <c r="O42" i="26"/>
  <c r="T42" i="26"/>
  <c r="T114" i="24"/>
  <c r="AD114" i="24" s="1"/>
  <c r="I114" i="24"/>
  <c r="J114" i="24" s="1"/>
  <c r="K114" i="24" s="1"/>
  <c r="R114" i="24"/>
  <c r="AB114" i="24" s="1"/>
  <c r="Y114" i="24"/>
  <c r="Z114" i="24"/>
  <c r="W114" i="24"/>
  <c r="X114" i="24"/>
  <c r="V114" i="24"/>
  <c r="AE114" i="24" s="1"/>
  <c r="AA123" i="24"/>
  <c r="F31" i="34"/>
  <c r="G31" i="34"/>
  <c r="G38" i="34" s="1"/>
  <c r="J31" i="34"/>
  <c r="AA122" i="24"/>
  <c r="AA128" i="24"/>
  <c r="R100" i="24"/>
  <c r="R97" i="24"/>
  <c r="AH97" i="24" s="1"/>
  <c r="U95" i="24"/>
  <c r="AA291" i="24"/>
  <c r="K105" i="24"/>
  <c r="K194" i="24" s="1"/>
  <c r="K196" i="24" s="1"/>
  <c r="J194" i="24"/>
  <c r="E49" i="36"/>
  <c r="I120" i="24"/>
  <c r="J120" i="24" s="1"/>
  <c r="K120" i="24" s="1"/>
  <c r="Z120" i="24"/>
  <c r="R120" i="24"/>
  <c r="AB120" i="24" s="1"/>
  <c r="T120" i="24"/>
  <c r="AD120" i="24" s="1"/>
  <c r="Y120" i="24"/>
  <c r="W120" i="24"/>
  <c r="V120" i="24"/>
  <c r="AE120" i="24" s="1"/>
  <c r="X120" i="24"/>
  <c r="T124" i="24"/>
  <c r="AD124" i="24" s="1"/>
  <c r="R124" i="24"/>
  <c r="AB124" i="24" s="1"/>
  <c r="I124" i="24"/>
  <c r="J124" i="24" s="1"/>
  <c r="K124" i="24" s="1"/>
  <c r="Y124" i="24"/>
  <c r="Z124" i="24"/>
  <c r="W124" i="24"/>
  <c r="X124" i="24"/>
  <c r="V124" i="24"/>
  <c r="AE124" i="24" s="1"/>
  <c r="R267" i="24"/>
  <c r="T267" i="24"/>
  <c r="K33" i="9"/>
  <c r="T293" i="24"/>
  <c r="R293" i="24"/>
  <c r="J45" i="9"/>
  <c r="AJ290" i="24"/>
  <c r="T290" i="24"/>
  <c r="R290" i="24"/>
  <c r="I290" i="24"/>
  <c r="J290" i="24" s="1"/>
  <c r="K290" i="24" s="1"/>
  <c r="Y221" i="24"/>
  <c r="R213" i="24"/>
  <c r="AB213" i="24" s="1"/>
  <c r="T213" i="24"/>
  <c r="AD213" i="24" s="1"/>
  <c r="AJ286" i="24"/>
  <c r="T286" i="24"/>
  <c r="R286" i="24"/>
  <c r="I286" i="24"/>
  <c r="J286" i="24" s="1"/>
  <c r="K286" i="24" s="1"/>
  <c r="AJ228" i="24"/>
  <c r="R194" i="24"/>
  <c r="H29" i="9"/>
  <c r="H36" i="9" s="1"/>
  <c r="G45" i="9"/>
  <c r="H45" i="9" s="1"/>
  <c r="X216" i="24"/>
  <c r="I127" i="24"/>
  <c r="J127" i="24" s="1"/>
  <c r="K127" i="24" s="1"/>
  <c r="T127" i="24"/>
  <c r="AD127" i="24" s="1"/>
  <c r="Y127" i="24"/>
  <c r="R127" i="24"/>
  <c r="AB127" i="24" s="1"/>
  <c r="Z127" i="24"/>
  <c r="W127" i="24"/>
  <c r="X127" i="24"/>
  <c r="V127" i="24"/>
  <c r="AE127" i="24" s="1"/>
  <c r="T260" i="24"/>
  <c r="R217" i="24"/>
  <c r="AB217" i="24" s="1"/>
  <c r="AJ265" i="24"/>
  <c r="T125" i="24"/>
  <c r="AD125" i="24" s="1"/>
  <c r="I125" i="24"/>
  <c r="J125" i="24" s="1"/>
  <c r="K125" i="24" s="1"/>
  <c r="R125" i="24"/>
  <c r="AB125" i="24" s="1"/>
  <c r="Y125" i="24"/>
  <c r="Z125" i="24"/>
  <c r="W125" i="24"/>
  <c r="X125" i="24"/>
  <c r="V125" i="24"/>
  <c r="AE125" i="24" s="1"/>
  <c r="H39" i="26"/>
  <c r="H52" i="26"/>
  <c r="J32" i="26"/>
  <c r="H46" i="26"/>
  <c r="J14" i="26"/>
  <c r="J33" i="26"/>
  <c r="H37" i="26"/>
  <c r="I45" i="26"/>
  <c r="H38" i="26"/>
  <c r="E45" i="26"/>
  <c r="H44" i="26"/>
  <c r="J26" i="26"/>
  <c r="J29" i="26"/>
  <c r="J23" i="26"/>
  <c r="J24" i="26"/>
  <c r="J22" i="26"/>
  <c r="J27" i="26"/>
  <c r="J16" i="26"/>
  <c r="J18" i="26"/>
  <c r="J19" i="26"/>
  <c r="J21" i="26"/>
  <c r="J28" i="26"/>
  <c r="J17" i="26"/>
  <c r="J31" i="26"/>
  <c r="J13" i="26"/>
  <c r="J35" i="26"/>
  <c r="AC122" i="24"/>
  <c r="AA127" i="24"/>
  <c r="AC120" i="24"/>
  <c r="U204" i="24"/>
  <c r="Q46" i="26"/>
  <c r="P37" i="26"/>
  <c r="AC115" i="24"/>
  <c r="U227" i="24"/>
  <c r="AC227" i="24" s="1"/>
  <c r="T44" i="26"/>
  <c r="S196" i="24"/>
  <c r="U226" i="24"/>
  <c r="S41" i="26"/>
  <c r="Q196" i="24"/>
  <c r="U224" i="24"/>
  <c r="AA224" i="24" s="1"/>
  <c r="L43" i="26"/>
  <c r="F43" i="26"/>
  <c r="D50" i="35" s="1"/>
  <c r="U212" i="24"/>
  <c r="AA120" i="24"/>
  <c r="U214" i="24"/>
  <c r="AA214" i="24" s="1"/>
  <c r="V291" i="24"/>
  <c r="AE291" i="24" s="1"/>
  <c r="AD105" i="24"/>
  <c r="T193" i="24"/>
  <c r="AD193" i="24" s="1"/>
  <c r="M21" i="34"/>
  <c r="M20" i="34"/>
  <c r="M14" i="34"/>
  <c r="M19" i="34"/>
  <c r="M13" i="34"/>
  <c r="AC291" i="24"/>
  <c r="AC125" i="24"/>
  <c r="AE193" i="24"/>
  <c r="U196" i="24"/>
  <c r="AA207" i="24" l="1"/>
  <c r="AJ258" i="24"/>
  <c r="T284" i="24"/>
  <c r="T248" i="24"/>
  <c r="R251" i="24"/>
  <c r="AJ275" i="24"/>
  <c r="R256" i="24"/>
  <c r="I232" i="24"/>
  <c r="J232" i="24" s="1"/>
  <c r="K232" i="24" s="1"/>
  <c r="R284" i="24"/>
  <c r="I248" i="24"/>
  <c r="J248" i="24" s="1"/>
  <c r="K248" i="24" s="1"/>
  <c r="AJ251" i="24"/>
  <c r="AK251" i="24" s="1"/>
  <c r="AJ229" i="24"/>
  <c r="AM229" i="24" s="1"/>
  <c r="I242" i="24"/>
  <c r="J242" i="24" s="1"/>
  <c r="K242" i="24" s="1"/>
  <c r="AC217" i="24"/>
  <c r="W217" i="24"/>
  <c r="I217" i="24"/>
  <c r="J217" i="24" s="1"/>
  <c r="K217" i="24" s="1"/>
  <c r="AJ260" i="24"/>
  <c r="AK260" i="24" s="1"/>
  <c r="AJ221" i="24"/>
  <c r="AM221" i="24" s="1"/>
  <c r="AJ270" i="24"/>
  <c r="AK270" i="24" s="1"/>
  <c r="I231" i="24"/>
  <c r="J231" i="24" s="1"/>
  <c r="K231" i="24" s="1"/>
  <c r="AJ280" i="24"/>
  <c r="AK280" i="24" s="1"/>
  <c r="W218" i="24"/>
  <c r="AJ206" i="24"/>
  <c r="AM206" i="24" s="1"/>
  <c r="AJ217" i="24"/>
  <c r="AK217" i="24" s="1"/>
  <c r="Y217" i="24"/>
  <c r="W221" i="24"/>
  <c r="AC206" i="24"/>
  <c r="T270" i="24"/>
  <c r="AJ231" i="24"/>
  <c r="AC218" i="24"/>
  <c r="AJ225" i="24"/>
  <c r="AM225" i="24" s="1"/>
  <c r="T280" i="24"/>
  <c r="T218" i="24"/>
  <c r="AD218" i="24" s="1"/>
  <c r="V206" i="24"/>
  <c r="AE206" i="24" s="1"/>
  <c r="AA206" i="24"/>
  <c r="T217" i="24"/>
  <c r="AD217" i="24" s="1"/>
  <c r="Z217" i="24"/>
  <c r="Z221" i="24"/>
  <c r="AC221" i="24"/>
  <c r="AJ272" i="24"/>
  <c r="AK272" i="24" s="1"/>
  <c r="I233" i="24"/>
  <c r="J233" i="24" s="1"/>
  <c r="K233" i="24" s="1"/>
  <c r="Y225" i="24"/>
  <c r="R218" i="24"/>
  <c r="AB218" i="24" s="1"/>
  <c r="T206" i="24"/>
  <c r="AD206" i="24" s="1"/>
  <c r="R277" i="24"/>
  <c r="X213" i="24"/>
  <c r="AC213" i="24"/>
  <c r="AC216" i="24"/>
  <c r="T256" i="24"/>
  <c r="I213" i="24"/>
  <c r="J213" i="24" s="1"/>
  <c r="K213" i="24" s="1"/>
  <c r="W208" i="24"/>
  <c r="AJ267" i="24"/>
  <c r="AM267" i="24" s="1"/>
  <c r="V216" i="24"/>
  <c r="AE216" i="24" s="1"/>
  <c r="AA216" i="24"/>
  <c r="Y222" i="24"/>
  <c r="I284" i="24"/>
  <c r="J284" i="24" s="1"/>
  <c r="K284" i="24" s="1"/>
  <c r="Y216" i="24"/>
  <c r="AJ248" i="24"/>
  <c r="I247" i="24"/>
  <c r="J247" i="24" s="1"/>
  <c r="K247" i="24" s="1"/>
  <c r="T273" i="24"/>
  <c r="V207" i="24"/>
  <c r="AE207" i="24" s="1"/>
  <c r="X210" i="24"/>
  <c r="AC210" i="24"/>
  <c r="AJ245" i="24"/>
  <c r="AM245" i="24" s="1"/>
  <c r="T232" i="24"/>
  <c r="I210" i="24"/>
  <c r="J210" i="24" s="1"/>
  <c r="K210" i="24" s="1"/>
  <c r="T230" i="24"/>
  <c r="AJ254" i="24"/>
  <c r="AK254" i="24" s="1"/>
  <c r="T216" i="24"/>
  <c r="AD216" i="24" s="1"/>
  <c r="T244" i="24"/>
  <c r="I271" i="24"/>
  <c r="J271" i="24" s="1"/>
  <c r="K271" i="24" s="1"/>
  <c r="Y211" i="24"/>
  <c r="I260" i="24"/>
  <c r="J260" i="24" s="1"/>
  <c r="K260" i="24" s="1"/>
  <c r="R221" i="24"/>
  <c r="AB221" i="24" s="1"/>
  <c r="T221" i="24"/>
  <c r="AD221" i="24" s="1"/>
  <c r="T249" i="24"/>
  <c r="I281" i="24"/>
  <c r="J281" i="24" s="1"/>
  <c r="K281" i="24" s="1"/>
  <c r="R231" i="24"/>
  <c r="X225" i="24"/>
  <c r="AA221" i="24"/>
  <c r="V225" i="24"/>
  <c r="AE225" i="24" s="1"/>
  <c r="R233" i="24"/>
  <c r="R259" i="24"/>
  <c r="W225" i="24"/>
  <c r="R225" i="24"/>
  <c r="AB225" i="24" s="1"/>
  <c r="AJ218" i="24"/>
  <c r="AK218" i="24" s="1"/>
  <c r="Z218" i="24"/>
  <c r="X206" i="24"/>
  <c r="R206" i="24"/>
  <c r="AB206" i="24" s="1"/>
  <c r="Z206" i="24"/>
  <c r="Z207" i="24"/>
  <c r="V221" i="24"/>
  <c r="AE221" i="24" s="1"/>
  <c r="AC225" i="24"/>
  <c r="I221" i="24"/>
  <c r="J221" i="24" s="1"/>
  <c r="K221" i="24" s="1"/>
  <c r="AA218" i="24"/>
  <c r="AA225" i="24"/>
  <c r="I238" i="24"/>
  <c r="J238" i="24" s="1"/>
  <c r="K238" i="24" s="1"/>
  <c r="I234" i="24"/>
  <c r="J234" i="24" s="1"/>
  <c r="K234" i="24" s="1"/>
  <c r="I225" i="24"/>
  <c r="J225" i="24" s="1"/>
  <c r="K225" i="24" s="1"/>
  <c r="T278" i="24"/>
  <c r="V218" i="24"/>
  <c r="AE218" i="24" s="1"/>
  <c r="I266" i="24"/>
  <c r="J266" i="24" s="1"/>
  <c r="K266" i="24" s="1"/>
  <c r="T243" i="24"/>
  <c r="W206" i="24"/>
  <c r="AJ235" i="24"/>
  <c r="AK235" i="24" s="1"/>
  <c r="AJ211" i="24"/>
  <c r="AK211" i="24" s="1"/>
  <c r="AJ261" i="24"/>
  <c r="AK261" i="24" s="1"/>
  <c r="I279" i="24"/>
  <c r="J279" i="24" s="1"/>
  <c r="K279" i="24" s="1"/>
  <c r="T257" i="24"/>
  <c r="T208" i="24"/>
  <c r="AD208" i="24" s="1"/>
  <c r="X223" i="24"/>
  <c r="R230" i="24"/>
  <c r="AC208" i="24"/>
  <c r="R279" i="24"/>
  <c r="I228" i="24"/>
  <c r="J228" i="24" s="1"/>
  <c r="K228" i="24" s="1"/>
  <c r="I208" i="24"/>
  <c r="J208" i="24" s="1"/>
  <c r="K208" i="24" s="1"/>
  <c r="AC211" i="24"/>
  <c r="AC222" i="24"/>
  <c r="AC223" i="24"/>
  <c r="I222" i="24"/>
  <c r="J222" i="24" s="1"/>
  <c r="K222" i="24" s="1"/>
  <c r="I274" i="24"/>
  <c r="J274" i="24" s="1"/>
  <c r="K274" i="24" s="1"/>
  <c r="R238" i="24"/>
  <c r="R264" i="24"/>
  <c r="AJ223" i="24"/>
  <c r="AK223" i="24" s="1"/>
  <c r="AJ283" i="24"/>
  <c r="AM283" i="24" s="1"/>
  <c r="T242" i="24"/>
  <c r="AJ253" i="24"/>
  <c r="AM253" i="24" s="1"/>
  <c r="V211" i="24"/>
  <c r="AE211" i="24" s="1"/>
  <c r="R211" i="24"/>
  <c r="AB211" i="24" s="1"/>
  <c r="R261" i="24"/>
  <c r="R265" i="24"/>
  <c r="T228" i="24"/>
  <c r="R274" i="24"/>
  <c r="Y223" i="24"/>
  <c r="AA222" i="24"/>
  <c r="AA223" i="24"/>
  <c r="T237" i="24"/>
  <c r="AJ208" i="24"/>
  <c r="AM208" i="24" s="1"/>
  <c r="I215" i="24"/>
  <c r="J215" i="24" s="1"/>
  <c r="K215" i="24" s="1"/>
  <c r="I250" i="24"/>
  <c r="J250" i="24" s="1"/>
  <c r="K250" i="24" s="1"/>
  <c r="R222" i="24"/>
  <c r="AB222" i="24" s="1"/>
  <c r="T264" i="24"/>
  <c r="T236" i="24"/>
  <c r="X220" i="24"/>
  <c r="Z211" i="24"/>
  <c r="AJ207" i="24"/>
  <c r="AM207" i="24" s="1"/>
  <c r="T265" i="24"/>
  <c r="AC220" i="24"/>
  <c r="AJ279" i="24"/>
  <c r="AM279" i="24" s="1"/>
  <c r="AJ256" i="24"/>
  <c r="AK256" i="24" s="1"/>
  <c r="R245" i="24"/>
  <c r="AJ213" i="24"/>
  <c r="AM213" i="24" s="1"/>
  <c r="Y213" i="24"/>
  <c r="AJ232" i="24"/>
  <c r="AM232" i="24" s="1"/>
  <c r="R208" i="24"/>
  <c r="AB208" i="24" s="1"/>
  <c r="R258" i="24"/>
  <c r="Z215" i="24"/>
  <c r="V222" i="24"/>
  <c r="AE222" i="24" s="1"/>
  <c r="V223" i="24"/>
  <c r="AE223" i="24" s="1"/>
  <c r="W210" i="24"/>
  <c r="I263" i="24"/>
  <c r="J263" i="24" s="1"/>
  <c r="K263" i="24" s="1"/>
  <c r="I230" i="24"/>
  <c r="J230" i="24" s="1"/>
  <c r="K230" i="24" s="1"/>
  <c r="AA213" i="24"/>
  <c r="X222" i="24"/>
  <c r="R254" i="24"/>
  <c r="W222" i="24"/>
  <c r="AJ222" i="24"/>
  <c r="AM222" i="24" s="1"/>
  <c r="T274" i="24"/>
  <c r="AJ264" i="24"/>
  <c r="AM264" i="24" s="1"/>
  <c r="Z223" i="24"/>
  <c r="T223" i="24"/>
  <c r="AD223" i="24" s="1"/>
  <c r="R247" i="24"/>
  <c r="I229" i="24"/>
  <c r="J229" i="24" s="1"/>
  <c r="K229" i="24" s="1"/>
  <c r="R242" i="24"/>
  <c r="R244" i="24"/>
  <c r="W220" i="24"/>
  <c r="R207" i="24"/>
  <c r="AB207" i="24" s="1"/>
  <c r="X211" i="24"/>
  <c r="I211" i="24"/>
  <c r="J211" i="24" s="1"/>
  <c r="K211" i="24" s="1"/>
  <c r="T275" i="24"/>
  <c r="V210" i="24"/>
  <c r="AE210" i="24" s="1"/>
  <c r="V208" i="24"/>
  <c r="AE208" i="24" s="1"/>
  <c r="R257" i="24"/>
  <c r="W213" i="24"/>
  <c r="Z213" i="24"/>
  <c r="Y208" i="24"/>
  <c r="Z208" i="24"/>
  <c r="R215" i="24"/>
  <c r="AB215" i="24" s="1"/>
  <c r="AA210" i="24"/>
  <c r="AA208" i="24"/>
  <c r="AJ210" i="24"/>
  <c r="AK210" i="24" s="1"/>
  <c r="T241" i="24"/>
  <c r="AA215" i="24"/>
  <c r="Z222" i="24"/>
  <c r="W223" i="24"/>
  <c r="I283" i="24"/>
  <c r="J283" i="24" s="1"/>
  <c r="K283" i="24" s="1"/>
  <c r="Z220" i="24"/>
  <c r="I207" i="24"/>
  <c r="J207" i="24" s="1"/>
  <c r="K207" i="24" s="1"/>
  <c r="R271" i="24"/>
  <c r="V215" i="24"/>
  <c r="AE215" i="24" s="1"/>
  <c r="R237" i="24"/>
  <c r="R234" i="24"/>
  <c r="R243" i="24"/>
  <c r="AC207" i="24"/>
  <c r="I237" i="24"/>
  <c r="J237" i="24" s="1"/>
  <c r="K237" i="24" s="1"/>
  <c r="T245" i="24"/>
  <c r="T258" i="24"/>
  <c r="AJ249" i="24"/>
  <c r="AM249" i="24" s="1"/>
  <c r="R272" i="24"/>
  <c r="AJ250" i="24"/>
  <c r="AM250" i="24" s="1"/>
  <c r="T210" i="24"/>
  <c r="AD210" i="24" s="1"/>
  <c r="R210" i="24"/>
  <c r="AB210" i="24" s="1"/>
  <c r="R263" i="24"/>
  <c r="AJ234" i="24"/>
  <c r="AK234" i="24" s="1"/>
  <c r="R266" i="24"/>
  <c r="R229" i="24"/>
  <c r="R205" i="24"/>
  <c r="AB205" i="24" s="1"/>
  <c r="I236" i="24"/>
  <c r="J236" i="24" s="1"/>
  <c r="K236" i="24" s="1"/>
  <c r="AJ243" i="24"/>
  <c r="AM243" i="24" s="1"/>
  <c r="T252" i="24"/>
  <c r="AJ244" i="24"/>
  <c r="AM244" i="24" s="1"/>
  <c r="T253" i="24"/>
  <c r="X207" i="24"/>
  <c r="Y207" i="24"/>
  <c r="AJ240" i="24"/>
  <c r="AM240" i="24" s="1"/>
  <c r="I277" i="24"/>
  <c r="J277" i="24" s="1"/>
  <c r="K277" i="24" s="1"/>
  <c r="AJ271" i="24"/>
  <c r="AK271" i="24" s="1"/>
  <c r="R275" i="24"/>
  <c r="I249" i="24"/>
  <c r="J249" i="24" s="1"/>
  <c r="K249" i="24" s="1"/>
  <c r="T272" i="24"/>
  <c r="T250" i="24"/>
  <c r="T266" i="24"/>
  <c r="R236" i="24"/>
  <c r="R253" i="24"/>
  <c r="T277" i="24"/>
  <c r="Z210" i="24"/>
  <c r="W207" i="24"/>
  <c r="Q52" i="26"/>
  <c r="AJ281" i="24"/>
  <c r="AK281" i="24" s="1"/>
  <c r="I259" i="24"/>
  <c r="J259" i="24" s="1"/>
  <c r="K259" i="24" s="1"/>
  <c r="T287" i="24"/>
  <c r="S45" i="26"/>
  <c r="AJ257" i="24"/>
  <c r="AM257" i="24" s="1"/>
  <c r="Y215" i="24"/>
  <c r="T215" i="24"/>
  <c r="AD215" i="24" s="1"/>
  <c r="R281" i="24"/>
  <c r="R241" i="24"/>
  <c r="AJ259" i="24"/>
  <c r="AM259" i="24" s="1"/>
  <c r="AJ278" i="24"/>
  <c r="AK278" i="24" s="1"/>
  <c r="R283" i="24"/>
  <c r="AJ287" i="24"/>
  <c r="AK287" i="24" s="1"/>
  <c r="V220" i="24"/>
  <c r="AE220" i="24" s="1"/>
  <c r="R220" i="24"/>
  <c r="AB220" i="24" s="1"/>
  <c r="Y220" i="24"/>
  <c r="X215" i="24"/>
  <c r="R278" i="24"/>
  <c r="T246" i="24"/>
  <c r="Y70" i="32"/>
  <c r="Z70" i="32" s="1"/>
  <c r="X71" i="32"/>
  <c r="AA220" i="24"/>
  <c r="T45" i="26"/>
  <c r="AC215" i="24"/>
  <c r="W215" i="24"/>
  <c r="T220" i="24"/>
  <c r="AD220" i="24" s="1"/>
  <c r="I268" i="24"/>
  <c r="J268" i="24" s="1"/>
  <c r="K268" i="24" s="1"/>
  <c r="AA205" i="24"/>
  <c r="T205" i="24"/>
  <c r="AD205" i="24" s="1"/>
  <c r="R269" i="24"/>
  <c r="T276" i="24"/>
  <c r="Y205" i="24"/>
  <c r="I255" i="24"/>
  <c r="J255" i="24" s="1"/>
  <c r="K255" i="24" s="1"/>
  <c r="AJ269" i="24"/>
  <c r="AK269" i="24" s="1"/>
  <c r="T240" i="24"/>
  <c r="I282" i="24"/>
  <c r="J282" i="24" s="1"/>
  <c r="K282" i="24" s="1"/>
  <c r="V205" i="24"/>
  <c r="AE205" i="24" s="1"/>
  <c r="R246" i="24"/>
  <c r="T262" i="24"/>
  <c r="K36" i="9"/>
  <c r="R282" i="24"/>
  <c r="I276" i="24"/>
  <c r="J276" i="24" s="1"/>
  <c r="K276" i="24" s="1"/>
  <c r="S42" i="26"/>
  <c r="AC205" i="24"/>
  <c r="AC219" i="24"/>
  <c r="I205" i="24"/>
  <c r="J205" i="24" s="1"/>
  <c r="K205" i="24" s="1"/>
  <c r="AJ246" i="24"/>
  <c r="AK246" i="24" s="1"/>
  <c r="T255" i="24"/>
  <c r="T269" i="24"/>
  <c r="R240" i="24"/>
  <c r="T282" i="24"/>
  <c r="R276" i="24"/>
  <c r="AA209" i="24"/>
  <c r="P42" i="26"/>
  <c r="D75" i="35" s="1"/>
  <c r="D78" i="35" s="1"/>
  <c r="AC214" i="24"/>
  <c r="X205" i="24"/>
  <c r="AJ205" i="24"/>
  <c r="AM205" i="24" s="1"/>
  <c r="R255" i="24"/>
  <c r="R262" i="24"/>
  <c r="R252" i="24"/>
  <c r="T235" i="24"/>
  <c r="T268" i="24"/>
  <c r="I261" i="24"/>
  <c r="J261" i="24" s="1"/>
  <c r="K261" i="24" s="1"/>
  <c r="T239" i="24"/>
  <c r="I252" i="24"/>
  <c r="J252" i="24" s="1"/>
  <c r="K252" i="24" s="1"/>
  <c r="I235" i="24"/>
  <c r="J235" i="24" s="1"/>
  <c r="K235" i="24" s="1"/>
  <c r="R268" i="24"/>
  <c r="I239" i="24"/>
  <c r="J239" i="24" s="1"/>
  <c r="K239" i="24" s="1"/>
  <c r="AA211" i="24"/>
  <c r="W205" i="24"/>
  <c r="W211" i="24"/>
  <c r="AM256" i="24"/>
  <c r="Z212" i="24"/>
  <c r="Y212" i="24"/>
  <c r="T212" i="24"/>
  <c r="AD212" i="24" s="1"/>
  <c r="I212" i="24"/>
  <c r="J212" i="24" s="1"/>
  <c r="K212" i="24" s="1"/>
  <c r="AJ212" i="24"/>
  <c r="R212" i="24"/>
  <c r="AB212" i="24" s="1"/>
  <c r="W212" i="24"/>
  <c r="V212" i="24"/>
  <c r="AE212" i="24" s="1"/>
  <c r="X212" i="24"/>
  <c r="Y226" i="24"/>
  <c r="T226" i="24"/>
  <c r="AD226" i="24" s="1"/>
  <c r="Z226" i="24"/>
  <c r="R226" i="24"/>
  <c r="AB226" i="24" s="1"/>
  <c r="I226" i="24"/>
  <c r="J226" i="24" s="1"/>
  <c r="K226" i="24" s="1"/>
  <c r="AJ226" i="24"/>
  <c r="W226" i="24"/>
  <c r="V226" i="24"/>
  <c r="AE226" i="24" s="1"/>
  <c r="X226" i="24"/>
  <c r="U292" i="24"/>
  <c r="AE292" i="24" s="1"/>
  <c r="I204" i="24"/>
  <c r="J204" i="24" s="1"/>
  <c r="R204" i="24"/>
  <c r="Y204" i="24"/>
  <c r="T204" i="24"/>
  <c r="Z204" i="24"/>
  <c r="AJ204" i="24"/>
  <c r="W204" i="24"/>
  <c r="X204" i="24"/>
  <c r="V204" i="24"/>
  <c r="AE204" i="24" s="1"/>
  <c r="H53" i="26"/>
  <c r="I46" i="26"/>
  <c r="AC212" i="24"/>
  <c r="AK228" i="24"/>
  <c r="AM228" i="24"/>
  <c r="U293" i="24"/>
  <c r="E56" i="36"/>
  <c r="E46" i="36"/>
  <c r="I18" i="36"/>
  <c r="F31" i="36"/>
  <c r="E38" i="36"/>
  <c r="D38" i="36" s="1"/>
  <c r="D49" i="36"/>
  <c r="E50" i="36"/>
  <c r="E57" i="36" s="1"/>
  <c r="E37" i="36"/>
  <c r="F28" i="36"/>
  <c r="I28" i="36"/>
  <c r="E39" i="36"/>
  <c r="D39" i="36" s="1"/>
  <c r="I31" i="36"/>
  <c r="F18" i="36"/>
  <c r="F23" i="36"/>
  <c r="I23" i="36"/>
  <c r="F13" i="36"/>
  <c r="I13" i="36"/>
  <c r="I34" i="36"/>
  <c r="F35" i="36"/>
  <c r="U100" i="24"/>
  <c r="U97" i="24"/>
  <c r="AM291" i="24"/>
  <c r="AK291" i="24"/>
  <c r="AA212" i="24"/>
  <c r="AA204" i="24"/>
  <c r="AM280" i="24"/>
  <c r="AK289" i="24"/>
  <c r="AM289" i="24"/>
  <c r="AK273" i="24"/>
  <c r="AM273" i="24"/>
  <c r="AM288" i="24"/>
  <c r="AK288" i="24"/>
  <c r="AK262" i="24"/>
  <c r="AM262" i="24"/>
  <c r="Q53" i="26"/>
  <c r="S46" i="26"/>
  <c r="E44" i="26"/>
  <c r="F44" i="26" s="1"/>
  <c r="J44" i="26"/>
  <c r="I44" i="26"/>
  <c r="E37" i="26"/>
  <c r="I37" i="26"/>
  <c r="H42" i="26"/>
  <c r="AM260" i="24"/>
  <c r="AK237" i="24"/>
  <c r="AM237" i="24"/>
  <c r="AK221" i="24"/>
  <c r="AM290" i="24"/>
  <c r="AK290" i="24"/>
  <c r="AM215" i="24"/>
  <c r="AK215" i="24"/>
  <c r="J196" i="24"/>
  <c r="E27" i="35"/>
  <c r="AC224" i="24"/>
  <c r="L31" i="34"/>
  <c r="K31" i="34"/>
  <c r="M31" i="34" s="1"/>
  <c r="D18" i="35"/>
  <c r="E18" i="35" s="1"/>
  <c r="AM263" i="24"/>
  <c r="AK263" i="24"/>
  <c r="AK241" i="24"/>
  <c r="AM241" i="24"/>
  <c r="AM274" i="24"/>
  <c r="AK274" i="24"/>
  <c r="AC226" i="24"/>
  <c r="E44" i="9"/>
  <c r="F46" i="9"/>
  <c r="E43" i="9"/>
  <c r="E46" i="9" s="1"/>
  <c r="AK284" i="24"/>
  <c r="AM284" i="24"/>
  <c r="AK216" i="24"/>
  <c r="AM216" i="24"/>
  <c r="AK247" i="24"/>
  <c r="AM247" i="24"/>
  <c r="AK242" i="24"/>
  <c r="AM242" i="24"/>
  <c r="AK236" i="24"/>
  <c r="AM236" i="24"/>
  <c r="AM252" i="24"/>
  <c r="AK252" i="24"/>
  <c r="AK255" i="24"/>
  <c r="AM255" i="24"/>
  <c r="AK282" i="24"/>
  <c r="AM282" i="24"/>
  <c r="AM268" i="24"/>
  <c r="AK268" i="24"/>
  <c r="AK239" i="24"/>
  <c r="AM239" i="24"/>
  <c r="L45" i="26"/>
  <c r="F45" i="26"/>
  <c r="AK257" i="24"/>
  <c r="AK258" i="24"/>
  <c r="AM258" i="24"/>
  <c r="AA226" i="24"/>
  <c r="AC204" i="24"/>
  <c r="AK231" i="24"/>
  <c r="AM231" i="24"/>
  <c r="AM238" i="24"/>
  <c r="AK238" i="24"/>
  <c r="AM248" i="24"/>
  <c r="AK248" i="24"/>
  <c r="AK229" i="24"/>
  <c r="AM220" i="24"/>
  <c r="AK220" i="24"/>
  <c r="AK276" i="24"/>
  <c r="AM276" i="24"/>
  <c r="Y214" i="24"/>
  <c r="I214" i="24"/>
  <c r="J214" i="24" s="1"/>
  <c r="K214" i="24" s="1"/>
  <c r="T214" i="24"/>
  <c r="AD214" i="24" s="1"/>
  <c r="Z214" i="24"/>
  <c r="R214" i="24"/>
  <c r="AB214" i="24" s="1"/>
  <c r="AJ214" i="24"/>
  <c r="W214" i="24"/>
  <c r="X214" i="24"/>
  <c r="V214" i="24"/>
  <c r="AE214" i="24" s="1"/>
  <c r="Z224" i="24"/>
  <c r="AJ224" i="24"/>
  <c r="R224" i="24"/>
  <c r="AB224" i="24" s="1"/>
  <c r="I224" i="24"/>
  <c r="J224" i="24" s="1"/>
  <c r="K224" i="24" s="1"/>
  <c r="Y224" i="24"/>
  <c r="T224" i="24"/>
  <c r="AD224" i="24" s="1"/>
  <c r="W224" i="24"/>
  <c r="V224" i="24"/>
  <c r="AE224" i="24" s="1"/>
  <c r="X224" i="24"/>
  <c r="AJ227" i="24"/>
  <c r="T227" i="24"/>
  <c r="AD227" i="24" s="1"/>
  <c r="Y227" i="24"/>
  <c r="Z227" i="24"/>
  <c r="I227" i="24"/>
  <c r="J227" i="24" s="1"/>
  <c r="K227" i="24" s="1"/>
  <c r="R227" i="24"/>
  <c r="AB227" i="24" s="1"/>
  <c r="W227" i="24"/>
  <c r="X227" i="24"/>
  <c r="V227" i="24"/>
  <c r="AE227" i="24" s="1"/>
  <c r="I38" i="26"/>
  <c r="E38" i="26"/>
  <c r="I39" i="26"/>
  <c r="E39" i="26"/>
  <c r="AM265" i="24"/>
  <c r="AK265" i="24"/>
  <c r="R199" i="24"/>
  <c r="R196" i="24"/>
  <c r="AH196" i="24" s="1"/>
  <c r="AK286" i="24"/>
  <c r="AM286" i="24"/>
  <c r="J46" i="9"/>
  <c r="AM272" i="24"/>
  <c r="Y209" i="24"/>
  <c r="Z209" i="24"/>
  <c r="T209" i="24"/>
  <c r="AD209" i="24" s="1"/>
  <c r="R209" i="24"/>
  <c r="AB209" i="24" s="1"/>
  <c r="I209" i="24"/>
  <c r="J209" i="24" s="1"/>
  <c r="K209" i="24" s="1"/>
  <c r="AJ209" i="24"/>
  <c r="W209" i="24"/>
  <c r="V209" i="24"/>
  <c r="AE209" i="24" s="1"/>
  <c r="X209" i="24"/>
  <c r="L41" i="26"/>
  <c r="F41" i="26"/>
  <c r="AM285" i="24"/>
  <c r="AK285" i="24"/>
  <c r="AM230" i="24"/>
  <c r="AK230" i="24"/>
  <c r="AJ219" i="24"/>
  <c r="R219" i="24"/>
  <c r="AB219" i="24" s="1"/>
  <c r="I219" i="24"/>
  <c r="J219" i="24" s="1"/>
  <c r="K219" i="24" s="1"/>
  <c r="T219" i="24"/>
  <c r="AD219" i="24" s="1"/>
  <c r="Z219" i="24"/>
  <c r="Y219" i="24"/>
  <c r="W219" i="24"/>
  <c r="V219" i="24"/>
  <c r="AE219" i="24" s="1"/>
  <c r="X219" i="24"/>
  <c r="T196" i="24"/>
  <c r="AM254" i="24"/>
  <c r="F43" i="36"/>
  <c r="AM233" i="24"/>
  <c r="AK233" i="24"/>
  <c r="AA227" i="24"/>
  <c r="AM251" i="24"/>
  <c r="AK266" i="24"/>
  <c r="AM266" i="24"/>
  <c r="AM277" i="24"/>
  <c r="AK277" i="24"/>
  <c r="AM275" i="24"/>
  <c r="AK275" i="24"/>
  <c r="AK206" i="24" l="1"/>
  <c r="AK213" i="24"/>
  <c r="AK240" i="24"/>
  <c r="AM223" i="24"/>
  <c r="AK245" i="24"/>
  <c r="AM217" i="24"/>
  <c r="AK267" i="24"/>
  <c r="AK225" i="24"/>
  <c r="AM210" i="24"/>
  <c r="AK207" i="24"/>
  <c r="AM234" i="24"/>
  <c r="AK250" i="24"/>
  <c r="AM270" i="24"/>
  <c r="AK243" i="24"/>
  <c r="AK208" i="24"/>
  <c r="AM235" i="24"/>
  <c r="AK253" i="24"/>
  <c r="AM211" i="24"/>
  <c r="AK232" i="24"/>
  <c r="AK205" i="24"/>
  <c r="AM218" i="24"/>
  <c r="AM261" i="24"/>
  <c r="AK222" i="24"/>
  <c r="AK279" i="24"/>
  <c r="AK283" i="24"/>
  <c r="AK244" i="24"/>
  <c r="AM281" i="24"/>
  <c r="AK264" i="24"/>
  <c r="AM246" i="24"/>
  <c r="AM278" i="24"/>
  <c r="AK249" i="24"/>
  <c r="AK259" i="24"/>
  <c r="AM271" i="24"/>
  <c r="AM287" i="24"/>
  <c r="X72" i="32"/>
  <c r="Y71" i="32"/>
  <c r="Z71" i="32" s="1"/>
  <c r="AM269" i="24"/>
  <c r="J28" i="36"/>
  <c r="F46" i="36"/>
  <c r="D46" i="36"/>
  <c r="K43" i="9"/>
  <c r="K46" i="9" s="1"/>
  <c r="K44" i="9"/>
  <c r="E29" i="35"/>
  <c r="E28" i="35"/>
  <c r="F37" i="26"/>
  <c r="L37" i="26"/>
  <c r="J13" i="36"/>
  <c r="AK204" i="24"/>
  <c r="AM204" i="24"/>
  <c r="R292" i="24"/>
  <c r="AB292" i="24" s="1"/>
  <c r="AB204" i="24"/>
  <c r="AM212" i="24"/>
  <c r="AK212" i="24"/>
  <c r="K45" i="9"/>
  <c r="J31" i="36"/>
  <c r="J32" i="36" s="1"/>
  <c r="E42" i="36"/>
  <c r="D37" i="36"/>
  <c r="K204" i="24"/>
  <c r="K293" i="24" s="1"/>
  <c r="J293" i="24"/>
  <c r="AK227" i="24"/>
  <c r="AM227" i="24"/>
  <c r="AM224" i="24"/>
  <c r="AK224" i="24"/>
  <c r="AM209" i="24"/>
  <c r="AK209" i="24"/>
  <c r="F38" i="26"/>
  <c r="L38" i="26"/>
  <c r="AM214" i="24"/>
  <c r="AK214" i="24"/>
  <c r="AM219" i="24"/>
  <c r="AK219" i="24"/>
  <c r="F39" i="26"/>
  <c r="L39" i="26"/>
  <c r="E42" i="26"/>
  <c r="J42" i="26"/>
  <c r="J45" i="26" s="1"/>
  <c r="I42" i="26"/>
  <c r="J23" i="36"/>
  <c r="J18" i="36"/>
  <c r="I41" i="36" s="1"/>
  <c r="T292" i="24"/>
  <c r="AD292" i="24" s="1"/>
  <c r="AD204" i="24"/>
  <c r="AK226" i="24"/>
  <c r="AM226" i="24"/>
  <c r="Y72" i="32" l="1"/>
  <c r="Z72" i="32" s="1"/>
  <c r="X73" i="32"/>
  <c r="J26" i="36"/>
  <c r="J27" i="36"/>
  <c r="J25" i="36"/>
  <c r="J24" i="36"/>
  <c r="D42" i="36"/>
  <c r="F42" i="36"/>
  <c r="F49" i="36" s="1"/>
  <c r="AM293" i="24"/>
  <c r="AM295" i="24" s="1"/>
  <c r="L42" i="26"/>
  <c r="F42" i="26"/>
  <c r="D49" i="35" s="1"/>
  <c r="J16" i="36"/>
  <c r="I39" i="36" s="1"/>
  <c r="J14" i="36"/>
  <c r="I37" i="36" s="1"/>
  <c r="J17" i="36"/>
  <c r="I40" i="36" s="1"/>
  <c r="J15" i="36"/>
  <c r="I38" i="36" s="1"/>
  <c r="J30" i="36"/>
  <c r="J29" i="36"/>
  <c r="X74" i="32" l="1"/>
  <c r="Y73" i="32"/>
  <c r="Z73" i="32" s="1"/>
  <c r="Y74" i="32" l="1"/>
  <c r="Z74" i="32" s="1"/>
  <c r="X75" i="32"/>
  <c r="Y75" i="32" s="1"/>
  <c r="Z75" i="32" s="1"/>
</calcChain>
</file>

<file path=xl/comments1.xml><?xml version="1.0" encoding="utf-8"?>
<comments xmlns="http://schemas.openxmlformats.org/spreadsheetml/2006/main">
  <authors>
    <author>Vazquez, Leonardo</author>
  </authors>
  <commentList>
    <comment ref="T144" authorId="0">
      <text>
        <r>
          <rPr>
            <b/>
            <sz val="9"/>
            <color indexed="81"/>
            <rFont val="Tahoma"/>
            <family val="2"/>
          </rPr>
          <t>Vazquez, Leonardo:</t>
        </r>
        <r>
          <rPr>
            <sz val="9"/>
            <color indexed="81"/>
            <rFont val="Tahoma"/>
            <family val="2"/>
          </rPr>
          <t xml:space="preserve">
Titular: Viviana Agüero
</t>
        </r>
      </text>
    </comment>
  </commentList>
</comments>
</file>

<file path=xl/comments2.xml><?xml version="1.0" encoding="utf-8"?>
<comments xmlns="http://schemas.openxmlformats.org/spreadsheetml/2006/main">
  <authors>
    <author>se10795</author>
    <author>jrubio</author>
    <author>didemi</author>
  </authors>
  <commentList>
    <comment ref="BM12" authorId="0">
      <text>
        <r>
          <rPr>
            <b/>
            <sz val="8"/>
            <color indexed="81"/>
            <rFont val="Tahoma"/>
            <family val="2"/>
          </rPr>
          <t>se10795:</t>
        </r>
        <r>
          <rPr>
            <sz val="8"/>
            <color indexed="81"/>
            <rFont val="Tahoma"/>
            <family val="2"/>
          </rPr>
          <t xml:space="preserve">
Jubilac 12,71%
Ley 19032 1,62%
FNE 1,11%
Asig Fliares 5,56%
O. Social 6%
C. Sindical 2%
C. Solidaridad PP 0%
ART Promedio 3,24%
</t>
        </r>
        <r>
          <rPr>
            <b/>
            <sz val="8"/>
            <color indexed="81"/>
            <rFont val="Tahoma"/>
            <family val="2"/>
          </rPr>
          <t>Sub - total1 32,24%</t>
        </r>
        <r>
          <rPr>
            <sz val="8"/>
            <color indexed="81"/>
            <rFont val="Tahoma"/>
            <family val="2"/>
          </rPr>
          <t xml:space="preserve">
Cs. Sociales s/SAC 8,33% x 32,24% = 2,69%
Cs. sociales s/ Plus Vac. 1,40 x 32,24% = 0,45%
</t>
        </r>
        <r>
          <rPr>
            <b/>
            <sz val="8"/>
            <color indexed="81"/>
            <rFont val="Tahoma"/>
            <family val="2"/>
          </rPr>
          <t>Sub total2 35,38%</t>
        </r>
        <r>
          <rPr>
            <sz val="8"/>
            <color indexed="81"/>
            <rFont val="Tahoma"/>
            <family val="2"/>
          </rPr>
          <t xml:space="preserve">
Indemnización por despido 8,33%
Ausentismo    1,30%
</t>
        </r>
        <r>
          <rPr>
            <b/>
            <sz val="8"/>
            <color indexed="81"/>
            <rFont val="Tahoma"/>
            <family val="2"/>
          </rPr>
          <t xml:space="preserve">Sub total3 45,01%
</t>
        </r>
        <r>
          <rPr>
            <sz val="8"/>
            <color indexed="81"/>
            <rFont val="Tahoma"/>
            <family val="2"/>
          </rPr>
          <t xml:space="preserve">Menos recupero Iva contribuciones -4,39%
</t>
        </r>
        <r>
          <rPr>
            <b/>
            <sz val="8"/>
            <color indexed="81"/>
            <rFont val="Tahoma"/>
            <family val="2"/>
          </rPr>
          <t>Total  40,62%
Más
ART Promedio 3,24% sobre conceptos No Remunerativos</t>
        </r>
      </text>
    </comment>
    <comment ref="BN12" authorId="1">
      <text>
        <r>
          <rPr>
            <sz val="9"/>
            <color indexed="81"/>
            <rFont val="Tahoma"/>
            <family val="2"/>
          </rPr>
          <t xml:space="preserve">Incluye:
1) Seguro de vida obligatorio Dto 1567/74
2) Seguro de responsabilidad civil complementario  LRT art 14 Dto 1694/09 
3) Seguros de accidentes personales (personal fuera de convenio)
4) Seguros establecidos por Convenios Colectivos y demás estatutos. </t>
        </r>
      </text>
    </comment>
    <comment ref="M13" authorId="2">
      <text>
        <r>
          <rPr>
            <b/>
            <sz val="8"/>
            <color indexed="81"/>
            <rFont val="Tahoma"/>
            <family val="2"/>
          </rPr>
          <t>Consignar Zona según Anexo Art. 20 CCT 396/04</t>
        </r>
      </text>
    </comment>
    <comment ref="BY302" authorId="2">
      <text>
        <r>
          <rPr>
            <b/>
            <sz val="9"/>
            <color indexed="81"/>
            <rFont val="Tahoma"/>
            <family val="2"/>
          </rPr>
          <t xml:space="preserve">didemi:
Revisar siempre porcentajes de Cargas Sociales
</t>
        </r>
      </text>
    </comment>
  </commentList>
</comments>
</file>

<file path=xl/comments3.xml><?xml version="1.0" encoding="utf-8"?>
<comments xmlns="http://schemas.openxmlformats.org/spreadsheetml/2006/main">
  <authors>
    <author>didemi</author>
    <author>SE10790</author>
    <author>se12336</author>
    <author>se10795</author>
    <author>se10789</author>
  </authors>
  <commentList>
    <comment ref="Y10" authorId="0">
      <text>
        <r>
          <rPr>
            <b/>
            <sz val="8"/>
            <color indexed="81"/>
            <rFont val="Tahoma"/>
            <family val="2"/>
          </rPr>
          <t>En tèrmino porcentual se calcula automaticamente</t>
        </r>
      </text>
    </comment>
    <comment ref="AU11" authorId="1">
      <text>
        <r>
          <rPr>
            <b/>
            <sz val="8"/>
            <color indexed="81"/>
            <rFont val="Tahoma"/>
            <family val="2"/>
          </rPr>
          <t>SE10790:</t>
        </r>
        <r>
          <rPr>
            <sz val="8"/>
            <color indexed="81"/>
            <rFont val="Tahoma"/>
            <family val="2"/>
          </rPr>
          <t xml:space="preserve">
Incluye 18,81% Ajuste MO Marzo 2011</t>
        </r>
      </text>
    </comment>
    <comment ref="AX11" authorId="2">
      <text>
        <r>
          <rPr>
            <b/>
            <sz val="8"/>
            <color indexed="81"/>
            <rFont val="Tahoma"/>
            <family val="2"/>
          </rPr>
          <t>YPF:</t>
        </r>
        <r>
          <rPr>
            <sz val="8"/>
            <color indexed="81"/>
            <rFont val="Tahoma"/>
            <family val="2"/>
          </rPr>
          <t xml:space="preserve">
Solo carga en esta columna los precio unitario de los Items con cantidad promedio mensual cero (0), ya que dichos items no deberian tener costos apropiados.</t>
        </r>
      </text>
    </comment>
    <comment ref="G12" authorId="3">
      <text>
        <r>
          <rPr>
            <sz val="8"/>
            <color indexed="81"/>
            <rFont val="Tahoma"/>
            <family val="2"/>
          </rPr>
          <t xml:space="preserve">Dato Opcional
</t>
        </r>
      </text>
    </comment>
    <comment ref="AH12" authorId="1">
      <text>
        <r>
          <rPr>
            <b/>
            <sz val="8"/>
            <color indexed="81"/>
            <rFont val="Tahoma"/>
            <family val="2"/>
          </rPr>
          <t>SE10790:</t>
        </r>
        <r>
          <rPr>
            <sz val="8"/>
            <color indexed="81"/>
            <rFont val="Tahoma"/>
            <family val="2"/>
          </rPr>
          <t xml:space="preserve">
desde 01042010 a 31032011</t>
        </r>
      </text>
    </comment>
    <comment ref="L97" authorId="0">
      <text>
        <r>
          <rPr>
            <b/>
            <sz val="8"/>
            <color indexed="81"/>
            <rFont val="Tahoma"/>
            <family val="2"/>
          </rPr>
          <t>Marca la diferencia respecto del monto apropiado respecto del total presupuestado</t>
        </r>
      </text>
    </comment>
    <comment ref="Y102" authorId="0">
      <text>
        <r>
          <rPr>
            <b/>
            <sz val="8"/>
            <color indexed="81"/>
            <rFont val="Tahoma"/>
            <family val="2"/>
          </rPr>
          <t>En tèrmino porcentual se calcula automaticamente</t>
        </r>
      </text>
    </comment>
    <comment ref="G104" authorId="3">
      <text>
        <r>
          <rPr>
            <sz val="8"/>
            <color indexed="81"/>
            <rFont val="Tahoma"/>
            <family val="2"/>
          </rPr>
          <t xml:space="preserve">Dato Opcional
</t>
        </r>
      </text>
    </comment>
    <comment ref="L196" authorId="0">
      <text>
        <r>
          <rPr>
            <b/>
            <sz val="8"/>
            <color indexed="81"/>
            <rFont val="Tahoma"/>
            <family val="2"/>
          </rPr>
          <t>Marca la diferencia respecto del monto apropiado respecto del total presupuestado</t>
        </r>
      </text>
    </comment>
    <comment ref="Y201" authorId="0">
      <text>
        <r>
          <rPr>
            <b/>
            <sz val="8"/>
            <color indexed="81"/>
            <rFont val="Tahoma"/>
            <family val="2"/>
          </rPr>
          <t>En tèrmino porcentual se calcula automaticamente</t>
        </r>
      </text>
    </comment>
    <comment ref="G203" authorId="3">
      <text>
        <r>
          <rPr>
            <sz val="8"/>
            <color indexed="81"/>
            <rFont val="Tahoma"/>
            <family val="2"/>
          </rPr>
          <t xml:space="preserve">Dato Opcional
</t>
        </r>
      </text>
    </comment>
    <comment ref="AL203" authorId="4">
      <text>
        <r>
          <rPr>
            <b/>
            <sz val="8"/>
            <color indexed="81"/>
            <rFont val="Tahoma"/>
            <family val="2"/>
          </rPr>
          <t>Cargar la ultima tarifa de SAP</t>
        </r>
      </text>
    </comment>
  </commentList>
</comments>
</file>

<file path=xl/comments4.xml><?xml version="1.0" encoding="utf-8"?>
<comments xmlns="http://schemas.openxmlformats.org/spreadsheetml/2006/main">
  <authors>
    <author>jrubio</author>
    <author>José Rubio</author>
    <author>SE12336</author>
    <author>se10789</author>
  </authors>
  <commentList>
    <comment ref="C3" authorId="0">
      <text>
        <r>
          <rPr>
            <b/>
            <sz val="9"/>
            <color indexed="81"/>
            <rFont val="Tahoma"/>
            <family val="2"/>
          </rPr>
          <t>jrubio:</t>
        </r>
        <r>
          <rPr>
            <sz val="9"/>
            <color indexed="81"/>
            <rFont val="Tahoma"/>
            <family val="2"/>
          </rPr>
          <t xml:space="preserve">
Fuente: http://www.bna.com.ar/bp/bp_cotizaciones_historico.asp?op=d&amp;id=2</t>
        </r>
      </text>
    </comment>
    <comment ref="L3" authorId="0">
      <text>
        <r>
          <rPr>
            <b/>
            <sz val="9"/>
            <color indexed="81"/>
            <rFont val="Tahoma"/>
            <family val="2"/>
          </rPr>
          <t>jrubio:</t>
        </r>
        <r>
          <rPr>
            <sz val="9"/>
            <color indexed="81"/>
            <rFont val="Tahoma"/>
            <family val="2"/>
          </rPr>
          <t xml:space="preserve">
Los precios de las unidades 0 Km se componen de IVA y Valor Básico.
Los valores rigen para Capital Federal y Gran Buenos Aires, pudiendo sufrir variaciones en mas o menos, de acuerdo a las condiciones operativas existentes en las distintas zonas del país. 
</t>
        </r>
      </text>
    </comment>
    <comment ref="Q3" authorId="0">
      <text>
        <r>
          <rPr>
            <b/>
            <sz val="9"/>
            <color indexed="81"/>
            <rFont val="Tahoma"/>
            <family val="2"/>
          </rPr>
          <t>jrubio:</t>
        </r>
        <r>
          <rPr>
            <sz val="9"/>
            <color indexed="81"/>
            <rFont val="Tahoma"/>
            <family val="2"/>
          </rPr>
          <t xml:space="preserve">
Este vehiculo está se ha discontinuado a partir de Marzo 2011. Se tomará el precio de un vehiculo similar cuando su precio deje de ser publicado.</t>
        </r>
      </text>
    </comment>
    <comment ref="X3" authorId="0">
      <text>
        <r>
          <rPr>
            <b/>
            <sz val="9"/>
            <color indexed="81"/>
            <rFont val="Tahoma"/>
            <family val="2"/>
          </rPr>
          <t>jrubio:</t>
        </r>
        <r>
          <rPr>
            <sz val="9"/>
            <color indexed="81"/>
            <rFont val="Tahoma"/>
            <family val="2"/>
          </rPr>
          <t xml:space="preserve">
Fuente: http://data.bls.gov/cgi-bin/srgate
En el cuadro  Enter series id(s) below: colocar WPU06 y luego next;  ir a Select the time frame for your data y seleccionar el periodo y aceptar en retrieve data.-
</t>
        </r>
      </text>
    </comment>
    <comment ref="L37" authorId="0">
      <text>
        <r>
          <rPr>
            <b/>
            <sz val="9"/>
            <color indexed="81"/>
            <rFont val="Tahoma"/>
            <family val="2"/>
          </rPr>
          <t>jrubio:</t>
        </r>
        <r>
          <rPr>
            <sz val="9"/>
            <color indexed="81"/>
            <rFont val="Tahoma"/>
            <family val="2"/>
          </rPr>
          <t xml:space="preserve">
Nov 2010: Fuente Revista Camara Val</t>
        </r>
      </text>
    </comment>
    <comment ref="L40" authorId="0">
      <text>
        <r>
          <rPr>
            <b/>
            <sz val="9"/>
            <color indexed="81"/>
            <rFont val="Tahoma"/>
            <family val="2"/>
          </rPr>
          <t>jrubio:</t>
        </r>
        <r>
          <rPr>
            <sz val="9"/>
            <color indexed="81"/>
            <rFont val="Tahoma"/>
            <family val="2"/>
          </rPr>
          <t xml:space="preserve">
Fuente: Acara</t>
        </r>
      </text>
    </comment>
    <comment ref="N55" authorId="1">
      <text>
        <r>
          <rPr>
            <sz val="8"/>
            <color indexed="81"/>
            <rFont val="Tahoma"/>
            <family val="2"/>
          </rPr>
          <t>Toyota Hilux 2.5 TDI C/D 4x2 DX Pack 2ABG ABS (120cv) (L12)</t>
        </r>
      </text>
    </comment>
    <comment ref="O55" authorId="1">
      <text>
        <r>
          <rPr>
            <sz val="8"/>
            <color indexed="81"/>
            <rFont val="Tahoma"/>
            <family val="2"/>
          </rPr>
          <t>Toyota Hilux 2.5 TDI C/S 4x4 DX (120cv)
(L12)</t>
        </r>
      </text>
    </comment>
    <comment ref="Q55" authorId="1">
      <text>
        <r>
          <rPr>
            <sz val="8"/>
            <color indexed="81"/>
            <rFont val="Tahoma"/>
            <family val="2"/>
          </rPr>
          <t>Ford Cargo 1722/43 (L12)</t>
        </r>
      </text>
    </comment>
    <comment ref="R55" authorId="1">
      <text>
        <r>
          <rPr>
            <sz val="8"/>
            <color indexed="81"/>
            <rFont val="Tahoma"/>
            <family val="2"/>
          </rPr>
          <t>Ford Cargo 1932/37 Tractor (L12)</t>
        </r>
      </text>
    </comment>
    <comment ref="X56" authorId="2">
      <text>
        <r>
          <rPr>
            <b/>
            <sz val="8"/>
            <color indexed="81"/>
            <rFont val="Tahoma"/>
            <family val="2"/>
          </rPr>
          <t>SE12336:
Provisorio</t>
        </r>
      </text>
    </comment>
    <comment ref="X57" authorId="2">
      <text>
        <r>
          <rPr>
            <b/>
            <sz val="8"/>
            <color indexed="81"/>
            <rFont val="Tahoma"/>
            <family val="2"/>
          </rPr>
          <t>SE12336:
Provisorio</t>
        </r>
      </text>
    </comment>
    <comment ref="X58" authorId="2">
      <text>
        <r>
          <rPr>
            <b/>
            <sz val="8"/>
            <color indexed="81"/>
            <rFont val="Tahoma"/>
            <family val="2"/>
          </rPr>
          <t>SE12336:
Provisorio</t>
        </r>
      </text>
    </comment>
    <comment ref="F59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60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61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62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63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64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65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66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67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68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69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70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71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72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73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74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  <comment ref="F75" authorId="3">
      <text>
        <r>
          <rPr>
            <b/>
            <sz val="8"/>
            <color indexed="81"/>
            <rFont val="Tahoma"/>
            <family val="2"/>
          </rPr>
          <t>se10789:</t>
        </r>
        <r>
          <rPr>
            <sz val="8"/>
            <color indexed="81"/>
            <rFont val="Tahoma"/>
            <family val="2"/>
          </rPr>
          <t xml:space="preserve">
Provisorio</t>
        </r>
      </text>
    </comment>
  </commentList>
</comments>
</file>

<file path=xl/sharedStrings.xml><?xml version="1.0" encoding="utf-8"?>
<sst xmlns="http://schemas.openxmlformats.org/spreadsheetml/2006/main" count="1501" uniqueCount="557">
  <si>
    <t>CONTRATO DE SERVICIO</t>
  </si>
  <si>
    <t>FS. 1</t>
  </si>
  <si>
    <t xml:space="preserve"> </t>
  </si>
  <si>
    <t>A</t>
  </si>
  <si>
    <t>N</t>
  </si>
  <si>
    <t xml:space="preserve">TOTAL ASIGNADO AL PROYECTO:  </t>
  </si>
  <si>
    <t>FS. 3</t>
  </si>
  <si>
    <t>PRECIO</t>
  </si>
  <si>
    <t>GASTOS OPERATIVOS</t>
  </si>
  <si>
    <t xml:space="preserve"> EQUIPOS Y RODADOS</t>
  </si>
  <si>
    <t xml:space="preserve">CONSUMO </t>
  </si>
  <si>
    <t>MAGNITUD</t>
  </si>
  <si>
    <t xml:space="preserve">  CONSUMO </t>
  </si>
  <si>
    <t xml:space="preserve"> KM-HS.</t>
  </si>
  <si>
    <t>SEGUROS</t>
  </si>
  <si>
    <t>%</t>
  </si>
  <si>
    <t>R U B R O</t>
  </si>
  <si>
    <t xml:space="preserve"> IMPORTE GLOBAL</t>
  </si>
  <si>
    <t>CANTIDAD</t>
  </si>
  <si>
    <t xml:space="preserve"> COSTO FINANCIERO </t>
  </si>
  <si>
    <t>INMUEBLES, EQUIPOS Y RODADOS</t>
  </si>
  <si>
    <t>TPTE. de EQUIPOS</t>
  </si>
  <si>
    <t>$/Litro</t>
  </si>
  <si>
    <t>COMBUSTIBLES Y LUBRICANTES</t>
  </si>
  <si>
    <t>COMBUSTIBLES</t>
  </si>
  <si>
    <t>LUBRICANTES</t>
  </si>
  <si>
    <t>PLANILLA RESUMEN</t>
  </si>
  <si>
    <t>P  O  R     R  U  B  R  O       D  E      C  O  S  T  O</t>
  </si>
  <si>
    <t>IMPUESTOS</t>
  </si>
  <si>
    <t>Ingresos Brutos</t>
  </si>
  <si>
    <t>Impuesto Sellos</t>
  </si>
  <si>
    <t>Impuesto Cheque</t>
  </si>
  <si>
    <t>Impuesto Ganancia</t>
  </si>
  <si>
    <t>TOTAL IMPUESTOS</t>
  </si>
  <si>
    <t xml:space="preserve">     BENEFICIO</t>
  </si>
  <si>
    <t>ORDEN</t>
  </si>
  <si>
    <t>COSTO ANTES DE IMPUESTO</t>
  </si>
  <si>
    <t>FIRMA RESPONSABLE</t>
  </si>
  <si>
    <t>Presentismo</t>
  </si>
  <si>
    <t>Gremio</t>
  </si>
  <si>
    <t>Comentarios</t>
  </si>
  <si>
    <t>Numero de CCT</t>
  </si>
  <si>
    <t>UOM</t>
  </si>
  <si>
    <t>SMATA</t>
  </si>
  <si>
    <t>Actividad</t>
  </si>
  <si>
    <t>Operaciones Especiales</t>
  </si>
  <si>
    <t>Provincia</t>
  </si>
  <si>
    <t>Chubut</t>
  </si>
  <si>
    <t>Santa Cruz</t>
  </si>
  <si>
    <t>Buenos Aires</t>
  </si>
  <si>
    <t>Salta</t>
  </si>
  <si>
    <t>Adicional Traslado</t>
  </si>
  <si>
    <t>Perforación</t>
  </si>
  <si>
    <t>Producción</t>
  </si>
  <si>
    <t>Geofísica</t>
  </si>
  <si>
    <t>Neuquén</t>
  </si>
  <si>
    <t>Río Negro</t>
  </si>
  <si>
    <t>UNAO</t>
  </si>
  <si>
    <t>UNAS</t>
  </si>
  <si>
    <t>BA</t>
  </si>
  <si>
    <t>Turno</t>
  </si>
  <si>
    <t>Situación Actual</t>
  </si>
  <si>
    <t>Activo</t>
  </si>
  <si>
    <t>Stand By</t>
  </si>
  <si>
    <t>Devolución de Ganancia Promedio</t>
  </si>
  <si>
    <t>ACLARACIÓN FIRMA</t>
  </si>
  <si>
    <t>Nº</t>
  </si>
  <si>
    <t>Categoría</t>
  </si>
  <si>
    <t>Función</t>
  </si>
  <si>
    <t>Apellido y Nombre</t>
  </si>
  <si>
    <t>Adicional Zona</t>
  </si>
  <si>
    <t>Diferencial Turno</t>
  </si>
  <si>
    <t>Adicional Cargas Peligrosas</t>
  </si>
  <si>
    <t>Adicional Cuencas Petroleras</t>
  </si>
  <si>
    <t>Pernoctancia</t>
  </si>
  <si>
    <t>Viático Especial</t>
  </si>
  <si>
    <t>TOTALES</t>
  </si>
  <si>
    <t>UUNN</t>
  </si>
  <si>
    <t>Mendoza</t>
  </si>
  <si>
    <t>CUIT:</t>
  </si>
  <si>
    <t>Contrato N°:</t>
  </si>
  <si>
    <t>Zona:</t>
  </si>
  <si>
    <t xml:space="preserve">Fecha inicio: </t>
  </si>
  <si>
    <t>CUIT</t>
  </si>
  <si>
    <t>Nombre</t>
  </si>
  <si>
    <t>Adicional Altura</t>
  </si>
  <si>
    <t>Nombre Subcontratista</t>
  </si>
  <si>
    <t>CUIT Subcontratista</t>
  </si>
  <si>
    <r>
      <t xml:space="preserve">
</t>
    </r>
    <r>
      <rPr>
        <b/>
        <sz val="10"/>
        <color indexed="61"/>
        <rFont val="Arial"/>
        <family val="2"/>
      </rPr>
      <t xml:space="preserve">
</t>
    </r>
  </si>
  <si>
    <t>MARCA DEL MATERIAL</t>
  </si>
  <si>
    <t xml:space="preserve">              </t>
  </si>
  <si>
    <t xml:space="preserve">TOTAL MENSUAL </t>
  </si>
  <si>
    <t>IMPUTADO MENSUAL</t>
  </si>
  <si>
    <t xml:space="preserve">B </t>
  </si>
  <si>
    <t>C</t>
  </si>
  <si>
    <t>D</t>
  </si>
  <si>
    <t>E</t>
  </si>
  <si>
    <t>F</t>
  </si>
  <si>
    <t>G</t>
  </si>
  <si>
    <t>H</t>
  </si>
  <si>
    <t>I</t>
  </si>
  <si>
    <t>J</t>
  </si>
  <si>
    <t>K</t>
  </si>
  <si>
    <t xml:space="preserve">
DESCRIPCIÓN</t>
  </si>
  <si>
    <t>INICIAL</t>
  </si>
  <si>
    <t>FINAL</t>
  </si>
  <si>
    <t>ALQUILER</t>
  </si>
  <si>
    <t>(Mensual)</t>
  </si>
  <si>
    <t>TOTAL
IMPUTADO AL
CONTRATO</t>
  </si>
  <si>
    <t>L</t>
  </si>
  <si>
    <t>B</t>
  </si>
  <si>
    <t xml:space="preserve">TOTAL ASIGNADO AL CONTRATO:  </t>
  </si>
  <si>
    <t>AFECTACIÓN AL 
CONTRATO</t>
  </si>
  <si>
    <t>(en %)</t>
  </si>
  <si>
    <t>PATENTE</t>
  </si>
  <si>
    <t xml:space="preserve">                                                    V A L O R E S  D E L   C O N T R A T O</t>
  </si>
  <si>
    <t>(Importe Mensual)</t>
  </si>
  <si>
    <t>TOTAL IMPUTADO AL CONTRATO</t>
  </si>
  <si>
    <t>TPTE. de MATERIAL</t>
  </si>
  <si>
    <t>Neto de IVA</t>
  </si>
  <si>
    <t>UNIDAD
DE
MEDIDA</t>
  </si>
  <si>
    <t xml:space="preserve">          A N E X O    I I I   -    DISCRIMINACIÓN DE PRECIOS</t>
  </si>
  <si>
    <t>Orden</t>
  </si>
  <si>
    <t>TIPO DE INSUMO</t>
  </si>
  <si>
    <t>AFECTACION AL CONTRATO</t>
  </si>
  <si>
    <t xml:space="preserve">C </t>
  </si>
  <si>
    <t>O</t>
  </si>
  <si>
    <t>(Neto de IVA)</t>
  </si>
  <si>
    <t>TOTAL MENSUAL</t>
  </si>
  <si>
    <t>FS. 2</t>
  </si>
  <si>
    <t>MANO DE OBRA</t>
  </si>
  <si>
    <t>Fecha ingreso a la empresa</t>
  </si>
  <si>
    <t>Afectación al Contrato</t>
  </si>
  <si>
    <t>Relacion con el servicio</t>
  </si>
  <si>
    <t>Afectación a YPF</t>
  </si>
  <si>
    <t xml:space="preserve">                 A N E X O     I I I   -    DISCRIMINACIÓN DE PRECIOS</t>
  </si>
  <si>
    <r>
      <t xml:space="preserve">                  </t>
    </r>
    <r>
      <rPr>
        <b/>
        <sz val="14"/>
        <color indexed="9"/>
        <rFont val="Arial"/>
        <family val="2"/>
      </rPr>
      <t xml:space="preserve"> A N E X O    I I I   -    DISCRIMINACIÓN DE PRECIOS</t>
    </r>
  </si>
  <si>
    <t xml:space="preserve">    A N E X O   I I I  - DISCRIMINACIÓN DE PRECIOS</t>
  </si>
  <si>
    <t xml:space="preserve"> FS. 4 </t>
  </si>
  <si>
    <t>Columna1</t>
  </si>
  <si>
    <t>605/10</t>
  </si>
  <si>
    <t>Duración (en meses):</t>
  </si>
  <si>
    <t>DESCRIPCIÓN</t>
  </si>
  <si>
    <t>M</t>
  </si>
  <si>
    <t>P</t>
  </si>
  <si>
    <t>SECTOR C</t>
  </si>
  <si>
    <t>SECTOR D</t>
  </si>
  <si>
    <t>Propio 
(Si / No)</t>
  </si>
  <si>
    <t>LT/KM-LT/HS</t>
  </si>
  <si>
    <t>AMORTIZACION MENSUAL</t>
  </si>
  <si>
    <t>EN CASO DE ALQUILER 
o 
SUBCONTRATISTA</t>
  </si>
  <si>
    <r>
      <t xml:space="preserve">                           </t>
    </r>
    <r>
      <rPr>
        <b/>
        <sz val="14"/>
        <color indexed="9"/>
        <rFont val="Arial"/>
        <family val="2"/>
      </rPr>
      <t xml:space="preserve">   A N E X O    I I I   -    DISCRIMINACIÓN DE PRECIOS</t>
    </r>
  </si>
  <si>
    <t>Si</t>
  </si>
  <si>
    <t>No</t>
  </si>
  <si>
    <t>MANTENIMIENTO Y REPARACIÓN</t>
  </si>
  <si>
    <t>T</t>
  </si>
  <si>
    <t>TIPO DE NEUMÁTICO</t>
  </si>
  <si>
    <t>(Liso / Taco)</t>
  </si>
  <si>
    <t xml:space="preserve">CANTIDAD QUE </t>
  </si>
  <si>
    <t>COMPONE EL JUEGO</t>
  </si>
  <si>
    <t>PRECIO UNITARIO</t>
  </si>
  <si>
    <t>VIDA UTIL</t>
  </si>
  <si>
    <t>En KM</t>
  </si>
  <si>
    <t>KM</t>
  </si>
  <si>
    <t>PRECIO DEL JUEGO</t>
  </si>
  <si>
    <t>NEUMATICOS</t>
  </si>
  <si>
    <t>Fuera de convenio</t>
  </si>
  <si>
    <t>Otro (detallar)</t>
  </si>
  <si>
    <t>Servicios Generales</t>
  </si>
  <si>
    <t>Area operativa</t>
  </si>
  <si>
    <t>Sueldo Básico</t>
  </si>
  <si>
    <t>Otros Conceptos
(Detalle)</t>
  </si>
  <si>
    <t>TOTALES IMPUTADOS AL CONTRATO                                         (J x  Meses del Contrato)</t>
  </si>
  <si>
    <t>MATERIALES E INSUMOS</t>
  </si>
  <si>
    <t>PRECIO UNITARIO 
$</t>
  </si>
  <si>
    <t>REPUESTOS</t>
  </si>
  <si>
    <t>LIMPIEZA</t>
  </si>
  <si>
    <t>OTROS</t>
  </si>
  <si>
    <t>TOTAL GENERAL IMPUTADO AL CONTRATO</t>
  </si>
  <si>
    <t>Q</t>
  </si>
  <si>
    <t>R</t>
  </si>
  <si>
    <t>S</t>
  </si>
  <si>
    <t>U</t>
  </si>
  <si>
    <t>V</t>
  </si>
  <si>
    <t>W</t>
  </si>
  <si>
    <t>X</t>
  </si>
  <si>
    <t>Y</t>
  </si>
  <si>
    <t>Z</t>
  </si>
  <si>
    <t>AA</t>
  </si>
  <si>
    <t>AB</t>
  </si>
  <si>
    <t>Liso</t>
  </si>
  <si>
    <t>REMUNERATIVOS (Valores mensuales)</t>
  </si>
  <si>
    <t>NO REMUNERATIVOS (Valores mensuales)</t>
  </si>
  <si>
    <t>AMORTIZA
CION
TOTAL</t>
  </si>
  <si>
    <t>IMPUTADO AL CONTRATO 
$
Total</t>
  </si>
  <si>
    <t>SEGURO DE VIDA / ACCIDENTES
Proporcioanl Mensual</t>
  </si>
  <si>
    <t>Vestimenta Proporcional Mensual</t>
  </si>
  <si>
    <t xml:space="preserve">NEUMATICOS Y MANTENIMIENTO </t>
  </si>
  <si>
    <t xml:space="preserve">COMBUSTIBLES Y LUBRICANTES </t>
  </si>
  <si>
    <t>Destalle de CCT</t>
  </si>
  <si>
    <t>Tipo de neumatico</t>
  </si>
  <si>
    <t>Taco</t>
  </si>
  <si>
    <t>Validacion base</t>
  </si>
  <si>
    <t>Desarraigo</t>
  </si>
  <si>
    <t>RUBRO</t>
  </si>
  <si>
    <t>Directo / Indirecto</t>
  </si>
  <si>
    <t>Directo</t>
  </si>
  <si>
    <t>Indirecto</t>
  </si>
  <si>
    <t xml:space="preserve">Directo / Indirecto </t>
  </si>
  <si>
    <t>Rubro</t>
  </si>
  <si>
    <t>Equipo pesado</t>
  </si>
  <si>
    <t>(Año)</t>
  </si>
  <si>
    <t>Herramientas</t>
  </si>
  <si>
    <t>POTENCIA
(HP)</t>
  </si>
  <si>
    <t>(G - H)</t>
  </si>
  <si>
    <t>(I / duración del contrato)</t>
  </si>
  <si>
    <t>(J + K + L + M + N ) x B x C</t>
  </si>
  <si>
    <t>(O x duración del contrato)</t>
  </si>
  <si>
    <t xml:space="preserve">L </t>
  </si>
  <si>
    <t>(H + I)</t>
  </si>
  <si>
    <t>(J x duración del contrato)</t>
  </si>
  <si>
    <t>AC</t>
  </si>
  <si>
    <t>(G x H x I) x B x C</t>
  </si>
  <si>
    <t>(L x M x N) x B x C</t>
  </si>
  <si>
    <t>Q x R</t>
  </si>
  <si>
    <t>(U / T) x S x B x C</t>
  </si>
  <si>
    <t>(W + X +Y + Z) x B x C</t>
  </si>
  <si>
    <t>(J+O+V+AA) / durac. contrato</t>
  </si>
  <si>
    <t>(J + O + V + AA)</t>
  </si>
  <si>
    <t xml:space="preserve">MATERIALES </t>
  </si>
  <si>
    <t>CUIL / CUIT</t>
  </si>
  <si>
    <t>(B x E x F)</t>
  </si>
  <si>
    <t>(G / duracion del contrato)</t>
  </si>
  <si>
    <t>S.A.C. Proporcional Mensual
8,33%</t>
  </si>
  <si>
    <t>Total</t>
  </si>
  <si>
    <t>PROMEDIO MENSUAL COTIZADO</t>
  </si>
  <si>
    <t>Inm. Equi. Rod</t>
  </si>
  <si>
    <t>Mano Obra</t>
  </si>
  <si>
    <t>Materiales</t>
  </si>
  <si>
    <t>Comb. Lubric.</t>
  </si>
  <si>
    <t>Neumát. Mant.</t>
  </si>
  <si>
    <t>Overhead</t>
  </si>
  <si>
    <t>Impuestos</t>
  </si>
  <si>
    <t>Beneficio</t>
  </si>
  <si>
    <t>Costo Financiero</t>
  </si>
  <si>
    <t>Total Asignado</t>
  </si>
  <si>
    <t xml:space="preserve">                           </t>
  </si>
  <si>
    <t>ITEM</t>
  </si>
  <si>
    <t xml:space="preserve">DESCRIPCIÓN </t>
  </si>
  <si>
    <t>UNIDAD DE MEDIDA</t>
  </si>
  <si>
    <t>Datos del servicio en SAP</t>
  </si>
  <si>
    <t>TARIFA FINAL POR CONTRATO TOTAL</t>
  </si>
  <si>
    <t>POSICIÓN</t>
  </si>
  <si>
    <t>LÍNEA</t>
  </si>
  <si>
    <t>SERVICIO</t>
  </si>
  <si>
    <t>TOTAL CONTRATO</t>
  </si>
  <si>
    <t>En $</t>
  </si>
  <si>
    <t>En %</t>
  </si>
  <si>
    <t>APROPIACION DE COSTOS EN TERMINOS PORCENTUALES</t>
  </si>
  <si>
    <t>APROPIACION DE COSTOS EN VALORES</t>
  </si>
  <si>
    <t>Diferencias</t>
  </si>
  <si>
    <t>TARIFA POR UNIDAD</t>
  </si>
  <si>
    <t>TARIFA FINAL POR ITEM (Mensual)</t>
  </si>
  <si>
    <t>Remunerativos</t>
  </si>
  <si>
    <t>No Remunerativos</t>
  </si>
  <si>
    <t>Otros</t>
  </si>
  <si>
    <t>OVERHEAD</t>
  </si>
  <si>
    <t>MATRICULA</t>
  </si>
  <si>
    <t>MODELO</t>
  </si>
  <si>
    <t>Area Operativa</t>
  </si>
  <si>
    <t>CA</t>
  </si>
  <si>
    <t>MN</t>
  </si>
  <si>
    <t>MS</t>
  </si>
  <si>
    <t>Insumos Directo Indirecto</t>
  </si>
  <si>
    <t xml:space="preserve">CARGAS SOCIALES
(Variable s/Zona)
</t>
  </si>
  <si>
    <t>Viático</t>
  </si>
  <si>
    <t>Vacaciones Proporcional Mensual                         1,40%</t>
  </si>
  <si>
    <t>(Sector C + Sector D + E + F + G + H + I+ J) x A x B</t>
  </si>
  <si>
    <t>TIPO</t>
  </si>
  <si>
    <t>Insumos Consumibles</t>
  </si>
  <si>
    <t>Instrumentos</t>
  </si>
  <si>
    <t>Gastos de Personal</t>
  </si>
  <si>
    <t>Capacitación Habilitación Permisos Exámenes Médicos Prop.Mensual</t>
  </si>
  <si>
    <t>TODOS LOS VALORES ESTAN EXPRESADOS EN PESOS SIN I.V.A.</t>
  </si>
  <si>
    <t>Apellido y Nombre o Denominación del Contratista:</t>
  </si>
  <si>
    <t>Fecha afectación al contrato</t>
  </si>
  <si>
    <t>Cargas Sociales, SAC y Vacaciones</t>
  </si>
  <si>
    <r>
      <t>La firma deberá presentar el presente ANEXO III (las 5 hojas)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mediante correo electrónico dirigido al correo del solicitante en YPF.</t>
    </r>
  </si>
  <si>
    <t>Tipo Insumos</t>
  </si>
  <si>
    <t>Vida Util</t>
  </si>
  <si>
    <t>(En Meses)</t>
  </si>
  <si>
    <t>Inmueble Liviano</t>
  </si>
  <si>
    <t>Inmueble Mampostería</t>
  </si>
  <si>
    <t>Rodados</t>
  </si>
  <si>
    <t xml:space="preserve">     D</t>
  </si>
  <si>
    <t xml:space="preserve"> CÓMPUTO DE MATERIALES - INSUMOS (TOTALES)
</t>
  </si>
  <si>
    <t>SAC Vacaciones Cargas Sociales</t>
  </si>
  <si>
    <t>Tarifa Pretendida</t>
  </si>
  <si>
    <t>Tarifa Ajustada</t>
  </si>
  <si>
    <t>Tarifa Actual</t>
  </si>
  <si>
    <t xml:space="preserve">P  O  R     R  U  B  R  O       D  E      C  O  S  T  O     T O T A L E S </t>
  </si>
  <si>
    <t>Valores Mensuales</t>
  </si>
  <si>
    <t>OBSERVACIONES</t>
  </si>
  <si>
    <t>DIRECTO</t>
  </si>
  <si>
    <t>INDIRECTO</t>
  </si>
  <si>
    <t>TOTAL</t>
  </si>
  <si>
    <t>La firma deberá presentar el presente ANEXO III (las 5 hojas) mediante correo electrónico dirigido al correo del solicitante en YPF.</t>
  </si>
  <si>
    <t>Diferencia</t>
  </si>
  <si>
    <t>Var%</t>
  </si>
  <si>
    <t xml:space="preserve">P  O  R     R  U  B  R  O       D  E      C  O  S  T  O  </t>
  </si>
  <si>
    <t>Dólar</t>
  </si>
  <si>
    <t>Gasoil</t>
  </si>
  <si>
    <t>Ipim</t>
  </si>
  <si>
    <t>Vehículos</t>
  </si>
  <si>
    <t>Mes</t>
  </si>
  <si>
    <t>Indice Dólar</t>
  </si>
  <si>
    <t xml:space="preserve">IPIM </t>
  </si>
  <si>
    <t>Indice Precio Gasoil</t>
  </si>
  <si>
    <t>Indice precios variación vehículos</t>
  </si>
  <si>
    <t xml:space="preserve">TC Vendedor BNA
</t>
  </si>
  <si>
    <t>Niv.Gral.</t>
  </si>
  <si>
    <t>Pick Up Ford Ranger 4x2 CD 3,0 TDI XL Plus/mp3</t>
  </si>
  <si>
    <t>Pick Up Ford Ranger 4x4 CS 3,0 TDI XL Plus/mp3</t>
  </si>
  <si>
    <t>Pick Up Toyota HILUX 4X2 CABINA DOBLE DX 2.5 TD</t>
  </si>
  <si>
    <t>Pick Up Toyota HILUX 4X4 CABINA SIMPLE DX 2.5 TD</t>
  </si>
  <si>
    <t xml:space="preserve">Camion 150HP - Ford Cargo 915e </t>
  </si>
  <si>
    <t>Camión 220HP - Ford Cargo 1722/37e (L07)- Tractor</t>
  </si>
  <si>
    <t>Camión 320HP - Ford Cargo 1832e (L07)</t>
  </si>
  <si>
    <t>Camión 380HP - Scania P380 CA6X4 -Tractor de carretera</t>
  </si>
  <si>
    <t>Camión 400HP - Volvo FH 400 6x4 R -Tractor de carretera</t>
  </si>
  <si>
    <t>Valor promedio</t>
  </si>
  <si>
    <t>Indice Dólar
Base 
03/2011 = 100</t>
  </si>
  <si>
    <t>Indice  Vehículos
Base 
03/2011 = 100</t>
  </si>
  <si>
    <t>Indice IPIM
Base 
03/2011 = 100</t>
  </si>
  <si>
    <t>Indice Px Gasoil
Base
03/2011=100</t>
  </si>
  <si>
    <t>Indice aplicable</t>
  </si>
  <si>
    <t>Mes
Ajuste</t>
  </si>
  <si>
    <t>F. calculo</t>
  </si>
  <si>
    <t>F. de ajuste</t>
  </si>
  <si>
    <t>F. indices</t>
  </si>
  <si>
    <t>Ajustado</t>
  </si>
  <si>
    <t>MANTENIMIENTO</t>
  </si>
  <si>
    <t>Consolidado</t>
  </si>
  <si>
    <t>CERTIFICACIONES</t>
  </si>
  <si>
    <t>EECC Aj Mar/2011</t>
  </si>
  <si>
    <t>Base</t>
  </si>
  <si>
    <t>Ajustado a</t>
  </si>
  <si>
    <r>
      <t xml:space="preserve">$ x lts 
</t>
    </r>
    <r>
      <rPr>
        <b/>
        <i/>
        <sz val="8"/>
        <color indexed="8"/>
        <rFont val="Arial"/>
        <family val="2"/>
      </rPr>
      <t>Gasoil Grado 2</t>
    </r>
    <r>
      <rPr>
        <i/>
        <sz val="8"/>
        <color indexed="8"/>
        <rFont val="Arial"/>
        <family val="2"/>
      </rPr>
      <t xml:space="preserve">
Px. Prom. NQN
</t>
    </r>
    <r>
      <rPr>
        <b/>
        <i/>
        <sz val="8"/>
        <color indexed="8"/>
        <rFont val="Arial"/>
        <family val="2"/>
      </rPr>
      <t>Al Publico</t>
    </r>
  </si>
  <si>
    <t>Indice IPIM</t>
  </si>
  <si>
    <t>Indice GasOil</t>
  </si>
  <si>
    <t>Indice Vehículos</t>
  </si>
  <si>
    <t>Indice Gasoil</t>
  </si>
  <si>
    <t>Ajustes Mano Obra</t>
  </si>
  <si>
    <t>Personal afectado al contrato</t>
  </si>
  <si>
    <t>Inmuebles Equipos y Rodados</t>
  </si>
  <si>
    <t>Mano de Obra</t>
  </si>
  <si>
    <t>Pretendido</t>
  </si>
  <si>
    <t>PRETENDIDO</t>
  </si>
  <si>
    <t>AJUSTADO</t>
  </si>
  <si>
    <t>DIFERENCIA</t>
  </si>
  <si>
    <t>Incid</t>
  </si>
  <si>
    <t>Componente del Costo</t>
  </si>
  <si>
    <t>Montos de Certificación</t>
  </si>
  <si>
    <t>Materiales e Insumos</t>
  </si>
  <si>
    <t>AJUSTE</t>
  </si>
  <si>
    <t>SINTESIS DEL AJUSTE</t>
  </si>
  <si>
    <t>DATOS ESTADÍSTICOS</t>
  </si>
  <si>
    <t>VALORES</t>
  </si>
  <si>
    <t>AJUSTE DE MANO DE OBRA</t>
  </si>
  <si>
    <t>Cargas Sociales</t>
  </si>
  <si>
    <t>BASE CÁLCULO</t>
  </si>
  <si>
    <t>Contrato Nº</t>
  </si>
  <si>
    <t>Cantidades</t>
  </si>
  <si>
    <t xml:space="preserve">Tarifas </t>
  </si>
  <si>
    <t>Certificación teórica con cantidades consignadas por el proveedor</t>
  </si>
  <si>
    <t>Certificación teórica con cantidades promedio en SAP</t>
  </si>
  <si>
    <t>Certificación SAP</t>
  </si>
  <si>
    <t>Según Proveedor</t>
  </si>
  <si>
    <t>Reales Promedio</t>
  </si>
  <si>
    <t>Pretendida</t>
  </si>
  <si>
    <t>Ajustada</t>
  </si>
  <si>
    <t>Actual</t>
  </si>
  <si>
    <t>Cert. Promedio</t>
  </si>
  <si>
    <t>Último mes</t>
  </si>
  <si>
    <t>Total Mensual</t>
  </si>
  <si>
    <t>Total Contrato</t>
  </si>
  <si>
    <t>CANTIDAD UNIDADES (Mensual Estimada)</t>
  </si>
  <si>
    <t>(Q)</t>
  </si>
  <si>
    <t>(P)</t>
  </si>
  <si>
    <t>(Q x P)</t>
  </si>
  <si>
    <t>Monto promedio por persona s/certif. mensual</t>
  </si>
  <si>
    <t>Porcentajes de variación respecto a actual</t>
  </si>
  <si>
    <t>Combustibles Lubricantes Neumáticos Mantenimiento</t>
  </si>
  <si>
    <t xml:space="preserve">  TOTAL COTIZADO POR MES</t>
  </si>
  <si>
    <t xml:space="preserve">  TOTAL COTIZADO  POR MES</t>
  </si>
  <si>
    <t>476,92</t>
  </si>
  <si>
    <t>Indice WPU06 Pesificado</t>
  </si>
  <si>
    <t>WPU06</t>
  </si>
  <si>
    <t>Indice WPU06
Base
03/2011=100</t>
  </si>
  <si>
    <t>Indice WPU06 x Indice Dólar</t>
  </si>
  <si>
    <t>% Aj Neto MO</t>
  </si>
  <si>
    <t>Combustibles, Lubricantes y Mantenimiento</t>
  </si>
  <si>
    <t>Cuadro Resumen</t>
  </si>
  <si>
    <t>Componentes del Costos</t>
  </si>
  <si>
    <t>Ajustes</t>
  </si>
  <si>
    <t>Resumen del Análisis</t>
  </si>
  <si>
    <t>Resumen de Ajustes por incrementos Salariales y Aplicación de Indices</t>
  </si>
  <si>
    <t>Tarifas</t>
  </si>
  <si>
    <t>Cuadro Tarifario antes de Ajustes Salariales</t>
  </si>
  <si>
    <t>Cuadro Tarifario Final</t>
  </si>
  <si>
    <t>Variaciones por Item</t>
  </si>
  <si>
    <t>Aplicación de Indices</t>
  </si>
  <si>
    <t>Directos e Indirectos</t>
  </si>
  <si>
    <t>Incidencia de cada Indice en los Componentes</t>
  </si>
  <si>
    <t>TEMA</t>
  </si>
  <si>
    <t>ACCESO</t>
  </si>
  <si>
    <t>CUADRO TARIFARIO FINAL</t>
  </si>
  <si>
    <t>IER</t>
  </si>
  <si>
    <t>MI</t>
  </si>
  <si>
    <t>CLNyM</t>
  </si>
  <si>
    <t>RESUMEN</t>
  </si>
  <si>
    <t>RESUMEN ANALISIS</t>
  </si>
  <si>
    <t>RESUMEN AJUSTES SALARIALES</t>
  </si>
  <si>
    <t>CALCULOS AJ. MO</t>
  </si>
  <si>
    <t>TARIFAS ANTES AJUSTES</t>
  </si>
  <si>
    <t>VARIACION POR ITEM</t>
  </si>
  <si>
    <t>TARIFARIO FINAL</t>
  </si>
  <si>
    <t>INCIDENCIA DE INDICES POR COMPONENTE</t>
  </si>
  <si>
    <t>DIRECTOS e INDIRECTOS</t>
  </si>
  <si>
    <t>(Para acceder al tema presione en el cuadro)</t>
  </si>
  <si>
    <t>INDICE</t>
  </si>
  <si>
    <t>PARA RETORNAR PRESIONE INDICE</t>
  </si>
  <si>
    <t>Calculos de ajustes de Mano de Obra por incrementos salariales</t>
  </si>
  <si>
    <t>Resumen de costos Directos e Indirectos</t>
  </si>
  <si>
    <t>Gremio / Período</t>
  </si>
  <si>
    <t>Directa</t>
  </si>
  <si>
    <t>Indirecta</t>
  </si>
  <si>
    <t>Indirecta Overhead</t>
  </si>
  <si>
    <t>Coordinación Overhead</t>
  </si>
  <si>
    <t>Indices</t>
  </si>
  <si>
    <t>Certificación Estimada</t>
  </si>
  <si>
    <t>Var %</t>
  </si>
  <si>
    <t>Incremento:</t>
  </si>
  <si>
    <t xml:space="preserve">  TOTAL COTIZADO:  x  24 MESES</t>
  </si>
  <si>
    <t>Aj. 10% MO</t>
  </si>
  <si>
    <t>Aj. Nvo. CCT</t>
  </si>
  <si>
    <t>Combustibles y Lubricantes</t>
  </si>
  <si>
    <t>Resto (Incluye Miscelaneos+Impuestos+Beneficio)</t>
  </si>
  <si>
    <t>TOTALES AJUSTE 10% MO</t>
  </si>
  <si>
    <t>TOTALES AJUSTE CCT</t>
  </si>
  <si>
    <t>AJUSTE DE MANO DE OBRA POR NVO. CCT</t>
  </si>
  <si>
    <t>Según Tarifa Ajustada + 10% de M.O. (Actual)</t>
  </si>
  <si>
    <t>Según Tarifa Ajustada sin 10%</t>
  </si>
  <si>
    <t>Según Tarifa Ajustada  Mano de Obra Nuevo CCT</t>
  </si>
  <si>
    <t>Variación respecto a certificacion ajustada sin el 10%</t>
  </si>
  <si>
    <t>Impacto mensual</t>
  </si>
  <si>
    <t>Totales para este Gremio</t>
  </si>
  <si>
    <t>DETERMINACION DE LA VARIACIÓN PORCENTUAL DE LOS AJUSTES</t>
  </si>
  <si>
    <t>Adicional Disponibilidad</t>
  </si>
  <si>
    <t>Bono de Paz</t>
  </si>
  <si>
    <t>Presentismo especial  (valor anual/12)</t>
  </si>
  <si>
    <t xml:space="preserve">Adicional especial </t>
  </si>
  <si>
    <t>Adicional Yacimiento (Producción / Mantenimiento/disponibilidad)</t>
  </si>
  <si>
    <t>Apropiación a Tarifas</t>
  </si>
  <si>
    <t>APROPIACION A TARIFAS</t>
  </si>
  <si>
    <t>MO Aj CCT a ENERO 2012</t>
  </si>
  <si>
    <t>515,30</t>
  </si>
  <si>
    <t>527,29</t>
  </si>
  <si>
    <t>532,67</t>
  </si>
  <si>
    <t>537,95</t>
  </si>
  <si>
    <t>Cant Horas Extras al 50%</t>
  </si>
  <si>
    <t>Importe Horas Extras al 50%</t>
  </si>
  <si>
    <t>Cant Horas Extras al 100%</t>
  </si>
  <si>
    <t>Importe Horas Extras al 100%</t>
  </si>
  <si>
    <t>Cant Horas de Viaje Promedio</t>
  </si>
  <si>
    <t>Importe Horas de Viaje Promedio</t>
  </si>
  <si>
    <t>Cant Viandas  8hs Art. 34 bis</t>
  </si>
  <si>
    <t>Importe Viandas  8hs Art. 34 bis</t>
  </si>
  <si>
    <t>Cant Viandas Hs Extras Art. 34 (10 hs)</t>
  </si>
  <si>
    <t>Importe Viandas Hs Extras Art. 34 (10 hs)</t>
  </si>
  <si>
    <t>Cant Alimentación diaria Art. 60</t>
  </si>
  <si>
    <t>Importe Alimentación diaria Art. 60</t>
  </si>
  <si>
    <t>Cant Años Antigüedad</t>
  </si>
  <si>
    <t xml:space="preserve"> Importe Antigüedad</t>
  </si>
  <si>
    <t>Otros Coneptos (Importe)</t>
  </si>
  <si>
    <t>Importe Guardias</t>
  </si>
  <si>
    <t xml:space="preserve">Otros Conceptos (Importe) </t>
  </si>
  <si>
    <t>Importe Guardias Pasivas</t>
  </si>
  <si>
    <t>Descripción del servicio</t>
  </si>
  <si>
    <t xml:space="preserve">Overhead  </t>
  </si>
  <si>
    <t>TOTAL COTIZADO CONTRATO</t>
  </si>
  <si>
    <t>IMPORTE MENSUAL</t>
  </si>
  <si>
    <t>Fecha Información</t>
  </si>
  <si>
    <t xml:space="preserve">Fecha Información: </t>
  </si>
  <si>
    <t>Porcentaje Incidencia</t>
  </si>
  <si>
    <t>Alícuota Sellado</t>
  </si>
  <si>
    <t>Alícuota Ingresos Brutos</t>
  </si>
  <si>
    <t>Alic Prom</t>
  </si>
  <si>
    <t>Adicional Especial / Empresa</t>
  </si>
  <si>
    <t>Adicional Torre / Torre Serv. Especiales</t>
  </si>
  <si>
    <t>Cant días de Guardias</t>
  </si>
  <si>
    <t>Cant Días Guardias Pasivas</t>
  </si>
  <si>
    <t>Provincias donde se ejecuta:</t>
  </si>
  <si>
    <t xml:space="preserve">Item </t>
  </si>
  <si>
    <t>APROPIACION DE PRECIOS - PONDERACION PORCENTUAL DEL COSTO IER POR ITEMS</t>
  </si>
  <si>
    <t>APROPIACION DE PRECIOS - PONDERACION PORCENTUAL DEL COSTO MO POR ITEMS</t>
  </si>
  <si>
    <t>(K + P)</t>
  </si>
  <si>
    <t>(W + AB)</t>
  </si>
  <si>
    <r>
      <t xml:space="preserve">TOTAL GENERAL IMPUTADO AL CONTRATO 
</t>
    </r>
    <r>
      <rPr>
        <b/>
        <sz val="7"/>
        <color indexed="57"/>
        <rFont val="Arial"/>
        <family val="2"/>
      </rPr>
      <t>COMBUSTIBLE + LUBRICANTE</t>
    </r>
  </si>
  <si>
    <r>
      <t xml:space="preserve">TOTAL GENERAL IMPUTADO AL CONTRATO 
</t>
    </r>
    <r>
      <rPr>
        <b/>
        <sz val="7"/>
        <color indexed="57"/>
        <rFont val="Arial"/>
        <family val="2"/>
      </rPr>
      <t>NEUMQTICO + MANTENIMIENTO</t>
    </r>
  </si>
  <si>
    <r>
      <t xml:space="preserve">APROPIACION DE PRECIOS - PONDERACION PORCENTUAL DEL COSTO </t>
    </r>
    <r>
      <rPr>
        <b/>
        <u/>
        <sz val="13"/>
        <color indexed="9"/>
        <rFont val="Arial"/>
        <family val="2"/>
      </rPr>
      <t>COMBUSTIBLE Y LUBIRCANTE</t>
    </r>
    <r>
      <rPr>
        <b/>
        <sz val="11"/>
        <color indexed="9"/>
        <rFont val="Arial"/>
        <family val="2"/>
      </rPr>
      <t xml:space="preserve"> POR ITEMS</t>
    </r>
  </si>
  <si>
    <r>
      <t xml:space="preserve">APROPIACION DE PRECIOS - PONDERACION PORCENTUAL DEL COSTO </t>
    </r>
    <r>
      <rPr>
        <b/>
        <u/>
        <sz val="13"/>
        <color indexed="9"/>
        <rFont val="Arial"/>
        <family val="2"/>
      </rPr>
      <t>NEUMATICO Y MANTENIMIENTO</t>
    </r>
    <r>
      <rPr>
        <b/>
        <sz val="11"/>
        <color indexed="9"/>
        <rFont val="Arial"/>
        <family val="2"/>
      </rPr>
      <t xml:space="preserve"> POR ITEMS</t>
    </r>
  </si>
  <si>
    <t>CONTROL</t>
  </si>
  <si>
    <t>PRECIOS</t>
  </si>
  <si>
    <t>PRECIO FINAL POR ITEM (Mensual)</t>
  </si>
  <si>
    <t>PRECIOFINAL POR CONTRATO TOTAL</t>
  </si>
  <si>
    <t>PRECIO POR UNIDAD SIN CANTIDAD</t>
  </si>
  <si>
    <t>PRECIO POR UNIDAD (PRETENDIDO)</t>
  </si>
  <si>
    <t xml:space="preserve">Comb. Lubric. </t>
  </si>
  <si>
    <t>Personal Jerarquico Neuquen</t>
  </si>
  <si>
    <t>Personal Jerarquico Mendoza</t>
  </si>
  <si>
    <t>Petroleros Privados Mendoza</t>
  </si>
  <si>
    <t>Petroleros Privados Neuquen</t>
  </si>
  <si>
    <t>Fed Nac camioneros y obreros del tte automotor</t>
  </si>
  <si>
    <t>UOCRA</t>
  </si>
  <si>
    <t>UOCRA PETROLEROS</t>
  </si>
  <si>
    <t>Petroleros Privados Chubut</t>
  </si>
  <si>
    <t>Empleados de comercio</t>
  </si>
  <si>
    <t>SIPEMON</t>
  </si>
  <si>
    <t>UATRE</t>
  </si>
  <si>
    <t>ATE</t>
  </si>
  <si>
    <t>637/11</t>
  </si>
  <si>
    <t>641/11</t>
  </si>
  <si>
    <t>643/12</t>
  </si>
  <si>
    <t>644/12</t>
  </si>
  <si>
    <t>40/89</t>
  </si>
  <si>
    <t>76/75</t>
  </si>
  <si>
    <t>545/08</t>
  </si>
  <si>
    <t>130/75</t>
  </si>
  <si>
    <t>62/89</t>
  </si>
  <si>
    <t>260/75</t>
  </si>
  <si>
    <t>Ley 26727</t>
  </si>
  <si>
    <t>596/10</t>
  </si>
  <si>
    <t>INDICES APLICABLES</t>
  </si>
  <si>
    <t>INDICES APLICABLES PARA MANTENIMIENTO Y REPARACION</t>
  </si>
  <si>
    <t>BB</t>
  </si>
  <si>
    <t>Indices2</t>
  </si>
  <si>
    <t>Indices3</t>
  </si>
  <si>
    <t>NEUQUEN</t>
  </si>
  <si>
    <t>“SERVICIO PRUEBAS HIDRAULICAS DE HERMETICIDAD EN POZOS DE LOS ACTIVOS CHIHUIDO DE LA SIERRA NEGRA, VOLCAN AUCA MAHUIDA Y PUESTO HERNANDEZ – UN RLS – REGIONAL NEUQUEN Y RIO NEGRO”</t>
  </si>
  <si>
    <t>DÍA</t>
  </si>
  <si>
    <r>
      <t>Precio por el</t>
    </r>
    <r>
      <rPr>
        <b/>
        <sz val="9"/>
        <color rgb="FF000000"/>
        <rFont val="Arial"/>
        <family val="2"/>
      </rPr>
      <t xml:space="preserve"> </t>
    </r>
    <r>
      <rPr>
        <b/>
        <sz val="9"/>
        <rFont val="Arial"/>
        <family val="2"/>
      </rPr>
      <t xml:space="preserve">“Servicio de PH en ChSN día hábil operativo”, </t>
    </r>
    <r>
      <rPr>
        <sz val="9"/>
        <color rgb="FF000000"/>
        <rFont val="Arial"/>
        <family val="2"/>
      </rPr>
      <t>en un todo de acuerdo con las Bases del presente Pedido de Precios.-</t>
    </r>
  </si>
  <si>
    <r>
      <t>Precio por el</t>
    </r>
    <r>
      <rPr>
        <b/>
        <sz val="9"/>
        <color rgb="FF000000"/>
        <rFont val="Arial"/>
        <family val="2"/>
      </rPr>
      <t xml:space="preserve"> </t>
    </r>
    <r>
      <rPr>
        <b/>
        <sz val="9"/>
        <rFont val="Arial"/>
        <family val="2"/>
      </rPr>
      <t xml:space="preserve">“Servicio de PH en ChSN día stand by”, </t>
    </r>
    <r>
      <rPr>
        <sz val="9"/>
        <color rgb="FF000000"/>
        <rFont val="Arial"/>
        <family val="2"/>
      </rPr>
      <t>en un todo de acuerdo con las Bases del presente Pedido de Precios.-</t>
    </r>
  </si>
  <si>
    <r>
      <t>Precio por el</t>
    </r>
    <r>
      <rPr>
        <b/>
        <sz val="9"/>
        <color rgb="FF000000"/>
        <rFont val="Arial"/>
        <family val="2"/>
      </rPr>
      <t xml:space="preserve"> </t>
    </r>
    <r>
      <rPr>
        <b/>
        <sz val="9"/>
        <rFont val="Arial"/>
        <family val="2"/>
      </rPr>
      <t xml:space="preserve">“Servicio de PH en PH día hábil operativo”, </t>
    </r>
    <r>
      <rPr>
        <sz val="9"/>
        <color rgb="FF000000"/>
        <rFont val="Arial"/>
        <family val="2"/>
      </rPr>
      <t>en un todo de acuerdo con las Bases del presente Pedido de Precios.-</t>
    </r>
  </si>
  <si>
    <r>
      <t>Precio por el</t>
    </r>
    <r>
      <rPr>
        <b/>
        <sz val="9"/>
        <color rgb="FF000000"/>
        <rFont val="Arial"/>
        <family val="2"/>
      </rPr>
      <t xml:space="preserve"> </t>
    </r>
    <r>
      <rPr>
        <b/>
        <sz val="9"/>
        <rFont val="Arial"/>
        <family val="2"/>
      </rPr>
      <t xml:space="preserve">“Servicio de PH en PH día stand by”, </t>
    </r>
    <r>
      <rPr>
        <sz val="9"/>
        <color rgb="FF000000"/>
        <rFont val="Arial"/>
        <family val="2"/>
      </rPr>
      <t>en un todo de acuerdo con las Bases del presente Pedido de Precios.-</t>
    </r>
  </si>
  <si>
    <r>
      <t>Precio por el</t>
    </r>
    <r>
      <rPr>
        <b/>
        <sz val="9"/>
        <color rgb="FF000000"/>
        <rFont val="Arial"/>
        <family val="2"/>
      </rPr>
      <t xml:space="preserve"> </t>
    </r>
    <r>
      <rPr>
        <b/>
        <sz val="9"/>
        <rFont val="Arial"/>
        <family val="2"/>
      </rPr>
      <t xml:space="preserve">“Servicio de PH en VAM día hábil operativo”, </t>
    </r>
    <r>
      <rPr>
        <sz val="9"/>
        <color rgb="FF000000"/>
        <rFont val="Arial"/>
        <family val="2"/>
      </rPr>
      <t>en un todo de acuerdo con las Bases del presente Pedido de Precios.-</t>
    </r>
  </si>
  <si>
    <r>
      <t>Precio por el</t>
    </r>
    <r>
      <rPr>
        <b/>
        <sz val="9"/>
        <color rgb="FF000000"/>
        <rFont val="Arial"/>
        <family val="2"/>
      </rPr>
      <t xml:space="preserve"> </t>
    </r>
    <r>
      <rPr>
        <b/>
        <sz val="9"/>
        <rFont val="Arial"/>
        <family val="2"/>
      </rPr>
      <t xml:space="preserve">“Servicio de PH en VAM día stand by”, </t>
    </r>
    <r>
      <rPr>
        <sz val="9"/>
        <color rgb="FF000000"/>
        <rFont val="Arial"/>
        <family val="2"/>
      </rPr>
      <t>en un todo de acuerdo con las Bases del presente Pedido de Precios.-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</si>
</sst>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3" formatCode="_ * #,##0.00_ ;_ * \-#,##0.00_ ;_ * &quot;-&quot;??_ ;_ @_ "/>
    <numFmt numFmtId="164" formatCode="_(* #,##0.00_);_(* \(#,##0.00\);_(* &quot;-&quot;??_);_(@_)"/>
    <numFmt numFmtId="165" formatCode="General_)"/>
    <numFmt numFmtId="166" formatCode="dd/mm/yy\ "/>
    <numFmt numFmtId="167" formatCode="[$$-2C0A]\ #,##0.00"/>
    <numFmt numFmtId="168" formatCode="[$$-2C0A]\ #,##0"/>
    <numFmt numFmtId="169" formatCode="#,##0.0000"/>
    <numFmt numFmtId="170" formatCode="&quot;$&quot;#,##0\ ;\(&quot;$&quot;#,##0\)"/>
    <numFmt numFmtId="171" formatCode="&quot;$&quot;#,##0.00\ ;\(&quot;$&quot;#,##0.00\)"/>
    <numFmt numFmtId="172" formatCode="_-* #,##0.00\ [$€]_-;\-* #,##0.00\ [$€]_-;_-* &quot;-&quot;??\ [$€]_-;_-@_-"/>
    <numFmt numFmtId="173" formatCode="&quot;$&quot;\ #,##0.00"/>
    <numFmt numFmtId="174" formatCode="_(* #,##0_);_(* \(#,##0\);_(* &quot;-&quot;??_);_(@_)"/>
    <numFmt numFmtId="175" formatCode="#,##0_ ;[Red]\-#,##0\ "/>
    <numFmt numFmtId="176" formatCode="#,##0;[Red]#,##0"/>
    <numFmt numFmtId="177" formatCode="d\-m\-yy;@"/>
    <numFmt numFmtId="178" formatCode="[$-C0A]mmm\-yy;@"/>
    <numFmt numFmtId="179" formatCode="0.0%"/>
    <numFmt numFmtId="180" formatCode="_ * #,##0.000_ ;_ * \-#,##0.000_ ;_ * &quot;-&quot;??_ ;_ @_ "/>
    <numFmt numFmtId="181" formatCode="0.000"/>
    <numFmt numFmtId="182" formatCode="&quot;$&quot;\ #,##0"/>
    <numFmt numFmtId="183" formatCode="#0.00"/>
    <numFmt numFmtId="184" formatCode="dd/mm/yyyy;@"/>
  </numFmts>
  <fonts count="151" x14ac:knownFonts="1">
    <font>
      <sz val="12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color indexed="17"/>
      <name val="Arial"/>
      <family val="2"/>
    </font>
    <font>
      <sz val="12"/>
      <name val="Arial"/>
      <family val="2"/>
    </font>
    <font>
      <b/>
      <sz val="9"/>
      <color indexed="17"/>
      <name val="Arial"/>
      <family val="2"/>
    </font>
    <font>
      <sz val="10"/>
      <color indexed="17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b/>
      <sz val="9"/>
      <color indexed="18"/>
      <name val="Arial"/>
      <family val="2"/>
    </font>
    <font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8"/>
      <color indexed="17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18"/>
      <name val="Arial"/>
      <family val="2"/>
    </font>
    <font>
      <b/>
      <sz val="10"/>
      <color indexed="17"/>
      <name val="Arial"/>
      <family val="2"/>
    </font>
    <font>
      <b/>
      <sz val="11"/>
      <color indexed="8"/>
      <name val="Arial"/>
      <family val="2"/>
    </font>
    <font>
      <b/>
      <sz val="7"/>
      <color indexed="8"/>
      <name val="Arial"/>
      <family val="2"/>
    </font>
    <font>
      <sz val="10"/>
      <color indexed="8"/>
      <name val="Arial"/>
      <family val="2"/>
    </font>
    <font>
      <sz val="9"/>
      <color indexed="17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5"/>
      <color indexed="8"/>
      <name val="Arial"/>
      <family val="2"/>
    </font>
    <font>
      <sz val="8"/>
      <color indexed="8"/>
      <name val="Arial"/>
      <family val="2"/>
    </font>
    <font>
      <b/>
      <sz val="12"/>
      <color indexed="62"/>
      <name val="Arial"/>
      <family val="2"/>
    </font>
    <font>
      <b/>
      <sz val="11"/>
      <color indexed="18"/>
      <name val="Arial"/>
      <family val="2"/>
    </font>
    <font>
      <b/>
      <sz val="11"/>
      <color indexed="62"/>
      <name val="Arial"/>
      <family val="2"/>
    </font>
    <font>
      <b/>
      <sz val="10"/>
      <color indexed="63"/>
      <name val="Arial"/>
      <family val="2"/>
    </font>
    <font>
      <b/>
      <sz val="14"/>
      <color indexed="63"/>
      <name val="Arial"/>
      <family val="2"/>
    </font>
    <font>
      <sz val="10"/>
      <color indexed="62"/>
      <name val="Arial"/>
      <family val="2"/>
    </font>
    <font>
      <b/>
      <sz val="9"/>
      <color indexed="19"/>
      <name val="Arial"/>
      <family val="2"/>
    </font>
    <font>
      <sz val="10"/>
      <color indexed="19"/>
      <name val="Arial"/>
      <family val="2"/>
    </font>
    <font>
      <b/>
      <sz val="8"/>
      <color indexed="19"/>
      <name val="Arial"/>
      <family val="2"/>
    </font>
    <font>
      <b/>
      <sz val="10"/>
      <color indexed="19"/>
      <name val="Arial"/>
      <family val="2"/>
    </font>
    <font>
      <sz val="9"/>
      <color indexed="19"/>
      <name val="Arial"/>
      <family val="2"/>
    </font>
    <font>
      <b/>
      <sz val="10"/>
      <name val="Arial"/>
      <family val="2"/>
    </font>
    <font>
      <b/>
      <sz val="10"/>
      <color indexed="61"/>
      <name val="Arial"/>
      <family val="2"/>
    </font>
    <font>
      <sz val="9"/>
      <color indexed="61"/>
      <name val="Arial"/>
      <family val="2"/>
    </font>
    <font>
      <b/>
      <sz val="9"/>
      <color indexed="61"/>
      <name val="Arial"/>
      <family val="2"/>
    </font>
    <font>
      <sz val="9"/>
      <color indexed="62"/>
      <name val="Arial"/>
      <family val="2"/>
    </font>
    <font>
      <b/>
      <sz val="9"/>
      <color indexed="63"/>
      <name val="Arial"/>
      <family val="2"/>
    </font>
    <font>
      <b/>
      <sz val="8"/>
      <color indexed="62"/>
      <name val="Arial"/>
      <family val="2"/>
    </font>
    <font>
      <b/>
      <sz val="7"/>
      <color indexed="62"/>
      <name val="Arial"/>
      <family val="2"/>
    </font>
    <font>
      <sz val="12"/>
      <color indexed="63"/>
      <name val="Arial"/>
      <family val="2"/>
    </font>
    <font>
      <sz val="8"/>
      <name val="Arial"/>
      <family val="2"/>
    </font>
    <font>
      <b/>
      <sz val="10"/>
      <color indexed="62"/>
      <name val="Arial"/>
      <family val="2"/>
    </font>
    <font>
      <b/>
      <sz val="5"/>
      <name val="Arial"/>
      <family val="2"/>
    </font>
    <font>
      <sz val="7"/>
      <name val="Arial"/>
      <family val="2"/>
    </font>
    <font>
      <b/>
      <sz val="10"/>
      <color indexed="46"/>
      <name val="Arial"/>
      <family val="2"/>
    </font>
    <font>
      <sz val="8"/>
      <color indexed="17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color indexed="24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b/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8"/>
      <name val="Courier"/>
      <family val="3"/>
    </font>
    <font>
      <sz val="8"/>
      <color indexed="19"/>
      <name val="Arial"/>
      <family val="2"/>
    </font>
    <font>
      <b/>
      <sz val="10"/>
      <name val="Courier"/>
      <family val="3"/>
    </font>
    <font>
      <sz val="12"/>
      <name val="Courier"/>
      <family val="3"/>
    </font>
    <font>
      <b/>
      <sz val="14"/>
      <name val="Arial"/>
      <family val="2"/>
    </font>
    <font>
      <b/>
      <sz val="14"/>
      <color indexed="9"/>
      <name val="Arial"/>
      <family val="2"/>
    </font>
    <font>
      <b/>
      <sz val="10"/>
      <color indexed="9"/>
      <name val="Arial"/>
      <family val="2"/>
    </font>
    <font>
      <b/>
      <sz val="7.5"/>
      <color indexed="8"/>
      <name val="Arial"/>
      <family val="2"/>
    </font>
    <font>
      <b/>
      <sz val="14"/>
      <color indexed="62"/>
      <name val="Arial"/>
      <family val="2"/>
    </font>
    <font>
      <b/>
      <sz val="9"/>
      <color indexed="9"/>
      <name val="Arial"/>
      <family val="2"/>
    </font>
    <font>
      <b/>
      <sz val="12"/>
      <color indexed="12"/>
      <name val="Arial"/>
      <family val="2"/>
    </font>
    <font>
      <b/>
      <sz val="11"/>
      <color indexed="9"/>
      <name val="Arial"/>
      <family val="2"/>
    </font>
    <font>
      <b/>
      <sz val="12"/>
      <color indexed="9"/>
      <name val="Arial"/>
      <family val="2"/>
    </font>
    <font>
      <sz val="7"/>
      <name val="Courier"/>
      <family val="3"/>
    </font>
    <font>
      <sz val="9"/>
      <color indexed="81"/>
      <name val="Tahoma"/>
      <family val="2"/>
    </font>
    <font>
      <sz val="16"/>
      <color indexed="9"/>
      <name val="Arial"/>
      <family val="2"/>
    </font>
    <font>
      <b/>
      <sz val="7.5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Courier"/>
      <family val="3"/>
    </font>
    <font>
      <b/>
      <sz val="8"/>
      <color indexed="63"/>
      <name val="Arial"/>
      <family val="2"/>
    </font>
    <font>
      <b/>
      <sz val="8"/>
      <color indexed="9"/>
      <name val="Arial"/>
      <family val="2"/>
    </font>
    <font>
      <b/>
      <sz val="9"/>
      <color indexed="81"/>
      <name val="Tahoma"/>
      <family val="2"/>
    </font>
    <font>
      <b/>
      <sz val="8"/>
      <color indexed="12"/>
      <name val="Arial"/>
      <family val="2"/>
    </font>
    <font>
      <b/>
      <sz val="8"/>
      <color indexed="10"/>
      <name val="Arial"/>
      <family val="2"/>
    </font>
    <font>
      <b/>
      <u/>
      <sz val="8"/>
      <name val="Arial"/>
      <family val="2"/>
    </font>
    <font>
      <sz val="11"/>
      <name val="Arial"/>
      <family val="2"/>
    </font>
    <font>
      <b/>
      <u/>
      <sz val="10"/>
      <name val="Arial"/>
      <family val="2"/>
    </font>
    <font>
      <i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10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u/>
      <sz val="12"/>
      <name val="Courier"/>
      <family val="3"/>
    </font>
    <font>
      <b/>
      <u/>
      <sz val="9"/>
      <name val="Arial"/>
      <family val="2"/>
    </font>
    <font>
      <sz val="12"/>
      <name val="Verdana"/>
      <family val="2"/>
    </font>
    <font>
      <sz val="10"/>
      <name val="Verdana"/>
      <family val="2"/>
    </font>
    <font>
      <sz val="11"/>
      <name val="Verdana"/>
      <family val="2"/>
    </font>
    <font>
      <sz val="11"/>
      <name val="Courier"/>
      <family val="3"/>
    </font>
    <font>
      <b/>
      <sz val="7"/>
      <color indexed="57"/>
      <name val="Arial"/>
      <family val="2"/>
    </font>
    <font>
      <b/>
      <u/>
      <sz val="13"/>
      <color indexed="9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u/>
      <sz val="12"/>
      <color theme="10"/>
      <name val="Courier"/>
      <family val="3"/>
    </font>
    <font>
      <b/>
      <sz val="9"/>
      <color theme="0"/>
      <name val="Arial"/>
      <family val="2"/>
    </font>
    <font>
      <b/>
      <u/>
      <sz val="14"/>
      <color theme="0" tint="-0.499984740745262"/>
      <name val="Calibri"/>
      <family val="2"/>
    </font>
    <font>
      <sz val="12"/>
      <color theme="1" tint="0.34998626667073579"/>
      <name val="Courier"/>
      <family val="3"/>
    </font>
    <font>
      <sz val="8"/>
      <color theme="1" tint="0.249977111117893"/>
      <name val="Arial"/>
      <family val="2"/>
    </font>
    <font>
      <b/>
      <u/>
      <sz val="8"/>
      <color theme="0"/>
      <name val="Arial"/>
      <family val="2"/>
    </font>
    <font>
      <b/>
      <u/>
      <sz val="8"/>
      <color theme="2" tint="-0.749992370372631"/>
      <name val="Arial"/>
      <family val="2"/>
    </font>
    <font>
      <b/>
      <sz val="8"/>
      <color theme="2" tint="-0.749992370372631"/>
      <name val="Arial"/>
      <family val="2"/>
    </font>
    <font>
      <sz val="8"/>
      <color rgb="FF0070C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0"/>
      <name val="Arial"/>
      <family val="2"/>
    </font>
    <font>
      <b/>
      <sz val="8"/>
      <color theme="6" tint="-0.249977111117893"/>
      <name val="Arial"/>
      <family val="2"/>
    </font>
    <font>
      <sz val="8"/>
      <color theme="6" tint="-0.249977111117893"/>
      <name val="Arial"/>
      <family val="2"/>
    </font>
    <font>
      <b/>
      <sz val="8"/>
      <color rgb="FFFF0000"/>
      <name val="Arial"/>
      <family val="2"/>
    </font>
    <font>
      <b/>
      <u/>
      <sz val="10"/>
      <color rgb="FF0070C0"/>
      <name val="Arial"/>
      <family val="2"/>
    </font>
    <font>
      <b/>
      <sz val="10"/>
      <color rgb="FFFF0000"/>
      <name val="Arial"/>
      <family val="2"/>
    </font>
    <font>
      <sz val="10"/>
      <color theme="1"/>
      <name val="Verdana"/>
      <family val="2"/>
    </font>
    <font>
      <b/>
      <sz val="11"/>
      <color theme="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gray0625">
        <fgColor indexed="8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gradientFill type="path" left="0.5" right="0.5" top="0.5" bottom="0.5">
        <stop position="0">
          <color theme="0"/>
        </stop>
        <stop position="1">
          <color rgb="FFC00000"/>
        </stop>
      </gradient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AFFB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6795556505021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52"/>
      </right>
      <top style="thin">
        <color indexed="64"/>
      </top>
      <bottom/>
      <diagonal/>
    </border>
    <border>
      <left style="thick">
        <color indexed="52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5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52"/>
      </right>
      <top style="double">
        <color indexed="64"/>
      </top>
      <bottom/>
      <diagonal/>
    </border>
    <border>
      <left style="thick">
        <color indexed="52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52"/>
      </right>
      <top/>
      <bottom/>
      <diagonal/>
    </border>
    <border>
      <left style="thick">
        <color indexed="52"/>
      </left>
      <right/>
      <top style="hair">
        <color indexed="64"/>
      </top>
      <bottom/>
      <diagonal/>
    </border>
    <border>
      <left style="thin">
        <color indexed="64"/>
      </left>
      <right style="thick">
        <color indexed="52"/>
      </right>
      <top style="hair">
        <color indexed="64"/>
      </top>
      <bottom/>
      <diagonal/>
    </border>
    <border>
      <left style="thick">
        <color indexed="52"/>
      </left>
      <right style="thin">
        <color indexed="64"/>
      </right>
      <top style="hair">
        <color indexed="64"/>
      </top>
      <bottom/>
      <diagonal/>
    </border>
    <border>
      <left style="thick">
        <color indexed="52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52"/>
      </right>
      <top style="hair">
        <color indexed="64"/>
      </top>
      <bottom style="medium">
        <color indexed="64"/>
      </bottom>
      <diagonal/>
    </border>
    <border>
      <left style="thick">
        <color indexed="52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52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ck">
        <color indexed="52"/>
      </right>
      <top style="medium">
        <color indexed="64"/>
      </top>
      <bottom style="hair">
        <color indexed="64"/>
      </bottom>
      <diagonal/>
    </border>
    <border>
      <left style="thick">
        <color indexed="52"/>
      </left>
      <right/>
      <top/>
      <bottom/>
      <diagonal/>
    </border>
    <border>
      <left style="thin">
        <color indexed="64"/>
      </left>
      <right style="thick">
        <color indexed="52"/>
      </right>
      <top style="hair">
        <color indexed="64"/>
      </top>
      <bottom style="hair">
        <color indexed="64"/>
      </bottom>
      <diagonal/>
    </border>
    <border>
      <left style="thick">
        <color indexed="5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52"/>
      </left>
      <right/>
      <top/>
      <bottom style="double">
        <color indexed="64"/>
      </bottom>
      <diagonal/>
    </border>
    <border>
      <left style="thick">
        <color indexed="52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52"/>
      </right>
      <top/>
      <bottom style="medium">
        <color indexed="64"/>
      </bottom>
      <diagonal/>
    </border>
    <border>
      <left style="thick">
        <color indexed="52"/>
      </left>
      <right style="thin">
        <color indexed="64"/>
      </right>
      <top/>
      <bottom/>
      <diagonal/>
    </border>
    <border>
      <left/>
      <right style="thick">
        <color indexed="52"/>
      </right>
      <top/>
      <bottom/>
      <diagonal/>
    </border>
    <border>
      <left style="thin">
        <color indexed="64"/>
      </left>
      <right style="thick">
        <color indexed="52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52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ck">
        <color indexed="52"/>
      </right>
      <top style="medium">
        <color indexed="64"/>
      </top>
      <bottom/>
      <diagonal/>
    </border>
    <border>
      <left style="thin">
        <color indexed="64"/>
      </left>
      <right style="thick">
        <color indexed="52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52"/>
      </bottom>
      <diagonal/>
    </border>
    <border>
      <left/>
      <right style="thin">
        <color indexed="64"/>
      </right>
      <top style="hair">
        <color indexed="64"/>
      </top>
      <bottom style="thick">
        <color indexed="52"/>
      </bottom>
      <diagonal/>
    </border>
    <border>
      <left style="thin">
        <color indexed="64"/>
      </left>
      <right style="thick">
        <color indexed="52"/>
      </right>
      <top/>
      <bottom style="thick">
        <color indexed="52"/>
      </bottom>
      <diagonal/>
    </border>
    <border>
      <left style="thick">
        <color indexed="52"/>
      </left>
      <right style="thin">
        <color indexed="64"/>
      </right>
      <top style="hair">
        <color indexed="64"/>
      </top>
      <bottom style="thick">
        <color indexed="52"/>
      </bottom>
      <diagonal/>
    </border>
    <border>
      <left/>
      <right style="thick">
        <color indexed="52"/>
      </right>
      <top style="hair">
        <color indexed="64"/>
      </top>
      <bottom style="thick">
        <color indexed="52"/>
      </bottom>
      <diagonal/>
    </border>
    <border>
      <left style="thin">
        <color indexed="64"/>
      </left>
      <right style="thick">
        <color indexed="12"/>
      </right>
      <top style="thin">
        <color indexed="64"/>
      </top>
      <bottom/>
      <diagonal/>
    </border>
    <border>
      <left style="thick">
        <color indexed="12"/>
      </left>
      <right/>
      <top style="thin">
        <color indexed="64"/>
      </top>
      <bottom style="medium">
        <color indexed="64"/>
      </bottom>
      <diagonal/>
    </border>
    <border>
      <left style="thick">
        <color indexed="12"/>
      </left>
      <right/>
      <top style="double">
        <color indexed="64"/>
      </top>
      <bottom/>
      <diagonal/>
    </border>
    <border>
      <left style="thick">
        <color indexed="12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12"/>
      </right>
      <top style="medium">
        <color indexed="64"/>
      </top>
      <bottom/>
      <diagonal/>
    </border>
    <border>
      <left style="thick">
        <color indexed="12"/>
      </left>
      <right/>
      <top style="hair">
        <color indexed="64"/>
      </top>
      <bottom/>
      <diagonal/>
    </border>
    <border>
      <left style="thick">
        <color indexed="12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12"/>
      </right>
      <top style="hair">
        <color indexed="64"/>
      </top>
      <bottom/>
      <diagonal/>
    </border>
    <border>
      <left style="thick">
        <color indexed="12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12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ck">
        <color indexed="12"/>
      </right>
      <top style="medium">
        <color indexed="64"/>
      </top>
      <bottom style="hair">
        <color indexed="64"/>
      </bottom>
      <diagonal/>
    </border>
    <border>
      <left style="thick">
        <color indexed="12"/>
      </left>
      <right/>
      <top/>
      <bottom/>
      <diagonal/>
    </border>
    <border>
      <left style="thick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12"/>
      </right>
      <top style="hair">
        <color indexed="64"/>
      </top>
      <bottom style="hair">
        <color indexed="64"/>
      </bottom>
      <diagonal/>
    </border>
    <border>
      <left style="thick">
        <color indexed="12"/>
      </left>
      <right/>
      <top/>
      <bottom style="double">
        <color indexed="64"/>
      </bottom>
      <diagonal/>
    </border>
    <border>
      <left style="thick">
        <color indexed="12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12"/>
      </right>
      <top/>
      <bottom style="medium">
        <color indexed="64"/>
      </bottom>
      <diagonal/>
    </border>
    <border>
      <left style="thick">
        <color indexed="12"/>
      </left>
      <right style="thin">
        <color indexed="64"/>
      </right>
      <top/>
      <bottom/>
      <diagonal/>
    </border>
    <border>
      <left/>
      <right style="thick">
        <color indexed="12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ck">
        <color indexed="12"/>
      </right>
      <top/>
      <bottom style="medium">
        <color indexed="64"/>
      </bottom>
      <diagonal/>
    </border>
    <border>
      <left/>
      <right style="thick">
        <color indexed="12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12"/>
      </bottom>
      <diagonal/>
    </border>
    <border>
      <left style="thick">
        <color indexed="12"/>
      </left>
      <right style="thin">
        <color indexed="64"/>
      </right>
      <top style="hair">
        <color indexed="64"/>
      </top>
      <bottom style="thick">
        <color indexed="12"/>
      </bottom>
      <diagonal/>
    </border>
    <border>
      <left/>
      <right style="thin">
        <color indexed="64"/>
      </right>
      <top style="hair">
        <color indexed="64"/>
      </top>
      <bottom style="thick">
        <color indexed="12"/>
      </bottom>
      <diagonal/>
    </border>
    <border>
      <left/>
      <right style="thick">
        <color indexed="12"/>
      </right>
      <top style="hair">
        <color indexed="64"/>
      </top>
      <bottom style="thick">
        <color indexed="12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thin">
        <color indexed="64"/>
      </right>
      <top style="thick">
        <color indexed="12"/>
      </top>
      <bottom style="thick">
        <color indexed="12"/>
      </bottom>
      <diagonal/>
    </border>
    <border>
      <left style="thick">
        <color indexed="12"/>
      </left>
      <right style="thick">
        <color indexed="12"/>
      </right>
      <top style="thin">
        <color indexed="64"/>
      </top>
      <bottom/>
      <diagonal/>
    </border>
    <border>
      <left style="thick">
        <color indexed="12"/>
      </left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indexed="12"/>
      </left>
      <right style="thick">
        <color indexed="12"/>
      </right>
      <top/>
      <bottom/>
      <diagonal/>
    </border>
    <border>
      <left style="thick">
        <color indexed="12"/>
      </left>
      <right style="thick">
        <color indexed="12"/>
      </right>
      <top style="hair">
        <color indexed="64"/>
      </top>
      <bottom/>
      <diagonal/>
    </border>
    <border>
      <left style="thick">
        <color indexed="12"/>
      </left>
      <right style="thick">
        <color indexed="12"/>
      </right>
      <top style="hair">
        <color indexed="64"/>
      </top>
      <bottom style="hair">
        <color indexed="64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12"/>
      </left>
      <right/>
      <top style="hair">
        <color indexed="64"/>
      </top>
      <bottom style="hair">
        <color indexed="64"/>
      </bottom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 style="thick">
        <color indexed="12"/>
      </left>
      <right style="thick">
        <color indexed="12"/>
      </right>
      <top/>
      <bottom style="thick">
        <color indexed="12"/>
      </bottom>
      <diagonal/>
    </border>
    <border>
      <left style="medium">
        <color indexed="64"/>
      </left>
      <right style="medium">
        <color indexed="64"/>
      </right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hair">
        <color indexed="64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/>
      <right style="thick">
        <color indexed="12"/>
      </right>
      <top/>
      <bottom style="thick">
        <color indexed="12"/>
      </bottom>
      <diagonal/>
    </border>
    <border>
      <left/>
      <right style="thick">
        <color indexed="12"/>
      </right>
      <top style="hair">
        <color indexed="64"/>
      </top>
      <bottom style="hair">
        <color indexed="64"/>
      </bottom>
      <diagonal/>
    </border>
    <border>
      <left style="thick">
        <color indexed="12"/>
      </left>
      <right/>
      <top style="thick">
        <color indexed="12"/>
      </top>
      <bottom style="hair">
        <color indexed="64"/>
      </bottom>
      <diagonal/>
    </border>
    <border>
      <left/>
      <right/>
      <top style="thick">
        <color indexed="12"/>
      </top>
      <bottom style="hair">
        <color indexed="64"/>
      </bottom>
      <diagonal/>
    </border>
    <border>
      <left/>
      <right style="thin">
        <color indexed="64"/>
      </right>
      <top style="thick">
        <color indexed="12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52"/>
      </bottom>
      <diagonal/>
    </border>
    <border>
      <left/>
      <right style="thick">
        <color indexed="52"/>
      </right>
      <top style="hair">
        <color indexed="64"/>
      </top>
      <bottom/>
      <diagonal/>
    </border>
    <border>
      <left/>
      <right style="thick">
        <color indexed="52"/>
      </right>
      <top/>
      <bottom style="thick">
        <color indexed="52"/>
      </bottom>
      <diagonal/>
    </border>
    <border>
      <left style="thick">
        <color indexed="52"/>
      </left>
      <right/>
      <top style="hair">
        <color indexed="64"/>
      </top>
      <bottom style="hair">
        <color indexed="64"/>
      </bottom>
      <diagonal/>
    </border>
    <border>
      <left style="thick">
        <color indexed="52"/>
      </left>
      <right/>
      <top/>
      <bottom style="hair">
        <color indexed="64"/>
      </bottom>
      <diagonal/>
    </border>
    <border>
      <left style="thick">
        <color indexed="52"/>
      </left>
      <right/>
      <top/>
      <bottom style="thick">
        <color indexed="52"/>
      </bottom>
      <diagonal/>
    </border>
    <border>
      <left/>
      <right/>
      <top/>
      <bottom style="thick">
        <color indexed="52"/>
      </bottom>
      <diagonal/>
    </border>
    <border>
      <left style="thick">
        <color indexed="52"/>
      </left>
      <right style="thin">
        <color indexed="64"/>
      </right>
      <top/>
      <bottom style="thick">
        <color indexed="52"/>
      </bottom>
      <diagonal/>
    </border>
    <border>
      <left style="thin">
        <color indexed="64"/>
      </left>
      <right style="thin">
        <color indexed="64"/>
      </right>
      <top/>
      <bottom style="thick">
        <color indexed="52"/>
      </bottom>
      <diagonal/>
    </border>
    <border>
      <left style="thin">
        <color indexed="64"/>
      </left>
      <right/>
      <top/>
      <bottom style="thick">
        <color indexed="52"/>
      </bottom>
      <diagonal/>
    </border>
    <border>
      <left style="thick">
        <color indexed="52"/>
      </left>
      <right/>
      <top style="thick">
        <color indexed="52"/>
      </top>
      <bottom style="thick">
        <color indexed="52"/>
      </bottom>
      <diagonal/>
    </border>
    <border>
      <left/>
      <right/>
      <top style="thick">
        <color indexed="52"/>
      </top>
      <bottom style="thick">
        <color indexed="52"/>
      </bottom>
      <diagonal/>
    </border>
    <border>
      <left/>
      <right style="thin">
        <color indexed="64"/>
      </right>
      <top style="thick">
        <color indexed="52"/>
      </top>
      <bottom style="thick">
        <color indexed="52"/>
      </bottom>
      <diagonal/>
    </border>
    <border>
      <left style="thick">
        <color indexed="52"/>
      </left>
      <right style="thin">
        <color indexed="64"/>
      </right>
      <top style="thick">
        <color indexed="52"/>
      </top>
      <bottom style="thick">
        <color indexed="52"/>
      </bottom>
      <diagonal/>
    </border>
    <border>
      <left style="thin">
        <color indexed="64"/>
      </left>
      <right style="thin">
        <color indexed="64"/>
      </right>
      <top style="thick">
        <color indexed="52"/>
      </top>
      <bottom style="thick">
        <color indexed="52"/>
      </bottom>
      <diagonal/>
    </border>
    <border>
      <left style="thin">
        <color indexed="64"/>
      </left>
      <right/>
      <top style="thick">
        <color indexed="52"/>
      </top>
      <bottom style="thick">
        <color indexed="52"/>
      </bottom>
      <diagonal/>
    </border>
    <border>
      <left/>
      <right style="thick">
        <color indexed="52"/>
      </right>
      <top style="thick">
        <color indexed="52"/>
      </top>
      <bottom style="thick">
        <color indexed="52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1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52"/>
      </left>
      <right/>
      <top style="hair">
        <color indexed="64"/>
      </top>
      <bottom style="thick">
        <color indexed="52"/>
      </bottom>
      <diagonal/>
    </border>
    <border>
      <left style="thin">
        <color indexed="64"/>
      </left>
      <right style="thick">
        <color indexed="12"/>
      </right>
      <top style="double">
        <color indexed="64"/>
      </top>
      <bottom/>
      <diagonal/>
    </border>
    <border>
      <left style="thin">
        <color indexed="64"/>
      </left>
      <right style="thick">
        <color indexed="12"/>
      </right>
      <top/>
      <bottom/>
      <diagonal/>
    </border>
    <border>
      <left style="thin">
        <color indexed="64"/>
      </left>
      <right style="thick">
        <color indexed="12"/>
      </right>
      <top/>
      <bottom style="hair">
        <color indexed="64"/>
      </bottom>
      <diagonal/>
    </border>
    <border>
      <left style="thin">
        <color indexed="64"/>
      </left>
      <right style="thick">
        <color indexed="12"/>
      </right>
      <top/>
      <bottom style="double">
        <color indexed="64"/>
      </bottom>
      <diagonal/>
    </border>
    <border>
      <left style="thin">
        <color indexed="64"/>
      </left>
      <right style="thick">
        <color indexed="12"/>
      </right>
      <top/>
      <bottom style="thick">
        <color indexed="12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3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/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 style="double">
        <color indexed="63"/>
      </right>
      <top/>
      <bottom/>
      <diagonal/>
    </border>
    <border>
      <left style="double">
        <color indexed="63"/>
      </left>
      <right style="double">
        <color indexed="63"/>
      </right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/>
      <bottom style="double">
        <color indexed="63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/>
      <top style="double">
        <color indexed="63"/>
      </top>
      <bottom style="double">
        <color indexed="63"/>
      </bottom>
      <diagonal/>
    </border>
    <border>
      <left/>
      <right/>
      <top style="double">
        <color indexed="63"/>
      </top>
      <bottom style="double">
        <color indexed="63"/>
      </bottom>
      <diagonal/>
    </border>
    <border>
      <left/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3"/>
      </left>
      <right style="double">
        <color indexed="63"/>
      </right>
      <top style="medium">
        <color indexed="64"/>
      </top>
      <bottom/>
      <diagonal/>
    </border>
    <border>
      <left style="thick">
        <color indexed="52"/>
      </left>
      <right/>
      <top style="thick">
        <color indexed="52"/>
      </top>
      <bottom style="thin">
        <color indexed="64"/>
      </bottom>
      <diagonal/>
    </border>
    <border>
      <left/>
      <right/>
      <top style="thick">
        <color indexed="52"/>
      </top>
      <bottom style="thin">
        <color indexed="64"/>
      </bottom>
      <diagonal/>
    </border>
    <border>
      <left/>
      <right style="thick">
        <color indexed="52"/>
      </right>
      <top style="thick">
        <color indexed="52"/>
      </top>
      <bottom style="thin">
        <color indexed="64"/>
      </bottom>
      <diagonal/>
    </border>
    <border>
      <left style="thick">
        <color indexed="52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52"/>
      </left>
      <right/>
      <top style="double">
        <color indexed="64"/>
      </top>
      <bottom style="hair">
        <color indexed="64"/>
      </bottom>
      <diagonal/>
    </border>
    <border>
      <left style="thick">
        <color indexed="52"/>
      </left>
      <right style="thin">
        <color indexed="64"/>
      </right>
      <top/>
      <bottom style="hair">
        <color indexed="64"/>
      </bottom>
      <diagonal/>
    </border>
    <border>
      <left/>
      <right style="thick">
        <color indexed="52"/>
      </right>
      <top style="thick">
        <color indexed="52"/>
      </top>
      <bottom/>
      <diagonal/>
    </border>
    <border>
      <left/>
      <right style="thick">
        <color indexed="52"/>
      </right>
      <top/>
      <bottom style="hair">
        <color indexed="64"/>
      </bottom>
      <diagonal/>
    </border>
    <border>
      <left style="thick">
        <color indexed="52"/>
      </left>
      <right/>
      <top style="thick">
        <color indexed="52"/>
      </top>
      <bottom style="medium">
        <color indexed="64"/>
      </bottom>
      <diagonal/>
    </border>
    <border>
      <left/>
      <right/>
      <top style="thick">
        <color indexed="52"/>
      </top>
      <bottom style="medium">
        <color indexed="64"/>
      </bottom>
      <diagonal/>
    </border>
    <border>
      <left/>
      <right style="thick">
        <color indexed="52"/>
      </right>
      <top style="thick">
        <color indexed="52"/>
      </top>
      <bottom style="medium">
        <color indexed="64"/>
      </bottom>
      <diagonal/>
    </border>
    <border>
      <left/>
      <right style="medium">
        <color indexed="64"/>
      </right>
      <top style="thick">
        <color indexed="12"/>
      </top>
      <bottom style="thick">
        <color indexed="12"/>
      </bottom>
      <diagonal/>
    </border>
    <border>
      <left style="thick">
        <color indexed="12"/>
      </left>
      <right/>
      <top style="thick">
        <color indexed="12"/>
      </top>
      <bottom style="thin">
        <color indexed="64"/>
      </bottom>
      <diagonal/>
    </border>
    <border>
      <left/>
      <right/>
      <top style="thick">
        <color indexed="12"/>
      </top>
      <bottom style="thin">
        <color indexed="64"/>
      </bottom>
      <diagonal/>
    </border>
    <border>
      <left/>
      <right style="thick">
        <color indexed="12"/>
      </right>
      <top style="thick">
        <color indexed="12"/>
      </top>
      <bottom style="thin">
        <color indexed="64"/>
      </bottom>
      <diagonal/>
    </border>
    <border>
      <left style="thick">
        <color indexed="12"/>
      </left>
      <right/>
      <top style="thin">
        <color indexed="64"/>
      </top>
      <bottom style="thick">
        <color indexed="12"/>
      </bottom>
      <diagonal/>
    </border>
    <border>
      <left/>
      <right/>
      <top style="thin">
        <color indexed="64"/>
      </top>
      <bottom style="thick">
        <color indexed="12"/>
      </bottom>
      <diagonal/>
    </border>
    <border>
      <left/>
      <right style="thick">
        <color indexed="12"/>
      </right>
      <top style="thin">
        <color indexed="64"/>
      </top>
      <bottom style="thick">
        <color indexed="12"/>
      </bottom>
      <diagonal/>
    </border>
    <border>
      <left style="thick">
        <color indexed="12"/>
      </left>
      <right/>
      <top style="thin">
        <color indexed="64"/>
      </top>
      <bottom style="double">
        <color indexed="64"/>
      </bottom>
      <diagonal/>
    </border>
    <border>
      <left style="thick">
        <color indexed="12"/>
      </left>
      <right/>
      <top style="double">
        <color indexed="64"/>
      </top>
      <bottom style="hair">
        <color indexed="64"/>
      </bottom>
      <diagonal/>
    </border>
    <border>
      <left style="thick">
        <color indexed="12"/>
      </left>
      <right style="thin">
        <color indexed="64"/>
      </right>
      <top/>
      <bottom style="hair">
        <color indexed="64"/>
      </bottom>
      <diagonal/>
    </border>
    <border>
      <left style="thick">
        <color indexed="12"/>
      </left>
      <right/>
      <top style="hair">
        <color indexed="64"/>
      </top>
      <bottom style="thick">
        <color indexed="12"/>
      </bottom>
      <diagonal/>
    </border>
    <border>
      <left/>
      <right/>
      <top style="hair">
        <color indexed="64"/>
      </top>
      <bottom style="thick">
        <color indexed="1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ck">
        <color theme="2"/>
      </left>
      <right style="thick">
        <color theme="2"/>
      </right>
      <top style="thick">
        <color theme="2"/>
      </top>
      <bottom style="thick">
        <color theme="2"/>
      </bottom>
      <diagonal/>
    </border>
    <border>
      <left style="thick">
        <color theme="2" tint="-9.9948118533890809E-2"/>
      </left>
      <right style="thick">
        <color theme="2" tint="-9.9948118533890809E-2"/>
      </right>
      <top style="thick">
        <color theme="2" tint="-9.9948118533890809E-2"/>
      </top>
      <bottom style="thick">
        <color theme="2" tint="-9.9948118533890809E-2"/>
      </bottom>
      <diagonal/>
    </border>
    <border>
      <left style="thick">
        <color indexed="52"/>
      </left>
      <right/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ck">
        <color rgb="FF00B05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00B050"/>
      </right>
      <top/>
      <bottom/>
      <diagonal/>
    </border>
    <border>
      <left style="thick">
        <color rgb="FF00B050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rgb="FF00B050"/>
      </right>
      <top style="hair">
        <color indexed="64"/>
      </top>
      <bottom/>
      <diagonal/>
    </border>
    <border>
      <left style="thick">
        <color rgb="FF00B050"/>
      </left>
      <right style="thin">
        <color indexed="64"/>
      </right>
      <top style="hair">
        <color indexed="64"/>
      </top>
      <bottom style="thick">
        <color rgb="FF00B050"/>
      </bottom>
      <diagonal/>
    </border>
    <border>
      <left/>
      <right style="thin">
        <color indexed="64"/>
      </right>
      <top style="hair">
        <color indexed="64"/>
      </top>
      <bottom style="thick">
        <color rgb="FF00B050"/>
      </bottom>
      <diagonal/>
    </border>
    <border>
      <left/>
      <right style="thick">
        <color rgb="FF00B050"/>
      </right>
      <top style="hair">
        <color indexed="64"/>
      </top>
      <bottom style="thick">
        <color rgb="FF00B050"/>
      </bottom>
      <diagonal/>
    </border>
    <border>
      <left style="thick">
        <color rgb="FF00B050"/>
      </left>
      <right/>
      <top/>
      <bottom/>
      <diagonal/>
    </border>
    <border>
      <left/>
      <right style="thick">
        <color rgb="FF00B050"/>
      </right>
      <top/>
      <bottom/>
      <diagonal/>
    </border>
    <border>
      <left style="thick">
        <color rgb="FF00B050"/>
      </left>
      <right/>
      <top style="hair">
        <color theme="1"/>
      </top>
      <bottom style="hair">
        <color theme="1"/>
      </bottom>
      <diagonal/>
    </border>
    <border>
      <left/>
      <right style="thick">
        <color rgb="FF00B050"/>
      </right>
      <top style="hair">
        <color indexed="64"/>
      </top>
      <bottom/>
      <diagonal/>
    </border>
    <border>
      <left style="thick">
        <color rgb="FF00B050"/>
      </left>
      <right/>
      <top style="hair">
        <color indexed="64"/>
      </top>
      <bottom/>
      <diagonal/>
    </border>
    <border>
      <left style="thick">
        <color rgb="FF00B050"/>
      </left>
      <right/>
      <top style="hair">
        <color indexed="64"/>
      </top>
      <bottom style="hair">
        <color indexed="64"/>
      </bottom>
      <diagonal/>
    </border>
    <border>
      <left style="thick">
        <color rgb="FF00B050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rgb="FF00B050"/>
      </bottom>
      <diagonal/>
    </border>
    <border>
      <left style="thick">
        <color rgb="FF00B050"/>
      </left>
      <right style="thick">
        <color rgb="FF00B050"/>
      </right>
      <top/>
      <bottom/>
      <diagonal/>
    </border>
    <border>
      <left style="thick">
        <color rgb="FF00B050"/>
      </left>
      <right style="thick">
        <color rgb="FF00B050"/>
      </right>
      <top style="hair">
        <color indexed="64"/>
      </top>
      <bottom/>
      <diagonal/>
    </border>
    <border>
      <left style="thick">
        <color rgb="FF00B050"/>
      </left>
      <right style="thick">
        <color rgb="FF00B050"/>
      </right>
      <top/>
      <bottom style="thick">
        <color rgb="FF00B050"/>
      </bottom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 style="thin">
        <color indexed="64"/>
      </left>
      <right/>
      <top style="thick">
        <color rgb="FF00B050"/>
      </top>
      <bottom style="thick">
        <color rgb="FF00B050"/>
      </bottom>
      <diagonal/>
    </border>
    <border>
      <left style="thin">
        <color indexed="64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n">
        <color indexed="64"/>
      </left>
      <right style="thin">
        <color indexed="64"/>
      </right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indexed="64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indexed="64"/>
      </right>
      <top style="thick">
        <color rgb="FF00B050"/>
      </top>
      <bottom/>
      <diagonal/>
    </border>
    <border>
      <left/>
      <right style="thin">
        <color indexed="64"/>
      </right>
      <top style="thick">
        <color rgb="FF00B050"/>
      </top>
      <bottom/>
      <diagonal/>
    </border>
    <border>
      <left/>
      <right style="thick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/>
      <diagonal/>
    </border>
    <border>
      <left style="thin">
        <color indexed="64"/>
      </left>
      <right style="thin">
        <color indexed="64"/>
      </right>
      <top style="thick">
        <color rgb="FF00B050"/>
      </top>
      <bottom/>
      <diagonal/>
    </border>
    <border>
      <left style="thick">
        <color rgb="FF00B050"/>
      </left>
      <right style="thick">
        <color rgb="FF00B050"/>
      </right>
      <top style="thick">
        <color rgb="FF00B050"/>
      </top>
      <bottom/>
      <diagonal/>
    </border>
    <border>
      <left style="thin">
        <color indexed="64"/>
      </left>
      <right style="thick">
        <color rgb="FF00B050"/>
      </right>
      <top style="hair">
        <color indexed="64"/>
      </top>
      <bottom style="thick">
        <color rgb="FF00B050"/>
      </bottom>
      <diagonal/>
    </border>
    <border>
      <left style="thick">
        <color rgb="FF00B050"/>
      </left>
      <right/>
      <top style="hair">
        <color indexed="64"/>
      </top>
      <bottom style="thick">
        <color rgb="FF00B050"/>
      </bottom>
      <diagonal/>
    </border>
    <border>
      <left style="thick">
        <color theme="9"/>
      </left>
      <right style="thick">
        <color indexed="52"/>
      </right>
      <top style="thick">
        <color indexed="52"/>
      </top>
      <bottom style="thick">
        <color indexed="52"/>
      </bottom>
      <diagonal/>
    </border>
    <border>
      <left style="thick">
        <color theme="9"/>
      </left>
      <right style="thick">
        <color theme="9"/>
      </right>
      <top style="thick">
        <color indexed="52"/>
      </top>
      <bottom style="thick">
        <color indexed="52"/>
      </bottom>
      <diagonal/>
    </border>
    <border>
      <left style="thick">
        <color theme="0" tint="-0.14996795556505021"/>
      </left>
      <right style="thick">
        <color theme="0" tint="-0.14996795556505021"/>
      </right>
      <top style="thick">
        <color theme="0" tint="-0.14996795556505021"/>
      </top>
      <bottom style="thick">
        <color theme="0" tint="-0.14996795556505021"/>
      </bottom>
      <diagonal/>
    </border>
    <border>
      <left style="thick">
        <color theme="0" tint="-0.14996795556505021"/>
      </left>
      <right/>
      <top style="thick">
        <color theme="0" tint="-0.14996795556505021"/>
      </top>
      <bottom style="thick">
        <color theme="0" tint="-0.14996795556505021"/>
      </bottom>
      <diagonal/>
    </border>
    <border>
      <left/>
      <right/>
      <top style="thick">
        <color theme="0" tint="-0.14996795556505021"/>
      </top>
      <bottom style="thick">
        <color theme="0" tint="-0.14996795556505021"/>
      </bottom>
      <diagonal/>
    </border>
    <border>
      <left/>
      <right style="thick">
        <color theme="0" tint="-0.14996795556505021"/>
      </right>
      <top style="thick">
        <color theme="0" tint="-0.14996795556505021"/>
      </top>
      <bottom style="thick">
        <color theme="0" tint="-0.14996795556505021"/>
      </bottom>
      <diagonal/>
    </border>
    <border>
      <left/>
      <right/>
      <top style="thick">
        <color rgb="FF00B050"/>
      </top>
      <bottom/>
      <diagonal/>
    </border>
    <border>
      <left/>
      <right style="thick">
        <color theme="9"/>
      </right>
      <top style="thick">
        <color indexed="52"/>
      </top>
      <bottom style="thick">
        <color indexed="52"/>
      </bottom>
      <diagonal/>
    </border>
  </borders>
  <cellStyleXfs count="72">
    <xf numFmtId="165" fontId="0" fillId="0" borderId="0"/>
    <xf numFmtId="0" fontId="68" fillId="2" borderId="0" applyNumberFormat="0" applyBorder="0" applyAlignment="0" applyProtection="0"/>
    <xf numFmtId="0" fontId="68" fillId="3" borderId="0" applyNumberFormat="0" applyBorder="0" applyAlignment="0" applyProtection="0"/>
    <xf numFmtId="0" fontId="68" fillId="4" borderId="0" applyNumberFormat="0" applyBorder="0" applyAlignment="0" applyProtection="0"/>
    <xf numFmtId="0" fontId="68" fillId="5" borderId="0" applyNumberFormat="0" applyBorder="0" applyAlignment="0" applyProtection="0"/>
    <xf numFmtId="0" fontId="68" fillId="6" borderId="0" applyNumberFormat="0" applyBorder="0" applyAlignment="0" applyProtection="0"/>
    <xf numFmtId="0" fontId="68" fillId="7" borderId="0" applyNumberFormat="0" applyBorder="0" applyAlignment="0" applyProtection="0"/>
    <xf numFmtId="0" fontId="68" fillId="8" borderId="0" applyNumberFormat="0" applyBorder="0" applyAlignment="0" applyProtection="0"/>
    <xf numFmtId="0" fontId="68" fillId="9" borderId="0" applyNumberFormat="0" applyBorder="0" applyAlignment="0" applyProtection="0"/>
    <xf numFmtId="0" fontId="68" fillId="10" borderId="0" applyNumberFormat="0" applyBorder="0" applyAlignment="0" applyProtection="0"/>
    <xf numFmtId="0" fontId="68" fillId="5" borderId="0" applyNumberFormat="0" applyBorder="0" applyAlignment="0" applyProtection="0"/>
    <xf numFmtId="0" fontId="68" fillId="8" borderId="0" applyNumberFormat="0" applyBorder="0" applyAlignment="0" applyProtection="0"/>
    <xf numFmtId="0" fontId="68" fillId="11" borderId="0" applyNumberFormat="0" applyBorder="0" applyAlignment="0" applyProtection="0"/>
    <xf numFmtId="0" fontId="69" fillId="12" borderId="0" applyNumberFormat="0" applyBorder="0" applyAlignment="0" applyProtection="0"/>
    <xf numFmtId="0" fontId="69" fillId="9" borderId="0" applyNumberFormat="0" applyBorder="0" applyAlignment="0" applyProtection="0"/>
    <xf numFmtId="0" fontId="69" fillId="10" borderId="0" applyNumberFormat="0" applyBorder="0" applyAlignment="0" applyProtection="0"/>
    <xf numFmtId="0" fontId="69" fillId="13" borderId="0" applyNumberFormat="0" applyBorder="0" applyAlignment="0" applyProtection="0"/>
    <xf numFmtId="0" fontId="69" fillId="14" borderId="0" applyNumberFormat="0" applyBorder="0" applyAlignment="0" applyProtection="0"/>
    <xf numFmtId="0" fontId="69" fillId="15" borderId="0" applyNumberFormat="0" applyBorder="0" applyAlignment="0" applyProtection="0"/>
    <xf numFmtId="0" fontId="69" fillId="16" borderId="0" applyNumberFormat="0" applyBorder="0" applyAlignment="0" applyProtection="0"/>
    <xf numFmtId="0" fontId="69" fillId="17" borderId="0" applyNumberFormat="0" applyBorder="0" applyAlignment="0" applyProtection="0"/>
    <xf numFmtId="0" fontId="69" fillId="18" borderId="0" applyNumberFormat="0" applyBorder="0" applyAlignment="0" applyProtection="0"/>
    <xf numFmtId="0" fontId="69" fillId="13" borderId="0" applyNumberFormat="0" applyBorder="0" applyAlignment="0" applyProtection="0"/>
    <xf numFmtId="0" fontId="69" fillId="14" borderId="0" applyNumberFormat="0" applyBorder="0" applyAlignment="0" applyProtection="0"/>
    <xf numFmtId="0" fontId="69" fillId="19" borderId="0" applyNumberFormat="0" applyBorder="0" applyAlignment="0" applyProtection="0"/>
    <xf numFmtId="0" fontId="76" fillId="3" borderId="0" applyNumberFormat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71" fillId="20" borderId="1" applyNumberFormat="0" applyAlignment="0" applyProtection="0"/>
    <xf numFmtId="0" fontId="125" fillId="34" borderId="320" applyNumberFormat="0" applyAlignment="0" applyProtection="0"/>
    <xf numFmtId="0" fontId="72" fillId="21" borderId="2" applyNumberFormat="0" applyAlignment="0" applyProtection="0"/>
    <xf numFmtId="3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172" fontId="65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64" fillId="0" borderId="0" applyFont="0" applyFill="0" applyBorder="0" applyAlignment="0" applyProtection="0"/>
    <xf numFmtId="2" fontId="64" fillId="0" borderId="0" applyFont="0" applyFill="0" applyBorder="0" applyAlignment="0" applyProtection="0"/>
    <xf numFmtId="2" fontId="64" fillId="0" borderId="0" applyFont="0" applyFill="0" applyBorder="0" applyAlignment="0" applyProtection="0"/>
    <xf numFmtId="0" fontId="70" fillId="4" borderId="0" applyNumberFormat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74" fillId="0" borderId="4" applyNumberFormat="0" applyFill="0" applyAlignment="0" applyProtection="0"/>
    <xf numFmtId="0" fontId="74" fillId="0" borderId="0" applyNumberFormat="0" applyFill="0" applyBorder="0" applyAlignment="0" applyProtection="0"/>
    <xf numFmtId="0" fontId="126" fillId="0" borderId="0" applyNumberFormat="0" applyFill="0" applyBorder="0" applyAlignment="0" applyProtection="0">
      <alignment vertical="top"/>
      <protection locked="0"/>
    </xf>
    <xf numFmtId="0" fontId="75" fillId="7" borderId="1" applyNumberFormat="0" applyAlignment="0" applyProtection="0"/>
    <xf numFmtId="0" fontId="73" fillId="0" borderId="3" applyNumberFormat="0" applyFill="0" applyAlignment="0" applyProtection="0"/>
    <xf numFmtId="164" fontId="2" fillId="0" borderId="0" applyFont="0" applyFill="0" applyBorder="0" applyAlignment="0" applyProtection="0"/>
    <xf numFmtId="171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0" fontId="2" fillId="0" borderId="0"/>
    <xf numFmtId="0" fontId="85" fillId="0" borderId="0"/>
    <xf numFmtId="0" fontId="81" fillId="0" borderId="0"/>
    <xf numFmtId="0" fontId="2" fillId="0" borderId="0"/>
    <xf numFmtId="0" fontId="2" fillId="0" borderId="0"/>
    <xf numFmtId="165" fontId="85" fillId="0" borderId="0" applyFill="0"/>
    <xf numFmtId="165" fontId="85" fillId="0" borderId="0" applyFill="0"/>
    <xf numFmtId="165" fontId="85" fillId="0" borderId="0" applyFill="0"/>
    <xf numFmtId="0" fontId="68" fillId="0" borderId="0"/>
    <xf numFmtId="0" fontId="81" fillId="22" borderId="5" applyNumberFormat="0" applyFont="0" applyAlignment="0" applyProtection="0"/>
    <xf numFmtId="0" fontId="77" fillId="20" borderId="6" applyNumberFormat="0" applyAlignment="0" applyProtection="0"/>
    <xf numFmtId="9" fontId="2" fillId="0" borderId="0" applyFont="0" applyFill="0" applyBorder="0" applyAlignment="0" applyProtection="0"/>
    <xf numFmtId="0" fontId="66" fillId="0" borderId="0" applyNumberFormat="0" applyFont="0" applyFill="0" applyBorder="0" applyAlignment="0" applyProtection="0">
      <alignment horizontal="left"/>
    </xf>
    <xf numFmtId="15" fontId="66" fillId="0" borderId="0" applyFont="0" applyFill="0" applyBorder="0" applyAlignment="0" applyProtection="0"/>
    <xf numFmtId="4" fontId="66" fillId="0" borderId="0" applyFont="0" applyFill="0" applyBorder="0" applyAlignment="0" applyProtection="0"/>
    <xf numFmtId="0" fontId="67" fillId="0" borderId="7">
      <alignment horizontal="center"/>
    </xf>
    <xf numFmtId="3" fontId="66" fillId="0" borderId="0" applyFont="0" applyFill="0" applyBorder="0" applyAlignment="0" applyProtection="0"/>
    <xf numFmtId="0" fontId="66" fillId="23" borderId="0" applyNumberFormat="0" applyFont="0" applyBorder="0" applyAlignment="0" applyProtection="0"/>
    <xf numFmtId="4" fontId="64" fillId="0" borderId="0" applyFont="0" applyFill="0" applyBorder="0" applyAlignment="0" applyProtection="0"/>
    <xf numFmtId="3" fontId="64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78" fillId="0" borderId="0" applyNumberFormat="0" applyFill="0" applyBorder="0" applyAlignment="0" applyProtection="0"/>
  </cellStyleXfs>
  <cellXfs count="1902">
    <xf numFmtId="165" fontId="0" fillId="0" borderId="0" xfId="0"/>
    <xf numFmtId="165" fontId="7" fillId="24" borderId="0" xfId="0" applyFont="1" applyFill="1" applyBorder="1" applyAlignment="1" applyProtection="1">
      <alignment horizontal="center" vertical="center" wrapText="1"/>
    </xf>
    <xf numFmtId="165" fontId="18" fillId="24" borderId="0" xfId="0" applyFont="1" applyFill="1" applyBorder="1" applyAlignment="1" applyProtection="1">
      <alignment horizontal="center" vertical="center"/>
    </xf>
    <xf numFmtId="165" fontId="20" fillId="24" borderId="0" xfId="0" applyFont="1" applyFill="1" applyBorder="1" applyAlignment="1" applyProtection="1">
      <alignment horizontal="center" vertical="center"/>
    </xf>
    <xf numFmtId="165" fontId="47" fillId="0" borderId="8" xfId="0" applyFont="1" applyFill="1" applyBorder="1" applyAlignment="1" applyProtection="1">
      <alignment vertical="center"/>
    </xf>
    <xf numFmtId="165" fontId="47" fillId="0" borderId="9" xfId="0" applyFont="1" applyFill="1" applyBorder="1" applyAlignment="1" applyProtection="1">
      <alignment vertical="center"/>
    </xf>
    <xf numFmtId="165" fontId="47" fillId="0" borderId="10" xfId="0" applyFont="1" applyFill="1" applyBorder="1" applyAlignment="1" applyProtection="1">
      <alignment vertical="center"/>
    </xf>
    <xf numFmtId="165" fontId="47" fillId="0" borderId="11" xfId="0" applyFont="1" applyFill="1" applyBorder="1" applyAlignment="1" applyProtection="1">
      <alignment vertical="center"/>
    </xf>
    <xf numFmtId="165" fontId="29" fillId="0" borderId="10" xfId="0" applyFont="1" applyFill="1" applyBorder="1" applyAlignment="1" applyProtection="1">
      <alignment vertical="center"/>
    </xf>
    <xf numFmtId="165" fontId="29" fillId="0" borderId="11" xfId="0" applyFont="1" applyFill="1" applyBorder="1" applyAlignment="1" applyProtection="1">
      <alignment vertical="center"/>
    </xf>
    <xf numFmtId="165" fontId="29" fillId="0" borderId="0" xfId="0" applyFont="1" applyFill="1" applyBorder="1" applyAlignment="1" applyProtection="1">
      <alignment vertical="center"/>
    </xf>
    <xf numFmtId="165" fontId="29" fillId="0" borderId="12" xfId="0" applyFont="1" applyFill="1" applyBorder="1" applyAlignment="1" applyProtection="1">
      <alignment vertical="center"/>
    </xf>
    <xf numFmtId="165" fontId="29" fillId="0" borderId="13" xfId="0" applyFont="1" applyFill="1" applyBorder="1" applyAlignment="1" applyProtection="1">
      <alignment vertical="center"/>
    </xf>
    <xf numFmtId="165" fontId="19" fillId="24" borderId="0" xfId="0" applyFont="1" applyFill="1" applyBorder="1" applyAlignment="1" applyProtection="1">
      <alignment horizontal="center" vertical="center"/>
    </xf>
    <xf numFmtId="165" fontId="38" fillId="0" borderId="0" xfId="0" applyFont="1" applyFill="1" applyBorder="1" applyAlignment="1" applyProtection="1">
      <alignment horizontal="center" vertical="center" wrapText="1"/>
    </xf>
    <xf numFmtId="165" fontId="37" fillId="0" borderId="14" xfId="0" applyFont="1" applyFill="1" applyBorder="1" applyAlignment="1" applyProtection="1">
      <alignment horizontal="center" vertical="center"/>
    </xf>
    <xf numFmtId="165" fontId="37" fillId="0" borderId="15" xfId="0" applyFont="1" applyFill="1" applyBorder="1" applyAlignment="1" applyProtection="1">
      <alignment horizontal="center" vertical="center"/>
    </xf>
    <xf numFmtId="165" fontId="4" fillId="24" borderId="0" xfId="0" applyFont="1" applyFill="1" applyBorder="1" applyAlignment="1" applyProtection="1">
      <alignment horizontal="center" vertical="center" textRotation="255"/>
    </xf>
    <xf numFmtId="165" fontId="37" fillId="0" borderId="16" xfId="0" applyFont="1" applyFill="1" applyBorder="1" applyAlignment="1" applyProtection="1">
      <alignment horizontal="center" vertical="center"/>
    </xf>
    <xf numFmtId="165" fontId="52" fillId="25" borderId="17" xfId="0" applyFont="1" applyFill="1" applyBorder="1" applyAlignment="1" applyProtection="1">
      <alignment vertical="center"/>
    </xf>
    <xf numFmtId="165" fontId="15" fillId="24" borderId="0" xfId="0" applyFont="1" applyFill="1" applyBorder="1" applyAlignment="1" applyProtection="1">
      <alignment horizontal="center" vertical="center"/>
    </xf>
    <xf numFmtId="165" fontId="15" fillId="24" borderId="18" xfId="0" applyFont="1" applyFill="1" applyBorder="1" applyAlignment="1" applyProtection="1">
      <alignment horizontal="center" vertical="center"/>
    </xf>
    <xf numFmtId="165" fontId="15" fillId="0" borderId="18" xfId="0" applyFont="1" applyFill="1" applyBorder="1" applyAlignment="1" applyProtection="1">
      <alignment horizontal="center" vertical="center"/>
    </xf>
    <xf numFmtId="165" fontId="15" fillId="24" borderId="0" xfId="0" applyFont="1" applyFill="1" applyBorder="1" applyAlignment="1" applyProtection="1">
      <alignment horizontal="center" vertical="center" wrapText="1"/>
    </xf>
    <xf numFmtId="165" fontId="15" fillId="24" borderId="18" xfId="0" applyFont="1" applyFill="1" applyBorder="1" applyAlignment="1" applyProtection="1">
      <alignment horizontal="center" vertical="center" wrapText="1"/>
    </xf>
    <xf numFmtId="165" fontId="15" fillId="0" borderId="19" xfId="0" applyFont="1" applyFill="1" applyBorder="1" applyAlignment="1" applyProtection="1">
      <alignment horizontal="center" vertical="center" wrapText="1"/>
    </xf>
    <xf numFmtId="165" fontId="15" fillId="0" borderId="20" xfId="0" applyFont="1" applyFill="1" applyBorder="1" applyAlignment="1" applyProtection="1">
      <alignment horizontal="center" vertical="center" wrapText="1"/>
    </xf>
    <xf numFmtId="165" fontId="15" fillId="0" borderId="21" xfId="0" applyFont="1" applyFill="1" applyBorder="1" applyAlignment="1" applyProtection="1">
      <alignment horizontal="center" vertical="center" wrapText="1"/>
    </xf>
    <xf numFmtId="165" fontId="52" fillId="25" borderId="22" xfId="0" applyFont="1" applyFill="1" applyBorder="1" applyAlignment="1" applyProtection="1">
      <alignment vertical="center"/>
    </xf>
    <xf numFmtId="165" fontId="40" fillId="25" borderId="23" xfId="0" applyFont="1" applyFill="1" applyBorder="1" applyAlignment="1" applyProtection="1">
      <alignment vertical="center"/>
    </xf>
    <xf numFmtId="165" fontId="40" fillId="25" borderId="24" xfId="0" applyFont="1" applyFill="1" applyBorder="1" applyAlignment="1" applyProtection="1">
      <alignment vertical="center"/>
    </xf>
    <xf numFmtId="165" fontId="40" fillId="25" borderId="25" xfId="0" applyFont="1" applyFill="1" applyBorder="1" applyAlignment="1" applyProtection="1">
      <alignment vertical="center"/>
    </xf>
    <xf numFmtId="165" fontId="38" fillId="0" borderId="26" xfId="0" applyFont="1" applyFill="1" applyBorder="1" applyAlignment="1" applyProtection="1">
      <alignment vertical="center"/>
    </xf>
    <xf numFmtId="165" fontId="38" fillId="0" borderId="16" xfId="0" applyFont="1" applyFill="1" applyBorder="1" applyAlignment="1" applyProtection="1">
      <alignment vertical="center"/>
    </xf>
    <xf numFmtId="165" fontId="38" fillId="0" borderId="27" xfId="0" applyFont="1" applyFill="1" applyBorder="1" applyAlignment="1" applyProtection="1">
      <alignment vertical="center"/>
    </xf>
    <xf numFmtId="165" fontId="38" fillId="0" borderId="14" xfId="0" applyFont="1" applyFill="1" applyBorder="1" applyAlignment="1" applyProtection="1">
      <alignment vertical="center"/>
    </xf>
    <xf numFmtId="165" fontId="38" fillId="0" borderId="15" xfId="0" applyFont="1" applyFill="1" applyBorder="1" applyAlignment="1" applyProtection="1">
      <alignment vertical="center"/>
    </xf>
    <xf numFmtId="165" fontId="38" fillId="0" borderId="28" xfId="0" applyFont="1" applyFill="1" applyBorder="1" applyAlignment="1" applyProtection="1">
      <alignment vertical="center"/>
    </xf>
    <xf numFmtId="165" fontId="33" fillId="24" borderId="19" xfId="0" applyFont="1" applyFill="1" applyBorder="1" applyAlignment="1" applyProtection="1">
      <alignment horizontal="center" vertical="center" wrapText="1"/>
    </xf>
    <xf numFmtId="165" fontId="33" fillId="24" borderId="29" xfId="0" applyFont="1" applyFill="1" applyBorder="1" applyAlignment="1" applyProtection="1">
      <alignment horizontal="center" vertical="center" wrapText="1"/>
    </xf>
    <xf numFmtId="165" fontId="4" fillId="0" borderId="29" xfId="0" applyFont="1" applyFill="1" applyBorder="1" applyAlignment="1" applyProtection="1">
      <alignment horizontal="center" vertical="center" wrapText="1"/>
    </xf>
    <xf numFmtId="165" fontId="15" fillId="0" borderId="19" xfId="0" quotePrefix="1" applyFont="1" applyFill="1" applyBorder="1" applyAlignment="1" applyProtection="1">
      <alignment horizontal="center" vertical="center"/>
    </xf>
    <xf numFmtId="165" fontId="15" fillId="0" borderId="19" xfId="0" quotePrefix="1" applyFont="1" applyFill="1" applyBorder="1" applyAlignment="1" applyProtection="1">
      <alignment horizontal="center" vertical="center" wrapText="1"/>
    </xf>
    <xf numFmtId="165" fontId="4" fillId="0" borderId="29" xfId="0" quotePrefix="1" applyFont="1" applyFill="1" applyBorder="1" applyAlignment="1" applyProtection="1">
      <alignment horizontal="center" vertical="center"/>
    </xf>
    <xf numFmtId="165" fontId="91" fillId="25" borderId="30" xfId="0" applyFont="1" applyFill="1" applyBorder="1" applyAlignment="1" applyProtection="1">
      <alignment vertical="center"/>
    </xf>
    <xf numFmtId="165" fontId="37" fillId="0" borderId="26" xfId="0" applyFont="1" applyFill="1" applyBorder="1" applyAlignment="1" applyProtection="1">
      <alignment vertical="center"/>
    </xf>
    <xf numFmtId="165" fontId="14" fillId="24" borderId="0" xfId="55" applyFont="1" applyFill="1" applyBorder="1" applyAlignment="1" applyProtection="1"/>
    <xf numFmtId="165" fontId="87" fillId="25" borderId="23" xfId="55" applyFont="1" applyFill="1" applyBorder="1" applyAlignment="1" applyProtection="1">
      <alignment vertical="center"/>
    </xf>
    <xf numFmtId="165" fontId="40" fillId="25" borderId="24" xfId="55" applyFont="1" applyFill="1" applyBorder="1" applyAlignment="1" applyProtection="1">
      <alignment horizontal="center" vertical="center"/>
    </xf>
    <xf numFmtId="165" fontId="40" fillId="25" borderId="25" xfId="55" applyFont="1" applyFill="1" applyBorder="1" applyAlignment="1" applyProtection="1">
      <alignment horizontal="center" vertical="center"/>
    </xf>
    <xf numFmtId="165" fontId="29" fillId="0" borderId="23" xfId="55" applyFont="1" applyFill="1" applyBorder="1" applyAlignment="1" applyProtection="1">
      <alignment vertical="center" wrapText="1"/>
    </xf>
    <xf numFmtId="165" fontId="29" fillId="0" borderId="24" xfId="55" applyFont="1" applyFill="1" applyBorder="1" applyAlignment="1" applyProtection="1">
      <alignment vertical="center" wrapText="1"/>
    </xf>
    <xf numFmtId="165" fontId="29" fillId="0" borderId="24" xfId="55" applyFont="1" applyFill="1" applyBorder="1" applyAlignment="1" applyProtection="1">
      <alignment horizontal="center" vertical="center"/>
    </xf>
    <xf numFmtId="165" fontId="29" fillId="0" borderId="25" xfId="55" applyFont="1" applyFill="1" applyBorder="1" applyAlignment="1" applyProtection="1">
      <alignment vertical="center" wrapText="1"/>
    </xf>
    <xf numFmtId="165" fontId="25" fillId="0" borderId="31" xfId="55" applyFont="1" applyFill="1" applyBorder="1" applyAlignment="1" applyProtection="1">
      <alignment horizontal="center" vertical="center"/>
    </xf>
    <xf numFmtId="165" fontId="25" fillId="0" borderId="32" xfId="55" applyFont="1" applyFill="1" applyBorder="1" applyAlignment="1" applyProtection="1">
      <alignment horizontal="center" vertical="center"/>
    </xf>
    <xf numFmtId="165" fontId="25" fillId="0" borderId="33" xfId="55" applyFont="1" applyFill="1" applyBorder="1" applyAlignment="1" applyProtection="1">
      <alignment horizontal="center" vertical="center"/>
    </xf>
    <xf numFmtId="165" fontId="26" fillId="0" borderId="33" xfId="55" applyFont="1" applyFill="1" applyBorder="1" applyAlignment="1" applyProtection="1">
      <alignment horizontal="center" vertical="center"/>
    </xf>
    <xf numFmtId="165" fontId="42" fillId="24" borderId="0" xfId="55" quotePrefix="1" applyFont="1" applyFill="1" applyBorder="1" applyAlignment="1" applyProtection="1">
      <alignment horizontal="left" vertical="center"/>
    </xf>
    <xf numFmtId="165" fontId="37" fillId="0" borderId="0" xfId="55" applyFont="1" applyFill="1" applyBorder="1" applyAlignment="1" applyProtection="1">
      <alignment horizontal="center" vertical="center"/>
    </xf>
    <xf numFmtId="165" fontId="52" fillId="0" borderId="0" xfId="55" applyFont="1" applyFill="1" applyBorder="1" applyAlignment="1" applyProtection="1">
      <alignment horizontal="center" vertical="center"/>
    </xf>
    <xf numFmtId="165" fontId="19" fillId="0" borderId="34" xfId="55" applyFont="1" applyFill="1" applyBorder="1" applyAlignment="1" applyProtection="1">
      <alignment horizontal="center" vertical="center"/>
    </xf>
    <xf numFmtId="165" fontId="4" fillId="24" borderId="35" xfId="55" applyFont="1" applyFill="1" applyBorder="1" applyAlignment="1" applyProtection="1">
      <alignment horizontal="center" vertical="center" wrapText="1"/>
    </xf>
    <xf numFmtId="0" fontId="16" fillId="0" borderId="36" xfId="55" applyNumberFormat="1" applyFont="1" applyFill="1" applyBorder="1" applyAlignment="1" applyProtection="1">
      <alignment horizontal="center" vertical="center"/>
    </xf>
    <xf numFmtId="165" fontId="25" fillId="24" borderId="35" xfId="55" applyFont="1" applyFill="1" applyBorder="1" applyAlignment="1" applyProtection="1">
      <alignment horizontal="center" vertical="center" wrapText="1"/>
    </xf>
    <xf numFmtId="165" fontId="26" fillId="0" borderId="37" xfId="55" applyFont="1" applyFill="1" applyBorder="1" applyAlignment="1" applyProtection="1">
      <alignment horizontal="center" vertical="center"/>
    </xf>
    <xf numFmtId="165" fontId="25" fillId="0" borderId="38" xfId="55" applyFont="1" applyFill="1" applyBorder="1" applyAlignment="1" applyProtection="1">
      <alignment horizontal="center" vertical="center"/>
    </xf>
    <xf numFmtId="165" fontId="47" fillId="24" borderId="23" xfId="55" applyFont="1" applyFill="1" applyBorder="1" applyAlignment="1" applyProtection="1">
      <alignment horizontal="center" vertical="center" wrapText="1"/>
    </xf>
    <xf numFmtId="165" fontId="47" fillId="0" borderId="39" xfId="55" applyFont="1" applyFill="1" applyBorder="1" applyAlignment="1" applyProtection="1">
      <alignment horizontal="center" vertical="center"/>
    </xf>
    <xf numFmtId="165" fontId="47" fillId="0" borderId="40" xfId="55" applyFont="1" applyFill="1" applyBorder="1" applyAlignment="1" applyProtection="1">
      <alignment horizontal="center" vertical="center"/>
    </xf>
    <xf numFmtId="165" fontId="47" fillId="0" borderId="18" xfId="55" applyFont="1" applyFill="1" applyBorder="1" applyAlignment="1" applyProtection="1">
      <alignment horizontal="center" vertical="center"/>
    </xf>
    <xf numFmtId="165" fontId="47" fillId="24" borderId="41" xfId="55" applyFont="1" applyFill="1" applyBorder="1" applyAlignment="1" applyProtection="1">
      <alignment horizontal="center" vertical="center" wrapText="1"/>
    </xf>
    <xf numFmtId="165" fontId="47" fillId="0" borderId="24" xfId="55" applyFont="1" applyFill="1" applyBorder="1" applyAlignment="1" applyProtection="1">
      <alignment textRotation="255"/>
    </xf>
    <xf numFmtId="165" fontId="47" fillId="24" borderId="18" xfId="55" applyFont="1" applyFill="1" applyBorder="1" applyAlignment="1" applyProtection="1">
      <alignment horizontal="center" vertical="center" wrapText="1"/>
    </xf>
    <xf numFmtId="165" fontId="53" fillId="24" borderId="42" xfId="55" applyFont="1" applyFill="1" applyBorder="1" applyAlignment="1" applyProtection="1">
      <alignment horizontal="center" vertical="center" wrapText="1"/>
    </xf>
    <xf numFmtId="165" fontId="25" fillId="0" borderId="37" xfId="55" applyFont="1" applyFill="1" applyBorder="1" applyAlignment="1" applyProtection="1">
      <alignment horizontal="center" vertical="center" wrapText="1"/>
    </xf>
    <xf numFmtId="165" fontId="93" fillId="25" borderId="43" xfId="57" applyFont="1" applyFill="1" applyBorder="1" applyAlignment="1" applyProtection="1">
      <alignment vertical="center"/>
    </xf>
    <xf numFmtId="165" fontId="36" fillId="0" borderId="16" xfId="57" applyFont="1" applyFill="1" applyBorder="1" applyAlignment="1" applyProtection="1">
      <alignment vertical="center" wrapText="1"/>
    </xf>
    <xf numFmtId="165" fontId="36" fillId="0" borderId="44" xfId="57" applyFont="1" applyFill="1" applyBorder="1" applyAlignment="1" applyProtection="1">
      <alignment vertical="center" wrapText="1"/>
    </xf>
    <xf numFmtId="165" fontId="36" fillId="0" borderId="7" xfId="57" applyFont="1" applyFill="1" applyBorder="1" applyAlignment="1" applyProtection="1">
      <alignment vertical="center" wrapText="1"/>
    </xf>
    <xf numFmtId="165" fontId="4" fillId="0" borderId="21" xfId="0" applyFont="1" applyFill="1" applyBorder="1" applyAlignment="1" applyProtection="1">
      <alignment horizontal="center" vertical="center" wrapText="1"/>
    </xf>
    <xf numFmtId="165" fontId="17" fillId="24" borderId="0" xfId="0" applyFont="1" applyFill="1" applyAlignment="1" applyProtection="1">
      <alignment vertical="center"/>
    </xf>
    <xf numFmtId="165" fontId="93" fillId="25" borderId="45" xfId="57" applyFont="1" applyFill="1" applyBorder="1" applyAlignment="1" applyProtection="1">
      <alignment vertical="center"/>
    </xf>
    <xf numFmtId="165" fontId="88" fillId="25" borderId="30" xfId="55" applyFont="1" applyFill="1" applyBorder="1" applyAlignment="1" applyProtection="1">
      <alignment vertical="center"/>
    </xf>
    <xf numFmtId="165" fontId="91" fillId="25" borderId="46" xfId="55" applyFont="1" applyFill="1" applyBorder="1" applyAlignment="1" applyProtection="1">
      <alignment vertical="center"/>
    </xf>
    <xf numFmtId="165" fontId="11" fillId="24" borderId="26" xfId="55" applyFont="1" applyFill="1" applyBorder="1" applyAlignment="1" applyProtection="1">
      <alignment vertical="center"/>
    </xf>
    <xf numFmtId="165" fontId="52" fillId="25" borderId="47" xfId="55" applyFont="1" applyFill="1" applyBorder="1" applyAlignment="1" applyProtection="1">
      <alignment vertical="center"/>
    </xf>
    <xf numFmtId="165" fontId="52" fillId="25" borderId="48" xfId="55" applyFont="1" applyFill="1" applyBorder="1" applyAlignment="1" applyProtection="1">
      <alignment vertical="center"/>
    </xf>
    <xf numFmtId="165" fontId="47" fillId="0" borderId="0" xfId="0" applyFont="1" applyFill="1" applyBorder="1" applyAlignment="1" applyProtection="1">
      <alignment vertical="center"/>
    </xf>
    <xf numFmtId="165" fontId="52" fillId="0" borderId="0" xfId="55" applyFont="1" applyFill="1" applyBorder="1" applyAlignment="1" applyProtection="1">
      <alignment vertical="center"/>
    </xf>
    <xf numFmtId="165" fontId="37" fillId="0" borderId="0" xfId="55" applyFont="1" applyFill="1" applyBorder="1" applyAlignment="1" applyProtection="1">
      <alignment vertical="center"/>
    </xf>
    <xf numFmtId="165" fontId="40" fillId="0" borderId="0" xfId="57" applyFont="1" applyFill="1" applyBorder="1" applyAlignment="1" applyProtection="1">
      <alignment vertical="center"/>
    </xf>
    <xf numFmtId="165" fontId="87" fillId="25" borderId="23" xfId="57" applyFont="1" applyFill="1" applyBorder="1" applyAlignment="1" applyProtection="1">
      <alignment vertical="center"/>
    </xf>
    <xf numFmtId="165" fontId="94" fillId="25" borderId="24" xfId="57" applyFont="1" applyFill="1" applyBorder="1" applyAlignment="1" applyProtection="1">
      <alignment vertical="center"/>
    </xf>
    <xf numFmtId="165" fontId="86" fillId="25" borderId="24" xfId="57" applyFont="1" applyFill="1" applyBorder="1" applyAlignment="1" applyProtection="1">
      <alignment vertical="center"/>
    </xf>
    <xf numFmtId="165" fontId="86" fillId="25" borderId="25" xfId="57" applyFont="1" applyFill="1" applyBorder="1" applyAlignment="1" applyProtection="1">
      <alignment vertical="center"/>
    </xf>
    <xf numFmtId="165" fontId="87" fillId="25" borderId="23" xfId="0" applyFont="1" applyFill="1" applyBorder="1" applyAlignment="1" applyProtection="1">
      <alignment vertical="center"/>
    </xf>
    <xf numFmtId="165" fontId="87" fillId="25" borderId="24" xfId="0" applyFont="1" applyFill="1" applyBorder="1" applyAlignment="1" applyProtection="1">
      <alignment vertical="center"/>
    </xf>
    <xf numFmtId="165" fontId="23" fillId="0" borderId="0" xfId="0" applyFont="1" applyFill="1" applyBorder="1" applyAlignment="1" applyProtection="1">
      <alignment horizontal="centerContinuous" vertical="center"/>
    </xf>
    <xf numFmtId="165" fontId="4" fillId="0" borderId="0" xfId="0" applyFont="1" applyFill="1" applyBorder="1" applyAlignment="1" applyProtection="1">
      <alignment horizontal="center" vertical="center"/>
    </xf>
    <xf numFmtId="9" fontId="24" fillId="0" borderId="0" xfId="0" applyNumberFormat="1" applyFont="1" applyFill="1" applyBorder="1" applyAlignment="1" applyProtection="1">
      <alignment horizontal="center" vertical="center"/>
    </xf>
    <xf numFmtId="165" fontId="24" fillId="0" borderId="0" xfId="0" applyFont="1" applyFill="1" applyBorder="1" applyAlignment="1" applyProtection="1">
      <alignment vertical="center"/>
    </xf>
    <xf numFmtId="165" fontId="2" fillId="0" borderId="0" xfId="57" applyFont="1" applyFill="1" applyBorder="1" applyAlignment="1" applyProtection="1">
      <alignment horizontal="center" vertical="center"/>
    </xf>
    <xf numFmtId="165" fontId="2" fillId="0" borderId="0" xfId="57" quotePrefix="1" applyFont="1" applyFill="1" applyBorder="1" applyAlignment="1" applyProtection="1">
      <alignment vertical="center"/>
    </xf>
    <xf numFmtId="165" fontId="57" fillId="0" borderId="49" xfId="57" applyFont="1" applyFill="1" applyBorder="1" applyAlignment="1" applyProtection="1">
      <alignment vertical="center"/>
    </xf>
    <xf numFmtId="165" fontId="36" fillId="0" borderId="0" xfId="57" applyFont="1" applyFill="1" applyBorder="1" applyAlignment="1" applyProtection="1">
      <alignment vertical="center" wrapText="1"/>
    </xf>
    <xf numFmtId="165" fontId="37" fillId="0" borderId="0" xfId="0" applyFont="1" applyFill="1" applyBorder="1" applyAlignment="1" applyProtection="1">
      <alignment horizontal="center" vertical="center"/>
    </xf>
    <xf numFmtId="165" fontId="39" fillId="0" borderId="0" xfId="0" applyFont="1" applyFill="1" applyBorder="1" applyAlignment="1" applyProtection="1">
      <alignment horizontal="center" vertical="center"/>
    </xf>
    <xf numFmtId="165" fontId="13" fillId="0" borderId="50" xfId="0" applyFont="1" applyFill="1" applyBorder="1" applyAlignment="1" applyProtection="1">
      <alignment horizontal="center" vertical="center" wrapText="1"/>
    </xf>
    <xf numFmtId="165" fontId="89" fillId="0" borderId="42" xfId="0" applyFont="1" applyFill="1" applyBorder="1" applyAlignment="1" applyProtection="1">
      <alignment horizontal="center" vertical="center" wrapText="1"/>
    </xf>
    <xf numFmtId="165" fontId="89" fillId="0" borderId="35" xfId="0" applyFont="1" applyFill="1" applyBorder="1" applyAlignment="1" applyProtection="1">
      <alignment horizontal="center" vertical="center" wrapText="1"/>
    </xf>
    <xf numFmtId="165" fontId="89" fillId="0" borderId="37" xfId="0" applyFont="1" applyFill="1" applyBorder="1" applyAlignment="1" applyProtection="1">
      <alignment horizontal="center" vertical="center" wrapText="1"/>
    </xf>
    <xf numFmtId="165" fontId="3" fillId="0" borderId="34" xfId="0" applyFont="1" applyFill="1" applyBorder="1" applyAlignment="1" applyProtection="1">
      <alignment horizontal="center" vertical="center" wrapText="1"/>
    </xf>
    <xf numFmtId="165" fontId="98" fillId="0" borderId="37" xfId="0" applyFont="1" applyFill="1" applyBorder="1" applyAlignment="1" applyProtection="1">
      <alignment horizontal="center" vertical="center" wrapText="1"/>
    </xf>
    <xf numFmtId="165" fontId="16" fillId="0" borderId="21" xfId="0" applyFont="1" applyFill="1" applyBorder="1" applyAlignment="1" applyProtection="1">
      <alignment horizontal="center" vertical="center" wrapText="1"/>
    </xf>
    <xf numFmtId="165" fontId="39" fillId="25" borderId="17" xfId="55" applyFont="1" applyFill="1" applyBorder="1" applyAlignment="1" applyProtection="1">
      <alignment vertical="center"/>
    </xf>
    <xf numFmtId="165" fontId="11" fillId="24" borderId="16" xfId="55" applyFont="1" applyFill="1" applyBorder="1" applyAlignment="1" applyProtection="1">
      <alignment vertical="center"/>
    </xf>
    <xf numFmtId="165" fontId="13" fillId="0" borderId="14" xfId="55" applyFont="1" applyFill="1" applyBorder="1" applyAlignment="1" applyProtection="1">
      <alignment vertical="center"/>
    </xf>
    <xf numFmtId="165" fontId="11" fillId="0" borderId="15" xfId="55" applyFont="1" applyFill="1" applyBorder="1" applyAlignment="1" applyProtection="1">
      <alignment vertical="center"/>
    </xf>
    <xf numFmtId="165" fontId="47" fillId="0" borderId="21" xfId="0" applyFont="1" applyFill="1" applyBorder="1" applyAlignment="1" applyProtection="1">
      <alignment horizontal="center" vertical="center" wrapText="1"/>
    </xf>
    <xf numFmtId="165" fontId="13" fillId="0" borderId="21" xfId="0" applyFont="1" applyFill="1" applyBorder="1" applyAlignment="1" applyProtection="1">
      <alignment horizontal="center" vertical="center" wrapText="1"/>
    </xf>
    <xf numFmtId="9" fontId="28" fillId="26" borderId="51" xfId="61" applyFont="1" applyFill="1" applyBorder="1" applyAlignment="1" applyProtection="1">
      <alignment horizontal="center" vertical="center" wrapText="1"/>
      <protection locked="0"/>
    </xf>
    <xf numFmtId="1" fontId="31" fillId="26" borderId="51" xfId="0" applyNumberFormat="1" applyFont="1" applyFill="1" applyBorder="1" applyAlignment="1" applyProtection="1">
      <alignment horizontal="center" vertical="center" wrapText="1"/>
      <protection locked="0"/>
    </xf>
    <xf numFmtId="49" fontId="31" fillId="26" borderId="51" xfId="0" applyNumberFormat="1" applyFont="1" applyFill="1" applyBorder="1" applyAlignment="1" applyProtection="1">
      <alignment vertical="center" wrapText="1"/>
      <protection locked="0"/>
    </xf>
    <xf numFmtId="3" fontId="28" fillId="26" borderId="52" xfId="0" applyNumberFormat="1" applyFont="1" applyFill="1" applyBorder="1" applyAlignment="1" applyProtection="1">
      <alignment horizontal="right" vertical="center" wrapText="1"/>
      <protection locked="0"/>
    </xf>
    <xf numFmtId="0" fontId="28" fillId="26" borderId="53" xfId="0" applyNumberFormat="1" applyFont="1" applyFill="1" applyBorder="1" applyAlignment="1" applyProtection="1">
      <alignment horizontal="left" vertical="center" wrapText="1" indent="1"/>
      <protection locked="0"/>
    </xf>
    <xf numFmtId="0" fontId="59" fillId="26" borderId="53" xfId="0" applyNumberFormat="1" applyFont="1" applyFill="1" applyBorder="1" applyAlignment="1" applyProtection="1">
      <alignment horizontal="center" vertical="center" wrapText="1"/>
      <protection locked="0"/>
    </xf>
    <xf numFmtId="4" fontId="31" fillId="26" borderId="54" xfId="52" applyNumberFormat="1" applyFont="1" applyFill="1" applyBorder="1" applyAlignment="1" applyProtection="1">
      <alignment vertical="center"/>
      <protection locked="0"/>
    </xf>
    <xf numFmtId="4" fontId="31" fillId="26" borderId="55" xfId="52" applyNumberFormat="1" applyFont="1" applyFill="1" applyBorder="1" applyAlignment="1" applyProtection="1">
      <alignment vertical="center"/>
      <protection locked="0"/>
    </xf>
    <xf numFmtId="165" fontId="27" fillId="26" borderId="53" xfId="0" applyFont="1" applyFill="1" applyBorder="1" applyAlignment="1" applyProtection="1">
      <alignment horizontal="center"/>
      <protection locked="0"/>
    </xf>
    <xf numFmtId="49" fontId="27" fillId="26" borderId="56" xfId="0" applyNumberFormat="1" applyFont="1" applyFill="1" applyBorder="1" applyAlignment="1" applyProtection="1">
      <alignment horizontal="left" vertical="center" wrapText="1" indent="1"/>
      <protection locked="0"/>
    </xf>
    <xf numFmtId="9" fontId="27" fillId="26" borderId="53" xfId="0" applyNumberFormat="1" applyFont="1" applyFill="1" applyBorder="1" applyAlignment="1" applyProtection="1">
      <alignment horizontal="center"/>
      <protection locked="0"/>
    </xf>
    <xf numFmtId="49" fontId="35" fillId="26" borderId="56" xfId="0" applyNumberFormat="1" applyFont="1" applyFill="1" applyBorder="1" applyAlignment="1" applyProtection="1">
      <alignment horizontal="left" vertical="center" wrapText="1" indent="1"/>
      <protection locked="0"/>
    </xf>
    <xf numFmtId="165" fontId="27" fillId="26" borderId="57" xfId="0" applyFont="1" applyFill="1" applyBorder="1" applyAlignment="1" applyProtection="1">
      <alignment horizontal="center"/>
      <protection locked="0"/>
    </xf>
    <xf numFmtId="49" fontId="35" fillId="26" borderId="58" xfId="0" applyNumberFormat="1" applyFont="1" applyFill="1" applyBorder="1" applyAlignment="1" applyProtection="1">
      <alignment horizontal="left" vertical="center" wrapText="1" indent="1"/>
      <protection locked="0"/>
    </xf>
    <xf numFmtId="9" fontId="27" fillId="26" borderId="57" xfId="0" applyNumberFormat="1" applyFont="1" applyFill="1" applyBorder="1" applyAlignment="1" applyProtection="1">
      <alignment horizontal="center"/>
      <protection locked="0"/>
    </xf>
    <xf numFmtId="3" fontId="21" fillId="26" borderId="59" xfId="0" applyNumberFormat="1" applyFont="1" applyFill="1" applyBorder="1" applyAlignment="1" applyProtection="1">
      <alignment horizontal="right"/>
      <protection locked="0"/>
    </xf>
    <xf numFmtId="3" fontId="21" fillId="26" borderId="60" xfId="0" applyNumberFormat="1" applyFont="1" applyFill="1" applyBorder="1" applyAlignment="1" applyProtection="1">
      <alignment horizontal="right"/>
      <protection locked="0"/>
    </xf>
    <xf numFmtId="0" fontId="49" fillId="26" borderId="53" xfId="0" applyNumberFormat="1" applyFont="1" applyFill="1" applyBorder="1" applyAlignment="1" applyProtection="1">
      <alignment horizontal="left" vertical="center" wrapText="1" indent="1"/>
      <protection locked="0"/>
    </xf>
    <xf numFmtId="0" fontId="49" fillId="26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27" fillId="26" borderId="56" xfId="55" applyNumberFormat="1" applyFont="1" applyFill="1" applyBorder="1" applyAlignment="1" applyProtection="1">
      <alignment horizontal="center" vertical="center" wrapText="1"/>
      <protection locked="0"/>
    </xf>
    <xf numFmtId="4" fontId="28" fillId="26" borderId="61" xfId="55" applyNumberFormat="1" applyFont="1" applyFill="1" applyBorder="1" applyAlignment="1" applyProtection="1">
      <alignment horizontal="center" vertical="center" wrapText="1"/>
      <protection locked="0"/>
    </xf>
    <xf numFmtId="3" fontId="27" fillId="26" borderId="62" xfId="55" applyNumberFormat="1" applyFont="1" applyFill="1" applyBorder="1" applyAlignment="1" applyProtection="1">
      <alignment horizontal="center" vertical="center" wrapText="1"/>
      <protection locked="0"/>
    </xf>
    <xf numFmtId="3" fontId="27" fillId="26" borderId="57" xfId="55" applyNumberFormat="1" applyFont="1" applyFill="1" applyBorder="1" applyAlignment="1" applyProtection="1">
      <alignment horizontal="center" vertical="center" wrapText="1"/>
      <protection locked="0"/>
    </xf>
    <xf numFmtId="0" fontId="35" fillId="26" borderId="63" xfId="55" applyNumberFormat="1" applyFont="1" applyFill="1" applyBorder="1" applyAlignment="1" applyProtection="1">
      <alignment horizontal="left" vertical="center" wrapText="1" indent="1"/>
      <protection locked="0"/>
    </xf>
    <xf numFmtId="9" fontId="27" fillId="26" borderId="57" xfId="55" applyNumberFormat="1" applyFont="1" applyFill="1" applyBorder="1" applyAlignment="1" applyProtection="1">
      <alignment horizontal="center" vertical="center" wrapText="1"/>
      <protection locked="0"/>
    </xf>
    <xf numFmtId="3" fontId="27" fillId="26" borderId="63" xfId="55" applyNumberFormat="1" applyFont="1" applyFill="1" applyBorder="1" applyAlignment="1" applyProtection="1">
      <alignment horizontal="center" vertical="center" wrapText="1"/>
      <protection locked="0"/>
    </xf>
    <xf numFmtId="0" fontId="27" fillId="26" borderId="58" xfId="55" applyNumberFormat="1" applyFont="1" applyFill="1" applyBorder="1" applyAlignment="1" applyProtection="1">
      <alignment horizontal="center" vertical="center" wrapText="1"/>
      <protection locked="0"/>
    </xf>
    <xf numFmtId="4" fontId="28" fillId="26" borderId="64" xfId="55" applyNumberFormat="1" applyFont="1" applyFill="1" applyBorder="1" applyAlignment="1" applyProtection="1">
      <alignment horizontal="center" vertical="center" wrapText="1"/>
      <protection locked="0"/>
    </xf>
    <xf numFmtId="165" fontId="30" fillId="24" borderId="42" xfId="55" applyFont="1" applyFill="1" applyBorder="1" applyAlignment="1" applyProtection="1">
      <alignment horizontal="center" vertical="center" wrapText="1"/>
    </xf>
    <xf numFmtId="4" fontId="61" fillId="26" borderId="56" xfId="55" applyNumberFormat="1" applyFont="1" applyFill="1" applyBorder="1" applyAlignment="1" applyProtection="1">
      <alignment horizontal="center" vertical="center" wrapText="1"/>
      <protection locked="0"/>
    </xf>
    <xf numFmtId="4" fontId="22" fillId="26" borderId="61" xfId="55" applyNumberFormat="1" applyFont="1" applyFill="1" applyBorder="1" applyAlignment="1" applyProtection="1">
      <alignment horizontal="center" vertical="center" wrapText="1"/>
      <protection locked="0"/>
    </xf>
    <xf numFmtId="169" fontId="22" fillId="26" borderId="61" xfId="55" applyNumberFormat="1" applyFont="1" applyFill="1" applyBorder="1" applyAlignment="1" applyProtection="1">
      <alignment horizontal="center" vertical="center" wrapText="1"/>
      <protection locked="0"/>
    </xf>
    <xf numFmtId="4" fontId="22" fillId="26" borderId="56" xfId="55" applyNumberFormat="1" applyFont="1" applyFill="1" applyBorder="1" applyAlignment="1" applyProtection="1">
      <alignment horizontal="center" vertical="center" wrapText="1"/>
      <protection locked="0"/>
    </xf>
    <xf numFmtId="3" fontId="22" fillId="26" borderId="56" xfId="55" applyNumberFormat="1" applyFont="1" applyFill="1" applyBorder="1" applyAlignment="1" applyProtection="1">
      <alignment horizontal="center" vertical="center" wrapText="1"/>
      <protection locked="0"/>
    </xf>
    <xf numFmtId="3" fontId="22" fillId="26" borderId="58" xfId="55" applyNumberFormat="1" applyFont="1" applyFill="1" applyBorder="1" applyAlignment="1" applyProtection="1">
      <alignment horizontal="center" vertical="center" wrapText="1"/>
      <protection locked="0"/>
    </xf>
    <xf numFmtId="3" fontId="22" fillId="26" borderId="64" xfId="55" applyNumberFormat="1" applyFont="1" applyFill="1" applyBorder="1" applyAlignment="1" applyProtection="1">
      <alignment horizontal="center" vertical="center" wrapText="1"/>
      <protection locked="0"/>
    </xf>
    <xf numFmtId="4" fontId="28" fillId="26" borderId="65" xfId="0" applyNumberFormat="1" applyFont="1" applyFill="1" applyBorder="1" applyAlignment="1" applyProtection="1">
      <alignment horizontal="right" vertical="center" wrapText="1"/>
      <protection locked="0"/>
    </xf>
    <xf numFmtId="4" fontId="28" fillId="26" borderId="52" xfId="0" applyNumberFormat="1" applyFont="1" applyFill="1" applyBorder="1" applyAlignment="1" applyProtection="1">
      <alignment horizontal="right" vertical="center" wrapText="1"/>
      <protection locked="0"/>
    </xf>
    <xf numFmtId="165" fontId="25" fillId="24" borderId="29" xfId="55" applyFont="1" applyFill="1" applyBorder="1" applyAlignment="1" applyProtection="1">
      <alignment horizontal="center" vertical="center" wrapText="1"/>
    </xf>
    <xf numFmtId="165" fontId="25" fillId="24" borderId="66" xfId="55" applyFont="1" applyFill="1" applyBorder="1" applyAlignment="1" applyProtection="1">
      <alignment horizontal="center" vertical="center" wrapText="1"/>
    </xf>
    <xf numFmtId="165" fontId="29" fillId="0" borderId="23" xfId="55" applyFont="1" applyFill="1" applyBorder="1" applyAlignment="1" applyProtection="1">
      <alignment vertical="center"/>
    </xf>
    <xf numFmtId="165" fontId="29" fillId="0" borderId="24" xfId="55" applyFont="1" applyFill="1" applyBorder="1" applyAlignment="1" applyProtection="1">
      <alignment vertical="center"/>
    </xf>
    <xf numFmtId="165" fontId="15" fillId="0" borderId="67" xfId="0" applyFont="1" applyFill="1" applyBorder="1" applyAlignment="1" applyProtection="1">
      <alignment horizontal="center" vertical="center" wrapText="1"/>
    </xf>
    <xf numFmtId="165" fontId="15" fillId="0" borderId="25" xfId="0" applyFont="1" applyFill="1" applyBorder="1" applyAlignment="1" applyProtection="1">
      <alignment horizontal="center" vertical="center" wrapText="1"/>
    </xf>
    <xf numFmtId="4" fontId="31" fillId="26" borderId="68" xfId="52" applyNumberFormat="1" applyFont="1" applyFill="1" applyBorder="1" applyAlignment="1" applyProtection="1">
      <alignment vertical="center"/>
      <protection locked="0"/>
    </xf>
    <xf numFmtId="4" fontId="31" fillId="26" borderId="69" xfId="52" applyNumberFormat="1" applyFont="1" applyFill="1" applyBorder="1" applyAlignment="1" applyProtection="1">
      <alignment vertical="center"/>
      <protection locked="0"/>
    </xf>
    <xf numFmtId="4" fontId="31" fillId="26" borderId="70" xfId="52" applyNumberFormat="1" applyFont="1" applyFill="1" applyBorder="1" applyAlignment="1" applyProtection="1">
      <alignment vertical="center"/>
      <protection locked="0"/>
    </xf>
    <xf numFmtId="165" fontId="16" fillId="0" borderId="24" xfId="0" applyFont="1" applyFill="1" applyBorder="1" applyAlignment="1" applyProtection="1">
      <alignment vertical="center"/>
    </xf>
    <xf numFmtId="165" fontId="16" fillId="0" borderId="25" xfId="0" applyFont="1" applyFill="1" applyBorder="1" applyAlignment="1" applyProtection="1">
      <alignment vertical="center"/>
    </xf>
    <xf numFmtId="165" fontId="25" fillId="24" borderId="42" xfId="55" applyFont="1" applyFill="1" applyBorder="1" applyAlignment="1" applyProtection="1">
      <alignment horizontal="center" vertical="center" wrapText="1"/>
    </xf>
    <xf numFmtId="165" fontId="25" fillId="0" borderId="71" xfId="55" applyFont="1" applyFill="1" applyBorder="1" applyAlignment="1" applyProtection="1">
      <alignment horizontal="center" vertical="center"/>
    </xf>
    <xf numFmtId="165" fontId="25" fillId="0" borderId="42" xfId="55" applyFont="1" applyFill="1" applyBorder="1" applyAlignment="1" applyProtection="1">
      <alignment horizontal="center" vertical="center" wrapText="1"/>
    </xf>
    <xf numFmtId="165" fontId="16" fillId="0" borderId="0" xfId="0" applyFont="1" applyFill="1" applyBorder="1" applyAlignment="1" applyProtection="1">
      <alignment horizontal="center" vertical="center" wrapText="1"/>
    </xf>
    <xf numFmtId="165" fontId="5" fillId="24" borderId="0" xfId="0" applyFont="1" applyFill="1" applyBorder="1" applyAlignment="1" applyProtection="1">
      <alignment horizontal="center" vertical="center" wrapText="1"/>
    </xf>
    <xf numFmtId="165" fontId="5" fillId="24" borderId="0" xfId="0" applyFont="1" applyFill="1" applyBorder="1" applyAlignment="1" applyProtection="1">
      <alignment vertical="center" wrapText="1"/>
    </xf>
    <xf numFmtId="165" fontId="6" fillId="24" borderId="0" xfId="0" applyFont="1" applyFill="1" applyAlignment="1" applyProtection="1">
      <alignment vertical="center" wrapText="1"/>
    </xf>
    <xf numFmtId="165" fontId="32" fillId="24" borderId="0" xfId="0" applyFont="1" applyFill="1" applyBorder="1" applyAlignment="1" applyProtection="1">
      <alignment horizontal="center" vertical="center" wrapText="1"/>
    </xf>
    <xf numFmtId="165" fontId="6" fillId="0" borderId="0" xfId="0" applyFont="1" applyAlignment="1" applyProtection="1">
      <alignment vertical="center" wrapText="1"/>
    </xf>
    <xf numFmtId="0" fontId="8" fillId="24" borderId="0" xfId="0" applyNumberFormat="1" applyFont="1" applyFill="1" applyBorder="1" applyAlignment="1" applyProtection="1">
      <alignment vertical="center" wrapText="1"/>
    </xf>
    <xf numFmtId="165" fontId="9" fillId="24" borderId="0" xfId="0" applyFont="1" applyFill="1" applyAlignment="1" applyProtection="1">
      <alignment vertical="center" wrapText="1"/>
    </xf>
    <xf numFmtId="165" fontId="43" fillId="24" borderId="0" xfId="0" applyFont="1" applyFill="1" applyBorder="1" applyAlignment="1" applyProtection="1">
      <alignment horizontal="left" vertical="center" wrapText="1"/>
    </xf>
    <xf numFmtId="165" fontId="45" fillId="24" borderId="0" xfId="0" applyFont="1" applyFill="1" applyBorder="1" applyAlignment="1" applyProtection="1">
      <alignment horizontal="center" vertical="center" wrapText="1"/>
    </xf>
    <xf numFmtId="165" fontId="10" fillId="24" borderId="0" xfId="0" applyFont="1" applyFill="1" applyBorder="1" applyAlignment="1" applyProtection="1">
      <alignment horizontal="center" vertical="center" wrapText="1"/>
    </xf>
    <xf numFmtId="165" fontId="10" fillId="24" borderId="0" xfId="0" applyFont="1" applyFill="1" applyBorder="1" applyAlignment="1" applyProtection="1">
      <alignment vertical="center" wrapText="1"/>
    </xf>
    <xf numFmtId="165" fontId="10" fillId="24" borderId="0" xfId="0" applyFont="1" applyFill="1" applyAlignment="1" applyProtection="1">
      <alignment vertical="center" wrapText="1"/>
    </xf>
    <xf numFmtId="165" fontId="8" fillId="24" borderId="0" xfId="0" applyFont="1" applyFill="1" applyBorder="1" applyAlignment="1" applyProtection="1">
      <alignment horizontal="center" vertical="center" wrapText="1"/>
    </xf>
    <xf numFmtId="165" fontId="47" fillId="24" borderId="30" xfId="0" applyFont="1" applyFill="1" applyBorder="1" applyAlignment="1" applyProtection="1">
      <alignment horizontal="left" vertical="center" wrapText="1"/>
    </xf>
    <xf numFmtId="165" fontId="44" fillId="24" borderId="0" xfId="0" quotePrefix="1" applyFont="1" applyFill="1" applyBorder="1" applyAlignment="1" applyProtection="1">
      <alignment horizontal="left" vertical="center"/>
    </xf>
    <xf numFmtId="165" fontId="0" fillId="0" borderId="0" xfId="0" applyBorder="1" applyAlignment="1" applyProtection="1">
      <alignment vertical="center"/>
    </xf>
    <xf numFmtId="2" fontId="8" fillId="24" borderId="0" xfId="0" applyNumberFormat="1" applyFont="1" applyFill="1" applyBorder="1" applyAlignment="1" applyProtection="1">
      <alignment vertical="center" wrapText="1"/>
    </xf>
    <xf numFmtId="165" fontId="88" fillId="25" borderId="27" xfId="0" applyFont="1" applyFill="1" applyBorder="1" applyAlignment="1" applyProtection="1">
      <alignment horizontal="center" vertical="center" wrapText="1"/>
    </xf>
    <xf numFmtId="165" fontId="8" fillId="24" borderId="0" xfId="0" applyFont="1" applyFill="1" applyAlignment="1" applyProtection="1">
      <alignment horizontal="center" vertical="center" wrapText="1"/>
    </xf>
    <xf numFmtId="49" fontId="47" fillId="24" borderId="68" xfId="0" applyNumberFormat="1" applyFont="1" applyFill="1" applyBorder="1" applyAlignment="1" applyProtection="1">
      <alignment horizontal="left" vertical="center"/>
    </xf>
    <xf numFmtId="165" fontId="23" fillId="24" borderId="0" xfId="0" applyFont="1" applyFill="1" applyBorder="1" applyAlignment="1" applyProtection="1">
      <alignment horizontal="left" vertical="center"/>
    </xf>
    <xf numFmtId="165" fontId="2" fillId="0" borderId="0" xfId="0" applyFont="1" applyFill="1" applyBorder="1" applyAlignment="1" applyProtection="1">
      <alignment horizontal="center" vertical="center"/>
    </xf>
    <xf numFmtId="165" fontId="0" fillId="0" borderId="0" xfId="0" applyFill="1" applyBorder="1" applyAlignment="1" applyProtection="1">
      <alignment horizontal="center" vertical="center"/>
    </xf>
    <xf numFmtId="0" fontId="8" fillId="24" borderId="0" xfId="0" applyNumberFormat="1" applyFont="1" applyFill="1" applyAlignment="1" applyProtection="1">
      <alignment vertical="center" wrapText="1"/>
    </xf>
    <xf numFmtId="0" fontId="7" fillId="24" borderId="0" xfId="0" applyNumberFormat="1" applyFont="1" applyFill="1" applyBorder="1" applyAlignment="1" applyProtection="1">
      <alignment vertical="center" wrapText="1"/>
    </xf>
    <xf numFmtId="165" fontId="6" fillId="24" borderId="0" xfId="0" applyFont="1" applyFill="1" applyBorder="1" applyAlignment="1" applyProtection="1">
      <alignment vertical="center" wrapText="1"/>
    </xf>
    <xf numFmtId="165" fontId="39" fillId="25" borderId="12" xfId="0" applyFont="1" applyFill="1" applyBorder="1" applyAlignment="1" applyProtection="1">
      <alignment horizontal="center" vertical="center" wrapText="1"/>
    </xf>
    <xf numFmtId="165" fontId="47" fillId="24" borderId="30" xfId="0" applyFont="1" applyFill="1" applyBorder="1" applyAlignment="1" applyProtection="1">
      <alignment horizontal="left" vertical="center"/>
    </xf>
    <xf numFmtId="165" fontId="0" fillId="0" borderId="0" xfId="0" applyBorder="1" applyAlignment="1" applyProtection="1">
      <alignment horizontal="left" vertical="center"/>
    </xf>
    <xf numFmtId="165" fontId="6" fillId="0" borderId="0" xfId="0" applyFont="1" applyBorder="1" applyAlignment="1" applyProtection="1">
      <alignment vertical="center" wrapText="1"/>
    </xf>
    <xf numFmtId="165" fontId="39" fillId="25" borderId="28" xfId="0" applyFont="1" applyFill="1" applyBorder="1" applyAlignment="1" applyProtection="1">
      <alignment horizontal="center" vertical="center" wrapText="1"/>
    </xf>
    <xf numFmtId="166" fontId="83" fillId="24" borderId="0" xfId="0" applyNumberFormat="1" applyFont="1" applyFill="1" applyBorder="1" applyAlignment="1" applyProtection="1">
      <alignment horizontal="center" vertical="center"/>
    </xf>
    <xf numFmtId="165" fontId="39" fillId="0" borderId="0" xfId="0" applyFont="1" applyFill="1" applyBorder="1" applyAlignment="1" applyProtection="1">
      <alignment horizontal="center" vertical="center" wrapText="1"/>
    </xf>
    <xf numFmtId="165" fontId="23" fillId="24" borderId="14" xfId="0" applyFont="1" applyFill="1" applyBorder="1" applyAlignment="1" applyProtection="1">
      <alignment horizontal="left" vertical="center"/>
    </xf>
    <xf numFmtId="165" fontId="23" fillId="24" borderId="30" xfId="0" applyFont="1" applyFill="1" applyBorder="1" applyAlignment="1" applyProtection="1">
      <alignment horizontal="left" vertical="center"/>
    </xf>
    <xf numFmtId="165" fontId="47" fillId="24" borderId="0" xfId="0" applyFont="1" applyFill="1" applyBorder="1" applyAlignment="1" applyProtection="1">
      <alignment horizontal="left" vertical="center"/>
    </xf>
    <xf numFmtId="14" fontId="2" fillId="24" borderId="0" xfId="0" quotePrefix="1" applyNumberFormat="1" applyFont="1" applyFill="1" applyBorder="1" applyAlignment="1" applyProtection="1">
      <alignment horizontal="left" vertical="center"/>
    </xf>
    <xf numFmtId="165" fontId="4" fillId="24" borderId="0" xfId="0" applyFont="1" applyFill="1" applyBorder="1" applyAlignment="1" applyProtection="1">
      <alignment horizontal="center" vertical="center" textRotation="255" wrapText="1"/>
    </xf>
    <xf numFmtId="165" fontId="84" fillId="0" borderId="0" xfId="0" applyFont="1" applyBorder="1" applyAlignment="1" applyProtection="1">
      <alignment horizontal="center" vertical="center" wrapText="1"/>
    </xf>
    <xf numFmtId="165" fontId="4" fillId="24" borderId="19" xfId="0" applyFont="1" applyFill="1" applyBorder="1" applyAlignment="1" applyProtection="1">
      <alignment horizontal="center" vertical="center" textRotation="255" wrapText="1"/>
    </xf>
    <xf numFmtId="165" fontId="3" fillId="0" borderId="19" xfId="0" applyFont="1" applyBorder="1" applyAlignment="1" applyProtection="1">
      <alignment horizontal="center" vertical="center" wrapText="1"/>
    </xf>
    <xf numFmtId="165" fontId="48" fillId="24" borderId="18" xfId="0" applyFont="1" applyFill="1" applyBorder="1" applyAlignment="1" applyProtection="1">
      <alignment horizontal="center" vertical="center"/>
    </xf>
    <xf numFmtId="165" fontId="48" fillId="24" borderId="25" xfId="0" applyFont="1" applyFill="1" applyBorder="1" applyAlignment="1" applyProtection="1">
      <alignment horizontal="center" vertical="center"/>
    </xf>
    <xf numFmtId="165" fontId="4" fillId="24" borderId="29" xfId="0" applyFont="1" applyFill="1" applyBorder="1" applyAlignment="1" applyProtection="1">
      <alignment horizontal="center" vertical="center" textRotation="255" wrapText="1"/>
    </xf>
    <xf numFmtId="165" fontId="98" fillId="0" borderId="29" xfId="0" applyFont="1" applyBorder="1" applyAlignment="1" applyProtection="1">
      <alignment horizontal="center" vertical="center" wrapText="1"/>
    </xf>
    <xf numFmtId="165" fontId="6" fillId="24" borderId="23" xfId="0" applyFont="1" applyFill="1" applyBorder="1" applyAlignment="1" applyProtection="1">
      <alignment vertical="center" wrapText="1"/>
    </xf>
    <xf numFmtId="165" fontId="6" fillId="24" borderId="18" xfId="0" applyFont="1" applyFill="1" applyBorder="1" applyAlignment="1" applyProtection="1">
      <alignment vertical="center" wrapText="1"/>
    </xf>
    <xf numFmtId="165" fontId="4" fillId="24" borderId="42" xfId="0" applyFont="1" applyFill="1" applyBorder="1" applyAlignment="1" applyProtection="1">
      <alignment horizontal="center" vertical="center" textRotation="255" wrapText="1"/>
    </xf>
    <xf numFmtId="165" fontId="84" fillId="0" borderId="18" xfId="0" applyFont="1" applyBorder="1" applyAlignment="1" applyProtection="1">
      <alignment horizontal="center" vertical="center" wrapText="1"/>
    </xf>
    <xf numFmtId="165" fontId="15" fillId="0" borderId="18" xfId="0" applyFont="1" applyFill="1" applyBorder="1" applyAlignment="1" applyProtection="1">
      <alignment horizontal="center" vertical="center" textRotation="255" wrapText="1"/>
    </xf>
    <xf numFmtId="165" fontId="47" fillId="24" borderId="34" xfId="0" applyFont="1" applyFill="1" applyBorder="1" applyAlignment="1" applyProtection="1">
      <alignment horizontal="center" vertical="center"/>
    </xf>
    <xf numFmtId="165" fontId="6" fillId="24" borderId="0" xfId="0" applyFont="1" applyFill="1" applyAlignment="1" applyProtection="1">
      <alignment horizontal="center" vertical="center" wrapText="1"/>
    </xf>
    <xf numFmtId="165" fontId="6" fillId="24" borderId="0" xfId="0" applyFont="1" applyFill="1" applyAlignment="1" applyProtection="1">
      <alignment vertical="center"/>
    </xf>
    <xf numFmtId="0" fontId="47" fillId="0" borderId="0" xfId="52" applyFont="1" applyAlignment="1" applyProtection="1">
      <alignment horizontal="left" vertical="center"/>
    </xf>
    <xf numFmtId="0" fontId="81" fillId="0" borderId="0" xfId="52" applyFont="1" applyFill="1" applyBorder="1" applyAlignment="1" applyProtection="1">
      <alignment vertical="center"/>
    </xf>
    <xf numFmtId="0" fontId="81" fillId="0" borderId="0" xfId="52" applyFont="1" applyFill="1" applyAlignment="1" applyProtection="1">
      <alignment vertical="center"/>
    </xf>
    <xf numFmtId="0" fontId="2" fillId="0" borderId="0" xfId="52" applyFont="1" applyFill="1" applyAlignment="1" applyProtection="1">
      <alignment vertical="center"/>
    </xf>
    <xf numFmtId="165" fontId="2" fillId="0" borderId="30" xfId="0" applyFont="1" applyBorder="1" applyAlignment="1" applyProtection="1">
      <alignment horizontal="left" vertical="center"/>
    </xf>
    <xf numFmtId="165" fontId="42" fillId="0" borderId="0" xfId="57" applyFont="1" applyFill="1" applyBorder="1" applyAlignment="1" applyProtection="1">
      <alignment horizontal="center"/>
    </xf>
    <xf numFmtId="165" fontId="94" fillId="25" borderId="72" xfId="57" applyFont="1" applyFill="1" applyBorder="1" applyAlignment="1" applyProtection="1">
      <alignment vertical="center"/>
    </xf>
    <xf numFmtId="0" fontId="2" fillId="0" borderId="0" xfId="52" applyFont="1" applyFill="1" applyBorder="1" applyAlignment="1" applyProtection="1">
      <alignment vertical="center"/>
    </xf>
    <xf numFmtId="165" fontId="94" fillId="25" borderId="73" xfId="57" applyFont="1" applyFill="1" applyBorder="1" applyAlignment="1" applyProtection="1">
      <alignment horizontal="center" vertical="center" wrapText="1"/>
    </xf>
    <xf numFmtId="165" fontId="2" fillId="0" borderId="68" xfId="0" applyFont="1" applyBorder="1" applyAlignment="1" applyProtection="1">
      <alignment horizontal="left" vertical="center"/>
    </xf>
    <xf numFmtId="166" fontId="2" fillId="0" borderId="0" xfId="57" applyNumberFormat="1" applyFont="1" applyBorder="1" applyAlignment="1" applyProtection="1">
      <alignment vertical="center"/>
    </xf>
    <xf numFmtId="1" fontId="2" fillId="0" borderId="0" xfId="57" applyNumberFormat="1" applyFont="1" applyBorder="1" applyAlignment="1" applyProtection="1">
      <alignment horizontal="center" vertical="center"/>
    </xf>
    <xf numFmtId="17" fontId="42" fillId="0" borderId="0" xfId="57" applyNumberFormat="1" applyFont="1" applyFill="1" applyBorder="1" applyAlignment="1" applyProtection="1">
      <alignment horizontal="center"/>
    </xf>
    <xf numFmtId="165" fontId="94" fillId="25" borderId="74" xfId="57" applyFont="1" applyFill="1" applyBorder="1" applyAlignment="1" applyProtection="1">
      <alignment horizontal="center" vertical="center" wrapText="1"/>
    </xf>
    <xf numFmtId="165" fontId="94" fillId="0" borderId="0" xfId="57" applyFont="1" applyFill="1" applyBorder="1" applyAlignment="1" applyProtection="1">
      <alignment horizontal="center" vertical="center" wrapText="1"/>
    </xf>
    <xf numFmtId="0" fontId="2" fillId="0" borderId="0" xfId="52" applyFont="1" applyFill="1" applyBorder="1" applyAlignment="1" applyProtection="1">
      <alignment horizontal="left" vertical="center"/>
    </xf>
    <xf numFmtId="0" fontId="31" fillId="0" borderId="0" xfId="52" applyFont="1" applyFill="1" applyAlignment="1" applyProtection="1">
      <alignment vertical="center"/>
    </xf>
    <xf numFmtId="0" fontId="29" fillId="0" borderId="19" xfId="52" applyFont="1" applyFill="1" applyBorder="1" applyAlignment="1" applyProtection="1">
      <alignment horizontal="center"/>
    </xf>
    <xf numFmtId="0" fontId="47" fillId="0" borderId="23" xfId="52" applyFont="1" applyFill="1" applyBorder="1" applyAlignment="1" applyProtection="1">
      <alignment vertical="center"/>
    </xf>
    <xf numFmtId="0" fontId="47" fillId="0" borderId="24" xfId="52" applyFont="1" applyFill="1" applyBorder="1" applyAlignment="1" applyProtection="1">
      <alignment vertical="center"/>
    </xf>
    <xf numFmtId="0" fontId="47" fillId="0" borderId="24" xfId="52" applyFont="1" applyFill="1" applyBorder="1" applyAlignment="1" applyProtection="1">
      <alignment horizontal="center" vertical="center"/>
    </xf>
    <xf numFmtId="0" fontId="47" fillId="0" borderId="10" xfId="52" applyFont="1" applyFill="1" applyBorder="1" applyAlignment="1" applyProtection="1">
      <alignment vertical="center"/>
    </xf>
    <xf numFmtId="0" fontId="47" fillId="0" borderId="50" xfId="52" applyFont="1" applyFill="1" applyBorder="1" applyAlignment="1" applyProtection="1">
      <alignment vertical="center"/>
    </xf>
    <xf numFmtId="0" fontId="47" fillId="0" borderId="19" xfId="52" applyFont="1" applyFill="1" applyBorder="1" applyAlignment="1" applyProtection="1">
      <alignment horizontal="center" vertical="center" wrapText="1"/>
    </xf>
    <xf numFmtId="0" fontId="3" fillId="0" borderId="75" xfId="52" applyFont="1" applyFill="1" applyBorder="1" applyAlignment="1" applyProtection="1">
      <alignment vertical="center"/>
    </xf>
    <xf numFmtId="0" fontId="3" fillId="0" borderId="13" xfId="52" applyFont="1" applyFill="1" applyBorder="1" applyAlignment="1" applyProtection="1">
      <alignment vertical="center"/>
    </xf>
    <xf numFmtId="0" fontId="2" fillId="0" borderId="0" xfId="52" applyFont="1" applyAlignment="1" applyProtection="1">
      <alignment vertical="center"/>
    </xf>
    <xf numFmtId="17" fontId="3" fillId="0" borderId="18" xfId="52" applyNumberFormat="1" applyFont="1" applyFill="1" applyBorder="1" applyAlignment="1" applyProtection="1">
      <alignment horizontal="center" vertical="center"/>
    </xf>
    <xf numFmtId="17" fontId="3" fillId="0" borderId="18" xfId="52" applyNumberFormat="1" applyFont="1" applyFill="1" applyBorder="1" applyAlignment="1" applyProtection="1">
      <alignment horizontal="center" vertical="center" wrapText="1"/>
    </xf>
    <xf numFmtId="17" fontId="3" fillId="0" borderId="23" xfId="52" applyNumberFormat="1" applyFont="1" applyFill="1" applyBorder="1" applyAlignment="1" applyProtection="1">
      <alignment horizontal="center" vertical="center" wrapText="1"/>
    </xf>
    <xf numFmtId="17" fontId="3" fillId="0" borderId="25" xfId="52" applyNumberFormat="1" applyFont="1" applyFill="1" applyBorder="1" applyAlignment="1" applyProtection="1">
      <alignment horizontal="center" vertical="center" wrapText="1"/>
    </xf>
    <xf numFmtId="17" fontId="25" fillId="0" borderId="18" xfId="52" applyNumberFormat="1" applyFont="1" applyFill="1" applyBorder="1" applyAlignment="1" applyProtection="1">
      <alignment horizontal="center" vertical="center" wrapText="1"/>
    </xf>
    <xf numFmtId="0" fontId="3" fillId="0" borderId="29" xfId="52" applyFont="1" applyFill="1" applyBorder="1" applyAlignment="1" applyProtection="1">
      <alignment horizontal="center" vertical="center" wrapText="1"/>
    </xf>
    <xf numFmtId="0" fontId="31" fillId="25" borderId="23" xfId="52" applyFont="1" applyFill="1" applyBorder="1" applyAlignment="1" applyProtection="1">
      <alignment vertical="center"/>
    </xf>
    <xf numFmtId="0" fontId="31" fillId="25" borderId="24" xfId="52" applyFont="1" applyFill="1" applyBorder="1" applyAlignment="1" applyProtection="1">
      <alignment vertical="center"/>
    </xf>
    <xf numFmtId="0" fontId="3" fillId="0" borderId="18" xfId="52" applyFont="1" applyFill="1" applyBorder="1" applyAlignment="1" applyProtection="1">
      <alignment horizontal="center" vertical="center"/>
    </xf>
    <xf numFmtId="0" fontId="3" fillId="0" borderId="23" xfId="52" applyFont="1" applyFill="1" applyBorder="1" applyAlignment="1" applyProtection="1">
      <alignment horizontal="center" vertical="center"/>
    </xf>
    <xf numFmtId="0" fontId="3" fillId="27" borderId="23" xfId="52" applyFont="1" applyFill="1" applyBorder="1" applyAlignment="1" applyProtection="1">
      <alignment vertical="center"/>
    </xf>
    <xf numFmtId="0" fontId="3" fillId="27" borderId="24" xfId="52" applyFont="1" applyFill="1" applyBorder="1" applyAlignment="1" applyProtection="1">
      <alignment vertical="center"/>
    </xf>
    <xf numFmtId="0" fontId="3" fillId="27" borderId="24" xfId="52" applyFont="1" applyFill="1" applyBorder="1" applyAlignment="1" applyProtection="1">
      <alignment horizontal="center" vertical="center"/>
    </xf>
    <xf numFmtId="0" fontId="3" fillId="28" borderId="23" xfId="52" applyFont="1" applyFill="1" applyBorder="1" applyAlignment="1" applyProtection="1">
      <alignment vertical="center"/>
    </xf>
    <xf numFmtId="0" fontId="3" fillId="28" borderId="24" xfId="52" applyFont="1" applyFill="1" applyBorder="1" applyAlignment="1" applyProtection="1">
      <alignment vertical="center"/>
    </xf>
    <xf numFmtId="0" fontId="3" fillId="28" borderId="24" xfId="52" applyFont="1" applyFill="1" applyBorder="1" applyAlignment="1" applyProtection="1">
      <alignment horizontal="center" vertical="center"/>
    </xf>
    <xf numFmtId="0" fontId="3" fillId="28" borderId="25" xfId="52" applyFont="1" applyFill="1" applyBorder="1" applyAlignment="1" applyProtection="1">
      <alignment vertical="center"/>
    </xf>
    <xf numFmtId="0" fontId="3" fillId="0" borderId="18" xfId="52" applyFont="1" applyFill="1" applyBorder="1" applyAlignment="1" applyProtection="1">
      <alignment horizontal="center" vertical="center" wrapText="1"/>
    </xf>
    <xf numFmtId="0" fontId="3" fillId="0" borderId="24" xfId="52" applyFont="1" applyFill="1" applyBorder="1" applyAlignment="1" applyProtection="1">
      <alignment horizontal="center" vertical="center"/>
    </xf>
    <xf numFmtId="0" fontId="3" fillId="25" borderId="23" xfId="52" applyFont="1" applyFill="1" applyBorder="1" applyAlignment="1" applyProtection="1">
      <alignment vertical="center"/>
    </xf>
    <xf numFmtId="0" fontId="3" fillId="25" borderId="24" xfId="52" applyFont="1" applyFill="1" applyBorder="1" applyAlignment="1" applyProtection="1">
      <alignment vertical="center"/>
    </xf>
    <xf numFmtId="0" fontId="31" fillId="25" borderId="25" xfId="52" applyFont="1" applyFill="1" applyBorder="1" applyAlignment="1" applyProtection="1">
      <alignment vertical="center"/>
    </xf>
    <xf numFmtId="0" fontId="31" fillId="0" borderId="0" xfId="52" applyFont="1" applyAlignment="1" applyProtection="1">
      <alignment vertical="center"/>
    </xf>
    <xf numFmtId="4" fontId="3" fillId="0" borderId="18" xfId="52" applyNumberFormat="1" applyFont="1" applyFill="1" applyBorder="1" applyAlignment="1" applyProtection="1">
      <alignment vertical="center"/>
    </xf>
    <xf numFmtId="4" fontId="3" fillId="0" borderId="23" xfId="52" applyNumberFormat="1" applyFont="1" applyFill="1" applyBorder="1" applyAlignment="1" applyProtection="1">
      <alignment vertical="center"/>
    </xf>
    <xf numFmtId="4" fontId="92" fillId="0" borderId="18" xfId="52" applyNumberFormat="1" applyFont="1" applyFill="1" applyBorder="1" applyAlignment="1" applyProtection="1">
      <alignment vertical="center"/>
    </xf>
    <xf numFmtId="0" fontId="31" fillId="26" borderId="76" xfId="52" applyFont="1" applyFill="1" applyBorder="1" applyAlignment="1" applyProtection="1">
      <alignment vertical="center"/>
      <protection locked="0"/>
    </xf>
    <xf numFmtId="0" fontId="31" fillId="26" borderId="68" xfId="52" applyFont="1" applyFill="1" applyBorder="1" applyAlignment="1" applyProtection="1">
      <alignment vertical="center"/>
      <protection locked="0"/>
    </xf>
    <xf numFmtId="0" fontId="31" fillId="26" borderId="69" xfId="52" applyFont="1" applyFill="1" applyBorder="1" applyAlignment="1" applyProtection="1">
      <alignment vertical="center"/>
      <protection locked="0"/>
    </xf>
    <xf numFmtId="0" fontId="31" fillId="26" borderId="70" xfId="52" applyFont="1" applyFill="1" applyBorder="1" applyAlignment="1" applyProtection="1">
      <alignment vertical="center"/>
      <protection locked="0"/>
    </xf>
    <xf numFmtId="0" fontId="31" fillId="26" borderId="55" xfId="52" applyFont="1" applyFill="1" applyBorder="1" applyAlignment="1" applyProtection="1">
      <alignment vertical="center"/>
      <protection locked="0"/>
    </xf>
    <xf numFmtId="165" fontId="4" fillId="0" borderId="23" xfId="0" applyFont="1" applyFill="1" applyBorder="1" applyAlignment="1" applyProtection="1">
      <alignment vertical="center"/>
    </xf>
    <xf numFmtId="165" fontId="5" fillId="24" borderId="0" xfId="0" applyFont="1" applyFill="1" applyBorder="1" applyAlignment="1" applyProtection="1">
      <alignment horizontal="center"/>
    </xf>
    <xf numFmtId="165" fontId="5" fillId="24" borderId="0" xfId="0" applyFont="1" applyFill="1" applyBorder="1" applyProtection="1"/>
    <xf numFmtId="165" fontId="6" fillId="24" borderId="0" xfId="0" applyFont="1" applyFill="1" applyAlignment="1" applyProtection="1">
      <alignment horizontal="center"/>
    </xf>
    <xf numFmtId="165" fontId="6" fillId="24" borderId="0" xfId="0" applyFont="1" applyFill="1" applyProtection="1"/>
    <xf numFmtId="165" fontId="6" fillId="0" borderId="0" xfId="0" applyFont="1" applyProtection="1"/>
    <xf numFmtId="165" fontId="0" fillId="25" borderId="24" xfId="0" applyFill="1" applyBorder="1" applyAlignment="1" applyProtection="1">
      <alignment vertical="center"/>
    </xf>
    <xf numFmtId="165" fontId="0" fillId="25" borderId="25" xfId="0" applyFill="1" applyBorder="1" applyAlignment="1" applyProtection="1">
      <alignment vertical="center"/>
    </xf>
    <xf numFmtId="165" fontId="10" fillId="24" borderId="0" xfId="0" applyFont="1" applyFill="1" applyBorder="1" applyProtection="1"/>
    <xf numFmtId="165" fontId="10" fillId="24" borderId="0" xfId="0" applyFont="1" applyFill="1" applyAlignment="1" applyProtection="1">
      <alignment horizontal="center"/>
    </xf>
    <xf numFmtId="165" fontId="10" fillId="24" borderId="0" xfId="0" applyFont="1" applyFill="1" applyProtection="1"/>
    <xf numFmtId="165" fontId="8" fillId="24" borderId="0" xfId="0" applyFont="1" applyFill="1" applyBorder="1" applyAlignment="1" applyProtection="1">
      <alignment horizontal="center"/>
    </xf>
    <xf numFmtId="165" fontId="47" fillId="24" borderId="68" xfId="0" applyFont="1" applyFill="1" applyBorder="1" applyAlignment="1" applyProtection="1">
      <alignment horizontal="left" vertical="center" wrapText="1"/>
    </xf>
    <xf numFmtId="165" fontId="2" fillId="0" borderId="17" xfId="0" applyFont="1" applyBorder="1" applyAlignment="1" applyProtection="1">
      <alignment horizontal="left" vertical="center"/>
    </xf>
    <xf numFmtId="165" fontId="82" fillId="0" borderId="17" xfId="0" applyFont="1" applyBorder="1" applyAlignment="1" applyProtection="1">
      <alignment horizontal="left" vertical="center"/>
    </xf>
    <xf numFmtId="165" fontId="44" fillId="24" borderId="22" xfId="0" applyFont="1" applyFill="1" applyBorder="1" applyAlignment="1" applyProtection="1">
      <alignment horizontal="left" vertical="center"/>
    </xf>
    <xf numFmtId="165" fontId="8" fillId="24" borderId="0" xfId="0" applyFont="1" applyFill="1" applyAlignment="1" applyProtection="1">
      <alignment horizontal="center"/>
    </xf>
    <xf numFmtId="49" fontId="47" fillId="24" borderId="48" xfId="0" applyNumberFormat="1" applyFont="1" applyFill="1" applyBorder="1" applyAlignment="1" applyProtection="1">
      <alignment horizontal="left" vertical="center"/>
    </xf>
    <xf numFmtId="165" fontId="2" fillId="0" borderId="47" xfId="0" applyFont="1" applyBorder="1" applyAlignment="1" applyProtection="1">
      <alignment horizontal="left" vertical="center"/>
    </xf>
    <xf numFmtId="165" fontId="83" fillId="0" borderId="0" xfId="0" applyFont="1" applyFill="1" applyBorder="1" applyAlignment="1" applyProtection="1">
      <alignment horizontal="center" vertical="center"/>
    </xf>
    <xf numFmtId="165" fontId="2" fillId="0" borderId="68" xfId="0" applyFont="1" applyBorder="1" applyAlignment="1" applyProtection="1">
      <alignment horizontal="center" vertical="center"/>
    </xf>
    <xf numFmtId="1" fontId="83" fillId="24" borderId="0" xfId="0" applyNumberFormat="1" applyFont="1" applyFill="1" applyBorder="1" applyAlignment="1" applyProtection="1">
      <alignment horizontal="center" vertical="center"/>
    </xf>
    <xf numFmtId="14" fontId="2" fillId="0" borderId="68" xfId="0" applyNumberFormat="1" applyFont="1" applyBorder="1" applyAlignment="1" applyProtection="1">
      <alignment horizontal="center" vertical="center"/>
    </xf>
    <xf numFmtId="165" fontId="44" fillId="24" borderId="0" xfId="0" applyFont="1" applyFill="1" applyBorder="1" applyAlignment="1" applyProtection="1">
      <alignment horizontal="center" vertical="center"/>
    </xf>
    <xf numFmtId="165" fontId="48" fillId="24" borderId="0" xfId="0" applyFont="1" applyFill="1" applyBorder="1" applyAlignment="1" applyProtection="1">
      <alignment horizontal="center" vertical="center"/>
    </xf>
    <xf numFmtId="165" fontId="50" fillId="24" borderId="0" xfId="0" applyFont="1" applyFill="1" applyBorder="1" applyAlignment="1" applyProtection="1">
      <alignment horizontal="center" vertical="center"/>
    </xf>
    <xf numFmtId="165" fontId="15" fillId="24" borderId="0" xfId="0" applyFont="1" applyFill="1" applyBorder="1" applyAlignment="1" applyProtection="1">
      <alignment horizontal="center" vertical="center" textRotation="255"/>
    </xf>
    <xf numFmtId="165" fontId="4" fillId="24" borderId="19" xfId="0" applyFont="1" applyFill="1" applyBorder="1" applyAlignment="1" applyProtection="1">
      <alignment horizontal="center" vertical="center" textRotation="255"/>
    </xf>
    <xf numFmtId="165" fontId="15" fillId="24" borderId="19" xfId="0" applyFont="1" applyFill="1" applyBorder="1" applyAlignment="1" applyProtection="1">
      <alignment horizontal="center" vertical="center" wrapText="1"/>
    </xf>
    <xf numFmtId="165" fontId="13" fillId="24" borderId="19" xfId="0" applyFont="1" applyFill="1" applyBorder="1" applyAlignment="1" applyProtection="1">
      <alignment horizontal="center" vertical="center" wrapText="1"/>
    </xf>
    <xf numFmtId="165" fontId="48" fillId="24" borderId="19" xfId="0" applyFont="1" applyFill="1" applyBorder="1" applyAlignment="1" applyProtection="1">
      <alignment horizontal="center" vertical="center" wrapText="1"/>
    </xf>
    <xf numFmtId="165" fontId="35" fillId="24" borderId="0" xfId="0" applyFont="1" applyFill="1" applyBorder="1" applyAlignment="1" applyProtection="1">
      <alignment horizontal="center" wrapText="1"/>
    </xf>
    <xf numFmtId="165" fontId="4" fillId="24" borderId="29" xfId="0" applyFont="1" applyFill="1" applyBorder="1" applyAlignment="1" applyProtection="1">
      <alignment horizontal="center" vertical="center" textRotation="255"/>
    </xf>
    <xf numFmtId="165" fontId="4" fillId="24" borderId="29" xfId="0" applyFont="1" applyFill="1" applyBorder="1" applyAlignment="1" applyProtection="1">
      <alignment horizontal="center" vertical="center" wrapText="1"/>
    </xf>
    <xf numFmtId="165" fontId="17" fillId="24" borderId="29" xfId="0" applyFont="1" applyFill="1" applyBorder="1" applyAlignment="1" applyProtection="1">
      <alignment horizontal="center" vertical="center" wrapText="1"/>
    </xf>
    <xf numFmtId="165" fontId="15" fillId="24" borderId="42" xfId="0" applyFont="1" applyFill="1" applyBorder="1" applyAlignment="1" applyProtection="1">
      <alignment horizontal="center" vertical="center" textRotation="255"/>
    </xf>
    <xf numFmtId="165" fontId="47" fillId="0" borderId="18" xfId="0" applyFont="1" applyBorder="1" applyAlignment="1" applyProtection="1">
      <alignment horizontal="center" vertical="center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168" fontId="36" fillId="24" borderId="18" xfId="0" applyNumberFormat="1" applyFont="1" applyFill="1" applyBorder="1" applyAlignment="1" applyProtection="1">
      <alignment horizontal="center" vertical="center"/>
    </xf>
    <xf numFmtId="165" fontId="5" fillId="24" borderId="0" xfId="55" applyFont="1" applyFill="1" applyBorder="1" applyProtection="1"/>
    <xf numFmtId="165" fontId="6" fillId="24" borderId="0" xfId="55" applyFont="1" applyFill="1" applyProtection="1"/>
    <xf numFmtId="165" fontId="6" fillId="0" borderId="0" xfId="55" applyFont="1" applyProtection="1"/>
    <xf numFmtId="165" fontId="12" fillId="24" borderId="0" xfId="55" applyFont="1" applyFill="1" applyBorder="1" applyProtection="1"/>
    <xf numFmtId="165" fontId="9" fillId="24" borderId="0" xfId="55" applyFont="1" applyFill="1" applyProtection="1"/>
    <xf numFmtId="165" fontId="10" fillId="24" borderId="0" xfId="55" applyFont="1" applyFill="1" applyBorder="1" applyProtection="1"/>
    <xf numFmtId="165" fontId="10" fillId="24" borderId="0" xfId="55" applyFont="1" applyFill="1" applyProtection="1"/>
    <xf numFmtId="165" fontId="8" fillId="24" borderId="0" xfId="55" applyFont="1" applyFill="1" applyBorder="1" applyProtection="1"/>
    <xf numFmtId="165" fontId="44" fillId="24" borderId="17" xfId="0" applyFont="1" applyFill="1" applyBorder="1" applyAlignment="1" applyProtection="1">
      <alignment horizontal="left" vertical="center"/>
    </xf>
    <xf numFmtId="165" fontId="44" fillId="24" borderId="17" xfId="0" quotePrefix="1" applyFont="1" applyFill="1" applyBorder="1" applyAlignment="1" applyProtection="1">
      <alignment horizontal="left" vertical="center"/>
    </xf>
    <xf numFmtId="165" fontId="0" fillId="0" borderId="22" xfId="0" applyBorder="1" applyAlignment="1" applyProtection="1">
      <alignment vertical="center"/>
    </xf>
    <xf numFmtId="165" fontId="8" fillId="24" borderId="0" xfId="55" applyFont="1" applyFill="1" applyProtection="1"/>
    <xf numFmtId="165" fontId="31" fillId="0" borderId="68" xfId="0" applyFont="1" applyBorder="1" applyAlignment="1" applyProtection="1">
      <alignment horizontal="center" vertical="center"/>
    </xf>
    <xf numFmtId="165" fontId="42" fillId="24" borderId="0" xfId="55" applyFont="1" applyFill="1" applyBorder="1" applyAlignment="1" applyProtection="1">
      <alignment horizontal="center" vertical="center"/>
    </xf>
    <xf numFmtId="1" fontId="46" fillId="24" borderId="0" xfId="55" applyNumberFormat="1" applyFont="1" applyFill="1" applyBorder="1" applyAlignment="1" applyProtection="1">
      <alignment horizontal="center"/>
    </xf>
    <xf numFmtId="165" fontId="16" fillId="24" borderId="29" xfId="55" applyFont="1" applyFill="1" applyBorder="1" applyAlignment="1" applyProtection="1">
      <alignment horizontal="center" vertical="center" textRotation="255" wrapText="1"/>
    </xf>
    <xf numFmtId="165" fontId="16" fillId="24" borderId="42" xfId="55" applyFont="1" applyFill="1" applyBorder="1" applyAlignment="1" applyProtection="1">
      <alignment horizontal="center" vertical="center" textRotation="255" wrapText="1"/>
    </xf>
    <xf numFmtId="3" fontId="32" fillId="24" borderId="18" xfId="55" applyNumberFormat="1" applyFont="1" applyFill="1" applyBorder="1" applyAlignment="1" applyProtection="1">
      <alignment horizontal="center" vertical="center" wrapText="1"/>
    </xf>
    <xf numFmtId="3" fontId="32" fillId="24" borderId="42" xfId="55" applyNumberFormat="1" applyFont="1" applyFill="1" applyBorder="1" applyAlignment="1" applyProtection="1">
      <alignment horizontal="center" vertical="center" wrapText="1"/>
    </xf>
    <xf numFmtId="4" fontId="51" fillId="26" borderId="53" xfId="55" applyNumberFormat="1" applyFont="1" applyFill="1" applyBorder="1" applyAlignment="1" applyProtection="1">
      <alignment horizontal="center" vertical="center" wrapText="1"/>
      <protection locked="0"/>
    </xf>
    <xf numFmtId="3" fontId="51" fillId="26" borderId="53" xfId="55" applyNumberFormat="1" applyFont="1" applyFill="1" applyBorder="1" applyAlignment="1" applyProtection="1">
      <alignment horizontal="center" vertical="center" wrapText="1"/>
      <protection locked="0"/>
    </xf>
    <xf numFmtId="4" fontId="51" fillId="26" borderId="57" xfId="55" applyNumberFormat="1" applyFont="1" applyFill="1" applyBorder="1" applyAlignment="1" applyProtection="1">
      <alignment horizontal="center" vertical="center" wrapText="1"/>
      <protection locked="0"/>
    </xf>
    <xf numFmtId="3" fontId="51" fillId="26" borderId="57" xfId="55" applyNumberFormat="1" applyFont="1" applyFill="1" applyBorder="1" applyAlignment="1" applyProtection="1">
      <alignment horizontal="center" vertical="center" wrapText="1"/>
      <protection locked="0"/>
    </xf>
    <xf numFmtId="165" fontId="97" fillId="24" borderId="0" xfId="0" applyFont="1" applyFill="1" applyAlignment="1" applyProtection="1">
      <alignment vertical="center"/>
    </xf>
    <xf numFmtId="165" fontId="6" fillId="0" borderId="0" xfId="0" applyFont="1" applyAlignment="1" applyProtection="1">
      <alignment vertical="center"/>
    </xf>
    <xf numFmtId="165" fontId="9" fillId="24" borderId="0" xfId="0" applyFont="1" applyFill="1" applyAlignment="1" applyProtection="1">
      <alignment vertical="center"/>
    </xf>
    <xf numFmtId="165" fontId="10" fillId="24" borderId="0" xfId="0" applyFont="1" applyFill="1" applyAlignment="1" applyProtection="1">
      <alignment vertical="center"/>
    </xf>
    <xf numFmtId="165" fontId="3" fillId="24" borderId="30" xfId="0" applyFont="1" applyFill="1" applyBorder="1" applyAlignment="1" applyProtection="1">
      <alignment horizontal="left" vertical="center" wrapText="1"/>
    </xf>
    <xf numFmtId="165" fontId="44" fillId="24" borderId="0" xfId="0" quotePrefix="1" applyFont="1" applyFill="1" applyBorder="1" applyAlignment="1" applyProtection="1">
      <alignment vertical="center"/>
    </xf>
    <xf numFmtId="49" fontId="23" fillId="24" borderId="68" xfId="0" applyNumberFormat="1" applyFont="1" applyFill="1" applyBorder="1" applyAlignment="1" applyProtection="1">
      <alignment horizontal="left" vertical="center"/>
    </xf>
    <xf numFmtId="165" fontId="83" fillId="0" borderId="0" xfId="0" applyFont="1" applyFill="1" applyBorder="1" applyAlignment="1" applyProtection="1">
      <alignment vertical="center"/>
    </xf>
    <xf numFmtId="166" fontId="83" fillId="24" borderId="0" xfId="0" applyNumberFormat="1" applyFont="1" applyFill="1" applyBorder="1" applyAlignment="1" applyProtection="1">
      <alignment vertical="center"/>
    </xf>
    <xf numFmtId="14" fontId="2" fillId="24" borderId="68" xfId="0" quotePrefix="1" applyNumberFormat="1" applyFont="1" applyFill="1" applyBorder="1" applyAlignment="1" applyProtection="1">
      <alignment horizontal="left" vertical="center"/>
    </xf>
    <xf numFmtId="165" fontId="8" fillId="24" borderId="0" xfId="0" applyFont="1" applyFill="1" applyBorder="1" applyAlignment="1" applyProtection="1">
      <alignment vertical="center"/>
    </xf>
    <xf numFmtId="165" fontId="8" fillId="24" borderId="0" xfId="0" applyFont="1" applyFill="1" applyAlignment="1" applyProtection="1">
      <alignment vertical="center"/>
    </xf>
    <xf numFmtId="165" fontId="28" fillId="0" borderId="0" xfId="0" applyFont="1" applyFill="1" applyBorder="1" applyAlignment="1" applyProtection="1">
      <alignment horizontal="centerContinuous" vertical="center"/>
    </xf>
    <xf numFmtId="165" fontId="6" fillId="24" borderId="0" xfId="0" applyFont="1" applyFill="1" applyBorder="1" applyAlignment="1" applyProtection="1">
      <alignment vertical="center"/>
    </xf>
    <xf numFmtId="9" fontId="24" fillId="0" borderId="77" xfId="0" applyNumberFormat="1" applyFont="1" applyFill="1" applyBorder="1" applyAlignment="1" applyProtection="1">
      <alignment horizontal="center" vertical="center"/>
    </xf>
    <xf numFmtId="3" fontId="24" fillId="0" borderId="78" xfId="0" applyNumberFormat="1" applyFont="1" applyFill="1" applyBorder="1" applyAlignment="1" applyProtection="1">
      <alignment horizontal="center" vertical="center"/>
    </xf>
    <xf numFmtId="4" fontId="24" fillId="0" borderId="9" xfId="0" applyNumberFormat="1" applyFont="1" applyFill="1" applyBorder="1" applyAlignment="1" applyProtection="1">
      <alignment horizontal="center" vertical="center"/>
    </xf>
    <xf numFmtId="165" fontId="28" fillId="0" borderId="11" xfId="0" applyFont="1" applyFill="1" applyBorder="1" applyAlignment="1" applyProtection="1">
      <alignment vertical="center"/>
    </xf>
    <xf numFmtId="165" fontId="56" fillId="0" borderId="65" xfId="0" applyFont="1" applyFill="1" applyBorder="1" applyAlignment="1" applyProtection="1">
      <alignment vertical="center"/>
    </xf>
    <xf numFmtId="4" fontId="28" fillId="0" borderId="59" xfId="0" applyNumberFormat="1" applyFont="1" applyFill="1" applyBorder="1" applyAlignment="1" applyProtection="1">
      <alignment horizontal="center" vertical="center"/>
    </xf>
    <xf numFmtId="4" fontId="28" fillId="0" borderId="79" xfId="0" applyNumberFormat="1" applyFont="1" applyFill="1" applyBorder="1" applyAlignment="1" applyProtection="1">
      <alignment horizontal="center" vertical="center"/>
    </xf>
    <xf numFmtId="165" fontId="56" fillId="0" borderId="62" xfId="0" applyFont="1" applyFill="1" applyBorder="1" applyAlignment="1" applyProtection="1">
      <alignment vertical="center"/>
    </xf>
    <xf numFmtId="4" fontId="28" fillId="0" borderId="59" xfId="0" applyNumberFormat="1" applyFont="1" applyFill="1" applyBorder="1" applyAlignment="1" applyProtection="1">
      <alignment vertical="center"/>
    </xf>
    <xf numFmtId="4" fontId="28" fillId="0" borderId="79" xfId="0" applyNumberFormat="1" applyFont="1" applyFill="1" applyBorder="1" applyAlignment="1" applyProtection="1">
      <alignment vertical="center"/>
    </xf>
    <xf numFmtId="9" fontId="59" fillId="0" borderId="59" xfId="0" applyNumberFormat="1" applyFont="1" applyFill="1" applyBorder="1" applyAlignment="1" applyProtection="1">
      <alignment horizontal="right" vertical="center" wrapText="1"/>
    </xf>
    <xf numFmtId="4" fontId="24" fillId="0" borderId="78" xfId="0" applyNumberFormat="1" applyFont="1" applyFill="1" applyBorder="1" applyAlignment="1" applyProtection="1">
      <alignment horizontal="center" vertical="center"/>
    </xf>
    <xf numFmtId="4" fontId="24" fillId="0" borderId="79" xfId="0" applyNumberFormat="1" applyFont="1" applyFill="1" applyBorder="1" applyAlignment="1" applyProtection="1">
      <alignment horizontal="center" vertical="center"/>
    </xf>
    <xf numFmtId="4" fontId="28" fillId="0" borderId="80" xfId="0" applyNumberFormat="1" applyFont="1" applyFill="1" applyBorder="1" applyAlignment="1" applyProtection="1">
      <alignment vertical="center"/>
    </xf>
    <xf numFmtId="165" fontId="28" fillId="0" borderId="80" xfId="0" applyFont="1" applyFill="1" applyBorder="1" applyAlignment="1" applyProtection="1">
      <alignment vertical="center"/>
    </xf>
    <xf numFmtId="9" fontId="24" fillId="0" borderId="38" xfId="0" applyNumberFormat="1" applyFont="1" applyFill="1" applyBorder="1" applyAlignment="1" applyProtection="1">
      <alignment horizontal="center" vertical="center"/>
    </xf>
    <xf numFmtId="9" fontId="47" fillId="0" borderId="81" xfId="0" applyNumberFormat="1" applyFont="1" applyBorder="1" applyAlignment="1" applyProtection="1">
      <alignment horizontal="center" vertical="center"/>
    </xf>
    <xf numFmtId="165" fontId="30" fillId="0" borderId="0" xfId="0" applyFont="1" applyBorder="1" applyAlignment="1" applyProtection="1">
      <alignment horizontal="center" vertical="center"/>
    </xf>
    <xf numFmtId="9" fontId="6" fillId="0" borderId="38" xfId="0" applyNumberFormat="1" applyFont="1" applyFill="1" applyBorder="1" applyAlignment="1" applyProtection="1">
      <alignment vertical="center"/>
    </xf>
    <xf numFmtId="165" fontId="24" fillId="0" borderId="0" xfId="0" applyFont="1" applyBorder="1" applyAlignment="1" applyProtection="1">
      <alignment vertical="center"/>
    </xf>
    <xf numFmtId="165" fontId="3" fillId="24" borderId="0" xfId="0" applyFont="1" applyFill="1" applyBorder="1" applyAlignment="1" applyProtection="1">
      <alignment horizontal="left" vertical="center"/>
    </xf>
    <xf numFmtId="3" fontId="21" fillId="26" borderId="53" xfId="0" applyNumberFormat="1" applyFont="1" applyFill="1" applyBorder="1" applyAlignment="1" applyProtection="1">
      <protection locked="0"/>
    </xf>
    <xf numFmtId="3" fontId="21" fillId="26" borderId="57" xfId="0" applyNumberFormat="1" applyFont="1" applyFill="1" applyBorder="1" applyAlignment="1" applyProtection="1">
      <protection locked="0"/>
    </xf>
    <xf numFmtId="165" fontId="15" fillId="0" borderId="82" xfId="0" applyFont="1" applyFill="1" applyBorder="1" applyAlignment="1" applyProtection="1">
      <alignment horizontal="center" vertical="center" wrapText="1"/>
    </xf>
    <xf numFmtId="165" fontId="89" fillId="0" borderId="75" xfId="0" applyFont="1" applyFill="1" applyBorder="1" applyAlignment="1" applyProtection="1">
      <alignment horizontal="center" vertical="center" wrapText="1"/>
    </xf>
    <xf numFmtId="165" fontId="15" fillId="0" borderId="23" xfId="0" applyFont="1" applyFill="1" applyBorder="1" applyAlignment="1" applyProtection="1">
      <alignment horizontal="center" vertical="center" textRotation="255" wrapText="1"/>
    </xf>
    <xf numFmtId="165" fontId="2" fillId="0" borderId="0" xfId="0" applyFont="1" applyBorder="1" applyAlignment="1" applyProtection="1">
      <alignment horizontal="left" vertical="center"/>
    </xf>
    <xf numFmtId="165" fontId="2" fillId="0" borderId="0" xfId="0" applyFont="1" applyBorder="1" applyAlignment="1" applyProtection="1">
      <alignment horizontal="center" vertical="center"/>
    </xf>
    <xf numFmtId="14" fontId="2" fillId="0" borderId="0" xfId="0" applyNumberFormat="1" applyFont="1" applyBorder="1" applyAlignment="1" applyProtection="1">
      <alignment horizontal="center" vertical="center"/>
    </xf>
    <xf numFmtId="165" fontId="34" fillId="0" borderId="71" xfId="55" applyFont="1" applyFill="1" applyBorder="1" applyAlignment="1" applyProtection="1">
      <alignment textRotation="255"/>
    </xf>
    <xf numFmtId="3" fontId="27" fillId="26" borderId="58" xfId="55" applyNumberFormat="1" applyFont="1" applyFill="1" applyBorder="1" applyAlignment="1" applyProtection="1">
      <alignment horizontal="center" vertical="center" wrapText="1"/>
      <protection locked="0"/>
    </xf>
    <xf numFmtId="0" fontId="47" fillId="0" borderId="25" xfId="55" applyNumberFormat="1" applyFont="1" applyFill="1" applyBorder="1" applyAlignment="1" applyProtection="1">
      <alignment horizontal="center" vertical="center"/>
    </xf>
    <xf numFmtId="165" fontId="34" fillId="0" borderId="29" xfId="55" applyFont="1" applyFill="1" applyBorder="1" applyAlignment="1" applyProtection="1">
      <alignment textRotation="255"/>
    </xf>
    <xf numFmtId="165" fontId="47" fillId="0" borderId="18" xfId="55" applyFont="1" applyFill="1" applyBorder="1" applyAlignment="1" applyProtection="1">
      <alignment textRotation="255"/>
    </xf>
    <xf numFmtId="165" fontId="25" fillId="0" borderId="37" xfId="0" applyFont="1" applyFill="1" applyBorder="1" applyAlignment="1" applyProtection="1">
      <alignment horizontal="center" vertical="center" wrapText="1"/>
    </xf>
    <xf numFmtId="165" fontId="54" fillId="24" borderId="42" xfId="55" applyFont="1" applyFill="1" applyBorder="1" applyAlignment="1" applyProtection="1">
      <alignment horizontal="center" vertical="center" wrapText="1"/>
    </xf>
    <xf numFmtId="165" fontId="6" fillId="0" borderId="0" xfId="55" applyFont="1" applyFill="1" applyBorder="1" applyProtection="1"/>
    <xf numFmtId="165" fontId="39" fillId="0" borderId="0" xfId="55" applyFont="1" applyFill="1" applyBorder="1" applyAlignment="1" applyProtection="1">
      <alignment vertical="center"/>
    </xf>
    <xf numFmtId="165" fontId="11" fillId="0" borderId="0" xfId="55" applyFont="1" applyFill="1" applyBorder="1" applyAlignment="1" applyProtection="1">
      <alignment vertical="center"/>
    </xf>
    <xf numFmtId="0" fontId="81" fillId="25" borderId="68" xfId="52" applyFill="1" applyBorder="1" applyProtection="1"/>
    <xf numFmtId="0" fontId="81" fillId="0" borderId="0" xfId="52" applyProtection="1"/>
    <xf numFmtId="17" fontId="3" fillId="27" borderId="83" xfId="52" applyNumberFormat="1" applyFont="1" applyFill="1" applyBorder="1" applyAlignment="1" applyProtection="1">
      <alignment horizontal="center" vertical="center" wrapText="1"/>
    </xf>
    <xf numFmtId="0" fontId="1" fillId="0" borderId="0" xfId="52" applyFont="1" applyProtection="1"/>
    <xf numFmtId="0" fontId="81" fillId="0" borderId="68" xfId="52" applyBorder="1" applyProtection="1"/>
    <xf numFmtId="0" fontId="2" fillId="0" borderId="0" xfId="52" applyFont="1" applyProtection="1"/>
    <xf numFmtId="0" fontId="81" fillId="0" borderId="0" xfId="52" applyFont="1" applyProtection="1"/>
    <xf numFmtId="0" fontId="2" fillId="0" borderId="0" xfId="52" applyFont="1" applyFill="1" applyBorder="1" applyProtection="1"/>
    <xf numFmtId="0" fontId="81" fillId="0" borderId="0" xfId="52" applyFont="1" applyFill="1" applyProtection="1"/>
    <xf numFmtId="165" fontId="0" fillId="0" borderId="0" xfId="0" applyProtection="1"/>
    <xf numFmtId="0" fontId="2" fillId="0" borderId="68" xfId="52" applyFont="1" applyBorder="1" applyProtection="1"/>
    <xf numFmtId="0" fontId="81" fillId="0" borderId="68" xfId="52" applyFont="1" applyBorder="1" applyProtection="1"/>
    <xf numFmtId="4" fontId="28" fillId="26" borderId="62" xfId="55" applyNumberFormat="1" applyFont="1" applyFill="1" applyBorder="1" applyAlignment="1" applyProtection="1">
      <alignment horizontal="center" vertical="center" wrapText="1"/>
      <protection locked="0"/>
    </xf>
    <xf numFmtId="169" fontId="2" fillId="0" borderId="0" xfId="52" applyNumberFormat="1" applyFont="1" applyFill="1" applyAlignment="1" applyProtection="1">
      <alignment vertical="center"/>
    </xf>
    <xf numFmtId="14" fontId="2" fillId="0" borderId="0" xfId="52" applyNumberFormat="1" applyFont="1" applyFill="1" applyAlignment="1" applyProtection="1">
      <alignment vertical="center"/>
    </xf>
    <xf numFmtId="4" fontId="2" fillId="0" borderId="0" xfId="52" applyNumberFormat="1" applyFont="1" applyFill="1" applyBorder="1" applyAlignment="1" applyProtection="1">
      <alignment vertical="center"/>
    </xf>
    <xf numFmtId="2" fontId="2" fillId="0" borderId="0" xfId="52" applyNumberFormat="1" applyFont="1" applyFill="1" applyAlignment="1" applyProtection="1">
      <alignment vertical="center"/>
    </xf>
    <xf numFmtId="2" fontId="2" fillId="0" borderId="0" xfId="52" applyNumberFormat="1" applyFont="1" applyFill="1" applyBorder="1" applyAlignment="1" applyProtection="1">
      <alignment vertical="center"/>
    </xf>
    <xf numFmtId="9" fontId="47" fillId="0" borderId="84" xfId="0" applyNumberFormat="1" applyFont="1" applyBorder="1" applyAlignment="1" applyProtection="1">
      <alignment horizontal="center" vertical="center"/>
    </xf>
    <xf numFmtId="165" fontId="44" fillId="24" borderId="0" xfId="0" quotePrefix="1" applyNumberFormat="1" applyFont="1" applyFill="1" applyBorder="1" applyAlignment="1" applyProtection="1">
      <alignment horizontal="left" vertical="center"/>
    </xf>
    <xf numFmtId="165" fontId="102" fillId="25" borderId="24" xfId="0" applyNumberFormat="1" applyFont="1" applyFill="1" applyBorder="1" applyAlignment="1" applyProtection="1">
      <alignment vertical="center"/>
    </xf>
    <xf numFmtId="165" fontId="102" fillId="29" borderId="25" xfId="0" applyNumberFormat="1" applyFont="1" applyFill="1" applyBorder="1" applyAlignment="1" applyProtection="1">
      <alignment vertical="center"/>
    </xf>
    <xf numFmtId="165" fontId="102" fillId="24" borderId="0" xfId="0" applyNumberFormat="1" applyFont="1" applyFill="1" applyBorder="1" applyAlignment="1" applyProtection="1">
      <alignment vertical="center"/>
    </xf>
    <xf numFmtId="165" fontId="35" fillId="24" borderId="0" xfId="0" applyNumberFormat="1" applyFont="1" applyFill="1" applyBorder="1" applyAlignment="1" applyProtection="1">
      <alignment vertical="center" wrapText="1"/>
    </xf>
    <xf numFmtId="165" fontId="35" fillId="24" borderId="0" xfId="0" applyNumberFormat="1" applyFont="1" applyFill="1" applyAlignment="1" applyProtection="1">
      <alignment vertical="center" wrapText="1"/>
    </xf>
    <xf numFmtId="165" fontId="3" fillId="24" borderId="30" xfId="0" applyNumberFormat="1" applyFont="1" applyFill="1" applyBorder="1" applyAlignment="1" applyProtection="1">
      <alignment horizontal="left" vertical="center" wrapText="1"/>
    </xf>
    <xf numFmtId="165" fontId="31" fillId="24" borderId="0" xfId="0" applyNumberFormat="1" applyFont="1" applyFill="1" applyBorder="1" applyAlignment="1" applyProtection="1">
      <alignment horizontal="left" vertical="center"/>
    </xf>
    <xf numFmtId="49" fontId="3" fillId="24" borderId="68" xfId="0" applyNumberFormat="1" applyFont="1" applyFill="1" applyBorder="1" applyAlignment="1" applyProtection="1">
      <alignment horizontal="left" vertical="center"/>
    </xf>
    <xf numFmtId="165" fontId="3" fillId="24" borderId="0" xfId="0" applyNumberFormat="1" applyFont="1" applyFill="1" applyBorder="1" applyAlignment="1" applyProtection="1">
      <alignment horizontal="left" vertical="center"/>
    </xf>
    <xf numFmtId="165" fontId="3" fillId="24" borderId="30" xfId="0" applyNumberFormat="1" applyFont="1" applyFill="1" applyBorder="1" applyAlignment="1" applyProtection="1">
      <alignment horizontal="left" vertical="center"/>
    </xf>
    <xf numFmtId="165" fontId="3" fillId="24" borderId="14" xfId="0" applyNumberFormat="1" applyFont="1" applyFill="1" applyBorder="1" applyAlignment="1" applyProtection="1">
      <alignment horizontal="left" vertical="center"/>
    </xf>
    <xf numFmtId="165" fontId="30" fillId="24" borderId="0" xfId="0" applyNumberFormat="1" applyFont="1" applyFill="1" applyBorder="1" applyAlignment="1" applyProtection="1">
      <alignment horizontal="left" vertical="center"/>
    </xf>
    <xf numFmtId="10" fontId="24" fillId="0" borderId="77" xfId="0" applyNumberFormat="1" applyFont="1" applyFill="1" applyBorder="1" applyAlignment="1" applyProtection="1">
      <alignment vertical="center"/>
    </xf>
    <xf numFmtId="10" fontId="24" fillId="0" borderId="85" xfId="0" applyNumberFormat="1" applyFont="1" applyFill="1" applyBorder="1" applyAlignment="1" applyProtection="1">
      <alignment vertical="center"/>
    </xf>
    <xf numFmtId="10" fontId="28" fillId="0" borderId="77" xfId="0" applyNumberFormat="1" applyFont="1" applyFill="1" applyBorder="1" applyAlignment="1" applyProtection="1">
      <alignment vertical="center"/>
    </xf>
    <xf numFmtId="10" fontId="29" fillId="0" borderId="86" xfId="0" applyNumberFormat="1" applyFont="1" applyFill="1" applyBorder="1" applyAlignment="1" applyProtection="1">
      <alignment vertical="center"/>
    </xf>
    <xf numFmtId="0" fontId="3" fillId="26" borderId="87" xfId="52" applyFont="1" applyFill="1" applyBorder="1" applyAlignment="1" applyProtection="1">
      <alignment horizontal="center" vertical="center"/>
      <protection locked="0"/>
    </xf>
    <xf numFmtId="49" fontId="31" fillId="26" borderId="48" xfId="52" applyNumberFormat="1" applyFont="1" applyFill="1" applyBorder="1" applyAlignment="1" applyProtection="1">
      <alignment horizontal="left" vertical="center"/>
      <protection locked="0"/>
    </xf>
    <xf numFmtId="0" fontId="31" fillId="26" borderId="48" xfId="52" applyFont="1" applyFill="1" applyBorder="1" applyAlignment="1" applyProtection="1">
      <alignment vertical="center"/>
      <protection locked="0"/>
    </xf>
    <xf numFmtId="1" fontId="31" fillId="26" borderId="48" xfId="52" applyNumberFormat="1" applyFont="1" applyFill="1" applyBorder="1" applyAlignment="1" applyProtection="1">
      <alignment vertical="center"/>
      <protection locked="0"/>
    </xf>
    <xf numFmtId="0" fontId="31" fillId="26" borderId="48" xfId="52" applyFont="1" applyFill="1" applyBorder="1" applyAlignment="1" applyProtection="1">
      <alignment horizontal="left" vertical="center"/>
      <protection locked="0"/>
    </xf>
    <xf numFmtId="14" fontId="31" fillId="26" borderId="48" xfId="52" applyNumberFormat="1" applyFont="1" applyFill="1" applyBorder="1" applyAlignment="1" applyProtection="1">
      <alignment horizontal="left" vertical="center"/>
      <protection locked="0"/>
    </xf>
    <xf numFmtId="0" fontId="31" fillId="26" borderId="14" xfId="52" applyFont="1" applyFill="1" applyBorder="1" applyAlignment="1" applyProtection="1">
      <alignment horizontal="left" vertical="center"/>
      <protection locked="0"/>
    </xf>
    <xf numFmtId="10" fontId="31" fillId="26" borderId="66" xfId="61" applyNumberFormat="1" applyFont="1" applyFill="1" applyBorder="1" applyAlignment="1" applyProtection="1">
      <alignment horizontal="center" vertical="center"/>
      <protection locked="0"/>
    </xf>
    <xf numFmtId="10" fontId="31" fillId="26" borderId="88" xfId="61" applyNumberFormat="1" applyFont="1" applyFill="1" applyBorder="1" applyAlignment="1" applyProtection="1">
      <alignment horizontal="center" vertical="center"/>
      <protection locked="0"/>
    </xf>
    <xf numFmtId="4" fontId="31" fillId="26" borderId="48" xfId="52" applyNumberFormat="1" applyFont="1" applyFill="1" applyBorder="1" applyAlignment="1" applyProtection="1">
      <alignment vertical="center"/>
      <protection locked="0"/>
    </xf>
    <xf numFmtId="0" fontId="31" fillId="26" borderId="54" xfId="52" applyFont="1" applyFill="1" applyBorder="1" applyAlignment="1" applyProtection="1">
      <alignment vertical="center"/>
      <protection locked="0"/>
    </xf>
    <xf numFmtId="165" fontId="27" fillId="26" borderId="51" xfId="0" applyFont="1" applyFill="1" applyBorder="1" applyAlignment="1" applyProtection="1">
      <alignment horizontal="center"/>
      <protection locked="0"/>
    </xf>
    <xf numFmtId="9" fontId="27" fillId="26" borderId="51" xfId="0" applyNumberFormat="1" applyFont="1" applyFill="1" applyBorder="1" applyAlignment="1" applyProtection="1">
      <alignment horizontal="center"/>
      <protection locked="0"/>
    </xf>
    <xf numFmtId="165" fontId="31" fillId="24" borderId="17" xfId="0" applyNumberFormat="1" applyFont="1" applyFill="1" applyBorder="1" applyAlignment="1" applyProtection="1">
      <alignment horizontal="left" vertical="center"/>
    </xf>
    <xf numFmtId="165" fontId="31" fillId="24" borderId="22" xfId="0" applyNumberFormat="1" applyFont="1" applyFill="1" applyBorder="1" applyAlignment="1" applyProtection="1">
      <alignment horizontal="left" vertical="center"/>
    </xf>
    <xf numFmtId="165" fontId="31" fillId="24" borderId="30" xfId="0" applyNumberFormat="1" applyFont="1" applyFill="1" applyBorder="1" applyAlignment="1" applyProtection="1">
      <alignment horizontal="left" vertical="center"/>
    </xf>
    <xf numFmtId="165" fontId="31" fillId="24" borderId="47" xfId="0" applyNumberFormat="1" applyFont="1" applyFill="1" applyBorder="1" applyAlignment="1" applyProtection="1">
      <alignment horizontal="left" vertical="center"/>
    </xf>
    <xf numFmtId="165" fontId="31" fillId="24" borderId="68" xfId="0" applyNumberFormat="1" applyFont="1" applyFill="1" applyBorder="1" applyAlignment="1" applyProtection="1">
      <alignment horizontal="left" vertical="center"/>
    </xf>
    <xf numFmtId="14" fontId="31" fillId="24" borderId="68" xfId="0" applyNumberFormat="1" applyFont="1" applyFill="1" applyBorder="1" applyAlignment="1" applyProtection="1">
      <alignment horizontal="left" vertical="center"/>
    </xf>
    <xf numFmtId="165" fontId="31" fillId="24" borderId="48" xfId="0" applyNumberFormat="1" applyFont="1" applyFill="1" applyBorder="1" applyAlignment="1" applyProtection="1">
      <alignment horizontal="center" vertical="center"/>
    </xf>
    <xf numFmtId="49" fontId="31" fillId="26" borderId="51" xfId="0" applyNumberFormat="1" applyFont="1" applyFill="1" applyBorder="1" applyAlignment="1" applyProtection="1">
      <alignment horizontal="center" vertical="center" wrapText="1"/>
      <protection locked="0"/>
    </xf>
    <xf numFmtId="165" fontId="15" fillId="0" borderId="25" xfId="0" applyFont="1" applyFill="1" applyBorder="1" applyAlignment="1" applyProtection="1">
      <alignment vertical="center" textRotation="255" wrapText="1"/>
    </xf>
    <xf numFmtId="165" fontId="15" fillId="0" borderId="23" xfId="0" applyFont="1" applyFill="1" applyBorder="1" applyAlignment="1" applyProtection="1">
      <alignment horizontal="right" vertical="center" textRotation="255" wrapText="1"/>
    </xf>
    <xf numFmtId="0" fontId="81" fillId="25" borderId="68" xfId="52" applyFont="1" applyFill="1" applyBorder="1" applyProtection="1"/>
    <xf numFmtId="0" fontId="81" fillId="0" borderId="68" xfId="52" applyFont="1" applyBorder="1" applyAlignment="1" applyProtection="1">
      <alignment horizontal="left"/>
    </xf>
    <xf numFmtId="0" fontId="31" fillId="26" borderId="70" xfId="52" applyFont="1" applyFill="1" applyBorder="1" applyAlignment="1" applyProtection="1">
      <alignment horizontal="left" vertical="center"/>
      <protection locked="0"/>
    </xf>
    <xf numFmtId="0" fontId="3" fillId="0" borderId="10" xfId="52" applyFont="1" applyFill="1" applyBorder="1" applyAlignment="1" applyProtection="1">
      <alignment horizontal="center" vertical="center"/>
    </xf>
    <xf numFmtId="4" fontId="3" fillId="0" borderId="42" xfId="52" applyNumberFormat="1" applyFont="1" applyFill="1" applyBorder="1" applyAlignment="1" applyProtection="1">
      <alignment vertical="center"/>
    </xf>
    <xf numFmtId="4" fontId="31" fillId="26" borderId="30" xfId="52" applyNumberFormat="1" applyFont="1" applyFill="1" applyBorder="1" applyAlignment="1" applyProtection="1">
      <alignment vertical="center"/>
      <protection locked="0"/>
    </xf>
    <xf numFmtId="4" fontId="31" fillId="26" borderId="89" xfId="52" applyNumberFormat="1" applyFont="1" applyFill="1" applyBorder="1" applyAlignment="1" applyProtection="1">
      <alignment vertical="center"/>
      <protection locked="0"/>
    </xf>
    <xf numFmtId="165" fontId="15" fillId="24" borderId="23" xfId="0" applyFont="1" applyFill="1" applyBorder="1" applyAlignment="1" applyProtection="1">
      <alignment horizontal="center" vertical="center"/>
    </xf>
    <xf numFmtId="165" fontId="15" fillId="24" borderId="25" xfId="0" applyFont="1" applyFill="1" applyBorder="1" applyAlignment="1" applyProtection="1">
      <alignment horizontal="left" vertical="center"/>
    </xf>
    <xf numFmtId="165" fontId="5" fillId="24" borderId="0" xfId="0" applyFont="1" applyFill="1" applyBorder="1" applyAlignment="1" applyProtection="1">
      <alignment vertical="center"/>
    </xf>
    <xf numFmtId="165" fontId="10" fillId="24" borderId="0" xfId="0" applyFont="1" applyFill="1" applyBorder="1" applyAlignment="1" applyProtection="1">
      <alignment vertical="center"/>
    </xf>
    <xf numFmtId="165" fontId="12" fillId="24" borderId="0" xfId="0" applyFont="1" applyFill="1" applyBorder="1" applyAlignment="1" applyProtection="1">
      <alignment vertical="center"/>
    </xf>
    <xf numFmtId="1" fontId="24" fillId="0" borderId="0" xfId="0" applyNumberFormat="1" applyFont="1" applyFill="1" applyBorder="1" applyAlignment="1" applyProtection="1">
      <alignment horizontal="center" vertical="center"/>
    </xf>
    <xf numFmtId="10" fontId="24" fillId="30" borderId="81" xfId="0" applyNumberFormat="1" applyFont="1" applyFill="1" applyBorder="1" applyAlignment="1" applyProtection="1">
      <alignment vertical="center"/>
    </xf>
    <xf numFmtId="10" fontId="24" fillId="0" borderId="84" xfId="0" applyNumberFormat="1" applyFont="1" applyFill="1" applyBorder="1" applyAlignment="1" applyProtection="1">
      <alignment vertical="center"/>
    </xf>
    <xf numFmtId="165" fontId="12" fillId="24" borderId="0" xfId="0" applyFont="1" applyFill="1" applyAlignment="1" applyProtection="1">
      <alignment vertical="center"/>
    </xf>
    <xf numFmtId="165" fontId="15" fillId="0" borderId="90" xfId="0" applyFont="1" applyFill="1" applyBorder="1" applyAlignment="1" applyProtection="1">
      <alignment horizontal="center" vertical="center" wrapText="1"/>
    </xf>
    <xf numFmtId="1" fontId="31" fillId="26" borderId="52" xfId="0" applyNumberFormat="1" applyFont="1" applyFill="1" applyBorder="1" applyAlignment="1" applyProtection="1">
      <alignment horizontal="center" vertical="center" wrapText="1"/>
      <protection locked="0"/>
    </xf>
    <xf numFmtId="165" fontId="15" fillId="0" borderId="25" xfId="0" applyFont="1" applyFill="1" applyBorder="1" applyAlignment="1" applyProtection="1">
      <alignment horizontal="left" vertical="center" textRotation="255" wrapText="1"/>
    </xf>
    <xf numFmtId="1" fontId="31" fillId="26" borderId="91" xfId="0" applyNumberFormat="1" applyFont="1" applyFill="1" applyBorder="1" applyAlignment="1" applyProtection="1">
      <alignment horizontal="center" vertical="center" wrapText="1"/>
      <protection locked="0"/>
    </xf>
    <xf numFmtId="1" fontId="31" fillId="26" borderId="92" xfId="0" applyNumberFormat="1" applyFont="1" applyFill="1" applyBorder="1" applyAlignment="1" applyProtection="1">
      <alignment horizontal="center" vertical="center" wrapText="1"/>
      <protection locked="0"/>
    </xf>
    <xf numFmtId="1" fontId="31" fillId="26" borderId="81" xfId="0" applyNumberFormat="1" applyFont="1" applyFill="1" applyBorder="1" applyAlignment="1" applyProtection="1">
      <alignment horizontal="center" vertical="center" wrapText="1"/>
      <protection locked="0"/>
    </xf>
    <xf numFmtId="1" fontId="31" fillId="26" borderId="93" xfId="0" applyNumberFormat="1" applyFont="1" applyFill="1" applyBorder="1" applyAlignment="1" applyProtection="1">
      <alignment horizontal="center" vertical="center" wrapText="1"/>
      <protection locked="0"/>
    </xf>
    <xf numFmtId="1" fontId="31" fillId="26" borderId="94" xfId="0" applyNumberFormat="1" applyFont="1" applyFill="1" applyBorder="1" applyAlignment="1" applyProtection="1">
      <alignment horizontal="center" vertical="center" wrapText="1"/>
      <protection locked="0"/>
    </xf>
    <xf numFmtId="4" fontId="31" fillId="24" borderId="76" xfId="52" applyNumberFormat="1" applyFont="1" applyFill="1" applyBorder="1" applyAlignment="1" applyProtection="1">
      <alignment vertical="center"/>
      <protection locked="0"/>
    </xf>
    <xf numFmtId="4" fontId="31" fillId="24" borderId="68" xfId="52" applyNumberFormat="1" applyFont="1" applyFill="1" applyBorder="1" applyAlignment="1" applyProtection="1">
      <alignment vertical="center"/>
      <protection locked="0"/>
    </xf>
    <xf numFmtId="4" fontId="31" fillId="0" borderId="68" xfId="52" applyNumberFormat="1" applyFont="1" applyFill="1" applyBorder="1" applyAlignment="1" applyProtection="1">
      <alignment vertical="center"/>
      <protection locked="0"/>
    </xf>
    <xf numFmtId="165" fontId="48" fillId="24" borderId="75" xfId="0" applyFont="1" applyFill="1" applyBorder="1" applyAlignment="1" applyProtection="1">
      <alignment vertical="center"/>
    </xf>
    <xf numFmtId="3" fontId="28" fillId="0" borderId="78" xfId="0" applyNumberFormat="1" applyFont="1" applyFill="1" applyBorder="1" applyAlignment="1" applyProtection="1">
      <alignment horizontal="center" vertical="center"/>
    </xf>
    <xf numFmtId="10" fontId="28" fillId="0" borderId="85" xfId="0" applyNumberFormat="1" applyFont="1" applyFill="1" applyBorder="1" applyAlignment="1" applyProtection="1">
      <alignment vertical="center"/>
    </xf>
    <xf numFmtId="165" fontId="5" fillId="0" borderId="0" xfId="0" applyFont="1" applyFill="1" applyBorder="1" applyAlignment="1" applyProtection="1">
      <alignment vertical="center"/>
    </xf>
    <xf numFmtId="165" fontId="6" fillId="0" borderId="0" xfId="0" applyFont="1" applyFill="1" applyBorder="1" applyAlignment="1" applyProtection="1">
      <alignment vertical="center"/>
    </xf>
    <xf numFmtId="165" fontId="31" fillId="0" borderId="0" xfId="0" applyFont="1" applyFill="1" applyBorder="1" applyAlignment="1" applyProtection="1">
      <alignment vertical="center" wrapText="1"/>
    </xf>
    <xf numFmtId="165" fontId="8" fillId="0" borderId="0" xfId="0" applyFont="1" applyFill="1" applyBorder="1" applyAlignment="1" applyProtection="1">
      <alignment vertical="center"/>
    </xf>
    <xf numFmtId="165" fontId="87" fillId="0" borderId="0" xfId="0" applyFont="1" applyFill="1" applyBorder="1" applyAlignment="1" applyProtection="1">
      <alignment vertical="center"/>
    </xf>
    <xf numFmtId="165" fontId="9" fillId="0" borderId="0" xfId="0" applyFont="1" applyFill="1" applyBorder="1" applyAlignment="1" applyProtection="1">
      <alignment vertical="center"/>
    </xf>
    <xf numFmtId="165" fontId="10" fillId="0" borderId="0" xfId="0" applyFont="1" applyFill="1" applyBorder="1" applyAlignment="1" applyProtection="1">
      <alignment vertical="center"/>
    </xf>
    <xf numFmtId="165" fontId="3" fillId="24" borderId="95" xfId="0" applyFont="1" applyFill="1" applyBorder="1" applyAlignment="1" applyProtection="1">
      <alignment horizontal="left" vertical="center" wrapText="1"/>
    </xf>
    <xf numFmtId="165" fontId="82" fillId="0" borderId="0" xfId="0" applyFont="1" applyBorder="1" applyAlignment="1" applyProtection="1">
      <alignment horizontal="left" vertical="center"/>
    </xf>
    <xf numFmtId="165" fontId="44" fillId="24" borderId="0" xfId="0" applyFont="1" applyFill="1" applyBorder="1" applyAlignment="1" applyProtection="1">
      <alignment horizontal="left" vertical="center"/>
    </xf>
    <xf numFmtId="165" fontId="44" fillId="0" borderId="0" xfId="0" quotePrefix="1" applyFont="1" applyFill="1" applyBorder="1" applyAlignment="1" applyProtection="1">
      <alignment vertical="center"/>
    </xf>
    <xf numFmtId="165" fontId="88" fillId="0" borderId="0" xfId="56" applyFont="1" applyFill="1" applyBorder="1" applyAlignment="1" applyProtection="1">
      <alignment vertical="center"/>
    </xf>
    <xf numFmtId="165" fontId="31" fillId="24" borderId="0" xfId="0" applyFont="1" applyFill="1" applyAlignment="1" applyProtection="1">
      <alignment vertical="center" wrapText="1"/>
    </xf>
    <xf numFmtId="49" fontId="23" fillId="0" borderId="0" xfId="0" applyNumberFormat="1" applyFont="1" applyFill="1" applyBorder="1" applyAlignment="1" applyProtection="1">
      <alignment horizontal="left" vertical="center"/>
    </xf>
    <xf numFmtId="165" fontId="2" fillId="0" borderId="0" xfId="0" applyFont="1" applyFill="1" applyBorder="1" applyAlignment="1" applyProtection="1">
      <alignment horizontal="left" vertical="center"/>
    </xf>
    <xf numFmtId="165" fontId="23" fillId="0" borderId="0" xfId="0" applyFont="1" applyFill="1" applyBorder="1" applyAlignment="1" applyProtection="1">
      <alignment horizontal="left" vertical="center"/>
    </xf>
    <xf numFmtId="165" fontId="11" fillId="0" borderId="0" xfId="56" applyFont="1" applyFill="1" applyBorder="1" applyAlignment="1" applyProtection="1">
      <alignment vertical="center"/>
    </xf>
    <xf numFmtId="165" fontId="0" fillId="0" borderId="0" xfId="0" applyFill="1" applyBorder="1" applyAlignment="1" applyProtection="1">
      <alignment horizontal="left" vertical="center"/>
    </xf>
    <xf numFmtId="166" fontId="83" fillId="0" borderId="0" xfId="0" applyNumberFormat="1" applyFont="1" applyFill="1" applyBorder="1" applyAlignment="1" applyProtection="1">
      <alignment vertical="center"/>
    </xf>
    <xf numFmtId="165" fontId="37" fillId="0" borderId="0" xfId="56" applyFont="1" applyFill="1" applyBorder="1" applyAlignment="1" applyProtection="1">
      <alignment vertical="center"/>
    </xf>
    <xf numFmtId="165" fontId="52" fillId="0" borderId="0" xfId="56" applyFont="1" applyFill="1" applyBorder="1" applyAlignment="1" applyProtection="1">
      <alignment vertical="center"/>
    </xf>
    <xf numFmtId="14" fontId="2" fillId="0" borderId="0" xfId="0" quotePrefix="1" applyNumberFormat="1" applyFont="1" applyFill="1" applyBorder="1" applyAlignment="1" applyProtection="1">
      <alignment horizontal="left" vertical="center"/>
    </xf>
    <xf numFmtId="165" fontId="44" fillId="0" borderId="0" xfId="0" quotePrefix="1" applyFont="1" applyFill="1" applyBorder="1" applyAlignment="1" applyProtection="1">
      <alignment horizontal="left" vertical="center"/>
    </xf>
    <xf numFmtId="165" fontId="23" fillId="24" borderId="95" xfId="0" applyFont="1" applyFill="1" applyBorder="1" applyAlignment="1" applyProtection="1">
      <alignment horizontal="left" vertical="center"/>
    </xf>
    <xf numFmtId="1" fontId="2" fillId="24" borderId="95" xfId="0" applyNumberFormat="1" applyFont="1" applyFill="1" applyBorder="1" applyAlignment="1" applyProtection="1">
      <alignment horizontal="center" vertical="center"/>
    </xf>
    <xf numFmtId="165" fontId="107" fillId="24" borderId="0" xfId="0" applyFont="1" applyFill="1" applyAlignment="1" applyProtection="1">
      <alignment horizontal="center" vertical="center" wrapText="1"/>
    </xf>
    <xf numFmtId="175" fontId="15" fillId="31" borderId="96" xfId="0" applyNumberFormat="1" applyFont="1" applyFill="1" applyBorder="1" applyAlignment="1" applyProtection="1">
      <alignment horizontal="center" vertical="center"/>
    </xf>
    <xf numFmtId="175" fontId="15" fillId="31" borderId="89" xfId="0" applyNumberFormat="1" applyFont="1" applyFill="1" applyBorder="1" applyAlignment="1" applyProtection="1">
      <alignment horizontal="center" vertical="center"/>
    </xf>
    <xf numFmtId="175" fontId="15" fillId="31" borderId="97" xfId="0" applyNumberFormat="1" applyFont="1" applyFill="1" applyBorder="1" applyAlignment="1" applyProtection="1">
      <alignment horizontal="center" vertical="center"/>
    </xf>
    <xf numFmtId="175" fontId="19" fillId="0" borderId="0" xfId="0" applyNumberFormat="1" applyFont="1" applyFill="1" applyBorder="1" applyAlignment="1" applyProtection="1">
      <alignment horizontal="center" vertical="center"/>
    </xf>
    <xf numFmtId="175" fontId="16" fillId="0" borderId="98" xfId="0" applyNumberFormat="1" applyFont="1" applyFill="1" applyBorder="1" applyAlignment="1" applyProtection="1">
      <alignment horizontal="center" vertical="center"/>
    </xf>
    <xf numFmtId="175" fontId="16" fillId="0" borderId="99" xfId="0" applyNumberFormat="1" applyFont="1" applyFill="1" applyBorder="1" applyAlignment="1" applyProtection="1">
      <alignment horizontal="center" vertical="center"/>
    </xf>
    <xf numFmtId="175" fontId="16" fillId="0" borderId="100" xfId="0" applyNumberFormat="1" applyFont="1" applyFill="1" applyBorder="1" applyAlignment="1" applyProtection="1">
      <alignment horizontal="center" vertical="center"/>
    </xf>
    <xf numFmtId="175" fontId="108" fillId="0" borderId="21" xfId="0" applyNumberFormat="1" applyFont="1" applyFill="1" applyBorder="1" applyAlignment="1" applyProtection="1">
      <alignment horizontal="center" vertical="center"/>
    </xf>
    <xf numFmtId="10" fontId="28" fillId="0" borderId="101" xfId="61" applyNumberFormat="1" applyFont="1" applyFill="1" applyBorder="1" applyAlignment="1" applyProtection="1">
      <alignment horizontal="center" vertical="center"/>
    </xf>
    <xf numFmtId="175" fontId="108" fillId="0" borderId="0" xfId="0" applyNumberFormat="1" applyFont="1" applyFill="1" applyBorder="1" applyAlignment="1" applyProtection="1">
      <alignment horizontal="center" vertical="center"/>
    </xf>
    <xf numFmtId="175" fontId="108" fillId="0" borderId="102" xfId="0" applyNumberFormat="1" applyFont="1" applyFill="1" applyBorder="1" applyAlignment="1" applyProtection="1">
      <alignment horizontal="center" vertical="center"/>
    </xf>
    <xf numFmtId="175" fontId="108" fillId="0" borderId="103" xfId="0" applyNumberFormat="1" applyFont="1" applyFill="1" applyBorder="1" applyAlignment="1" applyProtection="1">
      <alignment horizontal="center" vertical="center"/>
    </xf>
    <xf numFmtId="175" fontId="108" fillId="0" borderId="104" xfId="0" applyNumberFormat="1" applyFont="1" applyFill="1" applyBorder="1" applyAlignment="1" applyProtection="1">
      <alignment horizontal="center" vertical="center"/>
    </xf>
    <xf numFmtId="165" fontId="47" fillId="0" borderId="105" xfId="0" applyFont="1" applyFill="1" applyBorder="1" applyAlignment="1" applyProtection="1">
      <alignment vertical="center"/>
    </xf>
    <xf numFmtId="175" fontId="108" fillId="0" borderId="78" xfId="0" applyNumberFormat="1" applyFont="1" applyFill="1" applyBorder="1" applyAlignment="1" applyProtection="1">
      <alignment horizontal="center" vertical="center"/>
    </xf>
    <xf numFmtId="10" fontId="28" fillId="0" borderId="106" xfId="61" applyNumberFormat="1" applyFont="1" applyFill="1" applyBorder="1" applyAlignment="1" applyProtection="1">
      <alignment horizontal="center" vertical="center"/>
    </xf>
    <xf numFmtId="175" fontId="108" fillId="0" borderId="0" xfId="47" applyNumberFormat="1" applyFont="1" applyFill="1" applyBorder="1" applyAlignment="1" applyProtection="1">
      <alignment horizontal="center" vertical="center"/>
    </xf>
    <xf numFmtId="175" fontId="108" fillId="0" borderId="107" xfId="0" applyNumberFormat="1" applyFont="1" applyFill="1" applyBorder="1" applyAlignment="1" applyProtection="1">
      <alignment horizontal="center" vertical="center"/>
    </xf>
    <xf numFmtId="175" fontId="108" fillId="0" borderId="106" xfId="0" applyNumberFormat="1" applyFont="1" applyFill="1" applyBorder="1" applyAlignment="1" applyProtection="1">
      <alignment horizontal="center" vertical="center"/>
    </xf>
    <xf numFmtId="175" fontId="28" fillId="0" borderId="78" xfId="0" applyNumberFormat="1" applyFont="1" applyFill="1" applyBorder="1" applyAlignment="1" applyProtection="1">
      <alignment horizontal="center" vertical="center"/>
    </xf>
    <xf numFmtId="10" fontId="31" fillId="0" borderId="106" xfId="61" applyNumberFormat="1" applyFont="1" applyFill="1" applyBorder="1" applyAlignment="1" applyProtection="1">
      <alignment horizontal="center" vertical="center"/>
    </xf>
    <xf numFmtId="175" fontId="28" fillId="0" borderId="0" xfId="47" applyNumberFormat="1" applyFont="1" applyFill="1" applyBorder="1" applyAlignment="1" applyProtection="1">
      <alignment horizontal="center" vertical="center"/>
    </xf>
    <xf numFmtId="175" fontId="28" fillId="0" borderId="107" xfId="0" applyNumberFormat="1" applyFont="1" applyFill="1" applyBorder="1" applyAlignment="1" applyProtection="1">
      <alignment horizontal="center" vertical="center"/>
    </xf>
    <xf numFmtId="175" fontId="28" fillId="0" borderId="106" xfId="0" applyNumberFormat="1" applyFont="1" applyFill="1" applyBorder="1" applyAlignment="1" applyProtection="1">
      <alignment horizontal="center" vertical="center"/>
    </xf>
    <xf numFmtId="175" fontId="108" fillId="0" borderId="108" xfId="0" applyNumberFormat="1" applyFont="1" applyFill="1" applyBorder="1" applyAlignment="1" applyProtection="1">
      <alignment horizontal="center" vertical="center"/>
    </xf>
    <xf numFmtId="175" fontId="108" fillId="0" borderId="109" xfId="0" applyNumberFormat="1" applyFont="1" applyFill="1" applyBorder="1" applyAlignment="1" applyProtection="1">
      <alignment horizontal="center" vertical="center"/>
    </xf>
    <xf numFmtId="175" fontId="108" fillId="0" borderId="110" xfId="0" applyNumberFormat="1" applyFont="1" applyFill="1" applyBorder="1" applyAlignment="1" applyProtection="1">
      <alignment horizontal="center" vertical="center"/>
    </xf>
    <xf numFmtId="165" fontId="29" fillId="0" borderId="111" xfId="0" applyFont="1" applyFill="1" applyBorder="1" applyAlignment="1" applyProtection="1">
      <alignment vertical="center"/>
    </xf>
    <xf numFmtId="175" fontId="108" fillId="0" borderId="112" xfId="0" applyNumberFormat="1" applyFont="1" applyFill="1" applyBorder="1" applyAlignment="1" applyProtection="1">
      <alignment horizontal="center" vertical="center"/>
    </xf>
    <xf numFmtId="175" fontId="108" fillId="0" borderId="113" xfId="0" applyNumberFormat="1" applyFont="1" applyFill="1" applyBorder="1" applyAlignment="1" applyProtection="1">
      <alignment horizontal="center" vertical="center"/>
    </xf>
    <xf numFmtId="175" fontId="108" fillId="0" borderId="114" xfId="0" applyNumberFormat="1" applyFont="1" applyFill="1" applyBorder="1" applyAlignment="1" applyProtection="1">
      <alignment horizontal="center" vertical="center"/>
    </xf>
    <xf numFmtId="175" fontId="108" fillId="0" borderId="115" xfId="0" applyNumberFormat="1" applyFont="1" applyFill="1" applyBorder="1" applyAlignment="1" applyProtection="1">
      <alignment horizontal="center" vertical="center"/>
    </xf>
    <xf numFmtId="175" fontId="108" fillId="0" borderId="116" xfId="0" applyNumberFormat="1" applyFont="1" applyFill="1" applyBorder="1" applyAlignment="1" applyProtection="1">
      <alignment horizontal="center" vertical="center"/>
    </xf>
    <xf numFmtId="165" fontId="29" fillId="0" borderId="117" xfId="0" applyFont="1" applyFill="1" applyBorder="1" applyAlignment="1" applyProtection="1">
      <alignment vertical="center"/>
    </xf>
    <xf numFmtId="175" fontId="29" fillId="0" borderId="59" xfId="0" applyNumberFormat="1" applyFont="1" applyFill="1" applyBorder="1" applyAlignment="1" applyProtection="1">
      <alignment horizontal="center" vertical="center"/>
    </xf>
    <xf numFmtId="10" fontId="28" fillId="30" borderId="118" xfId="61" applyNumberFormat="1" applyFont="1" applyFill="1" applyBorder="1" applyAlignment="1" applyProtection="1">
      <alignment horizontal="center" vertical="center"/>
    </xf>
    <xf numFmtId="175" fontId="108" fillId="0" borderId="119" xfId="0" applyNumberFormat="1" applyFont="1" applyFill="1" applyBorder="1" applyAlignment="1" applyProtection="1">
      <alignment horizontal="center" vertical="center"/>
    </xf>
    <xf numFmtId="175" fontId="108" fillId="0" borderId="59" xfId="0" applyNumberFormat="1" applyFont="1" applyFill="1" applyBorder="1" applyAlignment="1" applyProtection="1">
      <alignment horizontal="center" vertical="center"/>
    </xf>
    <xf numFmtId="175" fontId="108" fillId="0" borderId="118" xfId="0" applyNumberFormat="1" applyFont="1" applyFill="1" applyBorder="1" applyAlignment="1" applyProtection="1">
      <alignment horizontal="center" vertical="center"/>
    </xf>
    <xf numFmtId="165" fontId="29" fillId="0" borderId="120" xfId="0" applyFont="1" applyFill="1" applyBorder="1" applyAlignment="1" applyProtection="1">
      <alignment vertical="center"/>
    </xf>
    <xf numFmtId="175" fontId="29" fillId="0" borderId="60" xfId="0" applyNumberFormat="1" applyFont="1" applyFill="1" applyBorder="1" applyAlignment="1" applyProtection="1">
      <alignment horizontal="center" vertical="center"/>
    </xf>
    <xf numFmtId="175" fontId="108" fillId="0" borderId="121" xfId="0" applyNumberFormat="1" applyFont="1" applyFill="1" applyBorder="1" applyAlignment="1" applyProtection="1">
      <alignment horizontal="center" vertical="center"/>
    </xf>
    <xf numFmtId="175" fontId="108" fillId="0" borderId="122" xfId="0" applyNumberFormat="1" applyFont="1" applyFill="1" applyBorder="1" applyAlignment="1" applyProtection="1">
      <alignment horizontal="center" vertical="center"/>
    </xf>
    <xf numFmtId="175" fontId="108" fillId="0" borderId="123" xfId="0" applyNumberFormat="1" applyFont="1" applyFill="1" applyBorder="1" applyAlignment="1" applyProtection="1">
      <alignment horizontal="center" vertical="center"/>
    </xf>
    <xf numFmtId="175" fontId="108" fillId="0" borderId="21" xfId="0" applyNumberFormat="1" applyFont="1" applyFill="1" applyBorder="1" applyAlignment="1" applyProtection="1">
      <alignment vertical="center"/>
    </xf>
    <xf numFmtId="175" fontId="108" fillId="0" borderId="124" xfId="0" applyNumberFormat="1" applyFont="1" applyFill="1" applyBorder="1" applyAlignment="1" applyProtection="1">
      <alignment vertical="center"/>
    </xf>
    <xf numFmtId="175" fontId="108" fillId="0" borderId="12" xfId="0" applyNumberFormat="1" applyFont="1" applyFill="1" applyBorder="1" applyAlignment="1" applyProtection="1">
      <alignment vertical="center"/>
    </xf>
    <xf numFmtId="175" fontId="108" fillId="0" borderId="125" xfId="0" applyNumberFormat="1" applyFont="1" applyFill="1" applyBorder="1" applyAlignment="1" applyProtection="1">
      <alignment vertical="center"/>
    </xf>
    <xf numFmtId="165" fontId="31" fillId="0" borderId="65" xfId="0" applyFont="1" applyFill="1" applyBorder="1" applyAlignment="1" applyProtection="1">
      <alignment vertical="center"/>
    </xf>
    <xf numFmtId="10" fontId="28" fillId="0" borderId="104" xfId="61" applyNumberFormat="1" applyFont="1" applyFill="1" applyBorder="1" applyAlignment="1" applyProtection="1">
      <alignment horizontal="center" vertical="center"/>
    </xf>
    <xf numFmtId="165" fontId="31" fillId="0" borderId="62" xfId="0" applyFont="1" applyFill="1" applyBorder="1" applyAlignment="1" applyProtection="1">
      <alignment vertical="center"/>
    </xf>
    <xf numFmtId="175" fontId="108" fillId="0" borderId="59" xfId="0" applyNumberFormat="1" applyFont="1" applyFill="1" applyBorder="1" applyAlignment="1" applyProtection="1">
      <alignment vertical="center"/>
    </xf>
    <xf numFmtId="175" fontId="108" fillId="0" borderId="79" xfId="0" applyNumberFormat="1" applyFont="1" applyFill="1" applyBorder="1" applyAlignment="1" applyProtection="1">
      <alignment horizontal="center" vertical="center"/>
    </xf>
    <xf numFmtId="10" fontId="28" fillId="0" borderId="118" xfId="61" applyNumberFormat="1" applyFont="1" applyBorder="1" applyAlignment="1" applyProtection="1">
      <alignment horizontal="center" vertical="center"/>
    </xf>
    <xf numFmtId="175" fontId="108" fillId="0" borderId="37" xfId="0" applyNumberFormat="1" applyFont="1" applyFill="1" applyBorder="1" applyAlignment="1" applyProtection="1">
      <alignment vertical="center"/>
    </xf>
    <xf numFmtId="175" fontId="108" fillId="0" borderId="80" xfId="0" applyNumberFormat="1" applyFont="1" applyFill="1" applyBorder="1" applyAlignment="1" applyProtection="1">
      <alignment vertical="center"/>
    </xf>
    <xf numFmtId="10" fontId="23" fillId="0" borderId="126" xfId="61" applyNumberFormat="1" applyFont="1" applyFill="1" applyBorder="1" applyAlignment="1" applyProtection="1">
      <alignment horizontal="center" vertical="center"/>
    </xf>
    <xf numFmtId="175" fontId="108" fillId="0" borderId="121" xfId="0" applyNumberFormat="1" applyFont="1" applyFill="1" applyBorder="1" applyAlignment="1" applyProtection="1">
      <alignment vertical="center"/>
    </xf>
    <xf numFmtId="175" fontId="108" fillId="0" borderId="127" xfId="0" applyNumberFormat="1" applyFont="1" applyFill="1" applyBorder="1" applyAlignment="1" applyProtection="1">
      <alignment vertical="center"/>
    </xf>
    <xf numFmtId="175" fontId="108" fillId="0" borderId="128" xfId="0" applyNumberFormat="1" applyFont="1" applyFill="1" applyBorder="1" applyAlignment="1" applyProtection="1">
      <alignment vertical="center"/>
    </xf>
    <xf numFmtId="175" fontId="108" fillId="0" borderId="102" xfId="0" applyNumberFormat="1" applyFont="1" applyFill="1" applyBorder="1" applyAlignment="1" applyProtection="1">
      <alignment vertical="center"/>
    </xf>
    <xf numFmtId="175" fontId="108" fillId="0" borderId="129" xfId="0" applyNumberFormat="1" applyFont="1" applyFill="1" applyBorder="1" applyAlignment="1" applyProtection="1">
      <alignment vertical="center"/>
    </xf>
    <xf numFmtId="175" fontId="108" fillId="0" borderId="130" xfId="0" applyNumberFormat="1" applyFont="1" applyFill="1" applyBorder="1" applyAlignment="1" applyProtection="1">
      <alignment vertical="center"/>
    </xf>
    <xf numFmtId="10" fontId="28" fillId="0" borderId="131" xfId="61" applyNumberFormat="1" applyFont="1" applyFill="1" applyBorder="1" applyAlignment="1" applyProtection="1">
      <alignment horizontal="center" vertical="center"/>
    </xf>
    <xf numFmtId="175" fontId="29" fillId="0" borderId="59" xfId="0" applyNumberFormat="1" applyFont="1" applyBorder="1" applyAlignment="1" applyProtection="1">
      <alignment horizontal="center" vertical="center"/>
    </xf>
    <xf numFmtId="10" fontId="23" fillId="0" borderId="118" xfId="61" applyNumberFormat="1" applyFont="1" applyBorder="1" applyAlignment="1" applyProtection="1">
      <alignment horizontal="center" vertical="center"/>
    </xf>
    <xf numFmtId="175" fontId="29" fillId="0" borderId="0" xfId="0" quotePrefix="1" applyNumberFormat="1" applyFont="1" applyFill="1" applyBorder="1" applyAlignment="1" applyProtection="1">
      <alignment horizontal="center" vertical="center"/>
    </xf>
    <xf numFmtId="10" fontId="23" fillId="0" borderId="104" xfId="61" applyNumberFormat="1" applyFont="1" applyBorder="1" applyAlignment="1" applyProtection="1">
      <alignment horizontal="center" vertical="center"/>
    </xf>
    <xf numFmtId="167" fontId="23" fillId="0" borderId="132" xfId="0" applyNumberFormat="1" applyFont="1" applyBorder="1" applyAlignment="1" applyProtection="1">
      <alignment horizontal="center" vertical="center"/>
    </xf>
    <xf numFmtId="165" fontId="28" fillId="0" borderId="133" xfId="0" applyFont="1" applyBorder="1" applyAlignment="1" applyProtection="1">
      <alignment vertical="center"/>
    </xf>
    <xf numFmtId="10" fontId="28" fillId="0" borderId="134" xfId="61" applyNumberFormat="1" applyFont="1" applyFill="1" applyBorder="1" applyAlignment="1" applyProtection="1">
      <alignment horizontal="center" vertical="center"/>
    </xf>
    <xf numFmtId="9" fontId="2" fillId="0" borderId="0" xfId="0" applyNumberFormat="1" applyFont="1" applyFill="1" applyBorder="1" applyAlignment="1" applyProtection="1">
      <alignment horizontal="center" vertical="center"/>
    </xf>
    <xf numFmtId="165" fontId="28" fillId="0" borderId="135" xfId="0" applyFont="1" applyBorder="1" applyAlignment="1" applyProtection="1">
      <alignment vertical="center"/>
    </xf>
    <xf numFmtId="165" fontId="28" fillId="0" borderId="136" xfId="0" applyFont="1" applyBorder="1" applyAlignment="1" applyProtection="1">
      <alignment vertical="center"/>
    </xf>
    <xf numFmtId="0" fontId="47" fillId="0" borderId="0" xfId="54" applyFont="1" applyAlignment="1" applyProtection="1">
      <alignment vertical="center"/>
    </xf>
    <xf numFmtId="0" fontId="2" fillId="0" borderId="0" xfId="54" applyFont="1" applyAlignment="1" applyProtection="1">
      <alignment horizontal="center" vertical="center"/>
    </xf>
    <xf numFmtId="0" fontId="47" fillId="0" borderId="0" xfId="54" applyFont="1" applyAlignment="1" applyProtection="1">
      <alignment horizontal="left" vertical="center"/>
    </xf>
    <xf numFmtId="165" fontId="4" fillId="32" borderId="96" xfId="0" applyFont="1" applyFill="1" applyBorder="1" applyAlignment="1" applyProtection="1">
      <alignment horizontal="center" vertical="center"/>
    </xf>
    <xf numFmtId="165" fontId="4" fillId="32" borderId="89" xfId="0" applyFont="1" applyFill="1" applyBorder="1" applyAlignment="1" applyProtection="1">
      <alignment horizontal="center" vertical="center"/>
    </xf>
    <xf numFmtId="165" fontId="4" fillId="32" borderId="137" xfId="0" applyFont="1" applyFill="1" applyBorder="1" applyAlignment="1" applyProtection="1">
      <alignment horizontal="center" vertical="center"/>
    </xf>
    <xf numFmtId="165" fontId="4" fillId="32" borderId="138" xfId="0" applyFont="1" applyFill="1" applyBorder="1" applyAlignment="1" applyProtection="1">
      <alignment horizontal="center" vertical="center"/>
    </xf>
    <xf numFmtId="165" fontId="4" fillId="32" borderId="99" xfId="0" applyFont="1" applyFill="1" applyBorder="1" applyAlignment="1" applyProtection="1">
      <alignment horizontal="center" vertical="center"/>
    </xf>
    <xf numFmtId="165" fontId="47" fillId="0" borderId="139" xfId="0" applyFont="1" applyFill="1" applyBorder="1" applyAlignment="1" applyProtection="1">
      <alignment vertical="center"/>
    </xf>
    <xf numFmtId="176" fontId="108" fillId="0" borderId="21" xfId="0" applyNumberFormat="1" applyFont="1" applyFill="1" applyBorder="1" applyAlignment="1" applyProtection="1">
      <alignment horizontal="center" vertical="center"/>
    </xf>
    <xf numFmtId="176" fontId="108" fillId="0" borderId="0" xfId="0" applyNumberFormat="1" applyFont="1" applyFill="1" applyBorder="1" applyAlignment="1" applyProtection="1">
      <alignment horizontal="center" vertical="center"/>
    </xf>
    <xf numFmtId="176" fontId="108" fillId="0" borderId="140" xfId="0" applyNumberFormat="1" applyFont="1" applyFill="1" applyBorder="1" applyAlignment="1" applyProtection="1">
      <alignment horizontal="center" vertical="center"/>
    </xf>
    <xf numFmtId="176" fontId="108" fillId="0" borderId="103" xfId="0" applyNumberFormat="1" applyFont="1" applyFill="1" applyBorder="1" applyAlignment="1" applyProtection="1">
      <alignment horizontal="center" vertical="center"/>
    </xf>
    <xf numFmtId="176" fontId="108" fillId="0" borderId="141" xfId="0" applyNumberFormat="1" applyFont="1" applyFill="1" applyBorder="1" applyAlignment="1" applyProtection="1">
      <alignment horizontal="center" vertical="center"/>
    </xf>
    <xf numFmtId="165" fontId="47" fillId="0" borderId="142" xfId="0" applyFont="1" applyFill="1" applyBorder="1" applyAlignment="1" applyProtection="1">
      <alignment vertical="center"/>
    </xf>
    <xf numFmtId="176" fontId="108" fillId="0" borderId="78" xfId="0" applyNumberFormat="1" applyFont="1" applyFill="1" applyBorder="1" applyAlignment="1" applyProtection="1">
      <alignment horizontal="center" vertical="center"/>
    </xf>
    <xf numFmtId="176" fontId="108" fillId="0" borderId="0" xfId="47" applyNumberFormat="1" applyFont="1" applyFill="1" applyBorder="1" applyAlignment="1" applyProtection="1">
      <alignment horizontal="center" vertical="center"/>
    </xf>
    <xf numFmtId="176" fontId="108" fillId="0" borderId="143" xfId="0" applyNumberFormat="1" applyFont="1" applyFill="1" applyBorder="1" applyAlignment="1" applyProtection="1">
      <alignment horizontal="center" vertical="center"/>
    </xf>
    <xf numFmtId="176" fontId="108" fillId="0" borderId="144" xfId="0" applyNumberFormat="1" applyFont="1" applyFill="1" applyBorder="1" applyAlignment="1" applyProtection="1">
      <alignment horizontal="center" vertical="center"/>
    </xf>
    <xf numFmtId="176" fontId="108" fillId="0" borderId="145" xfId="0" applyNumberFormat="1" applyFont="1" applyFill="1" applyBorder="1" applyAlignment="1" applyProtection="1">
      <alignment horizontal="center" vertical="center"/>
    </xf>
    <xf numFmtId="176" fontId="108" fillId="0" borderId="109" xfId="0" applyNumberFormat="1" applyFont="1" applyFill="1" applyBorder="1" applyAlignment="1" applyProtection="1">
      <alignment horizontal="center" vertical="center"/>
    </xf>
    <xf numFmtId="165" fontId="29" fillId="0" borderId="139" xfId="0" applyFont="1" applyFill="1" applyBorder="1" applyAlignment="1" applyProtection="1">
      <alignment vertical="center"/>
    </xf>
    <xf numFmtId="176" fontId="108" fillId="0" borderId="112" xfId="0" applyNumberFormat="1" applyFont="1" applyFill="1" applyBorder="1" applyAlignment="1" applyProtection="1">
      <alignment horizontal="center" vertical="center"/>
    </xf>
    <xf numFmtId="176" fontId="108" fillId="0" borderId="146" xfId="0" applyNumberFormat="1" applyFont="1" applyFill="1" applyBorder="1" applyAlignment="1" applyProtection="1">
      <alignment horizontal="center" vertical="center"/>
    </xf>
    <xf numFmtId="176" fontId="108" fillId="0" borderId="115" xfId="0" applyNumberFormat="1" applyFont="1" applyFill="1" applyBorder="1" applyAlignment="1" applyProtection="1">
      <alignment horizontal="center" vertical="center"/>
    </xf>
    <xf numFmtId="176" fontId="108" fillId="0" borderId="147" xfId="0" applyNumberFormat="1" applyFont="1" applyFill="1" applyBorder="1" applyAlignment="1" applyProtection="1">
      <alignment horizontal="center" vertical="center"/>
    </xf>
    <xf numFmtId="165" fontId="29" fillId="0" borderId="148" xfId="0" applyFont="1" applyFill="1" applyBorder="1" applyAlignment="1" applyProtection="1">
      <alignment vertical="center"/>
    </xf>
    <xf numFmtId="176" fontId="29" fillId="0" borderId="59" xfId="0" applyNumberFormat="1" applyFont="1" applyFill="1" applyBorder="1" applyAlignment="1" applyProtection="1">
      <alignment horizontal="center" vertical="center"/>
    </xf>
    <xf numFmtId="176" fontId="108" fillId="0" borderId="149" xfId="0" applyNumberFormat="1" applyFont="1" applyFill="1" applyBorder="1" applyAlignment="1" applyProtection="1">
      <alignment horizontal="center" vertical="center"/>
    </xf>
    <xf numFmtId="176" fontId="108" fillId="0" borderId="59" xfId="0" applyNumberFormat="1" applyFont="1" applyFill="1" applyBorder="1" applyAlignment="1" applyProtection="1">
      <alignment horizontal="center" vertical="center"/>
    </xf>
    <xf numFmtId="176" fontId="108" fillId="0" borderId="150" xfId="0" applyNumberFormat="1" applyFont="1" applyFill="1" applyBorder="1" applyAlignment="1" applyProtection="1">
      <alignment horizontal="center" vertical="center"/>
    </xf>
    <xf numFmtId="165" fontId="29" fillId="0" borderId="151" xfId="0" applyFont="1" applyFill="1" applyBorder="1" applyAlignment="1" applyProtection="1">
      <alignment vertical="center"/>
    </xf>
    <xf numFmtId="176" fontId="29" fillId="0" borderId="60" xfId="0" applyNumberFormat="1" applyFont="1" applyFill="1" applyBorder="1" applyAlignment="1" applyProtection="1">
      <alignment horizontal="center" vertical="center"/>
    </xf>
    <xf numFmtId="176" fontId="108" fillId="0" borderId="152" xfId="0" applyNumberFormat="1" applyFont="1" applyFill="1" applyBorder="1" applyAlignment="1" applyProtection="1">
      <alignment horizontal="center" vertical="center"/>
    </xf>
    <xf numFmtId="176" fontId="108" fillId="0" borderId="122" xfId="0" applyNumberFormat="1" applyFont="1" applyFill="1" applyBorder="1" applyAlignment="1" applyProtection="1">
      <alignment horizontal="center" vertical="center"/>
    </xf>
    <xf numFmtId="176" fontId="108" fillId="0" borderId="153" xfId="0" applyNumberFormat="1" applyFont="1" applyFill="1" applyBorder="1" applyAlignment="1" applyProtection="1">
      <alignment horizontal="center" vertical="center"/>
    </xf>
    <xf numFmtId="176" fontId="108" fillId="0" borderId="21" xfId="0" applyNumberFormat="1" applyFont="1" applyFill="1" applyBorder="1" applyAlignment="1" applyProtection="1">
      <alignment vertical="center"/>
    </xf>
    <xf numFmtId="176" fontId="108" fillId="0" borderId="154" xfId="0" applyNumberFormat="1" applyFont="1" applyFill="1" applyBorder="1" applyAlignment="1" applyProtection="1">
      <alignment vertical="center"/>
    </xf>
    <xf numFmtId="176" fontId="108" fillId="0" borderId="12" xfId="0" applyNumberFormat="1" applyFont="1" applyFill="1" applyBorder="1" applyAlignment="1" applyProtection="1">
      <alignment vertical="center"/>
    </xf>
    <xf numFmtId="176" fontId="108" fillId="0" borderId="155" xfId="0" applyNumberFormat="1" applyFont="1" applyFill="1" applyBorder="1" applyAlignment="1" applyProtection="1">
      <alignment vertical="center"/>
    </xf>
    <xf numFmtId="10" fontId="3" fillId="26" borderId="156" xfId="0" applyNumberFormat="1" applyFont="1" applyFill="1" applyBorder="1" applyAlignment="1" applyProtection="1">
      <alignment horizontal="right" vertical="center" wrapText="1"/>
      <protection locked="0"/>
    </xf>
    <xf numFmtId="176" fontId="108" fillId="0" borderId="59" xfId="0" applyNumberFormat="1" applyFont="1" applyFill="1" applyBorder="1" applyAlignment="1" applyProtection="1">
      <alignment vertical="center"/>
    </xf>
    <xf numFmtId="176" fontId="108" fillId="0" borderId="79" xfId="0" applyNumberFormat="1" applyFont="1" applyFill="1" applyBorder="1" applyAlignment="1" applyProtection="1">
      <alignment horizontal="center" vertical="center"/>
    </xf>
    <xf numFmtId="176" fontId="108" fillId="0" borderId="37" xfId="0" applyNumberFormat="1" applyFont="1" applyFill="1" applyBorder="1" applyAlignment="1" applyProtection="1">
      <alignment vertical="center"/>
    </xf>
    <xf numFmtId="176" fontId="108" fillId="0" borderId="152" xfId="0" applyNumberFormat="1" applyFont="1" applyFill="1" applyBorder="1" applyAlignment="1" applyProtection="1">
      <alignment vertical="center"/>
    </xf>
    <xf numFmtId="176" fontId="108" fillId="0" borderId="127" xfId="0" applyNumberFormat="1" applyFont="1" applyFill="1" applyBorder="1" applyAlignment="1" applyProtection="1">
      <alignment vertical="center"/>
    </xf>
    <xf numFmtId="176" fontId="108" fillId="0" borderId="157" xfId="0" applyNumberFormat="1" applyFont="1" applyFill="1" applyBorder="1" applyAlignment="1" applyProtection="1">
      <alignment vertical="center"/>
    </xf>
    <xf numFmtId="176" fontId="108" fillId="0" borderId="140" xfId="0" applyNumberFormat="1" applyFont="1" applyFill="1" applyBorder="1" applyAlignment="1" applyProtection="1">
      <alignment vertical="center"/>
    </xf>
    <xf numFmtId="176" fontId="108" fillId="0" borderId="129" xfId="0" applyNumberFormat="1" applyFont="1" applyFill="1" applyBorder="1" applyAlignment="1" applyProtection="1">
      <alignment vertical="center"/>
    </xf>
    <xf numFmtId="176" fontId="108" fillId="0" borderId="158" xfId="0" applyNumberFormat="1" applyFont="1" applyFill="1" applyBorder="1" applyAlignment="1" applyProtection="1">
      <alignment vertical="center"/>
    </xf>
    <xf numFmtId="176" fontId="29" fillId="0" borderId="59" xfId="0" applyNumberFormat="1" applyFont="1" applyBorder="1" applyAlignment="1" applyProtection="1">
      <alignment horizontal="center" vertical="center"/>
    </xf>
    <xf numFmtId="176" fontId="29" fillId="0" borderId="0" xfId="0" quotePrefix="1" applyNumberFormat="1" applyFont="1" applyFill="1" applyBorder="1" applyAlignment="1" applyProtection="1">
      <alignment horizontal="center" vertical="center"/>
    </xf>
    <xf numFmtId="167" fontId="23" fillId="0" borderId="159" xfId="0" applyNumberFormat="1" applyFont="1" applyBorder="1" applyAlignment="1" applyProtection="1">
      <alignment horizontal="center" vertical="center"/>
    </xf>
    <xf numFmtId="165" fontId="28" fillId="0" borderId="160" xfId="0" applyFont="1" applyBorder="1" applyAlignment="1" applyProtection="1">
      <alignment vertical="center"/>
    </xf>
    <xf numFmtId="165" fontId="28" fillId="0" borderId="161" xfId="0" applyFont="1" applyBorder="1" applyAlignment="1" applyProtection="1">
      <alignment vertical="center"/>
    </xf>
    <xf numFmtId="165" fontId="28" fillId="0" borderId="162" xfId="0" applyFont="1" applyBorder="1" applyAlignment="1" applyProtection="1">
      <alignment vertical="center"/>
    </xf>
    <xf numFmtId="165" fontId="47" fillId="0" borderId="163" xfId="55" applyFont="1" applyFill="1" applyBorder="1" applyAlignment="1" applyProtection="1">
      <alignment horizontal="center" vertical="center"/>
    </xf>
    <xf numFmtId="4" fontId="28" fillId="26" borderId="81" xfId="55" applyNumberFormat="1" applyFont="1" applyFill="1" applyBorder="1" applyAlignment="1" applyProtection="1">
      <alignment horizontal="center" vertical="center" wrapText="1"/>
      <protection locked="0"/>
    </xf>
    <xf numFmtId="165" fontId="47" fillId="24" borderId="19" xfId="55" applyFont="1" applyFill="1" applyBorder="1" applyAlignment="1" applyProtection="1">
      <alignment horizontal="center" vertical="center" wrapText="1"/>
    </xf>
    <xf numFmtId="165" fontId="2" fillId="24" borderId="0" xfId="0" applyFont="1" applyFill="1" applyAlignment="1" applyProtection="1">
      <alignment horizontal="center" vertical="center"/>
    </xf>
    <xf numFmtId="165" fontId="109" fillId="24" borderId="0" xfId="0" applyFont="1" applyFill="1" applyAlignment="1" applyProtection="1">
      <alignment horizontal="center" vertical="center"/>
    </xf>
    <xf numFmtId="9" fontId="2" fillId="24" borderId="0" xfId="61" applyFont="1" applyFill="1" applyAlignment="1" applyProtection="1">
      <alignment horizontal="center" vertical="center"/>
    </xf>
    <xf numFmtId="0" fontId="35" fillId="0" borderId="0" xfId="58" applyFont="1" applyAlignment="1">
      <alignment vertical="center"/>
    </xf>
    <xf numFmtId="3" fontId="35" fillId="0" borderId="0" xfId="58" applyNumberFormat="1" applyFont="1" applyAlignment="1">
      <alignment vertical="center"/>
    </xf>
    <xf numFmtId="2" fontId="35" fillId="0" borderId="0" xfId="58" applyNumberFormat="1" applyFont="1" applyAlignment="1">
      <alignment vertical="center"/>
    </xf>
    <xf numFmtId="0" fontId="35" fillId="0" borderId="26" xfId="58" applyFont="1" applyBorder="1" applyAlignment="1">
      <alignment horizontal="center" vertical="center"/>
    </xf>
    <xf numFmtId="0" fontId="35" fillId="0" borderId="33" xfId="58" applyFont="1" applyBorder="1" applyAlignment="1">
      <alignment horizontal="center" vertical="center"/>
    </xf>
    <xf numFmtId="0" fontId="35" fillId="0" borderId="14" xfId="58" applyFont="1" applyBorder="1" applyAlignment="1">
      <alignment vertical="center"/>
    </xf>
    <xf numFmtId="0" fontId="35" fillId="0" borderId="33" xfId="58" applyFont="1" applyBorder="1" applyAlignment="1">
      <alignment vertical="center"/>
    </xf>
    <xf numFmtId="0" fontId="110" fillId="0" borderId="68" xfId="58" applyFont="1" applyBorder="1" applyAlignment="1">
      <alignment horizontal="center" vertical="center" wrapText="1"/>
    </xf>
    <xf numFmtId="2" fontId="35" fillId="0" borderId="68" xfId="58" applyNumberFormat="1" applyFont="1" applyBorder="1" applyAlignment="1">
      <alignment horizontal="center" vertical="center" wrapText="1"/>
    </xf>
    <xf numFmtId="3" fontId="35" fillId="0" borderId="68" xfId="58" applyNumberFormat="1" applyFont="1" applyBorder="1" applyAlignment="1">
      <alignment horizontal="center" vertical="center" wrapText="1"/>
    </xf>
    <xf numFmtId="17" fontId="35" fillId="0" borderId="0" xfId="58" applyNumberFormat="1" applyFont="1" applyAlignment="1">
      <alignment vertical="center"/>
    </xf>
    <xf numFmtId="0" fontId="110" fillId="0" borderId="0" xfId="58" applyFont="1" applyAlignment="1">
      <alignment horizontal="center" vertical="center"/>
    </xf>
    <xf numFmtId="4" fontId="35" fillId="0" borderId="0" xfId="58" applyNumberFormat="1" applyFont="1" applyAlignment="1">
      <alignment vertical="center"/>
    </xf>
    <xf numFmtId="3" fontId="35" fillId="0" borderId="0" xfId="58" applyNumberFormat="1" applyFont="1" applyFill="1" applyAlignment="1">
      <alignment vertical="center"/>
    </xf>
    <xf numFmtId="2" fontId="35" fillId="0" borderId="0" xfId="58" applyNumberFormat="1" applyFont="1" applyFill="1" applyAlignment="1">
      <alignment vertical="center"/>
    </xf>
    <xf numFmtId="17" fontId="35" fillId="0" borderId="0" xfId="58" applyNumberFormat="1" applyFont="1" applyFill="1" applyAlignment="1">
      <alignment vertical="center"/>
    </xf>
    <xf numFmtId="0" fontId="35" fillId="0" borderId="0" xfId="58" applyFont="1" applyFill="1" applyAlignment="1">
      <alignment vertical="center"/>
    </xf>
    <xf numFmtId="17" fontId="35" fillId="35" borderId="0" xfId="58" applyNumberFormat="1" applyFont="1" applyFill="1" applyAlignment="1">
      <alignment vertical="center"/>
    </xf>
    <xf numFmtId="2" fontId="35" fillId="35" borderId="0" xfId="58" applyNumberFormat="1" applyFont="1" applyFill="1" applyAlignment="1">
      <alignment vertical="center"/>
    </xf>
    <xf numFmtId="0" fontId="35" fillId="35" borderId="0" xfId="58" applyFont="1" applyFill="1" applyAlignment="1">
      <alignment vertical="center"/>
    </xf>
    <xf numFmtId="4" fontId="35" fillId="35" borderId="0" xfId="58" applyNumberFormat="1" applyFont="1" applyFill="1" applyAlignment="1">
      <alignment vertical="center"/>
    </xf>
    <xf numFmtId="3" fontId="35" fillId="35" borderId="0" xfId="58" applyNumberFormat="1" applyFont="1" applyFill="1" applyAlignment="1">
      <alignment vertical="center"/>
    </xf>
    <xf numFmtId="17" fontId="35" fillId="36" borderId="0" xfId="58" applyNumberFormat="1" applyFont="1" applyFill="1" applyAlignment="1">
      <alignment vertical="center"/>
    </xf>
    <xf numFmtId="2" fontId="35" fillId="36" borderId="0" xfId="58" applyNumberFormat="1" applyFont="1" applyFill="1" applyAlignment="1">
      <alignment vertical="center"/>
    </xf>
    <xf numFmtId="0" fontId="35" fillId="36" borderId="0" xfId="58" applyFont="1" applyFill="1" applyAlignment="1">
      <alignment vertical="center"/>
    </xf>
    <xf numFmtId="4" fontId="35" fillId="36" borderId="0" xfId="58" applyNumberFormat="1" applyFont="1" applyFill="1" applyAlignment="1">
      <alignment vertical="center"/>
    </xf>
    <xf numFmtId="3" fontId="35" fillId="36" borderId="0" xfId="58" applyNumberFormat="1" applyFont="1" applyFill="1" applyAlignment="1">
      <alignment vertical="center"/>
    </xf>
    <xf numFmtId="165" fontId="28" fillId="0" borderId="0" xfId="0" applyFont="1" applyFill="1" applyBorder="1" applyAlignment="1" applyProtection="1">
      <alignment horizontal="center" vertical="center"/>
    </xf>
    <xf numFmtId="1" fontId="24" fillId="0" borderId="0" xfId="0" applyNumberFormat="1" applyFont="1" applyFill="1" applyBorder="1" applyAlignment="1" applyProtection="1">
      <alignment vertical="center"/>
    </xf>
    <xf numFmtId="3" fontId="24" fillId="0" borderId="0" xfId="0" applyNumberFormat="1" applyFont="1" applyFill="1" applyBorder="1" applyAlignment="1" applyProtection="1">
      <alignment vertical="center"/>
    </xf>
    <xf numFmtId="10" fontId="24" fillId="0" borderId="0" xfId="0" applyNumberFormat="1" applyFont="1" applyFill="1" applyBorder="1" applyAlignment="1" applyProtection="1">
      <alignment vertical="center"/>
    </xf>
    <xf numFmtId="10" fontId="60" fillId="0" borderId="0" xfId="0" applyNumberFormat="1" applyFont="1" applyBorder="1" applyAlignment="1" applyProtection="1">
      <alignment vertical="center"/>
    </xf>
    <xf numFmtId="165" fontId="31" fillId="0" borderId="0" xfId="0" applyFont="1" applyBorder="1" applyAlignment="1" applyProtection="1">
      <alignment horizontal="center" vertical="center"/>
    </xf>
    <xf numFmtId="3" fontId="24" fillId="0" borderId="20" xfId="0" applyNumberFormat="1" applyFont="1" applyFill="1" applyBorder="1" applyAlignment="1" applyProtection="1">
      <alignment horizontal="center" vertical="center"/>
    </xf>
    <xf numFmtId="3" fontId="24" fillId="0" borderId="164" xfId="0" applyNumberFormat="1" applyFont="1" applyFill="1" applyBorder="1" applyAlignment="1" applyProtection="1">
      <alignment horizontal="center" vertical="center"/>
    </xf>
    <xf numFmtId="3" fontId="29" fillId="0" borderId="92" xfId="0" applyNumberFormat="1" applyFont="1" applyFill="1" applyBorder="1" applyAlignment="1" applyProtection="1">
      <alignment horizontal="center" vertical="center"/>
    </xf>
    <xf numFmtId="4" fontId="47" fillId="0" borderId="93" xfId="0" applyNumberFormat="1" applyFont="1" applyFill="1" applyBorder="1" applyAlignment="1" applyProtection="1">
      <alignment horizontal="center" vertical="center"/>
    </xf>
    <xf numFmtId="165" fontId="28" fillId="0" borderId="20" xfId="0" applyFont="1" applyFill="1" applyBorder="1" applyAlignment="1" applyProtection="1">
      <alignment vertical="center"/>
    </xf>
    <xf numFmtId="4" fontId="28" fillId="0" borderId="92" xfId="0" applyNumberFormat="1" applyFont="1" applyFill="1" applyBorder="1" applyAlignment="1" applyProtection="1">
      <alignment horizontal="center" vertical="center"/>
    </xf>
    <xf numFmtId="4" fontId="28" fillId="0" borderId="92" xfId="0" applyNumberFormat="1" applyFont="1" applyFill="1" applyBorder="1" applyAlignment="1" applyProtection="1">
      <alignment vertical="center"/>
    </xf>
    <xf numFmtId="4" fontId="24" fillId="0" borderId="164" xfId="0" applyNumberFormat="1" applyFont="1" applyFill="1" applyBorder="1" applyAlignment="1" applyProtection="1">
      <alignment horizontal="center" vertical="center"/>
    </xf>
    <xf numFmtId="4" fontId="24" fillId="0" borderId="92" xfId="0" applyNumberFormat="1" applyFont="1" applyFill="1" applyBorder="1" applyAlignment="1" applyProtection="1">
      <alignment horizontal="center" vertical="center"/>
    </xf>
    <xf numFmtId="4" fontId="28" fillId="0" borderId="35" xfId="0" applyNumberFormat="1" applyFont="1" applyFill="1" applyBorder="1" applyAlignment="1" applyProtection="1">
      <alignment vertical="center"/>
    </xf>
    <xf numFmtId="165" fontId="28" fillId="0" borderId="35" xfId="0" applyFont="1" applyFill="1" applyBorder="1" applyAlignment="1" applyProtection="1">
      <alignment vertical="center"/>
    </xf>
    <xf numFmtId="167" fontId="23" fillId="0" borderId="93" xfId="0" applyNumberFormat="1" applyFont="1" applyBorder="1" applyAlignment="1" applyProtection="1">
      <alignment horizontal="center" vertical="center"/>
    </xf>
    <xf numFmtId="167" fontId="1" fillId="0" borderId="59" xfId="0" applyNumberFormat="1" applyFont="1" applyBorder="1" applyAlignment="1" applyProtection="1">
      <alignment horizontal="center" vertical="center"/>
    </xf>
    <xf numFmtId="167" fontId="1" fillId="0" borderId="92" xfId="0" applyNumberFormat="1" applyFont="1" applyBorder="1" applyAlignment="1" applyProtection="1">
      <alignment horizontal="center" vertical="center"/>
    </xf>
    <xf numFmtId="178" fontId="127" fillId="37" borderId="50" xfId="0" applyNumberFormat="1" applyFont="1" applyFill="1" applyBorder="1" applyAlignment="1" applyProtection="1">
      <alignment horizontal="center" vertical="center"/>
    </xf>
    <xf numFmtId="10" fontId="31" fillId="24" borderId="0" xfId="61" applyNumberFormat="1" applyFont="1" applyFill="1" applyAlignment="1" applyProtection="1">
      <alignment horizontal="center" vertical="center"/>
    </xf>
    <xf numFmtId="10" fontId="31" fillId="24" borderId="0" xfId="0" applyNumberFormat="1" applyFont="1" applyFill="1" applyAlignment="1" applyProtection="1">
      <alignment horizontal="center" vertical="center"/>
    </xf>
    <xf numFmtId="0" fontId="35" fillId="0" borderId="0" xfId="58" applyFont="1" applyAlignment="1">
      <alignment horizontal="center" vertical="center"/>
    </xf>
    <xf numFmtId="0" fontId="35" fillId="0" borderId="0" xfId="58" applyFont="1" applyBorder="1" applyAlignment="1">
      <alignment horizontal="center" vertical="center"/>
    </xf>
    <xf numFmtId="165" fontId="28" fillId="0" borderId="148" xfId="0" applyFont="1" applyFill="1" applyBorder="1" applyAlignment="1" applyProtection="1">
      <alignment vertical="center"/>
    </xf>
    <xf numFmtId="165" fontId="28" fillId="0" borderId="0" xfId="0" applyFont="1" applyFill="1" applyBorder="1" applyAlignment="1" applyProtection="1">
      <alignment vertical="center"/>
    </xf>
    <xf numFmtId="165" fontId="28" fillId="0" borderId="12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65" fontId="28" fillId="24" borderId="0" xfId="0" applyFont="1" applyFill="1" applyAlignment="1" applyProtection="1">
      <alignment vertical="center"/>
    </xf>
    <xf numFmtId="165" fontId="28" fillId="0" borderId="142" xfId="0" applyFont="1" applyFill="1" applyBorder="1" applyAlignment="1" applyProtection="1">
      <alignment vertical="center"/>
    </xf>
    <xf numFmtId="165" fontId="28" fillId="0" borderId="8" xfId="0" applyFont="1" applyFill="1" applyBorder="1" applyAlignment="1" applyProtection="1">
      <alignment vertical="center"/>
    </xf>
    <xf numFmtId="165" fontId="28" fillId="0" borderId="9" xfId="0" applyFont="1" applyFill="1" applyBorder="1" applyAlignment="1" applyProtection="1">
      <alignment vertical="center"/>
    </xf>
    <xf numFmtId="176" fontId="28" fillId="0" borderId="0" xfId="47" applyNumberFormat="1" applyFont="1" applyFill="1" applyBorder="1" applyAlignment="1" applyProtection="1">
      <alignment horizontal="center" vertical="center"/>
    </xf>
    <xf numFmtId="165" fontId="47" fillId="0" borderId="165" xfId="0" applyFont="1" applyFill="1" applyBorder="1" applyAlignment="1" applyProtection="1">
      <alignment vertical="center"/>
    </xf>
    <xf numFmtId="165" fontId="47" fillId="0" borderId="166" xfId="0" applyFont="1" applyFill="1" applyBorder="1" applyAlignment="1" applyProtection="1">
      <alignment vertical="center"/>
    </xf>
    <xf numFmtId="165" fontId="47" fillId="0" borderId="167" xfId="0" applyFont="1" applyFill="1" applyBorder="1" applyAlignment="1" applyProtection="1">
      <alignment vertical="center"/>
    </xf>
    <xf numFmtId="165" fontId="4" fillId="32" borderId="168" xfId="0" applyFont="1" applyFill="1" applyBorder="1" applyAlignment="1" applyProtection="1">
      <alignment horizontal="center" vertical="center"/>
    </xf>
    <xf numFmtId="176" fontId="108" fillId="0" borderId="169" xfId="0" applyNumberFormat="1" applyFont="1" applyFill="1" applyBorder="1" applyAlignment="1" applyProtection="1">
      <alignment horizontal="center" vertical="center"/>
    </xf>
    <xf numFmtId="176" fontId="28" fillId="0" borderId="170" xfId="0" applyNumberFormat="1" applyFont="1" applyFill="1" applyBorder="1" applyAlignment="1" applyProtection="1">
      <alignment horizontal="center" vertical="center"/>
    </xf>
    <xf numFmtId="176" fontId="28" fillId="0" borderId="171" xfId="0" applyNumberFormat="1" applyFont="1" applyFill="1" applyBorder="1" applyAlignment="1" applyProtection="1">
      <alignment horizontal="center" vertical="center"/>
    </xf>
    <xf numFmtId="176" fontId="108" fillId="0" borderId="172" xfId="0" applyNumberFormat="1" applyFont="1" applyFill="1" applyBorder="1" applyAlignment="1" applyProtection="1">
      <alignment horizontal="center" vertical="center"/>
    </xf>
    <xf numFmtId="176" fontId="108" fillId="0" borderId="172" xfId="0" applyNumberFormat="1" applyFont="1" applyFill="1" applyBorder="1" applyAlignment="1" applyProtection="1">
      <alignment vertical="center"/>
    </xf>
    <xf numFmtId="176" fontId="108" fillId="0" borderId="171" xfId="0" applyNumberFormat="1" applyFont="1" applyFill="1" applyBorder="1" applyAlignment="1" applyProtection="1">
      <alignment horizontal="center" vertical="center"/>
    </xf>
    <xf numFmtId="176" fontId="29" fillId="0" borderId="172" xfId="0" applyNumberFormat="1" applyFont="1" applyBorder="1" applyAlignment="1" applyProtection="1">
      <alignment horizontal="center" vertical="center"/>
    </xf>
    <xf numFmtId="165" fontId="108" fillId="0" borderId="173" xfId="0" applyFont="1" applyBorder="1" applyAlignment="1" applyProtection="1">
      <alignment horizontal="center" vertical="center"/>
    </xf>
    <xf numFmtId="164" fontId="6" fillId="24" borderId="0" xfId="47" applyFont="1" applyFill="1" applyAlignment="1" applyProtection="1">
      <alignment vertical="center"/>
    </xf>
    <xf numFmtId="179" fontId="6" fillId="24" borderId="0" xfId="61" applyNumberFormat="1" applyFont="1" applyFill="1" applyAlignment="1" applyProtection="1">
      <alignment vertical="center"/>
    </xf>
    <xf numFmtId="10" fontId="6" fillId="24" borderId="0" xfId="61" applyNumberFormat="1" applyFont="1" applyFill="1" applyAlignment="1" applyProtection="1">
      <alignment vertical="center"/>
    </xf>
    <xf numFmtId="10" fontId="28" fillId="24" borderId="0" xfId="61" applyNumberFormat="1" applyFont="1" applyFill="1" applyAlignment="1" applyProtection="1">
      <alignment vertical="center"/>
    </xf>
    <xf numFmtId="165" fontId="31" fillId="0" borderId="68" xfId="0" applyFont="1" applyBorder="1" applyAlignment="1">
      <alignment vertical="center"/>
    </xf>
    <xf numFmtId="165" fontId="31" fillId="0" borderId="0" xfId="0" applyFont="1" applyAlignment="1">
      <alignment vertical="center"/>
    </xf>
    <xf numFmtId="165" fontId="1" fillId="0" borderId="0" xfId="0" applyFont="1" applyFill="1" applyBorder="1" applyAlignment="1" applyProtection="1">
      <alignment vertical="center"/>
    </xf>
    <xf numFmtId="165" fontId="1" fillId="0" borderId="111" xfId="0" applyFont="1" applyFill="1" applyBorder="1" applyAlignment="1" applyProtection="1">
      <alignment vertical="center"/>
    </xf>
    <xf numFmtId="165" fontId="1" fillId="0" borderId="10" xfId="0" applyFont="1" applyFill="1" applyBorder="1" applyAlignment="1" applyProtection="1">
      <alignment vertical="center"/>
    </xf>
    <xf numFmtId="165" fontId="1" fillId="0" borderId="11" xfId="0" applyFont="1" applyFill="1" applyBorder="1" applyAlignment="1" applyProtection="1">
      <alignment vertical="center"/>
    </xf>
    <xf numFmtId="165" fontId="1" fillId="0" borderId="105" xfId="0" applyFont="1" applyFill="1" applyBorder="1" applyAlignment="1" applyProtection="1">
      <alignment vertical="center"/>
    </xf>
    <xf numFmtId="165" fontId="1" fillId="0" borderId="8" xfId="0" applyFont="1" applyFill="1" applyBorder="1" applyAlignment="1" applyProtection="1">
      <alignment vertical="center"/>
    </xf>
    <xf numFmtId="165" fontId="1" fillId="0" borderId="9" xfId="0" applyFont="1" applyFill="1" applyBorder="1" applyAlignment="1" applyProtection="1">
      <alignment vertical="center"/>
    </xf>
    <xf numFmtId="175" fontId="108" fillId="0" borderId="11" xfId="0" applyNumberFormat="1" applyFont="1" applyFill="1" applyBorder="1" applyAlignment="1" applyProtection="1">
      <alignment vertical="center"/>
    </xf>
    <xf numFmtId="0" fontId="1" fillId="0" borderId="0" xfId="54" applyFont="1" applyAlignment="1" applyProtection="1">
      <alignment vertical="center"/>
    </xf>
    <xf numFmtId="0" fontId="1" fillId="0" borderId="0" xfId="52" applyFont="1" applyAlignment="1" applyProtection="1">
      <alignment horizontal="left" vertical="center"/>
    </xf>
    <xf numFmtId="0" fontId="1" fillId="0" borderId="0" xfId="54" applyFont="1" applyAlignment="1" applyProtection="1">
      <alignment horizontal="left" vertical="center"/>
    </xf>
    <xf numFmtId="174" fontId="31" fillId="0" borderId="0" xfId="47" applyNumberFormat="1" applyFont="1" applyAlignment="1">
      <alignment vertical="center"/>
    </xf>
    <xf numFmtId="175" fontId="31" fillId="0" borderId="0" xfId="47" applyNumberFormat="1" applyFont="1" applyAlignment="1">
      <alignment vertical="center"/>
    </xf>
    <xf numFmtId="165" fontId="3" fillId="0" borderId="174" xfId="0" applyFont="1" applyBorder="1" applyAlignment="1">
      <alignment horizontal="center" vertical="center"/>
    </xf>
    <xf numFmtId="174" fontId="3" fillId="0" borderId="174" xfId="47" applyNumberFormat="1" applyFont="1" applyBorder="1" applyAlignment="1">
      <alignment vertical="center"/>
    </xf>
    <xf numFmtId="175" fontId="3" fillId="0" borderId="174" xfId="47" applyNumberFormat="1" applyFont="1" applyBorder="1" applyAlignment="1">
      <alignment vertical="center"/>
    </xf>
    <xf numFmtId="174" fontId="31" fillId="0" borderId="68" xfId="47" applyNumberFormat="1" applyFont="1" applyBorder="1" applyAlignment="1">
      <alignment vertical="center"/>
    </xf>
    <xf numFmtId="165" fontId="31" fillId="0" borderId="48" xfId="0" applyFont="1" applyBorder="1" applyAlignment="1">
      <alignment vertical="center"/>
    </xf>
    <xf numFmtId="174" fontId="31" fillId="0" borderId="48" xfId="47" applyNumberFormat="1" applyFont="1" applyBorder="1" applyAlignment="1">
      <alignment vertical="center"/>
    </xf>
    <xf numFmtId="165" fontId="3" fillId="0" borderId="68" xfId="0" applyFont="1" applyBorder="1" applyAlignment="1">
      <alignment horizontal="center" vertical="center"/>
    </xf>
    <xf numFmtId="165" fontId="3" fillId="0" borderId="175" xfId="0" applyFont="1" applyBorder="1" applyAlignment="1">
      <alignment horizontal="center" vertical="center"/>
    </xf>
    <xf numFmtId="165" fontId="3" fillId="0" borderId="176" xfId="0" applyFont="1" applyBorder="1" applyAlignment="1">
      <alignment horizontal="center" vertical="center" wrapText="1"/>
    </xf>
    <xf numFmtId="165" fontId="3" fillId="0" borderId="177" xfId="0" applyFont="1" applyBorder="1" applyAlignment="1">
      <alignment horizontal="center" vertical="center"/>
    </xf>
    <xf numFmtId="174" fontId="3" fillId="0" borderId="68" xfId="47" applyNumberFormat="1" applyFont="1" applyBorder="1" applyAlignment="1">
      <alignment vertical="center"/>
    </xf>
    <xf numFmtId="165" fontId="23" fillId="0" borderId="95" xfId="0" applyFont="1" applyFill="1" applyBorder="1" applyAlignment="1" applyProtection="1">
      <alignment horizontal="left" vertical="center"/>
    </xf>
    <xf numFmtId="10" fontId="31" fillId="0" borderId="68" xfId="61" applyNumberFormat="1" applyFont="1" applyBorder="1" applyAlignment="1">
      <alignment horizontal="center" vertical="center"/>
    </xf>
    <xf numFmtId="3" fontId="27" fillId="26" borderId="51" xfId="55" applyNumberFormat="1" applyFont="1" applyFill="1" applyBorder="1" applyAlignment="1" applyProtection="1">
      <alignment horizontal="center" vertical="center" wrapText="1"/>
      <protection locked="0"/>
    </xf>
    <xf numFmtId="9" fontId="31" fillId="26" borderId="53" xfId="55" applyNumberFormat="1" applyFont="1" applyFill="1" applyBorder="1" applyAlignment="1" applyProtection="1">
      <alignment horizontal="center" vertical="center" wrapText="1"/>
      <protection locked="0"/>
    </xf>
    <xf numFmtId="1" fontId="28" fillId="26" borderId="51" xfId="55" applyNumberFormat="1" applyFont="1" applyFill="1" applyBorder="1" applyAlignment="1" applyProtection="1">
      <alignment horizontal="center" vertical="center" wrapText="1"/>
      <protection locked="0"/>
    </xf>
    <xf numFmtId="3" fontId="24" fillId="0" borderId="92" xfId="0" applyNumberFormat="1" applyFont="1" applyFill="1" applyBorder="1" applyAlignment="1" applyProtection="1">
      <alignment horizontal="center" vertical="center"/>
    </xf>
    <xf numFmtId="10" fontId="1" fillId="24" borderId="0" xfId="61" applyNumberFormat="1" applyFont="1" applyFill="1" applyAlignment="1" applyProtection="1">
      <alignment horizontal="center" vertical="center"/>
    </xf>
    <xf numFmtId="165" fontId="31" fillId="24" borderId="68" xfId="0" applyFont="1" applyFill="1" applyBorder="1" applyAlignment="1" applyProtection="1">
      <alignment vertical="center" wrapText="1"/>
    </xf>
    <xf numFmtId="3" fontId="28" fillId="0" borderId="164" xfId="0" applyNumberFormat="1" applyFont="1" applyFill="1" applyBorder="1" applyAlignment="1" applyProtection="1">
      <alignment horizontal="center" vertical="center"/>
    </xf>
    <xf numFmtId="165" fontId="29" fillId="0" borderId="62" xfId="0" applyFont="1" applyFill="1" applyBorder="1" applyAlignment="1" applyProtection="1">
      <alignment horizontal="center" vertical="center"/>
    </xf>
    <xf numFmtId="165" fontId="29" fillId="0" borderId="79" xfId="0" applyFont="1" applyFill="1" applyBorder="1" applyAlignment="1" applyProtection="1">
      <alignment horizontal="center" vertical="center"/>
    </xf>
    <xf numFmtId="165" fontId="3" fillId="24" borderId="178" xfId="0" applyFont="1" applyFill="1" applyBorder="1" applyAlignment="1" applyProtection="1">
      <alignment horizontal="left" vertical="center" wrapText="1"/>
      <protection locked="0"/>
    </xf>
    <xf numFmtId="165" fontId="0" fillId="0" borderId="179" xfId="0" applyBorder="1" applyAlignment="1" applyProtection="1">
      <alignment horizontal="left" vertical="center" wrapText="1"/>
      <protection locked="0"/>
    </xf>
    <xf numFmtId="10" fontId="59" fillId="0" borderId="61" xfId="0" applyNumberFormat="1" applyFont="1" applyFill="1" applyBorder="1" applyAlignment="1" applyProtection="1">
      <alignment horizontal="right" vertical="center" wrapText="1"/>
    </xf>
    <xf numFmtId="10" fontId="59" fillId="0" borderId="62" xfId="0" applyNumberFormat="1" applyFont="1" applyFill="1" applyBorder="1" applyAlignment="1" applyProtection="1">
      <alignment horizontal="right" vertical="center" wrapText="1"/>
    </xf>
    <xf numFmtId="165" fontId="47" fillId="0" borderId="178" xfId="0" applyFont="1" applyBorder="1" applyAlignment="1" applyProtection="1">
      <alignment horizontal="center" vertical="center"/>
    </xf>
    <xf numFmtId="165" fontId="47" fillId="0" borderId="180" xfId="0" applyFont="1" applyBorder="1" applyAlignment="1" applyProtection="1">
      <alignment horizontal="center" vertical="center"/>
    </xf>
    <xf numFmtId="165" fontId="2" fillId="0" borderId="178" xfId="0" applyFont="1" applyFill="1" applyBorder="1" applyAlignment="1" applyProtection="1">
      <alignment horizontal="center" vertical="center"/>
    </xf>
    <xf numFmtId="165" fontId="2" fillId="0" borderId="180" xfId="0" applyFont="1" applyFill="1" applyBorder="1" applyAlignment="1" applyProtection="1">
      <alignment horizontal="center" vertical="center"/>
    </xf>
    <xf numFmtId="181" fontId="35" fillId="36" borderId="0" xfId="58" applyNumberFormat="1" applyFont="1" applyFill="1" applyAlignment="1">
      <alignment vertical="center"/>
    </xf>
    <xf numFmtId="165" fontId="23" fillId="0" borderId="0" xfId="0" applyFont="1" applyFill="1" applyBorder="1" applyAlignment="1" applyProtection="1">
      <alignment horizontal="center" vertical="center"/>
    </xf>
    <xf numFmtId="165" fontId="29" fillId="0" borderId="181" xfId="0" applyFont="1" applyFill="1" applyBorder="1" applyAlignment="1" applyProtection="1">
      <alignment horizontal="left" vertical="center"/>
    </xf>
    <xf numFmtId="165" fontId="23" fillId="0" borderId="65" xfId="0" applyFont="1" applyFill="1" applyBorder="1" applyAlignment="1" applyProtection="1">
      <alignment vertical="center"/>
    </xf>
    <xf numFmtId="165" fontId="23" fillId="0" borderId="91" xfId="0" applyFont="1" applyFill="1" applyBorder="1" applyAlignment="1" applyProtection="1">
      <alignment vertical="center"/>
    </xf>
    <xf numFmtId="176" fontId="108" fillId="0" borderId="170" xfId="0" applyNumberFormat="1" applyFont="1" applyFill="1" applyBorder="1" applyAlignment="1" applyProtection="1">
      <alignment vertical="center"/>
    </xf>
    <xf numFmtId="165" fontId="23" fillId="0" borderId="148" xfId="0" applyFont="1" applyFill="1" applyBorder="1" applyAlignment="1" applyProtection="1">
      <alignment vertical="center"/>
    </xf>
    <xf numFmtId="165" fontId="23" fillId="0" borderId="0" xfId="0" applyFont="1" applyFill="1" applyBorder="1" applyAlignment="1" applyProtection="1">
      <alignment vertical="center"/>
    </xf>
    <xf numFmtId="165" fontId="23" fillId="0" borderId="12" xfId="0" applyFont="1" applyFill="1" applyBorder="1" applyAlignment="1" applyProtection="1">
      <alignment vertical="center"/>
    </xf>
    <xf numFmtId="165" fontId="23" fillId="0" borderId="182" xfId="0" applyFont="1" applyFill="1" applyBorder="1" applyAlignment="1" applyProtection="1">
      <alignment vertical="center"/>
    </xf>
    <xf numFmtId="165" fontId="23" fillId="0" borderId="183" xfId="0" applyFont="1" applyFill="1" applyBorder="1" applyAlignment="1" applyProtection="1">
      <alignment vertical="center"/>
    </xf>
    <xf numFmtId="176" fontId="108" fillId="0" borderId="184" xfId="0" applyNumberFormat="1" applyFont="1" applyFill="1" applyBorder="1" applyAlignment="1" applyProtection="1">
      <alignment vertical="center"/>
    </xf>
    <xf numFmtId="165" fontId="23" fillId="0" borderId="185" xfId="0" applyFont="1" applyFill="1" applyBorder="1" applyAlignment="1" applyProtection="1">
      <alignment vertical="center"/>
    </xf>
    <xf numFmtId="165" fontId="23" fillId="0" borderId="186" xfId="0" applyFont="1" applyFill="1" applyBorder="1" applyAlignment="1" applyProtection="1">
      <alignment vertical="center"/>
    </xf>
    <xf numFmtId="176" fontId="108" fillId="0" borderId="187" xfId="0" applyNumberFormat="1" applyFont="1" applyFill="1" applyBorder="1" applyAlignment="1" applyProtection="1">
      <alignment vertical="center"/>
    </xf>
    <xf numFmtId="10" fontId="23" fillId="26" borderId="188" xfId="0" applyNumberFormat="1" applyFont="1" applyFill="1" applyBorder="1" applyAlignment="1" applyProtection="1">
      <alignment vertical="center"/>
      <protection locked="0"/>
    </xf>
    <xf numFmtId="176" fontId="29" fillId="0" borderId="169" xfId="0" applyNumberFormat="1" applyFont="1" applyFill="1" applyBorder="1" applyAlignment="1" applyProtection="1">
      <alignment horizontal="center" vertical="center"/>
    </xf>
    <xf numFmtId="10" fontId="108" fillId="0" borderId="189" xfId="61" applyNumberFormat="1" applyFont="1" applyFill="1" applyBorder="1" applyAlignment="1" applyProtection="1">
      <alignment horizontal="center" vertical="center"/>
    </xf>
    <xf numFmtId="10" fontId="28" fillId="0" borderId="155" xfId="61" applyNumberFormat="1" applyFont="1" applyFill="1" applyBorder="1" applyAlignment="1" applyProtection="1">
      <alignment horizontal="center" vertical="center"/>
    </xf>
    <xf numFmtId="10" fontId="28" fillId="0" borderId="190" xfId="61" applyNumberFormat="1" applyFont="1" applyFill="1" applyBorder="1" applyAlignment="1" applyProtection="1">
      <alignment horizontal="center" vertical="center"/>
    </xf>
    <xf numFmtId="10" fontId="108" fillId="0" borderId="191" xfId="61" applyNumberFormat="1" applyFont="1" applyFill="1" applyBorder="1" applyAlignment="1" applyProtection="1">
      <alignment horizontal="center" vertical="center"/>
    </xf>
    <xf numFmtId="10" fontId="108" fillId="0" borderId="155" xfId="61" applyNumberFormat="1" applyFont="1" applyFill="1" applyBorder="1" applyAlignment="1" applyProtection="1">
      <alignment horizontal="center" vertical="center"/>
    </xf>
    <xf numFmtId="10" fontId="108" fillId="0" borderId="192" xfId="61" applyNumberFormat="1" applyFont="1" applyFill="1" applyBorder="1" applyAlignment="1" applyProtection="1">
      <alignment horizontal="center" vertical="center"/>
    </xf>
    <xf numFmtId="10" fontId="29" fillId="0" borderId="193" xfId="61" applyNumberFormat="1" applyFont="1" applyBorder="1" applyAlignment="1" applyProtection="1">
      <alignment horizontal="center" vertical="center"/>
    </xf>
    <xf numFmtId="165" fontId="23" fillId="0" borderId="173" xfId="0" applyFont="1" applyFill="1" applyBorder="1" applyAlignment="1" applyProtection="1">
      <alignment horizontal="center" vertical="center"/>
    </xf>
    <xf numFmtId="165" fontId="23" fillId="0" borderId="194" xfId="0" applyFont="1" applyFill="1" applyBorder="1" applyAlignment="1" applyProtection="1">
      <alignment vertical="center"/>
    </xf>
    <xf numFmtId="165" fontId="23" fillId="0" borderId="195" xfId="0" applyFont="1" applyFill="1" applyBorder="1" applyAlignment="1" applyProtection="1">
      <alignment vertical="center"/>
    </xf>
    <xf numFmtId="165" fontId="23" fillId="0" borderId="196" xfId="0" applyFont="1" applyFill="1" applyBorder="1" applyAlignment="1" applyProtection="1">
      <alignment vertical="center"/>
    </xf>
    <xf numFmtId="176" fontId="108" fillId="0" borderId="170" xfId="0" applyNumberFormat="1" applyFont="1" applyFill="1" applyBorder="1" applyAlignment="1" applyProtection="1">
      <alignment horizontal="center" vertical="center"/>
    </xf>
    <xf numFmtId="9" fontId="59" fillId="0" borderId="78" xfId="0" applyNumberFormat="1" applyFont="1" applyFill="1" applyBorder="1" applyAlignment="1" applyProtection="1">
      <alignment horizontal="right" vertical="center" wrapText="1"/>
    </xf>
    <xf numFmtId="165" fontId="31" fillId="0" borderId="8" xfId="0" applyFont="1" applyFill="1" applyBorder="1" applyAlignment="1" applyProtection="1">
      <alignment vertical="center"/>
    </xf>
    <xf numFmtId="10" fontId="108" fillId="0" borderId="169" xfId="61" applyNumberFormat="1" applyFont="1" applyFill="1" applyBorder="1" applyAlignment="1" applyProtection="1">
      <alignment horizontal="center" vertical="center"/>
    </xf>
    <xf numFmtId="175" fontId="108" fillId="0" borderId="33" xfId="0" applyNumberFormat="1" applyFont="1" applyFill="1" applyBorder="1" applyAlignment="1" applyProtection="1">
      <alignment horizontal="center" vertical="center"/>
    </xf>
    <xf numFmtId="175" fontId="108" fillId="0" borderId="197" xfId="0" applyNumberFormat="1" applyFont="1" applyFill="1" applyBorder="1" applyAlignment="1" applyProtection="1">
      <alignment horizontal="center" vertical="center"/>
    </xf>
    <xf numFmtId="175" fontId="28" fillId="0" borderId="197" xfId="0" applyNumberFormat="1" applyFont="1" applyFill="1" applyBorder="1" applyAlignment="1" applyProtection="1">
      <alignment horizontal="center" vertical="center"/>
    </xf>
    <xf numFmtId="175" fontId="108" fillId="0" borderId="0" xfId="0" applyNumberFormat="1" applyFont="1" applyFill="1" applyBorder="1" applyAlignment="1" applyProtection="1">
      <alignment vertical="center"/>
    </xf>
    <xf numFmtId="165" fontId="28" fillId="0" borderId="198" xfId="0" applyFont="1" applyBorder="1" applyAlignment="1" applyProtection="1">
      <alignment vertical="center"/>
    </xf>
    <xf numFmtId="10" fontId="28" fillId="0" borderId="199" xfId="61" applyNumberFormat="1" applyFont="1" applyFill="1" applyBorder="1" applyAlignment="1" applyProtection="1">
      <alignment horizontal="center" vertical="center"/>
    </xf>
    <xf numFmtId="10" fontId="31" fillId="0" borderId="199" xfId="61" applyNumberFormat="1" applyFont="1" applyFill="1" applyBorder="1" applyAlignment="1" applyProtection="1">
      <alignment horizontal="center" vertical="center"/>
    </xf>
    <xf numFmtId="10" fontId="28" fillId="0" borderId="125" xfId="61" applyNumberFormat="1" applyFont="1" applyFill="1" applyBorder="1" applyAlignment="1" applyProtection="1">
      <alignment horizontal="center" vertical="center"/>
    </xf>
    <xf numFmtId="10" fontId="23" fillId="0" borderId="125" xfId="61" applyNumberFormat="1" applyFont="1" applyBorder="1" applyAlignment="1" applyProtection="1">
      <alignment horizontal="center" vertical="center"/>
    </xf>
    <xf numFmtId="10" fontId="28" fillId="0" borderId="200" xfId="61" applyNumberFormat="1" applyFont="1" applyFill="1" applyBorder="1" applyAlignment="1" applyProtection="1">
      <alignment horizontal="center" vertical="center"/>
    </xf>
    <xf numFmtId="167" fontId="23" fillId="0" borderId="135" xfId="0" applyNumberFormat="1" applyFont="1" applyBorder="1" applyAlignment="1" applyProtection="1">
      <alignment horizontal="center" vertical="center"/>
    </xf>
    <xf numFmtId="3" fontId="24" fillId="0" borderId="105" xfId="0" applyNumberFormat="1" applyFont="1" applyFill="1" applyBorder="1" applyAlignment="1" applyProtection="1">
      <alignment horizontal="center" vertical="center"/>
    </xf>
    <xf numFmtId="4" fontId="28" fillId="0" borderId="201" xfId="0" applyNumberFormat="1" applyFont="1" applyFill="1" applyBorder="1" applyAlignment="1" applyProtection="1">
      <alignment horizontal="center" vertical="center"/>
    </xf>
    <xf numFmtId="4" fontId="28" fillId="0" borderId="201" xfId="0" applyNumberFormat="1" applyFont="1" applyFill="1" applyBorder="1" applyAlignment="1" applyProtection="1">
      <alignment vertical="center"/>
    </xf>
    <xf numFmtId="175" fontId="108" fillId="0" borderId="199" xfId="0" applyNumberFormat="1" applyFont="1" applyFill="1" applyBorder="1" applyAlignment="1" applyProtection="1">
      <alignment horizontal="center" vertical="center"/>
    </xf>
    <xf numFmtId="175" fontId="28" fillId="0" borderId="199" xfId="0" applyNumberFormat="1" applyFont="1" applyFill="1" applyBorder="1" applyAlignment="1" applyProtection="1">
      <alignment horizontal="center" vertical="center"/>
    </xf>
    <xf numFmtId="165" fontId="23" fillId="0" borderId="202" xfId="0" applyFont="1" applyFill="1" applyBorder="1" applyAlignment="1" applyProtection="1">
      <alignment vertical="center"/>
    </xf>
    <xf numFmtId="175" fontId="108" fillId="0" borderId="117" xfId="0" applyNumberFormat="1" applyFont="1" applyFill="1" applyBorder="1" applyAlignment="1" applyProtection="1">
      <alignment vertical="center"/>
    </xf>
    <xf numFmtId="175" fontId="108" fillId="0" borderId="47" xfId="0" applyNumberFormat="1" applyFont="1" applyFill="1" applyBorder="1" applyAlignment="1" applyProtection="1">
      <alignment vertical="center"/>
    </xf>
    <xf numFmtId="165" fontId="29" fillId="0" borderId="203" xfId="0" applyFont="1" applyFill="1" applyBorder="1" applyAlignment="1" applyProtection="1">
      <alignment vertical="center"/>
    </xf>
    <xf numFmtId="165" fontId="29" fillId="0" borderId="204" xfId="0" applyFont="1" applyFill="1" applyBorder="1" applyAlignment="1" applyProtection="1">
      <alignment vertical="center"/>
    </xf>
    <xf numFmtId="175" fontId="108" fillId="0" borderId="205" xfId="0" applyNumberFormat="1" applyFont="1" applyFill="1" applyBorder="1" applyAlignment="1" applyProtection="1">
      <alignment horizontal="center" vertical="center"/>
    </xf>
    <xf numFmtId="175" fontId="108" fillId="0" borderId="206" xfId="0" applyNumberFormat="1" applyFont="1" applyFill="1" applyBorder="1" applyAlignment="1" applyProtection="1">
      <alignment horizontal="center" vertical="center"/>
    </xf>
    <xf numFmtId="175" fontId="108" fillId="0" borderId="207" xfId="0" applyNumberFormat="1" applyFont="1" applyFill="1" applyBorder="1" applyAlignment="1" applyProtection="1">
      <alignment horizontal="center" vertical="center"/>
    </xf>
    <xf numFmtId="175" fontId="29" fillId="0" borderId="203" xfId="0" applyNumberFormat="1" applyFont="1" applyFill="1" applyBorder="1" applyAlignment="1" applyProtection="1">
      <alignment horizontal="center" vertical="center"/>
    </xf>
    <xf numFmtId="175" fontId="29" fillId="0" borderId="206" xfId="0" applyNumberFormat="1" applyFont="1" applyFill="1" applyBorder="1" applyAlignment="1" applyProtection="1">
      <alignment horizontal="center" vertical="center"/>
    </xf>
    <xf numFmtId="175" fontId="108" fillId="0" borderId="200" xfId="0" applyNumberFormat="1" applyFont="1" applyFill="1" applyBorder="1" applyAlignment="1" applyProtection="1">
      <alignment horizontal="center" vertical="center"/>
    </xf>
    <xf numFmtId="165" fontId="29" fillId="0" borderId="208" xfId="0" applyFont="1" applyFill="1" applyBorder="1" applyAlignment="1" applyProtection="1">
      <alignment vertical="center"/>
    </xf>
    <xf numFmtId="165" fontId="29" fillId="0" borderId="209" xfId="0" applyFont="1" applyFill="1" applyBorder="1" applyAlignment="1" applyProtection="1">
      <alignment vertical="center"/>
    </xf>
    <xf numFmtId="165" fontId="29" fillId="0" borderId="210" xfId="0" applyFont="1" applyFill="1" applyBorder="1" applyAlignment="1" applyProtection="1">
      <alignment vertical="center"/>
    </xf>
    <xf numFmtId="175" fontId="108" fillId="0" borderId="211" xfId="0" applyNumberFormat="1" applyFont="1" applyFill="1" applyBorder="1" applyAlignment="1" applyProtection="1">
      <alignment horizontal="center" vertical="center"/>
    </xf>
    <xf numFmtId="175" fontId="108" fillId="0" borderId="212" xfId="0" applyNumberFormat="1" applyFont="1" applyFill="1" applyBorder="1" applyAlignment="1" applyProtection="1">
      <alignment horizontal="center" vertical="center"/>
    </xf>
    <xf numFmtId="175" fontId="108" fillId="0" borderId="213" xfId="0" applyNumberFormat="1" applyFont="1" applyFill="1" applyBorder="1" applyAlignment="1" applyProtection="1">
      <alignment horizontal="center" vertical="center"/>
    </xf>
    <xf numFmtId="175" fontId="29" fillId="0" borderId="208" xfId="0" applyNumberFormat="1" applyFont="1" applyFill="1" applyBorder="1" applyAlignment="1" applyProtection="1">
      <alignment horizontal="center" vertical="center"/>
    </xf>
    <xf numFmtId="175" fontId="29" fillId="0" borderId="212" xfId="0" applyNumberFormat="1" applyFont="1" applyFill="1" applyBorder="1" applyAlignment="1" applyProtection="1">
      <alignment horizontal="center" vertical="center"/>
    </xf>
    <xf numFmtId="175" fontId="108" fillId="0" borderId="214" xfId="0" applyNumberFormat="1" applyFont="1" applyFill="1" applyBorder="1" applyAlignment="1" applyProtection="1">
      <alignment horizontal="center" vertical="center"/>
    </xf>
    <xf numFmtId="10" fontId="28" fillId="30" borderId="214" xfId="61" applyNumberFormat="1" applyFont="1" applyFill="1" applyBorder="1" applyAlignment="1" applyProtection="1">
      <alignment horizontal="center" vertical="center"/>
    </xf>
    <xf numFmtId="175" fontId="108" fillId="0" borderId="125" xfId="0" applyNumberFormat="1" applyFont="1" applyFill="1" applyBorder="1" applyAlignment="1" applyProtection="1">
      <alignment horizontal="center" vertical="center"/>
    </xf>
    <xf numFmtId="4" fontId="24" fillId="0" borderId="208" xfId="0" applyNumberFormat="1" applyFont="1" applyFill="1" applyBorder="1" applyAlignment="1" applyProtection="1">
      <alignment horizontal="center" vertical="center"/>
    </xf>
    <xf numFmtId="10" fontId="28" fillId="0" borderId="214" xfId="61" applyNumberFormat="1" applyFont="1" applyBorder="1" applyAlignment="1" applyProtection="1">
      <alignment horizontal="center" vertical="center"/>
    </xf>
    <xf numFmtId="175" fontId="108" fillId="0" borderId="124" xfId="0" applyNumberFormat="1" applyFont="1" applyFill="1" applyBorder="1" applyAlignment="1" applyProtection="1">
      <alignment horizontal="center" vertical="center"/>
    </xf>
    <xf numFmtId="175" fontId="108" fillId="0" borderId="47" xfId="0" applyNumberFormat="1" applyFont="1" applyFill="1" applyBorder="1" applyAlignment="1" applyProtection="1">
      <alignment horizontal="center" vertical="center"/>
    </xf>
    <xf numFmtId="175" fontId="29" fillId="0" borderId="202" xfId="0" applyNumberFormat="1" applyFont="1" applyBorder="1" applyAlignment="1" applyProtection="1">
      <alignment horizontal="center" vertical="center"/>
    </xf>
    <xf numFmtId="175" fontId="29" fillId="0" borderId="156" xfId="0" applyNumberFormat="1" applyFont="1" applyBorder="1" applyAlignment="1" applyProtection="1">
      <alignment horizontal="center" vertical="center"/>
    </xf>
    <xf numFmtId="175" fontId="108" fillId="0" borderId="208" xfId="0" applyNumberFormat="1" applyFont="1" applyFill="1" applyBorder="1" applyAlignment="1" applyProtection="1">
      <alignment horizontal="center" vertical="center"/>
    </xf>
    <xf numFmtId="175" fontId="29" fillId="0" borderId="208" xfId="0" applyNumberFormat="1" applyFont="1" applyBorder="1" applyAlignment="1" applyProtection="1">
      <alignment horizontal="center" vertical="center"/>
    </xf>
    <xf numFmtId="175" fontId="29" fillId="0" borderId="212" xfId="0" applyNumberFormat="1" applyFont="1" applyBorder="1" applyAlignment="1" applyProtection="1">
      <alignment horizontal="center" vertical="center"/>
    </xf>
    <xf numFmtId="10" fontId="23" fillId="0" borderId="214" xfId="61" applyNumberFormat="1" applyFont="1" applyBorder="1" applyAlignment="1" applyProtection="1">
      <alignment horizontal="center" vertical="center"/>
    </xf>
    <xf numFmtId="175" fontId="108" fillId="0" borderId="210" xfId="0" applyNumberFormat="1" applyFont="1" applyFill="1" applyBorder="1" applyAlignment="1" applyProtection="1">
      <alignment horizontal="center" vertical="center"/>
    </xf>
    <xf numFmtId="4" fontId="28" fillId="0" borderId="105" xfId="0" applyNumberFormat="1" applyFont="1" applyFill="1" applyBorder="1" applyAlignment="1" applyProtection="1">
      <alignment horizontal="center" vertical="center"/>
    </xf>
    <xf numFmtId="10" fontId="28" fillId="0" borderId="214" xfId="61" applyNumberFormat="1" applyFont="1" applyFill="1" applyBorder="1" applyAlignment="1" applyProtection="1">
      <alignment horizontal="center" vertical="center"/>
    </xf>
    <xf numFmtId="165" fontId="47" fillId="0" borderId="117" xfId="0" applyFont="1" applyFill="1" applyBorder="1" applyAlignment="1" applyProtection="1">
      <alignment vertical="center"/>
    </xf>
    <xf numFmtId="165" fontId="47" fillId="0" borderId="12" xfId="0" applyFont="1" applyFill="1" applyBorder="1" applyAlignment="1" applyProtection="1">
      <alignment vertical="center"/>
    </xf>
    <xf numFmtId="3" fontId="24" fillId="0" borderId="117" xfId="0" applyNumberFormat="1" applyFont="1" applyFill="1" applyBorder="1" applyAlignment="1" applyProtection="1">
      <alignment horizontal="center" vertical="center"/>
    </xf>
    <xf numFmtId="3" fontId="24" fillId="0" borderId="47" xfId="0" applyNumberFormat="1" applyFont="1" applyFill="1" applyBorder="1" applyAlignment="1" applyProtection="1">
      <alignment horizontal="center" vertical="center"/>
    </xf>
    <xf numFmtId="175" fontId="15" fillId="31" borderId="203" xfId="0" applyNumberFormat="1" applyFont="1" applyFill="1" applyBorder="1" applyAlignment="1" applyProtection="1">
      <alignment horizontal="center" vertical="center"/>
    </xf>
    <xf numFmtId="175" fontId="15" fillId="31" borderId="206" xfId="0" applyNumberFormat="1" applyFont="1" applyFill="1" applyBorder="1" applyAlignment="1" applyProtection="1">
      <alignment horizontal="center" vertical="center"/>
    </xf>
    <xf numFmtId="175" fontId="15" fillId="31" borderId="200" xfId="0" applyNumberFormat="1" applyFont="1" applyFill="1" applyBorder="1" applyAlignment="1" applyProtection="1">
      <alignment horizontal="center" vertical="center"/>
    </xf>
    <xf numFmtId="165" fontId="37" fillId="0" borderId="179" xfId="56" applyFont="1" applyFill="1" applyBorder="1" applyAlignment="1" applyProtection="1">
      <alignment vertical="center"/>
    </xf>
    <xf numFmtId="165" fontId="47" fillId="0" borderId="179" xfId="0" applyFont="1" applyFill="1" applyBorder="1" applyAlignment="1" applyProtection="1">
      <alignment vertical="center"/>
    </xf>
    <xf numFmtId="165" fontId="52" fillId="0" borderId="179" xfId="56" applyFont="1" applyFill="1" applyBorder="1" applyAlignment="1" applyProtection="1">
      <alignment vertical="center"/>
    </xf>
    <xf numFmtId="1" fontId="31" fillId="0" borderId="68" xfId="0" applyNumberFormat="1" applyFont="1" applyBorder="1" applyAlignment="1">
      <alignment vertical="center"/>
    </xf>
    <xf numFmtId="165" fontId="114" fillId="0" borderId="0" xfId="0" applyFont="1" applyAlignment="1">
      <alignment horizontal="center" vertical="center" wrapText="1"/>
    </xf>
    <xf numFmtId="165" fontId="0" fillId="0" borderId="0" xfId="0" applyAlignment="1">
      <alignment vertical="center"/>
    </xf>
    <xf numFmtId="165" fontId="128" fillId="0" borderId="0" xfId="0" applyFont="1" applyAlignment="1">
      <alignment vertical="center" wrapText="1"/>
    </xf>
    <xf numFmtId="165" fontId="112" fillId="0" borderId="0" xfId="0" applyFont="1" applyAlignment="1">
      <alignment vertical="center" wrapText="1"/>
    </xf>
    <xf numFmtId="165" fontId="113" fillId="0" borderId="0" xfId="0" applyFont="1" applyAlignment="1">
      <alignment horizontal="left" vertical="center" wrapText="1" indent="1"/>
    </xf>
    <xf numFmtId="165" fontId="85" fillId="0" borderId="0" xfId="0" applyFont="1" applyAlignment="1">
      <alignment vertical="center"/>
    </xf>
    <xf numFmtId="165" fontId="115" fillId="38" borderId="174" xfId="0" applyFont="1" applyFill="1" applyBorder="1" applyAlignment="1">
      <alignment horizontal="center" vertical="center" wrapText="1"/>
    </xf>
    <xf numFmtId="165" fontId="129" fillId="0" borderId="0" xfId="0" applyFont="1" applyAlignment="1">
      <alignment vertical="center"/>
    </xf>
    <xf numFmtId="165" fontId="31" fillId="0" borderId="0" xfId="0" applyFont="1" applyAlignment="1">
      <alignment horizontal="center" vertical="center"/>
    </xf>
    <xf numFmtId="165" fontId="116" fillId="0" borderId="0" xfId="0" applyFont="1" applyAlignment="1">
      <alignment vertical="center"/>
    </xf>
    <xf numFmtId="165" fontId="130" fillId="0" borderId="0" xfId="0" applyFont="1" applyAlignment="1">
      <alignment vertical="center" wrapText="1"/>
    </xf>
    <xf numFmtId="165" fontId="131" fillId="39" borderId="0" xfId="44" applyNumberFormat="1" applyFont="1" applyFill="1" applyBorder="1" applyAlignment="1" applyProtection="1">
      <alignment horizontal="center" vertical="center"/>
    </xf>
    <xf numFmtId="165" fontId="132" fillId="40" borderId="321" xfId="44" applyNumberFormat="1" applyFont="1" applyFill="1" applyBorder="1" applyAlignment="1" applyProtection="1">
      <alignment horizontal="center" vertical="center" wrapText="1"/>
    </xf>
    <xf numFmtId="165" fontId="133" fillId="0" borderId="0" xfId="0" applyFont="1" applyAlignment="1">
      <alignment horizontal="center" vertical="center" wrapText="1"/>
    </xf>
    <xf numFmtId="165" fontId="133" fillId="0" borderId="0" xfId="0" applyFont="1" applyAlignment="1">
      <alignment vertical="center" wrapText="1"/>
    </xf>
    <xf numFmtId="165" fontId="131" fillId="41" borderId="322" xfId="44" applyNumberFormat="1" applyFont="1" applyFill="1" applyBorder="1" applyAlignment="1" applyProtection="1">
      <alignment horizontal="center" vertical="center" wrapText="1"/>
    </xf>
    <xf numFmtId="0" fontId="2" fillId="25" borderId="68" xfId="52" applyFont="1" applyFill="1" applyBorder="1"/>
    <xf numFmtId="0" fontId="2" fillId="0" borderId="68" xfId="52" applyFont="1" applyBorder="1"/>
    <xf numFmtId="9" fontId="28" fillId="26" borderId="52" xfId="61" applyFont="1" applyFill="1" applyBorder="1" applyAlignment="1" applyProtection="1">
      <alignment horizontal="right" vertical="center" wrapText="1"/>
      <protection locked="0"/>
    </xf>
    <xf numFmtId="4" fontId="31" fillId="26" borderId="76" xfId="52" applyNumberFormat="1" applyFont="1" applyFill="1" applyBorder="1" applyAlignment="1" applyProtection="1">
      <alignment vertical="center"/>
      <protection locked="0"/>
    </xf>
    <xf numFmtId="49" fontId="35" fillId="26" borderId="215" xfId="0" applyNumberFormat="1" applyFont="1" applyFill="1" applyBorder="1" applyAlignment="1" applyProtection="1">
      <alignment horizontal="left" vertical="center" wrapText="1" indent="1"/>
      <protection locked="0"/>
    </xf>
    <xf numFmtId="3" fontId="21" fillId="26" borderId="216" xfId="0" applyNumberFormat="1" applyFont="1" applyFill="1" applyBorder="1" applyAlignment="1" applyProtection="1">
      <protection locked="0"/>
    </xf>
    <xf numFmtId="9" fontId="27" fillId="26" borderId="216" xfId="0" applyNumberFormat="1" applyFont="1" applyFill="1" applyBorder="1" applyAlignment="1" applyProtection="1">
      <alignment horizontal="center"/>
      <protection locked="0"/>
    </xf>
    <xf numFmtId="3" fontId="27" fillId="26" borderId="53" xfId="55" applyNumberFormat="1" applyFont="1" applyFill="1" applyBorder="1" applyAlignment="1" applyProtection="1">
      <alignment horizontal="center" vertical="center" wrapText="1"/>
      <protection locked="0"/>
    </xf>
    <xf numFmtId="3" fontId="22" fillId="26" borderId="61" xfId="55" applyNumberFormat="1" applyFont="1" applyFill="1" applyBorder="1" applyAlignment="1" applyProtection="1">
      <alignment horizontal="center" vertical="center" wrapText="1"/>
      <protection locked="0"/>
    </xf>
    <xf numFmtId="175" fontId="15" fillId="31" borderId="70" xfId="0" applyNumberFormat="1" applyFont="1" applyFill="1" applyBorder="1" applyAlignment="1" applyProtection="1">
      <alignment horizontal="center" vertical="center"/>
    </xf>
    <xf numFmtId="165" fontId="4" fillId="32" borderId="70" xfId="0" applyFont="1" applyFill="1" applyBorder="1" applyAlignment="1" applyProtection="1">
      <alignment horizontal="center" vertical="center"/>
    </xf>
    <xf numFmtId="164" fontId="17" fillId="24" borderId="0" xfId="47" applyFont="1" applyFill="1" applyAlignment="1" applyProtection="1">
      <alignment vertical="center"/>
    </xf>
    <xf numFmtId="165" fontId="4" fillId="32" borderId="217" xfId="0" applyFont="1" applyFill="1" applyBorder="1" applyAlignment="1" applyProtection="1">
      <alignment horizontal="center" vertical="center"/>
    </xf>
    <xf numFmtId="176" fontId="29" fillId="0" borderId="143" xfId="0" applyNumberFormat="1" applyFont="1" applyFill="1" applyBorder="1" applyAlignment="1" applyProtection="1">
      <alignment horizontal="center" vertical="center"/>
    </xf>
    <xf numFmtId="176" fontId="29" fillId="0" borderId="78" xfId="0" applyNumberFormat="1" applyFont="1" applyFill="1" applyBorder="1" applyAlignment="1" applyProtection="1">
      <alignment horizontal="center" vertical="center"/>
    </xf>
    <xf numFmtId="176" fontId="29" fillId="0" borderId="144" xfId="0" applyNumberFormat="1" applyFont="1" applyFill="1" applyBorder="1" applyAlignment="1" applyProtection="1">
      <alignment horizontal="center" vertical="center"/>
    </xf>
    <xf numFmtId="164" fontId="28" fillId="24" borderId="0" xfId="47" applyFont="1" applyFill="1" applyAlignment="1" applyProtection="1">
      <alignment vertical="center"/>
    </xf>
    <xf numFmtId="3" fontId="2" fillId="0" borderId="323" xfId="0" applyNumberFormat="1" applyFont="1" applyFill="1" applyBorder="1" applyAlignment="1" applyProtection="1">
      <alignment horizontal="center" vertical="center"/>
    </xf>
    <xf numFmtId="3" fontId="2" fillId="0" borderId="324" xfId="0" applyNumberFormat="1" applyFont="1" applyFill="1" applyBorder="1" applyAlignment="1" applyProtection="1">
      <alignment horizontal="center" vertical="center"/>
    </xf>
    <xf numFmtId="174" fontId="31" fillId="0" borderId="0" xfId="47" applyNumberFormat="1" applyFont="1" applyFill="1" applyBorder="1" applyAlignment="1" applyProtection="1">
      <alignment horizontal="center" vertical="center"/>
    </xf>
    <xf numFmtId="0" fontId="3" fillId="0" borderId="19" xfId="52" applyFont="1" applyFill="1" applyBorder="1" applyAlignment="1" applyProtection="1">
      <alignment horizontal="center" vertical="center" wrapText="1"/>
    </xf>
    <xf numFmtId="17" fontId="3" fillId="0" borderId="42" xfId="52" applyNumberFormat="1" applyFont="1" applyFill="1" applyBorder="1" applyAlignment="1" applyProtection="1">
      <alignment horizontal="center" vertical="center" wrapText="1"/>
    </xf>
    <xf numFmtId="165" fontId="47" fillId="25" borderId="22" xfId="0" applyFont="1" applyFill="1" applyBorder="1" applyAlignment="1" applyProtection="1">
      <alignment vertical="center"/>
    </xf>
    <xf numFmtId="165" fontId="47" fillId="0" borderId="22" xfId="0" applyFont="1" applyFill="1" applyBorder="1" applyAlignment="1" applyProtection="1">
      <alignment vertical="center"/>
    </xf>
    <xf numFmtId="165" fontId="3" fillId="24" borderId="0" xfId="0" applyFont="1" applyFill="1" applyBorder="1" applyAlignment="1" applyProtection="1">
      <alignment vertical="center" wrapText="1"/>
      <protection locked="0"/>
    </xf>
    <xf numFmtId="165" fontId="6" fillId="0" borderId="0" xfId="0" applyFont="1" applyBorder="1" applyAlignment="1" applyProtection="1">
      <alignment vertical="center"/>
    </xf>
    <xf numFmtId="164" fontId="2" fillId="24" borderId="218" xfId="47" applyFont="1" applyFill="1" applyBorder="1" applyAlignment="1" applyProtection="1">
      <alignment vertical="center"/>
    </xf>
    <xf numFmtId="9" fontId="28" fillId="24" borderId="219" xfId="61" applyFont="1" applyFill="1" applyBorder="1" applyAlignment="1" applyProtection="1">
      <alignment horizontal="center" vertical="center"/>
    </xf>
    <xf numFmtId="164" fontId="2" fillId="24" borderId="220" xfId="47" applyFont="1" applyFill="1" applyBorder="1" applyAlignment="1" applyProtection="1">
      <alignment vertical="center"/>
    </xf>
    <xf numFmtId="164" fontId="2" fillId="24" borderId="68" xfId="47" applyFont="1" applyFill="1" applyBorder="1" applyAlignment="1" applyProtection="1">
      <alignment vertical="center"/>
    </xf>
    <xf numFmtId="9" fontId="28" fillId="24" borderId="221" xfId="61" applyFont="1" applyFill="1" applyBorder="1" applyAlignment="1" applyProtection="1">
      <alignment horizontal="center" vertical="center"/>
    </xf>
    <xf numFmtId="164" fontId="2" fillId="24" borderId="222" xfId="47" applyFont="1" applyFill="1" applyBorder="1" applyAlignment="1" applyProtection="1">
      <alignment vertical="center"/>
    </xf>
    <xf numFmtId="165" fontId="32" fillId="24" borderId="0" xfId="0" applyFont="1" applyFill="1" applyBorder="1" applyAlignment="1" applyProtection="1">
      <alignment vertical="center"/>
    </xf>
    <xf numFmtId="9" fontId="23" fillId="24" borderId="223" xfId="61" applyFont="1" applyFill="1" applyBorder="1" applyAlignment="1" applyProtection="1">
      <alignment horizontal="center" vertical="center"/>
    </xf>
    <xf numFmtId="164" fontId="1" fillId="24" borderId="224" xfId="47" applyFont="1" applyFill="1" applyBorder="1" applyAlignment="1" applyProtection="1">
      <alignment vertical="center"/>
    </xf>
    <xf numFmtId="165" fontId="32" fillId="0" borderId="0" xfId="0" applyFont="1" applyBorder="1" applyAlignment="1" applyProtection="1">
      <alignment vertical="center"/>
    </xf>
    <xf numFmtId="165" fontId="91" fillId="33" borderId="225" xfId="0" applyFont="1" applyFill="1" applyBorder="1" applyAlignment="1" applyProtection="1">
      <alignment horizontal="centerContinuous" vertical="center"/>
    </xf>
    <xf numFmtId="178" fontId="91" fillId="33" borderId="72" xfId="0" applyNumberFormat="1" applyFont="1" applyFill="1" applyBorder="1" applyAlignment="1" applyProtection="1">
      <alignment horizontal="center" vertical="center"/>
    </xf>
    <xf numFmtId="165" fontId="31" fillId="0" borderId="0" xfId="0" applyFont="1" applyAlignment="1" applyProtection="1">
      <alignment vertical="center" wrapText="1"/>
    </xf>
    <xf numFmtId="165" fontId="31" fillId="0" borderId="68" xfId="0" applyFont="1" applyBorder="1" applyAlignment="1" applyProtection="1">
      <alignment vertical="center" wrapText="1"/>
    </xf>
    <xf numFmtId="165" fontId="31" fillId="0" borderId="68" xfId="0" applyFont="1" applyBorder="1" applyAlignment="1" applyProtection="1">
      <alignment horizontal="center" vertical="center" wrapText="1"/>
    </xf>
    <xf numFmtId="165" fontId="17" fillId="0" borderId="68" xfId="0" applyFont="1" applyFill="1" applyBorder="1" applyAlignment="1" applyProtection="1">
      <alignment horizontal="center" vertical="center" wrapText="1"/>
    </xf>
    <xf numFmtId="177" fontId="31" fillId="0" borderId="68" xfId="0" applyNumberFormat="1" applyFont="1" applyBorder="1" applyAlignment="1" applyProtection="1">
      <alignment horizontal="center" vertical="center" wrapText="1"/>
    </xf>
    <xf numFmtId="178" fontId="31" fillId="42" borderId="68" xfId="0" applyNumberFormat="1" applyFont="1" applyFill="1" applyBorder="1" applyAlignment="1" applyProtection="1">
      <alignment horizontal="center" vertical="center" wrapText="1"/>
    </xf>
    <xf numFmtId="178" fontId="31" fillId="0" borderId="68" xfId="0" applyNumberFormat="1" applyFont="1" applyBorder="1" applyAlignment="1" applyProtection="1">
      <alignment horizontal="center" vertical="center" wrapText="1"/>
    </xf>
    <xf numFmtId="0" fontId="31" fillId="0" borderId="68" xfId="52" applyFont="1" applyBorder="1" applyProtection="1"/>
    <xf numFmtId="165" fontId="31" fillId="24" borderId="0" xfId="0" applyFont="1" applyFill="1" applyProtection="1"/>
    <xf numFmtId="3" fontId="53" fillId="24" borderId="19" xfId="0" applyNumberFormat="1" applyFont="1" applyFill="1" applyBorder="1" applyAlignment="1" applyProtection="1">
      <alignment vertical="center" wrapText="1"/>
    </xf>
    <xf numFmtId="3" fontId="53" fillId="24" borderId="42" xfId="0" applyNumberFormat="1" applyFont="1" applyFill="1" applyBorder="1" applyAlignment="1" applyProtection="1">
      <alignment vertical="center" wrapText="1"/>
    </xf>
    <xf numFmtId="165" fontId="31" fillId="24" borderId="0" xfId="55" applyFont="1" applyFill="1" applyProtection="1"/>
    <xf numFmtId="165" fontId="31" fillId="24" borderId="46" xfId="55" applyFont="1" applyFill="1" applyBorder="1" applyAlignment="1" applyProtection="1">
      <alignment horizontal="center"/>
    </xf>
    <xf numFmtId="165" fontId="31" fillId="24" borderId="48" xfId="55" applyFont="1" applyFill="1" applyBorder="1" applyProtection="1"/>
    <xf numFmtId="165" fontId="31" fillId="24" borderId="48" xfId="55" applyFont="1" applyFill="1" applyBorder="1" applyAlignment="1" applyProtection="1">
      <alignment horizontal="center"/>
    </xf>
    <xf numFmtId="3" fontId="3" fillId="24" borderId="18" xfId="55" applyNumberFormat="1" applyFont="1" applyFill="1" applyBorder="1" applyAlignment="1" applyProtection="1">
      <alignment horizontal="center" vertical="center" wrapText="1"/>
    </xf>
    <xf numFmtId="165" fontId="127" fillId="36" borderId="82" xfId="0" applyFont="1" applyFill="1" applyBorder="1" applyAlignment="1" applyProtection="1">
      <alignment horizontal="centerContinuous" vertical="center"/>
    </xf>
    <xf numFmtId="178" fontId="127" fillId="36" borderId="50" xfId="0" applyNumberFormat="1" applyFont="1" applyFill="1" applyBorder="1" applyAlignment="1" applyProtection="1">
      <alignment horizontal="center" vertical="center"/>
    </xf>
    <xf numFmtId="3" fontId="2" fillId="0" borderId="117" xfId="0" applyNumberFormat="1" applyFont="1" applyFill="1" applyBorder="1" applyAlignment="1" applyProtection="1">
      <alignment horizontal="center" vertical="center"/>
    </xf>
    <xf numFmtId="3" fontId="2" fillId="0" borderId="47" xfId="0" applyNumberFormat="1" applyFont="1" applyFill="1" applyBorder="1" applyAlignment="1" applyProtection="1">
      <alignment horizontal="center" vertical="center"/>
    </xf>
    <xf numFmtId="165" fontId="3" fillId="0" borderId="105" xfId="0" applyFont="1" applyFill="1" applyBorder="1" applyAlignment="1" applyProtection="1">
      <alignment vertical="center"/>
    </xf>
    <xf numFmtId="165" fontId="3" fillId="0" borderId="8" xfId="0" applyFont="1" applyFill="1" applyBorder="1" applyAlignment="1" applyProtection="1">
      <alignment vertical="center"/>
    </xf>
    <xf numFmtId="165" fontId="3" fillId="0" borderId="9" xfId="0" applyFont="1" applyFill="1" applyBorder="1" applyAlignment="1" applyProtection="1">
      <alignment vertical="center"/>
    </xf>
    <xf numFmtId="175" fontId="31" fillId="0" borderId="107" xfId="0" applyNumberFormat="1" applyFont="1" applyFill="1" applyBorder="1" applyAlignment="1" applyProtection="1">
      <alignment horizontal="center" vertical="center"/>
    </xf>
    <xf numFmtId="175" fontId="31" fillId="0" borderId="78" xfId="0" applyNumberFormat="1" applyFont="1" applyFill="1" applyBorder="1" applyAlignment="1" applyProtection="1">
      <alignment horizontal="center" vertical="center"/>
    </xf>
    <xf numFmtId="175" fontId="31" fillId="0" borderId="197" xfId="0" applyNumberFormat="1" applyFont="1" applyFill="1" applyBorder="1" applyAlignment="1" applyProtection="1">
      <alignment horizontal="center" vertical="center"/>
    </xf>
    <xf numFmtId="3" fontId="31" fillId="0" borderId="323" xfId="0" applyNumberFormat="1" applyFont="1" applyFill="1" applyBorder="1" applyAlignment="1" applyProtection="1">
      <alignment horizontal="center" vertical="center"/>
    </xf>
    <xf numFmtId="3" fontId="31" fillId="0" borderId="324" xfId="0" applyNumberFormat="1" applyFont="1" applyFill="1" applyBorder="1" applyAlignment="1" applyProtection="1">
      <alignment horizontal="center" vertical="center"/>
    </xf>
    <xf numFmtId="175" fontId="31" fillId="0" borderId="199" xfId="0" applyNumberFormat="1" applyFont="1" applyFill="1" applyBorder="1" applyAlignment="1" applyProtection="1">
      <alignment horizontal="center" vertical="center"/>
    </xf>
    <xf numFmtId="175" fontId="31" fillId="0" borderId="0" xfId="47" applyNumberFormat="1" applyFont="1" applyFill="1" applyBorder="1" applyAlignment="1" applyProtection="1">
      <alignment horizontal="center" vertical="center"/>
    </xf>
    <xf numFmtId="9" fontId="31" fillId="24" borderId="0" xfId="61" applyFont="1" applyFill="1" applyAlignment="1" applyProtection="1">
      <alignment horizontal="center" vertical="center"/>
    </xf>
    <xf numFmtId="165" fontId="31" fillId="24" borderId="0" xfId="0" applyFont="1" applyFill="1" applyAlignment="1" applyProtection="1">
      <alignment vertical="center"/>
    </xf>
    <xf numFmtId="165" fontId="31" fillId="0" borderId="0" xfId="0" applyFont="1" applyAlignment="1" applyProtection="1">
      <alignment vertical="center"/>
    </xf>
    <xf numFmtId="3" fontId="31" fillId="0" borderId="202" xfId="0" applyNumberFormat="1" applyFont="1" applyFill="1" applyBorder="1" applyAlignment="1" applyProtection="1">
      <alignment horizontal="center" vertical="center"/>
    </xf>
    <xf numFmtId="3" fontId="31" fillId="0" borderId="156" xfId="0" applyNumberFormat="1" applyFont="1" applyFill="1" applyBorder="1" applyAlignment="1" applyProtection="1">
      <alignment horizontal="center" vertical="center"/>
    </xf>
    <xf numFmtId="165" fontId="117" fillId="0" borderId="105" xfId="0" applyFont="1" applyFill="1" applyBorder="1" applyAlignment="1" applyProtection="1">
      <alignment vertical="center"/>
    </xf>
    <xf numFmtId="175" fontId="108" fillId="0" borderId="325" xfId="0" applyNumberFormat="1" applyFont="1" applyFill="1" applyBorder="1" applyAlignment="1" applyProtection="1">
      <alignment horizontal="center" vertical="center"/>
    </xf>
    <xf numFmtId="175" fontId="108" fillId="0" borderId="326" xfId="0" applyNumberFormat="1" applyFont="1" applyFill="1" applyBorder="1" applyAlignment="1" applyProtection="1">
      <alignment horizontal="center" vertical="center"/>
    </xf>
    <xf numFmtId="175" fontId="108" fillId="0" borderId="327" xfId="0" applyNumberFormat="1" applyFont="1" applyFill="1" applyBorder="1" applyAlignment="1" applyProtection="1">
      <alignment horizontal="center" vertical="center"/>
    </xf>
    <xf numFmtId="175" fontId="108" fillId="0" borderId="328" xfId="0" applyNumberFormat="1" applyFont="1" applyFill="1" applyBorder="1" applyAlignment="1" applyProtection="1">
      <alignment horizontal="center" vertical="center"/>
    </xf>
    <xf numFmtId="175" fontId="31" fillId="0" borderId="327" xfId="0" applyNumberFormat="1" applyFont="1" applyFill="1" applyBorder="1" applyAlignment="1" applyProtection="1">
      <alignment horizontal="center" vertical="center"/>
    </xf>
    <xf numFmtId="175" fontId="31" fillId="0" borderId="328" xfId="0" applyNumberFormat="1" applyFont="1" applyFill="1" applyBorder="1" applyAlignment="1" applyProtection="1">
      <alignment horizontal="center" vertical="center"/>
    </xf>
    <xf numFmtId="175" fontId="28" fillId="0" borderId="327" xfId="0" applyNumberFormat="1" applyFont="1" applyFill="1" applyBorder="1" applyAlignment="1" applyProtection="1">
      <alignment horizontal="center" vertical="center"/>
    </xf>
    <xf numFmtId="175" fontId="28" fillId="0" borderId="328" xfId="0" applyNumberFormat="1" applyFont="1" applyFill="1" applyBorder="1" applyAlignment="1" applyProtection="1">
      <alignment horizontal="center" vertical="center"/>
    </xf>
    <xf numFmtId="165" fontId="28" fillId="0" borderId="329" xfId="0" applyFont="1" applyBorder="1" applyAlignment="1" applyProtection="1">
      <alignment vertical="center"/>
    </xf>
    <xf numFmtId="165" fontId="28" fillId="0" borderId="330" xfId="0" applyFont="1" applyBorder="1" applyAlignment="1" applyProtection="1">
      <alignment vertical="center"/>
    </xf>
    <xf numFmtId="165" fontId="28" fillId="0" borderId="331" xfId="0" applyFont="1" applyBorder="1" applyAlignment="1" applyProtection="1">
      <alignment vertical="center"/>
    </xf>
    <xf numFmtId="3" fontId="24" fillId="0" borderId="332" xfId="0" applyNumberFormat="1" applyFont="1" applyFill="1" applyBorder="1" applyAlignment="1" applyProtection="1">
      <alignment horizontal="center" vertical="center"/>
    </xf>
    <xf numFmtId="175" fontId="108" fillId="0" borderId="333" xfId="0" applyNumberFormat="1" applyFont="1" applyFill="1" applyBorder="1" applyAlignment="1" applyProtection="1">
      <alignment horizontal="center" vertical="center"/>
    </xf>
    <xf numFmtId="3" fontId="2" fillId="0" borderId="334" xfId="0" applyNumberFormat="1" applyFont="1" applyFill="1" applyBorder="1" applyAlignment="1" applyProtection="1">
      <alignment horizontal="center" vertical="center"/>
    </xf>
    <xf numFmtId="175" fontId="108" fillId="0" borderId="335" xfId="0" applyNumberFormat="1" applyFont="1" applyFill="1" applyBorder="1" applyAlignment="1" applyProtection="1">
      <alignment horizontal="center" vertical="center"/>
    </xf>
    <xf numFmtId="3" fontId="31" fillId="0" borderId="334" xfId="0" applyNumberFormat="1" applyFont="1" applyFill="1" applyBorder="1" applyAlignment="1" applyProtection="1">
      <alignment horizontal="center" vertical="center"/>
    </xf>
    <xf numFmtId="175" fontId="31" fillId="0" borderId="335" xfId="0" applyNumberFormat="1" applyFont="1" applyFill="1" applyBorder="1" applyAlignment="1" applyProtection="1">
      <alignment horizontal="center" vertical="center"/>
    </xf>
    <xf numFmtId="3" fontId="2" fillId="0" borderId="332" xfId="0" applyNumberFormat="1" applyFont="1" applyFill="1" applyBorder="1" applyAlignment="1" applyProtection="1">
      <alignment horizontal="center" vertical="center"/>
    </xf>
    <xf numFmtId="175" fontId="28" fillId="0" borderId="335" xfId="0" applyNumberFormat="1" applyFont="1" applyFill="1" applyBorder="1" applyAlignment="1" applyProtection="1">
      <alignment horizontal="center" vertical="center"/>
    </xf>
    <xf numFmtId="3" fontId="24" fillId="0" borderId="336" xfId="0" applyNumberFormat="1" applyFont="1" applyFill="1" applyBorder="1" applyAlignment="1" applyProtection="1">
      <alignment horizontal="center" vertical="center"/>
    </xf>
    <xf numFmtId="4" fontId="28" fillId="0" borderId="337" xfId="0" applyNumberFormat="1" applyFont="1" applyFill="1" applyBorder="1" applyAlignment="1" applyProtection="1">
      <alignment horizontal="center" vertical="center"/>
    </xf>
    <xf numFmtId="4" fontId="28" fillId="0" borderId="337" xfId="0" applyNumberFormat="1" applyFont="1" applyFill="1" applyBorder="1" applyAlignment="1" applyProtection="1">
      <alignment vertical="center"/>
    </xf>
    <xf numFmtId="175" fontId="29" fillId="0" borderId="338" xfId="0" applyNumberFormat="1" applyFont="1" applyBorder="1" applyAlignment="1" applyProtection="1">
      <alignment horizontal="center" vertical="center"/>
    </xf>
    <xf numFmtId="167" fontId="23" fillId="0" borderId="329" xfId="0" applyNumberFormat="1" applyFont="1" applyBorder="1" applyAlignment="1" applyProtection="1">
      <alignment horizontal="center" vertical="center"/>
    </xf>
    <xf numFmtId="167" fontId="23" fillId="0" borderId="339" xfId="0" applyNumberFormat="1" applyFont="1" applyBorder="1" applyAlignment="1" applyProtection="1">
      <alignment horizontal="center" vertical="center"/>
    </xf>
    <xf numFmtId="165" fontId="134" fillId="24" borderId="22" xfId="0" applyFont="1" applyFill="1" applyBorder="1" applyAlignment="1" applyProtection="1">
      <alignment vertical="center" wrapText="1"/>
    </xf>
    <xf numFmtId="10" fontId="28" fillId="0" borderId="340" xfId="61" applyNumberFormat="1" applyFont="1" applyFill="1" applyBorder="1" applyAlignment="1" applyProtection="1">
      <alignment horizontal="center" vertical="center"/>
    </xf>
    <xf numFmtId="10" fontId="31" fillId="0" borderId="341" xfId="61" applyNumberFormat="1" applyFont="1" applyFill="1" applyBorder="1" applyAlignment="1" applyProtection="1">
      <alignment horizontal="center" vertical="center"/>
    </xf>
    <xf numFmtId="10" fontId="23" fillId="0" borderId="340" xfId="61" applyNumberFormat="1" applyFont="1" applyBorder="1" applyAlignment="1" applyProtection="1">
      <alignment horizontal="center" vertical="center"/>
    </xf>
    <xf numFmtId="10" fontId="28" fillId="0" borderId="342" xfId="61" applyNumberFormat="1" applyFont="1" applyFill="1" applyBorder="1" applyAlignment="1" applyProtection="1">
      <alignment horizontal="center" vertical="center"/>
    </xf>
    <xf numFmtId="175" fontId="16" fillId="36" borderId="343" xfId="0" applyNumberFormat="1" applyFont="1" applyFill="1" applyBorder="1" applyAlignment="1" applyProtection="1">
      <alignment horizontal="center" vertical="center"/>
    </xf>
    <xf numFmtId="175" fontId="16" fillId="36" borderId="344" xfId="0" applyNumberFormat="1" applyFont="1" applyFill="1" applyBorder="1" applyAlignment="1" applyProtection="1">
      <alignment horizontal="center" vertical="center"/>
    </xf>
    <xf numFmtId="175" fontId="16" fillId="36" borderId="345" xfId="0" applyNumberFormat="1" applyFont="1" applyFill="1" applyBorder="1" applyAlignment="1" applyProtection="1">
      <alignment horizontal="center" vertical="center"/>
    </xf>
    <xf numFmtId="175" fontId="15" fillId="36" borderId="343" xfId="0" applyNumberFormat="1" applyFont="1" applyFill="1" applyBorder="1" applyAlignment="1" applyProtection="1">
      <alignment horizontal="center" vertical="center"/>
    </xf>
    <xf numFmtId="175" fontId="15" fillId="36" borderId="346" xfId="0" applyNumberFormat="1" applyFont="1" applyFill="1" applyBorder="1" applyAlignment="1" applyProtection="1">
      <alignment horizontal="center" vertical="center"/>
    </xf>
    <xf numFmtId="175" fontId="15" fillId="36" borderId="347" xfId="0" applyNumberFormat="1" applyFont="1" applyFill="1" applyBorder="1" applyAlignment="1" applyProtection="1">
      <alignment horizontal="center" vertical="center"/>
    </xf>
    <xf numFmtId="175" fontId="108" fillId="0" borderId="348" xfId="0" applyNumberFormat="1" applyFont="1" applyFill="1" applyBorder="1" applyAlignment="1" applyProtection="1">
      <alignment horizontal="center" vertical="center"/>
    </xf>
    <xf numFmtId="175" fontId="108" fillId="0" borderId="346" xfId="0" applyNumberFormat="1" applyFont="1" applyFill="1" applyBorder="1" applyAlignment="1" applyProtection="1">
      <alignment horizontal="center" vertical="center"/>
    </xf>
    <xf numFmtId="175" fontId="108" fillId="0" borderId="345" xfId="0" applyNumberFormat="1" applyFont="1" applyFill="1" applyBorder="1" applyAlignment="1" applyProtection="1">
      <alignment horizontal="center" vertical="center"/>
    </xf>
    <xf numFmtId="175" fontId="29" fillId="0" borderId="343" xfId="0" applyNumberFormat="1" applyFont="1" applyFill="1" applyBorder="1" applyAlignment="1" applyProtection="1">
      <alignment horizontal="center" vertical="center"/>
    </xf>
    <xf numFmtId="175" fontId="29" fillId="0" borderId="346" xfId="0" applyNumberFormat="1" applyFont="1" applyFill="1" applyBorder="1" applyAlignment="1" applyProtection="1">
      <alignment horizontal="center" vertical="center"/>
    </xf>
    <xf numFmtId="175" fontId="108" fillId="0" borderId="347" xfId="0" applyNumberFormat="1" applyFont="1" applyFill="1" applyBorder="1" applyAlignment="1" applyProtection="1">
      <alignment horizontal="center" vertical="center"/>
    </xf>
    <xf numFmtId="10" fontId="28" fillId="30" borderId="349" xfId="61" applyNumberFormat="1" applyFont="1" applyFill="1" applyBorder="1" applyAlignment="1" applyProtection="1">
      <alignment horizontal="center" vertical="center"/>
    </xf>
    <xf numFmtId="175" fontId="29" fillId="0" borderId="332" xfId="0" applyNumberFormat="1" applyFont="1" applyFill="1" applyBorder="1" applyAlignment="1" applyProtection="1">
      <alignment horizontal="center" vertical="center"/>
    </xf>
    <xf numFmtId="175" fontId="29" fillId="0" borderId="47" xfId="0" applyNumberFormat="1" applyFont="1" applyFill="1" applyBorder="1" applyAlignment="1" applyProtection="1">
      <alignment horizontal="center" vertical="center"/>
    </xf>
    <xf numFmtId="175" fontId="108" fillId="0" borderId="350" xfId="0" applyNumberFormat="1" applyFont="1" applyFill="1" applyBorder="1" applyAlignment="1" applyProtection="1">
      <alignment vertical="center"/>
    </xf>
    <xf numFmtId="175" fontId="108" fillId="0" borderId="351" xfId="0" applyNumberFormat="1" applyFont="1" applyFill="1" applyBorder="1" applyAlignment="1" applyProtection="1">
      <alignment vertical="center"/>
    </xf>
    <xf numFmtId="175" fontId="108" fillId="0" borderId="352" xfId="0" applyNumberFormat="1" applyFont="1" applyFill="1" applyBorder="1" applyAlignment="1" applyProtection="1">
      <alignment vertical="center"/>
    </xf>
    <xf numFmtId="175" fontId="108" fillId="0" borderId="353" xfId="0" applyNumberFormat="1" applyFont="1" applyFill="1" applyBorder="1" applyAlignment="1" applyProtection="1">
      <alignment vertical="center"/>
    </xf>
    <xf numFmtId="175" fontId="108" fillId="0" borderId="354" xfId="0" applyNumberFormat="1" applyFont="1" applyFill="1" applyBorder="1" applyAlignment="1" applyProtection="1">
      <alignment vertical="center"/>
    </xf>
    <xf numFmtId="10" fontId="28" fillId="0" borderId="355" xfId="61" applyNumberFormat="1" applyFont="1" applyFill="1" applyBorder="1" applyAlignment="1" applyProtection="1">
      <alignment horizontal="center" vertical="center"/>
    </xf>
    <xf numFmtId="175" fontId="108" fillId="0" borderId="329" xfId="0" applyNumberFormat="1" applyFont="1" applyFill="1" applyBorder="1" applyAlignment="1" applyProtection="1">
      <alignment horizontal="center" vertical="center"/>
    </xf>
    <xf numFmtId="175" fontId="108" fillId="0" borderId="339" xfId="0" applyNumberFormat="1" applyFont="1" applyFill="1" applyBorder="1" applyAlignment="1" applyProtection="1">
      <alignment horizontal="center" vertical="center"/>
    </xf>
    <xf numFmtId="175" fontId="108" fillId="0" borderId="356" xfId="0" applyNumberFormat="1" applyFont="1" applyFill="1" applyBorder="1" applyAlignment="1" applyProtection="1">
      <alignment horizontal="center" vertical="center"/>
    </xf>
    <xf numFmtId="4" fontId="28" fillId="0" borderId="357" xfId="0" applyNumberFormat="1" applyFont="1" applyFill="1" applyBorder="1" applyAlignment="1" applyProtection="1">
      <alignment horizontal="center" vertical="center"/>
    </xf>
    <xf numFmtId="175" fontId="108" fillId="0" borderId="331" xfId="0" applyNumberFormat="1" applyFont="1" applyFill="1" applyBorder="1" applyAlignment="1" applyProtection="1">
      <alignment horizontal="center" vertical="center"/>
    </xf>
    <xf numFmtId="4" fontId="24" fillId="0" borderId="332" xfId="0" applyNumberFormat="1" applyFont="1" applyFill="1" applyBorder="1" applyAlignment="1" applyProtection="1">
      <alignment horizontal="center" vertical="center"/>
    </xf>
    <xf numFmtId="4" fontId="24" fillId="0" borderId="343" xfId="0" applyNumberFormat="1" applyFont="1" applyFill="1" applyBorder="1" applyAlignment="1" applyProtection="1">
      <alignment horizontal="center" vertical="center"/>
    </xf>
    <xf numFmtId="10" fontId="28" fillId="0" borderId="349" xfId="61" applyNumberFormat="1" applyFont="1" applyBorder="1" applyAlignment="1" applyProtection="1">
      <alignment horizontal="center" vertical="center"/>
    </xf>
    <xf numFmtId="175" fontId="108" fillId="0" borderId="332" xfId="0" applyNumberFormat="1" applyFont="1" applyFill="1" applyBorder="1" applyAlignment="1" applyProtection="1">
      <alignment horizontal="center" vertical="center"/>
    </xf>
    <xf numFmtId="10" fontId="28" fillId="0" borderId="340" xfId="61" applyNumberFormat="1" applyFont="1" applyBorder="1" applyAlignment="1" applyProtection="1">
      <alignment horizontal="center" vertical="center"/>
    </xf>
    <xf numFmtId="175" fontId="29" fillId="0" borderId="343" xfId="0" applyNumberFormat="1" applyFont="1" applyBorder="1" applyAlignment="1" applyProtection="1">
      <alignment horizontal="center" vertical="center"/>
    </xf>
    <xf numFmtId="175" fontId="29" fillId="0" borderId="346" xfId="0" applyNumberFormat="1" applyFont="1" applyBorder="1" applyAlignment="1" applyProtection="1">
      <alignment horizontal="center" vertical="center"/>
    </xf>
    <xf numFmtId="10" fontId="23" fillId="0" borderId="349" xfId="61" applyNumberFormat="1" applyFont="1" applyBorder="1" applyAlignment="1" applyProtection="1">
      <alignment horizontal="center" vertical="center"/>
    </xf>
    <xf numFmtId="175" fontId="23" fillId="0" borderId="327" xfId="0" applyNumberFormat="1" applyFont="1" applyFill="1" applyBorder="1" applyAlignment="1" applyProtection="1">
      <alignment horizontal="center" vertical="center"/>
    </xf>
    <xf numFmtId="175" fontId="23" fillId="0" borderId="78" xfId="0" applyNumberFormat="1" applyFont="1" applyFill="1" applyBorder="1" applyAlignment="1" applyProtection="1">
      <alignment horizontal="center" vertical="center"/>
    </xf>
    <xf numFmtId="175" fontId="23" fillId="0" borderId="328" xfId="0" applyNumberFormat="1" applyFont="1" applyFill="1" applyBorder="1" applyAlignment="1" applyProtection="1">
      <alignment horizontal="center" vertical="center"/>
    </xf>
    <xf numFmtId="3" fontId="23" fillId="0" borderId="334" xfId="0" applyNumberFormat="1" applyFont="1" applyFill="1" applyBorder="1" applyAlignment="1" applyProtection="1">
      <alignment horizontal="center" vertical="center"/>
    </xf>
    <xf numFmtId="3" fontId="23" fillId="0" borderId="324" xfId="0" applyNumberFormat="1" applyFont="1" applyFill="1" applyBorder="1" applyAlignment="1" applyProtection="1">
      <alignment horizontal="center" vertical="center"/>
    </xf>
    <xf numFmtId="175" fontId="23" fillId="0" borderId="335" xfId="0" applyNumberFormat="1" applyFont="1" applyFill="1" applyBorder="1" applyAlignment="1" applyProtection="1">
      <alignment horizontal="center" vertical="center"/>
    </xf>
    <xf numFmtId="165" fontId="91" fillId="36" borderId="225" xfId="0" applyFont="1" applyFill="1" applyBorder="1" applyAlignment="1" applyProtection="1">
      <alignment horizontal="centerContinuous" vertical="center"/>
    </xf>
    <xf numFmtId="178" fontId="91" fillId="36" borderId="72" xfId="0" applyNumberFormat="1" applyFont="1" applyFill="1" applyBorder="1" applyAlignment="1" applyProtection="1">
      <alignment horizontal="center" vertical="center"/>
    </xf>
    <xf numFmtId="175" fontId="16" fillId="43" borderId="203" xfId="0" applyNumberFormat="1" applyFont="1" applyFill="1" applyBorder="1" applyAlignment="1" applyProtection="1">
      <alignment horizontal="center" vertical="center"/>
    </xf>
    <xf numFmtId="175" fontId="16" fillId="43" borderId="207" xfId="0" applyNumberFormat="1" applyFont="1" applyFill="1" applyBorder="1" applyAlignment="1" applyProtection="1">
      <alignment horizontal="center" vertical="center"/>
    </xf>
    <xf numFmtId="164" fontId="3" fillId="0" borderId="48" xfId="47" applyFont="1" applyBorder="1" applyAlignment="1">
      <alignment horizontal="center" vertical="center"/>
    </xf>
    <xf numFmtId="164" fontId="3" fillId="0" borderId="68" xfId="47" applyFont="1" applyBorder="1" applyAlignment="1">
      <alignment horizontal="center" vertical="center"/>
    </xf>
    <xf numFmtId="165" fontId="31" fillId="25" borderId="68" xfId="0" applyFont="1" applyFill="1" applyBorder="1" applyAlignment="1">
      <alignment vertical="center"/>
    </xf>
    <xf numFmtId="10" fontId="3" fillId="0" borderId="68" xfId="61" applyNumberFormat="1" applyFont="1" applyBorder="1" applyAlignment="1">
      <alignment horizontal="center" vertical="center"/>
    </xf>
    <xf numFmtId="165" fontId="135" fillId="36" borderId="177" xfId="0" applyFont="1" applyFill="1" applyBorder="1" applyAlignment="1">
      <alignment horizontal="center" vertical="center"/>
    </xf>
    <xf numFmtId="174" fontId="31" fillId="44" borderId="48" xfId="47" applyNumberFormat="1" applyFont="1" applyFill="1" applyBorder="1" applyAlignment="1">
      <alignment vertical="center"/>
    </xf>
    <xf numFmtId="10" fontId="31" fillId="44" borderId="68" xfId="61" applyNumberFormat="1" applyFont="1" applyFill="1" applyBorder="1" applyAlignment="1">
      <alignment horizontal="center" vertical="center"/>
    </xf>
    <xf numFmtId="165" fontId="23" fillId="0" borderId="226" xfId="0" applyFont="1" applyFill="1" applyBorder="1" applyAlignment="1" applyProtection="1">
      <alignment horizontal="center" vertical="center"/>
    </xf>
    <xf numFmtId="165" fontId="23" fillId="0" borderId="198" xfId="0" applyFont="1" applyFill="1" applyBorder="1" applyAlignment="1" applyProtection="1">
      <alignment horizontal="center" vertical="center"/>
    </xf>
    <xf numFmtId="165" fontId="23" fillId="0" borderId="133" xfId="0" applyFont="1" applyFill="1" applyBorder="1" applyAlignment="1" applyProtection="1">
      <alignment horizontal="center" vertical="center"/>
    </xf>
    <xf numFmtId="178" fontId="31" fillId="35" borderId="68" xfId="0" applyNumberFormat="1" applyFont="1" applyFill="1" applyBorder="1" applyAlignment="1" applyProtection="1">
      <alignment horizontal="center" vertical="center" wrapText="1"/>
    </xf>
    <xf numFmtId="10" fontId="23" fillId="45" borderId="95" xfId="0" applyNumberFormat="1" applyFont="1" applyFill="1" applyBorder="1" applyAlignment="1" applyProtection="1">
      <alignment vertical="center"/>
      <protection locked="0"/>
    </xf>
    <xf numFmtId="165" fontId="31" fillId="24" borderId="0" xfId="0" applyFont="1" applyFill="1" applyAlignment="1" applyProtection="1">
      <alignment horizontal="center" vertical="center"/>
    </xf>
    <xf numFmtId="9" fontId="3" fillId="24" borderId="0" xfId="61" applyFont="1" applyFill="1" applyAlignment="1" applyProtection="1">
      <alignment horizontal="center" vertical="center"/>
    </xf>
    <xf numFmtId="10" fontId="31" fillId="0" borderId="227" xfId="61" applyNumberFormat="1" applyFont="1" applyFill="1" applyBorder="1" applyAlignment="1" applyProtection="1">
      <alignment horizontal="center" vertical="center"/>
    </xf>
    <xf numFmtId="10" fontId="31" fillId="0" borderId="144" xfId="61" applyNumberFormat="1" applyFont="1" applyFill="1" applyBorder="1" applyAlignment="1" applyProtection="1">
      <alignment horizontal="center" vertical="center"/>
    </xf>
    <xf numFmtId="10" fontId="31" fillId="30" borderId="150" xfId="61" applyNumberFormat="1" applyFont="1" applyFill="1" applyBorder="1" applyAlignment="1" applyProtection="1">
      <alignment horizontal="center" vertical="center"/>
    </xf>
    <xf numFmtId="10" fontId="31" fillId="0" borderId="228" xfId="61" applyNumberFormat="1" applyFont="1" applyFill="1" applyBorder="1" applyAlignment="1" applyProtection="1">
      <alignment horizontal="center" vertical="center"/>
    </xf>
    <xf numFmtId="10" fontId="31" fillId="0" borderId="150" xfId="61" applyNumberFormat="1" applyFont="1" applyBorder="1" applyAlignment="1" applyProtection="1">
      <alignment horizontal="center" vertical="center"/>
    </xf>
    <xf numFmtId="10" fontId="3" fillId="0" borderId="229" xfId="61" applyNumberFormat="1" applyFont="1" applyFill="1" applyBorder="1" applyAlignment="1" applyProtection="1">
      <alignment horizontal="center" vertical="center"/>
    </xf>
    <xf numFmtId="10" fontId="31" fillId="0" borderId="230" xfId="61" applyNumberFormat="1" applyFont="1" applyFill="1" applyBorder="1" applyAlignment="1" applyProtection="1">
      <alignment horizontal="center" vertical="center"/>
    </xf>
    <xf numFmtId="10" fontId="3" fillId="0" borderId="150" xfId="61" applyNumberFormat="1" applyFont="1" applyBorder="1" applyAlignment="1" applyProtection="1">
      <alignment horizontal="center" vertical="center"/>
    </xf>
    <xf numFmtId="10" fontId="3" fillId="0" borderId="228" xfId="61" applyNumberFormat="1" applyFont="1" applyBorder="1" applyAlignment="1" applyProtection="1">
      <alignment horizontal="center" vertical="center"/>
    </xf>
    <xf numFmtId="10" fontId="31" fillId="0" borderId="231" xfId="61" applyNumberFormat="1" applyFont="1" applyFill="1" applyBorder="1" applyAlignment="1" applyProtection="1">
      <alignment horizontal="center" vertical="center"/>
    </xf>
    <xf numFmtId="4" fontId="28" fillId="24" borderId="52" xfId="0" applyNumberFormat="1" applyFont="1" applyFill="1" applyBorder="1" applyAlignment="1" applyProtection="1">
      <alignment horizontal="right" vertical="center" wrapText="1"/>
      <protection locked="0"/>
    </xf>
    <xf numFmtId="4" fontId="28" fillId="0" borderId="52" xfId="0" applyNumberFormat="1" applyFont="1" applyFill="1" applyBorder="1" applyAlignment="1" applyProtection="1">
      <alignment horizontal="right" vertical="center" wrapText="1"/>
      <protection locked="0"/>
    </xf>
    <xf numFmtId="4" fontId="28" fillId="46" borderId="52" xfId="0" applyNumberFormat="1" applyFont="1" applyFill="1" applyBorder="1" applyAlignment="1" applyProtection="1">
      <alignment horizontal="right" vertical="center" wrapText="1"/>
    </xf>
    <xf numFmtId="4" fontId="51" fillId="46" borderId="156" xfId="0" applyNumberFormat="1" applyFont="1" applyFill="1" applyBorder="1" applyAlignment="1" applyProtection="1">
      <alignment horizontal="right" vertical="center" wrapText="1"/>
    </xf>
    <xf numFmtId="4" fontId="51" fillId="46" borderId="232" xfId="0" applyNumberFormat="1" applyFont="1" applyFill="1" applyBorder="1" applyAlignment="1" applyProtection="1">
      <alignment horizontal="right" vertical="center" wrapText="1"/>
    </xf>
    <xf numFmtId="4" fontId="31" fillId="46" borderId="233" xfId="52" applyNumberFormat="1" applyFont="1" applyFill="1" applyBorder="1" applyAlignment="1" applyProtection="1">
      <alignment vertical="center"/>
    </xf>
    <xf numFmtId="4" fontId="31" fillId="46" borderId="234" xfId="52" applyNumberFormat="1" applyFont="1" applyFill="1" applyBorder="1" applyAlignment="1" applyProtection="1">
      <alignment vertical="center"/>
    </xf>
    <xf numFmtId="4" fontId="31" fillId="46" borderId="19" xfId="52" applyNumberFormat="1" applyFont="1" applyFill="1" applyBorder="1" applyAlignment="1" applyProtection="1">
      <alignment vertical="center"/>
    </xf>
    <xf numFmtId="4" fontId="31" fillId="46" borderId="235" xfId="52" applyNumberFormat="1" applyFont="1" applyFill="1" applyBorder="1" applyAlignment="1" applyProtection="1">
      <alignment vertical="center"/>
    </xf>
    <xf numFmtId="4" fontId="2" fillId="46" borderId="0" xfId="52" applyNumberFormat="1" applyFont="1" applyFill="1" applyAlignment="1" applyProtection="1">
      <alignment vertical="center"/>
    </xf>
    <xf numFmtId="2" fontId="31" fillId="0" borderId="0" xfId="0" applyNumberFormat="1" applyFont="1" applyFill="1" applyAlignment="1" applyProtection="1">
      <alignment vertical="center" wrapText="1"/>
    </xf>
    <xf numFmtId="4" fontId="31" fillId="0" borderId="0" xfId="0" applyNumberFormat="1" applyFont="1" applyFill="1" applyAlignment="1" applyProtection="1">
      <alignment vertical="center" wrapText="1"/>
    </xf>
    <xf numFmtId="164" fontId="31" fillId="24" borderId="0" xfId="47" applyFont="1" applyFill="1" applyProtection="1"/>
    <xf numFmtId="4" fontId="28" fillId="46" borderId="236" xfId="55" applyNumberFormat="1" applyFont="1" applyFill="1" applyBorder="1" applyAlignment="1" applyProtection="1">
      <alignment horizontal="center" vertical="center" wrapText="1"/>
    </xf>
    <xf numFmtId="165" fontId="88" fillId="25" borderId="237" xfId="55" applyFont="1" applyFill="1" applyBorder="1" applyAlignment="1" applyProtection="1">
      <alignment horizontal="center" vertical="center" wrapText="1"/>
    </xf>
    <xf numFmtId="165" fontId="17" fillId="24" borderId="238" xfId="55" applyFont="1" applyFill="1" applyBorder="1" applyAlignment="1" applyProtection="1">
      <alignment horizontal="center" vertical="center" wrapText="1"/>
    </xf>
    <xf numFmtId="10" fontId="29" fillId="26" borderId="95" xfId="0" applyNumberFormat="1" applyFont="1" applyFill="1" applyBorder="1" applyAlignment="1" applyProtection="1">
      <alignment vertical="center"/>
    </xf>
    <xf numFmtId="10" fontId="23" fillId="26" borderId="156" xfId="0" applyNumberFormat="1" applyFont="1" applyFill="1" applyBorder="1" applyAlignment="1" applyProtection="1">
      <alignment horizontal="right" vertical="center" wrapText="1"/>
    </xf>
    <xf numFmtId="10" fontId="29" fillId="26" borderId="358" xfId="0" applyNumberFormat="1" applyFont="1" applyFill="1" applyBorder="1" applyAlignment="1" applyProtection="1">
      <alignment vertical="center"/>
    </xf>
    <xf numFmtId="10" fontId="29" fillId="26" borderId="359" xfId="0" applyNumberFormat="1" applyFont="1" applyFill="1" applyBorder="1" applyAlignment="1" applyProtection="1">
      <alignment vertical="center"/>
    </xf>
    <xf numFmtId="165" fontId="3" fillId="24" borderId="178" xfId="0" applyFont="1" applyFill="1" applyBorder="1" applyAlignment="1" applyProtection="1">
      <alignment horizontal="left" vertical="center" wrapText="1"/>
    </xf>
    <xf numFmtId="165" fontId="0" fillId="0" borderId="179" xfId="0" applyBorder="1" applyAlignment="1" applyProtection="1">
      <alignment horizontal="left" vertical="center" wrapText="1"/>
    </xf>
    <xf numFmtId="10" fontId="23" fillId="26" borderId="95" xfId="0" applyNumberFormat="1" applyFont="1" applyFill="1" applyBorder="1" applyAlignment="1" applyProtection="1">
      <alignment vertical="center"/>
    </xf>
    <xf numFmtId="10" fontId="3" fillId="26" borderId="156" xfId="0" applyNumberFormat="1" applyFont="1" applyFill="1" applyBorder="1" applyAlignment="1" applyProtection="1">
      <alignment horizontal="right" vertical="center" wrapText="1"/>
    </xf>
    <xf numFmtId="3" fontId="21" fillId="46" borderId="52" xfId="0" applyNumberFormat="1" applyFont="1" applyFill="1" applyBorder="1" applyAlignment="1" applyProtection="1">
      <alignment horizontal="right"/>
    </xf>
    <xf numFmtId="3" fontId="21" fillId="46" borderId="239" xfId="0" applyNumberFormat="1" applyFont="1" applyFill="1" applyBorder="1" applyAlignment="1" applyProtection="1">
      <alignment horizontal="right"/>
    </xf>
    <xf numFmtId="3" fontId="41" fillId="46" borderId="240" xfId="0" applyNumberFormat="1" applyFont="1" applyFill="1" applyBorder="1" applyAlignment="1" applyProtection="1">
      <alignment horizontal="right"/>
    </xf>
    <xf numFmtId="3" fontId="41" fillId="46" borderId="51" xfId="0" applyNumberFormat="1" applyFont="1" applyFill="1" applyBorder="1" applyAlignment="1" applyProtection="1">
      <alignment horizontal="right"/>
    </xf>
    <xf numFmtId="4" fontId="31" fillId="26" borderId="0" xfId="52" applyNumberFormat="1" applyFont="1" applyFill="1" applyBorder="1" applyAlignment="1" applyProtection="1">
      <alignment vertical="center"/>
      <protection locked="0"/>
    </xf>
    <xf numFmtId="4" fontId="31" fillId="26" borderId="17" xfId="52" applyNumberFormat="1" applyFont="1" applyFill="1" applyBorder="1" applyAlignment="1" applyProtection="1">
      <alignment vertical="center"/>
      <protection locked="0"/>
    </xf>
    <xf numFmtId="49" fontId="31" fillId="26" borderId="14" xfId="52" applyNumberFormat="1" applyFont="1" applyFill="1" applyBorder="1" applyAlignment="1" applyProtection="1">
      <alignment vertical="center"/>
      <protection locked="0"/>
    </xf>
    <xf numFmtId="49" fontId="3" fillId="0" borderId="18" xfId="52" applyNumberFormat="1" applyFont="1" applyFill="1" applyBorder="1" applyAlignment="1" applyProtection="1">
      <alignment vertical="center"/>
    </xf>
    <xf numFmtId="49" fontId="31" fillId="26" borderId="48" xfId="52" applyNumberFormat="1" applyFont="1" applyFill="1" applyBorder="1" applyAlignment="1" applyProtection="1">
      <alignment vertical="center"/>
      <protection locked="0"/>
    </xf>
    <xf numFmtId="49" fontId="31" fillId="26" borderId="68" xfId="52" applyNumberFormat="1" applyFont="1" applyFill="1" applyBorder="1" applyAlignment="1" applyProtection="1">
      <alignment vertical="center"/>
      <protection locked="0"/>
    </xf>
    <xf numFmtId="49" fontId="31" fillId="26" borderId="48" xfId="52" quotePrefix="1" applyNumberFormat="1" applyFont="1" applyFill="1" applyBorder="1" applyAlignment="1" applyProtection="1">
      <alignment vertical="center"/>
      <protection locked="0"/>
    </xf>
    <xf numFmtId="49" fontId="31" fillId="26" borderId="70" xfId="52" applyNumberFormat="1" applyFont="1" applyFill="1" applyBorder="1" applyAlignment="1" applyProtection="1">
      <alignment vertical="center"/>
      <protection locked="0"/>
    </xf>
    <xf numFmtId="4" fontId="31" fillId="26" borderId="28" xfId="52" applyNumberFormat="1" applyFont="1" applyFill="1" applyBorder="1" applyAlignment="1" applyProtection="1">
      <alignment vertical="center"/>
      <protection locked="0"/>
    </xf>
    <xf numFmtId="4" fontId="31" fillId="26" borderId="38" xfId="52" applyNumberFormat="1" applyFont="1" applyFill="1" applyBorder="1" applyAlignment="1" applyProtection="1">
      <alignment vertical="center"/>
      <protection locked="0"/>
    </xf>
    <xf numFmtId="181" fontId="35" fillId="0" borderId="0" xfId="58" applyNumberFormat="1" applyFont="1" applyFill="1" applyAlignment="1">
      <alignment vertical="center"/>
    </xf>
    <xf numFmtId="4" fontId="35" fillId="0" borderId="0" xfId="58" applyNumberFormat="1" applyFont="1" applyFill="1" applyAlignment="1">
      <alignment vertical="center"/>
    </xf>
    <xf numFmtId="3" fontId="35" fillId="0" borderId="0" xfId="58" applyNumberFormat="1" applyFont="1" applyFill="1"/>
    <xf numFmtId="181" fontId="35" fillId="0" borderId="0" xfId="58" applyNumberFormat="1" applyFont="1" applyFill="1"/>
    <xf numFmtId="0" fontId="35" fillId="0" borderId="0" xfId="58" applyFont="1" applyFill="1" applyAlignment="1">
      <alignment horizontal="right" vertical="center"/>
    </xf>
    <xf numFmtId="183" fontId="35" fillId="0" borderId="0" xfId="0" applyNumberFormat="1" applyFont="1" applyFill="1" applyAlignment="1">
      <alignment horizontal="right"/>
    </xf>
    <xf numFmtId="183" fontId="35" fillId="0" borderId="0" xfId="58" applyNumberFormat="1" applyFont="1" applyFill="1" applyAlignment="1">
      <alignment vertical="center"/>
    </xf>
    <xf numFmtId="181" fontId="136" fillId="0" borderId="0" xfId="58" applyNumberFormat="1" applyFont="1" applyFill="1" applyAlignment="1">
      <alignment vertical="center"/>
    </xf>
    <xf numFmtId="0" fontId="137" fillId="0" borderId="0" xfId="58" applyFont="1" applyFill="1" applyAlignment="1">
      <alignment vertical="center"/>
    </xf>
    <xf numFmtId="181" fontId="31" fillId="0" borderId="0" xfId="58" applyNumberFormat="1" applyFont="1" applyFill="1" applyAlignment="1">
      <alignment vertical="center"/>
    </xf>
    <xf numFmtId="183" fontId="35" fillId="42" borderId="0" xfId="58" applyNumberFormat="1" applyFont="1" applyFill="1" applyAlignment="1">
      <alignment vertical="center"/>
    </xf>
    <xf numFmtId="17" fontId="31" fillId="0" borderId="0" xfId="58" applyNumberFormat="1" applyFont="1" applyFill="1" applyAlignment="1">
      <alignment vertical="center"/>
    </xf>
    <xf numFmtId="0" fontId="31" fillId="0" borderId="0" xfId="58" applyFont="1" applyFill="1" applyAlignment="1">
      <alignment vertical="center"/>
    </xf>
    <xf numFmtId="2" fontId="31" fillId="0" borderId="0" xfId="58" applyNumberFormat="1" applyFont="1" applyFill="1" applyAlignment="1">
      <alignment vertical="center"/>
    </xf>
    <xf numFmtId="181" fontId="31" fillId="42" borderId="0" xfId="58" applyNumberFormat="1" applyFont="1" applyFill="1" applyAlignment="1">
      <alignment horizontal="right" vertical="center"/>
    </xf>
    <xf numFmtId="4" fontId="31" fillId="0" borderId="0" xfId="58" applyNumberFormat="1" applyFont="1" applyFill="1" applyAlignment="1">
      <alignment vertical="center"/>
    </xf>
    <xf numFmtId="3" fontId="31" fillId="0" borderId="0" xfId="58" applyNumberFormat="1" applyFont="1" applyFill="1" applyAlignment="1">
      <alignment vertical="center"/>
    </xf>
    <xf numFmtId="3" fontId="31" fillId="0" borderId="0" xfId="58" applyNumberFormat="1" applyFont="1" applyFill="1"/>
    <xf numFmtId="17" fontId="35" fillId="37" borderId="0" xfId="58" applyNumberFormat="1" applyFont="1" applyFill="1" applyAlignment="1">
      <alignment vertical="center"/>
    </xf>
    <xf numFmtId="0" fontId="35" fillId="37" borderId="0" xfId="58" applyFont="1" applyFill="1" applyAlignment="1">
      <alignment vertical="center"/>
    </xf>
    <xf numFmtId="181" fontId="137" fillId="37" borderId="0" xfId="58" applyNumberFormat="1" applyFont="1" applyFill="1" applyAlignment="1">
      <alignment vertical="center"/>
    </xf>
    <xf numFmtId="2" fontId="137" fillId="37" borderId="0" xfId="58" applyNumberFormat="1" applyFont="1" applyFill="1" applyAlignment="1">
      <alignment vertical="center"/>
    </xf>
    <xf numFmtId="0" fontId="137" fillId="37" borderId="0" xfId="58" applyFont="1" applyFill="1" applyAlignment="1">
      <alignment vertical="center"/>
    </xf>
    <xf numFmtId="181" fontId="137" fillId="37" borderId="0" xfId="58" applyNumberFormat="1" applyFont="1" applyFill="1" applyAlignment="1">
      <alignment horizontal="right" vertical="center"/>
    </xf>
    <xf numFmtId="4" fontId="137" fillId="37" borderId="0" xfId="58" applyNumberFormat="1" applyFont="1" applyFill="1" applyAlignment="1">
      <alignment vertical="center"/>
    </xf>
    <xf numFmtId="3" fontId="137" fillId="37" borderId="0" xfId="58" applyNumberFormat="1" applyFont="1" applyFill="1" applyAlignment="1">
      <alignment vertical="center"/>
    </xf>
    <xf numFmtId="3" fontId="137" fillId="37" borderId="0" xfId="58" applyNumberFormat="1" applyFont="1" applyFill="1"/>
    <xf numFmtId="181" fontId="137" fillId="35" borderId="0" xfId="58" applyNumberFormat="1" applyFont="1" applyFill="1" applyAlignment="1">
      <alignment vertical="center"/>
    </xf>
    <xf numFmtId="2" fontId="137" fillId="35" borderId="0" xfId="58" applyNumberFormat="1" applyFont="1" applyFill="1" applyAlignment="1">
      <alignment vertical="center"/>
    </xf>
    <xf numFmtId="0" fontId="137" fillId="35" borderId="0" xfId="58" applyFont="1" applyFill="1" applyAlignment="1">
      <alignment vertical="center"/>
    </xf>
    <xf numFmtId="181" fontId="137" fillId="35" borderId="0" xfId="58" applyNumberFormat="1" applyFont="1" applyFill="1" applyAlignment="1">
      <alignment horizontal="right" vertical="center"/>
    </xf>
    <xf numFmtId="4" fontId="137" fillId="35" borderId="0" xfId="58" applyNumberFormat="1" applyFont="1" applyFill="1" applyAlignment="1">
      <alignment vertical="center"/>
    </xf>
    <xf numFmtId="3" fontId="137" fillId="35" borderId="0" xfId="58" applyNumberFormat="1" applyFont="1" applyFill="1" applyAlignment="1">
      <alignment vertical="center"/>
    </xf>
    <xf numFmtId="3" fontId="137" fillId="35" borderId="0" xfId="58" applyNumberFormat="1" applyFont="1" applyFill="1"/>
    <xf numFmtId="17" fontId="3" fillId="38" borderId="25" xfId="52" applyNumberFormat="1" applyFont="1" applyFill="1" applyBorder="1" applyAlignment="1" applyProtection="1">
      <alignment horizontal="center" vertical="center" wrapText="1"/>
    </xf>
    <xf numFmtId="17" fontId="3" fillId="44" borderId="18" xfId="52" applyNumberFormat="1" applyFont="1" applyFill="1" applyBorder="1" applyAlignment="1" applyProtection="1">
      <alignment horizontal="center" vertical="center" wrapText="1"/>
    </xf>
    <xf numFmtId="17" fontId="3" fillId="38" borderId="18" xfId="52" applyNumberFormat="1" applyFont="1" applyFill="1" applyBorder="1" applyAlignment="1" applyProtection="1">
      <alignment horizontal="center" vertical="center" wrapText="1"/>
    </xf>
    <xf numFmtId="3" fontId="31" fillId="38" borderId="68" xfId="52" applyNumberFormat="1" applyFont="1" applyFill="1" applyBorder="1" applyAlignment="1" applyProtection="1">
      <alignment vertical="center"/>
      <protection locked="0"/>
    </xf>
    <xf numFmtId="3" fontId="31" fillId="38" borderId="48" xfId="52" applyNumberFormat="1" applyFont="1" applyFill="1" applyBorder="1" applyAlignment="1" applyProtection="1">
      <alignment vertical="center"/>
      <protection locked="0"/>
    </xf>
    <xf numFmtId="3" fontId="31" fillId="38" borderId="70" xfId="52" applyNumberFormat="1" applyFont="1" applyFill="1" applyBorder="1" applyAlignment="1" applyProtection="1">
      <alignment vertical="center"/>
      <protection locked="0"/>
    </xf>
    <xf numFmtId="3" fontId="31" fillId="38" borderId="47" xfId="52" applyNumberFormat="1" applyFont="1" applyFill="1" applyBorder="1" applyAlignment="1" applyProtection="1">
      <alignment vertical="center"/>
      <protection locked="0"/>
    </xf>
    <xf numFmtId="3" fontId="31" fillId="38" borderId="28" xfId="52" applyNumberFormat="1" applyFont="1" applyFill="1" applyBorder="1" applyAlignment="1" applyProtection="1">
      <alignment vertical="center"/>
      <protection locked="0"/>
    </xf>
    <xf numFmtId="4" fontId="31" fillId="38" borderId="68" xfId="52" applyNumberFormat="1" applyFont="1" applyFill="1" applyBorder="1" applyAlignment="1" applyProtection="1">
      <alignment vertical="center"/>
      <protection locked="0"/>
    </xf>
    <xf numFmtId="4" fontId="31" fillId="38" borderId="48" xfId="52" applyNumberFormat="1" applyFont="1" applyFill="1" applyBorder="1" applyAlignment="1" applyProtection="1">
      <alignment vertical="center"/>
      <protection locked="0"/>
    </xf>
    <xf numFmtId="4" fontId="31" fillId="38" borderId="70" xfId="52" applyNumberFormat="1" applyFont="1" applyFill="1" applyBorder="1" applyAlignment="1" applyProtection="1">
      <alignment vertical="center"/>
      <protection locked="0"/>
    </xf>
    <xf numFmtId="17" fontId="3" fillId="35" borderId="18" xfId="52" applyNumberFormat="1" applyFont="1" applyFill="1" applyBorder="1" applyAlignment="1" applyProtection="1">
      <alignment horizontal="center" vertical="center" wrapText="1"/>
    </xf>
    <xf numFmtId="165" fontId="2" fillId="0" borderId="22" xfId="0" applyFont="1" applyBorder="1" applyAlignment="1" applyProtection="1">
      <alignment horizontal="left" vertical="center"/>
    </xf>
    <xf numFmtId="165" fontId="82" fillId="35" borderId="17" xfId="0" applyFont="1" applyFill="1" applyBorder="1" applyAlignment="1" applyProtection="1">
      <alignment horizontal="left" vertical="center"/>
    </xf>
    <xf numFmtId="165" fontId="44" fillId="35" borderId="22" xfId="0" applyFont="1" applyFill="1" applyBorder="1" applyAlignment="1" applyProtection="1">
      <alignment horizontal="left" vertical="center"/>
    </xf>
    <xf numFmtId="165" fontId="2" fillId="35" borderId="30" xfId="0" applyFont="1" applyFill="1" applyBorder="1" applyAlignment="1" applyProtection="1">
      <alignment horizontal="left" vertical="center"/>
    </xf>
    <xf numFmtId="165" fontId="2" fillId="35" borderId="47" xfId="0" applyFont="1" applyFill="1" applyBorder="1" applyAlignment="1" applyProtection="1">
      <alignment horizontal="left" vertical="center"/>
    </xf>
    <xf numFmtId="165" fontId="2" fillId="35" borderId="68" xfId="0" applyFont="1" applyFill="1" applyBorder="1" applyAlignment="1" applyProtection="1">
      <alignment horizontal="left" vertical="center"/>
    </xf>
    <xf numFmtId="14" fontId="2" fillId="35" borderId="68" xfId="0" applyNumberFormat="1" applyFont="1" applyFill="1" applyBorder="1" applyAlignment="1" applyProtection="1">
      <alignment horizontal="left" vertical="center"/>
    </xf>
    <xf numFmtId="1" fontId="2" fillId="35" borderId="48" xfId="0" applyNumberFormat="1" applyFont="1" applyFill="1" applyBorder="1" applyAlignment="1" applyProtection="1">
      <alignment horizontal="center" vertical="center"/>
    </xf>
    <xf numFmtId="10" fontId="25" fillId="35" borderId="59" xfId="0" applyNumberFormat="1" applyFont="1" applyFill="1" applyBorder="1" applyAlignment="1" applyProtection="1">
      <alignment horizontal="right" vertical="center" wrapText="1"/>
    </xf>
    <xf numFmtId="10" fontId="23" fillId="35" borderId="241" xfId="0" applyNumberFormat="1" applyFont="1" applyFill="1" applyBorder="1" applyAlignment="1" applyProtection="1">
      <alignment vertical="center"/>
      <protection locked="0"/>
    </xf>
    <xf numFmtId="4" fontId="28" fillId="0" borderId="12" xfId="0" applyNumberFormat="1" applyFont="1" applyFill="1" applyBorder="1" applyAlignment="1" applyProtection="1">
      <alignment horizontal="center" vertical="center"/>
    </xf>
    <xf numFmtId="10" fontId="23" fillId="45" borderId="83" xfId="0" applyNumberFormat="1" applyFont="1" applyFill="1" applyBorder="1" applyAlignment="1" applyProtection="1">
      <alignment vertical="center"/>
      <protection locked="0"/>
    </xf>
    <xf numFmtId="165" fontId="127" fillId="37" borderId="10" xfId="0" applyFont="1" applyFill="1" applyBorder="1" applyAlignment="1" applyProtection="1">
      <alignment horizontal="centerContinuous" vertical="center"/>
    </xf>
    <xf numFmtId="3" fontId="24" fillId="0" borderId="11" xfId="0" applyNumberFormat="1" applyFont="1" applyFill="1" applyBorder="1" applyAlignment="1" applyProtection="1">
      <alignment horizontal="center" vertical="center"/>
    </xf>
    <xf numFmtId="3" fontId="24" fillId="0" borderId="9" xfId="0" applyNumberFormat="1" applyFont="1" applyFill="1" applyBorder="1" applyAlignment="1" applyProtection="1">
      <alignment horizontal="center" vertical="center"/>
    </xf>
    <xf numFmtId="3" fontId="28" fillId="0" borderId="9" xfId="0" applyNumberFormat="1" applyFont="1" applyFill="1" applyBorder="1" applyAlignment="1" applyProtection="1">
      <alignment horizontal="center" vertical="center"/>
    </xf>
    <xf numFmtId="3" fontId="24" fillId="0" borderId="79" xfId="0" applyNumberFormat="1" applyFont="1" applyFill="1" applyBorder="1" applyAlignment="1" applyProtection="1">
      <alignment horizontal="center" vertical="center"/>
    </xf>
    <xf numFmtId="3" fontId="29" fillId="0" borderId="79" xfId="0" applyNumberFormat="1" applyFont="1" applyFill="1" applyBorder="1" applyAlignment="1" applyProtection="1">
      <alignment horizontal="center" vertical="center"/>
    </xf>
    <xf numFmtId="4" fontId="47" fillId="0" borderId="242" xfId="0" applyNumberFormat="1" applyFont="1" applyFill="1" applyBorder="1" applyAlignment="1" applyProtection="1">
      <alignment horizontal="center" vertical="center"/>
    </xf>
    <xf numFmtId="167" fontId="1" fillId="0" borderId="79" xfId="0" applyNumberFormat="1" applyFont="1" applyBorder="1" applyAlignment="1" applyProtection="1">
      <alignment horizontal="center" vertical="center"/>
    </xf>
    <xf numFmtId="167" fontId="23" fillId="0" borderId="242" xfId="0" applyNumberFormat="1" applyFont="1" applyBorder="1" applyAlignment="1" applyProtection="1">
      <alignment horizontal="center" vertical="center"/>
    </xf>
    <xf numFmtId="164" fontId="2" fillId="24" borderId="219" xfId="47" applyFont="1" applyFill="1" applyBorder="1" applyAlignment="1" applyProtection="1">
      <alignment vertical="center"/>
    </xf>
    <xf numFmtId="164" fontId="2" fillId="24" borderId="221" xfId="47" applyFont="1" applyFill="1" applyBorder="1" applyAlignment="1" applyProtection="1">
      <alignment vertical="center"/>
    </xf>
    <xf numFmtId="165" fontId="47" fillId="0" borderId="243" xfId="0" applyFont="1" applyFill="1" applyBorder="1" applyAlignment="1" applyProtection="1">
      <alignment vertical="center"/>
    </xf>
    <xf numFmtId="165" fontId="47" fillId="0" borderId="244" xfId="0" applyFont="1" applyFill="1" applyBorder="1" applyAlignment="1" applyProtection="1">
      <alignment vertical="center"/>
    </xf>
    <xf numFmtId="167" fontId="23" fillId="0" borderId="109" xfId="0" applyNumberFormat="1" applyFont="1" applyBorder="1" applyAlignment="1" applyProtection="1">
      <alignment horizontal="center" vertical="center"/>
    </xf>
    <xf numFmtId="165" fontId="28" fillId="0" borderId="47" xfId="0" applyFont="1" applyFill="1" applyBorder="1" applyAlignment="1" applyProtection="1">
      <alignment vertical="center"/>
    </xf>
    <xf numFmtId="165" fontId="29" fillId="0" borderId="44" xfId="0" applyFont="1" applyFill="1" applyBorder="1" applyAlignment="1" applyProtection="1">
      <alignment vertical="center"/>
    </xf>
    <xf numFmtId="165" fontId="29" fillId="0" borderId="7" xfId="0" applyFont="1" applyFill="1" applyBorder="1" applyAlignment="1" applyProtection="1">
      <alignment horizontal="right" vertical="center"/>
    </xf>
    <xf numFmtId="165" fontId="28" fillId="0" borderId="103" xfId="0" applyFont="1" applyFill="1" applyBorder="1" applyAlignment="1" applyProtection="1">
      <alignment vertical="center"/>
    </xf>
    <xf numFmtId="4" fontId="28" fillId="0" borderId="122" xfId="0" applyNumberFormat="1" applyFont="1" applyFill="1" applyBorder="1" applyAlignment="1" applyProtection="1">
      <alignment vertical="center"/>
    </xf>
    <xf numFmtId="9" fontId="24" fillId="0" borderId="33" xfId="0" applyNumberFormat="1" applyFont="1" applyFill="1" applyBorder="1" applyAlignment="1" applyProtection="1">
      <alignment horizontal="center" vertical="center"/>
    </xf>
    <xf numFmtId="9" fontId="24" fillId="0" borderId="245" xfId="0" applyNumberFormat="1" applyFont="1" applyFill="1" applyBorder="1" applyAlignment="1" applyProtection="1">
      <alignment horizontal="center" vertical="center"/>
    </xf>
    <xf numFmtId="9" fontId="47" fillId="0" borderId="61" xfId="0" applyNumberFormat="1" applyFont="1" applyBorder="1" applyAlignment="1" applyProtection="1">
      <alignment horizontal="center" vertical="center"/>
    </xf>
    <xf numFmtId="9" fontId="47" fillId="0" borderId="33" xfId="0" applyNumberFormat="1" applyFont="1" applyBorder="1" applyAlignment="1" applyProtection="1">
      <alignment horizontal="center" vertical="center"/>
    </xf>
    <xf numFmtId="3" fontId="24" fillId="0" borderId="241" xfId="0" applyNumberFormat="1" applyFont="1" applyFill="1" applyBorder="1" applyAlignment="1" applyProtection="1">
      <alignment horizontal="center" vertical="center"/>
    </xf>
    <xf numFmtId="3" fontId="24" fillId="0" borderId="246" xfId="0" applyNumberFormat="1" applyFont="1" applyFill="1" applyBorder="1" applyAlignment="1" applyProtection="1">
      <alignment horizontal="center" vertical="center"/>
    </xf>
    <xf numFmtId="3" fontId="28" fillId="0" borderId="246" xfId="0" applyNumberFormat="1" applyFont="1" applyFill="1" applyBorder="1" applyAlignment="1" applyProtection="1">
      <alignment horizontal="center" vertical="center"/>
    </xf>
    <xf numFmtId="165" fontId="28" fillId="0" borderId="247" xfId="0" applyFont="1" applyFill="1" applyBorder="1" applyAlignment="1" applyProtection="1">
      <alignment vertical="center"/>
    </xf>
    <xf numFmtId="4" fontId="28" fillId="0" borderId="248" xfId="0" applyNumberFormat="1" applyFont="1" applyFill="1" applyBorder="1" applyAlignment="1" applyProtection="1">
      <alignment horizontal="center" vertical="center"/>
    </xf>
    <xf numFmtId="4" fontId="28" fillId="0" borderId="248" xfId="0" applyNumberFormat="1" applyFont="1" applyFill="1" applyBorder="1" applyAlignment="1" applyProtection="1">
      <alignment vertical="center"/>
    </xf>
    <xf numFmtId="4" fontId="24" fillId="0" borderId="246" xfId="0" applyNumberFormat="1" applyFont="1" applyFill="1" applyBorder="1" applyAlignment="1" applyProtection="1">
      <alignment horizontal="center" vertical="center"/>
    </xf>
    <xf numFmtId="4" fontId="24" fillId="0" borderId="248" xfId="0" applyNumberFormat="1" applyFont="1" applyFill="1" applyBorder="1" applyAlignment="1" applyProtection="1">
      <alignment horizontal="center" vertical="center"/>
    </xf>
    <xf numFmtId="4" fontId="28" fillId="0" borderId="83" xfId="0" applyNumberFormat="1" applyFont="1" applyFill="1" applyBorder="1" applyAlignment="1" applyProtection="1">
      <alignment vertical="center"/>
    </xf>
    <xf numFmtId="165" fontId="28" fillId="0" borderId="241" xfId="0" applyFont="1" applyFill="1" applyBorder="1" applyAlignment="1" applyProtection="1">
      <alignment vertical="center"/>
    </xf>
    <xf numFmtId="4" fontId="28" fillId="0" borderId="241" xfId="0" applyNumberFormat="1" applyFont="1" applyFill="1" applyBorder="1" applyAlignment="1" applyProtection="1">
      <alignment horizontal="center" vertical="center"/>
    </xf>
    <xf numFmtId="167" fontId="1" fillId="0" borderId="248" xfId="0" applyNumberFormat="1" applyFont="1" applyBorder="1" applyAlignment="1" applyProtection="1">
      <alignment horizontal="center" vertical="center"/>
    </xf>
    <xf numFmtId="167" fontId="23" fillId="0" borderId="249" xfId="0" applyNumberFormat="1" applyFont="1" applyBorder="1" applyAlignment="1" applyProtection="1">
      <alignment horizontal="center" vertical="center"/>
    </xf>
    <xf numFmtId="165" fontId="4" fillId="0" borderId="250" xfId="0" applyFont="1" applyFill="1" applyBorder="1" applyAlignment="1" applyProtection="1">
      <alignment horizontal="center" vertical="center"/>
    </xf>
    <xf numFmtId="165" fontId="4" fillId="0" borderId="83" xfId="0" applyFont="1" applyFill="1" applyBorder="1" applyAlignment="1" applyProtection="1">
      <alignment horizontal="center" vertical="center"/>
    </xf>
    <xf numFmtId="165" fontId="44" fillId="24" borderId="17" xfId="0" quotePrefix="1" applyFont="1" applyFill="1" applyBorder="1" applyAlignment="1" applyProtection="1">
      <alignment vertical="center"/>
    </xf>
    <xf numFmtId="165" fontId="82" fillId="0" borderId="22" xfId="0" applyFont="1" applyBorder="1" applyAlignment="1" applyProtection="1">
      <alignment horizontal="left" vertical="center"/>
    </xf>
    <xf numFmtId="178" fontId="2" fillId="35" borderId="68" xfId="0" applyNumberFormat="1" applyFont="1" applyFill="1" applyBorder="1" applyAlignment="1" applyProtection="1">
      <alignment horizontal="center" vertical="center"/>
    </xf>
    <xf numFmtId="10" fontId="24" fillId="0" borderId="33" xfId="0" applyNumberFormat="1" applyFont="1" applyFill="1" applyBorder="1" applyAlignment="1" applyProtection="1">
      <alignment horizontal="center" vertical="center"/>
    </xf>
    <xf numFmtId="10" fontId="24" fillId="0" borderId="197" xfId="0" applyNumberFormat="1" applyFont="1" applyFill="1" applyBorder="1" applyAlignment="1" applyProtection="1">
      <alignment horizontal="center" vertical="center"/>
    </xf>
    <xf numFmtId="10" fontId="28" fillId="0" borderId="197" xfId="0" applyNumberFormat="1" applyFont="1" applyFill="1" applyBorder="1" applyAlignment="1" applyProtection="1">
      <alignment horizontal="center" vertical="center"/>
    </xf>
    <xf numFmtId="10" fontId="28" fillId="0" borderId="245" xfId="0" applyNumberFormat="1" applyFont="1" applyFill="1" applyBorder="1" applyAlignment="1" applyProtection="1">
      <alignment horizontal="center" vertical="center"/>
    </xf>
    <xf numFmtId="10" fontId="24" fillId="0" borderId="61" xfId="0" applyNumberFormat="1" applyFont="1" applyBorder="1" applyAlignment="1" applyProtection="1">
      <alignment horizontal="center" vertical="center"/>
    </xf>
    <xf numFmtId="10" fontId="29" fillId="0" borderId="250" xfId="0" applyNumberFormat="1" applyFont="1" applyFill="1" applyBorder="1" applyAlignment="1" applyProtection="1">
      <alignment horizontal="center" vertical="center"/>
    </xf>
    <xf numFmtId="10" fontId="28" fillId="0" borderId="33" xfId="0" applyNumberFormat="1" applyFont="1" applyFill="1" applyBorder="1" applyAlignment="1" applyProtection="1">
      <alignment horizontal="center" vertical="center"/>
    </xf>
    <xf numFmtId="10" fontId="24" fillId="0" borderId="33" xfId="0" applyNumberFormat="1" applyFont="1" applyBorder="1" applyAlignment="1" applyProtection="1">
      <alignment horizontal="center" vertical="center"/>
    </xf>
    <xf numFmtId="9" fontId="6" fillId="0" borderId="250" xfId="0" applyNumberFormat="1" applyFont="1" applyFill="1" applyBorder="1" applyAlignment="1" applyProtection="1">
      <alignment horizontal="center" vertical="center"/>
    </xf>
    <xf numFmtId="4" fontId="47" fillId="0" borderId="122" xfId="0" applyNumberFormat="1" applyFont="1" applyFill="1" applyBorder="1" applyAlignment="1" applyProtection="1">
      <alignment horizontal="center" vertical="center"/>
    </xf>
    <xf numFmtId="10" fontId="24" fillId="0" borderId="250" xfId="0" applyNumberFormat="1" applyFont="1" applyFill="1" applyBorder="1" applyAlignment="1" applyProtection="1">
      <alignment horizontal="center" vertical="center"/>
    </xf>
    <xf numFmtId="4" fontId="47" fillId="0" borderId="83" xfId="0" applyNumberFormat="1" applyFont="1" applyFill="1" applyBorder="1" applyAlignment="1" applyProtection="1">
      <alignment horizontal="center" vertical="center"/>
    </xf>
    <xf numFmtId="165" fontId="29" fillId="0" borderId="178" xfId="0" applyFont="1" applyFill="1" applyBorder="1" applyAlignment="1" applyProtection="1">
      <alignment vertical="center"/>
    </xf>
    <xf numFmtId="165" fontId="29" fillId="0" borderId="179" xfId="0" applyFont="1" applyFill="1" applyBorder="1" applyAlignment="1" applyProtection="1">
      <alignment vertical="center"/>
    </xf>
    <xf numFmtId="165" fontId="29" fillId="0" borderId="251" xfId="0" applyFont="1" applyFill="1" applyBorder="1" applyAlignment="1" applyProtection="1">
      <alignment vertical="center"/>
    </xf>
    <xf numFmtId="3" fontId="29" fillId="0" borderId="176" xfId="0" applyNumberFormat="1" applyFont="1" applyFill="1" applyBorder="1" applyAlignment="1" applyProtection="1">
      <alignment horizontal="center" vertical="center"/>
    </xf>
    <xf numFmtId="10" fontId="24" fillId="47" borderId="252" xfId="0" applyNumberFormat="1" applyFont="1" applyFill="1" applyBorder="1" applyAlignment="1" applyProtection="1">
      <alignment horizontal="center" vertical="center"/>
    </xf>
    <xf numFmtId="3" fontId="29" fillId="0" borderId="95" xfId="0" applyNumberFormat="1" applyFont="1" applyFill="1" applyBorder="1" applyAlignment="1" applyProtection="1">
      <alignment horizontal="center" vertical="center"/>
    </xf>
    <xf numFmtId="164" fontId="2" fillId="24" borderId="46" xfId="47" applyFont="1" applyFill="1" applyBorder="1" applyAlignment="1" applyProtection="1">
      <alignment vertical="center"/>
    </xf>
    <xf numFmtId="9" fontId="28" fillId="24" borderId="253" xfId="61" applyFont="1" applyFill="1" applyBorder="1" applyAlignment="1" applyProtection="1">
      <alignment horizontal="center" vertical="center"/>
    </xf>
    <xf numFmtId="164" fontId="2" fillId="24" borderId="253" xfId="47" applyFont="1" applyFill="1" applyBorder="1" applyAlignment="1" applyProtection="1">
      <alignment vertical="center"/>
    </xf>
    <xf numFmtId="164" fontId="1" fillId="24" borderId="176" xfId="47" applyFont="1" applyFill="1" applyBorder="1" applyAlignment="1" applyProtection="1">
      <alignment vertical="center"/>
    </xf>
    <xf numFmtId="9" fontId="23" fillId="24" borderId="254" xfId="61" applyFont="1" applyFill="1" applyBorder="1" applyAlignment="1" applyProtection="1">
      <alignment horizontal="center" vertical="center"/>
    </xf>
    <xf numFmtId="164" fontId="1" fillId="24" borderId="254" xfId="47" applyFont="1" applyFill="1" applyBorder="1" applyAlignment="1" applyProtection="1">
      <alignment vertical="center"/>
    </xf>
    <xf numFmtId="178" fontId="119" fillId="35" borderId="360" xfId="0" applyNumberFormat="1" applyFont="1" applyFill="1" applyBorder="1" applyAlignment="1" applyProtection="1">
      <alignment horizontal="center" vertical="center"/>
      <protection locked="0"/>
    </xf>
    <xf numFmtId="10" fontId="119" fillId="35" borderId="360" xfId="61" applyNumberFormat="1" applyFont="1" applyFill="1" applyBorder="1" applyAlignment="1" applyProtection="1">
      <alignment horizontal="center" vertical="center"/>
      <protection locked="0"/>
    </xf>
    <xf numFmtId="3" fontId="118" fillId="35" borderId="360" xfId="47" applyNumberFormat="1" applyFont="1" applyFill="1" applyBorder="1" applyAlignment="1" applyProtection="1">
      <alignment horizontal="center" vertical="center"/>
      <protection locked="0"/>
    </xf>
    <xf numFmtId="165" fontId="0" fillId="48" borderId="0" xfId="0" applyFill="1" applyBorder="1"/>
    <xf numFmtId="165" fontId="47" fillId="48" borderId="0" xfId="0" applyFont="1" applyFill="1" applyBorder="1" applyAlignment="1" applyProtection="1">
      <alignment horizontal="left" vertical="center" wrapText="1"/>
    </xf>
    <xf numFmtId="165" fontId="0" fillId="48" borderId="0" xfId="0" applyFill="1" applyBorder="1" applyAlignment="1">
      <alignment horizontal="center"/>
    </xf>
    <xf numFmtId="49" fontId="47" fillId="48" borderId="0" xfId="0" applyNumberFormat="1" applyFont="1" applyFill="1" applyBorder="1" applyAlignment="1" applyProtection="1">
      <alignment horizontal="left" vertical="center"/>
    </xf>
    <xf numFmtId="165" fontId="47" fillId="48" borderId="0" xfId="0" applyFont="1" applyFill="1" applyBorder="1" applyAlignment="1" applyProtection="1">
      <alignment horizontal="left" vertical="center"/>
    </xf>
    <xf numFmtId="165" fontId="47" fillId="48" borderId="0" xfId="0" applyFont="1" applyFill="1" applyBorder="1" applyAlignment="1" applyProtection="1">
      <alignment horizontal="right" vertical="center" wrapText="1"/>
    </xf>
    <xf numFmtId="165" fontId="23" fillId="48" borderId="0" xfId="0" applyFont="1" applyFill="1" applyBorder="1" applyAlignment="1" applyProtection="1">
      <alignment horizontal="left" vertical="center"/>
    </xf>
    <xf numFmtId="165" fontId="65" fillId="48" borderId="0" xfId="0" applyFont="1" applyFill="1" applyBorder="1"/>
    <xf numFmtId="165" fontId="23" fillId="48" borderId="0" xfId="0" applyFont="1" applyFill="1" applyBorder="1" applyAlignment="1" applyProtection="1">
      <alignment horizontal="center" vertical="center"/>
    </xf>
    <xf numFmtId="10" fontId="119" fillId="48" borderId="0" xfId="0" applyNumberFormat="1" applyFont="1" applyFill="1" applyBorder="1" applyAlignment="1" applyProtection="1">
      <alignment horizontal="center" vertical="center"/>
      <protection locked="0"/>
    </xf>
    <xf numFmtId="10" fontId="118" fillId="48" borderId="0" xfId="0" applyNumberFormat="1" applyFont="1" applyFill="1" applyBorder="1" applyAlignment="1" applyProtection="1">
      <alignment horizontal="center" vertical="center"/>
      <protection locked="0"/>
    </xf>
    <xf numFmtId="165" fontId="121" fillId="48" borderId="0" xfId="0" applyFont="1" applyFill="1" applyBorder="1" applyAlignment="1" applyProtection="1">
      <alignment horizontal="center"/>
    </xf>
    <xf numFmtId="10" fontId="120" fillId="46" borderId="360" xfId="61" applyNumberFormat="1" applyFont="1" applyFill="1" applyBorder="1" applyAlignment="1" applyProtection="1">
      <alignment horizontal="center" vertical="center"/>
    </xf>
    <xf numFmtId="165" fontId="2" fillId="35" borderId="48" xfId="0" applyFont="1" applyFill="1" applyBorder="1" applyAlignment="1" applyProtection="1">
      <alignment horizontal="left" vertical="center"/>
    </xf>
    <xf numFmtId="165" fontId="28" fillId="0" borderId="0" xfId="0" applyFont="1" applyAlignment="1" applyProtection="1">
      <alignment vertical="center" wrapText="1"/>
    </xf>
    <xf numFmtId="165" fontId="31" fillId="0" borderId="48" xfId="0" applyFont="1" applyBorder="1" applyAlignment="1" applyProtection="1">
      <alignment vertical="center" wrapText="1"/>
    </xf>
    <xf numFmtId="165" fontId="31" fillId="0" borderId="48" xfId="0" applyFont="1" applyBorder="1" applyAlignment="1" applyProtection="1">
      <alignment horizontal="center" vertical="center" wrapText="1"/>
    </xf>
    <xf numFmtId="165" fontId="17" fillId="0" borderId="48" xfId="0" applyFont="1" applyFill="1" applyBorder="1" applyAlignment="1" applyProtection="1">
      <alignment horizontal="center" vertical="center" wrapText="1"/>
    </xf>
    <xf numFmtId="165" fontId="31" fillId="0" borderId="46" xfId="0" applyFont="1" applyBorder="1" applyAlignment="1" applyProtection="1">
      <alignment vertical="center" wrapText="1"/>
    </xf>
    <xf numFmtId="165" fontId="31" fillId="0" borderId="46" xfId="0" applyFont="1" applyBorder="1" applyAlignment="1" applyProtection="1">
      <alignment horizontal="center" vertical="center" wrapText="1"/>
    </xf>
    <xf numFmtId="165" fontId="17" fillId="0" borderId="46" xfId="0" applyFont="1" applyFill="1" applyBorder="1" applyAlignment="1" applyProtection="1">
      <alignment horizontal="center" vertical="center" wrapText="1"/>
    </xf>
    <xf numFmtId="165" fontId="28" fillId="0" borderId="0" xfId="0" applyFont="1" applyBorder="1" applyAlignment="1" applyProtection="1">
      <alignment vertical="center" wrapText="1"/>
    </xf>
    <xf numFmtId="165" fontId="2" fillId="0" borderId="0" xfId="0" applyFont="1" applyAlignment="1" applyProtection="1">
      <alignment vertical="center" wrapText="1"/>
    </xf>
    <xf numFmtId="165" fontId="2" fillId="0" borderId="0" xfId="0" applyFont="1" applyBorder="1" applyAlignment="1" applyProtection="1">
      <alignment horizontal="center" vertical="center" wrapText="1"/>
    </xf>
    <xf numFmtId="165" fontId="2" fillId="0" borderId="0" xfId="0" applyFont="1" applyAlignment="1" applyProtection="1">
      <alignment horizontal="center" vertical="center" wrapText="1"/>
    </xf>
    <xf numFmtId="165" fontId="138" fillId="49" borderId="255" xfId="0" applyFont="1" applyFill="1" applyBorder="1" applyAlignment="1" applyProtection="1">
      <alignment horizontal="center" wrapText="1"/>
    </xf>
    <xf numFmtId="165" fontId="138" fillId="49" borderId="256" xfId="0" applyFont="1" applyFill="1" applyBorder="1" applyAlignment="1" applyProtection="1">
      <alignment horizontal="center" vertical="top" wrapText="1"/>
    </xf>
    <xf numFmtId="165" fontId="28" fillId="44" borderId="257" xfId="0" applyFont="1" applyFill="1" applyBorder="1" applyAlignment="1" applyProtection="1">
      <alignment vertical="center" wrapText="1"/>
    </xf>
    <xf numFmtId="10" fontId="31" fillId="50" borderId="257" xfId="61" applyNumberFormat="1" applyFont="1" applyFill="1" applyBorder="1" applyAlignment="1" applyProtection="1">
      <alignment vertical="center" wrapText="1"/>
      <protection locked="0"/>
    </xf>
    <xf numFmtId="165" fontId="139" fillId="35" borderId="0" xfId="0" applyFont="1" applyFill="1" applyAlignment="1" applyProtection="1">
      <alignment vertical="center" wrapText="1"/>
    </xf>
    <xf numFmtId="165" fontId="139" fillId="35" borderId="0" xfId="0" applyFont="1" applyFill="1" applyBorder="1" applyAlignment="1" applyProtection="1">
      <alignment vertical="center" wrapText="1"/>
    </xf>
    <xf numFmtId="173" fontId="31" fillId="50" borderId="68" xfId="0" applyNumberFormat="1" applyFont="1" applyFill="1" applyBorder="1" applyProtection="1">
      <protection locked="0"/>
    </xf>
    <xf numFmtId="182" fontId="31" fillId="35" borderId="17" xfId="47" applyNumberFormat="1" applyFont="1" applyFill="1" applyBorder="1" applyProtection="1"/>
    <xf numFmtId="182" fontId="3" fillId="35" borderId="17" xfId="47" applyNumberFormat="1" applyFont="1" applyFill="1" applyBorder="1" applyProtection="1"/>
    <xf numFmtId="165" fontId="6" fillId="35" borderId="0" xfId="55" applyFont="1" applyFill="1" applyProtection="1"/>
    <xf numFmtId="165" fontId="54" fillId="35" borderId="0" xfId="55" applyFont="1" applyFill="1" applyBorder="1" applyAlignment="1" applyProtection="1">
      <alignment horizontal="center" vertical="center" wrapText="1"/>
    </xf>
    <xf numFmtId="165" fontId="53" fillId="35" borderId="0" xfId="55" applyFont="1" applyFill="1" applyBorder="1" applyAlignment="1" applyProtection="1">
      <alignment horizontal="center" vertical="center" wrapText="1"/>
    </xf>
    <xf numFmtId="165" fontId="47" fillId="35" borderId="0" xfId="55" applyFont="1" applyFill="1" applyBorder="1" applyAlignment="1" applyProtection="1">
      <alignment horizontal="center" vertical="center" wrapText="1"/>
    </xf>
    <xf numFmtId="4" fontId="28" fillId="35" borderId="0" xfId="55" applyNumberFormat="1" applyFont="1" applyFill="1" applyBorder="1" applyAlignment="1" applyProtection="1">
      <alignment horizontal="center" vertical="center" wrapText="1"/>
    </xf>
    <xf numFmtId="3" fontId="32" fillId="35" borderId="0" xfId="55" applyNumberFormat="1" applyFont="1" applyFill="1" applyBorder="1" applyAlignment="1" applyProtection="1">
      <alignment horizontal="center" vertical="center" wrapText="1"/>
    </xf>
    <xf numFmtId="165" fontId="31" fillId="44" borderId="22" xfId="0" applyFont="1" applyFill="1" applyBorder="1" applyAlignment="1" applyProtection="1">
      <alignment horizontal="center"/>
      <protection locked="0"/>
    </xf>
    <xf numFmtId="3" fontId="31" fillId="44" borderId="22" xfId="0" applyNumberFormat="1" applyFont="1" applyFill="1" applyBorder="1" applyAlignment="1" applyProtection="1">
      <alignment horizontal="right"/>
      <protection locked="0"/>
    </xf>
    <xf numFmtId="165" fontId="31" fillId="44" borderId="68" xfId="0" applyFont="1" applyFill="1" applyBorder="1" applyProtection="1">
      <protection locked="0"/>
    </xf>
    <xf numFmtId="165" fontId="31" fillId="44" borderId="68" xfId="0" applyFont="1" applyFill="1" applyBorder="1" applyAlignment="1" applyProtection="1">
      <protection locked="0"/>
    </xf>
    <xf numFmtId="4" fontId="31" fillId="44" borderId="68" xfId="0" applyNumberFormat="1" applyFont="1" applyFill="1" applyBorder="1" applyProtection="1">
      <protection locked="0"/>
    </xf>
    <xf numFmtId="179" fontId="31" fillId="50" borderId="257" xfId="61" applyNumberFormat="1" applyFont="1" applyFill="1" applyBorder="1" applyAlignment="1" applyProtection="1">
      <alignment vertical="center" wrapText="1"/>
      <protection locked="0"/>
    </xf>
    <xf numFmtId="165" fontId="140" fillId="35" borderId="68" xfId="0" applyFont="1" applyFill="1" applyBorder="1" applyAlignment="1" applyProtection="1">
      <alignment horizontal="center" vertical="center" wrapText="1"/>
    </xf>
    <xf numFmtId="165" fontId="135" fillId="51" borderId="23" xfId="0" applyNumberFormat="1" applyFont="1" applyFill="1" applyBorder="1" applyAlignment="1" applyProtection="1">
      <alignment vertical="center"/>
    </xf>
    <xf numFmtId="165" fontId="135" fillId="51" borderId="24" xfId="0" applyNumberFormat="1" applyFont="1" applyFill="1" applyBorder="1" applyAlignment="1" applyProtection="1">
      <alignment vertical="center"/>
    </xf>
    <xf numFmtId="165" fontId="135" fillId="51" borderId="25" xfId="0" applyNumberFormat="1" applyFont="1" applyFill="1" applyBorder="1" applyAlignment="1" applyProtection="1">
      <alignment vertical="center"/>
    </xf>
    <xf numFmtId="165" fontId="31" fillId="24" borderId="0" xfId="0" applyFont="1" applyFill="1" applyBorder="1" applyProtection="1"/>
    <xf numFmtId="165" fontId="56" fillId="24" borderId="0" xfId="0" applyFont="1" applyFill="1" applyProtection="1"/>
    <xf numFmtId="165" fontId="56" fillId="24" borderId="0" xfId="0" applyFont="1" applyFill="1" applyBorder="1" applyProtection="1"/>
    <xf numFmtId="10" fontId="56" fillId="24" borderId="0" xfId="61" applyNumberFormat="1" applyFont="1" applyFill="1" applyProtection="1"/>
    <xf numFmtId="165" fontId="4" fillId="24" borderId="0" xfId="0" applyFont="1" applyFill="1" applyBorder="1" applyProtection="1"/>
    <xf numFmtId="1" fontId="31" fillId="24" borderId="0" xfId="0" applyNumberFormat="1" applyFont="1" applyFill="1" applyBorder="1" applyAlignment="1" applyProtection="1">
      <alignment horizontal="center" vertical="center"/>
    </xf>
    <xf numFmtId="165" fontId="141" fillId="51" borderId="178" xfId="0" applyFont="1" applyFill="1" applyBorder="1" applyAlignment="1" applyProtection="1">
      <alignment vertical="center"/>
    </xf>
    <xf numFmtId="165" fontId="141" fillId="51" borderId="179" xfId="0" applyFont="1" applyFill="1" applyBorder="1" applyAlignment="1" applyProtection="1">
      <alignment vertical="center"/>
    </xf>
    <xf numFmtId="165" fontId="135" fillId="51" borderId="179" xfId="0" applyFont="1" applyFill="1" applyBorder="1" applyAlignment="1" applyProtection="1">
      <alignment vertical="center"/>
    </xf>
    <xf numFmtId="165" fontId="141" fillId="51" borderId="180" xfId="0" applyFont="1" applyFill="1" applyBorder="1" applyAlignment="1" applyProtection="1">
      <alignment vertical="center"/>
    </xf>
    <xf numFmtId="165" fontId="56" fillId="24" borderId="178" xfId="0" applyFont="1" applyFill="1" applyBorder="1" applyProtection="1"/>
    <xf numFmtId="165" fontId="56" fillId="24" borderId="179" xfId="0" applyFont="1" applyFill="1" applyBorder="1" applyProtection="1"/>
    <xf numFmtId="165" fontId="3" fillId="24" borderId="179" xfId="0" applyFont="1" applyFill="1" applyBorder="1" applyProtection="1"/>
    <xf numFmtId="165" fontId="56" fillId="24" borderId="180" xfId="0" applyFont="1" applyFill="1" applyBorder="1" applyProtection="1"/>
    <xf numFmtId="0" fontId="103" fillId="35" borderId="258" xfId="29" applyFont="1" applyFill="1" applyBorder="1" applyAlignment="1" applyProtection="1">
      <alignment vertical="center" wrapText="1"/>
    </xf>
    <xf numFmtId="0" fontId="103" fillId="34" borderId="259" xfId="29" applyFont="1" applyBorder="1" applyAlignment="1" applyProtection="1">
      <alignment horizontal="center" vertical="center" wrapText="1"/>
    </xf>
    <xf numFmtId="0" fontId="103" fillId="25" borderId="259" xfId="29" applyFont="1" applyFill="1" applyBorder="1" applyAlignment="1" applyProtection="1">
      <alignment horizontal="center" vertical="center" wrapText="1"/>
    </xf>
    <xf numFmtId="0" fontId="103" fillId="25" borderId="260" xfId="29" applyFont="1" applyFill="1" applyBorder="1" applyAlignment="1" applyProtection="1">
      <alignment horizontal="center" vertical="center" wrapText="1"/>
    </xf>
    <xf numFmtId="0" fontId="103" fillId="32" borderId="261" xfId="29" applyFont="1" applyFill="1" applyBorder="1" applyAlignment="1" applyProtection="1">
      <alignment horizontal="center" vertical="center" wrapText="1"/>
    </xf>
    <xf numFmtId="165" fontId="3" fillId="24" borderId="0" xfId="0" applyFont="1" applyFill="1" applyBorder="1" applyAlignment="1" applyProtection="1">
      <alignment horizontal="center" vertical="center" wrapText="1"/>
    </xf>
    <xf numFmtId="165" fontId="3" fillId="24" borderId="30" xfId="0" applyFont="1" applyFill="1" applyBorder="1" applyAlignment="1" applyProtection="1">
      <alignment horizontal="center" vertical="center" wrapText="1"/>
    </xf>
    <xf numFmtId="165" fontId="3" fillId="24" borderId="17" xfId="0" applyFont="1" applyFill="1" applyBorder="1" applyAlignment="1" applyProtection="1">
      <alignment horizontal="center" vertical="center" wrapText="1"/>
    </xf>
    <xf numFmtId="165" fontId="3" fillId="24" borderId="22" xfId="0" applyFont="1" applyFill="1" applyBorder="1" applyAlignment="1" applyProtection="1">
      <alignment horizontal="center" vertical="center" wrapText="1"/>
    </xf>
    <xf numFmtId="165" fontId="3" fillId="24" borderId="26" xfId="0" applyFont="1" applyFill="1" applyBorder="1" applyAlignment="1" applyProtection="1">
      <alignment horizontal="center" vertical="center" wrapText="1"/>
    </xf>
    <xf numFmtId="0" fontId="103" fillId="34" borderId="262" xfId="29" applyFont="1" applyBorder="1" applyAlignment="1" applyProtection="1">
      <alignment vertical="center" wrapText="1"/>
    </xf>
    <xf numFmtId="0" fontId="103" fillId="34" borderId="263" xfId="29" applyFont="1" applyBorder="1" applyAlignment="1" applyProtection="1">
      <alignment vertical="center" wrapText="1"/>
    </xf>
    <xf numFmtId="0" fontId="103" fillId="34" borderId="263" xfId="29" applyFont="1" applyBorder="1" applyAlignment="1" applyProtection="1">
      <alignment horizontal="center" vertical="center" wrapText="1"/>
    </xf>
    <xf numFmtId="0" fontId="103" fillId="25" borderId="2" xfId="29" applyFont="1" applyFill="1" applyBorder="1" applyAlignment="1" applyProtection="1">
      <alignment horizontal="center" vertical="center" wrapText="1"/>
    </xf>
    <xf numFmtId="165" fontId="3" fillId="24" borderId="68" xfId="0" applyFont="1" applyFill="1" applyBorder="1" applyAlignment="1" applyProtection="1">
      <alignment horizontal="center" vertical="center" wrapText="1"/>
    </xf>
    <xf numFmtId="0" fontId="3" fillId="24" borderId="17" xfId="0" applyNumberFormat="1" applyFont="1" applyFill="1" applyBorder="1" applyAlignment="1" applyProtection="1">
      <alignment horizontal="center" vertical="center" wrapText="1"/>
    </xf>
    <xf numFmtId="0" fontId="3" fillId="24" borderId="22" xfId="0" applyNumberFormat="1" applyFont="1" applyFill="1" applyBorder="1" applyAlignment="1" applyProtection="1">
      <alignment horizontal="center" vertical="center" wrapText="1"/>
    </xf>
    <xf numFmtId="165" fontId="3" fillId="24" borderId="0" xfId="0" applyFont="1" applyFill="1" applyBorder="1" applyAlignment="1" applyProtection="1">
      <alignment horizontal="center" wrapText="1"/>
    </xf>
    <xf numFmtId="165" fontId="142" fillId="24" borderId="0" xfId="0" applyFont="1" applyFill="1" applyBorder="1" applyAlignment="1" applyProtection="1">
      <alignment horizontal="center" wrapText="1"/>
    </xf>
    <xf numFmtId="165" fontId="31" fillId="35" borderId="0" xfId="0" applyFont="1" applyFill="1" applyBorder="1" applyProtection="1"/>
    <xf numFmtId="165" fontId="31" fillId="35" borderId="17" xfId="0" applyFont="1" applyFill="1" applyBorder="1" applyAlignment="1" applyProtection="1">
      <alignment horizontal="center"/>
    </xf>
    <xf numFmtId="3" fontId="31" fillId="35" borderId="17" xfId="0" applyNumberFormat="1" applyFont="1" applyFill="1" applyBorder="1" applyAlignment="1" applyProtection="1">
      <alignment horizontal="right"/>
    </xf>
    <xf numFmtId="0" fontId="31" fillId="35" borderId="17" xfId="0" applyNumberFormat="1" applyFont="1" applyFill="1" applyBorder="1" applyAlignment="1" applyProtection="1">
      <alignment horizontal="right"/>
    </xf>
    <xf numFmtId="182" fontId="31" fillId="35" borderId="17" xfId="0" applyNumberFormat="1" applyFont="1" applyFill="1" applyBorder="1" applyProtection="1"/>
    <xf numFmtId="3" fontId="31" fillId="35" borderId="17" xfId="47" applyNumberFormat="1" applyFont="1" applyFill="1" applyBorder="1" applyProtection="1"/>
    <xf numFmtId="10" fontId="31" fillId="24" borderId="22" xfId="47" applyNumberFormat="1" applyFont="1" applyFill="1" applyBorder="1" applyAlignment="1" applyProtection="1">
      <alignment horizontal="center"/>
    </xf>
    <xf numFmtId="10" fontId="31" fillId="24" borderId="68" xfId="47" applyNumberFormat="1" applyFont="1" applyFill="1" applyBorder="1" applyAlignment="1" applyProtection="1">
      <alignment horizontal="center"/>
    </xf>
    <xf numFmtId="10" fontId="3" fillId="24" borderId="68" xfId="47" applyNumberFormat="1" applyFont="1" applyFill="1" applyBorder="1" applyAlignment="1" applyProtection="1">
      <alignment horizontal="center"/>
    </xf>
    <xf numFmtId="165" fontId="31" fillId="24" borderId="33" xfId="0" applyFont="1" applyFill="1" applyBorder="1" applyAlignment="1" applyProtection="1">
      <alignment horizontal="center"/>
    </xf>
    <xf numFmtId="3" fontId="31" fillId="24" borderId="27" xfId="0" applyNumberFormat="1" applyFont="1" applyFill="1" applyBorder="1" applyAlignment="1" applyProtection="1">
      <alignment horizontal="center"/>
    </xf>
    <xf numFmtId="3" fontId="31" fillId="24" borderId="16" xfId="0" applyNumberFormat="1" applyFont="1" applyFill="1" applyBorder="1" applyAlignment="1" applyProtection="1">
      <alignment horizontal="center"/>
    </xf>
    <xf numFmtId="174" fontId="3" fillId="24" borderId="26" xfId="47" applyNumberFormat="1" applyFont="1" applyFill="1" applyBorder="1" applyProtection="1"/>
    <xf numFmtId="9" fontId="31" fillId="24" borderId="16" xfId="61" applyFont="1" applyFill="1" applyBorder="1" applyProtection="1"/>
    <xf numFmtId="174" fontId="105" fillId="24" borderId="16" xfId="47" applyNumberFormat="1" applyFont="1" applyFill="1" applyBorder="1" applyProtection="1"/>
    <xf numFmtId="174" fontId="106" fillId="24" borderId="27" xfId="47" applyNumberFormat="1" applyFont="1" applyFill="1" applyBorder="1" applyProtection="1"/>
    <xf numFmtId="174" fontId="31" fillId="24" borderId="26" xfId="47" applyNumberFormat="1" applyFont="1" applyFill="1" applyBorder="1" applyProtection="1"/>
    <xf numFmtId="174" fontId="31" fillId="24" borderId="16" xfId="47" applyNumberFormat="1" applyFont="1" applyFill="1" applyBorder="1" applyProtection="1"/>
    <xf numFmtId="174" fontId="31" fillId="24" borderId="27" xfId="47" applyNumberFormat="1" applyFont="1" applyFill="1" applyBorder="1" applyProtection="1"/>
    <xf numFmtId="164" fontId="3" fillId="24" borderId="0" xfId="47" applyFont="1" applyFill="1" applyBorder="1" applyProtection="1"/>
    <xf numFmtId="10" fontId="31" fillId="24" borderId="0" xfId="61" applyNumberFormat="1" applyFont="1" applyFill="1" applyBorder="1" applyProtection="1"/>
    <xf numFmtId="174" fontId="105" fillId="24" borderId="0" xfId="47" applyNumberFormat="1" applyFont="1" applyFill="1" applyBorder="1" applyProtection="1"/>
    <xf numFmtId="174" fontId="143" fillId="24" borderId="0" xfId="47" applyNumberFormat="1" applyFont="1" applyFill="1" applyBorder="1" applyProtection="1"/>
    <xf numFmtId="165" fontId="31" fillId="35" borderId="73" xfId="0" applyFont="1" applyFill="1" applyBorder="1" applyProtection="1"/>
    <xf numFmtId="165" fontId="31" fillId="35" borderId="22" xfId="0" applyFont="1" applyFill="1" applyBorder="1" applyAlignment="1" applyProtection="1">
      <alignment horizontal="center"/>
    </xf>
    <xf numFmtId="173" fontId="31" fillId="35" borderId="68" xfId="0" applyNumberFormat="1" applyFont="1" applyFill="1" applyBorder="1" applyProtection="1"/>
    <xf numFmtId="182" fontId="31" fillId="24" borderId="68" xfId="0" applyNumberFormat="1" applyFont="1" applyFill="1" applyBorder="1" applyProtection="1"/>
    <xf numFmtId="3" fontId="31" fillId="35" borderId="68" xfId="47" applyNumberFormat="1" applyFont="1" applyFill="1" applyBorder="1" applyProtection="1"/>
    <xf numFmtId="182" fontId="31" fillId="35" borderId="68" xfId="47" applyNumberFormat="1" applyFont="1" applyFill="1" applyBorder="1" applyProtection="1"/>
    <xf numFmtId="182" fontId="3" fillId="35" borderId="68" xfId="47" applyNumberFormat="1" applyFont="1" applyFill="1" applyBorder="1" applyProtection="1"/>
    <xf numFmtId="3" fontId="31" fillId="24" borderId="12" xfId="0" applyNumberFormat="1" applyFont="1" applyFill="1" applyBorder="1" applyAlignment="1" applyProtection="1">
      <alignment horizontal="center"/>
    </xf>
    <xf numFmtId="3" fontId="31" fillId="24" borderId="0" xfId="0" applyNumberFormat="1" applyFont="1" applyFill="1" applyBorder="1" applyAlignment="1" applyProtection="1">
      <alignment horizontal="center"/>
    </xf>
    <xf numFmtId="174" fontId="3" fillId="24" borderId="33" xfId="47" applyNumberFormat="1" applyFont="1" applyFill="1" applyBorder="1" applyProtection="1"/>
    <xf numFmtId="9" fontId="31" fillId="24" borderId="0" xfId="61" applyFont="1" applyFill="1" applyBorder="1" applyProtection="1"/>
    <xf numFmtId="174" fontId="106" fillId="24" borderId="12" xfId="47" applyNumberFormat="1" applyFont="1" applyFill="1" applyBorder="1" applyProtection="1"/>
    <xf numFmtId="174" fontId="31" fillId="24" borderId="33" xfId="47" applyNumberFormat="1" applyFont="1" applyFill="1" applyBorder="1" applyProtection="1"/>
    <xf numFmtId="174" fontId="31" fillId="24" borderId="0" xfId="47" applyNumberFormat="1" applyFont="1" applyFill="1" applyBorder="1" applyProtection="1"/>
    <xf numFmtId="174" fontId="31" fillId="24" borderId="12" xfId="47" applyNumberFormat="1" applyFont="1" applyFill="1" applyBorder="1" applyProtection="1"/>
    <xf numFmtId="174" fontId="31" fillId="35" borderId="12" xfId="47" applyNumberFormat="1" applyFont="1" applyFill="1" applyBorder="1" applyProtection="1"/>
    <xf numFmtId="9" fontId="144" fillId="24" borderId="0" xfId="61" applyFont="1" applyFill="1" applyBorder="1" applyProtection="1"/>
    <xf numFmtId="3" fontId="31" fillId="24" borderId="0" xfId="0" applyNumberFormat="1" applyFont="1" applyFill="1" applyAlignment="1" applyProtection="1">
      <alignment horizontal="center"/>
    </xf>
    <xf numFmtId="174" fontId="142" fillId="24" borderId="0" xfId="47" applyNumberFormat="1" applyFont="1" applyFill="1" applyBorder="1" applyProtection="1"/>
    <xf numFmtId="165" fontId="31" fillId="24" borderId="0" xfId="0" applyFont="1" applyFill="1" applyAlignment="1" applyProtection="1">
      <alignment horizontal="center"/>
    </xf>
    <xf numFmtId="10" fontId="3" fillId="24" borderId="0" xfId="61" applyNumberFormat="1" applyFont="1" applyFill="1" applyBorder="1" applyAlignment="1" applyProtection="1">
      <alignment horizontal="center"/>
    </xf>
    <xf numFmtId="165" fontId="3" fillId="24" borderId="0" xfId="0" applyFont="1" applyFill="1" applyProtection="1"/>
    <xf numFmtId="165" fontId="35" fillId="24" borderId="0" xfId="0" applyFont="1" applyFill="1" applyProtection="1"/>
    <xf numFmtId="182" fontId="31" fillId="24" borderId="0" xfId="0" applyNumberFormat="1" applyFont="1" applyFill="1" applyProtection="1"/>
    <xf numFmtId="3" fontId="3" fillId="24" borderId="46" xfId="47" applyNumberFormat="1" applyFont="1" applyFill="1" applyBorder="1" applyProtection="1"/>
    <xf numFmtId="3" fontId="31" fillId="35" borderId="0" xfId="0" applyNumberFormat="1" applyFont="1" applyFill="1" applyBorder="1" applyAlignment="1" applyProtection="1">
      <alignment horizontal="center"/>
    </xf>
    <xf numFmtId="165" fontId="31" fillId="24" borderId="12" xfId="0" applyFont="1" applyFill="1" applyBorder="1" applyProtection="1"/>
    <xf numFmtId="165" fontId="31" fillId="24" borderId="33" xfId="0" applyFont="1" applyFill="1" applyBorder="1" applyProtection="1"/>
    <xf numFmtId="165" fontId="31" fillId="24" borderId="14" xfId="0" applyFont="1" applyFill="1" applyBorder="1" applyProtection="1"/>
    <xf numFmtId="165" fontId="31" fillId="24" borderId="28" xfId="0" applyFont="1" applyFill="1" applyBorder="1" applyProtection="1"/>
    <xf numFmtId="165" fontId="4" fillId="24" borderId="0" xfId="0" applyFont="1" applyFill="1" applyProtection="1"/>
    <xf numFmtId="182" fontId="4" fillId="24" borderId="175" xfId="0" applyNumberFormat="1" applyFont="1" applyFill="1" applyBorder="1" applyProtection="1"/>
    <xf numFmtId="182" fontId="4" fillId="24" borderId="254" xfId="0" applyNumberFormat="1" applyFont="1" applyFill="1" applyBorder="1" applyProtection="1"/>
    <xf numFmtId="3" fontId="3" fillId="24" borderId="175" xfId="47" applyNumberFormat="1" applyFont="1" applyFill="1" applyBorder="1" applyProtection="1"/>
    <xf numFmtId="3" fontId="3" fillId="24" borderId="176" xfId="47" applyNumberFormat="1" applyFont="1" applyFill="1" applyBorder="1" applyProtection="1"/>
    <xf numFmtId="3" fontId="3" fillId="24" borderId="254" xfId="47" applyNumberFormat="1" applyFont="1" applyFill="1" applyBorder="1" applyProtection="1"/>
    <xf numFmtId="10" fontId="3" fillId="24" borderId="175" xfId="61" applyNumberFormat="1" applyFont="1" applyFill="1" applyBorder="1" applyAlignment="1" applyProtection="1">
      <alignment horizontal="center"/>
    </xf>
    <xf numFmtId="10" fontId="3" fillId="24" borderId="176" xfId="61" applyNumberFormat="1" applyFont="1" applyFill="1" applyBorder="1" applyAlignment="1" applyProtection="1">
      <alignment horizontal="center"/>
    </xf>
    <xf numFmtId="10" fontId="3" fillId="24" borderId="254" xfId="61" applyNumberFormat="1" applyFont="1" applyFill="1" applyBorder="1" applyAlignment="1" applyProtection="1">
      <alignment horizontal="center"/>
    </xf>
    <xf numFmtId="9" fontId="3" fillId="24" borderId="254" xfId="61" applyFont="1" applyFill="1" applyBorder="1" applyAlignment="1" applyProtection="1">
      <alignment horizontal="center"/>
    </xf>
    <xf numFmtId="165" fontId="31" fillId="24" borderId="0" xfId="0" applyFont="1" applyFill="1" applyBorder="1" applyAlignment="1" applyProtection="1">
      <alignment horizontal="center"/>
    </xf>
    <xf numFmtId="4" fontId="3" fillId="24" borderId="0" xfId="0" applyNumberFormat="1" applyFont="1" applyFill="1" applyBorder="1" applyProtection="1"/>
    <xf numFmtId="4" fontId="3" fillId="24" borderId="0" xfId="0" applyNumberFormat="1" applyFont="1" applyFill="1" applyProtection="1"/>
    <xf numFmtId="165" fontId="31" fillId="24" borderId="30" xfId="0" applyFont="1" applyFill="1" applyBorder="1" applyProtection="1"/>
    <xf numFmtId="165" fontId="31" fillId="24" borderId="17" xfId="0" applyFont="1" applyFill="1" applyBorder="1" applyProtection="1"/>
    <xf numFmtId="165" fontId="31" fillId="24" borderId="22" xfId="0" applyFont="1" applyFill="1" applyBorder="1" applyProtection="1"/>
    <xf numFmtId="4" fontId="3" fillId="24" borderId="30" xfId="0" applyNumberFormat="1" applyFont="1" applyFill="1" applyBorder="1" applyProtection="1"/>
    <xf numFmtId="4" fontId="3" fillId="24" borderId="17" xfId="0" applyNumberFormat="1" applyFont="1" applyFill="1" applyBorder="1" applyProtection="1"/>
    <xf numFmtId="4" fontId="3" fillId="24" borderId="22" xfId="0" applyNumberFormat="1" applyFont="1" applyFill="1" applyBorder="1" applyProtection="1"/>
    <xf numFmtId="3" fontId="31" fillId="24" borderId="0" xfId="0" applyNumberFormat="1" applyFont="1" applyFill="1" applyProtection="1"/>
    <xf numFmtId="165" fontId="3" fillId="24" borderId="0" xfId="0" applyFont="1" applyFill="1" applyAlignment="1" applyProtection="1">
      <alignment horizontal="center"/>
    </xf>
    <xf numFmtId="3" fontId="31" fillId="24" borderId="0" xfId="47" applyNumberFormat="1" applyFont="1" applyFill="1" applyAlignment="1" applyProtection="1">
      <alignment horizontal="center"/>
    </xf>
    <xf numFmtId="10" fontId="31" fillId="24" borderId="95" xfId="0" applyNumberFormat="1" applyFont="1" applyFill="1" applyBorder="1" applyAlignment="1" applyProtection="1">
      <alignment horizontal="center"/>
    </xf>
    <xf numFmtId="10" fontId="31" fillId="24" borderId="0" xfId="0" applyNumberFormat="1" applyFont="1" applyFill="1" applyBorder="1" applyAlignment="1" applyProtection="1">
      <alignment horizontal="center"/>
    </xf>
    <xf numFmtId="174" fontId="31" fillId="24" borderId="0" xfId="47" applyNumberFormat="1" applyFont="1" applyFill="1" applyProtection="1"/>
    <xf numFmtId="179" fontId="31" fillId="24" borderId="0" xfId="61" applyNumberFormat="1" applyFont="1" applyFill="1" applyProtection="1"/>
    <xf numFmtId="10" fontId="31" fillId="24" borderId="0" xfId="61" applyNumberFormat="1" applyFont="1" applyFill="1" applyProtection="1"/>
    <xf numFmtId="3" fontId="31" fillId="24" borderId="0" xfId="47" applyNumberFormat="1" applyFont="1" applyFill="1" applyProtection="1"/>
    <xf numFmtId="165" fontId="145" fillId="24" borderId="0" xfId="0" applyFont="1" applyFill="1" applyProtection="1"/>
    <xf numFmtId="10" fontId="31" fillId="24" borderId="0" xfId="61" applyNumberFormat="1" applyFont="1" applyFill="1" applyAlignment="1" applyProtection="1">
      <alignment horizontal="center"/>
    </xf>
    <xf numFmtId="164" fontId="31" fillId="24" borderId="0" xfId="47" applyFont="1" applyFill="1" applyAlignment="1" applyProtection="1">
      <alignment horizontal="center"/>
    </xf>
    <xf numFmtId="0" fontId="103" fillId="52" borderId="259" xfId="29" applyFont="1" applyFill="1" applyBorder="1" applyAlignment="1" applyProtection="1">
      <alignment vertical="center" wrapText="1"/>
    </xf>
    <xf numFmtId="0" fontId="103" fillId="52" borderId="259" xfId="29" applyFont="1" applyFill="1" applyBorder="1" applyAlignment="1" applyProtection="1">
      <alignment horizontal="center" vertical="center" wrapText="1"/>
    </xf>
    <xf numFmtId="0" fontId="103" fillId="52" borderId="260" xfId="29" applyFont="1" applyFill="1" applyBorder="1" applyAlignment="1" applyProtection="1">
      <alignment horizontal="center" vertical="center" wrapText="1"/>
    </xf>
    <xf numFmtId="0" fontId="103" fillId="52" borderId="264" xfId="29" applyFont="1" applyFill="1" applyBorder="1" applyAlignment="1" applyProtection="1">
      <alignment vertical="center" wrapText="1"/>
    </xf>
    <xf numFmtId="0" fontId="103" fillId="52" borderId="262" xfId="29" applyFont="1" applyFill="1" applyBorder="1" applyAlignment="1" applyProtection="1">
      <alignment vertical="center" wrapText="1"/>
    </xf>
    <xf numFmtId="0" fontId="103" fillId="52" borderId="263" xfId="29" applyFont="1" applyFill="1" applyBorder="1" applyAlignment="1" applyProtection="1">
      <alignment vertical="center" wrapText="1"/>
    </xf>
    <xf numFmtId="0" fontId="103" fillId="52" borderId="263" xfId="29" applyFont="1" applyFill="1" applyBorder="1" applyAlignment="1" applyProtection="1">
      <alignment horizontal="center" vertical="center" wrapText="1"/>
    </xf>
    <xf numFmtId="0" fontId="103" fillId="52" borderId="2" xfId="29" applyFont="1" applyFill="1" applyBorder="1" applyAlignment="1" applyProtection="1">
      <alignment horizontal="center" vertical="center" wrapText="1"/>
    </xf>
    <xf numFmtId="165" fontId="31" fillId="26" borderId="247" xfId="0" applyFont="1" applyFill="1" applyBorder="1" applyProtection="1"/>
    <xf numFmtId="3" fontId="31" fillId="26" borderId="68" xfId="0" applyNumberFormat="1" applyFont="1" applyFill="1" applyBorder="1" applyProtection="1"/>
    <xf numFmtId="4" fontId="31" fillId="26" borderId="68" xfId="0" applyNumberFormat="1" applyFont="1" applyFill="1" applyBorder="1" applyProtection="1"/>
    <xf numFmtId="173" fontId="31" fillId="26" borderId="68" xfId="0" applyNumberFormat="1" applyFont="1" applyFill="1" applyBorder="1" applyProtection="1"/>
    <xf numFmtId="182" fontId="31" fillId="26" borderId="68" xfId="47" applyNumberFormat="1" applyFont="1" applyFill="1" applyBorder="1" applyProtection="1"/>
    <xf numFmtId="165" fontId="31" fillId="26" borderId="241" xfId="0" applyFont="1" applyFill="1" applyBorder="1" applyProtection="1"/>
    <xf numFmtId="179" fontId="31" fillId="24" borderId="0" xfId="61" applyNumberFormat="1" applyFont="1" applyFill="1" applyBorder="1" applyProtection="1"/>
    <xf numFmtId="174" fontId="106" fillId="24" borderId="0" xfId="47" applyNumberFormat="1" applyFont="1" applyFill="1" applyBorder="1" applyProtection="1"/>
    <xf numFmtId="164" fontId="31" fillId="24" borderId="0" xfId="47" applyFont="1" applyFill="1" applyBorder="1" applyProtection="1"/>
    <xf numFmtId="182" fontId="3" fillId="24" borderId="46" xfId="47" applyNumberFormat="1" applyFont="1" applyFill="1" applyBorder="1" applyProtection="1"/>
    <xf numFmtId="182" fontId="3" fillId="24" borderId="175" xfId="47" applyNumberFormat="1" applyFont="1" applyFill="1" applyBorder="1" applyProtection="1"/>
    <xf numFmtId="182" fontId="3" fillId="24" borderId="176" xfId="47" applyNumberFormat="1" applyFont="1" applyFill="1" applyBorder="1" applyProtection="1"/>
    <xf numFmtId="182" fontId="3" fillId="24" borderId="254" xfId="47" applyNumberFormat="1" applyFont="1" applyFill="1" applyBorder="1" applyProtection="1"/>
    <xf numFmtId="0" fontId="103" fillId="36" borderId="259" xfId="29" applyFont="1" applyFill="1" applyBorder="1" applyAlignment="1" applyProtection="1">
      <alignment vertical="center" wrapText="1"/>
    </xf>
    <xf numFmtId="0" fontId="103" fillId="36" borderId="259" xfId="29" applyFont="1" applyFill="1" applyBorder="1" applyAlignment="1" applyProtection="1">
      <alignment horizontal="center" vertical="center" wrapText="1"/>
    </xf>
    <xf numFmtId="0" fontId="103" fillId="36" borderId="260" xfId="29" applyFont="1" applyFill="1" applyBorder="1" applyAlignment="1" applyProtection="1">
      <alignment horizontal="center" vertical="center" wrapText="1"/>
    </xf>
    <xf numFmtId="0" fontId="103" fillId="36" borderId="264" xfId="29" applyFont="1" applyFill="1" applyBorder="1" applyAlignment="1" applyProtection="1">
      <alignment vertical="center" wrapText="1"/>
    </xf>
    <xf numFmtId="0" fontId="103" fillId="36" borderId="262" xfId="29" applyFont="1" applyFill="1" applyBorder="1" applyAlignment="1" applyProtection="1">
      <alignment vertical="center" wrapText="1"/>
    </xf>
    <xf numFmtId="0" fontId="103" fillId="36" borderId="263" xfId="29" applyFont="1" applyFill="1" applyBorder="1" applyAlignment="1" applyProtection="1">
      <alignment vertical="center" wrapText="1"/>
    </xf>
    <xf numFmtId="0" fontId="103" fillId="36" borderId="263" xfId="29" applyFont="1" applyFill="1" applyBorder="1" applyAlignment="1" applyProtection="1">
      <alignment horizontal="center" vertical="center" wrapText="1"/>
    </xf>
    <xf numFmtId="0" fontId="103" fillId="36" borderId="2" xfId="29" applyFont="1" applyFill="1" applyBorder="1" applyAlignment="1" applyProtection="1">
      <alignment horizontal="center" vertical="center" wrapText="1"/>
    </xf>
    <xf numFmtId="165" fontId="3" fillId="42" borderId="68" xfId="0" applyFont="1" applyFill="1" applyBorder="1" applyAlignment="1" applyProtection="1">
      <alignment horizontal="center" vertical="center" wrapText="1"/>
    </xf>
    <xf numFmtId="0" fontId="3" fillId="24" borderId="68" xfId="0" applyNumberFormat="1" applyFont="1" applyFill="1" applyBorder="1" applyAlignment="1" applyProtection="1">
      <alignment horizontal="center" vertical="center" wrapText="1"/>
    </xf>
    <xf numFmtId="174" fontId="105" fillId="24" borderId="68" xfId="47" applyNumberFormat="1" applyFont="1" applyFill="1" applyBorder="1" applyProtection="1"/>
    <xf numFmtId="9" fontId="31" fillId="24" borderId="68" xfId="61" applyNumberFormat="1" applyFont="1" applyFill="1" applyBorder="1" applyAlignment="1" applyProtection="1">
      <alignment horizontal="center"/>
    </xf>
    <xf numFmtId="174" fontId="106" fillId="24" borderId="68" xfId="47" applyNumberFormat="1" applyFont="1" applyFill="1" applyBorder="1" applyProtection="1"/>
    <xf numFmtId="174" fontId="31" fillId="24" borderId="68" xfId="47" applyNumberFormat="1" applyFont="1" applyFill="1" applyBorder="1" applyProtection="1"/>
    <xf numFmtId="164" fontId="106" fillId="24" borderId="68" xfId="47" applyFont="1" applyFill="1" applyBorder="1" applyProtection="1"/>
    <xf numFmtId="165" fontId="31" fillId="24" borderId="68" xfId="0" applyFont="1" applyFill="1" applyBorder="1" applyProtection="1"/>
    <xf numFmtId="165" fontId="31" fillId="24" borderId="174" xfId="0" applyFont="1" applyFill="1" applyBorder="1" applyProtection="1"/>
    <xf numFmtId="165" fontId="31" fillId="24" borderId="265" xfId="0" applyFont="1" applyFill="1" applyBorder="1" applyProtection="1"/>
    <xf numFmtId="4" fontId="3" fillId="24" borderId="174" xfId="0" applyNumberFormat="1" applyFont="1" applyFill="1" applyBorder="1" applyProtection="1"/>
    <xf numFmtId="165" fontId="3" fillId="24" borderId="0" xfId="0" applyFont="1" applyFill="1" applyAlignment="1" applyProtection="1">
      <alignment horizontal="right"/>
    </xf>
    <xf numFmtId="0" fontId="3" fillId="26" borderId="87" xfId="53" applyFont="1" applyFill="1" applyBorder="1" applyAlignment="1" applyProtection="1">
      <alignment horizontal="center" vertical="center"/>
      <protection locked="0"/>
    </xf>
    <xf numFmtId="49" fontId="31" fillId="26" borderId="48" xfId="53" applyNumberFormat="1" applyFont="1" applyFill="1" applyBorder="1" applyAlignment="1" applyProtection="1">
      <alignment horizontal="left" vertical="center"/>
      <protection locked="0"/>
    </xf>
    <xf numFmtId="1" fontId="31" fillId="26" borderId="48" xfId="53" applyNumberFormat="1" applyFont="1" applyFill="1" applyBorder="1" applyAlignment="1" applyProtection="1">
      <alignment vertical="center"/>
      <protection locked="0"/>
    </xf>
    <xf numFmtId="0" fontId="31" fillId="26" borderId="48" xfId="53" applyFont="1" applyFill="1" applyBorder="1" applyAlignment="1" applyProtection="1">
      <alignment horizontal="left" vertical="center"/>
      <protection locked="0"/>
    </xf>
    <xf numFmtId="14" fontId="31" fillId="26" borderId="48" xfId="53" applyNumberFormat="1" applyFont="1" applyFill="1" applyBorder="1" applyAlignment="1" applyProtection="1">
      <alignment horizontal="left" vertical="center"/>
      <protection locked="0"/>
    </xf>
    <xf numFmtId="0" fontId="31" fillId="26" borderId="14" xfId="53" applyFont="1" applyFill="1" applyBorder="1" applyAlignment="1" applyProtection="1">
      <alignment horizontal="left" vertical="center"/>
      <protection locked="0"/>
    </xf>
    <xf numFmtId="4" fontId="31" fillId="26" borderId="76" xfId="53" applyNumberFormat="1" applyFont="1" applyFill="1" applyBorder="1" applyAlignment="1" applyProtection="1">
      <alignment vertical="center"/>
      <protection locked="0"/>
    </xf>
    <xf numFmtId="4" fontId="31" fillId="26" borderId="68" xfId="53" applyNumberFormat="1" applyFont="1" applyFill="1" applyBorder="1" applyAlignment="1" applyProtection="1">
      <alignment vertical="center"/>
      <protection locked="0"/>
    </xf>
    <xf numFmtId="49" fontId="31" fillId="46" borderId="51" xfId="0" applyNumberFormat="1" applyFont="1" applyFill="1" applyBorder="1" applyAlignment="1" applyProtection="1">
      <alignment horizontal="center" vertical="center" wrapText="1"/>
    </xf>
    <xf numFmtId="49" fontId="31" fillId="46" borderId="51" xfId="0" applyNumberFormat="1" applyFont="1" applyFill="1" applyBorder="1" applyAlignment="1" applyProtection="1">
      <alignment vertical="center" wrapText="1"/>
    </xf>
    <xf numFmtId="9" fontId="28" fillId="46" borderId="51" xfId="61" applyFont="1" applyFill="1" applyBorder="1" applyAlignment="1" applyProtection="1">
      <alignment horizontal="center" vertical="center" wrapText="1"/>
    </xf>
    <xf numFmtId="1" fontId="31" fillId="46" borderId="51" xfId="0" applyNumberFormat="1" applyFont="1" applyFill="1" applyBorder="1" applyAlignment="1" applyProtection="1">
      <alignment horizontal="center" vertical="center" wrapText="1"/>
    </xf>
    <xf numFmtId="1" fontId="31" fillId="46" borderId="266" xfId="0" applyNumberFormat="1" applyFont="1" applyFill="1" applyBorder="1" applyAlignment="1" applyProtection="1">
      <alignment horizontal="center" vertical="center" wrapText="1"/>
    </xf>
    <xf numFmtId="1" fontId="31" fillId="46" borderId="267" xfId="0" applyNumberFormat="1" applyFont="1" applyFill="1" applyBorder="1" applyAlignment="1" applyProtection="1">
      <alignment horizontal="center" vertical="center" wrapText="1"/>
    </xf>
    <xf numFmtId="1" fontId="31" fillId="46" borderId="113" xfId="0" applyNumberFormat="1" applyFont="1" applyFill="1" applyBorder="1" applyAlignment="1" applyProtection="1">
      <alignment horizontal="center" vertical="center" wrapText="1"/>
    </xf>
    <xf numFmtId="1" fontId="31" fillId="46" borderId="268" xfId="0" applyNumberFormat="1" applyFont="1" applyFill="1" applyBorder="1" applyAlignment="1" applyProtection="1">
      <alignment horizontal="center" vertical="center" wrapText="1"/>
    </xf>
    <xf numFmtId="9" fontId="27" fillId="46" borderId="51" xfId="0" applyNumberFormat="1" applyFont="1" applyFill="1" applyBorder="1" applyAlignment="1" applyProtection="1">
      <alignment horizontal="center"/>
    </xf>
    <xf numFmtId="4" fontId="28" fillId="46" borderId="65" xfId="0" applyNumberFormat="1" applyFont="1" applyFill="1" applyBorder="1" applyAlignment="1" applyProtection="1">
      <alignment horizontal="right" vertical="center" wrapText="1"/>
    </xf>
    <xf numFmtId="3" fontId="28" fillId="46" borderId="52" xfId="0" applyNumberFormat="1" applyFont="1" applyFill="1" applyBorder="1" applyAlignment="1" applyProtection="1">
      <alignment horizontal="right" vertical="center" wrapText="1"/>
    </xf>
    <xf numFmtId="0" fontId="28" fillId="46" borderId="53" xfId="0" applyNumberFormat="1" applyFont="1" applyFill="1" applyBorder="1" applyAlignment="1" applyProtection="1">
      <alignment horizontal="left" vertical="center" wrapText="1" indent="1"/>
    </xf>
    <xf numFmtId="4" fontId="51" fillId="0" borderId="156" xfId="0" applyNumberFormat="1" applyFont="1" applyFill="1" applyBorder="1" applyAlignment="1" applyProtection="1">
      <alignment horizontal="right" vertical="center" wrapText="1"/>
    </xf>
    <xf numFmtId="4" fontId="51" fillId="0" borderId="240" xfId="0" applyNumberFormat="1" applyFont="1" applyFill="1" applyBorder="1" applyAlignment="1" applyProtection="1">
      <alignment horizontal="right" vertical="center" wrapText="1"/>
    </xf>
    <xf numFmtId="165" fontId="6" fillId="0" borderId="0" xfId="0" applyFont="1" applyFill="1" applyAlignment="1" applyProtection="1">
      <alignment vertical="center" wrapText="1"/>
    </xf>
    <xf numFmtId="165" fontId="136" fillId="35" borderId="257" xfId="0" applyFont="1" applyFill="1" applyBorder="1" applyAlignment="1" applyProtection="1">
      <alignment vertical="center" wrapText="1"/>
    </xf>
    <xf numFmtId="165" fontId="28" fillId="0" borderId="0" xfId="0" applyFont="1" applyFill="1" applyAlignment="1" applyProtection="1">
      <alignment vertical="center" wrapText="1"/>
    </xf>
    <xf numFmtId="174" fontId="25" fillId="35" borderId="68" xfId="47" applyNumberFormat="1" applyFont="1" applyFill="1" applyBorder="1" applyAlignment="1" applyProtection="1">
      <alignment vertical="center" wrapText="1"/>
    </xf>
    <xf numFmtId="1" fontId="10" fillId="24" borderId="10" xfId="0" applyNumberFormat="1" applyFont="1" applyFill="1" applyBorder="1" applyAlignment="1" applyProtection="1">
      <alignment horizontal="center" vertical="center" wrapText="1"/>
    </xf>
    <xf numFmtId="165" fontId="10" fillId="24" borderId="10" xfId="0" applyFont="1" applyFill="1" applyBorder="1" applyAlignment="1" applyProtection="1">
      <alignment vertical="center" wrapText="1"/>
    </xf>
    <xf numFmtId="9" fontId="10" fillId="24" borderId="10" xfId="61" applyFont="1" applyFill="1" applyBorder="1" applyAlignment="1" applyProtection="1">
      <alignment horizontal="center" vertical="center" wrapText="1"/>
    </xf>
    <xf numFmtId="39" fontId="10" fillId="24" borderId="10" xfId="0" applyNumberFormat="1" applyFont="1" applyFill="1" applyBorder="1" applyAlignment="1" applyProtection="1">
      <alignment horizontal="center" vertical="center" wrapText="1"/>
    </xf>
    <xf numFmtId="4" fontId="10" fillId="24" borderId="10" xfId="0" applyNumberFormat="1" applyFont="1" applyFill="1" applyBorder="1" applyAlignment="1" applyProtection="1">
      <alignment horizontal="center" vertical="center" wrapText="1"/>
    </xf>
    <xf numFmtId="4" fontId="5" fillId="24" borderId="10" xfId="0" applyNumberFormat="1" applyFont="1" applyFill="1" applyBorder="1" applyAlignment="1" applyProtection="1">
      <alignment horizontal="center" vertical="center" wrapText="1"/>
    </xf>
    <xf numFmtId="1" fontId="10" fillId="24" borderId="0" xfId="0" applyNumberFormat="1" applyFont="1" applyFill="1" applyAlignment="1" applyProtection="1">
      <alignment horizontal="center" vertical="center" wrapText="1"/>
    </xf>
    <xf numFmtId="9" fontId="10" fillId="24" borderId="0" xfId="61" applyFont="1" applyFill="1" applyAlignment="1" applyProtection="1">
      <alignment horizontal="center" vertical="center" wrapText="1"/>
    </xf>
    <xf numFmtId="39" fontId="10" fillId="24" borderId="0" xfId="0" applyNumberFormat="1" applyFont="1" applyFill="1" applyAlignment="1" applyProtection="1">
      <alignment horizontal="center" vertical="center" wrapText="1"/>
    </xf>
    <xf numFmtId="4" fontId="10" fillId="24" borderId="0" xfId="0" applyNumberFormat="1" applyFont="1" applyFill="1" applyAlignment="1" applyProtection="1">
      <alignment horizontal="center" vertical="center" wrapText="1"/>
    </xf>
    <xf numFmtId="4" fontId="19" fillId="24" borderId="0" xfId="0" applyNumberFormat="1" applyFont="1" applyFill="1" applyAlignment="1" applyProtection="1">
      <alignment horizontal="center" vertical="center" wrapText="1"/>
    </xf>
    <xf numFmtId="4" fontId="15" fillId="24" borderId="0" xfId="0" applyNumberFormat="1" applyFont="1" applyFill="1" applyAlignment="1" applyProtection="1">
      <alignment vertical="center"/>
    </xf>
    <xf numFmtId="4" fontId="15" fillId="24" borderId="0" xfId="0" quotePrefix="1" applyNumberFormat="1" applyFont="1" applyFill="1" applyAlignment="1" applyProtection="1">
      <alignment horizontal="center" vertical="center"/>
    </xf>
    <xf numFmtId="174" fontId="25" fillId="0" borderId="68" xfId="47" applyNumberFormat="1" applyFont="1" applyBorder="1" applyAlignment="1" applyProtection="1">
      <alignment vertical="center" wrapText="1"/>
    </xf>
    <xf numFmtId="165" fontId="10" fillId="24" borderId="0" xfId="0" applyFont="1" applyFill="1" applyAlignment="1" applyProtection="1">
      <alignment horizontal="center" vertical="center" wrapText="1"/>
    </xf>
    <xf numFmtId="1" fontId="5" fillId="24" borderId="0" xfId="0" applyNumberFormat="1" applyFont="1" applyFill="1" applyBorder="1" applyAlignment="1" applyProtection="1">
      <alignment vertical="center" wrapText="1"/>
    </xf>
    <xf numFmtId="165" fontId="10" fillId="24" borderId="0" xfId="0" applyFont="1" applyFill="1" applyAlignment="1" applyProtection="1">
      <alignment horizontal="left" vertical="center" wrapText="1"/>
    </xf>
    <xf numFmtId="165" fontId="6" fillId="24" borderId="0" xfId="0" applyFont="1" applyFill="1" applyAlignment="1" applyProtection="1">
      <alignment horizontal="left" vertical="center" wrapText="1"/>
    </xf>
    <xf numFmtId="165" fontId="5" fillId="24" borderId="0" xfId="0" applyFont="1" applyFill="1" applyBorder="1" applyAlignment="1" applyProtection="1">
      <alignment horizontal="left" vertical="center" wrapText="1"/>
    </xf>
    <xf numFmtId="165" fontId="11" fillId="24" borderId="0" xfId="0" applyFont="1" applyFill="1" applyAlignment="1" applyProtection="1">
      <alignment horizontal="left" vertical="center"/>
    </xf>
    <xf numFmtId="0" fontId="47" fillId="0" borderId="0" xfId="52" applyFont="1" applyAlignment="1" applyProtection="1">
      <alignment vertical="center"/>
    </xf>
    <xf numFmtId="0" fontId="2" fillId="0" borderId="0" xfId="52" applyFont="1" applyAlignment="1" applyProtection="1">
      <alignment horizontal="center" vertical="center"/>
    </xf>
    <xf numFmtId="165" fontId="31" fillId="0" borderId="0" xfId="0" applyFont="1" applyFill="1" applyAlignment="1" applyProtection="1">
      <alignment vertical="center" wrapText="1"/>
    </xf>
    <xf numFmtId="0" fontId="3" fillId="46" borderId="87" xfId="52" applyFont="1" applyFill="1" applyBorder="1" applyAlignment="1" applyProtection="1">
      <alignment horizontal="center" vertical="center"/>
    </xf>
    <xf numFmtId="49" fontId="31" fillId="46" borderId="48" xfId="52" applyNumberFormat="1" applyFont="1" applyFill="1" applyBorder="1" applyAlignment="1" applyProtection="1">
      <alignment horizontal="left" vertical="center"/>
    </xf>
    <xf numFmtId="1" fontId="31" fillId="46" borderId="48" xfId="52" applyNumberFormat="1" applyFont="1" applyFill="1" applyBorder="1" applyAlignment="1" applyProtection="1">
      <alignment vertical="center"/>
    </xf>
    <xf numFmtId="0" fontId="31" fillId="46" borderId="48" xfId="52" applyFont="1" applyFill="1" applyBorder="1" applyAlignment="1" applyProtection="1">
      <alignment horizontal="left" vertical="center"/>
    </xf>
    <xf numFmtId="14" fontId="31" fillId="46" borderId="48" xfId="52" applyNumberFormat="1" applyFont="1" applyFill="1" applyBorder="1" applyAlignment="1" applyProtection="1">
      <alignment horizontal="left" vertical="center"/>
    </xf>
    <xf numFmtId="0" fontId="31" fillId="46" borderId="14" xfId="52" applyFont="1" applyFill="1" applyBorder="1" applyAlignment="1" applyProtection="1">
      <alignment horizontal="left" vertical="center"/>
    </xf>
    <xf numFmtId="10" fontId="31" fillId="46" borderId="66" xfId="61" applyNumberFormat="1" applyFont="1" applyFill="1" applyBorder="1" applyAlignment="1" applyProtection="1">
      <alignment horizontal="center" vertical="center"/>
    </xf>
    <xf numFmtId="10" fontId="31" fillId="46" borderId="88" xfId="61" applyNumberFormat="1" applyFont="1" applyFill="1" applyBorder="1" applyAlignment="1" applyProtection="1">
      <alignment horizontal="center" vertical="center"/>
    </xf>
    <xf numFmtId="4" fontId="31" fillId="46" borderId="269" xfId="52" applyNumberFormat="1" applyFont="1" applyFill="1" applyBorder="1" applyAlignment="1" applyProtection="1">
      <alignment vertical="center"/>
    </xf>
    <xf numFmtId="4" fontId="31" fillId="46" borderId="48" xfId="52" applyNumberFormat="1" applyFont="1" applyFill="1" applyBorder="1" applyAlignment="1" applyProtection="1">
      <alignment vertical="center"/>
    </xf>
    <xf numFmtId="4" fontId="31" fillId="46" borderId="15" xfId="52" applyNumberFormat="1" applyFont="1" applyFill="1" applyBorder="1" applyAlignment="1" applyProtection="1">
      <alignment vertical="center"/>
    </xf>
    <xf numFmtId="49" fontId="31" fillId="46" borderId="48" xfId="52" applyNumberFormat="1" applyFont="1" applyFill="1" applyBorder="1" applyAlignment="1" applyProtection="1">
      <alignment vertical="center"/>
    </xf>
    <xf numFmtId="4" fontId="31" fillId="46" borderId="28" xfId="52" applyNumberFormat="1" applyFont="1" applyFill="1" applyBorder="1" applyAlignment="1" applyProtection="1">
      <alignment vertical="center"/>
    </xf>
    <xf numFmtId="49" fontId="31" fillId="46" borderId="14" xfId="52" applyNumberFormat="1" applyFont="1" applyFill="1" applyBorder="1" applyAlignment="1" applyProtection="1">
      <alignment vertical="center"/>
    </xf>
    <xf numFmtId="4" fontId="31" fillId="46" borderId="30" xfId="52" applyNumberFormat="1" applyFont="1" applyFill="1" applyBorder="1" applyAlignment="1" applyProtection="1">
      <alignment vertical="center"/>
    </xf>
    <xf numFmtId="4" fontId="31" fillId="46" borderId="54" xfId="52" applyNumberFormat="1" applyFont="1" applyFill="1" applyBorder="1" applyAlignment="1" applyProtection="1">
      <alignment vertical="center"/>
    </xf>
    <xf numFmtId="0" fontId="31" fillId="46" borderId="233" xfId="52" applyFont="1" applyFill="1" applyBorder="1" applyAlignment="1" applyProtection="1">
      <alignment vertical="center"/>
    </xf>
    <xf numFmtId="0" fontId="31" fillId="46" borderId="234" xfId="52" applyFont="1" applyFill="1" applyBorder="1" applyAlignment="1" applyProtection="1">
      <alignment vertical="center"/>
    </xf>
    <xf numFmtId="0" fontId="31" fillId="46" borderId="32" xfId="52" applyFont="1" applyFill="1" applyBorder="1" applyAlignment="1" applyProtection="1">
      <alignment vertical="center"/>
    </xf>
    <xf numFmtId="4" fontId="31" fillId="26" borderId="68" xfId="52" applyNumberFormat="1" applyFont="1" applyFill="1" applyBorder="1" applyAlignment="1" applyProtection="1">
      <alignment vertical="center"/>
    </xf>
    <xf numFmtId="4" fontId="31" fillId="0" borderId="270" xfId="52" applyNumberFormat="1" applyFont="1" applyFill="1" applyBorder="1" applyAlignment="1" applyProtection="1">
      <alignment vertical="center"/>
    </xf>
    <xf numFmtId="4" fontId="2" fillId="0" borderId="0" xfId="52" applyNumberFormat="1" applyFont="1" applyAlignment="1" applyProtection="1">
      <alignment vertical="center"/>
    </xf>
    <xf numFmtId="4" fontId="31" fillId="0" borderId="271" xfId="52" applyNumberFormat="1" applyFont="1" applyFill="1" applyBorder="1" applyAlignment="1" applyProtection="1">
      <alignment vertical="center"/>
    </xf>
    <xf numFmtId="17" fontId="3" fillId="0" borderId="10" xfId="52" applyNumberFormat="1" applyFont="1" applyFill="1" applyBorder="1" applyAlignment="1" applyProtection="1">
      <alignment horizontal="center" vertical="center"/>
    </xf>
    <xf numFmtId="0" fontId="3" fillId="0" borderId="10" xfId="52" applyFont="1" applyFill="1" applyBorder="1" applyAlignment="1" applyProtection="1">
      <alignment vertical="center"/>
    </xf>
    <xf numFmtId="0" fontId="31" fillId="0" borderId="10" xfId="52" applyFont="1" applyFill="1" applyBorder="1" applyAlignment="1" applyProtection="1">
      <alignment vertical="center"/>
    </xf>
    <xf numFmtId="167" fontId="3" fillId="0" borderId="0" xfId="52" applyNumberFormat="1" applyFont="1" applyFill="1" applyBorder="1" applyAlignment="1" applyProtection="1">
      <alignment horizontal="center" vertical="center"/>
    </xf>
    <xf numFmtId="167" fontId="3" fillId="0" borderId="0" xfId="52" applyNumberFormat="1" applyFont="1" applyBorder="1" applyAlignment="1" applyProtection="1">
      <alignment horizontal="center" vertical="center"/>
    </xf>
    <xf numFmtId="165" fontId="136" fillId="35" borderId="0" xfId="0" applyFont="1" applyFill="1" applyAlignment="1" applyProtection="1">
      <alignment vertical="center" wrapText="1"/>
    </xf>
    <xf numFmtId="0" fontId="2" fillId="0" borderId="0" xfId="52" applyFont="1" applyBorder="1" applyAlignment="1" applyProtection="1">
      <alignment vertical="center"/>
    </xf>
    <xf numFmtId="0" fontId="47" fillId="0" borderId="0" xfId="52" applyFont="1" applyBorder="1" applyAlignment="1" applyProtection="1">
      <alignment vertical="center"/>
    </xf>
    <xf numFmtId="17" fontId="3" fillId="38" borderId="176" xfId="52" applyNumberFormat="1" applyFont="1" applyFill="1" applyBorder="1" applyAlignment="1" applyProtection="1">
      <alignment horizontal="center" vertical="center" wrapText="1"/>
    </xf>
    <xf numFmtId="0" fontId="138" fillId="53" borderId="179" xfId="52" applyFont="1" applyFill="1" applyBorder="1" applyAlignment="1" applyProtection="1">
      <alignment vertical="center"/>
    </xf>
    <xf numFmtId="0" fontId="2" fillId="53" borderId="179" xfId="52" applyFont="1" applyFill="1" applyBorder="1" applyAlignment="1" applyProtection="1">
      <alignment vertical="center"/>
    </xf>
    <xf numFmtId="0" fontId="2" fillId="53" borderId="272" xfId="52" applyFont="1" applyFill="1" applyBorder="1" applyAlignment="1" applyProtection="1">
      <alignment vertical="center"/>
    </xf>
    <xf numFmtId="0" fontId="146" fillId="53" borderId="179" xfId="52" applyFont="1" applyFill="1" applyBorder="1" applyAlignment="1" applyProtection="1">
      <alignment vertical="center"/>
    </xf>
    <xf numFmtId="0" fontId="2" fillId="53" borderId="180" xfId="52" applyFont="1" applyFill="1" applyBorder="1" applyAlignment="1" applyProtection="1">
      <alignment vertical="center"/>
    </xf>
    <xf numFmtId="165" fontId="3" fillId="0" borderId="0" xfId="0" applyFont="1" applyProtection="1"/>
    <xf numFmtId="165" fontId="32" fillId="0" borderId="0" xfId="0" applyFont="1" applyProtection="1"/>
    <xf numFmtId="17" fontId="3" fillId="0" borderId="68" xfId="52" applyNumberFormat="1" applyFont="1" applyBorder="1" applyAlignment="1" applyProtection="1">
      <alignment horizontal="center" vertical="center"/>
    </xf>
    <xf numFmtId="43" fontId="28" fillId="0" borderId="68" xfId="52" applyNumberFormat="1" applyFont="1" applyBorder="1" applyAlignment="1" applyProtection="1">
      <alignment vertical="center"/>
    </xf>
    <xf numFmtId="9" fontId="28" fillId="0" borderId="68" xfId="61" applyFont="1" applyBorder="1" applyAlignment="1" applyProtection="1">
      <alignment horizontal="center" vertical="center"/>
    </xf>
    <xf numFmtId="164" fontId="28" fillId="26" borderId="68" xfId="47" applyFont="1" applyFill="1" applyBorder="1" applyAlignment="1" applyProtection="1">
      <alignment vertical="center"/>
    </xf>
    <xf numFmtId="17" fontId="28" fillId="0" borderId="68" xfId="52" applyNumberFormat="1" applyFont="1" applyBorder="1" applyAlignment="1" applyProtection="1">
      <alignment vertical="center"/>
    </xf>
    <xf numFmtId="43" fontId="2" fillId="0" borderId="0" xfId="52" applyNumberFormat="1" applyFont="1" applyAlignment="1" applyProtection="1">
      <alignment vertical="center"/>
    </xf>
    <xf numFmtId="164" fontId="28" fillId="0" borderId="68" xfId="47" applyFont="1" applyBorder="1" applyAlignment="1" applyProtection="1">
      <alignment vertical="center"/>
    </xf>
    <xf numFmtId="180" fontId="2" fillId="0" borderId="0" xfId="52" applyNumberFormat="1" applyFont="1" applyAlignment="1" applyProtection="1">
      <alignment vertical="center"/>
    </xf>
    <xf numFmtId="165" fontId="27" fillId="46" borderId="51" xfId="0" applyFont="1" applyFill="1" applyBorder="1" applyAlignment="1" applyProtection="1">
      <alignment horizontal="center"/>
    </xf>
    <xf numFmtId="49" fontId="27" fillId="46" borderId="273" xfId="0" applyNumberFormat="1" applyFont="1" applyFill="1" applyBorder="1" applyAlignment="1" applyProtection="1">
      <alignment horizontal="left" vertical="center" wrapText="1" indent="1"/>
    </xf>
    <xf numFmtId="3" fontId="21" fillId="46" borderId="236" xfId="0" applyNumberFormat="1" applyFont="1" applyFill="1" applyBorder="1" applyAlignment="1" applyProtection="1"/>
    <xf numFmtId="3" fontId="21" fillId="46" borderId="59" xfId="0" applyNumberFormat="1" applyFont="1" applyFill="1" applyBorder="1" applyAlignment="1" applyProtection="1">
      <alignment horizontal="right"/>
    </xf>
    <xf numFmtId="0" fontId="28" fillId="46" borderId="51" xfId="0" applyNumberFormat="1" applyFont="1" applyFill="1" applyBorder="1" applyAlignment="1" applyProtection="1">
      <alignment horizontal="left" vertical="center" wrapText="1" indent="1"/>
    </xf>
    <xf numFmtId="3" fontId="21" fillId="0" borderId="61" xfId="0" applyNumberFormat="1" applyFont="1" applyFill="1" applyBorder="1" applyAlignment="1" applyProtection="1">
      <alignment horizontal="right"/>
    </xf>
    <xf numFmtId="3" fontId="21" fillId="0" borderId="239" xfId="0" applyNumberFormat="1" applyFont="1" applyFill="1" applyBorder="1" applyAlignment="1" applyProtection="1">
      <alignment horizontal="right"/>
    </xf>
    <xf numFmtId="3" fontId="41" fillId="0" borderId="240" xfId="0" applyNumberFormat="1" applyFont="1" applyFill="1" applyBorder="1" applyAlignment="1" applyProtection="1">
      <alignment horizontal="right"/>
    </xf>
    <xf numFmtId="3" fontId="41" fillId="0" borderId="51" xfId="0" applyNumberFormat="1" applyFont="1" applyFill="1" applyBorder="1" applyAlignment="1" applyProtection="1">
      <alignment horizontal="right"/>
    </xf>
    <xf numFmtId="3" fontId="21" fillId="0" borderId="64" xfId="0" applyNumberFormat="1" applyFont="1" applyFill="1" applyBorder="1" applyAlignment="1" applyProtection="1">
      <alignment horizontal="right"/>
    </xf>
    <xf numFmtId="3" fontId="21" fillId="0" borderId="93" xfId="0" applyNumberFormat="1" applyFont="1" applyFill="1" applyBorder="1" applyAlignment="1" applyProtection="1">
      <alignment horizontal="right"/>
    </xf>
    <xf numFmtId="165" fontId="10" fillId="24" borderId="0" xfId="0" applyFont="1" applyFill="1" applyBorder="1" applyAlignment="1" applyProtection="1">
      <alignment horizontal="center"/>
    </xf>
    <xf numFmtId="39" fontId="10" fillId="24" borderId="0" xfId="0" applyNumberFormat="1" applyFont="1" applyFill="1" applyBorder="1" applyAlignment="1" applyProtection="1">
      <alignment horizontal="center"/>
    </xf>
    <xf numFmtId="168" fontId="36" fillId="24" borderId="0" xfId="0" applyNumberFormat="1" applyFont="1" applyFill="1" applyBorder="1" applyAlignment="1" applyProtection="1">
      <alignment horizontal="center" vertical="center"/>
    </xf>
    <xf numFmtId="165" fontId="12" fillId="24" borderId="0" xfId="0" applyFont="1" applyFill="1" applyProtection="1"/>
    <xf numFmtId="165" fontId="12" fillId="24" borderId="0" xfId="0" applyFont="1" applyFill="1" applyAlignment="1" applyProtection="1">
      <alignment horizontal="center"/>
    </xf>
    <xf numFmtId="165" fontId="1" fillId="24" borderId="0" xfId="0" quotePrefix="1" applyFont="1" applyFill="1" applyAlignment="1" applyProtection="1">
      <alignment horizontal="right" vertical="center"/>
    </xf>
    <xf numFmtId="165" fontId="6" fillId="24" borderId="0" xfId="0" applyFont="1" applyFill="1" applyBorder="1" applyProtection="1"/>
    <xf numFmtId="39" fontId="10" fillId="24" borderId="0" xfId="0" applyNumberFormat="1" applyFont="1" applyFill="1" applyAlignment="1" applyProtection="1">
      <alignment horizontal="center"/>
    </xf>
    <xf numFmtId="165" fontId="17" fillId="24" borderId="0" xfId="0" applyFont="1" applyFill="1" applyAlignment="1" applyProtection="1">
      <alignment horizontal="left" vertical="center"/>
    </xf>
    <xf numFmtId="165" fontId="6" fillId="0" borderId="0" xfId="0" applyFont="1" applyAlignment="1" applyProtection="1">
      <alignment horizontal="center"/>
    </xf>
    <xf numFmtId="3" fontId="27" fillId="46" borderId="51" xfId="55" applyNumberFormat="1" applyFont="1" applyFill="1" applyBorder="1" applyAlignment="1" applyProtection="1">
      <alignment horizontal="center" vertical="center" wrapText="1"/>
    </xf>
    <xf numFmtId="9" fontId="31" fillId="46" borderId="236" xfId="55" applyNumberFormat="1" applyFont="1" applyFill="1" applyBorder="1" applyAlignment="1" applyProtection="1">
      <alignment horizontal="center" vertical="center" wrapText="1"/>
    </xf>
    <xf numFmtId="1" fontId="28" fillId="46" borderId="274" xfId="55" applyNumberFormat="1" applyFont="1" applyFill="1" applyBorder="1" applyAlignment="1" applyProtection="1">
      <alignment horizontal="center" vertical="center" wrapText="1"/>
    </xf>
    <xf numFmtId="1" fontId="28" fillId="46" borderId="236" xfId="55" applyNumberFormat="1" applyFont="1" applyFill="1" applyBorder="1" applyAlignment="1" applyProtection="1">
      <alignment horizontal="center" vertical="center" wrapText="1"/>
    </xf>
    <xf numFmtId="3" fontId="21" fillId="46" borderId="53" xfId="0" applyNumberFormat="1" applyFont="1" applyFill="1" applyBorder="1" applyAlignment="1" applyProtection="1"/>
    <xf numFmtId="3" fontId="27" fillId="46" borderId="275" xfId="55" applyNumberFormat="1" applyFont="1" applyFill="1" applyBorder="1" applyAlignment="1" applyProtection="1">
      <alignment horizontal="center" vertical="center" wrapText="1"/>
    </xf>
    <xf numFmtId="4" fontId="28" fillId="46" borderId="61" xfId="55" applyNumberFormat="1" applyFont="1" applyFill="1" applyBorder="1" applyAlignment="1" applyProtection="1">
      <alignment horizontal="center" vertical="center" wrapText="1"/>
    </xf>
    <xf numFmtId="4" fontId="28" fillId="46" borderId="268" xfId="55" applyNumberFormat="1" applyFont="1" applyFill="1" applyBorder="1" applyAlignment="1" applyProtection="1">
      <alignment horizontal="center" vertical="center" wrapText="1"/>
    </xf>
    <xf numFmtId="4" fontId="61" fillId="46" borderId="274" xfId="55" applyNumberFormat="1" applyFont="1" applyFill="1" applyBorder="1" applyAlignment="1" applyProtection="1">
      <alignment horizontal="center" vertical="center" wrapText="1"/>
    </xf>
    <xf numFmtId="3" fontId="22" fillId="46" borderId="268" xfId="55" applyNumberFormat="1" applyFont="1" applyFill="1" applyBorder="1" applyAlignment="1" applyProtection="1">
      <alignment horizontal="center" vertical="center" wrapText="1"/>
    </xf>
    <xf numFmtId="169" fontId="22" fillId="46" borderId="268" xfId="55" applyNumberFormat="1" applyFont="1" applyFill="1" applyBorder="1" applyAlignment="1" applyProtection="1">
      <alignment horizontal="center" vertical="center" wrapText="1"/>
    </xf>
    <xf numFmtId="4" fontId="51" fillId="46" borderId="236" xfId="55" applyNumberFormat="1" applyFont="1" applyFill="1" applyBorder="1" applyAlignment="1" applyProtection="1">
      <alignment horizontal="center" vertical="center" wrapText="1"/>
    </xf>
    <xf numFmtId="4" fontId="51" fillId="46" borderId="53" xfId="55" applyNumberFormat="1" applyFont="1" applyFill="1" applyBorder="1" applyAlignment="1" applyProtection="1">
      <alignment horizontal="center" vertical="center" wrapText="1"/>
    </xf>
    <xf numFmtId="3" fontId="51" fillId="46" borderId="236" xfId="55" applyNumberFormat="1" applyFont="1" applyFill="1" applyBorder="1" applyAlignment="1" applyProtection="1">
      <alignment horizontal="center" vertical="center" wrapText="1"/>
    </xf>
    <xf numFmtId="3" fontId="51" fillId="46" borderId="53" xfId="55" applyNumberFormat="1" applyFont="1" applyFill="1" applyBorder="1" applyAlignment="1" applyProtection="1">
      <alignment horizontal="center" vertical="center" wrapText="1"/>
    </xf>
    <xf numFmtId="4" fontId="28" fillId="0" borderId="53" xfId="55" applyNumberFormat="1" applyFont="1" applyFill="1" applyBorder="1" applyAlignment="1" applyProtection="1">
      <alignment horizontal="center" vertical="center" wrapText="1"/>
    </xf>
    <xf numFmtId="4" fontId="28" fillId="0" borderId="57" xfId="55" applyNumberFormat="1" applyFont="1" applyFill="1" applyBorder="1" applyAlignment="1" applyProtection="1">
      <alignment horizontal="center" vertical="center" wrapText="1"/>
    </xf>
    <xf numFmtId="3" fontId="10" fillId="24" borderId="10" xfId="55" applyNumberFormat="1" applyFont="1" applyFill="1" applyBorder="1" applyAlignment="1" applyProtection="1">
      <alignment horizontal="center"/>
    </xf>
    <xf numFmtId="165" fontId="15" fillId="24" borderId="0" xfId="55" applyFont="1" applyFill="1" applyAlignment="1" applyProtection="1">
      <alignment vertical="center"/>
    </xf>
    <xf numFmtId="10" fontId="10" fillId="24" borderId="10" xfId="55" applyNumberFormat="1" applyFont="1" applyFill="1" applyBorder="1" applyProtection="1"/>
    <xf numFmtId="165" fontId="10" fillId="24" borderId="10" xfId="55" applyFont="1" applyFill="1" applyBorder="1" applyProtection="1"/>
    <xf numFmtId="165" fontId="5" fillId="24" borderId="10" xfId="55" applyFont="1" applyFill="1" applyBorder="1" applyProtection="1"/>
    <xf numFmtId="3" fontId="5" fillId="24" borderId="0" xfId="55" applyNumberFormat="1" applyFont="1" applyFill="1" applyBorder="1" applyProtection="1"/>
    <xf numFmtId="3" fontId="10" fillId="24" borderId="0" xfId="55" applyNumberFormat="1" applyFont="1" applyFill="1" applyAlignment="1" applyProtection="1">
      <alignment horizontal="center"/>
    </xf>
    <xf numFmtId="3" fontId="15" fillId="24" borderId="0" xfId="55" applyNumberFormat="1" applyFont="1" applyFill="1" applyBorder="1" applyAlignment="1" applyProtection="1">
      <alignment horizontal="right" vertical="center"/>
    </xf>
    <xf numFmtId="3" fontId="15" fillId="24" borderId="0" xfId="55" applyNumberFormat="1" applyFont="1" applyFill="1" applyBorder="1" applyAlignment="1" applyProtection="1">
      <alignment horizontal="left" vertical="center"/>
    </xf>
    <xf numFmtId="3" fontId="6" fillId="24" borderId="0" xfId="55" applyNumberFormat="1" applyFont="1" applyFill="1" applyBorder="1" applyProtection="1"/>
    <xf numFmtId="3" fontId="92" fillId="24" borderId="0" xfId="55" applyNumberFormat="1" applyFont="1" applyFill="1" applyBorder="1" applyAlignment="1" applyProtection="1">
      <alignment horizontal="center" vertical="center" wrapText="1"/>
    </xf>
    <xf numFmtId="3" fontId="92" fillId="35" borderId="0" xfId="55" applyNumberFormat="1" applyFont="1" applyFill="1" applyBorder="1" applyAlignment="1" applyProtection="1">
      <alignment horizontal="center" vertical="center" wrapText="1"/>
    </xf>
    <xf numFmtId="165" fontId="28" fillId="35" borderId="0" xfId="0" applyFont="1" applyFill="1" applyBorder="1" applyAlignment="1" applyProtection="1">
      <alignment vertical="center" wrapText="1"/>
    </xf>
    <xf numFmtId="10" fontId="31" fillId="35" borderId="0" xfId="61" applyNumberFormat="1" applyFont="1" applyFill="1" applyBorder="1" applyAlignment="1" applyProtection="1">
      <alignment vertical="center" wrapText="1"/>
    </xf>
    <xf numFmtId="165" fontId="17" fillId="24" borderId="0" xfId="55" applyFont="1" applyFill="1" applyAlignment="1" applyProtection="1">
      <alignment vertical="center"/>
    </xf>
    <xf numFmtId="0" fontId="6" fillId="24" borderId="0" xfId="55" applyNumberFormat="1" applyFont="1" applyFill="1" applyProtection="1"/>
    <xf numFmtId="3" fontId="6" fillId="24" borderId="0" xfId="55" applyNumberFormat="1" applyFont="1" applyFill="1" applyProtection="1"/>
    <xf numFmtId="3" fontId="55" fillId="24" borderId="0" xfId="55" applyNumberFormat="1" applyFont="1" applyFill="1" applyBorder="1" applyProtection="1"/>
    <xf numFmtId="3" fontId="55" fillId="35" borderId="0" xfId="55" applyNumberFormat="1" applyFont="1" applyFill="1" applyBorder="1" applyProtection="1"/>
    <xf numFmtId="9" fontId="10" fillId="24" borderId="0" xfId="55" applyNumberFormat="1" applyFont="1" applyFill="1" applyAlignment="1" applyProtection="1">
      <alignment horizontal="center"/>
    </xf>
    <xf numFmtId="0" fontId="10" fillId="24" borderId="0" xfId="55" applyNumberFormat="1" applyFont="1" applyFill="1" applyProtection="1"/>
    <xf numFmtId="10" fontId="10" fillId="24" borderId="0" xfId="55" applyNumberFormat="1" applyFont="1" applyFill="1" applyProtection="1"/>
    <xf numFmtId="3" fontId="55" fillId="24" borderId="0" xfId="55" applyNumberFormat="1" applyFont="1" applyFill="1" applyProtection="1"/>
    <xf numFmtId="3" fontId="55" fillId="35" borderId="0" xfId="55" applyNumberFormat="1" applyFont="1" applyFill="1" applyProtection="1"/>
    <xf numFmtId="165" fontId="12" fillId="24" borderId="0" xfId="55" applyFont="1" applyFill="1" applyProtection="1"/>
    <xf numFmtId="39" fontId="10" fillId="24" borderId="0" xfId="55" applyNumberFormat="1" applyFont="1" applyFill="1" applyProtection="1"/>
    <xf numFmtId="165" fontId="147" fillId="35" borderId="360" xfId="0" applyFont="1" applyFill="1" applyBorder="1" applyAlignment="1" applyProtection="1">
      <alignment horizontal="center" vertical="center"/>
      <protection locked="0"/>
    </xf>
    <xf numFmtId="165" fontId="31" fillId="44" borderId="22" xfId="0" applyFont="1" applyFill="1" applyBorder="1" applyAlignment="1" applyProtection="1">
      <alignment horizontal="left" vertical="center" wrapText="1"/>
      <protection locked="0"/>
    </xf>
    <xf numFmtId="165" fontId="31" fillId="44" borderId="68" xfId="0" applyFont="1" applyFill="1" applyBorder="1" applyAlignment="1" applyProtection="1">
      <alignment horizontal="left" vertical="center" wrapText="1"/>
      <protection locked="0"/>
    </xf>
    <xf numFmtId="0" fontId="124" fillId="0" borderId="0" xfId="52" applyFont="1" applyFill="1" applyProtection="1"/>
    <xf numFmtId="165" fontId="16" fillId="24" borderId="19" xfId="0" applyFont="1" applyFill="1" applyBorder="1" applyAlignment="1" applyProtection="1">
      <alignment horizontal="center" vertical="center" wrapText="1"/>
    </xf>
    <xf numFmtId="165" fontId="31" fillId="0" borderId="0" xfId="0" applyFont="1" applyAlignment="1" applyProtection="1">
      <alignment horizontal="center" vertical="center" wrapText="1"/>
    </xf>
    <xf numFmtId="0" fontId="31" fillId="0" borderId="68" xfId="52" applyFont="1" applyBorder="1" applyAlignment="1" applyProtection="1">
      <alignment horizontal="center"/>
    </xf>
    <xf numFmtId="165" fontId="31" fillId="0" borderId="0" xfId="0" applyFont="1" applyFill="1" applyAlignment="1" applyProtection="1">
      <alignment horizontal="center" vertical="center" wrapText="1"/>
    </xf>
    <xf numFmtId="165" fontId="31" fillId="35" borderId="16" xfId="0" applyFont="1" applyFill="1" applyBorder="1" applyAlignment="1" applyProtection="1">
      <alignment horizontal="center"/>
    </xf>
    <xf numFmtId="165" fontId="31" fillId="44" borderId="28" xfId="0" applyFont="1" applyFill="1" applyBorder="1" applyAlignment="1" applyProtection="1">
      <alignment horizontal="left" vertical="center" wrapText="1"/>
      <protection locked="0"/>
    </xf>
    <xf numFmtId="165" fontId="149" fillId="0" borderId="68" xfId="0" applyFont="1" applyBorder="1" applyAlignment="1" applyProtection="1">
      <alignment vertical="center" wrapText="1"/>
    </xf>
    <xf numFmtId="165" fontId="31" fillId="44" borderId="22" xfId="0" applyFont="1" applyFill="1" applyBorder="1" applyAlignment="1" applyProtection="1">
      <alignment horizontal="center"/>
    </xf>
    <xf numFmtId="165" fontId="3" fillId="0" borderId="265" xfId="0" applyFont="1" applyBorder="1" applyAlignment="1">
      <alignment horizontal="center" vertical="center"/>
    </xf>
    <xf numFmtId="165" fontId="3" fillId="0" borderId="177" xfId="0" applyFont="1" applyBorder="1" applyAlignment="1">
      <alignment horizontal="center" vertical="center"/>
    </xf>
    <xf numFmtId="165" fontId="3" fillId="0" borderId="99" xfId="0" applyFont="1" applyBorder="1" applyAlignment="1">
      <alignment horizontal="center" vertical="center"/>
    </xf>
    <xf numFmtId="165" fontId="31" fillId="0" borderId="12" xfId="0" applyFont="1" applyBorder="1" applyAlignment="1">
      <alignment horizontal="left" vertical="center" wrapText="1"/>
    </xf>
    <xf numFmtId="165" fontId="31" fillId="0" borderId="47" xfId="0" applyFont="1" applyBorder="1" applyAlignment="1">
      <alignment horizontal="left" vertical="center" wrapText="1"/>
    </xf>
    <xf numFmtId="165" fontId="31" fillId="0" borderId="33" xfId="0" applyFont="1" applyBorder="1" applyAlignment="1">
      <alignment horizontal="left" vertical="center" wrapText="1"/>
    </xf>
    <xf numFmtId="165" fontId="31" fillId="0" borderId="272" xfId="0" applyFont="1" applyBorder="1" applyAlignment="1">
      <alignment horizontal="left" vertical="center" wrapText="1"/>
    </xf>
    <xf numFmtId="165" fontId="31" fillId="0" borderId="0" xfId="0" applyFont="1" applyBorder="1" applyAlignment="1">
      <alignment horizontal="left" vertical="center" wrapText="1"/>
    </xf>
    <xf numFmtId="165" fontId="31" fillId="0" borderId="30" xfId="0" applyFont="1" applyBorder="1" applyAlignment="1">
      <alignment horizontal="left" vertical="center" indent="1"/>
    </xf>
    <xf numFmtId="165" fontId="31" fillId="0" borderId="22" xfId="0" applyFont="1" applyBorder="1" applyAlignment="1">
      <alignment horizontal="left" vertical="center" indent="1"/>
    </xf>
    <xf numFmtId="165" fontId="3" fillId="0" borderId="30" xfId="0" applyFont="1" applyBorder="1" applyAlignment="1">
      <alignment horizontal="left" vertical="center" indent="1"/>
    </xf>
    <xf numFmtId="165" fontId="3" fillId="0" borderId="22" xfId="0" applyFont="1" applyBorder="1" applyAlignment="1">
      <alignment horizontal="left" vertical="center" indent="1"/>
    </xf>
    <xf numFmtId="165" fontId="135" fillId="36" borderId="99" xfId="0" applyFont="1" applyFill="1" applyBorder="1" applyAlignment="1">
      <alignment horizontal="center" vertical="center"/>
    </xf>
    <xf numFmtId="165" fontId="135" fillId="36" borderId="265" xfId="0" applyFont="1" applyFill="1" applyBorder="1" applyAlignment="1">
      <alignment horizontal="center" vertical="center"/>
    </xf>
    <xf numFmtId="165" fontId="3" fillId="0" borderId="276" xfId="0" applyFont="1" applyBorder="1" applyAlignment="1">
      <alignment horizontal="left" vertical="center" indent="1"/>
    </xf>
    <xf numFmtId="165" fontId="3" fillId="0" borderId="277" xfId="0" applyFont="1" applyBorder="1" applyAlignment="1">
      <alignment horizontal="left" vertical="center" indent="1"/>
    </xf>
    <xf numFmtId="165" fontId="3" fillId="0" borderId="30" xfId="0" applyFont="1" applyBorder="1" applyAlignment="1">
      <alignment horizontal="center" vertical="center"/>
    </xf>
    <xf numFmtId="165" fontId="3" fillId="0" borderId="22" xfId="0" applyFont="1" applyBorder="1" applyAlignment="1">
      <alignment horizontal="center" vertical="center"/>
    </xf>
    <xf numFmtId="165" fontId="118" fillId="35" borderId="361" xfId="0" applyFont="1" applyFill="1" applyBorder="1" applyAlignment="1" applyProtection="1">
      <alignment horizontal="left" vertical="center" wrapText="1"/>
      <protection locked="0"/>
    </xf>
    <xf numFmtId="165" fontId="118" fillId="35" borderId="362" xfId="0" applyFont="1" applyFill="1" applyBorder="1" applyAlignment="1" applyProtection="1">
      <alignment horizontal="left" vertical="center" wrapText="1"/>
      <protection locked="0"/>
    </xf>
    <xf numFmtId="165" fontId="118" fillId="35" borderId="363" xfId="0" applyFont="1" applyFill="1" applyBorder="1" applyAlignment="1" applyProtection="1">
      <alignment horizontal="left" vertical="center" wrapText="1"/>
      <protection locked="0"/>
    </xf>
    <xf numFmtId="49" fontId="118" fillId="35" borderId="361" xfId="0" applyNumberFormat="1" applyFont="1" applyFill="1" applyBorder="1" applyAlignment="1" applyProtection="1">
      <alignment horizontal="center" vertical="center"/>
      <protection locked="0"/>
    </xf>
    <xf numFmtId="49" fontId="118" fillId="35" borderId="363" xfId="0" applyNumberFormat="1" applyFont="1" applyFill="1" applyBorder="1" applyAlignment="1" applyProtection="1">
      <alignment horizontal="center" vertical="center"/>
      <protection locked="0"/>
    </xf>
    <xf numFmtId="165" fontId="118" fillId="35" borderId="361" xfId="0" applyFont="1" applyFill="1" applyBorder="1" applyAlignment="1" applyProtection="1">
      <alignment horizontal="center" vertical="center"/>
      <protection locked="0"/>
    </xf>
    <xf numFmtId="165" fontId="118" fillId="35" borderId="363" xfId="0" applyFont="1" applyFill="1" applyBorder="1" applyAlignment="1" applyProtection="1">
      <alignment horizontal="center" vertical="center"/>
      <protection locked="0"/>
    </xf>
    <xf numFmtId="184" fontId="118" fillId="35" borderId="361" xfId="0" applyNumberFormat="1" applyFont="1" applyFill="1" applyBorder="1" applyAlignment="1" applyProtection="1">
      <alignment horizontal="center" vertical="center"/>
      <protection locked="0"/>
    </xf>
    <xf numFmtId="184" fontId="118" fillId="35" borderId="363" xfId="0" applyNumberFormat="1" applyFont="1" applyFill="1" applyBorder="1" applyAlignment="1" applyProtection="1">
      <alignment horizontal="center" vertical="center"/>
      <protection locked="0"/>
    </xf>
    <xf numFmtId="165" fontId="119" fillId="35" borderId="361" xfId="0" applyFont="1" applyFill="1" applyBorder="1" applyAlignment="1" applyProtection="1">
      <alignment horizontal="left" vertical="center" wrapText="1"/>
      <protection locked="0"/>
    </xf>
    <xf numFmtId="165" fontId="119" fillId="35" borderId="362" xfId="0" applyFont="1" applyFill="1" applyBorder="1" applyAlignment="1" applyProtection="1">
      <alignment horizontal="left" vertical="center" wrapText="1"/>
      <protection locked="0"/>
    </xf>
    <xf numFmtId="165" fontId="119" fillId="35" borderId="363" xfId="0" applyFont="1" applyFill="1" applyBorder="1" applyAlignment="1" applyProtection="1">
      <alignment horizontal="left" vertical="center" wrapText="1"/>
      <protection locked="0"/>
    </xf>
    <xf numFmtId="165" fontId="148" fillId="49" borderId="279" xfId="0" applyFont="1" applyFill="1" applyBorder="1" applyAlignment="1" applyProtection="1">
      <alignment horizontal="left" vertical="center" indent="10"/>
    </xf>
    <xf numFmtId="165" fontId="148" fillId="49" borderId="8" xfId="0" applyFont="1" applyFill="1" applyBorder="1" applyAlignment="1" applyProtection="1">
      <alignment horizontal="left" vertical="center" indent="10"/>
    </xf>
    <xf numFmtId="165" fontId="148" fillId="49" borderId="280" xfId="0" applyFont="1" applyFill="1" applyBorder="1" applyAlignment="1" applyProtection="1">
      <alignment horizontal="left" vertical="center" indent="10"/>
    </xf>
    <xf numFmtId="165" fontId="148" fillId="49" borderId="65" xfId="0" applyFont="1" applyFill="1" applyBorder="1" applyAlignment="1" applyProtection="1">
      <alignment horizontal="left" vertical="center" indent="10"/>
    </xf>
    <xf numFmtId="165" fontId="31" fillId="54" borderId="278" xfId="0" applyFont="1" applyFill="1" applyBorder="1" applyAlignment="1" applyProtection="1">
      <alignment horizontal="center" vertical="center" textRotation="90" wrapText="1"/>
    </xf>
    <xf numFmtId="165" fontId="31" fillId="54" borderId="256" xfId="0" applyFont="1" applyFill="1" applyBorder="1" applyAlignment="1" applyProtection="1">
      <alignment horizontal="center" vertical="center" textRotation="90" wrapText="1"/>
    </xf>
    <xf numFmtId="3" fontId="53" fillId="24" borderId="19" xfId="0" applyNumberFormat="1" applyFont="1" applyFill="1" applyBorder="1" applyAlignment="1" applyProtection="1">
      <alignment horizontal="center" vertical="center" wrapText="1"/>
    </xf>
    <xf numFmtId="3" fontId="53" fillId="24" borderId="42" xfId="0" applyNumberFormat="1" applyFont="1" applyFill="1" applyBorder="1" applyAlignment="1" applyProtection="1">
      <alignment horizontal="center" vertical="center" wrapText="1"/>
    </xf>
    <xf numFmtId="165" fontId="48" fillId="24" borderId="82" xfId="0" applyFont="1" applyFill="1" applyBorder="1" applyAlignment="1" applyProtection="1">
      <alignment horizontal="center" vertical="center" wrapText="1"/>
    </xf>
    <xf numFmtId="165" fontId="48" fillId="24" borderId="50" xfId="0" applyFont="1" applyFill="1" applyBorder="1" applyAlignment="1" applyProtection="1">
      <alignment horizontal="center" vertical="center" wrapText="1"/>
    </xf>
    <xf numFmtId="165" fontId="48" fillId="24" borderId="75" xfId="0" applyFont="1" applyFill="1" applyBorder="1" applyAlignment="1" applyProtection="1">
      <alignment horizontal="center" vertical="center" wrapText="1"/>
    </xf>
    <xf numFmtId="165" fontId="48" fillId="24" borderId="34" xfId="0" applyFont="1" applyFill="1" applyBorder="1" applyAlignment="1" applyProtection="1">
      <alignment horizontal="center" vertical="center" wrapText="1"/>
    </xf>
    <xf numFmtId="165" fontId="90" fillId="0" borderId="82" xfId="0" applyFont="1" applyFill="1" applyBorder="1" applyAlignment="1" applyProtection="1">
      <alignment horizontal="center" vertical="center"/>
    </xf>
    <xf numFmtId="165" fontId="90" fillId="0" borderId="10" xfId="0" applyFont="1" applyFill="1" applyBorder="1" applyAlignment="1" applyProtection="1">
      <alignment horizontal="center" vertical="center"/>
    </xf>
    <xf numFmtId="165" fontId="90" fillId="0" borderId="50" xfId="0" applyFont="1" applyFill="1" applyBorder="1" applyAlignment="1" applyProtection="1">
      <alignment horizontal="center" vertical="center"/>
    </xf>
    <xf numFmtId="165" fontId="90" fillId="0" borderId="75" xfId="0" applyFont="1" applyFill="1" applyBorder="1" applyAlignment="1" applyProtection="1">
      <alignment horizontal="center" vertical="center"/>
    </xf>
    <xf numFmtId="165" fontId="90" fillId="0" borderId="13" xfId="0" applyFont="1" applyFill="1" applyBorder="1" applyAlignment="1" applyProtection="1">
      <alignment horizontal="center" vertical="center"/>
    </xf>
    <xf numFmtId="165" fontId="90" fillId="0" borderId="34" xfId="0" applyFont="1" applyFill="1" applyBorder="1" applyAlignment="1" applyProtection="1">
      <alignment horizontal="center" vertical="center"/>
    </xf>
    <xf numFmtId="3" fontId="36" fillId="24" borderId="19" xfId="0" applyNumberFormat="1" applyFont="1" applyFill="1" applyBorder="1" applyAlignment="1" applyProtection="1">
      <alignment horizontal="center" vertical="center" wrapText="1"/>
    </xf>
    <xf numFmtId="3" fontId="36" fillId="24" borderId="42" xfId="0" applyNumberFormat="1" applyFont="1" applyFill="1" applyBorder="1" applyAlignment="1" applyProtection="1">
      <alignment horizontal="center" vertical="center" wrapText="1"/>
    </xf>
    <xf numFmtId="165" fontId="31" fillId="54" borderId="255" xfId="0" applyFont="1" applyFill="1" applyBorder="1" applyAlignment="1" applyProtection="1">
      <alignment horizontal="center" vertical="center" textRotation="90" wrapText="1"/>
    </xf>
    <xf numFmtId="165" fontId="148" fillId="49" borderId="279" xfId="0" applyFont="1" applyFill="1" applyBorder="1" applyAlignment="1" applyProtection="1">
      <alignment horizontal="left" vertical="center" indent="16"/>
    </xf>
    <xf numFmtId="165" fontId="148" fillId="49" borderId="8" xfId="0" applyFont="1" applyFill="1" applyBorder="1" applyAlignment="1" applyProtection="1">
      <alignment horizontal="left" vertical="center" indent="16"/>
    </xf>
    <xf numFmtId="165" fontId="148" fillId="49" borderId="280" xfId="0" applyFont="1" applyFill="1" applyBorder="1" applyAlignment="1" applyProtection="1">
      <alignment horizontal="left" vertical="center" indent="16"/>
    </xf>
    <xf numFmtId="165" fontId="148" fillId="49" borderId="65" xfId="0" applyFont="1" applyFill="1" applyBorder="1" applyAlignment="1" applyProtection="1">
      <alignment horizontal="left" vertical="center" indent="16"/>
    </xf>
    <xf numFmtId="17" fontId="3" fillId="0" borderId="19" xfId="52" applyNumberFormat="1" applyFont="1" applyFill="1" applyBorder="1" applyAlignment="1" applyProtection="1">
      <alignment horizontal="center" vertical="center" wrapText="1"/>
    </xf>
    <xf numFmtId="17" fontId="3" fillId="0" borderId="42" xfId="52" applyNumberFormat="1" applyFont="1" applyFill="1" applyBorder="1" applyAlignment="1" applyProtection="1">
      <alignment horizontal="center" vertical="center" wrapText="1"/>
    </xf>
    <xf numFmtId="0" fontId="23" fillId="0" borderId="19" xfId="52" applyFont="1" applyFill="1" applyBorder="1" applyAlignment="1" applyProtection="1">
      <alignment horizontal="center" vertical="center" wrapText="1"/>
    </xf>
    <xf numFmtId="0" fontId="23" fillId="0" borderId="42" xfId="52" applyFont="1" applyFill="1" applyBorder="1" applyAlignment="1" applyProtection="1">
      <alignment horizontal="center" vertical="center" wrapText="1"/>
    </xf>
    <xf numFmtId="165" fontId="0" fillId="0" borderId="42" xfId="0" applyBorder="1" applyAlignment="1" applyProtection="1">
      <alignment horizontal="center" vertical="center" wrapText="1"/>
    </xf>
    <xf numFmtId="0" fontId="3" fillId="0" borderId="19" xfId="52" applyFont="1" applyFill="1" applyBorder="1" applyAlignment="1" applyProtection="1">
      <alignment horizontal="center" vertical="center" wrapText="1"/>
    </xf>
    <xf numFmtId="165" fontId="85" fillId="0" borderId="42" xfId="57" applyBorder="1" applyProtection="1"/>
    <xf numFmtId="0" fontId="25" fillId="0" borderId="19" xfId="52" applyFont="1" applyFill="1" applyBorder="1" applyAlignment="1" applyProtection="1">
      <alignment horizontal="center" vertical="center" wrapText="1"/>
    </xf>
    <xf numFmtId="165" fontId="95" fillId="0" borderId="42" xfId="57" applyFont="1" applyBorder="1" applyProtection="1"/>
    <xf numFmtId="165" fontId="20" fillId="24" borderId="0" xfId="0" applyFont="1" applyFill="1" applyBorder="1" applyAlignment="1" applyProtection="1">
      <alignment horizontal="center"/>
    </xf>
    <xf numFmtId="165" fontId="88" fillId="25" borderId="46" xfId="0" applyFont="1" applyFill="1" applyBorder="1" applyAlignment="1" applyProtection="1">
      <alignment horizontal="center" vertical="center"/>
    </xf>
    <xf numFmtId="165" fontId="39" fillId="25" borderId="47" xfId="0" applyFont="1" applyFill="1" applyBorder="1" applyAlignment="1" applyProtection="1">
      <alignment horizontal="center" vertical="center"/>
    </xf>
    <xf numFmtId="165" fontId="39" fillId="25" borderId="48" xfId="0" applyFont="1" applyFill="1" applyBorder="1" applyAlignment="1" applyProtection="1">
      <alignment horizontal="center" vertical="center"/>
    </xf>
    <xf numFmtId="165" fontId="1" fillId="24" borderId="0" xfId="0" quotePrefix="1" applyFont="1" applyFill="1" applyAlignment="1" applyProtection="1">
      <alignment horizontal="right" vertical="center"/>
    </xf>
    <xf numFmtId="165" fontId="25" fillId="24" borderId="29" xfId="55" applyFont="1" applyFill="1" applyBorder="1" applyAlignment="1" applyProtection="1">
      <alignment horizontal="center" vertical="center" wrapText="1"/>
    </xf>
    <xf numFmtId="165" fontId="4" fillId="24" borderId="19" xfId="55" applyFont="1" applyFill="1" applyBorder="1" applyAlignment="1" applyProtection="1">
      <alignment horizontal="center" vertical="center" wrapText="1"/>
    </xf>
    <xf numFmtId="165" fontId="4" fillId="24" borderId="29" xfId="55" applyFont="1" applyFill="1" applyBorder="1" applyAlignment="1" applyProtection="1">
      <alignment horizontal="center" vertical="center" wrapText="1"/>
    </xf>
    <xf numFmtId="0" fontId="16" fillId="0" borderId="10" xfId="55" applyNumberFormat="1" applyFont="1" applyFill="1" applyBorder="1" applyAlignment="1" applyProtection="1">
      <alignment horizontal="center" vertical="center" wrapText="1"/>
    </xf>
    <xf numFmtId="0" fontId="16" fillId="0" borderId="0" xfId="55" applyNumberFormat="1" applyFont="1" applyFill="1" applyBorder="1" applyAlignment="1" applyProtection="1">
      <alignment horizontal="center" vertical="center"/>
    </xf>
    <xf numFmtId="165" fontId="25" fillId="24" borderId="20" xfId="55" applyFont="1" applyFill="1" applyBorder="1" applyAlignment="1" applyProtection="1">
      <alignment horizontal="center" vertical="center" wrapText="1"/>
    </xf>
    <xf numFmtId="165" fontId="25" fillId="24" borderId="281" xfId="55" applyFont="1" applyFill="1" applyBorder="1" applyAlignment="1" applyProtection="1">
      <alignment horizontal="center" vertical="center" wrapText="1"/>
    </xf>
    <xf numFmtId="165" fontId="25" fillId="0" borderId="19" xfId="55" applyFont="1" applyFill="1" applyBorder="1" applyAlignment="1" applyProtection="1">
      <alignment horizontal="center" vertical="center" wrapText="1"/>
    </xf>
    <xf numFmtId="165" fontId="25" fillId="0" borderId="29" xfId="55" applyFont="1" applyFill="1" applyBorder="1" applyAlignment="1" applyProtection="1">
      <alignment horizontal="center" vertical="center" wrapText="1"/>
    </xf>
    <xf numFmtId="165" fontId="17" fillId="24" borderId="0" xfId="55" applyFont="1" applyFill="1" applyAlignment="1" applyProtection="1">
      <alignment vertical="center"/>
    </xf>
    <xf numFmtId="165" fontId="16" fillId="24" borderId="19" xfId="55" applyFont="1" applyFill="1" applyBorder="1" applyAlignment="1" applyProtection="1">
      <alignment horizontal="center" vertical="center" textRotation="255" wrapText="1"/>
    </xf>
    <xf numFmtId="165" fontId="16" fillId="24" borderId="29" xfId="55" applyFont="1" applyFill="1" applyBorder="1" applyAlignment="1" applyProtection="1">
      <alignment horizontal="center" vertical="center" textRotation="255" wrapText="1"/>
    </xf>
    <xf numFmtId="165" fontId="19" fillId="0" borderId="50" xfId="55" applyFont="1" applyFill="1" applyBorder="1" applyAlignment="1" applyProtection="1">
      <alignment horizontal="center" vertical="center"/>
    </xf>
    <xf numFmtId="165" fontId="19" fillId="0" borderId="36" xfId="55" applyFont="1" applyFill="1" applyBorder="1" applyAlignment="1" applyProtection="1">
      <alignment horizontal="center" vertical="center"/>
    </xf>
    <xf numFmtId="165" fontId="34" fillId="0" borderId="163" xfId="55" applyFont="1" applyFill="1" applyBorder="1" applyAlignment="1" applyProtection="1">
      <alignment textRotation="255"/>
    </xf>
    <xf numFmtId="165" fontId="34" fillId="0" borderId="33" xfId="55" applyFont="1" applyFill="1" applyBorder="1" applyAlignment="1" applyProtection="1">
      <alignment textRotation="255"/>
    </xf>
    <xf numFmtId="165" fontId="4" fillId="24" borderId="20" xfId="55" applyFont="1" applyFill="1" applyBorder="1" applyAlignment="1" applyProtection="1">
      <alignment horizontal="center" vertical="center" wrapText="1"/>
    </xf>
    <xf numFmtId="165" fontId="4" fillId="24" borderId="281" xfId="55" applyFont="1" applyFill="1" applyBorder="1" applyAlignment="1" applyProtection="1">
      <alignment horizontal="center" vertical="center" wrapText="1"/>
    </xf>
    <xf numFmtId="165" fontId="54" fillId="24" borderId="19" xfId="55" applyFont="1" applyFill="1" applyBorder="1" applyAlignment="1" applyProtection="1">
      <alignment horizontal="center" vertical="center" wrapText="1"/>
    </xf>
    <xf numFmtId="165" fontId="54" fillId="24" borderId="29" xfId="55" applyFont="1" applyFill="1" applyBorder="1" applyAlignment="1" applyProtection="1">
      <alignment horizontal="center" vertical="center" wrapText="1"/>
    </xf>
    <xf numFmtId="165" fontId="16" fillId="24" borderId="19" xfId="0" applyFont="1" applyFill="1" applyBorder="1" applyAlignment="1" applyProtection="1">
      <alignment horizontal="center" vertical="center" wrapText="1"/>
    </xf>
    <xf numFmtId="165" fontId="16" fillId="24" borderId="29" xfId="0" applyFont="1" applyFill="1" applyBorder="1" applyAlignment="1" applyProtection="1">
      <alignment horizontal="center" vertical="center" wrapText="1"/>
    </xf>
    <xf numFmtId="165" fontId="16" fillId="24" borderId="42" xfId="0" applyFont="1" applyFill="1" applyBorder="1" applyAlignment="1" applyProtection="1">
      <alignment horizontal="center" vertical="center" wrapText="1"/>
    </xf>
    <xf numFmtId="165" fontId="25" fillId="24" borderId="19" xfId="55" applyFont="1" applyFill="1" applyBorder="1" applyAlignment="1" applyProtection="1">
      <alignment horizontal="center" vertical="center" wrapText="1"/>
    </xf>
    <xf numFmtId="165" fontId="23" fillId="0" borderId="178" xfId="0" applyFont="1" applyFill="1" applyBorder="1" applyAlignment="1" applyProtection="1">
      <alignment horizontal="center" vertical="center"/>
    </xf>
    <xf numFmtId="165" fontId="23" fillId="0" borderId="179" xfId="0" applyFont="1" applyFill="1" applyBorder="1" applyAlignment="1" applyProtection="1">
      <alignment horizontal="center" vertical="center"/>
    </xf>
    <xf numFmtId="165" fontId="23" fillId="0" borderId="180" xfId="0" applyFont="1" applyFill="1" applyBorder="1" applyAlignment="1" applyProtection="1">
      <alignment horizontal="center" vertical="center"/>
    </xf>
    <xf numFmtId="165" fontId="85" fillId="35" borderId="178" xfId="0" applyFont="1" applyFill="1" applyBorder="1" applyAlignment="1" applyProtection="1">
      <alignment horizontal="center" vertical="center" wrapText="1"/>
      <protection locked="0"/>
    </xf>
    <xf numFmtId="165" fontId="85" fillId="35" borderId="179" xfId="0" applyFont="1" applyFill="1" applyBorder="1" applyAlignment="1" applyProtection="1">
      <alignment horizontal="center" vertical="center" wrapText="1"/>
      <protection locked="0"/>
    </xf>
    <xf numFmtId="165" fontId="85" fillId="35" borderId="180" xfId="0" applyFont="1" applyFill="1" applyBorder="1" applyAlignment="1" applyProtection="1">
      <alignment horizontal="center" vertical="center" wrapText="1"/>
      <protection locked="0"/>
    </xf>
    <xf numFmtId="165" fontId="23" fillId="0" borderId="287" xfId="0" applyFont="1" applyFill="1" applyBorder="1" applyAlignment="1" applyProtection="1">
      <alignment vertical="center"/>
    </xf>
    <xf numFmtId="165" fontId="23" fillId="0" borderId="62" xfId="0" applyFont="1" applyFill="1" applyBorder="1" applyAlignment="1" applyProtection="1">
      <alignment vertical="center"/>
    </xf>
    <xf numFmtId="10" fontId="59" fillId="0" borderId="61" xfId="0" applyNumberFormat="1" applyFont="1" applyFill="1" applyBorder="1" applyAlignment="1" applyProtection="1">
      <alignment horizontal="right" vertical="center" wrapText="1"/>
    </xf>
    <xf numFmtId="10" fontId="59" fillId="0" borderId="62" xfId="0" applyNumberFormat="1" applyFont="1" applyFill="1" applyBorder="1" applyAlignment="1" applyProtection="1">
      <alignment horizontal="right" vertical="center" wrapText="1"/>
    </xf>
    <xf numFmtId="165" fontId="23" fillId="0" borderId="243" xfId="0" applyFont="1" applyFill="1" applyBorder="1" applyAlignment="1" applyProtection="1">
      <alignment vertical="center"/>
    </xf>
    <xf numFmtId="165" fontId="23" fillId="0" borderId="0" xfId="0" applyFont="1" applyFill="1" applyBorder="1" applyAlignment="1" applyProtection="1">
      <alignment vertical="center"/>
    </xf>
    <xf numFmtId="165" fontId="23" fillId="0" borderId="243" xfId="0" applyFont="1" applyFill="1" applyBorder="1" applyAlignment="1" applyProtection="1">
      <alignment horizontal="center" vertical="center"/>
    </xf>
    <xf numFmtId="165" fontId="23" fillId="0" borderId="0" xfId="0" applyFont="1" applyFill="1" applyBorder="1" applyAlignment="1" applyProtection="1">
      <alignment horizontal="center" vertical="center"/>
    </xf>
    <xf numFmtId="165" fontId="2" fillId="24" borderId="49" xfId="0" applyFont="1" applyFill="1" applyBorder="1" applyAlignment="1" applyProtection="1">
      <alignment horizontal="left" vertical="center"/>
    </xf>
    <xf numFmtId="165" fontId="2" fillId="24" borderId="27" xfId="0" applyFont="1" applyFill="1" applyBorder="1" applyAlignment="1" applyProtection="1">
      <alignment horizontal="left" vertical="center"/>
    </xf>
    <xf numFmtId="165" fontId="1" fillId="24" borderId="178" xfId="0" applyFont="1" applyFill="1" applyBorder="1" applyAlignment="1" applyProtection="1">
      <alignment horizontal="left" vertical="center"/>
    </xf>
    <xf numFmtId="165" fontId="1" fillId="24" borderId="251" xfId="0" applyFont="1" applyFill="1" applyBorder="1" applyAlignment="1" applyProtection="1">
      <alignment horizontal="left" vertical="center"/>
    </xf>
    <xf numFmtId="165" fontId="4" fillId="0" borderId="44" xfId="0" applyFont="1" applyFill="1" applyBorder="1" applyAlignment="1" applyProtection="1">
      <alignment horizontal="center" vertical="center"/>
    </xf>
    <xf numFmtId="165" fontId="4" fillId="0" borderId="7" xfId="0" applyFont="1" applyFill="1" applyBorder="1" applyAlignment="1" applyProtection="1">
      <alignment horizontal="center" vertical="center"/>
    </xf>
    <xf numFmtId="165" fontId="4" fillId="0" borderId="127" xfId="0" applyFont="1" applyFill="1" applyBorder="1" applyAlignment="1" applyProtection="1">
      <alignment horizontal="center" vertical="center"/>
    </xf>
    <xf numFmtId="165" fontId="23" fillId="0" borderId="44" xfId="0" applyFont="1" applyFill="1" applyBorder="1" applyAlignment="1" applyProtection="1">
      <alignment vertical="center"/>
    </xf>
    <xf numFmtId="165" fontId="23" fillId="0" borderId="7" xfId="0" applyFont="1" applyFill="1" applyBorder="1" applyAlignment="1" applyProtection="1">
      <alignment vertical="center"/>
    </xf>
    <xf numFmtId="165" fontId="23" fillId="0" borderId="127" xfId="0" applyFont="1" applyFill="1" applyBorder="1" applyAlignment="1" applyProtection="1">
      <alignment vertical="center"/>
    </xf>
    <xf numFmtId="0" fontId="58" fillId="0" borderId="282" xfId="0" applyNumberFormat="1" applyFont="1" applyFill="1" applyBorder="1" applyAlignment="1" applyProtection="1">
      <alignment horizontal="center" vertical="center" textRotation="255" wrapText="1"/>
    </xf>
    <xf numFmtId="0" fontId="58" fillId="0" borderId="283" xfId="0" applyNumberFormat="1" applyFont="1" applyFill="1" applyBorder="1" applyAlignment="1" applyProtection="1">
      <alignment horizontal="center" vertical="center" textRotation="255" wrapText="1"/>
    </xf>
    <xf numFmtId="0" fontId="58" fillId="0" borderId="284" xfId="0" applyNumberFormat="1" applyFont="1" applyFill="1" applyBorder="1" applyAlignment="1" applyProtection="1">
      <alignment horizontal="center" vertical="center" textRotation="255" wrapText="1"/>
    </xf>
    <xf numFmtId="165" fontId="23" fillId="0" borderId="285" xfId="0" applyFont="1" applyFill="1" applyBorder="1" applyAlignment="1" applyProtection="1">
      <alignment vertical="center"/>
    </xf>
    <xf numFmtId="165" fontId="23" fillId="0" borderId="286" xfId="0" applyFont="1" applyFill="1" applyBorder="1" applyAlignment="1" applyProtection="1">
      <alignment vertical="center"/>
    </xf>
    <xf numFmtId="165" fontId="23" fillId="0" borderId="115" xfId="0" applyFont="1" applyFill="1" applyBorder="1" applyAlignment="1" applyProtection="1">
      <alignment vertical="center"/>
    </xf>
    <xf numFmtId="10" fontId="23" fillId="0" borderId="197" xfId="0" applyNumberFormat="1" applyFont="1" applyFill="1" applyBorder="1" applyAlignment="1" applyProtection="1">
      <alignment horizontal="center" vertical="center" wrapText="1"/>
    </xf>
    <xf numFmtId="10" fontId="23" fillId="0" borderId="9" xfId="0" applyNumberFormat="1" applyFont="1" applyFill="1" applyBorder="1" applyAlignment="1" applyProtection="1">
      <alignment horizontal="center" vertical="center" wrapText="1"/>
    </xf>
    <xf numFmtId="165" fontId="2" fillId="24" borderId="45" xfId="0" applyFont="1" applyFill="1" applyBorder="1" applyAlignment="1" applyProtection="1">
      <alignment horizontal="left" vertical="center"/>
    </xf>
    <xf numFmtId="165" fontId="2" fillId="24" borderId="277" xfId="0" applyFont="1" applyFill="1" applyBorder="1" applyAlignment="1" applyProtection="1">
      <alignment horizontal="left" vertical="center"/>
    </xf>
    <xf numFmtId="165" fontId="23" fillId="0" borderId="287" xfId="0" applyFont="1" applyFill="1" applyBorder="1" applyAlignment="1" applyProtection="1">
      <alignment horizontal="center" vertical="center"/>
    </xf>
    <xf numFmtId="165" fontId="23" fillId="0" borderId="62" xfId="0" applyFont="1" applyFill="1" applyBorder="1" applyAlignment="1" applyProtection="1">
      <alignment horizontal="center" vertical="center"/>
    </xf>
    <xf numFmtId="165" fontId="23" fillId="0" borderId="79" xfId="0" applyFont="1" applyFill="1" applyBorder="1" applyAlignment="1" applyProtection="1">
      <alignment horizontal="center" vertical="center"/>
    </xf>
    <xf numFmtId="165" fontId="23" fillId="0" borderId="225" xfId="0" applyFont="1" applyFill="1" applyBorder="1" applyAlignment="1" applyProtection="1">
      <alignment vertical="center"/>
    </xf>
    <xf numFmtId="165" fontId="23" fillId="0" borderId="272" xfId="0" applyFont="1" applyFill="1" applyBorder="1" applyAlignment="1" applyProtection="1">
      <alignment vertical="center"/>
    </xf>
    <xf numFmtId="165" fontId="23" fillId="0" borderId="129" xfId="0" applyFont="1" applyFill="1" applyBorder="1" applyAlignment="1" applyProtection="1">
      <alignment vertical="center"/>
    </xf>
    <xf numFmtId="165" fontId="23" fillId="0" borderId="288" xfId="0" applyFont="1" applyFill="1" applyBorder="1" applyAlignment="1" applyProtection="1">
      <alignment horizontal="center" vertical="center"/>
    </xf>
    <xf numFmtId="165" fontId="23" fillId="0" borderId="289" xfId="0" applyFont="1" applyFill="1" applyBorder="1" applyAlignment="1" applyProtection="1">
      <alignment horizontal="center" vertical="center"/>
    </xf>
    <xf numFmtId="165" fontId="23" fillId="0" borderId="290" xfId="0" applyFont="1" applyFill="1" applyBorder="1" applyAlignment="1" applyProtection="1">
      <alignment horizontal="center" vertical="center"/>
    </xf>
    <xf numFmtId="165" fontId="2" fillId="24" borderId="291" xfId="0" applyFont="1" applyFill="1" applyBorder="1" applyAlignment="1" applyProtection="1">
      <alignment horizontal="left" vertical="center"/>
    </xf>
    <xf numFmtId="165" fontId="2" fillId="24" borderId="22" xfId="0" applyFont="1" applyFill="1" applyBorder="1" applyAlignment="1" applyProtection="1">
      <alignment horizontal="left" vertical="center"/>
    </xf>
    <xf numFmtId="165" fontId="3" fillId="24" borderId="26" xfId="0" applyFont="1" applyFill="1" applyBorder="1" applyAlignment="1" applyProtection="1">
      <alignment horizontal="center" vertical="center" wrapText="1"/>
    </xf>
    <xf numFmtId="165" fontId="3" fillId="24" borderId="16" xfId="0" applyFont="1" applyFill="1" applyBorder="1" applyAlignment="1" applyProtection="1">
      <alignment horizontal="center" vertical="center" wrapText="1"/>
    </xf>
    <xf numFmtId="165" fontId="3" fillId="24" borderId="27" xfId="0" applyFont="1" applyFill="1" applyBorder="1" applyAlignment="1" applyProtection="1">
      <alignment horizontal="center" vertical="center" wrapText="1"/>
    </xf>
    <xf numFmtId="165" fontId="3" fillId="24" borderId="30" xfId="0" applyFont="1" applyFill="1" applyBorder="1" applyAlignment="1" applyProtection="1">
      <alignment horizontal="center" vertical="center" wrapText="1"/>
    </xf>
    <xf numFmtId="165" fontId="3" fillId="24" borderId="17" xfId="0" applyFont="1" applyFill="1" applyBorder="1" applyAlignment="1" applyProtection="1">
      <alignment horizontal="center" vertical="center" wrapText="1"/>
    </xf>
    <xf numFmtId="165" fontId="3" fillId="24" borderId="22" xfId="0" applyFont="1" applyFill="1" applyBorder="1" applyAlignment="1" applyProtection="1">
      <alignment horizontal="center" vertical="center" wrapText="1"/>
    </xf>
    <xf numFmtId="0" fontId="103" fillId="32" borderId="292" xfId="29" applyFont="1" applyFill="1" applyBorder="1" applyAlignment="1" applyProtection="1">
      <alignment horizontal="center" vertical="center" wrapText="1"/>
    </xf>
    <xf numFmtId="0" fontId="103" fillId="32" borderId="293" xfId="29" applyFont="1" applyFill="1" applyBorder="1" applyAlignment="1" applyProtection="1">
      <alignment horizontal="center" vertical="center" wrapText="1"/>
    </xf>
    <xf numFmtId="0" fontId="103" fillId="32" borderId="294" xfId="29" applyFont="1" applyFill="1" applyBorder="1" applyAlignment="1" applyProtection="1">
      <alignment horizontal="center" vertical="center" wrapText="1"/>
    </xf>
    <xf numFmtId="0" fontId="103" fillId="32" borderId="295" xfId="29" applyFont="1" applyFill="1" applyBorder="1" applyAlignment="1" applyProtection="1">
      <alignment horizontal="center" vertical="center" wrapText="1"/>
    </xf>
    <xf numFmtId="0" fontId="103" fillId="32" borderId="264" xfId="29" applyFont="1" applyFill="1" applyBorder="1" applyAlignment="1" applyProtection="1">
      <alignment horizontal="center" vertical="center" wrapText="1"/>
    </xf>
    <xf numFmtId="0" fontId="103" fillId="25" borderId="259" xfId="29" applyFont="1" applyFill="1" applyBorder="1" applyAlignment="1" applyProtection="1">
      <alignment horizontal="center" vertical="center" wrapText="1"/>
    </xf>
    <xf numFmtId="0" fontId="103" fillId="25" borderId="264" xfId="29" applyFont="1" applyFill="1" applyBorder="1" applyAlignment="1" applyProtection="1">
      <alignment horizontal="center" vertical="center" wrapText="1"/>
    </xf>
    <xf numFmtId="0" fontId="103" fillId="52" borderId="292" xfId="29" applyFont="1" applyFill="1" applyBorder="1" applyAlignment="1" applyProtection="1">
      <alignment horizontal="center" vertical="center" wrapText="1"/>
    </xf>
    <xf numFmtId="0" fontId="103" fillId="52" borderId="293" xfId="29" applyFont="1" applyFill="1" applyBorder="1" applyAlignment="1" applyProtection="1">
      <alignment horizontal="center" vertical="center" wrapText="1"/>
    </xf>
    <xf numFmtId="0" fontId="103" fillId="52" borderId="294" xfId="29" applyFont="1" applyFill="1" applyBorder="1" applyAlignment="1" applyProtection="1">
      <alignment horizontal="center" vertical="center" wrapText="1"/>
    </xf>
    <xf numFmtId="0" fontId="103" fillId="52" borderId="259" xfId="29" applyFont="1" applyFill="1" applyBorder="1" applyAlignment="1" applyProtection="1">
      <alignment horizontal="center" vertical="center" wrapText="1"/>
    </xf>
    <xf numFmtId="0" fontId="103" fillId="52" borderId="264" xfId="29" applyFont="1" applyFill="1" applyBorder="1" applyAlignment="1" applyProtection="1">
      <alignment horizontal="center" vertical="center" wrapText="1"/>
    </xf>
    <xf numFmtId="0" fontId="103" fillId="34" borderId="292" xfId="29" applyFont="1" applyBorder="1" applyAlignment="1" applyProtection="1">
      <alignment horizontal="center" vertical="center" wrapText="1"/>
    </xf>
    <xf numFmtId="0" fontId="103" fillId="34" borderId="293" xfId="29" applyFont="1" applyBorder="1" applyAlignment="1" applyProtection="1">
      <alignment horizontal="center" vertical="center" wrapText="1"/>
    </xf>
    <xf numFmtId="0" fontId="103" fillId="34" borderId="294" xfId="29" applyFont="1" applyBorder="1" applyAlignment="1" applyProtection="1">
      <alignment horizontal="center" vertical="center" wrapText="1"/>
    </xf>
    <xf numFmtId="169" fontId="31" fillId="44" borderId="46" xfId="0" applyNumberFormat="1" applyFont="1" applyFill="1" applyBorder="1" applyAlignment="1" applyProtection="1">
      <alignment horizontal="center"/>
    </xf>
    <xf numFmtId="169" fontId="31" fillId="44" borderId="48" xfId="0" applyNumberFormat="1" applyFont="1" applyFill="1" applyBorder="1" applyAlignment="1" applyProtection="1">
      <alignment horizontal="center"/>
    </xf>
    <xf numFmtId="165" fontId="3" fillId="24" borderId="68" xfId="0" applyFont="1" applyFill="1" applyBorder="1" applyAlignment="1" applyProtection="1">
      <alignment horizontal="center" vertical="center" wrapText="1"/>
    </xf>
    <xf numFmtId="0" fontId="103" fillId="36" borderId="292" xfId="29" applyFont="1" applyFill="1" applyBorder="1" applyAlignment="1" applyProtection="1">
      <alignment horizontal="center" vertical="center" wrapText="1"/>
    </xf>
    <xf numFmtId="0" fontId="103" fillId="36" borderId="293" xfId="29" applyFont="1" applyFill="1" applyBorder="1" applyAlignment="1" applyProtection="1">
      <alignment horizontal="center" vertical="center" wrapText="1"/>
    </xf>
    <xf numFmtId="0" fontId="103" fillId="36" borderId="294" xfId="29" applyFont="1" applyFill="1" applyBorder="1" applyAlignment="1" applyProtection="1">
      <alignment horizontal="center" vertical="center" wrapText="1"/>
    </xf>
    <xf numFmtId="0" fontId="103" fillId="36" borderId="259" xfId="29" applyFont="1" applyFill="1" applyBorder="1" applyAlignment="1" applyProtection="1">
      <alignment horizontal="center" vertical="center" wrapText="1"/>
    </xf>
    <xf numFmtId="0" fontId="103" fillId="36" borderId="264" xfId="29" applyFont="1" applyFill="1" applyBorder="1" applyAlignment="1" applyProtection="1">
      <alignment horizontal="center" vertical="center" wrapText="1"/>
    </xf>
    <xf numFmtId="165" fontId="3" fillId="24" borderId="0" xfId="0" applyFont="1" applyFill="1" applyBorder="1" applyAlignment="1" applyProtection="1">
      <alignment horizontal="center" vertical="center" wrapText="1"/>
    </xf>
    <xf numFmtId="165" fontId="32" fillId="0" borderId="296" xfId="0" applyFont="1" applyBorder="1" applyAlignment="1" applyProtection="1">
      <alignment horizontal="center" vertical="center"/>
    </xf>
    <xf numFmtId="165" fontId="32" fillId="0" borderId="297" xfId="0" applyFont="1" applyBorder="1" applyAlignment="1" applyProtection="1">
      <alignment horizontal="center" vertical="center"/>
    </xf>
    <xf numFmtId="165" fontId="32" fillId="0" borderId="298" xfId="0" applyFont="1" applyBorder="1" applyAlignment="1" applyProtection="1">
      <alignment horizontal="center" vertical="center"/>
    </xf>
    <xf numFmtId="165" fontId="4" fillId="0" borderId="299" xfId="0" applyFont="1" applyFill="1" applyBorder="1" applyAlignment="1" applyProtection="1">
      <alignment horizontal="center" vertical="center"/>
    </xf>
    <xf numFmtId="165" fontId="4" fillId="0" borderId="96" xfId="0" applyFont="1" applyFill="1" applyBorder="1" applyAlignment="1" applyProtection="1">
      <alignment horizontal="center" vertical="center"/>
    </xf>
    <xf numFmtId="165" fontId="4" fillId="0" borderId="300" xfId="0" applyFont="1" applyFill="1" applyBorder="1" applyAlignment="1" applyProtection="1">
      <alignment horizontal="center" vertical="center"/>
    </xf>
    <xf numFmtId="165" fontId="23" fillId="0" borderId="301" xfId="0" applyFont="1" applyFill="1" applyBorder="1" applyAlignment="1" applyProtection="1">
      <alignment vertical="center"/>
    </xf>
    <xf numFmtId="165" fontId="23" fillId="0" borderId="275" xfId="0" applyFont="1" applyFill="1" applyBorder="1" applyAlignment="1" applyProtection="1">
      <alignment vertical="center"/>
    </xf>
    <xf numFmtId="165" fontId="23" fillId="0" borderId="113" xfId="0" applyFont="1" applyFill="1" applyBorder="1" applyAlignment="1" applyProtection="1">
      <alignment vertical="center"/>
    </xf>
    <xf numFmtId="0" fontId="3" fillId="0" borderId="107" xfId="0" applyNumberFormat="1" applyFont="1" applyFill="1" applyBorder="1" applyAlignment="1" applyProtection="1">
      <alignment horizontal="center" vertical="center" textRotation="255" wrapText="1"/>
    </xf>
    <xf numFmtId="0" fontId="3" fillId="0" borderId="124" xfId="0" applyNumberFormat="1" applyFont="1" applyFill="1" applyBorder="1" applyAlignment="1" applyProtection="1">
      <alignment horizontal="center" vertical="center" textRotation="255" wrapText="1"/>
    </xf>
    <xf numFmtId="0" fontId="3" fillId="0" borderId="302" xfId="0" applyNumberFormat="1" applyFont="1" applyFill="1" applyBorder="1" applyAlignment="1" applyProtection="1">
      <alignment horizontal="center" vertical="center" textRotation="255" wrapText="1"/>
    </xf>
    <xf numFmtId="165" fontId="23" fillId="0" borderId="296" xfId="0" applyFont="1" applyFill="1" applyBorder="1" applyAlignment="1" applyProtection="1">
      <alignment horizontal="center" vertical="center"/>
    </xf>
    <xf numFmtId="165" fontId="23" fillId="0" borderId="297" xfId="0" applyFont="1" applyFill="1" applyBorder="1" applyAlignment="1" applyProtection="1">
      <alignment horizontal="center" vertical="center"/>
    </xf>
    <xf numFmtId="165" fontId="23" fillId="0" borderId="298" xfId="0" applyFont="1" applyFill="1" applyBorder="1" applyAlignment="1" applyProtection="1">
      <alignment horizontal="center" vertical="center"/>
    </xf>
    <xf numFmtId="165" fontId="1" fillId="0" borderId="178" xfId="0" applyFont="1" applyBorder="1" applyAlignment="1" applyProtection="1">
      <alignment horizontal="center" vertical="center"/>
    </xf>
    <xf numFmtId="165" fontId="1" fillId="0" borderId="179" xfId="0" applyFont="1" applyBorder="1" applyAlignment="1" applyProtection="1">
      <alignment horizontal="center" vertical="center"/>
    </xf>
    <xf numFmtId="165" fontId="1" fillId="0" borderId="180" xfId="0" applyFont="1" applyBorder="1" applyAlignment="1" applyProtection="1">
      <alignment horizontal="center" vertical="center"/>
    </xf>
    <xf numFmtId="165" fontId="23" fillId="0" borderId="226" xfId="0" applyFont="1" applyFill="1" applyBorder="1" applyAlignment="1" applyProtection="1">
      <alignment horizontal="center" vertical="center"/>
    </xf>
    <xf numFmtId="165" fontId="23" fillId="0" borderId="198" xfId="0" applyFont="1" applyFill="1" applyBorder="1" applyAlignment="1" applyProtection="1">
      <alignment horizontal="center" vertical="center"/>
    </xf>
    <xf numFmtId="165" fontId="23" fillId="0" borderId="133" xfId="0" applyFont="1" applyFill="1" applyBorder="1" applyAlignment="1" applyProtection="1">
      <alignment horizontal="center" vertical="center"/>
    </xf>
    <xf numFmtId="165" fontId="3" fillId="24" borderId="178" xfId="0" applyFont="1" applyFill="1" applyBorder="1" applyAlignment="1" applyProtection="1">
      <alignment horizontal="left" vertical="center" wrapText="1"/>
    </xf>
    <xf numFmtId="165" fontId="0" fillId="0" borderId="179" xfId="0" applyBorder="1" applyAlignment="1" applyProtection="1">
      <alignment horizontal="left" vertical="center" wrapText="1"/>
    </xf>
    <xf numFmtId="165" fontId="23" fillId="0" borderId="201" xfId="0" applyFont="1" applyFill="1" applyBorder="1" applyAlignment="1" applyProtection="1">
      <alignment vertical="center"/>
    </xf>
    <xf numFmtId="165" fontId="23" fillId="0" borderId="120" xfId="0" applyFont="1" applyFill="1" applyBorder="1" applyAlignment="1" applyProtection="1">
      <alignment vertical="center"/>
    </xf>
    <xf numFmtId="165" fontId="23" fillId="0" borderId="13" xfId="0" applyFont="1" applyFill="1" applyBorder="1" applyAlignment="1" applyProtection="1">
      <alignment vertical="center"/>
    </xf>
    <xf numFmtId="165" fontId="23" fillId="0" borderId="80" xfId="0" applyFont="1" applyFill="1" applyBorder="1" applyAlignment="1" applyProtection="1">
      <alignment vertical="center"/>
    </xf>
    <xf numFmtId="165" fontId="23" fillId="0" borderId="111" xfId="0" applyFont="1" applyFill="1" applyBorder="1" applyAlignment="1" applyProtection="1">
      <alignment vertical="center"/>
    </xf>
    <xf numFmtId="165" fontId="23" fillId="0" borderId="10" xfId="0" applyFont="1" applyFill="1" applyBorder="1" applyAlignment="1" applyProtection="1">
      <alignment vertical="center"/>
    </xf>
    <xf numFmtId="165" fontId="23" fillId="0" borderId="201" xfId="0" applyFont="1" applyFill="1" applyBorder="1" applyAlignment="1" applyProtection="1">
      <alignment horizontal="center" vertical="center"/>
    </xf>
    <xf numFmtId="165" fontId="23" fillId="0" borderId="11" xfId="0" applyFont="1" applyFill="1" applyBorder="1" applyAlignment="1" applyProtection="1">
      <alignment vertical="center"/>
    </xf>
    <xf numFmtId="165" fontId="23" fillId="0" borderId="208" xfId="0" applyFont="1" applyFill="1" applyBorder="1" applyAlignment="1" applyProtection="1">
      <alignment horizontal="center" vertical="center"/>
    </xf>
    <xf numFmtId="165" fontId="23" fillId="0" borderId="365" xfId="0" applyFont="1" applyFill="1" applyBorder="1" applyAlignment="1" applyProtection="1">
      <alignment horizontal="center" vertical="center"/>
    </xf>
    <xf numFmtId="165" fontId="29" fillId="0" borderId="208" xfId="0" applyFont="1" applyFill="1" applyBorder="1" applyAlignment="1" applyProtection="1">
      <alignment horizontal="center" vertical="center"/>
    </xf>
    <xf numFmtId="165" fontId="29" fillId="0" borderId="209" xfId="0" applyFont="1" applyFill="1" applyBorder="1" applyAlignment="1" applyProtection="1">
      <alignment horizontal="center" vertical="center"/>
    </xf>
    <xf numFmtId="165" fontId="29" fillId="0" borderId="214" xfId="0" applyFont="1" applyFill="1" applyBorder="1" applyAlignment="1" applyProtection="1">
      <alignment horizontal="center" vertical="center"/>
    </xf>
    <xf numFmtId="165" fontId="23" fillId="0" borderId="202" xfId="0" applyFont="1" applyFill="1" applyBorder="1" applyAlignment="1" applyProtection="1">
      <alignment horizontal="center" vertical="center"/>
    </xf>
    <xf numFmtId="165" fontId="23" fillId="0" borderId="65" xfId="0" applyFont="1" applyFill="1" applyBorder="1" applyAlignment="1" applyProtection="1">
      <alignment horizontal="center" vertical="center"/>
    </xf>
    <xf numFmtId="165" fontId="23" fillId="0" borderId="304" xfId="0" applyFont="1" applyFill="1" applyBorder="1" applyAlignment="1" applyProtection="1">
      <alignment horizontal="center" vertical="center"/>
    </xf>
    <xf numFmtId="165" fontId="23" fillId="0" borderId="305" xfId="0" applyFont="1" applyFill="1" applyBorder="1" applyAlignment="1" applyProtection="1">
      <alignment horizontal="center" vertical="center"/>
    </xf>
    <xf numFmtId="165" fontId="23" fillId="0" borderId="306" xfId="0" applyFont="1" applyFill="1" applyBorder="1" applyAlignment="1" applyProtection="1">
      <alignment horizontal="center" vertical="center"/>
    </xf>
    <xf numFmtId="165" fontId="23" fillId="0" borderId="307" xfId="0" applyFont="1" applyFill="1" applyBorder="1" applyAlignment="1" applyProtection="1">
      <alignment horizontal="center" vertical="center"/>
    </xf>
    <xf numFmtId="165" fontId="32" fillId="0" borderId="305" xfId="0" applyFont="1" applyBorder="1" applyAlignment="1" applyProtection="1">
      <alignment horizontal="center" vertical="center"/>
    </xf>
    <xf numFmtId="165" fontId="32" fillId="0" borderId="306" xfId="0" applyFont="1" applyBorder="1" applyAlignment="1" applyProtection="1">
      <alignment horizontal="center" vertical="center"/>
    </xf>
    <xf numFmtId="165" fontId="4" fillId="0" borderId="203" xfId="0" applyFont="1" applyFill="1" applyBorder="1" applyAlignment="1" applyProtection="1">
      <alignment horizontal="center" vertical="center"/>
    </xf>
    <xf numFmtId="165" fontId="4" fillId="0" borderId="204" xfId="0" applyFont="1" applyFill="1" applyBorder="1" applyAlignment="1" applyProtection="1">
      <alignment horizontal="center" vertical="center"/>
    </xf>
    <xf numFmtId="165" fontId="4" fillId="0" borderId="200" xfId="0" applyFont="1" applyFill="1" applyBorder="1" applyAlignment="1" applyProtection="1">
      <alignment horizontal="center" vertical="center"/>
    </xf>
    <xf numFmtId="10" fontId="23" fillId="0" borderId="208" xfId="0" applyNumberFormat="1" applyFont="1" applyFill="1" applyBorder="1" applyAlignment="1" applyProtection="1">
      <alignment horizontal="center" vertical="center" wrapText="1"/>
    </xf>
    <xf numFmtId="10" fontId="23" fillId="0" borderId="209" xfId="0" applyNumberFormat="1" applyFont="1" applyFill="1" applyBorder="1" applyAlignment="1" applyProtection="1">
      <alignment horizontal="center" vertical="center" wrapText="1"/>
    </xf>
    <xf numFmtId="10" fontId="23" fillId="0" borderId="214" xfId="0" applyNumberFormat="1" applyFont="1" applyFill="1" applyBorder="1" applyAlignment="1" applyProtection="1">
      <alignment horizontal="center" vertical="center" wrapText="1"/>
    </xf>
    <xf numFmtId="165" fontId="23" fillId="0" borderId="353" xfId="0" applyFont="1" applyFill="1" applyBorder="1" applyAlignment="1" applyProtection="1">
      <alignment horizontal="center" vertical="center"/>
    </xf>
    <xf numFmtId="165" fontId="23" fillId="0" borderId="364" xfId="0" applyFont="1" applyFill="1" applyBorder="1" applyAlignment="1" applyProtection="1">
      <alignment horizontal="center" vertical="center"/>
    </xf>
    <xf numFmtId="165" fontId="23" fillId="0" borderId="352" xfId="0" applyFont="1" applyFill="1" applyBorder="1" applyAlignment="1" applyProtection="1">
      <alignment horizontal="center" vertical="center"/>
    </xf>
    <xf numFmtId="175" fontId="15" fillId="35" borderId="355" xfId="0" applyNumberFormat="1" applyFont="1" applyFill="1" applyBorder="1" applyAlignment="1" applyProtection="1">
      <alignment horizontal="center" vertical="center"/>
    </xf>
    <xf numFmtId="175" fontId="15" fillId="35" borderId="342" xfId="0" applyNumberFormat="1" applyFont="1" applyFill="1" applyBorder="1" applyAlignment="1" applyProtection="1">
      <alignment horizontal="center" vertical="center"/>
    </xf>
    <xf numFmtId="165" fontId="32" fillId="0" borderId="353" xfId="0" applyFont="1" applyBorder="1" applyAlignment="1" applyProtection="1">
      <alignment horizontal="center" vertical="center"/>
    </xf>
    <xf numFmtId="165" fontId="32" fillId="0" borderId="364" xfId="0" applyFont="1" applyBorder="1" applyAlignment="1" applyProtection="1">
      <alignment horizontal="center" vertical="center"/>
    </xf>
    <xf numFmtId="165" fontId="32" fillId="0" borderId="352" xfId="0" applyFont="1" applyBorder="1" applyAlignment="1" applyProtection="1">
      <alignment horizontal="center" vertical="center"/>
    </xf>
    <xf numFmtId="165" fontId="47" fillId="0" borderId="178" xfId="0" applyFont="1" applyBorder="1" applyAlignment="1" applyProtection="1">
      <alignment horizontal="center" vertical="center"/>
    </xf>
    <xf numFmtId="165" fontId="47" fillId="0" borderId="179" xfId="0" applyFont="1" applyBorder="1" applyAlignment="1" applyProtection="1">
      <alignment horizontal="center" vertical="center"/>
    </xf>
    <xf numFmtId="165" fontId="47" fillId="0" borderId="180" xfId="0" applyFont="1" applyBorder="1" applyAlignment="1" applyProtection="1">
      <alignment horizontal="center" vertical="center"/>
    </xf>
    <xf numFmtId="175" fontId="15" fillId="35" borderId="303" xfId="0" applyNumberFormat="1" applyFont="1" applyFill="1" applyBorder="1" applyAlignment="1" applyProtection="1">
      <alignment horizontal="center" vertical="center"/>
    </xf>
    <xf numFmtId="175" fontId="15" fillId="35" borderId="200" xfId="0" applyNumberFormat="1" applyFont="1" applyFill="1" applyBorder="1" applyAlignment="1" applyProtection="1">
      <alignment horizontal="center" vertical="center"/>
    </xf>
    <xf numFmtId="165" fontId="15" fillId="35" borderId="184" xfId="0" applyFont="1" applyFill="1" applyBorder="1" applyAlignment="1" applyProtection="1">
      <alignment horizontal="center" vertical="center"/>
    </xf>
    <xf numFmtId="165" fontId="15" fillId="35" borderId="187" xfId="0" applyFont="1" applyFill="1" applyBorder="1" applyAlignment="1" applyProtection="1">
      <alignment horizontal="center" vertical="center"/>
    </xf>
    <xf numFmtId="165" fontId="23" fillId="0" borderId="309" xfId="0" applyFont="1" applyFill="1" applyBorder="1" applyAlignment="1" applyProtection="1">
      <alignment horizontal="center" vertical="center"/>
    </xf>
    <xf numFmtId="165" fontId="23" fillId="0" borderId="310" xfId="0" applyFont="1" applyFill="1" applyBorder="1" applyAlignment="1" applyProtection="1">
      <alignment horizontal="center" vertical="center"/>
    </xf>
    <xf numFmtId="165" fontId="23" fillId="0" borderId="311" xfId="0" applyFont="1" applyFill="1" applyBorder="1" applyAlignment="1" applyProtection="1">
      <alignment horizontal="center" vertical="center"/>
    </xf>
    <xf numFmtId="165" fontId="4" fillId="0" borderId="312" xfId="0" applyFont="1" applyFill="1" applyBorder="1" applyAlignment="1" applyProtection="1">
      <alignment horizontal="center" vertical="center"/>
    </xf>
    <xf numFmtId="165" fontId="4" fillId="0" borderId="313" xfId="0" applyFont="1" applyFill="1" applyBorder="1" applyAlignment="1" applyProtection="1">
      <alignment horizontal="center" vertical="center"/>
    </xf>
    <xf numFmtId="165" fontId="4" fillId="0" borderId="314" xfId="0" applyFont="1" applyFill="1" applyBorder="1" applyAlignment="1" applyProtection="1">
      <alignment horizontal="center" vertical="center"/>
    </xf>
    <xf numFmtId="10" fontId="108" fillId="0" borderId="184" xfId="61" applyNumberFormat="1" applyFont="1" applyFill="1" applyBorder="1" applyAlignment="1" applyProtection="1">
      <alignment horizontal="center" vertical="center"/>
    </xf>
    <xf numFmtId="10" fontId="108" fillId="0" borderId="187" xfId="61" applyNumberFormat="1" applyFont="1" applyFill="1" applyBorder="1" applyAlignment="1" applyProtection="1">
      <alignment horizontal="center" vertical="center"/>
    </xf>
    <xf numFmtId="176" fontId="29" fillId="0" borderId="184" xfId="0" applyNumberFormat="1" applyFont="1" applyFill="1" applyBorder="1" applyAlignment="1" applyProtection="1">
      <alignment horizontal="center" vertical="center"/>
    </xf>
    <xf numFmtId="176" fontId="29" fillId="0" borderId="187" xfId="0" applyNumberFormat="1" applyFont="1" applyFill="1" applyBorder="1" applyAlignment="1" applyProtection="1">
      <alignment horizontal="center" vertical="center"/>
    </xf>
    <xf numFmtId="165" fontId="29" fillId="0" borderId="182" xfId="0" applyFont="1" applyFill="1" applyBorder="1" applyAlignment="1" applyProtection="1">
      <alignment horizontal="center" vertical="center"/>
    </xf>
    <xf numFmtId="165" fontId="29" fillId="0" borderId="183" xfId="0" applyFont="1" applyFill="1" applyBorder="1" applyAlignment="1" applyProtection="1">
      <alignment horizontal="center" vertical="center"/>
    </xf>
    <xf numFmtId="165" fontId="29" fillId="0" borderId="191" xfId="0" applyFont="1" applyFill="1" applyBorder="1" applyAlignment="1" applyProtection="1">
      <alignment horizontal="center" vertical="center"/>
    </xf>
    <xf numFmtId="165" fontId="29" fillId="0" borderId="185" xfId="0" applyFont="1" applyFill="1" applyBorder="1" applyAlignment="1" applyProtection="1">
      <alignment horizontal="center" vertical="center"/>
    </xf>
    <xf numFmtId="165" fontId="29" fillId="0" borderId="186" xfId="0" applyFont="1" applyFill="1" applyBorder="1" applyAlignment="1" applyProtection="1">
      <alignment horizontal="center" vertical="center"/>
    </xf>
    <xf numFmtId="165" fontId="29" fillId="0" borderId="192" xfId="0" applyFont="1" applyFill="1" applyBorder="1" applyAlignment="1" applyProtection="1">
      <alignment horizontal="center" vertical="center"/>
    </xf>
    <xf numFmtId="10" fontId="23" fillId="26" borderId="184" xfId="0" applyNumberFormat="1" applyFont="1" applyFill="1" applyBorder="1" applyAlignment="1" applyProtection="1">
      <alignment horizontal="center" vertical="center"/>
      <protection locked="0"/>
    </xf>
    <xf numFmtId="10" fontId="23" fillId="26" borderId="187" xfId="0" applyNumberFormat="1" applyFont="1" applyFill="1" applyBorder="1" applyAlignment="1" applyProtection="1">
      <alignment horizontal="center" vertical="center"/>
      <protection locked="0"/>
    </xf>
    <xf numFmtId="0" fontId="58" fillId="0" borderId="143" xfId="0" applyNumberFormat="1" applyFont="1" applyFill="1" applyBorder="1" applyAlignment="1" applyProtection="1">
      <alignment horizontal="center" vertical="center" textRotation="255" wrapText="1"/>
    </xf>
    <xf numFmtId="0" fontId="58" fillId="0" borderId="154" xfId="0" applyNumberFormat="1" applyFont="1" applyFill="1" applyBorder="1" applyAlignment="1" applyProtection="1">
      <alignment horizontal="center" vertical="center" textRotation="255" wrapText="1"/>
    </xf>
    <xf numFmtId="176" fontId="108" fillId="0" borderId="184" xfId="0" applyNumberFormat="1" applyFont="1" applyFill="1" applyBorder="1" applyAlignment="1" applyProtection="1">
      <alignment horizontal="center" vertical="center"/>
    </xf>
    <xf numFmtId="176" fontId="108" fillId="0" borderId="187" xfId="0" applyNumberFormat="1" applyFont="1" applyFill="1" applyBorder="1" applyAlignment="1" applyProtection="1">
      <alignment horizontal="center" vertical="center"/>
    </xf>
    <xf numFmtId="10" fontId="23" fillId="0" borderId="165" xfId="0" applyNumberFormat="1" applyFont="1" applyFill="1" applyBorder="1" applyAlignment="1" applyProtection="1">
      <alignment horizontal="center" vertical="center" wrapText="1"/>
    </xf>
    <xf numFmtId="10" fontId="23" fillId="0" borderId="166" xfId="0" applyNumberFormat="1" applyFont="1" applyFill="1" applyBorder="1" applyAlignment="1" applyProtection="1">
      <alignment horizontal="center" vertical="center" wrapText="1"/>
    </xf>
    <xf numFmtId="10" fontId="23" fillId="0" borderId="189" xfId="0" applyNumberFormat="1" applyFont="1" applyFill="1" applyBorder="1" applyAlignment="1" applyProtection="1">
      <alignment horizontal="center" vertical="center" wrapText="1"/>
    </xf>
    <xf numFmtId="165" fontId="29" fillId="0" borderId="165" xfId="0" applyFont="1" applyFill="1" applyBorder="1" applyAlignment="1" applyProtection="1">
      <alignment horizontal="center" vertical="center"/>
    </xf>
    <xf numFmtId="165" fontId="29" fillId="0" borderId="308" xfId="0" applyFont="1" applyFill="1" applyBorder="1" applyAlignment="1" applyProtection="1">
      <alignment horizontal="center" vertical="center"/>
    </xf>
    <xf numFmtId="176" fontId="29" fillId="0" borderId="171" xfId="0" applyNumberFormat="1" applyFont="1" applyBorder="1" applyAlignment="1" applyProtection="1">
      <alignment horizontal="center" vertical="center"/>
    </xf>
    <xf numFmtId="176" fontId="29" fillId="0" borderId="187" xfId="0" applyNumberFormat="1" applyFont="1" applyBorder="1" applyAlignment="1" applyProtection="1">
      <alignment horizontal="center" vertical="center"/>
    </xf>
    <xf numFmtId="165" fontId="23" fillId="0" borderId="182" xfId="0" applyFont="1" applyFill="1" applyBorder="1" applyAlignment="1" applyProtection="1">
      <alignment horizontal="center" vertical="center"/>
    </xf>
    <xf numFmtId="165" fontId="23" fillId="0" borderId="183" xfId="0" applyFont="1" applyFill="1" applyBorder="1" applyAlignment="1" applyProtection="1">
      <alignment horizontal="center" vertical="center"/>
    </xf>
    <xf numFmtId="165" fontId="23" fillId="0" borderId="185" xfId="0" applyFont="1" applyFill="1" applyBorder="1" applyAlignment="1" applyProtection="1">
      <alignment horizontal="center" vertical="center"/>
    </xf>
    <xf numFmtId="165" fontId="23" fillId="0" borderId="186" xfId="0" applyFont="1" applyFill="1" applyBorder="1" applyAlignment="1" applyProtection="1">
      <alignment horizontal="center" vertical="center"/>
    </xf>
    <xf numFmtId="10" fontId="29" fillId="0" borderId="171" xfId="61" applyNumberFormat="1" applyFont="1" applyBorder="1" applyAlignment="1" applyProtection="1">
      <alignment horizontal="center" vertical="center"/>
    </xf>
    <xf numFmtId="10" fontId="29" fillId="0" borderId="187" xfId="61" applyNumberFormat="1" applyFont="1" applyBorder="1" applyAlignment="1" applyProtection="1">
      <alignment horizontal="center" vertical="center"/>
    </xf>
    <xf numFmtId="10" fontId="23" fillId="26" borderId="170" xfId="0" applyNumberFormat="1" applyFont="1" applyFill="1" applyBorder="1" applyAlignment="1" applyProtection="1">
      <alignment horizontal="center" vertical="center"/>
      <protection locked="0"/>
    </xf>
    <xf numFmtId="165" fontId="23" fillId="0" borderId="142" xfId="0" applyFont="1" applyFill="1" applyBorder="1" applyAlignment="1" applyProtection="1">
      <alignment horizontal="center" vertical="center"/>
    </xf>
    <xf numFmtId="165" fontId="23" fillId="0" borderId="8" xfId="0" applyFont="1" applyFill="1" applyBorder="1" applyAlignment="1" applyProtection="1">
      <alignment horizontal="center" vertical="center"/>
    </xf>
    <xf numFmtId="165" fontId="23" fillId="0" borderId="190" xfId="0" applyFont="1" applyFill="1" applyBorder="1" applyAlignment="1" applyProtection="1">
      <alignment horizontal="center" vertical="center"/>
    </xf>
    <xf numFmtId="165" fontId="23" fillId="0" borderId="192" xfId="0" applyFont="1" applyFill="1" applyBorder="1" applyAlignment="1" applyProtection="1">
      <alignment horizontal="center" vertical="center"/>
    </xf>
    <xf numFmtId="165" fontId="23" fillId="0" borderId="148" xfId="0" applyFont="1" applyFill="1" applyBorder="1" applyAlignment="1" applyProtection="1">
      <alignment horizontal="center" vertical="center"/>
    </xf>
    <xf numFmtId="165" fontId="23" fillId="0" borderId="155" xfId="0" applyFont="1" applyFill="1" applyBorder="1" applyAlignment="1" applyProtection="1">
      <alignment horizontal="center" vertical="center"/>
    </xf>
    <xf numFmtId="165" fontId="23" fillId="0" borderId="318" xfId="0" applyFont="1" applyFill="1" applyBorder="1" applyAlignment="1" applyProtection="1">
      <alignment horizontal="center" vertical="center"/>
    </xf>
    <xf numFmtId="165" fontId="23" fillId="0" borderId="319" xfId="0" applyFont="1" applyFill="1" applyBorder="1" applyAlignment="1" applyProtection="1">
      <alignment horizontal="center" vertical="center"/>
    </xf>
    <xf numFmtId="165" fontId="23" fillId="0" borderId="161" xfId="0" applyFont="1" applyFill="1" applyBorder="1" applyAlignment="1" applyProtection="1">
      <alignment horizontal="center" vertical="center"/>
    </xf>
    <xf numFmtId="165" fontId="23" fillId="0" borderId="181" xfId="0" applyFont="1" applyFill="1" applyBorder="1" applyAlignment="1" applyProtection="1">
      <alignment vertical="center"/>
    </xf>
    <xf numFmtId="165" fontId="23" fillId="0" borderId="151" xfId="0" applyFont="1" applyFill="1" applyBorder="1" applyAlignment="1" applyProtection="1">
      <alignment vertical="center"/>
    </xf>
    <xf numFmtId="165" fontId="23" fillId="0" borderId="139" xfId="0" applyFont="1" applyFill="1" applyBorder="1" applyAlignment="1" applyProtection="1">
      <alignment vertical="center"/>
    </xf>
    <xf numFmtId="165" fontId="23" fillId="0" borderId="181" xfId="0" applyFont="1" applyFill="1" applyBorder="1" applyAlignment="1" applyProtection="1">
      <alignment horizontal="center" vertical="center"/>
    </xf>
    <xf numFmtId="165" fontId="29" fillId="0" borderId="181" xfId="0" applyFont="1" applyFill="1" applyBorder="1" applyAlignment="1" applyProtection="1">
      <alignment horizontal="center" vertical="center"/>
    </xf>
    <xf numFmtId="165" fontId="29" fillId="0" borderId="62" xfId="0" applyFont="1" applyFill="1" applyBorder="1" applyAlignment="1" applyProtection="1">
      <alignment horizontal="center" vertical="center"/>
    </xf>
    <xf numFmtId="165" fontId="29" fillId="0" borderId="79" xfId="0" applyFont="1" applyFill="1" applyBorder="1" applyAlignment="1" applyProtection="1">
      <alignment horizontal="center" vertical="center"/>
    </xf>
    <xf numFmtId="165" fontId="29" fillId="0" borderId="309" xfId="0" applyFont="1" applyBorder="1" applyAlignment="1" applyProtection="1">
      <alignment horizontal="center" vertical="center"/>
    </xf>
    <xf numFmtId="165" fontId="29" fillId="0" borderId="310" xfId="0" applyFont="1" applyBorder="1" applyAlignment="1" applyProtection="1">
      <alignment horizontal="center" vertical="center"/>
    </xf>
    <xf numFmtId="165" fontId="29" fillId="0" borderId="311" xfId="0" applyFont="1" applyBorder="1" applyAlignment="1" applyProtection="1">
      <alignment horizontal="center" vertical="center"/>
    </xf>
    <xf numFmtId="165" fontId="4" fillId="0" borderId="315" xfId="0" applyFont="1" applyFill="1" applyBorder="1" applyAlignment="1" applyProtection="1">
      <alignment horizontal="center" vertical="center"/>
    </xf>
    <xf numFmtId="165" fontId="23" fillId="0" borderId="316" xfId="0" applyFont="1" applyFill="1" applyBorder="1" applyAlignment="1" applyProtection="1">
      <alignment vertical="center"/>
    </xf>
    <xf numFmtId="0" fontId="58" fillId="0" borderId="317" xfId="0" applyNumberFormat="1" applyFont="1" applyFill="1" applyBorder="1" applyAlignment="1" applyProtection="1">
      <alignment horizontal="center" vertical="center" textRotation="255" wrapText="1"/>
    </xf>
    <xf numFmtId="0" fontId="15" fillId="55" borderId="30" xfId="58" applyFont="1" applyFill="1" applyBorder="1" applyAlignment="1">
      <alignment horizontal="center" vertical="center" wrapText="1"/>
    </xf>
    <xf numFmtId="0" fontId="15" fillId="55" borderId="22" xfId="58" applyFont="1" applyFill="1" applyBorder="1" applyAlignment="1">
      <alignment horizontal="center" vertical="center" wrapText="1"/>
    </xf>
    <xf numFmtId="0" fontId="15" fillId="56" borderId="30" xfId="58" applyFont="1" applyFill="1" applyBorder="1" applyAlignment="1">
      <alignment horizontal="center" vertical="center" wrapText="1"/>
    </xf>
    <xf numFmtId="0" fontId="15" fillId="56" borderId="22" xfId="58" applyFont="1" applyFill="1" applyBorder="1" applyAlignment="1">
      <alignment horizontal="center" vertical="center" wrapText="1"/>
    </xf>
    <xf numFmtId="0" fontId="138" fillId="57" borderId="26" xfId="58" applyFont="1" applyFill="1" applyBorder="1" applyAlignment="1">
      <alignment horizontal="center" vertical="center"/>
    </xf>
    <xf numFmtId="0" fontId="138" fillId="57" borderId="27" xfId="58" applyFont="1" applyFill="1" applyBorder="1" applyAlignment="1">
      <alignment horizontal="center" vertical="center"/>
    </xf>
    <xf numFmtId="3" fontId="15" fillId="58" borderId="30" xfId="58" applyNumberFormat="1" applyFont="1" applyFill="1" applyBorder="1" applyAlignment="1">
      <alignment horizontal="center" vertical="center"/>
    </xf>
    <xf numFmtId="3" fontId="15" fillId="58" borderId="17" xfId="58" applyNumberFormat="1" applyFont="1" applyFill="1" applyBorder="1" applyAlignment="1">
      <alignment horizontal="center" vertical="center"/>
    </xf>
    <xf numFmtId="3" fontId="15" fillId="58" borderId="22" xfId="58" applyNumberFormat="1" applyFont="1" applyFill="1" applyBorder="1" applyAlignment="1">
      <alignment horizontal="center" vertical="center"/>
    </xf>
    <xf numFmtId="0" fontId="15" fillId="59" borderId="30" xfId="58" applyFont="1" applyFill="1" applyBorder="1" applyAlignment="1">
      <alignment horizontal="center" vertical="center" wrapText="1"/>
    </xf>
    <xf numFmtId="0" fontId="15" fillId="59" borderId="17" xfId="58" applyFont="1" applyFill="1" applyBorder="1" applyAlignment="1">
      <alignment horizontal="center" vertical="center" wrapText="1"/>
    </xf>
    <xf numFmtId="0" fontId="15" fillId="59" borderId="22" xfId="58" applyFont="1" applyFill="1" applyBorder="1" applyAlignment="1">
      <alignment horizontal="center" vertical="center" wrapText="1"/>
    </xf>
  </cellXfs>
  <cellStyles count="7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becera 1" xfId="26"/>
    <cellStyle name="Cabecera 2" xfId="27"/>
    <cellStyle name="Calculation" xfId="28"/>
    <cellStyle name="Celda de comprobación" xfId="29" builtinId="23"/>
    <cellStyle name="Check Cell" xfId="30"/>
    <cellStyle name="Comma0" xfId="31"/>
    <cellStyle name="Currency0" xfId="32"/>
    <cellStyle name="Date" xfId="33"/>
    <cellStyle name="Euro" xfId="34"/>
    <cellStyle name="Explanatory Text" xfId="35"/>
    <cellStyle name="Fecha" xfId="36"/>
    <cellStyle name="Fijo" xfId="37"/>
    <cellStyle name="Fixed" xfId="38"/>
    <cellStyle name="Good" xfId="39"/>
    <cellStyle name="Heading 1" xfId="40"/>
    <cellStyle name="Heading 2" xfId="41"/>
    <cellStyle name="Heading 3" xfId="42"/>
    <cellStyle name="Heading 4" xfId="43"/>
    <cellStyle name="Hipervínculo" xfId="44" builtinId="8"/>
    <cellStyle name="Input" xfId="45"/>
    <cellStyle name="Linked Cell" xfId="46"/>
    <cellStyle name="Millares" xfId="47" builtinId="3"/>
    <cellStyle name="Monetario" xfId="48"/>
    <cellStyle name="Monetario0" xfId="49"/>
    <cellStyle name="Normal" xfId="0" builtinId="0"/>
    <cellStyle name="Normal 2" xfId="50"/>
    <cellStyle name="Normal 3" xfId="51"/>
    <cellStyle name="Normal_Modelo de DDJJ III" xfId="52"/>
    <cellStyle name="Normal_Modelo de DDJJ III 2" xfId="53"/>
    <cellStyle name="Normal_Modelo de DDJJ III_NUEVO ANEXO III V2 4900044802_AJ" xfId="54"/>
    <cellStyle name="Normal_Modelo estructura de costos_A" xfId="55"/>
    <cellStyle name="Normal_Modelo estructura de costos_A_NUEVO ANEXO III V2 4900044802_AJ" xfId="56"/>
    <cellStyle name="Normal_Modelo estructura de costos_C" xfId="57"/>
    <cellStyle name="Normal_Precio equipos insumos_1" xfId="58"/>
    <cellStyle name="Note" xfId="59"/>
    <cellStyle name="Output" xfId="60"/>
    <cellStyle name="Porcentaje" xfId="61" builtinId="5"/>
    <cellStyle name="PSChar" xfId="62"/>
    <cellStyle name="PSDate" xfId="63"/>
    <cellStyle name="PSDec" xfId="64"/>
    <cellStyle name="PSHeading" xfId="65"/>
    <cellStyle name="PSInt" xfId="66"/>
    <cellStyle name="PSSpacer" xfId="67"/>
    <cellStyle name="Punto" xfId="68"/>
    <cellStyle name="Punto0" xfId="69"/>
    <cellStyle name="Title" xfId="70"/>
    <cellStyle name="Warning Text" xfId="7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color theme="1"/>
      </font>
      <fill>
        <patternFill>
          <bgColor rgb="FFCCFFFF"/>
        </patternFill>
      </fill>
    </dxf>
    <dxf>
      <fill>
        <patternFill>
          <bgColor rgb="FFFFCCCC"/>
        </patternFill>
      </fill>
    </dxf>
    <dxf>
      <font>
        <color theme="1"/>
      </font>
      <fill>
        <patternFill>
          <bgColor rgb="FFCCFFFF"/>
        </patternFill>
      </fill>
    </dxf>
    <dxf>
      <fill>
        <patternFill>
          <bgColor rgb="FFFFCCCC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A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Lbls>
            <c:dLbl>
              <c:idx val="1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A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A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A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A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'Aplicación Indices'!$J$37:$J$41</c:f>
              <c:strCache>
                <c:ptCount val="5"/>
                <c:pt idx="0">
                  <c:v>Indice Dólar</c:v>
                </c:pt>
                <c:pt idx="1">
                  <c:v>Indice IPIM</c:v>
                </c:pt>
                <c:pt idx="2">
                  <c:v>Indice Gasoil</c:v>
                </c:pt>
                <c:pt idx="3">
                  <c:v>Indice Vehículos</c:v>
                </c:pt>
                <c:pt idx="4">
                  <c:v>Ajustes Mano Obra</c:v>
                </c:pt>
              </c:strCache>
            </c:strRef>
          </c:cat>
          <c:val>
            <c:numRef>
              <c:f>'Aplicación Indices'!$I$37:$I$41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AR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AR"/>
    </a:p>
  </c:txPr>
  <c:printSettings>
    <c:headerFooter/>
    <c:pageMargins b="0.75000000000000588" l="0.70000000000000062" r="0.70000000000000062" t="0.750000000000005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41</xdr:row>
      <xdr:rowOff>38100</xdr:rowOff>
    </xdr:from>
    <xdr:to>
      <xdr:col>10</xdr:col>
      <xdr:colOff>590550</xdr:colOff>
      <xdr:row>57</xdr:row>
      <xdr:rowOff>95250</xdr:rowOff>
    </xdr:to>
    <xdr:graphicFrame macro="">
      <xdr:nvGraphicFramePr>
        <xdr:cNvPr id="40042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crdcrdat01\Depart\Documents%20and%20Settings\Administrador\Mis%20documentos\Descargas\WINDOWS\Escritorio\030903%20Pres.YPF\CrRv-Coef-Perf-Te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LITS"/>
      <sheetName val="DATABASE"/>
      <sheetName val="Cobzas CR Calc. "/>
    </sheetNames>
    <sheetDataSet>
      <sheetData sheetId="0"/>
      <sheetData sheetId="1"/>
      <sheetData sheetId="2"/>
    </sheetDataSet>
  </externalBook>
</externalLink>
</file>

<file path=xl/tables/table1.xml><?xml version="1.0" encoding="utf-8"?>
<table xmlns="http://schemas.openxmlformats.org/spreadsheetml/2006/main" id="3" name="Tabla3" displayName="Tabla3" ref="F3:G19" totalsRowShown="0">
  <autoFilter ref="F3:G19"/>
  <tableColumns count="2">
    <tableColumn id="1" name="Numero de CCT" dataDxfId="1" dataCellStyle="Normal_Modelo de DDJJ III"/>
    <tableColumn id="2" name="Columna1" dataDxfId="0" dataCellStyle="Normal_Modelo de DDJJ III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FF0000"/>
  </sheetPr>
  <dimension ref="B2:E27"/>
  <sheetViews>
    <sheetView showGridLines="0" zoomScaleNormal="100" workbookViewId="0">
      <selection activeCell="C30" sqref="C30"/>
    </sheetView>
  </sheetViews>
  <sheetFormatPr baseColWidth="10" defaultRowHeight="15" x14ac:dyDescent="0.2"/>
  <cols>
    <col min="1" max="1" width="6.21875" style="868" customWidth="1"/>
    <col min="2" max="2" width="49" style="870" customWidth="1"/>
    <col min="3" max="3" width="20" style="868" customWidth="1"/>
    <col min="4" max="4" width="11.5546875" style="868"/>
    <col min="5" max="5" width="15.6640625" style="868" customWidth="1"/>
    <col min="6" max="16384" width="11.5546875" style="868"/>
  </cols>
  <sheetData>
    <row r="2" spans="2:5" ht="21" customHeight="1" thickBot="1" x14ac:dyDescent="0.25">
      <c r="B2" s="873" t="s">
        <v>414</v>
      </c>
      <c r="C2" s="873" t="s">
        <v>415</v>
      </c>
    </row>
    <row r="3" spans="2:5" x14ac:dyDescent="0.2">
      <c r="B3" s="867"/>
      <c r="C3" s="875" t="s">
        <v>429</v>
      </c>
    </row>
    <row r="4" spans="2:5" ht="19.5" thickBot="1" x14ac:dyDescent="0.25">
      <c r="B4" s="869" t="s">
        <v>403</v>
      </c>
      <c r="C4" s="880"/>
    </row>
    <row r="5" spans="2:5" ht="21.75" customHeight="1" thickTop="1" thickBot="1" x14ac:dyDescent="0.25">
      <c r="B5" s="871" t="s">
        <v>354</v>
      </c>
      <c r="C5" s="879" t="s">
        <v>417</v>
      </c>
    </row>
    <row r="6" spans="2:5" ht="21.75" customHeight="1" thickTop="1" thickBot="1" x14ac:dyDescent="0.25">
      <c r="B6" s="871" t="s">
        <v>355</v>
      </c>
      <c r="C6" s="879" t="s">
        <v>465</v>
      </c>
    </row>
    <row r="7" spans="2:5" ht="21.75" customHeight="1" thickTop="1" thickBot="1" x14ac:dyDescent="0.25">
      <c r="B7" s="871" t="s">
        <v>363</v>
      </c>
      <c r="C7" s="879" t="s">
        <v>418</v>
      </c>
    </row>
    <row r="8" spans="2:5" ht="21.75" customHeight="1" thickTop="1" thickBot="1" x14ac:dyDescent="0.25">
      <c r="B8" s="871" t="s">
        <v>401</v>
      </c>
      <c r="C8" s="879" t="s">
        <v>419</v>
      </c>
      <c r="D8" s="874"/>
      <c r="E8" s="882" t="s">
        <v>431</v>
      </c>
    </row>
    <row r="9" spans="2:5" ht="21.75" customHeight="1" thickTop="1" thickBot="1" x14ac:dyDescent="0.25">
      <c r="B9" s="871" t="s">
        <v>402</v>
      </c>
      <c r="C9" s="879" t="s">
        <v>420</v>
      </c>
      <c r="D9" s="872"/>
    </row>
    <row r="10" spans="2:5" ht="21.75" customHeight="1" thickTop="1" thickBot="1" x14ac:dyDescent="0.25">
      <c r="B10" s="871" t="s">
        <v>463</v>
      </c>
      <c r="C10" s="879" t="s">
        <v>464</v>
      </c>
      <c r="D10" s="872"/>
    </row>
    <row r="11" spans="2:5" ht="15.75" thickTop="1" x14ac:dyDescent="0.2">
      <c r="C11" s="881"/>
    </row>
    <row r="12" spans="2:5" ht="19.5" hidden="1" thickBot="1" x14ac:dyDescent="0.25">
      <c r="B12" s="869" t="s">
        <v>404</v>
      </c>
      <c r="C12" s="881"/>
    </row>
    <row r="13" spans="2:5" ht="27" hidden="1" customHeight="1" thickTop="1" thickBot="1" x14ac:dyDescent="0.25">
      <c r="B13" s="871" t="s">
        <v>405</v>
      </c>
      <c r="C13" s="879" t="s">
        <v>421</v>
      </c>
    </row>
    <row r="14" spans="2:5" ht="32.25" hidden="1" customHeight="1" thickTop="1" thickBot="1" x14ac:dyDescent="0.25">
      <c r="B14" s="871" t="s">
        <v>406</v>
      </c>
      <c r="C14" s="879" t="s">
        <v>422</v>
      </c>
      <c r="D14" s="872"/>
    </row>
    <row r="15" spans="2:5" ht="30" hidden="1" customHeight="1" thickTop="1" thickBot="1" x14ac:dyDescent="0.25">
      <c r="B15" s="871" t="s">
        <v>432</v>
      </c>
      <c r="C15" s="879" t="s">
        <v>423</v>
      </c>
      <c r="D15" s="876"/>
    </row>
    <row r="16" spans="2:5" ht="15.75" hidden="1" thickTop="1" x14ac:dyDescent="0.2">
      <c r="C16" s="881"/>
    </row>
    <row r="17" spans="2:3" ht="19.5" hidden="1" thickBot="1" x14ac:dyDescent="0.25">
      <c r="B17" s="869" t="s">
        <v>407</v>
      </c>
      <c r="C17" s="881"/>
    </row>
    <row r="18" spans="2:3" ht="21" hidden="1" customHeight="1" thickTop="1" thickBot="1" x14ac:dyDescent="0.25">
      <c r="B18" s="871" t="s">
        <v>408</v>
      </c>
      <c r="C18" s="879" t="s">
        <v>424</v>
      </c>
    </row>
    <row r="19" spans="2:3" ht="21" hidden="1" customHeight="1" thickTop="1" thickBot="1" x14ac:dyDescent="0.25">
      <c r="B19" s="871" t="s">
        <v>410</v>
      </c>
      <c r="C19" s="879" t="s">
        <v>425</v>
      </c>
    </row>
    <row r="20" spans="2:3" ht="21" hidden="1" customHeight="1" thickTop="1" thickBot="1" x14ac:dyDescent="0.25">
      <c r="B20" s="871" t="s">
        <v>409</v>
      </c>
      <c r="C20" s="879" t="s">
        <v>426</v>
      </c>
    </row>
    <row r="21" spans="2:3" ht="15.75" hidden="1" thickTop="1" x14ac:dyDescent="0.2">
      <c r="C21" s="881"/>
    </row>
    <row r="22" spans="2:3" ht="19.5" hidden="1" thickBot="1" x14ac:dyDescent="0.25">
      <c r="B22" s="869" t="s">
        <v>411</v>
      </c>
      <c r="C22" s="881"/>
    </row>
    <row r="23" spans="2:3" ht="34.5" hidden="1" customHeight="1" thickTop="1" thickBot="1" x14ac:dyDescent="0.25">
      <c r="B23" s="871" t="s">
        <v>413</v>
      </c>
      <c r="C23" s="879" t="s">
        <v>427</v>
      </c>
    </row>
    <row r="24" spans="2:3" ht="15.75" hidden="1" thickTop="1" x14ac:dyDescent="0.2">
      <c r="C24" s="881"/>
    </row>
    <row r="25" spans="2:3" ht="19.5" hidden="1" thickBot="1" x14ac:dyDescent="0.25">
      <c r="B25" s="869" t="s">
        <v>412</v>
      </c>
      <c r="C25" s="881"/>
    </row>
    <row r="26" spans="2:3" ht="21.75" hidden="1" customHeight="1" thickTop="1" thickBot="1" x14ac:dyDescent="0.25">
      <c r="B26" s="871" t="s">
        <v>433</v>
      </c>
      <c r="C26" s="879" t="s">
        <v>428</v>
      </c>
    </row>
    <row r="27" spans="2:3" ht="15.75" hidden="1" thickTop="1" x14ac:dyDescent="0.2">
      <c r="C27" s="877"/>
    </row>
  </sheetData>
  <sheetProtection password="F0D5" sheet="1"/>
  <hyperlinks>
    <hyperlink ref="C5" location="'INMUEBLES EQUIPOS Y RODADOS'!A1" tooltip="Inmuebles Equipos y Rodados" display="Control + d"/>
    <hyperlink ref="C7" location="'MATERIALES-INSUMOS'!A1" tooltip="MATERIALES E INSUMOS" display="MI"/>
    <hyperlink ref="C8" location="'COMB-LUB-NEUM-MANT'!A1" tooltip="COMBUSTIBLES LUBRICANTES NEUMATICOS MANTENIMIENTO" display="CLNyM"/>
    <hyperlink ref="C9" location="RESUMEN!A1" tooltip="RESUMEN" display="RESUMEN"/>
    <hyperlink ref="C13" location="Análisis!A1" tooltip="RESUMEN ANALISIS" display="RESUMEN ANALISIS"/>
    <hyperlink ref="C14" location="'Analisis Ajustes'!A1" tooltip="RESUMEN AJUSTES SALARIALES" display="RESUMEN AJUSTES SALARIALES"/>
    <hyperlink ref="C15" location="ajusteMO" tooltip="CALCULO AJUSTES MANO DE OBRA" display="CALCULOS AJ. MO"/>
    <hyperlink ref="C18" location="'APROPIACION A TARIFAS'!A1" tooltip="TARIFAS ANTES DE AJUSTES" display="TARIFAS ANTES AJUSTES"/>
    <hyperlink ref="C19" location="VARIACIONES_POR_ITEM" tooltip="VARIACIONES POR ITEM" display="VARIACION POR ITEM"/>
    <hyperlink ref="C20" location="CUADRO_TARIFARIO_FINAL" tooltip="CUADRO TARIFARIO FINAL" display="TARIFARIO FINAL"/>
    <hyperlink ref="C23" location="'Aplicación Indices'!A1" tooltip="INCIDENCIA DE INDICES EN COMPONENTES" display="INCIDENCIA DE INDICES POR COMPONENTE"/>
    <hyperlink ref="C26" location="'Directos - Indirectos'!A1" tooltip="DIRECTOS e INDIRECTOS" display="DIRECTOS e INDIRECTOS"/>
    <hyperlink ref="E8" location="Indice!E13" tooltip="Vuelve al Indice" display="INDICE"/>
    <hyperlink ref="C10" location="'APROPIACION A TARIFAS'!A1" tooltip="Apropiación de Costos a Tarifas" display="'APROPIACION A TARIFAS'!A1"/>
    <hyperlink ref="C6" location="'MANO DE OBRA'!A1" display="MO Aj CCT a ENERO 2012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5:H78"/>
  <sheetViews>
    <sheetView showGridLines="0" topLeftCell="A24" workbookViewId="0">
      <selection activeCell="G27" sqref="G27"/>
    </sheetView>
  </sheetViews>
  <sheetFormatPr baseColWidth="10" defaultRowHeight="11.25" x14ac:dyDescent="0.2"/>
  <cols>
    <col min="1" max="1" width="4.109375" style="729" customWidth="1"/>
    <col min="2" max="2" width="29.44140625" style="729" customWidth="1"/>
    <col min="3" max="3" width="10" style="729" customWidth="1"/>
    <col min="4" max="5" width="8.88671875" style="729" customWidth="1"/>
    <col min="6" max="6" width="12" style="729" customWidth="1"/>
    <col min="7" max="7" width="11.5546875" style="729"/>
    <col min="8" max="8" width="5.77734375" style="729" customWidth="1"/>
    <col min="9" max="16384" width="11.5546875" style="729"/>
  </cols>
  <sheetData>
    <row r="5" spans="2:8" ht="17.25" customHeight="1" thickBot="1" x14ac:dyDescent="0.25">
      <c r="B5" s="752" t="s">
        <v>366</v>
      </c>
      <c r="C5" s="752" t="s">
        <v>367</v>
      </c>
    </row>
    <row r="6" spans="2:8" ht="21.75" customHeight="1" x14ac:dyDescent="0.2">
      <c r="B6" s="747" t="s">
        <v>353</v>
      </c>
      <c r="C6" s="866" t="e">
        <f>SUMPRODUCT(#REF!,#REF!)</f>
        <v>#REF!</v>
      </c>
    </row>
    <row r="7" spans="2:8" ht="21.75" customHeight="1" x14ac:dyDescent="0.2">
      <c r="B7" s="728" t="s">
        <v>390</v>
      </c>
      <c r="C7" s="746" t="e">
        <f>+RESUMEN!$D$37/'Cuadros EFirma'!C6</f>
        <v>#REF!</v>
      </c>
    </row>
    <row r="10" spans="2:8" hidden="1" x14ac:dyDescent="0.2"/>
    <row r="11" spans="2:8" hidden="1" x14ac:dyDescent="0.2"/>
    <row r="12" spans="2:8" ht="15" hidden="1" customHeight="1" thickBot="1" x14ac:dyDescent="0.25">
      <c r="B12" s="743" t="s">
        <v>361</v>
      </c>
      <c r="C12" s="743" t="s">
        <v>356</v>
      </c>
      <c r="D12" s="743" t="s">
        <v>340</v>
      </c>
      <c r="E12" s="743" t="s">
        <v>260</v>
      </c>
      <c r="F12" s="1599" t="s">
        <v>365</v>
      </c>
      <c r="G12" s="1600"/>
      <c r="H12" s="1601"/>
    </row>
    <row r="13" spans="2:8" ht="25.5" hidden="1" customHeight="1" x14ac:dyDescent="0.2">
      <c r="B13" s="729" t="s">
        <v>354</v>
      </c>
      <c r="C13" s="741">
        <f>+Análisis!I13</f>
        <v>0</v>
      </c>
      <c r="D13" s="741">
        <f>+Análisis!J13</f>
        <v>0</v>
      </c>
      <c r="E13" s="742">
        <f>+D13-C13</f>
        <v>0</v>
      </c>
      <c r="F13" s="1605">
        <f>Análisis!N13</f>
        <v>0</v>
      </c>
      <c r="G13" s="1605"/>
      <c r="H13" s="1605"/>
    </row>
    <row r="14" spans="2:8" ht="22.5" hidden="1" customHeight="1" x14ac:dyDescent="0.2">
      <c r="B14" s="729" t="s">
        <v>355</v>
      </c>
      <c r="C14" s="741">
        <f>+Análisis!I14</f>
        <v>0</v>
      </c>
      <c r="D14" s="741" t="e">
        <f>+Análisis!J14</f>
        <v>#REF!</v>
      </c>
      <c r="E14" s="742" t="e">
        <f t="shared" ref="E14:E21" si="0">+D14-C14</f>
        <v>#REF!</v>
      </c>
      <c r="F14" s="1606">
        <f>Análisis!N14</f>
        <v>0</v>
      </c>
      <c r="G14" s="1606"/>
      <c r="H14" s="1606"/>
    </row>
    <row r="15" spans="2:8" ht="15" hidden="1" customHeight="1" x14ac:dyDescent="0.2">
      <c r="B15" s="729" t="s">
        <v>363</v>
      </c>
      <c r="C15" s="741">
        <f>+Análisis!I19</f>
        <v>0</v>
      </c>
      <c r="D15" s="741">
        <f>+Análisis!J19</f>
        <v>0</v>
      </c>
      <c r="E15" s="742">
        <f t="shared" si="0"/>
        <v>0</v>
      </c>
      <c r="F15" s="1602">
        <f>Análisis!N19</f>
        <v>0</v>
      </c>
      <c r="G15" s="1603"/>
      <c r="H15" s="1604"/>
    </row>
    <row r="16" spans="2:8" ht="24" hidden="1" customHeight="1" x14ac:dyDescent="0.2">
      <c r="B16" s="729" t="s">
        <v>392</v>
      </c>
      <c r="C16" s="741">
        <f>+Análisis!I20+Análisis!I21</f>
        <v>0</v>
      </c>
      <c r="D16" s="741">
        <f>+Análisis!J20+Análisis!J21</f>
        <v>0</v>
      </c>
      <c r="E16" s="742">
        <f t="shared" si="0"/>
        <v>0</v>
      </c>
      <c r="F16" s="1602" t="str">
        <f>Análisis!N20&amp;"; y "&amp;Análisis!N21</f>
        <v xml:space="preserve">; y </v>
      </c>
      <c r="G16" s="1603"/>
      <c r="H16" s="1604"/>
    </row>
    <row r="17" spans="2:8" ht="15" hidden="1" customHeight="1" x14ac:dyDescent="0.2">
      <c r="B17" s="729" t="s">
        <v>241</v>
      </c>
      <c r="C17" s="741">
        <f>+Análisis!I24</f>
        <v>0</v>
      </c>
      <c r="D17" s="741" t="e">
        <f>+Análisis!J24</f>
        <v>#REF!</v>
      </c>
      <c r="E17" s="742" t="e">
        <f t="shared" si="0"/>
        <v>#REF!</v>
      </c>
      <c r="F17" s="1602">
        <f>Análisis!N24</f>
        <v>0</v>
      </c>
      <c r="G17" s="1603"/>
      <c r="H17" s="1604"/>
    </row>
    <row r="18" spans="2:8" ht="24.75" hidden="1" customHeight="1" x14ac:dyDescent="0.2">
      <c r="B18" s="729" t="s">
        <v>242</v>
      </c>
      <c r="C18" s="741">
        <f>+Análisis!I31</f>
        <v>0</v>
      </c>
      <c r="D18" s="741" t="e">
        <f>+Análisis!J31</f>
        <v>#REF!</v>
      </c>
      <c r="E18" s="742" t="e">
        <f t="shared" si="0"/>
        <v>#REF!</v>
      </c>
      <c r="F18" s="1602">
        <f>Análisis!N31</f>
        <v>0</v>
      </c>
      <c r="G18" s="1603"/>
      <c r="H18" s="1604"/>
    </row>
    <row r="19" spans="2:8" ht="15" hidden="1" customHeight="1" x14ac:dyDescent="0.2">
      <c r="B19" s="729" t="s">
        <v>243</v>
      </c>
      <c r="C19" s="741">
        <f>+Análisis!I32</f>
        <v>0</v>
      </c>
      <c r="D19" s="741" t="e">
        <f>+Análisis!J32</f>
        <v>#REF!</v>
      </c>
      <c r="E19" s="742" t="e">
        <f t="shared" si="0"/>
        <v>#REF!</v>
      </c>
      <c r="F19" s="1602">
        <f>Análisis!N32</f>
        <v>0</v>
      </c>
      <c r="G19" s="1603"/>
      <c r="H19" s="1604"/>
    </row>
    <row r="20" spans="2:8" ht="15" hidden="1" customHeight="1" x14ac:dyDescent="0.2">
      <c r="B20" s="729" t="s">
        <v>244</v>
      </c>
      <c r="C20" s="741">
        <f>+Análisis!I35</f>
        <v>0</v>
      </c>
      <c r="D20" s="741" t="e">
        <f>+Análisis!J35</f>
        <v>#REF!</v>
      </c>
      <c r="E20" s="742" t="e">
        <f t="shared" si="0"/>
        <v>#REF!</v>
      </c>
      <c r="F20" s="1602">
        <f>Análisis!N35</f>
        <v>0</v>
      </c>
      <c r="G20" s="1603"/>
      <c r="H20" s="1604"/>
    </row>
    <row r="21" spans="2:8" ht="15" hidden="1" customHeight="1" thickBot="1" x14ac:dyDescent="0.25">
      <c r="B21" s="743" t="s">
        <v>234</v>
      </c>
      <c r="C21" s="744">
        <f>SUM(C13:C20)</f>
        <v>0</v>
      </c>
      <c r="D21" s="744" t="e">
        <f>SUM(D13:D20)</f>
        <v>#REF!</v>
      </c>
      <c r="E21" s="745" t="e">
        <f t="shared" si="0"/>
        <v>#REF!</v>
      </c>
      <c r="F21" s="745"/>
      <c r="G21" s="745"/>
      <c r="H21" s="745"/>
    </row>
    <row r="22" spans="2:8" hidden="1" x14ac:dyDescent="0.2"/>
    <row r="23" spans="2:8" hidden="1" x14ac:dyDescent="0.2"/>
    <row r="25" spans="2:8" ht="12" thickBot="1" x14ac:dyDescent="0.25"/>
    <row r="26" spans="2:8" ht="63.75" customHeight="1" thickBot="1" x14ac:dyDescent="0.25">
      <c r="B26" s="750" t="s">
        <v>343</v>
      </c>
      <c r="C26" s="751" t="s">
        <v>452</v>
      </c>
      <c r="D26" s="751" t="s">
        <v>451</v>
      </c>
      <c r="E26" s="751" t="s">
        <v>453</v>
      </c>
    </row>
    <row r="27" spans="2:8" ht="28.5" customHeight="1" x14ac:dyDescent="0.2">
      <c r="B27" s="747" t="s">
        <v>362</v>
      </c>
      <c r="C27" s="748">
        <f>+C21</f>
        <v>0</v>
      </c>
      <c r="D27" s="748" t="e">
        <f>+D21</f>
        <v>#REF!</v>
      </c>
      <c r="E27" s="748" t="e">
        <f>+'APROPIACION A PRECIOS'!J194</f>
        <v>#DIV/0!</v>
      </c>
    </row>
    <row r="28" spans="2:8" ht="28.5" customHeight="1" x14ac:dyDescent="0.2">
      <c r="B28" s="747" t="s">
        <v>455</v>
      </c>
      <c r="C28" s="1036"/>
      <c r="D28" s="748" t="e">
        <f>+D27-C27</f>
        <v>#REF!</v>
      </c>
      <c r="E28" s="748" t="e">
        <f>+E27-D27</f>
        <v>#DIV/0!</v>
      </c>
    </row>
    <row r="29" spans="2:8" ht="21" customHeight="1" x14ac:dyDescent="0.2">
      <c r="B29" s="728" t="s">
        <v>391</v>
      </c>
      <c r="C29" s="1037"/>
      <c r="D29" s="755" t="e">
        <f>+D27/C27-1</f>
        <v>#REF!</v>
      </c>
      <c r="E29" s="755" t="e">
        <f>+E27/D27-1</f>
        <v>#DIV/0!</v>
      </c>
    </row>
    <row r="32" spans="2:8" hidden="1" x14ac:dyDescent="0.2"/>
    <row r="33" spans="2:5" ht="57" hidden="1" thickBot="1" x14ac:dyDescent="0.25">
      <c r="B33" s="750" t="s">
        <v>343</v>
      </c>
      <c r="C33" s="751" t="s">
        <v>452</v>
      </c>
      <c r="D33" s="751" t="s">
        <v>451</v>
      </c>
      <c r="E33" s="751" t="s">
        <v>453</v>
      </c>
    </row>
    <row r="34" spans="2:5" ht="23.25" hidden="1" customHeight="1" x14ac:dyDescent="0.2">
      <c r="B34" s="747" t="s">
        <v>362</v>
      </c>
      <c r="C34" s="748">
        <f>+RESUMEN!D37</f>
        <v>0</v>
      </c>
      <c r="D34" s="748" t="e">
        <f>+RESUMEN!G37</f>
        <v>#REF!</v>
      </c>
      <c r="E34" s="748">
        <f>+RESUMEN!J37</f>
        <v>0</v>
      </c>
    </row>
    <row r="35" spans="2:5" ht="23.25" hidden="1" customHeight="1" x14ac:dyDescent="0.2">
      <c r="B35" s="728" t="s">
        <v>454</v>
      </c>
      <c r="C35" s="1033"/>
      <c r="D35" s="1034" t="e">
        <f>+D34/C34-1</f>
        <v>#REF!</v>
      </c>
      <c r="E35" s="1034" t="e">
        <f>+E34/C34-1</f>
        <v>#DIV/0!</v>
      </c>
    </row>
    <row r="36" spans="2:5" ht="23.25" hidden="1" customHeight="1" x14ac:dyDescent="0.2">
      <c r="B36" s="728" t="s">
        <v>391</v>
      </c>
      <c r="C36" s="1033"/>
      <c r="D36" s="1033"/>
      <c r="E36" s="1034" t="e">
        <f>(+E34/D34)-1</f>
        <v>#REF!</v>
      </c>
    </row>
    <row r="37" spans="2:5" hidden="1" x14ac:dyDescent="0.2"/>
    <row r="38" spans="2:5" hidden="1" x14ac:dyDescent="0.2"/>
    <row r="39" spans="2:5" hidden="1" x14ac:dyDescent="0.2"/>
    <row r="40" spans="2:5" hidden="1" x14ac:dyDescent="0.2"/>
    <row r="42" spans="2:5" hidden="1" x14ac:dyDescent="0.2"/>
    <row r="43" spans="2:5" ht="12" hidden="1" thickBot="1" x14ac:dyDescent="0.25">
      <c r="B43" s="752" t="s">
        <v>368</v>
      </c>
      <c r="C43" s="752" t="s">
        <v>370</v>
      </c>
      <c r="D43" s="752" t="s">
        <v>364</v>
      </c>
    </row>
    <row r="44" spans="2:5" hidden="1" x14ac:dyDescent="0.2">
      <c r="B44" s="747" t="s">
        <v>263</v>
      </c>
      <c r="C44" s="748" t="e">
        <f>+'Analisis Ajustes'!D16</f>
        <v>#REF!</v>
      </c>
      <c r="D44" s="748" t="e">
        <f>+'Analisis Ajustes'!F16</f>
        <v>#REF!</v>
      </c>
    </row>
    <row r="45" spans="2:5" hidden="1" x14ac:dyDescent="0.2">
      <c r="B45" s="728" t="s">
        <v>264</v>
      </c>
      <c r="C45" s="746" t="e">
        <f>+'Analisis Ajustes'!D17</f>
        <v>#REF!</v>
      </c>
      <c r="D45" s="746" t="e">
        <f>+'Analisis Ajustes'!F17</f>
        <v>#REF!</v>
      </c>
    </row>
    <row r="46" spans="2:5" hidden="1" x14ac:dyDescent="0.2">
      <c r="B46" s="728" t="s">
        <v>369</v>
      </c>
      <c r="C46" s="746"/>
      <c r="D46" s="746" t="e">
        <f>+'Analisis Ajustes'!F18</f>
        <v>#REF!</v>
      </c>
    </row>
    <row r="47" spans="2:5" hidden="1" x14ac:dyDescent="0.2">
      <c r="B47" s="728" t="s">
        <v>265</v>
      </c>
      <c r="C47" s="746"/>
      <c r="D47" s="746" t="e">
        <f>+'Analisis Ajustes'!F19</f>
        <v>#REF!</v>
      </c>
    </row>
    <row r="48" spans="2:5" hidden="1" x14ac:dyDescent="0.2">
      <c r="B48" s="728" t="s">
        <v>241</v>
      </c>
      <c r="C48" s="746"/>
      <c r="D48" s="746" t="e">
        <f>+'Analisis Ajustes'!F35</f>
        <v>#REF!</v>
      </c>
    </row>
    <row r="49" spans="2:4" hidden="1" x14ac:dyDescent="0.2">
      <c r="B49" s="728" t="s">
        <v>242</v>
      </c>
      <c r="C49" s="746"/>
      <c r="D49" s="746" t="e">
        <f>+'Analisis Ajustes'!F42</f>
        <v>#REF!</v>
      </c>
    </row>
    <row r="50" spans="2:4" hidden="1" x14ac:dyDescent="0.2">
      <c r="B50" s="728" t="s">
        <v>243</v>
      </c>
      <c r="C50" s="746"/>
      <c r="D50" s="746" t="e">
        <f>+'Analisis Ajustes'!F43</f>
        <v>#REF!</v>
      </c>
    </row>
    <row r="51" spans="2:4" hidden="1" x14ac:dyDescent="0.2">
      <c r="B51" s="728"/>
      <c r="C51" s="746"/>
      <c r="D51" s="746"/>
    </row>
    <row r="52" spans="2:4" hidden="1" x14ac:dyDescent="0.2">
      <c r="B52" s="749" t="s">
        <v>234</v>
      </c>
      <c r="C52" s="753"/>
      <c r="D52" s="753" t="e">
        <f>SUM(D44:D50)</f>
        <v>#REF!</v>
      </c>
    </row>
    <row r="53" spans="2:4" hidden="1" x14ac:dyDescent="0.2"/>
    <row r="56" spans="2:4" ht="12" thickBot="1" x14ac:dyDescent="0.25">
      <c r="B56" s="1611" t="s">
        <v>450</v>
      </c>
      <c r="C56" s="1612"/>
      <c r="D56" s="1035" t="s">
        <v>364</v>
      </c>
    </row>
    <row r="57" spans="2:4" x14ac:dyDescent="0.2">
      <c r="B57" s="1613">
        <f>+'MANO DE OBRA'!BV299</f>
        <v>0</v>
      </c>
      <c r="C57" s="1614"/>
      <c r="D57" s="1031" t="e">
        <f>SUM(D58:D61)</f>
        <v>#REF!</v>
      </c>
    </row>
    <row r="58" spans="2:4" x14ac:dyDescent="0.2">
      <c r="B58" s="1607" t="s">
        <v>263</v>
      </c>
      <c r="C58" s="1608"/>
      <c r="D58" s="746" t="e">
        <f>+'Analisis Ajustes'!P16</f>
        <v>#REF!</v>
      </c>
    </row>
    <row r="59" spans="2:4" x14ac:dyDescent="0.2">
      <c r="B59" s="1607" t="s">
        <v>264</v>
      </c>
      <c r="C59" s="1608"/>
      <c r="D59" s="746" t="e">
        <f>+'Analisis Ajustes'!P17</f>
        <v>#REF!</v>
      </c>
    </row>
    <row r="60" spans="2:4" x14ac:dyDescent="0.2">
      <c r="B60" s="1607" t="s">
        <v>369</v>
      </c>
      <c r="C60" s="1608"/>
      <c r="D60" s="746" t="e">
        <f>+'Analisis Ajustes'!P18</f>
        <v>#REF!</v>
      </c>
    </row>
    <row r="61" spans="2:4" x14ac:dyDescent="0.2">
      <c r="B61" s="1607" t="s">
        <v>265</v>
      </c>
      <c r="C61" s="1608"/>
      <c r="D61" s="746" t="e">
        <f>+'Analisis Ajustes'!P19</f>
        <v>#REF!</v>
      </c>
    </row>
    <row r="62" spans="2:4" x14ac:dyDescent="0.2">
      <c r="B62" s="1609">
        <f>+'MANO DE OBRA'!BV306</f>
        <v>0</v>
      </c>
      <c r="C62" s="1610"/>
      <c r="D62" s="1032" t="e">
        <f>SUM(D63:D66)</f>
        <v>#REF!</v>
      </c>
    </row>
    <row r="63" spans="2:4" x14ac:dyDescent="0.2">
      <c r="B63" s="1607" t="s">
        <v>263</v>
      </c>
      <c r="C63" s="1608"/>
      <c r="D63" s="746" t="e">
        <f>+'Analisis Ajustes'!P21</f>
        <v>#REF!</v>
      </c>
    </row>
    <row r="64" spans="2:4" x14ac:dyDescent="0.2">
      <c r="B64" s="1607" t="s">
        <v>264</v>
      </c>
      <c r="C64" s="1608"/>
      <c r="D64" s="746" t="e">
        <f>+'Analisis Ajustes'!P22</f>
        <v>#REF!</v>
      </c>
    </row>
    <row r="65" spans="2:4" x14ac:dyDescent="0.2">
      <c r="B65" s="1607" t="s">
        <v>369</v>
      </c>
      <c r="C65" s="1608"/>
      <c r="D65" s="746" t="e">
        <f>+'Analisis Ajustes'!P23</f>
        <v>#REF!</v>
      </c>
    </row>
    <row r="66" spans="2:4" x14ac:dyDescent="0.2">
      <c r="B66" s="1607" t="s">
        <v>265</v>
      </c>
      <c r="C66" s="1608"/>
      <c r="D66" s="746" t="e">
        <f>+'Analisis Ajustes'!P24</f>
        <v>#REF!</v>
      </c>
    </row>
    <row r="67" spans="2:4" x14ac:dyDescent="0.2">
      <c r="B67" s="1607"/>
      <c r="C67" s="1608"/>
      <c r="D67" s="746"/>
    </row>
    <row r="68" spans="2:4" x14ac:dyDescent="0.2">
      <c r="B68" s="1609" t="s">
        <v>265</v>
      </c>
      <c r="C68" s="1610"/>
      <c r="D68" s="1032" t="e">
        <f ca="1">SUM(D69:D72)</f>
        <v>#REF!</v>
      </c>
    </row>
    <row r="69" spans="2:4" x14ac:dyDescent="0.2">
      <c r="B69" s="1607" t="s">
        <v>263</v>
      </c>
      <c r="C69" s="1608"/>
      <c r="D69" s="746" t="e">
        <f ca="1">+'Analisis Ajustes'!P26</f>
        <v>#REF!</v>
      </c>
    </row>
    <row r="70" spans="2:4" x14ac:dyDescent="0.2">
      <c r="B70" s="1607" t="s">
        <v>264</v>
      </c>
      <c r="C70" s="1608"/>
      <c r="D70" s="746" t="e">
        <f ca="1">+'Analisis Ajustes'!P27</f>
        <v>#REF!</v>
      </c>
    </row>
    <row r="71" spans="2:4" x14ac:dyDescent="0.2">
      <c r="B71" s="1607" t="s">
        <v>369</v>
      </c>
      <c r="C71" s="1608"/>
      <c r="D71" s="746" t="e">
        <f ca="1">+'Analisis Ajustes'!P28</f>
        <v>#REF!</v>
      </c>
    </row>
    <row r="72" spans="2:4" x14ac:dyDescent="0.2">
      <c r="B72" s="1607" t="s">
        <v>265</v>
      </c>
      <c r="C72" s="1608"/>
      <c r="D72" s="746" t="e">
        <f ca="1">+'Analisis Ajustes'!P29</f>
        <v>#REF!</v>
      </c>
    </row>
    <row r="73" spans="2:4" x14ac:dyDescent="0.2">
      <c r="B73" s="1607"/>
      <c r="C73" s="1608"/>
      <c r="D73" s="746"/>
    </row>
    <row r="74" spans="2:4" x14ac:dyDescent="0.2">
      <c r="B74" s="1607" t="s">
        <v>241</v>
      </c>
      <c r="C74" s="1608"/>
      <c r="D74" s="753">
        <f>+'Analisis Ajustes'!P35</f>
        <v>0</v>
      </c>
    </row>
    <row r="75" spans="2:4" x14ac:dyDescent="0.2">
      <c r="B75" s="1607" t="s">
        <v>242</v>
      </c>
      <c r="C75" s="1608"/>
      <c r="D75" s="753">
        <f>+'Analisis Ajustes'!P42</f>
        <v>0</v>
      </c>
    </row>
    <row r="76" spans="2:4" x14ac:dyDescent="0.2">
      <c r="B76" s="1607" t="s">
        <v>243</v>
      </c>
      <c r="C76" s="1608"/>
      <c r="D76" s="753">
        <f>+'Analisis Ajustes'!P43</f>
        <v>0</v>
      </c>
    </row>
    <row r="77" spans="2:4" x14ac:dyDescent="0.2">
      <c r="B77" s="1607" t="s">
        <v>244</v>
      </c>
      <c r="C77" s="1608"/>
      <c r="D77" s="753">
        <f>+'Analisis Ajustes'!P44</f>
        <v>0</v>
      </c>
    </row>
    <row r="78" spans="2:4" x14ac:dyDescent="0.2">
      <c r="B78" s="1615" t="s">
        <v>234</v>
      </c>
      <c r="C78" s="1616"/>
      <c r="D78" s="753" t="e">
        <f>+D57+D62+D74+D75+D76</f>
        <v>#REF!</v>
      </c>
    </row>
  </sheetData>
  <sheetProtection password="DF2C" sheet="1"/>
  <mergeCells count="32">
    <mergeCell ref="B76:C76"/>
    <mergeCell ref="B78:C78"/>
    <mergeCell ref="B71:C71"/>
    <mergeCell ref="B72:C72"/>
    <mergeCell ref="B73:C73"/>
    <mergeCell ref="B74:C74"/>
    <mergeCell ref="B75:C75"/>
    <mergeCell ref="B77:C77"/>
    <mergeCell ref="B56:C56"/>
    <mergeCell ref="B57:C57"/>
    <mergeCell ref="B58:C58"/>
    <mergeCell ref="B59:C59"/>
    <mergeCell ref="B60:C60"/>
    <mergeCell ref="B70:C7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F12:H12"/>
    <mergeCell ref="F18:H18"/>
    <mergeCell ref="F19:H19"/>
    <mergeCell ref="F17:H17"/>
    <mergeCell ref="F20:H20"/>
    <mergeCell ref="F16:H16"/>
    <mergeCell ref="F13:H13"/>
    <mergeCell ref="F14:H14"/>
    <mergeCell ref="F15:H15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H22"/>
  <sheetViews>
    <sheetView showGridLines="0" tabSelected="1" workbookViewId="0">
      <selection activeCell="F10" sqref="F10"/>
    </sheetView>
  </sheetViews>
  <sheetFormatPr baseColWidth="10" defaultRowHeight="15" x14ac:dyDescent="0.2"/>
  <cols>
    <col min="1" max="1" width="4.5546875" style="1219" customWidth="1"/>
    <col min="2" max="2" width="22.88671875" style="1219" customWidth="1"/>
    <col min="3" max="3" width="12.21875" style="1219" customWidth="1"/>
    <col min="4" max="4" width="11.5546875" style="1219"/>
    <col min="5" max="5" width="12.5546875" style="1219" customWidth="1"/>
    <col min="6" max="6" width="11.5546875" style="1219"/>
    <col min="7" max="7" width="7.88671875" style="1219" customWidth="1"/>
    <col min="8" max="16384" width="11.5546875" style="1219"/>
  </cols>
  <sheetData>
    <row r="1" spans="2:8" ht="6.75" customHeight="1" x14ac:dyDescent="0.2"/>
    <row r="2" spans="2:8" ht="5.25" customHeight="1" thickBot="1" x14ac:dyDescent="0.25"/>
    <row r="3" spans="2:8" ht="30.75" customHeight="1" thickTop="1" thickBot="1" x14ac:dyDescent="0.25">
      <c r="B3" s="1220" t="s">
        <v>284</v>
      </c>
      <c r="C3" s="1617"/>
      <c r="D3" s="1618"/>
      <c r="E3" s="1618"/>
      <c r="F3" s="1618"/>
      <c r="G3" s="1619"/>
    </row>
    <row r="4" spans="2:8" ht="9" customHeight="1" thickTop="1" thickBot="1" x14ac:dyDescent="0.25">
      <c r="B4" s="1220"/>
      <c r="C4" s="1221"/>
      <c r="D4" s="1221"/>
      <c r="E4" s="1221"/>
      <c r="F4" s="1221"/>
      <c r="G4" s="1221"/>
    </row>
    <row r="5" spans="2:8" ht="25.5" customHeight="1" thickTop="1" thickBot="1" x14ac:dyDescent="0.25">
      <c r="B5" s="1222" t="s">
        <v>79</v>
      </c>
      <c r="C5" s="1620"/>
      <c r="D5" s="1621"/>
    </row>
    <row r="6" spans="2:8" ht="9" customHeight="1" thickTop="1" thickBot="1" x14ac:dyDescent="0.25">
      <c r="B6" s="1222"/>
      <c r="C6" s="1221"/>
      <c r="D6" s="1221"/>
    </row>
    <row r="7" spans="2:8" ht="25.5" customHeight="1" thickTop="1" thickBot="1" x14ac:dyDescent="0.25">
      <c r="B7" s="1223" t="s">
        <v>80</v>
      </c>
      <c r="C7" s="1622"/>
      <c r="D7" s="1623"/>
    </row>
    <row r="8" spans="2:8" ht="9.75" customHeight="1" thickTop="1" thickBot="1" x14ac:dyDescent="0.25">
      <c r="B8" s="1223"/>
      <c r="C8" s="1221"/>
      <c r="D8" s="1221"/>
    </row>
    <row r="9" spans="2:8" ht="25.5" customHeight="1" thickTop="1" thickBot="1" x14ac:dyDescent="0.25">
      <c r="B9" s="1223" t="s">
        <v>82</v>
      </c>
      <c r="C9" s="1624"/>
      <c r="D9" s="1625"/>
      <c r="E9" s="1224" t="s">
        <v>492</v>
      </c>
      <c r="F9" s="1216">
        <v>42036</v>
      </c>
    </row>
    <row r="10" spans="2:8" ht="10.5" customHeight="1" thickTop="1" thickBot="1" x14ac:dyDescent="0.25">
      <c r="B10" s="1223"/>
    </row>
    <row r="11" spans="2:8" ht="21.75" customHeight="1" thickTop="1" thickBot="1" x14ac:dyDescent="0.25">
      <c r="B11" s="1225" t="s">
        <v>502</v>
      </c>
      <c r="C11" s="1587" t="s">
        <v>548</v>
      </c>
      <c r="D11" s="1587"/>
      <c r="E11" s="1587"/>
      <c r="F11" s="1587"/>
    </row>
    <row r="12" spans="2:8" ht="5.25" customHeight="1" thickTop="1" thickBot="1" x14ac:dyDescent="0.25">
      <c r="B12" s="1225"/>
      <c r="C12" s="1226"/>
      <c r="D12" s="1226"/>
      <c r="E12" s="1226"/>
      <c r="F12" s="1226"/>
    </row>
    <row r="13" spans="2:8" ht="18.75" customHeight="1" thickTop="1" thickBot="1" x14ac:dyDescent="0.25">
      <c r="B13" s="1225" t="s">
        <v>494</v>
      </c>
      <c r="C13" s="1217">
        <v>1</v>
      </c>
      <c r="D13" s="1217"/>
      <c r="E13" s="1217"/>
      <c r="F13" s="1217"/>
      <c r="G13" s="1227" t="s">
        <v>234</v>
      </c>
      <c r="H13" s="1231">
        <f>+C13+D13+E13+F13</f>
        <v>1</v>
      </c>
    </row>
    <row r="14" spans="2:8" ht="6.75" customHeight="1" thickTop="1" thickBot="1" x14ac:dyDescent="0.25">
      <c r="B14" s="1225"/>
      <c r="C14" s="1228"/>
      <c r="D14" s="1228"/>
      <c r="E14" s="1228"/>
      <c r="F14" s="1228"/>
      <c r="G14" s="1229"/>
      <c r="H14" s="1230"/>
    </row>
    <row r="15" spans="2:8" ht="18" customHeight="1" thickTop="1" thickBot="1" x14ac:dyDescent="0.25">
      <c r="B15" s="1225" t="s">
        <v>496</v>
      </c>
      <c r="C15" s="1217">
        <v>3.5000000000000003E-2</v>
      </c>
      <c r="D15" s="1217"/>
      <c r="E15" s="1217"/>
      <c r="F15" s="1217"/>
      <c r="G15" s="1227" t="s">
        <v>497</v>
      </c>
      <c r="H15" s="1231">
        <f>((C15*C13)+(D15*D13)+(E15*E13))</f>
        <v>3.5000000000000003E-2</v>
      </c>
    </row>
    <row r="16" spans="2:8" ht="7.5" customHeight="1" thickTop="1" thickBot="1" x14ac:dyDescent="0.25">
      <c r="B16" s="1225"/>
      <c r="C16" s="1228"/>
      <c r="D16" s="1228"/>
      <c r="E16" s="1228"/>
      <c r="F16" s="1228"/>
      <c r="G16" s="1229"/>
      <c r="H16" s="1230"/>
    </row>
    <row r="17" spans="2:8" ht="18" customHeight="1" thickTop="1" thickBot="1" x14ac:dyDescent="0.25">
      <c r="B17" s="1225" t="s">
        <v>495</v>
      </c>
      <c r="C17" s="1217">
        <v>8.5000000000000006E-3</v>
      </c>
      <c r="D17" s="1217"/>
      <c r="E17" s="1217"/>
      <c r="F17" s="1217"/>
      <c r="G17" s="1227" t="s">
        <v>497</v>
      </c>
      <c r="H17" s="1231">
        <f>((C17*C13)+(D17*D13)+(E17*E13))</f>
        <v>8.5000000000000006E-3</v>
      </c>
    </row>
    <row r="18" spans="2:8" ht="9.75" customHeight="1" thickTop="1" thickBot="1" x14ac:dyDescent="0.25">
      <c r="B18" s="1225"/>
    </row>
    <row r="19" spans="2:8" ht="20.25" customHeight="1" thickTop="1" thickBot="1" x14ac:dyDescent="0.25">
      <c r="B19" s="1225" t="s">
        <v>141</v>
      </c>
      <c r="C19" s="1218">
        <v>36</v>
      </c>
    </row>
    <row r="20" spans="2:8" ht="10.5" customHeight="1" thickTop="1" thickBot="1" x14ac:dyDescent="0.25"/>
    <row r="21" spans="2:8" ht="53.25" customHeight="1" thickTop="1" thickBot="1" x14ac:dyDescent="0.25">
      <c r="B21" s="1225" t="s">
        <v>488</v>
      </c>
      <c r="C21" s="1626" t="s">
        <v>549</v>
      </c>
      <c r="D21" s="1627"/>
      <c r="E21" s="1627"/>
      <c r="F21" s="1627"/>
      <c r="G21" s="1628"/>
    </row>
    <row r="22" spans="2:8" ht="15.75" thickTop="1" x14ac:dyDescent="0.2"/>
  </sheetData>
  <sheetProtection password="F0D5" sheet="1"/>
  <mergeCells count="5">
    <mergeCell ref="C3:G3"/>
    <mergeCell ref="C5:D5"/>
    <mergeCell ref="C7:D7"/>
    <mergeCell ref="C9:D9"/>
    <mergeCell ref="C21:G21"/>
  </mergeCells>
  <pageMargins left="0.7" right="0.7" top="0.75" bottom="0.75" header="0.3" footer="0.3"/>
  <pageSetup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N17" transitionEvaluation="1" codeName="Hoja1">
    <tabColor theme="9" tint="0.59999389629810485"/>
    <pageSetUpPr fitToPage="1"/>
  </sheetPr>
  <dimension ref="A1:DL450"/>
  <sheetViews>
    <sheetView showGridLines="0" workbookViewId="0">
      <pane xSplit="3" ySplit="16" topLeftCell="N17" activePane="bottomRight" state="frozen"/>
      <selection pane="topRight" activeCell="D1" sqref="D1"/>
      <selection pane="bottomLeft" activeCell="A17" sqref="A17"/>
      <selection pane="bottomRight" activeCell="W25" sqref="W25"/>
    </sheetView>
  </sheetViews>
  <sheetFormatPr baseColWidth="10" defaultColWidth="15.77734375" defaultRowHeight="15" x14ac:dyDescent="0.2"/>
  <cols>
    <col min="1" max="1" width="3.109375" style="225" customWidth="1"/>
    <col min="2" max="2" width="34.88671875" style="176" customWidth="1"/>
    <col min="3" max="3" width="10.33203125" style="178" customWidth="1"/>
    <col min="4" max="4" width="8.88671875" style="178" customWidth="1"/>
    <col min="5" max="5" width="5.6640625" style="178" customWidth="1"/>
    <col min="6" max="6" width="13" style="178" customWidth="1"/>
    <col min="7" max="7" width="8.33203125" style="178" customWidth="1"/>
    <col min="8" max="8" width="9.44140625" style="178" customWidth="1"/>
    <col min="9" max="9" width="9.77734375" style="178" customWidth="1"/>
    <col min="10" max="10" width="8.88671875" style="178" customWidth="1"/>
    <col min="11" max="11" width="9.6640625" style="178" customWidth="1"/>
    <col min="12" max="12" width="9.77734375" style="178" customWidth="1"/>
    <col min="13" max="13" width="10.33203125" style="178" customWidth="1"/>
    <col min="14" max="14" width="8.88671875" style="178" customWidth="1"/>
    <col min="15" max="15" width="9.33203125" style="178" customWidth="1"/>
    <col min="16" max="16" width="10" style="178" customWidth="1"/>
    <col min="17" max="17" width="8.77734375" style="178" customWidth="1"/>
    <col min="18" max="19" width="12.21875" style="178" customWidth="1"/>
    <col min="20" max="20" width="13.109375" style="176" customWidth="1"/>
    <col min="21" max="21" width="9.6640625" style="176" customWidth="1"/>
    <col min="22" max="22" width="1.6640625" style="178" customWidth="1"/>
    <col min="23" max="23" width="9.88671875" style="1592" customWidth="1"/>
    <col min="24" max="24" width="8.5546875" style="921" hidden="1" customWidth="1"/>
    <col min="25" max="25" width="9.88671875" style="921" hidden="1" customWidth="1"/>
    <col min="26" max="26" width="5.33203125" style="178" hidden="1" customWidth="1"/>
    <col min="27" max="27" width="9.88671875" style="921" hidden="1" customWidth="1"/>
    <col min="28" max="28" width="8.5546875" style="921" hidden="1" customWidth="1"/>
    <col min="29" max="29" width="9.88671875" style="921" hidden="1" customWidth="1"/>
    <col min="30" max="30" width="1.6640625" style="178" customWidth="1"/>
    <col min="31" max="31" width="10" style="1248" customWidth="1"/>
    <col min="32" max="32" width="1.88671875" style="1233" customWidth="1"/>
    <col min="33" max="112" width="5.5546875" style="1233" customWidth="1"/>
    <col min="113" max="113" width="15.77734375" style="178"/>
    <col min="114" max="114" width="1.44140625" style="178" customWidth="1"/>
    <col min="115" max="116" width="6.44140625" style="178" customWidth="1"/>
    <col min="117" max="16384" width="15.77734375" style="178"/>
  </cols>
  <sheetData>
    <row r="1" spans="1:112" ht="5.25" customHeight="1" thickBot="1" x14ac:dyDescent="0.25">
      <c r="A1" s="174"/>
      <c r="B1" s="175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7"/>
    </row>
    <row r="2" spans="1:112" ht="18" customHeight="1" thickTop="1" thickBot="1" x14ac:dyDescent="0.25">
      <c r="A2" s="1"/>
      <c r="B2" s="29" t="s">
        <v>151</v>
      </c>
      <c r="C2" s="30"/>
      <c r="D2" s="30"/>
      <c r="E2" s="30"/>
      <c r="F2" s="30"/>
      <c r="G2" s="30"/>
      <c r="H2" s="30"/>
      <c r="I2" s="30"/>
      <c r="J2" s="30"/>
      <c r="K2" s="30"/>
      <c r="L2" s="31"/>
      <c r="M2" s="179"/>
      <c r="N2" s="179"/>
      <c r="O2" s="179"/>
      <c r="P2" s="179"/>
      <c r="R2" s="180"/>
      <c r="S2" s="181"/>
      <c r="T2" s="182"/>
    </row>
    <row r="3" spans="1:112" ht="6.75" customHeight="1" thickTop="1" x14ac:dyDescent="0.2">
      <c r="A3" s="183"/>
      <c r="B3" s="184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76"/>
      <c r="O3" s="176"/>
      <c r="P3" s="176"/>
      <c r="R3" s="176"/>
      <c r="S3" s="176"/>
    </row>
    <row r="4" spans="1:112" ht="25.5" x14ac:dyDescent="0.2">
      <c r="A4" s="186"/>
      <c r="B4" s="187" t="s">
        <v>284</v>
      </c>
      <c r="C4" s="1142">
        <f>+'Información de Cabecera'!C3:G3</f>
        <v>0</v>
      </c>
      <c r="D4" s="1140"/>
      <c r="E4" s="1140"/>
      <c r="F4" s="1140"/>
      <c r="G4" s="1140"/>
      <c r="H4" s="1140"/>
      <c r="I4" s="1140"/>
      <c r="J4" s="1141"/>
      <c r="K4" s="188"/>
      <c r="L4" s="189"/>
      <c r="M4" s="190"/>
      <c r="N4" s="179"/>
      <c r="O4" s="179"/>
      <c r="P4" s="179"/>
      <c r="Q4" s="44" t="s">
        <v>0</v>
      </c>
      <c r="R4" s="19"/>
      <c r="S4" s="28"/>
      <c r="T4" s="191" t="s">
        <v>1</v>
      </c>
    </row>
    <row r="5" spans="1:112" ht="13.5" customHeight="1" x14ac:dyDescent="0.2">
      <c r="A5" s="192"/>
      <c r="B5" s="193" t="s">
        <v>79</v>
      </c>
      <c r="C5" s="1143">
        <f>+'Información de Cabecera'!C5:D5</f>
        <v>0</v>
      </c>
      <c r="D5" s="194"/>
      <c r="E5" s="194"/>
      <c r="F5" s="194"/>
      <c r="G5" s="194"/>
      <c r="H5" s="194"/>
      <c r="I5" s="194"/>
      <c r="J5" s="195"/>
      <c r="K5" s="196"/>
      <c r="L5" s="197"/>
      <c r="M5" s="198"/>
      <c r="N5" s="198"/>
      <c r="O5" s="198"/>
      <c r="P5" s="199"/>
      <c r="Q5" s="32" t="s">
        <v>20</v>
      </c>
      <c r="R5" s="33"/>
      <c r="S5" s="34"/>
      <c r="T5" s="200"/>
    </row>
    <row r="6" spans="1:112" ht="12" customHeight="1" x14ac:dyDescent="0.2">
      <c r="A6" s="192"/>
      <c r="B6" s="201" t="s">
        <v>80</v>
      </c>
      <c r="C6" s="1144">
        <f>+'Información de Cabecera'!C7:D7</f>
        <v>0</v>
      </c>
      <c r="D6" s="194"/>
      <c r="E6" s="194"/>
      <c r="F6" s="194"/>
      <c r="G6" s="194"/>
      <c r="H6" s="194"/>
      <c r="I6" s="194"/>
      <c r="J6" s="202"/>
      <c r="K6" s="203"/>
      <c r="L6" s="197"/>
      <c r="M6" s="198"/>
      <c r="N6" s="198"/>
      <c r="O6" s="198"/>
      <c r="P6" s="199"/>
      <c r="Q6" s="35"/>
      <c r="R6" s="36"/>
      <c r="S6" s="37"/>
      <c r="T6" s="204"/>
    </row>
    <row r="7" spans="1:112" ht="12" customHeight="1" x14ac:dyDescent="0.2">
      <c r="A7" s="192"/>
      <c r="B7" s="201" t="s">
        <v>82</v>
      </c>
      <c r="C7" s="1145">
        <f>+'Información de Cabecera'!C9:D9</f>
        <v>0</v>
      </c>
      <c r="D7" s="188"/>
      <c r="E7" s="188"/>
      <c r="F7" s="208" t="s">
        <v>493</v>
      </c>
      <c r="G7" s="1191">
        <f>'Información de Cabecera'!F9</f>
        <v>42036</v>
      </c>
      <c r="H7" s="188"/>
      <c r="I7" s="188"/>
      <c r="J7" s="188"/>
      <c r="K7" s="205"/>
      <c r="L7" s="197"/>
      <c r="M7" s="198"/>
      <c r="N7" s="198"/>
      <c r="O7" s="198"/>
      <c r="P7" s="199"/>
      <c r="Q7" s="14"/>
      <c r="R7" s="14"/>
      <c r="S7" s="14"/>
      <c r="T7" s="206"/>
    </row>
    <row r="8" spans="1:112" ht="12" customHeight="1" x14ac:dyDescent="0.2">
      <c r="A8" s="192"/>
      <c r="B8" s="207" t="s">
        <v>81</v>
      </c>
      <c r="C8" s="1232" t="e">
        <f>'Información de Cabecera'!C11&amp;"/"&amp;'Información de Cabecera'!D11&amp;"/"&amp;'Información de Cabecera'!E11&amp;"/"&amp;'Información de Cabecera'!F11</f>
        <v>#VALUE!</v>
      </c>
      <c r="D8" s="188"/>
      <c r="E8" s="188"/>
      <c r="F8" s="188"/>
      <c r="G8" s="188"/>
      <c r="H8" s="188"/>
      <c r="I8" s="188"/>
      <c r="J8" s="188"/>
      <c r="K8" s="205"/>
      <c r="L8" s="197"/>
      <c r="M8" s="198"/>
      <c r="N8" s="198"/>
      <c r="O8" s="198"/>
      <c r="P8" s="199"/>
      <c r="Q8" s="14"/>
      <c r="R8" s="14"/>
      <c r="S8" s="14"/>
      <c r="T8" s="206"/>
    </row>
    <row r="9" spans="1:112" ht="12" customHeight="1" x14ac:dyDescent="0.2">
      <c r="A9" s="192"/>
      <c r="B9" s="208" t="s">
        <v>141</v>
      </c>
      <c r="C9" s="1146">
        <f>+'Información de Cabecera'!C19</f>
        <v>36</v>
      </c>
      <c r="D9" s="188"/>
      <c r="E9" s="188"/>
      <c r="F9" s="188"/>
      <c r="G9" s="188"/>
      <c r="H9" s="188"/>
      <c r="I9" s="188"/>
      <c r="J9" s="188"/>
      <c r="K9" s="205"/>
      <c r="L9" s="197"/>
      <c r="M9" s="198"/>
      <c r="N9" s="198"/>
      <c r="O9" s="198"/>
      <c r="P9" s="173"/>
      <c r="Q9" s="14"/>
      <c r="R9" s="14"/>
      <c r="S9" s="14"/>
      <c r="T9" s="206"/>
    </row>
    <row r="10" spans="1:112" ht="12" customHeight="1" x14ac:dyDescent="0.2">
      <c r="A10" s="192"/>
      <c r="B10" s="209"/>
      <c r="C10" s="210"/>
      <c r="D10" s="188"/>
      <c r="E10" s="188"/>
      <c r="F10" s="188"/>
      <c r="G10" s="188"/>
      <c r="H10" s="878" t="s">
        <v>430</v>
      </c>
      <c r="I10" s="188"/>
      <c r="J10" s="188"/>
      <c r="K10" s="205"/>
      <c r="L10" s="197"/>
      <c r="M10" s="198"/>
      <c r="N10" s="198"/>
      <c r="O10" s="198"/>
      <c r="P10" s="199"/>
      <c r="Q10" s="14"/>
      <c r="R10" s="14"/>
      <c r="S10" s="14"/>
      <c r="T10" s="206"/>
      <c r="AG10" s="1629" t="s">
        <v>504</v>
      </c>
      <c r="AH10" s="1630"/>
      <c r="AI10" s="1630"/>
      <c r="AJ10" s="1630"/>
      <c r="AK10" s="1630"/>
      <c r="AL10" s="1630"/>
      <c r="AM10" s="1630"/>
      <c r="AN10" s="1630"/>
      <c r="AO10" s="1630"/>
      <c r="AP10" s="1630"/>
      <c r="AQ10" s="1630"/>
      <c r="AR10" s="1630"/>
      <c r="AS10" s="1630"/>
      <c r="AT10" s="1630"/>
      <c r="AU10" s="1630"/>
      <c r="AV10" s="1630"/>
      <c r="AW10" s="1630"/>
      <c r="AX10" s="1630"/>
      <c r="AY10" s="1630"/>
      <c r="AZ10" s="1630"/>
      <c r="BA10" s="1630"/>
      <c r="BB10" s="1630"/>
      <c r="BC10" s="1630"/>
      <c r="BD10" s="1630"/>
      <c r="BE10" s="1630"/>
      <c r="BF10" s="1630"/>
      <c r="BG10" s="1630"/>
      <c r="BH10" s="1630"/>
      <c r="BI10" s="1630"/>
      <c r="BJ10" s="1630"/>
      <c r="BK10" s="1630"/>
      <c r="BL10" s="1630"/>
      <c r="BM10" s="1630"/>
      <c r="BN10" s="1630"/>
      <c r="BO10" s="1630"/>
      <c r="BP10" s="1630"/>
      <c r="BQ10" s="1630"/>
      <c r="BR10" s="1630"/>
      <c r="BS10" s="1630"/>
      <c r="BT10" s="1630"/>
      <c r="BU10" s="1630"/>
      <c r="BV10" s="1630"/>
      <c r="BW10" s="1630"/>
      <c r="BX10" s="1630"/>
      <c r="BY10" s="1630"/>
      <c r="BZ10" s="1630"/>
      <c r="CA10" s="1630"/>
      <c r="CB10" s="1630"/>
      <c r="CC10" s="1630"/>
      <c r="CD10" s="1630"/>
      <c r="CE10" s="1630"/>
      <c r="CF10" s="1630"/>
      <c r="CG10" s="1630"/>
      <c r="CH10" s="1630"/>
      <c r="CI10" s="1630"/>
      <c r="CJ10" s="1630"/>
      <c r="CK10" s="1630"/>
      <c r="CL10" s="1630"/>
      <c r="CM10" s="1630"/>
      <c r="CN10" s="1630"/>
      <c r="CO10" s="1630"/>
      <c r="CP10" s="1630"/>
      <c r="CQ10" s="1630"/>
      <c r="CR10" s="1630"/>
      <c r="CS10" s="1630"/>
      <c r="CT10" s="1630"/>
      <c r="CU10" s="1630"/>
      <c r="CV10" s="1630"/>
      <c r="CW10" s="1630"/>
      <c r="CX10" s="1630"/>
      <c r="CY10" s="1630"/>
      <c r="CZ10" s="1630"/>
      <c r="DA10" s="1630"/>
      <c r="DB10" s="1630"/>
      <c r="DC10" s="1630"/>
      <c r="DD10" s="1630"/>
      <c r="DE10" s="1630"/>
      <c r="DF10" s="1630"/>
      <c r="DG10" s="1630"/>
      <c r="DH10" s="1630"/>
    </row>
    <row r="11" spans="1:112" s="1241" customFormat="1" ht="6" customHeight="1" thickBot="1" x14ac:dyDescent="0.25">
      <c r="A11" s="192"/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92"/>
      <c r="M11" s="192"/>
      <c r="N11" s="174"/>
      <c r="O11" s="174"/>
      <c r="P11" s="174"/>
      <c r="Q11" s="174"/>
      <c r="R11" s="174"/>
      <c r="S11" s="174"/>
      <c r="T11" s="225"/>
      <c r="U11" s="225"/>
      <c r="V11" s="178"/>
      <c r="W11" s="1592"/>
      <c r="X11" s="921"/>
      <c r="Y11" s="921"/>
      <c r="Z11" s="178"/>
      <c r="AA11" s="921"/>
      <c r="AB11" s="921"/>
      <c r="AC11" s="921"/>
      <c r="AD11" s="178"/>
      <c r="AE11" s="1248"/>
      <c r="AF11" s="1233"/>
      <c r="AG11" s="1631"/>
      <c r="AH11" s="1632"/>
      <c r="AI11" s="1632"/>
      <c r="AJ11" s="1632"/>
      <c r="AK11" s="1632"/>
      <c r="AL11" s="1632"/>
      <c r="AM11" s="1632"/>
      <c r="AN11" s="1632"/>
      <c r="AO11" s="1632"/>
      <c r="AP11" s="1632"/>
      <c r="AQ11" s="1632"/>
      <c r="AR11" s="1632"/>
      <c r="AS11" s="1632"/>
      <c r="AT11" s="1632"/>
      <c r="AU11" s="1632"/>
      <c r="AV11" s="1632"/>
      <c r="AW11" s="1632"/>
      <c r="AX11" s="1632"/>
      <c r="AY11" s="1632"/>
      <c r="AZ11" s="1632"/>
      <c r="BA11" s="1632"/>
      <c r="BB11" s="1632"/>
      <c r="BC11" s="1632"/>
      <c r="BD11" s="1632"/>
      <c r="BE11" s="1632"/>
      <c r="BF11" s="1632"/>
      <c r="BG11" s="1632"/>
      <c r="BH11" s="1632"/>
      <c r="BI11" s="1632"/>
      <c r="BJ11" s="1632"/>
      <c r="BK11" s="1632"/>
      <c r="BL11" s="1632"/>
      <c r="BM11" s="1632"/>
      <c r="BN11" s="1632"/>
      <c r="BO11" s="1632"/>
      <c r="BP11" s="1632"/>
      <c r="BQ11" s="1632"/>
      <c r="BR11" s="1632"/>
      <c r="BS11" s="1632"/>
      <c r="BT11" s="1632"/>
      <c r="BU11" s="1632"/>
      <c r="BV11" s="1632"/>
      <c r="BW11" s="1632"/>
      <c r="BX11" s="1632"/>
      <c r="BY11" s="1632"/>
      <c r="BZ11" s="1632"/>
      <c r="CA11" s="1632"/>
      <c r="CB11" s="1632"/>
      <c r="CC11" s="1632"/>
      <c r="CD11" s="1632"/>
      <c r="CE11" s="1632"/>
      <c r="CF11" s="1632"/>
      <c r="CG11" s="1632"/>
      <c r="CH11" s="1632"/>
      <c r="CI11" s="1632"/>
      <c r="CJ11" s="1632"/>
      <c r="CK11" s="1632"/>
      <c r="CL11" s="1632"/>
      <c r="CM11" s="1632"/>
      <c r="CN11" s="1632"/>
      <c r="CO11" s="1632"/>
      <c r="CP11" s="1632"/>
      <c r="CQ11" s="1632"/>
      <c r="CR11" s="1632"/>
      <c r="CS11" s="1632"/>
      <c r="CT11" s="1632"/>
      <c r="CU11" s="1632"/>
      <c r="CV11" s="1632"/>
      <c r="CW11" s="1632"/>
      <c r="CX11" s="1632"/>
      <c r="CY11" s="1632"/>
      <c r="CZ11" s="1632"/>
      <c r="DA11" s="1632"/>
      <c r="DB11" s="1632"/>
      <c r="DC11" s="1632"/>
      <c r="DD11" s="1632"/>
      <c r="DE11" s="1632"/>
      <c r="DF11" s="1632"/>
      <c r="DG11" s="1632"/>
      <c r="DH11" s="1632"/>
    </row>
    <row r="12" spans="1:112" s="1242" customFormat="1" ht="18.75" customHeight="1" thickTop="1" x14ac:dyDescent="0.2">
      <c r="A12" s="211"/>
      <c r="B12" s="23"/>
      <c r="C12" s="212"/>
      <c r="D12" s="1641" t="s">
        <v>115</v>
      </c>
      <c r="E12" s="1642"/>
      <c r="F12" s="1642"/>
      <c r="G12" s="1642"/>
      <c r="H12" s="1642"/>
      <c r="I12" s="1642"/>
      <c r="J12" s="1642"/>
      <c r="K12" s="1642"/>
      <c r="L12" s="1642"/>
      <c r="M12" s="1642"/>
      <c r="N12" s="1642"/>
      <c r="O12" s="1642"/>
      <c r="P12" s="1642"/>
      <c r="Q12" s="1642"/>
      <c r="R12" s="1642"/>
      <c r="S12" s="1643"/>
      <c r="T12" s="1637" t="s">
        <v>150</v>
      </c>
      <c r="U12" s="1638"/>
      <c r="V12" s="203"/>
      <c r="W12" s="1592"/>
      <c r="X12" s="1238"/>
      <c r="Y12" s="1239"/>
      <c r="Z12" s="203"/>
      <c r="AA12" s="1237"/>
      <c r="AB12" s="1238"/>
      <c r="AC12" s="1239"/>
      <c r="AD12" s="203"/>
      <c r="AE12" s="1249"/>
      <c r="AF12" s="1240"/>
      <c r="AG12" s="1244" t="s">
        <v>503</v>
      </c>
      <c r="AH12" s="1244" t="s">
        <v>503</v>
      </c>
      <c r="AI12" s="1244" t="s">
        <v>503</v>
      </c>
      <c r="AJ12" s="1244" t="s">
        <v>503</v>
      </c>
      <c r="AK12" s="1244" t="s">
        <v>503</v>
      </c>
      <c r="AL12" s="1244" t="s">
        <v>503</v>
      </c>
      <c r="AM12" s="1244" t="s">
        <v>503</v>
      </c>
      <c r="AN12" s="1244" t="s">
        <v>503</v>
      </c>
      <c r="AO12" s="1244" t="s">
        <v>503</v>
      </c>
      <c r="AP12" s="1244" t="s">
        <v>503</v>
      </c>
      <c r="AQ12" s="1244" t="s">
        <v>503</v>
      </c>
      <c r="AR12" s="1244" t="s">
        <v>503</v>
      </c>
      <c r="AS12" s="1244" t="s">
        <v>503</v>
      </c>
      <c r="AT12" s="1244" t="s">
        <v>503</v>
      </c>
      <c r="AU12" s="1244" t="s">
        <v>503</v>
      </c>
      <c r="AV12" s="1244" t="s">
        <v>503</v>
      </c>
      <c r="AW12" s="1244" t="s">
        <v>503</v>
      </c>
      <c r="AX12" s="1244" t="s">
        <v>503</v>
      </c>
      <c r="AY12" s="1244" t="s">
        <v>503</v>
      </c>
      <c r="AZ12" s="1244" t="s">
        <v>503</v>
      </c>
      <c r="BA12" s="1244" t="s">
        <v>503</v>
      </c>
      <c r="BB12" s="1244" t="s">
        <v>503</v>
      </c>
      <c r="BC12" s="1244" t="s">
        <v>503</v>
      </c>
      <c r="BD12" s="1244" t="s">
        <v>503</v>
      </c>
      <c r="BE12" s="1244" t="s">
        <v>503</v>
      </c>
      <c r="BF12" s="1244" t="s">
        <v>503</v>
      </c>
      <c r="BG12" s="1244" t="s">
        <v>503</v>
      </c>
      <c r="BH12" s="1244" t="s">
        <v>503</v>
      </c>
      <c r="BI12" s="1244" t="s">
        <v>503</v>
      </c>
      <c r="BJ12" s="1244" t="s">
        <v>503</v>
      </c>
      <c r="BK12" s="1244" t="s">
        <v>503</v>
      </c>
      <c r="BL12" s="1244" t="s">
        <v>503</v>
      </c>
      <c r="BM12" s="1244" t="s">
        <v>503</v>
      </c>
      <c r="BN12" s="1244" t="s">
        <v>503</v>
      </c>
      <c r="BO12" s="1244" t="s">
        <v>503</v>
      </c>
      <c r="BP12" s="1244" t="s">
        <v>503</v>
      </c>
      <c r="BQ12" s="1244" t="s">
        <v>503</v>
      </c>
      <c r="BR12" s="1244" t="s">
        <v>503</v>
      </c>
      <c r="BS12" s="1244" t="s">
        <v>503</v>
      </c>
      <c r="BT12" s="1244" t="s">
        <v>503</v>
      </c>
      <c r="BU12" s="1244" t="s">
        <v>503</v>
      </c>
      <c r="BV12" s="1244" t="s">
        <v>503</v>
      </c>
      <c r="BW12" s="1244" t="s">
        <v>503</v>
      </c>
      <c r="BX12" s="1244" t="s">
        <v>503</v>
      </c>
      <c r="BY12" s="1244" t="s">
        <v>503</v>
      </c>
      <c r="BZ12" s="1244" t="s">
        <v>503</v>
      </c>
      <c r="CA12" s="1244" t="s">
        <v>503</v>
      </c>
      <c r="CB12" s="1244" t="s">
        <v>503</v>
      </c>
      <c r="CC12" s="1244" t="s">
        <v>503</v>
      </c>
      <c r="CD12" s="1244" t="s">
        <v>503</v>
      </c>
      <c r="CE12" s="1244" t="s">
        <v>503</v>
      </c>
      <c r="CF12" s="1244" t="s">
        <v>503</v>
      </c>
      <c r="CG12" s="1244" t="s">
        <v>503</v>
      </c>
      <c r="CH12" s="1244" t="s">
        <v>503</v>
      </c>
      <c r="CI12" s="1244" t="s">
        <v>503</v>
      </c>
      <c r="CJ12" s="1244" t="s">
        <v>503</v>
      </c>
      <c r="CK12" s="1244" t="s">
        <v>503</v>
      </c>
      <c r="CL12" s="1244" t="s">
        <v>503</v>
      </c>
      <c r="CM12" s="1244" t="s">
        <v>503</v>
      </c>
      <c r="CN12" s="1244" t="s">
        <v>503</v>
      </c>
      <c r="CO12" s="1244" t="s">
        <v>503</v>
      </c>
      <c r="CP12" s="1244" t="s">
        <v>503</v>
      </c>
      <c r="CQ12" s="1244" t="s">
        <v>503</v>
      </c>
      <c r="CR12" s="1244" t="s">
        <v>503</v>
      </c>
      <c r="CS12" s="1244" t="s">
        <v>503</v>
      </c>
      <c r="CT12" s="1244" t="s">
        <v>503</v>
      </c>
      <c r="CU12" s="1244" t="s">
        <v>503</v>
      </c>
      <c r="CV12" s="1244" t="s">
        <v>503</v>
      </c>
      <c r="CW12" s="1244" t="s">
        <v>503</v>
      </c>
      <c r="CX12" s="1244" t="s">
        <v>503</v>
      </c>
      <c r="CY12" s="1244" t="s">
        <v>503</v>
      </c>
      <c r="CZ12" s="1244" t="s">
        <v>503</v>
      </c>
      <c r="DA12" s="1244" t="s">
        <v>503</v>
      </c>
      <c r="DB12" s="1244" t="s">
        <v>503</v>
      </c>
      <c r="DC12" s="1244" t="s">
        <v>503</v>
      </c>
      <c r="DD12" s="1244" t="s">
        <v>503</v>
      </c>
      <c r="DE12" s="1244" t="s">
        <v>503</v>
      </c>
      <c r="DF12" s="1244" t="s">
        <v>503</v>
      </c>
      <c r="DG12" s="1244" t="s">
        <v>503</v>
      </c>
      <c r="DH12" s="1244" t="s">
        <v>503</v>
      </c>
    </row>
    <row r="13" spans="1:112" s="1243" customFormat="1" ht="20.25" customHeight="1" thickBot="1" x14ac:dyDescent="0.25">
      <c r="A13" s="211"/>
      <c r="B13" s="23"/>
      <c r="C13" s="212"/>
      <c r="D13" s="1644"/>
      <c r="E13" s="1645"/>
      <c r="F13" s="1645"/>
      <c r="G13" s="1645"/>
      <c r="H13" s="1645"/>
      <c r="I13" s="1645"/>
      <c r="J13" s="1645"/>
      <c r="K13" s="1645"/>
      <c r="L13" s="1645"/>
      <c r="M13" s="1645"/>
      <c r="N13" s="1645"/>
      <c r="O13" s="1645"/>
      <c r="P13" s="1645"/>
      <c r="Q13" s="1645"/>
      <c r="R13" s="1645"/>
      <c r="S13" s="1646"/>
      <c r="T13" s="1639"/>
      <c r="U13" s="1640"/>
      <c r="V13" s="178"/>
      <c r="X13" s="1235" t="s">
        <v>336</v>
      </c>
      <c r="Y13" s="1236" t="s">
        <v>108</v>
      </c>
      <c r="Z13" s="178"/>
      <c r="AA13" s="1234" t="s">
        <v>335</v>
      </c>
      <c r="AB13" s="1235" t="s">
        <v>336</v>
      </c>
      <c r="AC13" s="1236" t="s">
        <v>108</v>
      </c>
      <c r="AD13" s="178"/>
      <c r="AE13" s="1248"/>
      <c r="AF13" s="1233"/>
      <c r="AG13" s="1245">
        <v>1</v>
      </c>
      <c r="AH13" s="1245">
        <v>2</v>
      </c>
      <c r="AI13" s="1245">
        <v>3</v>
      </c>
      <c r="AJ13" s="1245">
        <v>4</v>
      </c>
      <c r="AK13" s="1245">
        <v>5</v>
      </c>
      <c r="AL13" s="1245">
        <v>6</v>
      </c>
      <c r="AM13" s="1245">
        <v>7</v>
      </c>
      <c r="AN13" s="1245">
        <v>8</v>
      </c>
      <c r="AO13" s="1245">
        <v>9</v>
      </c>
      <c r="AP13" s="1245">
        <v>10</v>
      </c>
      <c r="AQ13" s="1245">
        <v>11</v>
      </c>
      <c r="AR13" s="1245">
        <v>12</v>
      </c>
      <c r="AS13" s="1245">
        <v>13</v>
      </c>
      <c r="AT13" s="1245">
        <v>14</v>
      </c>
      <c r="AU13" s="1245">
        <v>15</v>
      </c>
      <c r="AV13" s="1245">
        <v>16</v>
      </c>
      <c r="AW13" s="1245">
        <v>17</v>
      </c>
      <c r="AX13" s="1245">
        <v>18</v>
      </c>
      <c r="AY13" s="1245">
        <v>19</v>
      </c>
      <c r="AZ13" s="1245">
        <v>20</v>
      </c>
      <c r="BA13" s="1245">
        <v>21</v>
      </c>
      <c r="BB13" s="1245">
        <v>22</v>
      </c>
      <c r="BC13" s="1245">
        <v>23</v>
      </c>
      <c r="BD13" s="1245">
        <v>24</v>
      </c>
      <c r="BE13" s="1245">
        <v>25</v>
      </c>
      <c r="BF13" s="1245">
        <v>26</v>
      </c>
      <c r="BG13" s="1245">
        <v>27</v>
      </c>
      <c r="BH13" s="1245">
        <v>28</v>
      </c>
      <c r="BI13" s="1245">
        <v>29</v>
      </c>
      <c r="BJ13" s="1245">
        <v>30</v>
      </c>
      <c r="BK13" s="1245">
        <v>31</v>
      </c>
      <c r="BL13" s="1245">
        <v>32</v>
      </c>
      <c r="BM13" s="1245">
        <v>33</v>
      </c>
      <c r="BN13" s="1245">
        <v>34</v>
      </c>
      <c r="BO13" s="1245">
        <v>35</v>
      </c>
      <c r="BP13" s="1245">
        <v>36</v>
      </c>
      <c r="BQ13" s="1245">
        <v>37</v>
      </c>
      <c r="BR13" s="1245">
        <v>38</v>
      </c>
      <c r="BS13" s="1245">
        <v>39</v>
      </c>
      <c r="BT13" s="1245">
        <v>40</v>
      </c>
      <c r="BU13" s="1245">
        <v>41</v>
      </c>
      <c r="BV13" s="1245">
        <v>42</v>
      </c>
      <c r="BW13" s="1245">
        <v>43</v>
      </c>
      <c r="BX13" s="1245">
        <v>44</v>
      </c>
      <c r="BY13" s="1245">
        <v>45</v>
      </c>
      <c r="BZ13" s="1245">
        <v>46</v>
      </c>
      <c r="CA13" s="1245">
        <v>47</v>
      </c>
      <c r="CB13" s="1245">
        <v>48</v>
      </c>
      <c r="CC13" s="1245">
        <v>49</v>
      </c>
      <c r="CD13" s="1245">
        <v>50</v>
      </c>
      <c r="CE13" s="1245">
        <v>51</v>
      </c>
      <c r="CF13" s="1245">
        <v>52</v>
      </c>
      <c r="CG13" s="1245">
        <v>53</v>
      </c>
      <c r="CH13" s="1245">
        <v>54</v>
      </c>
      <c r="CI13" s="1245">
        <v>55</v>
      </c>
      <c r="CJ13" s="1245">
        <v>56</v>
      </c>
      <c r="CK13" s="1245">
        <v>57</v>
      </c>
      <c r="CL13" s="1245">
        <v>58</v>
      </c>
      <c r="CM13" s="1245">
        <v>59</v>
      </c>
      <c r="CN13" s="1245">
        <v>60</v>
      </c>
      <c r="CO13" s="1245">
        <v>61</v>
      </c>
      <c r="CP13" s="1245">
        <v>62</v>
      </c>
      <c r="CQ13" s="1245">
        <v>63</v>
      </c>
      <c r="CR13" s="1245">
        <v>64</v>
      </c>
      <c r="CS13" s="1245">
        <v>65</v>
      </c>
      <c r="CT13" s="1245">
        <v>66</v>
      </c>
      <c r="CU13" s="1245">
        <v>67</v>
      </c>
      <c r="CV13" s="1245">
        <v>68</v>
      </c>
      <c r="CW13" s="1245">
        <v>69</v>
      </c>
      <c r="CX13" s="1245">
        <v>70</v>
      </c>
      <c r="CY13" s="1245">
        <v>71</v>
      </c>
      <c r="CZ13" s="1245">
        <v>72</v>
      </c>
      <c r="DA13" s="1245">
        <v>73</v>
      </c>
      <c r="DB13" s="1245">
        <v>74</v>
      </c>
      <c r="DC13" s="1245">
        <v>75</v>
      </c>
      <c r="DD13" s="1245">
        <v>76</v>
      </c>
      <c r="DE13" s="1245">
        <v>77</v>
      </c>
      <c r="DF13" s="1245">
        <v>78</v>
      </c>
      <c r="DG13" s="1245">
        <v>79</v>
      </c>
      <c r="DH13" s="1245">
        <v>80</v>
      </c>
    </row>
    <row r="14" spans="1:112" ht="58.5" customHeight="1" thickTop="1" thickBot="1" x14ac:dyDescent="0.25">
      <c r="A14" s="213"/>
      <c r="B14" s="38" t="s">
        <v>142</v>
      </c>
      <c r="C14" s="214" t="s">
        <v>112</v>
      </c>
      <c r="D14" s="25" t="s">
        <v>18</v>
      </c>
      <c r="E14" s="384" t="s">
        <v>289</v>
      </c>
      <c r="F14" s="384" t="s">
        <v>204</v>
      </c>
      <c r="G14" s="384" t="s">
        <v>268</v>
      </c>
      <c r="H14" s="384" t="s">
        <v>267</v>
      </c>
      <c r="I14" s="384" t="s">
        <v>205</v>
      </c>
      <c r="J14" s="26" t="s">
        <v>104</v>
      </c>
      <c r="K14" s="27" t="s">
        <v>105</v>
      </c>
      <c r="L14" s="114" t="s">
        <v>193</v>
      </c>
      <c r="M14" s="114" t="s">
        <v>149</v>
      </c>
      <c r="N14" s="119" t="s">
        <v>114</v>
      </c>
      <c r="O14" s="119" t="s">
        <v>14</v>
      </c>
      <c r="P14" s="80" t="s">
        <v>21</v>
      </c>
      <c r="Q14" s="80" t="s">
        <v>106</v>
      </c>
      <c r="R14" s="120" t="s">
        <v>91</v>
      </c>
      <c r="S14" s="108" t="s">
        <v>108</v>
      </c>
      <c r="T14" s="215" t="s">
        <v>84</v>
      </c>
      <c r="U14" s="216" t="s">
        <v>83</v>
      </c>
      <c r="W14" s="1591" t="s">
        <v>543</v>
      </c>
      <c r="X14" s="925"/>
      <c r="Y14" s="924"/>
      <c r="AA14" s="922" t="s">
        <v>337</v>
      </c>
      <c r="AB14" s="925"/>
      <c r="AC14" s="924"/>
      <c r="AG14" s="1633" t="str">
        <f>VLOOKUP(AG13,'APROPIACION A PRECIOS'!$B$14:$C$93,2,0)</f>
        <v>Precio por el “Servicio de PH en ChSN día hábil operativo”, en un todo de acuerdo con las Bases del presente Pedido de Precios.-</v>
      </c>
      <c r="AH14" s="1633" t="str">
        <f>VLOOKUP(AH13,'APROPIACION A PRECIOS'!$B$14:$C$93,2,0)</f>
        <v>Precio por el “Servicio de PH en ChSN día stand by”, en un todo de acuerdo con las Bases del presente Pedido de Precios.-</v>
      </c>
      <c r="AI14" s="1633" t="str">
        <f>VLOOKUP(AI13,'APROPIACION A PRECIOS'!$B$14:$C$93,2,0)</f>
        <v>Precio por el “Servicio de PH en PH día hábil operativo”, en un todo de acuerdo con las Bases del presente Pedido de Precios.-</v>
      </c>
      <c r="AJ14" s="1633" t="str">
        <f>VLOOKUP(AJ13,'APROPIACION A PRECIOS'!$B$14:$C$93,2,0)</f>
        <v>Precio por el “Servicio de PH en PH día stand by”, en un todo de acuerdo con las Bases del presente Pedido de Precios.-</v>
      </c>
      <c r="AK14" s="1633" t="str">
        <f>VLOOKUP(AK13,'APROPIACION A PRECIOS'!$B$14:$C$93,2,0)</f>
        <v>Precio por el “Servicio de PH en VAM día hábil operativo”, en un todo de acuerdo con las Bases del presente Pedido de Precios.-</v>
      </c>
      <c r="AL14" s="1633" t="str">
        <f>VLOOKUP(AL13,'APROPIACION A PRECIOS'!$B$14:$C$93,2,0)</f>
        <v>Precio por el “Servicio de PH en VAM día stand by”, en un todo de acuerdo con las Bases del presente Pedido de Precios.-</v>
      </c>
      <c r="AM14" s="1633">
        <f>VLOOKUP(AM13,'APROPIACION A PRECIOS'!$B$14:$C$93,2,0)</f>
        <v>0</v>
      </c>
      <c r="AN14" s="1633">
        <f>VLOOKUP(AN13,'APROPIACION A PRECIOS'!$B$14:$C$93,2,0)</f>
        <v>0</v>
      </c>
      <c r="AO14" s="1633">
        <f>VLOOKUP(AO13,'APROPIACION A PRECIOS'!$B$14:$C$93,2,0)</f>
        <v>0</v>
      </c>
      <c r="AP14" s="1633">
        <f>VLOOKUP(AP13,'APROPIACION A PRECIOS'!$B$14:$C$93,2,0)</f>
        <v>0</v>
      </c>
      <c r="AQ14" s="1633">
        <f>VLOOKUP(AQ13,'APROPIACION A PRECIOS'!$B$14:$C$93,2,0)</f>
        <v>0</v>
      </c>
      <c r="AR14" s="1633">
        <f>VLOOKUP(AR13,'APROPIACION A PRECIOS'!$B$14:$C$93,2,0)</f>
        <v>0</v>
      </c>
      <c r="AS14" s="1633">
        <f>VLOOKUP(AS13,'APROPIACION A PRECIOS'!$B$14:$C$93,2,0)</f>
        <v>0</v>
      </c>
      <c r="AT14" s="1633">
        <f>VLOOKUP(AT13,'APROPIACION A PRECIOS'!$B$14:$C$93,2,0)</f>
        <v>0</v>
      </c>
      <c r="AU14" s="1633">
        <f>VLOOKUP(AU13,'APROPIACION A PRECIOS'!$B$14:$C$93,2,0)</f>
        <v>0</v>
      </c>
      <c r="AV14" s="1633">
        <f>VLOOKUP(AV13,'APROPIACION A PRECIOS'!$B$14:$C$93,2,0)</f>
        <v>0</v>
      </c>
      <c r="AW14" s="1633">
        <f>VLOOKUP(AW13,'APROPIACION A PRECIOS'!$B$14:$C$93,2,0)</f>
        <v>0</v>
      </c>
      <c r="AX14" s="1633">
        <f>VLOOKUP(AX13,'APROPIACION A PRECIOS'!$B$14:$C$93,2,0)</f>
        <v>0</v>
      </c>
      <c r="AY14" s="1633">
        <f>VLOOKUP(AY13,'APROPIACION A PRECIOS'!$B$14:$C$93,2,0)</f>
        <v>0</v>
      </c>
      <c r="AZ14" s="1633">
        <f>VLOOKUP(AZ13,'APROPIACION A PRECIOS'!$B$14:$C$93,2,0)</f>
        <v>0</v>
      </c>
      <c r="BA14" s="1633">
        <f>VLOOKUP(BA13,'APROPIACION A PRECIOS'!$B$14:$C$93,2,0)</f>
        <v>0</v>
      </c>
      <c r="BB14" s="1633">
        <f>VLOOKUP(BB13,'APROPIACION A PRECIOS'!$B$14:$C$93,2,0)</f>
        <v>0</v>
      </c>
      <c r="BC14" s="1633">
        <f>VLOOKUP(BC13,'APROPIACION A PRECIOS'!$B$14:$C$93,2,0)</f>
        <v>0</v>
      </c>
      <c r="BD14" s="1633">
        <f>VLOOKUP(BD13,'APROPIACION A PRECIOS'!$B$14:$C$93,2,0)</f>
        <v>0</v>
      </c>
      <c r="BE14" s="1633">
        <f>VLOOKUP(BE13,'APROPIACION A PRECIOS'!$B$14:$C$93,2,0)</f>
        <v>0</v>
      </c>
      <c r="BF14" s="1633">
        <f>VLOOKUP(BF13,'APROPIACION A PRECIOS'!$B$14:$C$93,2,0)</f>
        <v>0</v>
      </c>
      <c r="BG14" s="1633">
        <f>VLOOKUP(BG13,'APROPIACION A PRECIOS'!$B$14:$C$93,2,0)</f>
        <v>0</v>
      </c>
      <c r="BH14" s="1633">
        <f>VLOOKUP(BH13,'APROPIACION A PRECIOS'!$B$14:$C$93,2,0)</f>
        <v>0</v>
      </c>
      <c r="BI14" s="1633">
        <f>VLOOKUP(BI13,'APROPIACION A PRECIOS'!$B$14:$C$93,2,0)</f>
        <v>0</v>
      </c>
      <c r="BJ14" s="1633">
        <f>VLOOKUP(BJ13,'APROPIACION A PRECIOS'!$B$14:$C$93,2,0)</f>
        <v>0</v>
      </c>
      <c r="BK14" s="1633">
        <f>VLOOKUP(BK13,'APROPIACION A PRECIOS'!$B$14:$C$93,2,0)</f>
        <v>0</v>
      </c>
      <c r="BL14" s="1633">
        <f>VLOOKUP(BL13,'APROPIACION A PRECIOS'!$B$14:$C$93,2,0)</f>
        <v>0</v>
      </c>
      <c r="BM14" s="1633">
        <f>VLOOKUP(BM13,'APROPIACION A PRECIOS'!$B$14:$C$93,2,0)</f>
        <v>0</v>
      </c>
      <c r="BN14" s="1633">
        <f>VLOOKUP(BN13,'APROPIACION A PRECIOS'!$B$14:$C$93,2,0)</f>
        <v>0</v>
      </c>
      <c r="BO14" s="1633">
        <f>VLOOKUP(BO13,'APROPIACION A PRECIOS'!$B$14:$C$93,2,0)</f>
        <v>0</v>
      </c>
      <c r="BP14" s="1633">
        <f>VLOOKUP(BP13,'APROPIACION A PRECIOS'!$B$14:$C$93,2,0)</f>
        <v>0</v>
      </c>
      <c r="BQ14" s="1633">
        <f>VLOOKUP(BQ13,'APROPIACION A PRECIOS'!$B$14:$C$93,2,0)</f>
        <v>0</v>
      </c>
      <c r="BR14" s="1633">
        <f>VLOOKUP(BR13,'APROPIACION A PRECIOS'!$B$14:$C$93,2,0)</f>
        <v>0</v>
      </c>
      <c r="BS14" s="1633">
        <f>VLOOKUP(BS13,'APROPIACION A PRECIOS'!$B$14:$C$93,2,0)</f>
        <v>0</v>
      </c>
      <c r="BT14" s="1633">
        <f>VLOOKUP(BT13,'APROPIACION A PRECIOS'!$B$14:$C$93,2,0)</f>
        <v>0</v>
      </c>
      <c r="BU14" s="1633">
        <f>VLOOKUP(BU13,'APROPIACION A PRECIOS'!$B$14:$C$93,2,0)</f>
        <v>0</v>
      </c>
      <c r="BV14" s="1633">
        <f>VLOOKUP(BV13,'APROPIACION A PRECIOS'!$B$14:$C$93,2,0)</f>
        <v>0</v>
      </c>
      <c r="BW14" s="1633">
        <f>VLOOKUP(BW13,'APROPIACION A PRECIOS'!$B$14:$C$93,2,0)</f>
        <v>0</v>
      </c>
      <c r="BX14" s="1633">
        <f>VLOOKUP(BX13,'APROPIACION A PRECIOS'!$B$14:$C$93,2,0)</f>
        <v>0</v>
      </c>
      <c r="BY14" s="1633">
        <f>VLOOKUP(BY13,'APROPIACION A PRECIOS'!$B$14:$C$93,2,0)</f>
        <v>0</v>
      </c>
      <c r="BZ14" s="1633">
        <f>VLOOKUP(BZ13,'APROPIACION A PRECIOS'!$B$14:$C$93,2,0)</f>
        <v>0</v>
      </c>
      <c r="CA14" s="1633">
        <f>VLOOKUP(CA13,'APROPIACION A PRECIOS'!$B$14:$C$93,2,0)</f>
        <v>0</v>
      </c>
      <c r="CB14" s="1633">
        <f>VLOOKUP(CB13,'APROPIACION A PRECIOS'!$B$14:$C$93,2,0)</f>
        <v>0</v>
      </c>
      <c r="CC14" s="1633">
        <f>VLOOKUP(CC13,'APROPIACION A PRECIOS'!$B$14:$C$93,2,0)</f>
        <v>0</v>
      </c>
      <c r="CD14" s="1633">
        <f>VLOOKUP(CD13,'APROPIACION A PRECIOS'!$B$14:$C$93,2,0)</f>
        <v>0</v>
      </c>
      <c r="CE14" s="1633">
        <f>VLOOKUP(CE13,'APROPIACION A PRECIOS'!$B$14:$C$93,2,0)</f>
        <v>0</v>
      </c>
      <c r="CF14" s="1633">
        <f>VLOOKUP(CF13,'APROPIACION A PRECIOS'!$B$14:$C$93,2,0)</f>
        <v>0</v>
      </c>
      <c r="CG14" s="1633">
        <f>VLOOKUP(CG13,'APROPIACION A PRECIOS'!$B$14:$C$93,2,0)</f>
        <v>0</v>
      </c>
      <c r="CH14" s="1633">
        <f>VLOOKUP(CH13,'APROPIACION A PRECIOS'!$B$14:$C$93,2,0)</f>
        <v>0</v>
      </c>
      <c r="CI14" s="1633">
        <f>VLOOKUP(CI13,'APROPIACION A PRECIOS'!$B$14:$C$93,2,0)</f>
        <v>0</v>
      </c>
      <c r="CJ14" s="1633">
        <f>VLOOKUP(CJ13,'APROPIACION A PRECIOS'!$B$14:$C$93,2,0)</f>
        <v>0</v>
      </c>
      <c r="CK14" s="1633">
        <f>VLOOKUP(CK13,'APROPIACION A PRECIOS'!$B$14:$C$93,2,0)</f>
        <v>0</v>
      </c>
      <c r="CL14" s="1633">
        <f>VLOOKUP(CL13,'APROPIACION A PRECIOS'!$B$14:$C$93,2,0)</f>
        <v>0</v>
      </c>
      <c r="CM14" s="1633">
        <f>VLOOKUP(CM13,'APROPIACION A PRECIOS'!$B$14:$C$93,2,0)</f>
        <v>0</v>
      </c>
      <c r="CN14" s="1633">
        <f>VLOOKUP(CN13,'APROPIACION A PRECIOS'!$B$14:$C$93,2,0)</f>
        <v>0</v>
      </c>
      <c r="CO14" s="1633">
        <f>VLOOKUP(CO13,'APROPIACION A PRECIOS'!$B$14:$C$93,2,0)</f>
        <v>0</v>
      </c>
      <c r="CP14" s="1633">
        <f>VLOOKUP(CP13,'APROPIACION A PRECIOS'!$B$14:$C$93,2,0)</f>
        <v>0</v>
      </c>
      <c r="CQ14" s="1633">
        <f>VLOOKUP(CQ13,'APROPIACION A PRECIOS'!$B$14:$C$93,2,0)</f>
        <v>0</v>
      </c>
      <c r="CR14" s="1633">
        <f>VLOOKUP(CR13,'APROPIACION A PRECIOS'!$B$14:$C$93,2,0)</f>
        <v>0</v>
      </c>
      <c r="CS14" s="1633">
        <f>VLOOKUP(CS13,'APROPIACION A PRECIOS'!$B$14:$C$93,2,0)</f>
        <v>0</v>
      </c>
      <c r="CT14" s="1633">
        <f>VLOOKUP(CT13,'APROPIACION A PRECIOS'!$B$14:$C$93,2,0)</f>
        <v>0</v>
      </c>
      <c r="CU14" s="1633">
        <f>VLOOKUP(CU13,'APROPIACION A PRECIOS'!$B$14:$C$93,2,0)</f>
        <v>0</v>
      </c>
      <c r="CV14" s="1633">
        <f>VLOOKUP(CV13,'APROPIACION A PRECIOS'!$B$14:$C$93,2,0)</f>
        <v>0</v>
      </c>
      <c r="CW14" s="1633">
        <f>VLOOKUP(CW13,'APROPIACION A PRECIOS'!$B$14:$C$93,2,0)</f>
        <v>0</v>
      </c>
      <c r="CX14" s="1633">
        <f>VLOOKUP(CX13,'APROPIACION A PRECIOS'!$B$14:$C$93,2,0)</f>
        <v>0</v>
      </c>
      <c r="CY14" s="1633">
        <f>VLOOKUP(CY13,'APROPIACION A PRECIOS'!$B$14:$C$93,2,0)</f>
        <v>0</v>
      </c>
      <c r="CZ14" s="1633">
        <f>VLOOKUP(CZ13,'APROPIACION A PRECIOS'!$B$14:$C$93,2,0)</f>
        <v>0</v>
      </c>
      <c r="DA14" s="1633">
        <f>VLOOKUP(DA13,'APROPIACION A PRECIOS'!$B$14:$C$93,2,0)</f>
        <v>0</v>
      </c>
      <c r="DB14" s="1633">
        <f>VLOOKUP(DB13,'APROPIACION A PRECIOS'!$B$14:$C$93,2,0)</f>
        <v>0</v>
      </c>
      <c r="DC14" s="1633">
        <f>VLOOKUP(DC13,'APROPIACION A PRECIOS'!$B$14:$C$93,2,0)</f>
        <v>0</v>
      </c>
      <c r="DD14" s="1633">
        <f>VLOOKUP(DD13,'APROPIACION A PRECIOS'!$B$14:$C$93,2,0)</f>
        <v>0</v>
      </c>
      <c r="DE14" s="1633">
        <f>VLOOKUP(DE13,'APROPIACION A PRECIOS'!$B$14:$C$93,2,0)</f>
        <v>0</v>
      </c>
      <c r="DF14" s="1633">
        <f>VLOOKUP(DF13,'APROPIACION A PRECIOS'!$B$14:$C$93,2,0)</f>
        <v>0</v>
      </c>
      <c r="DG14" s="1633">
        <f>VLOOKUP(DG13,'APROPIACION A PRECIOS'!$B$14:$C$93,2,0)</f>
        <v>0</v>
      </c>
      <c r="DH14" s="1633">
        <f>VLOOKUP(DH13,'APROPIACION A PRECIOS'!$B$14:$C$93,2,0)</f>
        <v>0</v>
      </c>
    </row>
    <row r="15" spans="1:112" ht="33" customHeight="1" thickTop="1" thickBot="1" x14ac:dyDescent="0.25">
      <c r="A15" s="217"/>
      <c r="B15" s="39"/>
      <c r="C15" s="218" t="s">
        <v>113</v>
      </c>
      <c r="D15" s="109"/>
      <c r="E15" s="385" t="s">
        <v>290</v>
      </c>
      <c r="F15" s="385"/>
      <c r="G15" s="385" t="s">
        <v>211</v>
      </c>
      <c r="H15" s="385"/>
      <c r="I15" s="385"/>
      <c r="J15" s="110"/>
      <c r="K15" s="111"/>
      <c r="L15" s="111" t="s">
        <v>214</v>
      </c>
      <c r="M15" s="113" t="s">
        <v>215</v>
      </c>
      <c r="N15" s="113" t="s">
        <v>107</v>
      </c>
      <c r="O15" s="113" t="s">
        <v>107</v>
      </c>
      <c r="P15" s="113" t="s">
        <v>107</v>
      </c>
      <c r="Q15" s="113" t="s">
        <v>107</v>
      </c>
      <c r="R15" s="395" t="s">
        <v>216</v>
      </c>
      <c r="S15" s="112" t="s">
        <v>217</v>
      </c>
      <c r="T15" s="219"/>
      <c r="U15" s="220"/>
      <c r="W15" s="39"/>
      <c r="X15" s="926">
        <v>40603</v>
      </c>
      <c r="Y15" s="927"/>
      <c r="AA15" s="922" t="s">
        <v>338</v>
      </c>
      <c r="AB15" s="926">
        <v>40603</v>
      </c>
      <c r="AC15" s="927"/>
      <c r="AG15" s="1633"/>
      <c r="AH15" s="1633"/>
      <c r="AI15" s="1633"/>
      <c r="AJ15" s="1633"/>
      <c r="AK15" s="1633"/>
      <c r="AL15" s="1633"/>
      <c r="AM15" s="1633"/>
      <c r="AN15" s="1633"/>
      <c r="AO15" s="1633"/>
      <c r="AP15" s="1633"/>
      <c r="AQ15" s="1633"/>
      <c r="AR15" s="1633"/>
      <c r="AS15" s="1633"/>
      <c r="AT15" s="1633"/>
      <c r="AU15" s="1633"/>
      <c r="AV15" s="1633"/>
      <c r="AW15" s="1633"/>
      <c r="AX15" s="1633"/>
      <c r="AY15" s="1633"/>
      <c r="AZ15" s="1633"/>
      <c r="BA15" s="1633"/>
      <c r="BB15" s="1633"/>
      <c r="BC15" s="1633"/>
      <c r="BD15" s="1633"/>
      <c r="BE15" s="1633"/>
      <c r="BF15" s="1633"/>
      <c r="BG15" s="1633"/>
      <c r="BH15" s="1633"/>
      <c r="BI15" s="1633"/>
      <c r="BJ15" s="1633"/>
      <c r="BK15" s="1633"/>
      <c r="BL15" s="1633"/>
      <c r="BM15" s="1633"/>
      <c r="BN15" s="1633"/>
      <c r="BO15" s="1633"/>
      <c r="BP15" s="1633"/>
      <c r="BQ15" s="1633"/>
      <c r="BR15" s="1633"/>
      <c r="BS15" s="1633"/>
      <c r="BT15" s="1633"/>
      <c r="BU15" s="1633"/>
      <c r="BV15" s="1633"/>
      <c r="BW15" s="1633"/>
      <c r="BX15" s="1633"/>
      <c r="BY15" s="1633"/>
      <c r="BZ15" s="1633"/>
      <c r="CA15" s="1633"/>
      <c r="CB15" s="1633"/>
      <c r="CC15" s="1633"/>
      <c r="CD15" s="1633"/>
      <c r="CE15" s="1633"/>
      <c r="CF15" s="1633"/>
      <c r="CG15" s="1633"/>
      <c r="CH15" s="1633"/>
      <c r="CI15" s="1633"/>
      <c r="CJ15" s="1633"/>
      <c r="CK15" s="1633"/>
      <c r="CL15" s="1633"/>
      <c r="CM15" s="1633"/>
      <c r="CN15" s="1633"/>
      <c r="CO15" s="1633"/>
      <c r="CP15" s="1633"/>
      <c r="CQ15" s="1633"/>
      <c r="CR15" s="1633"/>
      <c r="CS15" s="1633"/>
      <c r="CT15" s="1633"/>
      <c r="CU15" s="1633"/>
      <c r="CV15" s="1633"/>
      <c r="CW15" s="1633"/>
      <c r="CX15" s="1633"/>
      <c r="CY15" s="1633"/>
      <c r="CZ15" s="1633"/>
      <c r="DA15" s="1633"/>
      <c r="DB15" s="1633"/>
      <c r="DC15" s="1633"/>
      <c r="DD15" s="1633"/>
      <c r="DE15" s="1633"/>
      <c r="DF15" s="1633"/>
      <c r="DG15" s="1633"/>
      <c r="DH15" s="1633"/>
    </row>
    <row r="16" spans="1:112" ht="16.5" thickTop="1" thickBot="1" x14ac:dyDescent="0.25">
      <c r="A16" s="221"/>
      <c r="B16" s="24" t="s">
        <v>3</v>
      </c>
      <c r="C16" s="222" t="s">
        <v>93</v>
      </c>
      <c r="D16" s="223" t="s">
        <v>94</v>
      </c>
      <c r="E16" s="386"/>
      <c r="F16" s="477" t="s">
        <v>294</v>
      </c>
      <c r="G16" s="458" t="s">
        <v>96</v>
      </c>
      <c r="H16" s="457"/>
      <c r="I16" s="223" t="s">
        <v>97</v>
      </c>
      <c r="J16" s="475" t="s">
        <v>98</v>
      </c>
      <c r="K16" s="163" t="s">
        <v>99</v>
      </c>
      <c r="L16" s="163" t="s">
        <v>100</v>
      </c>
      <c r="M16" s="163" t="s">
        <v>101</v>
      </c>
      <c r="N16" s="163" t="s">
        <v>102</v>
      </c>
      <c r="O16" s="163" t="s">
        <v>109</v>
      </c>
      <c r="P16" s="163" t="s">
        <v>143</v>
      </c>
      <c r="Q16" s="163" t="s">
        <v>4</v>
      </c>
      <c r="R16" s="163" t="s">
        <v>126</v>
      </c>
      <c r="S16" s="164" t="s">
        <v>144</v>
      </c>
      <c r="T16" s="224" t="s">
        <v>179</v>
      </c>
      <c r="U16" s="224" t="s">
        <v>180</v>
      </c>
      <c r="W16" s="24" t="s">
        <v>181</v>
      </c>
      <c r="X16" s="926">
        <v>40603</v>
      </c>
      <c r="Y16" s="927" t="s">
        <v>340</v>
      </c>
      <c r="AA16" s="922" t="s">
        <v>339</v>
      </c>
      <c r="AB16" s="926">
        <v>40603</v>
      </c>
      <c r="AC16" s="927" t="s">
        <v>340</v>
      </c>
      <c r="AE16" s="1265" t="s">
        <v>512</v>
      </c>
      <c r="AG16" s="1634"/>
      <c r="AH16" s="1634"/>
      <c r="AI16" s="1634"/>
      <c r="AJ16" s="1634"/>
      <c r="AK16" s="1634"/>
      <c r="AL16" s="1634"/>
      <c r="AM16" s="1634"/>
      <c r="AN16" s="1634"/>
      <c r="AO16" s="1634"/>
      <c r="AP16" s="1634"/>
      <c r="AQ16" s="1634"/>
      <c r="AR16" s="1634"/>
      <c r="AS16" s="1634"/>
      <c r="AT16" s="1634"/>
      <c r="AU16" s="1634"/>
      <c r="AV16" s="1634"/>
      <c r="AW16" s="1634"/>
      <c r="AX16" s="1634"/>
      <c r="AY16" s="1634"/>
      <c r="AZ16" s="1634"/>
      <c r="BA16" s="1634"/>
      <c r="BB16" s="1634"/>
      <c r="BC16" s="1634"/>
      <c r="BD16" s="1634"/>
      <c r="BE16" s="1634"/>
      <c r="BF16" s="1634"/>
      <c r="BG16" s="1634"/>
      <c r="BH16" s="1634"/>
      <c r="BI16" s="1634"/>
      <c r="BJ16" s="1634"/>
      <c r="BK16" s="1634"/>
      <c r="BL16" s="1634"/>
      <c r="BM16" s="1634"/>
      <c r="BN16" s="1634"/>
      <c r="BO16" s="1634"/>
      <c r="BP16" s="1634"/>
      <c r="BQ16" s="1634"/>
      <c r="BR16" s="1634"/>
      <c r="BS16" s="1634"/>
      <c r="BT16" s="1634"/>
      <c r="BU16" s="1634"/>
      <c r="BV16" s="1634"/>
      <c r="BW16" s="1634"/>
      <c r="BX16" s="1634"/>
      <c r="BY16" s="1634"/>
      <c r="BZ16" s="1634"/>
      <c r="CA16" s="1634"/>
      <c r="CB16" s="1634"/>
      <c r="CC16" s="1634"/>
      <c r="CD16" s="1634"/>
      <c r="CE16" s="1634"/>
      <c r="CF16" s="1634"/>
      <c r="CG16" s="1634"/>
      <c r="CH16" s="1634"/>
      <c r="CI16" s="1634"/>
      <c r="CJ16" s="1634"/>
      <c r="CK16" s="1634"/>
      <c r="CL16" s="1634"/>
      <c r="CM16" s="1634"/>
      <c r="CN16" s="1634"/>
      <c r="CO16" s="1634"/>
      <c r="CP16" s="1634"/>
      <c r="CQ16" s="1634"/>
      <c r="CR16" s="1634"/>
      <c r="CS16" s="1634"/>
      <c r="CT16" s="1634"/>
      <c r="CU16" s="1634"/>
      <c r="CV16" s="1634"/>
      <c r="CW16" s="1634"/>
      <c r="CX16" s="1634"/>
      <c r="CY16" s="1634"/>
      <c r="CZ16" s="1634"/>
      <c r="DA16" s="1634"/>
      <c r="DB16" s="1634"/>
      <c r="DC16" s="1634"/>
      <c r="DD16" s="1634"/>
      <c r="DE16" s="1634"/>
      <c r="DF16" s="1634"/>
      <c r="DG16" s="1634"/>
      <c r="DH16" s="1634"/>
    </row>
    <row r="17" spans="1:116" ht="14.25" customHeight="1" thickTop="1" x14ac:dyDescent="0.2">
      <c r="A17" s="1435"/>
      <c r="B17" s="1436"/>
      <c r="C17" s="1437"/>
      <c r="D17" s="1438"/>
      <c r="E17" s="1439"/>
      <c r="F17" s="1440"/>
      <c r="G17" s="1441"/>
      <c r="H17" s="1442"/>
      <c r="I17" s="1443"/>
      <c r="J17" s="1444"/>
      <c r="K17" s="1057">
        <f>+J17-L17</f>
        <v>0</v>
      </c>
      <c r="L17" s="1057">
        <f>IF(E17=" ",0,IF(F17=" ",0,(IF(F17="Inmueble Liviano",+J17*0.67/240,0)+IF(F17="Inmueble Mampostería",+J17*0.67/600,0)+IF(F17="Rodados",+J17*0.6/60,0)+IF(F17="Equipo pesado",+J17*0.6/120,0)+IF(F17="Herramientas",J17/E17,0))))*$C$9</f>
        <v>0</v>
      </c>
      <c r="M17" s="1057">
        <f>IF($C$9=0,0,L17/$C$9)</f>
        <v>0</v>
      </c>
      <c r="N17" s="1057"/>
      <c r="O17" s="1445"/>
      <c r="P17" s="1445"/>
      <c r="Q17" s="1057"/>
      <c r="R17" s="1058">
        <f t="shared" ref="R17:R45" si="0">(M17+N17+O17+P17+Q17)*C17*D17</f>
        <v>0</v>
      </c>
      <c r="S17" s="1059">
        <f t="shared" ref="S17:S45" si="1">R17*$C$9</f>
        <v>0</v>
      </c>
      <c r="T17" s="1437"/>
      <c r="U17" s="1446"/>
      <c r="W17" s="1593"/>
      <c r="X17" s="1065" t="str">
        <f>IF(W17=" "," ",IF(W17="Vehículos",VLOOKUP($X$16,'Datos Indices'!$A$38:$Z$50,22,FALSE),IF(W17="Ipim",VLOOKUP($X$16,'Datos Indices'!$A$38:$Z$50,7,FALSE),IF(W17="Dólar",VLOOKUP($X$16,'Datos Indices'!$A$38:$Z$50,4,FALSE),IF(W17="Gasoil",VLOOKUP($X$16,'Datos Indices'!$A$38:$Z$50,10,FALSE),IF(W17="WPU06 Pesificado",VLOOKUP($X$16,'Datos Indices'!$A$38:$Z$50,26,FALSE),0))))))</f>
        <v xml:space="preserve"> </v>
      </c>
      <c r="Y17" s="1066">
        <f>S17*X17/100</f>
        <v>0</v>
      </c>
      <c r="AA17" s="928"/>
      <c r="AB17" s="1065" t="str">
        <f>IF(AA17=" "," ",IF(AA17="Vehículos",VLOOKUP($AB$16,'Datos Indices'!$A$38:$Z$50,22,FALSE),IF(AA17="Ipim",VLOOKUP($AB$16,'Datos Indices'!$A$38:$Z$50,7,FALSE),IF(AA17="Dólar",VLOOKUP($AB$16,'Datos Indices'!$A$38:$Z$50,4,FALSE),IF(AA17="Gasoil",VLOOKUP($AB$16,'Datos Indices'!$A$38:$Z$50,10,FALSE),IF(AA17="WPU06 Pesificado",VLOOKUP($AB$16,'Datos Indices'!$A$38:$Z$50,26,FALSE),0))))))</f>
        <v xml:space="preserve"> </v>
      </c>
      <c r="AC17" s="1066">
        <f>Y17*AB17/100</f>
        <v>0</v>
      </c>
      <c r="AG17" s="1246"/>
      <c r="AH17" s="1246"/>
      <c r="AI17" s="1246"/>
      <c r="AJ17" s="1246"/>
      <c r="AK17" s="1246"/>
      <c r="AL17" s="1246"/>
      <c r="AM17" s="1246"/>
      <c r="AN17" s="1246"/>
      <c r="AO17" s="1246"/>
      <c r="AP17" s="1246"/>
      <c r="AQ17" s="1246"/>
      <c r="AR17" s="1246"/>
      <c r="AS17" s="1246"/>
      <c r="AT17" s="1246"/>
      <c r="AU17" s="1246"/>
      <c r="AV17" s="1246"/>
      <c r="AW17" s="1246"/>
      <c r="AX17" s="1246"/>
      <c r="AY17" s="1246"/>
      <c r="AZ17" s="1246"/>
      <c r="BA17" s="1246"/>
      <c r="BB17" s="1246"/>
      <c r="BC17" s="1246"/>
      <c r="BD17" s="1246"/>
      <c r="BE17" s="1246"/>
      <c r="BF17" s="1246"/>
      <c r="BG17" s="1246"/>
      <c r="BH17" s="1246"/>
      <c r="BI17" s="1246"/>
      <c r="BJ17" s="1246"/>
      <c r="BK17" s="1246"/>
      <c r="BL17" s="1246"/>
      <c r="BM17" s="1246"/>
      <c r="BN17" s="1246"/>
      <c r="BO17" s="1246"/>
      <c r="BP17" s="1246"/>
      <c r="BQ17" s="1246"/>
      <c r="BR17" s="1246"/>
      <c r="BS17" s="1246"/>
      <c r="BT17" s="1246"/>
      <c r="BU17" s="1246"/>
      <c r="BV17" s="1246"/>
      <c r="BW17" s="1246"/>
      <c r="BX17" s="1246"/>
      <c r="BY17" s="1246"/>
      <c r="BZ17" s="1246"/>
      <c r="CA17" s="1246"/>
      <c r="CB17" s="1246"/>
      <c r="CC17" s="1246"/>
      <c r="CD17" s="1246"/>
      <c r="CE17" s="1246"/>
      <c r="CF17" s="1246"/>
      <c r="CG17" s="1246"/>
      <c r="CH17" s="1246"/>
      <c r="CI17" s="1246"/>
      <c r="CJ17" s="1246"/>
      <c r="CK17" s="1246"/>
      <c r="CL17" s="1246"/>
      <c r="CM17" s="1246"/>
      <c r="CN17" s="1246"/>
      <c r="CO17" s="1246"/>
      <c r="CP17" s="1246"/>
      <c r="CQ17" s="1246"/>
      <c r="CR17" s="1246"/>
      <c r="CS17" s="1246"/>
      <c r="CT17" s="1246"/>
      <c r="CU17" s="1246"/>
      <c r="CV17" s="1246"/>
      <c r="CW17" s="1246"/>
      <c r="CX17" s="1246"/>
      <c r="CY17" s="1246"/>
      <c r="CZ17" s="1246"/>
      <c r="DA17" s="1246"/>
      <c r="DB17" s="1246"/>
      <c r="DC17" s="1246"/>
      <c r="DD17" s="1246"/>
      <c r="DE17" s="1246"/>
      <c r="DF17" s="1246"/>
      <c r="DG17" s="1246"/>
      <c r="DH17" s="1246"/>
    </row>
    <row r="18" spans="1:116" s="1449" customFormat="1" ht="14.25" customHeight="1" x14ac:dyDescent="0.2">
      <c r="A18" s="456"/>
      <c r="B18" s="123"/>
      <c r="C18" s="121"/>
      <c r="D18" s="122"/>
      <c r="E18" s="479"/>
      <c r="F18" s="480"/>
      <c r="G18" s="478"/>
      <c r="H18" s="476"/>
      <c r="I18" s="448"/>
      <c r="J18" s="157"/>
      <c r="K18" s="1055">
        <f t="shared" ref="K18:K81" si="2">+J18-L18</f>
        <v>0</v>
      </c>
      <c r="L18" s="1056">
        <f>IF(E18=" ",0,IF(F18=" ",0,(IF(F18="Inmueble Liviano",+J18*0.67/240,0)+IF(F18="Inmueble Mampostería",+J18*0.67/600,0)+IF(F18="Rodados",+J18*0.6/60,0)+IF(F18="Equipo pesado",+J18*0.6/120,0)+IF(F18="Herramientas",J18/E18,0))))*$C$9</f>
        <v>0</v>
      </c>
      <c r="M18" s="1056">
        <f t="shared" ref="M18:M81" si="3">IF($C$9=0,0,L18/$C$9)</f>
        <v>0</v>
      </c>
      <c r="N18" s="158"/>
      <c r="O18" s="124"/>
      <c r="P18" s="124"/>
      <c r="Q18" s="158"/>
      <c r="R18" s="1447">
        <f t="shared" si="0"/>
        <v>0</v>
      </c>
      <c r="S18" s="1448">
        <f t="shared" si="1"/>
        <v>0</v>
      </c>
      <c r="T18" s="121"/>
      <c r="U18" s="125"/>
      <c r="W18" s="480"/>
      <c r="X18" s="1065" t="str">
        <f>IF(W18=" "," ",IF(W18="Vehículos",VLOOKUP($X$16,'Datos Indices'!$A$38:$Z$50,22,FALSE),IF(W18="Ipim",VLOOKUP($X$16,'Datos Indices'!$A$38:$Z$50,7,FALSE),IF(W18="Dólar",VLOOKUP($X$16,'Datos Indices'!$A$38:$Z$50,4,FALSE),IF(W18="Gasoil",VLOOKUP($X$16,'Datos Indices'!$A$38:$Z$50,10,FALSE),IF(W18="WPU06 Pesificado",VLOOKUP($X$16,'Datos Indices'!$A$38:$Z$50,26,FALSE),0))))))</f>
        <v xml:space="preserve"> </v>
      </c>
      <c r="Y18" s="1066">
        <f>S18*X18/100</f>
        <v>0</v>
      </c>
      <c r="AA18" s="928"/>
      <c r="AB18" s="1065" t="str">
        <f>IF(AA18=" "," ",IF(AA18="Vehículos",VLOOKUP($X$16,'Datos Indices'!$A$38:$Z$50,22,FALSE),IF(AA18="Ipim",VLOOKUP($X$16,'Datos Indices'!$A$38:$Z$50,7,FALSE),IF(AA18="Dólar",VLOOKUP($X$16,'Datos Indices'!$A$38:$Z$50,4,FALSE),IF(AA18="Gasoil",VLOOKUP($X$16,'Datos Indices'!$A$38:$Z$50,10,FALSE),IF(AA18="WPU06 Pesificado",VLOOKUP($X$16,'Datos Indices'!$A$38:$Z$50,26,FALSE),0))))))</f>
        <v xml:space="preserve"> </v>
      </c>
      <c r="AC18" s="1066">
        <f t="shared" ref="AC18:AC81" si="4">Y18*AB18/100</f>
        <v>0</v>
      </c>
      <c r="AE18" s="1450" t="str">
        <f>IF(DL18=0,"","Controlar Aprop.")</f>
        <v/>
      </c>
      <c r="AF18" s="1451"/>
      <c r="AG18" s="1247"/>
      <c r="AH18" s="1247"/>
      <c r="AI18" s="1247"/>
      <c r="AJ18" s="1247"/>
      <c r="AK18" s="1247"/>
      <c r="AL18" s="1247"/>
      <c r="AM18" s="1247"/>
      <c r="AN18" s="1247"/>
      <c r="AO18" s="1247"/>
      <c r="AP18" s="1247"/>
      <c r="AQ18" s="1247"/>
      <c r="AR18" s="1247"/>
      <c r="AS18" s="1247"/>
      <c r="AT18" s="1247"/>
      <c r="AU18" s="1247"/>
      <c r="AV18" s="1247"/>
      <c r="AW18" s="1247"/>
      <c r="AX18" s="1247"/>
      <c r="AY18" s="1247"/>
      <c r="AZ18" s="1247"/>
      <c r="BA18" s="1247"/>
      <c r="BB18" s="1247"/>
      <c r="BC18" s="1247"/>
      <c r="BD18" s="1247"/>
      <c r="BE18" s="1247"/>
      <c r="BF18" s="1247"/>
      <c r="BG18" s="1247"/>
      <c r="BH18" s="1247"/>
      <c r="BI18" s="1247"/>
      <c r="BJ18" s="1247"/>
      <c r="BK18" s="1247"/>
      <c r="BL18" s="1247"/>
      <c r="BM18" s="1247"/>
      <c r="BN18" s="1247"/>
      <c r="BO18" s="1247"/>
      <c r="BP18" s="1247"/>
      <c r="BQ18" s="1247"/>
      <c r="BR18" s="1247"/>
      <c r="BS18" s="1247"/>
      <c r="BT18" s="1247"/>
      <c r="BU18" s="1247"/>
      <c r="BV18" s="1247"/>
      <c r="BW18" s="1247"/>
      <c r="BX18" s="1247"/>
      <c r="BY18" s="1247"/>
      <c r="BZ18" s="1247"/>
      <c r="CA18" s="1247"/>
      <c r="CB18" s="1247"/>
      <c r="CC18" s="1247"/>
      <c r="CD18" s="1247"/>
      <c r="CE18" s="1247"/>
      <c r="CF18" s="1247"/>
      <c r="CG18" s="1247"/>
      <c r="CH18" s="1247"/>
      <c r="CI18" s="1247"/>
      <c r="CJ18" s="1247"/>
      <c r="CK18" s="1247"/>
      <c r="CL18" s="1247"/>
      <c r="CM18" s="1247"/>
      <c r="CN18" s="1247"/>
      <c r="CO18" s="1247"/>
      <c r="CP18" s="1247"/>
      <c r="CQ18" s="1247"/>
      <c r="CR18" s="1247"/>
      <c r="CS18" s="1247"/>
      <c r="CT18" s="1247"/>
      <c r="CU18" s="1247"/>
      <c r="CV18" s="1247"/>
      <c r="CW18" s="1247"/>
      <c r="CX18" s="1247"/>
      <c r="CY18" s="1247"/>
      <c r="CZ18" s="1247"/>
      <c r="DA18" s="1247"/>
      <c r="DB18" s="1247"/>
      <c r="DC18" s="1247"/>
      <c r="DD18" s="1247"/>
      <c r="DE18" s="1247"/>
      <c r="DF18" s="1247"/>
      <c r="DG18" s="1247"/>
      <c r="DH18" s="1247"/>
      <c r="DK18" s="1452">
        <f>SUM(AG18:DH18)*S18</f>
        <v>0</v>
      </c>
      <c r="DL18" s="1452">
        <f>S18-DK18</f>
        <v>0</v>
      </c>
    </row>
    <row r="19" spans="1:116" s="1449" customFormat="1" ht="14.25" customHeight="1" x14ac:dyDescent="0.2">
      <c r="A19" s="456"/>
      <c r="B19" s="123"/>
      <c r="C19" s="121"/>
      <c r="D19" s="122"/>
      <c r="E19" s="479"/>
      <c r="F19" s="480"/>
      <c r="G19" s="478"/>
      <c r="H19" s="476"/>
      <c r="I19" s="448"/>
      <c r="J19" s="157"/>
      <c r="K19" s="1055">
        <f t="shared" si="2"/>
        <v>0</v>
      </c>
      <c r="L19" s="1056">
        <f t="shared" ref="L19:L81" si="5">IF(E19=" ",0,IF(F19=" ",0,(IF(F19="Inmueble Liviano",+J19*0.67/240,0)+IF(F19="Inmueble Mampostería",+J19*0.67/600,0)+IF(F19="Rodados",+J19*0.6/60,0)+IF(F19="Equipo pesado",+J19*0.6/120,0)+IF(F19="Herramientas",J19/E19,0))))*$C$9</f>
        <v>0</v>
      </c>
      <c r="M19" s="1056">
        <f t="shared" si="3"/>
        <v>0</v>
      </c>
      <c r="N19" s="158"/>
      <c r="O19" s="124"/>
      <c r="P19" s="124"/>
      <c r="Q19" s="158"/>
      <c r="R19" s="1447">
        <f t="shared" si="0"/>
        <v>0</v>
      </c>
      <c r="S19" s="1448">
        <f t="shared" si="1"/>
        <v>0</v>
      </c>
      <c r="T19" s="125"/>
      <c r="U19" s="125"/>
      <c r="W19" s="480"/>
      <c r="X19" s="1065" t="str">
        <f>IF(W19=" "," ",IF(W19="Vehículos",VLOOKUP($X$16,'Datos Indices'!$A$38:$Z$50,22,FALSE),IF(W19="Ipim",VLOOKUP($X$16,'Datos Indices'!$A$38:$Z$50,7,FALSE),IF(W19="Dólar",VLOOKUP($X$16,'Datos Indices'!$A$38:$Z$50,4,FALSE),IF(W19="Gasoil",VLOOKUP($X$16,'Datos Indices'!$A$38:$Z$50,10,FALSE),IF(W19="WPU06 Pesificado",VLOOKUP($X$16,'Datos Indices'!$A$38:$Z$50,26,FALSE),0))))))</f>
        <v xml:space="preserve"> </v>
      </c>
      <c r="Y19" s="1066">
        <f t="shared" ref="Y19:Y82" si="6">S19*X19/100</f>
        <v>0</v>
      </c>
      <c r="AA19" s="928"/>
      <c r="AB19" s="1065" t="str">
        <f>IF(AA19=" "," ",IF(AA19="Vehículos",VLOOKUP($X$16,'Datos Indices'!$A$38:$Z$50,22,FALSE),IF(AA19="Ipim",VLOOKUP($X$16,'Datos Indices'!$A$38:$Z$50,7,FALSE),IF(AA19="Dólar",VLOOKUP($X$16,'Datos Indices'!$A$38:$Z$50,4,FALSE),IF(AA19="Gasoil",VLOOKUP($X$16,'Datos Indices'!$A$38:$Z$50,10,FALSE),IF(AA19="WPU06 Pesificado",VLOOKUP($X$16,'Datos Indices'!$A$38:$Z$50,26,FALSE),0))))))</f>
        <v xml:space="preserve"> </v>
      </c>
      <c r="AC19" s="1066">
        <f t="shared" si="4"/>
        <v>0</v>
      </c>
      <c r="AE19" s="1450" t="str">
        <f t="shared" ref="AE19:AE82" si="7">IF(DL19=0,"","Controlar Aprop.")</f>
        <v/>
      </c>
      <c r="AF19" s="1451"/>
      <c r="AG19" s="1247"/>
      <c r="AH19" s="1247"/>
      <c r="AI19" s="1247"/>
      <c r="AJ19" s="1247"/>
      <c r="AK19" s="1247"/>
      <c r="AL19" s="1247"/>
      <c r="AM19" s="1247"/>
      <c r="AN19" s="1247"/>
      <c r="AO19" s="1247"/>
      <c r="AP19" s="1247"/>
      <c r="AQ19" s="1247"/>
      <c r="AR19" s="1247"/>
      <c r="AS19" s="1247"/>
      <c r="AT19" s="1247"/>
      <c r="AU19" s="1247"/>
      <c r="AV19" s="1247"/>
      <c r="AW19" s="1247"/>
      <c r="AX19" s="1247"/>
      <c r="AY19" s="1247"/>
      <c r="AZ19" s="1247"/>
      <c r="BA19" s="1247"/>
      <c r="BB19" s="1247"/>
      <c r="BC19" s="1247"/>
      <c r="BD19" s="1247"/>
      <c r="BE19" s="1247"/>
      <c r="BF19" s="1247"/>
      <c r="BG19" s="1247"/>
      <c r="BH19" s="1247"/>
      <c r="BI19" s="1247"/>
      <c r="BJ19" s="1247"/>
      <c r="BK19" s="1247"/>
      <c r="BL19" s="1247"/>
      <c r="BM19" s="1247"/>
      <c r="BN19" s="1247"/>
      <c r="BO19" s="1247"/>
      <c r="BP19" s="1247"/>
      <c r="BQ19" s="1247"/>
      <c r="BR19" s="1247"/>
      <c r="BS19" s="1247"/>
      <c r="BT19" s="1247"/>
      <c r="BU19" s="1247"/>
      <c r="BV19" s="1247"/>
      <c r="BW19" s="1247"/>
      <c r="BX19" s="1247"/>
      <c r="BY19" s="1247"/>
      <c r="BZ19" s="1247"/>
      <c r="CA19" s="1247"/>
      <c r="CB19" s="1247"/>
      <c r="CC19" s="1247"/>
      <c r="CD19" s="1247"/>
      <c r="CE19" s="1247"/>
      <c r="CF19" s="1247"/>
      <c r="CG19" s="1247"/>
      <c r="CH19" s="1247"/>
      <c r="CI19" s="1247"/>
      <c r="CJ19" s="1247"/>
      <c r="CK19" s="1247"/>
      <c r="CL19" s="1247"/>
      <c r="CM19" s="1247"/>
      <c r="CN19" s="1247"/>
      <c r="CO19" s="1247"/>
      <c r="CP19" s="1247"/>
      <c r="CQ19" s="1247"/>
      <c r="CR19" s="1247"/>
      <c r="CS19" s="1247"/>
      <c r="CT19" s="1247"/>
      <c r="CU19" s="1247"/>
      <c r="CV19" s="1247"/>
      <c r="CW19" s="1247"/>
      <c r="CX19" s="1247"/>
      <c r="CY19" s="1247"/>
      <c r="CZ19" s="1247"/>
      <c r="DA19" s="1247"/>
      <c r="DB19" s="1247"/>
      <c r="DC19" s="1247"/>
      <c r="DD19" s="1247"/>
      <c r="DE19" s="1247"/>
      <c r="DF19" s="1247"/>
      <c r="DG19" s="1247"/>
      <c r="DH19" s="1247"/>
      <c r="DK19" s="1452">
        <f t="shared" ref="DK19:DK82" si="8">SUM(AG19:DH19)*S19</f>
        <v>0</v>
      </c>
      <c r="DL19" s="1452">
        <f t="shared" ref="DL19:DL82" si="9">S19-DK19</f>
        <v>0</v>
      </c>
    </row>
    <row r="20" spans="1:116" s="1449" customFormat="1" ht="14.25" customHeight="1" x14ac:dyDescent="0.2">
      <c r="A20" s="456"/>
      <c r="B20" s="123"/>
      <c r="C20" s="121"/>
      <c r="D20" s="122"/>
      <c r="E20" s="479"/>
      <c r="F20" s="480"/>
      <c r="G20" s="478"/>
      <c r="H20" s="476"/>
      <c r="I20" s="448"/>
      <c r="J20" s="157"/>
      <c r="K20" s="1055">
        <f t="shared" si="2"/>
        <v>0</v>
      </c>
      <c r="L20" s="1056">
        <f>IF(E20=" ",0,IF(F20=" ",0,(IF(F20="Inmueble Liviano",+J20*0.67/240,0)+IF(F20="Inmueble Mampostería",+J20*0.67/600,0)+IF(F20="Rodados",+J20*0.6/60,0)+IF(F20="Equipo pesado",+J20*0.6/120,0)+IF(F20="Herramientas",J20/E20,0))))*$C$9</f>
        <v>0</v>
      </c>
      <c r="M20" s="1056">
        <f t="shared" si="3"/>
        <v>0</v>
      </c>
      <c r="N20" s="158"/>
      <c r="O20" s="124"/>
      <c r="P20" s="124"/>
      <c r="Q20" s="158"/>
      <c r="R20" s="1447">
        <f>(M20+N20+O20+P20+Q20)*C20*D20</f>
        <v>0</v>
      </c>
      <c r="S20" s="1448">
        <f t="shared" si="1"/>
        <v>0</v>
      </c>
      <c r="T20" s="121"/>
      <c r="U20" s="125"/>
      <c r="W20" s="480"/>
      <c r="X20" s="1065" t="str">
        <f>IF(W20=" "," ",IF(W20="Vehículos",VLOOKUP($X$16,'Datos Indices'!$A$38:$Z$50,22,FALSE),IF(W20="Ipim",VLOOKUP($X$16,'Datos Indices'!$A$38:$Z$50,7,FALSE),IF(W20="Dólar",VLOOKUP($X$16,'Datos Indices'!$A$38:$Z$50,4,FALSE),IF(W20="Gasoil",VLOOKUP($X$16,'Datos Indices'!$A$38:$Z$50,10,FALSE),IF(W20="WPU06 Pesificado",VLOOKUP($X$16,'Datos Indices'!$A$38:$Z$50,26,FALSE),0))))))</f>
        <v xml:space="preserve"> </v>
      </c>
      <c r="Y20" s="1066">
        <f t="shared" si="6"/>
        <v>0</v>
      </c>
      <c r="AA20" s="928"/>
      <c r="AB20" s="1065" t="str">
        <f>IF(AA20=" "," ",IF(AA20="Vehículos",VLOOKUP($X$16,'Datos Indices'!$A$38:$Z$50,22,FALSE),IF(AA20="Ipim",VLOOKUP($X$16,'Datos Indices'!$A$38:$Z$50,7,FALSE),IF(AA20="Dólar",VLOOKUP($X$16,'Datos Indices'!$A$38:$Z$50,4,FALSE),IF(AA20="Gasoil",VLOOKUP($X$16,'Datos Indices'!$A$38:$Z$50,10,FALSE),IF(AA20="WPU06 Pesificado",VLOOKUP($X$16,'Datos Indices'!$A$38:$Z$50,26,FALSE),0))))))</f>
        <v xml:space="preserve"> </v>
      </c>
      <c r="AC20" s="1066">
        <f t="shared" si="4"/>
        <v>0</v>
      </c>
      <c r="AE20" s="1450" t="str">
        <f t="shared" si="7"/>
        <v/>
      </c>
      <c r="AF20" s="1451"/>
      <c r="AG20" s="1247"/>
      <c r="AH20" s="1247"/>
      <c r="AI20" s="1247"/>
      <c r="AJ20" s="1247"/>
      <c r="AK20" s="1247"/>
      <c r="AL20" s="1247"/>
      <c r="AM20" s="1247"/>
      <c r="AN20" s="1247"/>
      <c r="AO20" s="1247"/>
      <c r="AP20" s="1247"/>
      <c r="AQ20" s="1247"/>
      <c r="AR20" s="1247"/>
      <c r="AS20" s="1247"/>
      <c r="AT20" s="1247"/>
      <c r="AU20" s="1247"/>
      <c r="AV20" s="1247"/>
      <c r="AW20" s="1247"/>
      <c r="AX20" s="1247"/>
      <c r="AY20" s="1247"/>
      <c r="AZ20" s="1247"/>
      <c r="BA20" s="1247"/>
      <c r="BB20" s="1247"/>
      <c r="BC20" s="1247"/>
      <c r="BD20" s="1247"/>
      <c r="BE20" s="1247"/>
      <c r="BF20" s="1247"/>
      <c r="BG20" s="1247"/>
      <c r="BH20" s="1247"/>
      <c r="BI20" s="1247"/>
      <c r="BJ20" s="1247"/>
      <c r="BK20" s="1247"/>
      <c r="BL20" s="1247"/>
      <c r="BM20" s="1247"/>
      <c r="BN20" s="1247"/>
      <c r="BO20" s="1247"/>
      <c r="BP20" s="1247"/>
      <c r="BQ20" s="1247"/>
      <c r="BR20" s="1247"/>
      <c r="BS20" s="1247"/>
      <c r="BT20" s="1247"/>
      <c r="BU20" s="1247"/>
      <c r="BV20" s="1247"/>
      <c r="BW20" s="1247"/>
      <c r="BX20" s="1247"/>
      <c r="BY20" s="1247"/>
      <c r="BZ20" s="1247"/>
      <c r="CA20" s="1247"/>
      <c r="CB20" s="1247"/>
      <c r="CC20" s="1247"/>
      <c r="CD20" s="1247"/>
      <c r="CE20" s="1247"/>
      <c r="CF20" s="1247"/>
      <c r="CG20" s="1247"/>
      <c r="CH20" s="1247"/>
      <c r="CI20" s="1247"/>
      <c r="CJ20" s="1247"/>
      <c r="CK20" s="1247"/>
      <c r="CL20" s="1247"/>
      <c r="CM20" s="1247"/>
      <c r="CN20" s="1247"/>
      <c r="CO20" s="1247"/>
      <c r="CP20" s="1247"/>
      <c r="CQ20" s="1247"/>
      <c r="CR20" s="1247"/>
      <c r="CS20" s="1247"/>
      <c r="CT20" s="1247"/>
      <c r="CU20" s="1247"/>
      <c r="CV20" s="1247"/>
      <c r="CW20" s="1247"/>
      <c r="CX20" s="1247"/>
      <c r="CY20" s="1247"/>
      <c r="CZ20" s="1247"/>
      <c r="DA20" s="1247"/>
      <c r="DB20" s="1247"/>
      <c r="DC20" s="1247"/>
      <c r="DD20" s="1247"/>
      <c r="DE20" s="1247"/>
      <c r="DF20" s="1247"/>
      <c r="DG20" s="1247"/>
      <c r="DH20" s="1247"/>
      <c r="DK20" s="1452">
        <f t="shared" si="8"/>
        <v>0</v>
      </c>
      <c r="DL20" s="1452">
        <f t="shared" si="9"/>
        <v>0</v>
      </c>
    </row>
    <row r="21" spans="1:116" s="1449" customFormat="1" ht="14.25" customHeight="1" x14ac:dyDescent="0.2">
      <c r="A21" s="456"/>
      <c r="B21" s="123"/>
      <c r="C21" s="121"/>
      <c r="D21" s="122"/>
      <c r="E21" s="479"/>
      <c r="F21" s="480"/>
      <c r="G21" s="478"/>
      <c r="H21" s="476"/>
      <c r="I21" s="448"/>
      <c r="J21" s="157"/>
      <c r="K21" s="1055">
        <f t="shared" si="2"/>
        <v>0</v>
      </c>
      <c r="L21" s="1056">
        <f t="shared" si="5"/>
        <v>0</v>
      </c>
      <c r="M21" s="1056">
        <f t="shared" si="3"/>
        <v>0</v>
      </c>
      <c r="N21" s="158"/>
      <c r="O21" s="124"/>
      <c r="P21" s="124"/>
      <c r="Q21" s="158"/>
      <c r="R21" s="1447">
        <f t="shared" si="0"/>
        <v>0</v>
      </c>
      <c r="S21" s="1448">
        <f t="shared" si="1"/>
        <v>0</v>
      </c>
      <c r="T21" s="121"/>
      <c r="U21" s="125"/>
      <c r="W21" s="480"/>
      <c r="X21" s="1065" t="str">
        <f>IF(W21=" "," ",IF(W21="Vehículos",VLOOKUP($X$16,'Datos Indices'!$A$38:$Z$50,22,FALSE),IF(W21="Ipim",VLOOKUP($X$16,'Datos Indices'!$A$38:$Z$50,7,FALSE),IF(W21="Dólar",VLOOKUP($X$16,'Datos Indices'!$A$38:$Z$50,4,FALSE),IF(W21="Gasoil",VLOOKUP($X$16,'Datos Indices'!$A$38:$Z$50,10,FALSE),IF(W21="WPU06 Pesificado",VLOOKUP($X$16,'Datos Indices'!$A$38:$Z$50,26,FALSE),0))))))</f>
        <v xml:space="preserve"> </v>
      </c>
      <c r="Y21" s="1066">
        <f t="shared" si="6"/>
        <v>0</v>
      </c>
      <c r="AA21" s="928"/>
      <c r="AB21" s="1065" t="str">
        <f>IF(AA21=" "," ",IF(AA21="Vehículos",VLOOKUP($X$16,'Datos Indices'!$A$38:$Z$50,22,FALSE),IF(AA21="Ipim",VLOOKUP($X$16,'Datos Indices'!$A$38:$Z$50,7,FALSE),IF(AA21="Dólar",VLOOKUP($X$16,'Datos Indices'!$A$38:$Z$50,4,FALSE),IF(AA21="Gasoil",VLOOKUP($X$16,'Datos Indices'!$A$38:$Z$50,10,FALSE),IF(AA21="WPU06 Pesificado",VLOOKUP($X$16,'Datos Indices'!$A$38:$Z$50,26,FALSE),0))))))</f>
        <v xml:space="preserve"> </v>
      </c>
      <c r="AC21" s="1066">
        <f t="shared" si="4"/>
        <v>0</v>
      </c>
      <c r="AE21" s="1450" t="str">
        <f t="shared" si="7"/>
        <v/>
      </c>
      <c r="AF21" s="1451"/>
      <c r="AG21" s="1247"/>
      <c r="AH21" s="1247"/>
      <c r="AI21" s="1247"/>
      <c r="AJ21" s="1247"/>
      <c r="AK21" s="1247"/>
      <c r="AL21" s="1247"/>
      <c r="AM21" s="1247"/>
      <c r="AN21" s="1247"/>
      <c r="AO21" s="1247"/>
      <c r="AP21" s="1247"/>
      <c r="AQ21" s="1247"/>
      <c r="AR21" s="1247"/>
      <c r="AS21" s="1247"/>
      <c r="AT21" s="1247"/>
      <c r="AU21" s="1247"/>
      <c r="AV21" s="1247"/>
      <c r="AW21" s="1247"/>
      <c r="AX21" s="1247"/>
      <c r="AY21" s="1247"/>
      <c r="AZ21" s="1247"/>
      <c r="BA21" s="1247"/>
      <c r="BB21" s="1247"/>
      <c r="BC21" s="1247"/>
      <c r="BD21" s="1247"/>
      <c r="BE21" s="1247"/>
      <c r="BF21" s="1247"/>
      <c r="BG21" s="1247"/>
      <c r="BH21" s="1247"/>
      <c r="BI21" s="1247"/>
      <c r="BJ21" s="1247"/>
      <c r="BK21" s="1247"/>
      <c r="BL21" s="1247"/>
      <c r="BM21" s="1247"/>
      <c r="BN21" s="1247"/>
      <c r="BO21" s="1247"/>
      <c r="BP21" s="1247"/>
      <c r="BQ21" s="1247"/>
      <c r="BR21" s="1247"/>
      <c r="BS21" s="1247"/>
      <c r="BT21" s="1247"/>
      <c r="BU21" s="1247"/>
      <c r="BV21" s="1247"/>
      <c r="BW21" s="1247"/>
      <c r="BX21" s="1247"/>
      <c r="BY21" s="1247"/>
      <c r="BZ21" s="1247"/>
      <c r="CA21" s="1247"/>
      <c r="CB21" s="1247"/>
      <c r="CC21" s="1247"/>
      <c r="CD21" s="1247"/>
      <c r="CE21" s="1247"/>
      <c r="CF21" s="1247"/>
      <c r="CG21" s="1247"/>
      <c r="CH21" s="1247"/>
      <c r="CI21" s="1247"/>
      <c r="CJ21" s="1247"/>
      <c r="CK21" s="1247"/>
      <c r="CL21" s="1247"/>
      <c r="CM21" s="1247"/>
      <c r="CN21" s="1247"/>
      <c r="CO21" s="1247"/>
      <c r="CP21" s="1247"/>
      <c r="CQ21" s="1247"/>
      <c r="CR21" s="1247"/>
      <c r="CS21" s="1247"/>
      <c r="CT21" s="1247"/>
      <c r="CU21" s="1247"/>
      <c r="CV21" s="1247"/>
      <c r="CW21" s="1247"/>
      <c r="CX21" s="1247"/>
      <c r="CY21" s="1247"/>
      <c r="CZ21" s="1247"/>
      <c r="DA21" s="1247"/>
      <c r="DB21" s="1247"/>
      <c r="DC21" s="1247"/>
      <c r="DD21" s="1247"/>
      <c r="DE21" s="1247"/>
      <c r="DF21" s="1247"/>
      <c r="DG21" s="1247"/>
      <c r="DH21" s="1247"/>
      <c r="DK21" s="1452">
        <f t="shared" si="8"/>
        <v>0</v>
      </c>
      <c r="DL21" s="1452">
        <f t="shared" si="9"/>
        <v>0</v>
      </c>
    </row>
    <row r="22" spans="1:116" ht="14.25" customHeight="1" x14ac:dyDescent="0.2">
      <c r="A22" s="456"/>
      <c r="B22" s="123"/>
      <c r="C22" s="121"/>
      <c r="D22" s="122"/>
      <c r="E22" s="479"/>
      <c r="F22" s="480"/>
      <c r="G22" s="478"/>
      <c r="H22" s="476"/>
      <c r="I22" s="448"/>
      <c r="J22" s="157"/>
      <c r="K22" s="1055">
        <f t="shared" si="2"/>
        <v>0</v>
      </c>
      <c r="L22" s="1056">
        <f t="shared" si="5"/>
        <v>0</v>
      </c>
      <c r="M22" s="1056">
        <f t="shared" si="3"/>
        <v>0</v>
      </c>
      <c r="N22" s="158"/>
      <c r="O22" s="124"/>
      <c r="P22" s="124"/>
      <c r="Q22" s="158"/>
      <c r="R22" s="1447">
        <f t="shared" si="0"/>
        <v>0</v>
      </c>
      <c r="S22" s="1448">
        <f t="shared" si="1"/>
        <v>0</v>
      </c>
      <c r="T22" s="125"/>
      <c r="U22" s="125"/>
      <c r="W22" s="480"/>
      <c r="X22" s="1065" t="str">
        <f>IF(W22=" "," ",IF(W22="Vehículos",VLOOKUP($X$16,'Datos Indices'!$A$38:$Z$50,22,FALSE),IF(W22="Ipim",VLOOKUP($X$16,'Datos Indices'!$A$38:$Z$50,7,FALSE),IF(W22="Dólar",VLOOKUP($X$16,'Datos Indices'!$A$38:$Z$50,4,FALSE),IF(W22="Gasoil",VLOOKUP($X$16,'Datos Indices'!$A$38:$Z$50,10,FALSE),IF(W22="WPU06 Pesificado",VLOOKUP($X$16,'Datos Indices'!$A$38:$Z$50,26,FALSE),0))))))</f>
        <v xml:space="preserve"> </v>
      </c>
      <c r="Y22" s="1066">
        <f t="shared" si="6"/>
        <v>0</v>
      </c>
      <c r="AA22" s="928"/>
      <c r="AB22" s="1065" t="str">
        <f>IF(AA22=" "," ",IF(AA22="Vehículos",VLOOKUP($X$16,'Datos Indices'!$A$38:$Z$50,22,FALSE),IF(AA22="Ipim",VLOOKUP($X$16,'Datos Indices'!$A$38:$Z$50,7,FALSE),IF(AA22="Dólar",VLOOKUP($X$16,'Datos Indices'!$A$38:$Z$50,4,FALSE),IF(AA22="Gasoil",VLOOKUP($X$16,'Datos Indices'!$A$38:$Z$50,10,FALSE),IF(AA22="WPU06 Pesificado",VLOOKUP($X$16,'Datos Indices'!$A$38:$Z$50,26,FALSE),0))))))</f>
        <v xml:space="preserve"> </v>
      </c>
      <c r="AC22" s="1066">
        <f t="shared" si="4"/>
        <v>0</v>
      </c>
      <c r="AE22" s="1450" t="str">
        <f t="shared" si="7"/>
        <v/>
      </c>
      <c r="AG22" s="1247"/>
      <c r="AH22" s="1247"/>
      <c r="AI22" s="1247"/>
      <c r="AJ22" s="1247"/>
      <c r="AK22" s="1247"/>
      <c r="AL22" s="1247"/>
      <c r="AM22" s="1247"/>
      <c r="AN22" s="1247"/>
      <c r="AO22" s="1247"/>
      <c r="AP22" s="1247"/>
      <c r="AQ22" s="1247"/>
      <c r="AR22" s="1247"/>
      <c r="AS22" s="1247"/>
      <c r="AT22" s="1247"/>
      <c r="AU22" s="1247"/>
      <c r="AV22" s="1247"/>
      <c r="AW22" s="1247"/>
      <c r="AX22" s="1247"/>
      <c r="AY22" s="1247"/>
      <c r="AZ22" s="1247"/>
      <c r="BA22" s="1247"/>
      <c r="BB22" s="1247"/>
      <c r="BC22" s="1247"/>
      <c r="BD22" s="1247"/>
      <c r="BE22" s="1247"/>
      <c r="BF22" s="1247"/>
      <c r="BG22" s="1247"/>
      <c r="BH22" s="1247"/>
      <c r="BI22" s="1247"/>
      <c r="BJ22" s="1247"/>
      <c r="BK22" s="1247"/>
      <c r="BL22" s="1247"/>
      <c r="BM22" s="1247"/>
      <c r="BN22" s="1247"/>
      <c r="BO22" s="1247"/>
      <c r="BP22" s="1247"/>
      <c r="BQ22" s="1247"/>
      <c r="BR22" s="1247"/>
      <c r="BS22" s="1247"/>
      <c r="BT22" s="1247"/>
      <c r="BU22" s="1247"/>
      <c r="BV22" s="1247"/>
      <c r="BW22" s="1247"/>
      <c r="BX22" s="1247"/>
      <c r="BY22" s="1247"/>
      <c r="BZ22" s="1247"/>
      <c r="CA22" s="1247"/>
      <c r="CB22" s="1247"/>
      <c r="CC22" s="1247"/>
      <c r="CD22" s="1247"/>
      <c r="CE22" s="1247"/>
      <c r="CF22" s="1247"/>
      <c r="CG22" s="1247"/>
      <c r="CH22" s="1247"/>
      <c r="CI22" s="1247"/>
      <c r="CJ22" s="1247"/>
      <c r="CK22" s="1247"/>
      <c r="CL22" s="1247"/>
      <c r="CM22" s="1247"/>
      <c r="CN22" s="1247"/>
      <c r="CO22" s="1247"/>
      <c r="CP22" s="1247"/>
      <c r="CQ22" s="1247"/>
      <c r="CR22" s="1247"/>
      <c r="CS22" s="1247"/>
      <c r="CT22" s="1247"/>
      <c r="CU22" s="1247"/>
      <c r="CV22" s="1247"/>
      <c r="CW22" s="1247"/>
      <c r="CX22" s="1247"/>
      <c r="CY22" s="1247"/>
      <c r="CZ22" s="1247"/>
      <c r="DA22" s="1247"/>
      <c r="DB22" s="1247"/>
      <c r="DC22" s="1247"/>
      <c r="DD22" s="1247"/>
      <c r="DE22" s="1247"/>
      <c r="DF22" s="1247"/>
      <c r="DG22" s="1247"/>
      <c r="DH22" s="1247"/>
      <c r="DK22" s="1452">
        <f t="shared" si="8"/>
        <v>0</v>
      </c>
      <c r="DL22" s="1452">
        <f t="shared" si="9"/>
        <v>0</v>
      </c>
    </row>
    <row r="23" spans="1:116" ht="14.25" customHeight="1" x14ac:dyDescent="0.2">
      <c r="A23" s="456"/>
      <c r="B23" s="123"/>
      <c r="C23" s="121"/>
      <c r="D23" s="122"/>
      <c r="E23" s="479"/>
      <c r="F23" s="480"/>
      <c r="G23" s="478"/>
      <c r="H23" s="476"/>
      <c r="I23" s="448"/>
      <c r="J23" s="157"/>
      <c r="K23" s="1055">
        <f t="shared" si="2"/>
        <v>0</v>
      </c>
      <c r="L23" s="1056">
        <f t="shared" si="5"/>
        <v>0</v>
      </c>
      <c r="M23" s="1056">
        <f t="shared" si="3"/>
        <v>0</v>
      </c>
      <c r="N23" s="158"/>
      <c r="O23" s="124"/>
      <c r="P23" s="885"/>
      <c r="Q23" s="158"/>
      <c r="R23" s="1447">
        <f t="shared" si="0"/>
        <v>0</v>
      </c>
      <c r="S23" s="1448">
        <f t="shared" si="1"/>
        <v>0</v>
      </c>
      <c r="T23" s="121"/>
      <c r="U23" s="125"/>
      <c r="W23" s="480"/>
      <c r="X23" s="1065" t="str">
        <f>IF(W23=" "," ",IF(W23="Vehículos",VLOOKUP($X$16,'Datos Indices'!$A$38:$Z$50,22,FALSE),IF(W23="Ipim",VLOOKUP($X$16,'Datos Indices'!$A$38:$Z$50,7,FALSE),IF(W23="Dólar",VLOOKUP($X$16,'Datos Indices'!$A$38:$Z$50,4,FALSE),IF(W23="Gasoil",VLOOKUP($X$16,'Datos Indices'!$A$38:$Z$50,10,FALSE),IF(W23="WPU06 Pesificado",VLOOKUP($X$16,'Datos Indices'!$A$38:$Z$50,26,FALSE),0))))))</f>
        <v xml:space="preserve"> </v>
      </c>
      <c r="Y23" s="1066">
        <f t="shared" si="6"/>
        <v>0</v>
      </c>
      <c r="AA23" s="928"/>
      <c r="AB23" s="1065" t="str">
        <f>IF(AA23=" "," ",IF(AA23="Vehículos",VLOOKUP($X$16,'Datos Indices'!$A$38:$Z$50,22,FALSE),IF(AA23="Ipim",VLOOKUP($X$16,'Datos Indices'!$A$38:$Z$50,7,FALSE),IF(AA23="Dólar",VLOOKUP($X$16,'Datos Indices'!$A$38:$Z$50,4,FALSE),IF(AA23="Gasoil",VLOOKUP($X$16,'Datos Indices'!$A$38:$Z$50,10,FALSE),IF(AA23="WPU06 Pesificado",VLOOKUP($X$16,'Datos Indices'!$A$38:$Z$50,26,FALSE),0))))))</f>
        <v xml:space="preserve"> </v>
      </c>
      <c r="AC23" s="1066">
        <f t="shared" si="4"/>
        <v>0</v>
      </c>
      <c r="AE23" s="1450" t="str">
        <f t="shared" si="7"/>
        <v/>
      </c>
      <c r="AG23" s="1247"/>
      <c r="AH23" s="1247"/>
      <c r="AI23" s="1247"/>
      <c r="AJ23" s="1247"/>
      <c r="AK23" s="1247"/>
      <c r="AL23" s="1247"/>
      <c r="AM23" s="1247"/>
      <c r="AN23" s="1247"/>
      <c r="AO23" s="1247"/>
      <c r="AP23" s="1247"/>
      <c r="AQ23" s="1247"/>
      <c r="AR23" s="1247"/>
      <c r="AS23" s="1247"/>
      <c r="AT23" s="1247"/>
      <c r="AU23" s="1247"/>
      <c r="AV23" s="1247"/>
      <c r="AW23" s="1247"/>
      <c r="AX23" s="1247"/>
      <c r="AY23" s="1247"/>
      <c r="AZ23" s="1247"/>
      <c r="BA23" s="1247"/>
      <c r="BB23" s="1247"/>
      <c r="BC23" s="1247"/>
      <c r="BD23" s="1247"/>
      <c r="BE23" s="1247"/>
      <c r="BF23" s="1247"/>
      <c r="BG23" s="1247"/>
      <c r="BH23" s="1247"/>
      <c r="BI23" s="1247"/>
      <c r="BJ23" s="1247"/>
      <c r="BK23" s="1247"/>
      <c r="BL23" s="1247"/>
      <c r="BM23" s="1247"/>
      <c r="BN23" s="1247"/>
      <c r="BO23" s="1247"/>
      <c r="BP23" s="1247"/>
      <c r="BQ23" s="1247"/>
      <c r="BR23" s="1247"/>
      <c r="BS23" s="1247"/>
      <c r="BT23" s="1247"/>
      <c r="BU23" s="1247"/>
      <c r="BV23" s="1247"/>
      <c r="BW23" s="1247"/>
      <c r="BX23" s="1247"/>
      <c r="BY23" s="1247"/>
      <c r="BZ23" s="1247"/>
      <c r="CA23" s="1247"/>
      <c r="CB23" s="1247"/>
      <c r="CC23" s="1247"/>
      <c r="CD23" s="1247"/>
      <c r="CE23" s="1247"/>
      <c r="CF23" s="1247"/>
      <c r="CG23" s="1247"/>
      <c r="CH23" s="1247"/>
      <c r="CI23" s="1247"/>
      <c r="CJ23" s="1247"/>
      <c r="CK23" s="1247"/>
      <c r="CL23" s="1247"/>
      <c r="CM23" s="1247"/>
      <c r="CN23" s="1247"/>
      <c r="CO23" s="1247"/>
      <c r="CP23" s="1247"/>
      <c r="CQ23" s="1247"/>
      <c r="CR23" s="1247"/>
      <c r="CS23" s="1247"/>
      <c r="CT23" s="1247"/>
      <c r="CU23" s="1247"/>
      <c r="CV23" s="1247"/>
      <c r="CW23" s="1247"/>
      <c r="CX23" s="1247"/>
      <c r="CY23" s="1247"/>
      <c r="CZ23" s="1247"/>
      <c r="DA23" s="1247"/>
      <c r="DB23" s="1247"/>
      <c r="DC23" s="1247"/>
      <c r="DD23" s="1247"/>
      <c r="DE23" s="1247"/>
      <c r="DF23" s="1247"/>
      <c r="DG23" s="1247"/>
      <c r="DH23" s="1247"/>
      <c r="DK23" s="1452">
        <f t="shared" si="8"/>
        <v>0</v>
      </c>
      <c r="DL23" s="1452">
        <f t="shared" si="9"/>
        <v>0</v>
      </c>
    </row>
    <row r="24" spans="1:116" ht="14.25" customHeight="1" x14ac:dyDescent="0.2">
      <c r="A24" s="456"/>
      <c r="B24" s="123"/>
      <c r="C24" s="121"/>
      <c r="D24" s="122"/>
      <c r="E24" s="479"/>
      <c r="F24" s="480"/>
      <c r="G24" s="478"/>
      <c r="H24" s="476"/>
      <c r="I24" s="448"/>
      <c r="J24" s="157"/>
      <c r="K24" s="1055">
        <f t="shared" si="2"/>
        <v>0</v>
      </c>
      <c r="L24" s="1056">
        <f t="shared" si="5"/>
        <v>0</v>
      </c>
      <c r="M24" s="1056">
        <f t="shared" si="3"/>
        <v>0</v>
      </c>
      <c r="N24" s="158"/>
      <c r="O24" s="124"/>
      <c r="P24" s="124"/>
      <c r="Q24" s="158"/>
      <c r="R24" s="1447">
        <f t="shared" si="0"/>
        <v>0</v>
      </c>
      <c r="S24" s="1448">
        <f t="shared" si="1"/>
        <v>0</v>
      </c>
      <c r="T24" s="121"/>
      <c r="U24" s="125"/>
      <c r="W24" s="480"/>
      <c r="X24" s="1065" t="str">
        <f>IF(W24=" "," ",IF(W24="Vehículos",VLOOKUP($X$16,'Datos Indices'!$A$38:$Z$50,22,FALSE),IF(W24="Ipim",VLOOKUP($X$16,'Datos Indices'!$A$38:$Z$50,7,FALSE),IF(W24="Dólar",VLOOKUP($X$16,'Datos Indices'!$A$38:$Z$50,4,FALSE),IF(W24="Gasoil",VLOOKUP($X$16,'Datos Indices'!$A$38:$Z$50,10,FALSE),IF(W24="WPU06 Pesificado",VLOOKUP($X$16,'Datos Indices'!$A$38:$Z$50,26,FALSE),0))))))</f>
        <v xml:space="preserve"> </v>
      </c>
      <c r="Y24" s="1066">
        <f t="shared" si="6"/>
        <v>0</v>
      </c>
      <c r="AA24" s="928"/>
      <c r="AB24" s="1065" t="str">
        <f>IF(AA24=" "," ",IF(AA24="Vehículos",VLOOKUP($X$16,'Datos Indices'!$A$38:$Z$50,22,FALSE),IF(AA24="Ipim",VLOOKUP($X$16,'Datos Indices'!$A$38:$Z$50,7,FALSE),IF(AA24="Dólar",VLOOKUP($X$16,'Datos Indices'!$A$38:$Z$50,4,FALSE),IF(AA24="Gasoil",VLOOKUP($X$16,'Datos Indices'!$A$38:$Z$50,10,FALSE),IF(AA24="WPU06 Pesificado",VLOOKUP($X$16,'Datos Indices'!$A$38:$Z$50,26,FALSE),0))))))</f>
        <v xml:space="preserve"> </v>
      </c>
      <c r="AC24" s="1066">
        <f t="shared" si="4"/>
        <v>0</v>
      </c>
      <c r="AE24" s="1450" t="str">
        <f t="shared" si="7"/>
        <v/>
      </c>
      <c r="AG24" s="1247"/>
      <c r="AH24" s="1247"/>
      <c r="AI24" s="1247"/>
      <c r="AJ24" s="1247"/>
      <c r="AK24" s="1247"/>
      <c r="AL24" s="1247"/>
      <c r="AM24" s="1247"/>
      <c r="AN24" s="1247"/>
      <c r="AO24" s="1247"/>
      <c r="AP24" s="1247"/>
      <c r="AQ24" s="1247"/>
      <c r="AR24" s="1247"/>
      <c r="AS24" s="1247"/>
      <c r="AT24" s="1247"/>
      <c r="AU24" s="1247"/>
      <c r="AV24" s="1247"/>
      <c r="AW24" s="1247"/>
      <c r="AX24" s="1247"/>
      <c r="AY24" s="1247"/>
      <c r="AZ24" s="1247"/>
      <c r="BA24" s="1247"/>
      <c r="BB24" s="1247"/>
      <c r="BC24" s="1247"/>
      <c r="BD24" s="1247"/>
      <c r="BE24" s="1247"/>
      <c r="BF24" s="1247"/>
      <c r="BG24" s="1247"/>
      <c r="BH24" s="1247"/>
      <c r="BI24" s="1247"/>
      <c r="BJ24" s="1247"/>
      <c r="BK24" s="1247"/>
      <c r="BL24" s="1247"/>
      <c r="BM24" s="1247"/>
      <c r="BN24" s="1247"/>
      <c r="BO24" s="1247"/>
      <c r="BP24" s="1247"/>
      <c r="BQ24" s="1247"/>
      <c r="BR24" s="1247"/>
      <c r="BS24" s="1247"/>
      <c r="BT24" s="1247"/>
      <c r="BU24" s="1247"/>
      <c r="BV24" s="1247"/>
      <c r="BW24" s="1247"/>
      <c r="BX24" s="1247"/>
      <c r="BY24" s="1247"/>
      <c r="BZ24" s="1247"/>
      <c r="CA24" s="1247"/>
      <c r="CB24" s="1247"/>
      <c r="CC24" s="1247"/>
      <c r="CD24" s="1247"/>
      <c r="CE24" s="1247"/>
      <c r="CF24" s="1247"/>
      <c r="CG24" s="1247"/>
      <c r="CH24" s="1247"/>
      <c r="CI24" s="1247"/>
      <c r="CJ24" s="1247"/>
      <c r="CK24" s="1247"/>
      <c r="CL24" s="1247"/>
      <c r="CM24" s="1247"/>
      <c r="CN24" s="1247"/>
      <c r="CO24" s="1247"/>
      <c r="CP24" s="1247"/>
      <c r="CQ24" s="1247"/>
      <c r="CR24" s="1247"/>
      <c r="CS24" s="1247"/>
      <c r="CT24" s="1247"/>
      <c r="CU24" s="1247"/>
      <c r="CV24" s="1247"/>
      <c r="CW24" s="1247"/>
      <c r="CX24" s="1247"/>
      <c r="CY24" s="1247"/>
      <c r="CZ24" s="1247"/>
      <c r="DA24" s="1247"/>
      <c r="DB24" s="1247"/>
      <c r="DC24" s="1247"/>
      <c r="DD24" s="1247"/>
      <c r="DE24" s="1247"/>
      <c r="DF24" s="1247"/>
      <c r="DG24" s="1247"/>
      <c r="DH24" s="1247"/>
      <c r="DK24" s="1452">
        <f t="shared" si="8"/>
        <v>0</v>
      </c>
      <c r="DL24" s="1452">
        <f t="shared" si="9"/>
        <v>0</v>
      </c>
    </row>
    <row r="25" spans="1:116" ht="14.25" customHeight="1" x14ac:dyDescent="0.2">
      <c r="A25" s="456"/>
      <c r="B25" s="123"/>
      <c r="C25" s="121"/>
      <c r="D25" s="122"/>
      <c r="E25" s="479"/>
      <c r="F25" s="480"/>
      <c r="G25" s="478"/>
      <c r="H25" s="476"/>
      <c r="I25" s="448"/>
      <c r="J25" s="157"/>
      <c r="K25" s="1055">
        <f t="shared" si="2"/>
        <v>0</v>
      </c>
      <c r="L25" s="1056">
        <f t="shared" si="5"/>
        <v>0</v>
      </c>
      <c r="M25" s="1056">
        <f t="shared" si="3"/>
        <v>0</v>
      </c>
      <c r="N25" s="158"/>
      <c r="O25" s="124"/>
      <c r="P25" s="124"/>
      <c r="Q25" s="158"/>
      <c r="R25" s="1447">
        <f t="shared" si="0"/>
        <v>0</v>
      </c>
      <c r="S25" s="1448">
        <f t="shared" si="1"/>
        <v>0</v>
      </c>
      <c r="T25" s="125"/>
      <c r="U25" s="125"/>
      <c r="W25" s="480"/>
      <c r="X25" s="1065" t="str">
        <f>IF(W25=" "," ",IF(W25="Vehículos",VLOOKUP($X$16,'Datos Indices'!$A$38:$Z$50,22,FALSE),IF(W25="Ipim",VLOOKUP($X$16,'Datos Indices'!$A$38:$Z$50,7,FALSE),IF(W25="Dólar",VLOOKUP($X$16,'Datos Indices'!$A$38:$Z$50,4,FALSE),IF(W25="Gasoil",VLOOKUP($X$16,'Datos Indices'!$A$38:$Z$50,10,FALSE),IF(W25="WPU06 Pesificado",VLOOKUP($X$16,'Datos Indices'!$A$38:$Z$50,26,FALSE),0))))))</f>
        <v xml:space="preserve"> </v>
      </c>
      <c r="Y25" s="1066">
        <f t="shared" si="6"/>
        <v>0</v>
      </c>
      <c r="AA25" s="928"/>
      <c r="AB25" s="1065" t="str">
        <f>IF(AA25=" "," ",IF(AA25="Vehículos",VLOOKUP($X$16,'Datos Indices'!$A$38:$Z$50,22,FALSE),IF(AA25="Ipim",VLOOKUP($X$16,'Datos Indices'!$A$38:$Z$50,7,FALSE),IF(AA25="Dólar",VLOOKUP($X$16,'Datos Indices'!$A$38:$Z$50,4,FALSE),IF(AA25="Gasoil",VLOOKUP($X$16,'Datos Indices'!$A$38:$Z$50,10,FALSE),IF(AA25="WPU06 Pesificado",VLOOKUP($X$16,'Datos Indices'!$A$38:$Z$50,26,FALSE),0))))))</f>
        <v xml:space="preserve"> </v>
      </c>
      <c r="AC25" s="1066">
        <f t="shared" si="4"/>
        <v>0</v>
      </c>
      <c r="AE25" s="1450" t="str">
        <f t="shared" si="7"/>
        <v/>
      </c>
      <c r="AG25" s="1247"/>
      <c r="AH25" s="1247"/>
      <c r="AI25" s="1247"/>
      <c r="AJ25" s="1247"/>
      <c r="AK25" s="1247"/>
      <c r="AL25" s="1247"/>
      <c r="AM25" s="1247"/>
      <c r="AN25" s="1247"/>
      <c r="AO25" s="1247"/>
      <c r="AP25" s="1247"/>
      <c r="AQ25" s="1247"/>
      <c r="AR25" s="1247"/>
      <c r="AS25" s="1247"/>
      <c r="AT25" s="1247"/>
      <c r="AU25" s="1247"/>
      <c r="AV25" s="1247"/>
      <c r="AW25" s="1247"/>
      <c r="AX25" s="1247"/>
      <c r="AY25" s="1247"/>
      <c r="AZ25" s="1247"/>
      <c r="BA25" s="1247"/>
      <c r="BB25" s="1247"/>
      <c r="BC25" s="1247"/>
      <c r="BD25" s="1247"/>
      <c r="BE25" s="1247"/>
      <c r="BF25" s="1247"/>
      <c r="BG25" s="1247"/>
      <c r="BH25" s="1247"/>
      <c r="BI25" s="1247"/>
      <c r="BJ25" s="1247"/>
      <c r="BK25" s="1247"/>
      <c r="BL25" s="1247"/>
      <c r="BM25" s="1247"/>
      <c r="BN25" s="1247"/>
      <c r="BO25" s="1247"/>
      <c r="BP25" s="1247"/>
      <c r="BQ25" s="1247"/>
      <c r="BR25" s="1247"/>
      <c r="BS25" s="1247"/>
      <c r="BT25" s="1247"/>
      <c r="BU25" s="1247"/>
      <c r="BV25" s="1247"/>
      <c r="BW25" s="1247"/>
      <c r="BX25" s="1247"/>
      <c r="BY25" s="1247"/>
      <c r="BZ25" s="1247"/>
      <c r="CA25" s="1247"/>
      <c r="CB25" s="1247"/>
      <c r="CC25" s="1247"/>
      <c r="CD25" s="1247"/>
      <c r="CE25" s="1247"/>
      <c r="CF25" s="1247"/>
      <c r="CG25" s="1247"/>
      <c r="CH25" s="1247"/>
      <c r="CI25" s="1247"/>
      <c r="CJ25" s="1247"/>
      <c r="CK25" s="1247"/>
      <c r="CL25" s="1247"/>
      <c r="CM25" s="1247"/>
      <c r="CN25" s="1247"/>
      <c r="CO25" s="1247"/>
      <c r="CP25" s="1247"/>
      <c r="CQ25" s="1247"/>
      <c r="CR25" s="1247"/>
      <c r="CS25" s="1247"/>
      <c r="CT25" s="1247"/>
      <c r="CU25" s="1247"/>
      <c r="CV25" s="1247"/>
      <c r="CW25" s="1247"/>
      <c r="CX25" s="1247"/>
      <c r="CY25" s="1247"/>
      <c r="CZ25" s="1247"/>
      <c r="DA25" s="1247"/>
      <c r="DB25" s="1247"/>
      <c r="DC25" s="1247"/>
      <c r="DD25" s="1247"/>
      <c r="DE25" s="1247"/>
      <c r="DF25" s="1247"/>
      <c r="DG25" s="1247"/>
      <c r="DH25" s="1247"/>
      <c r="DK25" s="1452">
        <f t="shared" si="8"/>
        <v>0</v>
      </c>
      <c r="DL25" s="1452">
        <f t="shared" si="9"/>
        <v>0</v>
      </c>
    </row>
    <row r="26" spans="1:116" ht="14.25" customHeight="1" x14ac:dyDescent="0.2">
      <c r="A26" s="456"/>
      <c r="B26" s="123"/>
      <c r="C26" s="121"/>
      <c r="D26" s="122"/>
      <c r="E26" s="479"/>
      <c r="F26" s="480"/>
      <c r="G26" s="478"/>
      <c r="H26" s="476"/>
      <c r="I26" s="448"/>
      <c r="J26" s="157"/>
      <c r="K26" s="1055">
        <f t="shared" si="2"/>
        <v>0</v>
      </c>
      <c r="L26" s="1056">
        <f t="shared" si="5"/>
        <v>0</v>
      </c>
      <c r="M26" s="1056">
        <f t="shared" si="3"/>
        <v>0</v>
      </c>
      <c r="N26" s="158"/>
      <c r="O26" s="124"/>
      <c r="P26" s="124"/>
      <c r="Q26" s="158"/>
      <c r="R26" s="1447">
        <f t="shared" si="0"/>
        <v>0</v>
      </c>
      <c r="S26" s="1448">
        <f t="shared" si="1"/>
        <v>0</v>
      </c>
      <c r="T26" s="121"/>
      <c r="U26" s="125"/>
      <c r="W26" s="480"/>
      <c r="X26" s="1065" t="str">
        <f>IF(W26=" "," ",IF(W26="Vehículos",VLOOKUP($X$16,'Datos Indices'!$A$38:$Z$50,22,FALSE),IF(W26="Ipim",VLOOKUP($X$16,'Datos Indices'!$A$38:$Z$50,7,FALSE),IF(W26="Dólar",VLOOKUP($X$16,'Datos Indices'!$A$38:$Z$50,4,FALSE),IF(W26="Gasoil",VLOOKUP($X$16,'Datos Indices'!$A$38:$Z$50,10,FALSE),IF(W26="WPU06 Pesificado",VLOOKUP($X$16,'Datos Indices'!$A$38:$Z$50,26,FALSE),0))))))</f>
        <v xml:space="preserve"> </v>
      </c>
      <c r="Y26" s="1066">
        <f t="shared" si="6"/>
        <v>0</v>
      </c>
      <c r="AA26" s="928"/>
      <c r="AB26" s="1065" t="str">
        <f>IF(AA26=" "," ",IF(AA26="Vehículos",VLOOKUP($X$16,'Datos Indices'!$A$38:$Z$50,22,FALSE),IF(AA26="Ipim",VLOOKUP($X$16,'Datos Indices'!$A$38:$Z$50,7,FALSE),IF(AA26="Dólar",VLOOKUP($X$16,'Datos Indices'!$A$38:$Z$50,4,FALSE),IF(AA26="Gasoil",VLOOKUP($X$16,'Datos Indices'!$A$38:$Z$50,10,FALSE),IF(AA26="WPU06 Pesificado",VLOOKUP($X$16,'Datos Indices'!$A$38:$Z$50,26,FALSE),0))))))</f>
        <v xml:space="preserve"> </v>
      </c>
      <c r="AC26" s="1066">
        <f t="shared" si="4"/>
        <v>0</v>
      </c>
      <c r="AE26" s="1450" t="str">
        <f t="shared" si="7"/>
        <v/>
      </c>
      <c r="AG26" s="1247"/>
      <c r="AH26" s="1247"/>
      <c r="AI26" s="1247"/>
      <c r="AJ26" s="1247"/>
      <c r="AK26" s="1247"/>
      <c r="AL26" s="1247"/>
      <c r="AM26" s="1247"/>
      <c r="AN26" s="1247"/>
      <c r="AO26" s="1247"/>
      <c r="AP26" s="1247"/>
      <c r="AQ26" s="1247"/>
      <c r="AR26" s="1247"/>
      <c r="AS26" s="1247"/>
      <c r="AT26" s="1247"/>
      <c r="AU26" s="1247"/>
      <c r="AV26" s="1247"/>
      <c r="AW26" s="1247"/>
      <c r="AX26" s="1247"/>
      <c r="AY26" s="1247"/>
      <c r="AZ26" s="1247"/>
      <c r="BA26" s="1247"/>
      <c r="BB26" s="1247"/>
      <c r="BC26" s="1247"/>
      <c r="BD26" s="1247"/>
      <c r="BE26" s="1247"/>
      <c r="BF26" s="1247"/>
      <c r="BG26" s="1247"/>
      <c r="BH26" s="1247"/>
      <c r="BI26" s="1247"/>
      <c r="BJ26" s="1247"/>
      <c r="BK26" s="1247"/>
      <c r="BL26" s="1247"/>
      <c r="BM26" s="1247"/>
      <c r="BN26" s="1247"/>
      <c r="BO26" s="1247"/>
      <c r="BP26" s="1247"/>
      <c r="BQ26" s="1247"/>
      <c r="BR26" s="1247"/>
      <c r="BS26" s="1247"/>
      <c r="BT26" s="1247"/>
      <c r="BU26" s="1247"/>
      <c r="BV26" s="1247"/>
      <c r="BW26" s="1247"/>
      <c r="BX26" s="1247"/>
      <c r="BY26" s="1247"/>
      <c r="BZ26" s="1247"/>
      <c r="CA26" s="1247"/>
      <c r="CB26" s="1247"/>
      <c r="CC26" s="1247"/>
      <c r="CD26" s="1247"/>
      <c r="CE26" s="1247"/>
      <c r="CF26" s="1247"/>
      <c r="CG26" s="1247"/>
      <c r="CH26" s="1247"/>
      <c r="CI26" s="1247"/>
      <c r="CJ26" s="1247"/>
      <c r="CK26" s="1247"/>
      <c r="CL26" s="1247"/>
      <c r="CM26" s="1247"/>
      <c r="CN26" s="1247"/>
      <c r="CO26" s="1247"/>
      <c r="CP26" s="1247"/>
      <c r="CQ26" s="1247"/>
      <c r="CR26" s="1247"/>
      <c r="CS26" s="1247"/>
      <c r="CT26" s="1247"/>
      <c r="CU26" s="1247"/>
      <c r="CV26" s="1247"/>
      <c r="CW26" s="1247"/>
      <c r="CX26" s="1247"/>
      <c r="CY26" s="1247"/>
      <c r="CZ26" s="1247"/>
      <c r="DA26" s="1247"/>
      <c r="DB26" s="1247"/>
      <c r="DC26" s="1247"/>
      <c r="DD26" s="1247"/>
      <c r="DE26" s="1247"/>
      <c r="DF26" s="1247"/>
      <c r="DG26" s="1247"/>
      <c r="DH26" s="1247"/>
      <c r="DK26" s="1452">
        <f t="shared" si="8"/>
        <v>0</v>
      </c>
      <c r="DL26" s="1452">
        <f t="shared" si="9"/>
        <v>0</v>
      </c>
    </row>
    <row r="27" spans="1:116" ht="14.25" customHeight="1" x14ac:dyDescent="0.2">
      <c r="A27" s="456"/>
      <c r="B27" s="123"/>
      <c r="C27" s="121"/>
      <c r="D27" s="122"/>
      <c r="E27" s="479"/>
      <c r="F27" s="480"/>
      <c r="G27" s="478"/>
      <c r="H27" s="476"/>
      <c r="I27" s="448"/>
      <c r="J27" s="157"/>
      <c r="K27" s="1055">
        <f t="shared" si="2"/>
        <v>0</v>
      </c>
      <c r="L27" s="1056">
        <f t="shared" si="5"/>
        <v>0</v>
      </c>
      <c r="M27" s="1056">
        <f t="shared" si="3"/>
        <v>0</v>
      </c>
      <c r="N27" s="158"/>
      <c r="O27" s="124"/>
      <c r="P27" s="124"/>
      <c r="Q27" s="158"/>
      <c r="R27" s="1447">
        <f t="shared" si="0"/>
        <v>0</v>
      </c>
      <c r="S27" s="1448">
        <f t="shared" si="1"/>
        <v>0</v>
      </c>
      <c r="T27" s="121"/>
      <c r="U27" s="125"/>
      <c r="W27" s="480"/>
      <c r="X27" s="1065" t="str">
        <f>IF(W27=" "," ",IF(W27="Vehículos",VLOOKUP($X$16,'Datos Indices'!$A$38:$Z$50,22,FALSE),IF(W27="Ipim",VLOOKUP($X$16,'Datos Indices'!$A$38:$Z$50,7,FALSE),IF(W27="Dólar",VLOOKUP($X$16,'Datos Indices'!$A$38:$Z$50,4,FALSE),IF(W27="Gasoil",VLOOKUP($X$16,'Datos Indices'!$A$38:$Z$50,10,FALSE),IF(W27="WPU06 Pesificado",VLOOKUP($X$16,'Datos Indices'!$A$38:$Z$50,26,FALSE),0))))))</f>
        <v xml:space="preserve"> </v>
      </c>
      <c r="Y27" s="1066">
        <f t="shared" si="6"/>
        <v>0</v>
      </c>
      <c r="AA27" s="928"/>
      <c r="AB27" s="1065" t="str">
        <f>IF(AA27=" "," ",IF(AA27="Vehículos",VLOOKUP($X$16,'Datos Indices'!$A$38:$Z$50,22,FALSE),IF(AA27="Ipim",VLOOKUP($X$16,'Datos Indices'!$A$38:$Z$50,7,FALSE),IF(AA27="Dólar",VLOOKUP($X$16,'Datos Indices'!$A$38:$Z$50,4,FALSE),IF(AA27="Gasoil",VLOOKUP($X$16,'Datos Indices'!$A$38:$Z$50,10,FALSE),IF(AA27="WPU06 Pesificado",VLOOKUP($X$16,'Datos Indices'!$A$38:$Z$50,26,FALSE),0))))))</f>
        <v xml:space="preserve"> </v>
      </c>
      <c r="AC27" s="1066">
        <f t="shared" si="4"/>
        <v>0</v>
      </c>
      <c r="AE27" s="1450" t="str">
        <f t="shared" si="7"/>
        <v/>
      </c>
      <c r="AG27" s="1247"/>
      <c r="AH27" s="1247"/>
      <c r="AI27" s="1247"/>
      <c r="AJ27" s="1247"/>
      <c r="AK27" s="1247"/>
      <c r="AL27" s="1247"/>
      <c r="AM27" s="1247"/>
      <c r="AN27" s="1247"/>
      <c r="AO27" s="1247"/>
      <c r="AP27" s="1247"/>
      <c r="AQ27" s="1247"/>
      <c r="AR27" s="1247"/>
      <c r="AS27" s="1247"/>
      <c r="AT27" s="1247"/>
      <c r="AU27" s="1247"/>
      <c r="AV27" s="1247"/>
      <c r="AW27" s="1247"/>
      <c r="AX27" s="1247"/>
      <c r="AY27" s="1247"/>
      <c r="AZ27" s="1247"/>
      <c r="BA27" s="1247"/>
      <c r="BB27" s="1247"/>
      <c r="BC27" s="1247"/>
      <c r="BD27" s="1247"/>
      <c r="BE27" s="1247"/>
      <c r="BF27" s="1247"/>
      <c r="BG27" s="1247"/>
      <c r="BH27" s="1247"/>
      <c r="BI27" s="1247"/>
      <c r="BJ27" s="1247"/>
      <c r="BK27" s="1247"/>
      <c r="BL27" s="1247"/>
      <c r="BM27" s="1247"/>
      <c r="BN27" s="1247"/>
      <c r="BO27" s="1247"/>
      <c r="BP27" s="1247"/>
      <c r="BQ27" s="1247"/>
      <c r="BR27" s="1247"/>
      <c r="BS27" s="1247"/>
      <c r="BT27" s="1247"/>
      <c r="BU27" s="1247"/>
      <c r="BV27" s="1247"/>
      <c r="BW27" s="1247"/>
      <c r="BX27" s="1247"/>
      <c r="BY27" s="1247"/>
      <c r="BZ27" s="1247"/>
      <c r="CA27" s="1247"/>
      <c r="CB27" s="1247"/>
      <c r="CC27" s="1247"/>
      <c r="CD27" s="1247"/>
      <c r="CE27" s="1247"/>
      <c r="CF27" s="1247"/>
      <c r="CG27" s="1247"/>
      <c r="CH27" s="1247"/>
      <c r="CI27" s="1247"/>
      <c r="CJ27" s="1247"/>
      <c r="CK27" s="1247"/>
      <c r="CL27" s="1247"/>
      <c r="CM27" s="1247"/>
      <c r="CN27" s="1247"/>
      <c r="CO27" s="1247"/>
      <c r="CP27" s="1247"/>
      <c r="CQ27" s="1247"/>
      <c r="CR27" s="1247"/>
      <c r="CS27" s="1247"/>
      <c r="CT27" s="1247"/>
      <c r="CU27" s="1247"/>
      <c r="CV27" s="1247"/>
      <c r="CW27" s="1247"/>
      <c r="CX27" s="1247"/>
      <c r="CY27" s="1247"/>
      <c r="CZ27" s="1247"/>
      <c r="DA27" s="1247"/>
      <c r="DB27" s="1247"/>
      <c r="DC27" s="1247"/>
      <c r="DD27" s="1247"/>
      <c r="DE27" s="1247"/>
      <c r="DF27" s="1247"/>
      <c r="DG27" s="1247"/>
      <c r="DH27" s="1247"/>
      <c r="DK27" s="1452">
        <f t="shared" si="8"/>
        <v>0</v>
      </c>
      <c r="DL27" s="1452">
        <f t="shared" si="9"/>
        <v>0</v>
      </c>
    </row>
    <row r="28" spans="1:116" ht="14.25" customHeight="1" x14ac:dyDescent="0.2">
      <c r="A28" s="456"/>
      <c r="B28" s="123"/>
      <c r="C28" s="121"/>
      <c r="D28" s="122"/>
      <c r="E28" s="479"/>
      <c r="F28" s="480"/>
      <c r="G28" s="478"/>
      <c r="H28" s="476"/>
      <c r="I28" s="448"/>
      <c r="J28" s="157"/>
      <c r="K28" s="1055">
        <f t="shared" si="2"/>
        <v>0</v>
      </c>
      <c r="L28" s="1056">
        <f t="shared" si="5"/>
        <v>0</v>
      </c>
      <c r="M28" s="1056">
        <f t="shared" si="3"/>
        <v>0</v>
      </c>
      <c r="N28" s="158"/>
      <c r="O28" s="124"/>
      <c r="P28" s="124"/>
      <c r="Q28" s="158"/>
      <c r="R28" s="1447">
        <f t="shared" si="0"/>
        <v>0</v>
      </c>
      <c r="S28" s="1448">
        <f t="shared" si="1"/>
        <v>0</v>
      </c>
      <c r="T28" s="125"/>
      <c r="U28" s="125"/>
      <c r="W28" s="480"/>
      <c r="X28" s="1065" t="str">
        <f>IF(W28=" "," ",IF(W28="Vehículos",VLOOKUP($X$16,'Datos Indices'!$A$38:$Z$50,22,FALSE),IF(W28="Ipim",VLOOKUP($X$16,'Datos Indices'!$A$38:$Z$50,7,FALSE),IF(W28="Dólar",VLOOKUP($X$16,'Datos Indices'!$A$38:$Z$50,4,FALSE),IF(W28="Gasoil",VLOOKUP($X$16,'Datos Indices'!$A$38:$Z$50,10,FALSE),IF(W28="WPU06 Pesificado",VLOOKUP($X$16,'Datos Indices'!$A$38:$Z$50,26,FALSE),0))))))</f>
        <v xml:space="preserve"> </v>
      </c>
      <c r="Y28" s="1066">
        <f t="shared" si="6"/>
        <v>0</v>
      </c>
      <c r="AA28" s="928"/>
      <c r="AB28" s="1065" t="str">
        <f>IF(AA28=" "," ",IF(AA28="Vehículos",VLOOKUP($X$16,'Datos Indices'!$A$38:$Z$50,22,FALSE),IF(AA28="Ipim",VLOOKUP($X$16,'Datos Indices'!$A$38:$Z$50,7,FALSE),IF(AA28="Dólar",VLOOKUP($X$16,'Datos Indices'!$A$38:$Z$50,4,FALSE),IF(AA28="Gasoil",VLOOKUP($X$16,'Datos Indices'!$A$38:$Z$50,10,FALSE),IF(AA28="WPU06 Pesificado",VLOOKUP($X$16,'Datos Indices'!$A$38:$Z$50,26,FALSE),0))))))</f>
        <v xml:space="preserve"> </v>
      </c>
      <c r="AC28" s="1066">
        <f t="shared" si="4"/>
        <v>0</v>
      </c>
      <c r="AE28" s="1450" t="str">
        <f t="shared" si="7"/>
        <v/>
      </c>
      <c r="AG28" s="1247"/>
      <c r="AH28" s="1247"/>
      <c r="AI28" s="1247"/>
      <c r="AJ28" s="1247"/>
      <c r="AK28" s="1247"/>
      <c r="AL28" s="1247"/>
      <c r="AM28" s="1247"/>
      <c r="AN28" s="1247"/>
      <c r="AO28" s="1247"/>
      <c r="AP28" s="1247"/>
      <c r="AQ28" s="1247"/>
      <c r="AR28" s="1247"/>
      <c r="AS28" s="1247"/>
      <c r="AT28" s="1247"/>
      <c r="AU28" s="1247"/>
      <c r="AV28" s="1247"/>
      <c r="AW28" s="1247"/>
      <c r="AX28" s="1247"/>
      <c r="AY28" s="1247"/>
      <c r="AZ28" s="1247"/>
      <c r="BA28" s="1247"/>
      <c r="BB28" s="1247"/>
      <c r="BC28" s="1247"/>
      <c r="BD28" s="1247"/>
      <c r="BE28" s="1247"/>
      <c r="BF28" s="1247"/>
      <c r="BG28" s="1247"/>
      <c r="BH28" s="1247"/>
      <c r="BI28" s="1247"/>
      <c r="BJ28" s="1247"/>
      <c r="BK28" s="1247"/>
      <c r="BL28" s="1247"/>
      <c r="BM28" s="1247"/>
      <c r="BN28" s="1247"/>
      <c r="BO28" s="1247"/>
      <c r="BP28" s="1247"/>
      <c r="BQ28" s="1247"/>
      <c r="BR28" s="1247"/>
      <c r="BS28" s="1247"/>
      <c r="BT28" s="1247"/>
      <c r="BU28" s="1247"/>
      <c r="BV28" s="1247"/>
      <c r="BW28" s="1247"/>
      <c r="BX28" s="1247"/>
      <c r="BY28" s="1247"/>
      <c r="BZ28" s="1247"/>
      <c r="CA28" s="1247"/>
      <c r="CB28" s="1247"/>
      <c r="CC28" s="1247"/>
      <c r="CD28" s="1247"/>
      <c r="CE28" s="1247"/>
      <c r="CF28" s="1247"/>
      <c r="CG28" s="1247"/>
      <c r="CH28" s="1247"/>
      <c r="CI28" s="1247"/>
      <c r="CJ28" s="1247"/>
      <c r="CK28" s="1247"/>
      <c r="CL28" s="1247"/>
      <c r="CM28" s="1247"/>
      <c r="CN28" s="1247"/>
      <c r="CO28" s="1247"/>
      <c r="CP28" s="1247"/>
      <c r="CQ28" s="1247"/>
      <c r="CR28" s="1247"/>
      <c r="CS28" s="1247"/>
      <c r="CT28" s="1247"/>
      <c r="CU28" s="1247"/>
      <c r="CV28" s="1247"/>
      <c r="CW28" s="1247"/>
      <c r="CX28" s="1247"/>
      <c r="CY28" s="1247"/>
      <c r="CZ28" s="1247"/>
      <c r="DA28" s="1247"/>
      <c r="DB28" s="1247"/>
      <c r="DC28" s="1247"/>
      <c r="DD28" s="1247"/>
      <c r="DE28" s="1247"/>
      <c r="DF28" s="1247"/>
      <c r="DG28" s="1247"/>
      <c r="DH28" s="1247"/>
      <c r="DK28" s="1452">
        <f t="shared" si="8"/>
        <v>0</v>
      </c>
      <c r="DL28" s="1452">
        <f t="shared" si="9"/>
        <v>0</v>
      </c>
    </row>
    <row r="29" spans="1:116" ht="14.25" customHeight="1" x14ac:dyDescent="0.2">
      <c r="A29" s="456"/>
      <c r="B29" s="123"/>
      <c r="C29" s="121"/>
      <c r="D29" s="122"/>
      <c r="E29" s="479"/>
      <c r="F29" s="480"/>
      <c r="G29" s="478"/>
      <c r="H29" s="476"/>
      <c r="I29" s="448"/>
      <c r="J29" s="157"/>
      <c r="K29" s="1055">
        <f t="shared" si="2"/>
        <v>0</v>
      </c>
      <c r="L29" s="1056">
        <f t="shared" si="5"/>
        <v>0</v>
      </c>
      <c r="M29" s="1056">
        <f t="shared" si="3"/>
        <v>0</v>
      </c>
      <c r="N29" s="158"/>
      <c r="O29" s="124"/>
      <c r="P29" s="124"/>
      <c r="Q29" s="158"/>
      <c r="R29" s="1447">
        <f t="shared" si="0"/>
        <v>0</v>
      </c>
      <c r="S29" s="1448">
        <f t="shared" si="1"/>
        <v>0</v>
      </c>
      <c r="T29" s="121"/>
      <c r="U29" s="125"/>
      <c r="W29" s="480"/>
      <c r="X29" s="1065" t="str">
        <f>IF(W29=" "," ",IF(W29="Vehículos",VLOOKUP($X$16,'Datos Indices'!$A$38:$Z$50,22,FALSE),IF(W29="Ipim",VLOOKUP($X$16,'Datos Indices'!$A$38:$Z$50,7,FALSE),IF(W29="Dólar",VLOOKUP($X$16,'Datos Indices'!$A$38:$Z$50,4,FALSE),IF(W29="Gasoil",VLOOKUP($X$16,'Datos Indices'!$A$38:$Z$50,10,FALSE),IF(W29="WPU06 Pesificado",VLOOKUP($X$16,'Datos Indices'!$A$38:$Z$50,26,FALSE),0))))))</f>
        <v xml:space="preserve"> </v>
      </c>
      <c r="Y29" s="1066">
        <f t="shared" si="6"/>
        <v>0</v>
      </c>
      <c r="AA29" s="928"/>
      <c r="AB29" s="1065" t="str">
        <f>IF(AA29=" "," ",IF(AA29="Vehículos",VLOOKUP($X$16,'Datos Indices'!$A$38:$Z$50,22,FALSE),IF(AA29="Ipim",VLOOKUP($X$16,'Datos Indices'!$A$38:$Z$50,7,FALSE),IF(AA29="Dólar",VLOOKUP($X$16,'Datos Indices'!$A$38:$Z$50,4,FALSE),IF(AA29="Gasoil",VLOOKUP($X$16,'Datos Indices'!$A$38:$Z$50,10,FALSE),IF(AA29="WPU06 Pesificado",VLOOKUP($X$16,'Datos Indices'!$A$38:$Z$50,26,FALSE),0))))))</f>
        <v xml:space="preserve"> </v>
      </c>
      <c r="AC29" s="1066">
        <f t="shared" si="4"/>
        <v>0</v>
      </c>
      <c r="AE29" s="1450" t="str">
        <f t="shared" si="7"/>
        <v/>
      </c>
      <c r="AG29" s="1247"/>
      <c r="AH29" s="1247"/>
      <c r="AI29" s="1247"/>
      <c r="AJ29" s="1247"/>
      <c r="AK29" s="1247"/>
      <c r="AL29" s="1247"/>
      <c r="AM29" s="1247"/>
      <c r="AN29" s="1247"/>
      <c r="AO29" s="1247"/>
      <c r="AP29" s="1247"/>
      <c r="AQ29" s="1247"/>
      <c r="AR29" s="1247"/>
      <c r="AS29" s="1247"/>
      <c r="AT29" s="1247"/>
      <c r="AU29" s="1247"/>
      <c r="AV29" s="1247"/>
      <c r="AW29" s="1247"/>
      <c r="AX29" s="1247"/>
      <c r="AY29" s="1247"/>
      <c r="AZ29" s="1247"/>
      <c r="BA29" s="1247"/>
      <c r="BB29" s="1247"/>
      <c r="BC29" s="1247"/>
      <c r="BD29" s="1247"/>
      <c r="BE29" s="1247"/>
      <c r="BF29" s="1247"/>
      <c r="BG29" s="1247"/>
      <c r="BH29" s="1247"/>
      <c r="BI29" s="1247"/>
      <c r="BJ29" s="1247"/>
      <c r="BK29" s="1247"/>
      <c r="BL29" s="1247"/>
      <c r="BM29" s="1247"/>
      <c r="BN29" s="1247"/>
      <c r="BO29" s="1247"/>
      <c r="BP29" s="1247"/>
      <c r="BQ29" s="1247"/>
      <c r="BR29" s="1247"/>
      <c r="BS29" s="1247"/>
      <c r="BT29" s="1247"/>
      <c r="BU29" s="1247"/>
      <c r="BV29" s="1247"/>
      <c r="BW29" s="1247"/>
      <c r="BX29" s="1247"/>
      <c r="BY29" s="1247"/>
      <c r="BZ29" s="1247"/>
      <c r="CA29" s="1247"/>
      <c r="CB29" s="1247"/>
      <c r="CC29" s="1247"/>
      <c r="CD29" s="1247"/>
      <c r="CE29" s="1247"/>
      <c r="CF29" s="1247"/>
      <c r="CG29" s="1247"/>
      <c r="CH29" s="1247"/>
      <c r="CI29" s="1247"/>
      <c r="CJ29" s="1247"/>
      <c r="CK29" s="1247"/>
      <c r="CL29" s="1247"/>
      <c r="CM29" s="1247"/>
      <c r="CN29" s="1247"/>
      <c r="CO29" s="1247"/>
      <c r="CP29" s="1247"/>
      <c r="CQ29" s="1247"/>
      <c r="CR29" s="1247"/>
      <c r="CS29" s="1247"/>
      <c r="CT29" s="1247"/>
      <c r="CU29" s="1247"/>
      <c r="CV29" s="1247"/>
      <c r="CW29" s="1247"/>
      <c r="CX29" s="1247"/>
      <c r="CY29" s="1247"/>
      <c r="CZ29" s="1247"/>
      <c r="DA29" s="1247"/>
      <c r="DB29" s="1247"/>
      <c r="DC29" s="1247"/>
      <c r="DD29" s="1247"/>
      <c r="DE29" s="1247"/>
      <c r="DF29" s="1247"/>
      <c r="DG29" s="1247"/>
      <c r="DH29" s="1247"/>
      <c r="DK29" s="1452">
        <f t="shared" si="8"/>
        <v>0</v>
      </c>
      <c r="DL29" s="1452">
        <f t="shared" si="9"/>
        <v>0</v>
      </c>
    </row>
    <row r="30" spans="1:116" ht="14.25" customHeight="1" x14ac:dyDescent="0.2">
      <c r="A30" s="456"/>
      <c r="B30" s="123"/>
      <c r="C30" s="121"/>
      <c r="D30" s="122"/>
      <c r="E30" s="479"/>
      <c r="F30" s="480"/>
      <c r="G30" s="478"/>
      <c r="H30" s="476"/>
      <c r="I30" s="448"/>
      <c r="J30" s="157"/>
      <c r="K30" s="1055">
        <f t="shared" si="2"/>
        <v>0</v>
      </c>
      <c r="L30" s="1056">
        <f t="shared" si="5"/>
        <v>0</v>
      </c>
      <c r="M30" s="1056">
        <f t="shared" si="3"/>
        <v>0</v>
      </c>
      <c r="N30" s="158"/>
      <c r="O30" s="124"/>
      <c r="P30" s="124"/>
      <c r="Q30" s="158"/>
      <c r="R30" s="1447">
        <f t="shared" si="0"/>
        <v>0</v>
      </c>
      <c r="S30" s="1448">
        <f t="shared" si="1"/>
        <v>0</v>
      </c>
      <c r="T30" s="121"/>
      <c r="U30" s="125"/>
      <c r="W30" s="480"/>
      <c r="X30" s="1065" t="str">
        <f>IF(W30=" "," ",IF(W30="Vehículos",VLOOKUP($X$16,'Datos Indices'!$A$38:$Z$50,22,FALSE),IF(W30="Ipim",VLOOKUP($X$16,'Datos Indices'!$A$38:$Z$50,7,FALSE),IF(W30="Dólar",VLOOKUP($X$16,'Datos Indices'!$A$38:$Z$50,4,FALSE),IF(W30="Gasoil",VLOOKUP($X$16,'Datos Indices'!$A$38:$Z$50,10,FALSE),IF(W30="WPU06 Pesificado",VLOOKUP($X$16,'Datos Indices'!$A$38:$Z$50,26,FALSE),0))))))</f>
        <v xml:space="preserve"> </v>
      </c>
      <c r="Y30" s="1066">
        <f t="shared" si="6"/>
        <v>0</v>
      </c>
      <c r="AA30" s="928"/>
      <c r="AB30" s="1065" t="str">
        <f>IF(AA30=" "," ",IF(AA30="Vehículos",VLOOKUP($X$16,'Datos Indices'!$A$38:$Z$50,22,FALSE),IF(AA30="Ipim",VLOOKUP($X$16,'Datos Indices'!$A$38:$Z$50,7,FALSE),IF(AA30="Dólar",VLOOKUP($X$16,'Datos Indices'!$A$38:$Z$50,4,FALSE),IF(AA30="Gasoil",VLOOKUP($X$16,'Datos Indices'!$A$38:$Z$50,10,FALSE),IF(AA30="WPU06 Pesificado",VLOOKUP($X$16,'Datos Indices'!$A$38:$Z$50,26,FALSE),0))))))</f>
        <v xml:space="preserve"> </v>
      </c>
      <c r="AC30" s="1066">
        <f t="shared" si="4"/>
        <v>0</v>
      </c>
      <c r="AE30" s="1450" t="str">
        <f t="shared" si="7"/>
        <v/>
      </c>
      <c r="AG30" s="1247"/>
      <c r="AH30" s="1247"/>
      <c r="AI30" s="1247"/>
      <c r="AJ30" s="1247"/>
      <c r="AK30" s="1247"/>
      <c r="AL30" s="1247"/>
      <c r="AM30" s="1247"/>
      <c r="AN30" s="1247"/>
      <c r="AO30" s="1247"/>
      <c r="AP30" s="1247"/>
      <c r="AQ30" s="1247"/>
      <c r="AR30" s="1247"/>
      <c r="AS30" s="1247"/>
      <c r="AT30" s="1247"/>
      <c r="AU30" s="1247"/>
      <c r="AV30" s="1247"/>
      <c r="AW30" s="1247"/>
      <c r="AX30" s="1247"/>
      <c r="AY30" s="1247"/>
      <c r="AZ30" s="1247"/>
      <c r="BA30" s="1247"/>
      <c r="BB30" s="1247"/>
      <c r="BC30" s="1247"/>
      <c r="BD30" s="1247"/>
      <c r="BE30" s="1247"/>
      <c r="BF30" s="1247"/>
      <c r="BG30" s="1247"/>
      <c r="BH30" s="1247"/>
      <c r="BI30" s="1247"/>
      <c r="BJ30" s="1247"/>
      <c r="BK30" s="1247"/>
      <c r="BL30" s="1247"/>
      <c r="BM30" s="1247"/>
      <c r="BN30" s="1247"/>
      <c r="BO30" s="1247"/>
      <c r="BP30" s="1247"/>
      <c r="BQ30" s="1247"/>
      <c r="BR30" s="1247"/>
      <c r="BS30" s="1247"/>
      <c r="BT30" s="1247"/>
      <c r="BU30" s="1247"/>
      <c r="BV30" s="1247"/>
      <c r="BW30" s="1247"/>
      <c r="BX30" s="1247"/>
      <c r="BY30" s="1247"/>
      <c r="BZ30" s="1247"/>
      <c r="CA30" s="1247"/>
      <c r="CB30" s="1247"/>
      <c r="CC30" s="1247"/>
      <c r="CD30" s="1247"/>
      <c r="CE30" s="1247"/>
      <c r="CF30" s="1247"/>
      <c r="CG30" s="1247"/>
      <c r="CH30" s="1247"/>
      <c r="CI30" s="1247"/>
      <c r="CJ30" s="1247"/>
      <c r="CK30" s="1247"/>
      <c r="CL30" s="1247"/>
      <c r="CM30" s="1247"/>
      <c r="CN30" s="1247"/>
      <c r="CO30" s="1247"/>
      <c r="CP30" s="1247"/>
      <c r="CQ30" s="1247"/>
      <c r="CR30" s="1247"/>
      <c r="CS30" s="1247"/>
      <c r="CT30" s="1247"/>
      <c r="CU30" s="1247"/>
      <c r="CV30" s="1247"/>
      <c r="CW30" s="1247"/>
      <c r="CX30" s="1247"/>
      <c r="CY30" s="1247"/>
      <c r="CZ30" s="1247"/>
      <c r="DA30" s="1247"/>
      <c r="DB30" s="1247"/>
      <c r="DC30" s="1247"/>
      <c r="DD30" s="1247"/>
      <c r="DE30" s="1247"/>
      <c r="DF30" s="1247"/>
      <c r="DG30" s="1247"/>
      <c r="DH30" s="1247"/>
      <c r="DK30" s="1452">
        <f t="shared" si="8"/>
        <v>0</v>
      </c>
      <c r="DL30" s="1452">
        <f t="shared" si="9"/>
        <v>0</v>
      </c>
    </row>
    <row r="31" spans="1:116" ht="14.25" customHeight="1" x14ac:dyDescent="0.2">
      <c r="A31" s="456"/>
      <c r="B31" s="123"/>
      <c r="C31" s="121"/>
      <c r="D31" s="122"/>
      <c r="E31" s="479"/>
      <c r="F31" s="480"/>
      <c r="G31" s="478"/>
      <c r="H31" s="476"/>
      <c r="I31" s="448"/>
      <c r="J31" s="157"/>
      <c r="K31" s="1055">
        <f t="shared" si="2"/>
        <v>0</v>
      </c>
      <c r="L31" s="1056">
        <f t="shared" si="5"/>
        <v>0</v>
      </c>
      <c r="M31" s="1056">
        <f t="shared" si="3"/>
        <v>0</v>
      </c>
      <c r="N31" s="158"/>
      <c r="O31" s="124"/>
      <c r="P31" s="124"/>
      <c r="Q31" s="158"/>
      <c r="R31" s="1447">
        <f t="shared" si="0"/>
        <v>0</v>
      </c>
      <c r="S31" s="1448">
        <f t="shared" si="1"/>
        <v>0</v>
      </c>
      <c r="T31" s="125"/>
      <c r="U31" s="125"/>
      <c r="W31" s="480"/>
      <c r="X31" s="1065" t="str">
        <f>IF(W31=" "," ",IF(W31="Vehículos",VLOOKUP($X$16,'Datos Indices'!$A$38:$Z$50,22,FALSE),IF(W31="Ipim",VLOOKUP($X$16,'Datos Indices'!$A$38:$Z$50,7,FALSE),IF(W31="Dólar",VLOOKUP($X$16,'Datos Indices'!$A$38:$Z$50,4,FALSE),IF(W31="Gasoil",VLOOKUP($X$16,'Datos Indices'!$A$38:$Z$50,10,FALSE),IF(W31="WPU06 Pesificado",VLOOKUP($X$16,'Datos Indices'!$A$38:$Z$50,26,FALSE),0))))))</f>
        <v xml:space="preserve"> </v>
      </c>
      <c r="Y31" s="1066">
        <f t="shared" si="6"/>
        <v>0</v>
      </c>
      <c r="AA31" s="928"/>
      <c r="AB31" s="1065" t="str">
        <f>IF(AA31=" "," ",IF(AA31="Vehículos",VLOOKUP($X$16,'Datos Indices'!$A$38:$Z$50,22,FALSE),IF(AA31="Ipim",VLOOKUP($X$16,'Datos Indices'!$A$38:$Z$50,7,FALSE),IF(AA31="Dólar",VLOOKUP($X$16,'Datos Indices'!$A$38:$Z$50,4,FALSE),IF(AA31="Gasoil",VLOOKUP($X$16,'Datos Indices'!$A$38:$Z$50,10,FALSE),IF(AA31="WPU06 Pesificado",VLOOKUP($X$16,'Datos Indices'!$A$38:$Z$50,26,FALSE),0))))))</f>
        <v xml:space="preserve"> </v>
      </c>
      <c r="AC31" s="1066">
        <f t="shared" si="4"/>
        <v>0</v>
      </c>
      <c r="AE31" s="1450" t="str">
        <f t="shared" si="7"/>
        <v/>
      </c>
      <c r="AG31" s="1247"/>
      <c r="AH31" s="1247"/>
      <c r="AI31" s="1247"/>
      <c r="AJ31" s="1247"/>
      <c r="AK31" s="1247"/>
      <c r="AL31" s="1247"/>
      <c r="AM31" s="1247"/>
      <c r="AN31" s="1247"/>
      <c r="AO31" s="1247"/>
      <c r="AP31" s="1247"/>
      <c r="AQ31" s="1247"/>
      <c r="AR31" s="1247"/>
      <c r="AS31" s="1247"/>
      <c r="AT31" s="1247"/>
      <c r="AU31" s="1247"/>
      <c r="AV31" s="1247"/>
      <c r="AW31" s="1247"/>
      <c r="AX31" s="1247"/>
      <c r="AY31" s="1247"/>
      <c r="AZ31" s="1247"/>
      <c r="BA31" s="1247"/>
      <c r="BB31" s="1247"/>
      <c r="BC31" s="1247"/>
      <c r="BD31" s="1247"/>
      <c r="BE31" s="1247"/>
      <c r="BF31" s="1247"/>
      <c r="BG31" s="1247"/>
      <c r="BH31" s="1247"/>
      <c r="BI31" s="1247"/>
      <c r="BJ31" s="1247"/>
      <c r="BK31" s="1247"/>
      <c r="BL31" s="1247"/>
      <c r="BM31" s="1247"/>
      <c r="BN31" s="1247"/>
      <c r="BO31" s="1247"/>
      <c r="BP31" s="1247"/>
      <c r="BQ31" s="1247"/>
      <c r="BR31" s="1247"/>
      <c r="BS31" s="1247"/>
      <c r="BT31" s="1247"/>
      <c r="BU31" s="1247"/>
      <c r="BV31" s="1247"/>
      <c r="BW31" s="1247"/>
      <c r="BX31" s="1247"/>
      <c r="BY31" s="1247"/>
      <c r="BZ31" s="1247"/>
      <c r="CA31" s="1247"/>
      <c r="CB31" s="1247"/>
      <c r="CC31" s="1247"/>
      <c r="CD31" s="1247"/>
      <c r="CE31" s="1247"/>
      <c r="CF31" s="1247"/>
      <c r="CG31" s="1247"/>
      <c r="CH31" s="1247"/>
      <c r="CI31" s="1247"/>
      <c r="CJ31" s="1247"/>
      <c r="CK31" s="1247"/>
      <c r="CL31" s="1247"/>
      <c r="CM31" s="1247"/>
      <c r="CN31" s="1247"/>
      <c r="CO31" s="1247"/>
      <c r="CP31" s="1247"/>
      <c r="CQ31" s="1247"/>
      <c r="CR31" s="1247"/>
      <c r="CS31" s="1247"/>
      <c r="CT31" s="1247"/>
      <c r="CU31" s="1247"/>
      <c r="CV31" s="1247"/>
      <c r="CW31" s="1247"/>
      <c r="CX31" s="1247"/>
      <c r="CY31" s="1247"/>
      <c r="CZ31" s="1247"/>
      <c r="DA31" s="1247"/>
      <c r="DB31" s="1247"/>
      <c r="DC31" s="1247"/>
      <c r="DD31" s="1247"/>
      <c r="DE31" s="1247"/>
      <c r="DF31" s="1247"/>
      <c r="DG31" s="1247"/>
      <c r="DH31" s="1247"/>
      <c r="DK31" s="1452">
        <f t="shared" si="8"/>
        <v>0</v>
      </c>
      <c r="DL31" s="1452">
        <f t="shared" si="9"/>
        <v>0</v>
      </c>
    </row>
    <row r="32" spans="1:116" ht="14.25" customHeight="1" x14ac:dyDescent="0.2">
      <c r="A32" s="456"/>
      <c r="B32" s="123"/>
      <c r="C32" s="121"/>
      <c r="D32" s="122"/>
      <c r="E32" s="479"/>
      <c r="F32" s="480"/>
      <c r="G32" s="478"/>
      <c r="H32" s="476"/>
      <c r="I32" s="448"/>
      <c r="J32" s="157"/>
      <c r="K32" s="1055">
        <f t="shared" si="2"/>
        <v>0</v>
      </c>
      <c r="L32" s="1056">
        <f t="shared" si="5"/>
        <v>0</v>
      </c>
      <c r="M32" s="1056">
        <f t="shared" si="3"/>
        <v>0</v>
      </c>
      <c r="N32" s="158"/>
      <c r="O32" s="124"/>
      <c r="P32" s="124"/>
      <c r="Q32" s="158"/>
      <c r="R32" s="1447">
        <f t="shared" si="0"/>
        <v>0</v>
      </c>
      <c r="S32" s="1448">
        <f t="shared" si="1"/>
        <v>0</v>
      </c>
      <c r="T32" s="121"/>
      <c r="U32" s="125"/>
      <c r="W32" s="480"/>
      <c r="X32" s="1065" t="str">
        <f>IF(W32=" "," ",IF(W32="Vehículos",VLOOKUP($X$16,'Datos Indices'!$A$38:$Z$50,22,FALSE),IF(W32="Ipim",VLOOKUP($X$16,'Datos Indices'!$A$38:$Z$50,7,FALSE),IF(W32="Dólar",VLOOKUP($X$16,'Datos Indices'!$A$38:$Z$50,4,FALSE),IF(W32="Gasoil",VLOOKUP($X$16,'Datos Indices'!$A$38:$Z$50,10,FALSE),IF(W32="WPU06 Pesificado",VLOOKUP($X$16,'Datos Indices'!$A$38:$Z$50,26,FALSE),0))))))</f>
        <v xml:space="preserve"> </v>
      </c>
      <c r="Y32" s="1066">
        <f t="shared" si="6"/>
        <v>0</v>
      </c>
      <c r="AA32" s="928"/>
      <c r="AB32" s="1065" t="str">
        <f>IF(AA32=" "," ",IF(AA32="Vehículos",VLOOKUP($X$16,'Datos Indices'!$A$38:$Z$50,22,FALSE),IF(AA32="Ipim",VLOOKUP($X$16,'Datos Indices'!$A$38:$Z$50,7,FALSE),IF(AA32="Dólar",VLOOKUP($X$16,'Datos Indices'!$A$38:$Z$50,4,FALSE),IF(AA32="Gasoil",VLOOKUP($X$16,'Datos Indices'!$A$38:$Z$50,10,FALSE),IF(AA32="WPU06 Pesificado",VLOOKUP($X$16,'Datos Indices'!$A$38:$Z$50,26,FALSE),0))))))</f>
        <v xml:space="preserve"> </v>
      </c>
      <c r="AC32" s="1066">
        <f t="shared" si="4"/>
        <v>0</v>
      </c>
      <c r="AE32" s="1450" t="str">
        <f t="shared" si="7"/>
        <v/>
      </c>
      <c r="AG32" s="1247"/>
      <c r="AH32" s="1247"/>
      <c r="AI32" s="1247"/>
      <c r="AJ32" s="1247"/>
      <c r="AK32" s="1247"/>
      <c r="AL32" s="1247"/>
      <c r="AM32" s="1247"/>
      <c r="AN32" s="1247"/>
      <c r="AO32" s="1247"/>
      <c r="AP32" s="1247"/>
      <c r="AQ32" s="1247"/>
      <c r="AR32" s="1247"/>
      <c r="AS32" s="1247"/>
      <c r="AT32" s="1247"/>
      <c r="AU32" s="1247"/>
      <c r="AV32" s="1247"/>
      <c r="AW32" s="1247"/>
      <c r="AX32" s="1247"/>
      <c r="AY32" s="1247"/>
      <c r="AZ32" s="1247"/>
      <c r="BA32" s="1247"/>
      <c r="BB32" s="1247"/>
      <c r="BC32" s="1247"/>
      <c r="BD32" s="1247"/>
      <c r="BE32" s="1247"/>
      <c r="BF32" s="1247"/>
      <c r="BG32" s="1247"/>
      <c r="BH32" s="1247"/>
      <c r="BI32" s="1247"/>
      <c r="BJ32" s="1247"/>
      <c r="BK32" s="1247"/>
      <c r="BL32" s="1247"/>
      <c r="BM32" s="1247"/>
      <c r="BN32" s="1247"/>
      <c r="BO32" s="1247"/>
      <c r="BP32" s="1247"/>
      <c r="BQ32" s="1247"/>
      <c r="BR32" s="1247"/>
      <c r="BS32" s="1247"/>
      <c r="BT32" s="1247"/>
      <c r="BU32" s="1247"/>
      <c r="BV32" s="1247"/>
      <c r="BW32" s="1247"/>
      <c r="BX32" s="1247"/>
      <c r="BY32" s="1247"/>
      <c r="BZ32" s="1247"/>
      <c r="CA32" s="1247"/>
      <c r="CB32" s="1247"/>
      <c r="CC32" s="1247"/>
      <c r="CD32" s="1247"/>
      <c r="CE32" s="1247"/>
      <c r="CF32" s="1247"/>
      <c r="CG32" s="1247"/>
      <c r="CH32" s="1247"/>
      <c r="CI32" s="1247"/>
      <c r="CJ32" s="1247"/>
      <c r="CK32" s="1247"/>
      <c r="CL32" s="1247"/>
      <c r="CM32" s="1247"/>
      <c r="CN32" s="1247"/>
      <c r="CO32" s="1247"/>
      <c r="CP32" s="1247"/>
      <c r="CQ32" s="1247"/>
      <c r="CR32" s="1247"/>
      <c r="CS32" s="1247"/>
      <c r="CT32" s="1247"/>
      <c r="CU32" s="1247"/>
      <c r="CV32" s="1247"/>
      <c r="CW32" s="1247"/>
      <c r="CX32" s="1247"/>
      <c r="CY32" s="1247"/>
      <c r="CZ32" s="1247"/>
      <c r="DA32" s="1247"/>
      <c r="DB32" s="1247"/>
      <c r="DC32" s="1247"/>
      <c r="DD32" s="1247"/>
      <c r="DE32" s="1247"/>
      <c r="DF32" s="1247"/>
      <c r="DG32" s="1247"/>
      <c r="DH32" s="1247"/>
      <c r="DK32" s="1452">
        <f t="shared" si="8"/>
        <v>0</v>
      </c>
      <c r="DL32" s="1452">
        <f t="shared" si="9"/>
        <v>0</v>
      </c>
    </row>
    <row r="33" spans="1:116" ht="14.25" customHeight="1" x14ac:dyDescent="0.2">
      <c r="A33" s="456"/>
      <c r="B33" s="123"/>
      <c r="C33" s="121"/>
      <c r="D33" s="122"/>
      <c r="E33" s="479"/>
      <c r="F33" s="480"/>
      <c r="G33" s="478"/>
      <c r="H33" s="476"/>
      <c r="I33" s="448"/>
      <c r="J33" s="157"/>
      <c r="K33" s="1055">
        <f t="shared" si="2"/>
        <v>0</v>
      </c>
      <c r="L33" s="1056">
        <f t="shared" si="5"/>
        <v>0</v>
      </c>
      <c r="M33" s="1056">
        <f t="shared" si="3"/>
        <v>0</v>
      </c>
      <c r="N33" s="158"/>
      <c r="O33" s="124"/>
      <c r="P33" s="885"/>
      <c r="Q33" s="158"/>
      <c r="R33" s="1447">
        <f t="shared" si="0"/>
        <v>0</v>
      </c>
      <c r="S33" s="1448">
        <f t="shared" si="1"/>
        <v>0</v>
      </c>
      <c r="T33" s="121"/>
      <c r="U33" s="125"/>
      <c r="W33" s="480"/>
      <c r="X33" s="1065" t="str">
        <f>IF(W33=" "," ",IF(W33="Vehículos",VLOOKUP($X$16,'Datos Indices'!$A$38:$Z$50,22,FALSE),IF(W33="Ipim",VLOOKUP($X$16,'Datos Indices'!$A$38:$Z$50,7,FALSE),IF(W33="Dólar",VLOOKUP($X$16,'Datos Indices'!$A$38:$Z$50,4,FALSE),IF(W33="Gasoil",VLOOKUP($X$16,'Datos Indices'!$A$38:$Z$50,10,FALSE),IF(W33="WPU06 Pesificado",VLOOKUP($X$16,'Datos Indices'!$A$38:$Z$50,26,FALSE),0))))))</f>
        <v xml:space="preserve"> </v>
      </c>
      <c r="Y33" s="1066">
        <f t="shared" si="6"/>
        <v>0</v>
      </c>
      <c r="AA33" s="928"/>
      <c r="AB33" s="1065" t="str">
        <f>IF(AA33=" "," ",IF(AA33="Vehículos",VLOOKUP($X$16,'Datos Indices'!$A$38:$Z$50,22,FALSE),IF(AA33="Ipim",VLOOKUP($X$16,'Datos Indices'!$A$38:$Z$50,7,FALSE),IF(AA33="Dólar",VLOOKUP($X$16,'Datos Indices'!$A$38:$Z$50,4,FALSE),IF(AA33="Gasoil",VLOOKUP($X$16,'Datos Indices'!$A$38:$Z$50,10,FALSE),IF(AA33="WPU06 Pesificado",VLOOKUP($X$16,'Datos Indices'!$A$38:$Z$50,26,FALSE),0))))))</f>
        <v xml:space="preserve"> </v>
      </c>
      <c r="AC33" s="1066">
        <f t="shared" si="4"/>
        <v>0</v>
      </c>
      <c r="AE33" s="1450" t="str">
        <f t="shared" si="7"/>
        <v/>
      </c>
      <c r="AG33" s="1247"/>
      <c r="AH33" s="1247"/>
      <c r="AI33" s="1247"/>
      <c r="AJ33" s="1247"/>
      <c r="AK33" s="1247"/>
      <c r="AL33" s="1247"/>
      <c r="AM33" s="1247"/>
      <c r="AN33" s="1247"/>
      <c r="AO33" s="1247"/>
      <c r="AP33" s="1247"/>
      <c r="AQ33" s="1247"/>
      <c r="AR33" s="1247"/>
      <c r="AS33" s="1247"/>
      <c r="AT33" s="1247"/>
      <c r="AU33" s="1247"/>
      <c r="AV33" s="1247"/>
      <c r="AW33" s="1247"/>
      <c r="AX33" s="1247"/>
      <c r="AY33" s="1247"/>
      <c r="AZ33" s="1247"/>
      <c r="BA33" s="1247"/>
      <c r="BB33" s="1247"/>
      <c r="BC33" s="1247"/>
      <c r="BD33" s="1247"/>
      <c r="BE33" s="1247"/>
      <c r="BF33" s="1247"/>
      <c r="BG33" s="1247"/>
      <c r="BH33" s="1247"/>
      <c r="BI33" s="1247"/>
      <c r="BJ33" s="1247"/>
      <c r="BK33" s="1247"/>
      <c r="BL33" s="1247"/>
      <c r="BM33" s="1247"/>
      <c r="BN33" s="1247"/>
      <c r="BO33" s="1247"/>
      <c r="BP33" s="1247"/>
      <c r="BQ33" s="1247"/>
      <c r="BR33" s="1247"/>
      <c r="BS33" s="1247"/>
      <c r="BT33" s="1247"/>
      <c r="BU33" s="1247"/>
      <c r="BV33" s="1247"/>
      <c r="BW33" s="1247"/>
      <c r="BX33" s="1247"/>
      <c r="BY33" s="1247"/>
      <c r="BZ33" s="1247"/>
      <c r="CA33" s="1247"/>
      <c r="CB33" s="1247"/>
      <c r="CC33" s="1247"/>
      <c r="CD33" s="1247"/>
      <c r="CE33" s="1247"/>
      <c r="CF33" s="1247"/>
      <c r="CG33" s="1247"/>
      <c r="CH33" s="1247"/>
      <c r="CI33" s="1247"/>
      <c r="CJ33" s="1247"/>
      <c r="CK33" s="1247"/>
      <c r="CL33" s="1247"/>
      <c r="CM33" s="1247"/>
      <c r="CN33" s="1247"/>
      <c r="CO33" s="1247"/>
      <c r="CP33" s="1247"/>
      <c r="CQ33" s="1247"/>
      <c r="CR33" s="1247"/>
      <c r="CS33" s="1247"/>
      <c r="CT33" s="1247"/>
      <c r="CU33" s="1247"/>
      <c r="CV33" s="1247"/>
      <c r="CW33" s="1247"/>
      <c r="CX33" s="1247"/>
      <c r="CY33" s="1247"/>
      <c r="CZ33" s="1247"/>
      <c r="DA33" s="1247"/>
      <c r="DB33" s="1247"/>
      <c r="DC33" s="1247"/>
      <c r="DD33" s="1247"/>
      <c r="DE33" s="1247"/>
      <c r="DF33" s="1247"/>
      <c r="DG33" s="1247"/>
      <c r="DH33" s="1247"/>
      <c r="DK33" s="1452">
        <f t="shared" si="8"/>
        <v>0</v>
      </c>
      <c r="DL33" s="1452">
        <f t="shared" si="9"/>
        <v>0</v>
      </c>
    </row>
    <row r="34" spans="1:116" ht="14.25" customHeight="1" x14ac:dyDescent="0.2">
      <c r="A34" s="456"/>
      <c r="B34" s="123"/>
      <c r="C34" s="121"/>
      <c r="D34" s="122"/>
      <c r="E34" s="479"/>
      <c r="F34" s="480"/>
      <c r="G34" s="478"/>
      <c r="H34" s="476"/>
      <c r="I34" s="448"/>
      <c r="J34" s="157"/>
      <c r="K34" s="1055">
        <f t="shared" si="2"/>
        <v>0</v>
      </c>
      <c r="L34" s="1056">
        <f t="shared" si="5"/>
        <v>0</v>
      </c>
      <c r="M34" s="1056">
        <f t="shared" si="3"/>
        <v>0</v>
      </c>
      <c r="N34" s="158"/>
      <c r="O34" s="124"/>
      <c r="P34" s="124"/>
      <c r="Q34" s="158"/>
      <c r="R34" s="1447">
        <f t="shared" si="0"/>
        <v>0</v>
      </c>
      <c r="S34" s="1448">
        <f t="shared" si="1"/>
        <v>0</v>
      </c>
      <c r="T34" s="125"/>
      <c r="U34" s="125"/>
      <c r="W34" s="480"/>
      <c r="X34" s="1065" t="str">
        <f>IF(W34=" "," ",IF(W34="Vehículos",VLOOKUP($X$16,'Datos Indices'!$A$38:$Z$50,22,FALSE),IF(W34="Ipim",VLOOKUP($X$16,'Datos Indices'!$A$38:$Z$50,7,FALSE),IF(W34="Dólar",VLOOKUP($X$16,'Datos Indices'!$A$38:$Z$50,4,FALSE),IF(W34="Gasoil",VLOOKUP($X$16,'Datos Indices'!$A$38:$Z$50,10,FALSE),IF(W34="WPU06 Pesificado",VLOOKUP($X$16,'Datos Indices'!$A$38:$Z$50,26,FALSE),0))))))</f>
        <v xml:space="preserve"> </v>
      </c>
      <c r="Y34" s="1066">
        <f t="shared" si="6"/>
        <v>0</v>
      </c>
      <c r="AA34" s="928"/>
      <c r="AB34" s="1065" t="str">
        <f>IF(AA34=" "," ",IF(AA34="Vehículos",VLOOKUP($X$16,'Datos Indices'!$A$38:$Z$50,22,FALSE),IF(AA34="Ipim",VLOOKUP($X$16,'Datos Indices'!$A$38:$Z$50,7,FALSE),IF(AA34="Dólar",VLOOKUP($X$16,'Datos Indices'!$A$38:$Z$50,4,FALSE),IF(AA34="Gasoil",VLOOKUP($X$16,'Datos Indices'!$A$38:$Z$50,10,FALSE),IF(AA34="WPU06 Pesificado",VLOOKUP($X$16,'Datos Indices'!$A$38:$Z$50,26,FALSE),0))))))</f>
        <v xml:space="preserve"> </v>
      </c>
      <c r="AC34" s="1066">
        <f t="shared" si="4"/>
        <v>0</v>
      </c>
      <c r="AE34" s="1450" t="str">
        <f t="shared" si="7"/>
        <v/>
      </c>
      <c r="AG34" s="1247"/>
      <c r="AH34" s="1247"/>
      <c r="AI34" s="1247"/>
      <c r="AJ34" s="1247"/>
      <c r="AK34" s="1247"/>
      <c r="AL34" s="1247"/>
      <c r="AM34" s="1247"/>
      <c r="AN34" s="1247"/>
      <c r="AO34" s="1247"/>
      <c r="AP34" s="1247"/>
      <c r="AQ34" s="1247"/>
      <c r="AR34" s="1247"/>
      <c r="AS34" s="1247"/>
      <c r="AT34" s="1247"/>
      <c r="AU34" s="1247"/>
      <c r="AV34" s="1247"/>
      <c r="AW34" s="1247"/>
      <c r="AX34" s="1247"/>
      <c r="AY34" s="1247"/>
      <c r="AZ34" s="1247"/>
      <c r="BA34" s="1247"/>
      <c r="BB34" s="1247"/>
      <c r="BC34" s="1247"/>
      <c r="BD34" s="1247"/>
      <c r="BE34" s="1247"/>
      <c r="BF34" s="1247"/>
      <c r="BG34" s="1247"/>
      <c r="BH34" s="1247"/>
      <c r="BI34" s="1247"/>
      <c r="BJ34" s="1247"/>
      <c r="BK34" s="1247"/>
      <c r="BL34" s="1247"/>
      <c r="BM34" s="1247"/>
      <c r="BN34" s="1247"/>
      <c r="BO34" s="1247"/>
      <c r="BP34" s="1247"/>
      <c r="BQ34" s="1247"/>
      <c r="BR34" s="1247"/>
      <c r="BS34" s="1247"/>
      <c r="BT34" s="1247"/>
      <c r="BU34" s="1247"/>
      <c r="BV34" s="1247"/>
      <c r="BW34" s="1247"/>
      <c r="BX34" s="1247"/>
      <c r="BY34" s="1247"/>
      <c r="BZ34" s="1247"/>
      <c r="CA34" s="1247"/>
      <c r="CB34" s="1247"/>
      <c r="CC34" s="1247"/>
      <c r="CD34" s="1247"/>
      <c r="CE34" s="1247"/>
      <c r="CF34" s="1247"/>
      <c r="CG34" s="1247"/>
      <c r="CH34" s="1247"/>
      <c r="CI34" s="1247"/>
      <c r="CJ34" s="1247"/>
      <c r="CK34" s="1247"/>
      <c r="CL34" s="1247"/>
      <c r="CM34" s="1247"/>
      <c r="CN34" s="1247"/>
      <c r="CO34" s="1247"/>
      <c r="CP34" s="1247"/>
      <c r="CQ34" s="1247"/>
      <c r="CR34" s="1247"/>
      <c r="CS34" s="1247"/>
      <c r="CT34" s="1247"/>
      <c r="CU34" s="1247"/>
      <c r="CV34" s="1247"/>
      <c r="CW34" s="1247"/>
      <c r="CX34" s="1247"/>
      <c r="CY34" s="1247"/>
      <c r="CZ34" s="1247"/>
      <c r="DA34" s="1247"/>
      <c r="DB34" s="1247"/>
      <c r="DC34" s="1247"/>
      <c r="DD34" s="1247"/>
      <c r="DE34" s="1247"/>
      <c r="DF34" s="1247"/>
      <c r="DG34" s="1247"/>
      <c r="DH34" s="1247"/>
      <c r="DK34" s="1452">
        <f t="shared" si="8"/>
        <v>0</v>
      </c>
      <c r="DL34" s="1452">
        <f t="shared" si="9"/>
        <v>0</v>
      </c>
    </row>
    <row r="35" spans="1:116" ht="14.25" customHeight="1" x14ac:dyDescent="0.2">
      <c r="A35" s="456"/>
      <c r="B35" s="123"/>
      <c r="C35" s="121"/>
      <c r="D35" s="122"/>
      <c r="E35" s="479"/>
      <c r="F35" s="480"/>
      <c r="G35" s="478"/>
      <c r="H35" s="476"/>
      <c r="I35" s="448"/>
      <c r="J35" s="157"/>
      <c r="K35" s="1055">
        <f t="shared" si="2"/>
        <v>0</v>
      </c>
      <c r="L35" s="1056">
        <f t="shared" si="5"/>
        <v>0</v>
      </c>
      <c r="M35" s="1056">
        <f t="shared" si="3"/>
        <v>0</v>
      </c>
      <c r="N35" s="158"/>
      <c r="O35" s="124"/>
      <c r="P35" s="124"/>
      <c r="Q35" s="158"/>
      <c r="R35" s="1447">
        <f t="shared" si="0"/>
        <v>0</v>
      </c>
      <c r="S35" s="1448">
        <f t="shared" si="1"/>
        <v>0</v>
      </c>
      <c r="T35" s="121"/>
      <c r="U35" s="125"/>
      <c r="W35" s="480"/>
      <c r="X35" s="1065" t="str">
        <f>IF(W35=" "," ",IF(W35="Vehículos",VLOOKUP($X$16,'Datos Indices'!$A$38:$Z$50,22,FALSE),IF(W35="Ipim",VLOOKUP($X$16,'Datos Indices'!$A$38:$Z$50,7,FALSE),IF(W35="Dólar",VLOOKUP($X$16,'Datos Indices'!$A$38:$Z$50,4,FALSE),IF(W35="Gasoil",VLOOKUP($X$16,'Datos Indices'!$A$38:$Z$50,10,FALSE),IF(W35="WPU06 Pesificado",VLOOKUP($X$16,'Datos Indices'!$A$38:$Z$50,26,FALSE),0))))))</f>
        <v xml:space="preserve"> </v>
      </c>
      <c r="Y35" s="1066">
        <f t="shared" si="6"/>
        <v>0</v>
      </c>
      <c r="AA35" s="928"/>
      <c r="AB35" s="1065" t="str">
        <f>IF(AA35=" "," ",IF(AA35="Vehículos",VLOOKUP($X$16,'Datos Indices'!$A$38:$Z$50,22,FALSE),IF(AA35="Ipim",VLOOKUP($X$16,'Datos Indices'!$A$38:$Z$50,7,FALSE),IF(AA35="Dólar",VLOOKUP($X$16,'Datos Indices'!$A$38:$Z$50,4,FALSE),IF(AA35="Gasoil",VLOOKUP($X$16,'Datos Indices'!$A$38:$Z$50,10,FALSE),IF(AA35="WPU06 Pesificado",VLOOKUP($X$16,'Datos Indices'!$A$38:$Z$50,26,FALSE),0))))))</f>
        <v xml:space="preserve"> </v>
      </c>
      <c r="AC35" s="1066">
        <f t="shared" si="4"/>
        <v>0</v>
      </c>
      <c r="AE35" s="1450" t="str">
        <f t="shared" si="7"/>
        <v/>
      </c>
      <c r="AG35" s="1247"/>
      <c r="AH35" s="1247"/>
      <c r="AI35" s="1247"/>
      <c r="AJ35" s="1247"/>
      <c r="AK35" s="1247"/>
      <c r="AL35" s="1247"/>
      <c r="AM35" s="1247"/>
      <c r="AN35" s="1247"/>
      <c r="AO35" s="1247"/>
      <c r="AP35" s="1247"/>
      <c r="AQ35" s="1247"/>
      <c r="AR35" s="1247"/>
      <c r="AS35" s="1247"/>
      <c r="AT35" s="1247"/>
      <c r="AU35" s="1247"/>
      <c r="AV35" s="1247"/>
      <c r="AW35" s="1247"/>
      <c r="AX35" s="1247"/>
      <c r="AY35" s="1247"/>
      <c r="AZ35" s="1247"/>
      <c r="BA35" s="1247"/>
      <c r="BB35" s="1247"/>
      <c r="BC35" s="1247"/>
      <c r="BD35" s="1247"/>
      <c r="BE35" s="1247"/>
      <c r="BF35" s="1247"/>
      <c r="BG35" s="1247"/>
      <c r="BH35" s="1247"/>
      <c r="BI35" s="1247"/>
      <c r="BJ35" s="1247"/>
      <c r="BK35" s="1247"/>
      <c r="BL35" s="1247"/>
      <c r="BM35" s="1247"/>
      <c r="BN35" s="1247"/>
      <c r="BO35" s="1247"/>
      <c r="BP35" s="1247"/>
      <c r="BQ35" s="1247"/>
      <c r="BR35" s="1247"/>
      <c r="BS35" s="1247"/>
      <c r="BT35" s="1247"/>
      <c r="BU35" s="1247"/>
      <c r="BV35" s="1247"/>
      <c r="BW35" s="1247"/>
      <c r="BX35" s="1247"/>
      <c r="BY35" s="1247"/>
      <c r="BZ35" s="1247"/>
      <c r="CA35" s="1247"/>
      <c r="CB35" s="1247"/>
      <c r="CC35" s="1247"/>
      <c r="CD35" s="1247"/>
      <c r="CE35" s="1247"/>
      <c r="CF35" s="1247"/>
      <c r="CG35" s="1247"/>
      <c r="CH35" s="1247"/>
      <c r="CI35" s="1247"/>
      <c r="CJ35" s="1247"/>
      <c r="CK35" s="1247"/>
      <c r="CL35" s="1247"/>
      <c r="CM35" s="1247"/>
      <c r="CN35" s="1247"/>
      <c r="CO35" s="1247"/>
      <c r="CP35" s="1247"/>
      <c r="CQ35" s="1247"/>
      <c r="CR35" s="1247"/>
      <c r="CS35" s="1247"/>
      <c r="CT35" s="1247"/>
      <c r="CU35" s="1247"/>
      <c r="CV35" s="1247"/>
      <c r="CW35" s="1247"/>
      <c r="CX35" s="1247"/>
      <c r="CY35" s="1247"/>
      <c r="CZ35" s="1247"/>
      <c r="DA35" s="1247"/>
      <c r="DB35" s="1247"/>
      <c r="DC35" s="1247"/>
      <c r="DD35" s="1247"/>
      <c r="DE35" s="1247"/>
      <c r="DF35" s="1247"/>
      <c r="DG35" s="1247"/>
      <c r="DH35" s="1247"/>
      <c r="DK35" s="1452">
        <f t="shared" si="8"/>
        <v>0</v>
      </c>
      <c r="DL35" s="1452">
        <f t="shared" si="9"/>
        <v>0</v>
      </c>
    </row>
    <row r="36" spans="1:116" ht="14.25" customHeight="1" x14ac:dyDescent="0.2">
      <c r="A36" s="456"/>
      <c r="B36" s="123"/>
      <c r="C36" s="121"/>
      <c r="D36" s="122"/>
      <c r="E36" s="479"/>
      <c r="F36" s="480"/>
      <c r="G36" s="478"/>
      <c r="H36" s="476"/>
      <c r="I36" s="448"/>
      <c r="J36" s="157"/>
      <c r="K36" s="1055">
        <f t="shared" si="2"/>
        <v>0</v>
      </c>
      <c r="L36" s="1056">
        <f t="shared" si="5"/>
        <v>0</v>
      </c>
      <c r="M36" s="1056">
        <f t="shared" si="3"/>
        <v>0</v>
      </c>
      <c r="N36" s="158"/>
      <c r="O36" s="124"/>
      <c r="P36" s="124"/>
      <c r="Q36" s="158"/>
      <c r="R36" s="1447">
        <f t="shared" si="0"/>
        <v>0</v>
      </c>
      <c r="S36" s="1448">
        <f t="shared" si="1"/>
        <v>0</v>
      </c>
      <c r="T36" s="121"/>
      <c r="U36" s="125"/>
      <c r="W36" s="480"/>
      <c r="X36" s="1065" t="str">
        <f>IF(W36=" "," ",IF(W36="Vehículos",VLOOKUP($X$16,'Datos Indices'!$A$38:$Z$50,22,FALSE),IF(W36="Ipim",VLOOKUP($X$16,'Datos Indices'!$A$38:$Z$50,7,FALSE),IF(W36="Dólar",VLOOKUP($X$16,'Datos Indices'!$A$38:$Z$50,4,FALSE),IF(W36="Gasoil",VLOOKUP($X$16,'Datos Indices'!$A$38:$Z$50,10,FALSE),IF(W36="WPU06 Pesificado",VLOOKUP($X$16,'Datos Indices'!$A$38:$Z$50,26,FALSE),0))))))</f>
        <v xml:space="preserve"> </v>
      </c>
      <c r="Y36" s="1066">
        <f t="shared" si="6"/>
        <v>0</v>
      </c>
      <c r="AA36" s="928"/>
      <c r="AB36" s="1065" t="str">
        <f>IF(AA36=" "," ",IF(AA36="Vehículos",VLOOKUP($X$16,'Datos Indices'!$A$38:$Z$50,22,FALSE),IF(AA36="Ipim",VLOOKUP($X$16,'Datos Indices'!$A$38:$Z$50,7,FALSE),IF(AA36="Dólar",VLOOKUP($X$16,'Datos Indices'!$A$38:$Z$50,4,FALSE),IF(AA36="Gasoil",VLOOKUP($X$16,'Datos Indices'!$A$38:$Z$50,10,FALSE),IF(AA36="WPU06 Pesificado",VLOOKUP($X$16,'Datos Indices'!$A$38:$Z$50,26,FALSE),0))))))</f>
        <v xml:space="preserve"> </v>
      </c>
      <c r="AC36" s="1066">
        <f t="shared" si="4"/>
        <v>0</v>
      </c>
      <c r="AE36" s="1450" t="str">
        <f t="shared" si="7"/>
        <v/>
      </c>
      <c r="AG36" s="1247"/>
      <c r="AH36" s="1247"/>
      <c r="AI36" s="1247"/>
      <c r="AJ36" s="1247"/>
      <c r="AK36" s="1247"/>
      <c r="AL36" s="1247"/>
      <c r="AM36" s="1247"/>
      <c r="AN36" s="1247"/>
      <c r="AO36" s="1247"/>
      <c r="AP36" s="1247"/>
      <c r="AQ36" s="1247"/>
      <c r="AR36" s="1247"/>
      <c r="AS36" s="1247"/>
      <c r="AT36" s="1247"/>
      <c r="AU36" s="1247"/>
      <c r="AV36" s="1247"/>
      <c r="AW36" s="1247"/>
      <c r="AX36" s="1247"/>
      <c r="AY36" s="1247"/>
      <c r="AZ36" s="1247"/>
      <c r="BA36" s="1247"/>
      <c r="BB36" s="1247"/>
      <c r="BC36" s="1247"/>
      <c r="BD36" s="1247"/>
      <c r="BE36" s="1247"/>
      <c r="BF36" s="1247"/>
      <c r="BG36" s="1247"/>
      <c r="BH36" s="1247"/>
      <c r="BI36" s="1247"/>
      <c r="BJ36" s="1247"/>
      <c r="BK36" s="1247"/>
      <c r="BL36" s="1247"/>
      <c r="BM36" s="1247"/>
      <c r="BN36" s="1247"/>
      <c r="BO36" s="1247"/>
      <c r="BP36" s="1247"/>
      <c r="BQ36" s="1247"/>
      <c r="BR36" s="1247"/>
      <c r="BS36" s="1247"/>
      <c r="BT36" s="1247"/>
      <c r="BU36" s="1247"/>
      <c r="BV36" s="1247"/>
      <c r="BW36" s="1247"/>
      <c r="BX36" s="1247"/>
      <c r="BY36" s="1247"/>
      <c r="BZ36" s="1247"/>
      <c r="CA36" s="1247"/>
      <c r="CB36" s="1247"/>
      <c r="CC36" s="1247"/>
      <c r="CD36" s="1247"/>
      <c r="CE36" s="1247"/>
      <c r="CF36" s="1247"/>
      <c r="CG36" s="1247"/>
      <c r="CH36" s="1247"/>
      <c r="CI36" s="1247"/>
      <c r="CJ36" s="1247"/>
      <c r="CK36" s="1247"/>
      <c r="CL36" s="1247"/>
      <c r="CM36" s="1247"/>
      <c r="CN36" s="1247"/>
      <c r="CO36" s="1247"/>
      <c r="CP36" s="1247"/>
      <c r="CQ36" s="1247"/>
      <c r="CR36" s="1247"/>
      <c r="CS36" s="1247"/>
      <c r="CT36" s="1247"/>
      <c r="CU36" s="1247"/>
      <c r="CV36" s="1247"/>
      <c r="CW36" s="1247"/>
      <c r="CX36" s="1247"/>
      <c r="CY36" s="1247"/>
      <c r="CZ36" s="1247"/>
      <c r="DA36" s="1247"/>
      <c r="DB36" s="1247"/>
      <c r="DC36" s="1247"/>
      <c r="DD36" s="1247"/>
      <c r="DE36" s="1247"/>
      <c r="DF36" s="1247"/>
      <c r="DG36" s="1247"/>
      <c r="DH36" s="1247"/>
      <c r="DK36" s="1452">
        <f t="shared" si="8"/>
        <v>0</v>
      </c>
      <c r="DL36" s="1452">
        <f t="shared" si="9"/>
        <v>0</v>
      </c>
    </row>
    <row r="37" spans="1:116" ht="14.25" customHeight="1" x14ac:dyDescent="0.2">
      <c r="A37" s="456"/>
      <c r="B37" s="123"/>
      <c r="C37" s="121"/>
      <c r="D37" s="122"/>
      <c r="E37" s="479"/>
      <c r="F37" s="480"/>
      <c r="G37" s="478"/>
      <c r="H37" s="476"/>
      <c r="I37" s="448"/>
      <c r="J37" s="157"/>
      <c r="K37" s="1055">
        <f t="shared" si="2"/>
        <v>0</v>
      </c>
      <c r="L37" s="1056">
        <f t="shared" si="5"/>
        <v>0</v>
      </c>
      <c r="M37" s="1056">
        <f t="shared" si="3"/>
        <v>0</v>
      </c>
      <c r="N37" s="158"/>
      <c r="O37" s="124"/>
      <c r="P37" s="124"/>
      <c r="Q37" s="158"/>
      <c r="R37" s="1447">
        <f t="shared" si="0"/>
        <v>0</v>
      </c>
      <c r="S37" s="1448">
        <f t="shared" si="1"/>
        <v>0</v>
      </c>
      <c r="T37" s="125"/>
      <c r="U37" s="125"/>
      <c r="W37" s="480"/>
      <c r="X37" s="1065" t="str">
        <f>IF(W37=" "," ",IF(W37="Vehículos",VLOOKUP($X$16,'Datos Indices'!$A$38:$Z$50,22,FALSE),IF(W37="Ipim",VLOOKUP($X$16,'Datos Indices'!$A$38:$Z$50,7,FALSE),IF(W37="Dólar",VLOOKUP($X$16,'Datos Indices'!$A$38:$Z$50,4,FALSE),IF(W37="Gasoil",VLOOKUP($X$16,'Datos Indices'!$A$38:$Z$50,10,FALSE),IF(W37="WPU06 Pesificado",VLOOKUP($X$16,'Datos Indices'!$A$38:$Z$50,26,FALSE),0))))))</f>
        <v xml:space="preserve"> </v>
      </c>
      <c r="Y37" s="1066">
        <f t="shared" si="6"/>
        <v>0</v>
      </c>
      <c r="AA37" s="928"/>
      <c r="AB37" s="1065" t="str">
        <f>IF(AA37=" "," ",IF(AA37="Vehículos",VLOOKUP($X$16,'Datos Indices'!$A$38:$Z$50,22,FALSE),IF(AA37="Ipim",VLOOKUP($X$16,'Datos Indices'!$A$38:$Z$50,7,FALSE),IF(AA37="Dólar",VLOOKUP($X$16,'Datos Indices'!$A$38:$Z$50,4,FALSE),IF(AA37="Gasoil",VLOOKUP($X$16,'Datos Indices'!$A$38:$Z$50,10,FALSE),IF(AA37="WPU06 Pesificado",VLOOKUP($X$16,'Datos Indices'!$A$38:$Z$50,26,FALSE),0))))))</f>
        <v xml:space="preserve"> </v>
      </c>
      <c r="AC37" s="1066">
        <f t="shared" si="4"/>
        <v>0</v>
      </c>
      <c r="AE37" s="1450" t="str">
        <f t="shared" si="7"/>
        <v/>
      </c>
      <c r="AG37" s="1247"/>
      <c r="AH37" s="1247"/>
      <c r="AI37" s="1247"/>
      <c r="AJ37" s="1247"/>
      <c r="AK37" s="1247"/>
      <c r="AL37" s="1247"/>
      <c r="AM37" s="1247"/>
      <c r="AN37" s="1247"/>
      <c r="AO37" s="1247"/>
      <c r="AP37" s="1247"/>
      <c r="AQ37" s="1247"/>
      <c r="AR37" s="1247"/>
      <c r="AS37" s="1247"/>
      <c r="AT37" s="1247"/>
      <c r="AU37" s="1247"/>
      <c r="AV37" s="1247"/>
      <c r="AW37" s="1247"/>
      <c r="AX37" s="1247"/>
      <c r="AY37" s="1247"/>
      <c r="AZ37" s="1247"/>
      <c r="BA37" s="1247"/>
      <c r="BB37" s="1247"/>
      <c r="BC37" s="1247"/>
      <c r="BD37" s="1247"/>
      <c r="BE37" s="1247"/>
      <c r="BF37" s="1247"/>
      <c r="BG37" s="1247"/>
      <c r="BH37" s="1247"/>
      <c r="BI37" s="1247"/>
      <c r="BJ37" s="1247"/>
      <c r="BK37" s="1247"/>
      <c r="BL37" s="1247"/>
      <c r="BM37" s="1247"/>
      <c r="BN37" s="1247"/>
      <c r="BO37" s="1247"/>
      <c r="BP37" s="1247"/>
      <c r="BQ37" s="1247"/>
      <c r="BR37" s="1247"/>
      <c r="BS37" s="1247"/>
      <c r="BT37" s="1247"/>
      <c r="BU37" s="1247"/>
      <c r="BV37" s="1247"/>
      <c r="BW37" s="1247"/>
      <c r="BX37" s="1247"/>
      <c r="BY37" s="1247"/>
      <c r="BZ37" s="1247"/>
      <c r="CA37" s="1247"/>
      <c r="CB37" s="1247"/>
      <c r="CC37" s="1247"/>
      <c r="CD37" s="1247"/>
      <c r="CE37" s="1247"/>
      <c r="CF37" s="1247"/>
      <c r="CG37" s="1247"/>
      <c r="CH37" s="1247"/>
      <c r="CI37" s="1247"/>
      <c r="CJ37" s="1247"/>
      <c r="CK37" s="1247"/>
      <c r="CL37" s="1247"/>
      <c r="CM37" s="1247"/>
      <c r="CN37" s="1247"/>
      <c r="CO37" s="1247"/>
      <c r="CP37" s="1247"/>
      <c r="CQ37" s="1247"/>
      <c r="CR37" s="1247"/>
      <c r="CS37" s="1247"/>
      <c r="CT37" s="1247"/>
      <c r="CU37" s="1247"/>
      <c r="CV37" s="1247"/>
      <c r="CW37" s="1247"/>
      <c r="CX37" s="1247"/>
      <c r="CY37" s="1247"/>
      <c r="CZ37" s="1247"/>
      <c r="DA37" s="1247"/>
      <c r="DB37" s="1247"/>
      <c r="DC37" s="1247"/>
      <c r="DD37" s="1247"/>
      <c r="DE37" s="1247"/>
      <c r="DF37" s="1247"/>
      <c r="DG37" s="1247"/>
      <c r="DH37" s="1247"/>
      <c r="DK37" s="1452">
        <f t="shared" si="8"/>
        <v>0</v>
      </c>
      <c r="DL37" s="1452">
        <f t="shared" si="9"/>
        <v>0</v>
      </c>
    </row>
    <row r="38" spans="1:116" ht="14.25" customHeight="1" x14ac:dyDescent="0.2">
      <c r="A38" s="456"/>
      <c r="B38" s="123"/>
      <c r="C38" s="121"/>
      <c r="D38" s="122"/>
      <c r="E38" s="479"/>
      <c r="F38" s="480"/>
      <c r="G38" s="478"/>
      <c r="H38" s="476"/>
      <c r="I38" s="448"/>
      <c r="J38" s="157"/>
      <c r="K38" s="1055">
        <f t="shared" si="2"/>
        <v>0</v>
      </c>
      <c r="L38" s="1056">
        <f t="shared" si="5"/>
        <v>0</v>
      </c>
      <c r="M38" s="1056">
        <f t="shared" si="3"/>
        <v>0</v>
      </c>
      <c r="N38" s="158"/>
      <c r="O38" s="124"/>
      <c r="P38" s="124"/>
      <c r="Q38" s="158"/>
      <c r="R38" s="1447">
        <f t="shared" si="0"/>
        <v>0</v>
      </c>
      <c r="S38" s="1448">
        <f t="shared" si="1"/>
        <v>0</v>
      </c>
      <c r="T38" s="121"/>
      <c r="U38" s="125"/>
      <c r="W38" s="480"/>
      <c r="X38" s="1065" t="str">
        <f>IF(W38=" "," ",IF(W38="Vehículos",VLOOKUP($X$16,'Datos Indices'!$A$38:$Z$50,22,FALSE),IF(W38="Ipim",VLOOKUP($X$16,'Datos Indices'!$A$38:$Z$50,7,FALSE),IF(W38="Dólar",VLOOKUP($X$16,'Datos Indices'!$A$38:$Z$50,4,FALSE),IF(W38="Gasoil",VLOOKUP($X$16,'Datos Indices'!$A$38:$Z$50,10,FALSE),IF(W38="WPU06 Pesificado",VLOOKUP($X$16,'Datos Indices'!$A$38:$Z$50,26,FALSE),0))))))</f>
        <v xml:space="preserve"> </v>
      </c>
      <c r="Y38" s="1066">
        <f t="shared" si="6"/>
        <v>0</v>
      </c>
      <c r="AA38" s="928"/>
      <c r="AB38" s="1065" t="str">
        <f>IF(AA38=" "," ",IF(AA38="Vehículos",VLOOKUP($X$16,'Datos Indices'!$A$38:$Z$50,22,FALSE),IF(AA38="Ipim",VLOOKUP($X$16,'Datos Indices'!$A$38:$Z$50,7,FALSE),IF(AA38="Dólar",VLOOKUP($X$16,'Datos Indices'!$A$38:$Z$50,4,FALSE),IF(AA38="Gasoil",VLOOKUP($X$16,'Datos Indices'!$A$38:$Z$50,10,FALSE),IF(AA38="WPU06 Pesificado",VLOOKUP($X$16,'Datos Indices'!$A$38:$Z$50,26,FALSE),0))))))</f>
        <v xml:space="preserve"> </v>
      </c>
      <c r="AC38" s="1066">
        <f t="shared" si="4"/>
        <v>0</v>
      </c>
      <c r="AE38" s="1450" t="str">
        <f t="shared" si="7"/>
        <v/>
      </c>
      <c r="AG38" s="1247"/>
      <c r="AH38" s="1247"/>
      <c r="AI38" s="1247"/>
      <c r="AJ38" s="1247"/>
      <c r="AK38" s="1247"/>
      <c r="AL38" s="1247"/>
      <c r="AM38" s="1247"/>
      <c r="AN38" s="1247"/>
      <c r="AO38" s="1247"/>
      <c r="AP38" s="1247"/>
      <c r="AQ38" s="1247"/>
      <c r="AR38" s="1247"/>
      <c r="AS38" s="1247"/>
      <c r="AT38" s="1247"/>
      <c r="AU38" s="1247"/>
      <c r="AV38" s="1247"/>
      <c r="AW38" s="1247"/>
      <c r="AX38" s="1247"/>
      <c r="AY38" s="1247"/>
      <c r="AZ38" s="1247"/>
      <c r="BA38" s="1247"/>
      <c r="BB38" s="1247"/>
      <c r="BC38" s="1247"/>
      <c r="BD38" s="1247"/>
      <c r="BE38" s="1247"/>
      <c r="BF38" s="1247"/>
      <c r="BG38" s="1247"/>
      <c r="BH38" s="1247"/>
      <c r="BI38" s="1247"/>
      <c r="BJ38" s="1247"/>
      <c r="BK38" s="1247"/>
      <c r="BL38" s="1247"/>
      <c r="BM38" s="1247"/>
      <c r="BN38" s="1247"/>
      <c r="BO38" s="1247"/>
      <c r="BP38" s="1247"/>
      <c r="BQ38" s="1247"/>
      <c r="BR38" s="1247"/>
      <c r="BS38" s="1247"/>
      <c r="BT38" s="1247"/>
      <c r="BU38" s="1247"/>
      <c r="BV38" s="1247"/>
      <c r="BW38" s="1247"/>
      <c r="BX38" s="1247"/>
      <c r="BY38" s="1247"/>
      <c r="BZ38" s="1247"/>
      <c r="CA38" s="1247"/>
      <c r="CB38" s="1247"/>
      <c r="CC38" s="1247"/>
      <c r="CD38" s="1247"/>
      <c r="CE38" s="1247"/>
      <c r="CF38" s="1247"/>
      <c r="CG38" s="1247"/>
      <c r="CH38" s="1247"/>
      <c r="CI38" s="1247"/>
      <c r="CJ38" s="1247"/>
      <c r="CK38" s="1247"/>
      <c r="CL38" s="1247"/>
      <c r="CM38" s="1247"/>
      <c r="CN38" s="1247"/>
      <c r="CO38" s="1247"/>
      <c r="CP38" s="1247"/>
      <c r="CQ38" s="1247"/>
      <c r="CR38" s="1247"/>
      <c r="CS38" s="1247"/>
      <c r="CT38" s="1247"/>
      <c r="CU38" s="1247"/>
      <c r="CV38" s="1247"/>
      <c r="CW38" s="1247"/>
      <c r="CX38" s="1247"/>
      <c r="CY38" s="1247"/>
      <c r="CZ38" s="1247"/>
      <c r="DA38" s="1247"/>
      <c r="DB38" s="1247"/>
      <c r="DC38" s="1247"/>
      <c r="DD38" s="1247"/>
      <c r="DE38" s="1247"/>
      <c r="DF38" s="1247"/>
      <c r="DG38" s="1247"/>
      <c r="DH38" s="1247"/>
      <c r="DK38" s="1452">
        <f t="shared" si="8"/>
        <v>0</v>
      </c>
      <c r="DL38" s="1452">
        <f t="shared" si="9"/>
        <v>0</v>
      </c>
    </row>
    <row r="39" spans="1:116" ht="14.25" customHeight="1" x14ac:dyDescent="0.2">
      <c r="A39" s="456"/>
      <c r="B39" s="123"/>
      <c r="C39" s="121"/>
      <c r="D39" s="122"/>
      <c r="E39" s="479"/>
      <c r="F39" s="480"/>
      <c r="G39" s="478"/>
      <c r="H39" s="476"/>
      <c r="I39" s="448"/>
      <c r="J39" s="157"/>
      <c r="K39" s="1055">
        <f t="shared" si="2"/>
        <v>0</v>
      </c>
      <c r="L39" s="1056">
        <f t="shared" si="5"/>
        <v>0</v>
      </c>
      <c r="M39" s="1056">
        <f t="shared" si="3"/>
        <v>0</v>
      </c>
      <c r="N39" s="158"/>
      <c r="O39" s="124"/>
      <c r="P39" s="124"/>
      <c r="Q39" s="158"/>
      <c r="R39" s="1447">
        <f t="shared" si="0"/>
        <v>0</v>
      </c>
      <c r="S39" s="1448">
        <f t="shared" si="1"/>
        <v>0</v>
      </c>
      <c r="T39" s="121"/>
      <c r="U39" s="125"/>
      <c r="W39" s="480"/>
      <c r="X39" s="1065" t="str">
        <f>IF(W39=" "," ",IF(W39="Vehículos",VLOOKUP($X$16,'Datos Indices'!$A$38:$Z$50,22,FALSE),IF(W39="Ipim",VLOOKUP($X$16,'Datos Indices'!$A$38:$Z$50,7,FALSE),IF(W39="Dólar",VLOOKUP($X$16,'Datos Indices'!$A$38:$Z$50,4,FALSE),IF(W39="Gasoil",VLOOKUP($X$16,'Datos Indices'!$A$38:$Z$50,10,FALSE),IF(W39="WPU06 Pesificado",VLOOKUP($X$16,'Datos Indices'!$A$38:$Z$50,26,FALSE),0))))))</f>
        <v xml:space="preserve"> </v>
      </c>
      <c r="Y39" s="1066">
        <f t="shared" si="6"/>
        <v>0</v>
      </c>
      <c r="AA39" s="928"/>
      <c r="AB39" s="1065" t="str">
        <f>IF(AA39=" "," ",IF(AA39="Vehículos",VLOOKUP($X$16,'Datos Indices'!$A$38:$Z$50,22,FALSE),IF(AA39="Ipim",VLOOKUP($X$16,'Datos Indices'!$A$38:$Z$50,7,FALSE),IF(AA39="Dólar",VLOOKUP($X$16,'Datos Indices'!$A$38:$Z$50,4,FALSE),IF(AA39="Gasoil",VLOOKUP($X$16,'Datos Indices'!$A$38:$Z$50,10,FALSE),IF(AA39="WPU06 Pesificado",VLOOKUP($X$16,'Datos Indices'!$A$38:$Z$50,26,FALSE),0))))))</f>
        <v xml:space="preserve"> </v>
      </c>
      <c r="AC39" s="1066">
        <f t="shared" si="4"/>
        <v>0</v>
      </c>
      <c r="AE39" s="1450" t="str">
        <f t="shared" si="7"/>
        <v/>
      </c>
      <c r="AG39" s="1247"/>
      <c r="AH39" s="1247"/>
      <c r="AI39" s="1247"/>
      <c r="AJ39" s="1247"/>
      <c r="AK39" s="1247"/>
      <c r="AL39" s="1247"/>
      <c r="AM39" s="1247"/>
      <c r="AN39" s="1247"/>
      <c r="AO39" s="1247"/>
      <c r="AP39" s="1247"/>
      <c r="AQ39" s="1247"/>
      <c r="AR39" s="1247"/>
      <c r="AS39" s="1247"/>
      <c r="AT39" s="1247"/>
      <c r="AU39" s="1247"/>
      <c r="AV39" s="1247"/>
      <c r="AW39" s="1247"/>
      <c r="AX39" s="1247"/>
      <c r="AY39" s="1247"/>
      <c r="AZ39" s="1247"/>
      <c r="BA39" s="1247"/>
      <c r="BB39" s="1247"/>
      <c r="BC39" s="1247"/>
      <c r="BD39" s="1247"/>
      <c r="BE39" s="1247"/>
      <c r="BF39" s="1247"/>
      <c r="BG39" s="1247"/>
      <c r="BH39" s="1247"/>
      <c r="BI39" s="1247"/>
      <c r="BJ39" s="1247"/>
      <c r="BK39" s="1247"/>
      <c r="BL39" s="1247"/>
      <c r="BM39" s="1247"/>
      <c r="BN39" s="1247"/>
      <c r="BO39" s="1247"/>
      <c r="BP39" s="1247"/>
      <c r="BQ39" s="1247"/>
      <c r="BR39" s="1247"/>
      <c r="BS39" s="1247"/>
      <c r="BT39" s="1247"/>
      <c r="BU39" s="1247"/>
      <c r="BV39" s="1247"/>
      <c r="BW39" s="1247"/>
      <c r="BX39" s="1247"/>
      <c r="BY39" s="1247"/>
      <c r="BZ39" s="1247"/>
      <c r="CA39" s="1247"/>
      <c r="CB39" s="1247"/>
      <c r="CC39" s="1247"/>
      <c r="CD39" s="1247"/>
      <c r="CE39" s="1247"/>
      <c r="CF39" s="1247"/>
      <c r="CG39" s="1247"/>
      <c r="CH39" s="1247"/>
      <c r="CI39" s="1247"/>
      <c r="CJ39" s="1247"/>
      <c r="CK39" s="1247"/>
      <c r="CL39" s="1247"/>
      <c r="CM39" s="1247"/>
      <c r="CN39" s="1247"/>
      <c r="CO39" s="1247"/>
      <c r="CP39" s="1247"/>
      <c r="CQ39" s="1247"/>
      <c r="CR39" s="1247"/>
      <c r="CS39" s="1247"/>
      <c r="CT39" s="1247"/>
      <c r="CU39" s="1247"/>
      <c r="CV39" s="1247"/>
      <c r="CW39" s="1247"/>
      <c r="CX39" s="1247"/>
      <c r="CY39" s="1247"/>
      <c r="CZ39" s="1247"/>
      <c r="DA39" s="1247"/>
      <c r="DB39" s="1247"/>
      <c r="DC39" s="1247"/>
      <c r="DD39" s="1247"/>
      <c r="DE39" s="1247"/>
      <c r="DF39" s="1247"/>
      <c r="DG39" s="1247"/>
      <c r="DH39" s="1247"/>
      <c r="DK39" s="1452">
        <f t="shared" si="8"/>
        <v>0</v>
      </c>
      <c r="DL39" s="1452">
        <f t="shared" si="9"/>
        <v>0</v>
      </c>
    </row>
    <row r="40" spans="1:116" ht="14.25" customHeight="1" x14ac:dyDescent="0.2">
      <c r="A40" s="456"/>
      <c r="B40" s="123"/>
      <c r="C40" s="121"/>
      <c r="D40" s="122"/>
      <c r="E40" s="479"/>
      <c r="F40" s="480"/>
      <c r="G40" s="478"/>
      <c r="H40" s="476"/>
      <c r="I40" s="448"/>
      <c r="J40" s="157"/>
      <c r="K40" s="1055">
        <f t="shared" si="2"/>
        <v>0</v>
      </c>
      <c r="L40" s="1056">
        <f t="shared" si="5"/>
        <v>0</v>
      </c>
      <c r="M40" s="1056">
        <f t="shared" si="3"/>
        <v>0</v>
      </c>
      <c r="N40" s="158"/>
      <c r="O40" s="124"/>
      <c r="P40" s="124"/>
      <c r="Q40" s="158"/>
      <c r="R40" s="1447">
        <f t="shared" si="0"/>
        <v>0</v>
      </c>
      <c r="S40" s="1448">
        <f t="shared" si="1"/>
        <v>0</v>
      </c>
      <c r="T40" s="125"/>
      <c r="U40" s="125"/>
      <c r="W40" s="480"/>
      <c r="X40" s="1065" t="str">
        <f>IF(W40=" "," ",IF(W40="Vehículos",VLOOKUP($X$16,'Datos Indices'!$A$38:$Z$50,22,FALSE),IF(W40="Ipim",VLOOKUP($X$16,'Datos Indices'!$A$38:$Z$50,7,FALSE),IF(W40="Dólar",VLOOKUP($X$16,'Datos Indices'!$A$38:$Z$50,4,FALSE),IF(W40="Gasoil",VLOOKUP($X$16,'Datos Indices'!$A$38:$Z$50,10,FALSE),IF(W40="WPU06 Pesificado",VLOOKUP($X$16,'Datos Indices'!$A$38:$Z$50,26,FALSE),0))))))</f>
        <v xml:space="preserve"> </v>
      </c>
      <c r="Y40" s="1066">
        <f t="shared" si="6"/>
        <v>0</v>
      </c>
      <c r="AA40" s="928"/>
      <c r="AB40" s="1065" t="str">
        <f>IF(AA40=" "," ",IF(AA40="Vehículos",VLOOKUP($X$16,'Datos Indices'!$A$38:$Z$50,22,FALSE),IF(AA40="Ipim",VLOOKUP($X$16,'Datos Indices'!$A$38:$Z$50,7,FALSE),IF(AA40="Dólar",VLOOKUP($X$16,'Datos Indices'!$A$38:$Z$50,4,FALSE),IF(AA40="Gasoil",VLOOKUP($X$16,'Datos Indices'!$A$38:$Z$50,10,FALSE),IF(AA40="WPU06 Pesificado",VLOOKUP($X$16,'Datos Indices'!$A$38:$Z$50,26,FALSE),0))))))</f>
        <v xml:space="preserve"> </v>
      </c>
      <c r="AC40" s="1066">
        <f t="shared" si="4"/>
        <v>0</v>
      </c>
      <c r="AE40" s="1450" t="str">
        <f t="shared" si="7"/>
        <v/>
      </c>
      <c r="AG40" s="1247"/>
      <c r="AH40" s="1247"/>
      <c r="AI40" s="1247"/>
      <c r="AJ40" s="1247"/>
      <c r="AK40" s="1247"/>
      <c r="AL40" s="1247"/>
      <c r="AM40" s="1247"/>
      <c r="AN40" s="1247"/>
      <c r="AO40" s="1247"/>
      <c r="AP40" s="1247"/>
      <c r="AQ40" s="1247"/>
      <c r="AR40" s="1247"/>
      <c r="AS40" s="1247"/>
      <c r="AT40" s="1247"/>
      <c r="AU40" s="1247"/>
      <c r="AV40" s="1247"/>
      <c r="AW40" s="1247"/>
      <c r="AX40" s="1247"/>
      <c r="AY40" s="1247"/>
      <c r="AZ40" s="1247"/>
      <c r="BA40" s="1247"/>
      <c r="BB40" s="1247"/>
      <c r="BC40" s="1247"/>
      <c r="BD40" s="1247"/>
      <c r="BE40" s="1247"/>
      <c r="BF40" s="1247"/>
      <c r="BG40" s="1247"/>
      <c r="BH40" s="1247"/>
      <c r="BI40" s="1247"/>
      <c r="BJ40" s="1247"/>
      <c r="BK40" s="1247"/>
      <c r="BL40" s="1247"/>
      <c r="BM40" s="1247"/>
      <c r="BN40" s="1247"/>
      <c r="BO40" s="1247"/>
      <c r="BP40" s="1247"/>
      <c r="BQ40" s="1247"/>
      <c r="BR40" s="1247"/>
      <c r="BS40" s="1247"/>
      <c r="BT40" s="1247"/>
      <c r="BU40" s="1247"/>
      <c r="BV40" s="1247"/>
      <c r="BW40" s="1247"/>
      <c r="BX40" s="1247"/>
      <c r="BY40" s="1247"/>
      <c r="BZ40" s="1247"/>
      <c r="CA40" s="1247"/>
      <c r="CB40" s="1247"/>
      <c r="CC40" s="1247"/>
      <c r="CD40" s="1247"/>
      <c r="CE40" s="1247"/>
      <c r="CF40" s="1247"/>
      <c r="CG40" s="1247"/>
      <c r="CH40" s="1247"/>
      <c r="CI40" s="1247"/>
      <c r="CJ40" s="1247"/>
      <c r="CK40" s="1247"/>
      <c r="CL40" s="1247"/>
      <c r="CM40" s="1247"/>
      <c r="CN40" s="1247"/>
      <c r="CO40" s="1247"/>
      <c r="CP40" s="1247"/>
      <c r="CQ40" s="1247"/>
      <c r="CR40" s="1247"/>
      <c r="CS40" s="1247"/>
      <c r="CT40" s="1247"/>
      <c r="CU40" s="1247"/>
      <c r="CV40" s="1247"/>
      <c r="CW40" s="1247"/>
      <c r="CX40" s="1247"/>
      <c r="CY40" s="1247"/>
      <c r="CZ40" s="1247"/>
      <c r="DA40" s="1247"/>
      <c r="DB40" s="1247"/>
      <c r="DC40" s="1247"/>
      <c r="DD40" s="1247"/>
      <c r="DE40" s="1247"/>
      <c r="DF40" s="1247"/>
      <c r="DG40" s="1247"/>
      <c r="DH40" s="1247"/>
      <c r="DK40" s="1452">
        <f t="shared" si="8"/>
        <v>0</v>
      </c>
      <c r="DL40" s="1452">
        <f t="shared" si="9"/>
        <v>0</v>
      </c>
    </row>
    <row r="41" spans="1:116" ht="14.25" customHeight="1" x14ac:dyDescent="0.2">
      <c r="A41" s="456"/>
      <c r="B41" s="123"/>
      <c r="C41" s="121"/>
      <c r="D41" s="122"/>
      <c r="E41" s="479"/>
      <c r="F41" s="480"/>
      <c r="G41" s="478"/>
      <c r="H41" s="476"/>
      <c r="I41" s="448"/>
      <c r="J41" s="157"/>
      <c r="K41" s="1055">
        <f t="shared" si="2"/>
        <v>0</v>
      </c>
      <c r="L41" s="1056">
        <f t="shared" si="5"/>
        <v>0</v>
      </c>
      <c r="M41" s="1056">
        <f t="shared" si="3"/>
        <v>0</v>
      </c>
      <c r="N41" s="158"/>
      <c r="O41" s="124"/>
      <c r="P41" s="124"/>
      <c r="Q41" s="158"/>
      <c r="R41" s="1447">
        <f t="shared" si="0"/>
        <v>0</v>
      </c>
      <c r="S41" s="1448">
        <f t="shared" si="1"/>
        <v>0</v>
      </c>
      <c r="T41" s="121"/>
      <c r="U41" s="125"/>
      <c r="W41" s="480"/>
      <c r="X41" s="1065" t="str">
        <f>IF(W41=" "," ",IF(W41="Vehículos",VLOOKUP($X$16,'Datos Indices'!$A$38:$Z$50,22,FALSE),IF(W41="Ipim",VLOOKUP($X$16,'Datos Indices'!$A$38:$Z$50,7,FALSE),IF(W41="Dólar",VLOOKUP($X$16,'Datos Indices'!$A$38:$Z$50,4,FALSE),IF(W41="Gasoil",VLOOKUP($X$16,'Datos Indices'!$A$38:$Z$50,10,FALSE),IF(W41="WPU06 Pesificado",VLOOKUP($X$16,'Datos Indices'!$A$38:$Z$50,26,FALSE),0))))))</f>
        <v xml:space="preserve"> </v>
      </c>
      <c r="Y41" s="1066">
        <f t="shared" si="6"/>
        <v>0</v>
      </c>
      <c r="AA41" s="928"/>
      <c r="AB41" s="1065" t="str">
        <f>IF(AA41=" "," ",IF(AA41="Vehículos",VLOOKUP($X$16,'Datos Indices'!$A$38:$Z$50,22,FALSE),IF(AA41="Ipim",VLOOKUP($X$16,'Datos Indices'!$A$38:$Z$50,7,FALSE),IF(AA41="Dólar",VLOOKUP($X$16,'Datos Indices'!$A$38:$Z$50,4,FALSE),IF(AA41="Gasoil",VLOOKUP($X$16,'Datos Indices'!$A$38:$Z$50,10,FALSE),IF(AA41="WPU06 Pesificado",VLOOKUP($X$16,'Datos Indices'!$A$38:$Z$50,26,FALSE),0))))))</f>
        <v xml:space="preserve"> </v>
      </c>
      <c r="AC41" s="1066">
        <f t="shared" si="4"/>
        <v>0</v>
      </c>
      <c r="AE41" s="1450" t="str">
        <f t="shared" si="7"/>
        <v/>
      </c>
      <c r="AG41" s="1247"/>
      <c r="AH41" s="1247"/>
      <c r="AI41" s="1247"/>
      <c r="AJ41" s="1247"/>
      <c r="AK41" s="1247"/>
      <c r="AL41" s="1247"/>
      <c r="AM41" s="1247"/>
      <c r="AN41" s="1247"/>
      <c r="AO41" s="1247"/>
      <c r="AP41" s="1247"/>
      <c r="AQ41" s="1247"/>
      <c r="AR41" s="1247"/>
      <c r="AS41" s="1247"/>
      <c r="AT41" s="1247"/>
      <c r="AU41" s="1247"/>
      <c r="AV41" s="1247"/>
      <c r="AW41" s="1247"/>
      <c r="AX41" s="1247"/>
      <c r="AY41" s="1247"/>
      <c r="AZ41" s="1247"/>
      <c r="BA41" s="1247"/>
      <c r="BB41" s="1247"/>
      <c r="BC41" s="1247"/>
      <c r="BD41" s="1247"/>
      <c r="BE41" s="1247"/>
      <c r="BF41" s="1247"/>
      <c r="BG41" s="1247"/>
      <c r="BH41" s="1247"/>
      <c r="BI41" s="1247"/>
      <c r="BJ41" s="1247"/>
      <c r="BK41" s="1247"/>
      <c r="BL41" s="1247"/>
      <c r="BM41" s="1247"/>
      <c r="BN41" s="1247"/>
      <c r="BO41" s="1247"/>
      <c r="BP41" s="1247"/>
      <c r="BQ41" s="1247"/>
      <c r="BR41" s="1247"/>
      <c r="BS41" s="1247"/>
      <c r="BT41" s="1247"/>
      <c r="BU41" s="1247"/>
      <c r="BV41" s="1247"/>
      <c r="BW41" s="1247"/>
      <c r="BX41" s="1247"/>
      <c r="BY41" s="1247"/>
      <c r="BZ41" s="1247"/>
      <c r="CA41" s="1247"/>
      <c r="CB41" s="1247"/>
      <c r="CC41" s="1247"/>
      <c r="CD41" s="1247"/>
      <c r="CE41" s="1247"/>
      <c r="CF41" s="1247"/>
      <c r="CG41" s="1247"/>
      <c r="CH41" s="1247"/>
      <c r="CI41" s="1247"/>
      <c r="CJ41" s="1247"/>
      <c r="CK41" s="1247"/>
      <c r="CL41" s="1247"/>
      <c r="CM41" s="1247"/>
      <c r="CN41" s="1247"/>
      <c r="CO41" s="1247"/>
      <c r="CP41" s="1247"/>
      <c r="CQ41" s="1247"/>
      <c r="CR41" s="1247"/>
      <c r="CS41" s="1247"/>
      <c r="CT41" s="1247"/>
      <c r="CU41" s="1247"/>
      <c r="CV41" s="1247"/>
      <c r="CW41" s="1247"/>
      <c r="CX41" s="1247"/>
      <c r="CY41" s="1247"/>
      <c r="CZ41" s="1247"/>
      <c r="DA41" s="1247"/>
      <c r="DB41" s="1247"/>
      <c r="DC41" s="1247"/>
      <c r="DD41" s="1247"/>
      <c r="DE41" s="1247"/>
      <c r="DF41" s="1247"/>
      <c r="DG41" s="1247"/>
      <c r="DH41" s="1247"/>
      <c r="DK41" s="1452">
        <f t="shared" si="8"/>
        <v>0</v>
      </c>
      <c r="DL41" s="1452">
        <f t="shared" si="9"/>
        <v>0</v>
      </c>
    </row>
    <row r="42" spans="1:116" ht="14.25" customHeight="1" x14ac:dyDescent="0.2">
      <c r="A42" s="456"/>
      <c r="B42" s="123"/>
      <c r="C42" s="121"/>
      <c r="D42" s="122"/>
      <c r="E42" s="479"/>
      <c r="F42" s="480"/>
      <c r="G42" s="478"/>
      <c r="H42" s="476"/>
      <c r="I42" s="448"/>
      <c r="J42" s="157"/>
      <c r="K42" s="1055">
        <f t="shared" si="2"/>
        <v>0</v>
      </c>
      <c r="L42" s="1056">
        <f t="shared" si="5"/>
        <v>0</v>
      </c>
      <c r="M42" s="1056">
        <f t="shared" si="3"/>
        <v>0</v>
      </c>
      <c r="N42" s="158"/>
      <c r="O42" s="124"/>
      <c r="P42" s="124"/>
      <c r="Q42" s="158"/>
      <c r="R42" s="1447">
        <f t="shared" si="0"/>
        <v>0</v>
      </c>
      <c r="S42" s="1448">
        <f t="shared" si="1"/>
        <v>0</v>
      </c>
      <c r="T42" s="121"/>
      <c r="U42" s="125"/>
      <c r="W42" s="480"/>
      <c r="X42" s="1065" t="str">
        <f>IF(W42=" "," ",IF(W42="Vehículos",VLOOKUP($X$16,'Datos Indices'!$A$38:$Z$50,22,FALSE),IF(W42="Ipim",VLOOKUP($X$16,'Datos Indices'!$A$38:$Z$50,7,FALSE),IF(W42="Dólar",VLOOKUP($X$16,'Datos Indices'!$A$38:$Z$50,4,FALSE),IF(W42="Gasoil",VLOOKUP($X$16,'Datos Indices'!$A$38:$Z$50,10,FALSE),IF(W42="WPU06 Pesificado",VLOOKUP($X$16,'Datos Indices'!$A$38:$Z$50,26,FALSE),0))))))</f>
        <v xml:space="preserve"> </v>
      </c>
      <c r="Y42" s="1066">
        <f t="shared" si="6"/>
        <v>0</v>
      </c>
      <c r="AA42" s="928"/>
      <c r="AB42" s="1065" t="str">
        <f>IF(AA42=" "," ",IF(AA42="Vehículos",VLOOKUP($X$16,'Datos Indices'!$A$38:$Z$50,22,FALSE),IF(AA42="Ipim",VLOOKUP($X$16,'Datos Indices'!$A$38:$Z$50,7,FALSE),IF(AA42="Dólar",VLOOKUP($X$16,'Datos Indices'!$A$38:$Z$50,4,FALSE),IF(AA42="Gasoil",VLOOKUP($X$16,'Datos Indices'!$A$38:$Z$50,10,FALSE),IF(AA42="WPU06 Pesificado",VLOOKUP($X$16,'Datos Indices'!$A$38:$Z$50,26,FALSE),0))))))</f>
        <v xml:space="preserve"> </v>
      </c>
      <c r="AC42" s="1066">
        <f t="shared" si="4"/>
        <v>0</v>
      </c>
      <c r="AE42" s="1450" t="str">
        <f t="shared" si="7"/>
        <v/>
      </c>
      <c r="AG42" s="1247"/>
      <c r="AH42" s="1247"/>
      <c r="AI42" s="1247"/>
      <c r="AJ42" s="1247"/>
      <c r="AK42" s="1247"/>
      <c r="AL42" s="1247"/>
      <c r="AM42" s="1247"/>
      <c r="AN42" s="1247"/>
      <c r="AO42" s="1247"/>
      <c r="AP42" s="1247"/>
      <c r="AQ42" s="1247"/>
      <c r="AR42" s="1247"/>
      <c r="AS42" s="1247"/>
      <c r="AT42" s="1247"/>
      <c r="AU42" s="1247"/>
      <c r="AV42" s="1247"/>
      <c r="AW42" s="1247"/>
      <c r="AX42" s="1247"/>
      <c r="AY42" s="1247"/>
      <c r="AZ42" s="1247"/>
      <c r="BA42" s="1247"/>
      <c r="BB42" s="1247"/>
      <c r="BC42" s="1247"/>
      <c r="BD42" s="1247"/>
      <c r="BE42" s="1247"/>
      <c r="BF42" s="1247"/>
      <c r="BG42" s="1247"/>
      <c r="BH42" s="1247"/>
      <c r="BI42" s="1247"/>
      <c r="BJ42" s="1247"/>
      <c r="BK42" s="1247"/>
      <c r="BL42" s="1247"/>
      <c r="BM42" s="1247"/>
      <c r="BN42" s="1247"/>
      <c r="BO42" s="1247"/>
      <c r="BP42" s="1247"/>
      <c r="BQ42" s="1247"/>
      <c r="BR42" s="1247"/>
      <c r="BS42" s="1247"/>
      <c r="BT42" s="1247"/>
      <c r="BU42" s="1247"/>
      <c r="BV42" s="1247"/>
      <c r="BW42" s="1247"/>
      <c r="BX42" s="1247"/>
      <c r="BY42" s="1247"/>
      <c r="BZ42" s="1247"/>
      <c r="CA42" s="1247"/>
      <c r="CB42" s="1247"/>
      <c r="CC42" s="1247"/>
      <c r="CD42" s="1247"/>
      <c r="CE42" s="1247"/>
      <c r="CF42" s="1247"/>
      <c r="CG42" s="1247"/>
      <c r="CH42" s="1247"/>
      <c r="CI42" s="1247"/>
      <c r="CJ42" s="1247"/>
      <c r="CK42" s="1247"/>
      <c r="CL42" s="1247"/>
      <c r="CM42" s="1247"/>
      <c r="CN42" s="1247"/>
      <c r="CO42" s="1247"/>
      <c r="CP42" s="1247"/>
      <c r="CQ42" s="1247"/>
      <c r="CR42" s="1247"/>
      <c r="CS42" s="1247"/>
      <c r="CT42" s="1247"/>
      <c r="CU42" s="1247"/>
      <c r="CV42" s="1247"/>
      <c r="CW42" s="1247"/>
      <c r="CX42" s="1247"/>
      <c r="CY42" s="1247"/>
      <c r="CZ42" s="1247"/>
      <c r="DA42" s="1247"/>
      <c r="DB42" s="1247"/>
      <c r="DC42" s="1247"/>
      <c r="DD42" s="1247"/>
      <c r="DE42" s="1247"/>
      <c r="DF42" s="1247"/>
      <c r="DG42" s="1247"/>
      <c r="DH42" s="1247"/>
      <c r="DK42" s="1452">
        <f t="shared" si="8"/>
        <v>0</v>
      </c>
      <c r="DL42" s="1452">
        <f t="shared" si="9"/>
        <v>0</v>
      </c>
    </row>
    <row r="43" spans="1:116" s="1449" customFormat="1" ht="14.25" customHeight="1" x14ac:dyDescent="0.2">
      <c r="A43" s="456"/>
      <c r="B43" s="123"/>
      <c r="C43" s="121"/>
      <c r="D43" s="122"/>
      <c r="E43" s="479"/>
      <c r="F43" s="480"/>
      <c r="G43" s="478"/>
      <c r="H43" s="476"/>
      <c r="I43" s="448"/>
      <c r="J43" s="157"/>
      <c r="K43" s="1055">
        <f t="shared" si="2"/>
        <v>0</v>
      </c>
      <c r="L43" s="1056">
        <f t="shared" si="5"/>
        <v>0</v>
      </c>
      <c r="M43" s="1056">
        <f t="shared" si="3"/>
        <v>0</v>
      </c>
      <c r="N43" s="158"/>
      <c r="O43" s="124"/>
      <c r="P43" s="124"/>
      <c r="Q43" s="158"/>
      <c r="R43" s="1447">
        <f t="shared" si="0"/>
        <v>0</v>
      </c>
      <c r="S43" s="1448">
        <f t="shared" si="1"/>
        <v>0</v>
      </c>
      <c r="T43" s="125"/>
      <c r="U43" s="125"/>
      <c r="W43" s="480"/>
      <c r="X43" s="1065" t="str">
        <f>IF(W43=" "," ",IF(W43="Vehículos",VLOOKUP($X$16,'Datos Indices'!$A$38:$Z$50,22,FALSE),IF(W43="Ipim",VLOOKUP($X$16,'Datos Indices'!$A$38:$Z$50,7,FALSE),IF(W43="Dólar",VLOOKUP($X$16,'Datos Indices'!$A$38:$Z$50,4,FALSE),IF(W43="Gasoil",VLOOKUP($X$16,'Datos Indices'!$A$38:$Z$50,10,FALSE),IF(W43="WPU06 Pesificado",VLOOKUP($X$16,'Datos Indices'!$A$38:$Z$50,26,FALSE),0))))))</f>
        <v xml:space="preserve"> </v>
      </c>
      <c r="Y43" s="1066">
        <f t="shared" si="6"/>
        <v>0</v>
      </c>
      <c r="AA43" s="928"/>
      <c r="AB43" s="1065" t="str">
        <f>IF(AA43=" "," ",IF(AA43="Vehículos",VLOOKUP($X$16,'Datos Indices'!$A$38:$Z$50,22,FALSE),IF(AA43="Ipim",VLOOKUP($X$16,'Datos Indices'!$A$38:$Z$50,7,FALSE),IF(AA43="Dólar",VLOOKUP($X$16,'Datos Indices'!$A$38:$Z$50,4,FALSE),IF(AA43="Gasoil",VLOOKUP($X$16,'Datos Indices'!$A$38:$Z$50,10,FALSE),IF(AA43="WPU06 Pesificado",VLOOKUP($X$16,'Datos Indices'!$A$38:$Z$50,26,FALSE),0))))))</f>
        <v xml:space="preserve"> </v>
      </c>
      <c r="AC43" s="1066">
        <f t="shared" si="4"/>
        <v>0</v>
      </c>
      <c r="AE43" s="1450" t="str">
        <f t="shared" si="7"/>
        <v/>
      </c>
      <c r="AF43" s="1451"/>
      <c r="AG43" s="1247"/>
      <c r="AH43" s="1247"/>
      <c r="AI43" s="1247"/>
      <c r="AJ43" s="1247"/>
      <c r="AK43" s="1247"/>
      <c r="AL43" s="1247"/>
      <c r="AM43" s="1247"/>
      <c r="AN43" s="1247"/>
      <c r="AO43" s="1247"/>
      <c r="AP43" s="1247"/>
      <c r="AQ43" s="1247"/>
      <c r="AR43" s="1247"/>
      <c r="AS43" s="1247"/>
      <c r="AT43" s="1247"/>
      <c r="AU43" s="1247"/>
      <c r="AV43" s="1247"/>
      <c r="AW43" s="1247"/>
      <c r="AX43" s="1247"/>
      <c r="AY43" s="1247"/>
      <c r="AZ43" s="1247"/>
      <c r="BA43" s="1247"/>
      <c r="BB43" s="1247"/>
      <c r="BC43" s="1247"/>
      <c r="BD43" s="1247"/>
      <c r="BE43" s="1247"/>
      <c r="BF43" s="1247"/>
      <c r="BG43" s="1247"/>
      <c r="BH43" s="1247"/>
      <c r="BI43" s="1247"/>
      <c r="BJ43" s="1247"/>
      <c r="BK43" s="1247"/>
      <c r="BL43" s="1247"/>
      <c r="BM43" s="1247"/>
      <c r="BN43" s="1247"/>
      <c r="BO43" s="1247"/>
      <c r="BP43" s="1247"/>
      <c r="BQ43" s="1247"/>
      <c r="BR43" s="1247"/>
      <c r="BS43" s="1247"/>
      <c r="BT43" s="1247"/>
      <c r="BU43" s="1247"/>
      <c r="BV43" s="1247"/>
      <c r="BW43" s="1247"/>
      <c r="BX43" s="1247"/>
      <c r="BY43" s="1247"/>
      <c r="BZ43" s="1247"/>
      <c r="CA43" s="1247"/>
      <c r="CB43" s="1247"/>
      <c r="CC43" s="1247"/>
      <c r="CD43" s="1247"/>
      <c r="CE43" s="1247"/>
      <c r="CF43" s="1247"/>
      <c r="CG43" s="1247"/>
      <c r="CH43" s="1247"/>
      <c r="CI43" s="1247"/>
      <c r="CJ43" s="1247"/>
      <c r="CK43" s="1247"/>
      <c r="CL43" s="1247"/>
      <c r="CM43" s="1247"/>
      <c r="CN43" s="1247"/>
      <c r="CO43" s="1247"/>
      <c r="CP43" s="1247"/>
      <c r="CQ43" s="1247"/>
      <c r="CR43" s="1247"/>
      <c r="CS43" s="1247"/>
      <c r="CT43" s="1247"/>
      <c r="CU43" s="1247"/>
      <c r="CV43" s="1247"/>
      <c r="CW43" s="1247"/>
      <c r="CX43" s="1247"/>
      <c r="CY43" s="1247"/>
      <c r="CZ43" s="1247"/>
      <c r="DA43" s="1247"/>
      <c r="DB43" s="1247"/>
      <c r="DC43" s="1247"/>
      <c r="DD43" s="1247"/>
      <c r="DE43" s="1247"/>
      <c r="DF43" s="1247"/>
      <c r="DG43" s="1247"/>
      <c r="DH43" s="1247"/>
      <c r="DK43" s="1452">
        <f t="shared" si="8"/>
        <v>0</v>
      </c>
      <c r="DL43" s="1452">
        <f t="shared" si="9"/>
        <v>0</v>
      </c>
    </row>
    <row r="44" spans="1:116" ht="14.25" customHeight="1" x14ac:dyDescent="0.2">
      <c r="A44" s="456"/>
      <c r="B44" s="123"/>
      <c r="C44" s="121"/>
      <c r="D44" s="122"/>
      <c r="E44" s="479"/>
      <c r="F44" s="480"/>
      <c r="G44" s="478"/>
      <c r="H44" s="476"/>
      <c r="I44" s="448"/>
      <c r="J44" s="157"/>
      <c r="K44" s="1055">
        <f t="shared" si="2"/>
        <v>0</v>
      </c>
      <c r="L44" s="1056">
        <f t="shared" si="5"/>
        <v>0</v>
      </c>
      <c r="M44" s="1056">
        <f t="shared" si="3"/>
        <v>0</v>
      </c>
      <c r="N44" s="158"/>
      <c r="O44" s="124"/>
      <c r="P44" s="124"/>
      <c r="Q44" s="158"/>
      <c r="R44" s="1447">
        <f t="shared" si="0"/>
        <v>0</v>
      </c>
      <c r="S44" s="1448">
        <f t="shared" si="1"/>
        <v>0</v>
      </c>
      <c r="T44" s="121"/>
      <c r="U44" s="125"/>
      <c r="W44" s="480"/>
      <c r="X44" s="1065" t="str">
        <f>IF(W44=" "," ",IF(W44="Vehículos",VLOOKUP($X$16,'Datos Indices'!$A$38:$Z$50,22,FALSE),IF(W44="Ipim",VLOOKUP($X$16,'Datos Indices'!$A$38:$Z$50,7,FALSE),IF(W44="Dólar",VLOOKUP($X$16,'Datos Indices'!$A$38:$Z$50,4,FALSE),IF(W44="Gasoil",VLOOKUP($X$16,'Datos Indices'!$A$38:$Z$50,10,FALSE),IF(W44="WPU06 Pesificado",VLOOKUP($X$16,'Datos Indices'!$A$38:$Z$50,26,FALSE),0))))))</f>
        <v xml:space="preserve"> </v>
      </c>
      <c r="Y44" s="1066">
        <f t="shared" si="6"/>
        <v>0</v>
      </c>
      <c r="AA44" s="928"/>
      <c r="AB44" s="1065" t="str">
        <f>IF(AA44=" "," ",IF(AA44="Vehículos",VLOOKUP($X$16,'Datos Indices'!$A$38:$Z$50,22,FALSE),IF(AA44="Ipim",VLOOKUP($X$16,'Datos Indices'!$A$38:$Z$50,7,FALSE),IF(AA44="Dólar",VLOOKUP($X$16,'Datos Indices'!$A$38:$Z$50,4,FALSE),IF(AA44="Gasoil",VLOOKUP($X$16,'Datos Indices'!$A$38:$Z$50,10,FALSE),IF(AA44="WPU06 Pesificado",VLOOKUP($X$16,'Datos Indices'!$A$38:$Z$50,26,FALSE),0))))))</f>
        <v xml:space="preserve"> </v>
      </c>
      <c r="AC44" s="1066">
        <f t="shared" si="4"/>
        <v>0</v>
      </c>
      <c r="AE44" s="1450" t="str">
        <f t="shared" si="7"/>
        <v/>
      </c>
      <c r="AG44" s="1247"/>
      <c r="AH44" s="1247"/>
      <c r="AI44" s="1247"/>
      <c r="AJ44" s="1247"/>
      <c r="AK44" s="1247"/>
      <c r="AL44" s="1247"/>
      <c r="AM44" s="1247"/>
      <c r="AN44" s="1247"/>
      <c r="AO44" s="1247"/>
      <c r="AP44" s="1247"/>
      <c r="AQ44" s="1247"/>
      <c r="AR44" s="1247"/>
      <c r="AS44" s="1247"/>
      <c r="AT44" s="1247"/>
      <c r="AU44" s="1247"/>
      <c r="AV44" s="1247"/>
      <c r="AW44" s="1247"/>
      <c r="AX44" s="1247"/>
      <c r="AY44" s="1247"/>
      <c r="AZ44" s="1247"/>
      <c r="BA44" s="1247"/>
      <c r="BB44" s="1247"/>
      <c r="BC44" s="1247"/>
      <c r="BD44" s="1247"/>
      <c r="BE44" s="1247"/>
      <c r="BF44" s="1247"/>
      <c r="BG44" s="1247"/>
      <c r="BH44" s="1247"/>
      <c r="BI44" s="1247"/>
      <c r="BJ44" s="1247"/>
      <c r="BK44" s="1247"/>
      <c r="BL44" s="1247"/>
      <c r="BM44" s="1247"/>
      <c r="BN44" s="1247"/>
      <c r="BO44" s="1247"/>
      <c r="BP44" s="1247"/>
      <c r="BQ44" s="1247"/>
      <c r="BR44" s="1247"/>
      <c r="BS44" s="1247"/>
      <c r="BT44" s="1247"/>
      <c r="BU44" s="1247"/>
      <c r="BV44" s="1247"/>
      <c r="BW44" s="1247"/>
      <c r="BX44" s="1247"/>
      <c r="BY44" s="1247"/>
      <c r="BZ44" s="1247"/>
      <c r="CA44" s="1247"/>
      <c r="CB44" s="1247"/>
      <c r="CC44" s="1247"/>
      <c r="CD44" s="1247"/>
      <c r="CE44" s="1247"/>
      <c r="CF44" s="1247"/>
      <c r="CG44" s="1247"/>
      <c r="CH44" s="1247"/>
      <c r="CI44" s="1247"/>
      <c r="CJ44" s="1247"/>
      <c r="CK44" s="1247"/>
      <c r="CL44" s="1247"/>
      <c r="CM44" s="1247"/>
      <c r="CN44" s="1247"/>
      <c r="CO44" s="1247"/>
      <c r="CP44" s="1247"/>
      <c r="CQ44" s="1247"/>
      <c r="CR44" s="1247"/>
      <c r="CS44" s="1247"/>
      <c r="CT44" s="1247"/>
      <c r="CU44" s="1247"/>
      <c r="CV44" s="1247"/>
      <c r="CW44" s="1247"/>
      <c r="CX44" s="1247"/>
      <c r="CY44" s="1247"/>
      <c r="CZ44" s="1247"/>
      <c r="DA44" s="1247"/>
      <c r="DB44" s="1247"/>
      <c r="DC44" s="1247"/>
      <c r="DD44" s="1247"/>
      <c r="DE44" s="1247"/>
      <c r="DF44" s="1247"/>
      <c r="DG44" s="1247"/>
      <c r="DH44" s="1247"/>
      <c r="DK44" s="1452">
        <f t="shared" si="8"/>
        <v>0</v>
      </c>
      <c r="DL44" s="1452">
        <f t="shared" si="9"/>
        <v>0</v>
      </c>
    </row>
    <row r="45" spans="1:116" ht="14.25" customHeight="1" x14ac:dyDescent="0.2">
      <c r="A45" s="456"/>
      <c r="B45" s="123"/>
      <c r="C45" s="121"/>
      <c r="D45" s="122"/>
      <c r="E45" s="479"/>
      <c r="F45" s="480"/>
      <c r="G45" s="478"/>
      <c r="H45" s="476"/>
      <c r="I45" s="448"/>
      <c r="J45" s="157"/>
      <c r="K45" s="1055">
        <f t="shared" si="2"/>
        <v>0</v>
      </c>
      <c r="L45" s="1056">
        <f t="shared" si="5"/>
        <v>0</v>
      </c>
      <c r="M45" s="1056">
        <f t="shared" si="3"/>
        <v>0</v>
      </c>
      <c r="N45" s="158"/>
      <c r="O45" s="124"/>
      <c r="P45" s="124"/>
      <c r="Q45" s="158"/>
      <c r="R45" s="1447">
        <f t="shared" si="0"/>
        <v>0</v>
      </c>
      <c r="S45" s="1448">
        <f t="shared" si="1"/>
        <v>0</v>
      </c>
      <c r="T45" s="121"/>
      <c r="U45" s="125"/>
      <c r="W45" s="480"/>
      <c r="X45" s="1065" t="str">
        <f>IF(W45=" "," ",IF(W45="Vehículos",VLOOKUP($X$16,'Datos Indices'!$A$38:$Z$50,22,FALSE),IF(W45="Ipim",VLOOKUP($X$16,'Datos Indices'!$A$38:$Z$50,7,FALSE),IF(W45="Dólar",VLOOKUP($X$16,'Datos Indices'!$A$38:$Z$50,4,FALSE),IF(W45="Gasoil",VLOOKUP($X$16,'Datos Indices'!$A$38:$Z$50,10,FALSE),IF(W45="WPU06 Pesificado",VLOOKUP($X$16,'Datos Indices'!$A$38:$Z$50,26,FALSE),0))))))</f>
        <v xml:space="preserve"> </v>
      </c>
      <c r="Y45" s="1066">
        <f t="shared" si="6"/>
        <v>0</v>
      </c>
      <c r="AA45" s="928"/>
      <c r="AB45" s="1065" t="str">
        <f>IF(AA45=" "," ",IF(AA45="Vehículos",VLOOKUP($X$16,'Datos Indices'!$A$38:$Z$50,22,FALSE),IF(AA45="Ipim",VLOOKUP($X$16,'Datos Indices'!$A$38:$Z$50,7,FALSE),IF(AA45="Dólar",VLOOKUP($X$16,'Datos Indices'!$A$38:$Z$50,4,FALSE),IF(AA45="Gasoil",VLOOKUP($X$16,'Datos Indices'!$A$38:$Z$50,10,FALSE),IF(AA45="WPU06 Pesificado",VLOOKUP($X$16,'Datos Indices'!$A$38:$Z$50,26,FALSE),0))))))</f>
        <v xml:space="preserve"> </v>
      </c>
      <c r="AC45" s="1066">
        <f t="shared" si="4"/>
        <v>0</v>
      </c>
      <c r="AE45" s="1450" t="str">
        <f t="shared" si="7"/>
        <v/>
      </c>
      <c r="AG45" s="1247"/>
      <c r="AH45" s="1247"/>
      <c r="AI45" s="1247"/>
      <c r="AJ45" s="1247"/>
      <c r="AK45" s="1247"/>
      <c r="AL45" s="1247"/>
      <c r="AM45" s="1247"/>
      <c r="AN45" s="1247"/>
      <c r="AO45" s="1247"/>
      <c r="AP45" s="1247"/>
      <c r="AQ45" s="1247"/>
      <c r="AR45" s="1247"/>
      <c r="AS45" s="1247"/>
      <c r="AT45" s="1247"/>
      <c r="AU45" s="1247"/>
      <c r="AV45" s="1247"/>
      <c r="AW45" s="1247"/>
      <c r="AX45" s="1247"/>
      <c r="AY45" s="1247"/>
      <c r="AZ45" s="1247"/>
      <c r="BA45" s="1247"/>
      <c r="BB45" s="1247"/>
      <c r="BC45" s="1247"/>
      <c r="BD45" s="1247"/>
      <c r="BE45" s="1247"/>
      <c r="BF45" s="1247"/>
      <c r="BG45" s="1247"/>
      <c r="BH45" s="1247"/>
      <c r="BI45" s="1247"/>
      <c r="BJ45" s="1247"/>
      <c r="BK45" s="1247"/>
      <c r="BL45" s="1247"/>
      <c r="BM45" s="1247"/>
      <c r="BN45" s="1247"/>
      <c r="BO45" s="1247"/>
      <c r="BP45" s="1247"/>
      <c r="BQ45" s="1247"/>
      <c r="BR45" s="1247"/>
      <c r="BS45" s="1247"/>
      <c r="BT45" s="1247"/>
      <c r="BU45" s="1247"/>
      <c r="BV45" s="1247"/>
      <c r="BW45" s="1247"/>
      <c r="BX45" s="1247"/>
      <c r="BY45" s="1247"/>
      <c r="BZ45" s="1247"/>
      <c r="CA45" s="1247"/>
      <c r="CB45" s="1247"/>
      <c r="CC45" s="1247"/>
      <c r="CD45" s="1247"/>
      <c r="CE45" s="1247"/>
      <c r="CF45" s="1247"/>
      <c r="CG45" s="1247"/>
      <c r="CH45" s="1247"/>
      <c r="CI45" s="1247"/>
      <c r="CJ45" s="1247"/>
      <c r="CK45" s="1247"/>
      <c r="CL45" s="1247"/>
      <c r="CM45" s="1247"/>
      <c r="CN45" s="1247"/>
      <c r="CO45" s="1247"/>
      <c r="CP45" s="1247"/>
      <c r="CQ45" s="1247"/>
      <c r="CR45" s="1247"/>
      <c r="CS45" s="1247"/>
      <c r="CT45" s="1247"/>
      <c r="CU45" s="1247"/>
      <c r="CV45" s="1247"/>
      <c r="CW45" s="1247"/>
      <c r="CX45" s="1247"/>
      <c r="CY45" s="1247"/>
      <c r="CZ45" s="1247"/>
      <c r="DA45" s="1247"/>
      <c r="DB45" s="1247"/>
      <c r="DC45" s="1247"/>
      <c r="DD45" s="1247"/>
      <c r="DE45" s="1247"/>
      <c r="DF45" s="1247"/>
      <c r="DG45" s="1247"/>
      <c r="DH45" s="1247"/>
      <c r="DK45" s="1452">
        <f t="shared" si="8"/>
        <v>0</v>
      </c>
      <c r="DL45" s="1452">
        <f t="shared" si="9"/>
        <v>0</v>
      </c>
    </row>
    <row r="46" spans="1:116" s="1449" customFormat="1" ht="14.25" customHeight="1" x14ac:dyDescent="0.2">
      <c r="A46" s="456"/>
      <c r="B46" s="123"/>
      <c r="C46" s="121"/>
      <c r="D46" s="122"/>
      <c r="E46" s="479"/>
      <c r="F46" s="480"/>
      <c r="G46" s="478"/>
      <c r="H46" s="476"/>
      <c r="I46" s="448"/>
      <c r="J46" s="157"/>
      <c r="K46" s="1055">
        <f t="shared" si="2"/>
        <v>0</v>
      </c>
      <c r="L46" s="1056">
        <f t="shared" si="5"/>
        <v>0</v>
      </c>
      <c r="M46" s="1056">
        <f t="shared" si="3"/>
        <v>0</v>
      </c>
      <c r="N46" s="158"/>
      <c r="O46" s="124"/>
      <c r="P46" s="124"/>
      <c r="Q46" s="158"/>
      <c r="R46" s="1447">
        <f t="shared" ref="R46:R101" si="10">(M46+N46+O46+P46+Q46)*C46*D46</f>
        <v>0</v>
      </c>
      <c r="S46" s="1448">
        <f t="shared" ref="S46:S101" si="11">R46*$C$9</f>
        <v>0</v>
      </c>
      <c r="T46" s="125"/>
      <c r="U46" s="125"/>
      <c r="W46" s="480"/>
      <c r="X46" s="1065" t="str">
        <f>IF(W46=" "," ",IF(W46="Vehículos",VLOOKUP($X$16,'Datos Indices'!$A$38:$Z$50,22,FALSE),IF(W46="Ipim",VLOOKUP($X$16,'Datos Indices'!$A$38:$Z$50,7,FALSE),IF(W46="Dólar",VLOOKUP($X$16,'Datos Indices'!$A$38:$Z$50,4,FALSE),IF(W46="Gasoil",VLOOKUP($X$16,'Datos Indices'!$A$38:$Z$50,10,FALSE),IF(W46="WPU06 Pesificado",VLOOKUP($X$16,'Datos Indices'!$A$38:$Z$50,26,FALSE),0))))))</f>
        <v xml:space="preserve"> </v>
      </c>
      <c r="Y46" s="1066">
        <f t="shared" si="6"/>
        <v>0</v>
      </c>
      <c r="AA46" s="928"/>
      <c r="AB46" s="1065" t="str">
        <f>IF(AA46=" "," ",IF(AA46="Vehículos",VLOOKUP($X$16,'Datos Indices'!$A$38:$Z$50,22,FALSE),IF(AA46="Ipim",VLOOKUP($X$16,'Datos Indices'!$A$38:$Z$50,7,FALSE),IF(AA46="Dólar",VLOOKUP($X$16,'Datos Indices'!$A$38:$Z$50,4,FALSE),IF(AA46="Gasoil",VLOOKUP($X$16,'Datos Indices'!$A$38:$Z$50,10,FALSE),IF(AA46="WPU06 Pesificado",VLOOKUP($X$16,'Datos Indices'!$A$38:$Z$50,26,FALSE),0))))))</f>
        <v xml:space="preserve"> </v>
      </c>
      <c r="AC46" s="1066">
        <f t="shared" si="4"/>
        <v>0</v>
      </c>
      <c r="AE46" s="1450" t="str">
        <f t="shared" si="7"/>
        <v/>
      </c>
      <c r="AF46" s="1451"/>
      <c r="AG46" s="1247"/>
      <c r="AH46" s="1247"/>
      <c r="AI46" s="1247"/>
      <c r="AJ46" s="1247"/>
      <c r="AK46" s="1247"/>
      <c r="AL46" s="1247"/>
      <c r="AM46" s="1247"/>
      <c r="AN46" s="1247"/>
      <c r="AO46" s="1247"/>
      <c r="AP46" s="1247"/>
      <c r="AQ46" s="1247"/>
      <c r="AR46" s="1247"/>
      <c r="AS46" s="1247"/>
      <c r="AT46" s="1247"/>
      <c r="AU46" s="1247"/>
      <c r="AV46" s="1247"/>
      <c r="AW46" s="1247"/>
      <c r="AX46" s="1247"/>
      <c r="AY46" s="1247"/>
      <c r="AZ46" s="1247"/>
      <c r="BA46" s="1247"/>
      <c r="BB46" s="1247"/>
      <c r="BC46" s="1247"/>
      <c r="BD46" s="1247"/>
      <c r="BE46" s="1247"/>
      <c r="BF46" s="1247"/>
      <c r="BG46" s="1247"/>
      <c r="BH46" s="1247"/>
      <c r="BI46" s="1247"/>
      <c r="BJ46" s="1247"/>
      <c r="BK46" s="1247"/>
      <c r="BL46" s="1247"/>
      <c r="BM46" s="1247"/>
      <c r="BN46" s="1247"/>
      <c r="BO46" s="1247"/>
      <c r="BP46" s="1247"/>
      <c r="BQ46" s="1247"/>
      <c r="BR46" s="1247"/>
      <c r="BS46" s="1247"/>
      <c r="BT46" s="1247"/>
      <c r="BU46" s="1247"/>
      <c r="BV46" s="1247"/>
      <c r="BW46" s="1247"/>
      <c r="BX46" s="1247"/>
      <c r="BY46" s="1247"/>
      <c r="BZ46" s="1247"/>
      <c r="CA46" s="1247"/>
      <c r="CB46" s="1247"/>
      <c r="CC46" s="1247"/>
      <c r="CD46" s="1247"/>
      <c r="CE46" s="1247"/>
      <c r="CF46" s="1247"/>
      <c r="CG46" s="1247"/>
      <c r="CH46" s="1247"/>
      <c r="CI46" s="1247"/>
      <c r="CJ46" s="1247"/>
      <c r="CK46" s="1247"/>
      <c r="CL46" s="1247"/>
      <c r="CM46" s="1247"/>
      <c r="CN46" s="1247"/>
      <c r="CO46" s="1247"/>
      <c r="CP46" s="1247"/>
      <c r="CQ46" s="1247"/>
      <c r="CR46" s="1247"/>
      <c r="CS46" s="1247"/>
      <c r="CT46" s="1247"/>
      <c r="CU46" s="1247"/>
      <c r="CV46" s="1247"/>
      <c r="CW46" s="1247"/>
      <c r="CX46" s="1247"/>
      <c r="CY46" s="1247"/>
      <c r="CZ46" s="1247"/>
      <c r="DA46" s="1247"/>
      <c r="DB46" s="1247"/>
      <c r="DC46" s="1247"/>
      <c r="DD46" s="1247"/>
      <c r="DE46" s="1247"/>
      <c r="DF46" s="1247"/>
      <c r="DG46" s="1247"/>
      <c r="DH46" s="1247"/>
      <c r="DK46" s="1452">
        <f t="shared" si="8"/>
        <v>0</v>
      </c>
      <c r="DL46" s="1452">
        <f t="shared" si="9"/>
        <v>0</v>
      </c>
    </row>
    <row r="47" spans="1:116" s="1449" customFormat="1" ht="14.25" customHeight="1" x14ac:dyDescent="0.2">
      <c r="A47" s="456"/>
      <c r="B47" s="123"/>
      <c r="C47" s="121"/>
      <c r="D47" s="122"/>
      <c r="E47" s="479"/>
      <c r="F47" s="480"/>
      <c r="G47" s="478"/>
      <c r="H47" s="476"/>
      <c r="I47" s="448"/>
      <c r="J47" s="157"/>
      <c r="K47" s="1055">
        <f t="shared" si="2"/>
        <v>0</v>
      </c>
      <c r="L47" s="1056">
        <f t="shared" si="5"/>
        <v>0</v>
      </c>
      <c r="M47" s="1056">
        <f t="shared" si="3"/>
        <v>0</v>
      </c>
      <c r="N47" s="158"/>
      <c r="O47" s="124"/>
      <c r="P47" s="124"/>
      <c r="Q47" s="158"/>
      <c r="R47" s="1447">
        <f t="shared" si="10"/>
        <v>0</v>
      </c>
      <c r="S47" s="1448">
        <f t="shared" si="11"/>
        <v>0</v>
      </c>
      <c r="T47" s="121"/>
      <c r="U47" s="125"/>
      <c r="W47" s="480"/>
      <c r="X47" s="1065" t="str">
        <f>IF(W47=" "," ",IF(W47="Vehículos",VLOOKUP($X$16,'Datos Indices'!$A$38:$Z$50,22,FALSE),IF(W47="Ipim",VLOOKUP($X$16,'Datos Indices'!$A$38:$Z$50,7,FALSE),IF(W47="Dólar",VLOOKUP($X$16,'Datos Indices'!$A$38:$Z$50,4,FALSE),IF(W47="Gasoil",VLOOKUP($X$16,'Datos Indices'!$A$38:$Z$50,10,FALSE),IF(W47="WPU06 Pesificado",VLOOKUP($X$16,'Datos Indices'!$A$38:$Z$50,26,FALSE),0))))))</f>
        <v xml:space="preserve"> </v>
      </c>
      <c r="Y47" s="1066">
        <f t="shared" si="6"/>
        <v>0</v>
      </c>
      <c r="AA47" s="928"/>
      <c r="AB47" s="1065" t="str">
        <f>IF(AA47=" "," ",IF(AA47="Vehículos",VLOOKUP($X$16,'Datos Indices'!$A$38:$Z$50,22,FALSE),IF(AA47="Ipim",VLOOKUP($X$16,'Datos Indices'!$A$38:$Z$50,7,FALSE),IF(AA47="Dólar",VLOOKUP($X$16,'Datos Indices'!$A$38:$Z$50,4,FALSE),IF(AA47="Gasoil",VLOOKUP($X$16,'Datos Indices'!$A$38:$Z$50,10,FALSE),IF(AA47="WPU06 Pesificado",VLOOKUP($X$16,'Datos Indices'!$A$38:$Z$50,26,FALSE),0))))))</f>
        <v xml:space="preserve"> </v>
      </c>
      <c r="AC47" s="1066">
        <f t="shared" si="4"/>
        <v>0</v>
      </c>
      <c r="AE47" s="1450" t="str">
        <f t="shared" si="7"/>
        <v/>
      </c>
      <c r="AF47" s="1451"/>
      <c r="AG47" s="1247"/>
      <c r="AH47" s="1247"/>
      <c r="AI47" s="1247"/>
      <c r="AJ47" s="1247"/>
      <c r="AK47" s="1247"/>
      <c r="AL47" s="1247"/>
      <c r="AM47" s="1247"/>
      <c r="AN47" s="1247"/>
      <c r="AO47" s="1247"/>
      <c r="AP47" s="1247"/>
      <c r="AQ47" s="1247"/>
      <c r="AR47" s="1247"/>
      <c r="AS47" s="1247"/>
      <c r="AT47" s="1247"/>
      <c r="AU47" s="1247"/>
      <c r="AV47" s="1247"/>
      <c r="AW47" s="1247"/>
      <c r="AX47" s="1247"/>
      <c r="AY47" s="1247"/>
      <c r="AZ47" s="1247"/>
      <c r="BA47" s="1247"/>
      <c r="BB47" s="1247"/>
      <c r="BC47" s="1247"/>
      <c r="BD47" s="1247"/>
      <c r="BE47" s="1247"/>
      <c r="BF47" s="1247"/>
      <c r="BG47" s="1247"/>
      <c r="BH47" s="1247"/>
      <c r="BI47" s="1247"/>
      <c r="BJ47" s="1247"/>
      <c r="BK47" s="1247"/>
      <c r="BL47" s="1247"/>
      <c r="BM47" s="1247"/>
      <c r="BN47" s="1247"/>
      <c r="BO47" s="1247"/>
      <c r="BP47" s="1247"/>
      <c r="BQ47" s="1247"/>
      <c r="BR47" s="1247"/>
      <c r="BS47" s="1247"/>
      <c r="BT47" s="1247"/>
      <c r="BU47" s="1247"/>
      <c r="BV47" s="1247"/>
      <c r="BW47" s="1247"/>
      <c r="BX47" s="1247"/>
      <c r="BY47" s="1247"/>
      <c r="BZ47" s="1247"/>
      <c r="CA47" s="1247"/>
      <c r="CB47" s="1247"/>
      <c r="CC47" s="1247"/>
      <c r="CD47" s="1247"/>
      <c r="CE47" s="1247"/>
      <c r="CF47" s="1247"/>
      <c r="CG47" s="1247"/>
      <c r="CH47" s="1247"/>
      <c r="CI47" s="1247"/>
      <c r="CJ47" s="1247"/>
      <c r="CK47" s="1247"/>
      <c r="CL47" s="1247"/>
      <c r="CM47" s="1247"/>
      <c r="CN47" s="1247"/>
      <c r="CO47" s="1247"/>
      <c r="CP47" s="1247"/>
      <c r="CQ47" s="1247"/>
      <c r="CR47" s="1247"/>
      <c r="CS47" s="1247"/>
      <c r="CT47" s="1247"/>
      <c r="CU47" s="1247"/>
      <c r="CV47" s="1247"/>
      <c r="CW47" s="1247"/>
      <c r="CX47" s="1247"/>
      <c r="CY47" s="1247"/>
      <c r="CZ47" s="1247"/>
      <c r="DA47" s="1247"/>
      <c r="DB47" s="1247"/>
      <c r="DC47" s="1247"/>
      <c r="DD47" s="1247"/>
      <c r="DE47" s="1247"/>
      <c r="DF47" s="1247"/>
      <c r="DG47" s="1247"/>
      <c r="DH47" s="1247"/>
      <c r="DK47" s="1452">
        <f t="shared" si="8"/>
        <v>0</v>
      </c>
      <c r="DL47" s="1452">
        <f t="shared" si="9"/>
        <v>0</v>
      </c>
    </row>
    <row r="48" spans="1:116" s="1449" customFormat="1" ht="14.25" customHeight="1" x14ac:dyDescent="0.2">
      <c r="A48" s="456"/>
      <c r="B48" s="123"/>
      <c r="C48" s="121"/>
      <c r="D48" s="122"/>
      <c r="E48" s="479"/>
      <c r="F48" s="480"/>
      <c r="G48" s="478"/>
      <c r="H48" s="476"/>
      <c r="I48" s="448"/>
      <c r="J48" s="157"/>
      <c r="K48" s="1055">
        <f t="shared" si="2"/>
        <v>0</v>
      </c>
      <c r="L48" s="1056">
        <f t="shared" si="5"/>
        <v>0</v>
      </c>
      <c r="M48" s="1056">
        <f t="shared" si="3"/>
        <v>0</v>
      </c>
      <c r="N48" s="158"/>
      <c r="O48" s="124"/>
      <c r="P48" s="124"/>
      <c r="Q48" s="158"/>
      <c r="R48" s="1447">
        <f t="shared" si="10"/>
        <v>0</v>
      </c>
      <c r="S48" s="1448">
        <f t="shared" si="11"/>
        <v>0</v>
      </c>
      <c r="T48" s="121"/>
      <c r="U48" s="125"/>
      <c r="W48" s="480"/>
      <c r="X48" s="1065" t="str">
        <f>IF(W48=" "," ",IF(W48="Vehículos",VLOOKUP($X$16,'Datos Indices'!$A$38:$Z$50,22,FALSE),IF(W48="Ipim",VLOOKUP($X$16,'Datos Indices'!$A$38:$Z$50,7,FALSE),IF(W48="Dólar",VLOOKUP($X$16,'Datos Indices'!$A$38:$Z$50,4,FALSE),IF(W48="Gasoil",VLOOKUP($X$16,'Datos Indices'!$A$38:$Z$50,10,FALSE),IF(W48="WPU06 Pesificado",VLOOKUP($X$16,'Datos Indices'!$A$38:$Z$50,26,FALSE),0))))))</f>
        <v xml:space="preserve"> </v>
      </c>
      <c r="Y48" s="1066">
        <f t="shared" si="6"/>
        <v>0</v>
      </c>
      <c r="AA48" s="928"/>
      <c r="AB48" s="1065" t="str">
        <f>IF(AA48=" "," ",IF(AA48="Vehículos",VLOOKUP($X$16,'Datos Indices'!$A$38:$Z$50,22,FALSE),IF(AA48="Ipim",VLOOKUP($X$16,'Datos Indices'!$A$38:$Z$50,7,FALSE),IF(AA48="Dólar",VLOOKUP($X$16,'Datos Indices'!$A$38:$Z$50,4,FALSE),IF(AA48="Gasoil",VLOOKUP($X$16,'Datos Indices'!$A$38:$Z$50,10,FALSE),IF(AA48="WPU06 Pesificado",VLOOKUP($X$16,'Datos Indices'!$A$38:$Z$50,26,FALSE),0))))))</f>
        <v xml:space="preserve"> </v>
      </c>
      <c r="AC48" s="1066">
        <f t="shared" si="4"/>
        <v>0</v>
      </c>
      <c r="AE48" s="1450" t="str">
        <f t="shared" si="7"/>
        <v/>
      </c>
      <c r="AF48" s="1451"/>
      <c r="AG48" s="1247"/>
      <c r="AH48" s="1247"/>
      <c r="AI48" s="1247"/>
      <c r="AJ48" s="1247"/>
      <c r="AK48" s="1247"/>
      <c r="AL48" s="1247"/>
      <c r="AM48" s="1247"/>
      <c r="AN48" s="1247"/>
      <c r="AO48" s="1247"/>
      <c r="AP48" s="1247"/>
      <c r="AQ48" s="1247"/>
      <c r="AR48" s="1247"/>
      <c r="AS48" s="1247"/>
      <c r="AT48" s="1247"/>
      <c r="AU48" s="1247"/>
      <c r="AV48" s="1247"/>
      <c r="AW48" s="1247"/>
      <c r="AX48" s="1247"/>
      <c r="AY48" s="1247"/>
      <c r="AZ48" s="1247"/>
      <c r="BA48" s="1247"/>
      <c r="BB48" s="1247"/>
      <c r="BC48" s="1247"/>
      <c r="BD48" s="1247"/>
      <c r="BE48" s="1247"/>
      <c r="BF48" s="1247"/>
      <c r="BG48" s="1247"/>
      <c r="BH48" s="1247"/>
      <c r="BI48" s="1247"/>
      <c r="BJ48" s="1247"/>
      <c r="BK48" s="1247"/>
      <c r="BL48" s="1247"/>
      <c r="BM48" s="1247"/>
      <c r="BN48" s="1247"/>
      <c r="BO48" s="1247"/>
      <c r="BP48" s="1247"/>
      <c r="BQ48" s="1247"/>
      <c r="BR48" s="1247"/>
      <c r="BS48" s="1247"/>
      <c r="BT48" s="1247"/>
      <c r="BU48" s="1247"/>
      <c r="BV48" s="1247"/>
      <c r="BW48" s="1247"/>
      <c r="BX48" s="1247"/>
      <c r="BY48" s="1247"/>
      <c r="BZ48" s="1247"/>
      <c r="CA48" s="1247"/>
      <c r="CB48" s="1247"/>
      <c r="CC48" s="1247"/>
      <c r="CD48" s="1247"/>
      <c r="CE48" s="1247"/>
      <c r="CF48" s="1247"/>
      <c r="CG48" s="1247"/>
      <c r="CH48" s="1247"/>
      <c r="CI48" s="1247"/>
      <c r="CJ48" s="1247"/>
      <c r="CK48" s="1247"/>
      <c r="CL48" s="1247"/>
      <c r="CM48" s="1247"/>
      <c r="CN48" s="1247"/>
      <c r="CO48" s="1247"/>
      <c r="CP48" s="1247"/>
      <c r="CQ48" s="1247"/>
      <c r="CR48" s="1247"/>
      <c r="CS48" s="1247"/>
      <c r="CT48" s="1247"/>
      <c r="CU48" s="1247"/>
      <c r="CV48" s="1247"/>
      <c r="CW48" s="1247"/>
      <c r="CX48" s="1247"/>
      <c r="CY48" s="1247"/>
      <c r="CZ48" s="1247"/>
      <c r="DA48" s="1247"/>
      <c r="DB48" s="1247"/>
      <c r="DC48" s="1247"/>
      <c r="DD48" s="1247"/>
      <c r="DE48" s="1247"/>
      <c r="DF48" s="1247"/>
      <c r="DG48" s="1247"/>
      <c r="DH48" s="1247"/>
      <c r="DK48" s="1452">
        <f t="shared" si="8"/>
        <v>0</v>
      </c>
      <c r="DL48" s="1452">
        <f t="shared" si="9"/>
        <v>0</v>
      </c>
    </row>
    <row r="49" spans="1:116" s="1449" customFormat="1" ht="14.25" customHeight="1" x14ac:dyDescent="0.2">
      <c r="A49" s="456"/>
      <c r="B49" s="123"/>
      <c r="C49" s="121"/>
      <c r="D49" s="122"/>
      <c r="E49" s="479"/>
      <c r="F49" s="480"/>
      <c r="G49" s="478"/>
      <c r="H49" s="476"/>
      <c r="I49" s="448"/>
      <c r="J49" s="157"/>
      <c r="K49" s="1055">
        <f t="shared" si="2"/>
        <v>0</v>
      </c>
      <c r="L49" s="1056">
        <f t="shared" si="5"/>
        <v>0</v>
      </c>
      <c r="M49" s="1056">
        <f t="shared" si="3"/>
        <v>0</v>
      </c>
      <c r="N49" s="158"/>
      <c r="O49" s="124"/>
      <c r="P49" s="124"/>
      <c r="Q49" s="158"/>
      <c r="R49" s="1447">
        <f t="shared" si="10"/>
        <v>0</v>
      </c>
      <c r="S49" s="1448">
        <f t="shared" si="11"/>
        <v>0</v>
      </c>
      <c r="T49" s="125"/>
      <c r="U49" s="125"/>
      <c r="W49" s="480"/>
      <c r="X49" s="1065" t="str">
        <f>IF(W49=" "," ",IF(W49="Vehículos",VLOOKUP($X$16,'Datos Indices'!$A$38:$Z$50,22,FALSE),IF(W49="Ipim",VLOOKUP($X$16,'Datos Indices'!$A$38:$Z$50,7,FALSE),IF(W49="Dólar",VLOOKUP($X$16,'Datos Indices'!$A$38:$Z$50,4,FALSE),IF(W49="Gasoil",VLOOKUP($X$16,'Datos Indices'!$A$38:$Z$50,10,FALSE),IF(W49="WPU06 Pesificado",VLOOKUP($X$16,'Datos Indices'!$A$38:$Z$50,26,FALSE),0))))))</f>
        <v xml:space="preserve"> </v>
      </c>
      <c r="Y49" s="1066">
        <f t="shared" si="6"/>
        <v>0</v>
      </c>
      <c r="AA49" s="928"/>
      <c r="AB49" s="1065" t="str">
        <f>IF(AA49=" "," ",IF(AA49="Vehículos",VLOOKUP($X$16,'Datos Indices'!$A$38:$Z$50,22,FALSE),IF(AA49="Ipim",VLOOKUP($X$16,'Datos Indices'!$A$38:$Z$50,7,FALSE),IF(AA49="Dólar",VLOOKUP($X$16,'Datos Indices'!$A$38:$Z$50,4,FALSE),IF(AA49="Gasoil",VLOOKUP($X$16,'Datos Indices'!$A$38:$Z$50,10,FALSE),IF(AA49="WPU06 Pesificado",VLOOKUP($X$16,'Datos Indices'!$A$38:$Z$50,26,FALSE),0))))))</f>
        <v xml:space="preserve"> </v>
      </c>
      <c r="AC49" s="1066">
        <f t="shared" si="4"/>
        <v>0</v>
      </c>
      <c r="AE49" s="1450" t="str">
        <f t="shared" si="7"/>
        <v/>
      </c>
      <c r="AF49" s="1451"/>
      <c r="AG49" s="1247"/>
      <c r="AH49" s="1247"/>
      <c r="AI49" s="1247"/>
      <c r="AJ49" s="1247"/>
      <c r="AK49" s="1247"/>
      <c r="AL49" s="1247"/>
      <c r="AM49" s="1247"/>
      <c r="AN49" s="1247"/>
      <c r="AO49" s="1247"/>
      <c r="AP49" s="1247"/>
      <c r="AQ49" s="1247"/>
      <c r="AR49" s="1247"/>
      <c r="AS49" s="1247"/>
      <c r="AT49" s="1247"/>
      <c r="AU49" s="1247"/>
      <c r="AV49" s="1247"/>
      <c r="AW49" s="1247"/>
      <c r="AX49" s="1247"/>
      <c r="AY49" s="1247"/>
      <c r="AZ49" s="1247"/>
      <c r="BA49" s="1247"/>
      <c r="BB49" s="1247"/>
      <c r="BC49" s="1247"/>
      <c r="BD49" s="1247"/>
      <c r="BE49" s="1247"/>
      <c r="BF49" s="1247"/>
      <c r="BG49" s="1247"/>
      <c r="BH49" s="1247"/>
      <c r="BI49" s="1247"/>
      <c r="BJ49" s="1247"/>
      <c r="BK49" s="1247"/>
      <c r="BL49" s="1247"/>
      <c r="BM49" s="1247"/>
      <c r="BN49" s="1247"/>
      <c r="BO49" s="1247"/>
      <c r="BP49" s="1247"/>
      <c r="BQ49" s="1247"/>
      <c r="BR49" s="1247"/>
      <c r="BS49" s="1247"/>
      <c r="BT49" s="1247"/>
      <c r="BU49" s="1247"/>
      <c r="BV49" s="1247"/>
      <c r="BW49" s="1247"/>
      <c r="BX49" s="1247"/>
      <c r="BY49" s="1247"/>
      <c r="BZ49" s="1247"/>
      <c r="CA49" s="1247"/>
      <c r="CB49" s="1247"/>
      <c r="CC49" s="1247"/>
      <c r="CD49" s="1247"/>
      <c r="CE49" s="1247"/>
      <c r="CF49" s="1247"/>
      <c r="CG49" s="1247"/>
      <c r="CH49" s="1247"/>
      <c r="CI49" s="1247"/>
      <c r="CJ49" s="1247"/>
      <c r="CK49" s="1247"/>
      <c r="CL49" s="1247"/>
      <c r="CM49" s="1247"/>
      <c r="CN49" s="1247"/>
      <c r="CO49" s="1247"/>
      <c r="CP49" s="1247"/>
      <c r="CQ49" s="1247"/>
      <c r="CR49" s="1247"/>
      <c r="CS49" s="1247"/>
      <c r="CT49" s="1247"/>
      <c r="CU49" s="1247"/>
      <c r="CV49" s="1247"/>
      <c r="CW49" s="1247"/>
      <c r="CX49" s="1247"/>
      <c r="CY49" s="1247"/>
      <c r="CZ49" s="1247"/>
      <c r="DA49" s="1247"/>
      <c r="DB49" s="1247"/>
      <c r="DC49" s="1247"/>
      <c r="DD49" s="1247"/>
      <c r="DE49" s="1247"/>
      <c r="DF49" s="1247"/>
      <c r="DG49" s="1247"/>
      <c r="DH49" s="1247"/>
      <c r="DK49" s="1452">
        <f t="shared" si="8"/>
        <v>0</v>
      </c>
      <c r="DL49" s="1452">
        <f t="shared" si="9"/>
        <v>0</v>
      </c>
    </row>
    <row r="50" spans="1:116" ht="14.25" customHeight="1" x14ac:dyDescent="0.2">
      <c r="A50" s="456"/>
      <c r="B50" s="123"/>
      <c r="C50" s="121"/>
      <c r="D50" s="122"/>
      <c r="E50" s="479"/>
      <c r="F50" s="480"/>
      <c r="G50" s="478"/>
      <c r="H50" s="476"/>
      <c r="I50" s="448"/>
      <c r="J50" s="157"/>
      <c r="K50" s="1055">
        <f t="shared" si="2"/>
        <v>0</v>
      </c>
      <c r="L50" s="1056">
        <f t="shared" si="5"/>
        <v>0</v>
      </c>
      <c r="M50" s="1056">
        <f t="shared" si="3"/>
        <v>0</v>
      </c>
      <c r="N50" s="158"/>
      <c r="O50" s="124"/>
      <c r="P50" s="124"/>
      <c r="Q50" s="158"/>
      <c r="R50" s="1447">
        <f t="shared" si="10"/>
        <v>0</v>
      </c>
      <c r="S50" s="1448">
        <f t="shared" si="11"/>
        <v>0</v>
      </c>
      <c r="T50" s="121"/>
      <c r="U50" s="125"/>
      <c r="W50" s="480"/>
      <c r="X50" s="1065" t="str">
        <f>IF(W50=" "," ",IF(W50="Vehículos",VLOOKUP($X$16,'Datos Indices'!$A$38:$Z$50,22,FALSE),IF(W50="Ipim",VLOOKUP($X$16,'Datos Indices'!$A$38:$Z$50,7,FALSE),IF(W50="Dólar",VLOOKUP($X$16,'Datos Indices'!$A$38:$Z$50,4,FALSE),IF(W50="Gasoil",VLOOKUP($X$16,'Datos Indices'!$A$38:$Z$50,10,FALSE),IF(W50="WPU06 Pesificado",VLOOKUP($X$16,'Datos Indices'!$A$38:$Z$50,26,FALSE),0))))))</f>
        <v xml:space="preserve"> </v>
      </c>
      <c r="Y50" s="1066">
        <f t="shared" si="6"/>
        <v>0</v>
      </c>
      <c r="AA50" s="928"/>
      <c r="AB50" s="1065" t="str">
        <f>IF(AA50=" "," ",IF(AA50="Vehículos",VLOOKUP($X$16,'Datos Indices'!$A$38:$Z$50,22,FALSE),IF(AA50="Ipim",VLOOKUP($X$16,'Datos Indices'!$A$38:$Z$50,7,FALSE),IF(AA50="Dólar",VLOOKUP($X$16,'Datos Indices'!$A$38:$Z$50,4,FALSE),IF(AA50="Gasoil",VLOOKUP($X$16,'Datos Indices'!$A$38:$Z$50,10,FALSE),IF(AA50="WPU06 Pesificado",VLOOKUP($X$16,'Datos Indices'!$A$38:$Z$50,26,FALSE),0))))))</f>
        <v xml:space="preserve"> </v>
      </c>
      <c r="AC50" s="1066">
        <f t="shared" si="4"/>
        <v>0</v>
      </c>
      <c r="AE50" s="1450" t="str">
        <f t="shared" si="7"/>
        <v/>
      </c>
      <c r="AG50" s="1247"/>
      <c r="AH50" s="1247"/>
      <c r="AI50" s="1247"/>
      <c r="AJ50" s="1247"/>
      <c r="AK50" s="1247"/>
      <c r="AL50" s="1247"/>
      <c r="AM50" s="1247"/>
      <c r="AN50" s="1247"/>
      <c r="AO50" s="1247"/>
      <c r="AP50" s="1247"/>
      <c r="AQ50" s="1247"/>
      <c r="AR50" s="1247"/>
      <c r="AS50" s="1247"/>
      <c r="AT50" s="1247"/>
      <c r="AU50" s="1247"/>
      <c r="AV50" s="1247"/>
      <c r="AW50" s="1247"/>
      <c r="AX50" s="1247"/>
      <c r="AY50" s="1247"/>
      <c r="AZ50" s="1247"/>
      <c r="BA50" s="1247"/>
      <c r="BB50" s="1247"/>
      <c r="BC50" s="1247"/>
      <c r="BD50" s="1247"/>
      <c r="BE50" s="1247"/>
      <c r="BF50" s="1247"/>
      <c r="BG50" s="1247"/>
      <c r="BH50" s="1247"/>
      <c r="BI50" s="1247"/>
      <c r="BJ50" s="1247"/>
      <c r="BK50" s="1247"/>
      <c r="BL50" s="1247"/>
      <c r="BM50" s="1247"/>
      <c r="BN50" s="1247"/>
      <c r="BO50" s="1247"/>
      <c r="BP50" s="1247"/>
      <c r="BQ50" s="1247"/>
      <c r="BR50" s="1247"/>
      <c r="BS50" s="1247"/>
      <c r="BT50" s="1247"/>
      <c r="BU50" s="1247"/>
      <c r="BV50" s="1247"/>
      <c r="BW50" s="1247"/>
      <c r="BX50" s="1247"/>
      <c r="BY50" s="1247"/>
      <c r="BZ50" s="1247"/>
      <c r="CA50" s="1247"/>
      <c r="CB50" s="1247"/>
      <c r="CC50" s="1247"/>
      <c r="CD50" s="1247"/>
      <c r="CE50" s="1247"/>
      <c r="CF50" s="1247"/>
      <c r="CG50" s="1247"/>
      <c r="CH50" s="1247"/>
      <c r="CI50" s="1247"/>
      <c r="CJ50" s="1247"/>
      <c r="CK50" s="1247"/>
      <c r="CL50" s="1247"/>
      <c r="CM50" s="1247"/>
      <c r="CN50" s="1247"/>
      <c r="CO50" s="1247"/>
      <c r="CP50" s="1247"/>
      <c r="CQ50" s="1247"/>
      <c r="CR50" s="1247"/>
      <c r="CS50" s="1247"/>
      <c r="CT50" s="1247"/>
      <c r="CU50" s="1247"/>
      <c r="CV50" s="1247"/>
      <c r="CW50" s="1247"/>
      <c r="CX50" s="1247"/>
      <c r="CY50" s="1247"/>
      <c r="CZ50" s="1247"/>
      <c r="DA50" s="1247"/>
      <c r="DB50" s="1247"/>
      <c r="DC50" s="1247"/>
      <c r="DD50" s="1247"/>
      <c r="DE50" s="1247"/>
      <c r="DF50" s="1247"/>
      <c r="DG50" s="1247"/>
      <c r="DH50" s="1247"/>
      <c r="DK50" s="1452">
        <f t="shared" si="8"/>
        <v>0</v>
      </c>
      <c r="DL50" s="1452">
        <f t="shared" si="9"/>
        <v>0</v>
      </c>
    </row>
    <row r="51" spans="1:116" ht="14.25" customHeight="1" x14ac:dyDescent="0.2">
      <c r="A51" s="456"/>
      <c r="B51" s="123"/>
      <c r="C51" s="121"/>
      <c r="D51" s="122"/>
      <c r="E51" s="479"/>
      <c r="F51" s="480"/>
      <c r="G51" s="478"/>
      <c r="H51" s="476"/>
      <c r="I51" s="448"/>
      <c r="J51" s="157"/>
      <c r="K51" s="1055">
        <f t="shared" si="2"/>
        <v>0</v>
      </c>
      <c r="L51" s="1056">
        <f t="shared" si="5"/>
        <v>0</v>
      </c>
      <c r="M51" s="1056">
        <f t="shared" si="3"/>
        <v>0</v>
      </c>
      <c r="N51" s="158"/>
      <c r="O51" s="124"/>
      <c r="P51" s="124"/>
      <c r="Q51" s="158"/>
      <c r="R51" s="1447">
        <f t="shared" si="10"/>
        <v>0</v>
      </c>
      <c r="S51" s="1448">
        <f t="shared" si="11"/>
        <v>0</v>
      </c>
      <c r="T51" s="121"/>
      <c r="U51" s="125"/>
      <c r="W51" s="480"/>
      <c r="X51" s="1065" t="str">
        <f>IF(W51=" "," ",IF(W51="Vehículos",VLOOKUP($X$16,'Datos Indices'!$A$38:$Z$50,22,FALSE),IF(W51="Ipim",VLOOKUP($X$16,'Datos Indices'!$A$38:$Z$50,7,FALSE),IF(W51="Dólar",VLOOKUP($X$16,'Datos Indices'!$A$38:$Z$50,4,FALSE),IF(W51="Gasoil",VLOOKUP($X$16,'Datos Indices'!$A$38:$Z$50,10,FALSE),IF(W51="WPU06 Pesificado",VLOOKUP($X$16,'Datos Indices'!$A$38:$Z$50,26,FALSE),0))))))</f>
        <v xml:space="preserve"> </v>
      </c>
      <c r="Y51" s="1066">
        <f t="shared" si="6"/>
        <v>0</v>
      </c>
      <c r="AA51" s="928"/>
      <c r="AB51" s="1065" t="str">
        <f>IF(AA51=" "," ",IF(AA51="Vehículos",VLOOKUP($X$16,'Datos Indices'!$A$38:$Z$50,22,FALSE),IF(AA51="Ipim",VLOOKUP($X$16,'Datos Indices'!$A$38:$Z$50,7,FALSE),IF(AA51="Dólar",VLOOKUP($X$16,'Datos Indices'!$A$38:$Z$50,4,FALSE),IF(AA51="Gasoil",VLOOKUP($X$16,'Datos Indices'!$A$38:$Z$50,10,FALSE),IF(AA51="WPU06 Pesificado",VLOOKUP($X$16,'Datos Indices'!$A$38:$Z$50,26,FALSE),0))))))</f>
        <v xml:space="preserve"> </v>
      </c>
      <c r="AC51" s="1066">
        <f t="shared" si="4"/>
        <v>0</v>
      </c>
      <c r="AE51" s="1450" t="str">
        <f t="shared" si="7"/>
        <v/>
      </c>
      <c r="AG51" s="1247"/>
      <c r="AH51" s="1247"/>
      <c r="AI51" s="1247"/>
      <c r="AJ51" s="1247"/>
      <c r="AK51" s="1247"/>
      <c r="AL51" s="1247"/>
      <c r="AM51" s="1247"/>
      <c r="AN51" s="1247"/>
      <c r="AO51" s="1247"/>
      <c r="AP51" s="1247"/>
      <c r="AQ51" s="1247"/>
      <c r="AR51" s="1247"/>
      <c r="AS51" s="1247"/>
      <c r="AT51" s="1247"/>
      <c r="AU51" s="1247"/>
      <c r="AV51" s="1247"/>
      <c r="AW51" s="1247"/>
      <c r="AX51" s="1247"/>
      <c r="AY51" s="1247"/>
      <c r="AZ51" s="1247"/>
      <c r="BA51" s="1247"/>
      <c r="BB51" s="1247"/>
      <c r="BC51" s="1247"/>
      <c r="BD51" s="1247"/>
      <c r="BE51" s="1247"/>
      <c r="BF51" s="1247"/>
      <c r="BG51" s="1247"/>
      <c r="BH51" s="1247"/>
      <c r="BI51" s="1247"/>
      <c r="BJ51" s="1247"/>
      <c r="BK51" s="1247"/>
      <c r="BL51" s="1247"/>
      <c r="BM51" s="1247"/>
      <c r="BN51" s="1247"/>
      <c r="BO51" s="1247"/>
      <c r="BP51" s="1247"/>
      <c r="BQ51" s="1247"/>
      <c r="BR51" s="1247"/>
      <c r="BS51" s="1247"/>
      <c r="BT51" s="1247"/>
      <c r="BU51" s="1247"/>
      <c r="BV51" s="1247"/>
      <c r="BW51" s="1247"/>
      <c r="BX51" s="1247"/>
      <c r="BY51" s="1247"/>
      <c r="BZ51" s="1247"/>
      <c r="CA51" s="1247"/>
      <c r="CB51" s="1247"/>
      <c r="CC51" s="1247"/>
      <c r="CD51" s="1247"/>
      <c r="CE51" s="1247"/>
      <c r="CF51" s="1247"/>
      <c r="CG51" s="1247"/>
      <c r="CH51" s="1247"/>
      <c r="CI51" s="1247"/>
      <c r="CJ51" s="1247"/>
      <c r="CK51" s="1247"/>
      <c r="CL51" s="1247"/>
      <c r="CM51" s="1247"/>
      <c r="CN51" s="1247"/>
      <c r="CO51" s="1247"/>
      <c r="CP51" s="1247"/>
      <c r="CQ51" s="1247"/>
      <c r="CR51" s="1247"/>
      <c r="CS51" s="1247"/>
      <c r="CT51" s="1247"/>
      <c r="CU51" s="1247"/>
      <c r="CV51" s="1247"/>
      <c r="CW51" s="1247"/>
      <c r="CX51" s="1247"/>
      <c r="CY51" s="1247"/>
      <c r="CZ51" s="1247"/>
      <c r="DA51" s="1247"/>
      <c r="DB51" s="1247"/>
      <c r="DC51" s="1247"/>
      <c r="DD51" s="1247"/>
      <c r="DE51" s="1247"/>
      <c r="DF51" s="1247"/>
      <c r="DG51" s="1247"/>
      <c r="DH51" s="1247"/>
      <c r="DK51" s="1452">
        <f t="shared" si="8"/>
        <v>0</v>
      </c>
      <c r="DL51" s="1452">
        <f t="shared" si="9"/>
        <v>0</v>
      </c>
    </row>
    <row r="52" spans="1:116" ht="14.25" customHeight="1" x14ac:dyDescent="0.2">
      <c r="A52" s="456"/>
      <c r="B52" s="123"/>
      <c r="C52" s="121"/>
      <c r="D52" s="122"/>
      <c r="E52" s="479"/>
      <c r="F52" s="480"/>
      <c r="G52" s="478"/>
      <c r="H52" s="476"/>
      <c r="I52" s="448"/>
      <c r="J52" s="157"/>
      <c r="K52" s="1055">
        <f t="shared" si="2"/>
        <v>0</v>
      </c>
      <c r="L52" s="1056">
        <f t="shared" si="5"/>
        <v>0</v>
      </c>
      <c r="M52" s="1056">
        <f t="shared" si="3"/>
        <v>0</v>
      </c>
      <c r="N52" s="158"/>
      <c r="O52" s="124"/>
      <c r="P52" s="124"/>
      <c r="Q52" s="158"/>
      <c r="R52" s="1447">
        <f t="shared" si="10"/>
        <v>0</v>
      </c>
      <c r="S52" s="1448">
        <f t="shared" si="11"/>
        <v>0</v>
      </c>
      <c r="T52" s="126"/>
      <c r="U52" s="125"/>
      <c r="W52" s="480"/>
      <c r="X52" s="1065" t="str">
        <f>IF(W52=" "," ",IF(W52="Vehículos",VLOOKUP($X$16,'Datos Indices'!$A$38:$Z$50,22,FALSE),IF(W52="Ipim",VLOOKUP($X$16,'Datos Indices'!$A$38:$Z$50,7,FALSE),IF(W52="Dólar",VLOOKUP($X$16,'Datos Indices'!$A$38:$Z$50,4,FALSE),IF(W52="Gasoil",VLOOKUP($X$16,'Datos Indices'!$A$38:$Z$50,10,FALSE),IF(W52="WPU06 Pesificado",VLOOKUP($X$16,'Datos Indices'!$A$38:$Z$50,26,FALSE),0))))))</f>
        <v xml:space="preserve"> </v>
      </c>
      <c r="Y52" s="1066">
        <f t="shared" si="6"/>
        <v>0</v>
      </c>
      <c r="AA52" s="928"/>
      <c r="AB52" s="1065" t="str">
        <f>IF(AA52=" "," ",IF(AA52="Vehículos",VLOOKUP($X$16,'Datos Indices'!$A$38:$Z$50,22,FALSE),IF(AA52="Ipim",VLOOKUP($X$16,'Datos Indices'!$A$38:$Z$50,7,FALSE),IF(AA52="Dólar",VLOOKUP($X$16,'Datos Indices'!$A$38:$Z$50,4,FALSE),IF(AA52="Gasoil",VLOOKUP($X$16,'Datos Indices'!$A$38:$Z$50,10,FALSE),IF(AA52="WPU06 Pesificado",VLOOKUP($X$16,'Datos Indices'!$A$38:$Z$50,26,FALSE),0))))))</f>
        <v xml:space="preserve"> </v>
      </c>
      <c r="AC52" s="1066">
        <f t="shared" si="4"/>
        <v>0</v>
      </c>
      <c r="AE52" s="1450" t="str">
        <f t="shared" si="7"/>
        <v/>
      </c>
      <c r="AG52" s="1247"/>
      <c r="AH52" s="1247"/>
      <c r="AI52" s="1247"/>
      <c r="AJ52" s="1247"/>
      <c r="AK52" s="1247"/>
      <c r="AL52" s="1247"/>
      <c r="AM52" s="1247"/>
      <c r="AN52" s="1247"/>
      <c r="AO52" s="1247"/>
      <c r="AP52" s="1247"/>
      <c r="AQ52" s="1247"/>
      <c r="AR52" s="1247"/>
      <c r="AS52" s="1247"/>
      <c r="AT52" s="1247"/>
      <c r="AU52" s="1247"/>
      <c r="AV52" s="1247"/>
      <c r="AW52" s="1247"/>
      <c r="AX52" s="1247"/>
      <c r="AY52" s="1247"/>
      <c r="AZ52" s="1247"/>
      <c r="BA52" s="1247"/>
      <c r="BB52" s="1247"/>
      <c r="BC52" s="1247"/>
      <c r="BD52" s="1247"/>
      <c r="BE52" s="1247"/>
      <c r="BF52" s="1247"/>
      <c r="BG52" s="1247"/>
      <c r="BH52" s="1247"/>
      <c r="BI52" s="1247"/>
      <c r="BJ52" s="1247"/>
      <c r="BK52" s="1247"/>
      <c r="BL52" s="1247"/>
      <c r="BM52" s="1247"/>
      <c r="BN52" s="1247"/>
      <c r="BO52" s="1247"/>
      <c r="BP52" s="1247"/>
      <c r="BQ52" s="1247"/>
      <c r="BR52" s="1247"/>
      <c r="BS52" s="1247"/>
      <c r="BT52" s="1247"/>
      <c r="BU52" s="1247"/>
      <c r="BV52" s="1247"/>
      <c r="BW52" s="1247"/>
      <c r="BX52" s="1247"/>
      <c r="BY52" s="1247"/>
      <c r="BZ52" s="1247"/>
      <c r="CA52" s="1247"/>
      <c r="CB52" s="1247"/>
      <c r="CC52" s="1247"/>
      <c r="CD52" s="1247"/>
      <c r="CE52" s="1247"/>
      <c r="CF52" s="1247"/>
      <c r="CG52" s="1247"/>
      <c r="CH52" s="1247"/>
      <c r="CI52" s="1247"/>
      <c r="CJ52" s="1247"/>
      <c r="CK52" s="1247"/>
      <c r="CL52" s="1247"/>
      <c r="CM52" s="1247"/>
      <c r="CN52" s="1247"/>
      <c r="CO52" s="1247"/>
      <c r="CP52" s="1247"/>
      <c r="CQ52" s="1247"/>
      <c r="CR52" s="1247"/>
      <c r="CS52" s="1247"/>
      <c r="CT52" s="1247"/>
      <c r="CU52" s="1247"/>
      <c r="CV52" s="1247"/>
      <c r="CW52" s="1247"/>
      <c r="CX52" s="1247"/>
      <c r="CY52" s="1247"/>
      <c r="CZ52" s="1247"/>
      <c r="DA52" s="1247"/>
      <c r="DB52" s="1247"/>
      <c r="DC52" s="1247"/>
      <c r="DD52" s="1247"/>
      <c r="DE52" s="1247"/>
      <c r="DF52" s="1247"/>
      <c r="DG52" s="1247"/>
      <c r="DH52" s="1247"/>
      <c r="DK52" s="1452">
        <f t="shared" si="8"/>
        <v>0</v>
      </c>
      <c r="DL52" s="1452">
        <f t="shared" si="9"/>
        <v>0</v>
      </c>
    </row>
    <row r="53" spans="1:116" ht="14.25" customHeight="1" x14ac:dyDescent="0.2">
      <c r="A53" s="456"/>
      <c r="B53" s="123"/>
      <c r="C53" s="121"/>
      <c r="D53" s="122"/>
      <c r="E53" s="479"/>
      <c r="F53" s="480"/>
      <c r="G53" s="478"/>
      <c r="H53" s="476"/>
      <c r="I53" s="448"/>
      <c r="J53" s="157"/>
      <c r="K53" s="1055">
        <f t="shared" si="2"/>
        <v>0</v>
      </c>
      <c r="L53" s="1056">
        <f t="shared" si="5"/>
        <v>0</v>
      </c>
      <c r="M53" s="1056">
        <f t="shared" si="3"/>
        <v>0</v>
      </c>
      <c r="N53" s="158"/>
      <c r="O53" s="124"/>
      <c r="P53" s="124"/>
      <c r="Q53" s="158"/>
      <c r="R53" s="1447">
        <f t="shared" si="10"/>
        <v>0</v>
      </c>
      <c r="S53" s="1448">
        <f t="shared" si="11"/>
        <v>0</v>
      </c>
      <c r="T53" s="121"/>
      <c r="U53" s="125"/>
      <c r="W53" s="480"/>
      <c r="X53" s="1065" t="str">
        <f>IF(W53=" "," ",IF(W53="Vehículos",VLOOKUP($X$16,'Datos Indices'!$A$38:$Z$50,22,FALSE),IF(W53="Ipim",VLOOKUP($X$16,'Datos Indices'!$A$38:$Z$50,7,FALSE),IF(W53="Dólar",VLOOKUP($X$16,'Datos Indices'!$A$38:$Z$50,4,FALSE),IF(W53="Gasoil",VLOOKUP($X$16,'Datos Indices'!$A$38:$Z$50,10,FALSE),IF(W53="WPU06 Pesificado",VLOOKUP($X$16,'Datos Indices'!$A$38:$Z$50,26,FALSE),0))))))</f>
        <v xml:space="preserve"> </v>
      </c>
      <c r="Y53" s="1066">
        <f t="shared" si="6"/>
        <v>0</v>
      </c>
      <c r="AA53" s="928"/>
      <c r="AB53" s="1065" t="str">
        <f>IF(AA53=" "," ",IF(AA53="Vehículos",VLOOKUP($X$16,'Datos Indices'!$A$38:$Z$50,22,FALSE),IF(AA53="Ipim",VLOOKUP($X$16,'Datos Indices'!$A$38:$Z$50,7,FALSE),IF(AA53="Dólar",VLOOKUP($X$16,'Datos Indices'!$A$38:$Z$50,4,FALSE),IF(AA53="Gasoil",VLOOKUP($X$16,'Datos Indices'!$A$38:$Z$50,10,FALSE),IF(AA53="WPU06 Pesificado",VLOOKUP($X$16,'Datos Indices'!$A$38:$Z$50,26,FALSE),0))))))</f>
        <v xml:space="preserve"> </v>
      </c>
      <c r="AC53" s="1066">
        <f t="shared" si="4"/>
        <v>0</v>
      </c>
      <c r="AE53" s="1450" t="str">
        <f t="shared" si="7"/>
        <v/>
      </c>
      <c r="AG53" s="1247"/>
      <c r="AH53" s="1247"/>
      <c r="AI53" s="1247"/>
      <c r="AJ53" s="1247"/>
      <c r="AK53" s="1247"/>
      <c r="AL53" s="1247"/>
      <c r="AM53" s="1247"/>
      <c r="AN53" s="1247"/>
      <c r="AO53" s="1247"/>
      <c r="AP53" s="1247"/>
      <c r="AQ53" s="1247"/>
      <c r="AR53" s="1247"/>
      <c r="AS53" s="1247"/>
      <c r="AT53" s="1247"/>
      <c r="AU53" s="1247"/>
      <c r="AV53" s="1247"/>
      <c r="AW53" s="1247"/>
      <c r="AX53" s="1247"/>
      <c r="AY53" s="1247"/>
      <c r="AZ53" s="1247"/>
      <c r="BA53" s="1247"/>
      <c r="BB53" s="1247"/>
      <c r="BC53" s="1247"/>
      <c r="BD53" s="1247"/>
      <c r="BE53" s="1247"/>
      <c r="BF53" s="1247"/>
      <c r="BG53" s="1247"/>
      <c r="BH53" s="1247"/>
      <c r="BI53" s="1247"/>
      <c r="BJ53" s="1247"/>
      <c r="BK53" s="1247"/>
      <c r="BL53" s="1247"/>
      <c r="BM53" s="1247"/>
      <c r="BN53" s="1247"/>
      <c r="BO53" s="1247"/>
      <c r="BP53" s="1247"/>
      <c r="BQ53" s="1247"/>
      <c r="BR53" s="1247"/>
      <c r="BS53" s="1247"/>
      <c r="BT53" s="1247"/>
      <c r="BU53" s="1247"/>
      <c r="BV53" s="1247"/>
      <c r="BW53" s="1247"/>
      <c r="BX53" s="1247"/>
      <c r="BY53" s="1247"/>
      <c r="BZ53" s="1247"/>
      <c r="CA53" s="1247"/>
      <c r="CB53" s="1247"/>
      <c r="CC53" s="1247"/>
      <c r="CD53" s="1247"/>
      <c r="CE53" s="1247"/>
      <c r="CF53" s="1247"/>
      <c r="CG53" s="1247"/>
      <c r="CH53" s="1247"/>
      <c r="CI53" s="1247"/>
      <c r="CJ53" s="1247"/>
      <c r="CK53" s="1247"/>
      <c r="CL53" s="1247"/>
      <c r="CM53" s="1247"/>
      <c r="CN53" s="1247"/>
      <c r="CO53" s="1247"/>
      <c r="CP53" s="1247"/>
      <c r="CQ53" s="1247"/>
      <c r="CR53" s="1247"/>
      <c r="CS53" s="1247"/>
      <c r="CT53" s="1247"/>
      <c r="CU53" s="1247"/>
      <c r="CV53" s="1247"/>
      <c r="CW53" s="1247"/>
      <c r="CX53" s="1247"/>
      <c r="CY53" s="1247"/>
      <c r="CZ53" s="1247"/>
      <c r="DA53" s="1247"/>
      <c r="DB53" s="1247"/>
      <c r="DC53" s="1247"/>
      <c r="DD53" s="1247"/>
      <c r="DE53" s="1247"/>
      <c r="DF53" s="1247"/>
      <c r="DG53" s="1247"/>
      <c r="DH53" s="1247"/>
      <c r="DK53" s="1452">
        <f t="shared" si="8"/>
        <v>0</v>
      </c>
      <c r="DL53" s="1452">
        <f t="shared" si="9"/>
        <v>0</v>
      </c>
    </row>
    <row r="54" spans="1:116" ht="14.25" customHeight="1" x14ac:dyDescent="0.2">
      <c r="A54" s="456"/>
      <c r="B54" s="123"/>
      <c r="C54" s="121"/>
      <c r="D54" s="122"/>
      <c r="E54" s="479"/>
      <c r="F54" s="480"/>
      <c r="G54" s="478"/>
      <c r="H54" s="476"/>
      <c r="I54" s="448"/>
      <c r="J54" s="157"/>
      <c r="K54" s="1055">
        <f t="shared" si="2"/>
        <v>0</v>
      </c>
      <c r="L54" s="1056">
        <f t="shared" si="5"/>
        <v>0</v>
      </c>
      <c r="M54" s="1056">
        <f t="shared" si="3"/>
        <v>0</v>
      </c>
      <c r="N54" s="158"/>
      <c r="O54" s="124"/>
      <c r="P54" s="124"/>
      <c r="Q54" s="158"/>
      <c r="R54" s="1447">
        <f t="shared" si="10"/>
        <v>0</v>
      </c>
      <c r="S54" s="1448">
        <f t="shared" si="11"/>
        <v>0</v>
      </c>
      <c r="T54" s="121"/>
      <c r="U54" s="125"/>
      <c r="W54" s="480"/>
      <c r="X54" s="1065" t="str">
        <f>IF(W54=" "," ",IF(W54="Vehículos",VLOOKUP($X$16,'Datos Indices'!$A$38:$Z$50,22,FALSE),IF(W54="Ipim",VLOOKUP($X$16,'Datos Indices'!$A$38:$Z$50,7,FALSE),IF(W54="Dólar",VLOOKUP($X$16,'Datos Indices'!$A$38:$Z$50,4,FALSE),IF(W54="Gasoil",VLOOKUP($X$16,'Datos Indices'!$A$38:$Z$50,10,FALSE),IF(W54="WPU06 Pesificado",VLOOKUP($X$16,'Datos Indices'!$A$38:$Z$50,26,FALSE),0))))))</f>
        <v xml:space="preserve"> </v>
      </c>
      <c r="Y54" s="1066">
        <f t="shared" si="6"/>
        <v>0</v>
      </c>
      <c r="AA54" s="928"/>
      <c r="AB54" s="1065" t="str">
        <f>IF(AA54=" "," ",IF(AA54="Vehículos",VLOOKUP($X$16,'Datos Indices'!$A$38:$Z$50,22,FALSE),IF(AA54="Ipim",VLOOKUP($X$16,'Datos Indices'!$A$38:$Z$50,7,FALSE),IF(AA54="Dólar",VLOOKUP($X$16,'Datos Indices'!$A$38:$Z$50,4,FALSE),IF(AA54="Gasoil",VLOOKUP($X$16,'Datos Indices'!$A$38:$Z$50,10,FALSE),IF(AA54="WPU06 Pesificado",VLOOKUP($X$16,'Datos Indices'!$A$38:$Z$50,26,FALSE),0))))))</f>
        <v xml:space="preserve"> </v>
      </c>
      <c r="AC54" s="1066">
        <f t="shared" si="4"/>
        <v>0</v>
      </c>
      <c r="AE54" s="1450" t="str">
        <f t="shared" si="7"/>
        <v/>
      </c>
      <c r="AG54" s="1247"/>
      <c r="AH54" s="1247"/>
      <c r="AI54" s="1247"/>
      <c r="AJ54" s="1247"/>
      <c r="AK54" s="1247"/>
      <c r="AL54" s="1247"/>
      <c r="AM54" s="1247"/>
      <c r="AN54" s="1247"/>
      <c r="AO54" s="1247"/>
      <c r="AP54" s="1247"/>
      <c r="AQ54" s="1247"/>
      <c r="AR54" s="1247"/>
      <c r="AS54" s="1247"/>
      <c r="AT54" s="1247"/>
      <c r="AU54" s="1247"/>
      <c r="AV54" s="1247"/>
      <c r="AW54" s="1247"/>
      <c r="AX54" s="1247"/>
      <c r="AY54" s="1247"/>
      <c r="AZ54" s="1247"/>
      <c r="BA54" s="1247"/>
      <c r="BB54" s="1247"/>
      <c r="BC54" s="1247"/>
      <c r="BD54" s="1247"/>
      <c r="BE54" s="1247"/>
      <c r="BF54" s="1247"/>
      <c r="BG54" s="1247"/>
      <c r="BH54" s="1247"/>
      <c r="BI54" s="1247"/>
      <c r="BJ54" s="1247"/>
      <c r="BK54" s="1247"/>
      <c r="BL54" s="1247"/>
      <c r="BM54" s="1247"/>
      <c r="BN54" s="1247"/>
      <c r="BO54" s="1247"/>
      <c r="BP54" s="1247"/>
      <c r="BQ54" s="1247"/>
      <c r="BR54" s="1247"/>
      <c r="BS54" s="1247"/>
      <c r="BT54" s="1247"/>
      <c r="BU54" s="1247"/>
      <c r="BV54" s="1247"/>
      <c r="BW54" s="1247"/>
      <c r="BX54" s="1247"/>
      <c r="BY54" s="1247"/>
      <c r="BZ54" s="1247"/>
      <c r="CA54" s="1247"/>
      <c r="CB54" s="1247"/>
      <c r="CC54" s="1247"/>
      <c r="CD54" s="1247"/>
      <c r="CE54" s="1247"/>
      <c r="CF54" s="1247"/>
      <c r="CG54" s="1247"/>
      <c r="CH54" s="1247"/>
      <c r="CI54" s="1247"/>
      <c r="CJ54" s="1247"/>
      <c r="CK54" s="1247"/>
      <c r="CL54" s="1247"/>
      <c r="CM54" s="1247"/>
      <c r="CN54" s="1247"/>
      <c r="CO54" s="1247"/>
      <c r="CP54" s="1247"/>
      <c r="CQ54" s="1247"/>
      <c r="CR54" s="1247"/>
      <c r="CS54" s="1247"/>
      <c r="CT54" s="1247"/>
      <c r="CU54" s="1247"/>
      <c r="CV54" s="1247"/>
      <c r="CW54" s="1247"/>
      <c r="CX54" s="1247"/>
      <c r="CY54" s="1247"/>
      <c r="CZ54" s="1247"/>
      <c r="DA54" s="1247"/>
      <c r="DB54" s="1247"/>
      <c r="DC54" s="1247"/>
      <c r="DD54" s="1247"/>
      <c r="DE54" s="1247"/>
      <c r="DF54" s="1247"/>
      <c r="DG54" s="1247"/>
      <c r="DH54" s="1247"/>
      <c r="DK54" s="1452">
        <f t="shared" si="8"/>
        <v>0</v>
      </c>
      <c r="DL54" s="1452">
        <f t="shared" si="9"/>
        <v>0</v>
      </c>
    </row>
    <row r="55" spans="1:116" ht="14.25" customHeight="1" x14ac:dyDescent="0.2">
      <c r="A55" s="456"/>
      <c r="B55" s="123"/>
      <c r="C55" s="121"/>
      <c r="D55" s="122"/>
      <c r="E55" s="479"/>
      <c r="F55" s="480"/>
      <c r="G55" s="478"/>
      <c r="H55" s="476"/>
      <c r="I55" s="448"/>
      <c r="J55" s="157"/>
      <c r="K55" s="1055">
        <f t="shared" si="2"/>
        <v>0</v>
      </c>
      <c r="L55" s="1056">
        <f t="shared" si="5"/>
        <v>0</v>
      </c>
      <c r="M55" s="1056">
        <f t="shared" si="3"/>
        <v>0</v>
      </c>
      <c r="N55" s="158"/>
      <c r="O55" s="124"/>
      <c r="P55" s="124"/>
      <c r="Q55" s="158"/>
      <c r="R55" s="1447">
        <f t="shared" si="10"/>
        <v>0</v>
      </c>
      <c r="S55" s="1448">
        <f t="shared" si="11"/>
        <v>0</v>
      </c>
      <c r="T55" s="125"/>
      <c r="U55" s="125"/>
      <c r="W55" s="480"/>
      <c r="X55" s="1065" t="str">
        <f>IF(W55=" "," ",IF(W55="Vehículos",VLOOKUP($X$16,'Datos Indices'!$A$38:$Z$50,22,FALSE),IF(W55="Ipim",VLOOKUP($X$16,'Datos Indices'!$A$38:$Z$50,7,FALSE),IF(W55="Dólar",VLOOKUP($X$16,'Datos Indices'!$A$38:$Z$50,4,FALSE),IF(W55="Gasoil",VLOOKUP($X$16,'Datos Indices'!$A$38:$Z$50,10,FALSE),IF(W55="WPU06 Pesificado",VLOOKUP($X$16,'Datos Indices'!$A$38:$Z$50,26,FALSE),0))))))</f>
        <v xml:space="preserve"> </v>
      </c>
      <c r="Y55" s="1066">
        <f t="shared" si="6"/>
        <v>0</v>
      </c>
      <c r="AA55" s="928"/>
      <c r="AB55" s="1065" t="str">
        <f>IF(AA55=" "," ",IF(AA55="Vehículos",VLOOKUP($X$16,'Datos Indices'!$A$38:$Z$50,22,FALSE),IF(AA55="Ipim",VLOOKUP($X$16,'Datos Indices'!$A$38:$Z$50,7,FALSE),IF(AA55="Dólar",VLOOKUP($X$16,'Datos Indices'!$A$38:$Z$50,4,FALSE),IF(AA55="Gasoil",VLOOKUP($X$16,'Datos Indices'!$A$38:$Z$50,10,FALSE),IF(AA55="WPU06 Pesificado",VLOOKUP($X$16,'Datos Indices'!$A$38:$Z$50,26,FALSE),0))))))</f>
        <v xml:space="preserve"> </v>
      </c>
      <c r="AC55" s="1066">
        <f t="shared" si="4"/>
        <v>0</v>
      </c>
      <c r="AE55" s="1450" t="str">
        <f t="shared" si="7"/>
        <v/>
      </c>
      <c r="AG55" s="1247"/>
      <c r="AH55" s="1247"/>
      <c r="AI55" s="1247"/>
      <c r="AJ55" s="1247"/>
      <c r="AK55" s="1247"/>
      <c r="AL55" s="1247"/>
      <c r="AM55" s="1247"/>
      <c r="AN55" s="1247"/>
      <c r="AO55" s="1247"/>
      <c r="AP55" s="1247"/>
      <c r="AQ55" s="1247"/>
      <c r="AR55" s="1247"/>
      <c r="AS55" s="1247"/>
      <c r="AT55" s="1247"/>
      <c r="AU55" s="1247"/>
      <c r="AV55" s="1247"/>
      <c r="AW55" s="1247"/>
      <c r="AX55" s="1247"/>
      <c r="AY55" s="1247"/>
      <c r="AZ55" s="1247"/>
      <c r="BA55" s="1247"/>
      <c r="BB55" s="1247"/>
      <c r="BC55" s="1247"/>
      <c r="BD55" s="1247"/>
      <c r="BE55" s="1247"/>
      <c r="BF55" s="1247"/>
      <c r="BG55" s="1247"/>
      <c r="BH55" s="1247"/>
      <c r="BI55" s="1247"/>
      <c r="BJ55" s="1247"/>
      <c r="BK55" s="1247"/>
      <c r="BL55" s="1247"/>
      <c r="BM55" s="1247"/>
      <c r="BN55" s="1247"/>
      <c r="BO55" s="1247"/>
      <c r="BP55" s="1247"/>
      <c r="BQ55" s="1247"/>
      <c r="BR55" s="1247"/>
      <c r="BS55" s="1247"/>
      <c r="BT55" s="1247"/>
      <c r="BU55" s="1247"/>
      <c r="BV55" s="1247"/>
      <c r="BW55" s="1247"/>
      <c r="BX55" s="1247"/>
      <c r="BY55" s="1247"/>
      <c r="BZ55" s="1247"/>
      <c r="CA55" s="1247"/>
      <c r="CB55" s="1247"/>
      <c r="CC55" s="1247"/>
      <c r="CD55" s="1247"/>
      <c r="CE55" s="1247"/>
      <c r="CF55" s="1247"/>
      <c r="CG55" s="1247"/>
      <c r="CH55" s="1247"/>
      <c r="CI55" s="1247"/>
      <c r="CJ55" s="1247"/>
      <c r="CK55" s="1247"/>
      <c r="CL55" s="1247"/>
      <c r="CM55" s="1247"/>
      <c r="CN55" s="1247"/>
      <c r="CO55" s="1247"/>
      <c r="CP55" s="1247"/>
      <c r="CQ55" s="1247"/>
      <c r="CR55" s="1247"/>
      <c r="CS55" s="1247"/>
      <c r="CT55" s="1247"/>
      <c r="CU55" s="1247"/>
      <c r="CV55" s="1247"/>
      <c r="CW55" s="1247"/>
      <c r="CX55" s="1247"/>
      <c r="CY55" s="1247"/>
      <c r="CZ55" s="1247"/>
      <c r="DA55" s="1247"/>
      <c r="DB55" s="1247"/>
      <c r="DC55" s="1247"/>
      <c r="DD55" s="1247"/>
      <c r="DE55" s="1247"/>
      <c r="DF55" s="1247"/>
      <c r="DG55" s="1247"/>
      <c r="DH55" s="1247"/>
      <c r="DK55" s="1452">
        <f t="shared" si="8"/>
        <v>0</v>
      </c>
      <c r="DL55" s="1452">
        <f t="shared" si="9"/>
        <v>0</v>
      </c>
    </row>
    <row r="56" spans="1:116" ht="14.25" customHeight="1" x14ac:dyDescent="0.2">
      <c r="A56" s="456"/>
      <c r="B56" s="123"/>
      <c r="C56" s="121"/>
      <c r="D56" s="122"/>
      <c r="E56" s="479"/>
      <c r="F56" s="480"/>
      <c r="G56" s="478"/>
      <c r="H56" s="476"/>
      <c r="I56" s="448"/>
      <c r="J56" s="157"/>
      <c r="K56" s="1055">
        <f t="shared" si="2"/>
        <v>0</v>
      </c>
      <c r="L56" s="1056">
        <f t="shared" si="5"/>
        <v>0</v>
      </c>
      <c r="M56" s="1056">
        <f t="shared" si="3"/>
        <v>0</v>
      </c>
      <c r="N56" s="158"/>
      <c r="O56" s="124"/>
      <c r="P56" s="124"/>
      <c r="Q56" s="158"/>
      <c r="R56" s="1447">
        <f t="shared" si="10"/>
        <v>0</v>
      </c>
      <c r="S56" s="1448">
        <f t="shared" si="11"/>
        <v>0</v>
      </c>
      <c r="T56" s="121"/>
      <c r="U56" s="125"/>
      <c r="W56" s="480"/>
      <c r="X56" s="1065" t="str">
        <f>IF(W56=" "," ",IF(W56="Vehículos",VLOOKUP($X$16,'Datos Indices'!$A$38:$Z$50,22,FALSE),IF(W56="Ipim",VLOOKUP($X$16,'Datos Indices'!$A$38:$Z$50,7,FALSE),IF(W56="Dólar",VLOOKUP($X$16,'Datos Indices'!$A$38:$Z$50,4,FALSE),IF(W56="Gasoil",VLOOKUP($X$16,'Datos Indices'!$A$38:$Z$50,10,FALSE),IF(W56="WPU06 Pesificado",VLOOKUP($X$16,'Datos Indices'!$A$38:$Z$50,26,FALSE),0))))))</f>
        <v xml:space="preserve"> </v>
      </c>
      <c r="Y56" s="1066">
        <f t="shared" si="6"/>
        <v>0</v>
      </c>
      <c r="AA56" s="928"/>
      <c r="AB56" s="1065" t="str">
        <f>IF(AA56=" "," ",IF(AA56="Vehículos",VLOOKUP($X$16,'Datos Indices'!$A$38:$Z$50,22,FALSE),IF(AA56="Ipim",VLOOKUP($X$16,'Datos Indices'!$A$38:$Z$50,7,FALSE),IF(AA56="Dólar",VLOOKUP($X$16,'Datos Indices'!$A$38:$Z$50,4,FALSE),IF(AA56="Gasoil",VLOOKUP($X$16,'Datos Indices'!$A$38:$Z$50,10,FALSE),IF(AA56="WPU06 Pesificado",VLOOKUP($X$16,'Datos Indices'!$A$38:$Z$50,26,FALSE),0))))))</f>
        <v xml:space="preserve"> </v>
      </c>
      <c r="AC56" s="1066">
        <f t="shared" si="4"/>
        <v>0</v>
      </c>
      <c r="AE56" s="1450" t="str">
        <f t="shared" si="7"/>
        <v/>
      </c>
      <c r="AG56" s="1247"/>
      <c r="AH56" s="1247"/>
      <c r="AI56" s="1247"/>
      <c r="AJ56" s="1247"/>
      <c r="AK56" s="1247"/>
      <c r="AL56" s="1247"/>
      <c r="AM56" s="1247"/>
      <c r="AN56" s="1247"/>
      <c r="AO56" s="1247"/>
      <c r="AP56" s="1247"/>
      <c r="AQ56" s="1247"/>
      <c r="AR56" s="1247"/>
      <c r="AS56" s="1247"/>
      <c r="AT56" s="1247"/>
      <c r="AU56" s="1247"/>
      <c r="AV56" s="1247"/>
      <c r="AW56" s="1247"/>
      <c r="AX56" s="1247"/>
      <c r="AY56" s="1247"/>
      <c r="AZ56" s="1247"/>
      <c r="BA56" s="1247"/>
      <c r="BB56" s="1247"/>
      <c r="BC56" s="1247"/>
      <c r="BD56" s="1247"/>
      <c r="BE56" s="1247"/>
      <c r="BF56" s="1247"/>
      <c r="BG56" s="1247"/>
      <c r="BH56" s="1247"/>
      <c r="BI56" s="1247"/>
      <c r="BJ56" s="1247"/>
      <c r="BK56" s="1247"/>
      <c r="BL56" s="1247"/>
      <c r="BM56" s="1247"/>
      <c r="BN56" s="1247"/>
      <c r="BO56" s="1247"/>
      <c r="BP56" s="1247"/>
      <c r="BQ56" s="1247"/>
      <c r="BR56" s="1247"/>
      <c r="BS56" s="1247"/>
      <c r="BT56" s="1247"/>
      <c r="BU56" s="1247"/>
      <c r="BV56" s="1247"/>
      <c r="BW56" s="1247"/>
      <c r="BX56" s="1247"/>
      <c r="BY56" s="1247"/>
      <c r="BZ56" s="1247"/>
      <c r="CA56" s="1247"/>
      <c r="CB56" s="1247"/>
      <c r="CC56" s="1247"/>
      <c r="CD56" s="1247"/>
      <c r="CE56" s="1247"/>
      <c r="CF56" s="1247"/>
      <c r="CG56" s="1247"/>
      <c r="CH56" s="1247"/>
      <c r="CI56" s="1247"/>
      <c r="CJ56" s="1247"/>
      <c r="CK56" s="1247"/>
      <c r="CL56" s="1247"/>
      <c r="CM56" s="1247"/>
      <c r="CN56" s="1247"/>
      <c r="CO56" s="1247"/>
      <c r="CP56" s="1247"/>
      <c r="CQ56" s="1247"/>
      <c r="CR56" s="1247"/>
      <c r="CS56" s="1247"/>
      <c r="CT56" s="1247"/>
      <c r="CU56" s="1247"/>
      <c r="CV56" s="1247"/>
      <c r="CW56" s="1247"/>
      <c r="CX56" s="1247"/>
      <c r="CY56" s="1247"/>
      <c r="CZ56" s="1247"/>
      <c r="DA56" s="1247"/>
      <c r="DB56" s="1247"/>
      <c r="DC56" s="1247"/>
      <c r="DD56" s="1247"/>
      <c r="DE56" s="1247"/>
      <c r="DF56" s="1247"/>
      <c r="DG56" s="1247"/>
      <c r="DH56" s="1247"/>
      <c r="DK56" s="1452">
        <f t="shared" si="8"/>
        <v>0</v>
      </c>
      <c r="DL56" s="1452">
        <f t="shared" si="9"/>
        <v>0</v>
      </c>
    </row>
    <row r="57" spans="1:116" ht="14.25" customHeight="1" x14ac:dyDescent="0.2">
      <c r="A57" s="456"/>
      <c r="B57" s="123"/>
      <c r="C57" s="121"/>
      <c r="D57" s="122"/>
      <c r="E57" s="479"/>
      <c r="F57" s="480"/>
      <c r="G57" s="478"/>
      <c r="H57" s="476"/>
      <c r="I57" s="448"/>
      <c r="J57" s="157"/>
      <c r="K57" s="1055">
        <f t="shared" si="2"/>
        <v>0</v>
      </c>
      <c r="L57" s="1056">
        <f t="shared" si="5"/>
        <v>0</v>
      </c>
      <c r="M57" s="1056">
        <f t="shared" si="3"/>
        <v>0</v>
      </c>
      <c r="N57" s="158"/>
      <c r="O57" s="124"/>
      <c r="P57" s="124"/>
      <c r="Q57" s="158"/>
      <c r="R57" s="1447">
        <f t="shared" si="10"/>
        <v>0</v>
      </c>
      <c r="S57" s="1448">
        <f t="shared" si="11"/>
        <v>0</v>
      </c>
      <c r="T57" s="121"/>
      <c r="U57" s="125"/>
      <c r="W57" s="480"/>
      <c r="X57" s="1065" t="str">
        <f>IF(W57=" "," ",IF(W57="Vehículos",VLOOKUP($X$16,'Datos Indices'!$A$38:$Z$50,22,FALSE),IF(W57="Ipim",VLOOKUP($X$16,'Datos Indices'!$A$38:$Z$50,7,FALSE),IF(W57="Dólar",VLOOKUP($X$16,'Datos Indices'!$A$38:$Z$50,4,FALSE),IF(W57="Gasoil",VLOOKUP($X$16,'Datos Indices'!$A$38:$Z$50,10,FALSE),IF(W57="WPU06 Pesificado",VLOOKUP($X$16,'Datos Indices'!$A$38:$Z$50,26,FALSE),0))))))</f>
        <v xml:space="preserve"> </v>
      </c>
      <c r="Y57" s="1066">
        <f t="shared" si="6"/>
        <v>0</v>
      </c>
      <c r="AA57" s="928"/>
      <c r="AB57" s="1065" t="str">
        <f>IF(AA57=" "," ",IF(AA57="Vehículos",VLOOKUP($X$16,'Datos Indices'!$A$38:$Z$50,22,FALSE),IF(AA57="Ipim",VLOOKUP($X$16,'Datos Indices'!$A$38:$Z$50,7,FALSE),IF(AA57="Dólar",VLOOKUP($X$16,'Datos Indices'!$A$38:$Z$50,4,FALSE),IF(AA57="Gasoil",VLOOKUP($X$16,'Datos Indices'!$A$38:$Z$50,10,FALSE),IF(AA57="WPU06 Pesificado",VLOOKUP($X$16,'Datos Indices'!$A$38:$Z$50,26,FALSE),0))))))</f>
        <v xml:space="preserve"> </v>
      </c>
      <c r="AC57" s="1066">
        <f t="shared" si="4"/>
        <v>0</v>
      </c>
      <c r="AE57" s="1450" t="str">
        <f t="shared" si="7"/>
        <v/>
      </c>
      <c r="AG57" s="1247"/>
      <c r="AH57" s="1247"/>
      <c r="AI57" s="1247"/>
      <c r="AJ57" s="1247"/>
      <c r="AK57" s="1247"/>
      <c r="AL57" s="1247"/>
      <c r="AM57" s="1247"/>
      <c r="AN57" s="1247"/>
      <c r="AO57" s="1247"/>
      <c r="AP57" s="1247"/>
      <c r="AQ57" s="1247"/>
      <c r="AR57" s="1247"/>
      <c r="AS57" s="1247"/>
      <c r="AT57" s="1247"/>
      <c r="AU57" s="1247"/>
      <c r="AV57" s="1247"/>
      <c r="AW57" s="1247"/>
      <c r="AX57" s="1247"/>
      <c r="AY57" s="1247"/>
      <c r="AZ57" s="1247"/>
      <c r="BA57" s="1247"/>
      <c r="BB57" s="1247"/>
      <c r="BC57" s="1247"/>
      <c r="BD57" s="1247"/>
      <c r="BE57" s="1247"/>
      <c r="BF57" s="1247"/>
      <c r="BG57" s="1247"/>
      <c r="BH57" s="1247"/>
      <c r="BI57" s="1247"/>
      <c r="BJ57" s="1247"/>
      <c r="BK57" s="1247"/>
      <c r="BL57" s="1247"/>
      <c r="BM57" s="1247"/>
      <c r="BN57" s="1247"/>
      <c r="BO57" s="1247"/>
      <c r="BP57" s="1247"/>
      <c r="BQ57" s="1247"/>
      <c r="BR57" s="1247"/>
      <c r="BS57" s="1247"/>
      <c r="BT57" s="1247"/>
      <c r="BU57" s="1247"/>
      <c r="BV57" s="1247"/>
      <c r="BW57" s="1247"/>
      <c r="BX57" s="1247"/>
      <c r="BY57" s="1247"/>
      <c r="BZ57" s="1247"/>
      <c r="CA57" s="1247"/>
      <c r="CB57" s="1247"/>
      <c r="CC57" s="1247"/>
      <c r="CD57" s="1247"/>
      <c r="CE57" s="1247"/>
      <c r="CF57" s="1247"/>
      <c r="CG57" s="1247"/>
      <c r="CH57" s="1247"/>
      <c r="CI57" s="1247"/>
      <c r="CJ57" s="1247"/>
      <c r="CK57" s="1247"/>
      <c r="CL57" s="1247"/>
      <c r="CM57" s="1247"/>
      <c r="CN57" s="1247"/>
      <c r="CO57" s="1247"/>
      <c r="CP57" s="1247"/>
      <c r="CQ57" s="1247"/>
      <c r="CR57" s="1247"/>
      <c r="CS57" s="1247"/>
      <c r="CT57" s="1247"/>
      <c r="CU57" s="1247"/>
      <c r="CV57" s="1247"/>
      <c r="CW57" s="1247"/>
      <c r="CX57" s="1247"/>
      <c r="CY57" s="1247"/>
      <c r="CZ57" s="1247"/>
      <c r="DA57" s="1247"/>
      <c r="DB57" s="1247"/>
      <c r="DC57" s="1247"/>
      <c r="DD57" s="1247"/>
      <c r="DE57" s="1247"/>
      <c r="DF57" s="1247"/>
      <c r="DG57" s="1247"/>
      <c r="DH57" s="1247"/>
      <c r="DK57" s="1452">
        <f t="shared" si="8"/>
        <v>0</v>
      </c>
      <c r="DL57" s="1452">
        <f t="shared" si="9"/>
        <v>0</v>
      </c>
    </row>
    <row r="58" spans="1:116" ht="14.25" customHeight="1" x14ac:dyDescent="0.2">
      <c r="A58" s="456"/>
      <c r="B58" s="123"/>
      <c r="C58" s="121"/>
      <c r="D58" s="122"/>
      <c r="E58" s="479"/>
      <c r="F58" s="480"/>
      <c r="G58" s="478"/>
      <c r="H58" s="476"/>
      <c r="I58" s="448"/>
      <c r="J58" s="157"/>
      <c r="K58" s="1055">
        <f t="shared" si="2"/>
        <v>0</v>
      </c>
      <c r="L58" s="1056">
        <f t="shared" si="5"/>
        <v>0</v>
      </c>
      <c r="M58" s="1056">
        <f t="shared" si="3"/>
        <v>0</v>
      </c>
      <c r="N58" s="158"/>
      <c r="O58" s="124"/>
      <c r="P58" s="124"/>
      <c r="Q58" s="158"/>
      <c r="R58" s="1447">
        <f t="shared" si="10"/>
        <v>0</v>
      </c>
      <c r="S58" s="1448">
        <f t="shared" si="11"/>
        <v>0</v>
      </c>
      <c r="T58" s="125"/>
      <c r="U58" s="125"/>
      <c r="W58" s="480"/>
      <c r="X58" s="1065" t="str">
        <f>IF(W58=" "," ",IF(W58="Vehículos",VLOOKUP($X$16,'Datos Indices'!$A$38:$Z$50,22,FALSE),IF(W58="Ipim",VLOOKUP($X$16,'Datos Indices'!$A$38:$Z$50,7,FALSE),IF(W58="Dólar",VLOOKUP($X$16,'Datos Indices'!$A$38:$Z$50,4,FALSE),IF(W58="Gasoil",VLOOKUP($X$16,'Datos Indices'!$A$38:$Z$50,10,FALSE),IF(W58="WPU06 Pesificado",VLOOKUP($X$16,'Datos Indices'!$A$38:$Z$50,26,FALSE),0))))))</f>
        <v xml:space="preserve"> </v>
      </c>
      <c r="Y58" s="1066">
        <f t="shared" si="6"/>
        <v>0</v>
      </c>
      <c r="AA58" s="928"/>
      <c r="AB58" s="1065" t="str">
        <f>IF(AA58=" "," ",IF(AA58="Vehículos",VLOOKUP($X$16,'Datos Indices'!$A$38:$Z$50,22,FALSE),IF(AA58="Ipim",VLOOKUP($X$16,'Datos Indices'!$A$38:$Z$50,7,FALSE),IF(AA58="Dólar",VLOOKUP($X$16,'Datos Indices'!$A$38:$Z$50,4,FALSE),IF(AA58="Gasoil",VLOOKUP($X$16,'Datos Indices'!$A$38:$Z$50,10,FALSE),IF(AA58="WPU06 Pesificado",VLOOKUP($X$16,'Datos Indices'!$A$38:$Z$50,26,FALSE),0))))))</f>
        <v xml:space="preserve"> </v>
      </c>
      <c r="AC58" s="1066">
        <f t="shared" si="4"/>
        <v>0</v>
      </c>
      <c r="AE58" s="1450" t="str">
        <f t="shared" si="7"/>
        <v/>
      </c>
      <c r="AG58" s="1247"/>
      <c r="AH58" s="1247"/>
      <c r="AI58" s="1247"/>
      <c r="AJ58" s="1247"/>
      <c r="AK58" s="1247"/>
      <c r="AL58" s="1247"/>
      <c r="AM58" s="1247"/>
      <c r="AN58" s="1247"/>
      <c r="AO58" s="1247"/>
      <c r="AP58" s="1247"/>
      <c r="AQ58" s="1247"/>
      <c r="AR58" s="1247"/>
      <c r="AS58" s="1247"/>
      <c r="AT58" s="1247"/>
      <c r="AU58" s="1247"/>
      <c r="AV58" s="1247"/>
      <c r="AW58" s="1247"/>
      <c r="AX58" s="1247"/>
      <c r="AY58" s="1247"/>
      <c r="AZ58" s="1247"/>
      <c r="BA58" s="1247"/>
      <c r="BB58" s="1247"/>
      <c r="BC58" s="1247"/>
      <c r="BD58" s="1247"/>
      <c r="BE58" s="1247"/>
      <c r="BF58" s="1247"/>
      <c r="BG58" s="1247"/>
      <c r="BH58" s="1247"/>
      <c r="BI58" s="1247"/>
      <c r="BJ58" s="1247"/>
      <c r="BK58" s="1247"/>
      <c r="BL58" s="1247"/>
      <c r="BM58" s="1247"/>
      <c r="BN58" s="1247"/>
      <c r="BO58" s="1247"/>
      <c r="BP58" s="1247"/>
      <c r="BQ58" s="1247"/>
      <c r="BR58" s="1247"/>
      <c r="BS58" s="1247"/>
      <c r="BT58" s="1247"/>
      <c r="BU58" s="1247"/>
      <c r="BV58" s="1247"/>
      <c r="BW58" s="1247"/>
      <c r="BX58" s="1247"/>
      <c r="BY58" s="1247"/>
      <c r="BZ58" s="1247"/>
      <c r="CA58" s="1247"/>
      <c r="CB58" s="1247"/>
      <c r="CC58" s="1247"/>
      <c r="CD58" s="1247"/>
      <c r="CE58" s="1247"/>
      <c r="CF58" s="1247"/>
      <c r="CG58" s="1247"/>
      <c r="CH58" s="1247"/>
      <c r="CI58" s="1247"/>
      <c r="CJ58" s="1247"/>
      <c r="CK58" s="1247"/>
      <c r="CL58" s="1247"/>
      <c r="CM58" s="1247"/>
      <c r="CN58" s="1247"/>
      <c r="CO58" s="1247"/>
      <c r="CP58" s="1247"/>
      <c r="CQ58" s="1247"/>
      <c r="CR58" s="1247"/>
      <c r="CS58" s="1247"/>
      <c r="CT58" s="1247"/>
      <c r="CU58" s="1247"/>
      <c r="CV58" s="1247"/>
      <c r="CW58" s="1247"/>
      <c r="CX58" s="1247"/>
      <c r="CY58" s="1247"/>
      <c r="CZ58" s="1247"/>
      <c r="DA58" s="1247"/>
      <c r="DB58" s="1247"/>
      <c r="DC58" s="1247"/>
      <c r="DD58" s="1247"/>
      <c r="DE58" s="1247"/>
      <c r="DF58" s="1247"/>
      <c r="DG58" s="1247"/>
      <c r="DH58" s="1247"/>
      <c r="DK58" s="1452">
        <f t="shared" si="8"/>
        <v>0</v>
      </c>
      <c r="DL58" s="1452">
        <f t="shared" si="9"/>
        <v>0</v>
      </c>
    </row>
    <row r="59" spans="1:116" ht="14.25" customHeight="1" x14ac:dyDescent="0.2">
      <c r="A59" s="456"/>
      <c r="B59" s="123"/>
      <c r="C59" s="121"/>
      <c r="D59" s="122"/>
      <c r="E59" s="479"/>
      <c r="F59" s="480"/>
      <c r="G59" s="478"/>
      <c r="H59" s="476"/>
      <c r="I59" s="448"/>
      <c r="J59" s="157"/>
      <c r="K59" s="1055">
        <f t="shared" si="2"/>
        <v>0</v>
      </c>
      <c r="L59" s="1056">
        <f t="shared" si="5"/>
        <v>0</v>
      </c>
      <c r="M59" s="1056">
        <f t="shared" si="3"/>
        <v>0</v>
      </c>
      <c r="N59" s="158"/>
      <c r="O59" s="124"/>
      <c r="P59" s="124"/>
      <c r="Q59" s="158"/>
      <c r="R59" s="1447">
        <f t="shared" si="10"/>
        <v>0</v>
      </c>
      <c r="S59" s="1448">
        <f t="shared" si="11"/>
        <v>0</v>
      </c>
      <c r="T59" s="121"/>
      <c r="U59" s="125"/>
      <c r="W59" s="480"/>
      <c r="X59" s="1065" t="str">
        <f>IF(W59=" "," ",IF(W59="Vehículos",VLOOKUP($X$16,'Datos Indices'!$A$38:$Z$50,22,FALSE),IF(W59="Ipim",VLOOKUP($X$16,'Datos Indices'!$A$38:$Z$50,7,FALSE),IF(W59="Dólar",VLOOKUP($X$16,'Datos Indices'!$A$38:$Z$50,4,FALSE),IF(W59="Gasoil",VLOOKUP($X$16,'Datos Indices'!$A$38:$Z$50,10,FALSE),IF(W59="WPU06 Pesificado",VLOOKUP($X$16,'Datos Indices'!$A$38:$Z$50,26,FALSE),0))))))</f>
        <v xml:space="preserve"> </v>
      </c>
      <c r="Y59" s="1066">
        <f t="shared" si="6"/>
        <v>0</v>
      </c>
      <c r="AA59" s="928"/>
      <c r="AB59" s="1065" t="str">
        <f>IF(AA59=" "," ",IF(AA59="Vehículos",VLOOKUP($X$16,'Datos Indices'!$A$38:$Z$50,22,FALSE),IF(AA59="Ipim",VLOOKUP($X$16,'Datos Indices'!$A$38:$Z$50,7,FALSE),IF(AA59="Dólar",VLOOKUP($X$16,'Datos Indices'!$A$38:$Z$50,4,FALSE),IF(AA59="Gasoil",VLOOKUP($X$16,'Datos Indices'!$A$38:$Z$50,10,FALSE),IF(AA59="WPU06 Pesificado",VLOOKUP($X$16,'Datos Indices'!$A$38:$Z$50,26,FALSE),0))))))</f>
        <v xml:space="preserve"> </v>
      </c>
      <c r="AC59" s="1066">
        <f t="shared" si="4"/>
        <v>0</v>
      </c>
      <c r="AE59" s="1450" t="str">
        <f t="shared" si="7"/>
        <v/>
      </c>
      <c r="AG59" s="1247"/>
      <c r="AH59" s="1247"/>
      <c r="AI59" s="1247"/>
      <c r="AJ59" s="1247"/>
      <c r="AK59" s="1247"/>
      <c r="AL59" s="1247"/>
      <c r="AM59" s="1247"/>
      <c r="AN59" s="1247"/>
      <c r="AO59" s="1247"/>
      <c r="AP59" s="1247"/>
      <c r="AQ59" s="1247"/>
      <c r="AR59" s="1247"/>
      <c r="AS59" s="1247"/>
      <c r="AT59" s="1247"/>
      <c r="AU59" s="1247"/>
      <c r="AV59" s="1247"/>
      <c r="AW59" s="1247"/>
      <c r="AX59" s="1247"/>
      <c r="AY59" s="1247"/>
      <c r="AZ59" s="1247"/>
      <c r="BA59" s="1247"/>
      <c r="BB59" s="1247"/>
      <c r="BC59" s="1247"/>
      <c r="BD59" s="1247"/>
      <c r="BE59" s="1247"/>
      <c r="BF59" s="1247"/>
      <c r="BG59" s="1247"/>
      <c r="BH59" s="1247"/>
      <c r="BI59" s="1247"/>
      <c r="BJ59" s="1247"/>
      <c r="BK59" s="1247"/>
      <c r="BL59" s="1247"/>
      <c r="BM59" s="1247"/>
      <c r="BN59" s="1247"/>
      <c r="BO59" s="1247"/>
      <c r="BP59" s="1247"/>
      <c r="BQ59" s="1247"/>
      <c r="BR59" s="1247"/>
      <c r="BS59" s="1247"/>
      <c r="BT59" s="1247"/>
      <c r="BU59" s="1247"/>
      <c r="BV59" s="1247"/>
      <c r="BW59" s="1247"/>
      <c r="BX59" s="1247"/>
      <c r="BY59" s="1247"/>
      <c r="BZ59" s="1247"/>
      <c r="CA59" s="1247"/>
      <c r="CB59" s="1247"/>
      <c r="CC59" s="1247"/>
      <c r="CD59" s="1247"/>
      <c r="CE59" s="1247"/>
      <c r="CF59" s="1247"/>
      <c r="CG59" s="1247"/>
      <c r="CH59" s="1247"/>
      <c r="CI59" s="1247"/>
      <c r="CJ59" s="1247"/>
      <c r="CK59" s="1247"/>
      <c r="CL59" s="1247"/>
      <c r="CM59" s="1247"/>
      <c r="CN59" s="1247"/>
      <c r="CO59" s="1247"/>
      <c r="CP59" s="1247"/>
      <c r="CQ59" s="1247"/>
      <c r="CR59" s="1247"/>
      <c r="CS59" s="1247"/>
      <c r="CT59" s="1247"/>
      <c r="CU59" s="1247"/>
      <c r="CV59" s="1247"/>
      <c r="CW59" s="1247"/>
      <c r="CX59" s="1247"/>
      <c r="CY59" s="1247"/>
      <c r="CZ59" s="1247"/>
      <c r="DA59" s="1247"/>
      <c r="DB59" s="1247"/>
      <c r="DC59" s="1247"/>
      <c r="DD59" s="1247"/>
      <c r="DE59" s="1247"/>
      <c r="DF59" s="1247"/>
      <c r="DG59" s="1247"/>
      <c r="DH59" s="1247"/>
      <c r="DK59" s="1452">
        <f t="shared" si="8"/>
        <v>0</v>
      </c>
      <c r="DL59" s="1452">
        <f t="shared" si="9"/>
        <v>0</v>
      </c>
    </row>
    <row r="60" spans="1:116" ht="14.25" customHeight="1" x14ac:dyDescent="0.2">
      <c r="A60" s="456"/>
      <c r="B60" s="123"/>
      <c r="C60" s="121"/>
      <c r="D60" s="122"/>
      <c r="E60" s="479"/>
      <c r="F60" s="480"/>
      <c r="G60" s="478"/>
      <c r="H60" s="476"/>
      <c r="I60" s="448"/>
      <c r="J60" s="157"/>
      <c r="K60" s="1055">
        <f t="shared" si="2"/>
        <v>0</v>
      </c>
      <c r="L60" s="1056">
        <f t="shared" si="5"/>
        <v>0</v>
      </c>
      <c r="M60" s="1056">
        <f t="shared" si="3"/>
        <v>0</v>
      </c>
      <c r="N60" s="158"/>
      <c r="O60" s="124"/>
      <c r="P60" s="124"/>
      <c r="Q60" s="158"/>
      <c r="R60" s="1447">
        <f t="shared" si="10"/>
        <v>0</v>
      </c>
      <c r="S60" s="1448">
        <f t="shared" si="11"/>
        <v>0</v>
      </c>
      <c r="T60" s="121"/>
      <c r="U60" s="125"/>
      <c r="W60" s="480"/>
      <c r="X60" s="1065" t="str">
        <f>IF(W60=" "," ",IF(W60="Vehículos",VLOOKUP($X$16,'Datos Indices'!$A$38:$Z$50,22,FALSE),IF(W60="Ipim",VLOOKUP($X$16,'Datos Indices'!$A$38:$Z$50,7,FALSE),IF(W60="Dólar",VLOOKUP($X$16,'Datos Indices'!$A$38:$Z$50,4,FALSE),IF(W60="Gasoil",VLOOKUP($X$16,'Datos Indices'!$A$38:$Z$50,10,FALSE),IF(W60="WPU06 Pesificado",VLOOKUP($X$16,'Datos Indices'!$A$38:$Z$50,26,FALSE),0))))))</f>
        <v xml:space="preserve"> </v>
      </c>
      <c r="Y60" s="1066">
        <f t="shared" si="6"/>
        <v>0</v>
      </c>
      <c r="AA60" s="928"/>
      <c r="AB60" s="1065" t="str">
        <f>IF(AA60=" "," ",IF(AA60="Vehículos",VLOOKUP($X$16,'Datos Indices'!$A$38:$Z$50,22,FALSE),IF(AA60="Ipim",VLOOKUP($X$16,'Datos Indices'!$A$38:$Z$50,7,FALSE),IF(AA60="Dólar",VLOOKUP($X$16,'Datos Indices'!$A$38:$Z$50,4,FALSE),IF(AA60="Gasoil",VLOOKUP($X$16,'Datos Indices'!$A$38:$Z$50,10,FALSE),IF(AA60="WPU06 Pesificado",VLOOKUP($X$16,'Datos Indices'!$A$38:$Z$50,26,FALSE),0))))))</f>
        <v xml:space="preserve"> </v>
      </c>
      <c r="AC60" s="1066">
        <f t="shared" si="4"/>
        <v>0</v>
      </c>
      <c r="AE60" s="1450" t="str">
        <f t="shared" si="7"/>
        <v/>
      </c>
      <c r="AG60" s="1247"/>
      <c r="AH60" s="1247"/>
      <c r="AI60" s="1247"/>
      <c r="AJ60" s="1247"/>
      <c r="AK60" s="1247"/>
      <c r="AL60" s="1247"/>
      <c r="AM60" s="1247"/>
      <c r="AN60" s="1247"/>
      <c r="AO60" s="1247"/>
      <c r="AP60" s="1247"/>
      <c r="AQ60" s="1247"/>
      <c r="AR60" s="1247"/>
      <c r="AS60" s="1247"/>
      <c r="AT60" s="1247"/>
      <c r="AU60" s="1247"/>
      <c r="AV60" s="1247"/>
      <c r="AW60" s="1247"/>
      <c r="AX60" s="1247"/>
      <c r="AY60" s="1247"/>
      <c r="AZ60" s="1247"/>
      <c r="BA60" s="1247"/>
      <c r="BB60" s="1247"/>
      <c r="BC60" s="1247"/>
      <c r="BD60" s="1247"/>
      <c r="BE60" s="1247"/>
      <c r="BF60" s="1247"/>
      <c r="BG60" s="1247"/>
      <c r="BH60" s="1247"/>
      <c r="BI60" s="1247"/>
      <c r="BJ60" s="1247"/>
      <c r="BK60" s="1247"/>
      <c r="BL60" s="1247"/>
      <c r="BM60" s="1247"/>
      <c r="BN60" s="1247"/>
      <c r="BO60" s="1247"/>
      <c r="BP60" s="1247"/>
      <c r="BQ60" s="1247"/>
      <c r="BR60" s="1247"/>
      <c r="BS60" s="1247"/>
      <c r="BT60" s="1247"/>
      <c r="BU60" s="1247"/>
      <c r="BV60" s="1247"/>
      <c r="BW60" s="1247"/>
      <c r="BX60" s="1247"/>
      <c r="BY60" s="1247"/>
      <c r="BZ60" s="1247"/>
      <c r="CA60" s="1247"/>
      <c r="CB60" s="1247"/>
      <c r="CC60" s="1247"/>
      <c r="CD60" s="1247"/>
      <c r="CE60" s="1247"/>
      <c r="CF60" s="1247"/>
      <c r="CG60" s="1247"/>
      <c r="CH60" s="1247"/>
      <c r="CI60" s="1247"/>
      <c r="CJ60" s="1247"/>
      <c r="CK60" s="1247"/>
      <c r="CL60" s="1247"/>
      <c r="CM60" s="1247"/>
      <c r="CN60" s="1247"/>
      <c r="CO60" s="1247"/>
      <c r="CP60" s="1247"/>
      <c r="CQ60" s="1247"/>
      <c r="CR60" s="1247"/>
      <c r="CS60" s="1247"/>
      <c r="CT60" s="1247"/>
      <c r="CU60" s="1247"/>
      <c r="CV60" s="1247"/>
      <c r="CW60" s="1247"/>
      <c r="CX60" s="1247"/>
      <c r="CY60" s="1247"/>
      <c r="CZ60" s="1247"/>
      <c r="DA60" s="1247"/>
      <c r="DB60" s="1247"/>
      <c r="DC60" s="1247"/>
      <c r="DD60" s="1247"/>
      <c r="DE60" s="1247"/>
      <c r="DF60" s="1247"/>
      <c r="DG60" s="1247"/>
      <c r="DH60" s="1247"/>
      <c r="DK60" s="1452">
        <f t="shared" si="8"/>
        <v>0</v>
      </c>
      <c r="DL60" s="1452">
        <f t="shared" si="9"/>
        <v>0</v>
      </c>
    </row>
    <row r="61" spans="1:116" ht="14.25" customHeight="1" x14ac:dyDescent="0.2">
      <c r="A61" s="456"/>
      <c r="B61" s="123"/>
      <c r="C61" s="121"/>
      <c r="D61" s="122"/>
      <c r="E61" s="479"/>
      <c r="F61" s="480"/>
      <c r="G61" s="478"/>
      <c r="H61" s="476"/>
      <c r="I61" s="448"/>
      <c r="J61" s="157"/>
      <c r="K61" s="1055">
        <f t="shared" si="2"/>
        <v>0</v>
      </c>
      <c r="L61" s="1056">
        <f t="shared" si="5"/>
        <v>0</v>
      </c>
      <c r="M61" s="1056">
        <f t="shared" si="3"/>
        <v>0</v>
      </c>
      <c r="N61" s="158"/>
      <c r="O61" s="124"/>
      <c r="P61" s="124"/>
      <c r="Q61" s="158"/>
      <c r="R61" s="1447">
        <f t="shared" si="10"/>
        <v>0</v>
      </c>
      <c r="S61" s="1448">
        <f t="shared" si="11"/>
        <v>0</v>
      </c>
      <c r="T61" s="125"/>
      <c r="U61" s="125"/>
      <c r="W61" s="480"/>
      <c r="X61" s="1065" t="str">
        <f>IF(W61=" "," ",IF(W61="Vehículos",VLOOKUP($X$16,'Datos Indices'!$A$38:$Z$50,22,FALSE),IF(W61="Ipim",VLOOKUP($X$16,'Datos Indices'!$A$38:$Z$50,7,FALSE),IF(W61="Dólar",VLOOKUP($X$16,'Datos Indices'!$A$38:$Z$50,4,FALSE),IF(W61="Gasoil",VLOOKUP($X$16,'Datos Indices'!$A$38:$Z$50,10,FALSE),IF(W61="WPU06 Pesificado",VLOOKUP($X$16,'Datos Indices'!$A$38:$Z$50,26,FALSE),0))))))</f>
        <v xml:space="preserve"> </v>
      </c>
      <c r="Y61" s="1066">
        <f t="shared" si="6"/>
        <v>0</v>
      </c>
      <c r="AA61" s="928"/>
      <c r="AB61" s="1065" t="str">
        <f>IF(AA61=" "," ",IF(AA61="Vehículos",VLOOKUP($X$16,'Datos Indices'!$A$38:$Z$50,22,FALSE),IF(AA61="Ipim",VLOOKUP($X$16,'Datos Indices'!$A$38:$Z$50,7,FALSE),IF(AA61="Dólar",VLOOKUP($X$16,'Datos Indices'!$A$38:$Z$50,4,FALSE),IF(AA61="Gasoil",VLOOKUP($X$16,'Datos Indices'!$A$38:$Z$50,10,FALSE),IF(AA61="WPU06 Pesificado",VLOOKUP($X$16,'Datos Indices'!$A$38:$Z$50,26,FALSE),0))))))</f>
        <v xml:space="preserve"> </v>
      </c>
      <c r="AC61" s="1066">
        <f t="shared" si="4"/>
        <v>0</v>
      </c>
      <c r="AE61" s="1450" t="str">
        <f t="shared" si="7"/>
        <v/>
      </c>
      <c r="AG61" s="1247"/>
      <c r="AH61" s="1247"/>
      <c r="AI61" s="1247"/>
      <c r="AJ61" s="1247"/>
      <c r="AK61" s="1247"/>
      <c r="AL61" s="1247"/>
      <c r="AM61" s="1247"/>
      <c r="AN61" s="1247"/>
      <c r="AO61" s="1247"/>
      <c r="AP61" s="1247"/>
      <c r="AQ61" s="1247"/>
      <c r="AR61" s="1247"/>
      <c r="AS61" s="1247"/>
      <c r="AT61" s="1247"/>
      <c r="AU61" s="1247"/>
      <c r="AV61" s="1247"/>
      <c r="AW61" s="1247"/>
      <c r="AX61" s="1247"/>
      <c r="AY61" s="1247"/>
      <c r="AZ61" s="1247"/>
      <c r="BA61" s="1247"/>
      <c r="BB61" s="1247"/>
      <c r="BC61" s="1247"/>
      <c r="BD61" s="1247"/>
      <c r="BE61" s="1247"/>
      <c r="BF61" s="1247"/>
      <c r="BG61" s="1247"/>
      <c r="BH61" s="1247"/>
      <c r="BI61" s="1247"/>
      <c r="BJ61" s="1247"/>
      <c r="BK61" s="1247"/>
      <c r="BL61" s="1247"/>
      <c r="BM61" s="1247"/>
      <c r="BN61" s="1247"/>
      <c r="BO61" s="1247"/>
      <c r="BP61" s="1247"/>
      <c r="BQ61" s="1247"/>
      <c r="BR61" s="1247"/>
      <c r="BS61" s="1247"/>
      <c r="BT61" s="1247"/>
      <c r="BU61" s="1247"/>
      <c r="BV61" s="1247"/>
      <c r="BW61" s="1247"/>
      <c r="BX61" s="1247"/>
      <c r="BY61" s="1247"/>
      <c r="BZ61" s="1247"/>
      <c r="CA61" s="1247"/>
      <c r="CB61" s="1247"/>
      <c r="CC61" s="1247"/>
      <c r="CD61" s="1247"/>
      <c r="CE61" s="1247"/>
      <c r="CF61" s="1247"/>
      <c r="CG61" s="1247"/>
      <c r="CH61" s="1247"/>
      <c r="CI61" s="1247"/>
      <c r="CJ61" s="1247"/>
      <c r="CK61" s="1247"/>
      <c r="CL61" s="1247"/>
      <c r="CM61" s="1247"/>
      <c r="CN61" s="1247"/>
      <c r="CO61" s="1247"/>
      <c r="CP61" s="1247"/>
      <c r="CQ61" s="1247"/>
      <c r="CR61" s="1247"/>
      <c r="CS61" s="1247"/>
      <c r="CT61" s="1247"/>
      <c r="CU61" s="1247"/>
      <c r="CV61" s="1247"/>
      <c r="CW61" s="1247"/>
      <c r="CX61" s="1247"/>
      <c r="CY61" s="1247"/>
      <c r="CZ61" s="1247"/>
      <c r="DA61" s="1247"/>
      <c r="DB61" s="1247"/>
      <c r="DC61" s="1247"/>
      <c r="DD61" s="1247"/>
      <c r="DE61" s="1247"/>
      <c r="DF61" s="1247"/>
      <c r="DG61" s="1247"/>
      <c r="DH61" s="1247"/>
      <c r="DK61" s="1452">
        <f t="shared" si="8"/>
        <v>0</v>
      </c>
      <c r="DL61" s="1452">
        <f t="shared" si="9"/>
        <v>0</v>
      </c>
    </row>
    <row r="62" spans="1:116" ht="14.25" customHeight="1" x14ac:dyDescent="0.2">
      <c r="A62" s="456"/>
      <c r="B62" s="121"/>
      <c r="C62" s="121"/>
      <c r="D62" s="122"/>
      <c r="E62" s="479"/>
      <c r="F62" s="480"/>
      <c r="G62" s="478"/>
      <c r="H62" s="476"/>
      <c r="I62" s="448"/>
      <c r="J62" s="157"/>
      <c r="K62" s="1055">
        <f t="shared" si="2"/>
        <v>0</v>
      </c>
      <c r="L62" s="1056">
        <f t="shared" si="5"/>
        <v>0</v>
      </c>
      <c r="M62" s="1056">
        <f t="shared" si="3"/>
        <v>0</v>
      </c>
      <c r="N62" s="158"/>
      <c r="O62" s="124"/>
      <c r="P62" s="124"/>
      <c r="Q62" s="158"/>
      <c r="R62" s="1447">
        <f t="shared" si="10"/>
        <v>0</v>
      </c>
      <c r="S62" s="1448">
        <f t="shared" si="11"/>
        <v>0</v>
      </c>
      <c r="T62" s="121"/>
      <c r="U62" s="125"/>
      <c r="W62" s="480"/>
      <c r="X62" s="1065" t="str">
        <f>IF(W62=" "," ",IF(W62="Vehículos",VLOOKUP($X$16,'Datos Indices'!$A$38:$Z$50,22,FALSE),IF(W62="Ipim",VLOOKUP($X$16,'Datos Indices'!$A$38:$Z$50,7,FALSE),IF(W62="Dólar",VLOOKUP($X$16,'Datos Indices'!$A$38:$Z$50,4,FALSE),IF(W62="Gasoil",VLOOKUP($X$16,'Datos Indices'!$A$38:$Z$50,10,FALSE),IF(W62="WPU06 Pesificado",VLOOKUP($X$16,'Datos Indices'!$A$38:$Z$50,26,FALSE),0))))))</f>
        <v xml:space="preserve"> </v>
      </c>
      <c r="Y62" s="1066">
        <f t="shared" si="6"/>
        <v>0</v>
      </c>
      <c r="AA62" s="928"/>
      <c r="AB62" s="1065" t="str">
        <f>IF(AA62=" "," ",IF(AA62="Vehículos",VLOOKUP($X$16,'Datos Indices'!$A$38:$Z$50,22,FALSE),IF(AA62="Ipim",VLOOKUP($X$16,'Datos Indices'!$A$38:$Z$50,7,FALSE),IF(AA62="Dólar",VLOOKUP($X$16,'Datos Indices'!$A$38:$Z$50,4,FALSE),IF(AA62="Gasoil",VLOOKUP($X$16,'Datos Indices'!$A$38:$Z$50,10,FALSE),IF(AA62="WPU06 Pesificado",VLOOKUP($X$16,'Datos Indices'!$A$38:$Z$50,26,FALSE),0))))))</f>
        <v xml:space="preserve"> </v>
      </c>
      <c r="AC62" s="1066">
        <f t="shared" si="4"/>
        <v>0</v>
      </c>
      <c r="AE62" s="1450" t="str">
        <f t="shared" si="7"/>
        <v/>
      </c>
      <c r="AG62" s="1247"/>
      <c r="AH62" s="1247"/>
      <c r="AI62" s="1247"/>
      <c r="AJ62" s="1247"/>
      <c r="AK62" s="1247"/>
      <c r="AL62" s="1247"/>
      <c r="AM62" s="1247"/>
      <c r="AN62" s="1247"/>
      <c r="AO62" s="1247"/>
      <c r="AP62" s="1247"/>
      <c r="AQ62" s="1247"/>
      <c r="AR62" s="1247"/>
      <c r="AS62" s="1247"/>
      <c r="AT62" s="1247"/>
      <c r="AU62" s="1247"/>
      <c r="AV62" s="1247"/>
      <c r="AW62" s="1247"/>
      <c r="AX62" s="1247"/>
      <c r="AY62" s="1247"/>
      <c r="AZ62" s="1247"/>
      <c r="BA62" s="1247"/>
      <c r="BB62" s="1247"/>
      <c r="BC62" s="1247"/>
      <c r="BD62" s="1247"/>
      <c r="BE62" s="1247"/>
      <c r="BF62" s="1247"/>
      <c r="BG62" s="1247"/>
      <c r="BH62" s="1247"/>
      <c r="BI62" s="1247"/>
      <c r="BJ62" s="1247"/>
      <c r="BK62" s="1247"/>
      <c r="BL62" s="1247"/>
      <c r="BM62" s="1247"/>
      <c r="BN62" s="1247"/>
      <c r="BO62" s="1247"/>
      <c r="BP62" s="1247"/>
      <c r="BQ62" s="1247"/>
      <c r="BR62" s="1247"/>
      <c r="BS62" s="1247"/>
      <c r="BT62" s="1247"/>
      <c r="BU62" s="1247"/>
      <c r="BV62" s="1247"/>
      <c r="BW62" s="1247"/>
      <c r="BX62" s="1247"/>
      <c r="BY62" s="1247"/>
      <c r="BZ62" s="1247"/>
      <c r="CA62" s="1247"/>
      <c r="CB62" s="1247"/>
      <c r="CC62" s="1247"/>
      <c r="CD62" s="1247"/>
      <c r="CE62" s="1247"/>
      <c r="CF62" s="1247"/>
      <c r="CG62" s="1247"/>
      <c r="CH62" s="1247"/>
      <c r="CI62" s="1247"/>
      <c r="CJ62" s="1247"/>
      <c r="CK62" s="1247"/>
      <c r="CL62" s="1247"/>
      <c r="CM62" s="1247"/>
      <c r="CN62" s="1247"/>
      <c r="CO62" s="1247"/>
      <c r="CP62" s="1247"/>
      <c r="CQ62" s="1247"/>
      <c r="CR62" s="1247"/>
      <c r="CS62" s="1247"/>
      <c r="CT62" s="1247"/>
      <c r="CU62" s="1247"/>
      <c r="CV62" s="1247"/>
      <c r="CW62" s="1247"/>
      <c r="CX62" s="1247"/>
      <c r="CY62" s="1247"/>
      <c r="CZ62" s="1247"/>
      <c r="DA62" s="1247"/>
      <c r="DB62" s="1247"/>
      <c r="DC62" s="1247"/>
      <c r="DD62" s="1247"/>
      <c r="DE62" s="1247"/>
      <c r="DF62" s="1247"/>
      <c r="DG62" s="1247"/>
      <c r="DH62" s="1247"/>
      <c r="DK62" s="1452">
        <f t="shared" si="8"/>
        <v>0</v>
      </c>
      <c r="DL62" s="1452">
        <f t="shared" si="9"/>
        <v>0</v>
      </c>
    </row>
    <row r="63" spans="1:116" ht="14.25" customHeight="1" x14ac:dyDescent="0.2">
      <c r="A63" s="456"/>
      <c r="B63" s="121"/>
      <c r="C63" s="121"/>
      <c r="D63" s="122"/>
      <c r="E63" s="479"/>
      <c r="F63" s="480"/>
      <c r="G63" s="478"/>
      <c r="H63" s="476"/>
      <c r="I63" s="448"/>
      <c r="J63" s="157"/>
      <c r="K63" s="1055">
        <f t="shared" si="2"/>
        <v>0</v>
      </c>
      <c r="L63" s="1056">
        <f t="shared" si="5"/>
        <v>0</v>
      </c>
      <c r="M63" s="1056">
        <f t="shared" si="3"/>
        <v>0</v>
      </c>
      <c r="N63" s="158"/>
      <c r="O63" s="124"/>
      <c r="P63" s="124"/>
      <c r="Q63" s="158"/>
      <c r="R63" s="1447">
        <f t="shared" si="10"/>
        <v>0</v>
      </c>
      <c r="S63" s="1448">
        <f t="shared" si="11"/>
        <v>0</v>
      </c>
      <c r="T63" s="121"/>
      <c r="U63" s="125"/>
      <c r="W63" s="480"/>
      <c r="X63" s="1065" t="str">
        <f>IF(W63=" "," ",IF(W63="Vehículos",VLOOKUP($X$16,'Datos Indices'!$A$38:$Z$50,22,FALSE),IF(W63="Ipim",VLOOKUP($X$16,'Datos Indices'!$A$38:$Z$50,7,FALSE),IF(W63="Dólar",VLOOKUP($X$16,'Datos Indices'!$A$38:$Z$50,4,FALSE),IF(W63="Gasoil",VLOOKUP($X$16,'Datos Indices'!$A$38:$Z$50,10,FALSE),IF(W63="WPU06 Pesificado",VLOOKUP($X$16,'Datos Indices'!$A$38:$Z$50,26,FALSE),0))))))</f>
        <v xml:space="preserve"> </v>
      </c>
      <c r="Y63" s="1066">
        <f t="shared" si="6"/>
        <v>0</v>
      </c>
      <c r="AA63" s="928"/>
      <c r="AB63" s="1065" t="str">
        <f>IF(AA63=" "," ",IF(AA63="Vehículos",VLOOKUP($X$16,'Datos Indices'!$A$38:$Z$50,22,FALSE),IF(AA63="Ipim",VLOOKUP($X$16,'Datos Indices'!$A$38:$Z$50,7,FALSE),IF(AA63="Dólar",VLOOKUP($X$16,'Datos Indices'!$A$38:$Z$50,4,FALSE),IF(AA63="Gasoil",VLOOKUP($X$16,'Datos Indices'!$A$38:$Z$50,10,FALSE),IF(AA63="WPU06 Pesificado",VLOOKUP($X$16,'Datos Indices'!$A$38:$Z$50,26,FALSE),0))))))</f>
        <v xml:space="preserve"> </v>
      </c>
      <c r="AC63" s="1066">
        <f t="shared" si="4"/>
        <v>0</v>
      </c>
      <c r="AE63" s="1450" t="str">
        <f t="shared" si="7"/>
        <v/>
      </c>
      <c r="AG63" s="1247"/>
      <c r="AH63" s="1247"/>
      <c r="AI63" s="1247"/>
      <c r="AJ63" s="1247"/>
      <c r="AK63" s="1247"/>
      <c r="AL63" s="1247"/>
      <c r="AM63" s="1247"/>
      <c r="AN63" s="1247"/>
      <c r="AO63" s="1247"/>
      <c r="AP63" s="1247"/>
      <c r="AQ63" s="1247"/>
      <c r="AR63" s="1247"/>
      <c r="AS63" s="1247"/>
      <c r="AT63" s="1247"/>
      <c r="AU63" s="1247"/>
      <c r="AV63" s="1247"/>
      <c r="AW63" s="1247"/>
      <c r="AX63" s="1247"/>
      <c r="AY63" s="1247"/>
      <c r="AZ63" s="1247"/>
      <c r="BA63" s="1247"/>
      <c r="BB63" s="1247"/>
      <c r="BC63" s="1247"/>
      <c r="BD63" s="1247"/>
      <c r="BE63" s="1247"/>
      <c r="BF63" s="1247"/>
      <c r="BG63" s="1247"/>
      <c r="BH63" s="1247"/>
      <c r="BI63" s="1247"/>
      <c r="BJ63" s="1247"/>
      <c r="BK63" s="1247"/>
      <c r="BL63" s="1247"/>
      <c r="BM63" s="1247"/>
      <c r="BN63" s="1247"/>
      <c r="BO63" s="1247"/>
      <c r="BP63" s="1247"/>
      <c r="BQ63" s="1247"/>
      <c r="BR63" s="1247"/>
      <c r="BS63" s="1247"/>
      <c r="BT63" s="1247"/>
      <c r="BU63" s="1247"/>
      <c r="BV63" s="1247"/>
      <c r="BW63" s="1247"/>
      <c r="BX63" s="1247"/>
      <c r="BY63" s="1247"/>
      <c r="BZ63" s="1247"/>
      <c r="CA63" s="1247"/>
      <c r="CB63" s="1247"/>
      <c r="CC63" s="1247"/>
      <c r="CD63" s="1247"/>
      <c r="CE63" s="1247"/>
      <c r="CF63" s="1247"/>
      <c r="CG63" s="1247"/>
      <c r="CH63" s="1247"/>
      <c r="CI63" s="1247"/>
      <c r="CJ63" s="1247"/>
      <c r="CK63" s="1247"/>
      <c r="CL63" s="1247"/>
      <c r="CM63" s="1247"/>
      <c r="CN63" s="1247"/>
      <c r="CO63" s="1247"/>
      <c r="CP63" s="1247"/>
      <c r="CQ63" s="1247"/>
      <c r="CR63" s="1247"/>
      <c r="CS63" s="1247"/>
      <c r="CT63" s="1247"/>
      <c r="CU63" s="1247"/>
      <c r="CV63" s="1247"/>
      <c r="CW63" s="1247"/>
      <c r="CX63" s="1247"/>
      <c r="CY63" s="1247"/>
      <c r="CZ63" s="1247"/>
      <c r="DA63" s="1247"/>
      <c r="DB63" s="1247"/>
      <c r="DC63" s="1247"/>
      <c r="DD63" s="1247"/>
      <c r="DE63" s="1247"/>
      <c r="DF63" s="1247"/>
      <c r="DG63" s="1247"/>
      <c r="DH63" s="1247"/>
      <c r="DK63" s="1452">
        <f t="shared" si="8"/>
        <v>0</v>
      </c>
      <c r="DL63" s="1452">
        <f t="shared" si="9"/>
        <v>0</v>
      </c>
    </row>
    <row r="64" spans="1:116" ht="14.25" customHeight="1" x14ac:dyDescent="0.2">
      <c r="A64" s="456"/>
      <c r="B64" s="121"/>
      <c r="C64" s="121"/>
      <c r="D64" s="122"/>
      <c r="E64" s="479"/>
      <c r="F64" s="480"/>
      <c r="G64" s="478"/>
      <c r="H64" s="476"/>
      <c r="I64" s="448"/>
      <c r="J64" s="157"/>
      <c r="K64" s="1055">
        <f t="shared" si="2"/>
        <v>0</v>
      </c>
      <c r="L64" s="1056">
        <f t="shared" si="5"/>
        <v>0</v>
      </c>
      <c r="M64" s="1056">
        <f t="shared" si="3"/>
        <v>0</v>
      </c>
      <c r="N64" s="158"/>
      <c r="O64" s="124"/>
      <c r="P64" s="124"/>
      <c r="Q64" s="158"/>
      <c r="R64" s="1447">
        <f t="shared" si="10"/>
        <v>0</v>
      </c>
      <c r="S64" s="1448">
        <f t="shared" si="11"/>
        <v>0</v>
      </c>
      <c r="T64" s="125"/>
      <c r="U64" s="125"/>
      <c r="W64" s="480"/>
      <c r="X64" s="1065" t="str">
        <f>IF(W64=" "," ",IF(W64="Vehículos",VLOOKUP($X$16,'Datos Indices'!$A$38:$Z$50,22,FALSE),IF(W64="Ipim",VLOOKUP($X$16,'Datos Indices'!$A$38:$Z$50,7,FALSE),IF(W64="Dólar",VLOOKUP($X$16,'Datos Indices'!$A$38:$Z$50,4,FALSE),IF(W64="Gasoil",VLOOKUP($X$16,'Datos Indices'!$A$38:$Z$50,10,FALSE),IF(W64="WPU06 Pesificado",VLOOKUP($X$16,'Datos Indices'!$A$38:$Z$50,26,FALSE),0))))))</f>
        <v xml:space="preserve"> </v>
      </c>
      <c r="Y64" s="1066">
        <f t="shared" si="6"/>
        <v>0</v>
      </c>
      <c r="AA64" s="928"/>
      <c r="AB64" s="1065" t="str">
        <f>IF(AA64=" "," ",IF(AA64="Vehículos",VLOOKUP($X$16,'Datos Indices'!$A$38:$Z$50,22,FALSE),IF(AA64="Ipim",VLOOKUP($X$16,'Datos Indices'!$A$38:$Z$50,7,FALSE),IF(AA64="Dólar",VLOOKUP($X$16,'Datos Indices'!$A$38:$Z$50,4,FALSE),IF(AA64="Gasoil",VLOOKUP($X$16,'Datos Indices'!$A$38:$Z$50,10,FALSE),IF(AA64="WPU06 Pesificado",VLOOKUP($X$16,'Datos Indices'!$A$38:$Z$50,26,FALSE),0))))))</f>
        <v xml:space="preserve"> </v>
      </c>
      <c r="AC64" s="1066">
        <f t="shared" si="4"/>
        <v>0</v>
      </c>
      <c r="AE64" s="1450" t="str">
        <f t="shared" si="7"/>
        <v/>
      </c>
      <c r="AG64" s="1247"/>
      <c r="AH64" s="1247"/>
      <c r="AI64" s="1247"/>
      <c r="AJ64" s="1247"/>
      <c r="AK64" s="1247"/>
      <c r="AL64" s="1247"/>
      <c r="AM64" s="1247"/>
      <c r="AN64" s="1247"/>
      <c r="AO64" s="1247"/>
      <c r="AP64" s="1247"/>
      <c r="AQ64" s="1247"/>
      <c r="AR64" s="1247"/>
      <c r="AS64" s="1247"/>
      <c r="AT64" s="1247"/>
      <c r="AU64" s="1247"/>
      <c r="AV64" s="1247"/>
      <c r="AW64" s="1247"/>
      <c r="AX64" s="1247"/>
      <c r="AY64" s="1247"/>
      <c r="AZ64" s="1247"/>
      <c r="BA64" s="1247"/>
      <c r="BB64" s="1247"/>
      <c r="BC64" s="1247"/>
      <c r="BD64" s="1247"/>
      <c r="BE64" s="1247"/>
      <c r="BF64" s="1247"/>
      <c r="BG64" s="1247"/>
      <c r="BH64" s="1247"/>
      <c r="BI64" s="1247"/>
      <c r="BJ64" s="1247"/>
      <c r="BK64" s="1247"/>
      <c r="BL64" s="1247"/>
      <c r="BM64" s="1247"/>
      <c r="BN64" s="1247"/>
      <c r="BO64" s="1247"/>
      <c r="BP64" s="1247"/>
      <c r="BQ64" s="1247"/>
      <c r="BR64" s="1247"/>
      <c r="BS64" s="1247"/>
      <c r="BT64" s="1247"/>
      <c r="BU64" s="1247"/>
      <c r="BV64" s="1247"/>
      <c r="BW64" s="1247"/>
      <c r="BX64" s="1247"/>
      <c r="BY64" s="1247"/>
      <c r="BZ64" s="1247"/>
      <c r="CA64" s="1247"/>
      <c r="CB64" s="1247"/>
      <c r="CC64" s="1247"/>
      <c r="CD64" s="1247"/>
      <c r="CE64" s="1247"/>
      <c r="CF64" s="1247"/>
      <c r="CG64" s="1247"/>
      <c r="CH64" s="1247"/>
      <c r="CI64" s="1247"/>
      <c r="CJ64" s="1247"/>
      <c r="CK64" s="1247"/>
      <c r="CL64" s="1247"/>
      <c r="CM64" s="1247"/>
      <c r="CN64" s="1247"/>
      <c r="CO64" s="1247"/>
      <c r="CP64" s="1247"/>
      <c r="CQ64" s="1247"/>
      <c r="CR64" s="1247"/>
      <c r="CS64" s="1247"/>
      <c r="CT64" s="1247"/>
      <c r="CU64" s="1247"/>
      <c r="CV64" s="1247"/>
      <c r="CW64" s="1247"/>
      <c r="CX64" s="1247"/>
      <c r="CY64" s="1247"/>
      <c r="CZ64" s="1247"/>
      <c r="DA64" s="1247"/>
      <c r="DB64" s="1247"/>
      <c r="DC64" s="1247"/>
      <c r="DD64" s="1247"/>
      <c r="DE64" s="1247"/>
      <c r="DF64" s="1247"/>
      <c r="DG64" s="1247"/>
      <c r="DH64" s="1247"/>
      <c r="DK64" s="1452">
        <f t="shared" si="8"/>
        <v>0</v>
      </c>
      <c r="DL64" s="1452">
        <f t="shared" si="9"/>
        <v>0</v>
      </c>
    </row>
    <row r="65" spans="1:116" ht="14.25" customHeight="1" x14ac:dyDescent="0.2">
      <c r="A65" s="456"/>
      <c r="B65" s="121"/>
      <c r="C65" s="121"/>
      <c r="D65" s="122"/>
      <c r="E65" s="479"/>
      <c r="F65" s="480"/>
      <c r="G65" s="478"/>
      <c r="H65" s="476"/>
      <c r="I65" s="448"/>
      <c r="J65" s="157"/>
      <c r="K65" s="1055">
        <f t="shared" si="2"/>
        <v>0</v>
      </c>
      <c r="L65" s="1056">
        <f t="shared" si="5"/>
        <v>0</v>
      </c>
      <c r="M65" s="1056">
        <f t="shared" si="3"/>
        <v>0</v>
      </c>
      <c r="N65" s="158"/>
      <c r="O65" s="124"/>
      <c r="P65" s="124"/>
      <c r="Q65" s="158"/>
      <c r="R65" s="1447">
        <f t="shared" si="10"/>
        <v>0</v>
      </c>
      <c r="S65" s="1448">
        <f t="shared" si="11"/>
        <v>0</v>
      </c>
      <c r="T65" s="121"/>
      <c r="U65" s="125"/>
      <c r="W65" s="480"/>
      <c r="X65" s="1065" t="str">
        <f>IF(W65=" "," ",IF(W65="Vehículos",VLOOKUP($X$16,'Datos Indices'!$A$38:$Z$50,22,FALSE),IF(W65="Ipim",VLOOKUP($X$16,'Datos Indices'!$A$38:$Z$50,7,FALSE),IF(W65="Dólar",VLOOKUP($X$16,'Datos Indices'!$A$38:$Z$50,4,FALSE),IF(W65="Gasoil",VLOOKUP($X$16,'Datos Indices'!$A$38:$Z$50,10,FALSE),IF(W65="WPU06 Pesificado",VLOOKUP($X$16,'Datos Indices'!$A$38:$Z$50,26,FALSE),0))))))</f>
        <v xml:space="preserve"> </v>
      </c>
      <c r="Y65" s="1066">
        <f t="shared" si="6"/>
        <v>0</v>
      </c>
      <c r="AA65" s="928"/>
      <c r="AB65" s="1065" t="str">
        <f>IF(AA65=" "," ",IF(AA65="Vehículos",VLOOKUP($X$16,'Datos Indices'!$A$38:$Z$50,22,FALSE),IF(AA65="Ipim",VLOOKUP($X$16,'Datos Indices'!$A$38:$Z$50,7,FALSE),IF(AA65="Dólar",VLOOKUP($X$16,'Datos Indices'!$A$38:$Z$50,4,FALSE),IF(AA65="Gasoil",VLOOKUP($X$16,'Datos Indices'!$A$38:$Z$50,10,FALSE),IF(AA65="WPU06 Pesificado",VLOOKUP($X$16,'Datos Indices'!$A$38:$Z$50,26,FALSE),0))))))</f>
        <v xml:space="preserve"> </v>
      </c>
      <c r="AC65" s="1066">
        <f t="shared" si="4"/>
        <v>0</v>
      </c>
      <c r="AE65" s="1450" t="str">
        <f t="shared" si="7"/>
        <v/>
      </c>
      <c r="AG65" s="1247"/>
      <c r="AH65" s="1247"/>
      <c r="AI65" s="1247"/>
      <c r="AJ65" s="1247"/>
      <c r="AK65" s="1247"/>
      <c r="AL65" s="1247"/>
      <c r="AM65" s="1247"/>
      <c r="AN65" s="1247"/>
      <c r="AO65" s="1247"/>
      <c r="AP65" s="1247"/>
      <c r="AQ65" s="1247"/>
      <c r="AR65" s="1247"/>
      <c r="AS65" s="1247"/>
      <c r="AT65" s="1247"/>
      <c r="AU65" s="1247"/>
      <c r="AV65" s="1247"/>
      <c r="AW65" s="1247"/>
      <c r="AX65" s="1247"/>
      <c r="AY65" s="1247"/>
      <c r="AZ65" s="1247"/>
      <c r="BA65" s="1247"/>
      <c r="BB65" s="1247"/>
      <c r="BC65" s="1247"/>
      <c r="BD65" s="1247"/>
      <c r="BE65" s="1247"/>
      <c r="BF65" s="1247"/>
      <c r="BG65" s="1247"/>
      <c r="BH65" s="1247"/>
      <c r="BI65" s="1247"/>
      <c r="BJ65" s="1247"/>
      <c r="BK65" s="1247"/>
      <c r="BL65" s="1247"/>
      <c r="BM65" s="1247"/>
      <c r="BN65" s="1247"/>
      <c r="BO65" s="1247"/>
      <c r="BP65" s="1247"/>
      <c r="BQ65" s="1247"/>
      <c r="BR65" s="1247"/>
      <c r="BS65" s="1247"/>
      <c r="BT65" s="1247"/>
      <c r="BU65" s="1247"/>
      <c r="BV65" s="1247"/>
      <c r="BW65" s="1247"/>
      <c r="BX65" s="1247"/>
      <c r="BY65" s="1247"/>
      <c r="BZ65" s="1247"/>
      <c r="CA65" s="1247"/>
      <c r="CB65" s="1247"/>
      <c r="CC65" s="1247"/>
      <c r="CD65" s="1247"/>
      <c r="CE65" s="1247"/>
      <c r="CF65" s="1247"/>
      <c r="CG65" s="1247"/>
      <c r="CH65" s="1247"/>
      <c r="CI65" s="1247"/>
      <c r="CJ65" s="1247"/>
      <c r="CK65" s="1247"/>
      <c r="CL65" s="1247"/>
      <c r="CM65" s="1247"/>
      <c r="CN65" s="1247"/>
      <c r="CO65" s="1247"/>
      <c r="CP65" s="1247"/>
      <c r="CQ65" s="1247"/>
      <c r="CR65" s="1247"/>
      <c r="CS65" s="1247"/>
      <c r="CT65" s="1247"/>
      <c r="CU65" s="1247"/>
      <c r="CV65" s="1247"/>
      <c r="CW65" s="1247"/>
      <c r="CX65" s="1247"/>
      <c r="CY65" s="1247"/>
      <c r="CZ65" s="1247"/>
      <c r="DA65" s="1247"/>
      <c r="DB65" s="1247"/>
      <c r="DC65" s="1247"/>
      <c r="DD65" s="1247"/>
      <c r="DE65" s="1247"/>
      <c r="DF65" s="1247"/>
      <c r="DG65" s="1247"/>
      <c r="DH65" s="1247"/>
      <c r="DK65" s="1452">
        <f t="shared" si="8"/>
        <v>0</v>
      </c>
      <c r="DL65" s="1452">
        <f t="shared" si="9"/>
        <v>0</v>
      </c>
    </row>
    <row r="66" spans="1:116" ht="14.25" customHeight="1" x14ac:dyDescent="0.2">
      <c r="A66" s="456"/>
      <c r="B66" s="121"/>
      <c r="C66" s="121"/>
      <c r="D66" s="122"/>
      <c r="E66" s="479"/>
      <c r="F66" s="480"/>
      <c r="G66" s="478"/>
      <c r="H66" s="476"/>
      <c r="I66" s="448"/>
      <c r="J66" s="157"/>
      <c r="K66" s="1055">
        <f t="shared" si="2"/>
        <v>0</v>
      </c>
      <c r="L66" s="1056">
        <f t="shared" si="5"/>
        <v>0</v>
      </c>
      <c r="M66" s="1056">
        <f t="shared" si="3"/>
        <v>0</v>
      </c>
      <c r="N66" s="158"/>
      <c r="O66" s="124"/>
      <c r="P66" s="124"/>
      <c r="Q66" s="158"/>
      <c r="R66" s="1447">
        <f t="shared" si="10"/>
        <v>0</v>
      </c>
      <c r="S66" s="1448">
        <f t="shared" si="11"/>
        <v>0</v>
      </c>
      <c r="T66" s="121"/>
      <c r="U66" s="125"/>
      <c r="W66" s="480"/>
      <c r="X66" s="1065" t="str">
        <f>IF(W66=" "," ",IF(W66="Vehículos",VLOOKUP($X$16,'Datos Indices'!$A$38:$Z$50,22,FALSE),IF(W66="Ipim",VLOOKUP($X$16,'Datos Indices'!$A$38:$Z$50,7,FALSE),IF(W66="Dólar",VLOOKUP($X$16,'Datos Indices'!$A$38:$Z$50,4,FALSE),IF(W66="Gasoil",VLOOKUP($X$16,'Datos Indices'!$A$38:$Z$50,10,FALSE),IF(W66="WPU06 Pesificado",VLOOKUP($X$16,'Datos Indices'!$A$38:$Z$50,26,FALSE),0))))))</f>
        <v xml:space="preserve"> </v>
      </c>
      <c r="Y66" s="1066">
        <f t="shared" si="6"/>
        <v>0</v>
      </c>
      <c r="AA66" s="928"/>
      <c r="AB66" s="1065" t="str">
        <f>IF(AA66=" "," ",IF(AA66="Vehículos",VLOOKUP($X$16,'Datos Indices'!$A$38:$Z$50,22,FALSE),IF(AA66="Ipim",VLOOKUP($X$16,'Datos Indices'!$A$38:$Z$50,7,FALSE),IF(AA66="Dólar",VLOOKUP($X$16,'Datos Indices'!$A$38:$Z$50,4,FALSE),IF(AA66="Gasoil",VLOOKUP($X$16,'Datos Indices'!$A$38:$Z$50,10,FALSE),IF(AA66="WPU06 Pesificado",VLOOKUP($X$16,'Datos Indices'!$A$38:$Z$50,26,FALSE),0))))))</f>
        <v xml:space="preserve"> </v>
      </c>
      <c r="AC66" s="1066">
        <f t="shared" si="4"/>
        <v>0</v>
      </c>
      <c r="AE66" s="1450" t="str">
        <f t="shared" si="7"/>
        <v/>
      </c>
      <c r="AG66" s="1247"/>
      <c r="AH66" s="1247"/>
      <c r="AI66" s="1247"/>
      <c r="AJ66" s="1247"/>
      <c r="AK66" s="1247"/>
      <c r="AL66" s="1247"/>
      <c r="AM66" s="1247"/>
      <c r="AN66" s="1247"/>
      <c r="AO66" s="1247"/>
      <c r="AP66" s="1247"/>
      <c r="AQ66" s="1247"/>
      <c r="AR66" s="1247"/>
      <c r="AS66" s="1247"/>
      <c r="AT66" s="1247"/>
      <c r="AU66" s="1247"/>
      <c r="AV66" s="1247"/>
      <c r="AW66" s="1247"/>
      <c r="AX66" s="1247"/>
      <c r="AY66" s="1247"/>
      <c r="AZ66" s="1247"/>
      <c r="BA66" s="1247"/>
      <c r="BB66" s="1247"/>
      <c r="BC66" s="1247"/>
      <c r="BD66" s="1247"/>
      <c r="BE66" s="1247"/>
      <c r="BF66" s="1247"/>
      <c r="BG66" s="1247"/>
      <c r="BH66" s="1247"/>
      <c r="BI66" s="1247"/>
      <c r="BJ66" s="1247"/>
      <c r="BK66" s="1247"/>
      <c r="BL66" s="1247"/>
      <c r="BM66" s="1247"/>
      <c r="BN66" s="1247"/>
      <c r="BO66" s="1247"/>
      <c r="BP66" s="1247"/>
      <c r="BQ66" s="1247"/>
      <c r="BR66" s="1247"/>
      <c r="BS66" s="1247"/>
      <c r="BT66" s="1247"/>
      <c r="BU66" s="1247"/>
      <c r="BV66" s="1247"/>
      <c r="BW66" s="1247"/>
      <c r="BX66" s="1247"/>
      <c r="BY66" s="1247"/>
      <c r="BZ66" s="1247"/>
      <c r="CA66" s="1247"/>
      <c r="CB66" s="1247"/>
      <c r="CC66" s="1247"/>
      <c r="CD66" s="1247"/>
      <c r="CE66" s="1247"/>
      <c r="CF66" s="1247"/>
      <c r="CG66" s="1247"/>
      <c r="CH66" s="1247"/>
      <c r="CI66" s="1247"/>
      <c r="CJ66" s="1247"/>
      <c r="CK66" s="1247"/>
      <c r="CL66" s="1247"/>
      <c r="CM66" s="1247"/>
      <c r="CN66" s="1247"/>
      <c r="CO66" s="1247"/>
      <c r="CP66" s="1247"/>
      <c r="CQ66" s="1247"/>
      <c r="CR66" s="1247"/>
      <c r="CS66" s="1247"/>
      <c r="CT66" s="1247"/>
      <c r="CU66" s="1247"/>
      <c r="CV66" s="1247"/>
      <c r="CW66" s="1247"/>
      <c r="CX66" s="1247"/>
      <c r="CY66" s="1247"/>
      <c r="CZ66" s="1247"/>
      <c r="DA66" s="1247"/>
      <c r="DB66" s="1247"/>
      <c r="DC66" s="1247"/>
      <c r="DD66" s="1247"/>
      <c r="DE66" s="1247"/>
      <c r="DF66" s="1247"/>
      <c r="DG66" s="1247"/>
      <c r="DH66" s="1247"/>
      <c r="DK66" s="1452">
        <f t="shared" si="8"/>
        <v>0</v>
      </c>
      <c r="DL66" s="1452">
        <f t="shared" si="9"/>
        <v>0</v>
      </c>
    </row>
    <row r="67" spans="1:116" ht="14.25" customHeight="1" x14ac:dyDescent="0.2">
      <c r="A67" s="456"/>
      <c r="B67" s="121"/>
      <c r="C67" s="121"/>
      <c r="D67" s="122"/>
      <c r="E67" s="479"/>
      <c r="F67" s="480"/>
      <c r="G67" s="478"/>
      <c r="H67" s="476"/>
      <c r="I67" s="448"/>
      <c r="J67" s="157"/>
      <c r="K67" s="1055">
        <f t="shared" si="2"/>
        <v>0</v>
      </c>
      <c r="L67" s="1056">
        <f t="shared" si="5"/>
        <v>0</v>
      </c>
      <c r="M67" s="1056">
        <f t="shared" si="3"/>
        <v>0</v>
      </c>
      <c r="N67" s="158"/>
      <c r="O67" s="124"/>
      <c r="P67" s="124"/>
      <c r="Q67" s="158"/>
      <c r="R67" s="1447">
        <f t="shared" si="10"/>
        <v>0</v>
      </c>
      <c r="S67" s="1448">
        <f t="shared" si="11"/>
        <v>0</v>
      </c>
      <c r="T67" s="121"/>
      <c r="U67" s="125"/>
      <c r="W67" s="480"/>
      <c r="X67" s="1065" t="str">
        <f>IF(W67=" "," ",IF(W67="Vehículos",VLOOKUP($X$16,'Datos Indices'!$A$38:$Z$50,22,FALSE),IF(W67="Ipim",VLOOKUP($X$16,'Datos Indices'!$A$38:$Z$50,7,FALSE),IF(W67="Dólar",VLOOKUP($X$16,'Datos Indices'!$A$38:$Z$50,4,FALSE),IF(W67="Gasoil",VLOOKUP($X$16,'Datos Indices'!$A$38:$Z$50,10,FALSE),IF(W67="WPU06 Pesificado",VLOOKUP($X$16,'Datos Indices'!$A$38:$Z$50,26,FALSE),0))))))</f>
        <v xml:space="preserve"> </v>
      </c>
      <c r="Y67" s="1066">
        <f t="shared" si="6"/>
        <v>0</v>
      </c>
      <c r="AA67" s="928"/>
      <c r="AB67" s="1065" t="str">
        <f>IF(AA67=" "," ",IF(AA67="Vehículos",VLOOKUP($X$16,'Datos Indices'!$A$38:$Z$50,22,FALSE),IF(AA67="Ipim",VLOOKUP($X$16,'Datos Indices'!$A$38:$Z$50,7,FALSE),IF(AA67="Dólar",VLOOKUP($X$16,'Datos Indices'!$A$38:$Z$50,4,FALSE),IF(AA67="Gasoil",VLOOKUP($X$16,'Datos Indices'!$A$38:$Z$50,10,FALSE),IF(AA67="WPU06 Pesificado",VLOOKUP($X$16,'Datos Indices'!$A$38:$Z$50,26,FALSE),0))))))</f>
        <v xml:space="preserve"> </v>
      </c>
      <c r="AC67" s="1066">
        <f t="shared" si="4"/>
        <v>0</v>
      </c>
      <c r="AE67" s="1450" t="str">
        <f t="shared" si="7"/>
        <v/>
      </c>
      <c r="AG67" s="1247"/>
      <c r="AH67" s="1247"/>
      <c r="AI67" s="1247"/>
      <c r="AJ67" s="1247"/>
      <c r="AK67" s="1247"/>
      <c r="AL67" s="1247"/>
      <c r="AM67" s="1247"/>
      <c r="AN67" s="1247"/>
      <c r="AO67" s="1247"/>
      <c r="AP67" s="1247"/>
      <c r="AQ67" s="1247"/>
      <c r="AR67" s="1247"/>
      <c r="AS67" s="1247"/>
      <c r="AT67" s="1247"/>
      <c r="AU67" s="1247"/>
      <c r="AV67" s="1247"/>
      <c r="AW67" s="1247"/>
      <c r="AX67" s="1247"/>
      <c r="AY67" s="1247"/>
      <c r="AZ67" s="1247"/>
      <c r="BA67" s="1247"/>
      <c r="BB67" s="1247"/>
      <c r="BC67" s="1247"/>
      <c r="BD67" s="1247"/>
      <c r="BE67" s="1247"/>
      <c r="BF67" s="1247"/>
      <c r="BG67" s="1247"/>
      <c r="BH67" s="1247"/>
      <c r="BI67" s="1247"/>
      <c r="BJ67" s="1247"/>
      <c r="BK67" s="1247"/>
      <c r="BL67" s="1247"/>
      <c r="BM67" s="1247"/>
      <c r="BN67" s="1247"/>
      <c r="BO67" s="1247"/>
      <c r="BP67" s="1247"/>
      <c r="BQ67" s="1247"/>
      <c r="BR67" s="1247"/>
      <c r="BS67" s="1247"/>
      <c r="BT67" s="1247"/>
      <c r="BU67" s="1247"/>
      <c r="BV67" s="1247"/>
      <c r="BW67" s="1247"/>
      <c r="BX67" s="1247"/>
      <c r="BY67" s="1247"/>
      <c r="BZ67" s="1247"/>
      <c r="CA67" s="1247"/>
      <c r="CB67" s="1247"/>
      <c r="CC67" s="1247"/>
      <c r="CD67" s="1247"/>
      <c r="CE67" s="1247"/>
      <c r="CF67" s="1247"/>
      <c r="CG67" s="1247"/>
      <c r="CH67" s="1247"/>
      <c r="CI67" s="1247"/>
      <c r="CJ67" s="1247"/>
      <c r="CK67" s="1247"/>
      <c r="CL67" s="1247"/>
      <c r="CM67" s="1247"/>
      <c r="CN67" s="1247"/>
      <c r="CO67" s="1247"/>
      <c r="CP67" s="1247"/>
      <c r="CQ67" s="1247"/>
      <c r="CR67" s="1247"/>
      <c r="CS67" s="1247"/>
      <c r="CT67" s="1247"/>
      <c r="CU67" s="1247"/>
      <c r="CV67" s="1247"/>
      <c r="CW67" s="1247"/>
      <c r="CX67" s="1247"/>
      <c r="CY67" s="1247"/>
      <c r="CZ67" s="1247"/>
      <c r="DA67" s="1247"/>
      <c r="DB67" s="1247"/>
      <c r="DC67" s="1247"/>
      <c r="DD67" s="1247"/>
      <c r="DE67" s="1247"/>
      <c r="DF67" s="1247"/>
      <c r="DG67" s="1247"/>
      <c r="DH67" s="1247"/>
      <c r="DK67" s="1452">
        <f t="shared" si="8"/>
        <v>0</v>
      </c>
      <c r="DL67" s="1452">
        <f t="shared" si="9"/>
        <v>0</v>
      </c>
    </row>
    <row r="68" spans="1:116" ht="14.25" customHeight="1" x14ac:dyDescent="0.2">
      <c r="A68" s="456"/>
      <c r="B68" s="121"/>
      <c r="C68" s="121"/>
      <c r="D68" s="122"/>
      <c r="E68" s="479"/>
      <c r="F68" s="480"/>
      <c r="G68" s="478"/>
      <c r="H68" s="476"/>
      <c r="I68" s="448"/>
      <c r="J68" s="157"/>
      <c r="K68" s="1055">
        <f t="shared" si="2"/>
        <v>0</v>
      </c>
      <c r="L68" s="1056">
        <f t="shared" si="5"/>
        <v>0</v>
      </c>
      <c r="M68" s="1056">
        <f t="shared" si="3"/>
        <v>0</v>
      </c>
      <c r="N68" s="158"/>
      <c r="O68" s="124"/>
      <c r="P68" s="124"/>
      <c r="Q68" s="158"/>
      <c r="R68" s="1447">
        <f t="shared" si="10"/>
        <v>0</v>
      </c>
      <c r="S68" s="1448">
        <f t="shared" si="11"/>
        <v>0</v>
      </c>
      <c r="T68" s="121"/>
      <c r="U68" s="125"/>
      <c r="W68" s="480"/>
      <c r="X68" s="1065" t="str">
        <f>IF(W68=" "," ",IF(W68="Vehículos",VLOOKUP($X$16,'Datos Indices'!$A$38:$Z$50,22,FALSE),IF(W68="Ipim",VLOOKUP($X$16,'Datos Indices'!$A$38:$Z$50,7,FALSE),IF(W68="Dólar",VLOOKUP($X$16,'Datos Indices'!$A$38:$Z$50,4,FALSE),IF(W68="Gasoil",VLOOKUP($X$16,'Datos Indices'!$A$38:$Z$50,10,FALSE),IF(W68="WPU06 Pesificado",VLOOKUP($X$16,'Datos Indices'!$A$38:$Z$50,26,FALSE),0))))))</f>
        <v xml:space="preserve"> </v>
      </c>
      <c r="Y68" s="1066">
        <f t="shared" si="6"/>
        <v>0</v>
      </c>
      <c r="AA68" s="928"/>
      <c r="AB68" s="1065" t="str">
        <f>IF(AA68=" "," ",IF(AA68="Vehículos",VLOOKUP($X$16,'Datos Indices'!$A$38:$Z$50,22,FALSE),IF(AA68="Ipim",VLOOKUP($X$16,'Datos Indices'!$A$38:$Z$50,7,FALSE),IF(AA68="Dólar",VLOOKUP($X$16,'Datos Indices'!$A$38:$Z$50,4,FALSE),IF(AA68="Gasoil",VLOOKUP($X$16,'Datos Indices'!$A$38:$Z$50,10,FALSE),IF(AA68="WPU06 Pesificado",VLOOKUP($X$16,'Datos Indices'!$A$38:$Z$50,26,FALSE),0))))))</f>
        <v xml:space="preserve"> </v>
      </c>
      <c r="AC68" s="1066">
        <f t="shared" si="4"/>
        <v>0</v>
      </c>
      <c r="AE68" s="1450" t="str">
        <f t="shared" si="7"/>
        <v/>
      </c>
      <c r="AG68" s="1247"/>
      <c r="AH68" s="1247"/>
      <c r="AI68" s="1247"/>
      <c r="AJ68" s="1247"/>
      <c r="AK68" s="1247"/>
      <c r="AL68" s="1247"/>
      <c r="AM68" s="1247"/>
      <c r="AN68" s="1247"/>
      <c r="AO68" s="1247"/>
      <c r="AP68" s="1247"/>
      <c r="AQ68" s="1247"/>
      <c r="AR68" s="1247"/>
      <c r="AS68" s="1247"/>
      <c r="AT68" s="1247"/>
      <c r="AU68" s="1247"/>
      <c r="AV68" s="1247"/>
      <c r="AW68" s="1247"/>
      <c r="AX68" s="1247"/>
      <c r="AY68" s="1247"/>
      <c r="AZ68" s="1247"/>
      <c r="BA68" s="1247"/>
      <c r="BB68" s="1247"/>
      <c r="BC68" s="1247"/>
      <c r="BD68" s="1247"/>
      <c r="BE68" s="1247"/>
      <c r="BF68" s="1247"/>
      <c r="BG68" s="1247"/>
      <c r="BH68" s="1247"/>
      <c r="BI68" s="1247"/>
      <c r="BJ68" s="1247"/>
      <c r="BK68" s="1247"/>
      <c r="BL68" s="1247"/>
      <c r="BM68" s="1247"/>
      <c r="BN68" s="1247"/>
      <c r="BO68" s="1247"/>
      <c r="BP68" s="1247"/>
      <c r="BQ68" s="1247"/>
      <c r="BR68" s="1247"/>
      <c r="BS68" s="1247"/>
      <c r="BT68" s="1247"/>
      <c r="BU68" s="1247"/>
      <c r="BV68" s="1247"/>
      <c r="BW68" s="1247"/>
      <c r="BX68" s="1247"/>
      <c r="BY68" s="1247"/>
      <c r="BZ68" s="1247"/>
      <c r="CA68" s="1247"/>
      <c r="CB68" s="1247"/>
      <c r="CC68" s="1247"/>
      <c r="CD68" s="1247"/>
      <c r="CE68" s="1247"/>
      <c r="CF68" s="1247"/>
      <c r="CG68" s="1247"/>
      <c r="CH68" s="1247"/>
      <c r="CI68" s="1247"/>
      <c r="CJ68" s="1247"/>
      <c r="CK68" s="1247"/>
      <c r="CL68" s="1247"/>
      <c r="CM68" s="1247"/>
      <c r="CN68" s="1247"/>
      <c r="CO68" s="1247"/>
      <c r="CP68" s="1247"/>
      <c r="CQ68" s="1247"/>
      <c r="CR68" s="1247"/>
      <c r="CS68" s="1247"/>
      <c r="CT68" s="1247"/>
      <c r="CU68" s="1247"/>
      <c r="CV68" s="1247"/>
      <c r="CW68" s="1247"/>
      <c r="CX68" s="1247"/>
      <c r="CY68" s="1247"/>
      <c r="CZ68" s="1247"/>
      <c r="DA68" s="1247"/>
      <c r="DB68" s="1247"/>
      <c r="DC68" s="1247"/>
      <c r="DD68" s="1247"/>
      <c r="DE68" s="1247"/>
      <c r="DF68" s="1247"/>
      <c r="DG68" s="1247"/>
      <c r="DH68" s="1247"/>
      <c r="DK68" s="1452">
        <f t="shared" si="8"/>
        <v>0</v>
      </c>
      <c r="DL68" s="1452">
        <f t="shared" si="9"/>
        <v>0</v>
      </c>
    </row>
    <row r="69" spans="1:116" ht="14.25" customHeight="1" x14ac:dyDescent="0.2">
      <c r="A69" s="456"/>
      <c r="B69" s="121"/>
      <c r="C69" s="121"/>
      <c r="D69" s="122"/>
      <c r="E69" s="479"/>
      <c r="F69" s="480"/>
      <c r="G69" s="478"/>
      <c r="H69" s="476"/>
      <c r="I69" s="448"/>
      <c r="J69" s="157"/>
      <c r="K69" s="1055">
        <f t="shared" si="2"/>
        <v>0</v>
      </c>
      <c r="L69" s="1056">
        <f t="shared" si="5"/>
        <v>0</v>
      </c>
      <c r="M69" s="1056">
        <f t="shared" si="3"/>
        <v>0</v>
      </c>
      <c r="N69" s="158"/>
      <c r="O69" s="124"/>
      <c r="P69" s="124"/>
      <c r="Q69" s="158"/>
      <c r="R69" s="1447">
        <f t="shared" si="10"/>
        <v>0</v>
      </c>
      <c r="S69" s="1448">
        <f t="shared" si="11"/>
        <v>0</v>
      </c>
      <c r="T69" s="121"/>
      <c r="U69" s="125"/>
      <c r="W69" s="480"/>
      <c r="X69" s="1065" t="str">
        <f>IF(W69=" "," ",IF(W69="Vehículos",VLOOKUP($X$16,'Datos Indices'!$A$38:$Z$50,22,FALSE),IF(W69="Ipim",VLOOKUP($X$16,'Datos Indices'!$A$38:$Z$50,7,FALSE),IF(W69="Dólar",VLOOKUP($X$16,'Datos Indices'!$A$38:$Z$50,4,FALSE),IF(W69="Gasoil",VLOOKUP($X$16,'Datos Indices'!$A$38:$Z$50,10,FALSE),IF(W69="WPU06 Pesificado",VLOOKUP($X$16,'Datos Indices'!$A$38:$Z$50,26,FALSE),0))))))</f>
        <v xml:space="preserve"> </v>
      </c>
      <c r="Y69" s="1066">
        <f t="shared" si="6"/>
        <v>0</v>
      </c>
      <c r="AA69" s="928"/>
      <c r="AB69" s="1065" t="str">
        <f>IF(AA69=" "," ",IF(AA69="Vehículos",VLOOKUP($X$16,'Datos Indices'!$A$38:$Z$50,22,FALSE),IF(AA69="Ipim",VLOOKUP($X$16,'Datos Indices'!$A$38:$Z$50,7,FALSE),IF(AA69="Dólar",VLOOKUP($X$16,'Datos Indices'!$A$38:$Z$50,4,FALSE),IF(AA69="Gasoil",VLOOKUP($X$16,'Datos Indices'!$A$38:$Z$50,10,FALSE),IF(AA69="WPU06 Pesificado",VLOOKUP($X$16,'Datos Indices'!$A$38:$Z$50,26,FALSE),0))))))</f>
        <v xml:space="preserve"> </v>
      </c>
      <c r="AC69" s="1066">
        <f t="shared" si="4"/>
        <v>0</v>
      </c>
      <c r="AE69" s="1450" t="str">
        <f t="shared" si="7"/>
        <v/>
      </c>
      <c r="AG69" s="1247"/>
      <c r="AH69" s="1247"/>
      <c r="AI69" s="1247"/>
      <c r="AJ69" s="1247"/>
      <c r="AK69" s="1247"/>
      <c r="AL69" s="1247"/>
      <c r="AM69" s="1247"/>
      <c r="AN69" s="1247"/>
      <c r="AO69" s="1247"/>
      <c r="AP69" s="1247"/>
      <c r="AQ69" s="1247"/>
      <c r="AR69" s="1247"/>
      <c r="AS69" s="1247"/>
      <c r="AT69" s="1247"/>
      <c r="AU69" s="1247"/>
      <c r="AV69" s="1247"/>
      <c r="AW69" s="1247"/>
      <c r="AX69" s="1247"/>
      <c r="AY69" s="1247"/>
      <c r="AZ69" s="1247"/>
      <c r="BA69" s="1247"/>
      <c r="BB69" s="1247"/>
      <c r="BC69" s="1247"/>
      <c r="BD69" s="1247"/>
      <c r="BE69" s="1247"/>
      <c r="BF69" s="1247"/>
      <c r="BG69" s="1247"/>
      <c r="BH69" s="1247"/>
      <c r="BI69" s="1247"/>
      <c r="BJ69" s="1247"/>
      <c r="BK69" s="1247"/>
      <c r="BL69" s="1247"/>
      <c r="BM69" s="1247"/>
      <c r="BN69" s="1247"/>
      <c r="BO69" s="1247"/>
      <c r="BP69" s="1247"/>
      <c r="BQ69" s="1247"/>
      <c r="BR69" s="1247"/>
      <c r="BS69" s="1247"/>
      <c r="BT69" s="1247"/>
      <c r="BU69" s="1247"/>
      <c r="BV69" s="1247"/>
      <c r="BW69" s="1247"/>
      <c r="BX69" s="1247"/>
      <c r="BY69" s="1247"/>
      <c r="BZ69" s="1247"/>
      <c r="CA69" s="1247"/>
      <c r="CB69" s="1247"/>
      <c r="CC69" s="1247"/>
      <c r="CD69" s="1247"/>
      <c r="CE69" s="1247"/>
      <c r="CF69" s="1247"/>
      <c r="CG69" s="1247"/>
      <c r="CH69" s="1247"/>
      <c r="CI69" s="1247"/>
      <c r="CJ69" s="1247"/>
      <c r="CK69" s="1247"/>
      <c r="CL69" s="1247"/>
      <c r="CM69" s="1247"/>
      <c r="CN69" s="1247"/>
      <c r="CO69" s="1247"/>
      <c r="CP69" s="1247"/>
      <c r="CQ69" s="1247"/>
      <c r="CR69" s="1247"/>
      <c r="CS69" s="1247"/>
      <c r="CT69" s="1247"/>
      <c r="CU69" s="1247"/>
      <c r="CV69" s="1247"/>
      <c r="CW69" s="1247"/>
      <c r="CX69" s="1247"/>
      <c r="CY69" s="1247"/>
      <c r="CZ69" s="1247"/>
      <c r="DA69" s="1247"/>
      <c r="DB69" s="1247"/>
      <c r="DC69" s="1247"/>
      <c r="DD69" s="1247"/>
      <c r="DE69" s="1247"/>
      <c r="DF69" s="1247"/>
      <c r="DG69" s="1247"/>
      <c r="DH69" s="1247"/>
      <c r="DK69" s="1452">
        <f t="shared" si="8"/>
        <v>0</v>
      </c>
      <c r="DL69" s="1452">
        <f t="shared" si="9"/>
        <v>0</v>
      </c>
    </row>
    <row r="70" spans="1:116" ht="14.25" customHeight="1" x14ac:dyDescent="0.2">
      <c r="A70" s="456"/>
      <c r="B70" s="121"/>
      <c r="C70" s="121"/>
      <c r="D70" s="122"/>
      <c r="E70" s="479"/>
      <c r="F70" s="480"/>
      <c r="G70" s="478"/>
      <c r="H70" s="476"/>
      <c r="I70" s="448"/>
      <c r="J70" s="157"/>
      <c r="K70" s="1055">
        <f t="shared" si="2"/>
        <v>0</v>
      </c>
      <c r="L70" s="1056">
        <f t="shared" si="5"/>
        <v>0</v>
      </c>
      <c r="M70" s="1056">
        <f t="shared" si="3"/>
        <v>0</v>
      </c>
      <c r="N70" s="158"/>
      <c r="O70" s="124"/>
      <c r="P70" s="124"/>
      <c r="Q70" s="158"/>
      <c r="R70" s="1447">
        <f t="shared" si="10"/>
        <v>0</v>
      </c>
      <c r="S70" s="1448">
        <f t="shared" si="11"/>
        <v>0</v>
      </c>
      <c r="T70" s="125"/>
      <c r="U70" s="125"/>
      <c r="W70" s="480"/>
      <c r="X70" s="1065" t="str">
        <f>IF(W70=" "," ",IF(W70="Vehículos",VLOOKUP($X$16,'Datos Indices'!$A$38:$Z$50,22,FALSE),IF(W70="Ipim",VLOOKUP($X$16,'Datos Indices'!$A$38:$Z$50,7,FALSE),IF(W70="Dólar",VLOOKUP($X$16,'Datos Indices'!$A$38:$Z$50,4,FALSE),IF(W70="Gasoil",VLOOKUP($X$16,'Datos Indices'!$A$38:$Z$50,10,FALSE),IF(W70="WPU06 Pesificado",VLOOKUP($X$16,'Datos Indices'!$A$38:$Z$50,26,FALSE),0))))))</f>
        <v xml:space="preserve"> </v>
      </c>
      <c r="Y70" s="1066">
        <f t="shared" si="6"/>
        <v>0</v>
      </c>
      <c r="AA70" s="928"/>
      <c r="AB70" s="1065" t="str">
        <f>IF(AA70=" "," ",IF(AA70="Vehículos",VLOOKUP($X$16,'Datos Indices'!$A$38:$Z$50,22,FALSE),IF(AA70="Ipim",VLOOKUP($X$16,'Datos Indices'!$A$38:$Z$50,7,FALSE),IF(AA70="Dólar",VLOOKUP($X$16,'Datos Indices'!$A$38:$Z$50,4,FALSE),IF(AA70="Gasoil",VLOOKUP($X$16,'Datos Indices'!$A$38:$Z$50,10,FALSE),IF(AA70="WPU06 Pesificado",VLOOKUP($X$16,'Datos Indices'!$A$38:$Z$50,26,FALSE),0))))))</f>
        <v xml:space="preserve"> </v>
      </c>
      <c r="AC70" s="1066">
        <f t="shared" si="4"/>
        <v>0</v>
      </c>
      <c r="AE70" s="1450" t="str">
        <f t="shared" si="7"/>
        <v/>
      </c>
      <c r="AG70" s="1247"/>
      <c r="AH70" s="1247"/>
      <c r="AI70" s="1247"/>
      <c r="AJ70" s="1247"/>
      <c r="AK70" s="1247"/>
      <c r="AL70" s="1247"/>
      <c r="AM70" s="1247"/>
      <c r="AN70" s="1247"/>
      <c r="AO70" s="1247"/>
      <c r="AP70" s="1247"/>
      <c r="AQ70" s="1247"/>
      <c r="AR70" s="1247"/>
      <c r="AS70" s="1247"/>
      <c r="AT70" s="1247"/>
      <c r="AU70" s="1247"/>
      <c r="AV70" s="1247"/>
      <c r="AW70" s="1247"/>
      <c r="AX70" s="1247"/>
      <c r="AY70" s="1247"/>
      <c r="AZ70" s="1247"/>
      <c r="BA70" s="1247"/>
      <c r="BB70" s="1247"/>
      <c r="BC70" s="1247"/>
      <c r="BD70" s="1247"/>
      <c r="BE70" s="1247"/>
      <c r="BF70" s="1247"/>
      <c r="BG70" s="1247"/>
      <c r="BH70" s="1247"/>
      <c r="BI70" s="1247"/>
      <c r="BJ70" s="1247"/>
      <c r="BK70" s="1247"/>
      <c r="BL70" s="1247"/>
      <c r="BM70" s="1247"/>
      <c r="BN70" s="1247"/>
      <c r="BO70" s="1247"/>
      <c r="BP70" s="1247"/>
      <c r="BQ70" s="1247"/>
      <c r="BR70" s="1247"/>
      <c r="BS70" s="1247"/>
      <c r="BT70" s="1247"/>
      <c r="BU70" s="1247"/>
      <c r="BV70" s="1247"/>
      <c r="BW70" s="1247"/>
      <c r="BX70" s="1247"/>
      <c r="BY70" s="1247"/>
      <c r="BZ70" s="1247"/>
      <c r="CA70" s="1247"/>
      <c r="CB70" s="1247"/>
      <c r="CC70" s="1247"/>
      <c r="CD70" s="1247"/>
      <c r="CE70" s="1247"/>
      <c r="CF70" s="1247"/>
      <c r="CG70" s="1247"/>
      <c r="CH70" s="1247"/>
      <c r="CI70" s="1247"/>
      <c r="CJ70" s="1247"/>
      <c r="CK70" s="1247"/>
      <c r="CL70" s="1247"/>
      <c r="CM70" s="1247"/>
      <c r="CN70" s="1247"/>
      <c r="CO70" s="1247"/>
      <c r="CP70" s="1247"/>
      <c r="CQ70" s="1247"/>
      <c r="CR70" s="1247"/>
      <c r="CS70" s="1247"/>
      <c r="CT70" s="1247"/>
      <c r="CU70" s="1247"/>
      <c r="CV70" s="1247"/>
      <c r="CW70" s="1247"/>
      <c r="CX70" s="1247"/>
      <c r="CY70" s="1247"/>
      <c r="CZ70" s="1247"/>
      <c r="DA70" s="1247"/>
      <c r="DB70" s="1247"/>
      <c r="DC70" s="1247"/>
      <c r="DD70" s="1247"/>
      <c r="DE70" s="1247"/>
      <c r="DF70" s="1247"/>
      <c r="DG70" s="1247"/>
      <c r="DH70" s="1247"/>
      <c r="DK70" s="1452">
        <f t="shared" si="8"/>
        <v>0</v>
      </c>
      <c r="DL70" s="1452">
        <f t="shared" si="9"/>
        <v>0</v>
      </c>
    </row>
    <row r="71" spans="1:116" s="1449" customFormat="1" ht="14.25" customHeight="1" x14ac:dyDescent="0.2">
      <c r="A71" s="456"/>
      <c r="B71" s="121"/>
      <c r="C71" s="121"/>
      <c r="D71" s="122"/>
      <c r="E71" s="479"/>
      <c r="F71" s="480"/>
      <c r="G71" s="478"/>
      <c r="H71" s="476"/>
      <c r="I71" s="448"/>
      <c r="J71" s="157"/>
      <c r="K71" s="1055">
        <f t="shared" si="2"/>
        <v>0</v>
      </c>
      <c r="L71" s="1056">
        <f t="shared" si="5"/>
        <v>0</v>
      </c>
      <c r="M71" s="1056">
        <f t="shared" si="3"/>
        <v>0</v>
      </c>
      <c r="N71" s="158"/>
      <c r="O71" s="124"/>
      <c r="P71" s="124"/>
      <c r="Q71" s="158"/>
      <c r="R71" s="1447">
        <f t="shared" si="10"/>
        <v>0</v>
      </c>
      <c r="S71" s="1448">
        <f t="shared" si="11"/>
        <v>0</v>
      </c>
      <c r="T71" s="121"/>
      <c r="U71" s="125"/>
      <c r="W71" s="480"/>
      <c r="X71" s="1065" t="str">
        <f>IF(W71=" "," ",IF(W71="Vehículos",VLOOKUP($X$16,'Datos Indices'!$A$38:$Z$50,22,FALSE),IF(W71="Ipim",VLOOKUP($X$16,'Datos Indices'!$A$38:$Z$50,7,FALSE),IF(W71="Dólar",VLOOKUP($X$16,'Datos Indices'!$A$38:$Z$50,4,FALSE),IF(W71="Gasoil",VLOOKUP($X$16,'Datos Indices'!$A$38:$Z$50,10,FALSE),IF(W71="WPU06 Pesificado",VLOOKUP($X$16,'Datos Indices'!$A$38:$Z$50,26,FALSE),0))))))</f>
        <v xml:space="preserve"> </v>
      </c>
      <c r="Y71" s="1066">
        <f t="shared" si="6"/>
        <v>0</v>
      </c>
      <c r="AA71" s="928"/>
      <c r="AB71" s="1065" t="str">
        <f>IF(AA71=" "," ",IF(AA71="Vehículos",VLOOKUP($X$16,'Datos Indices'!$A$38:$Z$50,22,FALSE),IF(AA71="Ipim",VLOOKUP($X$16,'Datos Indices'!$A$38:$Z$50,7,FALSE),IF(AA71="Dólar",VLOOKUP($X$16,'Datos Indices'!$A$38:$Z$50,4,FALSE),IF(AA71="Gasoil",VLOOKUP($X$16,'Datos Indices'!$A$38:$Z$50,10,FALSE),IF(AA71="WPU06 Pesificado",VLOOKUP($X$16,'Datos Indices'!$A$38:$Z$50,26,FALSE),0))))))</f>
        <v xml:space="preserve"> </v>
      </c>
      <c r="AC71" s="1066">
        <f t="shared" si="4"/>
        <v>0</v>
      </c>
      <c r="AE71" s="1450" t="str">
        <f t="shared" si="7"/>
        <v/>
      </c>
      <c r="AF71" s="1451"/>
      <c r="AG71" s="1247"/>
      <c r="AH71" s="1247"/>
      <c r="AI71" s="1247"/>
      <c r="AJ71" s="1247"/>
      <c r="AK71" s="1247"/>
      <c r="AL71" s="1247"/>
      <c r="AM71" s="1247"/>
      <c r="AN71" s="1247"/>
      <c r="AO71" s="1247"/>
      <c r="AP71" s="1247"/>
      <c r="AQ71" s="1247"/>
      <c r="AR71" s="1247"/>
      <c r="AS71" s="1247"/>
      <c r="AT71" s="1247"/>
      <c r="AU71" s="1247"/>
      <c r="AV71" s="1247"/>
      <c r="AW71" s="1247"/>
      <c r="AX71" s="1247"/>
      <c r="AY71" s="1247"/>
      <c r="AZ71" s="1247"/>
      <c r="BA71" s="1247"/>
      <c r="BB71" s="1247"/>
      <c r="BC71" s="1247"/>
      <c r="BD71" s="1247"/>
      <c r="BE71" s="1247"/>
      <c r="BF71" s="1247"/>
      <c r="BG71" s="1247"/>
      <c r="BH71" s="1247"/>
      <c r="BI71" s="1247"/>
      <c r="BJ71" s="1247"/>
      <c r="BK71" s="1247"/>
      <c r="BL71" s="1247"/>
      <c r="BM71" s="1247"/>
      <c r="BN71" s="1247"/>
      <c r="BO71" s="1247"/>
      <c r="BP71" s="1247"/>
      <c r="BQ71" s="1247"/>
      <c r="BR71" s="1247"/>
      <c r="BS71" s="1247"/>
      <c r="BT71" s="1247"/>
      <c r="BU71" s="1247"/>
      <c r="BV71" s="1247"/>
      <c r="BW71" s="1247"/>
      <c r="BX71" s="1247"/>
      <c r="BY71" s="1247"/>
      <c r="BZ71" s="1247"/>
      <c r="CA71" s="1247"/>
      <c r="CB71" s="1247"/>
      <c r="CC71" s="1247"/>
      <c r="CD71" s="1247"/>
      <c r="CE71" s="1247"/>
      <c r="CF71" s="1247"/>
      <c r="CG71" s="1247"/>
      <c r="CH71" s="1247"/>
      <c r="CI71" s="1247"/>
      <c r="CJ71" s="1247"/>
      <c r="CK71" s="1247"/>
      <c r="CL71" s="1247"/>
      <c r="CM71" s="1247"/>
      <c r="CN71" s="1247"/>
      <c r="CO71" s="1247"/>
      <c r="CP71" s="1247"/>
      <c r="CQ71" s="1247"/>
      <c r="CR71" s="1247"/>
      <c r="CS71" s="1247"/>
      <c r="CT71" s="1247"/>
      <c r="CU71" s="1247"/>
      <c r="CV71" s="1247"/>
      <c r="CW71" s="1247"/>
      <c r="CX71" s="1247"/>
      <c r="CY71" s="1247"/>
      <c r="CZ71" s="1247"/>
      <c r="DA71" s="1247"/>
      <c r="DB71" s="1247"/>
      <c r="DC71" s="1247"/>
      <c r="DD71" s="1247"/>
      <c r="DE71" s="1247"/>
      <c r="DF71" s="1247"/>
      <c r="DG71" s="1247"/>
      <c r="DH71" s="1247"/>
      <c r="DK71" s="1452">
        <f t="shared" si="8"/>
        <v>0</v>
      </c>
      <c r="DL71" s="1452">
        <f t="shared" si="9"/>
        <v>0</v>
      </c>
    </row>
    <row r="72" spans="1:116" ht="14.25" customHeight="1" x14ac:dyDescent="0.2">
      <c r="A72" s="456"/>
      <c r="B72" s="121"/>
      <c r="C72" s="121"/>
      <c r="D72" s="122"/>
      <c r="E72" s="479"/>
      <c r="F72" s="480"/>
      <c r="G72" s="478"/>
      <c r="H72" s="476"/>
      <c r="I72" s="448"/>
      <c r="J72" s="157"/>
      <c r="K72" s="1055">
        <f t="shared" si="2"/>
        <v>0</v>
      </c>
      <c r="L72" s="1056">
        <f t="shared" si="5"/>
        <v>0</v>
      </c>
      <c r="M72" s="1056">
        <f t="shared" si="3"/>
        <v>0</v>
      </c>
      <c r="N72" s="158"/>
      <c r="O72" s="124"/>
      <c r="P72" s="124"/>
      <c r="Q72" s="158"/>
      <c r="R72" s="1447">
        <f t="shared" si="10"/>
        <v>0</v>
      </c>
      <c r="S72" s="1448">
        <f t="shared" si="11"/>
        <v>0</v>
      </c>
      <c r="T72" s="121"/>
      <c r="U72" s="125"/>
      <c r="W72" s="480"/>
      <c r="X72" s="1065" t="str">
        <f>IF(W72=" "," ",IF(W72="Vehículos",VLOOKUP($X$16,'Datos Indices'!$A$38:$Z$50,22,FALSE),IF(W72="Ipim",VLOOKUP($X$16,'Datos Indices'!$A$38:$Z$50,7,FALSE),IF(W72="Dólar",VLOOKUP($X$16,'Datos Indices'!$A$38:$Z$50,4,FALSE),IF(W72="Gasoil",VLOOKUP($X$16,'Datos Indices'!$A$38:$Z$50,10,FALSE),IF(W72="WPU06 Pesificado",VLOOKUP($X$16,'Datos Indices'!$A$38:$Z$50,26,FALSE),0))))))</f>
        <v xml:space="preserve"> </v>
      </c>
      <c r="Y72" s="1066">
        <f t="shared" si="6"/>
        <v>0</v>
      </c>
      <c r="AA72" s="928"/>
      <c r="AB72" s="1065" t="str">
        <f>IF(AA72=" "," ",IF(AA72="Vehículos",VLOOKUP($X$16,'Datos Indices'!$A$38:$Z$50,22,FALSE),IF(AA72="Ipim",VLOOKUP($X$16,'Datos Indices'!$A$38:$Z$50,7,FALSE),IF(AA72="Dólar",VLOOKUP($X$16,'Datos Indices'!$A$38:$Z$50,4,FALSE),IF(AA72="Gasoil",VLOOKUP($X$16,'Datos Indices'!$A$38:$Z$50,10,FALSE),IF(AA72="WPU06 Pesificado",VLOOKUP($X$16,'Datos Indices'!$A$38:$Z$50,26,FALSE),0))))))</f>
        <v xml:space="preserve"> </v>
      </c>
      <c r="AC72" s="1066">
        <f t="shared" si="4"/>
        <v>0</v>
      </c>
      <c r="AE72" s="1450" t="str">
        <f t="shared" si="7"/>
        <v/>
      </c>
      <c r="AG72" s="1247"/>
      <c r="AH72" s="1247"/>
      <c r="AI72" s="1247"/>
      <c r="AJ72" s="1247"/>
      <c r="AK72" s="1247"/>
      <c r="AL72" s="1247"/>
      <c r="AM72" s="1247"/>
      <c r="AN72" s="1247"/>
      <c r="AO72" s="1247"/>
      <c r="AP72" s="1247"/>
      <c r="AQ72" s="1247"/>
      <c r="AR72" s="1247"/>
      <c r="AS72" s="1247"/>
      <c r="AT72" s="1247"/>
      <c r="AU72" s="1247"/>
      <c r="AV72" s="1247"/>
      <c r="AW72" s="1247"/>
      <c r="AX72" s="1247"/>
      <c r="AY72" s="1247"/>
      <c r="AZ72" s="1247"/>
      <c r="BA72" s="1247"/>
      <c r="BB72" s="1247"/>
      <c r="BC72" s="1247"/>
      <c r="BD72" s="1247"/>
      <c r="BE72" s="1247"/>
      <c r="BF72" s="1247"/>
      <c r="BG72" s="1247"/>
      <c r="BH72" s="1247"/>
      <c r="BI72" s="1247"/>
      <c r="BJ72" s="1247"/>
      <c r="BK72" s="1247"/>
      <c r="BL72" s="1247"/>
      <c r="BM72" s="1247"/>
      <c r="BN72" s="1247"/>
      <c r="BO72" s="1247"/>
      <c r="BP72" s="1247"/>
      <c r="BQ72" s="1247"/>
      <c r="BR72" s="1247"/>
      <c r="BS72" s="1247"/>
      <c r="BT72" s="1247"/>
      <c r="BU72" s="1247"/>
      <c r="BV72" s="1247"/>
      <c r="BW72" s="1247"/>
      <c r="BX72" s="1247"/>
      <c r="BY72" s="1247"/>
      <c r="BZ72" s="1247"/>
      <c r="CA72" s="1247"/>
      <c r="CB72" s="1247"/>
      <c r="CC72" s="1247"/>
      <c r="CD72" s="1247"/>
      <c r="CE72" s="1247"/>
      <c r="CF72" s="1247"/>
      <c r="CG72" s="1247"/>
      <c r="CH72" s="1247"/>
      <c r="CI72" s="1247"/>
      <c r="CJ72" s="1247"/>
      <c r="CK72" s="1247"/>
      <c r="CL72" s="1247"/>
      <c r="CM72" s="1247"/>
      <c r="CN72" s="1247"/>
      <c r="CO72" s="1247"/>
      <c r="CP72" s="1247"/>
      <c r="CQ72" s="1247"/>
      <c r="CR72" s="1247"/>
      <c r="CS72" s="1247"/>
      <c r="CT72" s="1247"/>
      <c r="CU72" s="1247"/>
      <c r="CV72" s="1247"/>
      <c r="CW72" s="1247"/>
      <c r="CX72" s="1247"/>
      <c r="CY72" s="1247"/>
      <c r="CZ72" s="1247"/>
      <c r="DA72" s="1247"/>
      <c r="DB72" s="1247"/>
      <c r="DC72" s="1247"/>
      <c r="DD72" s="1247"/>
      <c r="DE72" s="1247"/>
      <c r="DF72" s="1247"/>
      <c r="DG72" s="1247"/>
      <c r="DH72" s="1247"/>
      <c r="DK72" s="1452">
        <f t="shared" si="8"/>
        <v>0</v>
      </c>
      <c r="DL72" s="1452">
        <f t="shared" si="9"/>
        <v>0</v>
      </c>
    </row>
    <row r="73" spans="1:116" ht="14.25" customHeight="1" x14ac:dyDescent="0.2">
      <c r="A73" s="456"/>
      <c r="B73" s="121"/>
      <c r="C73" s="121"/>
      <c r="D73" s="122"/>
      <c r="E73" s="479"/>
      <c r="F73" s="480"/>
      <c r="G73" s="478"/>
      <c r="H73" s="476"/>
      <c r="I73" s="448"/>
      <c r="J73" s="157"/>
      <c r="K73" s="1055">
        <f t="shared" si="2"/>
        <v>0</v>
      </c>
      <c r="L73" s="1056">
        <f t="shared" si="5"/>
        <v>0</v>
      </c>
      <c r="M73" s="1056">
        <f t="shared" si="3"/>
        <v>0</v>
      </c>
      <c r="N73" s="158"/>
      <c r="O73" s="124"/>
      <c r="P73" s="124"/>
      <c r="Q73" s="158"/>
      <c r="R73" s="1447">
        <f t="shared" si="10"/>
        <v>0</v>
      </c>
      <c r="S73" s="1448">
        <f t="shared" si="11"/>
        <v>0</v>
      </c>
      <c r="T73" s="121"/>
      <c r="U73" s="125"/>
      <c r="W73" s="480"/>
      <c r="X73" s="1065" t="str">
        <f>IF(W73=" "," ",IF(W73="Vehículos",VLOOKUP($X$16,'Datos Indices'!$A$38:$Z$50,22,FALSE),IF(W73="Ipim",VLOOKUP($X$16,'Datos Indices'!$A$38:$Z$50,7,FALSE),IF(W73="Dólar",VLOOKUP($X$16,'Datos Indices'!$A$38:$Z$50,4,FALSE),IF(W73="Gasoil",VLOOKUP($X$16,'Datos Indices'!$A$38:$Z$50,10,FALSE),IF(W73="WPU06 Pesificado",VLOOKUP($X$16,'Datos Indices'!$A$38:$Z$50,26,FALSE),0))))))</f>
        <v xml:space="preserve"> </v>
      </c>
      <c r="Y73" s="1066">
        <f t="shared" si="6"/>
        <v>0</v>
      </c>
      <c r="AA73" s="928"/>
      <c r="AB73" s="1065" t="str">
        <f>IF(AA73=" "," ",IF(AA73="Vehículos",VLOOKUP($X$16,'Datos Indices'!$A$38:$Z$50,22,FALSE),IF(AA73="Ipim",VLOOKUP($X$16,'Datos Indices'!$A$38:$Z$50,7,FALSE),IF(AA73="Dólar",VLOOKUP($X$16,'Datos Indices'!$A$38:$Z$50,4,FALSE),IF(AA73="Gasoil",VLOOKUP($X$16,'Datos Indices'!$A$38:$Z$50,10,FALSE),IF(AA73="WPU06 Pesificado",VLOOKUP($X$16,'Datos Indices'!$A$38:$Z$50,26,FALSE),0))))))</f>
        <v xml:space="preserve"> </v>
      </c>
      <c r="AC73" s="1066">
        <f t="shared" si="4"/>
        <v>0</v>
      </c>
      <c r="AE73" s="1450" t="str">
        <f t="shared" si="7"/>
        <v/>
      </c>
      <c r="AG73" s="1247"/>
      <c r="AH73" s="1247"/>
      <c r="AI73" s="1247"/>
      <c r="AJ73" s="1247"/>
      <c r="AK73" s="1247"/>
      <c r="AL73" s="1247"/>
      <c r="AM73" s="1247"/>
      <c r="AN73" s="1247"/>
      <c r="AO73" s="1247"/>
      <c r="AP73" s="1247"/>
      <c r="AQ73" s="1247"/>
      <c r="AR73" s="1247"/>
      <c r="AS73" s="1247"/>
      <c r="AT73" s="1247"/>
      <c r="AU73" s="1247"/>
      <c r="AV73" s="1247"/>
      <c r="AW73" s="1247"/>
      <c r="AX73" s="1247"/>
      <c r="AY73" s="1247"/>
      <c r="AZ73" s="1247"/>
      <c r="BA73" s="1247"/>
      <c r="BB73" s="1247"/>
      <c r="BC73" s="1247"/>
      <c r="BD73" s="1247"/>
      <c r="BE73" s="1247"/>
      <c r="BF73" s="1247"/>
      <c r="BG73" s="1247"/>
      <c r="BH73" s="1247"/>
      <c r="BI73" s="1247"/>
      <c r="BJ73" s="1247"/>
      <c r="BK73" s="1247"/>
      <c r="BL73" s="1247"/>
      <c r="BM73" s="1247"/>
      <c r="BN73" s="1247"/>
      <c r="BO73" s="1247"/>
      <c r="BP73" s="1247"/>
      <c r="BQ73" s="1247"/>
      <c r="BR73" s="1247"/>
      <c r="BS73" s="1247"/>
      <c r="BT73" s="1247"/>
      <c r="BU73" s="1247"/>
      <c r="BV73" s="1247"/>
      <c r="BW73" s="1247"/>
      <c r="BX73" s="1247"/>
      <c r="BY73" s="1247"/>
      <c r="BZ73" s="1247"/>
      <c r="CA73" s="1247"/>
      <c r="CB73" s="1247"/>
      <c r="CC73" s="1247"/>
      <c r="CD73" s="1247"/>
      <c r="CE73" s="1247"/>
      <c r="CF73" s="1247"/>
      <c r="CG73" s="1247"/>
      <c r="CH73" s="1247"/>
      <c r="CI73" s="1247"/>
      <c r="CJ73" s="1247"/>
      <c r="CK73" s="1247"/>
      <c r="CL73" s="1247"/>
      <c r="CM73" s="1247"/>
      <c r="CN73" s="1247"/>
      <c r="CO73" s="1247"/>
      <c r="CP73" s="1247"/>
      <c r="CQ73" s="1247"/>
      <c r="CR73" s="1247"/>
      <c r="CS73" s="1247"/>
      <c r="CT73" s="1247"/>
      <c r="CU73" s="1247"/>
      <c r="CV73" s="1247"/>
      <c r="CW73" s="1247"/>
      <c r="CX73" s="1247"/>
      <c r="CY73" s="1247"/>
      <c r="CZ73" s="1247"/>
      <c r="DA73" s="1247"/>
      <c r="DB73" s="1247"/>
      <c r="DC73" s="1247"/>
      <c r="DD73" s="1247"/>
      <c r="DE73" s="1247"/>
      <c r="DF73" s="1247"/>
      <c r="DG73" s="1247"/>
      <c r="DH73" s="1247"/>
      <c r="DK73" s="1452">
        <f t="shared" si="8"/>
        <v>0</v>
      </c>
      <c r="DL73" s="1452">
        <f t="shared" si="9"/>
        <v>0</v>
      </c>
    </row>
    <row r="74" spans="1:116" s="1449" customFormat="1" ht="14.25" customHeight="1" x14ac:dyDescent="0.2">
      <c r="A74" s="456"/>
      <c r="B74" s="121"/>
      <c r="C74" s="121"/>
      <c r="D74" s="122"/>
      <c r="E74" s="479"/>
      <c r="F74" s="480"/>
      <c r="G74" s="478"/>
      <c r="H74" s="476"/>
      <c r="I74" s="448"/>
      <c r="J74" s="157"/>
      <c r="K74" s="1055">
        <f t="shared" si="2"/>
        <v>0</v>
      </c>
      <c r="L74" s="1056">
        <f t="shared" si="5"/>
        <v>0</v>
      </c>
      <c r="M74" s="1056">
        <f t="shared" si="3"/>
        <v>0</v>
      </c>
      <c r="N74" s="158"/>
      <c r="O74" s="124"/>
      <c r="P74" s="124"/>
      <c r="Q74" s="158"/>
      <c r="R74" s="1447">
        <f t="shared" si="10"/>
        <v>0</v>
      </c>
      <c r="S74" s="1448">
        <f t="shared" si="11"/>
        <v>0</v>
      </c>
      <c r="T74" s="121"/>
      <c r="U74" s="125"/>
      <c r="W74" s="480"/>
      <c r="X74" s="1065" t="str">
        <f>IF(W74=" "," ",IF(W74="Vehículos",VLOOKUP($X$16,'Datos Indices'!$A$38:$Z$50,22,FALSE),IF(W74="Ipim",VLOOKUP($X$16,'Datos Indices'!$A$38:$Z$50,7,FALSE),IF(W74="Dólar",VLOOKUP($X$16,'Datos Indices'!$A$38:$Z$50,4,FALSE),IF(W74="Gasoil",VLOOKUP($X$16,'Datos Indices'!$A$38:$Z$50,10,FALSE),IF(W74="WPU06 Pesificado",VLOOKUP($X$16,'Datos Indices'!$A$38:$Z$50,26,FALSE),0))))))</f>
        <v xml:space="preserve"> </v>
      </c>
      <c r="Y74" s="1066">
        <f t="shared" si="6"/>
        <v>0</v>
      </c>
      <c r="AA74" s="928"/>
      <c r="AB74" s="1065" t="str">
        <f>IF(AA74=" "," ",IF(AA74="Vehículos",VLOOKUP($X$16,'Datos Indices'!$A$38:$Z$50,22,FALSE),IF(AA74="Ipim",VLOOKUP($X$16,'Datos Indices'!$A$38:$Z$50,7,FALSE),IF(AA74="Dólar",VLOOKUP($X$16,'Datos Indices'!$A$38:$Z$50,4,FALSE),IF(AA74="Gasoil",VLOOKUP($X$16,'Datos Indices'!$A$38:$Z$50,10,FALSE),IF(AA74="WPU06 Pesificado",VLOOKUP($X$16,'Datos Indices'!$A$38:$Z$50,26,FALSE),0))))))</f>
        <v xml:space="preserve"> </v>
      </c>
      <c r="AC74" s="1066">
        <f t="shared" si="4"/>
        <v>0</v>
      </c>
      <c r="AE74" s="1450" t="str">
        <f t="shared" si="7"/>
        <v/>
      </c>
      <c r="AF74" s="1451"/>
      <c r="AG74" s="1247"/>
      <c r="AH74" s="1247"/>
      <c r="AI74" s="1247"/>
      <c r="AJ74" s="1247"/>
      <c r="AK74" s="1247"/>
      <c r="AL74" s="1247"/>
      <c r="AM74" s="1247"/>
      <c r="AN74" s="1247"/>
      <c r="AO74" s="1247"/>
      <c r="AP74" s="1247"/>
      <c r="AQ74" s="1247"/>
      <c r="AR74" s="1247"/>
      <c r="AS74" s="1247"/>
      <c r="AT74" s="1247"/>
      <c r="AU74" s="1247"/>
      <c r="AV74" s="1247"/>
      <c r="AW74" s="1247"/>
      <c r="AX74" s="1247"/>
      <c r="AY74" s="1247"/>
      <c r="AZ74" s="1247"/>
      <c r="BA74" s="1247"/>
      <c r="BB74" s="1247"/>
      <c r="BC74" s="1247"/>
      <c r="BD74" s="1247"/>
      <c r="BE74" s="1247"/>
      <c r="BF74" s="1247"/>
      <c r="BG74" s="1247"/>
      <c r="BH74" s="1247"/>
      <c r="BI74" s="1247"/>
      <c r="BJ74" s="1247"/>
      <c r="BK74" s="1247"/>
      <c r="BL74" s="1247"/>
      <c r="BM74" s="1247"/>
      <c r="BN74" s="1247"/>
      <c r="BO74" s="1247"/>
      <c r="BP74" s="1247"/>
      <c r="BQ74" s="1247"/>
      <c r="BR74" s="1247"/>
      <c r="BS74" s="1247"/>
      <c r="BT74" s="1247"/>
      <c r="BU74" s="1247"/>
      <c r="BV74" s="1247"/>
      <c r="BW74" s="1247"/>
      <c r="BX74" s="1247"/>
      <c r="BY74" s="1247"/>
      <c r="BZ74" s="1247"/>
      <c r="CA74" s="1247"/>
      <c r="CB74" s="1247"/>
      <c r="CC74" s="1247"/>
      <c r="CD74" s="1247"/>
      <c r="CE74" s="1247"/>
      <c r="CF74" s="1247"/>
      <c r="CG74" s="1247"/>
      <c r="CH74" s="1247"/>
      <c r="CI74" s="1247"/>
      <c r="CJ74" s="1247"/>
      <c r="CK74" s="1247"/>
      <c r="CL74" s="1247"/>
      <c r="CM74" s="1247"/>
      <c r="CN74" s="1247"/>
      <c r="CO74" s="1247"/>
      <c r="CP74" s="1247"/>
      <c r="CQ74" s="1247"/>
      <c r="CR74" s="1247"/>
      <c r="CS74" s="1247"/>
      <c r="CT74" s="1247"/>
      <c r="CU74" s="1247"/>
      <c r="CV74" s="1247"/>
      <c r="CW74" s="1247"/>
      <c r="CX74" s="1247"/>
      <c r="CY74" s="1247"/>
      <c r="CZ74" s="1247"/>
      <c r="DA74" s="1247"/>
      <c r="DB74" s="1247"/>
      <c r="DC74" s="1247"/>
      <c r="DD74" s="1247"/>
      <c r="DE74" s="1247"/>
      <c r="DF74" s="1247"/>
      <c r="DG74" s="1247"/>
      <c r="DH74" s="1247"/>
      <c r="DK74" s="1452">
        <f t="shared" si="8"/>
        <v>0</v>
      </c>
      <c r="DL74" s="1452">
        <f t="shared" si="9"/>
        <v>0</v>
      </c>
    </row>
    <row r="75" spans="1:116" s="1449" customFormat="1" ht="14.25" customHeight="1" x14ac:dyDescent="0.2">
      <c r="A75" s="456"/>
      <c r="B75" s="121"/>
      <c r="C75" s="121"/>
      <c r="D75" s="122"/>
      <c r="E75" s="479"/>
      <c r="F75" s="480"/>
      <c r="G75" s="478"/>
      <c r="H75" s="476"/>
      <c r="I75" s="448"/>
      <c r="J75" s="157"/>
      <c r="K75" s="1055">
        <f t="shared" si="2"/>
        <v>0</v>
      </c>
      <c r="L75" s="1056">
        <f t="shared" si="5"/>
        <v>0</v>
      </c>
      <c r="M75" s="1056">
        <f t="shared" si="3"/>
        <v>0</v>
      </c>
      <c r="N75" s="158"/>
      <c r="O75" s="124"/>
      <c r="P75" s="124"/>
      <c r="Q75" s="158"/>
      <c r="R75" s="1447">
        <f t="shared" si="10"/>
        <v>0</v>
      </c>
      <c r="S75" s="1448">
        <f t="shared" si="11"/>
        <v>0</v>
      </c>
      <c r="T75" s="121"/>
      <c r="U75" s="125"/>
      <c r="W75" s="480"/>
      <c r="X75" s="1065" t="str">
        <f>IF(W75=" "," ",IF(W75="Vehículos",VLOOKUP($X$16,'Datos Indices'!$A$38:$Z$50,22,FALSE),IF(W75="Ipim",VLOOKUP($X$16,'Datos Indices'!$A$38:$Z$50,7,FALSE),IF(W75="Dólar",VLOOKUP($X$16,'Datos Indices'!$A$38:$Z$50,4,FALSE),IF(W75="Gasoil",VLOOKUP($X$16,'Datos Indices'!$A$38:$Z$50,10,FALSE),IF(W75="WPU06 Pesificado",VLOOKUP($X$16,'Datos Indices'!$A$38:$Z$50,26,FALSE),0))))))</f>
        <v xml:space="preserve"> </v>
      </c>
      <c r="Y75" s="1066">
        <f t="shared" si="6"/>
        <v>0</v>
      </c>
      <c r="AA75" s="928"/>
      <c r="AB75" s="1065" t="str">
        <f>IF(AA75=" "," ",IF(AA75="Vehículos",VLOOKUP($X$16,'Datos Indices'!$A$38:$Z$50,22,FALSE),IF(AA75="Ipim",VLOOKUP($X$16,'Datos Indices'!$A$38:$Z$50,7,FALSE),IF(AA75="Dólar",VLOOKUP($X$16,'Datos Indices'!$A$38:$Z$50,4,FALSE),IF(AA75="Gasoil",VLOOKUP($X$16,'Datos Indices'!$A$38:$Z$50,10,FALSE),IF(AA75="WPU06 Pesificado",VLOOKUP($X$16,'Datos Indices'!$A$38:$Z$50,26,FALSE),0))))))</f>
        <v xml:space="preserve"> </v>
      </c>
      <c r="AC75" s="1066">
        <f t="shared" si="4"/>
        <v>0</v>
      </c>
      <c r="AE75" s="1450" t="str">
        <f t="shared" si="7"/>
        <v/>
      </c>
      <c r="AF75" s="1451"/>
      <c r="AG75" s="1247"/>
      <c r="AH75" s="1247"/>
      <c r="AI75" s="1247"/>
      <c r="AJ75" s="1247"/>
      <c r="AK75" s="1247"/>
      <c r="AL75" s="1247"/>
      <c r="AM75" s="1247"/>
      <c r="AN75" s="1247"/>
      <c r="AO75" s="1247"/>
      <c r="AP75" s="1247"/>
      <c r="AQ75" s="1247"/>
      <c r="AR75" s="1247"/>
      <c r="AS75" s="1247"/>
      <c r="AT75" s="1247"/>
      <c r="AU75" s="1247"/>
      <c r="AV75" s="1247"/>
      <c r="AW75" s="1247"/>
      <c r="AX75" s="1247"/>
      <c r="AY75" s="1247"/>
      <c r="AZ75" s="1247"/>
      <c r="BA75" s="1247"/>
      <c r="BB75" s="1247"/>
      <c r="BC75" s="1247"/>
      <c r="BD75" s="1247"/>
      <c r="BE75" s="1247"/>
      <c r="BF75" s="1247"/>
      <c r="BG75" s="1247"/>
      <c r="BH75" s="1247"/>
      <c r="BI75" s="1247"/>
      <c r="BJ75" s="1247"/>
      <c r="BK75" s="1247"/>
      <c r="BL75" s="1247"/>
      <c r="BM75" s="1247"/>
      <c r="BN75" s="1247"/>
      <c r="BO75" s="1247"/>
      <c r="BP75" s="1247"/>
      <c r="BQ75" s="1247"/>
      <c r="BR75" s="1247"/>
      <c r="BS75" s="1247"/>
      <c r="BT75" s="1247"/>
      <c r="BU75" s="1247"/>
      <c r="BV75" s="1247"/>
      <c r="BW75" s="1247"/>
      <c r="BX75" s="1247"/>
      <c r="BY75" s="1247"/>
      <c r="BZ75" s="1247"/>
      <c r="CA75" s="1247"/>
      <c r="CB75" s="1247"/>
      <c r="CC75" s="1247"/>
      <c r="CD75" s="1247"/>
      <c r="CE75" s="1247"/>
      <c r="CF75" s="1247"/>
      <c r="CG75" s="1247"/>
      <c r="CH75" s="1247"/>
      <c r="CI75" s="1247"/>
      <c r="CJ75" s="1247"/>
      <c r="CK75" s="1247"/>
      <c r="CL75" s="1247"/>
      <c r="CM75" s="1247"/>
      <c r="CN75" s="1247"/>
      <c r="CO75" s="1247"/>
      <c r="CP75" s="1247"/>
      <c r="CQ75" s="1247"/>
      <c r="CR75" s="1247"/>
      <c r="CS75" s="1247"/>
      <c r="CT75" s="1247"/>
      <c r="CU75" s="1247"/>
      <c r="CV75" s="1247"/>
      <c r="CW75" s="1247"/>
      <c r="CX75" s="1247"/>
      <c r="CY75" s="1247"/>
      <c r="CZ75" s="1247"/>
      <c r="DA75" s="1247"/>
      <c r="DB75" s="1247"/>
      <c r="DC75" s="1247"/>
      <c r="DD75" s="1247"/>
      <c r="DE75" s="1247"/>
      <c r="DF75" s="1247"/>
      <c r="DG75" s="1247"/>
      <c r="DH75" s="1247"/>
      <c r="DK75" s="1452">
        <f t="shared" si="8"/>
        <v>0</v>
      </c>
      <c r="DL75" s="1452">
        <f t="shared" si="9"/>
        <v>0</v>
      </c>
    </row>
    <row r="76" spans="1:116" s="1449" customFormat="1" ht="14.25" customHeight="1" x14ac:dyDescent="0.2">
      <c r="A76" s="456"/>
      <c r="B76" s="121"/>
      <c r="C76" s="121"/>
      <c r="D76" s="122"/>
      <c r="E76" s="479"/>
      <c r="F76" s="480"/>
      <c r="G76" s="478"/>
      <c r="H76" s="476"/>
      <c r="I76" s="448"/>
      <c r="J76" s="157"/>
      <c r="K76" s="1055">
        <f t="shared" si="2"/>
        <v>0</v>
      </c>
      <c r="L76" s="1056">
        <f t="shared" si="5"/>
        <v>0</v>
      </c>
      <c r="M76" s="1056">
        <f t="shared" si="3"/>
        <v>0</v>
      </c>
      <c r="N76" s="158"/>
      <c r="O76" s="124"/>
      <c r="P76" s="124"/>
      <c r="Q76" s="158"/>
      <c r="R76" s="1447">
        <f t="shared" si="10"/>
        <v>0</v>
      </c>
      <c r="S76" s="1448">
        <f t="shared" si="11"/>
        <v>0</v>
      </c>
      <c r="T76" s="125"/>
      <c r="U76" s="125"/>
      <c r="W76" s="480"/>
      <c r="X76" s="1065" t="str">
        <f>IF(W76=" "," ",IF(W76="Vehículos",VLOOKUP($X$16,'Datos Indices'!$A$38:$Z$50,22,FALSE),IF(W76="Ipim",VLOOKUP($X$16,'Datos Indices'!$A$38:$Z$50,7,FALSE),IF(W76="Dólar",VLOOKUP($X$16,'Datos Indices'!$A$38:$Z$50,4,FALSE),IF(W76="Gasoil",VLOOKUP($X$16,'Datos Indices'!$A$38:$Z$50,10,FALSE),IF(W76="WPU06 Pesificado",VLOOKUP($X$16,'Datos Indices'!$A$38:$Z$50,26,FALSE),0))))))</f>
        <v xml:space="preserve"> </v>
      </c>
      <c r="Y76" s="1066">
        <f t="shared" si="6"/>
        <v>0</v>
      </c>
      <c r="AA76" s="928"/>
      <c r="AB76" s="1065" t="str">
        <f>IF(AA76=" "," ",IF(AA76="Vehículos",VLOOKUP($X$16,'Datos Indices'!$A$38:$Z$50,22,FALSE),IF(AA76="Ipim",VLOOKUP($X$16,'Datos Indices'!$A$38:$Z$50,7,FALSE),IF(AA76="Dólar",VLOOKUP($X$16,'Datos Indices'!$A$38:$Z$50,4,FALSE),IF(AA76="Gasoil",VLOOKUP($X$16,'Datos Indices'!$A$38:$Z$50,10,FALSE),IF(AA76="WPU06 Pesificado",VLOOKUP($X$16,'Datos Indices'!$A$38:$Z$50,26,FALSE),0))))))</f>
        <v xml:space="preserve"> </v>
      </c>
      <c r="AC76" s="1066">
        <f t="shared" si="4"/>
        <v>0</v>
      </c>
      <c r="AE76" s="1450" t="str">
        <f t="shared" si="7"/>
        <v/>
      </c>
      <c r="AF76" s="1451"/>
      <c r="AG76" s="1247"/>
      <c r="AH76" s="1247"/>
      <c r="AI76" s="1247"/>
      <c r="AJ76" s="1247"/>
      <c r="AK76" s="1247"/>
      <c r="AL76" s="1247"/>
      <c r="AM76" s="1247"/>
      <c r="AN76" s="1247"/>
      <c r="AO76" s="1247"/>
      <c r="AP76" s="1247"/>
      <c r="AQ76" s="1247"/>
      <c r="AR76" s="1247"/>
      <c r="AS76" s="1247"/>
      <c r="AT76" s="1247"/>
      <c r="AU76" s="1247"/>
      <c r="AV76" s="1247"/>
      <c r="AW76" s="1247"/>
      <c r="AX76" s="1247"/>
      <c r="AY76" s="1247"/>
      <c r="AZ76" s="1247"/>
      <c r="BA76" s="1247"/>
      <c r="BB76" s="1247"/>
      <c r="BC76" s="1247"/>
      <c r="BD76" s="1247"/>
      <c r="BE76" s="1247"/>
      <c r="BF76" s="1247"/>
      <c r="BG76" s="1247"/>
      <c r="BH76" s="1247"/>
      <c r="BI76" s="1247"/>
      <c r="BJ76" s="1247"/>
      <c r="BK76" s="1247"/>
      <c r="BL76" s="1247"/>
      <c r="BM76" s="1247"/>
      <c r="BN76" s="1247"/>
      <c r="BO76" s="1247"/>
      <c r="BP76" s="1247"/>
      <c r="BQ76" s="1247"/>
      <c r="BR76" s="1247"/>
      <c r="BS76" s="1247"/>
      <c r="BT76" s="1247"/>
      <c r="BU76" s="1247"/>
      <c r="BV76" s="1247"/>
      <c r="BW76" s="1247"/>
      <c r="BX76" s="1247"/>
      <c r="BY76" s="1247"/>
      <c r="BZ76" s="1247"/>
      <c r="CA76" s="1247"/>
      <c r="CB76" s="1247"/>
      <c r="CC76" s="1247"/>
      <c r="CD76" s="1247"/>
      <c r="CE76" s="1247"/>
      <c r="CF76" s="1247"/>
      <c r="CG76" s="1247"/>
      <c r="CH76" s="1247"/>
      <c r="CI76" s="1247"/>
      <c r="CJ76" s="1247"/>
      <c r="CK76" s="1247"/>
      <c r="CL76" s="1247"/>
      <c r="CM76" s="1247"/>
      <c r="CN76" s="1247"/>
      <c r="CO76" s="1247"/>
      <c r="CP76" s="1247"/>
      <c r="CQ76" s="1247"/>
      <c r="CR76" s="1247"/>
      <c r="CS76" s="1247"/>
      <c r="CT76" s="1247"/>
      <c r="CU76" s="1247"/>
      <c r="CV76" s="1247"/>
      <c r="CW76" s="1247"/>
      <c r="CX76" s="1247"/>
      <c r="CY76" s="1247"/>
      <c r="CZ76" s="1247"/>
      <c r="DA76" s="1247"/>
      <c r="DB76" s="1247"/>
      <c r="DC76" s="1247"/>
      <c r="DD76" s="1247"/>
      <c r="DE76" s="1247"/>
      <c r="DF76" s="1247"/>
      <c r="DG76" s="1247"/>
      <c r="DH76" s="1247"/>
      <c r="DK76" s="1452">
        <f t="shared" si="8"/>
        <v>0</v>
      </c>
      <c r="DL76" s="1452">
        <f t="shared" si="9"/>
        <v>0</v>
      </c>
    </row>
    <row r="77" spans="1:116" s="1449" customFormat="1" ht="14.25" customHeight="1" x14ac:dyDescent="0.2">
      <c r="A77" s="456"/>
      <c r="B77" s="121"/>
      <c r="C77" s="121"/>
      <c r="D77" s="122"/>
      <c r="E77" s="479"/>
      <c r="F77" s="480"/>
      <c r="G77" s="478"/>
      <c r="H77" s="476"/>
      <c r="I77" s="448"/>
      <c r="J77" s="157"/>
      <c r="K77" s="1055">
        <f t="shared" si="2"/>
        <v>0</v>
      </c>
      <c r="L77" s="1056">
        <f t="shared" si="5"/>
        <v>0</v>
      </c>
      <c r="M77" s="1056">
        <f t="shared" si="3"/>
        <v>0</v>
      </c>
      <c r="N77" s="158"/>
      <c r="O77" s="124"/>
      <c r="P77" s="124"/>
      <c r="Q77" s="158"/>
      <c r="R77" s="1447">
        <f t="shared" si="10"/>
        <v>0</v>
      </c>
      <c r="S77" s="1448">
        <f t="shared" si="11"/>
        <v>0</v>
      </c>
      <c r="T77" s="121"/>
      <c r="U77" s="125"/>
      <c r="W77" s="480"/>
      <c r="X77" s="1065" t="str">
        <f>IF(W77=" "," ",IF(W77="Vehículos",VLOOKUP($X$16,'Datos Indices'!$A$38:$Z$50,22,FALSE),IF(W77="Ipim",VLOOKUP($X$16,'Datos Indices'!$A$38:$Z$50,7,FALSE),IF(W77="Dólar",VLOOKUP($X$16,'Datos Indices'!$A$38:$Z$50,4,FALSE),IF(W77="Gasoil",VLOOKUP($X$16,'Datos Indices'!$A$38:$Z$50,10,FALSE),IF(W77="WPU06 Pesificado",VLOOKUP($X$16,'Datos Indices'!$A$38:$Z$50,26,FALSE),0))))))</f>
        <v xml:space="preserve"> </v>
      </c>
      <c r="Y77" s="1066">
        <f t="shared" si="6"/>
        <v>0</v>
      </c>
      <c r="AA77" s="928"/>
      <c r="AB77" s="1065" t="str">
        <f>IF(AA77=" "," ",IF(AA77="Vehículos",VLOOKUP($X$16,'Datos Indices'!$A$38:$Z$50,22,FALSE),IF(AA77="Ipim",VLOOKUP($X$16,'Datos Indices'!$A$38:$Z$50,7,FALSE),IF(AA77="Dólar",VLOOKUP($X$16,'Datos Indices'!$A$38:$Z$50,4,FALSE),IF(AA77="Gasoil",VLOOKUP($X$16,'Datos Indices'!$A$38:$Z$50,10,FALSE),IF(AA77="WPU06 Pesificado",VLOOKUP($X$16,'Datos Indices'!$A$38:$Z$50,26,FALSE),0))))))</f>
        <v xml:space="preserve"> </v>
      </c>
      <c r="AC77" s="1066">
        <f t="shared" si="4"/>
        <v>0</v>
      </c>
      <c r="AE77" s="1450" t="str">
        <f t="shared" si="7"/>
        <v/>
      </c>
      <c r="AF77" s="1451"/>
      <c r="AG77" s="1247"/>
      <c r="AH77" s="1247"/>
      <c r="AI77" s="1247"/>
      <c r="AJ77" s="1247"/>
      <c r="AK77" s="1247"/>
      <c r="AL77" s="1247"/>
      <c r="AM77" s="1247"/>
      <c r="AN77" s="1247"/>
      <c r="AO77" s="1247"/>
      <c r="AP77" s="1247"/>
      <c r="AQ77" s="1247"/>
      <c r="AR77" s="1247"/>
      <c r="AS77" s="1247"/>
      <c r="AT77" s="1247"/>
      <c r="AU77" s="1247"/>
      <c r="AV77" s="1247"/>
      <c r="AW77" s="1247"/>
      <c r="AX77" s="1247"/>
      <c r="AY77" s="1247"/>
      <c r="AZ77" s="1247"/>
      <c r="BA77" s="1247"/>
      <c r="BB77" s="1247"/>
      <c r="BC77" s="1247"/>
      <c r="BD77" s="1247"/>
      <c r="BE77" s="1247"/>
      <c r="BF77" s="1247"/>
      <c r="BG77" s="1247"/>
      <c r="BH77" s="1247"/>
      <c r="BI77" s="1247"/>
      <c r="BJ77" s="1247"/>
      <c r="BK77" s="1247"/>
      <c r="BL77" s="1247"/>
      <c r="BM77" s="1247"/>
      <c r="BN77" s="1247"/>
      <c r="BO77" s="1247"/>
      <c r="BP77" s="1247"/>
      <c r="BQ77" s="1247"/>
      <c r="BR77" s="1247"/>
      <c r="BS77" s="1247"/>
      <c r="BT77" s="1247"/>
      <c r="BU77" s="1247"/>
      <c r="BV77" s="1247"/>
      <c r="BW77" s="1247"/>
      <c r="BX77" s="1247"/>
      <c r="BY77" s="1247"/>
      <c r="BZ77" s="1247"/>
      <c r="CA77" s="1247"/>
      <c r="CB77" s="1247"/>
      <c r="CC77" s="1247"/>
      <c r="CD77" s="1247"/>
      <c r="CE77" s="1247"/>
      <c r="CF77" s="1247"/>
      <c r="CG77" s="1247"/>
      <c r="CH77" s="1247"/>
      <c r="CI77" s="1247"/>
      <c r="CJ77" s="1247"/>
      <c r="CK77" s="1247"/>
      <c r="CL77" s="1247"/>
      <c r="CM77" s="1247"/>
      <c r="CN77" s="1247"/>
      <c r="CO77" s="1247"/>
      <c r="CP77" s="1247"/>
      <c r="CQ77" s="1247"/>
      <c r="CR77" s="1247"/>
      <c r="CS77" s="1247"/>
      <c r="CT77" s="1247"/>
      <c r="CU77" s="1247"/>
      <c r="CV77" s="1247"/>
      <c r="CW77" s="1247"/>
      <c r="CX77" s="1247"/>
      <c r="CY77" s="1247"/>
      <c r="CZ77" s="1247"/>
      <c r="DA77" s="1247"/>
      <c r="DB77" s="1247"/>
      <c r="DC77" s="1247"/>
      <c r="DD77" s="1247"/>
      <c r="DE77" s="1247"/>
      <c r="DF77" s="1247"/>
      <c r="DG77" s="1247"/>
      <c r="DH77" s="1247"/>
      <c r="DK77" s="1452">
        <f t="shared" si="8"/>
        <v>0</v>
      </c>
      <c r="DL77" s="1452">
        <f t="shared" si="9"/>
        <v>0</v>
      </c>
    </row>
    <row r="78" spans="1:116" ht="14.25" customHeight="1" x14ac:dyDescent="0.2">
      <c r="A78" s="456"/>
      <c r="B78" s="121"/>
      <c r="C78" s="121"/>
      <c r="D78" s="122"/>
      <c r="E78" s="479"/>
      <c r="F78" s="480"/>
      <c r="G78" s="478"/>
      <c r="H78" s="476"/>
      <c r="I78" s="448"/>
      <c r="J78" s="157"/>
      <c r="K78" s="1055">
        <f t="shared" si="2"/>
        <v>0</v>
      </c>
      <c r="L78" s="1056">
        <f t="shared" si="5"/>
        <v>0</v>
      </c>
      <c r="M78" s="1056">
        <f t="shared" si="3"/>
        <v>0</v>
      </c>
      <c r="N78" s="158"/>
      <c r="O78" s="124"/>
      <c r="P78" s="124"/>
      <c r="Q78" s="158"/>
      <c r="R78" s="1447">
        <f t="shared" si="10"/>
        <v>0</v>
      </c>
      <c r="S78" s="1448">
        <f t="shared" si="11"/>
        <v>0</v>
      </c>
      <c r="T78" s="121"/>
      <c r="U78" s="125"/>
      <c r="W78" s="480"/>
      <c r="X78" s="1065" t="str">
        <f>IF(W78=" "," ",IF(W78="Vehículos",VLOOKUP($X$16,'Datos Indices'!$A$38:$Z$50,22,FALSE),IF(W78="Ipim",VLOOKUP($X$16,'Datos Indices'!$A$38:$Z$50,7,FALSE),IF(W78="Dólar",VLOOKUP($X$16,'Datos Indices'!$A$38:$Z$50,4,FALSE),IF(W78="Gasoil",VLOOKUP($X$16,'Datos Indices'!$A$38:$Z$50,10,FALSE),IF(W78="WPU06 Pesificado",VLOOKUP($X$16,'Datos Indices'!$A$38:$Z$50,26,FALSE),0))))))</f>
        <v xml:space="preserve"> </v>
      </c>
      <c r="Y78" s="1066">
        <f t="shared" si="6"/>
        <v>0</v>
      </c>
      <c r="AA78" s="928"/>
      <c r="AB78" s="1065" t="str">
        <f>IF(AA78=" "," ",IF(AA78="Vehículos",VLOOKUP($X$16,'Datos Indices'!$A$38:$Z$50,22,FALSE),IF(AA78="Ipim",VLOOKUP($X$16,'Datos Indices'!$A$38:$Z$50,7,FALSE),IF(AA78="Dólar",VLOOKUP($X$16,'Datos Indices'!$A$38:$Z$50,4,FALSE),IF(AA78="Gasoil",VLOOKUP($X$16,'Datos Indices'!$A$38:$Z$50,10,FALSE),IF(AA78="WPU06 Pesificado",VLOOKUP($X$16,'Datos Indices'!$A$38:$Z$50,26,FALSE),0))))))</f>
        <v xml:space="preserve"> </v>
      </c>
      <c r="AC78" s="1066">
        <f t="shared" si="4"/>
        <v>0</v>
      </c>
      <c r="AE78" s="1450" t="str">
        <f t="shared" si="7"/>
        <v/>
      </c>
      <c r="AG78" s="1247"/>
      <c r="AH78" s="1247"/>
      <c r="AI78" s="1247"/>
      <c r="AJ78" s="1247"/>
      <c r="AK78" s="1247"/>
      <c r="AL78" s="1247"/>
      <c r="AM78" s="1247"/>
      <c r="AN78" s="1247"/>
      <c r="AO78" s="1247"/>
      <c r="AP78" s="1247"/>
      <c r="AQ78" s="1247"/>
      <c r="AR78" s="1247"/>
      <c r="AS78" s="1247"/>
      <c r="AT78" s="1247"/>
      <c r="AU78" s="1247"/>
      <c r="AV78" s="1247"/>
      <c r="AW78" s="1247"/>
      <c r="AX78" s="1247"/>
      <c r="AY78" s="1247"/>
      <c r="AZ78" s="1247"/>
      <c r="BA78" s="1247"/>
      <c r="BB78" s="1247"/>
      <c r="BC78" s="1247"/>
      <c r="BD78" s="1247"/>
      <c r="BE78" s="1247"/>
      <c r="BF78" s="1247"/>
      <c r="BG78" s="1247"/>
      <c r="BH78" s="1247"/>
      <c r="BI78" s="1247"/>
      <c r="BJ78" s="1247"/>
      <c r="BK78" s="1247"/>
      <c r="BL78" s="1247"/>
      <c r="BM78" s="1247"/>
      <c r="BN78" s="1247"/>
      <c r="BO78" s="1247"/>
      <c r="BP78" s="1247"/>
      <c r="BQ78" s="1247"/>
      <c r="BR78" s="1247"/>
      <c r="BS78" s="1247"/>
      <c r="BT78" s="1247"/>
      <c r="BU78" s="1247"/>
      <c r="BV78" s="1247"/>
      <c r="BW78" s="1247"/>
      <c r="BX78" s="1247"/>
      <c r="BY78" s="1247"/>
      <c r="BZ78" s="1247"/>
      <c r="CA78" s="1247"/>
      <c r="CB78" s="1247"/>
      <c r="CC78" s="1247"/>
      <c r="CD78" s="1247"/>
      <c r="CE78" s="1247"/>
      <c r="CF78" s="1247"/>
      <c r="CG78" s="1247"/>
      <c r="CH78" s="1247"/>
      <c r="CI78" s="1247"/>
      <c r="CJ78" s="1247"/>
      <c r="CK78" s="1247"/>
      <c r="CL78" s="1247"/>
      <c r="CM78" s="1247"/>
      <c r="CN78" s="1247"/>
      <c r="CO78" s="1247"/>
      <c r="CP78" s="1247"/>
      <c r="CQ78" s="1247"/>
      <c r="CR78" s="1247"/>
      <c r="CS78" s="1247"/>
      <c r="CT78" s="1247"/>
      <c r="CU78" s="1247"/>
      <c r="CV78" s="1247"/>
      <c r="CW78" s="1247"/>
      <c r="CX78" s="1247"/>
      <c r="CY78" s="1247"/>
      <c r="CZ78" s="1247"/>
      <c r="DA78" s="1247"/>
      <c r="DB78" s="1247"/>
      <c r="DC78" s="1247"/>
      <c r="DD78" s="1247"/>
      <c r="DE78" s="1247"/>
      <c r="DF78" s="1247"/>
      <c r="DG78" s="1247"/>
      <c r="DH78" s="1247"/>
      <c r="DK78" s="1452">
        <f t="shared" si="8"/>
        <v>0</v>
      </c>
      <c r="DL78" s="1452">
        <f t="shared" si="9"/>
        <v>0</v>
      </c>
    </row>
    <row r="79" spans="1:116" ht="14.25" customHeight="1" x14ac:dyDescent="0.2">
      <c r="A79" s="456"/>
      <c r="B79" s="121"/>
      <c r="C79" s="121"/>
      <c r="D79" s="122"/>
      <c r="E79" s="479"/>
      <c r="F79" s="480"/>
      <c r="G79" s="478"/>
      <c r="H79" s="476"/>
      <c r="I79" s="448"/>
      <c r="J79" s="157"/>
      <c r="K79" s="1055">
        <f t="shared" si="2"/>
        <v>0</v>
      </c>
      <c r="L79" s="1056">
        <f t="shared" si="5"/>
        <v>0</v>
      </c>
      <c r="M79" s="1056">
        <f t="shared" si="3"/>
        <v>0</v>
      </c>
      <c r="N79" s="158"/>
      <c r="O79" s="124"/>
      <c r="P79" s="124"/>
      <c r="Q79" s="158"/>
      <c r="R79" s="1447">
        <f t="shared" si="10"/>
        <v>0</v>
      </c>
      <c r="S79" s="1448">
        <f t="shared" si="11"/>
        <v>0</v>
      </c>
      <c r="T79" s="121"/>
      <c r="U79" s="125"/>
      <c r="W79" s="480"/>
      <c r="X79" s="1065" t="str">
        <f>IF(W79=" "," ",IF(W79="Vehículos",VLOOKUP($X$16,'Datos Indices'!$A$38:$Z$50,22,FALSE),IF(W79="Ipim",VLOOKUP($X$16,'Datos Indices'!$A$38:$Z$50,7,FALSE),IF(W79="Dólar",VLOOKUP($X$16,'Datos Indices'!$A$38:$Z$50,4,FALSE),IF(W79="Gasoil",VLOOKUP($X$16,'Datos Indices'!$A$38:$Z$50,10,FALSE),IF(W79="WPU06 Pesificado",VLOOKUP($X$16,'Datos Indices'!$A$38:$Z$50,26,FALSE),0))))))</f>
        <v xml:space="preserve"> </v>
      </c>
      <c r="Y79" s="1066">
        <f t="shared" si="6"/>
        <v>0</v>
      </c>
      <c r="AA79" s="928"/>
      <c r="AB79" s="1065" t="str">
        <f>IF(AA79=" "," ",IF(AA79="Vehículos",VLOOKUP($X$16,'Datos Indices'!$A$38:$Z$50,22,FALSE),IF(AA79="Ipim",VLOOKUP($X$16,'Datos Indices'!$A$38:$Z$50,7,FALSE),IF(AA79="Dólar",VLOOKUP($X$16,'Datos Indices'!$A$38:$Z$50,4,FALSE),IF(AA79="Gasoil",VLOOKUP($X$16,'Datos Indices'!$A$38:$Z$50,10,FALSE),IF(AA79="WPU06 Pesificado",VLOOKUP($X$16,'Datos Indices'!$A$38:$Z$50,26,FALSE),0))))))</f>
        <v xml:space="preserve"> </v>
      </c>
      <c r="AC79" s="1066">
        <f t="shared" si="4"/>
        <v>0</v>
      </c>
      <c r="AE79" s="1450" t="str">
        <f t="shared" si="7"/>
        <v/>
      </c>
      <c r="AG79" s="1247"/>
      <c r="AH79" s="1247"/>
      <c r="AI79" s="1247"/>
      <c r="AJ79" s="1247"/>
      <c r="AK79" s="1247"/>
      <c r="AL79" s="1247"/>
      <c r="AM79" s="1247"/>
      <c r="AN79" s="1247"/>
      <c r="AO79" s="1247"/>
      <c r="AP79" s="1247"/>
      <c r="AQ79" s="1247"/>
      <c r="AR79" s="1247"/>
      <c r="AS79" s="1247"/>
      <c r="AT79" s="1247"/>
      <c r="AU79" s="1247"/>
      <c r="AV79" s="1247"/>
      <c r="AW79" s="1247"/>
      <c r="AX79" s="1247"/>
      <c r="AY79" s="1247"/>
      <c r="AZ79" s="1247"/>
      <c r="BA79" s="1247"/>
      <c r="BB79" s="1247"/>
      <c r="BC79" s="1247"/>
      <c r="BD79" s="1247"/>
      <c r="BE79" s="1247"/>
      <c r="BF79" s="1247"/>
      <c r="BG79" s="1247"/>
      <c r="BH79" s="1247"/>
      <c r="BI79" s="1247"/>
      <c r="BJ79" s="1247"/>
      <c r="BK79" s="1247"/>
      <c r="BL79" s="1247"/>
      <c r="BM79" s="1247"/>
      <c r="BN79" s="1247"/>
      <c r="BO79" s="1247"/>
      <c r="BP79" s="1247"/>
      <c r="BQ79" s="1247"/>
      <c r="BR79" s="1247"/>
      <c r="BS79" s="1247"/>
      <c r="BT79" s="1247"/>
      <c r="BU79" s="1247"/>
      <c r="BV79" s="1247"/>
      <c r="BW79" s="1247"/>
      <c r="BX79" s="1247"/>
      <c r="BY79" s="1247"/>
      <c r="BZ79" s="1247"/>
      <c r="CA79" s="1247"/>
      <c r="CB79" s="1247"/>
      <c r="CC79" s="1247"/>
      <c r="CD79" s="1247"/>
      <c r="CE79" s="1247"/>
      <c r="CF79" s="1247"/>
      <c r="CG79" s="1247"/>
      <c r="CH79" s="1247"/>
      <c r="CI79" s="1247"/>
      <c r="CJ79" s="1247"/>
      <c r="CK79" s="1247"/>
      <c r="CL79" s="1247"/>
      <c r="CM79" s="1247"/>
      <c r="CN79" s="1247"/>
      <c r="CO79" s="1247"/>
      <c r="CP79" s="1247"/>
      <c r="CQ79" s="1247"/>
      <c r="CR79" s="1247"/>
      <c r="CS79" s="1247"/>
      <c r="CT79" s="1247"/>
      <c r="CU79" s="1247"/>
      <c r="CV79" s="1247"/>
      <c r="CW79" s="1247"/>
      <c r="CX79" s="1247"/>
      <c r="CY79" s="1247"/>
      <c r="CZ79" s="1247"/>
      <c r="DA79" s="1247"/>
      <c r="DB79" s="1247"/>
      <c r="DC79" s="1247"/>
      <c r="DD79" s="1247"/>
      <c r="DE79" s="1247"/>
      <c r="DF79" s="1247"/>
      <c r="DG79" s="1247"/>
      <c r="DH79" s="1247"/>
      <c r="DK79" s="1452">
        <f t="shared" si="8"/>
        <v>0</v>
      </c>
      <c r="DL79" s="1452">
        <f t="shared" si="9"/>
        <v>0</v>
      </c>
    </row>
    <row r="80" spans="1:116" ht="14.25" customHeight="1" x14ac:dyDescent="0.2">
      <c r="A80" s="456"/>
      <c r="B80" s="121"/>
      <c r="C80" s="121"/>
      <c r="D80" s="122"/>
      <c r="E80" s="479"/>
      <c r="F80" s="480"/>
      <c r="G80" s="478"/>
      <c r="H80" s="476"/>
      <c r="I80" s="448"/>
      <c r="J80" s="157"/>
      <c r="K80" s="1055">
        <f t="shared" si="2"/>
        <v>0</v>
      </c>
      <c r="L80" s="1056">
        <f t="shared" si="5"/>
        <v>0</v>
      </c>
      <c r="M80" s="1056">
        <f t="shared" si="3"/>
        <v>0</v>
      </c>
      <c r="N80" s="158"/>
      <c r="O80" s="124"/>
      <c r="P80" s="124"/>
      <c r="Q80" s="158"/>
      <c r="R80" s="1447">
        <f t="shared" si="10"/>
        <v>0</v>
      </c>
      <c r="S80" s="1448">
        <f t="shared" si="11"/>
        <v>0</v>
      </c>
      <c r="T80" s="121"/>
      <c r="U80" s="125"/>
      <c r="W80" s="480"/>
      <c r="X80" s="1065" t="str">
        <f>IF(W80=" "," ",IF(W80="Vehículos",VLOOKUP($X$16,'Datos Indices'!$A$38:$Z$50,22,FALSE),IF(W80="Ipim",VLOOKUP($X$16,'Datos Indices'!$A$38:$Z$50,7,FALSE),IF(W80="Dólar",VLOOKUP($X$16,'Datos Indices'!$A$38:$Z$50,4,FALSE),IF(W80="Gasoil",VLOOKUP($X$16,'Datos Indices'!$A$38:$Z$50,10,FALSE),IF(W80="WPU06 Pesificado",VLOOKUP($X$16,'Datos Indices'!$A$38:$Z$50,26,FALSE),0))))))</f>
        <v xml:space="preserve"> </v>
      </c>
      <c r="Y80" s="1066">
        <f t="shared" si="6"/>
        <v>0</v>
      </c>
      <c r="AA80" s="928"/>
      <c r="AB80" s="1065" t="str">
        <f>IF(AA80=" "," ",IF(AA80="Vehículos",VLOOKUP($X$16,'Datos Indices'!$A$38:$Z$50,22,FALSE),IF(AA80="Ipim",VLOOKUP($X$16,'Datos Indices'!$A$38:$Z$50,7,FALSE),IF(AA80="Dólar",VLOOKUP($X$16,'Datos Indices'!$A$38:$Z$50,4,FALSE),IF(AA80="Gasoil",VLOOKUP($X$16,'Datos Indices'!$A$38:$Z$50,10,FALSE),IF(AA80="WPU06 Pesificado",VLOOKUP($X$16,'Datos Indices'!$A$38:$Z$50,26,FALSE),0))))))</f>
        <v xml:space="preserve"> </v>
      </c>
      <c r="AC80" s="1066">
        <f t="shared" si="4"/>
        <v>0</v>
      </c>
      <c r="AE80" s="1450" t="str">
        <f t="shared" si="7"/>
        <v/>
      </c>
      <c r="AG80" s="1247"/>
      <c r="AH80" s="1247"/>
      <c r="AI80" s="1247"/>
      <c r="AJ80" s="1247"/>
      <c r="AK80" s="1247"/>
      <c r="AL80" s="1247"/>
      <c r="AM80" s="1247"/>
      <c r="AN80" s="1247"/>
      <c r="AO80" s="1247"/>
      <c r="AP80" s="1247"/>
      <c r="AQ80" s="1247"/>
      <c r="AR80" s="1247"/>
      <c r="AS80" s="1247"/>
      <c r="AT80" s="1247"/>
      <c r="AU80" s="1247"/>
      <c r="AV80" s="1247"/>
      <c r="AW80" s="1247"/>
      <c r="AX80" s="1247"/>
      <c r="AY80" s="1247"/>
      <c r="AZ80" s="1247"/>
      <c r="BA80" s="1247"/>
      <c r="BB80" s="1247"/>
      <c r="BC80" s="1247"/>
      <c r="BD80" s="1247"/>
      <c r="BE80" s="1247"/>
      <c r="BF80" s="1247"/>
      <c r="BG80" s="1247"/>
      <c r="BH80" s="1247"/>
      <c r="BI80" s="1247"/>
      <c r="BJ80" s="1247"/>
      <c r="BK80" s="1247"/>
      <c r="BL80" s="1247"/>
      <c r="BM80" s="1247"/>
      <c r="BN80" s="1247"/>
      <c r="BO80" s="1247"/>
      <c r="BP80" s="1247"/>
      <c r="BQ80" s="1247"/>
      <c r="BR80" s="1247"/>
      <c r="BS80" s="1247"/>
      <c r="BT80" s="1247"/>
      <c r="BU80" s="1247"/>
      <c r="BV80" s="1247"/>
      <c r="BW80" s="1247"/>
      <c r="BX80" s="1247"/>
      <c r="BY80" s="1247"/>
      <c r="BZ80" s="1247"/>
      <c r="CA80" s="1247"/>
      <c r="CB80" s="1247"/>
      <c r="CC80" s="1247"/>
      <c r="CD80" s="1247"/>
      <c r="CE80" s="1247"/>
      <c r="CF80" s="1247"/>
      <c r="CG80" s="1247"/>
      <c r="CH80" s="1247"/>
      <c r="CI80" s="1247"/>
      <c r="CJ80" s="1247"/>
      <c r="CK80" s="1247"/>
      <c r="CL80" s="1247"/>
      <c r="CM80" s="1247"/>
      <c r="CN80" s="1247"/>
      <c r="CO80" s="1247"/>
      <c r="CP80" s="1247"/>
      <c r="CQ80" s="1247"/>
      <c r="CR80" s="1247"/>
      <c r="CS80" s="1247"/>
      <c r="CT80" s="1247"/>
      <c r="CU80" s="1247"/>
      <c r="CV80" s="1247"/>
      <c r="CW80" s="1247"/>
      <c r="CX80" s="1247"/>
      <c r="CY80" s="1247"/>
      <c r="CZ80" s="1247"/>
      <c r="DA80" s="1247"/>
      <c r="DB80" s="1247"/>
      <c r="DC80" s="1247"/>
      <c r="DD80" s="1247"/>
      <c r="DE80" s="1247"/>
      <c r="DF80" s="1247"/>
      <c r="DG80" s="1247"/>
      <c r="DH80" s="1247"/>
      <c r="DK80" s="1452">
        <f t="shared" si="8"/>
        <v>0</v>
      </c>
      <c r="DL80" s="1452">
        <f t="shared" si="9"/>
        <v>0</v>
      </c>
    </row>
    <row r="81" spans="1:116" ht="14.25" customHeight="1" x14ac:dyDescent="0.2">
      <c r="A81" s="456"/>
      <c r="B81" s="121"/>
      <c r="C81" s="121"/>
      <c r="D81" s="122"/>
      <c r="E81" s="479"/>
      <c r="F81" s="480"/>
      <c r="G81" s="478"/>
      <c r="H81" s="476"/>
      <c r="I81" s="448"/>
      <c r="J81" s="157"/>
      <c r="K81" s="1055">
        <f t="shared" si="2"/>
        <v>0</v>
      </c>
      <c r="L81" s="1056">
        <f t="shared" si="5"/>
        <v>0</v>
      </c>
      <c r="M81" s="1056">
        <f t="shared" si="3"/>
        <v>0</v>
      </c>
      <c r="N81" s="158"/>
      <c r="O81" s="124"/>
      <c r="P81" s="124"/>
      <c r="Q81" s="158"/>
      <c r="R81" s="1447">
        <f t="shared" si="10"/>
        <v>0</v>
      </c>
      <c r="S81" s="1448">
        <f t="shared" si="11"/>
        <v>0</v>
      </c>
      <c r="T81" s="121"/>
      <c r="U81" s="125"/>
      <c r="W81" s="480"/>
      <c r="X81" s="1065" t="str">
        <f>IF(W81=" "," ",IF(W81="Vehículos",VLOOKUP($X$16,'Datos Indices'!$A$38:$Z$50,22,FALSE),IF(W81="Ipim",VLOOKUP($X$16,'Datos Indices'!$A$38:$Z$50,7,FALSE),IF(W81="Dólar",VLOOKUP($X$16,'Datos Indices'!$A$38:$Z$50,4,FALSE),IF(W81="Gasoil",VLOOKUP($X$16,'Datos Indices'!$A$38:$Z$50,10,FALSE),IF(W81="WPU06 Pesificado",VLOOKUP($X$16,'Datos Indices'!$A$38:$Z$50,26,FALSE),0))))))</f>
        <v xml:space="preserve"> </v>
      </c>
      <c r="Y81" s="1066">
        <f t="shared" si="6"/>
        <v>0</v>
      </c>
      <c r="AA81" s="928"/>
      <c r="AB81" s="1065" t="str">
        <f>IF(AA81=" "," ",IF(AA81="Vehículos",VLOOKUP($X$16,'Datos Indices'!$A$38:$Z$50,22,FALSE),IF(AA81="Ipim",VLOOKUP($X$16,'Datos Indices'!$A$38:$Z$50,7,FALSE),IF(AA81="Dólar",VLOOKUP($X$16,'Datos Indices'!$A$38:$Z$50,4,FALSE),IF(AA81="Gasoil",VLOOKUP($X$16,'Datos Indices'!$A$38:$Z$50,10,FALSE),IF(AA81="WPU06 Pesificado",VLOOKUP($X$16,'Datos Indices'!$A$38:$Z$50,26,FALSE),0))))))</f>
        <v xml:space="preserve"> </v>
      </c>
      <c r="AC81" s="1066">
        <f t="shared" si="4"/>
        <v>0</v>
      </c>
      <c r="AE81" s="1450" t="str">
        <f t="shared" si="7"/>
        <v/>
      </c>
      <c r="AG81" s="1247"/>
      <c r="AH81" s="1247"/>
      <c r="AI81" s="1247"/>
      <c r="AJ81" s="1247"/>
      <c r="AK81" s="1247"/>
      <c r="AL81" s="1247"/>
      <c r="AM81" s="1247"/>
      <c r="AN81" s="1247"/>
      <c r="AO81" s="1247"/>
      <c r="AP81" s="1247"/>
      <c r="AQ81" s="1247"/>
      <c r="AR81" s="1247"/>
      <c r="AS81" s="1247"/>
      <c r="AT81" s="1247"/>
      <c r="AU81" s="1247"/>
      <c r="AV81" s="1247"/>
      <c r="AW81" s="1247"/>
      <c r="AX81" s="1247"/>
      <c r="AY81" s="1247"/>
      <c r="AZ81" s="1247"/>
      <c r="BA81" s="1247"/>
      <c r="BB81" s="1247"/>
      <c r="BC81" s="1247"/>
      <c r="BD81" s="1247"/>
      <c r="BE81" s="1247"/>
      <c r="BF81" s="1247"/>
      <c r="BG81" s="1247"/>
      <c r="BH81" s="1247"/>
      <c r="BI81" s="1247"/>
      <c r="BJ81" s="1247"/>
      <c r="BK81" s="1247"/>
      <c r="BL81" s="1247"/>
      <c r="BM81" s="1247"/>
      <c r="BN81" s="1247"/>
      <c r="BO81" s="1247"/>
      <c r="BP81" s="1247"/>
      <c r="BQ81" s="1247"/>
      <c r="BR81" s="1247"/>
      <c r="BS81" s="1247"/>
      <c r="BT81" s="1247"/>
      <c r="BU81" s="1247"/>
      <c r="BV81" s="1247"/>
      <c r="BW81" s="1247"/>
      <c r="BX81" s="1247"/>
      <c r="BY81" s="1247"/>
      <c r="BZ81" s="1247"/>
      <c r="CA81" s="1247"/>
      <c r="CB81" s="1247"/>
      <c r="CC81" s="1247"/>
      <c r="CD81" s="1247"/>
      <c r="CE81" s="1247"/>
      <c r="CF81" s="1247"/>
      <c r="CG81" s="1247"/>
      <c r="CH81" s="1247"/>
      <c r="CI81" s="1247"/>
      <c r="CJ81" s="1247"/>
      <c r="CK81" s="1247"/>
      <c r="CL81" s="1247"/>
      <c r="CM81" s="1247"/>
      <c r="CN81" s="1247"/>
      <c r="CO81" s="1247"/>
      <c r="CP81" s="1247"/>
      <c r="CQ81" s="1247"/>
      <c r="CR81" s="1247"/>
      <c r="CS81" s="1247"/>
      <c r="CT81" s="1247"/>
      <c r="CU81" s="1247"/>
      <c r="CV81" s="1247"/>
      <c r="CW81" s="1247"/>
      <c r="CX81" s="1247"/>
      <c r="CY81" s="1247"/>
      <c r="CZ81" s="1247"/>
      <c r="DA81" s="1247"/>
      <c r="DB81" s="1247"/>
      <c r="DC81" s="1247"/>
      <c r="DD81" s="1247"/>
      <c r="DE81" s="1247"/>
      <c r="DF81" s="1247"/>
      <c r="DG81" s="1247"/>
      <c r="DH81" s="1247"/>
      <c r="DK81" s="1452">
        <f t="shared" si="8"/>
        <v>0</v>
      </c>
      <c r="DL81" s="1452">
        <f t="shared" si="9"/>
        <v>0</v>
      </c>
    </row>
    <row r="82" spans="1:116" ht="14.25" customHeight="1" x14ac:dyDescent="0.2">
      <c r="A82" s="456"/>
      <c r="B82" s="121"/>
      <c r="C82" s="121"/>
      <c r="D82" s="122"/>
      <c r="E82" s="479"/>
      <c r="F82" s="480"/>
      <c r="G82" s="478"/>
      <c r="H82" s="476"/>
      <c r="I82" s="448"/>
      <c r="J82" s="157"/>
      <c r="K82" s="1055">
        <f t="shared" ref="K82:K145" si="12">+J82-L82</f>
        <v>0</v>
      </c>
      <c r="L82" s="1056">
        <f t="shared" ref="L82:L145" si="13">IF(E82=" ",0,IF(F82=" ",0,(IF(F82="Inmueble Liviano",+J82*0.67/240,0)+IF(F82="Inmueble Mampostería",+J82*0.67/600,0)+IF(F82="Rodados",+J82*0.6/60,0)+IF(F82="Equipo pesado",+J82*0.6/120,0)+IF(F82="Herramientas",J82/E82,0))))*$C$9</f>
        <v>0</v>
      </c>
      <c r="M82" s="1056">
        <f t="shared" ref="M82:M145" si="14">IF($C$9=0,0,L82/$C$9)</f>
        <v>0</v>
      </c>
      <c r="N82" s="158"/>
      <c r="O82" s="124"/>
      <c r="P82" s="124"/>
      <c r="Q82" s="158"/>
      <c r="R82" s="1447">
        <f t="shared" si="10"/>
        <v>0</v>
      </c>
      <c r="S82" s="1448">
        <f t="shared" si="11"/>
        <v>0</v>
      </c>
      <c r="T82" s="125"/>
      <c r="U82" s="125"/>
      <c r="W82" s="480"/>
      <c r="X82" s="1065" t="str">
        <f>IF(W82=" "," ",IF(W82="Vehículos",VLOOKUP($X$16,'Datos Indices'!$A$38:$Z$50,22,FALSE),IF(W82="Ipim",VLOOKUP($X$16,'Datos Indices'!$A$38:$Z$50,7,FALSE),IF(W82="Dólar",VLOOKUP($X$16,'Datos Indices'!$A$38:$Z$50,4,FALSE),IF(W82="Gasoil",VLOOKUP($X$16,'Datos Indices'!$A$38:$Z$50,10,FALSE),IF(W82="WPU06 Pesificado",VLOOKUP($X$16,'Datos Indices'!$A$38:$Z$50,26,FALSE),0))))))</f>
        <v xml:space="preserve"> </v>
      </c>
      <c r="Y82" s="1066">
        <f t="shared" si="6"/>
        <v>0</v>
      </c>
      <c r="AA82" s="928"/>
      <c r="AB82" s="1065" t="str">
        <f>IF(AA82=" "," ",IF(AA82="Vehículos",VLOOKUP($X$16,'Datos Indices'!$A$38:$Z$50,22,FALSE),IF(AA82="Ipim",VLOOKUP($X$16,'Datos Indices'!$A$38:$Z$50,7,FALSE),IF(AA82="Dólar",VLOOKUP($X$16,'Datos Indices'!$A$38:$Z$50,4,FALSE),IF(AA82="Gasoil",VLOOKUP($X$16,'Datos Indices'!$A$38:$Z$50,10,FALSE),IF(AA82="WPU06 Pesificado",VLOOKUP($X$16,'Datos Indices'!$A$38:$Z$50,26,FALSE),0))))))</f>
        <v xml:space="preserve"> </v>
      </c>
      <c r="AC82" s="1066">
        <f t="shared" ref="AC82:AC145" si="15">Y82*AB82/100</f>
        <v>0</v>
      </c>
      <c r="AE82" s="1450" t="str">
        <f t="shared" si="7"/>
        <v/>
      </c>
      <c r="AG82" s="1247"/>
      <c r="AH82" s="1247"/>
      <c r="AI82" s="1247"/>
      <c r="AJ82" s="1247"/>
      <c r="AK82" s="1247"/>
      <c r="AL82" s="1247"/>
      <c r="AM82" s="1247"/>
      <c r="AN82" s="1247"/>
      <c r="AO82" s="1247"/>
      <c r="AP82" s="1247"/>
      <c r="AQ82" s="1247"/>
      <c r="AR82" s="1247"/>
      <c r="AS82" s="1247"/>
      <c r="AT82" s="1247"/>
      <c r="AU82" s="1247"/>
      <c r="AV82" s="1247"/>
      <c r="AW82" s="1247"/>
      <c r="AX82" s="1247"/>
      <c r="AY82" s="1247"/>
      <c r="AZ82" s="1247"/>
      <c r="BA82" s="1247"/>
      <c r="BB82" s="1247"/>
      <c r="BC82" s="1247"/>
      <c r="BD82" s="1247"/>
      <c r="BE82" s="1247"/>
      <c r="BF82" s="1247"/>
      <c r="BG82" s="1247"/>
      <c r="BH82" s="1247"/>
      <c r="BI82" s="1247"/>
      <c r="BJ82" s="1247"/>
      <c r="BK82" s="1247"/>
      <c r="BL82" s="1247"/>
      <c r="BM82" s="1247"/>
      <c r="BN82" s="1247"/>
      <c r="BO82" s="1247"/>
      <c r="BP82" s="1247"/>
      <c r="BQ82" s="1247"/>
      <c r="BR82" s="1247"/>
      <c r="BS82" s="1247"/>
      <c r="BT82" s="1247"/>
      <c r="BU82" s="1247"/>
      <c r="BV82" s="1247"/>
      <c r="BW82" s="1247"/>
      <c r="BX82" s="1247"/>
      <c r="BY82" s="1247"/>
      <c r="BZ82" s="1247"/>
      <c r="CA82" s="1247"/>
      <c r="CB82" s="1247"/>
      <c r="CC82" s="1247"/>
      <c r="CD82" s="1247"/>
      <c r="CE82" s="1247"/>
      <c r="CF82" s="1247"/>
      <c r="CG82" s="1247"/>
      <c r="CH82" s="1247"/>
      <c r="CI82" s="1247"/>
      <c r="CJ82" s="1247"/>
      <c r="CK82" s="1247"/>
      <c r="CL82" s="1247"/>
      <c r="CM82" s="1247"/>
      <c r="CN82" s="1247"/>
      <c r="CO82" s="1247"/>
      <c r="CP82" s="1247"/>
      <c r="CQ82" s="1247"/>
      <c r="CR82" s="1247"/>
      <c r="CS82" s="1247"/>
      <c r="CT82" s="1247"/>
      <c r="CU82" s="1247"/>
      <c r="CV82" s="1247"/>
      <c r="CW82" s="1247"/>
      <c r="CX82" s="1247"/>
      <c r="CY82" s="1247"/>
      <c r="CZ82" s="1247"/>
      <c r="DA82" s="1247"/>
      <c r="DB82" s="1247"/>
      <c r="DC82" s="1247"/>
      <c r="DD82" s="1247"/>
      <c r="DE82" s="1247"/>
      <c r="DF82" s="1247"/>
      <c r="DG82" s="1247"/>
      <c r="DH82" s="1247"/>
      <c r="DK82" s="1452">
        <f t="shared" si="8"/>
        <v>0</v>
      </c>
      <c r="DL82" s="1452">
        <f t="shared" si="9"/>
        <v>0</v>
      </c>
    </row>
    <row r="83" spans="1:116" ht="14.25" customHeight="1" x14ac:dyDescent="0.2">
      <c r="A83" s="456"/>
      <c r="B83" s="121"/>
      <c r="C83" s="121"/>
      <c r="D83" s="122"/>
      <c r="E83" s="479"/>
      <c r="F83" s="480"/>
      <c r="G83" s="478"/>
      <c r="H83" s="476"/>
      <c r="I83" s="448"/>
      <c r="J83" s="157"/>
      <c r="K83" s="1055">
        <f t="shared" si="12"/>
        <v>0</v>
      </c>
      <c r="L83" s="1056">
        <f t="shared" si="13"/>
        <v>0</v>
      </c>
      <c r="M83" s="1056">
        <f t="shared" si="14"/>
        <v>0</v>
      </c>
      <c r="N83" s="158"/>
      <c r="O83" s="124"/>
      <c r="P83" s="124"/>
      <c r="Q83" s="158"/>
      <c r="R83" s="1447">
        <f t="shared" si="10"/>
        <v>0</v>
      </c>
      <c r="S83" s="1448">
        <f t="shared" si="11"/>
        <v>0</v>
      </c>
      <c r="T83" s="121"/>
      <c r="U83" s="125"/>
      <c r="W83" s="480"/>
      <c r="X83" s="1065" t="str">
        <f>IF(W83=" "," ",IF(W83="Vehículos",VLOOKUP($X$16,'Datos Indices'!$A$38:$Z$50,22,FALSE),IF(W83="Ipim",VLOOKUP($X$16,'Datos Indices'!$A$38:$Z$50,7,FALSE),IF(W83="Dólar",VLOOKUP($X$16,'Datos Indices'!$A$38:$Z$50,4,FALSE),IF(W83="Gasoil",VLOOKUP($X$16,'Datos Indices'!$A$38:$Z$50,10,FALSE),IF(W83="WPU06 Pesificado",VLOOKUP($X$16,'Datos Indices'!$A$38:$Z$50,26,FALSE),0))))))</f>
        <v xml:space="preserve"> </v>
      </c>
      <c r="Y83" s="1066">
        <f t="shared" ref="Y83:Y146" si="16">S83*X83/100</f>
        <v>0</v>
      </c>
      <c r="AA83" s="928"/>
      <c r="AB83" s="1065" t="str">
        <f>IF(AA83=" "," ",IF(AA83="Vehículos",VLOOKUP($X$16,'Datos Indices'!$A$38:$Z$50,22,FALSE),IF(AA83="Ipim",VLOOKUP($X$16,'Datos Indices'!$A$38:$Z$50,7,FALSE),IF(AA83="Dólar",VLOOKUP($X$16,'Datos Indices'!$A$38:$Z$50,4,FALSE),IF(AA83="Gasoil",VLOOKUP($X$16,'Datos Indices'!$A$38:$Z$50,10,FALSE),IF(AA83="WPU06 Pesificado",VLOOKUP($X$16,'Datos Indices'!$A$38:$Z$50,26,FALSE),0))))))</f>
        <v xml:space="preserve"> </v>
      </c>
      <c r="AC83" s="1066">
        <f t="shared" si="15"/>
        <v>0</v>
      </c>
      <c r="AE83" s="1450" t="str">
        <f t="shared" ref="AE83:AE146" si="17">IF(DL83=0,"","Controlar Aprop.")</f>
        <v/>
      </c>
      <c r="AG83" s="1247"/>
      <c r="AH83" s="1247"/>
      <c r="AI83" s="1247"/>
      <c r="AJ83" s="1247"/>
      <c r="AK83" s="1247"/>
      <c r="AL83" s="1247"/>
      <c r="AM83" s="1247"/>
      <c r="AN83" s="1247"/>
      <c r="AO83" s="1247"/>
      <c r="AP83" s="1247"/>
      <c r="AQ83" s="1247"/>
      <c r="AR83" s="1247"/>
      <c r="AS83" s="1247"/>
      <c r="AT83" s="1247"/>
      <c r="AU83" s="1247"/>
      <c r="AV83" s="1247"/>
      <c r="AW83" s="1247"/>
      <c r="AX83" s="1247"/>
      <c r="AY83" s="1247"/>
      <c r="AZ83" s="1247"/>
      <c r="BA83" s="1247"/>
      <c r="BB83" s="1247"/>
      <c r="BC83" s="1247"/>
      <c r="BD83" s="1247"/>
      <c r="BE83" s="1247"/>
      <c r="BF83" s="1247"/>
      <c r="BG83" s="1247"/>
      <c r="BH83" s="1247"/>
      <c r="BI83" s="1247"/>
      <c r="BJ83" s="1247"/>
      <c r="BK83" s="1247"/>
      <c r="BL83" s="1247"/>
      <c r="BM83" s="1247"/>
      <c r="BN83" s="1247"/>
      <c r="BO83" s="1247"/>
      <c r="BP83" s="1247"/>
      <c r="BQ83" s="1247"/>
      <c r="BR83" s="1247"/>
      <c r="BS83" s="1247"/>
      <c r="BT83" s="1247"/>
      <c r="BU83" s="1247"/>
      <c r="BV83" s="1247"/>
      <c r="BW83" s="1247"/>
      <c r="BX83" s="1247"/>
      <c r="BY83" s="1247"/>
      <c r="BZ83" s="1247"/>
      <c r="CA83" s="1247"/>
      <c r="CB83" s="1247"/>
      <c r="CC83" s="1247"/>
      <c r="CD83" s="1247"/>
      <c r="CE83" s="1247"/>
      <c r="CF83" s="1247"/>
      <c r="CG83" s="1247"/>
      <c r="CH83" s="1247"/>
      <c r="CI83" s="1247"/>
      <c r="CJ83" s="1247"/>
      <c r="CK83" s="1247"/>
      <c r="CL83" s="1247"/>
      <c r="CM83" s="1247"/>
      <c r="CN83" s="1247"/>
      <c r="CO83" s="1247"/>
      <c r="CP83" s="1247"/>
      <c r="CQ83" s="1247"/>
      <c r="CR83" s="1247"/>
      <c r="CS83" s="1247"/>
      <c r="CT83" s="1247"/>
      <c r="CU83" s="1247"/>
      <c r="CV83" s="1247"/>
      <c r="CW83" s="1247"/>
      <c r="CX83" s="1247"/>
      <c r="CY83" s="1247"/>
      <c r="CZ83" s="1247"/>
      <c r="DA83" s="1247"/>
      <c r="DB83" s="1247"/>
      <c r="DC83" s="1247"/>
      <c r="DD83" s="1247"/>
      <c r="DE83" s="1247"/>
      <c r="DF83" s="1247"/>
      <c r="DG83" s="1247"/>
      <c r="DH83" s="1247"/>
      <c r="DK83" s="1452">
        <f t="shared" ref="DK83:DK146" si="18">SUM(AG83:DH83)*S83</f>
        <v>0</v>
      </c>
      <c r="DL83" s="1452">
        <f t="shared" ref="DL83:DL146" si="19">S83-DK83</f>
        <v>0</v>
      </c>
    </row>
    <row r="84" spans="1:116" ht="14.25" customHeight="1" x14ac:dyDescent="0.2">
      <c r="A84" s="456"/>
      <c r="B84" s="121"/>
      <c r="C84" s="121"/>
      <c r="D84" s="122"/>
      <c r="E84" s="479"/>
      <c r="F84" s="480"/>
      <c r="G84" s="478"/>
      <c r="H84" s="476"/>
      <c r="I84" s="448"/>
      <c r="J84" s="157"/>
      <c r="K84" s="1055">
        <f t="shared" si="12"/>
        <v>0</v>
      </c>
      <c r="L84" s="1056">
        <f t="shared" si="13"/>
        <v>0</v>
      </c>
      <c r="M84" s="1056">
        <f t="shared" si="14"/>
        <v>0</v>
      </c>
      <c r="N84" s="158"/>
      <c r="O84" s="124"/>
      <c r="P84" s="124"/>
      <c r="Q84" s="158"/>
      <c r="R84" s="1447">
        <f t="shared" si="10"/>
        <v>0</v>
      </c>
      <c r="S84" s="1448">
        <f t="shared" si="11"/>
        <v>0</v>
      </c>
      <c r="T84" s="121"/>
      <c r="U84" s="125"/>
      <c r="W84" s="480"/>
      <c r="X84" s="1065" t="str">
        <f>IF(W84=" "," ",IF(W84="Vehículos",VLOOKUP($X$16,'Datos Indices'!$A$38:$Z$50,22,FALSE),IF(W84="Ipim",VLOOKUP($X$16,'Datos Indices'!$A$38:$Z$50,7,FALSE),IF(W84="Dólar",VLOOKUP($X$16,'Datos Indices'!$A$38:$Z$50,4,FALSE),IF(W84="Gasoil",VLOOKUP($X$16,'Datos Indices'!$A$38:$Z$50,10,FALSE),IF(W84="WPU06 Pesificado",VLOOKUP($X$16,'Datos Indices'!$A$38:$Z$50,26,FALSE),0))))))</f>
        <v xml:space="preserve"> </v>
      </c>
      <c r="Y84" s="1066">
        <f t="shared" si="16"/>
        <v>0</v>
      </c>
      <c r="AA84" s="928"/>
      <c r="AB84" s="1065" t="str">
        <f>IF(AA84=" "," ",IF(AA84="Vehículos",VLOOKUP($X$16,'Datos Indices'!$A$38:$Z$50,22,FALSE),IF(AA84="Ipim",VLOOKUP($X$16,'Datos Indices'!$A$38:$Z$50,7,FALSE),IF(AA84="Dólar",VLOOKUP($X$16,'Datos Indices'!$A$38:$Z$50,4,FALSE),IF(AA84="Gasoil",VLOOKUP($X$16,'Datos Indices'!$A$38:$Z$50,10,FALSE),IF(AA84="WPU06 Pesificado",VLOOKUP($X$16,'Datos Indices'!$A$38:$Z$50,26,FALSE),0))))))</f>
        <v xml:space="preserve"> </v>
      </c>
      <c r="AC84" s="1066">
        <f t="shared" si="15"/>
        <v>0</v>
      </c>
      <c r="AE84" s="1450" t="str">
        <f t="shared" si="17"/>
        <v/>
      </c>
      <c r="AG84" s="1247"/>
      <c r="AH84" s="1247"/>
      <c r="AI84" s="1247"/>
      <c r="AJ84" s="1247"/>
      <c r="AK84" s="1247"/>
      <c r="AL84" s="1247"/>
      <c r="AM84" s="1247"/>
      <c r="AN84" s="1247"/>
      <c r="AO84" s="1247"/>
      <c r="AP84" s="1247"/>
      <c r="AQ84" s="1247"/>
      <c r="AR84" s="1247"/>
      <c r="AS84" s="1247"/>
      <c r="AT84" s="1247"/>
      <c r="AU84" s="1247"/>
      <c r="AV84" s="1247"/>
      <c r="AW84" s="1247"/>
      <c r="AX84" s="1247"/>
      <c r="AY84" s="1247"/>
      <c r="AZ84" s="1247"/>
      <c r="BA84" s="1247"/>
      <c r="BB84" s="1247"/>
      <c r="BC84" s="1247"/>
      <c r="BD84" s="1247"/>
      <c r="BE84" s="1247"/>
      <c r="BF84" s="1247"/>
      <c r="BG84" s="1247"/>
      <c r="BH84" s="1247"/>
      <c r="BI84" s="1247"/>
      <c r="BJ84" s="1247"/>
      <c r="BK84" s="1247"/>
      <c r="BL84" s="1247"/>
      <c r="BM84" s="1247"/>
      <c r="BN84" s="1247"/>
      <c r="BO84" s="1247"/>
      <c r="BP84" s="1247"/>
      <c r="BQ84" s="1247"/>
      <c r="BR84" s="1247"/>
      <c r="BS84" s="1247"/>
      <c r="BT84" s="1247"/>
      <c r="BU84" s="1247"/>
      <c r="BV84" s="1247"/>
      <c r="BW84" s="1247"/>
      <c r="BX84" s="1247"/>
      <c r="BY84" s="1247"/>
      <c r="BZ84" s="1247"/>
      <c r="CA84" s="1247"/>
      <c r="CB84" s="1247"/>
      <c r="CC84" s="1247"/>
      <c r="CD84" s="1247"/>
      <c r="CE84" s="1247"/>
      <c r="CF84" s="1247"/>
      <c r="CG84" s="1247"/>
      <c r="CH84" s="1247"/>
      <c r="CI84" s="1247"/>
      <c r="CJ84" s="1247"/>
      <c r="CK84" s="1247"/>
      <c r="CL84" s="1247"/>
      <c r="CM84" s="1247"/>
      <c r="CN84" s="1247"/>
      <c r="CO84" s="1247"/>
      <c r="CP84" s="1247"/>
      <c r="CQ84" s="1247"/>
      <c r="CR84" s="1247"/>
      <c r="CS84" s="1247"/>
      <c r="CT84" s="1247"/>
      <c r="CU84" s="1247"/>
      <c r="CV84" s="1247"/>
      <c r="CW84" s="1247"/>
      <c r="CX84" s="1247"/>
      <c r="CY84" s="1247"/>
      <c r="CZ84" s="1247"/>
      <c r="DA84" s="1247"/>
      <c r="DB84" s="1247"/>
      <c r="DC84" s="1247"/>
      <c r="DD84" s="1247"/>
      <c r="DE84" s="1247"/>
      <c r="DF84" s="1247"/>
      <c r="DG84" s="1247"/>
      <c r="DH84" s="1247"/>
      <c r="DK84" s="1452">
        <f t="shared" si="18"/>
        <v>0</v>
      </c>
      <c r="DL84" s="1452">
        <f t="shared" si="19"/>
        <v>0</v>
      </c>
    </row>
    <row r="85" spans="1:116" ht="14.25" customHeight="1" x14ac:dyDescent="0.2">
      <c r="A85" s="456"/>
      <c r="B85" s="121"/>
      <c r="C85" s="121"/>
      <c r="D85" s="122"/>
      <c r="E85" s="479"/>
      <c r="F85" s="480"/>
      <c r="G85" s="478"/>
      <c r="H85" s="476"/>
      <c r="I85" s="448"/>
      <c r="J85" s="157"/>
      <c r="K85" s="1055">
        <f t="shared" si="12"/>
        <v>0</v>
      </c>
      <c r="L85" s="1056">
        <f t="shared" si="13"/>
        <v>0</v>
      </c>
      <c r="M85" s="1056">
        <f t="shared" si="14"/>
        <v>0</v>
      </c>
      <c r="N85" s="158"/>
      <c r="O85" s="124"/>
      <c r="P85" s="124"/>
      <c r="Q85" s="158"/>
      <c r="R85" s="1447">
        <f t="shared" si="10"/>
        <v>0</v>
      </c>
      <c r="S85" s="1448">
        <f t="shared" si="11"/>
        <v>0</v>
      </c>
      <c r="T85" s="125"/>
      <c r="U85" s="125"/>
      <c r="W85" s="480"/>
      <c r="X85" s="1065" t="str">
        <f>IF(W85=" "," ",IF(W85="Vehículos",VLOOKUP($X$16,'Datos Indices'!$A$38:$Z$50,22,FALSE),IF(W85="Ipim",VLOOKUP($X$16,'Datos Indices'!$A$38:$Z$50,7,FALSE),IF(W85="Dólar",VLOOKUP($X$16,'Datos Indices'!$A$38:$Z$50,4,FALSE),IF(W85="Gasoil",VLOOKUP($X$16,'Datos Indices'!$A$38:$Z$50,10,FALSE),IF(W85="WPU06 Pesificado",VLOOKUP($X$16,'Datos Indices'!$A$38:$Z$50,26,FALSE),0))))))</f>
        <v xml:space="preserve"> </v>
      </c>
      <c r="Y85" s="1066">
        <f t="shared" si="16"/>
        <v>0</v>
      </c>
      <c r="AA85" s="928"/>
      <c r="AB85" s="1065" t="str">
        <f>IF(AA85=" "," ",IF(AA85="Vehículos",VLOOKUP($X$16,'Datos Indices'!$A$38:$Z$50,22,FALSE),IF(AA85="Ipim",VLOOKUP($X$16,'Datos Indices'!$A$38:$Z$50,7,FALSE),IF(AA85="Dólar",VLOOKUP($X$16,'Datos Indices'!$A$38:$Z$50,4,FALSE),IF(AA85="Gasoil",VLOOKUP($X$16,'Datos Indices'!$A$38:$Z$50,10,FALSE),IF(AA85="WPU06 Pesificado",VLOOKUP($X$16,'Datos Indices'!$A$38:$Z$50,26,FALSE),0))))))</f>
        <v xml:space="preserve"> </v>
      </c>
      <c r="AC85" s="1066">
        <f t="shared" si="15"/>
        <v>0</v>
      </c>
      <c r="AE85" s="1450" t="str">
        <f t="shared" si="17"/>
        <v/>
      </c>
      <c r="AG85" s="1247"/>
      <c r="AH85" s="1247"/>
      <c r="AI85" s="1247"/>
      <c r="AJ85" s="1247"/>
      <c r="AK85" s="1247"/>
      <c r="AL85" s="1247"/>
      <c r="AM85" s="1247"/>
      <c r="AN85" s="1247"/>
      <c r="AO85" s="1247"/>
      <c r="AP85" s="1247"/>
      <c r="AQ85" s="1247"/>
      <c r="AR85" s="1247"/>
      <c r="AS85" s="1247"/>
      <c r="AT85" s="1247"/>
      <c r="AU85" s="1247"/>
      <c r="AV85" s="1247"/>
      <c r="AW85" s="1247"/>
      <c r="AX85" s="1247"/>
      <c r="AY85" s="1247"/>
      <c r="AZ85" s="1247"/>
      <c r="BA85" s="1247"/>
      <c r="BB85" s="1247"/>
      <c r="BC85" s="1247"/>
      <c r="BD85" s="1247"/>
      <c r="BE85" s="1247"/>
      <c r="BF85" s="1247"/>
      <c r="BG85" s="1247"/>
      <c r="BH85" s="1247"/>
      <c r="BI85" s="1247"/>
      <c r="BJ85" s="1247"/>
      <c r="BK85" s="1247"/>
      <c r="BL85" s="1247"/>
      <c r="BM85" s="1247"/>
      <c r="BN85" s="1247"/>
      <c r="BO85" s="1247"/>
      <c r="BP85" s="1247"/>
      <c r="BQ85" s="1247"/>
      <c r="BR85" s="1247"/>
      <c r="BS85" s="1247"/>
      <c r="BT85" s="1247"/>
      <c r="BU85" s="1247"/>
      <c r="BV85" s="1247"/>
      <c r="BW85" s="1247"/>
      <c r="BX85" s="1247"/>
      <c r="BY85" s="1247"/>
      <c r="BZ85" s="1247"/>
      <c r="CA85" s="1247"/>
      <c r="CB85" s="1247"/>
      <c r="CC85" s="1247"/>
      <c r="CD85" s="1247"/>
      <c r="CE85" s="1247"/>
      <c r="CF85" s="1247"/>
      <c r="CG85" s="1247"/>
      <c r="CH85" s="1247"/>
      <c r="CI85" s="1247"/>
      <c r="CJ85" s="1247"/>
      <c r="CK85" s="1247"/>
      <c r="CL85" s="1247"/>
      <c r="CM85" s="1247"/>
      <c r="CN85" s="1247"/>
      <c r="CO85" s="1247"/>
      <c r="CP85" s="1247"/>
      <c r="CQ85" s="1247"/>
      <c r="CR85" s="1247"/>
      <c r="CS85" s="1247"/>
      <c r="CT85" s="1247"/>
      <c r="CU85" s="1247"/>
      <c r="CV85" s="1247"/>
      <c r="CW85" s="1247"/>
      <c r="CX85" s="1247"/>
      <c r="CY85" s="1247"/>
      <c r="CZ85" s="1247"/>
      <c r="DA85" s="1247"/>
      <c r="DB85" s="1247"/>
      <c r="DC85" s="1247"/>
      <c r="DD85" s="1247"/>
      <c r="DE85" s="1247"/>
      <c r="DF85" s="1247"/>
      <c r="DG85" s="1247"/>
      <c r="DH85" s="1247"/>
      <c r="DK85" s="1452">
        <f t="shared" si="18"/>
        <v>0</v>
      </c>
      <c r="DL85" s="1452">
        <f t="shared" si="19"/>
        <v>0</v>
      </c>
    </row>
    <row r="86" spans="1:116" ht="14.25" customHeight="1" x14ac:dyDescent="0.2">
      <c r="A86" s="456"/>
      <c r="B86" s="121"/>
      <c r="C86" s="121"/>
      <c r="D86" s="122"/>
      <c r="E86" s="479"/>
      <c r="F86" s="480"/>
      <c r="G86" s="478"/>
      <c r="H86" s="476"/>
      <c r="I86" s="448"/>
      <c r="J86" s="157"/>
      <c r="K86" s="1055">
        <f t="shared" si="12"/>
        <v>0</v>
      </c>
      <c r="L86" s="1056">
        <f t="shared" si="13"/>
        <v>0</v>
      </c>
      <c r="M86" s="1056">
        <f t="shared" si="14"/>
        <v>0</v>
      </c>
      <c r="N86" s="158"/>
      <c r="O86" s="124"/>
      <c r="P86" s="124"/>
      <c r="Q86" s="158"/>
      <c r="R86" s="1447">
        <f t="shared" si="10"/>
        <v>0</v>
      </c>
      <c r="S86" s="1448">
        <f t="shared" si="11"/>
        <v>0</v>
      </c>
      <c r="T86" s="121"/>
      <c r="U86" s="125"/>
      <c r="W86" s="480"/>
      <c r="X86" s="1065" t="str">
        <f>IF(W86=" "," ",IF(W86="Vehículos",VLOOKUP($X$16,'Datos Indices'!$A$38:$Z$50,22,FALSE),IF(W86="Ipim",VLOOKUP($X$16,'Datos Indices'!$A$38:$Z$50,7,FALSE),IF(W86="Dólar",VLOOKUP($X$16,'Datos Indices'!$A$38:$Z$50,4,FALSE),IF(W86="Gasoil",VLOOKUP($X$16,'Datos Indices'!$A$38:$Z$50,10,FALSE),IF(W86="WPU06 Pesificado",VLOOKUP($X$16,'Datos Indices'!$A$38:$Z$50,26,FALSE),0))))))</f>
        <v xml:space="preserve"> </v>
      </c>
      <c r="Y86" s="1066">
        <f t="shared" si="16"/>
        <v>0</v>
      </c>
      <c r="AA86" s="928"/>
      <c r="AB86" s="1065" t="str">
        <f>IF(AA86=" "," ",IF(AA86="Vehículos",VLOOKUP($X$16,'Datos Indices'!$A$38:$Z$50,22,FALSE),IF(AA86="Ipim",VLOOKUP($X$16,'Datos Indices'!$A$38:$Z$50,7,FALSE),IF(AA86="Dólar",VLOOKUP($X$16,'Datos Indices'!$A$38:$Z$50,4,FALSE),IF(AA86="Gasoil",VLOOKUP($X$16,'Datos Indices'!$A$38:$Z$50,10,FALSE),IF(AA86="WPU06 Pesificado",VLOOKUP($X$16,'Datos Indices'!$A$38:$Z$50,26,FALSE),0))))))</f>
        <v xml:space="preserve"> </v>
      </c>
      <c r="AC86" s="1066">
        <f t="shared" si="15"/>
        <v>0</v>
      </c>
      <c r="AE86" s="1450" t="str">
        <f t="shared" si="17"/>
        <v/>
      </c>
      <c r="AG86" s="1247"/>
      <c r="AH86" s="1247"/>
      <c r="AI86" s="1247"/>
      <c r="AJ86" s="1247"/>
      <c r="AK86" s="1247"/>
      <c r="AL86" s="1247"/>
      <c r="AM86" s="1247"/>
      <c r="AN86" s="1247"/>
      <c r="AO86" s="1247"/>
      <c r="AP86" s="1247"/>
      <c r="AQ86" s="1247"/>
      <c r="AR86" s="1247"/>
      <c r="AS86" s="1247"/>
      <c r="AT86" s="1247"/>
      <c r="AU86" s="1247"/>
      <c r="AV86" s="1247"/>
      <c r="AW86" s="1247"/>
      <c r="AX86" s="1247"/>
      <c r="AY86" s="1247"/>
      <c r="AZ86" s="1247"/>
      <c r="BA86" s="1247"/>
      <c r="BB86" s="1247"/>
      <c r="BC86" s="1247"/>
      <c r="BD86" s="1247"/>
      <c r="BE86" s="1247"/>
      <c r="BF86" s="1247"/>
      <c r="BG86" s="1247"/>
      <c r="BH86" s="1247"/>
      <c r="BI86" s="1247"/>
      <c r="BJ86" s="1247"/>
      <c r="BK86" s="1247"/>
      <c r="BL86" s="1247"/>
      <c r="BM86" s="1247"/>
      <c r="BN86" s="1247"/>
      <c r="BO86" s="1247"/>
      <c r="BP86" s="1247"/>
      <c r="BQ86" s="1247"/>
      <c r="BR86" s="1247"/>
      <c r="BS86" s="1247"/>
      <c r="BT86" s="1247"/>
      <c r="BU86" s="1247"/>
      <c r="BV86" s="1247"/>
      <c r="BW86" s="1247"/>
      <c r="BX86" s="1247"/>
      <c r="BY86" s="1247"/>
      <c r="BZ86" s="1247"/>
      <c r="CA86" s="1247"/>
      <c r="CB86" s="1247"/>
      <c r="CC86" s="1247"/>
      <c r="CD86" s="1247"/>
      <c r="CE86" s="1247"/>
      <c r="CF86" s="1247"/>
      <c r="CG86" s="1247"/>
      <c r="CH86" s="1247"/>
      <c r="CI86" s="1247"/>
      <c r="CJ86" s="1247"/>
      <c r="CK86" s="1247"/>
      <c r="CL86" s="1247"/>
      <c r="CM86" s="1247"/>
      <c r="CN86" s="1247"/>
      <c r="CO86" s="1247"/>
      <c r="CP86" s="1247"/>
      <c r="CQ86" s="1247"/>
      <c r="CR86" s="1247"/>
      <c r="CS86" s="1247"/>
      <c r="CT86" s="1247"/>
      <c r="CU86" s="1247"/>
      <c r="CV86" s="1247"/>
      <c r="CW86" s="1247"/>
      <c r="CX86" s="1247"/>
      <c r="CY86" s="1247"/>
      <c r="CZ86" s="1247"/>
      <c r="DA86" s="1247"/>
      <c r="DB86" s="1247"/>
      <c r="DC86" s="1247"/>
      <c r="DD86" s="1247"/>
      <c r="DE86" s="1247"/>
      <c r="DF86" s="1247"/>
      <c r="DG86" s="1247"/>
      <c r="DH86" s="1247"/>
      <c r="DK86" s="1452">
        <f t="shared" si="18"/>
        <v>0</v>
      </c>
      <c r="DL86" s="1452">
        <f t="shared" si="19"/>
        <v>0</v>
      </c>
    </row>
    <row r="87" spans="1:116" ht="14.25" customHeight="1" x14ac:dyDescent="0.2">
      <c r="A87" s="456"/>
      <c r="B87" s="121"/>
      <c r="C87" s="121"/>
      <c r="D87" s="122"/>
      <c r="E87" s="479"/>
      <c r="F87" s="480"/>
      <c r="G87" s="478"/>
      <c r="H87" s="476"/>
      <c r="I87" s="448"/>
      <c r="J87" s="157"/>
      <c r="K87" s="1055">
        <f t="shared" si="12"/>
        <v>0</v>
      </c>
      <c r="L87" s="1056">
        <f t="shared" si="13"/>
        <v>0</v>
      </c>
      <c r="M87" s="1056">
        <f t="shared" si="14"/>
        <v>0</v>
      </c>
      <c r="N87" s="158"/>
      <c r="O87" s="124"/>
      <c r="P87" s="124"/>
      <c r="Q87" s="158"/>
      <c r="R87" s="1447">
        <f t="shared" si="10"/>
        <v>0</v>
      </c>
      <c r="S87" s="1448">
        <f t="shared" si="11"/>
        <v>0</v>
      </c>
      <c r="T87" s="121"/>
      <c r="U87" s="125"/>
      <c r="W87" s="480"/>
      <c r="X87" s="1065" t="str">
        <f>IF(W87=" "," ",IF(W87="Vehículos",VLOOKUP($X$16,'Datos Indices'!$A$38:$Z$50,22,FALSE),IF(W87="Ipim",VLOOKUP($X$16,'Datos Indices'!$A$38:$Z$50,7,FALSE),IF(W87="Dólar",VLOOKUP($X$16,'Datos Indices'!$A$38:$Z$50,4,FALSE),IF(W87="Gasoil",VLOOKUP($X$16,'Datos Indices'!$A$38:$Z$50,10,FALSE),IF(W87="WPU06 Pesificado",VLOOKUP($X$16,'Datos Indices'!$A$38:$Z$50,26,FALSE),0))))))</f>
        <v xml:space="preserve"> </v>
      </c>
      <c r="Y87" s="1066">
        <f t="shared" si="16"/>
        <v>0</v>
      </c>
      <c r="AA87" s="928"/>
      <c r="AB87" s="1065" t="str">
        <f>IF(AA87=" "," ",IF(AA87="Vehículos",VLOOKUP($X$16,'Datos Indices'!$A$38:$Z$50,22,FALSE),IF(AA87="Ipim",VLOOKUP($X$16,'Datos Indices'!$A$38:$Z$50,7,FALSE),IF(AA87="Dólar",VLOOKUP($X$16,'Datos Indices'!$A$38:$Z$50,4,FALSE),IF(AA87="Gasoil",VLOOKUP($X$16,'Datos Indices'!$A$38:$Z$50,10,FALSE),IF(AA87="WPU06 Pesificado",VLOOKUP($X$16,'Datos Indices'!$A$38:$Z$50,26,FALSE),0))))))</f>
        <v xml:space="preserve"> </v>
      </c>
      <c r="AC87" s="1066">
        <f t="shared" si="15"/>
        <v>0</v>
      </c>
      <c r="AE87" s="1450" t="str">
        <f t="shared" si="17"/>
        <v/>
      </c>
      <c r="AG87" s="1247"/>
      <c r="AH87" s="1247"/>
      <c r="AI87" s="1247"/>
      <c r="AJ87" s="1247"/>
      <c r="AK87" s="1247"/>
      <c r="AL87" s="1247"/>
      <c r="AM87" s="1247"/>
      <c r="AN87" s="1247"/>
      <c r="AO87" s="1247"/>
      <c r="AP87" s="1247"/>
      <c r="AQ87" s="1247"/>
      <c r="AR87" s="1247"/>
      <c r="AS87" s="1247"/>
      <c r="AT87" s="1247"/>
      <c r="AU87" s="1247"/>
      <c r="AV87" s="1247"/>
      <c r="AW87" s="1247"/>
      <c r="AX87" s="1247"/>
      <c r="AY87" s="1247"/>
      <c r="AZ87" s="1247"/>
      <c r="BA87" s="1247"/>
      <c r="BB87" s="1247"/>
      <c r="BC87" s="1247"/>
      <c r="BD87" s="1247"/>
      <c r="BE87" s="1247"/>
      <c r="BF87" s="1247"/>
      <c r="BG87" s="1247"/>
      <c r="BH87" s="1247"/>
      <c r="BI87" s="1247"/>
      <c r="BJ87" s="1247"/>
      <c r="BK87" s="1247"/>
      <c r="BL87" s="1247"/>
      <c r="BM87" s="1247"/>
      <c r="BN87" s="1247"/>
      <c r="BO87" s="1247"/>
      <c r="BP87" s="1247"/>
      <c r="BQ87" s="1247"/>
      <c r="BR87" s="1247"/>
      <c r="BS87" s="1247"/>
      <c r="BT87" s="1247"/>
      <c r="BU87" s="1247"/>
      <c r="BV87" s="1247"/>
      <c r="BW87" s="1247"/>
      <c r="BX87" s="1247"/>
      <c r="BY87" s="1247"/>
      <c r="BZ87" s="1247"/>
      <c r="CA87" s="1247"/>
      <c r="CB87" s="1247"/>
      <c r="CC87" s="1247"/>
      <c r="CD87" s="1247"/>
      <c r="CE87" s="1247"/>
      <c r="CF87" s="1247"/>
      <c r="CG87" s="1247"/>
      <c r="CH87" s="1247"/>
      <c r="CI87" s="1247"/>
      <c r="CJ87" s="1247"/>
      <c r="CK87" s="1247"/>
      <c r="CL87" s="1247"/>
      <c r="CM87" s="1247"/>
      <c r="CN87" s="1247"/>
      <c r="CO87" s="1247"/>
      <c r="CP87" s="1247"/>
      <c r="CQ87" s="1247"/>
      <c r="CR87" s="1247"/>
      <c r="CS87" s="1247"/>
      <c r="CT87" s="1247"/>
      <c r="CU87" s="1247"/>
      <c r="CV87" s="1247"/>
      <c r="CW87" s="1247"/>
      <c r="CX87" s="1247"/>
      <c r="CY87" s="1247"/>
      <c r="CZ87" s="1247"/>
      <c r="DA87" s="1247"/>
      <c r="DB87" s="1247"/>
      <c r="DC87" s="1247"/>
      <c r="DD87" s="1247"/>
      <c r="DE87" s="1247"/>
      <c r="DF87" s="1247"/>
      <c r="DG87" s="1247"/>
      <c r="DH87" s="1247"/>
      <c r="DK87" s="1452">
        <f t="shared" si="18"/>
        <v>0</v>
      </c>
      <c r="DL87" s="1452">
        <f t="shared" si="19"/>
        <v>0</v>
      </c>
    </row>
    <row r="88" spans="1:116" ht="14.25" customHeight="1" x14ac:dyDescent="0.2">
      <c r="A88" s="456"/>
      <c r="B88" s="121"/>
      <c r="C88" s="121"/>
      <c r="D88" s="122"/>
      <c r="E88" s="479"/>
      <c r="F88" s="480"/>
      <c r="G88" s="478"/>
      <c r="H88" s="476"/>
      <c r="I88" s="448"/>
      <c r="J88" s="157"/>
      <c r="K88" s="1055">
        <f t="shared" si="12"/>
        <v>0</v>
      </c>
      <c r="L88" s="1056">
        <f t="shared" si="13"/>
        <v>0</v>
      </c>
      <c r="M88" s="1056">
        <f t="shared" si="14"/>
        <v>0</v>
      </c>
      <c r="N88" s="158"/>
      <c r="O88" s="124"/>
      <c r="P88" s="124"/>
      <c r="Q88" s="158"/>
      <c r="R88" s="1447">
        <f t="shared" si="10"/>
        <v>0</v>
      </c>
      <c r="S88" s="1448">
        <f t="shared" si="11"/>
        <v>0</v>
      </c>
      <c r="T88" s="125"/>
      <c r="U88" s="125"/>
      <c r="W88" s="480"/>
      <c r="X88" s="1065" t="str">
        <f>IF(W88=" "," ",IF(W88="Vehículos",VLOOKUP($X$16,'Datos Indices'!$A$38:$Z$50,22,FALSE),IF(W88="Ipim",VLOOKUP($X$16,'Datos Indices'!$A$38:$Z$50,7,FALSE),IF(W88="Dólar",VLOOKUP($X$16,'Datos Indices'!$A$38:$Z$50,4,FALSE),IF(W88="Gasoil",VLOOKUP($X$16,'Datos Indices'!$A$38:$Z$50,10,FALSE),IF(W88="WPU06 Pesificado",VLOOKUP($X$16,'Datos Indices'!$A$38:$Z$50,26,FALSE),0))))))</f>
        <v xml:space="preserve"> </v>
      </c>
      <c r="Y88" s="1066">
        <f t="shared" si="16"/>
        <v>0</v>
      </c>
      <c r="AA88" s="928"/>
      <c r="AB88" s="1065" t="str">
        <f>IF(AA88=" "," ",IF(AA88="Vehículos",VLOOKUP($X$16,'Datos Indices'!$A$38:$Z$50,22,FALSE),IF(AA88="Ipim",VLOOKUP($X$16,'Datos Indices'!$A$38:$Z$50,7,FALSE),IF(AA88="Dólar",VLOOKUP($X$16,'Datos Indices'!$A$38:$Z$50,4,FALSE),IF(AA88="Gasoil",VLOOKUP($X$16,'Datos Indices'!$A$38:$Z$50,10,FALSE),IF(AA88="WPU06 Pesificado",VLOOKUP($X$16,'Datos Indices'!$A$38:$Z$50,26,FALSE),0))))))</f>
        <v xml:space="preserve"> </v>
      </c>
      <c r="AC88" s="1066">
        <f t="shared" si="15"/>
        <v>0</v>
      </c>
      <c r="AE88" s="1450" t="str">
        <f t="shared" si="17"/>
        <v/>
      </c>
      <c r="AG88" s="1247"/>
      <c r="AH88" s="1247"/>
      <c r="AI88" s="1247"/>
      <c r="AJ88" s="1247"/>
      <c r="AK88" s="1247"/>
      <c r="AL88" s="1247"/>
      <c r="AM88" s="1247"/>
      <c r="AN88" s="1247"/>
      <c r="AO88" s="1247"/>
      <c r="AP88" s="1247"/>
      <c r="AQ88" s="1247"/>
      <c r="AR88" s="1247"/>
      <c r="AS88" s="1247"/>
      <c r="AT88" s="1247"/>
      <c r="AU88" s="1247"/>
      <c r="AV88" s="1247"/>
      <c r="AW88" s="1247"/>
      <c r="AX88" s="1247"/>
      <c r="AY88" s="1247"/>
      <c r="AZ88" s="1247"/>
      <c r="BA88" s="1247"/>
      <c r="BB88" s="1247"/>
      <c r="BC88" s="1247"/>
      <c r="BD88" s="1247"/>
      <c r="BE88" s="1247"/>
      <c r="BF88" s="1247"/>
      <c r="BG88" s="1247"/>
      <c r="BH88" s="1247"/>
      <c r="BI88" s="1247"/>
      <c r="BJ88" s="1247"/>
      <c r="BK88" s="1247"/>
      <c r="BL88" s="1247"/>
      <c r="BM88" s="1247"/>
      <c r="BN88" s="1247"/>
      <c r="BO88" s="1247"/>
      <c r="BP88" s="1247"/>
      <c r="BQ88" s="1247"/>
      <c r="BR88" s="1247"/>
      <c r="BS88" s="1247"/>
      <c r="BT88" s="1247"/>
      <c r="BU88" s="1247"/>
      <c r="BV88" s="1247"/>
      <c r="BW88" s="1247"/>
      <c r="BX88" s="1247"/>
      <c r="BY88" s="1247"/>
      <c r="BZ88" s="1247"/>
      <c r="CA88" s="1247"/>
      <c r="CB88" s="1247"/>
      <c r="CC88" s="1247"/>
      <c r="CD88" s="1247"/>
      <c r="CE88" s="1247"/>
      <c r="CF88" s="1247"/>
      <c r="CG88" s="1247"/>
      <c r="CH88" s="1247"/>
      <c r="CI88" s="1247"/>
      <c r="CJ88" s="1247"/>
      <c r="CK88" s="1247"/>
      <c r="CL88" s="1247"/>
      <c r="CM88" s="1247"/>
      <c r="CN88" s="1247"/>
      <c r="CO88" s="1247"/>
      <c r="CP88" s="1247"/>
      <c r="CQ88" s="1247"/>
      <c r="CR88" s="1247"/>
      <c r="CS88" s="1247"/>
      <c r="CT88" s="1247"/>
      <c r="CU88" s="1247"/>
      <c r="CV88" s="1247"/>
      <c r="CW88" s="1247"/>
      <c r="CX88" s="1247"/>
      <c r="CY88" s="1247"/>
      <c r="CZ88" s="1247"/>
      <c r="DA88" s="1247"/>
      <c r="DB88" s="1247"/>
      <c r="DC88" s="1247"/>
      <c r="DD88" s="1247"/>
      <c r="DE88" s="1247"/>
      <c r="DF88" s="1247"/>
      <c r="DG88" s="1247"/>
      <c r="DH88" s="1247"/>
      <c r="DK88" s="1452">
        <f t="shared" si="18"/>
        <v>0</v>
      </c>
      <c r="DL88" s="1452">
        <f t="shared" si="19"/>
        <v>0</v>
      </c>
    </row>
    <row r="89" spans="1:116" ht="14.25" customHeight="1" x14ac:dyDescent="0.2">
      <c r="A89" s="456"/>
      <c r="B89" s="121"/>
      <c r="C89" s="121"/>
      <c r="D89" s="122"/>
      <c r="E89" s="479"/>
      <c r="F89" s="480"/>
      <c r="G89" s="478"/>
      <c r="H89" s="476"/>
      <c r="I89" s="448"/>
      <c r="J89" s="157"/>
      <c r="K89" s="1055">
        <f t="shared" si="12"/>
        <v>0</v>
      </c>
      <c r="L89" s="1056">
        <f t="shared" si="13"/>
        <v>0</v>
      </c>
      <c r="M89" s="1056">
        <f t="shared" si="14"/>
        <v>0</v>
      </c>
      <c r="N89" s="158"/>
      <c r="O89" s="124"/>
      <c r="P89" s="124"/>
      <c r="Q89" s="158"/>
      <c r="R89" s="1447">
        <f t="shared" si="10"/>
        <v>0</v>
      </c>
      <c r="S89" s="1448">
        <f t="shared" si="11"/>
        <v>0</v>
      </c>
      <c r="T89" s="121"/>
      <c r="U89" s="125"/>
      <c r="W89" s="480"/>
      <c r="X89" s="1065" t="str">
        <f>IF(W89=" "," ",IF(W89="Vehículos",VLOOKUP($X$16,'Datos Indices'!$A$38:$Z$50,22,FALSE),IF(W89="Ipim",VLOOKUP($X$16,'Datos Indices'!$A$38:$Z$50,7,FALSE),IF(W89="Dólar",VLOOKUP($X$16,'Datos Indices'!$A$38:$Z$50,4,FALSE),IF(W89="Gasoil",VLOOKUP($X$16,'Datos Indices'!$A$38:$Z$50,10,FALSE),IF(W89="WPU06 Pesificado",VLOOKUP($X$16,'Datos Indices'!$A$38:$Z$50,26,FALSE),0))))))</f>
        <v xml:space="preserve"> </v>
      </c>
      <c r="Y89" s="1066">
        <f t="shared" si="16"/>
        <v>0</v>
      </c>
      <c r="AA89" s="928"/>
      <c r="AB89" s="1065" t="str">
        <f>IF(AA89=" "," ",IF(AA89="Vehículos",VLOOKUP($X$16,'Datos Indices'!$A$38:$Z$50,22,FALSE),IF(AA89="Ipim",VLOOKUP($X$16,'Datos Indices'!$A$38:$Z$50,7,FALSE),IF(AA89="Dólar",VLOOKUP($X$16,'Datos Indices'!$A$38:$Z$50,4,FALSE),IF(AA89="Gasoil",VLOOKUP($X$16,'Datos Indices'!$A$38:$Z$50,10,FALSE),IF(AA89="WPU06 Pesificado",VLOOKUP($X$16,'Datos Indices'!$A$38:$Z$50,26,FALSE),0))))))</f>
        <v xml:space="preserve"> </v>
      </c>
      <c r="AC89" s="1066">
        <f t="shared" si="15"/>
        <v>0</v>
      </c>
      <c r="AE89" s="1450" t="str">
        <f t="shared" si="17"/>
        <v/>
      </c>
      <c r="AG89" s="1247"/>
      <c r="AH89" s="1247"/>
      <c r="AI89" s="1247"/>
      <c r="AJ89" s="1247"/>
      <c r="AK89" s="1247"/>
      <c r="AL89" s="1247"/>
      <c r="AM89" s="1247"/>
      <c r="AN89" s="1247"/>
      <c r="AO89" s="1247"/>
      <c r="AP89" s="1247"/>
      <c r="AQ89" s="1247"/>
      <c r="AR89" s="1247"/>
      <c r="AS89" s="1247"/>
      <c r="AT89" s="1247"/>
      <c r="AU89" s="1247"/>
      <c r="AV89" s="1247"/>
      <c r="AW89" s="1247"/>
      <c r="AX89" s="1247"/>
      <c r="AY89" s="1247"/>
      <c r="AZ89" s="1247"/>
      <c r="BA89" s="1247"/>
      <c r="BB89" s="1247"/>
      <c r="BC89" s="1247"/>
      <c r="BD89" s="1247"/>
      <c r="BE89" s="1247"/>
      <c r="BF89" s="1247"/>
      <c r="BG89" s="1247"/>
      <c r="BH89" s="1247"/>
      <c r="BI89" s="1247"/>
      <c r="BJ89" s="1247"/>
      <c r="BK89" s="1247"/>
      <c r="BL89" s="1247"/>
      <c r="BM89" s="1247"/>
      <c r="BN89" s="1247"/>
      <c r="BO89" s="1247"/>
      <c r="BP89" s="1247"/>
      <c r="BQ89" s="1247"/>
      <c r="BR89" s="1247"/>
      <c r="BS89" s="1247"/>
      <c r="BT89" s="1247"/>
      <c r="BU89" s="1247"/>
      <c r="BV89" s="1247"/>
      <c r="BW89" s="1247"/>
      <c r="BX89" s="1247"/>
      <c r="BY89" s="1247"/>
      <c r="BZ89" s="1247"/>
      <c r="CA89" s="1247"/>
      <c r="CB89" s="1247"/>
      <c r="CC89" s="1247"/>
      <c r="CD89" s="1247"/>
      <c r="CE89" s="1247"/>
      <c r="CF89" s="1247"/>
      <c r="CG89" s="1247"/>
      <c r="CH89" s="1247"/>
      <c r="CI89" s="1247"/>
      <c r="CJ89" s="1247"/>
      <c r="CK89" s="1247"/>
      <c r="CL89" s="1247"/>
      <c r="CM89" s="1247"/>
      <c r="CN89" s="1247"/>
      <c r="CO89" s="1247"/>
      <c r="CP89" s="1247"/>
      <c r="CQ89" s="1247"/>
      <c r="CR89" s="1247"/>
      <c r="CS89" s="1247"/>
      <c r="CT89" s="1247"/>
      <c r="CU89" s="1247"/>
      <c r="CV89" s="1247"/>
      <c r="CW89" s="1247"/>
      <c r="CX89" s="1247"/>
      <c r="CY89" s="1247"/>
      <c r="CZ89" s="1247"/>
      <c r="DA89" s="1247"/>
      <c r="DB89" s="1247"/>
      <c r="DC89" s="1247"/>
      <c r="DD89" s="1247"/>
      <c r="DE89" s="1247"/>
      <c r="DF89" s="1247"/>
      <c r="DG89" s="1247"/>
      <c r="DH89" s="1247"/>
      <c r="DK89" s="1452">
        <f t="shared" si="18"/>
        <v>0</v>
      </c>
      <c r="DL89" s="1452">
        <f t="shared" si="19"/>
        <v>0</v>
      </c>
    </row>
    <row r="90" spans="1:116" ht="14.25" customHeight="1" x14ac:dyDescent="0.2">
      <c r="A90" s="456"/>
      <c r="B90" s="121"/>
      <c r="C90" s="121"/>
      <c r="D90" s="122"/>
      <c r="E90" s="479"/>
      <c r="F90" s="480"/>
      <c r="G90" s="478"/>
      <c r="H90" s="476"/>
      <c r="I90" s="448"/>
      <c r="J90" s="157"/>
      <c r="K90" s="1055">
        <f t="shared" si="12"/>
        <v>0</v>
      </c>
      <c r="L90" s="1056">
        <f t="shared" si="13"/>
        <v>0</v>
      </c>
      <c r="M90" s="1056">
        <f t="shared" si="14"/>
        <v>0</v>
      </c>
      <c r="N90" s="158"/>
      <c r="O90" s="124"/>
      <c r="P90" s="124"/>
      <c r="Q90" s="158"/>
      <c r="R90" s="1447">
        <f t="shared" si="10"/>
        <v>0</v>
      </c>
      <c r="S90" s="1448">
        <f t="shared" si="11"/>
        <v>0</v>
      </c>
      <c r="T90" s="121"/>
      <c r="U90" s="125"/>
      <c r="W90" s="480"/>
      <c r="X90" s="1065" t="str">
        <f>IF(W90=" "," ",IF(W90="Vehículos",VLOOKUP($X$16,'Datos Indices'!$A$38:$Z$50,22,FALSE),IF(W90="Ipim",VLOOKUP($X$16,'Datos Indices'!$A$38:$Z$50,7,FALSE),IF(W90="Dólar",VLOOKUP($X$16,'Datos Indices'!$A$38:$Z$50,4,FALSE),IF(W90="Gasoil",VLOOKUP($X$16,'Datos Indices'!$A$38:$Z$50,10,FALSE),IF(W90="WPU06 Pesificado",VLOOKUP($X$16,'Datos Indices'!$A$38:$Z$50,26,FALSE),0))))))</f>
        <v xml:space="preserve"> </v>
      </c>
      <c r="Y90" s="1066">
        <f t="shared" si="16"/>
        <v>0</v>
      </c>
      <c r="AA90" s="928"/>
      <c r="AB90" s="1065" t="str">
        <f>IF(AA90=" "," ",IF(AA90="Vehículos",VLOOKUP($X$16,'Datos Indices'!$A$38:$Z$50,22,FALSE),IF(AA90="Ipim",VLOOKUP($X$16,'Datos Indices'!$A$38:$Z$50,7,FALSE),IF(AA90="Dólar",VLOOKUP($X$16,'Datos Indices'!$A$38:$Z$50,4,FALSE),IF(AA90="Gasoil",VLOOKUP($X$16,'Datos Indices'!$A$38:$Z$50,10,FALSE),IF(AA90="WPU06 Pesificado",VLOOKUP($X$16,'Datos Indices'!$A$38:$Z$50,26,FALSE),0))))))</f>
        <v xml:space="preserve"> </v>
      </c>
      <c r="AC90" s="1066">
        <f t="shared" si="15"/>
        <v>0</v>
      </c>
      <c r="AE90" s="1450" t="str">
        <f t="shared" si="17"/>
        <v/>
      </c>
      <c r="AG90" s="1247"/>
      <c r="AH90" s="1247"/>
      <c r="AI90" s="1247"/>
      <c r="AJ90" s="1247"/>
      <c r="AK90" s="1247"/>
      <c r="AL90" s="1247"/>
      <c r="AM90" s="1247"/>
      <c r="AN90" s="1247"/>
      <c r="AO90" s="1247"/>
      <c r="AP90" s="1247"/>
      <c r="AQ90" s="1247"/>
      <c r="AR90" s="1247"/>
      <c r="AS90" s="1247"/>
      <c r="AT90" s="1247"/>
      <c r="AU90" s="1247"/>
      <c r="AV90" s="1247"/>
      <c r="AW90" s="1247"/>
      <c r="AX90" s="1247"/>
      <c r="AY90" s="1247"/>
      <c r="AZ90" s="1247"/>
      <c r="BA90" s="1247"/>
      <c r="BB90" s="1247"/>
      <c r="BC90" s="1247"/>
      <c r="BD90" s="1247"/>
      <c r="BE90" s="1247"/>
      <c r="BF90" s="1247"/>
      <c r="BG90" s="1247"/>
      <c r="BH90" s="1247"/>
      <c r="BI90" s="1247"/>
      <c r="BJ90" s="1247"/>
      <c r="BK90" s="1247"/>
      <c r="BL90" s="1247"/>
      <c r="BM90" s="1247"/>
      <c r="BN90" s="1247"/>
      <c r="BO90" s="1247"/>
      <c r="BP90" s="1247"/>
      <c r="BQ90" s="1247"/>
      <c r="BR90" s="1247"/>
      <c r="BS90" s="1247"/>
      <c r="BT90" s="1247"/>
      <c r="BU90" s="1247"/>
      <c r="BV90" s="1247"/>
      <c r="BW90" s="1247"/>
      <c r="BX90" s="1247"/>
      <c r="BY90" s="1247"/>
      <c r="BZ90" s="1247"/>
      <c r="CA90" s="1247"/>
      <c r="CB90" s="1247"/>
      <c r="CC90" s="1247"/>
      <c r="CD90" s="1247"/>
      <c r="CE90" s="1247"/>
      <c r="CF90" s="1247"/>
      <c r="CG90" s="1247"/>
      <c r="CH90" s="1247"/>
      <c r="CI90" s="1247"/>
      <c r="CJ90" s="1247"/>
      <c r="CK90" s="1247"/>
      <c r="CL90" s="1247"/>
      <c r="CM90" s="1247"/>
      <c r="CN90" s="1247"/>
      <c r="CO90" s="1247"/>
      <c r="CP90" s="1247"/>
      <c r="CQ90" s="1247"/>
      <c r="CR90" s="1247"/>
      <c r="CS90" s="1247"/>
      <c r="CT90" s="1247"/>
      <c r="CU90" s="1247"/>
      <c r="CV90" s="1247"/>
      <c r="CW90" s="1247"/>
      <c r="CX90" s="1247"/>
      <c r="CY90" s="1247"/>
      <c r="CZ90" s="1247"/>
      <c r="DA90" s="1247"/>
      <c r="DB90" s="1247"/>
      <c r="DC90" s="1247"/>
      <c r="DD90" s="1247"/>
      <c r="DE90" s="1247"/>
      <c r="DF90" s="1247"/>
      <c r="DG90" s="1247"/>
      <c r="DH90" s="1247"/>
      <c r="DK90" s="1452">
        <f t="shared" si="18"/>
        <v>0</v>
      </c>
      <c r="DL90" s="1452">
        <f t="shared" si="19"/>
        <v>0</v>
      </c>
    </row>
    <row r="91" spans="1:116" ht="14.25" customHeight="1" x14ac:dyDescent="0.2">
      <c r="A91" s="456"/>
      <c r="B91" s="121"/>
      <c r="C91" s="121"/>
      <c r="D91" s="122"/>
      <c r="E91" s="479"/>
      <c r="F91" s="480"/>
      <c r="G91" s="478"/>
      <c r="H91" s="476"/>
      <c r="I91" s="448"/>
      <c r="J91" s="157"/>
      <c r="K91" s="1055">
        <f t="shared" si="12"/>
        <v>0</v>
      </c>
      <c r="L91" s="1056">
        <f t="shared" si="13"/>
        <v>0</v>
      </c>
      <c r="M91" s="1056">
        <f t="shared" si="14"/>
        <v>0</v>
      </c>
      <c r="N91" s="158"/>
      <c r="O91" s="124"/>
      <c r="P91" s="124"/>
      <c r="Q91" s="158"/>
      <c r="R91" s="1447">
        <f t="shared" si="10"/>
        <v>0</v>
      </c>
      <c r="S91" s="1448">
        <f t="shared" si="11"/>
        <v>0</v>
      </c>
      <c r="T91" s="125"/>
      <c r="U91" s="125"/>
      <c r="W91" s="480"/>
      <c r="X91" s="1065" t="str">
        <f>IF(W91=" "," ",IF(W91="Vehículos",VLOOKUP($X$16,'Datos Indices'!$A$38:$Z$50,22,FALSE),IF(W91="Ipim",VLOOKUP($X$16,'Datos Indices'!$A$38:$Z$50,7,FALSE),IF(W91="Dólar",VLOOKUP($X$16,'Datos Indices'!$A$38:$Z$50,4,FALSE),IF(W91="Gasoil",VLOOKUP($X$16,'Datos Indices'!$A$38:$Z$50,10,FALSE),IF(W91="WPU06 Pesificado",VLOOKUP($X$16,'Datos Indices'!$A$38:$Z$50,26,FALSE),0))))))</f>
        <v xml:space="preserve"> </v>
      </c>
      <c r="Y91" s="1066">
        <f t="shared" si="16"/>
        <v>0</v>
      </c>
      <c r="AA91" s="928"/>
      <c r="AB91" s="1065" t="str">
        <f>IF(AA91=" "," ",IF(AA91="Vehículos",VLOOKUP($X$16,'Datos Indices'!$A$38:$Z$50,22,FALSE),IF(AA91="Ipim",VLOOKUP($X$16,'Datos Indices'!$A$38:$Z$50,7,FALSE),IF(AA91="Dólar",VLOOKUP($X$16,'Datos Indices'!$A$38:$Z$50,4,FALSE),IF(AA91="Gasoil",VLOOKUP($X$16,'Datos Indices'!$A$38:$Z$50,10,FALSE),IF(AA91="WPU06 Pesificado",VLOOKUP($X$16,'Datos Indices'!$A$38:$Z$50,26,FALSE),0))))))</f>
        <v xml:space="preserve"> </v>
      </c>
      <c r="AC91" s="1066">
        <f t="shared" si="15"/>
        <v>0</v>
      </c>
      <c r="AE91" s="1450" t="str">
        <f t="shared" si="17"/>
        <v/>
      </c>
      <c r="AG91" s="1247"/>
      <c r="AH91" s="1247"/>
      <c r="AI91" s="1247"/>
      <c r="AJ91" s="1247"/>
      <c r="AK91" s="1247"/>
      <c r="AL91" s="1247"/>
      <c r="AM91" s="1247"/>
      <c r="AN91" s="1247"/>
      <c r="AO91" s="1247"/>
      <c r="AP91" s="1247"/>
      <c r="AQ91" s="1247"/>
      <c r="AR91" s="1247"/>
      <c r="AS91" s="1247"/>
      <c r="AT91" s="1247"/>
      <c r="AU91" s="1247"/>
      <c r="AV91" s="1247"/>
      <c r="AW91" s="1247"/>
      <c r="AX91" s="1247"/>
      <c r="AY91" s="1247"/>
      <c r="AZ91" s="1247"/>
      <c r="BA91" s="1247"/>
      <c r="BB91" s="1247"/>
      <c r="BC91" s="1247"/>
      <c r="BD91" s="1247"/>
      <c r="BE91" s="1247"/>
      <c r="BF91" s="1247"/>
      <c r="BG91" s="1247"/>
      <c r="BH91" s="1247"/>
      <c r="BI91" s="1247"/>
      <c r="BJ91" s="1247"/>
      <c r="BK91" s="1247"/>
      <c r="BL91" s="1247"/>
      <c r="BM91" s="1247"/>
      <c r="BN91" s="1247"/>
      <c r="BO91" s="1247"/>
      <c r="BP91" s="1247"/>
      <c r="BQ91" s="1247"/>
      <c r="BR91" s="1247"/>
      <c r="BS91" s="1247"/>
      <c r="BT91" s="1247"/>
      <c r="BU91" s="1247"/>
      <c r="BV91" s="1247"/>
      <c r="BW91" s="1247"/>
      <c r="BX91" s="1247"/>
      <c r="BY91" s="1247"/>
      <c r="BZ91" s="1247"/>
      <c r="CA91" s="1247"/>
      <c r="CB91" s="1247"/>
      <c r="CC91" s="1247"/>
      <c r="CD91" s="1247"/>
      <c r="CE91" s="1247"/>
      <c r="CF91" s="1247"/>
      <c r="CG91" s="1247"/>
      <c r="CH91" s="1247"/>
      <c r="CI91" s="1247"/>
      <c r="CJ91" s="1247"/>
      <c r="CK91" s="1247"/>
      <c r="CL91" s="1247"/>
      <c r="CM91" s="1247"/>
      <c r="CN91" s="1247"/>
      <c r="CO91" s="1247"/>
      <c r="CP91" s="1247"/>
      <c r="CQ91" s="1247"/>
      <c r="CR91" s="1247"/>
      <c r="CS91" s="1247"/>
      <c r="CT91" s="1247"/>
      <c r="CU91" s="1247"/>
      <c r="CV91" s="1247"/>
      <c r="CW91" s="1247"/>
      <c r="CX91" s="1247"/>
      <c r="CY91" s="1247"/>
      <c r="CZ91" s="1247"/>
      <c r="DA91" s="1247"/>
      <c r="DB91" s="1247"/>
      <c r="DC91" s="1247"/>
      <c r="DD91" s="1247"/>
      <c r="DE91" s="1247"/>
      <c r="DF91" s="1247"/>
      <c r="DG91" s="1247"/>
      <c r="DH91" s="1247"/>
      <c r="DK91" s="1452">
        <f t="shared" si="18"/>
        <v>0</v>
      </c>
      <c r="DL91" s="1452">
        <f t="shared" si="19"/>
        <v>0</v>
      </c>
    </row>
    <row r="92" spans="1:116" ht="14.25" customHeight="1" x14ac:dyDescent="0.2">
      <c r="A92" s="456"/>
      <c r="B92" s="121"/>
      <c r="C92" s="121"/>
      <c r="D92" s="122"/>
      <c r="E92" s="479"/>
      <c r="F92" s="480"/>
      <c r="G92" s="478"/>
      <c r="H92" s="476"/>
      <c r="I92" s="448"/>
      <c r="J92" s="157"/>
      <c r="K92" s="1055">
        <f t="shared" si="12"/>
        <v>0</v>
      </c>
      <c r="L92" s="1056">
        <f t="shared" si="13"/>
        <v>0</v>
      </c>
      <c r="M92" s="1056">
        <f t="shared" si="14"/>
        <v>0</v>
      </c>
      <c r="N92" s="158"/>
      <c r="O92" s="124"/>
      <c r="P92" s="124"/>
      <c r="Q92" s="158"/>
      <c r="R92" s="1447">
        <f t="shared" si="10"/>
        <v>0</v>
      </c>
      <c r="S92" s="1448">
        <f t="shared" si="11"/>
        <v>0</v>
      </c>
      <c r="T92" s="121"/>
      <c r="U92" s="125"/>
      <c r="W92" s="480"/>
      <c r="X92" s="1065" t="str">
        <f>IF(W92=" "," ",IF(W92="Vehículos",VLOOKUP($X$16,'Datos Indices'!$A$38:$Z$50,22,FALSE),IF(W92="Ipim",VLOOKUP($X$16,'Datos Indices'!$A$38:$Z$50,7,FALSE),IF(W92="Dólar",VLOOKUP($X$16,'Datos Indices'!$A$38:$Z$50,4,FALSE),IF(W92="Gasoil",VLOOKUP($X$16,'Datos Indices'!$A$38:$Z$50,10,FALSE),IF(W92="WPU06 Pesificado",VLOOKUP($X$16,'Datos Indices'!$A$38:$Z$50,26,FALSE),0))))))</f>
        <v xml:space="preserve"> </v>
      </c>
      <c r="Y92" s="1066">
        <f t="shared" si="16"/>
        <v>0</v>
      </c>
      <c r="AA92" s="928"/>
      <c r="AB92" s="1065" t="str">
        <f>IF(AA92=" "," ",IF(AA92="Vehículos",VLOOKUP($X$16,'Datos Indices'!$A$38:$Z$50,22,FALSE),IF(AA92="Ipim",VLOOKUP($X$16,'Datos Indices'!$A$38:$Z$50,7,FALSE),IF(AA92="Dólar",VLOOKUP($X$16,'Datos Indices'!$A$38:$Z$50,4,FALSE),IF(AA92="Gasoil",VLOOKUP($X$16,'Datos Indices'!$A$38:$Z$50,10,FALSE),IF(AA92="WPU06 Pesificado",VLOOKUP($X$16,'Datos Indices'!$A$38:$Z$50,26,FALSE),0))))))</f>
        <v xml:space="preserve"> </v>
      </c>
      <c r="AC92" s="1066">
        <f t="shared" si="15"/>
        <v>0</v>
      </c>
      <c r="AE92" s="1450" t="str">
        <f t="shared" si="17"/>
        <v/>
      </c>
      <c r="AG92" s="1247"/>
      <c r="AH92" s="1247"/>
      <c r="AI92" s="1247"/>
      <c r="AJ92" s="1247"/>
      <c r="AK92" s="1247"/>
      <c r="AL92" s="1247"/>
      <c r="AM92" s="1247"/>
      <c r="AN92" s="1247"/>
      <c r="AO92" s="1247"/>
      <c r="AP92" s="1247"/>
      <c r="AQ92" s="1247"/>
      <c r="AR92" s="1247"/>
      <c r="AS92" s="1247"/>
      <c r="AT92" s="1247"/>
      <c r="AU92" s="1247"/>
      <c r="AV92" s="1247"/>
      <c r="AW92" s="1247"/>
      <c r="AX92" s="1247"/>
      <c r="AY92" s="1247"/>
      <c r="AZ92" s="1247"/>
      <c r="BA92" s="1247"/>
      <c r="BB92" s="1247"/>
      <c r="BC92" s="1247"/>
      <c r="BD92" s="1247"/>
      <c r="BE92" s="1247"/>
      <c r="BF92" s="1247"/>
      <c r="BG92" s="1247"/>
      <c r="BH92" s="1247"/>
      <c r="BI92" s="1247"/>
      <c r="BJ92" s="1247"/>
      <c r="BK92" s="1247"/>
      <c r="BL92" s="1247"/>
      <c r="BM92" s="1247"/>
      <c r="BN92" s="1247"/>
      <c r="BO92" s="1247"/>
      <c r="BP92" s="1247"/>
      <c r="BQ92" s="1247"/>
      <c r="BR92" s="1247"/>
      <c r="BS92" s="1247"/>
      <c r="BT92" s="1247"/>
      <c r="BU92" s="1247"/>
      <c r="BV92" s="1247"/>
      <c r="BW92" s="1247"/>
      <c r="BX92" s="1247"/>
      <c r="BY92" s="1247"/>
      <c r="BZ92" s="1247"/>
      <c r="CA92" s="1247"/>
      <c r="CB92" s="1247"/>
      <c r="CC92" s="1247"/>
      <c r="CD92" s="1247"/>
      <c r="CE92" s="1247"/>
      <c r="CF92" s="1247"/>
      <c r="CG92" s="1247"/>
      <c r="CH92" s="1247"/>
      <c r="CI92" s="1247"/>
      <c r="CJ92" s="1247"/>
      <c r="CK92" s="1247"/>
      <c r="CL92" s="1247"/>
      <c r="CM92" s="1247"/>
      <c r="CN92" s="1247"/>
      <c r="CO92" s="1247"/>
      <c r="CP92" s="1247"/>
      <c r="CQ92" s="1247"/>
      <c r="CR92" s="1247"/>
      <c r="CS92" s="1247"/>
      <c r="CT92" s="1247"/>
      <c r="CU92" s="1247"/>
      <c r="CV92" s="1247"/>
      <c r="CW92" s="1247"/>
      <c r="CX92" s="1247"/>
      <c r="CY92" s="1247"/>
      <c r="CZ92" s="1247"/>
      <c r="DA92" s="1247"/>
      <c r="DB92" s="1247"/>
      <c r="DC92" s="1247"/>
      <c r="DD92" s="1247"/>
      <c r="DE92" s="1247"/>
      <c r="DF92" s="1247"/>
      <c r="DG92" s="1247"/>
      <c r="DH92" s="1247"/>
      <c r="DK92" s="1452">
        <f t="shared" si="18"/>
        <v>0</v>
      </c>
      <c r="DL92" s="1452">
        <f t="shared" si="19"/>
        <v>0</v>
      </c>
    </row>
    <row r="93" spans="1:116" ht="14.25" customHeight="1" x14ac:dyDescent="0.2">
      <c r="A93" s="456"/>
      <c r="B93" s="121"/>
      <c r="C93" s="121"/>
      <c r="D93" s="122"/>
      <c r="E93" s="479"/>
      <c r="F93" s="480"/>
      <c r="G93" s="478"/>
      <c r="H93" s="476"/>
      <c r="I93" s="448"/>
      <c r="J93" s="157"/>
      <c r="K93" s="1055">
        <f t="shared" si="12"/>
        <v>0</v>
      </c>
      <c r="L93" s="1056">
        <f t="shared" si="13"/>
        <v>0</v>
      </c>
      <c r="M93" s="1056">
        <f t="shared" si="14"/>
        <v>0</v>
      </c>
      <c r="N93" s="158"/>
      <c r="O93" s="124"/>
      <c r="P93" s="124"/>
      <c r="Q93" s="158"/>
      <c r="R93" s="1447">
        <f t="shared" si="10"/>
        <v>0</v>
      </c>
      <c r="S93" s="1448">
        <f t="shared" si="11"/>
        <v>0</v>
      </c>
      <c r="T93" s="121"/>
      <c r="U93" s="125"/>
      <c r="W93" s="480"/>
      <c r="X93" s="1065" t="str">
        <f>IF(W93=" "," ",IF(W93="Vehículos",VLOOKUP($X$16,'Datos Indices'!$A$38:$Z$50,22,FALSE),IF(W93="Ipim",VLOOKUP($X$16,'Datos Indices'!$A$38:$Z$50,7,FALSE),IF(W93="Dólar",VLOOKUP($X$16,'Datos Indices'!$A$38:$Z$50,4,FALSE),IF(W93="Gasoil",VLOOKUP($X$16,'Datos Indices'!$A$38:$Z$50,10,FALSE),IF(W93="WPU06 Pesificado",VLOOKUP($X$16,'Datos Indices'!$A$38:$Z$50,26,FALSE),0))))))</f>
        <v xml:space="preserve"> </v>
      </c>
      <c r="Y93" s="1066">
        <f t="shared" si="16"/>
        <v>0</v>
      </c>
      <c r="AA93" s="928"/>
      <c r="AB93" s="1065" t="str">
        <f>IF(AA93=" "," ",IF(AA93="Vehículos",VLOOKUP($X$16,'Datos Indices'!$A$38:$Z$50,22,FALSE),IF(AA93="Ipim",VLOOKUP($X$16,'Datos Indices'!$A$38:$Z$50,7,FALSE),IF(AA93="Dólar",VLOOKUP($X$16,'Datos Indices'!$A$38:$Z$50,4,FALSE),IF(AA93="Gasoil",VLOOKUP($X$16,'Datos Indices'!$A$38:$Z$50,10,FALSE),IF(AA93="WPU06 Pesificado",VLOOKUP($X$16,'Datos Indices'!$A$38:$Z$50,26,FALSE),0))))))</f>
        <v xml:space="preserve"> </v>
      </c>
      <c r="AC93" s="1066">
        <f t="shared" si="15"/>
        <v>0</v>
      </c>
      <c r="AE93" s="1450" t="str">
        <f t="shared" si="17"/>
        <v/>
      </c>
      <c r="AG93" s="1247"/>
      <c r="AH93" s="1247"/>
      <c r="AI93" s="1247"/>
      <c r="AJ93" s="1247"/>
      <c r="AK93" s="1247"/>
      <c r="AL93" s="1247"/>
      <c r="AM93" s="1247"/>
      <c r="AN93" s="1247"/>
      <c r="AO93" s="1247"/>
      <c r="AP93" s="1247"/>
      <c r="AQ93" s="1247"/>
      <c r="AR93" s="1247"/>
      <c r="AS93" s="1247"/>
      <c r="AT93" s="1247"/>
      <c r="AU93" s="1247"/>
      <c r="AV93" s="1247"/>
      <c r="AW93" s="1247"/>
      <c r="AX93" s="1247"/>
      <c r="AY93" s="1247"/>
      <c r="AZ93" s="1247"/>
      <c r="BA93" s="1247"/>
      <c r="BB93" s="1247"/>
      <c r="BC93" s="1247"/>
      <c r="BD93" s="1247"/>
      <c r="BE93" s="1247"/>
      <c r="BF93" s="1247"/>
      <c r="BG93" s="1247"/>
      <c r="BH93" s="1247"/>
      <c r="BI93" s="1247"/>
      <c r="BJ93" s="1247"/>
      <c r="BK93" s="1247"/>
      <c r="BL93" s="1247"/>
      <c r="BM93" s="1247"/>
      <c r="BN93" s="1247"/>
      <c r="BO93" s="1247"/>
      <c r="BP93" s="1247"/>
      <c r="BQ93" s="1247"/>
      <c r="BR93" s="1247"/>
      <c r="BS93" s="1247"/>
      <c r="BT93" s="1247"/>
      <c r="BU93" s="1247"/>
      <c r="BV93" s="1247"/>
      <c r="BW93" s="1247"/>
      <c r="BX93" s="1247"/>
      <c r="BY93" s="1247"/>
      <c r="BZ93" s="1247"/>
      <c r="CA93" s="1247"/>
      <c r="CB93" s="1247"/>
      <c r="CC93" s="1247"/>
      <c r="CD93" s="1247"/>
      <c r="CE93" s="1247"/>
      <c r="CF93" s="1247"/>
      <c r="CG93" s="1247"/>
      <c r="CH93" s="1247"/>
      <c r="CI93" s="1247"/>
      <c r="CJ93" s="1247"/>
      <c r="CK93" s="1247"/>
      <c r="CL93" s="1247"/>
      <c r="CM93" s="1247"/>
      <c r="CN93" s="1247"/>
      <c r="CO93" s="1247"/>
      <c r="CP93" s="1247"/>
      <c r="CQ93" s="1247"/>
      <c r="CR93" s="1247"/>
      <c r="CS93" s="1247"/>
      <c r="CT93" s="1247"/>
      <c r="CU93" s="1247"/>
      <c r="CV93" s="1247"/>
      <c r="CW93" s="1247"/>
      <c r="CX93" s="1247"/>
      <c r="CY93" s="1247"/>
      <c r="CZ93" s="1247"/>
      <c r="DA93" s="1247"/>
      <c r="DB93" s="1247"/>
      <c r="DC93" s="1247"/>
      <c r="DD93" s="1247"/>
      <c r="DE93" s="1247"/>
      <c r="DF93" s="1247"/>
      <c r="DG93" s="1247"/>
      <c r="DH93" s="1247"/>
      <c r="DK93" s="1452">
        <f t="shared" si="18"/>
        <v>0</v>
      </c>
      <c r="DL93" s="1452">
        <f t="shared" si="19"/>
        <v>0</v>
      </c>
    </row>
    <row r="94" spans="1:116" ht="14.25" customHeight="1" x14ac:dyDescent="0.2">
      <c r="A94" s="456"/>
      <c r="B94" s="121"/>
      <c r="C94" s="121"/>
      <c r="D94" s="122"/>
      <c r="E94" s="479"/>
      <c r="F94" s="480"/>
      <c r="G94" s="478"/>
      <c r="H94" s="476"/>
      <c r="I94" s="448"/>
      <c r="J94" s="157"/>
      <c r="K94" s="1055">
        <f t="shared" si="12"/>
        <v>0</v>
      </c>
      <c r="L94" s="1056">
        <f t="shared" si="13"/>
        <v>0</v>
      </c>
      <c r="M94" s="1056">
        <f t="shared" si="14"/>
        <v>0</v>
      </c>
      <c r="N94" s="158"/>
      <c r="O94" s="124"/>
      <c r="P94" s="124"/>
      <c r="Q94" s="158"/>
      <c r="R94" s="1447">
        <f t="shared" si="10"/>
        <v>0</v>
      </c>
      <c r="S94" s="1448">
        <f t="shared" si="11"/>
        <v>0</v>
      </c>
      <c r="T94" s="121"/>
      <c r="U94" s="125"/>
      <c r="W94" s="480"/>
      <c r="X94" s="1065" t="str">
        <f>IF(W94=" "," ",IF(W94="Vehículos",VLOOKUP($X$16,'Datos Indices'!$A$38:$Z$50,22,FALSE),IF(W94="Ipim",VLOOKUP($X$16,'Datos Indices'!$A$38:$Z$50,7,FALSE),IF(W94="Dólar",VLOOKUP($X$16,'Datos Indices'!$A$38:$Z$50,4,FALSE),IF(W94="Gasoil",VLOOKUP($X$16,'Datos Indices'!$A$38:$Z$50,10,FALSE),IF(W94="WPU06 Pesificado",VLOOKUP($X$16,'Datos Indices'!$A$38:$Z$50,26,FALSE),0))))))</f>
        <v xml:space="preserve"> </v>
      </c>
      <c r="Y94" s="1066">
        <f t="shared" si="16"/>
        <v>0</v>
      </c>
      <c r="AA94" s="928"/>
      <c r="AB94" s="1065" t="str">
        <f>IF(AA94=" "," ",IF(AA94="Vehículos",VLOOKUP($X$16,'Datos Indices'!$A$38:$Z$50,22,FALSE),IF(AA94="Ipim",VLOOKUP($X$16,'Datos Indices'!$A$38:$Z$50,7,FALSE),IF(AA94="Dólar",VLOOKUP($X$16,'Datos Indices'!$A$38:$Z$50,4,FALSE),IF(AA94="Gasoil",VLOOKUP($X$16,'Datos Indices'!$A$38:$Z$50,10,FALSE),IF(AA94="WPU06 Pesificado",VLOOKUP($X$16,'Datos Indices'!$A$38:$Z$50,26,FALSE),0))))))</f>
        <v xml:space="preserve"> </v>
      </c>
      <c r="AC94" s="1066">
        <f t="shared" si="15"/>
        <v>0</v>
      </c>
      <c r="AE94" s="1450" t="str">
        <f t="shared" si="17"/>
        <v/>
      </c>
      <c r="AG94" s="1247"/>
      <c r="AH94" s="1247"/>
      <c r="AI94" s="1247"/>
      <c r="AJ94" s="1247"/>
      <c r="AK94" s="1247"/>
      <c r="AL94" s="1247"/>
      <c r="AM94" s="1247"/>
      <c r="AN94" s="1247"/>
      <c r="AO94" s="1247"/>
      <c r="AP94" s="1247"/>
      <c r="AQ94" s="1247"/>
      <c r="AR94" s="1247"/>
      <c r="AS94" s="1247"/>
      <c r="AT94" s="1247"/>
      <c r="AU94" s="1247"/>
      <c r="AV94" s="1247"/>
      <c r="AW94" s="1247"/>
      <c r="AX94" s="1247"/>
      <c r="AY94" s="1247"/>
      <c r="AZ94" s="1247"/>
      <c r="BA94" s="1247"/>
      <c r="BB94" s="1247"/>
      <c r="BC94" s="1247"/>
      <c r="BD94" s="1247"/>
      <c r="BE94" s="1247"/>
      <c r="BF94" s="1247"/>
      <c r="BG94" s="1247"/>
      <c r="BH94" s="1247"/>
      <c r="BI94" s="1247"/>
      <c r="BJ94" s="1247"/>
      <c r="BK94" s="1247"/>
      <c r="BL94" s="1247"/>
      <c r="BM94" s="1247"/>
      <c r="BN94" s="1247"/>
      <c r="BO94" s="1247"/>
      <c r="BP94" s="1247"/>
      <c r="BQ94" s="1247"/>
      <c r="BR94" s="1247"/>
      <c r="BS94" s="1247"/>
      <c r="BT94" s="1247"/>
      <c r="BU94" s="1247"/>
      <c r="BV94" s="1247"/>
      <c r="BW94" s="1247"/>
      <c r="BX94" s="1247"/>
      <c r="BY94" s="1247"/>
      <c r="BZ94" s="1247"/>
      <c r="CA94" s="1247"/>
      <c r="CB94" s="1247"/>
      <c r="CC94" s="1247"/>
      <c r="CD94" s="1247"/>
      <c r="CE94" s="1247"/>
      <c r="CF94" s="1247"/>
      <c r="CG94" s="1247"/>
      <c r="CH94" s="1247"/>
      <c r="CI94" s="1247"/>
      <c r="CJ94" s="1247"/>
      <c r="CK94" s="1247"/>
      <c r="CL94" s="1247"/>
      <c r="CM94" s="1247"/>
      <c r="CN94" s="1247"/>
      <c r="CO94" s="1247"/>
      <c r="CP94" s="1247"/>
      <c r="CQ94" s="1247"/>
      <c r="CR94" s="1247"/>
      <c r="CS94" s="1247"/>
      <c r="CT94" s="1247"/>
      <c r="CU94" s="1247"/>
      <c r="CV94" s="1247"/>
      <c r="CW94" s="1247"/>
      <c r="CX94" s="1247"/>
      <c r="CY94" s="1247"/>
      <c r="CZ94" s="1247"/>
      <c r="DA94" s="1247"/>
      <c r="DB94" s="1247"/>
      <c r="DC94" s="1247"/>
      <c r="DD94" s="1247"/>
      <c r="DE94" s="1247"/>
      <c r="DF94" s="1247"/>
      <c r="DG94" s="1247"/>
      <c r="DH94" s="1247"/>
      <c r="DK94" s="1452">
        <f t="shared" si="18"/>
        <v>0</v>
      </c>
      <c r="DL94" s="1452">
        <f t="shared" si="19"/>
        <v>0</v>
      </c>
    </row>
    <row r="95" spans="1:116" ht="14.25" customHeight="1" x14ac:dyDescent="0.2">
      <c r="A95" s="456"/>
      <c r="B95" s="121"/>
      <c r="C95" s="121"/>
      <c r="D95" s="122"/>
      <c r="E95" s="479"/>
      <c r="F95" s="480"/>
      <c r="G95" s="478"/>
      <c r="H95" s="476"/>
      <c r="I95" s="448"/>
      <c r="J95" s="157"/>
      <c r="K95" s="1055">
        <f t="shared" si="12"/>
        <v>0</v>
      </c>
      <c r="L95" s="1056">
        <f t="shared" si="13"/>
        <v>0</v>
      </c>
      <c r="M95" s="1056">
        <f t="shared" si="14"/>
        <v>0</v>
      </c>
      <c r="N95" s="158"/>
      <c r="O95" s="124"/>
      <c r="P95" s="124"/>
      <c r="Q95" s="158"/>
      <c r="R95" s="1447">
        <f t="shared" si="10"/>
        <v>0</v>
      </c>
      <c r="S95" s="1448">
        <f t="shared" si="11"/>
        <v>0</v>
      </c>
      <c r="T95" s="125"/>
      <c r="U95" s="125"/>
      <c r="W95" s="480"/>
      <c r="X95" s="1065" t="str">
        <f>IF(W95=" "," ",IF(W95="Vehículos",VLOOKUP($X$16,'Datos Indices'!$A$38:$Z$50,22,FALSE),IF(W95="Ipim",VLOOKUP($X$16,'Datos Indices'!$A$38:$Z$50,7,FALSE),IF(W95="Dólar",VLOOKUP($X$16,'Datos Indices'!$A$38:$Z$50,4,FALSE),IF(W95="Gasoil",VLOOKUP($X$16,'Datos Indices'!$A$38:$Z$50,10,FALSE),IF(W95="WPU06 Pesificado",VLOOKUP($X$16,'Datos Indices'!$A$38:$Z$50,26,FALSE),0))))))</f>
        <v xml:space="preserve"> </v>
      </c>
      <c r="Y95" s="1066">
        <f t="shared" si="16"/>
        <v>0</v>
      </c>
      <c r="AA95" s="928"/>
      <c r="AB95" s="1065" t="str">
        <f>IF(AA95=" "," ",IF(AA95="Vehículos",VLOOKUP($X$16,'Datos Indices'!$A$38:$Z$50,22,FALSE),IF(AA95="Ipim",VLOOKUP($X$16,'Datos Indices'!$A$38:$Z$50,7,FALSE),IF(AA95="Dólar",VLOOKUP($X$16,'Datos Indices'!$A$38:$Z$50,4,FALSE),IF(AA95="Gasoil",VLOOKUP($X$16,'Datos Indices'!$A$38:$Z$50,10,FALSE),IF(AA95="WPU06 Pesificado",VLOOKUP($X$16,'Datos Indices'!$A$38:$Z$50,26,FALSE),0))))))</f>
        <v xml:space="preserve"> </v>
      </c>
      <c r="AC95" s="1066">
        <f t="shared" si="15"/>
        <v>0</v>
      </c>
      <c r="AE95" s="1450" t="str">
        <f t="shared" si="17"/>
        <v/>
      </c>
      <c r="AG95" s="1247"/>
      <c r="AH95" s="1247"/>
      <c r="AI95" s="1247"/>
      <c r="AJ95" s="1247"/>
      <c r="AK95" s="1247"/>
      <c r="AL95" s="1247"/>
      <c r="AM95" s="1247"/>
      <c r="AN95" s="1247"/>
      <c r="AO95" s="1247"/>
      <c r="AP95" s="1247"/>
      <c r="AQ95" s="1247"/>
      <c r="AR95" s="1247"/>
      <c r="AS95" s="1247"/>
      <c r="AT95" s="1247"/>
      <c r="AU95" s="1247"/>
      <c r="AV95" s="1247"/>
      <c r="AW95" s="1247"/>
      <c r="AX95" s="1247"/>
      <c r="AY95" s="1247"/>
      <c r="AZ95" s="1247"/>
      <c r="BA95" s="1247"/>
      <c r="BB95" s="1247"/>
      <c r="BC95" s="1247"/>
      <c r="BD95" s="1247"/>
      <c r="BE95" s="1247"/>
      <c r="BF95" s="1247"/>
      <c r="BG95" s="1247"/>
      <c r="BH95" s="1247"/>
      <c r="BI95" s="1247"/>
      <c r="BJ95" s="1247"/>
      <c r="BK95" s="1247"/>
      <c r="BL95" s="1247"/>
      <c r="BM95" s="1247"/>
      <c r="BN95" s="1247"/>
      <c r="BO95" s="1247"/>
      <c r="BP95" s="1247"/>
      <c r="BQ95" s="1247"/>
      <c r="BR95" s="1247"/>
      <c r="BS95" s="1247"/>
      <c r="BT95" s="1247"/>
      <c r="BU95" s="1247"/>
      <c r="BV95" s="1247"/>
      <c r="BW95" s="1247"/>
      <c r="BX95" s="1247"/>
      <c r="BY95" s="1247"/>
      <c r="BZ95" s="1247"/>
      <c r="CA95" s="1247"/>
      <c r="CB95" s="1247"/>
      <c r="CC95" s="1247"/>
      <c r="CD95" s="1247"/>
      <c r="CE95" s="1247"/>
      <c r="CF95" s="1247"/>
      <c r="CG95" s="1247"/>
      <c r="CH95" s="1247"/>
      <c r="CI95" s="1247"/>
      <c r="CJ95" s="1247"/>
      <c r="CK95" s="1247"/>
      <c r="CL95" s="1247"/>
      <c r="CM95" s="1247"/>
      <c r="CN95" s="1247"/>
      <c r="CO95" s="1247"/>
      <c r="CP95" s="1247"/>
      <c r="CQ95" s="1247"/>
      <c r="CR95" s="1247"/>
      <c r="CS95" s="1247"/>
      <c r="CT95" s="1247"/>
      <c r="CU95" s="1247"/>
      <c r="CV95" s="1247"/>
      <c r="CW95" s="1247"/>
      <c r="CX95" s="1247"/>
      <c r="CY95" s="1247"/>
      <c r="CZ95" s="1247"/>
      <c r="DA95" s="1247"/>
      <c r="DB95" s="1247"/>
      <c r="DC95" s="1247"/>
      <c r="DD95" s="1247"/>
      <c r="DE95" s="1247"/>
      <c r="DF95" s="1247"/>
      <c r="DG95" s="1247"/>
      <c r="DH95" s="1247"/>
      <c r="DK95" s="1452">
        <f t="shared" si="18"/>
        <v>0</v>
      </c>
      <c r="DL95" s="1452">
        <f t="shared" si="19"/>
        <v>0</v>
      </c>
    </row>
    <row r="96" spans="1:116" ht="14.25" customHeight="1" x14ac:dyDescent="0.2">
      <c r="A96" s="456"/>
      <c r="B96" s="121"/>
      <c r="C96" s="121"/>
      <c r="D96" s="122"/>
      <c r="E96" s="479"/>
      <c r="F96" s="480"/>
      <c r="G96" s="478"/>
      <c r="H96" s="476"/>
      <c r="I96" s="448"/>
      <c r="J96" s="157"/>
      <c r="K96" s="1055">
        <f t="shared" si="12"/>
        <v>0</v>
      </c>
      <c r="L96" s="1056">
        <f t="shared" si="13"/>
        <v>0</v>
      </c>
      <c r="M96" s="1056">
        <f t="shared" si="14"/>
        <v>0</v>
      </c>
      <c r="N96" s="158"/>
      <c r="O96" s="124"/>
      <c r="P96" s="124"/>
      <c r="Q96" s="158"/>
      <c r="R96" s="1447">
        <f t="shared" si="10"/>
        <v>0</v>
      </c>
      <c r="S96" s="1448">
        <f t="shared" si="11"/>
        <v>0</v>
      </c>
      <c r="T96" s="121"/>
      <c r="U96" s="125"/>
      <c r="W96" s="480"/>
      <c r="X96" s="1065" t="str">
        <f>IF(W96=" "," ",IF(W96="Vehículos",VLOOKUP($X$16,'Datos Indices'!$A$38:$Z$50,22,FALSE),IF(W96="Ipim",VLOOKUP($X$16,'Datos Indices'!$A$38:$Z$50,7,FALSE),IF(W96="Dólar",VLOOKUP($X$16,'Datos Indices'!$A$38:$Z$50,4,FALSE),IF(W96="Gasoil",VLOOKUP($X$16,'Datos Indices'!$A$38:$Z$50,10,FALSE),IF(W96="WPU06 Pesificado",VLOOKUP($X$16,'Datos Indices'!$A$38:$Z$50,26,FALSE),0))))))</f>
        <v xml:space="preserve"> </v>
      </c>
      <c r="Y96" s="1066">
        <f t="shared" si="16"/>
        <v>0</v>
      </c>
      <c r="AA96" s="928"/>
      <c r="AB96" s="1065" t="str">
        <f>IF(AA96=" "," ",IF(AA96="Vehículos",VLOOKUP($X$16,'Datos Indices'!$A$38:$Z$50,22,FALSE),IF(AA96="Ipim",VLOOKUP($X$16,'Datos Indices'!$A$38:$Z$50,7,FALSE),IF(AA96="Dólar",VLOOKUP($X$16,'Datos Indices'!$A$38:$Z$50,4,FALSE),IF(AA96="Gasoil",VLOOKUP($X$16,'Datos Indices'!$A$38:$Z$50,10,FALSE),IF(AA96="WPU06 Pesificado",VLOOKUP($X$16,'Datos Indices'!$A$38:$Z$50,26,FALSE),0))))))</f>
        <v xml:space="preserve"> </v>
      </c>
      <c r="AC96" s="1066">
        <f t="shared" si="15"/>
        <v>0</v>
      </c>
      <c r="AE96" s="1450" t="str">
        <f t="shared" si="17"/>
        <v/>
      </c>
      <c r="AG96" s="1247"/>
      <c r="AH96" s="1247"/>
      <c r="AI96" s="1247"/>
      <c r="AJ96" s="1247"/>
      <c r="AK96" s="1247"/>
      <c r="AL96" s="1247"/>
      <c r="AM96" s="1247"/>
      <c r="AN96" s="1247"/>
      <c r="AO96" s="1247"/>
      <c r="AP96" s="1247"/>
      <c r="AQ96" s="1247"/>
      <c r="AR96" s="1247"/>
      <c r="AS96" s="1247"/>
      <c r="AT96" s="1247"/>
      <c r="AU96" s="1247"/>
      <c r="AV96" s="1247"/>
      <c r="AW96" s="1247"/>
      <c r="AX96" s="1247"/>
      <c r="AY96" s="1247"/>
      <c r="AZ96" s="1247"/>
      <c r="BA96" s="1247"/>
      <c r="BB96" s="1247"/>
      <c r="BC96" s="1247"/>
      <c r="BD96" s="1247"/>
      <c r="BE96" s="1247"/>
      <c r="BF96" s="1247"/>
      <c r="BG96" s="1247"/>
      <c r="BH96" s="1247"/>
      <c r="BI96" s="1247"/>
      <c r="BJ96" s="1247"/>
      <c r="BK96" s="1247"/>
      <c r="BL96" s="1247"/>
      <c r="BM96" s="1247"/>
      <c r="BN96" s="1247"/>
      <c r="BO96" s="1247"/>
      <c r="BP96" s="1247"/>
      <c r="BQ96" s="1247"/>
      <c r="BR96" s="1247"/>
      <c r="BS96" s="1247"/>
      <c r="BT96" s="1247"/>
      <c r="BU96" s="1247"/>
      <c r="BV96" s="1247"/>
      <c r="BW96" s="1247"/>
      <c r="BX96" s="1247"/>
      <c r="BY96" s="1247"/>
      <c r="BZ96" s="1247"/>
      <c r="CA96" s="1247"/>
      <c r="CB96" s="1247"/>
      <c r="CC96" s="1247"/>
      <c r="CD96" s="1247"/>
      <c r="CE96" s="1247"/>
      <c r="CF96" s="1247"/>
      <c r="CG96" s="1247"/>
      <c r="CH96" s="1247"/>
      <c r="CI96" s="1247"/>
      <c r="CJ96" s="1247"/>
      <c r="CK96" s="1247"/>
      <c r="CL96" s="1247"/>
      <c r="CM96" s="1247"/>
      <c r="CN96" s="1247"/>
      <c r="CO96" s="1247"/>
      <c r="CP96" s="1247"/>
      <c r="CQ96" s="1247"/>
      <c r="CR96" s="1247"/>
      <c r="CS96" s="1247"/>
      <c r="CT96" s="1247"/>
      <c r="CU96" s="1247"/>
      <c r="CV96" s="1247"/>
      <c r="CW96" s="1247"/>
      <c r="CX96" s="1247"/>
      <c r="CY96" s="1247"/>
      <c r="CZ96" s="1247"/>
      <c r="DA96" s="1247"/>
      <c r="DB96" s="1247"/>
      <c r="DC96" s="1247"/>
      <c r="DD96" s="1247"/>
      <c r="DE96" s="1247"/>
      <c r="DF96" s="1247"/>
      <c r="DG96" s="1247"/>
      <c r="DH96" s="1247"/>
      <c r="DK96" s="1452">
        <f t="shared" si="18"/>
        <v>0</v>
      </c>
      <c r="DL96" s="1452">
        <f t="shared" si="19"/>
        <v>0</v>
      </c>
    </row>
    <row r="97" spans="1:116" ht="14.25" customHeight="1" x14ac:dyDescent="0.2">
      <c r="A97" s="456"/>
      <c r="B97" s="121"/>
      <c r="C97" s="121"/>
      <c r="D97" s="122"/>
      <c r="E97" s="479"/>
      <c r="F97" s="480"/>
      <c r="G97" s="478"/>
      <c r="H97" s="476"/>
      <c r="I97" s="448"/>
      <c r="J97" s="157"/>
      <c r="K97" s="1055">
        <f t="shared" si="12"/>
        <v>0</v>
      </c>
      <c r="L97" s="1056">
        <f t="shared" si="13"/>
        <v>0</v>
      </c>
      <c r="M97" s="1056">
        <f t="shared" si="14"/>
        <v>0</v>
      </c>
      <c r="N97" s="158"/>
      <c r="O97" s="124"/>
      <c r="P97" s="124"/>
      <c r="Q97" s="158"/>
      <c r="R97" s="1447">
        <f t="shared" si="10"/>
        <v>0</v>
      </c>
      <c r="S97" s="1448">
        <f t="shared" si="11"/>
        <v>0</v>
      </c>
      <c r="T97" s="121"/>
      <c r="U97" s="125"/>
      <c r="W97" s="480"/>
      <c r="X97" s="1065" t="str">
        <f>IF(W97=" "," ",IF(W97="Vehículos",VLOOKUP($X$16,'Datos Indices'!$A$38:$Z$50,22,FALSE),IF(W97="Ipim",VLOOKUP($X$16,'Datos Indices'!$A$38:$Z$50,7,FALSE),IF(W97="Dólar",VLOOKUP($X$16,'Datos Indices'!$A$38:$Z$50,4,FALSE),IF(W97="Gasoil",VLOOKUP($X$16,'Datos Indices'!$A$38:$Z$50,10,FALSE),IF(W97="WPU06 Pesificado",VLOOKUP($X$16,'Datos Indices'!$A$38:$Z$50,26,FALSE),0))))))</f>
        <v xml:space="preserve"> </v>
      </c>
      <c r="Y97" s="1066">
        <f t="shared" si="16"/>
        <v>0</v>
      </c>
      <c r="AA97" s="928"/>
      <c r="AB97" s="1065" t="str">
        <f>IF(AA97=" "," ",IF(AA97="Vehículos",VLOOKUP($X$16,'Datos Indices'!$A$38:$Z$50,22,FALSE),IF(AA97="Ipim",VLOOKUP($X$16,'Datos Indices'!$A$38:$Z$50,7,FALSE),IF(AA97="Dólar",VLOOKUP($X$16,'Datos Indices'!$A$38:$Z$50,4,FALSE),IF(AA97="Gasoil",VLOOKUP($X$16,'Datos Indices'!$A$38:$Z$50,10,FALSE),IF(AA97="WPU06 Pesificado",VLOOKUP($X$16,'Datos Indices'!$A$38:$Z$50,26,FALSE),0))))))</f>
        <v xml:space="preserve"> </v>
      </c>
      <c r="AC97" s="1066">
        <f t="shared" si="15"/>
        <v>0</v>
      </c>
      <c r="AE97" s="1450" t="str">
        <f t="shared" si="17"/>
        <v/>
      </c>
      <c r="AG97" s="1247"/>
      <c r="AH97" s="1247"/>
      <c r="AI97" s="1247"/>
      <c r="AJ97" s="1247"/>
      <c r="AK97" s="1247"/>
      <c r="AL97" s="1247"/>
      <c r="AM97" s="1247"/>
      <c r="AN97" s="1247"/>
      <c r="AO97" s="1247"/>
      <c r="AP97" s="1247"/>
      <c r="AQ97" s="1247"/>
      <c r="AR97" s="1247"/>
      <c r="AS97" s="1247"/>
      <c r="AT97" s="1247"/>
      <c r="AU97" s="1247"/>
      <c r="AV97" s="1247"/>
      <c r="AW97" s="1247"/>
      <c r="AX97" s="1247"/>
      <c r="AY97" s="1247"/>
      <c r="AZ97" s="1247"/>
      <c r="BA97" s="1247"/>
      <c r="BB97" s="1247"/>
      <c r="BC97" s="1247"/>
      <c r="BD97" s="1247"/>
      <c r="BE97" s="1247"/>
      <c r="BF97" s="1247"/>
      <c r="BG97" s="1247"/>
      <c r="BH97" s="1247"/>
      <c r="BI97" s="1247"/>
      <c r="BJ97" s="1247"/>
      <c r="BK97" s="1247"/>
      <c r="BL97" s="1247"/>
      <c r="BM97" s="1247"/>
      <c r="BN97" s="1247"/>
      <c r="BO97" s="1247"/>
      <c r="BP97" s="1247"/>
      <c r="BQ97" s="1247"/>
      <c r="BR97" s="1247"/>
      <c r="BS97" s="1247"/>
      <c r="BT97" s="1247"/>
      <c r="BU97" s="1247"/>
      <c r="BV97" s="1247"/>
      <c r="BW97" s="1247"/>
      <c r="BX97" s="1247"/>
      <c r="BY97" s="1247"/>
      <c r="BZ97" s="1247"/>
      <c r="CA97" s="1247"/>
      <c r="CB97" s="1247"/>
      <c r="CC97" s="1247"/>
      <c r="CD97" s="1247"/>
      <c r="CE97" s="1247"/>
      <c r="CF97" s="1247"/>
      <c r="CG97" s="1247"/>
      <c r="CH97" s="1247"/>
      <c r="CI97" s="1247"/>
      <c r="CJ97" s="1247"/>
      <c r="CK97" s="1247"/>
      <c r="CL97" s="1247"/>
      <c r="CM97" s="1247"/>
      <c r="CN97" s="1247"/>
      <c r="CO97" s="1247"/>
      <c r="CP97" s="1247"/>
      <c r="CQ97" s="1247"/>
      <c r="CR97" s="1247"/>
      <c r="CS97" s="1247"/>
      <c r="CT97" s="1247"/>
      <c r="CU97" s="1247"/>
      <c r="CV97" s="1247"/>
      <c r="CW97" s="1247"/>
      <c r="CX97" s="1247"/>
      <c r="CY97" s="1247"/>
      <c r="CZ97" s="1247"/>
      <c r="DA97" s="1247"/>
      <c r="DB97" s="1247"/>
      <c r="DC97" s="1247"/>
      <c r="DD97" s="1247"/>
      <c r="DE97" s="1247"/>
      <c r="DF97" s="1247"/>
      <c r="DG97" s="1247"/>
      <c r="DH97" s="1247"/>
      <c r="DK97" s="1452">
        <f t="shared" si="18"/>
        <v>0</v>
      </c>
      <c r="DL97" s="1452">
        <f t="shared" si="19"/>
        <v>0</v>
      </c>
    </row>
    <row r="98" spans="1:116" ht="14.25" customHeight="1" x14ac:dyDescent="0.2">
      <c r="A98" s="456"/>
      <c r="B98" s="121"/>
      <c r="C98" s="121"/>
      <c r="D98" s="122"/>
      <c r="E98" s="479"/>
      <c r="F98" s="480"/>
      <c r="G98" s="478"/>
      <c r="H98" s="476"/>
      <c r="I98" s="448"/>
      <c r="J98" s="157"/>
      <c r="K98" s="1055">
        <f t="shared" si="12"/>
        <v>0</v>
      </c>
      <c r="L98" s="1056">
        <f t="shared" si="13"/>
        <v>0</v>
      </c>
      <c r="M98" s="1056">
        <f t="shared" si="14"/>
        <v>0</v>
      </c>
      <c r="N98" s="158"/>
      <c r="O98" s="124"/>
      <c r="P98" s="124"/>
      <c r="Q98" s="158"/>
      <c r="R98" s="1447">
        <f t="shared" si="10"/>
        <v>0</v>
      </c>
      <c r="S98" s="1448">
        <f t="shared" si="11"/>
        <v>0</v>
      </c>
      <c r="T98" s="121"/>
      <c r="U98" s="125"/>
      <c r="W98" s="480"/>
      <c r="X98" s="1065" t="str">
        <f>IF(W98=" "," ",IF(W98="Vehículos",VLOOKUP($X$16,'Datos Indices'!$A$38:$Z$50,22,FALSE),IF(W98="Ipim",VLOOKUP($X$16,'Datos Indices'!$A$38:$Z$50,7,FALSE),IF(W98="Dólar",VLOOKUP($X$16,'Datos Indices'!$A$38:$Z$50,4,FALSE),IF(W98="Gasoil",VLOOKUP($X$16,'Datos Indices'!$A$38:$Z$50,10,FALSE),IF(W98="WPU06 Pesificado",VLOOKUP($X$16,'Datos Indices'!$A$38:$Z$50,26,FALSE),0))))))</f>
        <v xml:space="preserve"> </v>
      </c>
      <c r="Y98" s="1066">
        <f t="shared" si="16"/>
        <v>0</v>
      </c>
      <c r="AA98" s="928"/>
      <c r="AB98" s="1065" t="str">
        <f>IF(AA98=" "," ",IF(AA98="Vehículos",VLOOKUP($X$16,'Datos Indices'!$A$38:$Z$50,22,FALSE),IF(AA98="Ipim",VLOOKUP($X$16,'Datos Indices'!$A$38:$Z$50,7,FALSE),IF(AA98="Dólar",VLOOKUP($X$16,'Datos Indices'!$A$38:$Z$50,4,FALSE),IF(AA98="Gasoil",VLOOKUP($X$16,'Datos Indices'!$A$38:$Z$50,10,FALSE),IF(AA98="WPU06 Pesificado",VLOOKUP($X$16,'Datos Indices'!$A$38:$Z$50,26,FALSE),0))))))</f>
        <v xml:space="preserve"> </v>
      </c>
      <c r="AC98" s="1066">
        <f t="shared" si="15"/>
        <v>0</v>
      </c>
      <c r="AE98" s="1450" t="str">
        <f t="shared" si="17"/>
        <v/>
      </c>
      <c r="AG98" s="1247"/>
      <c r="AH98" s="1247"/>
      <c r="AI98" s="1247"/>
      <c r="AJ98" s="1247"/>
      <c r="AK98" s="1247"/>
      <c r="AL98" s="1247"/>
      <c r="AM98" s="1247"/>
      <c r="AN98" s="1247"/>
      <c r="AO98" s="1247"/>
      <c r="AP98" s="1247"/>
      <c r="AQ98" s="1247"/>
      <c r="AR98" s="1247"/>
      <c r="AS98" s="1247"/>
      <c r="AT98" s="1247"/>
      <c r="AU98" s="1247"/>
      <c r="AV98" s="1247"/>
      <c r="AW98" s="1247"/>
      <c r="AX98" s="1247"/>
      <c r="AY98" s="1247"/>
      <c r="AZ98" s="1247"/>
      <c r="BA98" s="1247"/>
      <c r="BB98" s="1247"/>
      <c r="BC98" s="1247"/>
      <c r="BD98" s="1247"/>
      <c r="BE98" s="1247"/>
      <c r="BF98" s="1247"/>
      <c r="BG98" s="1247"/>
      <c r="BH98" s="1247"/>
      <c r="BI98" s="1247"/>
      <c r="BJ98" s="1247"/>
      <c r="BK98" s="1247"/>
      <c r="BL98" s="1247"/>
      <c r="BM98" s="1247"/>
      <c r="BN98" s="1247"/>
      <c r="BO98" s="1247"/>
      <c r="BP98" s="1247"/>
      <c r="BQ98" s="1247"/>
      <c r="BR98" s="1247"/>
      <c r="BS98" s="1247"/>
      <c r="BT98" s="1247"/>
      <c r="BU98" s="1247"/>
      <c r="BV98" s="1247"/>
      <c r="BW98" s="1247"/>
      <c r="BX98" s="1247"/>
      <c r="BY98" s="1247"/>
      <c r="BZ98" s="1247"/>
      <c r="CA98" s="1247"/>
      <c r="CB98" s="1247"/>
      <c r="CC98" s="1247"/>
      <c r="CD98" s="1247"/>
      <c r="CE98" s="1247"/>
      <c r="CF98" s="1247"/>
      <c r="CG98" s="1247"/>
      <c r="CH98" s="1247"/>
      <c r="CI98" s="1247"/>
      <c r="CJ98" s="1247"/>
      <c r="CK98" s="1247"/>
      <c r="CL98" s="1247"/>
      <c r="CM98" s="1247"/>
      <c r="CN98" s="1247"/>
      <c r="CO98" s="1247"/>
      <c r="CP98" s="1247"/>
      <c r="CQ98" s="1247"/>
      <c r="CR98" s="1247"/>
      <c r="CS98" s="1247"/>
      <c r="CT98" s="1247"/>
      <c r="CU98" s="1247"/>
      <c r="CV98" s="1247"/>
      <c r="CW98" s="1247"/>
      <c r="CX98" s="1247"/>
      <c r="CY98" s="1247"/>
      <c r="CZ98" s="1247"/>
      <c r="DA98" s="1247"/>
      <c r="DB98" s="1247"/>
      <c r="DC98" s="1247"/>
      <c r="DD98" s="1247"/>
      <c r="DE98" s="1247"/>
      <c r="DF98" s="1247"/>
      <c r="DG98" s="1247"/>
      <c r="DH98" s="1247"/>
      <c r="DK98" s="1452">
        <f t="shared" si="18"/>
        <v>0</v>
      </c>
      <c r="DL98" s="1452">
        <f t="shared" si="19"/>
        <v>0</v>
      </c>
    </row>
    <row r="99" spans="1:116" s="1449" customFormat="1" ht="14.25" customHeight="1" x14ac:dyDescent="0.2">
      <c r="A99" s="456"/>
      <c r="B99" s="121"/>
      <c r="C99" s="121"/>
      <c r="D99" s="122"/>
      <c r="E99" s="479"/>
      <c r="F99" s="480"/>
      <c r="G99" s="478"/>
      <c r="H99" s="476"/>
      <c r="I99" s="448"/>
      <c r="J99" s="157"/>
      <c r="K99" s="1055">
        <f t="shared" si="12"/>
        <v>0</v>
      </c>
      <c r="L99" s="1056">
        <f t="shared" si="13"/>
        <v>0</v>
      </c>
      <c r="M99" s="1056">
        <f t="shared" si="14"/>
        <v>0</v>
      </c>
      <c r="N99" s="158"/>
      <c r="O99" s="124"/>
      <c r="P99" s="124"/>
      <c r="Q99" s="158"/>
      <c r="R99" s="1447">
        <f t="shared" si="10"/>
        <v>0</v>
      </c>
      <c r="S99" s="1448">
        <f t="shared" si="11"/>
        <v>0</v>
      </c>
      <c r="T99" s="125"/>
      <c r="U99" s="125"/>
      <c r="W99" s="480"/>
      <c r="X99" s="1065" t="str">
        <f>IF(W99=" "," ",IF(W99="Vehículos",VLOOKUP($X$16,'Datos Indices'!$A$38:$Z$50,22,FALSE),IF(W99="Ipim",VLOOKUP($X$16,'Datos Indices'!$A$38:$Z$50,7,FALSE),IF(W99="Dólar",VLOOKUP($X$16,'Datos Indices'!$A$38:$Z$50,4,FALSE),IF(W99="Gasoil",VLOOKUP($X$16,'Datos Indices'!$A$38:$Z$50,10,FALSE),IF(W99="WPU06 Pesificado",VLOOKUP($X$16,'Datos Indices'!$A$38:$Z$50,26,FALSE),0))))))</f>
        <v xml:space="preserve"> </v>
      </c>
      <c r="Y99" s="1066">
        <f t="shared" si="16"/>
        <v>0</v>
      </c>
      <c r="AA99" s="928"/>
      <c r="AB99" s="1065" t="str">
        <f>IF(AA99=" "," ",IF(AA99="Vehículos",VLOOKUP($X$16,'Datos Indices'!$A$38:$Z$50,22,FALSE),IF(AA99="Ipim",VLOOKUP($X$16,'Datos Indices'!$A$38:$Z$50,7,FALSE),IF(AA99="Dólar",VLOOKUP($X$16,'Datos Indices'!$A$38:$Z$50,4,FALSE),IF(AA99="Gasoil",VLOOKUP($X$16,'Datos Indices'!$A$38:$Z$50,10,FALSE),IF(AA99="WPU06 Pesificado",VLOOKUP($X$16,'Datos Indices'!$A$38:$Z$50,26,FALSE),0))))))</f>
        <v xml:space="preserve"> </v>
      </c>
      <c r="AC99" s="1066">
        <f t="shared" si="15"/>
        <v>0</v>
      </c>
      <c r="AE99" s="1450" t="str">
        <f t="shared" si="17"/>
        <v/>
      </c>
      <c r="AF99" s="1451"/>
      <c r="AG99" s="1247"/>
      <c r="AH99" s="1247"/>
      <c r="AI99" s="1247"/>
      <c r="AJ99" s="1247"/>
      <c r="AK99" s="1247"/>
      <c r="AL99" s="1247"/>
      <c r="AM99" s="1247"/>
      <c r="AN99" s="1247"/>
      <c r="AO99" s="1247"/>
      <c r="AP99" s="1247"/>
      <c r="AQ99" s="1247"/>
      <c r="AR99" s="1247"/>
      <c r="AS99" s="1247"/>
      <c r="AT99" s="1247"/>
      <c r="AU99" s="1247"/>
      <c r="AV99" s="1247"/>
      <c r="AW99" s="1247"/>
      <c r="AX99" s="1247"/>
      <c r="AY99" s="1247"/>
      <c r="AZ99" s="1247"/>
      <c r="BA99" s="1247"/>
      <c r="BB99" s="1247"/>
      <c r="BC99" s="1247"/>
      <c r="BD99" s="1247"/>
      <c r="BE99" s="1247"/>
      <c r="BF99" s="1247"/>
      <c r="BG99" s="1247"/>
      <c r="BH99" s="1247"/>
      <c r="BI99" s="1247"/>
      <c r="BJ99" s="1247"/>
      <c r="BK99" s="1247"/>
      <c r="BL99" s="1247"/>
      <c r="BM99" s="1247"/>
      <c r="BN99" s="1247"/>
      <c r="BO99" s="1247"/>
      <c r="BP99" s="1247"/>
      <c r="BQ99" s="1247"/>
      <c r="BR99" s="1247"/>
      <c r="BS99" s="1247"/>
      <c r="BT99" s="1247"/>
      <c r="BU99" s="1247"/>
      <c r="BV99" s="1247"/>
      <c r="BW99" s="1247"/>
      <c r="BX99" s="1247"/>
      <c r="BY99" s="1247"/>
      <c r="BZ99" s="1247"/>
      <c r="CA99" s="1247"/>
      <c r="CB99" s="1247"/>
      <c r="CC99" s="1247"/>
      <c r="CD99" s="1247"/>
      <c r="CE99" s="1247"/>
      <c r="CF99" s="1247"/>
      <c r="CG99" s="1247"/>
      <c r="CH99" s="1247"/>
      <c r="CI99" s="1247"/>
      <c r="CJ99" s="1247"/>
      <c r="CK99" s="1247"/>
      <c r="CL99" s="1247"/>
      <c r="CM99" s="1247"/>
      <c r="CN99" s="1247"/>
      <c r="CO99" s="1247"/>
      <c r="CP99" s="1247"/>
      <c r="CQ99" s="1247"/>
      <c r="CR99" s="1247"/>
      <c r="CS99" s="1247"/>
      <c r="CT99" s="1247"/>
      <c r="CU99" s="1247"/>
      <c r="CV99" s="1247"/>
      <c r="CW99" s="1247"/>
      <c r="CX99" s="1247"/>
      <c r="CY99" s="1247"/>
      <c r="CZ99" s="1247"/>
      <c r="DA99" s="1247"/>
      <c r="DB99" s="1247"/>
      <c r="DC99" s="1247"/>
      <c r="DD99" s="1247"/>
      <c r="DE99" s="1247"/>
      <c r="DF99" s="1247"/>
      <c r="DG99" s="1247"/>
      <c r="DH99" s="1247"/>
      <c r="DK99" s="1452">
        <f t="shared" si="18"/>
        <v>0</v>
      </c>
      <c r="DL99" s="1452">
        <f t="shared" si="19"/>
        <v>0</v>
      </c>
    </row>
    <row r="100" spans="1:116" ht="14.25" customHeight="1" x14ac:dyDescent="0.2">
      <c r="A100" s="456"/>
      <c r="B100" s="121"/>
      <c r="C100" s="121"/>
      <c r="D100" s="122"/>
      <c r="E100" s="479"/>
      <c r="F100" s="480"/>
      <c r="G100" s="478"/>
      <c r="H100" s="476"/>
      <c r="I100" s="448"/>
      <c r="J100" s="157"/>
      <c r="K100" s="1055">
        <f t="shared" si="12"/>
        <v>0</v>
      </c>
      <c r="L100" s="1056">
        <f t="shared" si="13"/>
        <v>0</v>
      </c>
      <c r="M100" s="1056">
        <f t="shared" si="14"/>
        <v>0</v>
      </c>
      <c r="N100" s="158"/>
      <c r="O100" s="124"/>
      <c r="P100" s="124"/>
      <c r="Q100" s="158"/>
      <c r="R100" s="1447">
        <f t="shared" si="10"/>
        <v>0</v>
      </c>
      <c r="S100" s="1448">
        <f t="shared" si="11"/>
        <v>0</v>
      </c>
      <c r="T100" s="121"/>
      <c r="U100" s="125"/>
      <c r="W100" s="480"/>
      <c r="X100" s="1065" t="str">
        <f>IF(W100=" "," ",IF(W100="Vehículos",VLOOKUP($X$16,'Datos Indices'!$A$38:$Z$50,22,FALSE),IF(W100="Ipim",VLOOKUP($X$16,'Datos Indices'!$A$38:$Z$50,7,FALSE),IF(W100="Dólar",VLOOKUP($X$16,'Datos Indices'!$A$38:$Z$50,4,FALSE),IF(W100="Gasoil",VLOOKUP($X$16,'Datos Indices'!$A$38:$Z$50,10,FALSE),IF(W100="WPU06 Pesificado",VLOOKUP($X$16,'Datos Indices'!$A$38:$Z$50,26,FALSE),0))))))</f>
        <v xml:space="preserve"> </v>
      </c>
      <c r="Y100" s="1066">
        <f t="shared" si="16"/>
        <v>0</v>
      </c>
      <c r="AA100" s="928"/>
      <c r="AB100" s="1065" t="str">
        <f>IF(AA100=" "," ",IF(AA100="Vehículos",VLOOKUP($X$16,'Datos Indices'!$A$38:$Z$50,22,FALSE),IF(AA100="Ipim",VLOOKUP($X$16,'Datos Indices'!$A$38:$Z$50,7,FALSE),IF(AA100="Dólar",VLOOKUP($X$16,'Datos Indices'!$A$38:$Z$50,4,FALSE),IF(AA100="Gasoil",VLOOKUP($X$16,'Datos Indices'!$A$38:$Z$50,10,FALSE),IF(AA100="WPU06 Pesificado",VLOOKUP($X$16,'Datos Indices'!$A$38:$Z$50,26,FALSE),0))))))</f>
        <v xml:space="preserve"> </v>
      </c>
      <c r="AC100" s="1066">
        <f t="shared" si="15"/>
        <v>0</v>
      </c>
      <c r="AE100" s="1450" t="str">
        <f t="shared" si="17"/>
        <v/>
      </c>
      <c r="AG100" s="1247"/>
      <c r="AH100" s="1247"/>
      <c r="AI100" s="1247"/>
      <c r="AJ100" s="1247"/>
      <c r="AK100" s="1247"/>
      <c r="AL100" s="1247"/>
      <c r="AM100" s="1247"/>
      <c r="AN100" s="1247"/>
      <c r="AO100" s="1247"/>
      <c r="AP100" s="1247"/>
      <c r="AQ100" s="1247"/>
      <c r="AR100" s="1247"/>
      <c r="AS100" s="1247"/>
      <c r="AT100" s="1247"/>
      <c r="AU100" s="1247"/>
      <c r="AV100" s="1247"/>
      <c r="AW100" s="1247"/>
      <c r="AX100" s="1247"/>
      <c r="AY100" s="1247"/>
      <c r="AZ100" s="1247"/>
      <c r="BA100" s="1247"/>
      <c r="BB100" s="1247"/>
      <c r="BC100" s="1247"/>
      <c r="BD100" s="1247"/>
      <c r="BE100" s="1247"/>
      <c r="BF100" s="1247"/>
      <c r="BG100" s="1247"/>
      <c r="BH100" s="1247"/>
      <c r="BI100" s="1247"/>
      <c r="BJ100" s="1247"/>
      <c r="BK100" s="1247"/>
      <c r="BL100" s="1247"/>
      <c r="BM100" s="1247"/>
      <c r="BN100" s="1247"/>
      <c r="BO100" s="1247"/>
      <c r="BP100" s="1247"/>
      <c r="BQ100" s="1247"/>
      <c r="BR100" s="1247"/>
      <c r="BS100" s="1247"/>
      <c r="BT100" s="1247"/>
      <c r="BU100" s="1247"/>
      <c r="BV100" s="1247"/>
      <c r="BW100" s="1247"/>
      <c r="BX100" s="1247"/>
      <c r="BY100" s="1247"/>
      <c r="BZ100" s="1247"/>
      <c r="CA100" s="1247"/>
      <c r="CB100" s="1247"/>
      <c r="CC100" s="1247"/>
      <c r="CD100" s="1247"/>
      <c r="CE100" s="1247"/>
      <c r="CF100" s="1247"/>
      <c r="CG100" s="1247"/>
      <c r="CH100" s="1247"/>
      <c r="CI100" s="1247"/>
      <c r="CJ100" s="1247"/>
      <c r="CK100" s="1247"/>
      <c r="CL100" s="1247"/>
      <c r="CM100" s="1247"/>
      <c r="CN100" s="1247"/>
      <c r="CO100" s="1247"/>
      <c r="CP100" s="1247"/>
      <c r="CQ100" s="1247"/>
      <c r="CR100" s="1247"/>
      <c r="CS100" s="1247"/>
      <c r="CT100" s="1247"/>
      <c r="CU100" s="1247"/>
      <c r="CV100" s="1247"/>
      <c r="CW100" s="1247"/>
      <c r="CX100" s="1247"/>
      <c r="CY100" s="1247"/>
      <c r="CZ100" s="1247"/>
      <c r="DA100" s="1247"/>
      <c r="DB100" s="1247"/>
      <c r="DC100" s="1247"/>
      <c r="DD100" s="1247"/>
      <c r="DE100" s="1247"/>
      <c r="DF100" s="1247"/>
      <c r="DG100" s="1247"/>
      <c r="DH100" s="1247"/>
      <c r="DK100" s="1452">
        <f t="shared" si="18"/>
        <v>0</v>
      </c>
      <c r="DL100" s="1452">
        <f t="shared" si="19"/>
        <v>0</v>
      </c>
    </row>
    <row r="101" spans="1:116" ht="14.25" customHeight="1" x14ac:dyDescent="0.2">
      <c r="A101" s="456"/>
      <c r="B101" s="121"/>
      <c r="C101" s="121"/>
      <c r="D101" s="122"/>
      <c r="E101" s="479"/>
      <c r="F101" s="480"/>
      <c r="G101" s="478"/>
      <c r="H101" s="476"/>
      <c r="I101" s="448"/>
      <c r="J101" s="157"/>
      <c r="K101" s="1055">
        <f t="shared" si="12"/>
        <v>0</v>
      </c>
      <c r="L101" s="1056">
        <f t="shared" si="13"/>
        <v>0</v>
      </c>
      <c r="M101" s="1056">
        <f t="shared" si="14"/>
        <v>0</v>
      </c>
      <c r="N101" s="158"/>
      <c r="O101" s="124"/>
      <c r="P101" s="124"/>
      <c r="Q101" s="158"/>
      <c r="R101" s="1447">
        <f t="shared" si="10"/>
        <v>0</v>
      </c>
      <c r="S101" s="1448">
        <f t="shared" si="11"/>
        <v>0</v>
      </c>
      <c r="T101" s="121"/>
      <c r="U101" s="125"/>
      <c r="W101" s="480"/>
      <c r="X101" s="1065" t="str">
        <f>IF(W101=" "," ",IF(W101="Vehículos",VLOOKUP($X$16,'Datos Indices'!$A$38:$Z$50,22,FALSE),IF(W101="Ipim",VLOOKUP($X$16,'Datos Indices'!$A$38:$Z$50,7,FALSE),IF(W101="Dólar",VLOOKUP($X$16,'Datos Indices'!$A$38:$Z$50,4,FALSE),IF(W101="Gasoil",VLOOKUP($X$16,'Datos Indices'!$A$38:$Z$50,10,FALSE),IF(W101="WPU06 Pesificado",VLOOKUP($X$16,'Datos Indices'!$A$38:$Z$50,26,FALSE),0))))))</f>
        <v xml:space="preserve"> </v>
      </c>
      <c r="Y101" s="1066">
        <f t="shared" si="16"/>
        <v>0</v>
      </c>
      <c r="AA101" s="928"/>
      <c r="AB101" s="1065" t="str">
        <f>IF(AA101=" "," ",IF(AA101="Vehículos",VLOOKUP($X$16,'Datos Indices'!$A$38:$Z$50,22,FALSE),IF(AA101="Ipim",VLOOKUP($X$16,'Datos Indices'!$A$38:$Z$50,7,FALSE),IF(AA101="Dólar",VLOOKUP($X$16,'Datos Indices'!$A$38:$Z$50,4,FALSE),IF(AA101="Gasoil",VLOOKUP($X$16,'Datos Indices'!$A$38:$Z$50,10,FALSE),IF(AA101="WPU06 Pesificado",VLOOKUP($X$16,'Datos Indices'!$A$38:$Z$50,26,FALSE),0))))))</f>
        <v xml:space="preserve"> </v>
      </c>
      <c r="AC101" s="1066">
        <f t="shared" si="15"/>
        <v>0</v>
      </c>
      <c r="AE101" s="1450" t="str">
        <f t="shared" si="17"/>
        <v/>
      </c>
      <c r="AG101" s="1247"/>
      <c r="AH101" s="1247"/>
      <c r="AI101" s="1247"/>
      <c r="AJ101" s="1247"/>
      <c r="AK101" s="1247"/>
      <c r="AL101" s="1247"/>
      <c r="AM101" s="1247"/>
      <c r="AN101" s="1247"/>
      <c r="AO101" s="1247"/>
      <c r="AP101" s="1247"/>
      <c r="AQ101" s="1247"/>
      <c r="AR101" s="1247"/>
      <c r="AS101" s="1247"/>
      <c r="AT101" s="1247"/>
      <c r="AU101" s="1247"/>
      <c r="AV101" s="1247"/>
      <c r="AW101" s="1247"/>
      <c r="AX101" s="1247"/>
      <c r="AY101" s="1247"/>
      <c r="AZ101" s="1247"/>
      <c r="BA101" s="1247"/>
      <c r="BB101" s="1247"/>
      <c r="BC101" s="1247"/>
      <c r="BD101" s="1247"/>
      <c r="BE101" s="1247"/>
      <c r="BF101" s="1247"/>
      <c r="BG101" s="1247"/>
      <c r="BH101" s="1247"/>
      <c r="BI101" s="1247"/>
      <c r="BJ101" s="1247"/>
      <c r="BK101" s="1247"/>
      <c r="BL101" s="1247"/>
      <c r="BM101" s="1247"/>
      <c r="BN101" s="1247"/>
      <c r="BO101" s="1247"/>
      <c r="BP101" s="1247"/>
      <c r="BQ101" s="1247"/>
      <c r="BR101" s="1247"/>
      <c r="BS101" s="1247"/>
      <c r="BT101" s="1247"/>
      <c r="BU101" s="1247"/>
      <c r="BV101" s="1247"/>
      <c r="BW101" s="1247"/>
      <c r="BX101" s="1247"/>
      <c r="BY101" s="1247"/>
      <c r="BZ101" s="1247"/>
      <c r="CA101" s="1247"/>
      <c r="CB101" s="1247"/>
      <c r="CC101" s="1247"/>
      <c r="CD101" s="1247"/>
      <c r="CE101" s="1247"/>
      <c r="CF101" s="1247"/>
      <c r="CG101" s="1247"/>
      <c r="CH101" s="1247"/>
      <c r="CI101" s="1247"/>
      <c r="CJ101" s="1247"/>
      <c r="CK101" s="1247"/>
      <c r="CL101" s="1247"/>
      <c r="CM101" s="1247"/>
      <c r="CN101" s="1247"/>
      <c r="CO101" s="1247"/>
      <c r="CP101" s="1247"/>
      <c r="CQ101" s="1247"/>
      <c r="CR101" s="1247"/>
      <c r="CS101" s="1247"/>
      <c r="CT101" s="1247"/>
      <c r="CU101" s="1247"/>
      <c r="CV101" s="1247"/>
      <c r="CW101" s="1247"/>
      <c r="CX101" s="1247"/>
      <c r="CY101" s="1247"/>
      <c r="CZ101" s="1247"/>
      <c r="DA101" s="1247"/>
      <c r="DB101" s="1247"/>
      <c r="DC101" s="1247"/>
      <c r="DD101" s="1247"/>
      <c r="DE101" s="1247"/>
      <c r="DF101" s="1247"/>
      <c r="DG101" s="1247"/>
      <c r="DH101" s="1247"/>
      <c r="DK101" s="1452">
        <f t="shared" si="18"/>
        <v>0</v>
      </c>
      <c r="DL101" s="1452">
        <f t="shared" si="19"/>
        <v>0</v>
      </c>
    </row>
    <row r="102" spans="1:116" s="1449" customFormat="1" ht="14.25" customHeight="1" x14ac:dyDescent="0.2">
      <c r="A102" s="456"/>
      <c r="B102" s="121"/>
      <c r="C102" s="121"/>
      <c r="D102" s="122"/>
      <c r="E102" s="479"/>
      <c r="F102" s="480"/>
      <c r="G102" s="478"/>
      <c r="H102" s="476"/>
      <c r="I102" s="448"/>
      <c r="J102" s="157"/>
      <c r="K102" s="1055">
        <f t="shared" si="12"/>
        <v>0</v>
      </c>
      <c r="L102" s="1056">
        <f t="shared" si="13"/>
        <v>0</v>
      </c>
      <c r="M102" s="1056">
        <f t="shared" si="14"/>
        <v>0</v>
      </c>
      <c r="N102" s="158"/>
      <c r="O102" s="124"/>
      <c r="P102" s="124"/>
      <c r="Q102" s="158"/>
      <c r="R102" s="1447">
        <f t="shared" ref="R102:R165" si="20">(M102+N102+O102+P102+Q102)*C102*D102</f>
        <v>0</v>
      </c>
      <c r="S102" s="1448">
        <f t="shared" ref="S102:S165" si="21">R102*$C$9</f>
        <v>0</v>
      </c>
      <c r="T102" s="121"/>
      <c r="U102" s="125"/>
      <c r="W102" s="480"/>
      <c r="X102" s="1065" t="str">
        <f>IF(W102=" "," ",IF(W102="Vehículos",VLOOKUP($X$16,'Datos Indices'!$A$38:$Z$50,22,FALSE),IF(W102="Ipim",VLOOKUP($X$16,'Datos Indices'!$A$38:$Z$50,7,FALSE),IF(W102="Dólar",VLOOKUP($X$16,'Datos Indices'!$A$38:$Z$50,4,FALSE),IF(W102="Gasoil",VLOOKUP($X$16,'Datos Indices'!$A$38:$Z$50,10,FALSE),IF(W102="WPU06 Pesificado",VLOOKUP($X$16,'Datos Indices'!$A$38:$Z$50,26,FALSE),0))))))</f>
        <v xml:space="preserve"> </v>
      </c>
      <c r="Y102" s="1066">
        <f t="shared" si="16"/>
        <v>0</v>
      </c>
      <c r="AA102" s="928"/>
      <c r="AB102" s="1065" t="str">
        <f>IF(AA102=" "," ",IF(AA102="Vehículos",VLOOKUP($X$16,'Datos Indices'!$A$38:$Z$50,22,FALSE),IF(AA102="Ipim",VLOOKUP($X$16,'Datos Indices'!$A$38:$Z$50,7,FALSE),IF(AA102="Dólar",VLOOKUP($X$16,'Datos Indices'!$A$38:$Z$50,4,FALSE),IF(AA102="Gasoil",VLOOKUP($X$16,'Datos Indices'!$A$38:$Z$50,10,FALSE),IF(AA102="WPU06 Pesificado",VLOOKUP($X$16,'Datos Indices'!$A$38:$Z$50,26,FALSE),0))))))</f>
        <v xml:space="preserve"> </v>
      </c>
      <c r="AC102" s="1066">
        <f t="shared" si="15"/>
        <v>0</v>
      </c>
      <c r="AE102" s="1450" t="str">
        <f t="shared" si="17"/>
        <v/>
      </c>
      <c r="AF102" s="1451"/>
      <c r="AG102" s="1247"/>
      <c r="AH102" s="1247"/>
      <c r="AI102" s="1247"/>
      <c r="AJ102" s="1247"/>
      <c r="AK102" s="1247"/>
      <c r="AL102" s="1247"/>
      <c r="AM102" s="1247"/>
      <c r="AN102" s="1247"/>
      <c r="AO102" s="1247"/>
      <c r="AP102" s="1247"/>
      <c r="AQ102" s="1247"/>
      <c r="AR102" s="1247"/>
      <c r="AS102" s="1247"/>
      <c r="AT102" s="1247"/>
      <c r="AU102" s="1247"/>
      <c r="AV102" s="1247"/>
      <c r="AW102" s="1247"/>
      <c r="AX102" s="1247"/>
      <c r="AY102" s="1247"/>
      <c r="AZ102" s="1247"/>
      <c r="BA102" s="1247"/>
      <c r="BB102" s="1247"/>
      <c r="BC102" s="1247"/>
      <c r="BD102" s="1247"/>
      <c r="BE102" s="1247"/>
      <c r="BF102" s="1247"/>
      <c r="BG102" s="1247"/>
      <c r="BH102" s="1247"/>
      <c r="BI102" s="1247"/>
      <c r="BJ102" s="1247"/>
      <c r="BK102" s="1247"/>
      <c r="BL102" s="1247"/>
      <c r="BM102" s="1247"/>
      <c r="BN102" s="1247"/>
      <c r="BO102" s="1247"/>
      <c r="BP102" s="1247"/>
      <c r="BQ102" s="1247"/>
      <c r="BR102" s="1247"/>
      <c r="BS102" s="1247"/>
      <c r="BT102" s="1247"/>
      <c r="BU102" s="1247"/>
      <c r="BV102" s="1247"/>
      <c r="BW102" s="1247"/>
      <c r="BX102" s="1247"/>
      <c r="BY102" s="1247"/>
      <c r="BZ102" s="1247"/>
      <c r="CA102" s="1247"/>
      <c r="CB102" s="1247"/>
      <c r="CC102" s="1247"/>
      <c r="CD102" s="1247"/>
      <c r="CE102" s="1247"/>
      <c r="CF102" s="1247"/>
      <c r="CG102" s="1247"/>
      <c r="CH102" s="1247"/>
      <c r="CI102" s="1247"/>
      <c r="CJ102" s="1247"/>
      <c r="CK102" s="1247"/>
      <c r="CL102" s="1247"/>
      <c r="CM102" s="1247"/>
      <c r="CN102" s="1247"/>
      <c r="CO102" s="1247"/>
      <c r="CP102" s="1247"/>
      <c r="CQ102" s="1247"/>
      <c r="CR102" s="1247"/>
      <c r="CS102" s="1247"/>
      <c r="CT102" s="1247"/>
      <c r="CU102" s="1247"/>
      <c r="CV102" s="1247"/>
      <c r="CW102" s="1247"/>
      <c r="CX102" s="1247"/>
      <c r="CY102" s="1247"/>
      <c r="CZ102" s="1247"/>
      <c r="DA102" s="1247"/>
      <c r="DB102" s="1247"/>
      <c r="DC102" s="1247"/>
      <c r="DD102" s="1247"/>
      <c r="DE102" s="1247"/>
      <c r="DF102" s="1247"/>
      <c r="DG102" s="1247"/>
      <c r="DH102" s="1247"/>
      <c r="DK102" s="1452">
        <f t="shared" si="18"/>
        <v>0</v>
      </c>
      <c r="DL102" s="1452">
        <f t="shared" si="19"/>
        <v>0</v>
      </c>
    </row>
    <row r="103" spans="1:116" s="1449" customFormat="1" ht="14.25" customHeight="1" x14ac:dyDescent="0.2">
      <c r="A103" s="456"/>
      <c r="B103" s="121"/>
      <c r="C103" s="121"/>
      <c r="D103" s="122"/>
      <c r="E103" s="479"/>
      <c r="F103" s="480"/>
      <c r="G103" s="478"/>
      <c r="H103" s="476"/>
      <c r="I103" s="448"/>
      <c r="J103" s="157"/>
      <c r="K103" s="1055">
        <f t="shared" si="12"/>
        <v>0</v>
      </c>
      <c r="L103" s="1056">
        <f t="shared" si="13"/>
        <v>0</v>
      </c>
      <c r="M103" s="1056">
        <f t="shared" si="14"/>
        <v>0</v>
      </c>
      <c r="N103" s="158"/>
      <c r="O103" s="124"/>
      <c r="P103" s="124"/>
      <c r="Q103" s="158"/>
      <c r="R103" s="1447">
        <f t="shared" si="20"/>
        <v>0</v>
      </c>
      <c r="S103" s="1448">
        <f t="shared" si="21"/>
        <v>0</v>
      </c>
      <c r="T103" s="125"/>
      <c r="U103" s="125"/>
      <c r="W103" s="480"/>
      <c r="X103" s="1065" t="str">
        <f>IF(W103=" "," ",IF(W103="Vehículos",VLOOKUP($X$16,'Datos Indices'!$A$38:$Z$50,22,FALSE),IF(W103="Ipim",VLOOKUP($X$16,'Datos Indices'!$A$38:$Z$50,7,FALSE),IF(W103="Dólar",VLOOKUP($X$16,'Datos Indices'!$A$38:$Z$50,4,FALSE),IF(W103="Gasoil",VLOOKUP($X$16,'Datos Indices'!$A$38:$Z$50,10,FALSE),IF(W103="WPU06 Pesificado",VLOOKUP($X$16,'Datos Indices'!$A$38:$Z$50,26,FALSE),0))))))</f>
        <v xml:space="preserve"> </v>
      </c>
      <c r="Y103" s="1066">
        <f t="shared" si="16"/>
        <v>0</v>
      </c>
      <c r="AA103" s="928"/>
      <c r="AB103" s="1065" t="str">
        <f>IF(AA103=" "," ",IF(AA103="Vehículos",VLOOKUP($X$16,'Datos Indices'!$A$38:$Z$50,22,FALSE),IF(AA103="Ipim",VLOOKUP($X$16,'Datos Indices'!$A$38:$Z$50,7,FALSE),IF(AA103="Dólar",VLOOKUP($X$16,'Datos Indices'!$A$38:$Z$50,4,FALSE),IF(AA103="Gasoil",VLOOKUP($X$16,'Datos Indices'!$A$38:$Z$50,10,FALSE),IF(AA103="WPU06 Pesificado",VLOOKUP($X$16,'Datos Indices'!$A$38:$Z$50,26,FALSE),0))))))</f>
        <v xml:space="preserve"> </v>
      </c>
      <c r="AC103" s="1066">
        <f t="shared" si="15"/>
        <v>0</v>
      </c>
      <c r="AE103" s="1450" t="str">
        <f t="shared" si="17"/>
        <v/>
      </c>
      <c r="AF103" s="1451"/>
      <c r="AG103" s="1247"/>
      <c r="AH103" s="1247"/>
      <c r="AI103" s="1247"/>
      <c r="AJ103" s="1247"/>
      <c r="AK103" s="1247"/>
      <c r="AL103" s="1247"/>
      <c r="AM103" s="1247"/>
      <c r="AN103" s="1247"/>
      <c r="AO103" s="1247"/>
      <c r="AP103" s="1247"/>
      <c r="AQ103" s="1247"/>
      <c r="AR103" s="1247"/>
      <c r="AS103" s="1247"/>
      <c r="AT103" s="1247"/>
      <c r="AU103" s="1247"/>
      <c r="AV103" s="1247"/>
      <c r="AW103" s="1247"/>
      <c r="AX103" s="1247"/>
      <c r="AY103" s="1247"/>
      <c r="AZ103" s="1247"/>
      <c r="BA103" s="1247"/>
      <c r="BB103" s="1247"/>
      <c r="BC103" s="1247"/>
      <c r="BD103" s="1247"/>
      <c r="BE103" s="1247"/>
      <c r="BF103" s="1247"/>
      <c r="BG103" s="1247"/>
      <c r="BH103" s="1247"/>
      <c r="BI103" s="1247"/>
      <c r="BJ103" s="1247"/>
      <c r="BK103" s="1247"/>
      <c r="BL103" s="1247"/>
      <c r="BM103" s="1247"/>
      <c r="BN103" s="1247"/>
      <c r="BO103" s="1247"/>
      <c r="BP103" s="1247"/>
      <c r="BQ103" s="1247"/>
      <c r="BR103" s="1247"/>
      <c r="BS103" s="1247"/>
      <c r="BT103" s="1247"/>
      <c r="BU103" s="1247"/>
      <c r="BV103" s="1247"/>
      <c r="BW103" s="1247"/>
      <c r="BX103" s="1247"/>
      <c r="BY103" s="1247"/>
      <c r="BZ103" s="1247"/>
      <c r="CA103" s="1247"/>
      <c r="CB103" s="1247"/>
      <c r="CC103" s="1247"/>
      <c r="CD103" s="1247"/>
      <c r="CE103" s="1247"/>
      <c r="CF103" s="1247"/>
      <c r="CG103" s="1247"/>
      <c r="CH103" s="1247"/>
      <c r="CI103" s="1247"/>
      <c r="CJ103" s="1247"/>
      <c r="CK103" s="1247"/>
      <c r="CL103" s="1247"/>
      <c r="CM103" s="1247"/>
      <c r="CN103" s="1247"/>
      <c r="CO103" s="1247"/>
      <c r="CP103" s="1247"/>
      <c r="CQ103" s="1247"/>
      <c r="CR103" s="1247"/>
      <c r="CS103" s="1247"/>
      <c r="CT103" s="1247"/>
      <c r="CU103" s="1247"/>
      <c r="CV103" s="1247"/>
      <c r="CW103" s="1247"/>
      <c r="CX103" s="1247"/>
      <c r="CY103" s="1247"/>
      <c r="CZ103" s="1247"/>
      <c r="DA103" s="1247"/>
      <c r="DB103" s="1247"/>
      <c r="DC103" s="1247"/>
      <c r="DD103" s="1247"/>
      <c r="DE103" s="1247"/>
      <c r="DF103" s="1247"/>
      <c r="DG103" s="1247"/>
      <c r="DH103" s="1247"/>
      <c r="DK103" s="1452">
        <f t="shared" si="18"/>
        <v>0</v>
      </c>
      <c r="DL103" s="1452">
        <f t="shared" si="19"/>
        <v>0</v>
      </c>
    </row>
    <row r="104" spans="1:116" s="1449" customFormat="1" ht="14.25" customHeight="1" x14ac:dyDescent="0.2">
      <c r="A104" s="456"/>
      <c r="B104" s="121"/>
      <c r="C104" s="121"/>
      <c r="D104" s="122"/>
      <c r="E104" s="479"/>
      <c r="F104" s="480"/>
      <c r="G104" s="478"/>
      <c r="H104" s="476"/>
      <c r="I104" s="448"/>
      <c r="J104" s="157"/>
      <c r="K104" s="1055">
        <f t="shared" si="12"/>
        <v>0</v>
      </c>
      <c r="L104" s="1056">
        <f t="shared" si="13"/>
        <v>0</v>
      </c>
      <c r="M104" s="1056">
        <f t="shared" si="14"/>
        <v>0</v>
      </c>
      <c r="N104" s="158"/>
      <c r="O104" s="124"/>
      <c r="P104" s="124"/>
      <c r="Q104" s="158"/>
      <c r="R104" s="1447">
        <f t="shared" si="20"/>
        <v>0</v>
      </c>
      <c r="S104" s="1448">
        <f t="shared" si="21"/>
        <v>0</v>
      </c>
      <c r="T104" s="121"/>
      <c r="U104" s="125"/>
      <c r="W104" s="480"/>
      <c r="X104" s="1065" t="str">
        <f>IF(W104=" "," ",IF(W104="Vehículos",VLOOKUP($X$16,'Datos Indices'!$A$38:$Z$50,22,FALSE),IF(W104="Ipim",VLOOKUP($X$16,'Datos Indices'!$A$38:$Z$50,7,FALSE),IF(W104="Dólar",VLOOKUP($X$16,'Datos Indices'!$A$38:$Z$50,4,FALSE),IF(W104="Gasoil",VLOOKUP($X$16,'Datos Indices'!$A$38:$Z$50,10,FALSE),IF(W104="WPU06 Pesificado",VLOOKUP($X$16,'Datos Indices'!$A$38:$Z$50,26,FALSE),0))))))</f>
        <v xml:space="preserve"> </v>
      </c>
      <c r="Y104" s="1066">
        <f t="shared" si="16"/>
        <v>0</v>
      </c>
      <c r="AA104" s="928"/>
      <c r="AB104" s="1065" t="str">
        <f>IF(AA104=" "," ",IF(AA104="Vehículos",VLOOKUP($X$16,'Datos Indices'!$A$38:$Z$50,22,FALSE),IF(AA104="Ipim",VLOOKUP($X$16,'Datos Indices'!$A$38:$Z$50,7,FALSE),IF(AA104="Dólar",VLOOKUP($X$16,'Datos Indices'!$A$38:$Z$50,4,FALSE),IF(AA104="Gasoil",VLOOKUP($X$16,'Datos Indices'!$A$38:$Z$50,10,FALSE),IF(AA104="WPU06 Pesificado",VLOOKUP($X$16,'Datos Indices'!$A$38:$Z$50,26,FALSE),0))))))</f>
        <v xml:space="preserve"> </v>
      </c>
      <c r="AC104" s="1066">
        <f t="shared" si="15"/>
        <v>0</v>
      </c>
      <c r="AE104" s="1450" t="str">
        <f t="shared" si="17"/>
        <v/>
      </c>
      <c r="AF104" s="1451"/>
      <c r="AG104" s="1247"/>
      <c r="AH104" s="1247"/>
      <c r="AI104" s="1247"/>
      <c r="AJ104" s="1247"/>
      <c r="AK104" s="1247"/>
      <c r="AL104" s="1247"/>
      <c r="AM104" s="1247"/>
      <c r="AN104" s="1247"/>
      <c r="AO104" s="1247"/>
      <c r="AP104" s="1247"/>
      <c r="AQ104" s="1247"/>
      <c r="AR104" s="1247"/>
      <c r="AS104" s="1247"/>
      <c r="AT104" s="1247"/>
      <c r="AU104" s="1247"/>
      <c r="AV104" s="1247"/>
      <c r="AW104" s="1247"/>
      <c r="AX104" s="1247"/>
      <c r="AY104" s="1247"/>
      <c r="AZ104" s="1247"/>
      <c r="BA104" s="1247"/>
      <c r="BB104" s="1247"/>
      <c r="BC104" s="1247"/>
      <c r="BD104" s="1247"/>
      <c r="BE104" s="1247"/>
      <c r="BF104" s="1247"/>
      <c r="BG104" s="1247"/>
      <c r="BH104" s="1247"/>
      <c r="BI104" s="1247"/>
      <c r="BJ104" s="1247"/>
      <c r="BK104" s="1247"/>
      <c r="BL104" s="1247"/>
      <c r="BM104" s="1247"/>
      <c r="BN104" s="1247"/>
      <c r="BO104" s="1247"/>
      <c r="BP104" s="1247"/>
      <c r="BQ104" s="1247"/>
      <c r="BR104" s="1247"/>
      <c r="BS104" s="1247"/>
      <c r="BT104" s="1247"/>
      <c r="BU104" s="1247"/>
      <c r="BV104" s="1247"/>
      <c r="BW104" s="1247"/>
      <c r="BX104" s="1247"/>
      <c r="BY104" s="1247"/>
      <c r="BZ104" s="1247"/>
      <c r="CA104" s="1247"/>
      <c r="CB104" s="1247"/>
      <c r="CC104" s="1247"/>
      <c r="CD104" s="1247"/>
      <c r="CE104" s="1247"/>
      <c r="CF104" s="1247"/>
      <c r="CG104" s="1247"/>
      <c r="CH104" s="1247"/>
      <c r="CI104" s="1247"/>
      <c r="CJ104" s="1247"/>
      <c r="CK104" s="1247"/>
      <c r="CL104" s="1247"/>
      <c r="CM104" s="1247"/>
      <c r="CN104" s="1247"/>
      <c r="CO104" s="1247"/>
      <c r="CP104" s="1247"/>
      <c r="CQ104" s="1247"/>
      <c r="CR104" s="1247"/>
      <c r="CS104" s="1247"/>
      <c r="CT104" s="1247"/>
      <c r="CU104" s="1247"/>
      <c r="CV104" s="1247"/>
      <c r="CW104" s="1247"/>
      <c r="CX104" s="1247"/>
      <c r="CY104" s="1247"/>
      <c r="CZ104" s="1247"/>
      <c r="DA104" s="1247"/>
      <c r="DB104" s="1247"/>
      <c r="DC104" s="1247"/>
      <c r="DD104" s="1247"/>
      <c r="DE104" s="1247"/>
      <c r="DF104" s="1247"/>
      <c r="DG104" s="1247"/>
      <c r="DH104" s="1247"/>
      <c r="DK104" s="1452">
        <f t="shared" si="18"/>
        <v>0</v>
      </c>
      <c r="DL104" s="1452">
        <f t="shared" si="19"/>
        <v>0</v>
      </c>
    </row>
    <row r="105" spans="1:116" s="1449" customFormat="1" ht="14.25" customHeight="1" x14ac:dyDescent="0.2">
      <c r="A105" s="456"/>
      <c r="B105" s="121"/>
      <c r="C105" s="121"/>
      <c r="D105" s="122"/>
      <c r="E105" s="479"/>
      <c r="F105" s="480"/>
      <c r="G105" s="478"/>
      <c r="H105" s="476"/>
      <c r="I105" s="448"/>
      <c r="J105" s="157"/>
      <c r="K105" s="1055">
        <f t="shared" si="12"/>
        <v>0</v>
      </c>
      <c r="L105" s="1056">
        <f t="shared" si="13"/>
        <v>0</v>
      </c>
      <c r="M105" s="1056">
        <f t="shared" si="14"/>
        <v>0</v>
      </c>
      <c r="N105" s="158"/>
      <c r="O105" s="124"/>
      <c r="P105" s="124"/>
      <c r="Q105" s="158"/>
      <c r="R105" s="1447">
        <f t="shared" si="20"/>
        <v>0</v>
      </c>
      <c r="S105" s="1448">
        <f t="shared" si="21"/>
        <v>0</v>
      </c>
      <c r="T105" s="121"/>
      <c r="U105" s="125"/>
      <c r="W105" s="480"/>
      <c r="X105" s="1065" t="str">
        <f>IF(W105=" "," ",IF(W105="Vehículos",VLOOKUP($X$16,'Datos Indices'!$A$38:$Z$50,22,FALSE),IF(W105="Ipim",VLOOKUP($X$16,'Datos Indices'!$A$38:$Z$50,7,FALSE),IF(W105="Dólar",VLOOKUP($X$16,'Datos Indices'!$A$38:$Z$50,4,FALSE),IF(W105="Gasoil",VLOOKUP($X$16,'Datos Indices'!$A$38:$Z$50,10,FALSE),IF(W105="WPU06 Pesificado",VLOOKUP($X$16,'Datos Indices'!$A$38:$Z$50,26,FALSE),0))))))</f>
        <v xml:space="preserve"> </v>
      </c>
      <c r="Y105" s="1066">
        <f t="shared" si="16"/>
        <v>0</v>
      </c>
      <c r="AA105" s="928"/>
      <c r="AB105" s="1065" t="str">
        <f>IF(AA105=" "," ",IF(AA105="Vehículos",VLOOKUP($X$16,'Datos Indices'!$A$38:$Z$50,22,FALSE),IF(AA105="Ipim",VLOOKUP($X$16,'Datos Indices'!$A$38:$Z$50,7,FALSE),IF(AA105="Dólar",VLOOKUP($X$16,'Datos Indices'!$A$38:$Z$50,4,FALSE),IF(AA105="Gasoil",VLOOKUP($X$16,'Datos Indices'!$A$38:$Z$50,10,FALSE),IF(AA105="WPU06 Pesificado",VLOOKUP($X$16,'Datos Indices'!$A$38:$Z$50,26,FALSE),0))))))</f>
        <v xml:space="preserve"> </v>
      </c>
      <c r="AC105" s="1066">
        <f t="shared" si="15"/>
        <v>0</v>
      </c>
      <c r="AE105" s="1450" t="str">
        <f t="shared" si="17"/>
        <v/>
      </c>
      <c r="AF105" s="1451"/>
      <c r="AG105" s="1247"/>
      <c r="AH105" s="1247"/>
      <c r="AI105" s="1247"/>
      <c r="AJ105" s="1247"/>
      <c r="AK105" s="1247"/>
      <c r="AL105" s="1247"/>
      <c r="AM105" s="1247"/>
      <c r="AN105" s="1247"/>
      <c r="AO105" s="1247"/>
      <c r="AP105" s="1247"/>
      <c r="AQ105" s="1247"/>
      <c r="AR105" s="1247"/>
      <c r="AS105" s="1247"/>
      <c r="AT105" s="1247"/>
      <c r="AU105" s="1247"/>
      <c r="AV105" s="1247"/>
      <c r="AW105" s="1247"/>
      <c r="AX105" s="1247"/>
      <c r="AY105" s="1247"/>
      <c r="AZ105" s="1247"/>
      <c r="BA105" s="1247"/>
      <c r="BB105" s="1247"/>
      <c r="BC105" s="1247"/>
      <c r="BD105" s="1247"/>
      <c r="BE105" s="1247"/>
      <c r="BF105" s="1247"/>
      <c r="BG105" s="1247"/>
      <c r="BH105" s="1247"/>
      <c r="BI105" s="1247"/>
      <c r="BJ105" s="1247"/>
      <c r="BK105" s="1247"/>
      <c r="BL105" s="1247"/>
      <c r="BM105" s="1247"/>
      <c r="BN105" s="1247"/>
      <c r="BO105" s="1247"/>
      <c r="BP105" s="1247"/>
      <c r="BQ105" s="1247"/>
      <c r="BR105" s="1247"/>
      <c r="BS105" s="1247"/>
      <c r="BT105" s="1247"/>
      <c r="BU105" s="1247"/>
      <c r="BV105" s="1247"/>
      <c r="BW105" s="1247"/>
      <c r="BX105" s="1247"/>
      <c r="BY105" s="1247"/>
      <c r="BZ105" s="1247"/>
      <c r="CA105" s="1247"/>
      <c r="CB105" s="1247"/>
      <c r="CC105" s="1247"/>
      <c r="CD105" s="1247"/>
      <c r="CE105" s="1247"/>
      <c r="CF105" s="1247"/>
      <c r="CG105" s="1247"/>
      <c r="CH105" s="1247"/>
      <c r="CI105" s="1247"/>
      <c r="CJ105" s="1247"/>
      <c r="CK105" s="1247"/>
      <c r="CL105" s="1247"/>
      <c r="CM105" s="1247"/>
      <c r="CN105" s="1247"/>
      <c r="CO105" s="1247"/>
      <c r="CP105" s="1247"/>
      <c r="CQ105" s="1247"/>
      <c r="CR105" s="1247"/>
      <c r="CS105" s="1247"/>
      <c r="CT105" s="1247"/>
      <c r="CU105" s="1247"/>
      <c r="CV105" s="1247"/>
      <c r="CW105" s="1247"/>
      <c r="CX105" s="1247"/>
      <c r="CY105" s="1247"/>
      <c r="CZ105" s="1247"/>
      <c r="DA105" s="1247"/>
      <c r="DB105" s="1247"/>
      <c r="DC105" s="1247"/>
      <c r="DD105" s="1247"/>
      <c r="DE105" s="1247"/>
      <c r="DF105" s="1247"/>
      <c r="DG105" s="1247"/>
      <c r="DH105" s="1247"/>
      <c r="DK105" s="1452">
        <f t="shared" si="18"/>
        <v>0</v>
      </c>
      <c r="DL105" s="1452">
        <f t="shared" si="19"/>
        <v>0</v>
      </c>
    </row>
    <row r="106" spans="1:116" ht="14.25" customHeight="1" x14ac:dyDescent="0.2">
      <c r="A106" s="456"/>
      <c r="B106" s="121"/>
      <c r="C106" s="121"/>
      <c r="D106" s="122"/>
      <c r="E106" s="479"/>
      <c r="F106" s="480"/>
      <c r="G106" s="478"/>
      <c r="H106" s="476"/>
      <c r="I106" s="448"/>
      <c r="J106" s="157"/>
      <c r="K106" s="1055">
        <f t="shared" si="12"/>
        <v>0</v>
      </c>
      <c r="L106" s="1056">
        <f t="shared" si="13"/>
        <v>0</v>
      </c>
      <c r="M106" s="1056">
        <f t="shared" si="14"/>
        <v>0</v>
      </c>
      <c r="N106" s="158"/>
      <c r="O106" s="124"/>
      <c r="P106" s="124"/>
      <c r="Q106" s="158"/>
      <c r="R106" s="1447">
        <f t="shared" si="20"/>
        <v>0</v>
      </c>
      <c r="S106" s="1448">
        <f t="shared" si="21"/>
        <v>0</v>
      </c>
      <c r="T106" s="121"/>
      <c r="U106" s="125"/>
      <c r="W106" s="480"/>
      <c r="X106" s="1065" t="str">
        <f>IF(W106=" "," ",IF(W106="Vehículos",VLOOKUP($X$16,'Datos Indices'!$A$38:$Z$50,22,FALSE),IF(W106="Ipim",VLOOKUP($X$16,'Datos Indices'!$A$38:$Z$50,7,FALSE),IF(W106="Dólar",VLOOKUP($X$16,'Datos Indices'!$A$38:$Z$50,4,FALSE),IF(W106="Gasoil",VLOOKUP($X$16,'Datos Indices'!$A$38:$Z$50,10,FALSE),IF(W106="WPU06 Pesificado",VLOOKUP($X$16,'Datos Indices'!$A$38:$Z$50,26,FALSE),0))))))</f>
        <v xml:space="preserve"> </v>
      </c>
      <c r="Y106" s="1066">
        <f t="shared" si="16"/>
        <v>0</v>
      </c>
      <c r="AA106" s="928"/>
      <c r="AB106" s="1065" t="str">
        <f>IF(AA106=" "," ",IF(AA106="Vehículos",VLOOKUP($X$16,'Datos Indices'!$A$38:$Z$50,22,FALSE),IF(AA106="Ipim",VLOOKUP($X$16,'Datos Indices'!$A$38:$Z$50,7,FALSE),IF(AA106="Dólar",VLOOKUP($X$16,'Datos Indices'!$A$38:$Z$50,4,FALSE),IF(AA106="Gasoil",VLOOKUP($X$16,'Datos Indices'!$A$38:$Z$50,10,FALSE),IF(AA106="WPU06 Pesificado",VLOOKUP($X$16,'Datos Indices'!$A$38:$Z$50,26,FALSE),0))))))</f>
        <v xml:space="preserve"> </v>
      </c>
      <c r="AC106" s="1066">
        <f t="shared" si="15"/>
        <v>0</v>
      </c>
      <c r="AE106" s="1450" t="str">
        <f t="shared" si="17"/>
        <v/>
      </c>
      <c r="AG106" s="1247"/>
      <c r="AH106" s="1247"/>
      <c r="AI106" s="1247"/>
      <c r="AJ106" s="1247"/>
      <c r="AK106" s="1247"/>
      <c r="AL106" s="1247"/>
      <c r="AM106" s="1247"/>
      <c r="AN106" s="1247"/>
      <c r="AO106" s="1247"/>
      <c r="AP106" s="1247"/>
      <c r="AQ106" s="1247"/>
      <c r="AR106" s="1247"/>
      <c r="AS106" s="1247"/>
      <c r="AT106" s="1247"/>
      <c r="AU106" s="1247"/>
      <c r="AV106" s="1247"/>
      <c r="AW106" s="1247"/>
      <c r="AX106" s="1247"/>
      <c r="AY106" s="1247"/>
      <c r="AZ106" s="1247"/>
      <c r="BA106" s="1247"/>
      <c r="BB106" s="1247"/>
      <c r="BC106" s="1247"/>
      <c r="BD106" s="1247"/>
      <c r="BE106" s="1247"/>
      <c r="BF106" s="1247"/>
      <c r="BG106" s="1247"/>
      <c r="BH106" s="1247"/>
      <c r="BI106" s="1247"/>
      <c r="BJ106" s="1247"/>
      <c r="BK106" s="1247"/>
      <c r="BL106" s="1247"/>
      <c r="BM106" s="1247"/>
      <c r="BN106" s="1247"/>
      <c r="BO106" s="1247"/>
      <c r="BP106" s="1247"/>
      <c r="BQ106" s="1247"/>
      <c r="BR106" s="1247"/>
      <c r="BS106" s="1247"/>
      <c r="BT106" s="1247"/>
      <c r="BU106" s="1247"/>
      <c r="BV106" s="1247"/>
      <c r="BW106" s="1247"/>
      <c r="BX106" s="1247"/>
      <c r="BY106" s="1247"/>
      <c r="BZ106" s="1247"/>
      <c r="CA106" s="1247"/>
      <c r="CB106" s="1247"/>
      <c r="CC106" s="1247"/>
      <c r="CD106" s="1247"/>
      <c r="CE106" s="1247"/>
      <c r="CF106" s="1247"/>
      <c r="CG106" s="1247"/>
      <c r="CH106" s="1247"/>
      <c r="CI106" s="1247"/>
      <c r="CJ106" s="1247"/>
      <c r="CK106" s="1247"/>
      <c r="CL106" s="1247"/>
      <c r="CM106" s="1247"/>
      <c r="CN106" s="1247"/>
      <c r="CO106" s="1247"/>
      <c r="CP106" s="1247"/>
      <c r="CQ106" s="1247"/>
      <c r="CR106" s="1247"/>
      <c r="CS106" s="1247"/>
      <c r="CT106" s="1247"/>
      <c r="CU106" s="1247"/>
      <c r="CV106" s="1247"/>
      <c r="CW106" s="1247"/>
      <c r="CX106" s="1247"/>
      <c r="CY106" s="1247"/>
      <c r="CZ106" s="1247"/>
      <c r="DA106" s="1247"/>
      <c r="DB106" s="1247"/>
      <c r="DC106" s="1247"/>
      <c r="DD106" s="1247"/>
      <c r="DE106" s="1247"/>
      <c r="DF106" s="1247"/>
      <c r="DG106" s="1247"/>
      <c r="DH106" s="1247"/>
      <c r="DK106" s="1452">
        <f t="shared" si="18"/>
        <v>0</v>
      </c>
      <c r="DL106" s="1452">
        <f t="shared" si="19"/>
        <v>0</v>
      </c>
    </row>
    <row r="107" spans="1:116" ht="14.25" customHeight="1" x14ac:dyDescent="0.2">
      <c r="A107" s="456"/>
      <c r="B107" s="121"/>
      <c r="C107" s="121"/>
      <c r="D107" s="122"/>
      <c r="E107" s="479"/>
      <c r="F107" s="480"/>
      <c r="G107" s="478"/>
      <c r="H107" s="476"/>
      <c r="I107" s="448"/>
      <c r="J107" s="157"/>
      <c r="K107" s="1055">
        <f t="shared" si="12"/>
        <v>0</v>
      </c>
      <c r="L107" s="1056">
        <f t="shared" si="13"/>
        <v>0</v>
      </c>
      <c r="M107" s="1056">
        <f t="shared" si="14"/>
        <v>0</v>
      </c>
      <c r="N107" s="158"/>
      <c r="O107" s="124"/>
      <c r="P107" s="124"/>
      <c r="Q107" s="158"/>
      <c r="R107" s="1447">
        <f t="shared" si="20"/>
        <v>0</v>
      </c>
      <c r="S107" s="1448">
        <f t="shared" si="21"/>
        <v>0</v>
      </c>
      <c r="T107" s="125"/>
      <c r="U107" s="125"/>
      <c r="W107" s="480"/>
      <c r="X107" s="1065" t="str">
        <f>IF(W107=" "," ",IF(W107="Vehículos",VLOOKUP($X$16,'Datos Indices'!$A$38:$Z$50,22,FALSE),IF(W107="Ipim",VLOOKUP($X$16,'Datos Indices'!$A$38:$Z$50,7,FALSE),IF(W107="Dólar",VLOOKUP($X$16,'Datos Indices'!$A$38:$Z$50,4,FALSE),IF(W107="Gasoil",VLOOKUP($X$16,'Datos Indices'!$A$38:$Z$50,10,FALSE),IF(W107="WPU06 Pesificado",VLOOKUP($X$16,'Datos Indices'!$A$38:$Z$50,26,FALSE),0))))))</f>
        <v xml:space="preserve"> </v>
      </c>
      <c r="Y107" s="1066">
        <f t="shared" si="16"/>
        <v>0</v>
      </c>
      <c r="AA107" s="928"/>
      <c r="AB107" s="1065" t="str">
        <f>IF(AA107=" "," ",IF(AA107="Vehículos",VLOOKUP($X$16,'Datos Indices'!$A$38:$Z$50,22,FALSE),IF(AA107="Ipim",VLOOKUP($X$16,'Datos Indices'!$A$38:$Z$50,7,FALSE),IF(AA107="Dólar",VLOOKUP($X$16,'Datos Indices'!$A$38:$Z$50,4,FALSE),IF(AA107="Gasoil",VLOOKUP($X$16,'Datos Indices'!$A$38:$Z$50,10,FALSE),IF(AA107="WPU06 Pesificado",VLOOKUP($X$16,'Datos Indices'!$A$38:$Z$50,26,FALSE),0))))))</f>
        <v xml:space="preserve"> </v>
      </c>
      <c r="AC107" s="1066">
        <f t="shared" si="15"/>
        <v>0</v>
      </c>
      <c r="AE107" s="1450" t="str">
        <f t="shared" si="17"/>
        <v/>
      </c>
      <c r="AG107" s="1247"/>
      <c r="AH107" s="1247"/>
      <c r="AI107" s="1247"/>
      <c r="AJ107" s="1247"/>
      <c r="AK107" s="1247"/>
      <c r="AL107" s="1247"/>
      <c r="AM107" s="1247"/>
      <c r="AN107" s="1247"/>
      <c r="AO107" s="1247"/>
      <c r="AP107" s="1247"/>
      <c r="AQ107" s="1247"/>
      <c r="AR107" s="1247"/>
      <c r="AS107" s="1247"/>
      <c r="AT107" s="1247"/>
      <c r="AU107" s="1247"/>
      <c r="AV107" s="1247"/>
      <c r="AW107" s="1247"/>
      <c r="AX107" s="1247"/>
      <c r="AY107" s="1247"/>
      <c r="AZ107" s="1247"/>
      <c r="BA107" s="1247"/>
      <c r="BB107" s="1247"/>
      <c r="BC107" s="1247"/>
      <c r="BD107" s="1247"/>
      <c r="BE107" s="1247"/>
      <c r="BF107" s="1247"/>
      <c r="BG107" s="1247"/>
      <c r="BH107" s="1247"/>
      <c r="BI107" s="1247"/>
      <c r="BJ107" s="1247"/>
      <c r="BK107" s="1247"/>
      <c r="BL107" s="1247"/>
      <c r="BM107" s="1247"/>
      <c r="BN107" s="1247"/>
      <c r="BO107" s="1247"/>
      <c r="BP107" s="1247"/>
      <c r="BQ107" s="1247"/>
      <c r="BR107" s="1247"/>
      <c r="BS107" s="1247"/>
      <c r="BT107" s="1247"/>
      <c r="BU107" s="1247"/>
      <c r="BV107" s="1247"/>
      <c r="BW107" s="1247"/>
      <c r="BX107" s="1247"/>
      <c r="BY107" s="1247"/>
      <c r="BZ107" s="1247"/>
      <c r="CA107" s="1247"/>
      <c r="CB107" s="1247"/>
      <c r="CC107" s="1247"/>
      <c r="CD107" s="1247"/>
      <c r="CE107" s="1247"/>
      <c r="CF107" s="1247"/>
      <c r="CG107" s="1247"/>
      <c r="CH107" s="1247"/>
      <c r="CI107" s="1247"/>
      <c r="CJ107" s="1247"/>
      <c r="CK107" s="1247"/>
      <c r="CL107" s="1247"/>
      <c r="CM107" s="1247"/>
      <c r="CN107" s="1247"/>
      <c r="CO107" s="1247"/>
      <c r="CP107" s="1247"/>
      <c r="CQ107" s="1247"/>
      <c r="CR107" s="1247"/>
      <c r="CS107" s="1247"/>
      <c r="CT107" s="1247"/>
      <c r="CU107" s="1247"/>
      <c r="CV107" s="1247"/>
      <c r="CW107" s="1247"/>
      <c r="CX107" s="1247"/>
      <c r="CY107" s="1247"/>
      <c r="CZ107" s="1247"/>
      <c r="DA107" s="1247"/>
      <c r="DB107" s="1247"/>
      <c r="DC107" s="1247"/>
      <c r="DD107" s="1247"/>
      <c r="DE107" s="1247"/>
      <c r="DF107" s="1247"/>
      <c r="DG107" s="1247"/>
      <c r="DH107" s="1247"/>
      <c r="DK107" s="1452">
        <f t="shared" si="18"/>
        <v>0</v>
      </c>
      <c r="DL107" s="1452">
        <f t="shared" si="19"/>
        <v>0</v>
      </c>
    </row>
    <row r="108" spans="1:116" ht="14.25" customHeight="1" x14ac:dyDescent="0.2">
      <c r="A108" s="456"/>
      <c r="B108" s="121"/>
      <c r="C108" s="121"/>
      <c r="D108" s="122"/>
      <c r="E108" s="479"/>
      <c r="F108" s="480"/>
      <c r="G108" s="478"/>
      <c r="H108" s="476"/>
      <c r="I108" s="448"/>
      <c r="J108" s="157"/>
      <c r="K108" s="1055">
        <f t="shared" si="12"/>
        <v>0</v>
      </c>
      <c r="L108" s="1056">
        <f t="shared" si="13"/>
        <v>0</v>
      </c>
      <c r="M108" s="1056">
        <f t="shared" si="14"/>
        <v>0</v>
      </c>
      <c r="N108" s="158"/>
      <c r="O108" s="124"/>
      <c r="P108" s="124"/>
      <c r="Q108" s="158"/>
      <c r="R108" s="1447">
        <f t="shared" si="20"/>
        <v>0</v>
      </c>
      <c r="S108" s="1448">
        <f t="shared" si="21"/>
        <v>0</v>
      </c>
      <c r="T108" s="121"/>
      <c r="U108" s="125"/>
      <c r="W108" s="480"/>
      <c r="X108" s="1065" t="str">
        <f>IF(W108=" "," ",IF(W108="Vehículos",VLOOKUP($X$16,'Datos Indices'!$A$38:$Z$50,22,FALSE),IF(W108="Ipim",VLOOKUP($X$16,'Datos Indices'!$A$38:$Z$50,7,FALSE),IF(W108="Dólar",VLOOKUP($X$16,'Datos Indices'!$A$38:$Z$50,4,FALSE),IF(W108="Gasoil",VLOOKUP($X$16,'Datos Indices'!$A$38:$Z$50,10,FALSE),IF(W108="WPU06 Pesificado",VLOOKUP($X$16,'Datos Indices'!$A$38:$Z$50,26,FALSE),0))))))</f>
        <v xml:space="preserve"> </v>
      </c>
      <c r="Y108" s="1066">
        <f t="shared" si="16"/>
        <v>0</v>
      </c>
      <c r="AA108" s="928"/>
      <c r="AB108" s="1065" t="str">
        <f>IF(AA108=" "," ",IF(AA108="Vehículos",VLOOKUP($X$16,'Datos Indices'!$A$38:$Z$50,22,FALSE),IF(AA108="Ipim",VLOOKUP($X$16,'Datos Indices'!$A$38:$Z$50,7,FALSE),IF(AA108="Dólar",VLOOKUP($X$16,'Datos Indices'!$A$38:$Z$50,4,FALSE),IF(AA108="Gasoil",VLOOKUP($X$16,'Datos Indices'!$A$38:$Z$50,10,FALSE),IF(AA108="WPU06 Pesificado",VLOOKUP($X$16,'Datos Indices'!$A$38:$Z$50,26,FALSE),0))))))</f>
        <v xml:space="preserve"> </v>
      </c>
      <c r="AC108" s="1066">
        <f t="shared" si="15"/>
        <v>0</v>
      </c>
      <c r="AE108" s="1450" t="str">
        <f t="shared" si="17"/>
        <v/>
      </c>
      <c r="AG108" s="1247"/>
      <c r="AH108" s="1247"/>
      <c r="AI108" s="1247"/>
      <c r="AJ108" s="1247"/>
      <c r="AK108" s="1247"/>
      <c r="AL108" s="1247"/>
      <c r="AM108" s="1247"/>
      <c r="AN108" s="1247"/>
      <c r="AO108" s="1247"/>
      <c r="AP108" s="1247"/>
      <c r="AQ108" s="1247"/>
      <c r="AR108" s="1247"/>
      <c r="AS108" s="1247"/>
      <c r="AT108" s="1247"/>
      <c r="AU108" s="1247"/>
      <c r="AV108" s="1247"/>
      <c r="AW108" s="1247"/>
      <c r="AX108" s="1247"/>
      <c r="AY108" s="1247"/>
      <c r="AZ108" s="1247"/>
      <c r="BA108" s="1247"/>
      <c r="BB108" s="1247"/>
      <c r="BC108" s="1247"/>
      <c r="BD108" s="1247"/>
      <c r="BE108" s="1247"/>
      <c r="BF108" s="1247"/>
      <c r="BG108" s="1247"/>
      <c r="BH108" s="1247"/>
      <c r="BI108" s="1247"/>
      <c r="BJ108" s="1247"/>
      <c r="BK108" s="1247"/>
      <c r="BL108" s="1247"/>
      <c r="BM108" s="1247"/>
      <c r="BN108" s="1247"/>
      <c r="BO108" s="1247"/>
      <c r="BP108" s="1247"/>
      <c r="BQ108" s="1247"/>
      <c r="BR108" s="1247"/>
      <c r="BS108" s="1247"/>
      <c r="BT108" s="1247"/>
      <c r="BU108" s="1247"/>
      <c r="BV108" s="1247"/>
      <c r="BW108" s="1247"/>
      <c r="BX108" s="1247"/>
      <c r="BY108" s="1247"/>
      <c r="BZ108" s="1247"/>
      <c r="CA108" s="1247"/>
      <c r="CB108" s="1247"/>
      <c r="CC108" s="1247"/>
      <c r="CD108" s="1247"/>
      <c r="CE108" s="1247"/>
      <c r="CF108" s="1247"/>
      <c r="CG108" s="1247"/>
      <c r="CH108" s="1247"/>
      <c r="CI108" s="1247"/>
      <c r="CJ108" s="1247"/>
      <c r="CK108" s="1247"/>
      <c r="CL108" s="1247"/>
      <c r="CM108" s="1247"/>
      <c r="CN108" s="1247"/>
      <c r="CO108" s="1247"/>
      <c r="CP108" s="1247"/>
      <c r="CQ108" s="1247"/>
      <c r="CR108" s="1247"/>
      <c r="CS108" s="1247"/>
      <c r="CT108" s="1247"/>
      <c r="CU108" s="1247"/>
      <c r="CV108" s="1247"/>
      <c r="CW108" s="1247"/>
      <c r="CX108" s="1247"/>
      <c r="CY108" s="1247"/>
      <c r="CZ108" s="1247"/>
      <c r="DA108" s="1247"/>
      <c r="DB108" s="1247"/>
      <c r="DC108" s="1247"/>
      <c r="DD108" s="1247"/>
      <c r="DE108" s="1247"/>
      <c r="DF108" s="1247"/>
      <c r="DG108" s="1247"/>
      <c r="DH108" s="1247"/>
      <c r="DK108" s="1452">
        <f t="shared" si="18"/>
        <v>0</v>
      </c>
      <c r="DL108" s="1452">
        <f t="shared" si="19"/>
        <v>0</v>
      </c>
    </row>
    <row r="109" spans="1:116" ht="14.25" customHeight="1" x14ac:dyDescent="0.2">
      <c r="A109" s="456"/>
      <c r="B109" s="121"/>
      <c r="C109" s="121"/>
      <c r="D109" s="122"/>
      <c r="E109" s="479"/>
      <c r="F109" s="480"/>
      <c r="G109" s="478"/>
      <c r="H109" s="476"/>
      <c r="I109" s="448"/>
      <c r="J109" s="157"/>
      <c r="K109" s="1055">
        <f t="shared" si="12"/>
        <v>0</v>
      </c>
      <c r="L109" s="1056">
        <f t="shared" si="13"/>
        <v>0</v>
      </c>
      <c r="M109" s="1056">
        <f t="shared" si="14"/>
        <v>0</v>
      </c>
      <c r="N109" s="158"/>
      <c r="O109" s="124"/>
      <c r="P109" s="124"/>
      <c r="Q109" s="158"/>
      <c r="R109" s="1447">
        <f t="shared" si="20"/>
        <v>0</v>
      </c>
      <c r="S109" s="1448">
        <f t="shared" si="21"/>
        <v>0</v>
      </c>
      <c r="T109" s="121"/>
      <c r="U109" s="125"/>
      <c r="W109" s="480"/>
      <c r="X109" s="1065" t="str">
        <f>IF(W109=" "," ",IF(W109="Vehículos",VLOOKUP($X$16,'Datos Indices'!$A$38:$Z$50,22,FALSE),IF(W109="Ipim",VLOOKUP($X$16,'Datos Indices'!$A$38:$Z$50,7,FALSE),IF(W109="Dólar",VLOOKUP($X$16,'Datos Indices'!$A$38:$Z$50,4,FALSE),IF(W109="Gasoil",VLOOKUP($X$16,'Datos Indices'!$A$38:$Z$50,10,FALSE),IF(W109="WPU06 Pesificado",VLOOKUP($X$16,'Datos Indices'!$A$38:$Z$50,26,FALSE),0))))))</f>
        <v xml:space="preserve"> </v>
      </c>
      <c r="Y109" s="1066">
        <f t="shared" si="16"/>
        <v>0</v>
      </c>
      <c r="AA109" s="928"/>
      <c r="AB109" s="1065" t="str">
        <f>IF(AA109=" "," ",IF(AA109="Vehículos",VLOOKUP($X$16,'Datos Indices'!$A$38:$Z$50,22,FALSE),IF(AA109="Ipim",VLOOKUP($X$16,'Datos Indices'!$A$38:$Z$50,7,FALSE),IF(AA109="Dólar",VLOOKUP($X$16,'Datos Indices'!$A$38:$Z$50,4,FALSE),IF(AA109="Gasoil",VLOOKUP($X$16,'Datos Indices'!$A$38:$Z$50,10,FALSE),IF(AA109="WPU06 Pesificado",VLOOKUP($X$16,'Datos Indices'!$A$38:$Z$50,26,FALSE),0))))))</f>
        <v xml:space="preserve"> </v>
      </c>
      <c r="AC109" s="1066">
        <f t="shared" si="15"/>
        <v>0</v>
      </c>
      <c r="AE109" s="1450" t="str">
        <f t="shared" si="17"/>
        <v/>
      </c>
      <c r="AG109" s="1247"/>
      <c r="AH109" s="1247"/>
      <c r="AI109" s="1247"/>
      <c r="AJ109" s="1247"/>
      <c r="AK109" s="1247"/>
      <c r="AL109" s="1247"/>
      <c r="AM109" s="1247"/>
      <c r="AN109" s="1247"/>
      <c r="AO109" s="1247"/>
      <c r="AP109" s="1247"/>
      <c r="AQ109" s="1247"/>
      <c r="AR109" s="1247"/>
      <c r="AS109" s="1247"/>
      <c r="AT109" s="1247"/>
      <c r="AU109" s="1247"/>
      <c r="AV109" s="1247"/>
      <c r="AW109" s="1247"/>
      <c r="AX109" s="1247"/>
      <c r="AY109" s="1247"/>
      <c r="AZ109" s="1247"/>
      <c r="BA109" s="1247"/>
      <c r="BB109" s="1247"/>
      <c r="BC109" s="1247"/>
      <c r="BD109" s="1247"/>
      <c r="BE109" s="1247"/>
      <c r="BF109" s="1247"/>
      <c r="BG109" s="1247"/>
      <c r="BH109" s="1247"/>
      <c r="BI109" s="1247"/>
      <c r="BJ109" s="1247"/>
      <c r="BK109" s="1247"/>
      <c r="BL109" s="1247"/>
      <c r="BM109" s="1247"/>
      <c r="BN109" s="1247"/>
      <c r="BO109" s="1247"/>
      <c r="BP109" s="1247"/>
      <c r="BQ109" s="1247"/>
      <c r="BR109" s="1247"/>
      <c r="BS109" s="1247"/>
      <c r="BT109" s="1247"/>
      <c r="BU109" s="1247"/>
      <c r="BV109" s="1247"/>
      <c r="BW109" s="1247"/>
      <c r="BX109" s="1247"/>
      <c r="BY109" s="1247"/>
      <c r="BZ109" s="1247"/>
      <c r="CA109" s="1247"/>
      <c r="CB109" s="1247"/>
      <c r="CC109" s="1247"/>
      <c r="CD109" s="1247"/>
      <c r="CE109" s="1247"/>
      <c r="CF109" s="1247"/>
      <c r="CG109" s="1247"/>
      <c r="CH109" s="1247"/>
      <c r="CI109" s="1247"/>
      <c r="CJ109" s="1247"/>
      <c r="CK109" s="1247"/>
      <c r="CL109" s="1247"/>
      <c r="CM109" s="1247"/>
      <c r="CN109" s="1247"/>
      <c r="CO109" s="1247"/>
      <c r="CP109" s="1247"/>
      <c r="CQ109" s="1247"/>
      <c r="CR109" s="1247"/>
      <c r="CS109" s="1247"/>
      <c r="CT109" s="1247"/>
      <c r="CU109" s="1247"/>
      <c r="CV109" s="1247"/>
      <c r="CW109" s="1247"/>
      <c r="CX109" s="1247"/>
      <c r="CY109" s="1247"/>
      <c r="CZ109" s="1247"/>
      <c r="DA109" s="1247"/>
      <c r="DB109" s="1247"/>
      <c r="DC109" s="1247"/>
      <c r="DD109" s="1247"/>
      <c r="DE109" s="1247"/>
      <c r="DF109" s="1247"/>
      <c r="DG109" s="1247"/>
      <c r="DH109" s="1247"/>
      <c r="DK109" s="1452">
        <f t="shared" si="18"/>
        <v>0</v>
      </c>
      <c r="DL109" s="1452">
        <f t="shared" si="19"/>
        <v>0</v>
      </c>
    </row>
    <row r="110" spans="1:116" ht="14.25" customHeight="1" x14ac:dyDescent="0.2">
      <c r="A110" s="456"/>
      <c r="B110" s="121"/>
      <c r="C110" s="121"/>
      <c r="D110" s="122"/>
      <c r="E110" s="479"/>
      <c r="F110" s="480"/>
      <c r="G110" s="478"/>
      <c r="H110" s="476"/>
      <c r="I110" s="448"/>
      <c r="J110" s="157"/>
      <c r="K110" s="1055">
        <f t="shared" si="12"/>
        <v>0</v>
      </c>
      <c r="L110" s="1056">
        <f t="shared" si="13"/>
        <v>0</v>
      </c>
      <c r="M110" s="1056">
        <f t="shared" si="14"/>
        <v>0</v>
      </c>
      <c r="N110" s="158"/>
      <c r="O110" s="124"/>
      <c r="P110" s="124"/>
      <c r="Q110" s="158"/>
      <c r="R110" s="1447">
        <f t="shared" si="20"/>
        <v>0</v>
      </c>
      <c r="S110" s="1448">
        <f t="shared" si="21"/>
        <v>0</v>
      </c>
      <c r="T110" s="121"/>
      <c r="U110" s="125"/>
      <c r="W110" s="480"/>
      <c r="X110" s="1065" t="str">
        <f>IF(W110=" "," ",IF(W110="Vehículos",VLOOKUP($X$16,'Datos Indices'!$A$38:$Z$50,22,FALSE),IF(W110="Ipim",VLOOKUP($X$16,'Datos Indices'!$A$38:$Z$50,7,FALSE),IF(W110="Dólar",VLOOKUP($X$16,'Datos Indices'!$A$38:$Z$50,4,FALSE),IF(W110="Gasoil",VLOOKUP($X$16,'Datos Indices'!$A$38:$Z$50,10,FALSE),IF(W110="WPU06 Pesificado",VLOOKUP($X$16,'Datos Indices'!$A$38:$Z$50,26,FALSE),0))))))</f>
        <v xml:space="preserve"> </v>
      </c>
      <c r="Y110" s="1066">
        <f t="shared" si="16"/>
        <v>0</v>
      </c>
      <c r="AA110" s="928"/>
      <c r="AB110" s="1065" t="str">
        <f>IF(AA110=" "," ",IF(AA110="Vehículos",VLOOKUP($X$16,'Datos Indices'!$A$38:$Z$50,22,FALSE),IF(AA110="Ipim",VLOOKUP($X$16,'Datos Indices'!$A$38:$Z$50,7,FALSE),IF(AA110="Dólar",VLOOKUP($X$16,'Datos Indices'!$A$38:$Z$50,4,FALSE),IF(AA110="Gasoil",VLOOKUP($X$16,'Datos Indices'!$A$38:$Z$50,10,FALSE),IF(AA110="WPU06 Pesificado",VLOOKUP($X$16,'Datos Indices'!$A$38:$Z$50,26,FALSE),0))))))</f>
        <v xml:space="preserve"> </v>
      </c>
      <c r="AC110" s="1066">
        <f t="shared" si="15"/>
        <v>0</v>
      </c>
      <c r="AE110" s="1450" t="str">
        <f t="shared" si="17"/>
        <v/>
      </c>
      <c r="AG110" s="1247"/>
      <c r="AH110" s="1247"/>
      <c r="AI110" s="1247"/>
      <c r="AJ110" s="1247"/>
      <c r="AK110" s="1247"/>
      <c r="AL110" s="1247"/>
      <c r="AM110" s="1247"/>
      <c r="AN110" s="1247"/>
      <c r="AO110" s="1247"/>
      <c r="AP110" s="1247"/>
      <c r="AQ110" s="1247"/>
      <c r="AR110" s="1247"/>
      <c r="AS110" s="1247"/>
      <c r="AT110" s="1247"/>
      <c r="AU110" s="1247"/>
      <c r="AV110" s="1247"/>
      <c r="AW110" s="1247"/>
      <c r="AX110" s="1247"/>
      <c r="AY110" s="1247"/>
      <c r="AZ110" s="1247"/>
      <c r="BA110" s="1247"/>
      <c r="BB110" s="1247"/>
      <c r="BC110" s="1247"/>
      <c r="BD110" s="1247"/>
      <c r="BE110" s="1247"/>
      <c r="BF110" s="1247"/>
      <c r="BG110" s="1247"/>
      <c r="BH110" s="1247"/>
      <c r="BI110" s="1247"/>
      <c r="BJ110" s="1247"/>
      <c r="BK110" s="1247"/>
      <c r="BL110" s="1247"/>
      <c r="BM110" s="1247"/>
      <c r="BN110" s="1247"/>
      <c r="BO110" s="1247"/>
      <c r="BP110" s="1247"/>
      <c r="BQ110" s="1247"/>
      <c r="BR110" s="1247"/>
      <c r="BS110" s="1247"/>
      <c r="BT110" s="1247"/>
      <c r="BU110" s="1247"/>
      <c r="BV110" s="1247"/>
      <c r="BW110" s="1247"/>
      <c r="BX110" s="1247"/>
      <c r="BY110" s="1247"/>
      <c r="BZ110" s="1247"/>
      <c r="CA110" s="1247"/>
      <c r="CB110" s="1247"/>
      <c r="CC110" s="1247"/>
      <c r="CD110" s="1247"/>
      <c r="CE110" s="1247"/>
      <c r="CF110" s="1247"/>
      <c r="CG110" s="1247"/>
      <c r="CH110" s="1247"/>
      <c r="CI110" s="1247"/>
      <c r="CJ110" s="1247"/>
      <c r="CK110" s="1247"/>
      <c r="CL110" s="1247"/>
      <c r="CM110" s="1247"/>
      <c r="CN110" s="1247"/>
      <c r="CO110" s="1247"/>
      <c r="CP110" s="1247"/>
      <c r="CQ110" s="1247"/>
      <c r="CR110" s="1247"/>
      <c r="CS110" s="1247"/>
      <c r="CT110" s="1247"/>
      <c r="CU110" s="1247"/>
      <c r="CV110" s="1247"/>
      <c r="CW110" s="1247"/>
      <c r="CX110" s="1247"/>
      <c r="CY110" s="1247"/>
      <c r="CZ110" s="1247"/>
      <c r="DA110" s="1247"/>
      <c r="DB110" s="1247"/>
      <c r="DC110" s="1247"/>
      <c r="DD110" s="1247"/>
      <c r="DE110" s="1247"/>
      <c r="DF110" s="1247"/>
      <c r="DG110" s="1247"/>
      <c r="DH110" s="1247"/>
      <c r="DK110" s="1452">
        <f t="shared" si="18"/>
        <v>0</v>
      </c>
      <c r="DL110" s="1452">
        <f t="shared" si="19"/>
        <v>0</v>
      </c>
    </row>
    <row r="111" spans="1:116" ht="14.25" customHeight="1" x14ac:dyDescent="0.2">
      <c r="A111" s="456"/>
      <c r="B111" s="121"/>
      <c r="C111" s="121"/>
      <c r="D111" s="122"/>
      <c r="E111" s="479"/>
      <c r="F111" s="480"/>
      <c r="G111" s="478"/>
      <c r="H111" s="476"/>
      <c r="I111" s="448"/>
      <c r="J111" s="157"/>
      <c r="K111" s="1055">
        <f t="shared" si="12"/>
        <v>0</v>
      </c>
      <c r="L111" s="1056">
        <f t="shared" si="13"/>
        <v>0</v>
      </c>
      <c r="M111" s="1056">
        <f t="shared" si="14"/>
        <v>0</v>
      </c>
      <c r="N111" s="158"/>
      <c r="O111" s="124"/>
      <c r="P111" s="124"/>
      <c r="Q111" s="158"/>
      <c r="R111" s="1447">
        <f t="shared" si="20"/>
        <v>0</v>
      </c>
      <c r="S111" s="1448">
        <f t="shared" si="21"/>
        <v>0</v>
      </c>
      <c r="T111" s="125"/>
      <c r="U111" s="125"/>
      <c r="W111" s="480"/>
      <c r="X111" s="1065" t="str">
        <f>IF(W111=" "," ",IF(W111="Vehículos",VLOOKUP($X$16,'Datos Indices'!$A$38:$Z$50,22,FALSE),IF(W111="Ipim",VLOOKUP($X$16,'Datos Indices'!$A$38:$Z$50,7,FALSE),IF(W111="Dólar",VLOOKUP($X$16,'Datos Indices'!$A$38:$Z$50,4,FALSE),IF(W111="Gasoil",VLOOKUP($X$16,'Datos Indices'!$A$38:$Z$50,10,FALSE),IF(W111="WPU06 Pesificado",VLOOKUP($X$16,'Datos Indices'!$A$38:$Z$50,26,FALSE),0))))))</f>
        <v xml:space="preserve"> </v>
      </c>
      <c r="Y111" s="1066">
        <f t="shared" si="16"/>
        <v>0</v>
      </c>
      <c r="AA111" s="928"/>
      <c r="AB111" s="1065" t="str">
        <f>IF(AA111=" "," ",IF(AA111="Vehículos",VLOOKUP($X$16,'Datos Indices'!$A$38:$Z$50,22,FALSE),IF(AA111="Ipim",VLOOKUP($X$16,'Datos Indices'!$A$38:$Z$50,7,FALSE),IF(AA111="Dólar",VLOOKUP($X$16,'Datos Indices'!$A$38:$Z$50,4,FALSE),IF(AA111="Gasoil",VLOOKUP($X$16,'Datos Indices'!$A$38:$Z$50,10,FALSE),IF(AA111="WPU06 Pesificado",VLOOKUP($X$16,'Datos Indices'!$A$38:$Z$50,26,FALSE),0))))))</f>
        <v xml:space="preserve"> </v>
      </c>
      <c r="AC111" s="1066">
        <f t="shared" si="15"/>
        <v>0</v>
      </c>
      <c r="AE111" s="1450" t="str">
        <f t="shared" si="17"/>
        <v/>
      </c>
      <c r="AG111" s="1247"/>
      <c r="AH111" s="1247"/>
      <c r="AI111" s="1247"/>
      <c r="AJ111" s="1247"/>
      <c r="AK111" s="1247"/>
      <c r="AL111" s="1247"/>
      <c r="AM111" s="1247"/>
      <c r="AN111" s="1247"/>
      <c r="AO111" s="1247"/>
      <c r="AP111" s="1247"/>
      <c r="AQ111" s="1247"/>
      <c r="AR111" s="1247"/>
      <c r="AS111" s="1247"/>
      <c r="AT111" s="1247"/>
      <c r="AU111" s="1247"/>
      <c r="AV111" s="1247"/>
      <c r="AW111" s="1247"/>
      <c r="AX111" s="1247"/>
      <c r="AY111" s="1247"/>
      <c r="AZ111" s="1247"/>
      <c r="BA111" s="1247"/>
      <c r="BB111" s="1247"/>
      <c r="BC111" s="1247"/>
      <c r="BD111" s="1247"/>
      <c r="BE111" s="1247"/>
      <c r="BF111" s="1247"/>
      <c r="BG111" s="1247"/>
      <c r="BH111" s="1247"/>
      <c r="BI111" s="1247"/>
      <c r="BJ111" s="1247"/>
      <c r="BK111" s="1247"/>
      <c r="BL111" s="1247"/>
      <c r="BM111" s="1247"/>
      <c r="BN111" s="1247"/>
      <c r="BO111" s="1247"/>
      <c r="BP111" s="1247"/>
      <c r="BQ111" s="1247"/>
      <c r="BR111" s="1247"/>
      <c r="BS111" s="1247"/>
      <c r="BT111" s="1247"/>
      <c r="BU111" s="1247"/>
      <c r="BV111" s="1247"/>
      <c r="BW111" s="1247"/>
      <c r="BX111" s="1247"/>
      <c r="BY111" s="1247"/>
      <c r="BZ111" s="1247"/>
      <c r="CA111" s="1247"/>
      <c r="CB111" s="1247"/>
      <c r="CC111" s="1247"/>
      <c r="CD111" s="1247"/>
      <c r="CE111" s="1247"/>
      <c r="CF111" s="1247"/>
      <c r="CG111" s="1247"/>
      <c r="CH111" s="1247"/>
      <c r="CI111" s="1247"/>
      <c r="CJ111" s="1247"/>
      <c r="CK111" s="1247"/>
      <c r="CL111" s="1247"/>
      <c r="CM111" s="1247"/>
      <c r="CN111" s="1247"/>
      <c r="CO111" s="1247"/>
      <c r="CP111" s="1247"/>
      <c r="CQ111" s="1247"/>
      <c r="CR111" s="1247"/>
      <c r="CS111" s="1247"/>
      <c r="CT111" s="1247"/>
      <c r="CU111" s="1247"/>
      <c r="CV111" s="1247"/>
      <c r="CW111" s="1247"/>
      <c r="CX111" s="1247"/>
      <c r="CY111" s="1247"/>
      <c r="CZ111" s="1247"/>
      <c r="DA111" s="1247"/>
      <c r="DB111" s="1247"/>
      <c r="DC111" s="1247"/>
      <c r="DD111" s="1247"/>
      <c r="DE111" s="1247"/>
      <c r="DF111" s="1247"/>
      <c r="DG111" s="1247"/>
      <c r="DH111" s="1247"/>
      <c r="DK111" s="1452">
        <f t="shared" si="18"/>
        <v>0</v>
      </c>
      <c r="DL111" s="1452">
        <f t="shared" si="19"/>
        <v>0</v>
      </c>
    </row>
    <row r="112" spans="1:116" ht="14.25" customHeight="1" x14ac:dyDescent="0.2">
      <c r="A112" s="456"/>
      <c r="B112" s="121"/>
      <c r="C112" s="121"/>
      <c r="D112" s="122"/>
      <c r="E112" s="479"/>
      <c r="F112" s="480"/>
      <c r="G112" s="478"/>
      <c r="H112" s="476"/>
      <c r="I112" s="448"/>
      <c r="J112" s="157"/>
      <c r="K112" s="1055">
        <f t="shared" si="12"/>
        <v>0</v>
      </c>
      <c r="L112" s="1056">
        <f t="shared" si="13"/>
        <v>0</v>
      </c>
      <c r="M112" s="1056">
        <f t="shared" si="14"/>
        <v>0</v>
      </c>
      <c r="N112" s="158"/>
      <c r="O112" s="124"/>
      <c r="P112" s="124"/>
      <c r="Q112" s="158"/>
      <c r="R112" s="1447">
        <f t="shared" si="20"/>
        <v>0</v>
      </c>
      <c r="S112" s="1448">
        <f t="shared" si="21"/>
        <v>0</v>
      </c>
      <c r="T112" s="121"/>
      <c r="U112" s="125"/>
      <c r="W112" s="480"/>
      <c r="X112" s="1065" t="str">
        <f>IF(W112=" "," ",IF(W112="Vehículos",VLOOKUP($X$16,'Datos Indices'!$A$38:$Z$50,22,FALSE),IF(W112="Ipim",VLOOKUP($X$16,'Datos Indices'!$A$38:$Z$50,7,FALSE),IF(W112="Dólar",VLOOKUP($X$16,'Datos Indices'!$A$38:$Z$50,4,FALSE),IF(W112="Gasoil",VLOOKUP($X$16,'Datos Indices'!$A$38:$Z$50,10,FALSE),IF(W112="WPU06 Pesificado",VLOOKUP($X$16,'Datos Indices'!$A$38:$Z$50,26,FALSE),0))))))</f>
        <v xml:space="preserve"> </v>
      </c>
      <c r="Y112" s="1066">
        <f t="shared" si="16"/>
        <v>0</v>
      </c>
      <c r="AA112" s="928"/>
      <c r="AB112" s="1065" t="str">
        <f>IF(AA112=" "," ",IF(AA112="Vehículos",VLOOKUP($X$16,'Datos Indices'!$A$38:$Z$50,22,FALSE),IF(AA112="Ipim",VLOOKUP($X$16,'Datos Indices'!$A$38:$Z$50,7,FALSE),IF(AA112="Dólar",VLOOKUP($X$16,'Datos Indices'!$A$38:$Z$50,4,FALSE),IF(AA112="Gasoil",VLOOKUP($X$16,'Datos Indices'!$A$38:$Z$50,10,FALSE),IF(AA112="WPU06 Pesificado",VLOOKUP($X$16,'Datos Indices'!$A$38:$Z$50,26,FALSE),0))))))</f>
        <v xml:space="preserve"> </v>
      </c>
      <c r="AC112" s="1066">
        <f t="shared" si="15"/>
        <v>0</v>
      </c>
      <c r="AE112" s="1450" t="str">
        <f t="shared" si="17"/>
        <v/>
      </c>
      <c r="AG112" s="1247"/>
      <c r="AH112" s="1247"/>
      <c r="AI112" s="1247"/>
      <c r="AJ112" s="1247"/>
      <c r="AK112" s="1247"/>
      <c r="AL112" s="1247"/>
      <c r="AM112" s="1247"/>
      <c r="AN112" s="1247"/>
      <c r="AO112" s="1247"/>
      <c r="AP112" s="1247"/>
      <c r="AQ112" s="1247"/>
      <c r="AR112" s="1247"/>
      <c r="AS112" s="1247"/>
      <c r="AT112" s="1247"/>
      <c r="AU112" s="1247"/>
      <c r="AV112" s="1247"/>
      <c r="AW112" s="1247"/>
      <c r="AX112" s="1247"/>
      <c r="AY112" s="1247"/>
      <c r="AZ112" s="1247"/>
      <c r="BA112" s="1247"/>
      <c r="BB112" s="1247"/>
      <c r="BC112" s="1247"/>
      <c r="BD112" s="1247"/>
      <c r="BE112" s="1247"/>
      <c r="BF112" s="1247"/>
      <c r="BG112" s="1247"/>
      <c r="BH112" s="1247"/>
      <c r="BI112" s="1247"/>
      <c r="BJ112" s="1247"/>
      <c r="BK112" s="1247"/>
      <c r="BL112" s="1247"/>
      <c r="BM112" s="1247"/>
      <c r="BN112" s="1247"/>
      <c r="BO112" s="1247"/>
      <c r="BP112" s="1247"/>
      <c r="BQ112" s="1247"/>
      <c r="BR112" s="1247"/>
      <c r="BS112" s="1247"/>
      <c r="BT112" s="1247"/>
      <c r="BU112" s="1247"/>
      <c r="BV112" s="1247"/>
      <c r="BW112" s="1247"/>
      <c r="BX112" s="1247"/>
      <c r="BY112" s="1247"/>
      <c r="BZ112" s="1247"/>
      <c r="CA112" s="1247"/>
      <c r="CB112" s="1247"/>
      <c r="CC112" s="1247"/>
      <c r="CD112" s="1247"/>
      <c r="CE112" s="1247"/>
      <c r="CF112" s="1247"/>
      <c r="CG112" s="1247"/>
      <c r="CH112" s="1247"/>
      <c r="CI112" s="1247"/>
      <c r="CJ112" s="1247"/>
      <c r="CK112" s="1247"/>
      <c r="CL112" s="1247"/>
      <c r="CM112" s="1247"/>
      <c r="CN112" s="1247"/>
      <c r="CO112" s="1247"/>
      <c r="CP112" s="1247"/>
      <c r="CQ112" s="1247"/>
      <c r="CR112" s="1247"/>
      <c r="CS112" s="1247"/>
      <c r="CT112" s="1247"/>
      <c r="CU112" s="1247"/>
      <c r="CV112" s="1247"/>
      <c r="CW112" s="1247"/>
      <c r="CX112" s="1247"/>
      <c r="CY112" s="1247"/>
      <c r="CZ112" s="1247"/>
      <c r="DA112" s="1247"/>
      <c r="DB112" s="1247"/>
      <c r="DC112" s="1247"/>
      <c r="DD112" s="1247"/>
      <c r="DE112" s="1247"/>
      <c r="DF112" s="1247"/>
      <c r="DG112" s="1247"/>
      <c r="DH112" s="1247"/>
      <c r="DK112" s="1452">
        <f t="shared" si="18"/>
        <v>0</v>
      </c>
      <c r="DL112" s="1452">
        <f t="shared" si="19"/>
        <v>0</v>
      </c>
    </row>
    <row r="113" spans="1:116" ht="14.25" customHeight="1" x14ac:dyDescent="0.2">
      <c r="A113" s="456"/>
      <c r="B113" s="121"/>
      <c r="C113" s="121"/>
      <c r="D113" s="122"/>
      <c r="E113" s="479"/>
      <c r="F113" s="480"/>
      <c r="G113" s="478"/>
      <c r="H113" s="476"/>
      <c r="I113" s="448"/>
      <c r="J113" s="157"/>
      <c r="K113" s="1055">
        <f t="shared" si="12"/>
        <v>0</v>
      </c>
      <c r="L113" s="1056">
        <f t="shared" si="13"/>
        <v>0</v>
      </c>
      <c r="M113" s="1056">
        <f t="shared" si="14"/>
        <v>0</v>
      </c>
      <c r="N113" s="158"/>
      <c r="O113" s="124"/>
      <c r="P113" s="124"/>
      <c r="Q113" s="158"/>
      <c r="R113" s="1447">
        <f t="shared" si="20"/>
        <v>0</v>
      </c>
      <c r="S113" s="1448">
        <f t="shared" si="21"/>
        <v>0</v>
      </c>
      <c r="T113" s="121"/>
      <c r="U113" s="125"/>
      <c r="W113" s="480"/>
      <c r="X113" s="1065" t="str">
        <f>IF(W113=" "," ",IF(W113="Vehículos",VLOOKUP($X$16,'Datos Indices'!$A$38:$Z$50,22,FALSE),IF(W113="Ipim",VLOOKUP($X$16,'Datos Indices'!$A$38:$Z$50,7,FALSE),IF(W113="Dólar",VLOOKUP($X$16,'Datos Indices'!$A$38:$Z$50,4,FALSE),IF(W113="Gasoil",VLOOKUP($X$16,'Datos Indices'!$A$38:$Z$50,10,FALSE),IF(W113="WPU06 Pesificado",VLOOKUP($X$16,'Datos Indices'!$A$38:$Z$50,26,FALSE),0))))))</f>
        <v xml:space="preserve"> </v>
      </c>
      <c r="Y113" s="1066">
        <f t="shared" si="16"/>
        <v>0</v>
      </c>
      <c r="AA113" s="928"/>
      <c r="AB113" s="1065" t="str">
        <f>IF(AA113=" "," ",IF(AA113="Vehículos",VLOOKUP($X$16,'Datos Indices'!$A$38:$Z$50,22,FALSE),IF(AA113="Ipim",VLOOKUP($X$16,'Datos Indices'!$A$38:$Z$50,7,FALSE),IF(AA113="Dólar",VLOOKUP($X$16,'Datos Indices'!$A$38:$Z$50,4,FALSE),IF(AA113="Gasoil",VLOOKUP($X$16,'Datos Indices'!$A$38:$Z$50,10,FALSE),IF(AA113="WPU06 Pesificado",VLOOKUP($X$16,'Datos Indices'!$A$38:$Z$50,26,FALSE),0))))))</f>
        <v xml:space="preserve"> </v>
      </c>
      <c r="AC113" s="1066">
        <f t="shared" si="15"/>
        <v>0</v>
      </c>
      <c r="AE113" s="1450" t="str">
        <f t="shared" si="17"/>
        <v/>
      </c>
      <c r="AG113" s="1247"/>
      <c r="AH113" s="1247"/>
      <c r="AI113" s="1247"/>
      <c r="AJ113" s="1247"/>
      <c r="AK113" s="1247"/>
      <c r="AL113" s="1247"/>
      <c r="AM113" s="1247"/>
      <c r="AN113" s="1247"/>
      <c r="AO113" s="1247"/>
      <c r="AP113" s="1247"/>
      <c r="AQ113" s="1247"/>
      <c r="AR113" s="1247"/>
      <c r="AS113" s="1247"/>
      <c r="AT113" s="1247"/>
      <c r="AU113" s="1247"/>
      <c r="AV113" s="1247"/>
      <c r="AW113" s="1247"/>
      <c r="AX113" s="1247"/>
      <c r="AY113" s="1247"/>
      <c r="AZ113" s="1247"/>
      <c r="BA113" s="1247"/>
      <c r="BB113" s="1247"/>
      <c r="BC113" s="1247"/>
      <c r="BD113" s="1247"/>
      <c r="BE113" s="1247"/>
      <c r="BF113" s="1247"/>
      <c r="BG113" s="1247"/>
      <c r="BH113" s="1247"/>
      <c r="BI113" s="1247"/>
      <c r="BJ113" s="1247"/>
      <c r="BK113" s="1247"/>
      <c r="BL113" s="1247"/>
      <c r="BM113" s="1247"/>
      <c r="BN113" s="1247"/>
      <c r="BO113" s="1247"/>
      <c r="BP113" s="1247"/>
      <c r="BQ113" s="1247"/>
      <c r="BR113" s="1247"/>
      <c r="BS113" s="1247"/>
      <c r="BT113" s="1247"/>
      <c r="BU113" s="1247"/>
      <c r="BV113" s="1247"/>
      <c r="BW113" s="1247"/>
      <c r="BX113" s="1247"/>
      <c r="BY113" s="1247"/>
      <c r="BZ113" s="1247"/>
      <c r="CA113" s="1247"/>
      <c r="CB113" s="1247"/>
      <c r="CC113" s="1247"/>
      <c r="CD113" s="1247"/>
      <c r="CE113" s="1247"/>
      <c r="CF113" s="1247"/>
      <c r="CG113" s="1247"/>
      <c r="CH113" s="1247"/>
      <c r="CI113" s="1247"/>
      <c r="CJ113" s="1247"/>
      <c r="CK113" s="1247"/>
      <c r="CL113" s="1247"/>
      <c r="CM113" s="1247"/>
      <c r="CN113" s="1247"/>
      <c r="CO113" s="1247"/>
      <c r="CP113" s="1247"/>
      <c r="CQ113" s="1247"/>
      <c r="CR113" s="1247"/>
      <c r="CS113" s="1247"/>
      <c r="CT113" s="1247"/>
      <c r="CU113" s="1247"/>
      <c r="CV113" s="1247"/>
      <c r="CW113" s="1247"/>
      <c r="CX113" s="1247"/>
      <c r="CY113" s="1247"/>
      <c r="CZ113" s="1247"/>
      <c r="DA113" s="1247"/>
      <c r="DB113" s="1247"/>
      <c r="DC113" s="1247"/>
      <c r="DD113" s="1247"/>
      <c r="DE113" s="1247"/>
      <c r="DF113" s="1247"/>
      <c r="DG113" s="1247"/>
      <c r="DH113" s="1247"/>
      <c r="DK113" s="1452">
        <f t="shared" si="18"/>
        <v>0</v>
      </c>
      <c r="DL113" s="1452">
        <f t="shared" si="19"/>
        <v>0</v>
      </c>
    </row>
    <row r="114" spans="1:116" ht="14.25" customHeight="1" x14ac:dyDescent="0.2">
      <c r="A114" s="456"/>
      <c r="B114" s="121"/>
      <c r="C114" s="121"/>
      <c r="D114" s="122"/>
      <c r="E114" s="479"/>
      <c r="F114" s="480"/>
      <c r="G114" s="478"/>
      <c r="H114" s="476"/>
      <c r="I114" s="448"/>
      <c r="J114" s="157"/>
      <c r="K114" s="1055">
        <f t="shared" si="12"/>
        <v>0</v>
      </c>
      <c r="L114" s="1056">
        <f t="shared" si="13"/>
        <v>0</v>
      </c>
      <c r="M114" s="1056">
        <f t="shared" si="14"/>
        <v>0</v>
      </c>
      <c r="N114" s="158"/>
      <c r="O114" s="124"/>
      <c r="P114" s="124"/>
      <c r="Q114" s="158"/>
      <c r="R114" s="1447">
        <f t="shared" si="20"/>
        <v>0</v>
      </c>
      <c r="S114" s="1448">
        <f t="shared" si="21"/>
        <v>0</v>
      </c>
      <c r="T114" s="121"/>
      <c r="U114" s="125"/>
      <c r="W114" s="480"/>
      <c r="X114" s="1065" t="str">
        <f>IF(W114=" "," ",IF(W114="Vehículos",VLOOKUP($X$16,'Datos Indices'!$A$38:$Z$50,22,FALSE),IF(W114="Ipim",VLOOKUP($X$16,'Datos Indices'!$A$38:$Z$50,7,FALSE),IF(W114="Dólar",VLOOKUP($X$16,'Datos Indices'!$A$38:$Z$50,4,FALSE),IF(W114="Gasoil",VLOOKUP($X$16,'Datos Indices'!$A$38:$Z$50,10,FALSE),IF(W114="WPU06 Pesificado",VLOOKUP($X$16,'Datos Indices'!$A$38:$Z$50,26,FALSE),0))))))</f>
        <v xml:space="preserve"> </v>
      </c>
      <c r="Y114" s="1066">
        <f t="shared" si="16"/>
        <v>0</v>
      </c>
      <c r="AA114" s="928"/>
      <c r="AB114" s="1065" t="str">
        <f>IF(AA114=" "," ",IF(AA114="Vehículos",VLOOKUP($X$16,'Datos Indices'!$A$38:$Z$50,22,FALSE),IF(AA114="Ipim",VLOOKUP($X$16,'Datos Indices'!$A$38:$Z$50,7,FALSE),IF(AA114="Dólar",VLOOKUP($X$16,'Datos Indices'!$A$38:$Z$50,4,FALSE),IF(AA114="Gasoil",VLOOKUP($X$16,'Datos Indices'!$A$38:$Z$50,10,FALSE),IF(AA114="WPU06 Pesificado",VLOOKUP($X$16,'Datos Indices'!$A$38:$Z$50,26,FALSE),0))))))</f>
        <v xml:space="preserve"> </v>
      </c>
      <c r="AC114" s="1066">
        <f t="shared" si="15"/>
        <v>0</v>
      </c>
      <c r="AE114" s="1450" t="str">
        <f t="shared" si="17"/>
        <v/>
      </c>
      <c r="AG114" s="1247"/>
      <c r="AH114" s="1247"/>
      <c r="AI114" s="1247"/>
      <c r="AJ114" s="1247"/>
      <c r="AK114" s="1247"/>
      <c r="AL114" s="1247"/>
      <c r="AM114" s="1247"/>
      <c r="AN114" s="1247"/>
      <c r="AO114" s="1247"/>
      <c r="AP114" s="1247"/>
      <c r="AQ114" s="1247"/>
      <c r="AR114" s="1247"/>
      <c r="AS114" s="1247"/>
      <c r="AT114" s="1247"/>
      <c r="AU114" s="1247"/>
      <c r="AV114" s="1247"/>
      <c r="AW114" s="1247"/>
      <c r="AX114" s="1247"/>
      <c r="AY114" s="1247"/>
      <c r="AZ114" s="1247"/>
      <c r="BA114" s="1247"/>
      <c r="BB114" s="1247"/>
      <c r="BC114" s="1247"/>
      <c r="BD114" s="1247"/>
      <c r="BE114" s="1247"/>
      <c r="BF114" s="1247"/>
      <c r="BG114" s="1247"/>
      <c r="BH114" s="1247"/>
      <c r="BI114" s="1247"/>
      <c r="BJ114" s="1247"/>
      <c r="BK114" s="1247"/>
      <c r="BL114" s="1247"/>
      <c r="BM114" s="1247"/>
      <c r="BN114" s="1247"/>
      <c r="BO114" s="1247"/>
      <c r="BP114" s="1247"/>
      <c r="BQ114" s="1247"/>
      <c r="BR114" s="1247"/>
      <c r="BS114" s="1247"/>
      <c r="BT114" s="1247"/>
      <c r="BU114" s="1247"/>
      <c r="BV114" s="1247"/>
      <c r="BW114" s="1247"/>
      <c r="BX114" s="1247"/>
      <c r="BY114" s="1247"/>
      <c r="BZ114" s="1247"/>
      <c r="CA114" s="1247"/>
      <c r="CB114" s="1247"/>
      <c r="CC114" s="1247"/>
      <c r="CD114" s="1247"/>
      <c r="CE114" s="1247"/>
      <c r="CF114" s="1247"/>
      <c r="CG114" s="1247"/>
      <c r="CH114" s="1247"/>
      <c r="CI114" s="1247"/>
      <c r="CJ114" s="1247"/>
      <c r="CK114" s="1247"/>
      <c r="CL114" s="1247"/>
      <c r="CM114" s="1247"/>
      <c r="CN114" s="1247"/>
      <c r="CO114" s="1247"/>
      <c r="CP114" s="1247"/>
      <c r="CQ114" s="1247"/>
      <c r="CR114" s="1247"/>
      <c r="CS114" s="1247"/>
      <c r="CT114" s="1247"/>
      <c r="CU114" s="1247"/>
      <c r="CV114" s="1247"/>
      <c r="CW114" s="1247"/>
      <c r="CX114" s="1247"/>
      <c r="CY114" s="1247"/>
      <c r="CZ114" s="1247"/>
      <c r="DA114" s="1247"/>
      <c r="DB114" s="1247"/>
      <c r="DC114" s="1247"/>
      <c r="DD114" s="1247"/>
      <c r="DE114" s="1247"/>
      <c r="DF114" s="1247"/>
      <c r="DG114" s="1247"/>
      <c r="DH114" s="1247"/>
      <c r="DK114" s="1452">
        <f t="shared" si="18"/>
        <v>0</v>
      </c>
      <c r="DL114" s="1452">
        <f t="shared" si="19"/>
        <v>0</v>
      </c>
    </row>
    <row r="115" spans="1:116" ht="14.25" customHeight="1" x14ac:dyDescent="0.2">
      <c r="A115" s="456"/>
      <c r="B115" s="121"/>
      <c r="C115" s="121"/>
      <c r="D115" s="122"/>
      <c r="E115" s="479"/>
      <c r="F115" s="480"/>
      <c r="G115" s="478"/>
      <c r="H115" s="476"/>
      <c r="I115" s="448"/>
      <c r="J115" s="157"/>
      <c r="K115" s="1055">
        <f t="shared" si="12"/>
        <v>0</v>
      </c>
      <c r="L115" s="1056">
        <f t="shared" si="13"/>
        <v>0</v>
      </c>
      <c r="M115" s="1056">
        <f t="shared" si="14"/>
        <v>0</v>
      </c>
      <c r="N115" s="158"/>
      <c r="O115" s="124"/>
      <c r="P115" s="124"/>
      <c r="Q115" s="158"/>
      <c r="R115" s="1447">
        <f t="shared" si="20"/>
        <v>0</v>
      </c>
      <c r="S115" s="1448">
        <f t="shared" si="21"/>
        <v>0</v>
      </c>
      <c r="T115" s="125"/>
      <c r="U115" s="125"/>
      <c r="W115" s="480"/>
      <c r="X115" s="1065" t="str">
        <f>IF(W115=" "," ",IF(W115="Vehículos",VLOOKUP($X$16,'Datos Indices'!$A$38:$Z$50,22,FALSE),IF(W115="Ipim",VLOOKUP($X$16,'Datos Indices'!$A$38:$Z$50,7,FALSE),IF(W115="Dólar",VLOOKUP($X$16,'Datos Indices'!$A$38:$Z$50,4,FALSE),IF(W115="Gasoil",VLOOKUP($X$16,'Datos Indices'!$A$38:$Z$50,10,FALSE),IF(W115="WPU06 Pesificado",VLOOKUP($X$16,'Datos Indices'!$A$38:$Z$50,26,FALSE),0))))))</f>
        <v xml:space="preserve"> </v>
      </c>
      <c r="Y115" s="1066">
        <f t="shared" si="16"/>
        <v>0</v>
      </c>
      <c r="AA115" s="928"/>
      <c r="AB115" s="1065" t="str">
        <f>IF(AA115=" "," ",IF(AA115="Vehículos",VLOOKUP($X$16,'Datos Indices'!$A$38:$Z$50,22,FALSE),IF(AA115="Ipim",VLOOKUP($X$16,'Datos Indices'!$A$38:$Z$50,7,FALSE),IF(AA115="Dólar",VLOOKUP($X$16,'Datos Indices'!$A$38:$Z$50,4,FALSE),IF(AA115="Gasoil",VLOOKUP($X$16,'Datos Indices'!$A$38:$Z$50,10,FALSE),IF(AA115="WPU06 Pesificado",VLOOKUP($X$16,'Datos Indices'!$A$38:$Z$50,26,FALSE),0))))))</f>
        <v xml:space="preserve"> </v>
      </c>
      <c r="AC115" s="1066">
        <f t="shared" si="15"/>
        <v>0</v>
      </c>
      <c r="AE115" s="1450" t="str">
        <f t="shared" si="17"/>
        <v/>
      </c>
      <c r="AG115" s="1247"/>
      <c r="AH115" s="1247"/>
      <c r="AI115" s="1247"/>
      <c r="AJ115" s="1247"/>
      <c r="AK115" s="1247"/>
      <c r="AL115" s="1247"/>
      <c r="AM115" s="1247"/>
      <c r="AN115" s="1247"/>
      <c r="AO115" s="1247"/>
      <c r="AP115" s="1247"/>
      <c r="AQ115" s="1247"/>
      <c r="AR115" s="1247"/>
      <c r="AS115" s="1247"/>
      <c r="AT115" s="1247"/>
      <c r="AU115" s="1247"/>
      <c r="AV115" s="1247"/>
      <c r="AW115" s="1247"/>
      <c r="AX115" s="1247"/>
      <c r="AY115" s="1247"/>
      <c r="AZ115" s="1247"/>
      <c r="BA115" s="1247"/>
      <c r="BB115" s="1247"/>
      <c r="BC115" s="1247"/>
      <c r="BD115" s="1247"/>
      <c r="BE115" s="1247"/>
      <c r="BF115" s="1247"/>
      <c r="BG115" s="1247"/>
      <c r="BH115" s="1247"/>
      <c r="BI115" s="1247"/>
      <c r="BJ115" s="1247"/>
      <c r="BK115" s="1247"/>
      <c r="BL115" s="1247"/>
      <c r="BM115" s="1247"/>
      <c r="BN115" s="1247"/>
      <c r="BO115" s="1247"/>
      <c r="BP115" s="1247"/>
      <c r="BQ115" s="1247"/>
      <c r="BR115" s="1247"/>
      <c r="BS115" s="1247"/>
      <c r="BT115" s="1247"/>
      <c r="BU115" s="1247"/>
      <c r="BV115" s="1247"/>
      <c r="BW115" s="1247"/>
      <c r="BX115" s="1247"/>
      <c r="BY115" s="1247"/>
      <c r="BZ115" s="1247"/>
      <c r="CA115" s="1247"/>
      <c r="CB115" s="1247"/>
      <c r="CC115" s="1247"/>
      <c r="CD115" s="1247"/>
      <c r="CE115" s="1247"/>
      <c r="CF115" s="1247"/>
      <c r="CG115" s="1247"/>
      <c r="CH115" s="1247"/>
      <c r="CI115" s="1247"/>
      <c r="CJ115" s="1247"/>
      <c r="CK115" s="1247"/>
      <c r="CL115" s="1247"/>
      <c r="CM115" s="1247"/>
      <c r="CN115" s="1247"/>
      <c r="CO115" s="1247"/>
      <c r="CP115" s="1247"/>
      <c r="CQ115" s="1247"/>
      <c r="CR115" s="1247"/>
      <c r="CS115" s="1247"/>
      <c r="CT115" s="1247"/>
      <c r="CU115" s="1247"/>
      <c r="CV115" s="1247"/>
      <c r="CW115" s="1247"/>
      <c r="CX115" s="1247"/>
      <c r="CY115" s="1247"/>
      <c r="CZ115" s="1247"/>
      <c r="DA115" s="1247"/>
      <c r="DB115" s="1247"/>
      <c r="DC115" s="1247"/>
      <c r="DD115" s="1247"/>
      <c r="DE115" s="1247"/>
      <c r="DF115" s="1247"/>
      <c r="DG115" s="1247"/>
      <c r="DH115" s="1247"/>
      <c r="DK115" s="1452">
        <f t="shared" si="18"/>
        <v>0</v>
      </c>
      <c r="DL115" s="1452">
        <f t="shared" si="19"/>
        <v>0</v>
      </c>
    </row>
    <row r="116" spans="1:116" ht="14.25" customHeight="1" x14ac:dyDescent="0.2">
      <c r="A116" s="456"/>
      <c r="B116" s="121"/>
      <c r="C116" s="121"/>
      <c r="D116" s="122"/>
      <c r="E116" s="479"/>
      <c r="F116" s="480"/>
      <c r="G116" s="478"/>
      <c r="H116" s="476"/>
      <c r="I116" s="448"/>
      <c r="J116" s="157"/>
      <c r="K116" s="1055">
        <f t="shared" si="12"/>
        <v>0</v>
      </c>
      <c r="L116" s="1056">
        <f t="shared" si="13"/>
        <v>0</v>
      </c>
      <c r="M116" s="1056">
        <f t="shared" si="14"/>
        <v>0</v>
      </c>
      <c r="N116" s="158"/>
      <c r="O116" s="124"/>
      <c r="P116" s="124"/>
      <c r="Q116" s="158"/>
      <c r="R116" s="1447">
        <f t="shared" si="20"/>
        <v>0</v>
      </c>
      <c r="S116" s="1448">
        <f t="shared" si="21"/>
        <v>0</v>
      </c>
      <c r="T116" s="121"/>
      <c r="U116" s="125"/>
      <c r="W116" s="480"/>
      <c r="X116" s="1065" t="str">
        <f>IF(W116=" "," ",IF(W116="Vehículos",VLOOKUP($X$16,'Datos Indices'!$A$38:$Z$50,22,FALSE),IF(W116="Ipim",VLOOKUP($X$16,'Datos Indices'!$A$38:$Z$50,7,FALSE),IF(W116="Dólar",VLOOKUP($X$16,'Datos Indices'!$A$38:$Z$50,4,FALSE),IF(W116="Gasoil",VLOOKUP($X$16,'Datos Indices'!$A$38:$Z$50,10,FALSE),IF(W116="WPU06 Pesificado",VLOOKUP($X$16,'Datos Indices'!$A$38:$Z$50,26,FALSE),0))))))</f>
        <v xml:space="preserve"> </v>
      </c>
      <c r="Y116" s="1066">
        <f t="shared" si="16"/>
        <v>0</v>
      </c>
      <c r="AA116" s="928"/>
      <c r="AB116" s="1065" t="str">
        <f>IF(AA116=" "," ",IF(AA116="Vehículos",VLOOKUP($X$16,'Datos Indices'!$A$38:$Z$50,22,FALSE),IF(AA116="Ipim",VLOOKUP($X$16,'Datos Indices'!$A$38:$Z$50,7,FALSE),IF(AA116="Dólar",VLOOKUP($X$16,'Datos Indices'!$A$38:$Z$50,4,FALSE),IF(AA116="Gasoil",VLOOKUP($X$16,'Datos Indices'!$A$38:$Z$50,10,FALSE),IF(AA116="WPU06 Pesificado",VLOOKUP($X$16,'Datos Indices'!$A$38:$Z$50,26,FALSE),0))))))</f>
        <v xml:space="preserve"> </v>
      </c>
      <c r="AC116" s="1066">
        <f t="shared" si="15"/>
        <v>0</v>
      </c>
      <c r="AE116" s="1450" t="str">
        <f t="shared" si="17"/>
        <v/>
      </c>
      <c r="AG116" s="1247"/>
      <c r="AH116" s="1247"/>
      <c r="AI116" s="1247"/>
      <c r="AJ116" s="1247"/>
      <c r="AK116" s="1247"/>
      <c r="AL116" s="1247"/>
      <c r="AM116" s="1247"/>
      <c r="AN116" s="1247"/>
      <c r="AO116" s="1247"/>
      <c r="AP116" s="1247"/>
      <c r="AQ116" s="1247"/>
      <c r="AR116" s="1247"/>
      <c r="AS116" s="1247"/>
      <c r="AT116" s="1247"/>
      <c r="AU116" s="1247"/>
      <c r="AV116" s="1247"/>
      <c r="AW116" s="1247"/>
      <c r="AX116" s="1247"/>
      <c r="AY116" s="1247"/>
      <c r="AZ116" s="1247"/>
      <c r="BA116" s="1247"/>
      <c r="BB116" s="1247"/>
      <c r="BC116" s="1247"/>
      <c r="BD116" s="1247"/>
      <c r="BE116" s="1247"/>
      <c r="BF116" s="1247"/>
      <c r="BG116" s="1247"/>
      <c r="BH116" s="1247"/>
      <c r="BI116" s="1247"/>
      <c r="BJ116" s="1247"/>
      <c r="BK116" s="1247"/>
      <c r="BL116" s="1247"/>
      <c r="BM116" s="1247"/>
      <c r="BN116" s="1247"/>
      <c r="BO116" s="1247"/>
      <c r="BP116" s="1247"/>
      <c r="BQ116" s="1247"/>
      <c r="BR116" s="1247"/>
      <c r="BS116" s="1247"/>
      <c r="BT116" s="1247"/>
      <c r="BU116" s="1247"/>
      <c r="BV116" s="1247"/>
      <c r="BW116" s="1247"/>
      <c r="BX116" s="1247"/>
      <c r="BY116" s="1247"/>
      <c r="BZ116" s="1247"/>
      <c r="CA116" s="1247"/>
      <c r="CB116" s="1247"/>
      <c r="CC116" s="1247"/>
      <c r="CD116" s="1247"/>
      <c r="CE116" s="1247"/>
      <c r="CF116" s="1247"/>
      <c r="CG116" s="1247"/>
      <c r="CH116" s="1247"/>
      <c r="CI116" s="1247"/>
      <c r="CJ116" s="1247"/>
      <c r="CK116" s="1247"/>
      <c r="CL116" s="1247"/>
      <c r="CM116" s="1247"/>
      <c r="CN116" s="1247"/>
      <c r="CO116" s="1247"/>
      <c r="CP116" s="1247"/>
      <c r="CQ116" s="1247"/>
      <c r="CR116" s="1247"/>
      <c r="CS116" s="1247"/>
      <c r="CT116" s="1247"/>
      <c r="CU116" s="1247"/>
      <c r="CV116" s="1247"/>
      <c r="CW116" s="1247"/>
      <c r="CX116" s="1247"/>
      <c r="CY116" s="1247"/>
      <c r="CZ116" s="1247"/>
      <c r="DA116" s="1247"/>
      <c r="DB116" s="1247"/>
      <c r="DC116" s="1247"/>
      <c r="DD116" s="1247"/>
      <c r="DE116" s="1247"/>
      <c r="DF116" s="1247"/>
      <c r="DG116" s="1247"/>
      <c r="DH116" s="1247"/>
      <c r="DK116" s="1452">
        <f t="shared" si="18"/>
        <v>0</v>
      </c>
      <c r="DL116" s="1452">
        <f t="shared" si="19"/>
        <v>0</v>
      </c>
    </row>
    <row r="117" spans="1:116" ht="14.25" customHeight="1" x14ac:dyDescent="0.2">
      <c r="A117" s="456"/>
      <c r="B117" s="121"/>
      <c r="C117" s="121"/>
      <c r="D117" s="122"/>
      <c r="E117" s="479"/>
      <c r="F117" s="480"/>
      <c r="G117" s="478"/>
      <c r="H117" s="476"/>
      <c r="I117" s="448"/>
      <c r="J117" s="157"/>
      <c r="K117" s="1055">
        <f t="shared" si="12"/>
        <v>0</v>
      </c>
      <c r="L117" s="1056">
        <f t="shared" si="13"/>
        <v>0</v>
      </c>
      <c r="M117" s="1056">
        <f t="shared" si="14"/>
        <v>0</v>
      </c>
      <c r="N117" s="158"/>
      <c r="O117" s="124"/>
      <c r="P117" s="124"/>
      <c r="Q117" s="158"/>
      <c r="R117" s="1447">
        <f t="shared" si="20"/>
        <v>0</v>
      </c>
      <c r="S117" s="1448">
        <f t="shared" si="21"/>
        <v>0</v>
      </c>
      <c r="T117" s="121"/>
      <c r="U117" s="125"/>
      <c r="W117" s="480"/>
      <c r="X117" s="1065" t="str">
        <f>IF(W117=" "," ",IF(W117="Vehículos",VLOOKUP($X$16,'Datos Indices'!$A$38:$Z$50,22,FALSE),IF(W117="Ipim",VLOOKUP($X$16,'Datos Indices'!$A$38:$Z$50,7,FALSE),IF(W117="Dólar",VLOOKUP($X$16,'Datos Indices'!$A$38:$Z$50,4,FALSE),IF(W117="Gasoil",VLOOKUP($X$16,'Datos Indices'!$A$38:$Z$50,10,FALSE),IF(W117="WPU06 Pesificado",VLOOKUP($X$16,'Datos Indices'!$A$38:$Z$50,26,FALSE),0))))))</f>
        <v xml:space="preserve"> </v>
      </c>
      <c r="Y117" s="1066">
        <f t="shared" si="16"/>
        <v>0</v>
      </c>
      <c r="AA117" s="928"/>
      <c r="AB117" s="1065" t="str">
        <f>IF(AA117=" "," ",IF(AA117="Vehículos",VLOOKUP($X$16,'Datos Indices'!$A$38:$Z$50,22,FALSE),IF(AA117="Ipim",VLOOKUP($X$16,'Datos Indices'!$A$38:$Z$50,7,FALSE),IF(AA117="Dólar",VLOOKUP($X$16,'Datos Indices'!$A$38:$Z$50,4,FALSE),IF(AA117="Gasoil",VLOOKUP($X$16,'Datos Indices'!$A$38:$Z$50,10,FALSE),IF(AA117="WPU06 Pesificado",VLOOKUP($X$16,'Datos Indices'!$A$38:$Z$50,26,FALSE),0))))))</f>
        <v xml:space="preserve"> </v>
      </c>
      <c r="AC117" s="1066">
        <f t="shared" si="15"/>
        <v>0</v>
      </c>
      <c r="AE117" s="1450" t="str">
        <f t="shared" si="17"/>
        <v/>
      </c>
      <c r="AG117" s="1247"/>
      <c r="AH117" s="1247"/>
      <c r="AI117" s="1247"/>
      <c r="AJ117" s="1247"/>
      <c r="AK117" s="1247"/>
      <c r="AL117" s="1247"/>
      <c r="AM117" s="1247"/>
      <c r="AN117" s="1247"/>
      <c r="AO117" s="1247"/>
      <c r="AP117" s="1247"/>
      <c r="AQ117" s="1247"/>
      <c r="AR117" s="1247"/>
      <c r="AS117" s="1247"/>
      <c r="AT117" s="1247"/>
      <c r="AU117" s="1247"/>
      <c r="AV117" s="1247"/>
      <c r="AW117" s="1247"/>
      <c r="AX117" s="1247"/>
      <c r="AY117" s="1247"/>
      <c r="AZ117" s="1247"/>
      <c r="BA117" s="1247"/>
      <c r="BB117" s="1247"/>
      <c r="BC117" s="1247"/>
      <c r="BD117" s="1247"/>
      <c r="BE117" s="1247"/>
      <c r="BF117" s="1247"/>
      <c r="BG117" s="1247"/>
      <c r="BH117" s="1247"/>
      <c r="BI117" s="1247"/>
      <c r="BJ117" s="1247"/>
      <c r="BK117" s="1247"/>
      <c r="BL117" s="1247"/>
      <c r="BM117" s="1247"/>
      <c r="BN117" s="1247"/>
      <c r="BO117" s="1247"/>
      <c r="BP117" s="1247"/>
      <c r="BQ117" s="1247"/>
      <c r="BR117" s="1247"/>
      <c r="BS117" s="1247"/>
      <c r="BT117" s="1247"/>
      <c r="BU117" s="1247"/>
      <c r="BV117" s="1247"/>
      <c r="BW117" s="1247"/>
      <c r="BX117" s="1247"/>
      <c r="BY117" s="1247"/>
      <c r="BZ117" s="1247"/>
      <c r="CA117" s="1247"/>
      <c r="CB117" s="1247"/>
      <c r="CC117" s="1247"/>
      <c r="CD117" s="1247"/>
      <c r="CE117" s="1247"/>
      <c r="CF117" s="1247"/>
      <c r="CG117" s="1247"/>
      <c r="CH117" s="1247"/>
      <c r="CI117" s="1247"/>
      <c r="CJ117" s="1247"/>
      <c r="CK117" s="1247"/>
      <c r="CL117" s="1247"/>
      <c r="CM117" s="1247"/>
      <c r="CN117" s="1247"/>
      <c r="CO117" s="1247"/>
      <c r="CP117" s="1247"/>
      <c r="CQ117" s="1247"/>
      <c r="CR117" s="1247"/>
      <c r="CS117" s="1247"/>
      <c r="CT117" s="1247"/>
      <c r="CU117" s="1247"/>
      <c r="CV117" s="1247"/>
      <c r="CW117" s="1247"/>
      <c r="CX117" s="1247"/>
      <c r="CY117" s="1247"/>
      <c r="CZ117" s="1247"/>
      <c r="DA117" s="1247"/>
      <c r="DB117" s="1247"/>
      <c r="DC117" s="1247"/>
      <c r="DD117" s="1247"/>
      <c r="DE117" s="1247"/>
      <c r="DF117" s="1247"/>
      <c r="DG117" s="1247"/>
      <c r="DH117" s="1247"/>
      <c r="DK117" s="1452">
        <f t="shared" si="18"/>
        <v>0</v>
      </c>
      <c r="DL117" s="1452">
        <f t="shared" si="19"/>
        <v>0</v>
      </c>
    </row>
    <row r="118" spans="1:116" ht="14.25" customHeight="1" x14ac:dyDescent="0.2">
      <c r="A118" s="456"/>
      <c r="B118" s="121"/>
      <c r="C118" s="121"/>
      <c r="D118" s="122"/>
      <c r="E118" s="479"/>
      <c r="F118" s="480"/>
      <c r="G118" s="478"/>
      <c r="H118" s="476"/>
      <c r="I118" s="448"/>
      <c r="J118" s="157"/>
      <c r="K118" s="1055">
        <f t="shared" si="12"/>
        <v>0</v>
      </c>
      <c r="L118" s="1056">
        <f t="shared" si="13"/>
        <v>0</v>
      </c>
      <c r="M118" s="1056">
        <f t="shared" si="14"/>
        <v>0</v>
      </c>
      <c r="N118" s="158"/>
      <c r="O118" s="124"/>
      <c r="P118" s="124"/>
      <c r="Q118" s="158"/>
      <c r="R118" s="1447">
        <f t="shared" si="20"/>
        <v>0</v>
      </c>
      <c r="S118" s="1448">
        <f t="shared" si="21"/>
        <v>0</v>
      </c>
      <c r="T118" s="121"/>
      <c r="U118" s="125"/>
      <c r="W118" s="480"/>
      <c r="X118" s="1065" t="str">
        <f>IF(W118=" "," ",IF(W118="Vehículos",VLOOKUP($X$16,'Datos Indices'!$A$38:$Z$50,22,FALSE),IF(W118="Ipim",VLOOKUP($X$16,'Datos Indices'!$A$38:$Z$50,7,FALSE),IF(W118="Dólar",VLOOKUP($X$16,'Datos Indices'!$A$38:$Z$50,4,FALSE),IF(W118="Gasoil",VLOOKUP($X$16,'Datos Indices'!$A$38:$Z$50,10,FALSE),IF(W118="WPU06 Pesificado",VLOOKUP($X$16,'Datos Indices'!$A$38:$Z$50,26,FALSE),0))))))</f>
        <v xml:space="preserve"> </v>
      </c>
      <c r="Y118" s="1066">
        <f t="shared" si="16"/>
        <v>0</v>
      </c>
      <c r="AA118" s="928"/>
      <c r="AB118" s="1065" t="str">
        <f>IF(AA118=" "," ",IF(AA118="Vehículos",VLOOKUP($X$16,'Datos Indices'!$A$38:$Z$50,22,FALSE),IF(AA118="Ipim",VLOOKUP($X$16,'Datos Indices'!$A$38:$Z$50,7,FALSE),IF(AA118="Dólar",VLOOKUP($X$16,'Datos Indices'!$A$38:$Z$50,4,FALSE),IF(AA118="Gasoil",VLOOKUP($X$16,'Datos Indices'!$A$38:$Z$50,10,FALSE),IF(AA118="WPU06 Pesificado",VLOOKUP($X$16,'Datos Indices'!$A$38:$Z$50,26,FALSE),0))))))</f>
        <v xml:space="preserve"> </v>
      </c>
      <c r="AC118" s="1066">
        <f t="shared" si="15"/>
        <v>0</v>
      </c>
      <c r="AE118" s="1450" t="str">
        <f t="shared" si="17"/>
        <v/>
      </c>
      <c r="AG118" s="1247"/>
      <c r="AH118" s="1247"/>
      <c r="AI118" s="1247"/>
      <c r="AJ118" s="1247"/>
      <c r="AK118" s="1247"/>
      <c r="AL118" s="1247"/>
      <c r="AM118" s="1247"/>
      <c r="AN118" s="1247"/>
      <c r="AO118" s="1247"/>
      <c r="AP118" s="1247"/>
      <c r="AQ118" s="1247"/>
      <c r="AR118" s="1247"/>
      <c r="AS118" s="1247"/>
      <c r="AT118" s="1247"/>
      <c r="AU118" s="1247"/>
      <c r="AV118" s="1247"/>
      <c r="AW118" s="1247"/>
      <c r="AX118" s="1247"/>
      <c r="AY118" s="1247"/>
      <c r="AZ118" s="1247"/>
      <c r="BA118" s="1247"/>
      <c r="BB118" s="1247"/>
      <c r="BC118" s="1247"/>
      <c r="BD118" s="1247"/>
      <c r="BE118" s="1247"/>
      <c r="BF118" s="1247"/>
      <c r="BG118" s="1247"/>
      <c r="BH118" s="1247"/>
      <c r="BI118" s="1247"/>
      <c r="BJ118" s="1247"/>
      <c r="BK118" s="1247"/>
      <c r="BL118" s="1247"/>
      <c r="BM118" s="1247"/>
      <c r="BN118" s="1247"/>
      <c r="BO118" s="1247"/>
      <c r="BP118" s="1247"/>
      <c r="BQ118" s="1247"/>
      <c r="BR118" s="1247"/>
      <c r="BS118" s="1247"/>
      <c r="BT118" s="1247"/>
      <c r="BU118" s="1247"/>
      <c r="BV118" s="1247"/>
      <c r="BW118" s="1247"/>
      <c r="BX118" s="1247"/>
      <c r="BY118" s="1247"/>
      <c r="BZ118" s="1247"/>
      <c r="CA118" s="1247"/>
      <c r="CB118" s="1247"/>
      <c r="CC118" s="1247"/>
      <c r="CD118" s="1247"/>
      <c r="CE118" s="1247"/>
      <c r="CF118" s="1247"/>
      <c r="CG118" s="1247"/>
      <c r="CH118" s="1247"/>
      <c r="CI118" s="1247"/>
      <c r="CJ118" s="1247"/>
      <c r="CK118" s="1247"/>
      <c r="CL118" s="1247"/>
      <c r="CM118" s="1247"/>
      <c r="CN118" s="1247"/>
      <c r="CO118" s="1247"/>
      <c r="CP118" s="1247"/>
      <c r="CQ118" s="1247"/>
      <c r="CR118" s="1247"/>
      <c r="CS118" s="1247"/>
      <c r="CT118" s="1247"/>
      <c r="CU118" s="1247"/>
      <c r="CV118" s="1247"/>
      <c r="CW118" s="1247"/>
      <c r="CX118" s="1247"/>
      <c r="CY118" s="1247"/>
      <c r="CZ118" s="1247"/>
      <c r="DA118" s="1247"/>
      <c r="DB118" s="1247"/>
      <c r="DC118" s="1247"/>
      <c r="DD118" s="1247"/>
      <c r="DE118" s="1247"/>
      <c r="DF118" s="1247"/>
      <c r="DG118" s="1247"/>
      <c r="DH118" s="1247"/>
      <c r="DK118" s="1452">
        <f t="shared" si="18"/>
        <v>0</v>
      </c>
      <c r="DL118" s="1452">
        <f t="shared" si="19"/>
        <v>0</v>
      </c>
    </row>
    <row r="119" spans="1:116" ht="14.25" customHeight="1" x14ac:dyDescent="0.2">
      <c r="A119" s="456"/>
      <c r="B119" s="121"/>
      <c r="C119" s="121"/>
      <c r="D119" s="122"/>
      <c r="E119" s="479"/>
      <c r="F119" s="480"/>
      <c r="G119" s="478"/>
      <c r="H119" s="476"/>
      <c r="I119" s="448"/>
      <c r="J119" s="157"/>
      <c r="K119" s="1055">
        <f t="shared" si="12"/>
        <v>0</v>
      </c>
      <c r="L119" s="1056">
        <f t="shared" si="13"/>
        <v>0</v>
      </c>
      <c r="M119" s="1056">
        <f t="shared" si="14"/>
        <v>0</v>
      </c>
      <c r="N119" s="158"/>
      <c r="O119" s="124"/>
      <c r="P119" s="124"/>
      <c r="Q119" s="158"/>
      <c r="R119" s="1447">
        <f t="shared" si="20"/>
        <v>0</v>
      </c>
      <c r="S119" s="1448">
        <f t="shared" si="21"/>
        <v>0</v>
      </c>
      <c r="T119" s="125"/>
      <c r="U119" s="125"/>
      <c r="W119" s="480"/>
      <c r="X119" s="1065" t="str">
        <f>IF(W119=" "," ",IF(W119="Vehículos",VLOOKUP($X$16,'Datos Indices'!$A$38:$Z$50,22,FALSE),IF(W119="Ipim",VLOOKUP($X$16,'Datos Indices'!$A$38:$Z$50,7,FALSE),IF(W119="Dólar",VLOOKUP($X$16,'Datos Indices'!$A$38:$Z$50,4,FALSE),IF(W119="Gasoil",VLOOKUP($X$16,'Datos Indices'!$A$38:$Z$50,10,FALSE),IF(W119="WPU06 Pesificado",VLOOKUP($X$16,'Datos Indices'!$A$38:$Z$50,26,FALSE),0))))))</f>
        <v xml:space="preserve"> </v>
      </c>
      <c r="Y119" s="1066">
        <f t="shared" si="16"/>
        <v>0</v>
      </c>
      <c r="AA119" s="928"/>
      <c r="AB119" s="1065" t="str">
        <f>IF(AA119=" "," ",IF(AA119="Vehículos",VLOOKUP($X$16,'Datos Indices'!$A$38:$Z$50,22,FALSE),IF(AA119="Ipim",VLOOKUP($X$16,'Datos Indices'!$A$38:$Z$50,7,FALSE),IF(AA119="Dólar",VLOOKUP($X$16,'Datos Indices'!$A$38:$Z$50,4,FALSE),IF(AA119="Gasoil",VLOOKUP($X$16,'Datos Indices'!$A$38:$Z$50,10,FALSE),IF(AA119="WPU06 Pesificado",VLOOKUP($X$16,'Datos Indices'!$A$38:$Z$50,26,FALSE),0))))))</f>
        <v xml:space="preserve"> </v>
      </c>
      <c r="AC119" s="1066">
        <f t="shared" si="15"/>
        <v>0</v>
      </c>
      <c r="AE119" s="1450" t="str">
        <f t="shared" si="17"/>
        <v/>
      </c>
      <c r="AG119" s="1247"/>
      <c r="AH119" s="1247"/>
      <c r="AI119" s="1247"/>
      <c r="AJ119" s="1247"/>
      <c r="AK119" s="1247"/>
      <c r="AL119" s="1247"/>
      <c r="AM119" s="1247"/>
      <c r="AN119" s="1247"/>
      <c r="AO119" s="1247"/>
      <c r="AP119" s="1247"/>
      <c r="AQ119" s="1247"/>
      <c r="AR119" s="1247"/>
      <c r="AS119" s="1247"/>
      <c r="AT119" s="1247"/>
      <c r="AU119" s="1247"/>
      <c r="AV119" s="1247"/>
      <c r="AW119" s="1247"/>
      <c r="AX119" s="1247"/>
      <c r="AY119" s="1247"/>
      <c r="AZ119" s="1247"/>
      <c r="BA119" s="1247"/>
      <c r="BB119" s="1247"/>
      <c r="BC119" s="1247"/>
      <c r="BD119" s="1247"/>
      <c r="BE119" s="1247"/>
      <c r="BF119" s="1247"/>
      <c r="BG119" s="1247"/>
      <c r="BH119" s="1247"/>
      <c r="BI119" s="1247"/>
      <c r="BJ119" s="1247"/>
      <c r="BK119" s="1247"/>
      <c r="BL119" s="1247"/>
      <c r="BM119" s="1247"/>
      <c r="BN119" s="1247"/>
      <c r="BO119" s="1247"/>
      <c r="BP119" s="1247"/>
      <c r="BQ119" s="1247"/>
      <c r="BR119" s="1247"/>
      <c r="BS119" s="1247"/>
      <c r="BT119" s="1247"/>
      <c r="BU119" s="1247"/>
      <c r="BV119" s="1247"/>
      <c r="BW119" s="1247"/>
      <c r="BX119" s="1247"/>
      <c r="BY119" s="1247"/>
      <c r="BZ119" s="1247"/>
      <c r="CA119" s="1247"/>
      <c r="CB119" s="1247"/>
      <c r="CC119" s="1247"/>
      <c r="CD119" s="1247"/>
      <c r="CE119" s="1247"/>
      <c r="CF119" s="1247"/>
      <c r="CG119" s="1247"/>
      <c r="CH119" s="1247"/>
      <c r="CI119" s="1247"/>
      <c r="CJ119" s="1247"/>
      <c r="CK119" s="1247"/>
      <c r="CL119" s="1247"/>
      <c r="CM119" s="1247"/>
      <c r="CN119" s="1247"/>
      <c r="CO119" s="1247"/>
      <c r="CP119" s="1247"/>
      <c r="CQ119" s="1247"/>
      <c r="CR119" s="1247"/>
      <c r="CS119" s="1247"/>
      <c r="CT119" s="1247"/>
      <c r="CU119" s="1247"/>
      <c r="CV119" s="1247"/>
      <c r="CW119" s="1247"/>
      <c r="CX119" s="1247"/>
      <c r="CY119" s="1247"/>
      <c r="CZ119" s="1247"/>
      <c r="DA119" s="1247"/>
      <c r="DB119" s="1247"/>
      <c r="DC119" s="1247"/>
      <c r="DD119" s="1247"/>
      <c r="DE119" s="1247"/>
      <c r="DF119" s="1247"/>
      <c r="DG119" s="1247"/>
      <c r="DH119" s="1247"/>
      <c r="DK119" s="1452">
        <f t="shared" si="18"/>
        <v>0</v>
      </c>
      <c r="DL119" s="1452">
        <f t="shared" si="19"/>
        <v>0</v>
      </c>
    </row>
    <row r="120" spans="1:116" ht="14.25" customHeight="1" x14ac:dyDescent="0.2">
      <c r="A120" s="456"/>
      <c r="B120" s="121"/>
      <c r="C120" s="121"/>
      <c r="D120" s="122"/>
      <c r="E120" s="479"/>
      <c r="F120" s="480"/>
      <c r="G120" s="478"/>
      <c r="H120" s="476"/>
      <c r="I120" s="448"/>
      <c r="J120" s="157"/>
      <c r="K120" s="1055">
        <f t="shared" si="12"/>
        <v>0</v>
      </c>
      <c r="L120" s="1056">
        <f t="shared" si="13"/>
        <v>0</v>
      </c>
      <c r="M120" s="1056">
        <f t="shared" si="14"/>
        <v>0</v>
      </c>
      <c r="N120" s="158"/>
      <c r="O120" s="124"/>
      <c r="P120" s="124"/>
      <c r="Q120" s="158"/>
      <c r="R120" s="1447">
        <f t="shared" si="20"/>
        <v>0</v>
      </c>
      <c r="S120" s="1448">
        <f t="shared" si="21"/>
        <v>0</v>
      </c>
      <c r="T120" s="121"/>
      <c r="U120" s="125"/>
      <c r="W120" s="480"/>
      <c r="X120" s="1065" t="str">
        <f>IF(W120=" "," ",IF(W120="Vehículos",VLOOKUP($X$16,'Datos Indices'!$A$38:$Z$50,22,FALSE),IF(W120="Ipim",VLOOKUP($X$16,'Datos Indices'!$A$38:$Z$50,7,FALSE),IF(W120="Dólar",VLOOKUP($X$16,'Datos Indices'!$A$38:$Z$50,4,FALSE),IF(W120="Gasoil",VLOOKUP($X$16,'Datos Indices'!$A$38:$Z$50,10,FALSE),IF(W120="WPU06 Pesificado",VLOOKUP($X$16,'Datos Indices'!$A$38:$Z$50,26,FALSE),0))))))</f>
        <v xml:space="preserve"> </v>
      </c>
      <c r="Y120" s="1066">
        <f t="shared" si="16"/>
        <v>0</v>
      </c>
      <c r="AA120" s="928"/>
      <c r="AB120" s="1065" t="str">
        <f>IF(AA120=" "," ",IF(AA120="Vehículos",VLOOKUP($X$16,'Datos Indices'!$A$38:$Z$50,22,FALSE),IF(AA120="Ipim",VLOOKUP($X$16,'Datos Indices'!$A$38:$Z$50,7,FALSE),IF(AA120="Dólar",VLOOKUP($X$16,'Datos Indices'!$A$38:$Z$50,4,FALSE),IF(AA120="Gasoil",VLOOKUP($X$16,'Datos Indices'!$A$38:$Z$50,10,FALSE),IF(AA120="WPU06 Pesificado",VLOOKUP($X$16,'Datos Indices'!$A$38:$Z$50,26,FALSE),0))))))</f>
        <v xml:space="preserve"> </v>
      </c>
      <c r="AC120" s="1066">
        <f t="shared" si="15"/>
        <v>0</v>
      </c>
      <c r="AE120" s="1450" t="str">
        <f t="shared" si="17"/>
        <v/>
      </c>
      <c r="AG120" s="1247"/>
      <c r="AH120" s="1247"/>
      <c r="AI120" s="1247"/>
      <c r="AJ120" s="1247"/>
      <c r="AK120" s="1247"/>
      <c r="AL120" s="1247"/>
      <c r="AM120" s="1247"/>
      <c r="AN120" s="1247"/>
      <c r="AO120" s="1247"/>
      <c r="AP120" s="1247"/>
      <c r="AQ120" s="1247"/>
      <c r="AR120" s="1247"/>
      <c r="AS120" s="1247"/>
      <c r="AT120" s="1247"/>
      <c r="AU120" s="1247"/>
      <c r="AV120" s="1247"/>
      <c r="AW120" s="1247"/>
      <c r="AX120" s="1247"/>
      <c r="AY120" s="1247"/>
      <c r="AZ120" s="1247"/>
      <c r="BA120" s="1247"/>
      <c r="BB120" s="1247"/>
      <c r="BC120" s="1247"/>
      <c r="BD120" s="1247"/>
      <c r="BE120" s="1247"/>
      <c r="BF120" s="1247"/>
      <c r="BG120" s="1247"/>
      <c r="BH120" s="1247"/>
      <c r="BI120" s="1247"/>
      <c r="BJ120" s="1247"/>
      <c r="BK120" s="1247"/>
      <c r="BL120" s="1247"/>
      <c r="BM120" s="1247"/>
      <c r="BN120" s="1247"/>
      <c r="BO120" s="1247"/>
      <c r="BP120" s="1247"/>
      <c r="BQ120" s="1247"/>
      <c r="BR120" s="1247"/>
      <c r="BS120" s="1247"/>
      <c r="BT120" s="1247"/>
      <c r="BU120" s="1247"/>
      <c r="BV120" s="1247"/>
      <c r="BW120" s="1247"/>
      <c r="BX120" s="1247"/>
      <c r="BY120" s="1247"/>
      <c r="BZ120" s="1247"/>
      <c r="CA120" s="1247"/>
      <c r="CB120" s="1247"/>
      <c r="CC120" s="1247"/>
      <c r="CD120" s="1247"/>
      <c r="CE120" s="1247"/>
      <c r="CF120" s="1247"/>
      <c r="CG120" s="1247"/>
      <c r="CH120" s="1247"/>
      <c r="CI120" s="1247"/>
      <c r="CJ120" s="1247"/>
      <c r="CK120" s="1247"/>
      <c r="CL120" s="1247"/>
      <c r="CM120" s="1247"/>
      <c r="CN120" s="1247"/>
      <c r="CO120" s="1247"/>
      <c r="CP120" s="1247"/>
      <c r="CQ120" s="1247"/>
      <c r="CR120" s="1247"/>
      <c r="CS120" s="1247"/>
      <c r="CT120" s="1247"/>
      <c r="CU120" s="1247"/>
      <c r="CV120" s="1247"/>
      <c r="CW120" s="1247"/>
      <c r="CX120" s="1247"/>
      <c r="CY120" s="1247"/>
      <c r="CZ120" s="1247"/>
      <c r="DA120" s="1247"/>
      <c r="DB120" s="1247"/>
      <c r="DC120" s="1247"/>
      <c r="DD120" s="1247"/>
      <c r="DE120" s="1247"/>
      <c r="DF120" s="1247"/>
      <c r="DG120" s="1247"/>
      <c r="DH120" s="1247"/>
      <c r="DK120" s="1452">
        <f t="shared" si="18"/>
        <v>0</v>
      </c>
      <c r="DL120" s="1452">
        <f t="shared" si="19"/>
        <v>0</v>
      </c>
    </row>
    <row r="121" spans="1:116" ht="14.25" customHeight="1" x14ac:dyDescent="0.2">
      <c r="A121" s="456"/>
      <c r="B121" s="121"/>
      <c r="C121" s="121"/>
      <c r="D121" s="122"/>
      <c r="E121" s="479"/>
      <c r="F121" s="480"/>
      <c r="G121" s="478"/>
      <c r="H121" s="476"/>
      <c r="I121" s="448"/>
      <c r="J121" s="157"/>
      <c r="K121" s="1055">
        <f t="shared" si="12"/>
        <v>0</v>
      </c>
      <c r="L121" s="1056">
        <f t="shared" si="13"/>
        <v>0</v>
      </c>
      <c r="M121" s="1056">
        <f t="shared" si="14"/>
        <v>0</v>
      </c>
      <c r="N121" s="158"/>
      <c r="O121" s="124"/>
      <c r="P121" s="124"/>
      <c r="Q121" s="158"/>
      <c r="R121" s="1447">
        <f t="shared" si="20"/>
        <v>0</v>
      </c>
      <c r="S121" s="1448">
        <f t="shared" si="21"/>
        <v>0</v>
      </c>
      <c r="T121" s="121"/>
      <c r="U121" s="125"/>
      <c r="W121" s="480"/>
      <c r="X121" s="1065" t="str">
        <f>IF(W121=" "," ",IF(W121="Vehículos",VLOOKUP($X$16,'Datos Indices'!$A$38:$Z$50,22,FALSE),IF(W121="Ipim",VLOOKUP($X$16,'Datos Indices'!$A$38:$Z$50,7,FALSE),IF(W121="Dólar",VLOOKUP($X$16,'Datos Indices'!$A$38:$Z$50,4,FALSE),IF(W121="Gasoil",VLOOKUP($X$16,'Datos Indices'!$A$38:$Z$50,10,FALSE),IF(W121="WPU06 Pesificado",VLOOKUP($X$16,'Datos Indices'!$A$38:$Z$50,26,FALSE),0))))))</f>
        <v xml:space="preserve"> </v>
      </c>
      <c r="Y121" s="1066">
        <f t="shared" si="16"/>
        <v>0</v>
      </c>
      <c r="AA121" s="928"/>
      <c r="AB121" s="1065" t="str">
        <f>IF(AA121=" "," ",IF(AA121="Vehículos",VLOOKUP($X$16,'Datos Indices'!$A$38:$Z$50,22,FALSE),IF(AA121="Ipim",VLOOKUP($X$16,'Datos Indices'!$A$38:$Z$50,7,FALSE),IF(AA121="Dólar",VLOOKUP($X$16,'Datos Indices'!$A$38:$Z$50,4,FALSE),IF(AA121="Gasoil",VLOOKUP($X$16,'Datos Indices'!$A$38:$Z$50,10,FALSE),IF(AA121="WPU06 Pesificado",VLOOKUP($X$16,'Datos Indices'!$A$38:$Z$50,26,FALSE),0))))))</f>
        <v xml:space="preserve"> </v>
      </c>
      <c r="AC121" s="1066">
        <f t="shared" si="15"/>
        <v>0</v>
      </c>
      <c r="AE121" s="1450" t="str">
        <f t="shared" si="17"/>
        <v/>
      </c>
      <c r="AG121" s="1247"/>
      <c r="AH121" s="1247"/>
      <c r="AI121" s="1247"/>
      <c r="AJ121" s="1247"/>
      <c r="AK121" s="1247"/>
      <c r="AL121" s="1247"/>
      <c r="AM121" s="1247"/>
      <c r="AN121" s="1247"/>
      <c r="AO121" s="1247"/>
      <c r="AP121" s="1247"/>
      <c r="AQ121" s="1247"/>
      <c r="AR121" s="1247"/>
      <c r="AS121" s="1247"/>
      <c r="AT121" s="1247"/>
      <c r="AU121" s="1247"/>
      <c r="AV121" s="1247"/>
      <c r="AW121" s="1247"/>
      <c r="AX121" s="1247"/>
      <c r="AY121" s="1247"/>
      <c r="AZ121" s="1247"/>
      <c r="BA121" s="1247"/>
      <c r="BB121" s="1247"/>
      <c r="BC121" s="1247"/>
      <c r="BD121" s="1247"/>
      <c r="BE121" s="1247"/>
      <c r="BF121" s="1247"/>
      <c r="BG121" s="1247"/>
      <c r="BH121" s="1247"/>
      <c r="BI121" s="1247"/>
      <c r="BJ121" s="1247"/>
      <c r="BK121" s="1247"/>
      <c r="BL121" s="1247"/>
      <c r="BM121" s="1247"/>
      <c r="BN121" s="1247"/>
      <c r="BO121" s="1247"/>
      <c r="BP121" s="1247"/>
      <c r="BQ121" s="1247"/>
      <c r="BR121" s="1247"/>
      <c r="BS121" s="1247"/>
      <c r="BT121" s="1247"/>
      <c r="BU121" s="1247"/>
      <c r="BV121" s="1247"/>
      <c r="BW121" s="1247"/>
      <c r="BX121" s="1247"/>
      <c r="BY121" s="1247"/>
      <c r="BZ121" s="1247"/>
      <c r="CA121" s="1247"/>
      <c r="CB121" s="1247"/>
      <c r="CC121" s="1247"/>
      <c r="CD121" s="1247"/>
      <c r="CE121" s="1247"/>
      <c r="CF121" s="1247"/>
      <c r="CG121" s="1247"/>
      <c r="CH121" s="1247"/>
      <c r="CI121" s="1247"/>
      <c r="CJ121" s="1247"/>
      <c r="CK121" s="1247"/>
      <c r="CL121" s="1247"/>
      <c r="CM121" s="1247"/>
      <c r="CN121" s="1247"/>
      <c r="CO121" s="1247"/>
      <c r="CP121" s="1247"/>
      <c r="CQ121" s="1247"/>
      <c r="CR121" s="1247"/>
      <c r="CS121" s="1247"/>
      <c r="CT121" s="1247"/>
      <c r="CU121" s="1247"/>
      <c r="CV121" s="1247"/>
      <c r="CW121" s="1247"/>
      <c r="CX121" s="1247"/>
      <c r="CY121" s="1247"/>
      <c r="CZ121" s="1247"/>
      <c r="DA121" s="1247"/>
      <c r="DB121" s="1247"/>
      <c r="DC121" s="1247"/>
      <c r="DD121" s="1247"/>
      <c r="DE121" s="1247"/>
      <c r="DF121" s="1247"/>
      <c r="DG121" s="1247"/>
      <c r="DH121" s="1247"/>
      <c r="DK121" s="1452">
        <f t="shared" si="18"/>
        <v>0</v>
      </c>
      <c r="DL121" s="1452">
        <f t="shared" si="19"/>
        <v>0</v>
      </c>
    </row>
    <row r="122" spans="1:116" ht="14.25" customHeight="1" x14ac:dyDescent="0.2">
      <c r="A122" s="456"/>
      <c r="B122" s="121"/>
      <c r="C122" s="121"/>
      <c r="D122" s="122"/>
      <c r="E122" s="479"/>
      <c r="F122" s="480"/>
      <c r="G122" s="478"/>
      <c r="H122" s="476"/>
      <c r="I122" s="448"/>
      <c r="J122" s="157"/>
      <c r="K122" s="1055">
        <f t="shared" si="12"/>
        <v>0</v>
      </c>
      <c r="L122" s="1056">
        <f t="shared" si="13"/>
        <v>0</v>
      </c>
      <c r="M122" s="1056">
        <f t="shared" si="14"/>
        <v>0</v>
      </c>
      <c r="N122" s="158"/>
      <c r="O122" s="124"/>
      <c r="P122" s="124"/>
      <c r="Q122" s="158"/>
      <c r="R122" s="1447">
        <f t="shared" si="20"/>
        <v>0</v>
      </c>
      <c r="S122" s="1448">
        <f t="shared" si="21"/>
        <v>0</v>
      </c>
      <c r="T122" s="121"/>
      <c r="U122" s="125"/>
      <c r="W122" s="480"/>
      <c r="X122" s="1065" t="str">
        <f>IF(W122=" "," ",IF(W122="Vehículos",VLOOKUP($X$16,'Datos Indices'!$A$38:$Z$50,22,FALSE),IF(W122="Ipim",VLOOKUP($X$16,'Datos Indices'!$A$38:$Z$50,7,FALSE),IF(W122="Dólar",VLOOKUP($X$16,'Datos Indices'!$A$38:$Z$50,4,FALSE),IF(W122="Gasoil",VLOOKUP($X$16,'Datos Indices'!$A$38:$Z$50,10,FALSE),IF(W122="WPU06 Pesificado",VLOOKUP($X$16,'Datos Indices'!$A$38:$Z$50,26,FALSE),0))))))</f>
        <v xml:space="preserve"> </v>
      </c>
      <c r="Y122" s="1066">
        <f t="shared" si="16"/>
        <v>0</v>
      </c>
      <c r="AA122" s="928"/>
      <c r="AB122" s="1065" t="str">
        <f>IF(AA122=" "," ",IF(AA122="Vehículos",VLOOKUP($X$16,'Datos Indices'!$A$38:$Z$50,22,FALSE),IF(AA122="Ipim",VLOOKUP($X$16,'Datos Indices'!$A$38:$Z$50,7,FALSE),IF(AA122="Dólar",VLOOKUP($X$16,'Datos Indices'!$A$38:$Z$50,4,FALSE),IF(AA122="Gasoil",VLOOKUP($X$16,'Datos Indices'!$A$38:$Z$50,10,FALSE),IF(AA122="WPU06 Pesificado",VLOOKUP($X$16,'Datos Indices'!$A$38:$Z$50,26,FALSE),0))))))</f>
        <v xml:space="preserve"> </v>
      </c>
      <c r="AC122" s="1066">
        <f t="shared" si="15"/>
        <v>0</v>
      </c>
      <c r="AE122" s="1450" t="str">
        <f t="shared" si="17"/>
        <v/>
      </c>
      <c r="AG122" s="1247"/>
      <c r="AH122" s="1247"/>
      <c r="AI122" s="1247"/>
      <c r="AJ122" s="1247"/>
      <c r="AK122" s="1247"/>
      <c r="AL122" s="1247"/>
      <c r="AM122" s="1247"/>
      <c r="AN122" s="1247"/>
      <c r="AO122" s="1247"/>
      <c r="AP122" s="1247"/>
      <c r="AQ122" s="1247"/>
      <c r="AR122" s="1247"/>
      <c r="AS122" s="1247"/>
      <c r="AT122" s="1247"/>
      <c r="AU122" s="1247"/>
      <c r="AV122" s="1247"/>
      <c r="AW122" s="1247"/>
      <c r="AX122" s="1247"/>
      <c r="AY122" s="1247"/>
      <c r="AZ122" s="1247"/>
      <c r="BA122" s="1247"/>
      <c r="BB122" s="1247"/>
      <c r="BC122" s="1247"/>
      <c r="BD122" s="1247"/>
      <c r="BE122" s="1247"/>
      <c r="BF122" s="1247"/>
      <c r="BG122" s="1247"/>
      <c r="BH122" s="1247"/>
      <c r="BI122" s="1247"/>
      <c r="BJ122" s="1247"/>
      <c r="BK122" s="1247"/>
      <c r="BL122" s="1247"/>
      <c r="BM122" s="1247"/>
      <c r="BN122" s="1247"/>
      <c r="BO122" s="1247"/>
      <c r="BP122" s="1247"/>
      <c r="BQ122" s="1247"/>
      <c r="BR122" s="1247"/>
      <c r="BS122" s="1247"/>
      <c r="BT122" s="1247"/>
      <c r="BU122" s="1247"/>
      <c r="BV122" s="1247"/>
      <c r="BW122" s="1247"/>
      <c r="BX122" s="1247"/>
      <c r="BY122" s="1247"/>
      <c r="BZ122" s="1247"/>
      <c r="CA122" s="1247"/>
      <c r="CB122" s="1247"/>
      <c r="CC122" s="1247"/>
      <c r="CD122" s="1247"/>
      <c r="CE122" s="1247"/>
      <c r="CF122" s="1247"/>
      <c r="CG122" s="1247"/>
      <c r="CH122" s="1247"/>
      <c r="CI122" s="1247"/>
      <c r="CJ122" s="1247"/>
      <c r="CK122" s="1247"/>
      <c r="CL122" s="1247"/>
      <c r="CM122" s="1247"/>
      <c r="CN122" s="1247"/>
      <c r="CO122" s="1247"/>
      <c r="CP122" s="1247"/>
      <c r="CQ122" s="1247"/>
      <c r="CR122" s="1247"/>
      <c r="CS122" s="1247"/>
      <c r="CT122" s="1247"/>
      <c r="CU122" s="1247"/>
      <c r="CV122" s="1247"/>
      <c r="CW122" s="1247"/>
      <c r="CX122" s="1247"/>
      <c r="CY122" s="1247"/>
      <c r="CZ122" s="1247"/>
      <c r="DA122" s="1247"/>
      <c r="DB122" s="1247"/>
      <c r="DC122" s="1247"/>
      <c r="DD122" s="1247"/>
      <c r="DE122" s="1247"/>
      <c r="DF122" s="1247"/>
      <c r="DG122" s="1247"/>
      <c r="DH122" s="1247"/>
      <c r="DK122" s="1452">
        <f t="shared" si="18"/>
        <v>0</v>
      </c>
      <c r="DL122" s="1452">
        <f t="shared" si="19"/>
        <v>0</v>
      </c>
    </row>
    <row r="123" spans="1:116" ht="14.25" customHeight="1" x14ac:dyDescent="0.2">
      <c r="A123" s="456"/>
      <c r="B123" s="121"/>
      <c r="C123" s="121"/>
      <c r="D123" s="122"/>
      <c r="E123" s="479"/>
      <c r="F123" s="480"/>
      <c r="G123" s="478"/>
      <c r="H123" s="476"/>
      <c r="I123" s="448"/>
      <c r="J123" s="157"/>
      <c r="K123" s="1055">
        <f t="shared" si="12"/>
        <v>0</v>
      </c>
      <c r="L123" s="1056">
        <f t="shared" si="13"/>
        <v>0</v>
      </c>
      <c r="M123" s="1056">
        <f t="shared" si="14"/>
        <v>0</v>
      </c>
      <c r="N123" s="158"/>
      <c r="O123" s="124"/>
      <c r="P123" s="124"/>
      <c r="Q123" s="158"/>
      <c r="R123" s="1447">
        <f t="shared" si="20"/>
        <v>0</v>
      </c>
      <c r="S123" s="1448">
        <f t="shared" si="21"/>
        <v>0</v>
      </c>
      <c r="T123" s="125"/>
      <c r="U123" s="125"/>
      <c r="W123" s="480"/>
      <c r="X123" s="1065" t="str">
        <f>IF(W123=" "," ",IF(W123="Vehículos",VLOOKUP($X$16,'Datos Indices'!$A$38:$Z$50,22,FALSE),IF(W123="Ipim",VLOOKUP($X$16,'Datos Indices'!$A$38:$Z$50,7,FALSE),IF(W123="Dólar",VLOOKUP($X$16,'Datos Indices'!$A$38:$Z$50,4,FALSE),IF(W123="Gasoil",VLOOKUP($X$16,'Datos Indices'!$A$38:$Z$50,10,FALSE),IF(W123="WPU06 Pesificado",VLOOKUP($X$16,'Datos Indices'!$A$38:$Z$50,26,FALSE),0))))))</f>
        <v xml:space="preserve"> </v>
      </c>
      <c r="Y123" s="1066">
        <f t="shared" si="16"/>
        <v>0</v>
      </c>
      <c r="AA123" s="928"/>
      <c r="AB123" s="1065" t="str">
        <f>IF(AA123=" "," ",IF(AA123="Vehículos",VLOOKUP($X$16,'Datos Indices'!$A$38:$Z$50,22,FALSE),IF(AA123="Ipim",VLOOKUP($X$16,'Datos Indices'!$A$38:$Z$50,7,FALSE),IF(AA123="Dólar",VLOOKUP($X$16,'Datos Indices'!$A$38:$Z$50,4,FALSE),IF(AA123="Gasoil",VLOOKUP($X$16,'Datos Indices'!$A$38:$Z$50,10,FALSE),IF(AA123="WPU06 Pesificado",VLOOKUP($X$16,'Datos Indices'!$A$38:$Z$50,26,FALSE),0))))))</f>
        <v xml:space="preserve"> </v>
      </c>
      <c r="AC123" s="1066">
        <f t="shared" si="15"/>
        <v>0</v>
      </c>
      <c r="AE123" s="1450" t="str">
        <f t="shared" si="17"/>
        <v/>
      </c>
      <c r="AG123" s="1247"/>
      <c r="AH123" s="1247"/>
      <c r="AI123" s="1247"/>
      <c r="AJ123" s="1247"/>
      <c r="AK123" s="1247"/>
      <c r="AL123" s="1247"/>
      <c r="AM123" s="1247"/>
      <c r="AN123" s="1247"/>
      <c r="AO123" s="1247"/>
      <c r="AP123" s="1247"/>
      <c r="AQ123" s="1247"/>
      <c r="AR123" s="1247"/>
      <c r="AS123" s="1247"/>
      <c r="AT123" s="1247"/>
      <c r="AU123" s="1247"/>
      <c r="AV123" s="1247"/>
      <c r="AW123" s="1247"/>
      <c r="AX123" s="1247"/>
      <c r="AY123" s="1247"/>
      <c r="AZ123" s="1247"/>
      <c r="BA123" s="1247"/>
      <c r="BB123" s="1247"/>
      <c r="BC123" s="1247"/>
      <c r="BD123" s="1247"/>
      <c r="BE123" s="1247"/>
      <c r="BF123" s="1247"/>
      <c r="BG123" s="1247"/>
      <c r="BH123" s="1247"/>
      <c r="BI123" s="1247"/>
      <c r="BJ123" s="1247"/>
      <c r="BK123" s="1247"/>
      <c r="BL123" s="1247"/>
      <c r="BM123" s="1247"/>
      <c r="BN123" s="1247"/>
      <c r="BO123" s="1247"/>
      <c r="BP123" s="1247"/>
      <c r="BQ123" s="1247"/>
      <c r="BR123" s="1247"/>
      <c r="BS123" s="1247"/>
      <c r="BT123" s="1247"/>
      <c r="BU123" s="1247"/>
      <c r="BV123" s="1247"/>
      <c r="BW123" s="1247"/>
      <c r="BX123" s="1247"/>
      <c r="BY123" s="1247"/>
      <c r="BZ123" s="1247"/>
      <c r="CA123" s="1247"/>
      <c r="CB123" s="1247"/>
      <c r="CC123" s="1247"/>
      <c r="CD123" s="1247"/>
      <c r="CE123" s="1247"/>
      <c r="CF123" s="1247"/>
      <c r="CG123" s="1247"/>
      <c r="CH123" s="1247"/>
      <c r="CI123" s="1247"/>
      <c r="CJ123" s="1247"/>
      <c r="CK123" s="1247"/>
      <c r="CL123" s="1247"/>
      <c r="CM123" s="1247"/>
      <c r="CN123" s="1247"/>
      <c r="CO123" s="1247"/>
      <c r="CP123" s="1247"/>
      <c r="CQ123" s="1247"/>
      <c r="CR123" s="1247"/>
      <c r="CS123" s="1247"/>
      <c r="CT123" s="1247"/>
      <c r="CU123" s="1247"/>
      <c r="CV123" s="1247"/>
      <c r="CW123" s="1247"/>
      <c r="CX123" s="1247"/>
      <c r="CY123" s="1247"/>
      <c r="CZ123" s="1247"/>
      <c r="DA123" s="1247"/>
      <c r="DB123" s="1247"/>
      <c r="DC123" s="1247"/>
      <c r="DD123" s="1247"/>
      <c r="DE123" s="1247"/>
      <c r="DF123" s="1247"/>
      <c r="DG123" s="1247"/>
      <c r="DH123" s="1247"/>
      <c r="DK123" s="1452">
        <f t="shared" si="18"/>
        <v>0</v>
      </c>
      <c r="DL123" s="1452">
        <f t="shared" si="19"/>
        <v>0</v>
      </c>
    </row>
    <row r="124" spans="1:116" ht="14.25" customHeight="1" x14ac:dyDescent="0.2">
      <c r="A124" s="456"/>
      <c r="B124" s="121"/>
      <c r="C124" s="121"/>
      <c r="D124" s="122"/>
      <c r="E124" s="479"/>
      <c r="F124" s="480"/>
      <c r="G124" s="478"/>
      <c r="H124" s="476"/>
      <c r="I124" s="448"/>
      <c r="J124" s="157"/>
      <c r="K124" s="1055">
        <f t="shared" si="12"/>
        <v>0</v>
      </c>
      <c r="L124" s="1056">
        <f t="shared" si="13"/>
        <v>0</v>
      </c>
      <c r="M124" s="1056">
        <f t="shared" si="14"/>
        <v>0</v>
      </c>
      <c r="N124" s="158"/>
      <c r="O124" s="124"/>
      <c r="P124" s="124"/>
      <c r="Q124" s="158"/>
      <c r="R124" s="1447">
        <f t="shared" si="20"/>
        <v>0</v>
      </c>
      <c r="S124" s="1448">
        <f t="shared" si="21"/>
        <v>0</v>
      </c>
      <c r="T124" s="121"/>
      <c r="U124" s="125"/>
      <c r="W124" s="480"/>
      <c r="X124" s="1065" t="str">
        <f>IF(W124=" "," ",IF(W124="Vehículos",VLOOKUP($X$16,'Datos Indices'!$A$38:$Z$50,22,FALSE),IF(W124="Ipim",VLOOKUP($X$16,'Datos Indices'!$A$38:$Z$50,7,FALSE),IF(W124="Dólar",VLOOKUP($X$16,'Datos Indices'!$A$38:$Z$50,4,FALSE),IF(W124="Gasoil",VLOOKUP($X$16,'Datos Indices'!$A$38:$Z$50,10,FALSE),IF(W124="WPU06 Pesificado",VLOOKUP($X$16,'Datos Indices'!$A$38:$Z$50,26,FALSE),0))))))</f>
        <v xml:space="preserve"> </v>
      </c>
      <c r="Y124" s="1066">
        <f t="shared" si="16"/>
        <v>0</v>
      </c>
      <c r="AA124" s="928"/>
      <c r="AB124" s="1065" t="str">
        <f>IF(AA124=" "," ",IF(AA124="Vehículos",VLOOKUP($X$16,'Datos Indices'!$A$38:$Z$50,22,FALSE),IF(AA124="Ipim",VLOOKUP($X$16,'Datos Indices'!$A$38:$Z$50,7,FALSE),IF(AA124="Dólar",VLOOKUP($X$16,'Datos Indices'!$A$38:$Z$50,4,FALSE),IF(AA124="Gasoil",VLOOKUP($X$16,'Datos Indices'!$A$38:$Z$50,10,FALSE),IF(AA124="WPU06 Pesificado",VLOOKUP($X$16,'Datos Indices'!$A$38:$Z$50,26,FALSE),0))))))</f>
        <v xml:space="preserve"> </v>
      </c>
      <c r="AC124" s="1066">
        <f t="shared" si="15"/>
        <v>0</v>
      </c>
      <c r="AE124" s="1450" t="str">
        <f t="shared" si="17"/>
        <v/>
      </c>
      <c r="AG124" s="1247"/>
      <c r="AH124" s="1247"/>
      <c r="AI124" s="1247"/>
      <c r="AJ124" s="1247"/>
      <c r="AK124" s="1247"/>
      <c r="AL124" s="1247"/>
      <c r="AM124" s="1247"/>
      <c r="AN124" s="1247"/>
      <c r="AO124" s="1247"/>
      <c r="AP124" s="1247"/>
      <c r="AQ124" s="1247"/>
      <c r="AR124" s="1247"/>
      <c r="AS124" s="1247"/>
      <c r="AT124" s="1247"/>
      <c r="AU124" s="1247"/>
      <c r="AV124" s="1247"/>
      <c r="AW124" s="1247"/>
      <c r="AX124" s="1247"/>
      <c r="AY124" s="1247"/>
      <c r="AZ124" s="1247"/>
      <c r="BA124" s="1247"/>
      <c r="BB124" s="1247"/>
      <c r="BC124" s="1247"/>
      <c r="BD124" s="1247"/>
      <c r="BE124" s="1247"/>
      <c r="BF124" s="1247"/>
      <c r="BG124" s="1247"/>
      <c r="BH124" s="1247"/>
      <c r="BI124" s="1247"/>
      <c r="BJ124" s="1247"/>
      <c r="BK124" s="1247"/>
      <c r="BL124" s="1247"/>
      <c r="BM124" s="1247"/>
      <c r="BN124" s="1247"/>
      <c r="BO124" s="1247"/>
      <c r="BP124" s="1247"/>
      <c r="BQ124" s="1247"/>
      <c r="BR124" s="1247"/>
      <c r="BS124" s="1247"/>
      <c r="BT124" s="1247"/>
      <c r="BU124" s="1247"/>
      <c r="BV124" s="1247"/>
      <c r="BW124" s="1247"/>
      <c r="BX124" s="1247"/>
      <c r="BY124" s="1247"/>
      <c r="BZ124" s="1247"/>
      <c r="CA124" s="1247"/>
      <c r="CB124" s="1247"/>
      <c r="CC124" s="1247"/>
      <c r="CD124" s="1247"/>
      <c r="CE124" s="1247"/>
      <c r="CF124" s="1247"/>
      <c r="CG124" s="1247"/>
      <c r="CH124" s="1247"/>
      <c r="CI124" s="1247"/>
      <c r="CJ124" s="1247"/>
      <c r="CK124" s="1247"/>
      <c r="CL124" s="1247"/>
      <c r="CM124" s="1247"/>
      <c r="CN124" s="1247"/>
      <c r="CO124" s="1247"/>
      <c r="CP124" s="1247"/>
      <c r="CQ124" s="1247"/>
      <c r="CR124" s="1247"/>
      <c r="CS124" s="1247"/>
      <c r="CT124" s="1247"/>
      <c r="CU124" s="1247"/>
      <c r="CV124" s="1247"/>
      <c r="CW124" s="1247"/>
      <c r="CX124" s="1247"/>
      <c r="CY124" s="1247"/>
      <c r="CZ124" s="1247"/>
      <c r="DA124" s="1247"/>
      <c r="DB124" s="1247"/>
      <c r="DC124" s="1247"/>
      <c r="DD124" s="1247"/>
      <c r="DE124" s="1247"/>
      <c r="DF124" s="1247"/>
      <c r="DG124" s="1247"/>
      <c r="DH124" s="1247"/>
      <c r="DK124" s="1452">
        <f t="shared" si="18"/>
        <v>0</v>
      </c>
      <c r="DL124" s="1452">
        <f t="shared" si="19"/>
        <v>0</v>
      </c>
    </row>
    <row r="125" spans="1:116" ht="14.25" customHeight="1" x14ac:dyDescent="0.2">
      <c r="A125" s="456"/>
      <c r="B125" s="121"/>
      <c r="C125" s="121"/>
      <c r="D125" s="122"/>
      <c r="E125" s="479"/>
      <c r="F125" s="480"/>
      <c r="G125" s="478"/>
      <c r="H125" s="476"/>
      <c r="I125" s="448"/>
      <c r="J125" s="157"/>
      <c r="K125" s="1055">
        <f t="shared" si="12"/>
        <v>0</v>
      </c>
      <c r="L125" s="1056">
        <f t="shared" si="13"/>
        <v>0</v>
      </c>
      <c r="M125" s="1056">
        <f t="shared" si="14"/>
        <v>0</v>
      </c>
      <c r="N125" s="158"/>
      <c r="O125" s="124"/>
      <c r="P125" s="124"/>
      <c r="Q125" s="158"/>
      <c r="R125" s="1447">
        <f t="shared" si="20"/>
        <v>0</v>
      </c>
      <c r="S125" s="1448">
        <f t="shared" si="21"/>
        <v>0</v>
      </c>
      <c r="T125" s="121"/>
      <c r="U125" s="125"/>
      <c r="W125" s="480"/>
      <c r="X125" s="1065" t="str">
        <f>IF(W125=" "," ",IF(W125="Vehículos",VLOOKUP($X$16,'Datos Indices'!$A$38:$Z$50,22,FALSE),IF(W125="Ipim",VLOOKUP($X$16,'Datos Indices'!$A$38:$Z$50,7,FALSE),IF(W125="Dólar",VLOOKUP($X$16,'Datos Indices'!$A$38:$Z$50,4,FALSE),IF(W125="Gasoil",VLOOKUP($X$16,'Datos Indices'!$A$38:$Z$50,10,FALSE),IF(W125="WPU06 Pesificado",VLOOKUP($X$16,'Datos Indices'!$A$38:$Z$50,26,FALSE),0))))))</f>
        <v xml:space="preserve"> </v>
      </c>
      <c r="Y125" s="1066">
        <f t="shared" si="16"/>
        <v>0</v>
      </c>
      <c r="AA125" s="928"/>
      <c r="AB125" s="1065" t="str">
        <f>IF(AA125=" "," ",IF(AA125="Vehículos",VLOOKUP($X$16,'Datos Indices'!$A$38:$Z$50,22,FALSE),IF(AA125="Ipim",VLOOKUP($X$16,'Datos Indices'!$A$38:$Z$50,7,FALSE),IF(AA125="Dólar",VLOOKUP($X$16,'Datos Indices'!$A$38:$Z$50,4,FALSE),IF(AA125="Gasoil",VLOOKUP($X$16,'Datos Indices'!$A$38:$Z$50,10,FALSE),IF(AA125="WPU06 Pesificado",VLOOKUP($X$16,'Datos Indices'!$A$38:$Z$50,26,FALSE),0))))))</f>
        <v xml:space="preserve"> </v>
      </c>
      <c r="AC125" s="1066">
        <f t="shared" si="15"/>
        <v>0</v>
      </c>
      <c r="AE125" s="1450" t="str">
        <f t="shared" si="17"/>
        <v/>
      </c>
      <c r="AG125" s="1247"/>
      <c r="AH125" s="1247"/>
      <c r="AI125" s="1247"/>
      <c r="AJ125" s="1247"/>
      <c r="AK125" s="1247"/>
      <c r="AL125" s="1247"/>
      <c r="AM125" s="1247"/>
      <c r="AN125" s="1247"/>
      <c r="AO125" s="1247"/>
      <c r="AP125" s="1247"/>
      <c r="AQ125" s="1247"/>
      <c r="AR125" s="1247"/>
      <c r="AS125" s="1247"/>
      <c r="AT125" s="1247"/>
      <c r="AU125" s="1247"/>
      <c r="AV125" s="1247"/>
      <c r="AW125" s="1247"/>
      <c r="AX125" s="1247"/>
      <c r="AY125" s="1247"/>
      <c r="AZ125" s="1247"/>
      <c r="BA125" s="1247"/>
      <c r="BB125" s="1247"/>
      <c r="BC125" s="1247"/>
      <c r="BD125" s="1247"/>
      <c r="BE125" s="1247"/>
      <c r="BF125" s="1247"/>
      <c r="BG125" s="1247"/>
      <c r="BH125" s="1247"/>
      <c r="BI125" s="1247"/>
      <c r="BJ125" s="1247"/>
      <c r="BK125" s="1247"/>
      <c r="BL125" s="1247"/>
      <c r="BM125" s="1247"/>
      <c r="BN125" s="1247"/>
      <c r="BO125" s="1247"/>
      <c r="BP125" s="1247"/>
      <c r="BQ125" s="1247"/>
      <c r="BR125" s="1247"/>
      <c r="BS125" s="1247"/>
      <c r="BT125" s="1247"/>
      <c r="BU125" s="1247"/>
      <c r="BV125" s="1247"/>
      <c r="BW125" s="1247"/>
      <c r="BX125" s="1247"/>
      <c r="BY125" s="1247"/>
      <c r="BZ125" s="1247"/>
      <c r="CA125" s="1247"/>
      <c r="CB125" s="1247"/>
      <c r="CC125" s="1247"/>
      <c r="CD125" s="1247"/>
      <c r="CE125" s="1247"/>
      <c r="CF125" s="1247"/>
      <c r="CG125" s="1247"/>
      <c r="CH125" s="1247"/>
      <c r="CI125" s="1247"/>
      <c r="CJ125" s="1247"/>
      <c r="CK125" s="1247"/>
      <c r="CL125" s="1247"/>
      <c r="CM125" s="1247"/>
      <c r="CN125" s="1247"/>
      <c r="CO125" s="1247"/>
      <c r="CP125" s="1247"/>
      <c r="CQ125" s="1247"/>
      <c r="CR125" s="1247"/>
      <c r="CS125" s="1247"/>
      <c r="CT125" s="1247"/>
      <c r="CU125" s="1247"/>
      <c r="CV125" s="1247"/>
      <c r="CW125" s="1247"/>
      <c r="CX125" s="1247"/>
      <c r="CY125" s="1247"/>
      <c r="CZ125" s="1247"/>
      <c r="DA125" s="1247"/>
      <c r="DB125" s="1247"/>
      <c r="DC125" s="1247"/>
      <c r="DD125" s="1247"/>
      <c r="DE125" s="1247"/>
      <c r="DF125" s="1247"/>
      <c r="DG125" s="1247"/>
      <c r="DH125" s="1247"/>
      <c r="DK125" s="1452">
        <f t="shared" si="18"/>
        <v>0</v>
      </c>
      <c r="DL125" s="1452">
        <f t="shared" si="19"/>
        <v>0</v>
      </c>
    </row>
    <row r="126" spans="1:116" ht="14.25" customHeight="1" x14ac:dyDescent="0.2">
      <c r="A126" s="456"/>
      <c r="B126" s="121"/>
      <c r="C126" s="121"/>
      <c r="D126" s="122"/>
      <c r="E126" s="479"/>
      <c r="F126" s="480"/>
      <c r="G126" s="478"/>
      <c r="H126" s="476"/>
      <c r="I126" s="448"/>
      <c r="J126" s="157"/>
      <c r="K126" s="1055">
        <f t="shared" si="12"/>
        <v>0</v>
      </c>
      <c r="L126" s="1056">
        <f t="shared" si="13"/>
        <v>0</v>
      </c>
      <c r="M126" s="1056">
        <f t="shared" si="14"/>
        <v>0</v>
      </c>
      <c r="N126" s="158"/>
      <c r="O126" s="124"/>
      <c r="P126" s="124"/>
      <c r="Q126" s="158"/>
      <c r="R126" s="1447">
        <f t="shared" si="20"/>
        <v>0</v>
      </c>
      <c r="S126" s="1448">
        <f t="shared" si="21"/>
        <v>0</v>
      </c>
      <c r="T126" s="121"/>
      <c r="U126" s="125"/>
      <c r="W126" s="480"/>
      <c r="X126" s="1065" t="str">
        <f>IF(W126=" "," ",IF(W126="Vehículos",VLOOKUP($X$16,'Datos Indices'!$A$38:$Z$50,22,FALSE),IF(W126="Ipim",VLOOKUP($X$16,'Datos Indices'!$A$38:$Z$50,7,FALSE),IF(W126="Dólar",VLOOKUP($X$16,'Datos Indices'!$A$38:$Z$50,4,FALSE),IF(W126="Gasoil",VLOOKUP($X$16,'Datos Indices'!$A$38:$Z$50,10,FALSE),IF(W126="WPU06 Pesificado",VLOOKUP($X$16,'Datos Indices'!$A$38:$Z$50,26,FALSE),0))))))</f>
        <v xml:space="preserve"> </v>
      </c>
      <c r="Y126" s="1066">
        <f t="shared" si="16"/>
        <v>0</v>
      </c>
      <c r="AA126" s="928"/>
      <c r="AB126" s="1065" t="str">
        <f>IF(AA126=" "," ",IF(AA126="Vehículos",VLOOKUP($X$16,'Datos Indices'!$A$38:$Z$50,22,FALSE),IF(AA126="Ipim",VLOOKUP($X$16,'Datos Indices'!$A$38:$Z$50,7,FALSE),IF(AA126="Dólar",VLOOKUP($X$16,'Datos Indices'!$A$38:$Z$50,4,FALSE),IF(AA126="Gasoil",VLOOKUP($X$16,'Datos Indices'!$A$38:$Z$50,10,FALSE),IF(AA126="WPU06 Pesificado",VLOOKUP($X$16,'Datos Indices'!$A$38:$Z$50,26,FALSE),0))))))</f>
        <v xml:space="preserve"> </v>
      </c>
      <c r="AC126" s="1066">
        <f t="shared" si="15"/>
        <v>0</v>
      </c>
      <c r="AE126" s="1450" t="str">
        <f t="shared" si="17"/>
        <v/>
      </c>
      <c r="AG126" s="1247"/>
      <c r="AH126" s="1247"/>
      <c r="AI126" s="1247"/>
      <c r="AJ126" s="1247"/>
      <c r="AK126" s="1247"/>
      <c r="AL126" s="1247"/>
      <c r="AM126" s="1247"/>
      <c r="AN126" s="1247"/>
      <c r="AO126" s="1247"/>
      <c r="AP126" s="1247"/>
      <c r="AQ126" s="1247"/>
      <c r="AR126" s="1247"/>
      <c r="AS126" s="1247"/>
      <c r="AT126" s="1247"/>
      <c r="AU126" s="1247"/>
      <c r="AV126" s="1247"/>
      <c r="AW126" s="1247"/>
      <c r="AX126" s="1247"/>
      <c r="AY126" s="1247"/>
      <c r="AZ126" s="1247"/>
      <c r="BA126" s="1247"/>
      <c r="BB126" s="1247"/>
      <c r="BC126" s="1247"/>
      <c r="BD126" s="1247"/>
      <c r="BE126" s="1247"/>
      <c r="BF126" s="1247"/>
      <c r="BG126" s="1247"/>
      <c r="BH126" s="1247"/>
      <c r="BI126" s="1247"/>
      <c r="BJ126" s="1247"/>
      <c r="BK126" s="1247"/>
      <c r="BL126" s="1247"/>
      <c r="BM126" s="1247"/>
      <c r="BN126" s="1247"/>
      <c r="BO126" s="1247"/>
      <c r="BP126" s="1247"/>
      <c r="BQ126" s="1247"/>
      <c r="BR126" s="1247"/>
      <c r="BS126" s="1247"/>
      <c r="BT126" s="1247"/>
      <c r="BU126" s="1247"/>
      <c r="BV126" s="1247"/>
      <c r="BW126" s="1247"/>
      <c r="BX126" s="1247"/>
      <c r="BY126" s="1247"/>
      <c r="BZ126" s="1247"/>
      <c r="CA126" s="1247"/>
      <c r="CB126" s="1247"/>
      <c r="CC126" s="1247"/>
      <c r="CD126" s="1247"/>
      <c r="CE126" s="1247"/>
      <c r="CF126" s="1247"/>
      <c r="CG126" s="1247"/>
      <c r="CH126" s="1247"/>
      <c r="CI126" s="1247"/>
      <c r="CJ126" s="1247"/>
      <c r="CK126" s="1247"/>
      <c r="CL126" s="1247"/>
      <c r="CM126" s="1247"/>
      <c r="CN126" s="1247"/>
      <c r="CO126" s="1247"/>
      <c r="CP126" s="1247"/>
      <c r="CQ126" s="1247"/>
      <c r="CR126" s="1247"/>
      <c r="CS126" s="1247"/>
      <c r="CT126" s="1247"/>
      <c r="CU126" s="1247"/>
      <c r="CV126" s="1247"/>
      <c r="CW126" s="1247"/>
      <c r="CX126" s="1247"/>
      <c r="CY126" s="1247"/>
      <c r="CZ126" s="1247"/>
      <c r="DA126" s="1247"/>
      <c r="DB126" s="1247"/>
      <c r="DC126" s="1247"/>
      <c r="DD126" s="1247"/>
      <c r="DE126" s="1247"/>
      <c r="DF126" s="1247"/>
      <c r="DG126" s="1247"/>
      <c r="DH126" s="1247"/>
      <c r="DK126" s="1452">
        <f t="shared" si="18"/>
        <v>0</v>
      </c>
      <c r="DL126" s="1452">
        <f t="shared" si="19"/>
        <v>0</v>
      </c>
    </row>
    <row r="127" spans="1:116" s="1449" customFormat="1" ht="14.25" customHeight="1" x14ac:dyDescent="0.2">
      <c r="A127" s="456"/>
      <c r="B127" s="121"/>
      <c r="C127" s="121"/>
      <c r="D127" s="122"/>
      <c r="E127" s="479"/>
      <c r="F127" s="480"/>
      <c r="G127" s="478"/>
      <c r="H127" s="476"/>
      <c r="I127" s="448"/>
      <c r="J127" s="157"/>
      <c r="K127" s="1055">
        <f t="shared" si="12"/>
        <v>0</v>
      </c>
      <c r="L127" s="1056">
        <f t="shared" si="13"/>
        <v>0</v>
      </c>
      <c r="M127" s="1056">
        <f t="shared" si="14"/>
        <v>0</v>
      </c>
      <c r="N127" s="158"/>
      <c r="O127" s="124"/>
      <c r="P127" s="124"/>
      <c r="Q127" s="158"/>
      <c r="R127" s="1447">
        <f t="shared" si="20"/>
        <v>0</v>
      </c>
      <c r="S127" s="1448">
        <f t="shared" si="21"/>
        <v>0</v>
      </c>
      <c r="T127" s="125"/>
      <c r="U127" s="125"/>
      <c r="W127" s="480"/>
      <c r="X127" s="1065" t="str">
        <f>IF(W127=" "," ",IF(W127="Vehículos",VLOOKUP($X$16,'Datos Indices'!$A$38:$Z$50,22,FALSE),IF(W127="Ipim",VLOOKUP($X$16,'Datos Indices'!$A$38:$Z$50,7,FALSE),IF(W127="Dólar",VLOOKUP($X$16,'Datos Indices'!$A$38:$Z$50,4,FALSE),IF(W127="Gasoil",VLOOKUP($X$16,'Datos Indices'!$A$38:$Z$50,10,FALSE),IF(W127="WPU06 Pesificado",VLOOKUP($X$16,'Datos Indices'!$A$38:$Z$50,26,FALSE),0))))))</f>
        <v xml:space="preserve"> </v>
      </c>
      <c r="Y127" s="1066">
        <f t="shared" si="16"/>
        <v>0</v>
      </c>
      <c r="AA127" s="928"/>
      <c r="AB127" s="1065" t="str">
        <f>IF(AA127=" "," ",IF(AA127="Vehículos",VLOOKUP($X$16,'Datos Indices'!$A$38:$Z$50,22,FALSE),IF(AA127="Ipim",VLOOKUP($X$16,'Datos Indices'!$A$38:$Z$50,7,FALSE),IF(AA127="Dólar",VLOOKUP($X$16,'Datos Indices'!$A$38:$Z$50,4,FALSE),IF(AA127="Gasoil",VLOOKUP($X$16,'Datos Indices'!$A$38:$Z$50,10,FALSE),IF(AA127="WPU06 Pesificado",VLOOKUP($X$16,'Datos Indices'!$A$38:$Z$50,26,FALSE),0))))))</f>
        <v xml:space="preserve"> </v>
      </c>
      <c r="AC127" s="1066">
        <f t="shared" si="15"/>
        <v>0</v>
      </c>
      <c r="AE127" s="1450" t="str">
        <f t="shared" si="17"/>
        <v/>
      </c>
      <c r="AF127" s="1451"/>
      <c r="AG127" s="1247"/>
      <c r="AH127" s="1247"/>
      <c r="AI127" s="1247"/>
      <c r="AJ127" s="1247"/>
      <c r="AK127" s="1247"/>
      <c r="AL127" s="1247"/>
      <c r="AM127" s="1247"/>
      <c r="AN127" s="1247"/>
      <c r="AO127" s="1247"/>
      <c r="AP127" s="1247"/>
      <c r="AQ127" s="1247"/>
      <c r="AR127" s="1247"/>
      <c r="AS127" s="1247"/>
      <c r="AT127" s="1247"/>
      <c r="AU127" s="1247"/>
      <c r="AV127" s="1247"/>
      <c r="AW127" s="1247"/>
      <c r="AX127" s="1247"/>
      <c r="AY127" s="1247"/>
      <c r="AZ127" s="1247"/>
      <c r="BA127" s="1247"/>
      <c r="BB127" s="1247"/>
      <c r="BC127" s="1247"/>
      <c r="BD127" s="1247"/>
      <c r="BE127" s="1247"/>
      <c r="BF127" s="1247"/>
      <c r="BG127" s="1247"/>
      <c r="BH127" s="1247"/>
      <c r="BI127" s="1247"/>
      <c r="BJ127" s="1247"/>
      <c r="BK127" s="1247"/>
      <c r="BL127" s="1247"/>
      <c r="BM127" s="1247"/>
      <c r="BN127" s="1247"/>
      <c r="BO127" s="1247"/>
      <c r="BP127" s="1247"/>
      <c r="BQ127" s="1247"/>
      <c r="BR127" s="1247"/>
      <c r="BS127" s="1247"/>
      <c r="BT127" s="1247"/>
      <c r="BU127" s="1247"/>
      <c r="BV127" s="1247"/>
      <c r="BW127" s="1247"/>
      <c r="BX127" s="1247"/>
      <c r="BY127" s="1247"/>
      <c r="BZ127" s="1247"/>
      <c r="CA127" s="1247"/>
      <c r="CB127" s="1247"/>
      <c r="CC127" s="1247"/>
      <c r="CD127" s="1247"/>
      <c r="CE127" s="1247"/>
      <c r="CF127" s="1247"/>
      <c r="CG127" s="1247"/>
      <c r="CH127" s="1247"/>
      <c r="CI127" s="1247"/>
      <c r="CJ127" s="1247"/>
      <c r="CK127" s="1247"/>
      <c r="CL127" s="1247"/>
      <c r="CM127" s="1247"/>
      <c r="CN127" s="1247"/>
      <c r="CO127" s="1247"/>
      <c r="CP127" s="1247"/>
      <c r="CQ127" s="1247"/>
      <c r="CR127" s="1247"/>
      <c r="CS127" s="1247"/>
      <c r="CT127" s="1247"/>
      <c r="CU127" s="1247"/>
      <c r="CV127" s="1247"/>
      <c r="CW127" s="1247"/>
      <c r="CX127" s="1247"/>
      <c r="CY127" s="1247"/>
      <c r="CZ127" s="1247"/>
      <c r="DA127" s="1247"/>
      <c r="DB127" s="1247"/>
      <c r="DC127" s="1247"/>
      <c r="DD127" s="1247"/>
      <c r="DE127" s="1247"/>
      <c r="DF127" s="1247"/>
      <c r="DG127" s="1247"/>
      <c r="DH127" s="1247"/>
      <c r="DK127" s="1452">
        <f t="shared" si="18"/>
        <v>0</v>
      </c>
      <c r="DL127" s="1452">
        <f t="shared" si="19"/>
        <v>0</v>
      </c>
    </row>
    <row r="128" spans="1:116" ht="14.25" customHeight="1" x14ac:dyDescent="0.2">
      <c r="A128" s="456"/>
      <c r="B128" s="121"/>
      <c r="C128" s="121"/>
      <c r="D128" s="122"/>
      <c r="E128" s="479"/>
      <c r="F128" s="480"/>
      <c r="G128" s="478"/>
      <c r="H128" s="476"/>
      <c r="I128" s="448"/>
      <c r="J128" s="157"/>
      <c r="K128" s="1055">
        <f t="shared" si="12"/>
        <v>0</v>
      </c>
      <c r="L128" s="1056">
        <f t="shared" si="13"/>
        <v>0</v>
      </c>
      <c r="M128" s="1056">
        <f t="shared" si="14"/>
        <v>0</v>
      </c>
      <c r="N128" s="158"/>
      <c r="O128" s="124"/>
      <c r="P128" s="124"/>
      <c r="Q128" s="158"/>
      <c r="R128" s="1447">
        <f t="shared" si="20"/>
        <v>0</v>
      </c>
      <c r="S128" s="1448">
        <f t="shared" si="21"/>
        <v>0</v>
      </c>
      <c r="T128" s="121"/>
      <c r="U128" s="125"/>
      <c r="W128" s="480"/>
      <c r="X128" s="1065" t="str">
        <f>IF(W128=" "," ",IF(W128="Vehículos",VLOOKUP($X$16,'Datos Indices'!$A$38:$Z$50,22,FALSE),IF(W128="Ipim",VLOOKUP($X$16,'Datos Indices'!$A$38:$Z$50,7,FALSE),IF(W128="Dólar",VLOOKUP($X$16,'Datos Indices'!$A$38:$Z$50,4,FALSE),IF(W128="Gasoil",VLOOKUP($X$16,'Datos Indices'!$A$38:$Z$50,10,FALSE),IF(W128="WPU06 Pesificado",VLOOKUP($X$16,'Datos Indices'!$A$38:$Z$50,26,FALSE),0))))))</f>
        <v xml:space="preserve"> </v>
      </c>
      <c r="Y128" s="1066">
        <f t="shared" si="16"/>
        <v>0</v>
      </c>
      <c r="AA128" s="928"/>
      <c r="AB128" s="1065" t="str">
        <f>IF(AA128=" "," ",IF(AA128="Vehículos",VLOOKUP($X$16,'Datos Indices'!$A$38:$Z$50,22,FALSE),IF(AA128="Ipim",VLOOKUP($X$16,'Datos Indices'!$A$38:$Z$50,7,FALSE),IF(AA128="Dólar",VLOOKUP($X$16,'Datos Indices'!$A$38:$Z$50,4,FALSE),IF(AA128="Gasoil",VLOOKUP($X$16,'Datos Indices'!$A$38:$Z$50,10,FALSE),IF(AA128="WPU06 Pesificado",VLOOKUP($X$16,'Datos Indices'!$A$38:$Z$50,26,FALSE),0))))))</f>
        <v xml:space="preserve"> </v>
      </c>
      <c r="AC128" s="1066">
        <f t="shared" si="15"/>
        <v>0</v>
      </c>
      <c r="AE128" s="1450" t="str">
        <f t="shared" si="17"/>
        <v/>
      </c>
      <c r="AG128" s="1247"/>
      <c r="AH128" s="1247"/>
      <c r="AI128" s="1247"/>
      <c r="AJ128" s="1247"/>
      <c r="AK128" s="1247"/>
      <c r="AL128" s="1247"/>
      <c r="AM128" s="1247"/>
      <c r="AN128" s="1247"/>
      <c r="AO128" s="1247"/>
      <c r="AP128" s="1247"/>
      <c r="AQ128" s="1247"/>
      <c r="AR128" s="1247"/>
      <c r="AS128" s="1247"/>
      <c r="AT128" s="1247"/>
      <c r="AU128" s="1247"/>
      <c r="AV128" s="1247"/>
      <c r="AW128" s="1247"/>
      <c r="AX128" s="1247"/>
      <c r="AY128" s="1247"/>
      <c r="AZ128" s="1247"/>
      <c r="BA128" s="1247"/>
      <c r="BB128" s="1247"/>
      <c r="BC128" s="1247"/>
      <c r="BD128" s="1247"/>
      <c r="BE128" s="1247"/>
      <c r="BF128" s="1247"/>
      <c r="BG128" s="1247"/>
      <c r="BH128" s="1247"/>
      <c r="BI128" s="1247"/>
      <c r="BJ128" s="1247"/>
      <c r="BK128" s="1247"/>
      <c r="BL128" s="1247"/>
      <c r="BM128" s="1247"/>
      <c r="BN128" s="1247"/>
      <c r="BO128" s="1247"/>
      <c r="BP128" s="1247"/>
      <c r="BQ128" s="1247"/>
      <c r="BR128" s="1247"/>
      <c r="BS128" s="1247"/>
      <c r="BT128" s="1247"/>
      <c r="BU128" s="1247"/>
      <c r="BV128" s="1247"/>
      <c r="BW128" s="1247"/>
      <c r="BX128" s="1247"/>
      <c r="BY128" s="1247"/>
      <c r="BZ128" s="1247"/>
      <c r="CA128" s="1247"/>
      <c r="CB128" s="1247"/>
      <c r="CC128" s="1247"/>
      <c r="CD128" s="1247"/>
      <c r="CE128" s="1247"/>
      <c r="CF128" s="1247"/>
      <c r="CG128" s="1247"/>
      <c r="CH128" s="1247"/>
      <c r="CI128" s="1247"/>
      <c r="CJ128" s="1247"/>
      <c r="CK128" s="1247"/>
      <c r="CL128" s="1247"/>
      <c r="CM128" s="1247"/>
      <c r="CN128" s="1247"/>
      <c r="CO128" s="1247"/>
      <c r="CP128" s="1247"/>
      <c r="CQ128" s="1247"/>
      <c r="CR128" s="1247"/>
      <c r="CS128" s="1247"/>
      <c r="CT128" s="1247"/>
      <c r="CU128" s="1247"/>
      <c r="CV128" s="1247"/>
      <c r="CW128" s="1247"/>
      <c r="CX128" s="1247"/>
      <c r="CY128" s="1247"/>
      <c r="CZ128" s="1247"/>
      <c r="DA128" s="1247"/>
      <c r="DB128" s="1247"/>
      <c r="DC128" s="1247"/>
      <c r="DD128" s="1247"/>
      <c r="DE128" s="1247"/>
      <c r="DF128" s="1247"/>
      <c r="DG128" s="1247"/>
      <c r="DH128" s="1247"/>
      <c r="DK128" s="1452">
        <f t="shared" si="18"/>
        <v>0</v>
      </c>
      <c r="DL128" s="1452">
        <f t="shared" si="19"/>
        <v>0</v>
      </c>
    </row>
    <row r="129" spans="1:116" ht="14.25" customHeight="1" x14ac:dyDescent="0.2">
      <c r="A129" s="456"/>
      <c r="B129" s="121"/>
      <c r="C129" s="121"/>
      <c r="D129" s="122"/>
      <c r="E129" s="479"/>
      <c r="F129" s="480"/>
      <c r="G129" s="478"/>
      <c r="H129" s="476"/>
      <c r="I129" s="448"/>
      <c r="J129" s="157"/>
      <c r="K129" s="1055">
        <f t="shared" si="12"/>
        <v>0</v>
      </c>
      <c r="L129" s="1056">
        <f t="shared" si="13"/>
        <v>0</v>
      </c>
      <c r="M129" s="1056">
        <f t="shared" si="14"/>
        <v>0</v>
      </c>
      <c r="N129" s="158"/>
      <c r="O129" s="124"/>
      <c r="P129" s="124"/>
      <c r="Q129" s="158"/>
      <c r="R129" s="1447">
        <f t="shared" si="20"/>
        <v>0</v>
      </c>
      <c r="S129" s="1448">
        <f t="shared" si="21"/>
        <v>0</v>
      </c>
      <c r="T129" s="125"/>
      <c r="U129" s="125"/>
      <c r="W129" s="480"/>
      <c r="X129" s="1065" t="str">
        <f>IF(W129=" "," ",IF(W129="Vehículos",VLOOKUP($X$16,'Datos Indices'!$A$38:$Z$50,22,FALSE),IF(W129="Ipim",VLOOKUP($X$16,'Datos Indices'!$A$38:$Z$50,7,FALSE),IF(W129="Dólar",VLOOKUP($X$16,'Datos Indices'!$A$38:$Z$50,4,FALSE),IF(W129="Gasoil",VLOOKUP($X$16,'Datos Indices'!$A$38:$Z$50,10,FALSE),IF(W129="WPU06 Pesificado",VLOOKUP($X$16,'Datos Indices'!$A$38:$Z$50,26,FALSE),0))))))</f>
        <v xml:space="preserve"> </v>
      </c>
      <c r="Y129" s="1066">
        <f t="shared" si="16"/>
        <v>0</v>
      </c>
      <c r="AA129" s="928"/>
      <c r="AB129" s="1065" t="str">
        <f>IF(AA129=" "," ",IF(AA129="Vehículos",VLOOKUP($X$16,'Datos Indices'!$A$38:$Z$50,22,FALSE),IF(AA129="Ipim",VLOOKUP($X$16,'Datos Indices'!$A$38:$Z$50,7,FALSE),IF(AA129="Dólar",VLOOKUP($X$16,'Datos Indices'!$A$38:$Z$50,4,FALSE),IF(AA129="Gasoil",VLOOKUP($X$16,'Datos Indices'!$A$38:$Z$50,10,FALSE),IF(AA129="WPU06 Pesificado",VLOOKUP($X$16,'Datos Indices'!$A$38:$Z$50,26,FALSE),0))))))</f>
        <v xml:space="preserve"> </v>
      </c>
      <c r="AC129" s="1066">
        <f t="shared" si="15"/>
        <v>0</v>
      </c>
      <c r="AE129" s="1450" t="str">
        <f t="shared" si="17"/>
        <v/>
      </c>
      <c r="AG129" s="1247"/>
      <c r="AH129" s="1247"/>
      <c r="AI129" s="1247"/>
      <c r="AJ129" s="1247"/>
      <c r="AK129" s="1247"/>
      <c r="AL129" s="1247"/>
      <c r="AM129" s="1247"/>
      <c r="AN129" s="1247"/>
      <c r="AO129" s="1247"/>
      <c r="AP129" s="1247"/>
      <c r="AQ129" s="1247"/>
      <c r="AR129" s="1247"/>
      <c r="AS129" s="1247"/>
      <c r="AT129" s="1247"/>
      <c r="AU129" s="1247"/>
      <c r="AV129" s="1247"/>
      <c r="AW129" s="1247"/>
      <c r="AX129" s="1247"/>
      <c r="AY129" s="1247"/>
      <c r="AZ129" s="1247"/>
      <c r="BA129" s="1247"/>
      <c r="BB129" s="1247"/>
      <c r="BC129" s="1247"/>
      <c r="BD129" s="1247"/>
      <c r="BE129" s="1247"/>
      <c r="BF129" s="1247"/>
      <c r="BG129" s="1247"/>
      <c r="BH129" s="1247"/>
      <c r="BI129" s="1247"/>
      <c r="BJ129" s="1247"/>
      <c r="BK129" s="1247"/>
      <c r="BL129" s="1247"/>
      <c r="BM129" s="1247"/>
      <c r="BN129" s="1247"/>
      <c r="BO129" s="1247"/>
      <c r="BP129" s="1247"/>
      <c r="BQ129" s="1247"/>
      <c r="BR129" s="1247"/>
      <c r="BS129" s="1247"/>
      <c r="BT129" s="1247"/>
      <c r="BU129" s="1247"/>
      <c r="BV129" s="1247"/>
      <c r="BW129" s="1247"/>
      <c r="BX129" s="1247"/>
      <c r="BY129" s="1247"/>
      <c r="BZ129" s="1247"/>
      <c r="CA129" s="1247"/>
      <c r="CB129" s="1247"/>
      <c r="CC129" s="1247"/>
      <c r="CD129" s="1247"/>
      <c r="CE129" s="1247"/>
      <c r="CF129" s="1247"/>
      <c r="CG129" s="1247"/>
      <c r="CH129" s="1247"/>
      <c r="CI129" s="1247"/>
      <c r="CJ129" s="1247"/>
      <c r="CK129" s="1247"/>
      <c r="CL129" s="1247"/>
      <c r="CM129" s="1247"/>
      <c r="CN129" s="1247"/>
      <c r="CO129" s="1247"/>
      <c r="CP129" s="1247"/>
      <c r="CQ129" s="1247"/>
      <c r="CR129" s="1247"/>
      <c r="CS129" s="1247"/>
      <c r="CT129" s="1247"/>
      <c r="CU129" s="1247"/>
      <c r="CV129" s="1247"/>
      <c r="CW129" s="1247"/>
      <c r="CX129" s="1247"/>
      <c r="CY129" s="1247"/>
      <c r="CZ129" s="1247"/>
      <c r="DA129" s="1247"/>
      <c r="DB129" s="1247"/>
      <c r="DC129" s="1247"/>
      <c r="DD129" s="1247"/>
      <c r="DE129" s="1247"/>
      <c r="DF129" s="1247"/>
      <c r="DG129" s="1247"/>
      <c r="DH129" s="1247"/>
      <c r="DK129" s="1452">
        <f t="shared" si="18"/>
        <v>0</v>
      </c>
      <c r="DL129" s="1452">
        <f t="shared" si="19"/>
        <v>0</v>
      </c>
    </row>
    <row r="130" spans="1:116" s="1449" customFormat="1" ht="14.25" customHeight="1" x14ac:dyDescent="0.2">
      <c r="A130" s="456"/>
      <c r="B130" s="121"/>
      <c r="C130" s="121"/>
      <c r="D130" s="122"/>
      <c r="E130" s="479"/>
      <c r="F130" s="480"/>
      <c r="G130" s="478"/>
      <c r="H130" s="476"/>
      <c r="I130" s="448"/>
      <c r="J130" s="157"/>
      <c r="K130" s="1055">
        <f t="shared" si="12"/>
        <v>0</v>
      </c>
      <c r="L130" s="1056">
        <f t="shared" si="13"/>
        <v>0</v>
      </c>
      <c r="M130" s="1056">
        <f t="shared" si="14"/>
        <v>0</v>
      </c>
      <c r="N130" s="158"/>
      <c r="O130" s="124"/>
      <c r="P130" s="124"/>
      <c r="Q130" s="158"/>
      <c r="R130" s="1447">
        <f t="shared" si="20"/>
        <v>0</v>
      </c>
      <c r="S130" s="1448">
        <f t="shared" si="21"/>
        <v>0</v>
      </c>
      <c r="T130" s="121"/>
      <c r="U130" s="125"/>
      <c r="W130" s="480"/>
      <c r="X130" s="1065" t="str">
        <f>IF(W130=" "," ",IF(W130="Vehículos",VLOOKUP($X$16,'Datos Indices'!$A$38:$Z$50,22,FALSE),IF(W130="Ipim",VLOOKUP($X$16,'Datos Indices'!$A$38:$Z$50,7,FALSE),IF(W130="Dólar",VLOOKUP($X$16,'Datos Indices'!$A$38:$Z$50,4,FALSE),IF(W130="Gasoil",VLOOKUP($X$16,'Datos Indices'!$A$38:$Z$50,10,FALSE),IF(W130="WPU06 Pesificado",VLOOKUP($X$16,'Datos Indices'!$A$38:$Z$50,26,FALSE),0))))))</f>
        <v xml:space="preserve"> </v>
      </c>
      <c r="Y130" s="1066">
        <f t="shared" si="16"/>
        <v>0</v>
      </c>
      <c r="AA130" s="928"/>
      <c r="AB130" s="1065" t="str">
        <f>IF(AA130=" "," ",IF(AA130="Vehículos",VLOOKUP($X$16,'Datos Indices'!$A$38:$Z$50,22,FALSE),IF(AA130="Ipim",VLOOKUP($X$16,'Datos Indices'!$A$38:$Z$50,7,FALSE),IF(AA130="Dólar",VLOOKUP($X$16,'Datos Indices'!$A$38:$Z$50,4,FALSE),IF(AA130="Gasoil",VLOOKUP($X$16,'Datos Indices'!$A$38:$Z$50,10,FALSE),IF(AA130="WPU06 Pesificado",VLOOKUP($X$16,'Datos Indices'!$A$38:$Z$50,26,FALSE),0))))))</f>
        <v xml:space="preserve"> </v>
      </c>
      <c r="AC130" s="1066">
        <f t="shared" si="15"/>
        <v>0</v>
      </c>
      <c r="AE130" s="1450" t="str">
        <f t="shared" si="17"/>
        <v/>
      </c>
      <c r="AF130" s="1451"/>
      <c r="AG130" s="1247"/>
      <c r="AH130" s="1247"/>
      <c r="AI130" s="1247"/>
      <c r="AJ130" s="1247"/>
      <c r="AK130" s="1247"/>
      <c r="AL130" s="1247"/>
      <c r="AM130" s="1247"/>
      <c r="AN130" s="1247"/>
      <c r="AO130" s="1247"/>
      <c r="AP130" s="1247"/>
      <c r="AQ130" s="1247"/>
      <c r="AR130" s="1247"/>
      <c r="AS130" s="1247"/>
      <c r="AT130" s="1247"/>
      <c r="AU130" s="1247"/>
      <c r="AV130" s="1247"/>
      <c r="AW130" s="1247"/>
      <c r="AX130" s="1247"/>
      <c r="AY130" s="1247"/>
      <c r="AZ130" s="1247"/>
      <c r="BA130" s="1247"/>
      <c r="BB130" s="1247"/>
      <c r="BC130" s="1247"/>
      <c r="BD130" s="1247"/>
      <c r="BE130" s="1247"/>
      <c r="BF130" s="1247"/>
      <c r="BG130" s="1247"/>
      <c r="BH130" s="1247"/>
      <c r="BI130" s="1247"/>
      <c r="BJ130" s="1247"/>
      <c r="BK130" s="1247"/>
      <c r="BL130" s="1247"/>
      <c r="BM130" s="1247"/>
      <c r="BN130" s="1247"/>
      <c r="BO130" s="1247"/>
      <c r="BP130" s="1247"/>
      <c r="BQ130" s="1247"/>
      <c r="BR130" s="1247"/>
      <c r="BS130" s="1247"/>
      <c r="BT130" s="1247"/>
      <c r="BU130" s="1247"/>
      <c r="BV130" s="1247"/>
      <c r="BW130" s="1247"/>
      <c r="BX130" s="1247"/>
      <c r="BY130" s="1247"/>
      <c r="BZ130" s="1247"/>
      <c r="CA130" s="1247"/>
      <c r="CB130" s="1247"/>
      <c r="CC130" s="1247"/>
      <c r="CD130" s="1247"/>
      <c r="CE130" s="1247"/>
      <c r="CF130" s="1247"/>
      <c r="CG130" s="1247"/>
      <c r="CH130" s="1247"/>
      <c r="CI130" s="1247"/>
      <c r="CJ130" s="1247"/>
      <c r="CK130" s="1247"/>
      <c r="CL130" s="1247"/>
      <c r="CM130" s="1247"/>
      <c r="CN130" s="1247"/>
      <c r="CO130" s="1247"/>
      <c r="CP130" s="1247"/>
      <c r="CQ130" s="1247"/>
      <c r="CR130" s="1247"/>
      <c r="CS130" s="1247"/>
      <c r="CT130" s="1247"/>
      <c r="CU130" s="1247"/>
      <c r="CV130" s="1247"/>
      <c r="CW130" s="1247"/>
      <c r="CX130" s="1247"/>
      <c r="CY130" s="1247"/>
      <c r="CZ130" s="1247"/>
      <c r="DA130" s="1247"/>
      <c r="DB130" s="1247"/>
      <c r="DC130" s="1247"/>
      <c r="DD130" s="1247"/>
      <c r="DE130" s="1247"/>
      <c r="DF130" s="1247"/>
      <c r="DG130" s="1247"/>
      <c r="DH130" s="1247"/>
      <c r="DK130" s="1452">
        <f t="shared" si="18"/>
        <v>0</v>
      </c>
      <c r="DL130" s="1452">
        <f t="shared" si="19"/>
        <v>0</v>
      </c>
    </row>
    <row r="131" spans="1:116" s="1449" customFormat="1" ht="14.25" customHeight="1" x14ac:dyDescent="0.2">
      <c r="A131" s="456"/>
      <c r="B131" s="121"/>
      <c r="C131" s="121"/>
      <c r="D131" s="122"/>
      <c r="E131" s="479"/>
      <c r="F131" s="480"/>
      <c r="G131" s="478"/>
      <c r="H131" s="476"/>
      <c r="I131" s="448"/>
      <c r="J131" s="157"/>
      <c r="K131" s="1055">
        <f t="shared" si="12"/>
        <v>0</v>
      </c>
      <c r="L131" s="1056">
        <f t="shared" si="13"/>
        <v>0</v>
      </c>
      <c r="M131" s="1056">
        <f t="shared" si="14"/>
        <v>0</v>
      </c>
      <c r="N131" s="158"/>
      <c r="O131" s="124"/>
      <c r="P131" s="124"/>
      <c r="Q131" s="158"/>
      <c r="R131" s="1447">
        <f t="shared" si="20"/>
        <v>0</v>
      </c>
      <c r="S131" s="1448">
        <f t="shared" si="21"/>
        <v>0</v>
      </c>
      <c r="T131" s="125"/>
      <c r="U131" s="125"/>
      <c r="W131" s="480"/>
      <c r="X131" s="1065" t="str">
        <f>IF(W131=" "," ",IF(W131="Vehículos",VLOOKUP($X$16,'Datos Indices'!$A$38:$Z$50,22,FALSE),IF(W131="Ipim",VLOOKUP($X$16,'Datos Indices'!$A$38:$Z$50,7,FALSE),IF(W131="Dólar",VLOOKUP($X$16,'Datos Indices'!$A$38:$Z$50,4,FALSE),IF(W131="Gasoil",VLOOKUP($X$16,'Datos Indices'!$A$38:$Z$50,10,FALSE),IF(W131="WPU06 Pesificado",VLOOKUP($X$16,'Datos Indices'!$A$38:$Z$50,26,FALSE),0))))))</f>
        <v xml:space="preserve"> </v>
      </c>
      <c r="Y131" s="1066">
        <f t="shared" si="16"/>
        <v>0</v>
      </c>
      <c r="AA131" s="928"/>
      <c r="AB131" s="1065" t="str">
        <f>IF(AA131=" "," ",IF(AA131="Vehículos",VLOOKUP($X$16,'Datos Indices'!$A$38:$Z$50,22,FALSE),IF(AA131="Ipim",VLOOKUP($X$16,'Datos Indices'!$A$38:$Z$50,7,FALSE),IF(AA131="Dólar",VLOOKUP($X$16,'Datos Indices'!$A$38:$Z$50,4,FALSE),IF(AA131="Gasoil",VLOOKUP($X$16,'Datos Indices'!$A$38:$Z$50,10,FALSE),IF(AA131="WPU06 Pesificado",VLOOKUP($X$16,'Datos Indices'!$A$38:$Z$50,26,FALSE),0))))))</f>
        <v xml:space="preserve"> </v>
      </c>
      <c r="AC131" s="1066">
        <f t="shared" si="15"/>
        <v>0</v>
      </c>
      <c r="AE131" s="1450" t="str">
        <f t="shared" si="17"/>
        <v/>
      </c>
      <c r="AF131" s="1451"/>
      <c r="AG131" s="1247"/>
      <c r="AH131" s="1247"/>
      <c r="AI131" s="1247"/>
      <c r="AJ131" s="1247"/>
      <c r="AK131" s="1247"/>
      <c r="AL131" s="1247"/>
      <c r="AM131" s="1247"/>
      <c r="AN131" s="1247"/>
      <c r="AO131" s="1247"/>
      <c r="AP131" s="1247"/>
      <c r="AQ131" s="1247"/>
      <c r="AR131" s="1247"/>
      <c r="AS131" s="1247"/>
      <c r="AT131" s="1247"/>
      <c r="AU131" s="1247"/>
      <c r="AV131" s="1247"/>
      <c r="AW131" s="1247"/>
      <c r="AX131" s="1247"/>
      <c r="AY131" s="1247"/>
      <c r="AZ131" s="1247"/>
      <c r="BA131" s="1247"/>
      <c r="BB131" s="1247"/>
      <c r="BC131" s="1247"/>
      <c r="BD131" s="1247"/>
      <c r="BE131" s="1247"/>
      <c r="BF131" s="1247"/>
      <c r="BG131" s="1247"/>
      <c r="BH131" s="1247"/>
      <c r="BI131" s="1247"/>
      <c r="BJ131" s="1247"/>
      <c r="BK131" s="1247"/>
      <c r="BL131" s="1247"/>
      <c r="BM131" s="1247"/>
      <c r="BN131" s="1247"/>
      <c r="BO131" s="1247"/>
      <c r="BP131" s="1247"/>
      <c r="BQ131" s="1247"/>
      <c r="BR131" s="1247"/>
      <c r="BS131" s="1247"/>
      <c r="BT131" s="1247"/>
      <c r="BU131" s="1247"/>
      <c r="BV131" s="1247"/>
      <c r="BW131" s="1247"/>
      <c r="BX131" s="1247"/>
      <c r="BY131" s="1247"/>
      <c r="BZ131" s="1247"/>
      <c r="CA131" s="1247"/>
      <c r="CB131" s="1247"/>
      <c r="CC131" s="1247"/>
      <c r="CD131" s="1247"/>
      <c r="CE131" s="1247"/>
      <c r="CF131" s="1247"/>
      <c r="CG131" s="1247"/>
      <c r="CH131" s="1247"/>
      <c r="CI131" s="1247"/>
      <c r="CJ131" s="1247"/>
      <c r="CK131" s="1247"/>
      <c r="CL131" s="1247"/>
      <c r="CM131" s="1247"/>
      <c r="CN131" s="1247"/>
      <c r="CO131" s="1247"/>
      <c r="CP131" s="1247"/>
      <c r="CQ131" s="1247"/>
      <c r="CR131" s="1247"/>
      <c r="CS131" s="1247"/>
      <c r="CT131" s="1247"/>
      <c r="CU131" s="1247"/>
      <c r="CV131" s="1247"/>
      <c r="CW131" s="1247"/>
      <c r="CX131" s="1247"/>
      <c r="CY131" s="1247"/>
      <c r="CZ131" s="1247"/>
      <c r="DA131" s="1247"/>
      <c r="DB131" s="1247"/>
      <c r="DC131" s="1247"/>
      <c r="DD131" s="1247"/>
      <c r="DE131" s="1247"/>
      <c r="DF131" s="1247"/>
      <c r="DG131" s="1247"/>
      <c r="DH131" s="1247"/>
      <c r="DK131" s="1452">
        <f t="shared" si="18"/>
        <v>0</v>
      </c>
      <c r="DL131" s="1452">
        <f t="shared" si="19"/>
        <v>0</v>
      </c>
    </row>
    <row r="132" spans="1:116" s="1449" customFormat="1" ht="14.25" customHeight="1" x14ac:dyDescent="0.2">
      <c r="A132" s="456"/>
      <c r="B132" s="121"/>
      <c r="C132" s="121"/>
      <c r="D132" s="122"/>
      <c r="E132" s="479"/>
      <c r="F132" s="480"/>
      <c r="G132" s="478"/>
      <c r="H132" s="476"/>
      <c r="I132" s="448"/>
      <c r="J132" s="157"/>
      <c r="K132" s="1055">
        <f t="shared" si="12"/>
        <v>0</v>
      </c>
      <c r="L132" s="1056">
        <f t="shared" si="13"/>
        <v>0</v>
      </c>
      <c r="M132" s="1056">
        <f t="shared" si="14"/>
        <v>0</v>
      </c>
      <c r="N132" s="158"/>
      <c r="O132" s="124"/>
      <c r="P132" s="124"/>
      <c r="Q132" s="158"/>
      <c r="R132" s="1447">
        <f t="shared" si="20"/>
        <v>0</v>
      </c>
      <c r="S132" s="1448">
        <f t="shared" si="21"/>
        <v>0</v>
      </c>
      <c r="T132" s="121"/>
      <c r="U132" s="125"/>
      <c r="W132" s="480"/>
      <c r="X132" s="1065" t="str">
        <f>IF(W132=" "," ",IF(W132="Vehículos",VLOOKUP($X$16,'Datos Indices'!$A$38:$Z$50,22,FALSE),IF(W132="Ipim",VLOOKUP($X$16,'Datos Indices'!$A$38:$Z$50,7,FALSE),IF(W132="Dólar",VLOOKUP($X$16,'Datos Indices'!$A$38:$Z$50,4,FALSE),IF(W132="Gasoil",VLOOKUP($X$16,'Datos Indices'!$A$38:$Z$50,10,FALSE),IF(W132="WPU06 Pesificado",VLOOKUP($X$16,'Datos Indices'!$A$38:$Z$50,26,FALSE),0))))))</f>
        <v xml:space="preserve"> </v>
      </c>
      <c r="Y132" s="1066">
        <f t="shared" si="16"/>
        <v>0</v>
      </c>
      <c r="AA132" s="928"/>
      <c r="AB132" s="1065" t="str">
        <f>IF(AA132=" "," ",IF(AA132="Vehículos",VLOOKUP($X$16,'Datos Indices'!$A$38:$Z$50,22,FALSE),IF(AA132="Ipim",VLOOKUP($X$16,'Datos Indices'!$A$38:$Z$50,7,FALSE),IF(AA132="Dólar",VLOOKUP($X$16,'Datos Indices'!$A$38:$Z$50,4,FALSE),IF(AA132="Gasoil",VLOOKUP($X$16,'Datos Indices'!$A$38:$Z$50,10,FALSE),IF(AA132="WPU06 Pesificado",VLOOKUP($X$16,'Datos Indices'!$A$38:$Z$50,26,FALSE),0))))))</f>
        <v xml:space="preserve"> </v>
      </c>
      <c r="AC132" s="1066">
        <f t="shared" si="15"/>
        <v>0</v>
      </c>
      <c r="AE132" s="1450" t="str">
        <f t="shared" si="17"/>
        <v/>
      </c>
      <c r="AF132" s="1451"/>
      <c r="AG132" s="1247"/>
      <c r="AH132" s="1247"/>
      <c r="AI132" s="1247"/>
      <c r="AJ132" s="1247"/>
      <c r="AK132" s="1247"/>
      <c r="AL132" s="1247"/>
      <c r="AM132" s="1247"/>
      <c r="AN132" s="1247"/>
      <c r="AO132" s="1247"/>
      <c r="AP132" s="1247"/>
      <c r="AQ132" s="1247"/>
      <c r="AR132" s="1247"/>
      <c r="AS132" s="1247"/>
      <c r="AT132" s="1247"/>
      <c r="AU132" s="1247"/>
      <c r="AV132" s="1247"/>
      <c r="AW132" s="1247"/>
      <c r="AX132" s="1247"/>
      <c r="AY132" s="1247"/>
      <c r="AZ132" s="1247"/>
      <c r="BA132" s="1247"/>
      <c r="BB132" s="1247"/>
      <c r="BC132" s="1247"/>
      <c r="BD132" s="1247"/>
      <c r="BE132" s="1247"/>
      <c r="BF132" s="1247"/>
      <c r="BG132" s="1247"/>
      <c r="BH132" s="1247"/>
      <c r="BI132" s="1247"/>
      <c r="BJ132" s="1247"/>
      <c r="BK132" s="1247"/>
      <c r="BL132" s="1247"/>
      <c r="BM132" s="1247"/>
      <c r="BN132" s="1247"/>
      <c r="BO132" s="1247"/>
      <c r="BP132" s="1247"/>
      <c r="BQ132" s="1247"/>
      <c r="BR132" s="1247"/>
      <c r="BS132" s="1247"/>
      <c r="BT132" s="1247"/>
      <c r="BU132" s="1247"/>
      <c r="BV132" s="1247"/>
      <c r="BW132" s="1247"/>
      <c r="BX132" s="1247"/>
      <c r="BY132" s="1247"/>
      <c r="BZ132" s="1247"/>
      <c r="CA132" s="1247"/>
      <c r="CB132" s="1247"/>
      <c r="CC132" s="1247"/>
      <c r="CD132" s="1247"/>
      <c r="CE132" s="1247"/>
      <c r="CF132" s="1247"/>
      <c r="CG132" s="1247"/>
      <c r="CH132" s="1247"/>
      <c r="CI132" s="1247"/>
      <c r="CJ132" s="1247"/>
      <c r="CK132" s="1247"/>
      <c r="CL132" s="1247"/>
      <c r="CM132" s="1247"/>
      <c r="CN132" s="1247"/>
      <c r="CO132" s="1247"/>
      <c r="CP132" s="1247"/>
      <c r="CQ132" s="1247"/>
      <c r="CR132" s="1247"/>
      <c r="CS132" s="1247"/>
      <c r="CT132" s="1247"/>
      <c r="CU132" s="1247"/>
      <c r="CV132" s="1247"/>
      <c r="CW132" s="1247"/>
      <c r="CX132" s="1247"/>
      <c r="CY132" s="1247"/>
      <c r="CZ132" s="1247"/>
      <c r="DA132" s="1247"/>
      <c r="DB132" s="1247"/>
      <c r="DC132" s="1247"/>
      <c r="DD132" s="1247"/>
      <c r="DE132" s="1247"/>
      <c r="DF132" s="1247"/>
      <c r="DG132" s="1247"/>
      <c r="DH132" s="1247"/>
      <c r="DK132" s="1452">
        <f t="shared" si="18"/>
        <v>0</v>
      </c>
      <c r="DL132" s="1452">
        <f t="shared" si="19"/>
        <v>0</v>
      </c>
    </row>
    <row r="133" spans="1:116" s="1449" customFormat="1" ht="14.25" customHeight="1" x14ac:dyDescent="0.2">
      <c r="A133" s="456"/>
      <c r="B133" s="121"/>
      <c r="C133" s="121"/>
      <c r="D133" s="122"/>
      <c r="E133" s="479"/>
      <c r="F133" s="480"/>
      <c r="G133" s="478"/>
      <c r="H133" s="476"/>
      <c r="I133" s="448"/>
      <c r="J133" s="157"/>
      <c r="K133" s="1055">
        <f t="shared" si="12"/>
        <v>0</v>
      </c>
      <c r="L133" s="1056">
        <f t="shared" si="13"/>
        <v>0</v>
      </c>
      <c r="M133" s="1056">
        <f t="shared" si="14"/>
        <v>0</v>
      </c>
      <c r="N133" s="158"/>
      <c r="O133" s="124"/>
      <c r="P133" s="124"/>
      <c r="Q133" s="158"/>
      <c r="R133" s="1447">
        <f t="shared" si="20"/>
        <v>0</v>
      </c>
      <c r="S133" s="1448">
        <f t="shared" si="21"/>
        <v>0</v>
      </c>
      <c r="T133" s="125"/>
      <c r="U133" s="125"/>
      <c r="W133" s="480"/>
      <c r="X133" s="1065" t="str">
        <f>IF(W133=" "," ",IF(W133="Vehículos",VLOOKUP($X$16,'Datos Indices'!$A$38:$Z$50,22,FALSE),IF(W133="Ipim",VLOOKUP($X$16,'Datos Indices'!$A$38:$Z$50,7,FALSE),IF(W133="Dólar",VLOOKUP($X$16,'Datos Indices'!$A$38:$Z$50,4,FALSE),IF(W133="Gasoil",VLOOKUP($X$16,'Datos Indices'!$A$38:$Z$50,10,FALSE),IF(W133="WPU06 Pesificado",VLOOKUP($X$16,'Datos Indices'!$A$38:$Z$50,26,FALSE),0))))))</f>
        <v xml:space="preserve"> </v>
      </c>
      <c r="Y133" s="1066">
        <f t="shared" si="16"/>
        <v>0</v>
      </c>
      <c r="AA133" s="928"/>
      <c r="AB133" s="1065" t="str">
        <f>IF(AA133=" "," ",IF(AA133="Vehículos",VLOOKUP($X$16,'Datos Indices'!$A$38:$Z$50,22,FALSE),IF(AA133="Ipim",VLOOKUP($X$16,'Datos Indices'!$A$38:$Z$50,7,FALSE),IF(AA133="Dólar",VLOOKUP($X$16,'Datos Indices'!$A$38:$Z$50,4,FALSE),IF(AA133="Gasoil",VLOOKUP($X$16,'Datos Indices'!$A$38:$Z$50,10,FALSE),IF(AA133="WPU06 Pesificado",VLOOKUP($X$16,'Datos Indices'!$A$38:$Z$50,26,FALSE),0))))))</f>
        <v xml:space="preserve"> </v>
      </c>
      <c r="AC133" s="1066">
        <f t="shared" si="15"/>
        <v>0</v>
      </c>
      <c r="AE133" s="1450" t="str">
        <f t="shared" si="17"/>
        <v/>
      </c>
      <c r="AF133" s="1451"/>
      <c r="AG133" s="1247"/>
      <c r="AH133" s="1247"/>
      <c r="AI133" s="1247"/>
      <c r="AJ133" s="1247"/>
      <c r="AK133" s="1247"/>
      <c r="AL133" s="1247"/>
      <c r="AM133" s="1247"/>
      <c r="AN133" s="1247"/>
      <c r="AO133" s="1247"/>
      <c r="AP133" s="1247"/>
      <c r="AQ133" s="1247"/>
      <c r="AR133" s="1247"/>
      <c r="AS133" s="1247"/>
      <c r="AT133" s="1247"/>
      <c r="AU133" s="1247"/>
      <c r="AV133" s="1247"/>
      <c r="AW133" s="1247"/>
      <c r="AX133" s="1247"/>
      <c r="AY133" s="1247"/>
      <c r="AZ133" s="1247"/>
      <c r="BA133" s="1247"/>
      <c r="BB133" s="1247"/>
      <c r="BC133" s="1247"/>
      <c r="BD133" s="1247"/>
      <c r="BE133" s="1247"/>
      <c r="BF133" s="1247"/>
      <c r="BG133" s="1247"/>
      <c r="BH133" s="1247"/>
      <c r="BI133" s="1247"/>
      <c r="BJ133" s="1247"/>
      <c r="BK133" s="1247"/>
      <c r="BL133" s="1247"/>
      <c r="BM133" s="1247"/>
      <c r="BN133" s="1247"/>
      <c r="BO133" s="1247"/>
      <c r="BP133" s="1247"/>
      <c r="BQ133" s="1247"/>
      <c r="BR133" s="1247"/>
      <c r="BS133" s="1247"/>
      <c r="BT133" s="1247"/>
      <c r="BU133" s="1247"/>
      <c r="BV133" s="1247"/>
      <c r="BW133" s="1247"/>
      <c r="BX133" s="1247"/>
      <c r="BY133" s="1247"/>
      <c r="BZ133" s="1247"/>
      <c r="CA133" s="1247"/>
      <c r="CB133" s="1247"/>
      <c r="CC133" s="1247"/>
      <c r="CD133" s="1247"/>
      <c r="CE133" s="1247"/>
      <c r="CF133" s="1247"/>
      <c r="CG133" s="1247"/>
      <c r="CH133" s="1247"/>
      <c r="CI133" s="1247"/>
      <c r="CJ133" s="1247"/>
      <c r="CK133" s="1247"/>
      <c r="CL133" s="1247"/>
      <c r="CM133" s="1247"/>
      <c r="CN133" s="1247"/>
      <c r="CO133" s="1247"/>
      <c r="CP133" s="1247"/>
      <c r="CQ133" s="1247"/>
      <c r="CR133" s="1247"/>
      <c r="CS133" s="1247"/>
      <c r="CT133" s="1247"/>
      <c r="CU133" s="1247"/>
      <c r="CV133" s="1247"/>
      <c r="CW133" s="1247"/>
      <c r="CX133" s="1247"/>
      <c r="CY133" s="1247"/>
      <c r="CZ133" s="1247"/>
      <c r="DA133" s="1247"/>
      <c r="DB133" s="1247"/>
      <c r="DC133" s="1247"/>
      <c r="DD133" s="1247"/>
      <c r="DE133" s="1247"/>
      <c r="DF133" s="1247"/>
      <c r="DG133" s="1247"/>
      <c r="DH133" s="1247"/>
      <c r="DK133" s="1452">
        <f t="shared" si="18"/>
        <v>0</v>
      </c>
      <c r="DL133" s="1452">
        <f t="shared" si="19"/>
        <v>0</v>
      </c>
    </row>
    <row r="134" spans="1:116" ht="14.25" customHeight="1" x14ac:dyDescent="0.2">
      <c r="A134" s="456"/>
      <c r="B134" s="121"/>
      <c r="C134" s="121"/>
      <c r="D134" s="122"/>
      <c r="E134" s="479"/>
      <c r="F134" s="480"/>
      <c r="G134" s="478"/>
      <c r="H134" s="476"/>
      <c r="I134" s="448"/>
      <c r="J134" s="157"/>
      <c r="K134" s="1055">
        <f t="shared" si="12"/>
        <v>0</v>
      </c>
      <c r="L134" s="1056">
        <f t="shared" si="13"/>
        <v>0</v>
      </c>
      <c r="M134" s="1056">
        <f t="shared" si="14"/>
        <v>0</v>
      </c>
      <c r="N134" s="158"/>
      <c r="O134" s="124"/>
      <c r="P134" s="124"/>
      <c r="Q134" s="158"/>
      <c r="R134" s="1447">
        <f t="shared" si="20"/>
        <v>0</v>
      </c>
      <c r="S134" s="1448">
        <f t="shared" si="21"/>
        <v>0</v>
      </c>
      <c r="T134" s="121"/>
      <c r="U134" s="125"/>
      <c r="W134" s="480"/>
      <c r="X134" s="1065" t="str">
        <f>IF(W134=" "," ",IF(W134="Vehículos",VLOOKUP($X$16,'Datos Indices'!$A$38:$Z$50,22,FALSE),IF(W134="Ipim",VLOOKUP($X$16,'Datos Indices'!$A$38:$Z$50,7,FALSE),IF(W134="Dólar",VLOOKUP($X$16,'Datos Indices'!$A$38:$Z$50,4,FALSE),IF(W134="Gasoil",VLOOKUP($X$16,'Datos Indices'!$A$38:$Z$50,10,FALSE),IF(W134="WPU06 Pesificado",VLOOKUP($X$16,'Datos Indices'!$A$38:$Z$50,26,FALSE),0))))))</f>
        <v xml:space="preserve"> </v>
      </c>
      <c r="Y134" s="1066">
        <f t="shared" si="16"/>
        <v>0</v>
      </c>
      <c r="AA134" s="928"/>
      <c r="AB134" s="1065" t="str">
        <f>IF(AA134=" "," ",IF(AA134="Vehículos",VLOOKUP($X$16,'Datos Indices'!$A$38:$Z$50,22,FALSE),IF(AA134="Ipim",VLOOKUP($X$16,'Datos Indices'!$A$38:$Z$50,7,FALSE),IF(AA134="Dólar",VLOOKUP($X$16,'Datos Indices'!$A$38:$Z$50,4,FALSE),IF(AA134="Gasoil",VLOOKUP($X$16,'Datos Indices'!$A$38:$Z$50,10,FALSE),IF(AA134="WPU06 Pesificado",VLOOKUP($X$16,'Datos Indices'!$A$38:$Z$50,26,FALSE),0))))))</f>
        <v xml:space="preserve"> </v>
      </c>
      <c r="AC134" s="1066">
        <f t="shared" si="15"/>
        <v>0</v>
      </c>
      <c r="AE134" s="1450" t="str">
        <f t="shared" si="17"/>
        <v/>
      </c>
      <c r="AG134" s="1247"/>
      <c r="AH134" s="1247"/>
      <c r="AI134" s="1247"/>
      <c r="AJ134" s="1247"/>
      <c r="AK134" s="1247"/>
      <c r="AL134" s="1247"/>
      <c r="AM134" s="1247"/>
      <c r="AN134" s="1247"/>
      <c r="AO134" s="1247"/>
      <c r="AP134" s="1247"/>
      <c r="AQ134" s="1247"/>
      <c r="AR134" s="1247"/>
      <c r="AS134" s="1247"/>
      <c r="AT134" s="1247"/>
      <c r="AU134" s="1247"/>
      <c r="AV134" s="1247"/>
      <c r="AW134" s="1247"/>
      <c r="AX134" s="1247"/>
      <c r="AY134" s="1247"/>
      <c r="AZ134" s="1247"/>
      <c r="BA134" s="1247"/>
      <c r="BB134" s="1247"/>
      <c r="BC134" s="1247"/>
      <c r="BD134" s="1247"/>
      <c r="BE134" s="1247"/>
      <c r="BF134" s="1247"/>
      <c r="BG134" s="1247"/>
      <c r="BH134" s="1247"/>
      <c r="BI134" s="1247"/>
      <c r="BJ134" s="1247"/>
      <c r="BK134" s="1247"/>
      <c r="BL134" s="1247"/>
      <c r="BM134" s="1247"/>
      <c r="BN134" s="1247"/>
      <c r="BO134" s="1247"/>
      <c r="BP134" s="1247"/>
      <c r="BQ134" s="1247"/>
      <c r="BR134" s="1247"/>
      <c r="BS134" s="1247"/>
      <c r="BT134" s="1247"/>
      <c r="BU134" s="1247"/>
      <c r="BV134" s="1247"/>
      <c r="BW134" s="1247"/>
      <c r="BX134" s="1247"/>
      <c r="BY134" s="1247"/>
      <c r="BZ134" s="1247"/>
      <c r="CA134" s="1247"/>
      <c r="CB134" s="1247"/>
      <c r="CC134" s="1247"/>
      <c r="CD134" s="1247"/>
      <c r="CE134" s="1247"/>
      <c r="CF134" s="1247"/>
      <c r="CG134" s="1247"/>
      <c r="CH134" s="1247"/>
      <c r="CI134" s="1247"/>
      <c r="CJ134" s="1247"/>
      <c r="CK134" s="1247"/>
      <c r="CL134" s="1247"/>
      <c r="CM134" s="1247"/>
      <c r="CN134" s="1247"/>
      <c r="CO134" s="1247"/>
      <c r="CP134" s="1247"/>
      <c r="CQ134" s="1247"/>
      <c r="CR134" s="1247"/>
      <c r="CS134" s="1247"/>
      <c r="CT134" s="1247"/>
      <c r="CU134" s="1247"/>
      <c r="CV134" s="1247"/>
      <c r="CW134" s="1247"/>
      <c r="CX134" s="1247"/>
      <c r="CY134" s="1247"/>
      <c r="CZ134" s="1247"/>
      <c r="DA134" s="1247"/>
      <c r="DB134" s="1247"/>
      <c r="DC134" s="1247"/>
      <c r="DD134" s="1247"/>
      <c r="DE134" s="1247"/>
      <c r="DF134" s="1247"/>
      <c r="DG134" s="1247"/>
      <c r="DH134" s="1247"/>
      <c r="DK134" s="1452">
        <f t="shared" si="18"/>
        <v>0</v>
      </c>
      <c r="DL134" s="1452">
        <f t="shared" si="19"/>
        <v>0</v>
      </c>
    </row>
    <row r="135" spans="1:116" ht="14.25" customHeight="1" x14ac:dyDescent="0.2">
      <c r="A135" s="456"/>
      <c r="B135" s="121"/>
      <c r="C135" s="121"/>
      <c r="D135" s="122"/>
      <c r="E135" s="479"/>
      <c r="F135" s="480"/>
      <c r="G135" s="478"/>
      <c r="H135" s="476"/>
      <c r="I135" s="448"/>
      <c r="J135" s="157"/>
      <c r="K135" s="1055">
        <f t="shared" si="12"/>
        <v>0</v>
      </c>
      <c r="L135" s="1056">
        <f t="shared" si="13"/>
        <v>0</v>
      </c>
      <c r="M135" s="1056">
        <f t="shared" si="14"/>
        <v>0</v>
      </c>
      <c r="N135" s="158"/>
      <c r="O135" s="124"/>
      <c r="P135" s="124"/>
      <c r="Q135" s="158"/>
      <c r="R135" s="1447">
        <f t="shared" si="20"/>
        <v>0</v>
      </c>
      <c r="S135" s="1448">
        <f t="shared" si="21"/>
        <v>0</v>
      </c>
      <c r="T135" s="125"/>
      <c r="U135" s="125"/>
      <c r="W135" s="480"/>
      <c r="X135" s="1065" t="str">
        <f>IF(W135=" "," ",IF(W135="Vehículos",VLOOKUP($X$16,'Datos Indices'!$A$38:$Z$50,22,FALSE),IF(W135="Ipim",VLOOKUP($X$16,'Datos Indices'!$A$38:$Z$50,7,FALSE),IF(W135="Dólar",VLOOKUP($X$16,'Datos Indices'!$A$38:$Z$50,4,FALSE),IF(W135="Gasoil",VLOOKUP($X$16,'Datos Indices'!$A$38:$Z$50,10,FALSE),IF(W135="WPU06 Pesificado",VLOOKUP($X$16,'Datos Indices'!$A$38:$Z$50,26,FALSE),0))))))</f>
        <v xml:space="preserve"> </v>
      </c>
      <c r="Y135" s="1066">
        <f t="shared" si="16"/>
        <v>0</v>
      </c>
      <c r="AA135" s="928"/>
      <c r="AB135" s="1065" t="str">
        <f>IF(AA135=" "," ",IF(AA135="Vehículos",VLOOKUP($X$16,'Datos Indices'!$A$38:$Z$50,22,FALSE),IF(AA135="Ipim",VLOOKUP($X$16,'Datos Indices'!$A$38:$Z$50,7,FALSE),IF(AA135="Dólar",VLOOKUP($X$16,'Datos Indices'!$A$38:$Z$50,4,FALSE),IF(AA135="Gasoil",VLOOKUP($X$16,'Datos Indices'!$A$38:$Z$50,10,FALSE),IF(AA135="WPU06 Pesificado",VLOOKUP($X$16,'Datos Indices'!$A$38:$Z$50,26,FALSE),0))))))</f>
        <v xml:space="preserve"> </v>
      </c>
      <c r="AC135" s="1066">
        <f t="shared" si="15"/>
        <v>0</v>
      </c>
      <c r="AE135" s="1450" t="str">
        <f t="shared" si="17"/>
        <v/>
      </c>
      <c r="AG135" s="1247"/>
      <c r="AH135" s="1247"/>
      <c r="AI135" s="1247"/>
      <c r="AJ135" s="1247"/>
      <c r="AK135" s="1247"/>
      <c r="AL135" s="1247"/>
      <c r="AM135" s="1247"/>
      <c r="AN135" s="1247"/>
      <c r="AO135" s="1247"/>
      <c r="AP135" s="1247"/>
      <c r="AQ135" s="1247"/>
      <c r="AR135" s="1247"/>
      <c r="AS135" s="1247"/>
      <c r="AT135" s="1247"/>
      <c r="AU135" s="1247"/>
      <c r="AV135" s="1247"/>
      <c r="AW135" s="1247"/>
      <c r="AX135" s="1247"/>
      <c r="AY135" s="1247"/>
      <c r="AZ135" s="1247"/>
      <c r="BA135" s="1247"/>
      <c r="BB135" s="1247"/>
      <c r="BC135" s="1247"/>
      <c r="BD135" s="1247"/>
      <c r="BE135" s="1247"/>
      <c r="BF135" s="1247"/>
      <c r="BG135" s="1247"/>
      <c r="BH135" s="1247"/>
      <c r="BI135" s="1247"/>
      <c r="BJ135" s="1247"/>
      <c r="BK135" s="1247"/>
      <c r="BL135" s="1247"/>
      <c r="BM135" s="1247"/>
      <c r="BN135" s="1247"/>
      <c r="BO135" s="1247"/>
      <c r="BP135" s="1247"/>
      <c r="BQ135" s="1247"/>
      <c r="BR135" s="1247"/>
      <c r="BS135" s="1247"/>
      <c r="BT135" s="1247"/>
      <c r="BU135" s="1247"/>
      <c r="BV135" s="1247"/>
      <c r="BW135" s="1247"/>
      <c r="BX135" s="1247"/>
      <c r="BY135" s="1247"/>
      <c r="BZ135" s="1247"/>
      <c r="CA135" s="1247"/>
      <c r="CB135" s="1247"/>
      <c r="CC135" s="1247"/>
      <c r="CD135" s="1247"/>
      <c r="CE135" s="1247"/>
      <c r="CF135" s="1247"/>
      <c r="CG135" s="1247"/>
      <c r="CH135" s="1247"/>
      <c r="CI135" s="1247"/>
      <c r="CJ135" s="1247"/>
      <c r="CK135" s="1247"/>
      <c r="CL135" s="1247"/>
      <c r="CM135" s="1247"/>
      <c r="CN135" s="1247"/>
      <c r="CO135" s="1247"/>
      <c r="CP135" s="1247"/>
      <c r="CQ135" s="1247"/>
      <c r="CR135" s="1247"/>
      <c r="CS135" s="1247"/>
      <c r="CT135" s="1247"/>
      <c r="CU135" s="1247"/>
      <c r="CV135" s="1247"/>
      <c r="CW135" s="1247"/>
      <c r="CX135" s="1247"/>
      <c r="CY135" s="1247"/>
      <c r="CZ135" s="1247"/>
      <c r="DA135" s="1247"/>
      <c r="DB135" s="1247"/>
      <c r="DC135" s="1247"/>
      <c r="DD135" s="1247"/>
      <c r="DE135" s="1247"/>
      <c r="DF135" s="1247"/>
      <c r="DG135" s="1247"/>
      <c r="DH135" s="1247"/>
      <c r="DK135" s="1452">
        <f t="shared" si="18"/>
        <v>0</v>
      </c>
      <c r="DL135" s="1452">
        <f t="shared" si="19"/>
        <v>0</v>
      </c>
    </row>
    <row r="136" spans="1:116" ht="14.25" customHeight="1" x14ac:dyDescent="0.2">
      <c r="A136" s="456"/>
      <c r="B136" s="121"/>
      <c r="C136" s="121"/>
      <c r="D136" s="122"/>
      <c r="E136" s="479"/>
      <c r="F136" s="480"/>
      <c r="G136" s="478"/>
      <c r="H136" s="476"/>
      <c r="I136" s="448"/>
      <c r="J136" s="157"/>
      <c r="K136" s="1055">
        <f t="shared" si="12"/>
        <v>0</v>
      </c>
      <c r="L136" s="1056">
        <f t="shared" si="13"/>
        <v>0</v>
      </c>
      <c r="M136" s="1056">
        <f t="shared" si="14"/>
        <v>0</v>
      </c>
      <c r="N136" s="158"/>
      <c r="O136" s="124"/>
      <c r="P136" s="124"/>
      <c r="Q136" s="158"/>
      <c r="R136" s="1447">
        <f t="shared" si="20"/>
        <v>0</v>
      </c>
      <c r="S136" s="1448">
        <f t="shared" si="21"/>
        <v>0</v>
      </c>
      <c r="T136" s="121"/>
      <c r="U136" s="125"/>
      <c r="W136" s="480"/>
      <c r="X136" s="1065" t="str">
        <f>IF(W136=" "," ",IF(W136="Vehículos",VLOOKUP($X$16,'Datos Indices'!$A$38:$Z$50,22,FALSE),IF(W136="Ipim",VLOOKUP($X$16,'Datos Indices'!$A$38:$Z$50,7,FALSE),IF(W136="Dólar",VLOOKUP($X$16,'Datos Indices'!$A$38:$Z$50,4,FALSE),IF(W136="Gasoil",VLOOKUP($X$16,'Datos Indices'!$A$38:$Z$50,10,FALSE),IF(W136="WPU06 Pesificado",VLOOKUP($X$16,'Datos Indices'!$A$38:$Z$50,26,FALSE),0))))))</f>
        <v xml:space="preserve"> </v>
      </c>
      <c r="Y136" s="1066">
        <f t="shared" si="16"/>
        <v>0</v>
      </c>
      <c r="AA136" s="928"/>
      <c r="AB136" s="1065" t="str">
        <f>IF(AA136=" "," ",IF(AA136="Vehículos",VLOOKUP($X$16,'Datos Indices'!$A$38:$Z$50,22,FALSE),IF(AA136="Ipim",VLOOKUP($X$16,'Datos Indices'!$A$38:$Z$50,7,FALSE),IF(AA136="Dólar",VLOOKUP($X$16,'Datos Indices'!$A$38:$Z$50,4,FALSE),IF(AA136="Gasoil",VLOOKUP($X$16,'Datos Indices'!$A$38:$Z$50,10,FALSE),IF(AA136="WPU06 Pesificado",VLOOKUP($X$16,'Datos Indices'!$A$38:$Z$50,26,FALSE),0))))))</f>
        <v xml:space="preserve"> </v>
      </c>
      <c r="AC136" s="1066">
        <f t="shared" si="15"/>
        <v>0</v>
      </c>
      <c r="AE136" s="1450" t="str">
        <f t="shared" si="17"/>
        <v/>
      </c>
      <c r="AG136" s="1247"/>
      <c r="AH136" s="1247"/>
      <c r="AI136" s="1247"/>
      <c r="AJ136" s="1247"/>
      <c r="AK136" s="1247"/>
      <c r="AL136" s="1247"/>
      <c r="AM136" s="1247"/>
      <c r="AN136" s="1247"/>
      <c r="AO136" s="1247"/>
      <c r="AP136" s="1247"/>
      <c r="AQ136" s="1247"/>
      <c r="AR136" s="1247"/>
      <c r="AS136" s="1247"/>
      <c r="AT136" s="1247"/>
      <c r="AU136" s="1247"/>
      <c r="AV136" s="1247"/>
      <c r="AW136" s="1247"/>
      <c r="AX136" s="1247"/>
      <c r="AY136" s="1247"/>
      <c r="AZ136" s="1247"/>
      <c r="BA136" s="1247"/>
      <c r="BB136" s="1247"/>
      <c r="BC136" s="1247"/>
      <c r="BD136" s="1247"/>
      <c r="BE136" s="1247"/>
      <c r="BF136" s="1247"/>
      <c r="BG136" s="1247"/>
      <c r="BH136" s="1247"/>
      <c r="BI136" s="1247"/>
      <c r="BJ136" s="1247"/>
      <c r="BK136" s="1247"/>
      <c r="BL136" s="1247"/>
      <c r="BM136" s="1247"/>
      <c r="BN136" s="1247"/>
      <c r="BO136" s="1247"/>
      <c r="BP136" s="1247"/>
      <c r="BQ136" s="1247"/>
      <c r="BR136" s="1247"/>
      <c r="BS136" s="1247"/>
      <c r="BT136" s="1247"/>
      <c r="BU136" s="1247"/>
      <c r="BV136" s="1247"/>
      <c r="BW136" s="1247"/>
      <c r="BX136" s="1247"/>
      <c r="BY136" s="1247"/>
      <c r="BZ136" s="1247"/>
      <c r="CA136" s="1247"/>
      <c r="CB136" s="1247"/>
      <c r="CC136" s="1247"/>
      <c r="CD136" s="1247"/>
      <c r="CE136" s="1247"/>
      <c r="CF136" s="1247"/>
      <c r="CG136" s="1247"/>
      <c r="CH136" s="1247"/>
      <c r="CI136" s="1247"/>
      <c r="CJ136" s="1247"/>
      <c r="CK136" s="1247"/>
      <c r="CL136" s="1247"/>
      <c r="CM136" s="1247"/>
      <c r="CN136" s="1247"/>
      <c r="CO136" s="1247"/>
      <c r="CP136" s="1247"/>
      <c r="CQ136" s="1247"/>
      <c r="CR136" s="1247"/>
      <c r="CS136" s="1247"/>
      <c r="CT136" s="1247"/>
      <c r="CU136" s="1247"/>
      <c r="CV136" s="1247"/>
      <c r="CW136" s="1247"/>
      <c r="CX136" s="1247"/>
      <c r="CY136" s="1247"/>
      <c r="CZ136" s="1247"/>
      <c r="DA136" s="1247"/>
      <c r="DB136" s="1247"/>
      <c r="DC136" s="1247"/>
      <c r="DD136" s="1247"/>
      <c r="DE136" s="1247"/>
      <c r="DF136" s="1247"/>
      <c r="DG136" s="1247"/>
      <c r="DH136" s="1247"/>
      <c r="DK136" s="1452">
        <f t="shared" si="18"/>
        <v>0</v>
      </c>
      <c r="DL136" s="1452">
        <f t="shared" si="19"/>
        <v>0</v>
      </c>
    </row>
    <row r="137" spans="1:116" ht="14.25" customHeight="1" x14ac:dyDescent="0.2">
      <c r="A137" s="456"/>
      <c r="B137" s="121"/>
      <c r="C137" s="121"/>
      <c r="D137" s="122"/>
      <c r="E137" s="479"/>
      <c r="F137" s="480"/>
      <c r="G137" s="478"/>
      <c r="H137" s="476"/>
      <c r="I137" s="448"/>
      <c r="J137" s="157"/>
      <c r="K137" s="1055">
        <f t="shared" si="12"/>
        <v>0</v>
      </c>
      <c r="L137" s="1056">
        <f t="shared" si="13"/>
        <v>0</v>
      </c>
      <c r="M137" s="1056">
        <f t="shared" si="14"/>
        <v>0</v>
      </c>
      <c r="N137" s="158"/>
      <c r="O137" s="124"/>
      <c r="P137" s="124"/>
      <c r="Q137" s="158"/>
      <c r="R137" s="1447">
        <f t="shared" si="20"/>
        <v>0</v>
      </c>
      <c r="S137" s="1448">
        <f t="shared" si="21"/>
        <v>0</v>
      </c>
      <c r="T137" s="125"/>
      <c r="U137" s="125"/>
      <c r="W137" s="480"/>
      <c r="X137" s="1065" t="str">
        <f>IF(W137=" "," ",IF(W137="Vehículos",VLOOKUP($X$16,'Datos Indices'!$A$38:$Z$50,22,FALSE),IF(W137="Ipim",VLOOKUP($X$16,'Datos Indices'!$A$38:$Z$50,7,FALSE),IF(W137="Dólar",VLOOKUP($X$16,'Datos Indices'!$A$38:$Z$50,4,FALSE),IF(W137="Gasoil",VLOOKUP($X$16,'Datos Indices'!$A$38:$Z$50,10,FALSE),IF(W137="WPU06 Pesificado",VLOOKUP($X$16,'Datos Indices'!$A$38:$Z$50,26,FALSE),0))))))</f>
        <v xml:space="preserve"> </v>
      </c>
      <c r="Y137" s="1066">
        <f t="shared" si="16"/>
        <v>0</v>
      </c>
      <c r="AA137" s="928"/>
      <c r="AB137" s="1065" t="str">
        <f>IF(AA137=" "," ",IF(AA137="Vehículos",VLOOKUP($X$16,'Datos Indices'!$A$38:$Z$50,22,FALSE),IF(AA137="Ipim",VLOOKUP($X$16,'Datos Indices'!$A$38:$Z$50,7,FALSE),IF(AA137="Dólar",VLOOKUP($X$16,'Datos Indices'!$A$38:$Z$50,4,FALSE),IF(AA137="Gasoil",VLOOKUP($X$16,'Datos Indices'!$A$38:$Z$50,10,FALSE),IF(AA137="WPU06 Pesificado",VLOOKUP($X$16,'Datos Indices'!$A$38:$Z$50,26,FALSE),0))))))</f>
        <v xml:space="preserve"> </v>
      </c>
      <c r="AC137" s="1066">
        <f t="shared" si="15"/>
        <v>0</v>
      </c>
      <c r="AE137" s="1450" t="str">
        <f t="shared" si="17"/>
        <v/>
      </c>
      <c r="AG137" s="1247"/>
      <c r="AH137" s="1247"/>
      <c r="AI137" s="1247"/>
      <c r="AJ137" s="1247"/>
      <c r="AK137" s="1247"/>
      <c r="AL137" s="1247"/>
      <c r="AM137" s="1247"/>
      <c r="AN137" s="1247"/>
      <c r="AO137" s="1247"/>
      <c r="AP137" s="1247"/>
      <c r="AQ137" s="1247"/>
      <c r="AR137" s="1247"/>
      <c r="AS137" s="1247"/>
      <c r="AT137" s="1247"/>
      <c r="AU137" s="1247"/>
      <c r="AV137" s="1247"/>
      <c r="AW137" s="1247"/>
      <c r="AX137" s="1247"/>
      <c r="AY137" s="1247"/>
      <c r="AZ137" s="1247"/>
      <c r="BA137" s="1247"/>
      <c r="BB137" s="1247"/>
      <c r="BC137" s="1247"/>
      <c r="BD137" s="1247"/>
      <c r="BE137" s="1247"/>
      <c r="BF137" s="1247"/>
      <c r="BG137" s="1247"/>
      <c r="BH137" s="1247"/>
      <c r="BI137" s="1247"/>
      <c r="BJ137" s="1247"/>
      <c r="BK137" s="1247"/>
      <c r="BL137" s="1247"/>
      <c r="BM137" s="1247"/>
      <c r="BN137" s="1247"/>
      <c r="BO137" s="1247"/>
      <c r="BP137" s="1247"/>
      <c r="BQ137" s="1247"/>
      <c r="BR137" s="1247"/>
      <c r="BS137" s="1247"/>
      <c r="BT137" s="1247"/>
      <c r="BU137" s="1247"/>
      <c r="BV137" s="1247"/>
      <c r="BW137" s="1247"/>
      <c r="BX137" s="1247"/>
      <c r="BY137" s="1247"/>
      <c r="BZ137" s="1247"/>
      <c r="CA137" s="1247"/>
      <c r="CB137" s="1247"/>
      <c r="CC137" s="1247"/>
      <c r="CD137" s="1247"/>
      <c r="CE137" s="1247"/>
      <c r="CF137" s="1247"/>
      <c r="CG137" s="1247"/>
      <c r="CH137" s="1247"/>
      <c r="CI137" s="1247"/>
      <c r="CJ137" s="1247"/>
      <c r="CK137" s="1247"/>
      <c r="CL137" s="1247"/>
      <c r="CM137" s="1247"/>
      <c r="CN137" s="1247"/>
      <c r="CO137" s="1247"/>
      <c r="CP137" s="1247"/>
      <c r="CQ137" s="1247"/>
      <c r="CR137" s="1247"/>
      <c r="CS137" s="1247"/>
      <c r="CT137" s="1247"/>
      <c r="CU137" s="1247"/>
      <c r="CV137" s="1247"/>
      <c r="CW137" s="1247"/>
      <c r="CX137" s="1247"/>
      <c r="CY137" s="1247"/>
      <c r="CZ137" s="1247"/>
      <c r="DA137" s="1247"/>
      <c r="DB137" s="1247"/>
      <c r="DC137" s="1247"/>
      <c r="DD137" s="1247"/>
      <c r="DE137" s="1247"/>
      <c r="DF137" s="1247"/>
      <c r="DG137" s="1247"/>
      <c r="DH137" s="1247"/>
      <c r="DK137" s="1452">
        <f t="shared" si="18"/>
        <v>0</v>
      </c>
      <c r="DL137" s="1452">
        <f t="shared" si="19"/>
        <v>0</v>
      </c>
    </row>
    <row r="138" spans="1:116" ht="14.25" customHeight="1" x14ac:dyDescent="0.2">
      <c r="A138" s="456"/>
      <c r="B138" s="121"/>
      <c r="C138" s="121"/>
      <c r="D138" s="122"/>
      <c r="E138" s="479"/>
      <c r="F138" s="480"/>
      <c r="G138" s="478"/>
      <c r="H138" s="476"/>
      <c r="I138" s="448"/>
      <c r="J138" s="157"/>
      <c r="K138" s="1055">
        <f t="shared" si="12"/>
        <v>0</v>
      </c>
      <c r="L138" s="1056">
        <f t="shared" si="13"/>
        <v>0</v>
      </c>
      <c r="M138" s="1056">
        <f t="shared" si="14"/>
        <v>0</v>
      </c>
      <c r="N138" s="158"/>
      <c r="O138" s="124"/>
      <c r="P138" s="124"/>
      <c r="Q138" s="158"/>
      <c r="R138" s="1447">
        <f t="shared" si="20"/>
        <v>0</v>
      </c>
      <c r="S138" s="1448">
        <f t="shared" si="21"/>
        <v>0</v>
      </c>
      <c r="T138" s="121"/>
      <c r="U138" s="125"/>
      <c r="W138" s="480"/>
      <c r="X138" s="1065" t="str">
        <f>IF(W138=" "," ",IF(W138="Vehículos",VLOOKUP($X$16,'Datos Indices'!$A$38:$Z$50,22,FALSE),IF(W138="Ipim",VLOOKUP($X$16,'Datos Indices'!$A$38:$Z$50,7,FALSE),IF(W138="Dólar",VLOOKUP($X$16,'Datos Indices'!$A$38:$Z$50,4,FALSE),IF(W138="Gasoil",VLOOKUP($X$16,'Datos Indices'!$A$38:$Z$50,10,FALSE),IF(W138="WPU06 Pesificado",VLOOKUP($X$16,'Datos Indices'!$A$38:$Z$50,26,FALSE),0))))))</f>
        <v xml:space="preserve"> </v>
      </c>
      <c r="Y138" s="1066">
        <f t="shared" si="16"/>
        <v>0</v>
      </c>
      <c r="AA138" s="928"/>
      <c r="AB138" s="1065" t="str">
        <f>IF(AA138=" "," ",IF(AA138="Vehículos",VLOOKUP($X$16,'Datos Indices'!$A$38:$Z$50,22,FALSE),IF(AA138="Ipim",VLOOKUP($X$16,'Datos Indices'!$A$38:$Z$50,7,FALSE),IF(AA138="Dólar",VLOOKUP($X$16,'Datos Indices'!$A$38:$Z$50,4,FALSE),IF(AA138="Gasoil",VLOOKUP($X$16,'Datos Indices'!$A$38:$Z$50,10,FALSE),IF(AA138="WPU06 Pesificado",VLOOKUP($X$16,'Datos Indices'!$A$38:$Z$50,26,FALSE),0))))))</f>
        <v xml:space="preserve"> </v>
      </c>
      <c r="AC138" s="1066">
        <f t="shared" si="15"/>
        <v>0</v>
      </c>
      <c r="AE138" s="1450" t="str">
        <f t="shared" si="17"/>
        <v/>
      </c>
      <c r="AG138" s="1247"/>
      <c r="AH138" s="1247"/>
      <c r="AI138" s="1247"/>
      <c r="AJ138" s="1247"/>
      <c r="AK138" s="1247"/>
      <c r="AL138" s="1247"/>
      <c r="AM138" s="1247"/>
      <c r="AN138" s="1247"/>
      <c r="AO138" s="1247"/>
      <c r="AP138" s="1247"/>
      <c r="AQ138" s="1247"/>
      <c r="AR138" s="1247"/>
      <c r="AS138" s="1247"/>
      <c r="AT138" s="1247"/>
      <c r="AU138" s="1247"/>
      <c r="AV138" s="1247"/>
      <c r="AW138" s="1247"/>
      <c r="AX138" s="1247"/>
      <c r="AY138" s="1247"/>
      <c r="AZ138" s="1247"/>
      <c r="BA138" s="1247"/>
      <c r="BB138" s="1247"/>
      <c r="BC138" s="1247"/>
      <c r="BD138" s="1247"/>
      <c r="BE138" s="1247"/>
      <c r="BF138" s="1247"/>
      <c r="BG138" s="1247"/>
      <c r="BH138" s="1247"/>
      <c r="BI138" s="1247"/>
      <c r="BJ138" s="1247"/>
      <c r="BK138" s="1247"/>
      <c r="BL138" s="1247"/>
      <c r="BM138" s="1247"/>
      <c r="BN138" s="1247"/>
      <c r="BO138" s="1247"/>
      <c r="BP138" s="1247"/>
      <c r="BQ138" s="1247"/>
      <c r="BR138" s="1247"/>
      <c r="BS138" s="1247"/>
      <c r="BT138" s="1247"/>
      <c r="BU138" s="1247"/>
      <c r="BV138" s="1247"/>
      <c r="BW138" s="1247"/>
      <c r="BX138" s="1247"/>
      <c r="BY138" s="1247"/>
      <c r="BZ138" s="1247"/>
      <c r="CA138" s="1247"/>
      <c r="CB138" s="1247"/>
      <c r="CC138" s="1247"/>
      <c r="CD138" s="1247"/>
      <c r="CE138" s="1247"/>
      <c r="CF138" s="1247"/>
      <c r="CG138" s="1247"/>
      <c r="CH138" s="1247"/>
      <c r="CI138" s="1247"/>
      <c r="CJ138" s="1247"/>
      <c r="CK138" s="1247"/>
      <c r="CL138" s="1247"/>
      <c r="CM138" s="1247"/>
      <c r="CN138" s="1247"/>
      <c r="CO138" s="1247"/>
      <c r="CP138" s="1247"/>
      <c r="CQ138" s="1247"/>
      <c r="CR138" s="1247"/>
      <c r="CS138" s="1247"/>
      <c r="CT138" s="1247"/>
      <c r="CU138" s="1247"/>
      <c r="CV138" s="1247"/>
      <c r="CW138" s="1247"/>
      <c r="CX138" s="1247"/>
      <c r="CY138" s="1247"/>
      <c r="CZ138" s="1247"/>
      <c r="DA138" s="1247"/>
      <c r="DB138" s="1247"/>
      <c r="DC138" s="1247"/>
      <c r="DD138" s="1247"/>
      <c r="DE138" s="1247"/>
      <c r="DF138" s="1247"/>
      <c r="DG138" s="1247"/>
      <c r="DH138" s="1247"/>
      <c r="DK138" s="1452">
        <f t="shared" si="18"/>
        <v>0</v>
      </c>
      <c r="DL138" s="1452">
        <f t="shared" si="19"/>
        <v>0</v>
      </c>
    </row>
    <row r="139" spans="1:116" ht="14.25" customHeight="1" x14ac:dyDescent="0.2">
      <c r="A139" s="456"/>
      <c r="B139" s="121"/>
      <c r="C139" s="121"/>
      <c r="D139" s="122"/>
      <c r="E139" s="479"/>
      <c r="F139" s="480"/>
      <c r="G139" s="478"/>
      <c r="H139" s="476"/>
      <c r="I139" s="448"/>
      <c r="J139" s="157"/>
      <c r="K139" s="1055">
        <f t="shared" si="12"/>
        <v>0</v>
      </c>
      <c r="L139" s="1056">
        <f t="shared" si="13"/>
        <v>0</v>
      </c>
      <c r="M139" s="1056">
        <f t="shared" si="14"/>
        <v>0</v>
      </c>
      <c r="N139" s="158"/>
      <c r="O139" s="124"/>
      <c r="P139" s="124"/>
      <c r="Q139" s="158"/>
      <c r="R139" s="1447">
        <f t="shared" si="20"/>
        <v>0</v>
      </c>
      <c r="S139" s="1448">
        <f t="shared" si="21"/>
        <v>0</v>
      </c>
      <c r="T139" s="125"/>
      <c r="U139" s="125"/>
      <c r="W139" s="480"/>
      <c r="X139" s="1065" t="str">
        <f>IF(W139=" "," ",IF(W139="Vehículos",VLOOKUP($X$16,'Datos Indices'!$A$38:$Z$50,22,FALSE),IF(W139="Ipim",VLOOKUP($X$16,'Datos Indices'!$A$38:$Z$50,7,FALSE),IF(W139="Dólar",VLOOKUP($X$16,'Datos Indices'!$A$38:$Z$50,4,FALSE),IF(W139="Gasoil",VLOOKUP($X$16,'Datos Indices'!$A$38:$Z$50,10,FALSE),IF(W139="WPU06 Pesificado",VLOOKUP($X$16,'Datos Indices'!$A$38:$Z$50,26,FALSE),0))))))</f>
        <v xml:space="preserve"> </v>
      </c>
      <c r="Y139" s="1066">
        <f t="shared" si="16"/>
        <v>0</v>
      </c>
      <c r="AA139" s="928"/>
      <c r="AB139" s="1065" t="str">
        <f>IF(AA139=" "," ",IF(AA139="Vehículos",VLOOKUP($X$16,'Datos Indices'!$A$38:$Z$50,22,FALSE),IF(AA139="Ipim",VLOOKUP($X$16,'Datos Indices'!$A$38:$Z$50,7,FALSE),IF(AA139="Dólar",VLOOKUP($X$16,'Datos Indices'!$A$38:$Z$50,4,FALSE),IF(AA139="Gasoil",VLOOKUP($X$16,'Datos Indices'!$A$38:$Z$50,10,FALSE),IF(AA139="WPU06 Pesificado",VLOOKUP($X$16,'Datos Indices'!$A$38:$Z$50,26,FALSE),0))))))</f>
        <v xml:space="preserve"> </v>
      </c>
      <c r="AC139" s="1066">
        <f t="shared" si="15"/>
        <v>0</v>
      </c>
      <c r="AE139" s="1450" t="str">
        <f t="shared" si="17"/>
        <v/>
      </c>
      <c r="AG139" s="1247"/>
      <c r="AH139" s="1247"/>
      <c r="AI139" s="1247"/>
      <c r="AJ139" s="1247"/>
      <c r="AK139" s="1247"/>
      <c r="AL139" s="1247"/>
      <c r="AM139" s="1247"/>
      <c r="AN139" s="1247"/>
      <c r="AO139" s="1247"/>
      <c r="AP139" s="1247"/>
      <c r="AQ139" s="1247"/>
      <c r="AR139" s="1247"/>
      <c r="AS139" s="1247"/>
      <c r="AT139" s="1247"/>
      <c r="AU139" s="1247"/>
      <c r="AV139" s="1247"/>
      <c r="AW139" s="1247"/>
      <c r="AX139" s="1247"/>
      <c r="AY139" s="1247"/>
      <c r="AZ139" s="1247"/>
      <c r="BA139" s="1247"/>
      <c r="BB139" s="1247"/>
      <c r="BC139" s="1247"/>
      <c r="BD139" s="1247"/>
      <c r="BE139" s="1247"/>
      <c r="BF139" s="1247"/>
      <c r="BG139" s="1247"/>
      <c r="BH139" s="1247"/>
      <c r="BI139" s="1247"/>
      <c r="BJ139" s="1247"/>
      <c r="BK139" s="1247"/>
      <c r="BL139" s="1247"/>
      <c r="BM139" s="1247"/>
      <c r="BN139" s="1247"/>
      <c r="BO139" s="1247"/>
      <c r="BP139" s="1247"/>
      <c r="BQ139" s="1247"/>
      <c r="BR139" s="1247"/>
      <c r="BS139" s="1247"/>
      <c r="BT139" s="1247"/>
      <c r="BU139" s="1247"/>
      <c r="BV139" s="1247"/>
      <c r="BW139" s="1247"/>
      <c r="BX139" s="1247"/>
      <c r="BY139" s="1247"/>
      <c r="BZ139" s="1247"/>
      <c r="CA139" s="1247"/>
      <c r="CB139" s="1247"/>
      <c r="CC139" s="1247"/>
      <c r="CD139" s="1247"/>
      <c r="CE139" s="1247"/>
      <c r="CF139" s="1247"/>
      <c r="CG139" s="1247"/>
      <c r="CH139" s="1247"/>
      <c r="CI139" s="1247"/>
      <c r="CJ139" s="1247"/>
      <c r="CK139" s="1247"/>
      <c r="CL139" s="1247"/>
      <c r="CM139" s="1247"/>
      <c r="CN139" s="1247"/>
      <c r="CO139" s="1247"/>
      <c r="CP139" s="1247"/>
      <c r="CQ139" s="1247"/>
      <c r="CR139" s="1247"/>
      <c r="CS139" s="1247"/>
      <c r="CT139" s="1247"/>
      <c r="CU139" s="1247"/>
      <c r="CV139" s="1247"/>
      <c r="CW139" s="1247"/>
      <c r="CX139" s="1247"/>
      <c r="CY139" s="1247"/>
      <c r="CZ139" s="1247"/>
      <c r="DA139" s="1247"/>
      <c r="DB139" s="1247"/>
      <c r="DC139" s="1247"/>
      <c r="DD139" s="1247"/>
      <c r="DE139" s="1247"/>
      <c r="DF139" s="1247"/>
      <c r="DG139" s="1247"/>
      <c r="DH139" s="1247"/>
      <c r="DK139" s="1452">
        <f t="shared" si="18"/>
        <v>0</v>
      </c>
      <c r="DL139" s="1452">
        <f t="shared" si="19"/>
        <v>0</v>
      </c>
    </row>
    <row r="140" spans="1:116" ht="14.25" customHeight="1" x14ac:dyDescent="0.2">
      <c r="A140" s="456"/>
      <c r="B140" s="121"/>
      <c r="C140" s="121"/>
      <c r="D140" s="122"/>
      <c r="E140" s="479"/>
      <c r="F140" s="480"/>
      <c r="G140" s="478"/>
      <c r="H140" s="476"/>
      <c r="I140" s="448"/>
      <c r="J140" s="157"/>
      <c r="K140" s="1055">
        <f t="shared" si="12"/>
        <v>0</v>
      </c>
      <c r="L140" s="1056">
        <f t="shared" si="13"/>
        <v>0</v>
      </c>
      <c r="M140" s="1056">
        <f t="shared" si="14"/>
        <v>0</v>
      </c>
      <c r="N140" s="158"/>
      <c r="O140" s="124"/>
      <c r="P140" s="124"/>
      <c r="Q140" s="158"/>
      <c r="R140" s="1447">
        <f t="shared" si="20"/>
        <v>0</v>
      </c>
      <c r="S140" s="1448">
        <f t="shared" si="21"/>
        <v>0</v>
      </c>
      <c r="T140" s="121"/>
      <c r="U140" s="125"/>
      <c r="W140" s="480"/>
      <c r="X140" s="1065" t="str">
        <f>IF(W140=" "," ",IF(W140="Vehículos",VLOOKUP($X$16,'Datos Indices'!$A$38:$Z$50,22,FALSE),IF(W140="Ipim",VLOOKUP($X$16,'Datos Indices'!$A$38:$Z$50,7,FALSE),IF(W140="Dólar",VLOOKUP($X$16,'Datos Indices'!$A$38:$Z$50,4,FALSE),IF(W140="Gasoil",VLOOKUP($X$16,'Datos Indices'!$A$38:$Z$50,10,FALSE),IF(W140="WPU06 Pesificado",VLOOKUP($X$16,'Datos Indices'!$A$38:$Z$50,26,FALSE),0))))))</f>
        <v xml:space="preserve"> </v>
      </c>
      <c r="Y140" s="1066">
        <f t="shared" si="16"/>
        <v>0</v>
      </c>
      <c r="AA140" s="928"/>
      <c r="AB140" s="1065" t="str">
        <f>IF(AA140=" "," ",IF(AA140="Vehículos",VLOOKUP($X$16,'Datos Indices'!$A$38:$Z$50,22,FALSE),IF(AA140="Ipim",VLOOKUP($X$16,'Datos Indices'!$A$38:$Z$50,7,FALSE),IF(AA140="Dólar",VLOOKUP($X$16,'Datos Indices'!$A$38:$Z$50,4,FALSE),IF(AA140="Gasoil",VLOOKUP($X$16,'Datos Indices'!$A$38:$Z$50,10,FALSE),IF(AA140="WPU06 Pesificado",VLOOKUP($X$16,'Datos Indices'!$A$38:$Z$50,26,FALSE),0))))))</f>
        <v xml:space="preserve"> </v>
      </c>
      <c r="AC140" s="1066">
        <f t="shared" si="15"/>
        <v>0</v>
      </c>
      <c r="AE140" s="1450" t="str">
        <f t="shared" si="17"/>
        <v/>
      </c>
      <c r="AG140" s="1247"/>
      <c r="AH140" s="1247"/>
      <c r="AI140" s="1247"/>
      <c r="AJ140" s="1247"/>
      <c r="AK140" s="1247"/>
      <c r="AL140" s="1247"/>
      <c r="AM140" s="1247"/>
      <c r="AN140" s="1247"/>
      <c r="AO140" s="1247"/>
      <c r="AP140" s="1247"/>
      <c r="AQ140" s="1247"/>
      <c r="AR140" s="1247"/>
      <c r="AS140" s="1247"/>
      <c r="AT140" s="1247"/>
      <c r="AU140" s="1247"/>
      <c r="AV140" s="1247"/>
      <c r="AW140" s="1247"/>
      <c r="AX140" s="1247"/>
      <c r="AY140" s="1247"/>
      <c r="AZ140" s="1247"/>
      <c r="BA140" s="1247"/>
      <c r="BB140" s="1247"/>
      <c r="BC140" s="1247"/>
      <c r="BD140" s="1247"/>
      <c r="BE140" s="1247"/>
      <c r="BF140" s="1247"/>
      <c r="BG140" s="1247"/>
      <c r="BH140" s="1247"/>
      <c r="BI140" s="1247"/>
      <c r="BJ140" s="1247"/>
      <c r="BK140" s="1247"/>
      <c r="BL140" s="1247"/>
      <c r="BM140" s="1247"/>
      <c r="BN140" s="1247"/>
      <c r="BO140" s="1247"/>
      <c r="BP140" s="1247"/>
      <c r="BQ140" s="1247"/>
      <c r="BR140" s="1247"/>
      <c r="BS140" s="1247"/>
      <c r="BT140" s="1247"/>
      <c r="BU140" s="1247"/>
      <c r="BV140" s="1247"/>
      <c r="BW140" s="1247"/>
      <c r="BX140" s="1247"/>
      <c r="BY140" s="1247"/>
      <c r="BZ140" s="1247"/>
      <c r="CA140" s="1247"/>
      <c r="CB140" s="1247"/>
      <c r="CC140" s="1247"/>
      <c r="CD140" s="1247"/>
      <c r="CE140" s="1247"/>
      <c r="CF140" s="1247"/>
      <c r="CG140" s="1247"/>
      <c r="CH140" s="1247"/>
      <c r="CI140" s="1247"/>
      <c r="CJ140" s="1247"/>
      <c r="CK140" s="1247"/>
      <c r="CL140" s="1247"/>
      <c r="CM140" s="1247"/>
      <c r="CN140" s="1247"/>
      <c r="CO140" s="1247"/>
      <c r="CP140" s="1247"/>
      <c r="CQ140" s="1247"/>
      <c r="CR140" s="1247"/>
      <c r="CS140" s="1247"/>
      <c r="CT140" s="1247"/>
      <c r="CU140" s="1247"/>
      <c r="CV140" s="1247"/>
      <c r="CW140" s="1247"/>
      <c r="CX140" s="1247"/>
      <c r="CY140" s="1247"/>
      <c r="CZ140" s="1247"/>
      <c r="DA140" s="1247"/>
      <c r="DB140" s="1247"/>
      <c r="DC140" s="1247"/>
      <c r="DD140" s="1247"/>
      <c r="DE140" s="1247"/>
      <c r="DF140" s="1247"/>
      <c r="DG140" s="1247"/>
      <c r="DH140" s="1247"/>
      <c r="DK140" s="1452">
        <f t="shared" si="18"/>
        <v>0</v>
      </c>
      <c r="DL140" s="1452">
        <f t="shared" si="19"/>
        <v>0</v>
      </c>
    </row>
    <row r="141" spans="1:116" ht="14.25" customHeight="1" x14ac:dyDescent="0.2">
      <c r="A141" s="456"/>
      <c r="B141" s="121"/>
      <c r="C141" s="121"/>
      <c r="D141" s="122"/>
      <c r="E141" s="479"/>
      <c r="F141" s="480"/>
      <c r="G141" s="478"/>
      <c r="H141" s="476"/>
      <c r="I141" s="448"/>
      <c r="J141" s="157"/>
      <c r="K141" s="1055">
        <f t="shared" si="12"/>
        <v>0</v>
      </c>
      <c r="L141" s="1056">
        <f t="shared" si="13"/>
        <v>0</v>
      </c>
      <c r="M141" s="1056">
        <f t="shared" si="14"/>
        <v>0</v>
      </c>
      <c r="N141" s="158"/>
      <c r="O141" s="124"/>
      <c r="P141" s="124"/>
      <c r="Q141" s="158"/>
      <c r="R141" s="1447">
        <f t="shared" si="20"/>
        <v>0</v>
      </c>
      <c r="S141" s="1448">
        <f t="shared" si="21"/>
        <v>0</v>
      </c>
      <c r="T141" s="125"/>
      <c r="U141" s="125"/>
      <c r="W141" s="480"/>
      <c r="X141" s="1065" t="str">
        <f>IF(W141=" "," ",IF(W141="Vehículos",VLOOKUP($X$16,'Datos Indices'!$A$38:$Z$50,22,FALSE),IF(W141="Ipim",VLOOKUP($X$16,'Datos Indices'!$A$38:$Z$50,7,FALSE),IF(W141="Dólar",VLOOKUP($X$16,'Datos Indices'!$A$38:$Z$50,4,FALSE),IF(W141="Gasoil",VLOOKUP($X$16,'Datos Indices'!$A$38:$Z$50,10,FALSE),IF(W141="WPU06 Pesificado",VLOOKUP($X$16,'Datos Indices'!$A$38:$Z$50,26,FALSE),0))))))</f>
        <v xml:space="preserve"> </v>
      </c>
      <c r="Y141" s="1066">
        <f t="shared" si="16"/>
        <v>0</v>
      </c>
      <c r="AA141" s="928"/>
      <c r="AB141" s="1065" t="str">
        <f>IF(AA141=" "," ",IF(AA141="Vehículos",VLOOKUP($X$16,'Datos Indices'!$A$38:$Z$50,22,FALSE),IF(AA141="Ipim",VLOOKUP($X$16,'Datos Indices'!$A$38:$Z$50,7,FALSE),IF(AA141="Dólar",VLOOKUP($X$16,'Datos Indices'!$A$38:$Z$50,4,FALSE),IF(AA141="Gasoil",VLOOKUP($X$16,'Datos Indices'!$A$38:$Z$50,10,FALSE),IF(AA141="WPU06 Pesificado",VLOOKUP($X$16,'Datos Indices'!$A$38:$Z$50,26,FALSE),0))))))</f>
        <v xml:space="preserve"> </v>
      </c>
      <c r="AC141" s="1066">
        <f t="shared" si="15"/>
        <v>0</v>
      </c>
      <c r="AE141" s="1450" t="str">
        <f t="shared" si="17"/>
        <v/>
      </c>
      <c r="AG141" s="1247"/>
      <c r="AH141" s="1247"/>
      <c r="AI141" s="1247"/>
      <c r="AJ141" s="1247"/>
      <c r="AK141" s="1247"/>
      <c r="AL141" s="1247"/>
      <c r="AM141" s="1247"/>
      <c r="AN141" s="1247"/>
      <c r="AO141" s="1247"/>
      <c r="AP141" s="1247"/>
      <c r="AQ141" s="1247"/>
      <c r="AR141" s="1247"/>
      <c r="AS141" s="1247"/>
      <c r="AT141" s="1247"/>
      <c r="AU141" s="1247"/>
      <c r="AV141" s="1247"/>
      <c r="AW141" s="1247"/>
      <c r="AX141" s="1247"/>
      <c r="AY141" s="1247"/>
      <c r="AZ141" s="1247"/>
      <c r="BA141" s="1247"/>
      <c r="BB141" s="1247"/>
      <c r="BC141" s="1247"/>
      <c r="BD141" s="1247"/>
      <c r="BE141" s="1247"/>
      <c r="BF141" s="1247"/>
      <c r="BG141" s="1247"/>
      <c r="BH141" s="1247"/>
      <c r="BI141" s="1247"/>
      <c r="BJ141" s="1247"/>
      <c r="BK141" s="1247"/>
      <c r="BL141" s="1247"/>
      <c r="BM141" s="1247"/>
      <c r="BN141" s="1247"/>
      <c r="BO141" s="1247"/>
      <c r="BP141" s="1247"/>
      <c r="BQ141" s="1247"/>
      <c r="BR141" s="1247"/>
      <c r="BS141" s="1247"/>
      <c r="BT141" s="1247"/>
      <c r="BU141" s="1247"/>
      <c r="BV141" s="1247"/>
      <c r="BW141" s="1247"/>
      <c r="BX141" s="1247"/>
      <c r="BY141" s="1247"/>
      <c r="BZ141" s="1247"/>
      <c r="CA141" s="1247"/>
      <c r="CB141" s="1247"/>
      <c r="CC141" s="1247"/>
      <c r="CD141" s="1247"/>
      <c r="CE141" s="1247"/>
      <c r="CF141" s="1247"/>
      <c r="CG141" s="1247"/>
      <c r="CH141" s="1247"/>
      <c r="CI141" s="1247"/>
      <c r="CJ141" s="1247"/>
      <c r="CK141" s="1247"/>
      <c r="CL141" s="1247"/>
      <c r="CM141" s="1247"/>
      <c r="CN141" s="1247"/>
      <c r="CO141" s="1247"/>
      <c r="CP141" s="1247"/>
      <c r="CQ141" s="1247"/>
      <c r="CR141" s="1247"/>
      <c r="CS141" s="1247"/>
      <c r="CT141" s="1247"/>
      <c r="CU141" s="1247"/>
      <c r="CV141" s="1247"/>
      <c r="CW141" s="1247"/>
      <c r="CX141" s="1247"/>
      <c r="CY141" s="1247"/>
      <c r="CZ141" s="1247"/>
      <c r="DA141" s="1247"/>
      <c r="DB141" s="1247"/>
      <c r="DC141" s="1247"/>
      <c r="DD141" s="1247"/>
      <c r="DE141" s="1247"/>
      <c r="DF141" s="1247"/>
      <c r="DG141" s="1247"/>
      <c r="DH141" s="1247"/>
      <c r="DK141" s="1452">
        <f t="shared" si="18"/>
        <v>0</v>
      </c>
      <c r="DL141" s="1452">
        <f t="shared" si="19"/>
        <v>0</v>
      </c>
    </row>
    <row r="142" spans="1:116" ht="14.25" customHeight="1" x14ac:dyDescent="0.2">
      <c r="A142" s="456"/>
      <c r="B142" s="121"/>
      <c r="C142" s="121"/>
      <c r="D142" s="122"/>
      <c r="E142" s="479"/>
      <c r="F142" s="480"/>
      <c r="G142" s="478"/>
      <c r="H142" s="476"/>
      <c r="I142" s="448"/>
      <c r="J142" s="157"/>
      <c r="K142" s="1055">
        <f t="shared" si="12"/>
        <v>0</v>
      </c>
      <c r="L142" s="1056">
        <f t="shared" si="13"/>
        <v>0</v>
      </c>
      <c r="M142" s="1056">
        <f t="shared" si="14"/>
        <v>0</v>
      </c>
      <c r="N142" s="158"/>
      <c r="O142" s="124"/>
      <c r="P142" s="124"/>
      <c r="Q142" s="158"/>
      <c r="R142" s="1447">
        <f t="shared" si="20"/>
        <v>0</v>
      </c>
      <c r="S142" s="1448">
        <f t="shared" si="21"/>
        <v>0</v>
      </c>
      <c r="T142" s="121"/>
      <c r="U142" s="125"/>
      <c r="W142" s="480"/>
      <c r="X142" s="1065" t="str">
        <f>IF(W142=" "," ",IF(W142="Vehículos",VLOOKUP($X$16,'Datos Indices'!$A$38:$Z$50,22,FALSE),IF(W142="Ipim",VLOOKUP($X$16,'Datos Indices'!$A$38:$Z$50,7,FALSE),IF(W142="Dólar",VLOOKUP($X$16,'Datos Indices'!$A$38:$Z$50,4,FALSE),IF(W142="Gasoil",VLOOKUP($X$16,'Datos Indices'!$A$38:$Z$50,10,FALSE),IF(W142="WPU06 Pesificado",VLOOKUP($X$16,'Datos Indices'!$A$38:$Z$50,26,FALSE),0))))))</f>
        <v xml:space="preserve"> </v>
      </c>
      <c r="Y142" s="1066">
        <f t="shared" si="16"/>
        <v>0</v>
      </c>
      <c r="AA142" s="928"/>
      <c r="AB142" s="1065" t="str">
        <f>IF(AA142=" "," ",IF(AA142="Vehículos",VLOOKUP($X$16,'Datos Indices'!$A$38:$Z$50,22,FALSE),IF(AA142="Ipim",VLOOKUP($X$16,'Datos Indices'!$A$38:$Z$50,7,FALSE),IF(AA142="Dólar",VLOOKUP($X$16,'Datos Indices'!$A$38:$Z$50,4,FALSE),IF(AA142="Gasoil",VLOOKUP($X$16,'Datos Indices'!$A$38:$Z$50,10,FALSE),IF(AA142="WPU06 Pesificado",VLOOKUP($X$16,'Datos Indices'!$A$38:$Z$50,26,FALSE),0))))))</f>
        <v xml:space="preserve"> </v>
      </c>
      <c r="AC142" s="1066">
        <f t="shared" si="15"/>
        <v>0</v>
      </c>
      <c r="AE142" s="1450" t="str">
        <f t="shared" si="17"/>
        <v/>
      </c>
      <c r="AG142" s="1247"/>
      <c r="AH142" s="1247"/>
      <c r="AI142" s="1247"/>
      <c r="AJ142" s="1247"/>
      <c r="AK142" s="1247"/>
      <c r="AL142" s="1247"/>
      <c r="AM142" s="1247"/>
      <c r="AN142" s="1247"/>
      <c r="AO142" s="1247"/>
      <c r="AP142" s="1247"/>
      <c r="AQ142" s="1247"/>
      <c r="AR142" s="1247"/>
      <c r="AS142" s="1247"/>
      <c r="AT142" s="1247"/>
      <c r="AU142" s="1247"/>
      <c r="AV142" s="1247"/>
      <c r="AW142" s="1247"/>
      <c r="AX142" s="1247"/>
      <c r="AY142" s="1247"/>
      <c r="AZ142" s="1247"/>
      <c r="BA142" s="1247"/>
      <c r="BB142" s="1247"/>
      <c r="BC142" s="1247"/>
      <c r="BD142" s="1247"/>
      <c r="BE142" s="1247"/>
      <c r="BF142" s="1247"/>
      <c r="BG142" s="1247"/>
      <c r="BH142" s="1247"/>
      <c r="BI142" s="1247"/>
      <c r="BJ142" s="1247"/>
      <c r="BK142" s="1247"/>
      <c r="BL142" s="1247"/>
      <c r="BM142" s="1247"/>
      <c r="BN142" s="1247"/>
      <c r="BO142" s="1247"/>
      <c r="BP142" s="1247"/>
      <c r="BQ142" s="1247"/>
      <c r="BR142" s="1247"/>
      <c r="BS142" s="1247"/>
      <c r="BT142" s="1247"/>
      <c r="BU142" s="1247"/>
      <c r="BV142" s="1247"/>
      <c r="BW142" s="1247"/>
      <c r="BX142" s="1247"/>
      <c r="BY142" s="1247"/>
      <c r="BZ142" s="1247"/>
      <c r="CA142" s="1247"/>
      <c r="CB142" s="1247"/>
      <c r="CC142" s="1247"/>
      <c r="CD142" s="1247"/>
      <c r="CE142" s="1247"/>
      <c r="CF142" s="1247"/>
      <c r="CG142" s="1247"/>
      <c r="CH142" s="1247"/>
      <c r="CI142" s="1247"/>
      <c r="CJ142" s="1247"/>
      <c r="CK142" s="1247"/>
      <c r="CL142" s="1247"/>
      <c r="CM142" s="1247"/>
      <c r="CN142" s="1247"/>
      <c r="CO142" s="1247"/>
      <c r="CP142" s="1247"/>
      <c r="CQ142" s="1247"/>
      <c r="CR142" s="1247"/>
      <c r="CS142" s="1247"/>
      <c r="CT142" s="1247"/>
      <c r="CU142" s="1247"/>
      <c r="CV142" s="1247"/>
      <c r="CW142" s="1247"/>
      <c r="CX142" s="1247"/>
      <c r="CY142" s="1247"/>
      <c r="CZ142" s="1247"/>
      <c r="DA142" s="1247"/>
      <c r="DB142" s="1247"/>
      <c r="DC142" s="1247"/>
      <c r="DD142" s="1247"/>
      <c r="DE142" s="1247"/>
      <c r="DF142" s="1247"/>
      <c r="DG142" s="1247"/>
      <c r="DH142" s="1247"/>
      <c r="DK142" s="1452">
        <f t="shared" si="18"/>
        <v>0</v>
      </c>
      <c r="DL142" s="1452">
        <f t="shared" si="19"/>
        <v>0</v>
      </c>
    </row>
    <row r="143" spans="1:116" ht="14.25" customHeight="1" x14ac:dyDescent="0.2">
      <c r="A143" s="456"/>
      <c r="B143" s="121"/>
      <c r="C143" s="121"/>
      <c r="D143" s="122"/>
      <c r="E143" s="479"/>
      <c r="F143" s="480"/>
      <c r="G143" s="478"/>
      <c r="H143" s="476"/>
      <c r="I143" s="448"/>
      <c r="J143" s="157"/>
      <c r="K143" s="1055">
        <f t="shared" si="12"/>
        <v>0</v>
      </c>
      <c r="L143" s="1056">
        <f t="shared" si="13"/>
        <v>0</v>
      </c>
      <c r="M143" s="1056">
        <f t="shared" si="14"/>
        <v>0</v>
      </c>
      <c r="N143" s="158"/>
      <c r="O143" s="124"/>
      <c r="P143" s="124"/>
      <c r="Q143" s="158"/>
      <c r="R143" s="1447">
        <f t="shared" si="20"/>
        <v>0</v>
      </c>
      <c r="S143" s="1448">
        <f t="shared" si="21"/>
        <v>0</v>
      </c>
      <c r="T143" s="125"/>
      <c r="U143" s="125"/>
      <c r="W143" s="480"/>
      <c r="X143" s="1065" t="str">
        <f>IF(W143=" "," ",IF(W143="Vehículos",VLOOKUP($X$16,'Datos Indices'!$A$38:$Z$50,22,FALSE),IF(W143="Ipim",VLOOKUP($X$16,'Datos Indices'!$A$38:$Z$50,7,FALSE),IF(W143="Dólar",VLOOKUP($X$16,'Datos Indices'!$A$38:$Z$50,4,FALSE),IF(W143="Gasoil",VLOOKUP($X$16,'Datos Indices'!$A$38:$Z$50,10,FALSE),IF(W143="WPU06 Pesificado",VLOOKUP($X$16,'Datos Indices'!$A$38:$Z$50,26,FALSE),0))))))</f>
        <v xml:space="preserve"> </v>
      </c>
      <c r="Y143" s="1066">
        <f t="shared" si="16"/>
        <v>0</v>
      </c>
      <c r="AA143" s="928"/>
      <c r="AB143" s="1065" t="str">
        <f>IF(AA143=" "," ",IF(AA143="Vehículos",VLOOKUP($X$16,'Datos Indices'!$A$38:$Z$50,22,FALSE),IF(AA143="Ipim",VLOOKUP($X$16,'Datos Indices'!$A$38:$Z$50,7,FALSE),IF(AA143="Dólar",VLOOKUP($X$16,'Datos Indices'!$A$38:$Z$50,4,FALSE),IF(AA143="Gasoil",VLOOKUP($X$16,'Datos Indices'!$A$38:$Z$50,10,FALSE),IF(AA143="WPU06 Pesificado",VLOOKUP($X$16,'Datos Indices'!$A$38:$Z$50,26,FALSE),0))))))</f>
        <v xml:space="preserve"> </v>
      </c>
      <c r="AC143" s="1066">
        <f t="shared" si="15"/>
        <v>0</v>
      </c>
      <c r="AE143" s="1450" t="str">
        <f t="shared" si="17"/>
        <v/>
      </c>
      <c r="AG143" s="1247"/>
      <c r="AH143" s="1247"/>
      <c r="AI143" s="1247"/>
      <c r="AJ143" s="1247"/>
      <c r="AK143" s="1247"/>
      <c r="AL143" s="1247"/>
      <c r="AM143" s="1247"/>
      <c r="AN143" s="1247"/>
      <c r="AO143" s="1247"/>
      <c r="AP143" s="1247"/>
      <c r="AQ143" s="1247"/>
      <c r="AR143" s="1247"/>
      <c r="AS143" s="1247"/>
      <c r="AT143" s="1247"/>
      <c r="AU143" s="1247"/>
      <c r="AV143" s="1247"/>
      <c r="AW143" s="1247"/>
      <c r="AX143" s="1247"/>
      <c r="AY143" s="1247"/>
      <c r="AZ143" s="1247"/>
      <c r="BA143" s="1247"/>
      <c r="BB143" s="1247"/>
      <c r="BC143" s="1247"/>
      <c r="BD143" s="1247"/>
      <c r="BE143" s="1247"/>
      <c r="BF143" s="1247"/>
      <c r="BG143" s="1247"/>
      <c r="BH143" s="1247"/>
      <c r="BI143" s="1247"/>
      <c r="BJ143" s="1247"/>
      <c r="BK143" s="1247"/>
      <c r="BL143" s="1247"/>
      <c r="BM143" s="1247"/>
      <c r="BN143" s="1247"/>
      <c r="BO143" s="1247"/>
      <c r="BP143" s="1247"/>
      <c r="BQ143" s="1247"/>
      <c r="BR143" s="1247"/>
      <c r="BS143" s="1247"/>
      <c r="BT143" s="1247"/>
      <c r="BU143" s="1247"/>
      <c r="BV143" s="1247"/>
      <c r="BW143" s="1247"/>
      <c r="BX143" s="1247"/>
      <c r="BY143" s="1247"/>
      <c r="BZ143" s="1247"/>
      <c r="CA143" s="1247"/>
      <c r="CB143" s="1247"/>
      <c r="CC143" s="1247"/>
      <c r="CD143" s="1247"/>
      <c r="CE143" s="1247"/>
      <c r="CF143" s="1247"/>
      <c r="CG143" s="1247"/>
      <c r="CH143" s="1247"/>
      <c r="CI143" s="1247"/>
      <c r="CJ143" s="1247"/>
      <c r="CK143" s="1247"/>
      <c r="CL143" s="1247"/>
      <c r="CM143" s="1247"/>
      <c r="CN143" s="1247"/>
      <c r="CO143" s="1247"/>
      <c r="CP143" s="1247"/>
      <c r="CQ143" s="1247"/>
      <c r="CR143" s="1247"/>
      <c r="CS143" s="1247"/>
      <c r="CT143" s="1247"/>
      <c r="CU143" s="1247"/>
      <c r="CV143" s="1247"/>
      <c r="CW143" s="1247"/>
      <c r="CX143" s="1247"/>
      <c r="CY143" s="1247"/>
      <c r="CZ143" s="1247"/>
      <c r="DA143" s="1247"/>
      <c r="DB143" s="1247"/>
      <c r="DC143" s="1247"/>
      <c r="DD143" s="1247"/>
      <c r="DE143" s="1247"/>
      <c r="DF143" s="1247"/>
      <c r="DG143" s="1247"/>
      <c r="DH143" s="1247"/>
      <c r="DK143" s="1452">
        <f t="shared" si="18"/>
        <v>0</v>
      </c>
      <c r="DL143" s="1452">
        <f t="shared" si="19"/>
        <v>0</v>
      </c>
    </row>
    <row r="144" spans="1:116" ht="14.25" customHeight="1" x14ac:dyDescent="0.2">
      <c r="A144" s="456"/>
      <c r="B144" s="121"/>
      <c r="C144" s="121"/>
      <c r="D144" s="122"/>
      <c r="E144" s="479"/>
      <c r="F144" s="480"/>
      <c r="G144" s="478"/>
      <c r="H144" s="476"/>
      <c r="I144" s="448"/>
      <c r="J144" s="157"/>
      <c r="K144" s="1055">
        <f t="shared" si="12"/>
        <v>0</v>
      </c>
      <c r="L144" s="1056">
        <f t="shared" si="13"/>
        <v>0</v>
      </c>
      <c r="M144" s="1056">
        <f t="shared" si="14"/>
        <v>0</v>
      </c>
      <c r="N144" s="158"/>
      <c r="O144" s="124"/>
      <c r="P144" s="124"/>
      <c r="Q144" s="158"/>
      <c r="R144" s="1447">
        <f t="shared" si="20"/>
        <v>0</v>
      </c>
      <c r="S144" s="1448">
        <f t="shared" si="21"/>
        <v>0</v>
      </c>
      <c r="T144" s="121"/>
      <c r="U144" s="125"/>
      <c r="W144" s="480"/>
      <c r="X144" s="1065" t="str">
        <f>IF(W144=" "," ",IF(W144="Vehículos",VLOOKUP($X$16,'Datos Indices'!$A$38:$Z$50,22,FALSE),IF(W144="Ipim",VLOOKUP($X$16,'Datos Indices'!$A$38:$Z$50,7,FALSE),IF(W144="Dólar",VLOOKUP($X$16,'Datos Indices'!$A$38:$Z$50,4,FALSE),IF(W144="Gasoil",VLOOKUP($X$16,'Datos Indices'!$A$38:$Z$50,10,FALSE),IF(W144="WPU06 Pesificado",VLOOKUP($X$16,'Datos Indices'!$A$38:$Z$50,26,FALSE),0))))))</f>
        <v xml:space="preserve"> </v>
      </c>
      <c r="Y144" s="1066">
        <f t="shared" si="16"/>
        <v>0</v>
      </c>
      <c r="AA144" s="928"/>
      <c r="AB144" s="1065" t="str">
        <f>IF(AA144=" "," ",IF(AA144="Vehículos",VLOOKUP($X$16,'Datos Indices'!$A$38:$Z$50,22,FALSE),IF(AA144="Ipim",VLOOKUP($X$16,'Datos Indices'!$A$38:$Z$50,7,FALSE),IF(AA144="Dólar",VLOOKUP($X$16,'Datos Indices'!$A$38:$Z$50,4,FALSE),IF(AA144="Gasoil",VLOOKUP($X$16,'Datos Indices'!$A$38:$Z$50,10,FALSE),IF(AA144="WPU06 Pesificado",VLOOKUP($X$16,'Datos Indices'!$A$38:$Z$50,26,FALSE),0))))))</f>
        <v xml:space="preserve"> </v>
      </c>
      <c r="AC144" s="1066">
        <f t="shared" si="15"/>
        <v>0</v>
      </c>
      <c r="AE144" s="1450" t="str">
        <f t="shared" si="17"/>
        <v/>
      </c>
      <c r="AG144" s="1247"/>
      <c r="AH144" s="1247"/>
      <c r="AI144" s="1247"/>
      <c r="AJ144" s="1247"/>
      <c r="AK144" s="1247"/>
      <c r="AL144" s="1247"/>
      <c r="AM144" s="1247"/>
      <c r="AN144" s="1247"/>
      <c r="AO144" s="1247"/>
      <c r="AP144" s="1247"/>
      <c r="AQ144" s="1247"/>
      <c r="AR144" s="1247"/>
      <c r="AS144" s="1247"/>
      <c r="AT144" s="1247"/>
      <c r="AU144" s="1247"/>
      <c r="AV144" s="1247"/>
      <c r="AW144" s="1247"/>
      <c r="AX144" s="1247"/>
      <c r="AY144" s="1247"/>
      <c r="AZ144" s="1247"/>
      <c r="BA144" s="1247"/>
      <c r="BB144" s="1247"/>
      <c r="BC144" s="1247"/>
      <c r="BD144" s="1247"/>
      <c r="BE144" s="1247"/>
      <c r="BF144" s="1247"/>
      <c r="BG144" s="1247"/>
      <c r="BH144" s="1247"/>
      <c r="BI144" s="1247"/>
      <c r="BJ144" s="1247"/>
      <c r="BK144" s="1247"/>
      <c r="BL144" s="1247"/>
      <c r="BM144" s="1247"/>
      <c r="BN144" s="1247"/>
      <c r="BO144" s="1247"/>
      <c r="BP144" s="1247"/>
      <c r="BQ144" s="1247"/>
      <c r="BR144" s="1247"/>
      <c r="BS144" s="1247"/>
      <c r="BT144" s="1247"/>
      <c r="BU144" s="1247"/>
      <c r="BV144" s="1247"/>
      <c r="BW144" s="1247"/>
      <c r="BX144" s="1247"/>
      <c r="BY144" s="1247"/>
      <c r="BZ144" s="1247"/>
      <c r="CA144" s="1247"/>
      <c r="CB144" s="1247"/>
      <c r="CC144" s="1247"/>
      <c r="CD144" s="1247"/>
      <c r="CE144" s="1247"/>
      <c r="CF144" s="1247"/>
      <c r="CG144" s="1247"/>
      <c r="CH144" s="1247"/>
      <c r="CI144" s="1247"/>
      <c r="CJ144" s="1247"/>
      <c r="CK144" s="1247"/>
      <c r="CL144" s="1247"/>
      <c r="CM144" s="1247"/>
      <c r="CN144" s="1247"/>
      <c r="CO144" s="1247"/>
      <c r="CP144" s="1247"/>
      <c r="CQ144" s="1247"/>
      <c r="CR144" s="1247"/>
      <c r="CS144" s="1247"/>
      <c r="CT144" s="1247"/>
      <c r="CU144" s="1247"/>
      <c r="CV144" s="1247"/>
      <c r="CW144" s="1247"/>
      <c r="CX144" s="1247"/>
      <c r="CY144" s="1247"/>
      <c r="CZ144" s="1247"/>
      <c r="DA144" s="1247"/>
      <c r="DB144" s="1247"/>
      <c r="DC144" s="1247"/>
      <c r="DD144" s="1247"/>
      <c r="DE144" s="1247"/>
      <c r="DF144" s="1247"/>
      <c r="DG144" s="1247"/>
      <c r="DH144" s="1247"/>
      <c r="DK144" s="1452">
        <f t="shared" si="18"/>
        <v>0</v>
      </c>
      <c r="DL144" s="1452">
        <f t="shared" si="19"/>
        <v>0</v>
      </c>
    </row>
    <row r="145" spans="1:116" ht="14.25" customHeight="1" x14ac:dyDescent="0.2">
      <c r="A145" s="456"/>
      <c r="B145" s="121"/>
      <c r="C145" s="121"/>
      <c r="D145" s="122"/>
      <c r="E145" s="479"/>
      <c r="F145" s="480"/>
      <c r="G145" s="478"/>
      <c r="H145" s="476"/>
      <c r="I145" s="448"/>
      <c r="J145" s="157"/>
      <c r="K145" s="1055">
        <f t="shared" si="12"/>
        <v>0</v>
      </c>
      <c r="L145" s="1056">
        <f t="shared" si="13"/>
        <v>0</v>
      </c>
      <c r="M145" s="1056">
        <f t="shared" si="14"/>
        <v>0</v>
      </c>
      <c r="N145" s="158"/>
      <c r="O145" s="124"/>
      <c r="P145" s="124"/>
      <c r="Q145" s="158"/>
      <c r="R145" s="1447">
        <f t="shared" si="20"/>
        <v>0</v>
      </c>
      <c r="S145" s="1448">
        <f t="shared" si="21"/>
        <v>0</v>
      </c>
      <c r="T145" s="125"/>
      <c r="U145" s="125"/>
      <c r="W145" s="480"/>
      <c r="X145" s="1065" t="str">
        <f>IF(W145=" "," ",IF(W145="Vehículos",VLOOKUP($X$16,'Datos Indices'!$A$38:$Z$50,22,FALSE),IF(W145="Ipim",VLOOKUP($X$16,'Datos Indices'!$A$38:$Z$50,7,FALSE),IF(W145="Dólar",VLOOKUP($X$16,'Datos Indices'!$A$38:$Z$50,4,FALSE),IF(W145="Gasoil",VLOOKUP($X$16,'Datos Indices'!$A$38:$Z$50,10,FALSE),IF(W145="WPU06 Pesificado",VLOOKUP($X$16,'Datos Indices'!$A$38:$Z$50,26,FALSE),0))))))</f>
        <v xml:space="preserve"> </v>
      </c>
      <c r="Y145" s="1066">
        <f t="shared" si="16"/>
        <v>0</v>
      </c>
      <c r="AA145" s="928"/>
      <c r="AB145" s="1065" t="str">
        <f>IF(AA145=" "," ",IF(AA145="Vehículos",VLOOKUP($X$16,'Datos Indices'!$A$38:$Z$50,22,FALSE),IF(AA145="Ipim",VLOOKUP($X$16,'Datos Indices'!$A$38:$Z$50,7,FALSE),IF(AA145="Dólar",VLOOKUP($X$16,'Datos Indices'!$A$38:$Z$50,4,FALSE),IF(AA145="Gasoil",VLOOKUP($X$16,'Datos Indices'!$A$38:$Z$50,10,FALSE),IF(AA145="WPU06 Pesificado",VLOOKUP($X$16,'Datos Indices'!$A$38:$Z$50,26,FALSE),0))))))</f>
        <v xml:space="preserve"> </v>
      </c>
      <c r="AC145" s="1066">
        <f t="shared" si="15"/>
        <v>0</v>
      </c>
      <c r="AE145" s="1450" t="str">
        <f t="shared" si="17"/>
        <v/>
      </c>
      <c r="AG145" s="1247"/>
      <c r="AH145" s="1247"/>
      <c r="AI145" s="1247"/>
      <c r="AJ145" s="1247"/>
      <c r="AK145" s="1247"/>
      <c r="AL145" s="1247"/>
      <c r="AM145" s="1247"/>
      <c r="AN145" s="1247"/>
      <c r="AO145" s="1247"/>
      <c r="AP145" s="1247"/>
      <c r="AQ145" s="1247"/>
      <c r="AR145" s="1247"/>
      <c r="AS145" s="1247"/>
      <c r="AT145" s="1247"/>
      <c r="AU145" s="1247"/>
      <c r="AV145" s="1247"/>
      <c r="AW145" s="1247"/>
      <c r="AX145" s="1247"/>
      <c r="AY145" s="1247"/>
      <c r="AZ145" s="1247"/>
      <c r="BA145" s="1247"/>
      <c r="BB145" s="1247"/>
      <c r="BC145" s="1247"/>
      <c r="BD145" s="1247"/>
      <c r="BE145" s="1247"/>
      <c r="BF145" s="1247"/>
      <c r="BG145" s="1247"/>
      <c r="BH145" s="1247"/>
      <c r="BI145" s="1247"/>
      <c r="BJ145" s="1247"/>
      <c r="BK145" s="1247"/>
      <c r="BL145" s="1247"/>
      <c r="BM145" s="1247"/>
      <c r="BN145" s="1247"/>
      <c r="BO145" s="1247"/>
      <c r="BP145" s="1247"/>
      <c r="BQ145" s="1247"/>
      <c r="BR145" s="1247"/>
      <c r="BS145" s="1247"/>
      <c r="BT145" s="1247"/>
      <c r="BU145" s="1247"/>
      <c r="BV145" s="1247"/>
      <c r="BW145" s="1247"/>
      <c r="BX145" s="1247"/>
      <c r="BY145" s="1247"/>
      <c r="BZ145" s="1247"/>
      <c r="CA145" s="1247"/>
      <c r="CB145" s="1247"/>
      <c r="CC145" s="1247"/>
      <c r="CD145" s="1247"/>
      <c r="CE145" s="1247"/>
      <c r="CF145" s="1247"/>
      <c r="CG145" s="1247"/>
      <c r="CH145" s="1247"/>
      <c r="CI145" s="1247"/>
      <c r="CJ145" s="1247"/>
      <c r="CK145" s="1247"/>
      <c r="CL145" s="1247"/>
      <c r="CM145" s="1247"/>
      <c r="CN145" s="1247"/>
      <c r="CO145" s="1247"/>
      <c r="CP145" s="1247"/>
      <c r="CQ145" s="1247"/>
      <c r="CR145" s="1247"/>
      <c r="CS145" s="1247"/>
      <c r="CT145" s="1247"/>
      <c r="CU145" s="1247"/>
      <c r="CV145" s="1247"/>
      <c r="CW145" s="1247"/>
      <c r="CX145" s="1247"/>
      <c r="CY145" s="1247"/>
      <c r="CZ145" s="1247"/>
      <c r="DA145" s="1247"/>
      <c r="DB145" s="1247"/>
      <c r="DC145" s="1247"/>
      <c r="DD145" s="1247"/>
      <c r="DE145" s="1247"/>
      <c r="DF145" s="1247"/>
      <c r="DG145" s="1247"/>
      <c r="DH145" s="1247"/>
      <c r="DK145" s="1452">
        <f t="shared" si="18"/>
        <v>0</v>
      </c>
      <c r="DL145" s="1452">
        <f t="shared" si="19"/>
        <v>0</v>
      </c>
    </row>
    <row r="146" spans="1:116" ht="14.25" customHeight="1" x14ac:dyDescent="0.2">
      <c r="A146" s="456"/>
      <c r="B146" s="121"/>
      <c r="C146" s="121"/>
      <c r="D146" s="122"/>
      <c r="E146" s="479"/>
      <c r="F146" s="480"/>
      <c r="G146" s="478"/>
      <c r="H146" s="476"/>
      <c r="I146" s="448"/>
      <c r="J146" s="157"/>
      <c r="K146" s="1055">
        <f t="shared" ref="K146:K209" si="22">+J146-L146</f>
        <v>0</v>
      </c>
      <c r="L146" s="1056">
        <f t="shared" ref="L146:L209" si="23">IF(E146=" ",0,IF(F146=" ",0,(IF(F146="Inmueble Liviano",+J146*0.67/240,0)+IF(F146="Inmueble Mampostería",+J146*0.67/600,0)+IF(F146="Rodados",+J146*0.6/60,0)+IF(F146="Equipo pesado",+J146*0.6/120,0)+IF(F146="Herramientas",J146/E146,0))))*$C$9</f>
        <v>0</v>
      </c>
      <c r="M146" s="1056">
        <f t="shared" ref="M146:M209" si="24">IF($C$9=0,0,L146/$C$9)</f>
        <v>0</v>
      </c>
      <c r="N146" s="158"/>
      <c r="O146" s="124"/>
      <c r="P146" s="124"/>
      <c r="Q146" s="158"/>
      <c r="R146" s="1447">
        <f t="shared" si="20"/>
        <v>0</v>
      </c>
      <c r="S146" s="1448">
        <f t="shared" si="21"/>
        <v>0</v>
      </c>
      <c r="T146" s="121"/>
      <c r="U146" s="125"/>
      <c r="W146" s="480"/>
      <c r="X146" s="1065" t="str">
        <f>IF(W146=" "," ",IF(W146="Vehículos",VLOOKUP($X$16,'Datos Indices'!$A$38:$Z$50,22,FALSE),IF(W146="Ipim",VLOOKUP($X$16,'Datos Indices'!$A$38:$Z$50,7,FALSE),IF(W146="Dólar",VLOOKUP($X$16,'Datos Indices'!$A$38:$Z$50,4,FALSE),IF(W146="Gasoil",VLOOKUP($X$16,'Datos Indices'!$A$38:$Z$50,10,FALSE),IF(W146="WPU06 Pesificado",VLOOKUP($X$16,'Datos Indices'!$A$38:$Z$50,26,FALSE),0))))))</f>
        <v xml:space="preserve"> </v>
      </c>
      <c r="Y146" s="1066">
        <f t="shared" si="16"/>
        <v>0</v>
      </c>
      <c r="AA146" s="928"/>
      <c r="AB146" s="1065" t="str">
        <f>IF(AA146=" "," ",IF(AA146="Vehículos",VLOOKUP($X$16,'Datos Indices'!$A$38:$Z$50,22,FALSE),IF(AA146="Ipim",VLOOKUP($X$16,'Datos Indices'!$A$38:$Z$50,7,FALSE),IF(AA146="Dólar",VLOOKUP($X$16,'Datos Indices'!$A$38:$Z$50,4,FALSE),IF(AA146="Gasoil",VLOOKUP($X$16,'Datos Indices'!$A$38:$Z$50,10,FALSE),IF(AA146="WPU06 Pesificado",VLOOKUP($X$16,'Datos Indices'!$A$38:$Z$50,26,FALSE),0))))))</f>
        <v xml:space="preserve"> </v>
      </c>
      <c r="AC146" s="1066">
        <f t="shared" ref="AC146:AC209" si="25">Y146*AB146/100</f>
        <v>0</v>
      </c>
      <c r="AE146" s="1450" t="str">
        <f t="shared" si="17"/>
        <v/>
      </c>
      <c r="AG146" s="1247"/>
      <c r="AH146" s="1247"/>
      <c r="AI146" s="1247"/>
      <c r="AJ146" s="1247"/>
      <c r="AK146" s="1247"/>
      <c r="AL146" s="1247"/>
      <c r="AM146" s="1247"/>
      <c r="AN146" s="1247"/>
      <c r="AO146" s="1247"/>
      <c r="AP146" s="1247"/>
      <c r="AQ146" s="1247"/>
      <c r="AR146" s="1247"/>
      <c r="AS146" s="1247"/>
      <c r="AT146" s="1247"/>
      <c r="AU146" s="1247"/>
      <c r="AV146" s="1247"/>
      <c r="AW146" s="1247"/>
      <c r="AX146" s="1247"/>
      <c r="AY146" s="1247"/>
      <c r="AZ146" s="1247"/>
      <c r="BA146" s="1247"/>
      <c r="BB146" s="1247"/>
      <c r="BC146" s="1247"/>
      <c r="BD146" s="1247"/>
      <c r="BE146" s="1247"/>
      <c r="BF146" s="1247"/>
      <c r="BG146" s="1247"/>
      <c r="BH146" s="1247"/>
      <c r="BI146" s="1247"/>
      <c r="BJ146" s="1247"/>
      <c r="BK146" s="1247"/>
      <c r="BL146" s="1247"/>
      <c r="BM146" s="1247"/>
      <c r="BN146" s="1247"/>
      <c r="BO146" s="1247"/>
      <c r="BP146" s="1247"/>
      <c r="BQ146" s="1247"/>
      <c r="BR146" s="1247"/>
      <c r="BS146" s="1247"/>
      <c r="BT146" s="1247"/>
      <c r="BU146" s="1247"/>
      <c r="BV146" s="1247"/>
      <c r="BW146" s="1247"/>
      <c r="BX146" s="1247"/>
      <c r="BY146" s="1247"/>
      <c r="BZ146" s="1247"/>
      <c r="CA146" s="1247"/>
      <c r="CB146" s="1247"/>
      <c r="CC146" s="1247"/>
      <c r="CD146" s="1247"/>
      <c r="CE146" s="1247"/>
      <c r="CF146" s="1247"/>
      <c r="CG146" s="1247"/>
      <c r="CH146" s="1247"/>
      <c r="CI146" s="1247"/>
      <c r="CJ146" s="1247"/>
      <c r="CK146" s="1247"/>
      <c r="CL146" s="1247"/>
      <c r="CM146" s="1247"/>
      <c r="CN146" s="1247"/>
      <c r="CO146" s="1247"/>
      <c r="CP146" s="1247"/>
      <c r="CQ146" s="1247"/>
      <c r="CR146" s="1247"/>
      <c r="CS146" s="1247"/>
      <c r="CT146" s="1247"/>
      <c r="CU146" s="1247"/>
      <c r="CV146" s="1247"/>
      <c r="CW146" s="1247"/>
      <c r="CX146" s="1247"/>
      <c r="CY146" s="1247"/>
      <c r="CZ146" s="1247"/>
      <c r="DA146" s="1247"/>
      <c r="DB146" s="1247"/>
      <c r="DC146" s="1247"/>
      <c r="DD146" s="1247"/>
      <c r="DE146" s="1247"/>
      <c r="DF146" s="1247"/>
      <c r="DG146" s="1247"/>
      <c r="DH146" s="1247"/>
      <c r="DK146" s="1452">
        <f t="shared" si="18"/>
        <v>0</v>
      </c>
      <c r="DL146" s="1452">
        <f t="shared" si="19"/>
        <v>0</v>
      </c>
    </row>
    <row r="147" spans="1:116" ht="14.25" customHeight="1" x14ac:dyDescent="0.2">
      <c r="A147" s="456"/>
      <c r="B147" s="121"/>
      <c r="C147" s="121"/>
      <c r="D147" s="122"/>
      <c r="E147" s="479"/>
      <c r="F147" s="480"/>
      <c r="G147" s="478"/>
      <c r="H147" s="476"/>
      <c r="I147" s="448"/>
      <c r="J147" s="157"/>
      <c r="K147" s="1055">
        <f t="shared" si="22"/>
        <v>0</v>
      </c>
      <c r="L147" s="1056">
        <f t="shared" si="23"/>
        <v>0</v>
      </c>
      <c r="M147" s="1056">
        <f t="shared" si="24"/>
        <v>0</v>
      </c>
      <c r="N147" s="158"/>
      <c r="O147" s="124"/>
      <c r="P147" s="124"/>
      <c r="Q147" s="158"/>
      <c r="R147" s="1447">
        <f t="shared" si="20"/>
        <v>0</v>
      </c>
      <c r="S147" s="1448">
        <f t="shared" si="21"/>
        <v>0</v>
      </c>
      <c r="T147" s="121"/>
      <c r="U147" s="125"/>
      <c r="W147" s="480"/>
      <c r="X147" s="1065" t="str">
        <f>IF(W147=" "," ",IF(W147="Vehículos",VLOOKUP($X$16,'Datos Indices'!$A$38:$Z$50,22,FALSE),IF(W147="Ipim",VLOOKUP($X$16,'Datos Indices'!$A$38:$Z$50,7,FALSE),IF(W147="Dólar",VLOOKUP($X$16,'Datos Indices'!$A$38:$Z$50,4,FALSE),IF(W147="Gasoil",VLOOKUP($X$16,'Datos Indices'!$A$38:$Z$50,10,FALSE),IF(W147="WPU06 Pesificado",VLOOKUP($X$16,'Datos Indices'!$A$38:$Z$50,26,FALSE),0))))))</f>
        <v xml:space="preserve"> </v>
      </c>
      <c r="Y147" s="1066">
        <f t="shared" ref="Y147:Y210" si="26">S147*X147/100</f>
        <v>0</v>
      </c>
      <c r="AA147" s="928"/>
      <c r="AB147" s="1065" t="str">
        <f>IF(AA147=" "," ",IF(AA147="Vehículos",VLOOKUP($X$16,'Datos Indices'!$A$38:$Z$50,22,FALSE),IF(AA147="Ipim",VLOOKUP($X$16,'Datos Indices'!$A$38:$Z$50,7,FALSE),IF(AA147="Dólar",VLOOKUP($X$16,'Datos Indices'!$A$38:$Z$50,4,FALSE),IF(AA147="Gasoil",VLOOKUP($X$16,'Datos Indices'!$A$38:$Z$50,10,FALSE),IF(AA147="WPU06 Pesificado",VLOOKUP($X$16,'Datos Indices'!$A$38:$Z$50,26,FALSE),0))))))</f>
        <v xml:space="preserve"> </v>
      </c>
      <c r="AC147" s="1066">
        <f t="shared" si="25"/>
        <v>0</v>
      </c>
      <c r="AE147" s="1450" t="str">
        <f t="shared" ref="AE147:AE210" si="27">IF(DL147=0,"","Controlar Aprop.")</f>
        <v/>
      </c>
      <c r="AG147" s="1247"/>
      <c r="AH147" s="1247"/>
      <c r="AI147" s="1247"/>
      <c r="AJ147" s="1247"/>
      <c r="AK147" s="1247"/>
      <c r="AL147" s="1247"/>
      <c r="AM147" s="1247"/>
      <c r="AN147" s="1247"/>
      <c r="AO147" s="1247"/>
      <c r="AP147" s="1247"/>
      <c r="AQ147" s="1247"/>
      <c r="AR147" s="1247"/>
      <c r="AS147" s="1247"/>
      <c r="AT147" s="1247"/>
      <c r="AU147" s="1247"/>
      <c r="AV147" s="1247"/>
      <c r="AW147" s="1247"/>
      <c r="AX147" s="1247"/>
      <c r="AY147" s="1247"/>
      <c r="AZ147" s="1247"/>
      <c r="BA147" s="1247"/>
      <c r="BB147" s="1247"/>
      <c r="BC147" s="1247"/>
      <c r="BD147" s="1247"/>
      <c r="BE147" s="1247"/>
      <c r="BF147" s="1247"/>
      <c r="BG147" s="1247"/>
      <c r="BH147" s="1247"/>
      <c r="BI147" s="1247"/>
      <c r="BJ147" s="1247"/>
      <c r="BK147" s="1247"/>
      <c r="BL147" s="1247"/>
      <c r="BM147" s="1247"/>
      <c r="BN147" s="1247"/>
      <c r="BO147" s="1247"/>
      <c r="BP147" s="1247"/>
      <c r="BQ147" s="1247"/>
      <c r="BR147" s="1247"/>
      <c r="BS147" s="1247"/>
      <c r="BT147" s="1247"/>
      <c r="BU147" s="1247"/>
      <c r="BV147" s="1247"/>
      <c r="BW147" s="1247"/>
      <c r="BX147" s="1247"/>
      <c r="BY147" s="1247"/>
      <c r="BZ147" s="1247"/>
      <c r="CA147" s="1247"/>
      <c r="CB147" s="1247"/>
      <c r="CC147" s="1247"/>
      <c r="CD147" s="1247"/>
      <c r="CE147" s="1247"/>
      <c r="CF147" s="1247"/>
      <c r="CG147" s="1247"/>
      <c r="CH147" s="1247"/>
      <c r="CI147" s="1247"/>
      <c r="CJ147" s="1247"/>
      <c r="CK147" s="1247"/>
      <c r="CL147" s="1247"/>
      <c r="CM147" s="1247"/>
      <c r="CN147" s="1247"/>
      <c r="CO147" s="1247"/>
      <c r="CP147" s="1247"/>
      <c r="CQ147" s="1247"/>
      <c r="CR147" s="1247"/>
      <c r="CS147" s="1247"/>
      <c r="CT147" s="1247"/>
      <c r="CU147" s="1247"/>
      <c r="CV147" s="1247"/>
      <c r="CW147" s="1247"/>
      <c r="CX147" s="1247"/>
      <c r="CY147" s="1247"/>
      <c r="CZ147" s="1247"/>
      <c r="DA147" s="1247"/>
      <c r="DB147" s="1247"/>
      <c r="DC147" s="1247"/>
      <c r="DD147" s="1247"/>
      <c r="DE147" s="1247"/>
      <c r="DF147" s="1247"/>
      <c r="DG147" s="1247"/>
      <c r="DH147" s="1247"/>
      <c r="DK147" s="1452">
        <f t="shared" ref="DK147:DK210" si="28">SUM(AG147:DH147)*S147</f>
        <v>0</v>
      </c>
      <c r="DL147" s="1452">
        <f t="shared" ref="DL147:DL210" si="29">S147-DK147</f>
        <v>0</v>
      </c>
    </row>
    <row r="148" spans="1:116" ht="14.25" customHeight="1" x14ac:dyDescent="0.2">
      <c r="A148" s="456"/>
      <c r="B148" s="121"/>
      <c r="C148" s="121"/>
      <c r="D148" s="122"/>
      <c r="E148" s="479"/>
      <c r="F148" s="480"/>
      <c r="G148" s="478"/>
      <c r="H148" s="476"/>
      <c r="I148" s="448"/>
      <c r="J148" s="157"/>
      <c r="K148" s="1055">
        <f t="shared" si="22"/>
        <v>0</v>
      </c>
      <c r="L148" s="1056">
        <f t="shared" si="23"/>
        <v>0</v>
      </c>
      <c r="M148" s="1056">
        <f t="shared" si="24"/>
        <v>0</v>
      </c>
      <c r="N148" s="158"/>
      <c r="O148" s="124"/>
      <c r="P148" s="124"/>
      <c r="Q148" s="158"/>
      <c r="R148" s="1447">
        <f t="shared" si="20"/>
        <v>0</v>
      </c>
      <c r="S148" s="1448">
        <f t="shared" si="21"/>
        <v>0</v>
      </c>
      <c r="T148" s="125"/>
      <c r="U148" s="125"/>
      <c r="W148" s="480"/>
      <c r="X148" s="1065" t="str">
        <f>IF(W148=" "," ",IF(W148="Vehículos",VLOOKUP($X$16,'Datos Indices'!$A$38:$Z$50,22,FALSE),IF(W148="Ipim",VLOOKUP($X$16,'Datos Indices'!$A$38:$Z$50,7,FALSE),IF(W148="Dólar",VLOOKUP($X$16,'Datos Indices'!$A$38:$Z$50,4,FALSE),IF(W148="Gasoil",VLOOKUP($X$16,'Datos Indices'!$A$38:$Z$50,10,FALSE),IF(W148="WPU06 Pesificado",VLOOKUP($X$16,'Datos Indices'!$A$38:$Z$50,26,FALSE),0))))))</f>
        <v xml:space="preserve"> </v>
      </c>
      <c r="Y148" s="1066">
        <f t="shared" si="26"/>
        <v>0</v>
      </c>
      <c r="AA148" s="928"/>
      <c r="AB148" s="1065" t="str">
        <f>IF(AA148=" "," ",IF(AA148="Vehículos",VLOOKUP($X$16,'Datos Indices'!$A$38:$Z$50,22,FALSE),IF(AA148="Ipim",VLOOKUP($X$16,'Datos Indices'!$A$38:$Z$50,7,FALSE),IF(AA148="Dólar",VLOOKUP($X$16,'Datos Indices'!$A$38:$Z$50,4,FALSE),IF(AA148="Gasoil",VLOOKUP($X$16,'Datos Indices'!$A$38:$Z$50,10,FALSE),IF(AA148="WPU06 Pesificado",VLOOKUP($X$16,'Datos Indices'!$A$38:$Z$50,26,FALSE),0))))))</f>
        <v xml:space="preserve"> </v>
      </c>
      <c r="AC148" s="1066">
        <f t="shared" si="25"/>
        <v>0</v>
      </c>
      <c r="AE148" s="1450" t="str">
        <f t="shared" si="27"/>
        <v/>
      </c>
      <c r="AG148" s="1247"/>
      <c r="AH148" s="1247"/>
      <c r="AI148" s="1247"/>
      <c r="AJ148" s="1247"/>
      <c r="AK148" s="1247"/>
      <c r="AL148" s="1247"/>
      <c r="AM148" s="1247"/>
      <c r="AN148" s="1247"/>
      <c r="AO148" s="1247"/>
      <c r="AP148" s="1247"/>
      <c r="AQ148" s="1247"/>
      <c r="AR148" s="1247"/>
      <c r="AS148" s="1247"/>
      <c r="AT148" s="1247"/>
      <c r="AU148" s="1247"/>
      <c r="AV148" s="1247"/>
      <c r="AW148" s="1247"/>
      <c r="AX148" s="1247"/>
      <c r="AY148" s="1247"/>
      <c r="AZ148" s="1247"/>
      <c r="BA148" s="1247"/>
      <c r="BB148" s="1247"/>
      <c r="BC148" s="1247"/>
      <c r="BD148" s="1247"/>
      <c r="BE148" s="1247"/>
      <c r="BF148" s="1247"/>
      <c r="BG148" s="1247"/>
      <c r="BH148" s="1247"/>
      <c r="BI148" s="1247"/>
      <c r="BJ148" s="1247"/>
      <c r="BK148" s="1247"/>
      <c r="BL148" s="1247"/>
      <c r="BM148" s="1247"/>
      <c r="BN148" s="1247"/>
      <c r="BO148" s="1247"/>
      <c r="BP148" s="1247"/>
      <c r="BQ148" s="1247"/>
      <c r="BR148" s="1247"/>
      <c r="BS148" s="1247"/>
      <c r="BT148" s="1247"/>
      <c r="BU148" s="1247"/>
      <c r="BV148" s="1247"/>
      <c r="BW148" s="1247"/>
      <c r="BX148" s="1247"/>
      <c r="BY148" s="1247"/>
      <c r="BZ148" s="1247"/>
      <c r="CA148" s="1247"/>
      <c r="CB148" s="1247"/>
      <c r="CC148" s="1247"/>
      <c r="CD148" s="1247"/>
      <c r="CE148" s="1247"/>
      <c r="CF148" s="1247"/>
      <c r="CG148" s="1247"/>
      <c r="CH148" s="1247"/>
      <c r="CI148" s="1247"/>
      <c r="CJ148" s="1247"/>
      <c r="CK148" s="1247"/>
      <c r="CL148" s="1247"/>
      <c r="CM148" s="1247"/>
      <c r="CN148" s="1247"/>
      <c r="CO148" s="1247"/>
      <c r="CP148" s="1247"/>
      <c r="CQ148" s="1247"/>
      <c r="CR148" s="1247"/>
      <c r="CS148" s="1247"/>
      <c r="CT148" s="1247"/>
      <c r="CU148" s="1247"/>
      <c r="CV148" s="1247"/>
      <c r="CW148" s="1247"/>
      <c r="CX148" s="1247"/>
      <c r="CY148" s="1247"/>
      <c r="CZ148" s="1247"/>
      <c r="DA148" s="1247"/>
      <c r="DB148" s="1247"/>
      <c r="DC148" s="1247"/>
      <c r="DD148" s="1247"/>
      <c r="DE148" s="1247"/>
      <c r="DF148" s="1247"/>
      <c r="DG148" s="1247"/>
      <c r="DH148" s="1247"/>
      <c r="DK148" s="1452">
        <f t="shared" si="28"/>
        <v>0</v>
      </c>
      <c r="DL148" s="1452">
        <f t="shared" si="29"/>
        <v>0</v>
      </c>
    </row>
    <row r="149" spans="1:116" ht="14.25" customHeight="1" x14ac:dyDescent="0.2">
      <c r="A149" s="456"/>
      <c r="B149" s="121"/>
      <c r="C149" s="121"/>
      <c r="D149" s="122"/>
      <c r="E149" s="479"/>
      <c r="F149" s="480"/>
      <c r="G149" s="478"/>
      <c r="H149" s="476"/>
      <c r="I149" s="448"/>
      <c r="J149" s="157"/>
      <c r="K149" s="1055">
        <f t="shared" si="22"/>
        <v>0</v>
      </c>
      <c r="L149" s="1056">
        <f t="shared" si="23"/>
        <v>0</v>
      </c>
      <c r="M149" s="1056">
        <f t="shared" si="24"/>
        <v>0</v>
      </c>
      <c r="N149" s="158"/>
      <c r="O149" s="124"/>
      <c r="P149" s="124"/>
      <c r="Q149" s="158"/>
      <c r="R149" s="1447">
        <f t="shared" si="20"/>
        <v>0</v>
      </c>
      <c r="S149" s="1448">
        <f t="shared" si="21"/>
        <v>0</v>
      </c>
      <c r="T149" s="121"/>
      <c r="U149" s="125"/>
      <c r="W149" s="480"/>
      <c r="X149" s="1065" t="str">
        <f>IF(W149=" "," ",IF(W149="Vehículos",VLOOKUP($X$16,'Datos Indices'!$A$38:$Z$50,22,FALSE),IF(W149="Ipim",VLOOKUP($X$16,'Datos Indices'!$A$38:$Z$50,7,FALSE),IF(W149="Dólar",VLOOKUP($X$16,'Datos Indices'!$A$38:$Z$50,4,FALSE),IF(W149="Gasoil",VLOOKUP($X$16,'Datos Indices'!$A$38:$Z$50,10,FALSE),IF(W149="WPU06 Pesificado",VLOOKUP($X$16,'Datos Indices'!$A$38:$Z$50,26,FALSE),0))))))</f>
        <v xml:space="preserve"> </v>
      </c>
      <c r="Y149" s="1066">
        <f t="shared" si="26"/>
        <v>0</v>
      </c>
      <c r="AA149" s="928"/>
      <c r="AB149" s="1065" t="str">
        <f>IF(AA149=" "," ",IF(AA149="Vehículos",VLOOKUP($X$16,'Datos Indices'!$A$38:$Z$50,22,FALSE),IF(AA149="Ipim",VLOOKUP($X$16,'Datos Indices'!$A$38:$Z$50,7,FALSE),IF(AA149="Dólar",VLOOKUP($X$16,'Datos Indices'!$A$38:$Z$50,4,FALSE),IF(AA149="Gasoil",VLOOKUP($X$16,'Datos Indices'!$A$38:$Z$50,10,FALSE),IF(AA149="WPU06 Pesificado",VLOOKUP($X$16,'Datos Indices'!$A$38:$Z$50,26,FALSE),0))))))</f>
        <v xml:space="preserve"> </v>
      </c>
      <c r="AC149" s="1066">
        <f t="shared" si="25"/>
        <v>0</v>
      </c>
      <c r="AE149" s="1450" t="str">
        <f t="shared" si="27"/>
        <v/>
      </c>
      <c r="AG149" s="1247"/>
      <c r="AH149" s="1247"/>
      <c r="AI149" s="1247"/>
      <c r="AJ149" s="1247"/>
      <c r="AK149" s="1247"/>
      <c r="AL149" s="1247"/>
      <c r="AM149" s="1247"/>
      <c r="AN149" s="1247"/>
      <c r="AO149" s="1247"/>
      <c r="AP149" s="1247"/>
      <c r="AQ149" s="1247"/>
      <c r="AR149" s="1247"/>
      <c r="AS149" s="1247"/>
      <c r="AT149" s="1247"/>
      <c r="AU149" s="1247"/>
      <c r="AV149" s="1247"/>
      <c r="AW149" s="1247"/>
      <c r="AX149" s="1247"/>
      <c r="AY149" s="1247"/>
      <c r="AZ149" s="1247"/>
      <c r="BA149" s="1247"/>
      <c r="BB149" s="1247"/>
      <c r="BC149" s="1247"/>
      <c r="BD149" s="1247"/>
      <c r="BE149" s="1247"/>
      <c r="BF149" s="1247"/>
      <c r="BG149" s="1247"/>
      <c r="BH149" s="1247"/>
      <c r="BI149" s="1247"/>
      <c r="BJ149" s="1247"/>
      <c r="BK149" s="1247"/>
      <c r="BL149" s="1247"/>
      <c r="BM149" s="1247"/>
      <c r="BN149" s="1247"/>
      <c r="BO149" s="1247"/>
      <c r="BP149" s="1247"/>
      <c r="BQ149" s="1247"/>
      <c r="BR149" s="1247"/>
      <c r="BS149" s="1247"/>
      <c r="BT149" s="1247"/>
      <c r="BU149" s="1247"/>
      <c r="BV149" s="1247"/>
      <c r="BW149" s="1247"/>
      <c r="BX149" s="1247"/>
      <c r="BY149" s="1247"/>
      <c r="BZ149" s="1247"/>
      <c r="CA149" s="1247"/>
      <c r="CB149" s="1247"/>
      <c r="CC149" s="1247"/>
      <c r="CD149" s="1247"/>
      <c r="CE149" s="1247"/>
      <c r="CF149" s="1247"/>
      <c r="CG149" s="1247"/>
      <c r="CH149" s="1247"/>
      <c r="CI149" s="1247"/>
      <c r="CJ149" s="1247"/>
      <c r="CK149" s="1247"/>
      <c r="CL149" s="1247"/>
      <c r="CM149" s="1247"/>
      <c r="CN149" s="1247"/>
      <c r="CO149" s="1247"/>
      <c r="CP149" s="1247"/>
      <c r="CQ149" s="1247"/>
      <c r="CR149" s="1247"/>
      <c r="CS149" s="1247"/>
      <c r="CT149" s="1247"/>
      <c r="CU149" s="1247"/>
      <c r="CV149" s="1247"/>
      <c r="CW149" s="1247"/>
      <c r="CX149" s="1247"/>
      <c r="CY149" s="1247"/>
      <c r="CZ149" s="1247"/>
      <c r="DA149" s="1247"/>
      <c r="DB149" s="1247"/>
      <c r="DC149" s="1247"/>
      <c r="DD149" s="1247"/>
      <c r="DE149" s="1247"/>
      <c r="DF149" s="1247"/>
      <c r="DG149" s="1247"/>
      <c r="DH149" s="1247"/>
      <c r="DK149" s="1452">
        <f t="shared" si="28"/>
        <v>0</v>
      </c>
      <c r="DL149" s="1452">
        <f t="shared" si="29"/>
        <v>0</v>
      </c>
    </row>
    <row r="150" spans="1:116" ht="14.25" customHeight="1" x14ac:dyDescent="0.2">
      <c r="A150" s="456"/>
      <c r="B150" s="121"/>
      <c r="C150" s="121"/>
      <c r="D150" s="122"/>
      <c r="E150" s="479"/>
      <c r="F150" s="480"/>
      <c r="G150" s="478"/>
      <c r="H150" s="476"/>
      <c r="I150" s="448"/>
      <c r="J150" s="157"/>
      <c r="K150" s="1055">
        <f t="shared" si="22"/>
        <v>0</v>
      </c>
      <c r="L150" s="1056">
        <f t="shared" si="23"/>
        <v>0</v>
      </c>
      <c r="M150" s="1056">
        <f t="shared" si="24"/>
        <v>0</v>
      </c>
      <c r="N150" s="158"/>
      <c r="O150" s="124"/>
      <c r="P150" s="124"/>
      <c r="Q150" s="158"/>
      <c r="R150" s="1447">
        <f t="shared" si="20"/>
        <v>0</v>
      </c>
      <c r="S150" s="1448">
        <f t="shared" si="21"/>
        <v>0</v>
      </c>
      <c r="T150" s="121"/>
      <c r="U150" s="125"/>
      <c r="W150" s="480"/>
      <c r="X150" s="1065" t="str">
        <f>IF(W150=" "," ",IF(W150="Vehículos",VLOOKUP($X$16,'Datos Indices'!$A$38:$Z$50,22,FALSE),IF(W150="Ipim",VLOOKUP($X$16,'Datos Indices'!$A$38:$Z$50,7,FALSE),IF(W150="Dólar",VLOOKUP($X$16,'Datos Indices'!$A$38:$Z$50,4,FALSE),IF(W150="Gasoil",VLOOKUP($X$16,'Datos Indices'!$A$38:$Z$50,10,FALSE),IF(W150="WPU06 Pesificado",VLOOKUP($X$16,'Datos Indices'!$A$38:$Z$50,26,FALSE),0))))))</f>
        <v xml:space="preserve"> </v>
      </c>
      <c r="Y150" s="1066">
        <f t="shared" si="26"/>
        <v>0</v>
      </c>
      <c r="AA150" s="928"/>
      <c r="AB150" s="1065" t="str">
        <f>IF(AA150=" "," ",IF(AA150="Vehículos",VLOOKUP($X$16,'Datos Indices'!$A$38:$Z$50,22,FALSE),IF(AA150="Ipim",VLOOKUP($X$16,'Datos Indices'!$A$38:$Z$50,7,FALSE),IF(AA150="Dólar",VLOOKUP($X$16,'Datos Indices'!$A$38:$Z$50,4,FALSE),IF(AA150="Gasoil",VLOOKUP($X$16,'Datos Indices'!$A$38:$Z$50,10,FALSE),IF(AA150="WPU06 Pesificado",VLOOKUP($X$16,'Datos Indices'!$A$38:$Z$50,26,FALSE),0))))))</f>
        <v xml:space="preserve"> </v>
      </c>
      <c r="AC150" s="1066">
        <f t="shared" si="25"/>
        <v>0</v>
      </c>
      <c r="AE150" s="1450" t="str">
        <f t="shared" si="27"/>
        <v/>
      </c>
      <c r="AG150" s="1247"/>
      <c r="AH150" s="1247"/>
      <c r="AI150" s="1247"/>
      <c r="AJ150" s="1247"/>
      <c r="AK150" s="1247"/>
      <c r="AL150" s="1247"/>
      <c r="AM150" s="1247"/>
      <c r="AN150" s="1247"/>
      <c r="AO150" s="1247"/>
      <c r="AP150" s="1247"/>
      <c r="AQ150" s="1247"/>
      <c r="AR150" s="1247"/>
      <c r="AS150" s="1247"/>
      <c r="AT150" s="1247"/>
      <c r="AU150" s="1247"/>
      <c r="AV150" s="1247"/>
      <c r="AW150" s="1247"/>
      <c r="AX150" s="1247"/>
      <c r="AY150" s="1247"/>
      <c r="AZ150" s="1247"/>
      <c r="BA150" s="1247"/>
      <c r="BB150" s="1247"/>
      <c r="BC150" s="1247"/>
      <c r="BD150" s="1247"/>
      <c r="BE150" s="1247"/>
      <c r="BF150" s="1247"/>
      <c r="BG150" s="1247"/>
      <c r="BH150" s="1247"/>
      <c r="BI150" s="1247"/>
      <c r="BJ150" s="1247"/>
      <c r="BK150" s="1247"/>
      <c r="BL150" s="1247"/>
      <c r="BM150" s="1247"/>
      <c r="BN150" s="1247"/>
      <c r="BO150" s="1247"/>
      <c r="BP150" s="1247"/>
      <c r="BQ150" s="1247"/>
      <c r="BR150" s="1247"/>
      <c r="BS150" s="1247"/>
      <c r="BT150" s="1247"/>
      <c r="BU150" s="1247"/>
      <c r="BV150" s="1247"/>
      <c r="BW150" s="1247"/>
      <c r="BX150" s="1247"/>
      <c r="BY150" s="1247"/>
      <c r="BZ150" s="1247"/>
      <c r="CA150" s="1247"/>
      <c r="CB150" s="1247"/>
      <c r="CC150" s="1247"/>
      <c r="CD150" s="1247"/>
      <c r="CE150" s="1247"/>
      <c r="CF150" s="1247"/>
      <c r="CG150" s="1247"/>
      <c r="CH150" s="1247"/>
      <c r="CI150" s="1247"/>
      <c r="CJ150" s="1247"/>
      <c r="CK150" s="1247"/>
      <c r="CL150" s="1247"/>
      <c r="CM150" s="1247"/>
      <c r="CN150" s="1247"/>
      <c r="CO150" s="1247"/>
      <c r="CP150" s="1247"/>
      <c r="CQ150" s="1247"/>
      <c r="CR150" s="1247"/>
      <c r="CS150" s="1247"/>
      <c r="CT150" s="1247"/>
      <c r="CU150" s="1247"/>
      <c r="CV150" s="1247"/>
      <c r="CW150" s="1247"/>
      <c r="CX150" s="1247"/>
      <c r="CY150" s="1247"/>
      <c r="CZ150" s="1247"/>
      <c r="DA150" s="1247"/>
      <c r="DB150" s="1247"/>
      <c r="DC150" s="1247"/>
      <c r="DD150" s="1247"/>
      <c r="DE150" s="1247"/>
      <c r="DF150" s="1247"/>
      <c r="DG150" s="1247"/>
      <c r="DH150" s="1247"/>
      <c r="DK150" s="1452">
        <f t="shared" si="28"/>
        <v>0</v>
      </c>
      <c r="DL150" s="1452">
        <f t="shared" si="29"/>
        <v>0</v>
      </c>
    </row>
    <row r="151" spans="1:116" ht="14.25" customHeight="1" x14ac:dyDescent="0.2">
      <c r="A151" s="456"/>
      <c r="B151" s="121"/>
      <c r="C151" s="121"/>
      <c r="D151" s="122"/>
      <c r="E151" s="479"/>
      <c r="F151" s="480"/>
      <c r="G151" s="478"/>
      <c r="H151" s="476"/>
      <c r="I151" s="448"/>
      <c r="J151" s="157"/>
      <c r="K151" s="1055">
        <f t="shared" si="22"/>
        <v>0</v>
      </c>
      <c r="L151" s="1056">
        <f t="shared" si="23"/>
        <v>0</v>
      </c>
      <c r="M151" s="1056">
        <f t="shared" si="24"/>
        <v>0</v>
      </c>
      <c r="N151" s="158"/>
      <c r="O151" s="124"/>
      <c r="P151" s="124"/>
      <c r="Q151" s="158"/>
      <c r="R151" s="1447">
        <f t="shared" si="20"/>
        <v>0</v>
      </c>
      <c r="S151" s="1448">
        <f t="shared" si="21"/>
        <v>0</v>
      </c>
      <c r="T151" s="125"/>
      <c r="U151" s="125"/>
      <c r="W151" s="480"/>
      <c r="X151" s="1065" t="str">
        <f>IF(W151=" "," ",IF(W151="Vehículos",VLOOKUP($X$16,'Datos Indices'!$A$38:$Z$50,22,FALSE),IF(W151="Ipim",VLOOKUP($X$16,'Datos Indices'!$A$38:$Z$50,7,FALSE),IF(W151="Dólar",VLOOKUP($X$16,'Datos Indices'!$A$38:$Z$50,4,FALSE),IF(W151="Gasoil",VLOOKUP($X$16,'Datos Indices'!$A$38:$Z$50,10,FALSE),IF(W151="WPU06 Pesificado",VLOOKUP($X$16,'Datos Indices'!$A$38:$Z$50,26,FALSE),0))))))</f>
        <v xml:space="preserve"> </v>
      </c>
      <c r="Y151" s="1066">
        <f t="shared" si="26"/>
        <v>0</v>
      </c>
      <c r="AA151" s="928"/>
      <c r="AB151" s="1065" t="str">
        <f>IF(AA151=" "," ",IF(AA151="Vehículos",VLOOKUP($X$16,'Datos Indices'!$A$38:$Z$50,22,FALSE),IF(AA151="Ipim",VLOOKUP($X$16,'Datos Indices'!$A$38:$Z$50,7,FALSE),IF(AA151="Dólar",VLOOKUP($X$16,'Datos Indices'!$A$38:$Z$50,4,FALSE),IF(AA151="Gasoil",VLOOKUP($X$16,'Datos Indices'!$A$38:$Z$50,10,FALSE),IF(AA151="WPU06 Pesificado",VLOOKUP($X$16,'Datos Indices'!$A$38:$Z$50,26,FALSE),0))))))</f>
        <v xml:space="preserve"> </v>
      </c>
      <c r="AC151" s="1066">
        <f t="shared" si="25"/>
        <v>0</v>
      </c>
      <c r="AE151" s="1450" t="str">
        <f t="shared" si="27"/>
        <v/>
      </c>
      <c r="AG151" s="1247"/>
      <c r="AH151" s="1247"/>
      <c r="AI151" s="1247"/>
      <c r="AJ151" s="1247"/>
      <c r="AK151" s="1247"/>
      <c r="AL151" s="1247"/>
      <c r="AM151" s="1247"/>
      <c r="AN151" s="1247"/>
      <c r="AO151" s="1247"/>
      <c r="AP151" s="1247"/>
      <c r="AQ151" s="1247"/>
      <c r="AR151" s="1247"/>
      <c r="AS151" s="1247"/>
      <c r="AT151" s="1247"/>
      <c r="AU151" s="1247"/>
      <c r="AV151" s="1247"/>
      <c r="AW151" s="1247"/>
      <c r="AX151" s="1247"/>
      <c r="AY151" s="1247"/>
      <c r="AZ151" s="1247"/>
      <c r="BA151" s="1247"/>
      <c r="BB151" s="1247"/>
      <c r="BC151" s="1247"/>
      <c r="BD151" s="1247"/>
      <c r="BE151" s="1247"/>
      <c r="BF151" s="1247"/>
      <c r="BG151" s="1247"/>
      <c r="BH151" s="1247"/>
      <c r="BI151" s="1247"/>
      <c r="BJ151" s="1247"/>
      <c r="BK151" s="1247"/>
      <c r="BL151" s="1247"/>
      <c r="BM151" s="1247"/>
      <c r="BN151" s="1247"/>
      <c r="BO151" s="1247"/>
      <c r="BP151" s="1247"/>
      <c r="BQ151" s="1247"/>
      <c r="BR151" s="1247"/>
      <c r="BS151" s="1247"/>
      <c r="BT151" s="1247"/>
      <c r="BU151" s="1247"/>
      <c r="BV151" s="1247"/>
      <c r="BW151" s="1247"/>
      <c r="BX151" s="1247"/>
      <c r="BY151" s="1247"/>
      <c r="BZ151" s="1247"/>
      <c r="CA151" s="1247"/>
      <c r="CB151" s="1247"/>
      <c r="CC151" s="1247"/>
      <c r="CD151" s="1247"/>
      <c r="CE151" s="1247"/>
      <c r="CF151" s="1247"/>
      <c r="CG151" s="1247"/>
      <c r="CH151" s="1247"/>
      <c r="CI151" s="1247"/>
      <c r="CJ151" s="1247"/>
      <c r="CK151" s="1247"/>
      <c r="CL151" s="1247"/>
      <c r="CM151" s="1247"/>
      <c r="CN151" s="1247"/>
      <c r="CO151" s="1247"/>
      <c r="CP151" s="1247"/>
      <c r="CQ151" s="1247"/>
      <c r="CR151" s="1247"/>
      <c r="CS151" s="1247"/>
      <c r="CT151" s="1247"/>
      <c r="CU151" s="1247"/>
      <c r="CV151" s="1247"/>
      <c r="CW151" s="1247"/>
      <c r="CX151" s="1247"/>
      <c r="CY151" s="1247"/>
      <c r="CZ151" s="1247"/>
      <c r="DA151" s="1247"/>
      <c r="DB151" s="1247"/>
      <c r="DC151" s="1247"/>
      <c r="DD151" s="1247"/>
      <c r="DE151" s="1247"/>
      <c r="DF151" s="1247"/>
      <c r="DG151" s="1247"/>
      <c r="DH151" s="1247"/>
      <c r="DK151" s="1452">
        <f t="shared" si="28"/>
        <v>0</v>
      </c>
      <c r="DL151" s="1452">
        <f t="shared" si="29"/>
        <v>0</v>
      </c>
    </row>
    <row r="152" spans="1:116" ht="14.25" customHeight="1" x14ac:dyDescent="0.2">
      <c r="A152" s="456"/>
      <c r="B152" s="121"/>
      <c r="C152" s="121"/>
      <c r="D152" s="122"/>
      <c r="E152" s="479"/>
      <c r="F152" s="480"/>
      <c r="G152" s="478"/>
      <c r="H152" s="476"/>
      <c r="I152" s="448"/>
      <c r="J152" s="157"/>
      <c r="K152" s="1055">
        <f t="shared" si="22"/>
        <v>0</v>
      </c>
      <c r="L152" s="1056">
        <f t="shared" si="23"/>
        <v>0</v>
      </c>
      <c r="M152" s="1056">
        <f t="shared" si="24"/>
        <v>0</v>
      </c>
      <c r="N152" s="158"/>
      <c r="O152" s="124"/>
      <c r="P152" s="124"/>
      <c r="Q152" s="158"/>
      <c r="R152" s="1447">
        <f t="shared" si="20"/>
        <v>0</v>
      </c>
      <c r="S152" s="1448">
        <f t="shared" si="21"/>
        <v>0</v>
      </c>
      <c r="T152" s="121"/>
      <c r="U152" s="125"/>
      <c r="W152" s="480"/>
      <c r="X152" s="1065" t="str">
        <f>IF(W152=" "," ",IF(W152="Vehículos",VLOOKUP($X$16,'Datos Indices'!$A$38:$Z$50,22,FALSE),IF(W152="Ipim",VLOOKUP($X$16,'Datos Indices'!$A$38:$Z$50,7,FALSE),IF(W152="Dólar",VLOOKUP($X$16,'Datos Indices'!$A$38:$Z$50,4,FALSE),IF(W152="Gasoil",VLOOKUP($X$16,'Datos Indices'!$A$38:$Z$50,10,FALSE),IF(W152="WPU06 Pesificado",VLOOKUP($X$16,'Datos Indices'!$A$38:$Z$50,26,FALSE),0))))))</f>
        <v xml:space="preserve"> </v>
      </c>
      <c r="Y152" s="1066">
        <f t="shared" si="26"/>
        <v>0</v>
      </c>
      <c r="AA152" s="928"/>
      <c r="AB152" s="1065" t="str">
        <f>IF(AA152=" "," ",IF(AA152="Vehículos",VLOOKUP($X$16,'Datos Indices'!$A$38:$Z$50,22,FALSE),IF(AA152="Ipim",VLOOKUP($X$16,'Datos Indices'!$A$38:$Z$50,7,FALSE),IF(AA152="Dólar",VLOOKUP($X$16,'Datos Indices'!$A$38:$Z$50,4,FALSE),IF(AA152="Gasoil",VLOOKUP($X$16,'Datos Indices'!$A$38:$Z$50,10,FALSE),IF(AA152="WPU06 Pesificado",VLOOKUP($X$16,'Datos Indices'!$A$38:$Z$50,26,FALSE),0))))))</f>
        <v xml:space="preserve"> </v>
      </c>
      <c r="AC152" s="1066">
        <f t="shared" si="25"/>
        <v>0</v>
      </c>
      <c r="AE152" s="1450" t="str">
        <f t="shared" si="27"/>
        <v/>
      </c>
      <c r="AG152" s="1247"/>
      <c r="AH152" s="1247"/>
      <c r="AI152" s="1247"/>
      <c r="AJ152" s="1247"/>
      <c r="AK152" s="1247"/>
      <c r="AL152" s="1247"/>
      <c r="AM152" s="1247"/>
      <c r="AN152" s="1247"/>
      <c r="AO152" s="1247"/>
      <c r="AP152" s="1247"/>
      <c r="AQ152" s="1247"/>
      <c r="AR152" s="1247"/>
      <c r="AS152" s="1247"/>
      <c r="AT152" s="1247"/>
      <c r="AU152" s="1247"/>
      <c r="AV152" s="1247"/>
      <c r="AW152" s="1247"/>
      <c r="AX152" s="1247"/>
      <c r="AY152" s="1247"/>
      <c r="AZ152" s="1247"/>
      <c r="BA152" s="1247"/>
      <c r="BB152" s="1247"/>
      <c r="BC152" s="1247"/>
      <c r="BD152" s="1247"/>
      <c r="BE152" s="1247"/>
      <c r="BF152" s="1247"/>
      <c r="BG152" s="1247"/>
      <c r="BH152" s="1247"/>
      <c r="BI152" s="1247"/>
      <c r="BJ152" s="1247"/>
      <c r="BK152" s="1247"/>
      <c r="BL152" s="1247"/>
      <c r="BM152" s="1247"/>
      <c r="BN152" s="1247"/>
      <c r="BO152" s="1247"/>
      <c r="BP152" s="1247"/>
      <c r="BQ152" s="1247"/>
      <c r="BR152" s="1247"/>
      <c r="BS152" s="1247"/>
      <c r="BT152" s="1247"/>
      <c r="BU152" s="1247"/>
      <c r="BV152" s="1247"/>
      <c r="BW152" s="1247"/>
      <c r="BX152" s="1247"/>
      <c r="BY152" s="1247"/>
      <c r="BZ152" s="1247"/>
      <c r="CA152" s="1247"/>
      <c r="CB152" s="1247"/>
      <c r="CC152" s="1247"/>
      <c r="CD152" s="1247"/>
      <c r="CE152" s="1247"/>
      <c r="CF152" s="1247"/>
      <c r="CG152" s="1247"/>
      <c r="CH152" s="1247"/>
      <c r="CI152" s="1247"/>
      <c r="CJ152" s="1247"/>
      <c r="CK152" s="1247"/>
      <c r="CL152" s="1247"/>
      <c r="CM152" s="1247"/>
      <c r="CN152" s="1247"/>
      <c r="CO152" s="1247"/>
      <c r="CP152" s="1247"/>
      <c r="CQ152" s="1247"/>
      <c r="CR152" s="1247"/>
      <c r="CS152" s="1247"/>
      <c r="CT152" s="1247"/>
      <c r="CU152" s="1247"/>
      <c r="CV152" s="1247"/>
      <c r="CW152" s="1247"/>
      <c r="CX152" s="1247"/>
      <c r="CY152" s="1247"/>
      <c r="CZ152" s="1247"/>
      <c r="DA152" s="1247"/>
      <c r="DB152" s="1247"/>
      <c r="DC152" s="1247"/>
      <c r="DD152" s="1247"/>
      <c r="DE152" s="1247"/>
      <c r="DF152" s="1247"/>
      <c r="DG152" s="1247"/>
      <c r="DH152" s="1247"/>
      <c r="DK152" s="1452">
        <f t="shared" si="28"/>
        <v>0</v>
      </c>
      <c r="DL152" s="1452">
        <f t="shared" si="29"/>
        <v>0</v>
      </c>
    </row>
    <row r="153" spans="1:116" ht="14.25" customHeight="1" x14ac:dyDescent="0.2">
      <c r="A153" s="456"/>
      <c r="B153" s="121"/>
      <c r="C153" s="121"/>
      <c r="D153" s="122"/>
      <c r="E153" s="479"/>
      <c r="F153" s="480"/>
      <c r="G153" s="478"/>
      <c r="H153" s="476"/>
      <c r="I153" s="448"/>
      <c r="J153" s="157"/>
      <c r="K153" s="1055">
        <f t="shared" si="22"/>
        <v>0</v>
      </c>
      <c r="L153" s="1056">
        <f t="shared" si="23"/>
        <v>0</v>
      </c>
      <c r="M153" s="1056">
        <f t="shared" si="24"/>
        <v>0</v>
      </c>
      <c r="N153" s="158"/>
      <c r="O153" s="124"/>
      <c r="P153" s="124"/>
      <c r="Q153" s="158"/>
      <c r="R153" s="1447">
        <f t="shared" si="20"/>
        <v>0</v>
      </c>
      <c r="S153" s="1448">
        <f t="shared" si="21"/>
        <v>0</v>
      </c>
      <c r="T153" s="121"/>
      <c r="U153" s="125"/>
      <c r="W153" s="480"/>
      <c r="X153" s="1065" t="str">
        <f>IF(W153=" "," ",IF(W153="Vehículos",VLOOKUP($X$16,'Datos Indices'!$A$38:$Z$50,22,FALSE),IF(W153="Ipim",VLOOKUP($X$16,'Datos Indices'!$A$38:$Z$50,7,FALSE),IF(W153="Dólar",VLOOKUP($X$16,'Datos Indices'!$A$38:$Z$50,4,FALSE),IF(W153="Gasoil",VLOOKUP($X$16,'Datos Indices'!$A$38:$Z$50,10,FALSE),IF(W153="WPU06 Pesificado",VLOOKUP($X$16,'Datos Indices'!$A$38:$Z$50,26,FALSE),0))))))</f>
        <v xml:space="preserve"> </v>
      </c>
      <c r="Y153" s="1066">
        <f t="shared" si="26"/>
        <v>0</v>
      </c>
      <c r="AA153" s="928"/>
      <c r="AB153" s="1065" t="str">
        <f>IF(AA153=" "," ",IF(AA153="Vehículos",VLOOKUP($X$16,'Datos Indices'!$A$38:$Z$50,22,FALSE),IF(AA153="Ipim",VLOOKUP($X$16,'Datos Indices'!$A$38:$Z$50,7,FALSE),IF(AA153="Dólar",VLOOKUP($X$16,'Datos Indices'!$A$38:$Z$50,4,FALSE),IF(AA153="Gasoil",VLOOKUP($X$16,'Datos Indices'!$A$38:$Z$50,10,FALSE),IF(AA153="WPU06 Pesificado",VLOOKUP($X$16,'Datos Indices'!$A$38:$Z$50,26,FALSE),0))))))</f>
        <v xml:space="preserve"> </v>
      </c>
      <c r="AC153" s="1066">
        <f t="shared" si="25"/>
        <v>0</v>
      </c>
      <c r="AE153" s="1450" t="str">
        <f t="shared" si="27"/>
        <v/>
      </c>
      <c r="AG153" s="1247"/>
      <c r="AH153" s="1247"/>
      <c r="AI153" s="1247"/>
      <c r="AJ153" s="1247"/>
      <c r="AK153" s="1247"/>
      <c r="AL153" s="1247"/>
      <c r="AM153" s="1247"/>
      <c r="AN153" s="1247"/>
      <c r="AO153" s="1247"/>
      <c r="AP153" s="1247"/>
      <c r="AQ153" s="1247"/>
      <c r="AR153" s="1247"/>
      <c r="AS153" s="1247"/>
      <c r="AT153" s="1247"/>
      <c r="AU153" s="1247"/>
      <c r="AV153" s="1247"/>
      <c r="AW153" s="1247"/>
      <c r="AX153" s="1247"/>
      <c r="AY153" s="1247"/>
      <c r="AZ153" s="1247"/>
      <c r="BA153" s="1247"/>
      <c r="BB153" s="1247"/>
      <c r="BC153" s="1247"/>
      <c r="BD153" s="1247"/>
      <c r="BE153" s="1247"/>
      <c r="BF153" s="1247"/>
      <c r="BG153" s="1247"/>
      <c r="BH153" s="1247"/>
      <c r="BI153" s="1247"/>
      <c r="BJ153" s="1247"/>
      <c r="BK153" s="1247"/>
      <c r="BL153" s="1247"/>
      <c r="BM153" s="1247"/>
      <c r="BN153" s="1247"/>
      <c r="BO153" s="1247"/>
      <c r="BP153" s="1247"/>
      <c r="BQ153" s="1247"/>
      <c r="BR153" s="1247"/>
      <c r="BS153" s="1247"/>
      <c r="BT153" s="1247"/>
      <c r="BU153" s="1247"/>
      <c r="BV153" s="1247"/>
      <c r="BW153" s="1247"/>
      <c r="BX153" s="1247"/>
      <c r="BY153" s="1247"/>
      <c r="BZ153" s="1247"/>
      <c r="CA153" s="1247"/>
      <c r="CB153" s="1247"/>
      <c r="CC153" s="1247"/>
      <c r="CD153" s="1247"/>
      <c r="CE153" s="1247"/>
      <c r="CF153" s="1247"/>
      <c r="CG153" s="1247"/>
      <c r="CH153" s="1247"/>
      <c r="CI153" s="1247"/>
      <c r="CJ153" s="1247"/>
      <c r="CK153" s="1247"/>
      <c r="CL153" s="1247"/>
      <c r="CM153" s="1247"/>
      <c r="CN153" s="1247"/>
      <c r="CO153" s="1247"/>
      <c r="CP153" s="1247"/>
      <c r="CQ153" s="1247"/>
      <c r="CR153" s="1247"/>
      <c r="CS153" s="1247"/>
      <c r="CT153" s="1247"/>
      <c r="CU153" s="1247"/>
      <c r="CV153" s="1247"/>
      <c r="CW153" s="1247"/>
      <c r="CX153" s="1247"/>
      <c r="CY153" s="1247"/>
      <c r="CZ153" s="1247"/>
      <c r="DA153" s="1247"/>
      <c r="DB153" s="1247"/>
      <c r="DC153" s="1247"/>
      <c r="DD153" s="1247"/>
      <c r="DE153" s="1247"/>
      <c r="DF153" s="1247"/>
      <c r="DG153" s="1247"/>
      <c r="DH153" s="1247"/>
      <c r="DK153" s="1452">
        <f t="shared" si="28"/>
        <v>0</v>
      </c>
      <c r="DL153" s="1452">
        <f t="shared" si="29"/>
        <v>0</v>
      </c>
    </row>
    <row r="154" spans="1:116" ht="14.25" customHeight="1" x14ac:dyDescent="0.2">
      <c r="A154" s="456"/>
      <c r="B154" s="121"/>
      <c r="C154" s="121"/>
      <c r="D154" s="122"/>
      <c r="E154" s="479"/>
      <c r="F154" s="480"/>
      <c r="G154" s="478"/>
      <c r="H154" s="476"/>
      <c r="I154" s="448"/>
      <c r="J154" s="157"/>
      <c r="K154" s="1055">
        <f t="shared" si="22"/>
        <v>0</v>
      </c>
      <c r="L154" s="1056">
        <f t="shared" si="23"/>
        <v>0</v>
      </c>
      <c r="M154" s="1056">
        <f t="shared" si="24"/>
        <v>0</v>
      </c>
      <c r="N154" s="158"/>
      <c r="O154" s="124"/>
      <c r="P154" s="124"/>
      <c r="Q154" s="158"/>
      <c r="R154" s="1447">
        <f t="shared" si="20"/>
        <v>0</v>
      </c>
      <c r="S154" s="1448">
        <f t="shared" si="21"/>
        <v>0</v>
      </c>
      <c r="T154" s="125"/>
      <c r="U154" s="125"/>
      <c r="W154" s="480"/>
      <c r="X154" s="1065" t="str">
        <f>IF(W154=" "," ",IF(W154="Vehículos",VLOOKUP($X$16,'Datos Indices'!$A$38:$Z$50,22,FALSE),IF(W154="Ipim",VLOOKUP($X$16,'Datos Indices'!$A$38:$Z$50,7,FALSE),IF(W154="Dólar",VLOOKUP($X$16,'Datos Indices'!$A$38:$Z$50,4,FALSE),IF(W154="Gasoil",VLOOKUP($X$16,'Datos Indices'!$A$38:$Z$50,10,FALSE),IF(W154="WPU06 Pesificado",VLOOKUP($X$16,'Datos Indices'!$A$38:$Z$50,26,FALSE),0))))))</f>
        <v xml:space="preserve"> </v>
      </c>
      <c r="Y154" s="1066">
        <f t="shared" si="26"/>
        <v>0</v>
      </c>
      <c r="AA154" s="928"/>
      <c r="AB154" s="1065" t="str">
        <f>IF(AA154=" "," ",IF(AA154="Vehículos",VLOOKUP($X$16,'Datos Indices'!$A$38:$Z$50,22,FALSE),IF(AA154="Ipim",VLOOKUP($X$16,'Datos Indices'!$A$38:$Z$50,7,FALSE),IF(AA154="Dólar",VLOOKUP($X$16,'Datos Indices'!$A$38:$Z$50,4,FALSE),IF(AA154="Gasoil",VLOOKUP($X$16,'Datos Indices'!$A$38:$Z$50,10,FALSE),IF(AA154="WPU06 Pesificado",VLOOKUP($X$16,'Datos Indices'!$A$38:$Z$50,26,FALSE),0))))))</f>
        <v xml:space="preserve"> </v>
      </c>
      <c r="AC154" s="1066">
        <f t="shared" si="25"/>
        <v>0</v>
      </c>
      <c r="AE154" s="1450" t="str">
        <f t="shared" si="27"/>
        <v/>
      </c>
      <c r="AG154" s="1247"/>
      <c r="AH154" s="1247"/>
      <c r="AI154" s="1247"/>
      <c r="AJ154" s="1247"/>
      <c r="AK154" s="1247"/>
      <c r="AL154" s="1247"/>
      <c r="AM154" s="1247"/>
      <c r="AN154" s="1247"/>
      <c r="AO154" s="1247"/>
      <c r="AP154" s="1247"/>
      <c r="AQ154" s="1247"/>
      <c r="AR154" s="1247"/>
      <c r="AS154" s="1247"/>
      <c r="AT154" s="1247"/>
      <c r="AU154" s="1247"/>
      <c r="AV154" s="1247"/>
      <c r="AW154" s="1247"/>
      <c r="AX154" s="1247"/>
      <c r="AY154" s="1247"/>
      <c r="AZ154" s="1247"/>
      <c r="BA154" s="1247"/>
      <c r="BB154" s="1247"/>
      <c r="BC154" s="1247"/>
      <c r="BD154" s="1247"/>
      <c r="BE154" s="1247"/>
      <c r="BF154" s="1247"/>
      <c r="BG154" s="1247"/>
      <c r="BH154" s="1247"/>
      <c r="BI154" s="1247"/>
      <c r="BJ154" s="1247"/>
      <c r="BK154" s="1247"/>
      <c r="BL154" s="1247"/>
      <c r="BM154" s="1247"/>
      <c r="BN154" s="1247"/>
      <c r="BO154" s="1247"/>
      <c r="BP154" s="1247"/>
      <c r="BQ154" s="1247"/>
      <c r="BR154" s="1247"/>
      <c r="BS154" s="1247"/>
      <c r="BT154" s="1247"/>
      <c r="BU154" s="1247"/>
      <c r="BV154" s="1247"/>
      <c r="BW154" s="1247"/>
      <c r="BX154" s="1247"/>
      <c r="BY154" s="1247"/>
      <c r="BZ154" s="1247"/>
      <c r="CA154" s="1247"/>
      <c r="CB154" s="1247"/>
      <c r="CC154" s="1247"/>
      <c r="CD154" s="1247"/>
      <c r="CE154" s="1247"/>
      <c r="CF154" s="1247"/>
      <c r="CG154" s="1247"/>
      <c r="CH154" s="1247"/>
      <c r="CI154" s="1247"/>
      <c r="CJ154" s="1247"/>
      <c r="CK154" s="1247"/>
      <c r="CL154" s="1247"/>
      <c r="CM154" s="1247"/>
      <c r="CN154" s="1247"/>
      <c r="CO154" s="1247"/>
      <c r="CP154" s="1247"/>
      <c r="CQ154" s="1247"/>
      <c r="CR154" s="1247"/>
      <c r="CS154" s="1247"/>
      <c r="CT154" s="1247"/>
      <c r="CU154" s="1247"/>
      <c r="CV154" s="1247"/>
      <c r="CW154" s="1247"/>
      <c r="CX154" s="1247"/>
      <c r="CY154" s="1247"/>
      <c r="CZ154" s="1247"/>
      <c r="DA154" s="1247"/>
      <c r="DB154" s="1247"/>
      <c r="DC154" s="1247"/>
      <c r="DD154" s="1247"/>
      <c r="DE154" s="1247"/>
      <c r="DF154" s="1247"/>
      <c r="DG154" s="1247"/>
      <c r="DH154" s="1247"/>
      <c r="DK154" s="1452">
        <f t="shared" si="28"/>
        <v>0</v>
      </c>
      <c r="DL154" s="1452">
        <f t="shared" si="29"/>
        <v>0</v>
      </c>
    </row>
    <row r="155" spans="1:116" s="1449" customFormat="1" ht="14.25" customHeight="1" x14ac:dyDescent="0.2">
      <c r="A155" s="456"/>
      <c r="B155" s="121"/>
      <c r="C155" s="121"/>
      <c r="D155" s="122"/>
      <c r="E155" s="479"/>
      <c r="F155" s="480"/>
      <c r="G155" s="478"/>
      <c r="H155" s="476"/>
      <c r="I155" s="448"/>
      <c r="J155" s="157"/>
      <c r="K155" s="1055">
        <f t="shared" si="22"/>
        <v>0</v>
      </c>
      <c r="L155" s="1056">
        <f t="shared" si="23"/>
        <v>0</v>
      </c>
      <c r="M155" s="1056">
        <f t="shared" si="24"/>
        <v>0</v>
      </c>
      <c r="N155" s="158"/>
      <c r="O155" s="124"/>
      <c r="P155" s="124"/>
      <c r="Q155" s="158"/>
      <c r="R155" s="1447">
        <f t="shared" si="20"/>
        <v>0</v>
      </c>
      <c r="S155" s="1448">
        <f t="shared" si="21"/>
        <v>0</v>
      </c>
      <c r="T155" s="121"/>
      <c r="U155" s="125"/>
      <c r="W155" s="480"/>
      <c r="X155" s="1065" t="str">
        <f>IF(W155=" "," ",IF(W155="Vehículos",VLOOKUP($X$16,'Datos Indices'!$A$38:$Z$50,22,FALSE),IF(W155="Ipim",VLOOKUP($X$16,'Datos Indices'!$A$38:$Z$50,7,FALSE),IF(W155="Dólar",VLOOKUP($X$16,'Datos Indices'!$A$38:$Z$50,4,FALSE),IF(W155="Gasoil",VLOOKUP($X$16,'Datos Indices'!$A$38:$Z$50,10,FALSE),IF(W155="WPU06 Pesificado",VLOOKUP($X$16,'Datos Indices'!$A$38:$Z$50,26,FALSE),0))))))</f>
        <v xml:space="preserve"> </v>
      </c>
      <c r="Y155" s="1066">
        <f t="shared" si="26"/>
        <v>0</v>
      </c>
      <c r="AA155" s="928"/>
      <c r="AB155" s="1065" t="str">
        <f>IF(AA155=" "," ",IF(AA155="Vehículos",VLOOKUP($X$16,'Datos Indices'!$A$38:$Z$50,22,FALSE),IF(AA155="Ipim",VLOOKUP($X$16,'Datos Indices'!$A$38:$Z$50,7,FALSE),IF(AA155="Dólar",VLOOKUP($X$16,'Datos Indices'!$A$38:$Z$50,4,FALSE),IF(AA155="Gasoil",VLOOKUP($X$16,'Datos Indices'!$A$38:$Z$50,10,FALSE),IF(AA155="WPU06 Pesificado",VLOOKUP($X$16,'Datos Indices'!$A$38:$Z$50,26,FALSE),0))))))</f>
        <v xml:space="preserve"> </v>
      </c>
      <c r="AC155" s="1066">
        <f t="shared" si="25"/>
        <v>0</v>
      </c>
      <c r="AE155" s="1450" t="str">
        <f t="shared" si="27"/>
        <v/>
      </c>
      <c r="AF155" s="1451"/>
      <c r="AG155" s="1247"/>
      <c r="AH155" s="1247"/>
      <c r="AI155" s="1247"/>
      <c r="AJ155" s="1247"/>
      <c r="AK155" s="1247"/>
      <c r="AL155" s="1247"/>
      <c r="AM155" s="1247"/>
      <c r="AN155" s="1247"/>
      <c r="AO155" s="1247"/>
      <c r="AP155" s="1247"/>
      <c r="AQ155" s="1247"/>
      <c r="AR155" s="1247"/>
      <c r="AS155" s="1247"/>
      <c r="AT155" s="1247"/>
      <c r="AU155" s="1247"/>
      <c r="AV155" s="1247"/>
      <c r="AW155" s="1247"/>
      <c r="AX155" s="1247"/>
      <c r="AY155" s="1247"/>
      <c r="AZ155" s="1247"/>
      <c r="BA155" s="1247"/>
      <c r="BB155" s="1247"/>
      <c r="BC155" s="1247"/>
      <c r="BD155" s="1247"/>
      <c r="BE155" s="1247"/>
      <c r="BF155" s="1247"/>
      <c r="BG155" s="1247"/>
      <c r="BH155" s="1247"/>
      <c r="BI155" s="1247"/>
      <c r="BJ155" s="1247"/>
      <c r="BK155" s="1247"/>
      <c r="BL155" s="1247"/>
      <c r="BM155" s="1247"/>
      <c r="BN155" s="1247"/>
      <c r="BO155" s="1247"/>
      <c r="BP155" s="1247"/>
      <c r="BQ155" s="1247"/>
      <c r="BR155" s="1247"/>
      <c r="BS155" s="1247"/>
      <c r="BT155" s="1247"/>
      <c r="BU155" s="1247"/>
      <c r="BV155" s="1247"/>
      <c r="BW155" s="1247"/>
      <c r="BX155" s="1247"/>
      <c r="BY155" s="1247"/>
      <c r="BZ155" s="1247"/>
      <c r="CA155" s="1247"/>
      <c r="CB155" s="1247"/>
      <c r="CC155" s="1247"/>
      <c r="CD155" s="1247"/>
      <c r="CE155" s="1247"/>
      <c r="CF155" s="1247"/>
      <c r="CG155" s="1247"/>
      <c r="CH155" s="1247"/>
      <c r="CI155" s="1247"/>
      <c r="CJ155" s="1247"/>
      <c r="CK155" s="1247"/>
      <c r="CL155" s="1247"/>
      <c r="CM155" s="1247"/>
      <c r="CN155" s="1247"/>
      <c r="CO155" s="1247"/>
      <c r="CP155" s="1247"/>
      <c r="CQ155" s="1247"/>
      <c r="CR155" s="1247"/>
      <c r="CS155" s="1247"/>
      <c r="CT155" s="1247"/>
      <c r="CU155" s="1247"/>
      <c r="CV155" s="1247"/>
      <c r="CW155" s="1247"/>
      <c r="CX155" s="1247"/>
      <c r="CY155" s="1247"/>
      <c r="CZ155" s="1247"/>
      <c r="DA155" s="1247"/>
      <c r="DB155" s="1247"/>
      <c r="DC155" s="1247"/>
      <c r="DD155" s="1247"/>
      <c r="DE155" s="1247"/>
      <c r="DF155" s="1247"/>
      <c r="DG155" s="1247"/>
      <c r="DH155" s="1247"/>
      <c r="DK155" s="1452">
        <f t="shared" si="28"/>
        <v>0</v>
      </c>
      <c r="DL155" s="1452">
        <f t="shared" si="29"/>
        <v>0</v>
      </c>
    </row>
    <row r="156" spans="1:116" ht="14.25" customHeight="1" x14ac:dyDescent="0.2">
      <c r="A156" s="456"/>
      <c r="B156" s="121"/>
      <c r="C156" s="121"/>
      <c r="D156" s="122"/>
      <c r="E156" s="479"/>
      <c r="F156" s="480"/>
      <c r="G156" s="478"/>
      <c r="H156" s="476"/>
      <c r="I156" s="448"/>
      <c r="J156" s="157"/>
      <c r="K156" s="1055">
        <f t="shared" si="22"/>
        <v>0</v>
      </c>
      <c r="L156" s="1056">
        <f t="shared" si="23"/>
        <v>0</v>
      </c>
      <c r="M156" s="1056">
        <f t="shared" si="24"/>
        <v>0</v>
      </c>
      <c r="N156" s="158"/>
      <c r="O156" s="124"/>
      <c r="P156" s="124"/>
      <c r="Q156" s="158"/>
      <c r="R156" s="1447">
        <f t="shared" si="20"/>
        <v>0</v>
      </c>
      <c r="S156" s="1448">
        <f t="shared" si="21"/>
        <v>0</v>
      </c>
      <c r="T156" s="121"/>
      <c r="U156" s="125"/>
      <c r="W156" s="480"/>
      <c r="X156" s="1065" t="str">
        <f>IF(W156=" "," ",IF(W156="Vehículos",VLOOKUP($X$16,'Datos Indices'!$A$38:$Z$50,22,FALSE),IF(W156="Ipim",VLOOKUP($X$16,'Datos Indices'!$A$38:$Z$50,7,FALSE),IF(W156="Dólar",VLOOKUP($X$16,'Datos Indices'!$A$38:$Z$50,4,FALSE),IF(W156="Gasoil",VLOOKUP($X$16,'Datos Indices'!$A$38:$Z$50,10,FALSE),IF(W156="WPU06 Pesificado",VLOOKUP($X$16,'Datos Indices'!$A$38:$Z$50,26,FALSE),0))))))</f>
        <v xml:space="preserve"> </v>
      </c>
      <c r="Y156" s="1066">
        <f t="shared" si="26"/>
        <v>0</v>
      </c>
      <c r="AA156" s="928"/>
      <c r="AB156" s="1065" t="str">
        <f>IF(AA156=" "," ",IF(AA156="Vehículos",VLOOKUP($X$16,'Datos Indices'!$A$38:$Z$50,22,FALSE),IF(AA156="Ipim",VLOOKUP($X$16,'Datos Indices'!$A$38:$Z$50,7,FALSE),IF(AA156="Dólar",VLOOKUP($X$16,'Datos Indices'!$A$38:$Z$50,4,FALSE),IF(AA156="Gasoil",VLOOKUP($X$16,'Datos Indices'!$A$38:$Z$50,10,FALSE),IF(AA156="WPU06 Pesificado",VLOOKUP($X$16,'Datos Indices'!$A$38:$Z$50,26,FALSE),0))))))</f>
        <v xml:space="preserve"> </v>
      </c>
      <c r="AC156" s="1066">
        <f t="shared" si="25"/>
        <v>0</v>
      </c>
      <c r="AE156" s="1450" t="str">
        <f t="shared" si="27"/>
        <v/>
      </c>
      <c r="AG156" s="1247"/>
      <c r="AH156" s="1247"/>
      <c r="AI156" s="1247"/>
      <c r="AJ156" s="1247"/>
      <c r="AK156" s="1247"/>
      <c r="AL156" s="1247"/>
      <c r="AM156" s="1247"/>
      <c r="AN156" s="1247"/>
      <c r="AO156" s="1247"/>
      <c r="AP156" s="1247"/>
      <c r="AQ156" s="1247"/>
      <c r="AR156" s="1247"/>
      <c r="AS156" s="1247"/>
      <c r="AT156" s="1247"/>
      <c r="AU156" s="1247"/>
      <c r="AV156" s="1247"/>
      <c r="AW156" s="1247"/>
      <c r="AX156" s="1247"/>
      <c r="AY156" s="1247"/>
      <c r="AZ156" s="1247"/>
      <c r="BA156" s="1247"/>
      <c r="BB156" s="1247"/>
      <c r="BC156" s="1247"/>
      <c r="BD156" s="1247"/>
      <c r="BE156" s="1247"/>
      <c r="BF156" s="1247"/>
      <c r="BG156" s="1247"/>
      <c r="BH156" s="1247"/>
      <c r="BI156" s="1247"/>
      <c r="BJ156" s="1247"/>
      <c r="BK156" s="1247"/>
      <c r="BL156" s="1247"/>
      <c r="BM156" s="1247"/>
      <c r="BN156" s="1247"/>
      <c r="BO156" s="1247"/>
      <c r="BP156" s="1247"/>
      <c r="BQ156" s="1247"/>
      <c r="BR156" s="1247"/>
      <c r="BS156" s="1247"/>
      <c r="BT156" s="1247"/>
      <c r="BU156" s="1247"/>
      <c r="BV156" s="1247"/>
      <c r="BW156" s="1247"/>
      <c r="BX156" s="1247"/>
      <c r="BY156" s="1247"/>
      <c r="BZ156" s="1247"/>
      <c r="CA156" s="1247"/>
      <c r="CB156" s="1247"/>
      <c r="CC156" s="1247"/>
      <c r="CD156" s="1247"/>
      <c r="CE156" s="1247"/>
      <c r="CF156" s="1247"/>
      <c r="CG156" s="1247"/>
      <c r="CH156" s="1247"/>
      <c r="CI156" s="1247"/>
      <c r="CJ156" s="1247"/>
      <c r="CK156" s="1247"/>
      <c r="CL156" s="1247"/>
      <c r="CM156" s="1247"/>
      <c r="CN156" s="1247"/>
      <c r="CO156" s="1247"/>
      <c r="CP156" s="1247"/>
      <c r="CQ156" s="1247"/>
      <c r="CR156" s="1247"/>
      <c r="CS156" s="1247"/>
      <c r="CT156" s="1247"/>
      <c r="CU156" s="1247"/>
      <c r="CV156" s="1247"/>
      <c r="CW156" s="1247"/>
      <c r="CX156" s="1247"/>
      <c r="CY156" s="1247"/>
      <c r="CZ156" s="1247"/>
      <c r="DA156" s="1247"/>
      <c r="DB156" s="1247"/>
      <c r="DC156" s="1247"/>
      <c r="DD156" s="1247"/>
      <c r="DE156" s="1247"/>
      <c r="DF156" s="1247"/>
      <c r="DG156" s="1247"/>
      <c r="DH156" s="1247"/>
      <c r="DK156" s="1452">
        <f t="shared" si="28"/>
        <v>0</v>
      </c>
      <c r="DL156" s="1452">
        <f t="shared" si="29"/>
        <v>0</v>
      </c>
    </row>
    <row r="157" spans="1:116" ht="14.25" customHeight="1" x14ac:dyDescent="0.2">
      <c r="A157" s="456"/>
      <c r="B157" s="121"/>
      <c r="C157" s="121"/>
      <c r="D157" s="122"/>
      <c r="E157" s="479"/>
      <c r="F157" s="480"/>
      <c r="G157" s="478"/>
      <c r="H157" s="476"/>
      <c r="I157" s="448"/>
      <c r="J157" s="157"/>
      <c r="K157" s="1055">
        <f t="shared" si="22"/>
        <v>0</v>
      </c>
      <c r="L157" s="1056">
        <f t="shared" si="23"/>
        <v>0</v>
      </c>
      <c r="M157" s="1056">
        <f t="shared" si="24"/>
        <v>0</v>
      </c>
      <c r="N157" s="158"/>
      <c r="O157" s="124"/>
      <c r="P157" s="124"/>
      <c r="Q157" s="158"/>
      <c r="R157" s="1447">
        <f t="shared" si="20"/>
        <v>0</v>
      </c>
      <c r="S157" s="1448">
        <f t="shared" si="21"/>
        <v>0</v>
      </c>
      <c r="T157" s="121"/>
      <c r="U157" s="125"/>
      <c r="W157" s="480"/>
      <c r="X157" s="1065" t="str">
        <f>IF(W157=" "," ",IF(W157="Vehículos",VLOOKUP($X$16,'Datos Indices'!$A$38:$Z$50,22,FALSE),IF(W157="Ipim",VLOOKUP($X$16,'Datos Indices'!$A$38:$Z$50,7,FALSE),IF(W157="Dólar",VLOOKUP($X$16,'Datos Indices'!$A$38:$Z$50,4,FALSE),IF(W157="Gasoil",VLOOKUP($X$16,'Datos Indices'!$A$38:$Z$50,10,FALSE),IF(W157="WPU06 Pesificado",VLOOKUP($X$16,'Datos Indices'!$A$38:$Z$50,26,FALSE),0))))))</f>
        <v xml:space="preserve"> </v>
      </c>
      <c r="Y157" s="1066">
        <f t="shared" si="26"/>
        <v>0</v>
      </c>
      <c r="AA157" s="928"/>
      <c r="AB157" s="1065" t="str">
        <f>IF(AA157=" "," ",IF(AA157="Vehículos",VLOOKUP($X$16,'Datos Indices'!$A$38:$Z$50,22,FALSE),IF(AA157="Ipim",VLOOKUP($X$16,'Datos Indices'!$A$38:$Z$50,7,FALSE),IF(AA157="Dólar",VLOOKUP($X$16,'Datos Indices'!$A$38:$Z$50,4,FALSE),IF(AA157="Gasoil",VLOOKUP($X$16,'Datos Indices'!$A$38:$Z$50,10,FALSE),IF(AA157="WPU06 Pesificado",VLOOKUP($X$16,'Datos Indices'!$A$38:$Z$50,26,FALSE),0))))))</f>
        <v xml:space="preserve"> </v>
      </c>
      <c r="AC157" s="1066">
        <f t="shared" si="25"/>
        <v>0</v>
      </c>
      <c r="AE157" s="1450" t="str">
        <f t="shared" si="27"/>
        <v/>
      </c>
      <c r="AG157" s="1247"/>
      <c r="AH157" s="1247"/>
      <c r="AI157" s="1247"/>
      <c r="AJ157" s="1247"/>
      <c r="AK157" s="1247"/>
      <c r="AL157" s="1247"/>
      <c r="AM157" s="1247"/>
      <c r="AN157" s="1247"/>
      <c r="AO157" s="1247"/>
      <c r="AP157" s="1247"/>
      <c r="AQ157" s="1247"/>
      <c r="AR157" s="1247"/>
      <c r="AS157" s="1247"/>
      <c r="AT157" s="1247"/>
      <c r="AU157" s="1247"/>
      <c r="AV157" s="1247"/>
      <c r="AW157" s="1247"/>
      <c r="AX157" s="1247"/>
      <c r="AY157" s="1247"/>
      <c r="AZ157" s="1247"/>
      <c r="BA157" s="1247"/>
      <c r="BB157" s="1247"/>
      <c r="BC157" s="1247"/>
      <c r="BD157" s="1247"/>
      <c r="BE157" s="1247"/>
      <c r="BF157" s="1247"/>
      <c r="BG157" s="1247"/>
      <c r="BH157" s="1247"/>
      <c r="BI157" s="1247"/>
      <c r="BJ157" s="1247"/>
      <c r="BK157" s="1247"/>
      <c r="BL157" s="1247"/>
      <c r="BM157" s="1247"/>
      <c r="BN157" s="1247"/>
      <c r="BO157" s="1247"/>
      <c r="BP157" s="1247"/>
      <c r="BQ157" s="1247"/>
      <c r="BR157" s="1247"/>
      <c r="BS157" s="1247"/>
      <c r="BT157" s="1247"/>
      <c r="BU157" s="1247"/>
      <c r="BV157" s="1247"/>
      <c r="BW157" s="1247"/>
      <c r="BX157" s="1247"/>
      <c r="BY157" s="1247"/>
      <c r="BZ157" s="1247"/>
      <c r="CA157" s="1247"/>
      <c r="CB157" s="1247"/>
      <c r="CC157" s="1247"/>
      <c r="CD157" s="1247"/>
      <c r="CE157" s="1247"/>
      <c r="CF157" s="1247"/>
      <c r="CG157" s="1247"/>
      <c r="CH157" s="1247"/>
      <c r="CI157" s="1247"/>
      <c r="CJ157" s="1247"/>
      <c r="CK157" s="1247"/>
      <c r="CL157" s="1247"/>
      <c r="CM157" s="1247"/>
      <c r="CN157" s="1247"/>
      <c r="CO157" s="1247"/>
      <c r="CP157" s="1247"/>
      <c r="CQ157" s="1247"/>
      <c r="CR157" s="1247"/>
      <c r="CS157" s="1247"/>
      <c r="CT157" s="1247"/>
      <c r="CU157" s="1247"/>
      <c r="CV157" s="1247"/>
      <c r="CW157" s="1247"/>
      <c r="CX157" s="1247"/>
      <c r="CY157" s="1247"/>
      <c r="CZ157" s="1247"/>
      <c r="DA157" s="1247"/>
      <c r="DB157" s="1247"/>
      <c r="DC157" s="1247"/>
      <c r="DD157" s="1247"/>
      <c r="DE157" s="1247"/>
      <c r="DF157" s="1247"/>
      <c r="DG157" s="1247"/>
      <c r="DH157" s="1247"/>
      <c r="DK157" s="1452">
        <f t="shared" si="28"/>
        <v>0</v>
      </c>
      <c r="DL157" s="1452">
        <f t="shared" si="29"/>
        <v>0</v>
      </c>
    </row>
    <row r="158" spans="1:116" s="1449" customFormat="1" ht="14.25" customHeight="1" x14ac:dyDescent="0.2">
      <c r="A158" s="456"/>
      <c r="B158" s="121"/>
      <c r="C158" s="121"/>
      <c r="D158" s="122"/>
      <c r="E158" s="479"/>
      <c r="F158" s="480"/>
      <c r="G158" s="478"/>
      <c r="H158" s="476"/>
      <c r="I158" s="448"/>
      <c r="J158" s="157"/>
      <c r="K158" s="1055">
        <f t="shared" si="22"/>
        <v>0</v>
      </c>
      <c r="L158" s="1056">
        <f t="shared" si="23"/>
        <v>0</v>
      </c>
      <c r="M158" s="1056">
        <f t="shared" si="24"/>
        <v>0</v>
      </c>
      <c r="N158" s="158"/>
      <c r="O158" s="124"/>
      <c r="P158" s="124"/>
      <c r="Q158" s="158"/>
      <c r="R158" s="1447">
        <f t="shared" si="20"/>
        <v>0</v>
      </c>
      <c r="S158" s="1448">
        <f t="shared" si="21"/>
        <v>0</v>
      </c>
      <c r="T158" s="125"/>
      <c r="U158" s="125"/>
      <c r="W158" s="480"/>
      <c r="X158" s="1065" t="str">
        <f>IF(W158=" "," ",IF(W158="Vehículos",VLOOKUP($X$16,'Datos Indices'!$A$38:$Z$50,22,FALSE),IF(W158="Ipim",VLOOKUP($X$16,'Datos Indices'!$A$38:$Z$50,7,FALSE),IF(W158="Dólar",VLOOKUP($X$16,'Datos Indices'!$A$38:$Z$50,4,FALSE),IF(W158="Gasoil",VLOOKUP($X$16,'Datos Indices'!$A$38:$Z$50,10,FALSE),IF(W158="WPU06 Pesificado",VLOOKUP($X$16,'Datos Indices'!$A$38:$Z$50,26,FALSE),0))))))</f>
        <v xml:space="preserve"> </v>
      </c>
      <c r="Y158" s="1066">
        <f t="shared" si="26"/>
        <v>0</v>
      </c>
      <c r="AA158" s="928"/>
      <c r="AB158" s="1065" t="str">
        <f>IF(AA158=" "," ",IF(AA158="Vehículos",VLOOKUP($X$16,'Datos Indices'!$A$38:$Z$50,22,FALSE),IF(AA158="Ipim",VLOOKUP($X$16,'Datos Indices'!$A$38:$Z$50,7,FALSE),IF(AA158="Dólar",VLOOKUP($X$16,'Datos Indices'!$A$38:$Z$50,4,FALSE),IF(AA158="Gasoil",VLOOKUP($X$16,'Datos Indices'!$A$38:$Z$50,10,FALSE),IF(AA158="WPU06 Pesificado",VLOOKUP($X$16,'Datos Indices'!$A$38:$Z$50,26,FALSE),0))))))</f>
        <v xml:space="preserve"> </v>
      </c>
      <c r="AC158" s="1066">
        <f t="shared" si="25"/>
        <v>0</v>
      </c>
      <c r="AE158" s="1450" t="str">
        <f t="shared" si="27"/>
        <v/>
      </c>
      <c r="AF158" s="1451"/>
      <c r="AG158" s="1247"/>
      <c r="AH158" s="1247"/>
      <c r="AI158" s="1247"/>
      <c r="AJ158" s="1247"/>
      <c r="AK158" s="1247"/>
      <c r="AL158" s="1247"/>
      <c r="AM158" s="1247"/>
      <c r="AN158" s="1247"/>
      <c r="AO158" s="1247"/>
      <c r="AP158" s="1247"/>
      <c r="AQ158" s="1247"/>
      <c r="AR158" s="1247"/>
      <c r="AS158" s="1247"/>
      <c r="AT158" s="1247"/>
      <c r="AU158" s="1247"/>
      <c r="AV158" s="1247"/>
      <c r="AW158" s="1247"/>
      <c r="AX158" s="1247"/>
      <c r="AY158" s="1247"/>
      <c r="AZ158" s="1247"/>
      <c r="BA158" s="1247"/>
      <c r="BB158" s="1247"/>
      <c r="BC158" s="1247"/>
      <c r="BD158" s="1247"/>
      <c r="BE158" s="1247"/>
      <c r="BF158" s="1247"/>
      <c r="BG158" s="1247"/>
      <c r="BH158" s="1247"/>
      <c r="BI158" s="1247"/>
      <c r="BJ158" s="1247"/>
      <c r="BK158" s="1247"/>
      <c r="BL158" s="1247"/>
      <c r="BM158" s="1247"/>
      <c r="BN158" s="1247"/>
      <c r="BO158" s="1247"/>
      <c r="BP158" s="1247"/>
      <c r="BQ158" s="1247"/>
      <c r="BR158" s="1247"/>
      <c r="BS158" s="1247"/>
      <c r="BT158" s="1247"/>
      <c r="BU158" s="1247"/>
      <c r="BV158" s="1247"/>
      <c r="BW158" s="1247"/>
      <c r="BX158" s="1247"/>
      <c r="BY158" s="1247"/>
      <c r="BZ158" s="1247"/>
      <c r="CA158" s="1247"/>
      <c r="CB158" s="1247"/>
      <c r="CC158" s="1247"/>
      <c r="CD158" s="1247"/>
      <c r="CE158" s="1247"/>
      <c r="CF158" s="1247"/>
      <c r="CG158" s="1247"/>
      <c r="CH158" s="1247"/>
      <c r="CI158" s="1247"/>
      <c r="CJ158" s="1247"/>
      <c r="CK158" s="1247"/>
      <c r="CL158" s="1247"/>
      <c r="CM158" s="1247"/>
      <c r="CN158" s="1247"/>
      <c r="CO158" s="1247"/>
      <c r="CP158" s="1247"/>
      <c r="CQ158" s="1247"/>
      <c r="CR158" s="1247"/>
      <c r="CS158" s="1247"/>
      <c r="CT158" s="1247"/>
      <c r="CU158" s="1247"/>
      <c r="CV158" s="1247"/>
      <c r="CW158" s="1247"/>
      <c r="CX158" s="1247"/>
      <c r="CY158" s="1247"/>
      <c r="CZ158" s="1247"/>
      <c r="DA158" s="1247"/>
      <c r="DB158" s="1247"/>
      <c r="DC158" s="1247"/>
      <c r="DD158" s="1247"/>
      <c r="DE158" s="1247"/>
      <c r="DF158" s="1247"/>
      <c r="DG158" s="1247"/>
      <c r="DH158" s="1247"/>
      <c r="DK158" s="1452">
        <f t="shared" si="28"/>
        <v>0</v>
      </c>
      <c r="DL158" s="1452">
        <f t="shared" si="29"/>
        <v>0</v>
      </c>
    </row>
    <row r="159" spans="1:116" s="1449" customFormat="1" ht="14.25" customHeight="1" x14ac:dyDescent="0.2">
      <c r="A159" s="456"/>
      <c r="B159" s="121"/>
      <c r="C159" s="121"/>
      <c r="D159" s="122"/>
      <c r="E159" s="479"/>
      <c r="F159" s="480"/>
      <c r="G159" s="478"/>
      <c r="H159" s="476"/>
      <c r="I159" s="448"/>
      <c r="J159" s="157"/>
      <c r="K159" s="1055">
        <f t="shared" si="22"/>
        <v>0</v>
      </c>
      <c r="L159" s="1056">
        <f t="shared" si="23"/>
        <v>0</v>
      </c>
      <c r="M159" s="1056">
        <f t="shared" si="24"/>
        <v>0</v>
      </c>
      <c r="N159" s="158"/>
      <c r="O159" s="124"/>
      <c r="P159" s="124"/>
      <c r="Q159" s="158"/>
      <c r="R159" s="1447">
        <f t="shared" si="20"/>
        <v>0</v>
      </c>
      <c r="S159" s="1448">
        <f t="shared" si="21"/>
        <v>0</v>
      </c>
      <c r="T159" s="121"/>
      <c r="U159" s="125"/>
      <c r="W159" s="480"/>
      <c r="X159" s="1065" t="str">
        <f>IF(W159=" "," ",IF(W159="Vehículos",VLOOKUP($X$16,'Datos Indices'!$A$38:$Z$50,22,FALSE),IF(W159="Ipim",VLOOKUP($X$16,'Datos Indices'!$A$38:$Z$50,7,FALSE),IF(W159="Dólar",VLOOKUP($X$16,'Datos Indices'!$A$38:$Z$50,4,FALSE),IF(W159="Gasoil",VLOOKUP($X$16,'Datos Indices'!$A$38:$Z$50,10,FALSE),IF(W159="WPU06 Pesificado",VLOOKUP($X$16,'Datos Indices'!$A$38:$Z$50,26,FALSE),0))))))</f>
        <v xml:space="preserve"> </v>
      </c>
      <c r="Y159" s="1066">
        <f t="shared" si="26"/>
        <v>0</v>
      </c>
      <c r="AA159" s="928"/>
      <c r="AB159" s="1065" t="str">
        <f>IF(AA159=" "," ",IF(AA159="Vehículos",VLOOKUP($X$16,'Datos Indices'!$A$38:$Z$50,22,FALSE),IF(AA159="Ipim",VLOOKUP($X$16,'Datos Indices'!$A$38:$Z$50,7,FALSE),IF(AA159="Dólar",VLOOKUP($X$16,'Datos Indices'!$A$38:$Z$50,4,FALSE),IF(AA159="Gasoil",VLOOKUP($X$16,'Datos Indices'!$A$38:$Z$50,10,FALSE),IF(AA159="WPU06 Pesificado",VLOOKUP($X$16,'Datos Indices'!$A$38:$Z$50,26,FALSE),0))))))</f>
        <v xml:space="preserve"> </v>
      </c>
      <c r="AC159" s="1066">
        <f t="shared" si="25"/>
        <v>0</v>
      </c>
      <c r="AE159" s="1450" t="str">
        <f t="shared" si="27"/>
        <v/>
      </c>
      <c r="AF159" s="1451"/>
      <c r="AG159" s="1247"/>
      <c r="AH159" s="1247"/>
      <c r="AI159" s="1247"/>
      <c r="AJ159" s="1247"/>
      <c r="AK159" s="1247"/>
      <c r="AL159" s="1247"/>
      <c r="AM159" s="1247"/>
      <c r="AN159" s="1247"/>
      <c r="AO159" s="1247"/>
      <c r="AP159" s="1247"/>
      <c r="AQ159" s="1247"/>
      <c r="AR159" s="1247"/>
      <c r="AS159" s="1247"/>
      <c r="AT159" s="1247"/>
      <c r="AU159" s="1247"/>
      <c r="AV159" s="1247"/>
      <c r="AW159" s="1247"/>
      <c r="AX159" s="1247"/>
      <c r="AY159" s="1247"/>
      <c r="AZ159" s="1247"/>
      <c r="BA159" s="1247"/>
      <c r="BB159" s="1247"/>
      <c r="BC159" s="1247"/>
      <c r="BD159" s="1247"/>
      <c r="BE159" s="1247"/>
      <c r="BF159" s="1247"/>
      <c r="BG159" s="1247"/>
      <c r="BH159" s="1247"/>
      <c r="BI159" s="1247"/>
      <c r="BJ159" s="1247"/>
      <c r="BK159" s="1247"/>
      <c r="BL159" s="1247"/>
      <c r="BM159" s="1247"/>
      <c r="BN159" s="1247"/>
      <c r="BO159" s="1247"/>
      <c r="BP159" s="1247"/>
      <c r="BQ159" s="1247"/>
      <c r="BR159" s="1247"/>
      <c r="BS159" s="1247"/>
      <c r="BT159" s="1247"/>
      <c r="BU159" s="1247"/>
      <c r="BV159" s="1247"/>
      <c r="BW159" s="1247"/>
      <c r="BX159" s="1247"/>
      <c r="BY159" s="1247"/>
      <c r="BZ159" s="1247"/>
      <c r="CA159" s="1247"/>
      <c r="CB159" s="1247"/>
      <c r="CC159" s="1247"/>
      <c r="CD159" s="1247"/>
      <c r="CE159" s="1247"/>
      <c r="CF159" s="1247"/>
      <c r="CG159" s="1247"/>
      <c r="CH159" s="1247"/>
      <c r="CI159" s="1247"/>
      <c r="CJ159" s="1247"/>
      <c r="CK159" s="1247"/>
      <c r="CL159" s="1247"/>
      <c r="CM159" s="1247"/>
      <c r="CN159" s="1247"/>
      <c r="CO159" s="1247"/>
      <c r="CP159" s="1247"/>
      <c r="CQ159" s="1247"/>
      <c r="CR159" s="1247"/>
      <c r="CS159" s="1247"/>
      <c r="CT159" s="1247"/>
      <c r="CU159" s="1247"/>
      <c r="CV159" s="1247"/>
      <c r="CW159" s="1247"/>
      <c r="CX159" s="1247"/>
      <c r="CY159" s="1247"/>
      <c r="CZ159" s="1247"/>
      <c r="DA159" s="1247"/>
      <c r="DB159" s="1247"/>
      <c r="DC159" s="1247"/>
      <c r="DD159" s="1247"/>
      <c r="DE159" s="1247"/>
      <c r="DF159" s="1247"/>
      <c r="DG159" s="1247"/>
      <c r="DH159" s="1247"/>
      <c r="DK159" s="1452">
        <f t="shared" si="28"/>
        <v>0</v>
      </c>
      <c r="DL159" s="1452">
        <f t="shared" si="29"/>
        <v>0</v>
      </c>
    </row>
    <row r="160" spans="1:116" s="1449" customFormat="1" ht="14.25" customHeight="1" x14ac:dyDescent="0.2">
      <c r="A160" s="456"/>
      <c r="B160" s="121"/>
      <c r="C160" s="121"/>
      <c r="D160" s="122"/>
      <c r="E160" s="479"/>
      <c r="F160" s="480"/>
      <c r="G160" s="478"/>
      <c r="H160" s="476"/>
      <c r="I160" s="448"/>
      <c r="J160" s="157"/>
      <c r="K160" s="1055">
        <f t="shared" si="22"/>
        <v>0</v>
      </c>
      <c r="L160" s="1056">
        <f t="shared" si="23"/>
        <v>0</v>
      </c>
      <c r="M160" s="1056">
        <f t="shared" si="24"/>
        <v>0</v>
      </c>
      <c r="N160" s="158"/>
      <c r="O160" s="124"/>
      <c r="P160" s="124"/>
      <c r="Q160" s="158"/>
      <c r="R160" s="1447">
        <f t="shared" si="20"/>
        <v>0</v>
      </c>
      <c r="S160" s="1448">
        <f t="shared" si="21"/>
        <v>0</v>
      </c>
      <c r="T160" s="121"/>
      <c r="U160" s="125"/>
      <c r="W160" s="480"/>
      <c r="X160" s="1065" t="str">
        <f>IF(W160=" "," ",IF(W160="Vehículos",VLOOKUP($X$16,'Datos Indices'!$A$38:$Z$50,22,FALSE),IF(W160="Ipim",VLOOKUP($X$16,'Datos Indices'!$A$38:$Z$50,7,FALSE),IF(W160="Dólar",VLOOKUP($X$16,'Datos Indices'!$A$38:$Z$50,4,FALSE),IF(W160="Gasoil",VLOOKUP($X$16,'Datos Indices'!$A$38:$Z$50,10,FALSE),IF(W160="WPU06 Pesificado",VLOOKUP($X$16,'Datos Indices'!$A$38:$Z$50,26,FALSE),0))))))</f>
        <v xml:space="preserve"> </v>
      </c>
      <c r="Y160" s="1066">
        <f t="shared" si="26"/>
        <v>0</v>
      </c>
      <c r="AA160" s="928"/>
      <c r="AB160" s="1065" t="str">
        <f>IF(AA160=" "," ",IF(AA160="Vehículos",VLOOKUP($X$16,'Datos Indices'!$A$38:$Z$50,22,FALSE),IF(AA160="Ipim",VLOOKUP($X$16,'Datos Indices'!$A$38:$Z$50,7,FALSE),IF(AA160="Dólar",VLOOKUP($X$16,'Datos Indices'!$A$38:$Z$50,4,FALSE),IF(AA160="Gasoil",VLOOKUP($X$16,'Datos Indices'!$A$38:$Z$50,10,FALSE),IF(AA160="WPU06 Pesificado",VLOOKUP($X$16,'Datos Indices'!$A$38:$Z$50,26,FALSE),0))))))</f>
        <v xml:space="preserve"> </v>
      </c>
      <c r="AC160" s="1066">
        <f t="shared" si="25"/>
        <v>0</v>
      </c>
      <c r="AE160" s="1450" t="str">
        <f t="shared" si="27"/>
        <v/>
      </c>
      <c r="AF160" s="1451"/>
      <c r="AG160" s="1247"/>
      <c r="AH160" s="1247"/>
      <c r="AI160" s="1247"/>
      <c r="AJ160" s="1247"/>
      <c r="AK160" s="1247"/>
      <c r="AL160" s="1247"/>
      <c r="AM160" s="1247"/>
      <c r="AN160" s="1247"/>
      <c r="AO160" s="1247"/>
      <c r="AP160" s="1247"/>
      <c r="AQ160" s="1247"/>
      <c r="AR160" s="1247"/>
      <c r="AS160" s="1247"/>
      <c r="AT160" s="1247"/>
      <c r="AU160" s="1247"/>
      <c r="AV160" s="1247"/>
      <c r="AW160" s="1247"/>
      <c r="AX160" s="1247"/>
      <c r="AY160" s="1247"/>
      <c r="AZ160" s="1247"/>
      <c r="BA160" s="1247"/>
      <c r="BB160" s="1247"/>
      <c r="BC160" s="1247"/>
      <c r="BD160" s="1247"/>
      <c r="BE160" s="1247"/>
      <c r="BF160" s="1247"/>
      <c r="BG160" s="1247"/>
      <c r="BH160" s="1247"/>
      <c r="BI160" s="1247"/>
      <c r="BJ160" s="1247"/>
      <c r="BK160" s="1247"/>
      <c r="BL160" s="1247"/>
      <c r="BM160" s="1247"/>
      <c r="BN160" s="1247"/>
      <c r="BO160" s="1247"/>
      <c r="BP160" s="1247"/>
      <c r="BQ160" s="1247"/>
      <c r="BR160" s="1247"/>
      <c r="BS160" s="1247"/>
      <c r="BT160" s="1247"/>
      <c r="BU160" s="1247"/>
      <c r="BV160" s="1247"/>
      <c r="BW160" s="1247"/>
      <c r="BX160" s="1247"/>
      <c r="BY160" s="1247"/>
      <c r="BZ160" s="1247"/>
      <c r="CA160" s="1247"/>
      <c r="CB160" s="1247"/>
      <c r="CC160" s="1247"/>
      <c r="CD160" s="1247"/>
      <c r="CE160" s="1247"/>
      <c r="CF160" s="1247"/>
      <c r="CG160" s="1247"/>
      <c r="CH160" s="1247"/>
      <c r="CI160" s="1247"/>
      <c r="CJ160" s="1247"/>
      <c r="CK160" s="1247"/>
      <c r="CL160" s="1247"/>
      <c r="CM160" s="1247"/>
      <c r="CN160" s="1247"/>
      <c r="CO160" s="1247"/>
      <c r="CP160" s="1247"/>
      <c r="CQ160" s="1247"/>
      <c r="CR160" s="1247"/>
      <c r="CS160" s="1247"/>
      <c r="CT160" s="1247"/>
      <c r="CU160" s="1247"/>
      <c r="CV160" s="1247"/>
      <c r="CW160" s="1247"/>
      <c r="CX160" s="1247"/>
      <c r="CY160" s="1247"/>
      <c r="CZ160" s="1247"/>
      <c r="DA160" s="1247"/>
      <c r="DB160" s="1247"/>
      <c r="DC160" s="1247"/>
      <c r="DD160" s="1247"/>
      <c r="DE160" s="1247"/>
      <c r="DF160" s="1247"/>
      <c r="DG160" s="1247"/>
      <c r="DH160" s="1247"/>
      <c r="DK160" s="1452">
        <f t="shared" si="28"/>
        <v>0</v>
      </c>
      <c r="DL160" s="1452">
        <f t="shared" si="29"/>
        <v>0</v>
      </c>
    </row>
    <row r="161" spans="1:116" s="1449" customFormat="1" ht="14.25" customHeight="1" x14ac:dyDescent="0.2">
      <c r="A161" s="456"/>
      <c r="B161" s="121"/>
      <c r="C161" s="121"/>
      <c r="D161" s="122"/>
      <c r="E161" s="479"/>
      <c r="F161" s="480"/>
      <c r="G161" s="478"/>
      <c r="H161" s="476"/>
      <c r="I161" s="448"/>
      <c r="J161" s="157"/>
      <c r="K161" s="1055">
        <f t="shared" si="22"/>
        <v>0</v>
      </c>
      <c r="L161" s="1056">
        <f t="shared" si="23"/>
        <v>0</v>
      </c>
      <c r="M161" s="1056">
        <f t="shared" si="24"/>
        <v>0</v>
      </c>
      <c r="N161" s="158"/>
      <c r="O161" s="124"/>
      <c r="P161" s="124"/>
      <c r="Q161" s="158"/>
      <c r="R161" s="1447">
        <f t="shared" si="20"/>
        <v>0</v>
      </c>
      <c r="S161" s="1448">
        <f t="shared" si="21"/>
        <v>0</v>
      </c>
      <c r="T161" s="125"/>
      <c r="U161" s="125"/>
      <c r="W161" s="480"/>
      <c r="X161" s="1065" t="str">
        <f>IF(W161=" "," ",IF(W161="Vehículos",VLOOKUP($X$16,'Datos Indices'!$A$38:$Z$50,22,FALSE),IF(W161="Ipim",VLOOKUP($X$16,'Datos Indices'!$A$38:$Z$50,7,FALSE),IF(W161="Dólar",VLOOKUP($X$16,'Datos Indices'!$A$38:$Z$50,4,FALSE),IF(W161="Gasoil",VLOOKUP($X$16,'Datos Indices'!$A$38:$Z$50,10,FALSE),IF(W161="WPU06 Pesificado",VLOOKUP($X$16,'Datos Indices'!$A$38:$Z$50,26,FALSE),0))))))</f>
        <v xml:space="preserve"> </v>
      </c>
      <c r="Y161" s="1066">
        <f t="shared" si="26"/>
        <v>0</v>
      </c>
      <c r="AA161" s="928"/>
      <c r="AB161" s="1065" t="str">
        <f>IF(AA161=" "," ",IF(AA161="Vehículos",VLOOKUP($X$16,'Datos Indices'!$A$38:$Z$50,22,FALSE),IF(AA161="Ipim",VLOOKUP($X$16,'Datos Indices'!$A$38:$Z$50,7,FALSE),IF(AA161="Dólar",VLOOKUP($X$16,'Datos Indices'!$A$38:$Z$50,4,FALSE),IF(AA161="Gasoil",VLOOKUP($X$16,'Datos Indices'!$A$38:$Z$50,10,FALSE),IF(AA161="WPU06 Pesificado",VLOOKUP($X$16,'Datos Indices'!$A$38:$Z$50,26,FALSE),0))))))</f>
        <v xml:space="preserve"> </v>
      </c>
      <c r="AC161" s="1066">
        <f t="shared" si="25"/>
        <v>0</v>
      </c>
      <c r="AE161" s="1450" t="str">
        <f t="shared" si="27"/>
        <v/>
      </c>
      <c r="AF161" s="1451"/>
      <c r="AG161" s="1247"/>
      <c r="AH161" s="1247"/>
      <c r="AI161" s="1247"/>
      <c r="AJ161" s="1247"/>
      <c r="AK161" s="1247"/>
      <c r="AL161" s="1247"/>
      <c r="AM161" s="1247"/>
      <c r="AN161" s="1247"/>
      <c r="AO161" s="1247"/>
      <c r="AP161" s="1247"/>
      <c r="AQ161" s="1247"/>
      <c r="AR161" s="1247"/>
      <c r="AS161" s="1247"/>
      <c r="AT161" s="1247"/>
      <c r="AU161" s="1247"/>
      <c r="AV161" s="1247"/>
      <c r="AW161" s="1247"/>
      <c r="AX161" s="1247"/>
      <c r="AY161" s="1247"/>
      <c r="AZ161" s="1247"/>
      <c r="BA161" s="1247"/>
      <c r="BB161" s="1247"/>
      <c r="BC161" s="1247"/>
      <c r="BD161" s="1247"/>
      <c r="BE161" s="1247"/>
      <c r="BF161" s="1247"/>
      <c r="BG161" s="1247"/>
      <c r="BH161" s="1247"/>
      <c r="BI161" s="1247"/>
      <c r="BJ161" s="1247"/>
      <c r="BK161" s="1247"/>
      <c r="BL161" s="1247"/>
      <c r="BM161" s="1247"/>
      <c r="BN161" s="1247"/>
      <c r="BO161" s="1247"/>
      <c r="BP161" s="1247"/>
      <c r="BQ161" s="1247"/>
      <c r="BR161" s="1247"/>
      <c r="BS161" s="1247"/>
      <c r="BT161" s="1247"/>
      <c r="BU161" s="1247"/>
      <c r="BV161" s="1247"/>
      <c r="BW161" s="1247"/>
      <c r="BX161" s="1247"/>
      <c r="BY161" s="1247"/>
      <c r="BZ161" s="1247"/>
      <c r="CA161" s="1247"/>
      <c r="CB161" s="1247"/>
      <c r="CC161" s="1247"/>
      <c r="CD161" s="1247"/>
      <c r="CE161" s="1247"/>
      <c r="CF161" s="1247"/>
      <c r="CG161" s="1247"/>
      <c r="CH161" s="1247"/>
      <c r="CI161" s="1247"/>
      <c r="CJ161" s="1247"/>
      <c r="CK161" s="1247"/>
      <c r="CL161" s="1247"/>
      <c r="CM161" s="1247"/>
      <c r="CN161" s="1247"/>
      <c r="CO161" s="1247"/>
      <c r="CP161" s="1247"/>
      <c r="CQ161" s="1247"/>
      <c r="CR161" s="1247"/>
      <c r="CS161" s="1247"/>
      <c r="CT161" s="1247"/>
      <c r="CU161" s="1247"/>
      <c r="CV161" s="1247"/>
      <c r="CW161" s="1247"/>
      <c r="CX161" s="1247"/>
      <c r="CY161" s="1247"/>
      <c r="CZ161" s="1247"/>
      <c r="DA161" s="1247"/>
      <c r="DB161" s="1247"/>
      <c r="DC161" s="1247"/>
      <c r="DD161" s="1247"/>
      <c r="DE161" s="1247"/>
      <c r="DF161" s="1247"/>
      <c r="DG161" s="1247"/>
      <c r="DH161" s="1247"/>
      <c r="DK161" s="1452">
        <f t="shared" si="28"/>
        <v>0</v>
      </c>
      <c r="DL161" s="1452">
        <f t="shared" si="29"/>
        <v>0</v>
      </c>
    </row>
    <row r="162" spans="1:116" ht="14.25" customHeight="1" x14ac:dyDescent="0.2">
      <c r="A162" s="456"/>
      <c r="B162" s="121"/>
      <c r="C162" s="121"/>
      <c r="D162" s="122"/>
      <c r="E162" s="479"/>
      <c r="F162" s="480"/>
      <c r="G162" s="478"/>
      <c r="H162" s="476"/>
      <c r="I162" s="448"/>
      <c r="J162" s="157"/>
      <c r="K162" s="1055">
        <f t="shared" si="22"/>
        <v>0</v>
      </c>
      <c r="L162" s="1056">
        <f t="shared" si="23"/>
        <v>0</v>
      </c>
      <c r="M162" s="1056">
        <f t="shared" si="24"/>
        <v>0</v>
      </c>
      <c r="N162" s="158"/>
      <c r="O162" s="124"/>
      <c r="P162" s="124"/>
      <c r="Q162" s="158"/>
      <c r="R162" s="1447">
        <f t="shared" si="20"/>
        <v>0</v>
      </c>
      <c r="S162" s="1448">
        <f t="shared" si="21"/>
        <v>0</v>
      </c>
      <c r="T162" s="121"/>
      <c r="U162" s="125"/>
      <c r="W162" s="480"/>
      <c r="X162" s="1065" t="str">
        <f>IF(W162=" "," ",IF(W162="Vehículos",VLOOKUP($X$16,'Datos Indices'!$A$38:$Z$50,22,FALSE),IF(W162="Ipim",VLOOKUP($X$16,'Datos Indices'!$A$38:$Z$50,7,FALSE),IF(W162="Dólar",VLOOKUP($X$16,'Datos Indices'!$A$38:$Z$50,4,FALSE),IF(W162="Gasoil",VLOOKUP($X$16,'Datos Indices'!$A$38:$Z$50,10,FALSE),IF(W162="WPU06 Pesificado",VLOOKUP($X$16,'Datos Indices'!$A$38:$Z$50,26,FALSE),0))))))</f>
        <v xml:space="preserve"> </v>
      </c>
      <c r="Y162" s="1066">
        <f t="shared" si="26"/>
        <v>0</v>
      </c>
      <c r="AA162" s="928"/>
      <c r="AB162" s="1065" t="str">
        <f>IF(AA162=" "," ",IF(AA162="Vehículos",VLOOKUP($X$16,'Datos Indices'!$A$38:$Z$50,22,FALSE),IF(AA162="Ipim",VLOOKUP($X$16,'Datos Indices'!$A$38:$Z$50,7,FALSE),IF(AA162="Dólar",VLOOKUP($X$16,'Datos Indices'!$A$38:$Z$50,4,FALSE),IF(AA162="Gasoil",VLOOKUP($X$16,'Datos Indices'!$A$38:$Z$50,10,FALSE),IF(AA162="WPU06 Pesificado",VLOOKUP($X$16,'Datos Indices'!$A$38:$Z$50,26,FALSE),0))))))</f>
        <v xml:space="preserve"> </v>
      </c>
      <c r="AC162" s="1066">
        <f t="shared" si="25"/>
        <v>0</v>
      </c>
      <c r="AE162" s="1450" t="str">
        <f t="shared" si="27"/>
        <v/>
      </c>
      <c r="AG162" s="1247"/>
      <c r="AH162" s="1247"/>
      <c r="AI162" s="1247"/>
      <c r="AJ162" s="1247"/>
      <c r="AK162" s="1247"/>
      <c r="AL162" s="1247"/>
      <c r="AM162" s="1247"/>
      <c r="AN162" s="1247"/>
      <c r="AO162" s="1247"/>
      <c r="AP162" s="1247"/>
      <c r="AQ162" s="1247"/>
      <c r="AR162" s="1247"/>
      <c r="AS162" s="1247"/>
      <c r="AT162" s="1247"/>
      <c r="AU162" s="1247"/>
      <c r="AV162" s="1247"/>
      <c r="AW162" s="1247"/>
      <c r="AX162" s="1247"/>
      <c r="AY162" s="1247"/>
      <c r="AZ162" s="1247"/>
      <c r="BA162" s="1247"/>
      <c r="BB162" s="1247"/>
      <c r="BC162" s="1247"/>
      <c r="BD162" s="1247"/>
      <c r="BE162" s="1247"/>
      <c r="BF162" s="1247"/>
      <c r="BG162" s="1247"/>
      <c r="BH162" s="1247"/>
      <c r="BI162" s="1247"/>
      <c r="BJ162" s="1247"/>
      <c r="BK162" s="1247"/>
      <c r="BL162" s="1247"/>
      <c r="BM162" s="1247"/>
      <c r="BN162" s="1247"/>
      <c r="BO162" s="1247"/>
      <c r="BP162" s="1247"/>
      <c r="BQ162" s="1247"/>
      <c r="BR162" s="1247"/>
      <c r="BS162" s="1247"/>
      <c r="BT162" s="1247"/>
      <c r="BU162" s="1247"/>
      <c r="BV162" s="1247"/>
      <c r="BW162" s="1247"/>
      <c r="BX162" s="1247"/>
      <c r="BY162" s="1247"/>
      <c r="BZ162" s="1247"/>
      <c r="CA162" s="1247"/>
      <c r="CB162" s="1247"/>
      <c r="CC162" s="1247"/>
      <c r="CD162" s="1247"/>
      <c r="CE162" s="1247"/>
      <c r="CF162" s="1247"/>
      <c r="CG162" s="1247"/>
      <c r="CH162" s="1247"/>
      <c r="CI162" s="1247"/>
      <c r="CJ162" s="1247"/>
      <c r="CK162" s="1247"/>
      <c r="CL162" s="1247"/>
      <c r="CM162" s="1247"/>
      <c r="CN162" s="1247"/>
      <c r="CO162" s="1247"/>
      <c r="CP162" s="1247"/>
      <c r="CQ162" s="1247"/>
      <c r="CR162" s="1247"/>
      <c r="CS162" s="1247"/>
      <c r="CT162" s="1247"/>
      <c r="CU162" s="1247"/>
      <c r="CV162" s="1247"/>
      <c r="CW162" s="1247"/>
      <c r="CX162" s="1247"/>
      <c r="CY162" s="1247"/>
      <c r="CZ162" s="1247"/>
      <c r="DA162" s="1247"/>
      <c r="DB162" s="1247"/>
      <c r="DC162" s="1247"/>
      <c r="DD162" s="1247"/>
      <c r="DE162" s="1247"/>
      <c r="DF162" s="1247"/>
      <c r="DG162" s="1247"/>
      <c r="DH162" s="1247"/>
      <c r="DK162" s="1452">
        <f t="shared" si="28"/>
        <v>0</v>
      </c>
      <c r="DL162" s="1452">
        <f t="shared" si="29"/>
        <v>0</v>
      </c>
    </row>
    <row r="163" spans="1:116" ht="14.25" customHeight="1" x14ac:dyDescent="0.2">
      <c r="A163" s="456"/>
      <c r="B163" s="121"/>
      <c r="C163" s="121"/>
      <c r="D163" s="122"/>
      <c r="E163" s="479"/>
      <c r="F163" s="480"/>
      <c r="G163" s="478"/>
      <c r="H163" s="476"/>
      <c r="I163" s="448"/>
      <c r="J163" s="157"/>
      <c r="K163" s="1055">
        <f t="shared" si="22"/>
        <v>0</v>
      </c>
      <c r="L163" s="1056">
        <f t="shared" si="23"/>
        <v>0</v>
      </c>
      <c r="M163" s="1056">
        <f t="shared" si="24"/>
        <v>0</v>
      </c>
      <c r="N163" s="158"/>
      <c r="O163" s="124"/>
      <c r="P163" s="124"/>
      <c r="Q163" s="158"/>
      <c r="R163" s="1447">
        <f t="shared" si="20"/>
        <v>0</v>
      </c>
      <c r="S163" s="1448">
        <f t="shared" si="21"/>
        <v>0</v>
      </c>
      <c r="T163" s="121"/>
      <c r="U163" s="125"/>
      <c r="W163" s="480"/>
      <c r="X163" s="1065" t="str">
        <f>IF(W163=" "," ",IF(W163="Vehículos",VLOOKUP($X$16,'Datos Indices'!$A$38:$Z$50,22,FALSE),IF(W163="Ipim",VLOOKUP($X$16,'Datos Indices'!$A$38:$Z$50,7,FALSE),IF(W163="Dólar",VLOOKUP($X$16,'Datos Indices'!$A$38:$Z$50,4,FALSE),IF(W163="Gasoil",VLOOKUP($X$16,'Datos Indices'!$A$38:$Z$50,10,FALSE),IF(W163="WPU06 Pesificado",VLOOKUP($X$16,'Datos Indices'!$A$38:$Z$50,26,FALSE),0))))))</f>
        <v xml:space="preserve"> </v>
      </c>
      <c r="Y163" s="1066">
        <f t="shared" si="26"/>
        <v>0</v>
      </c>
      <c r="AA163" s="928"/>
      <c r="AB163" s="1065" t="str">
        <f>IF(AA163=" "," ",IF(AA163="Vehículos",VLOOKUP($X$16,'Datos Indices'!$A$38:$Z$50,22,FALSE),IF(AA163="Ipim",VLOOKUP($X$16,'Datos Indices'!$A$38:$Z$50,7,FALSE),IF(AA163="Dólar",VLOOKUP($X$16,'Datos Indices'!$A$38:$Z$50,4,FALSE),IF(AA163="Gasoil",VLOOKUP($X$16,'Datos Indices'!$A$38:$Z$50,10,FALSE),IF(AA163="WPU06 Pesificado",VLOOKUP($X$16,'Datos Indices'!$A$38:$Z$50,26,FALSE),0))))))</f>
        <v xml:space="preserve"> </v>
      </c>
      <c r="AC163" s="1066">
        <f t="shared" si="25"/>
        <v>0</v>
      </c>
      <c r="AE163" s="1450" t="str">
        <f t="shared" si="27"/>
        <v/>
      </c>
      <c r="AG163" s="1247"/>
      <c r="AH163" s="1247"/>
      <c r="AI163" s="1247"/>
      <c r="AJ163" s="1247"/>
      <c r="AK163" s="1247"/>
      <c r="AL163" s="1247"/>
      <c r="AM163" s="1247"/>
      <c r="AN163" s="1247"/>
      <c r="AO163" s="1247"/>
      <c r="AP163" s="1247"/>
      <c r="AQ163" s="1247"/>
      <c r="AR163" s="1247"/>
      <c r="AS163" s="1247"/>
      <c r="AT163" s="1247"/>
      <c r="AU163" s="1247"/>
      <c r="AV163" s="1247"/>
      <c r="AW163" s="1247"/>
      <c r="AX163" s="1247"/>
      <c r="AY163" s="1247"/>
      <c r="AZ163" s="1247"/>
      <c r="BA163" s="1247"/>
      <c r="BB163" s="1247"/>
      <c r="BC163" s="1247"/>
      <c r="BD163" s="1247"/>
      <c r="BE163" s="1247"/>
      <c r="BF163" s="1247"/>
      <c r="BG163" s="1247"/>
      <c r="BH163" s="1247"/>
      <c r="BI163" s="1247"/>
      <c r="BJ163" s="1247"/>
      <c r="BK163" s="1247"/>
      <c r="BL163" s="1247"/>
      <c r="BM163" s="1247"/>
      <c r="BN163" s="1247"/>
      <c r="BO163" s="1247"/>
      <c r="BP163" s="1247"/>
      <c r="BQ163" s="1247"/>
      <c r="BR163" s="1247"/>
      <c r="BS163" s="1247"/>
      <c r="BT163" s="1247"/>
      <c r="BU163" s="1247"/>
      <c r="BV163" s="1247"/>
      <c r="BW163" s="1247"/>
      <c r="BX163" s="1247"/>
      <c r="BY163" s="1247"/>
      <c r="BZ163" s="1247"/>
      <c r="CA163" s="1247"/>
      <c r="CB163" s="1247"/>
      <c r="CC163" s="1247"/>
      <c r="CD163" s="1247"/>
      <c r="CE163" s="1247"/>
      <c r="CF163" s="1247"/>
      <c r="CG163" s="1247"/>
      <c r="CH163" s="1247"/>
      <c r="CI163" s="1247"/>
      <c r="CJ163" s="1247"/>
      <c r="CK163" s="1247"/>
      <c r="CL163" s="1247"/>
      <c r="CM163" s="1247"/>
      <c r="CN163" s="1247"/>
      <c r="CO163" s="1247"/>
      <c r="CP163" s="1247"/>
      <c r="CQ163" s="1247"/>
      <c r="CR163" s="1247"/>
      <c r="CS163" s="1247"/>
      <c r="CT163" s="1247"/>
      <c r="CU163" s="1247"/>
      <c r="CV163" s="1247"/>
      <c r="CW163" s="1247"/>
      <c r="CX163" s="1247"/>
      <c r="CY163" s="1247"/>
      <c r="CZ163" s="1247"/>
      <c r="DA163" s="1247"/>
      <c r="DB163" s="1247"/>
      <c r="DC163" s="1247"/>
      <c r="DD163" s="1247"/>
      <c r="DE163" s="1247"/>
      <c r="DF163" s="1247"/>
      <c r="DG163" s="1247"/>
      <c r="DH163" s="1247"/>
      <c r="DK163" s="1452">
        <f t="shared" si="28"/>
        <v>0</v>
      </c>
      <c r="DL163" s="1452">
        <f t="shared" si="29"/>
        <v>0</v>
      </c>
    </row>
    <row r="164" spans="1:116" ht="14.25" customHeight="1" x14ac:dyDescent="0.2">
      <c r="A164" s="456"/>
      <c r="B164" s="121"/>
      <c r="C164" s="121"/>
      <c r="D164" s="122"/>
      <c r="E164" s="479"/>
      <c r="F164" s="480"/>
      <c r="G164" s="478"/>
      <c r="H164" s="476"/>
      <c r="I164" s="448"/>
      <c r="J164" s="157"/>
      <c r="K164" s="1055">
        <f t="shared" si="22"/>
        <v>0</v>
      </c>
      <c r="L164" s="1056">
        <f t="shared" si="23"/>
        <v>0</v>
      </c>
      <c r="M164" s="1056">
        <f t="shared" si="24"/>
        <v>0</v>
      </c>
      <c r="N164" s="158"/>
      <c r="O164" s="124"/>
      <c r="P164" s="124"/>
      <c r="Q164" s="158"/>
      <c r="R164" s="1447">
        <f t="shared" si="20"/>
        <v>0</v>
      </c>
      <c r="S164" s="1448">
        <f t="shared" si="21"/>
        <v>0</v>
      </c>
      <c r="T164" s="121"/>
      <c r="U164" s="125"/>
      <c r="W164" s="480"/>
      <c r="X164" s="1065" t="str">
        <f>IF(W164=" "," ",IF(W164="Vehículos",VLOOKUP($X$16,'Datos Indices'!$A$38:$Z$50,22,FALSE),IF(W164="Ipim",VLOOKUP($X$16,'Datos Indices'!$A$38:$Z$50,7,FALSE),IF(W164="Dólar",VLOOKUP($X$16,'Datos Indices'!$A$38:$Z$50,4,FALSE),IF(W164="Gasoil",VLOOKUP($X$16,'Datos Indices'!$A$38:$Z$50,10,FALSE),IF(W164="WPU06 Pesificado",VLOOKUP($X$16,'Datos Indices'!$A$38:$Z$50,26,FALSE),0))))))</f>
        <v xml:space="preserve"> </v>
      </c>
      <c r="Y164" s="1066">
        <f t="shared" si="26"/>
        <v>0</v>
      </c>
      <c r="AA164" s="928"/>
      <c r="AB164" s="1065" t="str">
        <f>IF(AA164=" "," ",IF(AA164="Vehículos",VLOOKUP($X$16,'Datos Indices'!$A$38:$Z$50,22,FALSE),IF(AA164="Ipim",VLOOKUP($X$16,'Datos Indices'!$A$38:$Z$50,7,FALSE),IF(AA164="Dólar",VLOOKUP($X$16,'Datos Indices'!$A$38:$Z$50,4,FALSE),IF(AA164="Gasoil",VLOOKUP($X$16,'Datos Indices'!$A$38:$Z$50,10,FALSE),IF(AA164="WPU06 Pesificado",VLOOKUP($X$16,'Datos Indices'!$A$38:$Z$50,26,FALSE),0))))))</f>
        <v xml:space="preserve"> </v>
      </c>
      <c r="AC164" s="1066">
        <f t="shared" si="25"/>
        <v>0</v>
      </c>
      <c r="AE164" s="1450" t="str">
        <f t="shared" si="27"/>
        <v/>
      </c>
      <c r="AG164" s="1247"/>
      <c r="AH164" s="1247"/>
      <c r="AI164" s="1247"/>
      <c r="AJ164" s="1247"/>
      <c r="AK164" s="1247"/>
      <c r="AL164" s="1247"/>
      <c r="AM164" s="1247"/>
      <c r="AN164" s="1247"/>
      <c r="AO164" s="1247"/>
      <c r="AP164" s="1247"/>
      <c r="AQ164" s="1247"/>
      <c r="AR164" s="1247"/>
      <c r="AS164" s="1247"/>
      <c r="AT164" s="1247"/>
      <c r="AU164" s="1247"/>
      <c r="AV164" s="1247"/>
      <c r="AW164" s="1247"/>
      <c r="AX164" s="1247"/>
      <c r="AY164" s="1247"/>
      <c r="AZ164" s="1247"/>
      <c r="BA164" s="1247"/>
      <c r="BB164" s="1247"/>
      <c r="BC164" s="1247"/>
      <c r="BD164" s="1247"/>
      <c r="BE164" s="1247"/>
      <c r="BF164" s="1247"/>
      <c r="BG164" s="1247"/>
      <c r="BH164" s="1247"/>
      <c r="BI164" s="1247"/>
      <c r="BJ164" s="1247"/>
      <c r="BK164" s="1247"/>
      <c r="BL164" s="1247"/>
      <c r="BM164" s="1247"/>
      <c r="BN164" s="1247"/>
      <c r="BO164" s="1247"/>
      <c r="BP164" s="1247"/>
      <c r="BQ164" s="1247"/>
      <c r="BR164" s="1247"/>
      <c r="BS164" s="1247"/>
      <c r="BT164" s="1247"/>
      <c r="BU164" s="1247"/>
      <c r="BV164" s="1247"/>
      <c r="BW164" s="1247"/>
      <c r="BX164" s="1247"/>
      <c r="BY164" s="1247"/>
      <c r="BZ164" s="1247"/>
      <c r="CA164" s="1247"/>
      <c r="CB164" s="1247"/>
      <c r="CC164" s="1247"/>
      <c r="CD164" s="1247"/>
      <c r="CE164" s="1247"/>
      <c r="CF164" s="1247"/>
      <c r="CG164" s="1247"/>
      <c r="CH164" s="1247"/>
      <c r="CI164" s="1247"/>
      <c r="CJ164" s="1247"/>
      <c r="CK164" s="1247"/>
      <c r="CL164" s="1247"/>
      <c r="CM164" s="1247"/>
      <c r="CN164" s="1247"/>
      <c r="CO164" s="1247"/>
      <c r="CP164" s="1247"/>
      <c r="CQ164" s="1247"/>
      <c r="CR164" s="1247"/>
      <c r="CS164" s="1247"/>
      <c r="CT164" s="1247"/>
      <c r="CU164" s="1247"/>
      <c r="CV164" s="1247"/>
      <c r="CW164" s="1247"/>
      <c r="CX164" s="1247"/>
      <c r="CY164" s="1247"/>
      <c r="CZ164" s="1247"/>
      <c r="DA164" s="1247"/>
      <c r="DB164" s="1247"/>
      <c r="DC164" s="1247"/>
      <c r="DD164" s="1247"/>
      <c r="DE164" s="1247"/>
      <c r="DF164" s="1247"/>
      <c r="DG164" s="1247"/>
      <c r="DH164" s="1247"/>
      <c r="DK164" s="1452">
        <f t="shared" si="28"/>
        <v>0</v>
      </c>
      <c r="DL164" s="1452">
        <f t="shared" si="29"/>
        <v>0</v>
      </c>
    </row>
    <row r="165" spans="1:116" ht="14.25" customHeight="1" x14ac:dyDescent="0.2">
      <c r="A165" s="456"/>
      <c r="B165" s="121"/>
      <c r="C165" s="121"/>
      <c r="D165" s="122"/>
      <c r="E165" s="479"/>
      <c r="F165" s="480"/>
      <c r="G165" s="478"/>
      <c r="H165" s="476"/>
      <c r="I165" s="448"/>
      <c r="J165" s="157"/>
      <c r="K165" s="1055">
        <f t="shared" si="22"/>
        <v>0</v>
      </c>
      <c r="L165" s="1056">
        <f t="shared" si="23"/>
        <v>0</v>
      </c>
      <c r="M165" s="1056">
        <f t="shared" si="24"/>
        <v>0</v>
      </c>
      <c r="N165" s="158"/>
      <c r="O165" s="124"/>
      <c r="P165" s="124"/>
      <c r="Q165" s="158"/>
      <c r="R165" s="1447">
        <f t="shared" si="20"/>
        <v>0</v>
      </c>
      <c r="S165" s="1448">
        <f t="shared" si="21"/>
        <v>0</v>
      </c>
      <c r="T165" s="121"/>
      <c r="U165" s="125"/>
      <c r="W165" s="480"/>
      <c r="X165" s="1065" t="str">
        <f>IF(W165=" "," ",IF(W165="Vehículos",VLOOKUP($X$16,'Datos Indices'!$A$38:$Z$50,22,FALSE),IF(W165="Ipim",VLOOKUP($X$16,'Datos Indices'!$A$38:$Z$50,7,FALSE),IF(W165="Dólar",VLOOKUP($X$16,'Datos Indices'!$A$38:$Z$50,4,FALSE),IF(W165="Gasoil",VLOOKUP($X$16,'Datos Indices'!$A$38:$Z$50,10,FALSE),IF(W165="WPU06 Pesificado",VLOOKUP($X$16,'Datos Indices'!$A$38:$Z$50,26,FALSE),0))))))</f>
        <v xml:space="preserve"> </v>
      </c>
      <c r="Y165" s="1066">
        <f t="shared" si="26"/>
        <v>0</v>
      </c>
      <c r="AA165" s="928"/>
      <c r="AB165" s="1065" t="str">
        <f>IF(AA165=" "," ",IF(AA165="Vehículos",VLOOKUP($X$16,'Datos Indices'!$A$38:$Z$50,22,FALSE),IF(AA165="Ipim",VLOOKUP($X$16,'Datos Indices'!$A$38:$Z$50,7,FALSE),IF(AA165="Dólar",VLOOKUP($X$16,'Datos Indices'!$A$38:$Z$50,4,FALSE),IF(AA165="Gasoil",VLOOKUP($X$16,'Datos Indices'!$A$38:$Z$50,10,FALSE),IF(AA165="WPU06 Pesificado",VLOOKUP($X$16,'Datos Indices'!$A$38:$Z$50,26,FALSE),0))))))</f>
        <v xml:space="preserve"> </v>
      </c>
      <c r="AC165" s="1066">
        <f t="shared" si="25"/>
        <v>0</v>
      </c>
      <c r="AE165" s="1450" t="str">
        <f t="shared" si="27"/>
        <v/>
      </c>
      <c r="AG165" s="1247"/>
      <c r="AH165" s="1247"/>
      <c r="AI165" s="1247"/>
      <c r="AJ165" s="1247"/>
      <c r="AK165" s="1247"/>
      <c r="AL165" s="1247"/>
      <c r="AM165" s="1247"/>
      <c r="AN165" s="1247"/>
      <c r="AO165" s="1247"/>
      <c r="AP165" s="1247"/>
      <c r="AQ165" s="1247"/>
      <c r="AR165" s="1247"/>
      <c r="AS165" s="1247"/>
      <c r="AT165" s="1247"/>
      <c r="AU165" s="1247"/>
      <c r="AV165" s="1247"/>
      <c r="AW165" s="1247"/>
      <c r="AX165" s="1247"/>
      <c r="AY165" s="1247"/>
      <c r="AZ165" s="1247"/>
      <c r="BA165" s="1247"/>
      <c r="BB165" s="1247"/>
      <c r="BC165" s="1247"/>
      <c r="BD165" s="1247"/>
      <c r="BE165" s="1247"/>
      <c r="BF165" s="1247"/>
      <c r="BG165" s="1247"/>
      <c r="BH165" s="1247"/>
      <c r="BI165" s="1247"/>
      <c r="BJ165" s="1247"/>
      <c r="BK165" s="1247"/>
      <c r="BL165" s="1247"/>
      <c r="BM165" s="1247"/>
      <c r="BN165" s="1247"/>
      <c r="BO165" s="1247"/>
      <c r="BP165" s="1247"/>
      <c r="BQ165" s="1247"/>
      <c r="BR165" s="1247"/>
      <c r="BS165" s="1247"/>
      <c r="BT165" s="1247"/>
      <c r="BU165" s="1247"/>
      <c r="BV165" s="1247"/>
      <c r="BW165" s="1247"/>
      <c r="BX165" s="1247"/>
      <c r="BY165" s="1247"/>
      <c r="BZ165" s="1247"/>
      <c r="CA165" s="1247"/>
      <c r="CB165" s="1247"/>
      <c r="CC165" s="1247"/>
      <c r="CD165" s="1247"/>
      <c r="CE165" s="1247"/>
      <c r="CF165" s="1247"/>
      <c r="CG165" s="1247"/>
      <c r="CH165" s="1247"/>
      <c r="CI165" s="1247"/>
      <c r="CJ165" s="1247"/>
      <c r="CK165" s="1247"/>
      <c r="CL165" s="1247"/>
      <c r="CM165" s="1247"/>
      <c r="CN165" s="1247"/>
      <c r="CO165" s="1247"/>
      <c r="CP165" s="1247"/>
      <c r="CQ165" s="1247"/>
      <c r="CR165" s="1247"/>
      <c r="CS165" s="1247"/>
      <c r="CT165" s="1247"/>
      <c r="CU165" s="1247"/>
      <c r="CV165" s="1247"/>
      <c r="CW165" s="1247"/>
      <c r="CX165" s="1247"/>
      <c r="CY165" s="1247"/>
      <c r="CZ165" s="1247"/>
      <c r="DA165" s="1247"/>
      <c r="DB165" s="1247"/>
      <c r="DC165" s="1247"/>
      <c r="DD165" s="1247"/>
      <c r="DE165" s="1247"/>
      <c r="DF165" s="1247"/>
      <c r="DG165" s="1247"/>
      <c r="DH165" s="1247"/>
      <c r="DK165" s="1452">
        <f t="shared" si="28"/>
        <v>0</v>
      </c>
      <c r="DL165" s="1452">
        <f t="shared" si="29"/>
        <v>0</v>
      </c>
    </row>
    <row r="166" spans="1:116" ht="14.25" customHeight="1" x14ac:dyDescent="0.2">
      <c r="A166" s="456"/>
      <c r="B166" s="121"/>
      <c r="C166" s="121"/>
      <c r="D166" s="122"/>
      <c r="E166" s="479"/>
      <c r="F166" s="480"/>
      <c r="G166" s="478"/>
      <c r="H166" s="476"/>
      <c r="I166" s="448"/>
      <c r="J166" s="157"/>
      <c r="K166" s="1055">
        <f t="shared" si="22"/>
        <v>0</v>
      </c>
      <c r="L166" s="1056">
        <f t="shared" si="23"/>
        <v>0</v>
      </c>
      <c r="M166" s="1056">
        <f t="shared" si="24"/>
        <v>0</v>
      </c>
      <c r="N166" s="158"/>
      <c r="O166" s="124"/>
      <c r="P166" s="124"/>
      <c r="Q166" s="158"/>
      <c r="R166" s="1447">
        <f t="shared" ref="R166:R237" si="30">(M166+N166+O166+P166+Q166)*C166*D166</f>
        <v>0</v>
      </c>
      <c r="S166" s="1448">
        <f t="shared" ref="S166:S237" si="31">R166*$C$9</f>
        <v>0</v>
      </c>
      <c r="T166" s="125"/>
      <c r="U166" s="125"/>
      <c r="W166" s="480"/>
      <c r="X166" s="1065" t="str">
        <f>IF(W166=" "," ",IF(W166="Vehículos",VLOOKUP($X$16,'Datos Indices'!$A$38:$Z$50,22,FALSE),IF(W166="Ipim",VLOOKUP($X$16,'Datos Indices'!$A$38:$Z$50,7,FALSE),IF(W166="Dólar",VLOOKUP($X$16,'Datos Indices'!$A$38:$Z$50,4,FALSE),IF(W166="Gasoil",VLOOKUP($X$16,'Datos Indices'!$A$38:$Z$50,10,FALSE),IF(W166="WPU06 Pesificado",VLOOKUP($X$16,'Datos Indices'!$A$38:$Z$50,26,FALSE),0))))))</f>
        <v xml:space="preserve"> </v>
      </c>
      <c r="Y166" s="1066">
        <f t="shared" si="26"/>
        <v>0</v>
      </c>
      <c r="AA166" s="928"/>
      <c r="AB166" s="1065" t="str">
        <f>IF(AA166=" "," ",IF(AA166="Vehículos",VLOOKUP($X$16,'Datos Indices'!$A$38:$Z$50,22,FALSE),IF(AA166="Ipim",VLOOKUP($X$16,'Datos Indices'!$A$38:$Z$50,7,FALSE),IF(AA166="Dólar",VLOOKUP($X$16,'Datos Indices'!$A$38:$Z$50,4,FALSE),IF(AA166="Gasoil",VLOOKUP($X$16,'Datos Indices'!$A$38:$Z$50,10,FALSE),IF(AA166="WPU06 Pesificado",VLOOKUP($X$16,'Datos Indices'!$A$38:$Z$50,26,FALSE),0))))))</f>
        <v xml:space="preserve"> </v>
      </c>
      <c r="AC166" s="1066">
        <f t="shared" si="25"/>
        <v>0</v>
      </c>
      <c r="AE166" s="1450" t="str">
        <f t="shared" si="27"/>
        <v/>
      </c>
      <c r="AG166" s="1247"/>
      <c r="AH166" s="1247"/>
      <c r="AI166" s="1247"/>
      <c r="AJ166" s="1247"/>
      <c r="AK166" s="1247"/>
      <c r="AL166" s="1247"/>
      <c r="AM166" s="1247"/>
      <c r="AN166" s="1247"/>
      <c r="AO166" s="1247"/>
      <c r="AP166" s="1247"/>
      <c r="AQ166" s="1247"/>
      <c r="AR166" s="1247"/>
      <c r="AS166" s="1247"/>
      <c r="AT166" s="1247"/>
      <c r="AU166" s="1247"/>
      <c r="AV166" s="1247"/>
      <c r="AW166" s="1247"/>
      <c r="AX166" s="1247"/>
      <c r="AY166" s="1247"/>
      <c r="AZ166" s="1247"/>
      <c r="BA166" s="1247"/>
      <c r="BB166" s="1247"/>
      <c r="BC166" s="1247"/>
      <c r="BD166" s="1247"/>
      <c r="BE166" s="1247"/>
      <c r="BF166" s="1247"/>
      <c r="BG166" s="1247"/>
      <c r="BH166" s="1247"/>
      <c r="BI166" s="1247"/>
      <c r="BJ166" s="1247"/>
      <c r="BK166" s="1247"/>
      <c r="BL166" s="1247"/>
      <c r="BM166" s="1247"/>
      <c r="BN166" s="1247"/>
      <c r="BO166" s="1247"/>
      <c r="BP166" s="1247"/>
      <c r="BQ166" s="1247"/>
      <c r="BR166" s="1247"/>
      <c r="BS166" s="1247"/>
      <c r="BT166" s="1247"/>
      <c r="BU166" s="1247"/>
      <c r="BV166" s="1247"/>
      <c r="BW166" s="1247"/>
      <c r="BX166" s="1247"/>
      <c r="BY166" s="1247"/>
      <c r="BZ166" s="1247"/>
      <c r="CA166" s="1247"/>
      <c r="CB166" s="1247"/>
      <c r="CC166" s="1247"/>
      <c r="CD166" s="1247"/>
      <c r="CE166" s="1247"/>
      <c r="CF166" s="1247"/>
      <c r="CG166" s="1247"/>
      <c r="CH166" s="1247"/>
      <c r="CI166" s="1247"/>
      <c r="CJ166" s="1247"/>
      <c r="CK166" s="1247"/>
      <c r="CL166" s="1247"/>
      <c r="CM166" s="1247"/>
      <c r="CN166" s="1247"/>
      <c r="CO166" s="1247"/>
      <c r="CP166" s="1247"/>
      <c r="CQ166" s="1247"/>
      <c r="CR166" s="1247"/>
      <c r="CS166" s="1247"/>
      <c r="CT166" s="1247"/>
      <c r="CU166" s="1247"/>
      <c r="CV166" s="1247"/>
      <c r="CW166" s="1247"/>
      <c r="CX166" s="1247"/>
      <c r="CY166" s="1247"/>
      <c r="CZ166" s="1247"/>
      <c r="DA166" s="1247"/>
      <c r="DB166" s="1247"/>
      <c r="DC166" s="1247"/>
      <c r="DD166" s="1247"/>
      <c r="DE166" s="1247"/>
      <c r="DF166" s="1247"/>
      <c r="DG166" s="1247"/>
      <c r="DH166" s="1247"/>
      <c r="DK166" s="1452">
        <f t="shared" si="28"/>
        <v>0</v>
      </c>
      <c r="DL166" s="1452">
        <f t="shared" si="29"/>
        <v>0</v>
      </c>
    </row>
    <row r="167" spans="1:116" ht="14.25" customHeight="1" x14ac:dyDescent="0.2">
      <c r="A167" s="456"/>
      <c r="B167" s="121"/>
      <c r="C167" s="121"/>
      <c r="D167" s="122"/>
      <c r="E167" s="479"/>
      <c r="F167" s="480"/>
      <c r="G167" s="478"/>
      <c r="H167" s="476"/>
      <c r="I167" s="448"/>
      <c r="J167" s="157"/>
      <c r="K167" s="1055">
        <f t="shared" si="22"/>
        <v>0</v>
      </c>
      <c r="L167" s="1056">
        <f t="shared" si="23"/>
        <v>0</v>
      </c>
      <c r="M167" s="1056">
        <f t="shared" si="24"/>
        <v>0</v>
      </c>
      <c r="N167" s="158"/>
      <c r="O167" s="124"/>
      <c r="P167" s="124"/>
      <c r="Q167" s="158"/>
      <c r="R167" s="1447">
        <f t="shared" si="30"/>
        <v>0</v>
      </c>
      <c r="S167" s="1448">
        <f t="shared" si="31"/>
        <v>0</v>
      </c>
      <c r="T167" s="121"/>
      <c r="U167" s="125"/>
      <c r="W167" s="480"/>
      <c r="X167" s="1065" t="str">
        <f>IF(W167=" "," ",IF(W167="Vehículos",VLOOKUP($X$16,'Datos Indices'!$A$38:$Z$50,22,FALSE),IF(W167="Ipim",VLOOKUP($X$16,'Datos Indices'!$A$38:$Z$50,7,FALSE),IF(W167="Dólar",VLOOKUP($X$16,'Datos Indices'!$A$38:$Z$50,4,FALSE),IF(W167="Gasoil",VLOOKUP($X$16,'Datos Indices'!$A$38:$Z$50,10,FALSE),IF(W167="WPU06 Pesificado",VLOOKUP($X$16,'Datos Indices'!$A$38:$Z$50,26,FALSE),0))))))</f>
        <v xml:space="preserve"> </v>
      </c>
      <c r="Y167" s="1066">
        <f t="shared" si="26"/>
        <v>0</v>
      </c>
      <c r="AA167" s="928"/>
      <c r="AB167" s="1065" t="str">
        <f>IF(AA167=" "," ",IF(AA167="Vehículos",VLOOKUP($X$16,'Datos Indices'!$A$38:$Z$50,22,FALSE),IF(AA167="Ipim",VLOOKUP($X$16,'Datos Indices'!$A$38:$Z$50,7,FALSE),IF(AA167="Dólar",VLOOKUP($X$16,'Datos Indices'!$A$38:$Z$50,4,FALSE),IF(AA167="Gasoil",VLOOKUP($X$16,'Datos Indices'!$A$38:$Z$50,10,FALSE),IF(AA167="WPU06 Pesificado",VLOOKUP($X$16,'Datos Indices'!$A$38:$Z$50,26,FALSE),0))))))</f>
        <v xml:space="preserve"> </v>
      </c>
      <c r="AC167" s="1066">
        <f t="shared" si="25"/>
        <v>0</v>
      </c>
      <c r="AE167" s="1450" t="str">
        <f t="shared" si="27"/>
        <v/>
      </c>
      <c r="AG167" s="1247"/>
      <c r="AH167" s="1247"/>
      <c r="AI167" s="1247"/>
      <c r="AJ167" s="1247"/>
      <c r="AK167" s="1247"/>
      <c r="AL167" s="1247"/>
      <c r="AM167" s="1247"/>
      <c r="AN167" s="1247"/>
      <c r="AO167" s="1247"/>
      <c r="AP167" s="1247"/>
      <c r="AQ167" s="1247"/>
      <c r="AR167" s="1247"/>
      <c r="AS167" s="1247"/>
      <c r="AT167" s="1247"/>
      <c r="AU167" s="1247"/>
      <c r="AV167" s="1247"/>
      <c r="AW167" s="1247"/>
      <c r="AX167" s="1247"/>
      <c r="AY167" s="1247"/>
      <c r="AZ167" s="1247"/>
      <c r="BA167" s="1247"/>
      <c r="BB167" s="1247"/>
      <c r="BC167" s="1247"/>
      <c r="BD167" s="1247"/>
      <c r="BE167" s="1247"/>
      <c r="BF167" s="1247"/>
      <c r="BG167" s="1247"/>
      <c r="BH167" s="1247"/>
      <c r="BI167" s="1247"/>
      <c r="BJ167" s="1247"/>
      <c r="BK167" s="1247"/>
      <c r="BL167" s="1247"/>
      <c r="BM167" s="1247"/>
      <c r="BN167" s="1247"/>
      <c r="BO167" s="1247"/>
      <c r="BP167" s="1247"/>
      <c r="BQ167" s="1247"/>
      <c r="BR167" s="1247"/>
      <c r="BS167" s="1247"/>
      <c r="BT167" s="1247"/>
      <c r="BU167" s="1247"/>
      <c r="BV167" s="1247"/>
      <c r="BW167" s="1247"/>
      <c r="BX167" s="1247"/>
      <c r="BY167" s="1247"/>
      <c r="BZ167" s="1247"/>
      <c r="CA167" s="1247"/>
      <c r="CB167" s="1247"/>
      <c r="CC167" s="1247"/>
      <c r="CD167" s="1247"/>
      <c r="CE167" s="1247"/>
      <c r="CF167" s="1247"/>
      <c r="CG167" s="1247"/>
      <c r="CH167" s="1247"/>
      <c r="CI167" s="1247"/>
      <c r="CJ167" s="1247"/>
      <c r="CK167" s="1247"/>
      <c r="CL167" s="1247"/>
      <c r="CM167" s="1247"/>
      <c r="CN167" s="1247"/>
      <c r="CO167" s="1247"/>
      <c r="CP167" s="1247"/>
      <c r="CQ167" s="1247"/>
      <c r="CR167" s="1247"/>
      <c r="CS167" s="1247"/>
      <c r="CT167" s="1247"/>
      <c r="CU167" s="1247"/>
      <c r="CV167" s="1247"/>
      <c r="CW167" s="1247"/>
      <c r="CX167" s="1247"/>
      <c r="CY167" s="1247"/>
      <c r="CZ167" s="1247"/>
      <c r="DA167" s="1247"/>
      <c r="DB167" s="1247"/>
      <c r="DC167" s="1247"/>
      <c r="DD167" s="1247"/>
      <c r="DE167" s="1247"/>
      <c r="DF167" s="1247"/>
      <c r="DG167" s="1247"/>
      <c r="DH167" s="1247"/>
      <c r="DK167" s="1452">
        <f t="shared" si="28"/>
        <v>0</v>
      </c>
      <c r="DL167" s="1452">
        <f t="shared" si="29"/>
        <v>0</v>
      </c>
    </row>
    <row r="168" spans="1:116" ht="14.25" customHeight="1" x14ac:dyDescent="0.2">
      <c r="A168" s="456"/>
      <c r="B168" s="121"/>
      <c r="C168" s="121"/>
      <c r="D168" s="122"/>
      <c r="E168" s="479"/>
      <c r="F168" s="480"/>
      <c r="G168" s="478"/>
      <c r="H168" s="476"/>
      <c r="I168" s="448"/>
      <c r="J168" s="157"/>
      <c r="K168" s="1055">
        <f t="shared" si="22"/>
        <v>0</v>
      </c>
      <c r="L168" s="1056">
        <f t="shared" si="23"/>
        <v>0</v>
      </c>
      <c r="M168" s="1056">
        <f t="shared" si="24"/>
        <v>0</v>
      </c>
      <c r="N168" s="158"/>
      <c r="O168" s="124"/>
      <c r="P168" s="124"/>
      <c r="Q168" s="158"/>
      <c r="R168" s="1447">
        <f t="shared" si="30"/>
        <v>0</v>
      </c>
      <c r="S168" s="1448">
        <f t="shared" si="31"/>
        <v>0</v>
      </c>
      <c r="T168" s="121"/>
      <c r="U168" s="125"/>
      <c r="W168" s="480"/>
      <c r="X168" s="1065" t="str">
        <f>IF(W168=" "," ",IF(W168="Vehículos",VLOOKUP($X$16,'Datos Indices'!$A$38:$Z$50,22,FALSE),IF(W168="Ipim",VLOOKUP($X$16,'Datos Indices'!$A$38:$Z$50,7,FALSE),IF(W168="Dólar",VLOOKUP($X$16,'Datos Indices'!$A$38:$Z$50,4,FALSE),IF(W168="Gasoil",VLOOKUP($X$16,'Datos Indices'!$A$38:$Z$50,10,FALSE),IF(W168="WPU06 Pesificado",VLOOKUP($X$16,'Datos Indices'!$A$38:$Z$50,26,FALSE),0))))))</f>
        <v xml:space="preserve"> </v>
      </c>
      <c r="Y168" s="1066">
        <f t="shared" si="26"/>
        <v>0</v>
      </c>
      <c r="AA168" s="928"/>
      <c r="AB168" s="1065" t="str">
        <f>IF(AA168=" "," ",IF(AA168="Vehículos",VLOOKUP($X$16,'Datos Indices'!$A$38:$Z$50,22,FALSE),IF(AA168="Ipim",VLOOKUP($X$16,'Datos Indices'!$A$38:$Z$50,7,FALSE),IF(AA168="Dólar",VLOOKUP($X$16,'Datos Indices'!$A$38:$Z$50,4,FALSE),IF(AA168="Gasoil",VLOOKUP($X$16,'Datos Indices'!$A$38:$Z$50,10,FALSE),IF(AA168="WPU06 Pesificado",VLOOKUP($X$16,'Datos Indices'!$A$38:$Z$50,26,FALSE),0))))))</f>
        <v xml:space="preserve"> </v>
      </c>
      <c r="AC168" s="1066">
        <f t="shared" si="25"/>
        <v>0</v>
      </c>
      <c r="AE168" s="1450" t="str">
        <f t="shared" si="27"/>
        <v/>
      </c>
      <c r="AG168" s="1247"/>
      <c r="AH168" s="1247"/>
      <c r="AI168" s="1247"/>
      <c r="AJ168" s="1247"/>
      <c r="AK168" s="1247"/>
      <c r="AL168" s="1247"/>
      <c r="AM168" s="1247"/>
      <c r="AN168" s="1247"/>
      <c r="AO168" s="1247"/>
      <c r="AP168" s="1247"/>
      <c r="AQ168" s="1247"/>
      <c r="AR168" s="1247"/>
      <c r="AS168" s="1247"/>
      <c r="AT168" s="1247"/>
      <c r="AU168" s="1247"/>
      <c r="AV168" s="1247"/>
      <c r="AW168" s="1247"/>
      <c r="AX168" s="1247"/>
      <c r="AY168" s="1247"/>
      <c r="AZ168" s="1247"/>
      <c r="BA168" s="1247"/>
      <c r="BB168" s="1247"/>
      <c r="BC168" s="1247"/>
      <c r="BD168" s="1247"/>
      <c r="BE168" s="1247"/>
      <c r="BF168" s="1247"/>
      <c r="BG168" s="1247"/>
      <c r="BH168" s="1247"/>
      <c r="BI168" s="1247"/>
      <c r="BJ168" s="1247"/>
      <c r="BK168" s="1247"/>
      <c r="BL168" s="1247"/>
      <c r="BM168" s="1247"/>
      <c r="BN168" s="1247"/>
      <c r="BO168" s="1247"/>
      <c r="BP168" s="1247"/>
      <c r="BQ168" s="1247"/>
      <c r="BR168" s="1247"/>
      <c r="BS168" s="1247"/>
      <c r="BT168" s="1247"/>
      <c r="BU168" s="1247"/>
      <c r="BV168" s="1247"/>
      <c r="BW168" s="1247"/>
      <c r="BX168" s="1247"/>
      <c r="BY168" s="1247"/>
      <c r="BZ168" s="1247"/>
      <c r="CA168" s="1247"/>
      <c r="CB168" s="1247"/>
      <c r="CC168" s="1247"/>
      <c r="CD168" s="1247"/>
      <c r="CE168" s="1247"/>
      <c r="CF168" s="1247"/>
      <c r="CG168" s="1247"/>
      <c r="CH168" s="1247"/>
      <c r="CI168" s="1247"/>
      <c r="CJ168" s="1247"/>
      <c r="CK168" s="1247"/>
      <c r="CL168" s="1247"/>
      <c r="CM168" s="1247"/>
      <c r="CN168" s="1247"/>
      <c r="CO168" s="1247"/>
      <c r="CP168" s="1247"/>
      <c r="CQ168" s="1247"/>
      <c r="CR168" s="1247"/>
      <c r="CS168" s="1247"/>
      <c r="CT168" s="1247"/>
      <c r="CU168" s="1247"/>
      <c r="CV168" s="1247"/>
      <c r="CW168" s="1247"/>
      <c r="CX168" s="1247"/>
      <c r="CY168" s="1247"/>
      <c r="CZ168" s="1247"/>
      <c r="DA168" s="1247"/>
      <c r="DB168" s="1247"/>
      <c r="DC168" s="1247"/>
      <c r="DD168" s="1247"/>
      <c r="DE168" s="1247"/>
      <c r="DF168" s="1247"/>
      <c r="DG168" s="1247"/>
      <c r="DH168" s="1247"/>
      <c r="DK168" s="1452">
        <f t="shared" si="28"/>
        <v>0</v>
      </c>
      <c r="DL168" s="1452">
        <f t="shared" si="29"/>
        <v>0</v>
      </c>
    </row>
    <row r="169" spans="1:116" ht="14.25" customHeight="1" x14ac:dyDescent="0.2">
      <c r="A169" s="456"/>
      <c r="B169" s="121"/>
      <c r="C169" s="121"/>
      <c r="D169" s="122"/>
      <c r="E169" s="479"/>
      <c r="F169" s="480"/>
      <c r="G169" s="478"/>
      <c r="H169" s="476"/>
      <c r="I169" s="448"/>
      <c r="J169" s="157"/>
      <c r="K169" s="1055">
        <f t="shared" si="22"/>
        <v>0</v>
      </c>
      <c r="L169" s="1056">
        <f t="shared" si="23"/>
        <v>0</v>
      </c>
      <c r="M169" s="1056">
        <f t="shared" si="24"/>
        <v>0</v>
      </c>
      <c r="N169" s="158"/>
      <c r="O169" s="124"/>
      <c r="P169" s="124"/>
      <c r="Q169" s="158"/>
      <c r="R169" s="1447">
        <f t="shared" si="30"/>
        <v>0</v>
      </c>
      <c r="S169" s="1448">
        <f t="shared" si="31"/>
        <v>0</v>
      </c>
      <c r="T169" s="121"/>
      <c r="U169" s="125"/>
      <c r="W169" s="480"/>
      <c r="X169" s="1065" t="str">
        <f>IF(W169=" "," ",IF(W169="Vehículos",VLOOKUP($X$16,'Datos Indices'!$A$38:$Z$50,22,FALSE),IF(W169="Ipim",VLOOKUP($X$16,'Datos Indices'!$A$38:$Z$50,7,FALSE),IF(W169="Dólar",VLOOKUP($X$16,'Datos Indices'!$A$38:$Z$50,4,FALSE),IF(W169="Gasoil",VLOOKUP($X$16,'Datos Indices'!$A$38:$Z$50,10,FALSE),IF(W169="WPU06 Pesificado",VLOOKUP($X$16,'Datos Indices'!$A$38:$Z$50,26,FALSE),0))))))</f>
        <v xml:space="preserve"> </v>
      </c>
      <c r="Y169" s="1066">
        <f t="shared" si="26"/>
        <v>0</v>
      </c>
      <c r="AA169" s="928"/>
      <c r="AB169" s="1065" t="str">
        <f>IF(AA169=" "," ",IF(AA169="Vehículos",VLOOKUP($X$16,'Datos Indices'!$A$38:$Z$50,22,FALSE),IF(AA169="Ipim",VLOOKUP($X$16,'Datos Indices'!$A$38:$Z$50,7,FALSE),IF(AA169="Dólar",VLOOKUP($X$16,'Datos Indices'!$A$38:$Z$50,4,FALSE),IF(AA169="Gasoil",VLOOKUP($X$16,'Datos Indices'!$A$38:$Z$50,10,FALSE),IF(AA169="WPU06 Pesificado",VLOOKUP($X$16,'Datos Indices'!$A$38:$Z$50,26,FALSE),0))))))</f>
        <v xml:space="preserve"> </v>
      </c>
      <c r="AC169" s="1066">
        <f t="shared" si="25"/>
        <v>0</v>
      </c>
      <c r="AE169" s="1450" t="str">
        <f t="shared" si="27"/>
        <v/>
      </c>
      <c r="AG169" s="1247"/>
      <c r="AH169" s="1247"/>
      <c r="AI169" s="1247"/>
      <c r="AJ169" s="1247"/>
      <c r="AK169" s="1247"/>
      <c r="AL169" s="1247"/>
      <c r="AM169" s="1247"/>
      <c r="AN169" s="1247"/>
      <c r="AO169" s="1247"/>
      <c r="AP169" s="1247"/>
      <c r="AQ169" s="1247"/>
      <c r="AR169" s="1247"/>
      <c r="AS169" s="1247"/>
      <c r="AT169" s="1247"/>
      <c r="AU169" s="1247"/>
      <c r="AV169" s="1247"/>
      <c r="AW169" s="1247"/>
      <c r="AX169" s="1247"/>
      <c r="AY169" s="1247"/>
      <c r="AZ169" s="1247"/>
      <c r="BA169" s="1247"/>
      <c r="BB169" s="1247"/>
      <c r="BC169" s="1247"/>
      <c r="BD169" s="1247"/>
      <c r="BE169" s="1247"/>
      <c r="BF169" s="1247"/>
      <c r="BG169" s="1247"/>
      <c r="BH169" s="1247"/>
      <c r="BI169" s="1247"/>
      <c r="BJ169" s="1247"/>
      <c r="BK169" s="1247"/>
      <c r="BL169" s="1247"/>
      <c r="BM169" s="1247"/>
      <c r="BN169" s="1247"/>
      <c r="BO169" s="1247"/>
      <c r="BP169" s="1247"/>
      <c r="BQ169" s="1247"/>
      <c r="BR169" s="1247"/>
      <c r="BS169" s="1247"/>
      <c r="BT169" s="1247"/>
      <c r="BU169" s="1247"/>
      <c r="BV169" s="1247"/>
      <c r="BW169" s="1247"/>
      <c r="BX169" s="1247"/>
      <c r="BY169" s="1247"/>
      <c r="BZ169" s="1247"/>
      <c r="CA169" s="1247"/>
      <c r="CB169" s="1247"/>
      <c r="CC169" s="1247"/>
      <c r="CD169" s="1247"/>
      <c r="CE169" s="1247"/>
      <c r="CF169" s="1247"/>
      <c r="CG169" s="1247"/>
      <c r="CH169" s="1247"/>
      <c r="CI169" s="1247"/>
      <c r="CJ169" s="1247"/>
      <c r="CK169" s="1247"/>
      <c r="CL169" s="1247"/>
      <c r="CM169" s="1247"/>
      <c r="CN169" s="1247"/>
      <c r="CO169" s="1247"/>
      <c r="CP169" s="1247"/>
      <c r="CQ169" s="1247"/>
      <c r="CR169" s="1247"/>
      <c r="CS169" s="1247"/>
      <c r="CT169" s="1247"/>
      <c r="CU169" s="1247"/>
      <c r="CV169" s="1247"/>
      <c r="CW169" s="1247"/>
      <c r="CX169" s="1247"/>
      <c r="CY169" s="1247"/>
      <c r="CZ169" s="1247"/>
      <c r="DA169" s="1247"/>
      <c r="DB169" s="1247"/>
      <c r="DC169" s="1247"/>
      <c r="DD169" s="1247"/>
      <c r="DE169" s="1247"/>
      <c r="DF169" s="1247"/>
      <c r="DG169" s="1247"/>
      <c r="DH169" s="1247"/>
      <c r="DK169" s="1452">
        <f t="shared" si="28"/>
        <v>0</v>
      </c>
      <c r="DL169" s="1452">
        <f t="shared" si="29"/>
        <v>0</v>
      </c>
    </row>
    <row r="170" spans="1:116" ht="14.25" customHeight="1" x14ac:dyDescent="0.2">
      <c r="A170" s="456"/>
      <c r="B170" s="121"/>
      <c r="C170" s="121"/>
      <c r="D170" s="122"/>
      <c r="E170" s="479"/>
      <c r="F170" s="480"/>
      <c r="G170" s="478"/>
      <c r="H170" s="476"/>
      <c r="I170" s="448"/>
      <c r="J170" s="157"/>
      <c r="K170" s="1055">
        <f t="shared" si="22"/>
        <v>0</v>
      </c>
      <c r="L170" s="1056">
        <f t="shared" si="23"/>
        <v>0</v>
      </c>
      <c r="M170" s="1056">
        <f t="shared" si="24"/>
        <v>0</v>
      </c>
      <c r="N170" s="158"/>
      <c r="O170" s="124"/>
      <c r="P170" s="124"/>
      <c r="Q170" s="158"/>
      <c r="R170" s="1447">
        <f t="shared" si="30"/>
        <v>0</v>
      </c>
      <c r="S170" s="1448">
        <f t="shared" si="31"/>
        <v>0</v>
      </c>
      <c r="T170" s="121"/>
      <c r="U170" s="125"/>
      <c r="W170" s="480"/>
      <c r="X170" s="1065" t="str">
        <f>IF(W170=" "," ",IF(W170="Vehículos",VLOOKUP($X$16,'Datos Indices'!$A$38:$Z$50,22,FALSE),IF(W170="Ipim",VLOOKUP($X$16,'Datos Indices'!$A$38:$Z$50,7,FALSE),IF(W170="Dólar",VLOOKUP($X$16,'Datos Indices'!$A$38:$Z$50,4,FALSE),IF(W170="Gasoil",VLOOKUP($X$16,'Datos Indices'!$A$38:$Z$50,10,FALSE),IF(W170="WPU06 Pesificado",VLOOKUP($X$16,'Datos Indices'!$A$38:$Z$50,26,FALSE),0))))))</f>
        <v xml:space="preserve"> </v>
      </c>
      <c r="Y170" s="1066">
        <f t="shared" si="26"/>
        <v>0</v>
      </c>
      <c r="AA170" s="928"/>
      <c r="AB170" s="1065" t="str">
        <f>IF(AA170=" "," ",IF(AA170="Vehículos",VLOOKUP($X$16,'Datos Indices'!$A$38:$Z$50,22,FALSE),IF(AA170="Ipim",VLOOKUP($X$16,'Datos Indices'!$A$38:$Z$50,7,FALSE),IF(AA170="Dólar",VLOOKUP($X$16,'Datos Indices'!$A$38:$Z$50,4,FALSE),IF(AA170="Gasoil",VLOOKUP($X$16,'Datos Indices'!$A$38:$Z$50,10,FALSE),IF(AA170="WPU06 Pesificado",VLOOKUP($X$16,'Datos Indices'!$A$38:$Z$50,26,FALSE),0))))))</f>
        <v xml:space="preserve"> </v>
      </c>
      <c r="AC170" s="1066">
        <f t="shared" si="25"/>
        <v>0</v>
      </c>
      <c r="AE170" s="1450" t="str">
        <f t="shared" si="27"/>
        <v/>
      </c>
      <c r="AG170" s="1247"/>
      <c r="AH170" s="1247"/>
      <c r="AI170" s="1247"/>
      <c r="AJ170" s="1247"/>
      <c r="AK170" s="1247"/>
      <c r="AL170" s="1247"/>
      <c r="AM170" s="1247"/>
      <c r="AN170" s="1247"/>
      <c r="AO170" s="1247"/>
      <c r="AP170" s="1247"/>
      <c r="AQ170" s="1247"/>
      <c r="AR170" s="1247"/>
      <c r="AS170" s="1247"/>
      <c r="AT170" s="1247"/>
      <c r="AU170" s="1247"/>
      <c r="AV170" s="1247"/>
      <c r="AW170" s="1247"/>
      <c r="AX170" s="1247"/>
      <c r="AY170" s="1247"/>
      <c r="AZ170" s="1247"/>
      <c r="BA170" s="1247"/>
      <c r="BB170" s="1247"/>
      <c r="BC170" s="1247"/>
      <c r="BD170" s="1247"/>
      <c r="BE170" s="1247"/>
      <c r="BF170" s="1247"/>
      <c r="BG170" s="1247"/>
      <c r="BH170" s="1247"/>
      <c r="BI170" s="1247"/>
      <c r="BJ170" s="1247"/>
      <c r="BK170" s="1247"/>
      <c r="BL170" s="1247"/>
      <c r="BM170" s="1247"/>
      <c r="BN170" s="1247"/>
      <c r="BO170" s="1247"/>
      <c r="BP170" s="1247"/>
      <c r="BQ170" s="1247"/>
      <c r="BR170" s="1247"/>
      <c r="BS170" s="1247"/>
      <c r="BT170" s="1247"/>
      <c r="BU170" s="1247"/>
      <c r="BV170" s="1247"/>
      <c r="BW170" s="1247"/>
      <c r="BX170" s="1247"/>
      <c r="BY170" s="1247"/>
      <c r="BZ170" s="1247"/>
      <c r="CA170" s="1247"/>
      <c r="CB170" s="1247"/>
      <c r="CC170" s="1247"/>
      <c r="CD170" s="1247"/>
      <c r="CE170" s="1247"/>
      <c r="CF170" s="1247"/>
      <c r="CG170" s="1247"/>
      <c r="CH170" s="1247"/>
      <c r="CI170" s="1247"/>
      <c r="CJ170" s="1247"/>
      <c r="CK170" s="1247"/>
      <c r="CL170" s="1247"/>
      <c r="CM170" s="1247"/>
      <c r="CN170" s="1247"/>
      <c r="CO170" s="1247"/>
      <c r="CP170" s="1247"/>
      <c r="CQ170" s="1247"/>
      <c r="CR170" s="1247"/>
      <c r="CS170" s="1247"/>
      <c r="CT170" s="1247"/>
      <c r="CU170" s="1247"/>
      <c r="CV170" s="1247"/>
      <c r="CW170" s="1247"/>
      <c r="CX170" s="1247"/>
      <c r="CY170" s="1247"/>
      <c r="CZ170" s="1247"/>
      <c r="DA170" s="1247"/>
      <c r="DB170" s="1247"/>
      <c r="DC170" s="1247"/>
      <c r="DD170" s="1247"/>
      <c r="DE170" s="1247"/>
      <c r="DF170" s="1247"/>
      <c r="DG170" s="1247"/>
      <c r="DH170" s="1247"/>
      <c r="DK170" s="1452">
        <f t="shared" si="28"/>
        <v>0</v>
      </c>
      <c r="DL170" s="1452">
        <f t="shared" si="29"/>
        <v>0</v>
      </c>
    </row>
    <row r="171" spans="1:116" ht="14.25" customHeight="1" x14ac:dyDescent="0.2">
      <c r="A171" s="456"/>
      <c r="B171" s="121"/>
      <c r="C171" s="121"/>
      <c r="D171" s="122"/>
      <c r="E171" s="479"/>
      <c r="F171" s="480"/>
      <c r="G171" s="478"/>
      <c r="H171" s="476"/>
      <c r="I171" s="448"/>
      <c r="J171" s="157"/>
      <c r="K171" s="1055">
        <f t="shared" si="22"/>
        <v>0</v>
      </c>
      <c r="L171" s="1056">
        <f t="shared" si="23"/>
        <v>0</v>
      </c>
      <c r="M171" s="1056">
        <f t="shared" si="24"/>
        <v>0</v>
      </c>
      <c r="N171" s="158"/>
      <c r="O171" s="124"/>
      <c r="P171" s="124"/>
      <c r="Q171" s="158"/>
      <c r="R171" s="1447">
        <f t="shared" si="30"/>
        <v>0</v>
      </c>
      <c r="S171" s="1448">
        <f t="shared" si="31"/>
        <v>0</v>
      </c>
      <c r="T171" s="125"/>
      <c r="U171" s="125"/>
      <c r="W171" s="480"/>
      <c r="X171" s="1065" t="str">
        <f>IF(W171=" "," ",IF(W171="Vehículos",VLOOKUP($X$16,'Datos Indices'!$A$38:$Z$50,22,FALSE),IF(W171="Ipim",VLOOKUP($X$16,'Datos Indices'!$A$38:$Z$50,7,FALSE),IF(W171="Dólar",VLOOKUP($X$16,'Datos Indices'!$A$38:$Z$50,4,FALSE),IF(W171="Gasoil",VLOOKUP($X$16,'Datos Indices'!$A$38:$Z$50,10,FALSE),IF(W171="WPU06 Pesificado",VLOOKUP($X$16,'Datos Indices'!$A$38:$Z$50,26,FALSE),0))))))</f>
        <v xml:space="preserve"> </v>
      </c>
      <c r="Y171" s="1066">
        <f t="shared" si="26"/>
        <v>0</v>
      </c>
      <c r="AA171" s="928"/>
      <c r="AB171" s="1065" t="str">
        <f>IF(AA171=" "," ",IF(AA171="Vehículos",VLOOKUP($X$16,'Datos Indices'!$A$38:$Z$50,22,FALSE),IF(AA171="Ipim",VLOOKUP($X$16,'Datos Indices'!$A$38:$Z$50,7,FALSE),IF(AA171="Dólar",VLOOKUP($X$16,'Datos Indices'!$A$38:$Z$50,4,FALSE),IF(AA171="Gasoil",VLOOKUP($X$16,'Datos Indices'!$A$38:$Z$50,10,FALSE),IF(AA171="WPU06 Pesificado",VLOOKUP($X$16,'Datos Indices'!$A$38:$Z$50,26,FALSE),0))))))</f>
        <v xml:space="preserve"> </v>
      </c>
      <c r="AC171" s="1066">
        <f t="shared" si="25"/>
        <v>0</v>
      </c>
      <c r="AE171" s="1450" t="str">
        <f t="shared" si="27"/>
        <v/>
      </c>
      <c r="AG171" s="1247"/>
      <c r="AH171" s="1247"/>
      <c r="AI171" s="1247"/>
      <c r="AJ171" s="1247"/>
      <c r="AK171" s="1247"/>
      <c r="AL171" s="1247"/>
      <c r="AM171" s="1247"/>
      <c r="AN171" s="1247"/>
      <c r="AO171" s="1247"/>
      <c r="AP171" s="1247"/>
      <c r="AQ171" s="1247"/>
      <c r="AR171" s="1247"/>
      <c r="AS171" s="1247"/>
      <c r="AT171" s="1247"/>
      <c r="AU171" s="1247"/>
      <c r="AV171" s="1247"/>
      <c r="AW171" s="1247"/>
      <c r="AX171" s="1247"/>
      <c r="AY171" s="1247"/>
      <c r="AZ171" s="1247"/>
      <c r="BA171" s="1247"/>
      <c r="BB171" s="1247"/>
      <c r="BC171" s="1247"/>
      <c r="BD171" s="1247"/>
      <c r="BE171" s="1247"/>
      <c r="BF171" s="1247"/>
      <c r="BG171" s="1247"/>
      <c r="BH171" s="1247"/>
      <c r="BI171" s="1247"/>
      <c r="BJ171" s="1247"/>
      <c r="BK171" s="1247"/>
      <c r="BL171" s="1247"/>
      <c r="BM171" s="1247"/>
      <c r="BN171" s="1247"/>
      <c r="BO171" s="1247"/>
      <c r="BP171" s="1247"/>
      <c r="BQ171" s="1247"/>
      <c r="BR171" s="1247"/>
      <c r="BS171" s="1247"/>
      <c r="BT171" s="1247"/>
      <c r="BU171" s="1247"/>
      <c r="BV171" s="1247"/>
      <c r="BW171" s="1247"/>
      <c r="BX171" s="1247"/>
      <c r="BY171" s="1247"/>
      <c r="BZ171" s="1247"/>
      <c r="CA171" s="1247"/>
      <c r="CB171" s="1247"/>
      <c r="CC171" s="1247"/>
      <c r="CD171" s="1247"/>
      <c r="CE171" s="1247"/>
      <c r="CF171" s="1247"/>
      <c r="CG171" s="1247"/>
      <c r="CH171" s="1247"/>
      <c r="CI171" s="1247"/>
      <c r="CJ171" s="1247"/>
      <c r="CK171" s="1247"/>
      <c r="CL171" s="1247"/>
      <c r="CM171" s="1247"/>
      <c r="CN171" s="1247"/>
      <c r="CO171" s="1247"/>
      <c r="CP171" s="1247"/>
      <c r="CQ171" s="1247"/>
      <c r="CR171" s="1247"/>
      <c r="CS171" s="1247"/>
      <c r="CT171" s="1247"/>
      <c r="CU171" s="1247"/>
      <c r="CV171" s="1247"/>
      <c r="CW171" s="1247"/>
      <c r="CX171" s="1247"/>
      <c r="CY171" s="1247"/>
      <c r="CZ171" s="1247"/>
      <c r="DA171" s="1247"/>
      <c r="DB171" s="1247"/>
      <c r="DC171" s="1247"/>
      <c r="DD171" s="1247"/>
      <c r="DE171" s="1247"/>
      <c r="DF171" s="1247"/>
      <c r="DG171" s="1247"/>
      <c r="DH171" s="1247"/>
      <c r="DK171" s="1452">
        <f t="shared" si="28"/>
        <v>0</v>
      </c>
      <c r="DL171" s="1452">
        <f t="shared" si="29"/>
        <v>0</v>
      </c>
    </row>
    <row r="172" spans="1:116" ht="14.25" customHeight="1" x14ac:dyDescent="0.2">
      <c r="A172" s="456"/>
      <c r="B172" s="121"/>
      <c r="C172" s="121"/>
      <c r="D172" s="122"/>
      <c r="E172" s="479"/>
      <c r="F172" s="480"/>
      <c r="G172" s="478"/>
      <c r="H172" s="476"/>
      <c r="I172" s="448"/>
      <c r="J172" s="157"/>
      <c r="K172" s="1055">
        <f t="shared" si="22"/>
        <v>0</v>
      </c>
      <c r="L172" s="1056">
        <f t="shared" si="23"/>
        <v>0</v>
      </c>
      <c r="M172" s="1056">
        <f t="shared" si="24"/>
        <v>0</v>
      </c>
      <c r="N172" s="158"/>
      <c r="O172" s="124"/>
      <c r="P172" s="124"/>
      <c r="Q172" s="158"/>
      <c r="R172" s="1447">
        <f t="shared" si="30"/>
        <v>0</v>
      </c>
      <c r="S172" s="1448">
        <f t="shared" si="31"/>
        <v>0</v>
      </c>
      <c r="T172" s="121"/>
      <c r="U172" s="125"/>
      <c r="W172" s="480"/>
      <c r="X172" s="1065" t="str">
        <f>IF(W172=" "," ",IF(W172="Vehículos",VLOOKUP($X$16,'Datos Indices'!$A$38:$Z$50,22,FALSE),IF(W172="Ipim",VLOOKUP($X$16,'Datos Indices'!$A$38:$Z$50,7,FALSE),IF(W172="Dólar",VLOOKUP($X$16,'Datos Indices'!$A$38:$Z$50,4,FALSE),IF(W172="Gasoil",VLOOKUP($X$16,'Datos Indices'!$A$38:$Z$50,10,FALSE),IF(W172="WPU06 Pesificado",VLOOKUP($X$16,'Datos Indices'!$A$38:$Z$50,26,FALSE),0))))))</f>
        <v xml:space="preserve"> </v>
      </c>
      <c r="Y172" s="1066">
        <f t="shared" si="26"/>
        <v>0</v>
      </c>
      <c r="AA172" s="928"/>
      <c r="AB172" s="1065" t="str">
        <f>IF(AA172=" "," ",IF(AA172="Vehículos",VLOOKUP($X$16,'Datos Indices'!$A$38:$Z$50,22,FALSE),IF(AA172="Ipim",VLOOKUP($X$16,'Datos Indices'!$A$38:$Z$50,7,FALSE),IF(AA172="Dólar",VLOOKUP($X$16,'Datos Indices'!$A$38:$Z$50,4,FALSE),IF(AA172="Gasoil",VLOOKUP($X$16,'Datos Indices'!$A$38:$Z$50,10,FALSE),IF(AA172="WPU06 Pesificado",VLOOKUP($X$16,'Datos Indices'!$A$38:$Z$50,26,FALSE),0))))))</f>
        <v xml:space="preserve"> </v>
      </c>
      <c r="AC172" s="1066">
        <f t="shared" si="25"/>
        <v>0</v>
      </c>
      <c r="AE172" s="1450" t="str">
        <f t="shared" si="27"/>
        <v/>
      </c>
      <c r="AG172" s="1247"/>
      <c r="AH172" s="1247"/>
      <c r="AI172" s="1247"/>
      <c r="AJ172" s="1247"/>
      <c r="AK172" s="1247"/>
      <c r="AL172" s="1247"/>
      <c r="AM172" s="1247"/>
      <c r="AN172" s="1247"/>
      <c r="AO172" s="1247"/>
      <c r="AP172" s="1247"/>
      <c r="AQ172" s="1247"/>
      <c r="AR172" s="1247"/>
      <c r="AS172" s="1247"/>
      <c r="AT172" s="1247"/>
      <c r="AU172" s="1247"/>
      <c r="AV172" s="1247"/>
      <c r="AW172" s="1247"/>
      <c r="AX172" s="1247"/>
      <c r="AY172" s="1247"/>
      <c r="AZ172" s="1247"/>
      <c r="BA172" s="1247"/>
      <c r="BB172" s="1247"/>
      <c r="BC172" s="1247"/>
      <c r="BD172" s="1247"/>
      <c r="BE172" s="1247"/>
      <c r="BF172" s="1247"/>
      <c r="BG172" s="1247"/>
      <c r="BH172" s="1247"/>
      <c r="BI172" s="1247"/>
      <c r="BJ172" s="1247"/>
      <c r="BK172" s="1247"/>
      <c r="BL172" s="1247"/>
      <c r="BM172" s="1247"/>
      <c r="BN172" s="1247"/>
      <c r="BO172" s="1247"/>
      <c r="BP172" s="1247"/>
      <c r="BQ172" s="1247"/>
      <c r="BR172" s="1247"/>
      <c r="BS172" s="1247"/>
      <c r="BT172" s="1247"/>
      <c r="BU172" s="1247"/>
      <c r="BV172" s="1247"/>
      <c r="BW172" s="1247"/>
      <c r="BX172" s="1247"/>
      <c r="BY172" s="1247"/>
      <c r="BZ172" s="1247"/>
      <c r="CA172" s="1247"/>
      <c r="CB172" s="1247"/>
      <c r="CC172" s="1247"/>
      <c r="CD172" s="1247"/>
      <c r="CE172" s="1247"/>
      <c r="CF172" s="1247"/>
      <c r="CG172" s="1247"/>
      <c r="CH172" s="1247"/>
      <c r="CI172" s="1247"/>
      <c r="CJ172" s="1247"/>
      <c r="CK172" s="1247"/>
      <c r="CL172" s="1247"/>
      <c r="CM172" s="1247"/>
      <c r="CN172" s="1247"/>
      <c r="CO172" s="1247"/>
      <c r="CP172" s="1247"/>
      <c r="CQ172" s="1247"/>
      <c r="CR172" s="1247"/>
      <c r="CS172" s="1247"/>
      <c r="CT172" s="1247"/>
      <c r="CU172" s="1247"/>
      <c r="CV172" s="1247"/>
      <c r="CW172" s="1247"/>
      <c r="CX172" s="1247"/>
      <c r="CY172" s="1247"/>
      <c r="CZ172" s="1247"/>
      <c r="DA172" s="1247"/>
      <c r="DB172" s="1247"/>
      <c r="DC172" s="1247"/>
      <c r="DD172" s="1247"/>
      <c r="DE172" s="1247"/>
      <c r="DF172" s="1247"/>
      <c r="DG172" s="1247"/>
      <c r="DH172" s="1247"/>
      <c r="DK172" s="1452">
        <f t="shared" si="28"/>
        <v>0</v>
      </c>
      <c r="DL172" s="1452">
        <f t="shared" si="29"/>
        <v>0</v>
      </c>
    </row>
    <row r="173" spans="1:116" ht="14.25" customHeight="1" x14ac:dyDescent="0.2">
      <c r="A173" s="456"/>
      <c r="B173" s="121"/>
      <c r="C173" s="121"/>
      <c r="D173" s="122"/>
      <c r="E173" s="479"/>
      <c r="F173" s="480"/>
      <c r="G173" s="478"/>
      <c r="H173" s="476"/>
      <c r="I173" s="448"/>
      <c r="J173" s="157"/>
      <c r="K173" s="1055">
        <f t="shared" si="22"/>
        <v>0</v>
      </c>
      <c r="L173" s="1056">
        <f t="shared" si="23"/>
        <v>0</v>
      </c>
      <c r="M173" s="1056">
        <f t="shared" si="24"/>
        <v>0</v>
      </c>
      <c r="N173" s="158"/>
      <c r="O173" s="124"/>
      <c r="P173" s="124"/>
      <c r="Q173" s="158"/>
      <c r="R173" s="1447">
        <f t="shared" si="30"/>
        <v>0</v>
      </c>
      <c r="S173" s="1448">
        <f t="shared" si="31"/>
        <v>0</v>
      </c>
      <c r="T173" s="121"/>
      <c r="U173" s="125"/>
      <c r="W173" s="480"/>
      <c r="X173" s="1065" t="str">
        <f>IF(W173=" "," ",IF(W173="Vehículos",VLOOKUP($X$16,'Datos Indices'!$A$38:$Z$50,22,FALSE),IF(W173="Ipim",VLOOKUP($X$16,'Datos Indices'!$A$38:$Z$50,7,FALSE),IF(W173="Dólar",VLOOKUP($X$16,'Datos Indices'!$A$38:$Z$50,4,FALSE),IF(W173="Gasoil",VLOOKUP($X$16,'Datos Indices'!$A$38:$Z$50,10,FALSE),IF(W173="WPU06 Pesificado",VLOOKUP($X$16,'Datos Indices'!$A$38:$Z$50,26,FALSE),0))))))</f>
        <v xml:space="preserve"> </v>
      </c>
      <c r="Y173" s="1066">
        <f t="shared" si="26"/>
        <v>0</v>
      </c>
      <c r="AA173" s="928"/>
      <c r="AB173" s="1065" t="str">
        <f>IF(AA173=" "," ",IF(AA173="Vehículos",VLOOKUP($X$16,'Datos Indices'!$A$38:$Z$50,22,FALSE),IF(AA173="Ipim",VLOOKUP($X$16,'Datos Indices'!$A$38:$Z$50,7,FALSE),IF(AA173="Dólar",VLOOKUP($X$16,'Datos Indices'!$A$38:$Z$50,4,FALSE),IF(AA173="Gasoil",VLOOKUP($X$16,'Datos Indices'!$A$38:$Z$50,10,FALSE),IF(AA173="WPU06 Pesificado",VLOOKUP($X$16,'Datos Indices'!$A$38:$Z$50,26,FALSE),0))))))</f>
        <v xml:space="preserve"> </v>
      </c>
      <c r="AC173" s="1066">
        <f t="shared" si="25"/>
        <v>0</v>
      </c>
      <c r="AE173" s="1450" t="str">
        <f t="shared" si="27"/>
        <v/>
      </c>
      <c r="AG173" s="1247"/>
      <c r="AH173" s="1247"/>
      <c r="AI173" s="1247"/>
      <c r="AJ173" s="1247"/>
      <c r="AK173" s="1247"/>
      <c r="AL173" s="1247"/>
      <c r="AM173" s="1247"/>
      <c r="AN173" s="1247"/>
      <c r="AO173" s="1247"/>
      <c r="AP173" s="1247"/>
      <c r="AQ173" s="1247"/>
      <c r="AR173" s="1247"/>
      <c r="AS173" s="1247"/>
      <c r="AT173" s="1247"/>
      <c r="AU173" s="1247"/>
      <c r="AV173" s="1247"/>
      <c r="AW173" s="1247"/>
      <c r="AX173" s="1247"/>
      <c r="AY173" s="1247"/>
      <c r="AZ173" s="1247"/>
      <c r="BA173" s="1247"/>
      <c r="BB173" s="1247"/>
      <c r="BC173" s="1247"/>
      <c r="BD173" s="1247"/>
      <c r="BE173" s="1247"/>
      <c r="BF173" s="1247"/>
      <c r="BG173" s="1247"/>
      <c r="BH173" s="1247"/>
      <c r="BI173" s="1247"/>
      <c r="BJ173" s="1247"/>
      <c r="BK173" s="1247"/>
      <c r="BL173" s="1247"/>
      <c r="BM173" s="1247"/>
      <c r="BN173" s="1247"/>
      <c r="BO173" s="1247"/>
      <c r="BP173" s="1247"/>
      <c r="BQ173" s="1247"/>
      <c r="BR173" s="1247"/>
      <c r="BS173" s="1247"/>
      <c r="BT173" s="1247"/>
      <c r="BU173" s="1247"/>
      <c r="BV173" s="1247"/>
      <c r="BW173" s="1247"/>
      <c r="BX173" s="1247"/>
      <c r="BY173" s="1247"/>
      <c r="BZ173" s="1247"/>
      <c r="CA173" s="1247"/>
      <c r="CB173" s="1247"/>
      <c r="CC173" s="1247"/>
      <c r="CD173" s="1247"/>
      <c r="CE173" s="1247"/>
      <c r="CF173" s="1247"/>
      <c r="CG173" s="1247"/>
      <c r="CH173" s="1247"/>
      <c r="CI173" s="1247"/>
      <c r="CJ173" s="1247"/>
      <c r="CK173" s="1247"/>
      <c r="CL173" s="1247"/>
      <c r="CM173" s="1247"/>
      <c r="CN173" s="1247"/>
      <c r="CO173" s="1247"/>
      <c r="CP173" s="1247"/>
      <c r="CQ173" s="1247"/>
      <c r="CR173" s="1247"/>
      <c r="CS173" s="1247"/>
      <c r="CT173" s="1247"/>
      <c r="CU173" s="1247"/>
      <c r="CV173" s="1247"/>
      <c r="CW173" s="1247"/>
      <c r="CX173" s="1247"/>
      <c r="CY173" s="1247"/>
      <c r="CZ173" s="1247"/>
      <c r="DA173" s="1247"/>
      <c r="DB173" s="1247"/>
      <c r="DC173" s="1247"/>
      <c r="DD173" s="1247"/>
      <c r="DE173" s="1247"/>
      <c r="DF173" s="1247"/>
      <c r="DG173" s="1247"/>
      <c r="DH173" s="1247"/>
      <c r="DK173" s="1452">
        <f t="shared" si="28"/>
        <v>0</v>
      </c>
      <c r="DL173" s="1452">
        <f t="shared" si="29"/>
        <v>0</v>
      </c>
    </row>
    <row r="174" spans="1:116" ht="14.25" customHeight="1" x14ac:dyDescent="0.2">
      <c r="A174" s="456"/>
      <c r="B174" s="121"/>
      <c r="C174" s="121"/>
      <c r="D174" s="122"/>
      <c r="E174" s="479"/>
      <c r="F174" s="480"/>
      <c r="G174" s="478"/>
      <c r="H174" s="476"/>
      <c r="I174" s="448"/>
      <c r="J174" s="157"/>
      <c r="K174" s="1055">
        <f t="shared" si="22"/>
        <v>0</v>
      </c>
      <c r="L174" s="1056">
        <f t="shared" si="23"/>
        <v>0</v>
      </c>
      <c r="M174" s="1056">
        <f t="shared" si="24"/>
        <v>0</v>
      </c>
      <c r="N174" s="158"/>
      <c r="O174" s="124"/>
      <c r="P174" s="124"/>
      <c r="Q174" s="158"/>
      <c r="R174" s="1447">
        <f t="shared" si="30"/>
        <v>0</v>
      </c>
      <c r="S174" s="1448">
        <f t="shared" si="31"/>
        <v>0</v>
      </c>
      <c r="T174" s="121"/>
      <c r="U174" s="125"/>
      <c r="W174" s="480"/>
      <c r="X174" s="1065" t="str">
        <f>IF(W174=" "," ",IF(W174="Vehículos",VLOOKUP($X$16,'Datos Indices'!$A$38:$Z$50,22,FALSE),IF(W174="Ipim",VLOOKUP($X$16,'Datos Indices'!$A$38:$Z$50,7,FALSE),IF(W174="Dólar",VLOOKUP($X$16,'Datos Indices'!$A$38:$Z$50,4,FALSE),IF(W174="Gasoil",VLOOKUP($X$16,'Datos Indices'!$A$38:$Z$50,10,FALSE),IF(W174="WPU06 Pesificado",VLOOKUP($X$16,'Datos Indices'!$A$38:$Z$50,26,FALSE),0))))))</f>
        <v xml:space="preserve"> </v>
      </c>
      <c r="Y174" s="1066">
        <f t="shared" si="26"/>
        <v>0</v>
      </c>
      <c r="AA174" s="928"/>
      <c r="AB174" s="1065" t="str">
        <f>IF(AA174=" "," ",IF(AA174="Vehículos",VLOOKUP($X$16,'Datos Indices'!$A$38:$Z$50,22,FALSE),IF(AA174="Ipim",VLOOKUP($X$16,'Datos Indices'!$A$38:$Z$50,7,FALSE),IF(AA174="Dólar",VLOOKUP($X$16,'Datos Indices'!$A$38:$Z$50,4,FALSE),IF(AA174="Gasoil",VLOOKUP($X$16,'Datos Indices'!$A$38:$Z$50,10,FALSE),IF(AA174="WPU06 Pesificado",VLOOKUP($X$16,'Datos Indices'!$A$38:$Z$50,26,FALSE),0))))))</f>
        <v xml:space="preserve"> </v>
      </c>
      <c r="AC174" s="1066">
        <f t="shared" si="25"/>
        <v>0</v>
      </c>
      <c r="AE174" s="1450" t="str">
        <f t="shared" si="27"/>
        <v/>
      </c>
      <c r="AG174" s="1247"/>
      <c r="AH174" s="1247"/>
      <c r="AI174" s="1247"/>
      <c r="AJ174" s="1247"/>
      <c r="AK174" s="1247"/>
      <c r="AL174" s="1247"/>
      <c r="AM174" s="1247"/>
      <c r="AN174" s="1247"/>
      <c r="AO174" s="1247"/>
      <c r="AP174" s="1247"/>
      <c r="AQ174" s="1247"/>
      <c r="AR174" s="1247"/>
      <c r="AS174" s="1247"/>
      <c r="AT174" s="1247"/>
      <c r="AU174" s="1247"/>
      <c r="AV174" s="1247"/>
      <c r="AW174" s="1247"/>
      <c r="AX174" s="1247"/>
      <c r="AY174" s="1247"/>
      <c r="AZ174" s="1247"/>
      <c r="BA174" s="1247"/>
      <c r="BB174" s="1247"/>
      <c r="BC174" s="1247"/>
      <c r="BD174" s="1247"/>
      <c r="BE174" s="1247"/>
      <c r="BF174" s="1247"/>
      <c r="BG174" s="1247"/>
      <c r="BH174" s="1247"/>
      <c r="BI174" s="1247"/>
      <c r="BJ174" s="1247"/>
      <c r="BK174" s="1247"/>
      <c r="BL174" s="1247"/>
      <c r="BM174" s="1247"/>
      <c r="BN174" s="1247"/>
      <c r="BO174" s="1247"/>
      <c r="BP174" s="1247"/>
      <c r="BQ174" s="1247"/>
      <c r="BR174" s="1247"/>
      <c r="BS174" s="1247"/>
      <c r="BT174" s="1247"/>
      <c r="BU174" s="1247"/>
      <c r="BV174" s="1247"/>
      <c r="BW174" s="1247"/>
      <c r="BX174" s="1247"/>
      <c r="BY174" s="1247"/>
      <c r="BZ174" s="1247"/>
      <c r="CA174" s="1247"/>
      <c r="CB174" s="1247"/>
      <c r="CC174" s="1247"/>
      <c r="CD174" s="1247"/>
      <c r="CE174" s="1247"/>
      <c r="CF174" s="1247"/>
      <c r="CG174" s="1247"/>
      <c r="CH174" s="1247"/>
      <c r="CI174" s="1247"/>
      <c r="CJ174" s="1247"/>
      <c r="CK174" s="1247"/>
      <c r="CL174" s="1247"/>
      <c r="CM174" s="1247"/>
      <c r="CN174" s="1247"/>
      <c r="CO174" s="1247"/>
      <c r="CP174" s="1247"/>
      <c r="CQ174" s="1247"/>
      <c r="CR174" s="1247"/>
      <c r="CS174" s="1247"/>
      <c r="CT174" s="1247"/>
      <c r="CU174" s="1247"/>
      <c r="CV174" s="1247"/>
      <c r="CW174" s="1247"/>
      <c r="CX174" s="1247"/>
      <c r="CY174" s="1247"/>
      <c r="CZ174" s="1247"/>
      <c r="DA174" s="1247"/>
      <c r="DB174" s="1247"/>
      <c r="DC174" s="1247"/>
      <c r="DD174" s="1247"/>
      <c r="DE174" s="1247"/>
      <c r="DF174" s="1247"/>
      <c r="DG174" s="1247"/>
      <c r="DH174" s="1247"/>
      <c r="DK174" s="1452">
        <f t="shared" si="28"/>
        <v>0</v>
      </c>
      <c r="DL174" s="1452">
        <f t="shared" si="29"/>
        <v>0</v>
      </c>
    </row>
    <row r="175" spans="1:116" ht="14.25" customHeight="1" x14ac:dyDescent="0.2">
      <c r="A175" s="456"/>
      <c r="B175" s="121"/>
      <c r="C175" s="121"/>
      <c r="D175" s="122"/>
      <c r="E175" s="479"/>
      <c r="F175" s="480"/>
      <c r="G175" s="478"/>
      <c r="H175" s="476"/>
      <c r="I175" s="448"/>
      <c r="J175" s="157"/>
      <c r="K175" s="1055">
        <f t="shared" si="22"/>
        <v>0</v>
      </c>
      <c r="L175" s="1056">
        <f t="shared" si="23"/>
        <v>0</v>
      </c>
      <c r="M175" s="1056">
        <f t="shared" si="24"/>
        <v>0</v>
      </c>
      <c r="N175" s="158"/>
      <c r="O175" s="124"/>
      <c r="P175" s="124"/>
      <c r="Q175" s="158"/>
      <c r="R175" s="1447">
        <f t="shared" si="30"/>
        <v>0</v>
      </c>
      <c r="S175" s="1448">
        <f t="shared" si="31"/>
        <v>0</v>
      </c>
      <c r="T175" s="125"/>
      <c r="U175" s="125"/>
      <c r="W175" s="480"/>
      <c r="X175" s="1065" t="str">
        <f>IF(W175=" "," ",IF(W175="Vehículos",VLOOKUP($X$16,'Datos Indices'!$A$38:$Z$50,22,FALSE),IF(W175="Ipim",VLOOKUP($X$16,'Datos Indices'!$A$38:$Z$50,7,FALSE),IF(W175="Dólar",VLOOKUP($X$16,'Datos Indices'!$A$38:$Z$50,4,FALSE),IF(W175="Gasoil",VLOOKUP($X$16,'Datos Indices'!$A$38:$Z$50,10,FALSE),IF(W175="WPU06 Pesificado",VLOOKUP($X$16,'Datos Indices'!$A$38:$Z$50,26,FALSE),0))))))</f>
        <v xml:space="preserve"> </v>
      </c>
      <c r="Y175" s="1066">
        <f t="shared" si="26"/>
        <v>0</v>
      </c>
      <c r="AA175" s="928"/>
      <c r="AB175" s="1065" t="str">
        <f>IF(AA175=" "," ",IF(AA175="Vehículos",VLOOKUP($X$16,'Datos Indices'!$A$38:$Z$50,22,FALSE),IF(AA175="Ipim",VLOOKUP($X$16,'Datos Indices'!$A$38:$Z$50,7,FALSE),IF(AA175="Dólar",VLOOKUP($X$16,'Datos Indices'!$A$38:$Z$50,4,FALSE),IF(AA175="Gasoil",VLOOKUP($X$16,'Datos Indices'!$A$38:$Z$50,10,FALSE),IF(AA175="WPU06 Pesificado",VLOOKUP($X$16,'Datos Indices'!$A$38:$Z$50,26,FALSE),0))))))</f>
        <v xml:space="preserve"> </v>
      </c>
      <c r="AC175" s="1066">
        <f t="shared" si="25"/>
        <v>0</v>
      </c>
      <c r="AE175" s="1450" t="str">
        <f t="shared" si="27"/>
        <v/>
      </c>
      <c r="AG175" s="1247"/>
      <c r="AH175" s="1247"/>
      <c r="AI175" s="1247"/>
      <c r="AJ175" s="1247"/>
      <c r="AK175" s="1247"/>
      <c r="AL175" s="1247"/>
      <c r="AM175" s="1247"/>
      <c r="AN175" s="1247"/>
      <c r="AO175" s="1247"/>
      <c r="AP175" s="1247"/>
      <c r="AQ175" s="1247"/>
      <c r="AR175" s="1247"/>
      <c r="AS175" s="1247"/>
      <c r="AT175" s="1247"/>
      <c r="AU175" s="1247"/>
      <c r="AV175" s="1247"/>
      <c r="AW175" s="1247"/>
      <c r="AX175" s="1247"/>
      <c r="AY175" s="1247"/>
      <c r="AZ175" s="1247"/>
      <c r="BA175" s="1247"/>
      <c r="BB175" s="1247"/>
      <c r="BC175" s="1247"/>
      <c r="BD175" s="1247"/>
      <c r="BE175" s="1247"/>
      <c r="BF175" s="1247"/>
      <c r="BG175" s="1247"/>
      <c r="BH175" s="1247"/>
      <c r="BI175" s="1247"/>
      <c r="BJ175" s="1247"/>
      <c r="BK175" s="1247"/>
      <c r="BL175" s="1247"/>
      <c r="BM175" s="1247"/>
      <c r="BN175" s="1247"/>
      <c r="BO175" s="1247"/>
      <c r="BP175" s="1247"/>
      <c r="BQ175" s="1247"/>
      <c r="BR175" s="1247"/>
      <c r="BS175" s="1247"/>
      <c r="BT175" s="1247"/>
      <c r="BU175" s="1247"/>
      <c r="BV175" s="1247"/>
      <c r="BW175" s="1247"/>
      <c r="BX175" s="1247"/>
      <c r="BY175" s="1247"/>
      <c r="BZ175" s="1247"/>
      <c r="CA175" s="1247"/>
      <c r="CB175" s="1247"/>
      <c r="CC175" s="1247"/>
      <c r="CD175" s="1247"/>
      <c r="CE175" s="1247"/>
      <c r="CF175" s="1247"/>
      <c r="CG175" s="1247"/>
      <c r="CH175" s="1247"/>
      <c r="CI175" s="1247"/>
      <c r="CJ175" s="1247"/>
      <c r="CK175" s="1247"/>
      <c r="CL175" s="1247"/>
      <c r="CM175" s="1247"/>
      <c r="CN175" s="1247"/>
      <c r="CO175" s="1247"/>
      <c r="CP175" s="1247"/>
      <c r="CQ175" s="1247"/>
      <c r="CR175" s="1247"/>
      <c r="CS175" s="1247"/>
      <c r="CT175" s="1247"/>
      <c r="CU175" s="1247"/>
      <c r="CV175" s="1247"/>
      <c r="CW175" s="1247"/>
      <c r="CX175" s="1247"/>
      <c r="CY175" s="1247"/>
      <c r="CZ175" s="1247"/>
      <c r="DA175" s="1247"/>
      <c r="DB175" s="1247"/>
      <c r="DC175" s="1247"/>
      <c r="DD175" s="1247"/>
      <c r="DE175" s="1247"/>
      <c r="DF175" s="1247"/>
      <c r="DG175" s="1247"/>
      <c r="DH175" s="1247"/>
      <c r="DK175" s="1452">
        <f t="shared" si="28"/>
        <v>0</v>
      </c>
      <c r="DL175" s="1452">
        <f t="shared" si="29"/>
        <v>0</v>
      </c>
    </row>
    <row r="176" spans="1:116" ht="14.25" customHeight="1" x14ac:dyDescent="0.2">
      <c r="A176" s="456"/>
      <c r="B176" s="121"/>
      <c r="C176" s="121"/>
      <c r="D176" s="122"/>
      <c r="E176" s="479"/>
      <c r="F176" s="480"/>
      <c r="G176" s="478"/>
      <c r="H176" s="476"/>
      <c r="I176" s="448"/>
      <c r="J176" s="157"/>
      <c r="K176" s="1055">
        <f t="shared" si="22"/>
        <v>0</v>
      </c>
      <c r="L176" s="1056">
        <f t="shared" si="23"/>
        <v>0</v>
      </c>
      <c r="M176" s="1056">
        <f t="shared" si="24"/>
        <v>0</v>
      </c>
      <c r="N176" s="158"/>
      <c r="O176" s="124"/>
      <c r="P176" s="124"/>
      <c r="Q176" s="158"/>
      <c r="R176" s="1447">
        <f t="shared" si="30"/>
        <v>0</v>
      </c>
      <c r="S176" s="1448">
        <f t="shared" si="31"/>
        <v>0</v>
      </c>
      <c r="T176" s="121"/>
      <c r="U176" s="125"/>
      <c r="W176" s="480"/>
      <c r="X176" s="1065" t="str">
        <f>IF(W176=" "," ",IF(W176="Vehículos",VLOOKUP($X$16,'Datos Indices'!$A$38:$Z$50,22,FALSE),IF(W176="Ipim",VLOOKUP($X$16,'Datos Indices'!$A$38:$Z$50,7,FALSE),IF(W176="Dólar",VLOOKUP($X$16,'Datos Indices'!$A$38:$Z$50,4,FALSE),IF(W176="Gasoil",VLOOKUP($X$16,'Datos Indices'!$A$38:$Z$50,10,FALSE),IF(W176="WPU06 Pesificado",VLOOKUP($X$16,'Datos Indices'!$A$38:$Z$50,26,FALSE),0))))))</f>
        <v xml:space="preserve"> </v>
      </c>
      <c r="Y176" s="1066">
        <f t="shared" si="26"/>
        <v>0</v>
      </c>
      <c r="AA176" s="928"/>
      <c r="AB176" s="1065" t="str">
        <f>IF(AA176=" "," ",IF(AA176="Vehículos",VLOOKUP($X$16,'Datos Indices'!$A$38:$Z$50,22,FALSE),IF(AA176="Ipim",VLOOKUP($X$16,'Datos Indices'!$A$38:$Z$50,7,FALSE),IF(AA176="Dólar",VLOOKUP($X$16,'Datos Indices'!$A$38:$Z$50,4,FALSE),IF(AA176="Gasoil",VLOOKUP($X$16,'Datos Indices'!$A$38:$Z$50,10,FALSE),IF(AA176="WPU06 Pesificado",VLOOKUP($X$16,'Datos Indices'!$A$38:$Z$50,26,FALSE),0))))))</f>
        <v xml:space="preserve"> </v>
      </c>
      <c r="AC176" s="1066">
        <f t="shared" si="25"/>
        <v>0</v>
      </c>
      <c r="AE176" s="1450" t="str">
        <f t="shared" si="27"/>
        <v/>
      </c>
      <c r="AG176" s="1247"/>
      <c r="AH176" s="1247"/>
      <c r="AI176" s="1247"/>
      <c r="AJ176" s="1247"/>
      <c r="AK176" s="1247"/>
      <c r="AL176" s="1247"/>
      <c r="AM176" s="1247"/>
      <c r="AN176" s="1247"/>
      <c r="AO176" s="1247"/>
      <c r="AP176" s="1247"/>
      <c r="AQ176" s="1247"/>
      <c r="AR176" s="1247"/>
      <c r="AS176" s="1247"/>
      <c r="AT176" s="1247"/>
      <c r="AU176" s="1247"/>
      <c r="AV176" s="1247"/>
      <c r="AW176" s="1247"/>
      <c r="AX176" s="1247"/>
      <c r="AY176" s="1247"/>
      <c r="AZ176" s="1247"/>
      <c r="BA176" s="1247"/>
      <c r="BB176" s="1247"/>
      <c r="BC176" s="1247"/>
      <c r="BD176" s="1247"/>
      <c r="BE176" s="1247"/>
      <c r="BF176" s="1247"/>
      <c r="BG176" s="1247"/>
      <c r="BH176" s="1247"/>
      <c r="BI176" s="1247"/>
      <c r="BJ176" s="1247"/>
      <c r="BK176" s="1247"/>
      <c r="BL176" s="1247"/>
      <c r="BM176" s="1247"/>
      <c r="BN176" s="1247"/>
      <c r="BO176" s="1247"/>
      <c r="BP176" s="1247"/>
      <c r="BQ176" s="1247"/>
      <c r="BR176" s="1247"/>
      <c r="BS176" s="1247"/>
      <c r="BT176" s="1247"/>
      <c r="BU176" s="1247"/>
      <c r="BV176" s="1247"/>
      <c r="BW176" s="1247"/>
      <c r="BX176" s="1247"/>
      <c r="BY176" s="1247"/>
      <c r="BZ176" s="1247"/>
      <c r="CA176" s="1247"/>
      <c r="CB176" s="1247"/>
      <c r="CC176" s="1247"/>
      <c r="CD176" s="1247"/>
      <c r="CE176" s="1247"/>
      <c r="CF176" s="1247"/>
      <c r="CG176" s="1247"/>
      <c r="CH176" s="1247"/>
      <c r="CI176" s="1247"/>
      <c r="CJ176" s="1247"/>
      <c r="CK176" s="1247"/>
      <c r="CL176" s="1247"/>
      <c r="CM176" s="1247"/>
      <c r="CN176" s="1247"/>
      <c r="CO176" s="1247"/>
      <c r="CP176" s="1247"/>
      <c r="CQ176" s="1247"/>
      <c r="CR176" s="1247"/>
      <c r="CS176" s="1247"/>
      <c r="CT176" s="1247"/>
      <c r="CU176" s="1247"/>
      <c r="CV176" s="1247"/>
      <c r="CW176" s="1247"/>
      <c r="CX176" s="1247"/>
      <c r="CY176" s="1247"/>
      <c r="CZ176" s="1247"/>
      <c r="DA176" s="1247"/>
      <c r="DB176" s="1247"/>
      <c r="DC176" s="1247"/>
      <c r="DD176" s="1247"/>
      <c r="DE176" s="1247"/>
      <c r="DF176" s="1247"/>
      <c r="DG176" s="1247"/>
      <c r="DH176" s="1247"/>
      <c r="DK176" s="1452">
        <f t="shared" si="28"/>
        <v>0</v>
      </c>
      <c r="DL176" s="1452">
        <f t="shared" si="29"/>
        <v>0</v>
      </c>
    </row>
    <row r="177" spans="1:116" ht="14.25" customHeight="1" x14ac:dyDescent="0.2">
      <c r="A177" s="456"/>
      <c r="B177" s="121"/>
      <c r="C177" s="121"/>
      <c r="D177" s="122"/>
      <c r="E177" s="479"/>
      <c r="F177" s="480"/>
      <c r="G177" s="478"/>
      <c r="H177" s="476"/>
      <c r="I177" s="448"/>
      <c r="J177" s="157"/>
      <c r="K177" s="1055">
        <f t="shared" si="22"/>
        <v>0</v>
      </c>
      <c r="L177" s="1056">
        <f t="shared" si="23"/>
        <v>0</v>
      </c>
      <c r="M177" s="1056">
        <f t="shared" si="24"/>
        <v>0</v>
      </c>
      <c r="N177" s="158"/>
      <c r="O177" s="124"/>
      <c r="P177" s="124"/>
      <c r="Q177" s="158"/>
      <c r="R177" s="1447">
        <f t="shared" si="30"/>
        <v>0</v>
      </c>
      <c r="S177" s="1448">
        <f t="shared" si="31"/>
        <v>0</v>
      </c>
      <c r="T177" s="125"/>
      <c r="U177" s="125"/>
      <c r="W177" s="480"/>
      <c r="X177" s="1065" t="str">
        <f>IF(W177=" "," ",IF(W177="Vehículos",VLOOKUP($X$16,'Datos Indices'!$A$38:$Z$50,22,FALSE),IF(W177="Ipim",VLOOKUP($X$16,'Datos Indices'!$A$38:$Z$50,7,FALSE),IF(W177="Dólar",VLOOKUP($X$16,'Datos Indices'!$A$38:$Z$50,4,FALSE),IF(W177="Gasoil",VLOOKUP($X$16,'Datos Indices'!$A$38:$Z$50,10,FALSE),IF(W177="WPU06 Pesificado",VLOOKUP($X$16,'Datos Indices'!$A$38:$Z$50,26,FALSE),0))))))</f>
        <v xml:space="preserve"> </v>
      </c>
      <c r="Y177" s="1066">
        <f t="shared" si="26"/>
        <v>0</v>
      </c>
      <c r="AA177" s="928"/>
      <c r="AB177" s="1065" t="str">
        <f>IF(AA177=" "," ",IF(AA177="Vehículos",VLOOKUP($X$16,'Datos Indices'!$A$38:$Z$50,22,FALSE),IF(AA177="Ipim",VLOOKUP($X$16,'Datos Indices'!$A$38:$Z$50,7,FALSE),IF(AA177="Dólar",VLOOKUP($X$16,'Datos Indices'!$A$38:$Z$50,4,FALSE),IF(AA177="Gasoil",VLOOKUP($X$16,'Datos Indices'!$A$38:$Z$50,10,FALSE),IF(AA177="WPU06 Pesificado",VLOOKUP($X$16,'Datos Indices'!$A$38:$Z$50,26,FALSE),0))))))</f>
        <v xml:space="preserve"> </v>
      </c>
      <c r="AC177" s="1066">
        <f t="shared" si="25"/>
        <v>0</v>
      </c>
      <c r="AE177" s="1450" t="str">
        <f t="shared" si="27"/>
        <v/>
      </c>
      <c r="AG177" s="1247"/>
      <c r="AH177" s="1247"/>
      <c r="AI177" s="1247"/>
      <c r="AJ177" s="1247"/>
      <c r="AK177" s="1247"/>
      <c r="AL177" s="1247"/>
      <c r="AM177" s="1247"/>
      <c r="AN177" s="1247"/>
      <c r="AO177" s="1247"/>
      <c r="AP177" s="1247"/>
      <c r="AQ177" s="1247"/>
      <c r="AR177" s="1247"/>
      <c r="AS177" s="1247"/>
      <c r="AT177" s="1247"/>
      <c r="AU177" s="1247"/>
      <c r="AV177" s="1247"/>
      <c r="AW177" s="1247"/>
      <c r="AX177" s="1247"/>
      <c r="AY177" s="1247"/>
      <c r="AZ177" s="1247"/>
      <c r="BA177" s="1247"/>
      <c r="BB177" s="1247"/>
      <c r="BC177" s="1247"/>
      <c r="BD177" s="1247"/>
      <c r="BE177" s="1247"/>
      <c r="BF177" s="1247"/>
      <c r="BG177" s="1247"/>
      <c r="BH177" s="1247"/>
      <c r="BI177" s="1247"/>
      <c r="BJ177" s="1247"/>
      <c r="BK177" s="1247"/>
      <c r="BL177" s="1247"/>
      <c r="BM177" s="1247"/>
      <c r="BN177" s="1247"/>
      <c r="BO177" s="1247"/>
      <c r="BP177" s="1247"/>
      <c r="BQ177" s="1247"/>
      <c r="BR177" s="1247"/>
      <c r="BS177" s="1247"/>
      <c r="BT177" s="1247"/>
      <c r="BU177" s="1247"/>
      <c r="BV177" s="1247"/>
      <c r="BW177" s="1247"/>
      <c r="BX177" s="1247"/>
      <c r="BY177" s="1247"/>
      <c r="BZ177" s="1247"/>
      <c r="CA177" s="1247"/>
      <c r="CB177" s="1247"/>
      <c r="CC177" s="1247"/>
      <c r="CD177" s="1247"/>
      <c r="CE177" s="1247"/>
      <c r="CF177" s="1247"/>
      <c r="CG177" s="1247"/>
      <c r="CH177" s="1247"/>
      <c r="CI177" s="1247"/>
      <c r="CJ177" s="1247"/>
      <c r="CK177" s="1247"/>
      <c r="CL177" s="1247"/>
      <c r="CM177" s="1247"/>
      <c r="CN177" s="1247"/>
      <c r="CO177" s="1247"/>
      <c r="CP177" s="1247"/>
      <c r="CQ177" s="1247"/>
      <c r="CR177" s="1247"/>
      <c r="CS177" s="1247"/>
      <c r="CT177" s="1247"/>
      <c r="CU177" s="1247"/>
      <c r="CV177" s="1247"/>
      <c r="CW177" s="1247"/>
      <c r="CX177" s="1247"/>
      <c r="CY177" s="1247"/>
      <c r="CZ177" s="1247"/>
      <c r="DA177" s="1247"/>
      <c r="DB177" s="1247"/>
      <c r="DC177" s="1247"/>
      <c r="DD177" s="1247"/>
      <c r="DE177" s="1247"/>
      <c r="DF177" s="1247"/>
      <c r="DG177" s="1247"/>
      <c r="DH177" s="1247"/>
      <c r="DK177" s="1452">
        <f t="shared" si="28"/>
        <v>0</v>
      </c>
      <c r="DL177" s="1452">
        <f t="shared" si="29"/>
        <v>0</v>
      </c>
    </row>
    <row r="178" spans="1:116" ht="14.25" customHeight="1" x14ac:dyDescent="0.2">
      <c r="A178" s="456"/>
      <c r="B178" s="121"/>
      <c r="C178" s="121"/>
      <c r="D178" s="122"/>
      <c r="E178" s="479"/>
      <c r="F178" s="480"/>
      <c r="G178" s="478"/>
      <c r="H178" s="476"/>
      <c r="I178" s="448"/>
      <c r="J178" s="157"/>
      <c r="K178" s="1055">
        <f t="shared" si="22"/>
        <v>0</v>
      </c>
      <c r="L178" s="1056">
        <f t="shared" si="23"/>
        <v>0</v>
      </c>
      <c r="M178" s="1056">
        <f t="shared" si="24"/>
        <v>0</v>
      </c>
      <c r="N178" s="158"/>
      <c r="O178" s="124"/>
      <c r="P178" s="124"/>
      <c r="Q178" s="158"/>
      <c r="R178" s="1447">
        <f t="shared" si="30"/>
        <v>0</v>
      </c>
      <c r="S178" s="1448">
        <f t="shared" si="31"/>
        <v>0</v>
      </c>
      <c r="T178" s="121"/>
      <c r="U178" s="125"/>
      <c r="W178" s="480"/>
      <c r="X178" s="1065" t="str">
        <f>IF(W178=" "," ",IF(W178="Vehículos",VLOOKUP($X$16,'Datos Indices'!$A$38:$Z$50,22,FALSE),IF(W178="Ipim",VLOOKUP($X$16,'Datos Indices'!$A$38:$Z$50,7,FALSE),IF(W178="Dólar",VLOOKUP($X$16,'Datos Indices'!$A$38:$Z$50,4,FALSE),IF(W178="Gasoil",VLOOKUP($X$16,'Datos Indices'!$A$38:$Z$50,10,FALSE),IF(W178="WPU06 Pesificado",VLOOKUP($X$16,'Datos Indices'!$A$38:$Z$50,26,FALSE),0))))))</f>
        <v xml:space="preserve"> </v>
      </c>
      <c r="Y178" s="1066">
        <f t="shared" si="26"/>
        <v>0</v>
      </c>
      <c r="AA178" s="928"/>
      <c r="AB178" s="1065" t="str">
        <f>IF(AA178=" "," ",IF(AA178="Vehículos",VLOOKUP($X$16,'Datos Indices'!$A$38:$Z$50,22,FALSE),IF(AA178="Ipim",VLOOKUP($X$16,'Datos Indices'!$A$38:$Z$50,7,FALSE),IF(AA178="Dólar",VLOOKUP($X$16,'Datos Indices'!$A$38:$Z$50,4,FALSE),IF(AA178="Gasoil",VLOOKUP($X$16,'Datos Indices'!$A$38:$Z$50,10,FALSE),IF(AA178="WPU06 Pesificado",VLOOKUP($X$16,'Datos Indices'!$A$38:$Z$50,26,FALSE),0))))))</f>
        <v xml:space="preserve"> </v>
      </c>
      <c r="AC178" s="1066">
        <f t="shared" si="25"/>
        <v>0</v>
      </c>
      <c r="AE178" s="1450" t="str">
        <f t="shared" si="27"/>
        <v/>
      </c>
      <c r="AG178" s="1247"/>
      <c r="AH178" s="1247"/>
      <c r="AI178" s="1247"/>
      <c r="AJ178" s="1247"/>
      <c r="AK178" s="1247"/>
      <c r="AL178" s="1247"/>
      <c r="AM178" s="1247"/>
      <c r="AN178" s="1247"/>
      <c r="AO178" s="1247"/>
      <c r="AP178" s="1247"/>
      <c r="AQ178" s="1247"/>
      <c r="AR178" s="1247"/>
      <c r="AS178" s="1247"/>
      <c r="AT178" s="1247"/>
      <c r="AU178" s="1247"/>
      <c r="AV178" s="1247"/>
      <c r="AW178" s="1247"/>
      <c r="AX178" s="1247"/>
      <c r="AY178" s="1247"/>
      <c r="AZ178" s="1247"/>
      <c r="BA178" s="1247"/>
      <c r="BB178" s="1247"/>
      <c r="BC178" s="1247"/>
      <c r="BD178" s="1247"/>
      <c r="BE178" s="1247"/>
      <c r="BF178" s="1247"/>
      <c r="BG178" s="1247"/>
      <c r="BH178" s="1247"/>
      <c r="BI178" s="1247"/>
      <c r="BJ178" s="1247"/>
      <c r="BK178" s="1247"/>
      <c r="BL178" s="1247"/>
      <c r="BM178" s="1247"/>
      <c r="BN178" s="1247"/>
      <c r="BO178" s="1247"/>
      <c r="BP178" s="1247"/>
      <c r="BQ178" s="1247"/>
      <c r="BR178" s="1247"/>
      <c r="BS178" s="1247"/>
      <c r="BT178" s="1247"/>
      <c r="BU178" s="1247"/>
      <c r="BV178" s="1247"/>
      <c r="BW178" s="1247"/>
      <c r="BX178" s="1247"/>
      <c r="BY178" s="1247"/>
      <c r="BZ178" s="1247"/>
      <c r="CA178" s="1247"/>
      <c r="CB178" s="1247"/>
      <c r="CC178" s="1247"/>
      <c r="CD178" s="1247"/>
      <c r="CE178" s="1247"/>
      <c r="CF178" s="1247"/>
      <c r="CG178" s="1247"/>
      <c r="CH178" s="1247"/>
      <c r="CI178" s="1247"/>
      <c r="CJ178" s="1247"/>
      <c r="CK178" s="1247"/>
      <c r="CL178" s="1247"/>
      <c r="CM178" s="1247"/>
      <c r="CN178" s="1247"/>
      <c r="CO178" s="1247"/>
      <c r="CP178" s="1247"/>
      <c r="CQ178" s="1247"/>
      <c r="CR178" s="1247"/>
      <c r="CS178" s="1247"/>
      <c r="CT178" s="1247"/>
      <c r="CU178" s="1247"/>
      <c r="CV178" s="1247"/>
      <c r="CW178" s="1247"/>
      <c r="CX178" s="1247"/>
      <c r="CY178" s="1247"/>
      <c r="CZ178" s="1247"/>
      <c r="DA178" s="1247"/>
      <c r="DB178" s="1247"/>
      <c r="DC178" s="1247"/>
      <c r="DD178" s="1247"/>
      <c r="DE178" s="1247"/>
      <c r="DF178" s="1247"/>
      <c r="DG178" s="1247"/>
      <c r="DH178" s="1247"/>
      <c r="DK178" s="1452">
        <f t="shared" si="28"/>
        <v>0</v>
      </c>
      <c r="DL178" s="1452">
        <f t="shared" si="29"/>
        <v>0</v>
      </c>
    </row>
    <row r="179" spans="1:116" ht="14.25" customHeight="1" x14ac:dyDescent="0.2">
      <c r="A179" s="456"/>
      <c r="B179" s="121"/>
      <c r="C179" s="121"/>
      <c r="D179" s="122"/>
      <c r="E179" s="479"/>
      <c r="F179" s="480"/>
      <c r="G179" s="478"/>
      <c r="H179" s="476"/>
      <c r="I179" s="448"/>
      <c r="J179" s="157"/>
      <c r="K179" s="1055">
        <f t="shared" si="22"/>
        <v>0</v>
      </c>
      <c r="L179" s="1056">
        <f t="shared" si="23"/>
        <v>0</v>
      </c>
      <c r="M179" s="1056">
        <f t="shared" si="24"/>
        <v>0</v>
      </c>
      <c r="N179" s="158"/>
      <c r="O179" s="124"/>
      <c r="P179" s="124"/>
      <c r="Q179" s="158"/>
      <c r="R179" s="1447">
        <f t="shared" si="30"/>
        <v>0</v>
      </c>
      <c r="S179" s="1448">
        <f t="shared" si="31"/>
        <v>0</v>
      </c>
      <c r="T179" s="125"/>
      <c r="U179" s="125"/>
      <c r="W179" s="480"/>
      <c r="X179" s="1065" t="str">
        <f>IF(W179=" "," ",IF(W179="Vehículos",VLOOKUP($X$16,'Datos Indices'!$A$38:$Z$50,22,FALSE),IF(W179="Ipim",VLOOKUP($X$16,'Datos Indices'!$A$38:$Z$50,7,FALSE),IF(W179="Dólar",VLOOKUP($X$16,'Datos Indices'!$A$38:$Z$50,4,FALSE),IF(W179="Gasoil",VLOOKUP($X$16,'Datos Indices'!$A$38:$Z$50,10,FALSE),IF(W179="WPU06 Pesificado",VLOOKUP($X$16,'Datos Indices'!$A$38:$Z$50,26,FALSE),0))))))</f>
        <v xml:space="preserve"> </v>
      </c>
      <c r="Y179" s="1066">
        <f t="shared" si="26"/>
        <v>0</v>
      </c>
      <c r="AA179" s="928"/>
      <c r="AB179" s="1065" t="str">
        <f>IF(AA179=" "," ",IF(AA179="Vehículos",VLOOKUP($X$16,'Datos Indices'!$A$38:$Z$50,22,FALSE),IF(AA179="Ipim",VLOOKUP($X$16,'Datos Indices'!$A$38:$Z$50,7,FALSE),IF(AA179="Dólar",VLOOKUP($X$16,'Datos Indices'!$A$38:$Z$50,4,FALSE),IF(AA179="Gasoil",VLOOKUP($X$16,'Datos Indices'!$A$38:$Z$50,10,FALSE),IF(AA179="WPU06 Pesificado",VLOOKUP($X$16,'Datos Indices'!$A$38:$Z$50,26,FALSE),0))))))</f>
        <v xml:space="preserve"> </v>
      </c>
      <c r="AC179" s="1066">
        <f t="shared" si="25"/>
        <v>0</v>
      </c>
      <c r="AE179" s="1450" t="str">
        <f t="shared" si="27"/>
        <v/>
      </c>
      <c r="AG179" s="1247"/>
      <c r="AH179" s="1247"/>
      <c r="AI179" s="1247"/>
      <c r="AJ179" s="1247"/>
      <c r="AK179" s="1247"/>
      <c r="AL179" s="1247"/>
      <c r="AM179" s="1247"/>
      <c r="AN179" s="1247"/>
      <c r="AO179" s="1247"/>
      <c r="AP179" s="1247"/>
      <c r="AQ179" s="1247"/>
      <c r="AR179" s="1247"/>
      <c r="AS179" s="1247"/>
      <c r="AT179" s="1247"/>
      <c r="AU179" s="1247"/>
      <c r="AV179" s="1247"/>
      <c r="AW179" s="1247"/>
      <c r="AX179" s="1247"/>
      <c r="AY179" s="1247"/>
      <c r="AZ179" s="1247"/>
      <c r="BA179" s="1247"/>
      <c r="BB179" s="1247"/>
      <c r="BC179" s="1247"/>
      <c r="BD179" s="1247"/>
      <c r="BE179" s="1247"/>
      <c r="BF179" s="1247"/>
      <c r="BG179" s="1247"/>
      <c r="BH179" s="1247"/>
      <c r="BI179" s="1247"/>
      <c r="BJ179" s="1247"/>
      <c r="BK179" s="1247"/>
      <c r="BL179" s="1247"/>
      <c r="BM179" s="1247"/>
      <c r="BN179" s="1247"/>
      <c r="BO179" s="1247"/>
      <c r="BP179" s="1247"/>
      <c r="BQ179" s="1247"/>
      <c r="BR179" s="1247"/>
      <c r="BS179" s="1247"/>
      <c r="BT179" s="1247"/>
      <c r="BU179" s="1247"/>
      <c r="BV179" s="1247"/>
      <c r="BW179" s="1247"/>
      <c r="BX179" s="1247"/>
      <c r="BY179" s="1247"/>
      <c r="BZ179" s="1247"/>
      <c r="CA179" s="1247"/>
      <c r="CB179" s="1247"/>
      <c r="CC179" s="1247"/>
      <c r="CD179" s="1247"/>
      <c r="CE179" s="1247"/>
      <c r="CF179" s="1247"/>
      <c r="CG179" s="1247"/>
      <c r="CH179" s="1247"/>
      <c r="CI179" s="1247"/>
      <c r="CJ179" s="1247"/>
      <c r="CK179" s="1247"/>
      <c r="CL179" s="1247"/>
      <c r="CM179" s="1247"/>
      <c r="CN179" s="1247"/>
      <c r="CO179" s="1247"/>
      <c r="CP179" s="1247"/>
      <c r="CQ179" s="1247"/>
      <c r="CR179" s="1247"/>
      <c r="CS179" s="1247"/>
      <c r="CT179" s="1247"/>
      <c r="CU179" s="1247"/>
      <c r="CV179" s="1247"/>
      <c r="CW179" s="1247"/>
      <c r="CX179" s="1247"/>
      <c r="CY179" s="1247"/>
      <c r="CZ179" s="1247"/>
      <c r="DA179" s="1247"/>
      <c r="DB179" s="1247"/>
      <c r="DC179" s="1247"/>
      <c r="DD179" s="1247"/>
      <c r="DE179" s="1247"/>
      <c r="DF179" s="1247"/>
      <c r="DG179" s="1247"/>
      <c r="DH179" s="1247"/>
      <c r="DK179" s="1452">
        <f t="shared" si="28"/>
        <v>0</v>
      </c>
      <c r="DL179" s="1452">
        <f t="shared" si="29"/>
        <v>0</v>
      </c>
    </row>
    <row r="180" spans="1:116" ht="14.25" customHeight="1" x14ac:dyDescent="0.2">
      <c r="A180" s="456"/>
      <c r="B180" s="121"/>
      <c r="C180" s="121"/>
      <c r="D180" s="122"/>
      <c r="E180" s="479"/>
      <c r="F180" s="480"/>
      <c r="G180" s="478"/>
      <c r="H180" s="476"/>
      <c r="I180" s="448"/>
      <c r="J180" s="157"/>
      <c r="K180" s="1055">
        <f t="shared" si="22"/>
        <v>0</v>
      </c>
      <c r="L180" s="1056">
        <f t="shared" si="23"/>
        <v>0</v>
      </c>
      <c r="M180" s="1056">
        <f t="shared" si="24"/>
        <v>0</v>
      </c>
      <c r="N180" s="158"/>
      <c r="O180" s="124"/>
      <c r="P180" s="124"/>
      <c r="Q180" s="158"/>
      <c r="R180" s="1447">
        <f t="shared" si="30"/>
        <v>0</v>
      </c>
      <c r="S180" s="1448">
        <f t="shared" si="31"/>
        <v>0</v>
      </c>
      <c r="T180" s="121"/>
      <c r="U180" s="125"/>
      <c r="W180" s="480"/>
      <c r="X180" s="1065" t="str">
        <f>IF(W180=" "," ",IF(W180="Vehículos",VLOOKUP($X$16,'Datos Indices'!$A$38:$Z$50,22,FALSE),IF(W180="Ipim",VLOOKUP($X$16,'Datos Indices'!$A$38:$Z$50,7,FALSE),IF(W180="Dólar",VLOOKUP($X$16,'Datos Indices'!$A$38:$Z$50,4,FALSE),IF(W180="Gasoil",VLOOKUP($X$16,'Datos Indices'!$A$38:$Z$50,10,FALSE),IF(W180="WPU06 Pesificado",VLOOKUP($X$16,'Datos Indices'!$A$38:$Z$50,26,FALSE),0))))))</f>
        <v xml:space="preserve"> </v>
      </c>
      <c r="Y180" s="1066">
        <f t="shared" si="26"/>
        <v>0</v>
      </c>
      <c r="AA180" s="928"/>
      <c r="AB180" s="1065" t="str">
        <f>IF(AA180=" "," ",IF(AA180="Vehículos",VLOOKUP($X$16,'Datos Indices'!$A$38:$Z$50,22,FALSE),IF(AA180="Ipim",VLOOKUP($X$16,'Datos Indices'!$A$38:$Z$50,7,FALSE),IF(AA180="Dólar",VLOOKUP($X$16,'Datos Indices'!$A$38:$Z$50,4,FALSE),IF(AA180="Gasoil",VLOOKUP($X$16,'Datos Indices'!$A$38:$Z$50,10,FALSE),IF(AA180="WPU06 Pesificado",VLOOKUP($X$16,'Datos Indices'!$A$38:$Z$50,26,FALSE),0))))))</f>
        <v xml:space="preserve"> </v>
      </c>
      <c r="AC180" s="1066">
        <f t="shared" si="25"/>
        <v>0</v>
      </c>
      <c r="AE180" s="1450" t="str">
        <f t="shared" si="27"/>
        <v/>
      </c>
      <c r="AG180" s="1247"/>
      <c r="AH180" s="1247"/>
      <c r="AI180" s="1247"/>
      <c r="AJ180" s="1247"/>
      <c r="AK180" s="1247"/>
      <c r="AL180" s="1247"/>
      <c r="AM180" s="1247"/>
      <c r="AN180" s="1247"/>
      <c r="AO180" s="1247"/>
      <c r="AP180" s="1247"/>
      <c r="AQ180" s="1247"/>
      <c r="AR180" s="1247"/>
      <c r="AS180" s="1247"/>
      <c r="AT180" s="1247"/>
      <c r="AU180" s="1247"/>
      <c r="AV180" s="1247"/>
      <c r="AW180" s="1247"/>
      <c r="AX180" s="1247"/>
      <c r="AY180" s="1247"/>
      <c r="AZ180" s="1247"/>
      <c r="BA180" s="1247"/>
      <c r="BB180" s="1247"/>
      <c r="BC180" s="1247"/>
      <c r="BD180" s="1247"/>
      <c r="BE180" s="1247"/>
      <c r="BF180" s="1247"/>
      <c r="BG180" s="1247"/>
      <c r="BH180" s="1247"/>
      <c r="BI180" s="1247"/>
      <c r="BJ180" s="1247"/>
      <c r="BK180" s="1247"/>
      <c r="BL180" s="1247"/>
      <c r="BM180" s="1247"/>
      <c r="BN180" s="1247"/>
      <c r="BO180" s="1247"/>
      <c r="BP180" s="1247"/>
      <c r="BQ180" s="1247"/>
      <c r="BR180" s="1247"/>
      <c r="BS180" s="1247"/>
      <c r="BT180" s="1247"/>
      <c r="BU180" s="1247"/>
      <c r="BV180" s="1247"/>
      <c r="BW180" s="1247"/>
      <c r="BX180" s="1247"/>
      <c r="BY180" s="1247"/>
      <c r="BZ180" s="1247"/>
      <c r="CA180" s="1247"/>
      <c r="CB180" s="1247"/>
      <c r="CC180" s="1247"/>
      <c r="CD180" s="1247"/>
      <c r="CE180" s="1247"/>
      <c r="CF180" s="1247"/>
      <c r="CG180" s="1247"/>
      <c r="CH180" s="1247"/>
      <c r="CI180" s="1247"/>
      <c r="CJ180" s="1247"/>
      <c r="CK180" s="1247"/>
      <c r="CL180" s="1247"/>
      <c r="CM180" s="1247"/>
      <c r="CN180" s="1247"/>
      <c r="CO180" s="1247"/>
      <c r="CP180" s="1247"/>
      <c r="CQ180" s="1247"/>
      <c r="CR180" s="1247"/>
      <c r="CS180" s="1247"/>
      <c r="CT180" s="1247"/>
      <c r="CU180" s="1247"/>
      <c r="CV180" s="1247"/>
      <c r="CW180" s="1247"/>
      <c r="CX180" s="1247"/>
      <c r="CY180" s="1247"/>
      <c r="CZ180" s="1247"/>
      <c r="DA180" s="1247"/>
      <c r="DB180" s="1247"/>
      <c r="DC180" s="1247"/>
      <c r="DD180" s="1247"/>
      <c r="DE180" s="1247"/>
      <c r="DF180" s="1247"/>
      <c r="DG180" s="1247"/>
      <c r="DH180" s="1247"/>
      <c r="DK180" s="1452">
        <f t="shared" si="28"/>
        <v>0</v>
      </c>
      <c r="DL180" s="1452">
        <f t="shared" si="29"/>
        <v>0</v>
      </c>
    </row>
    <row r="181" spans="1:116" ht="14.25" customHeight="1" x14ac:dyDescent="0.2">
      <c r="A181" s="456"/>
      <c r="B181" s="121"/>
      <c r="C181" s="121"/>
      <c r="D181" s="122"/>
      <c r="E181" s="479"/>
      <c r="F181" s="480"/>
      <c r="G181" s="478"/>
      <c r="H181" s="476"/>
      <c r="I181" s="448"/>
      <c r="J181" s="157"/>
      <c r="K181" s="1055">
        <f t="shared" si="22"/>
        <v>0</v>
      </c>
      <c r="L181" s="1056">
        <f t="shared" si="23"/>
        <v>0</v>
      </c>
      <c r="M181" s="1056">
        <f t="shared" si="24"/>
        <v>0</v>
      </c>
      <c r="N181" s="158"/>
      <c r="O181" s="124"/>
      <c r="P181" s="124"/>
      <c r="Q181" s="158"/>
      <c r="R181" s="1447">
        <f t="shared" si="30"/>
        <v>0</v>
      </c>
      <c r="S181" s="1448">
        <f t="shared" si="31"/>
        <v>0</v>
      </c>
      <c r="T181" s="125"/>
      <c r="U181" s="125"/>
      <c r="W181" s="480"/>
      <c r="X181" s="1065" t="str">
        <f>IF(W181=" "," ",IF(W181="Vehículos",VLOOKUP($X$16,'Datos Indices'!$A$38:$Z$50,22,FALSE),IF(W181="Ipim",VLOOKUP($X$16,'Datos Indices'!$A$38:$Z$50,7,FALSE),IF(W181="Dólar",VLOOKUP($X$16,'Datos Indices'!$A$38:$Z$50,4,FALSE),IF(W181="Gasoil",VLOOKUP($X$16,'Datos Indices'!$A$38:$Z$50,10,FALSE),IF(W181="WPU06 Pesificado",VLOOKUP($X$16,'Datos Indices'!$A$38:$Z$50,26,FALSE),0))))))</f>
        <v xml:space="preserve"> </v>
      </c>
      <c r="Y181" s="1066">
        <f t="shared" si="26"/>
        <v>0</v>
      </c>
      <c r="AA181" s="928"/>
      <c r="AB181" s="1065" t="str">
        <f>IF(AA181=" "," ",IF(AA181="Vehículos",VLOOKUP($X$16,'Datos Indices'!$A$38:$Z$50,22,FALSE),IF(AA181="Ipim",VLOOKUP($X$16,'Datos Indices'!$A$38:$Z$50,7,FALSE),IF(AA181="Dólar",VLOOKUP($X$16,'Datos Indices'!$A$38:$Z$50,4,FALSE),IF(AA181="Gasoil",VLOOKUP($X$16,'Datos Indices'!$A$38:$Z$50,10,FALSE),IF(AA181="WPU06 Pesificado",VLOOKUP($X$16,'Datos Indices'!$A$38:$Z$50,26,FALSE),0))))))</f>
        <v xml:space="preserve"> </v>
      </c>
      <c r="AC181" s="1066">
        <f t="shared" si="25"/>
        <v>0</v>
      </c>
      <c r="AE181" s="1450" t="str">
        <f t="shared" si="27"/>
        <v/>
      </c>
      <c r="AG181" s="1247"/>
      <c r="AH181" s="1247"/>
      <c r="AI181" s="1247"/>
      <c r="AJ181" s="1247"/>
      <c r="AK181" s="1247"/>
      <c r="AL181" s="1247"/>
      <c r="AM181" s="1247"/>
      <c r="AN181" s="1247"/>
      <c r="AO181" s="1247"/>
      <c r="AP181" s="1247"/>
      <c r="AQ181" s="1247"/>
      <c r="AR181" s="1247"/>
      <c r="AS181" s="1247"/>
      <c r="AT181" s="1247"/>
      <c r="AU181" s="1247"/>
      <c r="AV181" s="1247"/>
      <c r="AW181" s="1247"/>
      <c r="AX181" s="1247"/>
      <c r="AY181" s="1247"/>
      <c r="AZ181" s="1247"/>
      <c r="BA181" s="1247"/>
      <c r="BB181" s="1247"/>
      <c r="BC181" s="1247"/>
      <c r="BD181" s="1247"/>
      <c r="BE181" s="1247"/>
      <c r="BF181" s="1247"/>
      <c r="BG181" s="1247"/>
      <c r="BH181" s="1247"/>
      <c r="BI181" s="1247"/>
      <c r="BJ181" s="1247"/>
      <c r="BK181" s="1247"/>
      <c r="BL181" s="1247"/>
      <c r="BM181" s="1247"/>
      <c r="BN181" s="1247"/>
      <c r="BO181" s="1247"/>
      <c r="BP181" s="1247"/>
      <c r="BQ181" s="1247"/>
      <c r="BR181" s="1247"/>
      <c r="BS181" s="1247"/>
      <c r="BT181" s="1247"/>
      <c r="BU181" s="1247"/>
      <c r="BV181" s="1247"/>
      <c r="BW181" s="1247"/>
      <c r="BX181" s="1247"/>
      <c r="BY181" s="1247"/>
      <c r="BZ181" s="1247"/>
      <c r="CA181" s="1247"/>
      <c r="CB181" s="1247"/>
      <c r="CC181" s="1247"/>
      <c r="CD181" s="1247"/>
      <c r="CE181" s="1247"/>
      <c r="CF181" s="1247"/>
      <c r="CG181" s="1247"/>
      <c r="CH181" s="1247"/>
      <c r="CI181" s="1247"/>
      <c r="CJ181" s="1247"/>
      <c r="CK181" s="1247"/>
      <c r="CL181" s="1247"/>
      <c r="CM181" s="1247"/>
      <c r="CN181" s="1247"/>
      <c r="CO181" s="1247"/>
      <c r="CP181" s="1247"/>
      <c r="CQ181" s="1247"/>
      <c r="CR181" s="1247"/>
      <c r="CS181" s="1247"/>
      <c r="CT181" s="1247"/>
      <c r="CU181" s="1247"/>
      <c r="CV181" s="1247"/>
      <c r="CW181" s="1247"/>
      <c r="CX181" s="1247"/>
      <c r="CY181" s="1247"/>
      <c r="CZ181" s="1247"/>
      <c r="DA181" s="1247"/>
      <c r="DB181" s="1247"/>
      <c r="DC181" s="1247"/>
      <c r="DD181" s="1247"/>
      <c r="DE181" s="1247"/>
      <c r="DF181" s="1247"/>
      <c r="DG181" s="1247"/>
      <c r="DH181" s="1247"/>
      <c r="DK181" s="1452">
        <f t="shared" si="28"/>
        <v>0</v>
      </c>
      <c r="DL181" s="1452">
        <f t="shared" si="29"/>
        <v>0</v>
      </c>
    </row>
    <row r="182" spans="1:116" ht="14.25" customHeight="1" x14ac:dyDescent="0.2">
      <c r="A182" s="456"/>
      <c r="B182" s="121"/>
      <c r="C182" s="121"/>
      <c r="D182" s="122"/>
      <c r="E182" s="479"/>
      <c r="F182" s="480"/>
      <c r="G182" s="478"/>
      <c r="H182" s="476"/>
      <c r="I182" s="448"/>
      <c r="J182" s="157"/>
      <c r="K182" s="1055">
        <f t="shared" si="22"/>
        <v>0</v>
      </c>
      <c r="L182" s="1056">
        <f t="shared" si="23"/>
        <v>0</v>
      </c>
      <c r="M182" s="1056">
        <f t="shared" si="24"/>
        <v>0</v>
      </c>
      <c r="N182" s="158"/>
      <c r="O182" s="124"/>
      <c r="P182" s="124"/>
      <c r="Q182" s="158"/>
      <c r="R182" s="1447">
        <f t="shared" si="30"/>
        <v>0</v>
      </c>
      <c r="S182" s="1448">
        <f t="shared" si="31"/>
        <v>0</v>
      </c>
      <c r="T182" s="121"/>
      <c r="U182" s="125"/>
      <c r="W182" s="480"/>
      <c r="X182" s="1065" t="str">
        <f>IF(W182=" "," ",IF(W182="Vehículos",VLOOKUP($X$16,'Datos Indices'!$A$38:$Z$50,22,FALSE),IF(W182="Ipim",VLOOKUP($X$16,'Datos Indices'!$A$38:$Z$50,7,FALSE),IF(W182="Dólar",VLOOKUP($X$16,'Datos Indices'!$A$38:$Z$50,4,FALSE),IF(W182="Gasoil",VLOOKUP($X$16,'Datos Indices'!$A$38:$Z$50,10,FALSE),IF(W182="WPU06 Pesificado",VLOOKUP($X$16,'Datos Indices'!$A$38:$Z$50,26,FALSE),0))))))</f>
        <v xml:space="preserve"> </v>
      </c>
      <c r="Y182" s="1066">
        <f t="shared" si="26"/>
        <v>0</v>
      </c>
      <c r="AA182" s="928"/>
      <c r="AB182" s="1065" t="str">
        <f>IF(AA182=" "," ",IF(AA182="Vehículos",VLOOKUP($X$16,'Datos Indices'!$A$38:$Z$50,22,FALSE),IF(AA182="Ipim",VLOOKUP($X$16,'Datos Indices'!$A$38:$Z$50,7,FALSE),IF(AA182="Dólar",VLOOKUP($X$16,'Datos Indices'!$A$38:$Z$50,4,FALSE),IF(AA182="Gasoil",VLOOKUP($X$16,'Datos Indices'!$A$38:$Z$50,10,FALSE),IF(AA182="WPU06 Pesificado",VLOOKUP($X$16,'Datos Indices'!$A$38:$Z$50,26,FALSE),0))))))</f>
        <v xml:space="preserve"> </v>
      </c>
      <c r="AC182" s="1066">
        <f t="shared" si="25"/>
        <v>0</v>
      </c>
      <c r="AE182" s="1450" t="str">
        <f t="shared" si="27"/>
        <v/>
      </c>
      <c r="AG182" s="1247"/>
      <c r="AH182" s="1247"/>
      <c r="AI182" s="1247"/>
      <c r="AJ182" s="1247"/>
      <c r="AK182" s="1247"/>
      <c r="AL182" s="1247"/>
      <c r="AM182" s="1247"/>
      <c r="AN182" s="1247"/>
      <c r="AO182" s="1247"/>
      <c r="AP182" s="1247"/>
      <c r="AQ182" s="1247"/>
      <c r="AR182" s="1247"/>
      <c r="AS182" s="1247"/>
      <c r="AT182" s="1247"/>
      <c r="AU182" s="1247"/>
      <c r="AV182" s="1247"/>
      <c r="AW182" s="1247"/>
      <c r="AX182" s="1247"/>
      <c r="AY182" s="1247"/>
      <c r="AZ182" s="1247"/>
      <c r="BA182" s="1247"/>
      <c r="BB182" s="1247"/>
      <c r="BC182" s="1247"/>
      <c r="BD182" s="1247"/>
      <c r="BE182" s="1247"/>
      <c r="BF182" s="1247"/>
      <c r="BG182" s="1247"/>
      <c r="BH182" s="1247"/>
      <c r="BI182" s="1247"/>
      <c r="BJ182" s="1247"/>
      <c r="BK182" s="1247"/>
      <c r="BL182" s="1247"/>
      <c r="BM182" s="1247"/>
      <c r="BN182" s="1247"/>
      <c r="BO182" s="1247"/>
      <c r="BP182" s="1247"/>
      <c r="BQ182" s="1247"/>
      <c r="BR182" s="1247"/>
      <c r="BS182" s="1247"/>
      <c r="BT182" s="1247"/>
      <c r="BU182" s="1247"/>
      <c r="BV182" s="1247"/>
      <c r="BW182" s="1247"/>
      <c r="BX182" s="1247"/>
      <c r="BY182" s="1247"/>
      <c r="BZ182" s="1247"/>
      <c r="CA182" s="1247"/>
      <c r="CB182" s="1247"/>
      <c r="CC182" s="1247"/>
      <c r="CD182" s="1247"/>
      <c r="CE182" s="1247"/>
      <c r="CF182" s="1247"/>
      <c r="CG182" s="1247"/>
      <c r="CH182" s="1247"/>
      <c r="CI182" s="1247"/>
      <c r="CJ182" s="1247"/>
      <c r="CK182" s="1247"/>
      <c r="CL182" s="1247"/>
      <c r="CM182" s="1247"/>
      <c r="CN182" s="1247"/>
      <c r="CO182" s="1247"/>
      <c r="CP182" s="1247"/>
      <c r="CQ182" s="1247"/>
      <c r="CR182" s="1247"/>
      <c r="CS182" s="1247"/>
      <c r="CT182" s="1247"/>
      <c r="CU182" s="1247"/>
      <c r="CV182" s="1247"/>
      <c r="CW182" s="1247"/>
      <c r="CX182" s="1247"/>
      <c r="CY182" s="1247"/>
      <c r="CZ182" s="1247"/>
      <c r="DA182" s="1247"/>
      <c r="DB182" s="1247"/>
      <c r="DC182" s="1247"/>
      <c r="DD182" s="1247"/>
      <c r="DE182" s="1247"/>
      <c r="DF182" s="1247"/>
      <c r="DG182" s="1247"/>
      <c r="DH182" s="1247"/>
      <c r="DK182" s="1452">
        <f t="shared" si="28"/>
        <v>0</v>
      </c>
      <c r="DL182" s="1452">
        <f t="shared" si="29"/>
        <v>0</v>
      </c>
    </row>
    <row r="183" spans="1:116" s="1449" customFormat="1" ht="14.25" customHeight="1" x14ac:dyDescent="0.2">
      <c r="A183" s="456"/>
      <c r="B183" s="121"/>
      <c r="C183" s="121"/>
      <c r="D183" s="122"/>
      <c r="E183" s="479"/>
      <c r="F183" s="480"/>
      <c r="G183" s="478"/>
      <c r="H183" s="476"/>
      <c r="I183" s="448"/>
      <c r="J183" s="157"/>
      <c r="K183" s="1055">
        <f t="shared" si="22"/>
        <v>0</v>
      </c>
      <c r="L183" s="1056">
        <f t="shared" si="23"/>
        <v>0</v>
      </c>
      <c r="M183" s="1056">
        <f t="shared" si="24"/>
        <v>0</v>
      </c>
      <c r="N183" s="158"/>
      <c r="O183" s="124"/>
      <c r="P183" s="124"/>
      <c r="Q183" s="158"/>
      <c r="R183" s="1447">
        <f t="shared" si="30"/>
        <v>0</v>
      </c>
      <c r="S183" s="1448">
        <f t="shared" si="31"/>
        <v>0</v>
      </c>
      <c r="T183" s="125"/>
      <c r="U183" s="125"/>
      <c r="W183" s="480"/>
      <c r="X183" s="1065" t="str">
        <f>IF(W183=" "," ",IF(W183="Vehículos",VLOOKUP($X$16,'Datos Indices'!$A$38:$Z$50,22,FALSE),IF(W183="Ipim",VLOOKUP($X$16,'Datos Indices'!$A$38:$Z$50,7,FALSE),IF(W183="Dólar",VLOOKUP($X$16,'Datos Indices'!$A$38:$Z$50,4,FALSE),IF(W183="Gasoil",VLOOKUP($X$16,'Datos Indices'!$A$38:$Z$50,10,FALSE),IF(W183="WPU06 Pesificado",VLOOKUP($X$16,'Datos Indices'!$A$38:$Z$50,26,FALSE),0))))))</f>
        <v xml:space="preserve"> </v>
      </c>
      <c r="Y183" s="1066">
        <f t="shared" si="26"/>
        <v>0</v>
      </c>
      <c r="AA183" s="928"/>
      <c r="AB183" s="1065" t="str">
        <f>IF(AA183=" "," ",IF(AA183="Vehículos",VLOOKUP($X$16,'Datos Indices'!$A$38:$Z$50,22,FALSE),IF(AA183="Ipim",VLOOKUP($X$16,'Datos Indices'!$A$38:$Z$50,7,FALSE),IF(AA183="Dólar",VLOOKUP($X$16,'Datos Indices'!$A$38:$Z$50,4,FALSE),IF(AA183="Gasoil",VLOOKUP($X$16,'Datos Indices'!$A$38:$Z$50,10,FALSE),IF(AA183="WPU06 Pesificado",VLOOKUP($X$16,'Datos Indices'!$A$38:$Z$50,26,FALSE),0))))))</f>
        <v xml:space="preserve"> </v>
      </c>
      <c r="AC183" s="1066">
        <f t="shared" si="25"/>
        <v>0</v>
      </c>
      <c r="AE183" s="1450" t="str">
        <f t="shared" si="27"/>
        <v/>
      </c>
      <c r="AF183" s="1451"/>
      <c r="AG183" s="1247"/>
      <c r="AH183" s="1247"/>
      <c r="AI183" s="1247"/>
      <c r="AJ183" s="1247"/>
      <c r="AK183" s="1247"/>
      <c r="AL183" s="1247"/>
      <c r="AM183" s="1247"/>
      <c r="AN183" s="1247"/>
      <c r="AO183" s="1247"/>
      <c r="AP183" s="1247"/>
      <c r="AQ183" s="1247"/>
      <c r="AR183" s="1247"/>
      <c r="AS183" s="1247"/>
      <c r="AT183" s="1247"/>
      <c r="AU183" s="1247"/>
      <c r="AV183" s="1247"/>
      <c r="AW183" s="1247"/>
      <c r="AX183" s="1247"/>
      <c r="AY183" s="1247"/>
      <c r="AZ183" s="1247"/>
      <c r="BA183" s="1247"/>
      <c r="BB183" s="1247"/>
      <c r="BC183" s="1247"/>
      <c r="BD183" s="1247"/>
      <c r="BE183" s="1247"/>
      <c r="BF183" s="1247"/>
      <c r="BG183" s="1247"/>
      <c r="BH183" s="1247"/>
      <c r="BI183" s="1247"/>
      <c r="BJ183" s="1247"/>
      <c r="BK183" s="1247"/>
      <c r="BL183" s="1247"/>
      <c r="BM183" s="1247"/>
      <c r="BN183" s="1247"/>
      <c r="BO183" s="1247"/>
      <c r="BP183" s="1247"/>
      <c r="BQ183" s="1247"/>
      <c r="BR183" s="1247"/>
      <c r="BS183" s="1247"/>
      <c r="BT183" s="1247"/>
      <c r="BU183" s="1247"/>
      <c r="BV183" s="1247"/>
      <c r="BW183" s="1247"/>
      <c r="BX183" s="1247"/>
      <c r="BY183" s="1247"/>
      <c r="BZ183" s="1247"/>
      <c r="CA183" s="1247"/>
      <c r="CB183" s="1247"/>
      <c r="CC183" s="1247"/>
      <c r="CD183" s="1247"/>
      <c r="CE183" s="1247"/>
      <c r="CF183" s="1247"/>
      <c r="CG183" s="1247"/>
      <c r="CH183" s="1247"/>
      <c r="CI183" s="1247"/>
      <c r="CJ183" s="1247"/>
      <c r="CK183" s="1247"/>
      <c r="CL183" s="1247"/>
      <c r="CM183" s="1247"/>
      <c r="CN183" s="1247"/>
      <c r="CO183" s="1247"/>
      <c r="CP183" s="1247"/>
      <c r="CQ183" s="1247"/>
      <c r="CR183" s="1247"/>
      <c r="CS183" s="1247"/>
      <c r="CT183" s="1247"/>
      <c r="CU183" s="1247"/>
      <c r="CV183" s="1247"/>
      <c r="CW183" s="1247"/>
      <c r="CX183" s="1247"/>
      <c r="CY183" s="1247"/>
      <c r="CZ183" s="1247"/>
      <c r="DA183" s="1247"/>
      <c r="DB183" s="1247"/>
      <c r="DC183" s="1247"/>
      <c r="DD183" s="1247"/>
      <c r="DE183" s="1247"/>
      <c r="DF183" s="1247"/>
      <c r="DG183" s="1247"/>
      <c r="DH183" s="1247"/>
      <c r="DK183" s="1452">
        <f t="shared" si="28"/>
        <v>0</v>
      </c>
      <c r="DL183" s="1452">
        <f t="shared" si="29"/>
        <v>0</v>
      </c>
    </row>
    <row r="184" spans="1:116" ht="14.25" customHeight="1" x14ac:dyDescent="0.2">
      <c r="A184" s="456"/>
      <c r="B184" s="121"/>
      <c r="C184" s="121"/>
      <c r="D184" s="122"/>
      <c r="E184" s="479"/>
      <c r="F184" s="480"/>
      <c r="G184" s="478"/>
      <c r="H184" s="476"/>
      <c r="I184" s="448"/>
      <c r="J184" s="157"/>
      <c r="K184" s="1055">
        <f t="shared" si="22"/>
        <v>0</v>
      </c>
      <c r="L184" s="1056">
        <f t="shared" si="23"/>
        <v>0</v>
      </c>
      <c r="M184" s="1056">
        <f t="shared" si="24"/>
        <v>0</v>
      </c>
      <c r="N184" s="158"/>
      <c r="O184" s="124"/>
      <c r="P184" s="124"/>
      <c r="Q184" s="158"/>
      <c r="R184" s="1447">
        <f t="shared" si="30"/>
        <v>0</v>
      </c>
      <c r="S184" s="1448">
        <f t="shared" si="31"/>
        <v>0</v>
      </c>
      <c r="T184" s="121"/>
      <c r="U184" s="125"/>
      <c r="W184" s="480"/>
      <c r="X184" s="1065" t="str">
        <f>IF(W184=" "," ",IF(W184="Vehículos",VLOOKUP($X$16,'Datos Indices'!$A$38:$Z$50,22,FALSE),IF(W184="Ipim",VLOOKUP($X$16,'Datos Indices'!$A$38:$Z$50,7,FALSE),IF(W184="Dólar",VLOOKUP($X$16,'Datos Indices'!$A$38:$Z$50,4,FALSE),IF(W184="Gasoil",VLOOKUP($X$16,'Datos Indices'!$A$38:$Z$50,10,FALSE),IF(W184="WPU06 Pesificado",VLOOKUP($X$16,'Datos Indices'!$A$38:$Z$50,26,FALSE),0))))))</f>
        <v xml:space="preserve"> </v>
      </c>
      <c r="Y184" s="1066">
        <f t="shared" si="26"/>
        <v>0</v>
      </c>
      <c r="AA184" s="928"/>
      <c r="AB184" s="1065" t="str">
        <f>IF(AA184=" "," ",IF(AA184="Vehículos",VLOOKUP($X$16,'Datos Indices'!$A$38:$Z$50,22,FALSE),IF(AA184="Ipim",VLOOKUP($X$16,'Datos Indices'!$A$38:$Z$50,7,FALSE),IF(AA184="Dólar",VLOOKUP($X$16,'Datos Indices'!$A$38:$Z$50,4,FALSE),IF(AA184="Gasoil",VLOOKUP($X$16,'Datos Indices'!$A$38:$Z$50,10,FALSE),IF(AA184="WPU06 Pesificado",VLOOKUP($X$16,'Datos Indices'!$A$38:$Z$50,26,FALSE),0))))))</f>
        <v xml:space="preserve"> </v>
      </c>
      <c r="AC184" s="1066">
        <f t="shared" si="25"/>
        <v>0</v>
      </c>
      <c r="AE184" s="1450" t="str">
        <f t="shared" si="27"/>
        <v/>
      </c>
      <c r="AG184" s="1247"/>
      <c r="AH184" s="1247"/>
      <c r="AI184" s="1247"/>
      <c r="AJ184" s="1247"/>
      <c r="AK184" s="1247"/>
      <c r="AL184" s="1247"/>
      <c r="AM184" s="1247"/>
      <c r="AN184" s="1247"/>
      <c r="AO184" s="1247"/>
      <c r="AP184" s="1247"/>
      <c r="AQ184" s="1247"/>
      <c r="AR184" s="1247"/>
      <c r="AS184" s="1247"/>
      <c r="AT184" s="1247"/>
      <c r="AU184" s="1247"/>
      <c r="AV184" s="1247"/>
      <c r="AW184" s="1247"/>
      <c r="AX184" s="1247"/>
      <c r="AY184" s="1247"/>
      <c r="AZ184" s="1247"/>
      <c r="BA184" s="1247"/>
      <c r="BB184" s="1247"/>
      <c r="BC184" s="1247"/>
      <c r="BD184" s="1247"/>
      <c r="BE184" s="1247"/>
      <c r="BF184" s="1247"/>
      <c r="BG184" s="1247"/>
      <c r="BH184" s="1247"/>
      <c r="BI184" s="1247"/>
      <c r="BJ184" s="1247"/>
      <c r="BK184" s="1247"/>
      <c r="BL184" s="1247"/>
      <c r="BM184" s="1247"/>
      <c r="BN184" s="1247"/>
      <c r="BO184" s="1247"/>
      <c r="BP184" s="1247"/>
      <c r="BQ184" s="1247"/>
      <c r="BR184" s="1247"/>
      <c r="BS184" s="1247"/>
      <c r="BT184" s="1247"/>
      <c r="BU184" s="1247"/>
      <c r="BV184" s="1247"/>
      <c r="BW184" s="1247"/>
      <c r="BX184" s="1247"/>
      <c r="BY184" s="1247"/>
      <c r="BZ184" s="1247"/>
      <c r="CA184" s="1247"/>
      <c r="CB184" s="1247"/>
      <c r="CC184" s="1247"/>
      <c r="CD184" s="1247"/>
      <c r="CE184" s="1247"/>
      <c r="CF184" s="1247"/>
      <c r="CG184" s="1247"/>
      <c r="CH184" s="1247"/>
      <c r="CI184" s="1247"/>
      <c r="CJ184" s="1247"/>
      <c r="CK184" s="1247"/>
      <c r="CL184" s="1247"/>
      <c r="CM184" s="1247"/>
      <c r="CN184" s="1247"/>
      <c r="CO184" s="1247"/>
      <c r="CP184" s="1247"/>
      <c r="CQ184" s="1247"/>
      <c r="CR184" s="1247"/>
      <c r="CS184" s="1247"/>
      <c r="CT184" s="1247"/>
      <c r="CU184" s="1247"/>
      <c r="CV184" s="1247"/>
      <c r="CW184" s="1247"/>
      <c r="CX184" s="1247"/>
      <c r="CY184" s="1247"/>
      <c r="CZ184" s="1247"/>
      <c r="DA184" s="1247"/>
      <c r="DB184" s="1247"/>
      <c r="DC184" s="1247"/>
      <c r="DD184" s="1247"/>
      <c r="DE184" s="1247"/>
      <c r="DF184" s="1247"/>
      <c r="DG184" s="1247"/>
      <c r="DH184" s="1247"/>
      <c r="DK184" s="1452">
        <f t="shared" si="28"/>
        <v>0</v>
      </c>
      <c r="DL184" s="1452">
        <f t="shared" si="29"/>
        <v>0</v>
      </c>
    </row>
    <row r="185" spans="1:116" ht="14.25" customHeight="1" x14ac:dyDescent="0.2">
      <c r="A185" s="456"/>
      <c r="B185" s="121"/>
      <c r="C185" s="121"/>
      <c r="D185" s="122"/>
      <c r="E185" s="479"/>
      <c r="F185" s="480"/>
      <c r="G185" s="478"/>
      <c r="H185" s="476"/>
      <c r="I185" s="448"/>
      <c r="J185" s="157"/>
      <c r="K185" s="1055">
        <f t="shared" si="22"/>
        <v>0</v>
      </c>
      <c r="L185" s="1056">
        <f t="shared" si="23"/>
        <v>0</v>
      </c>
      <c r="M185" s="1056">
        <f t="shared" si="24"/>
        <v>0</v>
      </c>
      <c r="N185" s="158"/>
      <c r="O185" s="124"/>
      <c r="P185" s="124"/>
      <c r="Q185" s="158"/>
      <c r="R185" s="1447">
        <f t="shared" si="30"/>
        <v>0</v>
      </c>
      <c r="S185" s="1448">
        <f t="shared" si="31"/>
        <v>0</v>
      </c>
      <c r="T185" s="121"/>
      <c r="U185" s="125"/>
      <c r="W185" s="480"/>
      <c r="X185" s="1065" t="str">
        <f>IF(W185=" "," ",IF(W185="Vehículos",VLOOKUP($X$16,'Datos Indices'!$A$38:$Z$50,22,FALSE),IF(W185="Ipim",VLOOKUP($X$16,'Datos Indices'!$A$38:$Z$50,7,FALSE),IF(W185="Dólar",VLOOKUP($X$16,'Datos Indices'!$A$38:$Z$50,4,FALSE),IF(W185="Gasoil",VLOOKUP($X$16,'Datos Indices'!$A$38:$Z$50,10,FALSE),IF(W185="WPU06 Pesificado",VLOOKUP($X$16,'Datos Indices'!$A$38:$Z$50,26,FALSE),0))))))</f>
        <v xml:space="preserve"> </v>
      </c>
      <c r="Y185" s="1066">
        <f t="shared" si="26"/>
        <v>0</v>
      </c>
      <c r="AA185" s="928"/>
      <c r="AB185" s="1065" t="str">
        <f>IF(AA185=" "," ",IF(AA185="Vehículos",VLOOKUP($X$16,'Datos Indices'!$A$38:$Z$50,22,FALSE),IF(AA185="Ipim",VLOOKUP($X$16,'Datos Indices'!$A$38:$Z$50,7,FALSE),IF(AA185="Dólar",VLOOKUP($X$16,'Datos Indices'!$A$38:$Z$50,4,FALSE),IF(AA185="Gasoil",VLOOKUP($X$16,'Datos Indices'!$A$38:$Z$50,10,FALSE),IF(AA185="WPU06 Pesificado",VLOOKUP($X$16,'Datos Indices'!$A$38:$Z$50,26,FALSE),0))))))</f>
        <v xml:space="preserve"> </v>
      </c>
      <c r="AC185" s="1066">
        <f t="shared" si="25"/>
        <v>0</v>
      </c>
      <c r="AE185" s="1450" t="str">
        <f t="shared" si="27"/>
        <v/>
      </c>
      <c r="AG185" s="1247"/>
      <c r="AH185" s="1247"/>
      <c r="AI185" s="1247"/>
      <c r="AJ185" s="1247"/>
      <c r="AK185" s="1247"/>
      <c r="AL185" s="1247"/>
      <c r="AM185" s="1247"/>
      <c r="AN185" s="1247"/>
      <c r="AO185" s="1247"/>
      <c r="AP185" s="1247"/>
      <c r="AQ185" s="1247"/>
      <c r="AR185" s="1247"/>
      <c r="AS185" s="1247"/>
      <c r="AT185" s="1247"/>
      <c r="AU185" s="1247"/>
      <c r="AV185" s="1247"/>
      <c r="AW185" s="1247"/>
      <c r="AX185" s="1247"/>
      <c r="AY185" s="1247"/>
      <c r="AZ185" s="1247"/>
      <c r="BA185" s="1247"/>
      <c r="BB185" s="1247"/>
      <c r="BC185" s="1247"/>
      <c r="BD185" s="1247"/>
      <c r="BE185" s="1247"/>
      <c r="BF185" s="1247"/>
      <c r="BG185" s="1247"/>
      <c r="BH185" s="1247"/>
      <c r="BI185" s="1247"/>
      <c r="BJ185" s="1247"/>
      <c r="BK185" s="1247"/>
      <c r="BL185" s="1247"/>
      <c r="BM185" s="1247"/>
      <c r="BN185" s="1247"/>
      <c r="BO185" s="1247"/>
      <c r="BP185" s="1247"/>
      <c r="BQ185" s="1247"/>
      <c r="BR185" s="1247"/>
      <c r="BS185" s="1247"/>
      <c r="BT185" s="1247"/>
      <c r="BU185" s="1247"/>
      <c r="BV185" s="1247"/>
      <c r="BW185" s="1247"/>
      <c r="BX185" s="1247"/>
      <c r="BY185" s="1247"/>
      <c r="BZ185" s="1247"/>
      <c r="CA185" s="1247"/>
      <c r="CB185" s="1247"/>
      <c r="CC185" s="1247"/>
      <c r="CD185" s="1247"/>
      <c r="CE185" s="1247"/>
      <c r="CF185" s="1247"/>
      <c r="CG185" s="1247"/>
      <c r="CH185" s="1247"/>
      <c r="CI185" s="1247"/>
      <c r="CJ185" s="1247"/>
      <c r="CK185" s="1247"/>
      <c r="CL185" s="1247"/>
      <c r="CM185" s="1247"/>
      <c r="CN185" s="1247"/>
      <c r="CO185" s="1247"/>
      <c r="CP185" s="1247"/>
      <c r="CQ185" s="1247"/>
      <c r="CR185" s="1247"/>
      <c r="CS185" s="1247"/>
      <c r="CT185" s="1247"/>
      <c r="CU185" s="1247"/>
      <c r="CV185" s="1247"/>
      <c r="CW185" s="1247"/>
      <c r="CX185" s="1247"/>
      <c r="CY185" s="1247"/>
      <c r="CZ185" s="1247"/>
      <c r="DA185" s="1247"/>
      <c r="DB185" s="1247"/>
      <c r="DC185" s="1247"/>
      <c r="DD185" s="1247"/>
      <c r="DE185" s="1247"/>
      <c r="DF185" s="1247"/>
      <c r="DG185" s="1247"/>
      <c r="DH185" s="1247"/>
      <c r="DK185" s="1452">
        <f t="shared" si="28"/>
        <v>0</v>
      </c>
      <c r="DL185" s="1452">
        <f t="shared" si="29"/>
        <v>0</v>
      </c>
    </row>
    <row r="186" spans="1:116" s="1449" customFormat="1" ht="14.25" customHeight="1" x14ac:dyDescent="0.2">
      <c r="A186" s="456"/>
      <c r="B186" s="121"/>
      <c r="C186" s="121"/>
      <c r="D186" s="122"/>
      <c r="E186" s="479"/>
      <c r="F186" s="480"/>
      <c r="G186" s="478"/>
      <c r="H186" s="476"/>
      <c r="I186" s="448"/>
      <c r="J186" s="157"/>
      <c r="K186" s="1055">
        <f t="shared" si="22"/>
        <v>0</v>
      </c>
      <c r="L186" s="1056">
        <f t="shared" si="23"/>
        <v>0</v>
      </c>
      <c r="M186" s="1056">
        <f t="shared" si="24"/>
        <v>0</v>
      </c>
      <c r="N186" s="158"/>
      <c r="O186" s="124"/>
      <c r="P186" s="124"/>
      <c r="Q186" s="158"/>
      <c r="R186" s="1447">
        <f t="shared" si="30"/>
        <v>0</v>
      </c>
      <c r="S186" s="1448">
        <f t="shared" si="31"/>
        <v>0</v>
      </c>
      <c r="T186" s="121"/>
      <c r="U186" s="125"/>
      <c r="W186" s="480"/>
      <c r="X186" s="1065" t="str">
        <f>IF(W186=" "," ",IF(W186="Vehículos",VLOOKUP($X$16,'Datos Indices'!$A$38:$Z$50,22,FALSE),IF(W186="Ipim",VLOOKUP($X$16,'Datos Indices'!$A$38:$Z$50,7,FALSE),IF(W186="Dólar",VLOOKUP($X$16,'Datos Indices'!$A$38:$Z$50,4,FALSE),IF(W186="Gasoil",VLOOKUP($X$16,'Datos Indices'!$A$38:$Z$50,10,FALSE),IF(W186="WPU06 Pesificado",VLOOKUP($X$16,'Datos Indices'!$A$38:$Z$50,26,FALSE),0))))))</f>
        <v xml:space="preserve"> </v>
      </c>
      <c r="Y186" s="1066">
        <f t="shared" si="26"/>
        <v>0</v>
      </c>
      <c r="AA186" s="928"/>
      <c r="AB186" s="1065" t="str">
        <f>IF(AA186=" "," ",IF(AA186="Vehículos",VLOOKUP($X$16,'Datos Indices'!$A$38:$Z$50,22,FALSE),IF(AA186="Ipim",VLOOKUP($X$16,'Datos Indices'!$A$38:$Z$50,7,FALSE),IF(AA186="Dólar",VLOOKUP($X$16,'Datos Indices'!$A$38:$Z$50,4,FALSE),IF(AA186="Gasoil",VLOOKUP($X$16,'Datos Indices'!$A$38:$Z$50,10,FALSE),IF(AA186="WPU06 Pesificado",VLOOKUP($X$16,'Datos Indices'!$A$38:$Z$50,26,FALSE),0))))))</f>
        <v xml:space="preserve"> </v>
      </c>
      <c r="AC186" s="1066">
        <f t="shared" si="25"/>
        <v>0</v>
      </c>
      <c r="AE186" s="1450" t="str">
        <f t="shared" si="27"/>
        <v/>
      </c>
      <c r="AF186" s="1451"/>
      <c r="AG186" s="1247"/>
      <c r="AH186" s="1247"/>
      <c r="AI186" s="1247"/>
      <c r="AJ186" s="1247"/>
      <c r="AK186" s="1247"/>
      <c r="AL186" s="1247"/>
      <c r="AM186" s="1247"/>
      <c r="AN186" s="1247"/>
      <c r="AO186" s="1247"/>
      <c r="AP186" s="1247"/>
      <c r="AQ186" s="1247"/>
      <c r="AR186" s="1247"/>
      <c r="AS186" s="1247"/>
      <c r="AT186" s="1247"/>
      <c r="AU186" s="1247"/>
      <c r="AV186" s="1247"/>
      <c r="AW186" s="1247"/>
      <c r="AX186" s="1247"/>
      <c r="AY186" s="1247"/>
      <c r="AZ186" s="1247"/>
      <c r="BA186" s="1247"/>
      <c r="BB186" s="1247"/>
      <c r="BC186" s="1247"/>
      <c r="BD186" s="1247"/>
      <c r="BE186" s="1247"/>
      <c r="BF186" s="1247"/>
      <c r="BG186" s="1247"/>
      <c r="BH186" s="1247"/>
      <c r="BI186" s="1247"/>
      <c r="BJ186" s="1247"/>
      <c r="BK186" s="1247"/>
      <c r="BL186" s="1247"/>
      <c r="BM186" s="1247"/>
      <c r="BN186" s="1247"/>
      <c r="BO186" s="1247"/>
      <c r="BP186" s="1247"/>
      <c r="BQ186" s="1247"/>
      <c r="BR186" s="1247"/>
      <c r="BS186" s="1247"/>
      <c r="BT186" s="1247"/>
      <c r="BU186" s="1247"/>
      <c r="BV186" s="1247"/>
      <c r="BW186" s="1247"/>
      <c r="BX186" s="1247"/>
      <c r="BY186" s="1247"/>
      <c r="BZ186" s="1247"/>
      <c r="CA186" s="1247"/>
      <c r="CB186" s="1247"/>
      <c r="CC186" s="1247"/>
      <c r="CD186" s="1247"/>
      <c r="CE186" s="1247"/>
      <c r="CF186" s="1247"/>
      <c r="CG186" s="1247"/>
      <c r="CH186" s="1247"/>
      <c r="CI186" s="1247"/>
      <c r="CJ186" s="1247"/>
      <c r="CK186" s="1247"/>
      <c r="CL186" s="1247"/>
      <c r="CM186" s="1247"/>
      <c r="CN186" s="1247"/>
      <c r="CO186" s="1247"/>
      <c r="CP186" s="1247"/>
      <c r="CQ186" s="1247"/>
      <c r="CR186" s="1247"/>
      <c r="CS186" s="1247"/>
      <c r="CT186" s="1247"/>
      <c r="CU186" s="1247"/>
      <c r="CV186" s="1247"/>
      <c r="CW186" s="1247"/>
      <c r="CX186" s="1247"/>
      <c r="CY186" s="1247"/>
      <c r="CZ186" s="1247"/>
      <c r="DA186" s="1247"/>
      <c r="DB186" s="1247"/>
      <c r="DC186" s="1247"/>
      <c r="DD186" s="1247"/>
      <c r="DE186" s="1247"/>
      <c r="DF186" s="1247"/>
      <c r="DG186" s="1247"/>
      <c r="DH186" s="1247"/>
      <c r="DK186" s="1452">
        <f t="shared" si="28"/>
        <v>0</v>
      </c>
      <c r="DL186" s="1452">
        <f t="shared" si="29"/>
        <v>0</v>
      </c>
    </row>
    <row r="187" spans="1:116" s="1449" customFormat="1" ht="14.25" customHeight="1" x14ac:dyDescent="0.2">
      <c r="A187" s="456"/>
      <c r="B187" s="121"/>
      <c r="C187" s="121"/>
      <c r="D187" s="122"/>
      <c r="E187" s="479"/>
      <c r="F187" s="480"/>
      <c r="G187" s="478"/>
      <c r="H187" s="476"/>
      <c r="I187" s="448"/>
      <c r="J187" s="157"/>
      <c r="K187" s="1055">
        <f t="shared" si="22"/>
        <v>0</v>
      </c>
      <c r="L187" s="1056">
        <f t="shared" si="23"/>
        <v>0</v>
      </c>
      <c r="M187" s="1056">
        <f t="shared" si="24"/>
        <v>0</v>
      </c>
      <c r="N187" s="158"/>
      <c r="O187" s="124"/>
      <c r="P187" s="124"/>
      <c r="Q187" s="158"/>
      <c r="R187" s="1447">
        <f t="shared" si="30"/>
        <v>0</v>
      </c>
      <c r="S187" s="1448">
        <f t="shared" si="31"/>
        <v>0</v>
      </c>
      <c r="T187" s="121"/>
      <c r="U187" s="125"/>
      <c r="W187" s="480"/>
      <c r="X187" s="1065" t="str">
        <f>IF(W187=" "," ",IF(W187="Vehículos",VLOOKUP($X$16,'Datos Indices'!$A$38:$Z$50,22,FALSE),IF(W187="Ipim",VLOOKUP($X$16,'Datos Indices'!$A$38:$Z$50,7,FALSE),IF(W187="Dólar",VLOOKUP($X$16,'Datos Indices'!$A$38:$Z$50,4,FALSE),IF(W187="Gasoil",VLOOKUP($X$16,'Datos Indices'!$A$38:$Z$50,10,FALSE),IF(W187="WPU06 Pesificado",VLOOKUP($X$16,'Datos Indices'!$A$38:$Z$50,26,FALSE),0))))))</f>
        <v xml:space="preserve"> </v>
      </c>
      <c r="Y187" s="1066">
        <f t="shared" si="26"/>
        <v>0</v>
      </c>
      <c r="AA187" s="928"/>
      <c r="AB187" s="1065" t="str">
        <f>IF(AA187=" "," ",IF(AA187="Vehículos",VLOOKUP($X$16,'Datos Indices'!$A$38:$Z$50,22,FALSE),IF(AA187="Ipim",VLOOKUP($X$16,'Datos Indices'!$A$38:$Z$50,7,FALSE),IF(AA187="Dólar",VLOOKUP($X$16,'Datos Indices'!$A$38:$Z$50,4,FALSE),IF(AA187="Gasoil",VLOOKUP($X$16,'Datos Indices'!$A$38:$Z$50,10,FALSE),IF(AA187="WPU06 Pesificado",VLOOKUP($X$16,'Datos Indices'!$A$38:$Z$50,26,FALSE),0))))))</f>
        <v xml:space="preserve"> </v>
      </c>
      <c r="AC187" s="1066">
        <f t="shared" si="25"/>
        <v>0</v>
      </c>
      <c r="AE187" s="1450" t="str">
        <f t="shared" si="27"/>
        <v/>
      </c>
      <c r="AF187" s="1451"/>
      <c r="AG187" s="1247"/>
      <c r="AH187" s="1247"/>
      <c r="AI187" s="1247"/>
      <c r="AJ187" s="1247"/>
      <c r="AK187" s="1247"/>
      <c r="AL187" s="1247"/>
      <c r="AM187" s="1247"/>
      <c r="AN187" s="1247"/>
      <c r="AO187" s="1247"/>
      <c r="AP187" s="1247"/>
      <c r="AQ187" s="1247"/>
      <c r="AR187" s="1247"/>
      <c r="AS187" s="1247"/>
      <c r="AT187" s="1247"/>
      <c r="AU187" s="1247"/>
      <c r="AV187" s="1247"/>
      <c r="AW187" s="1247"/>
      <c r="AX187" s="1247"/>
      <c r="AY187" s="1247"/>
      <c r="AZ187" s="1247"/>
      <c r="BA187" s="1247"/>
      <c r="BB187" s="1247"/>
      <c r="BC187" s="1247"/>
      <c r="BD187" s="1247"/>
      <c r="BE187" s="1247"/>
      <c r="BF187" s="1247"/>
      <c r="BG187" s="1247"/>
      <c r="BH187" s="1247"/>
      <c r="BI187" s="1247"/>
      <c r="BJ187" s="1247"/>
      <c r="BK187" s="1247"/>
      <c r="BL187" s="1247"/>
      <c r="BM187" s="1247"/>
      <c r="BN187" s="1247"/>
      <c r="BO187" s="1247"/>
      <c r="BP187" s="1247"/>
      <c r="BQ187" s="1247"/>
      <c r="BR187" s="1247"/>
      <c r="BS187" s="1247"/>
      <c r="BT187" s="1247"/>
      <c r="BU187" s="1247"/>
      <c r="BV187" s="1247"/>
      <c r="BW187" s="1247"/>
      <c r="BX187" s="1247"/>
      <c r="BY187" s="1247"/>
      <c r="BZ187" s="1247"/>
      <c r="CA187" s="1247"/>
      <c r="CB187" s="1247"/>
      <c r="CC187" s="1247"/>
      <c r="CD187" s="1247"/>
      <c r="CE187" s="1247"/>
      <c r="CF187" s="1247"/>
      <c r="CG187" s="1247"/>
      <c r="CH187" s="1247"/>
      <c r="CI187" s="1247"/>
      <c r="CJ187" s="1247"/>
      <c r="CK187" s="1247"/>
      <c r="CL187" s="1247"/>
      <c r="CM187" s="1247"/>
      <c r="CN187" s="1247"/>
      <c r="CO187" s="1247"/>
      <c r="CP187" s="1247"/>
      <c r="CQ187" s="1247"/>
      <c r="CR187" s="1247"/>
      <c r="CS187" s="1247"/>
      <c r="CT187" s="1247"/>
      <c r="CU187" s="1247"/>
      <c r="CV187" s="1247"/>
      <c r="CW187" s="1247"/>
      <c r="CX187" s="1247"/>
      <c r="CY187" s="1247"/>
      <c r="CZ187" s="1247"/>
      <c r="DA187" s="1247"/>
      <c r="DB187" s="1247"/>
      <c r="DC187" s="1247"/>
      <c r="DD187" s="1247"/>
      <c r="DE187" s="1247"/>
      <c r="DF187" s="1247"/>
      <c r="DG187" s="1247"/>
      <c r="DH187" s="1247"/>
      <c r="DK187" s="1452">
        <f t="shared" si="28"/>
        <v>0</v>
      </c>
      <c r="DL187" s="1452">
        <f t="shared" si="29"/>
        <v>0</v>
      </c>
    </row>
    <row r="188" spans="1:116" s="1449" customFormat="1" ht="14.25" customHeight="1" x14ac:dyDescent="0.2">
      <c r="A188" s="456"/>
      <c r="B188" s="121"/>
      <c r="C188" s="121"/>
      <c r="D188" s="122"/>
      <c r="E188" s="479"/>
      <c r="F188" s="480"/>
      <c r="G188" s="478"/>
      <c r="H188" s="476"/>
      <c r="I188" s="448"/>
      <c r="J188" s="157"/>
      <c r="K188" s="1055">
        <f t="shared" si="22"/>
        <v>0</v>
      </c>
      <c r="L188" s="1056">
        <f t="shared" si="23"/>
        <v>0</v>
      </c>
      <c r="M188" s="1056">
        <f t="shared" si="24"/>
        <v>0</v>
      </c>
      <c r="N188" s="158"/>
      <c r="O188" s="124"/>
      <c r="P188" s="124"/>
      <c r="Q188" s="158"/>
      <c r="R188" s="1447">
        <f t="shared" si="30"/>
        <v>0</v>
      </c>
      <c r="S188" s="1448">
        <f t="shared" si="31"/>
        <v>0</v>
      </c>
      <c r="T188" s="125"/>
      <c r="U188" s="125"/>
      <c r="W188" s="480"/>
      <c r="X188" s="1065" t="str">
        <f>IF(W188=" "," ",IF(W188="Vehículos",VLOOKUP($X$16,'Datos Indices'!$A$38:$Z$50,22,FALSE),IF(W188="Ipim",VLOOKUP($X$16,'Datos Indices'!$A$38:$Z$50,7,FALSE),IF(W188="Dólar",VLOOKUP($X$16,'Datos Indices'!$A$38:$Z$50,4,FALSE),IF(W188="Gasoil",VLOOKUP($X$16,'Datos Indices'!$A$38:$Z$50,10,FALSE),IF(W188="WPU06 Pesificado",VLOOKUP($X$16,'Datos Indices'!$A$38:$Z$50,26,FALSE),0))))))</f>
        <v xml:space="preserve"> </v>
      </c>
      <c r="Y188" s="1066">
        <f t="shared" si="26"/>
        <v>0</v>
      </c>
      <c r="AA188" s="928"/>
      <c r="AB188" s="1065" t="str">
        <f>IF(AA188=" "," ",IF(AA188="Vehículos",VLOOKUP($X$16,'Datos Indices'!$A$38:$Z$50,22,FALSE),IF(AA188="Ipim",VLOOKUP($X$16,'Datos Indices'!$A$38:$Z$50,7,FALSE),IF(AA188="Dólar",VLOOKUP($X$16,'Datos Indices'!$A$38:$Z$50,4,FALSE),IF(AA188="Gasoil",VLOOKUP($X$16,'Datos Indices'!$A$38:$Z$50,10,FALSE),IF(AA188="WPU06 Pesificado",VLOOKUP($X$16,'Datos Indices'!$A$38:$Z$50,26,FALSE),0))))))</f>
        <v xml:space="preserve"> </v>
      </c>
      <c r="AC188" s="1066">
        <f t="shared" si="25"/>
        <v>0</v>
      </c>
      <c r="AE188" s="1450" t="str">
        <f t="shared" si="27"/>
        <v/>
      </c>
      <c r="AF188" s="1451"/>
      <c r="AG188" s="1247"/>
      <c r="AH188" s="1247"/>
      <c r="AI188" s="1247"/>
      <c r="AJ188" s="1247"/>
      <c r="AK188" s="1247"/>
      <c r="AL188" s="1247"/>
      <c r="AM188" s="1247"/>
      <c r="AN188" s="1247"/>
      <c r="AO188" s="1247"/>
      <c r="AP188" s="1247"/>
      <c r="AQ188" s="1247"/>
      <c r="AR188" s="1247"/>
      <c r="AS188" s="1247"/>
      <c r="AT188" s="1247"/>
      <c r="AU188" s="1247"/>
      <c r="AV188" s="1247"/>
      <c r="AW188" s="1247"/>
      <c r="AX188" s="1247"/>
      <c r="AY188" s="1247"/>
      <c r="AZ188" s="1247"/>
      <c r="BA188" s="1247"/>
      <c r="BB188" s="1247"/>
      <c r="BC188" s="1247"/>
      <c r="BD188" s="1247"/>
      <c r="BE188" s="1247"/>
      <c r="BF188" s="1247"/>
      <c r="BG188" s="1247"/>
      <c r="BH188" s="1247"/>
      <c r="BI188" s="1247"/>
      <c r="BJ188" s="1247"/>
      <c r="BK188" s="1247"/>
      <c r="BL188" s="1247"/>
      <c r="BM188" s="1247"/>
      <c r="BN188" s="1247"/>
      <c r="BO188" s="1247"/>
      <c r="BP188" s="1247"/>
      <c r="BQ188" s="1247"/>
      <c r="BR188" s="1247"/>
      <c r="BS188" s="1247"/>
      <c r="BT188" s="1247"/>
      <c r="BU188" s="1247"/>
      <c r="BV188" s="1247"/>
      <c r="BW188" s="1247"/>
      <c r="BX188" s="1247"/>
      <c r="BY188" s="1247"/>
      <c r="BZ188" s="1247"/>
      <c r="CA188" s="1247"/>
      <c r="CB188" s="1247"/>
      <c r="CC188" s="1247"/>
      <c r="CD188" s="1247"/>
      <c r="CE188" s="1247"/>
      <c r="CF188" s="1247"/>
      <c r="CG188" s="1247"/>
      <c r="CH188" s="1247"/>
      <c r="CI188" s="1247"/>
      <c r="CJ188" s="1247"/>
      <c r="CK188" s="1247"/>
      <c r="CL188" s="1247"/>
      <c r="CM188" s="1247"/>
      <c r="CN188" s="1247"/>
      <c r="CO188" s="1247"/>
      <c r="CP188" s="1247"/>
      <c r="CQ188" s="1247"/>
      <c r="CR188" s="1247"/>
      <c r="CS188" s="1247"/>
      <c r="CT188" s="1247"/>
      <c r="CU188" s="1247"/>
      <c r="CV188" s="1247"/>
      <c r="CW188" s="1247"/>
      <c r="CX188" s="1247"/>
      <c r="CY188" s="1247"/>
      <c r="CZ188" s="1247"/>
      <c r="DA188" s="1247"/>
      <c r="DB188" s="1247"/>
      <c r="DC188" s="1247"/>
      <c r="DD188" s="1247"/>
      <c r="DE188" s="1247"/>
      <c r="DF188" s="1247"/>
      <c r="DG188" s="1247"/>
      <c r="DH188" s="1247"/>
      <c r="DK188" s="1452">
        <f t="shared" si="28"/>
        <v>0</v>
      </c>
      <c r="DL188" s="1452">
        <f t="shared" si="29"/>
        <v>0</v>
      </c>
    </row>
    <row r="189" spans="1:116" s="1449" customFormat="1" ht="14.25" customHeight="1" x14ac:dyDescent="0.2">
      <c r="A189" s="456"/>
      <c r="B189" s="121"/>
      <c r="C189" s="121"/>
      <c r="D189" s="122"/>
      <c r="E189" s="479"/>
      <c r="F189" s="480"/>
      <c r="G189" s="478"/>
      <c r="H189" s="476"/>
      <c r="I189" s="448"/>
      <c r="J189" s="157"/>
      <c r="K189" s="1055">
        <f t="shared" si="22"/>
        <v>0</v>
      </c>
      <c r="L189" s="1056">
        <f t="shared" si="23"/>
        <v>0</v>
      </c>
      <c r="M189" s="1056">
        <f t="shared" si="24"/>
        <v>0</v>
      </c>
      <c r="N189" s="158"/>
      <c r="O189" s="124"/>
      <c r="P189" s="124"/>
      <c r="Q189" s="158"/>
      <c r="R189" s="1447">
        <f t="shared" si="30"/>
        <v>0</v>
      </c>
      <c r="S189" s="1448">
        <f t="shared" si="31"/>
        <v>0</v>
      </c>
      <c r="T189" s="121"/>
      <c r="U189" s="125"/>
      <c r="W189" s="480"/>
      <c r="X189" s="1065" t="str">
        <f>IF(W189=" "," ",IF(W189="Vehículos",VLOOKUP($X$16,'Datos Indices'!$A$38:$Z$50,22,FALSE),IF(W189="Ipim",VLOOKUP($X$16,'Datos Indices'!$A$38:$Z$50,7,FALSE),IF(W189="Dólar",VLOOKUP($X$16,'Datos Indices'!$A$38:$Z$50,4,FALSE),IF(W189="Gasoil",VLOOKUP($X$16,'Datos Indices'!$A$38:$Z$50,10,FALSE),IF(W189="WPU06 Pesificado",VLOOKUP($X$16,'Datos Indices'!$A$38:$Z$50,26,FALSE),0))))))</f>
        <v xml:space="preserve"> </v>
      </c>
      <c r="Y189" s="1066">
        <f t="shared" si="26"/>
        <v>0</v>
      </c>
      <c r="AA189" s="928"/>
      <c r="AB189" s="1065" t="str">
        <f>IF(AA189=" "," ",IF(AA189="Vehículos",VLOOKUP($X$16,'Datos Indices'!$A$38:$Z$50,22,FALSE),IF(AA189="Ipim",VLOOKUP($X$16,'Datos Indices'!$A$38:$Z$50,7,FALSE),IF(AA189="Dólar",VLOOKUP($X$16,'Datos Indices'!$A$38:$Z$50,4,FALSE),IF(AA189="Gasoil",VLOOKUP($X$16,'Datos Indices'!$A$38:$Z$50,10,FALSE),IF(AA189="WPU06 Pesificado",VLOOKUP($X$16,'Datos Indices'!$A$38:$Z$50,26,FALSE),0))))))</f>
        <v xml:space="preserve"> </v>
      </c>
      <c r="AC189" s="1066">
        <f t="shared" si="25"/>
        <v>0</v>
      </c>
      <c r="AE189" s="1450" t="str">
        <f t="shared" si="27"/>
        <v/>
      </c>
      <c r="AF189" s="1451"/>
      <c r="AG189" s="1247"/>
      <c r="AH189" s="1247"/>
      <c r="AI189" s="1247"/>
      <c r="AJ189" s="1247"/>
      <c r="AK189" s="1247"/>
      <c r="AL189" s="1247"/>
      <c r="AM189" s="1247"/>
      <c r="AN189" s="1247"/>
      <c r="AO189" s="1247"/>
      <c r="AP189" s="1247"/>
      <c r="AQ189" s="1247"/>
      <c r="AR189" s="1247"/>
      <c r="AS189" s="1247"/>
      <c r="AT189" s="1247"/>
      <c r="AU189" s="1247"/>
      <c r="AV189" s="1247"/>
      <c r="AW189" s="1247"/>
      <c r="AX189" s="1247"/>
      <c r="AY189" s="1247"/>
      <c r="AZ189" s="1247"/>
      <c r="BA189" s="1247"/>
      <c r="BB189" s="1247"/>
      <c r="BC189" s="1247"/>
      <c r="BD189" s="1247"/>
      <c r="BE189" s="1247"/>
      <c r="BF189" s="1247"/>
      <c r="BG189" s="1247"/>
      <c r="BH189" s="1247"/>
      <c r="BI189" s="1247"/>
      <c r="BJ189" s="1247"/>
      <c r="BK189" s="1247"/>
      <c r="BL189" s="1247"/>
      <c r="BM189" s="1247"/>
      <c r="BN189" s="1247"/>
      <c r="BO189" s="1247"/>
      <c r="BP189" s="1247"/>
      <c r="BQ189" s="1247"/>
      <c r="BR189" s="1247"/>
      <c r="BS189" s="1247"/>
      <c r="BT189" s="1247"/>
      <c r="BU189" s="1247"/>
      <c r="BV189" s="1247"/>
      <c r="BW189" s="1247"/>
      <c r="BX189" s="1247"/>
      <c r="BY189" s="1247"/>
      <c r="BZ189" s="1247"/>
      <c r="CA189" s="1247"/>
      <c r="CB189" s="1247"/>
      <c r="CC189" s="1247"/>
      <c r="CD189" s="1247"/>
      <c r="CE189" s="1247"/>
      <c r="CF189" s="1247"/>
      <c r="CG189" s="1247"/>
      <c r="CH189" s="1247"/>
      <c r="CI189" s="1247"/>
      <c r="CJ189" s="1247"/>
      <c r="CK189" s="1247"/>
      <c r="CL189" s="1247"/>
      <c r="CM189" s="1247"/>
      <c r="CN189" s="1247"/>
      <c r="CO189" s="1247"/>
      <c r="CP189" s="1247"/>
      <c r="CQ189" s="1247"/>
      <c r="CR189" s="1247"/>
      <c r="CS189" s="1247"/>
      <c r="CT189" s="1247"/>
      <c r="CU189" s="1247"/>
      <c r="CV189" s="1247"/>
      <c r="CW189" s="1247"/>
      <c r="CX189" s="1247"/>
      <c r="CY189" s="1247"/>
      <c r="CZ189" s="1247"/>
      <c r="DA189" s="1247"/>
      <c r="DB189" s="1247"/>
      <c r="DC189" s="1247"/>
      <c r="DD189" s="1247"/>
      <c r="DE189" s="1247"/>
      <c r="DF189" s="1247"/>
      <c r="DG189" s="1247"/>
      <c r="DH189" s="1247"/>
      <c r="DK189" s="1452">
        <f t="shared" si="28"/>
        <v>0</v>
      </c>
      <c r="DL189" s="1452">
        <f t="shared" si="29"/>
        <v>0</v>
      </c>
    </row>
    <row r="190" spans="1:116" ht="14.25" customHeight="1" x14ac:dyDescent="0.2">
      <c r="A190" s="456"/>
      <c r="B190" s="121"/>
      <c r="C190" s="121"/>
      <c r="D190" s="122"/>
      <c r="E190" s="479"/>
      <c r="F190" s="480"/>
      <c r="G190" s="478"/>
      <c r="H190" s="476"/>
      <c r="I190" s="448"/>
      <c r="J190" s="157"/>
      <c r="K190" s="1055">
        <f t="shared" si="22"/>
        <v>0</v>
      </c>
      <c r="L190" s="1056">
        <f t="shared" si="23"/>
        <v>0</v>
      </c>
      <c r="M190" s="1056">
        <f t="shared" si="24"/>
        <v>0</v>
      </c>
      <c r="N190" s="158"/>
      <c r="O190" s="124"/>
      <c r="P190" s="124"/>
      <c r="Q190" s="158"/>
      <c r="R190" s="1447">
        <f t="shared" si="30"/>
        <v>0</v>
      </c>
      <c r="S190" s="1448">
        <f t="shared" si="31"/>
        <v>0</v>
      </c>
      <c r="T190" s="121"/>
      <c r="U190" s="125"/>
      <c r="W190" s="480"/>
      <c r="X190" s="1065" t="str">
        <f>IF(W190=" "," ",IF(W190="Vehículos",VLOOKUP($X$16,'Datos Indices'!$A$38:$Z$50,22,FALSE),IF(W190="Ipim",VLOOKUP($X$16,'Datos Indices'!$A$38:$Z$50,7,FALSE),IF(W190="Dólar",VLOOKUP($X$16,'Datos Indices'!$A$38:$Z$50,4,FALSE),IF(W190="Gasoil",VLOOKUP($X$16,'Datos Indices'!$A$38:$Z$50,10,FALSE),IF(W190="WPU06 Pesificado",VLOOKUP($X$16,'Datos Indices'!$A$38:$Z$50,26,FALSE),0))))))</f>
        <v xml:space="preserve"> </v>
      </c>
      <c r="Y190" s="1066">
        <f t="shared" si="26"/>
        <v>0</v>
      </c>
      <c r="AA190" s="928"/>
      <c r="AB190" s="1065" t="str">
        <f>IF(AA190=" "," ",IF(AA190="Vehículos",VLOOKUP($X$16,'Datos Indices'!$A$38:$Z$50,22,FALSE),IF(AA190="Ipim",VLOOKUP($X$16,'Datos Indices'!$A$38:$Z$50,7,FALSE),IF(AA190="Dólar",VLOOKUP($X$16,'Datos Indices'!$A$38:$Z$50,4,FALSE),IF(AA190="Gasoil",VLOOKUP($X$16,'Datos Indices'!$A$38:$Z$50,10,FALSE),IF(AA190="WPU06 Pesificado",VLOOKUP($X$16,'Datos Indices'!$A$38:$Z$50,26,FALSE),0))))))</f>
        <v xml:space="preserve"> </v>
      </c>
      <c r="AC190" s="1066">
        <f t="shared" si="25"/>
        <v>0</v>
      </c>
      <c r="AE190" s="1450" t="str">
        <f t="shared" si="27"/>
        <v/>
      </c>
      <c r="AG190" s="1247"/>
      <c r="AH190" s="1247"/>
      <c r="AI190" s="1247"/>
      <c r="AJ190" s="1247"/>
      <c r="AK190" s="1247"/>
      <c r="AL190" s="1247"/>
      <c r="AM190" s="1247"/>
      <c r="AN190" s="1247"/>
      <c r="AO190" s="1247"/>
      <c r="AP190" s="1247"/>
      <c r="AQ190" s="1247"/>
      <c r="AR190" s="1247"/>
      <c r="AS190" s="1247"/>
      <c r="AT190" s="1247"/>
      <c r="AU190" s="1247"/>
      <c r="AV190" s="1247"/>
      <c r="AW190" s="1247"/>
      <c r="AX190" s="1247"/>
      <c r="AY190" s="1247"/>
      <c r="AZ190" s="1247"/>
      <c r="BA190" s="1247"/>
      <c r="BB190" s="1247"/>
      <c r="BC190" s="1247"/>
      <c r="BD190" s="1247"/>
      <c r="BE190" s="1247"/>
      <c r="BF190" s="1247"/>
      <c r="BG190" s="1247"/>
      <c r="BH190" s="1247"/>
      <c r="BI190" s="1247"/>
      <c r="BJ190" s="1247"/>
      <c r="BK190" s="1247"/>
      <c r="BL190" s="1247"/>
      <c r="BM190" s="1247"/>
      <c r="BN190" s="1247"/>
      <c r="BO190" s="1247"/>
      <c r="BP190" s="1247"/>
      <c r="BQ190" s="1247"/>
      <c r="BR190" s="1247"/>
      <c r="BS190" s="1247"/>
      <c r="BT190" s="1247"/>
      <c r="BU190" s="1247"/>
      <c r="BV190" s="1247"/>
      <c r="BW190" s="1247"/>
      <c r="BX190" s="1247"/>
      <c r="BY190" s="1247"/>
      <c r="BZ190" s="1247"/>
      <c r="CA190" s="1247"/>
      <c r="CB190" s="1247"/>
      <c r="CC190" s="1247"/>
      <c r="CD190" s="1247"/>
      <c r="CE190" s="1247"/>
      <c r="CF190" s="1247"/>
      <c r="CG190" s="1247"/>
      <c r="CH190" s="1247"/>
      <c r="CI190" s="1247"/>
      <c r="CJ190" s="1247"/>
      <c r="CK190" s="1247"/>
      <c r="CL190" s="1247"/>
      <c r="CM190" s="1247"/>
      <c r="CN190" s="1247"/>
      <c r="CO190" s="1247"/>
      <c r="CP190" s="1247"/>
      <c r="CQ190" s="1247"/>
      <c r="CR190" s="1247"/>
      <c r="CS190" s="1247"/>
      <c r="CT190" s="1247"/>
      <c r="CU190" s="1247"/>
      <c r="CV190" s="1247"/>
      <c r="CW190" s="1247"/>
      <c r="CX190" s="1247"/>
      <c r="CY190" s="1247"/>
      <c r="CZ190" s="1247"/>
      <c r="DA190" s="1247"/>
      <c r="DB190" s="1247"/>
      <c r="DC190" s="1247"/>
      <c r="DD190" s="1247"/>
      <c r="DE190" s="1247"/>
      <c r="DF190" s="1247"/>
      <c r="DG190" s="1247"/>
      <c r="DH190" s="1247"/>
      <c r="DK190" s="1452">
        <f t="shared" si="28"/>
        <v>0</v>
      </c>
      <c r="DL190" s="1452">
        <f t="shared" si="29"/>
        <v>0</v>
      </c>
    </row>
    <row r="191" spans="1:116" ht="14.25" customHeight="1" x14ac:dyDescent="0.2">
      <c r="A191" s="456"/>
      <c r="B191" s="121"/>
      <c r="C191" s="121"/>
      <c r="D191" s="122"/>
      <c r="E191" s="479"/>
      <c r="F191" s="480"/>
      <c r="G191" s="478"/>
      <c r="H191" s="476"/>
      <c r="I191" s="448"/>
      <c r="J191" s="157"/>
      <c r="K191" s="1055">
        <f t="shared" si="22"/>
        <v>0</v>
      </c>
      <c r="L191" s="1056">
        <f t="shared" si="23"/>
        <v>0</v>
      </c>
      <c r="M191" s="1056">
        <f t="shared" si="24"/>
        <v>0</v>
      </c>
      <c r="N191" s="158"/>
      <c r="O191" s="124"/>
      <c r="P191" s="124"/>
      <c r="Q191" s="158"/>
      <c r="R191" s="1447">
        <f t="shared" si="30"/>
        <v>0</v>
      </c>
      <c r="S191" s="1448">
        <f t="shared" si="31"/>
        <v>0</v>
      </c>
      <c r="T191" s="125"/>
      <c r="U191" s="125"/>
      <c r="W191" s="480"/>
      <c r="X191" s="1065" t="str">
        <f>IF(W191=" "," ",IF(W191="Vehículos",VLOOKUP($X$16,'Datos Indices'!$A$38:$Z$50,22,FALSE),IF(W191="Ipim",VLOOKUP($X$16,'Datos Indices'!$A$38:$Z$50,7,FALSE),IF(W191="Dólar",VLOOKUP($X$16,'Datos Indices'!$A$38:$Z$50,4,FALSE),IF(W191="Gasoil",VLOOKUP($X$16,'Datos Indices'!$A$38:$Z$50,10,FALSE),IF(W191="WPU06 Pesificado",VLOOKUP($X$16,'Datos Indices'!$A$38:$Z$50,26,FALSE),0))))))</f>
        <v xml:space="preserve"> </v>
      </c>
      <c r="Y191" s="1066">
        <f t="shared" si="26"/>
        <v>0</v>
      </c>
      <c r="AA191" s="928"/>
      <c r="AB191" s="1065" t="str">
        <f>IF(AA191=" "," ",IF(AA191="Vehículos",VLOOKUP($X$16,'Datos Indices'!$A$38:$Z$50,22,FALSE),IF(AA191="Ipim",VLOOKUP($X$16,'Datos Indices'!$A$38:$Z$50,7,FALSE),IF(AA191="Dólar",VLOOKUP($X$16,'Datos Indices'!$A$38:$Z$50,4,FALSE),IF(AA191="Gasoil",VLOOKUP($X$16,'Datos Indices'!$A$38:$Z$50,10,FALSE),IF(AA191="WPU06 Pesificado",VLOOKUP($X$16,'Datos Indices'!$A$38:$Z$50,26,FALSE),0))))))</f>
        <v xml:space="preserve"> </v>
      </c>
      <c r="AC191" s="1066">
        <f t="shared" si="25"/>
        <v>0</v>
      </c>
      <c r="AE191" s="1450" t="str">
        <f t="shared" si="27"/>
        <v/>
      </c>
      <c r="AG191" s="1247"/>
      <c r="AH191" s="1247"/>
      <c r="AI191" s="1247"/>
      <c r="AJ191" s="1247"/>
      <c r="AK191" s="1247"/>
      <c r="AL191" s="1247"/>
      <c r="AM191" s="1247"/>
      <c r="AN191" s="1247"/>
      <c r="AO191" s="1247"/>
      <c r="AP191" s="1247"/>
      <c r="AQ191" s="1247"/>
      <c r="AR191" s="1247"/>
      <c r="AS191" s="1247"/>
      <c r="AT191" s="1247"/>
      <c r="AU191" s="1247"/>
      <c r="AV191" s="1247"/>
      <c r="AW191" s="1247"/>
      <c r="AX191" s="1247"/>
      <c r="AY191" s="1247"/>
      <c r="AZ191" s="1247"/>
      <c r="BA191" s="1247"/>
      <c r="BB191" s="1247"/>
      <c r="BC191" s="1247"/>
      <c r="BD191" s="1247"/>
      <c r="BE191" s="1247"/>
      <c r="BF191" s="1247"/>
      <c r="BG191" s="1247"/>
      <c r="BH191" s="1247"/>
      <c r="BI191" s="1247"/>
      <c r="BJ191" s="1247"/>
      <c r="BK191" s="1247"/>
      <c r="BL191" s="1247"/>
      <c r="BM191" s="1247"/>
      <c r="BN191" s="1247"/>
      <c r="BO191" s="1247"/>
      <c r="BP191" s="1247"/>
      <c r="BQ191" s="1247"/>
      <c r="BR191" s="1247"/>
      <c r="BS191" s="1247"/>
      <c r="BT191" s="1247"/>
      <c r="BU191" s="1247"/>
      <c r="BV191" s="1247"/>
      <c r="BW191" s="1247"/>
      <c r="BX191" s="1247"/>
      <c r="BY191" s="1247"/>
      <c r="BZ191" s="1247"/>
      <c r="CA191" s="1247"/>
      <c r="CB191" s="1247"/>
      <c r="CC191" s="1247"/>
      <c r="CD191" s="1247"/>
      <c r="CE191" s="1247"/>
      <c r="CF191" s="1247"/>
      <c r="CG191" s="1247"/>
      <c r="CH191" s="1247"/>
      <c r="CI191" s="1247"/>
      <c r="CJ191" s="1247"/>
      <c r="CK191" s="1247"/>
      <c r="CL191" s="1247"/>
      <c r="CM191" s="1247"/>
      <c r="CN191" s="1247"/>
      <c r="CO191" s="1247"/>
      <c r="CP191" s="1247"/>
      <c r="CQ191" s="1247"/>
      <c r="CR191" s="1247"/>
      <c r="CS191" s="1247"/>
      <c r="CT191" s="1247"/>
      <c r="CU191" s="1247"/>
      <c r="CV191" s="1247"/>
      <c r="CW191" s="1247"/>
      <c r="CX191" s="1247"/>
      <c r="CY191" s="1247"/>
      <c r="CZ191" s="1247"/>
      <c r="DA191" s="1247"/>
      <c r="DB191" s="1247"/>
      <c r="DC191" s="1247"/>
      <c r="DD191" s="1247"/>
      <c r="DE191" s="1247"/>
      <c r="DF191" s="1247"/>
      <c r="DG191" s="1247"/>
      <c r="DH191" s="1247"/>
      <c r="DK191" s="1452">
        <f t="shared" si="28"/>
        <v>0</v>
      </c>
      <c r="DL191" s="1452">
        <f t="shared" si="29"/>
        <v>0</v>
      </c>
    </row>
    <row r="192" spans="1:116" ht="14.25" customHeight="1" x14ac:dyDescent="0.2">
      <c r="A192" s="456"/>
      <c r="B192" s="121"/>
      <c r="C192" s="121"/>
      <c r="D192" s="122"/>
      <c r="E192" s="479"/>
      <c r="F192" s="480"/>
      <c r="G192" s="478"/>
      <c r="H192" s="476"/>
      <c r="I192" s="448"/>
      <c r="J192" s="157"/>
      <c r="K192" s="1055">
        <f t="shared" si="22"/>
        <v>0</v>
      </c>
      <c r="L192" s="1056">
        <f t="shared" si="23"/>
        <v>0</v>
      </c>
      <c r="M192" s="1056">
        <f t="shared" si="24"/>
        <v>0</v>
      </c>
      <c r="N192" s="158"/>
      <c r="O192" s="124"/>
      <c r="P192" s="124"/>
      <c r="Q192" s="158"/>
      <c r="R192" s="1447">
        <f t="shared" si="30"/>
        <v>0</v>
      </c>
      <c r="S192" s="1448">
        <f t="shared" si="31"/>
        <v>0</v>
      </c>
      <c r="T192" s="121"/>
      <c r="U192" s="125"/>
      <c r="W192" s="480"/>
      <c r="X192" s="1065" t="str">
        <f>IF(W192=" "," ",IF(W192="Vehículos",VLOOKUP($X$16,'Datos Indices'!$A$38:$Z$50,22,FALSE),IF(W192="Ipim",VLOOKUP($X$16,'Datos Indices'!$A$38:$Z$50,7,FALSE),IF(W192="Dólar",VLOOKUP($X$16,'Datos Indices'!$A$38:$Z$50,4,FALSE),IF(W192="Gasoil",VLOOKUP($X$16,'Datos Indices'!$A$38:$Z$50,10,FALSE),IF(W192="WPU06 Pesificado",VLOOKUP($X$16,'Datos Indices'!$A$38:$Z$50,26,FALSE),0))))))</f>
        <v xml:space="preserve"> </v>
      </c>
      <c r="Y192" s="1066">
        <f t="shared" si="26"/>
        <v>0</v>
      </c>
      <c r="AA192" s="928"/>
      <c r="AB192" s="1065" t="str">
        <f>IF(AA192=" "," ",IF(AA192="Vehículos",VLOOKUP($X$16,'Datos Indices'!$A$38:$Z$50,22,FALSE),IF(AA192="Ipim",VLOOKUP($X$16,'Datos Indices'!$A$38:$Z$50,7,FALSE),IF(AA192="Dólar",VLOOKUP($X$16,'Datos Indices'!$A$38:$Z$50,4,FALSE),IF(AA192="Gasoil",VLOOKUP($X$16,'Datos Indices'!$A$38:$Z$50,10,FALSE),IF(AA192="WPU06 Pesificado",VLOOKUP($X$16,'Datos Indices'!$A$38:$Z$50,26,FALSE),0))))))</f>
        <v xml:space="preserve"> </v>
      </c>
      <c r="AC192" s="1066">
        <f t="shared" si="25"/>
        <v>0</v>
      </c>
      <c r="AE192" s="1450" t="str">
        <f t="shared" si="27"/>
        <v/>
      </c>
      <c r="AG192" s="1247"/>
      <c r="AH192" s="1247"/>
      <c r="AI192" s="1247"/>
      <c r="AJ192" s="1247"/>
      <c r="AK192" s="1247"/>
      <c r="AL192" s="1247"/>
      <c r="AM192" s="1247"/>
      <c r="AN192" s="1247"/>
      <c r="AO192" s="1247"/>
      <c r="AP192" s="1247"/>
      <c r="AQ192" s="1247"/>
      <c r="AR192" s="1247"/>
      <c r="AS192" s="1247"/>
      <c r="AT192" s="1247"/>
      <c r="AU192" s="1247"/>
      <c r="AV192" s="1247"/>
      <c r="AW192" s="1247"/>
      <c r="AX192" s="1247"/>
      <c r="AY192" s="1247"/>
      <c r="AZ192" s="1247"/>
      <c r="BA192" s="1247"/>
      <c r="BB192" s="1247"/>
      <c r="BC192" s="1247"/>
      <c r="BD192" s="1247"/>
      <c r="BE192" s="1247"/>
      <c r="BF192" s="1247"/>
      <c r="BG192" s="1247"/>
      <c r="BH192" s="1247"/>
      <c r="BI192" s="1247"/>
      <c r="BJ192" s="1247"/>
      <c r="BK192" s="1247"/>
      <c r="BL192" s="1247"/>
      <c r="BM192" s="1247"/>
      <c r="BN192" s="1247"/>
      <c r="BO192" s="1247"/>
      <c r="BP192" s="1247"/>
      <c r="BQ192" s="1247"/>
      <c r="BR192" s="1247"/>
      <c r="BS192" s="1247"/>
      <c r="BT192" s="1247"/>
      <c r="BU192" s="1247"/>
      <c r="BV192" s="1247"/>
      <c r="BW192" s="1247"/>
      <c r="BX192" s="1247"/>
      <c r="BY192" s="1247"/>
      <c r="BZ192" s="1247"/>
      <c r="CA192" s="1247"/>
      <c r="CB192" s="1247"/>
      <c r="CC192" s="1247"/>
      <c r="CD192" s="1247"/>
      <c r="CE192" s="1247"/>
      <c r="CF192" s="1247"/>
      <c r="CG192" s="1247"/>
      <c r="CH192" s="1247"/>
      <c r="CI192" s="1247"/>
      <c r="CJ192" s="1247"/>
      <c r="CK192" s="1247"/>
      <c r="CL192" s="1247"/>
      <c r="CM192" s="1247"/>
      <c r="CN192" s="1247"/>
      <c r="CO192" s="1247"/>
      <c r="CP192" s="1247"/>
      <c r="CQ192" s="1247"/>
      <c r="CR192" s="1247"/>
      <c r="CS192" s="1247"/>
      <c r="CT192" s="1247"/>
      <c r="CU192" s="1247"/>
      <c r="CV192" s="1247"/>
      <c r="CW192" s="1247"/>
      <c r="CX192" s="1247"/>
      <c r="CY192" s="1247"/>
      <c r="CZ192" s="1247"/>
      <c r="DA192" s="1247"/>
      <c r="DB192" s="1247"/>
      <c r="DC192" s="1247"/>
      <c r="DD192" s="1247"/>
      <c r="DE192" s="1247"/>
      <c r="DF192" s="1247"/>
      <c r="DG192" s="1247"/>
      <c r="DH192" s="1247"/>
      <c r="DK192" s="1452">
        <f t="shared" si="28"/>
        <v>0</v>
      </c>
      <c r="DL192" s="1452">
        <f t="shared" si="29"/>
        <v>0</v>
      </c>
    </row>
    <row r="193" spans="1:116" ht="14.25" customHeight="1" x14ac:dyDescent="0.2">
      <c r="A193" s="456"/>
      <c r="B193" s="121"/>
      <c r="C193" s="121"/>
      <c r="D193" s="122"/>
      <c r="E193" s="479"/>
      <c r="F193" s="480"/>
      <c r="G193" s="478"/>
      <c r="H193" s="476"/>
      <c r="I193" s="448"/>
      <c r="J193" s="157"/>
      <c r="K193" s="1055">
        <f t="shared" si="22"/>
        <v>0</v>
      </c>
      <c r="L193" s="1056">
        <f t="shared" si="23"/>
        <v>0</v>
      </c>
      <c r="M193" s="1056">
        <f t="shared" si="24"/>
        <v>0</v>
      </c>
      <c r="N193" s="158"/>
      <c r="O193" s="124"/>
      <c r="P193" s="124"/>
      <c r="Q193" s="158"/>
      <c r="R193" s="1447">
        <f t="shared" si="30"/>
        <v>0</v>
      </c>
      <c r="S193" s="1448">
        <f t="shared" si="31"/>
        <v>0</v>
      </c>
      <c r="T193" s="125"/>
      <c r="U193" s="125"/>
      <c r="W193" s="480"/>
      <c r="X193" s="1065" t="str">
        <f>IF(W193=" "," ",IF(W193="Vehículos",VLOOKUP($X$16,'Datos Indices'!$A$38:$Z$50,22,FALSE),IF(W193="Ipim",VLOOKUP($X$16,'Datos Indices'!$A$38:$Z$50,7,FALSE),IF(W193="Dólar",VLOOKUP($X$16,'Datos Indices'!$A$38:$Z$50,4,FALSE),IF(W193="Gasoil",VLOOKUP($X$16,'Datos Indices'!$A$38:$Z$50,10,FALSE),IF(W193="WPU06 Pesificado",VLOOKUP($X$16,'Datos Indices'!$A$38:$Z$50,26,FALSE),0))))))</f>
        <v xml:space="preserve"> </v>
      </c>
      <c r="Y193" s="1066">
        <f t="shared" si="26"/>
        <v>0</v>
      </c>
      <c r="AA193" s="928"/>
      <c r="AB193" s="1065" t="str">
        <f>IF(AA193=" "," ",IF(AA193="Vehículos",VLOOKUP($X$16,'Datos Indices'!$A$38:$Z$50,22,FALSE),IF(AA193="Ipim",VLOOKUP($X$16,'Datos Indices'!$A$38:$Z$50,7,FALSE),IF(AA193="Dólar",VLOOKUP($X$16,'Datos Indices'!$A$38:$Z$50,4,FALSE),IF(AA193="Gasoil",VLOOKUP($X$16,'Datos Indices'!$A$38:$Z$50,10,FALSE),IF(AA193="WPU06 Pesificado",VLOOKUP($X$16,'Datos Indices'!$A$38:$Z$50,26,FALSE),0))))))</f>
        <v xml:space="preserve"> </v>
      </c>
      <c r="AC193" s="1066">
        <f t="shared" si="25"/>
        <v>0</v>
      </c>
      <c r="AE193" s="1450" t="str">
        <f t="shared" si="27"/>
        <v/>
      </c>
      <c r="AG193" s="1247"/>
      <c r="AH193" s="1247"/>
      <c r="AI193" s="1247"/>
      <c r="AJ193" s="1247"/>
      <c r="AK193" s="1247"/>
      <c r="AL193" s="1247"/>
      <c r="AM193" s="1247"/>
      <c r="AN193" s="1247"/>
      <c r="AO193" s="1247"/>
      <c r="AP193" s="1247"/>
      <c r="AQ193" s="1247"/>
      <c r="AR193" s="1247"/>
      <c r="AS193" s="1247"/>
      <c r="AT193" s="1247"/>
      <c r="AU193" s="1247"/>
      <c r="AV193" s="1247"/>
      <c r="AW193" s="1247"/>
      <c r="AX193" s="1247"/>
      <c r="AY193" s="1247"/>
      <c r="AZ193" s="1247"/>
      <c r="BA193" s="1247"/>
      <c r="BB193" s="1247"/>
      <c r="BC193" s="1247"/>
      <c r="BD193" s="1247"/>
      <c r="BE193" s="1247"/>
      <c r="BF193" s="1247"/>
      <c r="BG193" s="1247"/>
      <c r="BH193" s="1247"/>
      <c r="BI193" s="1247"/>
      <c r="BJ193" s="1247"/>
      <c r="BK193" s="1247"/>
      <c r="BL193" s="1247"/>
      <c r="BM193" s="1247"/>
      <c r="BN193" s="1247"/>
      <c r="BO193" s="1247"/>
      <c r="BP193" s="1247"/>
      <c r="BQ193" s="1247"/>
      <c r="BR193" s="1247"/>
      <c r="BS193" s="1247"/>
      <c r="BT193" s="1247"/>
      <c r="BU193" s="1247"/>
      <c r="BV193" s="1247"/>
      <c r="BW193" s="1247"/>
      <c r="BX193" s="1247"/>
      <c r="BY193" s="1247"/>
      <c r="BZ193" s="1247"/>
      <c r="CA193" s="1247"/>
      <c r="CB193" s="1247"/>
      <c r="CC193" s="1247"/>
      <c r="CD193" s="1247"/>
      <c r="CE193" s="1247"/>
      <c r="CF193" s="1247"/>
      <c r="CG193" s="1247"/>
      <c r="CH193" s="1247"/>
      <c r="CI193" s="1247"/>
      <c r="CJ193" s="1247"/>
      <c r="CK193" s="1247"/>
      <c r="CL193" s="1247"/>
      <c r="CM193" s="1247"/>
      <c r="CN193" s="1247"/>
      <c r="CO193" s="1247"/>
      <c r="CP193" s="1247"/>
      <c r="CQ193" s="1247"/>
      <c r="CR193" s="1247"/>
      <c r="CS193" s="1247"/>
      <c r="CT193" s="1247"/>
      <c r="CU193" s="1247"/>
      <c r="CV193" s="1247"/>
      <c r="CW193" s="1247"/>
      <c r="CX193" s="1247"/>
      <c r="CY193" s="1247"/>
      <c r="CZ193" s="1247"/>
      <c r="DA193" s="1247"/>
      <c r="DB193" s="1247"/>
      <c r="DC193" s="1247"/>
      <c r="DD193" s="1247"/>
      <c r="DE193" s="1247"/>
      <c r="DF193" s="1247"/>
      <c r="DG193" s="1247"/>
      <c r="DH193" s="1247"/>
      <c r="DK193" s="1452">
        <f t="shared" si="28"/>
        <v>0</v>
      </c>
      <c r="DL193" s="1452">
        <f t="shared" si="29"/>
        <v>0</v>
      </c>
    </row>
    <row r="194" spans="1:116" ht="14.25" customHeight="1" x14ac:dyDescent="0.2">
      <c r="A194" s="456"/>
      <c r="B194" s="121"/>
      <c r="C194" s="121"/>
      <c r="D194" s="122"/>
      <c r="E194" s="479"/>
      <c r="F194" s="480"/>
      <c r="G194" s="478"/>
      <c r="H194" s="476"/>
      <c r="I194" s="448"/>
      <c r="J194" s="157"/>
      <c r="K194" s="1055">
        <f t="shared" si="22"/>
        <v>0</v>
      </c>
      <c r="L194" s="1056">
        <f t="shared" si="23"/>
        <v>0</v>
      </c>
      <c r="M194" s="1056">
        <f t="shared" si="24"/>
        <v>0</v>
      </c>
      <c r="N194" s="158"/>
      <c r="O194" s="124"/>
      <c r="P194" s="124"/>
      <c r="Q194" s="158"/>
      <c r="R194" s="1447">
        <f>(M194+N194+O194+P194+Q194)*C194*D194</f>
        <v>0</v>
      </c>
      <c r="S194" s="1448">
        <f>R194*$C$9</f>
        <v>0</v>
      </c>
      <c r="T194" s="121"/>
      <c r="U194" s="125"/>
      <c r="W194" s="480"/>
      <c r="X194" s="1065" t="str">
        <f>IF(W194=" "," ",IF(W194="Vehículos",VLOOKUP($X$16,'Datos Indices'!$A$38:$Z$50,22,FALSE),IF(W194="Ipim",VLOOKUP($X$16,'Datos Indices'!$A$38:$Z$50,7,FALSE),IF(W194="Dólar",VLOOKUP($X$16,'Datos Indices'!$A$38:$Z$50,4,FALSE),IF(W194="Gasoil",VLOOKUP($X$16,'Datos Indices'!$A$38:$Z$50,10,FALSE),IF(W194="WPU06 Pesificado",VLOOKUP($X$16,'Datos Indices'!$A$38:$Z$50,26,FALSE),0))))))</f>
        <v xml:space="preserve"> </v>
      </c>
      <c r="Y194" s="1066">
        <f t="shared" si="26"/>
        <v>0</v>
      </c>
      <c r="AA194" s="928"/>
      <c r="AB194" s="1065" t="str">
        <f>IF(AA194=" "," ",IF(AA194="Vehículos",VLOOKUP($X$16,'Datos Indices'!$A$38:$Z$50,22,FALSE),IF(AA194="Ipim",VLOOKUP($X$16,'Datos Indices'!$A$38:$Z$50,7,FALSE),IF(AA194="Dólar",VLOOKUP($X$16,'Datos Indices'!$A$38:$Z$50,4,FALSE),IF(AA194="Gasoil",VLOOKUP($X$16,'Datos Indices'!$A$38:$Z$50,10,FALSE),IF(AA194="WPU06 Pesificado",VLOOKUP($X$16,'Datos Indices'!$A$38:$Z$50,26,FALSE),0))))))</f>
        <v xml:space="preserve"> </v>
      </c>
      <c r="AC194" s="1066">
        <f t="shared" si="25"/>
        <v>0</v>
      </c>
      <c r="AE194" s="1450" t="str">
        <f t="shared" si="27"/>
        <v/>
      </c>
      <c r="AG194" s="1247"/>
      <c r="AH194" s="1247"/>
      <c r="AI194" s="1247"/>
      <c r="AJ194" s="1247"/>
      <c r="AK194" s="1247"/>
      <c r="AL194" s="1247"/>
      <c r="AM194" s="1247"/>
      <c r="AN194" s="1247"/>
      <c r="AO194" s="1247"/>
      <c r="AP194" s="1247"/>
      <c r="AQ194" s="1247"/>
      <c r="AR194" s="1247"/>
      <c r="AS194" s="1247"/>
      <c r="AT194" s="1247"/>
      <c r="AU194" s="1247"/>
      <c r="AV194" s="1247"/>
      <c r="AW194" s="1247"/>
      <c r="AX194" s="1247"/>
      <c r="AY194" s="1247"/>
      <c r="AZ194" s="1247"/>
      <c r="BA194" s="1247"/>
      <c r="BB194" s="1247"/>
      <c r="BC194" s="1247"/>
      <c r="BD194" s="1247"/>
      <c r="BE194" s="1247"/>
      <c r="BF194" s="1247"/>
      <c r="BG194" s="1247"/>
      <c r="BH194" s="1247"/>
      <c r="BI194" s="1247"/>
      <c r="BJ194" s="1247"/>
      <c r="BK194" s="1247"/>
      <c r="BL194" s="1247"/>
      <c r="BM194" s="1247"/>
      <c r="BN194" s="1247"/>
      <c r="BO194" s="1247"/>
      <c r="BP194" s="1247"/>
      <c r="BQ194" s="1247"/>
      <c r="BR194" s="1247"/>
      <c r="BS194" s="1247"/>
      <c r="BT194" s="1247"/>
      <c r="BU194" s="1247"/>
      <c r="BV194" s="1247"/>
      <c r="BW194" s="1247"/>
      <c r="BX194" s="1247"/>
      <c r="BY194" s="1247"/>
      <c r="BZ194" s="1247"/>
      <c r="CA194" s="1247"/>
      <c r="CB194" s="1247"/>
      <c r="CC194" s="1247"/>
      <c r="CD194" s="1247"/>
      <c r="CE194" s="1247"/>
      <c r="CF194" s="1247"/>
      <c r="CG194" s="1247"/>
      <c r="CH194" s="1247"/>
      <c r="CI194" s="1247"/>
      <c r="CJ194" s="1247"/>
      <c r="CK194" s="1247"/>
      <c r="CL194" s="1247"/>
      <c r="CM194" s="1247"/>
      <c r="CN194" s="1247"/>
      <c r="CO194" s="1247"/>
      <c r="CP194" s="1247"/>
      <c r="CQ194" s="1247"/>
      <c r="CR194" s="1247"/>
      <c r="CS194" s="1247"/>
      <c r="CT194" s="1247"/>
      <c r="CU194" s="1247"/>
      <c r="CV194" s="1247"/>
      <c r="CW194" s="1247"/>
      <c r="CX194" s="1247"/>
      <c r="CY194" s="1247"/>
      <c r="CZ194" s="1247"/>
      <c r="DA194" s="1247"/>
      <c r="DB194" s="1247"/>
      <c r="DC194" s="1247"/>
      <c r="DD194" s="1247"/>
      <c r="DE194" s="1247"/>
      <c r="DF194" s="1247"/>
      <c r="DG194" s="1247"/>
      <c r="DH194" s="1247"/>
      <c r="DK194" s="1452">
        <f t="shared" si="28"/>
        <v>0</v>
      </c>
      <c r="DL194" s="1452">
        <f t="shared" si="29"/>
        <v>0</v>
      </c>
    </row>
    <row r="195" spans="1:116" ht="14.25" customHeight="1" x14ac:dyDescent="0.2">
      <c r="A195" s="456"/>
      <c r="B195" s="121"/>
      <c r="C195" s="121"/>
      <c r="D195" s="122"/>
      <c r="E195" s="479"/>
      <c r="F195" s="480"/>
      <c r="G195" s="478"/>
      <c r="H195" s="476"/>
      <c r="I195" s="448"/>
      <c r="J195" s="157"/>
      <c r="K195" s="1055">
        <f t="shared" si="22"/>
        <v>0</v>
      </c>
      <c r="L195" s="1056">
        <f t="shared" si="23"/>
        <v>0</v>
      </c>
      <c r="M195" s="1056">
        <f t="shared" si="24"/>
        <v>0</v>
      </c>
      <c r="N195" s="158"/>
      <c r="O195" s="124"/>
      <c r="P195" s="124"/>
      <c r="Q195" s="158"/>
      <c r="R195" s="1447">
        <f t="shared" ref="R195:R200" si="32">(M195+N195+O195+P195+Q195)*C195*D195</f>
        <v>0</v>
      </c>
      <c r="S195" s="1448">
        <f t="shared" ref="S195:S200" si="33">R195*$C$9</f>
        <v>0</v>
      </c>
      <c r="T195" s="121"/>
      <c r="U195" s="125"/>
      <c r="W195" s="480"/>
      <c r="X195" s="1065" t="str">
        <f>IF(W195=" "," ",IF(W195="Vehículos",VLOOKUP($X$16,'Datos Indices'!$A$38:$Z$50,22,FALSE),IF(W195="Ipim",VLOOKUP($X$16,'Datos Indices'!$A$38:$Z$50,7,FALSE),IF(W195="Dólar",VLOOKUP($X$16,'Datos Indices'!$A$38:$Z$50,4,FALSE),IF(W195="Gasoil",VLOOKUP($X$16,'Datos Indices'!$A$38:$Z$50,10,FALSE),IF(W195="WPU06 Pesificado",VLOOKUP($X$16,'Datos Indices'!$A$38:$Z$50,26,FALSE),0))))))</f>
        <v xml:space="preserve"> </v>
      </c>
      <c r="Y195" s="1066">
        <f t="shared" si="26"/>
        <v>0</v>
      </c>
      <c r="AA195" s="928"/>
      <c r="AB195" s="1065" t="str">
        <f>IF(AA195=" "," ",IF(AA195="Vehículos",VLOOKUP($X$16,'Datos Indices'!$A$38:$Z$50,22,FALSE),IF(AA195="Ipim",VLOOKUP($X$16,'Datos Indices'!$A$38:$Z$50,7,FALSE),IF(AA195="Dólar",VLOOKUP($X$16,'Datos Indices'!$A$38:$Z$50,4,FALSE),IF(AA195="Gasoil",VLOOKUP($X$16,'Datos Indices'!$A$38:$Z$50,10,FALSE),IF(AA195="WPU06 Pesificado",VLOOKUP($X$16,'Datos Indices'!$A$38:$Z$50,26,FALSE),0))))))</f>
        <v xml:space="preserve"> </v>
      </c>
      <c r="AC195" s="1066">
        <f t="shared" si="25"/>
        <v>0</v>
      </c>
      <c r="AE195" s="1450" t="str">
        <f t="shared" si="27"/>
        <v/>
      </c>
      <c r="AG195" s="1247"/>
      <c r="AH195" s="1247"/>
      <c r="AI195" s="1247"/>
      <c r="AJ195" s="1247"/>
      <c r="AK195" s="1247"/>
      <c r="AL195" s="1247"/>
      <c r="AM195" s="1247"/>
      <c r="AN195" s="1247"/>
      <c r="AO195" s="1247"/>
      <c r="AP195" s="1247"/>
      <c r="AQ195" s="1247"/>
      <c r="AR195" s="1247"/>
      <c r="AS195" s="1247"/>
      <c r="AT195" s="1247"/>
      <c r="AU195" s="1247"/>
      <c r="AV195" s="1247"/>
      <c r="AW195" s="1247"/>
      <c r="AX195" s="1247"/>
      <c r="AY195" s="1247"/>
      <c r="AZ195" s="1247"/>
      <c r="BA195" s="1247"/>
      <c r="BB195" s="1247"/>
      <c r="BC195" s="1247"/>
      <c r="BD195" s="1247"/>
      <c r="BE195" s="1247"/>
      <c r="BF195" s="1247"/>
      <c r="BG195" s="1247"/>
      <c r="BH195" s="1247"/>
      <c r="BI195" s="1247"/>
      <c r="BJ195" s="1247"/>
      <c r="BK195" s="1247"/>
      <c r="BL195" s="1247"/>
      <c r="BM195" s="1247"/>
      <c r="BN195" s="1247"/>
      <c r="BO195" s="1247"/>
      <c r="BP195" s="1247"/>
      <c r="BQ195" s="1247"/>
      <c r="BR195" s="1247"/>
      <c r="BS195" s="1247"/>
      <c r="BT195" s="1247"/>
      <c r="BU195" s="1247"/>
      <c r="BV195" s="1247"/>
      <c r="BW195" s="1247"/>
      <c r="BX195" s="1247"/>
      <c r="BY195" s="1247"/>
      <c r="BZ195" s="1247"/>
      <c r="CA195" s="1247"/>
      <c r="CB195" s="1247"/>
      <c r="CC195" s="1247"/>
      <c r="CD195" s="1247"/>
      <c r="CE195" s="1247"/>
      <c r="CF195" s="1247"/>
      <c r="CG195" s="1247"/>
      <c r="CH195" s="1247"/>
      <c r="CI195" s="1247"/>
      <c r="CJ195" s="1247"/>
      <c r="CK195" s="1247"/>
      <c r="CL195" s="1247"/>
      <c r="CM195" s="1247"/>
      <c r="CN195" s="1247"/>
      <c r="CO195" s="1247"/>
      <c r="CP195" s="1247"/>
      <c r="CQ195" s="1247"/>
      <c r="CR195" s="1247"/>
      <c r="CS195" s="1247"/>
      <c r="CT195" s="1247"/>
      <c r="CU195" s="1247"/>
      <c r="CV195" s="1247"/>
      <c r="CW195" s="1247"/>
      <c r="CX195" s="1247"/>
      <c r="CY195" s="1247"/>
      <c r="CZ195" s="1247"/>
      <c r="DA195" s="1247"/>
      <c r="DB195" s="1247"/>
      <c r="DC195" s="1247"/>
      <c r="DD195" s="1247"/>
      <c r="DE195" s="1247"/>
      <c r="DF195" s="1247"/>
      <c r="DG195" s="1247"/>
      <c r="DH195" s="1247"/>
      <c r="DK195" s="1452">
        <f t="shared" si="28"/>
        <v>0</v>
      </c>
      <c r="DL195" s="1452">
        <f t="shared" si="29"/>
        <v>0</v>
      </c>
    </row>
    <row r="196" spans="1:116" ht="14.25" customHeight="1" x14ac:dyDescent="0.2">
      <c r="A196" s="456"/>
      <c r="B196" s="121"/>
      <c r="C196" s="121"/>
      <c r="D196" s="122"/>
      <c r="E196" s="479"/>
      <c r="F196" s="480"/>
      <c r="G196" s="478"/>
      <c r="H196" s="476"/>
      <c r="I196" s="448"/>
      <c r="J196" s="157"/>
      <c r="K196" s="1055">
        <f t="shared" si="22"/>
        <v>0</v>
      </c>
      <c r="L196" s="1056">
        <f t="shared" si="23"/>
        <v>0</v>
      </c>
      <c r="M196" s="1056">
        <f t="shared" si="24"/>
        <v>0</v>
      </c>
      <c r="N196" s="158"/>
      <c r="O196" s="124"/>
      <c r="P196" s="124"/>
      <c r="Q196" s="158"/>
      <c r="R196" s="1447">
        <f t="shared" si="32"/>
        <v>0</v>
      </c>
      <c r="S196" s="1448">
        <f t="shared" si="33"/>
        <v>0</v>
      </c>
      <c r="T196" s="121"/>
      <c r="U196" s="125"/>
      <c r="W196" s="480"/>
      <c r="X196" s="1065" t="str">
        <f>IF(W196=" "," ",IF(W196="Vehículos",VLOOKUP($X$16,'Datos Indices'!$A$38:$Z$50,22,FALSE),IF(W196="Ipim",VLOOKUP($X$16,'Datos Indices'!$A$38:$Z$50,7,FALSE),IF(W196="Dólar",VLOOKUP($X$16,'Datos Indices'!$A$38:$Z$50,4,FALSE),IF(W196="Gasoil",VLOOKUP($X$16,'Datos Indices'!$A$38:$Z$50,10,FALSE),IF(W196="WPU06 Pesificado",VLOOKUP($X$16,'Datos Indices'!$A$38:$Z$50,26,FALSE),0))))))</f>
        <v xml:space="preserve"> </v>
      </c>
      <c r="Y196" s="1066">
        <f t="shared" si="26"/>
        <v>0</v>
      </c>
      <c r="AA196" s="928"/>
      <c r="AB196" s="1065" t="str">
        <f>IF(AA196=" "," ",IF(AA196="Vehículos",VLOOKUP($X$16,'Datos Indices'!$A$38:$Z$50,22,FALSE),IF(AA196="Ipim",VLOOKUP($X$16,'Datos Indices'!$A$38:$Z$50,7,FALSE),IF(AA196="Dólar",VLOOKUP($X$16,'Datos Indices'!$A$38:$Z$50,4,FALSE),IF(AA196="Gasoil",VLOOKUP($X$16,'Datos Indices'!$A$38:$Z$50,10,FALSE),IF(AA196="WPU06 Pesificado",VLOOKUP($X$16,'Datos Indices'!$A$38:$Z$50,26,FALSE),0))))))</f>
        <v xml:space="preserve"> </v>
      </c>
      <c r="AC196" s="1066">
        <f t="shared" si="25"/>
        <v>0</v>
      </c>
      <c r="AE196" s="1450" t="str">
        <f t="shared" si="27"/>
        <v/>
      </c>
      <c r="AG196" s="1247"/>
      <c r="AH196" s="1247"/>
      <c r="AI196" s="1247"/>
      <c r="AJ196" s="1247"/>
      <c r="AK196" s="1247"/>
      <c r="AL196" s="1247"/>
      <c r="AM196" s="1247"/>
      <c r="AN196" s="1247"/>
      <c r="AO196" s="1247"/>
      <c r="AP196" s="1247"/>
      <c r="AQ196" s="1247"/>
      <c r="AR196" s="1247"/>
      <c r="AS196" s="1247"/>
      <c r="AT196" s="1247"/>
      <c r="AU196" s="1247"/>
      <c r="AV196" s="1247"/>
      <c r="AW196" s="1247"/>
      <c r="AX196" s="1247"/>
      <c r="AY196" s="1247"/>
      <c r="AZ196" s="1247"/>
      <c r="BA196" s="1247"/>
      <c r="BB196" s="1247"/>
      <c r="BC196" s="1247"/>
      <c r="BD196" s="1247"/>
      <c r="BE196" s="1247"/>
      <c r="BF196" s="1247"/>
      <c r="BG196" s="1247"/>
      <c r="BH196" s="1247"/>
      <c r="BI196" s="1247"/>
      <c r="BJ196" s="1247"/>
      <c r="BK196" s="1247"/>
      <c r="BL196" s="1247"/>
      <c r="BM196" s="1247"/>
      <c r="BN196" s="1247"/>
      <c r="BO196" s="1247"/>
      <c r="BP196" s="1247"/>
      <c r="BQ196" s="1247"/>
      <c r="BR196" s="1247"/>
      <c r="BS196" s="1247"/>
      <c r="BT196" s="1247"/>
      <c r="BU196" s="1247"/>
      <c r="BV196" s="1247"/>
      <c r="BW196" s="1247"/>
      <c r="BX196" s="1247"/>
      <c r="BY196" s="1247"/>
      <c r="BZ196" s="1247"/>
      <c r="CA196" s="1247"/>
      <c r="CB196" s="1247"/>
      <c r="CC196" s="1247"/>
      <c r="CD196" s="1247"/>
      <c r="CE196" s="1247"/>
      <c r="CF196" s="1247"/>
      <c r="CG196" s="1247"/>
      <c r="CH196" s="1247"/>
      <c r="CI196" s="1247"/>
      <c r="CJ196" s="1247"/>
      <c r="CK196" s="1247"/>
      <c r="CL196" s="1247"/>
      <c r="CM196" s="1247"/>
      <c r="CN196" s="1247"/>
      <c r="CO196" s="1247"/>
      <c r="CP196" s="1247"/>
      <c r="CQ196" s="1247"/>
      <c r="CR196" s="1247"/>
      <c r="CS196" s="1247"/>
      <c r="CT196" s="1247"/>
      <c r="CU196" s="1247"/>
      <c r="CV196" s="1247"/>
      <c r="CW196" s="1247"/>
      <c r="CX196" s="1247"/>
      <c r="CY196" s="1247"/>
      <c r="CZ196" s="1247"/>
      <c r="DA196" s="1247"/>
      <c r="DB196" s="1247"/>
      <c r="DC196" s="1247"/>
      <c r="DD196" s="1247"/>
      <c r="DE196" s="1247"/>
      <c r="DF196" s="1247"/>
      <c r="DG196" s="1247"/>
      <c r="DH196" s="1247"/>
      <c r="DK196" s="1452">
        <f t="shared" si="28"/>
        <v>0</v>
      </c>
      <c r="DL196" s="1452">
        <f t="shared" si="29"/>
        <v>0</v>
      </c>
    </row>
    <row r="197" spans="1:116" ht="14.25" customHeight="1" x14ac:dyDescent="0.2">
      <c r="A197" s="456"/>
      <c r="B197" s="121"/>
      <c r="C197" s="121"/>
      <c r="D197" s="122"/>
      <c r="E197" s="479"/>
      <c r="F197" s="480"/>
      <c r="G197" s="478"/>
      <c r="H197" s="476"/>
      <c r="I197" s="448"/>
      <c r="J197" s="157"/>
      <c r="K197" s="1055">
        <f t="shared" si="22"/>
        <v>0</v>
      </c>
      <c r="L197" s="1056">
        <f t="shared" si="23"/>
        <v>0</v>
      </c>
      <c r="M197" s="1056">
        <f t="shared" si="24"/>
        <v>0</v>
      </c>
      <c r="N197" s="158"/>
      <c r="O197" s="124"/>
      <c r="P197" s="124"/>
      <c r="Q197" s="158"/>
      <c r="R197" s="1447">
        <f t="shared" si="32"/>
        <v>0</v>
      </c>
      <c r="S197" s="1448">
        <f t="shared" si="33"/>
        <v>0</v>
      </c>
      <c r="T197" s="125"/>
      <c r="U197" s="125"/>
      <c r="W197" s="480"/>
      <c r="X197" s="1065" t="str">
        <f>IF(W197=" "," ",IF(W197="Vehículos",VLOOKUP($X$16,'Datos Indices'!$A$38:$Z$50,22,FALSE),IF(W197="Ipim",VLOOKUP($X$16,'Datos Indices'!$A$38:$Z$50,7,FALSE),IF(W197="Dólar",VLOOKUP($X$16,'Datos Indices'!$A$38:$Z$50,4,FALSE),IF(W197="Gasoil",VLOOKUP($X$16,'Datos Indices'!$A$38:$Z$50,10,FALSE),IF(W197="WPU06 Pesificado",VLOOKUP($X$16,'Datos Indices'!$A$38:$Z$50,26,FALSE),0))))))</f>
        <v xml:space="preserve"> </v>
      </c>
      <c r="Y197" s="1066">
        <f t="shared" si="26"/>
        <v>0</v>
      </c>
      <c r="AA197" s="928"/>
      <c r="AB197" s="1065" t="str">
        <f>IF(AA197=" "," ",IF(AA197="Vehículos",VLOOKUP($X$16,'Datos Indices'!$A$38:$Z$50,22,FALSE),IF(AA197="Ipim",VLOOKUP($X$16,'Datos Indices'!$A$38:$Z$50,7,FALSE),IF(AA197="Dólar",VLOOKUP($X$16,'Datos Indices'!$A$38:$Z$50,4,FALSE),IF(AA197="Gasoil",VLOOKUP($X$16,'Datos Indices'!$A$38:$Z$50,10,FALSE),IF(AA197="WPU06 Pesificado",VLOOKUP($X$16,'Datos Indices'!$A$38:$Z$50,26,FALSE),0))))))</f>
        <v xml:space="preserve"> </v>
      </c>
      <c r="AC197" s="1066">
        <f t="shared" si="25"/>
        <v>0</v>
      </c>
      <c r="AE197" s="1450" t="str">
        <f t="shared" si="27"/>
        <v/>
      </c>
      <c r="AG197" s="1247"/>
      <c r="AH197" s="1247"/>
      <c r="AI197" s="1247"/>
      <c r="AJ197" s="1247"/>
      <c r="AK197" s="1247"/>
      <c r="AL197" s="1247"/>
      <c r="AM197" s="1247"/>
      <c r="AN197" s="1247"/>
      <c r="AO197" s="1247"/>
      <c r="AP197" s="1247"/>
      <c r="AQ197" s="1247"/>
      <c r="AR197" s="1247"/>
      <c r="AS197" s="1247"/>
      <c r="AT197" s="1247"/>
      <c r="AU197" s="1247"/>
      <c r="AV197" s="1247"/>
      <c r="AW197" s="1247"/>
      <c r="AX197" s="1247"/>
      <c r="AY197" s="1247"/>
      <c r="AZ197" s="1247"/>
      <c r="BA197" s="1247"/>
      <c r="BB197" s="1247"/>
      <c r="BC197" s="1247"/>
      <c r="BD197" s="1247"/>
      <c r="BE197" s="1247"/>
      <c r="BF197" s="1247"/>
      <c r="BG197" s="1247"/>
      <c r="BH197" s="1247"/>
      <c r="BI197" s="1247"/>
      <c r="BJ197" s="1247"/>
      <c r="BK197" s="1247"/>
      <c r="BL197" s="1247"/>
      <c r="BM197" s="1247"/>
      <c r="BN197" s="1247"/>
      <c r="BO197" s="1247"/>
      <c r="BP197" s="1247"/>
      <c r="BQ197" s="1247"/>
      <c r="BR197" s="1247"/>
      <c r="BS197" s="1247"/>
      <c r="BT197" s="1247"/>
      <c r="BU197" s="1247"/>
      <c r="BV197" s="1247"/>
      <c r="BW197" s="1247"/>
      <c r="BX197" s="1247"/>
      <c r="BY197" s="1247"/>
      <c r="BZ197" s="1247"/>
      <c r="CA197" s="1247"/>
      <c r="CB197" s="1247"/>
      <c r="CC197" s="1247"/>
      <c r="CD197" s="1247"/>
      <c r="CE197" s="1247"/>
      <c r="CF197" s="1247"/>
      <c r="CG197" s="1247"/>
      <c r="CH197" s="1247"/>
      <c r="CI197" s="1247"/>
      <c r="CJ197" s="1247"/>
      <c r="CK197" s="1247"/>
      <c r="CL197" s="1247"/>
      <c r="CM197" s="1247"/>
      <c r="CN197" s="1247"/>
      <c r="CO197" s="1247"/>
      <c r="CP197" s="1247"/>
      <c r="CQ197" s="1247"/>
      <c r="CR197" s="1247"/>
      <c r="CS197" s="1247"/>
      <c r="CT197" s="1247"/>
      <c r="CU197" s="1247"/>
      <c r="CV197" s="1247"/>
      <c r="CW197" s="1247"/>
      <c r="CX197" s="1247"/>
      <c r="CY197" s="1247"/>
      <c r="CZ197" s="1247"/>
      <c r="DA197" s="1247"/>
      <c r="DB197" s="1247"/>
      <c r="DC197" s="1247"/>
      <c r="DD197" s="1247"/>
      <c r="DE197" s="1247"/>
      <c r="DF197" s="1247"/>
      <c r="DG197" s="1247"/>
      <c r="DH197" s="1247"/>
      <c r="DK197" s="1452">
        <f t="shared" si="28"/>
        <v>0</v>
      </c>
      <c r="DL197" s="1452">
        <f t="shared" si="29"/>
        <v>0</v>
      </c>
    </row>
    <row r="198" spans="1:116" ht="14.25" customHeight="1" x14ac:dyDescent="0.2">
      <c r="A198" s="456"/>
      <c r="B198" s="121"/>
      <c r="C198" s="121"/>
      <c r="D198" s="122"/>
      <c r="E198" s="479"/>
      <c r="F198" s="480"/>
      <c r="G198" s="478"/>
      <c r="H198" s="476"/>
      <c r="I198" s="448"/>
      <c r="J198" s="157"/>
      <c r="K198" s="1055">
        <f t="shared" si="22"/>
        <v>0</v>
      </c>
      <c r="L198" s="1056">
        <f t="shared" si="23"/>
        <v>0</v>
      </c>
      <c r="M198" s="1056">
        <f t="shared" si="24"/>
        <v>0</v>
      </c>
      <c r="N198" s="158"/>
      <c r="O198" s="124"/>
      <c r="P198" s="124"/>
      <c r="Q198" s="158"/>
      <c r="R198" s="1447">
        <f t="shared" si="32"/>
        <v>0</v>
      </c>
      <c r="S198" s="1448">
        <f t="shared" si="33"/>
        <v>0</v>
      </c>
      <c r="T198" s="121"/>
      <c r="U198" s="125"/>
      <c r="W198" s="480"/>
      <c r="X198" s="1065" t="str">
        <f>IF(W198=" "," ",IF(W198="Vehículos",VLOOKUP($X$16,'Datos Indices'!$A$38:$Z$50,22,FALSE),IF(W198="Ipim",VLOOKUP($X$16,'Datos Indices'!$A$38:$Z$50,7,FALSE),IF(W198="Dólar",VLOOKUP($X$16,'Datos Indices'!$A$38:$Z$50,4,FALSE),IF(W198="Gasoil",VLOOKUP($X$16,'Datos Indices'!$A$38:$Z$50,10,FALSE),IF(W198="WPU06 Pesificado",VLOOKUP($X$16,'Datos Indices'!$A$38:$Z$50,26,FALSE),0))))))</f>
        <v xml:space="preserve"> </v>
      </c>
      <c r="Y198" s="1066">
        <f t="shared" si="26"/>
        <v>0</v>
      </c>
      <c r="AA198" s="928"/>
      <c r="AB198" s="1065" t="str">
        <f>IF(AA198=" "," ",IF(AA198="Vehículos",VLOOKUP($X$16,'Datos Indices'!$A$38:$Z$50,22,FALSE),IF(AA198="Ipim",VLOOKUP($X$16,'Datos Indices'!$A$38:$Z$50,7,FALSE),IF(AA198="Dólar",VLOOKUP($X$16,'Datos Indices'!$A$38:$Z$50,4,FALSE),IF(AA198="Gasoil",VLOOKUP($X$16,'Datos Indices'!$A$38:$Z$50,10,FALSE),IF(AA198="WPU06 Pesificado",VLOOKUP($X$16,'Datos Indices'!$A$38:$Z$50,26,FALSE),0))))))</f>
        <v xml:space="preserve"> </v>
      </c>
      <c r="AC198" s="1066">
        <f t="shared" si="25"/>
        <v>0</v>
      </c>
      <c r="AE198" s="1450" t="str">
        <f t="shared" si="27"/>
        <v/>
      </c>
      <c r="AG198" s="1247"/>
      <c r="AH198" s="1247"/>
      <c r="AI198" s="1247"/>
      <c r="AJ198" s="1247"/>
      <c r="AK198" s="1247"/>
      <c r="AL198" s="1247"/>
      <c r="AM198" s="1247"/>
      <c r="AN198" s="1247"/>
      <c r="AO198" s="1247"/>
      <c r="AP198" s="1247"/>
      <c r="AQ198" s="1247"/>
      <c r="AR198" s="1247"/>
      <c r="AS198" s="1247"/>
      <c r="AT198" s="1247"/>
      <c r="AU198" s="1247"/>
      <c r="AV198" s="1247"/>
      <c r="AW198" s="1247"/>
      <c r="AX198" s="1247"/>
      <c r="AY198" s="1247"/>
      <c r="AZ198" s="1247"/>
      <c r="BA198" s="1247"/>
      <c r="BB198" s="1247"/>
      <c r="BC198" s="1247"/>
      <c r="BD198" s="1247"/>
      <c r="BE198" s="1247"/>
      <c r="BF198" s="1247"/>
      <c r="BG198" s="1247"/>
      <c r="BH198" s="1247"/>
      <c r="BI198" s="1247"/>
      <c r="BJ198" s="1247"/>
      <c r="BK198" s="1247"/>
      <c r="BL198" s="1247"/>
      <c r="BM198" s="1247"/>
      <c r="BN198" s="1247"/>
      <c r="BO198" s="1247"/>
      <c r="BP198" s="1247"/>
      <c r="BQ198" s="1247"/>
      <c r="BR198" s="1247"/>
      <c r="BS198" s="1247"/>
      <c r="BT198" s="1247"/>
      <c r="BU198" s="1247"/>
      <c r="BV198" s="1247"/>
      <c r="BW198" s="1247"/>
      <c r="BX198" s="1247"/>
      <c r="BY198" s="1247"/>
      <c r="BZ198" s="1247"/>
      <c r="CA198" s="1247"/>
      <c r="CB198" s="1247"/>
      <c r="CC198" s="1247"/>
      <c r="CD198" s="1247"/>
      <c r="CE198" s="1247"/>
      <c r="CF198" s="1247"/>
      <c r="CG198" s="1247"/>
      <c r="CH198" s="1247"/>
      <c r="CI198" s="1247"/>
      <c r="CJ198" s="1247"/>
      <c r="CK198" s="1247"/>
      <c r="CL198" s="1247"/>
      <c r="CM198" s="1247"/>
      <c r="CN198" s="1247"/>
      <c r="CO198" s="1247"/>
      <c r="CP198" s="1247"/>
      <c r="CQ198" s="1247"/>
      <c r="CR198" s="1247"/>
      <c r="CS198" s="1247"/>
      <c r="CT198" s="1247"/>
      <c r="CU198" s="1247"/>
      <c r="CV198" s="1247"/>
      <c r="CW198" s="1247"/>
      <c r="CX198" s="1247"/>
      <c r="CY198" s="1247"/>
      <c r="CZ198" s="1247"/>
      <c r="DA198" s="1247"/>
      <c r="DB198" s="1247"/>
      <c r="DC198" s="1247"/>
      <c r="DD198" s="1247"/>
      <c r="DE198" s="1247"/>
      <c r="DF198" s="1247"/>
      <c r="DG198" s="1247"/>
      <c r="DH198" s="1247"/>
      <c r="DK198" s="1452">
        <f t="shared" si="28"/>
        <v>0</v>
      </c>
      <c r="DL198" s="1452">
        <f t="shared" si="29"/>
        <v>0</v>
      </c>
    </row>
    <row r="199" spans="1:116" ht="14.25" customHeight="1" x14ac:dyDescent="0.2">
      <c r="A199" s="456"/>
      <c r="B199" s="121"/>
      <c r="C199" s="121"/>
      <c r="D199" s="122"/>
      <c r="E199" s="479"/>
      <c r="F199" s="480"/>
      <c r="G199" s="478"/>
      <c r="H199" s="476"/>
      <c r="I199" s="448"/>
      <c r="J199" s="157"/>
      <c r="K199" s="1055">
        <f t="shared" si="22"/>
        <v>0</v>
      </c>
      <c r="L199" s="1056">
        <f t="shared" si="23"/>
        <v>0</v>
      </c>
      <c r="M199" s="1056">
        <f t="shared" si="24"/>
        <v>0</v>
      </c>
      <c r="N199" s="158"/>
      <c r="O199" s="124"/>
      <c r="P199" s="124"/>
      <c r="Q199" s="158"/>
      <c r="R199" s="1447">
        <f t="shared" si="32"/>
        <v>0</v>
      </c>
      <c r="S199" s="1448">
        <f t="shared" si="33"/>
        <v>0</v>
      </c>
      <c r="T199" s="121"/>
      <c r="U199" s="125"/>
      <c r="W199" s="480"/>
      <c r="X199" s="1065" t="str">
        <f>IF(W199=" "," ",IF(W199="Vehículos",VLOOKUP($X$16,'Datos Indices'!$A$38:$Z$50,22,FALSE),IF(W199="Ipim",VLOOKUP($X$16,'Datos Indices'!$A$38:$Z$50,7,FALSE),IF(W199="Dólar",VLOOKUP($X$16,'Datos Indices'!$A$38:$Z$50,4,FALSE),IF(W199="Gasoil",VLOOKUP($X$16,'Datos Indices'!$A$38:$Z$50,10,FALSE),IF(W199="WPU06 Pesificado",VLOOKUP($X$16,'Datos Indices'!$A$38:$Z$50,26,FALSE),0))))))</f>
        <v xml:space="preserve"> </v>
      </c>
      <c r="Y199" s="1066">
        <f t="shared" si="26"/>
        <v>0</v>
      </c>
      <c r="AA199" s="928"/>
      <c r="AB199" s="1065" t="str">
        <f>IF(AA199=" "," ",IF(AA199="Vehículos",VLOOKUP($X$16,'Datos Indices'!$A$38:$Z$50,22,FALSE),IF(AA199="Ipim",VLOOKUP($X$16,'Datos Indices'!$A$38:$Z$50,7,FALSE),IF(AA199="Dólar",VLOOKUP($X$16,'Datos Indices'!$A$38:$Z$50,4,FALSE),IF(AA199="Gasoil",VLOOKUP($X$16,'Datos Indices'!$A$38:$Z$50,10,FALSE),IF(AA199="WPU06 Pesificado",VLOOKUP($X$16,'Datos Indices'!$A$38:$Z$50,26,FALSE),0))))))</f>
        <v xml:space="preserve"> </v>
      </c>
      <c r="AC199" s="1066">
        <f t="shared" si="25"/>
        <v>0</v>
      </c>
      <c r="AE199" s="1450" t="str">
        <f t="shared" si="27"/>
        <v/>
      </c>
      <c r="AG199" s="1247"/>
      <c r="AH199" s="1247"/>
      <c r="AI199" s="1247"/>
      <c r="AJ199" s="1247"/>
      <c r="AK199" s="1247"/>
      <c r="AL199" s="1247"/>
      <c r="AM199" s="1247"/>
      <c r="AN199" s="1247"/>
      <c r="AO199" s="1247"/>
      <c r="AP199" s="1247"/>
      <c r="AQ199" s="1247"/>
      <c r="AR199" s="1247"/>
      <c r="AS199" s="1247"/>
      <c r="AT199" s="1247"/>
      <c r="AU199" s="1247"/>
      <c r="AV199" s="1247"/>
      <c r="AW199" s="1247"/>
      <c r="AX199" s="1247"/>
      <c r="AY199" s="1247"/>
      <c r="AZ199" s="1247"/>
      <c r="BA199" s="1247"/>
      <c r="BB199" s="1247"/>
      <c r="BC199" s="1247"/>
      <c r="BD199" s="1247"/>
      <c r="BE199" s="1247"/>
      <c r="BF199" s="1247"/>
      <c r="BG199" s="1247"/>
      <c r="BH199" s="1247"/>
      <c r="BI199" s="1247"/>
      <c r="BJ199" s="1247"/>
      <c r="BK199" s="1247"/>
      <c r="BL199" s="1247"/>
      <c r="BM199" s="1247"/>
      <c r="BN199" s="1247"/>
      <c r="BO199" s="1247"/>
      <c r="BP199" s="1247"/>
      <c r="BQ199" s="1247"/>
      <c r="BR199" s="1247"/>
      <c r="BS199" s="1247"/>
      <c r="BT199" s="1247"/>
      <c r="BU199" s="1247"/>
      <c r="BV199" s="1247"/>
      <c r="BW199" s="1247"/>
      <c r="BX199" s="1247"/>
      <c r="BY199" s="1247"/>
      <c r="BZ199" s="1247"/>
      <c r="CA199" s="1247"/>
      <c r="CB199" s="1247"/>
      <c r="CC199" s="1247"/>
      <c r="CD199" s="1247"/>
      <c r="CE199" s="1247"/>
      <c r="CF199" s="1247"/>
      <c r="CG199" s="1247"/>
      <c r="CH199" s="1247"/>
      <c r="CI199" s="1247"/>
      <c r="CJ199" s="1247"/>
      <c r="CK199" s="1247"/>
      <c r="CL199" s="1247"/>
      <c r="CM199" s="1247"/>
      <c r="CN199" s="1247"/>
      <c r="CO199" s="1247"/>
      <c r="CP199" s="1247"/>
      <c r="CQ199" s="1247"/>
      <c r="CR199" s="1247"/>
      <c r="CS199" s="1247"/>
      <c r="CT199" s="1247"/>
      <c r="CU199" s="1247"/>
      <c r="CV199" s="1247"/>
      <c r="CW199" s="1247"/>
      <c r="CX199" s="1247"/>
      <c r="CY199" s="1247"/>
      <c r="CZ199" s="1247"/>
      <c r="DA199" s="1247"/>
      <c r="DB199" s="1247"/>
      <c r="DC199" s="1247"/>
      <c r="DD199" s="1247"/>
      <c r="DE199" s="1247"/>
      <c r="DF199" s="1247"/>
      <c r="DG199" s="1247"/>
      <c r="DH199" s="1247"/>
      <c r="DK199" s="1452">
        <f t="shared" si="28"/>
        <v>0</v>
      </c>
      <c r="DL199" s="1452">
        <f t="shared" si="29"/>
        <v>0</v>
      </c>
    </row>
    <row r="200" spans="1:116" ht="14.25" customHeight="1" x14ac:dyDescent="0.2">
      <c r="A200" s="456"/>
      <c r="B200" s="121"/>
      <c r="C200" s="121"/>
      <c r="D200" s="122"/>
      <c r="E200" s="479"/>
      <c r="F200" s="480"/>
      <c r="G200" s="478"/>
      <c r="H200" s="476"/>
      <c r="I200" s="448"/>
      <c r="J200" s="157"/>
      <c r="K200" s="1055">
        <f t="shared" si="22"/>
        <v>0</v>
      </c>
      <c r="L200" s="1056">
        <f t="shared" si="23"/>
        <v>0</v>
      </c>
      <c r="M200" s="1056">
        <f t="shared" si="24"/>
        <v>0</v>
      </c>
      <c r="N200" s="158"/>
      <c r="O200" s="124"/>
      <c r="P200" s="124"/>
      <c r="Q200" s="158"/>
      <c r="R200" s="1447">
        <f t="shared" si="32"/>
        <v>0</v>
      </c>
      <c r="S200" s="1448">
        <f t="shared" si="33"/>
        <v>0</v>
      </c>
      <c r="T200" s="121"/>
      <c r="U200" s="125"/>
      <c r="W200" s="480"/>
      <c r="X200" s="1065" t="str">
        <f>IF(W200=" "," ",IF(W200="Vehículos",VLOOKUP($X$16,'Datos Indices'!$A$38:$Z$50,22,FALSE),IF(W200="Ipim",VLOOKUP($X$16,'Datos Indices'!$A$38:$Z$50,7,FALSE),IF(W200="Dólar",VLOOKUP($X$16,'Datos Indices'!$A$38:$Z$50,4,FALSE),IF(W200="Gasoil",VLOOKUP($X$16,'Datos Indices'!$A$38:$Z$50,10,FALSE),IF(W200="WPU06 Pesificado",VLOOKUP($X$16,'Datos Indices'!$A$38:$Z$50,26,FALSE),0))))))</f>
        <v xml:space="preserve"> </v>
      </c>
      <c r="Y200" s="1066">
        <f t="shared" si="26"/>
        <v>0</v>
      </c>
      <c r="AA200" s="928"/>
      <c r="AB200" s="1065" t="str">
        <f>IF(AA200=" "," ",IF(AA200="Vehículos",VLOOKUP($X$16,'Datos Indices'!$A$38:$Z$50,22,FALSE),IF(AA200="Ipim",VLOOKUP($X$16,'Datos Indices'!$A$38:$Z$50,7,FALSE),IF(AA200="Dólar",VLOOKUP($X$16,'Datos Indices'!$A$38:$Z$50,4,FALSE),IF(AA200="Gasoil",VLOOKUP($X$16,'Datos Indices'!$A$38:$Z$50,10,FALSE),IF(AA200="WPU06 Pesificado",VLOOKUP($X$16,'Datos Indices'!$A$38:$Z$50,26,FALSE),0))))))</f>
        <v xml:space="preserve"> </v>
      </c>
      <c r="AC200" s="1066">
        <f t="shared" si="25"/>
        <v>0</v>
      </c>
      <c r="AE200" s="1450" t="str">
        <f t="shared" si="27"/>
        <v/>
      </c>
      <c r="AG200" s="1247"/>
      <c r="AH200" s="1247"/>
      <c r="AI200" s="1247"/>
      <c r="AJ200" s="1247"/>
      <c r="AK200" s="1247"/>
      <c r="AL200" s="1247"/>
      <c r="AM200" s="1247"/>
      <c r="AN200" s="1247"/>
      <c r="AO200" s="1247"/>
      <c r="AP200" s="1247"/>
      <c r="AQ200" s="1247"/>
      <c r="AR200" s="1247"/>
      <c r="AS200" s="1247"/>
      <c r="AT200" s="1247"/>
      <c r="AU200" s="1247"/>
      <c r="AV200" s="1247"/>
      <c r="AW200" s="1247"/>
      <c r="AX200" s="1247"/>
      <c r="AY200" s="1247"/>
      <c r="AZ200" s="1247"/>
      <c r="BA200" s="1247"/>
      <c r="BB200" s="1247"/>
      <c r="BC200" s="1247"/>
      <c r="BD200" s="1247"/>
      <c r="BE200" s="1247"/>
      <c r="BF200" s="1247"/>
      <c r="BG200" s="1247"/>
      <c r="BH200" s="1247"/>
      <c r="BI200" s="1247"/>
      <c r="BJ200" s="1247"/>
      <c r="BK200" s="1247"/>
      <c r="BL200" s="1247"/>
      <c r="BM200" s="1247"/>
      <c r="BN200" s="1247"/>
      <c r="BO200" s="1247"/>
      <c r="BP200" s="1247"/>
      <c r="BQ200" s="1247"/>
      <c r="BR200" s="1247"/>
      <c r="BS200" s="1247"/>
      <c r="BT200" s="1247"/>
      <c r="BU200" s="1247"/>
      <c r="BV200" s="1247"/>
      <c r="BW200" s="1247"/>
      <c r="BX200" s="1247"/>
      <c r="BY200" s="1247"/>
      <c r="BZ200" s="1247"/>
      <c r="CA200" s="1247"/>
      <c r="CB200" s="1247"/>
      <c r="CC200" s="1247"/>
      <c r="CD200" s="1247"/>
      <c r="CE200" s="1247"/>
      <c r="CF200" s="1247"/>
      <c r="CG200" s="1247"/>
      <c r="CH200" s="1247"/>
      <c r="CI200" s="1247"/>
      <c r="CJ200" s="1247"/>
      <c r="CK200" s="1247"/>
      <c r="CL200" s="1247"/>
      <c r="CM200" s="1247"/>
      <c r="CN200" s="1247"/>
      <c r="CO200" s="1247"/>
      <c r="CP200" s="1247"/>
      <c r="CQ200" s="1247"/>
      <c r="CR200" s="1247"/>
      <c r="CS200" s="1247"/>
      <c r="CT200" s="1247"/>
      <c r="CU200" s="1247"/>
      <c r="CV200" s="1247"/>
      <c r="CW200" s="1247"/>
      <c r="CX200" s="1247"/>
      <c r="CY200" s="1247"/>
      <c r="CZ200" s="1247"/>
      <c r="DA200" s="1247"/>
      <c r="DB200" s="1247"/>
      <c r="DC200" s="1247"/>
      <c r="DD200" s="1247"/>
      <c r="DE200" s="1247"/>
      <c r="DF200" s="1247"/>
      <c r="DG200" s="1247"/>
      <c r="DH200" s="1247"/>
      <c r="DK200" s="1452">
        <f t="shared" si="28"/>
        <v>0</v>
      </c>
      <c r="DL200" s="1452">
        <f t="shared" si="29"/>
        <v>0</v>
      </c>
    </row>
    <row r="201" spans="1:116" ht="14.25" customHeight="1" x14ac:dyDescent="0.2">
      <c r="A201" s="456"/>
      <c r="B201" s="121"/>
      <c r="C201" s="121"/>
      <c r="D201" s="122"/>
      <c r="E201" s="479"/>
      <c r="F201" s="480"/>
      <c r="G201" s="478"/>
      <c r="H201" s="476"/>
      <c r="I201" s="448"/>
      <c r="J201" s="157"/>
      <c r="K201" s="1055">
        <f t="shared" si="22"/>
        <v>0</v>
      </c>
      <c r="L201" s="1056">
        <f t="shared" si="23"/>
        <v>0</v>
      </c>
      <c r="M201" s="1056">
        <f t="shared" si="24"/>
        <v>0</v>
      </c>
      <c r="N201" s="158"/>
      <c r="O201" s="124"/>
      <c r="P201" s="124"/>
      <c r="Q201" s="158"/>
      <c r="R201" s="1447">
        <f>(M201+N201+O201+P201+Q201)*C201*D201</f>
        <v>0</v>
      </c>
      <c r="S201" s="1448">
        <f>R201*$C$9</f>
        <v>0</v>
      </c>
      <c r="T201" s="125"/>
      <c r="U201" s="125"/>
      <c r="W201" s="480"/>
      <c r="X201" s="1065" t="str">
        <f>IF(W201=" "," ",IF(W201="Vehículos",VLOOKUP($X$16,'Datos Indices'!$A$38:$Z$50,22,FALSE),IF(W201="Ipim",VLOOKUP($X$16,'Datos Indices'!$A$38:$Z$50,7,FALSE),IF(W201="Dólar",VLOOKUP($X$16,'Datos Indices'!$A$38:$Z$50,4,FALSE),IF(W201="Gasoil",VLOOKUP($X$16,'Datos Indices'!$A$38:$Z$50,10,FALSE),IF(W201="WPU06 Pesificado",VLOOKUP($X$16,'Datos Indices'!$A$38:$Z$50,26,FALSE),0))))))</f>
        <v xml:space="preserve"> </v>
      </c>
      <c r="Y201" s="1066">
        <f t="shared" si="26"/>
        <v>0</v>
      </c>
      <c r="AA201" s="928"/>
      <c r="AB201" s="1065" t="str">
        <f>IF(AA201=" "," ",IF(AA201="Vehículos",VLOOKUP($X$16,'Datos Indices'!$A$38:$Z$50,22,FALSE),IF(AA201="Ipim",VLOOKUP($X$16,'Datos Indices'!$A$38:$Z$50,7,FALSE),IF(AA201="Dólar",VLOOKUP($X$16,'Datos Indices'!$A$38:$Z$50,4,FALSE),IF(AA201="Gasoil",VLOOKUP($X$16,'Datos Indices'!$A$38:$Z$50,10,FALSE),IF(AA201="WPU06 Pesificado",VLOOKUP($X$16,'Datos Indices'!$A$38:$Z$50,26,FALSE),0))))))</f>
        <v xml:space="preserve"> </v>
      </c>
      <c r="AC201" s="1066">
        <f t="shared" si="25"/>
        <v>0</v>
      </c>
      <c r="AE201" s="1450" t="str">
        <f t="shared" si="27"/>
        <v/>
      </c>
      <c r="AG201" s="1247"/>
      <c r="AH201" s="1247"/>
      <c r="AI201" s="1247"/>
      <c r="AJ201" s="1247"/>
      <c r="AK201" s="1247"/>
      <c r="AL201" s="1247"/>
      <c r="AM201" s="1247"/>
      <c r="AN201" s="1247"/>
      <c r="AO201" s="1247"/>
      <c r="AP201" s="1247"/>
      <c r="AQ201" s="1247"/>
      <c r="AR201" s="1247"/>
      <c r="AS201" s="1247"/>
      <c r="AT201" s="1247"/>
      <c r="AU201" s="1247"/>
      <c r="AV201" s="1247"/>
      <c r="AW201" s="1247"/>
      <c r="AX201" s="1247"/>
      <c r="AY201" s="1247"/>
      <c r="AZ201" s="1247"/>
      <c r="BA201" s="1247"/>
      <c r="BB201" s="1247"/>
      <c r="BC201" s="1247"/>
      <c r="BD201" s="1247"/>
      <c r="BE201" s="1247"/>
      <c r="BF201" s="1247"/>
      <c r="BG201" s="1247"/>
      <c r="BH201" s="1247"/>
      <c r="BI201" s="1247"/>
      <c r="BJ201" s="1247"/>
      <c r="BK201" s="1247"/>
      <c r="BL201" s="1247"/>
      <c r="BM201" s="1247"/>
      <c r="BN201" s="1247"/>
      <c r="BO201" s="1247"/>
      <c r="BP201" s="1247"/>
      <c r="BQ201" s="1247"/>
      <c r="BR201" s="1247"/>
      <c r="BS201" s="1247"/>
      <c r="BT201" s="1247"/>
      <c r="BU201" s="1247"/>
      <c r="BV201" s="1247"/>
      <c r="BW201" s="1247"/>
      <c r="BX201" s="1247"/>
      <c r="BY201" s="1247"/>
      <c r="BZ201" s="1247"/>
      <c r="CA201" s="1247"/>
      <c r="CB201" s="1247"/>
      <c r="CC201" s="1247"/>
      <c r="CD201" s="1247"/>
      <c r="CE201" s="1247"/>
      <c r="CF201" s="1247"/>
      <c r="CG201" s="1247"/>
      <c r="CH201" s="1247"/>
      <c r="CI201" s="1247"/>
      <c r="CJ201" s="1247"/>
      <c r="CK201" s="1247"/>
      <c r="CL201" s="1247"/>
      <c r="CM201" s="1247"/>
      <c r="CN201" s="1247"/>
      <c r="CO201" s="1247"/>
      <c r="CP201" s="1247"/>
      <c r="CQ201" s="1247"/>
      <c r="CR201" s="1247"/>
      <c r="CS201" s="1247"/>
      <c r="CT201" s="1247"/>
      <c r="CU201" s="1247"/>
      <c r="CV201" s="1247"/>
      <c r="CW201" s="1247"/>
      <c r="CX201" s="1247"/>
      <c r="CY201" s="1247"/>
      <c r="CZ201" s="1247"/>
      <c r="DA201" s="1247"/>
      <c r="DB201" s="1247"/>
      <c r="DC201" s="1247"/>
      <c r="DD201" s="1247"/>
      <c r="DE201" s="1247"/>
      <c r="DF201" s="1247"/>
      <c r="DG201" s="1247"/>
      <c r="DH201" s="1247"/>
      <c r="DK201" s="1452">
        <f t="shared" si="28"/>
        <v>0</v>
      </c>
      <c r="DL201" s="1452">
        <f t="shared" si="29"/>
        <v>0</v>
      </c>
    </row>
    <row r="202" spans="1:116" ht="14.25" customHeight="1" x14ac:dyDescent="0.2">
      <c r="A202" s="456"/>
      <c r="B202" s="121"/>
      <c r="C202" s="121"/>
      <c r="D202" s="122"/>
      <c r="E202" s="479"/>
      <c r="F202" s="480"/>
      <c r="G202" s="478"/>
      <c r="H202" s="476"/>
      <c r="I202" s="448"/>
      <c r="J202" s="157"/>
      <c r="K202" s="1055">
        <f t="shared" si="22"/>
        <v>0</v>
      </c>
      <c r="L202" s="1056">
        <f t="shared" si="23"/>
        <v>0</v>
      </c>
      <c r="M202" s="1056">
        <f t="shared" si="24"/>
        <v>0</v>
      </c>
      <c r="N202" s="158"/>
      <c r="O202" s="124"/>
      <c r="P202" s="124"/>
      <c r="Q202" s="158"/>
      <c r="R202" s="1447">
        <f t="shared" si="30"/>
        <v>0</v>
      </c>
      <c r="S202" s="1448">
        <f t="shared" si="31"/>
        <v>0</v>
      </c>
      <c r="T202" s="121"/>
      <c r="U202" s="125"/>
      <c r="W202" s="480"/>
      <c r="X202" s="1065" t="str">
        <f>IF(W202=" "," ",IF(W202="Vehículos",VLOOKUP($X$16,'Datos Indices'!$A$38:$Z$50,22,FALSE),IF(W202="Ipim",VLOOKUP($X$16,'Datos Indices'!$A$38:$Z$50,7,FALSE),IF(W202="Dólar",VLOOKUP($X$16,'Datos Indices'!$A$38:$Z$50,4,FALSE),IF(W202="Gasoil",VLOOKUP($X$16,'Datos Indices'!$A$38:$Z$50,10,FALSE),IF(W202="WPU06 Pesificado",VLOOKUP($X$16,'Datos Indices'!$A$38:$Z$50,26,FALSE),0))))))</f>
        <v xml:space="preserve"> </v>
      </c>
      <c r="Y202" s="1066">
        <f t="shared" si="26"/>
        <v>0</v>
      </c>
      <c r="AA202" s="928"/>
      <c r="AB202" s="1065" t="str">
        <f>IF(AA202=" "," ",IF(AA202="Vehículos",VLOOKUP($X$16,'Datos Indices'!$A$38:$Z$50,22,FALSE),IF(AA202="Ipim",VLOOKUP($X$16,'Datos Indices'!$A$38:$Z$50,7,FALSE),IF(AA202="Dólar",VLOOKUP($X$16,'Datos Indices'!$A$38:$Z$50,4,FALSE),IF(AA202="Gasoil",VLOOKUP($X$16,'Datos Indices'!$A$38:$Z$50,10,FALSE),IF(AA202="WPU06 Pesificado",VLOOKUP($X$16,'Datos Indices'!$A$38:$Z$50,26,FALSE),0))))))</f>
        <v xml:space="preserve"> </v>
      </c>
      <c r="AC202" s="1066">
        <f t="shared" si="25"/>
        <v>0</v>
      </c>
      <c r="AE202" s="1450" t="str">
        <f t="shared" si="27"/>
        <v/>
      </c>
      <c r="AG202" s="1247"/>
      <c r="AH202" s="1247"/>
      <c r="AI202" s="1247"/>
      <c r="AJ202" s="1247"/>
      <c r="AK202" s="1247"/>
      <c r="AL202" s="1247"/>
      <c r="AM202" s="1247"/>
      <c r="AN202" s="1247"/>
      <c r="AO202" s="1247"/>
      <c r="AP202" s="1247"/>
      <c r="AQ202" s="1247"/>
      <c r="AR202" s="1247"/>
      <c r="AS202" s="1247"/>
      <c r="AT202" s="1247"/>
      <c r="AU202" s="1247"/>
      <c r="AV202" s="1247"/>
      <c r="AW202" s="1247"/>
      <c r="AX202" s="1247"/>
      <c r="AY202" s="1247"/>
      <c r="AZ202" s="1247"/>
      <c r="BA202" s="1247"/>
      <c r="BB202" s="1247"/>
      <c r="BC202" s="1247"/>
      <c r="BD202" s="1247"/>
      <c r="BE202" s="1247"/>
      <c r="BF202" s="1247"/>
      <c r="BG202" s="1247"/>
      <c r="BH202" s="1247"/>
      <c r="BI202" s="1247"/>
      <c r="BJ202" s="1247"/>
      <c r="BK202" s="1247"/>
      <c r="BL202" s="1247"/>
      <c r="BM202" s="1247"/>
      <c r="BN202" s="1247"/>
      <c r="BO202" s="1247"/>
      <c r="BP202" s="1247"/>
      <c r="BQ202" s="1247"/>
      <c r="BR202" s="1247"/>
      <c r="BS202" s="1247"/>
      <c r="BT202" s="1247"/>
      <c r="BU202" s="1247"/>
      <c r="BV202" s="1247"/>
      <c r="BW202" s="1247"/>
      <c r="BX202" s="1247"/>
      <c r="BY202" s="1247"/>
      <c r="BZ202" s="1247"/>
      <c r="CA202" s="1247"/>
      <c r="CB202" s="1247"/>
      <c r="CC202" s="1247"/>
      <c r="CD202" s="1247"/>
      <c r="CE202" s="1247"/>
      <c r="CF202" s="1247"/>
      <c r="CG202" s="1247"/>
      <c r="CH202" s="1247"/>
      <c r="CI202" s="1247"/>
      <c r="CJ202" s="1247"/>
      <c r="CK202" s="1247"/>
      <c r="CL202" s="1247"/>
      <c r="CM202" s="1247"/>
      <c r="CN202" s="1247"/>
      <c r="CO202" s="1247"/>
      <c r="CP202" s="1247"/>
      <c r="CQ202" s="1247"/>
      <c r="CR202" s="1247"/>
      <c r="CS202" s="1247"/>
      <c r="CT202" s="1247"/>
      <c r="CU202" s="1247"/>
      <c r="CV202" s="1247"/>
      <c r="CW202" s="1247"/>
      <c r="CX202" s="1247"/>
      <c r="CY202" s="1247"/>
      <c r="CZ202" s="1247"/>
      <c r="DA202" s="1247"/>
      <c r="DB202" s="1247"/>
      <c r="DC202" s="1247"/>
      <c r="DD202" s="1247"/>
      <c r="DE202" s="1247"/>
      <c r="DF202" s="1247"/>
      <c r="DG202" s="1247"/>
      <c r="DH202" s="1247"/>
      <c r="DK202" s="1452">
        <f t="shared" si="28"/>
        <v>0</v>
      </c>
      <c r="DL202" s="1452">
        <f t="shared" si="29"/>
        <v>0</v>
      </c>
    </row>
    <row r="203" spans="1:116" ht="14.25" customHeight="1" x14ac:dyDescent="0.2">
      <c r="A203" s="456"/>
      <c r="B203" s="121"/>
      <c r="C203" s="121"/>
      <c r="D203" s="122"/>
      <c r="E203" s="479"/>
      <c r="F203" s="480"/>
      <c r="G203" s="478"/>
      <c r="H203" s="476"/>
      <c r="I203" s="448"/>
      <c r="J203" s="157"/>
      <c r="K203" s="1055">
        <f t="shared" si="22"/>
        <v>0</v>
      </c>
      <c r="L203" s="1056">
        <f t="shared" si="23"/>
        <v>0</v>
      </c>
      <c r="M203" s="1056">
        <f t="shared" si="24"/>
        <v>0</v>
      </c>
      <c r="N203" s="158"/>
      <c r="O203" s="124"/>
      <c r="P203" s="124"/>
      <c r="Q203" s="158"/>
      <c r="R203" s="1447">
        <f t="shared" si="30"/>
        <v>0</v>
      </c>
      <c r="S203" s="1448">
        <f t="shared" si="31"/>
        <v>0</v>
      </c>
      <c r="T203" s="121"/>
      <c r="U203" s="125"/>
      <c r="W203" s="480"/>
      <c r="X203" s="1065" t="str">
        <f>IF(W203=" "," ",IF(W203="Vehículos",VLOOKUP($X$16,'Datos Indices'!$A$38:$Z$50,22,FALSE),IF(W203="Ipim",VLOOKUP($X$16,'Datos Indices'!$A$38:$Z$50,7,FALSE),IF(W203="Dólar",VLOOKUP($X$16,'Datos Indices'!$A$38:$Z$50,4,FALSE),IF(W203="Gasoil",VLOOKUP($X$16,'Datos Indices'!$A$38:$Z$50,10,FALSE),IF(W203="WPU06 Pesificado",VLOOKUP($X$16,'Datos Indices'!$A$38:$Z$50,26,FALSE),0))))))</f>
        <v xml:space="preserve"> </v>
      </c>
      <c r="Y203" s="1066">
        <f t="shared" si="26"/>
        <v>0</v>
      </c>
      <c r="AA203" s="928"/>
      <c r="AB203" s="1065" t="str">
        <f>IF(AA203=" "," ",IF(AA203="Vehículos",VLOOKUP($X$16,'Datos Indices'!$A$38:$Z$50,22,FALSE),IF(AA203="Ipim",VLOOKUP($X$16,'Datos Indices'!$A$38:$Z$50,7,FALSE),IF(AA203="Dólar",VLOOKUP($X$16,'Datos Indices'!$A$38:$Z$50,4,FALSE),IF(AA203="Gasoil",VLOOKUP($X$16,'Datos Indices'!$A$38:$Z$50,10,FALSE),IF(AA203="WPU06 Pesificado",VLOOKUP($X$16,'Datos Indices'!$A$38:$Z$50,26,FALSE),0))))))</f>
        <v xml:space="preserve"> </v>
      </c>
      <c r="AC203" s="1066">
        <f t="shared" si="25"/>
        <v>0</v>
      </c>
      <c r="AE203" s="1450" t="str">
        <f t="shared" si="27"/>
        <v/>
      </c>
      <c r="AG203" s="1247"/>
      <c r="AH203" s="1247"/>
      <c r="AI203" s="1247"/>
      <c r="AJ203" s="1247"/>
      <c r="AK203" s="1247"/>
      <c r="AL203" s="1247"/>
      <c r="AM203" s="1247"/>
      <c r="AN203" s="1247"/>
      <c r="AO203" s="1247"/>
      <c r="AP203" s="1247"/>
      <c r="AQ203" s="1247"/>
      <c r="AR203" s="1247"/>
      <c r="AS203" s="1247"/>
      <c r="AT203" s="1247"/>
      <c r="AU203" s="1247"/>
      <c r="AV203" s="1247"/>
      <c r="AW203" s="1247"/>
      <c r="AX203" s="1247"/>
      <c r="AY203" s="1247"/>
      <c r="AZ203" s="1247"/>
      <c r="BA203" s="1247"/>
      <c r="BB203" s="1247"/>
      <c r="BC203" s="1247"/>
      <c r="BD203" s="1247"/>
      <c r="BE203" s="1247"/>
      <c r="BF203" s="1247"/>
      <c r="BG203" s="1247"/>
      <c r="BH203" s="1247"/>
      <c r="BI203" s="1247"/>
      <c r="BJ203" s="1247"/>
      <c r="BK203" s="1247"/>
      <c r="BL203" s="1247"/>
      <c r="BM203" s="1247"/>
      <c r="BN203" s="1247"/>
      <c r="BO203" s="1247"/>
      <c r="BP203" s="1247"/>
      <c r="BQ203" s="1247"/>
      <c r="BR203" s="1247"/>
      <c r="BS203" s="1247"/>
      <c r="BT203" s="1247"/>
      <c r="BU203" s="1247"/>
      <c r="BV203" s="1247"/>
      <c r="BW203" s="1247"/>
      <c r="BX203" s="1247"/>
      <c r="BY203" s="1247"/>
      <c r="BZ203" s="1247"/>
      <c r="CA203" s="1247"/>
      <c r="CB203" s="1247"/>
      <c r="CC203" s="1247"/>
      <c r="CD203" s="1247"/>
      <c r="CE203" s="1247"/>
      <c r="CF203" s="1247"/>
      <c r="CG203" s="1247"/>
      <c r="CH203" s="1247"/>
      <c r="CI203" s="1247"/>
      <c r="CJ203" s="1247"/>
      <c r="CK203" s="1247"/>
      <c r="CL203" s="1247"/>
      <c r="CM203" s="1247"/>
      <c r="CN203" s="1247"/>
      <c r="CO203" s="1247"/>
      <c r="CP203" s="1247"/>
      <c r="CQ203" s="1247"/>
      <c r="CR203" s="1247"/>
      <c r="CS203" s="1247"/>
      <c r="CT203" s="1247"/>
      <c r="CU203" s="1247"/>
      <c r="CV203" s="1247"/>
      <c r="CW203" s="1247"/>
      <c r="CX203" s="1247"/>
      <c r="CY203" s="1247"/>
      <c r="CZ203" s="1247"/>
      <c r="DA203" s="1247"/>
      <c r="DB203" s="1247"/>
      <c r="DC203" s="1247"/>
      <c r="DD203" s="1247"/>
      <c r="DE203" s="1247"/>
      <c r="DF203" s="1247"/>
      <c r="DG203" s="1247"/>
      <c r="DH203" s="1247"/>
      <c r="DK203" s="1452">
        <f t="shared" si="28"/>
        <v>0</v>
      </c>
      <c r="DL203" s="1452">
        <f t="shared" si="29"/>
        <v>0</v>
      </c>
    </row>
    <row r="204" spans="1:116" ht="14.25" customHeight="1" x14ac:dyDescent="0.2">
      <c r="A204" s="456"/>
      <c r="B204" s="121"/>
      <c r="C204" s="121"/>
      <c r="D204" s="122"/>
      <c r="E204" s="479"/>
      <c r="F204" s="480"/>
      <c r="G204" s="478"/>
      <c r="H204" s="476"/>
      <c r="I204" s="448"/>
      <c r="J204" s="157"/>
      <c r="K204" s="1055">
        <f t="shared" si="22"/>
        <v>0</v>
      </c>
      <c r="L204" s="1056">
        <f t="shared" si="23"/>
        <v>0</v>
      </c>
      <c r="M204" s="1056">
        <f t="shared" si="24"/>
        <v>0</v>
      </c>
      <c r="N204" s="158"/>
      <c r="O204" s="124"/>
      <c r="P204" s="124"/>
      <c r="Q204" s="158"/>
      <c r="R204" s="1447">
        <f t="shared" si="30"/>
        <v>0</v>
      </c>
      <c r="S204" s="1448">
        <f t="shared" si="31"/>
        <v>0</v>
      </c>
      <c r="T204" s="121"/>
      <c r="U204" s="125"/>
      <c r="W204" s="480"/>
      <c r="X204" s="1065" t="str">
        <f>IF(W204=" "," ",IF(W204="Vehículos",VLOOKUP($X$16,'Datos Indices'!$A$38:$Z$50,22,FALSE),IF(W204="Ipim",VLOOKUP($X$16,'Datos Indices'!$A$38:$Z$50,7,FALSE),IF(W204="Dólar",VLOOKUP($X$16,'Datos Indices'!$A$38:$Z$50,4,FALSE),IF(W204="Gasoil",VLOOKUP($X$16,'Datos Indices'!$A$38:$Z$50,10,FALSE),IF(W204="WPU06 Pesificado",VLOOKUP($X$16,'Datos Indices'!$A$38:$Z$50,26,FALSE),0))))))</f>
        <v xml:space="preserve"> </v>
      </c>
      <c r="Y204" s="1066">
        <f t="shared" si="26"/>
        <v>0</v>
      </c>
      <c r="AA204" s="928"/>
      <c r="AB204" s="1065" t="str">
        <f>IF(AA204=" "," ",IF(AA204="Vehículos",VLOOKUP($X$16,'Datos Indices'!$A$38:$Z$50,22,FALSE),IF(AA204="Ipim",VLOOKUP($X$16,'Datos Indices'!$A$38:$Z$50,7,FALSE),IF(AA204="Dólar",VLOOKUP($X$16,'Datos Indices'!$A$38:$Z$50,4,FALSE),IF(AA204="Gasoil",VLOOKUP($X$16,'Datos Indices'!$A$38:$Z$50,10,FALSE),IF(AA204="WPU06 Pesificado",VLOOKUP($X$16,'Datos Indices'!$A$38:$Z$50,26,FALSE),0))))))</f>
        <v xml:space="preserve"> </v>
      </c>
      <c r="AC204" s="1066">
        <f t="shared" si="25"/>
        <v>0</v>
      </c>
      <c r="AE204" s="1450" t="str">
        <f t="shared" si="27"/>
        <v/>
      </c>
      <c r="AG204" s="1247"/>
      <c r="AH204" s="1247"/>
      <c r="AI204" s="1247"/>
      <c r="AJ204" s="1247"/>
      <c r="AK204" s="1247"/>
      <c r="AL204" s="1247"/>
      <c r="AM204" s="1247"/>
      <c r="AN204" s="1247"/>
      <c r="AO204" s="1247"/>
      <c r="AP204" s="1247"/>
      <c r="AQ204" s="1247"/>
      <c r="AR204" s="1247"/>
      <c r="AS204" s="1247"/>
      <c r="AT204" s="1247"/>
      <c r="AU204" s="1247"/>
      <c r="AV204" s="1247"/>
      <c r="AW204" s="1247"/>
      <c r="AX204" s="1247"/>
      <c r="AY204" s="1247"/>
      <c r="AZ204" s="1247"/>
      <c r="BA204" s="1247"/>
      <c r="BB204" s="1247"/>
      <c r="BC204" s="1247"/>
      <c r="BD204" s="1247"/>
      <c r="BE204" s="1247"/>
      <c r="BF204" s="1247"/>
      <c r="BG204" s="1247"/>
      <c r="BH204" s="1247"/>
      <c r="BI204" s="1247"/>
      <c r="BJ204" s="1247"/>
      <c r="BK204" s="1247"/>
      <c r="BL204" s="1247"/>
      <c r="BM204" s="1247"/>
      <c r="BN204" s="1247"/>
      <c r="BO204" s="1247"/>
      <c r="BP204" s="1247"/>
      <c r="BQ204" s="1247"/>
      <c r="BR204" s="1247"/>
      <c r="BS204" s="1247"/>
      <c r="BT204" s="1247"/>
      <c r="BU204" s="1247"/>
      <c r="BV204" s="1247"/>
      <c r="BW204" s="1247"/>
      <c r="BX204" s="1247"/>
      <c r="BY204" s="1247"/>
      <c r="BZ204" s="1247"/>
      <c r="CA204" s="1247"/>
      <c r="CB204" s="1247"/>
      <c r="CC204" s="1247"/>
      <c r="CD204" s="1247"/>
      <c r="CE204" s="1247"/>
      <c r="CF204" s="1247"/>
      <c r="CG204" s="1247"/>
      <c r="CH204" s="1247"/>
      <c r="CI204" s="1247"/>
      <c r="CJ204" s="1247"/>
      <c r="CK204" s="1247"/>
      <c r="CL204" s="1247"/>
      <c r="CM204" s="1247"/>
      <c r="CN204" s="1247"/>
      <c r="CO204" s="1247"/>
      <c r="CP204" s="1247"/>
      <c r="CQ204" s="1247"/>
      <c r="CR204" s="1247"/>
      <c r="CS204" s="1247"/>
      <c r="CT204" s="1247"/>
      <c r="CU204" s="1247"/>
      <c r="CV204" s="1247"/>
      <c r="CW204" s="1247"/>
      <c r="CX204" s="1247"/>
      <c r="CY204" s="1247"/>
      <c r="CZ204" s="1247"/>
      <c r="DA204" s="1247"/>
      <c r="DB204" s="1247"/>
      <c r="DC204" s="1247"/>
      <c r="DD204" s="1247"/>
      <c r="DE204" s="1247"/>
      <c r="DF204" s="1247"/>
      <c r="DG204" s="1247"/>
      <c r="DH204" s="1247"/>
      <c r="DK204" s="1452">
        <f t="shared" si="28"/>
        <v>0</v>
      </c>
      <c r="DL204" s="1452">
        <f t="shared" si="29"/>
        <v>0</v>
      </c>
    </row>
    <row r="205" spans="1:116" ht="14.25" customHeight="1" x14ac:dyDescent="0.2">
      <c r="A205" s="456"/>
      <c r="B205" s="121"/>
      <c r="C205" s="121"/>
      <c r="D205" s="122"/>
      <c r="E205" s="479"/>
      <c r="F205" s="480"/>
      <c r="G205" s="478"/>
      <c r="H205" s="476"/>
      <c r="I205" s="448"/>
      <c r="J205" s="157"/>
      <c r="K205" s="1055">
        <f t="shared" si="22"/>
        <v>0</v>
      </c>
      <c r="L205" s="1056">
        <f t="shared" si="23"/>
        <v>0</v>
      </c>
      <c r="M205" s="1056">
        <f t="shared" si="24"/>
        <v>0</v>
      </c>
      <c r="N205" s="158"/>
      <c r="O205" s="124"/>
      <c r="P205" s="124"/>
      <c r="Q205" s="158"/>
      <c r="R205" s="1447">
        <f t="shared" si="30"/>
        <v>0</v>
      </c>
      <c r="S205" s="1448">
        <f t="shared" si="31"/>
        <v>0</v>
      </c>
      <c r="T205" s="121"/>
      <c r="U205" s="125"/>
      <c r="W205" s="480"/>
      <c r="X205" s="1065" t="str">
        <f>IF(W205=" "," ",IF(W205="Vehículos",VLOOKUP($X$16,'Datos Indices'!$A$38:$Z$50,22,FALSE),IF(W205="Ipim",VLOOKUP($X$16,'Datos Indices'!$A$38:$Z$50,7,FALSE),IF(W205="Dólar",VLOOKUP($X$16,'Datos Indices'!$A$38:$Z$50,4,FALSE),IF(W205="Gasoil",VLOOKUP($X$16,'Datos Indices'!$A$38:$Z$50,10,FALSE),IF(W205="WPU06 Pesificado",VLOOKUP($X$16,'Datos Indices'!$A$38:$Z$50,26,FALSE),0))))))</f>
        <v xml:space="preserve"> </v>
      </c>
      <c r="Y205" s="1066">
        <f t="shared" si="26"/>
        <v>0</v>
      </c>
      <c r="AA205" s="928"/>
      <c r="AB205" s="1065" t="str">
        <f>IF(AA205=" "," ",IF(AA205="Vehículos",VLOOKUP($X$16,'Datos Indices'!$A$38:$Z$50,22,FALSE),IF(AA205="Ipim",VLOOKUP($X$16,'Datos Indices'!$A$38:$Z$50,7,FALSE),IF(AA205="Dólar",VLOOKUP($X$16,'Datos Indices'!$A$38:$Z$50,4,FALSE),IF(AA205="Gasoil",VLOOKUP($X$16,'Datos Indices'!$A$38:$Z$50,10,FALSE),IF(AA205="WPU06 Pesificado",VLOOKUP($X$16,'Datos Indices'!$A$38:$Z$50,26,FALSE),0))))))</f>
        <v xml:space="preserve"> </v>
      </c>
      <c r="AC205" s="1066">
        <f t="shared" si="25"/>
        <v>0</v>
      </c>
      <c r="AE205" s="1450" t="str">
        <f t="shared" si="27"/>
        <v/>
      </c>
      <c r="AG205" s="1247"/>
      <c r="AH205" s="1247"/>
      <c r="AI205" s="1247"/>
      <c r="AJ205" s="1247"/>
      <c r="AK205" s="1247"/>
      <c r="AL205" s="1247"/>
      <c r="AM205" s="1247"/>
      <c r="AN205" s="1247"/>
      <c r="AO205" s="1247"/>
      <c r="AP205" s="1247"/>
      <c r="AQ205" s="1247"/>
      <c r="AR205" s="1247"/>
      <c r="AS205" s="1247"/>
      <c r="AT205" s="1247"/>
      <c r="AU205" s="1247"/>
      <c r="AV205" s="1247"/>
      <c r="AW205" s="1247"/>
      <c r="AX205" s="1247"/>
      <c r="AY205" s="1247"/>
      <c r="AZ205" s="1247"/>
      <c r="BA205" s="1247"/>
      <c r="BB205" s="1247"/>
      <c r="BC205" s="1247"/>
      <c r="BD205" s="1247"/>
      <c r="BE205" s="1247"/>
      <c r="BF205" s="1247"/>
      <c r="BG205" s="1247"/>
      <c r="BH205" s="1247"/>
      <c r="BI205" s="1247"/>
      <c r="BJ205" s="1247"/>
      <c r="BK205" s="1247"/>
      <c r="BL205" s="1247"/>
      <c r="BM205" s="1247"/>
      <c r="BN205" s="1247"/>
      <c r="BO205" s="1247"/>
      <c r="BP205" s="1247"/>
      <c r="BQ205" s="1247"/>
      <c r="BR205" s="1247"/>
      <c r="BS205" s="1247"/>
      <c r="BT205" s="1247"/>
      <c r="BU205" s="1247"/>
      <c r="BV205" s="1247"/>
      <c r="BW205" s="1247"/>
      <c r="BX205" s="1247"/>
      <c r="BY205" s="1247"/>
      <c r="BZ205" s="1247"/>
      <c r="CA205" s="1247"/>
      <c r="CB205" s="1247"/>
      <c r="CC205" s="1247"/>
      <c r="CD205" s="1247"/>
      <c r="CE205" s="1247"/>
      <c r="CF205" s="1247"/>
      <c r="CG205" s="1247"/>
      <c r="CH205" s="1247"/>
      <c r="CI205" s="1247"/>
      <c r="CJ205" s="1247"/>
      <c r="CK205" s="1247"/>
      <c r="CL205" s="1247"/>
      <c r="CM205" s="1247"/>
      <c r="CN205" s="1247"/>
      <c r="CO205" s="1247"/>
      <c r="CP205" s="1247"/>
      <c r="CQ205" s="1247"/>
      <c r="CR205" s="1247"/>
      <c r="CS205" s="1247"/>
      <c r="CT205" s="1247"/>
      <c r="CU205" s="1247"/>
      <c r="CV205" s="1247"/>
      <c r="CW205" s="1247"/>
      <c r="CX205" s="1247"/>
      <c r="CY205" s="1247"/>
      <c r="CZ205" s="1247"/>
      <c r="DA205" s="1247"/>
      <c r="DB205" s="1247"/>
      <c r="DC205" s="1247"/>
      <c r="DD205" s="1247"/>
      <c r="DE205" s="1247"/>
      <c r="DF205" s="1247"/>
      <c r="DG205" s="1247"/>
      <c r="DH205" s="1247"/>
      <c r="DK205" s="1452">
        <f t="shared" si="28"/>
        <v>0</v>
      </c>
      <c r="DL205" s="1452">
        <f t="shared" si="29"/>
        <v>0</v>
      </c>
    </row>
    <row r="206" spans="1:116" ht="14.25" customHeight="1" x14ac:dyDescent="0.2">
      <c r="A206" s="456"/>
      <c r="B206" s="121"/>
      <c r="C206" s="121"/>
      <c r="D206" s="122"/>
      <c r="E206" s="479"/>
      <c r="F206" s="480"/>
      <c r="G206" s="478"/>
      <c r="H206" s="476"/>
      <c r="I206" s="448"/>
      <c r="J206" s="157"/>
      <c r="K206" s="1055">
        <f t="shared" si="22"/>
        <v>0</v>
      </c>
      <c r="L206" s="1056">
        <f t="shared" si="23"/>
        <v>0</v>
      </c>
      <c r="M206" s="1056">
        <f t="shared" si="24"/>
        <v>0</v>
      </c>
      <c r="N206" s="158"/>
      <c r="O206" s="124"/>
      <c r="P206" s="124"/>
      <c r="Q206" s="158"/>
      <c r="R206" s="1447">
        <f t="shared" si="30"/>
        <v>0</v>
      </c>
      <c r="S206" s="1448">
        <f t="shared" si="31"/>
        <v>0</v>
      </c>
      <c r="T206" s="121"/>
      <c r="U206" s="125"/>
      <c r="W206" s="480"/>
      <c r="X206" s="1065" t="str">
        <f>IF(W206=" "," ",IF(W206="Vehículos",VLOOKUP($X$16,'Datos Indices'!$A$38:$Z$50,22,FALSE),IF(W206="Ipim",VLOOKUP($X$16,'Datos Indices'!$A$38:$Z$50,7,FALSE),IF(W206="Dólar",VLOOKUP($X$16,'Datos Indices'!$A$38:$Z$50,4,FALSE),IF(W206="Gasoil",VLOOKUP($X$16,'Datos Indices'!$A$38:$Z$50,10,FALSE),IF(W206="WPU06 Pesificado",VLOOKUP($X$16,'Datos Indices'!$A$38:$Z$50,26,FALSE),0))))))</f>
        <v xml:space="preserve"> </v>
      </c>
      <c r="Y206" s="1066">
        <f t="shared" si="26"/>
        <v>0</v>
      </c>
      <c r="AA206" s="928"/>
      <c r="AB206" s="1065" t="str">
        <f>IF(AA206=" "," ",IF(AA206="Vehículos",VLOOKUP($X$16,'Datos Indices'!$A$38:$Z$50,22,FALSE),IF(AA206="Ipim",VLOOKUP($X$16,'Datos Indices'!$A$38:$Z$50,7,FALSE),IF(AA206="Dólar",VLOOKUP($X$16,'Datos Indices'!$A$38:$Z$50,4,FALSE),IF(AA206="Gasoil",VLOOKUP($X$16,'Datos Indices'!$A$38:$Z$50,10,FALSE),IF(AA206="WPU06 Pesificado",VLOOKUP($X$16,'Datos Indices'!$A$38:$Z$50,26,FALSE),0))))))</f>
        <v xml:space="preserve"> </v>
      </c>
      <c r="AC206" s="1066">
        <f t="shared" si="25"/>
        <v>0</v>
      </c>
      <c r="AE206" s="1450" t="str">
        <f t="shared" si="27"/>
        <v/>
      </c>
      <c r="AG206" s="1247"/>
      <c r="AH206" s="1247"/>
      <c r="AI206" s="1247"/>
      <c r="AJ206" s="1247"/>
      <c r="AK206" s="1247"/>
      <c r="AL206" s="1247"/>
      <c r="AM206" s="1247"/>
      <c r="AN206" s="1247"/>
      <c r="AO206" s="1247"/>
      <c r="AP206" s="1247"/>
      <c r="AQ206" s="1247"/>
      <c r="AR206" s="1247"/>
      <c r="AS206" s="1247"/>
      <c r="AT206" s="1247"/>
      <c r="AU206" s="1247"/>
      <c r="AV206" s="1247"/>
      <c r="AW206" s="1247"/>
      <c r="AX206" s="1247"/>
      <c r="AY206" s="1247"/>
      <c r="AZ206" s="1247"/>
      <c r="BA206" s="1247"/>
      <c r="BB206" s="1247"/>
      <c r="BC206" s="1247"/>
      <c r="BD206" s="1247"/>
      <c r="BE206" s="1247"/>
      <c r="BF206" s="1247"/>
      <c r="BG206" s="1247"/>
      <c r="BH206" s="1247"/>
      <c r="BI206" s="1247"/>
      <c r="BJ206" s="1247"/>
      <c r="BK206" s="1247"/>
      <c r="BL206" s="1247"/>
      <c r="BM206" s="1247"/>
      <c r="BN206" s="1247"/>
      <c r="BO206" s="1247"/>
      <c r="BP206" s="1247"/>
      <c r="BQ206" s="1247"/>
      <c r="BR206" s="1247"/>
      <c r="BS206" s="1247"/>
      <c r="BT206" s="1247"/>
      <c r="BU206" s="1247"/>
      <c r="BV206" s="1247"/>
      <c r="BW206" s="1247"/>
      <c r="BX206" s="1247"/>
      <c r="BY206" s="1247"/>
      <c r="BZ206" s="1247"/>
      <c r="CA206" s="1247"/>
      <c r="CB206" s="1247"/>
      <c r="CC206" s="1247"/>
      <c r="CD206" s="1247"/>
      <c r="CE206" s="1247"/>
      <c r="CF206" s="1247"/>
      <c r="CG206" s="1247"/>
      <c r="CH206" s="1247"/>
      <c r="CI206" s="1247"/>
      <c r="CJ206" s="1247"/>
      <c r="CK206" s="1247"/>
      <c r="CL206" s="1247"/>
      <c r="CM206" s="1247"/>
      <c r="CN206" s="1247"/>
      <c r="CO206" s="1247"/>
      <c r="CP206" s="1247"/>
      <c r="CQ206" s="1247"/>
      <c r="CR206" s="1247"/>
      <c r="CS206" s="1247"/>
      <c r="CT206" s="1247"/>
      <c r="CU206" s="1247"/>
      <c r="CV206" s="1247"/>
      <c r="CW206" s="1247"/>
      <c r="CX206" s="1247"/>
      <c r="CY206" s="1247"/>
      <c r="CZ206" s="1247"/>
      <c r="DA206" s="1247"/>
      <c r="DB206" s="1247"/>
      <c r="DC206" s="1247"/>
      <c r="DD206" s="1247"/>
      <c r="DE206" s="1247"/>
      <c r="DF206" s="1247"/>
      <c r="DG206" s="1247"/>
      <c r="DH206" s="1247"/>
      <c r="DK206" s="1452">
        <f t="shared" si="28"/>
        <v>0</v>
      </c>
      <c r="DL206" s="1452">
        <f t="shared" si="29"/>
        <v>0</v>
      </c>
    </row>
    <row r="207" spans="1:116" ht="14.25" customHeight="1" x14ac:dyDescent="0.2">
      <c r="A207" s="456"/>
      <c r="B207" s="121"/>
      <c r="C207" s="121"/>
      <c r="D207" s="122"/>
      <c r="E207" s="479"/>
      <c r="F207" s="480"/>
      <c r="G207" s="478"/>
      <c r="H207" s="476"/>
      <c r="I207" s="448"/>
      <c r="J207" s="157"/>
      <c r="K207" s="1055">
        <f t="shared" si="22"/>
        <v>0</v>
      </c>
      <c r="L207" s="1056">
        <f t="shared" si="23"/>
        <v>0</v>
      </c>
      <c r="M207" s="1056">
        <f t="shared" si="24"/>
        <v>0</v>
      </c>
      <c r="N207" s="158"/>
      <c r="O207" s="124"/>
      <c r="P207" s="124"/>
      <c r="Q207" s="158"/>
      <c r="R207" s="1447">
        <f t="shared" si="30"/>
        <v>0</v>
      </c>
      <c r="S207" s="1448">
        <f t="shared" si="31"/>
        <v>0</v>
      </c>
      <c r="T207" s="121"/>
      <c r="U207" s="125"/>
      <c r="W207" s="480"/>
      <c r="X207" s="1065" t="str">
        <f>IF(W207=" "," ",IF(W207="Vehículos",VLOOKUP($X$16,'Datos Indices'!$A$38:$Z$50,22,FALSE),IF(W207="Ipim",VLOOKUP($X$16,'Datos Indices'!$A$38:$Z$50,7,FALSE),IF(W207="Dólar",VLOOKUP($X$16,'Datos Indices'!$A$38:$Z$50,4,FALSE),IF(W207="Gasoil",VLOOKUP($X$16,'Datos Indices'!$A$38:$Z$50,10,FALSE),IF(W207="WPU06 Pesificado",VLOOKUP($X$16,'Datos Indices'!$A$38:$Z$50,26,FALSE),0))))))</f>
        <v xml:space="preserve"> </v>
      </c>
      <c r="Y207" s="1066">
        <f t="shared" si="26"/>
        <v>0</v>
      </c>
      <c r="AA207" s="928"/>
      <c r="AB207" s="1065" t="str">
        <f>IF(AA207=" "," ",IF(AA207="Vehículos",VLOOKUP($X$16,'Datos Indices'!$A$38:$Z$50,22,FALSE),IF(AA207="Ipim",VLOOKUP($X$16,'Datos Indices'!$A$38:$Z$50,7,FALSE),IF(AA207="Dólar",VLOOKUP($X$16,'Datos Indices'!$A$38:$Z$50,4,FALSE),IF(AA207="Gasoil",VLOOKUP($X$16,'Datos Indices'!$A$38:$Z$50,10,FALSE),IF(AA207="WPU06 Pesificado",VLOOKUP($X$16,'Datos Indices'!$A$38:$Z$50,26,FALSE),0))))))</f>
        <v xml:space="preserve"> </v>
      </c>
      <c r="AC207" s="1066">
        <f t="shared" si="25"/>
        <v>0</v>
      </c>
      <c r="AE207" s="1450" t="str">
        <f t="shared" si="27"/>
        <v/>
      </c>
      <c r="AG207" s="1247"/>
      <c r="AH207" s="1247"/>
      <c r="AI207" s="1247"/>
      <c r="AJ207" s="1247"/>
      <c r="AK207" s="1247"/>
      <c r="AL207" s="1247"/>
      <c r="AM207" s="1247"/>
      <c r="AN207" s="1247"/>
      <c r="AO207" s="1247"/>
      <c r="AP207" s="1247"/>
      <c r="AQ207" s="1247"/>
      <c r="AR207" s="1247"/>
      <c r="AS207" s="1247"/>
      <c r="AT207" s="1247"/>
      <c r="AU207" s="1247"/>
      <c r="AV207" s="1247"/>
      <c r="AW207" s="1247"/>
      <c r="AX207" s="1247"/>
      <c r="AY207" s="1247"/>
      <c r="AZ207" s="1247"/>
      <c r="BA207" s="1247"/>
      <c r="BB207" s="1247"/>
      <c r="BC207" s="1247"/>
      <c r="BD207" s="1247"/>
      <c r="BE207" s="1247"/>
      <c r="BF207" s="1247"/>
      <c r="BG207" s="1247"/>
      <c r="BH207" s="1247"/>
      <c r="BI207" s="1247"/>
      <c r="BJ207" s="1247"/>
      <c r="BK207" s="1247"/>
      <c r="BL207" s="1247"/>
      <c r="BM207" s="1247"/>
      <c r="BN207" s="1247"/>
      <c r="BO207" s="1247"/>
      <c r="BP207" s="1247"/>
      <c r="BQ207" s="1247"/>
      <c r="BR207" s="1247"/>
      <c r="BS207" s="1247"/>
      <c r="BT207" s="1247"/>
      <c r="BU207" s="1247"/>
      <c r="BV207" s="1247"/>
      <c r="BW207" s="1247"/>
      <c r="BX207" s="1247"/>
      <c r="BY207" s="1247"/>
      <c r="BZ207" s="1247"/>
      <c r="CA207" s="1247"/>
      <c r="CB207" s="1247"/>
      <c r="CC207" s="1247"/>
      <c r="CD207" s="1247"/>
      <c r="CE207" s="1247"/>
      <c r="CF207" s="1247"/>
      <c r="CG207" s="1247"/>
      <c r="CH207" s="1247"/>
      <c r="CI207" s="1247"/>
      <c r="CJ207" s="1247"/>
      <c r="CK207" s="1247"/>
      <c r="CL207" s="1247"/>
      <c r="CM207" s="1247"/>
      <c r="CN207" s="1247"/>
      <c r="CO207" s="1247"/>
      <c r="CP207" s="1247"/>
      <c r="CQ207" s="1247"/>
      <c r="CR207" s="1247"/>
      <c r="CS207" s="1247"/>
      <c r="CT207" s="1247"/>
      <c r="CU207" s="1247"/>
      <c r="CV207" s="1247"/>
      <c r="CW207" s="1247"/>
      <c r="CX207" s="1247"/>
      <c r="CY207" s="1247"/>
      <c r="CZ207" s="1247"/>
      <c r="DA207" s="1247"/>
      <c r="DB207" s="1247"/>
      <c r="DC207" s="1247"/>
      <c r="DD207" s="1247"/>
      <c r="DE207" s="1247"/>
      <c r="DF207" s="1247"/>
      <c r="DG207" s="1247"/>
      <c r="DH207" s="1247"/>
      <c r="DK207" s="1452">
        <f t="shared" si="28"/>
        <v>0</v>
      </c>
      <c r="DL207" s="1452">
        <f t="shared" si="29"/>
        <v>0</v>
      </c>
    </row>
    <row r="208" spans="1:116" ht="14.25" customHeight="1" x14ac:dyDescent="0.2">
      <c r="A208" s="456"/>
      <c r="B208" s="121"/>
      <c r="C208" s="121"/>
      <c r="D208" s="122"/>
      <c r="E208" s="479"/>
      <c r="F208" s="480"/>
      <c r="G208" s="478"/>
      <c r="H208" s="476"/>
      <c r="I208" s="448"/>
      <c r="J208" s="157"/>
      <c r="K208" s="1055">
        <f t="shared" si="22"/>
        <v>0</v>
      </c>
      <c r="L208" s="1056">
        <f t="shared" si="23"/>
        <v>0</v>
      </c>
      <c r="M208" s="1056">
        <f t="shared" si="24"/>
        <v>0</v>
      </c>
      <c r="N208" s="158"/>
      <c r="O208" s="124"/>
      <c r="P208" s="124"/>
      <c r="Q208" s="158"/>
      <c r="R208" s="1447">
        <f t="shared" si="30"/>
        <v>0</v>
      </c>
      <c r="S208" s="1448">
        <f t="shared" si="31"/>
        <v>0</v>
      </c>
      <c r="T208" s="125"/>
      <c r="U208" s="125"/>
      <c r="W208" s="480"/>
      <c r="X208" s="1065" t="str">
        <f>IF(W208=" "," ",IF(W208="Vehículos",VLOOKUP($X$16,'Datos Indices'!$A$38:$Z$50,22,FALSE),IF(W208="Ipim",VLOOKUP($X$16,'Datos Indices'!$A$38:$Z$50,7,FALSE),IF(W208="Dólar",VLOOKUP($X$16,'Datos Indices'!$A$38:$Z$50,4,FALSE),IF(W208="Gasoil",VLOOKUP($X$16,'Datos Indices'!$A$38:$Z$50,10,FALSE),IF(W208="WPU06 Pesificado",VLOOKUP($X$16,'Datos Indices'!$A$38:$Z$50,26,FALSE),0))))))</f>
        <v xml:space="preserve"> </v>
      </c>
      <c r="Y208" s="1066">
        <f t="shared" si="26"/>
        <v>0</v>
      </c>
      <c r="AA208" s="928"/>
      <c r="AB208" s="1065" t="str">
        <f>IF(AA208=" "," ",IF(AA208="Vehículos",VLOOKUP($X$16,'Datos Indices'!$A$38:$Z$50,22,FALSE),IF(AA208="Ipim",VLOOKUP($X$16,'Datos Indices'!$A$38:$Z$50,7,FALSE),IF(AA208="Dólar",VLOOKUP($X$16,'Datos Indices'!$A$38:$Z$50,4,FALSE),IF(AA208="Gasoil",VLOOKUP($X$16,'Datos Indices'!$A$38:$Z$50,10,FALSE),IF(AA208="WPU06 Pesificado",VLOOKUP($X$16,'Datos Indices'!$A$38:$Z$50,26,FALSE),0))))))</f>
        <v xml:space="preserve"> </v>
      </c>
      <c r="AC208" s="1066">
        <f t="shared" si="25"/>
        <v>0</v>
      </c>
      <c r="AE208" s="1450" t="str">
        <f t="shared" si="27"/>
        <v/>
      </c>
      <c r="AG208" s="1247"/>
      <c r="AH208" s="1247"/>
      <c r="AI208" s="1247"/>
      <c r="AJ208" s="1247"/>
      <c r="AK208" s="1247"/>
      <c r="AL208" s="1247"/>
      <c r="AM208" s="1247"/>
      <c r="AN208" s="1247"/>
      <c r="AO208" s="1247"/>
      <c r="AP208" s="1247"/>
      <c r="AQ208" s="1247"/>
      <c r="AR208" s="1247"/>
      <c r="AS208" s="1247"/>
      <c r="AT208" s="1247"/>
      <c r="AU208" s="1247"/>
      <c r="AV208" s="1247"/>
      <c r="AW208" s="1247"/>
      <c r="AX208" s="1247"/>
      <c r="AY208" s="1247"/>
      <c r="AZ208" s="1247"/>
      <c r="BA208" s="1247"/>
      <c r="BB208" s="1247"/>
      <c r="BC208" s="1247"/>
      <c r="BD208" s="1247"/>
      <c r="BE208" s="1247"/>
      <c r="BF208" s="1247"/>
      <c r="BG208" s="1247"/>
      <c r="BH208" s="1247"/>
      <c r="BI208" s="1247"/>
      <c r="BJ208" s="1247"/>
      <c r="BK208" s="1247"/>
      <c r="BL208" s="1247"/>
      <c r="BM208" s="1247"/>
      <c r="BN208" s="1247"/>
      <c r="BO208" s="1247"/>
      <c r="BP208" s="1247"/>
      <c r="BQ208" s="1247"/>
      <c r="BR208" s="1247"/>
      <c r="BS208" s="1247"/>
      <c r="BT208" s="1247"/>
      <c r="BU208" s="1247"/>
      <c r="BV208" s="1247"/>
      <c r="BW208" s="1247"/>
      <c r="BX208" s="1247"/>
      <c r="BY208" s="1247"/>
      <c r="BZ208" s="1247"/>
      <c r="CA208" s="1247"/>
      <c r="CB208" s="1247"/>
      <c r="CC208" s="1247"/>
      <c r="CD208" s="1247"/>
      <c r="CE208" s="1247"/>
      <c r="CF208" s="1247"/>
      <c r="CG208" s="1247"/>
      <c r="CH208" s="1247"/>
      <c r="CI208" s="1247"/>
      <c r="CJ208" s="1247"/>
      <c r="CK208" s="1247"/>
      <c r="CL208" s="1247"/>
      <c r="CM208" s="1247"/>
      <c r="CN208" s="1247"/>
      <c r="CO208" s="1247"/>
      <c r="CP208" s="1247"/>
      <c r="CQ208" s="1247"/>
      <c r="CR208" s="1247"/>
      <c r="CS208" s="1247"/>
      <c r="CT208" s="1247"/>
      <c r="CU208" s="1247"/>
      <c r="CV208" s="1247"/>
      <c r="CW208" s="1247"/>
      <c r="CX208" s="1247"/>
      <c r="CY208" s="1247"/>
      <c r="CZ208" s="1247"/>
      <c r="DA208" s="1247"/>
      <c r="DB208" s="1247"/>
      <c r="DC208" s="1247"/>
      <c r="DD208" s="1247"/>
      <c r="DE208" s="1247"/>
      <c r="DF208" s="1247"/>
      <c r="DG208" s="1247"/>
      <c r="DH208" s="1247"/>
      <c r="DK208" s="1452">
        <f t="shared" si="28"/>
        <v>0</v>
      </c>
      <c r="DL208" s="1452">
        <f t="shared" si="29"/>
        <v>0</v>
      </c>
    </row>
    <row r="209" spans="1:116" ht="14.25" customHeight="1" x14ac:dyDescent="0.2">
      <c r="A209" s="456"/>
      <c r="B209" s="121"/>
      <c r="C209" s="121"/>
      <c r="D209" s="122"/>
      <c r="E209" s="479"/>
      <c r="F209" s="480"/>
      <c r="G209" s="478"/>
      <c r="H209" s="476"/>
      <c r="I209" s="448"/>
      <c r="J209" s="157"/>
      <c r="K209" s="1055">
        <f t="shared" si="22"/>
        <v>0</v>
      </c>
      <c r="L209" s="1056">
        <f t="shared" si="23"/>
        <v>0</v>
      </c>
      <c r="M209" s="1056">
        <f t="shared" si="24"/>
        <v>0</v>
      </c>
      <c r="N209" s="158"/>
      <c r="O209" s="124"/>
      <c r="P209" s="124"/>
      <c r="Q209" s="158"/>
      <c r="R209" s="1447">
        <f t="shared" si="30"/>
        <v>0</v>
      </c>
      <c r="S209" s="1448">
        <f t="shared" si="31"/>
        <v>0</v>
      </c>
      <c r="T209" s="125"/>
      <c r="U209" s="125"/>
      <c r="W209" s="480"/>
      <c r="X209" s="1065" t="str">
        <f>IF(W209=" "," ",IF(W209="Vehículos",VLOOKUP($X$16,'Datos Indices'!$A$38:$Z$50,22,FALSE),IF(W209="Ipim",VLOOKUP($X$16,'Datos Indices'!$A$38:$Z$50,7,FALSE),IF(W209="Dólar",VLOOKUP($X$16,'Datos Indices'!$A$38:$Z$50,4,FALSE),IF(W209="Gasoil",VLOOKUP($X$16,'Datos Indices'!$A$38:$Z$50,10,FALSE),IF(W209="WPU06 Pesificado",VLOOKUP($X$16,'Datos Indices'!$A$38:$Z$50,26,FALSE),0))))))</f>
        <v xml:space="preserve"> </v>
      </c>
      <c r="Y209" s="1066">
        <f t="shared" si="26"/>
        <v>0</v>
      </c>
      <c r="AA209" s="928"/>
      <c r="AB209" s="1065" t="str">
        <f>IF(AA209=" "," ",IF(AA209="Vehículos",VLOOKUP($X$16,'Datos Indices'!$A$38:$Z$50,22,FALSE),IF(AA209="Ipim",VLOOKUP($X$16,'Datos Indices'!$A$38:$Z$50,7,FALSE),IF(AA209="Dólar",VLOOKUP($X$16,'Datos Indices'!$A$38:$Z$50,4,FALSE),IF(AA209="Gasoil",VLOOKUP($X$16,'Datos Indices'!$A$38:$Z$50,10,FALSE),IF(AA209="WPU06 Pesificado",VLOOKUP($X$16,'Datos Indices'!$A$38:$Z$50,26,FALSE),0))))))</f>
        <v xml:space="preserve"> </v>
      </c>
      <c r="AC209" s="1066">
        <f t="shared" si="25"/>
        <v>0</v>
      </c>
      <c r="AE209" s="1450" t="str">
        <f t="shared" si="27"/>
        <v/>
      </c>
      <c r="AG209" s="1247"/>
      <c r="AH209" s="1247"/>
      <c r="AI209" s="1247"/>
      <c r="AJ209" s="1247"/>
      <c r="AK209" s="1247"/>
      <c r="AL209" s="1247"/>
      <c r="AM209" s="1247"/>
      <c r="AN209" s="1247"/>
      <c r="AO209" s="1247"/>
      <c r="AP209" s="1247"/>
      <c r="AQ209" s="1247"/>
      <c r="AR209" s="1247"/>
      <c r="AS209" s="1247"/>
      <c r="AT209" s="1247"/>
      <c r="AU209" s="1247"/>
      <c r="AV209" s="1247"/>
      <c r="AW209" s="1247"/>
      <c r="AX209" s="1247"/>
      <c r="AY209" s="1247"/>
      <c r="AZ209" s="1247"/>
      <c r="BA209" s="1247"/>
      <c r="BB209" s="1247"/>
      <c r="BC209" s="1247"/>
      <c r="BD209" s="1247"/>
      <c r="BE209" s="1247"/>
      <c r="BF209" s="1247"/>
      <c r="BG209" s="1247"/>
      <c r="BH209" s="1247"/>
      <c r="BI209" s="1247"/>
      <c r="BJ209" s="1247"/>
      <c r="BK209" s="1247"/>
      <c r="BL209" s="1247"/>
      <c r="BM209" s="1247"/>
      <c r="BN209" s="1247"/>
      <c r="BO209" s="1247"/>
      <c r="BP209" s="1247"/>
      <c r="BQ209" s="1247"/>
      <c r="BR209" s="1247"/>
      <c r="BS209" s="1247"/>
      <c r="BT209" s="1247"/>
      <c r="BU209" s="1247"/>
      <c r="BV209" s="1247"/>
      <c r="BW209" s="1247"/>
      <c r="BX209" s="1247"/>
      <c r="BY209" s="1247"/>
      <c r="BZ209" s="1247"/>
      <c r="CA209" s="1247"/>
      <c r="CB209" s="1247"/>
      <c r="CC209" s="1247"/>
      <c r="CD209" s="1247"/>
      <c r="CE209" s="1247"/>
      <c r="CF209" s="1247"/>
      <c r="CG209" s="1247"/>
      <c r="CH209" s="1247"/>
      <c r="CI209" s="1247"/>
      <c r="CJ209" s="1247"/>
      <c r="CK209" s="1247"/>
      <c r="CL209" s="1247"/>
      <c r="CM209" s="1247"/>
      <c r="CN209" s="1247"/>
      <c r="CO209" s="1247"/>
      <c r="CP209" s="1247"/>
      <c r="CQ209" s="1247"/>
      <c r="CR209" s="1247"/>
      <c r="CS209" s="1247"/>
      <c r="CT209" s="1247"/>
      <c r="CU209" s="1247"/>
      <c r="CV209" s="1247"/>
      <c r="CW209" s="1247"/>
      <c r="CX209" s="1247"/>
      <c r="CY209" s="1247"/>
      <c r="CZ209" s="1247"/>
      <c r="DA209" s="1247"/>
      <c r="DB209" s="1247"/>
      <c r="DC209" s="1247"/>
      <c r="DD209" s="1247"/>
      <c r="DE209" s="1247"/>
      <c r="DF209" s="1247"/>
      <c r="DG209" s="1247"/>
      <c r="DH209" s="1247"/>
      <c r="DK209" s="1452">
        <f t="shared" si="28"/>
        <v>0</v>
      </c>
      <c r="DL209" s="1452">
        <f t="shared" si="29"/>
        <v>0</v>
      </c>
    </row>
    <row r="210" spans="1:116" ht="14.25" customHeight="1" x14ac:dyDescent="0.2">
      <c r="A210" s="456"/>
      <c r="B210" s="121"/>
      <c r="C210" s="121"/>
      <c r="D210" s="122"/>
      <c r="E210" s="479"/>
      <c r="F210" s="480"/>
      <c r="G210" s="478"/>
      <c r="H210" s="476"/>
      <c r="I210" s="448"/>
      <c r="J210" s="157"/>
      <c r="K210" s="1055">
        <f t="shared" ref="K210:K250" si="34">+J210-L210</f>
        <v>0</v>
      </c>
      <c r="L210" s="1056">
        <f t="shared" ref="L210:L250" si="35">IF(E210=" ",0,IF(F210=" ",0,(IF(F210="Inmueble Liviano",+J210*0.67/240,0)+IF(F210="Inmueble Mampostería",+J210*0.67/600,0)+IF(F210="Rodados",+J210*0.6/60,0)+IF(F210="Equipo pesado",+J210*0.6/120,0)+IF(F210="Herramientas",J210/E210,0))))*$C$9</f>
        <v>0</v>
      </c>
      <c r="M210" s="1056">
        <f t="shared" ref="M210:M250" si="36">IF($C$9=0,0,L210/$C$9)</f>
        <v>0</v>
      </c>
      <c r="N210" s="158"/>
      <c r="O210" s="124"/>
      <c r="P210" s="124"/>
      <c r="Q210" s="158"/>
      <c r="R210" s="1447">
        <f t="shared" si="30"/>
        <v>0</v>
      </c>
      <c r="S210" s="1448">
        <f t="shared" si="31"/>
        <v>0</v>
      </c>
      <c r="T210" s="125"/>
      <c r="U210" s="125"/>
      <c r="W210" s="480"/>
      <c r="X210" s="1065" t="str">
        <f>IF(W210=" "," ",IF(W210="Vehículos",VLOOKUP($X$16,'Datos Indices'!$A$38:$Z$50,22,FALSE),IF(W210="Ipim",VLOOKUP($X$16,'Datos Indices'!$A$38:$Z$50,7,FALSE),IF(W210="Dólar",VLOOKUP($X$16,'Datos Indices'!$A$38:$Z$50,4,FALSE),IF(W210="Gasoil",VLOOKUP($X$16,'Datos Indices'!$A$38:$Z$50,10,FALSE),IF(W210="WPU06 Pesificado",VLOOKUP($X$16,'Datos Indices'!$A$38:$Z$50,26,FALSE),0))))))</f>
        <v xml:space="preserve"> </v>
      </c>
      <c r="Y210" s="1066">
        <f t="shared" si="26"/>
        <v>0</v>
      </c>
      <c r="AA210" s="928"/>
      <c r="AB210" s="1065" t="str">
        <f>IF(AA210=" "," ",IF(AA210="Vehículos",VLOOKUP($X$16,'Datos Indices'!$A$38:$Z$50,22,FALSE),IF(AA210="Ipim",VLOOKUP($X$16,'Datos Indices'!$A$38:$Z$50,7,FALSE),IF(AA210="Dólar",VLOOKUP($X$16,'Datos Indices'!$A$38:$Z$50,4,FALSE),IF(AA210="Gasoil",VLOOKUP($X$16,'Datos Indices'!$A$38:$Z$50,10,FALSE),IF(AA210="WPU06 Pesificado",VLOOKUP($X$16,'Datos Indices'!$A$38:$Z$50,26,FALSE),0))))))</f>
        <v xml:space="preserve"> </v>
      </c>
      <c r="AC210" s="1066">
        <f t="shared" ref="AC210:AC250" si="37">Y210*AB210/100</f>
        <v>0</v>
      </c>
      <c r="AE210" s="1450" t="str">
        <f t="shared" si="27"/>
        <v/>
      </c>
      <c r="AG210" s="1247"/>
      <c r="AH210" s="1247"/>
      <c r="AI210" s="1247"/>
      <c r="AJ210" s="1247"/>
      <c r="AK210" s="1247"/>
      <c r="AL210" s="1247"/>
      <c r="AM210" s="1247"/>
      <c r="AN210" s="1247"/>
      <c r="AO210" s="1247"/>
      <c r="AP210" s="1247"/>
      <c r="AQ210" s="1247"/>
      <c r="AR210" s="1247"/>
      <c r="AS210" s="1247"/>
      <c r="AT210" s="1247"/>
      <c r="AU210" s="1247"/>
      <c r="AV210" s="1247"/>
      <c r="AW210" s="1247"/>
      <c r="AX210" s="1247"/>
      <c r="AY210" s="1247"/>
      <c r="AZ210" s="1247"/>
      <c r="BA210" s="1247"/>
      <c r="BB210" s="1247"/>
      <c r="BC210" s="1247"/>
      <c r="BD210" s="1247"/>
      <c r="BE210" s="1247"/>
      <c r="BF210" s="1247"/>
      <c r="BG210" s="1247"/>
      <c r="BH210" s="1247"/>
      <c r="BI210" s="1247"/>
      <c r="BJ210" s="1247"/>
      <c r="BK210" s="1247"/>
      <c r="BL210" s="1247"/>
      <c r="BM210" s="1247"/>
      <c r="BN210" s="1247"/>
      <c r="BO210" s="1247"/>
      <c r="BP210" s="1247"/>
      <c r="BQ210" s="1247"/>
      <c r="BR210" s="1247"/>
      <c r="BS210" s="1247"/>
      <c r="BT210" s="1247"/>
      <c r="BU210" s="1247"/>
      <c r="BV210" s="1247"/>
      <c r="BW210" s="1247"/>
      <c r="BX210" s="1247"/>
      <c r="BY210" s="1247"/>
      <c r="BZ210" s="1247"/>
      <c r="CA210" s="1247"/>
      <c r="CB210" s="1247"/>
      <c r="CC210" s="1247"/>
      <c r="CD210" s="1247"/>
      <c r="CE210" s="1247"/>
      <c r="CF210" s="1247"/>
      <c r="CG210" s="1247"/>
      <c r="CH210" s="1247"/>
      <c r="CI210" s="1247"/>
      <c r="CJ210" s="1247"/>
      <c r="CK210" s="1247"/>
      <c r="CL210" s="1247"/>
      <c r="CM210" s="1247"/>
      <c r="CN210" s="1247"/>
      <c r="CO210" s="1247"/>
      <c r="CP210" s="1247"/>
      <c r="CQ210" s="1247"/>
      <c r="CR210" s="1247"/>
      <c r="CS210" s="1247"/>
      <c r="CT210" s="1247"/>
      <c r="CU210" s="1247"/>
      <c r="CV210" s="1247"/>
      <c r="CW210" s="1247"/>
      <c r="CX210" s="1247"/>
      <c r="CY210" s="1247"/>
      <c r="CZ210" s="1247"/>
      <c r="DA210" s="1247"/>
      <c r="DB210" s="1247"/>
      <c r="DC210" s="1247"/>
      <c r="DD210" s="1247"/>
      <c r="DE210" s="1247"/>
      <c r="DF210" s="1247"/>
      <c r="DG210" s="1247"/>
      <c r="DH210" s="1247"/>
      <c r="DK210" s="1452">
        <f t="shared" si="28"/>
        <v>0</v>
      </c>
      <c r="DL210" s="1452">
        <f t="shared" si="29"/>
        <v>0</v>
      </c>
    </row>
    <row r="211" spans="1:116" ht="14.25" customHeight="1" x14ac:dyDescent="0.2">
      <c r="A211" s="456"/>
      <c r="B211" s="121"/>
      <c r="C211" s="121"/>
      <c r="D211" s="122"/>
      <c r="E211" s="479"/>
      <c r="F211" s="480"/>
      <c r="G211" s="478"/>
      <c r="H211" s="476"/>
      <c r="I211" s="448"/>
      <c r="J211" s="157"/>
      <c r="K211" s="1055">
        <f t="shared" si="34"/>
        <v>0</v>
      </c>
      <c r="L211" s="1056">
        <f t="shared" si="35"/>
        <v>0</v>
      </c>
      <c r="M211" s="1056">
        <f t="shared" si="36"/>
        <v>0</v>
      </c>
      <c r="N211" s="158"/>
      <c r="O211" s="124"/>
      <c r="P211" s="124"/>
      <c r="Q211" s="158"/>
      <c r="R211" s="1447">
        <f t="shared" si="30"/>
        <v>0</v>
      </c>
      <c r="S211" s="1448">
        <f t="shared" si="31"/>
        <v>0</v>
      </c>
      <c r="T211" s="125"/>
      <c r="U211" s="125"/>
      <c r="W211" s="480"/>
      <c r="X211" s="1065" t="str">
        <f>IF(W211=" "," ",IF(W211="Vehículos",VLOOKUP($X$16,'Datos Indices'!$A$38:$Z$50,22,FALSE),IF(W211="Ipim",VLOOKUP($X$16,'Datos Indices'!$A$38:$Z$50,7,FALSE),IF(W211="Dólar",VLOOKUP($X$16,'Datos Indices'!$A$38:$Z$50,4,FALSE),IF(W211="Gasoil",VLOOKUP($X$16,'Datos Indices'!$A$38:$Z$50,10,FALSE),IF(W211="WPU06 Pesificado",VLOOKUP($X$16,'Datos Indices'!$A$38:$Z$50,26,FALSE),0))))))</f>
        <v xml:space="preserve"> </v>
      </c>
      <c r="Y211" s="1066">
        <f t="shared" ref="Y211:Y249" si="38">S211*X211/100</f>
        <v>0</v>
      </c>
      <c r="AA211" s="928"/>
      <c r="AB211" s="1065" t="str">
        <f>IF(AA211=" "," ",IF(AA211="Vehículos",VLOOKUP($X$16,'Datos Indices'!$A$38:$Z$50,22,FALSE),IF(AA211="Ipim",VLOOKUP($X$16,'Datos Indices'!$A$38:$Z$50,7,FALSE),IF(AA211="Dólar",VLOOKUP($X$16,'Datos Indices'!$A$38:$Z$50,4,FALSE),IF(AA211="Gasoil",VLOOKUP($X$16,'Datos Indices'!$A$38:$Z$50,10,FALSE),IF(AA211="WPU06 Pesificado",VLOOKUP($X$16,'Datos Indices'!$A$38:$Z$50,26,FALSE),0))))))</f>
        <v xml:space="preserve"> </v>
      </c>
      <c r="AC211" s="1066">
        <f t="shared" si="37"/>
        <v>0</v>
      </c>
      <c r="AE211" s="1450" t="str">
        <f t="shared" ref="AE211:AE250" si="39">IF(DL211=0,"","Controlar Aprop.")</f>
        <v/>
      </c>
      <c r="AG211" s="1247"/>
      <c r="AH211" s="1247"/>
      <c r="AI211" s="1247"/>
      <c r="AJ211" s="1247"/>
      <c r="AK211" s="1247"/>
      <c r="AL211" s="1247"/>
      <c r="AM211" s="1247"/>
      <c r="AN211" s="1247"/>
      <c r="AO211" s="1247"/>
      <c r="AP211" s="1247"/>
      <c r="AQ211" s="1247"/>
      <c r="AR211" s="1247"/>
      <c r="AS211" s="1247"/>
      <c r="AT211" s="1247"/>
      <c r="AU211" s="1247"/>
      <c r="AV211" s="1247"/>
      <c r="AW211" s="1247"/>
      <c r="AX211" s="1247"/>
      <c r="AY211" s="1247"/>
      <c r="AZ211" s="1247"/>
      <c r="BA211" s="1247"/>
      <c r="BB211" s="1247"/>
      <c r="BC211" s="1247"/>
      <c r="BD211" s="1247"/>
      <c r="BE211" s="1247"/>
      <c r="BF211" s="1247"/>
      <c r="BG211" s="1247"/>
      <c r="BH211" s="1247"/>
      <c r="BI211" s="1247"/>
      <c r="BJ211" s="1247"/>
      <c r="BK211" s="1247"/>
      <c r="BL211" s="1247"/>
      <c r="BM211" s="1247"/>
      <c r="BN211" s="1247"/>
      <c r="BO211" s="1247"/>
      <c r="BP211" s="1247"/>
      <c r="BQ211" s="1247"/>
      <c r="BR211" s="1247"/>
      <c r="BS211" s="1247"/>
      <c r="BT211" s="1247"/>
      <c r="BU211" s="1247"/>
      <c r="BV211" s="1247"/>
      <c r="BW211" s="1247"/>
      <c r="BX211" s="1247"/>
      <c r="BY211" s="1247"/>
      <c r="BZ211" s="1247"/>
      <c r="CA211" s="1247"/>
      <c r="CB211" s="1247"/>
      <c r="CC211" s="1247"/>
      <c r="CD211" s="1247"/>
      <c r="CE211" s="1247"/>
      <c r="CF211" s="1247"/>
      <c r="CG211" s="1247"/>
      <c r="CH211" s="1247"/>
      <c r="CI211" s="1247"/>
      <c r="CJ211" s="1247"/>
      <c r="CK211" s="1247"/>
      <c r="CL211" s="1247"/>
      <c r="CM211" s="1247"/>
      <c r="CN211" s="1247"/>
      <c r="CO211" s="1247"/>
      <c r="CP211" s="1247"/>
      <c r="CQ211" s="1247"/>
      <c r="CR211" s="1247"/>
      <c r="CS211" s="1247"/>
      <c r="CT211" s="1247"/>
      <c r="CU211" s="1247"/>
      <c r="CV211" s="1247"/>
      <c r="CW211" s="1247"/>
      <c r="CX211" s="1247"/>
      <c r="CY211" s="1247"/>
      <c r="CZ211" s="1247"/>
      <c r="DA211" s="1247"/>
      <c r="DB211" s="1247"/>
      <c r="DC211" s="1247"/>
      <c r="DD211" s="1247"/>
      <c r="DE211" s="1247"/>
      <c r="DF211" s="1247"/>
      <c r="DG211" s="1247"/>
      <c r="DH211" s="1247"/>
      <c r="DK211" s="1452">
        <f t="shared" ref="DK211:DK250" si="40">SUM(AG211:DH211)*S211</f>
        <v>0</v>
      </c>
      <c r="DL211" s="1452">
        <f t="shared" ref="DL211:DL250" si="41">S211-DK211</f>
        <v>0</v>
      </c>
    </row>
    <row r="212" spans="1:116" ht="14.25" customHeight="1" x14ac:dyDescent="0.2">
      <c r="A212" s="456"/>
      <c r="B212" s="121"/>
      <c r="C212" s="121"/>
      <c r="D212" s="122"/>
      <c r="E212" s="479"/>
      <c r="F212" s="480"/>
      <c r="G212" s="478"/>
      <c r="H212" s="476"/>
      <c r="I212" s="448"/>
      <c r="J212" s="157"/>
      <c r="K212" s="1055">
        <f t="shared" si="34"/>
        <v>0</v>
      </c>
      <c r="L212" s="1056">
        <f t="shared" si="35"/>
        <v>0</v>
      </c>
      <c r="M212" s="1056">
        <f t="shared" si="36"/>
        <v>0</v>
      </c>
      <c r="N212" s="158"/>
      <c r="O212" s="124"/>
      <c r="P212" s="124"/>
      <c r="Q212" s="158"/>
      <c r="R212" s="1447">
        <f t="shared" si="30"/>
        <v>0</v>
      </c>
      <c r="S212" s="1448">
        <f t="shared" si="31"/>
        <v>0</v>
      </c>
      <c r="T212" s="125"/>
      <c r="U212" s="125"/>
      <c r="W212" s="480"/>
      <c r="X212" s="1065" t="str">
        <f>IF(W212=" "," ",IF(W212="Vehículos",VLOOKUP($X$16,'Datos Indices'!$A$38:$Z$50,22,FALSE),IF(W212="Ipim",VLOOKUP($X$16,'Datos Indices'!$A$38:$Z$50,7,FALSE),IF(W212="Dólar",VLOOKUP($X$16,'Datos Indices'!$A$38:$Z$50,4,FALSE),IF(W212="Gasoil",VLOOKUP($X$16,'Datos Indices'!$A$38:$Z$50,10,FALSE),IF(W212="WPU06 Pesificado",VLOOKUP($X$16,'Datos Indices'!$A$38:$Z$50,26,FALSE),0))))))</f>
        <v xml:space="preserve"> </v>
      </c>
      <c r="Y212" s="1066">
        <f t="shared" si="38"/>
        <v>0</v>
      </c>
      <c r="AA212" s="928"/>
      <c r="AB212" s="1065" t="str">
        <f>IF(AA212=" "," ",IF(AA212="Vehículos",VLOOKUP($X$16,'Datos Indices'!$A$38:$Z$50,22,FALSE),IF(AA212="Ipim",VLOOKUP($X$16,'Datos Indices'!$A$38:$Z$50,7,FALSE),IF(AA212="Dólar",VLOOKUP($X$16,'Datos Indices'!$A$38:$Z$50,4,FALSE),IF(AA212="Gasoil",VLOOKUP($X$16,'Datos Indices'!$A$38:$Z$50,10,FALSE),IF(AA212="WPU06 Pesificado",VLOOKUP($X$16,'Datos Indices'!$A$38:$Z$50,26,FALSE),0))))))</f>
        <v xml:space="preserve"> </v>
      </c>
      <c r="AC212" s="1066">
        <f t="shared" si="37"/>
        <v>0</v>
      </c>
      <c r="AE212" s="1450" t="str">
        <f t="shared" si="39"/>
        <v/>
      </c>
      <c r="AG212" s="1247"/>
      <c r="AH212" s="1247"/>
      <c r="AI212" s="1247"/>
      <c r="AJ212" s="1247"/>
      <c r="AK212" s="1247"/>
      <c r="AL212" s="1247"/>
      <c r="AM212" s="1247"/>
      <c r="AN212" s="1247"/>
      <c r="AO212" s="1247"/>
      <c r="AP212" s="1247"/>
      <c r="AQ212" s="1247"/>
      <c r="AR212" s="1247"/>
      <c r="AS212" s="1247"/>
      <c r="AT212" s="1247"/>
      <c r="AU212" s="1247"/>
      <c r="AV212" s="1247"/>
      <c r="AW212" s="1247"/>
      <c r="AX212" s="1247"/>
      <c r="AY212" s="1247"/>
      <c r="AZ212" s="1247"/>
      <c r="BA212" s="1247"/>
      <c r="BB212" s="1247"/>
      <c r="BC212" s="1247"/>
      <c r="BD212" s="1247"/>
      <c r="BE212" s="1247"/>
      <c r="BF212" s="1247"/>
      <c r="BG212" s="1247"/>
      <c r="BH212" s="1247"/>
      <c r="BI212" s="1247"/>
      <c r="BJ212" s="1247"/>
      <c r="BK212" s="1247"/>
      <c r="BL212" s="1247"/>
      <c r="BM212" s="1247"/>
      <c r="BN212" s="1247"/>
      <c r="BO212" s="1247"/>
      <c r="BP212" s="1247"/>
      <c r="BQ212" s="1247"/>
      <c r="BR212" s="1247"/>
      <c r="BS212" s="1247"/>
      <c r="BT212" s="1247"/>
      <c r="BU212" s="1247"/>
      <c r="BV212" s="1247"/>
      <c r="BW212" s="1247"/>
      <c r="BX212" s="1247"/>
      <c r="BY212" s="1247"/>
      <c r="BZ212" s="1247"/>
      <c r="CA212" s="1247"/>
      <c r="CB212" s="1247"/>
      <c r="CC212" s="1247"/>
      <c r="CD212" s="1247"/>
      <c r="CE212" s="1247"/>
      <c r="CF212" s="1247"/>
      <c r="CG212" s="1247"/>
      <c r="CH212" s="1247"/>
      <c r="CI212" s="1247"/>
      <c r="CJ212" s="1247"/>
      <c r="CK212" s="1247"/>
      <c r="CL212" s="1247"/>
      <c r="CM212" s="1247"/>
      <c r="CN212" s="1247"/>
      <c r="CO212" s="1247"/>
      <c r="CP212" s="1247"/>
      <c r="CQ212" s="1247"/>
      <c r="CR212" s="1247"/>
      <c r="CS212" s="1247"/>
      <c r="CT212" s="1247"/>
      <c r="CU212" s="1247"/>
      <c r="CV212" s="1247"/>
      <c r="CW212" s="1247"/>
      <c r="CX212" s="1247"/>
      <c r="CY212" s="1247"/>
      <c r="CZ212" s="1247"/>
      <c r="DA212" s="1247"/>
      <c r="DB212" s="1247"/>
      <c r="DC212" s="1247"/>
      <c r="DD212" s="1247"/>
      <c r="DE212" s="1247"/>
      <c r="DF212" s="1247"/>
      <c r="DG212" s="1247"/>
      <c r="DH212" s="1247"/>
      <c r="DK212" s="1452">
        <f t="shared" si="40"/>
        <v>0</v>
      </c>
      <c r="DL212" s="1452">
        <f t="shared" si="41"/>
        <v>0</v>
      </c>
    </row>
    <row r="213" spans="1:116" ht="14.25" customHeight="1" x14ac:dyDescent="0.2">
      <c r="A213" s="456"/>
      <c r="B213" s="121"/>
      <c r="C213" s="121"/>
      <c r="D213" s="122"/>
      <c r="E213" s="479"/>
      <c r="F213" s="480"/>
      <c r="G213" s="478"/>
      <c r="H213" s="476"/>
      <c r="I213" s="448"/>
      <c r="J213" s="157"/>
      <c r="K213" s="1055">
        <f t="shared" si="34"/>
        <v>0</v>
      </c>
      <c r="L213" s="1056">
        <f t="shared" si="35"/>
        <v>0</v>
      </c>
      <c r="M213" s="1056">
        <f t="shared" si="36"/>
        <v>0</v>
      </c>
      <c r="N213" s="158"/>
      <c r="O213" s="124"/>
      <c r="P213" s="124"/>
      <c r="Q213" s="158"/>
      <c r="R213" s="1447">
        <f t="shared" si="30"/>
        <v>0</v>
      </c>
      <c r="S213" s="1448">
        <f t="shared" si="31"/>
        <v>0</v>
      </c>
      <c r="T213" s="125"/>
      <c r="U213" s="125"/>
      <c r="W213" s="480"/>
      <c r="X213" s="1065" t="str">
        <f>IF(W213=" "," ",IF(W213="Vehículos",VLOOKUP($X$16,'Datos Indices'!$A$38:$Z$50,22,FALSE),IF(W213="Ipim",VLOOKUP($X$16,'Datos Indices'!$A$38:$Z$50,7,FALSE),IF(W213="Dólar",VLOOKUP($X$16,'Datos Indices'!$A$38:$Z$50,4,FALSE),IF(W213="Gasoil",VLOOKUP($X$16,'Datos Indices'!$A$38:$Z$50,10,FALSE),IF(W213="WPU06 Pesificado",VLOOKUP($X$16,'Datos Indices'!$A$38:$Z$50,26,FALSE),0))))))</f>
        <v xml:space="preserve"> </v>
      </c>
      <c r="Y213" s="1066">
        <f t="shared" si="38"/>
        <v>0</v>
      </c>
      <c r="AA213" s="928"/>
      <c r="AB213" s="1065" t="str">
        <f>IF(AA213=" "," ",IF(AA213="Vehículos",VLOOKUP($X$16,'Datos Indices'!$A$38:$Z$50,22,FALSE),IF(AA213="Ipim",VLOOKUP($X$16,'Datos Indices'!$A$38:$Z$50,7,FALSE),IF(AA213="Dólar",VLOOKUP($X$16,'Datos Indices'!$A$38:$Z$50,4,FALSE),IF(AA213="Gasoil",VLOOKUP($X$16,'Datos Indices'!$A$38:$Z$50,10,FALSE),IF(AA213="WPU06 Pesificado",VLOOKUP($X$16,'Datos Indices'!$A$38:$Z$50,26,FALSE),0))))))</f>
        <v xml:space="preserve"> </v>
      </c>
      <c r="AC213" s="1066">
        <f t="shared" si="37"/>
        <v>0</v>
      </c>
      <c r="AE213" s="1450" t="str">
        <f t="shared" si="39"/>
        <v/>
      </c>
      <c r="AG213" s="1247"/>
      <c r="AH213" s="1247"/>
      <c r="AI213" s="1247"/>
      <c r="AJ213" s="1247"/>
      <c r="AK213" s="1247"/>
      <c r="AL213" s="1247"/>
      <c r="AM213" s="1247"/>
      <c r="AN213" s="1247"/>
      <c r="AO213" s="1247"/>
      <c r="AP213" s="1247"/>
      <c r="AQ213" s="1247"/>
      <c r="AR213" s="1247"/>
      <c r="AS213" s="1247"/>
      <c r="AT213" s="1247"/>
      <c r="AU213" s="1247"/>
      <c r="AV213" s="1247"/>
      <c r="AW213" s="1247"/>
      <c r="AX213" s="1247"/>
      <c r="AY213" s="1247"/>
      <c r="AZ213" s="1247"/>
      <c r="BA213" s="1247"/>
      <c r="BB213" s="1247"/>
      <c r="BC213" s="1247"/>
      <c r="BD213" s="1247"/>
      <c r="BE213" s="1247"/>
      <c r="BF213" s="1247"/>
      <c r="BG213" s="1247"/>
      <c r="BH213" s="1247"/>
      <c r="BI213" s="1247"/>
      <c r="BJ213" s="1247"/>
      <c r="BK213" s="1247"/>
      <c r="BL213" s="1247"/>
      <c r="BM213" s="1247"/>
      <c r="BN213" s="1247"/>
      <c r="BO213" s="1247"/>
      <c r="BP213" s="1247"/>
      <c r="BQ213" s="1247"/>
      <c r="BR213" s="1247"/>
      <c r="BS213" s="1247"/>
      <c r="BT213" s="1247"/>
      <c r="BU213" s="1247"/>
      <c r="BV213" s="1247"/>
      <c r="BW213" s="1247"/>
      <c r="BX213" s="1247"/>
      <c r="BY213" s="1247"/>
      <c r="BZ213" s="1247"/>
      <c r="CA213" s="1247"/>
      <c r="CB213" s="1247"/>
      <c r="CC213" s="1247"/>
      <c r="CD213" s="1247"/>
      <c r="CE213" s="1247"/>
      <c r="CF213" s="1247"/>
      <c r="CG213" s="1247"/>
      <c r="CH213" s="1247"/>
      <c r="CI213" s="1247"/>
      <c r="CJ213" s="1247"/>
      <c r="CK213" s="1247"/>
      <c r="CL213" s="1247"/>
      <c r="CM213" s="1247"/>
      <c r="CN213" s="1247"/>
      <c r="CO213" s="1247"/>
      <c r="CP213" s="1247"/>
      <c r="CQ213" s="1247"/>
      <c r="CR213" s="1247"/>
      <c r="CS213" s="1247"/>
      <c r="CT213" s="1247"/>
      <c r="CU213" s="1247"/>
      <c r="CV213" s="1247"/>
      <c r="CW213" s="1247"/>
      <c r="CX213" s="1247"/>
      <c r="CY213" s="1247"/>
      <c r="CZ213" s="1247"/>
      <c r="DA213" s="1247"/>
      <c r="DB213" s="1247"/>
      <c r="DC213" s="1247"/>
      <c r="DD213" s="1247"/>
      <c r="DE213" s="1247"/>
      <c r="DF213" s="1247"/>
      <c r="DG213" s="1247"/>
      <c r="DH213" s="1247"/>
      <c r="DK213" s="1452">
        <f t="shared" si="40"/>
        <v>0</v>
      </c>
      <c r="DL213" s="1452">
        <f t="shared" si="41"/>
        <v>0</v>
      </c>
    </row>
    <row r="214" spans="1:116" ht="14.25" customHeight="1" x14ac:dyDescent="0.2">
      <c r="A214" s="456"/>
      <c r="B214" s="121"/>
      <c r="C214" s="121"/>
      <c r="D214" s="122"/>
      <c r="E214" s="479"/>
      <c r="F214" s="480"/>
      <c r="G214" s="478"/>
      <c r="H214" s="476"/>
      <c r="I214" s="448"/>
      <c r="J214" s="157"/>
      <c r="K214" s="1055">
        <f t="shared" si="34"/>
        <v>0</v>
      </c>
      <c r="L214" s="1056">
        <f t="shared" si="35"/>
        <v>0</v>
      </c>
      <c r="M214" s="1056">
        <f t="shared" si="36"/>
        <v>0</v>
      </c>
      <c r="N214" s="158"/>
      <c r="O214" s="124"/>
      <c r="P214" s="124"/>
      <c r="Q214" s="158"/>
      <c r="R214" s="1447">
        <f t="shared" si="30"/>
        <v>0</v>
      </c>
      <c r="S214" s="1448">
        <f t="shared" si="31"/>
        <v>0</v>
      </c>
      <c r="T214" s="125"/>
      <c r="U214" s="125"/>
      <c r="W214" s="480"/>
      <c r="X214" s="1065" t="str">
        <f>IF(W214=" "," ",IF(W214="Vehículos",VLOOKUP($X$16,'Datos Indices'!$A$38:$Z$50,22,FALSE),IF(W214="Ipim",VLOOKUP($X$16,'Datos Indices'!$A$38:$Z$50,7,FALSE),IF(W214="Dólar",VLOOKUP($X$16,'Datos Indices'!$A$38:$Z$50,4,FALSE),IF(W214="Gasoil",VLOOKUP($X$16,'Datos Indices'!$A$38:$Z$50,10,FALSE),IF(W214="WPU06 Pesificado",VLOOKUP($X$16,'Datos Indices'!$A$38:$Z$50,26,FALSE),0))))))</f>
        <v xml:space="preserve"> </v>
      </c>
      <c r="Y214" s="1066">
        <f t="shared" si="38"/>
        <v>0</v>
      </c>
      <c r="AA214" s="928"/>
      <c r="AB214" s="1065" t="str">
        <f>IF(AA214=" "," ",IF(AA214="Vehículos",VLOOKUP($X$16,'Datos Indices'!$A$38:$Z$50,22,FALSE),IF(AA214="Ipim",VLOOKUP($X$16,'Datos Indices'!$A$38:$Z$50,7,FALSE),IF(AA214="Dólar",VLOOKUP($X$16,'Datos Indices'!$A$38:$Z$50,4,FALSE),IF(AA214="Gasoil",VLOOKUP($X$16,'Datos Indices'!$A$38:$Z$50,10,FALSE),IF(AA214="WPU06 Pesificado",VLOOKUP($X$16,'Datos Indices'!$A$38:$Z$50,26,FALSE),0))))))</f>
        <v xml:space="preserve"> </v>
      </c>
      <c r="AC214" s="1066">
        <f t="shared" si="37"/>
        <v>0</v>
      </c>
      <c r="AE214" s="1450" t="str">
        <f t="shared" si="39"/>
        <v/>
      </c>
      <c r="AG214" s="1247"/>
      <c r="AH214" s="1247"/>
      <c r="AI214" s="1247"/>
      <c r="AJ214" s="1247"/>
      <c r="AK214" s="1247"/>
      <c r="AL214" s="1247"/>
      <c r="AM214" s="1247"/>
      <c r="AN214" s="1247"/>
      <c r="AO214" s="1247"/>
      <c r="AP214" s="1247"/>
      <c r="AQ214" s="1247"/>
      <c r="AR214" s="1247"/>
      <c r="AS214" s="1247"/>
      <c r="AT214" s="1247"/>
      <c r="AU214" s="1247"/>
      <c r="AV214" s="1247"/>
      <c r="AW214" s="1247"/>
      <c r="AX214" s="1247"/>
      <c r="AY214" s="1247"/>
      <c r="AZ214" s="1247"/>
      <c r="BA214" s="1247"/>
      <c r="BB214" s="1247"/>
      <c r="BC214" s="1247"/>
      <c r="BD214" s="1247"/>
      <c r="BE214" s="1247"/>
      <c r="BF214" s="1247"/>
      <c r="BG214" s="1247"/>
      <c r="BH214" s="1247"/>
      <c r="BI214" s="1247"/>
      <c r="BJ214" s="1247"/>
      <c r="BK214" s="1247"/>
      <c r="BL214" s="1247"/>
      <c r="BM214" s="1247"/>
      <c r="BN214" s="1247"/>
      <c r="BO214" s="1247"/>
      <c r="BP214" s="1247"/>
      <c r="BQ214" s="1247"/>
      <c r="BR214" s="1247"/>
      <c r="BS214" s="1247"/>
      <c r="BT214" s="1247"/>
      <c r="BU214" s="1247"/>
      <c r="BV214" s="1247"/>
      <c r="BW214" s="1247"/>
      <c r="BX214" s="1247"/>
      <c r="BY214" s="1247"/>
      <c r="BZ214" s="1247"/>
      <c r="CA214" s="1247"/>
      <c r="CB214" s="1247"/>
      <c r="CC214" s="1247"/>
      <c r="CD214" s="1247"/>
      <c r="CE214" s="1247"/>
      <c r="CF214" s="1247"/>
      <c r="CG214" s="1247"/>
      <c r="CH214" s="1247"/>
      <c r="CI214" s="1247"/>
      <c r="CJ214" s="1247"/>
      <c r="CK214" s="1247"/>
      <c r="CL214" s="1247"/>
      <c r="CM214" s="1247"/>
      <c r="CN214" s="1247"/>
      <c r="CO214" s="1247"/>
      <c r="CP214" s="1247"/>
      <c r="CQ214" s="1247"/>
      <c r="CR214" s="1247"/>
      <c r="CS214" s="1247"/>
      <c r="CT214" s="1247"/>
      <c r="CU214" s="1247"/>
      <c r="CV214" s="1247"/>
      <c r="CW214" s="1247"/>
      <c r="CX214" s="1247"/>
      <c r="CY214" s="1247"/>
      <c r="CZ214" s="1247"/>
      <c r="DA214" s="1247"/>
      <c r="DB214" s="1247"/>
      <c r="DC214" s="1247"/>
      <c r="DD214" s="1247"/>
      <c r="DE214" s="1247"/>
      <c r="DF214" s="1247"/>
      <c r="DG214" s="1247"/>
      <c r="DH214" s="1247"/>
      <c r="DK214" s="1452">
        <f t="shared" si="40"/>
        <v>0</v>
      </c>
      <c r="DL214" s="1452">
        <f t="shared" si="41"/>
        <v>0</v>
      </c>
    </row>
    <row r="215" spans="1:116" ht="14.25" customHeight="1" x14ac:dyDescent="0.2">
      <c r="A215" s="456"/>
      <c r="B215" s="121"/>
      <c r="C215" s="121"/>
      <c r="D215" s="122"/>
      <c r="E215" s="479"/>
      <c r="F215" s="480"/>
      <c r="G215" s="478"/>
      <c r="H215" s="476"/>
      <c r="I215" s="448"/>
      <c r="J215" s="157"/>
      <c r="K215" s="1055">
        <f t="shared" si="34"/>
        <v>0</v>
      </c>
      <c r="L215" s="1056">
        <f t="shared" si="35"/>
        <v>0</v>
      </c>
      <c r="M215" s="1056">
        <f t="shared" si="36"/>
        <v>0</v>
      </c>
      <c r="N215" s="158"/>
      <c r="O215" s="124"/>
      <c r="P215" s="124"/>
      <c r="Q215" s="158"/>
      <c r="R215" s="1447">
        <f t="shared" si="30"/>
        <v>0</v>
      </c>
      <c r="S215" s="1448">
        <f t="shared" si="31"/>
        <v>0</v>
      </c>
      <c r="T215" s="125"/>
      <c r="U215" s="125"/>
      <c r="W215" s="480"/>
      <c r="X215" s="1065" t="str">
        <f>IF(W215=" "," ",IF(W215="Vehículos",VLOOKUP($X$16,'Datos Indices'!$A$38:$Z$50,22,FALSE),IF(W215="Ipim",VLOOKUP($X$16,'Datos Indices'!$A$38:$Z$50,7,FALSE),IF(W215="Dólar",VLOOKUP($X$16,'Datos Indices'!$A$38:$Z$50,4,FALSE),IF(W215="Gasoil",VLOOKUP($X$16,'Datos Indices'!$A$38:$Z$50,10,FALSE),IF(W215="WPU06 Pesificado",VLOOKUP($X$16,'Datos Indices'!$A$38:$Z$50,26,FALSE),0))))))</f>
        <v xml:space="preserve"> </v>
      </c>
      <c r="Y215" s="1066">
        <f t="shared" si="38"/>
        <v>0</v>
      </c>
      <c r="AA215" s="928"/>
      <c r="AB215" s="1065" t="str">
        <f>IF(AA215=" "," ",IF(AA215="Vehículos",VLOOKUP($X$16,'Datos Indices'!$A$38:$Z$50,22,FALSE),IF(AA215="Ipim",VLOOKUP($X$16,'Datos Indices'!$A$38:$Z$50,7,FALSE),IF(AA215="Dólar",VLOOKUP($X$16,'Datos Indices'!$A$38:$Z$50,4,FALSE),IF(AA215="Gasoil",VLOOKUP($X$16,'Datos Indices'!$A$38:$Z$50,10,FALSE),IF(AA215="WPU06 Pesificado",VLOOKUP($X$16,'Datos Indices'!$A$38:$Z$50,26,FALSE),0))))))</f>
        <v xml:space="preserve"> </v>
      </c>
      <c r="AC215" s="1066">
        <f t="shared" si="37"/>
        <v>0</v>
      </c>
      <c r="AE215" s="1450" t="str">
        <f t="shared" si="39"/>
        <v/>
      </c>
      <c r="AG215" s="1247"/>
      <c r="AH215" s="1247"/>
      <c r="AI215" s="1247"/>
      <c r="AJ215" s="1247"/>
      <c r="AK215" s="1247"/>
      <c r="AL215" s="1247"/>
      <c r="AM215" s="1247"/>
      <c r="AN215" s="1247"/>
      <c r="AO215" s="1247"/>
      <c r="AP215" s="1247"/>
      <c r="AQ215" s="1247"/>
      <c r="AR215" s="1247"/>
      <c r="AS215" s="1247"/>
      <c r="AT215" s="1247"/>
      <c r="AU215" s="1247"/>
      <c r="AV215" s="1247"/>
      <c r="AW215" s="1247"/>
      <c r="AX215" s="1247"/>
      <c r="AY215" s="1247"/>
      <c r="AZ215" s="1247"/>
      <c r="BA215" s="1247"/>
      <c r="BB215" s="1247"/>
      <c r="BC215" s="1247"/>
      <c r="BD215" s="1247"/>
      <c r="BE215" s="1247"/>
      <c r="BF215" s="1247"/>
      <c r="BG215" s="1247"/>
      <c r="BH215" s="1247"/>
      <c r="BI215" s="1247"/>
      <c r="BJ215" s="1247"/>
      <c r="BK215" s="1247"/>
      <c r="BL215" s="1247"/>
      <c r="BM215" s="1247"/>
      <c r="BN215" s="1247"/>
      <c r="BO215" s="1247"/>
      <c r="BP215" s="1247"/>
      <c r="BQ215" s="1247"/>
      <c r="BR215" s="1247"/>
      <c r="BS215" s="1247"/>
      <c r="BT215" s="1247"/>
      <c r="BU215" s="1247"/>
      <c r="BV215" s="1247"/>
      <c r="BW215" s="1247"/>
      <c r="BX215" s="1247"/>
      <c r="BY215" s="1247"/>
      <c r="BZ215" s="1247"/>
      <c r="CA215" s="1247"/>
      <c r="CB215" s="1247"/>
      <c r="CC215" s="1247"/>
      <c r="CD215" s="1247"/>
      <c r="CE215" s="1247"/>
      <c r="CF215" s="1247"/>
      <c r="CG215" s="1247"/>
      <c r="CH215" s="1247"/>
      <c r="CI215" s="1247"/>
      <c r="CJ215" s="1247"/>
      <c r="CK215" s="1247"/>
      <c r="CL215" s="1247"/>
      <c r="CM215" s="1247"/>
      <c r="CN215" s="1247"/>
      <c r="CO215" s="1247"/>
      <c r="CP215" s="1247"/>
      <c r="CQ215" s="1247"/>
      <c r="CR215" s="1247"/>
      <c r="CS215" s="1247"/>
      <c r="CT215" s="1247"/>
      <c r="CU215" s="1247"/>
      <c r="CV215" s="1247"/>
      <c r="CW215" s="1247"/>
      <c r="CX215" s="1247"/>
      <c r="CY215" s="1247"/>
      <c r="CZ215" s="1247"/>
      <c r="DA215" s="1247"/>
      <c r="DB215" s="1247"/>
      <c r="DC215" s="1247"/>
      <c r="DD215" s="1247"/>
      <c r="DE215" s="1247"/>
      <c r="DF215" s="1247"/>
      <c r="DG215" s="1247"/>
      <c r="DH215" s="1247"/>
      <c r="DK215" s="1452">
        <f t="shared" si="40"/>
        <v>0</v>
      </c>
      <c r="DL215" s="1452">
        <f t="shared" si="41"/>
        <v>0</v>
      </c>
    </row>
    <row r="216" spans="1:116" ht="14.25" customHeight="1" x14ac:dyDescent="0.2">
      <c r="A216" s="456"/>
      <c r="B216" s="121"/>
      <c r="C216" s="121"/>
      <c r="D216" s="122"/>
      <c r="E216" s="479"/>
      <c r="F216" s="480"/>
      <c r="G216" s="478"/>
      <c r="H216" s="476"/>
      <c r="I216" s="448"/>
      <c r="J216" s="157"/>
      <c r="K216" s="1055">
        <f t="shared" si="34"/>
        <v>0</v>
      </c>
      <c r="L216" s="1056">
        <f t="shared" si="35"/>
        <v>0</v>
      </c>
      <c r="M216" s="1056">
        <f t="shared" si="36"/>
        <v>0</v>
      </c>
      <c r="N216" s="158"/>
      <c r="O216" s="124"/>
      <c r="P216" s="124"/>
      <c r="Q216" s="158"/>
      <c r="R216" s="1447">
        <f t="shared" si="30"/>
        <v>0</v>
      </c>
      <c r="S216" s="1448">
        <f t="shared" si="31"/>
        <v>0</v>
      </c>
      <c r="T216" s="125"/>
      <c r="U216" s="125"/>
      <c r="W216" s="480"/>
      <c r="X216" s="1065" t="str">
        <f>IF(W216=" "," ",IF(W216="Vehículos",VLOOKUP($X$16,'Datos Indices'!$A$38:$Z$50,22,FALSE),IF(W216="Ipim",VLOOKUP($X$16,'Datos Indices'!$A$38:$Z$50,7,FALSE),IF(W216="Dólar",VLOOKUP($X$16,'Datos Indices'!$A$38:$Z$50,4,FALSE),IF(W216="Gasoil",VLOOKUP($X$16,'Datos Indices'!$A$38:$Z$50,10,FALSE),IF(W216="WPU06 Pesificado",VLOOKUP($X$16,'Datos Indices'!$A$38:$Z$50,26,FALSE),0))))))</f>
        <v xml:space="preserve"> </v>
      </c>
      <c r="Y216" s="1066">
        <f t="shared" si="38"/>
        <v>0</v>
      </c>
      <c r="AA216" s="928"/>
      <c r="AB216" s="1065" t="str">
        <f>IF(AA216=" "," ",IF(AA216="Vehículos",VLOOKUP($X$16,'Datos Indices'!$A$38:$Z$50,22,FALSE),IF(AA216="Ipim",VLOOKUP($X$16,'Datos Indices'!$A$38:$Z$50,7,FALSE),IF(AA216="Dólar",VLOOKUP($X$16,'Datos Indices'!$A$38:$Z$50,4,FALSE),IF(AA216="Gasoil",VLOOKUP($X$16,'Datos Indices'!$A$38:$Z$50,10,FALSE),IF(AA216="WPU06 Pesificado",VLOOKUP($X$16,'Datos Indices'!$A$38:$Z$50,26,FALSE),0))))))</f>
        <v xml:space="preserve"> </v>
      </c>
      <c r="AC216" s="1066">
        <f t="shared" si="37"/>
        <v>0</v>
      </c>
      <c r="AE216" s="1450" t="str">
        <f t="shared" si="39"/>
        <v/>
      </c>
      <c r="AG216" s="1247"/>
      <c r="AH216" s="1247"/>
      <c r="AI216" s="1247"/>
      <c r="AJ216" s="1247"/>
      <c r="AK216" s="1247"/>
      <c r="AL216" s="1247"/>
      <c r="AM216" s="1247"/>
      <c r="AN216" s="1247"/>
      <c r="AO216" s="1247"/>
      <c r="AP216" s="1247"/>
      <c r="AQ216" s="1247"/>
      <c r="AR216" s="1247"/>
      <c r="AS216" s="1247"/>
      <c r="AT216" s="1247"/>
      <c r="AU216" s="1247"/>
      <c r="AV216" s="1247"/>
      <c r="AW216" s="1247"/>
      <c r="AX216" s="1247"/>
      <c r="AY216" s="1247"/>
      <c r="AZ216" s="1247"/>
      <c r="BA216" s="1247"/>
      <c r="BB216" s="1247"/>
      <c r="BC216" s="1247"/>
      <c r="BD216" s="1247"/>
      <c r="BE216" s="1247"/>
      <c r="BF216" s="1247"/>
      <c r="BG216" s="1247"/>
      <c r="BH216" s="1247"/>
      <c r="BI216" s="1247"/>
      <c r="BJ216" s="1247"/>
      <c r="BK216" s="1247"/>
      <c r="BL216" s="1247"/>
      <c r="BM216" s="1247"/>
      <c r="BN216" s="1247"/>
      <c r="BO216" s="1247"/>
      <c r="BP216" s="1247"/>
      <c r="BQ216" s="1247"/>
      <c r="BR216" s="1247"/>
      <c r="BS216" s="1247"/>
      <c r="BT216" s="1247"/>
      <c r="BU216" s="1247"/>
      <c r="BV216" s="1247"/>
      <c r="BW216" s="1247"/>
      <c r="BX216" s="1247"/>
      <c r="BY216" s="1247"/>
      <c r="BZ216" s="1247"/>
      <c r="CA216" s="1247"/>
      <c r="CB216" s="1247"/>
      <c r="CC216" s="1247"/>
      <c r="CD216" s="1247"/>
      <c r="CE216" s="1247"/>
      <c r="CF216" s="1247"/>
      <c r="CG216" s="1247"/>
      <c r="CH216" s="1247"/>
      <c r="CI216" s="1247"/>
      <c r="CJ216" s="1247"/>
      <c r="CK216" s="1247"/>
      <c r="CL216" s="1247"/>
      <c r="CM216" s="1247"/>
      <c r="CN216" s="1247"/>
      <c r="CO216" s="1247"/>
      <c r="CP216" s="1247"/>
      <c r="CQ216" s="1247"/>
      <c r="CR216" s="1247"/>
      <c r="CS216" s="1247"/>
      <c r="CT216" s="1247"/>
      <c r="CU216" s="1247"/>
      <c r="CV216" s="1247"/>
      <c r="CW216" s="1247"/>
      <c r="CX216" s="1247"/>
      <c r="CY216" s="1247"/>
      <c r="CZ216" s="1247"/>
      <c r="DA216" s="1247"/>
      <c r="DB216" s="1247"/>
      <c r="DC216" s="1247"/>
      <c r="DD216" s="1247"/>
      <c r="DE216" s="1247"/>
      <c r="DF216" s="1247"/>
      <c r="DG216" s="1247"/>
      <c r="DH216" s="1247"/>
      <c r="DK216" s="1452">
        <f t="shared" si="40"/>
        <v>0</v>
      </c>
      <c r="DL216" s="1452">
        <f t="shared" si="41"/>
        <v>0</v>
      </c>
    </row>
    <row r="217" spans="1:116" ht="14.25" customHeight="1" x14ac:dyDescent="0.2">
      <c r="A217" s="456"/>
      <c r="B217" s="121"/>
      <c r="C217" s="121"/>
      <c r="D217" s="122"/>
      <c r="E217" s="479"/>
      <c r="F217" s="480"/>
      <c r="G217" s="478"/>
      <c r="H217" s="476"/>
      <c r="I217" s="448"/>
      <c r="J217" s="157"/>
      <c r="K217" s="1055">
        <f t="shared" si="34"/>
        <v>0</v>
      </c>
      <c r="L217" s="1056">
        <f t="shared" si="35"/>
        <v>0</v>
      </c>
      <c r="M217" s="1056">
        <f t="shared" si="36"/>
        <v>0</v>
      </c>
      <c r="N217" s="158"/>
      <c r="O217" s="124"/>
      <c r="P217" s="124"/>
      <c r="Q217" s="158"/>
      <c r="R217" s="1447">
        <f t="shared" si="30"/>
        <v>0</v>
      </c>
      <c r="S217" s="1448">
        <f t="shared" si="31"/>
        <v>0</v>
      </c>
      <c r="T217" s="125"/>
      <c r="U217" s="125"/>
      <c r="W217" s="480"/>
      <c r="X217" s="1065" t="str">
        <f>IF(W217=" "," ",IF(W217="Vehículos",VLOOKUP($X$16,'Datos Indices'!$A$38:$Z$50,22,FALSE),IF(W217="Ipim",VLOOKUP($X$16,'Datos Indices'!$A$38:$Z$50,7,FALSE),IF(W217="Dólar",VLOOKUP($X$16,'Datos Indices'!$A$38:$Z$50,4,FALSE),IF(W217="Gasoil",VLOOKUP($X$16,'Datos Indices'!$A$38:$Z$50,10,FALSE),IF(W217="WPU06 Pesificado",VLOOKUP($X$16,'Datos Indices'!$A$38:$Z$50,26,FALSE),0))))))</f>
        <v xml:space="preserve"> </v>
      </c>
      <c r="Y217" s="1066">
        <f t="shared" si="38"/>
        <v>0</v>
      </c>
      <c r="AA217" s="928"/>
      <c r="AB217" s="1065" t="str">
        <f>IF(AA217=" "," ",IF(AA217="Vehículos",VLOOKUP($X$16,'Datos Indices'!$A$38:$Z$50,22,FALSE),IF(AA217="Ipim",VLOOKUP($X$16,'Datos Indices'!$A$38:$Z$50,7,FALSE),IF(AA217="Dólar",VLOOKUP($X$16,'Datos Indices'!$A$38:$Z$50,4,FALSE),IF(AA217="Gasoil",VLOOKUP($X$16,'Datos Indices'!$A$38:$Z$50,10,FALSE),IF(AA217="WPU06 Pesificado",VLOOKUP($X$16,'Datos Indices'!$A$38:$Z$50,26,FALSE),0))))))</f>
        <v xml:space="preserve"> </v>
      </c>
      <c r="AC217" s="1066">
        <f t="shared" si="37"/>
        <v>0</v>
      </c>
      <c r="AE217" s="1450" t="str">
        <f t="shared" si="39"/>
        <v/>
      </c>
      <c r="AG217" s="1247"/>
      <c r="AH217" s="1247"/>
      <c r="AI217" s="1247"/>
      <c r="AJ217" s="1247"/>
      <c r="AK217" s="1247"/>
      <c r="AL217" s="1247"/>
      <c r="AM217" s="1247"/>
      <c r="AN217" s="1247"/>
      <c r="AO217" s="1247"/>
      <c r="AP217" s="1247"/>
      <c r="AQ217" s="1247"/>
      <c r="AR217" s="1247"/>
      <c r="AS217" s="1247"/>
      <c r="AT217" s="1247"/>
      <c r="AU217" s="1247"/>
      <c r="AV217" s="1247"/>
      <c r="AW217" s="1247"/>
      <c r="AX217" s="1247"/>
      <c r="AY217" s="1247"/>
      <c r="AZ217" s="1247"/>
      <c r="BA217" s="1247"/>
      <c r="BB217" s="1247"/>
      <c r="BC217" s="1247"/>
      <c r="BD217" s="1247"/>
      <c r="BE217" s="1247"/>
      <c r="BF217" s="1247"/>
      <c r="BG217" s="1247"/>
      <c r="BH217" s="1247"/>
      <c r="BI217" s="1247"/>
      <c r="BJ217" s="1247"/>
      <c r="BK217" s="1247"/>
      <c r="BL217" s="1247"/>
      <c r="BM217" s="1247"/>
      <c r="BN217" s="1247"/>
      <c r="BO217" s="1247"/>
      <c r="BP217" s="1247"/>
      <c r="BQ217" s="1247"/>
      <c r="BR217" s="1247"/>
      <c r="BS217" s="1247"/>
      <c r="BT217" s="1247"/>
      <c r="BU217" s="1247"/>
      <c r="BV217" s="1247"/>
      <c r="BW217" s="1247"/>
      <c r="BX217" s="1247"/>
      <c r="BY217" s="1247"/>
      <c r="BZ217" s="1247"/>
      <c r="CA217" s="1247"/>
      <c r="CB217" s="1247"/>
      <c r="CC217" s="1247"/>
      <c r="CD217" s="1247"/>
      <c r="CE217" s="1247"/>
      <c r="CF217" s="1247"/>
      <c r="CG217" s="1247"/>
      <c r="CH217" s="1247"/>
      <c r="CI217" s="1247"/>
      <c r="CJ217" s="1247"/>
      <c r="CK217" s="1247"/>
      <c r="CL217" s="1247"/>
      <c r="CM217" s="1247"/>
      <c r="CN217" s="1247"/>
      <c r="CO217" s="1247"/>
      <c r="CP217" s="1247"/>
      <c r="CQ217" s="1247"/>
      <c r="CR217" s="1247"/>
      <c r="CS217" s="1247"/>
      <c r="CT217" s="1247"/>
      <c r="CU217" s="1247"/>
      <c r="CV217" s="1247"/>
      <c r="CW217" s="1247"/>
      <c r="CX217" s="1247"/>
      <c r="CY217" s="1247"/>
      <c r="CZ217" s="1247"/>
      <c r="DA217" s="1247"/>
      <c r="DB217" s="1247"/>
      <c r="DC217" s="1247"/>
      <c r="DD217" s="1247"/>
      <c r="DE217" s="1247"/>
      <c r="DF217" s="1247"/>
      <c r="DG217" s="1247"/>
      <c r="DH217" s="1247"/>
      <c r="DK217" s="1452">
        <f t="shared" si="40"/>
        <v>0</v>
      </c>
      <c r="DL217" s="1452">
        <f t="shared" si="41"/>
        <v>0</v>
      </c>
    </row>
    <row r="218" spans="1:116" ht="14.25" customHeight="1" x14ac:dyDescent="0.2">
      <c r="A218" s="456"/>
      <c r="B218" s="121"/>
      <c r="C218" s="121"/>
      <c r="D218" s="122"/>
      <c r="E218" s="479"/>
      <c r="F218" s="480"/>
      <c r="G218" s="478"/>
      <c r="H218" s="476"/>
      <c r="I218" s="448"/>
      <c r="J218" s="157"/>
      <c r="K218" s="1055">
        <f t="shared" si="34"/>
        <v>0</v>
      </c>
      <c r="L218" s="1056">
        <f t="shared" si="35"/>
        <v>0</v>
      </c>
      <c r="M218" s="1056">
        <f t="shared" si="36"/>
        <v>0</v>
      </c>
      <c r="N218" s="158"/>
      <c r="O218" s="124"/>
      <c r="P218" s="124"/>
      <c r="Q218" s="158"/>
      <c r="R218" s="1447">
        <f t="shared" si="30"/>
        <v>0</v>
      </c>
      <c r="S218" s="1448">
        <f t="shared" si="31"/>
        <v>0</v>
      </c>
      <c r="T218" s="125"/>
      <c r="U218" s="125"/>
      <c r="W218" s="480"/>
      <c r="X218" s="1065" t="str">
        <f>IF(W218=" "," ",IF(W218="Vehículos",VLOOKUP($X$16,'Datos Indices'!$A$38:$Z$50,22,FALSE),IF(W218="Ipim",VLOOKUP($X$16,'Datos Indices'!$A$38:$Z$50,7,FALSE),IF(W218="Dólar",VLOOKUP($X$16,'Datos Indices'!$A$38:$Z$50,4,FALSE),IF(W218="Gasoil",VLOOKUP($X$16,'Datos Indices'!$A$38:$Z$50,10,FALSE),IF(W218="WPU06 Pesificado",VLOOKUP($X$16,'Datos Indices'!$A$38:$Z$50,26,FALSE),0))))))</f>
        <v xml:space="preserve"> </v>
      </c>
      <c r="Y218" s="1066">
        <f t="shared" si="38"/>
        <v>0</v>
      </c>
      <c r="AA218" s="928"/>
      <c r="AB218" s="1065" t="str">
        <f>IF(AA218=" "," ",IF(AA218="Vehículos",VLOOKUP($X$16,'Datos Indices'!$A$38:$Z$50,22,FALSE),IF(AA218="Ipim",VLOOKUP($X$16,'Datos Indices'!$A$38:$Z$50,7,FALSE),IF(AA218="Dólar",VLOOKUP($X$16,'Datos Indices'!$A$38:$Z$50,4,FALSE),IF(AA218="Gasoil",VLOOKUP($X$16,'Datos Indices'!$A$38:$Z$50,10,FALSE),IF(AA218="WPU06 Pesificado",VLOOKUP($X$16,'Datos Indices'!$A$38:$Z$50,26,FALSE),0))))))</f>
        <v xml:space="preserve"> </v>
      </c>
      <c r="AC218" s="1066">
        <f t="shared" si="37"/>
        <v>0</v>
      </c>
      <c r="AE218" s="1450" t="str">
        <f t="shared" si="39"/>
        <v/>
      </c>
      <c r="AG218" s="1247"/>
      <c r="AH218" s="1247"/>
      <c r="AI218" s="1247"/>
      <c r="AJ218" s="1247"/>
      <c r="AK218" s="1247"/>
      <c r="AL218" s="1247"/>
      <c r="AM218" s="1247"/>
      <c r="AN218" s="1247"/>
      <c r="AO218" s="1247"/>
      <c r="AP218" s="1247"/>
      <c r="AQ218" s="1247"/>
      <c r="AR218" s="1247"/>
      <c r="AS218" s="1247"/>
      <c r="AT218" s="1247"/>
      <c r="AU218" s="1247"/>
      <c r="AV218" s="1247"/>
      <c r="AW218" s="1247"/>
      <c r="AX218" s="1247"/>
      <c r="AY218" s="1247"/>
      <c r="AZ218" s="1247"/>
      <c r="BA218" s="1247"/>
      <c r="BB218" s="1247"/>
      <c r="BC218" s="1247"/>
      <c r="BD218" s="1247"/>
      <c r="BE218" s="1247"/>
      <c r="BF218" s="1247"/>
      <c r="BG218" s="1247"/>
      <c r="BH218" s="1247"/>
      <c r="BI218" s="1247"/>
      <c r="BJ218" s="1247"/>
      <c r="BK218" s="1247"/>
      <c r="BL218" s="1247"/>
      <c r="BM218" s="1247"/>
      <c r="BN218" s="1247"/>
      <c r="BO218" s="1247"/>
      <c r="BP218" s="1247"/>
      <c r="BQ218" s="1247"/>
      <c r="BR218" s="1247"/>
      <c r="BS218" s="1247"/>
      <c r="BT218" s="1247"/>
      <c r="BU218" s="1247"/>
      <c r="BV218" s="1247"/>
      <c r="BW218" s="1247"/>
      <c r="BX218" s="1247"/>
      <c r="BY218" s="1247"/>
      <c r="BZ218" s="1247"/>
      <c r="CA218" s="1247"/>
      <c r="CB218" s="1247"/>
      <c r="CC218" s="1247"/>
      <c r="CD218" s="1247"/>
      <c r="CE218" s="1247"/>
      <c r="CF218" s="1247"/>
      <c r="CG218" s="1247"/>
      <c r="CH218" s="1247"/>
      <c r="CI218" s="1247"/>
      <c r="CJ218" s="1247"/>
      <c r="CK218" s="1247"/>
      <c r="CL218" s="1247"/>
      <c r="CM218" s="1247"/>
      <c r="CN218" s="1247"/>
      <c r="CO218" s="1247"/>
      <c r="CP218" s="1247"/>
      <c r="CQ218" s="1247"/>
      <c r="CR218" s="1247"/>
      <c r="CS218" s="1247"/>
      <c r="CT218" s="1247"/>
      <c r="CU218" s="1247"/>
      <c r="CV218" s="1247"/>
      <c r="CW218" s="1247"/>
      <c r="CX218" s="1247"/>
      <c r="CY218" s="1247"/>
      <c r="CZ218" s="1247"/>
      <c r="DA218" s="1247"/>
      <c r="DB218" s="1247"/>
      <c r="DC218" s="1247"/>
      <c r="DD218" s="1247"/>
      <c r="DE218" s="1247"/>
      <c r="DF218" s="1247"/>
      <c r="DG218" s="1247"/>
      <c r="DH218" s="1247"/>
      <c r="DK218" s="1452">
        <f t="shared" si="40"/>
        <v>0</v>
      </c>
      <c r="DL218" s="1452">
        <f t="shared" si="41"/>
        <v>0</v>
      </c>
    </row>
    <row r="219" spans="1:116" s="1449" customFormat="1" ht="14.25" customHeight="1" x14ac:dyDescent="0.2">
      <c r="A219" s="456"/>
      <c r="B219" s="121"/>
      <c r="C219" s="121"/>
      <c r="D219" s="122"/>
      <c r="E219" s="479"/>
      <c r="F219" s="480"/>
      <c r="G219" s="478"/>
      <c r="H219" s="476"/>
      <c r="I219" s="448"/>
      <c r="J219" s="157"/>
      <c r="K219" s="1055">
        <f t="shared" si="34"/>
        <v>0</v>
      </c>
      <c r="L219" s="1056">
        <f t="shared" si="35"/>
        <v>0</v>
      </c>
      <c r="M219" s="1056">
        <f t="shared" si="36"/>
        <v>0</v>
      </c>
      <c r="N219" s="158"/>
      <c r="O219" s="124"/>
      <c r="P219" s="124"/>
      <c r="Q219" s="158"/>
      <c r="R219" s="1447">
        <f t="shared" si="30"/>
        <v>0</v>
      </c>
      <c r="S219" s="1448">
        <f t="shared" si="31"/>
        <v>0</v>
      </c>
      <c r="T219" s="125"/>
      <c r="U219" s="125"/>
      <c r="W219" s="480"/>
      <c r="X219" s="1065" t="str">
        <f>IF(W219=" "," ",IF(W219="Vehículos",VLOOKUP($X$16,'Datos Indices'!$A$38:$Z$50,22,FALSE),IF(W219="Ipim",VLOOKUP($X$16,'Datos Indices'!$A$38:$Z$50,7,FALSE),IF(W219="Dólar",VLOOKUP($X$16,'Datos Indices'!$A$38:$Z$50,4,FALSE),IF(W219="Gasoil",VLOOKUP($X$16,'Datos Indices'!$A$38:$Z$50,10,FALSE),IF(W219="WPU06 Pesificado",VLOOKUP($X$16,'Datos Indices'!$A$38:$Z$50,26,FALSE),0))))))</f>
        <v xml:space="preserve"> </v>
      </c>
      <c r="Y219" s="1066">
        <f t="shared" si="38"/>
        <v>0</v>
      </c>
      <c r="AA219" s="928"/>
      <c r="AB219" s="1065" t="str">
        <f>IF(AA219=" "," ",IF(AA219="Vehículos",VLOOKUP($X$16,'Datos Indices'!$A$38:$Z$50,22,FALSE),IF(AA219="Ipim",VLOOKUP($X$16,'Datos Indices'!$A$38:$Z$50,7,FALSE),IF(AA219="Dólar",VLOOKUP($X$16,'Datos Indices'!$A$38:$Z$50,4,FALSE),IF(AA219="Gasoil",VLOOKUP($X$16,'Datos Indices'!$A$38:$Z$50,10,FALSE),IF(AA219="WPU06 Pesificado",VLOOKUP($X$16,'Datos Indices'!$A$38:$Z$50,26,FALSE),0))))))</f>
        <v xml:space="preserve"> </v>
      </c>
      <c r="AC219" s="1066">
        <f t="shared" si="37"/>
        <v>0</v>
      </c>
      <c r="AE219" s="1450" t="str">
        <f t="shared" si="39"/>
        <v/>
      </c>
      <c r="AF219" s="1451"/>
      <c r="AG219" s="1247"/>
      <c r="AH219" s="1247"/>
      <c r="AI219" s="1247"/>
      <c r="AJ219" s="1247"/>
      <c r="AK219" s="1247"/>
      <c r="AL219" s="1247"/>
      <c r="AM219" s="1247"/>
      <c r="AN219" s="1247"/>
      <c r="AO219" s="1247"/>
      <c r="AP219" s="1247"/>
      <c r="AQ219" s="1247"/>
      <c r="AR219" s="1247"/>
      <c r="AS219" s="1247"/>
      <c r="AT219" s="1247"/>
      <c r="AU219" s="1247"/>
      <c r="AV219" s="1247"/>
      <c r="AW219" s="1247"/>
      <c r="AX219" s="1247"/>
      <c r="AY219" s="1247"/>
      <c r="AZ219" s="1247"/>
      <c r="BA219" s="1247"/>
      <c r="BB219" s="1247"/>
      <c r="BC219" s="1247"/>
      <c r="BD219" s="1247"/>
      <c r="BE219" s="1247"/>
      <c r="BF219" s="1247"/>
      <c r="BG219" s="1247"/>
      <c r="BH219" s="1247"/>
      <c r="BI219" s="1247"/>
      <c r="BJ219" s="1247"/>
      <c r="BK219" s="1247"/>
      <c r="BL219" s="1247"/>
      <c r="BM219" s="1247"/>
      <c r="BN219" s="1247"/>
      <c r="BO219" s="1247"/>
      <c r="BP219" s="1247"/>
      <c r="BQ219" s="1247"/>
      <c r="BR219" s="1247"/>
      <c r="BS219" s="1247"/>
      <c r="BT219" s="1247"/>
      <c r="BU219" s="1247"/>
      <c r="BV219" s="1247"/>
      <c r="BW219" s="1247"/>
      <c r="BX219" s="1247"/>
      <c r="BY219" s="1247"/>
      <c r="BZ219" s="1247"/>
      <c r="CA219" s="1247"/>
      <c r="CB219" s="1247"/>
      <c r="CC219" s="1247"/>
      <c r="CD219" s="1247"/>
      <c r="CE219" s="1247"/>
      <c r="CF219" s="1247"/>
      <c r="CG219" s="1247"/>
      <c r="CH219" s="1247"/>
      <c r="CI219" s="1247"/>
      <c r="CJ219" s="1247"/>
      <c r="CK219" s="1247"/>
      <c r="CL219" s="1247"/>
      <c r="CM219" s="1247"/>
      <c r="CN219" s="1247"/>
      <c r="CO219" s="1247"/>
      <c r="CP219" s="1247"/>
      <c r="CQ219" s="1247"/>
      <c r="CR219" s="1247"/>
      <c r="CS219" s="1247"/>
      <c r="CT219" s="1247"/>
      <c r="CU219" s="1247"/>
      <c r="CV219" s="1247"/>
      <c r="CW219" s="1247"/>
      <c r="CX219" s="1247"/>
      <c r="CY219" s="1247"/>
      <c r="CZ219" s="1247"/>
      <c r="DA219" s="1247"/>
      <c r="DB219" s="1247"/>
      <c r="DC219" s="1247"/>
      <c r="DD219" s="1247"/>
      <c r="DE219" s="1247"/>
      <c r="DF219" s="1247"/>
      <c r="DG219" s="1247"/>
      <c r="DH219" s="1247"/>
      <c r="DK219" s="1452">
        <f t="shared" si="40"/>
        <v>0</v>
      </c>
      <c r="DL219" s="1452">
        <f t="shared" si="41"/>
        <v>0</v>
      </c>
    </row>
    <row r="220" spans="1:116" ht="14.25" customHeight="1" x14ac:dyDescent="0.2">
      <c r="A220" s="456"/>
      <c r="B220" s="121"/>
      <c r="C220" s="121"/>
      <c r="D220" s="122"/>
      <c r="E220" s="479"/>
      <c r="F220" s="480"/>
      <c r="G220" s="478"/>
      <c r="H220" s="476"/>
      <c r="I220" s="448"/>
      <c r="J220" s="157"/>
      <c r="K220" s="1055">
        <f t="shared" si="34"/>
        <v>0</v>
      </c>
      <c r="L220" s="1056">
        <f t="shared" si="35"/>
        <v>0</v>
      </c>
      <c r="M220" s="1056">
        <f t="shared" si="36"/>
        <v>0</v>
      </c>
      <c r="N220" s="158"/>
      <c r="O220" s="124"/>
      <c r="P220" s="124"/>
      <c r="Q220" s="158"/>
      <c r="R220" s="1447">
        <f t="shared" si="30"/>
        <v>0</v>
      </c>
      <c r="S220" s="1448">
        <f t="shared" si="31"/>
        <v>0</v>
      </c>
      <c r="T220" s="125"/>
      <c r="U220" s="125"/>
      <c r="W220" s="480"/>
      <c r="X220" s="1065" t="str">
        <f>IF(W220=" "," ",IF(W220="Vehículos",VLOOKUP($X$16,'Datos Indices'!$A$38:$Z$50,22,FALSE),IF(W220="Ipim",VLOOKUP($X$16,'Datos Indices'!$A$38:$Z$50,7,FALSE),IF(W220="Dólar",VLOOKUP($X$16,'Datos Indices'!$A$38:$Z$50,4,FALSE),IF(W220="Gasoil",VLOOKUP($X$16,'Datos Indices'!$A$38:$Z$50,10,FALSE),IF(W220="WPU06 Pesificado",VLOOKUP($X$16,'Datos Indices'!$A$38:$Z$50,26,FALSE),0))))))</f>
        <v xml:space="preserve"> </v>
      </c>
      <c r="Y220" s="1066">
        <f t="shared" si="38"/>
        <v>0</v>
      </c>
      <c r="AA220" s="928"/>
      <c r="AB220" s="1065" t="str">
        <f>IF(AA220=" "," ",IF(AA220="Vehículos",VLOOKUP($X$16,'Datos Indices'!$A$38:$Z$50,22,FALSE),IF(AA220="Ipim",VLOOKUP($X$16,'Datos Indices'!$A$38:$Z$50,7,FALSE),IF(AA220="Dólar",VLOOKUP($X$16,'Datos Indices'!$A$38:$Z$50,4,FALSE),IF(AA220="Gasoil",VLOOKUP($X$16,'Datos Indices'!$A$38:$Z$50,10,FALSE),IF(AA220="WPU06 Pesificado",VLOOKUP($X$16,'Datos Indices'!$A$38:$Z$50,26,FALSE),0))))))</f>
        <v xml:space="preserve"> </v>
      </c>
      <c r="AC220" s="1066">
        <f t="shared" si="37"/>
        <v>0</v>
      </c>
      <c r="AE220" s="1450" t="str">
        <f t="shared" si="39"/>
        <v/>
      </c>
      <c r="AG220" s="1247"/>
      <c r="AH220" s="1247"/>
      <c r="AI220" s="1247"/>
      <c r="AJ220" s="1247"/>
      <c r="AK220" s="1247"/>
      <c r="AL220" s="1247"/>
      <c r="AM220" s="1247"/>
      <c r="AN220" s="1247"/>
      <c r="AO220" s="1247"/>
      <c r="AP220" s="1247"/>
      <c r="AQ220" s="1247"/>
      <c r="AR220" s="1247"/>
      <c r="AS220" s="1247"/>
      <c r="AT220" s="1247"/>
      <c r="AU220" s="1247"/>
      <c r="AV220" s="1247"/>
      <c r="AW220" s="1247"/>
      <c r="AX220" s="1247"/>
      <c r="AY220" s="1247"/>
      <c r="AZ220" s="1247"/>
      <c r="BA220" s="1247"/>
      <c r="BB220" s="1247"/>
      <c r="BC220" s="1247"/>
      <c r="BD220" s="1247"/>
      <c r="BE220" s="1247"/>
      <c r="BF220" s="1247"/>
      <c r="BG220" s="1247"/>
      <c r="BH220" s="1247"/>
      <c r="BI220" s="1247"/>
      <c r="BJ220" s="1247"/>
      <c r="BK220" s="1247"/>
      <c r="BL220" s="1247"/>
      <c r="BM220" s="1247"/>
      <c r="BN220" s="1247"/>
      <c r="BO220" s="1247"/>
      <c r="BP220" s="1247"/>
      <c r="BQ220" s="1247"/>
      <c r="BR220" s="1247"/>
      <c r="BS220" s="1247"/>
      <c r="BT220" s="1247"/>
      <c r="BU220" s="1247"/>
      <c r="BV220" s="1247"/>
      <c r="BW220" s="1247"/>
      <c r="BX220" s="1247"/>
      <c r="BY220" s="1247"/>
      <c r="BZ220" s="1247"/>
      <c r="CA220" s="1247"/>
      <c r="CB220" s="1247"/>
      <c r="CC220" s="1247"/>
      <c r="CD220" s="1247"/>
      <c r="CE220" s="1247"/>
      <c r="CF220" s="1247"/>
      <c r="CG220" s="1247"/>
      <c r="CH220" s="1247"/>
      <c r="CI220" s="1247"/>
      <c r="CJ220" s="1247"/>
      <c r="CK220" s="1247"/>
      <c r="CL220" s="1247"/>
      <c r="CM220" s="1247"/>
      <c r="CN220" s="1247"/>
      <c r="CO220" s="1247"/>
      <c r="CP220" s="1247"/>
      <c r="CQ220" s="1247"/>
      <c r="CR220" s="1247"/>
      <c r="CS220" s="1247"/>
      <c r="CT220" s="1247"/>
      <c r="CU220" s="1247"/>
      <c r="CV220" s="1247"/>
      <c r="CW220" s="1247"/>
      <c r="CX220" s="1247"/>
      <c r="CY220" s="1247"/>
      <c r="CZ220" s="1247"/>
      <c r="DA220" s="1247"/>
      <c r="DB220" s="1247"/>
      <c r="DC220" s="1247"/>
      <c r="DD220" s="1247"/>
      <c r="DE220" s="1247"/>
      <c r="DF220" s="1247"/>
      <c r="DG220" s="1247"/>
      <c r="DH220" s="1247"/>
      <c r="DK220" s="1452">
        <f t="shared" si="40"/>
        <v>0</v>
      </c>
      <c r="DL220" s="1452">
        <f t="shared" si="41"/>
        <v>0</v>
      </c>
    </row>
    <row r="221" spans="1:116" ht="14.25" customHeight="1" x14ac:dyDescent="0.2">
      <c r="A221" s="456"/>
      <c r="B221" s="121"/>
      <c r="C221" s="121"/>
      <c r="D221" s="122"/>
      <c r="E221" s="479"/>
      <c r="F221" s="480"/>
      <c r="G221" s="478"/>
      <c r="H221" s="476"/>
      <c r="I221" s="448"/>
      <c r="J221" s="157"/>
      <c r="K221" s="1055">
        <f t="shared" si="34"/>
        <v>0</v>
      </c>
      <c r="L221" s="1056">
        <f t="shared" si="35"/>
        <v>0</v>
      </c>
      <c r="M221" s="1056">
        <f t="shared" si="36"/>
        <v>0</v>
      </c>
      <c r="N221" s="158"/>
      <c r="O221" s="124"/>
      <c r="P221" s="124"/>
      <c r="Q221" s="158"/>
      <c r="R221" s="1447">
        <f t="shared" si="30"/>
        <v>0</v>
      </c>
      <c r="S221" s="1448">
        <f t="shared" si="31"/>
        <v>0</v>
      </c>
      <c r="T221" s="125"/>
      <c r="U221" s="125"/>
      <c r="W221" s="480"/>
      <c r="X221" s="1065" t="str">
        <f>IF(W221=" "," ",IF(W221="Vehículos",VLOOKUP($X$16,'Datos Indices'!$A$38:$Z$50,22,FALSE),IF(W221="Ipim",VLOOKUP($X$16,'Datos Indices'!$A$38:$Z$50,7,FALSE),IF(W221="Dólar",VLOOKUP($X$16,'Datos Indices'!$A$38:$Z$50,4,FALSE),IF(W221="Gasoil",VLOOKUP($X$16,'Datos Indices'!$A$38:$Z$50,10,FALSE),IF(W221="WPU06 Pesificado",VLOOKUP($X$16,'Datos Indices'!$A$38:$Z$50,26,FALSE),0))))))</f>
        <v xml:space="preserve"> </v>
      </c>
      <c r="Y221" s="1066">
        <f t="shared" si="38"/>
        <v>0</v>
      </c>
      <c r="AA221" s="928"/>
      <c r="AB221" s="1065" t="str">
        <f>IF(AA221=" "," ",IF(AA221="Vehículos",VLOOKUP($X$16,'Datos Indices'!$A$38:$Z$50,22,FALSE),IF(AA221="Ipim",VLOOKUP($X$16,'Datos Indices'!$A$38:$Z$50,7,FALSE),IF(AA221="Dólar",VLOOKUP($X$16,'Datos Indices'!$A$38:$Z$50,4,FALSE),IF(AA221="Gasoil",VLOOKUP($X$16,'Datos Indices'!$A$38:$Z$50,10,FALSE),IF(AA221="WPU06 Pesificado",VLOOKUP($X$16,'Datos Indices'!$A$38:$Z$50,26,FALSE),0))))))</f>
        <v xml:space="preserve"> </v>
      </c>
      <c r="AC221" s="1066">
        <f t="shared" si="37"/>
        <v>0</v>
      </c>
      <c r="AE221" s="1450" t="str">
        <f t="shared" si="39"/>
        <v/>
      </c>
      <c r="AG221" s="1247"/>
      <c r="AH221" s="1247"/>
      <c r="AI221" s="1247"/>
      <c r="AJ221" s="1247"/>
      <c r="AK221" s="1247"/>
      <c r="AL221" s="1247"/>
      <c r="AM221" s="1247"/>
      <c r="AN221" s="1247"/>
      <c r="AO221" s="1247"/>
      <c r="AP221" s="1247"/>
      <c r="AQ221" s="1247"/>
      <c r="AR221" s="1247"/>
      <c r="AS221" s="1247"/>
      <c r="AT221" s="1247"/>
      <c r="AU221" s="1247"/>
      <c r="AV221" s="1247"/>
      <c r="AW221" s="1247"/>
      <c r="AX221" s="1247"/>
      <c r="AY221" s="1247"/>
      <c r="AZ221" s="1247"/>
      <c r="BA221" s="1247"/>
      <c r="BB221" s="1247"/>
      <c r="BC221" s="1247"/>
      <c r="BD221" s="1247"/>
      <c r="BE221" s="1247"/>
      <c r="BF221" s="1247"/>
      <c r="BG221" s="1247"/>
      <c r="BH221" s="1247"/>
      <c r="BI221" s="1247"/>
      <c r="BJ221" s="1247"/>
      <c r="BK221" s="1247"/>
      <c r="BL221" s="1247"/>
      <c r="BM221" s="1247"/>
      <c r="BN221" s="1247"/>
      <c r="BO221" s="1247"/>
      <c r="BP221" s="1247"/>
      <c r="BQ221" s="1247"/>
      <c r="BR221" s="1247"/>
      <c r="BS221" s="1247"/>
      <c r="BT221" s="1247"/>
      <c r="BU221" s="1247"/>
      <c r="BV221" s="1247"/>
      <c r="BW221" s="1247"/>
      <c r="BX221" s="1247"/>
      <c r="BY221" s="1247"/>
      <c r="BZ221" s="1247"/>
      <c r="CA221" s="1247"/>
      <c r="CB221" s="1247"/>
      <c r="CC221" s="1247"/>
      <c r="CD221" s="1247"/>
      <c r="CE221" s="1247"/>
      <c r="CF221" s="1247"/>
      <c r="CG221" s="1247"/>
      <c r="CH221" s="1247"/>
      <c r="CI221" s="1247"/>
      <c r="CJ221" s="1247"/>
      <c r="CK221" s="1247"/>
      <c r="CL221" s="1247"/>
      <c r="CM221" s="1247"/>
      <c r="CN221" s="1247"/>
      <c r="CO221" s="1247"/>
      <c r="CP221" s="1247"/>
      <c r="CQ221" s="1247"/>
      <c r="CR221" s="1247"/>
      <c r="CS221" s="1247"/>
      <c r="CT221" s="1247"/>
      <c r="CU221" s="1247"/>
      <c r="CV221" s="1247"/>
      <c r="CW221" s="1247"/>
      <c r="CX221" s="1247"/>
      <c r="CY221" s="1247"/>
      <c r="CZ221" s="1247"/>
      <c r="DA221" s="1247"/>
      <c r="DB221" s="1247"/>
      <c r="DC221" s="1247"/>
      <c r="DD221" s="1247"/>
      <c r="DE221" s="1247"/>
      <c r="DF221" s="1247"/>
      <c r="DG221" s="1247"/>
      <c r="DH221" s="1247"/>
      <c r="DK221" s="1452">
        <f t="shared" si="40"/>
        <v>0</v>
      </c>
      <c r="DL221" s="1452">
        <f t="shared" si="41"/>
        <v>0</v>
      </c>
    </row>
    <row r="222" spans="1:116" s="1449" customFormat="1" ht="14.25" customHeight="1" x14ac:dyDescent="0.2">
      <c r="A222" s="456"/>
      <c r="B222" s="121"/>
      <c r="C222" s="121"/>
      <c r="D222" s="122"/>
      <c r="E222" s="479"/>
      <c r="F222" s="480"/>
      <c r="G222" s="478"/>
      <c r="H222" s="476"/>
      <c r="I222" s="448"/>
      <c r="J222" s="157"/>
      <c r="K222" s="1055">
        <f t="shared" si="34"/>
        <v>0</v>
      </c>
      <c r="L222" s="1056">
        <f t="shared" si="35"/>
        <v>0</v>
      </c>
      <c r="M222" s="1056">
        <f t="shared" si="36"/>
        <v>0</v>
      </c>
      <c r="N222" s="158"/>
      <c r="O222" s="124"/>
      <c r="P222" s="124"/>
      <c r="Q222" s="158"/>
      <c r="R222" s="1447">
        <f t="shared" si="30"/>
        <v>0</v>
      </c>
      <c r="S222" s="1448">
        <f t="shared" si="31"/>
        <v>0</v>
      </c>
      <c r="T222" s="125"/>
      <c r="U222" s="125"/>
      <c r="W222" s="480"/>
      <c r="X222" s="1065" t="str">
        <f>IF(W222=" "," ",IF(W222="Vehículos",VLOOKUP($X$16,'Datos Indices'!$A$38:$Z$50,22,FALSE),IF(W222="Ipim",VLOOKUP($X$16,'Datos Indices'!$A$38:$Z$50,7,FALSE),IF(W222="Dólar",VLOOKUP($X$16,'Datos Indices'!$A$38:$Z$50,4,FALSE),IF(W222="Gasoil",VLOOKUP($X$16,'Datos Indices'!$A$38:$Z$50,10,FALSE),IF(W222="WPU06 Pesificado",VLOOKUP($X$16,'Datos Indices'!$A$38:$Z$50,26,FALSE),0))))))</f>
        <v xml:space="preserve"> </v>
      </c>
      <c r="Y222" s="1066">
        <f t="shared" si="38"/>
        <v>0</v>
      </c>
      <c r="AA222" s="928"/>
      <c r="AB222" s="1065" t="str">
        <f>IF(AA222=" "," ",IF(AA222="Vehículos",VLOOKUP($X$16,'Datos Indices'!$A$38:$Z$50,22,FALSE),IF(AA222="Ipim",VLOOKUP($X$16,'Datos Indices'!$A$38:$Z$50,7,FALSE),IF(AA222="Dólar",VLOOKUP($X$16,'Datos Indices'!$A$38:$Z$50,4,FALSE),IF(AA222="Gasoil",VLOOKUP($X$16,'Datos Indices'!$A$38:$Z$50,10,FALSE),IF(AA222="WPU06 Pesificado",VLOOKUP($X$16,'Datos Indices'!$A$38:$Z$50,26,FALSE),0))))))</f>
        <v xml:space="preserve"> </v>
      </c>
      <c r="AC222" s="1066">
        <f t="shared" si="37"/>
        <v>0</v>
      </c>
      <c r="AE222" s="1450" t="str">
        <f t="shared" si="39"/>
        <v/>
      </c>
      <c r="AF222" s="1451"/>
      <c r="AG222" s="1247"/>
      <c r="AH222" s="1247"/>
      <c r="AI222" s="1247"/>
      <c r="AJ222" s="1247"/>
      <c r="AK222" s="1247"/>
      <c r="AL222" s="1247"/>
      <c r="AM222" s="1247"/>
      <c r="AN222" s="1247"/>
      <c r="AO222" s="1247"/>
      <c r="AP222" s="1247"/>
      <c r="AQ222" s="1247"/>
      <c r="AR222" s="1247"/>
      <c r="AS222" s="1247"/>
      <c r="AT222" s="1247"/>
      <c r="AU222" s="1247"/>
      <c r="AV222" s="1247"/>
      <c r="AW222" s="1247"/>
      <c r="AX222" s="1247"/>
      <c r="AY222" s="1247"/>
      <c r="AZ222" s="1247"/>
      <c r="BA222" s="1247"/>
      <c r="BB222" s="1247"/>
      <c r="BC222" s="1247"/>
      <c r="BD222" s="1247"/>
      <c r="BE222" s="1247"/>
      <c r="BF222" s="1247"/>
      <c r="BG222" s="1247"/>
      <c r="BH222" s="1247"/>
      <c r="BI222" s="1247"/>
      <c r="BJ222" s="1247"/>
      <c r="BK222" s="1247"/>
      <c r="BL222" s="1247"/>
      <c r="BM222" s="1247"/>
      <c r="BN222" s="1247"/>
      <c r="BO222" s="1247"/>
      <c r="BP222" s="1247"/>
      <c r="BQ222" s="1247"/>
      <c r="BR222" s="1247"/>
      <c r="BS222" s="1247"/>
      <c r="BT222" s="1247"/>
      <c r="BU222" s="1247"/>
      <c r="BV222" s="1247"/>
      <c r="BW222" s="1247"/>
      <c r="BX222" s="1247"/>
      <c r="BY222" s="1247"/>
      <c r="BZ222" s="1247"/>
      <c r="CA222" s="1247"/>
      <c r="CB222" s="1247"/>
      <c r="CC222" s="1247"/>
      <c r="CD222" s="1247"/>
      <c r="CE222" s="1247"/>
      <c r="CF222" s="1247"/>
      <c r="CG222" s="1247"/>
      <c r="CH222" s="1247"/>
      <c r="CI222" s="1247"/>
      <c r="CJ222" s="1247"/>
      <c r="CK222" s="1247"/>
      <c r="CL222" s="1247"/>
      <c r="CM222" s="1247"/>
      <c r="CN222" s="1247"/>
      <c r="CO222" s="1247"/>
      <c r="CP222" s="1247"/>
      <c r="CQ222" s="1247"/>
      <c r="CR222" s="1247"/>
      <c r="CS222" s="1247"/>
      <c r="CT222" s="1247"/>
      <c r="CU222" s="1247"/>
      <c r="CV222" s="1247"/>
      <c r="CW222" s="1247"/>
      <c r="CX222" s="1247"/>
      <c r="CY222" s="1247"/>
      <c r="CZ222" s="1247"/>
      <c r="DA222" s="1247"/>
      <c r="DB222" s="1247"/>
      <c r="DC222" s="1247"/>
      <c r="DD222" s="1247"/>
      <c r="DE222" s="1247"/>
      <c r="DF222" s="1247"/>
      <c r="DG222" s="1247"/>
      <c r="DH222" s="1247"/>
      <c r="DK222" s="1452">
        <f t="shared" si="40"/>
        <v>0</v>
      </c>
      <c r="DL222" s="1452">
        <f t="shared" si="41"/>
        <v>0</v>
      </c>
    </row>
    <row r="223" spans="1:116" s="1449" customFormat="1" ht="14.25" customHeight="1" x14ac:dyDescent="0.2">
      <c r="A223" s="456"/>
      <c r="B223" s="121"/>
      <c r="C223" s="121"/>
      <c r="D223" s="122"/>
      <c r="E223" s="479"/>
      <c r="F223" s="480"/>
      <c r="G223" s="478"/>
      <c r="H223" s="476"/>
      <c r="I223" s="448"/>
      <c r="J223" s="157"/>
      <c r="K223" s="1055">
        <f t="shared" si="34"/>
        <v>0</v>
      </c>
      <c r="L223" s="1056">
        <f t="shared" si="35"/>
        <v>0</v>
      </c>
      <c r="M223" s="1056">
        <f t="shared" si="36"/>
        <v>0</v>
      </c>
      <c r="N223" s="158"/>
      <c r="O223" s="124"/>
      <c r="P223" s="124"/>
      <c r="Q223" s="158"/>
      <c r="R223" s="1447">
        <f t="shared" si="30"/>
        <v>0</v>
      </c>
      <c r="S223" s="1448">
        <f t="shared" si="31"/>
        <v>0</v>
      </c>
      <c r="T223" s="125"/>
      <c r="U223" s="125"/>
      <c r="W223" s="480"/>
      <c r="X223" s="1065" t="str">
        <f>IF(W223=" "," ",IF(W223="Vehículos",VLOOKUP($X$16,'Datos Indices'!$A$38:$Z$50,22,FALSE),IF(W223="Ipim",VLOOKUP($X$16,'Datos Indices'!$A$38:$Z$50,7,FALSE),IF(W223="Dólar",VLOOKUP($X$16,'Datos Indices'!$A$38:$Z$50,4,FALSE),IF(W223="Gasoil",VLOOKUP($X$16,'Datos Indices'!$A$38:$Z$50,10,FALSE),IF(W223="WPU06 Pesificado",VLOOKUP($X$16,'Datos Indices'!$A$38:$Z$50,26,FALSE),0))))))</f>
        <v xml:space="preserve"> </v>
      </c>
      <c r="Y223" s="1066">
        <f t="shared" si="38"/>
        <v>0</v>
      </c>
      <c r="AA223" s="928"/>
      <c r="AB223" s="1065" t="str">
        <f>IF(AA223=" "," ",IF(AA223="Vehículos",VLOOKUP($X$16,'Datos Indices'!$A$38:$Z$50,22,FALSE),IF(AA223="Ipim",VLOOKUP($X$16,'Datos Indices'!$A$38:$Z$50,7,FALSE),IF(AA223="Dólar",VLOOKUP($X$16,'Datos Indices'!$A$38:$Z$50,4,FALSE),IF(AA223="Gasoil",VLOOKUP($X$16,'Datos Indices'!$A$38:$Z$50,10,FALSE),IF(AA223="WPU06 Pesificado",VLOOKUP($X$16,'Datos Indices'!$A$38:$Z$50,26,FALSE),0))))))</f>
        <v xml:space="preserve"> </v>
      </c>
      <c r="AC223" s="1066">
        <f t="shared" si="37"/>
        <v>0</v>
      </c>
      <c r="AE223" s="1450" t="str">
        <f t="shared" si="39"/>
        <v/>
      </c>
      <c r="AF223" s="1451"/>
      <c r="AG223" s="1247"/>
      <c r="AH223" s="1247"/>
      <c r="AI223" s="1247"/>
      <c r="AJ223" s="1247"/>
      <c r="AK223" s="1247"/>
      <c r="AL223" s="1247"/>
      <c r="AM223" s="1247"/>
      <c r="AN223" s="1247"/>
      <c r="AO223" s="1247"/>
      <c r="AP223" s="1247"/>
      <c r="AQ223" s="1247"/>
      <c r="AR223" s="1247"/>
      <c r="AS223" s="1247"/>
      <c r="AT223" s="1247"/>
      <c r="AU223" s="1247"/>
      <c r="AV223" s="1247"/>
      <c r="AW223" s="1247"/>
      <c r="AX223" s="1247"/>
      <c r="AY223" s="1247"/>
      <c r="AZ223" s="1247"/>
      <c r="BA223" s="1247"/>
      <c r="BB223" s="1247"/>
      <c r="BC223" s="1247"/>
      <c r="BD223" s="1247"/>
      <c r="BE223" s="1247"/>
      <c r="BF223" s="1247"/>
      <c r="BG223" s="1247"/>
      <c r="BH223" s="1247"/>
      <c r="BI223" s="1247"/>
      <c r="BJ223" s="1247"/>
      <c r="BK223" s="1247"/>
      <c r="BL223" s="1247"/>
      <c r="BM223" s="1247"/>
      <c r="BN223" s="1247"/>
      <c r="BO223" s="1247"/>
      <c r="BP223" s="1247"/>
      <c r="BQ223" s="1247"/>
      <c r="BR223" s="1247"/>
      <c r="BS223" s="1247"/>
      <c r="BT223" s="1247"/>
      <c r="BU223" s="1247"/>
      <c r="BV223" s="1247"/>
      <c r="BW223" s="1247"/>
      <c r="BX223" s="1247"/>
      <c r="BY223" s="1247"/>
      <c r="BZ223" s="1247"/>
      <c r="CA223" s="1247"/>
      <c r="CB223" s="1247"/>
      <c r="CC223" s="1247"/>
      <c r="CD223" s="1247"/>
      <c r="CE223" s="1247"/>
      <c r="CF223" s="1247"/>
      <c r="CG223" s="1247"/>
      <c r="CH223" s="1247"/>
      <c r="CI223" s="1247"/>
      <c r="CJ223" s="1247"/>
      <c r="CK223" s="1247"/>
      <c r="CL223" s="1247"/>
      <c r="CM223" s="1247"/>
      <c r="CN223" s="1247"/>
      <c r="CO223" s="1247"/>
      <c r="CP223" s="1247"/>
      <c r="CQ223" s="1247"/>
      <c r="CR223" s="1247"/>
      <c r="CS223" s="1247"/>
      <c r="CT223" s="1247"/>
      <c r="CU223" s="1247"/>
      <c r="CV223" s="1247"/>
      <c r="CW223" s="1247"/>
      <c r="CX223" s="1247"/>
      <c r="CY223" s="1247"/>
      <c r="CZ223" s="1247"/>
      <c r="DA223" s="1247"/>
      <c r="DB223" s="1247"/>
      <c r="DC223" s="1247"/>
      <c r="DD223" s="1247"/>
      <c r="DE223" s="1247"/>
      <c r="DF223" s="1247"/>
      <c r="DG223" s="1247"/>
      <c r="DH223" s="1247"/>
      <c r="DK223" s="1452">
        <f t="shared" si="40"/>
        <v>0</v>
      </c>
      <c r="DL223" s="1452">
        <f t="shared" si="41"/>
        <v>0</v>
      </c>
    </row>
    <row r="224" spans="1:116" s="1449" customFormat="1" ht="14.25" customHeight="1" x14ac:dyDescent="0.2">
      <c r="A224" s="456"/>
      <c r="B224" s="121"/>
      <c r="C224" s="121"/>
      <c r="D224" s="122"/>
      <c r="E224" s="479"/>
      <c r="F224" s="480"/>
      <c r="G224" s="478"/>
      <c r="H224" s="476"/>
      <c r="I224" s="448"/>
      <c r="J224" s="157"/>
      <c r="K224" s="1055">
        <f t="shared" si="34"/>
        <v>0</v>
      </c>
      <c r="L224" s="1056">
        <f t="shared" si="35"/>
        <v>0</v>
      </c>
      <c r="M224" s="1056">
        <f t="shared" si="36"/>
        <v>0</v>
      </c>
      <c r="N224" s="158"/>
      <c r="O224" s="124"/>
      <c r="P224" s="124"/>
      <c r="Q224" s="158"/>
      <c r="R224" s="1447">
        <f t="shared" si="30"/>
        <v>0</v>
      </c>
      <c r="S224" s="1448">
        <f t="shared" si="31"/>
        <v>0</v>
      </c>
      <c r="T224" s="125"/>
      <c r="U224" s="125"/>
      <c r="W224" s="480"/>
      <c r="X224" s="1065" t="str">
        <f>IF(W224=" "," ",IF(W224="Vehículos",VLOOKUP($X$16,'Datos Indices'!$A$38:$Z$50,22,FALSE),IF(W224="Ipim",VLOOKUP($X$16,'Datos Indices'!$A$38:$Z$50,7,FALSE),IF(W224="Dólar",VLOOKUP($X$16,'Datos Indices'!$A$38:$Z$50,4,FALSE),IF(W224="Gasoil",VLOOKUP($X$16,'Datos Indices'!$A$38:$Z$50,10,FALSE),IF(W224="WPU06 Pesificado",VLOOKUP($X$16,'Datos Indices'!$A$38:$Z$50,26,FALSE),0))))))</f>
        <v xml:space="preserve"> </v>
      </c>
      <c r="Y224" s="1066">
        <f t="shared" si="38"/>
        <v>0</v>
      </c>
      <c r="AA224" s="928"/>
      <c r="AB224" s="1065" t="str">
        <f>IF(AA224=" "," ",IF(AA224="Vehículos",VLOOKUP($X$16,'Datos Indices'!$A$38:$Z$50,22,FALSE),IF(AA224="Ipim",VLOOKUP($X$16,'Datos Indices'!$A$38:$Z$50,7,FALSE),IF(AA224="Dólar",VLOOKUP($X$16,'Datos Indices'!$A$38:$Z$50,4,FALSE),IF(AA224="Gasoil",VLOOKUP($X$16,'Datos Indices'!$A$38:$Z$50,10,FALSE),IF(AA224="WPU06 Pesificado",VLOOKUP($X$16,'Datos Indices'!$A$38:$Z$50,26,FALSE),0))))))</f>
        <v xml:space="preserve"> </v>
      </c>
      <c r="AC224" s="1066">
        <f t="shared" si="37"/>
        <v>0</v>
      </c>
      <c r="AE224" s="1450" t="str">
        <f t="shared" si="39"/>
        <v/>
      </c>
      <c r="AF224" s="1451"/>
      <c r="AG224" s="1247"/>
      <c r="AH224" s="1247"/>
      <c r="AI224" s="1247"/>
      <c r="AJ224" s="1247"/>
      <c r="AK224" s="1247"/>
      <c r="AL224" s="1247"/>
      <c r="AM224" s="1247"/>
      <c r="AN224" s="1247"/>
      <c r="AO224" s="1247"/>
      <c r="AP224" s="1247"/>
      <c r="AQ224" s="1247"/>
      <c r="AR224" s="1247"/>
      <c r="AS224" s="1247"/>
      <c r="AT224" s="1247"/>
      <c r="AU224" s="1247"/>
      <c r="AV224" s="1247"/>
      <c r="AW224" s="1247"/>
      <c r="AX224" s="1247"/>
      <c r="AY224" s="1247"/>
      <c r="AZ224" s="1247"/>
      <c r="BA224" s="1247"/>
      <c r="BB224" s="1247"/>
      <c r="BC224" s="1247"/>
      <c r="BD224" s="1247"/>
      <c r="BE224" s="1247"/>
      <c r="BF224" s="1247"/>
      <c r="BG224" s="1247"/>
      <c r="BH224" s="1247"/>
      <c r="BI224" s="1247"/>
      <c r="BJ224" s="1247"/>
      <c r="BK224" s="1247"/>
      <c r="BL224" s="1247"/>
      <c r="BM224" s="1247"/>
      <c r="BN224" s="1247"/>
      <c r="BO224" s="1247"/>
      <c r="BP224" s="1247"/>
      <c r="BQ224" s="1247"/>
      <c r="BR224" s="1247"/>
      <c r="BS224" s="1247"/>
      <c r="BT224" s="1247"/>
      <c r="BU224" s="1247"/>
      <c r="BV224" s="1247"/>
      <c r="BW224" s="1247"/>
      <c r="BX224" s="1247"/>
      <c r="BY224" s="1247"/>
      <c r="BZ224" s="1247"/>
      <c r="CA224" s="1247"/>
      <c r="CB224" s="1247"/>
      <c r="CC224" s="1247"/>
      <c r="CD224" s="1247"/>
      <c r="CE224" s="1247"/>
      <c r="CF224" s="1247"/>
      <c r="CG224" s="1247"/>
      <c r="CH224" s="1247"/>
      <c r="CI224" s="1247"/>
      <c r="CJ224" s="1247"/>
      <c r="CK224" s="1247"/>
      <c r="CL224" s="1247"/>
      <c r="CM224" s="1247"/>
      <c r="CN224" s="1247"/>
      <c r="CO224" s="1247"/>
      <c r="CP224" s="1247"/>
      <c r="CQ224" s="1247"/>
      <c r="CR224" s="1247"/>
      <c r="CS224" s="1247"/>
      <c r="CT224" s="1247"/>
      <c r="CU224" s="1247"/>
      <c r="CV224" s="1247"/>
      <c r="CW224" s="1247"/>
      <c r="CX224" s="1247"/>
      <c r="CY224" s="1247"/>
      <c r="CZ224" s="1247"/>
      <c r="DA224" s="1247"/>
      <c r="DB224" s="1247"/>
      <c r="DC224" s="1247"/>
      <c r="DD224" s="1247"/>
      <c r="DE224" s="1247"/>
      <c r="DF224" s="1247"/>
      <c r="DG224" s="1247"/>
      <c r="DH224" s="1247"/>
      <c r="DK224" s="1452">
        <f t="shared" si="40"/>
        <v>0</v>
      </c>
      <c r="DL224" s="1452">
        <f t="shared" si="41"/>
        <v>0</v>
      </c>
    </row>
    <row r="225" spans="1:116" s="1449" customFormat="1" ht="14.25" customHeight="1" x14ac:dyDescent="0.2">
      <c r="A225" s="456"/>
      <c r="B225" s="121"/>
      <c r="C225" s="121"/>
      <c r="D225" s="122"/>
      <c r="E225" s="479"/>
      <c r="F225" s="480"/>
      <c r="G225" s="478"/>
      <c r="H225" s="476"/>
      <c r="I225" s="448"/>
      <c r="J225" s="157"/>
      <c r="K225" s="1055">
        <f t="shared" si="34"/>
        <v>0</v>
      </c>
      <c r="L225" s="1056">
        <f t="shared" si="35"/>
        <v>0</v>
      </c>
      <c r="M225" s="1056">
        <f t="shared" si="36"/>
        <v>0</v>
      </c>
      <c r="N225" s="158"/>
      <c r="O225" s="124"/>
      <c r="P225" s="124"/>
      <c r="Q225" s="158"/>
      <c r="R225" s="1447">
        <f t="shared" si="30"/>
        <v>0</v>
      </c>
      <c r="S225" s="1448">
        <f t="shared" si="31"/>
        <v>0</v>
      </c>
      <c r="T225" s="125"/>
      <c r="U225" s="125"/>
      <c r="W225" s="480"/>
      <c r="X225" s="1065" t="str">
        <f>IF(W225=" "," ",IF(W225="Vehículos",VLOOKUP($X$16,'Datos Indices'!$A$38:$Z$50,22,FALSE),IF(W225="Ipim",VLOOKUP($X$16,'Datos Indices'!$A$38:$Z$50,7,FALSE),IF(W225="Dólar",VLOOKUP($X$16,'Datos Indices'!$A$38:$Z$50,4,FALSE),IF(W225="Gasoil",VLOOKUP($X$16,'Datos Indices'!$A$38:$Z$50,10,FALSE),IF(W225="WPU06 Pesificado",VLOOKUP($X$16,'Datos Indices'!$A$38:$Z$50,26,FALSE),0))))))</f>
        <v xml:space="preserve"> </v>
      </c>
      <c r="Y225" s="1066">
        <f t="shared" si="38"/>
        <v>0</v>
      </c>
      <c r="AA225" s="928"/>
      <c r="AB225" s="1065" t="str">
        <f>IF(AA225=" "," ",IF(AA225="Vehículos",VLOOKUP($X$16,'Datos Indices'!$A$38:$Z$50,22,FALSE),IF(AA225="Ipim",VLOOKUP($X$16,'Datos Indices'!$A$38:$Z$50,7,FALSE),IF(AA225="Dólar",VLOOKUP($X$16,'Datos Indices'!$A$38:$Z$50,4,FALSE),IF(AA225="Gasoil",VLOOKUP($X$16,'Datos Indices'!$A$38:$Z$50,10,FALSE),IF(AA225="WPU06 Pesificado",VLOOKUP($X$16,'Datos Indices'!$A$38:$Z$50,26,FALSE),0))))))</f>
        <v xml:space="preserve"> </v>
      </c>
      <c r="AC225" s="1066">
        <f t="shared" si="37"/>
        <v>0</v>
      </c>
      <c r="AE225" s="1450" t="str">
        <f t="shared" si="39"/>
        <v/>
      </c>
      <c r="AF225" s="1451"/>
      <c r="AG225" s="1247"/>
      <c r="AH225" s="1247"/>
      <c r="AI225" s="1247"/>
      <c r="AJ225" s="1247"/>
      <c r="AK225" s="1247"/>
      <c r="AL225" s="1247"/>
      <c r="AM225" s="1247"/>
      <c r="AN225" s="1247"/>
      <c r="AO225" s="1247"/>
      <c r="AP225" s="1247"/>
      <c r="AQ225" s="1247"/>
      <c r="AR225" s="1247"/>
      <c r="AS225" s="1247"/>
      <c r="AT225" s="1247"/>
      <c r="AU225" s="1247"/>
      <c r="AV225" s="1247"/>
      <c r="AW225" s="1247"/>
      <c r="AX225" s="1247"/>
      <c r="AY225" s="1247"/>
      <c r="AZ225" s="1247"/>
      <c r="BA225" s="1247"/>
      <c r="BB225" s="1247"/>
      <c r="BC225" s="1247"/>
      <c r="BD225" s="1247"/>
      <c r="BE225" s="1247"/>
      <c r="BF225" s="1247"/>
      <c r="BG225" s="1247"/>
      <c r="BH225" s="1247"/>
      <c r="BI225" s="1247"/>
      <c r="BJ225" s="1247"/>
      <c r="BK225" s="1247"/>
      <c r="BL225" s="1247"/>
      <c r="BM225" s="1247"/>
      <c r="BN225" s="1247"/>
      <c r="BO225" s="1247"/>
      <c r="BP225" s="1247"/>
      <c r="BQ225" s="1247"/>
      <c r="BR225" s="1247"/>
      <c r="BS225" s="1247"/>
      <c r="BT225" s="1247"/>
      <c r="BU225" s="1247"/>
      <c r="BV225" s="1247"/>
      <c r="BW225" s="1247"/>
      <c r="BX225" s="1247"/>
      <c r="BY225" s="1247"/>
      <c r="BZ225" s="1247"/>
      <c r="CA225" s="1247"/>
      <c r="CB225" s="1247"/>
      <c r="CC225" s="1247"/>
      <c r="CD225" s="1247"/>
      <c r="CE225" s="1247"/>
      <c r="CF225" s="1247"/>
      <c r="CG225" s="1247"/>
      <c r="CH225" s="1247"/>
      <c r="CI225" s="1247"/>
      <c r="CJ225" s="1247"/>
      <c r="CK225" s="1247"/>
      <c r="CL225" s="1247"/>
      <c r="CM225" s="1247"/>
      <c r="CN225" s="1247"/>
      <c r="CO225" s="1247"/>
      <c r="CP225" s="1247"/>
      <c r="CQ225" s="1247"/>
      <c r="CR225" s="1247"/>
      <c r="CS225" s="1247"/>
      <c r="CT225" s="1247"/>
      <c r="CU225" s="1247"/>
      <c r="CV225" s="1247"/>
      <c r="CW225" s="1247"/>
      <c r="CX225" s="1247"/>
      <c r="CY225" s="1247"/>
      <c r="CZ225" s="1247"/>
      <c r="DA225" s="1247"/>
      <c r="DB225" s="1247"/>
      <c r="DC225" s="1247"/>
      <c r="DD225" s="1247"/>
      <c r="DE225" s="1247"/>
      <c r="DF225" s="1247"/>
      <c r="DG225" s="1247"/>
      <c r="DH225" s="1247"/>
      <c r="DK225" s="1452">
        <f t="shared" si="40"/>
        <v>0</v>
      </c>
      <c r="DL225" s="1452">
        <f t="shared" si="41"/>
        <v>0</v>
      </c>
    </row>
    <row r="226" spans="1:116" ht="14.25" customHeight="1" x14ac:dyDescent="0.2">
      <c r="A226" s="456"/>
      <c r="B226" s="121"/>
      <c r="C226" s="121"/>
      <c r="D226" s="122"/>
      <c r="E226" s="479"/>
      <c r="F226" s="480"/>
      <c r="G226" s="478"/>
      <c r="H226" s="476"/>
      <c r="I226" s="448"/>
      <c r="J226" s="157"/>
      <c r="K226" s="1055">
        <f t="shared" si="34"/>
        <v>0</v>
      </c>
      <c r="L226" s="1056">
        <f t="shared" si="35"/>
        <v>0</v>
      </c>
      <c r="M226" s="1056">
        <f t="shared" si="36"/>
        <v>0</v>
      </c>
      <c r="N226" s="158"/>
      <c r="O226" s="124"/>
      <c r="P226" s="124"/>
      <c r="Q226" s="158"/>
      <c r="R226" s="1447">
        <f t="shared" si="30"/>
        <v>0</v>
      </c>
      <c r="S226" s="1448">
        <f t="shared" si="31"/>
        <v>0</v>
      </c>
      <c r="T226" s="125"/>
      <c r="U226" s="125"/>
      <c r="W226" s="480"/>
      <c r="X226" s="1065" t="str">
        <f>IF(W226=" "," ",IF(W226="Vehículos",VLOOKUP($X$16,'Datos Indices'!$A$38:$Z$50,22,FALSE),IF(W226="Ipim",VLOOKUP($X$16,'Datos Indices'!$A$38:$Z$50,7,FALSE),IF(W226="Dólar",VLOOKUP($X$16,'Datos Indices'!$A$38:$Z$50,4,FALSE),IF(W226="Gasoil",VLOOKUP($X$16,'Datos Indices'!$A$38:$Z$50,10,FALSE),IF(W226="WPU06 Pesificado",VLOOKUP($X$16,'Datos Indices'!$A$38:$Z$50,26,FALSE),0))))))</f>
        <v xml:space="preserve"> </v>
      </c>
      <c r="Y226" s="1066">
        <f t="shared" si="38"/>
        <v>0</v>
      </c>
      <c r="AA226" s="928"/>
      <c r="AB226" s="1065" t="str">
        <f>IF(AA226=" "," ",IF(AA226="Vehículos",VLOOKUP($X$16,'Datos Indices'!$A$38:$Z$50,22,FALSE),IF(AA226="Ipim",VLOOKUP($X$16,'Datos Indices'!$A$38:$Z$50,7,FALSE),IF(AA226="Dólar",VLOOKUP($X$16,'Datos Indices'!$A$38:$Z$50,4,FALSE),IF(AA226="Gasoil",VLOOKUP($X$16,'Datos Indices'!$A$38:$Z$50,10,FALSE),IF(AA226="WPU06 Pesificado",VLOOKUP($X$16,'Datos Indices'!$A$38:$Z$50,26,FALSE),0))))))</f>
        <v xml:space="preserve"> </v>
      </c>
      <c r="AC226" s="1066">
        <f t="shared" si="37"/>
        <v>0</v>
      </c>
      <c r="AE226" s="1450" t="str">
        <f t="shared" si="39"/>
        <v/>
      </c>
      <c r="AG226" s="1247"/>
      <c r="AH226" s="1247"/>
      <c r="AI226" s="1247"/>
      <c r="AJ226" s="1247"/>
      <c r="AK226" s="1247"/>
      <c r="AL226" s="1247"/>
      <c r="AM226" s="1247"/>
      <c r="AN226" s="1247"/>
      <c r="AO226" s="1247"/>
      <c r="AP226" s="1247"/>
      <c r="AQ226" s="1247"/>
      <c r="AR226" s="1247"/>
      <c r="AS226" s="1247"/>
      <c r="AT226" s="1247"/>
      <c r="AU226" s="1247"/>
      <c r="AV226" s="1247"/>
      <c r="AW226" s="1247"/>
      <c r="AX226" s="1247"/>
      <c r="AY226" s="1247"/>
      <c r="AZ226" s="1247"/>
      <c r="BA226" s="1247"/>
      <c r="BB226" s="1247"/>
      <c r="BC226" s="1247"/>
      <c r="BD226" s="1247"/>
      <c r="BE226" s="1247"/>
      <c r="BF226" s="1247"/>
      <c r="BG226" s="1247"/>
      <c r="BH226" s="1247"/>
      <c r="BI226" s="1247"/>
      <c r="BJ226" s="1247"/>
      <c r="BK226" s="1247"/>
      <c r="BL226" s="1247"/>
      <c r="BM226" s="1247"/>
      <c r="BN226" s="1247"/>
      <c r="BO226" s="1247"/>
      <c r="BP226" s="1247"/>
      <c r="BQ226" s="1247"/>
      <c r="BR226" s="1247"/>
      <c r="BS226" s="1247"/>
      <c r="BT226" s="1247"/>
      <c r="BU226" s="1247"/>
      <c r="BV226" s="1247"/>
      <c r="BW226" s="1247"/>
      <c r="BX226" s="1247"/>
      <c r="BY226" s="1247"/>
      <c r="BZ226" s="1247"/>
      <c r="CA226" s="1247"/>
      <c r="CB226" s="1247"/>
      <c r="CC226" s="1247"/>
      <c r="CD226" s="1247"/>
      <c r="CE226" s="1247"/>
      <c r="CF226" s="1247"/>
      <c r="CG226" s="1247"/>
      <c r="CH226" s="1247"/>
      <c r="CI226" s="1247"/>
      <c r="CJ226" s="1247"/>
      <c r="CK226" s="1247"/>
      <c r="CL226" s="1247"/>
      <c r="CM226" s="1247"/>
      <c r="CN226" s="1247"/>
      <c r="CO226" s="1247"/>
      <c r="CP226" s="1247"/>
      <c r="CQ226" s="1247"/>
      <c r="CR226" s="1247"/>
      <c r="CS226" s="1247"/>
      <c r="CT226" s="1247"/>
      <c r="CU226" s="1247"/>
      <c r="CV226" s="1247"/>
      <c r="CW226" s="1247"/>
      <c r="CX226" s="1247"/>
      <c r="CY226" s="1247"/>
      <c r="CZ226" s="1247"/>
      <c r="DA226" s="1247"/>
      <c r="DB226" s="1247"/>
      <c r="DC226" s="1247"/>
      <c r="DD226" s="1247"/>
      <c r="DE226" s="1247"/>
      <c r="DF226" s="1247"/>
      <c r="DG226" s="1247"/>
      <c r="DH226" s="1247"/>
      <c r="DK226" s="1452">
        <f t="shared" si="40"/>
        <v>0</v>
      </c>
      <c r="DL226" s="1452">
        <f t="shared" si="41"/>
        <v>0</v>
      </c>
    </row>
    <row r="227" spans="1:116" ht="14.25" customHeight="1" x14ac:dyDescent="0.2">
      <c r="A227" s="456"/>
      <c r="B227" s="121"/>
      <c r="C227" s="121"/>
      <c r="D227" s="122"/>
      <c r="E227" s="479"/>
      <c r="F227" s="480"/>
      <c r="G227" s="478"/>
      <c r="H227" s="476"/>
      <c r="I227" s="448"/>
      <c r="J227" s="157"/>
      <c r="K227" s="1055">
        <f t="shared" si="34"/>
        <v>0</v>
      </c>
      <c r="L227" s="1056">
        <f t="shared" si="35"/>
        <v>0</v>
      </c>
      <c r="M227" s="1056">
        <f t="shared" si="36"/>
        <v>0</v>
      </c>
      <c r="N227" s="158"/>
      <c r="O227" s="124"/>
      <c r="P227" s="124"/>
      <c r="Q227" s="158"/>
      <c r="R227" s="1447">
        <f t="shared" si="30"/>
        <v>0</v>
      </c>
      <c r="S227" s="1448">
        <f t="shared" si="31"/>
        <v>0</v>
      </c>
      <c r="T227" s="125"/>
      <c r="U227" s="125"/>
      <c r="W227" s="480"/>
      <c r="X227" s="1065" t="str">
        <f>IF(W227=" "," ",IF(W227="Vehículos",VLOOKUP($X$16,'Datos Indices'!$A$38:$Z$50,22,FALSE),IF(W227="Ipim",VLOOKUP($X$16,'Datos Indices'!$A$38:$Z$50,7,FALSE),IF(W227="Dólar",VLOOKUP($X$16,'Datos Indices'!$A$38:$Z$50,4,FALSE),IF(W227="Gasoil",VLOOKUP($X$16,'Datos Indices'!$A$38:$Z$50,10,FALSE),IF(W227="WPU06 Pesificado",VLOOKUP($X$16,'Datos Indices'!$A$38:$Z$50,26,FALSE),0))))))</f>
        <v xml:space="preserve"> </v>
      </c>
      <c r="Y227" s="1066">
        <f t="shared" si="38"/>
        <v>0</v>
      </c>
      <c r="AA227" s="928"/>
      <c r="AB227" s="1065" t="str">
        <f>IF(AA227=" "," ",IF(AA227="Vehículos",VLOOKUP($X$16,'Datos Indices'!$A$38:$Z$50,22,FALSE),IF(AA227="Ipim",VLOOKUP($X$16,'Datos Indices'!$A$38:$Z$50,7,FALSE),IF(AA227="Dólar",VLOOKUP($X$16,'Datos Indices'!$A$38:$Z$50,4,FALSE),IF(AA227="Gasoil",VLOOKUP($X$16,'Datos Indices'!$A$38:$Z$50,10,FALSE),IF(AA227="WPU06 Pesificado",VLOOKUP($X$16,'Datos Indices'!$A$38:$Z$50,26,FALSE),0))))))</f>
        <v xml:space="preserve"> </v>
      </c>
      <c r="AC227" s="1066">
        <f t="shared" si="37"/>
        <v>0</v>
      </c>
      <c r="AE227" s="1450" t="str">
        <f t="shared" si="39"/>
        <v/>
      </c>
      <c r="AG227" s="1247"/>
      <c r="AH227" s="1247"/>
      <c r="AI227" s="1247"/>
      <c r="AJ227" s="1247"/>
      <c r="AK227" s="1247"/>
      <c r="AL227" s="1247"/>
      <c r="AM227" s="1247"/>
      <c r="AN227" s="1247"/>
      <c r="AO227" s="1247"/>
      <c r="AP227" s="1247"/>
      <c r="AQ227" s="1247"/>
      <c r="AR227" s="1247"/>
      <c r="AS227" s="1247"/>
      <c r="AT227" s="1247"/>
      <c r="AU227" s="1247"/>
      <c r="AV227" s="1247"/>
      <c r="AW227" s="1247"/>
      <c r="AX227" s="1247"/>
      <c r="AY227" s="1247"/>
      <c r="AZ227" s="1247"/>
      <c r="BA227" s="1247"/>
      <c r="BB227" s="1247"/>
      <c r="BC227" s="1247"/>
      <c r="BD227" s="1247"/>
      <c r="BE227" s="1247"/>
      <c r="BF227" s="1247"/>
      <c r="BG227" s="1247"/>
      <c r="BH227" s="1247"/>
      <c r="BI227" s="1247"/>
      <c r="BJ227" s="1247"/>
      <c r="BK227" s="1247"/>
      <c r="BL227" s="1247"/>
      <c r="BM227" s="1247"/>
      <c r="BN227" s="1247"/>
      <c r="BO227" s="1247"/>
      <c r="BP227" s="1247"/>
      <c r="BQ227" s="1247"/>
      <c r="BR227" s="1247"/>
      <c r="BS227" s="1247"/>
      <c r="BT227" s="1247"/>
      <c r="BU227" s="1247"/>
      <c r="BV227" s="1247"/>
      <c r="BW227" s="1247"/>
      <c r="BX227" s="1247"/>
      <c r="BY227" s="1247"/>
      <c r="BZ227" s="1247"/>
      <c r="CA227" s="1247"/>
      <c r="CB227" s="1247"/>
      <c r="CC227" s="1247"/>
      <c r="CD227" s="1247"/>
      <c r="CE227" s="1247"/>
      <c r="CF227" s="1247"/>
      <c r="CG227" s="1247"/>
      <c r="CH227" s="1247"/>
      <c r="CI227" s="1247"/>
      <c r="CJ227" s="1247"/>
      <c r="CK227" s="1247"/>
      <c r="CL227" s="1247"/>
      <c r="CM227" s="1247"/>
      <c r="CN227" s="1247"/>
      <c r="CO227" s="1247"/>
      <c r="CP227" s="1247"/>
      <c r="CQ227" s="1247"/>
      <c r="CR227" s="1247"/>
      <c r="CS227" s="1247"/>
      <c r="CT227" s="1247"/>
      <c r="CU227" s="1247"/>
      <c r="CV227" s="1247"/>
      <c r="CW227" s="1247"/>
      <c r="CX227" s="1247"/>
      <c r="CY227" s="1247"/>
      <c r="CZ227" s="1247"/>
      <c r="DA227" s="1247"/>
      <c r="DB227" s="1247"/>
      <c r="DC227" s="1247"/>
      <c r="DD227" s="1247"/>
      <c r="DE227" s="1247"/>
      <c r="DF227" s="1247"/>
      <c r="DG227" s="1247"/>
      <c r="DH227" s="1247"/>
      <c r="DK227" s="1452">
        <f t="shared" si="40"/>
        <v>0</v>
      </c>
      <c r="DL227" s="1452">
        <f t="shared" si="41"/>
        <v>0</v>
      </c>
    </row>
    <row r="228" spans="1:116" ht="14.25" customHeight="1" x14ac:dyDescent="0.2">
      <c r="A228" s="456"/>
      <c r="B228" s="121"/>
      <c r="C228" s="121"/>
      <c r="D228" s="122"/>
      <c r="E228" s="479"/>
      <c r="F228" s="480"/>
      <c r="G228" s="478"/>
      <c r="H228" s="476"/>
      <c r="I228" s="448"/>
      <c r="J228" s="157"/>
      <c r="K228" s="1055">
        <f t="shared" si="34"/>
        <v>0</v>
      </c>
      <c r="L228" s="1056">
        <f t="shared" si="35"/>
        <v>0</v>
      </c>
      <c r="M228" s="1056">
        <f t="shared" si="36"/>
        <v>0</v>
      </c>
      <c r="N228" s="158"/>
      <c r="O228" s="124"/>
      <c r="P228" s="124"/>
      <c r="Q228" s="158"/>
      <c r="R228" s="1447">
        <f t="shared" si="30"/>
        <v>0</v>
      </c>
      <c r="S228" s="1448">
        <f t="shared" si="31"/>
        <v>0</v>
      </c>
      <c r="T228" s="126"/>
      <c r="U228" s="125"/>
      <c r="W228" s="480"/>
      <c r="X228" s="1065" t="str">
        <f>IF(W228=" "," ",IF(W228="Vehículos",VLOOKUP($X$16,'Datos Indices'!$A$38:$Z$50,22,FALSE),IF(W228="Ipim",VLOOKUP($X$16,'Datos Indices'!$A$38:$Z$50,7,FALSE),IF(W228="Dólar",VLOOKUP($X$16,'Datos Indices'!$A$38:$Z$50,4,FALSE),IF(W228="Gasoil",VLOOKUP($X$16,'Datos Indices'!$A$38:$Z$50,10,FALSE),IF(W228="WPU06 Pesificado",VLOOKUP($X$16,'Datos Indices'!$A$38:$Z$50,26,FALSE),0))))))</f>
        <v xml:space="preserve"> </v>
      </c>
      <c r="Y228" s="1066">
        <f t="shared" si="38"/>
        <v>0</v>
      </c>
      <c r="AA228" s="928"/>
      <c r="AB228" s="1065" t="str">
        <f>IF(AA228=" "," ",IF(AA228="Vehículos",VLOOKUP($X$16,'Datos Indices'!$A$38:$Z$50,22,FALSE),IF(AA228="Ipim",VLOOKUP($X$16,'Datos Indices'!$A$38:$Z$50,7,FALSE),IF(AA228="Dólar",VLOOKUP($X$16,'Datos Indices'!$A$38:$Z$50,4,FALSE),IF(AA228="Gasoil",VLOOKUP($X$16,'Datos Indices'!$A$38:$Z$50,10,FALSE),IF(AA228="WPU06 Pesificado",VLOOKUP($X$16,'Datos Indices'!$A$38:$Z$50,26,FALSE),0))))))</f>
        <v xml:space="preserve"> </v>
      </c>
      <c r="AC228" s="1066">
        <f t="shared" si="37"/>
        <v>0</v>
      </c>
      <c r="AE228" s="1450" t="str">
        <f t="shared" si="39"/>
        <v/>
      </c>
      <c r="AG228" s="1247"/>
      <c r="AH228" s="1247"/>
      <c r="AI228" s="1247"/>
      <c r="AJ228" s="1247"/>
      <c r="AK228" s="1247"/>
      <c r="AL228" s="1247"/>
      <c r="AM228" s="1247"/>
      <c r="AN228" s="1247"/>
      <c r="AO228" s="1247"/>
      <c r="AP228" s="1247"/>
      <c r="AQ228" s="1247"/>
      <c r="AR228" s="1247"/>
      <c r="AS228" s="1247"/>
      <c r="AT228" s="1247"/>
      <c r="AU228" s="1247"/>
      <c r="AV228" s="1247"/>
      <c r="AW228" s="1247"/>
      <c r="AX228" s="1247"/>
      <c r="AY228" s="1247"/>
      <c r="AZ228" s="1247"/>
      <c r="BA228" s="1247"/>
      <c r="BB228" s="1247"/>
      <c r="BC228" s="1247"/>
      <c r="BD228" s="1247"/>
      <c r="BE228" s="1247"/>
      <c r="BF228" s="1247"/>
      <c r="BG228" s="1247"/>
      <c r="BH228" s="1247"/>
      <c r="BI228" s="1247"/>
      <c r="BJ228" s="1247"/>
      <c r="BK228" s="1247"/>
      <c r="BL228" s="1247"/>
      <c r="BM228" s="1247"/>
      <c r="BN228" s="1247"/>
      <c r="BO228" s="1247"/>
      <c r="BP228" s="1247"/>
      <c r="BQ228" s="1247"/>
      <c r="BR228" s="1247"/>
      <c r="BS228" s="1247"/>
      <c r="BT228" s="1247"/>
      <c r="BU228" s="1247"/>
      <c r="BV228" s="1247"/>
      <c r="BW228" s="1247"/>
      <c r="BX228" s="1247"/>
      <c r="BY228" s="1247"/>
      <c r="BZ228" s="1247"/>
      <c r="CA228" s="1247"/>
      <c r="CB228" s="1247"/>
      <c r="CC228" s="1247"/>
      <c r="CD228" s="1247"/>
      <c r="CE228" s="1247"/>
      <c r="CF228" s="1247"/>
      <c r="CG228" s="1247"/>
      <c r="CH228" s="1247"/>
      <c r="CI228" s="1247"/>
      <c r="CJ228" s="1247"/>
      <c r="CK228" s="1247"/>
      <c r="CL228" s="1247"/>
      <c r="CM228" s="1247"/>
      <c r="CN228" s="1247"/>
      <c r="CO228" s="1247"/>
      <c r="CP228" s="1247"/>
      <c r="CQ228" s="1247"/>
      <c r="CR228" s="1247"/>
      <c r="CS228" s="1247"/>
      <c r="CT228" s="1247"/>
      <c r="CU228" s="1247"/>
      <c r="CV228" s="1247"/>
      <c r="CW228" s="1247"/>
      <c r="CX228" s="1247"/>
      <c r="CY228" s="1247"/>
      <c r="CZ228" s="1247"/>
      <c r="DA228" s="1247"/>
      <c r="DB228" s="1247"/>
      <c r="DC228" s="1247"/>
      <c r="DD228" s="1247"/>
      <c r="DE228" s="1247"/>
      <c r="DF228" s="1247"/>
      <c r="DG228" s="1247"/>
      <c r="DH228" s="1247"/>
      <c r="DK228" s="1452">
        <f t="shared" si="40"/>
        <v>0</v>
      </c>
      <c r="DL228" s="1452">
        <f t="shared" si="41"/>
        <v>0</v>
      </c>
    </row>
    <row r="229" spans="1:116" ht="14.25" customHeight="1" x14ac:dyDescent="0.2">
      <c r="A229" s="456"/>
      <c r="B229" s="121"/>
      <c r="C229" s="121"/>
      <c r="D229" s="122"/>
      <c r="E229" s="479"/>
      <c r="F229" s="480"/>
      <c r="G229" s="478"/>
      <c r="H229" s="476"/>
      <c r="I229" s="448"/>
      <c r="J229" s="157"/>
      <c r="K229" s="1055">
        <f t="shared" si="34"/>
        <v>0</v>
      </c>
      <c r="L229" s="1056">
        <f t="shared" si="35"/>
        <v>0</v>
      </c>
      <c r="M229" s="1056">
        <f t="shared" si="36"/>
        <v>0</v>
      </c>
      <c r="N229" s="158"/>
      <c r="O229" s="124"/>
      <c r="P229" s="124"/>
      <c r="Q229" s="158"/>
      <c r="R229" s="1447">
        <f t="shared" si="30"/>
        <v>0</v>
      </c>
      <c r="S229" s="1448">
        <f t="shared" si="31"/>
        <v>0</v>
      </c>
      <c r="T229" s="125"/>
      <c r="U229" s="125"/>
      <c r="W229" s="480"/>
      <c r="X229" s="1065" t="str">
        <f>IF(W229=" "," ",IF(W229="Vehículos",VLOOKUP($X$16,'Datos Indices'!$A$38:$Z$50,22,FALSE),IF(W229="Ipim",VLOOKUP($X$16,'Datos Indices'!$A$38:$Z$50,7,FALSE),IF(W229="Dólar",VLOOKUP($X$16,'Datos Indices'!$A$38:$Z$50,4,FALSE),IF(W229="Gasoil",VLOOKUP($X$16,'Datos Indices'!$A$38:$Z$50,10,FALSE),IF(W229="WPU06 Pesificado",VLOOKUP($X$16,'Datos Indices'!$A$38:$Z$50,26,FALSE),0))))))</f>
        <v xml:space="preserve"> </v>
      </c>
      <c r="Y229" s="1066">
        <f t="shared" si="38"/>
        <v>0</v>
      </c>
      <c r="AA229" s="928"/>
      <c r="AB229" s="1065" t="str">
        <f>IF(AA229=" "," ",IF(AA229="Vehículos",VLOOKUP($X$16,'Datos Indices'!$A$38:$Z$50,22,FALSE),IF(AA229="Ipim",VLOOKUP($X$16,'Datos Indices'!$A$38:$Z$50,7,FALSE),IF(AA229="Dólar",VLOOKUP($X$16,'Datos Indices'!$A$38:$Z$50,4,FALSE),IF(AA229="Gasoil",VLOOKUP($X$16,'Datos Indices'!$A$38:$Z$50,10,FALSE),IF(AA229="WPU06 Pesificado",VLOOKUP($X$16,'Datos Indices'!$A$38:$Z$50,26,FALSE),0))))))</f>
        <v xml:space="preserve"> </v>
      </c>
      <c r="AC229" s="1066">
        <f t="shared" si="37"/>
        <v>0</v>
      </c>
      <c r="AE229" s="1450" t="str">
        <f t="shared" si="39"/>
        <v/>
      </c>
      <c r="AG229" s="1247"/>
      <c r="AH229" s="1247"/>
      <c r="AI229" s="1247"/>
      <c r="AJ229" s="1247"/>
      <c r="AK229" s="1247"/>
      <c r="AL229" s="1247"/>
      <c r="AM229" s="1247"/>
      <c r="AN229" s="1247"/>
      <c r="AO229" s="1247"/>
      <c r="AP229" s="1247"/>
      <c r="AQ229" s="1247"/>
      <c r="AR229" s="1247"/>
      <c r="AS229" s="1247"/>
      <c r="AT229" s="1247"/>
      <c r="AU229" s="1247"/>
      <c r="AV229" s="1247"/>
      <c r="AW229" s="1247"/>
      <c r="AX229" s="1247"/>
      <c r="AY229" s="1247"/>
      <c r="AZ229" s="1247"/>
      <c r="BA229" s="1247"/>
      <c r="BB229" s="1247"/>
      <c r="BC229" s="1247"/>
      <c r="BD229" s="1247"/>
      <c r="BE229" s="1247"/>
      <c r="BF229" s="1247"/>
      <c r="BG229" s="1247"/>
      <c r="BH229" s="1247"/>
      <c r="BI229" s="1247"/>
      <c r="BJ229" s="1247"/>
      <c r="BK229" s="1247"/>
      <c r="BL229" s="1247"/>
      <c r="BM229" s="1247"/>
      <c r="BN229" s="1247"/>
      <c r="BO229" s="1247"/>
      <c r="BP229" s="1247"/>
      <c r="BQ229" s="1247"/>
      <c r="BR229" s="1247"/>
      <c r="BS229" s="1247"/>
      <c r="BT229" s="1247"/>
      <c r="BU229" s="1247"/>
      <c r="BV229" s="1247"/>
      <c r="BW229" s="1247"/>
      <c r="BX229" s="1247"/>
      <c r="BY229" s="1247"/>
      <c r="BZ229" s="1247"/>
      <c r="CA229" s="1247"/>
      <c r="CB229" s="1247"/>
      <c r="CC229" s="1247"/>
      <c r="CD229" s="1247"/>
      <c r="CE229" s="1247"/>
      <c r="CF229" s="1247"/>
      <c r="CG229" s="1247"/>
      <c r="CH229" s="1247"/>
      <c r="CI229" s="1247"/>
      <c r="CJ229" s="1247"/>
      <c r="CK229" s="1247"/>
      <c r="CL229" s="1247"/>
      <c r="CM229" s="1247"/>
      <c r="CN229" s="1247"/>
      <c r="CO229" s="1247"/>
      <c r="CP229" s="1247"/>
      <c r="CQ229" s="1247"/>
      <c r="CR229" s="1247"/>
      <c r="CS229" s="1247"/>
      <c r="CT229" s="1247"/>
      <c r="CU229" s="1247"/>
      <c r="CV229" s="1247"/>
      <c r="CW229" s="1247"/>
      <c r="CX229" s="1247"/>
      <c r="CY229" s="1247"/>
      <c r="CZ229" s="1247"/>
      <c r="DA229" s="1247"/>
      <c r="DB229" s="1247"/>
      <c r="DC229" s="1247"/>
      <c r="DD229" s="1247"/>
      <c r="DE229" s="1247"/>
      <c r="DF229" s="1247"/>
      <c r="DG229" s="1247"/>
      <c r="DH229" s="1247"/>
      <c r="DK229" s="1452">
        <f t="shared" si="40"/>
        <v>0</v>
      </c>
      <c r="DL229" s="1452">
        <f t="shared" si="41"/>
        <v>0</v>
      </c>
    </row>
    <row r="230" spans="1:116" ht="14.25" customHeight="1" x14ac:dyDescent="0.2">
      <c r="A230" s="456"/>
      <c r="B230" s="121"/>
      <c r="C230" s="121"/>
      <c r="D230" s="122"/>
      <c r="E230" s="479"/>
      <c r="F230" s="480"/>
      <c r="G230" s="478"/>
      <c r="H230" s="476"/>
      <c r="I230" s="448"/>
      <c r="J230" s="157"/>
      <c r="K230" s="1055">
        <f t="shared" si="34"/>
        <v>0</v>
      </c>
      <c r="L230" s="1056">
        <f t="shared" si="35"/>
        <v>0</v>
      </c>
      <c r="M230" s="1056">
        <f t="shared" si="36"/>
        <v>0</v>
      </c>
      <c r="N230" s="158"/>
      <c r="O230" s="124"/>
      <c r="P230" s="124"/>
      <c r="Q230" s="158"/>
      <c r="R230" s="1447">
        <f t="shared" si="30"/>
        <v>0</v>
      </c>
      <c r="S230" s="1448">
        <f t="shared" si="31"/>
        <v>0</v>
      </c>
      <c r="T230" s="125"/>
      <c r="U230" s="125"/>
      <c r="W230" s="480"/>
      <c r="X230" s="1065" t="str">
        <f>IF(W230=" "," ",IF(W230="Vehículos",VLOOKUP($X$16,'Datos Indices'!$A$38:$Z$50,22,FALSE),IF(W230="Ipim",VLOOKUP($X$16,'Datos Indices'!$A$38:$Z$50,7,FALSE),IF(W230="Dólar",VLOOKUP($X$16,'Datos Indices'!$A$38:$Z$50,4,FALSE),IF(W230="Gasoil",VLOOKUP($X$16,'Datos Indices'!$A$38:$Z$50,10,FALSE),IF(W230="WPU06 Pesificado",VLOOKUP($X$16,'Datos Indices'!$A$38:$Z$50,26,FALSE),0))))))</f>
        <v xml:space="preserve"> </v>
      </c>
      <c r="Y230" s="1066">
        <f t="shared" si="38"/>
        <v>0</v>
      </c>
      <c r="AA230" s="928"/>
      <c r="AB230" s="1065" t="str">
        <f>IF(AA230=" "," ",IF(AA230="Vehículos",VLOOKUP($X$16,'Datos Indices'!$A$38:$Z$50,22,FALSE),IF(AA230="Ipim",VLOOKUP($X$16,'Datos Indices'!$A$38:$Z$50,7,FALSE),IF(AA230="Dólar",VLOOKUP($X$16,'Datos Indices'!$A$38:$Z$50,4,FALSE),IF(AA230="Gasoil",VLOOKUP($X$16,'Datos Indices'!$A$38:$Z$50,10,FALSE),IF(AA230="WPU06 Pesificado",VLOOKUP($X$16,'Datos Indices'!$A$38:$Z$50,26,FALSE),0))))))</f>
        <v xml:space="preserve"> </v>
      </c>
      <c r="AC230" s="1066">
        <f t="shared" si="37"/>
        <v>0</v>
      </c>
      <c r="AE230" s="1450" t="str">
        <f t="shared" si="39"/>
        <v/>
      </c>
      <c r="AG230" s="1247"/>
      <c r="AH230" s="1247"/>
      <c r="AI230" s="1247"/>
      <c r="AJ230" s="1247"/>
      <c r="AK230" s="1247"/>
      <c r="AL230" s="1247"/>
      <c r="AM230" s="1247"/>
      <c r="AN230" s="1247"/>
      <c r="AO230" s="1247"/>
      <c r="AP230" s="1247"/>
      <c r="AQ230" s="1247"/>
      <c r="AR230" s="1247"/>
      <c r="AS230" s="1247"/>
      <c r="AT230" s="1247"/>
      <c r="AU230" s="1247"/>
      <c r="AV230" s="1247"/>
      <c r="AW230" s="1247"/>
      <c r="AX230" s="1247"/>
      <c r="AY230" s="1247"/>
      <c r="AZ230" s="1247"/>
      <c r="BA230" s="1247"/>
      <c r="BB230" s="1247"/>
      <c r="BC230" s="1247"/>
      <c r="BD230" s="1247"/>
      <c r="BE230" s="1247"/>
      <c r="BF230" s="1247"/>
      <c r="BG230" s="1247"/>
      <c r="BH230" s="1247"/>
      <c r="BI230" s="1247"/>
      <c r="BJ230" s="1247"/>
      <c r="BK230" s="1247"/>
      <c r="BL230" s="1247"/>
      <c r="BM230" s="1247"/>
      <c r="BN230" s="1247"/>
      <c r="BO230" s="1247"/>
      <c r="BP230" s="1247"/>
      <c r="BQ230" s="1247"/>
      <c r="BR230" s="1247"/>
      <c r="BS230" s="1247"/>
      <c r="BT230" s="1247"/>
      <c r="BU230" s="1247"/>
      <c r="BV230" s="1247"/>
      <c r="BW230" s="1247"/>
      <c r="BX230" s="1247"/>
      <c r="BY230" s="1247"/>
      <c r="BZ230" s="1247"/>
      <c r="CA230" s="1247"/>
      <c r="CB230" s="1247"/>
      <c r="CC230" s="1247"/>
      <c r="CD230" s="1247"/>
      <c r="CE230" s="1247"/>
      <c r="CF230" s="1247"/>
      <c r="CG230" s="1247"/>
      <c r="CH230" s="1247"/>
      <c r="CI230" s="1247"/>
      <c r="CJ230" s="1247"/>
      <c r="CK230" s="1247"/>
      <c r="CL230" s="1247"/>
      <c r="CM230" s="1247"/>
      <c r="CN230" s="1247"/>
      <c r="CO230" s="1247"/>
      <c r="CP230" s="1247"/>
      <c r="CQ230" s="1247"/>
      <c r="CR230" s="1247"/>
      <c r="CS230" s="1247"/>
      <c r="CT230" s="1247"/>
      <c r="CU230" s="1247"/>
      <c r="CV230" s="1247"/>
      <c r="CW230" s="1247"/>
      <c r="CX230" s="1247"/>
      <c r="CY230" s="1247"/>
      <c r="CZ230" s="1247"/>
      <c r="DA230" s="1247"/>
      <c r="DB230" s="1247"/>
      <c r="DC230" s="1247"/>
      <c r="DD230" s="1247"/>
      <c r="DE230" s="1247"/>
      <c r="DF230" s="1247"/>
      <c r="DG230" s="1247"/>
      <c r="DH230" s="1247"/>
      <c r="DK230" s="1452">
        <f t="shared" si="40"/>
        <v>0</v>
      </c>
      <c r="DL230" s="1452">
        <f t="shared" si="41"/>
        <v>0</v>
      </c>
    </row>
    <row r="231" spans="1:116" ht="14.25" customHeight="1" x14ac:dyDescent="0.2">
      <c r="A231" s="456"/>
      <c r="B231" s="121"/>
      <c r="C231" s="121"/>
      <c r="D231" s="122"/>
      <c r="E231" s="479"/>
      <c r="F231" s="480"/>
      <c r="G231" s="478"/>
      <c r="H231" s="476"/>
      <c r="I231" s="448"/>
      <c r="J231" s="157"/>
      <c r="K231" s="1055">
        <f t="shared" si="34"/>
        <v>0</v>
      </c>
      <c r="L231" s="1056">
        <f t="shared" si="35"/>
        <v>0</v>
      </c>
      <c r="M231" s="1056">
        <f t="shared" si="36"/>
        <v>0</v>
      </c>
      <c r="N231" s="158"/>
      <c r="O231" s="124"/>
      <c r="P231" s="124"/>
      <c r="Q231" s="158"/>
      <c r="R231" s="1447">
        <f t="shared" si="30"/>
        <v>0</v>
      </c>
      <c r="S231" s="1448">
        <f t="shared" si="31"/>
        <v>0</v>
      </c>
      <c r="T231" s="125"/>
      <c r="U231" s="125"/>
      <c r="W231" s="480"/>
      <c r="X231" s="1065" t="str">
        <f>IF(W231=" "," ",IF(W231="Vehículos",VLOOKUP($X$16,'Datos Indices'!$A$38:$Z$50,22,FALSE),IF(W231="Ipim",VLOOKUP($X$16,'Datos Indices'!$A$38:$Z$50,7,FALSE),IF(W231="Dólar",VLOOKUP($X$16,'Datos Indices'!$A$38:$Z$50,4,FALSE),IF(W231="Gasoil",VLOOKUP($X$16,'Datos Indices'!$A$38:$Z$50,10,FALSE),IF(W231="WPU06 Pesificado",VLOOKUP($X$16,'Datos Indices'!$A$38:$Z$50,26,FALSE),0))))))</f>
        <v xml:space="preserve"> </v>
      </c>
      <c r="Y231" s="1066">
        <f t="shared" si="38"/>
        <v>0</v>
      </c>
      <c r="AA231" s="928"/>
      <c r="AB231" s="1065" t="str">
        <f>IF(AA231=" "," ",IF(AA231="Vehículos",VLOOKUP($X$16,'Datos Indices'!$A$38:$Z$50,22,FALSE),IF(AA231="Ipim",VLOOKUP($X$16,'Datos Indices'!$A$38:$Z$50,7,FALSE),IF(AA231="Dólar",VLOOKUP($X$16,'Datos Indices'!$A$38:$Z$50,4,FALSE),IF(AA231="Gasoil",VLOOKUP($X$16,'Datos Indices'!$A$38:$Z$50,10,FALSE),IF(AA231="WPU06 Pesificado",VLOOKUP($X$16,'Datos Indices'!$A$38:$Z$50,26,FALSE),0))))))</f>
        <v xml:space="preserve"> </v>
      </c>
      <c r="AC231" s="1066">
        <f t="shared" si="37"/>
        <v>0</v>
      </c>
      <c r="AE231" s="1450" t="str">
        <f t="shared" si="39"/>
        <v/>
      </c>
      <c r="AG231" s="1247"/>
      <c r="AH231" s="1247"/>
      <c r="AI231" s="1247"/>
      <c r="AJ231" s="1247"/>
      <c r="AK231" s="1247"/>
      <c r="AL231" s="1247"/>
      <c r="AM231" s="1247"/>
      <c r="AN231" s="1247"/>
      <c r="AO231" s="1247"/>
      <c r="AP231" s="1247"/>
      <c r="AQ231" s="1247"/>
      <c r="AR231" s="1247"/>
      <c r="AS231" s="1247"/>
      <c r="AT231" s="1247"/>
      <c r="AU231" s="1247"/>
      <c r="AV231" s="1247"/>
      <c r="AW231" s="1247"/>
      <c r="AX231" s="1247"/>
      <c r="AY231" s="1247"/>
      <c r="AZ231" s="1247"/>
      <c r="BA231" s="1247"/>
      <c r="BB231" s="1247"/>
      <c r="BC231" s="1247"/>
      <c r="BD231" s="1247"/>
      <c r="BE231" s="1247"/>
      <c r="BF231" s="1247"/>
      <c r="BG231" s="1247"/>
      <c r="BH231" s="1247"/>
      <c r="BI231" s="1247"/>
      <c r="BJ231" s="1247"/>
      <c r="BK231" s="1247"/>
      <c r="BL231" s="1247"/>
      <c r="BM231" s="1247"/>
      <c r="BN231" s="1247"/>
      <c r="BO231" s="1247"/>
      <c r="BP231" s="1247"/>
      <c r="BQ231" s="1247"/>
      <c r="BR231" s="1247"/>
      <c r="BS231" s="1247"/>
      <c r="BT231" s="1247"/>
      <c r="BU231" s="1247"/>
      <c r="BV231" s="1247"/>
      <c r="BW231" s="1247"/>
      <c r="BX231" s="1247"/>
      <c r="BY231" s="1247"/>
      <c r="BZ231" s="1247"/>
      <c r="CA231" s="1247"/>
      <c r="CB231" s="1247"/>
      <c r="CC231" s="1247"/>
      <c r="CD231" s="1247"/>
      <c r="CE231" s="1247"/>
      <c r="CF231" s="1247"/>
      <c r="CG231" s="1247"/>
      <c r="CH231" s="1247"/>
      <c r="CI231" s="1247"/>
      <c r="CJ231" s="1247"/>
      <c r="CK231" s="1247"/>
      <c r="CL231" s="1247"/>
      <c r="CM231" s="1247"/>
      <c r="CN231" s="1247"/>
      <c r="CO231" s="1247"/>
      <c r="CP231" s="1247"/>
      <c r="CQ231" s="1247"/>
      <c r="CR231" s="1247"/>
      <c r="CS231" s="1247"/>
      <c r="CT231" s="1247"/>
      <c r="CU231" s="1247"/>
      <c r="CV231" s="1247"/>
      <c r="CW231" s="1247"/>
      <c r="CX231" s="1247"/>
      <c r="CY231" s="1247"/>
      <c r="CZ231" s="1247"/>
      <c r="DA231" s="1247"/>
      <c r="DB231" s="1247"/>
      <c r="DC231" s="1247"/>
      <c r="DD231" s="1247"/>
      <c r="DE231" s="1247"/>
      <c r="DF231" s="1247"/>
      <c r="DG231" s="1247"/>
      <c r="DH231" s="1247"/>
      <c r="DK231" s="1452">
        <f t="shared" si="40"/>
        <v>0</v>
      </c>
      <c r="DL231" s="1452">
        <f t="shared" si="41"/>
        <v>0</v>
      </c>
    </row>
    <row r="232" spans="1:116" ht="14.25" customHeight="1" x14ac:dyDescent="0.2">
      <c r="A232" s="456"/>
      <c r="B232" s="121"/>
      <c r="C232" s="121"/>
      <c r="D232" s="122"/>
      <c r="E232" s="479"/>
      <c r="F232" s="480"/>
      <c r="G232" s="478"/>
      <c r="H232" s="476"/>
      <c r="I232" s="448"/>
      <c r="J232" s="157"/>
      <c r="K232" s="1055">
        <f t="shared" si="34"/>
        <v>0</v>
      </c>
      <c r="L232" s="1056">
        <f t="shared" si="35"/>
        <v>0</v>
      </c>
      <c r="M232" s="1056">
        <f t="shared" si="36"/>
        <v>0</v>
      </c>
      <c r="N232" s="158"/>
      <c r="O232" s="124"/>
      <c r="P232" s="124"/>
      <c r="Q232" s="158"/>
      <c r="R232" s="1447">
        <f t="shared" si="30"/>
        <v>0</v>
      </c>
      <c r="S232" s="1448">
        <f t="shared" si="31"/>
        <v>0</v>
      </c>
      <c r="T232" s="125"/>
      <c r="U232" s="125"/>
      <c r="W232" s="480"/>
      <c r="X232" s="1065" t="str">
        <f>IF(W232=" "," ",IF(W232="Vehículos",VLOOKUP($X$16,'Datos Indices'!$A$38:$Z$50,22,FALSE),IF(W232="Ipim",VLOOKUP($X$16,'Datos Indices'!$A$38:$Z$50,7,FALSE),IF(W232="Dólar",VLOOKUP($X$16,'Datos Indices'!$A$38:$Z$50,4,FALSE),IF(W232="Gasoil",VLOOKUP($X$16,'Datos Indices'!$A$38:$Z$50,10,FALSE),IF(W232="WPU06 Pesificado",VLOOKUP($X$16,'Datos Indices'!$A$38:$Z$50,26,FALSE),0))))))</f>
        <v xml:space="preserve"> </v>
      </c>
      <c r="Y232" s="1066">
        <f t="shared" si="38"/>
        <v>0</v>
      </c>
      <c r="AA232" s="928"/>
      <c r="AB232" s="1065" t="str">
        <f>IF(AA232=" "," ",IF(AA232="Vehículos",VLOOKUP($X$16,'Datos Indices'!$A$38:$Z$50,22,FALSE),IF(AA232="Ipim",VLOOKUP($X$16,'Datos Indices'!$A$38:$Z$50,7,FALSE),IF(AA232="Dólar",VLOOKUP($X$16,'Datos Indices'!$A$38:$Z$50,4,FALSE),IF(AA232="Gasoil",VLOOKUP($X$16,'Datos Indices'!$A$38:$Z$50,10,FALSE),IF(AA232="WPU06 Pesificado",VLOOKUP($X$16,'Datos Indices'!$A$38:$Z$50,26,FALSE),0))))))</f>
        <v xml:space="preserve"> </v>
      </c>
      <c r="AC232" s="1066">
        <f t="shared" si="37"/>
        <v>0</v>
      </c>
      <c r="AE232" s="1450" t="str">
        <f t="shared" si="39"/>
        <v/>
      </c>
      <c r="AG232" s="1247"/>
      <c r="AH232" s="1247"/>
      <c r="AI232" s="1247"/>
      <c r="AJ232" s="1247"/>
      <c r="AK232" s="1247"/>
      <c r="AL232" s="1247"/>
      <c r="AM232" s="1247"/>
      <c r="AN232" s="1247"/>
      <c r="AO232" s="1247"/>
      <c r="AP232" s="1247"/>
      <c r="AQ232" s="1247"/>
      <c r="AR232" s="1247"/>
      <c r="AS232" s="1247"/>
      <c r="AT232" s="1247"/>
      <c r="AU232" s="1247"/>
      <c r="AV232" s="1247"/>
      <c r="AW232" s="1247"/>
      <c r="AX232" s="1247"/>
      <c r="AY232" s="1247"/>
      <c r="AZ232" s="1247"/>
      <c r="BA232" s="1247"/>
      <c r="BB232" s="1247"/>
      <c r="BC232" s="1247"/>
      <c r="BD232" s="1247"/>
      <c r="BE232" s="1247"/>
      <c r="BF232" s="1247"/>
      <c r="BG232" s="1247"/>
      <c r="BH232" s="1247"/>
      <c r="BI232" s="1247"/>
      <c r="BJ232" s="1247"/>
      <c r="BK232" s="1247"/>
      <c r="BL232" s="1247"/>
      <c r="BM232" s="1247"/>
      <c r="BN232" s="1247"/>
      <c r="BO232" s="1247"/>
      <c r="BP232" s="1247"/>
      <c r="BQ232" s="1247"/>
      <c r="BR232" s="1247"/>
      <c r="BS232" s="1247"/>
      <c r="BT232" s="1247"/>
      <c r="BU232" s="1247"/>
      <c r="BV232" s="1247"/>
      <c r="BW232" s="1247"/>
      <c r="BX232" s="1247"/>
      <c r="BY232" s="1247"/>
      <c r="BZ232" s="1247"/>
      <c r="CA232" s="1247"/>
      <c r="CB232" s="1247"/>
      <c r="CC232" s="1247"/>
      <c r="CD232" s="1247"/>
      <c r="CE232" s="1247"/>
      <c r="CF232" s="1247"/>
      <c r="CG232" s="1247"/>
      <c r="CH232" s="1247"/>
      <c r="CI232" s="1247"/>
      <c r="CJ232" s="1247"/>
      <c r="CK232" s="1247"/>
      <c r="CL232" s="1247"/>
      <c r="CM232" s="1247"/>
      <c r="CN232" s="1247"/>
      <c r="CO232" s="1247"/>
      <c r="CP232" s="1247"/>
      <c r="CQ232" s="1247"/>
      <c r="CR232" s="1247"/>
      <c r="CS232" s="1247"/>
      <c r="CT232" s="1247"/>
      <c r="CU232" s="1247"/>
      <c r="CV232" s="1247"/>
      <c r="CW232" s="1247"/>
      <c r="CX232" s="1247"/>
      <c r="CY232" s="1247"/>
      <c r="CZ232" s="1247"/>
      <c r="DA232" s="1247"/>
      <c r="DB232" s="1247"/>
      <c r="DC232" s="1247"/>
      <c r="DD232" s="1247"/>
      <c r="DE232" s="1247"/>
      <c r="DF232" s="1247"/>
      <c r="DG232" s="1247"/>
      <c r="DH232" s="1247"/>
      <c r="DK232" s="1452">
        <f t="shared" si="40"/>
        <v>0</v>
      </c>
      <c r="DL232" s="1452">
        <f t="shared" si="41"/>
        <v>0</v>
      </c>
    </row>
    <row r="233" spans="1:116" ht="14.25" customHeight="1" x14ac:dyDescent="0.2">
      <c r="A233" s="456"/>
      <c r="B233" s="121"/>
      <c r="C233" s="121"/>
      <c r="D233" s="122"/>
      <c r="E233" s="479"/>
      <c r="F233" s="480"/>
      <c r="G233" s="478"/>
      <c r="H233" s="476"/>
      <c r="I233" s="448"/>
      <c r="J233" s="157"/>
      <c r="K233" s="1055">
        <f t="shared" si="34"/>
        <v>0</v>
      </c>
      <c r="L233" s="1056">
        <f t="shared" si="35"/>
        <v>0</v>
      </c>
      <c r="M233" s="1056">
        <f t="shared" si="36"/>
        <v>0</v>
      </c>
      <c r="N233" s="158"/>
      <c r="O233" s="124"/>
      <c r="P233" s="124"/>
      <c r="Q233" s="158"/>
      <c r="R233" s="1447">
        <f t="shared" si="30"/>
        <v>0</v>
      </c>
      <c r="S233" s="1448">
        <f t="shared" si="31"/>
        <v>0</v>
      </c>
      <c r="T233" s="125"/>
      <c r="U233" s="125"/>
      <c r="W233" s="480"/>
      <c r="X233" s="1065" t="str">
        <f>IF(W233=" "," ",IF(W233="Vehículos",VLOOKUP($X$16,'Datos Indices'!$A$38:$Z$50,22,FALSE),IF(W233="Ipim",VLOOKUP($X$16,'Datos Indices'!$A$38:$Z$50,7,FALSE),IF(W233="Dólar",VLOOKUP($X$16,'Datos Indices'!$A$38:$Z$50,4,FALSE),IF(W233="Gasoil",VLOOKUP($X$16,'Datos Indices'!$A$38:$Z$50,10,FALSE),IF(W233="WPU06 Pesificado",VLOOKUP($X$16,'Datos Indices'!$A$38:$Z$50,26,FALSE),0))))))</f>
        <v xml:space="preserve"> </v>
      </c>
      <c r="Y233" s="1066">
        <f t="shared" si="38"/>
        <v>0</v>
      </c>
      <c r="AA233" s="928"/>
      <c r="AB233" s="1065" t="str">
        <f>IF(AA233=" "," ",IF(AA233="Vehículos",VLOOKUP($X$16,'Datos Indices'!$A$38:$Z$50,22,FALSE),IF(AA233="Ipim",VLOOKUP($X$16,'Datos Indices'!$A$38:$Z$50,7,FALSE),IF(AA233="Dólar",VLOOKUP($X$16,'Datos Indices'!$A$38:$Z$50,4,FALSE),IF(AA233="Gasoil",VLOOKUP($X$16,'Datos Indices'!$A$38:$Z$50,10,FALSE),IF(AA233="WPU06 Pesificado",VLOOKUP($X$16,'Datos Indices'!$A$38:$Z$50,26,FALSE),0))))))</f>
        <v xml:space="preserve"> </v>
      </c>
      <c r="AC233" s="1066">
        <f t="shared" si="37"/>
        <v>0</v>
      </c>
      <c r="AE233" s="1450" t="str">
        <f t="shared" si="39"/>
        <v/>
      </c>
      <c r="AG233" s="1247"/>
      <c r="AH233" s="1247"/>
      <c r="AI233" s="1247"/>
      <c r="AJ233" s="1247"/>
      <c r="AK233" s="1247"/>
      <c r="AL233" s="1247"/>
      <c r="AM233" s="1247"/>
      <c r="AN233" s="1247"/>
      <c r="AO233" s="1247"/>
      <c r="AP233" s="1247"/>
      <c r="AQ233" s="1247"/>
      <c r="AR233" s="1247"/>
      <c r="AS233" s="1247"/>
      <c r="AT233" s="1247"/>
      <c r="AU233" s="1247"/>
      <c r="AV233" s="1247"/>
      <c r="AW233" s="1247"/>
      <c r="AX233" s="1247"/>
      <c r="AY233" s="1247"/>
      <c r="AZ233" s="1247"/>
      <c r="BA233" s="1247"/>
      <c r="BB233" s="1247"/>
      <c r="BC233" s="1247"/>
      <c r="BD233" s="1247"/>
      <c r="BE233" s="1247"/>
      <c r="BF233" s="1247"/>
      <c r="BG233" s="1247"/>
      <c r="BH233" s="1247"/>
      <c r="BI233" s="1247"/>
      <c r="BJ233" s="1247"/>
      <c r="BK233" s="1247"/>
      <c r="BL233" s="1247"/>
      <c r="BM233" s="1247"/>
      <c r="BN233" s="1247"/>
      <c r="BO233" s="1247"/>
      <c r="BP233" s="1247"/>
      <c r="BQ233" s="1247"/>
      <c r="BR233" s="1247"/>
      <c r="BS233" s="1247"/>
      <c r="BT233" s="1247"/>
      <c r="BU233" s="1247"/>
      <c r="BV233" s="1247"/>
      <c r="BW233" s="1247"/>
      <c r="BX233" s="1247"/>
      <c r="BY233" s="1247"/>
      <c r="BZ233" s="1247"/>
      <c r="CA233" s="1247"/>
      <c r="CB233" s="1247"/>
      <c r="CC233" s="1247"/>
      <c r="CD233" s="1247"/>
      <c r="CE233" s="1247"/>
      <c r="CF233" s="1247"/>
      <c r="CG233" s="1247"/>
      <c r="CH233" s="1247"/>
      <c r="CI233" s="1247"/>
      <c r="CJ233" s="1247"/>
      <c r="CK233" s="1247"/>
      <c r="CL233" s="1247"/>
      <c r="CM233" s="1247"/>
      <c r="CN233" s="1247"/>
      <c r="CO233" s="1247"/>
      <c r="CP233" s="1247"/>
      <c r="CQ233" s="1247"/>
      <c r="CR233" s="1247"/>
      <c r="CS233" s="1247"/>
      <c r="CT233" s="1247"/>
      <c r="CU233" s="1247"/>
      <c r="CV233" s="1247"/>
      <c r="CW233" s="1247"/>
      <c r="CX233" s="1247"/>
      <c r="CY233" s="1247"/>
      <c r="CZ233" s="1247"/>
      <c r="DA233" s="1247"/>
      <c r="DB233" s="1247"/>
      <c r="DC233" s="1247"/>
      <c r="DD233" s="1247"/>
      <c r="DE233" s="1247"/>
      <c r="DF233" s="1247"/>
      <c r="DG233" s="1247"/>
      <c r="DH233" s="1247"/>
      <c r="DK233" s="1452">
        <f t="shared" si="40"/>
        <v>0</v>
      </c>
      <c r="DL233" s="1452">
        <f t="shared" si="41"/>
        <v>0</v>
      </c>
    </row>
    <row r="234" spans="1:116" ht="14.25" customHeight="1" x14ac:dyDescent="0.2">
      <c r="A234" s="456"/>
      <c r="B234" s="121"/>
      <c r="C234" s="121"/>
      <c r="D234" s="122"/>
      <c r="E234" s="479"/>
      <c r="F234" s="480"/>
      <c r="G234" s="478"/>
      <c r="H234" s="476"/>
      <c r="I234" s="448"/>
      <c r="J234" s="157"/>
      <c r="K234" s="1055">
        <f t="shared" si="34"/>
        <v>0</v>
      </c>
      <c r="L234" s="1056">
        <f t="shared" si="35"/>
        <v>0</v>
      </c>
      <c r="M234" s="1056">
        <f t="shared" si="36"/>
        <v>0</v>
      </c>
      <c r="N234" s="158"/>
      <c r="O234" s="124"/>
      <c r="P234" s="124"/>
      <c r="Q234" s="158"/>
      <c r="R234" s="1447">
        <f t="shared" si="30"/>
        <v>0</v>
      </c>
      <c r="S234" s="1448">
        <f t="shared" si="31"/>
        <v>0</v>
      </c>
      <c r="T234" s="125"/>
      <c r="U234" s="125"/>
      <c r="W234" s="480"/>
      <c r="X234" s="1065" t="str">
        <f>IF(W234=" "," ",IF(W234="Vehículos",VLOOKUP($X$16,'Datos Indices'!$A$38:$Z$50,22,FALSE),IF(W234="Ipim",VLOOKUP($X$16,'Datos Indices'!$A$38:$Z$50,7,FALSE),IF(W234="Dólar",VLOOKUP($X$16,'Datos Indices'!$A$38:$Z$50,4,FALSE),IF(W234="Gasoil",VLOOKUP($X$16,'Datos Indices'!$A$38:$Z$50,10,FALSE),IF(W234="WPU06 Pesificado",VLOOKUP($X$16,'Datos Indices'!$A$38:$Z$50,26,FALSE),0))))))</f>
        <v xml:space="preserve"> </v>
      </c>
      <c r="Y234" s="1066">
        <f t="shared" si="38"/>
        <v>0</v>
      </c>
      <c r="AA234" s="928"/>
      <c r="AB234" s="1065" t="str">
        <f>IF(AA234=" "," ",IF(AA234="Vehículos",VLOOKUP($X$16,'Datos Indices'!$A$38:$Z$50,22,FALSE),IF(AA234="Ipim",VLOOKUP($X$16,'Datos Indices'!$A$38:$Z$50,7,FALSE),IF(AA234="Dólar",VLOOKUP($X$16,'Datos Indices'!$A$38:$Z$50,4,FALSE),IF(AA234="Gasoil",VLOOKUP($X$16,'Datos Indices'!$A$38:$Z$50,10,FALSE),IF(AA234="WPU06 Pesificado",VLOOKUP($X$16,'Datos Indices'!$A$38:$Z$50,26,FALSE),0))))))</f>
        <v xml:space="preserve"> </v>
      </c>
      <c r="AC234" s="1066">
        <f t="shared" si="37"/>
        <v>0</v>
      </c>
      <c r="AE234" s="1450" t="str">
        <f t="shared" si="39"/>
        <v/>
      </c>
      <c r="AG234" s="1247"/>
      <c r="AH234" s="1247"/>
      <c r="AI234" s="1247"/>
      <c r="AJ234" s="1247"/>
      <c r="AK234" s="1247"/>
      <c r="AL234" s="1247"/>
      <c r="AM234" s="1247"/>
      <c r="AN234" s="1247"/>
      <c r="AO234" s="1247"/>
      <c r="AP234" s="1247"/>
      <c r="AQ234" s="1247"/>
      <c r="AR234" s="1247"/>
      <c r="AS234" s="1247"/>
      <c r="AT234" s="1247"/>
      <c r="AU234" s="1247"/>
      <c r="AV234" s="1247"/>
      <c r="AW234" s="1247"/>
      <c r="AX234" s="1247"/>
      <c r="AY234" s="1247"/>
      <c r="AZ234" s="1247"/>
      <c r="BA234" s="1247"/>
      <c r="BB234" s="1247"/>
      <c r="BC234" s="1247"/>
      <c r="BD234" s="1247"/>
      <c r="BE234" s="1247"/>
      <c r="BF234" s="1247"/>
      <c r="BG234" s="1247"/>
      <c r="BH234" s="1247"/>
      <c r="BI234" s="1247"/>
      <c r="BJ234" s="1247"/>
      <c r="BK234" s="1247"/>
      <c r="BL234" s="1247"/>
      <c r="BM234" s="1247"/>
      <c r="BN234" s="1247"/>
      <c r="BO234" s="1247"/>
      <c r="BP234" s="1247"/>
      <c r="BQ234" s="1247"/>
      <c r="BR234" s="1247"/>
      <c r="BS234" s="1247"/>
      <c r="BT234" s="1247"/>
      <c r="BU234" s="1247"/>
      <c r="BV234" s="1247"/>
      <c r="BW234" s="1247"/>
      <c r="BX234" s="1247"/>
      <c r="BY234" s="1247"/>
      <c r="BZ234" s="1247"/>
      <c r="CA234" s="1247"/>
      <c r="CB234" s="1247"/>
      <c r="CC234" s="1247"/>
      <c r="CD234" s="1247"/>
      <c r="CE234" s="1247"/>
      <c r="CF234" s="1247"/>
      <c r="CG234" s="1247"/>
      <c r="CH234" s="1247"/>
      <c r="CI234" s="1247"/>
      <c r="CJ234" s="1247"/>
      <c r="CK234" s="1247"/>
      <c r="CL234" s="1247"/>
      <c r="CM234" s="1247"/>
      <c r="CN234" s="1247"/>
      <c r="CO234" s="1247"/>
      <c r="CP234" s="1247"/>
      <c r="CQ234" s="1247"/>
      <c r="CR234" s="1247"/>
      <c r="CS234" s="1247"/>
      <c r="CT234" s="1247"/>
      <c r="CU234" s="1247"/>
      <c r="CV234" s="1247"/>
      <c r="CW234" s="1247"/>
      <c r="CX234" s="1247"/>
      <c r="CY234" s="1247"/>
      <c r="CZ234" s="1247"/>
      <c r="DA234" s="1247"/>
      <c r="DB234" s="1247"/>
      <c r="DC234" s="1247"/>
      <c r="DD234" s="1247"/>
      <c r="DE234" s="1247"/>
      <c r="DF234" s="1247"/>
      <c r="DG234" s="1247"/>
      <c r="DH234" s="1247"/>
      <c r="DK234" s="1452">
        <f t="shared" si="40"/>
        <v>0</v>
      </c>
      <c r="DL234" s="1452">
        <f t="shared" si="41"/>
        <v>0</v>
      </c>
    </row>
    <row r="235" spans="1:116" ht="14.25" customHeight="1" x14ac:dyDescent="0.2">
      <c r="A235" s="456"/>
      <c r="B235" s="121"/>
      <c r="C235" s="121"/>
      <c r="D235" s="122"/>
      <c r="E235" s="479"/>
      <c r="F235" s="480"/>
      <c r="G235" s="478"/>
      <c r="H235" s="476"/>
      <c r="I235" s="448"/>
      <c r="J235" s="157"/>
      <c r="K235" s="1055">
        <f t="shared" si="34"/>
        <v>0</v>
      </c>
      <c r="L235" s="1056">
        <f t="shared" si="35"/>
        <v>0</v>
      </c>
      <c r="M235" s="1056">
        <f t="shared" si="36"/>
        <v>0</v>
      </c>
      <c r="N235" s="158"/>
      <c r="O235" s="124"/>
      <c r="P235" s="124"/>
      <c r="Q235" s="158"/>
      <c r="R235" s="1447">
        <f t="shared" si="30"/>
        <v>0</v>
      </c>
      <c r="S235" s="1448">
        <f t="shared" si="31"/>
        <v>0</v>
      </c>
      <c r="T235" s="125"/>
      <c r="U235" s="125"/>
      <c r="W235" s="480"/>
      <c r="X235" s="1065" t="str">
        <f>IF(W235=" "," ",IF(W235="Vehículos",VLOOKUP($X$16,'Datos Indices'!$A$38:$Z$50,22,FALSE),IF(W235="Ipim",VLOOKUP($X$16,'Datos Indices'!$A$38:$Z$50,7,FALSE),IF(W235="Dólar",VLOOKUP($X$16,'Datos Indices'!$A$38:$Z$50,4,FALSE),IF(W235="Gasoil",VLOOKUP($X$16,'Datos Indices'!$A$38:$Z$50,10,FALSE),IF(W235="WPU06 Pesificado",VLOOKUP($X$16,'Datos Indices'!$A$38:$Z$50,26,FALSE),0))))))</f>
        <v xml:space="preserve"> </v>
      </c>
      <c r="Y235" s="1066">
        <f t="shared" si="38"/>
        <v>0</v>
      </c>
      <c r="AA235" s="928"/>
      <c r="AB235" s="1065" t="str">
        <f>IF(AA235=" "," ",IF(AA235="Vehículos",VLOOKUP($X$16,'Datos Indices'!$A$38:$Z$50,22,FALSE),IF(AA235="Ipim",VLOOKUP($X$16,'Datos Indices'!$A$38:$Z$50,7,FALSE),IF(AA235="Dólar",VLOOKUP($X$16,'Datos Indices'!$A$38:$Z$50,4,FALSE),IF(AA235="Gasoil",VLOOKUP($X$16,'Datos Indices'!$A$38:$Z$50,10,FALSE),IF(AA235="WPU06 Pesificado",VLOOKUP($X$16,'Datos Indices'!$A$38:$Z$50,26,FALSE),0))))))</f>
        <v xml:space="preserve"> </v>
      </c>
      <c r="AC235" s="1066">
        <f t="shared" si="37"/>
        <v>0</v>
      </c>
      <c r="AE235" s="1450" t="str">
        <f t="shared" si="39"/>
        <v/>
      </c>
      <c r="AG235" s="1247"/>
      <c r="AH235" s="1247"/>
      <c r="AI235" s="1247"/>
      <c r="AJ235" s="1247"/>
      <c r="AK235" s="1247"/>
      <c r="AL235" s="1247"/>
      <c r="AM235" s="1247"/>
      <c r="AN235" s="1247"/>
      <c r="AO235" s="1247"/>
      <c r="AP235" s="1247"/>
      <c r="AQ235" s="1247"/>
      <c r="AR235" s="1247"/>
      <c r="AS235" s="1247"/>
      <c r="AT235" s="1247"/>
      <c r="AU235" s="1247"/>
      <c r="AV235" s="1247"/>
      <c r="AW235" s="1247"/>
      <c r="AX235" s="1247"/>
      <c r="AY235" s="1247"/>
      <c r="AZ235" s="1247"/>
      <c r="BA235" s="1247"/>
      <c r="BB235" s="1247"/>
      <c r="BC235" s="1247"/>
      <c r="BD235" s="1247"/>
      <c r="BE235" s="1247"/>
      <c r="BF235" s="1247"/>
      <c r="BG235" s="1247"/>
      <c r="BH235" s="1247"/>
      <c r="BI235" s="1247"/>
      <c r="BJ235" s="1247"/>
      <c r="BK235" s="1247"/>
      <c r="BL235" s="1247"/>
      <c r="BM235" s="1247"/>
      <c r="BN235" s="1247"/>
      <c r="BO235" s="1247"/>
      <c r="BP235" s="1247"/>
      <c r="BQ235" s="1247"/>
      <c r="BR235" s="1247"/>
      <c r="BS235" s="1247"/>
      <c r="BT235" s="1247"/>
      <c r="BU235" s="1247"/>
      <c r="BV235" s="1247"/>
      <c r="BW235" s="1247"/>
      <c r="BX235" s="1247"/>
      <c r="BY235" s="1247"/>
      <c r="BZ235" s="1247"/>
      <c r="CA235" s="1247"/>
      <c r="CB235" s="1247"/>
      <c r="CC235" s="1247"/>
      <c r="CD235" s="1247"/>
      <c r="CE235" s="1247"/>
      <c r="CF235" s="1247"/>
      <c r="CG235" s="1247"/>
      <c r="CH235" s="1247"/>
      <c r="CI235" s="1247"/>
      <c r="CJ235" s="1247"/>
      <c r="CK235" s="1247"/>
      <c r="CL235" s="1247"/>
      <c r="CM235" s="1247"/>
      <c r="CN235" s="1247"/>
      <c r="CO235" s="1247"/>
      <c r="CP235" s="1247"/>
      <c r="CQ235" s="1247"/>
      <c r="CR235" s="1247"/>
      <c r="CS235" s="1247"/>
      <c r="CT235" s="1247"/>
      <c r="CU235" s="1247"/>
      <c r="CV235" s="1247"/>
      <c r="CW235" s="1247"/>
      <c r="CX235" s="1247"/>
      <c r="CY235" s="1247"/>
      <c r="CZ235" s="1247"/>
      <c r="DA235" s="1247"/>
      <c r="DB235" s="1247"/>
      <c r="DC235" s="1247"/>
      <c r="DD235" s="1247"/>
      <c r="DE235" s="1247"/>
      <c r="DF235" s="1247"/>
      <c r="DG235" s="1247"/>
      <c r="DH235" s="1247"/>
      <c r="DK235" s="1452">
        <f t="shared" si="40"/>
        <v>0</v>
      </c>
      <c r="DL235" s="1452">
        <f t="shared" si="41"/>
        <v>0</v>
      </c>
    </row>
    <row r="236" spans="1:116" ht="14.25" customHeight="1" x14ac:dyDescent="0.2">
      <c r="A236" s="456"/>
      <c r="B236" s="121"/>
      <c r="C236" s="121"/>
      <c r="D236" s="122"/>
      <c r="E236" s="479"/>
      <c r="F236" s="480"/>
      <c r="G236" s="478"/>
      <c r="H236" s="476"/>
      <c r="I236" s="448"/>
      <c r="J236" s="157"/>
      <c r="K236" s="1055">
        <f t="shared" si="34"/>
        <v>0</v>
      </c>
      <c r="L236" s="1056">
        <f t="shared" si="35"/>
        <v>0</v>
      </c>
      <c r="M236" s="1056">
        <f t="shared" si="36"/>
        <v>0</v>
      </c>
      <c r="N236" s="158"/>
      <c r="O236" s="124"/>
      <c r="P236" s="124"/>
      <c r="Q236" s="158"/>
      <c r="R236" s="1447">
        <f t="shared" si="30"/>
        <v>0</v>
      </c>
      <c r="S236" s="1448">
        <f t="shared" si="31"/>
        <v>0</v>
      </c>
      <c r="T236" s="125"/>
      <c r="U236" s="125"/>
      <c r="W236" s="480"/>
      <c r="X236" s="1065" t="str">
        <f>IF(W236=" "," ",IF(W236="Vehículos",VLOOKUP($X$16,'Datos Indices'!$A$38:$Z$50,22,FALSE),IF(W236="Ipim",VLOOKUP($X$16,'Datos Indices'!$A$38:$Z$50,7,FALSE),IF(W236="Dólar",VLOOKUP($X$16,'Datos Indices'!$A$38:$Z$50,4,FALSE),IF(W236="Gasoil",VLOOKUP($X$16,'Datos Indices'!$A$38:$Z$50,10,FALSE),IF(W236="WPU06 Pesificado",VLOOKUP($X$16,'Datos Indices'!$A$38:$Z$50,26,FALSE),0))))))</f>
        <v xml:space="preserve"> </v>
      </c>
      <c r="Y236" s="1066">
        <f t="shared" si="38"/>
        <v>0</v>
      </c>
      <c r="AA236" s="928"/>
      <c r="AB236" s="1065" t="str">
        <f>IF(AA236=" "," ",IF(AA236="Vehículos",VLOOKUP($X$16,'Datos Indices'!$A$38:$Z$50,22,FALSE),IF(AA236="Ipim",VLOOKUP($X$16,'Datos Indices'!$A$38:$Z$50,7,FALSE),IF(AA236="Dólar",VLOOKUP($X$16,'Datos Indices'!$A$38:$Z$50,4,FALSE),IF(AA236="Gasoil",VLOOKUP($X$16,'Datos Indices'!$A$38:$Z$50,10,FALSE),IF(AA236="WPU06 Pesificado",VLOOKUP($X$16,'Datos Indices'!$A$38:$Z$50,26,FALSE),0))))))</f>
        <v xml:space="preserve"> </v>
      </c>
      <c r="AC236" s="1066">
        <f t="shared" si="37"/>
        <v>0</v>
      </c>
      <c r="AE236" s="1450" t="str">
        <f t="shared" si="39"/>
        <v/>
      </c>
      <c r="AG236" s="1247"/>
      <c r="AH236" s="1247"/>
      <c r="AI236" s="1247"/>
      <c r="AJ236" s="1247"/>
      <c r="AK236" s="1247"/>
      <c r="AL236" s="1247"/>
      <c r="AM236" s="1247"/>
      <c r="AN236" s="1247"/>
      <c r="AO236" s="1247"/>
      <c r="AP236" s="1247"/>
      <c r="AQ236" s="1247"/>
      <c r="AR236" s="1247"/>
      <c r="AS236" s="1247"/>
      <c r="AT236" s="1247"/>
      <c r="AU236" s="1247"/>
      <c r="AV236" s="1247"/>
      <c r="AW236" s="1247"/>
      <c r="AX236" s="1247"/>
      <c r="AY236" s="1247"/>
      <c r="AZ236" s="1247"/>
      <c r="BA236" s="1247"/>
      <c r="BB236" s="1247"/>
      <c r="BC236" s="1247"/>
      <c r="BD236" s="1247"/>
      <c r="BE236" s="1247"/>
      <c r="BF236" s="1247"/>
      <c r="BG236" s="1247"/>
      <c r="BH236" s="1247"/>
      <c r="BI236" s="1247"/>
      <c r="BJ236" s="1247"/>
      <c r="BK236" s="1247"/>
      <c r="BL236" s="1247"/>
      <c r="BM236" s="1247"/>
      <c r="BN236" s="1247"/>
      <c r="BO236" s="1247"/>
      <c r="BP236" s="1247"/>
      <c r="BQ236" s="1247"/>
      <c r="BR236" s="1247"/>
      <c r="BS236" s="1247"/>
      <c r="BT236" s="1247"/>
      <c r="BU236" s="1247"/>
      <c r="BV236" s="1247"/>
      <c r="BW236" s="1247"/>
      <c r="BX236" s="1247"/>
      <c r="BY236" s="1247"/>
      <c r="BZ236" s="1247"/>
      <c r="CA236" s="1247"/>
      <c r="CB236" s="1247"/>
      <c r="CC236" s="1247"/>
      <c r="CD236" s="1247"/>
      <c r="CE236" s="1247"/>
      <c r="CF236" s="1247"/>
      <c r="CG236" s="1247"/>
      <c r="CH236" s="1247"/>
      <c r="CI236" s="1247"/>
      <c r="CJ236" s="1247"/>
      <c r="CK236" s="1247"/>
      <c r="CL236" s="1247"/>
      <c r="CM236" s="1247"/>
      <c r="CN236" s="1247"/>
      <c r="CO236" s="1247"/>
      <c r="CP236" s="1247"/>
      <c r="CQ236" s="1247"/>
      <c r="CR236" s="1247"/>
      <c r="CS236" s="1247"/>
      <c r="CT236" s="1247"/>
      <c r="CU236" s="1247"/>
      <c r="CV236" s="1247"/>
      <c r="CW236" s="1247"/>
      <c r="CX236" s="1247"/>
      <c r="CY236" s="1247"/>
      <c r="CZ236" s="1247"/>
      <c r="DA236" s="1247"/>
      <c r="DB236" s="1247"/>
      <c r="DC236" s="1247"/>
      <c r="DD236" s="1247"/>
      <c r="DE236" s="1247"/>
      <c r="DF236" s="1247"/>
      <c r="DG236" s="1247"/>
      <c r="DH236" s="1247"/>
      <c r="DK236" s="1452">
        <f t="shared" si="40"/>
        <v>0</v>
      </c>
      <c r="DL236" s="1452">
        <f t="shared" si="41"/>
        <v>0</v>
      </c>
    </row>
    <row r="237" spans="1:116" ht="14.25" customHeight="1" x14ac:dyDescent="0.2">
      <c r="A237" s="456"/>
      <c r="B237" s="121"/>
      <c r="C237" s="121"/>
      <c r="D237" s="122"/>
      <c r="E237" s="479"/>
      <c r="F237" s="480"/>
      <c r="G237" s="478"/>
      <c r="H237" s="476"/>
      <c r="I237" s="448"/>
      <c r="J237" s="157"/>
      <c r="K237" s="1055">
        <f t="shared" si="34"/>
        <v>0</v>
      </c>
      <c r="L237" s="1056">
        <f t="shared" si="35"/>
        <v>0</v>
      </c>
      <c r="M237" s="1056">
        <f t="shared" si="36"/>
        <v>0</v>
      </c>
      <c r="N237" s="158"/>
      <c r="O237" s="124"/>
      <c r="P237" s="124"/>
      <c r="Q237" s="158"/>
      <c r="R237" s="1447">
        <f t="shared" si="30"/>
        <v>0</v>
      </c>
      <c r="S237" s="1448">
        <f t="shared" si="31"/>
        <v>0</v>
      </c>
      <c r="T237" s="125"/>
      <c r="U237" s="125"/>
      <c r="W237" s="480"/>
      <c r="X237" s="1065" t="str">
        <f>IF(W237=" "," ",IF(W237="Vehículos",VLOOKUP($X$16,'Datos Indices'!$A$38:$Z$50,22,FALSE),IF(W237="Ipim",VLOOKUP($X$16,'Datos Indices'!$A$38:$Z$50,7,FALSE),IF(W237="Dólar",VLOOKUP($X$16,'Datos Indices'!$A$38:$Z$50,4,FALSE),IF(W237="Gasoil",VLOOKUP($X$16,'Datos Indices'!$A$38:$Z$50,10,FALSE),IF(W237="WPU06 Pesificado",VLOOKUP($X$16,'Datos Indices'!$A$38:$Z$50,26,FALSE),0))))))</f>
        <v xml:space="preserve"> </v>
      </c>
      <c r="Y237" s="1066">
        <f t="shared" si="38"/>
        <v>0</v>
      </c>
      <c r="AA237" s="928"/>
      <c r="AB237" s="1065" t="str">
        <f>IF(AA237=" "," ",IF(AA237="Vehículos",VLOOKUP($X$16,'Datos Indices'!$A$38:$Z$50,22,FALSE),IF(AA237="Ipim",VLOOKUP($X$16,'Datos Indices'!$A$38:$Z$50,7,FALSE),IF(AA237="Dólar",VLOOKUP($X$16,'Datos Indices'!$A$38:$Z$50,4,FALSE),IF(AA237="Gasoil",VLOOKUP($X$16,'Datos Indices'!$A$38:$Z$50,10,FALSE),IF(AA237="WPU06 Pesificado",VLOOKUP($X$16,'Datos Indices'!$A$38:$Z$50,26,FALSE),0))))))</f>
        <v xml:space="preserve"> </v>
      </c>
      <c r="AC237" s="1066">
        <f t="shared" si="37"/>
        <v>0</v>
      </c>
      <c r="AE237" s="1450" t="str">
        <f t="shared" si="39"/>
        <v/>
      </c>
      <c r="AG237" s="1247"/>
      <c r="AH237" s="1247"/>
      <c r="AI237" s="1247"/>
      <c r="AJ237" s="1247"/>
      <c r="AK237" s="1247"/>
      <c r="AL237" s="1247"/>
      <c r="AM237" s="1247"/>
      <c r="AN237" s="1247"/>
      <c r="AO237" s="1247"/>
      <c r="AP237" s="1247"/>
      <c r="AQ237" s="1247"/>
      <c r="AR237" s="1247"/>
      <c r="AS237" s="1247"/>
      <c r="AT237" s="1247"/>
      <c r="AU237" s="1247"/>
      <c r="AV237" s="1247"/>
      <c r="AW237" s="1247"/>
      <c r="AX237" s="1247"/>
      <c r="AY237" s="1247"/>
      <c r="AZ237" s="1247"/>
      <c r="BA237" s="1247"/>
      <c r="BB237" s="1247"/>
      <c r="BC237" s="1247"/>
      <c r="BD237" s="1247"/>
      <c r="BE237" s="1247"/>
      <c r="BF237" s="1247"/>
      <c r="BG237" s="1247"/>
      <c r="BH237" s="1247"/>
      <c r="BI237" s="1247"/>
      <c r="BJ237" s="1247"/>
      <c r="BK237" s="1247"/>
      <c r="BL237" s="1247"/>
      <c r="BM237" s="1247"/>
      <c r="BN237" s="1247"/>
      <c r="BO237" s="1247"/>
      <c r="BP237" s="1247"/>
      <c r="BQ237" s="1247"/>
      <c r="BR237" s="1247"/>
      <c r="BS237" s="1247"/>
      <c r="BT237" s="1247"/>
      <c r="BU237" s="1247"/>
      <c r="BV237" s="1247"/>
      <c r="BW237" s="1247"/>
      <c r="BX237" s="1247"/>
      <c r="BY237" s="1247"/>
      <c r="BZ237" s="1247"/>
      <c r="CA237" s="1247"/>
      <c r="CB237" s="1247"/>
      <c r="CC237" s="1247"/>
      <c r="CD237" s="1247"/>
      <c r="CE237" s="1247"/>
      <c r="CF237" s="1247"/>
      <c r="CG237" s="1247"/>
      <c r="CH237" s="1247"/>
      <c r="CI237" s="1247"/>
      <c r="CJ237" s="1247"/>
      <c r="CK237" s="1247"/>
      <c r="CL237" s="1247"/>
      <c r="CM237" s="1247"/>
      <c r="CN237" s="1247"/>
      <c r="CO237" s="1247"/>
      <c r="CP237" s="1247"/>
      <c r="CQ237" s="1247"/>
      <c r="CR237" s="1247"/>
      <c r="CS237" s="1247"/>
      <c r="CT237" s="1247"/>
      <c r="CU237" s="1247"/>
      <c r="CV237" s="1247"/>
      <c r="CW237" s="1247"/>
      <c r="CX237" s="1247"/>
      <c r="CY237" s="1247"/>
      <c r="CZ237" s="1247"/>
      <c r="DA237" s="1247"/>
      <c r="DB237" s="1247"/>
      <c r="DC237" s="1247"/>
      <c r="DD237" s="1247"/>
      <c r="DE237" s="1247"/>
      <c r="DF237" s="1247"/>
      <c r="DG237" s="1247"/>
      <c r="DH237" s="1247"/>
      <c r="DK237" s="1452">
        <f t="shared" si="40"/>
        <v>0</v>
      </c>
      <c r="DL237" s="1452">
        <f t="shared" si="41"/>
        <v>0</v>
      </c>
    </row>
    <row r="238" spans="1:116" ht="14.25" customHeight="1" x14ac:dyDescent="0.2">
      <c r="A238" s="456"/>
      <c r="B238" s="121"/>
      <c r="C238" s="121"/>
      <c r="D238" s="122"/>
      <c r="E238" s="479"/>
      <c r="F238" s="480"/>
      <c r="G238" s="478"/>
      <c r="H238" s="476"/>
      <c r="I238" s="448"/>
      <c r="J238" s="157"/>
      <c r="K238" s="1055">
        <f t="shared" si="34"/>
        <v>0</v>
      </c>
      <c r="L238" s="1056">
        <f t="shared" si="35"/>
        <v>0</v>
      </c>
      <c r="M238" s="1056">
        <f t="shared" si="36"/>
        <v>0</v>
      </c>
      <c r="N238" s="158"/>
      <c r="O238" s="124"/>
      <c r="P238" s="124"/>
      <c r="Q238" s="158"/>
      <c r="R238" s="1447">
        <f t="shared" ref="R238:R249" si="42">(M238+N238+O238+P238+Q238)*C238*D238</f>
        <v>0</v>
      </c>
      <c r="S238" s="1448">
        <f t="shared" ref="S238:S249" si="43">R238*$C$9</f>
        <v>0</v>
      </c>
      <c r="T238" s="125"/>
      <c r="U238" s="125"/>
      <c r="W238" s="480"/>
      <c r="X238" s="1065" t="str">
        <f>IF(W238=" "," ",IF(W238="Vehículos",VLOOKUP($X$16,'Datos Indices'!$A$38:$Z$50,22,FALSE),IF(W238="Ipim",VLOOKUP($X$16,'Datos Indices'!$A$38:$Z$50,7,FALSE),IF(W238="Dólar",VLOOKUP($X$16,'Datos Indices'!$A$38:$Z$50,4,FALSE),IF(W238="Gasoil",VLOOKUP($X$16,'Datos Indices'!$A$38:$Z$50,10,FALSE),IF(W238="WPU06 Pesificado",VLOOKUP($X$16,'Datos Indices'!$A$38:$Z$50,26,FALSE),0))))))</f>
        <v xml:space="preserve"> </v>
      </c>
      <c r="Y238" s="1066">
        <f t="shared" si="38"/>
        <v>0</v>
      </c>
      <c r="AA238" s="928"/>
      <c r="AB238" s="1065" t="str">
        <f>IF(AA238=" "," ",IF(AA238="Vehículos",VLOOKUP($X$16,'Datos Indices'!$A$38:$Z$50,22,FALSE),IF(AA238="Ipim",VLOOKUP($X$16,'Datos Indices'!$A$38:$Z$50,7,FALSE),IF(AA238="Dólar",VLOOKUP($X$16,'Datos Indices'!$A$38:$Z$50,4,FALSE),IF(AA238="Gasoil",VLOOKUP($X$16,'Datos Indices'!$A$38:$Z$50,10,FALSE),IF(AA238="WPU06 Pesificado",VLOOKUP($X$16,'Datos Indices'!$A$38:$Z$50,26,FALSE),0))))))</f>
        <v xml:space="preserve"> </v>
      </c>
      <c r="AC238" s="1066">
        <f t="shared" si="37"/>
        <v>0</v>
      </c>
      <c r="AE238" s="1450" t="str">
        <f t="shared" si="39"/>
        <v/>
      </c>
      <c r="AG238" s="1247"/>
      <c r="AH238" s="1247"/>
      <c r="AI238" s="1247"/>
      <c r="AJ238" s="1247"/>
      <c r="AK238" s="1247"/>
      <c r="AL238" s="1247"/>
      <c r="AM238" s="1247"/>
      <c r="AN238" s="1247"/>
      <c r="AO238" s="1247"/>
      <c r="AP238" s="1247"/>
      <c r="AQ238" s="1247"/>
      <c r="AR238" s="1247"/>
      <c r="AS238" s="1247"/>
      <c r="AT238" s="1247"/>
      <c r="AU238" s="1247"/>
      <c r="AV238" s="1247"/>
      <c r="AW238" s="1247"/>
      <c r="AX238" s="1247"/>
      <c r="AY238" s="1247"/>
      <c r="AZ238" s="1247"/>
      <c r="BA238" s="1247"/>
      <c r="BB238" s="1247"/>
      <c r="BC238" s="1247"/>
      <c r="BD238" s="1247"/>
      <c r="BE238" s="1247"/>
      <c r="BF238" s="1247"/>
      <c r="BG238" s="1247"/>
      <c r="BH238" s="1247"/>
      <c r="BI238" s="1247"/>
      <c r="BJ238" s="1247"/>
      <c r="BK238" s="1247"/>
      <c r="BL238" s="1247"/>
      <c r="BM238" s="1247"/>
      <c r="BN238" s="1247"/>
      <c r="BO238" s="1247"/>
      <c r="BP238" s="1247"/>
      <c r="BQ238" s="1247"/>
      <c r="BR238" s="1247"/>
      <c r="BS238" s="1247"/>
      <c r="BT238" s="1247"/>
      <c r="BU238" s="1247"/>
      <c r="BV238" s="1247"/>
      <c r="BW238" s="1247"/>
      <c r="BX238" s="1247"/>
      <c r="BY238" s="1247"/>
      <c r="BZ238" s="1247"/>
      <c r="CA238" s="1247"/>
      <c r="CB238" s="1247"/>
      <c r="CC238" s="1247"/>
      <c r="CD238" s="1247"/>
      <c r="CE238" s="1247"/>
      <c r="CF238" s="1247"/>
      <c r="CG238" s="1247"/>
      <c r="CH238" s="1247"/>
      <c r="CI238" s="1247"/>
      <c r="CJ238" s="1247"/>
      <c r="CK238" s="1247"/>
      <c r="CL238" s="1247"/>
      <c r="CM238" s="1247"/>
      <c r="CN238" s="1247"/>
      <c r="CO238" s="1247"/>
      <c r="CP238" s="1247"/>
      <c r="CQ238" s="1247"/>
      <c r="CR238" s="1247"/>
      <c r="CS238" s="1247"/>
      <c r="CT238" s="1247"/>
      <c r="CU238" s="1247"/>
      <c r="CV238" s="1247"/>
      <c r="CW238" s="1247"/>
      <c r="CX238" s="1247"/>
      <c r="CY238" s="1247"/>
      <c r="CZ238" s="1247"/>
      <c r="DA238" s="1247"/>
      <c r="DB238" s="1247"/>
      <c r="DC238" s="1247"/>
      <c r="DD238" s="1247"/>
      <c r="DE238" s="1247"/>
      <c r="DF238" s="1247"/>
      <c r="DG238" s="1247"/>
      <c r="DH238" s="1247"/>
      <c r="DK238" s="1452">
        <f t="shared" si="40"/>
        <v>0</v>
      </c>
      <c r="DL238" s="1452">
        <f t="shared" si="41"/>
        <v>0</v>
      </c>
    </row>
    <row r="239" spans="1:116" ht="14.25" customHeight="1" x14ac:dyDescent="0.2">
      <c r="A239" s="456"/>
      <c r="B239" s="121"/>
      <c r="C239" s="121"/>
      <c r="D239" s="122"/>
      <c r="E239" s="479"/>
      <c r="F239" s="480"/>
      <c r="G239" s="478"/>
      <c r="H239" s="476"/>
      <c r="I239" s="448"/>
      <c r="J239" s="157"/>
      <c r="K239" s="1055">
        <f t="shared" si="34"/>
        <v>0</v>
      </c>
      <c r="L239" s="1056">
        <f t="shared" si="35"/>
        <v>0</v>
      </c>
      <c r="M239" s="1056">
        <f t="shared" si="36"/>
        <v>0</v>
      </c>
      <c r="N239" s="158"/>
      <c r="O239" s="124"/>
      <c r="P239" s="124"/>
      <c r="Q239" s="158"/>
      <c r="R239" s="1447">
        <f t="shared" si="42"/>
        <v>0</v>
      </c>
      <c r="S239" s="1448">
        <f t="shared" si="43"/>
        <v>0</v>
      </c>
      <c r="T239" s="125"/>
      <c r="U239" s="125"/>
      <c r="W239" s="480"/>
      <c r="X239" s="1065" t="str">
        <f>IF(W239=" "," ",IF(W239="Vehículos",VLOOKUP($X$16,'Datos Indices'!$A$38:$Z$50,22,FALSE),IF(W239="Ipim",VLOOKUP($X$16,'Datos Indices'!$A$38:$Z$50,7,FALSE),IF(W239="Dólar",VLOOKUP($X$16,'Datos Indices'!$A$38:$Z$50,4,FALSE),IF(W239="Gasoil",VLOOKUP($X$16,'Datos Indices'!$A$38:$Z$50,10,FALSE),IF(W239="WPU06 Pesificado",VLOOKUP($X$16,'Datos Indices'!$A$38:$Z$50,26,FALSE),0))))))</f>
        <v xml:space="preserve"> </v>
      </c>
      <c r="Y239" s="1066">
        <f t="shared" si="38"/>
        <v>0</v>
      </c>
      <c r="AA239" s="928"/>
      <c r="AB239" s="1065" t="str">
        <f>IF(AA239=" "," ",IF(AA239="Vehículos",VLOOKUP($X$16,'Datos Indices'!$A$38:$Z$50,22,FALSE),IF(AA239="Ipim",VLOOKUP($X$16,'Datos Indices'!$A$38:$Z$50,7,FALSE),IF(AA239="Dólar",VLOOKUP($X$16,'Datos Indices'!$A$38:$Z$50,4,FALSE),IF(AA239="Gasoil",VLOOKUP($X$16,'Datos Indices'!$A$38:$Z$50,10,FALSE),IF(AA239="WPU06 Pesificado",VLOOKUP($X$16,'Datos Indices'!$A$38:$Z$50,26,FALSE),0))))))</f>
        <v xml:space="preserve"> </v>
      </c>
      <c r="AC239" s="1066">
        <f t="shared" si="37"/>
        <v>0</v>
      </c>
      <c r="AE239" s="1450" t="str">
        <f t="shared" si="39"/>
        <v/>
      </c>
      <c r="AG239" s="1247"/>
      <c r="AH239" s="1247"/>
      <c r="AI239" s="1247"/>
      <c r="AJ239" s="1247"/>
      <c r="AK239" s="1247"/>
      <c r="AL239" s="1247"/>
      <c r="AM239" s="1247"/>
      <c r="AN239" s="1247"/>
      <c r="AO239" s="1247"/>
      <c r="AP239" s="1247"/>
      <c r="AQ239" s="1247"/>
      <c r="AR239" s="1247"/>
      <c r="AS239" s="1247"/>
      <c r="AT239" s="1247"/>
      <c r="AU239" s="1247"/>
      <c r="AV239" s="1247"/>
      <c r="AW239" s="1247"/>
      <c r="AX239" s="1247"/>
      <c r="AY239" s="1247"/>
      <c r="AZ239" s="1247"/>
      <c r="BA239" s="1247"/>
      <c r="BB239" s="1247"/>
      <c r="BC239" s="1247"/>
      <c r="BD239" s="1247"/>
      <c r="BE239" s="1247"/>
      <c r="BF239" s="1247"/>
      <c r="BG239" s="1247"/>
      <c r="BH239" s="1247"/>
      <c r="BI239" s="1247"/>
      <c r="BJ239" s="1247"/>
      <c r="BK239" s="1247"/>
      <c r="BL239" s="1247"/>
      <c r="BM239" s="1247"/>
      <c r="BN239" s="1247"/>
      <c r="BO239" s="1247"/>
      <c r="BP239" s="1247"/>
      <c r="BQ239" s="1247"/>
      <c r="BR239" s="1247"/>
      <c r="BS239" s="1247"/>
      <c r="BT239" s="1247"/>
      <c r="BU239" s="1247"/>
      <c r="BV239" s="1247"/>
      <c r="BW239" s="1247"/>
      <c r="BX239" s="1247"/>
      <c r="BY239" s="1247"/>
      <c r="BZ239" s="1247"/>
      <c r="CA239" s="1247"/>
      <c r="CB239" s="1247"/>
      <c r="CC239" s="1247"/>
      <c r="CD239" s="1247"/>
      <c r="CE239" s="1247"/>
      <c r="CF239" s="1247"/>
      <c r="CG239" s="1247"/>
      <c r="CH239" s="1247"/>
      <c r="CI239" s="1247"/>
      <c r="CJ239" s="1247"/>
      <c r="CK239" s="1247"/>
      <c r="CL239" s="1247"/>
      <c r="CM239" s="1247"/>
      <c r="CN239" s="1247"/>
      <c r="CO239" s="1247"/>
      <c r="CP239" s="1247"/>
      <c r="CQ239" s="1247"/>
      <c r="CR239" s="1247"/>
      <c r="CS239" s="1247"/>
      <c r="CT239" s="1247"/>
      <c r="CU239" s="1247"/>
      <c r="CV239" s="1247"/>
      <c r="CW239" s="1247"/>
      <c r="CX239" s="1247"/>
      <c r="CY239" s="1247"/>
      <c r="CZ239" s="1247"/>
      <c r="DA239" s="1247"/>
      <c r="DB239" s="1247"/>
      <c r="DC239" s="1247"/>
      <c r="DD239" s="1247"/>
      <c r="DE239" s="1247"/>
      <c r="DF239" s="1247"/>
      <c r="DG239" s="1247"/>
      <c r="DH239" s="1247"/>
      <c r="DK239" s="1452">
        <f t="shared" si="40"/>
        <v>0</v>
      </c>
      <c r="DL239" s="1452">
        <f t="shared" si="41"/>
        <v>0</v>
      </c>
    </row>
    <row r="240" spans="1:116" ht="14.25" customHeight="1" x14ac:dyDescent="0.2">
      <c r="A240" s="456"/>
      <c r="B240" s="121"/>
      <c r="C240" s="121"/>
      <c r="D240" s="122"/>
      <c r="E240" s="479"/>
      <c r="F240" s="480"/>
      <c r="G240" s="478"/>
      <c r="H240" s="476"/>
      <c r="I240" s="448"/>
      <c r="J240" s="157"/>
      <c r="K240" s="1055">
        <f t="shared" si="34"/>
        <v>0</v>
      </c>
      <c r="L240" s="1056">
        <f t="shared" si="35"/>
        <v>0</v>
      </c>
      <c r="M240" s="1056">
        <f t="shared" si="36"/>
        <v>0</v>
      </c>
      <c r="N240" s="158"/>
      <c r="O240" s="124"/>
      <c r="P240" s="124"/>
      <c r="Q240" s="158"/>
      <c r="R240" s="1447">
        <f t="shared" si="42"/>
        <v>0</v>
      </c>
      <c r="S240" s="1448">
        <f t="shared" si="43"/>
        <v>0</v>
      </c>
      <c r="T240" s="125"/>
      <c r="U240" s="125"/>
      <c r="W240" s="480"/>
      <c r="X240" s="1065" t="str">
        <f>IF(W240=" "," ",IF(W240="Vehículos",VLOOKUP($X$16,'Datos Indices'!$A$38:$Z$50,22,FALSE),IF(W240="Ipim",VLOOKUP($X$16,'Datos Indices'!$A$38:$Z$50,7,FALSE),IF(W240="Dólar",VLOOKUP($X$16,'Datos Indices'!$A$38:$Z$50,4,FALSE),IF(W240="Gasoil",VLOOKUP($X$16,'Datos Indices'!$A$38:$Z$50,10,FALSE),IF(W240="WPU06 Pesificado",VLOOKUP($X$16,'Datos Indices'!$A$38:$Z$50,26,FALSE),0))))))</f>
        <v xml:space="preserve"> </v>
      </c>
      <c r="Y240" s="1066">
        <f t="shared" si="38"/>
        <v>0</v>
      </c>
      <c r="AA240" s="928"/>
      <c r="AB240" s="1065" t="str">
        <f>IF(AA240=" "," ",IF(AA240="Vehículos",VLOOKUP($X$16,'Datos Indices'!$A$38:$Z$50,22,FALSE),IF(AA240="Ipim",VLOOKUP($X$16,'Datos Indices'!$A$38:$Z$50,7,FALSE),IF(AA240="Dólar",VLOOKUP($X$16,'Datos Indices'!$A$38:$Z$50,4,FALSE),IF(AA240="Gasoil",VLOOKUP($X$16,'Datos Indices'!$A$38:$Z$50,10,FALSE),IF(AA240="WPU06 Pesificado",VLOOKUP($X$16,'Datos Indices'!$A$38:$Z$50,26,FALSE),0))))))</f>
        <v xml:space="preserve"> </v>
      </c>
      <c r="AC240" s="1066">
        <f t="shared" si="37"/>
        <v>0</v>
      </c>
      <c r="AE240" s="1450" t="str">
        <f t="shared" si="39"/>
        <v/>
      </c>
      <c r="AG240" s="1247"/>
      <c r="AH240" s="1247"/>
      <c r="AI240" s="1247"/>
      <c r="AJ240" s="1247"/>
      <c r="AK240" s="1247"/>
      <c r="AL240" s="1247"/>
      <c r="AM240" s="1247"/>
      <c r="AN240" s="1247"/>
      <c r="AO240" s="1247"/>
      <c r="AP240" s="1247"/>
      <c r="AQ240" s="1247"/>
      <c r="AR240" s="1247"/>
      <c r="AS240" s="1247"/>
      <c r="AT240" s="1247"/>
      <c r="AU240" s="1247"/>
      <c r="AV240" s="1247"/>
      <c r="AW240" s="1247"/>
      <c r="AX240" s="1247"/>
      <c r="AY240" s="1247"/>
      <c r="AZ240" s="1247"/>
      <c r="BA240" s="1247"/>
      <c r="BB240" s="1247"/>
      <c r="BC240" s="1247"/>
      <c r="BD240" s="1247"/>
      <c r="BE240" s="1247"/>
      <c r="BF240" s="1247"/>
      <c r="BG240" s="1247"/>
      <c r="BH240" s="1247"/>
      <c r="BI240" s="1247"/>
      <c r="BJ240" s="1247"/>
      <c r="BK240" s="1247"/>
      <c r="BL240" s="1247"/>
      <c r="BM240" s="1247"/>
      <c r="BN240" s="1247"/>
      <c r="BO240" s="1247"/>
      <c r="BP240" s="1247"/>
      <c r="BQ240" s="1247"/>
      <c r="BR240" s="1247"/>
      <c r="BS240" s="1247"/>
      <c r="BT240" s="1247"/>
      <c r="BU240" s="1247"/>
      <c r="BV240" s="1247"/>
      <c r="BW240" s="1247"/>
      <c r="BX240" s="1247"/>
      <c r="BY240" s="1247"/>
      <c r="BZ240" s="1247"/>
      <c r="CA240" s="1247"/>
      <c r="CB240" s="1247"/>
      <c r="CC240" s="1247"/>
      <c r="CD240" s="1247"/>
      <c r="CE240" s="1247"/>
      <c r="CF240" s="1247"/>
      <c r="CG240" s="1247"/>
      <c r="CH240" s="1247"/>
      <c r="CI240" s="1247"/>
      <c r="CJ240" s="1247"/>
      <c r="CK240" s="1247"/>
      <c r="CL240" s="1247"/>
      <c r="CM240" s="1247"/>
      <c r="CN240" s="1247"/>
      <c r="CO240" s="1247"/>
      <c r="CP240" s="1247"/>
      <c r="CQ240" s="1247"/>
      <c r="CR240" s="1247"/>
      <c r="CS240" s="1247"/>
      <c r="CT240" s="1247"/>
      <c r="CU240" s="1247"/>
      <c r="CV240" s="1247"/>
      <c r="CW240" s="1247"/>
      <c r="CX240" s="1247"/>
      <c r="CY240" s="1247"/>
      <c r="CZ240" s="1247"/>
      <c r="DA240" s="1247"/>
      <c r="DB240" s="1247"/>
      <c r="DC240" s="1247"/>
      <c r="DD240" s="1247"/>
      <c r="DE240" s="1247"/>
      <c r="DF240" s="1247"/>
      <c r="DG240" s="1247"/>
      <c r="DH240" s="1247"/>
      <c r="DK240" s="1452">
        <f t="shared" si="40"/>
        <v>0</v>
      </c>
      <c r="DL240" s="1452">
        <f t="shared" si="41"/>
        <v>0</v>
      </c>
    </row>
    <row r="241" spans="1:116" ht="14.25" customHeight="1" x14ac:dyDescent="0.2">
      <c r="A241" s="456"/>
      <c r="B241" s="121"/>
      <c r="C241" s="121"/>
      <c r="D241" s="122"/>
      <c r="E241" s="479"/>
      <c r="F241" s="480"/>
      <c r="G241" s="478"/>
      <c r="H241" s="476"/>
      <c r="I241" s="448"/>
      <c r="J241" s="157"/>
      <c r="K241" s="1055">
        <f t="shared" si="34"/>
        <v>0</v>
      </c>
      <c r="L241" s="1056">
        <f t="shared" si="35"/>
        <v>0</v>
      </c>
      <c r="M241" s="1056">
        <f t="shared" si="36"/>
        <v>0</v>
      </c>
      <c r="N241" s="158"/>
      <c r="O241" s="124"/>
      <c r="P241" s="124"/>
      <c r="Q241" s="158"/>
      <c r="R241" s="1447">
        <f t="shared" si="42"/>
        <v>0</v>
      </c>
      <c r="S241" s="1448">
        <f t="shared" si="43"/>
        <v>0</v>
      </c>
      <c r="T241" s="125"/>
      <c r="U241" s="125"/>
      <c r="W241" s="480"/>
      <c r="X241" s="1065" t="str">
        <f>IF(W241=" "," ",IF(W241="Vehículos",VLOOKUP($X$16,'Datos Indices'!$A$38:$Z$50,22,FALSE),IF(W241="Ipim",VLOOKUP($X$16,'Datos Indices'!$A$38:$Z$50,7,FALSE),IF(W241="Dólar",VLOOKUP($X$16,'Datos Indices'!$A$38:$Z$50,4,FALSE),IF(W241="Gasoil",VLOOKUP($X$16,'Datos Indices'!$A$38:$Z$50,10,FALSE),IF(W241="WPU06 Pesificado",VLOOKUP($X$16,'Datos Indices'!$A$38:$Z$50,26,FALSE),0))))))</f>
        <v xml:space="preserve"> </v>
      </c>
      <c r="Y241" s="1066">
        <f t="shared" si="38"/>
        <v>0</v>
      </c>
      <c r="AA241" s="928"/>
      <c r="AB241" s="1065" t="str">
        <f>IF(AA241=" "," ",IF(AA241="Vehículos",VLOOKUP($X$16,'Datos Indices'!$A$38:$Z$50,22,FALSE),IF(AA241="Ipim",VLOOKUP($X$16,'Datos Indices'!$A$38:$Z$50,7,FALSE),IF(AA241="Dólar",VLOOKUP($X$16,'Datos Indices'!$A$38:$Z$50,4,FALSE),IF(AA241="Gasoil",VLOOKUP($X$16,'Datos Indices'!$A$38:$Z$50,10,FALSE),IF(AA241="WPU06 Pesificado",VLOOKUP($X$16,'Datos Indices'!$A$38:$Z$50,26,FALSE),0))))))</f>
        <v xml:space="preserve"> </v>
      </c>
      <c r="AC241" s="1066">
        <f t="shared" si="37"/>
        <v>0</v>
      </c>
      <c r="AE241" s="1450" t="str">
        <f t="shared" si="39"/>
        <v/>
      </c>
      <c r="AG241" s="1247"/>
      <c r="AH241" s="1247"/>
      <c r="AI241" s="1247"/>
      <c r="AJ241" s="1247"/>
      <c r="AK241" s="1247"/>
      <c r="AL241" s="1247"/>
      <c r="AM241" s="1247"/>
      <c r="AN241" s="1247"/>
      <c r="AO241" s="1247"/>
      <c r="AP241" s="1247"/>
      <c r="AQ241" s="1247"/>
      <c r="AR241" s="1247"/>
      <c r="AS241" s="1247"/>
      <c r="AT241" s="1247"/>
      <c r="AU241" s="1247"/>
      <c r="AV241" s="1247"/>
      <c r="AW241" s="1247"/>
      <c r="AX241" s="1247"/>
      <c r="AY241" s="1247"/>
      <c r="AZ241" s="1247"/>
      <c r="BA241" s="1247"/>
      <c r="BB241" s="1247"/>
      <c r="BC241" s="1247"/>
      <c r="BD241" s="1247"/>
      <c r="BE241" s="1247"/>
      <c r="BF241" s="1247"/>
      <c r="BG241" s="1247"/>
      <c r="BH241" s="1247"/>
      <c r="BI241" s="1247"/>
      <c r="BJ241" s="1247"/>
      <c r="BK241" s="1247"/>
      <c r="BL241" s="1247"/>
      <c r="BM241" s="1247"/>
      <c r="BN241" s="1247"/>
      <c r="BO241" s="1247"/>
      <c r="BP241" s="1247"/>
      <c r="BQ241" s="1247"/>
      <c r="BR241" s="1247"/>
      <c r="BS241" s="1247"/>
      <c r="BT241" s="1247"/>
      <c r="BU241" s="1247"/>
      <c r="BV241" s="1247"/>
      <c r="BW241" s="1247"/>
      <c r="BX241" s="1247"/>
      <c r="BY241" s="1247"/>
      <c r="BZ241" s="1247"/>
      <c r="CA241" s="1247"/>
      <c r="CB241" s="1247"/>
      <c r="CC241" s="1247"/>
      <c r="CD241" s="1247"/>
      <c r="CE241" s="1247"/>
      <c r="CF241" s="1247"/>
      <c r="CG241" s="1247"/>
      <c r="CH241" s="1247"/>
      <c r="CI241" s="1247"/>
      <c r="CJ241" s="1247"/>
      <c r="CK241" s="1247"/>
      <c r="CL241" s="1247"/>
      <c r="CM241" s="1247"/>
      <c r="CN241" s="1247"/>
      <c r="CO241" s="1247"/>
      <c r="CP241" s="1247"/>
      <c r="CQ241" s="1247"/>
      <c r="CR241" s="1247"/>
      <c r="CS241" s="1247"/>
      <c r="CT241" s="1247"/>
      <c r="CU241" s="1247"/>
      <c r="CV241" s="1247"/>
      <c r="CW241" s="1247"/>
      <c r="CX241" s="1247"/>
      <c r="CY241" s="1247"/>
      <c r="CZ241" s="1247"/>
      <c r="DA241" s="1247"/>
      <c r="DB241" s="1247"/>
      <c r="DC241" s="1247"/>
      <c r="DD241" s="1247"/>
      <c r="DE241" s="1247"/>
      <c r="DF241" s="1247"/>
      <c r="DG241" s="1247"/>
      <c r="DH241" s="1247"/>
      <c r="DK241" s="1452">
        <f t="shared" si="40"/>
        <v>0</v>
      </c>
      <c r="DL241" s="1452">
        <f t="shared" si="41"/>
        <v>0</v>
      </c>
    </row>
    <row r="242" spans="1:116" ht="14.25" customHeight="1" x14ac:dyDescent="0.2">
      <c r="A242" s="456"/>
      <c r="B242" s="121"/>
      <c r="C242" s="121"/>
      <c r="D242" s="122"/>
      <c r="E242" s="479"/>
      <c r="F242" s="480"/>
      <c r="G242" s="478"/>
      <c r="H242" s="476"/>
      <c r="I242" s="448"/>
      <c r="J242" s="157"/>
      <c r="K242" s="1055">
        <f t="shared" si="34"/>
        <v>0</v>
      </c>
      <c r="L242" s="1056">
        <f t="shared" si="35"/>
        <v>0</v>
      </c>
      <c r="M242" s="1056">
        <f t="shared" si="36"/>
        <v>0</v>
      </c>
      <c r="N242" s="158"/>
      <c r="O242" s="124"/>
      <c r="P242" s="124"/>
      <c r="Q242" s="158"/>
      <c r="R242" s="1447">
        <f t="shared" si="42"/>
        <v>0</v>
      </c>
      <c r="S242" s="1448">
        <f t="shared" si="43"/>
        <v>0</v>
      </c>
      <c r="T242" s="125"/>
      <c r="U242" s="125"/>
      <c r="W242" s="480"/>
      <c r="X242" s="1065" t="str">
        <f>IF(W242=" "," ",IF(W242="Vehículos",VLOOKUP($X$16,'Datos Indices'!$A$38:$Z$50,22,FALSE),IF(W242="Ipim",VLOOKUP($X$16,'Datos Indices'!$A$38:$Z$50,7,FALSE),IF(W242="Dólar",VLOOKUP($X$16,'Datos Indices'!$A$38:$Z$50,4,FALSE),IF(W242="Gasoil",VLOOKUP($X$16,'Datos Indices'!$A$38:$Z$50,10,FALSE),IF(W242="WPU06 Pesificado",VLOOKUP($X$16,'Datos Indices'!$A$38:$Z$50,26,FALSE),0))))))</f>
        <v xml:space="preserve"> </v>
      </c>
      <c r="Y242" s="1066">
        <f t="shared" si="38"/>
        <v>0</v>
      </c>
      <c r="AA242" s="928"/>
      <c r="AB242" s="1065" t="str">
        <f>IF(AA242=" "," ",IF(AA242="Vehículos",VLOOKUP($X$16,'Datos Indices'!$A$38:$Z$50,22,FALSE),IF(AA242="Ipim",VLOOKUP($X$16,'Datos Indices'!$A$38:$Z$50,7,FALSE),IF(AA242="Dólar",VLOOKUP($X$16,'Datos Indices'!$A$38:$Z$50,4,FALSE),IF(AA242="Gasoil",VLOOKUP($X$16,'Datos Indices'!$A$38:$Z$50,10,FALSE),IF(AA242="WPU06 Pesificado",VLOOKUP($X$16,'Datos Indices'!$A$38:$Z$50,26,FALSE),0))))))</f>
        <v xml:space="preserve"> </v>
      </c>
      <c r="AC242" s="1066">
        <f t="shared" si="37"/>
        <v>0</v>
      </c>
      <c r="AE242" s="1450" t="str">
        <f t="shared" si="39"/>
        <v/>
      </c>
      <c r="AG242" s="1247"/>
      <c r="AH242" s="1247"/>
      <c r="AI242" s="1247"/>
      <c r="AJ242" s="1247"/>
      <c r="AK242" s="1247"/>
      <c r="AL242" s="1247"/>
      <c r="AM242" s="1247"/>
      <c r="AN242" s="1247"/>
      <c r="AO242" s="1247"/>
      <c r="AP242" s="1247"/>
      <c r="AQ242" s="1247"/>
      <c r="AR242" s="1247"/>
      <c r="AS242" s="1247"/>
      <c r="AT242" s="1247"/>
      <c r="AU242" s="1247"/>
      <c r="AV242" s="1247"/>
      <c r="AW242" s="1247"/>
      <c r="AX242" s="1247"/>
      <c r="AY242" s="1247"/>
      <c r="AZ242" s="1247"/>
      <c r="BA242" s="1247"/>
      <c r="BB242" s="1247"/>
      <c r="BC242" s="1247"/>
      <c r="BD242" s="1247"/>
      <c r="BE242" s="1247"/>
      <c r="BF242" s="1247"/>
      <c r="BG242" s="1247"/>
      <c r="BH242" s="1247"/>
      <c r="BI242" s="1247"/>
      <c r="BJ242" s="1247"/>
      <c r="BK242" s="1247"/>
      <c r="BL242" s="1247"/>
      <c r="BM242" s="1247"/>
      <c r="BN242" s="1247"/>
      <c r="BO242" s="1247"/>
      <c r="BP242" s="1247"/>
      <c r="BQ242" s="1247"/>
      <c r="BR242" s="1247"/>
      <c r="BS242" s="1247"/>
      <c r="BT242" s="1247"/>
      <c r="BU242" s="1247"/>
      <c r="BV242" s="1247"/>
      <c r="BW242" s="1247"/>
      <c r="BX242" s="1247"/>
      <c r="BY242" s="1247"/>
      <c r="BZ242" s="1247"/>
      <c r="CA242" s="1247"/>
      <c r="CB242" s="1247"/>
      <c r="CC242" s="1247"/>
      <c r="CD242" s="1247"/>
      <c r="CE242" s="1247"/>
      <c r="CF242" s="1247"/>
      <c r="CG242" s="1247"/>
      <c r="CH242" s="1247"/>
      <c r="CI242" s="1247"/>
      <c r="CJ242" s="1247"/>
      <c r="CK242" s="1247"/>
      <c r="CL242" s="1247"/>
      <c r="CM242" s="1247"/>
      <c r="CN242" s="1247"/>
      <c r="CO242" s="1247"/>
      <c r="CP242" s="1247"/>
      <c r="CQ242" s="1247"/>
      <c r="CR242" s="1247"/>
      <c r="CS242" s="1247"/>
      <c r="CT242" s="1247"/>
      <c r="CU242" s="1247"/>
      <c r="CV242" s="1247"/>
      <c r="CW242" s="1247"/>
      <c r="CX242" s="1247"/>
      <c r="CY242" s="1247"/>
      <c r="CZ242" s="1247"/>
      <c r="DA242" s="1247"/>
      <c r="DB242" s="1247"/>
      <c r="DC242" s="1247"/>
      <c r="DD242" s="1247"/>
      <c r="DE242" s="1247"/>
      <c r="DF242" s="1247"/>
      <c r="DG242" s="1247"/>
      <c r="DH242" s="1247"/>
      <c r="DK242" s="1452">
        <f t="shared" si="40"/>
        <v>0</v>
      </c>
      <c r="DL242" s="1452">
        <f t="shared" si="41"/>
        <v>0</v>
      </c>
    </row>
    <row r="243" spans="1:116" ht="14.25" customHeight="1" x14ac:dyDescent="0.2">
      <c r="A243" s="456"/>
      <c r="B243" s="121"/>
      <c r="C243" s="121"/>
      <c r="D243" s="122"/>
      <c r="E243" s="479"/>
      <c r="F243" s="480"/>
      <c r="G243" s="478"/>
      <c r="H243" s="476"/>
      <c r="I243" s="448"/>
      <c r="J243" s="157"/>
      <c r="K243" s="1055">
        <f t="shared" si="34"/>
        <v>0</v>
      </c>
      <c r="L243" s="1056">
        <f t="shared" si="35"/>
        <v>0</v>
      </c>
      <c r="M243" s="1056">
        <f t="shared" si="36"/>
        <v>0</v>
      </c>
      <c r="N243" s="158"/>
      <c r="O243" s="124"/>
      <c r="P243" s="124"/>
      <c r="Q243" s="158"/>
      <c r="R243" s="1447">
        <f t="shared" si="42"/>
        <v>0</v>
      </c>
      <c r="S243" s="1448">
        <f t="shared" si="43"/>
        <v>0</v>
      </c>
      <c r="T243" s="125"/>
      <c r="U243" s="125"/>
      <c r="W243" s="480"/>
      <c r="X243" s="1065" t="str">
        <f>IF(W243=" "," ",IF(W243="Vehículos",VLOOKUP($X$16,'Datos Indices'!$A$38:$Z$50,22,FALSE),IF(W243="Ipim",VLOOKUP($X$16,'Datos Indices'!$A$38:$Z$50,7,FALSE),IF(W243="Dólar",VLOOKUP($X$16,'Datos Indices'!$A$38:$Z$50,4,FALSE),IF(W243="Gasoil",VLOOKUP($X$16,'Datos Indices'!$A$38:$Z$50,10,FALSE),IF(W243="WPU06 Pesificado",VLOOKUP($X$16,'Datos Indices'!$A$38:$Z$50,26,FALSE),0))))))</f>
        <v xml:space="preserve"> </v>
      </c>
      <c r="Y243" s="1066">
        <f t="shared" si="38"/>
        <v>0</v>
      </c>
      <c r="AA243" s="928"/>
      <c r="AB243" s="1065" t="str">
        <f>IF(AA243=" "," ",IF(AA243="Vehículos",VLOOKUP($X$16,'Datos Indices'!$A$38:$Z$50,22,FALSE),IF(AA243="Ipim",VLOOKUP($X$16,'Datos Indices'!$A$38:$Z$50,7,FALSE),IF(AA243="Dólar",VLOOKUP($X$16,'Datos Indices'!$A$38:$Z$50,4,FALSE),IF(AA243="Gasoil",VLOOKUP($X$16,'Datos Indices'!$A$38:$Z$50,10,FALSE),IF(AA243="WPU06 Pesificado",VLOOKUP($X$16,'Datos Indices'!$A$38:$Z$50,26,FALSE),0))))))</f>
        <v xml:space="preserve"> </v>
      </c>
      <c r="AC243" s="1066">
        <f t="shared" si="37"/>
        <v>0</v>
      </c>
      <c r="AE243" s="1450" t="str">
        <f t="shared" si="39"/>
        <v/>
      </c>
      <c r="AG243" s="1247"/>
      <c r="AH243" s="1247"/>
      <c r="AI243" s="1247"/>
      <c r="AJ243" s="1247"/>
      <c r="AK243" s="1247"/>
      <c r="AL243" s="1247"/>
      <c r="AM243" s="1247"/>
      <c r="AN243" s="1247"/>
      <c r="AO243" s="1247"/>
      <c r="AP243" s="1247"/>
      <c r="AQ243" s="1247"/>
      <c r="AR243" s="1247"/>
      <c r="AS243" s="1247"/>
      <c r="AT243" s="1247"/>
      <c r="AU243" s="1247"/>
      <c r="AV243" s="1247"/>
      <c r="AW243" s="1247"/>
      <c r="AX243" s="1247"/>
      <c r="AY243" s="1247"/>
      <c r="AZ243" s="1247"/>
      <c r="BA243" s="1247"/>
      <c r="BB243" s="1247"/>
      <c r="BC243" s="1247"/>
      <c r="BD243" s="1247"/>
      <c r="BE243" s="1247"/>
      <c r="BF243" s="1247"/>
      <c r="BG243" s="1247"/>
      <c r="BH243" s="1247"/>
      <c r="BI243" s="1247"/>
      <c r="BJ243" s="1247"/>
      <c r="BK243" s="1247"/>
      <c r="BL243" s="1247"/>
      <c r="BM243" s="1247"/>
      <c r="BN243" s="1247"/>
      <c r="BO243" s="1247"/>
      <c r="BP243" s="1247"/>
      <c r="BQ243" s="1247"/>
      <c r="BR243" s="1247"/>
      <c r="BS243" s="1247"/>
      <c r="BT243" s="1247"/>
      <c r="BU243" s="1247"/>
      <c r="BV243" s="1247"/>
      <c r="BW243" s="1247"/>
      <c r="BX243" s="1247"/>
      <c r="BY243" s="1247"/>
      <c r="BZ243" s="1247"/>
      <c r="CA243" s="1247"/>
      <c r="CB243" s="1247"/>
      <c r="CC243" s="1247"/>
      <c r="CD243" s="1247"/>
      <c r="CE243" s="1247"/>
      <c r="CF243" s="1247"/>
      <c r="CG243" s="1247"/>
      <c r="CH243" s="1247"/>
      <c r="CI243" s="1247"/>
      <c r="CJ243" s="1247"/>
      <c r="CK243" s="1247"/>
      <c r="CL243" s="1247"/>
      <c r="CM243" s="1247"/>
      <c r="CN243" s="1247"/>
      <c r="CO243" s="1247"/>
      <c r="CP243" s="1247"/>
      <c r="CQ243" s="1247"/>
      <c r="CR243" s="1247"/>
      <c r="CS243" s="1247"/>
      <c r="CT243" s="1247"/>
      <c r="CU243" s="1247"/>
      <c r="CV243" s="1247"/>
      <c r="CW243" s="1247"/>
      <c r="CX243" s="1247"/>
      <c r="CY243" s="1247"/>
      <c r="CZ243" s="1247"/>
      <c r="DA243" s="1247"/>
      <c r="DB243" s="1247"/>
      <c r="DC243" s="1247"/>
      <c r="DD243" s="1247"/>
      <c r="DE243" s="1247"/>
      <c r="DF243" s="1247"/>
      <c r="DG243" s="1247"/>
      <c r="DH243" s="1247"/>
      <c r="DK243" s="1452">
        <f t="shared" si="40"/>
        <v>0</v>
      </c>
      <c r="DL243" s="1452">
        <f t="shared" si="41"/>
        <v>0</v>
      </c>
    </row>
    <row r="244" spans="1:116" ht="14.25" customHeight="1" x14ac:dyDescent="0.2">
      <c r="A244" s="456"/>
      <c r="B244" s="121"/>
      <c r="C244" s="121"/>
      <c r="D244" s="122"/>
      <c r="E244" s="479"/>
      <c r="F244" s="480"/>
      <c r="G244" s="478"/>
      <c r="H244" s="476"/>
      <c r="I244" s="448"/>
      <c r="J244" s="157"/>
      <c r="K244" s="1055">
        <f t="shared" si="34"/>
        <v>0</v>
      </c>
      <c r="L244" s="1056">
        <f t="shared" si="35"/>
        <v>0</v>
      </c>
      <c r="M244" s="1056">
        <f t="shared" si="36"/>
        <v>0</v>
      </c>
      <c r="N244" s="158"/>
      <c r="O244" s="124"/>
      <c r="P244" s="124"/>
      <c r="Q244" s="158"/>
      <c r="R244" s="1447">
        <f t="shared" si="42"/>
        <v>0</v>
      </c>
      <c r="S244" s="1448">
        <f t="shared" si="43"/>
        <v>0</v>
      </c>
      <c r="T244" s="125"/>
      <c r="U244" s="125"/>
      <c r="W244" s="480"/>
      <c r="X244" s="1065" t="str">
        <f>IF(W244=" "," ",IF(W244="Vehículos",VLOOKUP($X$16,'Datos Indices'!$A$38:$Z$50,22,FALSE),IF(W244="Ipim",VLOOKUP($X$16,'Datos Indices'!$A$38:$Z$50,7,FALSE),IF(W244="Dólar",VLOOKUP($X$16,'Datos Indices'!$A$38:$Z$50,4,FALSE),IF(W244="Gasoil",VLOOKUP($X$16,'Datos Indices'!$A$38:$Z$50,10,FALSE),IF(W244="WPU06 Pesificado",VLOOKUP($X$16,'Datos Indices'!$A$38:$Z$50,26,FALSE),0))))))</f>
        <v xml:space="preserve"> </v>
      </c>
      <c r="Y244" s="1066">
        <f t="shared" si="38"/>
        <v>0</v>
      </c>
      <c r="AA244" s="928"/>
      <c r="AB244" s="1065" t="str">
        <f>IF(AA244=" "," ",IF(AA244="Vehículos",VLOOKUP($X$16,'Datos Indices'!$A$38:$Z$50,22,FALSE),IF(AA244="Ipim",VLOOKUP($X$16,'Datos Indices'!$A$38:$Z$50,7,FALSE),IF(AA244="Dólar",VLOOKUP($X$16,'Datos Indices'!$A$38:$Z$50,4,FALSE),IF(AA244="Gasoil",VLOOKUP($X$16,'Datos Indices'!$A$38:$Z$50,10,FALSE),IF(AA244="WPU06 Pesificado",VLOOKUP($X$16,'Datos Indices'!$A$38:$Z$50,26,FALSE),0))))))</f>
        <v xml:space="preserve"> </v>
      </c>
      <c r="AC244" s="1066">
        <f t="shared" si="37"/>
        <v>0</v>
      </c>
      <c r="AE244" s="1450" t="str">
        <f t="shared" si="39"/>
        <v/>
      </c>
      <c r="AG244" s="1247"/>
      <c r="AH244" s="1247"/>
      <c r="AI244" s="1247"/>
      <c r="AJ244" s="1247"/>
      <c r="AK244" s="1247"/>
      <c r="AL244" s="1247"/>
      <c r="AM244" s="1247"/>
      <c r="AN244" s="1247"/>
      <c r="AO244" s="1247"/>
      <c r="AP244" s="1247"/>
      <c r="AQ244" s="1247"/>
      <c r="AR244" s="1247"/>
      <c r="AS244" s="1247"/>
      <c r="AT244" s="1247"/>
      <c r="AU244" s="1247"/>
      <c r="AV244" s="1247"/>
      <c r="AW244" s="1247"/>
      <c r="AX244" s="1247"/>
      <c r="AY244" s="1247"/>
      <c r="AZ244" s="1247"/>
      <c r="BA244" s="1247"/>
      <c r="BB244" s="1247"/>
      <c r="BC244" s="1247"/>
      <c r="BD244" s="1247"/>
      <c r="BE244" s="1247"/>
      <c r="BF244" s="1247"/>
      <c r="BG244" s="1247"/>
      <c r="BH244" s="1247"/>
      <c r="BI244" s="1247"/>
      <c r="BJ244" s="1247"/>
      <c r="BK244" s="1247"/>
      <c r="BL244" s="1247"/>
      <c r="BM244" s="1247"/>
      <c r="BN244" s="1247"/>
      <c r="BO244" s="1247"/>
      <c r="BP244" s="1247"/>
      <c r="BQ244" s="1247"/>
      <c r="BR244" s="1247"/>
      <c r="BS244" s="1247"/>
      <c r="BT244" s="1247"/>
      <c r="BU244" s="1247"/>
      <c r="BV244" s="1247"/>
      <c r="BW244" s="1247"/>
      <c r="BX244" s="1247"/>
      <c r="BY244" s="1247"/>
      <c r="BZ244" s="1247"/>
      <c r="CA244" s="1247"/>
      <c r="CB244" s="1247"/>
      <c r="CC244" s="1247"/>
      <c r="CD244" s="1247"/>
      <c r="CE244" s="1247"/>
      <c r="CF244" s="1247"/>
      <c r="CG244" s="1247"/>
      <c r="CH244" s="1247"/>
      <c r="CI244" s="1247"/>
      <c r="CJ244" s="1247"/>
      <c r="CK244" s="1247"/>
      <c r="CL244" s="1247"/>
      <c r="CM244" s="1247"/>
      <c r="CN244" s="1247"/>
      <c r="CO244" s="1247"/>
      <c r="CP244" s="1247"/>
      <c r="CQ244" s="1247"/>
      <c r="CR244" s="1247"/>
      <c r="CS244" s="1247"/>
      <c r="CT244" s="1247"/>
      <c r="CU244" s="1247"/>
      <c r="CV244" s="1247"/>
      <c r="CW244" s="1247"/>
      <c r="CX244" s="1247"/>
      <c r="CY244" s="1247"/>
      <c r="CZ244" s="1247"/>
      <c r="DA244" s="1247"/>
      <c r="DB244" s="1247"/>
      <c r="DC244" s="1247"/>
      <c r="DD244" s="1247"/>
      <c r="DE244" s="1247"/>
      <c r="DF244" s="1247"/>
      <c r="DG244" s="1247"/>
      <c r="DH244" s="1247"/>
      <c r="DK244" s="1452">
        <f t="shared" si="40"/>
        <v>0</v>
      </c>
      <c r="DL244" s="1452">
        <f t="shared" si="41"/>
        <v>0</v>
      </c>
    </row>
    <row r="245" spans="1:116" ht="14.25" customHeight="1" x14ac:dyDescent="0.2">
      <c r="A245" s="456"/>
      <c r="B245" s="121"/>
      <c r="C245" s="121"/>
      <c r="D245" s="122"/>
      <c r="E245" s="479"/>
      <c r="F245" s="480"/>
      <c r="G245" s="478"/>
      <c r="H245" s="476"/>
      <c r="I245" s="448"/>
      <c r="J245" s="157"/>
      <c r="K245" s="1055">
        <f t="shared" si="34"/>
        <v>0</v>
      </c>
      <c r="L245" s="1056">
        <f t="shared" si="35"/>
        <v>0</v>
      </c>
      <c r="M245" s="1056">
        <f t="shared" si="36"/>
        <v>0</v>
      </c>
      <c r="N245" s="158"/>
      <c r="O245" s="124"/>
      <c r="P245" s="124"/>
      <c r="Q245" s="158"/>
      <c r="R245" s="1447">
        <f t="shared" si="42"/>
        <v>0</v>
      </c>
      <c r="S245" s="1448">
        <f t="shared" si="43"/>
        <v>0</v>
      </c>
      <c r="T245" s="125"/>
      <c r="U245" s="125"/>
      <c r="W245" s="480"/>
      <c r="X245" s="1065" t="str">
        <f>IF(W245=" "," ",IF(W245="Vehículos",VLOOKUP($X$16,'Datos Indices'!$A$38:$Z$50,22,FALSE),IF(W245="Ipim",VLOOKUP($X$16,'Datos Indices'!$A$38:$Z$50,7,FALSE),IF(W245="Dólar",VLOOKUP($X$16,'Datos Indices'!$A$38:$Z$50,4,FALSE),IF(W245="Gasoil",VLOOKUP($X$16,'Datos Indices'!$A$38:$Z$50,10,FALSE),IF(W245="WPU06 Pesificado",VLOOKUP($X$16,'Datos Indices'!$A$38:$Z$50,26,FALSE),0))))))</f>
        <v xml:space="preserve"> </v>
      </c>
      <c r="Y245" s="1066">
        <f t="shared" si="38"/>
        <v>0</v>
      </c>
      <c r="AA245" s="928"/>
      <c r="AB245" s="1065" t="str">
        <f>IF(AA245=" "," ",IF(AA245="Vehículos",VLOOKUP($X$16,'Datos Indices'!$A$38:$Z$50,22,FALSE),IF(AA245="Ipim",VLOOKUP($X$16,'Datos Indices'!$A$38:$Z$50,7,FALSE),IF(AA245="Dólar",VLOOKUP($X$16,'Datos Indices'!$A$38:$Z$50,4,FALSE),IF(AA245="Gasoil",VLOOKUP($X$16,'Datos Indices'!$A$38:$Z$50,10,FALSE),IF(AA245="WPU06 Pesificado",VLOOKUP($X$16,'Datos Indices'!$A$38:$Z$50,26,FALSE),0))))))</f>
        <v xml:space="preserve"> </v>
      </c>
      <c r="AC245" s="1066">
        <f t="shared" si="37"/>
        <v>0</v>
      </c>
      <c r="AE245" s="1450" t="str">
        <f t="shared" si="39"/>
        <v/>
      </c>
      <c r="AG245" s="1247"/>
      <c r="AH245" s="1247"/>
      <c r="AI245" s="1247"/>
      <c r="AJ245" s="1247"/>
      <c r="AK245" s="1247"/>
      <c r="AL245" s="1247"/>
      <c r="AM245" s="1247"/>
      <c r="AN245" s="1247"/>
      <c r="AO245" s="1247"/>
      <c r="AP245" s="1247"/>
      <c r="AQ245" s="1247"/>
      <c r="AR245" s="1247"/>
      <c r="AS245" s="1247"/>
      <c r="AT245" s="1247"/>
      <c r="AU245" s="1247"/>
      <c r="AV245" s="1247"/>
      <c r="AW245" s="1247"/>
      <c r="AX245" s="1247"/>
      <c r="AY245" s="1247"/>
      <c r="AZ245" s="1247"/>
      <c r="BA245" s="1247"/>
      <c r="BB245" s="1247"/>
      <c r="BC245" s="1247"/>
      <c r="BD245" s="1247"/>
      <c r="BE245" s="1247"/>
      <c r="BF245" s="1247"/>
      <c r="BG245" s="1247"/>
      <c r="BH245" s="1247"/>
      <c r="BI245" s="1247"/>
      <c r="BJ245" s="1247"/>
      <c r="BK245" s="1247"/>
      <c r="BL245" s="1247"/>
      <c r="BM245" s="1247"/>
      <c r="BN245" s="1247"/>
      <c r="BO245" s="1247"/>
      <c r="BP245" s="1247"/>
      <c r="BQ245" s="1247"/>
      <c r="BR245" s="1247"/>
      <c r="BS245" s="1247"/>
      <c r="BT245" s="1247"/>
      <c r="BU245" s="1247"/>
      <c r="BV245" s="1247"/>
      <c r="BW245" s="1247"/>
      <c r="BX245" s="1247"/>
      <c r="BY245" s="1247"/>
      <c r="BZ245" s="1247"/>
      <c r="CA245" s="1247"/>
      <c r="CB245" s="1247"/>
      <c r="CC245" s="1247"/>
      <c r="CD245" s="1247"/>
      <c r="CE245" s="1247"/>
      <c r="CF245" s="1247"/>
      <c r="CG245" s="1247"/>
      <c r="CH245" s="1247"/>
      <c r="CI245" s="1247"/>
      <c r="CJ245" s="1247"/>
      <c r="CK245" s="1247"/>
      <c r="CL245" s="1247"/>
      <c r="CM245" s="1247"/>
      <c r="CN245" s="1247"/>
      <c r="CO245" s="1247"/>
      <c r="CP245" s="1247"/>
      <c r="CQ245" s="1247"/>
      <c r="CR245" s="1247"/>
      <c r="CS245" s="1247"/>
      <c r="CT245" s="1247"/>
      <c r="CU245" s="1247"/>
      <c r="CV245" s="1247"/>
      <c r="CW245" s="1247"/>
      <c r="CX245" s="1247"/>
      <c r="CY245" s="1247"/>
      <c r="CZ245" s="1247"/>
      <c r="DA245" s="1247"/>
      <c r="DB245" s="1247"/>
      <c r="DC245" s="1247"/>
      <c r="DD245" s="1247"/>
      <c r="DE245" s="1247"/>
      <c r="DF245" s="1247"/>
      <c r="DG245" s="1247"/>
      <c r="DH245" s="1247"/>
      <c r="DK245" s="1452">
        <f t="shared" si="40"/>
        <v>0</v>
      </c>
      <c r="DL245" s="1452">
        <f t="shared" si="41"/>
        <v>0</v>
      </c>
    </row>
    <row r="246" spans="1:116" ht="14.25" customHeight="1" x14ac:dyDescent="0.2">
      <c r="A246" s="456"/>
      <c r="B246" s="121"/>
      <c r="C246" s="121"/>
      <c r="D246" s="122"/>
      <c r="E246" s="479"/>
      <c r="F246" s="480"/>
      <c r="G246" s="478"/>
      <c r="H246" s="476"/>
      <c r="I246" s="448"/>
      <c r="J246" s="157"/>
      <c r="K246" s="1055">
        <f t="shared" si="34"/>
        <v>0</v>
      </c>
      <c r="L246" s="1056">
        <f t="shared" si="35"/>
        <v>0</v>
      </c>
      <c r="M246" s="1056">
        <f t="shared" si="36"/>
        <v>0</v>
      </c>
      <c r="N246" s="158"/>
      <c r="O246" s="124"/>
      <c r="P246" s="124"/>
      <c r="Q246" s="158"/>
      <c r="R246" s="1447">
        <f t="shared" si="42"/>
        <v>0</v>
      </c>
      <c r="S246" s="1448">
        <f t="shared" si="43"/>
        <v>0</v>
      </c>
      <c r="T246" s="125"/>
      <c r="U246" s="125"/>
      <c r="W246" s="480"/>
      <c r="X246" s="1065" t="str">
        <f>IF(W246=" "," ",IF(W246="Vehículos",VLOOKUP($X$16,'Datos Indices'!$A$38:$Z$50,22,FALSE),IF(W246="Ipim",VLOOKUP($X$16,'Datos Indices'!$A$38:$Z$50,7,FALSE),IF(W246="Dólar",VLOOKUP($X$16,'Datos Indices'!$A$38:$Z$50,4,FALSE),IF(W246="Gasoil",VLOOKUP($X$16,'Datos Indices'!$A$38:$Z$50,10,FALSE),IF(W246="WPU06 Pesificado",VLOOKUP($X$16,'Datos Indices'!$A$38:$Z$50,26,FALSE),0))))))</f>
        <v xml:space="preserve"> </v>
      </c>
      <c r="Y246" s="1066">
        <f t="shared" si="38"/>
        <v>0</v>
      </c>
      <c r="AA246" s="928"/>
      <c r="AB246" s="1065" t="str">
        <f>IF(AA246=" "," ",IF(AA246="Vehículos",VLOOKUP($X$16,'Datos Indices'!$A$38:$Z$50,22,FALSE),IF(AA246="Ipim",VLOOKUP($X$16,'Datos Indices'!$A$38:$Z$50,7,FALSE),IF(AA246="Dólar",VLOOKUP($X$16,'Datos Indices'!$A$38:$Z$50,4,FALSE),IF(AA246="Gasoil",VLOOKUP($X$16,'Datos Indices'!$A$38:$Z$50,10,FALSE),IF(AA246="WPU06 Pesificado",VLOOKUP($X$16,'Datos Indices'!$A$38:$Z$50,26,FALSE),0))))))</f>
        <v xml:space="preserve"> </v>
      </c>
      <c r="AC246" s="1066">
        <f t="shared" si="37"/>
        <v>0</v>
      </c>
      <c r="AE246" s="1450" t="str">
        <f t="shared" si="39"/>
        <v/>
      </c>
      <c r="AG246" s="1247"/>
      <c r="AH246" s="1247"/>
      <c r="AI246" s="1247"/>
      <c r="AJ246" s="1247"/>
      <c r="AK246" s="1247"/>
      <c r="AL246" s="1247"/>
      <c r="AM246" s="1247"/>
      <c r="AN246" s="1247"/>
      <c r="AO246" s="1247"/>
      <c r="AP246" s="1247"/>
      <c r="AQ246" s="1247"/>
      <c r="AR246" s="1247"/>
      <c r="AS246" s="1247"/>
      <c r="AT246" s="1247"/>
      <c r="AU246" s="1247"/>
      <c r="AV246" s="1247"/>
      <c r="AW246" s="1247"/>
      <c r="AX246" s="1247"/>
      <c r="AY246" s="1247"/>
      <c r="AZ246" s="1247"/>
      <c r="BA246" s="1247"/>
      <c r="BB246" s="1247"/>
      <c r="BC246" s="1247"/>
      <c r="BD246" s="1247"/>
      <c r="BE246" s="1247"/>
      <c r="BF246" s="1247"/>
      <c r="BG246" s="1247"/>
      <c r="BH246" s="1247"/>
      <c r="BI246" s="1247"/>
      <c r="BJ246" s="1247"/>
      <c r="BK246" s="1247"/>
      <c r="BL246" s="1247"/>
      <c r="BM246" s="1247"/>
      <c r="BN246" s="1247"/>
      <c r="BO246" s="1247"/>
      <c r="BP246" s="1247"/>
      <c r="BQ246" s="1247"/>
      <c r="BR246" s="1247"/>
      <c r="BS246" s="1247"/>
      <c r="BT246" s="1247"/>
      <c r="BU246" s="1247"/>
      <c r="BV246" s="1247"/>
      <c r="BW246" s="1247"/>
      <c r="BX246" s="1247"/>
      <c r="BY246" s="1247"/>
      <c r="BZ246" s="1247"/>
      <c r="CA246" s="1247"/>
      <c r="CB246" s="1247"/>
      <c r="CC246" s="1247"/>
      <c r="CD246" s="1247"/>
      <c r="CE246" s="1247"/>
      <c r="CF246" s="1247"/>
      <c r="CG246" s="1247"/>
      <c r="CH246" s="1247"/>
      <c r="CI246" s="1247"/>
      <c r="CJ246" s="1247"/>
      <c r="CK246" s="1247"/>
      <c r="CL246" s="1247"/>
      <c r="CM246" s="1247"/>
      <c r="CN246" s="1247"/>
      <c r="CO246" s="1247"/>
      <c r="CP246" s="1247"/>
      <c r="CQ246" s="1247"/>
      <c r="CR246" s="1247"/>
      <c r="CS246" s="1247"/>
      <c r="CT246" s="1247"/>
      <c r="CU246" s="1247"/>
      <c r="CV246" s="1247"/>
      <c r="CW246" s="1247"/>
      <c r="CX246" s="1247"/>
      <c r="CY246" s="1247"/>
      <c r="CZ246" s="1247"/>
      <c r="DA246" s="1247"/>
      <c r="DB246" s="1247"/>
      <c r="DC246" s="1247"/>
      <c r="DD246" s="1247"/>
      <c r="DE246" s="1247"/>
      <c r="DF246" s="1247"/>
      <c r="DG246" s="1247"/>
      <c r="DH246" s="1247"/>
      <c r="DK246" s="1452">
        <f t="shared" si="40"/>
        <v>0</v>
      </c>
      <c r="DL246" s="1452">
        <f t="shared" si="41"/>
        <v>0</v>
      </c>
    </row>
    <row r="247" spans="1:116" s="1449" customFormat="1" ht="14.25" customHeight="1" x14ac:dyDescent="0.2">
      <c r="A247" s="456"/>
      <c r="B247" s="121"/>
      <c r="C247" s="121"/>
      <c r="D247" s="122"/>
      <c r="E247" s="479"/>
      <c r="F247" s="480"/>
      <c r="G247" s="478"/>
      <c r="H247" s="476"/>
      <c r="I247" s="448"/>
      <c r="J247" s="157"/>
      <c r="K247" s="1055">
        <f t="shared" si="34"/>
        <v>0</v>
      </c>
      <c r="L247" s="1056">
        <f t="shared" si="35"/>
        <v>0</v>
      </c>
      <c r="M247" s="1056">
        <f t="shared" si="36"/>
        <v>0</v>
      </c>
      <c r="N247" s="158"/>
      <c r="O247" s="124"/>
      <c r="P247" s="124"/>
      <c r="Q247" s="158"/>
      <c r="R247" s="1447">
        <f t="shared" si="42"/>
        <v>0</v>
      </c>
      <c r="S247" s="1448">
        <f t="shared" si="43"/>
        <v>0</v>
      </c>
      <c r="T247" s="125"/>
      <c r="U247" s="125"/>
      <c r="W247" s="480"/>
      <c r="X247" s="1065" t="str">
        <f>IF(W247=" "," ",IF(W247="Vehículos",VLOOKUP($X$16,'Datos Indices'!$A$38:$Z$50,22,FALSE),IF(W247="Ipim",VLOOKUP($X$16,'Datos Indices'!$A$38:$Z$50,7,FALSE),IF(W247="Dólar",VLOOKUP($X$16,'Datos Indices'!$A$38:$Z$50,4,FALSE),IF(W247="Gasoil",VLOOKUP($X$16,'Datos Indices'!$A$38:$Z$50,10,FALSE),IF(W247="WPU06 Pesificado",VLOOKUP($X$16,'Datos Indices'!$A$38:$Z$50,26,FALSE),0))))))</f>
        <v xml:space="preserve"> </v>
      </c>
      <c r="Y247" s="1066">
        <f t="shared" si="38"/>
        <v>0</v>
      </c>
      <c r="AA247" s="928"/>
      <c r="AB247" s="1065" t="str">
        <f>IF(AA247=" "," ",IF(AA247="Vehículos",VLOOKUP($X$16,'Datos Indices'!$A$38:$Z$50,22,FALSE),IF(AA247="Ipim",VLOOKUP($X$16,'Datos Indices'!$A$38:$Z$50,7,FALSE),IF(AA247="Dólar",VLOOKUP($X$16,'Datos Indices'!$A$38:$Z$50,4,FALSE),IF(AA247="Gasoil",VLOOKUP($X$16,'Datos Indices'!$A$38:$Z$50,10,FALSE),IF(AA247="WPU06 Pesificado",VLOOKUP($X$16,'Datos Indices'!$A$38:$Z$50,26,FALSE),0))))))</f>
        <v xml:space="preserve"> </v>
      </c>
      <c r="AC247" s="1066">
        <f t="shared" si="37"/>
        <v>0</v>
      </c>
      <c r="AE247" s="1450" t="str">
        <f t="shared" si="39"/>
        <v/>
      </c>
      <c r="AF247" s="1451"/>
      <c r="AG247" s="1247"/>
      <c r="AH247" s="1247"/>
      <c r="AI247" s="1247"/>
      <c r="AJ247" s="1247"/>
      <c r="AK247" s="1247"/>
      <c r="AL247" s="1247"/>
      <c r="AM247" s="1247"/>
      <c r="AN247" s="1247"/>
      <c r="AO247" s="1247"/>
      <c r="AP247" s="1247"/>
      <c r="AQ247" s="1247"/>
      <c r="AR247" s="1247"/>
      <c r="AS247" s="1247"/>
      <c r="AT247" s="1247"/>
      <c r="AU247" s="1247"/>
      <c r="AV247" s="1247"/>
      <c r="AW247" s="1247"/>
      <c r="AX247" s="1247"/>
      <c r="AY247" s="1247"/>
      <c r="AZ247" s="1247"/>
      <c r="BA247" s="1247"/>
      <c r="BB247" s="1247"/>
      <c r="BC247" s="1247"/>
      <c r="BD247" s="1247"/>
      <c r="BE247" s="1247"/>
      <c r="BF247" s="1247"/>
      <c r="BG247" s="1247"/>
      <c r="BH247" s="1247"/>
      <c r="BI247" s="1247"/>
      <c r="BJ247" s="1247"/>
      <c r="BK247" s="1247"/>
      <c r="BL247" s="1247"/>
      <c r="BM247" s="1247"/>
      <c r="BN247" s="1247"/>
      <c r="BO247" s="1247"/>
      <c r="BP247" s="1247"/>
      <c r="BQ247" s="1247"/>
      <c r="BR247" s="1247"/>
      <c r="BS247" s="1247"/>
      <c r="BT247" s="1247"/>
      <c r="BU247" s="1247"/>
      <c r="BV247" s="1247"/>
      <c r="BW247" s="1247"/>
      <c r="BX247" s="1247"/>
      <c r="BY247" s="1247"/>
      <c r="BZ247" s="1247"/>
      <c r="CA247" s="1247"/>
      <c r="CB247" s="1247"/>
      <c r="CC247" s="1247"/>
      <c r="CD247" s="1247"/>
      <c r="CE247" s="1247"/>
      <c r="CF247" s="1247"/>
      <c r="CG247" s="1247"/>
      <c r="CH247" s="1247"/>
      <c r="CI247" s="1247"/>
      <c r="CJ247" s="1247"/>
      <c r="CK247" s="1247"/>
      <c r="CL247" s="1247"/>
      <c r="CM247" s="1247"/>
      <c r="CN247" s="1247"/>
      <c r="CO247" s="1247"/>
      <c r="CP247" s="1247"/>
      <c r="CQ247" s="1247"/>
      <c r="CR247" s="1247"/>
      <c r="CS247" s="1247"/>
      <c r="CT247" s="1247"/>
      <c r="CU247" s="1247"/>
      <c r="CV247" s="1247"/>
      <c r="CW247" s="1247"/>
      <c r="CX247" s="1247"/>
      <c r="CY247" s="1247"/>
      <c r="CZ247" s="1247"/>
      <c r="DA247" s="1247"/>
      <c r="DB247" s="1247"/>
      <c r="DC247" s="1247"/>
      <c r="DD247" s="1247"/>
      <c r="DE247" s="1247"/>
      <c r="DF247" s="1247"/>
      <c r="DG247" s="1247"/>
      <c r="DH247" s="1247"/>
      <c r="DK247" s="1452">
        <f t="shared" si="40"/>
        <v>0</v>
      </c>
      <c r="DL247" s="1452">
        <f t="shared" si="41"/>
        <v>0</v>
      </c>
    </row>
    <row r="248" spans="1:116" ht="14.25" customHeight="1" x14ac:dyDescent="0.2">
      <c r="A248" s="456"/>
      <c r="B248" s="121"/>
      <c r="C248" s="121"/>
      <c r="D248" s="122"/>
      <c r="E248" s="479"/>
      <c r="F248" s="480"/>
      <c r="G248" s="478"/>
      <c r="H248" s="476"/>
      <c r="I248" s="448"/>
      <c r="J248" s="157"/>
      <c r="K248" s="1055">
        <f t="shared" si="34"/>
        <v>0</v>
      </c>
      <c r="L248" s="1056">
        <f t="shared" si="35"/>
        <v>0</v>
      </c>
      <c r="M248" s="1056">
        <f t="shared" si="36"/>
        <v>0</v>
      </c>
      <c r="N248" s="158"/>
      <c r="O248" s="124"/>
      <c r="P248" s="124"/>
      <c r="Q248" s="158"/>
      <c r="R248" s="1447">
        <f t="shared" si="42"/>
        <v>0</v>
      </c>
      <c r="S248" s="1448">
        <f t="shared" si="43"/>
        <v>0</v>
      </c>
      <c r="T248" s="125"/>
      <c r="U248" s="125"/>
      <c r="W248" s="480"/>
      <c r="X248" s="1065" t="str">
        <f>IF(W248=" "," ",IF(W248="Vehículos",VLOOKUP($X$16,'Datos Indices'!$A$38:$Z$50,22,FALSE),IF(W248="Ipim",VLOOKUP($X$16,'Datos Indices'!$A$38:$Z$50,7,FALSE),IF(W248="Dólar",VLOOKUP($X$16,'Datos Indices'!$A$38:$Z$50,4,FALSE),IF(W248="Gasoil",VLOOKUP($X$16,'Datos Indices'!$A$38:$Z$50,10,FALSE),IF(W248="WPU06 Pesificado",VLOOKUP($X$16,'Datos Indices'!$A$38:$Z$50,26,FALSE),0))))))</f>
        <v xml:space="preserve"> </v>
      </c>
      <c r="Y248" s="1066">
        <f t="shared" si="38"/>
        <v>0</v>
      </c>
      <c r="AA248" s="928"/>
      <c r="AB248" s="1065" t="str">
        <f>IF(AA248=" "," ",IF(AA248="Vehículos",VLOOKUP($X$16,'Datos Indices'!$A$38:$Z$50,22,FALSE),IF(AA248="Ipim",VLOOKUP($X$16,'Datos Indices'!$A$38:$Z$50,7,FALSE),IF(AA248="Dólar",VLOOKUP($X$16,'Datos Indices'!$A$38:$Z$50,4,FALSE),IF(AA248="Gasoil",VLOOKUP($X$16,'Datos Indices'!$A$38:$Z$50,10,FALSE),IF(AA248="WPU06 Pesificado",VLOOKUP($X$16,'Datos Indices'!$A$38:$Z$50,26,FALSE),0))))))</f>
        <v xml:space="preserve"> </v>
      </c>
      <c r="AC248" s="1066">
        <f t="shared" si="37"/>
        <v>0</v>
      </c>
      <c r="AE248" s="1450" t="str">
        <f t="shared" si="39"/>
        <v/>
      </c>
      <c r="AG248" s="1247"/>
      <c r="AH248" s="1247"/>
      <c r="AI248" s="1247"/>
      <c r="AJ248" s="1247"/>
      <c r="AK248" s="1247"/>
      <c r="AL248" s="1247"/>
      <c r="AM248" s="1247"/>
      <c r="AN248" s="1247"/>
      <c r="AO248" s="1247"/>
      <c r="AP248" s="1247"/>
      <c r="AQ248" s="1247"/>
      <c r="AR248" s="1247"/>
      <c r="AS248" s="1247"/>
      <c r="AT248" s="1247"/>
      <c r="AU248" s="1247"/>
      <c r="AV248" s="1247"/>
      <c r="AW248" s="1247"/>
      <c r="AX248" s="1247"/>
      <c r="AY248" s="1247"/>
      <c r="AZ248" s="1247"/>
      <c r="BA248" s="1247"/>
      <c r="BB248" s="1247"/>
      <c r="BC248" s="1247"/>
      <c r="BD248" s="1247"/>
      <c r="BE248" s="1247"/>
      <c r="BF248" s="1247"/>
      <c r="BG248" s="1247"/>
      <c r="BH248" s="1247"/>
      <c r="BI248" s="1247"/>
      <c r="BJ248" s="1247"/>
      <c r="BK248" s="1247"/>
      <c r="BL248" s="1247"/>
      <c r="BM248" s="1247"/>
      <c r="BN248" s="1247"/>
      <c r="BO248" s="1247"/>
      <c r="BP248" s="1247"/>
      <c r="BQ248" s="1247"/>
      <c r="BR248" s="1247"/>
      <c r="BS248" s="1247"/>
      <c r="BT248" s="1247"/>
      <c r="BU248" s="1247"/>
      <c r="BV248" s="1247"/>
      <c r="BW248" s="1247"/>
      <c r="BX248" s="1247"/>
      <c r="BY248" s="1247"/>
      <c r="BZ248" s="1247"/>
      <c r="CA248" s="1247"/>
      <c r="CB248" s="1247"/>
      <c r="CC248" s="1247"/>
      <c r="CD248" s="1247"/>
      <c r="CE248" s="1247"/>
      <c r="CF248" s="1247"/>
      <c r="CG248" s="1247"/>
      <c r="CH248" s="1247"/>
      <c r="CI248" s="1247"/>
      <c r="CJ248" s="1247"/>
      <c r="CK248" s="1247"/>
      <c r="CL248" s="1247"/>
      <c r="CM248" s="1247"/>
      <c r="CN248" s="1247"/>
      <c r="CO248" s="1247"/>
      <c r="CP248" s="1247"/>
      <c r="CQ248" s="1247"/>
      <c r="CR248" s="1247"/>
      <c r="CS248" s="1247"/>
      <c r="CT248" s="1247"/>
      <c r="CU248" s="1247"/>
      <c r="CV248" s="1247"/>
      <c r="CW248" s="1247"/>
      <c r="CX248" s="1247"/>
      <c r="CY248" s="1247"/>
      <c r="CZ248" s="1247"/>
      <c r="DA248" s="1247"/>
      <c r="DB248" s="1247"/>
      <c r="DC248" s="1247"/>
      <c r="DD248" s="1247"/>
      <c r="DE248" s="1247"/>
      <c r="DF248" s="1247"/>
      <c r="DG248" s="1247"/>
      <c r="DH248" s="1247"/>
      <c r="DK248" s="1452">
        <f t="shared" si="40"/>
        <v>0</v>
      </c>
      <c r="DL248" s="1452">
        <f t="shared" si="41"/>
        <v>0</v>
      </c>
    </row>
    <row r="249" spans="1:116" ht="14.25" customHeight="1" x14ac:dyDescent="0.2">
      <c r="A249" s="456"/>
      <c r="B249" s="121"/>
      <c r="C249" s="121"/>
      <c r="D249" s="122"/>
      <c r="E249" s="479"/>
      <c r="F249" s="480"/>
      <c r="G249" s="478"/>
      <c r="H249" s="476"/>
      <c r="I249" s="448"/>
      <c r="J249" s="157"/>
      <c r="K249" s="1055">
        <f t="shared" si="34"/>
        <v>0</v>
      </c>
      <c r="L249" s="1056">
        <f t="shared" si="35"/>
        <v>0</v>
      </c>
      <c r="M249" s="1056">
        <f t="shared" si="36"/>
        <v>0</v>
      </c>
      <c r="N249" s="158"/>
      <c r="O249" s="124"/>
      <c r="P249" s="124"/>
      <c r="Q249" s="158"/>
      <c r="R249" s="1447">
        <f t="shared" si="42"/>
        <v>0</v>
      </c>
      <c r="S249" s="1448">
        <f t="shared" si="43"/>
        <v>0</v>
      </c>
      <c r="T249" s="125"/>
      <c r="U249" s="125"/>
      <c r="W249" s="480"/>
      <c r="X249" s="1065" t="str">
        <f>IF(W249=" "," ",IF(W249="Vehículos",VLOOKUP($X$16,'Datos Indices'!$A$38:$Z$50,22,FALSE),IF(W249="Ipim",VLOOKUP($X$16,'Datos Indices'!$A$38:$Z$50,7,FALSE),IF(W249="Dólar",VLOOKUP($X$16,'Datos Indices'!$A$38:$Z$50,4,FALSE),IF(W249="Gasoil",VLOOKUP($X$16,'Datos Indices'!$A$38:$Z$50,10,FALSE),IF(W249="WPU06 Pesificado",VLOOKUP($X$16,'Datos Indices'!$A$38:$Z$50,26,FALSE),0))))))</f>
        <v xml:space="preserve"> </v>
      </c>
      <c r="Y249" s="1066">
        <f t="shared" si="38"/>
        <v>0</v>
      </c>
      <c r="AA249" s="928"/>
      <c r="AB249" s="1065" t="str">
        <f>IF(AA249=" "," ",IF(AA249="Vehículos",VLOOKUP($X$16,'Datos Indices'!$A$38:$Z$50,22,FALSE),IF(AA249="Ipim",VLOOKUP($X$16,'Datos Indices'!$A$38:$Z$50,7,FALSE),IF(AA249="Dólar",VLOOKUP($X$16,'Datos Indices'!$A$38:$Z$50,4,FALSE),IF(AA249="Gasoil",VLOOKUP($X$16,'Datos Indices'!$A$38:$Z$50,10,FALSE),IF(AA249="WPU06 Pesificado",VLOOKUP($X$16,'Datos Indices'!$A$38:$Z$50,26,FALSE),0))))))</f>
        <v xml:space="preserve"> </v>
      </c>
      <c r="AC249" s="1066">
        <f t="shared" si="37"/>
        <v>0</v>
      </c>
      <c r="AE249" s="1450" t="str">
        <f t="shared" si="39"/>
        <v/>
      </c>
      <c r="AG249" s="1247"/>
      <c r="AH249" s="1247"/>
      <c r="AI249" s="1247"/>
      <c r="AJ249" s="1247"/>
      <c r="AK249" s="1247"/>
      <c r="AL249" s="1247"/>
      <c r="AM249" s="1247"/>
      <c r="AN249" s="1247"/>
      <c r="AO249" s="1247"/>
      <c r="AP249" s="1247"/>
      <c r="AQ249" s="1247"/>
      <c r="AR249" s="1247"/>
      <c r="AS249" s="1247"/>
      <c r="AT249" s="1247"/>
      <c r="AU249" s="1247"/>
      <c r="AV249" s="1247"/>
      <c r="AW249" s="1247"/>
      <c r="AX249" s="1247"/>
      <c r="AY249" s="1247"/>
      <c r="AZ249" s="1247"/>
      <c r="BA249" s="1247"/>
      <c r="BB249" s="1247"/>
      <c r="BC249" s="1247"/>
      <c r="BD249" s="1247"/>
      <c r="BE249" s="1247"/>
      <c r="BF249" s="1247"/>
      <c r="BG249" s="1247"/>
      <c r="BH249" s="1247"/>
      <c r="BI249" s="1247"/>
      <c r="BJ249" s="1247"/>
      <c r="BK249" s="1247"/>
      <c r="BL249" s="1247"/>
      <c r="BM249" s="1247"/>
      <c r="BN249" s="1247"/>
      <c r="BO249" s="1247"/>
      <c r="BP249" s="1247"/>
      <c r="BQ249" s="1247"/>
      <c r="BR249" s="1247"/>
      <c r="BS249" s="1247"/>
      <c r="BT249" s="1247"/>
      <c r="BU249" s="1247"/>
      <c r="BV249" s="1247"/>
      <c r="BW249" s="1247"/>
      <c r="BX249" s="1247"/>
      <c r="BY249" s="1247"/>
      <c r="BZ249" s="1247"/>
      <c r="CA249" s="1247"/>
      <c r="CB249" s="1247"/>
      <c r="CC249" s="1247"/>
      <c r="CD249" s="1247"/>
      <c r="CE249" s="1247"/>
      <c r="CF249" s="1247"/>
      <c r="CG249" s="1247"/>
      <c r="CH249" s="1247"/>
      <c r="CI249" s="1247"/>
      <c r="CJ249" s="1247"/>
      <c r="CK249" s="1247"/>
      <c r="CL249" s="1247"/>
      <c r="CM249" s="1247"/>
      <c r="CN249" s="1247"/>
      <c r="CO249" s="1247"/>
      <c r="CP249" s="1247"/>
      <c r="CQ249" s="1247"/>
      <c r="CR249" s="1247"/>
      <c r="CS249" s="1247"/>
      <c r="CT249" s="1247"/>
      <c r="CU249" s="1247"/>
      <c r="CV249" s="1247"/>
      <c r="CW249" s="1247"/>
      <c r="CX249" s="1247"/>
      <c r="CY249" s="1247"/>
      <c r="CZ249" s="1247"/>
      <c r="DA249" s="1247"/>
      <c r="DB249" s="1247"/>
      <c r="DC249" s="1247"/>
      <c r="DD249" s="1247"/>
      <c r="DE249" s="1247"/>
      <c r="DF249" s="1247"/>
      <c r="DG249" s="1247"/>
      <c r="DH249" s="1247"/>
      <c r="DK249" s="1452">
        <f t="shared" si="40"/>
        <v>0</v>
      </c>
      <c r="DL249" s="1452">
        <f t="shared" si="41"/>
        <v>0</v>
      </c>
    </row>
    <row r="250" spans="1:116" ht="14.25" customHeight="1" thickBot="1" x14ac:dyDescent="0.25">
      <c r="A250" s="456"/>
      <c r="B250" s="123"/>
      <c r="C250" s="121"/>
      <c r="D250" s="122"/>
      <c r="E250" s="481"/>
      <c r="F250" s="482"/>
      <c r="G250" s="478"/>
      <c r="H250" s="476"/>
      <c r="I250" s="448"/>
      <c r="J250" s="157"/>
      <c r="K250" s="1055">
        <f t="shared" si="34"/>
        <v>0</v>
      </c>
      <c r="L250" s="1056">
        <f t="shared" si="35"/>
        <v>0</v>
      </c>
      <c r="M250" s="1056">
        <f t="shared" si="36"/>
        <v>0</v>
      </c>
      <c r="N250" s="158"/>
      <c r="O250" s="124"/>
      <c r="P250" s="124"/>
      <c r="Q250" s="158"/>
      <c r="R250" s="1447">
        <f>(M250+N250+O250+P250+Q250)*C250*D250</f>
        <v>0</v>
      </c>
      <c r="S250" s="1448">
        <f>R250*$C$9</f>
        <v>0</v>
      </c>
      <c r="T250" s="125"/>
      <c r="U250" s="125"/>
      <c r="W250" s="480"/>
      <c r="X250" s="1065" t="str">
        <f>IF(W250=" "," ",IF(W250="Vehículos",VLOOKUP($X$16,'Datos Indices'!$A$38:$Z$50,22,FALSE),IF(W250="Ipim",VLOOKUP($X$16,'Datos Indices'!$A$38:$Z$50,7,FALSE),IF(W250="Dólar",VLOOKUP($X$16,'Datos Indices'!$A$38:$Z$50,4,FALSE),IF(W250="Gasoil",VLOOKUP($X$16,'Datos Indices'!$A$38:$Z$50,10,FALSE),IF(W250="WPU06 Pesificado",VLOOKUP($X$16,'Datos Indices'!$A$38:$Z$50,26,FALSE),0))))))</f>
        <v xml:space="preserve"> </v>
      </c>
      <c r="Y250" s="1066">
        <f>S250*X250/100</f>
        <v>0</v>
      </c>
      <c r="AA250" s="928"/>
      <c r="AB250" s="1065" t="str">
        <f>IF(AA250=" "," ",IF(AA250="Vehículos",VLOOKUP($X$16,'Datos Indices'!$A$38:$Z$50,22,FALSE),IF(AA250="Ipim",VLOOKUP($X$16,'Datos Indices'!$A$38:$Z$50,7,FALSE),IF(AA250="Dólar",VLOOKUP($X$16,'Datos Indices'!$A$38:$Z$50,4,FALSE),IF(AA250="Gasoil",VLOOKUP($X$16,'Datos Indices'!$A$38:$Z$50,10,FALSE),IF(AA250="WPU06 Pesificado",VLOOKUP($X$16,'Datos Indices'!$A$38:$Z$50,26,FALSE),0))))))</f>
        <v xml:space="preserve"> </v>
      </c>
      <c r="AC250" s="1066">
        <f t="shared" si="37"/>
        <v>0</v>
      </c>
      <c r="AE250" s="1450" t="str">
        <f t="shared" si="39"/>
        <v/>
      </c>
      <c r="AG250" s="1247"/>
      <c r="AH250" s="1247"/>
      <c r="AI250" s="1247"/>
      <c r="AJ250" s="1247"/>
      <c r="AK250" s="1247"/>
      <c r="AL250" s="1247"/>
      <c r="AM250" s="1247"/>
      <c r="AN250" s="1247"/>
      <c r="AO250" s="1247"/>
      <c r="AP250" s="1247"/>
      <c r="AQ250" s="1247"/>
      <c r="AR250" s="1247"/>
      <c r="AS250" s="1247"/>
      <c r="AT250" s="1247"/>
      <c r="AU250" s="1247"/>
      <c r="AV250" s="1247"/>
      <c r="AW250" s="1247"/>
      <c r="AX250" s="1247"/>
      <c r="AY250" s="1247"/>
      <c r="AZ250" s="1247"/>
      <c r="BA250" s="1247"/>
      <c r="BB250" s="1247"/>
      <c r="BC250" s="1247"/>
      <c r="BD250" s="1247"/>
      <c r="BE250" s="1247"/>
      <c r="BF250" s="1247"/>
      <c r="BG250" s="1247"/>
      <c r="BH250" s="1247"/>
      <c r="BI250" s="1247"/>
      <c r="BJ250" s="1247"/>
      <c r="BK250" s="1247"/>
      <c r="BL250" s="1247"/>
      <c r="BM250" s="1247"/>
      <c r="BN250" s="1247"/>
      <c r="BO250" s="1247"/>
      <c r="BP250" s="1247"/>
      <c r="BQ250" s="1247"/>
      <c r="BR250" s="1247"/>
      <c r="BS250" s="1247"/>
      <c r="BT250" s="1247"/>
      <c r="BU250" s="1247"/>
      <c r="BV250" s="1247"/>
      <c r="BW250" s="1247"/>
      <c r="BX250" s="1247"/>
      <c r="BY250" s="1247"/>
      <c r="BZ250" s="1247"/>
      <c r="CA250" s="1247"/>
      <c r="CB250" s="1247"/>
      <c r="CC250" s="1247"/>
      <c r="CD250" s="1247"/>
      <c r="CE250" s="1247"/>
      <c r="CF250" s="1247"/>
      <c r="CG250" s="1247"/>
      <c r="CH250" s="1247"/>
      <c r="CI250" s="1247"/>
      <c r="CJ250" s="1247"/>
      <c r="CK250" s="1247"/>
      <c r="CL250" s="1247"/>
      <c r="CM250" s="1247"/>
      <c r="CN250" s="1247"/>
      <c r="CO250" s="1247"/>
      <c r="CP250" s="1247"/>
      <c r="CQ250" s="1247"/>
      <c r="CR250" s="1247"/>
      <c r="CS250" s="1247"/>
      <c r="CT250" s="1247"/>
      <c r="CU250" s="1247"/>
      <c r="CV250" s="1247"/>
      <c r="CW250" s="1247"/>
      <c r="CX250" s="1247"/>
      <c r="CY250" s="1247"/>
      <c r="CZ250" s="1247"/>
      <c r="DA250" s="1247"/>
      <c r="DB250" s="1247"/>
      <c r="DC250" s="1247"/>
      <c r="DD250" s="1247"/>
      <c r="DE250" s="1247"/>
      <c r="DF250" s="1247"/>
      <c r="DG250" s="1247"/>
      <c r="DH250" s="1247"/>
      <c r="DK250" s="1452">
        <f t="shared" si="40"/>
        <v>0</v>
      </c>
      <c r="DL250" s="1452">
        <f t="shared" si="41"/>
        <v>0</v>
      </c>
    </row>
    <row r="251" spans="1:116" ht="9" customHeight="1" thickTop="1" x14ac:dyDescent="0.2">
      <c r="A251" s="1453"/>
      <c r="B251" s="1454"/>
      <c r="C251" s="1455"/>
      <c r="D251" s="1456"/>
      <c r="E251" s="1456"/>
      <c r="F251" s="1456"/>
      <c r="G251" s="1456"/>
      <c r="H251" s="1456"/>
      <c r="I251" s="1456"/>
      <c r="J251" s="1457"/>
      <c r="K251" s="1457"/>
      <c r="L251" s="1457"/>
      <c r="M251" s="1457"/>
      <c r="N251" s="1458"/>
      <c r="O251" s="1458"/>
      <c r="P251" s="1458"/>
      <c r="Q251" s="1458"/>
      <c r="R251" s="1647">
        <f>SUM(R17:R250)</f>
        <v>0</v>
      </c>
      <c r="S251" s="1647">
        <f>SUM(S17:S250)</f>
        <v>0</v>
      </c>
      <c r="Y251" s="1635">
        <f>SUM(Y17:Y250)</f>
        <v>0</v>
      </c>
      <c r="AC251" s="1635">
        <f>SUM(AC17:AC250)</f>
        <v>0</v>
      </c>
    </row>
    <row r="252" spans="1:116" ht="12" customHeight="1" thickBot="1" x14ac:dyDescent="0.25">
      <c r="A252" s="1459"/>
      <c r="B252" s="185"/>
      <c r="C252" s="1460"/>
      <c r="D252" s="1461"/>
      <c r="E252" s="1461"/>
      <c r="F252" s="1461"/>
      <c r="G252" s="1461"/>
      <c r="H252" s="1461"/>
      <c r="I252" s="1461"/>
      <c r="J252" s="1462"/>
      <c r="K252" s="1463"/>
      <c r="M252" s="1464" t="s">
        <v>111</v>
      </c>
      <c r="O252" s="1465"/>
      <c r="P252" s="1465"/>
      <c r="Q252" s="1465"/>
      <c r="R252" s="1648"/>
      <c r="S252" s="1648"/>
      <c r="Y252" s="1636"/>
      <c r="AC252" s="1636"/>
      <c r="AG252" s="1466">
        <f>SUMPRODUCT($S18:$S250,AG18:AG250)</f>
        <v>0</v>
      </c>
      <c r="AH252" s="1466">
        <f t="shared" ref="AH252:CS252" si="44">SUMPRODUCT($S18:$S250,AH18:AH250)</f>
        <v>0</v>
      </c>
      <c r="AI252" s="1466">
        <f t="shared" si="44"/>
        <v>0</v>
      </c>
      <c r="AJ252" s="1466">
        <f t="shared" si="44"/>
        <v>0</v>
      </c>
      <c r="AK252" s="1466">
        <f t="shared" si="44"/>
        <v>0</v>
      </c>
      <c r="AL252" s="1466">
        <f t="shared" si="44"/>
        <v>0</v>
      </c>
      <c r="AM252" s="1466">
        <f t="shared" si="44"/>
        <v>0</v>
      </c>
      <c r="AN252" s="1466">
        <f t="shared" si="44"/>
        <v>0</v>
      </c>
      <c r="AO252" s="1466">
        <f t="shared" si="44"/>
        <v>0</v>
      </c>
      <c r="AP252" s="1466">
        <f t="shared" si="44"/>
        <v>0</v>
      </c>
      <c r="AQ252" s="1466">
        <f t="shared" si="44"/>
        <v>0</v>
      </c>
      <c r="AR252" s="1466">
        <f t="shared" si="44"/>
        <v>0</v>
      </c>
      <c r="AS252" s="1466">
        <f t="shared" si="44"/>
        <v>0</v>
      </c>
      <c r="AT252" s="1466">
        <f t="shared" si="44"/>
        <v>0</v>
      </c>
      <c r="AU252" s="1466">
        <f t="shared" si="44"/>
        <v>0</v>
      </c>
      <c r="AV252" s="1466">
        <f t="shared" si="44"/>
        <v>0</v>
      </c>
      <c r="AW252" s="1466">
        <f t="shared" si="44"/>
        <v>0</v>
      </c>
      <c r="AX252" s="1466">
        <f t="shared" si="44"/>
        <v>0</v>
      </c>
      <c r="AY252" s="1466">
        <f t="shared" si="44"/>
        <v>0</v>
      </c>
      <c r="AZ252" s="1466">
        <f t="shared" si="44"/>
        <v>0</v>
      </c>
      <c r="BA252" s="1466">
        <f t="shared" si="44"/>
        <v>0</v>
      </c>
      <c r="BB252" s="1466">
        <f t="shared" si="44"/>
        <v>0</v>
      </c>
      <c r="BC252" s="1466">
        <f t="shared" si="44"/>
        <v>0</v>
      </c>
      <c r="BD252" s="1466">
        <f t="shared" si="44"/>
        <v>0</v>
      </c>
      <c r="BE252" s="1466">
        <f t="shared" si="44"/>
        <v>0</v>
      </c>
      <c r="BF252" s="1466">
        <f t="shared" si="44"/>
        <v>0</v>
      </c>
      <c r="BG252" s="1466">
        <f t="shared" si="44"/>
        <v>0</v>
      </c>
      <c r="BH252" s="1466">
        <f t="shared" si="44"/>
        <v>0</v>
      </c>
      <c r="BI252" s="1466">
        <f t="shared" si="44"/>
        <v>0</v>
      </c>
      <c r="BJ252" s="1466">
        <f t="shared" si="44"/>
        <v>0</v>
      </c>
      <c r="BK252" s="1466">
        <f t="shared" si="44"/>
        <v>0</v>
      </c>
      <c r="BL252" s="1466">
        <f t="shared" si="44"/>
        <v>0</v>
      </c>
      <c r="BM252" s="1466">
        <f t="shared" si="44"/>
        <v>0</v>
      </c>
      <c r="BN252" s="1466">
        <f t="shared" si="44"/>
        <v>0</v>
      </c>
      <c r="BO252" s="1466">
        <f t="shared" si="44"/>
        <v>0</v>
      </c>
      <c r="BP252" s="1466">
        <f t="shared" si="44"/>
        <v>0</v>
      </c>
      <c r="BQ252" s="1466">
        <f t="shared" si="44"/>
        <v>0</v>
      </c>
      <c r="BR252" s="1466">
        <f t="shared" si="44"/>
        <v>0</v>
      </c>
      <c r="BS252" s="1466">
        <f t="shared" si="44"/>
        <v>0</v>
      </c>
      <c r="BT252" s="1466">
        <f t="shared" si="44"/>
        <v>0</v>
      </c>
      <c r="BU252" s="1466">
        <f t="shared" si="44"/>
        <v>0</v>
      </c>
      <c r="BV252" s="1466">
        <f t="shared" si="44"/>
        <v>0</v>
      </c>
      <c r="BW252" s="1466">
        <f t="shared" si="44"/>
        <v>0</v>
      </c>
      <c r="BX252" s="1466">
        <f t="shared" si="44"/>
        <v>0</v>
      </c>
      <c r="BY252" s="1466">
        <f t="shared" si="44"/>
        <v>0</v>
      </c>
      <c r="BZ252" s="1466">
        <f t="shared" si="44"/>
        <v>0</v>
      </c>
      <c r="CA252" s="1466">
        <f t="shared" si="44"/>
        <v>0</v>
      </c>
      <c r="CB252" s="1466">
        <f t="shared" si="44"/>
        <v>0</v>
      </c>
      <c r="CC252" s="1466">
        <f t="shared" si="44"/>
        <v>0</v>
      </c>
      <c r="CD252" s="1466">
        <f t="shared" si="44"/>
        <v>0</v>
      </c>
      <c r="CE252" s="1466">
        <f t="shared" si="44"/>
        <v>0</v>
      </c>
      <c r="CF252" s="1466">
        <f t="shared" si="44"/>
        <v>0</v>
      </c>
      <c r="CG252" s="1466">
        <f t="shared" si="44"/>
        <v>0</v>
      </c>
      <c r="CH252" s="1466">
        <f t="shared" si="44"/>
        <v>0</v>
      </c>
      <c r="CI252" s="1466">
        <f t="shared" si="44"/>
        <v>0</v>
      </c>
      <c r="CJ252" s="1466">
        <f t="shared" si="44"/>
        <v>0</v>
      </c>
      <c r="CK252" s="1466">
        <f t="shared" si="44"/>
        <v>0</v>
      </c>
      <c r="CL252" s="1466">
        <f t="shared" si="44"/>
        <v>0</v>
      </c>
      <c r="CM252" s="1466">
        <f t="shared" si="44"/>
        <v>0</v>
      </c>
      <c r="CN252" s="1466">
        <f t="shared" si="44"/>
        <v>0</v>
      </c>
      <c r="CO252" s="1466">
        <f t="shared" si="44"/>
        <v>0</v>
      </c>
      <c r="CP252" s="1466">
        <f t="shared" si="44"/>
        <v>0</v>
      </c>
      <c r="CQ252" s="1466">
        <f t="shared" si="44"/>
        <v>0</v>
      </c>
      <c r="CR252" s="1466">
        <f t="shared" si="44"/>
        <v>0</v>
      </c>
      <c r="CS252" s="1466">
        <f t="shared" si="44"/>
        <v>0</v>
      </c>
      <c r="CT252" s="1466">
        <f t="shared" ref="CT252:DH252" si="45">SUMPRODUCT($S18:$S250,CT18:CT250)</f>
        <v>0</v>
      </c>
      <c r="CU252" s="1466">
        <f t="shared" si="45"/>
        <v>0</v>
      </c>
      <c r="CV252" s="1466">
        <f t="shared" si="45"/>
        <v>0</v>
      </c>
      <c r="CW252" s="1466">
        <f t="shared" si="45"/>
        <v>0</v>
      </c>
      <c r="CX252" s="1466">
        <f t="shared" si="45"/>
        <v>0</v>
      </c>
      <c r="CY252" s="1466">
        <f t="shared" si="45"/>
        <v>0</v>
      </c>
      <c r="CZ252" s="1466">
        <f t="shared" si="45"/>
        <v>0</v>
      </c>
      <c r="DA252" s="1466">
        <f t="shared" si="45"/>
        <v>0</v>
      </c>
      <c r="DB252" s="1466">
        <f t="shared" si="45"/>
        <v>0</v>
      </c>
      <c r="DC252" s="1466">
        <f t="shared" si="45"/>
        <v>0</v>
      </c>
      <c r="DD252" s="1466">
        <f t="shared" si="45"/>
        <v>0</v>
      </c>
      <c r="DE252" s="1466">
        <f t="shared" si="45"/>
        <v>0</v>
      </c>
      <c r="DF252" s="1466">
        <f t="shared" si="45"/>
        <v>0</v>
      </c>
      <c r="DG252" s="1466">
        <f t="shared" si="45"/>
        <v>0</v>
      </c>
      <c r="DH252" s="1466">
        <f t="shared" si="45"/>
        <v>0</v>
      </c>
    </row>
    <row r="253" spans="1:116" ht="9" customHeight="1" thickTop="1" x14ac:dyDescent="0.2">
      <c r="A253" s="1459"/>
      <c r="B253" s="185"/>
      <c r="C253" s="1460"/>
      <c r="D253" s="1467"/>
      <c r="E253" s="1467"/>
      <c r="F253" s="1467"/>
      <c r="G253" s="1467"/>
      <c r="H253" s="1467"/>
      <c r="I253" s="1467"/>
      <c r="J253" s="1467"/>
      <c r="K253" s="1467"/>
      <c r="L253" s="1467"/>
      <c r="M253" s="1467"/>
      <c r="N253" s="225"/>
      <c r="O253" s="225"/>
      <c r="P253" s="225"/>
      <c r="Q253" s="225"/>
      <c r="R253" s="225"/>
      <c r="S253" s="1468"/>
    </row>
    <row r="254" spans="1:116" ht="9" customHeight="1" x14ac:dyDescent="0.2">
      <c r="A254" s="1467"/>
      <c r="B254" s="1469"/>
      <c r="C254" s="1469"/>
      <c r="D254" s="1469"/>
      <c r="E254" s="1469"/>
      <c r="F254" s="1469"/>
      <c r="G254" s="1469"/>
      <c r="H254" s="1469"/>
      <c r="I254" s="1469"/>
      <c r="J254" s="1469"/>
      <c r="K254" s="1469"/>
      <c r="L254" s="1469"/>
      <c r="M254" s="1469"/>
      <c r="N254" s="1470"/>
      <c r="O254" s="1470"/>
      <c r="P254" s="1470"/>
      <c r="Q254" s="1470"/>
      <c r="R254" s="1470"/>
      <c r="S254" s="1471"/>
    </row>
    <row r="255" spans="1:116" ht="12.75" customHeight="1" x14ac:dyDescent="0.2">
      <c r="A255" s="1472" t="s">
        <v>283</v>
      </c>
      <c r="B255" s="1472"/>
      <c r="C255" s="1472"/>
      <c r="D255" s="1472"/>
      <c r="E255" s="1472"/>
      <c r="F255" s="1472"/>
      <c r="G255" s="1472"/>
      <c r="H255" s="1472"/>
      <c r="I255" s="1472"/>
      <c r="J255" s="1472"/>
      <c r="K255" s="226"/>
      <c r="L255" s="226"/>
      <c r="M255" s="176"/>
      <c r="N255" s="176"/>
      <c r="O255" s="176"/>
      <c r="P255" s="176"/>
      <c r="Q255" s="176"/>
      <c r="R255" s="176"/>
      <c r="S255" s="176"/>
    </row>
    <row r="256" spans="1:116" ht="9.75" customHeight="1" x14ac:dyDescent="0.2">
      <c r="C256" s="176"/>
      <c r="D256" s="176"/>
      <c r="E256" s="176"/>
      <c r="F256" s="176"/>
      <c r="G256" s="176"/>
      <c r="H256" s="176"/>
      <c r="I256" s="176"/>
      <c r="J256" s="176"/>
      <c r="K256" s="176"/>
      <c r="L256" s="176"/>
      <c r="M256" s="176"/>
      <c r="N256" s="176"/>
      <c r="O256" s="176"/>
      <c r="P256" s="176"/>
      <c r="Q256" s="176"/>
      <c r="R256" s="176"/>
      <c r="S256" s="176"/>
    </row>
    <row r="257" spans="2:19" ht="9.75" customHeight="1" x14ac:dyDescent="0.2">
      <c r="C257" s="176"/>
      <c r="D257" s="176"/>
      <c r="E257" s="176"/>
      <c r="F257" s="176"/>
      <c r="G257" s="176"/>
      <c r="H257" s="176"/>
      <c r="I257" s="176"/>
      <c r="J257" s="176"/>
      <c r="K257" s="176"/>
      <c r="L257" s="176"/>
      <c r="M257" s="176"/>
      <c r="N257" s="176"/>
      <c r="O257" s="176"/>
      <c r="P257" s="176"/>
      <c r="Q257" s="176"/>
      <c r="R257" s="176"/>
      <c r="S257" s="176"/>
    </row>
    <row r="258" spans="2:19" ht="9" customHeight="1" x14ac:dyDescent="0.2"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</row>
    <row r="259" spans="2:19" ht="12" customHeight="1" x14ac:dyDescent="0.2">
      <c r="C259" s="176"/>
      <c r="D259" s="176"/>
      <c r="E259" s="176"/>
      <c r="F259" s="176"/>
      <c r="G259" s="176"/>
      <c r="H259" s="176"/>
      <c r="I259" s="176"/>
      <c r="J259" s="176"/>
      <c r="K259" s="176"/>
      <c r="L259" s="176"/>
      <c r="M259" s="176"/>
      <c r="N259" s="176"/>
      <c r="O259" s="176"/>
      <c r="P259" s="176"/>
      <c r="Q259" s="176"/>
      <c r="R259" s="176"/>
      <c r="S259" s="176"/>
    </row>
    <row r="260" spans="2:19" ht="9" customHeight="1" x14ac:dyDescent="0.2">
      <c r="C260" s="176"/>
      <c r="D260" s="176"/>
      <c r="E260" s="176"/>
      <c r="F260" s="176"/>
      <c r="G260" s="176"/>
      <c r="H260" s="176"/>
      <c r="I260" s="176"/>
      <c r="J260" s="176"/>
      <c r="K260" s="176"/>
      <c r="L260" s="176"/>
      <c r="M260" s="176"/>
      <c r="N260" s="176"/>
      <c r="O260" s="176"/>
      <c r="P260" s="176"/>
      <c r="Q260" s="176"/>
      <c r="R260" s="176"/>
      <c r="S260" s="176"/>
    </row>
    <row r="261" spans="2:19" ht="10.5" customHeight="1" x14ac:dyDescent="0.2"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</row>
    <row r="262" spans="2:19" ht="10.5" customHeight="1" x14ac:dyDescent="0.2">
      <c r="C262" s="176"/>
      <c r="D262" s="176"/>
      <c r="E262" s="176"/>
      <c r="F262" s="176"/>
      <c r="G262" s="176"/>
      <c r="H262" s="176"/>
      <c r="I262" s="176"/>
      <c r="J262" s="176"/>
      <c r="K262" s="176"/>
      <c r="L262" s="176"/>
      <c r="M262" s="176"/>
      <c r="N262" s="176"/>
      <c r="O262" s="176"/>
      <c r="P262" s="176"/>
      <c r="Q262" s="176"/>
      <c r="R262" s="176"/>
      <c r="S262" s="176"/>
    </row>
    <row r="263" spans="2:19" ht="10.5" customHeight="1" x14ac:dyDescent="0.2">
      <c r="C263" s="176"/>
      <c r="D263" s="176"/>
      <c r="E263" s="176"/>
      <c r="F263" s="176"/>
      <c r="G263" s="176"/>
      <c r="H263" s="176"/>
      <c r="I263" s="176"/>
      <c r="J263" s="176"/>
      <c r="K263" s="176"/>
      <c r="L263" s="176"/>
      <c r="M263" s="176"/>
      <c r="N263" s="176"/>
      <c r="O263" s="176"/>
      <c r="P263" s="176"/>
      <c r="Q263" s="176"/>
      <c r="R263" s="176"/>
      <c r="S263" s="176"/>
    </row>
    <row r="264" spans="2:19" ht="10.5" customHeight="1" x14ac:dyDescent="0.2">
      <c r="K264" s="176"/>
      <c r="L264" s="176"/>
      <c r="M264" s="176"/>
      <c r="N264" s="176"/>
      <c r="O264" s="176"/>
      <c r="P264" s="176"/>
      <c r="Q264" s="176"/>
      <c r="R264" s="176"/>
      <c r="S264" s="176"/>
    </row>
    <row r="265" spans="2:19" ht="10.5" customHeight="1" x14ac:dyDescent="0.2">
      <c r="C265" s="176"/>
      <c r="D265" s="176"/>
      <c r="E265" s="176"/>
      <c r="F265" s="176"/>
      <c r="G265" s="176"/>
      <c r="H265" s="176"/>
      <c r="I265" s="176"/>
      <c r="J265" s="176"/>
      <c r="K265" s="176"/>
      <c r="L265" s="176"/>
      <c r="M265" s="176"/>
      <c r="N265" s="176"/>
      <c r="O265" s="176"/>
      <c r="P265" s="176"/>
      <c r="Q265" s="176"/>
      <c r="R265" s="176"/>
      <c r="S265" s="176"/>
    </row>
    <row r="266" spans="2:19" ht="10.5" customHeight="1" x14ac:dyDescent="0.2">
      <c r="B266" s="1473" t="s">
        <v>37</v>
      </c>
      <c r="C266" s="1474"/>
      <c r="D266" s="227" t="s">
        <v>65</v>
      </c>
      <c r="E266" s="227"/>
      <c r="F266" s="227"/>
      <c r="G266" s="227"/>
      <c r="H266" s="227"/>
      <c r="I266" s="227"/>
      <c r="J266" s="1474"/>
      <c r="K266" s="176"/>
      <c r="L266" s="176"/>
      <c r="M266" s="176"/>
      <c r="N266" s="176"/>
      <c r="O266" s="176"/>
      <c r="P266" s="176"/>
      <c r="Q266" s="176"/>
      <c r="R266" s="176"/>
      <c r="S266" s="176"/>
    </row>
    <row r="274" spans="23:29" x14ac:dyDescent="0.2">
      <c r="W274" s="1594"/>
      <c r="X274" s="1475"/>
      <c r="Y274" s="1475"/>
      <c r="AA274" s="1475"/>
      <c r="AB274" s="1475"/>
      <c r="AC274" s="1475"/>
    </row>
    <row r="277" spans="23:29" x14ac:dyDescent="0.2">
      <c r="W277" s="1594"/>
      <c r="X277" s="1475"/>
      <c r="Y277" s="1475"/>
      <c r="AA277" s="1475"/>
      <c r="AB277" s="1475"/>
      <c r="AC277" s="1475"/>
    </row>
    <row r="278" spans="23:29" x14ac:dyDescent="0.2">
      <c r="W278" s="1594"/>
      <c r="X278" s="1475"/>
      <c r="Y278" s="1475"/>
      <c r="AA278" s="1475"/>
      <c r="AB278" s="1475"/>
      <c r="AC278" s="1475"/>
    </row>
    <row r="279" spans="23:29" x14ac:dyDescent="0.2">
      <c r="W279" s="1594"/>
      <c r="X279" s="1475"/>
      <c r="Y279" s="1475"/>
      <c r="AA279" s="1475"/>
      <c r="AB279" s="1475"/>
      <c r="AC279" s="1475"/>
    </row>
    <row r="280" spans="23:29" x14ac:dyDescent="0.2">
      <c r="W280" s="1594"/>
      <c r="X280" s="1475"/>
      <c r="Y280" s="1475"/>
      <c r="AA280" s="1475"/>
      <c r="AB280" s="1475"/>
      <c r="AC280" s="1475"/>
    </row>
    <row r="302" spans="23:29" x14ac:dyDescent="0.2">
      <c r="W302" s="1594"/>
      <c r="X302" s="1475"/>
      <c r="Y302" s="1475"/>
      <c r="AA302" s="1475"/>
      <c r="AB302" s="1475"/>
      <c r="AC302" s="1475"/>
    </row>
    <row r="305" spans="23:29" x14ac:dyDescent="0.2">
      <c r="W305" s="1594"/>
      <c r="X305" s="1475"/>
      <c r="Y305" s="1475"/>
      <c r="AA305" s="1475"/>
      <c r="AB305" s="1475"/>
      <c r="AC305" s="1475"/>
    </row>
    <row r="306" spans="23:29" x14ac:dyDescent="0.2">
      <c r="W306" s="1594"/>
      <c r="X306" s="1475"/>
      <c r="Y306" s="1475"/>
      <c r="AA306" s="1475"/>
      <c r="AB306" s="1475"/>
      <c r="AC306" s="1475"/>
    </row>
    <row r="307" spans="23:29" x14ac:dyDescent="0.2">
      <c r="W307" s="1594"/>
      <c r="X307" s="1475"/>
      <c r="Y307" s="1475"/>
      <c r="AA307" s="1475"/>
      <c r="AB307" s="1475"/>
      <c r="AC307" s="1475"/>
    </row>
    <row r="308" spans="23:29" x14ac:dyDescent="0.2">
      <c r="W308" s="1594"/>
      <c r="X308" s="1475"/>
      <c r="Y308" s="1475"/>
      <c r="AA308" s="1475"/>
      <c r="AB308" s="1475"/>
      <c r="AC308" s="1475"/>
    </row>
    <row r="330" spans="23:29" x14ac:dyDescent="0.2">
      <c r="W330" s="1594"/>
      <c r="X330" s="1475"/>
      <c r="Y330" s="1475"/>
      <c r="AA330" s="1475"/>
      <c r="AB330" s="1475"/>
      <c r="AC330" s="1475"/>
    </row>
    <row r="333" spans="23:29" x14ac:dyDescent="0.2">
      <c r="W333" s="1594"/>
      <c r="X333" s="1475"/>
      <c r="Y333" s="1475"/>
      <c r="AA333" s="1475"/>
      <c r="AB333" s="1475"/>
      <c r="AC333" s="1475"/>
    </row>
    <row r="334" spans="23:29" x14ac:dyDescent="0.2">
      <c r="W334" s="1594"/>
      <c r="X334" s="1475"/>
      <c r="Y334" s="1475"/>
      <c r="AA334" s="1475"/>
      <c r="AB334" s="1475"/>
      <c r="AC334" s="1475"/>
    </row>
    <row r="335" spans="23:29" x14ac:dyDescent="0.2">
      <c r="W335" s="1594"/>
      <c r="X335" s="1475"/>
      <c r="Y335" s="1475"/>
      <c r="AA335" s="1475"/>
      <c r="AB335" s="1475"/>
      <c r="AC335" s="1475"/>
    </row>
    <row r="336" spans="23:29" x14ac:dyDescent="0.2">
      <c r="W336" s="1594"/>
      <c r="X336" s="1475"/>
      <c r="Y336" s="1475"/>
      <c r="AA336" s="1475"/>
      <c r="AB336" s="1475"/>
      <c r="AC336" s="1475"/>
    </row>
    <row r="358" spans="23:29" x14ac:dyDescent="0.2">
      <c r="W358" s="1594"/>
      <c r="X358" s="1475"/>
      <c r="Y358" s="1475"/>
      <c r="AA358" s="1475"/>
      <c r="AB358" s="1475"/>
      <c r="AC358" s="1475"/>
    </row>
    <row r="361" spans="23:29" x14ac:dyDescent="0.2">
      <c r="W361" s="1594"/>
      <c r="X361" s="1475"/>
      <c r="Y361" s="1475"/>
      <c r="AA361" s="1475"/>
      <c r="AB361" s="1475"/>
      <c r="AC361" s="1475"/>
    </row>
    <row r="362" spans="23:29" x14ac:dyDescent="0.2">
      <c r="W362" s="1594"/>
      <c r="X362" s="1475"/>
      <c r="Y362" s="1475"/>
      <c r="AA362" s="1475"/>
      <c r="AB362" s="1475"/>
      <c r="AC362" s="1475"/>
    </row>
    <row r="363" spans="23:29" x14ac:dyDescent="0.2">
      <c r="W363" s="1594"/>
      <c r="X363" s="1475"/>
      <c r="Y363" s="1475"/>
      <c r="AA363" s="1475"/>
      <c r="AB363" s="1475"/>
      <c r="AC363" s="1475"/>
    </row>
    <row r="364" spans="23:29" x14ac:dyDescent="0.2">
      <c r="W364" s="1594"/>
      <c r="X364" s="1475"/>
      <c r="Y364" s="1475"/>
      <c r="AA364" s="1475"/>
      <c r="AB364" s="1475"/>
      <c r="AC364" s="1475"/>
    </row>
    <row r="386" spans="23:29" x14ac:dyDescent="0.2">
      <c r="W386" s="1594"/>
      <c r="X386" s="1475"/>
      <c r="Y386" s="1475"/>
      <c r="AA386" s="1475"/>
      <c r="AB386" s="1475"/>
      <c r="AC386" s="1475"/>
    </row>
    <row r="389" spans="23:29" x14ac:dyDescent="0.2">
      <c r="W389" s="1594"/>
      <c r="X389" s="1475"/>
      <c r="Y389" s="1475"/>
      <c r="AA389" s="1475"/>
      <c r="AB389" s="1475"/>
      <c r="AC389" s="1475"/>
    </row>
    <row r="390" spans="23:29" x14ac:dyDescent="0.2">
      <c r="W390" s="1594"/>
      <c r="X390" s="1475"/>
      <c r="Y390" s="1475"/>
      <c r="AA390" s="1475"/>
      <c r="AB390" s="1475"/>
      <c r="AC390" s="1475"/>
    </row>
    <row r="391" spans="23:29" x14ac:dyDescent="0.2">
      <c r="W391" s="1594"/>
      <c r="X391" s="1475"/>
      <c r="Y391" s="1475"/>
      <c r="AA391" s="1475"/>
      <c r="AB391" s="1475"/>
      <c r="AC391" s="1475"/>
    </row>
    <row r="392" spans="23:29" x14ac:dyDescent="0.2">
      <c r="W392" s="1594"/>
      <c r="X392" s="1475"/>
      <c r="Y392" s="1475"/>
      <c r="AA392" s="1475"/>
      <c r="AB392" s="1475"/>
      <c r="AC392" s="1475"/>
    </row>
    <row r="422" spans="23:29" x14ac:dyDescent="0.2">
      <c r="W422" s="1594"/>
      <c r="X422" s="1475"/>
      <c r="Y422" s="1475"/>
      <c r="AA422" s="1475"/>
      <c r="AB422" s="1475"/>
      <c r="AC422" s="1475"/>
    </row>
    <row r="425" spans="23:29" x14ac:dyDescent="0.2">
      <c r="W425" s="1594"/>
      <c r="X425" s="1475"/>
      <c r="Y425" s="1475"/>
      <c r="AA425" s="1475"/>
      <c r="AB425" s="1475"/>
      <c r="AC425" s="1475"/>
    </row>
    <row r="426" spans="23:29" x14ac:dyDescent="0.2">
      <c r="W426" s="1594"/>
      <c r="X426" s="1475"/>
      <c r="Y426" s="1475"/>
      <c r="AA426" s="1475"/>
      <c r="AB426" s="1475"/>
      <c r="AC426" s="1475"/>
    </row>
    <row r="427" spans="23:29" x14ac:dyDescent="0.2">
      <c r="W427" s="1594"/>
      <c r="X427" s="1475"/>
      <c r="Y427" s="1475"/>
      <c r="AA427" s="1475"/>
      <c r="AB427" s="1475"/>
      <c r="AC427" s="1475"/>
    </row>
    <row r="428" spans="23:29" x14ac:dyDescent="0.2">
      <c r="W428" s="1594"/>
      <c r="X428" s="1475"/>
      <c r="Y428" s="1475"/>
      <c r="AA428" s="1475"/>
      <c r="AB428" s="1475"/>
      <c r="AC428" s="1475"/>
    </row>
    <row r="450" spans="23:29" x14ac:dyDescent="0.2">
      <c r="W450" s="1594"/>
      <c r="X450" s="1475"/>
      <c r="Y450" s="1475"/>
      <c r="AA450" s="1475"/>
      <c r="AB450" s="1475"/>
      <c r="AC450" s="1475"/>
    </row>
  </sheetData>
  <sheetProtection password="F0D5" sheet="1" insertRows="0" sort="0" autoFilter="0" pivotTables="0"/>
  <autoFilter ref="B16:U250"/>
  <mergeCells count="87">
    <mergeCell ref="AW14:AW16"/>
    <mergeCell ref="T12:U13"/>
    <mergeCell ref="D12:S13"/>
    <mergeCell ref="S251:S252"/>
    <mergeCell ref="R251:R252"/>
    <mergeCell ref="Y251:Y252"/>
    <mergeCell ref="BC14:BC16"/>
    <mergeCell ref="BD14:BD16"/>
    <mergeCell ref="AC251:AC252"/>
    <mergeCell ref="AX14:AX16"/>
    <mergeCell ref="AY14:AY16"/>
    <mergeCell ref="AZ14:AZ16"/>
    <mergeCell ref="AG14:AG16"/>
    <mergeCell ref="AH14:AH16"/>
    <mergeCell ref="AI14:AI16"/>
    <mergeCell ref="AJ14:AJ16"/>
    <mergeCell ref="AQ14:AQ16"/>
    <mergeCell ref="AR14:AR16"/>
    <mergeCell ref="AS14:AS16"/>
    <mergeCell ref="AT14:AT16"/>
    <mergeCell ref="AU14:AU16"/>
    <mergeCell ref="AV14:AV16"/>
    <mergeCell ref="BH14:BH16"/>
    <mergeCell ref="BQ14:BQ16"/>
    <mergeCell ref="BR14:BR16"/>
    <mergeCell ref="BM14:BM16"/>
    <mergeCell ref="BN14:BN16"/>
    <mergeCell ref="BO14:BO16"/>
    <mergeCell ref="BP14:BP16"/>
    <mergeCell ref="CP14:CP16"/>
    <mergeCell ref="CQ14:CQ16"/>
    <mergeCell ref="CR14:CR16"/>
    <mergeCell ref="BS14:BS16"/>
    <mergeCell ref="BT14:BT16"/>
    <mergeCell ref="CA14:CA16"/>
    <mergeCell ref="CB14:CB16"/>
    <mergeCell ref="CC14:CC16"/>
    <mergeCell ref="CD14:CD16"/>
    <mergeCell ref="BU14:BU16"/>
    <mergeCell ref="BY14:BY16"/>
    <mergeCell ref="BZ14:BZ16"/>
    <mergeCell ref="CG14:CG16"/>
    <mergeCell ref="CH14:CH16"/>
    <mergeCell ref="CE14:CE16"/>
    <mergeCell ref="CF14:CF16"/>
    <mergeCell ref="AP14:AP16"/>
    <mergeCell ref="CM14:CM16"/>
    <mergeCell ref="CN14:CN16"/>
    <mergeCell ref="CO14:CO16"/>
    <mergeCell ref="BA14:BA16"/>
    <mergeCell ref="BB14:BB16"/>
    <mergeCell ref="BI14:BI16"/>
    <mergeCell ref="BJ14:BJ16"/>
    <mergeCell ref="BK14:BK16"/>
    <mergeCell ref="BL14:BL16"/>
    <mergeCell ref="BV14:BV16"/>
    <mergeCell ref="BW14:BW16"/>
    <mergeCell ref="BX14:BX16"/>
    <mergeCell ref="BE14:BE16"/>
    <mergeCell ref="BF14:BF16"/>
    <mergeCell ref="BG14:BG16"/>
    <mergeCell ref="AK14:AK16"/>
    <mergeCell ref="AL14:AL16"/>
    <mergeCell ref="AM14:AM16"/>
    <mergeCell ref="AN14:AN16"/>
    <mergeCell ref="AO14:AO16"/>
    <mergeCell ref="CW14:CW16"/>
    <mergeCell ref="CX14:CX16"/>
    <mergeCell ref="DA14:DA16"/>
    <mergeCell ref="DB14:DB16"/>
    <mergeCell ref="CZ14:CZ16"/>
    <mergeCell ref="AG10:DH11"/>
    <mergeCell ref="DE14:DE16"/>
    <mergeCell ref="DF14:DF16"/>
    <mergeCell ref="CI14:CI16"/>
    <mergeCell ref="CJ14:CJ16"/>
    <mergeCell ref="CK14:CK16"/>
    <mergeCell ref="CL14:CL16"/>
    <mergeCell ref="DG14:DG16"/>
    <mergeCell ref="DH14:DH16"/>
    <mergeCell ref="CS14:CS16"/>
    <mergeCell ref="CT14:CT16"/>
    <mergeCell ref="CU14:CU16"/>
    <mergeCell ref="CV14:CV16"/>
    <mergeCell ref="DC14:DC16"/>
    <mergeCell ref="DD14:DD16"/>
    <mergeCell ref="CY14:CY16"/>
  </mergeCells>
  <phoneticPr fontId="0" type="noConversion"/>
  <conditionalFormatting sqref="AE18:AE250">
    <cfRule type="cellIs" dxfId="10" priority="1" stopIfTrue="1" operator="equal">
      <formula>"Controlar Aprop."</formula>
    </cfRule>
  </conditionalFormatting>
  <dataValidations count="5">
    <dataValidation type="list" allowBlank="1" showInputMessage="1" showErrorMessage="1" sqref="E250 E45:E61">
      <formula1>T_Relac_con_servic</formula1>
    </dataValidation>
    <dataValidation type="list" allowBlank="1" showInputMessage="1" showErrorMessage="1" sqref="F17:F250">
      <formula1>T_rubro</formula1>
    </dataValidation>
    <dataValidation type="list" allowBlank="1" showInputMessage="1" showErrorMessage="1" sqref="I17:I250">
      <formula1>Insumos_Directo_Indirecto</formula1>
    </dataValidation>
    <dataValidation type="list" allowBlank="1" showInputMessage="1" showErrorMessage="1" sqref="AA17:AA250 W17">
      <formula1>Indices</formula1>
    </dataValidation>
    <dataValidation type="list" showInputMessage="1" showErrorMessage="1" sqref="W18:W250">
      <formula1>Indices</formula1>
    </dataValidation>
  </dataValidations>
  <hyperlinks>
    <hyperlink ref="H10" location="Indice!E13" tooltip="Vuelve al Indice" display="INDICE"/>
  </hyperlinks>
  <printOptions horizontalCentered="1" verticalCentered="1"/>
  <pageMargins left="0.16" right="0.17" top="0.59055118110236227" bottom="0.59055118110236227" header="0.51181102362204722" footer="0.31496062992125984"/>
  <pageSetup paperSize="9" scale="50" orientation="landscape" cellComments="asDisplayed" horizontalDpi="4294967292" verticalDpi="144" r:id="rId1"/>
  <headerFooter alignWithMargins="0">
    <oddFooter>&amp;R&amp;Z&amp;F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7">
    <tabColor theme="9" tint="0.59999389629810485"/>
  </sheetPr>
  <dimension ref="A1:FK332"/>
  <sheetViews>
    <sheetView showGridLines="0" workbookViewId="0">
      <pane xSplit="3" ySplit="14" topLeftCell="D15" activePane="bottomRight" state="frozen"/>
      <selection pane="topRight" activeCell="D1" sqref="D1"/>
      <selection pane="bottomLeft" activeCell="A15" sqref="A15"/>
      <selection pane="bottomRight" activeCell="E18" sqref="E18"/>
    </sheetView>
  </sheetViews>
  <sheetFormatPr baseColWidth="10" defaultColWidth="8.88671875" defaultRowHeight="15" x14ac:dyDescent="0.2"/>
  <cols>
    <col min="1" max="1" width="3" style="253" customWidth="1"/>
    <col min="2" max="2" width="4.88671875" style="253" customWidth="1"/>
    <col min="3" max="3" width="26.6640625" style="253" customWidth="1"/>
    <col min="4" max="4" width="9.88671875" style="253" customWidth="1"/>
    <col min="5" max="5" width="15.33203125" style="253" bestFit="1" customWidth="1"/>
    <col min="6" max="6" width="18" style="253" customWidth="1"/>
    <col min="7" max="7" width="8.44140625" style="253" customWidth="1"/>
    <col min="8" max="8" width="10.109375" style="253" customWidth="1"/>
    <col min="9" max="9" width="7.6640625" style="253" customWidth="1"/>
    <col min="10" max="10" width="4.77734375" style="253" customWidth="1"/>
    <col min="11" max="11" width="7.77734375" style="253" customWidth="1"/>
    <col min="12" max="12" width="7.5546875" style="253" customWidth="1"/>
    <col min="13" max="13" width="7.109375" style="253" customWidth="1"/>
    <col min="14" max="14" width="6.6640625" style="253" customWidth="1"/>
    <col min="15" max="15" width="8.21875" style="253" customWidth="1"/>
    <col min="16" max="16" width="7.6640625" style="253" customWidth="1"/>
    <col min="17" max="17" width="7.44140625" style="253" customWidth="1"/>
    <col min="18" max="19" width="8.44140625" style="253" customWidth="1"/>
    <col min="20" max="20" width="8.109375" style="253" bestFit="1" customWidth="1"/>
    <col min="21" max="21" width="7.21875" style="253" customWidth="1"/>
    <col min="22" max="22" width="7.44140625" style="253" customWidth="1"/>
    <col min="23" max="23" width="7.33203125" style="253" customWidth="1"/>
    <col min="24" max="24" width="7.88671875" style="253" customWidth="1"/>
    <col min="25" max="25" width="7.33203125" style="253" customWidth="1"/>
    <col min="26" max="26" width="4.88671875" style="253" customWidth="1"/>
    <col min="27" max="27" width="6.109375" style="253" customWidth="1"/>
    <col min="28" max="28" width="4.6640625" style="253" customWidth="1"/>
    <col min="29" max="29" width="7.88671875" style="253" customWidth="1"/>
    <col min="30" max="30" width="4.21875" style="253" customWidth="1"/>
    <col min="31" max="31" width="7.5546875" style="253" customWidth="1"/>
    <col min="32" max="32" width="4.77734375" style="253" customWidth="1"/>
    <col min="33" max="33" width="8.21875" style="253" customWidth="1"/>
    <col min="34" max="34" width="4.6640625" style="253" customWidth="1"/>
    <col min="35" max="35" width="6.5546875" style="253" customWidth="1"/>
    <col min="36" max="36" width="5" style="253" customWidth="1"/>
    <col min="37" max="37" width="6.5546875" style="253" customWidth="1"/>
    <col min="38" max="38" width="7.33203125" style="253" customWidth="1"/>
    <col min="39" max="39" width="7.109375" style="253" customWidth="1"/>
    <col min="40" max="40" width="8.21875" style="253" customWidth="1"/>
    <col min="41" max="41" width="9.88671875" style="253" customWidth="1"/>
    <col min="42" max="42" width="7.33203125" style="253" customWidth="1"/>
    <col min="43" max="44" width="8.109375" style="253" customWidth="1"/>
    <col min="45" max="45" width="8.33203125" style="253" customWidth="1"/>
    <col min="46" max="46" width="8.88671875" style="253" customWidth="1"/>
    <col min="47" max="47" width="8.109375" style="253" customWidth="1"/>
    <col min="48" max="48" width="10.33203125" style="253" customWidth="1"/>
    <col min="49" max="49" width="5.6640625" style="253" customWidth="1"/>
    <col min="50" max="50" width="9.109375" style="253" customWidth="1"/>
    <col min="51" max="51" width="5.6640625" style="253" customWidth="1"/>
    <col min="52" max="52" width="9.109375" style="253" customWidth="1"/>
    <col min="53" max="53" width="5.44140625" style="253" customWidth="1"/>
    <col min="54" max="54" width="9.6640625" style="253" customWidth="1"/>
    <col min="55" max="57" width="7.5546875" style="253" customWidth="1"/>
    <col min="58" max="58" width="8.6640625" style="253" customWidth="1"/>
    <col min="59" max="61" width="7.5546875" style="253" customWidth="1"/>
    <col min="62" max="62" width="8.6640625" style="253" customWidth="1"/>
    <col min="63" max="63" width="10.88671875" style="253" customWidth="1"/>
    <col min="64" max="64" width="11.6640625" style="253" customWidth="1"/>
    <col min="65" max="66" width="11.33203125" style="253" customWidth="1"/>
    <col min="67" max="68" width="9.88671875" style="253" customWidth="1"/>
    <col min="69" max="69" width="11.77734375" style="253" customWidth="1"/>
    <col min="70" max="70" width="13.21875" style="253" customWidth="1"/>
    <col min="71" max="71" width="6.21875" style="253" customWidth="1"/>
    <col min="72" max="72" width="12.109375" style="253" customWidth="1"/>
    <col min="73" max="73" width="8.6640625" style="253" customWidth="1"/>
    <col min="74" max="74" width="22.77734375" style="253" customWidth="1"/>
    <col min="75" max="75" width="13.5546875" style="253" customWidth="1"/>
    <col min="76" max="76" width="11.44140625" style="253" customWidth="1"/>
    <col min="77" max="77" width="10.5546875" style="253" customWidth="1"/>
    <col min="78" max="78" width="8.88671875" style="253"/>
    <col min="79" max="79" width="11.33203125" style="253" customWidth="1"/>
    <col min="80" max="80" width="12.109375" style="253" customWidth="1"/>
    <col min="81" max="81" width="8.88671875" style="253" customWidth="1"/>
    <col min="82" max="82" width="10" style="1248" customWidth="1"/>
    <col min="83" max="83" width="3.6640625" style="1233" customWidth="1"/>
    <col min="84" max="163" width="7" style="1233" customWidth="1"/>
    <col min="164" max="164" width="7" style="178" customWidth="1"/>
    <col min="165" max="165" width="1.44140625" style="178" customWidth="1"/>
    <col min="166" max="166" width="6.44140625" style="178" customWidth="1"/>
    <col min="167" max="167" width="6.6640625" style="253" customWidth="1"/>
    <col min="168" max="16384" width="8.88671875" style="253"/>
  </cols>
  <sheetData>
    <row r="1" spans="1:167" s="229" customFormat="1" ht="9.75" customHeight="1" thickBot="1" x14ac:dyDescent="0.25">
      <c r="A1" s="228"/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8"/>
      <c r="BB1" s="228"/>
      <c r="BC1" s="228"/>
      <c r="BD1" s="228"/>
      <c r="BE1" s="228"/>
      <c r="BG1" s="228"/>
      <c r="BO1" s="228"/>
      <c r="BP1" s="228"/>
      <c r="CD1" s="1248"/>
      <c r="CE1" s="1233"/>
      <c r="CF1" s="1233"/>
      <c r="CG1" s="1233"/>
      <c r="CH1" s="1233"/>
      <c r="CI1" s="1233"/>
      <c r="CJ1" s="1233"/>
      <c r="CK1" s="1233"/>
      <c r="CL1" s="1233"/>
      <c r="CM1" s="1233"/>
      <c r="CN1" s="1233"/>
      <c r="CO1" s="1233"/>
      <c r="CP1" s="1233"/>
      <c r="CQ1" s="1233"/>
      <c r="CR1" s="1233"/>
      <c r="CS1" s="1233"/>
      <c r="CT1" s="1233"/>
      <c r="CU1" s="1233"/>
      <c r="CV1" s="1233"/>
      <c r="CW1" s="1233"/>
      <c r="CX1" s="1233"/>
      <c r="CY1" s="1233"/>
      <c r="CZ1" s="1233"/>
      <c r="DA1" s="1233"/>
      <c r="DB1" s="1233"/>
      <c r="DC1" s="1233"/>
      <c r="DD1" s="1233"/>
      <c r="DE1" s="1233"/>
      <c r="DF1" s="1233"/>
      <c r="DG1" s="1233"/>
      <c r="DH1" s="1233"/>
      <c r="DI1" s="1233"/>
      <c r="DJ1" s="1233"/>
      <c r="DK1" s="1233"/>
      <c r="DL1" s="1233"/>
      <c r="DM1" s="1233"/>
      <c r="DN1" s="1233"/>
      <c r="DO1" s="1233"/>
      <c r="DP1" s="1233"/>
      <c r="DQ1" s="1233"/>
      <c r="DR1" s="1233"/>
      <c r="DS1" s="1233"/>
      <c r="DT1" s="1233"/>
      <c r="DU1" s="1233"/>
      <c r="DV1" s="1233"/>
      <c r="DW1" s="1233"/>
      <c r="DX1" s="1233"/>
      <c r="DY1" s="1233"/>
      <c r="DZ1" s="1233"/>
      <c r="EA1" s="1233"/>
      <c r="EB1" s="1233"/>
      <c r="EC1" s="1233"/>
      <c r="ED1" s="1233"/>
      <c r="EE1" s="1233"/>
      <c r="EF1" s="1233"/>
      <c r="EG1" s="1233"/>
      <c r="EH1" s="1233"/>
      <c r="EI1" s="1233"/>
      <c r="EJ1" s="1233"/>
      <c r="EK1" s="1233"/>
      <c r="EL1" s="1233"/>
      <c r="EM1" s="1233"/>
      <c r="EN1" s="1233"/>
      <c r="EO1" s="1233"/>
      <c r="EP1" s="1233"/>
      <c r="EQ1" s="1233"/>
      <c r="ER1" s="1233"/>
      <c r="ES1" s="1233"/>
      <c r="ET1" s="1233"/>
      <c r="EU1" s="1233"/>
      <c r="EV1" s="1233"/>
      <c r="EW1" s="1233"/>
      <c r="EX1" s="1233"/>
      <c r="EY1" s="1233"/>
      <c r="EZ1" s="1233"/>
      <c r="FA1" s="1233"/>
      <c r="FB1" s="1233"/>
      <c r="FC1" s="1233"/>
      <c r="FD1" s="1233"/>
      <c r="FE1" s="1233"/>
      <c r="FF1" s="1233"/>
      <c r="FG1" s="1233"/>
      <c r="FH1" s="178"/>
      <c r="FI1" s="178"/>
      <c r="FJ1" s="178"/>
    </row>
    <row r="2" spans="1:167" s="229" customFormat="1" ht="19.5" thickTop="1" thickBot="1" x14ac:dyDescent="0.25">
      <c r="A2" s="228"/>
      <c r="B2" s="228"/>
      <c r="C2" s="92" t="s">
        <v>135</v>
      </c>
      <c r="D2" s="93"/>
      <c r="E2" s="94"/>
      <c r="F2" s="94"/>
      <c r="G2" s="94"/>
      <c r="H2" s="94"/>
      <c r="I2" s="94"/>
      <c r="J2" s="95"/>
      <c r="K2" s="91"/>
      <c r="L2" s="228"/>
      <c r="M2" s="228"/>
      <c r="N2" s="228"/>
      <c r="O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228"/>
      <c r="AU2" s="228"/>
      <c r="AV2" s="228"/>
      <c r="AW2" s="228"/>
      <c r="AX2" s="228"/>
      <c r="AY2" s="228"/>
      <c r="AZ2" s="228"/>
      <c r="BA2" s="228"/>
      <c r="BB2" s="228"/>
      <c r="BC2" s="228"/>
      <c r="BD2" s="228"/>
      <c r="BE2" s="228"/>
      <c r="BG2" s="228"/>
      <c r="BO2" s="228"/>
      <c r="BP2" s="228"/>
      <c r="CD2" s="1248"/>
      <c r="CE2" s="1233"/>
      <c r="CF2" s="1233"/>
      <c r="CG2" s="1233"/>
      <c r="CH2" s="1233"/>
      <c r="CI2" s="1233"/>
      <c r="CJ2" s="1233"/>
      <c r="CK2" s="1233"/>
      <c r="CL2" s="1233"/>
      <c r="CM2" s="1233"/>
      <c r="CN2" s="1233"/>
      <c r="CO2" s="1233"/>
      <c r="CP2" s="1233"/>
      <c r="CQ2" s="1233"/>
      <c r="CR2" s="1233"/>
      <c r="CS2" s="1233"/>
      <c r="CT2" s="1233"/>
      <c r="CU2" s="1233"/>
      <c r="CV2" s="1233"/>
      <c r="CW2" s="1233"/>
      <c r="CX2" s="1233"/>
      <c r="CY2" s="1233"/>
      <c r="CZ2" s="1233"/>
      <c r="DA2" s="1233"/>
      <c r="DB2" s="1233"/>
      <c r="DC2" s="1233"/>
      <c r="DD2" s="1233"/>
      <c r="DE2" s="1233"/>
      <c r="DF2" s="1233"/>
      <c r="DG2" s="1233"/>
      <c r="DH2" s="1233"/>
      <c r="DI2" s="1233"/>
      <c r="DJ2" s="1233"/>
      <c r="DK2" s="1233"/>
      <c r="DL2" s="1233"/>
      <c r="DM2" s="1233"/>
      <c r="DN2" s="1233"/>
      <c r="DO2" s="1233"/>
      <c r="DP2" s="1233"/>
      <c r="DQ2" s="1233"/>
      <c r="DR2" s="1233"/>
      <c r="DS2" s="1233"/>
      <c r="DT2" s="1233"/>
      <c r="DU2" s="1233"/>
      <c r="DV2" s="1233"/>
      <c r="DW2" s="1233"/>
      <c r="DX2" s="1233"/>
      <c r="DY2" s="1233"/>
      <c r="DZ2" s="1233"/>
      <c r="EA2" s="1233"/>
      <c r="EB2" s="1233"/>
      <c r="EC2" s="1233"/>
      <c r="ED2" s="1233"/>
      <c r="EE2" s="1233"/>
      <c r="EF2" s="1233"/>
      <c r="EG2" s="1233"/>
      <c r="EH2" s="1233"/>
      <c r="EI2" s="1233"/>
      <c r="EJ2" s="1233"/>
      <c r="EK2" s="1233"/>
      <c r="EL2" s="1233"/>
      <c r="EM2" s="1233"/>
      <c r="EN2" s="1233"/>
      <c r="EO2" s="1233"/>
      <c r="EP2" s="1233"/>
      <c r="EQ2" s="1233"/>
      <c r="ER2" s="1233"/>
      <c r="ES2" s="1233"/>
      <c r="ET2" s="1233"/>
      <c r="EU2" s="1233"/>
      <c r="EV2" s="1233"/>
      <c r="EW2" s="1233"/>
      <c r="EX2" s="1233"/>
      <c r="EY2" s="1233"/>
      <c r="EZ2" s="1233"/>
      <c r="FA2" s="1233"/>
      <c r="FB2" s="1233"/>
      <c r="FC2" s="1233"/>
      <c r="FD2" s="1233"/>
      <c r="FE2" s="1233"/>
      <c r="FF2" s="1233"/>
      <c r="FG2" s="1233"/>
      <c r="FH2" s="178"/>
      <c r="FI2" s="178"/>
      <c r="FJ2" s="178"/>
    </row>
    <row r="3" spans="1:167" s="229" customFormat="1" ht="16.5" thickTop="1" thickBo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G3" s="228"/>
      <c r="BO3" s="228"/>
      <c r="BP3" s="228"/>
      <c r="CD3" s="1248"/>
      <c r="CE3" s="1233"/>
      <c r="CF3" s="1233"/>
      <c r="CG3" s="1233"/>
      <c r="CH3" s="1233"/>
      <c r="CI3" s="1233"/>
      <c r="CJ3" s="1233"/>
      <c r="CK3" s="1233"/>
      <c r="CL3" s="1233"/>
      <c r="CM3" s="1233"/>
      <c r="CN3" s="1233"/>
      <c r="CO3" s="1233"/>
      <c r="CP3" s="1233"/>
      <c r="CQ3" s="1233"/>
      <c r="CR3" s="1233"/>
      <c r="CS3" s="1233"/>
      <c r="CT3" s="1233"/>
      <c r="CU3" s="1233"/>
      <c r="CV3" s="1233"/>
      <c r="CW3" s="1233"/>
      <c r="CX3" s="1233"/>
      <c r="CY3" s="1233"/>
      <c r="CZ3" s="1233"/>
      <c r="DA3" s="1233"/>
      <c r="DB3" s="1233"/>
      <c r="DC3" s="1233"/>
      <c r="DD3" s="1233"/>
      <c r="DE3" s="1233"/>
      <c r="DF3" s="1233"/>
      <c r="DG3" s="1233"/>
      <c r="DH3" s="1233"/>
      <c r="DI3" s="1233"/>
      <c r="DJ3" s="1233"/>
      <c r="DK3" s="1233"/>
      <c r="DL3" s="1233"/>
      <c r="DM3" s="1233"/>
      <c r="DN3" s="1233"/>
      <c r="DO3" s="1233"/>
      <c r="DP3" s="1233"/>
      <c r="DQ3" s="1233"/>
      <c r="DR3" s="1233"/>
      <c r="DS3" s="1233"/>
      <c r="DT3" s="1233"/>
      <c r="DU3" s="1233"/>
      <c r="DV3" s="1233"/>
      <c r="DW3" s="1233"/>
      <c r="DX3" s="1233"/>
      <c r="DY3" s="1233"/>
      <c r="DZ3" s="1233"/>
      <c r="EA3" s="1233"/>
      <c r="EB3" s="1233"/>
      <c r="EC3" s="1233"/>
      <c r="ED3" s="1233"/>
      <c r="EE3" s="1233"/>
      <c r="EF3" s="1233"/>
      <c r="EG3" s="1233"/>
      <c r="EH3" s="1233"/>
      <c r="EI3" s="1233"/>
      <c r="EJ3" s="1233"/>
      <c r="EK3" s="1233"/>
      <c r="EL3" s="1233"/>
      <c r="EM3" s="1233"/>
      <c r="EN3" s="1233"/>
      <c r="EO3" s="1233"/>
      <c r="EP3" s="1233"/>
      <c r="EQ3" s="1233"/>
      <c r="ER3" s="1233"/>
      <c r="ES3" s="1233"/>
      <c r="ET3" s="1233"/>
      <c r="EU3" s="1233"/>
      <c r="EV3" s="1233"/>
      <c r="EW3" s="1233"/>
      <c r="EX3" s="1233"/>
      <c r="EY3" s="1233"/>
      <c r="EZ3" s="1233"/>
      <c r="FA3" s="1233"/>
      <c r="FB3" s="1233"/>
      <c r="FC3" s="1233"/>
      <c r="FD3" s="1233"/>
      <c r="FE3" s="1233"/>
      <c r="FF3" s="1233"/>
      <c r="FG3" s="1233"/>
      <c r="FH3" s="178"/>
      <c r="FI3" s="178"/>
      <c r="FJ3" s="178"/>
    </row>
    <row r="4" spans="1:167" s="230" customFormat="1" ht="24.75" customHeight="1" x14ac:dyDescent="0.2">
      <c r="A4" s="228"/>
      <c r="C4" s="187" t="s">
        <v>284</v>
      </c>
      <c r="D4" s="231">
        <f>+'INMUEBLES EQUIPOS Y RODADOS'!C4</f>
        <v>0</v>
      </c>
      <c r="E4" s="298"/>
      <c r="F4" s="1139"/>
      <c r="G4" s="103"/>
      <c r="H4" s="103"/>
      <c r="I4" s="103"/>
      <c r="J4" s="232"/>
      <c r="L4" s="82" t="s">
        <v>0</v>
      </c>
      <c r="M4" s="76"/>
      <c r="N4" s="76"/>
      <c r="O4" s="233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415"/>
      <c r="BG4" s="234"/>
      <c r="BN4" s="234"/>
      <c r="CD4" s="1248"/>
      <c r="CE4" s="1233"/>
      <c r="CF4" s="1233"/>
      <c r="CG4" s="1233"/>
      <c r="CH4" s="1233"/>
      <c r="CI4" s="1233"/>
      <c r="CJ4" s="1233"/>
      <c r="CK4" s="1233"/>
      <c r="CL4" s="1233"/>
      <c r="CM4" s="1233"/>
      <c r="CN4" s="1233"/>
      <c r="CO4" s="1233"/>
      <c r="CP4" s="1233"/>
      <c r="CQ4" s="1233"/>
      <c r="CR4" s="1233"/>
      <c r="CS4" s="1233"/>
      <c r="CT4" s="1233"/>
      <c r="CU4" s="1233"/>
      <c r="CV4" s="1233"/>
      <c r="CW4" s="1233"/>
      <c r="CX4" s="1233"/>
      <c r="CY4" s="1233"/>
      <c r="CZ4" s="1233"/>
      <c r="DA4" s="1233"/>
      <c r="DB4" s="1233"/>
      <c r="DC4" s="1233"/>
      <c r="DD4" s="1233"/>
      <c r="DE4" s="1233"/>
      <c r="DF4" s="1233"/>
      <c r="DG4" s="1233"/>
      <c r="DH4" s="1233"/>
      <c r="DI4" s="1233"/>
      <c r="DJ4" s="1233"/>
      <c r="DK4" s="1233"/>
      <c r="DL4" s="1233"/>
      <c r="DM4" s="1233"/>
      <c r="DN4" s="1233"/>
      <c r="DO4" s="1233"/>
      <c r="DP4" s="1233"/>
      <c r="DQ4" s="1233"/>
      <c r="DR4" s="1233"/>
      <c r="DS4" s="1233"/>
      <c r="DT4" s="1233"/>
      <c r="DU4" s="1233"/>
      <c r="DV4" s="1233"/>
      <c r="DW4" s="1233"/>
      <c r="DX4" s="1233"/>
      <c r="DY4" s="1233"/>
      <c r="DZ4" s="1233"/>
      <c r="EA4" s="1233"/>
      <c r="EB4" s="1233"/>
      <c r="EC4" s="1233"/>
      <c r="ED4" s="1233"/>
      <c r="EE4" s="1233"/>
      <c r="EF4" s="1233"/>
      <c r="EG4" s="1233"/>
      <c r="EH4" s="1233"/>
      <c r="EI4" s="1233"/>
      <c r="EJ4" s="1233"/>
      <c r="EK4" s="1233"/>
      <c r="EL4" s="1233"/>
      <c r="EM4" s="1233"/>
      <c r="EN4" s="1233"/>
      <c r="EO4" s="1233"/>
      <c r="EP4" s="1233"/>
      <c r="EQ4" s="1233"/>
      <c r="ER4" s="1233"/>
      <c r="ES4" s="1233"/>
      <c r="ET4" s="1233"/>
      <c r="EU4" s="1233"/>
      <c r="EV4" s="1233"/>
      <c r="EW4" s="1233"/>
      <c r="EX4" s="1233"/>
      <c r="EY4" s="1233"/>
      <c r="EZ4" s="1233"/>
      <c r="FA4" s="1233"/>
      <c r="FB4" s="1233"/>
      <c r="FC4" s="1233"/>
      <c r="FD4" s="1233"/>
      <c r="FE4" s="1233"/>
      <c r="FF4" s="1233"/>
      <c r="FG4" s="1233"/>
      <c r="FH4" s="178"/>
      <c r="FI4" s="178"/>
      <c r="FJ4" s="178"/>
    </row>
    <row r="5" spans="1:167" s="230" customFormat="1" ht="15.75" x14ac:dyDescent="0.2">
      <c r="A5" s="234"/>
      <c r="C5" s="193" t="s">
        <v>79</v>
      </c>
      <c r="D5" s="303">
        <f>+'INMUEBLES EQUIPOS Y RODADOS'!C5</f>
        <v>0</v>
      </c>
      <c r="E5" s="194"/>
      <c r="F5" s="102"/>
      <c r="G5" s="102"/>
      <c r="H5" s="102"/>
      <c r="I5" s="102"/>
      <c r="J5" s="232"/>
      <c r="L5" s="104" t="s">
        <v>130</v>
      </c>
      <c r="M5" s="234"/>
      <c r="N5" s="77"/>
      <c r="O5" s="235" t="s">
        <v>129</v>
      </c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4"/>
      <c r="AM5" s="234"/>
      <c r="AN5" s="234"/>
      <c r="AO5" s="234"/>
      <c r="AP5" s="234"/>
      <c r="AQ5" s="234"/>
      <c r="AR5" s="234"/>
      <c r="AS5" s="234"/>
      <c r="AT5" s="234"/>
      <c r="AU5" s="234"/>
      <c r="AV5" s="234"/>
      <c r="AW5" s="234"/>
      <c r="AX5" s="234"/>
      <c r="AY5" s="234"/>
      <c r="AZ5" s="234"/>
      <c r="BA5" s="234"/>
      <c r="BB5" s="234"/>
      <c r="BC5" s="234"/>
      <c r="BG5" s="234"/>
      <c r="BN5" s="234"/>
      <c r="CD5" s="1248"/>
      <c r="CE5" s="1233"/>
      <c r="CF5" s="1233"/>
      <c r="CG5" s="1233"/>
      <c r="CH5" s="1233"/>
      <c r="CI5" s="1233"/>
      <c r="CJ5" s="1233"/>
      <c r="CK5" s="1233"/>
      <c r="CL5" s="1233"/>
      <c r="CM5" s="1233"/>
      <c r="CN5" s="1233"/>
      <c r="CO5" s="1233"/>
      <c r="CP5" s="1233"/>
      <c r="CQ5" s="1233"/>
      <c r="CR5" s="1233"/>
      <c r="CS5" s="1233"/>
      <c r="CT5" s="1233"/>
      <c r="CU5" s="1233"/>
      <c r="CV5" s="1233"/>
      <c r="CW5" s="1233"/>
      <c r="CX5" s="1233"/>
      <c r="CY5" s="1233"/>
      <c r="CZ5" s="1233"/>
      <c r="DA5" s="1233"/>
      <c r="DB5" s="1233"/>
      <c r="DC5" s="1233"/>
      <c r="DD5" s="1233"/>
      <c r="DE5" s="1233"/>
      <c r="DF5" s="1233"/>
      <c r="DG5" s="1233"/>
      <c r="DH5" s="1233"/>
      <c r="DI5" s="1233"/>
      <c r="DJ5" s="1233"/>
      <c r="DK5" s="1233"/>
      <c r="DL5" s="1233"/>
      <c r="DM5" s="1233"/>
      <c r="DN5" s="1233"/>
      <c r="DO5" s="1233"/>
      <c r="DP5" s="1233"/>
      <c r="DQ5" s="1233"/>
      <c r="DR5" s="1233"/>
      <c r="DS5" s="1233"/>
      <c r="DT5" s="1233"/>
      <c r="DU5" s="1233"/>
      <c r="DV5" s="1233"/>
      <c r="DW5" s="1233"/>
      <c r="DX5" s="1233"/>
      <c r="DY5" s="1233"/>
      <c r="DZ5" s="1233"/>
      <c r="EA5" s="1233"/>
      <c r="EB5" s="1233"/>
      <c r="EC5" s="1233"/>
      <c r="ED5" s="1233"/>
      <c r="EE5" s="1233"/>
      <c r="EF5" s="1233"/>
      <c r="EG5" s="1233"/>
      <c r="EH5" s="1233"/>
      <c r="EI5" s="1233"/>
      <c r="EJ5" s="1233"/>
      <c r="EK5" s="1233"/>
      <c r="EL5" s="1233"/>
      <c r="EM5" s="1233"/>
      <c r="EN5" s="1233"/>
      <c r="EO5" s="1233"/>
      <c r="EP5" s="1233"/>
      <c r="EQ5" s="1233"/>
      <c r="ER5" s="1233"/>
      <c r="ES5" s="1233"/>
      <c r="ET5" s="1233"/>
      <c r="EU5" s="1233"/>
      <c r="EV5" s="1233"/>
      <c r="EW5" s="1233"/>
      <c r="EX5" s="1233"/>
      <c r="EY5" s="1233"/>
      <c r="EZ5" s="1233"/>
      <c r="FA5" s="1233"/>
      <c r="FB5" s="1233"/>
      <c r="FC5" s="1233"/>
      <c r="FD5" s="1233"/>
      <c r="FE5" s="1233"/>
      <c r="FF5" s="1233"/>
      <c r="FG5" s="1233"/>
      <c r="FH5" s="178"/>
      <c r="FI5" s="178"/>
      <c r="FJ5" s="178"/>
    </row>
    <row r="6" spans="1:167" s="230" customFormat="1" ht="16.5" thickBot="1" x14ac:dyDescent="0.25">
      <c r="A6" s="234"/>
      <c r="C6" s="201" t="s">
        <v>80</v>
      </c>
      <c r="D6" s="305">
        <f>+'INMUEBLES EQUIPOS Y RODADOS'!C6</f>
        <v>0</v>
      </c>
      <c r="E6" s="194"/>
      <c r="F6" s="237"/>
      <c r="G6" s="237"/>
      <c r="H6" s="237"/>
      <c r="I6" s="238"/>
      <c r="J6" s="239"/>
      <c r="L6" s="78"/>
      <c r="M6" s="79"/>
      <c r="N6" s="79"/>
      <c r="O6" s="240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  <c r="AK6" s="234"/>
      <c r="AL6" s="234"/>
      <c r="AM6" s="234"/>
      <c r="AN6" s="234"/>
      <c r="AO6" s="234"/>
      <c r="AP6" s="234"/>
      <c r="AQ6" s="234"/>
      <c r="AR6" s="234"/>
      <c r="AS6" s="234"/>
      <c r="AT6" s="234"/>
      <c r="AU6" s="234"/>
      <c r="AV6" s="234"/>
      <c r="AW6" s="234"/>
      <c r="AX6" s="234"/>
      <c r="AY6" s="234"/>
      <c r="AZ6" s="234"/>
      <c r="BA6" s="234"/>
      <c r="BB6" s="234"/>
      <c r="BC6" s="234"/>
      <c r="BG6" s="234"/>
      <c r="BN6" s="234"/>
      <c r="CD6" s="1248"/>
      <c r="CE6" s="1233"/>
      <c r="CF6" s="1233"/>
      <c r="CG6" s="1233"/>
      <c r="CH6" s="1233"/>
      <c r="CI6" s="1233"/>
      <c r="CJ6" s="1233"/>
      <c r="CK6" s="1233"/>
      <c r="CL6" s="1233"/>
      <c r="CM6" s="1233"/>
      <c r="CN6" s="1233"/>
      <c r="CO6" s="1233"/>
      <c r="CP6" s="1233"/>
      <c r="CQ6" s="1233"/>
      <c r="CR6" s="1233"/>
      <c r="CS6" s="1233"/>
      <c r="CT6" s="1233"/>
      <c r="CU6" s="1233"/>
      <c r="CV6" s="1233"/>
      <c r="CW6" s="1233"/>
      <c r="CX6" s="1233"/>
      <c r="CY6" s="1233"/>
      <c r="CZ6" s="1233"/>
      <c r="DA6" s="1233"/>
      <c r="DB6" s="1233"/>
      <c r="DC6" s="1233"/>
      <c r="DD6" s="1233"/>
      <c r="DE6" s="1233"/>
      <c r="DF6" s="1233"/>
      <c r="DG6" s="1233"/>
      <c r="DH6" s="1233"/>
      <c r="DI6" s="1233"/>
      <c r="DJ6" s="1233"/>
      <c r="DK6" s="1233"/>
      <c r="DL6" s="1233"/>
      <c r="DM6" s="1233"/>
      <c r="DN6" s="1233"/>
      <c r="DO6" s="1233"/>
      <c r="DP6" s="1233"/>
      <c r="DQ6" s="1233"/>
      <c r="DR6" s="1233"/>
      <c r="DS6" s="1233"/>
      <c r="DT6" s="1233"/>
      <c r="DU6" s="1233"/>
      <c r="DV6" s="1233"/>
      <c r="DW6" s="1233"/>
      <c r="DX6" s="1233"/>
      <c r="DY6" s="1233"/>
      <c r="DZ6" s="1233"/>
      <c r="EA6" s="1233"/>
      <c r="EB6" s="1233"/>
      <c r="EC6" s="1233"/>
      <c r="ED6" s="1233"/>
      <c r="EE6" s="1233"/>
      <c r="EF6" s="1233"/>
      <c r="EG6" s="1233"/>
      <c r="EH6" s="1233"/>
      <c r="EI6" s="1233"/>
      <c r="EJ6" s="1233"/>
      <c r="EK6" s="1233"/>
      <c r="EL6" s="1233"/>
      <c r="EM6" s="1233"/>
      <c r="EN6" s="1233"/>
      <c r="EO6" s="1233"/>
      <c r="EP6" s="1233"/>
      <c r="EQ6" s="1233"/>
      <c r="ER6" s="1233"/>
      <c r="ES6" s="1233"/>
      <c r="ET6" s="1233"/>
      <c r="EU6" s="1233"/>
      <c r="EV6" s="1233"/>
      <c r="EW6" s="1233"/>
      <c r="EX6" s="1233"/>
      <c r="EY6" s="1233"/>
      <c r="EZ6" s="1233"/>
      <c r="FA6" s="1233"/>
      <c r="FB6" s="1233"/>
      <c r="FC6" s="1233"/>
      <c r="FD6" s="1233"/>
      <c r="FE6" s="1233"/>
      <c r="FF6" s="1233"/>
      <c r="FG6" s="1233"/>
      <c r="FH6" s="178"/>
      <c r="FI6" s="178"/>
      <c r="FJ6" s="178"/>
    </row>
    <row r="7" spans="1:167" s="230" customFormat="1" ht="15.75" x14ac:dyDescent="0.2">
      <c r="A7" s="234"/>
      <c r="C7" s="201" t="s">
        <v>82</v>
      </c>
      <c r="D7" s="307">
        <f>+'INMUEBLES EQUIPOS Y RODADOS'!C7</f>
        <v>0</v>
      </c>
      <c r="E7" s="188"/>
      <c r="F7" s="208" t="s">
        <v>493</v>
      </c>
      <c r="G7" s="1191">
        <f>'Información de Cabecera'!F9</f>
        <v>42036</v>
      </c>
      <c r="H7" s="237"/>
      <c r="I7" s="238"/>
      <c r="J7" s="239"/>
      <c r="K7" s="105"/>
      <c r="L7" s="105"/>
      <c r="M7" s="105"/>
      <c r="N7" s="241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416"/>
      <c r="BE7" s="416"/>
      <c r="BG7" s="234"/>
      <c r="BH7" s="416"/>
      <c r="BL7" s="413"/>
      <c r="BM7" s="413"/>
      <c r="BN7" s="234"/>
      <c r="CD7" s="1248"/>
      <c r="CE7" s="1233"/>
      <c r="CF7" s="1233"/>
      <c r="CG7" s="1233"/>
      <c r="CH7" s="1233"/>
      <c r="CI7" s="1233"/>
      <c r="CJ7" s="1233"/>
      <c r="CK7" s="1233"/>
      <c r="CL7" s="1233"/>
      <c r="CM7" s="1233"/>
      <c r="CN7" s="1233"/>
      <c r="CO7" s="1233"/>
      <c r="CP7" s="1233"/>
      <c r="CQ7" s="1233"/>
      <c r="CR7" s="1233"/>
      <c r="CS7" s="1233"/>
      <c r="CT7" s="1233"/>
      <c r="CU7" s="1233"/>
      <c r="CV7" s="1233"/>
      <c r="CW7" s="1233"/>
      <c r="CX7" s="1233"/>
      <c r="CY7" s="1233"/>
      <c r="CZ7" s="1233"/>
      <c r="DA7" s="1233"/>
      <c r="DB7" s="1233"/>
      <c r="DC7" s="1233"/>
      <c r="DD7" s="1233"/>
      <c r="DE7" s="1233"/>
      <c r="DF7" s="1233"/>
      <c r="DG7" s="1233"/>
      <c r="DH7" s="1233"/>
      <c r="DI7" s="1233"/>
      <c r="DJ7" s="1233"/>
      <c r="DK7" s="1233"/>
      <c r="DL7" s="1233"/>
      <c r="DM7" s="1233"/>
      <c r="DN7" s="1233"/>
      <c r="DO7" s="1233"/>
      <c r="DP7" s="1233"/>
      <c r="DQ7" s="1233"/>
      <c r="DR7" s="1233"/>
      <c r="DS7" s="1233"/>
      <c r="DT7" s="1233"/>
      <c r="DU7" s="1233"/>
      <c r="DV7" s="1233"/>
      <c r="DW7" s="1233"/>
      <c r="DX7" s="1233"/>
      <c r="DY7" s="1233"/>
      <c r="DZ7" s="1233"/>
      <c r="EA7" s="1233"/>
      <c r="EB7" s="1233"/>
      <c r="EC7" s="1233"/>
      <c r="ED7" s="1233"/>
      <c r="EE7" s="1233"/>
      <c r="EF7" s="1233"/>
      <c r="EG7" s="1233"/>
      <c r="EH7" s="1233"/>
      <c r="EI7" s="1233"/>
      <c r="EJ7" s="1233"/>
      <c r="EK7" s="1233"/>
      <c r="EL7" s="1233"/>
      <c r="EM7" s="1233"/>
      <c r="EN7" s="1233"/>
      <c r="EO7" s="1233"/>
      <c r="EP7" s="1233"/>
      <c r="EQ7" s="1233"/>
      <c r="ER7" s="1233"/>
      <c r="ES7" s="1233"/>
      <c r="ET7" s="1233"/>
      <c r="EU7" s="1233"/>
      <c r="EV7" s="1233"/>
      <c r="EW7" s="1233"/>
      <c r="EX7" s="1233"/>
      <c r="EY7" s="1233"/>
      <c r="EZ7" s="1233"/>
      <c r="FA7" s="1233"/>
      <c r="FB7" s="1233"/>
      <c r="FC7" s="1233"/>
      <c r="FD7" s="1233"/>
      <c r="FE7" s="1233"/>
      <c r="FF7" s="1233"/>
      <c r="FG7" s="1233"/>
      <c r="FH7" s="178"/>
      <c r="FI7" s="178"/>
      <c r="FJ7" s="178"/>
    </row>
    <row r="8" spans="1:167" s="230" customFormat="1" ht="15.75" hidden="1" customHeight="1" x14ac:dyDescent="0.2">
      <c r="A8" s="234"/>
      <c r="C8" s="207" t="s">
        <v>81</v>
      </c>
      <c r="D8" s="305" t="e">
        <f>+'INMUEBLES EQUIPOS Y RODADOS'!C8</f>
        <v>#VALUE!</v>
      </c>
      <c r="E8" s="188"/>
      <c r="F8" s="237"/>
      <c r="G8" s="237"/>
      <c r="H8" s="237"/>
      <c r="I8" s="238"/>
      <c r="J8" s="239"/>
      <c r="K8" s="105"/>
      <c r="L8" s="105"/>
      <c r="M8" s="105"/>
      <c r="N8" s="241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416"/>
      <c r="BE8" s="416"/>
      <c r="BG8" s="234"/>
      <c r="BH8" s="416"/>
      <c r="BL8" s="413"/>
      <c r="BN8" s="234"/>
      <c r="CD8" s="1248"/>
      <c r="CE8" s="1233"/>
      <c r="CF8" s="1650" t="s">
        <v>505</v>
      </c>
      <c r="CG8" s="1651"/>
      <c r="CH8" s="1651"/>
      <c r="CI8" s="1651"/>
      <c r="CJ8" s="1651"/>
      <c r="CK8" s="1651"/>
      <c r="CL8" s="1651"/>
      <c r="CM8" s="1651"/>
      <c r="CN8" s="1651"/>
      <c r="CO8" s="1651"/>
      <c r="CP8" s="1651"/>
      <c r="CQ8" s="1651"/>
      <c r="CR8" s="1651"/>
      <c r="CS8" s="1651"/>
      <c r="CT8" s="1651"/>
      <c r="CU8" s="1651"/>
      <c r="CV8" s="1651"/>
      <c r="CW8" s="1651"/>
      <c r="CX8" s="1651"/>
      <c r="CY8" s="1651"/>
      <c r="CZ8" s="1651"/>
      <c r="DA8" s="1651"/>
      <c r="DB8" s="1651"/>
      <c r="DC8" s="1651"/>
      <c r="DD8" s="1651"/>
      <c r="DE8" s="1651"/>
      <c r="DF8" s="1651"/>
      <c r="DG8" s="1651"/>
      <c r="DH8" s="1651"/>
      <c r="DI8" s="1651"/>
      <c r="DJ8" s="1651"/>
      <c r="DK8" s="1651"/>
      <c r="DL8" s="1651"/>
      <c r="DM8" s="1651"/>
      <c r="DN8" s="1651"/>
      <c r="DO8" s="1651"/>
      <c r="DP8" s="1651"/>
      <c r="DQ8" s="1651"/>
      <c r="DR8" s="1651"/>
      <c r="DS8" s="1651"/>
      <c r="DT8" s="1651"/>
      <c r="DU8" s="1651"/>
      <c r="DV8" s="1651"/>
      <c r="DW8" s="1651"/>
      <c r="DX8" s="1651"/>
      <c r="DY8" s="1651"/>
      <c r="DZ8" s="1651"/>
      <c r="EA8" s="1651"/>
      <c r="EB8" s="1651"/>
      <c r="EC8" s="1651"/>
      <c r="ED8" s="1651"/>
      <c r="EE8" s="1651"/>
      <c r="EF8" s="1651"/>
      <c r="EG8" s="1651"/>
      <c r="EH8" s="1651"/>
      <c r="EI8" s="1651"/>
      <c r="EJ8" s="1651"/>
      <c r="EK8" s="1651"/>
      <c r="EL8" s="1651"/>
      <c r="EM8" s="1651"/>
      <c r="EN8" s="1651"/>
      <c r="EO8" s="1651"/>
      <c r="EP8" s="1651"/>
      <c r="EQ8" s="1651"/>
      <c r="ER8" s="1651"/>
      <c r="ES8" s="1651"/>
      <c r="ET8" s="1651"/>
      <c r="EU8" s="1651"/>
      <c r="EV8" s="1651"/>
      <c r="EW8" s="1651"/>
      <c r="EX8" s="1651"/>
      <c r="EY8" s="1651"/>
      <c r="EZ8" s="1651"/>
      <c r="FA8" s="1651"/>
      <c r="FB8" s="1651"/>
      <c r="FC8" s="1651"/>
      <c r="FD8" s="1651"/>
      <c r="FE8" s="1651"/>
      <c r="FF8" s="1651"/>
      <c r="FG8" s="1651"/>
      <c r="FH8" s="178"/>
      <c r="FI8" s="178"/>
      <c r="FJ8" s="178"/>
    </row>
    <row r="9" spans="1:167" s="230" customFormat="1" ht="15" customHeight="1" x14ac:dyDescent="0.2">
      <c r="A9" s="234"/>
      <c r="C9" s="208" t="s">
        <v>141</v>
      </c>
      <c r="D9" s="1146">
        <f>'INMUEBLES EQUIPOS Y RODADOS'!C9</f>
        <v>36</v>
      </c>
      <c r="E9" s="188"/>
      <c r="F9" s="234"/>
      <c r="G9" s="234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417"/>
      <c r="BE9" s="417"/>
      <c r="BG9" s="234"/>
      <c r="BH9" s="416"/>
      <c r="BO9" s="234"/>
      <c r="BP9" s="234"/>
      <c r="CD9" s="1248"/>
      <c r="CE9" s="1233"/>
      <c r="CF9" s="1652"/>
      <c r="CG9" s="1653"/>
      <c r="CH9" s="1653"/>
      <c r="CI9" s="1653"/>
      <c r="CJ9" s="1653"/>
      <c r="CK9" s="1653"/>
      <c r="CL9" s="1653"/>
      <c r="CM9" s="1653"/>
      <c r="CN9" s="1653"/>
      <c r="CO9" s="1653"/>
      <c r="CP9" s="1653"/>
      <c r="CQ9" s="1653"/>
      <c r="CR9" s="1653"/>
      <c r="CS9" s="1653"/>
      <c r="CT9" s="1653"/>
      <c r="CU9" s="1653"/>
      <c r="CV9" s="1653"/>
      <c r="CW9" s="1653"/>
      <c r="CX9" s="1653"/>
      <c r="CY9" s="1653"/>
      <c r="CZ9" s="1653"/>
      <c r="DA9" s="1653"/>
      <c r="DB9" s="1653"/>
      <c r="DC9" s="1653"/>
      <c r="DD9" s="1653"/>
      <c r="DE9" s="1653"/>
      <c r="DF9" s="1653"/>
      <c r="DG9" s="1653"/>
      <c r="DH9" s="1653"/>
      <c r="DI9" s="1653"/>
      <c r="DJ9" s="1653"/>
      <c r="DK9" s="1653"/>
      <c r="DL9" s="1653"/>
      <c r="DM9" s="1653"/>
      <c r="DN9" s="1653"/>
      <c r="DO9" s="1653"/>
      <c r="DP9" s="1653"/>
      <c r="DQ9" s="1653"/>
      <c r="DR9" s="1653"/>
      <c r="DS9" s="1653"/>
      <c r="DT9" s="1653"/>
      <c r="DU9" s="1653"/>
      <c r="DV9" s="1653"/>
      <c r="DW9" s="1653"/>
      <c r="DX9" s="1653"/>
      <c r="DY9" s="1653"/>
      <c r="DZ9" s="1653"/>
      <c r="EA9" s="1653"/>
      <c r="EB9" s="1653"/>
      <c r="EC9" s="1653"/>
      <c r="ED9" s="1653"/>
      <c r="EE9" s="1653"/>
      <c r="EF9" s="1653"/>
      <c r="EG9" s="1653"/>
      <c r="EH9" s="1653"/>
      <c r="EI9" s="1653"/>
      <c r="EJ9" s="1653"/>
      <c r="EK9" s="1653"/>
      <c r="EL9" s="1653"/>
      <c r="EM9" s="1653"/>
      <c r="EN9" s="1653"/>
      <c r="EO9" s="1653"/>
      <c r="EP9" s="1653"/>
      <c r="EQ9" s="1653"/>
      <c r="ER9" s="1653"/>
      <c r="ES9" s="1653"/>
      <c r="ET9" s="1653"/>
      <c r="EU9" s="1653"/>
      <c r="EV9" s="1653"/>
      <c r="EW9" s="1653"/>
      <c r="EX9" s="1653"/>
      <c r="EY9" s="1653"/>
      <c r="EZ9" s="1653"/>
      <c r="FA9" s="1653"/>
      <c r="FB9" s="1653"/>
      <c r="FC9" s="1653"/>
      <c r="FD9" s="1653"/>
      <c r="FE9" s="1653"/>
      <c r="FF9" s="1653"/>
      <c r="FG9" s="1653"/>
      <c r="FH9" s="1241"/>
      <c r="FI9" s="1241"/>
      <c r="FJ9" s="1241"/>
    </row>
    <row r="10" spans="1:167" s="230" customFormat="1" ht="16.5" customHeight="1" x14ac:dyDescent="0.2">
      <c r="A10" s="234"/>
      <c r="B10" s="234"/>
      <c r="C10" s="228"/>
      <c r="D10" s="242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417"/>
      <c r="BE10" s="417"/>
      <c r="BG10" s="234"/>
      <c r="BH10" s="417"/>
      <c r="BO10" s="234"/>
      <c r="BP10" s="234"/>
      <c r="CD10" s="1249"/>
      <c r="CE10" s="1240"/>
      <c r="CF10" s="1244" t="s">
        <v>503</v>
      </c>
      <c r="CG10" s="1244" t="s">
        <v>503</v>
      </c>
      <c r="CH10" s="1244" t="s">
        <v>503</v>
      </c>
      <c r="CI10" s="1244" t="s">
        <v>503</v>
      </c>
      <c r="CJ10" s="1244" t="s">
        <v>503</v>
      </c>
      <c r="CK10" s="1244" t="s">
        <v>503</v>
      </c>
      <c r="CL10" s="1244" t="s">
        <v>503</v>
      </c>
      <c r="CM10" s="1244" t="s">
        <v>503</v>
      </c>
      <c r="CN10" s="1244" t="s">
        <v>503</v>
      </c>
      <c r="CO10" s="1244" t="s">
        <v>503</v>
      </c>
      <c r="CP10" s="1244" t="s">
        <v>503</v>
      </c>
      <c r="CQ10" s="1244" t="s">
        <v>503</v>
      </c>
      <c r="CR10" s="1244" t="s">
        <v>503</v>
      </c>
      <c r="CS10" s="1244" t="s">
        <v>503</v>
      </c>
      <c r="CT10" s="1244" t="s">
        <v>503</v>
      </c>
      <c r="CU10" s="1244" t="s">
        <v>503</v>
      </c>
      <c r="CV10" s="1244" t="s">
        <v>503</v>
      </c>
      <c r="CW10" s="1244" t="s">
        <v>503</v>
      </c>
      <c r="CX10" s="1244" t="s">
        <v>503</v>
      </c>
      <c r="CY10" s="1244" t="s">
        <v>503</v>
      </c>
      <c r="CZ10" s="1244" t="s">
        <v>503</v>
      </c>
      <c r="DA10" s="1244" t="s">
        <v>503</v>
      </c>
      <c r="DB10" s="1244" t="s">
        <v>503</v>
      </c>
      <c r="DC10" s="1244" t="s">
        <v>503</v>
      </c>
      <c r="DD10" s="1244" t="s">
        <v>503</v>
      </c>
      <c r="DE10" s="1244" t="s">
        <v>503</v>
      </c>
      <c r="DF10" s="1244" t="s">
        <v>503</v>
      </c>
      <c r="DG10" s="1244" t="s">
        <v>503</v>
      </c>
      <c r="DH10" s="1244" t="s">
        <v>503</v>
      </c>
      <c r="DI10" s="1244" t="s">
        <v>503</v>
      </c>
      <c r="DJ10" s="1244" t="s">
        <v>503</v>
      </c>
      <c r="DK10" s="1244" t="s">
        <v>503</v>
      </c>
      <c r="DL10" s="1244" t="s">
        <v>503</v>
      </c>
      <c r="DM10" s="1244" t="s">
        <v>503</v>
      </c>
      <c r="DN10" s="1244" t="s">
        <v>503</v>
      </c>
      <c r="DO10" s="1244" t="s">
        <v>503</v>
      </c>
      <c r="DP10" s="1244" t="s">
        <v>503</v>
      </c>
      <c r="DQ10" s="1244" t="s">
        <v>503</v>
      </c>
      <c r="DR10" s="1244" t="s">
        <v>503</v>
      </c>
      <c r="DS10" s="1244" t="s">
        <v>503</v>
      </c>
      <c r="DT10" s="1244" t="s">
        <v>503</v>
      </c>
      <c r="DU10" s="1244" t="s">
        <v>503</v>
      </c>
      <c r="DV10" s="1244" t="s">
        <v>503</v>
      </c>
      <c r="DW10" s="1244" t="s">
        <v>503</v>
      </c>
      <c r="DX10" s="1244" t="s">
        <v>503</v>
      </c>
      <c r="DY10" s="1244" t="s">
        <v>503</v>
      </c>
      <c r="DZ10" s="1244" t="s">
        <v>503</v>
      </c>
      <c r="EA10" s="1244" t="s">
        <v>503</v>
      </c>
      <c r="EB10" s="1244" t="s">
        <v>503</v>
      </c>
      <c r="EC10" s="1244" t="s">
        <v>503</v>
      </c>
      <c r="ED10" s="1244" t="s">
        <v>503</v>
      </c>
      <c r="EE10" s="1244" t="s">
        <v>503</v>
      </c>
      <c r="EF10" s="1244" t="s">
        <v>503</v>
      </c>
      <c r="EG10" s="1244" t="s">
        <v>503</v>
      </c>
      <c r="EH10" s="1244" t="s">
        <v>503</v>
      </c>
      <c r="EI10" s="1244" t="s">
        <v>503</v>
      </c>
      <c r="EJ10" s="1244" t="s">
        <v>503</v>
      </c>
      <c r="EK10" s="1244" t="s">
        <v>503</v>
      </c>
      <c r="EL10" s="1244" t="s">
        <v>503</v>
      </c>
      <c r="EM10" s="1244" t="s">
        <v>503</v>
      </c>
      <c r="EN10" s="1244" t="s">
        <v>503</v>
      </c>
      <c r="EO10" s="1244" t="s">
        <v>503</v>
      </c>
      <c r="EP10" s="1244" t="s">
        <v>503</v>
      </c>
      <c r="EQ10" s="1244" t="s">
        <v>503</v>
      </c>
      <c r="ER10" s="1244" t="s">
        <v>503</v>
      </c>
      <c r="ES10" s="1244" t="s">
        <v>503</v>
      </c>
      <c r="ET10" s="1244" t="s">
        <v>503</v>
      </c>
      <c r="EU10" s="1244" t="s">
        <v>503</v>
      </c>
      <c r="EV10" s="1244" t="s">
        <v>503</v>
      </c>
      <c r="EW10" s="1244" t="s">
        <v>503</v>
      </c>
      <c r="EX10" s="1244" t="s">
        <v>503</v>
      </c>
      <c r="EY10" s="1244" t="s">
        <v>503</v>
      </c>
      <c r="EZ10" s="1244" t="s">
        <v>503</v>
      </c>
      <c r="FA10" s="1244" t="s">
        <v>503</v>
      </c>
      <c r="FB10" s="1244" t="s">
        <v>503</v>
      </c>
      <c r="FC10" s="1244" t="s">
        <v>503</v>
      </c>
      <c r="FD10" s="1244" t="s">
        <v>503</v>
      </c>
      <c r="FE10" s="1244" t="s">
        <v>503</v>
      </c>
      <c r="FF10" s="1244" t="s">
        <v>503</v>
      </c>
      <c r="FG10" s="1244" t="s">
        <v>503</v>
      </c>
      <c r="FH10" s="1242"/>
      <c r="FI10" s="1242"/>
      <c r="FJ10" s="1242"/>
    </row>
    <row r="11" spans="1:167" s="230" customFormat="1" ht="13.5" customHeight="1" thickBot="1" x14ac:dyDescent="0.25">
      <c r="A11" s="234"/>
      <c r="B11" s="234"/>
      <c r="C11" s="228"/>
      <c r="D11" s="242"/>
      <c r="E11" s="234"/>
      <c r="F11" s="234"/>
      <c r="G11" s="878" t="s">
        <v>430</v>
      </c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4"/>
      <c r="AB11" s="234"/>
      <c r="AC11" s="234"/>
      <c r="AD11" s="234"/>
      <c r="AE11" s="234"/>
      <c r="AF11" s="234"/>
      <c r="AG11" s="234"/>
      <c r="AH11" s="234"/>
      <c r="AI11" s="234"/>
      <c r="AJ11" s="234"/>
      <c r="AK11" s="234"/>
      <c r="AL11" s="234"/>
      <c r="AM11" s="234"/>
      <c r="AN11" s="234"/>
      <c r="AO11" s="234"/>
      <c r="AP11" s="234"/>
      <c r="AQ11" s="234"/>
      <c r="AR11" s="234"/>
      <c r="AS11" s="234"/>
      <c r="AT11" s="234"/>
      <c r="AU11" s="234"/>
      <c r="AV11" s="234"/>
      <c r="AW11" s="234"/>
      <c r="AX11" s="234"/>
      <c r="AY11" s="234"/>
      <c r="AZ11" s="234"/>
      <c r="BA11" s="234"/>
      <c r="BB11" s="234"/>
      <c r="BC11" s="234"/>
      <c r="BD11" s="234"/>
      <c r="BE11" s="234"/>
      <c r="BG11" s="234"/>
      <c r="BL11" s="414"/>
      <c r="BO11" s="234"/>
      <c r="BP11" s="234"/>
      <c r="CD11" s="1248"/>
      <c r="CE11" s="1233"/>
      <c r="CF11" s="1245">
        <v>1</v>
      </c>
      <c r="CG11" s="1245">
        <v>2</v>
      </c>
      <c r="CH11" s="1245">
        <v>3</v>
      </c>
      <c r="CI11" s="1245">
        <v>4</v>
      </c>
      <c r="CJ11" s="1245">
        <v>5</v>
      </c>
      <c r="CK11" s="1245">
        <v>6</v>
      </c>
      <c r="CL11" s="1245">
        <v>7</v>
      </c>
      <c r="CM11" s="1245">
        <v>8</v>
      </c>
      <c r="CN11" s="1245">
        <v>9</v>
      </c>
      <c r="CO11" s="1245">
        <v>10</v>
      </c>
      <c r="CP11" s="1245">
        <v>11</v>
      </c>
      <c r="CQ11" s="1245">
        <v>12</v>
      </c>
      <c r="CR11" s="1245">
        <v>13</v>
      </c>
      <c r="CS11" s="1245">
        <v>14</v>
      </c>
      <c r="CT11" s="1245">
        <v>15</v>
      </c>
      <c r="CU11" s="1245">
        <v>16</v>
      </c>
      <c r="CV11" s="1245">
        <v>17</v>
      </c>
      <c r="CW11" s="1245">
        <v>18</v>
      </c>
      <c r="CX11" s="1245">
        <v>19</v>
      </c>
      <c r="CY11" s="1245">
        <v>20</v>
      </c>
      <c r="CZ11" s="1245">
        <v>21</v>
      </c>
      <c r="DA11" s="1245">
        <v>22</v>
      </c>
      <c r="DB11" s="1245">
        <v>23</v>
      </c>
      <c r="DC11" s="1245">
        <v>24</v>
      </c>
      <c r="DD11" s="1245">
        <v>25</v>
      </c>
      <c r="DE11" s="1245">
        <v>26</v>
      </c>
      <c r="DF11" s="1245">
        <v>27</v>
      </c>
      <c r="DG11" s="1245">
        <v>28</v>
      </c>
      <c r="DH11" s="1245">
        <v>29</v>
      </c>
      <c r="DI11" s="1245">
        <v>30</v>
      </c>
      <c r="DJ11" s="1245">
        <v>31</v>
      </c>
      <c r="DK11" s="1245">
        <v>32</v>
      </c>
      <c r="DL11" s="1245">
        <v>33</v>
      </c>
      <c r="DM11" s="1245">
        <v>34</v>
      </c>
      <c r="DN11" s="1245">
        <v>35</v>
      </c>
      <c r="DO11" s="1245">
        <v>36</v>
      </c>
      <c r="DP11" s="1245">
        <v>37</v>
      </c>
      <c r="DQ11" s="1245">
        <v>38</v>
      </c>
      <c r="DR11" s="1245">
        <v>39</v>
      </c>
      <c r="DS11" s="1245">
        <v>40</v>
      </c>
      <c r="DT11" s="1245">
        <v>41</v>
      </c>
      <c r="DU11" s="1245">
        <v>42</v>
      </c>
      <c r="DV11" s="1245">
        <v>43</v>
      </c>
      <c r="DW11" s="1245">
        <v>44</v>
      </c>
      <c r="DX11" s="1245">
        <v>45</v>
      </c>
      <c r="DY11" s="1245">
        <v>46</v>
      </c>
      <c r="DZ11" s="1245">
        <v>47</v>
      </c>
      <c r="EA11" s="1245">
        <v>48</v>
      </c>
      <c r="EB11" s="1245">
        <v>49</v>
      </c>
      <c r="EC11" s="1245">
        <v>50</v>
      </c>
      <c r="ED11" s="1245">
        <v>51</v>
      </c>
      <c r="EE11" s="1245">
        <v>52</v>
      </c>
      <c r="EF11" s="1245">
        <v>53</v>
      </c>
      <c r="EG11" s="1245">
        <v>54</v>
      </c>
      <c r="EH11" s="1245">
        <v>55</v>
      </c>
      <c r="EI11" s="1245">
        <v>56</v>
      </c>
      <c r="EJ11" s="1245">
        <v>57</v>
      </c>
      <c r="EK11" s="1245">
        <v>58</v>
      </c>
      <c r="EL11" s="1245">
        <v>59</v>
      </c>
      <c r="EM11" s="1245">
        <v>60</v>
      </c>
      <c r="EN11" s="1245">
        <v>61</v>
      </c>
      <c r="EO11" s="1245">
        <v>62</v>
      </c>
      <c r="EP11" s="1245">
        <v>63</v>
      </c>
      <c r="EQ11" s="1245">
        <v>64</v>
      </c>
      <c r="ER11" s="1245">
        <v>65</v>
      </c>
      <c r="ES11" s="1245">
        <v>66</v>
      </c>
      <c r="ET11" s="1245">
        <v>67</v>
      </c>
      <c r="EU11" s="1245">
        <v>68</v>
      </c>
      <c r="EV11" s="1245">
        <v>69</v>
      </c>
      <c r="EW11" s="1245">
        <v>70</v>
      </c>
      <c r="EX11" s="1245">
        <v>71</v>
      </c>
      <c r="EY11" s="1245">
        <v>72</v>
      </c>
      <c r="EZ11" s="1245">
        <v>73</v>
      </c>
      <c r="FA11" s="1245">
        <v>74</v>
      </c>
      <c r="FB11" s="1245">
        <v>75</v>
      </c>
      <c r="FC11" s="1245">
        <v>76</v>
      </c>
      <c r="FD11" s="1245">
        <v>77</v>
      </c>
      <c r="FE11" s="1245">
        <v>78</v>
      </c>
      <c r="FF11" s="1245">
        <v>79</v>
      </c>
      <c r="FG11" s="1245">
        <v>80</v>
      </c>
      <c r="FH11" s="1243"/>
      <c r="FI11" s="1243"/>
      <c r="FJ11" s="1243"/>
    </row>
    <row r="12" spans="1:167" ht="21.75" customHeight="1" thickTop="1" thickBot="1" x14ac:dyDescent="0.3">
      <c r="A12" s="243"/>
      <c r="B12" s="243"/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4" t="s">
        <v>15</v>
      </c>
      <c r="S12" s="244" t="s">
        <v>15</v>
      </c>
      <c r="T12" s="245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7" t="s">
        <v>191</v>
      </c>
      <c r="AH12" s="246"/>
      <c r="AI12" s="246"/>
      <c r="AJ12" s="246"/>
      <c r="AK12" s="246"/>
      <c r="AL12" s="246"/>
      <c r="AM12" s="246"/>
      <c r="AN12" s="246"/>
      <c r="AO12" s="247"/>
      <c r="AP12" s="246"/>
      <c r="AQ12" s="246"/>
      <c r="AR12" s="246"/>
      <c r="AS12" s="246"/>
      <c r="AT12" s="248"/>
      <c r="AU12" s="248"/>
      <c r="AV12" s="246"/>
      <c r="AW12" s="245"/>
      <c r="AX12" s="246"/>
      <c r="AY12" s="246"/>
      <c r="AZ12" s="246"/>
      <c r="BA12" s="246"/>
      <c r="BB12" s="246"/>
      <c r="BC12" s="246"/>
      <c r="BD12" s="247" t="s">
        <v>192</v>
      </c>
      <c r="BE12" s="246"/>
      <c r="BF12" s="246"/>
      <c r="BG12" s="247"/>
      <c r="BH12" s="246"/>
      <c r="BI12" s="246"/>
      <c r="BJ12" s="249"/>
      <c r="BK12" s="1654" t="s">
        <v>233</v>
      </c>
      <c r="BL12" s="1654" t="s">
        <v>276</v>
      </c>
      <c r="BM12" s="1659" t="s">
        <v>274</v>
      </c>
      <c r="BN12" s="1661" t="s">
        <v>195</v>
      </c>
      <c r="BO12" s="1654" t="s">
        <v>196</v>
      </c>
      <c r="BP12" s="1654" t="s">
        <v>282</v>
      </c>
      <c r="BQ12" s="250" t="s">
        <v>128</v>
      </c>
      <c r="BR12" s="1656" t="s">
        <v>172</v>
      </c>
      <c r="BS12" s="251"/>
      <c r="BT12" s="252"/>
      <c r="BU12" s="252"/>
      <c r="BV12" s="243"/>
      <c r="CF12" s="1649" t="str">
        <f>VLOOKUP(CF11,'APROPIACION A PRECIOS'!$B$14:$C$93,2,0)</f>
        <v>Precio por el “Servicio de PH en ChSN día hábil operativo”, en un todo de acuerdo con las Bases del presente Pedido de Precios.-</v>
      </c>
      <c r="CG12" s="1649" t="str">
        <f>VLOOKUP(CG11,'APROPIACION A PRECIOS'!$B$14:$C$93,2,0)</f>
        <v>Precio por el “Servicio de PH en ChSN día stand by”, en un todo de acuerdo con las Bases del presente Pedido de Precios.-</v>
      </c>
      <c r="CH12" s="1649" t="str">
        <f>VLOOKUP(CH11,'APROPIACION A PRECIOS'!$B$14:$C$93,2,0)</f>
        <v>Precio por el “Servicio de PH en PH día hábil operativo”, en un todo de acuerdo con las Bases del presente Pedido de Precios.-</v>
      </c>
      <c r="CI12" s="1649" t="str">
        <f>VLOOKUP(CI11,'APROPIACION A PRECIOS'!$B$14:$C$93,2,0)</f>
        <v>Precio por el “Servicio de PH en PH día stand by”, en un todo de acuerdo con las Bases del presente Pedido de Precios.-</v>
      </c>
      <c r="CJ12" s="1649" t="str">
        <f>VLOOKUP(CJ11,'APROPIACION A PRECIOS'!$B$14:$C$93,2,0)</f>
        <v>Precio por el “Servicio de PH en VAM día hábil operativo”, en un todo de acuerdo con las Bases del presente Pedido de Precios.-</v>
      </c>
      <c r="CK12" s="1649" t="str">
        <f>VLOOKUP(CK11,'APROPIACION A PRECIOS'!$B$14:$C$93,2,0)</f>
        <v>Precio por el “Servicio de PH en VAM día stand by”, en un todo de acuerdo con las Bases del presente Pedido de Precios.-</v>
      </c>
      <c r="CL12" s="1649">
        <f>VLOOKUP(CL11,'APROPIACION A PRECIOS'!$B$14:$C$93,2,0)</f>
        <v>0</v>
      </c>
      <c r="CM12" s="1649">
        <f>VLOOKUP(CM11,'APROPIACION A PRECIOS'!$B$14:$C$93,2,0)</f>
        <v>0</v>
      </c>
      <c r="CN12" s="1649">
        <f>VLOOKUP(CN11,'APROPIACION A PRECIOS'!$B$14:$C$93,2,0)</f>
        <v>0</v>
      </c>
      <c r="CO12" s="1649">
        <f>VLOOKUP(CO11,'APROPIACION A PRECIOS'!$B$14:$C$93,2,0)</f>
        <v>0</v>
      </c>
      <c r="CP12" s="1649">
        <f>VLOOKUP(CP11,'APROPIACION A PRECIOS'!$B$14:$C$93,2,0)</f>
        <v>0</v>
      </c>
      <c r="CQ12" s="1649">
        <f>VLOOKUP(CQ11,'APROPIACION A PRECIOS'!$B$14:$C$93,2,0)</f>
        <v>0</v>
      </c>
      <c r="CR12" s="1649">
        <f>VLOOKUP(CR11,'APROPIACION A PRECIOS'!$B$14:$C$93,2,0)</f>
        <v>0</v>
      </c>
      <c r="CS12" s="1649">
        <f>VLOOKUP(CS11,'APROPIACION A PRECIOS'!$B$14:$C$93,2,0)</f>
        <v>0</v>
      </c>
      <c r="CT12" s="1649">
        <f>VLOOKUP(CT11,'APROPIACION A PRECIOS'!$B$14:$C$93,2,0)</f>
        <v>0</v>
      </c>
      <c r="CU12" s="1649">
        <f>VLOOKUP(CU11,'APROPIACION A PRECIOS'!$B$14:$C$93,2,0)</f>
        <v>0</v>
      </c>
      <c r="CV12" s="1649">
        <f>VLOOKUP(CV11,'APROPIACION A PRECIOS'!$B$14:$C$93,2,0)</f>
        <v>0</v>
      </c>
      <c r="CW12" s="1649">
        <f>VLOOKUP(CW11,'APROPIACION A PRECIOS'!$B$14:$C$93,2,0)</f>
        <v>0</v>
      </c>
      <c r="CX12" s="1649">
        <f>VLOOKUP(CX11,'APROPIACION A PRECIOS'!$B$14:$C$93,2,0)</f>
        <v>0</v>
      </c>
      <c r="CY12" s="1649">
        <f>VLOOKUP(CY11,'APROPIACION A PRECIOS'!$B$14:$C$93,2,0)</f>
        <v>0</v>
      </c>
      <c r="CZ12" s="1649">
        <f>VLOOKUP(CZ11,'APROPIACION A PRECIOS'!$B$14:$C$93,2,0)</f>
        <v>0</v>
      </c>
      <c r="DA12" s="1649">
        <f>VLOOKUP(DA11,'APROPIACION A PRECIOS'!$B$14:$C$93,2,0)</f>
        <v>0</v>
      </c>
      <c r="DB12" s="1649">
        <f>VLOOKUP(DB11,'APROPIACION A PRECIOS'!$B$14:$C$93,2,0)</f>
        <v>0</v>
      </c>
      <c r="DC12" s="1649">
        <f>VLOOKUP(DC11,'APROPIACION A PRECIOS'!$B$14:$C$93,2,0)</f>
        <v>0</v>
      </c>
      <c r="DD12" s="1649">
        <f>VLOOKUP(DD11,'APROPIACION A PRECIOS'!$B$14:$C$93,2,0)</f>
        <v>0</v>
      </c>
      <c r="DE12" s="1649">
        <f>VLOOKUP(DE11,'APROPIACION A PRECIOS'!$B$14:$C$93,2,0)</f>
        <v>0</v>
      </c>
      <c r="DF12" s="1649">
        <f>VLOOKUP(DF11,'APROPIACION A PRECIOS'!$B$14:$C$93,2,0)</f>
        <v>0</v>
      </c>
      <c r="DG12" s="1649">
        <f>VLOOKUP(DG11,'APROPIACION A PRECIOS'!$B$14:$C$93,2,0)</f>
        <v>0</v>
      </c>
      <c r="DH12" s="1649">
        <f>VLOOKUP(DH11,'APROPIACION A PRECIOS'!$B$14:$C$93,2,0)</f>
        <v>0</v>
      </c>
      <c r="DI12" s="1649">
        <f>VLOOKUP(DI11,'APROPIACION A PRECIOS'!$B$14:$C$93,2,0)</f>
        <v>0</v>
      </c>
      <c r="DJ12" s="1649">
        <f>VLOOKUP(DJ11,'APROPIACION A PRECIOS'!$B$14:$C$93,2,0)</f>
        <v>0</v>
      </c>
      <c r="DK12" s="1649">
        <f>VLOOKUP(DK11,'APROPIACION A PRECIOS'!$B$14:$C$93,2,0)</f>
        <v>0</v>
      </c>
      <c r="DL12" s="1649">
        <f>VLOOKUP(DL11,'APROPIACION A PRECIOS'!$B$14:$C$93,2,0)</f>
        <v>0</v>
      </c>
      <c r="DM12" s="1649">
        <f>VLOOKUP(DM11,'APROPIACION A PRECIOS'!$B$14:$C$93,2,0)</f>
        <v>0</v>
      </c>
      <c r="DN12" s="1649">
        <f>VLOOKUP(DN11,'APROPIACION A PRECIOS'!$B$14:$C$93,2,0)</f>
        <v>0</v>
      </c>
      <c r="DO12" s="1649">
        <f>VLOOKUP(DO11,'APROPIACION A PRECIOS'!$B$14:$C$93,2,0)</f>
        <v>0</v>
      </c>
      <c r="DP12" s="1649">
        <f>VLOOKUP(DP11,'APROPIACION A PRECIOS'!$B$14:$C$93,2,0)</f>
        <v>0</v>
      </c>
      <c r="DQ12" s="1649">
        <f>VLOOKUP(DQ11,'APROPIACION A PRECIOS'!$B$14:$C$93,2,0)</f>
        <v>0</v>
      </c>
      <c r="DR12" s="1649">
        <f>VLOOKUP(DR11,'APROPIACION A PRECIOS'!$B$14:$C$93,2,0)</f>
        <v>0</v>
      </c>
      <c r="DS12" s="1649">
        <f>VLOOKUP(DS11,'APROPIACION A PRECIOS'!$B$14:$C$93,2,0)</f>
        <v>0</v>
      </c>
      <c r="DT12" s="1649">
        <f>VLOOKUP(DT11,'APROPIACION A PRECIOS'!$B$14:$C$93,2,0)</f>
        <v>0</v>
      </c>
      <c r="DU12" s="1649">
        <f>VLOOKUP(DU11,'APROPIACION A PRECIOS'!$B$14:$C$93,2,0)</f>
        <v>0</v>
      </c>
      <c r="DV12" s="1649">
        <f>VLOOKUP(DV11,'APROPIACION A PRECIOS'!$B$14:$C$93,2,0)</f>
        <v>0</v>
      </c>
      <c r="DW12" s="1649">
        <f>VLOOKUP(DW11,'APROPIACION A PRECIOS'!$B$14:$C$93,2,0)</f>
        <v>0</v>
      </c>
      <c r="DX12" s="1649">
        <f>VLOOKUP(DX11,'APROPIACION A PRECIOS'!$B$14:$C$93,2,0)</f>
        <v>0</v>
      </c>
      <c r="DY12" s="1649">
        <f>VLOOKUP(DY11,'APROPIACION A PRECIOS'!$B$14:$C$93,2,0)</f>
        <v>0</v>
      </c>
      <c r="DZ12" s="1649">
        <f>VLOOKUP(DZ11,'APROPIACION A PRECIOS'!$B$14:$C$93,2,0)</f>
        <v>0</v>
      </c>
      <c r="EA12" s="1649">
        <f>VLOOKUP(EA11,'APROPIACION A PRECIOS'!$B$14:$C$93,2,0)</f>
        <v>0</v>
      </c>
      <c r="EB12" s="1649">
        <f>VLOOKUP(EB11,'APROPIACION A PRECIOS'!$B$14:$C$93,2,0)</f>
        <v>0</v>
      </c>
      <c r="EC12" s="1649">
        <f>VLOOKUP(EC11,'APROPIACION A PRECIOS'!$B$14:$C$93,2,0)</f>
        <v>0</v>
      </c>
      <c r="ED12" s="1649">
        <f>VLOOKUP(ED11,'APROPIACION A PRECIOS'!$B$14:$C$93,2,0)</f>
        <v>0</v>
      </c>
      <c r="EE12" s="1649">
        <f>VLOOKUP(EE11,'APROPIACION A PRECIOS'!$B$14:$C$93,2,0)</f>
        <v>0</v>
      </c>
      <c r="EF12" s="1649">
        <f>VLOOKUP(EF11,'APROPIACION A PRECIOS'!$B$14:$C$93,2,0)</f>
        <v>0</v>
      </c>
      <c r="EG12" s="1649">
        <f>VLOOKUP(EG11,'APROPIACION A PRECIOS'!$B$14:$C$93,2,0)</f>
        <v>0</v>
      </c>
      <c r="EH12" s="1649">
        <f>VLOOKUP(EH11,'APROPIACION A PRECIOS'!$B$14:$C$93,2,0)</f>
        <v>0</v>
      </c>
      <c r="EI12" s="1649">
        <f>VLOOKUP(EI11,'APROPIACION A PRECIOS'!$B$14:$C$93,2,0)</f>
        <v>0</v>
      </c>
      <c r="EJ12" s="1649">
        <f>VLOOKUP(EJ11,'APROPIACION A PRECIOS'!$B$14:$C$93,2,0)</f>
        <v>0</v>
      </c>
      <c r="EK12" s="1649">
        <f>VLOOKUP(EK11,'APROPIACION A PRECIOS'!$B$14:$C$93,2,0)</f>
        <v>0</v>
      </c>
      <c r="EL12" s="1649">
        <f>VLOOKUP(EL11,'APROPIACION A PRECIOS'!$B$14:$C$93,2,0)</f>
        <v>0</v>
      </c>
      <c r="EM12" s="1649">
        <f>VLOOKUP(EM11,'APROPIACION A PRECIOS'!$B$14:$C$93,2,0)</f>
        <v>0</v>
      </c>
      <c r="EN12" s="1649">
        <f>VLOOKUP(EN11,'APROPIACION A PRECIOS'!$B$14:$C$93,2,0)</f>
        <v>0</v>
      </c>
      <c r="EO12" s="1649">
        <f>VLOOKUP(EO11,'APROPIACION A PRECIOS'!$B$14:$C$93,2,0)</f>
        <v>0</v>
      </c>
      <c r="EP12" s="1649">
        <f>VLOOKUP(EP11,'APROPIACION A PRECIOS'!$B$14:$C$93,2,0)</f>
        <v>0</v>
      </c>
      <c r="EQ12" s="1649">
        <f>VLOOKUP(EQ11,'APROPIACION A PRECIOS'!$B$14:$C$93,2,0)</f>
        <v>0</v>
      </c>
      <c r="ER12" s="1649">
        <f>VLOOKUP(ER11,'APROPIACION A PRECIOS'!$B$14:$C$93,2,0)</f>
        <v>0</v>
      </c>
      <c r="ES12" s="1649">
        <f>VLOOKUP(ES11,'APROPIACION A PRECIOS'!$B$14:$C$93,2,0)</f>
        <v>0</v>
      </c>
      <c r="ET12" s="1649">
        <f>VLOOKUP(ET11,'APROPIACION A PRECIOS'!$B$14:$C$93,2,0)</f>
        <v>0</v>
      </c>
      <c r="EU12" s="1649">
        <f>VLOOKUP(EU11,'APROPIACION A PRECIOS'!$B$14:$C$93,2,0)</f>
        <v>0</v>
      </c>
      <c r="EV12" s="1649">
        <f>VLOOKUP(EV11,'APROPIACION A PRECIOS'!$B$14:$C$93,2,0)</f>
        <v>0</v>
      </c>
      <c r="EW12" s="1649">
        <f>VLOOKUP(EW11,'APROPIACION A PRECIOS'!$B$14:$C$93,2,0)</f>
        <v>0</v>
      </c>
      <c r="EX12" s="1649">
        <f>VLOOKUP(EX11,'APROPIACION A PRECIOS'!$B$14:$C$93,2,0)</f>
        <v>0</v>
      </c>
      <c r="EY12" s="1649">
        <f>VLOOKUP(EY11,'APROPIACION A PRECIOS'!$B$14:$C$93,2,0)</f>
        <v>0</v>
      </c>
      <c r="EZ12" s="1649">
        <f>VLOOKUP(EZ11,'APROPIACION A PRECIOS'!$B$14:$C$93,2,0)</f>
        <v>0</v>
      </c>
      <c r="FA12" s="1649">
        <f>VLOOKUP(FA11,'APROPIACION A PRECIOS'!$B$14:$C$93,2,0)</f>
        <v>0</v>
      </c>
      <c r="FB12" s="1649">
        <f>VLOOKUP(FB11,'APROPIACION A PRECIOS'!$B$14:$C$93,2,0)</f>
        <v>0</v>
      </c>
      <c r="FC12" s="1649">
        <f>VLOOKUP(FC11,'APROPIACION A PRECIOS'!$B$14:$C$93,2,0)</f>
        <v>0</v>
      </c>
      <c r="FD12" s="1649">
        <f>VLOOKUP(FD11,'APROPIACION A PRECIOS'!$B$14:$C$93,2,0)</f>
        <v>0</v>
      </c>
      <c r="FE12" s="1649">
        <f>VLOOKUP(FE11,'APROPIACION A PRECIOS'!$B$14:$C$93,2,0)</f>
        <v>0</v>
      </c>
      <c r="FF12" s="1649">
        <f>VLOOKUP(FF11,'APROPIACION A PRECIOS'!$B$14:$C$93,2,0)</f>
        <v>0</v>
      </c>
      <c r="FG12" s="1649">
        <f>VLOOKUP(FG11,'APROPIACION A PRECIOS'!$B$14:$C$93,2,0)</f>
        <v>0</v>
      </c>
    </row>
    <row r="13" spans="1:167" ht="79.5" customHeight="1" thickTop="1" thickBot="1" x14ac:dyDescent="0.25">
      <c r="A13" s="254" t="s">
        <v>66</v>
      </c>
      <c r="B13" s="255" t="s">
        <v>77</v>
      </c>
      <c r="C13" s="255" t="s">
        <v>69</v>
      </c>
      <c r="D13" s="255" t="s">
        <v>230</v>
      </c>
      <c r="E13" s="255" t="s">
        <v>68</v>
      </c>
      <c r="F13" s="255" t="s">
        <v>39</v>
      </c>
      <c r="G13" s="255" t="s">
        <v>41</v>
      </c>
      <c r="H13" s="255" t="s">
        <v>199</v>
      </c>
      <c r="I13" s="255" t="s">
        <v>67</v>
      </c>
      <c r="J13" s="255" t="s">
        <v>60</v>
      </c>
      <c r="K13" s="255" t="s">
        <v>44</v>
      </c>
      <c r="L13" s="255" t="s">
        <v>46</v>
      </c>
      <c r="M13" s="255" t="s">
        <v>169</v>
      </c>
      <c r="N13" s="255" t="s">
        <v>131</v>
      </c>
      <c r="O13" s="255" t="s">
        <v>285</v>
      </c>
      <c r="P13" s="255" t="s">
        <v>61</v>
      </c>
      <c r="Q13" s="256" t="s">
        <v>208</v>
      </c>
      <c r="R13" s="904" t="s">
        <v>134</v>
      </c>
      <c r="S13" s="904" t="s">
        <v>132</v>
      </c>
      <c r="T13" s="255" t="s">
        <v>170</v>
      </c>
      <c r="U13" s="255" t="s">
        <v>38</v>
      </c>
      <c r="V13" s="255" t="s">
        <v>70</v>
      </c>
      <c r="W13" s="255" t="s">
        <v>203</v>
      </c>
      <c r="X13" s="255" t="s">
        <v>71</v>
      </c>
      <c r="Y13" s="255" t="s">
        <v>498</v>
      </c>
      <c r="Z13" s="1129" t="s">
        <v>482</v>
      </c>
      <c r="AA13" s="255" t="s">
        <v>483</v>
      </c>
      <c r="AB13" s="1129" t="s">
        <v>470</v>
      </c>
      <c r="AC13" s="255" t="s">
        <v>471</v>
      </c>
      <c r="AD13" s="1129" t="s">
        <v>472</v>
      </c>
      <c r="AE13" s="255" t="s">
        <v>473</v>
      </c>
      <c r="AF13" s="1128" t="s">
        <v>474</v>
      </c>
      <c r="AG13" s="255" t="s">
        <v>475</v>
      </c>
      <c r="AH13" s="1128" t="s">
        <v>500</v>
      </c>
      <c r="AI13" s="255" t="s">
        <v>485</v>
      </c>
      <c r="AJ13" s="1128" t="s">
        <v>501</v>
      </c>
      <c r="AK13" s="255" t="s">
        <v>487</v>
      </c>
      <c r="AL13" s="255" t="s">
        <v>458</v>
      </c>
      <c r="AM13" s="255" t="s">
        <v>51</v>
      </c>
      <c r="AN13" s="255" t="s">
        <v>499</v>
      </c>
      <c r="AO13" s="255" t="s">
        <v>462</v>
      </c>
      <c r="AP13" s="255" t="s">
        <v>85</v>
      </c>
      <c r="AQ13" s="255" t="s">
        <v>72</v>
      </c>
      <c r="AR13" s="256" t="s">
        <v>73</v>
      </c>
      <c r="AS13" s="1138" t="s">
        <v>459</v>
      </c>
      <c r="AT13" s="1138" t="s">
        <v>460</v>
      </c>
      <c r="AU13" s="255" t="s">
        <v>171</v>
      </c>
      <c r="AV13" s="1138" t="s">
        <v>484</v>
      </c>
      <c r="AW13" s="1127" t="s">
        <v>476</v>
      </c>
      <c r="AX13" s="257" t="s">
        <v>477</v>
      </c>
      <c r="AY13" s="1129" t="s">
        <v>478</v>
      </c>
      <c r="AZ13" s="255" t="s">
        <v>479</v>
      </c>
      <c r="BA13" s="1129" t="s">
        <v>480</v>
      </c>
      <c r="BB13" s="255" t="s">
        <v>481</v>
      </c>
      <c r="BC13" s="255"/>
      <c r="BD13" s="255" t="s">
        <v>275</v>
      </c>
      <c r="BE13" s="255" t="s">
        <v>75</v>
      </c>
      <c r="BF13" s="255" t="s">
        <v>74</v>
      </c>
      <c r="BG13" s="255" t="s">
        <v>64</v>
      </c>
      <c r="BH13" s="258" t="s">
        <v>171</v>
      </c>
      <c r="BI13" s="258" t="s">
        <v>486</v>
      </c>
      <c r="BJ13" s="258" t="s">
        <v>461</v>
      </c>
      <c r="BK13" s="1658"/>
      <c r="BL13" s="1658"/>
      <c r="BM13" s="1660"/>
      <c r="BN13" s="1662" t="s">
        <v>14</v>
      </c>
      <c r="BO13" s="1655"/>
      <c r="BP13" s="1655"/>
      <c r="BQ13" s="259" t="s">
        <v>277</v>
      </c>
      <c r="BR13" s="1657"/>
      <c r="BS13" s="255" t="s">
        <v>147</v>
      </c>
      <c r="BT13" s="255" t="s">
        <v>86</v>
      </c>
      <c r="BU13" s="255" t="s">
        <v>87</v>
      </c>
      <c r="BV13" s="257" t="s">
        <v>40</v>
      </c>
      <c r="BW13" s="257" t="s">
        <v>263</v>
      </c>
      <c r="BX13" s="257" t="s">
        <v>264</v>
      </c>
      <c r="BY13" s="257" t="s">
        <v>296</v>
      </c>
      <c r="BZ13" s="257" t="s">
        <v>265</v>
      </c>
      <c r="CA13" s="257" t="s">
        <v>384</v>
      </c>
      <c r="CB13" s="257" t="s">
        <v>385</v>
      </c>
      <c r="CF13" s="1633"/>
      <c r="CG13" s="1633"/>
      <c r="CH13" s="1633"/>
      <c r="CI13" s="1633"/>
      <c r="CJ13" s="1633"/>
      <c r="CK13" s="1633"/>
      <c r="CL13" s="1633"/>
      <c r="CM13" s="1633"/>
      <c r="CN13" s="1633"/>
      <c r="CO13" s="1633"/>
      <c r="CP13" s="1633"/>
      <c r="CQ13" s="1633"/>
      <c r="CR13" s="1633"/>
      <c r="CS13" s="1633"/>
      <c r="CT13" s="1633"/>
      <c r="CU13" s="1633"/>
      <c r="CV13" s="1633"/>
      <c r="CW13" s="1633"/>
      <c r="CX13" s="1633"/>
      <c r="CY13" s="1633"/>
      <c r="CZ13" s="1633"/>
      <c r="DA13" s="1633"/>
      <c r="DB13" s="1633"/>
      <c r="DC13" s="1633"/>
      <c r="DD13" s="1633"/>
      <c r="DE13" s="1633"/>
      <c r="DF13" s="1633"/>
      <c r="DG13" s="1633"/>
      <c r="DH13" s="1633"/>
      <c r="DI13" s="1633"/>
      <c r="DJ13" s="1633"/>
      <c r="DK13" s="1633"/>
      <c r="DL13" s="1633"/>
      <c r="DM13" s="1633"/>
      <c r="DN13" s="1633"/>
      <c r="DO13" s="1633"/>
      <c r="DP13" s="1633"/>
      <c r="DQ13" s="1633"/>
      <c r="DR13" s="1633"/>
      <c r="DS13" s="1633"/>
      <c r="DT13" s="1633"/>
      <c r="DU13" s="1633"/>
      <c r="DV13" s="1633"/>
      <c r="DW13" s="1633"/>
      <c r="DX13" s="1633"/>
      <c r="DY13" s="1633"/>
      <c r="DZ13" s="1633"/>
      <c r="EA13" s="1633"/>
      <c r="EB13" s="1633"/>
      <c r="EC13" s="1633"/>
      <c r="ED13" s="1633"/>
      <c r="EE13" s="1633"/>
      <c r="EF13" s="1633"/>
      <c r="EG13" s="1633"/>
      <c r="EH13" s="1633"/>
      <c r="EI13" s="1633"/>
      <c r="EJ13" s="1633"/>
      <c r="EK13" s="1633"/>
      <c r="EL13" s="1633"/>
      <c r="EM13" s="1633"/>
      <c r="EN13" s="1633"/>
      <c r="EO13" s="1633"/>
      <c r="EP13" s="1633"/>
      <c r="EQ13" s="1633"/>
      <c r="ER13" s="1633"/>
      <c r="ES13" s="1633"/>
      <c r="ET13" s="1633"/>
      <c r="EU13" s="1633"/>
      <c r="EV13" s="1633"/>
      <c r="EW13" s="1633"/>
      <c r="EX13" s="1633"/>
      <c r="EY13" s="1633"/>
      <c r="EZ13" s="1633"/>
      <c r="FA13" s="1633"/>
      <c r="FB13" s="1633"/>
      <c r="FC13" s="1633"/>
      <c r="FD13" s="1633"/>
      <c r="FE13" s="1633"/>
      <c r="FF13" s="1633"/>
      <c r="FG13" s="1633"/>
    </row>
    <row r="14" spans="1:167" s="276" customFormat="1" ht="14.25" customHeight="1" thickTop="1" thickBot="1" x14ac:dyDescent="0.25">
      <c r="A14" s="260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2" t="s">
        <v>3</v>
      </c>
      <c r="S14" s="263" t="s">
        <v>110</v>
      </c>
      <c r="T14" s="264"/>
      <c r="U14" s="265"/>
      <c r="V14" s="265"/>
      <c r="W14" s="265"/>
      <c r="X14" s="265"/>
      <c r="Y14" s="265"/>
      <c r="Z14" s="265"/>
      <c r="AA14" s="265"/>
      <c r="AB14" s="265"/>
      <c r="AC14" s="265"/>
      <c r="AD14" s="265"/>
      <c r="AE14" s="265"/>
      <c r="AF14" s="265"/>
      <c r="AG14" s="266" t="s">
        <v>145</v>
      </c>
      <c r="AH14" s="265"/>
      <c r="AI14" s="265"/>
      <c r="AJ14" s="265"/>
      <c r="AK14" s="265"/>
      <c r="AL14" s="265"/>
      <c r="AM14" s="265"/>
      <c r="AN14" s="265"/>
      <c r="AO14" s="266"/>
      <c r="AP14" s="265"/>
      <c r="AQ14" s="265"/>
      <c r="AR14" s="265"/>
      <c r="AS14" s="265"/>
      <c r="AT14" s="265"/>
      <c r="AU14" s="265"/>
      <c r="AV14" s="265"/>
      <c r="AW14" s="267"/>
      <c r="AX14" s="268"/>
      <c r="AY14" s="268"/>
      <c r="AZ14" s="268"/>
      <c r="BA14" s="268"/>
      <c r="BB14" s="268"/>
      <c r="BC14" s="268"/>
      <c r="BD14" s="269" t="s">
        <v>146</v>
      </c>
      <c r="BE14" s="268"/>
      <c r="BF14" s="268"/>
      <c r="BG14" s="269"/>
      <c r="BH14" s="268"/>
      <c r="BI14" s="270"/>
      <c r="BJ14" s="270"/>
      <c r="BK14" s="271" t="s">
        <v>96</v>
      </c>
      <c r="BL14" s="271" t="s">
        <v>97</v>
      </c>
      <c r="BM14" s="271" t="s">
        <v>98</v>
      </c>
      <c r="BN14" s="272" t="s">
        <v>99</v>
      </c>
      <c r="BO14" s="272" t="s">
        <v>100</v>
      </c>
      <c r="BP14" s="462" t="s">
        <v>101</v>
      </c>
      <c r="BQ14" s="903" t="s">
        <v>102</v>
      </c>
      <c r="BR14" s="259" t="s">
        <v>109</v>
      </c>
      <c r="BS14" s="273"/>
      <c r="BT14" s="274"/>
      <c r="BU14" s="274"/>
      <c r="BV14" s="275"/>
      <c r="BW14" s="275"/>
      <c r="BX14" s="275"/>
      <c r="BY14" s="275"/>
      <c r="BZ14" s="275"/>
      <c r="CA14" s="275"/>
      <c r="CB14" s="275"/>
      <c r="CD14" s="1265" t="s">
        <v>512</v>
      </c>
      <c r="CE14" s="1233"/>
      <c r="CF14" s="1634"/>
      <c r="CG14" s="1634"/>
      <c r="CH14" s="1634"/>
      <c r="CI14" s="1634"/>
      <c r="CJ14" s="1634"/>
      <c r="CK14" s="1634"/>
      <c r="CL14" s="1634"/>
      <c r="CM14" s="1634"/>
      <c r="CN14" s="1634"/>
      <c r="CO14" s="1634"/>
      <c r="CP14" s="1634"/>
      <c r="CQ14" s="1634"/>
      <c r="CR14" s="1634"/>
      <c r="CS14" s="1634"/>
      <c r="CT14" s="1634"/>
      <c r="CU14" s="1634"/>
      <c r="CV14" s="1634"/>
      <c r="CW14" s="1634"/>
      <c r="CX14" s="1634"/>
      <c r="CY14" s="1634"/>
      <c r="CZ14" s="1634"/>
      <c r="DA14" s="1634"/>
      <c r="DB14" s="1634"/>
      <c r="DC14" s="1634"/>
      <c r="DD14" s="1634"/>
      <c r="DE14" s="1634"/>
      <c r="DF14" s="1634"/>
      <c r="DG14" s="1634"/>
      <c r="DH14" s="1634"/>
      <c r="DI14" s="1634"/>
      <c r="DJ14" s="1634"/>
      <c r="DK14" s="1634"/>
      <c r="DL14" s="1634"/>
      <c r="DM14" s="1634"/>
      <c r="DN14" s="1634"/>
      <c r="DO14" s="1634"/>
      <c r="DP14" s="1634"/>
      <c r="DQ14" s="1634"/>
      <c r="DR14" s="1634"/>
      <c r="DS14" s="1634"/>
      <c r="DT14" s="1634"/>
      <c r="DU14" s="1634"/>
      <c r="DV14" s="1634"/>
      <c r="DW14" s="1634"/>
      <c r="DX14" s="1634"/>
      <c r="DY14" s="1634"/>
      <c r="DZ14" s="1634"/>
      <c r="EA14" s="1634"/>
      <c r="EB14" s="1634"/>
      <c r="EC14" s="1634"/>
      <c r="ED14" s="1634"/>
      <c r="EE14" s="1634"/>
      <c r="EF14" s="1634"/>
      <c r="EG14" s="1634"/>
      <c r="EH14" s="1634"/>
      <c r="EI14" s="1634"/>
      <c r="EJ14" s="1634"/>
      <c r="EK14" s="1634"/>
      <c r="EL14" s="1634"/>
      <c r="EM14" s="1634"/>
      <c r="EN14" s="1634"/>
      <c r="EO14" s="1634"/>
      <c r="EP14" s="1634"/>
      <c r="EQ14" s="1634"/>
      <c r="ER14" s="1634"/>
      <c r="ES14" s="1634"/>
      <c r="ET14" s="1634"/>
      <c r="EU14" s="1634"/>
      <c r="EV14" s="1634"/>
      <c r="EW14" s="1634"/>
      <c r="EX14" s="1634"/>
      <c r="EY14" s="1634"/>
      <c r="EZ14" s="1634"/>
      <c r="FA14" s="1634"/>
      <c r="FB14" s="1634"/>
      <c r="FC14" s="1634"/>
      <c r="FD14" s="1634"/>
      <c r="FE14" s="1634"/>
      <c r="FF14" s="1634"/>
      <c r="FG14" s="1634"/>
      <c r="FH14" s="178"/>
      <c r="FI14" s="178"/>
      <c r="FJ14" s="178"/>
    </row>
    <row r="15" spans="1:167" ht="15.75" thickTop="1" x14ac:dyDescent="0.2">
      <c r="A15" s="1476"/>
      <c r="B15" s="1477"/>
      <c r="C15" s="1478"/>
      <c r="D15" s="1478"/>
      <c r="E15" s="1477"/>
      <c r="F15" s="1479"/>
      <c r="G15" s="1479"/>
      <c r="H15" s="1479"/>
      <c r="I15" s="1479"/>
      <c r="J15" s="1479"/>
      <c r="K15" s="1479"/>
      <c r="L15" s="1479"/>
      <c r="M15" s="1479"/>
      <c r="N15" s="1480"/>
      <c r="O15" s="1480"/>
      <c r="P15" s="1479"/>
      <c r="Q15" s="1481"/>
      <c r="R15" s="1482"/>
      <c r="S15" s="1483"/>
      <c r="T15" s="1484"/>
      <c r="U15" s="1485"/>
      <c r="V15" s="1485"/>
      <c r="W15" s="1485"/>
      <c r="X15" s="1485"/>
      <c r="Y15" s="1485"/>
      <c r="Z15" s="1485"/>
      <c r="AA15" s="1485"/>
      <c r="AB15" s="1485"/>
      <c r="AC15" s="1485"/>
      <c r="AD15" s="1485"/>
      <c r="AE15" s="1485"/>
      <c r="AF15" s="1485"/>
      <c r="AG15" s="1485"/>
      <c r="AH15" s="1485"/>
      <c r="AI15" s="1485"/>
      <c r="AJ15" s="1485"/>
      <c r="AK15" s="1485"/>
      <c r="AL15" s="1485"/>
      <c r="AM15" s="1485"/>
      <c r="AN15" s="1485"/>
      <c r="AO15" s="1485"/>
      <c r="AP15" s="1485"/>
      <c r="AQ15" s="1485"/>
      <c r="AR15" s="1485"/>
      <c r="AS15" s="1485"/>
      <c r="AT15" s="1486"/>
      <c r="AU15" s="1487"/>
      <c r="AV15" s="1485"/>
      <c r="AW15" s="1484"/>
      <c r="AX15" s="1488"/>
      <c r="AY15" s="1485"/>
      <c r="AZ15" s="1485"/>
      <c r="BA15" s="1485"/>
      <c r="BB15" s="1485"/>
      <c r="BC15" s="1485"/>
      <c r="BD15" s="1485"/>
      <c r="BE15" s="1485"/>
      <c r="BF15" s="1485"/>
      <c r="BG15" s="1485"/>
      <c r="BH15" s="1489"/>
      <c r="BI15" s="1061"/>
      <c r="BJ15" s="1486"/>
      <c r="BK15" s="1060">
        <f t="shared" ref="BK15:BK21" si="0">(T15+U15+V15+W15+Y15+AA15+AC15+AE15+AN15+AO15+X15+AP15+AG15+AI15+AK15+AL15+AM15+AQ15+AR15+AV15+AS15+AT15)*0.08333</f>
        <v>0</v>
      </c>
      <c r="BL15" s="1061">
        <f t="shared" ref="BL15:BL21" si="1">(T15+U15+V15+W15+Y15+AA15+AC15+AE15+AN15+AO15+X15+AP15+AG15+AI15+AK15+AL15+AM15+AQ15+AR15+AV15+AS15+AT15)*0.014</f>
        <v>0</v>
      </c>
      <c r="BM15" s="1061">
        <f t="shared" ref="BM15:BM21" si="2">((T15+U15+V15+W15+Y15+AA15+AC15+AE15+AN15+AO15+X15+AP15+AG15+AI15+AK15+AL15+AM15+AQ15+AR15+AV15+AS15+AT15)*0.4062)</f>
        <v>0</v>
      </c>
      <c r="BN15" s="1490"/>
      <c r="BO15" s="1490"/>
      <c r="BP15" s="1491"/>
      <c r="BQ15" s="1062">
        <f t="shared" ref="BQ15:BQ21" si="3">(T15+U15+V15+W15+Y15+AA15+AC15+AE15+AN15+AO15+X15+AP15+AG15+AI15+AK15+AL15+AM15+AQ15+AR15+AV15+AS15+AT15+AX15+AZ15+BB15+BC15+BD15+BE15+BF15+BG15+BI15+BJ15+BK15+BL15+BM15+BN15+BO15+BP15)*R15*S15</f>
        <v>0</v>
      </c>
      <c r="BR15" s="1063">
        <f t="shared" ref="BR15:BR21" si="4">BQ15*$D$9</f>
        <v>0</v>
      </c>
      <c r="BS15" s="1492"/>
      <c r="BT15" s="1493"/>
      <c r="BU15" s="1493"/>
      <c r="BV15" s="1494"/>
      <c r="BW15" s="1064">
        <f>(+T15+U15+V15+W15+Y15+AA15+AC15+AE15+AN15+AO15+X15+AP15+AG15+AI15+AK15+AL15+AM15+AQ15+AR15+AV15+AS15+AT15)*R15*S15</f>
        <v>0</v>
      </c>
      <c r="BX15" s="1064">
        <f>(AX15+AZ15+BB15+BC15+BD15+BE15+BF15+BG15+BI15+BJ15)*R15*S15</f>
        <v>0</v>
      </c>
      <c r="BY15" s="1064">
        <f>SUM(BK15:BM15)*R15*S15</f>
        <v>0</v>
      </c>
      <c r="BZ15" s="1064">
        <f>SUM(BN15:BP15)*R15*S15</f>
        <v>0</v>
      </c>
      <c r="CA15" s="1064">
        <f>SUM(BW15:BZ15)</f>
        <v>0</v>
      </c>
      <c r="CB15" s="1064">
        <f>+CA15*$D$9</f>
        <v>0</v>
      </c>
      <c r="CF15" s="1246"/>
      <c r="CG15" s="1246"/>
      <c r="CH15" s="1246"/>
      <c r="CI15" s="1246"/>
      <c r="CJ15" s="1246"/>
      <c r="CK15" s="1246"/>
      <c r="CL15" s="1246"/>
      <c r="CM15" s="1246"/>
      <c r="CN15" s="1246"/>
      <c r="CO15" s="1246"/>
      <c r="CP15" s="1246"/>
      <c r="CQ15" s="1246"/>
      <c r="CR15" s="1246"/>
      <c r="CS15" s="1246"/>
      <c r="CT15" s="1246"/>
      <c r="CU15" s="1246"/>
      <c r="CV15" s="1246"/>
      <c r="CW15" s="1246"/>
      <c r="CX15" s="1246"/>
      <c r="CY15" s="1246"/>
      <c r="CZ15" s="1246"/>
      <c r="DA15" s="1246"/>
      <c r="DB15" s="1246"/>
      <c r="DC15" s="1246"/>
      <c r="DD15" s="1246"/>
      <c r="DE15" s="1246"/>
      <c r="DF15" s="1246"/>
      <c r="DG15" s="1246"/>
      <c r="DH15" s="1246"/>
      <c r="DI15" s="1246"/>
      <c r="DJ15" s="1246"/>
      <c r="DK15" s="1246"/>
      <c r="DL15" s="1246"/>
      <c r="DM15" s="1246"/>
      <c r="DN15" s="1246"/>
      <c r="DO15" s="1246"/>
      <c r="DP15" s="1246"/>
      <c r="DQ15" s="1246"/>
      <c r="DR15" s="1246"/>
      <c r="DS15" s="1246"/>
      <c r="DT15" s="1246"/>
      <c r="DU15" s="1246"/>
      <c r="DV15" s="1246"/>
      <c r="DW15" s="1246"/>
      <c r="DX15" s="1246"/>
      <c r="DY15" s="1246"/>
      <c r="DZ15" s="1246"/>
      <c r="EA15" s="1246"/>
      <c r="EB15" s="1246"/>
      <c r="EC15" s="1246"/>
      <c r="ED15" s="1246"/>
      <c r="EE15" s="1246"/>
      <c r="EF15" s="1246"/>
      <c r="EG15" s="1246"/>
      <c r="EH15" s="1246"/>
      <c r="EI15" s="1246"/>
      <c r="EJ15" s="1246"/>
      <c r="EK15" s="1246"/>
      <c r="EL15" s="1246"/>
      <c r="EM15" s="1246"/>
      <c r="EN15" s="1246"/>
      <c r="EO15" s="1246"/>
      <c r="EP15" s="1246"/>
      <c r="EQ15" s="1246"/>
      <c r="ER15" s="1246"/>
      <c r="ES15" s="1246"/>
      <c r="ET15" s="1246"/>
      <c r="EU15" s="1246"/>
      <c r="EV15" s="1246"/>
      <c r="EW15" s="1246"/>
      <c r="EX15" s="1246"/>
      <c r="EY15" s="1246"/>
      <c r="EZ15" s="1246"/>
      <c r="FA15" s="1246"/>
      <c r="FB15" s="1246"/>
      <c r="FC15" s="1246"/>
      <c r="FD15" s="1246"/>
      <c r="FE15" s="1246"/>
      <c r="FF15" s="1246"/>
      <c r="FG15" s="1246"/>
    </row>
    <row r="16" spans="1:167" x14ac:dyDescent="0.2">
      <c r="A16" s="1427"/>
      <c r="B16" s="1428"/>
      <c r="C16" s="1429"/>
      <c r="D16" s="1429"/>
      <c r="E16" s="1428"/>
      <c r="F16" s="1430"/>
      <c r="G16" s="1430"/>
      <c r="H16" s="1430"/>
      <c r="I16" s="1430"/>
      <c r="J16" s="1430"/>
      <c r="K16" s="1430"/>
      <c r="L16" s="1430"/>
      <c r="M16" s="1430"/>
      <c r="N16" s="1431"/>
      <c r="O16" s="1431"/>
      <c r="P16" s="1430"/>
      <c r="Q16" s="1432"/>
      <c r="R16" s="443"/>
      <c r="S16" s="444"/>
      <c r="T16" s="1433"/>
      <c r="U16" s="1434"/>
      <c r="V16" s="1434"/>
      <c r="W16" s="1434"/>
      <c r="X16" s="1434"/>
      <c r="Y16" s="1434"/>
      <c r="Z16" s="1135"/>
      <c r="AA16" s="1434"/>
      <c r="AB16" s="1130"/>
      <c r="AC16" s="165"/>
      <c r="AD16" s="1130"/>
      <c r="AE16" s="165"/>
      <c r="AF16" s="1130"/>
      <c r="AG16" s="165"/>
      <c r="AH16" s="1135"/>
      <c r="AI16" s="165"/>
      <c r="AJ16" s="113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087"/>
      <c r="AV16" s="127"/>
      <c r="AW16" s="1134"/>
      <c r="AX16" s="1091"/>
      <c r="AY16" s="1131"/>
      <c r="AZ16" s="445"/>
      <c r="BA16" s="1131"/>
      <c r="BB16" s="445"/>
      <c r="BC16" s="445"/>
      <c r="BD16" s="445"/>
      <c r="BE16" s="445"/>
      <c r="BF16" s="445"/>
      <c r="BG16" s="445"/>
      <c r="BH16" s="1085"/>
      <c r="BI16" s="445"/>
      <c r="BJ16" s="1084"/>
      <c r="BK16" s="483">
        <f t="shared" si="0"/>
        <v>0</v>
      </c>
      <c r="BL16" s="484">
        <f t="shared" si="1"/>
        <v>0</v>
      </c>
      <c r="BM16" s="485">
        <f t="shared" si="2"/>
        <v>0</v>
      </c>
      <c r="BN16" s="464"/>
      <c r="BO16" s="464"/>
      <c r="BP16" s="127"/>
      <c r="BQ16" s="1496">
        <f t="shared" si="3"/>
        <v>0</v>
      </c>
      <c r="BR16" s="1496">
        <f t="shared" si="4"/>
        <v>0</v>
      </c>
      <c r="BS16" s="280"/>
      <c r="BT16" s="281"/>
      <c r="BU16" s="281"/>
      <c r="BV16" s="446"/>
      <c r="BW16" s="1497">
        <f t="shared" ref="BW16:BW79" si="5">(+T16+U16+V16+W16+Y16+AA16+AC16+AE16+AN16+AO16+X16+AP16+AG16+AI16+AK16+AL16+AM16+AQ16+AR16+AV16+AS16+AT16)*R16*S16</f>
        <v>0</v>
      </c>
      <c r="BX16" s="1497">
        <f t="shared" ref="BX16:BX79" si="6">(AX16+AZ16+BB16+BC16+BD16+BE16+BF16+BG16+BI16+BJ16)*R16*S16</f>
        <v>0</v>
      </c>
      <c r="BY16" s="1497">
        <f t="shared" ref="BY16:BY79" si="7">SUM(BK16:BM16)*R16*S16</f>
        <v>0</v>
      </c>
      <c r="BZ16" s="1497">
        <f>SUM(BN16:BP16)*R16*S16</f>
        <v>0</v>
      </c>
      <c r="CA16" s="1497">
        <f>SUM(BW16:BZ16)</f>
        <v>0</v>
      </c>
      <c r="CB16" s="1497">
        <f>+CA16*$D$9</f>
        <v>0</v>
      </c>
      <c r="CD16" s="1450" t="str">
        <f>IF(FK16=0,"","Controlar Aprop.")</f>
        <v/>
      </c>
      <c r="CE16" s="1451"/>
      <c r="CF16" s="1247"/>
      <c r="CG16" s="1264"/>
      <c r="CH16" s="1264"/>
      <c r="CI16" s="1264"/>
      <c r="CJ16" s="1264"/>
      <c r="CK16" s="1264"/>
      <c r="CL16" s="1264"/>
      <c r="CM16" s="1264"/>
      <c r="CN16" s="1264"/>
      <c r="CO16" s="1264"/>
      <c r="CP16" s="1264"/>
      <c r="CQ16" s="1264"/>
      <c r="CR16" s="1264"/>
      <c r="CS16" s="1264"/>
      <c r="CT16" s="1264"/>
      <c r="CU16" s="1264"/>
      <c r="CV16" s="1264"/>
      <c r="CW16" s="1264"/>
      <c r="CX16" s="1264"/>
      <c r="CY16" s="1264"/>
      <c r="CZ16" s="1264"/>
      <c r="DA16" s="1264"/>
      <c r="DB16" s="1264"/>
      <c r="DC16" s="1264"/>
      <c r="DD16" s="1264"/>
      <c r="DE16" s="1264"/>
      <c r="DF16" s="1264"/>
      <c r="DG16" s="1264"/>
      <c r="DH16" s="1264"/>
      <c r="DI16" s="1264"/>
      <c r="DJ16" s="1264"/>
      <c r="DK16" s="1264"/>
      <c r="DL16" s="1264"/>
      <c r="DM16" s="1264"/>
      <c r="DN16" s="1264"/>
      <c r="DO16" s="1264"/>
      <c r="DP16" s="1264"/>
      <c r="DQ16" s="1264"/>
      <c r="DR16" s="1264"/>
      <c r="DS16" s="1264"/>
      <c r="DT16" s="1264"/>
      <c r="DU16" s="1264"/>
      <c r="DV16" s="1264"/>
      <c r="DW16" s="1264"/>
      <c r="DX16" s="1264"/>
      <c r="DY16" s="1264"/>
      <c r="DZ16" s="1264"/>
      <c r="EA16" s="1264"/>
      <c r="EB16" s="1264"/>
      <c r="EC16" s="1264"/>
      <c r="ED16" s="1264"/>
      <c r="EE16" s="1264"/>
      <c r="EF16" s="1264"/>
      <c r="EG16" s="1264"/>
      <c r="EH16" s="1264"/>
      <c r="EI16" s="1264"/>
      <c r="EJ16" s="1264"/>
      <c r="EK16" s="1264"/>
      <c r="EL16" s="1264"/>
      <c r="EM16" s="1264"/>
      <c r="EN16" s="1264"/>
      <c r="EO16" s="1264"/>
      <c r="EP16" s="1264"/>
      <c r="EQ16" s="1264"/>
      <c r="ER16" s="1264"/>
      <c r="ES16" s="1264"/>
      <c r="ET16" s="1264"/>
      <c r="EU16" s="1264"/>
      <c r="EV16" s="1264"/>
      <c r="EW16" s="1264"/>
      <c r="EX16" s="1264"/>
      <c r="EY16" s="1264"/>
      <c r="EZ16" s="1264"/>
      <c r="FA16" s="1264"/>
      <c r="FB16" s="1264"/>
      <c r="FC16" s="1264"/>
      <c r="FD16" s="1264"/>
      <c r="FE16" s="1264"/>
      <c r="FF16" s="1264"/>
      <c r="FG16" s="1264"/>
      <c r="FH16" s="1449"/>
      <c r="FI16" s="1449"/>
      <c r="FJ16" s="1452">
        <f>SUM(CF16:FG16)*CB16</f>
        <v>0</v>
      </c>
      <c r="FK16" s="1452">
        <f>CB16-FJ16</f>
        <v>0</v>
      </c>
    </row>
    <row r="17" spans="1:167" x14ac:dyDescent="0.2">
      <c r="A17" s="1427"/>
      <c r="B17" s="1428"/>
      <c r="C17" s="1429"/>
      <c r="D17" s="1429"/>
      <c r="E17" s="1428"/>
      <c r="F17" s="1430"/>
      <c r="G17" s="1430"/>
      <c r="H17" s="1430"/>
      <c r="I17" s="1430"/>
      <c r="J17" s="1430"/>
      <c r="K17" s="1430"/>
      <c r="L17" s="1430"/>
      <c r="M17" s="1430"/>
      <c r="N17" s="1431"/>
      <c r="O17" s="1431"/>
      <c r="P17" s="1430"/>
      <c r="Q17" s="1432"/>
      <c r="R17" s="443"/>
      <c r="S17" s="444"/>
      <c r="T17" s="1433"/>
      <c r="U17" s="1434"/>
      <c r="V17" s="1434"/>
      <c r="W17" s="1434"/>
      <c r="X17" s="1434"/>
      <c r="Y17" s="1434"/>
      <c r="Z17" s="1135"/>
      <c r="AA17" s="1434"/>
      <c r="AB17" s="1130"/>
      <c r="AC17" s="165"/>
      <c r="AD17" s="1130"/>
      <c r="AE17" s="165"/>
      <c r="AF17" s="1130"/>
      <c r="AG17" s="165"/>
      <c r="AH17" s="1135"/>
      <c r="AI17" s="165"/>
      <c r="AJ17" s="113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087"/>
      <c r="AV17" s="127"/>
      <c r="AW17" s="1134"/>
      <c r="AX17" s="1091"/>
      <c r="AY17" s="1131"/>
      <c r="AZ17" s="445"/>
      <c r="BA17" s="1131"/>
      <c r="BB17" s="445"/>
      <c r="BC17" s="445"/>
      <c r="BD17" s="445"/>
      <c r="BE17" s="445"/>
      <c r="BF17" s="445"/>
      <c r="BG17" s="445"/>
      <c r="BH17" s="1085"/>
      <c r="BI17" s="445"/>
      <c r="BJ17" s="1084"/>
      <c r="BK17" s="483">
        <f t="shared" si="0"/>
        <v>0</v>
      </c>
      <c r="BL17" s="484">
        <f t="shared" si="1"/>
        <v>0</v>
      </c>
      <c r="BM17" s="485">
        <f t="shared" si="2"/>
        <v>0</v>
      </c>
      <c r="BN17" s="464"/>
      <c r="BO17" s="464"/>
      <c r="BP17" s="127"/>
      <c r="BQ17" s="1496">
        <f t="shared" si="3"/>
        <v>0</v>
      </c>
      <c r="BR17" s="1496">
        <f t="shared" si="4"/>
        <v>0</v>
      </c>
      <c r="BS17" s="280"/>
      <c r="BT17" s="281"/>
      <c r="BU17" s="281"/>
      <c r="BV17" s="446"/>
      <c r="BW17" s="1497">
        <f t="shared" si="5"/>
        <v>0</v>
      </c>
      <c r="BX17" s="1497">
        <f t="shared" si="6"/>
        <v>0</v>
      </c>
      <c r="BY17" s="1497">
        <f t="shared" si="7"/>
        <v>0</v>
      </c>
      <c r="BZ17" s="1497">
        <f t="shared" ref="BZ17:BZ79" si="8">SUM(BN17:BP17)*R17*S17</f>
        <v>0</v>
      </c>
      <c r="CA17" s="1497">
        <f t="shared" ref="CA17:CA79" si="9">SUM(BW17:BZ17)</f>
        <v>0</v>
      </c>
      <c r="CB17" s="1497">
        <f t="shared" ref="CB17:CB79" si="10">+CA17*$D$9</f>
        <v>0</v>
      </c>
      <c r="CD17" s="1450" t="str">
        <f t="shared" ref="CD17:CD80" si="11">IF(FK17=0,"","Controlar Aprop.")</f>
        <v/>
      </c>
      <c r="CE17" s="1451"/>
      <c r="CF17" s="1247"/>
      <c r="CG17" s="1247"/>
      <c r="CH17" s="1247"/>
      <c r="CI17" s="1247"/>
      <c r="CJ17" s="1247"/>
      <c r="CK17" s="1247"/>
      <c r="CL17" s="1247"/>
      <c r="CM17" s="1247"/>
      <c r="CN17" s="1247"/>
      <c r="CO17" s="1247"/>
      <c r="CP17" s="1247"/>
      <c r="CQ17" s="1247"/>
      <c r="CR17" s="1247"/>
      <c r="CS17" s="1247"/>
      <c r="CT17" s="1247"/>
      <c r="CU17" s="1247"/>
      <c r="CV17" s="1247"/>
      <c r="CW17" s="1247"/>
      <c r="CX17" s="1247"/>
      <c r="CY17" s="1247"/>
      <c r="CZ17" s="1247"/>
      <c r="DA17" s="1247"/>
      <c r="DB17" s="1247"/>
      <c r="DC17" s="1247"/>
      <c r="DD17" s="1247"/>
      <c r="DE17" s="1247"/>
      <c r="DF17" s="1247"/>
      <c r="DG17" s="1247"/>
      <c r="DH17" s="1247"/>
      <c r="DI17" s="1247"/>
      <c r="DJ17" s="1247"/>
      <c r="DK17" s="1247"/>
      <c r="DL17" s="1247"/>
      <c r="DM17" s="1247"/>
      <c r="DN17" s="1247"/>
      <c r="DO17" s="1247"/>
      <c r="DP17" s="1247"/>
      <c r="DQ17" s="1247"/>
      <c r="DR17" s="1247"/>
      <c r="DS17" s="1247"/>
      <c r="DT17" s="1247"/>
      <c r="DU17" s="1247"/>
      <c r="DV17" s="1247"/>
      <c r="DW17" s="1247"/>
      <c r="DX17" s="1247"/>
      <c r="DY17" s="1247"/>
      <c r="DZ17" s="1247"/>
      <c r="EA17" s="1247"/>
      <c r="EB17" s="1247"/>
      <c r="EC17" s="1247"/>
      <c r="ED17" s="1247"/>
      <c r="EE17" s="1247"/>
      <c r="EF17" s="1247"/>
      <c r="EG17" s="1247"/>
      <c r="EH17" s="1247"/>
      <c r="EI17" s="1247"/>
      <c r="EJ17" s="1247"/>
      <c r="EK17" s="1247"/>
      <c r="EL17" s="1247"/>
      <c r="EM17" s="1247"/>
      <c r="EN17" s="1247"/>
      <c r="EO17" s="1247"/>
      <c r="EP17" s="1247"/>
      <c r="EQ17" s="1247"/>
      <c r="ER17" s="1247"/>
      <c r="ES17" s="1247"/>
      <c r="ET17" s="1247"/>
      <c r="EU17" s="1247"/>
      <c r="EV17" s="1247"/>
      <c r="EW17" s="1247"/>
      <c r="EX17" s="1247"/>
      <c r="EY17" s="1247"/>
      <c r="EZ17" s="1247"/>
      <c r="FA17" s="1247"/>
      <c r="FB17" s="1247"/>
      <c r="FC17" s="1247"/>
      <c r="FD17" s="1247"/>
      <c r="FE17" s="1247"/>
      <c r="FF17" s="1247"/>
      <c r="FG17" s="1247"/>
      <c r="FH17" s="1449"/>
      <c r="FI17" s="1449"/>
      <c r="FJ17" s="1452">
        <f t="shared" ref="FJ17:FJ80" si="12">SUM(CF17:FG17)*CB17</f>
        <v>0</v>
      </c>
      <c r="FK17" s="1452">
        <f t="shared" ref="FK17:FK80" si="13">CB17-FJ17</f>
        <v>0</v>
      </c>
    </row>
    <row r="18" spans="1:167" x14ac:dyDescent="0.2">
      <c r="A18" s="1427"/>
      <c r="B18" s="1428"/>
      <c r="C18" s="1429"/>
      <c r="D18" s="1429"/>
      <c r="E18" s="1428"/>
      <c r="F18" s="1430"/>
      <c r="G18" s="1430"/>
      <c r="H18" s="1430"/>
      <c r="I18" s="1430"/>
      <c r="J18" s="1430"/>
      <c r="K18" s="1430"/>
      <c r="L18" s="1430"/>
      <c r="M18" s="1430"/>
      <c r="N18" s="1431"/>
      <c r="O18" s="1431"/>
      <c r="P18" s="1430"/>
      <c r="Q18" s="1432"/>
      <c r="R18" s="443"/>
      <c r="S18" s="444"/>
      <c r="T18" s="1433"/>
      <c r="U18" s="1434"/>
      <c r="V18" s="1434"/>
      <c r="W18" s="1434"/>
      <c r="X18" s="1434"/>
      <c r="Y18" s="1434"/>
      <c r="Z18" s="1135"/>
      <c r="AA18" s="1434"/>
      <c r="AB18" s="1130"/>
      <c r="AC18" s="165"/>
      <c r="AD18" s="1130"/>
      <c r="AE18" s="165"/>
      <c r="AF18" s="1130"/>
      <c r="AG18" s="165"/>
      <c r="AH18" s="1135"/>
      <c r="AI18" s="165"/>
      <c r="AJ18" s="113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087"/>
      <c r="AV18" s="127"/>
      <c r="AW18" s="1134"/>
      <c r="AX18" s="1091"/>
      <c r="AY18" s="1131"/>
      <c r="AZ18" s="445"/>
      <c r="BA18" s="1131"/>
      <c r="BB18" s="445"/>
      <c r="BC18" s="445"/>
      <c r="BD18" s="445"/>
      <c r="BE18" s="445"/>
      <c r="BF18" s="445"/>
      <c r="BG18" s="445"/>
      <c r="BH18" s="1085"/>
      <c r="BI18" s="445"/>
      <c r="BJ18" s="1084"/>
      <c r="BK18" s="483">
        <f t="shared" si="0"/>
        <v>0</v>
      </c>
      <c r="BL18" s="484">
        <f t="shared" si="1"/>
        <v>0</v>
      </c>
      <c r="BM18" s="485">
        <f t="shared" si="2"/>
        <v>0</v>
      </c>
      <c r="BN18" s="464"/>
      <c r="BO18" s="464"/>
      <c r="BP18" s="127"/>
      <c r="BQ18" s="1496">
        <f t="shared" si="3"/>
        <v>0</v>
      </c>
      <c r="BR18" s="1496">
        <f t="shared" si="4"/>
        <v>0</v>
      </c>
      <c r="BS18" s="280"/>
      <c r="BT18" s="281"/>
      <c r="BU18" s="281"/>
      <c r="BV18" s="446"/>
      <c r="BW18" s="1497">
        <f t="shared" si="5"/>
        <v>0</v>
      </c>
      <c r="BX18" s="1497">
        <f t="shared" si="6"/>
        <v>0</v>
      </c>
      <c r="BY18" s="1497">
        <f t="shared" si="7"/>
        <v>0</v>
      </c>
      <c r="BZ18" s="1497">
        <f t="shared" si="8"/>
        <v>0</v>
      </c>
      <c r="CA18" s="1497">
        <f t="shared" si="9"/>
        <v>0</v>
      </c>
      <c r="CB18" s="1497">
        <f t="shared" si="10"/>
        <v>0</v>
      </c>
      <c r="CD18" s="1450" t="str">
        <f t="shared" si="11"/>
        <v/>
      </c>
      <c r="CE18" s="1451"/>
      <c r="CF18" s="1247"/>
      <c r="CG18" s="1247"/>
      <c r="CH18" s="1247"/>
      <c r="CI18" s="1247"/>
      <c r="CJ18" s="1247"/>
      <c r="CK18" s="1247"/>
      <c r="CL18" s="1247"/>
      <c r="CM18" s="1247"/>
      <c r="CN18" s="1247"/>
      <c r="CO18" s="1247"/>
      <c r="CP18" s="1247"/>
      <c r="CQ18" s="1247"/>
      <c r="CR18" s="1247"/>
      <c r="CS18" s="1247"/>
      <c r="CT18" s="1247"/>
      <c r="CU18" s="1247"/>
      <c r="CV18" s="1247"/>
      <c r="CW18" s="1247"/>
      <c r="CX18" s="1247"/>
      <c r="CY18" s="1247"/>
      <c r="CZ18" s="1247"/>
      <c r="DA18" s="1247"/>
      <c r="DB18" s="1247"/>
      <c r="DC18" s="1247"/>
      <c r="DD18" s="1247"/>
      <c r="DE18" s="1247"/>
      <c r="DF18" s="1247"/>
      <c r="DG18" s="1247"/>
      <c r="DH18" s="1247"/>
      <c r="DI18" s="1247"/>
      <c r="DJ18" s="1247"/>
      <c r="DK18" s="1247"/>
      <c r="DL18" s="1247"/>
      <c r="DM18" s="1247"/>
      <c r="DN18" s="1247"/>
      <c r="DO18" s="1247"/>
      <c r="DP18" s="1247"/>
      <c r="DQ18" s="1247"/>
      <c r="DR18" s="1247"/>
      <c r="DS18" s="1247"/>
      <c r="DT18" s="1247"/>
      <c r="DU18" s="1247"/>
      <c r="DV18" s="1247"/>
      <c r="DW18" s="1247"/>
      <c r="DX18" s="1247"/>
      <c r="DY18" s="1247"/>
      <c r="DZ18" s="1247"/>
      <c r="EA18" s="1247"/>
      <c r="EB18" s="1247"/>
      <c r="EC18" s="1247"/>
      <c r="ED18" s="1247"/>
      <c r="EE18" s="1247"/>
      <c r="EF18" s="1247"/>
      <c r="EG18" s="1247"/>
      <c r="EH18" s="1247"/>
      <c r="EI18" s="1247"/>
      <c r="EJ18" s="1247"/>
      <c r="EK18" s="1247"/>
      <c r="EL18" s="1247"/>
      <c r="EM18" s="1247"/>
      <c r="EN18" s="1247"/>
      <c r="EO18" s="1247"/>
      <c r="EP18" s="1247"/>
      <c r="EQ18" s="1247"/>
      <c r="ER18" s="1247"/>
      <c r="ES18" s="1247"/>
      <c r="ET18" s="1247"/>
      <c r="EU18" s="1247"/>
      <c r="EV18" s="1247"/>
      <c r="EW18" s="1247"/>
      <c r="EX18" s="1247"/>
      <c r="EY18" s="1247"/>
      <c r="EZ18" s="1247"/>
      <c r="FA18" s="1247"/>
      <c r="FB18" s="1247"/>
      <c r="FC18" s="1247"/>
      <c r="FD18" s="1247"/>
      <c r="FE18" s="1247"/>
      <c r="FF18" s="1247"/>
      <c r="FG18" s="1247"/>
      <c r="FH18" s="1449"/>
      <c r="FI18" s="1449"/>
      <c r="FJ18" s="1452">
        <f t="shared" si="12"/>
        <v>0</v>
      </c>
      <c r="FK18" s="1452">
        <f t="shared" si="13"/>
        <v>0</v>
      </c>
    </row>
    <row r="19" spans="1:167" x14ac:dyDescent="0.2">
      <c r="A19" s="1427"/>
      <c r="B19" s="1428"/>
      <c r="C19" s="1429"/>
      <c r="D19" s="1429"/>
      <c r="E19" s="1428"/>
      <c r="F19" s="1430"/>
      <c r="G19" s="1430"/>
      <c r="H19" s="1430"/>
      <c r="I19" s="1430"/>
      <c r="J19" s="1430"/>
      <c r="K19" s="1430"/>
      <c r="L19" s="1430"/>
      <c r="M19" s="1430"/>
      <c r="N19" s="1431"/>
      <c r="O19" s="1431"/>
      <c r="P19" s="1430"/>
      <c r="Q19" s="1432"/>
      <c r="R19" s="443"/>
      <c r="S19" s="444"/>
      <c r="T19" s="1433"/>
      <c r="U19" s="1434"/>
      <c r="V19" s="1434"/>
      <c r="W19" s="1434"/>
      <c r="X19" s="1434"/>
      <c r="Y19" s="1434"/>
      <c r="Z19" s="1135"/>
      <c r="AA19" s="1434"/>
      <c r="AB19" s="1130"/>
      <c r="AC19" s="165"/>
      <c r="AD19" s="1130"/>
      <c r="AE19" s="165"/>
      <c r="AF19" s="1130"/>
      <c r="AG19" s="165"/>
      <c r="AH19" s="1135"/>
      <c r="AI19" s="165"/>
      <c r="AJ19" s="113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087"/>
      <c r="AV19" s="127"/>
      <c r="AW19" s="1134"/>
      <c r="AX19" s="1091"/>
      <c r="AY19" s="1131"/>
      <c r="AZ19" s="445"/>
      <c r="BA19" s="1131"/>
      <c r="BB19" s="445"/>
      <c r="BC19" s="445"/>
      <c r="BD19" s="445"/>
      <c r="BE19" s="445"/>
      <c r="BF19" s="445"/>
      <c r="BG19" s="445"/>
      <c r="BH19" s="1085"/>
      <c r="BI19" s="445"/>
      <c r="BJ19" s="1084"/>
      <c r="BK19" s="483">
        <f t="shared" si="0"/>
        <v>0</v>
      </c>
      <c r="BL19" s="484">
        <f t="shared" si="1"/>
        <v>0</v>
      </c>
      <c r="BM19" s="485">
        <f t="shared" si="2"/>
        <v>0</v>
      </c>
      <c r="BN19" s="464"/>
      <c r="BO19" s="464"/>
      <c r="BP19" s="127"/>
      <c r="BQ19" s="1496">
        <f t="shared" si="3"/>
        <v>0</v>
      </c>
      <c r="BR19" s="1496">
        <f t="shared" si="4"/>
        <v>0</v>
      </c>
      <c r="BS19" s="280"/>
      <c r="BT19" s="281"/>
      <c r="BU19" s="281"/>
      <c r="BV19" s="446"/>
      <c r="BW19" s="1497">
        <f t="shared" si="5"/>
        <v>0</v>
      </c>
      <c r="BX19" s="1497">
        <f t="shared" si="6"/>
        <v>0</v>
      </c>
      <c r="BY19" s="1497">
        <f t="shared" si="7"/>
        <v>0</v>
      </c>
      <c r="BZ19" s="1497">
        <f t="shared" si="8"/>
        <v>0</v>
      </c>
      <c r="CA19" s="1497">
        <f t="shared" si="9"/>
        <v>0</v>
      </c>
      <c r="CB19" s="1497">
        <f t="shared" si="10"/>
        <v>0</v>
      </c>
      <c r="CD19" s="1450" t="str">
        <f t="shared" si="11"/>
        <v/>
      </c>
      <c r="CE19" s="1451"/>
      <c r="CF19" s="1247"/>
      <c r="CG19" s="1247"/>
      <c r="CH19" s="1247"/>
      <c r="CI19" s="1247"/>
      <c r="CJ19" s="1247"/>
      <c r="CK19" s="1247"/>
      <c r="CL19" s="1247"/>
      <c r="CM19" s="1247"/>
      <c r="CN19" s="1247"/>
      <c r="CO19" s="1247"/>
      <c r="CP19" s="1247"/>
      <c r="CQ19" s="1247"/>
      <c r="CR19" s="1247"/>
      <c r="CS19" s="1247"/>
      <c r="CT19" s="1247"/>
      <c r="CU19" s="1247"/>
      <c r="CV19" s="1247"/>
      <c r="CW19" s="1247"/>
      <c r="CX19" s="1247"/>
      <c r="CY19" s="1247"/>
      <c r="CZ19" s="1247"/>
      <c r="DA19" s="1247"/>
      <c r="DB19" s="1247"/>
      <c r="DC19" s="1247"/>
      <c r="DD19" s="1247"/>
      <c r="DE19" s="1247"/>
      <c r="DF19" s="1247"/>
      <c r="DG19" s="1247"/>
      <c r="DH19" s="1247"/>
      <c r="DI19" s="1247"/>
      <c r="DJ19" s="1247"/>
      <c r="DK19" s="1247"/>
      <c r="DL19" s="1247"/>
      <c r="DM19" s="1247"/>
      <c r="DN19" s="1247"/>
      <c r="DO19" s="1247"/>
      <c r="DP19" s="1247"/>
      <c r="DQ19" s="1247"/>
      <c r="DR19" s="1247"/>
      <c r="DS19" s="1247"/>
      <c r="DT19" s="1247"/>
      <c r="DU19" s="1247"/>
      <c r="DV19" s="1247"/>
      <c r="DW19" s="1247"/>
      <c r="DX19" s="1247"/>
      <c r="DY19" s="1247"/>
      <c r="DZ19" s="1247"/>
      <c r="EA19" s="1247"/>
      <c r="EB19" s="1247"/>
      <c r="EC19" s="1247"/>
      <c r="ED19" s="1247"/>
      <c r="EE19" s="1247"/>
      <c r="EF19" s="1247"/>
      <c r="EG19" s="1247"/>
      <c r="EH19" s="1247"/>
      <c r="EI19" s="1247"/>
      <c r="EJ19" s="1247"/>
      <c r="EK19" s="1247"/>
      <c r="EL19" s="1247"/>
      <c r="EM19" s="1247"/>
      <c r="EN19" s="1247"/>
      <c r="EO19" s="1247"/>
      <c r="EP19" s="1247"/>
      <c r="EQ19" s="1247"/>
      <c r="ER19" s="1247"/>
      <c r="ES19" s="1247"/>
      <c r="ET19" s="1247"/>
      <c r="EU19" s="1247"/>
      <c r="EV19" s="1247"/>
      <c r="EW19" s="1247"/>
      <c r="EX19" s="1247"/>
      <c r="EY19" s="1247"/>
      <c r="EZ19" s="1247"/>
      <c r="FA19" s="1247"/>
      <c r="FB19" s="1247"/>
      <c r="FC19" s="1247"/>
      <c r="FD19" s="1247"/>
      <c r="FE19" s="1247"/>
      <c r="FF19" s="1247"/>
      <c r="FG19" s="1247"/>
      <c r="FH19" s="1449"/>
      <c r="FI19" s="1449"/>
      <c r="FJ19" s="1452">
        <f t="shared" si="12"/>
        <v>0</v>
      </c>
      <c r="FK19" s="1452">
        <f t="shared" si="13"/>
        <v>0</v>
      </c>
    </row>
    <row r="20" spans="1:167" x14ac:dyDescent="0.2">
      <c r="A20" s="1427"/>
      <c r="B20" s="1428"/>
      <c r="C20" s="1429"/>
      <c r="D20" s="1429"/>
      <c r="E20" s="1428"/>
      <c r="F20" s="1430"/>
      <c r="G20" s="1430"/>
      <c r="H20" s="1430"/>
      <c r="I20" s="1430"/>
      <c r="J20" s="1430"/>
      <c r="K20" s="1430"/>
      <c r="L20" s="1430"/>
      <c r="M20" s="1430"/>
      <c r="N20" s="1431"/>
      <c r="O20" s="1431"/>
      <c r="P20" s="1430"/>
      <c r="Q20" s="1432"/>
      <c r="R20" s="443"/>
      <c r="S20" s="444"/>
      <c r="T20" s="1433"/>
      <c r="U20" s="1434"/>
      <c r="V20" s="1434"/>
      <c r="W20" s="1434"/>
      <c r="X20" s="1434"/>
      <c r="Y20" s="1434"/>
      <c r="Z20" s="1135"/>
      <c r="AA20" s="1434"/>
      <c r="AB20" s="1130"/>
      <c r="AC20" s="165"/>
      <c r="AD20" s="1130"/>
      <c r="AE20" s="165"/>
      <c r="AF20" s="1130"/>
      <c r="AG20" s="165"/>
      <c r="AH20" s="1135"/>
      <c r="AI20" s="165"/>
      <c r="AJ20" s="113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087"/>
      <c r="AV20" s="127"/>
      <c r="AW20" s="1134"/>
      <c r="AX20" s="1091"/>
      <c r="AY20" s="1131"/>
      <c r="AZ20" s="445"/>
      <c r="BA20" s="1131"/>
      <c r="BB20" s="445"/>
      <c r="BC20" s="445"/>
      <c r="BD20" s="445"/>
      <c r="BE20" s="445"/>
      <c r="BF20" s="445"/>
      <c r="BG20" s="445"/>
      <c r="BH20" s="1085"/>
      <c r="BI20" s="445"/>
      <c r="BJ20" s="1084"/>
      <c r="BK20" s="483">
        <f t="shared" si="0"/>
        <v>0</v>
      </c>
      <c r="BL20" s="484">
        <f t="shared" si="1"/>
        <v>0</v>
      </c>
      <c r="BM20" s="485">
        <f t="shared" si="2"/>
        <v>0</v>
      </c>
      <c r="BN20" s="464"/>
      <c r="BO20" s="464"/>
      <c r="BP20" s="127"/>
      <c r="BQ20" s="1496">
        <f t="shared" si="3"/>
        <v>0</v>
      </c>
      <c r="BR20" s="1496">
        <f t="shared" si="4"/>
        <v>0</v>
      </c>
      <c r="BS20" s="280"/>
      <c r="BT20" s="281"/>
      <c r="BU20" s="281"/>
      <c r="BV20" s="446"/>
      <c r="BW20" s="1497">
        <f t="shared" si="5"/>
        <v>0</v>
      </c>
      <c r="BX20" s="1497">
        <f t="shared" si="6"/>
        <v>0</v>
      </c>
      <c r="BY20" s="1497">
        <f t="shared" si="7"/>
        <v>0</v>
      </c>
      <c r="BZ20" s="1497">
        <f t="shared" si="8"/>
        <v>0</v>
      </c>
      <c r="CA20" s="1497">
        <f t="shared" si="9"/>
        <v>0</v>
      </c>
      <c r="CB20" s="1497">
        <f t="shared" si="10"/>
        <v>0</v>
      </c>
      <c r="CD20" s="1450" t="str">
        <f t="shared" si="11"/>
        <v/>
      </c>
      <c r="CF20" s="1247"/>
      <c r="CG20" s="1247"/>
      <c r="CH20" s="1247"/>
      <c r="CI20" s="1247"/>
      <c r="CJ20" s="1247"/>
      <c r="CK20" s="1247"/>
      <c r="CL20" s="1247"/>
      <c r="CM20" s="1247"/>
      <c r="CN20" s="1247"/>
      <c r="CO20" s="1247"/>
      <c r="CP20" s="1247"/>
      <c r="CQ20" s="1247"/>
      <c r="CR20" s="1247"/>
      <c r="CS20" s="1247"/>
      <c r="CT20" s="1247"/>
      <c r="CU20" s="1247"/>
      <c r="CV20" s="1247"/>
      <c r="CW20" s="1247"/>
      <c r="CX20" s="1247"/>
      <c r="CY20" s="1247"/>
      <c r="CZ20" s="1247"/>
      <c r="DA20" s="1247"/>
      <c r="DB20" s="1247"/>
      <c r="DC20" s="1247"/>
      <c r="DD20" s="1247"/>
      <c r="DE20" s="1247"/>
      <c r="DF20" s="1247"/>
      <c r="DG20" s="1247"/>
      <c r="DH20" s="1247"/>
      <c r="DI20" s="1247"/>
      <c r="DJ20" s="1247"/>
      <c r="DK20" s="1247"/>
      <c r="DL20" s="1247"/>
      <c r="DM20" s="1247"/>
      <c r="DN20" s="1247"/>
      <c r="DO20" s="1247"/>
      <c r="DP20" s="1247"/>
      <c r="DQ20" s="1247"/>
      <c r="DR20" s="1247"/>
      <c r="DS20" s="1247"/>
      <c r="DT20" s="1247"/>
      <c r="DU20" s="1247"/>
      <c r="DV20" s="1247"/>
      <c r="DW20" s="1247"/>
      <c r="DX20" s="1247"/>
      <c r="DY20" s="1247"/>
      <c r="DZ20" s="1247"/>
      <c r="EA20" s="1247"/>
      <c r="EB20" s="1247"/>
      <c r="EC20" s="1247"/>
      <c r="ED20" s="1247"/>
      <c r="EE20" s="1247"/>
      <c r="EF20" s="1247"/>
      <c r="EG20" s="1247"/>
      <c r="EH20" s="1247"/>
      <c r="EI20" s="1247"/>
      <c r="EJ20" s="1247"/>
      <c r="EK20" s="1247"/>
      <c r="EL20" s="1247"/>
      <c r="EM20" s="1247"/>
      <c r="EN20" s="1247"/>
      <c r="EO20" s="1247"/>
      <c r="EP20" s="1247"/>
      <c r="EQ20" s="1247"/>
      <c r="ER20" s="1247"/>
      <c r="ES20" s="1247"/>
      <c r="ET20" s="1247"/>
      <c r="EU20" s="1247"/>
      <c r="EV20" s="1247"/>
      <c r="EW20" s="1247"/>
      <c r="EX20" s="1247"/>
      <c r="EY20" s="1247"/>
      <c r="EZ20" s="1247"/>
      <c r="FA20" s="1247"/>
      <c r="FB20" s="1247"/>
      <c r="FC20" s="1247"/>
      <c r="FD20" s="1247"/>
      <c r="FE20" s="1247"/>
      <c r="FF20" s="1247"/>
      <c r="FG20" s="1247"/>
      <c r="FJ20" s="1452">
        <f t="shared" si="12"/>
        <v>0</v>
      </c>
      <c r="FK20" s="1452">
        <f t="shared" si="13"/>
        <v>0</v>
      </c>
    </row>
    <row r="21" spans="1:167" x14ac:dyDescent="0.2">
      <c r="A21" s="1427"/>
      <c r="B21" s="1428"/>
      <c r="C21" s="1429"/>
      <c r="D21" s="1429"/>
      <c r="E21" s="1428"/>
      <c r="F21" s="1430"/>
      <c r="G21" s="1430"/>
      <c r="H21" s="1430"/>
      <c r="I21" s="1430"/>
      <c r="J21" s="1430"/>
      <c r="K21" s="1430"/>
      <c r="L21" s="1430"/>
      <c r="M21" s="1430"/>
      <c r="N21" s="1431"/>
      <c r="O21" s="1431"/>
      <c r="P21" s="1430"/>
      <c r="Q21" s="1432"/>
      <c r="R21" s="443"/>
      <c r="S21" s="444"/>
      <c r="T21" s="1433"/>
      <c r="U21" s="1434"/>
      <c r="V21" s="1434"/>
      <c r="W21" s="1434"/>
      <c r="X21" s="1434"/>
      <c r="Y21" s="1434"/>
      <c r="Z21" s="1135"/>
      <c r="AA21" s="1434"/>
      <c r="AB21" s="1130"/>
      <c r="AC21" s="165"/>
      <c r="AD21" s="1130"/>
      <c r="AE21" s="165"/>
      <c r="AF21" s="1130"/>
      <c r="AG21" s="165"/>
      <c r="AH21" s="1135"/>
      <c r="AI21" s="165"/>
      <c r="AJ21" s="113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087"/>
      <c r="AV21" s="127"/>
      <c r="AW21" s="1134"/>
      <c r="AX21" s="1091"/>
      <c r="AY21" s="1131"/>
      <c r="AZ21" s="445"/>
      <c r="BA21" s="1131"/>
      <c r="BB21" s="445"/>
      <c r="BC21" s="445"/>
      <c r="BD21" s="445"/>
      <c r="BE21" s="445"/>
      <c r="BF21" s="445"/>
      <c r="BG21" s="445"/>
      <c r="BH21" s="1085"/>
      <c r="BI21" s="445"/>
      <c r="BJ21" s="1084"/>
      <c r="BK21" s="483">
        <f t="shared" si="0"/>
        <v>0</v>
      </c>
      <c r="BL21" s="484">
        <f t="shared" si="1"/>
        <v>0</v>
      </c>
      <c r="BM21" s="485">
        <f t="shared" si="2"/>
        <v>0</v>
      </c>
      <c r="BN21" s="464"/>
      <c r="BO21" s="464"/>
      <c r="BP21" s="127"/>
      <c r="BQ21" s="1496">
        <f t="shared" si="3"/>
        <v>0</v>
      </c>
      <c r="BR21" s="1496">
        <f t="shared" si="4"/>
        <v>0</v>
      </c>
      <c r="BS21" s="280"/>
      <c r="BT21" s="281"/>
      <c r="BU21" s="281"/>
      <c r="BV21" s="446"/>
      <c r="BW21" s="1497">
        <f t="shared" si="5"/>
        <v>0</v>
      </c>
      <c r="BX21" s="1497">
        <f t="shared" si="6"/>
        <v>0</v>
      </c>
      <c r="BY21" s="1497">
        <f t="shared" si="7"/>
        <v>0</v>
      </c>
      <c r="BZ21" s="1497">
        <f t="shared" si="8"/>
        <v>0</v>
      </c>
      <c r="CA21" s="1497">
        <f t="shared" si="9"/>
        <v>0</v>
      </c>
      <c r="CB21" s="1497">
        <f t="shared" si="10"/>
        <v>0</v>
      </c>
      <c r="CD21" s="1450" t="str">
        <f t="shared" si="11"/>
        <v/>
      </c>
      <c r="CF21" s="1247"/>
      <c r="CG21" s="1247"/>
      <c r="CH21" s="1247"/>
      <c r="CI21" s="1247"/>
      <c r="CJ21" s="1247"/>
      <c r="CK21" s="1247"/>
      <c r="CL21" s="1247"/>
      <c r="CM21" s="1247"/>
      <c r="CN21" s="1247"/>
      <c r="CO21" s="1247"/>
      <c r="CP21" s="1247"/>
      <c r="CQ21" s="1247"/>
      <c r="CR21" s="1247"/>
      <c r="CS21" s="1247"/>
      <c r="CT21" s="1247"/>
      <c r="CU21" s="1247"/>
      <c r="CV21" s="1247"/>
      <c r="CW21" s="1247"/>
      <c r="CX21" s="1247"/>
      <c r="CY21" s="1247"/>
      <c r="CZ21" s="1247"/>
      <c r="DA21" s="1247"/>
      <c r="DB21" s="1247"/>
      <c r="DC21" s="1247"/>
      <c r="DD21" s="1247"/>
      <c r="DE21" s="1247"/>
      <c r="DF21" s="1247"/>
      <c r="DG21" s="1247"/>
      <c r="DH21" s="1247"/>
      <c r="DI21" s="1247"/>
      <c r="DJ21" s="1247"/>
      <c r="DK21" s="1247"/>
      <c r="DL21" s="1247"/>
      <c r="DM21" s="1247"/>
      <c r="DN21" s="1247"/>
      <c r="DO21" s="1247"/>
      <c r="DP21" s="1247"/>
      <c r="DQ21" s="1247"/>
      <c r="DR21" s="1247"/>
      <c r="DS21" s="1247"/>
      <c r="DT21" s="1247"/>
      <c r="DU21" s="1247"/>
      <c r="DV21" s="1247"/>
      <c r="DW21" s="1247"/>
      <c r="DX21" s="1247"/>
      <c r="DY21" s="1247"/>
      <c r="DZ21" s="1247"/>
      <c r="EA21" s="1247"/>
      <c r="EB21" s="1247"/>
      <c r="EC21" s="1247"/>
      <c r="ED21" s="1247"/>
      <c r="EE21" s="1247"/>
      <c r="EF21" s="1247"/>
      <c r="EG21" s="1247"/>
      <c r="EH21" s="1247"/>
      <c r="EI21" s="1247"/>
      <c r="EJ21" s="1247"/>
      <c r="EK21" s="1247"/>
      <c r="EL21" s="1247"/>
      <c r="EM21" s="1247"/>
      <c r="EN21" s="1247"/>
      <c r="EO21" s="1247"/>
      <c r="EP21" s="1247"/>
      <c r="EQ21" s="1247"/>
      <c r="ER21" s="1247"/>
      <c r="ES21" s="1247"/>
      <c r="ET21" s="1247"/>
      <c r="EU21" s="1247"/>
      <c r="EV21" s="1247"/>
      <c r="EW21" s="1247"/>
      <c r="EX21" s="1247"/>
      <c r="EY21" s="1247"/>
      <c r="EZ21" s="1247"/>
      <c r="FA21" s="1247"/>
      <c r="FB21" s="1247"/>
      <c r="FC21" s="1247"/>
      <c r="FD21" s="1247"/>
      <c r="FE21" s="1247"/>
      <c r="FF21" s="1247"/>
      <c r="FG21" s="1247"/>
      <c r="FJ21" s="1452">
        <f t="shared" si="12"/>
        <v>0</v>
      </c>
      <c r="FK21" s="1452">
        <f t="shared" si="13"/>
        <v>0</v>
      </c>
    </row>
    <row r="22" spans="1:167" x14ac:dyDescent="0.2">
      <c r="A22" s="436"/>
      <c r="B22" s="437"/>
      <c r="C22" s="439"/>
      <c r="D22" s="439"/>
      <c r="E22" s="437"/>
      <c r="F22" s="440"/>
      <c r="G22" s="440"/>
      <c r="H22" s="440"/>
      <c r="I22" s="440"/>
      <c r="J22" s="440"/>
      <c r="K22" s="440"/>
      <c r="L22" s="440"/>
      <c r="M22" s="440"/>
      <c r="N22" s="441"/>
      <c r="O22" s="441"/>
      <c r="P22" s="440"/>
      <c r="Q22" s="442"/>
      <c r="R22" s="443"/>
      <c r="S22" s="444"/>
      <c r="T22" s="886"/>
      <c r="U22" s="165"/>
      <c r="V22" s="165"/>
      <c r="W22" s="165"/>
      <c r="X22" s="165"/>
      <c r="Y22" s="165"/>
      <c r="Z22" s="1135"/>
      <c r="AA22" s="165"/>
      <c r="AB22" s="1130"/>
      <c r="AC22" s="165"/>
      <c r="AD22" s="1130"/>
      <c r="AE22" s="165"/>
      <c r="AF22" s="1130"/>
      <c r="AG22" s="165"/>
      <c r="AH22" s="1135"/>
      <c r="AI22" s="165"/>
      <c r="AJ22" s="113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087"/>
      <c r="AV22" s="127"/>
      <c r="AW22" s="1134"/>
      <c r="AX22" s="1091"/>
      <c r="AY22" s="1131"/>
      <c r="AZ22" s="445"/>
      <c r="BA22" s="1131"/>
      <c r="BB22" s="445"/>
      <c r="BC22" s="445"/>
      <c r="BD22" s="445"/>
      <c r="BE22" s="445"/>
      <c r="BF22" s="445"/>
      <c r="BG22" s="445"/>
      <c r="BH22" s="1085"/>
      <c r="BI22" s="445"/>
      <c r="BJ22" s="1084"/>
      <c r="BK22" s="483">
        <f t="shared" ref="BK22:BK79" si="14">(T22+U22+V22+W22+Y22+AA22+AC22+AE22+AN22+AO22+X22+AP22+AG22+AI22+AK22+AL22+AM22+AQ22+AR22+AV22+AS22+AT22)*0.08333</f>
        <v>0</v>
      </c>
      <c r="BL22" s="484">
        <f t="shared" ref="BL22:BL79" si="15">(T22+U22+V22+W22+Y22+AA22+AC22+AE22+AN22+AO22+X22+AP22+AG22+AI22+AK22+AL22+AM22+AQ22+AR22+AV22+AS22+AT22)*0.014</f>
        <v>0</v>
      </c>
      <c r="BM22" s="485">
        <f t="shared" ref="BM22:BM79" si="16">((T22+U22+V22+W22+Y22+AA22+AC22+AE22+AN22+AO22+X22+AP22+AG22+AI22+AK22+AL22+AM22+AQ22+AR22+AV22+AS22+AT22)*0.4062)</f>
        <v>0</v>
      </c>
      <c r="BN22" s="464"/>
      <c r="BO22" s="464"/>
      <c r="BP22" s="127"/>
      <c r="BQ22" s="1496">
        <f t="shared" ref="BQ22:BQ79" si="17">(T22+U22+V22+W22+Y22+AA22+AC22+AE22+AN22+AO22+X22+AP22+AG22+AI22+AK22+AL22+AM22+AQ22+AR22+AV22+AS22+AT22+AX22+AZ22+BB22+BC22+BD22+BE22+BF22+BG22+BI22+BJ22+BK22+BL22+BM22+BN22+BO22+BP22)*R22*S22</f>
        <v>0</v>
      </c>
      <c r="BR22" s="1496">
        <f t="shared" ref="BR22:BR79" si="18">BQ22*$D$9</f>
        <v>0</v>
      </c>
      <c r="BS22" s="280"/>
      <c r="BT22" s="281"/>
      <c r="BU22" s="281"/>
      <c r="BV22" s="446"/>
      <c r="BW22" s="1497">
        <f t="shared" si="5"/>
        <v>0</v>
      </c>
      <c r="BX22" s="1497">
        <f t="shared" si="6"/>
        <v>0</v>
      </c>
      <c r="BY22" s="1497">
        <f t="shared" si="7"/>
        <v>0</v>
      </c>
      <c r="BZ22" s="1497">
        <f t="shared" si="8"/>
        <v>0</v>
      </c>
      <c r="CA22" s="1497">
        <f t="shared" si="9"/>
        <v>0</v>
      </c>
      <c r="CB22" s="1497">
        <f t="shared" si="10"/>
        <v>0</v>
      </c>
      <c r="CD22" s="1450" t="str">
        <f t="shared" si="11"/>
        <v/>
      </c>
      <c r="CF22" s="1247"/>
      <c r="CG22" s="1247"/>
      <c r="CH22" s="1247"/>
      <c r="CI22" s="1247"/>
      <c r="CJ22" s="1247"/>
      <c r="CK22" s="1247"/>
      <c r="CL22" s="1247"/>
      <c r="CM22" s="1247"/>
      <c r="CN22" s="1247"/>
      <c r="CO22" s="1247"/>
      <c r="CP22" s="1247"/>
      <c r="CQ22" s="1247"/>
      <c r="CR22" s="1247"/>
      <c r="CS22" s="1247"/>
      <c r="CT22" s="1247"/>
      <c r="CU22" s="1247"/>
      <c r="CV22" s="1247"/>
      <c r="CW22" s="1247"/>
      <c r="CX22" s="1247"/>
      <c r="CY22" s="1247"/>
      <c r="CZ22" s="1247"/>
      <c r="DA22" s="1247"/>
      <c r="DB22" s="1247"/>
      <c r="DC22" s="1247"/>
      <c r="DD22" s="1247"/>
      <c r="DE22" s="1247"/>
      <c r="DF22" s="1247"/>
      <c r="DG22" s="1247"/>
      <c r="DH22" s="1247"/>
      <c r="DI22" s="1247"/>
      <c r="DJ22" s="1247"/>
      <c r="DK22" s="1247"/>
      <c r="DL22" s="1247"/>
      <c r="DM22" s="1247"/>
      <c r="DN22" s="1247"/>
      <c r="DO22" s="1247"/>
      <c r="DP22" s="1247"/>
      <c r="DQ22" s="1247"/>
      <c r="DR22" s="1247"/>
      <c r="DS22" s="1247"/>
      <c r="DT22" s="1247"/>
      <c r="DU22" s="1247"/>
      <c r="DV22" s="1247"/>
      <c r="DW22" s="1247"/>
      <c r="DX22" s="1247"/>
      <c r="DY22" s="1247"/>
      <c r="DZ22" s="1247"/>
      <c r="EA22" s="1247"/>
      <c r="EB22" s="1247"/>
      <c r="EC22" s="1247"/>
      <c r="ED22" s="1247"/>
      <c r="EE22" s="1247"/>
      <c r="EF22" s="1247"/>
      <c r="EG22" s="1247"/>
      <c r="EH22" s="1247"/>
      <c r="EI22" s="1247"/>
      <c r="EJ22" s="1247"/>
      <c r="EK22" s="1247"/>
      <c r="EL22" s="1247"/>
      <c r="EM22" s="1247"/>
      <c r="EN22" s="1247"/>
      <c r="EO22" s="1247"/>
      <c r="EP22" s="1247"/>
      <c r="EQ22" s="1247"/>
      <c r="ER22" s="1247"/>
      <c r="ES22" s="1247"/>
      <c r="ET22" s="1247"/>
      <c r="EU22" s="1247"/>
      <c r="EV22" s="1247"/>
      <c r="EW22" s="1247"/>
      <c r="EX22" s="1247"/>
      <c r="EY22" s="1247"/>
      <c r="EZ22" s="1247"/>
      <c r="FA22" s="1247"/>
      <c r="FB22" s="1247"/>
      <c r="FC22" s="1247"/>
      <c r="FD22" s="1247"/>
      <c r="FE22" s="1247"/>
      <c r="FF22" s="1247"/>
      <c r="FG22" s="1247"/>
      <c r="FJ22" s="1452">
        <f t="shared" si="12"/>
        <v>0</v>
      </c>
      <c r="FK22" s="1452">
        <f t="shared" si="13"/>
        <v>0</v>
      </c>
    </row>
    <row r="23" spans="1:167" x14ac:dyDescent="0.2">
      <c r="A23" s="436"/>
      <c r="B23" s="437"/>
      <c r="C23" s="439"/>
      <c r="D23" s="439"/>
      <c r="E23" s="437"/>
      <c r="F23" s="440"/>
      <c r="G23" s="440"/>
      <c r="H23" s="440"/>
      <c r="I23" s="440"/>
      <c r="J23" s="440"/>
      <c r="K23" s="440"/>
      <c r="L23" s="440"/>
      <c r="M23" s="440"/>
      <c r="N23" s="441"/>
      <c r="O23" s="441"/>
      <c r="P23" s="440"/>
      <c r="Q23" s="442"/>
      <c r="R23" s="443"/>
      <c r="S23" s="444"/>
      <c r="T23" s="886"/>
      <c r="U23" s="165"/>
      <c r="V23" s="165"/>
      <c r="W23" s="165"/>
      <c r="X23" s="165"/>
      <c r="Y23" s="165"/>
      <c r="Z23" s="1135"/>
      <c r="AA23" s="165"/>
      <c r="AB23" s="1130"/>
      <c r="AC23" s="165"/>
      <c r="AD23" s="1130"/>
      <c r="AE23" s="165"/>
      <c r="AF23" s="1130"/>
      <c r="AG23" s="165"/>
      <c r="AH23" s="1135"/>
      <c r="AI23" s="165"/>
      <c r="AJ23" s="113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087"/>
      <c r="AV23" s="127"/>
      <c r="AW23" s="1134"/>
      <c r="AX23" s="1091"/>
      <c r="AY23" s="1131"/>
      <c r="AZ23" s="445"/>
      <c r="BA23" s="1131"/>
      <c r="BB23" s="445"/>
      <c r="BC23" s="445"/>
      <c r="BD23" s="445"/>
      <c r="BE23" s="445"/>
      <c r="BF23" s="445"/>
      <c r="BG23" s="445"/>
      <c r="BH23" s="1085"/>
      <c r="BI23" s="445"/>
      <c r="BJ23" s="1084"/>
      <c r="BK23" s="483">
        <f t="shared" si="14"/>
        <v>0</v>
      </c>
      <c r="BL23" s="484">
        <f t="shared" si="15"/>
        <v>0</v>
      </c>
      <c r="BM23" s="485">
        <f t="shared" si="16"/>
        <v>0</v>
      </c>
      <c r="BN23" s="464"/>
      <c r="BO23" s="464"/>
      <c r="BP23" s="127"/>
      <c r="BQ23" s="1496">
        <f t="shared" si="17"/>
        <v>0</v>
      </c>
      <c r="BR23" s="1496">
        <f t="shared" si="18"/>
        <v>0</v>
      </c>
      <c r="BS23" s="280"/>
      <c r="BT23" s="281"/>
      <c r="BU23" s="281"/>
      <c r="BV23" s="446"/>
      <c r="BW23" s="1497">
        <f t="shared" si="5"/>
        <v>0</v>
      </c>
      <c r="BX23" s="1497">
        <f t="shared" si="6"/>
        <v>0</v>
      </c>
      <c r="BY23" s="1497">
        <f t="shared" si="7"/>
        <v>0</v>
      </c>
      <c r="BZ23" s="1497">
        <f t="shared" si="8"/>
        <v>0</v>
      </c>
      <c r="CA23" s="1497">
        <f t="shared" si="9"/>
        <v>0</v>
      </c>
      <c r="CB23" s="1497">
        <f t="shared" si="10"/>
        <v>0</v>
      </c>
      <c r="CD23" s="1450" t="str">
        <f t="shared" si="11"/>
        <v/>
      </c>
      <c r="CF23" s="1247"/>
      <c r="CG23" s="1247"/>
      <c r="CH23" s="1247"/>
      <c r="CI23" s="1247"/>
      <c r="CJ23" s="1247"/>
      <c r="CK23" s="1247"/>
      <c r="CL23" s="1247"/>
      <c r="CM23" s="1247"/>
      <c r="CN23" s="1247"/>
      <c r="CO23" s="1247"/>
      <c r="CP23" s="1247"/>
      <c r="CQ23" s="1247"/>
      <c r="CR23" s="1247"/>
      <c r="CS23" s="1247"/>
      <c r="CT23" s="1247"/>
      <c r="CU23" s="1247"/>
      <c r="CV23" s="1247"/>
      <c r="CW23" s="1247"/>
      <c r="CX23" s="1247"/>
      <c r="CY23" s="1247"/>
      <c r="CZ23" s="1247"/>
      <c r="DA23" s="1247"/>
      <c r="DB23" s="1247"/>
      <c r="DC23" s="1247"/>
      <c r="DD23" s="1247"/>
      <c r="DE23" s="1247"/>
      <c r="DF23" s="1247"/>
      <c r="DG23" s="1247"/>
      <c r="DH23" s="1247"/>
      <c r="DI23" s="1247"/>
      <c r="DJ23" s="1247"/>
      <c r="DK23" s="1247"/>
      <c r="DL23" s="1247"/>
      <c r="DM23" s="1247"/>
      <c r="DN23" s="1247"/>
      <c r="DO23" s="1247"/>
      <c r="DP23" s="1247"/>
      <c r="DQ23" s="1247"/>
      <c r="DR23" s="1247"/>
      <c r="DS23" s="1247"/>
      <c r="DT23" s="1247"/>
      <c r="DU23" s="1247"/>
      <c r="DV23" s="1247"/>
      <c r="DW23" s="1247"/>
      <c r="DX23" s="1247"/>
      <c r="DY23" s="1247"/>
      <c r="DZ23" s="1247"/>
      <c r="EA23" s="1247"/>
      <c r="EB23" s="1247"/>
      <c r="EC23" s="1247"/>
      <c r="ED23" s="1247"/>
      <c r="EE23" s="1247"/>
      <c r="EF23" s="1247"/>
      <c r="EG23" s="1247"/>
      <c r="EH23" s="1247"/>
      <c r="EI23" s="1247"/>
      <c r="EJ23" s="1247"/>
      <c r="EK23" s="1247"/>
      <c r="EL23" s="1247"/>
      <c r="EM23" s="1247"/>
      <c r="EN23" s="1247"/>
      <c r="EO23" s="1247"/>
      <c r="EP23" s="1247"/>
      <c r="EQ23" s="1247"/>
      <c r="ER23" s="1247"/>
      <c r="ES23" s="1247"/>
      <c r="ET23" s="1247"/>
      <c r="EU23" s="1247"/>
      <c r="EV23" s="1247"/>
      <c r="EW23" s="1247"/>
      <c r="EX23" s="1247"/>
      <c r="EY23" s="1247"/>
      <c r="EZ23" s="1247"/>
      <c r="FA23" s="1247"/>
      <c r="FB23" s="1247"/>
      <c r="FC23" s="1247"/>
      <c r="FD23" s="1247"/>
      <c r="FE23" s="1247"/>
      <c r="FF23" s="1247"/>
      <c r="FG23" s="1247"/>
      <c r="FJ23" s="1452">
        <f t="shared" si="12"/>
        <v>0</v>
      </c>
      <c r="FK23" s="1452">
        <f t="shared" si="13"/>
        <v>0</v>
      </c>
    </row>
    <row r="24" spans="1:167" x14ac:dyDescent="0.2">
      <c r="A24" s="436"/>
      <c r="B24" s="437"/>
      <c r="C24" s="439"/>
      <c r="D24" s="439"/>
      <c r="E24" s="437"/>
      <c r="F24" s="440"/>
      <c r="G24" s="440"/>
      <c r="H24" s="440"/>
      <c r="I24" s="440"/>
      <c r="J24" s="440"/>
      <c r="K24" s="440"/>
      <c r="L24" s="440"/>
      <c r="M24" s="440"/>
      <c r="N24" s="441"/>
      <c r="O24" s="441"/>
      <c r="P24" s="440"/>
      <c r="Q24" s="442"/>
      <c r="R24" s="443"/>
      <c r="S24" s="444"/>
      <c r="T24" s="886"/>
      <c r="U24" s="165"/>
      <c r="V24" s="165"/>
      <c r="W24" s="165"/>
      <c r="X24" s="165"/>
      <c r="Y24" s="165"/>
      <c r="Z24" s="1135"/>
      <c r="AA24" s="165"/>
      <c r="AB24" s="1130"/>
      <c r="AC24" s="165"/>
      <c r="AD24" s="1130"/>
      <c r="AE24" s="165"/>
      <c r="AF24" s="1130"/>
      <c r="AG24" s="165"/>
      <c r="AH24" s="1135"/>
      <c r="AI24" s="165"/>
      <c r="AJ24" s="113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087"/>
      <c r="AV24" s="127"/>
      <c r="AW24" s="1134"/>
      <c r="AX24" s="1091"/>
      <c r="AY24" s="1131"/>
      <c r="AZ24" s="445"/>
      <c r="BA24" s="1131"/>
      <c r="BB24" s="445"/>
      <c r="BC24" s="445"/>
      <c r="BD24" s="445"/>
      <c r="BE24" s="445"/>
      <c r="BF24" s="445"/>
      <c r="BG24" s="445"/>
      <c r="BH24" s="1085"/>
      <c r="BI24" s="445"/>
      <c r="BJ24" s="1084"/>
      <c r="BK24" s="483">
        <f t="shared" si="14"/>
        <v>0</v>
      </c>
      <c r="BL24" s="484">
        <f t="shared" si="15"/>
        <v>0</v>
      </c>
      <c r="BM24" s="485">
        <f t="shared" si="16"/>
        <v>0</v>
      </c>
      <c r="BN24" s="464"/>
      <c r="BO24" s="464"/>
      <c r="BP24" s="127"/>
      <c r="BQ24" s="1496">
        <f t="shared" si="17"/>
        <v>0</v>
      </c>
      <c r="BR24" s="1496">
        <f t="shared" si="18"/>
        <v>0</v>
      </c>
      <c r="BS24" s="280"/>
      <c r="BT24" s="281"/>
      <c r="BU24" s="281"/>
      <c r="BV24" s="446"/>
      <c r="BW24" s="1497">
        <f t="shared" si="5"/>
        <v>0</v>
      </c>
      <c r="BX24" s="1497">
        <f t="shared" si="6"/>
        <v>0</v>
      </c>
      <c r="BY24" s="1497">
        <f t="shared" si="7"/>
        <v>0</v>
      </c>
      <c r="BZ24" s="1497">
        <f t="shared" si="8"/>
        <v>0</v>
      </c>
      <c r="CA24" s="1497">
        <f t="shared" si="9"/>
        <v>0</v>
      </c>
      <c r="CB24" s="1497">
        <f t="shared" si="10"/>
        <v>0</v>
      </c>
      <c r="CD24" s="1450" t="str">
        <f t="shared" si="11"/>
        <v/>
      </c>
      <c r="CF24" s="1247"/>
      <c r="CG24" s="1247"/>
      <c r="CH24" s="1247"/>
      <c r="CI24" s="1247"/>
      <c r="CJ24" s="1247"/>
      <c r="CK24" s="1247"/>
      <c r="CL24" s="1247"/>
      <c r="CM24" s="1247"/>
      <c r="CN24" s="1247"/>
      <c r="CO24" s="1247"/>
      <c r="CP24" s="1247"/>
      <c r="CQ24" s="1247"/>
      <c r="CR24" s="1247"/>
      <c r="CS24" s="1247"/>
      <c r="CT24" s="1247"/>
      <c r="CU24" s="1247"/>
      <c r="CV24" s="1247"/>
      <c r="CW24" s="1247"/>
      <c r="CX24" s="1247"/>
      <c r="CY24" s="1247"/>
      <c r="CZ24" s="1247"/>
      <c r="DA24" s="1247"/>
      <c r="DB24" s="1247"/>
      <c r="DC24" s="1247"/>
      <c r="DD24" s="1247"/>
      <c r="DE24" s="1247"/>
      <c r="DF24" s="1247"/>
      <c r="DG24" s="1247"/>
      <c r="DH24" s="1247"/>
      <c r="DI24" s="1247"/>
      <c r="DJ24" s="1247"/>
      <c r="DK24" s="1247"/>
      <c r="DL24" s="1247"/>
      <c r="DM24" s="1247"/>
      <c r="DN24" s="1247"/>
      <c r="DO24" s="1247"/>
      <c r="DP24" s="1247"/>
      <c r="DQ24" s="1247"/>
      <c r="DR24" s="1247"/>
      <c r="DS24" s="1247"/>
      <c r="DT24" s="1247"/>
      <c r="DU24" s="1247"/>
      <c r="DV24" s="1247"/>
      <c r="DW24" s="1247"/>
      <c r="DX24" s="1247"/>
      <c r="DY24" s="1247"/>
      <c r="DZ24" s="1247"/>
      <c r="EA24" s="1247"/>
      <c r="EB24" s="1247"/>
      <c r="EC24" s="1247"/>
      <c r="ED24" s="1247"/>
      <c r="EE24" s="1247"/>
      <c r="EF24" s="1247"/>
      <c r="EG24" s="1247"/>
      <c r="EH24" s="1247"/>
      <c r="EI24" s="1247"/>
      <c r="EJ24" s="1247"/>
      <c r="EK24" s="1247"/>
      <c r="EL24" s="1247"/>
      <c r="EM24" s="1247"/>
      <c r="EN24" s="1247"/>
      <c r="EO24" s="1247"/>
      <c r="EP24" s="1247"/>
      <c r="EQ24" s="1247"/>
      <c r="ER24" s="1247"/>
      <c r="ES24" s="1247"/>
      <c r="ET24" s="1247"/>
      <c r="EU24" s="1247"/>
      <c r="EV24" s="1247"/>
      <c r="EW24" s="1247"/>
      <c r="EX24" s="1247"/>
      <c r="EY24" s="1247"/>
      <c r="EZ24" s="1247"/>
      <c r="FA24" s="1247"/>
      <c r="FB24" s="1247"/>
      <c r="FC24" s="1247"/>
      <c r="FD24" s="1247"/>
      <c r="FE24" s="1247"/>
      <c r="FF24" s="1247"/>
      <c r="FG24" s="1247"/>
      <c r="FJ24" s="1452">
        <f t="shared" si="12"/>
        <v>0</v>
      </c>
      <c r="FK24" s="1452">
        <f t="shared" si="13"/>
        <v>0</v>
      </c>
    </row>
    <row r="25" spans="1:167" x14ac:dyDescent="0.2">
      <c r="A25" s="436"/>
      <c r="B25" s="437"/>
      <c r="C25" s="439"/>
      <c r="D25" s="439"/>
      <c r="E25" s="437"/>
      <c r="F25" s="440"/>
      <c r="G25" s="440"/>
      <c r="H25" s="440"/>
      <c r="I25" s="440"/>
      <c r="J25" s="440"/>
      <c r="K25" s="440"/>
      <c r="L25" s="440"/>
      <c r="M25" s="440"/>
      <c r="N25" s="441"/>
      <c r="O25" s="441"/>
      <c r="P25" s="440"/>
      <c r="Q25" s="442"/>
      <c r="R25" s="443"/>
      <c r="S25" s="444"/>
      <c r="T25" s="886"/>
      <c r="U25" s="165"/>
      <c r="V25" s="165"/>
      <c r="W25" s="165"/>
      <c r="X25" s="165"/>
      <c r="Y25" s="165"/>
      <c r="Z25" s="1135"/>
      <c r="AA25" s="165"/>
      <c r="AB25" s="1130"/>
      <c r="AC25" s="165"/>
      <c r="AD25" s="1130"/>
      <c r="AE25" s="165"/>
      <c r="AF25" s="1130"/>
      <c r="AG25" s="165"/>
      <c r="AH25" s="1135"/>
      <c r="AI25" s="165"/>
      <c r="AJ25" s="113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087"/>
      <c r="AV25" s="127"/>
      <c r="AW25" s="1134"/>
      <c r="AX25" s="1091"/>
      <c r="AY25" s="1131"/>
      <c r="AZ25" s="445"/>
      <c r="BA25" s="1131"/>
      <c r="BB25" s="445"/>
      <c r="BC25" s="445"/>
      <c r="BD25" s="445"/>
      <c r="BE25" s="445"/>
      <c r="BF25" s="445"/>
      <c r="BG25" s="445"/>
      <c r="BH25" s="1085"/>
      <c r="BI25" s="445"/>
      <c r="BJ25" s="1084"/>
      <c r="BK25" s="483">
        <f t="shared" si="14"/>
        <v>0</v>
      </c>
      <c r="BL25" s="484">
        <f t="shared" si="15"/>
        <v>0</v>
      </c>
      <c r="BM25" s="485">
        <f t="shared" si="16"/>
        <v>0</v>
      </c>
      <c r="BN25" s="464"/>
      <c r="BO25" s="464"/>
      <c r="BP25" s="127"/>
      <c r="BQ25" s="1496">
        <f t="shared" si="17"/>
        <v>0</v>
      </c>
      <c r="BR25" s="1496">
        <f t="shared" si="18"/>
        <v>0</v>
      </c>
      <c r="BS25" s="280"/>
      <c r="BT25" s="281"/>
      <c r="BU25" s="281"/>
      <c r="BV25" s="446"/>
      <c r="BW25" s="1497">
        <f t="shared" si="5"/>
        <v>0</v>
      </c>
      <c r="BX25" s="1497">
        <f t="shared" si="6"/>
        <v>0</v>
      </c>
      <c r="BY25" s="1497">
        <f t="shared" si="7"/>
        <v>0</v>
      </c>
      <c r="BZ25" s="1497">
        <f t="shared" si="8"/>
        <v>0</v>
      </c>
      <c r="CA25" s="1497">
        <f t="shared" si="9"/>
        <v>0</v>
      </c>
      <c r="CB25" s="1497">
        <f t="shared" si="10"/>
        <v>0</v>
      </c>
      <c r="CD25" s="1450" t="str">
        <f t="shared" si="11"/>
        <v/>
      </c>
      <c r="CF25" s="1247"/>
      <c r="CG25" s="1247"/>
      <c r="CH25" s="1247"/>
      <c r="CI25" s="1247"/>
      <c r="CJ25" s="1247"/>
      <c r="CK25" s="1247"/>
      <c r="CL25" s="1247"/>
      <c r="CM25" s="1247"/>
      <c r="CN25" s="1247"/>
      <c r="CO25" s="1247"/>
      <c r="CP25" s="1247"/>
      <c r="CQ25" s="1247"/>
      <c r="CR25" s="1247"/>
      <c r="CS25" s="1247"/>
      <c r="CT25" s="1247"/>
      <c r="CU25" s="1247"/>
      <c r="CV25" s="1247"/>
      <c r="CW25" s="1247"/>
      <c r="CX25" s="1247"/>
      <c r="CY25" s="1247"/>
      <c r="CZ25" s="1247"/>
      <c r="DA25" s="1247"/>
      <c r="DB25" s="1247"/>
      <c r="DC25" s="1247"/>
      <c r="DD25" s="1247"/>
      <c r="DE25" s="1247"/>
      <c r="DF25" s="1247"/>
      <c r="DG25" s="1247"/>
      <c r="DH25" s="1247"/>
      <c r="DI25" s="1247"/>
      <c r="DJ25" s="1247"/>
      <c r="DK25" s="1247"/>
      <c r="DL25" s="1247"/>
      <c r="DM25" s="1247"/>
      <c r="DN25" s="1247"/>
      <c r="DO25" s="1247"/>
      <c r="DP25" s="1247"/>
      <c r="DQ25" s="1247"/>
      <c r="DR25" s="1247"/>
      <c r="DS25" s="1247"/>
      <c r="DT25" s="1247"/>
      <c r="DU25" s="1247"/>
      <c r="DV25" s="1247"/>
      <c r="DW25" s="1247"/>
      <c r="DX25" s="1247"/>
      <c r="DY25" s="1247"/>
      <c r="DZ25" s="1247"/>
      <c r="EA25" s="1247"/>
      <c r="EB25" s="1247"/>
      <c r="EC25" s="1247"/>
      <c r="ED25" s="1247"/>
      <c r="EE25" s="1247"/>
      <c r="EF25" s="1247"/>
      <c r="EG25" s="1247"/>
      <c r="EH25" s="1247"/>
      <c r="EI25" s="1247"/>
      <c r="EJ25" s="1247"/>
      <c r="EK25" s="1247"/>
      <c r="EL25" s="1247"/>
      <c r="EM25" s="1247"/>
      <c r="EN25" s="1247"/>
      <c r="EO25" s="1247"/>
      <c r="EP25" s="1247"/>
      <c r="EQ25" s="1247"/>
      <c r="ER25" s="1247"/>
      <c r="ES25" s="1247"/>
      <c r="ET25" s="1247"/>
      <c r="EU25" s="1247"/>
      <c r="EV25" s="1247"/>
      <c r="EW25" s="1247"/>
      <c r="EX25" s="1247"/>
      <c r="EY25" s="1247"/>
      <c r="EZ25" s="1247"/>
      <c r="FA25" s="1247"/>
      <c r="FB25" s="1247"/>
      <c r="FC25" s="1247"/>
      <c r="FD25" s="1247"/>
      <c r="FE25" s="1247"/>
      <c r="FF25" s="1247"/>
      <c r="FG25" s="1247"/>
      <c r="FJ25" s="1452">
        <f t="shared" si="12"/>
        <v>0</v>
      </c>
      <c r="FK25" s="1452">
        <f t="shared" si="13"/>
        <v>0</v>
      </c>
    </row>
    <row r="26" spans="1:167" x14ac:dyDescent="0.2">
      <c r="A26" s="436"/>
      <c r="B26" s="437"/>
      <c r="C26" s="439"/>
      <c r="D26" s="439"/>
      <c r="E26" s="437"/>
      <c r="F26" s="440"/>
      <c r="G26" s="440"/>
      <c r="H26" s="440"/>
      <c r="I26" s="440"/>
      <c r="J26" s="440"/>
      <c r="K26" s="440"/>
      <c r="L26" s="440"/>
      <c r="M26" s="440"/>
      <c r="N26" s="441"/>
      <c r="O26" s="441"/>
      <c r="P26" s="440"/>
      <c r="Q26" s="442"/>
      <c r="R26" s="443"/>
      <c r="S26" s="444"/>
      <c r="T26" s="886"/>
      <c r="U26" s="165"/>
      <c r="V26" s="165"/>
      <c r="W26" s="165"/>
      <c r="X26" s="165"/>
      <c r="Y26" s="165"/>
      <c r="Z26" s="1135"/>
      <c r="AA26" s="165"/>
      <c r="AB26" s="1130"/>
      <c r="AC26" s="165"/>
      <c r="AD26" s="1130"/>
      <c r="AE26" s="165"/>
      <c r="AF26" s="1130"/>
      <c r="AG26" s="165"/>
      <c r="AH26" s="1135"/>
      <c r="AI26" s="165"/>
      <c r="AJ26" s="113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087"/>
      <c r="AV26" s="127"/>
      <c r="AW26" s="1134"/>
      <c r="AX26" s="1091"/>
      <c r="AY26" s="1131"/>
      <c r="AZ26" s="445"/>
      <c r="BA26" s="1131"/>
      <c r="BB26" s="445"/>
      <c r="BC26" s="445"/>
      <c r="BD26" s="445"/>
      <c r="BE26" s="445"/>
      <c r="BF26" s="445"/>
      <c r="BG26" s="445"/>
      <c r="BH26" s="1085"/>
      <c r="BI26" s="445"/>
      <c r="BJ26" s="1084"/>
      <c r="BK26" s="483">
        <f t="shared" si="14"/>
        <v>0</v>
      </c>
      <c r="BL26" s="484">
        <f t="shared" si="15"/>
        <v>0</v>
      </c>
      <c r="BM26" s="485">
        <f t="shared" si="16"/>
        <v>0</v>
      </c>
      <c r="BN26" s="464"/>
      <c r="BO26" s="464"/>
      <c r="BP26" s="127"/>
      <c r="BQ26" s="1496">
        <f t="shared" si="17"/>
        <v>0</v>
      </c>
      <c r="BR26" s="1496">
        <f t="shared" si="18"/>
        <v>0</v>
      </c>
      <c r="BS26" s="280"/>
      <c r="BT26" s="281"/>
      <c r="BU26" s="281"/>
      <c r="BV26" s="446"/>
      <c r="BW26" s="1497">
        <f t="shared" si="5"/>
        <v>0</v>
      </c>
      <c r="BX26" s="1497">
        <f t="shared" si="6"/>
        <v>0</v>
      </c>
      <c r="BY26" s="1497">
        <f t="shared" si="7"/>
        <v>0</v>
      </c>
      <c r="BZ26" s="1497">
        <f t="shared" si="8"/>
        <v>0</v>
      </c>
      <c r="CA26" s="1497">
        <f t="shared" si="9"/>
        <v>0</v>
      </c>
      <c r="CB26" s="1497">
        <f t="shared" si="10"/>
        <v>0</v>
      </c>
      <c r="CD26" s="1450" t="str">
        <f t="shared" si="11"/>
        <v/>
      </c>
      <c r="CF26" s="1247"/>
      <c r="CG26" s="1247"/>
      <c r="CH26" s="1247"/>
      <c r="CI26" s="1247"/>
      <c r="CJ26" s="1247"/>
      <c r="CK26" s="1247"/>
      <c r="CL26" s="1247"/>
      <c r="CM26" s="1247"/>
      <c r="CN26" s="1247"/>
      <c r="CO26" s="1247"/>
      <c r="CP26" s="1247"/>
      <c r="CQ26" s="1247"/>
      <c r="CR26" s="1247"/>
      <c r="CS26" s="1247"/>
      <c r="CT26" s="1247"/>
      <c r="CU26" s="1247"/>
      <c r="CV26" s="1247"/>
      <c r="CW26" s="1247"/>
      <c r="CX26" s="1247"/>
      <c r="CY26" s="1247"/>
      <c r="CZ26" s="1247"/>
      <c r="DA26" s="1247"/>
      <c r="DB26" s="1247"/>
      <c r="DC26" s="1247"/>
      <c r="DD26" s="1247"/>
      <c r="DE26" s="1247"/>
      <c r="DF26" s="1247"/>
      <c r="DG26" s="1247"/>
      <c r="DH26" s="1247"/>
      <c r="DI26" s="1247"/>
      <c r="DJ26" s="1247"/>
      <c r="DK26" s="1247"/>
      <c r="DL26" s="1247"/>
      <c r="DM26" s="1247"/>
      <c r="DN26" s="1247"/>
      <c r="DO26" s="1247"/>
      <c r="DP26" s="1247"/>
      <c r="DQ26" s="1247"/>
      <c r="DR26" s="1247"/>
      <c r="DS26" s="1247"/>
      <c r="DT26" s="1247"/>
      <c r="DU26" s="1247"/>
      <c r="DV26" s="1247"/>
      <c r="DW26" s="1247"/>
      <c r="DX26" s="1247"/>
      <c r="DY26" s="1247"/>
      <c r="DZ26" s="1247"/>
      <c r="EA26" s="1247"/>
      <c r="EB26" s="1247"/>
      <c r="EC26" s="1247"/>
      <c r="ED26" s="1247"/>
      <c r="EE26" s="1247"/>
      <c r="EF26" s="1247"/>
      <c r="EG26" s="1247"/>
      <c r="EH26" s="1247"/>
      <c r="EI26" s="1247"/>
      <c r="EJ26" s="1247"/>
      <c r="EK26" s="1247"/>
      <c r="EL26" s="1247"/>
      <c r="EM26" s="1247"/>
      <c r="EN26" s="1247"/>
      <c r="EO26" s="1247"/>
      <c r="EP26" s="1247"/>
      <c r="EQ26" s="1247"/>
      <c r="ER26" s="1247"/>
      <c r="ES26" s="1247"/>
      <c r="ET26" s="1247"/>
      <c r="EU26" s="1247"/>
      <c r="EV26" s="1247"/>
      <c r="EW26" s="1247"/>
      <c r="EX26" s="1247"/>
      <c r="EY26" s="1247"/>
      <c r="EZ26" s="1247"/>
      <c r="FA26" s="1247"/>
      <c r="FB26" s="1247"/>
      <c r="FC26" s="1247"/>
      <c r="FD26" s="1247"/>
      <c r="FE26" s="1247"/>
      <c r="FF26" s="1247"/>
      <c r="FG26" s="1247"/>
      <c r="FJ26" s="1452">
        <f t="shared" si="12"/>
        <v>0</v>
      </c>
      <c r="FK26" s="1452">
        <f t="shared" si="13"/>
        <v>0</v>
      </c>
    </row>
    <row r="27" spans="1:167" x14ac:dyDescent="0.2">
      <c r="A27" s="436"/>
      <c r="B27" s="437"/>
      <c r="C27" s="439"/>
      <c r="D27" s="439"/>
      <c r="E27" s="437"/>
      <c r="F27" s="440"/>
      <c r="G27" s="440"/>
      <c r="H27" s="440"/>
      <c r="I27" s="440"/>
      <c r="J27" s="440"/>
      <c r="K27" s="440"/>
      <c r="L27" s="440"/>
      <c r="M27" s="440"/>
      <c r="N27" s="441"/>
      <c r="O27" s="441"/>
      <c r="P27" s="440"/>
      <c r="Q27" s="442"/>
      <c r="R27" s="443"/>
      <c r="S27" s="444"/>
      <c r="T27" s="886"/>
      <c r="U27" s="165"/>
      <c r="V27" s="165"/>
      <c r="W27" s="165"/>
      <c r="X27" s="165"/>
      <c r="Y27" s="165"/>
      <c r="Z27" s="1135"/>
      <c r="AA27" s="165"/>
      <c r="AB27" s="1130"/>
      <c r="AC27" s="165"/>
      <c r="AD27" s="1130"/>
      <c r="AE27" s="165"/>
      <c r="AF27" s="1130"/>
      <c r="AG27" s="165"/>
      <c r="AH27" s="1135"/>
      <c r="AI27" s="165"/>
      <c r="AJ27" s="1135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087"/>
      <c r="AV27" s="127"/>
      <c r="AW27" s="1134"/>
      <c r="AX27" s="1091"/>
      <c r="AY27" s="1131"/>
      <c r="AZ27" s="445"/>
      <c r="BA27" s="1131"/>
      <c r="BB27" s="445"/>
      <c r="BC27" s="445"/>
      <c r="BD27" s="445"/>
      <c r="BE27" s="445"/>
      <c r="BF27" s="445"/>
      <c r="BG27" s="445"/>
      <c r="BH27" s="1085"/>
      <c r="BI27" s="445"/>
      <c r="BJ27" s="1084"/>
      <c r="BK27" s="483">
        <f t="shared" si="14"/>
        <v>0</v>
      </c>
      <c r="BL27" s="484">
        <f t="shared" si="15"/>
        <v>0</v>
      </c>
      <c r="BM27" s="485">
        <f t="shared" si="16"/>
        <v>0</v>
      </c>
      <c r="BN27" s="464"/>
      <c r="BO27" s="464"/>
      <c r="BP27" s="127"/>
      <c r="BQ27" s="1496">
        <f t="shared" si="17"/>
        <v>0</v>
      </c>
      <c r="BR27" s="1496">
        <f t="shared" si="18"/>
        <v>0</v>
      </c>
      <c r="BS27" s="280"/>
      <c r="BT27" s="281"/>
      <c r="BU27" s="281"/>
      <c r="BV27" s="446"/>
      <c r="BW27" s="1497">
        <f t="shared" si="5"/>
        <v>0</v>
      </c>
      <c r="BX27" s="1497">
        <f t="shared" si="6"/>
        <v>0</v>
      </c>
      <c r="BY27" s="1497">
        <f t="shared" si="7"/>
        <v>0</v>
      </c>
      <c r="BZ27" s="1497">
        <f t="shared" si="8"/>
        <v>0</v>
      </c>
      <c r="CA27" s="1497">
        <f t="shared" si="9"/>
        <v>0</v>
      </c>
      <c r="CB27" s="1497">
        <f t="shared" si="10"/>
        <v>0</v>
      </c>
      <c r="CD27" s="1450" t="str">
        <f t="shared" si="11"/>
        <v/>
      </c>
      <c r="CF27" s="1247"/>
      <c r="CG27" s="1247"/>
      <c r="CH27" s="1247"/>
      <c r="CI27" s="1247"/>
      <c r="CJ27" s="1247"/>
      <c r="CK27" s="1247"/>
      <c r="CL27" s="1247"/>
      <c r="CM27" s="1247"/>
      <c r="CN27" s="1247"/>
      <c r="CO27" s="1247"/>
      <c r="CP27" s="1247"/>
      <c r="CQ27" s="1247"/>
      <c r="CR27" s="1247"/>
      <c r="CS27" s="1247"/>
      <c r="CT27" s="1247"/>
      <c r="CU27" s="1247"/>
      <c r="CV27" s="1247"/>
      <c r="CW27" s="1247"/>
      <c r="CX27" s="1247"/>
      <c r="CY27" s="1247"/>
      <c r="CZ27" s="1247"/>
      <c r="DA27" s="1247"/>
      <c r="DB27" s="1247"/>
      <c r="DC27" s="1247"/>
      <c r="DD27" s="1247"/>
      <c r="DE27" s="1247"/>
      <c r="DF27" s="1247"/>
      <c r="DG27" s="1247"/>
      <c r="DH27" s="1247"/>
      <c r="DI27" s="1247"/>
      <c r="DJ27" s="1247"/>
      <c r="DK27" s="1247"/>
      <c r="DL27" s="1247"/>
      <c r="DM27" s="1247"/>
      <c r="DN27" s="1247"/>
      <c r="DO27" s="1247"/>
      <c r="DP27" s="1247"/>
      <c r="DQ27" s="1247"/>
      <c r="DR27" s="1247"/>
      <c r="DS27" s="1247"/>
      <c r="DT27" s="1247"/>
      <c r="DU27" s="1247"/>
      <c r="DV27" s="1247"/>
      <c r="DW27" s="1247"/>
      <c r="DX27" s="1247"/>
      <c r="DY27" s="1247"/>
      <c r="DZ27" s="1247"/>
      <c r="EA27" s="1247"/>
      <c r="EB27" s="1247"/>
      <c r="EC27" s="1247"/>
      <c r="ED27" s="1247"/>
      <c r="EE27" s="1247"/>
      <c r="EF27" s="1247"/>
      <c r="EG27" s="1247"/>
      <c r="EH27" s="1247"/>
      <c r="EI27" s="1247"/>
      <c r="EJ27" s="1247"/>
      <c r="EK27" s="1247"/>
      <c r="EL27" s="1247"/>
      <c r="EM27" s="1247"/>
      <c r="EN27" s="1247"/>
      <c r="EO27" s="1247"/>
      <c r="EP27" s="1247"/>
      <c r="EQ27" s="1247"/>
      <c r="ER27" s="1247"/>
      <c r="ES27" s="1247"/>
      <c r="ET27" s="1247"/>
      <c r="EU27" s="1247"/>
      <c r="EV27" s="1247"/>
      <c r="EW27" s="1247"/>
      <c r="EX27" s="1247"/>
      <c r="EY27" s="1247"/>
      <c r="EZ27" s="1247"/>
      <c r="FA27" s="1247"/>
      <c r="FB27" s="1247"/>
      <c r="FC27" s="1247"/>
      <c r="FD27" s="1247"/>
      <c r="FE27" s="1247"/>
      <c r="FF27" s="1247"/>
      <c r="FG27" s="1247"/>
      <c r="FJ27" s="1452">
        <f t="shared" si="12"/>
        <v>0</v>
      </c>
      <c r="FK27" s="1452">
        <f t="shared" si="13"/>
        <v>0</v>
      </c>
    </row>
    <row r="28" spans="1:167" x14ac:dyDescent="0.2">
      <c r="A28" s="436"/>
      <c r="B28" s="437"/>
      <c r="C28" s="439"/>
      <c r="D28" s="439"/>
      <c r="E28" s="437"/>
      <c r="F28" s="440"/>
      <c r="G28" s="440"/>
      <c r="H28" s="440"/>
      <c r="I28" s="440"/>
      <c r="J28" s="440"/>
      <c r="K28" s="440"/>
      <c r="L28" s="440"/>
      <c r="M28" s="440"/>
      <c r="N28" s="441"/>
      <c r="O28" s="441"/>
      <c r="P28" s="440"/>
      <c r="Q28" s="442"/>
      <c r="R28" s="443"/>
      <c r="S28" s="444"/>
      <c r="T28" s="886"/>
      <c r="U28" s="165"/>
      <c r="V28" s="165"/>
      <c r="W28" s="165"/>
      <c r="X28" s="165"/>
      <c r="Y28" s="165"/>
      <c r="Z28" s="1135"/>
      <c r="AA28" s="165"/>
      <c r="AB28" s="1130"/>
      <c r="AC28" s="165"/>
      <c r="AD28" s="1130"/>
      <c r="AE28" s="165"/>
      <c r="AF28" s="1130"/>
      <c r="AG28" s="165"/>
      <c r="AH28" s="1135"/>
      <c r="AI28" s="165"/>
      <c r="AJ28" s="113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087"/>
      <c r="AV28" s="127"/>
      <c r="AW28" s="1134"/>
      <c r="AX28" s="1091"/>
      <c r="AY28" s="1131"/>
      <c r="AZ28" s="445"/>
      <c r="BA28" s="1131"/>
      <c r="BB28" s="445"/>
      <c r="BC28" s="445"/>
      <c r="BD28" s="445"/>
      <c r="BE28" s="445"/>
      <c r="BF28" s="445"/>
      <c r="BG28" s="445"/>
      <c r="BH28" s="1085"/>
      <c r="BI28" s="445"/>
      <c r="BJ28" s="1084"/>
      <c r="BK28" s="483">
        <f t="shared" si="14"/>
        <v>0</v>
      </c>
      <c r="BL28" s="484">
        <f t="shared" si="15"/>
        <v>0</v>
      </c>
      <c r="BM28" s="485">
        <f t="shared" si="16"/>
        <v>0</v>
      </c>
      <c r="BN28" s="464"/>
      <c r="BO28" s="464"/>
      <c r="BP28" s="127"/>
      <c r="BQ28" s="1496">
        <f t="shared" si="17"/>
        <v>0</v>
      </c>
      <c r="BR28" s="1496">
        <f t="shared" si="18"/>
        <v>0</v>
      </c>
      <c r="BS28" s="280"/>
      <c r="BT28" s="281"/>
      <c r="BU28" s="281"/>
      <c r="BV28" s="446"/>
      <c r="BW28" s="1497">
        <f t="shared" si="5"/>
        <v>0</v>
      </c>
      <c r="BX28" s="1497">
        <f t="shared" si="6"/>
        <v>0</v>
      </c>
      <c r="BY28" s="1497">
        <f t="shared" si="7"/>
        <v>0</v>
      </c>
      <c r="BZ28" s="1497">
        <f t="shared" si="8"/>
        <v>0</v>
      </c>
      <c r="CA28" s="1497">
        <f t="shared" si="9"/>
        <v>0</v>
      </c>
      <c r="CB28" s="1497">
        <f t="shared" si="10"/>
        <v>0</v>
      </c>
      <c r="CD28" s="1450" t="str">
        <f t="shared" si="11"/>
        <v/>
      </c>
      <c r="CF28" s="1247"/>
      <c r="CG28" s="1247"/>
      <c r="CH28" s="1247"/>
      <c r="CI28" s="1247"/>
      <c r="CJ28" s="1247"/>
      <c r="CK28" s="1247"/>
      <c r="CL28" s="1247"/>
      <c r="CM28" s="1247"/>
      <c r="CN28" s="1247"/>
      <c r="CO28" s="1247"/>
      <c r="CP28" s="1247"/>
      <c r="CQ28" s="1247"/>
      <c r="CR28" s="1247"/>
      <c r="CS28" s="1247"/>
      <c r="CT28" s="1247"/>
      <c r="CU28" s="1247"/>
      <c r="CV28" s="1247"/>
      <c r="CW28" s="1247"/>
      <c r="CX28" s="1247"/>
      <c r="CY28" s="1247"/>
      <c r="CZ28" s="1247"/>
      <c r="DA28" s="1247"/>
      <c r="DB28" s="1247"/>
      <c r="DC28" s="1247"/>
      <c r="DD28" s="1247"/>
      <c r="DE28" s="1247"/>
      <c r="DF28" s="1247"/>
      <c r="DG28" s="1247"/>
      <c r="DH28" s="1247"/>
      <c r="DI28" s="1247"/>
      <c r="DJ28" s="1247"/>
      <c r="DK28" s="1247"/>
      <c r="DL28" s="1247"/>
      <c r="DM28" s="1247"/>
      <c r="DN28" s="1247"/>
      <c r="DO28" s="1247"/>
      <c r="DP28" s="1247"/>
      <c r="DQ28" s="1247"/>
      <c r="DR28" s="1247"/>
      <c r="DS28" s="1247"/>
      <c r="DT28" s="1247"/>
      <c r="DU28" s="1247"/>
      <c r="DV28" s="1247"/>
      <c r="DW28" s="1247"/>
      <c r="DX28" s="1247"/>
      <c r="DY28" s="1247"/>
      <c r="DZ28" s="1247"/>
      <c r="EA28" s="1247"/>
      <c r="EB28" s="1247"/>
      <c r="EC28" s="1247"/>
      <c r="ED28" s="1247"/>
      <c r="EE28" s="1247"/>
      <c r="EF28" s="1247"/>
      <c r="EG28" s="1247"/>
      <c r="EH28" s="1247"/>
      <c r="EI28" s="1247"/>
      <c r="EJ28" s="1247"/>
      <c r="EK28" s="1247"/>
      <c r="EL28" s="1247"/>
      <c r="EM28" s="1247"/>
      <c r="EN28" s="1247"/>
      <c r="EO28" s="1247"/>
      <c r="EP28" s="1247"/>
      <c r="EQ28" s="1247"/>
      <c r="ER28" s="1247"/>
      <c r="ES28" s="1247"/>
      <c r="ET28" s="1247"/>
      <c r="EU28" s="1247"/>
      <c r="EV28" s="1247"/>
      <c r="EW28" s="1247"/>
      <c r="EX28" s="1247"/>
      <c r="EY28" s="1247"/>
      <c r="EZ28" s="1247"/>
      <c r="FA28" s="1247"/>
      <c r="FB28" s="1247"/>
      <c r="FC28" s="1247"/>
      <c r="FD28" s="1247"/>
      <c r="FE28" s="1247"/>
      <c r="FF28" s="1247"/>
      <c r="FG28" s="1247"/>
      <c r="FJ28" s="1452">
        <f t="shared" si="12"/>
        <v>0</v>
      </c>
      <c r="FK28" s="1452">
        <f t="shared" si="13"/>
        <v>0</v>
      </c>
    </row>
    <row r="29" spans="1:167" x14ac:dyDescent="0.2">
      <c r="A29" s="436"/>
      <c r="B29" s="437"/>
      <c r="C29" s="439"/>
      <c r="D29" s="439"/>
      <c r="E29" s="437"/>
      <c r="F29" s="440"/>
      <c r="G29" s="440"/>
      <c r="H29" s="440"/>
      <c r="I29" s="440"/>
      <c r="J29" s="440"/>
      <c r="K29" s="440"/>
      <c r="L29" s="440"/>
      <c r="M29" s="440"/>
      <c r="N29" s="441"/>
      <c r="O29" s="441"/>
      <c r="P29" s="440"/>
      <c r="Q29" s="442"/>
      <c r="R29" s="443"/>
      <c r="S29" s="444"/>
      <c r="T29" s="886"/>
      <c r="U29" s="165"/>
      <c r="V29" s="165"/>
      <c r="W29" s="165"/>
      <c r="X29" s="165"/>
      <c r="Y29" s="165"/>
      <c r="Z29" s="1135"/>
      <c r="AA29" s="165"/>
      <c r="AB29" s="1130"/>
      <c r="AC29" s="165"/>
      <c r="AD29" s="1130"/>
      <c r="AE29" s="165"/>
      <c r="AF29" s="1130"/>
      <c r="AG29" s="165"/>
      <c r="AH29" s="1135"/>
      <c r="AI29" s="165"/>
      <c r="AJ29" s="113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087"/>
      <c r="AV29" s="127"/>
      <c r="AW29" s="1134"/>
      <c r="AX29" s="1091"/>
      <c r="AY29" s="1131"/>
      <c r="AZ29" s="445"/>
      <c r="BA29" s="1131"/>
      <c r="BB29" s="445"/>
      <c r="BC29" s="445"/>
      <c r="BD29" s="445"/>
      <c r="BE29" s="445"/>
      <c r="BF29" s="445"/>
      <c r="BG29" s="445"/>
      <c r="BH29" s="1085"/>
      <c r="BI29" s="445"/>
      <c r="BJ29" s="1084"/>
      <c r="BK29" s="483">
        <f t="shared" si="14"/>
        <v>0</v>
      </c>
      <c r="BL29" s="484">
        <f t="shared" si="15"/>
        <v>0</v>
      </c>
      <c r="BM29" s="485">
        <f t="shared" si="16"/>
        <v>0</v>
      </c>
      <c r="BN29" s="464"/>
      <c r="BO29" s="464"/>
      <c r="BP29" s="127"/>
      <c r="BQ29" s="1496">
        <f t="shared" si="17"/>
        <v>0</v>
      </c>
      <c r="BR29" s="1496">
        <f t="shared" si="18"/>
        <v>0</v>
      </c>
      <c r="BS29" s="280"/>
      <c r="BT29" s="281"/>
      <c r="BU29" s="281"/>
      <c r="BV29" s="446"/>
      <c r="BW29" s="1497">
        <f t="shared" si="5"/>
        <v>0</v>
      </c>
      <c r="BX29" s="1497">
        <f t="shared" si="6"/>
        <v>0</v>
      </c>
      <c r="BY29" s="1497">
        <f t="shared" si="7"/>
        <v>0</v>
      </c>
      <c r="BZ29" s="1497">
        <f t="shared" si="8"/>
        <v>0</v>
      </c>
      <c r="CA29" s="1497">
        <f t="shared" si="9"/>
        <v>0</v>
      </c>
      <c r="CB29" s="1497">
        <f t="shared" si="10"/>
        <v>0</v>
      </c>
      <c r="CD29" s="1450" t="str">
        <f t="shared" si="11"/>
        <v/>
      </c>
      <c r="CF29" s="1247"/>
      <c r="CG29" s="1247"/>
      <c r="CH29" s="1247"/>
      <c r="CI29" s="1247"/>
      <c r="CJ29" s="1247"/>
      <c r="CK29" s="1247"/>
      <c r="CL29" s="1247"/>
      <c r="CM29" s="1247"/>
      <c r="CN29" s="1247"/>
      <c r="CO29" s="1247"/>
      <c r="CP29" s="1247"/>
      <c r="CQ29" s="1247"/>
      <c r="CR29" s="1247"/>
      <c r="CS29" s="1247"/>
      <c r="CT29" s="1247"/>
      <c r="CU29" s="1247"/>
      <c r="CV29" s="1247"/>
      <c r="CW29" s="1247"/>
      <c r="CX29" s="1247"/>
      <c r="CY29" s="1247"/>
      <c r="CZ29" s="1247"/>
      <c r="DA29" s="1247"/>
      <c r="DB29" s="1247"/>
      <c r="DC29" s="1247"/>
      <c r="DD29" s="1247"/>
      <c r="DE29" s="1247"/>
      <c r="DF29" s="1247"/>
      <c r="DG29" s="1247"/>
      <c r="DH29" s="1247"/>
      <c r="DI29" s="1247"/>
      <c r="DJ29" s="1247"/>
      <c r="DK29" s="1247"/>
      <c r="DL29" s="1247"/>
      <c r="DM29" s="1247"/>
      <c r="DN29" s="1247"/>
      <c r="DO29" s="1247"/>
      <c r="DP29" s="1247"/>
      <c r="DQ29" s="1247"/>
      <c r="DR29" s="1247"/>
      <c r="DS29" s="1247"/>
      <c r="DT29" s="1247"/>
      <c r="DU29" s="1247"/>
      <c r="DV29" s="1247"/>
      <c r="DW29" s="1247"/>
      <c r="DX29" s="1247"/>
      <c r="DY29" s="1247"/>
      <c r="DZ29" s="1247"/>
      <c r="EA29" s="1247"/>
      <c r="EB29" s="1247"/>
      <c r="EC29" s="1247"/>
      <c r="ED29" s="1247"/>
      <c r="EE29" s="1247"/>
      <c r="EF29" s="1247"/>
      <c r="EG29" s="1247"/>
      <c r="EH29" s="1247"/>
      <c r="EI29" s="1247"/>
      <c r="EJ29" s="1247"/>
      <c r="EK29" s="1247"/>
      <c r="EL29" s="1247"/>
      <c r="EM29" s="1247"/>
      <c r="EN29" s="1247"/>
      <c r="EO29" s="1247"/>
      <c r="EP29" s="1247"/>
      <c r="EQ29" s="1247"/>
      <c r="ER29" s="1247"/>
      <c r="ES29" s="1247"/>
      <c r="ET29" s="1247"/>
      <c r="EU29" s="1247"/>
      <c r="EV29" s="1247"/>
      <c r="EW29" s="1247"/>
      <c r="EX29" s="1247"/>
      <c r="EY29" s="1247"/>
      <c r="EZ29" s="1247"/>
      <c r="FA29" s="1247"/>
      <c r="FB29" s="1247"/>
      <c r="FC29" s="1247"/>
      <c r="FD29" s="1247"/>
      <c r="FE29" s="1247"/>
      <c r="FF29" s="1247"/>
      <c r="FG29" s="1247"/>
      <c r="FJ29" s="1452">
        <f t="shared" si="12"/>
        <v>0</v>
      </c>
      <c r="FK29" s="1452">
        <f t="shared" si="13"/>
        <v>0</v>
      </c>
    </row>
    <row r="30" spans="1:167" x14ac:dyDescent="0.2">
      <c r="A30" s="436"/>
      <c r="B30" s="437"/>
      <c r="C30" s="439"/>
      <c r="D30" s="439"/>
      <c r="E30" s="437"/>
      <c r="F30" s="440"/>
      <c r="G30" s="440"/>
      <c r="H30" s="440"/>
      <c r="I30" s="440"/>
      <c r="J30" s="440"/>
      <c r="K30" s="440"/>
      <c r="L30" s="440"/>
      <c r="M30" s="440"/>
      <c r="N30" s="441"/>
      <c r="O30" s="441"/>
      <c r="P30" s="440"/>
      <c r="Q30" s="442"/>
      <c r="R30" s="443"/>
      <c r="S30" s="444"/>
      <c r="T30" s="886"/>
      <c r="U30" s="165"/>
      <c r="V30" s="165"/>
      <c r="W30" s="165"/>
      <c r="X30" s="165"/>
      <c r="Y30" s="165"/>
      <c r="Z30" s="1135"/>
      <c r="AA30" s="165"/>
      <c r="AB30" s="1130"/>
      <c r="AC30" s="165"/>
      <c r="AD30" s="1130"/>
      <c r="AE30" s="165"/>
      <c r="AF30" s="1130"/>
      <c r="AG30" s="165"/>
      <c r="AH30" s="1135"/>
      <c r="AI30" s="165"/>
      <c r="AJ30" s="113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087"/>
      <c r="AV30" s="127"/>
      <c r="AW30" s="1134"/>
      <c r="AX30" s="1091"/>
      <c r="AY30" s="1131"/>
      <c r="AZ30" s="445"/>
      <c r="BA30" s="1131"/>
      <c r="BB30" s="445"/>
      <c r="BC30" s="445"/>
      <c r="BD30" s="445"/>
      <c r="BE30" s="445"/>
      <c r="BF30" s="445"/>
      <c r="BG30" s="445"/>
      <c r="BH30" s="1085"/>
      <c r="BI30" s="445"/>
      <c r="BJ30" s="1084"/>
      <c r="BK30" s="483">
        <f t="shared" si="14"/>
        <v>0</v>
      </c>
      <c r="BL30" s="484">
        <f t="shared" si="15"/>
        <v>0</v>
      </c>
      <c r="BM30" s="485">
        <f t="shared" si="16"/>
        <v>0</v>
      </c>
      <c r="BN30" s="464"/>
      <c r="BO30" s="464"/>
      <c r="BP30" s="127"/>
      <c r="BQ30" s="1496">
        <f t="shared" si="17"/>
        <v>0</v>
      </c>
      <c r="BR30" s="1496">
        <f t="shared" si="18"/>
        <v>0</v>
      </c>
      <c r="BS30" s="280"/>
      <c r="BT30" s="281"/>
      <c r="BU30" s="281"/>
      <c r="BV30" s="446"/>
      <c r="BW30" s="1497">
        <f t="shared" si="5"/>
        <v>0</v>
      </c>
      <c r="BX30" s="1497">
        <f t="shared" si="6"/>
        <v>0</v>
      </c>
      <c r="BY30" s="1497">
        <f t="shared" si="7"/>
        <v>0</v>
      </c>
      <c r="BZ30" s="1497">
        <f t="shared" si="8"/>
        <v>0</v>
      </c>
      <c r="CA30" s="1497">
        <f t="shared" si="9"/>
        <v>0</v>
      </c>
      <c r="CB30" s="1497">
        <f t="shared" si="10"/>
        <v>0</v>
      </c>
      <c r="CD30" s="1450" t="str">
        <f t="shared" si="11"/>
        <v/>
      </c>
      <c r="CF30" s="1247"/>
      <c r="CG30" s="1247"/>
      <c r="CH30" s="1247"/>
      <c r="CI30" s="1247"/>
      <c r="CJ30" s="1247"/>
      <c r="CK30" s="1247"/>
      <c r="CL30" s="1247"/>
      <c r="CM30" s="1247"/>
      <c r="CN30" s="1247"/>
      <c r="CO30" s="1247"/>
      <c r="CP30" s="1247"/>
      <c r="CQ30" s="1247"/>
      <c r="CR30" s="1247"/>
      <c r="CS30" s="1247"/>
      <c r="CT30" s="1247"/>
      <c r="CU30" s="1247"/>
      <c r="CV30" s="1247"/>
      <c r="CW30" s="1247"/>
      <c r="CX30" s="1247"/>
      <c r="CY30" s="1247"/>
      <c r="CZ30" s="1247"/>
      <c r="DA30" s="1247"/>
      <c r="DB30" s="1247"/>
      <c r="DC30" s="1247"/>
      <c r="DD30" s="1247"/>
      <c r="DE30" s="1247"/>
      <c r="DF30" s="1247"/>
      <c r="DG30" s="1247"/>
      <c r="DH30" s="1247"/>
      <c r="DI30" s="1247"/>
      <c r="DJ30" s="1247"/>
      <c r="DK30" s="1247"/>
      <c r="DL30" s="1247"/>
      <c r="DM30" s="1247"/>
      <c r="DN30" s="1247"/>
      <c r="DO30" s="1247"/>
      <c r="DP30" s="1247"/>
      <c r="DQ30" s="1247"/>
      <c r="DR30" s="1247"/>
      <c r="DS30" s="1247"/>
      <c r="DT30" s="1247"/>
      <c r="DU30" s="1247"/>
      <c r="DV30" s="1247"/>
      <c r="DW30" s="1247"/>
      <c r="DX30" s="1247"/>
      <c r="DY30" s="1247"/>
      <c r="DZ30" s="1247"/>
      <c r="EA30" s="1247"/>
      <c r="EB30" s="1247"/>
      <c r="EC30" s="1247"/>
      <c r="ED30" s="1247"/>
      <c r="EE30" s="1247"/>
      <c r="EF30" s="1247"/>
      <c r="EG30" s="1247"/>
      <c r="EH30" s="1247"/>
      <c r="EI30" s="1247"/>
      <c r="EJ30" s="1247"/>
      <c r="EK30" s="1247"/>
      <c r="EL30" s="1247"/>
      <c r="EM30" s="1247"/>
      <c r="EN30" s="1247"/>
      <c r="EO30" s="1247"/>
      <c r="EP30" s="1247"/>
      <c r="EQ30" s="1247"/>
      <c r="ER30" s="1247"/>
      <c r="ES30" s="1247"/>
      <c r="ET30" s="1247"/>
      <c r="EU30" s="1247"/>
      <c r="EV30" s="1247"/>
      <c r="EW30" s="1247"/>
      <c r="EX30" s="1247"/>
      <c r="EY30" s="1247"/>
      <c r="EZ30" s="1247"/>
      <c r="FA30" s="1247"/>
      <c r="FB30" s="1247"/>
      <c r="FC30" s="1247"/>
      <c r="FD30" s="1247"/>
      <c r="FE30" s="1247"/>
      <c r="FF30" s="1247"/>
      <c r="FG30" s="1247"/>
      <c r="FJ30" s="1452">
        <f t="shared" si="12"/>
        <v>0</v>
      </c>
      <c r="FK30" s="1452">
        <f t="shared" si="13"/>
        <v>0</v>
      </c>
    </row>
    <row r="31" spans="1:167" x14ac:dyDescent="0.2">
      <c r="A31" s="436"/>
      <c r="B31" s="437"/>
      <c r="C31" s="439"/>
      <c r="D31" s="439"/>
      <c r="E31" s="437"/>
      <c r="F31" s="440"/>
      <c r="G31" s="440"/>
      <c r="H31" s="440"/>
      <c r="I31" s="440"/>
      <c r="J31" s="440"/>
      <c r="K31" s="440"/>
      <c r="L31" s="440"/>
      <c r="M31" s="440"/>
      <c r="N31" s="441"/>
      <c r="O31" s="441"/>
      <c r="P31" s="440"/>
      <c r="Q31" s="442"/>
      <c r="R31" s="443"/>
      <c r="S31" s="444"/>
      <c r="T31" s="886"/>
      <c r="U31" s="165"/>
      <c r="V31" s="165"/>
      <c r="W31" s="165"/>
      <c r="X31" s="165"/>
      <c r="Y31" s="165"/>
      <c r="Z31" s="1135"/>
      <c r="AA31" s="165"/>
      <c r="AB31" s="1130"/>
      <c r="AC31" s="165"/>
      <c r="AD31" s="1130"/>
      <c r="AE31" s="165"/>
      <c r="AF31" s="1130"/>
      <c r="AG31" s="165"/>
      <c r="AH31" s="1135"/>
      <c r="AI31" s="165"/>
      <c r="AJ31" s="113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087"/>
      <c r="AV31" s="127"/>
      <c r="AW31" s="1134"/>
      <c r="AX31" s="1091"/>
      <c r="AY31" s="1131"/>
      <c r="AZ31" s="445"/>
      <c r="BA31" s="1131"/>
      <c r="BB31" s="445"/>
      <c r="BC31" s="445"/>
      <c r="BD31" s="445"/>
      <c r="BE31" s="445"/>
      <c r="BF31" s="445"/>
      <c r="BG31" s="445"/>
      <c r="BH31" s="1085"/>
      <c r="BI31" s="445"/>
      <c r="BJ31" s="1084"/>
      <c r="BK31" s="483">
        <f t="shared" si="14"/>
        <v>0</v>
      </c>
      <c r="BL31" s="484">
        <f t="shared" si="15"/>
        <v>0</v>
      </c>
      <c r="BM31" s="485">
        <f t="shared" si="16"/>
        <v>0</v>
      </c>
      <c r="BN31" s="464"/>
      <c r="BO31" s="464"/>
      <c r="BP31" s="127"/>
      <c r="BQ31" s="1496">
        <f t="shared" si="17"/>
        <v>0</v>
      </c>
      <c r="BR31" s="1496">
        <f t="shared" si="18"/>
        <v>0</v>
      </c>
      <c r="BS31" s="280"/>
      <c r="BT31" s="281"/>
      <c r="BU31" s="281"/>
      <c r="BV31" s="446"/>
      <c r="BW31" s="1497">
        <f t="shared" si="5"/>
        <v>0</v>
      </c>
      <c r="BX31" s="1497">
        <f t="shared" si="6"/>
        <v>0</v>
      </c>
      <c r="BY31" s="1497">
        <f t="shared" si="7"/>
        <v>0</v>
      </c>
      <c r="BZ31" s="1497">
        <f t="shared" si="8"/>
        <v>0</v>
      </c>
      <c r="CA31" s="1497">
        <f t="shared" si="9"/>
        <v>0</v>
      </c>
      <c r="CB31" s="1497">
        <f t="shared" si="10"/>
        <v>0</v>
      </c>
      <c r="CD31" s="1450" t="str">
        <f t="shared" si="11"/>
        <v/>
      </c>
      <c r="CF31" s="1247"/>
      <c r="CG31" s="1247"/>
      <c r="CH31" s="1247"/>
      <c r="CI31" s="1247"/>
      <c r="CJ31" s="1247"/>
      <c r="CK31" s="1247"/>
      <c r="CL31" s="1247"/>
      <c r="CM31" s="1247"/>
      <c r="CN31" s="1247"/>
      <c r="CO31" s="1247"/>
      <c r="CP31" s="1247"/>
      <c r="CQ31" s="1247"/>
      <c r="CR31" s="1247"/>
      <c r="CS31" s="1247"/>
      <c r="CT31" s="1247"/>
      <c r="CU31" s="1247"/>
      <c r="CV31" s="1247"/>
      <c r="CW31" s="1247"/>
      <c r="CX31" s="1247"/>
      <c r="CY31" s="1247"/>
      <c r="CZ31" s="1247"/>
      <c r="DA31" s="1247"/>
      <c r="DB31" s="1247"/>
      <c r="DC31" s="1247"/>
      <c r="DD31" s="1247"/>
      <c r="DE31" s="1247"/>
      <c r="DF31" s="1247"/>
      <c r="DG31" s="1247"/>
      <c r="DH31" s="1247"/>
      <c r="DI31" s="1247"/>
      <c r="DJ31" s="1247"/>
      <c r="DK31" s="1247"/>
      <c r="DL31" s="1247"/>
      <c r="DM31" s="1247"/>
      <c r="DN31" s="1247"/>
      <c r="DO31" s="1247"/>
      <c r="DP31" s="1247"/>
      <c r="DQ31" s="1247"/>
      <c r="DR31" s="1247"/>
      <c r="DS31" s="1247"/>
      <c r="DT31" s="1247"/>
      <c r="DU31" s="1247"/>
      <c r="DV31" s="1247"/>
      <c r="DW31" s="1247"/>
      <c r="DX31" s="1247"/>
      <c r="DY31" s="1247"/>
      <c r="DZ31" s="1247"/>
      <c r="EA31" s="1247"/>
      <c r="EB31" s="1247"/>
      <c r="EC31" s="1247"/>
      <c r="ED31" s="1247"/>
      <c r="EE31" s="1247"/>
      <c r="EF31" s="1247"/>
      <c r="EG31" s="1247"/>
      <c r="EH31" s="1247"/>
      <c r="EI31" s="1247"/>
      <c r="EJ31" s="1247"/>
      <c r="EK31" s="1247"/>
      <c r="EL31" s="1247"/>
      <c r="EM31" s="1247"/>
      <c r="EN31" s="1247"/>
      <c r="EO31" s="1247"/>
      <c r="EP31" s="1247"/>
      <c r="EQ31" s="1247"/>
      <c r="ER31" s="1247"/>
      <c r="ES31" s="1247"/>
      <c r="ET31" s="1247"/>
      <c r="EU31" s="1247"/>
      <c r="EV31" s="1247"/>
      <c r="EW31" s="1247"/>
      <c r="EX31" s="1247"/>
      <c r="EY31" s="1247"/>
      <c r="EZ31" s="1247"/>
      <c r="FA31" s="1247"/>
      <c r="FB31" s="1247"/>
      <c r="FC31" s="1247"/>
      <c r="FD31" s="1247"/>
      <c r="FE31" s="1247"/>
      <c r="FF31" s="1247"/>
      <c r="FG31" s="1247"/>
      <c r="FJ31" s="1452">
        <f t="shared" si="12"/>
        <v>0</v>
      </c>
      <c r="FK31" s="1452">
        <f t="shared" si="13"/>
        <v>0</v>
      </c>
    </row>
    <row r="32" spans="1:167" x14ac:dyDescent="0.2">
      <c r="A32" s="436"/>
      <c r="B32" s="437"/>
      <c r="C32" s="439"/>
      <c r="D32" s="439"/>
      <c r="E32" s="437"/>
      <c r="F32" s="440"/>
      <c r="G32" s="440"/>
      <c r="H32" s="440"/>
      <c r="I32" s="440"/>
      <c r="J32" s="440"/>
      <c r="K32" s="440"/>
      <c r="L32" s="440"/>
      <c r="M32" s="440"/>
      <c r="N32" s="441"/>
      <c r="O32" s="441"/>
      <c r="P32" s="440"/>
      <c r="Q32" s="442"/>
      <c r="R32" s="443"/>
      <c r="S32" s="444"/>
      <c r="T32" s="886"/>
      <c r="U32" s="165"/>
      <c r="V32" s="165"/>
      <c r="W32" s="165"/>
      <c r="X32" s="165"/>
      <c r="Y32" s="165"/>
      <c r="Z32" s="1135"/>
      <c r="AA32" s="165"/>
      <c r="AB32" s="1130"/>
      <c r="AC32" s="165"/>
      <c r="AD32" s="1130"/>
      <c r="AE32" s="165"/>
      <c r="AF32" s="1130"/>
      <c r="AG32" s="165"/>
      <c r="AH32" s="1135"/>
      <c r="AI32" s="165"/>
      <c r="AJ32" s="113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087"/>
      <c r="AV32" s="127"/>
      <c r="AW32" s="1134"/>
      <c r="AX32" s="1091"/>
      <c r="AY32" s="1131"/>
      <c r="AZ32" s="445"/>
      <c r="BA32" s="1131"/>
      <c r="BB32" s="445"/>
      <c r="BC32" s="445"/>
      <c r="BD32" s="445"/>
      <c r="BE32" s="445"/>
      <c r="BF32" s="445"/>
      <c r="BG32" s="445"/>
      <c r="BH32" s="1085"/>
      <c r="BI32" s="445"/>
      <c r="BJ32" s="1084"/>
      <c r="BK32" s="483">
        <f t="shared" si="14"/>
        <v>0</v>
      </c>
      <c r="BL32" s="484">
        <f t="shared" si="15"/>
        <v>0</v>
      </c>
      <c r="BM32" s="485">
        <f t="shared" si="16"/>
        <v>0</v>
      </c>
      <c r="BN32" s="464"/>
      <c r="BO32" s="464"/>
      <c r="BP32" s="127"/>
      <c r="BQ32" s="1496">
        <f t="shared" si="17"/>
        <v>0</v>
      </c>
      <c r="BR32" s="1496">
        <f t="shared" si="18"/>
        <v>0</v>
      </c>
      <c r="BS32" s="280"/>
      <c r="BT32" s="281"/>
      <c r="BU32" s="281"/>
      <c r="BV32" s="446"/>
      <c r="BW32" s="1497">
        <f t="shared" si="5"/>
        <v>0</v>
      </c>
      <c r="BX32" s="1497">
        <f t="shared" si="6"/>
        <v>0</v>
      </c>
      <c r="BY32" s="1497">
        <f t="shared" si="7"/>
        <v>0</v>
      </c>
      <c r="BZ32" s="1497">
        <f t="shared" si="8"/>
        <v>0</v>
      </c>
      <c r="CA32" s="1497">
        <f t="shared" si="9"/>
        <v>0</v>
      </c>
      <c r="CB32" s="1497">
        <f t="shared" si="10"/>
        <v>0</v>
      </c>
      <c r="CD32" s="1450" t="str">
        <f t="shared" si="11"/>
        <v/>
      </c>
      <c r="CF32" s="1247"/>
      <c r="CG32" s="1247"/>
      <c r="CH32" s="1247"/>
      <c r="CI32" s="1247"/>
      <c r="CJ32" s="1247"/>
      <c r="CK32" s="1247"/>
      <c r="CL32" s="1247"/>
      <c r="CM32" s="1247"/>
      <c r="CN32" s="1247"/>
      <c r="CO32" s="1247"/>
      <c r="CP32" s="1247"/>
      <c r="CQ32" s="1247"/>
      <c r="CR32" s="1247"/>
      <c r="CS32" s="1247"/>
      <c r="CT32" s="1247"/>
      <c r="CU32" s="1247"/>
      <c r="CV32" s="1247"/>
      <c r="CW32" s="1247"/>
      <c r="CX32" s="1247"/>
      <c r="CY32" s="1247"/>
      <c r="CZ32" s="1247"/>
      <c r="DA32" s="1247"/>
      <c r="DB32" s="1247"/>
      <c r="DC32" s="1247"/>
      <c r="DD32" s="1247"/>
      <c r="DE32" s="1247"/>
      <c r="DF32" s="1247"/>
      <c r="DG32" s="1247"/>
      <c r="DH32" s="1247"/>
      <c r="DI32" s="1247"/>
      <c r="DJ32" s="1247"/>
      <c r="DK32" s="1247"/>
      <c r="DL32" s="1247"/>
      <c r="DM32" s="1247"/>
      <c r="DN32" s="1247"/>
      <c r="DO32" s="1247"/>
      <c r="DP32" s="1247"/>
      <c r="DQ32" s="1247"/>
      <c r="DR32" s="1247"/>
      <c r="DS32" s="1247"/>
      <c r="DT32" s="1247"/>
      <c r="DU32" s="1247"/>
      <c r="DV32" s="1247"/>
      <c r="DW32" s="1247"/>
      <c r="DX32" s="1247"/>
      <c r="DY32" s="1247"/>
      <c r="DZ32" s="1247"/>
      <c r="EA32" s="1247"/>
      <c r="EB32" s="1247"/>
      <c r="EC32" s="1247"/>
      <c r="ED32" s="1247"/>
      <c r="EE32" s="1247"/>
      <c r="EF32" s="1247"/>
      <c r="EG32" s="1247"/>
      <c r="EH32" s="1247"/>
      <c r="EI32" s="1247"/>
      <c r="EJ32" s="1247"/>
      <c r="EK32" s="1247"/>
      <c r="EL32" s="1247"/>
      <c r="EM32" s="1247"/>
      <c r="EN32" s="1247"/>
      <c r="EO32" s="1247"/>
      <c r="EP32" s="1247"/>
      <c r="EQ32" s="1247"/>
      <c r="ER32" s="1247"/>
      <c r="ES32" s="1247"/>
      <c r="ET32" s="1247"/>
      <c r="EU32" s="1247"/>
      <c r="EV32" s="1247"/>
      <c r="EW32" s="1247"/>
      <c r="EX32" s="1247"/>
      <c r="EY32" s="1247"/>
      <c r="EZ32" s="1247"/>
      <c r="FA32" s="1247"/>
      <c r="FB32" s="1247"/>
      <c r="FC32" s="1247"/>
      <c r="FD32" s="1247"/>
      <c r="FE32" s="1247"/>
      <c r="FF32" s="1247"/>
      <c r="FG32" s="1247"/>
      <c r="FJ32" s="1452">
        <f t="shared" si="12"/>
        <v>0</v>
      </c>
      <c r="FK32" s="1452">
        <f t="shared" si="13"/>
        <v>0</v>
      </c>
    </row>
    <row r="33" spans="1:167" x14ac:dyDescent="0.2">
      <c r="A33" s="436"/>
      <c r="B33" s="437"/>
      <c r="C33" s="439"/>
      <c r="D33" s="439"/>
      <c r="E33" s="437"/>
      <c r="F33" s="440"/>
      <c r="G33" s="440"/>
      <c r="H33" s="440"/>
      <c r="I33" s="440"/>
      <c r="J33" s="440"/>
      <c r="K33" s="440"/>
      <c r="L33" s="440"/>
      <c r="M33" s="440"/>
      <c r="N33" s="441"/>
      <c r="O33" s="441"/>
      <c r="P33" s="440"/>
      <c r="Q33" s="442"/>
      <c r="R33" s="443"/>
      <c r="S33" s="444"/>
      <c r="T33" s="886"/>
      <c r="U33" s="165"/>
      <c r="V33" s="165"/>
      <c r="W33" s="165"/>
      <c r="X33" s="165"/>
      <c r="Y33" s="165"/>
      <c r="Z33" s="1135"/>
      <c r="AA33" s="165"/>
      <c r="AB33" s="1130"/>
      <c r="AC33" s="165"/>
      <c r="AD33" s="1130"/>
      <c r="AE33" s="165"/>
      <c r="AF33" s="1130"/>
      <c r="AG33" s="165"/>
      <c r="AH33" s="1135"/>
      <c r="AI33" s="165"/>
      <c r="AJ33" s="113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087"/>
      <c r="AV33" s="127"/>
      <c r="AW33" s="1134"/>
      <c r="AX33" s="1091"/>
      <c r="AY33" s="1131"/>
      <c r="AZ33" s="445"/>
      <c r="BA33" s="1131"/>
      <c r="BB33" s="445"/>
      <c r="BC33" s="445"/>
      <c r="BD33" s="445"/>
      <c r="BE33" s="445"/>
      <c r="BF33" s="445"/>
      <c r="BG33" s="445"/>
      <c r="BH33" s="1085"/>
      <c r="BI33" s="445"/>
      <c r="BJ33" s="1084"/>
      <c r="BK33" s="483">
        <f t="shared" si="14"/>
        <v>0</v>
      </c>
      <c r="BL33" s="484">
        <f t="shared" si="15"/>
        <v>0</v>
      </c>
      <c r="BM33" s="485">
        <f t="shared" si="16"/>
        <v>0</v>
      </c>
      <c r="BN33" s="464"/>
      <c r="BO33" s="464"/>
      <c r="BP33" s="127"/>
      <c r="BQ33" s="1496">
        <f t="shared" si="17"/>
        <v>0</v>
      </c>
      <c r="BR33" s="1496">
        <f t="shared" si="18"/>
        <v>0</v>
      </c>
      <c r="BS33" s="280"/>
      <c r="BT33" s="281"/>
      <c r="BU33" s="281"/>
      <c r="BV33" s="446"/>
      <c r="BW33" s="1497">
        <f t="shared" si="5"/>
        <v>0</v>
      </c>
      <c r="BX33" s="1497">
        <f t="shared" si="6"/>
        <v>0</v>
      </c>
      <c r="BY33" s="1497">
        <f t="shared" si="7"/>
        <v>0</v>
      </c>
      <c r="BZ33" s="1497">
        <f t="shared" si="8"/>
        <v>0</v>
      </c>
      <c r="CA33" s="1497">
        <f t="shared" si="9"/>
        <v>0</v>
      </c>
      <c r="CB33" s="1497">
        <f t="shared" si="10"/>
        <v>0</v>
      </c>
      <c r="CD33" s="1450" t="str">
        <f t="shared" si="11"/>
        <v/>
      </c>
      <c r="CF33" s="1247"/>
      <c r="CG33" s="1247"/>
      <c r="CH33" s="1247"/>
      <c r="CI33" s="1247"/>
      <c r="CJ33" s="1247"/>
      <c r="CK33" s="1247"/>
      <c r="CL33" s="1247"/>
      <c r="CM33" s="1247"/>
      <c r="CN33" s="1247"/>
      <c r="CO33" s="1247"/>
      <c r="CP33" s="1247"/>
      <c r="CQ33" s="1247"/>
      <c r="CR33" s="1247"/>
      <c r="CS33" s="1247"/>
      <c r="CT33" s="1247"/>
      <c r="CU33" s="1247"/>
      <c r="CV33" s="1247"/>
      <c r="CW33" s="1247"/>
      <c r="CX33" s="1247"/>
      <c r="CY33" s="1247"/>
      <c r="CZ33" s="1247"/>
      <c r="DA33" s="1247"/>
      <c r="DB33" s="1247"/>
      <c r="DC33" s="1247"/>
      <c r="DD33" s="1247"/>
      <c r="DE33" s="1247"/>
      <c r="DF33" s="1247"/>
      <c r="DG33" s="1247"/>
      <c r="DH33" s="1247"/>
      <c r="DI33" s="1247"/>
      <c r="DJ33" s="1247"/>
      <c r="DK33" s="1247"/>
      <c r="DL33" s="1247"/>
      <c r="DM33" s="1247"/>
      <c r="DN33" s="1247"/>
      <c r="DO33" s="1247"/>
      <c r="DP33" s="1247"/>
      <c r="DQ33" s="1247"/>
      <c r="DR33" s="1247"/>
      <c r="DS33" s="1247"/>
      <c r="DT33" s="1247"/>
      <c r="DU33" s="1247"/>
      <c r="DV33" s="1247"/>
      <c r="DW33" s="1247"/>
      <c r="DX33" s="1247"/>
      <c r="DY33" s="1247"/>
      <c r="DZ33" s="1247"/>
      <c r="EA33" s="1247"/>
      <c r="EB33" s="1247"/>
      <c r="EC33" s="1247"/>
      <c r="ED33" s="1247"/>
      <c r="EE33" s="1247"/>
      <c r="EF33" s="1247"/>
      <c r="EG33" s="1247"/>
      <c r="EH33" s="1247"/>
      <c r="EI33" s="1247"/>
      <c r="EJ33" s="1247"/>
      <c r="EK33" s="1247"/>
      <c r="EL33" s="1247"/>
      <c r="EM33" s="1247"/>
      <c r="EN33" s="1247"/>
      <c r="EO33" s="1247"/>
      <c r="EP33" s="1247"/>
      <c r="EQ33" s="1247"/>
      <c r="ER33" s="1247"/>
      <c r="ES33" s="1247"/>
      <c r="ET33" s="1247"/>
      <c r="EU33" s="1247"/>
      <c r="EV33" s="1247"/>
      <c r="EW33" s="1247"/>
      <c r="EX33" s="1247"/>
      <c r="EY33" s="1247"/>
      <c r="EZ33" s="1247"/>
      <c r="FA33" s="1247"/>
      <c r="FB33" s="1247"/>
      <c r="FC33" s="1247"/>
      <c r="FD33" s="1247"/>
      <c r="FE33" s="1247"/>
      <c r="FF33" s="1247"/>
      <c r="FG33" s="1247"/>
      <c r="FJ33" s="1452">
        <f t="shared" si="12"/>
        <v>0</v>
      </c>
      <c r="FK33" s="1452">
        <f t="shared" si="13"/>
        <v>0</v>
      </c>
    </row>
    <row r="34" spans="1:167" x14ac:dyDescent="0.2">
      <c r="A34" s="436"/>
      <c r="B34" s="437"/>
      <c r="C34" s="439"/>
      <c r="D34" s="439"/>
      <c r="E34" s="437"/>
      <c r="F34" s="440"/>
      <c r="G34" s="440"/>
      <c r="H34" s="440"/>
      <c r="I34" s="440"/>
      <c r="J34" s="440"/>
      <c r="K34" s="440"/>
      <c r="L34" s="440"/>
      <c r="M34" s="440"/>
      <c r="N34" s="441"/>
      <c r="O34" s="441"/>
      <c r="P34" s="440"/>
      <c r="Q34" s="442"/>
      <c r="R34" s="443"/>
      <c r="S34" s="444"/>
      <c r="T34" s="886"/>
      <c r="U34" s="165"/>
      <c r="V34" s="165"/>
      <c r="W34" s="165"/>
      <c r="X34" s="165"/>
      <c r="Y34" s="165"/>
      <c r="Z34" s="1135"/>
      <c r="AA34" s="165"/>
      <c r="AB34" s="1130"/>
      <c r="AC34" s="165"/>
      <c r="AD34" s="1130"/>
      <c r="AE34" s="165"/>
      <c r="AF34" s="1130"/>
      <c r="AG34" s="165"/>
      <c r="AH34" s="1135"/>
      <c r="AI34" s="165"/>
      <c r="AJ34" s="113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087"/>
      <c r="AV34" s="127"/>
      <c r="AW34" s="1134"/>
      <c r="AX34" s="1091"/>
      <c r="AY34" s="1131"/>
      <c r="AZ34" s="445"/>
      <c r="BA34" s="1131"/>
      <c r="BB34" s="445"/>
      <c r="BC34" s="445"/>
      <c r="BD34" s="445"/>
      <c r="BE34" s="445"/>
      <c r="BF34" s="445"/>
      <c r="BG34" s="445"/>
      <c r="BH34" s="1085"/>
      <c r="BI34" s="445"/>
      <c r="BJ34" s="1084"/>
      <c r="BK34" s="483">
        <f t="shared" si="14"/>
        <v>0</v>
      </c>
      <c r="BL34" s="484">
        <f t="shared" si="15"/>
        <v>0</v>
      </c>
      <c r="BM34" s="485">
        <f t="shared" si="16"/>
        <v>0</v>
      </c>
      <c r="BN34" s="464"/>
      <c r="BO34" s="464"/>
      <c r="BP34" s="127"/>
      <c r="BQ34" s="1496">
        <f t="shared" si="17"/>
        <v>0</v>
      </c>
      <c r="BR34" s="1496">
        <f t="shared" si="18"/>
        <v>0</v>
      </c>
      <c r="BS34" s="280"/>
      <c r="BT34" s="281"/>
      <c r="BU34" s="281"/>
      <c r="BV34" s="446"/>
      <c r="BW34" s="1497">
        <f t="shared" si="5"/>
        <v>0</v>
      </c>
      <c r="BX34" s="1497">
        <f t="shared" si="6"/>
        <v>0</v>
      </c>
      <c r="BY34" s="1497">
        <f t="shared" si="7"/>
        <v>0</v>
      </c>
      <c r="BZ34" s="1497">
        <f t="shared" si="8"/>
        <v>0</v>
      </c>
      <c r="CA34" s="1497">
        <f t="shared" si="9"/>
        <v>0</v>
      </c>
      <c r="CB34" s="1497">
        <f t="shared" si="10"/>
        <v>0</v>
      </c>
      <c r="CD34" s="1450" t="str">
        <f t="shared" si="11"/>
        <v/>
      </c>
      <c r="CF34" s="1247"/>
      <c r="CG34" s="1247"/>
      <c r="CH34" s="1247"/>
      <c r="CI34" s="1247"/>
      <c r="CJ34" s="1247"/>
      <c r="CK34" s="1247"/>
      <c r="CL34" s="1247"/>
      <c r="CM34" s="1247"/>
      <c r="CN34" s="1247"/>
      <c r="CO34" s="1247"/>
      <c r="CP34" s="1247"/>
      <c r="CQ34" s="1247"/>
      <c r="CR34" s="1247"/>
      <c r="CS34" s="1247"/>
      <c r="CT34" s="1247"/>
      <c r="CU34" s="1247"/>
      <c r="CV34" s="1247"/>
      <c r="CW34" s="1247"/>
      <c r="CX34" s="1247"/>
      <c r="CY34" s="1247"/>
      <c r="CZ34" s="1247"/>
      <c r="DA34" s="1247"/>
      <c r="DB34" s="1247"/>
      <c r="DC34" s="1247"/>
      <c r="DD34" s="1247"/>
      <c r="DE34" s="1247"/>
      <c r="DF34" s="1247"/>
      <c r="DG34" s="1247"/>
      <c r="DH34" s="1247"/>
      <c r="DI34" s="1247"/>
      <c r="DJ34" s="1247"/>
      <c r="DK34" s="1247"/>
      <c r="DL34" s="1247"/>
      <c r="DM34" s="1247"/>
      <c r="DN34" s="1247"/>
      <c r="DO34" s="1247"/>
      <c r="DP34" s="1247"/>
      <c r="DQ34" s="1247"/>
      <c r="DR34" s="1247"/>
      <c r="DS34" s="1247"/>
      <c r="DT34" s="1247"/>
      <c r="DU34" s="1247"/>
      <c r="DV34" s="1247"/>
      <c r="DW34" s="1247"/>
      <c r="DX34" s="1247"/>
      <c r="DY34" s="1247"/>
      <c r="DZ34" s="1247"/>
      <c r="EA34" s="1247"/>
      <c r="EB34" s="1247"/>
      <c r="EC34" s="1247"/>
      <c r="ED34" s="1247"/>
      <c r="EE34" s="1247"/>
      <c r="EF34" s="1247"/>
      <c r="EG34" s="1247"/>
      <c r="EH34" s="1247"/>
      <c r="EI34" s="1247"/>
      <c r="EJ34" s="1247"/>
      <c r="EK34" s="1247"/>
      <c r="EL34" s="1247"/>
      <c r="EM34" s="1247"/>
      <c r="EN34" s="1247"/>
      <c r="EO34" s="1247"/>
      <c r="EP34" s="1247"/>
      <c r="EQ34" s="1247"/>
      <c r="ER34" s="1247"/>
      <c r="ES34" s="1247"/>
      <c r="ET34" s="1247"/>
      <c r="EU34" s="1247"/>
      <c r="EV34" s="1247"/>
      <c r="EW34" s="1247"/>
      <c r="EX34" s="1247"/>
      <c r="EY34" s="1247"/>
      <c r="EZ34" s="1247"/>
      <c r="FA34" s="1247"/>
      <c r="FB34" s="1247"/>
      <c r="FC34" s="1247"/>
      <c r="FD34" s="1247"/>
      <c r="FE34" s="1247"/>
      <c r="FF34" s="1247"/>
      <c r="FG34" s="1247"/>
      <c r="FJ34" s="1452">
        <f t="shared" si="12"/>
        <v>0</v>
      </c>
      <c r="FK34" s="1452">
        <f t="shared" si="13"/>
        <v>0</v>
      </c>
    </row>
    <row r="35" spans="1:167" x14ac:dyDescent="0.2">
      <c r="A35" s="436"/>
      <c r="B35" s="437"/>
      <c r="C35" s="439"/>
      <c r="D35" s="439"/>
      <c r="E35" s="437"/>
      <c r="F35" s="440"/>
      <c r="G35" s="440"/>
      <c r="H35" s="440"/>
      <c r="I35" s="440"/>
      <c r="J35" s="440"/>
      <c r="K35" s="440"/>
      <c r="L35" s="440"/>
      <c r="M35" s="440"/>
      <c r="N35" s="441"/>
      <c r="O35" s="441"/>
      <c r="P35" s="440"/>
      <c r="Q35" s="442"/>
      <c r="R35" s="443"/>
      <c r="S35" s="444"/>
      <c r="T35" s="886"/>
      <c r="U35" s="165"/>
      <c r="V35" s="165"/>
      <c r="W35" s="165"/>
      <c r="X35" s="165"/>
      <c r="Y35" s="165"/>
      <c r="Z35" s="1135"/>
      <c r="AA35" s="165"/>
      <c r="AB35" s="1130"/>
      <c r="AC35" s="165"/>
      <c r="AD35" s="1130"/>
      <c r="AE35" s="165"/>
      <c r="AF35" s="1130"/>
      <c r="AG35" s="165"/>
      <c r="AH35" s="1135"/>
      <c r="AI35" s="165"/>
      <c r="AJ35" s="1135"/>
      <c r="AK35" s="165"/>
      <c r="AL35" s="165"/>
      <c r="AM35" s="165"/>
      <c r="AN35" s="165"/>
      <c r="AO35" s="165"/>
      <c r="AP35" s="165"/>
      <c r="AQ35" s="165"/>
      <c r="AR35" s="165"/>
      <c r="AS35" s="165"/>
      <c r="AT35" s="165"/>
      <c r="AU35" s="1088"/>
      <c r="AV35" s="127"/>
      <c r="AW35" s="1134"/>
      <c r="AX35" s="1091"/>
      <c r="AY35" s="1131"/>
      <c r="AZ35" s="445"/>
      <c r="BA35" s="1131"/>
      <c r="BB35" s="445"/>
      <c r="BC35" s="445"/>
      <c r="BD35" s="445"/>
      <c r="BE35" s="445"/>
      <c r="BF35" s="445"/>
      <c r="BG35" s="445"/>
      <c r="BH35" s="1085"/>
      <c r="BI35" s="445"/>
      <c r="BJ35" s="1084"/>
      <c r="BK35" s="483">
        <f t="shared" si="14"/>
        <v>0</v>
      </c>
      <c r="BL35" s="484">
        <f t="shared" si="15"/>
        <v>0</v>
      </c>
      <c r="BM35" s="485">
        <f t="shared" si="16"/>
        <v>0</v>
      </c>
      <c r="BN35" s="464"/>
      <c r="BO35" s="464"/>
      <c r="BP35" s="127"/>
      <c r="BQ35" s="1496">
        <f t="shared" si="17"/>
        <v>0</v>
      </c>
      <c r="BR35" s="1496">
        <f t="shared" si="18"/>
        <v>0</v>
      </c>
      <c r="BS35" s="280"/>
      <c r="BT35" s="281"/>
      <c r="BU35" s="281"/>
      <c r="BV35" s="446"/>
      <c r="BW35" s="1497">
        <f t="shared" si="5"/>
        <v>0</v>
      </c>
      <c r="BX35" s="1497">
        <f t="shared" si="6"/>
        <v>0</v>
      </c>
      <c r="BY35" s="1497">
        <f t="shared" si="7"/>
        <v>0</v>
      </c>
      <c r="BZ35" s="1497">
        <f t="shared" si="8"/>
        <v>0</v>
      </c>
      <c r="CA35" s="1497">
        <f t="shared" si="9"/>
        <v>0</v>
      </c>
      <c r="CB35" s="1497">
        <f t="shared" si="10"/>
        <v>0</v>
      </c>
      <c r="CD35" s="1450" t="str">
        <f t="shared" si="11"/>
        <v/>
      </c>
      <c r="CF35" s="1247"/>
      <c r="CG35" s="1247"/>
      <c r="CH35" s="1247"/>
      <c r="CI35" s="1247"/>
      <c r="CJ35" s="1247"/>
      <c r="CK35" s="1247"/>
      <c r="CL35" s="1247"/>
      <c r="CM35" s="1247"/>
      <c r="CN35" s="1247"/>
      <c r="CO35" s="1247"/>
      <c r="CP35" s="1247"/>
      <c r="CQ35" s="1247"/>
      <c r="CR35" s="1247"/>
      <c r="CS35" s="1247"/>
      <c r="CT35" s="1247"/>
      <c r="CU35" s="1247"/>
      <c r="CV35" s="1247"/>
      <c r="CW35" s="1247"/>
      <c r="CX35" s="1247"/>
      <c r="CY35" s="1247"/>
      <c r="CZ35" s="1247"/>
      <c r="DA35" s="1247"/>
      <c r="DB35" s="1247"/>
      <c r="DC35" s="1247"/>
      <c r="DD35" s="1247"/>
      <c r="DE35" s="1247"/>
      <c r="DF35" s="1247"/>
      <c r="DG35" s="1247"/>
      <c r="DH35" s="1247"/>
      <c r="DI35" s="1247"/>
      <c r="DJ35" s="1247"/>
      <c r="DK35" s="1247"/>
      <c r="DL35" s="1247"/>
      <c r="DM35" s="1247"/>
      <c r="DN35" s="1247"/>
      <c r="DO35" s="1247"/>
      <c r="DP35" s="1247"/>
      <c r="DQ35" s="1247"/>
      <c r="DR35" s="1247"/>
      <c r="DS35" s="1247"/>
      <c r="DT35" s="1247"/>
      <c r="DU35" s="1247"/>
      <c r="DV35" s="1247"/>
      <c r="DW35" s="1247"/>
      <c r="DX35" s="1247"/>
      <c r="DY35" s="1247"/>
      <c r="DZ35" s="1247"/>
      <c r="EA35" s="1247"/>
      <c r="EB35" s="1247"/>
      <c r="EC35" s="1247"/>
      <c r="ED35" s="1247"/>
      <c r="EE35" s="1247"/>
      <c r="EF35" s="1247"/>
      <c r="EG35" s="1247"/>
      <c r="EH35" s="1247"/>
      <c r="EI35" s="1247"/>
      <c r="EJ35" s="1247"/>
      <c r="EK35" s="1247"/>
      <c r="EL35" s="1247"/>
      <c r="EM35" s="1247"/>
      <c r="EN35" s="1247"/>
      <c r="EO35" s="1247"/>
      <c r="EP35" s="1247"/>
      <c r="EQ35" s="1247"/>
      <c r="ER35" s="1247"/>
      <c r="ES35" s="1247"/>
      <c r="ET35" s="1247"/>
      <c r="EU35" s="1247"/>
      <c r="EV35" s="1247"/>
      <c r="EW35" s="1247"/>
      <c r="EX35" s="1247"/>
      <c r="EY35" s="1247"/>
      <c r="EZ35" s="1247"/>
      <c r="FA35" s="1247"/>
      <c r="FB35" s="1247"/>
      <c r="FC35" s="1247"/>
      <c r="FD35" s="1247"/>
      <c r="FE35" s="1247"/>
      <c r="FF35" s="1247"/>
      <c r="FG35" s="1247"/>
      <c r="FJ35" s="1452">
        <f t="shared" si="12"/>
        <v>0</v>
      </c>
      <c r="FK35" s="1452">
        <f t="shared" si="13"/>
        <v>0</v>
      </c>
    </row>
    <row r="36" spans="1:167" x14ac:dyDescent="0.2">
      <c r="A36" s="436"/>
      <c r="B36" s="437"/>
      <c r="C36" s="439"/>
      <c r="D36" s="439"/>
      <c r="E36" s="437"/>
      <c r="F36" s="440"/>
      <c r="G36" s="440"/>
      <c r="H36" s="440"/>
      <c r="I36" s="440"/>
      <c r="J36" s="440"/>
      <c r="K36" s="440"/>
      <c r="L36" s="440"/>
      <c r="M36" s="440"/>
      <c r="N36" s="441"/>
      <c r="O36" s="441"/>
      <c r="P36" s="440"/>
      <c r="Q36" s="442"/>
      <c r="R36" s="443"/>
      <c r="S36" s="444"/>
      <c r="T36" s="886"/>
      <c r="U36" s="165"/>
      <c r="V36" s="165"/>
      <c r="W36" s="165"/>
      <c r="X36" s="165"/>
      <c r="Y36" s="165"/>
      <c r="Z36" s="1135"/>
      <c r="AA36" s="165"/>
      <c r="AB36" s="1130"/>
      <c r="AC36" s="165"/>
      <c r="AD36" s="1130"/>
      <c r="AE36" s="165"/>
      <c r="AF36" s="1130"/>
      <c r="AG36" s="165"/>
      <c r="AH36" s="1135"/>
      <c r="AI36" s="165"/>
      <c r="AJ36" s="113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088"/>
      <c r="AV36" s="127"/>
      <c r="AW36" s="1134"/>
      <c r="AX36" s="1091"/>
      <c r="AY36" s="1131"/>
      <c r="AZ36" s="445"/>
      <c r="BA36" s="1131"/>
      <c r="BB36" s="445"/>
      <c r="BC36" s="445"/>
      <c r="BD36" s="445"/>
      <c r="BE36" s="445"/>
      <c r="BF36" s="445"/>
      <c r="BG36" s="445"/>
      <c r="BH36" s="1085"/>
      <c r="BI36" s="445"/>
      <c r="BJ36" s="1084"/>
      <c r="BK36" s="483">
        <f t="shared" si="14"/>
        <v>0</v>
      </c>
      <c r="BL36" s="484">
        <f t="shared" si="15"/>
        <v>0</v>
      </c>
      <c r="BM36" s="485">
        <f t="shared" si="16"/>
        <v>0</v>
      </c>
      <c r="BN36" s="464"/>
      <c r="BO36" s="464"/>
      <c r="BP36" s="127"/>
      <c r="BQ36" s="1496">
        <f t="shared" si="17"/>
        <v>0</v>
      </c>
      <c r="BR36" s="1496">
        <f t="shared" si="18"/>
        <v>0</v>
      </c>
      <c r="BS36" s="280"/>
      <c r="BT36" s="281"/>
      <c r="BU36" s="281"/>
      <c r="BV36" s="446"/>
      <c r="BW36" s="1497">
        <f t="shared" si="5"/>
        <v>0</v>
      </c>
      <c r="BX36" s="1497">
        <f t="shared" si="6"/>
        <v>0</v>
      </c>
      <c r="BY36" s="1497">
        <f t="shared" si="7"/>
        <v>0</v>
      </c>
      <c r="BZ36" s="1497">
        <f t="shared" si="8"/>
        <v>0</v>
      </c>
      <c r="CA36" s="1497">
        <f t="shared" si="9"/>
        <v>0</v>
      </c>
      <c r="CB36" s="1497">
        <f t="shared" si="10"/>
        <v>0</v>
      </c>
      <c r="CD36" s="1450" t="str">
        <f t="shared" si="11"/>
        <v/>
      </c>
      <c r="CF36" s="1247"/>
      <c r="CG36" s="1247"/>
      <c r="CH36" s="1247"/>
      <c r="CI36" s="1247"/>
      <c r="CJ36" s="1247"/>
      <c r="CK36" s="1247"/>
      <c r="CL36" s="1247"/>
      <c r="CM36" s="1247"/>
      <c r="CN36" s="1247"/>
      <c r="CO36" s="1247"/>
      <c r="CP36" s="1247"/>
      <c r="CQ36" s="1247"/>
      <c r="CR36" s="1247"/>
      <c r="CS36" s="1247"/>
      <c r="CT36" s="1247"/>
      <c r="CU36" s="1247"/>
      <c r="CV36" s="1247"/>
      <c r="CW36" s="1247"/>
      <c r="CX36" s="1247"/>
      <c r="CY36" s="1247"/>
      <c r="CZ36" s="1247"/>
      <c r="DA36" s="1247"/>
      <c r="DB36" s="1247"/>
      <c r="DC36" s="1247"/>
      <c r="DD36" s="1247"/>
      <c r="DE36" s="1247"/>
      <c r="DF36" s="1247"/>
      <c r="DG36" s="1247"/>
      <c r="DH36" s="1247"/>
      <c r="DI36" s="1247"/>
      <c r="DJ36" s="1247"/>
      <c r="DK36" s="1247"/>
      <c r="DL36" s="1247"/>
      <c r="DM36" s="1247"/>
      <c r="DN36" s="1247"/>
      <c r="DO36" s="1247"/>
      <c r="DP36" s="1247"/>
      <c r="DQ36" s="1247"/>
      <c r="DR36" s="1247"/>
      <c r="DS36" s="1247"/>
      <c r="DT36" s="1247"/>
      <c r="DU36" s="1247"/>
      <c r="DV36" s="1247"/>
      <c r="DW36" s="1247"/>
      <c r="DX36" s="1247"/>
      <c r="DY36" s="1247"/>
      <c r="DZ36" s="1247"/>
      <c r="EA36" s="1247"/>
      <c r="EB36" s="1247"/>
      <c r="EC36" s="1247"/>
      <c r="ED36" s="1247"/>
      <c r="EE36" s="1247"/>
      <c r="EF36" s="1247"/>
      <c r="EG36" s="1247"/>
      <c r="EH36" s="1247"/>
      <c r="EI36" s="1247"/>
      <c r="EJ36" s="1247"/>
      <c r="EK36" s="1247"/>
      <c r="EL36" s="1247"/>
      <c r="EM36" s="1247"/>
      <c r="EN36" s="1247"/>
      <c r="EO36" s="1247"/>
      <c r="EP36" s="1247"/>
      <c r="EQ36" s="1247"/>
      <c r="ER36" s="1247"/>
      <c r="ES36" s="1247"/>
      <c r="ET36" s="1247"/>
      <c r="EU36" s="1247"/>
      <c r="EV36" s="1247"/>
      <c r="EW36" s="1247"/>
      <c r="EX36" s="1247"/>
      <c r="EY36" s="1247"/>
      <c r="EZ36" s="1247"/>
      <c r="FA36" s="1247"/>
      <c r="FB36" s="1247"/>
      <c r="FC36" s="1247"/>
      <c r="FD36" s="1247"/>
      <c r="FE36" s="1247"/>
      <c r="FF36" s="1247"/>
      <c r="FG36" s="1247"/>
      <c r="FJ36" s="1452">
        <f t="shared" si="12"/>
        <v>0</v>
      </c>
      <c r="FK36" s="1452">
        <f t="shared" si="13"/>
        <v>0</v>
      </c>
    </row>
    <row r="37" spans="1:167" x14ac:dyDescent="0.2">
      <c r="A37" s="436"/>
      <c r="B37" s="437"/>
      <c r="C37" s="439"/>
      <c r="D37" s="439"/>
      <c r="E37" s="437"/>
      <c r="F37" s="440"/>
      <c r="G37" s="440"/>
      <c r="H37" s="440"/>
      <c r="I37" s="440"/>
      <c r="J37" s="440"/>
      <c r="K37" s="440"/>
      <c r="L37" s="440"/>
      <c r="M37" s="440"/>
      <c r="N37" s="441"/>
      <c r="O37" s="441"/>
      <c r="P37" s="440"/>
      <c r="Q37" s="442"/>
      <c r="R37" s="443"/>
      <c r="S37" s="444"/>
      <c r="T37" s="886"/>
      <c r="U37" s="165"/>
      <c r="V37" s="165"/>
      <c r="W37" s="165"/>
      <c r="X37" s="165"/>
      <c r="Y37" s="165"/>
      <c r="Z37" s="1135"/>
      <c r="AA37" s="165"/>
      <c r="AB37" s="1130"/>
      <c r="AC37" s="165"/>
      <c r="AD37" s="1130"/>
      <c r="AE37" s="165"/>
      <c r="AF37" s="1130"/>
      <c r="AG37" s="165"/>
      <c r="AH37" s="1135"/>
      <c r="AI37" s="165"/>
      <c r="AJ37" s="113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087"/>
      <c r="AV37" s="127"/>
      <c r="AW37" s="1134"/>
      <c r="AX37" s="1091"/>
      <c r="AY37" s="1131"/>
      <c r="AZ37" s="445"/>
      <c r="BA37" s="1131"/>
      <c r="BB37" s="445"/>
      <c r="BC37" s="445"/>
      <c r="BD37" s="445"/>
      <c r="BE37" s="445"/>
      <c r="BF37" s="445"/>
      <c r="BG37" s="445"/>
      <c r="BH37" s="1085"/>
      <c r="BI37" s="445"/>
      <c r="BJ37" s="1084"/>
      <c r="BK37" s="483">
        <f t="shared" si="14"/>
        <v>0</v>
      </c>
      <c r="BL37" s="484">
        <f t="shared" si="15"/>
        <v>0</v>
      </c>
      <c r="BM37" s="485">
        <f t="shared" si="16"/>
        <v>0</v>
      </c>
      <c r="BN37" s="464"/>
      <c r="BO37" s="464"/>
      <c r="BP37" s="127"/>
      <c r="BQ37" s="1496">
        <f t="shared" si="17"/>
        <v>0</v>
      </c>
      <c r="BR37" s="1496">
        <f t="shared" si="18"/>
        <v>0</v>
      </c>
      <c r="BS37" s="280"/>
      <c r="BT37" s="281"/>
      <c r="BU37" s="281"/>
      <c r="BV37" s="446"/>
      <c r="BW37" s="1497">
        <f t="shared" si="5"/>
        <v>0</v>
      </c>
      <c r="BX37" s="1497">
        <f t="shared" si="6"/>
        <v>0</v>
      </c>
      <c r="BY37" s="1497">
        <f t="shared" si="7"/>
        <v>0</v>
      </c>
      <c r="BZ37" s="1497">
        <f t="shared" si="8"/>
        <v>0</v>
      </c>
      <c r="CA37" s="1497">
        <f t="shared" si="9"/>
        <v>0</v>
      </c>
      <c r="CB37" s="1497">
        <f t="shared" si="10"/>
        <v>0</v>
      </c>
      <c r="CD37" s="1450" t="str">
        <f t="shared" si="11"/>
        <v/>
      </c>
      <c r="CF37" s="1247"/>
      <c r="CG37" s="1247"/>
      <c r="CH37" s="1247"/>
      <c r="CI37" s="1247"/>
      <c r="CJ37" s="1247"/>
      <c r="CK37" s="1247"/>
      <c r="CL37" s="1247"/>
      <c r="CM37" s="1247"/>
      <c r="CN37" s="1247"/>
      <c r="CO37" s="1247"/>
      <c r="CP37" s="1247"/>
      <c r="CQ37" s="1247"/>
      <c r="CR37" s="1247"/>
      <c r="CS37" s="1247"/>
      <c r="CT37" s="1247"/>
      <c r="CU37" s="1247"/>
      <c r="CV37" s="1247"/>
      <c r="CW37" s="1247"/>
      <c r="CX37" s="1247"/>
      <c r="CY37" s="1247"/>
      <c r="CZ37" s="1247"/>
      <c r="DA37" s="1247"/>
      <c r="DB37" s="1247"/>
      <c r="DC37" s="1247"/>
      <c r="DD37" s="1247"/>
      <c r="DE37" s="1247"/>
      <c r="DF37" s="1247"/>
      <c r="DG37" s="1247"/>
      <c r="DH37" s="1247"/>
      <c r="DI37" s="1247"/>
      <c r="DJ37" s="1247"/>
      <c r="DK37" s="1247"/>
      <c r="DL37" s="1247"/>
      <c r="DM37" s="1247"/>
      <c r="DN37" s="1247"/>
      <c r="DO37" s="1247"/>
      <c r="DP37" s="1247"/>
      <c r="DQ37" s="1247"/>
      <c r="DR37" s="1247"/>
      <c r="DS37" s="1247"/>
      <c r="DT37" s="1247"/>
      <c r="DU37" s="1247"/>
      <c r="DV37" s="1247"/>
      <c r="DW37" s="1247"/>
      <c r="DX37" s="1247"/>
      <c r="DY37" s="1247"/>
      <c r="DZ37" s="1247"/>
      <c r="EA37" s="1247"/>
      <c r="EB37" s="1247"/>
      <c r="EC37" s="1247"/>
      <c r="ED37" s="1247"/>
      <c r="EE37" s="1247"/>
      <c r="EF37" s="1247"/>
      <c r="EG37" s="1247"/>
      <c r="EH37" s="1247"/>
      <c r="EI37" s="1247"/>
      <c r="EJ37" s="1247"/>
      <c r="EK37" s="1247"/>
      <c r="EL37" s="1247"/>
      <c r="EM37" s="1247"/>
      <c r="EN37" s="1247"/>
      <c r="EO37" s="1247"/>
      <c r="EP37" s="1247"/>
      <c r="EQ37" s="1247"/>
      <c r="ER37" s="1247"/>
      <c r="ES37" s="1247"/>
      <c r="ET37" s="1247"/>
      <c r="EU37" s="1247"/>
      <c r="EV37" s="1247"/>
      <c r="EW37" s="1247"/>
      <c r="EX37" s="1247"/>
      <c r="EY37" s="1247"/>
      <c r="EZ37" s="1247"/>
      <c r="FA37" s="1247"/>
      <c r="FB37" s="1247"/>
      <c r="FC37" s="1247"/>
      <c r="FD37" s="1247"/>
      <c r="FE37" s="1247"/>
      <c r="FF37" s="1247"/>
      <c r="FG37" s="1247"/>
      <c r="FJ37" s="1452">
        <f t="shared" si="12"/>
        <v>0</v>
      </c>
      <c r="FK37" s="1452">
        <f t="shared" si="13"/>
        <v>0</v>
      </c>
    </row>
    <row r="38" spans="1:167" x14ac:dyDescent="0.2">
      <c r="A38" s="436"/>
      <c r="B38" s="437"/>
      <c r="C38" s="439"/>
      <c r="D38" s="439"/>
      <c r="E38" s="437"/>
      <c r="F38" s="440"/>
      <c r="G38" s="440"/>
      <c r="H38" s="440"/>
      <c r="I38" s="440"/>
      <c r="J38" s="440"/>
      <c r="K38" s="440"/>
      <c r="L38" s="440"/>
      <c r="M38" s="440"/>
      <c r="N38" s="441"/>
      <c r="O38" s="441"/>
      <c r="P38" s="440"/>
      <c r="Q38" s="442"/>
      <c r="R38" s="443"/>
      <c r="S38" s="444"/>
      <c r="T38" s="886"/>
      <c r="U38" s="165"/>
      <c r="V38" s="165"/>
      <c r="W38" s="165"/>
      <c r="X38" s="165"/>
      <c r="Y38" s="165"/>
      <c r="Z38" s="1135"/>
      <c r="AA38" s="165"/>
      <c r="AB38" s="1130"/>
      <c r="AC38" s="165"/>
      <c r="AD38" s="1130"/>
      <c r="AE38" s="165"/>
      <c r="AF38" s="1130"/>
      <c r="AG38" s="165"/>
      <c r="AH38" s="1135"/>
      <c r="AI38" s="165"/>
      <c r="AJ38" s="1135"/>
      <c r="AK38" s="165"/>
      <c r="AL38" s="165"/>
      <c r="AM38" s="165"/>
      <c r="AN38" s="165"/>
      <c r="AO38" s="165"/>
      <c r="AP38" s="165"/>
      <c r="AQ38" s="165"/>
      <c r="AR38" s="165"/>
      <c r="AS38" s="165"/>
      <c r="AT38" s="165"/>
      <c r="AU38" s="1088"/>
      <c r="AV38" s="127"/>
      <c r="AW38" s="1134"/>
      <c r="AX38" s="1091"/>
      <c r="AY38" s="1131"/>
      <c r="AZ38" s="445"/>
      <c r="BA38" s="1131"/>
      <c r="BB38" s="445"/>
      <c r="BC38" s="445"/>
      <c r="BD38" s="445"/>
      <c r="BE38" s="445"/>
      <c r="BF38" s="445"/>
      <c r="BG38" s="445"/>
      <c r="BH38" s="1085"/>
      <c r="BI38" s="445"/>
      <c r="BJ38" s="1084"/>
      <c r="BK38" s="483">
        <f t="shared" si="14"/>
        <v>0</v>
      </c>
      <c r="BL38" s="484">
        <f t="shared" si="15"/>
        <v>0</v>
      </c>
      <c r="BM38" s="485">
        <f t="shared" si="16"/>
        <v>0</v>
      </c>
      <c r="BN38" s="464"/>
      <c r="BO38" s="464"/>
      <c r="BP38" s="127"/>
      <c r="BQ38" s="1496">
        <f t="shared" si="17"/>
        <v>0</v>
      </c>
      <c r="BR38" s="1496">
        <f t="shared" si="18"/>
        <v>0</v>
      </c>
      <c r="BS38" s="280"/>
      <c r="BT38" s="281"/>
      <c r="BU38" s="281"/>
      <c r="BV38" s="446"/>
      <c r="BW38" s="1497">
        <f t="shared" si="5"/>
        <v>0</v>
      </c>
      <c r="BX38" s="1497">
        <f t="shared" si="6"/>
        <v>0</v>
      </c>
      <c r="BY38" s="1497">
        <f t="shared" si="7"/>
        <v>0</v>
      </c>
      <c r="BZ38" s="1497">
        <f t="shared" si="8"/>
        <v>0</v>
      </c>
      <c r="CA38" s="1497">
        <f t="shared" si="9"/>
        <v>0</v>
      </c>
      <c r="CB38" s="1497">
        <f t="shared" si="10"/>
        <v>0</v>
      </c>
      <c r="CD38" s="1450" t="str">
        <f t="shared" si="11"/>
        <v/>
      </c>
      <c r="CF38" s="1247"/>
      <c r="CG38" s="1247"/>
      <c r="CH38" s="1247"/>
      <c r="CI38" s="1247"/>
      <c r="CJ38" s="1247"/>
      <c r="CK38" s="1247"/>
      <c r="CL38" s="1247"/>
      <c r="CM38" s="1247"/>
      <c r="CN38" s="1247"/>
      <c r="CO38" s="1247"/>
      <c r="CP38" s="1247"/>
      <c r="CQ38" s="1247"/>
      <c r="CR38" s="1247"/>
      <c r="CS38" s="1247"/>
      <c r="CT38" s="1247"/>
      <c r="CU38" s="1247"/>
      <c r="CV38" s="1247"/>
      <c r="CW38" s="1247"/>
      <c r="CX38" s="1247"/>
      <c r="CY38" s="1247"/>
      <c r="CZ38" s="1247"/>
      <c r="DA38" s="1247"/>
      <c r="DB38" s="1247"/>
      <c r="DC38" s="1247"/>
      <c r="DD38" s="1247"/>
      <c r="DE38" s="1247"/>
      <c r="DF38" s="1247"/>
      <c r="DG38" s="1247"/>
      <c r="DH38" s="1247"/>
      <c r="DI38" s="1247"/>
      <c r="DJ38" s="1247"/>
      <c r="DK38" s="1247"/>
      <c r="DL38" s="1247"/>
      <c r="DM38" s="1247"/>
      <c r="DN38" s="1247"/>
      <c r="DO38" s="1247"/>
      <c r="DP38" s="1247"/>
      <c r="DQ38" s="1247"/>
      <c r="DR38" s="1247"/>
      <c r="DS38" s="1247"/>
      <c r="DT38" s="1247"/>
      <c r="DU38" s="1247"/>
      <c r="DV38" s="1247"/>
      <c r="DW38" s="1247"/>
      <c r="DX38" s="1247"/>
      <c r="DY38" s="1247"/>
      <c r="DZ38" s="1247"/>
      <c r="EA38" s="1247"/>
      <c r="EB38" s="1247"/>
      <c r="EC38" s="1247"/>
      <c r="ED38" s="1247"/>
      <c r="EE38" s="1247"/>
      <c r="EF38" s="1247"/>
      <c r="EG38" s="1247"/>
      <c r="EH38" s="1247"/>
      <c r="EI38" s="1247"/>
      <c r="EJ38" s="1247"/>
      <c r="EK38" s="1247"/>
      <c r="EL38" s="1247"/>
      <c r="EM38" s="1247"/>
      <c r="EN38" s="1247"/>
      <c r="EO38" s="1247"/>
      <c r="EP38" s="1247"/>
      <c r="EQ38" s="1247"/>
      <c r="ER38" s="1247"/>
      <c r="ES38" s="1247"/>
      <c r="ET38" s="1247"/>
      <c r="EU38" s="1247"/>
      <c r="EV38" s="1247"/>
      <c r="EW38" s="1247"/>
      <c r="EX38" s="1247"/>
      <c r="EY38" s="1247"/>
      <c r="EZ38" s="1247"/>
      <c r="FA38" s="1247"/>
      <c r="FB38" s="1247"/>
      <c r="FC38" s="1247"/>
      <c r="FD38" s="1247"/>
      <c r="FE38" s="1247"/>
      <c r="FF38" s="1247"/>
      <c r="FG38" s="1247"/>
      <c r="FJ38" s="1452">
        <f t="shared" si="12"/>
        <v>0</v>
      </c>
      <c r="FK38" s="1452">
        <f t="shared" si="13"/>
        <v>0</v>
      </c>
    </row>
    <row r="39" spans="1:167" x14ac:dyDescent="0.2">
      <c r="A39" s="436"/>
      <c r="B39" s="437"/>
      <c r="C39" s="439"/>
      <c r="D39" s="439"/>
      <c r="E39" s="437"/>
      <c r="F39" s="440"/>
      <c r="G39" s="440"/>
      <c r="H39" s="440"/>
      <c r="I39" s="440"/>
      <c r="J39" s="440"/>
      <c r="K39" s="440"/>
      <c r="L39" s="440"/>
      <c r="M39" s="440"/>
      <c r="N39" s="441"/>
      <c r="O39" s="441"/>
      <c r="P39" s="440"/>
      <c r="Q39" s="442"/>
      <c r="R39" s="443"/>
      <c r="S39" s="444"/>
      <c r="T39" s="886"/>
      <c r="U39" s="165"/>
      <c r="V39" s="165"/>
      <c r="W39" s="165"/>
      <c r="X39" s="165"/>
      <c r="Y39" s="165"/>
      <c r="Z39" s="1135"/>
      <c r="AA39" s="165"/>
      <c r="AB39" s="1130"/>
      <c r="AC39" s="165"/>
      <c r="AD39" s="1130"/>
      <c r="AE39" s="165"/>
      <c r="AF39" s="1130"/>
      <c r="AG39" s="165"/>
      <c r="AH39" s="1135"/>
      <c r="AI39" s="165"/>
      <c r="AJ39" s="113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087"/>
      <c r="AV39" s="127"/>
      <c r="AW39" s="1134"/>
      <c r="AX39" s="1091"/>
      <c r="AY39" s="1131"/>
      <c r="AZ39" s="445"/>
      <c r="BA39" s="1131"/>
      <c r="BB39" s="445"/>
      <c r="BC39" s="445"/>
      <c r="BD39" s="445"/>
      <c r="BE39" s="445"/>
      <c r="BF39" s="445"/>
      <c r="BG39" s="445"/>
      <c r="BH39" s="1085"/>
      <c r="BI39" s="445"/>
      <c r="BJ39" s="1084"/>
      <c r="BK39" s="483">
        <f t="shared" si="14"/>
        <v>0</v>
      </c>
      <c r="BL39" s="484">
        <f t="shared" si="15"/>
        <v>0</v>
      </c>
      <c r="BM39" s="485">
        <f t="shared" si="16"/>
        <v>0</v>
      </c>
      <c r="BN39" s="464"/>
      <c r="BO39" s="464"/>
      <c r="BP39" s="127"/>
      <c r="BQ39" s="1496">
        <f t="shared" si="17"/>
        <v>0</v>
      </c>
      <c r="BR39" s="1496">
        <f t="shared" si="18"/>
        <v>0</v>
      </c>
      <c r="BS39" s="280"/>
      <c r="BT39" s="281"/>
      <c r="BU39" s="281"/>
      <c r="BV39" s="446"/>
      <c r="BW39" s="1497">
        <f t="shared" si="5"/>
        <v>0</v>
      </c>
      <c r="BX39" s="1497">
        <f t="shared" si="6"/>
        <v>0</v>
      </c>
      <c r="BY39" s="1497">
        <f t="shared" si="7"/>
        <v>0</v>
      </c>
      <c r="BZ39" s="1497">
        <f t="shared" si="8"/>
        <v>0</v>
      </c>
      <c r="CA39" s="1497">
        <f t="shared" si="9"/>
        <v>0</v>
      </c>
      <c r="CB39" s="1497">
        <f t="shared" si="10"/>
        <v>0</v>
      </c>
      <c r="CD39" s="1450" t="str">
        <f t="shared" si="11"/>
        <v/>
      </c>
      <c r="CF39" s="1247"/>
      <c r="CG39" s="1247"/>
      <c r="CH39" s="1247"/>
      <c r="CI39" s="1247"/>
      <c r="CJ39" s="1247"/>
      <c r="CK39" s="1247"/>
      <c r="CL39" s="1247"/>
      <c r="CM39" s="1247"/>
      <c r="CN39" s="1247"/>
      <c r="CO39" s="1247"/>
      <c r="CP39" s="1247"/>
      <c r="CQ39" s="1247"/>
      <c r="CR39" s="1247"/>
      <c r="CS39" s="1247"/>
      <c r="CT39" s="1247"/>
      <c r="CU39" s="1247"/>
      <c r="CV39" s="1247"/>
      <c r="CW39" s="1247"/>
      <c r="CX39" s="1247"/>
      <c r="CY39" s="1247"/>
      <c r="CZ39" s="1247"/>
      <c r="DA39" s="1247"/>
      <c r="DB39" s="1247"/>
      <c r="DC39" s="1247"/>
      <c r="DD39" s="1247"/>
      <c r="DE39" s="1247"/>
      <c r="DF39" s="1247"/>
      <c r="DG39" s="1247"/>
      <c r="DH39" s="1247"/>
      <c r="DI39" s="1247"/>
      <c r="DJ39" s="1247"/>
      <c r="DK39" s="1247"/>
      <c r="DL39" s="1247"/>
      <c r="DM39" s="1247"/>
      <c r="DN39" s="1247"/>
      <c r="DO39" s="1247"/>
      <c r="DP39" s="1247"/>
      <c r="DQ39" s="1247"/>
      <c r="DR39" s="1247"/>
      <c r="DS39" s="1247"/>
      <c r="DT39" s="1247"/>
      <c r="DU39" s="1247"/>
      <c r="DV39" s="1247"/>
      <c r="DW39" s="1247"/>
      <c r="DX39" s="1247"/>
      <c r="DY39" s="1247"/>
      <c r="DZ39" s="1247"/>
      <c r="EA39" s="1247"/>
      <c r="EB39" s="1247"/>
      <c r="EC39" s="1247"/>
      <c r="ED39" s="1247"/>
      <c r="EE39" s="1247"/>
      <c r="EF39" s="1247"/>
      <c r="EG39" s="1247"/>
      <c r="EH39" s="1247"/>
      <c r="EI39" s="1247"/>
      <c r="EJ39" s="1247"/>
      <c r="EK39" s="1247"/>
      <c r="EL39" s="1247"/>
      <c r="EM39" s="1247"/>
      <c r="EN39" s="1247"/>
      <c r="EO39" s="1247"/>
      <c r="EP39" s="1247"/>
      <c r="EQ39" s="1247"/>
      <c r="ER39" s="1247"/>
      <c r="ES39" s="1247"/>
      <c r="ET39" s="1247"/>
      <c r="EU39" s="1247"/>
      <c r="EV39" s="1247"/>
      <c r="EW39" s="1247"/>
      <c r="EX39" s="1247"/>
      <c r="EY39" s="1247"/>
      <c r="EZ39" s="1247"/>
      <c r="FA39" s="1247"/>
      <c r="FB39" s="1247"/>
      <c r="FC39" s="1247"/>
      <c r="FD39" s="1247"/>
      <c r="FE39" s="1247"/>
      <c r="FF39" s="1247"/>
      <c r="FG39" s="1247"/>
      <c r="FJ39" s="1452">
        <f t="shared" si="12"/>
        <v>0</v>
      </c>
      <c r="FK39" s="1452">
        <f t="shared" si="13"/>
        <v>0</v>
      </c>
    </row>
    <row r="40" spans="1:167" x14ac:dyDescent="0.2">
      <c r="A40" s="436"/>
      <c r="B40" s="437"/>
      <c r="C40" s="439"/>
      <c r="D40" s="439"/>
      <c r="E40" s="437"/>
      <c r="F40" s="440"/>
      <c r="G40" s="440"/>
      <c r="H40" s="440"/>
      <c r="I40" s="440"/>
      <c r="J40" s="440"/>
      <c r="K40" s="440"/>
      <c r="L40" s="440"/>
      <c r="M40" s="440"/>
      <c r="N40" s="441"/>
      <c r="O40" s="441"/>
      <c r="P40" s="440"/>
      <c r="Q40" s="442"/>
      <c r="R40" s="443"/>
      <c r="S40" s="444"/>
      <c r="T40" s="886"/>
      <c r="U40" s="165"/>
      <c r="V40" s="165"/>
      <c r="W40" s="165"/>
      <c r="X40" s="165"/>
      <c r="Y40" s="165"/>
      <c r="Z40" s="1135"/>
      <c r="AA40" s="165"/>
      <c r="AB40" s="1130"/>
      <c r="AC40" s="165"/>
      <c r="AD40" s="1130"/>
      <c r="AE40" s="165"/>
      <c r="AF40" s="1130"/>
      <c r="AG40" s="165"/>
      <c r="AH40" s="1135"/>
      <c r="AI40" s="165"/>
      <c r="AJ40" s="113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088"/>
      <c r="AV40" s="127"/>
      <c r="AW40" s="1134"/>
      <c r="AX40" s="1091"/>
      <c r="AY40" s="1131"/>
      <c r="AZ40" s="445"/>
      <c r="BA40" s="1131"/>
      <c r="BB40" s="445"/>
      <c r="BC40" s="445"/>
      <c r="BD40" s="445"/>
      <c r="BE40" s="445"/>
      <c r="BF40" s="445"/>
      <c r="BG40" s="445"/>
      <c r="BH40" s="1085"/>
      <c r="BI40" s="445"/>
      <c r="BJ40" s="1084"/>
      <c r="BK40" s="483">
        <f t="shared" si="14"/>
        <v>0</v>
      </c>
      <c r="BL40" s="484">
        <f t="shared" si="15"/>
        <v>0</v>
      </c>
      <c r="BM40" s="485">
        <f t="shared" si="16"/>
        <v>0</v>
      </c>
      <c r="BN40" s="464"/>
      <c r="BO40" s="464"/>
      <c r="BP40" s="127"/>
      <c r="BQ40" s="1496">
        <f t="shared" si="17"/>
        <v>0</v>
      </c>
      <c r="BR40" s="1496">
        <f t="shared" si="18"/>
        <v>0</v>
      </c>
      <c r="BS40" s="280"/>
      <c r="BT40" s="281"/>
      <c r="BU40" s="281"/>
      <c r="BV40" s="446"/>
      <c r="BW40" s="1497">
        <f t="shared" si="5"/>
        <v>0</v>
      </c>
      <c r="BX40" s="1497">
        <f t="shared" si="6"/>
        <v>0</v>
      </c>
      <c r="BY40" s="1497">
        <f t="shared" si="7"/>
        <v>0</v>
      </c>
      <c r="BZ40" s="1497">
        <f t="shared" si="8"/>
        <v>0</v>
      </c>
      <c r="CA40" s="1497">
        <f t="shared" si="9"/>
        <v>0</v>
      </c>
      <c r="CB40" s="1497">
        <f t="shared" si="10"/>
        <v>0</v>
      </c>
      <c r="CD40" s="1450" t="str">
        <f t="shared" si="11"/>
        <v/>
      </c>
      <c r="CF40" s="1247"/>
      <c r="CG40" s="1247"/>
      <c r="CH40" s="1247"/>
      <c r="CI40" s="1247"/>
      <c r="CJ40" s="1247"/>
      <c r="CK40" s="1247"/>
      <c r="CL40" s="1247"/>
      <c r="CM40" s="1247"/>
      <c r="CN40" s="1247"/>
      <c r="CO40" s="1247"/>
      <c r="CP40" s="1247"/>
      <c r="CQ40" s="1247"/>
      <c r="CR40" s="1247"/>
      <c r="CS40" s="1247"/>
      <c r="CT40" s="1247"/>
      <c r="CU40" s="1247"/>
      <c r="CV40" s="1247"/>
      <c r="CW40" s="1247"/>
      <c r="CX40" s="1247"/>
      <c r="CY40" s="1247"/>
      <c r="CZ40" s="1247"/>
      <c r="DA40" s="1247"/>
      <c r="DB40" s="1247"/>
      <c r="DC40" s="1247"/>
      <c r="DD40" s="1247"/>
      <c r="DE40" s="1247"/>
      <c r="DF40" s="1247"/>
      <c r="DG40" s="1247"/>
      <c r="DH40" s="1247"/>
      <c r="DI40" s="1247"/>
      <c r="DJ40" s="1247"/>
      <c r="DK40" s="1247"/>
      <c r="DL40" s="1247"/>
      <c r="DM40" s="1247"/>
      <c r="DN40" s="1247"/>
      <c r="DO40" s="1247"/>
      <c r="DP40" s="1247"/>
      <c r="DQ40" s="1247"/>
      <c r="DR40" s="1247"/>
      <c r="DS40" s="1247"/>
      <c r="DT40" s="1247"/>
      <c r="DU40" s="1247"/>
      <c r="DV40" s="1247"/>
      <c r="DW40" s="1247"/>
      <c r="DX40" s="1247"/>
      <c r="DY40" s="1247"/>
      <c r="DZ40" s="1247"/>
      <c r="EA40" s="1247"/>
      <c r="EB40" s="1247"/>
      <c r="EC40" s="1247"/>
      <c r="ED40" s="1247"/>
      <c r="EE40" s="1247"/>
      <c r="EF40" s="1247"/>
      <c r="EG40" s="1247"/>
      <c r="EH40" s="1247"/>
      <c r="EI40" s="1247"/>
      <c r="EJ40" s="1247"/>
      <c r="EK40" s="1247"/>
      <c r="EL40" s="1247"/>
      <c r="EM40" s="1247"/>
      <c r="EN40" s="1247"/>
      <c r="EO40" s="1247"/>
      <c r="EP40" s="1247"/>
      <c r="EQ40" s="1247"/>
      <c r="ER40" s="1247"/>
      <c r="ES40" s="1247"/>
      <c r="ET40" s="1247"/>
      <c r="EU40" s="1247"/>
      <c r="EV40" s="1247"/>
      <c r="EW40" s="1247"/>
      <c r="EX40" s="1247"/>
      <c r="EY40" s="1247"/>
      <c r="EZ40" s="1247"/>
      <c r="FA40" s="1247"/>
      <c r="FB40" s="1247"/>
      <c r="FC40" s="1247"/>
      <c r="FD40" s="1247"/>
      <c r="FE40" s="1247"/>
      <c r="FF40" s="1247"/>
      <c r="FG40" s="1247"/>
      <c r="FJ40" s="1452">
        <f t="shared" si="12"/>
        <v>0</v>
      </c>
      <c r="FK40" s="1452">
        <f t="shared" si="13"/>
        <v>0</v>
      </c>
    </row>
    <row r="41" spans="1:167" x14ac:dyDescent="0.2">
      <c r="A41" s="436"/>
      <c r="B41" s="437"/>
      <c r="C41" s="439"/>
      <c r="D41" s="439"/>
      <c r="E41" s="437"/>
      <c r="F41" s="440"/>
      <c r="G41" s="440"/>
      <c r="H41" s="440"/>
      <c r="I41" s="440"/>
      <c r="J41" s="440"/>
      <c r="K41" s="440"/>
      <c r="L41" s="440"/>
      <c r="M41" s="440"/>
      <c r="N41" s="441"/>
      <c r="O41" s="441"/>
      <c r="P41" s="440"/>
      <c r="Q41" s="442"/>
      <c r="R41" s="443"/>
      <c r="S41" s="444"/>
      <c r="T41" s="886"/>
      <c r="U41" s="165"/>
      <c r="V41" s="165"/>
      <c r="W41" s="165"/>
      <c r="X41" s="165"/>
      <c r="Y41" s="165"/>
      <c r="Z41" s="1135"/>
      <c r="AA41" s="165"/>
      <c r="AB41" s="1130"/>
      <c r="AC41" s="165"/>
      <c r="AD41" s="1130"/>
      <c r="AE41" s="165"/>
      <c r="AF41" s="1130"/>
      <c r="AG41" s="165"/>
      <c r="AH41" s="1135"/>
      <c r="AI41" s="165"/>
      <c r="AJ41" s="113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087"/>
      <c r="AV41" s="127"/>
      <c r="AW41" s="1134"/>
      <c r="AX41" s="1091"/>
      <c r="AY41" s="1131"/>
      <c r="AZ41" s="445"/>
      <c r="BA41" s="1131"/>
      <c r="BB41" s="445"/>
      <c r="BC41" s="445"/>
      <c r="BD41" s="445"/>
      <c r="BE41" s="445"/>
      <c r="BF41" s="445"/>
      <c r="BG41" s="445"/>
      <c r="BH41" s="1085"/>
      <c r="BI41" s="445"/>
      <c r="BJ41" s="1084"/>
      <c r="BK41" s="483">
        <f t="shared" si="14"/>
        <v>0</v>
      </c>
      <c r="BL41" s="484">
        <f t="shared" si="15"/>
        <v>0</v>
      </c>
      <c r="BM41" s="485">
        <f t="shared" si="16"/>
        <v>0</v>
      </c>
      <c r="BN41" s="464"/>
      <c r="BO41" s="464"/>
      <c r="BP41" s="127"/>
      <c r="BQ41" s="1496">
        <f t="shared" si="17"/>
        <v>0</v>
      </c>
      <c r="BR41" s="1496">
        <f t="shared" si="18"/>
        <v>0</v>
      </c>
      <c r="BS41" s="280"/>
      <c r="BT41" s="281"/>
      <c r="BU41" s="281"/>
      <c r="BV41" s="446"/>
      <c r="BW41" s="1497">
        <f t="shared" si="5"/>
        <v>0</v>
      </c>
      <c r="BX41" s="1497">
        <f t="shared" si="6"/>
        <v>0</v>
      </c>
      <c r="BY41" s="1497">
        <f t="shared" si="7"/>
        <v>0</v>
      </c>
      <c r="BZ41" s="1497">
        <f t="shared" si="8"/>
        <v>0</v>
      </c>
      <c r="CA41" s="1497">
        <f t="shared" si="9"/>
        <v>0</v>
      </c>
      <c r="CB41" s="1497">
        <f t="shared" si="10"/>
        <v>0</v>
      </c>
      <c r="CD41" s="1450" t="str">
        <f t="shared" si="11"/>
        <v/>
      </c>
      <c r="CE41" s="1451"/>
      <c r="CF41" s="1247"/>
      <c r="CG41" s="1247"/>
      <c r="CH41" s="1247"/>
      <c r="CI41" s="1247"/>
      <c r="CJ41" s="1247"/>
      <c r="CK41" s="1247"/>
      <c r="CL41" s="1247"/>
      <c r="CM41" s="1247"/>
      <c r="CN41" s="1247"/>
      <c r="CO41" s="1247"/>
      <c r="CP41" s="1247"/>
      <c r="CQ41" s="1247"/>
      <c r="CR41" s="1247"/>
      <c r="CS41" s="1247"/>
      <c r="CT41" s="1247"/>
      <c r="CU41" s="1247"/>
      <c r="CV41" s="1247"/>
      <c r="CW41" s="1247"/>
      <c r="CX41" s="1247"/>
      <c r="CY41" s="1247"/>
      <c r="CZ41" s="1247"/>
      <c r="DA41" s="1247"/>
      <c r="DB41" s="1247"/>
      <c r="DC41" s="1247"/>
      <c r="DD41" s="1247"/>
      <c r="DE41" s="1247"/>
      <c r="DF41" s="1247"/>
      <c r="DG41" s="1247"/>
      <c r="DH41" s="1247"/>
      <c r="DI41" s="1247"/>
      <c r="DJ41" s="1247"/>
      <c r="DK41" s="1247"/>
      <c r="DL41" s="1247"/>
      <c r="DM41" s="1247"/>
      <c r="DN41" s="1247"/>
      <c r="DO41" s="1247"/>
      <c r="DP41" s="1247"/>
      <c r="DQ41" s="1247"/>
      <c r="DR41" s="1247"/>
      <c r="DS41" s="1247"/>
      <c r="DT41" s="1247"/>
      <c r="DU41" s="1247"/>
      <c r="DV41" s="1247"/>
      <c r="DW41" s="1247"/>
      <c r="DX41" s="1247"/>
      <c r="DY41" s="1247"/>
      <c r="DZ41" s="1247"/>
      <c r="EA41" s="1247"/>
      <c r="EB41" s="1247"/>
      <c r="EC41" s="1247"/>
      <c r="ED41" s="1247"/>
      <c r="EE41" s="1247"/>
      <c r="EF41" s="1247"/>
      <c r="EG41" s="1247"/>
      <c r="EH41" s="1247"/>
      <c r="EI41" s="1247"/>
      <c r="EJ41" s="1247"/>
      <c r="EK41" s="1247"/>
      <c r="EL41" s="1247"/>
      <c r="EM41" s="1247"/>
      <c r="EN41" s="1247"/>
      <c r="EO41" s="1247"/>
      <c r="EP41" s="1247"/>
      <c r="EQ41" s="1247"/>
      <c r="ER41" s="1247"/>
      <c r="ES41" s="1247"/>
      <c r="ET41" s="1247"/>
      <c r="EU41" s="1247"/>
      <c r="EV41" s="1247"/>
      <c r="EW41" s="1247"/>
      <c r="EX41" s="1247"/>
      <c r="EY41" s="1247"/>
      <c r="EZ41" s="1247"/>
      <c r="FA41" s="1247"/>
      <c r="FB41" s="1247"/>
      <c r="FC41" s="1247"/>
      <c r="FD41" s="1247"/>
      <c r="FE41" s="1247"/>
      <c r="FF41" s="1247"/>
      <c r="FG41" s="1247"/>
      <c r="FH41" s="1449"/>
      <c r="FI41" s="1449"/>
      <c r="FJ41" s="1452">
        <f t="shared" si="12"/>
        <v>0</v>
      </c>
      <c r="FK41" s="1452">
        <f t="shared" si="13"/>
        <v>0</v>
      </c>
    </row>
    <row r="42" spans="1:167" x14ac:dyDescent="0.2">
      <c r="A42" s="436"/>
      <c r="B42" s="437"/>
      <c r="C42" s="439"/>
      <c r="D42" s="439"/>
      <c r="E42" s="437"/>
      <c r="F42" s="440"/>
      <c r="G42" s="440"/>
      <c r="H42" s="440"/>
      <c r="I42" s="440"/>
      <c r="J42" s="440"/>
      <c r="K42" s="440"/>
      <c r="L42" s="440"/>
      <c r="M42" s="440"/>
      <c r="N42" s="441"/>
      <c r="O42" s="441"/>
      <c r="P42" s="440"/>
      <c r="Q42" s="442"/>
      <c r="R42" s="443"/>
      <c r="S42" s="444"/>
      <c r="T42" s="886"/>
      <c r="U42" s="165"/>
      <c r="V42" s="165"/>
      <c r="W42" s="165"/>
      <c r="X42" s="165"/>
      <c r="Y42" s="165"/>
      <c r="Z42" s="1135"/>
      <c r="AA42" s="165"/>
      <c r="AB42" s="1130"/>
      <c r="AC42" s="165"/>
      <c r="AD42" s="1130"/>
      <c r="AE42" s="165"/>
      <c r="AF42" s="1130"/>
      <c r="AG42" s="165"/>
      <c r="AH42" s="1135"/>
      <c r="AI42" s="165"/>
      <c r="AJ42" s="113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088"/>
      <c r="AV42" s="127"/>
      <c r="AW42" s="1134"/>
      <c r="AX42" s="1091"/>
      <c r="AY42" s="1131"/>
      <c r="AZ42" s="445"/>
      <c r="BA42" s="1131"/>
      <c r="BB42" s="445"/>
      <c r="BC42" s="445"/>
      <c r="BD42" s="445"/>
      <c r="BE42" s="445"/>
      <c r="BF42" s="445"/>
      <c r="BG42" s="445"/>
      <c r="BH42" s="1085"/>
      <c r="BI42" s="445"/>
      <c r="BJ42" s="1084"/>
      <c r="BK42" s="483">
        <f t="shared" si="14"/>
        <v>0</v>
      </c>
      <c r="BL42" s="484">
        <f t="shared" si="15"/>
        <v>0</v>
      </c>
      <c r="BM42" s="485">
        <f t="shared" si="16"/>
        <v>0</v>
      </c>
      <c r="BN42" s="464"/>
      <c r="BO42" s="464"/>
      <c r="BP42" s="127"/>
      <c r="BQ42" s="1496">
        <f t="shared" si="17"/>
        <v>0</v>
      </c>
      <c r="BR42" s="1496">
        <f t="shared" si="18"/>
        <v>0</v>
      </c>
      <c r="BS42" s="280"/>
      <c r="BT42" s="281"/>
      <c r="BU42" s="281"/>
      <c r="BV42" s="446"/>
      <c r="BW42" s="1497">
        <f t="shared" si="5"/>
        <v>0</v>
      </c>
      <c r="BX42" s="1497">
        <f t="shared" si="6"/>
        <v>0</v>
      </c>
      <c r="BY42" s="1497">
        <f t="shared" si="7"/>
        <v>0</v>
      </c>
      <c r="BZ42" s="1497">
        <f t="shared" si="8"/>
        <v>0</v>
      </c>
      <c r="CA42" s="1497">
        <f t="shared" si="9"/>
        <v>0</v>
      </c>
      <c r="CB42" s="1497">
        <f t="shared" si="10"/>
        <v>0</v>
      </c>
      <c r="CD42" s="1450" t="str">
        <f t="shared" si="11"/>
        <v/>
      </c>
      <c r="CF42" s="1247"/>
      <c r="CG42" s="1247"/>
      <c r="CH42" s="1247"/>
      <c r="CI42" s="1247"/>
      <c r="CJ42" s="1247"/>
      <c r="CK42" s="1247"/>
      <c r="CL42" s="1247"/>
      <c r="CM42" s="1247"/>
      <c r="CN42" s="1247"/>
      <c r="CO42" s="1247"/>
      <c r="CP42" s="1247"/>
      <c r="CQ42" s="1247"/>
      <c r="CR42" s="1247"/>
      <c r="CS42" s="1247"/>
      <c r="CT42" s="1247"/>
      <c r="CU42" s="1247"/>
      <c r="CV42" s="1247"/>
      <c r="CW42" s="1247"/>
      <c r="CX42" s="1247"/>
      <c r="CY42" s="1247"/>
      <c r="CZ42" s="1247"/>
      <c r="DA42" s="1247"/>
      <c r="DB42" s="1247"/>
      <c r="DC42" s="1247"/>
      <c r="DD42" s="1247"/>
      <c r="DE42" s="1247"/>
      <c r="DF42" s="1247"/>
      <c r="DG42" s="1247"/>
      <c r="DH42" s="1247"/>
      <c r="DI42" s="1247"/>
      <c r="DJ42" s="1247"/>
      <c r="DK42" s="1247"/>
      <c r="DL42" s="1247"/>
      <c r="DM42" s="1247"/>
      <c r="DN42" s="1247"/>
      <c r="DO42" s="1247"/>
      <c r="DP42" s="1247"/>
      <c r="DQ42" s="1247"/>
      <c r="DR42" s="1247"/>
      <c r="DS42" s="1247"/>
      <c r="DT42" s="1247"/>
      <c r="DU42" s="1247"/>
      <c r="DV42" s="1247"/>
      <c r="DW42" s="1247"/>
      <c r="DX42" s="1247"/>
      <c r="DY42" s="1247"/>
      <c r="DZ42" s="1247"/>
      <c r="EA42" s="1247"/>
      <c r="EB42" s="1247"/>
      <c r="EC42" s="1247"/>
      <c r="ED42" s="1247"/>
      <c r="EE42" s="1247"/>
      <c r="EF42" s="1247"/>
      <c r="EG42" s="1247"/>
      <c r="EH42" s="1247"/>
      <c r="EI42" s="1247"/>
      <c r="EJ42" s="1247"/>
      <c r="EK42" s="1247"/>
      <c r="EL42" s="1247"/>
      <c r="EM42" s="1247"/>
      <c r="EN42" s="1247"/>
      <c r="EO42" s="1247"/>
      <c r="EP42" s="1247"/>
      <c r="EQ42" s="1247"/>
      <c r="ER42" s="1247"/>
      <c r="ES42" s="1247"/>
      <c r="ET42" s="1247"/>
      <c r="EU42" s="1247"/>
      <c r="EV42" s="1247"/>
      <c r="EW42" s="1247"/>
      <c r="EX42" s="1247"/>
      <c r="EY42" s="1247"/>
      <c r="EZ42" s="1247"/>
      <c r="FA42" s="1247"/>
      <c r="FB42" s="1247"/>
      <c r="FC42" s="1247"/>
      <c r="FD42" s="1247"/>
      <c r="FE42" s="1247"/>
      <c r="FF42" s="1247"/>
      <c r="FG42" s="1247"/>
      <c r="FJ42" s="1452">
        <f t="shared" si="12"/>
        <v>0</v>
      </c>
      <c r="FK42" s="1452">
        <f t="shared" si="13"/>
        <v>0</v>
      </c>
    </row>
    <row r="43" spans="1:167" x14ac:dyDescent="0.2">
      <c r="A43" s="436"/>
      <c r="B43" s="437"/>
      <c r="C43" s="439"/>
      <c r="D43" s="439"/>
      <c r="E43" s="437"/>
      <c r="F43" s="440"/>
      <c r="G43" s="440"/>
      <c r="H43" s="440"/>
      <c r="I43" s="440"/>
      <c r="J43" s="440"/>
      <c r="K43" s="440"/>
      <c r="L43" s="440"/>
      <c r="M43" s="440"/>
      <c r="N43" s="441"/>
      <c r="O43" s="441"/>
      <c r="P43" s="440"/>
      <c r="Q43" s="442"/>
      <c r="R43" s="443"/>
      <c r="S43" s="444"/>
      <c r="T43" s="886"/>
      <c r="U43" s="165"/>
      <c r="V43" s="165"/>
      <c r="W43" s="165"/>
      <c r="X43" s="165"/>
      <c r="Y43" s="165"/>
      <c r="Z43" s="1135"/>
      <c r="AA43" s="165"/>
      <c r="AB43" s="1130"/>
      <c r="AC43" s="165"/>
      <c r="AD43" s="1130"/>
      <c r="AE43" s="165"/>
      <c r="AF43" s="1130"/>
      <c r="AG43" s="165"/>
      <c r="AH43" s="1135"/>
      <c r="AI43" s="165"/>
      <c r="AJ43" s="113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088"/>
      <c r="AV43" s="127"/>
      <c r="AW43" s="1134"/>
      <c r="AX43" s="1091"/>
      <c r="AY43" s="1131"/>
      <c r="AZ43" s="445"/>
      <c r="BA43" s="1131"/>
      <c r="BB43" s="445"/>
      <c r="BC43" s="445"/>
      <c r="BD43" s="445"/>
      <c r="BE43" s="445"/>
      <c r="BF43" s="445"/>
      <c r="BG43" s="445"/>
      <c r="BH43" s="1085"/>
      <c r="BI43" s="445"/>
      <c r="BJ43" s="1084"/>
      <c r="BK43" s="483">
        <f t="shared" si="14"/>
        <v>0</v>
      </c>
      <c r="BL43" s="484">
        <f t="shared" si="15"/>
        <v>0</v>
      </c>
      <c r="BM43" s="485">
        <f t="shared" si="16"/>
        <v>0</v>
      </c>
      <c r="BN43" s="464"/>
      <c r="BO43" s="464"/>
      <c r="BP43" s="127"/>
      <c r="BQ43" s="1496">
        <f t="shared" si="17"/>
        <v>0</v>
      </c>
      <c r="BR43" s="1496">
        <f t="shared" si="18"/>
        <v>0</v>
      </c>
      <c r="BS43" s="280"/>
      <c r="BT43" s="281"/>
      <c r="BU43" s="281"/>
      <c r="BV43" s="446"/>
      <c r="BW43" s="1497">
        <f t="shared" si="5"/>
        <v>0</v>
      </c>
      <c r="BX43" s="1497">
        <f t="shared" si="6"/>
        <v>0</v>
      </c>
      <c r="BY43" s="1497">
        <f t="shared" si="7"/>
        <v>0</v>
      </c>
      <c r="BZ43" s="1497">
        <f t="shared" si="8"/>
        <v>0</v>
      </c>
      <c r="CA43" s="1497">
        <f t="shared" si="9"/>
        <v>0</v>
      </c>
      <c r="CB43" s="1497">
        <f t="shared" si="10"/>
        <v>0</v>
      </c>
      <c r="CD43" s="1450" t="str">
        <f t="shared" si="11"/>
        <v/>
      </c>
      <c r="CF43" s="1247"/>
      <c r="CG43" s="1247"/>
      <c r="CH43" s="1247"/>
      <c r="CI43" s="1247"/>
      <c r="CJ43" s="1247"/>
      <c r="CK43" s="1247"/>
      <c r="CL43" s="1247"/>
      <c r="CM43" s="1247"/>
      <c r="CN43" s="1247"/>
      <c r="CO43" s="1247"/>
      <c r="CP43" s="1247"/>
      <c r="CQ43" s="1247"/>
      <c r="CR43" s="1247"/>
      <c r="CS43" s="1247"/>
      <c r="CT43" s="1247"/>
      <c r="CU43" s="1247"/>
      <c r="CV43" s="1247"/>
      <c r="CW43" s="1247"/>
      <c r="CX43" s="1247"/>
      <c r="CY43" s="1247"/>
      <c r="CZ43" s="1247"/>
      <c r="DA43" s="1247"/>
      <c r="DB43" s="1247"/>
      <c r="DC43" s="1247"/>
      <c r="DD43" s="1247"/>
      <c r="DE43" s="1247"/>
      <c r="DF43" s="1247"/>
      <c r="DG43" s="1247"/>
      <c r="DH43" s="1247"/>
      <c r="DI43" s="1247"/>
      <c r="DJ43" s="1247"/>
      <c r="DK43" s="1247"/>
      <c r="DL43" s="1247"/>
      <c r="DM43" s="1247"/>
      <c r="DN43" s="1247"/>
      <c r="DO43" s="1247"/>
      <c r="DP43" s="1247"/>
      <c r="DQ43" s="1247"/>
      <c r="DR43" s="1247"/>
      <c r="DS43" s="1247"/>
      <c r="DT43" s="1247"/>
      <c r="DU43" s="1247"/>
      <c r="DV43" s="1247"/>
      <c r="DW43" s="1247"/>
      <c r="DX43" s="1247"/>
      <c r="DY43" s="1247"/>
      <c r="DZ43" s="1247"/>
      <c r="EA43" s="1247"/>
      <c r="EB43" s="1247"/>
      <c r="EC43" s="1247"/>
      <c r="ED43" s="1247"/>
      <c r="EE43" s="1247"/>
      <c r="EF43" s="1247"/>
      <c r="EG43" s="1247"/>
      <c r="EH43" s="1247"/>
      <c r="EI43" s="1247"/>
      <c r="EJ43" s="1247"/>
      <c r="EK43" s="1247"/>
      <c r="EL43" s="1247"/>
      <c r="EM43" s="1247"/>
      <c r="EN43" s="1247"/>
      <c r="EO43" s="1247"/>
      <c r="EP43" s="1247"/>
      <c r="EQ43" s="1247"/>
      <c r="ER43" s="1247"/>
      <c r="ES43" s="1247"/>
      <c r="ET43" s="1247"/>
      <c r="EU43" s="1247"/>
      <c r="EV43" s="1247"/>
      <c r="EW43" s="1247"/>
      <c r="EX43" s="1247"/>
      <c r="EY43" s="1247"/>
      <c r="EZ43" s="1247"/>
      <c r="FA43" s="1247"/>
      <c r="FB43" s="1247"/>
      <c r="FC43" s="1247"/>
      <c r="FD43" s="1247"/>
      <c r="FE43" s="1247"/>
      <c r="FF43" s="1247"/>
      <c r="FG43" s="1247"/>
      <c r="FJ43" s="1452">
        <f t="shared" si="12"/>
        <v>0</v>
      </c>
      <c r="FK43" s="1452">
        <f t="shared" si="13"/>
        <v>0</v>
      </c>
    </row>
    <row r="44" spans="1:167" x14ac:dyDescent="0.2">
      <c r="A44" s="436"/>
      <c r="B44" s="437"/>
      <c r="C44" s="439"/>
      <c r="D44" s="439"/>
      <c r="E44" s="437"/>
      <c r="F44" s="440"/>
      <c r="G44" s="440"/>
      <c r="H44" s="440"/>
      <c r="I44" s="440"/>
      <c r="J44" s="440"/>
      <c r="K44" s="440"/>
      <c r="L44" s="440"/>
      <c r="M44" s="440"/>
      <c r="N44" s="441"/>
      <c r="O44" s="441"/>
      <c r="P44" s="440"/>
      <c r="Q44" s="442"/>
      <c r="R44" s="443"/>
      <c r="S44" s="444"/>
      <c r="T44" s="886"/>
      <c r="U44" s="165"/>
      <c r="V44" s="165"/>
      <c r="W44" s="165"/>
      <c r="X44" s="165"/>
      <c r="Y44" s="165"/>
      <c r="Z44" s="1135"/>
      <c r="AA44" s="165"/>
      <c r="AB44" s="1130"/>
      <c r="AC44" s="165"/>
      <c r="AD44" s="1130"/>
      <c r="AE44" s="165"/>
      <c r="AF44" s="1130"/>
      <c r="AG44" s="165"/>
      <c r="AH44" s="1135"/>
      <c r="AI44" s="165"/>
      <c r="AJ44" s="113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088"/>
      <c r="AV44" s="127"/>
      <c r="AW44" s="1134"/>
      <c r="AX44" s="1091"/>
      <c r="AY44" s="1131"/>
      <c r="AZ44" s="445"/>
      <c r="BA44" s="1131"/>
      <c r="BB44" s="445"/>
      <c r="BC44" s="445"/>
      <c r="BD44" s="445"/>
      <c r="BE44" s="445"/>
      <c r="BF44" s="445"/>
      <c r="BG44" s="445"/>
      <c r="BH44" s="1085"/>
      <c r="BI44" s="445"/>
      <c r="BJ44" s="1084"/>
      <c r="BK44" s="483">
        <f t="shared" si="14"/>
        <v>0</v>
      </c>
      <c r="BL44" s="484">
        <f t="shared" si="15"/>
        <v>0</v>
      </c>
      <c r="BM44" s="485">
        <f t="shared" si="16"/>
        <v>0</v>
      </c>
      <c r="BN44" s="464"/>
      <c r="BO44" s="464"/>
      <c r="BP44" s="127"/>
      <c r="BQ44" s="1496">
        <f t="shared" si="17"/>
        <v>0</v>
      </c>
      <c r="BR44" s="1496">
        <f t="shared" si="18"/>
        <v>0</v>
      </c>
      <c r="BS44" s="280"/>
      <c r="BT44" s="281"/>
      <c r="BU44" s="281"/>
      <c r="BV44" s="446"/>
      <c r="BW44" s="1497">
        <f t="shared" si="5"/>
        <v>0</v>
      </c>
      <c r="BX44" s="1497">
        <f t="shared" si="6"/>
        <v>0</v>
      </c>
      <c r="BY44" s="1497">
        <f t="shared" si="7"/>
        <v>0</v>
      </c>
      <c r="BZ44" s="1497">
        <f t="shared" si="8"/>
        <v>0</v>
      </c>
      <c r="CA44" s="1497">
        <f t="shared" si="9"/>
        <v>0</v>
      </c>
      <c r="CB44" s="1497">
        <f t="shared" si="10"/>
        <v>0</v>
      </c>
      <c r="CD44" s="1450" t="str">
        <f t="shared" si="11"/>
        <v/>
      </c>
      <c r="CE44" s="1451"/>
      <c r="CF44" s="1247"/>
      <c r="CG44" s="1247"/>
      <c r="CH44" s="1247"/>
      <c r="CI44" s="1247"/>
      <c r="CJ44" s="1247"/>
      <c r="CK44" s="1247"/>
      <c r="CL44" s="1247"/>
      <c r="CM44" s="1247"/>
      <c r="CN44" s="1247"/>
      <c r="CO44" s="1247"/>
      <c r="CP44" s="1247"/>
      <c r="CQ44" s="1247"/>
      <c r="CR44" s="1247"/>
      <c r="CS44" s="1247"/>
      <c r="CT44" s="1247"/>
      <c r="CU44" s="1247"/>
      <c r="CV44" s="1247"/>
      <c r="CW44" s="1247"/>
      <c r="CX44" s="1247"/>
      <c r="CY44" s="1247"/>
      <c r="CZ44" s="1247"/>
      <c r="DA44" s="1247"/>
      <c r="DB44" s="1247"/>
      <c r="DC44" s="1247"/>
      <c r="DD44" s="1247"/>
      <c r="DE44" s="1247"/>
      <c r="DF44" s="1247"/>
      <c r="DG44" s="1247"/>
      <c r="DH44" s="1247"/>
      <c r="DI44" s="1247"/>
      <c r="DJ44" s="1247"/>
      <c r="DK44" s="1247"/>
      <c r="DL44" s="1247"/>
      <c r="DM44" s="1247"/>
      <c r="DN44" s="1247"/>
      <c r="DO44" s="1247"/>
      <c r="DP44" s="1247"/>
      <c r="DQ44" s="1247"/>
      <c r="DR44" s="1247"/>
      <c r="DS44" s="1247"/>
      <c r="DT44" s="1247"/>
      <c r="DU44" s="1247"/>
      <c r="DV44" s="1247"/>
      <c r="DW44" s="1247"/>
      <c r="DX44" s="1247"/>
      <c r="DY44" s="1247"/>
      <c r="DZ44" s="1247"/>
      <c r="EA44" s="1247"/>
      <c r="EB44" s="1247"/>
      <c r="EC44" s="1247"/>
      <c r="ED44" s="1247"/>
      <c r="EE44" s="1247"/>
      <c r="EF44" s="1247"/>
      <c r="EG44" s="1247"/>
      <c r="EH44" s="1247"/>
      <c r="EI44" s="1247"/>
      <c r="EJ44" s="1247"/>
      <c r="EK44" s="1247"/>
      <c r="EL44" s="1247"/>
      <c r="EM44" s="1247"/>
      <c r="EN44" s="1247"/>
      <c r="EO44" s="1247"/>
      <c r="EP44" s="1247"/>
      <c r="EQ44" s="1247"/>
      <c r="ER44" s="1247"/>
      <c r="ES44" s="1247"/>
      <c r="ET44" s="1247"/>
      <c r="EU44" s="1247"/>
      <c r="EV44" s="1247"/>
      <c r="EW44" s="1247"/>
      <c r="EX44" s="1247"/>
      <c r="EY44" s="1247"/>
      <c r="EZ44" s="1247"/>
      <c r="FA44" s="1247"/>
      <c r="FB44" s="1247"/>
      <c r="FC44" s="1247"/>
      <c r="FD44" s="1247"/>
      <c r="FE44" s="1247"/>
      <c r="FF44" s="1247"/>
      <c r="FG44" s="1247"/>
      <c r="FH44" s="1449"/>
      <c r="FI44" s="1449"/>
      <c r="FJ44" s="1452">
        <f t="shared" si="12"/>
        <v>0</v>
      </c>
      <c r="FK44" s="1452">
        <f t="shared" si="13"/>
        <v>0</v>
      </c>
    </row>
    <row r="45" spans="1:167" x14ac:dyDescent="0.2">
      <c r="A45" s="436"/>
      <c r="B45" s="437"/>
      <c r="C45" s="439"/>
      <c r="D45" s="439"/>
      <c r="E45" s="437"/>
      <c r="F45" s="440"/>
      <c r="G45" s="440"/>
      <c r="H45" s="440"/>
      <c r="I45" s="440"/>
      <c r="J45" s="440"/>
      <c r="K45" s="440"/>
      <c r="L45" s="440"/>
      <c r="M45" s="440"/>
      <c r="N45" s="441"/>
      <c r="O45" s="441"/>
      <c r="P45" s="440"/>
      <c r="Q45" s="442"/>
      <c r="R45" s="443"/>
      <c r="S45" s="444"/>
      <c r="T45" s="886"/>
      <c r="U45" s="165"/>
      <c r="V45" s="165"/>
      <c r="W45" s="165"/>
      <c r="X45" s="165"/>
      <c r="Y45" s="165"/>
      <c r="Z45" s="1135"/>
      <c r="AA45" s="165"/>
      <c r="AB45" s="1130"/>
      <c r="AC45" s="165"/>
      <c r="AD45" s="1130"/>
      <c r="AE45" s="165"/>
      <c r="AF45" s="1130"/>
      <c r="AG45" s="165"/>
      <c r="AH45" s="1135"/>
      <c r="AI45" s="165"/>
      <c r="AJ45" s="113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088"/>
      <c r="AV45" s="127"/>
      <c r="AW45" s="1134"/>
      <c r="AX45" s="1091"/>
      <c r="AY45" s="1131"/>
      <c r="AZ45" s="445"/>
      <c r="BA45" s="1131"/>
      <c r="BB45" s="445"/>
      <c r="BC45" s="445"/>
      <c r="BD45" s="445"/>
      <c r="BE45" s="445"/>
      <c r="BF45" s="445"/>
      <c r="BG45" s="445"/>
      <c r="BH45" s="1085"/>
      <c r="BI45" s="445"/>
      <c r="BJ45" s="1084"/>
      <c r="BK45" s="483">
        <f t="shared" si="14"/>
        <v>0</v>
      </c>
      <c r="BL45" s="484">
        <f t="shared" si="15"/>
        <v>0</v>
      </c>
      <c r="BM45" s="485">
        <f t="shared" si="16"/>
        <v>0</v>
      </c>
      <c r="BN45" s="464"/>
      <c r="BO45" s="464"/>
      <c r="BP45" s="127"/>
      <c r="BQ45" s="1496">
        <f t="shared" si="17"/>
        <v>0</v>
      </c>
      <c r="BR45" s="1496">
        <f t="shared" si="18"/>
        <v>0</v>
      </c>
      <c r="BS45" s="280"/>
      <c r="BT45" s="281"/>
      <c r="BU45" s="281"/>
      <c r="BV45" s="446"/>
      <c r="BW45" s="1497">
        <f t="shared" si="5"/>
        <v>0</v>
      </c>
      <c r="BX45" s="1497">
        <f t="shared" si="6"/>
        <v>0</v>
      </c>
      <c r="BY45" s="1497">
        <f t="shared" si="7"/>
        <v>0</v>
      </c>
      <c r="BZ45" s="1497">
        <f t="shared" si="8"/>
        <v>0</v>
      </c>
      <c r="CA45" s="1497">
        <f t="shared" si="9"/>
        <v>0</v>
      </c>
      <c r="CB45" s="1497">
        <f t="shared" si="10"/>
        <v>0</v>
      </c>
      <c r="CD45" s="1450" t="str">
        <f t="shared" si="11"/>
        <v/>
      </c>
      <c r="CE45" s="1451"/>
      <c r="CF45" s="1247"/>
      <c r="CG45" s="1247"/>
      <c r="CH45" s="1247"/>
      <c r="CI45" s="1247"/>
      <c r="CJ45" s="1247"/>
      <c r="CK45" s="1247"/>
      <c r="CL45" s="1247"/>
      <c r="CM45" s="1247"/>
      <c r="CN45" s="1247"/>
      <c r="CO45" s="1247"/>
      <c r="CP45" s="1247"/>
      <c r="CQ45" s="1247"/>
      <c r="CR45" s="1247"/>
      <c r="CS45" s="1247"/>
      <c r="CT45" s="1247"/>
      <c r="CU45" s="1247"/>
      <c r="CV45" s="1247"/>
      <c r="CW45" s="1247"/>
      <c r="CX45" s="1247"/>
      <c r="CY45" s="1247"/>
      <c r="CZ45" s="1247"/>
      <c r="DA45" s="1247"/>
      <c r="DB45" s="1247"/>
      <c r="DC45" s="1247"/>
      <c r="DD45" s="1247"/>
      <c r="DE45" s="1247"/>
      <c r="DF45" s="1247"/>
      <c r="DG45" s="1247"/>
      <c r="DH45" s="1247"/>
      <c r="DI45" s="1247"/>
      <c r="DJ45" s="1247"/>
      <c r="DK45" s="1247"/>
      <c r="DL45" s="1247"/>
      <c r="DM45" s="1247"/>
      <c r="DN45" s="1247"/>
      <c r="DO45" s="1247"/>
      <c r="DP45" s="1247"/>
      <c r="DQ45" s="1247"/>
      <c r="DR45" s="1247"/>
      <c r="DS45" s="1247"/>
      <c r="DT45" s="1247"/>
      <c r="DU45" s="1247"/>
      <c r="DV45" s="1247"/>
      <c r="DW45" s="1247"/>
      <c r="DX45" s="1247"/>
      <c r="DY45" s="1247"/>
      <c r="DZ45" s="1247"/>
      <c r="EA45" s="1247"/>
      <c r="EB45" s="1247"/>
      <c r="EC45" s="1247"/>
      <c r="ED45" s="1247"/>
      <c r="EE45" s="1247"/>
      <c r="EF45" s="1247"/>
      <c r="EG45" s="1247"/>
      <c r="EH45" s="1247"/>
      <c r="EI45" s="1247"/>
      <c r="EJ45" s="1247"/>
      <c r="EK45" s="1247"/>
      <c r="EL45" s="1247"/>
      <c r="EM45" s="1247"/>
      <c r="EN45" s="1247"/>
      <c r="EO45" s="1247"/>
      <c r="EP45" s="1247"/>
      <c r="EQ45" s="1247"/>
      <c r="ER45" s="1247"/>
      <c r="ES45" s="1247"/>
      <c r="ET45" s="1247"/>
      <c r="EU45" s="1247"/>
      <c r="EV45" s="1247"/>
      <c r="EW45" s="1247"/>
      <c r="EX45" s="1247"/>
      <c r="EY45" s="1247"/>
      <c r="EZ45" s="1247"/>
      <c r="FA45" s="1247"/>
      <c r="FB45" s="1247"/>
      <c r="FC45" s="1247"/>
      <c r="FD45" s="1247"/>
      <c r="FE45" s="1247"/>
      <c r="FF45" s="1247"/>
      <c r="FG45" s="1247"/>
      <c r="FH45" s="1449"/>
      <c r="FI45" s="1449"/>
      <c r="FJ45" s="1452">
        <f t="shared" si="12"/>
        <v>0</v>
      </c>
      <c r="FK45" s="1452">
        <f t="shared" si="13"/>
        <v>0</v>
      </c>
    </row>
    <row r="46" spans="1:167" x14ac:dyDescent="0.2">
      <c r="A46" s="436"/>
      <c r="B46" s="437"/>
      <c r="C46" s="439"/>
      <c r="D46" s="439"/>
      <c r="E46" s="437"/>
      <c r="F46" s="440"/>
      <c r="G46" s="440"/>
      <c r="H46" s="440"/>
      <c r="I46" s="440"/>
      <c r="J46" s="440"/>
      <c r="K46" s="440"/>
      <c r="L46" s="440"/>
      <c r="M46" s="440"/>
      <c r="N46" s="441"/>
      <c r="O46" s="441"/>
      <c r="P46" s="440"/>
      <c r="Q46" s="442"/>
      <c r="R46" s="443"/>
      <c r="S46" s="444"/>
      <c r="T46" s="886"/>
      <c r="U46" s="165"/>
      <c r="V46" s="165"/>
      <c r="W46" s="165"/>
      <c r="X46" s="165"/>
      <c r="Y46" s="165"/>
      <c r="Z46" s="1135"/>
      <c r="AA46" s="165"/>
      <c r="AB46" s="1130"/>
      <c r="AC46" s="165"/>
      <c r="AD46" s="1130"/>
      <c r="AE46" s="165"/>
      <c r="AF46" s="1130"/>
      <c r="AG46" s="165"/>
      <c r="AH46" s="1135"/>
      <c r="AI46" s="165"/>
      <c r="AJ46" s="113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087"/>
      <c r="AV46" s="127"/>
      <c r="AW46" s="1134"/>
      <c r="AX46" s="1091"/>
      <c r="AY46" s="1131"/>
      <c r="AZ46" s="445"/>
      <c r="BA46" s="1131"/>
      <c r="BB46" s="445"/>
      <c r="BC46" s="445"/>
      <c r="BD46" s="445"/>
      <c r="BE46" s="445"/>
      <c r="BF46" s="445"/>
      <c r="BG46" s="445"/>
      <c r="BH46" s="1085"/>
      <c r="BI46" s="445"/>
      <c r="BJ46" s="1084"/>
      <c r="BK46" s="483">
        <f t="shared" si="14"/>
        <v>0</v>
      </c>
      <c r="BL46" s="484">
        <f t="shared" si="15"/>
        <v>0</v>
      </c>
      <c r="BM46" s="485">
        <f t="shared" si="16"/>
        <v>0</v>
      </c>
      <c r="BN46" s="464"/>
      <c r="BO46" s="464"/>
      <c r="BP46" s="127"/>
      <c r="BQ46" s="1496">
        <f t="shared" si="17"/>
        <v>0</v>
      </c>
      <c r="BR46" s="1496">
        <f t="shared" si="18"/>
        <v>0</v>
      </c>
      <c r="BS46" s="280"/>
      <c r="BT46" s="281"/>
      <c r="BU46" s="281"/>
      <c r="BV46" s="446"/>
      <c r="BW46" s="1497">
        <f t="shared" si="5"/>
        <v>0</v>
      </c>
      <c r="BX46" s="1497">
        <f t="shared" si="6"/>
        <v>0</v>
      </c>
      <c r="BY46" s="1497">
        <f t="shared" si="7"/>
        <v>0</v>
      </c>
      <c r="BZ46" s="1497">
        <f t="shared" si="8"/>
        <v>0</v>
      </c>
      <c r="CA46" s="1497">
        <f t="shared" si="9"/>
        <v>0</v>
      </c>
      <c r="CB46" s="1497">
        <f t="shared" si="10"/>
        <v>0</v>
      </c>
      <c r="CD46" s="1450" t="str">
        <f t="shared" si="11"/>
        <v/>
      </c>
      <c r="CE46" s="1451"/>
      <c r="CF46" s="1247"/>
      <c r="CG46" s="1247"/>
      <c r="CH46" s="1247"/>
      <c r="CI46" s="1247"/>
      <c r="CJ46" s="1247"/>
      <c r="CK46" s="1247"/>
      <c r="CL46" s="1247"/>
      <c r="CM46" s="1247"/>
      <c r="CN46" s="1247"/>
      <c r="CO46" s="1247"/>
      <c r="CP46" s="1247"/>
      <c r="CQ46" s="1247"/>
      <c r="CR46" s="1247"/>
      <c r="CS46" s="1247"/>
      <c r="CT46" s="1247"/>
      <c r="CU46" s="1247"/>
      <c r="CV46" s="1247"/>
      <c r="CW46" s="1247"/>
      <c r="CX46" s="1247"/>
      <c r="CY46" s="1247"/>
      <c r="CZ46" s="1247"/>
      <c r="DA46" s="1247"/>
      <c r="DB46" s="1247"/>
      <c r="DC46" s="1247"/>
      <c r="DD46" s="1247"/>
      <c r="DE46" s="1247"/>
      <c r="DF46" s="1247"/>
      <c r="DG46" s="1247"/>
      <c r="DH46" s="1247"/>
      <c r="DI46" s="1247"/>
      <c r="DJ46" s="1247"/>
      <c r="DK46" s="1247"/>
      <c r="DL46" s="1247"/>
      <c r="DM46" s="1247"/>
      <c r="DN46" s="1247"/>
      <c r="DO46" s="1247"/>
      <c r="DP46" s="1247"/>
      <c r="DQ46" s="1247"/>
      <c r="DR46" s="1247"/>
      <c r="DS46" s="1247"/>
      <c r="DT46" s="1247"/>
      <c r="DU46" s="1247"/>
      <c r="DV46" s="1247"/>
      <c r="DW46" s="1247"/>
      <c r="DX46" s="1247"/>
      <c r="DY46" s="1247"/>
      <c r="DZ46" s="1247"/>
      <c r="EA46" s="1247"/>
      <c r="EB46" s="1247"/>
      <c r="EC46" s="1247"/>
      <c r="ED46" s="1247"/>
      <c r="EE46" s="1247"/>
      <c r="EF46" s="1247"/>
      <c r="EG46" s="1247"/>
      <c r="EH46" s="1247"/>
      <c r="EI46" s="1247"/>
      <c r="EJ46" s="1247"/>
      <c r="EK46" s="1247"/>
      <c r="EL46" s="1247"/>
      <c r="EM46" s="1247"/>
      <c r="EN46" s="1247"/>
      <c r="EO46" s="1247"/>
      <c r="EP46" s="1247"/>
      <c r="EQ46" s="1247"/>
      <c r="ER46" s="1247"/>
      <c r="ES46" s="1247"/>
      <c r="ET46" s="1247"/>
      <c r="EU46" s="1247"/>
      <c r="EV46" s="1247"/>
      <c r="EW46" s="1247"/>
      <c r="EX46" s="1247"/>
      <c r="EY46" s="1247"/>
      <c r="EZ46" s="1247"/>
      <c r="FA46" s="1247"/>
      <c r="FB46" s="1247"/>
      <c r="FC46" s="1247"/>
      <c r="FD46" s="1247"/>
      <c r="FE46" s="1247"/>
      <c r="FF46" s="1247"/>
      <c r="FG46" s="1247"/>
      <c r="FH46" s="1449"/>
      <c r="FI46" s="1449"/>
      <c r="FJ46" s="1452">
        <f t="shared" si="12"/>
        <v>0</v>
      </c>
      <c r="FK46" s="1452">
        <f t="shared" si="13"/>
        <v>0</v>
      </c>
    </row>
    <row r="47" spans="1:167" x14ac:dyDescent="0.2">
      <c r="A47" s="436"/>
      <c r="B47" s="437"/>
      <c r="C47" s="439"/>
      <c r="D47" s="439"/>
      <c r="E47" s="437"/>
      <c r="F47" s="440"/>
      <c r="G47" s="440"/>
      <c r="H47" s="440"/>
      <c r="I47" s="440"/>
      <c r="J47" s="440"/>
      <c r="K47" s="440"/>
      <c r="L47" s="440"/>
      <c r="M47" s="440"/>
      <c r="N47" s="441"/>
      <c r="O47" s="441"/>
      <c r="P47" s="440"/>
      <c r="Q47" s="442"/>
      <c r="R47" s="443"/>
      <c r="S47" s="444"/>
      <c r="T47" s="886"/>
      <c r="U47" s="165"/>
      <c r="V47" s="165"/>
      <c r="W47" s="165"/>
      <c r="X47" s="165"/>
      <c r="Y47" s="165"/>
      <c r="Z47" s="1135"/>
      <c r="AA47" s="165"/>
      <c r="AB47" s="1130"/>
      <c r="AC47" s="165"/>
      <c r="AD47" s="1130"/>
      <c r="AE47" s="165"/>
      <c r="AF47" s="1130"/>
      <c r="AG47" s="165"/>
      <c r="AH47" s="1135"/>
      <c r="AI47" s="165"/>
      <c r="AJ47" s="113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088"/>
      <c r="AV47" s="127"/>
      <c r="AW47" s="1134"/>
      <c r="AX47" s="1091"/>
      <c r="AY47" s="1131"/>
      <c r="AZ47" s="445"/>
      <c r="BA47" s="1131"/>
      <c r="BB47" s="445"/>
      <c r="BC47" s="445"/>
      <c r="BD47" s="445"/>
      <c r="BE47" s="445"/>
      <c r="BF47" s="445"/>
      <c r="BG47" s="445"/>
      <c r="BH47" s="1085"/>
      <c r="BI47" s="445"/>
      <c r="BJ47" s="1084"/>
      <c r="BK47" s="483">
        <f t="shared" si="14"/>
        <v>0</v>
      </c>
      <c r="BL47" s="484">
        <f t="shared" si="15"/>
        <v>0</v>
      </c>
      <c r="BM47" s="485">
        <f t="shared" si="16"/>
        <v>0</v>
      </c>
      <c r="BN47" s="464"/>
      <c r="BO47" s="464"/>
      <c r="BP47" s="127"/>
      <c r="BQ47" s="1496">
        <f t="shared" si="17"/>
        <v>0</v>
      </c>
      <c r="BR47" s="1496">
        <f t="shared" si="18"/>
        <v>0</v>
      </c>
      <c r="BS47" s="280"/>
      <c r="BT47" s="281"/>
      <c r="BU47" s="281"/>
      <c r="BV47" s="446"/>
      <c r="BW47" s="1497">
        <f t="shared" si="5"/>
        <v>0</v>
      </c>
      <c r="BX47" s="1497">
        <f t="shared" si="6"/>
        <v>0</v>
      </c>
      <c r="BY47" s="1497">
        <f t="shared" si="7"/>
        <v>0</v>
      </c>
      <c r="BZ47" s="1497">
        <f t="shared" si="8"/>
        <v>0</v>
      </c>
      <c r="CA47" s="1497">
        <f t="shared" si="9"/>
        <v>0</v>
      </c>
      <c r="CB47" s="1497">
        <f t="shared" si="10"/>
        <v>0</v>
      </c>
      <c r="CD47" s="1450" t="str">
        <f t="shared" si="11"/>
        <v/>
      </c>
      <c r="CE47" s="1451"/>
      <c r="CF47" s="1247"/>
      <c r="CG47" s="1247"/>
      <c r="CH47" s="1247"/>
      <c r="CI47" s="1247"/>
      <c r="CJ47" s="1247"/>
      <c r="CK47" s="1247"/>
      <c r="CL47" s="1247"/>
      <c r="CM47" s="1247"/>
      <c r="CN47" s="1247"/>
      <c r="CO47" s="1247"/>
      <c r="CP47" s="1247"/>
      <c r="CQ47" s="1247"/>
      <c r="CR47" s="1247"/>
      <c r="CS47" s="1247"/>
      <c r="CT47" s="1247"/>
      <c r="CU47" s="1247"/>
      <c r="CV47" s="1247"/>
      <c r="CW47" s="1247"/>
      <c r="CX47" s="1247"/>
      <c r="CY47" s="1247"/>
      <c r="CZ47" s="1247"/>
      <c r="DA47" s="1247"/>
      <c r="DB47" s="1247"/>
      <c r="DC47" s="1247"/>
      <c r="DD47" s="1247"/>
      <c r="DE47" s="1247"/>
      <c r="DF47" s="1247"/>
      <c r="DG47" s="1247"/>
      <c r="DH47" s="1247"/>
      <c r="DI47" s="1247"/>
      <c r="DJ47" s="1247"/>
      <c r="DK47" s="1247"/>
      <c r="DL47" s="1247"/>
      <c r="DM47" s="1247"/>
      <c r="DN47" s="1247"/>
      <c r="DO47" s="1247"/>
      <c r="DP47" s="1247"/>
      <c r="DQ47" s="1247"/>
      <c r="DR47" s="1247"/>
      <c r="DS47" s="1247"/>
      <c r="DT47" s="1247"/>
      <c r="DU47" s="1247"/>
      <c r="DV47" s="1247"/>
      <c r="DW47" s="1247"/>
      <c r="DX47" s="1247"/>
      <c r="DY47" s="1247"/>
      <c r="DZ47" s="1247"/>
      <c r="EA47" s="1247"/>
      <c r="EB47" s="1247"/>
      <c r="EC47" s="1247"/>
      <c r="ED47" s="1247"/>
      <c r="EE47" s="1247"/>
      <c r="EF47" s="1247"/>
      <c r="EG47" s="1247"/>
      <c r="EH47" s="1247"/>
      <c r="EI47" s="1247"/>
      <c r="EJ47" s="1247"/>
      <c r="EK47" s="1247"/>
      <c r="EL47" s="1247"/>
      <c r="EM47" s="1247"/>
      <c r="EN47" s="1247"/>
      <c r="EO47" s="1247"/>
      <c r="EP47" s="1247"/>
      <c r="EQ47" s="1247"/>
      <c r="ER47" s="1247"/>
      <c r="ES47" s="1247"/>
      <c r="ET47" s="1247"/>
      <c r="EU47" s="1247"/>
      <c r="EV47" s="1247"/>
      <c r="EW47" s="1247"/>
      <c r="EX47" s="1247"/>
      <c r="EY47" s="1247"/>
      <c r="EZ47" s="1247"/>
      <c r="FA47" s="1247"/>
      <c r="FB47" s="1247"/>
      <c r="FC47" s="1247"/>
      <c r="FD47" s="1247"/>
      <c r="FE47" s="1247"/>
      <c r="FF47" s="1247"/>
      <c r="FG47" s="1247"/>
      <c r="FH47" s="1449"/>
      <c r="FI47" s="1449"/>
      <c r="FJ47" s="1452">
        <f t="shared" si="12"/>
        <v>0</v>
      </c>
      <c r="FK47" s="1452">
        <f t="shared" si="13"/>
        <v>0</v>
      </c>
    </row>
    <row r="48" spans="1:167" x14ac:dyDescent="0.2">
      <c r="A48" s="436"/>
      <c r="B48" s="437"/>
      <c r="C48" s="439"/>
      <c r="D48" s="439"/>
      <c r="E48" s="437"/>
      <c r="F48" s="440"/>
      <c r="G48" s="440"/>
      <c r="H48" s="440"/>
      <c r="I48" s="440"/>
      <c r="J48" s="440"/>
      <c r="K48" s="440"/>
      <c r="L48" s="440"/>
      <c r="M48" s="440"/>
      <c r="N48" s="441"/>
      <c r="O48" s="441"/>
      <c r="P48" s="440"/>
      <c r="Q48" s="442"/>
      <c r="R48" s="443"/>
      <c r="S48" s="444"/>
      <c r="T48" s="886"/>
      <c r="U48" s="165"/>
      <c r="V48" s="165"/>
      <c r="W48" s="165"/>
      <c r="X48" s="165"/>
      <c r="Y48" s="165"/>
      <c r="Z48" s="1135"/>
      <c r="AA48" s="165"/>
      <c r="AB48" s="1130"/>
      <c r="AC48" s="165"/>
      <c r="AD48" s="1130"/>
      <c r="AE48" s="165"/>
      <c r="AF48" s="1130"/>
      <c r="AG48" s="165"/>
      <c r="AH48" s="1135"/>
      <c r="AI48" s="165"/>
      <c r="AJ48" s="113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087"/>
      <c r="AV48" s="127"/>
      <c r="AW48" s="1134"/>
      <c r="AX48" s="1091"/>
      <c r="AY48" s="1131"/>
      <c r="AZ48" s="445"/>
      <c r="BA48" s="1131"/>
      <c r="BB48" s="445"/>
      <c r="BC48" s="445"/>
      <c r="BD48" s="445"/>
      <c r="BE48" s="445"/>
      <c r="BF48" s="445"/>
      <c r="BG48" s="445"/>
      <c r="BH48" s="1085"/>
      <c r="BI48" s="445"/>
      <c r="BJ48" s="1084"/>
      <c r="BK48" s="483">
        <f t="shared" si="14"/>
        <v>0</v>
      </c>
      <c r="BL48" s="484">
        <f t="shared" si="15"/>
        <v>0</v>
      </c>
      <c r="BM48" s="485">
        <f t="shared" si="16"/>
        <v>0</v>
      </c>
      <c r="BN48" s="464"/>
      <c r="BO48" s="464"/>
      <c r="BP48" s="127"/>
      <c r="BQ48" s="1496">
        <f t="shared" si="17"/>
        <v>0</v>
      </c>
      <c r="BR48" s="1496">
        <f t="shared" si="18"/>
        <v>0</v>
      </c>
      <c r="BS48" s="280"/>
      <c r="BT48" s="281"/>
      <c r="BU48" s="281"/>
      <c r="BV48" s="446"/>
      <c r="BW48" s="1497">
        <f t="shared" si="5"/>
        <v>0</v>
      </c>
      <c r="BX48" s="1497">
        <f t="shared" si="6"/>
        <v>0</v>
      </c>
      <c r="BY48" s="1497">
        <f t="shared" si="7"/>
        <v>0</v>
      </c>
      <c r="BZ48" s="1497">
        <f t="shared" si="8"/>
        <v>0</v>
      </c>
      <c r="CA48" s="1497">
        <f t="shared" si="9"/>
        <v>0</v>
      </c>
      <c r="CB48" s="1497">
        <f t="shared" si="10"/>
        <v>0</v>
      </c>
      <c r="CD48" s="1450" t="str">
        <f t="shared" si="11"/>
        <v/>
      </c>
      <c r="CF48" s="1247"/>
      <c r="CG48" s="1247"/>
      <c r="CH48" s="1247"/>
      <c r="CI48" s="1247"/>
      <c r="CJ48" s="1247"/>
      <c r="CK48" s="1247"/>
      <c r="CL48" s="1247"/>
      <c r="CM48" s="1247"/>
      <c r="CN48" s="1247"/>
      <c r="CO48" s="1247"/>
      <c r="CP48" s="1247"/>
      <c r="CQ48" s="1247"/>
      <c r="CR48" s="1247"/>
      <c r="CS48" s="1247"/>
      <c r="CT48" s="1247"/>
      <c r="CU48" s="1247"/>
      <c r="CV48" s="1247"/>
      <c r="CW48" s="1247"/>
      <c r="CX48" s="1247"/>
      <c r="CY48" s="1247"/>
      <c r="CZ48" s="1247"/>
      <c r="DA48" s="1247"/>
      <c r="DB48" s="1247"/>
      <c r="DC48" s="1247"/>
      <c r="DD48" s="1247"/>
      <c r="DE48" s="1247"/>
      <c r="DF48" s="1247"/>
      <c r="DG48" s="1247"/>
      <c r="DH48" s="1247"/>
      <c r="DI48" s="1247"/>
      <c r="DJ48" s="1247"/>
      <c r="DK48" s="1247"/>
      <c r="DL48" s="1247"/>
      <c r="DM48" s="1247"/>
      <c r="DN48" s="1247"/>
      <c r="DO48" s="1247"/>
      <c r="DP48" s="1247"/>
      <c r="DQ48" s="1247"/>
      <c r="DR48" s="1247"/>
      <c r="DS48" s="1247"/>
      <c r="DT48" s="1247"/>
      <c r="DU48" s="1247"/>
      <c r="DV48" s="1247"/>
      <c r="DW48" s="1247"/>
      <c r="DX48" s="1247"/>
      <c r="DY48" s="1247"/>
      <c r="DZ48" s="1247"/>
      <c r="EA48" s="1247"/>
      <c r="EB48" s="1247"/>
      <c r="EC48" s="1247"/>
      <c r="ED48" s="1247"/>
      <c r="EE48" s="1247"/>
      <c r="EF48" s="1247"/>
      <c r="EG48" s="1247"/>
      <c r="EH48" s="1247"/>
      <c r="EI48" s="1247"/>
      <c r="EJ48" s="1247"/>
      <c r="EK48" s="1247"/>
      <c r="EL48" s="1247"/>
      <c r="EM48" s="1247"/>
      <c r="EN48" s="1247"/>
      <c r="EO48" s="1247"/>
      <c r="EP48" s="1247"/>
      <c r="EQ48" s="1247"/>
      <c r="ER48" s="1247"/>
      <c r="ES48" s="1247"/>
      <c r="ET48" s="1247"/>
      <c r="EU48" s="1247"/>
      <c r="EV48" s="1247"/>
      <c r="EW48" s="1247"/>
      <c r="EX48" s="1247"/>
      <c r="EY48" s="1247"/>
      <c r="EZ48" s="1247"/>
      <c r="FA48" s="1247"/>
      <c r="FB48" s="1247"/>
      <c r="FC48" s="1247"/>
      <c r="FD48" s="1247"/>
      <c r="FE48" s="1247"/>
      <c r="FF48" s="1247"/>
      <c r="FG48" s="1247"/>
      <c r="FJ48" s="1452">
        <f t="shared" si="12"/>
        <v>0</v>
      </c>
      <c r="FK48" s="1452">
        <f t="shared" si="13"/>
        <v>0</v>
      </c>
    </row>
    <row r="49" spans="1:167" x14ac:dyDescent="0.2">
      <c r="A49" s="436"/>
      <c r="B49" s="437"/>
      <c r="C49" s="439"/>
      <c r="D49" s="439"/>
      <c r="E49" s="437"/>
      <c r="F49" s="440"/>
      <c r="G49" s="440"/>
      <c r="H49" s="440"/>
      <c r="I49" s="440"/>
      <c r="J49" s="440"/>
      <c r="K49" s="440"/>
      <c r="L49" s="440"/>
      <c r="M49" s="440"/>
      <c r="N49" s="441"/>
      <c r="O49" s="441"/>
      <c r="P49" s="440"/>
      <c r="Q49" s="442"/>
      <c r="R49" s="443"/>
      <c r="S49" s="444"/>
      <c r="T49" s="886"/>
      <c r="U49" s="165"/>
      <c r="V49" s="165"/>
      <c r="W49" s="165"/>
      <c r="X49" s="165"/>
      <c r="Y49" s="165"/>
      <c r="Z49" s="1135"/>
      <c r="AA49" s="165"/>
      <c r="AB49" s="1130"/>
      <c r="AC49" s="165"/>
      <c r="AD49" s="1130"/>
      <c r="AE49" s="165"/>
      <c r="AF49" s="1130"/>
      <c r="AG49" s="165"/>
      <c r="AH49" s="1135"/>
      <c r="AI49" s="165"/>
      <c r="AJ49" s="113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088"/>
      <c r="AV49" s="127"/>
      <c r="AW49" s="1134"/>
      <c r="AX49" s="1091"/>
      <c r="AY49" s="1131"/>
      <c r="AZ49" s="445"/>
      <c r="BA49" s="1131"/>
      <c r="BB49" s="445"/>
      <c r="BC49" s="445"/>
      <c r="BD49" s="445"/>
      <c r="BE49" s="445"/>
      <c r="BF49" s="445"/>
      <c r="BG49" s="445"/>
      <c r="BH49" s="1085"/>
      <c r="BI49" s="445"/>
      <c r="BJ49" s="1084"/>
      <c r="BK49" s="483">
        <f t="shared" si="14"/>
        <v>0</v>
      </c>
      <c r="BL49" s="484">
        <f t="shared" si="15"/>
        <v>0</v>
      </c>
      <c r="BM49" s="485">
        <f t="shared" si="16"/>
        <v>0</v>
      </c>
      <c r="BN49" s="464"/>
      <c r="BO49" s="464"/>
      <c r="BP49" s="127"/>
      <c r="BQ49" s="1496">
        <f t="shared" si="17"/>
        <v>0</v>
      </c>
      <c r="BR49" s="1496">
        <f t="shared" si="18"/>
        <v>0</v>
      </c>
      <c r="BS49" s="280"/>
      <c r="BT49" s="281"/>
      <c r="BU49" s="281"/>
      <c r="BV49" s="446"/>
      <c r="BW49" s="1497">
        <f t="shared" si="5"/>
        <v>0</v>
      </c>
      <c r="BX49" s="1497">
        <f t="shared" si="6"/>
        <v>0</v>
      </c>
      <c r="BY49" s="1497">
        <f t="shared" si="7"/>
        <v>0</v>
      </c>
      <c r="BZ49" s="1497">
        <f t="shared" si="8"/>
        <v>0</v>
      </c>
      <c r="CA49" s="1497">
        <f t="shared" si="9"/>
        <v>0</v>
      </c>
      <c r="CB49" s="1497">
        <f t="shared" si="10"/>
        <v>0</v>
      </c>
      <c r="CD49" s="1450" t="str">
        <f t="shared" si="11"/>
        <v/>
      </c>
      <c r="CF49" s="1247"/>
      <c r="CG49" s="1247"/>
      <c r="CH49" s="1247"/>
      <c r="CI49" s="1247"/>
      <c r="CJ49" s="1247"/>
      <c r="CK49" s="1247"/>
      <c r="CL49" s="1247"/>
      <c r="CM49" s="1247"/>
      <c r="CN49" s="1247"/>
      <c r="CO49" s="1247"/>
      <c r="CP49" s="1247"/>
      <c r="CQ49" s="1247"/>
      <c r="CR49" s="1247"/>
      <c r="CS49" s="1247"/>
      <c r="CT49" s="1247"/>
      <c r="CU49" s="1247"/>
      <c r="CV49" s="1247"/>
      <c r="CW49" s="1247"/>
      <c r="CX49" s="1247"/>
      <c r="CY49" s="1247"/>
      <c r="CZ49" s="1247"/>
      <c r="DA49" s="1247"/>
      <c r="DB49" s="1247"/>
      <c r="DC49" s="1247"/>
      <c r="DD49" s="1247"/>
      <c r="DE49" s="1247"/>
      <c r="DF49" s="1247"/>
      <c r="DG49" s="1247"/>
      <c r="DH49" s="1247"/>
      <c r="DI49" s="1247"/>
      <c r="DJ49" s="1247"/>
      <c r="DK49" s="1247"/>
      <c r="DL49" s="1247"/>
      <c r="DM49" s="1247"/>
      <c r="DN49" s="1247"/>
      <c r="DO49" s="1247"/>
      <c r="DP49" s="1247"/>
      <c r="DQ49" s="1247"/>
      <c r="DR49" s="1247"/>
      <c r="DS49" s="1247"/>
      <c r="DT49" s="1247"/>
      <c r="DU49" s="1247"/>
      <c r="DV49" s="1247"/>
      <c r="DW49" s="1247"/>
      <c r="DX49" s="1247"/>
      <c r="DY49" s="1247"/>
      <c r="DZ49" s="1247"/>
      <c r="EA49" s="1247"/>
      <c r="EB49" s="1247"/>
      <c r="EC49" s="1247"/>
      <c r="ED49" s="1247"/>
      <c r="EE49" s="1247"/>
      <c r="EF49" s="1247"/>
      <c r="EG49" s="1247"/>
      <c r="EH49" s="1247"/>
      <c r="EI49" s="1247"/>
      <c r="EJ49" s="1247"/>
      <c r="EK49" s="1247"/>
      <c r="EL49" s="1247"/>
      <c r="EM49" s="1247"/>
      <c r="EN49" s="1247"/>
      <c r="EO49" s="1247"/>
      <c r="EP49" s="1247"/>
      <c r="EQ49" s="1247"/>
      <c r="ER49" s="1247"/>
      <c r="ES49" s="1247"/>
      <c r="ET49" s="1247"/>
      <c r="EU49" s="1247"/>
      <c r="EV49" s="1247"/>
      <c r="EW49" s="1247"/>
      <c r="EX49" s="1247"/>
      <c r="EY49" s="1247"/>
      <c r="EZ49" s="1247"/>
      <c r="FA49" s="1247"/>
      <c r="FB49" s="1247"/>
      <c r="FC49" s="1247"/>
      <c r="FD49" s="1247"/>
      <c r="FE49" s="1247"/>
      <c r="FF49" s="1247"/>
      <c r="FG49" s="1247"/>
      <c r="FJ49" s="1452">
        <f t="shared" si="12"/>
        <v>0</v>
      </c>
      <c r="FK49" s="1452">
        <f t="shared" si="13"/>
        <v>0</v>
      </c>
    </row>
    <row r="50" spans="1:167" x14ac:dyDescent="0.2">
      <c r="A50" s="436"/>
      <c r="B50" s="437"/>
      <c r="C50" s="439"/>
      <c r="D50" s="439"/>
      <c r="E50" s="437"/>
      <c r="F50" s="440"/>
      <c r="G50" s="440"/>
      <c r="H50" s="440"/>
      <c r="I50" s="440"/>
      <c r="J50" s="440"/>
      <c r="K50" s="440"/>
      <c r="L50" s="440"/>
      <c r="M50" s="440"/>
      <c r="N50" s="441"/>
      <c r="O50" s="441"/>
      <c r="P50" s="440"/>
      <c r="Q50" s="442"/>
      <c r="R50" s="443"/>
      <c r="S50" s="444"/>
      <c r="T50" s="886"/>
      <c r="U50" s="165"/>
      <c r="V50" s="165"/>
      <c r="W50" s="165"/>
      <c r="X50" s="165"/>
      <c r="Y50" s="165"/>
      <c r="Z50" s="1135"/>
      <c r="AA50" s="165"/>
      <c r="AB50" s="1130"/>
      <c r="AC50" s="165"/>
      <c r="AD50" s="1130"/>
      <c r="AE50" s="165"/>
      <c r="AF50" s="1130"/>
      <c r="AG50" s="165"/>
      <c r="AH50" s="1135"/>
      <c r="AI50" s="165"/>
      <c r="AJ50" s="113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088"/>
      <c r="AV50" s="127"/>
      <c r="AW50" s="1134"/>
      <c r="AX50" s="1091"/>
      <c r="AY50" s="1131"/>
      <c r="AZ50" s="445"/>
      <c r="BA50" s="1131"/>
      <c r="BB50" s="445"/>
      <c r="BC50" s="445"/>
      <c r="BD50" s="445"/>
      <c r="BE50" s="445"/>
      <c r="BF50" s="445"/>
      <c r="BG50" s="445"/>
      <c r="BH50" s="1085"/>
      <c r="BI50" s="445"/>
      <c r="BJ50" s="1084"/>
      <c r="BK50" s="483">
        <f t="shared" si="14"/>
        <v>0</v>
      </c>
      <c r="BL50" s="484">
        <f t="shared" si="15"/>
        <v>0</v>
      </c>
      <c r="BM50" s="485">
        <f t="shared" si="16"/>
        <v>0</v>
      </c>
      <c r="BN50" s="464"/>
      <c r="BO50" s="464"/>
      <c r="BP50" s="127"/>
      <c r="BQ50" s="1496">
        <f t="shared" si="17"/>
        <v>0</v>
      </c>
      <c r="BR50" s="1496">
        <f t="shared" si="18"/>
        <v>0</v>
      </c>
      <c r="BS50" s="280"/>
      <c r="BT50" s="281"/>
      <c r="BU50" s="281"/>
      <c r="BV50" s="446"/>
      <c r="BW50" s="1497">
        <f t="shared" si="5"/>
        <v>0</v>
      </c>
      <c r="BX50" s="1497">
        <f t="shared" si="6"/>
        <v>0</v>
      </c>
      <c r="BY50" s="1497">
        <f t="shared" si="7"/>
        <v>0</v>
      </c>
      <c r="BZ50" s="1497">
        <f t="shared" si="8"/>
        <v>0</v>
      </c>
      <c r="CA50" s="1497">
        <f t="shared" si="9"/>
        <v>0</v>
      </c>
      <c r="CB50" s="1497">
        <f t="shared" si="10"/>
        <v>0</v>
      </c>
      <c r="CD50" s="1450" t="str">
        <f t="shared" si="11"/>
        <v/>
      </c>
      <c r="CF50" s="1247"/>
      <c r="CG50" s="1247"/>
      <c r="CH50" s="1247"/>
      <c r="CI50" s="1247"/>
      <c r="CJ50" s="1247"/>
      <c r="CK50" s="1247"/>
      <c r="CL50" s="1247"/>
      <c r="CM50" s="1247"/>
      <c r="CN50" s="1247"/>
      <c r="CO50" s="1247"/>
      <c r="CP50" s="1247"/>
      <c r="CQ50" s="1247"/>
      <c r="CR50" s="1247"/>
      <c r="CS50" s="1247"/>
      <c r="CT50" s="1247"/>
      <c r="CU50" s="1247"/>
      <c r="CV50" s="1247"/>
      <c r="CW50" s="1247"/>
      <c r="CX50" s="1247"/>
      <c r="CY50" s="1247"/>
      <c r="CZ50" s="1247"/>
      <c r="DA50" s="1247"/>
      <c r="DB50" s="1247"/>
      <c r="DC50" s="1247"/>
      <c r="DD50" s="1247"/>
      <c r="DE50" s="1247"/>
      <c r="DF50" s="1247"/>
      <c r="DG50" s="1247"/>
      <c r="DH50" s="1247"/>
      <c r="DI50" s="1247"/>
      <c r="DJ50" s="1247"/>
      <c r="DK50" s="1247"/>
      <c r="DL50" s="1247"/>
      <c r="DM50" s="1247"/>
      <c r="DN50" s="1247"/>
      <c r="DO50" s="1247"/>
      <c r="DP50" s="1247"/>
      <c r="DQ50" s="1247"/>
      <c r="DR50" s="1247"/>
      <c r="DS50" s="1247"/>
      <c r="DT50" s="1247"/>
      <c r="DU50" s="1247"/>
      <c r="DV50" s="1247"/>
      <c r="DW50" s="1247"/>
      <c r="DX50" s="1247"/>
      <c r="DY50" s="1247"/>
      <c r="DZ50" s="1247"/>
      <c r="EA50" s="1247"/>
      <c r="EB50" s="1247"/>
      <c r="EC50" s="1247"/>
      <c r="ED50" s="1247"/>
      <c r="EE50" s="1247"/>
      <c r="EF50" s="1247"/>
      <c r="EG50" s="1247"/>
      <c r="EH50" s="1247"/>
      <c r="EI50" s="1247"/>
      <c r="EJ50" s="1247"/>
      <c r="EK50" s="1247"/>
      <c r="EL50" s="1247"/>
      <c r="EM50" s="1247"/>
      <c r="EN50" s="1247"/>
      <c r="EO50" s="1247"/>
      <c r="EP50" s="1247"/>
      <c r="EQ50" s="1247"/>
      <c r="ER50" s="1247"/>
      <c r="ES50" s="1247"/>
      <c r="ET50" s="1247"/>
      <c r="EU50" s="1247"/>
      <c r="EV50" s="1247"/>
      <c r="EW50" s="1247"/>
      <c r="EX50" s="1247"/>
      <c r="EY50" s="1247"/>
      <c r="EZ50" s="1247"/>
      <c r="FA50" s="1247"/>
      <c r="FB50" s="1247"/>
      <c r="FC50" s="1247"/>
      <c r="FD50" s="1247"/>
      <c r="FE50" s="1247"/>
      <c r="FF50" s="1247"/>
      <c r="FG50" s="1247"/>
      <c r="FJ50" s="1452">
        <f t="shared" si="12"/>
        <v>0</v>
      </c>
      <c r="FK50" s="1452">
        <f t="shared" si="13"/>
        <v>0</v>
      </c>
    </row>
    <row r="51" spans="1:167" x14ac:dyDescent="0.2">
      <c r="A51" s="436"/>
      <c r="B51" s="437"/>
      <c r="C51" s="439"/>
      <c r="D51" s="439"/>
      <c r="E51" s="437"/>
      <c r="F51" s="440"/>
      <c r="G51" s="440"/>
      <c r="H51" s="440"/>
      <c r="I51" s="440"/>
      <c r="J51" s="440"/>
      <c r="K51" s="440"/>
      <c r="L51" s="440"/>
      <c r="M51" s="440"/>
      <c r="N51" s="441"/>
      <c r="O51" s="441"/>
      <c r="P51" s="440"/>
      <c r="Q51" s="442"/>
      <c r="R51" s="443"/>
      <c r="S51" s="444"/>
      <c r="T51" s="886"/>
      <c r="U51" s="165"/>
      <c r="V51" s="165"/>
      <c r="W51" s="165"/>
      <c r="X51" s="165"/>
      <c r="Y51" s="165"/>
      <c r="Z51" s="1135"/>
      <c r="AA51" s="165"/>
      <c r="AB51" s="1130"/>
      <c r="AC51" s="165"/>
      <c r="AD51" s="1130"/>
      <c r="AE51" s="165"/>
      <c r="AF51" s="1130"/>
      <c r="AG51" s="165"/>
      <c r="AH51" s="1135"/>
      <c r="AI51" s="165"/>
      <c r="AJ51" s="113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088"/>
      <c r="AV51" s="127"/>
      <c r="AW51" s="1134"/>
      <c r="AX51" s="1091"/>
      <c r="AY51" s="1131"/>
      <c r="AZ51" s="445"/>
      <c r="BA51" s="1131"/>
      <c r="BB51" s="445"/>
      <c r="BC51" s="445"/>
      <c r="BD51" s="445"/>
      <c r="BE51" s="445"/>
      <c r="BF51" s="445"/>
      <c r="BG51" s="445"/>
      <c r="BH51" s="1085"/>
      <c r="BI51" s="445"/>
      <c r="BJ51" s="1084"/>
      <c r="BK51" s="483">
        <f t="shared" si="14"/>
        <v>0</v>
      </c>
      <c r="BL51" s="484">
        <f t="shared" si="15"/>
        <v>0</v>
      </c>
      <c r="BM51" s="485">
        <f t="shared" si="16"/>
        <v>0</v>
      </c>
      <c r="BN51" s="464"/>
      <c r="BO51" s="464"/>
      <c r="BP51" s="127"/>
      <c r="BQ51" s="1496">
        <f t="shared" si="17"/>
        <v>0</v>
      </c>
      <c r="BR51" s="1496">
        <f t="shared" si="18"/>
        <v>0</v>
      </c>
      <c r="BS51" s="280"/>
      <c r="BT51" s="281"/>
      <c r="BU51" s="281"/>
      <c r="BV51" s="446"/>
      <c r="BW51" s="1497">
        <f t="shared" si="5"/>
        <v>0</v>
      </c>
      <c r="BX51" s="1497">
        <f t="shared" si="6"/>
        <v>0</v>
      </c>
      <c r="BY51" s="1497">
        <f t="shared" si="7"/>
        <v>0</v>
      </c>
      <c r="BZ51" s="1497">
        <f t="shared" si="8"/>
        <v>0</v>
      </c>
      <c r="CA51" s="1497">
        <f t="shared" si="9"/>
        <v>0</v>
      </c>
      <c r="CB51" s="1497">
        <f t="shared" si="10"/>
        <v>0</v>
      </c>
      <c r="CD51" s="1450" t="str">
        <f t="shared" si="11"/>
        <v/>
      </c>
      <c r="CF51" s="1247"/>
      <c r="CG51" s="1247"/>
      <c r="CH51" s="1247"/>
      <c r="CI51" s="1247"/>
      <c r="CJ51" s="1247"/>
      <c r="CK51" s="1247"/>
      <c r="CL51" s="1247"/>
      <c r="CM51" s="1247"/>
      <c r="CN51" s="1247"/>
      <c r="CO51" s="1247"/>
      <c r="CP51" s="1247"/>
      <c r="CQ51" s="1247"/>
      <c r="CR51" s="1247"/>
      <c r="CS51" s="1247"/>
      <c r="CT51" s="1247"/>
      <c r="CU51" s="1247"/>
      <c r="CV51" s="1247"/>
      <c r="CW51" s="1247"/>
      <c r="CX51" s="1247"/>
      <c r="CY51" s="1247"/>
      <c r="CZ51" s="1247"/>
      <c r="DA51" s="1247"/>
      <c r="DB51" s="1247"/>
      <c r="DC51" s="1247"/>
      <c r="DD51" s="1247"/>
      <c r="DE51" s="1247"/>
      <c r="DF51" s="1247"/>
      <c r="DG51" s="1247"/>
      <c r="DH51" s="1247"/>
      <c r="DI51" s="1247"/>
      <c r="DJ51" s="1247"/>
      <c r="DK51" s="1247"/>
      <c r="DL51" s="1247"/>
      <c r="DM51" s="1247"/>
      <c r="DN51" s="1247"/>
      <c r="DO51" s="1247"/>
      <c r="DP51" s="1247"/>
      <c r="DQ51" s="1247"/>
      <c r="DR51" s="1247"/>
      <c r="DS51" s="1247"/>
      <c r="DT51" s="1247"/>
      <c r="DU51" s="1247"/>
      <c r="DV51" s="1247"/>
      <c r="DW51" s="1247"/>
      <c r="DX51" s="1247"/>
      <c r="DY51" s="1247"/>
      <c r="DZ51" s="1247"/>
      <c r="EA51" s="1247"/>
      <c r="EB51" s="1247"/>
      <c r="EC51" s="1247"/>
      <c r="ED51" s="1247"/>
      <c r="EE51" s="1247"/>
      <c r="EF51" s="1247"/>
      <c r="EG51" s="1247"/>
      <c r="EH51" s="1247"/>
      <c r="EI51" s="1247"/>
      <c r="EJ51" s="1247"/>
      <c r="EK51" s="1247"/>
      <c r="EL51" s="1247"/>
      <c r="EM51" s="1247"/>
      <c r="EN51" s="1247"/>
      <c r="EO51" s="1247"/>
      <c r="EP51" s="1247"/>
      <c r="EQ51" s="1247"/>
      <c r="ER51" s="1247"/>
      <c r="ES51" s="1247"/>
      <c r="ET51" s="1247"/>
      <c r="EU51" s="1247"/>
      <c r="EV51" s="1247"/>
      <c r="EW51" s="1247"/>
      <c r="EX51" s="1247"/>
      <c r="EY51" s="1247"/>
      <c r="EZ51" s="1247"/>
      <c r="FA51" s="1247"/>
      <c r="FB51" s="1247"/>
      <c r="FC51" s="1247"/>
      <c r="FD51" s="1247"/>
      <c r="FE51" s="1247"/>
      <c r="FF51" s="1247"/>
      <c r="FG51" s="1247"/>
      <c r="FJ51" s="1452">
        <f t="shared" si="12"/>
        <v>0</v>
      </c>
      <c r="FK51" s="1452">
        <f t="shared" si="13"/>
        <v>0</v>
      </c>
    </row>
    <row r="52" spans="1:167" x14ac:dyDescent="0.2">
      <c r="A52" s="436"/>
      <c r="B52" s="437"/>
      <c r="C52" s="439"/>
      <c r="D52" s="439"/>
      <c r="E52" s="437"/>
      <c r="F52" s="440"/>
      <c r="G52" s="440"/>
      <c r="H52" s="440"/>
      <c r="I52" s="440"/>
      <c r="J52" s="440"/>
      <c r="K52" s="440"/>
      <c r="L52" s="440"/>
      <c r="M52" s="440"/>
      <c r="N52" s="441"/>
      <c r="O52" s="441"/>
      <c r="P52" s="440"/>
      <c r="Q52" s="442"/>
      <c r="R52" s="443"/>
      <c r="S52" s="444"/>
      <c r="T52" s="886"/>
      <c r="U52" s="165"/>
      <c r="V52" s="165"/>
      <c r="W52" s="165"/>
      <c r="X52" s="165"/>
      <c r="Y52" s="165"/>
      <c r="Z52" s="1135"/>
      <c r="AA52" s="165"/>
      <c r="AB52" s="1130"/>
      <c r="AC52" s="165"/>
      <c r="AD52" s="1130"/>
      <c r="AE52" s="165"/>
      <c r="AF52" s="1130"/>
      <c r="AG52" s="165"/>
      <c r="AH52" s="1135"/>
      <c r="AI52" s="165"/>
      <c r="AJ52" s="113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088"/>
      <c r="AV52" s="127"/>
      <c r="AW52" s="1134"/>
      <c r="AX52" s="1091"/>
      <c r="AY52" s="1131"/>
      <c r="AZ52" s="445"/>
      <c r="BA52" s="1131"/>
      <c r="BB52" s="445"/>
      <c r="BC52" s="445"/>
      <c r="BD52" s="445"/>
      <c r="BE52" s="445"/>
      <c r="BF52" s="445"/>
      <c r="BG52" s="445"/>
      <c r="BH52" s="1085"/>
      <c r="BI52" s="445"/>
      <c r="BJ52" s="1084"/>
      <c r="BK52" s="483">
        <f t="shared" si="14"/>
        <v>0</v>
      </c>
      <c r="BL52" s="484">
        <f t="shared" si="15"/>
        <v>0</v>
      </c>
      <c r="BM52" s="485">
        <f t="shared" si="16"/>
        <v>0</v>
      </c>
      <c r="BN52" s="464"/>
      <c r="BO52" s="464"/>
      <c r="BP52" s="127"/>
      <c r="BQ52" s="1496">
        <f t="shared" si="17"/>
        <v>0</v>
      </c>
      <c r="BR52" s="1496">
        <f t="shared" si="18"/>
        <v>0</v>
      </c>
      <c r="BS52" s="280"/>
      <c r="BT52" s="281"/>
      <c r="BU52" s="281"/>
      <c r="BV52" s="446"/>
      <c r="BW52" s="1497">
        <f t="shared" si="5"/>
        <v>0</v>
      </c>
      <c r="BX52" s="1497">
        <f t="shared" si="6"/>
        <v>0</v>
      </c>
      <c r="BY52" s="1497">
        <f t="shared" si="7"/>
        <v>0</v>
      </c>
      <c r="BZ52" s="1497">
        <f t="shared" si="8"/>
        <v>0</v>
      </c>
      <c r="CA52" s="1497">
        <f t="shared" si="9"/>
        <v>0</v>
      </c>
      <c r="CB52" s="1497">
        <f t="shared" si="10"/>
        <v>0</v>
      </c>
      <c r="CD52" s="1450" t="str">
        <f t="shared" si="11"/>
        <v/>
      </c>
      <c r="CF52" s="1247"/>
      <c r="CG52" s="1247"/>
      <c r="CH52" s="1247"/>
      <c r="CI52" s="1247"/>
      <c r="CJ52" s="1247"/>
      <c r="CK52" s="1247"/>
      <c r="CL52" s="1247"/>
      <c r="CM52" s="1247"/>
      <c r="CN52" s="1247"/>
      <c r="CO52" s="1247"/>
      <c r="CP52" s="1247"/>
      <c r="CQ52" s="1247"/>
      <c r="CR52" s="1247"/>
      <c r="CS52" s="1247"/>
      <c r="CT52" s="1247"/>
      <c r="CU52" s="1247"/>
      <c r="CV52" s="1247"/>
      <c r="CW52" s="1247"/>
      <c r="CX52" s="1247"/>
      <c r="CY52" s="1247"/>
      <c r="CZ52" s="1247"/>
      <c r="DA52" s="1247"/>
      <c r="DB52" s="1247"/>
      <c r="DC52" s="1247"/>
      <c r="DD52" s="1247"/>
      <c r="DE52" s="1247"/>
      <c r="DF52" s="1247"/>
      <c r="DG52" s="1247"/>
      <c r="DH52" s="1247"/>
      <c r="DI52" s="1247"/>
      <c r="DJ52" s="1247"/>
      <c r="DK52" s="1247"/>
      <c r="DL52" s="1247"/>
      <c r="DM52" s="1247"/>
      <c r="DN52" s="1247"/>
      <c r="DO52" s="1247"/>
      <c r="DP52" s="1247"/>
      <c r="DQ52" s="1247"/>
      <c r="DR52" s="1247"/>
      <c r="DS52" s="1247"/>
      <c r="DT52" s="1247"/>
      <c r="DU52" s="1247"/>
      <c r="DV52" s="1247"/>
      <c r="DW52" s="1247"/>
      <c r="DX52" s="1247"/>
      <c r="DY52" s="1247"/>
      <c r="DZ52" s="1247"/>
      <c r="EA52" s="1247"/>
      <c r="EB52" s="1247"/>
      <c r="EC52" s="1247"/>
      <c r="ED52" s="1247"/>
      <c r="EE52" s="1247"/>
      <c r="EF52" s="1247"/>
      <c r="EG52" s="1247"/>
      <c r="EH52" s="1247"/>
      <c r="EI52" s="1247"/>
      <c r="EJ52" s="1247"/>
      <c r="EK52" s="1247"/>
      <c r="EL52" s="1247"/>
      <c r="EM52" s="1247"/>
      <c r="EN52" s="1247"/>
      <c r="EO52" s="1247"/>
      <c r="EP52" s="1247"/>
      <c r="EQ52" s="1247"/>
      <c r="ER52" s="1247"/>
      <c r="ES52" s="1247"/>
      <c r="ET52" s="1247"/>
      <c r="EU52" s="1247"/>
      <c r="EV52" s="1247"/>
      <c r="EW52" s="1247"/>
      <c r="EX52" s="1247"/>
      <c r="EY52" s="1247"/>
      <c r="EZ52" s="1247"/>
      <c r="FA52" s="1247"/>
      <c r="FB52" s="1247"/>
      <c r="FC52" s="1247"/>
      <c r="FD52" s="1247"/>
      <c r="FE52" s="1247"/>
      <c r="FF52" s="1247"/>
      <c r="FG52" s="1247"/>
      <c r="FJ52" s="1452">
        <f t="shared" si="12"/>
        <v>0</v>
      </c>
      <c r="FK52" s="1452">
        <f t="shared" si="13"/>
        <v>0</v>
      </c>
    </row>
    <row r="53" spans="1:167" x14ac:dyDescent="0.2">
      <c r="A53" s="436"/>
      <c r="B53" s="437"/>
      <c r="C53" s="439"/>
      <c r="D53" s="439"/>
      <c r="E53" s="437"/>
      <c r="F53" s="440"/>
      <c r="G53" s="440"/>
      <c r="H53" s="440"/>
      <c r="I53" s="440"/>
      <c r="J53" s="440"/>
      <c r="K53" s="440"/>
      <c r="L53" s="440"/>
      <c r="M53" s="440"/>
      <c r="N53" s="441"/>
      <c r="O53" s="441"/>
      <c r="P53" s="440"/>
      <c r="Q53" s="442"/>
      <c r="R53" s="443"/>
      <c r="S53" s="444"/>
      <c r="T53" s="886"/>
      <c r="U53" s="165"/>
      <c r="V53" s="165"/>
      <c r="W53" s="165"/>
      <c r="X53" s="165"/>
      <c r="Y53" s="165"/>
      <c r="Z53" s="1135"/>
      <c r="AA53" s="165"/>
      <c r="AB53" s="1130"/>
      <c r="AC53" s="165"/>
      <c r="AD53" s="1130"/>
      <c r="AE53" s="165"/>
      <c r="AF53" s="1130"/>
      <c r="AG53" s="165"/>
      <c r="AH53" s="1135"/>
      <c r="AI53" s="165"/>
      <c r="AJ53" s="113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088"/>
      <c r="AV53" s="127"/>
      <c r="AW53" s="1134"/>
      <c r="AX53" s="1091"/>
      <c r="AY53" s="1131"/>
      <c r="AZ53" s="445"/>
      <c r="BA53" s="1131"/>
      <c r="BB53" s="445"/>
      <c r="BC53" s="445"/>
      <c r="BD53" s="445"/>
      <c r="BE53" s="445"/>
      <c r="BF53" s="445"/>
      <c r="BG53" s="445"/>
      <c r="BH53" s="1085"/>
      <c r="BI53" s="445"/>
      <c r="BJ53" s="1084"/>
      <c r="BK53" s="483">
        <f t="shared" si="14"/>
        <v>0</v>
      </c>
      <c r="BL53" s="484">
        <f t="shared" si="15"/>
        <v>0</v>
      </c>
      <c r="BM53" s="485">
        <f t="shared" si="16"/>
        <v>0</v>
      </c>
      <c r="BN53" s="464"/>
      <c r="BO53" s="464"/>
      <c r="BP53" s="127"/>
      <c r="BQ53" s="1496">
        <f t="shared" si="17"/>
        <v>0</v>
      </c>
      <c r="BR53" s="1496">
        <f t="shared" si="18"/>
        <v>0</v>
      </c>
      <c r="BS53" s="280"/>
      <c r="BT53" s="281"/>
      <c r="BU53" s="281"/>
      <c r="BV53" s="446"/>
      <c r="BW53" s="1497">
        <f t="shared" si="5"/>
        <v>0</v>
      </c>
      <c r="BX53" s="1497">
        <f t="shared" si="6"/>
        <v>0</v>
      </c>
      <c r="BY53" s="1497">
        <f t="shared" si="7"/>
        <v>0</v>
      </c>
      <c r="BZ53" s="1497">
        <f t="shared" si="8"/>
        <v>0</v>
      </c>
      <c r="CA53" s="1497">
        <f t="shared" si="9"/>
        <v>0</v>
      </c>
      <c r="CB53" s="1497">
        <f t="shared" si="10"/>
        <v>0</v>
      </c>
      <c r="CD53" s="1450" t="str">
        <f t="shared" si="11"/>
        <v/>
      </c>
      <c r="CF53" s="1247"/>
      <c r="CG53" s="1247"/>
      <c r="CH53" s="1247"/>
      <c r="CI53" s="1247"/>
      <c r="CJ53" s="1247"/>
      <c r="CK53" s="1247"/>
      <c r="CL53" s="1247"/>
      <c r="CM53" s="1247"/>
      <c r="CN53" s="1247"/>
      <c r="CO53" s="1247"/>
      <c r="CP53" s="1247"/>
      <c r="CQ53" s="1247"/>
      <c r="CR53" s="1247"/>
      <c r="CS53" s="1247"/>
      <c r="CT53" s="1247"/>
      <c r="CU53" s="1247"/>
      <c r="CV53" s="1247"/>
      <c r="CW53" s="1247"/>
      <c r="CX53" s="1247"/>
      <c r="CY53" s="1247"/>
      <c r="CZ53" s="1247"/>
      <c r="DA53" s="1247"/>
      <c r="DB53" s="1247"/>
      <c r="DC53" s="1247"/>
      <c r="DD53" s="1247"/>
      <c r="DE53" s="1247"/>
      <c r="DF53" s="1247"/>
      <c r="DG53" s="1247"/>
      <c r="DH53" s="1247"/>
      <c r="DI53" s="1247"/>
      <c r="DJ53" s="1247"/>
      <c r="DK53" s="1247"/>
      <c r="DL53" s="1247"/>
      <c r="DM53" s="1247"/>
      <c r="DN53" s="1247"/>
      <c r="DO53" s="1247"/>
      <c r="DP53" s="1247"/>
      <c r="DQ53" s="1247"/>
      <c r="DR53" s="1247"/>
      <c r="DS53" s="1247"/>
      <c r="DT53" s="1247"/>
      <c r="DU53" s="1247"/>
      <c r="DV53" s="1247"/>
      <c r="DW53" s="1247"/>
      <c r="DX53" s="1247"/>
      <c r="DY53" s="1247"/>
      <c r="DZ53" s="1247"/>
      <c r="EA53" s="1247"/>
      <c r="EB53" s="1247"/>
      <c r="EC53" s="1247"/>
      <c r="ED53" s="1247"/>
      <c r="EE53" s="1247"/>
      <c r="EF53" s="1247"/>
      <c r="EG53" s="1247"/>
      <c r="EH53" s="1247"/>
      <c r="EI53" s="1247"/>
      <c r="EJ53" s="1247"/>
      <c r="EK53" s="1247"/>
      <c r="EL53" s="1247"/>
      <c r="EM53" s="1247"/>
      <c r="EN53" s="1247"/>
      <c r="EO53" s="1247"/>
      <c r="EP53" s="1247"/>
      <c r="EQ53" s="1247"/>
      <c r="ER53" s="1247"/>
      <c r="ES53" s="1247"/>
      <c r="ET53" s="1247"/>
      <c r="EU53" s="1247"/>
      <c r="EV53" s="1247"/>
      <c r="EW53" s="1247"/>
      <c r="EX53" s="1247"/>
      <c r="EY53" s="1247"/>
      <c r="EZ53" s="1247"/>
      <c r="FA53" s="1247"/>
      <c r="FB53" s="1247"/>
      <c r="FC53" s="1247"/>
      <c r="FD53" s="1247"/>
      <c r="FE53" s="1247"/>
      <c r="FF53" s="1247"/>
      <c r="FG53" s="1247"/>
      <c r="FJ53" s="1452">
        <f t="shared" si="12"/>
        <v>0</v>
      </c>
      <c r="FK53" s="1452">
        <f t="shared" si="13"/>
        <v>0</v>
      </c>
    </row>
    <row r="54" spans="1:167" x14ac:dyDescent="0.2">
      <c r="A54" s="436"/>
      <c r="B54" s="437"/>
      <c r="C54" s="439"/>
      <c r="D54" s="439"/>
      <c r="E54" s="437"/>
      <c r="F54" s="440"/>
      <c r="G54" s="440"/>
      <c r="H54" s="440"/>
      <c r="I54" s="440"/>
      <c r="J54" s="440"/>
      <c r="K54" s="440"/>
      <c r="L54" s="440"/>
      <c r="M54" s="440"/>
      <c r="N54" s="441"/>
      <c r="O54" s="441"/>
      <c r="P54" s="440"/>
      <c r="Q54" s="442"/>
      <c r="R54" s="443"/>
      <c r="S54" s="444"/>
      <c r="T54" s="886"/>
      <c r="U54" s="165"/>
      <c r="V54" s="165"/>
      <c r="W54" s="165"/>
      <c r="X54" s="165"/>
      <c r="Y54" s="165"/>
      <c r="Z54" s="1135"/>
      <c r="AA54" s="165"/>
      <c r="AB54" s="1130"/>
      <c r="AC54" s="165"/>
      <c r="AD54" s="1130"/>
      <c r="AE54" s="165"/>
      <c r="AF54" s="1130"/>
      <c r="AG54" s="165"/>
      <c r="AH54" s="1135"/>
      <c r="AI54" s="165"/>
      <c r="AJ54" s="113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088"/>
      <c r="AV54" s="127"/>
      <c r="AW54" s="1134"/>
      <c r="AX54" s="1091"/>
      <c r="AY54" s="1131"/>
      <c r="AZ54" s="445"/>
      <c r="BA54" s="1131"/>
      <c r="BB54" s="445"/>
      <c r="BC54" s="445"/>
      <c r="BD54" s="445"/>
      <c r="BE54" s="445"/>
      <c r="BF54" s="445"/>
      <c r="BG54" s="445"/>
      <c r="BH54" s="1085"/>
      <c r="BI54" s="445"/>
      <c r="BJ54" s="1084"/>
      <c r="BK54" s="483">
        <f t="shared" si="14"/>
        <v>0</v>
      </c>
      <c r="BL54" s="484">
        <f t="shared" si="15"/>
        <v>0</v>
      </c>
      <c r="BM54" s="485">
        <f t="shared" si="16"/>
        <v>0</v>
      </c>
      <c r="BN54" s="464"/>
      <c r="BO54" s="464"/>
      <c r="BP54" s="127"/>
      <c r="BQ54" s="1496">
        <f t="shared" si="17"/>
        <v>0</v>
      </c>
      <c r="BR54" s="1496">
        <f t="shared" si="18"/>
        <v>0</v>
      </c>
      <c r="BS54" s="280"/>
      <c r="BT54" s="281"/>
      <c r="BU54" s="281"/>
      <c r="BV54" s="446"/>
      <c r="BW54" s="1497">
        <f t="shared" si="5"/>
        <v>0</v>
      </c>
      <c r="BX54" s="1497">
        <f t="shared" si="6"/>
        <v>0</v>
      </c>
      <c r="BY54" s="1497">
        <f t="shared" si="7"/>
        <v>0</v>
      </c>
      <c r="BZ54" s="1497">
        <f t="shared" si="8"/>
        <v>0</v>
      </c>
      <c r="CA54" s="1497">
        <f t="shared" si="9"/>
        <v>0</v>
      </c>
      <c r="CB54" s="1497">
        <f t="shared" si="10"/>
        <v>0</v>
      </c>
      <c r="CD54" s="1450" t="str">
        <f t="shared" si="11"/>
        <v/>
      </c>
      <c r="CF54" s="1247"/>
      <c r="CG54" s="1247"/>
      <c r="CH54" s="1247"/>
      <c r="CI54" s="1247"/>
      <c r="CJ54" s="1247"/>
      <c r="CK54" s="1247"/>
      <c r="CL54" s="1247"/>
      <c r="CM54" s="1247"/>
      <c r="CN54" s="1247"/>
      <c r="CO54" s="1247"/>
      <c r="CP54" s="1247"/>
      <c r="CQ54" s="1247"/>
      <c r="CR54" s="1247"/>
      <c r="CS54" s="1247"/>
      <c r="CT54" s="1247"/>
      <c r="CU54" s="1247"/>
      <c r="CV54" s="1247"/>
      <c r="CW54" s="1247"/>
      <c r="CX54" s="1247"/>
      <c r="CY54" s="1247"/>
      <c r="CZ54" s="1247"/>
      <c r="DA54" s="1247"/>
      <c r="DB54" s="1247"/>
      <c r="DC54" s="1247"/>
      <c r="DD54" s="1247"/>
      <c r="DE54" s="1247"/>
      <c r="DF54" s="1247"/>
      <c r="DG54" s="1247"/>
      <c r="DH54" s="1247"/>
      <c r="DI54" s="1247"/>
      <c r="DJ54" s="1247"/>
      <c r="DK54" s="1247"/>
      <c r="DL54" s="1247"/>
      <c r="DM54" s="1247"/>
      <c r="DN54" s="1247"/>
      <c r="DO54" s="1247"/>
      <c r="DP54" s="1247"/>
      <c r="DQ54" s="1247"/>
      <c r="DR54" s="1247"/>
      <c r="DS54" s="1247"/>
      <c r="DT54" s="1247"/>
      <c r="DU54" s="1247"/>
      <c r="DV54" s="1247"/>
      <c r="DW54" s="1247"/>
      <c r="DX54" s="1247"/>
      <c r="DY54" s="1247"/>
      <c r="DZ54" s="1247"/>
      <c r="EA54" s="1247"/>
      <c r="EB54" s="1247"/>
      <c r="EC54" s="1247"/>
      <c r="ED54" s="1247"/>
      <c r="EE54" s="1247"/>
      <c r="EF54" s="1247"/>
      <c r="EG54" s="1247"/>
      <c r="EH54" s="1247"/>
      <c r="EI54" s="1247"/>
      <c r="EJ54" s="1247"/>
      <c r="EK54" s="1247"/>
      <c r="EL54" s="1247"/>
      <c r="EM54" s="1247"/>
      <c r="EN54" s="1247"/>
      <c r="EO54" s="1247"/>
      <c r="EP54" s="1247"/>
      <c r="EQ54" s="1247"/>
      <c r="ER54" s="1247"/>
      <c r="ES54" s="1247"/>
      <c r="ET54" s="1247"/>
      <c r="EU54" s="1247"/>
      <c r="EV54" s="1247"/>
      <c r="EW54" s="1247"/>
      <c r="EX54" s="1247"/>
      <c r="EY54" s="1247"/>
      <c r="EZ54" s="1247"/>
      <c r="FA54" s="1247"/>
      <c r="FB54" s="1247"/>
      <c r="FC54" s="1247"/>
      <c r="FD54" s="1247"/>
      <c r="FE54" s="1247"/>
      <c r="FF54" s="1247"/>
      <c r="FG54" s="1247"/>
      <c r="FJ54" s="1452">
        <f t="shared" si="12"/>
        <v>0</v>
      </c>
      <c r="FK54" s="1452">
        <f t="shared" si="13"/>
        <v>0</v>
      </c>
    </row>
    <row r="55" spans="1:167" x14ac:dyDescent="0.2">
      <c r="A55" s="436"/>
      <c r="B55" s="437"/>
      <c r="C55" s="439"/>
      <c r="D55" s="439"/>
      <c r="E55" s="437"/>
      <c r="F55" s="440"/>
      <c r="G55" s="440"/>
      <c r="H55" s="440"/>
      <c r="I55" s="440"/>
      <c r="J55" s="440"/>
      <c r="K55" s="440"/>
      <c r="L55" s="440"/>
      <c r="M55" s="440"/>
      <c r="N55" s="441"/>
      <c r="O55" s="441"/>
      <c r="P55" s="440"/>
      <c r="Q55" s="442"/>
      <c r="R55" s="443"/>
      <c r="S55" s="444"/>
      <c r="T55" s="886"/>
      <c r="U55" s="165"/>
      <c r="V55" s="165"/>
      <c r="W55" s="165"/>
      <c r="X55" s="165"/>
      <c r="Y55" s="165"/>
      <c r="Z55" s="1135"/>
      <c r="AA55" s="165"/>
      <c r="AB55" s="1130"/>
      <c r="AC55" s="165"/>
      <c r="AD55" s="1130"/>
      <c r="AE55" s="165"/>
      <c r="AF55" s="1130"/>
      <c r="AG55" s="165"/>
      <c r="AH55" s="1135"/>
      <c r="AI55" s="165"/>
      <c r="AJ55" s="113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088"/>
      <c r="AV55" s="127"/>
      <c r="AW55" s="1134"/>
      <c r="AX55" s="1091"/>
      <c r="AY55" s="1131"/>
      <c r="AZ55" s="445"/>
      <c r="BA55" s="1131"/>
      <c r="BB55" s="445"/>
      <c r="BC55" s="445"/>
      <c r="BD55" s="445"/>
      <c r="BE55" s="445"/>
      <c r="BF55" s="445"/>
      <c r="BG55" s="445"/>
      <c r="BH55" s="1085"/>
      <c r="BI55" s="445"/>
      <c r="BJ55" s="1084"/>
      <c r="BK55" s="483">
        <f t="shared" si="14"/>
        <v>0</v>
      </c>
      <c r="BL55" s="484">
        <f t="shared" si="15"/>
        <v>0</v>
      </c>
      <c r="BM55" s="485">
        <f t="shared" si="16"/>
        <v>0</v>
      </c>
      <c r="BN55" s="464"/>
      <c r="BO55" s="464"/>
      <c r="BP55" s="127"/>
      <c r="BQ55" s="1496">
        <f t="shared" si="17"/>
        <v>0</v>
      </c>
      <c r="BR55" s="1496">
        <f t="shared" si="18"/>
        <v>0</v>
      </c>
      <c r="BS55" s="280"/>
      <c r="BT55" s="281"/>
      <c r="BU55" s="281"/>
      <c r="BV55" s="446"/>
      <c r="BW55" s="1497">
        <f t="shared" si="5"/>
        <v>0</v>
      </c>
      <c r="BX55" s="1497">
        <f t="shared" si="6"/>
        <v>0</v>
      </c>
      <c r="BY55" s="1497">
        <f t="shared" si="7"/>
        <v>0</v>
      </c>
      <c r="BZ55" s="1497">
        <f t="shared" si="8"/>
        <v>0</v>
      </c>
      <c r="CA55" s="1497">
        <f t="shared" si="9"/>
        <v>0</v>
      </c>
      <c r="CB55" s="1497">
        <f t="shared" si="10"/>
        <v>0</v>
      </c>
      <c r="CD55" s="1450" t="str">
        <f t="shared" si="11"/>
        <v/>
      </c>
      <c r="CF55" s="1247"/>
      <c r="CG55" s="1247"/>
      <c r="CH55" s="1247"/>
      <c r="CI55" s="1247"/>
      <c r="CJ55" s="1247"/>
      <c r="CK55" s="1247"/>
      <c r="CL55" s="1247"/>
      <c r="CM55" s="1247"/>
      <c r="CN55" s="1247"/>
      <c r="CO55" s="1247"/>
      <c r="CP55" s="1247"/>
      <c r="CQ55" s="1247"/>
      <c r="CR55" s="1247"/>
      <c r="CS55" s="1247"/>
      <c r="CT55" s="1247"/>
      <c r="CU55" s="1247"/>
      <c r="CV55" s="1247"/>
      <c r="CW55" s="1247"/>
      <c r="CX55" s="1247"/>
      <c r="CY55" s="1247"/>
      <c r="CZ55" s="1247"/>
      <c r="DA55" s="1247"/>
      <c r="DB55" s="1247"/>
      <c r="DC55" s="1247"/>
      <c r="DD55" s="1247"/>
      <c r="DE55" s="1247"/>
      <c r="DF55" s="1247"/>
      <c r="DG55" s="1247"/>
      <c r="DH55" s="1247"/>
      <c r="DI55" s="1247"/>
      <c r="DJ55" s="1247"/>
      <c r="DK55" s="1247"/>
      <c r="DL55" s="1247"/>
      <c r="DM55" s="1247"/>
      <c r="DN55" s="1247"/>
      <c r="DO55" s="1247"/>
      <c r="DP55" s="1247"/>
      <c r="DQ55" s="1247"/>
      <c r="DR55" s="1247"/>
      <c r="DS55" s="1247"/>
      <c r="DT55" s="1247"/>
      <c r="DU55" s="1247"/>
      <c r="DV55" s="1247"/>
      <c r="DW55" s="1247"/>
      <c r="DX55" s="1247"/>
      <c r="DY55" s="1247"/>
      <c r="DZ55" s="1247"/>
      <c r="EA55" s="1247"/>
      <c r="EB55" s="1247"/>
      <c r="EC55" s="1247"/>
      <c r="ED55" s="1247"/>
      <c r="EE55" s="1247"/>
      <c r="EF55" s="1247"/>
      <c r="EG55" s="1247"/>
      <c r="EH55" s="1247"/>
      <c r="EI55" s="1247"/>
      <c r="EJ55" s="1247"/>
      <c r="EK55" s="1247"/>
      <c r="EL55" s="1247"/>
      <c r="EM55" s="1247"/>
      <c r="EN55" s="1247"/>
      <c r="EO55" s="1247"/>
      <c r="EP55" s="1247"/>
      <c r="EQ55" s="1247"/>
      <c r="ER55" s="1247"/>
      <c r="ES55" s="1247"/>
      <c r="ET55" s="1247"/>
      <c r="EU55" s="1247"/>
      <c r="EV55" s="1247"/>
      <c r="EW55" s="1247"/>
      <c r="EX55" s="1247"/>
      <c r="EY55" s="1247"/>
      <c r="EZ55" s="1247"/>
      <c r="FA55" s="1247"/>
      <c r="FB55" s="1247"/>
      <c r="FC55" s="1247"/>
      <c r="FD55" s="1247"/>
      <c r="FE55" s="1247"/>
      <c r="FF55" s="1247"/>
      <c r="FG55" s="1247"/>
      <c r="FJ55" s="1452">
        <f t="shared" si="12"/>
        <v>0</v>
      </c>
      <c r="FK55" s="1452">
        <f t="shared" si="13"/>
        <v>0</v>
      </c>
    </row>
    <row r="56" spans="1:167" x14ac:dyDescent="0.2">
      <c r="A56" s="436"/>
      <c r="B56" s="437"/>
      <c r="C56" s="439"/>
      <c r="D56" s="439"/>
      <c r="E56" s="437"/>
      <c r="F56" s="440"/>
      <c r="G56" s="440"/>
      <c r="H56" s="440"/>
      <c r="I56" s="440"/>
      <c r="J56" s="440"/>
      <c r="K56" s="440"/>
      <c r="L56" s="440"/>
      <c r="M56" s="440"/>
      <c r="N56" s="441"/>
      <c r="O56" s="441"/>
      <c r="P56" s="440"/>
      <c r="Q56" s="442"/>
      <c r="R56" s="443"/>
      <c r="S56" s="444"/>
      <c r="T56" s="886"/>
      <c r="U56" s="165"/>
      <c r="V56" s="165"/>
      <c r="W56" s="165"/>
      <c r="X56" s="165"/>
      <c r="Y56" s="165"/>
      <c r="Z56" s="1135"/>
      <c r="AA56" s="165"/>
      <c r="AB56" s="1130"/>
      <c r="AC56" s="165"/>
      <c r="AD56" s="1130"/>
      <c r="AE56" s="165"/>
      <c r="AF56" s="1130"/>
      <c r="AG56" s="165"/>
      <c r="AH56" s="1135"/>
      <c r="AI56" s="165"/>
      <c r="AJ56" s="113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088"/>
      <c r="AV56" s="127"/>
      <c r="AW56" s="1134"/>
      <c r="AX56" s="1091"/>
      <c r="AY56" s="1131"/>
      <c r="AZ56" s="445"/>
      <c r="BA56" s="1131"/>
      <c r="BB56" s="445"/>
      <c r="BC56" s="445"/>
      <c r="BD56" s="445"/>
      <c r="BE56" s="445"/>
      <c r="BF56" s="445"/>
      <c r="BG56" s="445"/>
      <c r="BH56" s="1085"/>
      <c r="BI56" s="445"/>
      <c r="BJ56" s="1084"/>
      <c r="BK56" s="483">
        <f t="shared" si="14"/>
        <v>0</v>
      </c>
      <c r="BL56" s="484">
        <f t="shared" si="15"/>
        <v>0</v>
      </c>
      <c r="BM56" s="485">
        <f t="shared" si="16"/>
        <v>0</v>
      </c>
      <c r="BN56" s="464"/>
      <c r="BO56" s="464"/>
      <c r="BP56" s="127"/>
      <c r="BQ56" s="1496">
        <f t="shared" si="17"/>
        <v>0</v>
      </c>
      <c r="BR56" s="1496">
        <f t="shared" si="18"/>
        <v>0</v>
      </c>
      <c r="BS56" s="280"/>
      <c r="BT56" s="281"/>
      <c r="BU56" s="281"/>
      <c r="BV56" s="446"/>
      <c r="BW56" s="1497">
        <f t="shared" si="5"/>
        <v>0</v>
      </c>
      <c r="BX56" s="1497">
        <f t="shared" si="6"/>
        <v>0</v>
      </c>
      <c r="BY56" s="1497">
        <f t="shared" si="7"/>
        <v>0</v>
      </c>
      <c r="BZ56" s="1497">
        <f t="shared" si="8"/>
        <v>0</v>
      </c>
      <c r="CA56" s="1497">
        <f t="shared" si="9"/>
        <v>0</v>
      </c>
      <c r="CB56" s="1497">
        <f t="shared" si="10"/>
        <v>0</v>
      </c>
      <c r="CD56" s="1450" t="str">
        <f t="shared" si="11"/>
        <v/>
      </c>
      <c r="CF56" s="1247"/>
      <c r="CG56" s="1247"/>
      <c r="CH56" s="1247"/>
      <c r="CI56" s="1247"/>
      <c r="CJ56" s="1247"/>
      <c r="CK56" s="1247"/>
      <c r="CL56" s="1247"/>
      <c r="CM56" s="1247"/>
      <c r="CN56" s="1247"/>
      <c r="CO56" s="1247"/>
      <c r="CP56" s="1247"/>
      <c r="CQ56" s="1247"/>
      <c r="CR56" s="1247"/>
      <c r="CS56" s="1247"/>
      <c r="CT56" s="1247"/>
      <c r="CU56" s="1247"/>
      <c r="CV56" s="1247"/>
      <c r="CW56" s="1247"/>
      <c r="CX56" s="1247"/>
      <c r="CY56" s="1247"/>
      <c r="CZ56" s="1247"/>
      <c r="DA56" s="1247"/>
      <c r="DB56" s="1247"/>
      <c r="DC56" s="1247"/>
      <c r="DD56" s="1247"/>
      <c r="DE56" s="1247"/>
      <c r="DF56" s="1247"/>
      <c r="DG56" s="1247"/>
      <c r="DH56" s="1247"/>
      <c r="DI56" s="1247"/>
      <c r="DJ56" s="1247"/>
      <c r="DK56" s="1247"/>
      <c r="DL56" s="1247"/>
      <c r="DM56" s="1247"/>
      <c r="DN56" s="1247"/>
      <c r="DO56" s="1247"/>
      <c r="DP56" s="1247"/>
      <c r="DQ56" s="1247"/>
      <c r="DR56" s="1247"/>
      <c r="DS56" s="1247"/>
      <c r="DT56" s="1247"/>
      <c r="DU56" s="1247"/>
      <c r="DV56" s="1247"/>
      <c r="DW56" s="1247"/>
      <c r="DX56" s="1247"/>
      <c r="DY56" s="1247"/>
      <c r="DZ56" s="1247"/>
      <c r="EA56" s="1247"/>
      <c r="EB56" s="1247"/>
      <c r="EC56" s="1247"/>
      <c r="ED56" s="1247"/>
      <c r="EE56" s="1247"/>
      <c r="EF56" s="1247"/>
      <c r="EG56" s="1247"/>
      <c r="EH56" s="1247"/>
      <c r="EI56" s="1247"/>
      <c r="EJ56" s="1247"/>
      <c r="EK56" s="1247"/>
      <c r="EL56" s="1247"/>
      <c r="EM56" s="1247"/>
      <c r="EN56" s="1247"/>
      <c r="EO56" s="1247"/>
      <c r="EP56" s="1247"/>
      <c r="EQ56" s="1247"/>
      <c r="ER56" s="1247"/>
      <c r="ES56" s="1247"/>
      <c r="ET56" s="1247"/>
      <c r="EU56" s="1247"/>
      <c r="EV56" s="1247"/>
      <c r="EW56" s="1247"/>
      <c r="EX56" s="1247"/>
      <c r="EY56" s="1247"/>
      <c r="EZ56" s="1247"/>
      <c r="FA56" s="1247"/>
      <c r="FB56" s="1247"/>
      <c r="FC56" s="1247"/>
      <c r="FD56" s="1247"/>
      <c r="FE56" s="1247"/>
      <c r="FF56" s="1247"/>
      <c r="FG56" s="1247"/>
      <c r="FJ56" s="1452">
        <f t="shared" si="12"/>
        <v>0</v>
      </c>
      <c r="FK56" s="1452">
        <f t="shared" si="13"/>
        <v>0</v>
      </c>
    </row>
    <row r="57" spans="1:167" x14ac:dyDescent="0.2">
      <c r="A57" s="436"/>
      <c r="B57" s="437"/>
      <c r="C57" s="439"/>
      <c r="D57" s="439"/>
      <c r="E57" s="437"/>
      <c r="F57" s="440"/>
      <c r="G57" s="440"/>
      <c r="H57" s="440"/>
      <c r="I57" s="440"/>
      <c r="J57" s="440"/>
      <c r="K57" s="440"/>
      <c r="L57" s="440"/>
      <c r="M57" s="440"/>
      <c r="N57" s="441"/>
      <c r="O57" s="441"/>
      <c r="P57" s="440"/>
      <c r="Q57" s="442"/>
      <c r="R57" s="443"/>
      <c r="S57" s="444"/>
      <c r="T57" s="886"/>
      <c r="U57" s="165"/>
      <c r="V57" s="165"/>
      <c r="W57" s="165"/>
      <c r="X57" s="165"/>
      <c r="Y57" s="165"/>
      <c r="Z57" s="1135"/>
      <c r="AA57" s="165"/>
      <c r="AB57" s="1130"/>
      <c r="AC57" s="165"/>
      <c r="AD57" s="1130"/>
      <c r="AE57" s="165"/>
      <c r="AF57" s="1130"/>
      <c r="AG57" s="165"/>
      <c r="AH57" s="1135"/>
      <c r="AI57" s="165"/>
      <c r="AJ57" s="113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088"/>
      <c r="AV57" s="127"/>
      <c r="AW57" s="1134"/>
      <c r="AX57" s="1091"/>
      <c r="AY57" s="1131"/>
      <c r="AZ57" s="445"/>
      <c r="BA57" s="1131"/>
      <c r="BB57" s="445"/>
      <c r="BC57" s="445"/>
      <c r="BD57" s="445"/>
      <c r="BE57" s="445"/>
      <c r="BF57" s="445"/>
      <c r="BG57" s="445"/>
      <c r="BH57" s="1085"/>
      <c r="BI57" s="445"/>
      <c r="BJ57" s="1084"/>
      <c r="BK57" s="483">
        <f t="shared" si="14"/>
        <v>0</v>
      </c>
      <c r="BL57" s="484">
        <f t="shared" si="15"/>
        <v>0</v>
      </c>
      <c r="BM57" s="485">
        <f t="shared" si="16"/>
        <v>0</v>
      </c>
      <c r="BN57" s="464"/>
      <c r="BO57" s="464"/>
      <c r="BP57" s="127"/>
      <c r="BQ57" s="1496">
        <f t="shared" si="17"/>
        <v>0</v>
      </c>
      <c r="BR57" s="1496">
        <f t="shared" si="18"/>
        <v>0</v>
      </c>
      <c r="BS57" s="280"/>
      <c r="BT57" s="281"/>
      <c r="BU57" s="281"/>
      <c r="BV57" s="446"/>
      <c r="BW57" s="1497">
        <f t="shared" si="5"/>
        <v>0</v>
      </c>
      <c r="BX57" s="1497">
        <f t="shared" si="6"/>
        <v>0</v>
      </c>
      <c r="BY57" s="1497">
        <f t="shared" si="7"/>
        <v>0</v>
      </c>
      <c r="BZ57" s="1497">
        <f t="shared" si="8"/>
        <v>0</v>
      </c>
      <c r="CA57" s="1497">
        <f t="shared" si="9"/>
        <v>0</v>
      </c>
      <c r="CB57" s="1497">
        <f t="shared" si="10"/>
        <v>0</v>
      </c>
      <c r="CD57" s="1450" t="str">
        <f t="shared" si="11"/>
        <v/>
      </c>
      <c r="CF57" s="1247"/>
      <c r="CG57" s="1247"/>
      <c r="CH57" s="1247"/>
      <c r="CI57" s="1247"/>
      <c r="CJ57" s="1247"/>
      <c r="CK57" s="1247"/>
      <c r="CL57" s="1247"/>
      <c r="CM57" s="1247"/>
      <c r="CN57" s="1247"/>
      <c r="CO57" s="1247"/>
      <c r="CP57" s="1247"/>
      <c r="CQ57" s="1247"/>
      <c r="CR57" s="1247"/>
      <c r="CS57" s="1247"/>
      <c r="CT57" s="1247"/>
      <c r="CU57" s="1247"/>
      <c r="CV57" s="1247"/>
      <c r="CW57" s="1247"/>
      <c r="CX57" s="1247"/>
      <c r="CY57" s="1247"/>
      <c r="CZ57" s="1247"/>
      <c r="DA57" s="1247"/>
      <c r="DB57" s="1247"/>
      <c r="DC57" s="1247"/>
      <c r="DD57" s="1247"/>
      <c r="DE57" s="1247"/>
      <c r="DF57" s="1247"/>
      <c r="DG57" s="1247"/>
      <c r="DH57" s="1247"/>
      <c r="DI57" s="1247"/>
      <c r="DJ57" s="1247"/>
      <c r="DK57" s="1247"/>
      <c r="DL57" s="1247"/>
      <c r="DM57" s="1247"/>
      <c r="DN57" s="1247"/>
      <c r="DO57" s="1247"/>
      <c r="DP57" s="1247"/>
      <c r="DQ57" s="1247"/>
      <c r="DR57" s="1247"/>
      <c r="DS57" s="1247"/>
      <c r="DT57" s="1247"/>
      <c r="DU57" s="1247"/>
      <c r="DV57" s="1247"/>
      <c r="DW57" s="1247"/>
      <c r="DX57" s="1247"/>
      <c r="DY57" s="1247"/>
      <c r="DZ57" s="1247"/>
      <c r="EA57" s="1247"/>
      <c r="EB57" s="1247"/>
      <c r="EC57" s="1247"/>
      <c r="ED57" s="1247"/>
      <c r="EE57" s="1247"/>
      <c r="EF57" s="1247"/>
      <c r="EG57" s="1247"/>
      <c r="EH57" s="1247"/>
      <c r="EI57" s="1247"/>
      <c r="EJ57" s="1247"/>
      <c r="EK57" s="1247"/>
      <c r="EL57" s="1247"/>
      <c r="EM57" s="1247"/>
      <c r="EN57" s="1247"/>
      <c r="EO57" s="1247"/>
      <c r="EP57" s="1247"/>
      <c r="EQ57" s="1247"/>
      <c r="ER57" s="1247"/>
      <c r="ES57" s="1247"/>
      <c r="ET57" s="1247"/>
      <c r="EU57" s="1247"/>
      <c r="EV57" s="1247"/>
      <c r="EW57" s="1247"/>
      <c r="EX57" s="1247"/>
      <c r="EY57" s="1247"/>
      <c r="EZ57" s="1247"/>
      <c r="FA57" s="1247"/>
      <c r="FB57" s="1247"/>
      <c r="FC57" s="1247"/>
      <c r="FD57" s="1247"/>
      <c r="FE57" s="1247"/>
      <c r="FF57" s="1247"/>
      <c r="FG57" s="1247"/>
      <c r="FJ57" s="1452">
        <f t="shared" si="12"/>
        <v>0</v>
      </c>
      <c r="FK57" s="1452">
        <f t="shared" si="13"/>
        <v>0</v>
      </c>
    </row>
    <row r="58" spans="1:167" x14ac:dyDescent="0.2">
      <c r="A58" s="436"/>
      <c r="B58" s="437"/>
      <c r="C58" s="439"/>
      <c r="D58" s="439"/>
      <c r="E58" s="437"/>
      <c r="F58" s="440"/>
      <c r="G58" s="440"/>
      <c r="H58" s="440"/>
      <c r="I58" s="440"/>
      <c r="J58" s="440"/>
      <c r="K58" s="440"/>
      <c r="L58" s="440"/>
      <c r="M58" s="440"/>
      <c r="N58" s="441"/>
      <c r="O58" s="441"/>
      <c r="P58" s="440"/>
      <c r="Q58" s="442"/>
      <c r="R58" s="443"/>
      <c r="S58" s="444"/>
      <c r="T58" s="886"/>
      <c r="U58" s="165"/>
      <c r="V58" s="165"/>
      <c r="W58" s="165"/>
      <c r="X58" s="165"/>
      <c r="Y58" s="165"/>
      <c r="Z58" s="1135"/>
      <c r="AA58" s="165"/>
      <c r="AB58" s="1130"/>
      <c r="AC58" s="165"/>
      <c r="AD58" s="1130"/>
      <c r="AE58" s="165"/>
      <c r="AF58" s="1130"/>
      <c r="AG58" s="165"/>
      <c r="AH58" s="1135"/>
      <c r="AI58" s="165"/>
      <c r="AJ58" s="113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088"/>
      <c r="AV58" s="127"/>
      <c r="AW58" s="1134"/>
      <c r="AX58" s="1091"/>
      <c r="AY58" s="1131"/>
      <c r="AZ58" s="445"/>
      <c r="BA58" s="1131"/>
      <c r="BB58" s="445"/>
      <c r="BC58" s="445"/>
      <c r="BD58" s="445"/>
      <c r="BE58" s="445"/>
      <c r="BF58" s="445"/>
      <c r="BG58" s="445"/>
      <c r="BH58" s="1085"/>
      <c r="BI58" s="445"/>
      <c r="BJ58" s="1084"/>
      <c r="BK58" s="483">
        <f t="shared" si="14"/>
        <v>0</v>
      </c>
      <c r="BL58" s="484">
        <f t="shared" si="15"/>
        <v>0</v>
      </c>
      <c r="BM58" s="485">
        <f t="shared" si="16"/>
        <v>0</v>
      </c>
      <c r="BN58" s="464"/>
      <c r="BO58" s="464"/>
      <c r="BP58" s="127"/>
      <c r="BQ58" s="1496">
        <f t="shared" si="17"/>
        <v>0</v>
      </c>
      <c r="BR58" s="1496">
        <f t="shared" si="18"/>
        <v>0</v>
      </c>
      <c r="BS58" s="280"/>
      <c r="BT58" s="281"/>
      <c r="BU58" s="281"/>
      <c r="BV58" s="446"/>
      <c r="BW58" s="1497">
        <f t="shared" si="5"/>
        <v>0</v>
      </c>
      <c r="BX58" s="1497">
        <f t="shared" si="6"/>
        <v>0</v>
      </c>
      <c r="BY58" s="1497">
        <f t="shared" si="7"/>
        <v>0</v>
      </c>
      <c r="BZ58" s="1497">
        <f t="shared" si="8"/>
        <v>0</v>
      </c>
      <c r="CA58" s="1497">
        <f t="shared" si="9"/>
        <v>0</v>
      </c>
      <c r="CB58" s="1497">
        <f t="shared" si="10"/>
        <v>0</v>
      </c>
      <c r="CD58" s="1450" t="str">
        <f t="shared" si="11"/>
        <v/>
      </c>
      <c r="CF58" s="1247"/>
      <c r="CG58" s="1247"/>
      <c r="CH58" s="1247"/>
      <c r="CI58" s="1247"/>
      <c r="CJ58" s="1247"/>
      <c r="CK58" s="1247"/>
      <c r="CL58" s="1247"/>
      <c r="CM58" s="1247"/>
      <c r="CN58" s="1247"/>
      <c r="CO58" s="1247"/>
      <c r="CP58" s="1247"/>
      <c r="CQ58" s="1247"/>
      <c r="CR58" s="1247"/>
      <c r="CS58" s="1247"/>
      <c r="CT58" s="1247"/>
      <c r="CU58" s="1247"/>
      <c r="CV58" s="1247"/>
      <c r="CW58" s="1247"/>
      <c r="CX58" s="1247"/>
      <c r="CY58" s="1247"/>
      <c r="CZ58" s="1247"/>
      <c r="DA58" s="1247"/>
      <c r="DB58" s="1247"/>
      <c r="DC58" s="1247"/>
      <c r="DD58" s="1247"/>
      <c r="DE58" s="1247"/>
      <c r="DF58" s="1247"/>
      <c r="DG58" s="1247"/>
      <c r="DH58" s="1247"/>
      <c r="DI58" s="1247"/>
      <c r="DJ58" s="1247"/>
      <c r="DK58" s="1247"/>
      <c r="DL58" s="1247"/>
      <c r="DM58" s="1247"/>
      <c r="DN58" s="1247"/>
      <c r="DO58" s="1247"/>
      <c r="DP58" s="1247"/>
      <c r="DQ58" s="1247"/>
      <c r="DR58" s="1247"/>
      <c r="DS58" s="1247"/>
      <c r="DT58" s="1247"/>
      <c r="DU58" s="1247"/>
      <c r="DV58" s="1247"/>
      <c r="DW58" s="1247"/>
      <c r="DX58" s="1247"/>
      <c r="DY58" s="1247"/>
      <c r="DZ58" s="1247"/>
      <c r="EA58" s="1247"/>
      <c r="EB58" s="1247"/>
      <c r="EC58" s="1247"/>
      <c r="ED58" s="1247"/>
      <c r="EE58" s="1247"/>
      <c r="EF58" s="1247"/>
      <c r="EG58" s="1247"/>
      <c r="EH58" s="1247"/>
      <c r="EI58" s="1247"/>
      <c r="EJ58" s="1247"/>
      <c r="EK58" s="1247"/>
      <c r="EL58" s="1247"/>
      <c r="EM58" s="1247"/>
      <c r="EN58" s="1247"/>
      <c r="EO58" s="1247"/>
      <c r="EP58" s="1247"/>
      <c r="EQ58" s="1247"/>
      <c r="ER58" s="1247"/>
      <c r="ES58" s="1247"/>
      <c r="ET58" s="1247"/>
      <c r="EU58" s="1247"/>
      <c r="EV58" s="1247"/>
      <c r="EW58" s="1247"/>
      <c r="EX58" s="1247"/>
      <c r="EY58" s="1247"/>
      <c r="EZ58" s="1247"/>
      <c r="FA58" s="1247"/>
      <c r="FB58" s="1247"/>
      <c r="FC58" s="1247"/>
      <c r="FD58" s="1247"/>
      <c r="FE58" s="1247"/>
      <c r="FF58" s="1247"/>
      <c r="FG58" s="1247"/>
      <c r="FJ58" s="1452">
        <f t="shared" si="12"/>
        <v>0</v>
      </c>
      <c r="FK58" s="1452">
        <f t="shared" si="13"/>
        <v>0</v>
      </c>
    </row>
    <row r="59" spans="1:167" x14ac:dyDescent="0.2">
      <c r="A59" s="436"/>
      <c r="B59" s="437"/>
      <c r="C59" s="439"/>
      <c r="D59" s="439"/>
      <c r="E59" s="437"/>
      <c r="F59" s="440"/>
      <c r="G59" s="440"/>
      <c r="H59" s="440"/>
      <c r="I59" s="440"/>
      <c r="J59" s="440"/>
      <c r="K59" s="440"/>
      <c r="L59" s="440"/>
      <c r="M59" s="440"/>
      <c r="N59" s="441"/>
      <c r="O59" s="441"/>
      <c r="P59" s="440"/>
      <c r="Q59" s="442"/>
      <c r="R59" s="443"/>
      <c r="S59" s="444"/>
      <c r="T59" s="886"/>
      <c r="U59" s="165"/>
      <c r="V59" s="165"/>
      <c r="W59" s="165"/>
      <c r="X59" s="165"/>
      <c r="Y59" s="165"/>
      <c r="Z59" s="1135"/>
      <c r="AA59" s="165"/>
      <c r="AB59" s="1130"/>
      <c r="AC59" s="165"/>
      <c r="AD59" s="1130"/>
      <c r="AE59" s="165"/>
      <c r="AF59" s="1130"/>
      <c r="AG59" s="165"/>
      <c r="AH59" s="1135"/>
      <c r="AI59" s="165"/>
      <c r="AJ59" s="113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087"/>
      <c r="AV59" s="127"/>
      <c r="AW59" s="1134"/>
      <c r="AX59" s="1091"/>
      <c r="AY59" s="1131"/>
      <c r="AZ59" s="445"/>
      <c r="BA59" s="1131"/>
      <c r="BB59" s="445"/>
      <c r="BC59" s="445"/>
      <c r="BD59" s="445"/>
      <c r="BE59" s="445"/>
      <c r="BF59" s="445"/>
      <c r="BG59" s="445"/>
      <c r="BH59" s="1085"/>
      <c r="BI59" s="445"/>
      <c r="BJ59" s="1084"/>
      <c r="BK59" s="483">
        <f t="shared" si="14"/>
        <v>0</v>
      </c>
      <c r="BL59" s="484">
        <f t="shared" si="15"/>
        <v>0</v>
      </c>
      <c r="BM59" s="485">
        <f t="shared" si="16"/>
        <v>0</v>
      </c>
      <c r="BN59" s="464"/>
      <c r="BO59" s="464"/>
      <c r="BP59" s="127"/>
      <c r="BQ59" s="1496">
        <f t="shared" si="17"/>
        <v>0</v>
      </c>
      <c r="BR59" s="1496">
        <f t="shared" si="18"/>
        <v>0</v>
      </c>
      <c r="BS59" s="280"/>
      <c r="BT59" s="281"/>
      <c r="BU59" s="281"/>
      <c r="BV59" s="446"/>
      <c r="BW59" s="1497">
        <f t="shared" si="5"/>
        <v>0</v>
      </c>
      <c r="BX59" s="1497">
        <f t="shared" si="6"/>
        <v>0</v>
      </c>
      <c r="BY59" s="1497">
        <f t="shared" si="7"/>
        <v>0</v>
      </c>
      <c r="BZ59" s="1497">
        <f t="shared" si="8"/>
        <v>0</v>
      </c>
      <c r="CA59" s="1497">
        <f t="shared" si="9"/>
        <v>0</v>
      </c>
      <c r="CB59" s="1497">
        <f t="shared" si="10"/>
        <v>0</v>
      </c>
      <c r="CD59" s="1450" t="str">
        <f t="shared" si="11"/>
        <v/>
      </c>
      <c r="CF59" s="1247"/>
      <c r="CG59" s="1247"/>
      <c r="CH59" s="1247"/>
      <c r="CI59" s="1247"/>
      <c r="CJ59" s="1247"/>
      <c r="CK59" s="1247"/>
      <c r="CL59" s="1247"/>
      <c r="CM59" s="1247"/>
      <c r="CN59" s="1247"/>
      <c r="CO59" s="1247"/>
      <c r="CP59" s="1247"/>
      <c r="CQ59" s="1247"/>
      <c r="CR59" s="1247"/>
      <c r="CS59" s="1247"/>
      <c r="CT59" s="1247"/>
      <c r="CU59" s="1247"/>
      <c r="CV59" s="1247"/>
      <c r="CW59" s="1247"/>
      <c r="CX59" s="1247"/>
      <c r="CY59" s="1247"/>
      <c r="CZ59" s="1247"/>
      <c r="DA59" s="1247"/>
      <c r="DB59" s="1247"/>
      <c r="DC59" s="1247"/>
      <c r="DD59" s="1247"/>
      <c r="DE59" s="1247"/>
      <c r="DF59" s="1247"/>
      <c r="DG59" s="1247"/>
      <c r="DH59" s="1247"/>
      <c r="DI59" s="1247"/>
      <c r="DJ59" s="1247"/>
      <c r="DK59" s="1247"/>
      <c r="DL59" s="1247"/>
      <c r="DM59" s="1247"/>
      <c r="DN59" s="1247"/>
      <c r="DO59" s="1247"/>
      <c r="DP59" s="1247"/>
      <c r="DQ59" s="1247"/>
      <c r="DR59" s="1247"/>
      <c r="DS59" s="1247"/>
      <c r="DT59" s="1247"/>
      <c r="DU59" s="1247"/>
      <c r="DV59" s="1247"/>
      <c r="DW59" s="1247"/>
      <c r="DX59" s="1247"/>
      <c r="DY59" s="1247"/>
      <c r="DZ59" s="1247"/>
      <c r="EA59" s="1247"/>
      <c r="EB59" s="1247"/>
      <c r="EC59" s="1247"/>
      <c r="ED59" s="1247"/>
      <c r="EE59" s="1247"/>
      <c r="EF59" s="1247"/>
      <c r="EG59" s="1247"/>
      <c r="EH59" s="1247"/>
      <c r="EI59" s="1247"/>
      <c r="EJ59" s="1247"/>
      <c r="EK59" s="1247"/>
      <c r="EL59" s="1247"/>
      <c r="EM59" s="1247"/>
      <c r="EN59" s="1247"/>
      <c r="EO59" s="1247"/>
      <c r="EP59" s="1247"/>
      <c r="EQ59" s="1247"/>
      <c r="ER59" s="1247"/>
      <c r="ES59" s="1247"/>
      <c r="ET59" s="1247"/>
      <c r="EU59" s="1247"/>
      <c r="EV59" s="1247"/>
      <c r="EW59" s="1247"/>
      <c r="EX59" s="1247"/>
      <c r="EY59" s="1247"/>
      <c r="EZ59" s="1247"/>
      <c r="FA59" s="1247"/>
      <c r="FB59" s="1247"/>
      <c r="FC59" s="1247"/>
      <c r="FD59" s="1247"/>
      <c r="FE59" s="1247"/>
      <c r="FF59" s="1247"/>
      <c r="FG59" s="1247"/>
      <c r="FJ59" s="1452">
        <f t="shared" si="12"/>
        <v>0</v>
      </c>
      <c r="FK59" s="1452">
        <f t="shared" si="13"/>
        <v>0</v>
      </c>
    </row>
    <row r="60" spans="1:167" x14ac:dyDescent="0.2">
      <c r="A60" s="436"/>
      <c r="B60" s="437"/>
      <c r="C60" s="439"/>
      <c r="D60" s="439"/>
      <c r="E60" s="437"/>
      <c r="F60" s="440"/>
      <c r="G60" s="440"/>
      <c r="H60" s="440"/>
      <c r="I60" s="440"/>
      <c r="J60" s="440"/>
      <c r="K60" s="440"/>
      <c r="L60" s="440"/>
      <c r="M60" s="440"/>
      <c r="N60" s="441"/>
      <c r="O60" s="441"/>
      <c r="P60" s="440"/>
      <c r="Q60" s="442"/>
      <c r="R60" s="443"/>
      <c r="S60" s="444"/>
      <c r="T60" s="886"/>
      <c r="U60" s="165"/>
      <c r="V60" s="165"/>
      <c r="W60" s="165"/>
      <c r="X60" s="165"/>
      <c r="Y60" s="165"/>
      <c r="Z60" s="1135"/>
      <c r="AA60" s="165"/>
      <c r="AB60" s="1130"/>
      <c r="AC60" s="165"/>
      <c r="AD60" s="1130"/>
      <c r="AE60" s="165"/>
      <c r="AF60" s="1130"/>
      <c r="AG60" s="165"/>
      <c r="AH60" s="1135"/>
      <c r="AI60" s="165"/>
      <c r="AJ60" s="113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088"/>
      <c r="AV60" s="127"/>
      <c r="AW60" s="1134"/>
      <c r="AX60" s="1091"/>
      <c r="AY60" s="1131"/>
      <c r="AZ60" s="445"/>
      <c r="BA60" s="1131"/>
      <c r="BB60" s="445"/>
      <c r="BC60" s="445"/>
      <c r="BD60" s="445"/>
      <c r="BE60" s="445"/>
      <c r="BF60" s="445"/>
      <c r="BG60" s="445"/>
      <c r="BH60" s="1085"/>
      <c r="BI60" s="445"/>
      <c r="BJ60" s="1084"/>
      <c r="BK60" s="483">
        <f t="shared" si="14"/>
        <v>0</v>
      </c>
      <c r="BL60" s="484">
        <f t="shared" si="15"/>
        <v>0</v>
      </c>
      <c r="BM60" s="485">
        <f t="shared" si="16"/>
        <v>0</v>
      </c>
      <c r="BN60" s="464"/>
      <c r="BO60" s="464"/>
      <c r="BP60" s="127"/>
      <c r="BQ60" s="1496">
        <f t="shared" si="17"/>
        <v>0</v>
      </c>
      <c r="BR60" s="1496">
        <f t="shared" si="18"/>
        <v>0</v>
      </c>
      <c r="BS60" s="280"/>
      <c r="BT60" s="281"/>
      <c r="BU60" s="281"/>
      <c r="BV60" s="446"/>
      <c r="BW60" s="1497">
        <f t="shared" si="5"/>
        <v>0</v>
      </c>
      <c r="BX60" s="1497">
        <f t="shared" si="6"/>
        <v>0</v>
      </c>
      <c r="BY60" s="1497">
        <f t="shared" si="7"/>
        <v>0</v>
      </c>
      <c r="BZ60" s="1497">
        <f t="shared" si="8"/>
        <v>0</v>
      </c>
      <c r="CA60" s="1497">
        <f t="shared" si="9"/>
        <v>0</v>
      </c>
      <c r="CB60" s="1497">
        <f t="shared" si="10"/>
        <v>0</v>
      </c>
      <c r="CD60" s="1450" t="str">
        <f t="shared" si="11"/>
        <v/>
      </c>
      <c r="CF60" s="1247"/>
      <c r="CG60" s="1247"/>
      <c r="CH60" s="1247"/>
      <c r="CI60" s="1247"/>
      <c r="CJ60" s="1247"/>
      <c r="CK60" s="1247"/>
      <c r="CL60" s="1247"/>
      <c r="CM60" s="1247"/>
      <c r="CN60" s="1247"/>
      <c r="CO60" s="1247"/>
      <c r="CP60" s="1247"/>
      <c r="CQ60" s="1247"/>
      <c r="CR60" s="1247"/>
      <c r="CS60" s="1247"/>
      <c r="CT60" s="1247"/>
      <c r="CU60" s="1247"/>
      <c r="CV60" s="1247"/>
      <c r="CW60" s="1247"/>
      <c r="CX60" s="1247"/>
      <c r="CY60" s="1247"/>
      <c r="CZ60" s="1247"/>
      <c r="DA60" s="1247"/>
      <c r="DB60" s="1247"/>
      <c r="DC60" s="1247"/>
      <c r="DD60" s="1247"/>
      <c r="DE60" s="1247"/>
      <c r="DF60" s="1247"/>
      <c r="DG60" s="1247"/>
      <c r="DH60" s="1247"/>
      <c r="DI60" s="1247"/>
      <c r="DJ60" s="1247"/>
      <c r="DK60" s="1247"/>
      <c r="DL60" s="1247"/>
      <c r="DM60" s="1247"/>
      <c r="DN60" s="1247"/>
      <c r="DO60" s="1247"/>
      <c r="DP60" s="1247"/>
      <c r="DQ60" s="1247"/>
      <c r="DR60" s="1247"/>
      <c r="DS60" s="1247"/>
      <c r="DT60" s="1247"/>
      <c r="DU60" s="1247"/>
      <c r="DV60" s="1247"/>
      <c r="DW60" s="1247"/>
      <c r="DX60" s="1247"/>
      <c r="DY60" s="1247"/>
      <c r="DZ60" s="1247"/>
      <c r="EA60" s="1247"/>
      <c r="EB60" s="1247"/>
      <c r="EC60" s="1247"/>
      <c r="ED60" s="1247"/>
      <c r="EE60" s="1247"/>
      <c r="EF60" s="1247"/>
      <c r="EG60" s="1247"/>
      <c r="EH60" s="1247"/>
      <c r="EI60" s="1247"/>
      <c r="EJ60" s="1247"/>
      <c r="EK60" s="1247"/>
      <c r="EL60" s="1247"/>
      <c r="EM60" s="1247"/>
      <c r="EN60" s="1247"/>
      <c r="EO60" s="1247"/>
      <c r="EP60" s="1247"/>
      <c r="EQ60" s="1247"/>
      <c r="ER60" s="1247"/>
      <c r="ES60" s="1247"/>
      <c r="ET60" s="1247"/>
      <c r="EU60" s="1247"/>
      <c r="EV60" s="1247"/>
      <c r="EW60" s="1247"/>
      <c r="EX60" s="1247"/>
      <c r="EY60" s="1247"/>
      <c r="EZ60" s="1247"/>
      <c r="FA60" s="1247"/>
      <c r="FB60" s="1247"/>
      <c r="FC60" s="1247"/>
      <c r="FD60" s="1247"/>
      <c r="FE60" s="1247"/>
      <c r="FF60" s="1247"/>
      <c r="FG60" s="1247"/>
      <c r="FJ60" s="1452">
        <f t="shared" si="12"/>
        <v>0</v>
      </c>
      <c r="FK60" s="1452">
        <f t="shared" si="13"/>
        <v>0</v>
      </c>
    </row>
    <row r="61" spans="1:167" x14ac:dyDescent="0.2">
      <c r="A61" s="436"/>
      <c r="B61" s="437"/>
      <c r="C61" s="439"/>
      <c r="D61" s="439"/>
      <c r="E61" s="437"/>
      <c r="F61" s="440"/>
      <c r="G61" s="440"/>
      <c r="H61" s="440"/>
      <c r="I61" s="440"/>
      <c r="J61" s="440"/>
      <c r="K61" s="440"/>
      <c r="L61" s="440"/>
      <c r="M61" s="440"/>
      <c r="N61" s="441"/>
      <c r="O61" s="441"/>
      <c r="P61" s="440"/>
      <c r="Q61" s="442"/>
      <c r="R61" s="443"/>
      <c r="S61" s="444"/>
      <c r="T61" s="886"/>
      <c r="U61" s="165"/>
      <c r="V61" s="165"/>
      <c r="W61" s="165"/>
      <c r="X61" s="165"/>
      <c r="Y61" s="165"/>
      <c r="Z61" s="1135"/>
      <c r="AA61" s="165"/>
      <c r="AB61" s="1130"/>
      <c r="AC61" s="165"/>
      <c r="AD61" s="1130"/>
      <c r="AE61" s="165"/>
      <c r="AF61" s="1130"/>
      <c r="AG61" s="165"/>
      <c r="AH61" s="1135"/>
      <c r="AI61" s="165"/>
      <c r="AJ61" s="113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088"/>
      <c r="AV61" s="127"/>
      <c r="AW61" s="1134"/>
      <c r="AX61" s="1091"/>
      <c r="AY61" s="1131"/>
      <c r="AZ61" s="445"/>
      <c r="BA61" s="1131"/>
      <c r="BB61" s="445"/>
      <c r="BC61" s="445"/>
      <c r="BD61" s="445"/>
      <c r="BE61" s="445"/>
      <c r="BF61" s="445"/>
      <c r="BG61" s="445"/>
      <c r="BH61" s="1085"/>
      <c r="BI61" s="445"/>
      <c r="BJ61" s="1084"/>
      <c r="BK61" s="483">
        <f t="shared" si="14"/>
        <v>0</v>
      </c>
      <c r="BL61" s="484">
        <f t="shared" si="15"/>
        <v>0</v>
      </c>
      <c r="BM61" s="485">
        <f t="shared" si="16"/>
        <v>0</v>
      </c>
      <c r="BN61" s="464"/>
      <c r="BO61" s="464"/>
      <c r="BP61" s="127"/>
      <c r="BQ61" s="1496">
        <f t="shared" si="17"/>
        <v>0</v>
      </c>
      <c r="BR61" s="1496">
        <f t="shared" si="18"/>
        <v>0</v>
      </c>
      <c r="BS61" s="280"/>
      <c r="BT61" s="281"/>
      <c r="BU61" s="281"/>
      <c r="BV61" s="446"/>
      <c r="BW61" s="1497">
        <f t="shared" si="5"/>
        <v>0</v>
      </c>
      <c r="BX61" s="1497">
        <f t="shared" si="6"/>
        <v>0</v>
      </c>
      <c r="BY61" s="1497">
        <f t="shared" si="7"/>
        <v>0</v>
      </c>
      <c r="BZ61" s="1497">
        <f t="shared" si="8"/>
        <v>0</v>
      </c>
      <c r="CA61" s="1497">
        <f t="shared" si="9"/>
        <v>0</v>
      </c>
      <c r="CB61" s="1497">
        <f t="shared" si="10"/>
        <v>0</v>
      </c>
      <c r="CD61" s="1450" t="str">
        <f t="shared" si="11"/>
        <v/>
      </c>
      <c r="CF61" s="1247"/>
      <c r="CG61" s="1247"/>
      <c r="CH61" s="1247"/>
      <c r="CI61" s="1247"/>
      <c r="CJ61" s="1247"/>
      <c r="CK61" s="1247"/>
      <c r="CL61" s="1247"/>
      <c r="CM61" s="1247"/>
      <c r="CN61" s="1247"/>
      <c r="CO61" s="1247"/>
      <c r="CP61" s="1247"/>
      <c r="CQ61" s="1247"/>
      <c r="CR61" s="1247"/>
      <c r="CS61" s="1247"/>
      <c r="CT61" s="1247"/>
      <c r="CU61" s="1247"/>
      <c r="CV61" s="1247"/>
      <c r="CW61" s="1247"/>
      <c r="CX61" s="1247"/>
      <c r="CY61" s="1247"/>
      <c r="CZ61" s="1247"/>
      <c r="DA61" s="1247"/>
      <c r="DB61" s="1247"/>
      <c r="DC61" s="1247"/>
      <c r="DD61" s="1247"/>
      <c r="DE61" s="1247"/>
      <c r="DF61" s="1247"/>
      <c r="DG61" s="1247"/>
      <c r="DH61" s="1247"/>
      <c r="DI61" s="1247"/>
      <c r="DJ61" s="1247"/>
      <c r="DK61" s="1247"/>
      <c r="DL61" s="1247"/>
      <c r="DM61" s="1247"/>
      <c r="DN61" s="1247"/>
      <c r="DO61" s="1247"/>
      <c r="DP61" s="1247"/>
      <c r="DQ61" s="1247"/>
      <c r="DR61" s="1247"/>
      <c r="DS61" s="1247"/>
      <c r="DT61" s="1247"/>
      <c r="DU61" s="1247"/>
      <c r="DV61" s="1247"/>
      <c r="DW61" s="1247"/>
      <c r="DX61" s="1247"/>
      <c r="DY61" s="1247"/>
      <c r="DZ61" s="1247"/>
      <c r="EA61" s="1247"/>
      <c r="EB61" s="1247"/>
      <c r="EC61" s="1247"/>
      <c r="ED61" s="1247"/>
      <c r="EE61" s="1247"/>
      <c r="EF61" s="1247"/>
      <c r="EG61" s="1247"/>
      <c r="EH61" s="1247"/>
      <c r="EI61" s="1247"/>
      <c r="EJ61" s="1247"/>
      <c r="EK61" s="1247"/>
      <c r="EL61" s="1247"/>
      <c r="EM61" s="1247"/>
      <c r="EN61" s="1247"/>
      <c r="EO61" s="1247"/>
      <c r="EP61" s="1247"/>
      <c r="EQ61" s="1247"/>
      <c r="ER61" s="1247"/>
      <c r="ES61" s="1247"/>
      <c r="ET61" s="1247"/>
      <c r="EU61" s="1247"/>
      <c r="EV61" s="1247"/>
      <c r="EW61" s="1247"/>
      <c r="EX61" s="1247"/>
      <c r="EY61" s="1247"/>
      <c r="EZ61" s="1247"/>
      <c r="FA61" s="1247"/>
      <c r="FB61" s="1247"/>
      <c r="FC61" s="1247"/>
      <c r="FD61" s="1247"/>
      <c r="FE61" s="1247"/>
      <c r="FF61" s="1247"/>
      <c r="FG61" s="1247"/>
      <c r="FJ61" s="1452">
        <f t="shared" si="12"/>
        <v>0</v>
      </c>
      <c r="FK61" s="1452">
        <f t="shared" si="13"/>
        <v>0</v>
      </c>
    </row>
    <row r="62" spans="1:167" x14ac:dyDescent="0.2">
      <c r="A62" s="436"/>
      <c r="B62" s="437"/>
      <c r="C62" s="439"/>
      <c r="D62" s="439"/>
      <c r="E62" s="437"/>
      <c r="F62" s="440"/>
      <c r="G62" s="440"/>
      <c r="H62" s="440"/>
      <c r="I62" s="440"/>
      <c r="J62" s="440"/>
      <c r="K62" s="440"/>
      <c r="L62" s="440"/>
      <c r="M62" s="440"/>
      <c r="N62" s="441"/>
      <c r="O62" s="441"/>
      <c r="P62" s="440"/>
      <c r="Q62" s="442"/>
      <c r="R62" s="443"/>
      <c r="S62" s="444"/>
      <c r="T62" s="886"/>
      <c r="U62" s="165"/>
      <c r="V62" s="165"/>
      <c r="W62" s="165"/>
      <c r="X62" s="165"/>
      <c r="Y62" s="165"/>
      <c r="Z62" s="1135"/>
      <c r="AA62" s="165"/>
      <c r="AB62" s="1130"/>
      <c r="AC62" s="165"/>
      <c r="AD62" s="1130"/>
      <c r="AE62" s="165"/>
      <c r="AF62" s="1130"/>
      <c r="AG62" s="165"/>
      <c r="AH62" s="1135"/>
      <c r="AI62" s="165"/>
      <c r="AJ62" s="113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088"/>
      <c r="AV62" s="127"/>
      <c r="AW62" s="1134"/>
      <c r="AX62" s="1091"/>
      <c r="AY62" s="1131"/>
      <c r="AZ62" s="445"/>
      <c r="BA62" s="1131"/>
      <c r="BB62" s="445"/>
      <c r="BC62" s="445"/>
      <c r="BD62" s="445"/>
      <c r="BE62" s="445"/>
      <c r="BF62" s="445"/>
      <c r="BG62" s="445"/>
      <c r="BH62" s="1085"/>
      <c r="BI62" s="445"/>
      <c r="BJ62" s="1084"/>
      <c r="BK62" s="483">
        <f t="shared" si="14"/>
        <v>0</v>
      </c>
      <c r="BL62" s="484">
        <f t="shared" si="15"/>
        <v>0</v>
      </c>
      <c r="BM62" s="485">
        <f t="shared" si="16"/>
        <v>0</v>
      </c>
      <c r="BN62" s="464"/>
      <c r="BO62" s="464"/>
      <c r="BP62" s="127"/>
      <c r="BQ62" s="1496">
        <f t="shared" si="17"/>
        <v>0</v>
      </c>
      <c r="BR62" s="1496">
        <f t="shared" si="18"/>
        <v>0</v>
      </c>
      <c r="BS62" s="280"/>
      <c r="BT62" s="281"/>
      <c r="BU62" s="281"/>
      <c r="BV62" s="446"/>
      <c r="BW62" s="1497">
        <f t="shared" si="5"/>
        <v>0</v>
      </c>
      <c r="BX62" s="1497">
        <f t="shared" si="6"/>
        <v>0</v>
      </c>
      <c r="BY62" s="1497">
        <f t="shared" si="7"/>
        <v>0</v>
      </c>
      <c r="BZ62" s="1497">
        <f t="shared" si="8"/>
        <v>0</v>
      </c>
      <c r="CA62" s="1497">
        <f t="shared" si="9"/>
        <v>0</v>
      </c>
      <c r="CB62" s="1497">
        <f t="shared" si="10"/>
        <v>0</v>
      </c>
      <c r="CD62" s="1450" t="str">
        <f t="shared" si="11"/>
        <v/>
      </c>
      <c r="CF62" s="1247"/>
      <c r="CG62" s="1247"/>
      <c r="CH62" s="1247"/>
      <c r="CI62" s="1247"/>
      <c r="CJ62" s="1247"/>
      <c r="CK62" s="1247"/>
      <c r="CL62" s="1247"/>
      <c r="CM62" s="1247"/>
      <c r="CN62" s="1247"/>
      <c r="CO62" s="1247"/>
      <c r="CP62" s="1247"/>
      <c r="CQ62" s="1247"/>
      <c r="CR62" s="1247"/>
      <c r="CS62" s="1247"/>
      <c r="CT62" s="1247"/>
      <c r="CU62" s="1247"/>
      <c r="CV62" s="1247"/>
      <c r="CW62" s="1247"/>
      <c r="CX62" s="1247"/>
      <c r="CY62" s="1247"/>
      <c r="CZ62" s="1247"/>
      <c r="DA62" s="1247"/>
      <c r="DB62" s="1247"/>
      <c r="DC62" s="1247"/>
      <c r="DD62" s="1247"/>
      <c r="DE62" s="1247"/>
      <c r="DF62" s="1247"/>
      <c r="DG62" s="1247"/>
      <c r="DH62" s="1247"/>
      <c r="DI62" s="1247"/>
      <c r="DJ62" s="1247"/>
      <c r="DK62" s="1247"/>
      <c r="DL62" s="1247"/>
      <c r="DM62" s="1247"/>
      <c r="DN62" s="1247"/>
      <c r="DO62" s="1247"/>
      <c r="DP62" s="1247"/>
      <c r="DQ62" s="1247"/>
      <c r="DR62" s="1247"/>
      <c r="DS62" s="1247"/>
      <c r="DT62" s="1247"/>
      <c r="DU62" s="1247"/>
      <c r="DV62" s="1247"/>
      <c r="DW62" s="1247"/>
      <c r="DX62" s="1247"/>
      <c r="DY62" s="1247"/>
      <c r="DZ62" s="1247"/>
      <c r="EA62" s="1247"/>
      <c r="EB62" s="1247"/>
      <c r="EC62" s="1247"/>
      <c r="ED62" s="1247"/>
      <c r="EE62" s="1247"/>
      <c r="EF62" s="1247"/>
      <c r="EG62" s="1247"/>
      <c r="EH62" s="1247"/>
      <c r="EI62" s="1247"/>
      <c r="EJ62" s="1247"/>
      <c r="EK62" s="1247"/>
      <c r="EL62" s="1247"/>
      <c r="EM62" s="1247"/>
      <c r="EN62" s="1247"/>
      <c r="EO62" s="1247"/>
      <c r="EP62" s="1247"/>
      <c r="EQ62" s="1247"/>
      <c r="ER62" s="1247"/>
      <c r="ES62" s="1247"/>
      <c r="ET62" s="1247"/>
      <c r="EU62" s="1247"/>
      <c r="EV62" s="1247"/>
      <c r="EW62" s="1247"/>
      <c r="EX62" s="1247"/>
      <c r="EY62" s="1247"/>
      <c r="EZ62" s="1247"/>
      <c r="FA62" s="1247"/>
      <c r="FB62" s="1247"/>
      <c r="FC62" s="1247"/>
      <c r="FD62" s="1247"/>
      <c r="FE62" s="1247"/>
      <c r="FF62" s="1247"/>
      <c r="FG62" s="1247"/>
      <c r="FJ62" s="1452">
        <f t="shared" si="12"/>
        <v>0</v>
      </c>
      <c r="FK62" s="1452">
        <f t="shared" si="13"/>
        <v>0</v>
      </c>
    </row>
    <row r="63" spans="1:167" x14ac:dyDescent="0.2">
      <c r="A63" s="436"/>
      <c r="B63" s="437"/>
      <c r="C63" s="439"/>
      <c r="D63" s="439"/>
      <c r="E63" s="437"/>
      <c r="F63" s="440"/>
      <c r="G63" s="440"/>
      <c r="H63" s="440"/>
      <c r="I63" s="440"/>
      <c r="J63" s="440"/>
      <c r="K63" s="440"/>
      <c r="L63" s="440"/>
      <c r="M63" s="440"/>
      <c r="N63" s="441"/>
      <c r="O63" s="441"/>
      <c r="P63" s="440"/>
      <c r="Q63" s="442"/>
      <c r="R63" s="443"/>
      <c r="S63" s="444"/>
      <c r="T63" s="886"/>
      <c r="U63" s="165"/>
      <c r="V63" s="165"/>
      <c r="W63" s="165"/>
      <c r="X63" s="165"/>
      <c r="Y63" s="165"/>
      <c r="Z63" s="1135"/>
      <c r="AA63" s="165"/>
      <c r="AB63" s="1130"/>
      <c r="AC63" s="165"/>
      <c r="AD63" s="1130"/>
      <c r="AE63" s="165"/>
      <c r="AF63" s="1130"/>
      <c r="AG63" s="165"/>
      <c r="AH63" s="1135"/>
      <c r="AI63" s="165"/>
      <c r="AJ63" s="113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088"/>
      <c r="AV63" s="127"/>
      <c r="AW63" s="1134"/>
      <c r="AX63" s="1091"/>
      <c r="AY63" s="1131"/>
      <c r="AZ63" s="445"/>
      <c r="BA63" s="1131"/>
      <c r="BB63" s="445"/>
      <c r="BC63" s="445"/>
      <c r="BD63" s="445"/>
      <c r="BE63" s="445"/>
      <c r="BF63" s="445"/>
      <c r="BG63" s="445"/>
      <c r="BH63" s="1085"/>
      <c r="BI63" s="445"/>
      <c r="BJ63" s="1084"/>
      <c r="BK63" s="483">
        <f t="shared" si="14"/>
        <v>0</v>
      </c>
      <c r="BL63" s="484">
        <f t="shared" si="15"/>
        <v>0</v>
      </c>
      <c r="BM63" s="485">
        <f t="shared" si="16"/>
        <v>0</v>
      </c>
      <c r="BN63" s="464"/>
      <c r="BO63" s="464"/>
      <c r="BP63" s="127"/>
      <c r="BQ63" s="1496">
        <f t="shared" si="17"/>
        <v>0</v>
      </c>
      <c r="BR63" s="1496">
        <f t="shared" si="18"/>
        <v>0</v>
      </c>
      <c r="BS63" s="280"/>
      <c r="BT63" s="281"/>
      <c r="BU63" s="281"/>
      <c r="BV63" s="446"/>
      <c r="BW63" s="1497">
        <f t="shared" si="5"/>
        <v>0</v>
      </c>
      <c r="BX63" s="1497">
        <f t="shared" si="6"/>
        <v>0</v>
      </c>
      <c r="BY63" s="1497">
        <f t="shared" si="7"/>
        <v>0</v>
      </c>
      <c r="BZ63" s="1497">
        <f t="shared" si="8"/>
        <v>0</v>
      </c>
      <c r="CA63" s="1497">
        <f t="shared" si="9"/>
        <v>0</v>
      </c>
      <c r="CB63" s="1497">
        <f t="shared" si="10"/>
        <v>0</v>
      </c>
      <c r="CD63" s="1450" t="str">
        <f t="shared" si="11"/>
        <v/>
      </c>
      <c r="CF63" s="1247"/>
      <c r="CG63" s="1247"/>
      <c r="CH63" s="1247"/>
      <c r="CI63" s="1247"/>
      <c r="CJ63" s="1247"/>
      <c r="CK63" s="1247"/>
      <c r="CL63" s="1247"/>
      <c r="CM63" s="1247"/>
      <c r="CN63" s="1247"/>
      <c r="CO63" s="1247"/>
      <c r="CP63" s="1247"/>
      <c r="CQ63" s="1247"/>
      <c r="CR63" s="1247"/>
      <c r="CS63" s="1247"/>
      <c r="CT63" s="1247"/>
      <c r="CU63" s="1247"/>
      <c r="CV63" s="1247"/>
      <c r="CW63" s="1247"/>
      <c r="CX63" s="1247"/>
      <c r="CY63" s="1247"/>
      <c r="CZ63" s="1247"/>
      <c r="DA63" s="1247"/>
      <c r="DB63" s="1247"/>
      <c r="DC63" s="1247"/>
      <c r="DD63" s="1247"/>
      <c r="DE63" s="1247"/>
      <c r="DF63" s="1247"/>
      <c r="DG63" s="1247"/>
      <c r="DH63" s="1247"/>
      <c r="DI63" s="1247"/>
      <c r="DJ63" s="1247"/>
      <c r="DK63" s="1247"/>
      <c r="DL63" s="1247"/>
      <c r="DM63" s="1247"/>
      <c r="DN63" s="1247"/>
      <c r="DO63" s="1247"/>
      <c r="DP63" s="1247"/>
      <c r="DQ63" s="1247"/>
      <c r="DR63" s="1247"/>
      <c r="DS63" s="1247"/>
      <c r="DT63" s="1247"/>
      <c r="DU63" s="1247"/>
      <c r="DV63" s="1247"/>
      <c r="DW63" s="1247"/>
      <c r="DX63" s="1247"/>
      <c r="DY63" s="1247"/>
      <c r="DZ63" s="1247"/>
      <c r="EA63" s="1247"/>
      <c r="EB63" s="1247"/>
      <c r="EC63" s="1247"/>
      <c r="ED63" s="1247"/>
      <c r="EE63" s="1247"/>
      <c r="EF63" s="1247"/>
      <c r="EG63" s="1247"/>
      <c r="EH63" s="1247"/>
      <c r="EI63" s="1247"/>
      <c r="EJ63" s="1247"/>
      <c r="EK63" s="1247"/>
      <c r="EL63" s="1247"/>
      <c r="EM63" s="1247"/>
      <c r="EN63" s="1247"/>
      <c r="EO63" s="1247"/>
      <c r="EP63" s="1247"/>
      <c r="EQ63" s="1247"/>
      <c r="ER63" s="1247"/>
      <c r="ES63" s="1247"/>
      <c r="ET63" s="1247"/>
      <c r="EU63" s="1247"/>
      <c r="EV63" s="1247"/>
      <c r="EW63" s="1247"/>
      <c r="EX63" s="1247"/>
      <c r="EY63" s="1247"/>
      <c r="EZ63" s="1247"/>
      <c r="FA63" s="1247"/>
      <c r="FB63" s="1247"/>
      <c r="FC63" s="1247"/>
      <c r="FD63" s="1247"/>
      <c r="FE63" s="1247"/>
      <c r="FF63" s="1247"/>
      <c r="FG63" s="1247"/>
      <c r="FJ63" s="1452">
        <f t="shared" si="12"/>
        <v>0</v>
      </c>
      <c r="FK63" s="1452">
        <f t="shared" si="13"/>
        <v>0</v>
      </c>
    </row>
    <row r="64" spans="1:167" x14ac:dyDescent="0.2">
      <c r="A64" s="436"/>
      <c r="B64" s="437"/>
      <c r="C64" s="439"/>
      <c r="D64" s="439"/>
      <c r="E64" s="437"/>
      <c r="F64" s="440"/>
      <c r="G64" s="440"/>
      <c r="H64" s="440"/>
      <c r="I64" s="440"/>
      <c r="J64" s="440"/>
      <c r="K64" s="440"/>
      <c r="L64" s="440"/>
      <c r="M64" s="440"/>
      <c r="N64" s="441"/>
      <c r="O64" s="441"/>
      <c r="P64" s="440"/>
      <c r="Q64" s="442"/>
      <c r="R64" s="443"/>
      <c r="S64" s="444"/>
      <c r="T64" s="886"/>
      <c r="U64" s="165"/>
      <c r="V64" s="165"/>
      <c r="W64" s="165"/>
      <c r="X64" s="165"/>
      <c r="Y64" s="165"/>
      <c r="Z64" s="1135"/>
      <c r="AA64" s="165"/>
      <c r="AB64" s="1130"/>
      <c r="AC64" s="165"/>
      <c r="AD64" s="1130"/>
      <c r="AE64" s="165"/>
      <c r="AF64" s="1130"/>
      <c r="AG64" s="165"/>
      <c r="AH64" s="1135"/>
      <c r="AI64" s="165"/>
      <c r="AJ64" s="113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088"/>
      <c r="AV64" s="127"/>
      <c r="AW64" s="1134"/>
      <c r="AX64" s="1091"/>
      <c r="AY64" s="1131"/>
      <c r="AZ64" s="445"/>
      <c r="BA64" s="1131"/>
      <c r="BB64" s="445"/>
      <c r="BC64" s="445"/>
      <c r="BD64" s="445"/>
      <c r="BE64" s="445"/>
      <c r="BF64" s="445"/>
      <c r="BG64" s="445"/>
      <c r="BH64" s="1085"/>
      <c r="BI64" s="445"/>
      <c r="BJ64" s="1084"/>
      <c r="BK64" s="483">
        <f t="shared" si="14"/>
        <v>0</v>
      </c>
      <c r="BL64" s="484">
        <f t="shared" si="15"/>
        <v>0</v>
      </c>
      <c r="BM64" s="485">
        <f t="shared" si="16"/>
        <v>0</v>
      </c>
      <c r="BN64" s="464"/>
      <c r="BO64" s="464"/>
      <c r="BP64" s="127"/>
      <c r="BQ64" s="1496">
        <f t="shared" si="17"/>
        <v>0</v>
      </c>
      <c r="BR64" s="1496">
        <f t="shared" si="18"/>
        <v>0</v>
      </c>
      <c r="BS64" s="280"/>
      <c r="BT64" s="281"/>
      <c r="BU64" s="281"/>
      <c r="BV64" s="446"/>
      <c r="BW64" s="1497">
        <f t="shared" si="5"/>
        <v>0</v>
      </c>
      <c r="BX64" s="1497">
        <f t="shared" si="6"/>
        <v>0</v>
      </c>
      <c r="BY64" s="1497">
        <f t="shared" si="7"/>
        <v>0</v>
      </c>
      <c r="BZ64" s="1497">
        <f t="shared" si="8"/>
        <v>0</v>
      </c>
      <c r="CA64" s="1497">
        <f t="shared" si="9"/>
        <v>0</v>
      </c>
      <c r="CB64" s="1497">
        <f t="shared" si="10"/>
        <v>0</v>
      </c>
      <c r="CD64" s="1450" t="str">
        <f t="shared" si="11"/>
        <v/>
      </c>
      <c r="CF64" s="1247"/>
      <c r="CG64" s="1247"/>
      <c r="CH64" s="1247"/>
      <c r="CI64" s="1247"/>
      <c r="CJ64" s="1247"/>
      <c r="CK64" s="1247"/>
      <c r="CL64" s="1247"/>
      <c r="CM64" s="1247"/>
      <c r="CN64" s="1247"/>
      <c r="CO64" s="1247"/>
      <c r="CP64" s="1247"/>
      <c r="CQ64" s="1247"/>
      <c r="CR64" s="1247"/>
      <c r="CS64" s="1247"/>
      <c r="CT64" s="1247"/>
      <c r="CU64" s="1247"/>
      <c r="CV64" s="1247"/>
      <c r="CW64" s="1247"/>
      <c r="CX64" s="1247"/>
      <c r="CY64" s="1247"/>
      <c r="CZ64" s="1247"/>
      <c r="DA64" s="1247"/>
      <c r="DB64" s="1247"/>
      <c r="DC64" s="1247"/>
      <c r="DD64" s="1247"/>
      <c r="DE64" s="1247"/>
      <c r="DF64" s="1247"/>
      <c r="DG64" s="1247"/>
      <c r="DH64" s="1247"/>
      <c r="DI64" s="1247"/>
      <c r="DJ64" s="1247"/>
      <c r="DK64" s="1247"/>
      <c r="DL64" s="1247"/>
      <c r="DM64" s="1247"/>
      <c r="DN64" s="1247"/>
      <c r="DO64" s="1247"/>
      <c r="DP64" s="1247"/>
      <c r="DQ64" s="1247"/>
      <c r="DR64" s="1247"/>
      <c r="DS64" s="1247"/>
      <c r="DT64" s="1247"/>
      <c r="DU64" s="1247"/>
      <c r="DV64" s="1247"/>
      <c r="DW64" s="1247"/>
      <c r="DX64" s="1247"/>
      <c r="DY64" s="1247"/>
      <c r="DZ64" s="1247"/>
      <c r="EA64" s="1247"/>
      <c r="EB64" s="1247"/>
      <c r="EC64" s="1247"/>
      <c r="ED64" s="1247"/>
      <c r="EE64" s="1247"/>
      <c r="EF64" s="1247"/>
      <c r="EG64" s="1247"/>
      <c r="EH64" s="1247"/>
      <c r="EI64" s="1247"/>
      <c r="EJ64" s="1247"/>
      <c r="EK64" s="1247"/>
      <c r="EL64" s="1247"/>
      <c r="EM64" s="1247"/>
      <c r="EN64" s="1247"/>
      <c r="EO64" s="1247"/>
      <c r="EP64" s="1247"/>
      <c r="EQ64" s="1247"/>
      <c r="ER64" s="1247"/>
      <c r="ES64" s="1247"/>
      <c r="ET64" s="1247"/>
      <c r="EU64" s="1247"/>
      <c r="EV64" s="1247"/>
      <c r="EW64" s="1247"/>
      <c r="EX64" s="1247"/>
      <c r="EY64" s="1247"/>
      <c r="EZ64" s="1247"/>
      <c r="FA64" s="1247"/>
      <c r="FB64" s="1247"/>
      <c r="FC64" s="1247"/>
      <c r="FD64" s="1247"/>
      <c r="FE64" s="1247"/>
      <c r="FF64" s="1247"/>
      <c r="FG64" s="1247"/>
      <c r="FJ64" s="1452">
        <f t="shared" si="12"/>
        <v>0</v>
      </c>
      <c r="FK64" s="1452">
        <f t="shared" si="13"/>
        <v>0</v>
      </c>
    </row>
    <row r="65" spans="1:167" x14ac:dyDescent="0.2">
      <c r="A65" s="436"/>
      <c r="B65" s="437"/>
      <c r="C65" s="439"/>
      <c r="D65" s="439"/>
      <c r="E65" s="437"/>
      <c r="F65" s="440"/>
      <c r="G65" s="440"/>
      <c r="H65" s="440"/>
      <c r="I65" s="440"/>
      <c r="J65" s="440"/>
      <c r="K65" s="440"/>
      <c r="L65" s="440"/>
      <c r="M65" s="440"/>
      <c r="N65" s="441"/>
      <c r="O65" s="441"/>
      <c r="P65" s="440"/>
      <c r="Q65" s="442"/>
      <c r="R65" s="443"/>
      <c r="S65" s="444"/>
      <c r="T65" s="886"/>
      <c r="U65" s="165"/>
      <c r="V65" s="165"/>
      <c r="W65" s="165"/>
      <c r="X65" s="165"/>
      <c r="Y65" s="165"/>
      <c r="Z65" s="1135"/>
      <c r="AA65" s="165"/>
      <c r="AB65" s="1130"/>
      <c r="AC65" s="165"/>
      <c r="AD65" s="1130"/>
      <c r="AE65" s="165"/>
      <c r="AF65" s="1130"/>
      <c r="AG65" s="165"/>
      <c r="AH65" s="1135"/>
      <c r="AI65" s="165"/>
      <c r="AJ65" s="113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088"/>
      <c r="AV65" s="127"/>
      <c r="AW65" s="1134"/>
      <c r="AX65" s="1091"/>
      <c r="AY65" s="1131"/>
      <c r="AZ65" s="445"/>
      <c r="BA65" s="1131"/>
      <c r="BB65" s="445"/>
      <c r="BC65" s="445"/>
      <c r="BD65" s="445"/>
      <c r="BE65" s="445"/>
      <c r="BF65" s="445"/>
      <c r="BG65" s="445"/>
      <c r="BH65" s="1085"/>
      <c r="BI65" s="445"/>
      <c r="BJ65" s="1084"/>
      <c r="BK65" s="483">
        <f t="shared" si="14"/>
        <v>0</v>
      </c>
      <c r="BL65" s="484">
        <f t="shared" si="15"/>
        <v>0</v>
      </c>
      <c r="BM65" s="485">
        <f t="shared" si="16"/>
        <v>0</v>
      </c>
      <c r="BN65" s="464"/>
      <c r="BO65" s="464"/>
      <c r="BP65" s="127"/>
      <c r="BQ65" s="1496">
        <f t="shared" si="17"/>
        <v>0</v>
      </c>
      <c r="BR65" s="1496">
        <f t="shared" si="18"/>
        <v>0</v>
      </c>
      <c r="BS65" s="280"/>
      <c r="BT65" s="281"/>
      <c r="BU65" s="281"/>
      <c r="BV65" s="446"/>
      <c r="BW65" s="1497">
        <f t="shared" si="5"/>
        <v>0</v>
      </c>
      <c r="BX65" s="1497">
        <f t="shared" si="6"/>
        <v>0</v>
      </c>
      <c r="BY65" s="1497">
        <f t="shared" si="7"/>
        <v>0</v>
      </c>
      <c r="BZ65" s="1497">
        <f t="shared" si="8"/>
        <v>0</v>
      </c>
      <c r="CA65" s="1497">
        <f t="shared" si="9"/>
        <v>0</v>
      </c>
      <c r="CB65" s="1497">
        <f t="shared" si="10"/>
        <v>0</v>
      </c>
      <c r="CD65" s="1450" t="str">
        <f t="shared" si="11"/>
        <v/>
      </c>
      <c r="CF65" s="1247"/>
      <c r="CG65" s="1247"/>
      <c r="CH65" s="1247"/>
      <c r="CI65" s="1247"/>
      <c r="CJ65" s="1247"/>
      <c r="CK65" s="1247"/>
      <c r="CL65" s="1247"/>
      <c r="CM65" s="1247"/>
      <c r="CN65" s="1247"/>
      <c r="CO65" s="1247"/>
      <c r="CP65" s="1247"/>
      <c r="CQ65" s="1247"/>
      <c r="CR65" s="1247"/>
      <c r="CS65" s="1247"/>
      <c r="CT65" s="1247"/>
      <c r="CU65" s="1247"/>
      <c r="CV65" s="1247"/>
      <c r="CW65" s="1247"/>
      <c r="CX65" s="1247"/>
      <c r="CY65" s="1247"/>
      <c r="CZ65" s="1247"/>
      <c r="DA65" s="1247"/>
      <c r="DB65" s="1247"/>
      <c r="DC65" s="1247"/>
      <c r="DD65" s="1247"/>
      <c r="DE65" s="1247"/>
      <c r="DF65" s="1247"/>
      <c r="DG65" s="1247"/>
      <c r="DH65" s="1247"/>
      <c r="DI65" s="1247"/>
      <c r="DJ65" s="1247"/>
      <c r="DK65" s="1247"/>
      <c r="DL65" s="1247"/>
      <c r="DM65" s="1247"/>
      <c r="DN65" s="1247"/>
      <c r="DO65" s="1247"/>
      <c r="DP65" s="1247"/>
      <c r="DQ65" s="1247"/>
      <c r="DR65" s="1247"/>
      <c r="DS65" s="1247"/>
      <c r="DT65" s="1247"/>
      <c r="DU65" s="1247"/>
      <c r="DV65" s="1247"/>
      <c r="DW65" s="1247"/>
      <c r="DX65" s="1247"/>
      <c r="DY65" s="1247"/>
      <c r="DZ65" s="1247"/>
      <c r="EA65" s="1247"/>
      <c r="EB65" s="1247"/>
      <c r="EC65" s="1247"/>
      <c r="ED65" s="1247"/>
      <c r="EE65" s="1247"/>
      <c r="EF65" s="1247"/>
      <c r="EG65" s="1247"/>
      <c r="EH65" s="1247"/>
      <c r="EI65" s="1247"/>
      <c r="EJ65" s="1247"/>
      <c r="EK65" s="1247"/>
      <c r="EL65" s="1247"/>
      <c r="EM65" s="1247"/>
      <c r="EN65" s="1247"/>
      <c r="EO65" s="1247"/>
      <c r="EP65" s="1247"/>
      <c r="EQ65" s="1247"/>
      <c r="ER65" s="1247"/>
      <c r="ES65" s="1247"/>
      <c r="ET65" s="1247"/>
      <c r="EU65" s="1247"/>
      <c r="EV65" s="1247"/>
      <c r="EW65" s="1247"/>
      <c r="EX65" s="1247"/>
      <c r="EY65" s="1247"/>
      <c r="EZ65" s="1247"/>
      <c r="FA65" s="1247"/>
      <c r="FB65" s="1247"/>
      <c r="FC65" s="1247"/>
      <c r="FD65" s="1247"/>
      <c r="FE65" s="1247"/>
      <c r="FF65" s="1247"/>
      <c r="FG65" s="1247"/>
      <c r="FJ65" s="1452">
        <f t="shared" si="12"/>
        <v>0</v>
      </c>
      <c r="FK65" s="1452">
        <f t="shared" si="13"/>
        <v>0</v>
      </c>
    </row>
    <row r="66" spans="1:167" x14ac:dyDescent="0.2">
      <c r="A66" s="436"/>
      <c r="B66" s="437"/>
      <c r="C66" s="439"/>
      <c r="D66" s="439"/>
      <c r="E66" s="437"/>
      <c r="F66" s="440"/>
      <c r="G66" s="440"/>
      <c r="H66" s="440"/>
      <c r="I66" s="440"/>
      <c r="J66" s="440"/>
      <c r="K66" s="440"/>
      <c r="L66" s="440"/>
      <c r="M66" s="440"/>
      <c r="N66" s="441"/>
      <c r="O66" s="441"/>
      <c r="P66" s="440"/>
      <c r="Q66" s="442"/>
      <c r="R66" s="443"/>
      <c r="S66" s="444"/>
      <c r="T66" s="886"/>
      <c r="U66" s="165"/>
      <c r="V66" s="165"/>
      <c r="W66" s="165"/>
      <c r="X66" s="165"/>
      <c r="Y66" s="165"/>
      <c r="Z66" s="1135"/>
      <c r="AA66" s="165"/>
      <c r="AB66" s="1130"/>
      <c r="AC66" s="165"/>
      <c r="AD66" s="1130"/>
      <c r="AE66" s="165"/>
      <c r="AF66" s="1130"/>
      <c r="AG66" s="165"/>
      <c r="AH66" s="1135"/>
      <c r="AI66" s="165"/>
      <c r="AJ66" s="113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088"/>
      <c r="AV66" s="127"/>
      <c r="AW66" s="1134"/>
      <c r="AX66" s="1091"/>
      <c r="AY66" s="1131"/>
      <c r="AZ66" s="445"/>
      <c r="BA66" s="1131"/>
      <c r="BB66" s="445"/>
      <c r="BC66" s="445"/>
      <c r="BD66" s="445"/>
      <c r="BE66" s="445"/>
      <c r="BF66" s="445"/>
      <c r="BG66" s="445"/>
      <c r="BH66" s="1085"/>
      <c r="BI66" s="445"/>
      <c r="BJ66" s="1084"/>
      <c r="BK66" s="483">
        <f t="shared" si="14"/>
        <v>0</v>
      </c>
      <c r="BL66" s="484">
        <f t="shared" si="15"/>
        <v>0</v>
      </c>
      <c r="BM66" s="485">
        <f t="shared" si="16"/>
        <v>0</v>
      </c>
      <c r="BN66" s="464"/>
      <c r="BO66" s="464"/>
      <c r="BP66" s="127"/>
      <c r="BQ66" s="1496">
        <f t="shared" si="17"/>
        <v>0</v>
      </c>
      <c r="BR66" s="1496">
        <f t="shared" si="18"/>
        <v>0</v>
      </c>
      <c r="BS66" s="280"/>
      <c r="BT66" s="281"/>
      <c r="BU66" s="281"/>
      <c r="BV66" s="446"/>
      <c r="BW66" s="1497">
        <f t="shared" si="5"/>
        <v>0</v>
      </c>
      <c r="BX66" s="1497">
        <f t="shared" si="6"/>
        <v>0</v>
      </c>
      <c r="BY66" s="1497">
        <f t="shared" si="7"/>
        <v>0</v>
      </c>
      <c r="BZ66" s="1497">
        <f t="shared" si="8"/>
        <v>0</v>
      </c>
      <c r="CA66" s="1497">
        <f t="shared" si="9"/>
        <v>0</v>
      </c>
      <c r="CB66" s="1497">
        <f t="shared" si="10"/>
        <v>0</v>
      </c>
      <c r="CD66" s="1450" t="str">
        <f t="shared" si="11"/>
        <v/>
      </c>
      <c r="CF66" s="1247"/>
      <c r="CG66" s="1247"/>
      <c r="CH66" s="1247"/>
      <c r="CI66" s="1247"/>
      <c r="CJ66" s="1247"/>
      <c r="CK66" s="1247"/>
      <c r="CL66" s="1247"/>
      <c r="CM66" s="1247"/>
      <c r="CN66" s="1247"/>
      <c r="CO66" s="1247"/>
      <c r="CP66" s="1247"/>
      <c r="CQ66" s="1247"/>
      <c r="CR66" s="1247"/>
      <c r="CS66" s="1247"/>
      <c r="CT66" s="1247"/>
      <c r="CU66" s="1247"/>
      <c r="CV66" s="1247"/>
      <c r="CW66" s="1247"/>
      <c r="CX66" s="1247"/>
      <c r="CY66" s="1247"/>
      <c r="CZ66" s="1247"/>
      <c r="DA66" s="1247"/>
      <c r="DB66" s="1247"/>
      <c r="DC66" s="1247"/>
      <c r="DD66" s="1247"/>
      <c r="DE66" s="1247"/>
      <c r="DF66" s="1247"/>
      <c r="DG66" s="1247"/>
      <c r="DH66" s="1247"/>
      <c r="DI66" s="1247"/>
      <c r="DJ66" s="1247"/>
      <c r="DK66" s="1247"/>
      <c r="DL66" s="1247"/>
      <c r="DM66" s="1247"/>
      <c r="DN66" s="1247"/>
      <c r="DO66" s="1247"/>
      <c r="DP66" s="1247"/>
      <c r="DQ66" s="1247"/>
      <c r="DR66" s="1247"/>
      <c r="DS66" s="1247"/>
      <c r="DT66" s="1247"/>
      <c r="DU66" s="1247"/>
      <c r="DV66" s="1247"/>
      <c r="DW66" s="1247"/>
      <c r="DX66" s="1247"/>
      <c r="DY66" s="1247"/>
      <c r="DZ66" s="1247"/>
      <c r="EA66" s="1247"/>
      <c r="EB66" s="1247"/>
      <c r="EC66" s="1247"/>
      <c r="ED66" s="1247"/>
      <c r="EE66" s="1247"/>
      <c r="EF66" s="1247"/>
      <c r="EG66" s="1247"/>
      <c r="EH66" s="1247"/>
      <c r="EI66" s="1247"/>
      <c r="EJ66" s="1247"/>
      <c r="EK66" s="1247"/>
      <c r="EL66" s="1247"/>
      <c r="EM66" s="1247"/>
      <c r="EN66" s="1247"/>
      <c r="EO66" s="1247"/>
      <c r="EP66" s="1247"/>
      <c r="EQ66" s="1247"/>
      <c r="ER66" s="1247"/>
      <c r="ES66" s="1247"/>
      <c r="ET66" s="1247"/>
      <c r="EU66" s="1247"/>
      <c r="EV66" s="1247"/>
      <c r="EW66" s="1247"/>
      <c r="EX66" s="1247"/>
      <c r="EY66" s="1247"/>
      <c r="EZ66" s="1247"/>
      <c r="FA66" s="1247"/>
      <c r="FB66" s="1247"/>
      <c r="FC66" s="1247"/>
      <c r="FD66" s="1247"/>
      <c r="FE66" s="1247"/>
      <c r="FF66" s="1247"/>
      <c r="FG66" s="1247"/>
      <c r="FJ66" s="1452">
        <f t="shared" si="12"/>
        <v>0</v>
      </c>
      <c r="FK66" s="1452">
        <f t="shared" si="13"/>
        <v>0</v>
      </c>
    </row>
    <row r="67" spans="1:167" x14ac:dyDescent="0.2">
      <c r="A67" s="436"/>
      <c r="B67" s="437"/>
      <c r="C67" s="439"/>
      <c r="D67" s="439"/>
      <c r="E67" s="437"/>
      <c r="F67" s="440"/>
      <c r="G67" s="440"/>
      <c r="H67" s="440"/>
      <c r="I67" s="440"/>
      <c r="J67" s="440"/>
      <c r="K67" s="440"/>
      <c r="L67" s="440"/>
      <c r="M67" s="440"/>
      <c r="N67" s="441"/>
      <c r="O67" s="441"/>
      <c r="P67" s="440"/>
      <c r="Q67" s="442"/>
      <c r="R67" s="443"/>
      <c r="S67" s="444"/>
      <c r="T67" s="886"/>
      <c r="U67" s="165"/>
      <c r="V67" s="165"/>
      <c r="W67" s="165"/>
      <c r="X67" s="165"/>
      <c r="Y67" s="165"/>
      <c r="Z67" s="1135"/>
      <c r="AA67" s="165"/>
      <c r="AB67" s="1130"/>
      <c r="AC67" s="165"/>
      <c r="AD67" s="1130"/>
      <c r="AE67" s="165"/>
      <c r="AF67" s="1130"/>
      <c r="AG67" s="165"/>
      <c r="AH67" s="1135"/>
      <c r="AI67" s="165"/>
      <c r="AJ67" s="113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088"/>
      <c r="AV67" s="127"/>
      <c r="AW67" s="1134"/>
      <c r="AX67" s="1091"/>
      <c r="AY67" s="1131"/>
      <c r="AZ67" s="445"/>
      <c r="BA67" s="1131"/>
      <c r="BB67" s="445"/>
      <c r="BC67" s="445"/>
      <c r="BD67" s="445"/>
      <c r="BE67" s="445"/>
      <c r="BF67" s="445"/>
      <c r="BG67" s="445"/>
      <c r="BH67" s="1085"/>
      <c r="BI67" s="445"/>
      <c r="BJ67" s="1084"/>
      <c r="BK67" s="483">
        <f t="shared" si="14"/>
        <v>0</v>
      </c>
      <c r="BL67" s="484">
        <f t="shared" si="15"/>
        <v>0</v>
      </c>
      <c r="BM67" s="485">
        <f t="shared" si="16"/>
        <v>0</v>
      </c>
      <c r="BN67" s="464"/>
      <c r="BO67" s="464"/>
      <c r="BP67" s="127"/>
      <c r="BQ67" s="1496">
        <f t="shared" si="17"/>
        <v>0</v>
      </c>
      <c r="BR67" s="1496">
        <f t="shared" si="18"/>
        <v>0</v>
      </c>
      <c r="BS67" s="280"/>
      <c r="BT67" s="281"/>
      <c r="BU67" s="281"/>
      <c r="BV67" s="446"/>
      <c r="BW67" s="1497">
        <f t="shared" si="5"/>
        <v>0</v>
      </c>
      <c r="BX67" s="1497">
        <f t="shared" si="6"/>
        <v>0</v>
      </c>
      <c r="BY67" s="1497">
        <f t="shared" si="7"/>
        <v>0</v>
      </c>
      <c r="BZ67" s="1497">
        <f t="shared" si="8"/>
        <v>0</v>
      </c>
      <c r="CA67" s="1497">
        <f t="shared" si="9"/>
        <v>0</v>
      </c>
      <c r="CB67" s="1497">
        <f t="shared" si="10"/>
        <v>0</v>
      </c>
      <c r="CD67" s="1450" t="str">
        <f t="shared" si="11"/>
        <v/>
      </c>
      <c r="CF67" s="1247"/>
      <c r="CG67" s="1247"/>
      <c r="CH67" s="1247"/>
      <c r="CI67" s="1247"/>
      <c r="CJ67" s="1247"/>
      <c r="CK67" s="1247"/>
      <c r="CL67" s="1247"/>
      <c r="CM67" s="1247"/>
      <c r="CN67" s="1247"/>
      <c r="CO67" s="1247"/>
      <c r="CP67" s="1247"/>
      <c r="CQ67" s="1247"/>
      <c r="CR67" s="1247"/>
      <c r="CS67" s="1247"/>
      <c r="CT67" s="1247"/>
      <c r="CU67" s="1247"/>
      <c r="CV67" s="1247"/>
      <c r="CW67" s="1247"/>
      <c r="CX67" s="1247"/>
      <c r="CY67" s="1247"/>
      <c r="CZ67" s="1247"/>
      <c r="DA67" s="1247"/>
      <c r="DB67" s="1247"/>
      <c r="DC67" s="1247"/>
      <c r="DD67" s="1247"/>
      <c r="DE67" s="1247"/>
      <c r="DF67" s="1247"/>
      <c r="DG67" s="1247"/>
      <c r="DH67" s="1247"/>
      <c r="DI67" s="1247"/>
      <c r="DJ67" s="1247"/>
      <c r="DK67" s="1247"/>
      <c r="DL67" s="1247"/>
      <c r="DM67" s="1247"/>
      <c r="DN67" s="1247"/>
      <c r="DO67" s="1247"/>
      <c r="DP67" s="1247"/>
      <c r="DQ67" s="1247"/>
      <c r="DR67" s="1247"/>
      <c r="DS67" s="1247"/>
      <c r="DT67" s="1247"/>
      <c r="DU67" s="1247"/>
      <c r="DV67" s="1247"/>
      <c r="DW67" s="1247"/>
      <c r="DX67" s="1247"/>
      <c r="DY67" s="1247"/>
      <c r="DZ67" s="1247"/>
      <c r="EA67" s="1247"/>
      <c r="EB67" s="1247"/>
      <c r="EC67" s="1247"/>
      <c r="ED67" s="1247"/>
      <c r="EE67" s="1247"/>
      <c r="EF67" s="1247"/>
      <c r="EG67" s="1247"/>
      <c r="EH67" s="1247"/>
      <c r="EI67" s="1247"/>
      <c r="EJ67" s="1247"/>
      <c r="EK67" s="1247"/>
      <c r="EL67" s="1247"/>
      <c r="EM67" s="1247"/>
      <c r="EN67" s="1247"/>
      <c r="EO67" s="1247"/>
      <c r="EP67" s="1247"/>
      <c r="EQ67" s="1247"/>
      <c r="ER67" s="1247"/>
      <c r="ES67" s="1247"/>
      <c r="ET67" s="1247"/>
      <c r="EU67" s="1247"/>
      <c r="EV67" s="1247"/>
      <c r="EW67" s="1247"/>
      <c r="EX67" s="1247"/>
      <c r="EY67" s="1247"/>
      <c r="EZ67" s="1247"/>
      <c r="FA67" s="1247"/>
      <c r="FB67" s="1247"/>
      <c r="FC67" s="1247"/>
      <c r="FD67" s="1247"/>
      <c r="FE67" s="1247"/>
      <c r="FF67" s="1247"/>
      <c r="FG67" s="1247"/>
      <c r="FJ67" s="1452">
        <f t="shared" si="12"/>
        <v>0</v>
      </c>
      <c r="FK67" s="1452">
        <f t="shared" si="13"/>
        <v>0</v>
      </c>
    </row>
    <row r="68" spans="1:167" x14ac:dyDescent="0.2">
      <c r="A68" s="436"/>
      <c r="B68" s="437"/>
      <c r="C68" s="439"/>
      <c r="D68" s="439"/>
      <c r="E68" s="437"/>
      <c r="F68" s="440"/>
      <c r="G68" s="440"/>
      <c r="H68" s="440"/>
      <c r="I68" s="440"/>
      <c r="J68" s="440"/>
      <c r="K68" s="440"/>
      <c r="L68" s="440"/>
      <c r="M68" s="440"/>
      <c r="N68" s="441"/>
      <c r="O68" s="441"/>
      <c r="P68" s="440"/>
      <c r="Q68" s="442"/>
      <c r="R68" s="443"/>
      <c r="S68" s="444"/>
      <c r="T68" s="886"/>
      <c r="U68" s="165"/>
      <c r="V68" s="165"/>
      <c r="W68" s="165"/>
      <c r="X68" s="165"/>
      <c r="Y68" s="165"/>
      <c r="Z68" s="1135"/>
      <c r="AA68" s="165"/>
      <c r="AB68" s="1130"/>
      <c r="AC68" s="165"/>
      <c r="AD68" s="1130"/>
      <c r="AE68" s="165"/>
      <c r="AF68" s="1130"/>
      <c r="AG68" s="165"/>
      <c r="AH68" s="1135"/>
      <c r="AI68" s="165"/>
      <c r="AJ68" s="113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088"/>
      <c r="AV68" s="127"/>
      <c r="AW68" s="1134"/>
      <c r="AX68" s="1091"/>
      <c r="AY68" s="1131"/>
      <c r="AZ68" s="445"/>
      <c r="BA68" s="1131"/>
      <c r="BB68" s="445"/>
      <c r="BC68" s="445"/>
      <c r="BD68" s="445"/>
      <c r="BE68" s="445"/>
      <c r="BF68" s="445"/>
      <c r="BG68" s="445"/>
      <c r="BH68" s="1085"/>
      <c r="BI68" s="445"/>
      <c r="BJ68" s="1084"/>
      <c r="BK68" s="483">
        <f t="shared" si="14"/>
        <v>0</v>
      </c>
      <c r="BL68" s="484">
        <f t="shared" si="15"/>
        <v>0</v>
      </c>
      <c r="BM68" s="485">
        <f t="shared" si="16"/>
        <v>0</v>
      </c>
      <c r="BN68" s="464"/>
      <c r="BO68" s="464"/>
      <c r="BP68" s="127"/>
      <c r="BQ68" s="1496">
        <f t="shared" si="17"/>
        <v>0</v>
      </c>
      <c r="BR68" s="1496">
        <f t="shared" si="18"/>
        <v>0</v>
      </c>
      <c r="BS68" s="280"/>
      <c r="BT68" s="281"/>
      <c r="BU68" s="281"/>
      <c r="BV68" s="446"/>
      <c r="BW68" s="1497">
        <f t="shared" si="5"/>
        <v>0</v>
      </c>
      <c r="BX68" s="1497">
        <f t="shared" si="6"/>
        <v>0</v>
      </c>
      <c r="BY68" s="1497">
        <f t="shared" si="7"/>
        <v>0</v>
      </c>
      <c r="BZ68" s="1497">
        <f t="shared" si="8"/>
        <v>0</v>
      </c>
      <c r="CA68" s="1497">
        <f t="shared" si="9"/>
        <v>0</v>
      </c>
      <c r="CB68" s="1497">
        <f t="shared" si="10"/>
        <v>0</v>
      </c>
      <c r="CD68" s="1450" t="str">
        <f t="shared" si="11"/>
        <v/>
      </c>
      <c r="CF68" s="1247"/>
      <c r="CG68" s="1247"/>
      <c r="CH68" s="1247"/>
      <c r="CI68" s="1247"/>
      <c r="CJ68" s="1247"/>
      <c r="CK68" s="1247"/>
      <c r="CL68" s="1247"/>
      <c r="CM68" s="1247"/>
      <c r="CN68" s="1247"/>
      <c r="CO68" s="1247"/>
      <c r="CP68" s="1247"/>
      <c r="CQ68" s="1247"/>
      <c r="CR68" s="1247"/>
      <c r="CS68" s="1247"/>
      <c r="CT68" s="1247"/>
      <c r="CU68" s="1247"/>
      <c r="CV68" s="1247"/>
      <c r="CW68" s="1247"/>
      <c r="CX68" s="1247"/>
      <c r="CY68" s="1247"/>
      <c r="CZ68" s="1247"/>
      <c r="DA68" s="1247"/>
      <c r="DB68" s="1247"/>
      <c r="DC68" s="1247"/>
      <c r="DD68" s="1247"/>
      <c r="DE68" s="1247"/>
      <c r="DF68" s="1247"/>
      <c r="DG68" s="1247"/>
      <c r="DH68" s="1247"/>
      <c r="DI68" s="1247"/>
      <c r="DJ68" s="1247"/>
      <c r="DK68" s="1247"/>
      <c r="DL68" s="1247"/>
      <c r="DM68" s="1247"/>
      <c r="DN68" s="1247"/>
      <c r="DO68" s="1247"/>
      <c r="DP68" s="1247"/>
      <c r="DQ68" s="1247"/>
      <c r="DR68" s="1247"/>
      <c r="DS68" s="1247"/>
      <c r="DT68" s="1247"/>
      <c r="DU68" s="1247"/>
      <c r="DV68" s="1247"/>
      <c r="DW68" s="1247"/>
      <c r="DX68" s="1247"/>
      <c r="DY68" s="1247"/>
      <c r="DZ68" s="1247"/>
      <c r="EA68" s="1247"/>
      <c r="EB68" s="1247"/>
      <c r="EC68" s="1247"/>
      <c r="ED68" s="1247"/>
      <c r="EE68" s="1247"/>
      <c r="EF68" s="1247"/>
      <c r="EG68" s="1247"/>
      <c r="EH68" s="1247"/>
      <c r="EI68" s="1247"/>
      <c r="EJ68" s="1247"/>
      <c r="EK68" s="1247"/>
      <c r="EL68" s="1247"/>
      <c r="EM68" s="1247"/>
      <c r="EN68" s="1247"/>
      <c r="EO68" s="1247"/>
      <c r="EP68" s="1247"/>
      <c r="EQ68" s="1247"/>
      <c r="ER68" s="1247"/>
      <c r="ES68" s="1247"/>
      <c r="ET68" s="1247"/>
      <c r="EU68" s="1247"/>
      <c r="EV68" s="1247"/>
      <c r="EW68" s="1247"/>
      <c r="EX68" s="1247"/>
      <c r="EY68" s="1247"/>
      <c r="EZ68" s="1247"/>
      <c r="FA68" s="1247"/>
      <c r="FB68" s="1247"/>
      <c r="FC68" s="1247"/>
      <c r="FD68" s="1247"/>
      <c r="FE68" s="1247"/>
      <c r="FF68" s="1247"/>
      <c r="FG68" s="1247"/>
      <c r="FJ68" s="1452">
        <f t="shared" si="12"/>
        <v>0</v>
      </c>
      <c r="FK68" s="1452">
        <f t="shared" si="13"/>
        <v>0</v>
      </c>
    </row>
    <row r="69" spans="1:167" x14ac:dyDescent="0.2">
      <c r="A69" s="436"/>
      <c r="B69" s="437"/>
      <c r="C69" s="439"/>
      <c r="D69" s="439"/>
      <c r="E69" s="437"/>
      <c r="F69" s="440"/>
      <c r="G69" s="440"/>
      <c r="H69" s="440"/>
      <c r="I69" s="440"/>
      <c r="J69" s="440"/>
      <c r="K69" s="440"/>
      <c r="L69" s="440"/>
      <c r="M69" s="440"/>
      <c r="N69" s="441"/>
      <c r="O69" s="441"/>
      <c r="P69" s="440"/>
      <c r="Q69" s="442"/>
      <c r="R69" s="443"/>
      <c r="S69" s="444"/>
      <c r="T69" s="886"/>
      <c r="U69" s="165"/>
      <c r="V69" s="165"/>
      <c r="W69" s="165"/>
      <c r="X69" s="165"/>
      <c r="Y69" s="165"/>
      <c r="Z69" s="1135"/>
      <c r="AA69" s="165"/>
      <c r="AB69" s="1130"/>
      <c r="AC69" s="165"/>
      <c r="AD69" s="1130"/>
      <c r="AE69" s="165"/>
      <c r="AF69" s="1130"/>
      <c r="AG69" s="165"/>
      <c r="AH69" s="1135"/>
      <c r="AI69" s="165"/>
      <c r="AJ69" s="113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088"/>
      <c r="AV69" s="127"/>
      <c r="AW69" s="1134"/>
      <c r="AX69" s="1091"/>
      <c r="AY69" s="1131"/>
      <c r="AZ69" s="445"/>
      <c r="BA69" s="1131"/>
      <c r="BB69" s="445"/>
      <c r="BC69" s="445"/>
      <c r="BD69" s="445"/>
      <c r="BE69" s="445"/>
      <c r="BF69" s="445"/>
      <c r="BG69" s="445"/>
      <c r="BH69" s="1085"/>
      <c r="BI69" s="445"/>
      <c r="BJ69" s="1084"/>
      <c r="BK69" s="483">
        <f t="shared" si="14"/>
        <v>0</v>
      </c>
      <c r="BL69" s="484">
        <f t="shared" si="15"/>
        <v>0</v>
      </c>
      <c r="BM69" s="485">
        <f t="shared" si="16"/>
        <v>0</v>
      </c>
      <c r="BN69" s="464"/>
      <c r="BO69" s="464"/>
      <c r="BP69" s="127"/>
      <c r="BQ69" s="1496">
        <f t="shared" si="17"/>
        <v>0</v>
      </c>
      <c r="BR69" s="1496">
        <f t="shared" si="18"/>
        <v>0</v>
      </c>
      <c r="BS69" s="280"/>
      <c r="BT69" s="281"/>
      <c r="BU69" s="281"/>
      <c r="BV69" s="446"/>
      <c r="BW69" s="1497">
        <f t="shared" si="5"/>
        <v>0</v>
      </c>
      <c r="BX69" s="1497">
        <f t="shared" si="6"/>
        <v>0</v>
      </c>
      <c r="BY69" s="1497">
        <f t="shared" si="7"/>
        <v>0</v>
      </c>
      <c r="BZ69" s="1497">
        <f t="shared" si="8"/>
        <v>0</v>
      </c>
      <c r="CA69" s="1497">
        <f t="shared" si="9"/>
        <v>0</v>
      </c>
      <c r="CB69" s="1497">
        <f t="shared" si="10"/>
        <v>0</v>
      </c>
      <c r="CD69" s="1450" t="str">
        <f t="shared" si="11"/>
        <v/>
      </c>
      <c r="CE69" s="1451"/>
      <c r="CF69" s="1247"/>
      <c r="CG69" s="1247"/>
      <c r="CH69" s="1247"/>
      <c r="CI69" s="1247"/>
      <c r="CJ69" s="1247"/>
      <c r="CK69" s="1247"/>
      <c r="CL69" s="1247"/>
      <c r="CM69" s="1247"/>
      <c r="CN69" s="1247"/>
      <c r="CO69" s="1247"/>
      <c r="CP69" s="1247"/>
      <c r="CQ69" s="1247"/>
      <c r="CR69" s="1247"/>
      <c r="CS69" s="1247"/>
      <c r="CT69" s="1247"/>
      <c r="CU69" s="1247"/>
      <c r="CV69" s="1247"/>
      <c r="CW69" s="1247"/>
      <c r="CX69" s="1247"/>
      <c r="CY69" s="1247"/>
      <c r="CZ69" s="1247"/>
      <c r="DA69" s="1247"/>
      <c r="DB69" s="1247"/>
      <c r="DC69" s="1247"/>
      <c r="DD69" s="1247"/>
      <c r="DE69" s="1247"/>
      <c r="DF69" s="1247"/>
      <c r="DG69" s="1247"/>
      <c r="DH69" s="1247"/>
      <c r="DI69" s="1247"/>
      <c r="DJ69" s="1247"/>
      <c r="DK69" s="1247"/>
      <c r="DL69" s="1247"/>
      <c r="DM69" s="1247"/>
      <c r="DN69" s="1247"/>
      <c r="DO69" s="1247"/>
      <c r="DP69" s="1247"/>
      <c r="DQ69" s="1247"/>
      <c r="DR69" s="1247"/>
      <c r="DS69" s="1247"/>
      <c r="DT69" s="1247"/>
      <c r="DU69" s="1247"/>
      <c r="DV69" s="1247"/>
      <c r="DW69" s="1247"/>
      <c r="DX69" s="1247"/>
      <c r="DY69" s="1247"/>
      <c r="DZ69" s="1247"/>
      <c r="EA69" s="1247"/>
      <c r="EB69" s="1247"/>
      <c r="EC69" s="1247"/>
      <c r="ED69" s="1247"/>
      <c r="EE69" s="1247"/>
      <c r="EF69" s="1247"/>
      <c r="EG69" s="1247"/>
      <c r="EH69" s="1247"/>
      <c r="EI69" s="1247"/>
      <c r="EJ69" s="1247"/>
      <c r="EK69" s="1247"/>
      <c r="EL69" s="1247"/>
      <c r="EM69" s="1247"/>
      <c r="EN69" s="1247"/>
      <c r="EO69" s="1247"/>
      <c r="EP69" s="1247"/>
      <c r="EQ69" s="1247"/>
      <c r="ER69" s="1247"/>
      <c r="ES69" s="1247"/>
      <c r="ET69" s="1247"/>
      <c r="EU69" s="1247"/>
      <c r="EV69" s="1247"/>
      <c r="EW69" s="1247"/>
      <c r="EX69" s="1247"/>
      <c r="EY69" s="1247"/>
      <c r="EZ69" s="1247"/>
      <c r="FA69" s="1247"/>
      <c r="FB69" s="1247"/>
      <c r="FC69" s="1247"/>
      <c r="FD69" s="1247"/>
      <c r="FE69" s="1247"/>
      <c r="FF69" s="1247"/>
      <c r="FG69" s="1247"/>
      <c r="FH69" s="1449"/>
      <c r="FI69" s="1449"/>
      <c r="FJ69" s="1452">
        <f t="shared" si="12"/>
        <v>0</v>
      </c>
      <c r="FK69" s="1452">
        <f t="shared" si="13"/>
        <v>0</v>
      </c>
    </row>
    <row r="70" spans="1:167" x14ac:dyDescent="0.2">
      <c r="A70" s="436"/>
      <c r="B70" s="437"/>
      <c r="C70" s="439"/>
      <c r="D70" s="439"/>
      <c r="E70" s="437"/>
      <c r="F70" s="440"/>
      <c r="G70" s="440"/>
      <c r="H70" s="440"/>
      <c r="I70" s="440"/>
      <c r="J70" s="440"/>
      <c r="K70" s="440"/>
      <c r="L70" s="440"/>
      <c r="M70" s="440"/>
      <c r="N70" s="441"/>
      <c r="O70" s="441"/>
      <c r="P70" s="440"/>
      <c r="Q70" s="442"/>
      <c r="R70" s="443"/>
      <c r="S70" s="444"/>
      <c r="T70" s="886"/>
      <c r="U70" s="165"/>
      <c r="V70" s="165"/>
      <c r="W70" s="165"/>
      <c r="X70" s="165"/>
      <c r="Y70" s="165"/>
      <c r="Z70" s="1135"/>
      <c r="AA70" s="165"/>
      <c r="AB70" s="1130"/>
      <c r="AC70" s="165"/>
      <c r="AD70" s="1130"/>
      <c r="AE70" s="165"/>
      <c r="AF70" s="1130"/>
      <c r="AG70" s="165"/>
      <c r="AH70" s="1135"/>
      <c r="AI70" s="165"/>
      <c r="AJ70" s="113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087"/>
      <c r="AV70" s="127"/>
      <c r="AW70" s="1134"/>
      <c r="AX70" s="1091"/>
      <c r="AY70" s="1131"/>
      <c r="AZ70" s="445"/>
      <c r="BA70" s="1131"/>
      <c r="BB70" s="445"/>
      <c r="BC70" s="445"/>
      <c r="BD70" s="445"/>
      <c r="BE70" s="445"/>
      <c r="BF70" s="445"/>
      <c r="BG70" s="445"/>
      <c r="BH70" s="1085"/>
      <c r="BI70" s="445"/>
      <c r="BJ70" s="1084"/>
      <c r="BK70" s="483">
        <f t="shared" si="14"/>
        <v>0</v>
      </c>
      <c r="BL70" s="484">
        <f t="shared" si="15"/>
        <v>0</v>
      </c>
      <c r="BM70" s="485">
        <f t="shared" si="16"/>
        <v>0</v>
      </c>
      <c r="BN70" s="464"/>
      <c r="BO70" s="464"/>
      <c r="BP70" s="127"/>
      <c r="BQ70" s="1496">
        <f t="shared" si="17"/>
        <v>0</v>
      </c>
      <c r="BR70" s="1496">
        <f t="shared" si="18"/>
        <v>0</v>
      </c>
      <c r="BS70" s="280"/>
      <c r="BT70" s="281"/>
      <c r="BU70" s="281"/>
      <c r="BV70" s="446"/>
      <c r="BW70" s="1497">
        <f t="shared" si="5"/>
        <v>0</v>
      </c>
      <c r="BX70" s="1497">
        <f t="shared" si="6"/>
        <v>0</v>
      </c>
      <c r="BY70" s="1497">
        <f t="shared" si="7"/>
        <v>0</v>
      </c>
      <c r="BZ70" s="1497">
        <f t="shared" si="8"/>
        <v>0</v>
      </c>
      <c r="CA70" s="1497">
        <f t="shared" si="9"/>
        <v>0</v>
      </c>
      <c r="CB70" s="1497">
        <f t="shared" si="10"/>
        <v>0</v>
      </c>
      <c r="CD70" s="1450" t="str">
        <f t="shared" si="11"/>
        <v/>
      </c>
      <c r="CF70" s="1247"/>
      <c r="CG70" s="1247"/>
      <c r="CH70" s="1247"/>
      <c r="CI70" s="1247"/>
      <c r="CJ70" s="1247"/>
      <c r="CK70" s="1247"/>
      <c r="CL70" s="1247"/>
      <c r="CM70" s="1247"/>
      <c r="CN70" s="1247"/>
      <c r="CO70" s="1247"/>
      <c r="CP70" s="1247"/>
      <c r="CQ70" s="1247"/>
      <c r="CR70" s="1247"/>
      <c r="CS70" s="1247"/>
      <c r="CT70" s="1247"/>
      <c r="CU70" s="1247"/>
      <c r="CV70" s="1247"/>
      <c r="CW70" s="1247"/>
      <c r="CX70" s="1247"/>
      <c r="CY70" s="1247"/>
      <c r="CZ70" s="1247"/>
      <c r="DA70" s="1247"/>
      <c r="DB70" s="1247"/>
      <c r="DC70" s="1247"/>
      <c r="DD70" s="1247"/>
      <c r="DE70" s="1247"/>
      <c r="DF70" s="1247"/>
      <c r="DG70" s="1247"/>
      <c r="DH70" s="1247"/>
      <c r="DI70" s="1247"/>
      <c r="DJ70" s="1247"/>
      <c r="DK70" s="1247"/>
      <c r="DL70" s="1247"/>
      <c r="DM70" s="1247"/>
      <c r="DN70" s="1247"/>
      <c r="DO70" s="1247"/>
      <c r="DP70" s="1247"/>
      <c r="DQ70" s="1247"/>
      <c r="DR70" s="1247"/>
      <c r="DS70" s="1247"/>
      <c r="DT70" s="1247"/>
      <c r="DU70" s="1247"/>
      <c r="DV70" s="1247"/>
      <c r="DW70" s="1247"/>
      <c r="DX70" s="1247"/>
      <c r="DY70" s="1247"/>
      <c r="DZ70" s="1247"/>
      <c r="EA70" s="1247"/>
      <c r="EB70" s="1247"/>
      <c r="EC70" s="1247"/>
      <c r="ED70" s="1247"/>
      <c r="EE70" s="1247"/>
      <c r="EF70" s="1247"/>
      <c r="EG70" s="1247"/>
      <c r="EH70" s="1247"/>
      <c r="EI70" s="1247"/>
      <c r="EJ70" s="1247"/>
      <c r="EK70" s="1247"/>
      <c r="EL70" s="1247"/>
      <c r="EM70" s="1247"/>
      <c r="EN70" s="1247"/>
      <c r="EO70" s="1247"/>
      <c r="EP70" s="1247"/>
      <c r="EQ70" s="1247"/>
      <c r="ER70" s="1247"/>
      <c r="ES70" s="1247"/>
      <c r="ET70" s="1247"/>
      <c r="EU70" s="1247"/>
      <c r="EV70" s="1247"/>
      <c r="EW70" s="1247"/>
      <c r="EX70" s="1247"/>
      <c r="EY70" s="1247"/>
      <c r="EZ70" s="1247"/>
      <c r="FA70" s="1247"/>
      <c r="FB70" s="1247"/>
      <c r="FC70" s="1247"/>
      <c r="FD70" s="1247"/>
      <c r="FE70" s="1247"/>
      <c r="FF70" s="1247"/>
      <c r="FG70" s="1247"/>
      <c r="FJ70" s="1452">
        <f t="shared" si="12"/>
        <v>0</v>
      </c>
      <c r="FK70" s="1452">
        <f t="shared" si="13"/>
        <v>0</v>
      </c>
    </row>
    <row r="71" spans="1:167" x14ac:dyDescent="0.2">
      <c r="A71" s="436"/>
      <c r="B71" s="437"/>
      <c r="C71" s="439"/>
      <c r="D71" s="439"/>
      <c r="E71" s="437"/>
      <c r="F71" s="440"/>
      <c r="G71" s="440"/>
      <c r="H71" s="440"/>
      <c r="I71" s="440"/>
      <c r="J71" s="440"/>
      <c r="K71" s="440"/>
      <c r="L71" s="440"/>
      <c r="M71" s="440"/>
      <c r="N71" s="441"/>
      <c r="O71" s="441"/>
      <c r="P71" s="440"/>
      <c r="Q71" s="442"/>
      <c r="R71" s="443"/>
      <c r="S71" s="444"/>
      <c r="T71" s="886"/>
      <c r="U71" s="165"/>
      <c r="V71" s="165"/>
      <c r="W71" s="165"/>
      <c r="X71" s="165"/>
      <c r="Y71" s="165"/>
      <c r="Z71" s="1135"/>
      <c r="AA71" s="165"/>
      <c r="AB71" s="1130"/>
      <c r="AC71" s="165"/>
      <c r="AD71" s="1130"/>
      <c r="AE71" s="165"/>
      <c r="AF71" s="1130"/>
      <c r="AG71" s="165"/>
      <c r="AH71" s="1135"/>
      <c r="AI71" s="165"/>
      <c r="AJ71" s="113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087"/>
      <c r="AV71" s="127"/>
      <c r="AW71" s="1134"/>
      <c r="AX71" s="1091"/>
      <c r="AY71" s="1131"/>
      <c r="AZ71" s="445"/>
      <c r="BA71" s="1131"/>
      <c r="BB71" s="445"/>
      <c r="BC71" s="445"/>
      <c r="BD71" s="445"/>
      <c r="BE71" s="445"/>
      <c r="BF71" s="445"/>
      <c r="BG71" s="445"/>
      <c r="BH71" s="1085"/>
      <c r="BI71" s="445"/>
      <c r="BJ71" s="1084"/>
      <c r="BK71" s="483">
        <f t="shared" si="14"/>
        <v>0</v>
      </c>
      <c r="BL71" s="484">
        <f t="shared" si="15"/>
        <v>0</v>
      </c>
      <c r="BM71" s="485">
        <f t="shared" si="16"/>
        <v>0</v>
      </c>
      <c r="BN71" s="464"/>
      <c r="BO71" s="464"/>
      <c r="BP71" s="127"/>
      <c r="BQ71" s="1496">
        <f t="shared" si="17"/>
        <v>0</v>
      </c>
      <c r="BR71" s="1496">
        <f t="shared" si="18"/>
        <v>0</v>
      </c>
      <c r="BS71" s="280"/>
      <c r="BT71" s="281"/>
      <c r="BU71" s="281"/>
      <c r="BV71" s="446"/>
      <c r="BW71" s="1497">
        <f t="shared" si="5"/>
        <v>0</v>
      </c>
      <c r="BX71" s="1497">
        <f t="shared" si="6"/>
        <v>0</v>
      </c>
      <c r="BY71" s="1497">
        <f t="shared" si="7"/>
        <v>0</v>
      </c>
      <c r="BZ71" s="1497">
        <f t="shared" si="8"/>
        <v>0</v>
      </c>
      <c r="CA71" s="1497">
        <f t="shared" si="9"/>
        <v>0</v>
      </c>
      <c r="CB71" s="1497">
        <f t="shared" si="10"/>
        <v>0</v>
      </c>
      <c r="CD71" s="1450" t="str">
        <f t="shared" si="11"/>
        <v/>
      </c>
      <c r="CF71" s="1247"/>
      <c r="CG71" s="1247"/>
      <c r="CH71" s="1247"/>
      <c r="CI71" s="1247"/>
      <c r="CJ71" s="1247"/>
      <c r="CK71" s="1247"/>
      <c r="CL71" s="1247"/>
      <c r="CM71" s="1247"/>
      <c r="CN71" s="1247"/>
      <c r="CO71" s="1247"/>
      <c r="CP71" s="1247"/>
      <c r="CQ71" s="1247"/>
      <c r="CR71" s="1247"/>
      <c r="CS71" s="1247"/>
      <c r="CT71" s="1247"/>
      <c r="CU71" s="1247"/>
      <c r="CV71" s="1247"/>
      <c r="CW71" s="1247"/>
      <c r="CX71" s="1247"/>
      <c r="CY71" s="1247"/>
      <c r="CZ71" s="1247"/>
      <c r="DA71" s="1247"/>
      <c r="DB71" s="1247"/>
      <c r="DC71" s="1247"/>
      <c r="DD71" s="1247"/>
      <c r="DE71" s="1247"/>
      <c r="DF71" s="1247"/>
      <c r="DG71" s="1247"/>
      <c r="DH71" s="1247"/>
      <c r="DI71" s="1247"/>
      <c r="DJ71" s="1247"/>
      <c r="DK71" s="1247"/>
      <c r="DL71" s="1247"/>
      <c r="DM71" s="1247"/>
      <c r="DN71" s="1247"/>
      <c r="DO71" s="1247"/>
      <c r="DP71" s="1247"/>
      <c r="DQ71" s="1247"/>
      <c r="DR71" s="1247"/>
      <c r="DS71" s="1247"/>
      <c r="DT71" s="1247"/>
      <c r="DU71" s="1247"/>
      <c r="DV71" s="1247"/>
      <c r="DW71" s="1247"/>
      <c r="DX71" s="1247"/>
      <c r="DY71" s="1247"/>
      <c r="DZ71" s="1247"/>
      <c r="EA71" s="1247"/>
      <c r="EB71" s="1247"/>
      <c r="EC71" s="1247"/>
      <c r="ED71" s="1247"/>
      <c r="EE71" s="1247"/>
      <c r="EF71" s="1247"/>
      <c r="EG71" s="1247"/>
      <c r="EH71" s="1247"/>
      <c r="EI71" s="1247"/>
      <c r="EJ71" s="1247"/>
      <c r="EK71" s="1247"/>
      <c r="EL71" s="1247"/>
      <c r="EM71" s="1247"/>
      <c r="EN71" s="1247"/>
      <c r="EO71" s="1247"/>
      <c r="EP71" s="1247"/>
      <c r="EQ71" s="1247"/>
      <c r="ER71" s="1247"/>
      <c r="ES71" s="1247"/>
      <c r="ET71" s="1247"/>
      <c r="EU71" s="1247"/>
      <c r="EV71" s="1247"/>
      <c r="EW71" s="1247"/>
      <c r="EX71" s="1247"/>
      <c r="EY71" s="1247"/>
      <c r="EZ71" s="1247"/>
      <c r="FA71" s="1247"/>
      <c r="FB71" s="1247"/>
      <c r="FC71" s="1247"/>
      <c r="FD71" s="1247"/>
      <c r="FE71" s="1247"/>
      <c r="FF71" s="1247"/>
      <c r="FG71" s="1247"/>
      <c r="FJ71" s="1452">
        <f t="shared" si="12"/>
        <v>0</v>
      </c>
      <c r="FK71" s="1452">
        <f t="shared" si="13"/>
        <v>0</v>
      </c>
    </row>
    <row r="72" spans="1:167" x14ac:dyDescent="0.2">
      <c r="A72" s="436"/>
      <c r="B72" s="437"/>
      <c r="C72" s="439"/>
      <c r="D72" s="439"/>
      <c r="E72" s="437"/>
      <c r="F72" s="440"/>
      <c r="G72" s="440"/>
      <c r="H72" s="440"/>
      <c r="I72" s="440"/>
      <c r="J72" s="440"/>
      <c r="K72" s="440"/>
      <c r="L72" s="440"/>
      <c r="M72" s="440"/>
      <c r="N72" s="441"/>
      <c r="O72" s="441"/>
      <c r="P72" s="440"/>
      <c r="Q72" s="442"/>
      <c r="R72" s="443"/>
      <c r="S72" s="444"/>
      <c r="T72" s="886"/>
      <c r="U72" s="165"/>
      <c r="V72" s="165"/>
      <c r="W72" s="165"/>
      <c r="X72" s="165"/>
      <c r="Y72" s="165"/>
      <c r="Z72" s="1135"/>
      <c r="AA72" s="165"/>
      <c r="AB72" s="1130"/>
      <c r="AC72" s="165"/>
      <c r="AD72" s="1130"/>
      <c r="AE72" s="165"/>
      <c r="AF72" s="1130"/>
      <c r="AG72" s="165"/>
      <c r="AH72" s="1135"/>
      <c r="AI72" s="165"/>
      <c r="AJ72" s="113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087"/>
      <c r="AV72" s="127"/>
      <c r="AW72" s="1134"/>
      <c r="AX72" s="1091"/>
      <c r="AY72" s="1131"/>
      <c r="AZ72" s="445"/>
      <c r="BA72" s="1131"/>
      <c r="BB72" s="445"/>
      <c r="BC72" s="445"/>
      <c r="BD72" s="445"/>
      <c r="BE72" s="445"/>
      <c r="BF72" s="445"/>
      <c r="BG72" s="445"/>
      <c r="BH72" s="1085"/>
      <c r="BI72" s="445"/>
      <c r="BJ72" s="1084"/>
      <c r="BK72" s="483">
        <f t="shared" si="14"/>
        <v>0</v>
      </c>
      <c r="BL72" s="484">
        <f t="shared" si="15"/>
        <v>0</v>
      </c>
      <c r="BM72" s="485">
        <f t="shared" si="16"/>
        <v>0</v>
      </c>
      <c r="BN72" s="464"/>
      <c r="BO72" s="464"/>
      <c r="BP72" s="127"/>
      <c r="BQ72" s="1496">
        <f t="shared" si="17"/>
        <v>0</v>
      </c>
      <c r="BR72" s="1496">
        <f t="shared" si="18"/>
        <v>0</v>
      </c>
      <c r="BS72" s="280"/>
      <c r="BT72" s="281"/>
      <c r="BU72" s="281"/>
      <c r="BV72" s="446"/>
      <c r="BW72" s="1497">
        <f t="shared" si="5"/>
        <v>0</v>
      </c>
      <c r="BX72" s="1497">
        <f t="shared" si="6"/>
        <v>0</v>
      </c>
      <c r="BY72" s="1497">
        <f t="shared" si="7"/>
        <v>0</v>
      </c>
      <c r="BZ72" s="1497">
        <f t="shared" si="8"/>
        <v>0</v>
      </c>
      <c r="CA72" s="1497">
        <f t="shared" si="9"/>
        <v>0</v>
      </c>
      <c r="CB72" s="1497">
        <f t="shared" si="10"/>
        <v>0</v>
      </c>
      <c r="CD72" s="1450" t="str">
        <f t="shared" si="11"/>
        <v/>
      </c>
      <c r="CE72" s="1451"/>
      <c r="CF72" s="1247"/>
      <c r="CG72" s="1247"/>
      <c r="CH72" s="1247"/>
      <c r="CI72" s="1247"/>
      <c r="CJ72" s="1247"/>
      <c r="CK72" s="1247"/>
      <c r="CL72" s="1247"/>
      <c r="CM72" s="1247"/>
      <c r="CN72" s="1247"/>
      <c r="CO72" s="1247"/>
      <c r="CP72" s="1247"/>
      <c r="CQ72" s="1247"/>
      <c r="CR72" s="1247"/>
      <c r="CS72" s="1247"/>
      <c r="CT72" s="1247"/>
      <c r="CU72" s="1247"/>
      <c r="CV72" s="1247"/>
      <c r="CW72" s="1247"/>
      <c r="CX72" s="1247"/>
      <c r="CY72" s="1247"/>
      <c r="CZ72" s="1247"/>
      <c r="DA72" s="1247"/>
      <c r="DB72" s="1247"/>
      <c r="DC72" s="1247"/>
      <c r="DD72" s="1247"/>
      <c r="DE72" s="1247"/>
      <c r="DF72" s="1247"/>
      <c r="DG72" s="1247"/>
      <c r="DH72" s="1247"/>
      <c r="DI72" s="1247"/>
      <c r="DJ72" s="1247"/>
      <c r="DK72" s="1247"/>
      <c r="DL72" s="1247"/>
      <c r="DM72" s="1247"/>
      <c r="DN72" s="1247"/>
      <c r="DO72" s="1247"/>
      <c r="DP72" s="1247"/>
      <c r="DQ72" s="1247"/>
      <c r="DR72" s="1247"/>
      <c r="DS72" s="1247"/>
      <c r="DT72" s="1247"/>
      <c r="DU72" s="1247"/>
      <c r="DV72" s="1247"/>
      <c r="DW72" s="1247"/>
      <c r="DX72" s="1247"/>
      <c r="DY72" s="1247"/>
      <c r="DZ72" s="1247"/>
      <c r="EA72" s="1247"/>
      <c r="EB72" s="1247"/>
      <c r="EC72" s="1247"/>
      <c r="ED72" s="1247"/>
      <c r="EE72" s="1247"/>
      <c r="EF72" s="1247"/>
      <c r="EG72" s="1247"/>
      <c r="EH72" s="1247"/>
      <c r="EI72" s="1247"/>
      <c r="EJ72" s="1247"/>
      <c r="EK72" s="1247"/>
      <c r="EL72" s="1247"/>
      <c r="EM72" s="1247"/>
      <c r="EN72" s="1247"/>
      <c r="EO72" s="1247"/>
      <c r="EP72" s="1247"/>
      <c r="EQ72" s="1247"/>
      <c r="ER72" s="1247"/>
      <c r="ES72" s="1247"/>
      <c r="ET72" s="1247"/>
      <c r="EU72" s="1247"/>
      <c r="EV72" s="1247"/>
      <c r="EW72" s="1247"/>
      <c r="EX72" s="1247"/>
      <c r="EY72" s="1247"/>
      <c r="EZ72" s="1247"/>
      <c r="FA72" s="1247"/>
      <c r="FB72" s="1247"/>
      <c r="FC72" s="1247"/>
      <c r="FD72" s="1247"/>
      <c r="FE72" s="1247"/>
      <c r="FF72" s="1247"/>
      <c r="FG72" s="1247"/>
      <c r="FH72" s="1449"/>
      <c r="FI72" s="1449"/>
      <c r="FJ72" s="1452">
        <f t="shared" si="12"/>
        <v>0</v>
      </c>
      <c r="FK72" s="1452">
        <f t="shared" si="13"/>
        <v>0</v>
      </c>
    </row>
    <row r="73" spans="1:167" x14ac:dyDescent="0.2">
      <c r="A73" s="436"/>
      <c r="B73" s="437"/>
      <c r="C73" s="439"/>
      <c r="D73" s="439"/>
      <c r="E73" s="437"/>
      <c r="F73" s="440"/>
      <c r="G73" s="440"/>
      <c r="H73" s="440"/>
      <c r="I73" s="440"/>
      <c r="J73" s="440"/>
      <c r="K73" s="440"/>
      <c r="L73" s="440"/>
      <c r="M73" s="440"/>
      <c r="N73" s="441"/>
      <c r="O73" s="441"/>
      <c r="P73" s="440"/>
      <c r="Q73" s="442"/>
      <c r="R73" s="443"/>
      <c r="S73" s="444"/>
      <c r="T73" s="886"/>
      <c r="U73" s="165"/>
      <c r="V73" s="165"/>
      <c r="W73" s="165"/>
      <c r="X73" s="165"/>
      <c r="Y73" s="165"/>
      <c r="Z73" s="1135"/>
      <c r="AA73" s="165"/>
      <c r="AB73" s="1130"/>
      <c r="AC73" s="165"/>
      <c r="AD73" s="1130"/>
      <c r="AE73" s="165"/>
      <c r="AF73" s="1130"/>
      <c r="AG73" s="165"/>
      <c r="AH73" s="1135"/>
      <c r="AI73" s="165"/>
      <c r="AJ73" s="113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087"/>
      <c r="AV73" s="127"/>
      <c r="AW73" s="1134"/>
      <c r="AX73" s="1091"/>
      <c r="AY73" s="1131"/>
      <c r="AZ73" s="445"/>
      <c r="BA73" s="1131"/>
      <c r="BB73" s="445"/>
      <c r="BC73" s="445"/>
      <c r="BD73" s="445"/>
      <c r="BE73" s="445"/>
      <c r="BF73" s="445"/>
      <c r="BG73" s="445"/>
      <c r="BH73" s="1085"/>
      <c r="BI73" s="445"/>
      <c r="BJ73" s="1084"/>
      <c r="BK73" s="483">
        <f t="shared" si="14"/>
        <v>0</v>
      </c>
      <c r="BL73" s="484">
        <f t="shared" si="15"/>
        <v>0</v>
      </c>
      <c r="BM73" s="485">
        <f t="shared" si="16"/>
        <v>0</v>
      </c>
      <c r="BN73" s="464"/>
      <c r="BO73" s="464"/>
      <c r="BP73" s="127"/>
      <c r="BQ73" s="1496">
        <f t="shared" si="17"/>
        <v>0</v>
      </c>
      <c r="BR73" s="1496">
        <f t="shared" si="18"/>
        <v>0</v>
      </c>
      <c r="BS73" s="280"/>
      <c r="BT73" s="281"/>
      <c r="BU73" s="281"/>
      <c r="BV73" s="446"/>
      <c r="BW73" s="1497">
        <f t="shared" si="5"/>
        <v>0</v>
      </c>
      <c r="BX73" s="1497">
        <f t="shared" si="6"/>
        <v>0</v>
      </c>
      <c r="BY73" s="1497">
        <f t="shared" si="7"/>
        <v>0</v>
      </c>
      <c r="BZ73" s="1497">
        <f t="shared" si="8"/>
        <v>0</v>
      </c>
      <c r="CA73" s="1497">
        <f t="shared" si="9"/>
        <v>0</v>
      </c>
      <c r="CB73" s="1497">
        <f t="shared" si="10"/>
        <v>0</v>
      </c>
      <c r="CD73" s="1450" t="str">
        <f t="shared" si="11"/>
        <v/>
      </c>
      <c r="CE73" s="1451"/>
      <c r="CF73" s="1247"/>
      <c r="CG73" s="1247"/>
      <c r="CH73" s="1247"/>
      <c r="CI73" s="1247"/>
      <c r="CJ73" s="1247"/>
      <c r="CK73" s="1247"/>
      <c r="CL73" s="1247"/>
      <c r="CM73" s="1247"/>
      <c r="CN73" s="1247"/>
      <c r="CO73" s="1247"/>
      <c r="CP73" s="1247"/>
      <c r="CQ73" s="1247"/>
      <c r="CR73" s="1247"/>
      <c r="CS73" s="1247"/>
      <c r="CT73" s="1247"/>
      <c r="CU73" s="1247"/>
      <c r="CV73" s="1247"/>
      <c r="CW73" s="1247"/>
      <c r="CX73" s="1247"/>
      <c r="CY73" s="1247"/>
      <c r="CZ73" s="1247"/>
      <c r="DA73" s="1247"/>
      <c r="DB73" s="1247"/>
      <c r="DC73" s="1247"/>
      <c r="DD73" s="1247"/>
      <c r="DE73" s="1247"/>
      <c r="DF73" s="1247"/>
      <c r="DG73" s="1247"/>
      <c r="DH73" s="1247"/>
      <c r="DI73" s="1247"/>
      <c r="DJ73" s="1247"/>
      <c r="DK73" s="1247"/>
      <c r="DL73" s="1247"/>
      <c r="DM73" s="1247"/>
      <c r="DN73" s="1247"/>
      <c r="DO73" s="1247"/>
      <c r="DP73" s="1247"/>
      <c r="DQ73" s="1247"/>
      <c r="DR73" s="1247"/>
      <c r="DS73" s="1247"/>
      <c r="DT73" s="1247"/>
      <c r="DU73" s="1247"/>
      <c r="DV73" s="1247"/>
      <c r="DW73" s="1247"/>
      <c r="DX73" s="1247"/>
      <c r="DY73" s="1247"/>
      <c r="DZ73" s="1247"/>
      <c r="EA73" s="1247"/>
      <c r="EB73" s="1247"/>
      <c r="EC73" s="1247"/>
      <c r="ED73" s="1247"/>
      <c r="EE73" s="1247"/>
      <c r="EF73" s="1247"/>
      <c r="EG73" s="1247"/>
      <c r="EH73" s="1247"/>
      <c r="EI73" s="1247"/>
      <c r="EJ73" s="1247"/>
      <c r="EK73" s="1247"/>
      <c r="EL73" s="1247"/>
      <c r="EM73" s="1247"/>
      <c r="EN73" s="1247"/>
      <c r="EO73" s="1247"/>
      <c r="EP73" s="1247"/>
      <c r="EQ73" s="1247"/>
      <c r="ER73" s="1247"/>
      <c r="ES73" s="1247"/>
      <c r="ET73" s="1247"/>
      <c r="EU73" s="1247"/>
      <c r="EV73" s="1247"/>
      <c r="EW73" s="1247"/>
      <c r="EX73" s="1247"/>
      <c r="EY73" s="1247"/>
      <c r="EZ73" s="1247"/>
      <c r="FA73" s="1247"/>
      <c r="FB73" s="1247"/>
      <c r="FC73" s="1247"/>
      <c r="FD73" s="1247"/>
      <c r="FE73" s="1247"/>
      <c r="FF73" s="1247"/>
      <c r="FG73" s="1247"/>
      <c r="FH73" s="1449"/>
      <c r="FI73" s="1449"/>
      <c r="FJ73" s="1452">
        <f t="shared" si="12"/>
        <v>0</v>
      </c>
      <c r="FK73" s="1452">
        <f t="shared" si="13"/>
        <v>0</v>
      </c>
    </row>
    <row r="74" spans="1:167" x14ac:dyDescent="0.2">
      <c r="A74" s="436"/>
      <c r="B74" s="437"/>
      <c r="C74" s="439"/>
      <c r="D74" s="439"/>
      <c r="E74" s="437"/>
      <c r="F74" s="440"/>
      <c r="G74" s="440"/>
      <c r="H74" s="440"/>
      <c r="I74" s="440"/>
      <c r="J74" s="440"/>
      <c r="K74" s="440"/>
      <c r="L74" s="440"/>
      <c r="M74" s="440"/>
      <c r="N74" s="441"/>
      <c r="O74" s="441"/>
      <c r="P74" s="440"/>
      <c r="Q74" s="442"/>
      <c r="R74" s="443"/>
      <c r="S74" s="444"/>
      <c r="T74" s="886"/>
      <c r="U74" s="165"/>
      <c r="V74" s="165"/>
      <c r="W74" s="165"/>
      <c r="X74" s="165"/>
      <c r="Y74" s="165"/>
      <c r="Z74" s="1135"/>
      <c r="AA74" s="165"/>
      <c r="AB74" s="1130"/>
      <c r="AC74" s="165"/>
      <c r="AD74" s="1130"/>
      <c r="AE74" s="165"/>
      <c r="AF74" s="1130"/>
      <c r="AG74" s="165"/>
      <c r="AH74" s="1135"/>
      <c r="AI74" s="165"/>
      <c r="AJ74" s="113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088"/>
      <c r="AV74" s="127"/>
      <c r="AW74" s="1134"/>
      <c r="AX74" s="1091"/>
      <c r="AY74" s="1131"/>
      <c r="AZ74" s="445"/>
      <c r="BA74" s="1131"/>
      <c r="BB74" s="445"/>
      <c r="BC74" s="445"/>
      <c r="BD74" s="445"/>
      <c r="BE74" s="445"/>
      <c r="BF74" s="445"/>
      <c r="BG74" s="445"/>
      <c r="BH74" s="1085"/>
      <c r="BI74" s="445"/>
      <c r="BJ74" s="1084"/>
      <c r="BK74" s="483">
        <f t="shared" si="14"/>
        <v>0</v>
      </c>
      <c r="BL74" s="484">
        <f t="shared" si="15"/>
        <v>0</v>
      </c>
      <c r="BM74" s="485">
        <f t="shared" si="16"/>
        <v>0</v>
      </c>
      <c r="BN74" s="464"/>
      <c r="BO74" s="464"/>
      <c r="BP74" s="127"/>
      <c r="BQ74" s="1496">
        <f t="shared" si="17"/>
        <v>0</v>
      </c>
      <c r="BR74" s="1496">
        <f t="shared" si="18"/>
        <v>0</v>
      </c>
      <c r="BS74" s="280"/>
      <c r="BT74" s="281"/>
      <c r="BU74" s="281"/>
      <c r="BV74" s="446"/>
      <c r="BW74" s="1497">
        <f t="shared" si="5"/>
        <v>0</v>
      </c>
      <c r="BX74" s="1497">
        <f t="shared" si="6"/>
        <v>0</v>
      </c>
      <c r="BY74" s="1497">
        <f t="shared" si="7"/>
        <v>0</v>
      </c>
      <c r="BZ74" s="1497">
        <f t="shared" si="8"/>
        <v>0</v>
      </c>
      <c r="CA74" s="1497">
        <f t="shared" si="9"/>
        <v>0</v>
      </c>
      <c r="CB74" s="1497">
        <f t="shared" si="10"/>
        <v>0</v>
      </c>
      <c r="CD74" s="1450" t="str">
        <f t="shared" si="11"/>
        <v/>
      </c>
      <c r="CE74" s="1451"/>
      <c r="CF74" s="1247"/>
      <c r="CG74" s="1247"/>
      <c r="CH74" s="1247"/>
      <c r="CI74" s="1247"/>
      <c r="CJ74" s="1247"/>
      <c r="CK74" s="1247"/>
      <c r="CL74" s="1247"/>
      <c r="CM74" s="1247"/>
      <c r="CN74" s="1247"/>
      <c r="CO74" s="1247"/>
      <c r="CP74" s="1247"/>
      <c r="CQ74" s="1247"/>
      <c r="CR74" s="1247"/>
      <c r="CS74" s="1247"/>
      <c r="CT74" s="1247"/>
      <c r="CU74" s="1247"/>
      <c r="CV74" s="1247"/>
      <c r="CW74" s="1247"/>
      <c r="CX74" s="1247"/>
      <c r="CY74" s="1247"/>
      <c r="CZ74" s="1247"/>
      <c r="DA74" s="1247"/>
      <c r="DB74" s="1247"/>
      <c r="DC74" s="1247"/>
      <c r="DD74" s="1247"/>
      <c r="DE74" s="1247"/>
      <c r="DF74" s="1247"/>
      <c r="DG74" s="1247"/>
      <c r="DH74" s="1247"/>
      <c r="DI74" s="1247"/>
      <c r="DJ74" s="1247"/>
      <c r="DK74" s="1247"/>
      <c r="DL74" s="1247"/>
      <c r="DM74" s="1247"/>
      <c r="DN74" s="1247"/>
      <c r="DO74" s="1247"/>
      <c r="DP74" s="1247"/>
      <c r="DQ74" s="1247"/>
      <c r="DR74" s="1247"/>
      <c r="DS74" s="1247"/>
      <c r="DT74" s="1247"/>
      <c r="DU74" s="1247"/>
      <c r="DV74" s="1247"/>
      <c r="DW74" s="1247"/>
      <c r="DX74" s="1247"/>
      <c r="DY74" s="1247"/>
      <c r="DZ74" s="1247"/>
      <c r="EA74" s="1247"/>
      <c r="EB74" s="1247"/>
      <c r="EC74" s="1247"/>
      <c r="ED74" s="1247"/>
      <c r="EE74" s="1247"/>
      <c r="EF74" s="1247"/>
      <c r="EG74" s="1247"/>
      <c r="EH74" s="1247"/>
      <c r="EI74" s="1247"/>
      <c r="EJ74" s="1247"/>
      <c r="EK74" s="1247"/>
      <c r="EL74" s="1247"/>
      <c r="EM74" s="1247"/>
      <c r="EN74" s="1247"/>
      <c r="EO74" s="1247"/>
      <c r="EP74" s="1247"/>
      <c r="EQ74" s="1247"/>
      <c r="ER74" s="1247"/>
      <c r="ES74" s="1247"/>
      <c r="ET74" s="1247"/>
      <c r="EU74" s="1247"/>
      <c r="EV74" s="1247"/>
      <c r="EW74" s="1247"/>
      <c r="EX74" s="1247"/>
      <c r="EY74" s="1247"/>
      <c r="EZ74" s="1247"/>
      <c r="FA74" s="1247"/>
      <c r="FB74" s="1247"/>
      <c r="FC74" s="1247"/>
      <c r="FD74" s="1247"/>
      <c r="FE74" s="1247"/>
      <c r="FF74" s="1247"/>
      <c r="FG74" s="1247"/>
      <c r="FH74" s="1449"/>
      <c r="FI74" s="1449"/>
      <c r="FJ74" s="1452">
        <f t="shared" si="12"/>
        <v>0</v>
      </c>
      <c r="FK74" s="1452">
        <f t="shared" si="13"/>
        <v>0</v>
      </c>
    </row>
    <row r="75" spans="1:167" x14ac:dyDescent="0.2">
      <c r="A75" s="436"/>
      <c r="B75" s="437"/>
      <c r="C75" s="439"/>
      <c r="D75" s="439"/>
      <c r="E75" s="437"/>
      <c r="F75" s="440"/>
      <c r="G75" s="440"/>
      <c r="H75" s="440"/>
      <c r="I75" s="440"/>
      <c r="J75" s="440"/>
      <c r="K75" s="440"/>
      <c r="L75" s="440"/>
      <c r="M75" s="440"/>
      <c r="N75" s="441"/>
      <c r="O75" s="441"/>
      <c r="P75" s="440"/>
      <c r="Q75" s="442"/>
      <c r="R75" s="443"/>
      <c r="S75" s="444"/>
      <c r="T75" s="886"/>
      <c r="U75" s="165"/>
      <c r="V75" s="165"/>
      <c r="W75" s="165"/>
      <c r="X75" s="165"/>
      <c r="Y75" s="165"/>
      <c r="Z75" s="1135"/>
      <c r="AA75" s="165"/>
      <c r="AB75" s="1130"/>
      <c r="AC75" s="165"/>
      <c r="AD75" s="1130"/>
      <c r="AE75" s="165"/>
      <c r="AF75" s="1130"/>
      <c r="AG75" s="165"/>
      <c r="AH75" s="1135"/>
      <c r="AI75" s="165"/>
      <c r="AJ75" s="113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087"/>
      <c r="AV75" s="127"/>
      <c r="AW75" s="1134"/>
      <c r="AX75" s="1091"/>
      <c r="AY75" s="1131"/>
      <c r="AZ75" s="445"/>
      <c r="BA75" s="1131"/>
      <c r="BB75" s="445"/>
      <c r="BC75" s="445"/>
      <c r="BD75" s="445"/>
      <c r="BE75" s="445"/>
      <c r="BF75" s="445"/>
      <c r="BG75" s="445"/>
      <c r="BH75" s="1085"/>
      <c r="BI75" s="445"/>
      <c r="BJ75" s="1084"/>
      <c r="BK75" s="483">
        <f t="shared" si="14"/>
        <v>0</v>
      </c>
      <c r="BL75" s="484">
        <f t="shared" si="15"/>
        <v>0</v>
      </c>
      <c r="BM75" s="485">
        <f t="shared" si="16"/>
        <v>0</v>
      </c>
      <c r="BN75" s="464"/>
      <c r="BO75" s="464"/>
      <c r="BP75" s="127"/>
      <c r="BQ75" s="1496">
        <f t="shared" si="17"/>
        <v>0</v>
      </c>
      <c r="BR75" s="1496">
        <f t="shared" si="18"/>
        <v>0</v>
      </c>
      <c r="BS75" s="280"/>
      <c r="BT75" s="281"/>
      <c r="BU75" s="281"/>
      <c r="BV75" s="446"/>
      <c r="BW75" s="1497">
        <f t="shared" si="5"/>
        <v>0</v>
      </c>
      <c r="BX75" s="1497">
        <f t="shared" si="6"/>
        <v>0</v>
      </c>
      <c r="BY75" s="1497">
        <f t="shared" si="7"/>
        <v>0</v>
      </c>
      <c r="BZ75" s="1497">
        <f t="shared" si="8"/>
        <v>0</v>
      </c>
      <c r="CA75" s="1497">
        <f t="shared" si="9"/>
        <v>0</v>
      </c>
      <c r="CB75" s="1497">
        <f t="shared" si="10"/>
        <v>0</v>
      </c>
      <c r="CD75" s="1450" t="str">
        <f t="shared" si="11"/>
        <v/>
      </c>
      <c r="CE75" s="1451"/>
      <c r="CF75" s="1247"/>
      <c r="CG75" s="1247"/>
      <c r="CH75" s="1247"/>
      <c r="CI75" s="1247"/>
      <c r="CJ75" s="1247"/>
      <c r="CK75" s="1247"/>
      <c r="CL75" s="1247"/>
      <c r="CM75" s="1247"/>
      <c r="CN75" s="1247"/>
      <c r="CO75" s="1247"/>
      <c r="CP75" s="1247"/>
      <c r="CQ75" s="1247"/>
      <c r="CR75" s="1247"/>
      <c r="CS75" s="1247"/>
      <c r="CT75" s="1247"/>
      <c r="CU75" s="1247"/>
      <c r="CV75" s="1247"/>
      <c r="CW75" s="1247"/>
      <c r="CX75" s="1247"/>
      <c r="CY75" s="1247"/>
      <c r="CZ75" s="1247"/>
      <c r="DA75" s="1247"/>
      <c r="DB75" s="1247"/>
      <c r="DC75" s="1247"/>
      <c r="DD75" s="1247"/>
      <c r="DE75" s="1247"/>
      <c r="DF75" s="1247"/>
      <c r="DG75" s="1247"/>
      <c r="DH75" s="1247"/>
      <c r="DI75" s="1247"/>
      <c r="DJ75" s="1247"/>
      <c r="DK75" s="1247"/>
      <c r="DL75" s="1247"/>
      <c r="DM75" s="1247"/>
      <c r="DN75" s="1247"/>
      <c r="DO75" s="1247"/>
      <c r="DP75" s="1247"/>
      <c r="DQ75" s="1247"/>
      <c r="DR75" s="1247"/>
      <c r="DS75" s="1247"/>
      <c r="DT75" s="1247"/>
      <c r="DU75" s="1247"/>
      <c r="DV75" s="1247"/>
      <c r="DW75" s="1247"/>
      <c r="DX75" s="1247"/>
      <c r="DY75" s="1247"/>
      <c r="DZ75" s="1247"/>
      <c r="EA75" s="1247"/>
      <c r="EB75" s="1247"/>
      <c r="EC75" s="1247"/>
      <c r="ED75" s="1247"/>
      <c r="EE75" s="1247"/>
      <c r="EF75" s="1247"/>
      <c r="EG75" s="1247"/>
      <c r="EH75" s="1247"/>
      <c r="EI75" s="1247"/>
      <c r="EJ75" s="1247"/>
      <c r="EK75" s="1247"/>
      <c r="EL75" s="1247"/>
      <c r="EM75" s="1247"/>
      <c r="EN75" s="1247"/>
      <c r="EO75" s="1247"/>
      <c r="EP75" s="1247"/>
      <c r="EQ75" s="1247"/>
      <c r="ER75" s="1247"/>
      <c r="ES75" s="1247"/>
      <c r="ET75" s="1247"/>
      <c r="EU75" s="1247"/>
      <c r="EV75" s="1247"/>
      <c r="EW75" s="1247"/>
      <c r="EX75" s="1247"/>
      <c r="EY75" s="1247"/>
      <c r="EZ75" s="1247"/>
      <c r="FA75" s="1247"/>
      <c r="FB75" s="1247"/>
      <c r="FC75" s="1247"/>
      <c r="FD75" s="1247"/>
      <c r="FE75" s="1247"/>
      <c r="FF75" s="1247"/>
      <c r="FG75" s="1247"/>
      <c r="FH75" s="1449"/>
      <c r="FI75" s="1449"/>
      <c r="FJ75" s="1452">
        <f t="shared" si="12"/>
        <v>0</v>
      </c>
      <c r="FK75" s="1452">
        <f t="shared" si="13"/>
        <v>0</v>
      </c>
    </row>
    <row r="76" spans="1:167" x14ac:dyDescent="0.2">
      <c r="A76" s="436"/>
      <c r="B76" s="437"/>
      <c r="C76" s="439"/>
      <c r="D76" s="439"/>
      <c r="E76" s="437"/>
      <c r="F76" s="440"/>
      <c r="G76" s="440"/>
      <c r="H76" s="440"/>
      <c r="I76" s="440"/>
      <c r="J76" s="440"/>
      <c r="K76" s="440"/>
      <c r="L76" s="440"/>
      <c r="M76" s="440"/>
      <c r="N76" s="441"/>
      <c r="O76" s="441"/>
      <c r="P76" s="440"/>
      <c r="Q76" s="442"/>
      <c r="R76" s="443"/>
      <c r="S76" s="444"/>
      <c r="T76" s="886"/>
      <c r="U76" s="165"/>
      <c r="V76" s="165"/>
      <c r="W76" s="165"/>
      <c r="X76" s="165"/>
      <c r="Y76" s="165"/>
      <c r="Z76" s="1135"/>
      <c r="AA76" s="165"/>
      <c r="AB76" s="1130"/>
      <c r="AC76" s="165"/>
      <c r="AD76" s="1130"/>
      <c r="AE76" s="165"/>
      <c r="AF76" s="1130"/>
      <c r="AG76" s="165"/>
      <c r="AH76" s="1135"/>
      <c r="AI76" s="165"/>
      <c r="AJ76" s="113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088"/>
      <c r="AV76" s="127"/>
      <c r="AW76" s="1134"/>
      <c r="AX76" s="1091"/>
      <c r="AY76" s="1131"/>
      <c r="AZ76" s="445"/>
      <c r="BA76" s="1131"/>
      <c r="BB76" s="445"/>
      <c r="BC76" s="445"/>
      <c r="BD76" s="445"/>
      <c r="BE76" s="445"/>
      <c r="BF76" s="445"/>
      <c r="BG76" s="445"/>
      <c r="BH76" s="1085"/>
      <c r="BI76" s="445"/>
      <c r="BJ76" s="1084"/>
      <c r="BK76" s="483">
        <f t="shared" si="14"/>
        <v>0</v>
      </c>
      <c r="BL76" s="484">
        <f t="shared" si="15"/>
        <v>0</v>
      </c>
      <c r="BM76" s="485">
        <f t="shared" si="16"/>
        <v>0</v>
      </c>
      <c r="BN76" s="464"/>
      <c r="BO76" s="464"/>
      <c r="BP76" s="127"/>
      <c r="BQ76" s="1496">
        <f t="shared" si="17"/>
        <v>0</v>
      </c>
      <c r="BR76" s="1496">
        <f t="shared" si="18"/>
        <v>0</v>
      </c>
      <c r="BS76" s="280"/>
      <c r="BT76" s="281"/>
      <c r="BU76" s="281"/>
      <c r="BV76" s="446"/>
      <c r="BW76" s="1497">
        <f t="shared" si="5"/>
        <v>0</v>
      </c>
      <c r="BX76" s="1497">
        <f t="shared" si="6"/>
        <v>0</v>
      </c>
      <c r="BY76" s="1497">
        <f t="shared" si="7"/>
        <v>0</v>
      </c>
      <c r="BZ76" s="1497">
        <f t="shared" si="8"/>
        <v>0</v>
      </c>
      <c r="CA76" s="1497">
        <f t="shared" si="9"/>
        <v>0</v>
      </c>
      <c r="CB76" s="1497">
        <f t="shared" si="10"/>
        <v>0</v>
      </c>
      <c r="CD76" s="1450" t="str">
        <f t="shared" si="11"/>
        <v/>
      </c>
      <c r="CF76" s="1247"/>
      <c r="CG76" s="1247"/>
      <c r="CH76" s="1247"/>
      <c r="CI76" s="1247"/>
      <c r="CJ76" s="1247"/>
      <c r="CK76" s="1247"/>
      <c r="CL76" s="1247"/>
      <c r="CM76" s="1247"/>
      <c r="CN76" s="1247"/>
      <c r="CO76" s="1247"/>
      <c r="CP76" s="1247"/>
      <c r="CQ76" s="1247"/>
      <c r="CR76" s="1247"/>
      <c r="CS76" s="1247"/>
      <c r="CT76" s="1247"/>
      <c r="CU76" s="1247"/>
      <c r="CV76" s="1247"/>
      <c r="CW76" s="1247"/>
      <c r="CX76" s="1247"/>
      <c r="CY76" s="1247"/>
      <c r="CZ76" s="1247"/>
      <c r="DA76" s="1247"/>
      <c r="DB76" s="1247"/>
      <c r="DC76" s="1247"/>
      <c r="DD76" s="1247"/>
      <c r="DE76" s="1247"/>
      <c r="DF76" s="1247"/>
      <c r="DG76" s="1247"/>
      <c r="DH76" s="1247"/>
      <c r="DI76" s="1247"/>
      <c r="DJ76" s="1247"/>
      <c r="DK76" s="1247"/>
      <c r="DL76" s="1247"/>
      <c r="DM76" s="1247"/>
      <c r="DN76" s="1247"/>
      <c r="DO76" s="1247"/>
      <c r="DP76" s="1247"/>
      <c r="DQ76" s="1247"/>
      <c r="DR76" s="1247"/>
      <c r="DS76" s="1247"/>
      <c r="DT76" s="1247"/>
      <c r="DU76" s="1247"/>
      <c r="DV76" s="1247"/>
      <c r="DW76" s="1247"/>
      <c r="DX76" s="1247"/>
      <c r="DY76" s="1247"/>
      <c r="DZ76" s="1247"/>
      <c r="EA76" s="1247"/>
      <c r="EB76" s="1247"/>
      <c r="EC76" s="1247"/>
      <c r="ED76" s="1247"/>
      <c r="EE76" s="1247"/>
      <c r="EF76" s="1247"/>
      <c r="EG76" s="1247"/>
      <c r="EH76" s="1247"/>
      <c r="EI76" s="1247"/>
      <c r="EJ76" s="1247"/>
      <c r="EK76" s="1247"/>
      <c r="EL76" s="1247"/>
      <c r="EM76" s="1247"/>
      <c r="EN76" s="1247"/>
      <c r="EO76" s="1247"/>
      <c r="EP76" s="1247"/>
      <c r="EQ76" s="1247"/>
      <c r="ER76" s="1247"/>
      <c r="ES76" s="1247"/>
      <c r="ET76" s="1247"/>
      <c r="EU76" s="1247"/>
      <c r="EV76" s="1247"/>
      <c r="EW76" s="1247"/>
      <c r="EX76" s="1247"/>
      <c r="EY76" s="1247"/>
      <c r="EZ76" s="1247"/>
      <c r="FA76" s="1247"/>
      <c r="FB76" s="1247"/>
      <c r="FC76" s="1247"/>
      <c r="FD76" s="1247"/>
      <c r="FE76" s="1247"/>
      <c r="FF76" s="1247"/>
      <c r="FG76" s="1247"/>
      <c r="FJ76" s="1452">
        <f t="shared" si="12"/>
        <v>0</v>
      </c>
      <c r="FK76" s="1452">
        <f t="shared" si="13"/>
        <v>0</v>
      </c>
    </row>
    <row r="77" spans="1:167" x14ac:dyDescent="0.2">
      <c r="A77" s="436"/>
      <c r="B77" s="437"/>
      <c r="C77" s="439"/>
      <c r="D77" s="439"/>
      <c r="E77" s="437"/>
      <c r="F77" s="440"/>
      <c r="G77" s="440"/>
      <c r="H77" s="440"/>
      <c r="I77" s="440"/>
      <c r="J77" s="440"/>
      <c r="K77" s="440"/>
      <c r="L77" s="440"/>
      <c r="M77" s="440"/>
      <c r="N77" s="441"/>
      <c r="O77" s="441"/>
      <c r="P77" s="440"/>
      <c r="Q77" s="442"/>
      <c r="R77" s="443"/>
      <c r="S77" s="444"/>
      <c r="T77" s="886"/>
      <c r="U77" s="165"/>
      <c r="V77" s="165"/>
      <c r="W77" s="165"/>
      <c r="X77" s="165"/>
      <c r="Y77" s="165"/>
      <c r="Z77" s="1135"/>
      <c r="AA77" s="165"/>
      <c r="AB77" s="1130"/>
      <c r="AC77" s="165"/>
      <c r="AD77" s="1130"/>
      <c r="AE77" s="165"/>
      <c r="AF77" s="1130"/>
      <c r="AG77" s="165"/>
      <c r="AH77" s="1135"/>
      <c r="AI77" s="165"/>
      <c r="AJ77" s="113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087"/>
      <c r="AV77" s="127"/>
      <c r="AW77" s="1134"/>
      <c r="AX77" s="1091"/>
      <c r="AY77" s="1131"/>
      <c r="AZ77" s="445"/>
      <c r="BA77" s="1131"/>
      <c r="BB77" s="445"/>
      <c r="BC77" s="445"/>
      <c r="BD77" s="445"/>
      <c r="BE77" s="445"/>
      <c r="BF77" s="445"/>
      <c r="BG77" s="445"/>
      <c r="BH77" s="1085"/>
      <c r="BI77" s="445"/>
      <c r="BJ77" s="1084"/>
      <c r="BK77" s="483">
        <f t="shared" si="14"/>
        <v>0</v>
      </c>
      <c r="BL77" s="484">
        <f t="shared" si="15"/>
        <v>0</v>
      </c>
      <c r="BM77" s="485">
        <f t="shared" si="16"/>
        <v>0</v>
      </c>
      <c r="BN77" s="464"/>
      <c r="BO77" s="464"/>
      <c r="BP77" s="127"/>
      <c r="BQ77" s="1496">
        <f t="shared" si="17"/>
        <v>0</v>
      </c>
      <c r="BR77" s="1496">
        <f t="shared" si="18"/>
        <v>0</v>
      </c>
      <c r="BS77" s="280"/>
      <c r="BT77" s="281"/>
      <c r="BU77" s="281"/>
      <c r="BV77" s="446"/>
      <c r="BW77" s="1497">
        <f t="shared" si="5"/>
        <v>0</v>
      </c>
      <c r="BX77" s="1497">
        <f t="shared" si="6"/>
        <v>0</v>
      </c>
      <c r="BY77" s="1497">
        <f t="shared" si="7"/>
        <v>0</v>
      </c>
      <c r="BZ77" s="1497">
        <f t="shared" si="8"/>
        <v>0</v>
      </c>
      <c r="CA77" s="1497">
        <f t="shared" si="9"/>
        <v>0</v>
      </c>
      <c r="CB77" s="1497">
        <f t="shared" si="10"/>
        <v>0</v>
      </c>
      <c r="CD77" s="1450" t="str">
        <f t="shared" si="11"/>
        <v/>
      </c>
      <c r="CF77" s="1247"/>
      <c r="CG77" s="1247"/>
      <c r="CH77" s="1247"/>
      <c r="CI77" s="1247"/>
      <c r="CJ77" s="1247"/>
      <c r="CK77" s="1247"/>
      <c r="CL77" s="1247"/>
      <c r="CM77" s="1247"/>
      <c r="CN77" s="1247"/>
      <c r="CO77" s="1247"/>
      <c r="CP77" s="1247"/>
      <c r="CQ77" s="1247"/>
      <c r="CR77" s="1247"/>
      <c r="CS77" s="1247"/>
      <c r="CT77" s="1247"/>
      <c r="CU77" s="1247"/>
      <c r="CV77" s="1247"/>
      <c r="CW77" s="1247"/>
      <c r="CX77" s="1247"/>
      <c r="CY77" s="1247"/>
      <c r="CZ77" s="1247"/>
      <c r="DA77" s="1247"/>
      <c r="DB77" s="1247"/>
      <c r="DC77" s="1247"/>
      <c r="DD77" s="1247"/>
      <c r="DE77" s="1247"/>
      <c r="DF77" s="1247"/>
      <c r="DG77" s="1247"/>
      <c r="DH77" s="1247"/>
      <c r="DI77" s="1247"/>
      <c r="DJ77" s="1247"/>
      <c r="DK77" s="1247"/>
      <c r="DL77" s="1247"/>
      <c r="DM77" s="1247"/>
      <c r="DN77" s="1247"/>
      <c r="DO77" s="1247"/>
      <c r="DP77" s="1247"/>
      <c r="DQ77" s="1247"/>
      <c r="DR77" s="1247"/>
      <c r="DS77" s="1247"/>
      <c r="DT77" s="1247"/>
      <c r="DU77" s="1247"/>
      <c r="DV77" s="1247"/>
      <c r="DW77" s="1247"/>
      <c r="DX77" s="1247"/>
      <c r="DY77" s="1247"/>
      <c r="DZ77" s="1247"/>
      <c r="EA77" s="1247"/>
      <c r="EB77" s="1247"/>
      <c r="EC77" s="1247"/>
      <c r="ED77" s="1247"/>
      <c r="EE77" s="1247"/>
      <c r="EF77" s="1247"/>
      <c r="EG77" s="1247"/>
      <c r="EH77" s="1247"/>
      <c r="EI77" s="1247"/>
      <c r="EJ77" s="1247"/>
      <c r="EK77" s="1247"/>
      <c r="EL77" s="1247"/>
      <c r="EM77" s="1247"/>
      <c r="EN77" s="1247"/>
      <c r="EO77" s="1247"/>
      <c r="EP77" s="1247"/>
      <c r="EQ77" s="1247"/>
      <c r="ER77" s="1247"/>
      <c r="ES77" s="1247"/>
      <c r="ET77" s="1247"/>
      <c r="EU77" s="1247"/>
      <c r="EV77" s="1247"/>
      <c r="EW77" s="1247"/>
      <c r="EX77" s="1247"/>
      <c r="EY77" s="1247"/>
      <c r="EZ77" s="1247"/>
      <c r="FA77" s="1247"/>
      <c r="FB77" s="1247"/>
      <c r="FC77" s="1247"/>
      <c r="FD77" s="1247"/>
      <c r="FE77" s="1247"/>
      <c r="FF77" s="1247"/>
      <c r="FG77" s="1247"/>
      <c r="FJ77" s="1452">
        <f t="shared" si="12"/>
        <v>0</v>
      </c>
      <c r="FK77" s="1452">
        <f t="shared" si="13"/>
        <v>0</v>
      </c>
    </row>
    <row r="78" spans="1:167" x14ac:dyDescent="0.2">
      <c r="A78" s="436"/>
      <c r="B78" s="437"/>
      <c r="C78" s="439"/>
      <c r="D78" s="439"/>
      <c r="E78" s="437"/>
      <c r="F78" s="440"/>
      <c r="G78" s="440"/>
      <c r="H78" s="440"/>
      <c r="I78" s="440"/>
      <c r="J78" s="440"/>
      <c r="K78" s="440"/>
      <c r="L78" s="440"/>
      <c r="M78" s="440"/>
      <c r="N78" s="441"/>
      <c r="O78" s="441"/>
      <c r="P78" s="440"/>
      <c r="Q78" s="442"/>
      <c r="R78" s="443"/>
      <c r="S78" s="444"/>
      <c r="T78" s="886"/>
      <c r="U78" s="165"/>
      <c r="V78" s="165"/>
      <c r="W78" s="165"/>
      <c r="X78" s="165"/>
      <c r="Y78" s="165"/>
      <c r="Z78" s="1135"/>
      <c r="AA78" s="165"/>
      <c r="AB78" s="1130"/>
      <c r="AC78" s="165"/>
      <c r="AD78" s="1130"/>
      <c r="AE78" s="165"/>
      <c r="AF78" s="1130"/>
      <c r="AG78" s="165"/>
      <c r="AH78" s="1135"/>
      <c r="AI78" s="165"/>
      <c r="AJ78" s="113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088"/>
      <c r="AV78" s="127"/>
      <c r="AW78" s="1134"/>
      <c r="AX78" s="1091"/>
      <c r="AY78" s="1131"/>
      <c r="AZ78" s="445"/>
      <c r="BA78" s="1131"/>
      <c r="BB78" s="445"/>
      <c r="BC78" s="445"/>
      <c r="BD78" s="445"/>
      <c r="BE78" s="445"/>
      <c r="BF78" s="445"/>
      <c r="BG78" s="445"/>
      <c r="BH78" s="1085"/>
      <c r="BI78" s="445"/>
      <c r="BJ78" s="1084"/>
      <c r="BK78" s="483">
        <f t="shared" si="14"/>
        <v>0</v>
      </c>
      <c r="BL78" s="484">
        <f t="shared" si="15"/>
        <v>0</v>
      </c>
      <c r="BM78" s="485">
        <f t="shared" si="16"/>
        <v>0</v>
      </c>
      <c r="BN78" s="464"/>
      <c r="BO78" s="464"/>
      <c r="BP78" s="127"/>
      <c r="BQ78" s="1496">
        <f t="shared" si="17"/>
        <v>0</v>
      </c>
      <c r="BR78" s="1496">
        <f t="shared" si="18"/>
        <v>0</v>
      </c>
      <c r="BS78" s="280"/>
      <c r="BT78" s="281"/>
      <c r="BU78" s="281"/>
      <c r="BV78" s="446"/>
      <c r="BW78" s="1497">
        <f t="shared" si="5"/>
        <v>0</v>
      </c>
      <c r="BX78" s="1497">
        <f t="shared" si="6"/>
        <v>0</v>
      </c>
      <c r="BY78" s="1497">
        <f t="shared" si="7"/>
        <v>0</v>
      </c>
      <c r="BZ78" s="1497">
        <f t="shared" si="8"/>
        <v>0</v>
      </c>
      <c r="CA78" s="1497">
        <f t="shared" si="9"/>
        <v>0</v>
      </c>
      <c r="CB78" s="1497">
        <f t="shared" si="10"/>
        <v>0</v>
      </c>
      <c r="CD78" s="1450" t="str">
        <f t="shared" si="11"/>
        <v/>
      </c>
      <c r="CF78" s="1247"/>
      <c r="CG78" s="1247"/>
      <c r="CH78" s="1247"/>
      <c r="CI78" s="1247"/>
      <c r="CJ78" s="1247"/>
      <c r="CK78" s="1247"/>
      <c r="CL78" s="1247"/>
      <c r="CM78" s="1247"/>
      <c r="CN78" s="1247"/>
      <c r="CO78" s="1247"/>
      <c r="CP78" s="1247"/>
      <c r="CQ78" s="1247"/>
      <c r="CR78" s="1247"/>
      <c r="CS78" s="1247"/>
      <c r="CT78" s="1247"/>
      <c r="CU78" s="1247"/>
      <c r="CV78" s="1247"/>
      <c r="CW78" s="1247"/>
      <c r="CX78" s="1247"/>
      <c r="CY78" s="1247"/>
      <c r="CZ78" s="1247"/>
      <c r="DA78" s="1247"/>
      <c r="DB78" s="1247"/>
      <c r="DC78" s="1247"/>
      <c r="DD78" s="1247"/>
      <c r="DE78" s="1247"/>
      <c r="DF78" s="1247"/>
      <c r="DG78" s="1247"/>
      <c r="DH78" s="1247"/>
      <c r="DI78" s="1247"/>
      <c r="DJ78" s="1247"/>
      <c r="DK78" s="1247"/>
      <c r="DL78" s="1247"/>
      <c r="DM78" s="1247"/>
      <c r="DN78" s="1247"/>
      <c r="DO78" s="1247"/>
      <c r="DP78" s="1247"/>
      <c r="DQ78" s="1247"/>
      <c r="DR78" s="1247"/>
      <c r="DS78" s="1247"/>
      <c r="DT78" s="1247"/>
      <c r="DU78" s="1247"/>
      <c r="DV78" s="1247"/>
      <c r="DW78" s="1247"/>
      <c r="DX78" s="1247"/>
      <c r="DY78" s="1247"/>
      <c r="DZ78" s="1247"/>
      <c r="EA78" s="1247"/>
      <c r="EB78" s="1247"/>
      <c r="EC78" s="1247"/>
      <c r="ED78" s="1247"/>
      <c r="EE78" s="1247"/>
      <c r="EF78" s="1247"/>
      <c r="EG78" s="1247"/>
      <c r="EH78" s="1247"/>
      <c r="EI78" s="1247"/>
      <c r="EJ78" s="1247"/>
      <c r="EK78" s="1247"/>
      <c r="EL78" s="1247"/>
      <c r="EM78" s="1247"/>
      <c r="EN78" s="1247"/>
      <c r="EO78" s="1247"/>
      <c r="EP78" s="1247"/>
      <c r="EQ78" s="1247"/>
      <c r="ER78" s="1247"/>
      <c r="ES78" s="1247"/>
      <c r="ET78" s="1247"/>
      <c r="EU78" s="1247"/>
      <c r="EV78" s="1247"/>
      <c r="EW78" s="1247"/>
      <c r="EX78" s="1247"/>
      <c r="EY78" s="1247"/>
      <c r="EZ78" s="1247"/>
      <c r="FA78" s="1247"/>
      <c r="FB78" s="1247"/>
      <c r="FC78" s="1247"/>
      <c r="FD78" s="1247"/>
      <c r="FE78" s="1247"/>
      <c r="FF78" s="1247"/>
      <c r="FG78" s="1247"/>
      <c r="FJ78" s="1452">
        <f t="shared" si="12"/>
        <v>0</v>
      </c>
      <c r="FK78" s="1452">
        <f t="shared" si="13"/>
        <v>0</v>
      </c>
    </row>
    <row r="79" spans="1:167" x14ac:dyDescent="0.2">
      <c r="A79" s="436"/>
      <c r="B79" s="437"/>
      <c r="C79" s="439"/>
      <c r="D79" s="439"/>
      <c r="E79" s="437"/>
      <c r="F79" s="440"/>
      <c r="G79" s="440"/>
      <c r="H79" s="440"/>
      <c r="I79" s="440"/>
      <c r="J79" s="440"/>
      <c r="K79" s="440"/>
      <c r="L79" s="440"/>
      <c r="M79" s="440"/>
      <c r="N79" s="441"/>
      <c r="O79" s="441"/>
      <c r="P79" s="440"/>
      <c r="Q79" s="442"/>
      <c r="R79" s="443"/>
      <c r="S79" s="444"/>
      <c r="T79" s="886"/>
      <c r="U79" s="165"/>
      <c r="V79" s="165"/>
      <c r="W79" s="165"/>
      <c r="X79" s="165"/>
      <c r="Y79" s="165"/>
      <c r="Z79" s="1135"/>
      <c r="AA79" s="165"/>
      <c r="AB79" s="1130"/>
      <c r="AC79" s="165"/>
      <c r="AD79" s="1130"/>
      <c r="AE79" s="165"/>
      <c r="AF79" s="1130"/>
      <c r="AG79" s="165"/>
      <c r="AH79" s="1135"/>
      <c r="AI79" s="165"/>
      <c r="AJ79" s="113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088"/>
      <c r="AV79" s="127"/>
      <c r="AW79" s="1134"/>
      <c r="AX79" s="1091"/>
      <c r="AY79" s="1131"/>
      <c r="AZ79" s="445"/>
      <c r="BA79" s="1131"/>
      <c r="BB79" s="445"/>
      <c r="BC79" s="445"/>
      <c r="BD79" s="445"/>
      <c r="BE79" s="445"/>
      <c r="BF79" s="445"/>
      <c r="BG79" s="445"/>
      <c r="BH79" s="1085"/>
      <c r="BI79" s="445"/>
      <c r="BJ79" s="1084"/>
      <c r="BK79" s="483">
        <f t="shared" si="14"/>
        <v>0</v>
      </c>
      <c r="BL79" s="484">
        <f t="shared" si="15"/>
        <v>0</v>
      </c>
      <c r="BM79" s="485">
        <f t="shared" si="16"/>
        <v>0</v>
      </c>
      <c r="BN79" s="464"/>
      <c r="BO79" s="464"/>
      <c r="BP79" s="127"/>
      <c r="BQ79" s="1496">
        <f t="shared" si="17"/>
        <v>0</v>
      </c>
      <c r="BR79" s="1496">
        <f t="shared" si="18"/>
        <v>0</v>
      </c>
      <c r="BS79" s="280"/>
      <c r="BT79" s="281"/>
      <c r="BU79" s="281"/>
      <c r="BV79" s="446"/>
      <c r="BW79" s="1497">
        <f t="shared" si="5"/>
        <v>0</v>
      </c>
      <c r="BX79" s="1497">
        <f t="shared" si="6"/>
        <v>0</v>
      </c>
      <c r="BY79" s="1497">
        <f t="shared" si="7"/>
        <v>0</v>
      </c>
      <c r="BZ79" s="1497">
        <f t="shared" si="8"/>
        <v>0</v>
      </c>
      <c r="CA79" s="1497">
        <f t="shared" si="9"/>
        <v>0</v>
      </c>
      <c r="CB79" s="1497">
        <f t="shared" si="10"/>
        <v>0</v>
      </c>
      <c r="CD79" s="1450" t="str">
        <f t="shared" si="11"/>
        <v/>
      </c>
      <c r="CF79" s="1247"/>
      <c r="CG79" s="1247"/>
      <c r="CH79" s="1247"/>
      <c r="CI79" s="1247"/>
      <c r="CJ79" s="1247"/>
      <c r="CK79" s="1247"/>
      <c r="CL79" s="1247"/>
      <c r="CM79" s="1247"/>
      <c r="CN79" s="1247"/>
      <c r="CO79" s="1247"/>
      <c r="CP79" s="1247"/>
      <c r="CQ79" s="1247"/>
      <c r="CR79" s="1247"/>
      <c r="CS79" s="1247"/>
      <c r="CT79" s="1247"/>
      <c r="CU79" s="1247"/>
      <c r="CV79" s="1247"/>
      <c r="CW79" s="1247"/>
      <c r="CX79" s="1247"/>
      <c r="CY79" s="1247"/>
      <c r="CZ79" s="1247"/>
      <c r="DA79" s="1247"/>
      <c r="DB79" s="1247"/>
      <c r="DC79" s="1247"/>
      <c r="DD79" s="1247"/>
      <c r="DE79" s="1247"/>
      <c r="DF79" s="1247"/>
      <c r="DG79" s="1247"/>
      <c r="DH79" s="1247"/>
      <c r="DI79" s="1247"/>
      <c r="DJ79" s="1247"/>
      <c r="DK79" s="1247"/>
      <c r="DL79" s="1247"/>
      <c r="DM79" s="1247"/>
      <c r="DN79" s="1247"/>
      <c r="DO79" s="1247"/>
      <c r="DP79" s="1247"/>
      <c r="DQ79" s="1247"/>
      <c r="DR79" s="1247"/>
      <c r="DS79" s="1247"/>
      <c r="DT79" s="1247"/>
      <c r="DU79" s="1247"/>
      <c r="DV79" s="1247"/>
      <c r="DW79" s="1247"/>
      <c r="DX79" s="1247"/>
      <c r="DY79" s="1247"/>
      <c r="DZ79" s="1247"/>
      <c r="EA79" s="1247"/>
      <c r="EB79" s="1247"/>
      <c r="EC79" s="1247"/>
      <c r="ED79" s="1247"/>
      <c r="EE79" s="1247"/>
      <c r="EF79" s="1247"/>
      <c r="EG79" s="1247"/>
      <c r="EH79" s="1247"/>
      <c r="EI79" s="1247"/>
      <c r="EJ79" s="1247"/>
      <c r="EK79" s="1247"/>
      <c r="EL79" s="1247"/>
      <c r="EM79" s="1247"/>
      <c r="EN79" s="1247"/>
      <c r="EO79" s="1247"/>
      <c r="EP79" s="1247"/>
      <c r="EQ79" s="1247"/>
      <c r="ER79" s="1247"/>
      <c r="ES79" s="1247"/>
      <c r="ET79" s="1247"/>
      <c r="EU79" s="1247"/>
      <c r="EV79" s="1247"/>
      <c r="EW79" s="1247"/>
      <c r="EX79" s="1247"/>
      <c r="EY79" s="1247"/>
      <c r="EZ79" s="1247"/>
      <c r="FA79" s="1247"/>
      <c r="FB79" s="1247"/>
      <c r="FC79" s="1247"/>
      <c r="FD79" s="1247"/>
      <c r="FE79" s="1247"/>
      <c r="FF79" s="1247"/>
      <c r="FG79" s="1247"/>
      <c r="FJ79" s="1452">
        <f t="shared" si="12"/>
        <v>0</v>
      </c>
      <c r="FK79" s="1452">
        <f t="shared" si="13"/>
        <v>0</v>
      </c>
    </row>
    <row r="80" spans="1:167" x14ac:dyDescent="0.2">
      <c r="A80" s="436"/>
      <c r="B80" s="437"/>
      <c r="C80" s="439"/>
      <c r="D80" s="439"/>
      <c r="E80" s="437"/>
      <c r="F80" s="440"/>
      <c r="G80" s="440"/>
      <c r="H80" s="440"/>
      <c r="I80" s="440"/>
      <c r="J80" s="440"/>
      <c r="K80" s="440"/>
      <c r="L80" s="440"/>
      <c r="M80" s="440"/>
      <c r="N80" s="441"/>
      <c r="O80" s="441"/>
      <c r="P80" s="440"/>
      <c r="Q80" s="442"/>
      <c r="R80" s="443"/>
      <c r="S80" s="444"/>
      <c r="T80" s="886"/>
      <c r="U80" s="165"/>
      <c r="V80" s="165"/>
      <c r="W80" s="165"/>
      <c r="X80" s="165"/>
      <c r="Y80" s="165"/>
      <c r="Z80" s="1135"/>
      <c r="AA80" s="165"/>
      <c r="AB80" s="1130"/>
      <c r="AC80" s="165"/>
      <c r="AD80" s="1130"/>
      <c r="AE80" s="165"/>
      <c r="AF80" s="1130"/>
      <c r="AG80" s="165"/>
      <c r="AH80" s="1135"/>
      <c r="AI80" s="165"/>
      <c r="AJ80" s="113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088"/>
      <c r="AV80" s="127"/>
      <c r="AW80" s="1134"/>
      <c r="AX80" s="1091"/>
      <c r="AY80" s="1131"/>
      <c r="AZ80" s="445"/>
      <c r="BA80" s="1131"/>
      <c r="BB80" s="445"/>
      <c r="BC80" s="445"/>
      <c r="BD80" s="445"/>
      <c r="BE80" s="445"/>
      <c r="BF80" s="445"/>
      <c r="BG80" s="445"/>
      <c r="BH80" s="1085"/>
      <c r="BI80" s="445"/>
      <c r="BJ80" s="1084"/>
      <c r="BK80" s="483">
        <f t="shared" ref="BK80:BK143" si="19">(T80+U80+V80+W80+Y80+AA80+AC80+AE80+AN80+AO80+X80+AP80+AG80+AI80+AK80+AL80+AM80+AQ80+AR80+AV80+AS80+AT80)*0.08333</f>
        <v>0</v>
      </c>
      <c r="BL80" s="484">
        <f t="shared" ref="BL80:BL143" si="20">(T80+U80+V80+W80+Y80+AA80+AC80+AE80+AN80+AO80+X80+AP80+AG80+AI80+AK80+AL80+AM80+AQ80+AR80+AV80+AS80+AT80)*0.014</f>
        <v>0</v>
      </c>
      <c r="BM80" s="485">
        <f t="shared" ref="BM80:BM143" si="21">((T80+U80+V80+W80+Y80+AA80+AC80+AE80+AN80+AO80+X80+AP80+AG80+AI80+AK80+AL80+AM80+AQ80+AR80+AV80+AS80+AT80)*0.4062)</f>
        <v>0</v>
      </c>
      <c r="BN80" s="464"/>
      <c r="BO80" s="464"/>
      <c r="BP80" s="127"/>
      <c r="BQ80" s="1496">
        <f t="shared" ref="BQ80:BQ143" si="22">(T80+U80+V80+W80+Y80+AA80+AC80+AE80+AN80+AO80+X80+AP80+AG80+AI80+AK80+AL80+AM80+AQ80+AR80+AV80+AS80+AT80+AX80+AZ80+BB80+BC80+BD80+BE80+BF80+BG80+BI80+BJ80+BK80+BL80+BM80+BN80+BO80+BP80)*R80*S80</f>
        <v>0</v>
      </c>
      <c r="BR80" s="1496">
        <f t="shared" ref="BR80:BR143" si="23">BQ80*$D$9</f>
        <v>0</v>
      </c>
      <c r="BS80" s="280"/>
      <c r="BT80" s="281"/>
      <c r="BU80" s="281"/>
      <c r="BV80" s="446"/>
      <c r="BW80" s="1497">
        <f t="shared" ref="BW80:BW143" si="24">(+T80+U80+V80+W80+Y80+AA80+AC80+AE80+AN80+AO80+X80+AP80+AG80+AI80+AK80+AL80+AM80+AQ80+AR80+AV80+AS80+AT80)*R80*S80</f>
        <v>0</v>
      </c>
      <c r="BX80" s="1497">
        <f t="shared" ref="BX80:BX143" si="25">(AX80+AZ80+BB80+BC80+BD80+BE80+BF80+BG80+BI80+BJ80)*R80*S80</f>
        <v>0</v>
      </c>
      <c r="BY80" s="1497">
        <f t="shared" ref="BY80:BY143" si="26">SUM(BK80:BM80)*R80*S80</f>
        <v>0</v>
      </c>
      <c r="BZ80" s="1497">
        <f t="shared" ref="BZ80:BZ143" si="27">SUM(BN80:BP80)*R80*S80</f>
        <v>0</v>
      </c>
      <c r="CA80" s="1497">
        <f t="shared" ref="CA80:CA143" si="28">SUM(BW80:BZ80)</f>
        <v>0</v>
      </c>
      <c r="CB80" s="1497">
        <f t="shared" ref="CB80:CB143" si="29">+CA80*$D$9</f>
        <v>0</v>
      </c>
      <c r="CD80" s="1450" t="str">
        <f t="shared" si="11"/>
        <v/>
      </c>
      <c r="CF80" s="1247"/>
      <c r="CG80" s="1247"/>
      <c r="CH80" s="1247"/>
      <c r="CI80" s="1247"/>
      <c r="CJ80" s="1247"/>
      <c r="CK80" s="1247"/>
      <c r="CL80" s="1247"/>
      <c r="CM80" s="1247"/>
      <c r="CN80" s="1247"/>
      <c r="CO80" s="1247"/>
      <c r="CP80" s="1247"/>
      <c r="CQ80" s="1247"/>
      <c r="CR80" s="1247"/>
      <c r="CS80" s="1247"/>
      <c r="CT80" s="1247"/>
      <c r="CU80" s="1247"/>
      <c r="CV80" s="1247"/>
      <c r="CW80" s="1247"/>
      <c r="CX80" s="1247"/>
      <c r="CY80" s="1247"/>
      <c r="CZ80" s="1247"/>
      <c r="DA80" s="1247"/>
      <c r="DB80" s="1247"/>
      <c r="DC80" s="1247"/>
      <c r="DD80" s="1247"/>
      <c r="DE80" s="1247"/>
      <c r="DF80" s="1247"/>
      <c r="DG80" s="1247"/>
      <c r="DH80" s="1247"/>
      <c r="DI80" s="1247"/>
      <c r="DJ80" s="1247"/>
      <c r="DK80" s="1247"/>
      <c r="DL80" s="1247"/>
      <c r="DM80" s="1247"/>
      <c r="DN80" s="1247"/>
      <c r="DO80" s="1247"/>
      <c r="DP80" s="1247"/>
      <c r="DQ80" s="1247"/>
      <c r="DR80" s="1247"/>
      <c r="DS80" s="1247"/>
      <c r="DT80" s="1247"/>
      <c r="DU80" s="1247"/>
      <c r="DV80" s="1247"/>
      <c r="DW80" s="1247"/>
      <c r="DX80" s="1247"/>
      <c r="DY80" s="1247"/>
      <c r="DZ80" s="1247"/>
      <c r="EA80" s="1247"/>
      <c r="EB80" s="1247"/>
      <c r="EC80" s="1247"/>
      <c r="ED80" s="1247"/>
      <c r="EE80" s="1247"/>
      <c r="EF80" s="1247"/>
      <c r="EG80" s="1247"/>
      <c r="EH80" s="1247"/>
      <c r="EI80" s="1247"/>
      <c r="EJ80" s="1247"/>
      <c r="EK80" s="1247"/>
      <c r="EL80" s="1247"/>
      <c r="EM80" s="1247"/>
      <c r="EN80" s="1247"/>
      <c r="EO80" s="1247"/>
      <c r="EP80" s="1247"/>
      <c r="EQ80" s="1247"/>
      <c r="ER80" s="1247"/>
      <c r="ES80" s="1247"/>
      <c r="ET80" s="1247"/>
      <c r="EU80" s="1247"/>
      <c r="EV80" s="1247"/>
      <c r="EW80" s="1247"/>
      <c r="EX80" s="1247"/>
      <c r="EY80" s="1247"/>
      <c r="EZ80" s="1247"/>
      <c r="FA80" s="1247"/>
      <c r="FB80" s="1247"/>
      <c r="FC80" s="1247"/>
      <c r="FD80" s="1247"/>
      <c r="FE80" s="1247"/>
      <c r="FF80" s="1247"/>
      <c r="FG80" s="1247"/>
      <c r="FJ80" s="1452">
        <f t="shared" si="12"/>
        <v>0</v>
      </c>
      <c r="FK80" s="1452">
        <f t="shared" si="13"/>
        <v>0</v>
      </c>
    </row>
    <row r="81" spans="1:167" x14ac:dyDescent="0.2">
      <c r="A81" s="436"/>
      <c r="B81" s="437"/>
      <c r="C81" s="439"/>
      <c r="D81" s="439"/>
      <c r="E81" s="437"/>
      <c r="F81" s="440"/>
      <c r="G81" s="440"/>
      <c r="H81" s="440"/>
      <c r="I81" s="440"/>
      <c r="J81" s="440"/>
      <c r="K81" s="440"/>
      <c r="L81" s="440"/>
      <c r="M81" s="440"/>
      <c r="N81" s="441"/>
      <c r="O81" s="441"/>
      <c r="P81" s="440"/>
      <c r="Q81" s="442"/>
      <c r="R81" s="443"/>
      <c r="S81" s="444"/>
      <c r="T81" s="886"/>
      <c r="U81" s="165"/>
      <c r="V81" s="165"/>
      <c r="W81" s="165"/>
      <c r="X81" s="165"/>
      <c r="Y81" s="165"/>
      <c r="Z81" s="1135"/>
      <c r="AA81" s="165"/>
      <c r="AB81" s="1130"/>
      <c r="AC81" s="165"/>
      <c r="AD81" s="1130"/>
      <c r="AE81" s="165"/>
      <c r="AF81" s="1130"/>
      <c r="AG81" s="165"/>
      <c r="AH81" s="1135"/>
      <c r="AI81" s="165"/>
      <c r="AJ81" s="113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088"/>
      <c r="AV81" s="127"/>
      <c r="AW81" s="1134"/>
      <c r="AX81" s="1091"/>
      <c r="AY81" s="1131"/>
      <c r="AZ81" s="445"/>
      <c r="BA81" s="1131"/>
      <c r="BB81" s="445"/>
      <c r="BC81" s="445"/>
      <c r="BD81" s="445"/>
      <c r="BE81" s="445"/>
      <c r="BF81" s="445"/>
      <c r="BG81" s="445"/>
      <c r="BH81" s="1085"/>
      <c r="BI81" s="445"/>
      <c r="BJ81" s="1084"/>
      <c r="BK81" s="483">
        <f t="shared" si="19"/>
        <v>0</v>
      </c>
      <c r="BL81" s="484">
        <f t="shared" si="20"/>
        <v>0</v>
      </c>
      <c r="BM81" s="485">
        <f t="shared" si="21"/>
        <v>0</v>
      </c>
      <c r="BN81" s="464"/>
      <c r="BO81" s="464"/>
      <c r="BP81" s="127"/>
      <c r="BQ81" s="1496">
        <f t="shared" si="22"/>
        <v>0</v>
      </c>
      <c r="BR81" s="1496">
        <f t="shared" si="23"/>
        <v>0</v>
      </c>
      <c r="BS81" s="280"/>
      <c r="BT81" s="281"/>
      <c r="BU81" s="281"/>
      <c r="BV81" s="446"/>
      <c r="BW81" s="1497">
        <f t="shared" si="24"/>
        <v>0</v>
      </c>
      <c r="BX81" s="1497">
        <f t="shared" si="25"/>
        <v>0</v>
      </c>
      <c r="BY81" s="1497">
        <f t="shared" si="26"/>
        <v>0</v>
      </c>
      <c r="BZ81" s="1497">
        <f t="shared" si="27"/>
        <v>0</v>
      </c>
      <c r="CA81" s="1497">
        <f t="shared" si="28"/>
        <v>0</v>
      </c>
      <c r="CB81" s="1497">
        <f t="shared" si="29"/>
        <v>0</v>
      </c>
      <c r="CD81" s="1450" t="str">
        <f t="shared" ref="CD81:CD144" si="30">IF(FK81=0,"","Controlar Aprop.")</f>
        <v/>
      </c>
      <c r="CF81" s="1247"/>
      <c r="CG81" s="1247"/>
      <c r="CH81" s="1247"/>
      <c r="CI81" s="1247"/>
      <c r="CJ81" s="1247"/>
      <c r="CK81" s="1247"/>
      <c r="CL81" s="1247"/>
      <c r="CM81" s="1247"/>
      <c r="CN81" s="1247"/>
      <c r="CO81" s="1247"/>
      <c r="CP81" s="1247"/>
      <c r="CQ81" s="1247"/>
      <c r="CR81" s="1247"/>
      <c r="CS81" s="1247"/>
      <c r="CT81" s="1247"/>
      <c r="CU81" s="1247"/>
      <c r="CV81" s="1247"/>
      <c r="CW81" s="1247"/>
      <c r="CX81" s="1247"/>
      <c r="CY81" s="1247"/>
      <c r="CZ81" s="1247"/>
      <c r="DA81" s="1247"/>
      <c r="DB81" s="1247"/>
      <c r="DC81" s="1247"/>
      <c r="DD81" s="1247"/>
      <c r="DE81" s="1247"/>
      <c r="DF81" s="1247"/>
      <c r="DG81" s="1247"/>
      <c r="DH81" s="1247"/>
      <c r="DI81" s="1247"/>
      <c r="DJ81" s="1247"/>
      <c r="DK81" s="1247"/>
      <c r="DL81" s="1247"/>
      <c r="DM81" s="1247"/>
      <c r="DN81" s="1247"/>
      <c r="DO81" s="1247"/>
      <c r="DP81" s="1247"/>
      <c r="DQ81" s="1247"/>
      <c r="DR81" s="1247"/>
      <c r="DS81" s="1247"/>
      <c r="DT81" s="1247"/>
      <c r="DU81" s="1247"/>
      <c r="DV81" s="1247"/>
      <c r="DW81" s="1247"/>
      <c r="DX81" s="1247"/>
      <c r="DY81" s="1247"/>
      <c r="DZ81" s="1247"/>
      <c r="EA81" s="1247"/>
      <c r="EB81" s="1247"/>
      <c r="EC81" s="1247"/>
      <c r="ED81" s="1247"/>
      <c r="EE81" s="1247"/>
      <c r="EF81" s="1247"/>
      <c r="EG81" s="1247"/>
      <c r="EH81" s="1247"/>
      <c r="EI81" s="1247"/>
      <c r="EJ81" s="1247"/>
      <c r="EK81" s="1247"/>
      <c r="EL81" s="1247"/>
      <c r="EM81" s="1247"/>
      <c r="EN81" s="1247"/>
      <c r="EO81" s="1247"/>
      <c r="EP81" s="1247"/>
      <c r="EQ81" s="1247"/>
      <c r="ER81" s="1247"/>
      <c r="ES81" s="1247"/>
      <c r="ET81" s="1247"/>
      <c r="EU81" s="1247"/>
      <c r="EV81" s="1247"/>
      <c r="EW81" s="1247"/>
      <c r="EX81" s="1247"/>
      <c r="EY81" s="1247"/>
      <c r="EZ81" s="1247"/>
      <c r="FA81" s="1247"/>
      <c r="FB81" s="1247"/>
      <c r="FC81" s="1247"/>
      <c r="FD81" s="1247"/>
      <c r="FE81" s="1247"/>
      <c r="FF81" s="1247"/>
      <c r="FG81" s="1247"/>
      <c r="FJ81" s="1452">
        <f t="shared" ref="FJ81:FJ144" si="31">SUM(CF81:FG81)*CB81</f>
        <v>0</v>
      </c>
      <c r="FK81" s="1452">
        <f t="shared" ref="FK81:FK144" si="32">CB81-FJ81</f>
        <v>0</v>
      </c>
    </row>
    <row r="82" spans="1:167" x14ac:dyDescent="0.2">
      <c r="A82" s="436"/>
      <c r="B82" s="437"/>
      <c r="C82" s="439"/>
      <c r="D82" s="439"/>
      <c r="E82" s="437"/>
      <c r="F82" s="440"/>
      <c r="G82" s="440"/>
      <c r="H82" s="440"/>
      <c r="I82" s="440"/>
      <c r="J82" s="440"/>
      <c r="K82" s="440"/>
      <c r="L82" s="440"/>
      <c r="M82" s="440"/>
      <c r="N82" s="441"/>
      <c r="O82" s="441"/>
      <c r="P82" s="440"/>
      <c r="Q82" s="442"/>
      <c r="R82" s="443"/>
      <c r="S82" s="444"/>
      <c r="T82" s="886"/>
      <c r="U82" s="165"/>
      <c r="V82" s="165"/>
      <c r="W82" s="165"/>
      <c r="X82" s="165"/>
      <c r="Y82" s="165"/>
      <c r="Z82" s="1135"/>
      <c r="AA82" s="165"/>
      <c r="AB82" s="1130"/>
      <c r="AC82" s="165"/>
      <c r="AD82" s="1130"/>
      <c r="AE82" s="165"/>
      <c r="AF82" s="1130"/>
      <c r="AG82" s="165"/>
      <c r="AH82" s="1135"/>
      <c r="AI82" s="165"/>
      <c r="AJ82" s="113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088"/>
      <c r="AV82" s="127"/>
      <c r="AW82" s="1134"/>
      <c r="AX82" s="1091"/>
      <c r="AY82" s="1131"/>
      <c r="AZ82" s="445"/>
      <c r="BA82" s="1131"/>
      <c r="BB82" s="445"/>
      <c r="BC82" s="445"/>
      <c r="BD82" s="445"/>
      <c r="BE82" s="445"/>
      <c r="BF82" s="445"/>
      <c r="BG82" s="445"/>
      <c r="BH82" s="1085"/>
      <c r="BI82" s="445"/>
      <c r="BJ82" s="1084"/>
      <c r="BK82" s="483">
        <f t="shared" si="19"/>
        <v>0</v>
      </c>
      <c r="BL82" s="484">
        <f t="shared" si="20"/>
        <v>0</v>
      </c>
      <c r="BM82" s="485">
        <f t="shared" si="21"/>
        <v>0</v>
      </c>
      <c r="BN82" s="464"/>
      <c r="BO82" s="464"/>
      <c r="BP82" s="127"/>
      <c r="BQ82" s="1496">
        <f t="shared" si="22"/>
        <v>0</v>
      </c>
      <c r="BR82" s="1496">
        <f t="shared" si="23"/>
        <v>0</v>
      </c>
      <c r="BS82" s="280"/>
      <c r="BT82" s="281"/>
      <c r="BU82" s="281"/>
      <c r="BV82" s="446"/>
      <c r="BW82" s="1497">
        <f t="shared" si="24"/>
        <v>0</v>
      </c>
      <c r="BX82" s="1497">
        <f t="shared" si="25"/>
        <v>0</v>
      </c>
      <c r="BY82" s="1497">
        <f t="shared" si="26"/>
        <v>0</v>
      </c>
      <c r="BZ82" s="1497">
        <f t="shared" si="27"/>
        <v>0</v>
      </c>
      <c r="CA82" s="1497">
        <f t="shared" si="28"/>
        <v>0</v>
      </c>
      <c r="CB82" s="1497">
        <f t="shared" si="29"/>
        <v>0</v>
      </c>
      <c r="CD82" s="1450" t="str">
        <f t="shared" si="30"/>
        <v/>
      </c>
      <c r="CF82" s="1247"/>
      <c r="CG82" s="1247"/>
      <c r="CH82" s="1247"/>
      <c r="CI82" s="1247"/>
      <c r="CJ82" s="1247"/>
      <c r="CK82" s="1247"/>
      <c r="CL82" s="1247"/>
      <c r="CM82" s="1247"/>
      <c r="CN82" s="1247"/>
      <c r="CO82" s="1247"/>
      <c r="CP82" s="1247"/>
      <c r="CQ82" s="1247"/>
      <c r="CR82" s="1247"/>
      <c r="CS82" s="1247"/>
      <c r="CT82" s="1247"/>
      <c r="CU82" s="1247"/>
      <c r="CV82" s="1247"/>
      <c r="CW82" s="1247"/>
      <c r="CX82" s="1247"/>
      <c r="CY82" s="1247"/>
      <c r="CZ82" s="1247"/>
      <c r="DA82" s="1247"/>
      <c r="DB82" s="1247"/>
      <c r="DC82" s="1247"/>
      <c r="DD82" s="1247"/>
      <c r="DE82" s="1247"/>
      <c r="DF82" s="1247"/>
      <c r="DG82" s="1247"/>
      <c r="DH82" s="1247"/>
      <c r="DI82" s="1247"/>
      <c r="DJ82" s="1247"/>
      <c r="DK82" s="1247"/>
      <c r="DL82" s="1247"/>
      <c r="DM82" s="1247"/>
      <c r="DN82" s="1247"/>
      <c r="DO82" s="1247"/>
      <c r="DP82" s="1247"/>
      <c r="DQ82" s="1247"/>
      <c r="DR82" s="1247"/>
      <c r="DS82" s="1247"/>
      <c r="DT82" s="1247"/>
      <c r="DU82" s="1247"/>
      <c r="DV82" s="1247"/>
      <c r="DW82" s="1247"/>
      <c r="DX82" s="1247"/>
      <c r="DY82" s="1247"/>
      <c r="DZ82" s="1247"/>
      <c r="EA82" s="1247"/>
      <c r="EB82" s="1247"/>
      <c r="EC82" s="1247"/>
      <c r="ED82" s="1247"/>
      <c r="EE82" s="1247"/>
      <c r="EF82" s="1247"/>
      <c r="EG82" s="1247"/>
      <c r="EH82" s="1247"/>
      <c r="EI82" s="1247"/>
      <c r="EJ82" s="1247"/>
      <c r="EK82" s="1247"/>
      <c r="EL82" s="1247"/>
      <c r="EM82" s="1247"/>
      <c r="EN82" s="1247"/>
      <c r="EO82" s="1247"/>
      <c r="EP82" s="1247"/>
      <c r="EQ82" s="1247"/>
      <c r="ER82" s="1247"/>
      <c r="ES82" s="1247"/>
      <c r="ET82" s="1247"/>
      <c r="EU82" s="1247"/>
      <c r="EV82" s="1247"/>
      <c r="EW82" s="1247"/>
      <c r="EX82" s="1247"/>
      <c r="EY82" s="1247"/>
      <c r="EZ82" s="1247"/>
      <c r="FA82" s="1247"/>
      <c r="FB82" s="1247"/>
      <c r="FC82" s="1247"/>
      <c r="FD82" s="1247"/>
      <c r="FE82" s="1247"/>
      <c r="FF82" s="1247"/>
      <c r="FG82" s="1247"/>
      <c r="FJ82" s="1452">
        <f t="shared" si="31"/>
        <v>0</v>
      </c>
      <c r="FK82" s="1452">
        <f t="shared" si="32"/>
        <v>0</v>
      </c>
    </row>
    <row r="83" spans="1:167" x14ac:dyDescent="0.2">
      <c r="A83" s="436"/>
      <c r="B83" s="437"/>
      <c r="C83" s="439"/>
      <c r="D83" s="439"/>
      <c r="E83" s="437"/>
      <c r="F83" s="440"/>
      <c r="G83" s="440"/>
      <c r="H83" s="440"/>
      <c r="I83" s="440"/>
      <c r="J83" s="440"/>
      <c r="K83" s="440"/>
      <c r="L83" s="440"/>
      <c r="M83" s="440"/>
      <c r="N83" s="441"/>
      <c r="O83" s="441"/>
      <c r="P83" s="440"/>
      <c r="Q83" s="442"/>
      <c r="R83" s="443"/>
      <c r="S83" s="444"/>
      <c r="T83" s="886"/>
      <c r="U83" s="165"/>
      <c r="V83" s="165"/>
      <c r="W83" s="165"/>
      <c r="X83" s="165"/>
      <c r="Y83" s="165"/>
      <c r="Z83" s="1135"/>
      <c r="AA83" s="165"/>
      <c r="AB83" s="1130"/>
      <c r="AC83" s="165"/>
      <c r="AD83" s="1130"/>
      <c r="AE83" s="165"/>
      <c r="AF83" s="1130"/>
      <c r="AG83" s="165"/>
      <c r="AH83" s="1135"/>
      <c r="AI83" s="165"/>
      <c r="AJ83" s="113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088"/>
      <c r="AV83" s="127"/>
      <c r="AW83" s="1134"/>
      <c r="AX83" s="1091"/>
      <c r="AY83" s="1131"/>
      <c r="AZ83" s="445"/>
      <c r="BA83" s="1131"/>
      <c r="BB83" s="445"/>
      <c r="BC83" s="445"/>
      <c r="BD83" s="445"/>
      <c r="BE83" s="445"/>
      <c r="BF83" s="445"/>
      <c r="BG83" s="445"/>
      <c r="BH83" s="1085"/>
      <c r="BI83" s="445"/>
      <c r="BJ83" s="1084"/>
      <c r="BK83" s="483">
        <f t="shared" si="19"/>
        <v>0</v>
      </c>
      <c r="BL83" s="484">
        <f t="shared" si="20"/>
        <v>0</v>
      </c>
      <c r="BM83" s="485">
        <f t="shared" si="21"/>
        <v>0</v>
      </c>
      <c r="BN83" s="464"/>
      <c r="BO83" s="464"/>
      <c r="BP83" s="127"/>
      <c r="BQ83" s="1496">
        <f t="shared" si="22"/>
        <v>0</v>
      </c>
      <c r="BR83" s="1496">
        <f t="shared" si="23"/>
        <v>0</v>
      </c>
      <c r="BS83" s="280"/>
      <c r="BT83" s="281"/>
      <c r="BU83" s="281"/>
      <c r="BV83" s="446"/>
      <c r="BW83" s="1497">
        <f t="shared" si="24"/>
        <v>0</v>
      </c>
      <c r="BX83" s="1497">
        <f t="shared" si="25"/>
        <v>0</v>
      </c>
      <c r="BY83" s="1497">
        <f t="shared" si="26"/>
        <v>0</v>
      </c>
      <c r="BZ83" s="1497">
        <f t="shared" si="27"/>
        <v>0</v>
      </c>
      <c r="CA83" s="1497">
        <f t="shared" si="28"/>
        <v>0</v>
      </c>
      <c r="CB83" s="1497">
        <f t="shared" si="29"/>
        <v>0</v>
      </c>
      <c r="CD83" s="1450" t="str">
        <f t="shared" si="30"/>
        <v/>
      </c>
      <c r="CF83" s="1247"/>
      <c r="CG83" s="1247"/>
      <c r="CH83" s="1247"/>
      <c r="CI83" s="1247"/>
      <c r="CJ83" s="1247"/>
      <c r="CK83" s="1247"/>
      <c r="CL83" s="1247"/>
      <c r="CM83" s="1247"/>
      <c r="CN83" s="1247"/>
      <c r="CO83" s="1247"/>
      <c r="CP83" s="1247"/>
      <c r="CQ83" s="1247"/>
      <c r="CR83" s="1247"/>
      <c r="CS83" s="1247"/>
      <c r="CT83" s="1247"/>
      <c r="CU83" s="1247"/>
      <c r="CV83" s="1247"/>
      <c r="CW83" s="1247"/>
      <c r="CX83" s="1247"/>
      <c r="CY83" s="1247"/>
      <c r="CZ83" s="1247"/>
      <c r="DA83" s="1247"/>
      <c r="DB83" s="1247"/>
      <c r="DC83" s="1247"/>
      <c r="DD83" s="1247"/>
      <c r="DE83" s="1247"/>
      <c r="DF83" s="1247"/>
      <c r="DG83" s="1247"/>
      <c r="DH83" s="1247"/>
      <c r="DI83" s="1247"/>
      <c r="DJ83" s="1247"/>
      <c r="DK83" s="1247"/>
      <c r="DL83" s="1247"/>
      <c r="DM83" s="1247"/>
      <c r="DN83" s="1247"/>
      <c r="DO83" s="1247"/>
      <c r="DP83" s="1247"/>
      <c r="DQ83" s="1247"/>
      <c r="DR83" s="1247"/>
      <c r="DS83" s="1247"/>
      <c r="DT83" s="1247"/>
      <c r="DU83" s="1247"/>
      <c r="DV83" s="1247"/>
      <c r="DW83" s="1247"/>
      <c r="DX83" s="1247"/>
      <c r="DY83" s="1247"/>
      <c r="DZ83" s="1247"/>
      <c r="EA83" s="1247"/>
      <c r="EB83" s="1247"/>
      <c r="EC83" s="1247"/>
      <c r="ED83" s="1247"/>
      <c r="EE83" s="1247"/>
      <c r="EF83" s="1247"/>
      <c r="EG83" s="1247"/>
      <c r="EH83" s="1247"/>
      <c r="EI83" s="1247"/>
      <c r="EJ83" s="1247"/>
      <c r="EK83" s="1247"/>
      <c r="EL83" s="1247"/>
      <c r="EM83" s="1247"/>
      <c r="EN83" s="1247"/>
      <c r="EO83" s="1247"/>
      <c r="EP83" s="1247"/>
      <c r="EQ83" s="1247"/>
      <c r="ER83" s="1247"/>
      <c r="ES83" s="1247"/>
      <c r="ET83" s="1247"/>
      <c r="EU83" s="1247"/>
      <c r="EV83" s="1247"/>
      <c r="EW83" s="1247"/>
      <c r="EX83" s="1247"/>
      <c r="EY83" s="1247"/>
      <c r="EZ83" s="1247"/>
      <c r="FA83" s="1247"/>
      <c r="FB83" s="1247"/>
      <c r="FC83" s="1247"/>
      <c r="FD83" s="1247"/>
      <c r="FE83" s="1247"/>
      <c r="FF83" s="1247"/>
      <c r="FG83" s="1247"/>
      <c r="FJ83" s="1452">
        <f t="shared" si="31"/>
        <v>0</v>
      </c>
      <c r="FK83" s="1452">
        <f t="shared" si="32"/>
        <v>0</v>
      </c>
    </row>
    <row r="84" spans="1:167" x14ac:dyDescent="0.2">
      <c r="A84" s="436"/>
      <c r="B84" s="437"/>
      <c r="C84" s="439"/>
      <c r="D84" s="439"/>
      <c r="E84" s="437"/>
      <c r="F84" s="440"/>
      <c r="G84" s="440"/>
      <c r="H84" s="440"/>
      <c r="I84" s="440"/>
      <c r="J84" s="440"/>
      <c r="K84" s="440"/>
      <c r="L84" s="440"/>
      <c r="M84" s="440"/>
      <c r="N84" s="441"/>
      <c r="O84" s="441"/>
      <c r="P84" s="440"/>
      <c r="Q84" s="442"/>
      <c r="R84" s="443"/>
      <c r="S84" s="444"/>
      <c r="T84" s="886"/>
      <c r="U84" s="165"/>
      <c r="V84" s="165"/>
      <c r="W84" s="165"/>
      <c r="X84" s="165"/>
      <c r="Y84" s="165"/>
      <c r="Z84" s="1135"/>
      <c r="AA84" s="165"/>
      <c r="AB84" s="1130"/>
      <c r="AC84" s="165"/>
      <c r="AD84" s="1130"/>
      <c r="AE84" s="165"/>
      <c r="AF84" s="1130"/>
      <c r="AG84" s="165"/>
      <c r="AH84" s="1135"/>
      <c r="AI84" s="165"/>
      <c r="AJ84" s="113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088"/>
      <c r="AV84" s="127"/>
      <c r="AW84" s="1134"/>
      <c r="AX84" s="1091"/>
      <c r="AY84" s="1131"/>
      <c r="AZ84" s="445"/>
      <c r="BA84" s="1131"/>
      <c r="BB84" s="445"/>
      <c r="BC84" s="445"/>
      <c r="BD84" s="445"/>
      <c r="BE84" s="445"/>
      <c r="BF84" s="445"/>
      <c r="BG84" s="445"/>
      <c r="BH84" s="1085"/>
      <c r="BI84" s="445"/>
      <c r="BJ84" s="1084"/>
      <c r="BK84" s="483">
        <f t="shared" si="19"/>
        <v>0</v>
      </c>
      <c r="BL84" s="484">
        <f t="shared" si="20"/>
        <v>0</v>
      </c>
      <c r="BM84" s="485">
        <f t="shared" si="21"/>
        <v>0</v>
      </c>
      <c r="BN84" s="464"/>
      <c r="BO84" s="464"/>
      <c r="BP84" s="127"/>
      <c r="BQ84" s="1496">
        <f t="shared" si="22"/>
        <v>0</v>
      </c>
      <c r="BR84" s="1496">
        <f t="shared" si="23"/>
        <v>0</v>
      </c>
      <c r="BS84" s="280"/>
      <c r="BT84" s="281"/>
      <c r="BU84" s="281"/>
      <c r="BV84" s="446"/>
      <c r="BW84" s="1497">
        <f t="shared" si="24"/>
        <v>0</v>
      </c>
      <c r="BX84" s="1497">
        <f t="shared" si="25"/>
        <v>0</v>
      </c>
      <c r="BY84" s="1497">
        <f t="shared" si="26"/>
        <v>0</v>
      </c>
      <c r="BZ84" s="1497">
        <f t="shared" si="27"/>
        <v>0</v>
      </c>
      <c r="CA84" s="1497">
        <f t="shared" si="28"/>
        <v>0</v>
      </c>
      <c r="CB84" s="1497">
        <f t="shared" si="29"/>
        <v>0</v>
      </c>
      <c r="CD84" s="1450" t="str">
        <f t="shared" si="30"/>
        <v/>
      </c>
      <c r="CF84" s="1247"/>
      <c r="CG84" s="1247"/>
      <c r="CH84" s="1247"/>
      <c r="CI84" s="1247"/>
      <c r="CJ84" s="1247"/>
      <c r="CK84" s="1247"/>
      <c r="CL84" s="1247"/>
      <c r="CM84" s="1247"/>
      <c r="CN84" s="1247"/>
      <c r="CO84" s="1247"/>
      <c r="CP84" s="1247"/>
      <c r="CQ84" s="1247"/>
      <c r="CR84" s="1247"/>
      <c r="CS84" s="1247"/>
      <c r="CT84" s="1247"/>
      <c r="CU84" s="1247"/>
      <c r="CV84" s="1247"/>
      <c r="CW84" s="1247"/>
      <c r="CX84" s="1247"/>
      <c r="CY84" s="1247"/>
      <c r="CZ84" s="1247"/>
      <c r="DA84" s="1247"/>
      <c r="DB84" s="1247"/>
      <c r="DC84" s="1247"/>
      <c r="DD84" s="1247"/>
      <c r="DE84" s="1247"/>
      <c r="DF84" s="1247"/>
      <c r="DG84" s="1247"/>
      <c r="DH84" s="1247"/>
      <c r="DI84" s="1247"/>
      <c r="DJ84" s="1247"/>
      <c r="DK84" s="1247"/>
      <c r="DL84" s="1247"/>
      <c r="DM84" s="1247"/>
      <c r="DN84" s="1247"/>
      <c r="DO84" s="1247"/>
      <c r="DP84" s="1247"/>
      <c r="DQ84" s="1247"/>
      <c r="DR84" s="1247"/>
      <c r="DS84" s="1247"/>
      <c r="DT84" s="1247"/>
      <c r="DU84" s="1247"/>
      <c r="DV84" s="1247"/>
      <c r="DW84" s="1247"/>
      <c r="DX84" s="1247"/>
      <c r="DY84" s="1247"/>
      <c r="DZ84" s="1247"/>
      <c r="EA84" s="1247"/>
      <c r="EB84" s="1247"/>
      <c r="EC84" s="1247"/>
      <c r="ED84" s="1247"/>
      <c r="EE84" s="1247"/>
      <c r="EF84" s="1247"/>
      <c r="EG84" s="1247"/>
      <c r="EH84" s="1247"/>
      <c r="EI84" s="1247"/>
      <c r="EJ84" s="1247"/>
      <c r="EK84" s="1247"/>
      <c r="EL84" s="1247"/>
      <c r="EM84" s="1247"/>
      <c r="EN84" s="1247"/>
      <c r="EO84" s="1247"/>
      <c r="EP84" s="1247"/>
      <c r="EQ84" s="1247"/>
      <c r="ER84" s="1247"/>
      <c r="ES84" s="1247"/>
      <c r="ET84" s="1247"/>
      <c r="EU84" s="1247"/>
      <c r="EV84" s="1247"/>
      <c r="EW84" s="1247"/>
      <c r="EX84" s="1247"/>
      <c r="EY84" s="1247"/>
      <c r="EZ84" s="1247"/>
      <c r="FA84" s="1247"/>
      <c r="FB84" s="1247"/>
      <c r="FC84" s="1247"/>
      <c r="FD84" s="1247"/>
      <c r="FE84" s="1247"/>
      <c r="FF84" s="1247"/>
      <c r="FG84" s="1247"/>
      <c r="FJ84" s="1452">
        <f t="shared" si="31"/>
        <v>0</v>
      </c>
      <c r="FK84" s="1452">
        <f t="shared" si="32"/>
        <v>0</v>
      </c>
    </row>
    <row r="85" spans="1:167" x14ac:dyDescent="0.2">
      <c r="A85" s="436"/>
      <c r="B85" s="437"/>
      <c r="C85" s="439"/>
      <c r="D85" s="439"/>
      <c r="E85" s="437"/>
      <c r="F85" s="440"/>
      <c r="G85" s="440"/>
      <c r="H85" s="440"/>
      <c r="I85" s="440"/>
      <c r="J85" s="440"/>
      <c r="K85" s="440"/>
      <c r="L85" s="440"/>
      <c r="M85" s="440"/>
      <c r="N85" s="441"/>
      <c r="O85" s="441"/>
      <c r="P85" s="440"/>
      <c r="Q85" s="442"/>
      <c r="R85" s="443"/>
      <c r="S85" s="444"/>
      <c r="T85" s="886"/>
      <c r="U85" s="165"/>
      <c r="V85" s="165"/>
      <c r="W85" s="165"/>
      <c r="X85" s="165"/>
      <c r="Y85" s="165"/>
      <c r="Z85" s="1135"/>
      <c r="AA85" s="165"/>
      <c r="AB85" s="1130"/>
      <c r="AC85" s="165"/>
      <c r="AD85" s="1130"/>
      <c r="AE85" s="165"/>
      <c r="AF85" s="1130"/>
      <c r="AG85" s="165"/>
      <c r="AH85" s="1135"/>
      <c r="AI85" s="165"/>
      <c r="AJ85" s="113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087"/>
      <c r="AV85" s="127"/>
      <c r="AW85" s="1134"/>
      <c r="AX85" s="1091"/>
      <c r="AY85" s="1131"/>
      <c r="AZ85" s="445"/>
      <c r="BA85" s="1131"/>
      <c r="BB85" s="445"/>
      <c r="BC85" s="445"/>
      <c r="BD85" s="445"/>
      <c r="BE85" s="445"/>
      <c r="BF85" s="445"/>
      <c r="BG85" s="445"/>
      <c r="BH85" s="1085"/>
      <c r="BI85" s="445"/>
      <c r="BJ85" s="1084"/>
      <c r="BK85" s="483">
        <f t="shared" si="19"/>
        <v>0</v>
      </c>
      <c r="BL85" s="484">
        <f t="shared" si="20"/>
        <v>0</v>
      </c>
      <c r="BM85" s="485">
        <f t="shared" si="21"/>
        <v>0</v>
      </c>
      <c r="BN85" s="464"/>
      <c r="BO85" s="464"/>
      <c r="BP85" s="127"/>
      <c r="BQ85" s="1496">
        <f t="shared" si="22"/>
        <v>0</v>
      </c>
      <c r="BR85" s="1496">
        <f t="shared" si="23"/>
        <v>0</v>
      </c>
      <c r="BS85" s="280"/>
      <c r="BT85" s="281"/>
      <c r="BU85" s="281"/>
      <c r="BV85" s="446"/>
      <c r="BW85" s="1497">
        <f t="shared" si="24"/>
        <v>0</v>
      </c>
      <c r="BX85" s="1497">
        <f t="shared" si="25"/>
        <v>0</v>
      </c>
      <c r="BY85" s="1497">
        <f t="shared" si="26"/>
        <v>0</v>
      </c>
      <c r="BZ85" s="1497">
        <f t="shared" si="27"/>
        <v>0</v>
      </c>
      <c r="CA85" s="1497">
        <f t="shared" si="28"/>
        <v>0</v>
      </c>
      <c r="CB85" s="1497">
        <f t="shared" si="29"/>
        <v>0</v>
      </c>
      <c r="CD85" s="1450" t="str">
        <f t="shared" si="30"/>
        <v/>
      </c>
      <c r="CF85" s="1247"/>
      <c r="CG85" s="1247"/>
      <c r="CH85" s="1247"/>
      <c r="CI85" s="1247"/>
      <c r="CJ85" s="1247"/>
      <c r="CK85" s="1247"/>
      <c r="CL85" s="1247"/>
      <c r="CM85" s="1247"/>
      <c r="CN85" s="1247"/>
      <c r="CO85" s="1247"/>
      <c r="CP85" s="1247"/>
      <c r="CQ85" s="1247"/>
      <c r="CR85" s="1247"/>
      <c r="CS85" s="1247"/>
      <c r="CT85" s="1247"/>
      <c r="CU85" s="1247"/>
      <c r="CV85" s="1247"/>
      <c r="CW85" s="1247"/>
      <c r="CX85" s="1247"/>
      <c r="CY85" s="1247"/>
      <c r="CZ85" s="1247"/>
      <c r="DA85" s="1247"/>
      <c r="DB85" s="1247"/>
      <c r="DC85" s="1247"/>
      <c r="DD85" s="1247"/>
      <c r="DE85" s="1247"/>
      <c r="DF85" s="1247"/>
      <c r="DG85" s="1247"/>
      <c r="DH85" s="1247"/>
      <c r="DI85" s="1247"/>
      <c r="DJ85" s="1247"/>
      <c r="DK85" s="1247"/>
      <c r="DL85" s="1247"/>
      <c r="DM85" s="1247"/>
      <c r="DN85" s="1247"/>
      <c r="DO85" s="1247"/>
      <c r="DP85" s="1247"/>
      <c r="DQ85" s="1247"/>
      <c r="DR85" s="1247"/>
      <c r="DS85" s="1247"/>
      <c r="DT85" s="1247"/>
      <c r="DU85" s="1247"/>
      <c r="DV85" s="1247"/>
      <c r="DW85" s="1247"/>
      <c r="DX85" s="1247"/>
      <c r="DY85" s="1247"/>
      <c r="DZ85" s="1247"/>
      <c r="EA85" s="1247"/>
      <c r="EB85" s="1247"/>
      <c r="EC85" s="1247"/>
      <c r="ED85" s="1247"/>
      <c r="EE85" s="1247"/>
      <c r="EF85" s="1247"/>
      <c r="EG85" s="1247"/>
      <c r="EH85" s="1247"/>
      <c r="EI85" s="1247"/>
      <c r="EJ85" s="1247"/>
      <c r="EK85" s="1247"/>
      <c r="EL85" s="1247"/>
      <c r="EM85" s="1247"/>
      <c r="EN85" s="1247"/>
      <c r="EO85" s="1247"/>
      <c r="EP85" s="1247"/>
      <c r="EQ85" s="1247"/>
      <c r="ER85" s="1247"/>
      <c r="ES85" s="1247"/>
      <c r="ET85" s="1247"/>
      <c r="EU85" s="1247"/>
      <c r="EV85" s="1247"/>
      <c r="EW85" s="1247"/>
      <c r="EX85" s="1247"/>
      <c r="EY85" s="1247"/>
      <c r="EZ85" s="1247"/>
      <c r="FA85" s="1247"/>
      <c r="FB85" s="1247"/>
      <c r="FC85" s="1247"/>
      <c r="FD85" s="1247"/>
      <c r="FE85" s="1247"/>
      <c r="FF85" s="1247"/>
      <c r="FG85" s="1247"/>
      <c r="FJ85" s="1452">
        <f t="shared" si="31"/>
        <v>0</v>
      </c>
      <c r="FK85" s="1452">
        <f t="shared" si="32"/>
        <v>0</v>
      </c>
    </row>
    <row r="86" spans="1:167" x14ac:dyDescent="0.2">
      <c r="A86" s="436"/>
      <c r="B86" s="437"/>
      <c r="C86" s="439"/>
      <c r="D86" s="439"/>
      <c r="E86" s="437"/>
      <c r="F86" s="440"/>
      <c r="G86" s="440"/>
      <c r="H86" s="440"/>
      <c r="I86" s="440"/>
      <c r="J86" s="440"/>
      <c r="K86" s="440"/>
      <c r="L86" s="440"/>
      <c r="M86" s="440"/>
      <c r="N86" s="441"/>
      <c r="O86" s="441"/>
      <c r="P86" s="440"/>
      <c r="Q86" s="442"/>
      <c r="R86" s="443"/>
      <c r="S86" s="444"/>
      <c r="T86" s="886"/>
      <c r="U86" s="165"/>
      <c r="V86" s="165"/>
      <c r="W86" s="165"/>
      <c r="X86" s="165"/>
      <c r="Y86" s="165"/>
      <c r="Z86" s="1135"/>
      <c r="AA86" s="165"/>
      <c r="AB86" s="1130"/>
      <c r="AC86" s="165"/>
      <c r="AD86" s="1130"/>
      <c r="AE86" s="165"/>
      <c r="AF86" s="1130"/>
      <c r="AG86" s="165"/>
      <c r="AH86" s="1135"/>
      <c r="AI86" s="165"/>
      <c r="AJ86" s="113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087"/>
      <c r="AV86" s="127"/>
      <c r="AW86" s="1134"/>
      <c r="AX86" s="1091"/>
      <c r="AY86" s="1131"/>
      <c r="AZ86" s="445"/>
      <c r="BA86" s="1131"/>
      <c r="BB86" s="445"/>
      <c r="BC86" s="445"/>
      <c r="BD86" s="445"/>
      <c r="BE86" s="445"/>
      <c r="BF86" s="445"/>
      <c r="BG86" s="445"/>
      <c r="BH86" s="1085"/>
      <c r="BI86" s="445"/>
      <c r="BJ86" s="1084"/>
      <c r="BK86" s="483">
        <f t="shared" si="19"/>
        <v>0</v>
      </c>
      <c r="BL86" s="484">
        <f t="shared" si="20"/>
        <v>0</v>
      </c>
      <c r="BM86" s="485">
        <f t="shared" si="21"/>
        <v>0</v>
      </c>
      <c r="BN86" s="464"/>
      <c r="BO86" s="464"/>
      <c r="BP86" s="127"/>
      <c r="BQ86" s="1496">
        <f t="shared" si="22"/>
        <v>0</v>
      </c>
      <c r="BR86" s="1496">
        <f t="shared" si="23"/>
        <v>0</v>
      </c>
      <c r="BS86" s="280"/>
      <c r="BT86" s="281"/>
      <c r="BU86" s="281"/>
      <c r="BV86" s="446"/>
      <c r="BW86" s="1497">
        <f t="shared" si="24"/>
        <v>0</v>
      </c>
      <c r="BX86" s="1497">
        <f t="shared" si="25"/>
        <v>0</v>
      </c>
      <c r="BY86" s="1497">
        <f t="shared" si="26"/>
        <v>0</v>
      </c>
      <c r="BZ86" s="1497">
        <f t="shared" si="27"/>
        <v>0</v>
      </c>
      <c r="CA86" s="1497">
        <f t="shared" si="28"/>
        <v>0</v>
      </c>
      <c r="CB86" s="1497">
        <f t="shared" si="29"/>
        <v>0</v>
      </c>
      <c r="CD86" s="1450" t="str">
        <f t="shared" si="30"/>
        <v/>
      </c>
      <c r="CF86" s="1247"/>
      <c r="CG86" s="1247"/>
      <c r="CH86" s="1247"/>
      <c r="CI86" s="1247"/>
      <c r="CJ86" s="1247"/>
      <c r="CK86" s="1247"/>
      <c r="CL86" s="1247"/>
      <c r="CM86" s="1247"/>
      <c r="CN86" s="1247"/>
      <c r="CO86" s="1247"/>
      <c r="CP86" s="1247"/>
      <c r="CQ86" s="1247"/>
      <c r="CR86" s="1247"/>
      <c r="CS86" s="1247"/>
      <c r="CT86" s="1247"/>
      <c r="CU86" s="1247"/>
      <c r="CV86" s="1247"/>
      <c r="CW86" s="1247"/>
      <c r="CX86" s="1247"/>
      <c r="CY86" s="1247"/>
      <c r="CZ86" s="1247"/>
      <c r="DA86" s="1247"/>
      <c r="DB86" s="1247"/>
      <c r="DC86" s="1247"/>
      <c r="DD86" s="1247"/>
      <c r="DE86" s="1247"/>
      <c r="DF86" s="1247"/>
      <c r="DG86" s="1247"/>
      <c r="DH86" s="1247"/>
      <c r="DI86" s="1247"/>
      <c r="DJ86" s="1247"/>
      <c r="DK86" s="1247"/>
      <c r="DL86" s="1247"/>
      <c r="DM86" s="1247"/>
      <c r="DN86" s="1247"/>
      <c r="DO86" s="1247"/>
      <c r="DP86" s="1247"/>
      <c r="DQ86" s="1247"/>
      <c r="DR86" s="1247"/>
      <c r="DS86" s="1247"/>
      <c r="DT86" s="1247"/>
      <c r="DU86" s="1247"/>
      <c r="DV86" s="1247"/>
      <c r="DW86" s="1247"/>
      <c r="DX86" s="1247"/>
      <c r="DY86" s="1247"/>
      <c r="DZ86" s="1247"/>
      <c r="EA86" s="1247"/>
      <c r="EB86" s="1247"/>
      <c r="EC86" s="1247"/>
      <c r="ED86" s="1247"/>
      <c r="EE86" s="1247"/>
      <c r="EF86" s="1247"/>
      <c r="EG86" s="1247"/>
      <c r="EH86" s="1247"/>
      <c r="EI86" s="1247"/>
      <c r="EJ86" s="1247"/>
      <c r="EK86" s="1247"/>
      <c r="EL86" s="1247"/>
      <c r="EM86" s="1247"/>
      <c r="EN86" s="1247"/>
      <c r="EO86" s="1247"/>
      <c r="EP86" s="1247"/>
      <c r="EQ86" s="1247"/>
      <c r="ER86" s="1247"/>
      <c r="ES86" s="1247"/>
      <c r="ET86" s="1247"/>
      <c r="EU86" s="1247"/>
      <c r="EV86" s="1247"/>
      <c r="EW86" s="1247"/>
      <c r="EX86" s="1247"/>
      <c r="EY86" s="1247"/>
      <c r="EZ86" s="1247"/>
      <c r="FA86" s="1247"/>
      <c r="FB86" s="1247"/>
      <c r="FC86" s="1247"/>
      <c r="FD86" s="1247"/>
      <c r="FE86" s="1247"/>
      <c r="FF86" s="1247"/>
      <c r="FG86" s="1247"/>
      <c r="FJ86" s="1452">
        <f t="shared" si="31"/>
        <v>0</v>
      </c>
      <c r="FK86" s="1452">
        <f t="shared" si="32"/>
        <v>0</v>
      </c>
    </row>
    <row r="87" spans="1:167" x14ac:dyDescent="0.2">
      <c r="A87" s="436"/>
      <c r="B87" s="437"/>
      <c r="C87" s="439"/>
      <c r="D87" s="439"/>
      <c r="E87" s="437"/>
      <c r="F87" s="440"/>
      <c r="G87" s="440"/>
      <c r="H87" s="440"/>
      <c r="I87" s="440"/>
      <c r="J87" s="440"/>
      <c r="K87" s="440"/>
      <c r="L87" s="440"/>
      <c r="M87" s="440"/>
      <c r="N87" s="441"/>
      <c r="O87" s="441"/>
      <c r="P87" s="440"/>
      <c r="Q87" s="442"/>
      <c r="R87" s="443"/>
      <c r="S87" s="444"/>
      <c r="T87" s="886"/>
      <c r="U87" s="165"/>
      <c r="V87" s="165"/>
      <c r="W87" s="165"/>
      <c r="X87" s="165"/>
      <c r="Y87" s="165"/>
      <c r="Z87" s="1135"/>
      <c r="AA87" s="165"/>
      <c r="AB87" s="1130"/>
      <c r="AC87" s="165"/>
      <c r="AD87" s="1130"/>
      <c r="AE87" s="165"/>
      <c r="AF87" s="1130"/>
      <c r="AG87" s="165"/>
      <c r="AH87" s="1135"/>
      <c r="AI87" s="165"/>
      <c r="AJ87" s="113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087"/>
      <c r="AV87" s="127"/>
      <c r="AW87" s="1134"/>
      <c r="AX87" s="1091"/>
      <c r="AY87" s="1131"/>
      <c r="AZ87" s="445"/>
      <c r="BA87" s="1131"/>
      <c r="BB87" s="445"/>
      <c r="BC87" s="445"/>
      <c r="BD87" s="445"/>
      <c r="BE87" s="445"/>
      <c r="BF87" s="445"/>
      <c r="BG87" s="445"/>
      <c r="BH87" s="1085"/>
      <c r="BI87" s="445"/>
      <c r="BJ87" s="1084"/>
      <c r="BK87" s="483">
        <f t="shared" si="19"/>
        <v>0</v>
      </c>
      <c r="BL87" s="484">
        <f t="shared" si="20"/>
        <v>0</v>
      </c>
      <c r="BM87" s="485">
        <f t="shared" si="21"/>
        <v>0</v>
      </c>
      <c r="BN87" s="464"/>
      <c r="BO87" s="464"/>
      <c r="BP87" s="127"/>
      <c r="BQ87" s="1496">
        <f t="shared" si="22"/>
        <v>0</v>
      </c>
      <c r="BR87" s="1496">
        <f t="shared" si="23"/>
        <v>0</v>
      </c>
      <c r="BS87" s="280"/>
      <c r="BT87" s="281"/>
      <c r="BU87" s="281"/>
      <c r="BV87" s="446"/>
      <c r="BW87" s="1497">
        <f t="shared" si="24"/>
        <v>0</v>
      </c>
      <c r="BX87" s="1497">
        <f t="shared" si="25"/>
        <v>0</v>
      </c>
      <c r="BY87" s="1497">
        <f t="shared" si="26"/>
        <v>0</v>
      </c>
      <c r="BZ87" s="1497">
        <f t="shared" si="27"/>
        <v>0</v>
      </c>
      <c r="CA87" s="1497">
        <f t="shared" si="28"/>
        <v>0</v>
      </c>
      <c r="CB87" s="1497">
        <f t="shared" si="29"/>
        <v>0</v>
      </c>
      <c r="CD87" s="1450" t="str">
        <f t="shared" si="30"/>
        <v/>
      </c>
      <c r="CF87" s="1247"/>
      <c r="CG87" s="1247"/>
      <c r="CH87" s="1247"/>
      <c r="CI87" s="1247"/>
      <c r="CJ87" s="1247"/>
      <c r="CK87" s="1247"/>
      <c r="CL87" s="1247"/>
      <c r="CM87" s="1247"/>
      <c r="CN87" s="1247"/>
      <c r="CO87" s="1247"/>
      <c r="CP87" s="1247"/>
      <c r="CQ87" s="1247"/>
      <c r="CR87" s="1247"/>
      <c r="CS87" s="1247"/>
      <c r="CT87" s="1247"/>
      <c r="CU87" s="1247"/>
      <c r="CV87" s="1247"/>
      <c r="CW87" s="1247"/>
      <c r="CX87" s="1247"/>
      <c r="CY87" s="1247"/>
      <c r="CZ87" s="1247"/>
      <c r="DA87" s="1247"/>
      <c r="DB87" s="1247"/>
      <c r="DC87" s="1247"/>
      <c r="DD87" s="1247"/>
      <c r="DE87" s="1247"/>
      <c r="DF87" s="1247"/>
      <c r="DG87" s="1247"/>
      <c r="DH87" s="1247"/>
      <c r="DI87" s="1247"/>
      <c r="DJ87" s="1247"/>
      <c r="DK87" s="1247"/>
      <c r="DL87" s="1247"/>
      <c r="DM87" s="1247"/>
      <c r="DN87" s="1247"/>
      <c r="DO87" s="1247"/>
      <c r="DP87" s="1247"/>
      <c r="DQ87" s="1247"/>
      <c r="DR87" s="1247"/>
      <c r="DS87" s="1247"/>
      <c r="DT87" s="1247"/>
      <c r="DU87" s="1247"/>
      <c r="DV87" s="1247"/>
      <c r="DW87" s="1247"/>
      <c r="DX87" s="1247"/>
      <c r="DY87" s="1247"/>
      <c r="DZ87" s="1247"/>
      <c r="EA87" s="1247"/>
      <c r="EB87" s="1247"/>
      <c r="EC87" s="1247"/>
      <c r="ED87" s="1247"/>
      <c r="EE87" s="1247"/>
      <c r="EF87" s="1247"/>
      <c r="EG87" s="1247"/>
      <c r="EH87" s="1247"/>
      <c r="EI87" s="1247"/>
      <c r="EJ87" s="1247"/>
      <c r="EK87" s="1247"/>
      <c r="EL87" s="1247"/>
      <c r="EM87" s="1247"/>
      <c r="EN87" s="1247"/>
      <c r="EO87" s="1247"/>
      <c r="EP87" s="1247"/>
      <c r="EQ87" s="1247"/>
      <c r="ER87" s="1247"/>
      <c r="ES87" s="1247"/>
      <c r="ET87" s="1247"/>
      <c r="EU87" s="1247"/>
      <c r="EV87" s="1247"/>
      <c r="EW87" s="1247"/>
      <c r="EX87" s="1247"/>
      <c r="EY87" s="1247"/>
      <c r="EZ87" s="1247"/>
      <c r="FA87" s="1247"/>
      <c r="FB87" s="1247"/>
      <c r="FC87" s="1247"/>
      <c r="FD87" s="1247"/>
      <c r="FE87" s="1247"/>
      <c r="FF87" s="1247"/>
      <c r="FG87" s="1247"/>
      <c r="FJ87" s="1452">
        <f t="shared" si="31"/>
        <v>0</v>
      </c>
      <c r="FK87" s="1452">
        <f t="shared" si="32"/>
        <v>0</v>
      </c>
    </row>
    <row r="88" spans="1:167" x14ac:dyDescent="0.2">
      <c r="A88" s="436"/>
      <c r="B88" s="437"/>
      <c r="C88" s="439"/>
      <c r="D88" s="439"/>
      <c r="E88" s="437"/>
      <c r="F88" s="440"/>
      <c r="G88" s="440"/>
      <c r="H88" s="440"/>
      <c r="I88" s="440"/>
      <c r="J88" s="440"/>
      <c r="K88" s="440"/>
      <c r="L88" s="440"/>
      <c r="M88" s="440"/>
      <c r="N88" s="441"/>
      <c r="O88" s="441"/>
      <c r="P88" s="440"/>
      <c r="Q88" s="442"/>
      <c r="R88" s="443"/>
      <c r="S88" s="444"/>
      <c r="T88" s="886"/>
      <c r="U88" s="165"/>
      <c r="V88" s="165"/>
      <c r="W88" s="165"/>
      <c r="X88" s="165"/>
      <c r="Y88" s="165"/>
      <c r="Z88" s="1135"/>
      <c r="AA88" s="165"/>
      <c r="AB88" s="1130"/>
      <c r="AC88" s="165"/>
      <c r="AD88" s="1130"/>
      <c r="AE88" s="165"/>
      <c r="AF88" s="1130"/>
      <c r="AG88" s="165"/>
      <c r="AH88" s="1135"/>
      <c r="AI88" s="165"/>
      <c r="AJ88" s="113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088"/>
      <c r="AV88" s="127"/>
      <c r="AW88" s="1134"/>
      <c r="AX88" s="1091"/>
      <c r="AY88" s="1131"/>
      <c r="AZ88" s="445"/>
      <c r="BA88" s="1131"/>
      <c r="BB88" s="445"/>
      <c r="BC88" s="445"/>
      <c r="BD88" s="445"/>
      <c r="BE88" s="445"/>
      <c r="BF88" s="445"/>
      <c r="BG88" s="445"/>
      <c r="BH88" s="1085"/>
      <c r="BI88" s="445"/>
      <c r="BJ88" s="1084"/>
      <c r="BK88" s="483">
        <f t="shared" si="19"/>
        <v>0</v>
      </c>
      <c r="BL88" s="484">
        <f t="shared" si="20"/>
        <v>0</v>
      </c>
      <c r="BM88" s="485">
        <f t="shared" si="21"/>
        <v>0</v>
      </c>
      <c r="BN88" s="464"/>
      <c r="BO88" s="464"/>
      <c r="BP88" s="127"/>
      <c r="BQ88" s="1496">
        <f t="shared" si="22"/>
        <v>0</v>
      </c>
      <c r="BR88" s="1496">
        <f t="shared" si="23"/>
        <v>0</v>
      </c>
      <c r="BS88" s="280"/>
      <c r="BT88" s="281"/>
      <c r="BU88" s="281"/>
      <c r="BV88" s="446"/>
      <c r="BW88" s="1497">
        <f t="shared" si="24"/>
        <v>0</v>
      </c>
      <c r="BX88" s="1497">
        <f t="shared" si="25"/>
        <v>0</v>
      </c>
      <c r="BY88" s="1497">
        <f t="shared" si="26"/>
        <v>0</v>
      </c>
      <c r="BZ88" s="1497">
        <f t="shared" si="27"/>
        <v>0</v>
      </c>
      <c r="CA88" s="1497">
        <f t="shared" si="28"/>
        <v>0</v>
      </c>
      <c r="CB88" s="1497">
        <f t="shared" si="29"/>
        <v>0</v>
      </c>
      <c r="CD88" s="1450" t="str">
        <f t="shared" si="30"/>
        <v/>
      </c>
      <c r="CF88" s="1247"/>
      <c r="CG88" s="1247"/>
      <c r="CH88" s="1247"/>
      <c r="CI88" s="1247"/>
      <c r="CJ88" s="1247"/>
      <c r="CK88" s="1247"/>
      <c r="CL88" s="1247"/>
      <c r="CM88" s="1247"/>
      <c r="CN88" s="1247"/>
      <c r="CO88" s="1247"/>
      <c r="CP88" s="1247"/>
      <c r="CQ88" s="1247"/>
      <c r="CR88" s="1247"/>
      <c r="CS88" s="1247"/>
      <c r="CT88" s="1247"/>
      <c r="CU88" s="1247"/>
      <c r="CV88" s="1247"/>
      <c r="CW88" s="1247"/>
      <c r="CX88" s="1247"/>
      <c r="CY88" s="1247"/>
      <c r="CZ88" s="1247"/>
      <c r="DA88" s="1247"/>
      <c r="DB88" s="1247"/>
      <c r="DC88" s="1247"/>
      <c r="DD88" s="1247"/>
      <c r="DE88" s="1247"/>
      <c r="DF88" s="1247"/>
      <c r="DG88" s="1247"/>
      <c r="DH88" s="1247"/>
      <c r="DI88" s="1247"/>
      <c r="DJ88" s="1247"/>
      <c r="DK88" s="1247"/>
      <c r="DL88" s="1247"/>
      <c r="DM88" s="1247"/>
      <c r="DN88" s="1247"/>
      <c r="DO88" s="1247"/>
      <c r="DP88" s="1247"/>
      <c r="DQ88" s="1247"/>
      <c r="DR88" s="1247"/>
      <c r="DS88" s="1247"/>
      <c r="DT88" s="1247"/>
      <c r="DU88" s="1247"/>
      <c r="DV88" s="1247"/>
      <c r="DW88" s="1247"/>
      <c r="DX88" s="1247"/>
      <c r="DY88" s="1247"/>
      <c r="DZ88" s="1247"/>
      <c r="EA88" s="1247"/>
      <c r="EB88" s="1247"/>
      <c r="EC88" s="1247"/>
      <c r="ED88" s="1247"/>
      <c r="EE88" s="1247"/>
      <c r="EF88" s="1247"/>
      <c r="EG88" s="1247"/>
      <c r="EH88" s="1247"/>
      <c r="EI88" s="1247"/>
      <c r="EJ88" s="1247"/>
      <c r="EK88" s="1247"/>
      <c r="EL88" s="1247"/>
      <c r="EM88" s="1247"/>
      <c r="EN88" s="1247"/>
      <c r="EO88" s="1247"/>
      <c r="EP88" s="1247"/>
      <c r="EQ88" s="1247"/>
      <c r="ER88" s="1247"/>
      <c r="ES88" s="1247"/>
      <c r="ET88" s="1247"/>
      <c r="EU88" s="1247"/>
      <c r="EV88" s="1247"/>
      <c r="EW88" s="1247"/>
      <c r="EX88" s="1247"/>
      <c r="EY88" s="1247"/>
      <c r="EZ88" s="1247"/>
      <c r="FA88" s="1247"/>
      <c r="FB88" s="1247"/>
      <c r="FC88" s="1247"/>
      <c r="FD88" s="1247"/>
      <c r="FE88" s="1247"/>
      <c r="FF88" s="1247"/>
      <c r="FG88" s="1247"/>
      <c r="FJ88" s="1452">
        <f t="shared" si="31"/>
        <v>0</v>
      </c>
      <c r="FK88" s="1452">
        <f t="shared" si="32"/>
        <v>0</v>
      </c>
    </row>
    <row r="89" spans="1:167" x14ac:dyDescent="0.2">
      <c r="A89" s="436"/>
      <c r="B89" s="437"/>
      <c r="C89" s="439"/>
      <c r="D89" s="439"/>
      <c r="E89" s="437"/>
      <c r="F89" s="440"/>
      <c r="G89" s="440"/>
      <c r="H89" s="440"/>
      <c r="I89" s="440"/>
      <c r="J89" s="440"/>
      <c r="K89" s="440"/>
      <c r="L89" s="440"/>
      <c r="M89" s="440"/>
      <c r="N89" s="441"/>
      <c r="O89" s="441"/>
      <c r="P89" s="440"/>
      <c r="Q89" s="442"/>
      <c r="R89" s="443"/>
      <c r="S89" s="444"/>
      <c r="T89" s="886"/>
      <c r="U89" s="165"/>
      <c r="V89" s="165"/>
      <c r="W89" s="165"/>
      <c r="X89" s="165"/>
      <c r="Y89" s="165"/>
      <c r="Z89" s="1135"/>
      <c r="AA89" s="165"/>
      <c r="AB89" s="1130"/>
      <c r="AC89" s="165"/>
      <c r="AD89" s="1130"/>
      <c r="AE89" s="165"/>
      <c r="AF89" s="1130"/>
      <c r="AG89" s="165"/>
      <c r="AH89" s="1135"/>
      <c r="AI89" s="165"/>
      <c r="AJ89" s="113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088"/>
      <c r="AV89" s="127"/>
      <c r="AW89" s="1134"/>
      <c r="AX89" s="1091"/>
      <c r="AY89" s="1131"/>
      <c r="AZ89" s="445"/>
      <c r="BA89" s="1131"/>
      <c r="BB89" s="445"/>
      <c r="BC89" s="445"/>
      <c r="BD89" s="445"/>
      <c r="BE89" s="445"/>
      <c r="BF89" s="445"/>
      <c r="BG89" s="445"/>
      <c r="BH89" s="1085"/>
      <c r="BI89" s="445"/>
      <c r="BJ89" s="1084"/>
      <c r="BK89" s="483">
        <f t="shared" si="19"/>
        <v>0</v>
      </c>
      <c r="BL89" s="484">
        <f t="shared" si="20"/>
        <v>0</v>
      </c>
      <c r="BM89" s="485">
        <f t="shared" si="21"/>
        <v>0</v>
      </c>
      <c r="BN89" s="464"/>
      <c r="BO89" s="464"/>
      <c r="BP89" s="127"/>
      <c r="BQ89" s="1496">
        <f t="shared" si="22"/>
        <v>0</v>
      </c>
      <c r="BR89" s="1496">
        <f t="shared" si="23"/>
        <v>0</v>
      </c>
      <c r="BS89" s="280"/>
      <c r="BT89" s="281"/>
      <c r="BU89" s="281"/>
      <c r="BV89" s="446"/>
      <c r="BW89" s="1497">
        <f t="shared" si="24"/>
        <v>0</v>
      </c>
      <c r="BX89" s="1497">
        <f t="shared" si="25"/>
        <v>0</v>
      </c>
      <c r="BY89" s="1497">
        <f t="shared" si="26"/>
        <v>0</v>
      </c>
      <c r="BZ89" s="1497">
        <f t="shared" si="27"/>
        <v>0</v>
      </c>
      <c r="CA89" s="1497">
        <f t="shared" si="28"/>
        <v>0</v>
      </c>
      <c r="CB89" s="1497">
        <f t="shared" si="29"/>
        <v>0</v>
      </c>
      <c r="CD89" s="1450" t="str">
        <f t="shared" si="30"/>
        <v/>
      </c>
      <c r="CF89" s="1247"/>
      <c r="CG89" s="1247"/>
      <c r="CH89" s="1247"/>
      <c r="CI89" s="1247"/>
      <c r="CJ89" s="1247"/>
      <c r="CK89" s="1247"/>
      <c r="CL89" s="1247"/>
      <c r="CM89" s="1247"/>
      <c r="CN89" s="1247"/>
      <c r="CO89" s="1247"/>
      <c r="CP89" s="1247"/>
      <c r="CQ89" s="1247"/>
      <c r="CR89" s="1247"/>
      <c r="CS89" s="1247"/>
      <c r="CT89" s="1247"/>
      <c r="CU89" s="1247"/>
      <c r="CV89" s="1247"/>
      <c r="CW89" s="1247"/>
      <c r="CX89" s="1247"/>
      <c r="CY89" s="1247"/>
      <c r="CZ89" s="1247"/>
      <c r="DA89" s="1247"/>
      <c r="DB89" s="1247"/>
      <c r="DC89" s="1247"/>
      <c r="DD89" s="1247"/>
      <c r="DE89" s="1247"/>
      <c r="DF89" s="1247"/>
      <c r="DG89" s="1247"/>
      <c r="DH89" s="1247"/>
      <c r="DI89" s="1247"/>
      <c r="DJ89" s="1247"/>
      <c r="DK89" s="1247"/>
      <c r="DL89" s="1247"/>
      <c r="DM89" s="1247"/>
      <c r="DN89" s="1247"/>
      <c r="DO89" s="1247"/>
      <c r="DP89" s="1247"/>
      <c r="DQ89" s="1247"/>
      <c r="DR89" s="1247"/>
      <c r="DS89" s="1247"/>
      <c r="DT89" s="1247"/>
      <c r="DU89" s="1247"/>
      <c r="DV89" s="1247"/>
      <c r="DW89" s="1247"/>
      <c r="DX89" s="1247"/>
      <c r="DY89" s="1247"/>
      <c r="DZ89" s="1247"/>
      <c r="EA89" s="1247"/>
      <c r="EB89" s="1247"/>
      <c r="EC89" s="1247"/>
      <c r="ED89" s="1247"/>
      <c r="EE89" s="1247"/>
      <c r="EF89" s="1247"/>
      <c r="EG89" s="1247"/>
      <c r="EH89" s="1247"/>
      <c r="EI89" s="1247"/>
      <c r="EJ89" s="1247"/>
      <c r="EK89" s="1247"/>
      <c r="EL89" s="1247"/>
      <c r="EM89" s="1247"/>
      <c r="EN89" s="1247"/>
      <c r="EO89" s="1247"/>
      <c r="EP89" s="1247"/>
      <c r="EQ89" s="1247"/>
      <c r="ER89" s="1247"/>
      <c r="ES89" s="1247"/>
      <c r="ET89" s="1247"/>
      <c r="EU89" s="1247"/>
      <c r="EV89" s="1247"/>
      <c r="EW89" s="1247"/>
      <c r="EX89" s="1247"/>
      <c r="EY89" s="1247"/>
      <c r="EZ89" s="1247"/>
      <c r="FA89" s="1247"/>
      <c r="FB89" s="1247"/>
      <c r="FC89" s="1247"/>
      <c r="FD89" s="1247"/>
      <c r="FE89" s="1247"/>
      <c r="FF89" s="1247"/>
      <c r="FG89" s="1247"/>
      <c r="FJ89" s="1452">
        <f t="shared" si="31"/>
        <v>0</v>
      </c>
      <c r="FK89" s="1452">
        <f t="shared" si="32"/>
        <v>0</v>
      </c>
    </row>
    <row r="90" spans="1:167" x14ac:dyDescent="0.2">
      <c r="A90" s="436"/>
      <c r="B90" s="437"/>
      <c r="C90" s="439"/>
      <c r="D90" s="439"/>
      <c r="E90" s="437"/>
      <c r="F90" s="440"/>
      <c r="G90" s="440"/>
      <c r="H90" s="440"/>
      <c r="I90" s="440"/>
      <c r="J90" s="440"/>
      <c r="K90" s="440"/>
      <c r="L90" s="440"/>
      <c r="M90" s="440"/>
      <c r="N90" s="441"/>
      <c r="O90" s="441"/>
      <c r="P90" s="440"/>
      <c r="Q90" s="442"/>
      <c r="R90" s="443"/>
      <c r="S90" s="444"/>
      <c r="T90" s="886"/>
      <c r="U90" s="165"/>
      <c r="V90" s="165"/>
      <c r="W90" s="165"/>
      <c r="X90" s="165"/>
      <c r="Y90" s="165"/>
      <c r="Z90" s="1135"/>
      <c r="AA90" s="165"/>
      <c r="AB90" s="1130"/>
      <c r="AC90" s="165"/>
      <c r="AD90" s="1130"/>
      <c r="AE90" s="165"/>
      <c r="AF90" s="1130"/>
      <c r="AG90" s="165"/>
      <c r="AH90" s="1135"/>
      <c r="AI90" s="165"/>
      <c r="AJ90" s="113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088"/>
      <c r="AV90" s="127"/>
      <c r="AW90" s="1134"/>
      <c r="AX90" s="1091"/>
      <c r="AY90" s="1131"/>
      <c r="AZ90" s="445"/>
      <c r="BA90" s="1131"/>
      <c r="BB90" s="445"/>
      <c r="BC90" s="445"/>
      <c r="BD90" s="445"/>
      <c r="BE90" s="445"/>
      <c r="BF90" s="445"/>
      <c r="BG90" s="445"/>
      <c r="BH90" s="1085"/>
      <c r="BI90" s="445"/>
      <c r="BJ90" s="1084"/>
      <c r="BK90" s="483">
        <f t="shared" si="19"/>
        <v>0</v>
      </c>
      <c r="BL90" s="484">
        <f t="shared" si="20"/>
        <v>0</v>
      </c>
      <c r="BM90" s="485">
        <f t="shared" si="21"/>
        <v>0</v>
      </c>
      <c r="BN90" s="464"/>
      <c r="BO90" s="464"/>
      <c r="BP90" s="127"/>
      <c r="BQ90" s="1496">
        <f t="shared" si="22"/>
        <v>0</v>
      </c>
      <c r="BR90" s="1496">
        <f t="shared" si="23"/>
        <v>0</v>
      </c>
      <c r="BS90" s="280"/>
      <c r="BT90" s="281"/>
      <c r="BU90" s="281"/>
      <c r="BV90" s="446"/>
      <c r="BW90" s="1497">
        <f t="shared" si="24"/>
        <v>0</v>
      </c>
      <c r="BX90" s="1497">
        <f t="shared" si="25"/>
        <v>0</v>
      </c>
      <c r="BY90" s="1497">
        <f t="shared" si="26"/>
        <v>0</v>
      </c>
      <c r="BZ90" s="1497">
        <f t="shared" si="27"/>
        <v>0</v>
      </c>
      <c r="CA90" s="1497">
        <f t="shared" si="28"/>
        <v>0</v>
      </c>
      <c r="CB90" s="1497">
        <f t="shared" si="29"/>
        <v>0</v>
      </c>
      <c r="CD90" s="1450" t="str">
        <f t="shared" si="30"/>
        <v/>
      </c>
      <c r="CF90" s="1247"/>
      <c r="CG90" s="1247"/>
      <c r="CH90" s="1247"/>
      <c r="CI90" s="1247"/>
      <c r="CJ90" s="1247"/>
      <c r="CK90" s="1247"/>
      <c r="CL90" s="1247"/>
      <c r="CM90" s="1247"/>
      <c r="CN90" s="1247"/>
      <c r="CO90" s="1247"/>
      <c r="CP90" s="1247"/>
      <c r="CQ90" s="1247"/>
      <c r="CR90" s="1247"/>
      <c r="CS90" s="1247"/>
      <c r="CT90" s="1247"/>
      <c r="CU90" s="1247"/>
      <c r="CV90" s="1247"/>
      <c r="CW90" s="1247"/>
      <c r="CX90" s="1247"/>
      <c r="CY90" s="1247"/>
      <c r="CZ90" s="1247"/>
      <c r="DA90" s="1247"/>
      <c r="DB90" s="1247"/>
      <c r="DC90" s="1247"/>
      <c r="DD90" s="1247"/>
      <c r="DE90" s="1247"/>
      <c r="DF90" s="1247"/>
      <c r="DG90" s="1247"/>
      <c r="DH90" s="1247"/>
      <c r="DI90" s="1247"/>
      <c r="DJ90" s="1247"/>
      <c r="DK90" s="1247"/>
      <c r="DL90" s="1247"/>
      <c r="DM90" s="1247"/>
      <c r="DN90" s="1247"/>
      <c r="DO90" s="1247"/>
      <c r="DP90" s="1247"/>
      <c r="DQ90" s="1247"/>
      <c r="DR90" s="1247"/>
      <c r="DS90" s="1247"/>
      <c r="DT90" s="1247"/>
      <c r="DU90" s="1247"/>
      <c r="DV90" s="1247"/>
      <c r="DW90" s="1247"/>
      <c r="DX90" s="1247"/>
      <c r="DY90" s="1247"/>
      <c r="DZ90" s="1247"/>
      <c r="EA90" s="1247"/>
      <c r="EB90" s="1247"/>
      <c r="EC90" s="1247"/>
      <c r="ED90" s="1247"/>
      <c r="EE90" s="1247"/>
      <c r="EF90" s="1247"/>
      <c r="EG90" s="1247"/>
      <c r="EH90" s="1247"/>
      <c r="EI90" s="1247"/>
      <c r="EJ90" s="1247"/>
      <c r="EK90" s="1247"/>
      <c r="EL90" s="1247"/>
      <c r="EM90" s="1247"/>
      <c r="EN90" s="1247"/>
      <c r="EO90" s="1247"/>
      <c r="EP90" s="1247"/>
      <c r="EQ90" s="1247"/>
      <c r="ER90" s="1247"/>
      <c r="ES90" s="1247"/>
      <c r="ET90" s="1247"/>
      <c r="EU90" s="1247"/>
      <c r="EV90" s="1247"/>
      <c r="EW90" s="1247"/>
      <c r="EX90" s="1247"/>
      <c r="EY90" s="1247"/>
      <c r="EZ90" s="1247"/>
      <c r="FA90" s="1247"/>
      <c r="FB90" s="1247"/>
      <c r="FC90" s="1247"/>
      <c r="FD90" s="1247"/>
      <c r="FE90" s="1247"/>
      <c r="FF90" s="1247"/>
      <c r="FG90" s="1247"/>
      <c r="FJ90" s="1452">
        <f t="shared" si="31"/>
        <v>0</v>
      </c>
      <c r="FK90" s="1452">
        <f t="shared" si="32"/>
        <v>0</v>
      </c>
    </row>
    <row r="91" spans="1:167" x14ac:dyDescent="0.2">
      <c r="A91" s="436"/>
      <c r="B91" s="437"/>
      <c r="C91" s="439"/>
      <c r="D91" s="439"/>
      <c r="E91" s="437"/>
      <c r="F91" s="440"/>
      <c r="G91" s="440"/>
      <c r="H91" s="440"/>
      <c r="I91" s="440"/>
      <c r="J91" s="440"/>
      <c r="K91" s="440"/>
      <c r="L91" s="440"/>
      <c r="M91" s="440"/>
      <c r="N91" s="441"/>
      <c r="O91" s="441"/>
      <c r="P91" s="440"/>
      <c r="Q91" s="442"/>
      <c r="R91" s="443"/>
      <c r="S91" s="444"/>
      <c r="T91" s="886"/>
      <c r="U91" s="165"/>
      <c r="V91" s="165"/>
      <c r="W91" s="165"/>
      <c r="X91" s="165"/>
      <c r="Y91" s="165"/>
      <c r="Z91" s="1135"/>
      <c r="AA91" s="165"/>
      <c r="AB91" s="1130"/>
      <c r="AC91" s="165"/>
      <c r="AD91" s="1130"/>
      <c r="AE91" s="165"/>
      <c r="AF91" s="1130"/>
      <c r="AG91" s="165"/>
      <c r="AH91" s="1135"/>
      <c r="AI91" s="165"/>
      <c r="AJ91" s="113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088"/>
      <c r="AV91" s="127"/>
      <c r="AW91" s="1134"/>
      <c r="AX91" s="1091"/>
      <c r="AY91" s="1131"/>
      <c r="AZ91" s="445"/>
      <c r="BA91" s="1131"/>
      <c r="BB91" s="445"/>
      <c r="BC91" s="445"/>
      <c r="BD91" s="445"/>
      <c r="BE91" s="445"/>
      <c r="BF91" s="445"/>
      <c r="BG91" s="445"/>
      <c r="BH91" s="1085"/>
      <c r="BI91" s="445"/>
      <c r="BJ91" s="1084"/>
      <c r="BK91" s="483">
        <f t="shared" si="19"/>
        <v>0</v>
      </c>
      <c r="BL91" s="484">
        <f t="shared" si="20"/>
        <v>0</v>
      </c>
      <c r="BM91" s="485">
        <f t="shared" si="21"/>
        <v>0</v>
      </c>
      <c r="BN91" s="464"/>
      <c r="BO91" s="464"/>
      <c r="BP91" s="127"/>
      <c r="BQ91" s="1496">
        <f t="shared" si="22"/>
        <v>0</v>
      </c>
      <c r="BR91" s="1496">
        <f t="shared" si="23"/>
        <v>0</v>
      </c>
      <c r="BS91" s="280"/>
      <c r="BT91" s="281"/>
      <c r="BU91" s="281"/>
      <c r="BV91" s="446"/>
      <c r="BW91" s="1497">
        <f t="shared" si="24"/>
        <v>0</v>
      </c>
      <c r="BX91" s="1497">
        <f t="shared" si="25"/>
        <v>0</v>
      </c>
      <c r="BY91" s="1497">
        <f t="shared" si="26"/>
        <v>0</v>
      </c>
      <c r="BZ91" s="1497">
        <f t="shared" si="27"/>
        <v>0</v>
      </c>
      <c r="CA91" s="1497">
        <f t="shared" si="28"/>
        <v>0</v>
      </c>
      <c r="CB91" s="1497">
        <f t="shared" si="29"/>
        <v>0</v>
      </c>
      <c r="CD91" s="1450" t="str">
        <f t="shared" si="30"/>
        <v/>
      </c>
      <c r="CF91" s="1247"/>
      <c r="CG91" s="1247"/>
      <c r="CH91" s="1247"/>
      <c r="CI91" s="1247"/>
      <c r="CJ91" s="1247"/>
      <c r="CK91" s="1247"/>
      <c r="CL91" s="1247"/>
      <c r="CM91" s="1247"/>
      <c r="CN91" s="1247"/>
      <c r="CO91" s="1247"/>
      <c r="CP91" s="1247"/>
      <c r="CQ91" s="1247"/>
      <c r="CR91" s="1247"/>
      <c r="CS91" s="1247"/>
      <c r="CT91" s="1247"/>
      <c r="CU91" s="1247"/>
      <c r="CV91" s="1247"/>
      <c r="CW91" s="1247"/>
      <c r="CX91" s="1247"/>
      <c r="CY91" s="1247"/>
      <c r="CZ91" s="1247"/>
      <c r="DA91" s="1247"/>
      <c r="DB91" s="1247"/>
      <c r="DC91" s="1247"/>
      <c r="DD91" s="1247"/>
      <c r="DE91" s="1247"/>
      <c r="DF91" s="1247"/>
      <c r="DG91" s="1247"/>
      <c r="DH91" s="1247"/>
      <c r="DI91" s="1247"/>
      <c r="DJ91" s="1247"/>
      <c r="DK91" s="1247"/>
      <c r="DL91" s="1247"/>
      <c r="DM91" s="1247"/>
      <c r="DN91" s="1247"/>
      <c r="DO91" s="1247"/>
      <c r="DP91" s="1247"/>
      <c r="DQ91" s="1247"/>
      <c r="DR91" s="1247"/>
      <c r="DS91" s="1247"/>
      <c r="DT91" s="1247"/>
      <c r="DU91" s="1247"/>
      <c r="DV91" s="1247"/>
      <c r="DW91" s="1247"/>
      <c r="DX91" s="1247"/>
      <c r="DY91" s="1247"/>
      <c r="DZ91" s="1247"/>
      <c r="EA91" s="1247"/>
      <c r="EB91" s="1247"/>
      <c r="EC91" s="1247"/>
      <c r="ED91" s="1247"/>
      <c r="EE91" s="1247"/>
      <c r="EF91" s="1247"/>
      <c r="EG91" s="1247"/>
      <c r="EH91" s="1247"/>
      <c r="EI91" s="1247"/>
      <c r="EJ91" s="1247"/>
      <c r="EK91" s="1247"/>
      <c r="EL91" s="1247"/>
      <c r="EM91" s="1247"/>
      <c r="EN91" s="1247"/>
      <c r="EO91" s="1247"/>
      <c r="EP91" s="1247"/>
      <c r="EQ91" s="1247"/>
      <c r="ER91" s="1247"/>
      <c r="ES91" s="1247"/>
      <c r="ET91" s="1247"/>
      <c r="EU91" s="1247"/>
      <c r="EV91" s="1247"/>
      <c r="EW91" s="1247"/>
      <c r="EX91" s="1247"/>
      <c r="EY91" s="1247"/>
      <c r="EZ91" s="1247"/>
      <c r="FA91" s="1247"/>
      <c r="FB91" s="1247"/>
      <c r="FC91" s="1247"/>
      <c r="FD91" s="1247"/>
      <c r="FE91" s="1247"/>
      <c r="FF91" s="1247"/>
      <c r="FG91" s="1247"/>
      <c r="FJ91" s="1452">
        <f t="shared" si="31"/>
        <v>0</v>
      </c>
      <c r="FK91" s="1452">
        <f t="shared" si="32"/>
        <v>0</v>
      </c>
    </row>
    <row r="92" spans="1:167" x14ac:dyDescent="0.2">
      <c r="A92" s="436"/>
      <c r="B92" s="437"/>
      <c r="C92" s="439"/>
      <c r="D92" s="439"/>
      <c r="E92" s="437"/>
      <c r="F92" s="440"/>
      <c r="G92" s="440"/>
      <c r="H92" s="440"/>
      <c r="I92" s="440"/>
      <c r="J92" s="440"/>
      <c r="K92" s="440"/>
      <c r="L92" s="440"/>
      <c r="M92" s="440"/>
      <c r="N92" s="441"/>
      <c r="O92" s="441"/>
      <c r="P92" s="440"/>
      <c r="Q92" s="442"/>
      <c r="R92" s="443"/>
      <c r="S92" s="444"/>
      <c r="T92" s="886"/>
      <c r="U92" s="165"/>
      <c r="V92" s="165"/>
      <c r="W92" s="165"/>
      <c r="X92" s="165"/>
      <c r="Y92" s="165"/>
      <c r="Z92" s="1135"/>
      <c r="AA92" s="165"/>
      <c r="AB92" s="1130"/>
      <c r="AC92" s="165"/>
      <c r="AD92" s="1130"/>
      <c r="AE92" s="165"/>
      <c r="AF92" s="1130"/>
      <c r="AG92" s="165"/>
      <c r="AH92" s="1135"/>
      <c r="AI92" s="165"/>
      <c r="AJ92" s="113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088"/>
      <c r="AV92" s="127"/>
      <c r="AW92" s="1134"/>
      <c r="AX92" s="1091"/>
      <c r="AY92" s="1131"/>
      <c r="AZ92" s="445"/>
      <c r="BA92" s="1131"/>
      <c r="BB92" s="445"/>
      <c r="BC92" s="445"/>
      <c r="BD92" s="445"/>
      <c r="BE92" s="445"/>
      <c r="BF92" s="445"/>
      <c r="BG92" s="445"/>
      <c r="BH92" s="1085"/>
      <c r="BI92" s="445"/>
      <c r="BJ92" s="1084"/>
      <c r="BK92" s="483">
        <f t="shared" si="19"/>
        <v>0</v>
      </c>
      <c r="BL92" s="484">
        <f t="shared" si="20"/>
        <v>0</v>
      </c>
      <c r="BM92" s="485">
        <f t="shared" si="21"/>
        <v>0</v>
      </c>
      <c r="BN92" s="464"/>
      <c r="BO92" s="464"/>
      <c r="BP92" s="127"/>
      <c r="BQ92" s="1496">
        <f t="shared" si="22"/>
        <v>0</v>
      </c>
      <c r="BR92" s="1496">
        <f t="shared" si="23"/>
        <v>0</v>
      </c>
      <c r="BS92" s="280"/>
      <c r="BT92" s="281"/>
      <c r="BU92" s="281"/>
      <c r="BV92" s="446"/>
      <c r="BW92" s="1497">
        <f t="shared" si="24"/>
        <v>0</v>
      </c>
      <c r="BX92" s="1497">
        <f t="shared" si="25"/>
        <v>0</v>
      </c>
      <c r="BY92" s="1497">
        <f t="shared" si="26"/>
        <v>0</v>
      </c>
      <c r="BZ92" s="1497">
        <f t="shared" si="27"/>
        <v>0</v>
      </c>
      <c r="CA92" s="1497">
        <f t="shared" si="28"/>
        <v>0</v>
      </c>
      <c r="CB92" s="1497">
        <f t="shared" si="29"/>
        <v>0</v>
      </c>
      <c r="CD92" s="1450" t="str">
        <f t="shared" si="30"/>
        <v/>
      </c>
      <c r="CF92" s="1247"/>
      <c r="CG92" s="1247"/>
      <c r="CH92" s="1247"/>
      <c r="CI92" s="1247"/>
      <c r="CJ92" s="1247"/>
      <c r="CK92" s="1247"/>
      <c r="CL92" s="1247"/>
      <c r="CM92" s="1247"/>
      <c r="CN92" s="1247"/>
      <c r="CO92" s="1247"/>
      <c r="CP92" s="1247"/>
      <c r="CQ92" s="1247"/>
      <c r="CR92" s="1247"/>
      <c r="CS92" s="1247"/>
      <c r="CT92" s="1247"/>
      <c r="CU92" s="1247"/>
      <c r="CV92" s="1247"/>
      <c r="CW92" s="1247"/>
      <c r="CX92" s="1247"/>
      <c r="CY92" s="1247"/>
      <c r="CZ92" s="1247"/>
      <c r="DA92" s="1247"/>
      <c r="DB92" s="1247"/>
      <c r="DC92" s="1247"/>
      <c r="DD92" s="1247"/>
      <c r="DE92" s="1247"/>
      <c r="DF92" s="1247"/>
      <c r="DG92" s="1247"/>
      <c r="DH92" s="1247"/>
      <c r="DI92" s="1247"/>
      <c r="DJ92" s="1247"/>
      <c r="DK92" s="1247"/>
      <c r="DL92" s="1247"/>
      <c r="DM92" s="1247"/>
      <c r="DN92" s="1247"/>
      <c r="DO92" s="1247"/>
      <c r="DP92" s="1247"/>
      <c r="DQ92" s="1247"/>
      <c r="DR92" s="1247"/>
      <c r="DS92" s="1247"/>
      <c r="DT92" s="1247"/>
      <c r="DU92" s="1247"/>
      <c r="DV92" s="1247"/>
      <c r="DW92" s="1247"/>
      <c r="DX92" s="1247"/>
      <c r="DY92" s="1247"/>
      <c r="DZ92" s="1247"/>
      <c r="EA92" s="1247"/>
      <c r="EB92" s="1247"/>
      <c r="EC92" s="1247"/>
      <c r="ED92" s="1247"/>
      <c r="EE92" s="1247"/>
      <c r="EF92" s="1247"/>
      <c r="EG92" s="1247"/>
      <c r="EH92" s="1247"/>
      <c r="EI92" s="1247"/>
      <c r="EJ92" s="1247"/>
      <c r="EK92" s="1247"/>
      <c r="EL92" s="1247"/>
      <c r="EM92" s="1247"/>
      <c r="EN92" s="1247"/>
      <c r="EO92" s="1247"/>
      <c r="EP92" s="1247"/>
      <c r="EQ92" s="1247"/>
      <c r="ER92" s="1247"/>
      <c r="ES92" s="1247"/>
      <c r="ET92" s="1247"/>
      <c r="EU92" s="1247"/>
      <c r="EV92" s="1247"/>
      <c r="EW92" s="1247"/>
      <c r="EX92" s="1247"/>
      <c r="EY92" s="1247"/>
      <c r="EZ92" s="1247"/>
      <c r="FA92" s="1247"/>
      <c r="FB92" s="1247"/>
      <c r="FC92" s="1247"/>
      <c r="FD92" s="1247"/>
      <c r="FE92" s="1247"/>
      <c r="FF92" s="1247"/>
      <c r="FG92" s="1247"/>
      <c r="FJ92" s="1452">
        <f t="shared" si="31"/>
        <v>0</v>
      </c>
      <c r="FK92" s="1452">
        <f t="shared" si="32"/>
        <v>0</v>
      </c>
    </row>
    <row r="93" spans="1:167" x14ac:dyDescent="0.2">
      <c r="A93" s="436"/>
      <c r="B93" s="437"/>
      <c r="C93" s="439"/>
      <c r="D93" s="439"/>
      <c r="E93" s="437"/>
      <c r="F93" s="440"/>
      <c r="G93" s="440"/>
      <c r="H93" s="440"/>
      <c r="I93" s="440"/>
      <c r="J93" s="440"/>
      <c r="K93" s="440"/>
      <c r="L93" s="440"/>
      <c r="M93" s="440"/>
      <c r="N93" s="441"/>
      <c r="O93" s="441"/>
      <c r="P93" s="440"/>
      <c r="Q93" s="442"/>
      <c r="R93" s="443"/>
      <c r="S93" s="444"/>
      <c r="T93" s="886"/>
      <c r="U93" s="165"/>
      <c r="V93" s="165"/>
      <c r="W93" s="165"/>
      <c r="X93" s="165"/>
      <c r="Y93" s="165"/>
      <c r="Z93" s="1135"/>
      <c r="AA93" s="165"/>
      <c r="AB93" s="1130"/>
      <c r="AC93" s="165"/>
      <c r="AD93" s="1130"/>
      <c r="AE93" s="165"/>
      <c r="AF93" s="1130"/>
      <c r="AG93" s="165"/>
      <c r="AH93" s="1135"/>
      <c r="AI93" s="165"/>
      <c r="AJ93" s="113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088"/>
      <c r="AV93" s="127"/>
      <c r="AW93" s="1134"/>
      <c r="AX93" s="1091"/>
      <c r="AY93" s="1131"/>
      <c r="AZ93" s="445"/>
      <c r="BA93" s="1131"/>
      <c r="BB93" s="445"/>
      <c r="BC93" s="445"/>
      <c r="BD93" s="445"/>
      <c r="BE93" s="445"/>
      <c r="BF93" s="445"/>
      <c r="BG93" s="445"/>
      <c r="BH93" s="1085"/>
      <c r="BI93" s="445"/>
      <c r="BJ93" s="1084"/>
      <c r="BK93" s="483">
        <f t="shared" si="19"/>
        <v>0</v>
      </c>
      <c r="BL93" s="484">
        <f t="shared" si="20"/>
        <v>0</v>
      </c>
      <c r="BM93" s="485">
        <f t="shared" si="21"/>
        <v>0</v>
      </c>
      <c r="BN93" s="464"/>
      <c r="BO93" s="464"/>
      <c r="BP93" s="127"/>
      <c r="BQ93" s="1496">
        <f t="shared" si="22"/>
        <v>0</v>
      </c>
      <c r="BR93" s="1496">
        <f t="shared" si="23"/>
        <v>0</v>
      </c>
      <c r="BS93" s="280"/>
      <c r="BT93" s="281"/>
      <c r="BU93" s="281"/>
      <c r="BV93" s="446"/>
      <c r="BW93" s="1497">
        <f t="shared" si="24"/>
        <v>0</v>
      </c>
      <c r="BX93" s="1497">
        <f t="shared" si="25"/>
        <v>0</v>
      </c>
      <c r="BY93" s="1497">
        <f t="shared" si="26"/>
        <v>0</v>
      </c>
      <c r="BZ93" s="1497">
        <f t="shared" si="27"/>
        <v>0</v>
      </c>
      <c r="CA93" s="1497">
        <f t="shared" si="28"/>
        <v>0</v>
      </c>
      <c r="CB93" s="1497">
        <f t="shared" si="29"/>
        <v>0</v>
      </c>
      <c r="CD93" s="1450" t="str">
        <f t="shared" si="30"/>
        <v/>
      </c>
      <c r="CF93" s="1247"/>
      <c r="CG93" s="1247"/>
      <c r="CH93" s="1247"/>
      <c r="CI93" s="1247"/>
      <c r="CJ93" s="1247"/>
      <c r="CK93" s="1247"/>
      <c r="CL93" s="1247"/>
      <c r="CM93" s="1247"/>
      <c r="CN93" s="1247"/>
      <c r="CO93" s="1247"/>
      <c r="CP93" s="1247"/>
      <c r="CQ93" s="1247"/>
      <c r="CR93" s="1247"/>
      <c r="CS93" s="1247"/>
      <c r="CT93" s="1247"/>
      <c r="CU93" s="1247"/>
      <c r="CV93" s="1247"/>
      <c r="CW93" s="1247"/>
      <c r="CX93" s="1247"/>
      <c r="CY93" s="1247"/>
      <c r="CZ93" s="1247"/>
      <c r="DA93" s="1247"/>
      <c r="DB93" s="1247"/>
      <c r="DC93" s="1247"/>
      <c r="DD93" s="1247"/>
      <c r="DE93" s="1247"/>
      <c r="DF93" s="1247"/>
      <c r="DG93" s="1247"/>
      <c r="DH93" s="1247"/>
      <c r="DI93" s="1247"/>
      <c r="DJ93" s="1247"/>
      <c r="DK93" s="1247"/>
      <c r="DL93" s="1247"/>
      <c r="DM93" s="1247"/>
      <c r="DN93" s="1247"/>
      <c r="DO93" s="1247"/>
      <c r="DP93" s="1247"/>
      <c r="DQ93" s="1247"/>
      <c r="DR93" s="1247"/>
      <c r="DS93" s="1247"/>
      <c r="DT93" s="1247"/>
      <c r="DU93" s="1247"/>
      <c r="DV93" s="1247"/>
      <c r="DW93" s="1247"/>
      <c r="DX93" s="1247"/>
      <c r="DY93" s="1247"/>
      <c r="DZ93" s="1247"/>
      <c r="EA93" s="1247"/>
      <c r="EB93" s="1247"/>
      <c r="EC93" s="1247"/>
      <c r="ED93" s="1247"/>
      <c r="EE93" s="1247"/>
      <c r="EF93" s="1247"/>
      <c r="EG93" s="1247"/>
      <c r="EH93" s="1247"/>
      <c r="EI93" s="1247"/>
      <c r="EJ93" s="1247"/>
      <c r="EK93" s="1247"/>
      <c r="EL93" s="1247"/>
      <c r="EM93" s="1247"/>
      <c r="EN93" s="1247"/>
      <c r="EO93" s="1247"/>
      <c r="EP93" s="1247"/>
      <c r="EQ93" s="1247"/>
      <c r="ER93" s="1247"/>
      <c r="ES93" s="1247"/>
      <c r="ET93" s="1247"/>
      <c r="EU93" s="1247"/>
      <c r="EV93" s="1247"/>
      <c r="EW93" s="1247"/>
      <c r="EX93" s="1247"/>
      <c r="EY93" s="1247"/>
      <c r="EZ93" s="1247"/>
      <c r="FA93" s="1247"/>
      <c r="FB93" s="1247"/>
      <c r="FC93" s="1247"/>
      <c r="FD93" s="1247"/>
      <c r="FE93" s="1247"/>
      <c r="FF93" s="1247"/>
      <c r="FG93" s="1247"/>
      <c r="FJ93" s="1452">
        <f t="shared" si="31"/>
        <v>0</v>
      </c>
      <c r="FK93" s="1452">
        <f t="shared" si="32"/>
        <v>0</v>
      </c>
    </row>
    <row r="94" spans="1:167" x14ac:dyDescent="0.2">
      <c r="A94" s="436"/>
      <c r="B94" s="437"/>
      <c r="C94" s="439"/>
      <c r="D94" s="439"/>
      <c r="E94" s="437"/>
      <c r="F94" s="440"/>
      <c r="G94" s="440"/>
      <c r="H94" s="440"/>
      <c r="I94" s="440"/>
      <c r="J94" s="440"/>
      <c r="K94" s="440"/>
      <c r="L94" s="440"/>
      <c r="M94" s="440"/>
      <c r="N94" s="441"/>
      <c r="O94" s="441"/>
      <c r="P94" s="440"/>
      <c r="Q94" s="442"/>
      <c r="R94" s="443"/>
      <c r="S94" s="444"/>
      <c r="T94" s="886"/>
      <c r="U94" s="165"/>
      <c r="V94" s="165"/>
      <c r="W94" s="165"/>
      <c r="X94" s="165"/>
      <c r="Y94" s="165"/>
      <c r="Z94" s="1135"/>
      <c r="AA94" s="165"/>
      <c r="AB94" s="1130"/>
      <c r="AC94" s="165"/>
      <c r="AD94" s="1130"/>
      <c r="AE94" s="165"/>
      <c r="AF94" s="1130"/>
      <c r="AG94" s="165"/>
      <c r="AH94" s="1135"/>
      <c r="AI94" s="165"/>
      <c r="AJ94" s="113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088"/>
      <c r="AV94" s="127"/>
      <c r="AW94" s="1134"/>
      <c r="AX94" s="1091"/>
      <c r="AY94" s="1131"/>
      <c r="AZ94" s="445"/>
      <c r="BA94" s="1131"/>
      <c r="BB94" s="445"/>
      <c r="BC94" s="445"/>
      <c r="BD94" s="445"/>
      <c r="BE94" s="445"/>
      <c r="BF94" s="445"/>
      <c r="BG94" s="445"/>
      <c r="BH94" s="1085"/>
      <c r="BI94" s="445"/>
      <c r="BJ94" s="1084"/>
      <c r="BK94" s="483">
        <f t="shared" si="19"/>
        <v>0</v>
      </c>
      <c r="BL94" s="484">
        <f t="shared" si="20"/>
        <v>0</v>
      </c>
      <c r="BM94" s="485">
        <f t="shared" si="21"/>
        <v>0</v>
      </c>
      <c r="BN94" s="464"/>
      <c r="BO94" s="464"/>
      <c r="BP94" s="127"/>
      <c r="BQ94" s="1496">
        <f t="shared" si="22"/>
        <v>0</v>
      </c>
      <c r="BR94" s="1496">
        <f t="shared" si="23"/>
        <v>0</v>
      </c>
      <c r="BS94" s="280"/>
      <c r="BT94" s="281"/>
      <c r="BU94" s="281"/>
      <c r="BV94" s="446"/>
      <c r="BW94" s="1497">
        <f t="shared" si="24"/>
        <v>0</v>
      </c>
      <c r="BX94" s="1497">
        <f t="shared" si="25"/>
        <v>0</v>
      </c>
      <c r="BY94" s="1497">
        <f t="shared" si="26"/>
        <v>0</v>
      </c>
      <c r="BZ94" s="1497">
        <f t="shared" si="27"/>
        <v>0</v>
      </c>
      <c r="CA94" s="1497">
        <f t="shared" si="28"/>
        <v>0</v>
      </c>
      <c r="CB94" s="1497">
        <f t="shared" si="29"/>
        <v>0</v>
      </c>
      <c r="CD94" s="1450" t="str">
        <f t="shared" si="30"/>
        <v/>
      </c>
      <c r="CF94" s="1247"/>
      <c r="CG94" s="1247"/>
      <c r="CH94" s="1247"/>
      <c r="CI94" s="1247"/>
      <c r="CJ94" s="1247"/>
      <c r="CK94" s="1247"/>
      <c r="CL94" s="1247"/>
      <c r="CM94" s="1247"/>
      <c r="CN94" s="1247"/>
      <c r="CO94" s="1247"/>
      <c r="CP94" s="1247"/>
      <c r="CQ94" s="1247"/>
      <c r="CR94" s="1247"/>
      <c r="CS94" s="1247"/>
      <c r="CT94" s="1247"/>
      <c r="CU94" s="1247"/>
      <c r="CV94" s="1247"/>
      <c r="CW94" s="1247"/>
      <c r="CX94" s="1247"/>
      <c r="CY94" s="1247"/>
      <c r="CZ94" s="1247"/>
      <c r="DA94" s="1247"/>
      <c r="DB94" s="1247"/>
      <c r="DC94" s="1247"/>
      <c r="DD94" s="1247"/>
      <c r="DE94" s="1247"/>
      <c r="DF94" s="1247"/>
      <c r="DG94" s="1247"/>
      <c r="DH94" s="1247"/>
      <c r="DI94" s="1247"/>
      <c r="DJ94" s="1247"/>
      <c r="DK94" s="1247"/>
      <c r="DL94" s="1247"/>
      <c r="DM94" s="1247"/>
      <c r="DN94" s="1247"/>
      <c r="DO94" s="1247"/>
      <c r="DP94" s="1247"/>
      <c r="DQ94" s="1247"/>
      <c r="DR94" s="1247"/>
      <c r="DS94" s="1247"/>
      <c r="DT94" s="1247"/>
      <c r="DU94" s="1247"/>
      <c r="DV94" s="1247"/>
      <c r="DW94" s="1247"/>
      <c r="DX94" s="1247"/>
      <c r="DY94" s="1247"/>
      <c r="DZ94" s="1247"/>
      <c r="EA94" s="1247"/>
      <c r="EB94" s="1247"/>
      <c r="EC94" s="1247"/>
      <c r="ED94" s="1247"/>
      <c r="EE94" s="1247"/>
      <c r="EF94" s="1247"/>
      <c r="EG94" s="1247"/>
      <c r="EH94" s="1247"/>
      <c r="EI94" s="1247"/>
      <c r="EJ94" s="1247"/>
      <c r="EK94" s="1247"/>
      <c r="EL94" s="1247"/>
      <c r="EM94" s="1247"/>
      <c r="EN94" s="1247"/>
      <c r="EO94" s="1247"/>
      <c r="EP94" s="1247"/>
      <c r="EQ94" s="1247"/>
      <c r="ER94" s="1247"/>
      <c r="ES94" s="1247"/>
      <c r="ET94" s="1247"/>
      <c r="EU94" s="1247"/>
      <c r="EV94" s="1247"/>
      <c r="EW94" s="1247"/>
      <c r="EX94" s="1247"/>
      <c r="EY94" s="1247"/>
      <c r="EZ94" s="1247"/>
      <c r="FA94" s="1247"/>
      <c r="FB94" s="1247"/>
      <c r="FC94" s="1247"/>
      <c r="FD94" s="1247"/>
      <c r="FE94" s="1247"/>
      <c r="FF94" s="1247"/>
      <c r="FG94" s="1247"/>
      <c r="FJ94" s="1452">
        <f t="shared" si="31"/>
        <v>0</v>
      </c>
      <c r="FK94" s="1452">
        <f t="shared" si="32"/>
        <v>0</v>
      </c>
    </row>
    <row r="95" spans="1:167" x14ac:dyDescent="0.2">
      <c r="A95" s="436"/>
      <c r="B95" s="437"/>
      <c r="C95" s="439"/>
      <c r="D95" s="439"/>
      <c r="E95" s="437"/>
      <c r="F95" s="440"/>
      <c r="G95" s="440"/>
      <c r="H95" s="440"/>
      <c r="I95" s="440"/>
      <c r="J95" s="440"/>
      <c r="K95" s="440"/>
      <c r="L95" s="440"/>
      <c r="M95" s="440"/>
      <c r="N95" s="441"/>
      <c r="O95" s="441"/>
      <c r="P95" s="440"/>
      <c r="Q95" s="442"/>
      <c r="R95" s="443"/>
      <c r="S95" s="444"/>
      <c r="T95" s="886"/>
      <c r="U95" s="165"/>
      <c r="V95" s="165"/>
      <c r="W95" s="165"/>
      <c r="X95" s="165"/>
      <c r="Y95" s="165"/>
      <c r="Z95" s="1135"/>
      <c r="AA95" s="165"/>
      <c r="AB95" s="1130"/>
      <c r="AC95" s="165"/>
      <c r="AD95" s="1130"/>
      <c r="AE95" s="165"/>
      <c r="AF95" s="1130"/>
      <c r="AG95" s="165"/>
      <c r="AH95" s="1135"/>
      <c r="AI95" s="165"/>
      <c r="AJ95" s="113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088"/>
      <c r="AV95" s="127"/>
      <c r="AW95" s="1134"/>
      <c r="AX95" s="1091"/>
      <c r="AY95" s="1131"/>
      <c r="AZ95" s="445"/>
      <c r="BA95" s="1131"/>
      <c r="BB95" s="445"/>
      <c r="BC95" s="445"/>
      <c r="BD95" s="445"/>
      <c r="BE95" s="445"/>
      <c r="BF95" s="445"/>
      <c r="BG95" s="445"/>
      <c r="BH95" s="1085"/>
      <c r="BI95" s="445"/>
      <c r="BJ95" s="1084"/>
      <c r="BK95" s="483">
        <f t="shared" si="19"/>
        <v>0</v>
      </c>
      <c r="BL95" s="484">
        <f t="shared" si="20"/>
        <v>0</v>
      </c>
      <c r="BM95" s="485">
        <f t="shared" si="21"/>
        <v>0</v>
      </c>
      <c r="BN95" s="464"/>
      <c r="BO95" s="464"/>
      <c r="BP95" s="127"/>
      <c r="BQ95" s="1496">
        <f t="shared" si="22"/>
        <v>0</v>
      </c>
      <c r="BR95" s="1496">
        <f t="shared" si="23"/>
        <v>0</v>
      </c>
      <c r="BS95" s="280"/>
      <c r="BT95" s="281"/>
      <c r="BU95" s="281"/>
      <c r="BV95" s="446"/>
      <c r="BW95" s="1497">
        <f t="shared" si="24"/>
        <v>0</v>
      </c>
      <c r="BX95" s="1497">
        <f t="shared" si="25"/>
        <v>0</v>
      </c>
      <c r="BY95" s="1497">
        <f t="shared" si="26"/>
        <v>0</v>
      </c>
      <c r="BZ95" s="1497">
        <f t="shared" si="27"/>
        <v>0</v>
      </c>
      <c r="CA95" s="1497">
        <f t="shared" si="28"/>
        <v>0</v>
      </c>
      <c r="CB95" s="1497">
        <f t="shared" si="29"/>
        <v>0</v>
      </c>
      <c r="CD95" s="1450" t="str">
        <f t="shared" si="30"/>
        <v/>
      </c>
      <c r="CF95" s="1247"/>
      <c r="CG95" s="1247"/>
      <c r="CH95" s="1247"/>
      <c r="CI95" s="1247"/>
      <c r="CJ95" s="1247"/>
      <c r="CK95" s="1247"/>
      <c r="CL95" s="1247"/>
      <c r="CM95" s="1247"/>
      <c r="CN95" s="1247"/>
      <c r="CO95" s="1247"/>
      <c r="CP95" s="1247"/>
      <c r="CQ95" s="1247"/>
      <c r="CR95" s="1247"/>
      <c r="CS95" s="1247"/>
      <c r="CT95" s="1247"/>
      <c r="CU95" s="1247"/>
      <c r="CV95" s="1247"/>
      <c r="CW95" s="1247"/>
      <c r="CX95" s="1247"/>
      <c r="CY95" s="1247"/>
      <c r="CZ95" s="1247"/>
      <c r="DA95" s="1247"/>
      <c r="DB95" s="1247"/>
      <c r="DC95" s="1247"/>
      <c r="DD95" s="1247"/>
      <c r="DE95" s="1247"/>
      <c r="DF95" s="1247"/>
      <c r="DG95" s="1247"/>
      <c r="DH95" s="1247"/>
      <c r="DI95" s="1247"/>
      <c r="DJ95" s="1247"/>
      <c r="DK95" s="1247"/>
      <c r="DL95" s="1247"/>
      <c r="DM95" s="1247"/>
      <c r="DN95" s="1247"/>
      <c r="DO95" s="1247"/>
      <c r="DP95" s="1247"/>
      <c r="DQ95" s="1247"/>
      <c r="DR95" s="1247"/>
      <c r="DS95" s="1247"/>
      <c r="DT95" s="1247"/>
      <c r="DU95" s="1247"/>
      <c r="DV95" s="1247"/>
      <c r="DW95" s="1247"/>
      <c r="DX95" s="1247"/>
      <c r="DY95" s="1247"/>
      <c r="DZ95" s="1247"/>
      <c r="EA95" s="1247"/>
      <c r="EB95" s="1247"/>
      <c r="EC95" s="1247"/>
      <c r="ED95" s="1247"/>
      <c r="EE95" s="1247"/>
      <c r="EF95" s="1247"/>
      <c r="EG95" s="1247"/>
      <c r="EH95" s="1247"/>
      <c r="EI95" s="1247"/>
      <c r="EJ95" s="1247"/>
      <c r="EK95" s="1247"/>
      <c r="EL95" s="1247"/>
      <c r="EM95" s="1247"/>
      <c r="EN95" s="1247"/>
      <c r="EO95" s="1247"/>
      <c r="EP95" s="1247"/>
      <c r="EQ95" s="1247"/>
      <c r="ER95" s="1247"/>
      <c r="ES95" s="1247"/>
      <c r="ET95" s="1247"/>
      <c r="EU95" s="1247"/>
      <c r="EV95" s="1247"/>
      <c r="EW95" s="1247"/>
      <c r="EX95" s="1247"/>
      <c r="EY95" s="1247"/>
      <c r="EZ95" s="1247"/>
      <c r="FA95" s="1247"/>
      <c r="FB95" s="1247"/>
      <c r="FC95" s="1247"/>
      <c r="FD95" s="1247"/>
      <c r="FE95" s="1247"/>
      <c r="FF95" s="1247"/>
      <c r="FG95" s="1247"/>
      <c r="FJ95" s="1452">
        <f t="shared" si="31"/>
        <v>0</v>
      </c>
      <c r="FK95" s="1452">
        <f t="shared" si="32"/>
        <v>0</v>
      </c>
    </row>
    <row r="96" spans="1:167" x14ac:dyDescent="0.2">
      <c r="A96" s="436"/>
      <c r="B96" s="437"/>
      <c r="C96" s="439"/>
      <c r="D96" s="439"/>
      <c r="E96" s="437"/>
      <c r="F96" s="440"/>
      <c r="G96" s="440"/>
      <c r="H96" s="440"/>
      <c r="I96" s="440"/>
      <c r="J96" s="440"/>
      <c r="K96" s="440"/>
      <c r="L96" s="440"/>
      <c r="M96" s="440"/>
      <c r="N96" s="441"/>
      <c r="O96" s="441"/>
      <c r="P96" s="440"/>
      <c r="Q96" s="442"/>
      <c r="R96" s="443"/>
      <c r="S96" s="444"/>
      <c r="T96" s="886"/>
      <c r="U96" s="165"/>
      <c r="V96" s="165"/>
      <c r="W96" s="165"/>
      <c r="X96" s="165"/>
      <c r="Y96" s="165"/>
      <c r="Z96" s="1135"/>
      <c r="AA96" s="165"/>
      <c r="AB96" s="1130"/>
      <c r="AC96" s="165"/>
      <c r="AD96" s="1130"/>
      <c r="AE96" s="165"/>
      <c r="AF96" s="1130"/>
      <c r="AG96" s="165"/>
      <c r="AH96" s="1135"/>
      <c r="AI96" s="165"/>
      <c r="AJ96" s="113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088"/>
      <c r="AV96" s="127"/>
      <c r="AW96" s="1134"/>
      <c r="AX96" s="1091"/>
      <c r="AY96" s="1131"/>
      <c r="AZ96" s="445"/>
      <c r="BA96" s="1131"/>
      <c r="BB96" s="445"/>
      <c r="BC96" s="445"/>
      <c r="BD96" s="445"/>
      <c r="BE96" s="445"/>
      <c r="BF96" s="445"/>
      <c r="BG96" s="445"/>
      <c r="BH96" s="1085"/>
      <c r="BI96" s="445"/>
      <c r="BJ96" s="1084"/>
      <c r="BK96" s="483">
        <f t="shared" si="19"/>
        <v>0</v>
      </c>
      <c r="BL96" s="484">
        <f t="shared" si="20"/>
        <v>0</v>
      </c>
      <c r="BM96" s="485">
        <f t="shared" si="21"/>
        <v>0</v>
      </c>
      <c r="BN96" s="464"/>
      <c r="BO96" s="464"/>
      <c r="BP96" s="127"/>
      <c r="BQ96" s="1496">
        <f t="shared" si="22"/>
        <v>0</v>
      </c>
      <c r="BR96" s="1496">
        <f t="shared" si="23"/>
        <v>0</v>
      </c>
      <c r="BS96" s="280"/>
      <c r="BT96" s="281"/>
      <c r="BU96" s="281"/>
      <c r="BV96" s="446"/>
      <c r="BW96" s="1497">
        <f t="shared" si="24"/>
        <v>0</v>
      </c>
      <c r="BX96" s="1497">
        <f t="shared" si="25"/>
        <v>0</v>
      </c>
      <c r="BY96" s="1497">
        <f t="shared" si="26"/>
        <v>0</v>
      </c>
      <c r="BZ96" s="1497">
        <f t="shared" si="27"/>
        <v>0</v>
      </c>
      <c r="CA96" s="1497">
        <f t="shared" si="28"/>
        <v>0</v>
      </c>
      <c r="CB96" s="1497">
        <f t="shared" si="29"/>
        <v>0</v>
      </c>
      <c r="CD96" s="1450" t="str">
        <f t="shared" si="30"/>
        <v/>
      </c>
      <c r="CF96" s="1247"/>
      <c r="CG96" s="1247"/>
      <c r="CH96" s="1247"/>
      <c r="CI96" s="1247"/>
      <c r="CJ96" s="1247"/>
      <c r="CK96" s="1247"/>
      <c r="CL96" s="1247"/>
      <c r="CM96" s="1247"/>
      <c r="CN96" s="1247"/>
      <c r="CO96" s="1247"/>
      <c r="CP96" s="1247"/>
      <c r="CQ96" s="1247"/>
      <c r="CR96" s="1247"/>
      <c r="CS96" s="1247"/>
      <c r="CT96" s="1247"/>
      <c r="CU96" s="1247"/>
      <c r="CV96" s="1247"/>
      <c r="CW96" s="1247"/>
      <c r="CX96" s="1247"/>
      <c r="CY96" s="1247"/>
      <c r="CZ96" s="1247"/>
      <c r="DA96" s="1247"/>
      <c r="DB96" s="1247"/>
      <c r="DC96" s="1247"/>
      <c r="DD96" s="1247"/>
      <c r="DE96" s="1247"/>
      <c r="DF96" s="1247"/>
      <c r="DG96" s="1247"/>
      <c r="DH96" s="1247"/>
      <c r="DI96" s="1247"/>
      <c r="DJ96" s="1247"/>
      <c r="DK96" s="1247"/>
      <c r="DL96" s="1247"/>
      <c r="DM96" s="1247"/>
      <c r="DN96" s="1247"/>
      <c r="DO96" s="1247"/>
      <c r="DP96" s="1247"/>
      <c r="DQ96" s="1247"/>
      <c r="DR96" s="1247"/>
      <c r="DS96" s="1247"/>
      <c r="DT96" s="1247"/>
      <c r="DU96" s="1247"/>
      <c r="DV96" s="1247"/>
      <c r="DW96" s="1247"/>
      <c r="DX96" s="1247"/>
      <c r="DY96" s="1247"/>
      <c r="DZ96" s="1247"/>
      <c r="EA96" s="1247"/>
      <c r="EB96" s="1247"/>
      <c r="EC96" s="1247"/>
      <c r="ED96" s="1247"/>
      <c r="EE96" s="1247"/>
      <c r="EF96" s="1247"/>
      <c r="EG96" s="1247"/>
      <c r="EH96" s="1247"/>
      <c r="EI96" s="1247"/>
      <c r="EJ96" s="1247"/>
      <c r="EK96" s="1247"/>
      <c r="EL96" s="1247"/>
      <c r="EM96" s="1247"/>
      <c r="EN96" s="1247"/>
      <c r="EO96" s="1247"/>
      <c r="EP96" s="1247"/>
      <c r="EQ96" s="1247"/>
      <c r="ER96" s="1247"/>
      <c r="ES96" s="1247"/>
      <c r="ET96" s="1247"/>
      <c r="EU96" s="1247"/>
      <c r="EV96" s="1247"/>
      <c r="EW96" s="1247"/>
      <c r="EX96" s="1247"/>
      <c r="EY96" s="1247"/>
      <c r="EZ96" s="1247"/>
      <c r="FA96" s="1247"/>
      <c r="FB96" s="1247"/>
      <c r="FC96" s="1247"/>
      <c r="FD96" s="1247"/>
      <c r="FE96" s="1247"/>
      <c r="FF96" s="1247"/>
      <c r="FG96" s="1247"/>
      <c r="FJ96" s="1452">
        <f t="shared" si="31"/>
        <v>0</v>
      </c>
      <c r="FK96" s="1452">
        <f t="shared" si="32"/>
        <v>0</v>
      </c>
    </row>
    <row r="97" spans="1:167" x14ac:dyDescent="0.2">
      <c r="A97" s="436"/>
      <c r="B97" s="437"/>
      <c r="C97" s="439"/>
      <c r="D97" s="439"/>
      <c r="E97" s="437"/>
      <c r="F97" s="440"/>
      <c r="G97" s="440"/>
      <c r="H97" s="440"/>
      <c r="I97" s="440"/>
      <c r="J97" s="440"/>
      <c r="K97" s="440"/>
      <c r="L97" s="440"/>
      <c r="M97" s="440"/>
      <c r="N97" s="441"/>
      <c r="O97" s="441"/>
      <c r="P97" s="440"/>
      <c r="Q97" s="442"/>
      <c r="R97" s="443"/>
      <c r="S97" s="444"/>
      <c r="T97" s="886"/>
      <c r="U97" s="165"/>
      <c r="V97" s="165"/>
      <c r="W97" s="165"/>
      <c r="X97" s="165"/>
      <c r="Y97" s="165"/>
      <c r="Z97" s="1135"/>
      <c r="AA97" s="165"/>
      <c r="AB97" s="1130"/>
      <c r="AC97" s="165"/>
      <c r="AD97" s="1130"/>
      <c r="AE97" s="165"/>
      <c r="AF97" s="1130"/>
      <c r="AG97" s="165"/>
      <c r="AH97" s="1135"/>
      <c r="AI97" s="165"/>
      <c r="AJ97" s="113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088"/>
      <c r="AV97" s="127"/>
      <c r="AW97" s="1134"/>
      <c r="AX97" s="1091"/>
      <c r="AY97" s="1131"/>
      <c r="AZ97" s="445"/>
      <c r="BA97" s="1131"/>
      <c r="BB97" s="445"/>
      <c r="BC97" s="445"/>
      <c r="BD97" s="445"/>
      <c r="BE97" s="445"/>
      <c r="BF97" s="445"/>
      <c r="BG97" s="445"/>
      <c r="BH97" s="1085"/>
      <c r="BI97" s="445"/>
      <c r="BJ97" s="1084"/>
      <c r="BK97" s="483">
        <f t="shared" si="19"/>
        <v>0</v>
      </c>
      <c r="BL97" s="484">
        <f t="shared" si="20"/>
        <v>0</v>
      </c>
      <c r="BM97" s="485">
        <f t="shared" si="21"/>
        <v>0</v>
      </c>
      <c r="BN97" s="464"/>
      <c r="BO97" s="464"/>
      <c r="BP97" s="127"/>
      <c r="BQ97" s="1496">
        <f t="shared" si="22"/>
        <v>0</v>
      </c>
      <c r="BR97" s="1496">
        <f t="shared" si="23"/>
        <v>0</v>
      </c>
      <c r="BS97" s="280"/>
      <c r="BT97" s="281"/>
      <c r="BU97" s="281"/>
      <c r="BV97" s="446"/>
      <c r="BW97" s="1497">
        <f t="shared" si="24"/>
        <v>0</v>
      </c>
      <c r="BX97" s="1497">
        <f t="shared" si="25"/>
        <v>0</v>
      </c>
      <c r="BY97" s="1497">
        <f t="shared" si="26"/>
        <v>0</v>
      </c>
      <c r="BZ97" s="1497">
        <f t="shared" si="27"/>
        <v>0</v>
      </c>
      <c r="CA97" s="1497">
        <f t="shared" si="28"/>
        <v>0</v>
      </c>
      <c r="CB97" s="1497">
        <f t="shared" si="29"/>
        <v>0</v>
      </c>
      <c r="CD97" s="1450" t="str">
        <f t="shared" si="30"/>
        <v/>
      </c>
      <c r="CE97" s="1451"/>
      <c r="CF97" s="1247"/>
      <c r="CG97" s="1247"/>
      <c r="CH97" s="1247"/>
      <c r="CI97" s="1247"/>
      <c r="CJ97" s="1247"/>
      <c r="CK97" s="1247"/>
      <c r="CL97" s="1247"/>
      <c r="CM97" s="1247"/>
      <c r="CN97" s="1247"/>
      <c r="CO97" s="1247"/>
      <c r="CP97" s="1247"/>
      <c r="CQ97" s="1247"/>
      <c r="CR97" s="1247"/>
      <c r="CS97" s="1247"/>
      <c r="CT97" s="1247"/>
      <c r="CU97" s="1247"/>
      <c r="CV97" s="1247"/>
      <c r="CW97" s="1247"/>
      <c r="CX97" s="1247"/>
      <c r="CY97" s="1247"/>
      <c r="CZ97" s="1247"/>
      <c r="DA97" s="1247"/>
      <c r="DB97" s="1247"/>
      <c r="DC97" s="1247"/>
      <c r="DD97" s="1247"/>
      <c r="DE97" s="1247"/>
      <c r="DF97" s="1247"/>
      <c r="DG97" s="1247"/>
      <c r="DH97" s="1247"/>
      <c r="DI97" s="1247"/>
      <c r="DJ97" s="1247"/>
      <c r="DK97" s="1247"/>
      <c r="DL97" s="1247"/>
      <c r="DM97" s="1247"/>
      <c r="DN97" s="1247"/>
      <c r="DO97" s="1247"/>
      <c r="DP97" s="1247"/>
      <c r="DQ97" s="1247"/>
      <c r="DR97" s="1247"/>
      <c r="DS97" s="1247"/>
      <c r="DT97" s="1247"/>
      <c r="DU97" s="1247"/>
      <c r="DV97" s="1247"/>
      <c r="DW97" s="1247"/>
      <c r="DX97" s="1247"/>
      <c r="DY97" s="1247"/>
      <c r="DZ97" s="1247"/>
      <c r="EA97" s="1247"/>
      <c r="EB97" s="1247"/>
      <c r="EC97" s="1247"/>
      <c r="ED97" s="1247"/>
      <c r="EE97" s="1247"/>
      <c r="EF97" s="1247"/>
      <c r="EG97" s="1247"/>
      <c r="EH97" s="1247"/>
      <c r="EI97" s="1247"/>
      <c r="EJ97" s="1247"/>
      <c r="EK97" s="1247"/>
      <c r="EL97" s="1247"/>
      <c r="EM97" s="1247"/>
      <c r="EN97" s="1247"/>
      <c r="EO97" s="1247"/>
      <c r="EP97" s="1247"/>
      <c r="EQ97" s="1247"/>
      <c r="ER97" s="1247"/>
      <c r="ES97" s="1247"/>
      <c r="ET97" s="1247"/>
      <c r="EU97" s="1247"/>
      <c r="EV97" s="1247"/>
      <c r="EW97" s="1247"/>
      <c r="EX97" s="1247"/>
      <c r="EY97" s="1247"/>
      <c r="EZ97" s="1247"/>
      <c r="FA97" s="1247"/>
      <c r="FB97" s="1247"/>
      <c r="FC97" s="1247"/>
      <c r="FD97" s="1247"/>
      <c r="FE97" s="1247"/>
      <c r="FF97" s="1247"/>
      <c r="FG97" s="1247"/>
      <c r="FH97" s="1449"/>
      <c r="FI97" s="1449"/>
      <c r="FJ97" s="1452">
        <f t="shared" si="31"/>
        <v>0</v>
      </c>
      <c r="FK97" s="1452">
        <f t="shared" si="32"/>
        <v>0</v>
      </c>
    </row>
    <row r="98" spans="1:167" x14ac:dyDescent="0.2">
      <c r="A98" s="436"/>
      <c r="B98" s="437"/>
      <c r="C98" s="439"/>
      <c r="D98" s="439"/>
      <c r="E98" s="437"/>
      <c r="F98" s="440"/>
      <c r="G98" s="440"/>
      <c r="H98" s="440"/>
      <c r="I98" s="440"/>
      <c r="J98" s="440"/>
      <c r="K98" s="440"/>
      <c r="L98" s="440"/>
      <c r="M98" s="440"/>
      <c r="N98" s="441"/>
      <c r="O98" s="441"/>
      <c r="P98" s="440"/>
      <c r="Q98" s="442"/>
      <c r="R98" s="443"/>
      <c r="S98" s="444"/>
      <c r="T98" s="886"/>
      <c r="U98" s="165"/>
      <c r="V98" s="165"/>
      <c r="W98" s="165"/>
      <c r="X98" s="165"/>
      <c r="Y98" s="165"/>
      <c r="Z98" s="1135"/>
      <c r="AA98" s="165"/>
      <c r="AB98" s="1130"/>
      <c r="AC98" s="165"/>
      <c r="AD98" s="1130"/>
      <c r="AE98" s="165"/>
      <c r="AF98" s="1130"/>
      <c r="AG98" s="165"/>
      <c r="AH98" s="1135"/>
      <c r="AI98" s="165"/>
      <c r="AJ98" s="113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088"/>
      <c r="AV98" s="127"/>
      <c r="AW98" s="1134"/>
      <c r="AX98" s="1091"/>
      <c r="AY98" s="1131"/>
      <c r="AZ98" s="445"/>
      <c r="BA98" s="1131"/>
      <c r="BB98" s="445"/>
      <c r="BC98" s="445"/>
      <c r="BD98" s="445"/>
      <c r="BE98" s="445"/>
      <c r="BF98" s="445"/>
      <c r="BG98" s="445"/>
      <c r="BH98" s="1085"/>
      <c r="BI98" s="445"/>
      <c r="BJ98" s="1084"/>
      <c r="BK98" s="483">
        <f t="shared" si="19"/>
        <v>0</v>
      </c>
      <c r="BL98" s="484">
        <f t="shared" si="20"/>
        <v>0</v>
      </c>
      <c r="BM98" s="485">
        <f t="shared" si="21"/>
        <v>0</v>
      </c>
      <c r="BN98" s="464"/>
      <c r="BO98" s="464"/>
      <c r="BP98" s="127"/>
      <c r="BQ98" s="1496">
        <f t="shared" si="22"/>
        <v>0</v>
      </c>
      <c r="BR98" s="1496">
        <f t="shared" si="23"/>
        <v>0</v>
      </c>
      <c r="BS98" s="280"/>
      <c r="BT98" s="281"/>
      <c r="BU98" s="281"/>
      <c r="BV98" s="446"/>
      <c r="BW98" s="1497">
        <f t="shared" si="24"/>
        <v>0</v>
      </c>
      <c r="BX98" s="1497">
        <f t="shared" si="25"/>
        <v>0</v>
      </c>
      <c r="BY98" s="1497">
        <f t="shared" si="26"/>
        <v>0</v>
      </c>
      <c r="BZ98" s="1497">
        <f t="shared" si="27"/>
        <v>0</v>
      </c>
      <c r="CA98" s="1497">
        <f t="shared" si="28"/>
        <v>0</v>
      </c>
      <c r="CB98" s="1497">
        <f t="shared" si="29"/>
        <v>0</v>
      </c>
      <c r="CD98" s="1450" t="str">
        <f t="shared" si="30"/>
        <v/>
      </c>
      <c r="CF98" s="1247"/>
      <c r="CG98" s="1247"/>
      <c r="CH98" s="1247"/>
      <c r="CI98" s="1247"/>
      <c r="CJ98" s="1247"/>
      <c r="CK98" s="1247"/>
      <c r="CL98" s="1247"/>
      <c r="CM98" s="1247"/>
      <c r="CN98" s="1247"/>
      <c r="CO98" s="1247"/>
      <c r="CP98" s="1247"/>
      <c r="CQ98" s="1247"/>
      <c r="CR98" s="1247"/>
      <c r="CS98" s="1247"/>
      <c r="CT98" s="1247"/>
      <c r="CU98" s="1247"/>
      <c r="CV98" s="1247"/>
      <c r="CW98" s="1247"/>
      <c r="CX98" s="1247"/>
      <c r="CY98" s="1247"/>
      <c r="CZ98" s="1247"/>
      <c r="DA98" s="1247"/>
      <c r="DB98" s="1247"/>
      <c r="DC98" s="1247"/>
      <c r="DD98" s="1247"/>
      <c r="DE98" s="1247"/>
      <c r="DF98" s="1247"/>
      <c r="DG98" s="1247"/>
      <c r="DH98" s="1247"/>
      <c r="DI98" s="1247"/>
      <c r="DJ98" s="1247"/>
      <c r="DK98" s="1247"/>
      <c r="DL98" s="1247"/>
      <c r="DM98" s="1247"/>
      <c r="DN98" s="1247"/>
      <c r="DO98" s="1247"/>
      <c r="DP98" s="1247"/>
      <c r="DQ98" s="1247"/>
      <c r="DR98" s="1247"/>
      <c r="DS98" s="1247"/>
      <c r="DT98" s="1247"/>
      <c r="DU98" s="1247"/>
      <c r="DV98" s="1247"/>
      <c r="DW98" s="1247"/>
      <c r="DX98" s="1247"/>
      <c r="DY98" s="1247"/>
      <c r="DZ98" s="1247"/>
      <c r="EA98" s="1247"/>
      <c r="EB98" s="1247"/>
      <c r="EC98" s="1247"/>
      <c r="ED98" s="1247"/>
      <c r="EE98" s="1247"/>
      <c r="EF98" s="1247"/>
      <c r="EG98" s="1247"/>
      <c r="EH98" s="1247"/>
      <c r="EI98" s="1247"/>
      <c r="EJ98" s="1247"/>
      <c r="EK98" s="1247"/>
      <c r="EL98" s="1247"/>
      <c r="EM98" s="1247"/>
      <c r="EN98" s="1247"/>
      <c r="EO98" s="1247"/>
      <c r="EP98" s="1247"/>
      <c r="EQ98" s="1247"/>
      <c r="ER98" s="1247"/>
      <c r="ES98" s="1247"/>
      <c r="ET98" s="1247"/>
      <c r="EU98" s="1247"/>
      <c r="EV98" s="1247"/>
      <c r="EW98" s="1247"/>
      <c r="EX98" s="1247"/>
      <c r="EY98" s="1247"/>
      <c r="EZ98" s="1247"/>
      <c r="FA98" s="1247"/>
      <c r="FB98" s="1247"/>
      <c r="FC98" s="1247"/>
      <c r="FD98" s="1247"/>
      <c r="FE98" s="1247"/>
      <c r="FF98" s="1247"/>
      <c r="FG98" s="1247"/>
      <c r="FJ98" s="1452">
        <f t="shared" si="31"/>
        <v>0</v>
      </c>
      <c r="FK98" s="1452">
        <f t="shared" si="32"/>
        <v>0</v>
      </c>
    </row>
    <row r="99" spans="1:167" x14ac:dyDescent="0.2">
      <c r="A99" s="436"/>
      <c r="B99" s="437"/>
      <c r="C99" s="439"/>
      <c r="D99" s="439"/>
      <c r="E99" s="437"/>
      <c r="F99" s="440"/>
      <c r="G99" s="440"/>
      <c r="H99" s="440"/>
      <c r="I99" s="440"/>
      <c r="J99" s="440"/>
      <c r="K99" s="440"/>
      <c r="L99" s="440"/>
      <c r="M99" s="440"/>
      <c r="N99" s="441"/>
      <c r="O99" s="441"/>
      <c r="P99" s="440"/>
      <c r="Q99" s="442"/>
      <c r="R99" s="443"/>
      <c r="S99" s="444"/>
      <c r="T99" s="886"/>
      <c r="U99" s="165"/>
      <c r="V99" s="165"/>
      <c r="W99" s="165"/>
      <c r="X99" s="165"/>
      <c r="Y99" s="165"/>
      <c r="Z99" s="1135"/>
      <c r="AA99" s="165"/>
      <c r="AB99" s="1130"/>
      <c r="AC99" s="165"/>
      <c r="AD99" s="1130"/>
      <c r="AE99" s="165"/>
      <c r="AF99" s="1130"/>
      <c r="AG99" s="165"/>
      <c r="AH99" s="1135"/>
      <c r="AI99" s="165"/>
      <c r="AJ99" s="113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088"/>
      <c r="AV99" s="127"/>
      <c r="AW99" s="1134"/>
      <c r="AX99" s="1091"/>
      <c r="AY99" s="1131"/>
      <c r="AZ99" s="445"/>
      <c r="BA99" s="1131"/>
      <c r="BB99" s="445"/>
      <c r="BC99" s="445"/>
      <c r="BD99" s="445"/>
      <c r="BE99" s="445"/>
      <c r="BF99" s="445"/>
      <c r="BG99" s="445"/>
      <c r="BH99" s="1085"/>
      <c r="BI99" s="445"/>
      <c r="BJ99" s="1084"/>
      <c r="BK99" s="483">
        <f t="shared" si="19"/>
        <v>0</v>
      </c>
      <c r="BL99" s="484">
        <f t="shared" si="20"/>
        <v>0</v>
      </c>
      <c r="BM99" s="485">
        <f t="shared" si="21"/>
        <v>0</v>
      </c>
      <c r="BN99" s="464"/>
      <c r="BO99" s="464"/>
      <c r="BP99" s="127"/>
      <c r="BQ99" s="1496">
        <f t="shared" si="22"/>
        <v>0</v>
      </c>
      <c r="BR99" s="1496">
        <f t="shared" si="23"/>
        <v>0</v>
      </c>
      <c r="BS99" s="280"/>
      <c r="BT99" s="281"/>
      <c r="BU99" s="281"/>
      <c r="BV99" s="446"/>
      <c r="BW99" s="1497">
        <f t="shared" si="24"/>
        <v>0</v>
      </c>
      <c r="BX99" s="1497">
        <f t="shared" si="25"/>
        <v>0</v>
      </c>
      <c r="BY99" s="1497">
        <f t="shared" si="26"/>
        <v>0</v>
      </c>
      <c r="BZ99" s="1497">
        <f t="shared" si="27"/>
        <v>0</v>
      </c>
      <c r="CA99" s="1497">
        <f t="shared" si="28"/>
        <v>0</v>
      </c>
      <c r="CB99" s="1497">
        <f t="shared" si="29"/>
        <v>0</v>
      </c>
      <c r="CD99" s="1450" t="str">
        <f t="shared" si="30"/>
        <v/>
      </c>
      <c r="CF99" s="1247"/>
      <c r="CG99" s="1247"/>
      <c r="CH99" s="1247"/>
      <c r="CI99" s="1247"/>
      <c r="CJ99" s="1247"/>
      <c r="CK99" s="1247"/>
      <c r="CL99" s="1247"/>
      <c r="CM99" s="1247"/>
      <c r="CN99" s="1247"/>
      <c r="CO99" s="1247"/>
      <c r="CP99" s="1247"/>
      <c r="CQ99" s="1247"/>
      <c r="CR99" s="1247"/>
      <c r="CS99" s="1247"/>
      <c r="CT99" s="1247"/>
      <c r="CU99" s="1247"/>
      <c r="CV99" s="1247"/>
      <c r="CW99" s="1247"/>
      <c r="CX99" s="1247"/>
      <c r="CY99" s="1247"/>
      <c r="CZ99" s="1247"/>
      <c r="DA99" s="1247"/>
      <c r="DB99" s="1247"/>
      <c r="DC99" s="1247"/>
      <c r="DD99" s="1247"/>
      <c r="DE99" s="1247"/>
      <c r="DF99" s="1247"/>
      <c r="DG99" s="1247"/>
      <c r="DH99" s="1247"/>
      <c r="DI99" s="1247"/>
      <c r="DJ99" s="1247"/>
      <c r="DK99" s="1247"/>
      <c r="DL99" s="1247"/>
      <c r="DM99" s="1247"/>
      <c r="DN99" s="1247"/>
      <c r="DO99" s="1247"/>
      <c r="DP99" s="1247"/>
      <c r="DQ99" s="1247"/>
      <c r="DR99" s="1247"/>
      <c r="DS99" s="1247"/>
      <c r="DT99" s="1247"/>
      <c r="DU99" s="1247"/>
      <c r="DV99" s="1247"/>
      <c r="DW99" s="1247"/>
      <c r="DX99" s="1247"/>
      <c r="DY99" s="1247"/>
      <c r="DZ99" s="1247"/>
      <c r="EA99" s="1247"/>
      <c r="EB99" s="1247"/>
      <c r="EC99" s="1247"/>
      <c r="ED99" s="1247"/>
      <c r="EE99" s="1247"/>
      <c r="EF99" s="1247"/>
      <c r="EG99" s="1247"/>
      <c r="EH99" s="1247"/>
      <c r="EI99" s="1247"/>
      <c r="EJ99" s="1247"/>
      <c r="EK99" s="1247"/>
      <c r="EL99" s="1247"/>
      <c r="EM99" s="1247"/>
      <c r="EN99" s="1247"/>
      <c r="EO99" s="1247"/>
      <c r="EP99" s="1247"/>
      <c r="EQ99" s="1247"/>
      <c r="ER99" s="1247"/>
      <c r="ES99" s="1247"/>
      <c r="ET99" s="1247"/>
      <c r="EU99" s="1247"/>
      <c r="EV99" s="1247"/>
      <c r="EW99" s="1247"/>
      <c r="EX99" s="1247"/>
      <c r="EY99" s="1247"/>
      <c r="EZ99" s="1247"/>
      <c r="FA99" s="1247"/>
      <c r="FB99" s="1247"/>
      <c r="FC99" s="1247"/>
      <c r="FD99" s="1247"/>
      <c r="FE99" s="1247"/>
      <c r="FF99" s="1247"/>
      <c r="FG99" s="1247"/>
      <c r="FJ99" s="1452">
        <f t="shared" si="31"/>
        <v>0</v>
      </c>
      <c r="FK99" s="1452">
        <f t="shared" si="32"/>
        <v>0</v>
      </c>
    </row>
    <row r="100" spans="1:167" x14ac:dyDescent="0.2">
      <c r="A100" s="436"/>
      <c r="B100" s="437"/>
      <c r="C100" s="439"/>
      <c r="D100" s="439"/>
      <c r="E100" s="437"/>
      <c r="F100" s="440"/>
      <c r="G100" s="440"/>
      <c r="H100" s="440"/>
      <c r="I100" s="440"/>
      <c r="J100" s="440"/>
      <c r="K100" s="440"/>
      <c r="L100" s="440"/>
      <c r="M100" s="440"/>
      <c r="N100" s="441"/>
      <c r="O100" s="441"/>
      <c r="P100" s="440"/>
      <c r="Q100" s="442"/>
      <c r="R100" s="443"/>
      <c r="S100" s="444"/>
      <c r="T100" s="886"/>
      <c r="U100" s="165"/>
      <c r="V100" s="165"/>
      <c r="W100" s="165"/>
      <c r="X100" s="165"/>
      <c r="Y100" s="165"/>
      <c r="Z100" s="1135"/>
      <c r="AA100" s="165"/>
      <c r="AB100" s="1130"/>
      <c r="AC100" s="165"/>
      <c r="AD100" s="1130"/>
      <c r="AE100" s="165"/>
      <c r="AF100" s="1130"/>
      <c r="AG100" s="165"/>
      <c r="AH100" s="1135"/>
      <c r="AI100" s="165"/>
      <c r="AJ100" s="113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088"/>
      <c r="AV100" s="127"/>
      <c r="AW100" s="1134"/>
      <c r="AX100" s="1091"/>
      <c r="AY100" s="1131"/>
      <c r="AZ100" s="445"/>
      <c r="BA100" s="1131"/>
      <c r="BB100" s="445"/>
      <c r="BC100" s="445"/>
      <c r="BD100" s="445"/>
      <c r="BE100" s="445"/>
      <c r="BF100" s="445"/>
      <c r="BG100" s="445"/>
      <c r="BH100" s="1085"/>
      <c r="BI100" s="445"/>
      <c r="BJ100" s="1084"/>
      <c r="BK100" s="483">
        <f t="shared" si="19"/>
        <v>0</v>
      </c>
      <c r="BL100" s="484">
        <f t="shared" si="20"/>
        <v>0</v>
      </c>
      <c r="BM100" s="485">
        <f t="shared" si="21"/>
        <v>0</v>
      </c>
      <c r="BN100" s="464"/>
      <c r="BO100" s="464"/>
      <c r="BP100" s="127"/>
      <c r="BQ100" s="1496">
        <f t="shared" si="22"/>
        <v>0</v>
      </c>
      <c r="BR100" s="1496">
        <f t="shared" si="23"/>
        <v>0</v>
      </c>
      <c r="BS100" s="280"/>
      <c r="BT100" s="281"/>
      <c r="BU100" s="281"/>
      <c r="BV100" s="446"/>
      <c r="BW100" s="1497">
        <f t="shared" si="24"/>
        <v>0</v>
      </c>
      <c r="BX100" s="1497">
        <f t="shared" si="25"/>
        <v>0</v>
      </c>
      <c r="BY100" s="1497">
        <f t="shared" si="26"/>
        <v>0</v>
      </c>
      <c r="BZ100" s="1497">
        <f t="shared" si="27"/>
        <v>0</v>
      </c>
      <c r="CA100" s="1497">
        <f t="shared" si="28"/>
        <v>0</v>
      </c>
      <c r="CB100" s="1497">
        <f t="shared" si="29"/>
        <v>0</v>
      </c>
      <c r="CD100" s="1450" t="str">
        <f t="shared" si="30"/>
        <v/>
      </c>
      <c r="CE100" s="1451"/>
      <c r="CF100" s="1247"/>
      <c r="CG100" s="1247"/>
      <c r="CH100" s="1247"/>
      <c r="CI100" s="1247"/>
      <c r="CJ100" s="1247"/>
      <c r="CK100" s="1247"/>
      <c r="CL100" s="1247"/>
      <c r="CM100" s="1247"/>
      <c r="CN100" s="1247"/>
      <c r="CO100" s="1247"/>
      <c r="CP100" s="1247"/>
      <c r="CQ100" s="1247"/>
      <c r="CR100" s="1247"/>
      <c r="CS100" s="1247"/>
      <c r="CT100" s="1247"/>
      <c r="CU100" s="1247"/>
      <c r="CV100" s="1247"/>
      <c r="CW100" s="1247"/>
      <c r="CX100" s="1247"/>
      <c r="CY100" s="1247"/>
      <c r="CZ100" s="1247"/>
      <c r="DA100" s="1247"/>
      <c r="DB100" s="1247"/>
      <c r="DC100" s="1247"/>
      <c r="DD100" s="1247"/>
      <c r="DE100" s="1247"/>
      <c r="DF100" s="1247"/>
      <c r="DG100" s="1247"/>
      <c r="DH100" s="1247"/>
      <c r="DI100" s="1247"/>
      <c r="DJ100" s="1247"/>
      <c r="DK100" s="1247"/>
      <c r="DL100" s="1247"/>
      <c r="DM100" s="1247"/>
      <c r="DN100" s="1247"/>
      <c r="DO100" s="1247"/>
      <c r="DP100" s="1247"/>
      <c r="DQ100" s="1247"/>
      <c r="DR100" s="1247"/>
      <c r="DS100" s="1247"/>
      <c r="DT100" s="1247"/>
      <c r="DU100" s="1247"/>
      <c r="DV100" s="1247"/>
      <c r="DW100" s="1247"/>
      <c r="DX100" s="1247"/>
      <c r="DY100" s="1247"/>
      <c r="DZ100" s="1247"/>
      <c r="EA100" s="1247"/>
      <c r="EB100" s="1247"/>
      <c r="EC100" s="1247"/>
      <c r="ED100" s="1247"/>
      <c r="EE100" s="1247"/>
      <c r="EF100" s="1247"/>
      <c r="EG100" s="1247"/>
      <c r="EH100" s="1247"/>
      <c r="EI100" s="1247"/>
      <c r="EJ100" s="1247"/>
      <c r="EK100" s="1247"/>
      <c r="EL100" s="1247"/>
      <c r="EM100" s="1247"/>
      <c r="EN100" s="1247"/>
      <c r="EO100" s="1247"/>
      <c r="EP100" s="1247"/>
      <c r="EQ100" s="1247"/>
      <c r="ER100" s="1247"/>
      <c r="ES100" s="1247"/>
      <c r="ET100" s="1247"/>
      <c r="EU100" s="1247"/>
      <c r="EV100" s="1247"/>
      <c r="EW100" s="1247"/>
      <c r="EX100" s="1247"/>
      <c r="EY100" s="1247"/>
      <c r="EZ100" s="1247"/>
      <c r="FA100" s="1247"/>
      <c r="FB100" s="1247"/>
      <c r="FC100" s="1247"/>
      <c r="FD100" s="1247"/>
      <c r="FE100" s="1247"/>
      <c r="FF100" s="1247"/>
      <c r="FG100" s="1247"/>
      <c r="FH100" s="1449"/>
      <c r="FI100" s="1449"/>
      <c r="FJ100" s="1452">
        <f t="shared" si="31"/>
        <v>0</v>
      </c>
      <c r="FK100" s="1452">
        <f t="shared" si="32"/>
        <v>0</v>
      </c>
    </row>
    <row r="101" spans="1:167" x14ac:dyDescent="0.2">
      <c r="A101" s="436"/>
      <c r="B101" s="437"/>
      <c r="C101" s="439"/>
      <c r="D101" s="439"/>
      <c r="E101" s="437"/>
      <c r="F101" s="440"/>
      <c r="G101" s="440"/>
      <c r="H101" s="440"/>
      <c r="I101" s="440"/>
      <c r="J101" s="440"/>
      <c r="K101" s="440"/>
      <c r="L101" s="440"/>
      <c r="M101" s="440"/>
      <c r="N101" s="441"/>
      <c r="O101" s="441"/>
      <c r="P101" s="440"/>
      <c r="Q101" s="442"/>
      <c r="R101" s="443"/>
      <c r="S101" s="444"/>
      <c r="T101" s="886"/>
      <c r="U101" s="165"/>
      <c r="V101" s="165"/>
      <c r="W101" s="165"/>
      <c r="X101" s="165"/>
      <c r="Y101" s="165"/>
      <c r="Z101" s="1135"/>
      <c r="AA101" s="165"/>
      <c r="AB101" s="1130"/>
      <c r="AC101" s="165"/>
      <c r="AD101" s="1130"/>
      <c r="AE101" s="165"/>
      <c r="AF101" s="1130"/>
      <c r="AG101" s="165"/>
      <c r="AH101" s="1135"/>
      <c r="AI101" s="165"/>
      <c r="AJ101" s="113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088"/>
      <c r="AV101" s="127"/>
      <c r="AW101" s="1134"/>
      <c r="AX101" s="1091"/>
      <c r="AY101" s="1131"/>
      <c r="AZ101" s="445"/>
      <c r="BA101" s="1131"/>
      <c r="BB101" s="445"/>
      <c r="BC101" s="445"/>
      <c r="BD101" s="445"/>
      <c r="BE101" s="445"/>
      <c r="BF101" s="445"/>
      <c r="BG101" s="445"/>
      <c r="BH101" s="1085"/>
      <c r="BI101" s="445"/>
      <c r="BJ101" s="1084"/>
      <c r="BK101" s="483">
        <f t="shared" si="19"/>
        <v>0</v>
      </c>
      <c r="BL101" s="484">
        <f t="shared" si="20"/>
        <v>0</v>
      </c>
      <c r="BM101" s="485">
        <f t="shared" si="21"/>
        <v>0</v>
      </c>
      <c r="BN101" s="464"/>
      <c r="BO101" s="464"/>
      <c r="BP101" s="127"/>
      <c r="BQ101" s="1496">
        <f t="shared" si="22"/>
        <v>0</v>
      </c>
      <c r="BR101" s="1496">
        <f t="shared" si="23"/>
        <v>0</v>
      </c>
      <c r="BS101" s="280"/>
      <c r="BT101" s="281"/>
      <c r="BU101" s="281"/>
      <c r="BV101" s="446"/>
      <c r="BW101" s="1497">
        <f t="shared" si="24"/>
        <v>0</v>
      </c>
      <c r="BX101" s="1497">
        <f t="shared" si="25"/>
        <v>0</v>
      </c>
      <c r="BY101" s="1497">
        <f t="shared" si="26"/>
        <v>0</v>
      </c>
      <c r="BZ101" s="1497">
        <f t="shared" si="27"/>
        <v>0</v>
      </c>
      <c r="CA101" s="1497">
        <f t="shared" si="28"/>
        <v>0</v>
      </c>
      <c r="CB101" s="1497">
        <f t="shared" si="29"/>
        <v>0</v>
      </c>
      <c r="CD101" s="1450" t="str">
        <f t="shared" si="30"/>
        <v/>
      </c>
      <c r="CE101" s="1451"/>
      <c r="CF101" s="1247"/>
      <c r="CG101" s="1247"/>
      <c r="CH101" s="1247"/>
      <c r="CI101" s="1247"/>
      <c r="CJ101" s="1247"/>
      <c r="CK101" s="1247"/>
      <c r="CL101" s="1247"/>
      <c r="CM101" s="1247"/>
      <c r="CN101" s="1247"/>
      <c r="CO101" s="1247"/>
      <c r="CP101" s="1247"/>
      <c r="CQ101" s="1247"/>
      <c r="CR101" s="1247"/>
      <c r="CS101" s="1247"/>
      <c r="CT101" s="1247"/>
      <c r="CU101" s="1247"/>
      <c r="CV101" s="1247"/>
      <c r="CW101" s="1247"/>
      <c r="CX101" s="1247"/>
      <c r="CY101" s="1247"/>
      <c r="CZ101" s="1247"/>
      <c r="DA101" s="1247"/>
      <c r="DB101" s="1247"/>
      <c r="DC101" s="1247"/>
      <c r="DD101" s="1247"/>
      <c r="DE101" s="1247"/>
      <c r="DF101" s="1247"/>
      <c r="DG101" s="1247"/>
      <c r="DH101" s="1247"/>
      <c r="DI101" s="1247"/>
      <c r="DJ101" s="1247"/>
      <c r="DK101" s="1247"/>
      <c r="DL101" s="1247"/>
      <c r="DM101" s="1247"/>
      <c r="DN101" s="1247"/>
      <c r="DO101" s="1247"/>
      <c r="DP101" s="1247"/>
      <c r="DQ101" s="1247"/>
      <c r="DR101" s="1247"/>
      <c r="DS101" s="1247"/>
      <c r="DT101" s="1247"/>
      <c r="DU101" s="1247"/>
      <c r="DV101" s="1247"/>
      <c r="DW101" s="1247"/>
      <c r="DX101" s="1247"/>
      <c r="DY101" s="1247"/>
      <c r="DZ101" s="1247"/>
      <c r="EA101" s="1247"/>
      <c r="EB101" s="1247"/>
      <c r="EC101" s="1247"/>
      <c r="ED101" s="1247"/>
      <c r="EE101" s="1247"/>
      <c r="EF101" s="1247"/>
      <c r="EG101" s="1247"/>
      <c r="EH101" s="1247"/>
      <c r="EI101" s="1247"/>
      <c r="EJ101" s="1247"/>
      <c r="EK101" s="1247"/>
      <c r="EL101" s="1247"/>
      <c r="EM101" s="1247"/>
      <c r="EN101" s="1247"/>
      <c r="EO101" s="1247"/>
      <c r="EP101" s="1247"/>
      <c r="EQ101" s="1247"/>
      <c r="ER101" s="1247"/>
      <c r="ES101" s="1247"/>
      <c r="ET101" s="1247"/>
      <c r="EU101" s="1247"/>
      <c r="EV101" s="1247"/>
      <c r="EW101" s="1247"/>
      <c r="EX101" s="1247"/>
      <c r="EY101" s="1247"/>
      <c r="EZ101" s="1247"/>
      <c r="FA101" s="1247"/>
      <c r="FB101" s="1247"/>
      <c r="FC101" s="1247"/>
      <c r="FD101" s="1247"/>
      <c r="FE101" s="1247"/>
      <c r="FF101" s="1247"/>
      <c r="FG101" s="1247"/>
      <c r="FH101" s="1449"/>
      <c r="FI101" s="1449"/>
      <c r="FJ101" s="1452">
        <f t="shared" si="31"/>
        <v>0</v>
      </c>
      <c r="FK101" s="1452">
        <f t="shared" si="32"/>
        <v>0</v>
      </c>
    </row>
    <row r="102" spans="1:167" x14ac:dyDescent="0.2">
      <c r="A102" s="436"/>
      <c r="B102" s="437"/>
      <c r="C102" s="439"/>
      <c r="D102" s="439"/>
      <c r="E102" s="437"/>
      <c r="F102" s="440"/>
      <c r="G102" s="440"/>
      <c r="H102" s="440"/>
      <c r="I102" s="440"/>
      <c r="J102" s="440"/>
      <c r="K102" s="440"/>
      <c r="L102" s="440"/>
      <c r="M102" s="440"/>
      <c r="N102" s="441"/>
      <c r="O102" s="441"/>
      <c r="P102" s="440"/>
      <c r="Q102" s="442"/>
      <c r="R102" s="443"/>
      <c r="S102" s="444"/>
      <c r="T102" s="886"/>
      <c r="U102" s="165"/>
      <c r="V102" s="165"/>
      <c r="W102" s="165"/>
      <c r="X102" s="165"/>
      <c r="Y102" s="165"/>
      <c r="Z102" s="1135"/>
      <c r="AA102" s="165"/>
      <c r="AB102" s="1130"/>
      <c r="AC102" s="165"/>
      <c r="AD102" s="1130"/>
      <c r="AE102" s="165"/>
      <c r="AF102" s="1130"/>
      <c r="AG102" s="165"/>
      <c r="AH102" s="1135"/>
      <c r="AI102" s="165"/>
      <c r="AJ102" s="113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088"/>
      <c r="AV102" s="127"/>
      <c r="AW102" s="1134"/>
      <c r="AX102" s="1091"/>
      <c r="AY102" s="1131"/>
      <c r="AZ102" s="445"/>
      <c r="BA102" s="1131"/>
      <c r="BB102" s="445"/>
      <c r="BC102" s="445"/>
      <c r="BD102" s="445"/>
      <c r="BE102" s="445"/>
      <c r="BF102" s="445"/>
      <c r="BG102" s="445"/>
      <c r="BH102" s="1085"/>
      <c r="BI102" s="445"/>
      <c r="BJ102" s="1084"/>
      <c r="BK102" s="483">
        <f t="shared" si="19"/>
        <v>0</v>
      </c>
      <c r="BL102" s="484">
        <f t="shared" si="20"/>
        <v>0</v>
      </c>
      <c r="BM102" s="485">
        <f t="shared" si="21"/>
        <v>0</v>
      </c>
      <c r="BN102" s="464"/>
      <c r="BO102" s="464"/>
      <c r="BP102" s="127"/>
      <c r="BQ102" s="1496">
        <f t="shared" si="22"/>
        <v>0</v>
      </c>
      <c r="BR102" s="1496">
        <f t="shared" si="23"/>
        <v>0</v>
      </c>
      <c r="BS102" s="280"/>
      <c r="BT102" s="281"/>
      <c r="BU102" s="281"/>
      <c r="BV102" s="446"/>
      <c r="BW102" s="1497">
        <f t="shared" si="24"/>
        <v>0</v>
      </c>
      <c r="BX102" s="1497">
        <f t="shared" si="25"/>
        <v>0</v>
      </c>
      <c r="BY102" s="1497">
        <f t="shared" si="26"/>
        <v>0</v>
      </c>
      <c r="BZ102" s="1497">
        <f t="shared" si="27"/>
        <v>0</v>
      </c>
      <c r="CA102" s="1497">
        <f t="shared" si="28"/>
        <v>0</v>
      </c>
      <c r="CB102" s="1497">
        <f t="shared" si="29"/>
        <v>0</v>
      </c>
      <c r="CD102" s="1450" t="str">
        <f t="shared" si="30"/>
        <v/>
      </c>
      <c r="CE102" s="1451"/>
      <c r="CF102" s="1247"/>
      <c r="CG102" s="1247"/>
      <c r="CH102" s="1247"/>
      <c r="CI102" s="1247"/>
      <c r="CJ102" s="1247"/>
      <c r="CK102" s="1247"/>
      <c r="CL102" s="1247"/>
      <c r="CM102" s="1247"/>
      <c r="CN102" s="1247"/>
      <c r="CO102" s="1247"/>
      <c r="CP102" s="1247"/>
      <c r="CQ102" s="1247"/>
      <c r="CR102" s="1247"/>
      <c r="CS102" s="1247"/>
      <c r="CT102" s="1247"/>
      <c r="CU102" s="1247"/>
      <c r="CV102" s="1247"/>
      <c r="CW102" s="1247"/>
      <c r="CX102" s="1247"/>
      <c r="CY102" s="1247"/>
      <c r="CZ102" s="1247"/>
      <c r="DA102" s="1247"/>
      <c r="DB102" s="1247"/>
      <c r="DC102" s="1247"/>
      <c r="DD102" s="1247"/>
      <c r="DE102" s="1247"/>
      <c r="DF102" s="1247"/>
      <c r="DG102" s="1247"/>
      <c r="DH102" s="1247"/>
      <c r="DI102" s="1247"/>
      <c r="DJ102" s="1247"/>
      <c r="DK102" s="1247"/>
      <c r="DL102" s="1247"/>
      <c r="DM102" s="1247"/>
      <c r="DN102" s="1247"/>
      <c r="DO102" s="1247"/>
      <c r="DP102" s="1247"/>
      <c r="DQ102" s="1247"/>
      <c r="DR102" s="1247"/>
      <c r="DS102" s="1247"/>
      <c r="DT102" s="1247"/>
      <c r="DU102" s="1247"/>
      <c r="DV102" s="1247"/>
      <c r="DW102" s="1247"/>
      <c r="DX102" s="1247"/>
      <c r="DY102" s="1247"/>
      <c r="DZ102" s="1247"/>
      <c r="EA102" s="1247"/>
      <c r="EB102" s="1247"/>
      <c r="EC102" s="1247"/>
      <c r="ED102" s="1247"/>
      <c r="EE102" s="1247"/>
      <c r="EF102" s="1247"/>
      <c r="EG102" s="1247"/>
      <c r="EH102" s="1247"/>
      <c r="EI102" s="1247"/>
      <c r="EJ102" s="1247"/>
      <c r="EK102" s="1247"/>
      <c r="EL102" s="1247"/>
      <c r="EM102" s="1247"/>
      <c r="EN102" s="1247"/>
      <c r="EO102" s="1247"/>
      <c r="EP102" s="1247"/>
      <c r="EQ102" s="1247"/>
      <c r="ER102" s="1247"/>
      <c r="ES102" s="1247"/>
      <c r="ET102" s="1247"/>
      <c r="EU102" s="1247"/>
      <c r="EV102" s="1247"/>
      <c r="EW102" s="1247"/>
      <c r="EX102" s="1247"/>
      <c r="EY102" s="1247"/>
      <c r="EZ102" s="1247"/>
      <c r="FA102" s="1247"/>
      <c r="FB102" s="1247"/>
      <c r="FC102" s="1247"/>
      <c r="FD102" s="1247"/>
      <c r="FE102" s="1247"/>
      <c r="FF102" s="1247"/>
      <c r="FG102" s="1247"/>
      <c r="FH102" s="1449"/>
      <c r="FI102" s="1449"/>
      <c r="FJ102" s="1452">
        <f t="shared" si="31"/>
        <v>0</v>
      </c>
      <c r="FK102" s="1452">
        <f t="shared" si="32"/>
        <v>0</v>
      </c>
    </row>
    <row r="103" spans="1:167" x14ac:dyDescent="0.2">
      <c r="A103" s="436"/>
      <c r="B103" s="437"/>
      <c r="C103" s="439"/>
      <c r="D103" s="439"/>
      <c r="E103" s="437"/>
      <c r="F103" s="440"/>
      <c r="G103" s="440"/>
      <c r="H103" s="440"/>
      <c r="I103" s="440"/>
      <c r="J103" s="440"/>
      <c r="K103" s="440"/>
      <c r="L103" s="440"/>
      <c r="M103" s="440"/>
      <c r="N103" s="441"/>
      <c r="O103" s="441"/>
      <c r="P103" s="440"/>
      <c r="Q103" s="442"/>
      <c r="R103" s="443"/>
      <c r="S103" s="444"/>
      <c r="T103" s="886"/>
      <c r="U103" s="165"/>
      <c r="V103" s="165"/>
      <c r="W103" s="165"/>
      <c r="X103" s="165"/>
      <c r="Y103" s="165"/>
      <c r="Z103" s="1135"/>
      <c r="AA103" s="165"/>
      <c r="AB103" s="1130"/>
      <c r="AC103" s="165"/>
      <c r="AD103" s="1130"/>
      <c r="AE103" s="165"/>
      <c r="AF103" s="1130"/>
      <c r="AG103" s="165"/>
      <c r="AH103" s="1135"/>
      <c r="AI103" s="165"/>
      <c r="AJ103" s="113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088"/>
      <c r="AV103" s="127"/>
      <c r="AW103" s="1134"/>
      <c r="AX103" s="1091"/>
      <c r="AY103" s="1131"/>
      <c r="AZ103" s="445"/>
      <c r="BA103" s="1131"/>
      <c r="BB103" s="445"/>
      <c r="BC103" s="445"/>
      <c r="BD103" s="445"/>
      <c r="BE103" s="445"/>
      <c r="BF103" s="445"/>
      <c r="BG103" s="445"/>
      <c r="BH103" s="1085"/>
      <c r="BI103" s="445"/>
      <c r="BJ103" s="1084"/>
      <c r="BK103" s="483">
        <f t="shared" si="19"/>
        <v>0</v>
      </c>
      <c r="BL103" s="484">
        <f t="shared" si="20"/>
        <v>0</v>
      </c>
      <c r="BM103" s="485">
        <f t="shared" si="21"/>
        <v>0</v>
      </c>
      <c r="BN103" s="464"/>
      <c r="BO103" s="464"/>
      <c r="BP103" s="127"/>
      <c r="BQ103" s="1496">
        <f t="shared" si="22"/>
        <v>0</v>
      </c>
      <c r="BR103" s="1496">
        <f t="shared" si="23"/>
        <v>0</v>
      </c>
      <c r="BS103" s="280"/>
      <c r="BT103" s="281"/>
      <c r="BU103" s="281"/>
      <c r="BV103" s="446"/>
      <c r="BW103" s="1497">
        <f t="shared" si="24"/>
        <v>0</v>
      </c>
      <c r="BX103" s="1497">
        <f t="shared" si="25"/>
        <v>0</v>
      </c>
      <c r="BY103" s="1497">
        <f t="shared" si="26"/>
        <v>0</v>
      </c>
      <c r="BZ103" s="1497">
        <f t="shared" si="27"/>
        <v>0</v>
      </c>
      <c r="CA103" s="1497">
        <f t="shared" si="28"/>
        <v>0</v>
      </c>
      <c r="CB103" s="1497">
        <f t="shared" si="29"/>
        <v>0</v>
      </c>
      <c r="CD103" s="1450" t="str">
        <f t="shared" si="30"/>
        <v/>
      </c>
      <c r="CE103" s="1451"/>
      <c r="CF103" s="1247"/>
      <c r="CG103" s="1247"/>
      <c r="CH103" s="1247"/>
      <c r="CI103" s="1247"/>
      <c r="CJ103" s="1247"/>
      <c r="CK103" s="1247"/>
      <c r="CL103" s="1247"/>
      <c r="CM103" s="1247"/>
      <c r="CN103" s="1247"/>
      <c r="CO103" s="1247"/>
      <c r="CP103" s="1247"/>
      <c r="CQ103" s="1247"/>
      <c r="CR103" s="1247"/>
      <c r="CS103" s="1247"/>
      <c r="CT103" s="1247"/>
      <c r="CU103" s="1247"/>
      <c r="CV103" s="1247"/>
      <c r="CW103" s="1247"/>
      <c r="CX103" s="1247"/>
      <c r="CY103" s="1247"/>
      <c r="CZ103" s="1247"/>
      <c r="DA103" s="1247"/>
      <c r="DB103" s="1247"/>
      <c r="DC103" s="1247"/>
      <c r="DD103" s="1247"/>
      <c r="DE103" s="1247"/>
      <c r="DF103" s="1247"/>
      <c r="DG103" s="1247"/>
      <c r="DH103" s="1247"/>
      <c r="DI103" s="1247"/>
      <c r="DJ103" s="1247"/>
      <c r="DK103" s="1247"/>
      <c r="DL103" s="1247"/>
      <c r="DM103" s="1247"/>
      <c r="DN103" s="1247"/>
      <c r="DO103" s="1247"/>
      <c r="DP103" s="1247"/>
      <c r="DQ103" s="1247"/>
      <c r="DR103" s="1247"/>
      <c r="DS103" s="1247"/>
      <c r="DT103" s="1247"/>
      <c r="DU103" s="1247"/>
      <c r="DV103" s="1247"/>
      <c r="DW103" s="1247"/>
      <c r="DX103" s="1247"/>
      <c r="DY103" s="1247"/>
      <c r="DZ103" s="1247"/>
      <c r="EA103" s="1247"/>
      <c r="EB103" s="1247"/>
      <c r="EC103" s="1247"/>
      <c r="ED103" s="1247"/>
      <c r="EE103" s="1247"/>
      <c r="EF103" s="1247"/>
      <c r="EG103" s="1247"/>
      <c r="EH103" s="1247"/>
      <c r="EI103" s="1247"/>
      <c r="EJ103" s="1247"/>
      <c r="EK103" s="1247"/>
      <c r="EL103" s="1247"/>
      <c r="EM103" s="1247"/>
      <c r="EN103" s="1247"/>
      <c r="EO103" s="1247"/>
      <c r="EP103" s="1247"/>
      <c r="EQ103" s="1247"/>
      <c r="ER103" s="1247"/>
      <c r="ES103" s="1247"/>
      <c r="ET103" s="1247"/>
      <c r="EU103" s="1247"/>
      <c r="EV103" s="1247"/>
      <c r="EW103" s="1247"/>
      <c r="EX103" s="1247"/>
      <c r="EY103" s="1247"/>
      <c r="EZ103" s="1247"/>
      <c r="FA103" s="1247"/>
      <c r="FB103" s="1247"/>
      <c r="FC103" s="1247"/>
      <c r="FD103" s="1247"/>
      <c r="FE103" s="1247"/>
      <c r="FF103" s="1247"/>
      <c r="FG103" s="1247"/>
      <c r="FH103" s="1449"/>
      <c r="FI103" s="1449"/>
      <c r="FJ103" s="1452">
        <f t="shared" si="31"/>
        <v>0</v>
      </c>
      <c r="FK103" s="1452">
        <f t="shared" si="32"/>
        <v>0</v>
      </c>
    </row>
    <row r="104" spans="1:167" x14ac:dyDescent="0.2">
      <c r="A104" s="436"/>
      <c r="B104" s="437"/>
      <c r="C104" s="439"/>
      <c r="D104" s="439"/>
      <c r="E104" s="437"/>
      <c r="F104" s="440"/>
      <c r="G104" s="440"/>
      <c r="H104" s="440"/>
      <c r="I104" s="440"/>
      <c r="J104" s="440"/>
      <c r="K104" s="440"/>
      <c r="L104" s="440"/>
      <c r="M104" s="440"/>
      <c r="N104" s="441"/>
      <c r="O104" s="441"/>
      <c r="P104" s="440"/>
      <c r="Q104" s="442"/>
      <c r="R104" s="443"/>
      <c r="S104" s="444"/>
      <c r="T104" s="886"/>
      <c r="U104" s="445"/>
      <c r="V104" s="445"/>
      <c r="W104" s="445"/>
      <c r="X104" s="165"/>
      <c r="Y104" s="445"/>
      <c r="Z104" s="1136"/>
      <c r="AA104" s="445"/>
      <c r="AB104" s="1131"/>
      <c r="AC104" s="445"/>
      <c r="AD104" s="1131"/>
      <c r="AE104" s="445"/>
      <c r="AF104" s="1131"/>
      <c r="AG104" s="445"/>
      <c r="AH104" s="1136"/>
      <c r="AI104" s="445"/>
      <c r="AJ104" s="1136"/>
      <c r="AK104" s="445"/>
      <c r="AL104" s="445"/>
      <c r="AM104" s="445"/>
      <c r="AN104" s="445"/>
      <c r="AO104" s="445"/>
      <c r="AP104" s="445"/>
      <c r="AQ104" s="445"/>
      <c r="AR104" s="445"/>
      <c r="AS104" s="445"/>
      <c r="AT104" s="165"/>
      <c r="AU104" s="1087"/>
      <c r="AV104" s="127"/>
      <c r="AW104" s="1134"/>
      <c r="AX104" s="1091"/>
      <c r="AY104" s="1131"/>
      <c r="AZ104" s="445"/>
      <c r="BA104" s="1131"/>
      <c r="BB104" s="445"/>
      <c r="BC104" s="445"/>
      <c r="BD104" s="445"/>
      <c r="BE104" s="445"/>
      <c r="BF104" s="445"/>
      <c r="BG104" s="445"/>
      <c r="BH104" s="437"/>
      <c r="BI104" s="445"/>
      <c r="BJ104" s="1084"/>
      <c r="BK104" s="483">
        <f t="shared" si="19"/>
        <v>0</v>
      </c>
      <c r="BL104" s="484">
        <f t="shared" si="20"/>
        <v>0</v>
      </c>
      <c r="BM104" s="485">
        <f t="shared" si="21"/>
        <v>0</v>
      </c>
      <c r="BN104" s="464"/>
      <c r="BO104" s="464"/>
      <c r="BP104" s="127"/>
      <c r="BQ104" s="1496">
        <f t="shared" si="22"/>
        <v>0</v>
      </c>
      <c r="BR104" s="1496">
        <f t="shared" si="23"/>
        <v>0</v>
      </c>
      <c r="BS104" s="280"/>
      <c r="BT104" s="281"/>
      <c r="BU104" s="281"/>
      <c r="BV104" s="446"/>
      <c r="BW104" s="1497">
        <f t="shared" si="24"/>
        <v>0</v>
      </c>
      <c r="BX104" s="1497">
        <f t="shared" si="25"/>
        <v>0</v>
      </c>
      <c r="BY104" s="1497">
        <f t="shared" si="26"/>
        <v>0</v>
      </c>
      <c r="BZ104" s="1497">
        <f t="shared" si="27"/>
        <v>0</v>
      </c>
      <c r="CA104" s="1497">
        <f t="shared" si="28"/>
        <v>0</v>
      </c>
      <c r="CB104" s="1497">
        <f t="shared" si="29"/>
        <v>0</v>
      </c>
      <c r="CD104" s="1450" t="str">
        <f t="shared" si="30"/>
        <v/>
      </c>
      <c r="CF104" s="1247"/>
      <c r="CG104" s="1247"/>
      <c r="CH104" s="1247"/>
      <c r="CI104" s="1247"/>
      <c r="CJ104" s="1247"/>
      <c r="CK104" s="1247"/>
      <c r="CL104" s="1247"/>
      <c r="CM104" s="1247"/>
      <c r="CN104" s="1247"/>
      <c r="CO104" s="1247"/>
      <c r="CP104" s="1247"/>
      <c r="CQ104" s="1247"/>
      <c r="CR104" s="1247"/>
      <c r="CS104" s="1247"/>
      <c r="CT104" s="1247"/>
      <c r="CU104" s="1247"/>
      <c r="CV104" s="1247"/>
      <c r="CW104" s="1247"/>
      <c r="CX104" s="1247"/>
      <c r="CY104" s="1247"/>
      <c r="CZ104" s="1247"/>
      <c r="DA104" s="1247"/>
      <c r="DB104" s="1247"/>
      <c r="DC104" s="1247"/>
      <c r="DD104" s="1247"/>
      <c r="DE104" s="1247"/>
      <c r="DF104" s="1247"/>
      <c r="DG104" s="1247"/>
      <c r="DH104" s="1247"/>
      <c r="DI104" s="1247"/>
      <c r="DJ104" s="1247"/>
      <c r="DK104" s="1247"/>
      <c r="DL104" s="1247"/>
      <c r="DM104" s="1247"/>
      <c r="DN104" s="1247"/>
      <c r="DO104" s="1247"/>
      <c r="DP104" s="1247"/>
      <c r="DQ104" s="1247"/>
      <c r="DR104" s="1247"/>
      <c r="DS104" s="1247"/>
      <c r="DT104" s="1247"/>
      <c r="DU104" s="1247"/>
      <c r="DV104" s="1247"/>
      <c r="DW104" s="1247"/>
      <c r="DX104" s="1247"/>
      <c r="DY104" s="1247"/>
      <c r="DZ104" s="1247"/>
      <c r="EA104" s="1247"/>
      <c r="EB104" s="1247"/>
      <c r="EC104" s="1247"/>
      <c r="ED104" s="1247"/>
      <c r="EE104" s="1247"/>
      <c r="EF104" s="1247"/>
      <c r="EG104" s="1247"/>
      <c r="EH104" s="1247"/>
      <c r="EI104" s="1247"/>
      <c r="EJ104" s="1247"/>
      <c r="EK104" s="1247"/>
      <c r="EL104" s="1247"/>
      <c r="EM104" s="1247"/>
      <c r="EN104" s="1247"/>
      <c r="EO104" s="1247"/>
      <c r="EP104" s="1247"/>
      <c r="EQ104" s="1247"/>
      <c r="ER104" s="1247"/>
      <c r="ES104" s="1247"/>
      <c r="ET104" s="1247"/>
      <c r="EU104" s="1247"/>
      <c r="EV104" s="1247"/>
      <c r="EW104" s="1247"/>
      <c r="EX104" s="1247"/>
      <c r="EY104" s="1247"/>
      <c r="EZ104" s="1247"/>
      <c r="FA104" s="1247"/>
      <c r="FB104" s="1247"/>
      <c r="FC104" s="1247"/>
      <c r="FD104" s="1247"/>
      <c r="FE104" s="1247"/>
      <c r="FF104" s="1247"/>
      <c r="FG104" s="1247"/>
      <c r="FJ104" s="1452">
        <f t="shared" si="31"/>
        <v>0</v>
      </c>
      <c r="FK104" s="1452">
        <f t="shared" si="32"/>
        <v>0</v>
      </c>
    </row>
    <row r="105" spans="1:167" x14ac:dyDescent="0.2">
      <c r="A105" s="436"/>
      <c r="B105" s="437"/>
      <c r="C105" s="439"/>
      <c r="D105" s="439"/>
      <c r="E105" s="437"/>
      <c r="F105" s="440"/>
      <c r="G105" s="440"/>
      <c r="H105" s="440"/>
      <c r="I105" s="440"/>
      <c r="J105" s="440"/>
      <c r="K105" s="440"/>
      <c r="L105" s="440"/>
      <c r="M105" s="440"/>
      <c r="N105" s="441"/>
      <c r="O105" s="441"/>
      <c r="P105" s="440"/>
      <c r="Q105" s="442"/>
      <c r="R105" s="443"/>
      <c r="S105" s="444"/>
      <c r="T105" s="886"/>
      <c r="U105" s="445"/>
      <c r="V105" s="445"/>
      <c r="W105" s="445"/>
      <c r="X105" s="165"/>
      <c r="Y105" s="445"/>
      <c r="Z105" s="1136"/>
      <c r="AA105" s="445"/>
      <c r="AB105" s="1131"/>
      <c r="AC105" s="445"/>
      <c r="AD105" s="1131"/>
      <c r="AE105" s="445"/>
      <c r="AF105" s="1131"/>
      <c r="AG105" s="445"/>
      <c r="AH105" s="1136"/>
      <c r="AI105" s="445"/>
      <c r="AJ105" s="1136"/>
      <c r="AK105" s="445"/>
      <c r="AL105" s="445"/>
      <c r="AM105" s="445"/>
      <c r="AN105" s="445"/>
      <c r="AO105" s="445"/>
      <c r="AP105" s="445"/>
      <c r="AQ105" s="445"/>
      <c r="AR105" s="445"/>
      <c r="AS105" s="445"/>
      <c r="AT105" s="165"/>
      <c r="AU105" s="1087"/>
      <c r="AV105" s="127"/>
      <c r="AW105" s="1134"/>
      <c r="AX105" s="1091"/>
      <c r="AY105" s="1131"/>
      <c r="AZ105" s="445"/>
      <c r="BA105" s="1131"/>
      <c r="BB105" s="445"/>
      <c r="BC105" s="445"/>
      <c r="BD105" s="445"/>
      <c r="BE105" s="445"/>
      <c r="BF105" s="445"/>
      <c r="BG105" s="445"/>
      <c r="BH105" s="437"/>
      <c r="BI105" s="445"/>
      <c r="BJ105" s="1084"/>
      <c r="BK105" s="483">
        <f t="shared" si="19"/>
        <v>0</v>
      </c>
      <c r="BL105" s="484">
        <f t="shared" si="20"/>
        <v>0</v>
      </c>
      <c r="BM105" s="485">
        <f t="shared" si="21"/>
        <v>0</v>
      </c>
      <c r="BN105" s="464"/>
      <c r="BO105" s="464"/>
      <c r="BP105" s="127"/>
      <c r="BQ105" s="1496">
        <f t="shared" si="22"/>
        <v>0</v>
      </c>
      <c r="BR105" s="1496">
        <f t="shared" si="23"/>
        <v>0</v>
      </c>
      <c r="BS105" s="280"/>
      <c r="BT105" s="281"/>
      <c r="BU105" s="281"/>
      <c r="BV105" s="446"/>
      <c r="BW105" s="1497">
        <f t="shared" si="24"/>
        <v>0</v>
      </c>
      <c r="BX105" s="1497">
        <f t="shared" si="25"/>
        <v>0</v>
      </c>
      <c r="BY105" s="1497">
        <f t="shared" si="26"/>
        <v>0</v>
      </c>
      <c r="BZ105" s="1497">
        <f t="shared" si="27"/>
        <v>0</v>
      </c>
      <c r="CA105" s="1497">
        <f t="shared" si="28"/>
        <v>0</v>
      </c>
      <c r="CB105" s="1497">
        <f t="shared" si="29"/>
        <v>0</v>
      </c>
      <c r="CD105" s="1450" t="str">
        <f t="shared" si="30"/>
        <v/>
      </c>
      <c r="CF105" s="1247"/>
      <c r="CG105" s="1247"/>
      <c r="CH105" s="1247"/>
      <c r="CI105" s="1247"/>
      <c r="CJ105" s="1247"/>
      <c r="CK105" s="1247"/>
      <c r="CL105" s="1247"/>
      <c r="CM105" s="1247"/>
      <c r="CN105" s="1247"/>
      <c r="CO105" s="1247"/>
      <c r="CP105" s="1247"/>
      <c r="CQ105" s="1247"/>
      <c r="CR105" s="1247"/>
      <c r="CS105" s="1247"/>
      <c r="CT105" s="1247"/>
      <c r="CU105" s="1247"/>
      <c r="CV105" s="1247"/>
      <c r="CW105" s="1247"/>
      <c r="CX105" s="1247"/>
      <c r="CY105" s="1247"/>
      <c r="CZ105" s="1247"/>
      <c r="DA105" s="1247"/>
      <c r="DB105" s="1247"/>
      <c r="DC105" s="1247"/>
      <c r="DD105" s="1247"/>
      <c r="DE105" s="1247"/>
      <c r="DF105" s="1247"/>
      <c r="DG105" s="1247"/>
      <c r="DH105" s="1247"/>
      <c r="DI105" s="1247"/>
      <c r="DJ105" s="1247"/>
      <c r="DK105" s="1247"/>
      <c r="DL105" s="1247"/>
      <c r="DM105" s="1247"/>
      <c r="DN105" s="1247"/>
      <c r="DO105" s="1247"/>
      <c r="DP105" s="1247"/>
      <c r="DQ105" s="1247"/>
      <c r="DR105" s="1247"/>
      <c r="DS105" s="1247"/>
      <c r="DT105" s="1247"/>
      <c r="DU105" s="1247"/>
      <c r="DV105" s="1247"/>
      <c r="DW105" s="1247"/>
      <c r="DX105" s="1247"/>
      <c r="DY105" s="1247"/>
      <c r="DZ105" s="1247"/>
      <c r="EA105" s="1247"/>
      <c r="EB105" s="1247"/>
      <c r="EC105" s="1247"/>
      <c r="ED105" s="1247"/>
      <c r="EE105" s="1247"/>
      <c r="EF105" s="1247"/>
      <c r="EG105" s="1247"/>
      <c r="EH105" s="1247"/>
      <c r="EI105" s="1247"/>
      <c r="EJ105" s="1247"/>
      <c r="EK105" s="1247"/>
      <c r="EL105" s="1247"/>
      <c r="EM105" s="1247"/>
      <c r="EN105" s="1247"/>
      <c r="EO105" s="1247"/>
      <c r="EP105" s="1247"/>
      <c r="EQ105" s="1247"/>
      <c r="ER105" s="1247"/>
      <c r="ES105" s="1247"/>
      <c r="ET105" s="1247"/>
      <c r="EU105" s="1247"/>
      <c r="EV105" s="1247"/>
      <c r="EW105" s="1247"/>
      <c r="EX105" s="1247"/>
      <c r="EY105" s="1247"/>
      <c r="EZ105" s="1247"/>
      <c r="FA105" s="1247"/>
      <c r="FB105" s="1247"/>
      <c r="FC105" s="1247"/>
      <c r="FD105" s="1247"/>
      <c r="FE105" s="1247"/>
      <c r="FF105" s="1247"/>
      <c r="FG105" s="1247"/>
      <c r="FJ105" s="1452">
        <f t="shared" si="31"/>
        <v>0</v>
      </c>
      <c r="FK105" s="1452">
        <f t="shared" si="32"/>
        <v>0</v>
      </c>
    </row>
    <row r="106" spans="1:167" x14ac:dyDescent="0.2">
      <c r="A106" s="436"/>
      <c r="B106" s="437"/>
      <c r="C106" s="439"/>
      <c r="D106" s="439"/>
      <c r="E106" s="437"/>
      <c r="F106" s="440"/>
      <c r="G106" s="440"/>
      <c r="H106" s="440"/>
      <c r="I106" s="440"/>
      <c r="J106" s="440"/>
      <c r="K106" s="440"/>
      <c r="L106" s="440"/>
      <c r="M106" s="440"/>
      <c r="N106" s="441"/>
      <c r="O106" s="441"/>
      <c r="P106" s="440"/>
      <c r="Q106" s="442"/>
      <c r="R106" s="443"/>
      <c r="S106" s="444"/>
      <c r="T106" s="886"/>
      <c r="U106" s="445"/>
      <c r="V106" s="445"/>
      <c r="W106" s="445"/>
      <c r="X106" s="165"/>
      <c r="Y106" s="445"/>
      <c r="Z106" s="1136"/>
      <c r="AA106" s="445"/>
      <c r="AB106" s="1131"/>
      <c r="AC106" s="445"/>
      <c r="AD106" s="1131"/>
      <c r="AE106" s="445"/>
      <c r="AF106" s="1131"/>
      <c r="AG106" s="445"/>
      <c r="AH106" s="1136"/>
      <c r="AI106" s="445"/>
      <c r="AJ106" s="1136"/>
      <c r="AK106" s="445"/>
      <c r="AL106" s="445"/>
      <c r="AM106" s="445"/>
      <c r="AN106" s="445"/>
      <c r="AO106" s="445"/>
      <c r="AP106" s="445"/>
      <c r="AQ106" s="445"/>
      <c r="AR106" s="445"/>
      <c r="AS106" s="445"/>
      <c r="AT106" s="165"/>
      <c r="AU106" s="1087"/>
      <c r="AV106" s="127"/>
      <c r="AW106" s="1134"/>
      <c r="AX106" s="1091"/>
      <c r="AY106" s="1131"/>
      <c r="AZ106" s="445"/>
      <c r="BA106" s="1131"/>
      <c r="BB106" s="445"/>
      <c r="BC106" s="445"/>
      <c r="BD106" s="445"/>
      <c r="BE106" s="445"/>
      <c r="BF106" s="445"/>
      <c r="BG106" s="445"/>
      <c r="BH106" s="437"/>
      <c r="BI106" s="445"/>
      <c r="BJ106" s="1084"/>
      <c r="BK106" s="483">
        <f t="shared" si="19"/>
        <v>0</v>
      </c>
      <c r="BL106" s="484">
        <f t="shared" si="20"/>
        <v>0</v>
      </c>
      <c r="BM106" s="485">
        <f t="shared" si="21"/>
        <v>0</v>
      </c>
      <c r="BN106" s="464"/>
      <c r="BO106" s="464"/>
      <c r="BP106" s="127"/>
      <c r="BQ106" s="1496">
        <f t="shared" si="22"/>
        <v>0</v>
      </c>
      <c r="BR106" s="1496">
        <f t="shared" si="23"/>
        <v>0</v>
      </c>
      <c r="BS106" s="280"/>
      <c r="BT106" s="281"/>
      <c r="BU106" s="281"/>
      <c r="BV106" s="446"/>
      <c r="BW106" s="1497">
        <f t="shared" si="24"/>
        <v>0</v>
      </c>
      <c r="BX106" s="1497">
        <f t="shared" si="25"/>
        <v>0</v>
      </c>
      <c r="BY106" s="1497">
        <f t="shared" si="26"/>
        <v>0</v>
      </c>
      <c r="BZ106" s="1497">
        <f t="shared" si="27"/>
        <v>0</v>
      </c>
      <c r="CA106" s="1497">
        <f t="shared" si="28"/>
        <v>0</v>
      </c>
      <c r="CB106" s="1497">
        <f t="shared" si="29"/>
        <v>0</v>
      </c>
      <c r="CD106" s="1450" t="str">
        <f t="shared" si="30"/>
        <v/>
      </c>
      <c r="CF106" s="1247"/>
      <c r="CG106" s="1247"/>
      <c r="CH106" s="1247"/>
      <c r="CI106" s="1247"/>
      <c r="CJ106" s="1247"/>
      <c r="CK106" s="1247"/>
      <c r="CL106" s="1247"/>
      <c r="CM106" s="1247"/>
      <c r="CN106" s="1247"/>
      <c r="CO106" s="1247"/>
      <c r="CP106" s="1247"/>
      <c r="CQ106" s="1247"/>
      <c r="CR106" s="1247"/>
      <c r="CS106" s="1247"/>
      <c r="CT106" s="1247"/>
      <c r="CU106" s="1247"/>
      <c r="CV106" s="1247"/>
      <c r="CW106" s="1247"/>
      <c r="CX106" s="1247"/>
      <c r="CY106" s="1247"/>
      <c r="CZ106" s="1247"/>
      <c r="DA106" s="1247"/>
      <c r="DB106" s="1247"/>
      <c r="DC106" s="1247"/>
      <c r="DD106" s="1247"/>
      <c r="DE106" s="1247"/>
      <c r="DF106" s="1247"/>
      <c r="DG106" s="1247"/>
      <c r="DH106" s="1247"/>
      <c r="DI106" s="1247"/>
      <c r="DJ106" s="1247"/>
      <c r="DK106" s="1247"/>
      <c r="DL106" s="1247"/>
      <c r="DM106" s="1247"/>
      <c r="DN106" s="1247"/>
      <c r="DO106" s="1247"/>
      <c r="DP106" s="1247"/>
      <c r="DQ106" s="1247"/>
      <c r="DR106" s="1247"/>
      <c r="DS106" s="1247"/>
      <c r="DT106" s="1247"/>
      <c r="DU106" s="1247"/>
      <c r="DV106" s="1247"/>
      <c r="DW106" s="1247"/>
      <c r="DX106" s="1247"/>
      <c r="DY106" s="1247"/>
      <c r="DZ106" s="1247"/>
      <c r="EA106" s="1247"/>
      <c r="EB106" s="1247"/>
      <c r="EC106" s="1247"/>
      <c r="ED106" s="1247"/>
      <c r="EE106" s="1247"/>
      <c r="EF106" s="1247"/>
      <c r="EG106" s="1247"/>
      <c r="EH106" s="1247"/>
      <c r="EI106" s="1247"/>
      <c r="EJ106" s="1247"/>
      <c r="EK106" s="1247"/>
      <c r="EL106" s="1247"/>
      <c r="EM106" s="1247"/>
      <c r="EN106" s="1247"/>
      <c r="EO106" s="1247"/>
      <c r="EP106" s="1247"/>
      <c r="EQ106" s="1247"/>
      <c r="ER106" s="1247"/>
      <c r="ES106" s="1247"/>
      <c r="ET106" s="1247"/>
      <c r="EU106" s="1247"/>
      <c r="EV106" s="1247"/>
      <c r="EW106" s="1247"/>
      <c r="EX106" s="1247"/>
      <c r="EY106" s="1247"/>
      <c r="EZ106" s="1247"/>
      <c r="FA106" s="1247"/>
      <c r="FB106" s="1247"/>
      <c r="FC106" s="1247"/>
      <c r="FD106" s="1247"/>
      <c r="FE106" s="1247"/>
      <c r="FF106" s="1247"/>
      <c r="FG106" s="1247"/>
      <c r="FJ106" s="1452">
        <f t="shared" si="31"/>
        <v>0</v>
      </c>
      <c r="FK106" s="1452">
        <f t="shared" si="32"/>
        <v>0</v>
      </c>
    </row>
    <row r="107" spans="1:167" x14ac:dyDescent="0.2">
      <c r="A107" s="436"/>
      <c r="B107" s="437"/>
      <c r="C107" s="439"/>
      <c r="D107" s="439"/>
      <c r="E107" s="437"/>
      <c r="F107" s="440"/>
      <c r="G107" s="440"/>
      <c r="H107" s="440"/>
      <c r="I107" s="440"/>
      <c r="J107" s="440"/>
      <c r="K107" s="440"/>
      <c r="L107" s="440"/>
      <c r="M107" s="440"/>
      <c r="N107" s="441"/>
      <c r="O107" s="441"/>
      <c r="P107" s="440"/>
      <c r="Q107" s="442"/>
      <c r="R107" s="443"/>
      <c r="S107" s="444"/>
      <c r="T107" s="886"/>
      <c r="U107" s="445"/>
      <c r="V107" s="445"/>
      <c r="W107" s="445"/>
      <c r="X107" s="165"/>
      <c r="Y107" s="445"/>
      <c r="Z107" s="1136"/>
      <c r="AA107" s="445"/>
      <c r="AB107" s="1131"/>
      <c r="AC107" s="445"/>
      <c r="AD107" s="1131"/>
      <c r="AE107" s="445"/>
      <c r="AF107" s="1131"/>
      <c r="AG107" s="445"/>
      <c r="AH107" s="1136"/>
      <c r="AI107" s="445"/>
      <c r="AJ107" s="1136"/>
      <c r="AK107" s="445"/>
      <c r="AL107" s="445"/>
      <c r="AM107" s="445"/>
      <c r="AN107" s="445"/>
      <c r="AO107" s="445"/>
      <c r="AP107" s="445"/>
      <c r="AQ107" s="445"/>
      <c r="AR107" s="445"/>
      <c r="AS107" s="445"/>
      <c r="AT107" s="165"/>
      <c r="AU107" s="1087"/>
      <c r="AV107" s="127"/>
      <c r="AW107" s="1134"/>
      <c r="AX107" s="1091"/>
      <c r="AY107" s="1131"/>
      <c r="AZ107" s="445"/>
      <c r="BA107" s="1131"/>
      <c r="BB107" s="445"/>
      <c r="BC107" s="445"/>
      <c r="BD107" s="445"/>
      <c r="BE107" s="445"/>
      <c r="BF107" s="445"/>
      <c r="BG107" s="445"/>
      <c r="BH107" s="437"/>
      <c r="BI107" s="445"/>
      <c r="BJ107" s="1084"/>
      <c r="BK107" s="483">
        <f t="shared" si="19"/>
        <v>0</v>
      </c>
      <c r="BL107" s="484">
        <f t="shared" si="20"/>
        <v>0</v>
      </c>
      <c r="BM107" s="485">
        <f t="shared" si="21"/>
        <v>0</v>
      </c>
      <c r="BN107" s="464"/>
      <c r="BO107" s="464"/>
      <c r="BP107" s="127"/>
      <c r="BQ107" s="1496">
        <f t="shared" si="22"/>
        <v>0</v>
      </c>
      <c r="BR107" s="1496">
        <f t="shared" si="23"/>
        <v>0</v>
      </c>
      <c r="BS107" s="280"/>
      <c r="BT107" s="281"/>
      <c r="BU107" s="281"/>
      <c r="BV107" s="446"/>
      <c r="BW107" s="1497">
        <f t="shared" si="24"/>
        <v>0</v>
      </c>
      <c r="BX107" s="1497">
        <f t="shared" si="25"/>
        <v>0</v>
      </c>
      <c r="BY107" s="1497">
        <f t="shared" si="26"/>
        <v>0</v>
      </c>
      <c r="BZ107" s="1497">
        <f t="shared" si="27"/>
        <v>0</v>
      </c>
      <c r="CA107" s="1497">
        <f t="shared" si="28"/>
        <v>0</v>
      </c>
      <c r="CB107" s="1497">
        <f t="shared" si="29"/>
        <v>0</v>
      </c>
      <c r="CD107" s="1450" t="str">
        <f t="shared" si="30"/>
        <v/>
      </c>
      <c r="CF107" s="1247"/>
      <c r="CG107" s="1247"/>
      <c r="CH107" s="1247"/>
      <c r="CI107" s="1247"/>
      <c r="CJ107" s="1247"/>
      <c r="CK107" s="1247"/>
      <c r="CL107" s="1247"/>
      <c r="CM107" s="1247"/>
      <c r="CN107" s="1247"/>
      <c r="CO107" s="1247"/>
      <c r="CP107" s="1247"/>
      <c r="CQ107" s="1247"/>
      <c r="CR107" s="1247"/>
      <c r="CS107" s="1247"/>
      <c r="CT107" s="1247"/>
      <c r="CU107" s="1247"/>
      <c r="CV107" s="1247"/>
      <c r="CW107" s="1247"/>
      <c r="CX107" s="1247"/>
      <c r="CY107" s="1247"/>
      <c r="CZ107" s="1247"/>
      <c r="DA107" s="1247"/>
      <c r="DB107" s="1247"/>
      <c r="DC107" s="1247"/>
      <c r="DD107" s="1247"/>
      <c r="DE107" s="1247"/>
      <c r="DF107" s="1247"/>
      <c r="DG107" s="1247"/>
      <c r="DH107" s="1247"/>
      <c r="DI107" s="1247"/>
      <c r="DJ107" s="1247"/>
      <c r="DK107" s="1247"/>
      <c r="DL107" s="1247"/>
      <c r="DM107" s="1247"/>
      <c r="DN107" s="1247"/>
      <c r="DO107" s="1247"/>
      <c r="DP107" s="1247"/>
      <c r="DQ107" s="1247"/>
      <c r="DR107" s="1247"/>
      <c r="DS107" s="1247"/>
      <c r="DT107" s="1247"/>
      <c r="DU107" s="1247"/>
      <c r="DV107" s="1247"/>
      <c r="DW107" s="1247"/>
      <c r="DX107" s="1247"/>
      <c r="DY107" s="1247"/>
      <c r="DZ107" s="1247"/>
      <c r="EA107" s="1247"/>
      <c r="EB107" s="1247"/>
      <c r="EC107" s="1247"/>
      <c r="ED107" s="1247"/>
      <c r="EE107" s="1247"/>
      <c r="EF107" s="1247"/>
      <c r="EG107" s="1247"/>
      <c r="EH107" s="1247"/>
      <c r="EI107" s="1247"/>
      <c r="EJ107" s="1247"/>
      <c r="EK107" s="1247"/>
      <c r="EL107" s="1247"/>
      <c r="EM107" s="1247"/>
      <c r="EN107" s="1247"/>
      <c r="EO107" s="1247"/>
      <c r="EP107" s="1247"/>
      <c r="EQ107" s="1247"/>
      <c r="ER107" s="1247"/>
      <c r="ES107" s="1247"/>
      <c r="ET107" s="1247"/>
      <c r="EU107" s="1247"/>
      <c r="EV107" s="1247"/>
      <c r="EW107" s="1247"/>
      <c r="EX107" s="1247"/>
      <c r="EY107" s="1247"/>
      <c r="EZ107" s="1247"/>
      <c r="FA107" s="1247"/>
      <c r="FB107" s="1247"/>
      <c r="FC107" s="1247"/>
      <c r="FD107" s="1247"/>
      <c r="FE107" s="1247"/>
      <c r="FF107" s="1247"/>
      <c r="FG107" s="1247"/>
      <c r="FJ107" s="1452">
        <f t="shared" si="31"/>
        <v>0</v>
      </c>
      <c r="FK107" s="1452">
        <f t="shared" si="32"/>
        <v>0</v>
      </c>
    </row>
    <row r="108" spans="1:167" x14ac:dyDescent="0.2">
      <c r="A108" s="436"/>
      <c r="B108" s="437"/>
      <c r="C108" s="439"/>
      <c r="D108" s="439"/>
      <c r="E108" s="437"/>
      <c r="F108" s="440"/>
      <c r="G108" s="440"/>
      <c r="H108" s="440"/>
      <c r="I108" s="440"/>
      <c r="J108" s="440"/>
      <c r="K108" s="440"/>
      <c r="L108" s="440"/>
      <c r="M108" s="440"/>
      <c r="N108" s="441"/>
      <c r="O108" s="441"/>
      <c r="P108" s="440"/>
      <c r="Q108" s="442"/>
      <c r="R108" s="443"/>
      <c r="S108" s="444"/>
      <c r="T108" s="886"/>
      <c r="U108" s="445"/>
      <c r="V108" s="445"/>
      <c r="W108" s="445"/>
      <c r="X108" s="165"/>
      <c r="Y108" s="445"/>
      <c r="Z108" s="1136"/>
      <c r="AA108" s="445"/>
      <c r="AB108" s="1131"/>
      <c r="AC108" s="445"/>
      <c r="AD108" s="1131"/>
      <c r="AE108" s="445"/>
      <c r="AF108" s="1131"/>
      <c r="AG108" s="445"/>
      <c r="AH108" s="1136"/>
      <c r="AI108" s="445"/>
      <c r="AJ108" s="1136"/>
      <c r="AK108" s="445"/>
      <c r="AL108" s="445"/>
      <c r="AM108" s="445"/>
      <c r="AN108" s="445"/>
      <c r="AO108" s="445"/>
      <c r="AP108" s="445"/>
      <c r="AQ108" s="445"/>
      <c r="AR108" s="445"/>
      <c r="AS108" s="445"/>
      <c r="AT108" s="165"/>
      <c r="AU108" s="1087"/>
      <c r="AV108" s="127"/>
      <c r="AW108" s="1134"/>
      <c r="AX108" s="1091"/>
      <c r="AY108" s="1131"/>
      <c r="AZ108" s="445"/>
      <c r="BA108" s="1131"/>
      <c r="BB108" s="445"/>
      <c r="BC108" s="445"/>
      <c r="BD108" s="445"/>
      <c r="BE108" s="445"/>
      <c r="BF108" s="445"/>
      <c r="BG108" s="445"/>
      <c r="BH108" s="437"/>
      <c r="BI108" s="445"/>
      <c r="BJ108" s="1084"/>
      <c r="BK108" s="483">
        <f t="shared" si="19"/>
        <v>0</v>
      </c>
      <c r="BL108" s="484">
        <f t="shared" si="20"/>
        <v>0</v>
      </c>
      <c r="BM108" s="485">
        <f t="shared" si="21"/>
        <v>0</v>
      </c>
      <c r="BN108" s="464"/>
      <c r="BO108" s="464"/>
      <c r="BP108" s="127"/>
      <c r="BQ108" s="1496">
        <f t="shared" si="22"/>
        <v>0</v>
      </c>
      <c r="BR108" s="1496">
        <f t="shared" si="23"/>
        <v>0</v>
      </c>
      <c r="BS108" s="280"/>
      <c r="BT108" s="281"/>
      <c r="BU108" s="281"/>
      <c r="BV108" s="446"/>
      <c r="BW108" s="1497">
        <f t="shared" si="24"/>
        <v>0</v>
      </c>
      <c r="BX108" s="1497">
        <f t="shared" si="25"/>
        <v>0</v>
      </c>
      <c r="BY108" s="1497">
        <f t="shared" si="26"/>
        <v>0</v>
      </c>
      <c r="BZ108" s="1497">
        <f t="shared" si="27"/>
        <v>0</v>
      </c>
      <c r="CA108" s="1497">
        <f t="shared" si="28"/>
        <v>0</v>
      </c>
      <c r="CB108" s="1497">
        <f t="shared" si="29"/>
        <v>0</v>
      </c>
      <c r="CD108" s="1450" t="str">
        <f t="shared" si="30"/>
        <v/>
      </c>
      <c r="CF108" s="1247"/>
      <c r="CG108" s="1247"/>
      <c r="CH108" s="1247"/>
      <c r="CI108" s="1247"/>
      <c r="CJ108" s="1247"/>
      <c r="CK108" s="1247"/>
      <c r="CL108" s="1247"/>
      <c r="CM108" s="1247"/>
      <c r="CN108" s="1247"/>
      <c r="CO108" s="1247"/>
      <c r="CP108" s="1247"/>
      <c r="CQ108" s="1247"/>
      <c r="CR108" s="1247"/>
      <c r="CS108" s="1247"/>
      <c r="CT108" s="1247"/>
      <c r="CU108" s="1247"/>
      <c r="CV108" s="1247"/>
      <c r="CW108" s="1247"/>
      <c r="CX108" s="1247"/>
      <c r="CY108" s="1247"/>
      <c r="CZ108" s="1247"/>
      <c r="DA108" s="1247"/>
      <c r="DB108" s="1247"/>
      <c r="DC108" s="1247"/>
      <c r="DD108" s="1247"/>
      <c r="DE108" s="1247"/>
      <c r="DF108" s="1247"/>
      <c r="DG108" s="1247"/>
      <c r="DH108" s="1247"/>
      <c r="DI108" s="1247"/>
      <c r="DJ108" s="1247"/>
      <c r="DK108" s="1247"/>
      <c r="DL108" s="1247"/>
      <c r="DM108" s="1247"/>
      <c r="DN108" s="1247"/>
      <c r="DO108" s="1247"/>
      <c r="DP108" s="1247"/>
      <c r="DQ108" s="1247"/>
      <c r="DR108" s="1247"/>
      <c r="DS108" s="1247"/>
      <c r="DT108" s="1247"/>
      <c r="DU108" s="1247"/>
      <c r="DV108" s="1247"/>
      <c r="DW108" s="1247"/>
      <c r="DX108" s="1247"/>
      <c r="DY108" s="1247"/>
      <c r="DZ108" s="1247"/>
      <c r="EA108" s="1247"/>
      <c r="EB108" s="1247"/>
      <c r="EC108" s="1247"/>
      <c r="ED108" s="1247"/>
      <c r="EE108" s="1247"/>
      <c r="EF108" s="1247"/>
      <c r="EG108" s="1247"/>
      <c r="EH108" s="1247"/>
      <c r="EI108" s="1247"/>
      <c r="EJ108" s="1247"/>
      <c r="EK108" s="1247"/>
      <c r="EL108" s="1247"/>
      <c r="EM108" s="1247"/>
      <c r="EN108" s="1247"/>
      <c r="EO108" s="1247"/>
      <c r="EP108" s="1247"/>
      <c r="EQ108" s="1247"/>
      <c r="ER108" s="1247"/>
      <c r="ES108" s="1247"/>
      <c r="ET108" s="1247"/>
      <c r="EU108" s="1247"/>
      <c r="EV108" s="1247"/>
      <c r="EW108" s="1247"/>
      <c r="EX108" s="1247"/>
      <c r="EY108" s="1247"/>
      <c r="EZ108" s="1247"/>
      <c r="FA108" s="1247"/>
      <c r="FB108" s="1247"/>
      <c r="FC108" s="1247"/>
      <c r="FD108" s="1247"/>
      <c r="FE108" s="1247"/>
      <c r="FF108" s="1247"/>
      <c r="FG108" s="1247"/>
      <c r="FJ108" s="1452">
        <f t="shared" si="31"/>
        <v>0</v>
      </c>
      <c r="FK108" s="1452">
        <f t="shared" si="32"/>
        <v>0</v>
      </c>
    </row>
    <row r="109" spans="1:167" x14ac:dyDescent="0.2">
      <c r="A109" s="436"/>
      <c r="B109" s="437"/>
      <c r="C109" s="439"/>
      <c r="D109" s="439"/>
      <c r="E109" s="437"/>
      <c r="F109" s="440"/>
      <c r="G109" s="440"/>
      <c r="H109" s="440"/>
      <c r="I109" s="440"/>
      <c r="J109" s="440"/>
      <c r="K109" s="440"/>
      <c r="L109" s="440"/>
      <c r="M109" s="440"/>
      <c r="N109" s="441"/>
      <c r="O109" s="441"/>
      <c r="P109" s="440"/>
      <c r="Q109" s="442"/>
      <c r="R109" s="443"/>
      <c r="S109" s="444"/>
      <c r="T109" s="886"/>
      <c r="U109" s="445"/>
      <c r="V109" s="445"/>
      <c r="W109" s="445"/>
      <c r="X109" s="165"/>
      <c r="Y109" s="445"/>
      <c r="Z109" s="1136"/>
      <c r="AA109" s="445"/>
      <c r="AB109" s="1131"/>
      <c r="AC109" s="445"/>
      <c r="AD109" s="1131"/>
      <c r="AE109" s="445"/>
      <c r="AF109" s="1131"/>
      <c r="AG109" s="445"/>
      <c r="AH109" s="1136"/>
      <c r="AI109" s="445"/>
      <c r="AJ109" s="1136"/>
      <c r="AK109" s="445"/>
      <c r="AL109" s="445"/>
      <c r="AM109" s="445"/>
      <c r="AN109" s="445"/>
      <c r="AO109" s="445"/>
      <c r="AP109" s="445"/>
      <c r="AQ109" s="445"/>
      <c r="AR109" s="445"/>
      <c r="AS109" s="445"/>
      <c r="AT109" s="165"/>
      <c r="AU109" s="1087"/>
      <c r="AV109" s="127"/>
      <c r="AW109" s="1134"/>
      <c r="AX109" s="1091"/>
      <c r="AY109" s="1131"/>
      <c r="AZ109" s="445"/>
      <c r="BA109" s="1131"/>
      <c r="BB109" s="445"/>
      <c r="BC109" s="445"/>
      <c r="BD109" s="445"/>
      <c r="BE109" s="445"/>
      <c r="BF109" s="445"/>
      <c r="BG109" s="445"/>
      <c r="BH109" s="437"/>
      <c r="BI109" s="445"/>
      <c r="BJ109" s="1084"/>
      <c r="BK109" s="483">
        <f t="shared" si="19"/>
        <v>0</v>
      </c>
      <c r="BL109" s="484">
        <f t="shared" si="20"/>
        <v>0</v>
      </c>
      <c r="BM109" s="485">
        <f t="shared" si="21"/>
        <v>0</v>
      </c>
      <c r="BN109" s="464"/>
      <c r="BO109" s="464"/>
      <c r="BP109" s="127"/>
      <c r="BQ109" s="1496">
        <f t="shared" si="22"/>
        <v>0</v>
      </c>
      <c r="BR109" s="1496">
        <f t="shared" si="23"/>
        <v>0</v>
      </c>
      <c r="BS109" s="280"/>
      <c r="BT109" s="281"/>
      <c r="BU109" s="281"/>
      <c r="BV109" s="446"/>
      <c r="BW109" s="1497">
        <f t="shared" si="24"/>
        <v>0</v>
      </c>
      <c r="BX109" s="1497">
        <f t="shared" si="25"/>
        <v>0</v>
      </c>
      <c r="BY109" s="1497">
        <f t="shared" si="26"/>
        <v>0</v>
      </c>
      <c r="BZ109" s="1497">
        <f t="shared" si="27"/>
        <v>0</v>
      </c>
      <c r="CA109" s="1497">
        <f t="shared" si="28"/>
        <v>0</v>
      </c>
      <c r="CB109" s="1497">
        <f t="shared" si="29"/>
        <v>0</v>
      </c>
      <c r="CD109" s="1450" t="str">
        <f t="shared" si="30"/>
        <v/>
      </c>
      <c r="CF109" s="1247"/>
      <c r="CG109" s="1247"/>
      <c r="CH109" s="1247"/>
      <c r="CI109" s="1247"/>
      <c r="CJ109" s="1247"/>
      <c r="CK109" s="1247"/>
      <c r="CL109" s="1247"/>
      <c r="CM109" s="1247"/>
      <c r="CN109" s="1247"/>
      <c r="CO109" s="1247"/>
      <c r="CP109" s="1247"/>
      <c r="CQ109" s="1247"/>
      <c r="CR109" s="1247"/>
      <c r="CS109" s="1247"/>
      <c r="CT109" s="1247"/>
      <c r="CU109" s="1247"/>
      <c r="CV109" s="1247"/>
      <c r="CW109" s="1247"/>
      <c r="CX109" s="1247"/>
      <c r="CY109" s="1247"/>
      <c r="CZ109" s="1247"/>
      <c r="DA109" s="1247"/>
      <c r="DB109" s="1247"/>
      <c r="DC109" s="1247"/>
      <c r="DD109" s="1247"/>
      <c r="DE109" s="1247"/>
      <c r="DF109" s="1247"/>
      <c r="DG109" s="1247"/>
      <c r="DH109" s="1247"/>
      <c r="DI109" s="1247"/>
      <c r="DJ109" s="1247"/>
      <c r="DK109" s="1247"/>
      <c r="DL109" s="1247"/>
      <c r="DM109" s="1247"/>
      <c r="DN109" s="1247"/>
      <c r="DO109" s="1247"/>
      <c r="DP109" s="1247"/>
      <c r="DQ109" s="1247"/>
      <c r="DR109" s="1247"/>
      <c r="DS109" s="1247"/>
      <c r="DT109" s="1247"/>
      <c r="DU109" s="1247"/>
      <c r="DV109" s="1247"/>
      <c r="DW109" s="1247"/>
      <c r="DX109" s="1247"/>
      <c r="DY109" s="1247"/>
      <c r="DZ109" s="1247"/>
      <c r="EA109" s="1247"/>
      <c r="EB109" s="1247"/>
      <c r="EC109" s="1247"/>
      <c r="ED109" s="1247"/>
      <c r="EE109" s="1247"/>
      <c r="EF109" s="1247"/>
      <c r="EG109" s="1247"/>
      <c r="EH109" s="1247"/>
      <c r="EI109" s="1247"/>
      <c r="EJ109" s="1247"/>
      <c r="EK109" s="1247"/>
      <c r="EL109" s="1247"/>
      <c r="EM109" s="1247"/>
      <c r="EN109" s="1247"/>
      <c r="EO109" s="1247"/>
      <c r="EP109" s="1247"/>
      <c r="EQ109" s="1247"/>
      <c r="ER109" s="1247"/>
      <c r="ES109" s="1247"/>
      <c r="ET109" s="1247"/>
      <c r="EU109" s="1247"/>
      <c r="EV109" s="1247"/>
      <c r="EW109" s="1247"/>
      <c r="EX109" s="1247"/>
      <c r="EY109" s="1247"/>
      <c r="EZ109" s="1247"/>
      <c r="FA109" s="1247"/>
      <c r="FB109" s="1247"/>
      <c r="FC109" s="1247"/>
      <c r="FD109" s="1247"/>
      <c r="FE109" s="1247"/>
      <c r="FF109" s="1247"/>
      <c r="FG109" s="1247"/>
      <c r="FJ109" s="1452">
        <f t="shared" si="31"/>
        <v>0</v>
      </c>
      <c r="FK109" s="1452">
        <f t="shared" si="32"/>
        <v>0</v>
      </c>
    </row>
    <row r="110" spans="1:167" x14ac:dyDescent="0.2">
      <c r="A110" s="436"/>
      <c r="B110" s="437"/>
      <c r="C110" s="439"/>
      <c r="D110" s="439"/>
      <c r="E110" s="437"/>
      <c r="F110" s="440"/>
      <c r="G110" s="440"/>
      <c r="H110" s="440"/>
      <c r="I110" s="440"/>
      <c r="J110" s="440"/>
      <c r="K110" s="440"/>
      <c r="L110" s="440"/>
      <c r="M110" s="440"/>
      <c r="N110" s="441"/>
      <c r="O110" s="441"/>
      <c r="P110" s="440"/>
      <c r="Q110" s="442"/>
      <c r="R110" s="443"/>
      <c r="S110" s="444"/>
      <c r="T110" s="886"/>
      <c r="U110" s="445"/>
      <c r="V110" s="445"/>
      <c r="W110" s="445"/>
      <c r="X110" s="165"/>
      <c r="Y110" s="445"/>
      <c r="Z110" s="1136"/>
      <c r="AA110" s="445"/>
      <c r="AB110" s="1131"/>
      <c r="AC110" s="445"/>
      <c r="AD110" s="1131"/>
      <c r="AE110" s="445"/>
      <c r="AF110" s="1131"/>
      <c r="AG110" s="445"/>
      <c r="AH110" s="1136"/>
      <c r="AI110" s="445"/>
      <c r="AJ110" s="1136"/>
      <c r="AK110" s="445"/>
      <c r="AL110" s="445"/>
      <c r="AM110" s="445"/>
      <c r="AN110" s="445"/>
      <c r="AO110" s="445"/>
      <c r="AP110" s="445"/>
      <c r="AQ110" s="445"/>
      <c r="AR110" s="445"/>
      <c r="AS110" s="445"/>
      <c r="AT110" s="165"/>
      <c r="AU110" s="1087"/>
      <c r="AV110" s="127"/>
      <c r="AW110" s="1134"/>
      <c r="AX110" s="1091"/>
      <c r="AY110" s="1131"/>
      <c r="AZ110" s="445"/>
      <c r="BA110" s="1131"/>
      <c r="BB110" s="445"/>
      <c r="BC110" s="445"/>
      <c r="BD110" s="445"/>
      <c r="BE110" s="445"/>
      <c r="BF110" s="445"/>
      <c r="BG110" s="445"/>
      <c r="BH110" s="437"/>
      <c r="BI110" s="445"/>
      <c r="BJ110" s="1084"/>
      <c r="BK110" s="483">
        <f t="shared" si="19"/>
        <v>0</v>
      </c>
      <c r="BL110" s="484">
        <f t="shared" si="20"/>
        <v>0</v>
      </c>
      <c r="BM110" s="485">
        <f t="shared" si="21"/>
        <v>0</v>
      </c>
      <c r="BN110" s="464"/>
      <c r="BO110" s="464"/>
      <c r="BP110" s="127"/>
      <c r="BQ110" s="1496">
        <f t="shared" si="22"/>
        <v>0</v>
      </c>
      <c r="BR110" s="1496">
        <f t="shared" si="23"/>
        <v>0</v>
      </c>
      <c r="BS110" s="280"/>
      <c r="BT110" s="281"/>
      <c r="BU110" s="281"/>
      <c r="BV110" s="446"/>
      <c r="BW110" s="1497">
        <f t="shared" si="24"/>
        <v>0</v>
      </c>
      <c r="BX110" s="1497">
        <f t="shared" si="25"/>
        <v>0</v>
      </c>
      <c r="BY110" s="1497">
        <f t="shared" si="26"/>
        <v>0</v>
      </c>
      <c r="BZ110" s="1497">
        <f t="shared" si="27"/>
        <v>0</v>
      </c>
      <c r="CA110" s="1497">
        <f t="shared" si="28"/>
        <v>0</v>
      </c>
      <c r="CB110" s="1497">
        <f t="shared" si="29"/>
        <v>0</v>
      </c>
      <c r="CD110" s="1450" t="str">
        <f t="shared" si="30"/>
        <v/>
      </c>
      <c r="CF110" s="1247"/>
      <c r="CG110" s="1247"/>
      <c r="CH110" s="1247"/>
      <c r="CI110" s="1247"/>
      <c r="CJ110" s="1247"/>
      <c r="CK110" s="1247"/>
      <c r="CL110" s="1247"/>
      <c r="CM110" s="1247"/>
      <c r="CN110" s="1247"/>
      <c r="CO110" s="1247"/>
      <c r="CP110" s="1247"/>
      <c r="CQ110" s="1247"/>
      <c r="CR110" s="1247"/>
      <c r="CS110" s="1247"/>
      <c r="CT110" s="1247"/>
      <c r="CU110" s="1247"/>
      <c r="CV110" s="1247"/>
      <c r="CW110" s="1247"/>
      <c r="CX110" s="1247"/>
      <c r="CY110" s="1247"/>
      <c r="CZ110" s="1247"/>
      <c r="DA110" s="1247"/>
      <c r="DB110" s="1247"/>
      <c r="DC110" s="1247"/>
      <c r="DD110" s="1247"/>
      <c r="DE110" s="1247"/>
      <c r="DF110" s="1247"/>
      <c r="DG110" s="1247"/>
      <c r="DH110" s="1247"/>
      <c r="DI110" s="1247"/>
      <c r="DJ110" s="1247"/>
      <c r="DK110" s="1247"/>
      <c r="DL110" s="1247"/>
      <c r="DM110" s="1247"/>
      <c r="DN110" s="1247"/>
      <c r="DO110" s="1247"/>
      <c r="DP110" s="1247"/>
      <c r="DQ110" s="1247"/>
      <c r="DR110" s="1247"/>
      <c r="DS110" s="1247"/>
      <c r="DT110" s="1247"/>
      <c r="DU110" s="1247"/>
      <c r="DV110" s="1247"/>
      <c r="DW110" s="1247"/>
      <c r="DX110" s="1247"/>
      <c r="DY110" s="1247"/>
      <c r="DZ110" s="1247"/>
      <c r="EA110" s="1247"/>
      <c r="EB110" s="1247"/>
      <c r="EC110" s="1247"/>
      <c r="ED110" s="1247"/>
      <c r="EE110" s="1247"/>
      <c r="EF110" s="1247"/>
      <c r="EG110" s="1247"/>
      <c r="EH110" s="1247"/>
      <c r="EI110" s="1247"/>
      <c r="EJ110" s="1247"/>
      <c r="EK110" s="1247"/>
      <c r="EL110" s="1247"/>
      <c r="EM110" s="1247"/>
      <c r="EN110" s="1247"/>
      <c r="EO110" s="1247"/>
      <c r="EP110" s="1247"/>
      <c r="EQ110" s="1247"/>
      <c r="ER110" s="1247"/>
      <c r="ES110" s="1247"/>
      <c r="ET110" s="1247"/>
      <c r="EU110" s="1247"/>
      <c r="EV110" s="1247"/>
      <c r="EW110" s="1247"/>
      <c r="EX110" s="1247"/>
      <c r="EY110" s="1247"/>
      <c r="EZ110" s="1247"/>
      <c r="FA110" s="1247"/>
      <c r="FB110" s="1247"/>
      <c r="FC110" s="1247"/>
      <c r="FD110" s="1247"/>
      <c r="FE110" s="1247"/>
      <c r="FF110" s="1247"/>
      <c r="FG110" s="1247"/>
      <c r="FJ110" s="1452">
        <f t="shared" si="31"/>
        <v>0</v>
      </c>
      <c r="FK110" s="1452">
        <f t="shared" si="32"/>
        <v>0</v>
      </c>
    </row>
    <row r="111" spans="1:167" x14ac:dyDescent="0.2">
      <c r="A111" s="436"/>
      <c r="B111" s="437"/>
      <c r="C111" s="439"/>
      <c r="D111" s="439"/>
      <c r="E111" s="437"/>
      <c r="F111" s="440"/>
      <c r="G111" s="440"/>
      <c r="H111" s="440"/>
      <c r="I111" s="440"/>
      <c r="J111" s="440"/>
      <c r="K111" s="440"/>
      <c r="L111" s="440"/>
      <c r="M111" s="440"/>
      <c r="N111" s="441"/>
      <c r="O111" s="441"/>
      <c r="P111" s="440"/>
      <c r="Q111" s="442"/>
      <c r="R111" s="443"/>
      <c r="S111" s="444"/>
      <c r="T111" s="886"/>
      <c r="U111" s="445"/>
      <c r="V111" s="445"/>
      <c r="W111" s="445"/>
      <c r="X111" s="165"/>
      <c r="Y111" s="445"/>
      <c r="Z111" s="1136"/>
      <c r="AA111" s="445"/>
      <c r="AB111" s="1131"/>
      <c r="AC111" s="445"/>
      <c r="AD111" s="1131"/>
      <c r="AE111" s="445"/>
      <c r="AF111" s="1131"/>
      <c r="AG111" s="445"/>
      <c r="AH111" s="1136"/>
      <c r="AI111" s="445"/>
      <c r="AJ111" s="1136"/>
      <c r="AK111" s="445"/>
      <c r="AL111" s="445"/>
      <c r="AM111" s="445"/>
      <c r="AN111" s="445"/>
      <c r="AO111" s="445"/>
      <c r="AP111" s="445"/>
      <c r="AQ111" s="445"/>
      <c r="AR111" s="445"/>
      <c r="AS111" s="445"/>
      <c r="AT111" s="165"/>
      <c r="AU111" s="1087"/>
      <c r="AV111" s="127"/>
      <c r="AW111" s="1134"/>
      <c r="AX111" s="1091"/>
      <c r="AY111" s="1131"/>
      <c r="AZ111" s="445"/>
      <c r="BA111" s="1131"/>
      <c r="BB111" s="445"/>
      <c r="BC111" s="445"/>
      <c r="BD111" s="445"/>
      <c r="BE111" s="445"/>
      <c r="BF111" s="445"/>
      <c r="BG111" s="445"/>
      <c r="BH111" s="437"/>
      <c r="BI111" s="445"/>
      <c r="BJ111" s="1084"/>
      <c r="BK111" s="483">
        <f t="shared" si="19"/>
        <v>0</v>
      </c>
      <c r="BL111" s="484">
        <f t="shared" si="20"/>
        <v>0</v>
      </c>
      <c r="BM111" s="485">
        <f t="shared" si="21"/>
        <v>0</v>
      </c>
      <c r="BN111" s="464"/>
      <c r="BO111" s="464"/>
      <c r="BP111" s="127"/>
      <c r="BQ111" s="1496">
        <f t="shared" si="22"/>
        <v>0</v>
      </c>
      <c r="BR111" s="1496">
        <f t="shared" si="23"/>
        <v>0</v>
      </c>
      <c r="BS111" s="280"/>
      <c r="BT111" s="281"/>
      <c r="BU111" s="281"/>
      <c r="BV111" s="446"/>
      <c r="BW111" s="1497">
        <f t="shared" si="24"/>
        <v>0</v>
      </c>
      <c r="BX111" s="1497">
        <f t="shared" si="25"/>
        <v>0</v>
      </c>
      <c r="BY111" s="1497">
        <f t="shared" si="26"/>
        <v>0</v>
      </c>
      <c r="BZ111" s="1497">
        <f t="shared" si="27"/>
        <v>0</v>
      </c>
      <c r="CA111" s="1497">
        <f t="shared" si="28"/>
        <v>0</v>
      </c>
      <c r="CB111" s="1497">
        <f t="shared" si="29"/>
        <v>0</v>
      </c>
      <c r="CD111" s="1450" t="str">
        <f t="shared" si="30"/>
        <v/>
      </c>
      <c r="CF111" s="1247"/>
      <c r="CG111" s="1247"/>
      <c r="CH111" s="1247"/>
      <c r="CI111" s="1247"/>
      <c r="CJ111" s="1247"/>
      <c r="CK111" s="1247"/>
      <c r="CL111" s="1247"/>
      <c r="CM111" s="1247"/>
      <c r="CN111" s="1247"/>
      <c r="CO111" s="1247"/>
      <c r="CP111" s="1247"/>
      <c r="CQ111" s="1247"/>
      <c r="CR111" s="1247"/>
      <c r="CS111" s="1247"/>
      <c r="CT111" s="1247"/>
      <c r="CU111" s="1247"/>
      <c r="CV111" s="1247"/>
      <c r="CW111" s="1247"/>
      <c r="CX111" s="1247"/>
      <c r="CY111" s="1247"/>
      <c r="CZ111" s="1247"/>
      <c r="DA111" s="1247"/>
      <c r="DB111" s="1247"/>
      <c r="DC111" s="1247"/>
      <c r="DD111" s="1247"/>
      <c r="DE111" s="1247"/>
      <c r="DF111" s="1247"/>
      <c r="DG111" s="1247"/>
      <c r="DH111" s="1247"/>
      <c r="DI111" s="1247"/>
      <c r="DJ111" s="1247"/>
      <c r="DK111" s="1247"/>
      <c r="DL111" s="1247"/>
      <c r="DM111" s="1247"/>
      <c r="DN111" s="1247"/>
      <c r="DO111" s="1247"/>
      <c r="DP111" s="1247"/>
      <c r="DQ111" s="1247"/>
      <c r="DR111" s="1247"/>
      <c r="DS111" s="1247"/>
      <c r="DT111" s="1247"/>
      <c r="DU111" s="1247"/>
      <c r="DV111" s="1247"/>
      <c r="DW111" s="1247"/>
      <c r="DX111" s="1247"/>
      <c r="DY111" s="1247"/>
      <c r="DZ111" s="1247"/>
      <c r="EA111" s="1247"/>
      <c r="EB111" s="1247"/>
      <c r="EC111" s="1247"/>
      <c r="ED111" s="1247"/>
      <c r="EE111" s="1247"/>
      <c r="EF111" s="1247"/>
      <c r="EG111" s="1247"/>
      <c r="EH111" s="1247"/>
      <c r="EI111" s="1247"/>
      <c r="EJ111" s="1247"/>
      <c r="EK111" s="1247"/>
      <c r="EL111" s="1247"/>
      <c r="EM111" s="1247"/>
      <c r="EN111" s="1247"/>
      <c r="EO111" s="1247"/>
      <c r="EP111" s="1247"/>
      <c r="EQ111" s="1247"/>
      <c r="ER111" s="1247"/>
      <c r="ES111" s="1247"/>
      <c r="ET111" s="1247"/>
      <c r="EU111" s="1247"/>
      <c r="EV111" s="1247"/>
      <c r="EW111" s="1247"/>
      <c r="EX111" s="1247"/>
      <c r="EY111" s="1247"/>
      <c r="EZ111" s="1247"/>
      <c r="FA111" s="1247"/>
      <c r="FB111" s="1247"/>
      <c r="FC111" s="1247"/>
      <c r="FD111" s="1247"/>
      <c r="FE111" s="1247"/>
      <c r="FF111" s="1247"/>
      <c r="FG111" s="1247"/>
      <c r="FJ111" s="1452">
        <f t="shared" si="31"/>
        <v>0</v>
      </c>
      <c r="FK111" s="1452">
        <f t="shared" si="32"/>
        <v>0</v>
      </c>
    </row>
    <row r="112" spans="1:167" x14ac:dyDescent="0.2">
      <c r="A112" s="436"/>
      <c r="B112" s="437"/>
      <c r="C112" s="439"/>
      <c r="D112" s="439"/>
      <c r="E112" s="437"/>
      <c r="F112" s="440"/>
      <c r="G112" s="440"/>
      <c r="H112" s="440"/>
      <c r="I112" s="440"/>
      <c r="J112" s="440"/>
      <c r="K112" s="440"/>
      <c r="L112" s="440"/>
      <c r="M112" s="440"/>
      <c r="N112" s="441"/>
      <c r="O112" s="441"/>
      <c r="P112" s="440"/>
      <c r="Q112" s="442"/>
      <c r="R112" s="443"/>
      <c r="S112" s="444"/>
      <c r="T112" s="886"/>
      <c r="U112" s="445"/>
      <c r="V112" s="445"/>
      <c r="W112" s="445"/>
      <c r="X112" s="165"/>
      <c r="Y112" s="445"/>
      <c r="Z112" s="1136"/>
      <c r="AA112" s="445"/>
      <c r="AB112" s="1131"/>
      <c r="AC112" s="445"/>
      <c r="AD112" s="1131"/>
      <c r="AE112" s="445"/>
      <c r="AF112" s="1131"/>
      <c r="AG112" s="445"/>
      <c r="AH112" s="1136"/>
      <c r="AI112" s="445"/>
      <c r="AJ112" s="1136"/>
      <c r="AK112" s="445"/>
      <c r="AL112" s="445"/>
      <c r="AM112" s="445"/>
      <c r="AN112" s="445"/>
      <c r="AO112" s="445"/>
      <c r="AP112" s="445"/>
      <c r="AQ112" s="445"/>
      <c r="AR112" s="445"/>
      <c r="AS112" s="445"/>
      <c r="AT112" s="165"/>
      <c r="AU112" s="1087"/>
      <c r="AV112" s="127"/>
      <c r="AW112" s="1134"/>
      <c r="AX112" s="1091"/>
      <c r="AY112" s="1131"/>
      <c r="AZ112" s="445"/>
      <c r="BA112" s="1131"/>
      <c r="BB112" s="445"/>
      <c r="BC112" s="445"/>
      <c r="BD112" s="445"/>
      <c r="BE112" s="445"/>
      <c r="BF112" s="445"/>
      <c r="BG112" s="445"/>
      <c r="BH112" s="437"/>
      <c r="BI112" s="445"/>
      <c r="BJ112" s="1084"/>
      <c r="BK112" s="483">
        <f t="shared" si="19"/>
        <v>0</v>
      </c>
      <c r="BL112" s="484">
        <f t="shared" si="20"/>
        <v>0</v>
      </c>
      <c r="BM112" s="485">
        <f t="shared" si="21"/>
        <v>0</v>
      </c>
      <c r="BN112" s="464"/>
      <c r="BO112" s="464"/>
      <c r="BP112" s="127"/>
      <c r="BQ112" s="1496">
        <f t="shared" si="22"/>
        <v>0</v>
      </c>
      <c r="BR112" s="1496">
        <f t="shared" si="23"/>
        <v>0</v>
      </c>
      <c r="BS112" s="280"/>
      <c r="BT112" s="281"/>
      <c r="BU112" s="281"/>
      <c r="BV112" s="446"/>
      <c r="BW112" s="1497">
        <f t="shared" si="24"/>
        <v>0</v>
      </c>
      <c r="BX112" s="1497">
        <f t="shared" si="25"/>
        <v>0</v>
      </c>
      <c r="BY112" s="1497">
        <f t="shared" si="26"/>
        <v>0</v>
      </c>
      <c r="BZ112" s="1497">
        <f t="shared" si="27"/>
        <v>0</v>
      </c>
      <c r="CA112" s="1497">
        <f t="shared" si="28"/>
        <v>0</v>
      </c>
      <c r="CB112" s="1497">
        <f t="shared" si="29"/>
        <v>0</v>
      </c>
      <c r="CD112" s="1450" t="str">
        <f t="shared" si="30"/>
        <v/>
      </c>
      <c r="CF112" s="1247"/>
      <c r="CG112" s="1247"/>
      <c r="CH112" s="1247"/>
      <c r="CI112" s="1247"/>
      <c r="CJ112" s="1247"/>
      <c r="CK112" s="1247"/>
      <c r="CL112" s="1247"/>
      <c r="CM112" s="1247"/>
      <c r="CN112" s="1247"/>
      <c r="CO112" s="1247"/>
      <c r="CP112" s="1247"/>
      <c r="CQ112" s="1247"/>
      <c r="CR112" s="1247"/>
      <c r="CS112" s="1247"/>
      <c r="CT112" s="1247"/>
      <c r="CU112" s="1247"/>
      <c r="CV112" s="1247"/>
      <c r="CW112" s="1247"/>
      <c r="CX112" s="1247"/>
      <c r="CY112" s="1247"/>
      <c r="CZ112" s="1247"/>
      <c r="DA112" s="1247"/>
      <c r="DB112" s="1247"/>
      <c r="DC112" s="1247"/>
      <c r="DD112" s="1247"/>
      <c r="DE112" s="1247"/>
      <c r="DF112" s="1247"/>
      <c r="DG112" s="1247"/>
      <c r="DH112" s="1247"/>
      <c r="DI112" s="1247"/>
      <c r="DJ112" s="1247"/>
      <c r="DK112" s="1247"/>
      <c r="DL112" s="1247"/>
      <c r="DM112" s="1247"/>
      <c r="DN112" s="1247"/>
      <c r="DO112" s="1247"/>
      <c r="DP112" s="1247"/>
      <c r="DQ112" s="1247"/>
      <c r="DR112" s="1247"/>
      <c r="DS112" s="1247"/>
      <c r="DT112" s="1247"/>
      <c r="DU112" s="1247"/>
      <c r="DV112" s="1247"/>
      <c r="DW112" s="1247"/>
      <c r="DX112" s="1247"/>
      <c r="DY112" s="1247"/>
      <c r="DZ112" s="1247"/>
      <c r="EA112" s="1247"/>
      <c r="EB112" s="1247"/>
      <c r="EC112" s="1247"/>
      <c r="ED112" s="1247"/>
      <c r="EE112" s="1247"/>
      <c r="EF112" s="1247"/>
      <c r="EG112" s="1247"/>
      <c r="EH112" s="1247"/>
      <c r="EI112" s="1247"/>
      <c r="EJ112" s="1247"/>
      <c r="EK112" s="1247"/>
      <c r="EL112" s="1247"/>
      <c r="EM112" s="1247"/>
      <c r="EN112" s="1247"/>
      <c r="EO112" s="1247"/>
      <c r="EP112" s="1247"/>
      <c r="EQ112" s="1247"/>
      <c r="ER112" s="1247"/>
      <c r="ES112" s="1247"/>
      <c r="ET112" s="1247"/>
      <c r="EU112" s="1247"/>
      <c r="EV112" s="1247"/>
      <c r="EW112" s="1247"/>
      <c r="EX112" s="1247"/>
      <c r="EY112" s="1247"/>
      <c r="EZ112" s="1247"/>
      <c r="FA112" s="1247"/>
      <c r="FB112" s="1247"/>
      <c r="FC112" s="1247"/>
      <c r="FD112" s="1247"/>
      <c r="FE112" s="1247"/>
      <c r="FF112" s="1247"/>
      <c r="FG112" s="1247"/>
      <c r="FJ112" s="1452">
        <f t="shared" si="31"/>
        <v>0</v>
      </c>
      <c r="FK112" s="1452">
        <f t="shared" si="32"/>
        <v>0</v>
      </c>
    </row>
    <row r="113" spans="1:167" x14ac:dyDescent="0.2">
      <c r="A113" s="436"/>
      <c r="B113" s="437"/>
      <c r="C113" s="439"/>
      <c r="D113" s="439"/>
      <c r="E113" s="437"/>
      <c r="F113" s="440"/>
      <c r="G113" s="440"/>
      <c r="H113" s="440"/>
      <c r="I113" s="440"/>
      <c r="J113" s="440"/>
      <c r="K113" s="440"/>
      <c r="L113" s="440"/>
      <c r="M113" s="440"/>
      <c r="N113" s="441"/>
      <c r="O113" s="441"/>
      <c r="P113" s="440"/>
      <c r="Q113" s="442"/>
      <c r="R113" s="443"/>
      <c r="S113" s="444"/>
      <c r="T113" s="886"/>
      <c r="U113" s="445"/>
      <c r="V113" s="445"/>
      <c r="W113" s="445"/>
      <c r="X113" s="165"/>
      <c r="Y113" s="445"/>
      <c r="Z113" s="1136"/>
      <c r="AA113" s="445"/>
      <c r="AB113" s="1131"/>
      <c r="AC113" s="445"/>
      <c r="AD113" s="1131"/>
      <c r="AE113" s="445"/>
      <c r="AF113" s="1131"/>
      <c r="AG113" s="445"/>
      <c r="AH113" s="1136"/>
      <c r="AI113" s="445"/>
      <c r="AJ113" s="1136"/>
      <c r="AK113" s="445"/>
      <c r="AL113" s="445"/>
      <c r="AM113" s="445"/>
      <c r="AN113" s="445"/>
      <c r="AO113" s="445"/>
      <c r="AP113" s="445"/>
      <c r="AQ113" s="445"/>
      <c r="AR113" s="445"/>
      <c r="AS113" s="445"/>
      <c r="AT113" s="165"/>
      <c r="AU113" s="1089"/>
      <c r="AV113" s="127"/>
      <c r="AW113" s="1134"/>
      <c r="AX113" s="1091"/>
      <c r="AY113" s="1131"/>
      <c r="AZ113" s="445"/>
      <c r="BA113" s="1131"/>
      <c r="BB113" s="445"/>
      <c r="BC113" s="445"/>
      <c r="BD113" s="445"/>
      <c r="BE113" s="445"/>
      <c r="BF113" s="445"/>
      <c r="BG113" s="445"/>
      <c r="BH113" s="437"/>
      <c r="BI113" s="445"/>
      <c r="BJ113" s="1084"/>
      <c r="BK113" s="483">
        <f t="shared" si="19"/>
        <v>0</v>
      </c>
      <c r="BL113" s="484">
        <f t="shared" si="20"/>
        <v>0</v>
      </c>
      <c r="BM113" s="485">
        <f t="shared" si="21"/>
        <v>0</v>
      </c>
      <c r="BN113" s="464"/>
      <c r="BO113" s="464"/>
      <c r="BP113" s="127"/>
      <c r="BQ113" s="1496">
        <f t="shared" si="22"/>
        <v>0</v>
      </c>
      <c r="BR113" s="1496">
        <f t="shared" si="23"/>
        <v>0</v>
      </c>
      <c r="BS113" s="280"/>
      <c r="BT113" s="281"/>
      <c r="BU113" s="281"/>
      <c r="BV113" s="446"/>
      <c r="BW113" s="1497">
        <f t="shared" si="24"/>
        <v>0</v>
      </c>
      <c r="BX113" s="1497">
        <f t="shared" si="25"/>
        <v>0</v>
      </c>
      <c r="BY113" s="1497">
        <f t="shared" si="26"/>
        <v>0</v>
      </c>
      <c r="BZ113" s="1497">
        <f t="shared" si="27"/>
        <v>0</v>
      </c>
      <c r="CA113" s="1497">
        <f t="shared" si="28"/>
        <v>0</v>
      </c>
      <c r="CB113" s="1497">
        <f t="shared" si="29"/>
        <v>0</v>
      </c>
      <c r="CD113" s="1450" t="str">
        <f t="shared" si="30"/>
        <v/>
      </c>
      <c r="CF113" s="1247"/>
      <c r="CG113" s="1247"/>
      <c r="CH113" s="1247"/>
      <c r="CI113" s="1247"/>
      <c r="CJ113" s="1247"/>
      <c r="CK113" s="1247"/>
      <c r="CL113" s="1247"/>
      <c r="CM113" s="1247"/>
      <c r="CN113" s="1247"/>
      <c r="CO113" s="1247"/>
      <c r="CP113" s="1247"/>
      <c r="CQ113" s="1247"/>
      <c r="CR113" s="1247"/>
      <c r="CS113" s="1247"/>
      <c r="CT113" s="1247"/>
      <c r="CU113" s="1247"/>
      <c r="CV113" s="1247"/>
      <c r="CW113" s="1247"/>
      <c r="CX113" s="1247"/>
      <c r="CY113" s="1247"/>
      <c r="CZ113" s="1247"/>
      <c r="DA113" s="1247"/>
      <c r="DB113" s="1247"/>
      <c r="DC113" s="1247"/>
      <c r="DD113" s="1247"/>
      <c r="DE113" s="1247"/>
      <c r="DF113" s="1247"/>
      <c r="DG113" s="1247"/>
      <c r="DH113" s="1247"/>
      <c r="DI113" s="1247"/>
      <c r="DJ113" s="1247"/>
      <c r="DK113" s="1247"/>
      <c r="DL113" s="1247"/>
      <c r="DM113" s="1247"/>
      <c r="DN113" s="1247"/>
      <c r="DO113" s="1247"/>
      <c r="DP113" s="1247"/>
      <c r="DQ113" s="1247"/>
      <c r="DR113" s="1247"/>
      <c r="DS113" s="1247"/>
      <c r="DT113" s="1247"/>
      <c r="DU113" s="1247"/>
      <c r="DV113" s="1247"/>
      <c r="DW113" s="1247"/>
      <c r="DX113" s="1247"/>
      <c r="DY113" s="1247"/>
      <c r="DZ113" s="1247"/>
      <c r="EA113" s="1247"/>
      <c r="EB113" s="1247"/>
      <c r="EC113" s="1247"/>
      <c r="ED113" s="1247"/>
      <c r="EE113" s="1247"/>
      <c r="EF113" s="1247"/>
      <c r="EG113" s="1247"/>
      <c r="EH113" s="1247"/>
      <c r="EI113" s="1247"/>
      <c r="EJ113" s="1247"/>
      <c r="EK113" s="1247"/>
      <c r="EL113" s="1247"/>
      <c r="EM113" s="1247"/>
      <c r="EN113" s="1247"/>
      <c r="EO113" s="1247"/>
      <c r="EP113" s="1247"/>
      <c r="EQ113" s="1247"/>
      <c r="ER113" s="1247"/>
      <c r="ES113" s="1247"/>
      <c r="ET113" s="1247"/>
      <c r="EU113" s="1247"/>
      <c r="EV113" s="1247"/>
      <c r="EW113" s="1247"/>
      <c r="EX113" s="1247"/>
      <c r="EY113" s="1247"/>
      <c r="EZ113" s="1247"/>
      <c r="FA113" s="1247"/>
      <c r="FB113" s="1247"/>
      <c r="FC113" s="1247"/>
      <c r="FD113" s="1247"/>
      <c r="FE113" s="1247"/>
      <c r="FF113" s="1247"/>
      <c r="FG113" s="1247"/>
      <c r="FJ113" s="1452">
        <f t="shared" si="31"/>
        <v>0</v>
      </c>
      <c r="FK113" s="1452">
        <f t="shared" si="32"/>
        <v>0</v>
      </c>
    </row>
    <row r="114" spans="1:167" x14ac:dyDescent="0.2">
      <c r="A114" s="436"/>
      <c r="B114" s="437"/>
      <c r="C114" s="439"/>
      <c r="D114" s="439"/>
      <c r="E114" s="437"/>
      <c r="F114" s="440"/>
      <c r="G114" s="440"/>
      <c r="H114" s="440"/>
      <c r="I114" s="440"/>
      <c r="J114" s="440"/>
      <c r="K114" s="440"/>
      <c r="L114" s="440"/>
      <c r="M114" s="440"/>
      <c r="N114" s="441"/>
      <c r="O114" s="441"/>
      <c r="P114" s="440"/>
      <c r="Q114" s="442"/>
      <c r="R114" s="443"/>
      <c r="S114" s="444"/>
      <c r="T114" s="886"/>
      <c r="U114" s="445"/>
      <c r="V114" s="445"/>
      <c r="W114" s="445"/>
      <c r="X114" s="165"/>
      <c r="Y114" s="445"/>
      <c r="Z114" s="1136"/>
      <c r="AA114" s="445"/>
      <c r="AB114" s="1131"/>
      <c r="AC114" s="445"/>
      <c r="AD114" s="1131"/>
      <c r="AE114" s="445"/>
      <c r="AF114" s="1131"/>
      <c r="AG114" s="445"/>
      <c r="AH114" s="1136"/>
      <c r="AI114" s="445"/>
      <c r="AJ114" s="1136"/>
      <c r="AK114" s="445"/>
      <c r="AL114" s="445"/>
      <c r="AM114" s="445"/>
      <c r="AN114" s="445"/>
      <c r="AO114" s="445"/>
      <c r="AP114" s="445"/>
      <c r="AQ114" s="445"/>
      <c r="AR114" s="445"/>
      <c r="AS114" s="445"/>
      <c r="AT114" s="165"/>
      <c r="AU114" s="1087"/>
      <c r="AV114" s="127"/>
      <c r="AW114" s="1134"/>
      <c r="AX114" s="1091"/>
      <c r="AY114" s="1131"/>
      <c r="AZ114" s="445"/>
      <c r="BA114" s="1131"/>
      <c r="BB114" s="445"/>
      <c r="BC114" s="445"/>
      <c r="BD114" s="445"/>
      <c r="BE114" s="445"/>
      <c r="BF114" s="445"/>
      <c r="BG114" s="445"/>
      <c r="BH114" s="437"/>
      <c r="BI114" s="445"/>
      <c r="BJ114" s="1084"/>
      <c r="BK114" s="483">
        <f t="shared" si="19"/>
        <v>0</v>
      </c>
      <c r="BL114" s="484">
        <f t="shared" si="20"/>
        <v>0</v>
      </c>
      <c r="BM114" s="485">
        <f t="shared" si="21"/>
        <v>0</v>
      </c>
      <c r="BN114" s="464"/>
      <c r="BO114" s="464"/>
      <c r="BP114" s="127"/>
      <c r="BQ114" s="1496">
        <f t="shared" si="22"/>
        <v>0</v>
      </c>
      <c r="BR114" s="1496">
        <f t="shared" si="23"/>
        <v>0</v>
      </c>
      <c r="BS114" s="280"/>
      <c r="BT114" s="281"/>
      <c r="BU114" s="281"/>
      <c r="BV114" s="446"/>
      <c r="BW114" s="1497">
        <f t="shared" si="24"/>
        <v>0</v>
      </c>
      <c r="BX114" s="1497">
        <f t="shared" si="25"/>
        <v>0</v>
      </c>
      <c r="BY114" s="1497">
        <f t="shared" si="26"/>
        <v>0</v>
      </c>
      <c r="BZ114" s="1497">
        <f t="shared" si="27"/>
        <v>0</v>
      </c>
      <c r="CA114" s="1497">
        <f t="shared" si="28"/>
        <v>0</v>
      </c>
      <c r="CB114" s="1497">
        <f t="shared" si="29"/>
        <v>0</v>
      </c>
      <c r="CD114" s="1450" t="str">
        <f t="shared" si="30"/>
        <v/>
      </c>
      <c r="CF114" s="1247"/>
      <c r="CG114" s="1247"/>
      <c r="CH114" s="1247"/>
      <c r="CI114" s="1247"/>
      <c r="CJ114" s="1247"/>
      <c r="CK114" s="1247"/>
      <c r="CL114" s="1247"/>
      <c r="CM114" s="1247"/>
      <c r="CN114" s="1247"/>
      <c r="CO114" s="1247"/>
      <c r="CP114" s="1247"/>
      <c r="CQ114" s="1247"/>
      <c r="CR114" s="1247"/>
      <c r="CS114" s="1247"/>
      <c r="CT114" s="1247"/>
      <c r="CU114" s="1247"/>
      <c r="CV114" s="1247"/>
      <c r="CW114" s="1247"/>
      <c r="CX114" s="1247"/>
      <c r="CY114" s="1247"/>
      <c r="CZ114" s="1247"/>
      <c r="DA114" s="1247"/>
      <c r="DB114" s="1247"/>
      <c r="DC114" s="1247"/>
      <c r="DD114" s="1247"/>
      <c r="DE114" s="1247"/>
      <c r="DF114" s="1247"/>
      <c r="DG114" s="1247"/>
      <c r="DH114" s="1247"/>
      <c r="DI114" s="1247"/>
      <c r="DJ114" s="1247"/>
      <c r="DK114" s="1247"/>
      <c r="DL114" s="1247"/>
      <c r="DM114" s="1247"/>
      <c r="DN114" s="1247"/>
      <c r="DO114" s="1247"/>
      <c r="DP114" s="1247"/>
      <c r="DQ114" s="1247"/>
      <c r="DR114" s="1247"/>
      <c r="DS114" s="1247"/>
      <c r="DT114" s="1247"/>
      <c r="DU114" s="1247"/>
      <c r="DV114" s="1247"/>
      <c r="DW114" s="1247"/>
      <c r="DX114" s="1247"/>
      <c r="DY114" s="1247"/>
      <c r="DZ114" s="1247"/>
      <c r="EA114" s="1247"/>
      <c r="EB114" s="1247"/>
      <c r="EC114" s="1247"/>
      <c r="ED114" s="1247"/>
      <c r="EE114" s="1247"/>
      <c r="EF114" s="1247"/>
      <c r="EG114" s="1247"/>
      <c r="EH114" s="1247"/>
      <c r="EI114" s="1247"/>
      <c r="EJ114" s="1247"/>
      <c r="EK114" s="1247"/>
      <c r="EL114" s="1247"/>
      <c r="EM114" s="1247"/>
      <c r="EN114" s="1247"/>
      <c r="EO114" s="1247"/>
      <c r="EP114" s="1247"/>
      <c r="EQ114" s="1247"/>
      <c r="ER114" s="1247"/>
      <c r="ES114" s="1247"/>
      <c r="ET114" s="1247"/>
      <c r="EU114" s="1247"/>
      <c r="EV114" s="1247"/>
      <c r="EW114" s="1247"/>
      <c r="EX114" s="1247"/>
      <c r="EY114" s="1247"/>
      <c r="EZ114" s="1247"/>
      <c r="FA114" s="1247"/>
      <c r="FB114" s="1247"/>
      <c r="FC114" s="1247"/>
      <c r="FD114" s="1247"/>
      <c r="FE114" s="1247"/>
      <c r="FF114" s="1247"/>
      <c r="FG114" s="1247"/>
      <c r="FJ114" s="1452">
        <f t="shared" si="31"/>
        <v>0</v>
      </c>
      <c r="FK114" s="1452">
        <f t="shared" si="32"/>
        <v>0</v>
      </c>
    </row>
    <row r="115" spans="1:167" x14ac:dyDescent="0.2">
      <c r="A115" s="436"/>
      <c r="B115" s="437"/>
      <c r="C115" s="439"/>
      <c r="D115" s="439"/>
      <c r="E115" s="437"/>
      <c r="F115" s="440"/>
      <c r="G115" s="440"/>
      <c r="H115" s="440"/>
      <c r="I115" s="440"/>
      <c r="J115" s="440"/>
      <c r="K115" s="440"/>
      <c r="L115" s="440"/>
      <c r="M115" s="440"/>
      <c r="N115" s="441"/>
      <c r="O115" s="441"/>
      <c r="P115" s="440"/>
      <c r="Q115" s="442"/>
      <c r="R115" s="443"/>
      <c r="S115" s="444"/>
      <c r="T115" s="886"/>
      <c r="U115" s="445"/>
      <c r="V115" s="445"/>
      <c r="W115" s="445"/>
      <c r="X115" s="165"/>
      <c r="Y115" s="445"/>
      <c r="Z115" s="1136"/>
      <c r="AA115" s="445"/>
      <c r="AB115" s="1131"/>
      <c r="AC115" s="445"/>
      <c r="AD115" s="1131"/>
      <c r="AE115" s="445"/>
      <c r="AF115" s="1131"/>
      <c r="AG115" s="445"/>
      <c r="AH115" s="1136"/>
      <c r="AI115" s="445"/>
      <c r="AJ115" s="1136"/>
      <c r="AK115" s="445"/>
      <c r="AL115" s="445"/>
      <c r="AM115" s="445"/>
      <c r="AN115" s="445"/>
      <c r="AO115" s="445"/>
      <c r="AP115" s="445"/>
      <c r="AQ115" s="445"/>
      <c r="AR115" s="445"/>
      <c r="AS115" s="445"/>
      <c r="AT115" s="165"/>
      <c r="AU115" s="1087"/>
      <c r="AV115" s="127"/>
      <c r="AW115" s="1134"/>
      <c r="AX115" s="1091"/>
      <c r="AY115" s="1131"/>
      <c r="AZ115" s="445"/>
      <c r="BA115" s="1131"/>
      <c r="BB115" s="445"/>
      <c r="BC115" s="445"/>
      <c r="BD115" s="445"/>
      <c r="BE115" s="445"/>
      <c r="BF115" s="445"/>
      <c r="BG115" s="445"/>
      <c r="BH115" s="437"/>
      <c r="BI115" s="445"/>
      <c r="BJ115" s="1084"/>
      <c r="BK115" s="483">
        <f t="shared" si="19"/>
        <v>0</v>
      </c>
      <c r="BL115" s="484">
        <f t="shared" si="20"/>
        <v>0</v>
      </c>
      <c r="BM115" s="485">
        <f t="shared" si="21"/>
        <v>0</v>
      </c>
      <c r="BN115" s="464"/>
      <c r="BO115" s="464"/>
      <c r="BP115" s="127"/>
      <c r="BQ115" s="1496">
        <f t="shared" si="22"/>
        <v>0</v>
      </c>
      <c r="BR115" s="1496">
        <f t="shared" si="23"/>
        <v>0</v>
      </c>
      <c r="BS115" s="280"/>
      <c r="BT115" s="281"/>
      <c r="BU115" s="281"/>
      <c r="BV115" s="446"/>
      <c r="BW115" s="1497">
        <f t="shared" si="24"/>
        <v>0</v>
      </c>
      <c r="BX115" s="1497">
        <f t="shared" si="25"/>
        <v>0</v>
      </c>
      <c r="BY115" s="1497">
        <f t="shared" si="26"/>
        <v>0</v>
      </c>
      <c r="BZ115" s="1497">
        <f t="shared" si="27"/>
        <v>0</v>
      </c>
      <c r="CA115" s="1497">
        <f t="shared" si="28"/>
        <v>0</v>
      </c>
      <c r="CB115" s="1497">
        <f t="shared" si="29"/>
        <v>0</v>
      </c>
      <c r="CD115" s="1450" t="str">
        <f t="shared" si="30"/>
        <v/>
      </c>
      <c r="CF115" s="1247"/>
      <c r="CG115" s="1247"/>
      <c r="CH115" s="1247"/>
      <c r="CI115" s="1247"/>
      <c r="CJ115" s="1247"/>
      <c r="CK115" s="1247"/>
      <c r="CL115" s="1247"/>
      <c r="CM115" s="1247"/>
      <c r="CN115" s="1247"/>
      <c r="CO115" s="1247"/>
      <c r="CP115" s="1247"/>
      <c r="CQ115" s="1247"/>
      <c r="CR115" s="1247"/>
      <c r="CS115" s="1247"/>
      <c r="CT115" s="1247"/>
      <c r="CU115" s="1247"/>
      <c r="CV115" s="1247"/>
      <c r="CW115" s="1247"/>
      <c r="CX115" s="1247"/>
      <c r="CY115" s="1247"/>
      <c r="CZ115" s="1247"/>
      <c r="DA115" s="1247"/>
      <c r="DB115" s="1247"/>
      <c r="DC115" s="1247"/>
      <c r="DD115" s="1247"/>
      <c r="DE115" s="1247"/>
      <c r="DF115" s="1247"/>
      <c r="DG115" s="1247"/>
      <c r="DH115" s="1247"/>
      <c r="DI115" s="1247"/>
      <c r="DJ115" s="1247"/>
      <c r="DK115" s="1247"/>
      <c r="DL115" s="1247"/>
      <c r="DM115" s="1247"/>
      <c r="DN115" s="1247"/>
      <c r="DO115" s="1247"/>
      <c r="DP115" s="1247"/>
      <c r="DQ115" s="1247"/>
      <c r="DR115" s="1247"/>
      <c r="DS115" s="1247"/>
      <c r="DT115" s="1247"/>
      <c r="DU115" s="1247"/>
      <c r="DV115" s="1247"/>
      <c r="DW115" s="1247"/>
      <c r="DX115" s="1247"/>
      <c r="DY115" s="1247"/>
      <c r="DZ115" s="1247"/>
      <c r="EA115" s="1247"/>
      <c r="EB115" s="1247"/>
      <c r="EC115" s="1247"/>
      <c r="ED115" s="1247"/>
      <c r="EE115" s="1247"/>
      <c r="EF115" s="1247"/>
      <c r="EG115" s="1247"/>
      <c r="EH115" s="1247"/>
      <c r="EI115" s="1247"/>
      <c r="EJ115" s="1247"/>
      <c r="EK115" s="1247"/>
      <c r="EL115" s="1247"/>
      <c r="EM115" s="1247"/>
      <c r="EN115" s="1247"/>
      <c r="EO115" s="1247"/>
      <c r="EP115" s="1247"/>
      <c r="EQ115" s="1247"/>
      <c r="ER115" s="1247"/>
      <c r="ES115" s="1247"/>
      <c r="ET115" s="1247"/>
      <c r="EU115" s="1247"/>
      <c r="EV115" s="1247"/>
      <c r="EW115" s="1247"/>
      <c r="EX115" s="1247"/>
      <c r="EY115" s="1247"/>
      <c r="EZ115" s="1247"/>
      <c r="FA115" s="1247"/>
      <c r="FB115" s="1247"/>
      <c r="FC115" s="1247"/>
      <c r="FD115" s="1247"/>
      <c r="FE115" s="1247"/>
      <c r="FF115" s="1247"/>
      <c r="FG115" s="1247"/>
      <c r="FJ115" s="1452">
        <f t="shared" si="31"/>
        <v>0</v>
      </c>
      <c r="FK115" s="1452">
        <f t="shared" si="32"/>
        <v>0</v>
      </c>
    </row>
    <row r="116" spans="1:167" x14ac:dyDescent="0.2">
      <c r="A116" s="436"/>
      <c r="B116" s="437"/>
      <c r="C116" s="439"/>
      <c r="D116" s="439"/>
      <c r="E116" s="437"/>
      <c r="F116" s="440"/>
      <c r="G116" s="440"/>
      <c r="H116" s="440"/>
      <c r="I116" s="440"/>
      <c r="J116" s="440"/>
      <c r="K116" s="440"/>
      <c r="L116" s="440"/>
      <c r="M116" s="440"/>
      <c r="N116" s="441"/>
      <c r="O116" s="441"/>
      <c r="P116" s="440"/>
      <c r="Q116" s="442"/>
      <c r="R116" s="443"/>
      <c r="S116" s="444"/>
      <c r="T116" s="886"/>
      <c r="U116" s="445"/>
      <c r="V116" s="445"/>
      <c r="W116" s="445"/>
      <c r="X116" s="165"/>
      <c r="Y116" s="445"/>
      <c r="Z116" s="1136"/>
      <c r="AA116" s="445"/>
      <c r="AB116" s="1131"/>
      <c r="AC116" s="445"/>
      <c r="AD116" s="1131"/>
      <c r="AE116" s="445"/>
      <c r="AF116" s="1131"/>
      <c r="AG116" s="445"/>
      <c r="AH116" s="1136"/>
      <c r="AI116" s="445"/>
      <c r="AJ116" s="1136"/>
      <c r="AK116" s="445"/>
      <c r="AL116" s="445"/>
      <c r="AM116" s="445"/>
      <c r="AN116" s="445"/>
      <c r="AO116" s="445"/>
      <c r="AP116" s="445"/>
      <c r="AQ116" s="445"/>
      <c r="AR116" s="445"/>
      <c r="AS116" s="445"/>
      <c r="AT116" s="165"/>
      <c r="AU116" s="1087"/>
      <c r="AV116" s="127"/>
      <c r="AW116" s="1134"/>
      <c r="AX116" s="1091"/>
      <c r="AY116" s="1131"/>
      <c r="AZ116" s="445"/>
      <c r="BA116" s="1131"/>
      <c r="BB116" s="445"/>
      <c r="BC116" s="445"/>
      <c r="BD116" s="445"/>
      <c r="BE116" s="445"/>
      <c r="BF116" s="445"/>
      <c r="BG116" s="445"/>
      <c r="BH116" s="437"/>
      <c r="BI116" s="445"/>
      <c r="BJ116" s="1084"/>
      <c r="BK116" s="483">
        <f t="shared" si="19"/>
        <v>0</v>
      </c>
      <c r="BL116" s="484">
        <f t="shared" si="20"/>
        <v>0</v>
      </c>
      <c r="BM116" s="485">
        <f t="shared" si="21"/>
        <v>0</v>
      </c>
      <c r="BN116" s="464"/>
      <c r="BO116" s="464"/>
      <c r="BP116" s="127"/>
      <c r="BQ116" s="1496">
        <f t="shared" si="22"/>
        <v>0</v>
      </c>
      <c r="BR116" s="1496">
        <f t="shared" si="23"/>
        <v>0</v>
      </c>
      <c r="BS116" s="280"/>
      <c r="BT116" s="281"/>
      <c r="BU116" s="281"/>
      <c r="BV116" s="446"/>
      <c r="BW116" s="1497">
        <f t="shared" si="24"/>
        <v>0</v>
      </c>
      <c r="BX116" s="1497">
        <f t="shared" si="25"/>
        <v>0</v>
      </c>
      <c r="BY116" s="1497">
        <f t="shared" si="26"/>
        <v>0</v>
      </c>
      <c r="BZ116" s="1497">
        <f t="shared" si="27"/>
        <v>0</v>
      </c>
      <c r="CA116" s="1497">
        <f t="shared" si="28"/>
        <v>0</v>
      </c>
      <c r="CB116" s="1497">
        <f t="shared" si="29"/>
        <v>0</v>
      </c>
      <c r="CD116" s="1450" t="str">
        <f t="shared" si="30"/>
        <v/>
      </c>
      <c r="CF116" s="1247"/>
      <c r="CG116" s="1247"/>
      <c r="CH116" s="1247"/>
      <c r="CI116" s="1247"/>
      <c r="CJ116" s="1247"/>
      <c r="CK116" s="1247"/>
      <c r="CL116" s="1247"/>
      <c r="CM116" s="1247"/>
      <c r="CN116" s="1247"/>
      <c r="CO116" s="1247"/>
      <c r="CP116" s="1247"/>
      <c r="CQ116" s="1247"/>
      <c r="CR116" s="1247"/>
      <c r="CS116" s="1247"/>
      <c r="CT116" s="1247"/>
      <c r="CU116" s="1247"/>
      <c r="CV116" s="1247"/>
      <c r="CW116" s="1247"/>
      <c r="CX116" s="1247"/>
      <c r="CY116" s="1247"/>
      <c r="CZ116" s="1247"/>
      <c r="DA116" s="1247"/>
      <c r="DB116" s="1247"/>
      <c r="DC116" s="1247"/>
      <c r="DD116" s="1247"/>
      <c r="DE116" s="1247"/>
      <c r="DF116" s="1247"/>
      <c r="DG116" s="1247"/>
      <c r="DH116" s="1247"/>
      <c r="DI116" s="1247"/>
      <c r="DJ116" s="1247"/>
      <c r="DK116" s="1247"/>
      <c r="DL116" s="1247"/>
      <c r="DM116" s="1247"/>
      <c r="DN116" s="1247"/>
      <c r="DO116" s="1247"/>
      <c r="DP116" s="1247"/>
      <c r="DQ116" s="1247"/>
      <c r="DR116" s="1247"/>
      <c r="DS116" s="1247"/>
      <c r="DT116" s="1247"/>
      <c r="DU116" s="1247"/>
      <c r="DV116" s="1247"/>
      <c r="DW116" s="1247"/>
      <c r="DX116" s="1247"/>
      <c r="DY116" s="1247"/>
      <c r="DZ116" s="1247"/>
      <c r="EA116" s="1247"/>
      <c r="EB116" s="1247"/>
      <c r="EC116" s="1247"/>
      <c r="ED116" s="1247"/>
      <c r="EE116" s="1247"/>
      <c r="EF116" s="1247"/>
      <c r="EG116" s="1247"/>
      <c r="EH116" s="1247"/>
      <c r="EI116" s="1247"/>
      <c r="EJ116" s="1247"/>
      <c r="EK116" s="1247"/>
      <c r="EL116" s="1247"/>
      <c r="EM116" s="1247"/>
      <c r="EN116" s="1247"/>
      <c r="EO116" s="1247"/>
      <c r="EP116" s="1247"/>
      <c r="EQ116" s="1247"/>
      <c r="ER116" s="1247"/>
      <c r="ES116" s="1247"/>
      <c r="ET116" s="1247"/>
      <c r="EU116" s="1247"/>
      <c r="EV116" s="1247"/>
      <c r="EW116" s="1247"/>
      <c r="EX116" s="1247"/>
      <c r="EY116" s="1247"/>
      <c r="EZ116" s="1247"/>
      <c r="FA116" s="1247"/>
      <c r="FB116" s="1247"/>
      <c r="FC116" s="1247"/>
      <c r="FD116" s="1247"/>
      <c r="FE116" s="1247"/>
      <c r="FF116" s="1247"/>
      <c r="FG116" s="1247"/>
      <c r="FJ116" s="1452">
        <f t="shared" si="31"/>
        <v>0</v>
      </c>
      <c r="FK116" s="1452">
        <f t="shared" si="32"/>
        <v>0</v>
      </c>
    </row>
    <row r="117" spans="1:167" x14ac:dyDescent="0.2">
      <c r="A117" s="436"/>
      <c r="B117" s="437"/>
      <c r="C117" s="439"/>
      <c r="D117" s="439"/>
      <c r="E117" s="437"/>
      <c r="F117" s="440"/>
      <c r="G117" s="440"/>
      <c r="H117" s="440"/>
      <c r="I117" s="440"/>
      <c r="J117" s="440"/>
      <c r="K117" s="440"/>
      <c r="L117" s="440"/>
      <c r="M117" s="440"/>
      <c r="N117" s="441"/>
      <c r="O117" s="441"/>
      <c r="P117" s="440"/>
      <c r="Q117" s="442"/>
      <c r="R117" s="443"/>
      <c r="S117" s="444"/>
      <c r="T117" s="886"/>
      <c r="U117" s="445"/>
      <c r="V117" s="445"/>
      <c r="W117" s="445"/>
      <c r="X117" s="165"/>
      <c r="Y117" s="445"/>
      <c r="Z117" s="1136"/>
      <c r="AA117" s="445"/>
      <c r="AB117" s="1131"/>
      <c r="AC117" s="445"/>
      <c r="AD117" s="1131"/>
      <c r="AE117" s="445"/>
      <c r="AF117" s="1131"/>
      <c r="AG117" s="445"/>
      <c r="AH117" s="1136"/>
      <c r="AI117" s="445"/>
      <c r="AJ117" s="1136"/>
      <c r="AK117" s="445"/>
      <c r="AL117" s="445"/>
      <c r="AM117" s="445"/>
      <c r="AN117" s="445"/>
      <c r="AO117" s="445"/>
      <c r="AP117" s="445"/>
      <c r="AQ117" s="445"/>
      <c r="AR117" s="445"/>
      <c r="AS117" s="445"/>
      <c r="AT117" s="165"/>
      <c r="AU117" s="1087"/>
      <c r="AV117" s="127"/>
      <c r="AW117" s="1134"/>
      <c r="AX117" s="1091"/>
      <c r="AY117" s="1131"/>
      <c r="AZ117" s="445"/>
      <c r="BA117" s="1131"/>
      <c r="BB117" s="445"/>
      <c r="BC117" s="445"/>
      <c r="BD117" s="445"/>
      <c r="BE117" s="445"/>
      <c r="BF117" s="445"/>
      <c r="BG117" s="445"/>
      <c r="BH117" s="437"/>
      <c r="BI117" s="445"/>
      <c r="BJ117" s="1084"/>
      <c r="BK117" s="483">
        <f t="shared" si="19"/>
        <v>0</v>
      </c>
      <c r="BL117" s="484">
        <f t="shared" si="20"/>
        <v>0</v>
      </c>
      <c r="BM117" s="485">
        <f t="shared" si="21"/>
        <v>0</v>
      </c>
      <c r="BN117" s="464"/>
      <c r="BO117" s="464"/>
      <c r="BP117" s="127"/>
      <c r="BQ117" s="1496">
        <f t="shared" si="22"/>
        <v>0</v>
      </c>
      <c r="BR117" s="1496">
        <f t="shared" si="23"/>
        <v>0</v>
      </c>
      <c r="BS117" s="280"/>
      <c r="BT117" s="281"/>
      <c r="BU117" s="281"/>
      <c r="BV117" s="446"/>
      <c r="BW117" s="1497">
        <f t="shared" si="24"/>
        <v>0</v>
      </c>
      <c r="BX117" s="1497">
        <f t="shared" si="25"/>
        <v>0</v>
      </c>
      <c r="BY117" s="1497">
        <f t="shared" si="26"/>
        <v>0</v>
      </c>
      <c r="BZ117" s="1497">
        <f t="shared" si="27"/>
        <v>0</v>
      </c>
      <c r="CA117" s="1497">
        <f t="shared" si="28"/>
        <v>0</v>
      </c>
      <c r="CB117" s="1497">
        <f t="shared" si="29"/>
        <v>0</v>
      </c>
      <c r="CD117" s="1450" t="str">
        <f t="shared" si="30"/>
        <v/>
      </c>
      <c r="CF117" s="1247"/>
      <c r="CG117" s="1247"/>
      <c r="CH117" s="1247"/>
      <c r="CI117" s="1247"/>
      <c r="CJ117" s="1247"/>
      <c r="CK117" s="1247"/>
      <c r="CL117" s="1247"/>
      <c r="CM117" s="1247"/>
      <c r="CN117" s="1247"/>
      <c r="CO117" s="1247"/>
      <c r="CP117" s="1247"/>
      <c r="CQ117" s="1247"/>
      <c r="CR117" s="1247"/>
      <c r="CS117" s="1247"/>
      <c r="CT117" s="1247"/>
      <c r="CU117" s="1247"/>
      <c r="CV117" s="1247"/>
      <c r="CW117" s="1247"/>
      <c r="CX117" s="1247"/>
      <c r="CY117" s="1247"/>
      <c r="CZ117" s="1247"/>
      <c r="DA117" s="1247"/>
      <c r="DB117" s="1247"/>
      <c r="DC117" s="1247"/>
      <c r="DD117" s="1247"/>
      <c r="DE117" s="1247"/>
      <c r="DF117" s="1247"/>
      <c r="DG117" s="1247"/>
      <c r="DH117" s="1247"/>
      <c r="DI117" s="1247"/>
      <c r="DJ117" s="1247"/>
      <c r="DK117" s="1247"/>
      <c r="DL117" s="1247"/>
      <c r="DM117" s="1247"/>
      <c r="DN117" s="1247"/>
      <c r="DO117" s="1247"/>
      <c r="DP117" s="1247"/>
      <c r="DQ117" s="1247"/>
      <c r="DR117" s="1247"/>
      <c r="DS117" s="1247"/>
      <c r="DT117" s="1247"/>
      <c r="DU117" s="1247"/>
      <c r="DV117" s="1247"/>
      <c r="DW117" s="1247"/>
      <c r="DX117" s="1247"/>
      <c r="DY117" s="1247"/>
      <c r="DZ117" s="1247"/>
      <c r="EA117" s="1247"/>
      <c r="EB117" s="1247"/>
      <c r="EC117" s="1247"/>
      <c r="ED117" s="1247"/>
      <c r="EE117" s="1247"/>
      <c r="EF117" s="1247"/>
      <c r="EG117" s="1247"/>
      <c r="EH117" s="1247"/>
      <c r="EI117" s="1247"/>
      <c r="EJ117" s="1247"/>
      <c r="EK117" s="1247"/>
      <c r="EL117" s="1247"/>
      <c r="EM117" s="1247"/>
      <c r="EN117" s="1247"/>
      <c r="EO117" s="1247"/>
      <c r="EP117" s="1247"/>
      <c r="EQ117" s="1247"/>
      <c r="ER117" s="1247"/>
      <c r="ES117" s="1247"/>
      <c r="ET117" s="1247"/>
      <c r="EU117" s="1247"/>
      <c r="EV117" s="1247"/>
      <c r="EW117" s="1247"/>
      <c r="EX117" s="1247"/>
      <c r="EY117" s="1247"/>
      <c r="EZ117" s="1247"/>
      <c r="FA117" s="1247"/>
      <c r="FB117" s="1247"/>
      <c r="FC117" s="1247"/>
      <c r="FD117" s="1247"/>
      <c r="FE117" s="1247"/>
      <c r="FF117" s="1247"/>
      <c r="FG117" s="1247"/>
      <c r="FJ117" s="1452">
        <f t="shared" si="31"/>
        <v>0</v>
      </c>
      <c r="FK117" s="1452">
        <f t="shared" si="32"/>
        <v>0</v>
      </c>
    </row>
    <row r="118" spans="1:167" x14ac:dyDescent="0.2">
      <c r="A118" s="436"/>
      <c r="B118" s="437"/>
      <c r="C118" s="439"/>
      <c r="D118" s="439"/>
      <c r="E118" s="437"/>
      <c r="F118" s="440"/>
      <c r="G118" s="440"/>
      <c r="H118" s="440"/>
      <c r="I118" s="440"/>
      <c r="J118" s="440"/>
      <c r="K118" s="440"/>
      <c r="L118" s="440"/>
      <c r="M118" s="440"/>
      <c r="N118" s="441"/>
      <c r="O118" s="441"/>
      <c r="P118" s="440"/>
      <c r="Q118" s="442"/>
      <c r="R118" s="443"/>
      <c r="S118" s="444"/>
      <c r="T118" s="886"/>
      <c r="U118" s="445"/>
      <c r="V118" s="445"/>
      <c r="W118" s="445"/>
      <c r="X118" s="165"/>
      <c r="Y118" s="445"/>
      <c r="Z118" s="1136"/>
      <c r="AA118" s="445"/>
      <c r="AB118" s="1131"/>
      <c r="AC118" s="445"/>
      <c r="AD118" s="1131"/>
      <c r="AE118" s="445"/>
      <c r="AF118" s="1131"/>
      <c r="AG118" s="445"/>
      <c r="AH118" s="1136"/>
      <c r="AI118" s="445"/>
      <c r="AJ118" s="1136"/>
      <c r="AK118" s="445"/>
      <c r="AL118" s="445"/>
      <c r="AM118" s="445"/>
      <c r="AN118" s="445"/>
      <c r="AO118" s="445"/>
      <c r="AP118" s="445"/>
      <c r="AQ118" s="445"/>
      <c r="AR118" s="445"/>
      <c r="AS118" s="445"/>
      <c r="AT118" s="165"/>
      <c r="AU118" s="1087"/>
      <c r="AV118" s="127"/>
      <c r="AW118" s="1134"/>
      <c r="AX118" s="1091"/>
      <c r="AY118" s="1131"/>
      <c r="AZ118" s="445"/>
      <c r="BA118" s="1131"/>
      <c r="BB118" s="445"/>
      <c r="BC118" s="445"/>
      <c r="BD118" s="445"/>
      <c r="BE118" s="445"/>
      <c r="BF118" s="445"/>
      <c r="BG118" s="445"/>
      <c r="BH118" s="437"/>
      <c r="BI118" s="445"/>
      <c r="BJ118" s="1084"/>
      <c r="BK118" s="483">
        <f t="shared" si="19"/>
        <v>0</v>
      </c>
      <c r="BL118" s="484">
        <f t="shared" si="20"/>
        <v>0</v>
      </c>
      <c r="BM118" s="485">
        <f t="shared" si="21"/>
        <v>0</v>
      </c>
      <c r="BN118" s="464"/>
      <c r="BO118" s="464"/>
      <c r="BP118" s="127"/>
      <c r="BQ118" s="1496">
        <f t="shared" si="22"/>
        <v>0</v>
      </c>
      <c r="BR118" s="1496">
        <f t="shared" si="23"/>
        <v>0</v>
      </c>
      <c r="BS118" s="280"/>
      <c r="BT118" s="281"/>
      <c r="BU118" s="281"/>
      <c r="BV118" s="446"/>
      <c r="BW118" s="1497">
        <f t="shared" si="24"/>
        <v>0</v>
      </c>
      <c r="BX118" s="1497">
        <f t="shared" si="25"/>
        <v>0</v>
      </c>
      <c r="BY118" s="1497">
        <f t="shared" si="26"/>
        <v>0</v>
      </c>
      <c r="BZ118" s="1497">
        <f t="shared" si="27"/>
        <v>0</v>
      </c>
      <c r="CA118" s="1497">
        <f t="shared" si="28"/>
        <v>0</v>
      </c>
      <c r="CB118" s="1497">
        <f t="shared" si="29"/>
        <v>0</v>
      </c>
      <c r="CD118" s="1450" t="str">
        <f t="shared" si="30"/>
        <v/>
      </c>
      <c r="CF118" s="1247"/>
      <c r="CG118" s="1247"/>
      <c r="CH118" s="1247"/>
      <c r="CI118" s="1247"/>
      <c r="CJ118" s="1247"/>
      <c r="CK118" s="1247"/>
      <c r="CL118" s="1247"/>
      <c r="CM118" s="1247"/>
      <c r="CN118" s="1247"/>
      <c r="CO118" s="1247"/>
      <c r="CP118" s="1247"/>
      <c r="CQ118" s="1247"/>
      <c r="CR118" s="1247"/>
      <c r="CS118" s="1247"/>
      <c r="CT118" s="1247"/>
      <c r="CU118" s="1247"/>
      <c r="CV118" s="1247"/>
      <c r="CW118" s="1247"/>
      <c r="CX118" s="1247"/>
      <c r="CY118" s="1247"/>
      <c r="CZ118" s="1247"/>
      <c r="DA118" s="1247"/>
      <c r="DB118" s="1247"/>
      <c r="DC118" s="1247"/>
      <c r="DD118" s="1247"/>
      <c r="DE118" s="1247"/>
      <c r="DF118" s="1247"/>
      <c r="DG118" s="1247"/>
      <c r="DH118" s="1247"/>
      <c r="DI118" s="1247"/>
      <c r="DJ118" s="1247"/>
      <c r="DK118" s="1247"/>
      <c r="DL118" s="1247"/>
      <c r="DM118" s="1247"/>
      <c r="DN118" s="1247"/>
      <c r="DO118" s="1247"/>
      <c r="DP118" s="1247"/>
      <c r="DQ118" s="1247"/>
      <c r="DR118" s="1247"/>
      <c r="DS118" s="1247"/>
      <c r="DT118" s="1247"/>
      <c r="DU118" s="1247"/>
      <c r="DV118" s="1247"/>
      <c r="DW118" s="1247"/>
      <c r="DX118" s="1247"/>
      <c r="DY118" s="1247"/>
      <c r="DZ118" s="1247"/>
      <c r="EA118" s="1247"/>
      <c r="EB118" s="1247"/>
      <c r="EC118" s="1247"/>
      <c r="ED118" s="1247"/>
      <c r="EE118" s="1247"/>
      <c r="EF118" s="1247"/>
      <c r="EG118" s="1247"/>
      <c r="EH118" s="1247"/>
      <c r="EI118" s="1247"/>
      <c r="EJ118" s="1247"/>
      <c r="EK118" s="1247"/>
      <c r="EL118" s="1247"/>
      <c r="EM118" s="1247"/>
      <c r="EN118" s="1247"/>
      <c r="EO118" s="1247"/>
      <c r="EP118" s="1247"/>
      <c r="EQ118" s="1247"/>
      <c r="ER118" s="1247"/>
      <c r="ES118" s="1247"/>
      <c r="ET118" s="1247"/>
      <c r="EU118" s="1247"/>
      <c r="EV118" s="1247"/>
      <c r="EW118" s="1247"/>
      <c r="EX118" s="1247"/>
      <c r="EY118" s="1247"/>
      <c r="EZ118" s="1247"/>
      <c r="FA118" s="1247"/>
      <c r="FB118" s="1247"/>
      <c r="FC118" s="1247"/>
      <c r="FD118" s="1247"/>
      <c r="FE118" s="1247"/>
      <c r="FF118" s="1247"/>
      <c r="FG118" s="1247"/>
      <c r="FJ118" s="1452">
        <f t="shared" si="31"/>
        <v>0</v>
      </c>
      <c r="FK118" s="1452">
        <f t="shared" si="32"/>
        <v>0</v>
      </c>
    </row>
    <row r="119" spans="1:167" x14ac:dyDescent="0.2">
      <c r="A119" s="436"/>
      <c r="B119" s="437"/>
      <c r="C119" s="439"/>
      <c r="D119" s="439"/>
      <c r="E119" s="437"/>
      <c r="F119" s="440"/>
      <c r="G119" s="440"/>
      <c r="H119" s="440"/>
      <c r="I119" s="440"/>
      <c r="J119" s="440"/>
      <c r="K119" s="440"/>
      <c r="L119" s="440"/>
      <c r="M119" s="440"/>
      <c r="N119" s="441"/>
      <c r="O119" s="441"/>
      <c r="P119" s="440"/>
      <c r="Q119" s="442"/>
      <c r="R119" s="443"/>
      <c r="S119" s="444"/>
      <c r="T119" s="886"/>
      <c r="U119" s="445"/>
      <c r="V119" s="445"/>
      <c r="W119" s="445"/>
      <c r="X119" s="165"/>
      <c r="Y119" s="445"/>
      <c r="Z119" s="1136"/>
      <c r="AA119" s="445"/>
      <c r="AB119" s="1131"/>
      <c r="AC119" s="445"/>
      <c r="AD119" s="1131"/>
      <c r="AE119" s="445"/>
      <c r="AF119" s="1131"/>
      <c r="AG119" s="445"/>
      <c r="AH119" s="1136"/>
      <c r="AI119" s="445"/>
      <c r="AJ119" s="1136"/>
      <c r="AK119" s="445"/>
      <c r="AL119" s="445"/>
      <c r="AM119" s="445"/>
      <c r="AN119" s="445"/>
      <c r="AO119" s="445"/>
      <c r="AP119" s="445"/>
      <c r="AQ119" s="445"/>
      <c r="AR119" s="445"/>
      <c r="AS119" s="445"/>
      <c r="AT119" s="165"/>
      <c r="AU119" s="1087"/>
      <c r="AV119" s="127"/>
      <c r="AW119" s="1134"/>
      <c r="AX119" s="1091"/>
      <c r="AY119" s="1131"/>
      <c r="AZ119" s="445"/>
      <c r="BA119" s="1131"/>
      <c r="BB119" s="445"/>
      <c r="BC119" s="445"/>
      <c r="BD119" s="445"/>
      <c r="BE119" s="445"/>
      <c r="BF119" s="445"/>
      <c r="BG119" s="445"/>
      <c r="BH119" s="437"/>
      <c r="BI119" s="445"/>
      <c r="BJ119" s="1084"/>
      <c r="BK119" s="483">
        <f t="shared" si="19"/>
        <v>0</v>
      </c>
      <c r="BL119" s="484">
        <f t="shared" si="20"/>
        <v>0</v>
      </c>
      <c r="BM119" s="485">
        <f t="shared" si="21"/>
        <v>0</v>
      </c>
      <c r="BN119" s="464"/>
      <c r="BO119" s="464"/>
      <c r="BP119" s="127"/>
      <c r="BQ119" s="1496">
        <f t="shared" si="22"/>
        <v>0</v>
      </c>
      <c r="BR119" s="1496">
        <f t="shared" si="23"/>
        <v>0</v>
      </c>
      <c r="BS119" s="280"/>
      <c r="BT119" s="281"/>
      <c r="BU119" s="281"/>
      <c r="BV119" s="446"/>
      <c r="BW119" s="1497">
        <f t="shared" si="24"/>
        <v>0</v>
      </c>
      <c r="BX119" s="1497">
        <f t="shared" si="25"/>
        <v>0</v>
      </c>
      <c r="BY119" s="1497">
        <f t="shared" si="26"/>
        <v>0</v>
      </c>
      <c r="BZ119" s="1497">
        <f t="shared" si="27"/>
        <v>0</v>
      </c>
      <c r="CA119" s="1497">
        <f t="shared" si="28"/>
        <v>0</v>
      </c>
      <c r="CB119" s="1497">
        <f t="shared" si="29"/>
        <v>0</v>
      </c>
      <c r="CD119" s="1450" t="str">
        <f t="shared" si="30"/>
        <v/>
      </c>
      <c r="CF119" s="1247"/>
      <c r="CG119" s="1247"/>
      <c r="CH119" s="1247"/>
      <c r="CI119" s="1247"/>
      <c r="CJ119" s="1247"/>
      <c r="CK119" s="1247"/>
      <c r="CL119" s="1247"/>
      <c r="CM119" s="1247"/>
      <c r="CN119" s="1247"/>
      <c r="CO119" s="1247"/>
      <c r="CP119" s="1247"/>
      <c r="CQ119" s="1247"/>
      <c r="CR119" s="1247"/>
      <c r="CS119" s="1247"/>
      <c r="CT119" s="1247"/>
      <c r="CU119" s="1247"/>
      <c r="CV119" s="1247"/>
      <c r="CW119" s="1247"/>
      <c r="CX119" s="1247"/>
      <c r="CY119" s="1247"/>
      <c r="CZ119" s="1247"/>
      <c r="DA119" s="1247"/>
      <c r="DB119" s="1247"/>
      <c r="DC119" s="1247"/>
      <c r="DD119" s="1247"/>
      <c r="DE119" s="1247"/>
      <c r="DF119" s="1247"/>
      <c r="DG119" s="1247"/>
      <c r="DH119" s="1247"/>
      <c r="DI119" s="1247"/>
      <c r="DJ119" s="1247"/>
      <c r="DK119" s="1247"/>
      <c r="DL119" s="1247"/>
      <c r="DM119" s="1247"/>
      <c r="DN119" s="1247"/>
      <c r="DO119" s="1247"/>
      <c r="DP119" s="1247"/>
      <c r="DQ119" s="1247"/>
      <c r="DR119" s="1247"/>
      <c r="DS119" s="1247"/>
      <c r="DT119" s="1247"/>
      <c r="DU119" s="1247"/>
      <c r="DV119" s="1247"/>
      <c r="DW119" s="1247"/>
      <c r="DX119" s="1247"/>
      <c r="DY119" s="1247"/>
      <c r="DZ119" s="1247"/>
      <c r="EA119" s="1247"/>
      <c r="EB119" s="1247"/>
      <c r="EC119" s="1247"/>
      <c r="ED119" s="1247"/>
      <c r="EE119" s="1247"/>
      <c r="EF119" s="1247"/>
      <c r="EG119" s="1247"/>
      <c r="EH119" s="1247"/>
      <c r="EI119" s="1247"/>
      <c r="EJ119" s="1247"/>
      <c r="EK119" s="1247"/>
      <c r="EL119" s="1247"/>
      <c r="EM119" s="1247"/>
      <c r="EN119" s="1247"/>
      <c r="EO119" s="1247"/>
      <c r="EP119" s="1247"/>
      <c r="EQ119" s="1247"/>
      <c r="ER119" s="1247"/>
      <c r="ES119" s="1247"/>
      <c r="ET119" s="1247"/>
      <c r="EU119" s="1247"/>
      <c r="EV119" s="1247"/>
      <c r="EW119" s="1247"/>
      <c r="EX119" s="1247"/>
      <c r="EY119" s="1247"/>
      <c r="EZ119" s="1247"/>
      <c r="FA119" s="1247"/>
      <c r="FB119" s="1247"/>
      <c r="FC119" s="1247"/>
      <c r="FD119" s="1247"/>
      <c r="FE119" s="1247"/>
      <c r="FF119" s="1247"/>
      <c r="FG119" s="1247"/>
      <c r="FJ119" s="1452">
        <f t="shared" si="31"/>
        <v>0</v>
      </c>
      <c r="FK119" s="1452">
        <f t="shared" si="32"/>
        <v>0</v>
      </c>
    </row>
    <row r="120" spans="1:167" x14ac:dyDescent="0.2">
      <c r="A120" s="436"/>
      <c r="B120" s="437"/>
      <c r="C120" s="439"/>
      <c r="D120" s="439"/>
      <c r="E120" s="437"/>
      <c r="F120" s="440"/>
      <c r="G120" s="440"/>
      <c r="H120" s="440"/>
      <c r="I120" s="440"/>
      <c r="J120" s="440"/>
      <c r="K120" s="440"/>
      <c r="L120" s="440"/>
      <c r="M120" s="440"/>
      <c r="N120" s="441"/>
      <c r="O120" s="441"/>
      <c r="P120" s="440"/>
      <c r="Q120" s="442"/>
      <c r="R120" s="443"/>
      <c r="S120" s="444"/>
      <c r="T120" s="886"/>
      <c r="U120" s="445"/>
      <c r="V120" s="445"/>
      <c r="W120" s="445"/>
      <c r="X120" s="165"/>
      <c r="Y120" s="445"/>
      <c r="Z120" s="1136"/>
      <c r="AA120" s="445"/>
      <c r="AB120" s="1131"/>
      <c r="AC120" s="445"/>
      <c r="AD120" s="1131"/>
      <c r="AE120" s="445"/>
      <c r="AF120" s="1131"/>
      <c r="AG120" s="445"/>
      <c r="AH120" s="1136"/>
      <c r="AI120" s="445"/>
      <c r="AJ120" s="1136"/>
      <c r="AK120" s="445"/>
      <c r="AL120" s="445"/>
      <c r="AM120" s="445"/>
      <c r="AN120" s="445"/>
      <c r="AO120" s="445"/>
      <c r="AP120" s="445"/>
      <c r="AQ120" s="445"/>
      <c r="AR120" s="445"/>
      <c r="AS120" s="445"/>
      <c r="AT120" s="165"/>
      <c r="AU120" s="1089"/>
      <c r="AV120" s="127"/>
      <c r="AW120" s="1134"/>
      <c r="AX120" s="1091"/>
      <c r="AY120" s="1131"/>
      <c r="AZ120" s="445"/>
      <c r="BA120" s="1131"/>
      <c r="BB120" s="445"/>
      <c r="BC120" s="445"/>
      <c r="BD120" s="445"/>
      <c r="BE120" s="445"/>
      <c r="BF120" s="445"/>
      <c r="BG120" s="445"/>
      <c r="BH120" s="437"/>
      <c r="BI120" s="445"/>
      <c r="BJ120" s="1084"/>
      <c r="BK120" s="483">
        <f t="shared" si="19"/>
        <v>0</v>
      </c>
      <c r="BL120" s="484">
        <f t="shared" si="20"/>
        <v>0</v>
      </c>
      <c r="BM120" s="485">
        <f t="shared" si="21"/>
        <v>0</v>
      </c>
      <c r="BN120" s="464"/>
      <c r="BO120" s="464"/>
      <c r="BP120" s="127"/>
      <c r="BQ120" s="1496">
        <f t="shared" si="22"/>
        <v>0</v>
      </c>
      <c r="BR120" s="1496">
        <f t="shared" si="23"/>
        <v>0</v>
      </c>
      <c r="BS120" s="280"/>
      <c r="BT120" s="281"/>
      <c r="BU120" s="281"/>
      <c r="BV120" s="446"/>
      <c r="BW120" s="1497">
        <f t="shared" si="24"/>
        <v>0</v>
      </c>
      <c r="BX120" s="1497">
        <f t="shared" si="25"/>
        <v>0</v>
      </c>
      <c r="BY120" s="1497">
        <f t="shared" si="26"/>
        <v>0</v>
      </c>
      <c r="BZ120" s="1497">
        <f t="shared" si="27"/>
        <v>0</v>
      </c>
      <c r="CA120" s="1497">
        <f t="shared" si="28"/>
        <v>0</v>
      </c>
      <c r="CB120" s="1497">
        <f t="shared" si="29"/>
        <v>0</v>
      </c>
      <c r="CD120" s="1450" t="str">
        <f t="shared" si="30"/>
        <v/>
      </c>
      <c r="CF120" s="1247"/>
      <c r="CG120" s="1247"/>
      <c r="CH120" s="1247"/>
      <c r="CI120" s="1247"/>
      <c r="CJ120" s="1247"/>
      <c r="CK120" s="1247"/>
      <c r="CL120" s="1247"/>
      <c r="CM120" s="1247"/>
      <c r="CN120" s="1247"/>
      <c r="CO120" s="1247"/>
      <c r="CP120" s="1247"/>
      <c r="CQ120" s="1247"/>
      <c r="CR120" s="1247"/>
      <c r="CS120" s="1247"/>
      <c r="CT120" s="1247"/>
      <c r="CU120" s="1247"/>
      <c r="CV120" s="1247"/>
      <c r="CW120" s="1247"/>
      <c r="CX120" s="1247"/>
      <c r="CY120" s="1247"/>
      <c r="CZ120" s="1247"/>
      <c r="DA120" s="1247"/>
      <c r="DB120" s="1247"/>
      <c r="DC120" s="1247"/>
      <c r="DD120" s="1247"/>
      <c r="DE120" s="1247"/>
      <c r="DF120" s="1247"/>
      <c r="DG120" s="1247"/>
      <c r="DH120" s="1247"/>
      <c r="DI120" s="1247"/>
      <c r="DJ120" s="1247"/>
      <c r="DK120" s="1247"/>
      <c r="DL120" s="1247"/>
      <c r="DM120" s="1247"/>
      <c r="DN120" s="1247"/>
      <c r="DO120" s="1247"/>
      <c r="DP120" s="1247"/>
      <c r="DQ120" s="1247"/>
      <c r="DR120" s="1247"/>
      <c r="DS120" s="1247"/>
      <c r="DT120" s="1247"/>
      <c r="DU120" s="1247"/>
      <c r="DV120" s="1247"/>
      <c r="DW120" s="1247"/>
      <c r="DX120" s="1247"/>
      <c r="DY120" s="1247"/>
      <c r="DZ120" s="1247"/>
      <c r="EA120" s="1247"/>
      <c r="EB120" s="1247"/>
      <c r="EC120" s="1247"/>
      <c r="ED120" s="1247"/>
      <c r="EE120" s="1247"/>
      <c r="EF120" s="1247"/>
      <c r="EG120" s="1247"/>
      <c r="EH120" s="1247"/>
      <c r="EI120" s="1247"/>
      <c r="EJ120" s="1247"/>
      <c r="EK120" s="1247"/>
      <c r="EL120" s="1247"/>
      <c r="EM120" s="1247"/>
      <c r="EN120" s="1247"/>
      <c r="EO120" s="1247"/>
      <c r="EP120" s="1247"/>
      <c r="EQ120" s="1247"/>
      <c r="ER120" s="1247"/>
      <c r="ES120" s="1247"/>
      <c r="ET120" s="1247"/>
      <c r="EU120" s="1247"/>
      <c r="EV120" s="1247"/>
      <c r="EW120" s="1247"/>
      <c r="EX120" s="1247"/>
      <c r="EY120" s="1247"/>
      <c r="EZ120" s="1247"/>
      <c r="FA120" s="1247"/>
      <c r="FB120" s="1247"/>
      <c r="FC120" s="1247"/>
      <c r="FD120" s="1247"/>
      <c r="FE120" s="1247"/>
      <c r="FF120" s="1247"/>
      <c r="FG120" s="1247"/>
      <c r="FJ120" s="1452">
        <f t="shared" si="31"/>
        <v>0</v>
      </c>
      <c r="FK120" s="1452">
        <f t="shared" si="32"/>
        <v>0</v>
      </c>
    </row>
    <row r="121" spans="1:167" x14ac:dyDescent="0.2">
      <c r="A121" s="436"/>
      <c r="B121" s="437"/>
      <c r="C121" s="439"/>
      <c r="D121" s="439"/>
      <c r="E121" s="437"/>
      <c r="F121" s="440"/>
      <c r="G121" s="440"/>
      <c r="H121" s="440"/>
      <c r="I121" s="440"/>
      <c r="J121" s="440"/>
      <c r="K121" s="440"/>
      <c r="L121" s="440"/>
      <c r="M121" s="440"/>
      <c r="N121" s="441"/>
      <c r="O121" s="441"/>
      <c r="P121" s="440"/>
      <c r="Q121" s="442"/>
      <c r="R121" s="443"/>
      <c r="S121" s="444"/>
      <c r="T121" s="886"/>
      <c r="U121" s="445"/>
      <c r="V121" s="445"/>
      <c r="W121" s="445"/>
      <c r="X121" s="165"/>
      <c r="Y121" s="445"/>
      <c r="Z121" s="1136"/>
      <c r="AA121" s="445"/>
      <c r="AB121" s="1131"/>
      <c r="AC121" s="445"/>
      <c r="AD121" s="1131"/>
      <c r="AE121" s="445"/>
      <c r="AF121" s="1131"/>
      <c r="AG121" s="445"/>
      <c r="AH121" s="1136"/>
      <c r="AI121" s="445"/>
      <c r="AJ121" s="1136"/>
      <c r="AK121" s="445"/>
      <c r="AL121" s="445"/>
      <c r="AM121" s="445"/>
      <c r="AN121" s="445"/>
      <c r="AO121" s="445"/>
      <c r="AP121" s="445"/>
      <c r="AQ121" s="445"/>
      <c r="AR121" s="445"/>
      <c r="AS121" s="445"/>
      <c r="AT121" s="165"/>
      <c r="AU121" s="1087"/>
      <c r="AV121" s="127"/>
      <c r="AW121" s="1134"/>
      <c r="AX121" s="1091"/>
      <c r="AY121" s="1131"/>
      <c r="AZ121" s="445"/>
      <c r="BA121" s="1131"/>
      <c r="BB121" s="445"/>
      <c r="BC121" s="445"/>
      <c r="BD121" s="445"/>
      <c r="BE121" s="445"/>
      <c r="BF121" s="445"/>
      <c r="BG121" s="445"/>
      <c r="BH121" s="437"/>
      <c r="BI121" s="445"/>
      <c r="BJ121" s="1084"/>
      <c r="BK121" s="483">
        <f t="shared" si="19"/>
        <v>0</v>
      </c>
      <c r="BL121" s="484">
        <f t="shared" si="20"/>
        <v>0</v>
      </c>
      <c r="BM121" s="485">
        <f t="shared" si="21"/>
        <v>0</v>
      </c>
      <c r="BN121" s="464"/>
      <c r="BO121" s="464"/>
      <c r="BP121" s="127"/>
      <c r="BQ121" s="1496">
        <f t="shared" si="22"/>
        <v>0</v>
      </c>
      <c r="BR121" s="1496">
        <f t="shared" si="23"/>
        <v>0</v>
      </c>
      <c r="BS121" s="280"/>
      <c r="BT121" s="281"/>
      <c r="BU121" s="281"/>
      <c r="BV121" s="446"/>
      <c r="BW121" s="1497">
        <f t="shared" si="24"/>
        <v>0</v>
      </c>
      <c r="BX121" s="1497">
        <f t="shared" si="25"/>
        <v>0</v>
      </c>
      <c r="BY121" s="1497">
        <f t="shared" si="26"/>
        <v>0</v>
      </c>
      <c r="BZ121" s="1497">
        <f t="shared" si="27"/>
        <v>0</v>
      </c>
      <c r="CA121" s="1497">
        <f t="shared" si="28"/>
        <v>0</v>
      </c>
      <c r="CB121" s="1497">
        <f t="shared" si="29"/>
        <v>0</v>
      </c>
      <c r="CD121" s="1450" t="str">
        <f t="shared" si="30"/>
        <v/>
      </c>
      <c r="CF121" s="1247"/>
      <c r="CG121" s="1247"/>
      <c r="CH121" s="1247"/>
      <c r="CI121" s="1247"/>
      <c r="CJ121" s="1247"/>
      <c r="CK121" s="1247"/>
      <c r="CL121" s="1247"/>
      <c r="CM121" s="1247"/>
      <c r="CN121" s="1247"/>
      <c r="CO121" s="1247"/>
      <c r="CP121" s="1247"/>
      <c r="CQ121" s="1247"/>
      <c r="CR121" s="1247"/>
      <c r="CS121" s="1247"/>
      <c r="CT121" s="1247"/>
      <c r="CU121" s="1247"/>
      <c r="CV121" s="1247"/>
      <c r="CW121" s="1247"/>
      <c r="CX121" s="1247"/>
      <c r="CY121" s="1247"/>
      <c r="CZ121" s="1247"/>
      <c r="DA121" s="1247"/>
      <c r="DB121" s="1247"/>
      <c r="DC121" s="1247"/>
      <c r="DD121" s="1247"/>
      <c r="DE121" s="1247"/>
      <c r="DF121" s="1247"/>
      <c r="DG121" s="1247"/>
      <c r="DH121" s="1247"/>
      <c r="DI121" s="1247"/>
      <c r="DJ121" s="1247"/>
      <c r="DK121" s="1247"/>
      <c r="DL121" s="1247"/>
      <c r="DM121" s="1247"/>
      <c r="DN121" s="1247"/>
      <c r="DO121" s="1247"/>
      <c r="DP121" s="1247"/>
      <c r="DQ121" s="1247"/>
      <c r="DR121" s="1247"/>
      <c r="DS121" s="1247"/>
      <c r="DT121" s="1247"/>
      <c r="DU121" s="1247"/>
      <c r="DV121" s="1247"/>
      <c r="DW121" s="1247"/>
      <c r="DX121" s="1247"/>
      <c r="DY121" s="1247"/>
      <c r="DZ121" s="1247"/>
      <c r="EA121" s="1247"/>
      <c r="EB121" s="1247"/>
      <c r="EC121" s="1247"/>
      <c r="ED121" s="1247"/>
      <c r="EE121" s="1247"/>
      <c r="EF121" s="1247"/>
      <c r="EG121" s="1247"/>
      <c r="EH121" s="1247"/>
      <c r="EI121" s="1247"/>
      <c r="EJ121" s="1247"/>
      <c r="EK121" s="1247"/>
      <c r="EL121" s="1247"/>
      <c r="EM121" s="1247"/>
      <c r="EN121" s="1247"/>
      <c r="EO121" s="1247"/>
      <c r="EP121" s="1247"/>
      <c r="EQ121" s="1247"/>
      <c r="ER121" s="1247"/>
      <c r="ES121" s="1247"/>
      <c r="ET121" s="1247"/>
      <c r="EU121" s="1247"/>
      <c r="EV121" s="1247"/>
      <c r="EW121" s="1247"/>
      <c r="EX121" s="1247"/>
      <c r="EY121" s="1247"/>
      <c r="EZ121" s="1247"/>
      <c r="FA121" s="1247"/>
      <c r="FB121" s="1247"/>
      <c r="FC121" s="1247"/>
      <c r="FD121" s="1247"/>
      <c r="FE121" s="1247"/>
      <c r="FF121" s="1247"/>
      <c r="FG121" s="1247"/>
      <c r="FJ121" s="1452">
        <f t="shared" si="31"/>
        <v>0</v>
      </c>
      <c r="FK121" s="1452">
        <f t="shared" si="32"/>
        <v>0</v>
      </c>
    </row>
    <row r="122" spans="1:167" x14ac:dyDescent="0.2">
      <c r="A122" s="436"/>
      <c r="B122" s="437"/>
      <c r="C122" s="439"/>
      <c r="D122" s="439"/>
      <c r="E122" s="437"/>
      <c r="F122" s="440"/>
      <c r="G122" s="440"/>
      <c r="H122" s="440"/>
      <c r="I122" s="440"/>
      <c r="J122" s="440"/>
      <c r="K122" s="440"/>
      <c r="L122" s="440"/>
      <c r="M122" s="440"/>
      <c r="N122" s="441"/>
      <c r="O122" s="441"/>
      <c r="P122" s="440"/>
      <c r="Q122" s="442"/>
      <c r="R122" s="443"/>
      <c r="S122" s="444"/>
      <c r="T122" s="886"/>
      <c r="U122" s="445"/>
      <c r="V122" s="445"/>
      <c r="W122" s="445"/>
      <c r="X122" s="165"/>
      <c r="Y122" s="445"/>
      <c r="Z122" s="1136"/>
      <c r="AA122" s="445"/>
      <c r="AB122" s="1131"/>
      <c r="AC122" s="445"/>
      <c r="AD122" s="1131"/>
      <c r="AE122" s="445"/>
      <c r="AF122" s="1131"/>
      <c r="AG122" s="445"/>
      <c r="AH122" s="1136"/>
      <c r="AI122" s="445"/>
      <c r="AJ122" s="1136"/>
      <c r="AK122" s="445"/>
      <c r="AL122" s="445"/>
      <c r="AM122" s="445"/>
      <c r="AN122" s="445"/>
      <c r="AO122" s="445"/>
      <c r="AP122" s="445"/>
      <c r="AQ122" s="445"/>
      <c r="AR122" s="445"/>
      <c r="AS122" s="445"/>
      <c r="AT122" s="165"/>
      <c r="AU122" s="1087"/>
      <c r="AV122" s="127"/>
      <c r="AW122" s="1134"/>
      <c r="AX122" s="1091"/>
      <c r="AY122" s="1131"/>
      <c r="AZ122" s="445"/>
      <c r="BA122" s="1131"/>
      <c r="BB122" s="445"/>
      <c r="BC122" s="445"/>
      <c r="BD122" s="445"/>
      <c r="BE122" s="445"/>
      <c r="BF122" s="445"/>
      <c r="BG122" s="445"/>
      <c r="BH122" s="437"/>
      <c r="BI122" s="445"/>
      <c r="BJ122" s="1084"/>
      <c r="BK122" s="483">
        <f t="shared" si="19"/>
        <v>0</v>
      </c>
      <c r="BL122" s="484">
        <f t="shared" si="20"/>
        <v>0</v>
      </c>
      <c r="BM122" s="485">
        <f t="shared" si="21"/>
        <v>0</v>
      </c>
      <c r="BN122" s="464"/>
      <c r="BO122" s="464"/>
      <c r="BP122" s="127"/>
      <c r="BQ122" s="1496">
        <f t="shared" si="22"/>
        <v>0</v>
      </c>
      <c r="BR122" s="1496">
        <f t="shared" si="23"/>
        <v>0</v>
      </c>
      <c r="BS122" s="280"/>
      <c r="BT122" s="281"/>
      <c r="BU122" s="281"/>
      <c r="BV122" s="446"/>
      <c r="BW122" s="1497">
        <f t="shared" si="24"/>
        <v>0</v>
      </c>
      <c r="BX122" s="1497">
        <f t="shared" si="25"/>
        <v>0</v>
      </c>
      <c r="BY122" s="1497">
        <f t="shared" si="26"/>
        <v>0</v>
      </c>
      <c r="BZ122" s="1497">
        <f t="shared" si="27"/>
        <v>0</v>
      </c>
      <c r="CA122" s="1497">
        <f t="shared" si="28"/>
        <v>0</v>
      </c>
      <c r="CB122" s="1497">
        <f t="shared" si="29"/>
        <v>0</v>
      </c>
      <c r="CD122" s="1450" t="str">
        <f t="shared" si="30"/>
        <v/>
      </c>
      <c r="CF122" s="1247"/>
      <c r="CG122" s="1247"/>
      <c r="CH122" s="1247"/>
      <c r="CI122" s="1247"/>
      <c r="CJ122" s="1247"/>
      <c r="CK122" s="1247"/>
      <c r="CL122" s="1247"/>
      <c r="CM122" s="1247"/>
      <c r="CN122" s="1247"/>
      <c r="CO122" s="1247"/>
      <c r="CP122" s="1247"/>
      <c r="CQ122" s="1247"/>
      <c r="CR122" s="1247"/>
      <c r="CS122" s="1247"/>
      <c r="CT122" s="1247"/>
      <c r="CU122" s="1247"/>
      <c r="CV122" s="1247"/>
      <c r="CW122" s="1247"/>
      <c r="CX122" s="1247"/>
      <c r="CY122" s="1247"/>
      <c r="CZ122" s="1247"/>
      <c r="DA122" s="1247"/>
      <c r="DB122" s="1247"/>
      <c r="DC122" s="1247"/>
      <c r="DD122" s="1247"/>
      <c r="DE122" s="1247"/>
      <c r="DF122" s="1247"/>
      <c r="DG122" s="1247"/>
      <c r="DH122" s="1247"/>
      <c r="DI122" s="1247"/>
      <c r="DJ122" s="1247"/>
      <c r="DK122" s="1247"/>
      <c r="DL122" s="1247"/>
      <c r="DM122" s="1247"/>
      <c r="DN122" s="1247"/>
      <c r="DO122" s="1247"/>
      <c r="DP122" s="1247"/>
      <c r="DQ122" s="1247"/>
      <c r="DR122" s="1247"/>
      <c r="DS122" s="1247"/>
      <c r="DT122" s="1247"/>
      <c r="DU122" s="1247"/>
      <c r="DV122" s="1247"/>
      <c r="DW122" s="1247"/>
      <c r="DX122" s="1247"/>
      <c r="DY122" s="1247"/>
      <c r="DZ122" s="1247"/>
      <c r="EA122" s="1247"/>
      <c r="EB122" s="1247"/>
      <c r="EC122" s="1247"/>
      <c r="ED122" s="1247"/>
      <c r="EE122" s="1247"/>
      <c r="EF122" s="1247"/>
      <c r="EG122" s="1247"/>
      <c r="EH122" s="1247"/>
      <c r="EI122" s="1247"/>
      <c r="EJ122" s="1247"/>
      <c r="EK122" s="1247"/>
      <c r="EL122" s="1247"/>
      <c r="EM122" s="1247"/>
      <c r="EN122" s="1247"/>
      <c r="EO122" s="1247"/>
      <c r="EP122" s="1247"/>
      <c r="EQ122" s="1247"/>
      <c r="ER122" s="1247"/>
      <c r="ES122" s="1247"/>
      <c r="ET122" s="1247"/>
      <c r="EU122" s="1247"/>
      <c r="EV122" s="1247"/>
      <c r="EW122" s="1247"/>
      <c r="EX122" s="1247"/>
      <c r="EY122" s="1247"/>
      <c r="EZ122" s="1247"/>
      <c r="FA122" s="1247"/>
      <c r="FB122" s="1247"/>
      <c r="FC122" s="1247"/>
      <c r="FD122" s="1247"/>
      <c r="FE122" s="1247"/>
      <c r="FF122" s="1247"/>
      <c r="FG122" s="1247"/>
      <c r="FJ122" s="1452">
        <f t="shared" si="31"/>
        <v>0</v>
      </c>
      <c r="FK122" s="1452">
        <f t="shared" si="32"/>
        <v>0</v>
      </c>
    </row>
    <row r="123" spans="1:167" x14ac:dyDescent="0.2">
      <c r="A123" s="436"/>
      <c r="B123" s="437"/>
      <c r="C123" s="439"/>
      <c r="D123" s="439"/>
      <c r="E123" s="437"/>
      <c r="F123" s="440"/>
      <c r="G123" s="440"/>
      <c r="H123" s="440"/>
      <c r="I123" s="440"/>
      <c r="J123" s="440"/>
      <c r="K123" s="440"/>
      <c r="L123" s="440"/>
      <c r="M123" s="440"/>
      <c r="N123" s="441"/>
      <c r="O123" s="441"/>
      <c r="P123" s="440"/>
      <c r="Q123" s="442"/>
      <c r="R123" s="443"/>
      <c r="S123" s="444"/>
      <c r="T123" s="886"/>
      <c r="U123" s="445"/>
      <c r="V123" s="445"/>
      <c r="W123" s="445"/>
      <c r="X123" s="165"/>
      <c r="Y123" s="445"/>
      <c r="Z123" s="1136"/>
      <c r="AA123" s="445"/>
      <c r="AB123" s="1131"/>
      <c r="AC123" s="445"/>
      <c r="AD123" s="1131"/>
      <c r="AE123" s="445"/>
      <c r="AF123" s="1131"/>
      <c r="AG123" s="445"/>
      <c r="AH123" s="1136"/>
      <c r="AI123" s="445"/>
      <c r="AJ123" s="1136"/>
      <c r="AK123" s="445"/>
      <c r="AL123" s="445"/>
      <c r="AM123" s="445"/>
      <c r="AN123" s="445"/>
      <c r="AO123" s="445"/>
      <c r="AP123" s="445"/>
      <c r="AQ123" s="445"/>
      <c r="AR123" s="445"/>
      <c r="AS123" s="445"/>
      <c r="AT123" s="165"/>
      <c r="AU123" s="1087"/>
      <c r="AV123" s="127"/>
      <c r="AW123" s="1134"/>
      <c r="AX123" s="1091"/>
      <c r="AY123" s="1131"/>
      <c r="AZ123" s="445"/>
      <c r="BA123" s="1131"/>
      <c r="BB123" s="445"/>
      <c r="BC123" s="445"/>
      <c r="BD123" s="445"/>
      <c r="BE123" s="445"/>
      <c r="BF123" s="445"/>
      <c r="BG123" s="445"/>
      <c r="BH123" s="437"/>
      <c r="BI123" s="445"/>
      <c r="BJ123" s="1084"/>
      <c r="BK123" s="483">
        <f t="shared" si="19"/>
        <v>0</v>
      </c>
      <c r="BL123" s="484">
        <f t="shared" si="20"/>
        <v>0</v>
      </c>
      <c r="BM123" s="485">
        <f t="shared" si="21"/>
        <v>0</v>
      </c>
      <c r="BN123" s="464"/>
      <c r="BO123" s="464"/>
      <c r="BP123" s="127"/>
      <c r="BQ123" s="1496">
        <f t="shared" si="22"/>
        <v>0</v>
      </c>
      <c r="BR123" s="1496">
        <f t="shared" si="23"/>
        <v>0</v>
      </c>
      <c r="BS123" s="280"/>
      <c r="BT123" s="281"/>
      <c r="BU123" s="281"/>
      <c r="BV123" s="446"/>
      <c r="BW123" s="1497">
        <f t="shared" si="24"/>
        <v>0</v>
      </c>
      <c r="BX123" s="1497">
        <f t="shared" si="25"/>
        <v>0</v>
      </c>
      <c r="BY123" s="1497">
        <f t="shared" si="26"/>
        <v>0</v>
      </c>
      <c r="BZ123" s="1497">
        <f t="shared" si="27"/>
        <v>0</v>
      </c>
      <c r="CA123" s="1497">
        <f t="shared" si="28"/>
        <v>0</v>
      </c>
      <c r="CB123" s="1497">
        <f t="shared" si="29"/>
        <v>0</v>
      </c>
      <c r="CD123" s="1450" t="str">
        <f t="shared" si="30"/>
        <v/>
      </c>
      <c r="CF123" s="1247"/>
      <c r="CG123" s="1247"/>
      <c r="CH123" s="1247"/>
      <c r="CI123" s="1247"/>
      <c r="CJ123" s="1247"/>
      <c r="CK123" s="1247"/>
      <c r="CL123" s="1247"/>
      <c r="CM123" s="1247"/>
      <c r="CN123" s="1247"/>
      <c r="CO123" s="1247"/>
      <c r="CP123" s="1247"/>
      <c r="CQ123" s="1247"/>
      <c r="CR123" s="1247"/>
      <c r="CS123" s="1247"/>
      <c r="CT123" s="1247"/>
      <c r="CU123" s="1247"/>
      <c r="CV123" s="1247"/>
      <c r="CW123" s="1247"/>
      <c r="CX123" s="1247"/>
      <c r="CY123" s="1247"/>
      <c r="CZ123" s="1247"/>
      <c r="DA123" s="1247"/>
      <c r="DB123" s="1247"/>
      <c r="DC123" s="1247"/>
      <c r="DD123" s="1247"/>
      <c r="DE123" s="1247"/>
      <c r="DF123" s="1247"/>
      <c r="DG123" s="1247"/>
      <c r="DH123" s="1247"/>
      <c r="DI123" s="1247"/>
      <c r="DJ123" s="1247"/>
      <c r="DK123" s="1247"/>
      <c r="DL123" s="1247"/>
      <c r="DM123" s="1247"/>
      <c r="DN123" s="1247"/>
      <c r="DO123" s="1247"/>
      <c r="DP123" s="1247"/>
      <c r="DQ123" s="1247"/>
      <c r="DR123" s="1247"/>
      <c r="DS123" s="1247"/>
      <c r="DT123" s="1247"/>
      <c r="DU123" s="1247"/>
      <c r="DV123" s="1247"/>
      <c r="DW123" s="1247"/>
      <c r="DX123" s="1247"/>
      <c r="DY123" s="1247"/>
      <c r="DZ123" s="1247"/>
      <c r="EA123" s="1247"/>
      <c r="EB123" s="1247"/>
      <c r="EC123" s="1247"/>
      <c r="ED123" s="1247"/>
      <c r="EE123" s="1247"/>
      <c r="EF123" s="1247"/>
      <c r="EG123" s="1247"/>
      <c r="EH123" s="1247"/>
      <c r="EI123" s="1247"/>
      <c r="EJ123" s="1247"/>
      <c r="EK123" s="1247"/>
      <c r="EL123" s="1247"/>
      <c r="EM123" s="1247"/>
      <c r="EN123" s="1247"/>
      <c r="EO123" s="1247"/>
      <c r="EP123" s="1247"/>
      <c r="EQ123" s="1247"/>
      <c r="ER123" s="1247"/>
      <c r="ES123" s="1247"/>
      <c r="ET123" s="1247"/>
      <c r="EU123" s="1247"/>
      <c r="EV123" s="1247"/>
      <c r="EW123" s="1247"/>
      <c r="EX123" s="1247"/>
      <c r="EY123" s="1247"/>
      <c r="EZ123" s="1247"/>
      <c r="FA123" s="1247"/>
      <c r="FB123" s="1247"/>
      <c r="FC123" s="1247"/>
      <c r="FD123" s="1247"/>
      <c r="FE123" s="1247"/>
      <c r="FF123" s="1247"/>
      <c r="FG123" s="1247"/>
      <c r="FJ123" s="1452">
        <f t="shared" si="31"/>
        <v>0</v>
      </c>
      <c r="FK123" s="1452">
        <f t="shared" si="32"/>
        <v>0</v>
      </c>
    </row>
    <row r="124" spans="1:167" x14ac:dyDescent="0.2">
      <c r="A124" s="436"/>
      <c r="B124" s="437"/>
      <c r="C124" s="439"/>
      <c r="D124" s="439"/>
      <c r="E124" s="437"/>
      <c r="F124" s="440"/>
      <c r="G124" s="440"/>
      <c r="H124" s="440"/>
      <c r="I124" s="440"/>
      <c r="J124" s="440"/>
      <c r="K124" s="440"/>
      <c r="L124" s="440"/>
      <c r="M124" s="440"/>
      <c r="N124" s="441"/>
      <c r="O124" s="441"/>
      <c r="P124" s="440"/>
      <c r="Q124" s="442"/>
      <c r="R124" s="443"/>
      <c r="S124" s="444"/>
      <c r="T124" s="886"/>
      <c r="U124" s="445"/>
      <c r="V124" s="445"/>
      <c r="W124" s="445"/>
      <c r="X124" s="165"/>
      <c r="Y124" s="445"/>
      <c r="Z124" s="1136"/>
      <c r="AA124" s="445"/>
      <c r="AB124" s="1131"/>
      <c r="AC124" s="445"/>
      <c r="AD124" s="1131"/>
      <c r="AE124" s="445"/>
      <c r="AF124" s="1131"/>
      <c r="AG124" s="445"/>
      <c r="AH124" s="1136"/>
      <c r="AI124" s="445"/>
      <c r="AJ124" s="1136"/>
      <c r="AK124" s="445"/>
      <c r="AL124" s="445"/>
      <c r="AM124" s="445"/>
      <c r="AN124" s="445"/>
      <c r="AO124" s="445"/>
      <c r="AP124" s="445"/>
      <c r="AQ124" s="445"/>
      <c r="AR124" s="445"/>
      <c r="AS124" s="445"/>
      <c r="AT124" s="165"/>
      <c r="AU124" s="1087"/>
      <c r="AV124" s="127"/>
      <c r="AW124" s="1134"/>
      <c r="AX124" s="1091"/>
      <c r="AY124" s="1131"/>
      <c r="AZ124" s="445"/>
      <c r="BA124" s="1131"/>
      <c r="BB124" s="445"/>
      <c r="BC124" s="445"/>
      <c r="BD124" s="445"/>
      <c r="BE124" s="445"/>
      <c r="BF124" s="445"/>
      <c r="BG124" s="445"/>
      <c r="BH124" s="437"/>
      <c r="BI124" s="445"/>
      <c r="BJ124" s="1084"/>
      <c r="BK124" s="483">
        <f t="shared" si="19"/>
        <v>0</v>
      </c>
      <c r="BL124" s="484">
        <f t="shared" si="20"/>
        <v>0</v>
      </c>
      <c r="BM124" s="485">
        <f t="shared" si="21"/>
        <v>0</v>
      </c>
      <c r="BN124" s="464"/>
      <c r="BO124" s="464"/>
      <c r="BP124" s="127"/>
      <c r="BQ124" s="1496">
        <f t="shared" si="22"/>
        <v>0</v>
      </c>
      <c r="BR124" s="1496">
        <f t="shared" si="23"/>
        <v>0</v>
      </c>
      <c r="BS124" s="280"/>
      <c r="BT124" s="281"/>
      <c r="BU124" s="281"/>
      <c r="BV124" s="446"/>
      <c r="BW124" s="1497">
        <f t="shared" si="24"/>
        <v>0</v>
      </c>
      <c r="BX124" s="1497">
        <f t="shared" si="25"/>
        <v>0</v>
      </c>
      <c r="BY124" s="1497">
        <f t="shared" si="26"/>
        <v>0</v>
      </c>
      <c r="BZ124" s="1497">
        <f t="shared" si="27"/>
        <v>0</v>
      </c>
      <c r="CA124" s="1497">
        <f t="shared" si="28"/>
        <v>0</v>
      </c>
      <c r="CB124" s="1497">
        <f t="shared" si="29"/>
        <v>0</v>
      </c>
      <c r="CD124" s="1450" t="str">
        <f t="shared" si="30"/>
        <v/>
      </c>
      <c r="CF124" s="1247"/>
      <c r="CG124" s="1247"/>
      <c r="CH124" s="1247"/>
      <c r="CI124" s="1247"/>
      <c r="CJ124" s="1247"/>
      <c r="CK124" s="1247"/>
      <c r="CL124" s="1247"/>
      <c r="CM124" s="1247"/>
      <c r="CN124" s="1247"/>
      <c r="CO124" s="1247"/>
      <c r="CP124" s="1247"/>
      <c r="CQ124" s="1247"/>
      <c r="CR124" s="1247"/>
      <c r="CS124" s="1247"/>
      <c r="CT124" s="1247"/>
      <c r="CU124" s="1247"/>
      <c r="CV124" s="1247"/>
      <c r="CW124" s="1247"/>
      <c r="CX124" s="1247"/>
      <c r="CY124" s="1247"/>
      <c r="CZ124" s="1247"/>
      <c r="DA124" s="1247"/>
      <c r="DB124" s="1247"/>
      <c r="DC124" s="1247"/>
      <c r="DD124" s="1247"/>
      <c r="DE124" s="1247"/>
      <c r="DF124" s="1247"/>
      <c r="DG124" s="1247"/>
      <c r="DH124" s="1247"/>
      <c r="DI124" s="1247"/>
      <c r="DJ124" s="1247"/>
      <c r="DK124" s="1247"/>
      <c r="DL124" s="1247"/>
      <c r="DM124" s="1247"/>
      <c r="DN124" s="1247"/>
      <c r="DO124" s="1247"/>
      <c r="DP124" s="1247"/>
      <c r="DQ124" s="1247"/>
      <c r="DR124" s="1247"/>
      <c r="DS124" s="1247"/>
      <c r="DT124" s="1247"/>
      <c r="DU124" s="1247"/>
      <c r="DV124" s="1247"/>
      <c r="DW124" s="1247"/>
      <c r="DX124" s="1247"/>
      <c r="DY124" s="1247"/>
      <c r="DZ124" s="1247"/>
      <c r="EA124" s="1247"/>
      <c r="EB124" s="1247"/>
      <c r="EC124" s="1247"/>
      <c r="ED124" s="1247"/>
      <c r="EE124" s="1247"/>
      <c r="EF124" s="1247"/>
      <c r="EG124" s="1247"/>
      <c r="EH124" s="1247"/>
      <c r="EI124" s="1247"/>
      <c r="EJ124" s="1247"/>
      <c r="EK124" s="1247"/>
      <c r="EL124" s="1247"/>
      <c r="EM124" s="1247"/>
      <c r="EN124" s="1247"/>
      <c r="EO124" s="1247"/>
      <c r="EP124" s="1247"/>
      <c r="EQ124" s="1247"/>
      <c r="ER124" s="1247"/>
      <c r="ES124" s="1247"/>
      <c r="ET124" s="1247"/>
      <c r="EU124" s="1247"/>
      <c r="EV124" s="1247"/>
      <c r="EW124" s="1247"/>
      <c r="EX124" s="1247"/>
      <c r="EY124" s="1247"/>
      <c r="EZ124" s="1247"/>
      <c r="FA124" s="1247"/>
      <c r="FB124" s="1247"/>
      <c r="FC124" s="1247"/>
      <c r="FD124" s="1247"/>
      <c r="FE124" s="1247"/>
      <c r="FF124" s="1247"/>
      <c r="FG124" s="1247"/>
      <c r="FJ124" s="1452">
        <f t="shared" si="31"/>
        <v>0</v>
      </c>
      <c r="FK124" s="1452">
        <f t="shared" si="32"/>
        <v>0</v>
      </c>
    </row>
    <row r="125" spans="1:167" x14ac:dyDescent="0.2">
      <c r="A125" s="436"/>
      <c r="B125" s="437"/>
      <c r="C125" s="439"/>
      <c r="D125" s="439"/>
      <c r="E125" s="437"/>
      <c r="F125" s="440"/>
      <c r="G125" s="440"/>
      <c r="H125" s="440"/>
      <c r="I125" s="440"/>
      <c r="J125" s="440"/>
      <c r="K125" s="440"/>
      <c r="L125" s="440"/>
      <c r="M125" s="440"/>
      <c r="N125" s="441"/>
      <c r="O125" s="441"/>
      <c r="P125" s="440"/>
      <c r="Q125" s="442"/>
      <c r="R125" s="443"/>
      <c r="S125" s="444"/>
      <c r="T125" s="886"/>
      <c r="U125" s="445"/>
      <c r="V125" s="445"/>
      <c r="W125" s="445"/>
      <c r="X125" s="165"/>
      <c r="Y125" s="445"/>
      <c r="Z125" s="1136"/>
      <c r="AA125" s="445"/>
      <c r="AB125" s="1131"/>
      <c r="AC125" s="445"/>
      <c r="AD125" s="1131"/>
      <c r="AE125" s="445"/>
      <c r="AF125" s="1131"/>
      <c r="AG125" s="445"/>
      <c r="AH125" s="1136"/>
      <c r="AI125" s="445"/>
      <c r="AJ125" s="1136"/>
      <c r="AK125" s="445"/>
      <c r="AL125" s="445"/>
      <c r="AM125" s="445"/>
      <c r="AN125" s="445"/>
      <c r="AO125" s="445"/>
      <c r="AP125" s="445"/>
      <c r="AQ125" s="445"/>
      <c r="AR125" s="445"/>
      <c r="AS125" s="445"/>
      <c r="AT125" s="165"/>
      <c r="AU125" s="1089"/>
      <c r="AV125" s="127"/>
      <c r="AW125" s="1134"/>
      <c r="AX125" s="1091"/>
      <c r="AY125" s="1131"/>
      <c r="AZ125" s="445"/>
      <c r="BA125" s="1131"/>
      <c r="BB125" s="445"/>
      <c r="BC125" s="445"/>
      <c r="BD125" s="445"/>
      <c r="BE125" s="445"/>
      <c r="BF125" s="445"/>
      <c r="BG125" s="445"/>
      <c r="BH125" s="437"/>
      <c r="BI125" s="445"/>
      <c r="BJ125" s="1084"/>
      <c r="BK125" s="483">
        <f t="shared" si="19"/>
        <v>0</v>
      </c>
      <c r="BL125" s="484">
        <f t="shared" si="20"/>
        <v>0</v>
      </c>
      <c r="BM125" s="485">
        <f t="shared" si="21"/>
        <v>0</v>
      </c>
      <c r="BN125" s="464"/>
      <c r="BO125" s="464"/>
      <c r="BP125" s="127"/>
      <c r="BQ125" s="1496">
        <f t="shared" si="22"/>
        <v>0</v>
      </c>
      <c r="BR125" s="1496">
        <f t="shared" si="23"/>
        <v>0</v>
      </c>
      <c r="BS125" s="280"/>
      <c r="BT125" s="281"/>
      <c r="BU125" s="281"/>
      <c r="BV125" s="446"/>
      <c r="BW125" s="1497">
        <f t="shared" si="24"/>
        <v>0</v>
      </c>
      <c r="BX125" s="1497">
        <f t="shared" si="25"/>
        <v>0</v>
      </c>
      <c r="BY125" s="1497">
        <f t="shared" si="26"/>
        <v>0</v>
      </c>
      <c r="BZ125" s="1497">
        <f t="shared" si="27"/>
        <v>0</v>
      </c>
      <c r="CA125" s="1497">
        <f t="shared" si="28"/>
        <v>0</v>
      </c>
      <c r="CB125" s="1497">
        <f t="shared" si="29"/>
        <v>0</v>
      </c>
      <c r="CD125" s="1450" t="str">
        <f t="shared" si="30"/>
        <v/>
      </c>
      <c r="CE125" s="1451"/>
      <c r="CF125" s="1247"/>
      <c r="CG125" s="1247"/>
      <c r="CH125" s="1247"/>
      <c r="CI125" s="1247"/>
      <c r="CJ125" s="1247"/>
      <c r="CK125" s="1247"/>
      <c r="CL125" s="1247"/>
      <c r="CM125" s="1247"/>
      <c r="CN125" s="1247"/>
      <c r="CO125" s="1247"/>
      <c r="CP125" s="1247"/>
      <c r="CQ125" s="1247"/>
      <c r="CR125" s="1247"/>
      <c r="CS125" s="1247"/>
      <c r="CT125" s="1247"/>
      <c r="CU125" s="1247"/>
      <c r="CV125" s="1247"/>
      <c r="CW125" s="1247"/>
      <c r="CX125" s="1247"/>
      <c r="CY125" s="1247"/>
      <c r="CZ125" s="1247"/>
      <c r="DA125" s="1247"/>
      <c r="DB125" s="1247"/>
      <c r="DC125" s="1247"/>
      <c r="DD125" s="1247"/>
      <c r="DE125" s="1247"/>
      <c r="DF125" s="1247"/>
      <c r="DG125" s="1247"/>
      <c r="DH125" s="1247"/>
      <c r="DI125" s="1247"/>
      <c r="DJ125" s="1247"/>
      <c r="DK125" s="1247"/>
      <c r="DL125" s="1247"/>
      <c r="DM125" s="1247"/>
      <c r="DN125" s="1247"/>
      <c r="DO125" s="1247"/>
      <c r="DP125" s="1247"/>
      <c r="DQ125" s="1247"/>
      <c r="DR125" s="1247"/>
      <c r="DS125" s="1247"/>
      <c r="DT125" s="1247"/>
      <c r="DU125" s="1247"/>
      <c r="DV125" s="1247"/>
      <c r="DW125" s="1247"/>
      <c r="DX125" s="1247"/>
      <c r="DY125" s="1247"/>
      <c r="DZ125" s="1247"/>
      <c r="EA125" s="1247"/>
      <c r="EB125" s="1247"/>
      <c r="EC125" s="1247"/>
      <c r="ED125" s="1247"/>
      <c r="EE125" s="1247"/>
      <c r="EF125" s="1247"/>
      <c r="EG125" s="1247"/>
      <c r="EH125" s="1247"/>
      <c r="EI125" s="1247"/>
      <c r="EJ125" s="1247"/>
      <c r="EK125" s="1247"/>
      <c r="EL125" s="1247"/>
      <c r="EM125" s="1247"/>
      <c r="EN125" s="1247"/>
      <c r="EO125" s="1247"/>
      <c r="EP125" s="1247"/>
      <c r="EQ125" s="1247"/>
      <c r="ER125" s="1247"/>
      <c r="ES125" s="1247"/>
      <c r="ET125" s="1247"/>
      <c r="EU125" s="1247"/>
      <c r="EV125" s="1247"/>
      <c r="EW125" s="1247"/>
      <c r="EX125" s="1247"/>
      <c r="EY125" s="1247"/>
      <c r="EZ125" s="1247"/>
      <c r="FA125" s="1247"/>
      <c r="FB125" s="1247"/>
      <c r="FC125" s="1247"/>
      <c r="FD125" s="1247"/>
      <c r="FE125" s="1247"/>
      <c r="FF125" s="1247"/>
      <c r="FG125" s="1247"/>
      <c r="FH125" s="1449"/>
      <c r="FI125" s="1449"/>
      <c r="FJ125" s="1452">
        <f t="shared" si="31"/>
        <v>0</v>
      </c>
      <c r="FK125" s="1452">
        <f t="shared" si="32"/>
        <v>0</v>
      </c>
    </row>
    <row r="126" spans="1:167" x14ac:dyDescent="0.2">
      <c r="A126" s="436"/>
      <c r="B126" s="437"/>
      <c r="C126" s="439"/>
      <c r="D126" s="439"/>
      <c r="E126" s="437"/>
      <c r="F126" s="440"/>
      <c r="G126" s="440"/>
      <c r="H126" s="440"/>
      <c r="I126" s="440"/>
      <c r="J126" s="440"/>
      <c r="K126" s="440"/>
      <c r="L126" s="440"/>
      <c r="M126" s="440"/>
      <c r="N126" s="441"/>
      <c r="O126" s="441"/>
      <c r="P126" s="440"/>
      <c r="Q126" s="442"/>
      <c r="R126" s="443"/>
      <c r="S126" s="444"/>
      <c r="T126" s="886"/>
      <c r="U126" s="445"/>
      <c r="V126" s="445"/>
      <c r="W126" s="445"/>
      <c r="X126" s="165"/>
      <c r="Y126" s="445"/>
      <c r="Z126" s="1136"/>
      <c r="AA126" s="445"/>
      <c r="AB126" s="1131"/>
      <c r="AC126" s="445"/>
      <c r="AD126" s="1131"/>
      <c r="AE126" s="445"/>
      <c r="AF126" s="1131"/>
      <c r="AG126" s="445"/>
      <c r="AH126" s="1136"/>
      <c r="AI126" s="445"/>
      <c r="AJ126" s="1136"/>
      <c r="AK126" s="445"/>
      <c r="AL126" s="445"/>
      <c r="AM126" s="445"/>
      <c r="AN126" s="445"/>
      <c r="AO126" s="445"/>
      <c r="AP126" s="445"/>
      <c r="AQ126" s="445"/>
      <c r="AR126" s="445"/>
      <c r="AS126" s="445"/>
      <c r="AT126" s="165"/>
      <c r="AU126" s="1087"/>
      <c r="AV126" s="127"/>
      <c r="AW126" s="1134"/>
      <c r="AX126" s="1091"/>
      <c r="AY126" s="1131"/>
      <c r="AZ126" s="445"/>
      <c r="BA126" s="1131"/>
      <c r="BB126" s="445"/>
      <c r="BC126" s="445"/>
      <c r="BD126" s="445"/>
      <c r="BE126" s="445"/>
      <c r="BF126" s="445"/>
      <c r="BG126" s="445"/>
      <c r="BH126" s="437"/>
      <c r="BI126" s="445"/>
      <c r="BJ126" s="1084"/>
      <c r="BK126" s="483">
        <f t="shared" si="19"/>
        <v>0</v>
      </c>
      <c r="BL126" s="484">
        <f t="shared" si="20"/>
        <v>0</v>
      </c>
      <c r="BM126" s="485">
        <f t="shared" si="21"/>
        <v>0</v>
      </c>
      <c r="BN126" s="464"/>
      <c r="BO126" s="464"/>
      <c r="BP126" s="127"/>
      <c r="BQ126" s="1496">
        <f t="shared" si="22"/>
        <v>0</v>
      </c>
      <c r="BR126" s="1496">
        <f t="shared" si="23"/>
        <v>0</v>
      </c>
      <c r="BS126" s="280"/>
      <c r="BT126" s="281"/>
      <c r="BU126" s="281"/>
      <c r="BV126" s="446"/>
      <c r="BW126" s="1497">
        <f t="shared" si="24"/>
        <v>0</v>
      </c>
      <c r="BX126" s="1497">
        <f t="shared" si="25"/>
        <v>0</v>
      </c>
      <c r="BY126" s="1497">
        <f t="shared" si="26"/>
        <v>0</v>
      </c>
      <c r="BZ126" s="1497">
        <f t="shared" si="27"/>
        <v>0</v>
      </c>
      <c r="CA126" s="1497">
        <f t="shared" si="28"/>
        <v>0</v>
      </c>
      <c r="CB126" s="1497">
        <f t="shared" si="29"/>
        <v>0</v>
      </c>
      <c r="CD126" s="1450" t="str">
        <f t="shared" si="30"/>
        <v/>
      </c>
      <c r="CF126" s="1247"/>
      <c r="CG126" s="1247"/>
      <c r="CH126" s="1247"/>
      <c r="CI126" s="1247"/>
      <c r="CJ126" s="1247"/>
      <c r="CK126" s="1247"/>
      <c r="CL126" s="1247"/>
      <c r="CM126" s="1247"/>
      <c r="CN126" s="1247"/>
      <c r="CO126" s="1247"/>
      <c r="CP126" s="1247"/>
      <c r="CQ126" s="1247"/>
      <c r="CR126" s="1247"/>
      <c r="CS126" s="1247"/>
      <c r="CT126" s="1247"/>
      <c r="CU126" s="1247"/>
      <c r="CV126" s="1247"/>
      <c r="CW126" s="1247"/>
      <c r="CX126" s="1247"/>
      <c r="CY126" s="1247"/>
      <c r="CZ126" s="1247"/>
      <c r="DA126" s="1247"/>
      <c r="DB126" s="1247"/>
      <c r="DC126" s="1247"/>
      <c r="DD126" s="1247"/>
      <c r="DE126" s="1247"/>
      <c r="DF126" s="1247"/>
      <c r="DG126" s="1247"/>
      <c r="DH126" s="1247"/>
      <c r="DI126" s="1247"/>
      <c r="DJ126" s="1247"/>
      <c r="DK126" s="1247"/>
      <c r="DL126" s="1247"/>
      <c r="DM126" s="1247"/>
      <c r="DN126" s="1247"/>
      <c r="DO126" s="1247"/>
      <c r="DP126" s="1247"/>
      <c r="DQ126" s="1247"/>
      <c r="DR126" s="1247"/>
      <c r="DS126" s="1247"/>
      <c r="DT126" s="1247"/>
      <c r="DU126" s="1247"/>
      <c r="DV126" s="1247"/>
      <c r="DW126" s="1247"/>
      <c r="DX126" s="1247"/>
      <c r="DY126" s="1247"/>
      <c r="DZ126" s="1247"/>
      <c r="EA126" s="1247"/>
      <c r="EB126" s="1247"/>
      <c r="EC126" s="1247"/>
      <c r="ED126" s="1247"/>
      <c r="EE126" s="1247"/>
      <c r="EF126" s="1247"/>
      <c r="EG126" s="1247"/>
      <c r="EH126" s="1247"/>
      <c r="EI126" s="1247"/>
      <c r="EJ126" s="1247"/>
      <c r="EK126" s="1247"/>
      <c r="EL126" s="1247"/>
      <c r="EM126" s="1247"/>
      <c r="EN126" s="1247"/>
      <c r="EO126" s="1247"/>
      <c r="EP126" s="1247"/>
      <c r="EQ126" s="1247"/>
      <c r="ER126" s="1247"/>
      <c r="ES126" s="1247"/>
      <c r="ET126" s="1247"/>
      <c r="EU126" s="1247"/>
      <c r="EV126" s="1247"/>
      <c r="EW126" s="1247"/>
      <c r="EX126" s="1247"/>
      <c r="EY126" s="1247"/>
      <c r="EZ126" s="1247"/>
      <c r="FA126" s="1247"/>
      <c r="FB126" s="1247"/>
      <c r="FC126" s="1247"/>
      <c r="FD126" s="1247"/>
      <c r="FE126" s="1247"/>
      <c r="FF126" s="1247"/>
      <c r="FG126" s="1247"/>
      <c r="FJ126" s="1452">
        <f t="shared" si="31"/>
        <v>0</v>
      </c>
      <c r="FK126" s="1452">
        <f t="shared" si="32"/>
        <v>0</v>
      </c>
    </row>
    <row r="127" spans="1:167" x14ac:dyDescent="0.2">
      <c r="A127" s="436"/>
      <c r="B127" s="437"/>
      <c r="C127" s="439"/>
      <c r="D127" s="439"/>
      <c r="E127" s="437"/>
      <c r="F127" s="440"/>
      <c r="G127" s="440"/>
      <c r="H127" s="440"/>
      <c r="I127" s="440"/>
      <c r="J127" s="440"/>
      <c r="K127" s="440"/>
      <c r="L127" s="440"/>
      <c r="M127" s="440"/>
      <c r="N127" s="441"/>
      <c r="O127" s="441"/>
      <c r="P127" s="440"/>
      <c r="Q127" s="442"/>
      <c r="R127" s="443"/>
      <c r="S127" s="444"/>
      <c r="T127" s="886"/>
      <c r="U127" s="445"/>
      <c r="V127" s="445"/>
      <c r="W127" s="445"/>
      <c r="X127" s="165"/>
      <c r="Y127" s="445"/>
      <c r="Z127" s="1136"/>
      <c r="AA127" s="445"/>
      <c r="AB127" s="1131"/>
      <c r="AC127" s="445"/>
      <c r="AD127" s="1131"/>
      <c r="AE127" s="445"/>
      <c r="AF127" s="1131"/>
      <c r="AG127" s="445"/>
      <c r="AH127" s="1136"/>
      <c r="AI127" s="445"/>
      <c r="AJ127" s="1136"/>
      <c r="AK127" s="445"/>
      <c r="AL127" s="445"/>
      <c r="AM127" s="445"/>
      <c r="AN127" s="445"/>
      <c r="AO127" s="445"/>
      <c r="AP127" s="445"/>
      <c r="AQ127" s="445"/>
      <c r="AR127" s="445"/>
      <c r="AS127" s="445"/>
      <c r="AT127" s="165"/>
      <c r="AU127" s="1087"/>
      <c r="AV127" s="127"/>
      <c r="AW127" s="1134"/>
      <c r="AX127" s="1091"/>
      <c r="AY127" s="1131"/>
      <c r="AZ127" s="445"/>
      <c r="BA127" s="1131"/>
      <c r="BB127" s="445"/>
      <c r="BC127" s="445"/>
      <c r="BD127" s="445"/>
      <c r="BE127" s="445"/>
      <c r="BF127" s="445"/>
      <c r="BG127" s="445"/>
      <c r="BH127" s="437"/>
      <c r="BI127" s="445"/>
      <c r="BJ127" s="1084"/>
      <c r="BK127" s="483">
        <f t="shared" si="19"/>
        <v>0</v>
      </c>
      <c r="BL127" s="484">
        <f t="shared" si="20"/>
        <v>0</v>
      </c>
      <c r="BM127" s="485">
        <f t="shared" si="21"/>
        <v>0</v>
      </c>
      <c r="BN127" s="464"/>
      <c r="BO127" s="464"/>
      <c r="BP127" s="127"/>
      <c r="BQ127" s="1496">
        <f t="shared" si="22"/>
        <v>0</v>
      </c>
      <c r="BR127" s="1496">
        <f t="shared" si="23"/>
        <v>0</v>
      </c>
      <c r="BS127" s="280"/>
      <c r="BT127" s="281"/>
      <c r="BU127" s="281"/>
      <c r="BV127" s="446"/>
      <c r="BW127" s="1497">
        <f t="shared" si="24"/>
        <v>0</v>
      </c>
      <c r="BX127" s="1497">
        <f t="shared" si="25"/>
        <v>0</v>
      </c>
      <c r="BY127" s="1497">
        <f t="shared" si="26"/>
        <v>0</v>
      </c>
      <c r="BZ127" s="1497">
        <f t="shared" si="27"/>
        <v>0</v>
      </c>
      <c r="CA127" s="1497">
        <f t="shared" si="28"/>
        <v>0</v>
      </c>
      <c r="CB127" s="1497">
        <f t="shared" si="29"/>
        <v>0</v>
      </c>
      <c r="CD127" s="1450" t="str">
        <f t="shared" si="30"/>
        <v/>
      </c>
      <c r="CF127" s="1247"/>
      <c r="CG127" s="1247"/>
      <c r="CH127" s="1247"/>
      <c r="CI127" s="1247"/>
      <c r="CJ127" s="1247"/>
      <c r="CK127" s="1247"/>
      <c r="CL127" s="1247"/>
      <c r="CM127" s="1247"/>
      <c r="CN127" s="1247"/>
      <c r="CO127" s="1247"/>
      <c r="CP127" s="1247"/>
      <c r="CQ127" s="1247"/>
      <c r="CR127" s="1247"/>
      <c r="CS127" s="1247"/>
      <c r="CT127" s="1247"/>
      <c r="CU127" s="1247"/>
      <c r="CV127" s="1247"/>
      <c r="CW127" s="1247"/>
      <c r="CX127" s="1247"/>
      <c r="CY127" s="1247"/>
      <c r="CZ127" s="1247"/>
      <c r="DA127" s="1247"/>
      <c r="DB127" s="1247"/>
      <c r="DC127" s="1247"/>
      <c r="DD127" s="1247"/>
      <c r="DE127" s="1247"/>
      <c r="DF127" s="1247"/>
      <c r="DG127" s="1247"/>
      <c r="DH127" s="1247"/>
      <c r="DI127" s="1247"/>
      <c r="DJ127" s="1247"/>
      <c r="DK127" s="1247"/>
      <c r="DL127" s="1247"/>
      <c r="DM127" s="1247"/>
      <c r="DN127" s="1247"/>
      <c r="DO127" s="1247"/>
      <c r="DP127" s="1247"/>
      <c r="DQ127" s="1247"/>
      <c r="DR127" s="1247"/>
      <c r="DS127" s="1247"/>
      <c r="DT127" s="1247"/>
      <c r="DU127" s="1247"/>
      <c r="DV127" s="1247"/>
      <c r="DW127" s="1247"/>
      <c r="DX127" s="1247"/>
      <c r="DY127" s="1247"/>
      <c r="DZ127" s="1247"/>
      <c r="EA127" s="1247"/>
      <c r="EB127" s="1247"/>
      <c r="EC127" s="1247"/>
      <c r="ED127" s="1247"/>
      <c r="EE127" s="1247"/>
      <c r="EF127" s="1247"/>
      <c r="EG127" s="1247"/>
      <c r="EH127" s="1247"/>
      <c r="EI127" s="1247"/>
      <c r="EJ127" s="1247"/>
      <c r="EK127" s="1247"/>
      <c r="EL127" s="1247"/>
      <c r="EM127" s="1247"/>
      <c r="EN127" s="1247"/>
      <c r="EO127" s="1247"/>
      <c r="EP127" s="1247"/>
      <c r="EQ127" s="1247"/>
      <c r="ER127" s="1247"/>
      <c r="ES127" s="1247"/>
      <c r="ET127" s="1247"/>
      <c r="EU127" s="1247"/>
      <c r="EV127" s="1247"/>
      <c r="EW127" s="1247"/>
      <c r="EX127" s="1247"/>
      <c r="EY127" s="1247"/>
      <c r="EZ127" s="1247"/>
      <c r="FA127" s="1247"/>
      <c r="FB127" s="1247"/>
      <c r="FC127" s="1247"/>
      <c r="FD127" s="1247"/>
      <c r="FE127" s="1247"/>
      <c r="FF127" s="1247"/>
      <c r="FG127" s="1247"/>
      <c r="FJ127" s="1452">
        <f t="shared" si="31"/>
        <v>0</v>
      </c>
      <c r="FK127" s="1452">
        <f t="shared" si="32"/>
        <v>0</v>
      </c>
    </row>
    <row r="128" spans="1:167" x14ac:dyDescent="0.2">
      <c r="A128" s="436"/>
      <c r="B128" s="437"/>
      <c r="C128" s="439"/>
      <c r="D128" s="439"/>
      <c r="E128" s="437"/>
      <c r="F128" s="440"/>
      <c r="G128" s="440"/>
      <c r="H128" s="440"/>
      <c r="I128" s="440"/>
      <c r="J128" s="440"/>
      <c r="K128" s="440"/>
      <c r="L128" s="440"/>
      <c r="M128" s="440"/>
      <c r="N128" s="441"/>
      <c r="O128" s="441"/>
      <c r="P128" s="440"/>
      <c r="Q128" s="442"/>
      <c r="R128" s="443"/>
      <c r="S128" s="444"/>
      <c r="T128" s="886"/>
      <c r="U128" s="445"/>
      <c r="V128" s="445"/>
      <c r="W128" s="445"/>
      <c r="X128" s="165"/>
      <c r="Y128" s="445"/>
      <c r="Z128" s="1136"/>
      <c r="AA128" s="445"/>
      <c r="AB128" s="1131"/>
      <c r="AC128" s="445"/>
      <c r="AD128" s="1131"/>
      <c r="AE128" s="445"/>
      <c r="AF128" s="1131"/>
      <c r="AG128" s="445"/>
      <c r="AH128" s="1136"/>
      <c r="AI128" s="445"/>
      <c r="AJ128" s="1136"/>
      <c r="AK128" s="445"/>
      <c r="AL128" s="445"/>
      <c r="AM128" s="445"/>
      <c r="AN128" s="445"/>
      <c r="AO128" s="445"/>
      <c r="AP128" s="445"/>
      <c r="AQ128" s="445"/>
      <c r="AR128" s="445"/>
      <c r="AS128" s="445"/>
      <c r="AT128" s="165"/>
      <c r="AU128" s="1087"/>
      <c r="AV128" s="127"/>
      <c r="AW128" s="1134"/>
      <c r="AX128" s="1091"/>
      <c r="AY128" s="1131"/>
      <c r="AZ128" s="445"/>
      <c r="BA128" s="1131"/>
      <c r="BB128" s="445"/>
      <c r="BC128" s="445"/>
      <c r="BD128" s="445"/>
      <c r="BE128" s="445"/>
      <c r="BF128" s="445"/>
      <c r="BG128" s="445"/>
      <c r="BH128" s="437"/>
      <c r="BI128" s="445"/>
      <c r="BJ128" s="1084"/>
      <c r="BK128" s="483">
        <f t="shared" si="19"/>
        <v>0</v>
      </c>
      <c r="BL128" s="484">
        <f t="shared" si="20"/>
        <v>0</v>
      </c>
      <c r="BM128" s="485">
        <f t="shared" si="21"/>
        <v>0</v>
      </c>
      <c r="BN128" s="464"/>
      <c r="BO128" s="464"/>
      <c r="BP128" s="127"/>
      <c r="BQ128" s="1496">
        <f t="shared" si="22"/>
        <v>0</v>
      </c>
      <c r="BR128" s="1496">
        <f t="shared" si="23"/>
        <v>0</v>
      </c>
      <c r="BS128" s="280"/>
      <c r="BT128" s="281"/>
      <c r="BU128" s="281"/>
      <c r="BV128" s="446"/>
      <c r="BW128" s="1497">
        <f t="shared" si="24"/>
        <v>0</v>
      </c>
      <c r="BX128" s="1497">
        <f t="shared" si="25"/>
        <v>0</v>
      </c>
      <c r="BY128" s="1497">
        <f t="shared" si="26"/>
        <v>0</v>
      </c>
      <c r="BZ128" s="1497">
        <f t="shared" si="27"/>
        <v>0</v>
      </c>
      <c r="CA128" s="1497">
        <f t="shared" si="28"/>
        <v>0</v>
      </c>
      <c r="CB128" s="1497">
        <f t="shared" si="29"/>
        <v>0</v>
      </c>
      <c r="CD128" s="1450" t="str">
        <f t="shared" si="30"/>
        <v/>
      </c>
      <c r="CE128" s="1451"/>
      <c r="CF128" s="1247"/>
      <c r="CG128" s="1247"/>
      <c r="CH128" s="1247"/>
      <c r="CI128" s="1247"/>
      <c r="CJ128" s="1247"/>
      <c r="CK128" s="1247"/>
      <c r="CL128" s="1247"/>
      <c r="CM128" s="1247"/>
      <c r="CN128" s="1247"/>
      <c r="CO128" s="1247"/>
      <c r="CP128" s="1247"/>
      <c r="CQ128" s="1247"/>
      <c r="CR128" s="1247"/>
      <c r="CS128" s="1247"/>
      <c r="CT128" s="1247"/>
      <c r="CU128" s="1247"/>
      <c r="CV128" s="1247"/>
      <c r="CW128" s="1247"/>
      <c r="CX128" s="1247"/>
      <c r="CY128" s="1247"/>
      <c r="CZ128" s="1247"/>
      <c r="DA128" s="1247"/>
      <c r="DB128" s="1247"/>
      <c r="DC128" s="1247"/>
      <c r="DD128" s="1247"/>
      <c r="DE128" s="1247"/>
      <c r="DF128" s="1247"/>
      <c r="DG128" s="1247"/>
      <c r="DH128" s="1247"/>
      <c r="DI128" s="1247"/>
      <c r="DJ128" s="1247"/>
      <c r="DK128" s="1247"/>
      <c r="DL128" s="1247"/>
      <c r="DM128" s="1247"/>
      <c r="DN128" s="1247"/>
      <c r="DO128" s="1247"/>
      <c r="DP128" s="1247"/>
      <c r="DQ128" s="1247"/>
      <c r="DR128" s="1247"/>
      <c r="DS128" s="1247"/>
      <c r="DT128" s="1247"/>
      <c r="DU128" s="1247"/>
      <c r="DV128" s="1247"/>
      <c r="DW128" s="1247"/>
      <c r="DX128" s="1247"/>
      <c r="DY128" s="1247"/>
      <c r="DZ128" s="1247"/>
      <c r="EA128" s="1247"/>
      <c r="EB128" s="1247"/>
      <c r="EC128" s="1247"/>
      <c r="ED128" s="1247"/>
      <c r="EE128" s="1247"/>
      <c r="EF128" s="1247"/>
      <c r="EG128" s="1247"/>
      <c r="EH128" s="1247"/>
      <c r="EI128" s="1247"/>
      <c r="EJ128" s="1247"/>
      <c r="EK128" s="1247"/>
      <c r="EL128" s="1247"/>
      <c r="EM128" s="1247"/>
      <c r="EN128" s="1247"/>
      <c r="EO128" s="1247"/>
      <c r="EP128" s="1247"/>
      <c r="EQ128" s="1247"/>
      <c r="ER128" s="1247"/>
      <c r="ES128" s="1247"/>
      <c r="ET128" s="1247"/>
      <c r="EU128" s="1247"/>
      <c r="EV128" s="1247"/>
      <c r="EW128" s="1247"/>
      <c r="EX128" s="1247"/>
      <c r="EY128" s="1247"/>
      <c r="EZ128" s="1247"/>
      <c r="FA128" s="1247"/>
      <c r="FB128" s="1247"/>
      <c r="FC128" s="1247"/>
      <c r="FD128" s="1247"/>
      <c r="FE128" s="1247"/>
      <c r="FF128" s="1247"/>
      <c r="FG128" s="1247"/>
      <c r="FH128" s="1449"/>
      <c r="FI128" s="1449"/>
      <c r="FJ128" s="1452">
        <f t="shared" si="31"/>
        <v>0</v>
      </c>
      <c r="FK128" s="1452">
        <f t="shared" si="32"/>
        <v>0</v>
      </c>
    </row>
    <row r="129" spans="1:167" x14ac:dyDescent="0.2">
      <c r="A129" s="436"/>
      <c r="B129" s="437"/>
      <c r="C129" s="439"/>
      <c r="D129" s="439"/>
      <c r="E129" s="437"/>
      <c r="F129" s="440"/>
      <c r="G129" s="440"/>
      <c r="H129" s="440"/>
      <c r="I129" s="440"/>
      <c r="J129" s="440"/>
      <c r="K129" s="440"/>
      <c r="L129" s="440"/>
      <c r="M129" s="440"/>
      <c r="N129" s="441"/>
      <c r="O129" s="441"/>
      <c r="P129" s="440"/>
      <c r="Q129" s="442"/>
      <c r="R129" s="443"/>
      <c r="S129" s="444"/>
      <c r="T129" s="886"/>
      <c r="U129" s="445"/>
      <c r="V129" s="445"/>
      <c r="W129" s="445"/>
      <c r="X129" s="165"/>
      <c r="Y129" s="445"/>
      <c r="Z129" s="1136"/>
      <c r="AA129" s="445"/>
      <c r="AB129" s="1131"/>
      <c r="AC129" s="445"/>
      <c r="AD129" s="1131"/>
      <c r="AE129" s="445"/>
      <c r="AF129" s="1131"/>
      <c r="AG129" s="445"/>
      <c r="AH129" s="1136"/>
      <c r="AI129" s="445"/>
      <c r="AJ129" s="1136"/>
      <c r="AK129" s="445"/>
      <c r="AL129" s="445"/>
      <c r="AM129" s="445"/>
      <c r="AN129" s="445"/>
      <c r="AO129" s="445"/>
      <c r="AP129" s="445"/>
      <c r="AQ129" s="445"/>
      <c r="AR129" s="445"/>
      <c r="AS129" s="445"/>
      <c r="AT129" s="165"/>
      <c r="AU129" s="1087"/>
      <c r="AV129" s="127"/>
      <c r="AW129" s="1134"/>
      <c r="AX129" s="1091"/>
      <c r="AY129" s="1131"/>
      <c r="AZ129" s="445"/>
      <c r="BA129" s="1131"/>
      <c r="BB129" s="445"/>
      <c r="BC129" s="445"/>
      <c r="BD129" s="445"/>
      <c r="BE129" s="445"/>
      <c r="BF129" s="445"/>
      <c r="BG129" s="445"/>
      <c r="BH129" s="437"/>
      <c r="BI129" s="445"/>
      <c r="BJ129" s="1084"/>
      <c r="BK129" s="483">
        <f t="shared" si="19"/>
        <v>0</v>
      </c>
      <c r="BL129" s="484">
        <f t="shared" si="20"/>
        <v>0</v>
      </c>
      <c r="BM129" s="485">
        <f t="shared" si="21"/>
        <v>0</v>
      </c>
      <c r="BN129" s="464"/>
      <c r="BO129" s="464"/>
      <c r="BP129" s="127"/>
      <c r="BQ129" s="1496">
        <f t="shared" si="22"/>
        <v>0</v>
      </c>
      <c r="BR129" s="1496">
        <f t="shared" si="23"/>
        <v>0</v>
      </c>
      <c r="BS129" s="280"/>
      <c r="BT129" s="281"/>
      <c r="BU129" s="281"/>
      <c r="BV129" s="446"/>
      <c r="BW129" s="1497">
        <f t="shared" si="24"/>
        <v>0</v>
      </c>
      <c r="BX129" s="1497">
        <f t="shared" si="25"/>
        <v>0</v>
      </c>
      <c r="BY129" s="1497">
        <f t="shared" si="26"/>
        <v>0</v>
      </c>
      <c r="BZ129" s="1497">
        <f t="shared" si="27"/>
        <v>0</v>
      </c>
      <c r="CA129" s="1497">
        <f t="shared" si="28"/>
        <v>0</v>
      </c>
      <c r="CB129" s="1497">
        <f t="shared" si="29"/>
        <v>0</v>
      </c>
      <c r="CD129" s="1450" t="str">
        <f t="shared" si="30"/>
        <v/>
      </c>
      <c r="CE129" s="1451"/>
      <c r="CF129" s="1247"/>
      <c r="CG129" s="1247"/>
      <c r="CH129" s="1247"/>
      <c r="CI129" s="1247"/>
      <c r="CJ129" s="1247"/>
      <c r="CK129" s="1247"/>
      <c r="CL129" s="1247"/>
      <c r="CM129" s="1247"/>
      <c r="CN129" s="1247"/>
      <c r="CO129" s="1247"/>
      <c r="CP129" s="1247"/>
      <c r="CQ129" s="1247"/>
      <c r="CR129" s="1247"/>
      <c r="CS129" s="1247"/>
      <c r="CT129" s="1247"/>
      <c r="CU129" s="1247"/>
      <c r="CV129" s="1247"/>
      <c r="CW129" s="1247"/>
      <c r="CX129" s="1247"/>
      <c r="CY129" s="1247"/>
      <c r="CZ129" s="1247"/>
      <c r="DA129" s="1247"/>
      <c r="DB129" s="1247"/>
      <c r="DC129" s="1247"/>
      <c r="DD129" s="1247"/>
      <c r="DE129" s="1247"/>
      <c r="DF129" s="1247"/>
      <c r="DG129" s="1247"/>
      <c r="DH129" s="1247"/>
      <c r="DI129" s="1247"/>
      <c r="DJ129" s="1247"/>
      <c r="DK129" s="1247"/>
      <c r="DL129" s="1247"/>
      <c r="DM129" s="1247"/>
      <c r="DN129" s="1247"/>
      <c r="DO129" s="1247"/>
      <c r="DP129" s="1247"/>
      <c r="DQ129" s="1247"/>
      <c r="DR129" s="1247"/>
      <c r="DS129" s="1247"/>
      <c r="DT129" s="1247"/>
      <c r="DU129" s="1247"/>
      <c r="DV129" s="1247"/>
      <c r="DW129" s="1247"/>
      <c r="DX129" s="1247"/>
      <c r="DY129" s="1247"/>
      <c r="DZ129" s="1247"/>
      <c r="EA129" s="1247"/>
      <c r="EB129" s="1247"/>
      <c r="EC129" s="1247"/>
      <c r="ED129" s="1247"/>
      <c r="EE129" s="1247"/>
      <c r="EF129" s="1247"/>
      <c r="EG129" s="1247"/>
      <c r="EH129" s="1247"/>
      <c r="EI129" s="1247"/>
      <c r="EJ129" s="1247"/>
      <c r="EK129" s="1247"/>
      <c r="EL129" s="1247"/>
      <c r="EM129" s="1247"/>
      <c r="EN129" s="1247"/>
      <c r="EO129" s="1247"/>
      <c r="EP129" s="1247"/>
      <c r="EQ129" s="1247"/>
      <c r="ER129" s="1247"/>
      <c r="ES129" s="1247"/>
      <c r="ET129" s="1247"/>
      <c r="EU129" s="1247"/>
      <c r="EV129" s="1247"/>
      <c r="EW129" s="1247"/>
      <c r="EX129" s="1247"/>
      <c r="EY129" s="1247"/>
      <c r="EZ129" s="1247"/>
      <c r="FA129" s="1247"/>
      <c r="FB129" s="1247"/>
      <c r="FC129" s="1247"/>
      <c r="FD129" s="1247"/>
      <c r="FE129" s="1247"/>
      <c r="FF129" s="1247"/>
      <c r="FG129" s="1247"/>
      <c r="FH129" s="1449"/>
      <c r="FI129" s="1449"/>
      <c r="FJ129" s="1452">
        <f t="shared" si="31"/>
        <v>0</v>
      </c>
      <c r="FK129" s="1452">
        <f t="shared" si="32"/>
        <v>0</v>
      </c>
    </row>
    <row r="130" spans="1:167" x14ac:dyDescent="0.2">
      <c r="A130" s="436"/>
      <c r="B130" s="437"/>
      <c r="C130" s="439"/>
      <c r="D130" s="439"/>
      <c r="E130" s="437"/>
      <c r="F130" s="440"/>
      <c r="G130" s="440"/>
      <c r="H130" s="440"/>
      <c r="I130" s="440"/>
      <c r="J130" s="440"/>
      <c r="K130" s="440"/>
      <c r="L130" s="440"/>
      <c r="M130" s="440"/>
      <c r="N130" s="441"/>
      <c r="O130" s="441"/>
      <c r="P130" s="440"/>
      <c r="Q130" s="442"/>
      <c r="R130" s="443"/>
      <c r="S130" s="444"/>
      <c r="T130" s="886"/>
      <c r="U130" s="445"/>
      <c r="V130" s="445"/>
      <c r="W130" s="445"/>
      <c r="X130" s="165"/>
      <c r="Y130" s="445"/>
      <c r="Z130" s="1136"/>
      <c r="AA130" s="445"/>
      <c r="AB130" s="1131"/>
      <c r="AC130" s="165"/>
      <c r="AD130" s="1130"/>
      <c r="AE130" s="165"/>
      <c r="AF130" s="1131"/>
      <c r="AG130" s="445"/>
      <c r="AH130" s="1136"/>
      <c r="AI130" s="445"/>
      <c r="AJ130" s="1136"/>
      <c r="AK130" s="445"/>
      <c r="AL130" s="165"/>
      <c r="AM130" s="165"/>
      <c r="AN130" s="165"/>
      <c r="AO130" s="165"/>
      <c r="AP130" s="445"/>
      <c r="AQ130" s="165"/>
      <c r="AR130" s="165"/>
      <c r="AS130" s="445"/>
      <c r="AT130" s="165"/>
      <c r="AU130" s="1088"/>
      <c r="AV130" s="127"/>
      <c r="AW130" s="1134"/>
      <c r="AX130" s="1091"/>
      <c r="AY130" s="1131"/>
      <c r="AZ130" s="445"/>
      <c r="BA130" s="1131"/>
      <c r="BB130" s="445"/>
      <c r="BC130" s="445"/>
      <c r="BD130" s="445"/>
      <c r="BE130" s="445"/>
      <c r="BF130" s="445"/>
      <c r="BG130" s="445"/>
      <c r="BH130" s="437"/>
      <c r="BI130" s="445"/>
      <c r="BJ130" s="1084"/>
      <c r="BK130" s="483">
        <f t="shared" si="19"/>
        <v>0</v>
      </c>
      <c r="BL130" s="484">
        <f t="shared" si="20"/>
        <v>0</v>
      </c>
      <c r="BM130" s="485">
        <f t="shared" si="21"/>
        <v>0</v>
      </c>
      <c r="BN130" s="464"/>
      <c r="BO130" s="464"/>
      <c r="BP130" s="127"/>
      <c r="BQ130" s="1496">
        <f t="shared" si="22"/>
        <v>0</v>
      </c>
      <c r="BR130" s="1496">
        <f t="shared" si="23"/>
        <v>0</v>
      </c>
      <c r="BS130" s="280"/>
      <c r="BT130" s="281"/>
      <c r="BU130" s="281"/>
      <c r="BV130" s="446"/>
      <c r="BW130" s="1497">
        <f t="shared" si="24"/>
        <v>0</v>
      </c>
      <c r="BX130" s="1497">
        <f t="shared" si="25"/>
        <v>0</v>
      </c>
      <c r="BY130" s="1497">
        <f t="shared" si="26"/>
        <v>0</v>
      </c>
      <c r="BZ130" s="1497">
        <f t="shared" si="27"/>
        <v>0</v>
      </c>
      <c r="CA130" s="1497">
        <f t="shared" si="28"/>
        <v>0</v>
      </c>
      <c r="CB130" s="1497">
        <f t="shared" si="29"/>
        <v>0</v>
      </c>
      <c r="CD130" s="1450" t="str">
        <f t="shared" si="30"/>
        <v/>
      </c>
      <c r="CE130" s="1451"/>
      <c r="CF130" s="1247"/>
      <c r="CG130" s="1247"/>
      <c r="CH130" s="1247"/>
      <c r="CI130" s="1247"/>
      <c r="CJ130" s="1247"/>
      <c r="CK130" s="1247"/>
      <c r="CL130" s="1247"/>
      <c r="CM130" s="1247"/>
      <c r="CN130" s="1247"/>
      <c r="CO130" s="1247"/>
      <c r="CP130" s="1247"/>
      <c r="CQ130" s="1247"/>
      <c r="CR130" s="1247"/>
      <c r="CS130" s="1247"/>
      <c r="CT130" s="1247"/>
      <c r="CU130" s="1247"/>
      <c r="CV130" s="1247"/>
      <c r="CW130" s="1247"/>
      <c r="CX130" s="1247"/>
      <c r="CY130" s="1247"/>
      <c r="CZ130" s="1247"/>
      <c r="DA130" s="1247"/>
      <c r="DB130" s="1247"/>
      <c r="DC130" s="1247"/>
      <c r="DD130" s="1247"/>
      <c r="DE130" s="1247"/>
      <c r="DF130" s="1247"/>
      <c r="DG130" s="1247"/>
      <c r="DH130" s="1247"/>
      <c r="DI130" s="1247"/>
      <c r="DJ130" s="1247"/>
      <c r="DK130" s="1247"/>
      <c r="DL130" s="1247"/>
      <c r="DM130" s="1247"/>
      <c r="DN130" s="1247"/>
      <c r="DO130" s="1247"/>
      <c r="DP130" s="1247"/>
      <c r="DQ130" s="1247"/>
      <c r="DR130" s="1247"/>
      <c r="DS130" s="1247"/>
      <c r="DT130" s="1247"/>
      <c r="DU130" s="1247"/>
      <c r="DV130" s="1247"/>
      <c r="DW130" s="1247"/>
      <c r="DX130" s="1247"/>
      <c r="DY130" s="1247"/>
      <c r="DZ130" s="1247"/>
      <c r="EA130" s="1247"/>
      <c r="EB130" s="1247"/>
      <c r="EC130" s="1247"/>
      <c r="ED130" s="1247"/>
      <c r="EE130" s="1247"/>
      <c r="EF130" s="1247"/>
      <c r="EG130" s="1247"/>
      <c r="EH130" s="1247"/>
      <c r="EI130" s="1247"/>
      <c r="EJ130" s="1247"/>
      <c r="EK130" s="1247"/>
      <c r="EL130" s="1247"/>
      <c r="EM130" s="1247"/>
      <c r="EN130" s="1247"/>
      <c r="EO130" s="1247"/>
      <c r="EP130" s="1247"/>
      <c r="EQ130" s="1247"/>
      <c r="ER130" s="1247"/>
      <c r="ES130" s="1247"/>
      <c r="ET130" s="1247"/>
      <c r="EU130" s="1247"/>
      <c r="EV130" s="1247"/>
      <c r="EW130" s="1247"/>
      <c r="EX130" s="1247"/>
      <c r="EY130" s="1247"/>
      <c r="EZ130" s="1247"/>
      <c r="FA130" s="1247"/>
      <c r="FB130" s="1247"/>
      <c r="FC130" s="1247"/>
      <c r="FD130" s="1247"/>
      <c r="FE130" s="1247"/>
      <c r="FF130" s="1247"/>
      <c r="FG130" s="1247"/>
      <c r="FH130" s="1449"/>
      <c r="FI130" s="1449"/>
      <c r="FJ130" s="1452">
        <f t="shared" si="31"/>
        <v>0</v>
      </c>
      <c r="FK130" s="1452">
        <f t="shared" si="32"/>
        <v>0</v>
      </c>
    </row>
    <row r="131" spans="1:167" x14ac:dyDescent="0.2">
      <c r="A131" s="436"/>
      <c r="B131" s="437"/>
      <c r="C131" s="439"/>
      <c r="D131" s="439"/>
      <c r="E131" s="437"/>
      <c r="F131" s="440"/>
      <c r="G131" s="440"/>
      <c r="H131" s="440"/>
      <c r="I131" s="440"/>
      <c r="J131" s="440"/>
      <c r="K131" s="440"/>
      <c r="L131" s="440"/>
      <c r="M131" s="440"/>
      <c r="N131" s="441"/>
      <c r="O131" s="441"/>
      <c r="P131" s="440"/>
      <c r="Q131" s="442"/>
      <c r="R131" s="443"/>
      <c r="S131" s="444"/>
      <c r="T131" s="886"/>
      <c r="U131" s="445"/>
      <c r="V131" s="445"/>
      <c r="W131" s="445"/>
      <c r="X131" s="165"/>
      <c r="Y131" s="445"/>
      <c r="Z131" s="1136"/>
      <c r="AA131" s="445"/>
      <c r="AB131" s="1131"/>
      <c r="AC131" s="445"/>
      <c r="AD131" s="1131"/>
      <c r="AE131" s="445"/>
      <c r="AF131" s="1131"/>
      <c r="AG131" s="445"/>
      <c r="AH131" s="1136"/>
      <c r="AI131" s="445"/>
      <c r="AJ131" s="1136"/>
      <c r="AK131" s="445"/>
      <c r="AL131" s="445"/>
      <c r="AM131" s="445"/>
      <c r="AN131" s="445"/>
      <c r="AO131" s="445"/>
      <c r="AP131" s="445"/>
      <c r="AQ131" s="445"/>
      <c r="AR131" s="445"/>
      <c r="AS131" s="445"/>
      <c r="AT131" s="165"/>
      <c r="AU131" s="1087"/>
      <c r="AV131" s="127"/>
      <c r="AW131" s="1134"/>
      <c r="AX131" s="1091"/>
      <c r="AY131" s="1131"/>
      <c r="AZ131" s="445"/>
      <c r="BA131" s="1131"/>
      <c r="BB131" s="445"/>
      <c r="BC131" s="445"/>
      <c r="BD131" s="445"/>
      <c r="BE131" s="445"/>
      <c r="BF131" s="445"/>
      <c r="BG131" s="445"/>
      <c r="BH131" s="437"/>
      <c r="BI131" s="445"/>
      <c r="BJ131" s="1084"/>
      <c r="BK131" s="483">
        <f t="shared" si="19"/>
        <v>0</v>
      </c>
      <c r="BL131" s="484">
        <f t="shared" si="20"/>
        <v>0</v>
      </c>
      <c r="BM131" s="485">
        <f t="shared" si="21"/>
        <v>0</v>
      </c>
      <c r="BN131" s="464"/>
      <c r="BO131" s="464"/>
      <c r="BP131" s="127"/>
      <c r="BQ131" s="1496">
        <f t="shared" si="22"/>
        <v>0</v>
      </c>
      <c r="BR131" s="1496">
        <f t="shared" si="23"/>
        <v>0</v>
      </c>
      <c r="BS131" s="280"/>
      <c r="BT131" s="281"/>
      <c r="BU131" s="281"/>
      <c r="BV131" s="446"/>
      <c r="BW131" s="1497">
        <f t="shared" si="24"/>
        <v>0</v>
      </c>
      <c r="BX131" s="1497">
        <f t="shared" si="25"/>
        <v>0</v>
      </c>
      <c r="BY131" s="1497">
        <f t="shared" si="26"/>
        <v>0</v>
      </c>
      <c r="BZ131" s="1497">
        <f t="shared" si="27"/>
        <v>0</v>
      </c>
      <c r="CA131" s="1497">
        <f t="shared" si="28"/>
        <v>0</v>
      </c>
      <c r="CB131" s="1497">
        <f t="shared" si="29"/>
        <v>0</v>
      </c>
      <c r="CD131" s="1450" t="str">
        <f t="shared" si="30"/>
        <v/>
      </c>
      <c r="CE131" s="1451"/>
      <c r="CF131" s="1247"/>
      <c r="CG131" s="1247"/>
      <c r="CH131" s="1247"/>
      <c r="CI131" s="1247"/>
      <c r="CJ131" s="1247"/>
      <c r="CK131" s="1247"/>
      <c r="CL131" s="1247"/>
      <c r="CM131" s="1247"/>
      <c r="CN131" s="1247"/>
      <c r="CO131" s="1247"/>
      <c r="CP131" s="1247"/>
      <c r="CQ131" s="1247"/>
      <c r="CR131" s="1247"/>
      <c r="CS131" s="1247"/>
      <c r="CT131" s="1247"/>
      <c r="CU131" s="1247"/>
      <c r="CV131" s="1247"/>
      <c r="CW131" s="1247"/>
      <c r="CX131" s="1247"/>
      <c r="CY131" s="1247"/>
      <c r="CZ131" s="1247"/>
      <c r="DA131" s="1247"/>
      <c r="DB131" s="1247"/>
      <c r="DC131" s="1247"/>
      <c r="DD131" s="1247"/>
      <c r="DE131" s="1247"/>
      <c r="DF131" s="1247"/>
      <c r="DG131" s="1247"/>
      <c r="DH131" s="1247"/>
      <c r="DI131" s="1247"/>
      <c r="DJ131" s="1247"/>
      <c r="DK131" s="1247"/>
      <c r="DL131" s="1247"/>
      <c r="DM131" s="1247"/>
      <c r="DN131" s="1247"/>
      <c r="DO131" s="1247"/>
      <c r="DP131" s="1247"/>
      <c r="DQ131" s="1247"/>
      <c r="DR131" s="1247"/>
      <c r="DS131" s="1247"/>
      <c r="DT131" s="1247"/>
      <c r="DU131" s="1247"/>
      <c r="DV131" s="1247"/>
      <c r="DW131" s="1247"/>
      <c r="DX131" s="1247"/>
      <c r="DY131" s="1247"/>
      <c r="DZ131" s="1247"/>
      <c r="EA131" s="1247"/>
      <c r="EB131" s="1247"/>
      <c r="EC131" s="1247"/>
      <c r="ED131" s="1247"/>
      <c r="EE131" s="1247"/>
      <c r="EF131" s="1247"/>
      <c r="EG131" s="1247"/>
      <c r="EH131" s="1247"/>
      <c r="EI131" s="1247"/>
      <c r="EJ131" s="1247"/>
      <c r="EK131" s="1247"/>
      <c r="EL131" s="1247"/>
      <c r="EM131" s="1247"/>
      <c r="EN131" s="1247"/>
      <c r="EO131" s="1247"/>
      <c r="EP131" s="1247"/>
      <c r="EQ131" s="1247"/>
      <c r="ER131" s="1247"/>
      <c r="ES131" s="1247"/>
      <c r="ET131" s="1247"/>
      <c r="EU131" s="1247"/>
      <c r="EV131" s="1247"/>
      <c r="EW131" s="1247"/>
      <c r="EX131" s="1247"/>
      <c r="EY131" s="1247"/>
      <c r="EZ131" s="1247"/>
      <c r="FA131" s="1247"/>
      <c r="FB131" s="1247"/>
      <c r="FC131" s="1247"/>
      <c r="FD131" s="1247"/>
      <c r="FE131" s="1247"/>
      <c r="FF131" s="1247"/>
      <c r="FG131" s="1247"/>
      <c r="FH131" s="1449"/>
      <c r="FI131" s="1449"/>
      <c r="FJ131" s="1452">
        <f t="shared" si="31"/>
        <v>0</v>
      </c>
      <c r="FK131" s="1452">
        <f t="shared" si="32"/>
        <v>0</v>
      </c>
    </row>
    <row r="132" spans="1:167" x14ac:dyDescent="0.2">
      <c r="A132" s="436"/>
      <c r="B132" s="437"/>
      <c r="C132" s="439"/>
      <c r="D132" s="439"/>
      <c r="E132" s="437"/>
      <c r="F132" s="440"/>
      <c r="G132" s="440"/>
      <c r="H132" s="440"/>
      <c r="I132" s="440"/>
      <c r="J132" s="440"/>
      <c r="K132" s="440"/>
      <c r="L132" s="440"/>
      <c r="M132" s="440"/>
      <c r="N132" s="441"/>
      <c r="O132" s="441"/>
      <c r="P132" s="440"/>
      <c r="Q132" s="442"/>
      <c r="R132" s="443"/>
      <c r="S132" s="444"/>
      <c r="T132" s="886"/>
      <c r="U132" s="445"/>
      <c r="V132" s="445"/>
      <c r="W132" s="445"/>
      <c r="X132" s="165"/>
      <c r="Y132" s="445"/>
      <c r="Z132" s="1136"/>
      <c r="AA132" s="445"/>
      <c r="AB132" s="1131"/>
      <c r="AC132" s="445"/>
      <c r="AD132" s="1131"/>
      <c r="AE132" s="445"/>
      <c r="AF132" s="1131"/>
      <c r="AG132" s="445"/>
      <c r="AH132" s="1136"/>
      <c r="AI132" s="445"/>
      <c r="AJ132" s="1136"/>
      <c r="AK132" s="445"/>
      <c r="AL132" s="445"/>
      <c r="AM132" s="445"/>
      <c r="AN132" s="445"/>
      <c r="AO132" s="445"/>
      <c r="AP132" s="445"/>
      <c r="AQ132" s="445"/>
      <c r="AR132" s="445"/>
      <c r="AS132" s="445"/>
      <c r="AT132" s="165"/>
      <c r="AU132" s="1087"/>
      <c r="AV132" s="127"/>
      <c r="AW132" s="1134"/>
      <c r="AX132" s="1091"/>
      <c r="AY132" s="1131"/>
      <c r="AZ132" s="445"/>
      <c r="BA132" s="1131"/>
      <c r="BB132" s="445"/>
      <c r="BC132" s="445"/>
      <c r="BD132" s="445"/>
      <c r="BE132" s="445"/>
      <c r="BF132" s="445"/>
      <c r="BG132" s="445"/>
      <c r="BH132" s="437"/>
      <c r="BI132" s="445"/>
      <c r="BJ132" s="1084"/>
      <c r="BK132" s="483">
        <f t="shared" si="19"/>
        <v>0</v>
      </c>
      <c r="BL132" s="484">
        <f t="shared" si="20"/>
        <v>0</v>
      </c>
      <c r="BM132" s="485">
        <f t="shared" si="21"/>
        <v>0</v>
      </c>
      <c r="BN132" s="464"/>
      <c r="BO132" s="464"/>
      <c r="BP132" s="127"/>
      <c r="BQ132" s="1496">
        <f t="shared" si="22"/>
        <v>0</v>
      </c>
      <c r="BR132" s="1496">
        <f t="shared" si="23"/>
        <v>0</v>
      </c>
      <c r="BS132" s="280"/>
      <c r="BT132" s="281"/>
      <c r="BU132" s="281"/>
      <c r="BV132" s="446"/>
      <c r="BW132" s="1497">
        <f t="shared" si="24"/>
        <v>0</v>
      </c>
      <c r="BX132" s="1497">
        <f t="shared" si="25"/>
        <v>0</v>
      </c>
      <c r="BY132" s="1497">
        <f t="shared" si="26"/>
        <v>0</v>
      </c>
      <c r="BZ132" s="1497">
        <f t="shared" si="27"/>
        <v>0</v>
      </c>
      <c r="CA132" s="1497">
        <f t="shared" si="28"/>
        <v>0</v>
      </c>
      <c r="CB132" s="1497">
        <f t="shared" si="29"/>
        <v>0</v>
      </c>
      <c r="CD132" s="1450" t="str">
        <f t="shared" si="30"/>
        <v/>
      </c>
      <c r="CF132" s="1247"/>
      <c r="CG132" s="1247"/>
      <c r="CH132" s="1247"/>
      <c r="CI132" s="1247"/>
      <c r="CJ132" s="1247"/>
      <c r="CK132" s="1247"/>
      <c r="CL132" s="1247"/>
      <c r="CM132" s="1247"/>
      <c r="CN132" s="1247"/>
      <c r="CO132" s="1247"/>
      <c r="CP132" s="1247"/>
      <c r="CQ132" s="1247"/>
      <c r="CR132" s="1247"/>
      <c r="CS132" s="1247"/>
      <c r="CT132" s="1247"/>
      <c r="CU132" s="1247"/>
      <c r="CV132" s="1247"/>
      <c r="CW132" s="1247"/>
      <c r="CX132" s="1247"/>
      <c r="CY132" s="1247"/>
      <c r="CZ132" s="1247"/>
      <c r="DA132" s="1247"/>
      <c r="DB132" s="1247"/>
      <c r="DC132" s="1247"/>
      <c r="DD132" s="1247"/>
      <c r="DE132" s="1247"/>
      <c r="DF132" s="1247"/>
      <c r="DG132" s="1247"/>
      <c r="DH132" s="1247"/>
      <c r="DI132" s="1247"/>
      <c r="DJ132" s="1247"/>
      <c r="DK132" s="1247"/>
      <c r="DL132" s="1247"/>
      <c r="DM132" s="1247"/>
      <c r="DN132" s="1247"/>
      <c r="DO132" s="1247"/>
      <c r="DP132" s="1247"/>
      <c r="DQ132" s="1247"/>
      <c r="DR132" s="1247"/>
      <c r="DS132" s="1247"/>
      <c r="DT132" s="1247"/>
      <c r="DU132" s="1247"/>
      <c r="DV132" s="1247"/>
      <c r="DW132" s="1247"/>
      <c r="DX132" s="1247"/>
      <c r="DY132" s="1247"/>
      <c r="DZ132" s="1247"/>
      <c r="EA132" s="1247"/>
      <c r="EB132" s="1247"/>
      <c r="EC132" s="1247"/>
      <c r="ED132" s="1247"/>
      <c r="EE132" s="1247"/>
      <c r="EF132" s="1247"/>
      <c r="EG132" s="1247"/>
      <c r="EH132" s="1247"/>
      <c r="EI132" s="1247"/>
      <c r="EJ132" s="1247"/>
      <c r="EK132" s="1247"/>
      <c r="EL132" s="1247"/>
      <c r="EM132" s="1247"/>
      <c r="EN132" s="1247"/>
      <c r="EO132" s="1247"/>
      <c r="EP132" s="1247"/>
      <c r="EQ132" s="1247"/>
      <c r="ER132" s="1247"/>
      <c r="ES132" s="1247"/>
      <c r="ET132" s="1247"/>
      <c r="EU132" s="1247"/>
      <c r="EV132" s="1247"/>
      <c r="EW132" s="1247"/>
      <c r="EX132" s="1247"/>
      <c r="EY132" s="1247"/>
      <c r="EZ132" s="1247"/>
      <c r="FA132" s="1247"/>
      <c r="FB132" s="1247"/>
      <c r="FC132" s="1247"/>
      <c r="FD132" s="1247"/>
      <c r="FE132" s="1247"/>
      <c r="FF132" s="1247"/>
      <c r="FG132" s="1247"/>
      <c r="FJ132" s="1452">
        <f t="shared" si="31"/>
        <v>0</v>
      </c>
      <c r="FK132" s="1452">
        <f t="shared" si="32"/>
        <v>0</v>
      </c>
    </row>
    <row r="133" spans="1:167" x14ac:dyDescent="0.2">
      <c r="A133" s="436"/>
      <c r="B133" s="437"/>
      <c r="C133" s="439"/>
      <c r="D133" s="439"/>
      <c r="E133" s="437"/>
      <c r="F133" s="440"/>
      <c r="G133" s="440"/>
      <c r="H133" s="440"/>
      <c r="I133" s="440"/>
      <c r="J133" s="440"/>
      <c r="K133" s="440"/>
      <c r="L133" s="440"/>
      <c r="M133" s="440"/>
      <c r="N133" s="441"/>
      <c r="O133" s="441"/>
      <c r="P133" s="440"/>
      <c r="Q133" s="442"/>
      <c r="R133" s="443"/>
      <c r="S133" s="444"/>
      <c r="T133" s="886"/>
      <c r="U133" s="445"/>
      <c r="V133" s="445"/>
      <c r="W133" s="445"/>
      <c r="X133" s="165"/>
      <c r="Y133" s="445"/>
      <c r="Z133" s="1136"/>
      <c r="AA133" s="445"/>
      <c r="AB133" s="1131"/>
      <c r="AC133" s="445"/>
      <c r="AD133" s="1131"/>
      <c r="AE133" s="445"/>
      <c r="AF133" s="1131"/>
      <c r="AG133" s="445"/>
      <c r="AH133" s="1136"/>
      <c r="AI133" s="445"/>
      <c r="AJ133" s="1136"/>
      <c r="AK133" s="445"/>
      <c r="AL133" s="445"/>
      <c r="AM133" s="445"/>
      <c r="AN133" s="445"/>
      <c r="AO133" s="445"/>
      <c r="AP133" s="445"/>
      <c r="AQ133" s="445"/>
      <c r="AR133" s="445"/>
      <c r="AS133" s="445"/>
      <c r="AT133" s="165"/>
      <c r="AU133" s="1087"/>
      <c r="AV133" s="127"/>
      <c r="AW133" s="1134"/>
      <c r="AX133" s="1091"/>
      <c r="AY133" s="1131"/>
      <c r="AZ133" s="445"/>
      <c r="BA133" s="1131"/>
      <c r="BB133" s="445"/>
      <c r="BC133" s="445"/>
      <c r="BD133" s="445"/>
      <c r="BE133" s="445"/>
      <c r="BF133" s="445"/>
      <c r="BG133" s="445"/>
      <c r="BH133" s="437"/>
      <c r="BI133" s="445"/>
      <c r="BJ133" s="1084"/>
      <c r="BK133" s="483">
        <f t="shared" si="19"/>
        <v>0</v>
      </c>
      <c r="BL133" s="484">
        <f t="shared" si="20"/>
        <v>0</v>
      </c>
      <c r="BM133" s="485">
        <f t="shared" si="21"/>
        <v>0</v>
      </c>
      <c r="BN133" s="464"/>
      <c r="BO133" s="464"/>
      <c r="BP133" s="127"/>
      <c r="BQ133" s="1496">
        <f t="shared" si="22"/>
        <v>0</v>
      </c>
      <c r="BR133" s="1496">
        <f t="shared" si="23"/>
        <v>0</v>
      </c>
      <c r="BS133" s="280"/>
      <c r="BT133" s="281"/>
      <c r="BU133" s="281"/>
      <c r="BV133" s="446"/>
      <c r="BW133" s="1497">
        <f t="shared" si="24"/>
        <v>0</v>
      </c>
      <c r="BX133" s="1497">
        <f t="shared" si="25"/>
        <v>0</v>
      </c>
      <c r="BY133" s="1497">
        <f t="shared" si="26"/>
        <v>0</v>
      </c>
      <c r="BZ133" s="1497">
        <f t="shared" si="27"/>
        <v>0</v>
      </c>
      <c r="CA133" s="1497">
        <f t="shared" si="28"/>
        <v>0</v>
      </c>
      <c r="CB133" s="1497">
        <f t="shared" si="29"/>
        <v>0</v>
      </c>
      <c r="CD133" s="1450" t="str">
        <f t="shared" si="30"/>
        <v/>
      </c>
      <c r="CF133" s="1247"/>
      <c r="CG133" s="1247"/>
      <c r="CH133" s="1247"/>
      <c r="CI133" s="1247"/>
      <c r="CJ133" s="1247"/>
      <c r="CK133" s="1247"/>
      <c r="CL133" s="1247"/>
      <c r="CM133" s="1247"/>
      <c r="CN133" s="1247"/>
      <c r="CO133" s="1247"/>
      <c r="CP133" s="1247"/>
      <c r="CQ133" s="1247"/>
      <c r="CR133" s="1247"/>
      <c r="CS133" s="1247"/>
      <c r="CT133" s="1247"/>
      <c r="CU133" s="1247"/>
      <c r="CV133" s="1247"/>
      <c r="CW133" s="1247"/>
      <c r="CX133" s="1247"/>
      <c r="CY133" s="1247"/>
      <c r="CZ133" s="1247"/>
      <c r="DA133" s="1247"/>
      <c r="DB133" s="1247"/>
      <c r="DC133" s="1247"/>
      <c r="DD133" s="1247"/>
      <c r="DE133" s="1247"/>
      <c r="DF133" s="1247"/>
      <c r="DG133" s="1247"/>
      <c r="DH133" s="1247"/>
      <c r="DI133" s="1247"/>
      <c r="DJ133" s="1247"/>
      <c r="DK133" s="1247"/>
      <c r="DL133" s="1247"/>
      <c r="DM133" s="1247"/>
      <c r="DN133" s="1247"/>
      <c r="DO133" s="1247"/>
      <c r="DP133" s="1247"/>
      <c r="DQ133" s="1247"/>
      <c r="DR133" s="1247"/>
      <c r="DS133" s="1247"/>
      <c r="DT133" s="1247"/>
      <c r="DU133" s="1247"/>
      <c r="DV133" s="1247"/>
      <c r="DW133" s="1247"/>
      <c r="DX133" s="1247"/>
      <c r="DY133" s="1247"/>
      <c r="DZ133" s="1247"/>
      <c r="EA133" s="1247"/>
      <c r="EB133" s="1247"/>
      <c r="EC133" s="1247"/>
      <c r="ED133" s="1247"/>
      <c r="EE133" s="1247"/>
      <c r="EF133" s="1247"/>
      <c r="EG133" s="1247"/>
      <c r="EH133" s="1247"/>
      <c r="EI133" s="1247"/>
      <c r="EJ133" s="1247"/>
      <c r="EK133" s="1247"/>
      <c r="EL133" s="1247"/>
      <c r="EM133" s="1247"/>
      <c r="EN133" s="1247"/>
      <c r="EO133" s="1247"/>
      <c r="EP133" s="1247"/>
      <c r="EQ133" s="1247"/>
      <c r="ER133" s="1247"/>
      <c r="ES133" s="1247"/>
      <c r="ET133" s="1247"/>
      <c r="EU133" s="1247"/>
      <c r="EV133" s="1247"/>
      <c r="EW133" s="1247"/>
      <c r="EX133" s="1247"/>
      <c r="EY133" s="1247"/>
      <c r="EZ133" s="1247"/>
      <c r="FA133" s="1247"/>
      <c r="FB133" s="1247"/>
      <c r="FC133" s="1247"/>
      <c r="FD133" s="1247"/>
      <c r="FE133" s="1247"/>
      <c r="FF133" s="1247"/>
      <c r="FG133" s="1247"/>
      <c r="FJ133" s="1452">
        <f t="shared" si="31"/>
        <v>0</v>
      </c>
      <c r="FK133" s="1452">
        <f t="shared" si="32"/>
        <v>0</v>
      </c>
    </row>
    <row r="134" spans="1:167" x14ac:dyDescent="0.2">
      <c r="A134" s="436"/>
      <c r="B134" s="437"/>
      <c r="C134" s="439"/>
      <c r="D134" s="439"/>
      <c r="E134" s="437"/>
      <c r="F134" s="440"/>
      <c r="G134" s="440"/>
      <c r="H134" s="440"/>
      <c r="I134" s="440"/>
      <c r="J134" s="440"/>
      <c r="K134" s="440"/>
      <c r="L134" s="440"/>
      <c r="M134" s="440"/>
      <c r="N134" s="441"/>
      <c r="O134" s="441"/>
      <c r="P134" s="440"/>
      <c r="Q134" s="442"/>
      <c r="R134" s="443"/>
      <c r="S134" s="444"/>
      <c r="T134" s="886"/>
      <c r="U134" s="445"/>
      <c r="V134" s="445"/>
      <c r="W134" s="445"/>
      <c r="X134" s="165"/>
      <c r="Y134" s="445"/>
      <c r="Z134" s="1136"/>
      <c r="AA134" s="445"/>
      <c r="AB134" s="1131"/>
      <c r="AC134" s="445"/>
      <c r="AD134" s="1131"/>
      <c r="AE134" s="445"/>
      <c r="AF134" s="1131"/>
      <c r="AG134" s="445"/>
      <c r="AH134" s="1136"/>
      <c r="AI134" s="445"/>
      <c r="AJ134" s="1136"/>
      <c r="AK134" s="445"/>
      <c r="AL134" s="445"/>
      <c r="AM134" s="445"/>
      <c r="AN134" s="445"/>
      <c r="AO134" s="445"/>
      <c r="AP134" s="445"/>
      <c r="AQ134" s="445"/>
      <c r="AR134" s="445"/>
      <c r="AS134" s="445"/>
      <c r="AT134" s="165"/>
      <c r="AU134" s="1087"/>
      <c r="AV134" s="127"/>
      <c r="AW134" s="1134"/>
      <c r="AX134" s="1091"/>
      <c r="AY134" s="1131"/>
      <c r="AZ134" s="445"/>
      <c r="BA134" s="1131"/>
      <c r="BB134" s="445"/>
      <c r="BC134" s="445"/>
      <c r="BD134" s="445"/>
      <c r="BE134" s="445"/>
      <c r="BF134" s="445"/>
      <c r="BG134" s="445"/>
      <c r="BH134" s="437"/>
      <c r="BI134" s="445"/>
      <c r="BJ134" s="1084"/>
      <c r="BK134" s="483">
        <f t="shared" si="19"/>
        <v>0</v>
      </c>
      <c r="BL134" s="484">
        <f t="shared" si="20"/>
        <v>0</v>
      </c>
      <c r="BM134" s="485">
        <f t="shared" si="21"/>
        <v>0</v>
      </c>
      <c r="BN134" s="464"/>
      <c r="BO134" s="464"/>
      <c r="BP134" s="127"/>
      <c r="BQ134" s="1496">
        <f t="shared" si="22"/>
        <v>0</v>
      </c>
      <c r="BR134" s="1496">
        <f t="shared" si="23"/>
        <v>0</v>
      </c>
      <c r="BS134" s="280"/>
      <c r="BT134" s="281"/>
      <c r="BU134" s="281"/>
      <c r="BV134" s="446"/>
      <c r="BW134" s="1497">
        <f t="shared" si="24"/>
        <v>0</v>
      </c>
      <c r="BX134" s="1497">
        <f t="shared" si="25"/>
        <v>0</v>
      </c>
      <c r="BY134" s="1497">
        <f t="shared" si="26"/>
        <v>0</v>
      </c>
      <c r="BZ134" s="1497">
        <f t="shared" si="27"/>
        <v>0</v>
      </c>
      <c r="CA134" s="1497">
        <f t="shared" si="28"/>
        <v>0</v>
      </c>
      <c r="CB134" s="1497">
        <f t="shared" si="29"/>
        <v>0</v>
      </c>
      <c r="CD134" s="1450" t="str">
        <f t="shared" si="30"/>
        <v/>
      </c>
      <c r="CF134" s="1247"/>
      <c r="CG134" s="1247"/>
      <c r="CH134" s="1247"/>
      <c r="CI134" s="1247"/>
      <c r="CJ134" s="1247"/>
      <c r="CK134" s="1247"/>
      <c r="CL134" s="1247"/>
      <c r="CM134" s="1247"/>
      <c r="CN134" s="1247"/>
      <c r="CO134" s="1247"/>
      <c r="CP134" s="1247"/>
      <c r="CQ134" s="1247"/>
      <c r="CR134" s="1247"/>
      <c r="CS134" s="1247"/>
      <c r="CT134" s="1247"/>
      <c r="CU134" s="1247"/>
      <c r="CV134" s="1247"/>
      <c r="CW134" s="1247"/>
      <c r="CX134" s="1247"/>
      <c r="CY134" s="1247"/>
      <c r="CZ134" s="1247"/>
      <c r="DA134" s="1247"/>
      <c r="DB134" s="1247"/>
      <c r="DC134" s="1247"/>
      <c r="DD134" s="1247"/>
      <c r="DE134" s="1247"/>
      <c r="DF134" s="1247"/>
      <c r="DG134" s="1247"/>
      <c r="DH134" s="1247"/>
      <c r="DI134" s="1247"/>
      <c r="DJ134" s="1247"/>
      <c r="DK134" s="1247"/>
      <c r="DL134" s="1247"/>
      <c r="DM134" s="1247"/>
      <c r="DN134" s="1247"/>
      <c r="DO134" s="1247"/>
      <c r="DP134" s="1247"/>
      <c r="DQ134" s="1247"/>
      <c r="DR134" s="1247"/>
      <c r="DS134" s="1247"/>
      <c r="DT134" s="1247"/>
      <c r="DU134" s="1247"/>
      <c r="DV134" s="1247"/>
      <c r="DW134" s="1247"/>
      <c r="DX134" s="1247"/>
      <c r="DY134" s="1247"/>
      <c r="DZ134" s="1247"/>
      <c r="EA134" s="1247"/>
      <c r="EB134" s="1247"/>
      <c r="EC134" s="1247"/>
      <c r="ED134" s="1247"/>
      <c r="EE134" s="1247"/>
      <c r="EF134" s="1247"/>
      <c r="EG134" s="1247"/>
      <c r="EH134" s="1247"/>
      <c r="EI134" s="1247"/>
      <c r="EJ134" s="1247"/>
      <c r="EK134" s="1247"/>
      <c r="EL134" s="1247"/>
      <c r="EM134" s="1247"/>
      <c r="EN134" s="1247"/>
      <c r="EO134" s="1247"/>
      <c r="EP134" s="1247"/>
      <c r="EQ134" s="1247"/>
      <c r="ER134" s="1247"/>
      <c r="ES134" s="1247"/>
      <c r="ET134" s="1247"/>
      <c r="EU134" s="1247"/>
      <c r="EV134" s="1247"/>
      <c r="EW134" s="1247"/>
      <c r="EX134" s="1247"/>
      <c r="EY134" s="1247"/>
      <c r="EZ134" s="1247"/>
      <c r="FA134" s="1247"/>
      <c r="FB134" s="1247"/>
      <c r="FC134" s="1247"/>
      <c r="FD134" s="1247"/>
      <c r="FE134" s="1247"/>
      <c r="FF134" s="1247"/>
      <c r="FG134" s="1247"/>
      <c r="FJ134" s="1452">
        <f t="shared" si="31"/>
        <v>0</v>
      </c>
      <c r="FK134" s="1452">
        <f t="shared" si="32"/>
        <v>0</v>
      </c>
    </row>
    <row r="135" spans="1:167" x14ac:dyDescent="0.2">
      <c r="A135" s="436"/>
      <c r="B135" s="437"/>
      <c r="C135" s="439"/>
      <c r="D135" s="439"/>
      <c r="E135" s="437"/>
      <c r="F135" s="440"/>
      <c r="G135" s="440"/>
      <c r="H135" s="440"/>
      <c r="I135" s="440"/>
      <c r="J135" s="440"/>
      <c r="K135" s="440"/>
      <c r="L135" s="440"/>
      <c r="M135" s="440"/>
      <c r="N135" s="441"/>
      <c r="O135" s="441"/>
      <c r="P135" s="440"/>
      <c r="Q135" s="442"/>
      <c r="R135" s="443"/>
      <c r="S135" s="444"/>
      <c r="T135" s="886"/>
      <c r="U135" s="445"/>
      <c r="V135" s="445"/>
      <c r="W135" s="445"/>
      <c r="X135" s="165"/>
      <c r="Y135" s="445"/>
      <c r="Z135" s="1136"/>
      <c r="AA135" s="445"/>
      <c r="AB135" s="1131"/>
      <c r="AC135" s="445"/>
      <c r="AD135" s="1131"/>
      <c r="AE135" s="445"/>
      <c r="AF135" s="1131"/>
      <c r="AG135" s="445"/>
      <c r="AH135" s="1136"/>
      <c r="AI135" s="445"/>
      <c r="AJ135" s="1136"/>
      <c r="AK135" s="445"/>
      <c r="AL135" s="445"/>
      <c r="AM135" s="445"/>
      <c r="AN135" s="445"/>
      <c r="AO135" s="445"/>
      <c r="AP135" s="445"/>
      <c r="AQ135" s="445"/>
      <c r="AR135" s="445"/>
      <c r="AS135" s="445"/>
      <c r="AT135" s="165"/>
      <c r="AU135" s="1087"/>
      <c r="AV135" s="127"/>
      <c r="AW135" s="1134"/>
      <c r="AX135" s="1091"/>
      <c r="AY135" s="1131"/>
      <c r="AZ135" s="445"/>
      <c r="BA135" s="1131"/>
      <c r="BB135" s="445"/>
      <c r="BC135" s="445"/>
      <c r="BD135" s="445"/>
      <c r="BE135" s="445"/>
      <c r="BF135" s="445"/>
      <c r="BG135" s="445"/>
      <c r="BH135" s="437"/>
      <c r="BI135" s="445"/>
      <c r="BJ135" s="1084"/>
      <c r="BK135" s="483">
        <f t="shared" si="19"/>
        <v>0</v>
      </c>
      <c r="BL135" s="484">
        <f t="shared" si="20"/>
        <v>0</v>
      </c>
      <c r="BM135" s="485">
        <f t="shared" si="21"/>
        <v>0</v>
      </c>
      <c r="BN135" s="464"/>
      <c r="BO135" s="464"/>
      <c r="BP135" s="127"/>
      <c r="BQ135" s="1496">
        <f t="shared" si="22"/>
        <v>0</v>
      </c>
      <c r="BR135" s="1496">
        <f t="shared" si="23"/>
        <v>0</v>
      </c>
      <c r="BS135" s="280"/>
      <c r="BT135" s="281"/>
      <c r="BU135" s="281"/>
      <c r="BV135" s="446"/>
      <c r="BW135" s="1497">
        <f t="shared" si="24"/>
        <v>0</v>
      </c>
      <c r="BX135" s="1497">
        <f t="shared" si="25"/>
        <v>0</v>
      </c>
      <c r="BY135" s="1497">
        <f t="shared" si="26"/>
        <v>0</v>
      </c>
      <c r="BZ135" s="1497">
        <f t="shared" si="27"/>
        <v>0</v>
      </c>
      <c r="CA135" s="1497">
        <f t="shared" si="28"/>
        <v>0</v>
      </c>
      <c r="CB135" s="1497">
        <f t="shared" si="29"/>
        <v>0</v>
      </c>
      <c r="CD135" s="1450" t="str">
        <f t="shared" si="30"/>
        <v/>
      </c>
      <c r="CF135" s="1247"/>
      <c r="CG135" s="1247"/>
      <c r="CH135" s="1247"/>
      <c r="CI135" s="1247"/>
      <c r="CJ135" s="1247"/>
      <c r="CK135" s="1247"/>
      <c r="CL135" s="1247"/>
      <c r="CM135" s="1247"/>
      <c r="CN135" s="1247"/>
      <c r="CO135" s="1247"/>
      <c r="CP135" s="1247"/>
      <c r="CQ135" s="1247"/>
      <c r="CR135" s="1247"/>
      <c r="CS135" s="1247"/>
      <c r="CT135" s="1247"/>
      <c r="CU135" s="1247"/>
      <c r="CV135" s="1247"/>
      <c r="CW135" s="1247"/>
      <c r="CX135" s="1247"/>
      <c r="CY135" s="1247"/>
      <c r="CZ135" s="1247"/>
      <c r="DA135" s="1247"/>
      <c r="DB135" s="1247"/>
      <c r="DC135" s="1247"/>
      <c r="DD135" s="1247"/>
      <c r="DE135" s="1247"/>
      <c r="DF135" s="1247"/>
      <c r="DG135" s="1247"/>
      <c r="DH135" s="1247"/>
      <c r="DI135" s="1247"/>
      <c r="DJ135" s="1247"/>
      <c r="DK135" s="1247"/>
      <c r="DL135" s="1247"/>
      <c r="DM135" s="1247"/>
      <c r="DN135" s="1247"/>
      <c r="DO135" s="1247"/>
      <c r="DP135" s="1247"/>
      <c r="DQ135" s="1247"/>
      <c r="DR135" s="1247"/>
      <c r="DS135" s="1247"/>
      <c r="DT135" s="1247"/>
      <c r="DU135" s="1247"/>
      <c r="DV135" s="1247"/>
      <c r="DW135" s="1247"/>
      <c r="DX135" s="1247"/>
      <c r="DY135" s="1247"/>
      <c r="DZ135" s="1247"/>
      <c r="EA135" s="1247"/>
      <c r="EB135" s="1247"/>
      <c r="EC135" s="1247"/>
      <c r="ED135" s="1247"/>
      <c r="EE135" s="1247"/>
      <c r="EF135" s="1247"/>
      <c r="EG135" s="1247"/>
      <c r="EH135" s="1247"/>
      <c r="EI135" s="1247"/>
      <c r="EJ135" s="1247"/>
      <c r="EK135" s="1247"/>
      <c r="EL135" s="1247"/>
      <c r="EM135" s="1247"/>
      <c r="EN135" s="1247"/>
      <c r="EO135" s="1247"/>
      <c r="EP135" s="1247"/>
      <c r="EQ135" s="1247"/>
      <c r="ER135" s="1247"/>
      <c r="ES135" s="1247"/>
      <c r="ET135" s="1247"/>
      <c r="EU135" s="1247"/>
      <c r="EV135" s="1247"/>
      <c r="EW135" s="1247"/>
      <c r="EX135" s="1247"/>
      <c r="EY135" s="1247"/>
      <c r="EZ135" s="1247"/>
      <c r="FA135" s="1247"/>
      <c r="FB135" s="1247"/>
      <c r="FC135" s="1247"/>
      <c r="FD135" s="1247"/>
      <c r="FE135" s="1247"/>
      <c r="FF135" s="1247"/>
      <c r="FG135" s="1247"/>
      <c r="FJ135" s="1452">
        <f t="shared" si="31"/>
        <v>0</v>
      </c>
      <c r="FK135" s="1452">
        <f t="shared" si="32"/>
        <v>0</v>
      </c>
    </row>
    <row r="136" spans="1:167" x14ac:dyDescent="0.2">
      <c r="A136" s="436"/>
      <c r="B136" s="437"/>
      <c r="C136" s="439"/>
      <c r="D136" s="439"/>
      <c r="E136" s="437"/>
      <c r="F136" s="440"/>
      <c r="G136" s="440"/>
      <c r="H136" s="440"/>
      <c r="I136" s="440"/>
      <c r="J136" s="440"/>
      <c r="K136" s="440"/>
      <c r="L136" s="440"/>
      <c r="M136" s="440"/>
      <c r="N136" s="441"/>
      <c r="O136" s="441"/>
      <c r="P136" s="440"/>
      <c r="Q136" s="442"/>
      <c r="R136" s="443"/>
      <c r="S136" s="444"/>
      <c r="T136" s="886"/>
      <c r="U136" s="445"/>
      <c r="V136" s="445"/>
      <c r="W136" s="445"/>
      <c r="X136" s="165"/>
      <c r="Y136" s="445"/>
      <c r="Z136" s="1136"/>
      <c r="AA136" s="445"/>
      <c r="AB136" s="1131"/>
      <c r="AC136" s="445"/>
      <c r="AD136" s="1131"/>
      <c r="AE136" s="445"/>
      <c r="AF136" s="1131"/>
      <c r="AG136" s="445"/>
      <c r="AH136" s="1136"/>
      <c r="AI136" s="445"/>
      <c r="AJ136" s="1136"/>
      <c r="AK136" s="445"/>
      <c r="AL136" s="445"/>
      <c r="AM136" s="445"/>
      <c r="AN136" s="445"/>
      <c r="AO136" s="445"/>
      <c r="AP136" s="445"/>
      <c r="AQ136" s="445"/>
      <c r="AR136" s="445"/>
      <c r="AS136" s="445"/>
      <c r="AT136" s="165"/>
      <c r="AU136" s="1087"/>
      <c r="AV136" s="127"/>
      <c r="AW136" s="1134"/>
      <c r="AX136" s="1091"/>
      <c r="AY136" s="1131"/>
      <c r="AZ136" s="445"/>
      <c r="BA136" s="1131"/>
      <c r="BB136" s="445"/>
      <c r="BC136" s="445"/>
      <c r="BD136" s="445"/>
      <c r="BE136" s="445"/>
      <c r="BF136" s="445"/>
      <c r="BG136" s="445"/>
      <c r="BH136" s="437"/>
      <c r="BI136" s="445"/>
      <c r="BJ136" s="1084"/>
      <c r="BK136" s="483">
        <f t="shared" si="19"/>
        <v>0</v>
      </c>
      <c r="BL136" s="484">
        <f t="shared" si="20"/>
        <v>0</v>
      </c>
      <c r="BM136" s="485">
        <f t="shared" si="21"/>
        <v>0</v>
      </c>
      <c r="BN136" s="464"/>
      <c r="BO136" s="464"/>
      <c r="BP136" s="127"/>
      <c r="BQ136" s="1496">
        <f t="shared" si="22"/>
        <v>0</v>
      </c>
      <c r="BR136" s="1496">
        <f t="shared" si="23"/>
        <v>0</v>
      </c>
      <c r="BS136" s="280"/>
      <c r="BT136" s="281"/>
      <c r="BU136" s="281"/>
      <c r="BV136" s="446"/>
      <c r="BW136" s="1497">
        <f t="shared" si="24"/>
        <v>0</v>
      </c>
      <c r="BX136" s="1497">
        <f t="shared" si="25"/>
        <v>0</v>
      </c>
      <c r="BY136" s="1497">
        <f t="shared" si="26"/>
        <v>0</v>
      </c>
      <c r="BZ136" s="1497">
        <f t="shared" si="27"/>
        <v>0</v>
      </c>
      <c r="CA136" s="1497">
        <f t="shared" si="28"/>
        <v>0</v>
      </c>
      <c r="CB136" s="1497">
        <f t="shared" si="29"/>
        <v>0</v>
      </c>
      <c r="CD136" s="1450" t="str">
        <f t="shared" si="30"/>
        <v/>
      </c>
      <c r="CF136" s="1247"/>
      <c r="CG136" s="1247"/>
      <c r="CH136" s="1247"/>
      <c r="CI136" s="1247"/>
      <c r="CJ136" s="1247"/>
      <c r="CK136" s="1247"/>
      <c r="CL136" s="1247"/>
      <c r="CM136" s="1247"/>
      <c r="CN136" s="1247"/>
      <c r="CO136" s="1247"/>
      <c r="CP136" s="1247"/>
      <c r="CQ136" s="1247"/>
      <c r="CR136" s="1247"/>
      <c r="CS136" s="1247"/>
      <c r="CT136" s="1247"/>
      <c r="CU136" s="1247"/>
      <c r="CV136" s="1247"/>
      <c r="CW136" s="1247"/>
      <c r="CX136" s="1247"/>
      <c r="CY136" s="1247"/>
      <c r="CZ136" s="1247"/>
      <c r="DA136" s="1247"/>
      <c r="DB136" s="1247"/>
      <c r="DC136" s="1247"/>
      <c r="DD136" s="1247"/>
      <c r="DE136" s="1247"/>
      <c r="DF136" s="1247"/>
      <c r="DG136" s="1247"/>
      <c r="DH136" s="1247"/>
      <c r="DI136" s="1247"/>
      <c r="DJ136" s="1247"/>
      <c r="DK136" s="1247"/>
      <c r="DL136" s="1247"/>
      <c r="DM136" s="1247"/>
      <c r="DN136" s="1247"/>
      <c r="DO136" s="1247"/>
      <c r="DP136" s="1247"/>
      <c r="DQ136" s="1247"/>
      <c r="DR136" s="1247"/>
      <c r="DS136" s="1247"/>
      <c r="DT136" s="1247"/>
      <c r="DU136" s="1247"/>
      <c r="DV136" s="1247"/>
      <c r="DW136" s="1247"/>
      <c r="DX136" s="1247"/>
      <c r="DY136" s="1247"/>
      <c r="DZ136" s="1247"/>
      <c r="EA136" s="1247"/>
      <c r="EB136" s="1247"/>
      <c r="EC136" s="1247"/>
      <c r="ED136" s="1247"/>
      <c r="EE136" s="1247"/>
      <c r="EF136" s="1247"/>
      <c r="EG136" s="1247"/>
      <c r="EH136" s="1247"/>
      <c r="EI136" s="1247"/>
      <c r="EJ136" s="1247"/>
      <c r="EK136" s="1247"/>
      <c r="EL136" s="1247"/>
      <c r="EM136" s="1247"/>
      <c r="EN136" s="1247"/>
      <c r="EO136" s="1247"/>
      <c r="EP136" s="1247"/>
      <c r="EQ136" s="1247"/>
      <c r="ER136" s="1247"/>
      <c r="ES136" s="1247"/>
      <c r="ET136" s="1247"/>
      <c r="EU136" s="1247"/>
      <c r="EV136" s="1247"/>
      <c r="EW136" s="1247"/>
      <c r="EX136" s="1247"/>
      <c r="EY136" s="1247"/>
      <c r="EZ136" s="1247"/>
      <c r="FA136" s="1247"/>
      <c r="FB136" s="1247"/>
      <c r="FC136" s="1247"/>
      <c r="FD136" s="1247"/>
      <c r="FE136" s="1247"/>
      <c r="FF136" s="1247"/>
      <c r="FG136" s="1247"/>
      <c r="FJ136" s="1452">
        <f t="shared" si="31"/>
        <v>0</v>
      </c>
      <c r="FK136" s="1452">
        <f t="shared" si="32"/>
        <v>0</v>
      </c>
    </row>
    <row r="137" spans="1:167" x14ac:dyDescent="0.2">
      <c r="A137" s="436"/>
      <c r="B137" s="437"/>
      <c r="C137" s="439"/>
      <c r="D137" s="439"/>
      <c r="E137" s="437"/>
      <c r="F137" s="440"/>
      <c r="G137" s="440"/>
      <c r="H137" s="440"/>
      <c r="I137" s="440"/>
      <c r="J137" s="440"/>
      <c r="K137" s="440"/>
      <c r="L137" s="440"/>
      <c r="M137" s="440"/>
      <c r="N137" s="441"/>
      <c r="O137" s="441"/>
      <c r="P137" s="440"/>
      <c r="Q137" s="442"/>
      <c r="R137" s="443"/>
      <c r="S137" s="444"/>
      <c r="T137" s="886"/>
      <c r="U137" s="445"/>
      <c r="V137" s="445"/>
      <c r="W137" s="445"/>
      <c r="X137" s="165"/>
      <c r="Y137" s="445"/>
      <c r="Z137" s="1136"/>
      <c r="AA137" s="445"/>
      <c r="AB137" s="1131"/>
      <c r="AC137" s="445"/>
      <c r="AD137" s="1131"/>
      <c r="AE137" s="445"/>
      <c r="AF137" s="1131"/>
      <c r="AG137" s="445"/>
      <c r="AH137" s="1136"/>
      <c r="AI137" s="445"/>
      <c r="AJ137" s="1136"/>
      <c r="AK137" s="445"/>
      <c r="AL137" s="445"/>
      <c r="AM137" s="445"/>
      <c r="AN137" s="445"/>
      <c r="AO137" s="445"/>
      <c r="AP137" s="445"/>
      <c r="AQ137" s="445"/>
      <c r="AR137" s="445"/>
      <c r="AS137" s="445"/>
      <c r="AT137" s="165"/>
      <c r="AU137" s="1087"/>
      <c r="AV137" s="127"/>
      <c r="AW137" s="1134"/>
      <c r="AX137" s="1091"/>
      <c r="AY137" s="1131"/>
      <c r="AZ137" s="445"/>
      <c r="BA137" s="1131"/>
      <c r="BB137" s="445"/>
      <c r="BC137" s="445"/>
      <c r="BD137" s="445"/>
      <c r="BE137" s="445"/>
      <c r="BF137" s="445"/>
      <c r="BG137" s="445"/>
      <c r="BH137" s="437"/>
      <c r="BI137" s="445"/>
      <c r="BJ137" s="1084"/>
      <c r="BK137" s="483">
        <f t="shared" si="19"/>
        <v>0</v>
      </c>
      <c r="BL137" s="484">
        <f t="shared" si="20"/>
        <v>0</v>
      </c>
      <c r="BM137" s="485">
        <f t="shared" si="21"/>
        <v>0</v>
      </c>
      <c r="BN137" s="464"/>
      <c r="BO137" s="464"/>
      <c r="BP137" s="127"/>
      <c r="BQ137" s="1496">
        <f t="shared" si="22"/>
        <v>0</v>
      </c>
      <c r="BR137" s="1496">
        <f t="shared" si="23"/>
        <v>0</v>
      </c>
      <c r="BS137" s="280"/>
      <c r="BT137" s="281"/>
      <c r="BU137" s="281"/>
      <c r="BV137" s="446"/>
      <c r="BW137" s="1497">
        <f t="shared" si="24"/>
        <v>0</v>
      </c>
      <c r="BX137" s="1497">
        <f t="shared" si="25"/>
        <v>0</v>
      </c>
      <c r="BY137" s="1497">
        <f t="shared" si="26"/>
        <v>0</v>
      </c>
      <c r="BZ137" s="1497">
        <f t="shared" si="27"/>
        <v>0</v>
      </c>
      <c r="CA137" s="1497">
        <f t="shared" si="28"/>
        <v>0</v>
      </c>
      <c r="CB137" s="1497">
        <f t="shared" si="29"/>
        <v>0</v>
      </c>
      <c r="CD137" s="1450" t="str">
        <f t="shared" si="30"/>
        <v/>
      </c>
      <c r="CF137" s="1247"/>
      <c r="CG137" s="1247"/>
      <c r="CH137" s="1247"/>
      <c r="CI137" s="1247"/>
      <c r="CJ137" s="1247"/>
      <c r="CK137" s="1247"/>
      <c r="CL137" s="1247"/>
      <c r="CM137" s="1247"/>
      <c r="CN137" s="1247"/>
      <c r="CO137" s="1247"/>
      <c r="CP137" s="1247"/>
      <c r="CQ137" s="1247"/>
      <c r="CR137" s="1247"/>
      <c r="CS137" s="1247"/>
      <c r="CT137" s="1247"/>
      <c r="CU137" s="1247"/>
      <c r="CV137" s="1247"/>
      <c r="CW137" s="1247"/>
      <c r="CX137" s="1247"/>
      <c r="CY137" s="1247"/>
      <c r="CZ137" s="1247"/>
      <c r="DA137" s="1247"/>
      <c r="DB137" s="1247"/>
      <c r="DC137" s="1247"/>
      <c r="DD137" s="1247"/>
      <c r="DE137" s="1247"/>
      <c r="DF137" s="1247"/>
      <c r="DG137" s="1247"/>
      <c r="DH137" s="1247"/>
      <c r="DI137" s="1247"/>
      <c r="DJ137" s="1247"/>
      <c r="DK137" s="1247"/>
      <c r="DL137" s="1247"/>
      <c r="DM137" s="1247"/>
      <c r="DN137" s="1247"/>
      <c r="DO137" s="1247"/>
      <c r="DP137" s="1247"/>
      <c r="DQ137" s="1247"/>
      <c r="DR137" s="1247"/>
      <c r="DS137" s="1247"/>
      <c r="DT137" s="1247"/>
      <c r="DU137" s="1247"/>
      <c r="DV137" s="1247"/>
      <c r="DW137" s="1247"/>
      <c r="DX137" s="1247"/>
      <c r="DY137" s="1247"/>
      <c r="DZ137" s="1247"/>
      <c r="EA137" s="1247"/>
      <c r="EB137" s="1247"/>
      <c r="EC137" s="1247"/>
      <c r="ED137" s="1247"/>
      <c r="EE137" s="1247"/>
      <c r="EF137" s="1247"/>
      <c r="EG137" s="1247"/>
      <c r="EH137" s="1247"/>
      <c r="EI137" s="1247"/>
      <c r="EJ137" s="1247"/>
      <c r="EK137" s="1247"/>
      <c r="EL137" s="1247"/>
      <c r="EM137" s="1247"/>
      <c r="EN137" s="1247"/>
      <c r="EO137" s="1247"/>
      <c r="EP137" s="1247"/>
      <c r="EQ137" s="1247"/>
      <c r="ER137" s="1247"/>
      <c r="ES137" s="1247"/>
      <c r="ET137" s="1247"/>
      <c r="EU137" s="1247"/>
      <c r="EV137" s="1247"/>
      <c r="EW137" s="1247"/>
      <c r="EX137" s="1247"/>
      <c r="EY137" s="1247"/>
      <c r="EZ137" s="1247"/>
      <c r="FA137" s="1247"/>
      <c r="FB137" s="1247"/>
      <c r="FC137" s="1247"/>
      <c r="FD137" s="1247"/>
      <c r="FE137" s="1247"/>
      <c r="FF137" s="1247"/>
      <c r="FG137" s="1247"/>
      <c r="FJ137" s="1452">
        <f t="shared" si="31"/>
        <v>0</v>
      </c>
      <c r="FK137" s="1452">
        <f t="shared" si="32"/>
        <v>0</v>
      </c>
    </row>
    <row r="138" spans="1:167" x14ac:dyDescent="0.2">
      <c r="A138" s="436"/>
      <c r="B138" s="437"/>
      <c r="C138" s="439"/>
      <c r="D138" s="439"/>
      <c r="E138" s="437"/>
      <c r="F138" s="440"/>
      <c r="G138" s="440"/>
      <c r="H138" s="440"/>
      <c r="I138" s="440"/>
      <c r="J138" s="440"/>
      <c r="K138" s="440"/>
      <c r="L138" s="440"/>
      <c r="M138" s="440"/>
      <c r="N138" s="441"/>
      <c r="O138" s="441"/>
      <c r="P138" s="440"/>
      <c r="Q138" s="442"/>
      <c r="R138" s="443"/>
      <c r="S138" s="444"/>
      <c r="T138" s="886"/>
      <c r="U138" s="445"/>
      <c r="V138" s="445"/>
      <c r="W138" s="445"/>
      <c r="X138" s="165"/>
      <c r="Y138" s="445"/>
      <c r="Z138" s="1136"/>
      <c r="AA138" s="445"/>
      <c r="AB138" s="1131"/>
      <c r="AC138" s="445"/>
      <c r="AD138" s="1131"/>
      <c r="AE138" s="445"/>
      <c r="AF138" s="1131"/>
      <c r="AG138" s="445"/>
      <c r="AH138" s="1136"/>
      <c r="AI138" s="445"/>
      <c r="AJ138" s="1136"/>
      <c r="AK138" s="445"/>
      <c r="AL138" s="445"/>
      <c r="AM138" s="445"/>
      <c r="AN138" s="445"/>
      <c r="AO138" s="445"/>
      <c r="AP138" s="445"/>
      <c r="AQ138" s="445"/>
      <c r="AR138" s="445"/>
      <c r="AS138" s="445"/>
      <c r="AT138" s="165"/>
      <c r="AU138" s="1087"/>
      <c r="AV138" s="127"/>
      <c r="AW138" s="1134"/>
      <c r="AX138" s="1091"/>
      <c r="AY138" s="1131"/>
      <c r="AZ138" s="445"/>
      <c r="BA138" s="1131"/>
      <c r="BB138" s="445"/>
      <c r="BC138" s="445"/>
      <c r="BD138" s="445"/>
      <c r="BE138" s="445"/>
      <c r="BF138" s="445"/>
      <c r="BG138" s="445"/>
      <c r="BH138" s="437"/>
      <c r="BI138" s="445"/>
      <c r="BJ138" s="1084"/>
      <c r="BK138" s="483">
        <f t="shared" si="19"/>
        <v>0</v>
      </c>
      <c r="BL138" s="484">
        <f t="shared" si="20"/>
        <v>0</v>
      </c>
      <c r="BM138" s="485">
        <f t="shared" si="21"/>
        <v>0</v>
      </c>
      <c r="BN138" s="464"/>
      <c r="BO138" s="464"/>
      <c r="BP138" s="127"/>
      <c r="BQ138" s="1496">
        <f t="shared" si="22"/>
        <v>0</v>
      </c>
      <c r="BR138" s="1496">
        <f t="shared" si="23"/>
        <v>0</v>
      </c>
      <c r="BS138" s="280"/>
      <c r="BT138" s="281"/>
      <c r="BU138" s="281"/>
      <c r="BV138" s="446"/>
      <c r="BW138" s="1497">
        <f t="shared" si="24"/>
        <v>0</v>
      </c>
      <c r="BX138" s="1497">
        <f t="shared" si="25"/>
        <v>0</v>
      </c>
      <c r="BY138" s="1497">
        <f t="shared" si="26"/>
        <v>0</v>
      </c>
      <c r="BZ138" s="1497">
        <f t="shared" si="27"/>
        <v>0</v>
      </c>
      <c r="CA138" s="1497">
        <f t="shared" si="28"/>
        <v>0</v>
      </c>
      <c r="CB138" s="1497">
        <f t="shared" si="29"/>
        <v>0</v>
      </c>
      <c r="CD138" s="1450" t="str">
        <f t="shared" si="30"/>
        <v/>
      </c>
      <c r="CF138" s="1247"/>
      <c r="CG138" s="1247"/>
      <c r="CH138" s="1247"/>
      <c r="CI138" s="1247"/>
      <c r="CJ138" s="1247"/>
      <c r="CK138" s="1247"/>
      <c r="CL138" s="1247"/>
      <c r="CM138" s="1247"/>
      <c r="CN138" s="1247"/>
      <c r="CO138" s="1247"/>
      <c r="CP138" s="1247"/>
      <c r="CQ138" s="1247"/>
      <c r="CR138" s="1247"/>
      <c r="CS138" s="1247"/>
      <c r="CT138" s="1247"/>
      <c r="CU138" s="1247"/>
      <c r="CV138" s="1247"/>
      <c r="CW138" s="1247"/>
      <c r="CX138" s="1247"/>
      <c r="CY138" s="1247"/>
      <c r="CZ138" s="1247"/>
      <c r="DA138" s="1247"/>
      <c r="DB138" s="1247"/>
      <c r="DC138" s="1247"/>
      <c r="DD138" s="1247"/>
      <c r="DE138" s="1247"/>
      <c r="DF138" s="1247"/>
      <c r="DG138" s="1247"/>
      <c r="DH138" s="1247"/>
      <c r="DI138" s="1247"/>
      <c r="DJ138" s="1247"/>
      <c r="DK138" s="1247"/>
      <c r="DL138" s="1247"/>
      <c r="DM138" s="1247"/>
      <c r="DN138" s="1247"/>
      <c r="DO138" s="1247"/>
      <c r="DP138" s="1247"/>
      <c r="DQ138" s="1247"/>
      <c r="DR138" s="1247"/>
      <c r="DS138" s="1247"/>
      <c r="DT138" s="1247"/>
      <c r="DU138" s="1247"/>
      <c r="DV138" s="1247"/>
      <c r="DW138" s="1247"/>
      <c r="DX138" s="1247"/>
      <c r="DY138" s="1247"/>
      <c r="DZ138" s="1247"/>
      <c r="EA138" s="1247"/>
      <c r="EB138" s="1247"/>
      <c r="EC138" s="1247"/>
      <c r="ED138" s="1247"/>
      <c r="EE138" s="1247"/>
      <c r="EF138" s="1247"/>
      <c r="EG138" s="1247"/>
      <c r="EH138" s="1247"/>
      <c r="EI138" s="1247"/>
      <c r="EJ138" s="1247"/>
      <c r="EK138" s="1247"/>
      <c r="EL138" s="1247"/>
      <c r="EM138" s="1247"/>
      <c r="EN138" s="1247"/>
      <c r="EO138" s="1247"/>
      <c r="EP138" s="1247"/>
      <c r="EQ138" s="1247"/>
      <c r="ER138" s="1247"/>
      <c r="ES138" s="1247"/>
      <c r="ET138" s="1247"/>
      <c r="EU138" s="1247"/>
      <c r="EV138" s="1247"/>
      <c r="EW138" s="1247"/>
      <c r="EX138" s="1247"/>
      <c r="EY138" s="1247"/>
      <c r="EZ138" s="1247"/>
      <c r="FA138" s="1247"/>
      <c r="FB138" s="1247"/>
      <c r="FC138" s="1247"/>
      <c r="FD138" s="1247"/>
      <c r="FE138" s="1247"/>
      <c r="FF138" s="1247"/>
      <c r="FG138" s="1247"/>
      <c r="FJ138" s="1452">
        <f t="shared" si="31"/>
        <v>0</v>
      </c>
      <c r="FK138" s="1452">
        <f t="shared" si="32"/>
        <v>0</v>
      </c>
    </row>
    <row r="139" spans="1:167" x14ac:dyDescent="0.2">
      <c r="A139" s="436"/>
      <c r="B139" s="437"/>
      <c r="C139" s="439"/>
      <c r="D139" s="439"/>
      <c r="E139" s="437"/>
      <c r="F139" s="440"/>
      <c r="G139" s="440"/>
      <c r="H139" s="440"/>
      <c r="I139" s="440"/>
      <c r="J139" s="440"/>
      <c r="K139" s="440"/>
      <c r="L139" s="440"/>
      <c r="M139" s="440"/>
      <c r="N139" s="441"/>
      <c r="O139" s="441"/>
      <c r="P139" s="440"/>
      <c r="Q139" s="442"/>
      <c r="R139" s="443"/>
      <c r="S139" s="444"/>
      <c r="T139" s="886"/>
      <c r="U139" s="445"/>
      <c r="V139" s="445"/>
      <c r="W139" s="445"/>
      <c r="X139" s="165"/>
      <c r="Y139" s="445"/>
      <c r="Z139" s="1136"/>
      <c r="AA139" s="445"/>
      <c r="AB139" s="1131"/>
      <c r="AC139" s="445"/>
      <c r="AD139" s="1131"/>
      <c r="AE139" s="445"/>
      <c r="AF139" s="1131"/>
      <c r="AG139" s="445"/>
      <c r="AH139" s="1136"/>
      <c r="AI139" s="445"/>
      <c r="AJ139" s="1136"/>
      <c r="AK139" s="445"/>
      <c r="AL139" s="445"/>
      <c r="AM139" s="445"/>
      <c r="AN139" s="445"/>
      <c r="AO139" s="445"/>
      <c r="AP139" s="445"/>
      <c r="AQ139" s="445"/>
      <c r="AR139" s="445"/>
      <c r="AS139" s="445"/>
      <c r="AT139" s="165"/>
      <c r="AU139" s="1087"/>
      <c r="AV139" s="127"/>
      <c r="AW139" s="1134"/>
      <c r="AX139" s="1091"/>
      <c r="AY139" s="1131"/>
      <c r="AZ139" s="445"/>
      <c r="BA139" s="1131"/>
      <c r="BB139" s="445"/>
      <c r="BC139" s="445"/>
      <c r="BD139" s="445"/>
      <c r="BE139" s="445"/>
      <c r="BF139" s="445"/>
      <c r="BG139" s="445"/>
      <c r="BH139" s="437"/>
      <c r="BI139" s="445"/>
      <c r="BJ139" s="1084"/>
      <c r="BK139" s="483">
        <f t="shared" si="19"/>
        <v>0</v>
      </c>
      <c r="BL139" s="484">
        <f t="shared" si="20"/>
        <v>0</v>
      </c>
      <c r="BM139" s="485">
        <f t="shared" si="21"/>
        <v>0</v>
      </c>
      <c r="BN139" s="464"/>
      <c r="BO139" s="464"/>
      <c r="BP139" s="127"/>
      <c r="BQ139" s="1496">
        <f t="shared" si="22"/>
        <v>0</v>
      </c>
      <c r="BR139" s="1496">
        <f t="shared" si="23"/>
        <v>0</v>
      </c>
      <c r="BS139" s="280"/>
      <c r="BT139" s="281"/>
      <c r="BU139" s="281"/>
      <c r="BV139" s="446"/>
      <c r="BW139" s="1497">
        <f t="shared" si="24"/>
        <v>0</v>
      </c>
      <c r="BX139" s="1497">
        <f t="shared" si="25"/>
        <v>0</v>
      </c>
      <c r="BY139" s="1497">
        <f t="shared" si="26"/>
        <v>0</v>
      </c>
      <c r="BZ139" s="1497">
        <f t="shared" si="27"/>
        <v>0</v>
      </c>
      <c r="CA139" s="1497">
        <f t="shared" si="28"/>
        <v>0</v>
      </c>
      <c r="CB139" s="1497">
        <f t="shared" si="29"/>
        <v>0</v>
      </c>
      <c r="CD139" s="1450" t="str">
        <f t="shared" si="30"/>
        <v/>
      </c>
      <c r="CF139" s="1247"/>
      <c r="CG139" s="1247"/>
      <c r="CH139" s="1247"/>
      <c r="CI139" s="1247"/>
      <c r="CJ139" s="1247"/>
      <c r="CK139" s="1247"/>
      <c r="CL139" s="1247"/>
      <c r="CM139" s="1247"/>
      <c r="CN139" s="1247"/>
      <c r="CO139" s="1247"/>
      <c r="CP139" s="1247"/>
      <c r="CQ139" s="1247"/>
      <c r="CR139" s="1247"/>
      <c r="CS139" s="1247"/>
      <c r="CT139" s="1247"/>
      <c r="CU139" s="1247"/>
      <c r="CV139" s="1247"/>
      <c r="CW139" s="1247"/>
      <c r="CX139" s="1247"/>
      <c r="CY139" s="1247"/>
      <c r="CZ139" s="1247"/>
      <c r="DA139" s="1247"/>
      <c r="DB139" s="1247"/>
      <c r="DC139" s="1247"/>
      <c r="DD139" s="1247"/>
      <c r="DE139" s="1247"/>
      <c r="DF139" s="1247"/>
      <c r="DG139" s="1247"/>
      <c r="DH139" s="1247"/>
      <c r="DI139" s="1247"/>
      <c r="DJ139" s="1247"/>
      <c r="DK139" s="1247"/>
      <c r="DL139" s="1247"/>
      <c r="DM139" s="1247"/>
      <c r="DN139" s="1247"/>
      <c r="DO139" s="1247"/>
      <c r="DP139" s="1247"/>
      <c r="DQ139" s="1247"/>
      <c r="DR139" s="1247"/>
      <c r="DS139" s="1247"/>
      <c r="DT139" s="1247"/>
      <c r="DU139" s="1247"/>
      <c r="DV139" s="1247"/>
      <c r="DW139" s="1247"/>
      <c r="DX139" s="1247"/>
      <c r="DY139" s="1247"/>
      <c r="DZ139" s="1247"/>
      <c r="EA139" s="1247"/>
      <c r="EB139" s="1247"/>
      <c r="EC139" s="1247"/>
      <c r="ED139" s="1247"/>
      <c r="EE139" s="1247"/>
      <c r="EF139" s="1247"/>
      <c r="EG139" s="1247"/>
      <c r="EH139" s="1247"/>
      <c r="EI139" s="1247"/>
      <c r="EJ139" s="1247"/>
      <c r="EK139" s="1247"/>
      <c r="EL139" s="1247"/>
      <c r="EM139" s="1247"/>
      <c r="EN139" s="1247"/>
      <c r="EO139" s="1247"/>
      <c r="EP139" s="1247"/>
      <c r="EQ139" s="1247"/>
      <c r="ER139" s="1247"/>
      <c r="ES139" s="1247"/>
      <c r="ET139" s="1247"/>
      <c r="EU139" s="1247"/>
      <c r="EV139" s="1247"/>
      <c r="EW139" s="1247"/>
      <c r="EX139" s="1247"/>
      <c r="EY139" s="1247"/>
      <c r="EZ139" s="1247"/>
      <c r="FA139" s="1247"/>
      <c r="FB139" s="1247"/>
      <c r="FC139" s="1247"/>
      <c r="FD139" s="1247"/>
      <c r="FE139" s="1247"/>
      <c r="FF139" s="1247"/>
      <c r="FG139" s="1247"/>
      <c r="FJ139" s="1452">
        <f t="shared" si="31"/>
        <v>0</v>
      </c>
      <c r="FK139" s="1452">
        <f t="shared" si="32"/>
        <v>0</v>
      </c>
    </row>
    <row r="140" spans="1:167" x14ac:dyDescent="0.2">
      <c r="A140" s="436"/>
      <c r="B140" s="437"/>
      <c r="C140" s="439"/>
      <c r="D140" s="439"/>
      <c r="E140" s="437"/>
      <c r="F140" s="440"/>
      <c r="G140" s="440"/>
      <c r="H140" s="440"/>
      <c r="I140" s="440"/>
      <c r="J140" s="440"/>
      <c r="K140" s="440"/>
      <c r="L140" s="440"/>
      <c r="M140" s="440"/>
      <c r="N140" s="441"/>
      <c r="O140" s="441"/>
      <c r="P140" s="440"/>
      <c r="Q140" s="442"/>
      <c r="R140" s="443"/>
      <c r="S140" s="444"/>
      <c r="T140" s="886"/>
      <c r="U140" s="445"/>
      <c r="V140" s="445"/>
      <c r="W140" s="445"/>
      <c r="X140" s="165"/>
      <c r="Y140" s="445"/>
      <c r="Z140" s="1136"/>
      <c r="AA140" s="445"/>
      <c r="AB140" s="1131"/>
      <c r="AC140" s="445"/>
      <c r="AD140" s="1131"/>
      <c r="AE140" s="445"/>
      <c r="AF140" s="1131"/>
      <c r="AG140" s="445"/>
      <c r="AH140" s="1136"/>
      <c r="AI140" s="445"/>
      <c r="AJ140" s="1136"/>
      <c r="AK140" s="445"/>
      <c r="AL140" s="445"/>
      <c r="AM140" s="445"/>
      <c r="AN140" s="445"/>
      <c r="AO140" s="445"/>
      <c r="AP140" s="445"/>
      <c r="AQ140" s="445"/>
      <c r="AR140" s="445"/>
      <c r="AS140" s="445"/>
      <c r="AT140" s="165"/>
      <c r="AU140" s="1087"/>
      <c r="AV140" s="127"/>
      <c r="AW140" s="1134"/>
      <c r="AX140" s="1091"/>
      <c r="AY140" s="1131"/>
      <c r="AZ140" s="445"/>
      <c r="BA140" s="1131"/>
      <c r="BB140" s="445"/>
      <c r="BC140" s="445"/>
      <c r="BD140" s="445"/>
      <c r="BE140" s="445"/>
      <c r="BF140" s="445"/>
      <c r="BG140" s="445"/>
      <c r="BH140" s="437"/>
      <c r="BI140" s="445"/>
      <c r="BJ140" s="1084"/>
      <c r="BK140" s="483">
        <f t="shared" si="19"/>
        <v>0</v>
      </c>
      <c r="BL140" s="484">
        <f t="shared" si="20"/>
        <v>0</v>
      </c>
      <c r="BM140" s="485">
        <f t="shared" si="21"/>
        <v>0</v>
      </c>
      <c r="BN140" s="464"/>
      <c r="BO140" s="464"/>
      <c r="BP140" s="127"/>
      <c r="BQ140" s="1496">
        <f t="shared" si="22"/>
        <v>0</v>
      </c>
      <c r="BR140" s="1496">
        <f t="shared" si="23"/>
        <v>0</v>
      </c>
      <c r="BS140" s="280"/>
      <c r="BT140" s="281"/>
      <c r="BU140" s="281"/>
      <c r="BV140" s="446"/>
      <c r="BW140" s="1497">
        <f t="shared" si="24"/>
        <v>0</v>
      </c>
      <c r="BX140" s="1497">
        <f t="shared" si="25"/>
        <v>0</v>
      </c>
      <c r="BY140" s="1497">
        <f t="shared" si="26"/>
        <v>0</v>
      </c>
      <c r="BZ140" s="1497">
        <f t="shared" si="27"/>
        <v>0</v>
      </c>
      <c r="CA140" s="1497">
        <f t="shared" si="28"/>
        <v>0</v>
      </c>
      <c r="CB140" s="1497">
        <f t="shared" si="29"/>
        <v>0</v>
      </c>
      <c r="CD140" s="1450" t="str">
        <f t="shared" si="30"/>
        <v/>
      </c>
      <c r="CF140" s="1247"/>
      <c r="CG140" s="1247"/>
      <c r="CH140" s="1247"/>
      <c r="CI140" s="1247"/>
      <c r="CJ140" s="1247"/>
      <c r="CK140" s="1247"/>
      <c r="CL140" s="1247"/>
      <c r="CM140" s="1247"/>
      <c r="CN140" s="1247"/>
      <c r="CO140" s="1247"/>
      <c r="CP140" s="1247"/>
      <c r="CQ140" s="1247"/>
      <c r="CR140" s="1247"/>
      <c r="CS140" s="1247"/>
      <c r="CT140" s="1247"/>
      <c r="CU140" s="1247"/>
      <c r="CV140" s="1247"/>
      <c r="CW140" s="1247"/>
      <c r="CX140" s="1247"/>
      <c r="CY140" s="1247"/>
      <c r="CZ140" s="1247"/>
      <c r="DA140" s="1247"/>
      <c r="DB140" s="1247"/>
      <c r="DC140" s="1247"/>
      <c r="DD140" s="1247"/>
      <c r="DE140" s="1247"/>
      <c r="DF140" s="1247"/>
      <c r="DG140" s="1247"/>
      <c r="DH140" s="1247"/>
      <c r="DI140" s="1247"/>
      <c r="DJ140" s="1247"/>
      <c r="DK140" s="1247"/>
      <c r="DL140" s="1247"/>
      <c r="DM140" s="1247"/>
      <c r="DN140" s="1247"/>
      <c r="DO140" s="1247"/>
      <c r="DP140" s="1247"/>
      <c r="DQ140" s="1247"/>
      <c r="DR140" s="1247"/>
      <c r="DS140" s="1247"/>
      <c r="DT140" s="1247"/>
      <c r="DU140" s="1247"/>
      <c r="DV140" s="1247"/>
      <c r="DW140" s="1247"/>
      <c r="DX140" s="1247"/>
      <c r="DY140" s="1247"/>
      <c r="DZ140" s="1247"/>
      <c r="EA140" s="1247"/>
      <c r="EB140" s="1247"/>
      <c r="EC140" s="1247"/>
      <c r="ED140" s="1247"/>
      <c r="EE140" s="1247"/>
      <c r="EF140" s="1247"/>
      <c r="EG140" s="1247"/>
      <c r="EH140" s="1247"/>
      <c r="EI140" s="1247"/>
      <c r="EJ140" s="1247"/>
      <c r="EK140" s="1247"/>
      <c r="EL140" s="1247"/>
      <c r="EM140" s="1247"/>
      <c r="EN140" s="1247"/>
      <c r="EO140" s="1247"/>
      <c r="EP140" s="1247"/>
      <c r="EQ140" s="1247"/>
      <c r="ER140" s="1247"/>
      <c r="ES140" s="1247"/>
      <c r="ET140" s="1247"/>
      <c r="EU140" s="1247"/>
      <c r="EV140" s="1247"/>
      <c r="EW140" s="1247"/>
      <c r="EX140" s="1247"/>
      <c r="EY140" s="1247"/>
      <c r="EZ140" s="1247"/>
      <c r="FA140" s="1247"/>
      <c r="FB140" s="1247"/>
      <c r="FC140" s="1247"/>
      <c r="FD140" s="1247"/>
      <c r="FE140" s="1247"/>
      <c r="FF140" s="1247"/>
      <c r="FG140" s="1247"/>
      <c r="FJ140" s="1452">
        <f t="shared" si="31"/>
        <v>0</v>
      </c>
      <c r="FK140" s="1452">
        <f t="shared" si="32"/>
        <v>0</v>
      </c>
    </row>
    <row r="141" spans="1:167" x14ac:dyDescent="0.2">
      <c r="A141" s="436"/>
      <c r="B141" s="437"/>
      <c r="C141" s="439"/>
      <c r="D141" s="439"/>
      <c r="E141" s="437"/>
      <c r="F141" s="440"/>
      <c r="G141" s="440"/>
      <c r="H141" s="440"/>
      <c r="I141" s="440"/>
      <c r="J141" s="440"/>
      <c r="K141" s="440"/>
      <c r="L141" s="440"/>
      <c r="M141" s="440"/>
      <c r="N141" s="441"/>
      <c r="O141" s="441"/>
      <c r="P141" s="440"/>
      <c r="Q141" s="442"/>
      <c r="R141" s="443"/>
      <c r="S141" s="444"/>
      <c r="T141" s="886"/>
      <c r="U141" s="445"/>
      <c r="V141" s="445"/>
      <c r="W141" s="445"/>
      <c r="X141" s="165"/>
      <c r="Y141" s="445"/>
      <c r="Z141" s="1136"/>
      <c r="AA141" s="445"/>
      <c r="AB141" s="1131"/>
      <c r="AC141" s="445"/>
      <c r="AD141" s="1131"/>
      <c r="AE141" s="445"/>
      <c r="AF141" s="1131"/>
      <c r="AG141" s="445"/>
      <c r="AH141" s="1136"/>
      <c r="AI141" s="445"/>
      <c r="AJ141" s="1136"/>
      <c r="AK141" s="445"/>
      <c r="AL141" s="445"/>
      <c r="AM141" s="445"/>
      <c r="AN141" s="445"/>
      <c r="AO141" s="445"/>
      <c r="AP141" s="445"/>
      <c r="AQ141" s="445"/>
      <c r="AR141" s="445"/>
      <c r="AS141" s="445"/>
      <c r="AT141" s="165"/>
      <c r="AU141" s="1087"/>
      <c r="AV141" s="127"/>
      <c r="AW141" s="1134"/>
      <c r="AX141" s="1091"/>
      <c r="AY141" s="1131"/>
      <c r="AZ141" s="445"/>
      <c r="BA141" s="1131"/>
      <c r="BB141" s="445"/>
      <c r="BC141" s="445"/>
      <c r="BD141" s="445"/>
      <c r="BE141" s="445"/>
      <c r="BF141" s="445"/>
      <c r="BG141" s="445"/>
      <c r="BH141" s="437"/>
      <c r="BI141" s="445"/>
      <c r="BJ141" s="1084"/>
      <c r="BK141" s="483">
        <f t="shared" si="19"/>
        <v>0</v>
      </c>
      <c r="BL141" s="484">
        <f t="shared" si="20"/>
        <v>0</v>
      </c>
      <c r="BM141" s="485">
        <f t="shared" si="21"/>
        <v>0</v>
      </c>
      <c r="BN141" s="464"/>
      <c r="BO141" s="464"/>
      <c r="BP141" s="127"/>
      <c r="BQ141" s="1496">
        <f t="shared" si="22"/>
        <v>0</v>
      </c>
      <c r="BR141" s="1496">
        <f t="shared" si="23"/>
        <v>0</v>
      </c>
      <c r="BS141" s="280"/>
      <c r="BT141" s="281"/>
      <c r="BU141" s="281"/>
      <c r="BV141" s="446"/>
      <c r="BW141" s="1497">
        <f t="shared" si="24"/>
        <v>0</v>
      </c>
      <c r="BX141" s="1497">
        <f t="shared" si="25"/>
        <v>0</v>
      </c>
      <c r="BY141" s="1497">
        <f t="shared" si="26"/>
        <v>0</v>
      </c>
      <c r="BZ141" s="1497">
        <f t="shared" si="27"/>
        <v>0</v>
      </c>
      <c r="CA141" s="1497">
        <f t="shared" si="28"/>
        <v>0</v>
      </c>
      <c r="CB141" s="1497">
        <f t="shared" si="29"/>
        <v>0</v>
      </c>
      <c r="CD141" s="1450" t="str">
        <f t="shared" si="30"/>
        <v/>
      </c>
      <c r="CF141" s="1247"/>
      <c r="CG141" s="1247"/>
      <c r="CH141" s="1247"/>
      <c r="CI141" s="1247"/>
      <c r="CJ141" s="1247"/>
      <c r="CK141" s="1247"/>
      <c r="CL141" s="1247"/>
      <c r="CM141" s="1247"/>
      <c r="CN141" s="1247"/>
      <c r="CO141" s="1247"/>
      <c r="CP141" s="1247"/>
      <c r="CQ141" s="1247"/>
      <c r="CR141" s="1247"/>
      <c r="CS141" s="1247"/>
      <c r="CT141" s="1247"/>
      <c r="CU141" s="1247"/>
      <c r="CV141" s="1247"/>
      <c r="CW141" s="1247"/>
      <c r="CX141" s="1247"/>
      <c r="CY141" s="1247"/>
      <c r="CZ141" s="1247"/>
      <c r="DA141" s="1247"/>
      <c r="DB141" s="1247"/>
      <c r="DC141" s="1247"/>
      <c r="DD141" s="1247"/>
      <c r="DE141" s="1247"/>
      <c r="DF141" s="1247"/>
      <c r="DG141" s="1247"/>
      <c r="DH141" s="1247"/>
      <c r="DI141" s="1247"/>
      <c r="DJ141" s="1247"/>
      <c r="DK141" s="1247"/>
      <c r="DL141" s="1247"/>
      <c r="DM141" s="1247"/>
      <c r="DN141" s="1247"/>
      <c r="DO141" s="1247"/>
      <c r="DP141" s="1247"/>
      <c r="DQ141" s="1247"/>
      <c r="DR141" s="1247"/>
      <c r="DS141" s="1247"/>
      <c r="DT141" s="1247"/>
      <c r="DU141" s="1247"/>
      <c r="DV141" s="1247"/>
      <c r="DW141" s="1247"/>
      <c r="DX141" s="1247"/>
      <c r="DY141" s="1247"/>
      <c r="DZ141" s="1247"/>
      <c r="EA141" s="1247"/>
      <c r="EB141" s="1247"/>
      <c r="EC141" s="1247"/>
      <c r="ED141" s="1247"/>
      <c r="EE141" s="1247"/>
      <c r="EF141" s="1247"/>
      <c r="EG141" s="1247"/>
      <c r="EH141" s="1247"/>
      <c r="EI141" s="1247"/>
      <c r="EJ141" s="1247"/>
      <c r="EK141" s="1247"/>
      <c r="EL141" s="1247"/>
      <c r="EM141" s="1247"/>
      <c r="EN141" s="1247"/>
      <c r="EO141" s="1247"/>
      <c r="EP141" s="1247"/>
      <c r="EQ141" s="1247"/>
      <c r="ER141" s="1247"/>
      <c r="ES141" s="1247"/>
      <c r="ET141" s="1247"/>
      <c r="EU141" s="1247"/>
      <c r="EV141" s="1247"/>
      <c r="EW141" s="1247"/>
      <c r="EX141" s="1247"/>
      <c r="EY141" s="1247"/>
      <c r="EZ141" s="1247"/>
      <c r="FA141" s="1247"/>
      <c r="FB141" s="1247"/>
      <c r="FC141" s="1247"/>
      <c r="FD141" s="1247"/>
      <c r="FE141" s="1247"/>
      <c r="FF141" s="1247"/>
      <c r="FG141" s="1247"/>
      <c r="FJ141" s="1452">
        <f t="shared" si="31"/>
        <v>0</v>
      </c>
      <c r="FK141" s="1452">
        <f t="shared" si="32"/>
        <v>0</v>
      </c>
    </row>
    <row r="142" spans="1:167" x14ac:dyDescent="0.2">
      <c r="A142" s="436"/>
      <c r="B142" s="437"/>
      <c r="C142" s="439"/>
      <c r="D142" s="439"/>
      <c r="E142" s="437"/>
      <c r="F142" s="440"/>
      <c r="G142" s="440"/>
      <c r="H142" s="440"/>
      <c r="I142" s="440"/>
      <c r="J142" s="440"/>
      <c r="K142" s="440"/>
      <c r="L142" s="440"/>
      <c r="M142" s="440"/>
      <c r="N142" s="441"/>
      <c r="O142" s="441"/>
      <c r="P142" s="440"/>
      <c r="Q142" s="442"/>
      <c r="R142" s="443"/>
      <c r="S142" s="444"/>
      <c r="T142" s="886"/>
      <c r="U142" s="445"/>
      <c r="V142" s="445"/>
      <c r="W142" s="445"/>
      <c r="X142" s="165"/>
      <c r="Y142" s="445"/>
      <c r="Z142" s="1136"/>
      <c r="AA142" s="445"/>
      <c r="AB142" s="1131"/>
      <c r="AC142" s="445"/>
      <c r="AD142" s="1131"/>
      <c r="AE142" s="445"/>
      <c r="AF142" s="1131"/>
      <c r="AG142" s="445"/>
      <c r="AH142" s="1136"/>
      <c r="AI142" s="445"/>
      <c r="AJ142" s="1136"/>
      <c r="AK142" s="445"/>
      <c r="AL142" s="445"/>
      <c r="AM142" s="445"/>
      <c r="AN142" s="445"/>
      <c r="AO142" s="445"/>
      <c r="AP142" s="445"/>
      <c r="AQ142" s="445"/>
      <c r="AR142" s="445"/>
      <c r="AS142" s="445"/>
      <c r="AT142" s="165"/>
      <c r="AU142" s="1087"/>
      <c r="AV142" s="127"/>
      <c r="AW142" s="1134"/>
      <c r="AX142" s="1091"/>
      <c r="AY142" s="1131"/>
      <c r="AZ142" s="445"/>
      <c r="BA142" s="1131"/>
      <c r="BB142" s="445"/>
      <c r="BC142" s="445"/>
      <c r="BD142" s="445"/>
      <c r="BE142" s="445"/>
      <c r="BF142" s="445"/>
      <c r="BG142" s="445"/>
      <c r="BH142" s="437"/>
      <c r="BI142" s="445"/>
      <c r="BJ142" s="1084"/>
      <c r="BK142" s="483">
        <f t="shared" si="19"/>
        <v>0</v>
      </c>
      <c r="BL142" s="484">
        <f t="shared" si="20"/>
        <v>0</v>
      </c>
      <c r="BM142" s="485">
        <f t="shared" si="21"/>
        <v>0</v>
      </c>
      <c r="BN142" s="464"/>
      <c r="BO142" s="464"/>
      <c r="BP142" s="127"/>
      <c r="BQ142" s="1496">
        <f t="shared" si="22"/>
        <v>0</v>
      </c>
      <c r="BR142" s="1496">
        <f t="shared" si="23"/>
        <v>0</v>
      </c>
      <c r="BS142" s="280"/>
      <c r="BT142" s="281"/>
      <c r="BU142" s="281"/>
      <c r="BV142" s="446"/>
      <c r="BW142" s="1497">
        <f t="shared" si="24"/>
        <v>0</v>
      </c>
      <c r="BX142" s="1497">
        <f t="shared" si="25"/>
        <v>0</v>
      </c>
      <c r="BY142" s="1497">
        <f t="shared" si="26"/>
        <v>0</v>
      </c>
      <c r="BZ142" s="1497">
        <f t="shared" si="27"/>
        <v>0</v>
      </c>
      <c r="CA142" s="1497">
        <f t="shared" si="28"/>
        <v>0</v>
      </c>
      <c r="CB142" s="1497">
        <f t="shared" si="29"/>
        <v>0</v>
      </c>
      <c r="CD142" s="1450" t="str">
        <f t="shared" si="30"/>
        <v/>
      </c>
      <c r="CF142" s="1247"/>
      <c r="CG142" s="1247"/>
      <c r="CH142" s="1247"/>
      <c r="CI142" s="1247"/>
      <c r="CJ142" s="1247"/>
      <c r="CK142" s="1247"/>
      <c r="CL142" s="1247"/>
      <c r="CM142" s="1247"/>
      <c r="CN142" s="1247"/>
      <c r="CO142" s="1247"/>
      <c r="CP142" s="1247"/>
      <c r="CQ142" s="1247"/>
      <c r="CR142" s="1247"/>
      <c r="CS142" s="1247"/>
      <c r="CT142" s="1247"/>
      <c r="CU142" s="1247"/>
      <c r="CV142" s="1247"/>
      <c r="CW142" s="1247"/>
      <c r="CX142" s="1247"/>
      <c r="CY142" s="1247"/>
      <c r="CZ142" s="1247"/>
      <c r="DA142" s="1247"/>
      <c r="DB142" s="1247"/>
      <c r="DC142" s="1247"/>
      <c r="DD142" s="1247"/>
      <c r="DE142" s="1247"/>
      <c r="DF142" s="1247"/>
      <c r="DG142" s="1247"/>
      <c r="DH142" s="1247"/>
      <c r="DI142" s="1247"/>
      <c r="DJ142" s="1247"/>
      <c r="DK142" s="1247"/>
      <c r="DL142" s="1247"/>
      <c r="DM142" s="1247"/>
      <c r="DN142" s="1247"/>
      <c r="DO142" s="1247"/>
      <c r="DP142" s="1247"/>
      <c r="DQ142" s="1247"/>
      <c r="DR142" s="1247"/>
      <c r="DS142" s="1247"/>
      <c r="DT142" s="1247"/>
      <c r="DU142" s="1247"/>
      <c r="DV142" s="1247"/>
      <c r="DW142" s="1247"/>
      <c r="DX142" s="1247"/>
      <c r="DY142" s="1247"/>
      <c r="DZ142" s="1247"/>
      <c r="EA142" s="1247"/>
      <c r="EB142" s="1247"/>
      <c r="EC142" s="1247"/>
      <c r="ED142" s="1247"/>
      <c r="EE142" s="1247"/>
      <c r="EF142" s="1247"/>
      <c r="EG142" s="1247"/>
      <c r="EH142" s="1247"/>
      <c r="EI142" s="1247"/>
      <c r="EJ142" s="1247"/>
      <c r="EK142" s="1247"/>
      <c r="EL142" s="1247"/>
      <c r="EM142" s="1247"/>
      <c r="EN142" s="1247"/>
      <c r="EO142" s="1247"/>
      <c r="EP142" s="1247"/>
      <c r="EQ142" s="1247"/>
      <c r="ER142" s="1247"/>
      <c r="ES142" s="1247"/>
      <c r="ET142" s="1247"/>
      <c r="EU142" s="1247"/>
      <c r="EV142" s="1247"/>
      <c r="EW142" s="1247"/>
      <c r="EX142" s="1247"/>
      <c r="EY142" s="1247"/>
      <c r="EZ142" s="1247"/>
      <c r="FA142" s="1247"/>
      <c r="FB142" s="1247"/>
      <c r="FC142" s="1247"/>
      <c r="FD142" s="1247"/>
      <c r="FE142" s="1247"/>
      <c r="FF142" s="1247"/>
      <c r="FG142" s="1247"/>
      <c r="FJ142" s="1452">
        <f t="shared" si="31"/>
        <v>0</v>
      </c>
      <c r="FK142" s="1452">
        <f t="shared" si="32"/>
        <v>0</v>
      </c>
    </row>
    <row r="143" spans="1:167" x14ac:dyDescent="0.2">
      <c r="A143" s="436"/>
      <c r="B143" s="437"/>
      <c r="C143" s="439"/>
      <c r="D143" s="439"/>
      <c r="E143" s="437"/>
      <c r="F143" s="440"/>
      <c r="G143" s="440"/>
      <c r="H143" s="440"/>
      <c r="I143" s="440"/>
      <c r="J143" s="440"/>
      <c r="K143" s="440"/>
      <c r="L143" s="440"/>
      <c r="M143" s="440"/>
      <c r="N143" s="441"/>
      <c r="O143" s="441"/>
      <c r="P143" s="440"/>
      <c r="Q143" s="442"/>
      <c r="R143" s="443"/>
      <c r="S143" s="444"/>
      <c r="T143" s="886"/>
      <c r="U143" s="445"/>
      <c r="V143" s="445"/>
      <c r="W143" s="445"/>
      <c r="X143" s="165"/>
      <c r="Y143" s="445"/>
      <c r="Z143" s="1136"/>
      <c r="AA143" s="445"/>
      <c r="AB143" s="1131"/>
      <c r="AC143" s="445"/>
      <c r="AD143" s="1131"/>
      <c r="AE143" s="445"/>
      <c r="AF143" s="1131"/>
      <c r="AG143" s="445"/>
      <c r="AH143" s="1136"/>
      <c r="AI143" s="445"/>
      <c r="AJ143" s="1136"/>
      <c r="AK143" s="445"/>
      <c r="AL143" s="445"/>
      <c r="AM143" s="445"/>
      <c r="AN143" s="445"/>
      <c r="AO143" s="445"/>
      <c r="AP143" s="445"/>
      <c r="AQ143" s="445"/>
      <c r="AR143" s="445"/>
      <c r="AS143" s="445"/>
      <c r="AT143" s="165"/>
      <c r="AU143" s="1087"/>
      <c r="AV143" s="127"/>
      <c r="AW143" s="1134"/>
      <c r="AX143" s="1091"/>
      <c r="AY143" s="1131"/>
      <c r="AZ143" s="445"/>
      <c r="BA143" s="1131"/>
      <c r="BB143" s="445"/>
      <c r="BC143" s="445"/>
      <c r="BD143" s="445"/>
      <c r="BE143" s="445"/>
      <c r="BF143" s="445"/>
      <c r="BG143" s="445"/>
      <c r="BH143" s="437"/>
      <c r="BI143" s="445"/>
      <c r="BJ143" s="1084"/>
      <c r="BK143" s="483">
        <f t="shared" si="19"/>
        <v>0</v>
      </c>
      <c r="BL143" s="484">
        <f t="shared" si="20"/>
        <v>0</v>
      </c>
      <c r="BM143" s="485">
        <f t="shared" si="21"/>
        <v>0</v>
      </c>
      <c r="BN143" s="464"/>
      <c r="BO143" s="464"/>
      <c r="BP143" s="127"/>
      <c r="BQ143" s="1496">
        <f t="shared" si="22"/>
        <v>0</v>
      </c>
      <c r="BR143" s="1496">
        <f t="shared" si="23"/>
        <v>0</v>
      </c>
      <c r="BS143" s="280"/>
      <c r="BT143" s="281"/>
      <c r="BU143" s="281"/>
      <c r="BV143" s="446"/>
      <c r="BW143" s="1497">
        <f t="shared" si="24"/>
        <v>0</v>
      </c>
      <c r="BX143" s="1497">
        <f t="shared" si="25"/>
        <v>0</v>
      </c>
      <c r="BY143" s="1497">
        <f t="shared" si="26"/>
        <v>0</v>
      </c>
      <c r="BZ143" s="1497">
        <f t="shared" si="27"/>
        <v>0</v>
      </c>
      <c r="CA143" s="1497">
        <f t="shared" si="28"/>
        <v>0</v>
      </c>
      <c r="CB143" s="1497">
        <f t="shared" si="29"/>
        <v>0</v>
      </c>
      <c r="CD143" s="1450" t="str">
        <f t="shared" si="30"/>
        <v/>
      </c>
      <c r="CF143" s="1247"/>
      <c r="CG143" s="1247"/>
      <c r="CH143" s="1247"/>
      <c r="CI143" s="1247"/>
      <c r="CJ143" s="1247"/>
      <c r="CK143" s="1247"/>
      <c r="CL143" s="1247"/>
      <c r="CM143" s="1247"/>
      <c r="CN143" s="1247"/>
      <c r="CO143" s="1247"/>
      <c r="CP143" s="1247"/>
      <c r="CQ143" s="1247"/>
      <c r="CR143" s="1247"/>
      <c r="CS143" s="1247"/>
      <c r="CT143" s="1247"/>
      <c r="CU143" s="1247"/>
      <c r="CV143" s="1247"/>
      <c r="CW143" s="1247"/>
      <c r="CX143" s="1247"/>
      <c r="CY143" s="1247"/>
      <c r="CZ143" s="1247"/>
      <c r="DA143" s="1247"/>
      <c r="DB143" s="1247"/>
      <c r="DC143" s="1247"/>
      <c r="DD143" s="1247"/>
      <c r="DE143" s="1247"/>
      <c r="DF143" s="1247"/>
      <c r="DG143" s="1247"/>
      <c r="DH143" s="1247"/>
      <c r="DI143" s="1247"/>
      <c r="DJ143" s="1247"/>
      <c r="DK143" s="1247"/>
      <c r="DL143" s="1247"/>
      <c r="DM143" s="1247"/>
      <c r="DN143" s="1247"/>
      <c r="DO143" s="1247"/>
      <c r="DP143" s="1247"/>
      <c r="DQ143" s="1247"/>
      <c r="DR143" s="1247"/>
      <c r="DS143" s="1247"/>
      <c r="DT143" s="1247"/>
      <c r="DU143" s="1247"/>
      <c r="DV143" s="1247"/>
      <c r="DW143" s="1247"/>
      <c r="DX143" s="1247"/>
      <c r="DY143" s="1247"/>
      <c r="DZ143" s="1247"/>
      <c r="EA143" s="1247"/>
      <c r="EB143" s="1247"/>
      <c r="EC143" s="1247"/>
      <c r="ED143" s="1247"/>
      <c r="EE143" s="1247"/>
      <c r="EF143" s="1247"/>
      <c r="EG143" s="1247"/>
      <c r="EH143" s="1247"/>
      <c r="EI143" s="1247"/>
      <c r="EJ143" s="1247"/>
      <c r="EK143" s="1247"/>
      <c r="EL143" s="1247"/>
      <c r="EM143" s="1247"/>
      <c r="EN143" s="1247"/>
      <c r="EO143" s="1247"/>
      <c r="EP143" s="1247"/>
      <c r="EQ143" s="1247"/>
      <c r="ER143" s="1247"/>
      <c r="ES143" s="1247"/>
      <c r="ET143" s="1247"/>
      <c r="EU143" s="1247"/>
      <c r="EV143" s="1247"/>
      <c r="EW143" s="1247"/>
      <c r="EX143" s="1247"/>
      <c r="EY143" s="1247"/>
      <c r="EZ143" s="1247"/>
      <c r="FA143" s="1247"/>
      <c r="FB143" s="1247"/>
      <c r="FC143" s="1247"/>
      <c r="FD143" s="1247"/>
      <c r="FE143" s="1247"/>
      <c r="FF143" s="1247"/>
      <c r="FG143" s="1247"/>
      <c r="FJ143" s="1452">
        <f t="shared" si="31"/>
        <v>0</v>
      </c>
      <c r="FK143" s="1452">
        <f t="shared" si="32"/>
        <v>0</v>
      </c>
    </row>
    <row r="144" spans="1:167" x14ac:dyDescent="0.2">
      <c r="A144" s="436"/>
      <c r="B144" s="437"/>
      <c r="C144" s="439"/>
      <c r="D144" s="439"/>
      <c r="E144" s="437"/>
      <c r="F144" s="440"/>
      <c r="G144" s="440"/>
      <c r="H144" s="440"/>
      <c r="I144" s="440"/>
      <c r="J144" s="440"/>
      <c r="K144" s="440"/>
      <c r="L144" s="440"/>
      <c r="M144" s="440"/>
      <c r="N144" s="441"/>
      <c r="O144" s="441"/>
      <c r="P144" s="440"/>
      <c r="Q144" s="442"/>
      <c r="R144" s="443"/>
      <c r="S144" s="444"/>
      <c r="T144" s="886"/>
      <c r="U144" s="445"/>
      <c r="V144" s="445"/>
      <c r="W144" s="445"/>
      <c r="X144" s="165"/>
      <c r="Y144" s="445"/>
      <c r="Z144" s="1136"/>
      <c r="AA144" s="445"/>
      <c r="AB144" s="1131"/>
      <c r="AC144" s="445"/>
      <c r="AD144" s="1131"/>
      <c r="AE144" s="445"/>
      <c r="AF144" s="1131"/>
      <c r="AG144" s="445"/>
      <c r="AH144" s="1136"/>
      <c r="AI144" s="445"/>
      <c r="AJ144" s="1136"/>
      <c r="AK144" s="445"/>
      <c r="AL144" s="445"/>
      <c r="AM144" s="445"/>
      <c r="AN144" s="445"/>
      <c r="AO144" s="445"/>
      <c r="AP144" s="445"/>
      <c r="AQ144" s="445"/>
      <c r="AR144" s="445"/>
      <c r="AS144" s="445"/>
      <c r="AT144" s="165"/>
      <c r="AU144" s="1087"/>
      <c r="AV144" s="127"/>
      <c r="AW144" s="1134"/>
      <c r="AX144" s="1091"/>
      <c r="AY144" s="1131"/>
      <c r="AZ144" s="445"/>
      <c r="BA144" s="1131"/>
      <c r="BB144" s="445"/>
      <c r="BC144" s="445"/>
      <c r="BD144" s="445"/>
      <c r="BE144" s="445"/>
      <c r="BF144" s="445"/>
      <c r="BG144" s="445"/>
      <c r="BH144" s="437"/>
      <c r="BI144" s="445"/>
      <c r="BJ144" s="1084"/>
      <c r="BK144" s="483">
        <f t="shared" ref="BK144:BK207" si="33">(T144+U144+V144+W144+Y144+AA144+AC144+AE144+AN144+AO144+X144+AP144+AG144+AI144+AK144+AL144+AM144+AQ144+AR144+AV144+AS144+AT144)*0.08333</f>
        <v>0</v>
      </c>
      <c r="BL144" s="484">
        <f t="shared" ref="BL144:BL207" si="34">(T144+U144+V144+W144+Y144+AA144+AC144+AE144+AN144+AO144+X144+AP144+AG144+AI144+AK144+AL144+AM144+AQ144+AR144+AV144+AS144+AT144)*0.014</f>
        <v>0</v>
      </c>
      <c r="BM144" s="485">
        <f t="shared" ref="BM144:BM207" si="35">((T144+U144+V144+W144+Y144+AA144+AC144+AE144+AN144+AO144+X144+AP144+AG144+AI144+AK144+AL144+AM144+AQ144+AR144+AV144+AS144+AT144)*0.4062)</f>
        <v>0</v>
      </c>
      <c r="BN144" s="464"/>
      <c r="BO144" s="464"/>
      <c r="BP144" s="127"/>
      <c r="BQ144" s="1496">
        <f t="shared" ref="BQ144:BQ207" si="36">(T144+U144+V144+W144+Y144+AA144+AC144+AE144+AN144+AO144+X144+AP144+AG144+AI144+AK144+AL144+AM144+AQ144+AR144+AV144+AS144+AT144+AX144+AZ144+BB144+BC144+BD144+BE144+BF144+BG144+BI144+BJ144+BK144+BL144+BM144+BN144+BO144+BP144)*R144*S144</f>
        <v>0</v>
      </c>
      <c r="BR144" s="1496">
        <f t="shared" ref="BR144:BR207" si="37">BQ144*$D$9</f>
        <v>0</v>
      </c>
      <c r="BS144" s="280"/>
      <c r="BT144" s="281"/>
      <c r="BU144" s="281"/>
      <c r="BV144" s="446"/>
      <c r="BW144" s="1497">
        <f t="shared" ref="BW144:BW207" si="38">(+T144+U144+V144+W144+Y144+AA144+AC144+AE144+AN144+AO144+X144+AP144+AG144+AI144+AK144+AL144+AM144+AQ144+AR144+AV144+AS144+AT144)*R144*S144</f>
        <v>0</v>
      </c>
      <c r="BX144" s="1497">
        <f t="shared" ref="BX144:BX207" si="39">(AX144+AZ144+BB144+BC144+BD144+BE144+BF144+BG144+BI144+BJ144)*R144*S144</f>
        <v>0</v>
      </c>
      <c r="BY144" s="1497">
        <f t="shared" ref="BY144:BY207" si="40">SUM(BK144:BM144)*R144*S144</f>
        <v>0</v>
      </c>
      <c r="BZ144" s="1497">
        <f t="shared" ref="BZ144:BZ207" si="41">SUM(BN144:BP144)*R144*S144</f>
        <v>0</v>
      </c>
      <c r="CA144" s="1497">
        <f t="shared" ref="CA144:CA207" si="42">SUM(BW144:BZ144)</f>
        <v>0</v>
      </c>
      <c r="CB144" s="1497">
        <f t="shared" ref="CB144:CB207" si="43">+CA144*$D$9</f>
        <v>0</v>
      </c>
      <c r="CD144" s="1450" t="str">
        <f t="shared" si="30"/>
        <v/>
      </c>
      <c r="CF144" s="1247"/>
      <c r="CG144" s="1247"/>
      <c r="CH144" s="1247"/>
      <c r="CI144" s="1247"/>
      <c r="CJ144" s="1247"/>
      <c r="CK144" s="1247"/>
      <c r="CL144" s="1247"/>
      <c r="CM144" s="1247"/>
      <c r="CN144" s="1247"/>
      <c r="CO144" s="1247"/>
      <c r="CP144" s="1247"/>
      <c r="CQ144" s="1247"/>
      <c r="CR144" s="1247"/>
      <c r="CS144" s="1247"/>
      <c r="CT144" s="1247"/>
      <c r="CU144" s="1247"/>
      <c r="CV144" s="1247"/>
      <c r="CW144" s="1247"/>
      <c r="CX144" s="1247"/>
      <c r="CY144" s="1247"/>
      <c r="CZ144" s="1247"/>
      <c r="DA144" s="1247"/>
      <c r="DB144" s="1247"/>
      <c r="DC144" s="1247"/>
      <c r="DD144" s="1247"/>
      <c r="DE144" s="1247"/>
      <c r="DF144" s="1247"/>
      <c r="DG144" s="1247"/>
      <c r="DH144" s="1247"/>
      <c r="DI144" s="1247"/>
      <c r="DJ144" s="1247"/>
      <c r="DK144" s="1247"/>
      <c r="DL144" s="1247"/>
      <c r="DM144" s="1247"/>
      <c r="DN144" s="1247"/>
      <c r="DO144" s="1247"/>
      <c r="DP144" s="1247"/>
      <c r="DQ144" s="1247"/>
      <c r="DR144" s="1247"/>
      <c r="DS144" s="1247"/>
      <c r="DT144" s="1247"/>
      <c r="DU144" s="1247"/>
      <c r="DV144" s="1247"/>
      <c r="DW144" s="1247"/>
      <c r="DX144" s="1247"/>
      <c r="DY144" s="1247"/>
      <c r="DZ144" s="1247"/>
      <c r="EA144" s="1247"/>
      <c r="EB144" s="1247"/>
      <c r="EC144" s="1247"/>
      <c r="ED144" s="1247"/>
      <c r="EE144" s="1247"/>
      <c r="EF144" s="1247"/>
      <c r="EG144" s="1247"/>
      <c r="EH144" s="1247"/>
      <c r="EI144" s="1247"/>
      <c r="EJ144" s="1247"/>
      <c r="EK144" s="1247"/>
      <c r="EL144" s="1247"/>
      <c r="EM144" s="1247"/>
      <c r="EN144" s="1247"/>
      <c r="EO144" s="1247"/>
      <c r="EP144" s="1247"/>
      <c r="EQ144" s="1247"/>
      <c r="ER144" s="1247"/>
      <c r="ES144" s="1247"/>
      <c r="ET144" s="1247"/>
      <c r="EU144" s="1247"/>
      <c r="EV144" s="1247"/>
      <c r="EW144" s="1247"/>
      <c r="EX144" s="1247"/>
      <c r="EY144" s="1247"/>
      <c r="EZ144" s="1247"/>
      <c r="FA144" s="1247"/>
      <c r="FB144" s="1247"/>
      <c r="FC144" s="1247"/>
      <c r="FD144" s="1247"/>
      <c r="FE144" s="1247"/>
      <c r="FF144" s="1247"/>
      <c r="FG144" s="1247"/>
      <c r="FJ144" s="1452">
        <f t="shared" si="31"/>
        <v>0</v>
      </c>
      <c r="FK144" s="1452">
        <f t="shared" si="32"/>
        <v>0</v>
      </c>
    </row>
    <row r="145" spans="1:167" x14ac:dyDescent="0.2">
      <c r="A145" s="436"/>
      <c r="B145" s="437"/>
      <c r="C145" s="439"/>
      <c r="D145" s="439"/>
      <c r="E145" s="437"/>
      <c r="F145" s="440"/>
      <c r="G145" s="440"/>
      <c r="H145" s="440"/>
      <c r="I145" s="440"/>
      <c r="J145" s="440"/>
      <c r="K145" s="440"/>
      <c r="L145" s="440"/>
      <c r="M145" s="440"/>
      <c r="N145" s="441"/>
      <c r="O145" s="441"/>
      <c r="P145" s="440"/>
      <c r="Q145" s="442"/>
      <c r="R145" s="443"/>
      <c r="S145" s="444"/>
      <c r="T145" s="886"/>
      <c r="U145" s="445"/>
      <c r="V145" s="445"/>
      <c r="W145" s="445"/>
      <c r="X145" s="165"/>
      <c r="Y145" s="445"/>
      <c r="Z145" s="1136"/>
      <c r="AA145" s="445"/>
      <c r="AB145" s="1131"/>
      <c r="AC145" s="445"/>
      <c r="AD145" s="1131"/>
      <c r="AE145" s="445"/>
      <c r="AF145" s="1131"/>
      <c r="AG145" s="445"/>
      <c r="AH145" s="1136"/>
      <c r="AI145" s="445"/>
      <c r="AJ145" s="1136"/>
      <c r="AK145" s="445"/>
      <c r="AL145" s="445"/>
      <c r="AM145" s="445"/>
      <c r="AN145" s="445"/>
      <c r="AO145" s="445"/>
      <c r="AP145" s="445"/>
      <c r="AQ145" s="445"/>
      <c r="AR145" s="445"/>
      <c r="AS145" s="445"/>
      <c r="AT145" s="165"/>
      <c r="AU145" s="1087"/>
      <c r="AV145" s="127"/>
      <c r="AW145" s="1134"/>
      <c r="AX145" s="1091"/>
      <c r="AY145" s="1131"/>
      <c r="AZ145" s="445"/>
      <c r="BA145" s="1131"/>
      <c r="BB145" s="445"/>
      <c r="BC145" s="445"/>
      <c r="BD145" s="445"/>
      <c r="BE145" s="445"/>
      <c r="BF145" s="445"/>
      <c r="BG145" s="445"/>
      <c r="BH145" s="437"/>
      <c r="BI145" s="445"/>
      <c r="BJ145" s="1084"/>
      <c r="BK145" s="483">
        <f t="shared" si="33"/>
        <v>0</v>
      </c>
      <c r="BL145" s="484">
        <f t="shared" si="34"/>
        <v>0</v>
      </c>
      <c r="BM145" s="485">
        <f t="shared" si="35"/>
        <v>0</v>
      </c>
      <c r="BN145" s="464"/>
      <c r="BO145" s="464"/>
      <c r="BP145" s="127"/>
      <c r="BQ145" s="1496">
        <f t="shared" si="36"/>
        <v>0</v>
      </c>
      <c r="BR145" s="1496">
        <f t="shared" si="37"/>
        <v>0</v>
      </c>
      <c r="BS145" s="280"/>
      <c r="BT145" s="281"/>
      <c r="BU145" s="281"/>
      <c r="BV145" s="446"/>
      <c r="BW145" s="1497">
        <f t="shared" si="38"/>
        <v>0</v>
      </c>
      <c r="BX145" s="1497">
        <f t="shared" si="39"/>
        <v>0</v>
      </c>
      <c r="BY145" s="1497">
        <f t="shared" si="40"/>
        <v>0</v>
      </c>
      <c r="BZ145" s="1497">
        <f t="shared" si="41"/>
        <v>0</v>
      </c>
      <c r="CA145" s="1497">
        <f t="shared" si="42"/>
        <v>0</v>
      </c>
      <c r="CB145" s="1497">
        <f t="shared" si="43"/>
        <v>0</v>
      </c>
      <c r="CD145" s="1450" t="str">
        <f t="shared" ref="CD145:CD208" si="44">IF(FK145=0,"","Controlar Aprop.")</f>
        <v/>
      </c>
      <c r="CF145" s="1247"/>
      <c r="CG145" s="1247"/>
      <c r="CH145" s="1247"/>
      <c r="CI145" s="1247"/>
      <c r="CJ145" s="1247"/>
      <c r="CK145" s="1247"/>
      <c r="CL145" s="1247"/>
      <c r="CM145" s="1247"/>
      <c r="CN145" s="1247"/>
      <c r="CO145" s="1247"/>
      <c r="CP145" s="1247"/>
      <c r="CQ145" s="1247"/>
      <c r="CR145" s="1247"/>
      <c r="CS145" s="1247"/>
      <c r="CT145" s="1247"/>
      <c r="CU145" s="1247"/>
      <c r="CV145" s="1247"/>
      <c r="CW145" s="1247"/>
      <c r="CX145" s="1247"/>
      <c r="CY145" s="1247"/>
      <c r="CZ145" s="1247"/>
      <c r="DA145" s="1247"/>
      <c r="DB145" s="1247"/>
      <c r="DC145" s="1247"/>
      <c r="DD145" s="1247"/>
      <c r="DE145" s="1247"/>
      <c r="DF145" s="1247"/>
      <c r="DG145" s="1247"/>
      <c r="DH145" s="1247"/>
      <c r="DI145" s="1247"/>
      <c r="DJ145" s="1247"/>
      <c r="DK145" s="1247"/>
      <c r="DL145" s="1247"/>
      <c r="DM145" s="1247"/>
      <c r="DN145" s="1247"/>
      <c r="DO145" s="1247"/>
      <c r="DP145" s="1247"/>
      <c r="DQ145" s="1247"/>
      <c r="DR145" s="1247"/>
      <c r="DS145" s="1247"/>
      <c r="DT145" s="1247"/>
      <c r="DU145" s="1247"/>
      <c r="DV145" s="1247"/>
      <c r="DW145" s="1247"/>
      <c r="DX145" s="1247"/>
      <c r="DY145" s="1247"/>
      <c r="DZ145" s="1247"/>
      <c r="EA145" s="1247"/>
      <c r="EB145" s="1247"/>
      <c r="EC145" s="1247"/>
      <c r="ED145" s="1247"/>
      <c r="EE145" s="1247"/>
      <c r="EF145" s="1247"/>
      <c r="EG145" s="1247"/>
      <c r="EH145" s="1247"/>
      <c r="EI145" s="1247"/>
      <c r="EJ145" s="1247"/>
      <c r="EK145" s="1247"/>
      <c r="EL145" s="1247"/>
      <c r="EM145" s="1247"/>
      <c r="EN145" s="1247"/>
      <c r="EO145" s="1247"/>
      <c r="EP145" s="1247"/>
      <c r="EQ145" s="1247"/>
      <c r="ER145" s="1247"/>
      <c r="ES145" s="1247"/>
      <c r="ET145" s="1247"/>
      <c r="EU145" s="1247"/>
      <c r="EV145" s="1247"/>
      <c r="EW145" s="1247"/>
      <c r="EX145" s="1247"/>
      <c r="EY145" s="1247"/>
      <c r="EZ145" s="1247"/>
      <c r="FA145" s="1247"/>
      <c r="FB145" s="1247"/>
      <c r="FC145" s="1247"/>
      <c r="FD145" s="1247"/>
      <c r="FE145" s="1247"/>
      <c r="FF145" s="1247"/>
      <c r="FG145" s="1247"/>
      <c r="FJ145" s="1452">
        <f t="shared" ref="FJ145:FJ208" si="45">SUM(CF145:FG145)*CB145</f>
        <v>0</v>
      </c>
      <c r="FK145" s="1452">
        <f t="shared" ref="FK145:FK208" si="46">CB145-FJ145</f>
        <v>0</v>
      </c>
    </row>
    <row r="146" spans="1:167" x14ac:dyDescent="0.2">
      <c r="A146" s="436"/>
      <c r="B146" s="437"/>
      <c r="C146" s="439"/>
      <c r="D146" s="439"/>
      <c r="E146" s="437"/>
      <c r="F146" s="440"/>
      <c r="G146" s="440"/>
      <c r="H146" s="440"/>
      <c r="I146" s="440"/>
      <c r="J146" s="440"/>
      <c r="K146" s="440"/>
      <c r="L146" s="440"/>
      <c r="M146" s="440"/>
      <c r="N146" s="441"/>
      <c r="O146" s="441"/>
      <c r="P146" s="440"/>
      <c r="Q146" s="442"/>
      <c r="R146" s="443"/>
      <c r="S146" s="444"/>
      <c r="T146" s="886"/>
      <c r="U146" s="445"/>
      <c r="V146" s="445"/>
      <c r="W146" s="445"/>
      <c r="X146" s="165"/>
      <c r="Y146" s="445"/>
      <c r="Z146" s="1136"/>
      <c r="AA146" s="445"/>
      <c r="AB146" s="1131"/>
      <c r="AC146" s="445"/>
      <c r="AD146" s="1131"/>
      <c r="AE146" s="445"/>
      <c r="AF146" s="1131"/>
      <c r="AG146" s="445"/>
      <c r="AH146" s="1136"/>
      <c r="AI146" s="445"/>
      <c r="AJ146" s="1136"/>
      <c r="AK146" s="445"/>
      <c r="AL146" s="445"/>
      <c r="AM146" s="445"/>
      <c r="AN146" s="445"/>
      <c r="AO146" s="445"/>
      <c r="AP146" s="445"/>
      <c r="AQ146" s="445"/>
      <c r="AR146" s="445"/>
      <c r="AS146" s="445"/>
      <c r="AT146" s="165"/>
      <c r="AU146" s="1087"/>
      <c r="AV146" s="127"/>
      <c r="AW146" s="1134"/>
      <c r="AX146" s="1091"/>
      <c r="AY146" s="1131"/>
      <c r="AZ146" s="445"/>
      <c r="BA146" s="1131"/>
      <c r="BB146" s="445"/>
      <c r="BC146" s="445"/>
      <c r="BD146" s="445"/>
      <c r="BE146" s="445"/>
      <c r="BF146" s="445"/>
      <c r="BG146" s="445"/>
      <c r="BH146" s="437"/>
      <c r="BI146" s="445"/>
      <c r="BJ146" s="1084"/>
      <c r="BK146" s="483">
        <f t="shared" si="33"/>
        <v>0</v>
      </c>
      <c r="BL146" s="484">
        <f t="shared" si="34"/>
        <v>0</v>
      </c>
      <c r="BM146" s="485">
        <f t="shared" si="35"/>
        <v>0</v>
      </c>
      <c r="BN146" s="464"/>
      <c r="BO146" s="464"/>
      <c r="BP146" s="127"/>
      <c r="BQ146" s="1496">
        <f t="shared" si="36"/>
        <v>0</v>
      </c>
      <c r="BR146" s="1496">
        <f t="shared" si="37"/>
        <v>0</v>
      </c>
      <c r="BS146" s="280"/>
      <c r="BT146" s="281"/>
      <c r="BU146" s="281"/>
      <c r="BV146" s="446"/>
      <c r="BW146" s="1497">
        <f t="shared" si="38"/>
        <v>0</v>
      </c>
      <c r="BX146" s="1497">
        <f t="shared" si="39"/>
        <v>0</v>
      </c>
      <c r="BY146" s="1497">
        <f t="shared" si="40"/>
        <v>0</v>
      </c>
      <c r="BZ146" s="1497">
        <f t="shared" si="41"/>
        <v>0</v>
      </c>
      <c r="CA146" s="1497">
        <f t="shared" si="42"/>
        <v>0</v>
      </c>
      <c r="CB146" s="1497">
        <f t="shared" si="43"/>
        <v>0</v>
      </c>
      <c r="CD146" s="1450" t="str">
        <f t="shared" si="44"/>
        <v/>
      </c>
      <c r="CF146" s="1247"/>
      <c r="CG146" s="1247"/>
      <c r="CH146" s="1247"/>
      <c r="CI146" s="1247"/>
      <c r="CJ146" s="1247"/>
      <c r="CK146" s="1247"/>
      <c r="CL146" s="1247"/>
      <c r="CM146" s="1247"/>
      <c r="CN146" s="1247"/>
      <c r="CO146" s="1247"/>
      <c r="CP146" s="1247"/>
      <c r="CQ146" s="1247"/>
      <c r="CR146" s="1247"/>
      <c r="CS146" s="1247"/>
      <c r="CT146" s="1247"/>
      <c r="CU146" s="1247"/>
      <c r="CV146" s="1247"/>
      <c r="CW146" s="1247"/>
      <c r="CX146" s="1247"/>
      <c r="CY146" s="1247"/>
      <c r="CZ146" s="1247"/>
      <c r="DA146" s="1247"/>
      <c r="DB146" s="1247"/>
      <c r="DC146" s="1247"/>
      <c r="DD146" s="1247"/>
      <c r="DE146" s="1247"/>
      <c r="DF146" s="1247"/>
      <c r="DG146" s="1247"/>
      <c r="DH146" s="1247"/>
      <c r="DI146" s="1247"/>
      <c r="DJ146" s="1247"/>
      <c r="DK146" s="1247"/>
      <c r="DL146" s="1247"/>
      <c r="DM146" s="1247"/>
      <c r="DN146" s="1247"/>
      <c r="DO146" s="1247"/>
      <c r="DP146" s="1247"/>
      <c r="DQ146" s="1247"/>
      <c r="DR146" s="1247"/>
      <c r="DS146" s="1247"/>
      <c r="DT146" s="1247"/>
      <c r="DU146" s="1247"/>
      <c r="DV146" s="1247"/>
      <c r="DW146" s="1247"/>
      <c r="DX146" s="1247"/>
      <c r="DY146" s="1247"/>
      <c r="DZ146" s="1247"/>
      <c r="EA146" s="1247"/>
      <c r="EB146" s="1247"/>
      <c r="EC146" s="1247"/>
      <c r="ED146" s="1247"/>
      <c r="EE146" s="1247"/>
      <c r="EF146" s="1247"/>
      <c r="EG146" s="1247"/>
      <c r="EH146" s="1247"/>
      <c r="EI146" s="1247"/>
      <c r="EJ146" s="1247"/>
      <c r="EK146" s="1247"/>
      <c r="EL146" s="1247"/>
      <c r="EM146" s="1247"/>
      <c r="EN146" s="1247"/>
      <c r="EO146" s="1247"/>
      <c r="EP146" s="1247"/>
      <c r="EQ146" s="1247"/>
      <c r="ER146" s="1247"/>
      <c r="ES146" s="1247"/>
      <c r="ET146" s="1247"/>
      <c r="EU146" s="1247"/>
      <c r="EV146" s="1247"/>
      <c r="EW146" s="1247"/>
      <c r="EX146" s="1247"/>
      <c r="EY146" s="1247"/>
      <c r="EZ146" s="1247"/>
      <c r="FA146" s="1247"/>
      <c r="FB146" s="1247"/>
      <c r="FC146" s="1247"/>
      <c r="FD146" s="1247"/>
      <c r="FE146" s="1247"/>
      <c r="FF146" s="1247"/>
      <c r="FG146" s="1247"/>
      <c r="FJ146" s="1452">
        <f t="shared" si="45"/>
        <v>0</v>
      </c>
      <c r="FK146" s="1452">
        <f t="shared" si="46"/>
        <v>0</v>
      </c>
    </row>
    <row r="147" spans="1:167" x14ac:dyDescent="0.2">
      <c r="A147" s="436"/>
      <c r="B147" s="437"/>
      <c r="C147" s="439"/>
      <c r="D147" s="439"/>
      <c r="E147" s="437"/>
      <c r="F147" s="440"/>
      <c r="G147" s="440"/>
      <c r="H147" s="440"/>
      <c r="I147" s="440"/>
      <c r="J147" s="440"/>
      <c r="K147" s="440"/>
      <c r="L147" s="440"/>
      <c r="M147" s="440"/>
      <c r="N147" s="441"/>
      <c r="O147" s="441"/>
      <c r="P147" s="440"/>
      <c r="Q147" s="442"/>
      <c r="R147" s="443"/>
      <c r="S147" s="444"/>
      <c r="T147" s="886"/>
      <c r="U147" s="445"/>
      <c r="V147" s="445"/>
      <c r="W147" s="445"/>
      <c r="X147" s="165"/>
      <c r="Y147" s="445"/>
      <c r="Z147" s="1136"/>
      <c r="AA147" s="445"/>
      <c r="AB147" s="1131"/>
      <c r="AC147" s="445"/>
      <c r="AD147" s="1131"/>
      <c r="AE147" s="445"/>
      <c r="AF147" s="1131"/>
      <c r="AG147" s="445"/>
      <c r="AH147" s="1136"/>
      <c r="AI147" s="445"/>
      <c r="AJ147" s="1136"/>
      <c r="AK147" s="445"/>
      <c r="AL147" s="445"/>
      <c r="AM147" s="445"/>
      <c r="AN147" s="445"/>
      <c r="AO147" s="445"/>
      <c r="AP147" s="445"/>
      <c r="AQ147" s="445"/>
      <c r="AR147" s="445"/>
      <c r="AS147" s="445"/>
      <c r="AT147" s="165"/>
      <c r="AU147" s="1087"/>
      <c r="AV147" s="127"/>
      <c r="AW147" s="1134"/>
      <c r="AX147" s="1091"/>
      <c r="AY147" s="1131"/>
      <c r="AZ147" s="445"/>
      <c r="BA147" s="1131"/>
      <c r="BB147" s="445"/>
      <c r="BC147" s="445"/>
      <c r="BD147" s="445"/>
      <c r="BE147" s="445"/>
      <c r="BF147" s="445"/>
      <c r="BG147" s="445"/>
      <c r="BH147" s="437"/>
      <c r="BI147" s="445"/>
      <c r="BJ147" s="1084"/>
      <c r="BK147" s="483">
        <f t="shared" si="33"/>
        <v>0</v>
      </c>
      <c r="BL147" s="484">
        <f t="shared" si="34"/>
        <v>0</v>
      </c>
      <c r="BM147" s="485">
        <f t="shared" si="35"/>
        <v>0</v>
      </c>
      <c r="BN147" s="464"/>
      <c r="BO147" s="464"/>
      <c r="BP147" s="127"/>
      <c r="BQ147" s="1496">
        <f t="shared" si="36"/>
        <v>0</v>
      </c>
      <c r="BR147" s="1496">
        <f t="shared" si="37"/>
        <v>0</v>
      </c>
      <c r="BS147" s="280"/>
      <c r="BT147" s="281"/>
      <c r="BU147" s="281"/>
      <c r="BV147" s="446"/>
      <c r="BW147" s="1497">
        <f t="shared" si="38"/>
        <v>0</v>
      </c>
      <c r="BX147" s="1497">
        <f t="shared" si="39"/>
        <v>0</v>
      </c>
      <c r="BY147" s="1497">
        <f t="shared" si="40"/>
        <v>0</v>
      </c>
      <c r="BZ147" s="1497">
        <f t="shared" si="41"/>
        <v>0</v>
      </c>
      <c r="CA147" s="1497">
        <f t="shared" si="42"/>
        <v>0</v>
      </c>
      <c r="CB147" s="1497">
        <f t="shared" si="43"/>
        <v>0</v>
      </c>
      <c r="CD147" s="1450" t="str">
        <f t="shared" si="44"/>
        <v/>
      </c>
      <c r="CF147" s="1247"/>
      <c r="CG147" s="1247"/>
      <c r="CH147" s="1247"/>
      <c r="CI147" s="1247"/>
      <c r="CJ147" s="1247"/>
      <c r="CK147" s="1247"/>
      <c r="CL147" s="1247"/>
      <c r="CM147" s="1247"/>
      <c r="CN147" s="1247"/>
      <c r="CO147" s="1247"/>
      <c r="CP147" s="1247"/>
      <c r="CQ147" s="1247"/>
      <c r="CR147" s="1247"/>
      <c r="CS147" s="1247"/>
      <c r="CT147" s="1247"/>
      <c r="CU147" s="1247"/>
      <c r="CV147" s="1247"/>
      <c r="CW147" s="1247"/>
      <c r="CX147" s="1247"/>
      <c r="CY147" s="1247"/>
      <c r="CZ147" s="1247"/>
      <c r="DA147" s="1247"/>
      <c r="DB147" s="1247"/>
      <c r="DC147" s="1247"/>
      <c r="DD147" s="1247"/>
      <c r="DE147" s="1247"/>
      <c r="DF147" s="1247"/>
      <c r="DG147" s="1247"/>
      <c r="DH147" s="1247"/>
      <c r="DI147" s="1247"/>
      <c r="DJ147" s="1247"/>
      <c r="DK147" s="1247"/>
      <c r="DL147" s="1247"/>
      <c r="DM147" s="1247"/>
      <c r="DN147" s="1247"/>
      <c r="DO147" s="1247"/>
      <c r="DP147" s="1247"/>
      <c r="DQ147" s="1247"/>
      <c r="DR147" s="1247"/>
      <c r="DS147" s="1247"/>
      <c r="DT147" s="1247"/>
      <c r="DU147" s="1247"/>
      <c r="DV147" s="1247"/>
      <c r="DW147" s="1247"/>
      <c r="DX147" s="1247"/>
      <c r="DY147" s="1247"/>
      <c r="DZ147" s="1247"/>
      <c r="EA147" s="1247"/>
      <c r="EB147" s="1247"/>
      <c r="EC147" s="1247"/>
      <c r="ED147" s="1247"/>
      <c r="EE147" s="1247"/>
      <c r="EF147" s="1247"/>
      <c r="EG147" s="1247"/>
      <c r="EH147" s="1247"/>
      <c r="EI147" s="1247"/>
      <c r="EJ147" s="1247"/>
      <c r="EK147" s="1247"/>
      <c r="EL147" s="1247"/>
      <c r="EM147" s="1247"/>
      <c r="EN147" s="1247"/>
      <c r="EO147" s="1247"/>
      <c r="EP147" s="1247"/>
      <c r="EQ147" s="1247"/>
      <c r="ER147" s="1247"/>
      <c r="ES147" s="1247"/>
      <c r="ET147" s="1247"/>
      <c r="EU147" s="1247"/>
      <c r="EV147" s="1247"/>
      <c r="EW147" s="1247"/>
      <c r="EX147" s="1247"/>
      <c r="EY147" s="1247"/>
      <c r="EZ147" s="1247"/>
      <c r="FA147" s="1247"/>
      <c r="FB147" s="1247"/>
      <c r="FC147" s="1247"/>
      <c r="FD147" s="1247"/>
      <c r="FE147" s="1247"/>
      <c r="FF147" s="1247"/>
      <c r="FG147" s="1247"/>
      <c r="FJ147" s="1452">
        <f t="shared" si="45"/>
        <v>0</v>
      </c>
      <c r="FK147" s="1452">
        <f t="shared" si="46"/>
        <v>0</v>
      </c>
    </row>
    <row r="148" spans="1:167" x14ac:dyDescent="0.2">
      <c r="A148" s="436"/>
      <c r="B148" s="437"/>
      <c r="C148" s="439"/>
      <c r="D148" s="439"/>
      <c r="E148" s="437"/>
      <c r="F148" s="440"/>
      <c r="G148" s="440"/>
      <c r="H148" s="440"/>
      <c r="I148" s="440"/>
      <c r="J148" s="440"/>
      <c r="K148" s="440"/>
      <c r="L148" s="440"/>
      <c r="M148" s="440"/>
      <c r="N148" s="441"/>
      <c r="O148" s="441"/>
      <c r="P148" s="440"/>
      <c r="Q148" s="442"/>
      <c r="R148" s="443"/>
      <c r="S148" s="444"/>
      <c r="T148" s="886"/>
      <c r="U148" s="445"/>
      <c r="V148" s="445"/>
      <c r="W148" s="445"/>
      <c r="X148" s="165"/>
      <c r="Y148" s="445"/>
      <c r="Z148" s="1136"/>
      <c r="AA148" s="445"/>
      <c r="AB148" s="1131"/>
      <c r="AC148" s="445"/>
      <c r="AD148" s="1131"/>
      <c r="AE148" s="445"/>
      <c r="AF148" s="1131"/>
      <c r="AG148" s="445"/>
      <c r="AH148" s="1136"/>
      <c r="AI148" s="445"/>
      <c r="AJ148" s="1136"/>
      <c r="AK148" s="445"/>
      <c r="AL148" s="445"/>
      <c r="AM148" s="445"/>
      <c r="AN148" s="445"/>
      <c r="AO148" s="445"/>
      <c r="AP148" s="445"/>
      <c r="AQ148" s="445"/>
      <c r="AR148" s="445"/>
      <c r="AS148" s="445"/>
      <c r="AT148" s="165"/>
      <c r="AU148" s="1087"/>
      <c r="AV148" s="127"/>
      <c r="AW148" s="1134"/>
      <c r="AX148" s="1091"/>
      <c r="AY148" s="1131"/>
      <c r="AZ148" s="445"/>
      <c r="BA148" s="1131"/>
      <c r="BB148" s="445"/>
      <c r="BC148" s="445"/>
      <c r="BD148" s="445"/>
      <c r="BE148" s="445"/>
      <c r="BF148" s="445"/>
      <c r="BG148" s="445"/>
      <c r="BH148" s="437"/>
      <c r="BI148" s="445"/>
      <c r="BJ148" s="1084"/>
      <c r="BK148" s="483">
        <f t="shared" si="33"/>
        <v>0</v>
      </c>
      <c r="BL148" s="484">
        <f t="shared" si="34"/>
        <v>0</v>
      </c>
      <c r="BM148" s="485">
        <f t="shared" si="35"/>
        <v>0</v>
      </c>
      <c r="BN148" s="464"/>
      <c r="BO148" s="464"/>
      <c r="BP148" s="127"/>
      <c r="BQ148" s="1496">
        <f t="shared" si="36"/>
        <v>0</v>
      </c>
      <c r="BR148" s="1496">
        <f t="shared" si="37"/>
        <v>0</v>
      </c>
      <c r="BS148" s="280"/>
      <c r="BT148" s="281"/>
      <c r="BU148" s="281"/>
      <c r="BV148" s="446"/>
      <c r="BW148" s="1497">
        <f t="shared" si="38"/>
        <v>0</v>
      </c>
      <c r="BX148" s="1497">
        <f t="shared" si="39"/>
        <v>0</v>
      </c>
      <c r="BY148" s="1497">
        <f t="shared" si="40"/>
        <v>0</v>
      </c>
      <c r="BZ148" s="1497">
        <f t="shared" si="41"/>
        <v>0</v>
      </c>
      <c r="CA148" s="1497">
        <f t="shared" si="42"/>
        <v>0</v>
      </c>
      <c r="CB148" s="1497">
        <f t="shared" si="43"/>
        <v>0</v>
      </c>
      <c r="CD148" s="1450" t="str">
        <f t="shared" si="44"/>
        <v/>
      </c>
      <c r="CF148" s="1247"/>
      <c r="CG148" s="1247"/>
      <c r="CH148" s="1247"/>
      <c r="CI148" s="1247"/>
      <c r="CJ148" s="1247"/>
      <c r="CK148" s="1247"/>
      <c r="CL148" s="1247"/>
      <c r="CM148" s="1247"/>
      <c r="CN148" s="1247"/>
      <c r="CO148" s="1247"/>
      <c r="CP148" s="1247"/>
      <c r="CQ148" s="1247"/>
      <c r="CR148" s="1247"/>
      <c r="CS148" s="1247"/>
      <c r="CT148" s="1247"/>
      <c r="CU148" s="1247"/>
      <c r="CV148" s="1247"/>
      <c r="CW148" s="1247"/>
      <c r="CX148" s="1247"/>
      <c r="CY148" s="1247"/>
      <c r="CZ148" s="1247"/>
      <c r="DA148" s="1247"/>
      <c r="DB148" s="1247"/>
      <c r="DC148" s="1247"/>
      <c r="DD148" s="1247"/>
      <c r="DE148" s="1247"/>
      <c r="DF148" s="1247"/>
      <c r="DG148" s="1247"/>
      <c r="DH148" s="1247"/>
      <c r="DI148" s="1247"/>
      <c r="DJ148" s="1247"/>
      <c r="DK148" s="1247"/>
      <c r="DL148" s="1247"/>
      <c r="DM148" s="1247"/>
      <c r="DN148" s="1247"/>
      <c r="DO148" s="1247"/>
      <c r="DP148" s="1247"/>
      <c r="DQ148" s="1247"/>
      <c r="DR148" s="1247"/>
      <c r="DS148" s="1247"/>
      <c r="DT148" s="1247"/>
      <c r="DU148" s="1247"/>
      <c r="DV148" s="1247"/>
      <c r="DW148" s="1247"/>
      <c r="DX148" s="1247"/>
      <c r="DY148" s="1247"/>
      <c r="DZ148" s="1247"/>
      <c r="EA148" s="1247"/>
      <c r="EB148" s="1247"/>
      <c r="EC148" s="1247"/>
      <c r="ED148" s="1247"/>
      <c r="EE148" s="1247"/>
      <c r="EF148" s="1247"/>
      <c r="EG148" s="1247"/>
      <c r="EH148" s="1247"/>
      <c r="EI148" s="1247"/>
      <c r="EJ148" s="1247"/>
      <c r="EK148" s="1247"/>
      <c r="EL148" s="1247"/>
      <c r="EM148" s="1247"/>
      <c r="EN148" s="1247"/>
      <c r="EO148" s="1247"/>
      <c r="EP148" s="1247"/>
      <c r="EQ148" s="1247"/>
      <c r="ER148" s="1247"/>
      <c r="ES148" s="1247"/>
      <c r="ET148" s="1247"/>
      <c r="EU148" s="1247"/>
      <c r="EV148" s="1247"/>
      <c r="EW148" s="1247"/>
      <c r="EX148" s="1247"/>
      <c r="EY148" s="1247"/>
      <c r="EZ148" s="1247"/>
      <c r="FA148" s="1247"/>
      <c r="FB148" s="1247"/>
      <c r="FC148" s="1247"/>
      <c r="FD148" s="1247"/>
      <c r="FE148" s="1247"/>
      <c r="FF148" s="1247"/>
      <c r="FG148" s="1247"/>
      <c r="FJ148" s="1452">
        <f t="shared" si="45"/>
        <v>0</v>
      </c>
      <c r="FK148" s="1452">
        <f t="shared" si="46"/>
        <v>0</v>
      </c>
    </row>
    <row r="149" spans="1:167" x14ac:dyDescent="0.2">
      <c r="A149" s="436"/>
      <c r="B149" s="437"/>
      <c r="C149" s="439"/>
      <c r="D149" s="439"/>
      <c r="E149" s="437"/>
      <c r="F149" s="440"/>
      <c r="G149" s="440"/>
      <c r="H149" s="440"/>
      <c r="I149" s="440"/>
      <c r="J149" s="440"/>
      <c r="K149" s="440"/>
      <c r="L149" s="440"/>
      <c r="M149" s="440"/>
      <c r="N149" s="441"/>
      <c r="O149" s="441"/>
      <c r="P149" s="440"/>
      <c r="Q149" s="442"/>
      <c r="R149" s="443"/>
      <c r="S149" s="444"/>
      <c r="T149" s="886"/>
      <c r="U149" s="445"/>
      <c r="V149" s="445"/>
      <c r="W149" s="445"/>
      <c r="X149" s="165"/>
      <c r="Y149" s="445"/>
      <c r="Z149" s="1136"/>
      <c r="AA149" s="445"/>
      <c r="AB149" s="1131"/>
      <c r="AC149" s="445"/>
      <c r="AD149" s="1131"/>
      <c r="AE149" s="445"/>
      <c r="AF149" s="1131"/>
      <c r="AG149" s="445"/>
      <c r="AH149" s="1136"/>
      <c r="AI149" s="445"/>
      <c r="AJ149" s="1136"/>
      <c r="AK149" s="445"/>
      <c r="AL149" s="445"/>
      <c r="AM149" s="445"/>
      <c r="AN149" s="445"/>
      <c r="AO149" s="445"/>
      <c r="AP149" s="445"/>
      <c r="AQ149" s="445"/>
      <c r="AR149" s="445"/>
      <c r="AS149" s="445"/>
      <c r="AT149" s="165"/>
      <c r="AU149" s="1087"/>
      <c r="AV149" s="127"/>
      <c r="AW149" s="1134"/>
      <c r="AX149" s="1091"/>
      <c r="AY149" s="1131"/>
      <c r="AZ149" s="445"/>
      <c r="BA149" s="1131"/>
      <c r="BB149" s="445"/>
      <c r="BC149" s="445"/>
      <c r="BD149" s="445"/>
      <c r="BE149" s="445"/>
      <c r="BF149" s="445"/>
      <c r="BG149" s="445"/>
      <c r="BH149" s="437"/>
      <c r="BI149" s="445"/>
      <c r="BJ149" s="1084"/>
      <c r="BK149" s="483">
        <f t="shared" si="33"/>
        <v>0</v>
      </c>
      <c r="BL149" s="484">
        <f t="shared" si="34"/>
        <v>0</v>
      </c>
      <c r="BM149" s="485">
        <f t="shared" si="35"/>
        <v>0</v>
      </c>
      <c r="BN149" s="464"/>
      <c r="BO149" s="464"/>
      <c r="BP149" s="127"/>
      <c r="BQ149" s="1496">
        <f t="shared" si="36"/>
        <v>0</v>
      </c>
      <c r="BR149" s="1496">
        <f t="shared" si="37"/>
        <v>0</v>
      </c>
      <c r="BS149" s="280"/>
      <c r="BT149" s="281"/>
      <c r="BU149" s="281"/>
      <c r="BV149" s="446"/>
      <c r="BW149" s="1497">
        <f t="shared" si="38"/>
        <v>0</v>
      </c>
      <c r="BX149" s="1497">
        <f t="shared" si="39"/>
        <v>0</v>
      </c>
      <c r="BY149" s="1497">
        <f t="shared" si="40"/>
        <v>0</v>
      </c>
      <c r="BZ149" s="1497">
        <f t="shared" si="41"/>
        <v>0</v>
      </c>
      <c r="CA149" s="1497">
        <f t="shared" si="42"/>
        <v>0</v>
      </c>
      <c r="CB149" s="1497">
        <f t="shared" si="43"/>
        <v>0</v>
      </c>
      <c r="CD149" s="1450" t="str">
        <f t="shared" si="44"/>
        <v/>
      </c>
      <c r="CF149" s="1247"/>
      <c r="CG149" s="1247"/>
      <c r="CH149" s="1247"/>
      <c r="CI149" s="1247"/>
      <c r="CJ149" s="1247"/>
      <c r="CK149" s="1247"/>
      <c r="CL149" s="1247"/>
      <c r="CM149" s="1247"/>
      <c r="CN149" s="1247"/>
      <c r="CO149" s="1247"/>
      <c r="CP149" s="1247"/>
      <c r="CQ149" s="1247"/>
      <c r="CR149" s="1247"/>
      <c r="CS149" s="1247"/>
      <c r="CT149" s="1247"/>
      <c r="CU149" s="1247"/>
      <c r="CV149" s="1247"/>
      <c r="CW149" s="1247"/>
      <c r="CX149" s="1247"/>
      <c r="CY149" s="1247"/>
      <c r="CZ149" s="1247"/>
      <c r="DA149" s="1247"/>
      <c r="DB149" s="1247"/>
      <c r="DC149" s="1247"/>
      <c r="DD149" s="1247"/>
      <c r="DE149" s="1247"/>
      <c r="DF149" s="1247"/>
      <c r="DG149" s="1247"/>
      <c r="DH149" s="1247"/>
      <c r="DI149" s="1247"/>
      <c r="DJ149" s="1247"/>
      <c r="DK149" s="1247"/>
      <c r="DL149" s="1247"/>
      <c r="DM149" s="1247"/>
      <c r="DN149" s="1247"/>
      <c r="DO149" s="1247"/>
      <c r="DP149" s="1247"/>
      <c r="DQ149" s="1247"/>
      <c r="DR149" s="1247"/>
      <c r="DS149" s="1247"/>
      <c r="DT149" s="1247"/>
      <c r="DU149" s="1247"/>
      <c r="DV149" s="1247"/>
      <c r="DW149" s="1247"/>
      <c r="DX149" s="1247"/>
      <c r="DY149" s="1247"/>
      <c r="DZ149" s="1247"/>
      <c r="EA149" s="1247"/>
      <c r="EB149" s="1247"/>
      <c r="EC149" s="1247"/>
      <c r="ED149" s="1247"/>
      <c r="EE149" s="1247"/>
      <c r="EF149" s="1247"/>
      <c r="EG149" s="1247"/>
      <c r="EH149" s="1247"/>
      <c r="EI149" s="1247"/>
      <c r="EJ149" s="1247"/>
      <c r="EK149" s="1247"/>
      <c r="EL149" s="1247"/>
      <c r="EM149" s="1247"/>
      <c r="EN149" s="1247"/>
      <c r="EO149" s="1247"/>
      <c r="EP149" s="1247"/>
      <c r="EQ149" s="1247"/>
      <c r="ER149" s="1247"/>
      <c r="ES149" s="1247"/>
      <c r="ET149" s="1247"/>
      <c r="EU149" s="1247"/>
      <c r="EV149" s="1247"/>
      <c r="EW149" s="1247"/>
      <c r="EX149" s="1247"/>
      <c r="EY149" s="1247"/>
      <c r="EZ149" s="1247"/>
      <c r="FA149" s="1247"/>
      <c r="FB149" s="1247"/>
      <c r="FC149" s="1247"/>
      <c r="FD149" s="1247"/>
      <c r="FE149" s="1247"/>
      <c r="FF149" s="1247"/>
      <c r="FG149" s="1247"/>
      <c r="FJ149" s="1452">
        <f t="shared" si="45"/>
        <v>0</v>
      </c>
      <c r="FK149" s="1452">
        <f t="shared" si="46"/>
        <v>0</v>
      </c>
    </row>
    <row r="150" spans="1:167" x14ac:dyDescent="0.2">
      <c r="A150" s="436"/>
      <c r="B150" s="437"/>
      <c r="C150" s="439"/>
      <c r="D150" s="439"/>
      <c r="E150" s="437"/>
      <c r="F150" s="440"/>
      <c r="G150" s="440"/>
      <c r="H150" s="440"/>
      <c r="I150" s="440"/>
      <c r="J150" s="440"/>
      <c r="K150" s="440"/>
      <c r="L150" s="440"/>
      <c r="M150" s="440"/>
      <c r="N150" s="441"/>
      <c r="O150" s="441"/>
      <c r="P150" s="440"/>
      <c r="Q150" s="442"/>
      <c r="R150" s="443"/>
      <c r="S150" s="444"/>
      <c r="T150" s="886"/>
      <c r="U150" s="445"/>
      <c r="V150" s="445"/>
      <c r="W150" s="445"/>
      <c r="X150" s="165"/>
      <c r="Y150" s="445"/>
      <c r="Z150" s="1136"/>
      <c r="AA150" s="445"/>
      <c r="AB150" s="1131"/>
      <c r="AC150" s="445"/>
      <c r="AD150" s="1131"/>
      <c r="AE150" s="445"/>
      <c r="AF150" s="1131"/>
      <c r="AG150" s="445"/>
      <c r="AH150" s="1136"/>
      <c r="AI150" s="445"/>
      <c r="AJ150" s="1136"/>
      <c r="AK150" s="445"/>
      <c r="AL150" s="445"/>
      <c r="AM150" s="445"/>
      <c r="AN150" s="445"/>
      <c r="AO150" s="445"/>
      <c r="AP150" s="445"/>
      <c r="AQ150" s="445"/>
      <c r="AR150" s="445"/>
      <c r="AS150" s="445"/>
      <c r="AT150" s="165"/>
      <c r="AU150" s="1087"/>
      <c r="AV150" s="127"/>
      <c r="AW150" s="1134"/>
      <c r="AX150" s="1091"/>
      <c r="AY150" s="1131"/>
      <c r="AZ150" s="445"/>
      <c r="BA150" s="1131"/>
      <c r="BB150" s="445"/>
      <c r="BC150" s="445"/>
      <c r="BD150" s="445"/>
      <c r="BE150" s="445"/>
      <c r="BF150" s="445"/>
      <c r="BG150" s="445"/>
      <c r="BH150" s="437"/>
      <c r="BI150" s="445"/>
      <c r="BJ150" s="1084"/>
      <c r="BK150" s="483">
        <f t="shared" si="33"/>
        <v>0</v>
      </c>
      <c r="BL150" s="484">
        <f t="shared" si="34"/>
        <v>0</v>
      </c>
      <c r="BM150" s="485">
        <f t="shared" si="35"/>
        <v>0</v>
      </c>
      <c r="BN150" s="464"/>
      <c r="BO150" s="464"/>
      <c r="BP150" s="127"/>
      <c r="BQ150" s="1496">
        <f t="shared" si="36"/>
        <v>0</v>
      </c>
      <c r="BR150" s="1496">
        <f t="shared" si="37"/>
        <v>0</v>
      </c>
      <c r="BS150" s="280"/>
      <c r="BT150" s="281"/>
      <c r="BU150" s="281"/>
      <c r="BV150" s="446"/>
      <c r="BW150" s="1497">
        <f t="shared" si="38"/>
        <v>0</v>
      </c>
      <c r="BX150" s="1497">
        <f t="shared" si="39"/>
        <v>0</v>
      </c>
      <c r="BY150" s="1497">
        <f t="shared" si="40"/>
        <v>0</v>
      </c>
      <c r="BZ150" s="1497">
        <f t="shared" si="41"/>
        <v>0</v>
      </c>
      <c r="CA150" s="1497">
        <f t="shared" si="42"/>
        <v>0</v>
      </c>
      <c r="CB150" s="1497">
        <f t="shared" si="43"/>
        <v>0</v>
      </c>
      <c r="CD150" s="1450" t="str">
        <f t="shared" si="44"/>
        <v/>
      </c>
      <c r="CF150" s="1247"/>
      <c r="CG150" s="1247"/>
      <c r="CH150" s="1247"/>
      <c r="CI150" s="1247"/>
      <c r="CJ150" s="1247"/>
      <c r="CK150" s="1247"/>
      <c r="CL150" s="1247"/>
      <c r="CM150" s="1247"/>
      <c r="CN150" s="1247"/>
      <c r="CO150" s="1247"/>
      <c r="CP150" s="1247"/>
      <c r="CQ150" s="1247"/>
      <c r="CR150" s="1247"/>
      <c r="CS150" s="1247"/>
      <c r="CT150" s="1247"/>
      <c r="CU150" s="1247"/>
      <c r="CV150" s="1247"/>
      <c r="CW150" s="1247"/>
      <c r="CX150" s="1247"/>
      <c r="CY150" s="1247"/>
      <c r="CZ150" s="1247"/>
      <c r="DA150" s="1247"/>
      <c r="DB150" s="1247"/>
      <c r="DC150" s="1247"/>
      <c r="DD150" s="1247"/>
      <c r="DE150" s="1247"/>
      <c r="DF150" s="1247"/>
      <c r="DG150" s="1247"/>
      <c r="DH150" s="1247"/>
      <c r="DI150" s="1247"/>
      <c r="DJ150" s="1247"/>
      <c r="DK150" s="1247"/>
      <c r="DL150" s="1247"/>
      <c r="DM150" s="1247"/>
      <c r="DN150" s="1247"/>
      <c r="DO150" s="1247"/>
      <c r="DP150" s="1247"/>
      <c r="DQ150" s="1247"/>
      <c r="DR150" s="1247"/>
      <c r="DS150" s="1247"/>
      <c r="DT150" s="1247"/>
      <c r="DU150" s="1247"/>
      <c r="DV150" s="1247"/>
      <c r="DW150" s="1247"/>
      <c r="DX150" s="1247"/>
      <c r="DY150" s="1247"/>
      <c r="DZ150" s="1247"/>
      <c r="EA150" s="1247"/>
      <c r="EB150" s="1247"/>
      <c r="EC150" s="1247"/>
      <c r="ED150" s="1247"/>
      <c r="EE150" s="1247"/>
      <c r="EF150" s="1247"/>
      <c r="EG150" s="1247"/>
      <c r="EH150" s="1247"/>
      <c r="EI150" s="1247"/>
      <c r="EJ150" s="1247"/>
      <c r="EK150" s="1247"/>
      <c r="EL150" s="1247"/>
      <c r="EM150" s="1247"/>
      <c r="EN150" s="1247"/>
      <c r="EO150" s="1247"/>
      <c r="EP150" s="1247"/>
      <c r="EQ150" s="1247"/>
      <c r="ER150" s="1247"/>
      <c r="ES150" s="1247"/>
      <c r="ET150" s="1247"/>
      <c r="EU150" s="1247"/>
      <c r="EV150" s="1247"/>
      <c r="EW150" s="1247"/>
      <c r="EX150" s="1247"/>
      <c r="EY150" s="1247"/>
      <c r="EZ150" s="1247"/>
      <c r="FA150" s="1247"/>
      <c r="FB150" s="1247"/>
      <c r="FC150" s="1247"/>
      <c r="FD150" s="1247"/>
      <c r="FE150" s="1247"/>
      <c r="FF150" s="1247"/>
      <c r="FG150" s="1247"/>
      <c r="FJ150" s="1452">
        <f t="shared" si="45"/>
        <v>0</v>
      </c>
      <c r="FK150" s="1452">
        <f t="shared" si="46"/>
        <v>0</v>
      </c>
    </row>
    <row r="151" spans="1:167" x14ac:dyDescent="0.2">
      <c r="A151" s="436"/>
      <c r="B151" s="437"/>
      <c r="C151" s="439"/>
      <c r="D151" s="439"/>
      <c r="E151" s="437"/>
      <c r="F151" s="440"/>
      <c r="G151" s="440"/>
      <c r="H151" s="440"/>
      <c r="I151" s="440"/>
      <c r="J151" s="440"/>
      <c r="K151" s="440"/>
      <c r="L151" s="440"/>
      <c r="M151" s="440"/>
      <c r="N151" s="441"/>
      <c r="O151" s="441"/>
      <c r="P151" s="440"/>
      <c r="Q151" s="442"/>
      <c r="R151" s="443"/>
      <c r="S151" s="444"/>
      <c r="T151" s="886"/>
      <c r="U151" s="445"/>
      <c r="V151" s="445"/>
      <c r="W151" s="445"/>
      <c r="X151" s="165"/>
      <c r="Y151" s="445"/>
      <c r="Z151" s="1136"/>
      <c r="AA151" s="445"/>
      <c r="AB151" s="1131"/>
      <c r="AC151" s="445"/>
      <c r="AD151" s="1131"/>
      <c r="AE151" s="445"/>
      <c r="AF151" s="1131"/>
      <c r="AG151" s="445"/>
      <c r="AH151" s="1136"/>
      <c r="AI151" s="445"/>
      <c r="AJ151" s="1136"/>
      <c r="AK151" s="445"/>
      <c r="AL151" s="445"/>
      <c r="AM151" s="445"/>
      <c r="AN151" s="445"/>
      <c r="AO151" s="445"/>
      <c r="AP151" s="445"/>
      <c r="AQ151" s="445"/>
      <c r="AR151" s="445"/>
      <c r="AS151" s="445"/>
      <c r="AT151" s="165"/>
      <c r="AU151" s="1089"/>
      <c r="AV151" s="127"/>
      <c r="AW151" s="1134"/>
      <c r="AX151" s="1091"/>
      <c r="AY151" s="1131"/>
      <c r="AZ151" s="445"/>
      <c r="BA151" s="1131"/>
      <c r="BB151" s="445"/>
      <c r="BC151" s="445"/>
      <c r="BD151" s="445"/>
      <c r="BE151" s="445"/>
      <c r="BF151" s="445"/>
      <c r="BG151" s="445"/>
      <c r="BH151" s="437"/>
      <c r="BI151" s="445"/>
      <c r="BJ151" s="1084"/>
      <c r="BK151" s="483">
        <f t="shared" si="33"/>
        <v>0</v>
      </c>
      <c r="BL151" s="484">
        <f t="shared" si="34"/>
        <v>0</v>
      </c>
      <c r="BM151" s="485">
        <f t="shared" si="35"/>
        <v>0</v>
      </c>
      <c r="BN151" s="464"/>
      <c r="BO151" s="464"/>
      <c r="BP151" s="127"/>
      <c r="BQ151" s="1496">
        <f t="shared" si="36"/>
        <v>0</v>
      </c>
      <c r="BR151" s="1496">
        <f t="shared" si="37"/>
        <v>0</v>
      </c>
      <c r="BS151" s="280"/>
      <c r="BT151" s="281"/>
      <c r="BU151" s="281"/>
      <c r="BV151" s="446"/>
      <c r="BW151" s="1497">
        <f t="shared" si="38"/>
        <v>0</v>
      </c>
      <c r="BX151" s="1497">
        <f t="shared" si="39"/>
        <v>0</v>
      </c>
      <c r="BY151" s="1497">
        <f t="shared" si="40"/>
        <v>0</v>
      </c>
      <c r="BZ151" s="1497">
        <f t="shared" si="41"/>
        <v>0</v>
      </c>
      <c r="CA151" s="1497">
        <f t="shared" si="42"/>
        <v>0</v>
      </c>
      <c r="CB151" s="1497">
        <f t="shared" si="43"/>
        <v>0</v>
      </c>
      <c r="CD151" s="1450" t="str">
        <f t="shared" si="44"/>
        <v/>
      </c>
      <c r="CF151" s="1247"/>
      <c r="CG151" s="1247"/>
      <c r="CH151" s="1247"/>
      <c r="CI151" s="1247"/>
      <c r="CJ151" s="1247"/>
      <c r="CK151" s="1247"/>
      <c r="CL151" s="1247"/>
      <c r="CM151" s="1247"/>
      <c r="CN151" s="1247"/>
      <c r="CO151" s="1247"/>
      <c r="CP151" s="1247"/>
      <c r="CQ151" s="1247"/>
      <c r="CR151" s="1247"/>
      <c r="CS151" s="1247"/>
      <c r="CT151" s="1247"/>
      <c r="CU151" s="1247"/>
      <c r="CV151" s="1247"/>
      <c r="CW151" s="1247"/>
      <c r="CX151" s="1247"/>
      <c r="CY151" s="1247"/>
      <c r="CZ151" s="1247"/>
      <c r="DA151" s="1247"/>
      <c r="DB151" s="1247"/>
      <c r="DC151" s="1247"/>
      <c r="DD151" s="1247"/>
      <c r="DE151" s="1247"/>
      <c r="DF151" s="1247"/>
      <c r="DG151" s="1247"/>
      <c r="DH151" s="1247"/>
      <c r="DI151" s="1247"/>
      <c r="DJ151" s="1247"/>
      <c r="DK151" s="1247"/>
      <c r="DL151" s="1247"/>
      <c r="DM151" s="1247"/>
      <c r="DN151" s="1247"/>
      <c r="DO151" s="1247"/>
      <c r="DP151" s="1247"/>
      <c r="DQ151" s="1247"/>
      <c r="DR151" s="1247"/>
      <c r="DS151" s="1247"/>
      <c r="DT151" s="1247"/>
      <c r="DU151" s="1247"/>
      <c r="DV151" s="1247"/>
      <c r="DW151" s="1247"/>
      <c r="DX151" s="1247"/>
      <c r="DY151" s="1247"/>
      <c r="DZ151" s="1247"/>
      <c r="EA151" s="1247"/>
      <c r="EB151" s="1247"/>
      <c r="EC151" s="1247"/>
      <c r="ED151" s="1247"/>
      <c r="EE151" s="1247"/>
      <c r="EF151" s="1247"/>
      <c r="EG151" s="1247"/>
      <c r="EH151" s="1247"/>
      <c r="EI151" s="1247"/>
      <c r="EJ151" s="1247"/>
      <c r="EK151" s="1247"/>
      <c r="EL151" s="1247"/>
      <c r="EM151" s="1247"/>
      <c r="EN151" s="1247"/>
      <c r="EO151" s="1247"/>
      <c r="EP151" s="1247"/>
      <c r="EQ151" s="1247"/>
      <c r="ER151" s="1247"/>
      <c r="ES151" s="1247"/>
      <c r="ET151" s="1247"/>
      <c r="EU151" s="1247"/>
      <c r="EV151" s="1247"/>
      <c r="EW151" s="1247"/>
      <c r="EX151" s="1247"/>
      <c r="EY151" s="1247"/>
      <c r="EZ151" s="1247"/>
      <c r="FA151" s="1247"/>
      <c r="FB151" s="1247"/>
      <c r="FC151" s="1247"/>
      <c r="FD151" s="1247"/>
      <c r="FE151" s="1247"/>
      <c r="FF151" s="1247"/>
      <c r="FG151" s="1247"/>
      <c r="FJ151" s="1452">
        <f t="shared" si="45"/>
        <v>0</v>
      </c>
      <c r="FK151" s="1452">
        <f t="shared" si="46"/>
        <v>0</v>
      </c>
    </row>
    <row r="152" spans="1:167" x14ac:dyDescent="0.2">
      <c r="A152" s="436"/>
      <c r="B152" s="437"/>
      <c r="C152" s="439"/>
      <c r="D152" s="439"/>
      <c r="E152" s="437"/>
      <c r="F152" s="440"/>
      <c r="G152" s="440"/>
      <c r="H152" s="440"/>
      <c r="I152" s="440"/>
      <c r="J152" s="440"/>
      <c r="K152" s="440"/>
      <c r="L152" s="440"/>
      <c r="M152" s="440"/>
      <c r="N152" s="441"/>
      <c r="O152" s="441"/>
      <c r="P152" s="440"/>
      <c r="Q152" s="442"/>
      <c r="R152" s="443"/>
      <c r="S152" s="444"/>
      <c r="T152" s="886"/>
      <c r="U152" s="445"/>
      <c r="V152" s="445"/>
      <c r="W152" s="445"/>
      <c r="X152" s="165"/>
      <c r="Y152" s="445"/>
      <c r="Z152" s="1136"/>
      <c r="AA152" s="445"/>
      <c r="AB152" s="1131"/>
      <c r="AC152" s="445"/>
      <c r="AD152" s="1131"/>
      <c r="AE152" s="445"/>
      <c r="AF152" s="1131"/>
      <c r="AG152" s="445"/>
      <c r="AH152" s="1136"/>
      <c r="AI152" s="445"/>
      <c r="AJ152" s="1136"/>
      <c r="AK152" s="445"/>
      <c r="AL152" s="445"/>
      <c r="AM152" s="445"/>
      <c r="AN152" s="445"/>
      <c r="AO152" s="445"/>
      <c r="AP152" s="445"/>
      <c r="AQ152" s="445"/>
      <c r="AR152" s="445"/>
      <c r="AS152" s="445"/>
      <c r="AT152" s="165"/>
      <c r="AU152" s="1087"/>
      <c r="AV152" s="127"/>
      <c r="AW152" s="1134"/>
      <c r="AX152" s="1091"/>
      <c r="AY152" s="1131"/>
      <c r="AZ152" s="445"/>
      <c r="BA152" s="1131"/>
      <c r="BB152" s="445"/>
      <c r="BC152" s="445"/>
      <c r="BD152" s="445"/>
      <c r="BE152" s="445"/>
      <c r="BF152" s="445"/>
      <c r="BG152" s="445"/>
      <c r="BH152" s="437"/>
      <c r="BI152" s="445"/>
      <c r="BJ152" s="1084"/>
      <c r="BK152" s="483">
        <f t="shared" si="33"/>
        <v>0</v>
      </c>
      <c r="BL152" s="484">
        <f t="shared" si="34"/>
        <v>0</v>
      </c>
      <c r="BM152" s="485">
        <f t="shared" si="35"/>
        <v>0</v>
      </c>
      <c r="BN152" s="464"/>
      <c r="BO152" s="464"/>
      <c r="BP152" s="127"/>
      <c r="BQ152" s="1496">
        <f t="shared" si="36"/>
        <v>0</v>
      </c>
      <c r="BR152" s="1496">
        <f t="shared" si="37"/>
        <v>0</v>
      </c>
      <c r="BS152" s="280"/>
      <c r="BT152" s="281"/>
      <c r="BU152" s="281"/>
      <c r="BV152" s="446"/>
      <c r="BW152" s="1497">
        <f t="shared" si="38"/>
        <v>0</v>
      </c>
      <c r="BX152" s="1497">
        <f t="shared" si="39"/>
        <v>0</v>
      </c>
      <c r="BY152" s="1497">
        <f t="shared" si="40"/>
        <v>0</v>
      </c>
      <c r="BZ152" s="1497">
        <f t="shared" si="41"/>
        <v>0</v>
      </c>
      <c r="CA152" s="1497">
        <f t="shared" si="42"/>
        <v>0</v>
      </c>
      <c r="CB152" s="1497">
        <f t="shared" si="43"/>
        <v>0</v>
      </c>
      <c r="CD152" s="1450" t="str">
        <f t="shared" si="44"/>
        <v/>
      </c>
      <c r="CF152" s="1247"/>
      <c r="CG152" s="1247"/>
      <c r="CH152" s="1247"/>
      <c r="CI152" s="1247"/>
      <c r="CJ152" s="1247"/>
      <c r="CK152" s="1247"/>
      <c r="CL152" s="1247"/>
      <c r="CM152" s="1247"/>
      <c r="CN152" s="1247"/>
      <c r="CO152" s="1247"/>
      <c r="CP152" s="1247"/>
      <c r="CQ152" s="1247"/>
      <c r="CR152" s="1247"/>
      <c r="CS152" s="1247"/>
      <c r="CT152" s="1247"/>
      <c r="CU152" s="1247"/>
      <c r="CV152" s="1247"/>
      <c r="CW152" s="1247"/>
      <c r="CX152" s="1247"/>
      <c r="CY152" s="1247"/>
      <c r="CZ152" s="1247"/>
      <c r="DA152" s="1247"/>
      <c r="DB152" s="1247"/>
      <c r="DC152" s="1247"/>
      <c r="DD152" s="1247"/>
      <c r="DE152" s="1247"/>
      <c r="DF152" s="1247"/>
      <c r="DG152" s="1247"/>
      <c r="DH152" s="1247"/>
      <c r="DI152" s="1247"/>
      <c r="DJ152" s="1247"/>
      <c r="DK152" s="1247"/>
      <c r="DL152" s="1247"/>
      <c r="DM152" s="1247"/>
      <c r="DN152" s="1247"/>
      <c r="DO152" s="1247"/>
      <c r="DP152" s="1247"/>
      <c r="DQ152" s="1247"/>
      <c r="DR152" s="1247"/>
      <c r="DS152" s="1247"/>
      <c r="DT152" s="1247"/>
      <c r="DU152" s="1247"/>
      <c r="DV152" s="1247"/>
      <c r="DW152" s="1247"/>
      <c r="DX152" s="1247"/>
      <c r="DY152" s="1247"/>
      <c r="DZ152" s="1247"/>
      <c r="EA152" s="1247"/>
      <c r="EB152" s="1247"/>
      <c r="EC152" s="1247"/>
      <c r="ED152" s="1247"/>
      <c r="EE152" s="1247"/>
      <c r="EF152" s="1247"/>
      <c r="EG152" s="1247"/>
      <c r="EH152" s="1247"/>
      <c r="EI152" s="1247"/>
      <c r="EJ152" s="1247"/>
      <c r="EK152" s="1247"/>
      <c r="EL152" s="1247"/>
      <c r="EM152" s="1247"/>
      <c r="EN152" s="1247"/>
      <c r="EO152" s="1247"/>
      <c r="EP152" s="1247"/>
      <c r="EQ152" s="1247"/>
      <c r="ER152" s="1247"/>
      <c r="ES152" s="1247"/>
      <c r="ET152" s="1247"/>
      <c r="EU152" s="1247"/>
      <c r="EV152" s="1247"/>
      <c r="EW152" s="1247"/>
      <c r="EX152" s="1247"/>
      <c r="EY152" s="1247"/>
      <c r="EZ152" s="1247"/>
      <c r="FA152" s="1247"/>
      <c r="FB152" s="1247"/>
      <c r="FC152" s="1247"/>
      <c r="FD152" s="1247"/>
      <c r="FE152" s="1247"/>
      <c r="FF152" s="1247"/>
      <c r="FG152" s="1247"/>
      <c r="FJ152" s="1452">
        <f t="shared" si="45"/>
        <v>0</v>
      </c>
      <c r="FK152" s="1452">
        <f t="shared" si="46"/>
        <v>0</v>
      </c>
    </row>
    <row r="153" spans="1:167" x14ac:dyDescent="0.2">
      <c r="A153" s="436"/>
      <c r="B153" s="437"/>
      <c r="C153" s="439"/>
      <c r="D153" s="439"/>
      <c r="E153" s="437"/>
      <c r="F153" s="440"/>
      <c r="G153" s="440"/>
      <c r="H153" s="440"/>
      <c r="I153" s="440"/>
      <c r="J153" s="440"/>
      <c r="K153" s="440"/>
      <c r="L153" s="440"/>
      <c r="M153" s="440"/>
      <c r="N153" s="441"/>
      <c r="O153" s="441"/>
      <c r="P153" s="440"/>
      <c r="Q153" s="442"/>
      <c r="R153" s="443"/>
      <c r="S153" s="444"/>
      <c r="T153" s="886"/>
      <c r="U153" s="445"/>
      <c r="V153" s="445"/>
      <c r="W153" s="445"/>
      <c r="X153" s="165"/>
      <c r="Y153" s="445"/>
      <c r="Z153" s="1136"/>
      <c r="AA153" s="445"/>
      <c r="AB153" s="1131"/>
      <c r="AC153" s="445"/>
      <c r="AD153" s="1131"/>
      <c r="AE153" s="445"/>
      <c r="AF153" s="1131"/>
      <c r="AG153" s="445"/>
      <c r="AH153" s="1136"/>
      <c r="AI153" s="445"/>
      <c r="AJ153" s="1136"/>
      <c r="AK153" s="445"/>
      <c r="AL153" s="445"/>
      <c r="AM153" s="445"/>
      <c r="AN153" s="445"/>
      <c r="AO153" s="445"/>
      <c r="AP153" s="445"/>
      <c r="AQ153" s="445"/>
      <c r="AR153" s="445"/>
      <c r="AS153" s="445"/>
      <c r="AT153" s="165"/>
      <c r="AU153" s="1087"/>
      <c r="AV153" s="127"/>
      <c r="AW153" s="1134"/>
      <c r="AX153" s="1091"/>
      <c r="AY153" s="1131"/>
      <c r="AZ153" s="445"/>
      <c r="BA153" s="1131"/>
      <c r="BB153" s="445"/>
      <c r="BC153" s="445"/>
      <c r="BD153" s="445"/>
      <c r="BE153" s="445"/>
      <c r="BF153" s="445"/>
      <c r="BG153" s="445"/>
      <c r="BH153" s="437"/>
      <c r="BI153" s="445"/>
      <c r="BJ153" s="1084"/>
      <c r="BK153" s="483">
        <f t="shared" si="33"/>
        <v>0</v>
      </c>
      <c r="BL153" s="484">
        <f t="shared" si="34"/>
        <v>0</v>
      </c>
      <c r="BM153" s="485">
        <f t="shared" si="35"/>
        <v>0</v>
      </c>
      <c r="BN153" s="464"/>
      <c r="BO153" s="464"/>
      <c r="BP153" s="127"/>
      <c r="BQ153" s="1496">
        <f t="shared" si="36"/>
        <v>0</v>
      </c>
      <c r="BR153" s="1496">
        <f t="shared" si="37"/>
        <v>0</v>
      </c>
      <c r="BS153" s="280"/>
      <c r="BT153" s="281"/>
      <c r="BU153" s="281"/>
      <c r="BV153" s="446"/>
      <c r="BW153" s="1497">
        <f t="shared" si="38"/>
        <v>0</v>
      </c>
      <c r="BX153" s="1497">
        <f t="shared" si="39"/>
        <v>0</v>
      </c>
      <c r="BY153" s="1497">
        <f t="shared" si="40"/>
        <v>0</v>
      </c>
      <c r="BZ153" s="1497">
        <f t="shared" si="41"/>
        <v>0</v>
      </c>
      <c r="CA153" s="1497">
        <f t="shared" si="42"/>
        <v>0</v>
      </c>
      <c r="CB153" s="1497">
        <f t="shared" si="43"/>
        <v>0</v>
      </c>
      <c r="CD153" s="1450" t="str">
        <f t="shared" si="44"/>
        <v/>
      </c>
      <c r="CE153" s="1451"/>
      <c r="CF153" s="1247"/>
      <c r="CG153" s="1247"/>
      <c r="CH153" s="1247"/>
      <c r="CI153" s="1247"/>
      <c r="CJ153" s="1247"/>
      <c r="CK153" s="1247"/>
      <c r="CL153" s="1247"/>
      <c r="CM153" s="1247"/>
      <c r="CN153" s="1247"/>
      <c r="CO153" s="1247"/>
      <c r="CP153" s="1247"/>
      <c r="CQ153" s="1247"/>
      <c r="CR153" s="1247"/>
      <c r="CS153" s="1247"/>
      <c r="CT153" s="1247"/>
      <c r="CU153" s="1247"/>
      <c r="CV153" s="1247"/>
      <c r="CW153" s="1247"/>
      <c r="CX153" s="1247"/>
      <c r="CY153" s="1247"/>
      <c r="CZ153" s="1247"/>
      <c r="DA153" s="1247"/>
      <c r="DB153" s="1247"/>
      <c r="DC153" s="1247"/>
      <c r="DD153" s="1247"/>
      <c r="DE153" s="1247"/>
      <c r="DF153" s="1247"/>
      <c r="DG153" s="1247"/>
      <c r="DH153" s="1247"/>
      <c r="DI153" s="1247"/>
      <c r="DJ153" s="1247"/>
      <c r="DK153" s="1247"/>
      <c r="DL153" s="1247"/>
      <c r="DM153" s="1247"/>
      <c r="DN153" s="1247"/>
      <c r="DO153" s="1247"/>
      <c r="DP153" s="1247"/>
      <c r="DQ153" s="1247"/>
      <c r="DR153" s="1247"/>
      <c r="DS153" s="1247"/>
      <c r="DT153" s="1247"/>
      <c r="DU153" s="1247"/>
      <c r="DV153" s="1247"/>
      <c r="DW153" s="1247"/>
      <c r="DX153" s="1247"/>
      <c r="DY153" s="1247"/>
      <c r="DZ153" s="1247"/>
      <c r="EA153" s="1247"/>
      <c r="EB153" s="1247"/>
      <c r="EC153" s="1247"/>
      <c r="ED153" s="1247"/>
      <c r="EE153" s="1247"/>
      <c r="EF153" s="1247"/>
      <c r="EG153" s="1247"/>
      <c r="EH153" s="1247"/>
      <c r="EI153" s="1247"/>
      <c r="EJ153" s="1247"/>
      <c r="EK153" s="1247"/>
      <c r="EL153" s="1247"/>
      <c r="EM153" s="1247"/>
      <c r="EN153" s="1247"/>
      <c r="EO153" s="1247"/>
      <c r="EP153" s="1247"/>
      <c r="EQ153" s="1247"/>
      <c r="ER153" s="1247"/>
      <c r="ES153" s="1247"/>
      <c r="ET153" s="1247"/>
      <c r="EU153" s="1247"/>
      <c r="EV153" s="1247"/>
      <c r="EW153" s="1247"/>
      <c r="EX153" s="1247"/>
      <c r="EY153" s="1247"/>
      <c r="EZ153" s="1247"/>
      <c r="FA153" s="1247"/>
      <c r="FB153" s="1247"/>
      <c r="FC153" s="1247"/>
      <c r="FD153" s="1247"/>
      <c r="FE153" s="1247"/>
      <c r="FF153" s="1247"/>
      <c r="FG153" s="1247"/>
      <c r="FH153" s="1449"/>
      <c r="FI153" s="1449"/>
      <c r="FJ153" s="1452">
        <f t="shared" si="45"/>
        <v>0</v>
      </c>
      <c r="FK153" s="1452">
        <f t="shared" si="46"/>
        <v>0</v>
      </c>
    </row>
    <row r="154" spans="1:167" x14ac:dyDescent="0.2">
      <c r="A154" s="436"/>
      <c r="B154" s="437"/>
      <c r="C154" s="439"/>
      <c r="D154" s="439"/>
      <c r="E154" s="437"/>
      <c r="F154" s="440"/>
      <c r="G154" s="440"/>
      <c r="H154" s="440"/>
      <c r="I154" s="440"/>
      <c r="J154" s="440"/>
      <c r="K154" s="440"/>
      <c r="L154" s="440"/>
      <c r="M154" s="440"/>
      <c r="N154" s="441"/>
      <c r="O154" s="441"/>
      <c r="P154" s="440"/>
      <c r="Q154" s="442"/>
      <c r="R154" s="443"/>
      <c r="S154" s="444"/>
      <c r="T154" s="886"/>
      <c r="U154" s="445"/>
      <c r="V154" s="445"/>
      <c r="W154" s="445"/>
      <c r="X154" s="165"/>
      <c r="Y154" s="445"/>
      <c r="Z154" s="1136"/>
      <c r="AA154" s="445"/>
      <c r="AB154" s="1131"/>
      <c r="AC154" s="445"/>
      <c r="AD154" s="1131"/>
      <c r="AE154" s="445"/>
      <c r="AF154" s="1131"/>
      <c r="AG154" s="445"/>
      <c r="AH154" s="1136"/>
      <c r="AI154" s="445"/>
      <c r="AJ154" s="1136"/>
      <c r="AK154" s="445"/>
      <c r="AL154" s="445"/>
      <c r="AM154" s="445"/>
      <c r="AN154" s="445"/>
      <c r="AO154" s="445"/>
      <c r="AP154" s="445"/>
      <c r="AQ154" s="445"/>
      <c r="AR154" s="445"/>
      <c r="AS154" s="445"/>
      <c r="AT154" s="165"/>
      <c r="AU154" s="1087"/>
      <c r="AV154" s="127"/>
      <c r="AW154" s="1134"/>
      <c r="AX154" s="1091"/>
      <c r="AY154" s="1131"/>
      <c r="AZ154" s="445"/>
      <c r="BA154" s="1131"/>
      <c r="BB154" s="445"/>
      <c r="BC154" s="445"/>
      <c r="BD154" s="445"/>
      <c r="BE154" s="445"/>
      <c r="BF154" s="445"/>
      <c r="BG154" s="445"/>
      <c r="BH154" s="437"/>
      <c r="BI154" s="445"/>
      <c r="BJ154" s="1084"/>
      <c r="BK154" s="483">
        <f t="shared" si="33"/>
        <v>0</v>
      </c>
      <c r="BL154" s="484">
        <f t="shared" si="34"/>
        <v>0</v>
      </c>
      <c r="BM154" s="485">
        <f t="shared" si="35"/>
        <v>0</v>
      </c>
      <c r="BN154" s="464"/>
      <c r="BO154" s="464"/>
      <c r="BP154" s="127"/>
      <c r="BQ154" s="1496">
        <f t="shared" si="36"/>
        <v>0</v>
      </c>
      <c r="BR154" s="1496">
        <f t="shared" si="37"/>
        <v>0</v>
      </c>
      <c r="BS154" s="280"/>
      <c r="BT154" s="281"/>
      <c r="BU154" s="281"/>
      <c r="BV154" s="446"/>
      <c r="BW154" s="1497">
        <f t="shared" si="38"/>
        <v>0</v>
      </c>
      <c r="BX154" s="1497">
        <f t="shared" si="39"/>
        <v>0</v>
      </c>
      <c r="BY154" s="1497">
        <f t="shared" si="40"/>
        <v>0</v>
      </c>
      <c r="BZ154" s="1497">
        <f t="shared" si="41"/>
        <v>0</v>
      </c>
      <c r="CA154" s="1497">
        <f t="shared" si="42"/>
        <v>0</v>
      </c>
      <c r="CB154" s="1497">
        <f t="shared" si="43"/>
        <v>0</v>
      </c>
      <c r="CD154" s="1450" t="str">
        <f t="shared" si="44"/>
        <v/>
      </c>
      <c r="CF154" s="1247"/>
      <c r="CG154" s="1247"/>
      <c r="CH154" s="1247"/>
      <c r="CI154" s="1247"/>
      <c r="CJ154" s="1247"/>
      <c r="CK154" s="1247"/>
      <c r="CL154" s="1247"/>
      <c r="CM154" s="1247"/>
      <c r="CN154" s="1247"/>
      <c r="CO154" s="1247"/>
      <c r="CP154" s="1247"/>
      <c r="CQ154" s="1247"/>
      <c r="CR154" s="1247"/>
      <c r="CS154" s="1247"/>
      <c r="CT154" s="1247"/>
      <c r="CU154" s="1247"/>
      <c r="CV154" s="1247"/>
      <c r="CW154" s="1247"/>
      <c r="CX154" s="1247"/>
      <c r="CY154" s="1247"/>
      <c r="CZ154" s="1247"/>
      <c r="DA154" s="1247"/>
      <c r="DB154" s="1247"/>
      <c r="DC154" s="1247"/>
      <c r="DD154" s="1247"/>
      <c r="DE154" s="1247"/>
      <c r="DF154" s="1247"/>
      <c r="DG154" s="1247"/>
      <c r="DH154" s="1247"/>
      <c r="DI154" s="1247"/>
      <c r="DJ154" s="1247"/>
      <c r="DK154" s="1247"/>
      <c r="DL154" s="1247"/>
      <c r="DM154" s="1247"/>
      <c r="DN154" s="1247"/>
      <c r="DO154" s="1247"/>
      <c r="DP154" s="1247"/>
      <c r="DQ154" s="1247"/>
      <c r="DR154" s="1247"/>
      <c r="DS154" s="1247"/>
      <c r="DT154" s="1247"/>
      <c r="DU154" s="1247"/>
      <c r="DV154" s="1247"/>
      <c r="DW154" s="1247"/>
      <c r="DX154" s="1247"/>
      <c r="DY154" s="1247"/>
      <c r="DZ154" s="1247"/>
      <c r="EA154" s="1247"/>
      <c r="EB154" s="1247"/>
      <c r="EC154" s="1247"/>
      <c r="ED154" s="1247"/>
      <c r="EE154" s="1247"/>
      <c r="EF154" s="1247"/>
      <c r="EG154" s="1247"/>
      <c r="EH154" s="1247"/>
      <c r="EI154" s="1247"/>
      <c r="EJ154" s="1247"/>
      <c r="EK154" s="1247"/>
      <c r="EL154" s="1247"/>
      <c r="EM154" s="1247"/>
      <c r="EN154" s="1247"/>
      <c r="EO154" s="1247"/>
      <c r="EP154" s="1247"/>
      <c r="EQ154" s="1247"/>
      <c r="ER154" s="1247"/>
      <c r="ES154" s="1247"/>
      <c r="ET154" s="1247"/>
      <c r="EU154" s="1247"/>
      <c r="EV154" s="1247"/>
      <c r="EW154" s="1247"/>
      <c r="EX154" s="1247"/>
      <c r="EY154" s="1247"/>
      <c r="EZ154" s="1247"/>
      <c r="FA154" s="1247"/>
      <c r="FB154" s="1247"/>
      <c r="FC154" s="1247"/>
      <c r="FD154" s="1247"/>
      <c r="FE154" s="1247"/>
      <c r="FF154" s="1247"/>
      <c r="FG154" s="1247"/>
      <c r="FJ154" s="1452">
        <f t="shared" si="45"/>
        <v>0</v>
      </c>
      <c r="FK154" s="1452">
        <f t="shared" si="46"/>
        <v>0</v>
      </c>
    </row>
    <row r="155" spans="1:167" x14ac:dyDescent="0.2">
      <c r="A155" s="436"/>
      <c r="B155" s="437"/>
      <c r="C155" s="439"/>
      <c r="D155" s="439"/>
      <c r="E155" s="437"/>
      <c r="F155" s="440"/>
      <c r="G155" s="440"/>
      <c r="H155" s="440"/>
      <c r="I155" s="440"/>
      <c r="J155" s="440"/>
      <c r="K155" s="440"/>
      <c r="L155" s="440"/>
      <c r="M155" s="440"/>
      <c r="N155" s="441"/>
      <c r="O155" s="441"/>
      <c r="P155" s="440"/>
      <c r="Q155" s="442"/>
      <c r="R155" s="443"/>
      <c r="S155" s="444"/>
      <c r="T155" s="886"/>
      <c r="U155" s="445"/>
      <c r="V155" s="445"/>
      <c r="W155" s="445"/>
      <c r="X155" s="165"/>
      <c r="Y155" s="445"/>
      <c r="Z155" s="1136"/>
      <c r="AA155" s="445"/>
      <c r="AB155" s="1131"/>
      <c r="AC155" s="445"/>
      <c r="AD155" s="1131"/>
      <c r="AE155" s="445"/>
      <c r="AF155" s="1131"/>
      <c r="AG155" s="445"/>
      <c r="AH155" s="1136"/>
      <c r="AI155" s="445"/>
      <c r="AJ155" s="1136"/>
      <c r="AK155" s="445"/>
      <c r="AL155" s="445"/>
      <c r="AM155" s="445"/>
      <c r="AN155" s="445"/>
      <c r="AO155" s="445"/>
      <c r="AP155" s="445"/>
      <c r="AQ155" s="445"/>
      <c r="AR155" s="445"/>
      <c r="AS155" s="445"/>
      <c r="AT155" s="165"/>
      <c r="AU155" s="1087"/>
      <c r="AV155" s="127"/>
      <c r="AW155" s="1134"/>
      <c r="AX155" s="1091"/>
      <c r="AY155" s="1131"/>
      <c r="AZ155" s="445"/>
      <c r="BA155" s="1131"/>
      <c r="BB155" s="445"/>
      <c r="BC155" s="445"/>
      <c r="BD155" s="445"/>
      <c r="BE155" s="445"/>
      <c r="BF155" s="445"/>
      <c r="BG155" s="445"/>
      <c r="BH155" s="437"/>
      <c r="BI155" s="445"/>
      <c r="BJ155" s="1084"/>
      <c r="BK155" s="483">
        <f t="shared" si="33"/>
        <v>0</v>
      </c>
      <c r="BL155" s="484">
        <f t="shared" si="34"/>
        <v>0</v>
      </c>
      <c r="BM155" s="485">
        <f t="shared" si="35"/>
        <v>0</v>
      </c>
      <c r="BN155" s="464"/>
      <c r="BO155" s="464"/>
      <c r="BP155" s="127"/>
      <c r="BQ155" s="1496">
        <f t="shared" si="36"/>
        <v>0</v>
      </c>
      <c r="BR155" s="1496">
        <f t="shared" si="37"/>
        <v>0</v>
      </c>
      <c r="BS155" s="280"/>
      <c r="BT155" s="281"/>
      <c r="BU155" s="281"/>
      <c r="BV155" s="446"/>
      <c r="BW155" s="1497">
        <f t="shared" si="38"/>
        <v>0</v>
      </c>
      <c r="BX155" s="1497">
        <f t="shared" si="39"/>
        <v>0</v>
      </c>
      <c r="BY155" s="1497">
        <f t="shared" si="40"/>
        <v>0</v>
      </c>
      <c r="BZ155" s="1497">
        <f t="shared" si="41"/>
        <v>0</v>
      </c>
      <c r="CA155" s="1497">
        <f t="shared" si="42"/>
        <v>0</v>
      </c>
      <c r="CB155" s="1497">
        <f t="shared" si="43"/>
        <v>0</v>
      </c>
      <c r="CD155" s="1450" t="str">
        <f t="shared" si="44"/>
        <v/>
      </c>
      <c r="CF155" s="1247"/>
      <c r="CG155" s="1247"/>
      <c r="CH155" s="1247"/>
      <c r="CI155" s="1247"/>
      <c r="CJ155" s="1247"/>
      <c r="CK155" s="1247"/>
      <c r="CL155" s="1247"/>
      <c r="CM155" s="1247"/>
      <c r="CN155" s="1247"/>
      <c r="CO155" s="1247"/>
      <c r="CP155" s="1247"/>
      <c r="CQ155" s="1247"/>
      <c r="CR155" s="1247"/>
      <c r="CS155" s="1247"/>
      <c r="CT155" s="1247"/>
      <c r="CU155" s="1247"/>
      <c r="CV155" s="1247"/>
      <c r="CW155" s="1247"/>
      <c r="CX155" s="1247"/>
      <c r="CY155" s="1247"/>
      <c r="CZ155" s="1247"/>
      <c r="DA155" s="1247"/>
      <c r="DB155" s="1247"/>
      <c r="DC155" s="1247"/>
      <c r="DD155" s="1247"/>
      <c r="DE155" s="1247"/>
      <c r="DF155" s="1247"/>
      <c r="DG155" s="1247"/>
      <c r="DH155" s="1247"/>
      <c r="DI155" s="1247"/>
      <c r="DJ155" s="1247"/>
      <c r="DK155" s="1247"/>
      <c r="DL155" s="1247"/>
      <c r="DM155" s="1247"/>
      <c r="DN155" s="1247"/>
      <c r="DO155" s="1247"/>
      <c r="DP155" s="1247"/>
      <c r="DQ155" s="1247"/>
      <c r="DR155" s="1247"/>
      <c r="DS155" s="1247"/>
      <c r="DT155" s="1247"/>
      <c r="DU155" s="1247"/>
      <c r="DV155" s="1247"/>
      <c r="DW155" s="1247"/>
      <c r="DX155" s="1247"/>
      <c r="DY155" s="1247"/>
      <c r="DZ155" s="1247"/>
      <c r="EA155" s="1247"/>
      <c r="EB155" s="1247"/>
      <c r="EC155" s="1247"/>
      <c r="ED155" s="1247"/>
      <c r="EE155" s="1247"/>
      <c r="EF155" s="1247"/>
      <c r="EG155" s="1247"/>
      <c r="EH155" s="1247"/>
      <c r="EI155" s="1247"/>
      <c r="EJ155" s="1247"/>
      <c r="EK155" s="1247"/>
      <c r="EL155" s="1247"/>
      <c r="EM155" s="1247"/>
      <c r="EN155" s="1247"/>
      <c r="EO155" s="1247"/>
      <c r="EP155" s="1247"/>
      <c r="EQ155" s="1247"/>
      <c r="ER155" s="1247"/>
      <c r="ES155" s="1247"/>
      <c r="ET155" s="1247"/>
      <c r="EU155" s="1247"/>
      <c r="EV155" s="1247"/>
      <c r="EW155" s="1247"/>
      <c r="EX155" s="1247"/>
      <c r="EY155" s="1247"/>
      <c r="EZ155" s="1247"/>
      <c r="FA155" s="1247"/>
      <c r="FB155" s="1247"/>
      <c r="FC155" s="1247"/>
      <c r="FD155" s="1247"/>
      <c r="FE155" s="1247"/>
      <c r="FF155" s="1247"/>
      <c r="FG155" s="1247"/>
      <c r="FJ155" s="1452">
        <f t="shared" si="45"/>
        <v>0</v>
      </c>
      <c r="FK155" s="1452">
        <f t="shared" si="46"/>
        <v>0</v>
      </c>
    </row>
    <row r="156" spans="1:167" x14ac:dyDescent="0.2">
      <c r="A156" s="436"/>
      <c r="B156" s="437"/>
      <c r="C156" s="439"/>
      <c r="D156" s="439"/>
      <c r="E156" s="437"/>
      <c r="F156" s="440"/>
      <c r="G156" s="440"/>
      <c r="H156" s="440"/>
      <c r="I156" s="440"/>
      <c r="J156" s="440"/>
      <c r="K156" s="440"/>
      <c r="L156" s="440"/>
      <c r="M156" s="440"/>
      <c r="N156" s="441"/>
      <c r="O156" s="441"/>
      <c r="P156" s="440"/>
      <c r="Q156" s="442"/>
      <c r="R156" s="443"/>
      <c r="S156" s="444"/>
      <c r="T156" s="886"/>
      <c r="U156" s="445"/>
      <c r="V156" s="445"/>
      <c r="W156" s="445"/>
      <c r="X156" s="165"/>
      <c r="Y156" s="445"/>
      <c r="Z156" s="1136"/>
      <c r="AA156" s="445"/>
      <c r="AB156" s="1131"/>
      <c r="AC156" s="445"/>
      <c r="AD156" s="1131"/>
      <c r="AE156" s="445"/>
      <c r="AF156" s="1131"/>
      <c r="AG156" s="445"/>
      <c r="AH156" s="1136"/>
      <c r="AI156" s="445"/>
      <c r="AJ156" s="1136"/>
      <c r="AK156" s="445"/>
      <c r="AL156" s="445"/>
      <c r="AM156" s="445"/>
      <c r="AN156" s="445"/>
      <c r="AO156" s="445"/>
      <c r="AP156" s="445"/>
      <c r="AQ156" s="445"/>
      <c r="AR156" s="445"/>
      <c r="AS156" s="445"/>
      <c r="AT156" s="165"/>
      <c r="AU156" s="1087"/>
      <c r="AV156" s="127"/>
      <c r="AW156" s="1134"/>
      <c r="AX156" s="1091"/>
      <c r="AY156" s="1131"/>
      <c r="AZ156" s="445"/>
      <c r="BA156" s="1131"/>
      <c r="BB156" s="445"/>
      <c r="BC156" s="445"/>
      <c r="BD156" s="445"/>
      <c r="BE156" s="445"/>
      <c r="BF156" s="445"/>
      <c r="BG156" s="445"/>
      <c r="BH156" s="437"/>
      <c r="BI156" s="445"/>
      <c r="BJ156" s="1084"/>
      <c r="BK156" s="483">
        <f t="shared" si="33"/>
        <v>0</v>
      </c>
      <c r="BL156" s="484">
        <f t="shared" si="34"/>
        <v>0</v>
      </c>
      <c r="BM156" s="485">
        <f t="shared" si="35"/>
        <v>0</v>
      </c>
      <c r="BN156" s="464"/>
      <c r="BO156" s="464"/>
      <c r="BP156" s="127"/>
      <c r="BQ156" s="1496">
        <f t="shared" si="36"/>
        <v>0</v>
      </c>
      <c r="BR156" s="1496">
        <f t="shared" si="37"/>
        <v>0</v>
      </c>
      <c r="BS156" s="280"/>
      <c r="BT156" s="281"/>
      <c r="BU156" s="281"/>
      <c r="BV156" s="446"/>
      <c r="BW156" s="1497">
        <f t="shared" si="38"/>
        <v>0</v>
      </c>
      <c r="BX156" s="1497">
        <f t="shared" si="39"/>
        <v>0</v>
      </c>
      <c r="BY156" s="1497">
        <f t="shared" si="40"/>
        <v>0</v>
      </c>
      <c r="BZ156" s="1497">
        <f t="shared" si="41"/>
        <v>0</v>
      </c>
      <c r="CA156" s="1497">
        <f t="shared" si="42"/>
        <v>0</v>
      </c>
      <c r="CB156" s="1497">
        <f t="shared" si="43"/>
        <v>0</v>
      </c>
      <c r="CD156" s="1450" t="str">
        <f t="shared" si="44"/>
        <v/>
      </c>
      <c r="CE156" s="1451"/>
      <c r="CF156" s="1247"/>
      <c r="CG156" s="1247"/>
      <c r="CH156" s="1247"/>
      <c r="CI156" s="1247"/>
      <c r="CJ156" s="1247"/>
      <c r="CK156" s="1247"/>
      <c r="CL156" s="1247"/>
      <c r="CM156" s="1247"/>
      <c r="CN156" s="1247"/>
      <c r="CO156" s="1247"/>
      <c r="CP156" s="1247"/>
      <c r="CQ156" s="1247"/>
      <c r="CR156" s="1247"/>
      <c r="CS156" s="1247"/>
      <c r="CT156" s="1247"/>
      <c r="CU156" s="1247"/>
      <c r="CV156" s="1247"/>
      <c r="CW156" s="1247"/>
      <c r="CX156" s="1247"/>
      <c r="CY156" s="1247"/>
      <c r="CZ156" s="1247"/>
      <c r="DA156" s="1247"/>
      <c r="DB156" s="1247"/>
      <c r="DC156" s="1247"/>
      <c r="DD156" s="1247"/>
      <c r="DE156" s="1247"/>
      <c r="DF156" s="1247"/>
      <c r="DG156" s="1247"/>
      <c r="DH156" s="1247"/>
      <c r="DI156" s="1247"/>
      <c r="DJ156" s="1247"/>
      <c r="DK156" s="1247"/>
      <c r="DL156" s="1247"/>
      <c r="DM156" s="1247"/>
      <c r="DN156" s="1247"/>
      <c r="DO156" s="1247"/>
      <c r="DP156" s="1247"/>
      <c r="DQ156" s="1247"/>
      <c r="DR156" s="1247"/>
      <c r="DS156" s="1247"/>
      <c r="DT156" s="1247"/>
      <c r="DU156" s="1247"/>
      <c r="DV156" s="1247"/>
      <c r="DW156" s="1247"/>
      <c r="DX156" s="1247"/>
      <c r="DY156" s="1247"/>
      <c r="DZ156" s="1247"/>
      <c r="EA156" s="1247"/>
      <c r="EB156" s="1247"/>
      <c r="EC156" s="1247"/>
      <c r="ED156" s="1247"/>
      <c r="EE156" s="1247"/>
      <c r="EF156" s="1247"/>
      <c r="EG156" s="1247"/>
      <c r="EH156" s="1247"/>
      <c r="EI156" s="1247"/>
      <c r="EJ156" s="1247"/>
      <c r="EK156" s="1247"/>
      <c r="EL156" s="1247"/>
      <c r="EM156" s="1247"/>
      <c r="EN156" s="1247"/>
      <c r="EO156" s="1247"/>
      <c r="EP156" s="1247"/>
      <c r="EQ156" s="1247"/>
      <c r="ER156" s="1247"/>
      <c r="ES156" s="1247"/>
      <c r="ET156" s="1247"/>
      <c r="EU156" s="1247"/>
      <c r="EV156" s="1247"/>
      <c r="EW156" s="1247"/>
      <c r="EX156" s="1247"/>
      <c r="EY156" s="1247"/>
      <c r="EZ156" s="1247"/>
      <c r="FA156" s="1247"/>
      <c r="FB156" s="1247"/>
      <c r="FC156" s="1247"/>
      <c r="FD156" s="1247"/>
      <c r="FE156" s="1247"/>
      <c r="FF156" s="1247"/>
      <c r="FG156" s="1247"/>
      <c r="FH156" s="1449"/>
      <c r="FI156" s="1449"/>
      <c r="FJ156" s="1452">
        <f t="shared" si="45"/>
        <v>0</v>
      </c>
      <c r="FK156" s="1452">
        <f t="shared" si="46"/>
        <v>0</v>
      </c>
    </row>
    <row r="157" spans="1:167" x14ac:dyDescent="0.2">
      <c r="A157" s="436"/>
      <c r="B157" s="437"/>
      <c r="C157" s="439"/>
      <c r="D157" s="439"/>
      <c r="E157" s="437"/>
      <c r="F157" s="440"/>
      <c r="G157" s="440"/>
      <c r="H157" s="440"/>
      <c r="I157" s="440"/>
      <c r="J157" s="440"/>
      <c r="K157" s="440"/>
      <c r="L157" s="440"/>
      <c r="M157" s="440"/>
      <c r="N157" s="441"/>
      <c r="O157" s="441"/>
      <c r="P157" s="440"/>
      <c r="Q157" s="442"/>
      <c r="R157" s="443"/>
      <c r="S157" s="444"/>
      <c r="T157" s="886"/>
      <c r="U157" s="445"/>
      <c r="V157" s="445"/>
      <c r="W157" s="445"/>
      <c r="X157" s="165"/>
      <c r="Y157" s="445"/>
      <c r="Z157" s="1136"/>
      <c r="AA157" s="445"/>
      <c r="AB157" s="1131"/>
      <c r="AC157" s="445"/>
      <c r="AD157" s="1131"/>
      <c r="AE157" s="445"/>
      <c r="AF157" s="1131"/>
      <c r="AG157" s="445"/>
      <c r="AH157" s="1136"/>
      <c r="AI157" s="445"/>
      <c r="AJ157" s="1136"/>
      <c r="AK157" s="445"/>
      <c r="AL157" s="445"/>
      <c r="AM157" s="445"/>
      <c r="AN157" s="445"/>
      <c r="AO157" s="445"/>
      <c r="AP157" s="445"/>
      <c r="AQ157" s="445"/>
      <c r="AR157" s="445"/>
      <c r="AS157" s="445"/>
      <c r="AT157" s="165"/>
      <c r="AU157" s="1087"/>
      <c r="AV157" s="127"/>
      <c r="AW157" s="1134"/>
      <c r="AX157" s="1091"/>
      <c r="AY157" s="1131"/>
      <c r="AZ157" s="445"/>
      <c r="BA157" s="1131"/>
      <c r="BB157" s="445"/>
      <c r="BC157" s="445"/>
      <c r="BD157" s="445"/>
      <c r="BE157" s="445"/>
      <c r="BF157" s="445"/>
      <c r="BG157" s="445"/>
      <c r="BH157" s="437"/>
      <c r="BI157" s="445"/>
      <c r="BJ157" s="1084"/>
      <c r="BK157" s="483">
        <f t="shared" si="33"/>
        <v>0</v>
      </c>
      <c r="BL157" s="484">
        <f t="shared" si="34"/>
        <v>0</v>
      </c>
      <c r="BM157" s="485">
        <f t="shared" si="35"/>
        <v>0</v>
      </c>
      <c r="BN157" s="464"/>
      <c r="BO157" s="464"/>
      <c r="BP157" s="127"/>
      <c r="BQ157" s="1496">
        <f t="shared" si="36"/>
        <v>0</v>
      </c>
      <c r="BR157" s="1496">
        <f t="shared" si="37"/>
        <v>0</v>
      </c>
      <c r="BS157" s="280"/>
      <c r="BT157" s="281"/>
      <c r="BU157" s="281"/>
      <c r="BV157" s="446"/>
      <c r="BW157" s="1497">
        <f t="shared" si="38"/>
        <v>0</v>
      </c>
      <c r="BX157" s="1497">
        <f t="shared" si="39"/>
        <v>0</v>
      </c>
      <c r="BY157" s="1497">
        <f t="shared" si="40"/>
        <v>0</v>
      </c>
      <c r="BZ157" s="1497">
        <f t="shared" si="41"/>
        <v>0</v>
      </c>
      <c r="CA157" s="1497">
        <f t="shared" si="42"/>
        <v>0</v>
      </c>
      <c r="CB157" s="1497">
        <f t="shared" si="43"/>
        <v>0</v>
      </c>
      <c r="CD157" s="1450" t="str">
        <f t="shared" si="44"/>
        <v/>
      </c>
      <c r="CE157" s="1451"/>
      <c r="CF157" s="1247"/>
      <c r="CG157" s="1247"/>
      <c r="CH157" s="1247"/>
      <c r="CI157" s="1247"/>
      <c r="CJ157" s="1247"/>
      <c r="CK157" s="1247"/>
      <c r="CL157" s="1247"/>
      <c r="CM157" s="1247"/>
      <c r="CN157" s="1247"/>
      <c r="CO157" s="1247"/>
      <c r="CP157" s="1247"/>
      <c r="CQ157" s="1247"/>
      <c r="CR157" s="1247"/>
      <c r="CS157" s="1247"/>
      <c r="CT157" s="1247"/>
      <c r="CU157" s="1247"/>
      <c r="CV157" s="1247"/>
      <c r="CW157" s="1247"/>
      <c r="CX157" s="1247"/>
      <c r="CY157" s="1247"/>
      <c r="CZ157" s="1247"/>
      <c r="DA157" s="1247"/>
      <c r="DB157" s="1247"/>
      <c r="DC157" s="1247"/>
      <c r="DD157" s="1247"/>
      <c r="DE157" s="1247"/>
      <c r="DF157" s="1247"/>
      <c r="DG157" s="1247"/>
      <c r="DH157" s="1247"/>
      <c r="DI157" s="1247"/>
      <c r="DJ157" s="1247"/>
      <c r="DK157" s="1247"/>
      <c r="DL157" s="1247"/>
      <c r="DM157" s="1247"/>
      <c r="DN157" s="1247"/>
      <c r="DO157" s="1247"/>
      <c r="DP157" s="1247"/>
      <c r="DQ157" s="1247"/>
      <c r="DR157" s="1247"/>
      <c r="DS157" s="1247"/>
      <c r="DT157" s="1247"/>
      <c r="DU157" s="1247"/>
      <c r="DV157" s="1247"/>
      <c r="DW157" s="1247"/>
      <c r="DX157" s="1247"/>
      <c r="DY157" s="1247"/>
      <c r="DZ157" s="1247"/>
      <c r="EA157" s="1247"/>
      <c r="EB157" s="1247"/>
      <c r="EC157" s="1247"/>
      <c r="ED157" s="1247"/>
      <c r="EE157" s="1247"/>
      <c r="EF157" s="1247"/>
      <c r="EG157" s="1247"/>
      <c r="EH157" s="1247"/>
      <c r="EI157" s="1247"/>
      <c r="EJ157" s="1247"/>
      <c r="EK157" s="1247"/>
      <c r="EL157" s="1247"/>
      <c r="EM157" s="1247"/>
      <c r="EN157" s="1247"/>
      <c r="EO157" s="1247"/>
      <c r="EP157" s="1247"/>
      <c r="EQ157" s="1247"/>
      <c r="ER157" s="1247"/>
      <c r="ES157" s="1247"/>
      <c r="ET157" s="1247"/>
      <c r="EU157" s="1247"/>
      <c r="EV157" s="1247"/>
      <c r="EW157" s="1247"/>
      <c r="EX157" s="1247"/>
      <c r="EY157" s="1247"/>
      <c r="EZ157" s="1247"/>
      <c r="FA157" s="1247"/>
      <c r="FB157" s="1247"/>
      <c r="FC157" s="1247"/>
      <c r="FD157" s="1247"/>
      <c r="FE157" s="1247"/>
      <c r="FF157" s="1247"/>
      <c r="FG157" s="1247"/>
      <c r="FH157" s="1449"/>
      <c r="FI157" s="1449"/>
      <c r="FJ157" s="1452">
        <f t="shared" si="45"/>
        <v>0</v>
      </c>
      <c r="FK157" s="1452">
        <f t="shared" si="46"/>
        <v>0</v>
      </c>
    </row>
    <row r="158" spans="1:167" x14ac:dyDescent="0.2">
      <c r="A158" s="436"/>
      <c r="B158" s="437"/>
      <c r="C158" s="439"/>
      <c r="D158" s="439"/>
      <c r="E158" s="437"/>
      <c r="F158" s="440"/>
      <c r="G158" s="440"/>
      <c r="H158" s="440"/>
      <c r="I158" s="440"/>
      <c r="J158" s="440"/>
      <c r="K158" s="440"/>
      <c r="L158" s="440"/>
      <c r="M158" s="440"/>
      <c r="N158" s="441"/>
      <c r="O158" s="441"/>
      <c r="P158" s="440"/>
      <c r="Q158" s="442"/>
      <c r="R158" s="443"/>
      <c r="S158" s="444"/>
      <c r="T158" s="886"/>
      <c r="U158" s="445"/>
      <c r="V158" s="445"/>
      <c r="W158" s="445"/>
      <c r="X158" s="165"/>
      <c r="Y158" s="445"/>
      <c r="Z158" s="1136"/>
      <c r="AA158" s="445"/>
      <c r="AB158" s="1131"/>
      <c r="AC158" s="445"/>
      <c r="AD158" s="1131"/>
      <c r="AE158" s="445"/>
      <c r="AF158" s="1131"/>
      <c r="AG158" s="445"/>
      <c r="AH158" s="1136"/>
      <c r="AI158" s="445"/>
      <c r="AJ158" s="1136"/>
      <c r="AK158" s="445"/>
      <c r="AL158" s="445"/>
      <c r="AM158" s="445"/>
      <c r="AN158" s="445"/>
      <c r="AO158" s="445"/>
      <c r="AP158" s="445"/>
      <c r="AQ158" s="445"/>
      <c r="AR158" s="445"/>
      <c r="AS158" s="445"/>
      <c r="AT158" s="165"/>
      <c r="AU158" s="1087"/>
      <c r="AV158" s="127"/>
      <c r="AW158" s="1134"/>
      <c r="AX158" s="1091"/>
      <c r="AY158" s="1131"/>
      <c r="AZ158" s="445"/>
      <c r="BA158" s="1131"/>
      <c r="BB158" s="445"/>
      <c r="BC158" s="445"/>
      <c r="BD158" s="445"/>
      <c r="BE158" s="445"/>
      <c r="BF158" s="445"/>
      <c r="BG158" s="445"/>
      <c r="BH158" s="437"/>
      <c r="BI158" s="445"/>
      <c r="BJ158" s="1084"/>
      <c r="BK158" s="483">
        <f t="shared" si="33"/>
        <v>0</v>
      </c>
      <c r="BL158" s="484">
        <f t="shared" si="34"/>
        <v>0</v>
      </c>
      <c r="BM158" s="485">
        <f t="shared" si="35"/>
        <v>0</v>
      </c>
      <c r="BN158" s="464"/>
      <c r="BO158" s="464"/>
      <c r="BP158" s="127"/>
      <c r="BQ158" s="1496">
        <f t="shared" si="36"/>
        <v>0</v>
      </c>
      <c r="BR158" s="1496">
        <f t="shared" si="37"/>
        <v>0</v>
      </c>
      <c r="BS158" s="280"/>
      <c r="BT158" s="281"/>
      <c r="BU158" s="281"/>
      <c r="BV158" s="446"/>
      <c r="BW158" s="1497">
        <f t="shared" si="38"/>
        <v>0</v>
      </c>
      <c r="BX158" s="1497">
        <f t="shared" si="39"/>
        <v>0</v>
      </c>
      <c r="BY158" s="1497">
        <f t="shared" si="40"/>
        <v>0</v>
      </c>
      <c r="BZ158" s="1497">
        <f t="shared" si="41"/>
        <v>0</v>
      </c>
      <c r="CA158" s="1497">
        <f t="shared" si="42"/>
        <v>0</v>
      </c>
      <c r="CB158" s="1497">
        <f t="shared" si="43"/>
        <v>0</v>
      </c>
      <c r="CD158" s="1450" t="str">
        <f t="shared" si="44"/>
        <v/>
      </c>
      <c r="CE158" s="1451"/>
      <c r="CF158" s="1247"/>
      <c r="CG158" s="1247"/>
      <c r="CH158" s="1247"/>
      <c r="CI158" s="1247"/>
      <c r="CJ158" s="1247"/>
      <c r="CK158" s="1247"/>
      <c r="CL158" s="1247"/>
      <c r="CM158" s="1247"/>
      <c r="CN158" s="1247"/>
      <c r="CO158" s="1247"/>
      <c r="CP158" s="1247"/>
      <c r="CQ158" s="1247"/>
      <c r="CR158" s="1247"/>
      <c r="CS158" s="1247"/>
      <c r="CT158" s="1247"/>
      <c r="CU158" s="1247"/>
      <c r="CV158" s="1247"/>
      <c r="CW158" s="1247"/>
      <c r="CX158" s="1247"/>
      <c r="CY158" s="1247"/>
      <c r="CZ158" s="1247"/>
      <c r="DA158" s="1247"/>
      <c r="DB158" s="1247"/>
      <c r="DC158" s="1247"/>
      <c r="DD158" s="1247"/>
      <c r="DE158" s="1247"/>
      <c r="DF158" s="1247"/>
      <c r="DG158" s="1247"/>
      <c r="DH158" s="1247"/>
      <c r="DI158" s="1247"/>
      <c r="DJ158" s="1247"/>
      <c r="DK158" s="1247"/>
      <c r="DL158" s="1247"/>
      <c r="DM158" s="1247"/>
      <c r="DN158" s="1247"/>
      <c r="DO158" s="1247"/>
      <c r="DP158" s="1247"/>
      <c r="DQ158" s="1247"/>
      <c r="DR158" s="1247"/>
      <c r="DS158" s="1247"/>
      <c r="DT158" s="1247"/>
      <c r="DU158" s="1247"/>
      <c r="DV158" s="1247"/>
      <c r="DW158" s="1247"/>
      <c r="DX158" s="1247"/>
      <c r="DY158" s="1247"/>
      <c r="DZ158" s="1247"/>
      <c r="EA158" s="1247"/>
      <c r="EB158" s="1247"/>
      <c r="EC158" s="1247"/>
      <c r="ED158" s="1247"/>
      <c r="EE158" s="1247"/>
      <c r="EF158" s="1247"/>
      <c r="EG158" s="1247"/>
      <c r="EH158" s="1247"/>
      <c r="EI158" s="1247"/>
      <c r="EJ158" s="1247"/>
      <c r="EK158" s="1247"/>
      <c r="EL158" s="1247"/>
      <c r="EM158" s="1247"/>
      <c r="EN158" s="1247"/>
      <c r="EO158" s="1247"/>
      <c r="EP158" s="1247"/>
      <c r="EQ158" s="1247"/>
      <c r="ER158" s="1247"/>
      <c r="ES158" s="1247"/>
      <c r="ET158" s="1247"/>
      <c r="EU158" s="1247"/>
      <c r="EV158" s="1247"/>
      <c r="EW158" s="1247"/>
      <c r="EX158" s="1247"/>
      <c r="EY158" s="1247"/>
      <c r="EZ158" s="1247"/>
      <c r="FA158" s="1247"/>
      <c r="FB158" s="1247"/>
      <c r="FC158" s="1247"/>
      <c r="FD158" s="1247"/>
      <c r="FE158" s="1247"/>
      <c r="FF158" s="1247"/>
      <c r="FG158" s="1247"/>
      <c r="FH158" s="1449"/>
      <c r="FI158" s="1449"/>
      <c r="FJ158" s="1452">
        <f t="shared" si="45"/>
        <v>0</v>
      </c>
      <c r="FK158" s="1452">
        <f t="shared" si="46"/>
        <v>0</v>
      </c>
    </row>
    <row r="159" spans="1:167" x14ac:dyDescent="0.2">
      <c r="A159" s="436"/>
      <c r="B159" s="437"/>
      <c r="C159" s="439"/>
      <c r="D159" s="439"/>
      <c r="E159" s="437"/>
      <c r="F159" s="440"/>
      <c r="G159" s="440"/>
      <c r="H159" s="440"/>
      <c r="I159" s="440"/>
      <c r="J159" s="440"/>
      <c r="K159" s="440"/>
      <c r="L159" s="440"/>
      <c r="M159" s="440"/>
      <c r="N159" s="441"/>
      <c r="O159" s="441"/>
      <c r="P159" s="440"/>
      <c r="Q159" s="442"/>
      <c r="R159" s="443"/>
      <c r="S159" s="444"/>
      <c r="T159" s="886"/>
      <c r="U159" s="445"/>
      <c r="V159" s="445"/>
      <c r="W159" s="445"/>
      <c r="X159" s="165"/>
      <c r="Y159" s="445"/>
      <c r="Z159" s="1136"/>
      <c r="AA159" s="445"/>
      <c r="AB159" s="1131"/>
      <c r="AC159" s="445"/>
      <c r="AD159" s="1131"/>
      <c r="AE159" s="445"/>
      <c r="AF159" s="1131"/>
      <c r="AG159" s="445"/>
      <c r="AH159" s="1136"/>
      <c r="AI159" s="445"/>
      <c r="AJ159" s="1136"/>
      <c r="AK159" s="445"/>
      <c r="AL159" s="445"/>
      <c r="AM159" s="445"/>
      <c r="AN159" s="445"/>
      <c r="AO159" s="445"/>
      <c r="AP159" s="445"/>
      <c r="AQ159" s="445"/>
      <c r="AR159" s="445"/>
      <c r="AS159" s="445"/>
      <c r="AT159" s="165"/>
      <c r="AU159" s="1087"/>
      <c r="AV159" s="127"/>
      <c r="AW159" s="1134"/>
      <c r="AX159" s="1091"/>
      <c r="AY159" s="1131"/>
      <c r="AZ159" s="445"/>
      <c r="BA159" s="1131"/>
      <c r="BB159" s="445"/>
      <c r="BC159" s="445"/>
      <c r="BD159" s="445"/>
      <c r="BE159" s="445"/>
      <c r="BF159" s="445"/>
      <c r="BG159" s="445"/>
      <c r="BH159" s="437"/>
      <c r="BI159" s="445"/>
      <c r="BJ159" s="1084"/>
      <c r="BK159" s="483">
        <f t="shared" si="33"/>
        <v>0</v>
      </c>
      <c r="BL159" s="484">
        <f t="shared" si="34"/>
        <v>0</v>
      </c>
      <c r="BM159" s="485">
        <f t="shared" si="35"/>
        <v>0</v>
      </c>
      <c r="BN159" s="464"/>
      <c r="BO159" s="464"/>
      <c r="BP159" s="127"/>
      <c r="BQ159" s="1496">
        <f t="shared" si="36"/>
        <v>0</v>
      </c>
      <c r="BR159" s="1496">
        <f t="shared" si="37"/>
        <v>0</v>
      </c>
      <c r="BS159" s="280"/>
      <c r="BT159" s="281"/>
      <c r="BU159" s="281"/>
      <c r="BV159" s="446"/>
      <c r="BW159" s="1497">
        <f t="shared" si="38"/>
        <v>0</v>
      </c>
      <c r="BX159" s="1497">
        <f t="shared" si="39"/>
        <v>0</v>
      </c>
      <c r="BY159" s="1497">
        <f t="shared" si="40"/>
        <v>0</v>
      </c>
      <c r="BZ159" s="1497">
        <f t="shared" si="41"/>
        <v>0</v>
      </c>
      <c r="CA159" s="1497">
        <f t="shared" si="42"/>
        <v>0</v>
      </c>
      <c r="CB159" s="1497">
        <f t="shared" si="43"/>
        <v>0</v>
      </c>
      <c r="CD159" s="1450" t="str">
        <f t="shared" si="44"/>
        <v/>
      </c>
      <c r="CE159" s="1451"/>
      <c r="CF159" s="1247"/>
      <c r="CG159" s="1247"/>
      <c r="CH159" s="1247"/>
      <c r="CI159" s="1247"/>
      <c r="CJ159" s="1247"/>
      <c r="CK159" s="1247"/>
      <c r="CL159" s="1247"/>
      <c r="CM159" s="1247"/>
      <c r="CN159" s="1247"/>
      <c r="CO159" s="1247"/>
      <c r="CP159" s="1247"/>
      <c r="CQ159" s="1247"/>
      <c r="CR159" s="1247"/>
      <c r="CS159" s="1247"/>
      <c r="CT159" s="1247"/>
      <c r="CU159" s="1247"/>
      <c r="CV159" s="1247"/>
      <c r="CW159" s="1247"/>
      <c r="CX159" s="1247"/>
      <c r="CY159" s="1247"/>
      <c r="CZ159" s="1247"/>
      <c r="DA159" s="1247"/>
      <c r="DB159" s="1247"/>
      <c r="DC159" s="1247"/>
      <c r="DD159" s="1247"/>
      <c r="DE159" s="1247"/>
      <c r="DF159" s="1247"/>
      <c r="DG159" s="1247"/>
      <c r="DH159" s="1247"/>
      <c r="DI159" s="1247"/>
      <c r="DJ159" s="1247"/>
      <c r="DK159" s="1247"/>
      <c r="DL159" s="1247"/>
      <c r="DM159" s="1247"/>
      <c r="DN159" s="1247"/>
      <c r="DO159" s="1247"/>
      <c r="DP159" s="1247"/>
      <c r="DQ159" s="1247"/>
      <c r="DR159" s="1247"/>
      <c r="DS159" s="1247"/>
      <c r="DT159" s="1247"/>
      <c r="DU159" s="1247"/>
      <c r="DV159" s="1247"/>
      <c r="DW159" s="1247"/>
      <c r="DX159" s="1247"/>
      <c r="DY159" s="1247"/>
      <c r="DZ159" s="1247"/>
      <c r="EA159" s="1247"/>
      <c r="EB159" s="1247"/>
      <c r="EC159" s="1247"/>
      <c r="ED159" s="1247"/>
      <c r="EE159" s="1247"/>
      <c r="EF159" s="1247"/>
      <c r="EG159" s="1247"/>
      <c r="EH159" s="1247"/>
      <c r="EI159" s="1247"/>
      <c r="EJ159" s="1247"/>
      <c r="EK159" s="1247"/>
      <c r="EL159" s="1247"/>
      <c r="EM159" s="1247"/>
      <c r="EN159" s="1247"/>
      <c r="EO159" s="1247"/>
      <c r="EP159" s="1247"/>
      <c r="EQ159" s="1247"/>
      <c r="ER159" s="1247"/>
      <c r="ES159" s="1247"/>
      <c r="ET159" s="1247"/>
      <c r="EU159" s="1247"/>
      <c r="EV159" s="1247"/>
      <c r="EW159" s="1247"/>
      <c r="EX159" s="1247"/>
      <c r="EY159" s="1247"/>
      <c r="EZ159" s="1247"/>
      <c r="FA159" s="1247"/>
      <c r="FB159" s="1247"/>
      <c r="FC159" s="1247"/>
      <c r="FD159" s="1247"/>
      <c r="FE159" s="1247"/>
      <c r="FF159" s="1247"/>
      <c r="FG159" s="1247"/>
      <c r="FH159" s="1449"/>
      <c r="FI159" s="1449"/>
      <c r="FJ159" s="1452">
        <f t="shared" si="45"/>
        <v>0</v>
      </c>
      <c r="FK159" s="1452">
        <f t="shared" si="46"/>
        <v>0</v>
      </c>
    </row>
    <row r="160" spans="1:167" x14ac:dyDescent="0.2">
      <c r="A160" s="436"/>
      <c r="B160" s="437"/>
      <c r="C160" s="439"/>
      <c r="D160" s="439"/>
      <c r="E160" s="437"/>
      <c r="F160" s="440"/>
      <c r="G160" s="440"/>
      <c r="H160" s="440"/>
      <c r="I160" s="440"/>
      <c r="J160" s="440"/>
      <c r="K160" s="440"/>
      <c r="L160" s="440"/>
      <c r="M160" s="440"/>
      <c r="N160" s="441"/>
      <c r="O160" s="441"/>
      <c r="P160" s="440"/>
      <c r="Q160" s="442"/>
      <c r="R160" s="443"/>
      <c r="S160" s="444"/>
      <c r="T160" s="886"/>
      <c r="U160" s="445"/>
      <c r="V160" s="445"/>
      <c r="W160" s="445"/>
      <c r="X160" s="165"/>
      <c r="Y160" s="445"/>
      <c r="Z160" s="1136"/>
      <c r="AA160" s="445"/>
      <c r="AB160" s="1131"/>
      <c r="AC160" s="445"/>
      <c r="AD160" s="1131"/>
      <c r="AE160" s="445"/>
      <c r="AF160" s="1131"/>
      <c r="AG160" s="445"/>
      <c r="AH160" s="1136"/>
      <c r="AI160" s="445"/>
      <c r="AJ160" s="1136"/>
      <c r="AK160" s="445"/>
      <c r="AL160" s="445"/>
      <c r="AM160" s="445"/>
      <c r="AN160" s="445"/>
      <c r="AO160" s="445"/>
      <c r="AP160" s="445"/>
      <c r="AQ160" s="445"/>
      <c r="AR160" s="445"/>
      <c r="AS160" s="445"/>
      <c r="AT160" s="165"/>
      <c r="AU160" s="1087"/>
      <c r="AV160" s="127"/>
      <c r="AW160" s="1134"/>
      <c r="AX160" s="1091"/>
      <c r="AY160" s="1131"/>
      <c r="AZ160" s="445"/>
      <c r="BA160" s="1131"/>
      <c r="BB160" s="445"/>
      <c r="BC160" s="445"/>
      <c r="BD160" s="445"/>
      <c r="BE160" s="445"/>
      <c r="BF160" s="445"/>
      <c r="BG160" s="445"/>
      <c r="BH160" s="437"/>
      <c r="BI160" s="445"/>
      <c r="BJ160" s="1084"/>
      <c r="BK160" s="483">
        <f t="shared" si="33"/>
        <v>0</v>
      </c>
      <c r="BL160" s="484">
        <f t="shared" si="34"/>
        <v>0</v>
      </c>
      <c r="BM160" s="485">
        <f t="shared" si="35"/>
        <v>0</v>
      </c>
      <c r="BN160" s="464"/>
      <c r="BO160" s="464"/>
      <c r="BP160" s="127"/>
      <c r="BQ160" s="1496">
        <f t="shared" si="36"/>
        <v>0</v>
      </c>
      <c r="BR160" s="1496">
        <f t="shared" si="37"/>
        <v>0</v>
      </c>
      <c r="BS160" s="280"/>
      <c r="BT160" s="281"/>
      <c r="BU160" s="281"/>
      <c r="BV160" s="446"/>
      <c r="BW160" s="1497">
        <f t="shared" si="38"/>
        <v>0</v>
      </c>
      <c r="BX160" s="1497">
        <f t="shared" si="39"/>
        <v>0</v>
      </c>
      <c r="BY160" s="1497">
        <f t="shared" si="40"/>
        <v>0</v>
      </c>
      <c r="BZ160" s="1497">
        <f t="shared" si="41"/>
        <v>0</v>
      </c>
      <c r="CA160" s="1497">
        <f t="shared" si="42"/>
        <v>0</v>
      </c>
      <c r="CB160" s="1497">
        <f t="shared" si="43"/>
        <v>0</v>
      </c>
      <c r="CD160" s="1450" t="str">
        <f t="shared" si="44"/>
        <v/>
      </c>
      <c r="CF160" s="1247"/>
      <c r="CG160" s="1247"/>
      <c r="CH160" s="1247"/>
      <c r="CI160" s="1247"/>
      <c r="CJ160" s="1247"/>
      <c r="CK160" s="1247"/>
      <c r="CL160" s="1247"/>
      <c r="CM160" s="1247"/>
      <c r="CN160" s="1247"/>
      <c r="CO160" s="1247"/>
      <c r="CP160" s="1247"/>
      <c r="CQ160" s="1247"/>
      <c r="CR160" s="1247"/>
      <c r="CS160" s="1247"/>
      <c r="CT160" s="1247"/>
      <c r="CU160" s="1247"/>
      <c r="CV160" s="1247"/>
      <c r="CW160" s="1247"/>
      <c r="CX160" s="1247"/>
      <c r="CY160" s="1247"/>
      <c r="CZ160" s="1247"/>
      <c r="DA160" s="1247"/>
      <c r="DB160" s="1247"/>
      <c r="DC160" s="1247"/>
      <c r="DD160" s="1247"/>
      <c r="DE160" s="1247"/>
      <c r="DF160" s="1247"/>
      <c r="DG160" s="1247"/>
      <c r="DH160" s="1247"/>
      <c r="DI160" s="1247"/>
      <c r="DJ160" s="1247"/>
      <c r="DK160" s="1247"/>
      <c r="DL160" s="1247"/>
      <c r="DM160" s="1247"/>
      <c r="DN160" s="1247"/>
      <c r="DO160" s="1247"/>
      <c r="DP160" s="1247"/>
      <c r="DQ160" s="1247"/>
      <c r="DR160" s="1247"/>
      <c r="DS160" s="1247"/>
      <c r="DT160" s="1247"/>
      <c r="DU160" s="1247"/>
      <c r="DV160" s="1247"/>
      <c r="DW160" s="1247"/>
      <c r="DX160" s="1247"/>
      <c r="DY160" s="1247"/>
      <c r="DZ160" s="1247"/>
      <c r="EA160" s="1247"/>
      <c r="EB160" s="1247"/>
      <c r="EC160" s="1247"/>
      <c r="ED160" s="1247"/>
      <c r="EE160" s="1247"/>
      <c r="EF160" s="1247"/>
      <c r="EG160" s="1247"/>
      <c r="EH160" s="1247"/>
      <c r="EI160" s="1247"/>
      <c r="EJ160" s="1247"/>
      <c r="EK160" s="1247"/>
      <c r="EL160" s="1247"/>
      <c r="EM160" s="1247"/>
      <c r="EN160" s="1247"/>
      <c r="EO160" s="1247"/>
      <c r="EP160" s="1247"/>
      <c r="EQ160" s="1247"/>
      <c r="ER160" s="1247"/>
      <c r="ES160" s="1247"/>
      <c r="ET160" s="1247"/>
      <c r="EU160" s="1247"/>
      <c r="EV160" s="1247"/>
      <c r="EW160" s="1247"/>
      <c r="EX160" s="1247"/>
      <c r="EY160" s="1247"/>
      <c r="EZ160" s="1247"/>
      <c r="FA160" s="1247"/>
      <c r="FB160" s="1247"/>
      <c r="FC160" s="1247"/>
      <c r="FD160" s="1247"/>
      <c r="FE160" s="1247"/>
      <c r="FF160" s="1247"/>
      <c r="FG160" s="1247"/>
      <c r="FJ160" s="1452">
        <f t="shared" si="45"/>
        <v>0</v>
      </c>
      <c r="FK160" s="1452">
        <f t="shared" si="46"/>
        <v>0</v>
      </c>
    </row>
    <row r="161" spans="1:167" x14ac:dyDescent="0.2">
      <c r="A161" s="436"/>
      <c r="B161" s="437"/>
      <c r="C161" s="439"/>
      <c r="D161" s="439"/>
      <c r="E161" s="437"/>
      <c r="F161" s="440"/>
      <c r="G161" s="440"/>
      <c r="H161" s="440"/>
      <c r="I161" s="440"/>
      <c r="J161" s="440"/>
      <c r="K161" s="440"/>
      <c r="L161" s="440"/>
      <c r="M161" s="440"/>
      <c r="N161" s="441"/>
      <c r="O161" s="441"/>
      <c r="P161" s="440"/>
      <c r="Q161" s="442"/>
      <c r="R161" s="443"/>
      <c r="S161" s="444"/>
      <c r="T161" s="886"/>
      <c r="U161" s="445"/>
      <c r="V161" s="445"/>
      <c r="W161" s="445"/>
      <c r="X161" s="165"/>
      <c r="Y161" s="445"/>
      <c r="Z161" s="1136"/>
      <c r="AA161" s="445"/>
      <c r="AB161" s="1131"/>
      <c r="AC161" s="445"/>
      <c r="AD161" s="1131"/>
      <c r="AE161" s="445"/>
      <c r="AF161" s="1131"/>
      <c r="AG161" s="445"/>
      <c r="AH161" s="1136"/>
      <c r="AI161" s="445"/>
      <c r="AJ161" s="1136"/>
      <c r="AK161" s="445"/>
      <c r="AL161" s="445"/>
      <c r="AM161" s="445"/>
      <c r="AN161" s="445"/>
      <c r="AO161" s="445"/>
      <c r="AP161" s="445"/>
      <c r="AQ161" s="445"/>
      <c r="AR161" s="445"/>
      <c r="AS161" s="445"/>
      <c r="AT161" s="165"/>
      <c r="AU161" s="1087"/>
      <c r="AV161" s="127"/>
      <c r="AW161" s="1134"/>
      <c r="AX161" s="1091"/>
      <c r="AY161" s="1131"/>
      <c r="AZ161" s="445"/>
      <c r="BA161" s="1131"/>
      <c r="BB161" s="445"/>
      <c r="BC161" s="445"/>
      <c r="BD161" s="445"/>
      <c r="BE161" s="445"/>
      <c r="BF161" s="445"/>
      <c r="BG161" s="445"/>
      <c r="BH161" s="437"/>
      <c r="BI161" s="445"/>
      <c r="BJ161" s="1084"/>
      <c r="BK161" s="483">
        <f t="shared" si="33"/>
        <v>0</v>
      </c>
      <c r="BL161" s="484">
        <f t="shared" si="34"/>
        <v>0</v>
      </c>
      <c r="BM161" s="485">
        <f t="shared" si="35"/>
        <v>0</v>
      </c>
      <c r="BN161" s="464"/>
      <c r="BO161" s="464"/>
      <c r="BP161" s="127"/>
      <c r="BQ161" s="1496">
        <f t="shared" si="36"/>
        <v>0</v>
      </c>
      <c r="BR161" s="1496">
        <f t="shared" si="37"/>
        <v>0</v>
      </c>
      <c r="BS161" s="280"/>
      <c r="BT161" s="281"/>
      <c r="BU161" s="281"/>
      <c r="BV161" s="446"/>
      <c r="BW161" s="1497">
        <f t="shared" si="38"/>
        <v>0</v>
      </c>
      <c r="BX161" s="1497">
        <f t="shared" si="39"/>
        <v>0</v>
      </c>
      <c r="BY161" s="1497">
        <f t="shared" si="40"/>
        <v>0</v>
      </c>
      <c r="BZ161" s="1497">
        <f t="shared" si="41"/>
        <v>0</v>
      </c>
      <c r="CA161" s="1497">
        <f t="shared" si="42"/>
        <v>0</v>
      </c>
      <c r="CB161" s="1497">
        <f t="shared" si="43"/>
        <v>0</v>
      </c>
      <c r="CD161" s="1450" t="str">
        <f t="shared" si="44"/>
        <v/>
      </c>
      <c r="CF161" s="1247"/>
      <c r="CG161" s="1247"/>
      <c r="CH161" s="1247"/>
      <c r="CI161" s="1247"/>
      <c r="CJ161" s="1247"/>
      <c r="CK161" s="1247"/>
      <c r="CL161" s="1247"/>
      <c r="CM161" s="1247"/>
      <c r="CN161" s="1247"/>
      <c r="CO161" s="1247"/>
      <c r="CP161" s="1247"/>
      <c r="CQ161" s="1247"/>
      <c r="CR161" s="1247"/>
      <c r="CS161" s="1247"/>
      <c r="CT161" s="1247"/>
      <c r="CU161" s="1247"/>
      <c r="CV161" s="1247"/>
      <c r="CW161" s="1247"/>
      <c r="CX161" s="1247"/>
      <c r="CY161" s="1247"/>
      <c r="CZ161" s="1247"/>
      <c r="DA161" s="1247"/>
      <c r="DB161" s="1247"/>
      <c r="DC161" s="1247"/>
      <c r="DD161" s="1247"/>
      <c r="DE161" s="1247"/>
      <c r="DF161" s="1247"/>
      <c r="DG161" s="1247"/>
      <c r="DH161" s="1247"/>
      <c r="DI161" s="1247"/>
      <c r="DJ161" s="1247"/>
      <c r="DK161" s="1247"/>
      <c r="DL161" s="1247"/>
      <c r="DM161" s="1247"/>
      <c r="DN161" s="1247"/>
      <c r="DO161" s="1247"/>
      <c r="DP161" s="1247"/>
      <c r="DQ161" s="1247"/>
      <c r="DR161" s="1247"/>
      <c r="DS161" s="1247"/>
      <c r="DT161" s="1247"/>
      <c r="DU161" s="1247"/>
      <c r="DV161" s="1247"/>
      <c r="DW161" s="1247"/>
      <c r="DX161" s="1247"/>
      <c r="DY161" s="1247"/>
      <c r="DZ161" s="1247"/>
      <c r="EA161" s="1247"/>
      <c r="EB161" s="1247"/>
      <c r="EC161" s="1247"/>
      <c r="ED161" s="1247"/>
      <c r="EE161" s="1247"/>
      <c r="EF161" s="1247"/>
      <c r="EG161" s="1247"/>
      <c r="EH161" s="1247"/>
      <c r="EI161" s="1247"/>
      <c r="EJ161" s="1247"/>
      <c r="EK161" s="1247"/>
      <c r="EL161" s="1247"/>
      <c r="EM161" s="1247"/>
      <c r="EN161" s="1247"/>
      <c r="EO161" s="1247"/>
      <c r="EP161" s="1247"/>
      <c r="EQ161" s="1247"/>
      <c r="ER161" s="1247"/>
      <c r="ES161" s="1247"/>
      <c r="ET161" s="1247"/>
      <c r="EU161" s="1247"/>
      <c r="EV161" s="1247"/>
      <c r="EW161" s="1247"/>
      <c r="EX161" s="1247"/>
      <c r="EY161" s="1247"/>
      <c r="EZ161" s="1247"/>
      <c r="FA161" s="1247"/>
      <c r="FB161" s="1247"/>
      <c r="FC161" s="1247"/>
      <c r="FD161" s="1247"/>
      <c r="FE161" s="1247"/>
      <c r="FF161" s="1247"/>
      <c r="FG161" s="1247"/>
      <c r="FJ161" s="1452">
        <f t="shared" si="45"/>
        <v>0</v>
      </c>
      <c r="FK161" s="1452">
        <f t="shared" si="46"/>
        <v>0</v>
      </c>
    </row>
    <row r="162" spans="1:167" x14ac:dyDescent="0.2">
      <c r="A162" s="436"/>
      <c r="B162" s="437"/>
      <c r="C162" s="439"/>
      <c r="D162" s="439"/>
      <c r="E162" s="437"/>
      <c r="F162" s="440"/>
      <c r="G162" s="440"/>
      <c r="H162" s="440"/>
      <c r="I162" s="440"/>
      <c r="J162" s="440"/>
      <c r="K162" s="440"/>
      <c r="L162" s="440"/>
      <c r="M162" s="440"/>
      <c r="N162" s="441"/>
      <c r="O162" s="441"/>
      <c r="P162" s="440"/>
      <c r="Q162" s="442"/>
      <c r="R162" s="443"/>
      <c r="S162" s="444"/>
      <c r="T162" s="886"/>
      <c r="U162" s="445"/>
      <c r="V162" s="445"/>
      <c r="W162" s="445"/>
      <c r="X162" s="165"/>
      <c r="Y162" s="445"/>
      <c r="Z162" s="1136"/>
      <c r="AA162" s="445"/>
      <c r="AB162" s="1131"/>
      <c r="AC162" s="445"/>
      <c r="AD162" s="1131"/>
      <c r="AE162" s="445"/>
      <c r="AF162" s="1131"/>
      <c r="AG162" s="445"/>
      <c r="AH162" s="1136"/>
      <c r="AI162" s="445"/>
      <c r="AJ162" s="1136"/>
      <c r="AK162" s="445"/>
      <c r="AL162" s="445"/>
      <c r="AM162" s="445"/>
      <c r="AN162" s="445"/>
      <c r="AO162" s="445"/>
      <c r="AP162" s="445"/>
      <c r="AQ162" s="445"/>
      <c r="AR162" s="445"/>
      <c r="AS162" s="445"/>
      <c r="AT162" s="165"/>
      <c r="AU162" s="1087"/>
      <c r="AV162" s="127"/>
      <c r="AW162" s="1134"/>
      <c r="AX162" s="1091"/>
      <c r="AY162" s="1131"/>
      <c r="AZ162" s="445"/>
      <c r="BA162" s="1131"/>
      <c r="BB162" s="445"/>
      <c r="BC162" s="445"/>
      <c r="BD162" s="445"/>
      <c r="BE162" s="445"/>
      <c r="BF162" s="445"/>
      <c r="BG162" s="445"/>
      <c r="BH162" s="437"/>
      <c r="BI162" s="445"/>
      <c r="BJ162" s="1084"/>
      <c r="BK162" s="483">
        <f t="shared" si="33"/>
        <v>0</v>
      </c>
      <c r="BL162" s="484">
        <f t="shared" si="34"/>
        <v>0</v>
      </c>
      <c r="BM162" s="485">
        <f t="shared" si="35"/>
        <v>0</v>
      </c>
      <c r="BN162" s="464"/>
      <c r="BO162" s="464"/>
      <c r="BP162" s="127"/>
      <c r="BQ162" s="1496">
        <f t="shared" si="36"/>
        <v>0</v>
      </c>
      <c r="BR162" s="1496">
        <f t="shared" si="37"/>
        <v>0</v>
      </c>
      <c r="BS162" s="280"/>
      <c r="BT162" s="281"/>
      <c r="BU162" s="281"/>
      <c r="BV162" s="446"/>
      <c r="BW162" s="1497">
        <f t="shared" si="38"/>
        <v>0</v>
      </c>
      <c r="BX162" s="1497">
        <f t="shared" si="39"/>
        <v>0</v>
      </c>
      <c r="BY162" s="1497">
        <f t="shared" si="40"/>
        <v>0</v>
      </c>
      <c r="BZ162" s="1497">
        <f t="shared" si="41"/>
        <v>0</v>
      </c>
      <c r="CA162" s="1497">
        <f t="shared" si="42"/>
        <v>0</v>
      </c>
      <c r="CB162" s="1497">
        <f t="shared" si="43"/>
        <v>0</v>
      </c>
      <c r="CD162" s="1450" t="str">
        <f t="shared" si="44"/>
        <v/>
      </c>
      <c r="CF162" s="1247"/>
      <c r="CG162" s="1247"/>
      <c r="CH162" s="1247"/>
      <c r="CI162" s="1247"/>
      <c r="CJ162" s="1247"/>
      <c r="CK162" s="1247"/>
      <c r="CL162" s="1247"/>
      <c r="CM162" s="1247"/>
      <c r="CN162" s="1247"/>
      <c r="CO162" s="1247"/>
      <c r="CP162" s="1247"/>
      <c r="CQ162" s="1247"/>
      <c r="CR162" s="1247"/>
      <c r="CS162" s="1247"/>
      <c r="CT162" s="1247"/>
      <c r="CU162" s="1247"/>
      <c r="CV162" s="1247"/>
      <c r="CW162" s="1247"/>
      <c r="CX162" s="1247"/>
      <c r="CY162" s="1247"/>
      <c r="CZ162" s="1247"/>
      <c r="DA162" s="1247"/>
      <c r="DB162" s="1247"/>
      <c r="DC162" s="1247"/>
      <c r="DD162" s="1247"/>
      <c r="DE162" s="1247"/>
      <c r="DF162" s="1247"/>
      <c r="DG162" s="1247"/>
      <c r="DH162" s="1247"/>
      <c r="DI162" s="1247"/>
      <c r="DJ162" s="1247"/>
      <c r="DK162" s="1247"/>
      <c r="DL162" s="1247"/>
      <c r="DM162" s="1247"/>
      <c r="DN162" s="1247"/>
      <c r="DO162" s="1247"/>
      <c r="DP162" s="1247"/>
      <c r="DQ162" s="1247"/>
      <c r="DR162" s="1247"/>
      <c r="DS162" s="1247"/>
      <c r="DT162" s="1247"/>
      <c r="DU162" s="1247"/>
      <c r="DV162" s="1247"/>
      <c r="DW162" s="1247"/>
      <c r="DX162" s="1247"/>
      <c r="DY162" s="1247"/>
      <c r="DZ162" s="1247"/>
      <c r="EA162" s="1247"/>
      <c r="EB162" s="1247"/>
      <c r="EC162" s="1247"/>
      <c r="ED162" s="1247"/>
      <c r="EE162" s="1247"/>
      <c r="EF162" s="1247"/>
      <c r="EG162" s="1247"/>
      <c r="EH162" s="1247"/>
      <c r="EI162" s="1247"/>
      <c r="EJ162" s="1247"/>
      <c r="EK162" s="1247"/>
      <c r="EL162" s="1247"/>
      <c r="EM162" s="1247"/>
      <c r="EN162" s="1247"/>
      <c r="EO162" s="1247"/>
      <c r="EP162" s="1247"/>
      <c r="EQ162" s="1247"/>
      <c r="ER162" s="1247"/>
      <c r="ES162" s="1247"/>
      <c r="ET162" s="1247"/>
      <c r="EU162" s="1247"/>
      <c r="EV162" s="1247"/>
      <c r="EW162" s="1247"/>
      <c r="EX162" s="1247"/>
      <c r="EY162" s="1247"/>
      <c r="EZ162" s="1247"/>
      <c r="FA162" s="1247"/>
      <c r="FB162" s="1247"/>
      <c r="FC162" s="1247"/>
      <c r="FD162" s="1247"/>
      <c r="FE162" s="1247"/>
      <c r="FF162" s="1247"/>
      <c r="FG162" s="1247"/>
      <c r="FJ162" s="1452">
        <f t="shared" si="45"/>
        <v>0</v>
      </c>
      <c r="FK162" s="1452">
        <f t="shared" si="46"/>
        <v>0</v>
      </c>
    </row>
    <row r="163" spans="1:167" x14ac:dyDescent="0.2">
      <c r="A163" s="436"/>
      <c r="B163" s="437"/>
      <c r="C163" s="439"/>
      <c r="D163" s="439"/>
      <c r="E163" s="437"/>
      <c r="F163" s="440"/>
      <c r="G163" s="440"/>
      <c r="H163" s="440"/>
      <c r="I163" s="440"/>
      <c r="J163" s="440"/>
      <c r="K163" s="440"/>
      <c r="L163" s="440"/>
      <c r="M163" s="440"/>
      <c r="N163" s="441"/>
      <c r="O163" s="441"/>
      <c r="P163" s="440"/>
      <c r="Q163" s="442"/>
      <c r="R163" s="443"/>
      <c r="S163" s="444"/>
      <c r="T163" s="886"/>
      <c r="U163" s="445"/>
      <c r="V163" s="445"/>
      <c r="W163" s="445"/>
      <c r="X163" s="165"/>
      <c r="Y163" s="445"/>
      <c r="Z163" s="1136"/>
      <c r="AA163" s="445"/>
      <c r="AB163" s="1131"/>
      <c r="AC163" s="445"/>
      <c r="AD163" s="1131"/>
      <c r="AE163" s="445"/>
      <c r="AF163" s="1131"/>
      <c r="AG163" s="445"/>
      <c r="AH163" s="1136"/>
      <c r="AI163" s="445"/>
      <c r="AJ163" s="1136"/>
      <c r="AK163" s="445"/>
      <c r="AL163" s="445"/>
      <c r="AM163" s="445"/>
      <c r="AN163" s="445"/>
      <c r="AO163" s="445"/>
      <c r="AP163" s="445"/>
      <c r="AQ163" s="445"/>
      <c r="AR163" s="445"/>
      <c r="AS163" s="445"/>
      <c r="AT163" s="165"/>
      <c r="AU163" s="1087"/>
      <c r="AV163" s="127"/>
      <c r="AW163" s="1134"/>
      <c r="AX163" s="1091"/>
      <c r="AY163" s="1131"/>
      <c r="AZ163" s="445"/>
      <c r="BA163" s="1131"/>
      <c r="BB163" s="445"/>
      <c r="BC163" s="445"/>
      <c r="BD163" s="445"/>
      <c r="BE163" s="445"/>
      <c r="BF163" s="445"/>
      <c r="BG163" s="445"/>
      <c r="BH163" s="437"/>
      <c r="BI163" s="445"/>
      <c r="BJ163" s="1084"/>
      <c r="BK163" s="483">
        <f t="shared" si="33"/>
        <v>0</v>
      </c>
      <c r="BL163" s="484">
        <f t="shared" si="34"/>
        <v>0</v>
      </c>
      <c r="BM163" s="485">
        <f t="shared" si="35"/>
        <v>0</v>
      </c>
      <c r="BN163" s="464"/>
      <c r="BO163" s="464"/>
      <c r="BP163" s="127"/>
      <c r="BQ163" s="1496">
        <f t="shared" si="36"/>
        <v>0</v>
      </c>
      <c r="BR163" s="1496">
        <f t="shared" si="37"/>
        <v>0</v>
      </c>
      <c r="BS163" s="280"/>
      <c r="BT163" s="281"/>
      <c r="BU163" s="281"/>
      <c r="BV163" s="446"/>
      <c r="BW163" s="1497">
        <f t="shared" si="38"/>
        <v>0</v>
      </c>
      <c r="BX163" s="1497">
        <f t="shared" si="39"/>
        <v>0</v>
      </c>
      <c r="BY163" s="1497">
        <f t="shared" si="40"/>
        <v>0</v>
      </c>
      <c r="BZ163" s="1497">
        <f t="shared" si="41"/>
        <v>0</v>
      </c>
      <c r="CA163" s="1497">
        <f t="shared" si="42"/>
        <v>0</v>
      </c>
      <c r="CB163" s="1497">
        <f t="shared" si="43"/>
        <v>0</v>
      </c>
      <c r="CD163" s="1450" t="str">
        <f t="shared" si="44"/>
        <v/>
      </c>
      <c r="CF163" s="1247"/>
      <c r="CG163" s="1247"/>
      <c r="CH163" s="1247"/>
      <c r="CI163" s="1247"/>
      <c r="CJ163" s="1247"/>
      <c r="CK163" s="1247"/>
      <c r="CL163" s="1247"/>
      <c r="CM163" s="1247"/>
      <c r="CN163" s="1247"/>
      <c r="CO163" s="1247"/>
      <c r="CP163" s="1247"/>
      <c r="CQ163" s="1247"/>
      <c r="CR163" s="1247"/>
      <c r="CS163" s="1247"/>
      <c r="CT163" s="1247"/>
      <c r="CU163" s="1247"/>
      <c r="CV163" s="1247"/>
      <c r="CW163" s="1247"/>
      <c r="CX163" s="1247"/>
      <c r="CY163" s="1247"/>
      <c r="CZ163" s="1247"/>
      <c r="DA163" s="1247"/>
      <c r="DB163" s="1247"/>
      <c r="DC163" s="1247"/>
      <c r="DD163" s="1247"/>
      <c r="DE163" s="1247"/>
      <c r="DF163" s="1247"/>
      <c r="DG163" s="1247"/>
      <c r="DH163" s="1247"/>
      <c r="DI163" s="1247"/>
      <c r="DJ163" s="1247"/>
      <c r="DK163" s="1247"/>
      <c r="DL163" s="1247"/>
      <c r="DM163" s="1247"/>
      <c r="DN163" s="1247"/>
      <c r="DO163" s="1247"/>
      <c r="DP163" s="1247"/>
      <c r="DQ163" s="1247"/>
      <c r="DR163" s="1247"/>
      <c r="DS163" s="1247"/>
      <c r="DT163" s="1247"/>
      <c r="DU163" s="1247"/>
      <c r="DV163" s="1247"/>
      <c r="DW163" s="1247"/>
      <c r="DX163" s="1247"/>
      <c r="DY163" s="1247"/>
      <c r="DZ163" s="1247"/>
      <c r="EA163" s="1247"/>
      <c r="EB163" s="1247"/>
      <c r="EC163" s="1247"/>
      <c r="ED163" s="1247"/>
      <c r="EE163" s="1247"/>
      <c r="EF163" s="1247"/>
      <c r="EG163" s="1247"/>
      <c r="EH163" s="1247"/>
      <c r="EI163" s="1247"/>
      <c r="EJ163" s="1247"/>
      <c r="EK163" s="1247"/>
      <c r="EL163" s="1247"/>
      <c r="EM163" s="1247"/>
      <c r="EN163" s="1247"/>
      <c r="EO163" s="1247"/>
      <c r="EP163" s="1247"/>
      <c r="EQ163" s="1247"/>
      <c r="ER163" s="1247"/>
      <c r="ES163" s="1247"/>
      <c r="ET163" s="1247"/>
      <c r="EU163" s="1247"/>
      <c r="EV163" s="1247"/>
      <c r="EW163" s="1247"/>
      <c r="EX163" s="1247"/>
      <c r="EY163" s="1247"/>
      <c r="EZ163" s="1247"/>
      <c r="FA163" s="1247"/>
      <c r="FB163" s="1247"/>
      <c r="FC163" s="1247"/>
      <c r="FD163" s="1247"/>
      <c r="FE163" s="1247"/>
      <c r="FF163" s="1247"/>
      <c r="FG163" s="1247"/>
      <c r="FJ163" s="1452">
        <f t="shared" si="45"/>
        <v>0</v>
      </c>
      <c r="FK163" s="1452">
        <f t="shared" si="46"/>
        <v>0</v>
      </c>
    </row>
    <row r="164" spans="1:167" x14ac:dyDescent="0.2">
      <c r="A164" s="436"/>
      <c r="B164" s="437"/>
      <c r="C164" s="439"/>
      <c r="D164" s="439"/>
      <c r="E164" s="437"/>
      <c r="F164" s="440"/>
      <c r="G164" s="440"/>
      <c r="H164" s="440"/>
      <c r="I164" s="440"/>
      <c r="J164" s="440"/>
      <c r="K164" s="440"/>
      <c r="L164" s="440"/>
      <c r="M164" s="440"/>
      <c r="N164" s="441"/>
      <c r="O164" s="441"/>
      <c r="P164" s="440"/>
      <c r="Q164" s="442"/>
      <c r="R164" s="443"/>
      <c r="S164" s="444"/>
      <c r="T164" s="886"/>
      <c r="U164" s="445"/>
      <c r="V164" s="445"/>
      <c r="W164" s="445"/>
      <c r="X164" s="165"/>
      <c r="Y164" s="445"/>
      <c r="Z164" s="1136"/>
      <c r="AA164" s="445"/>
      <c r="AB164" s="1131"/>
      <c r="AC164" s="445"/>
      <c r="AD164" s="1131"/>
      <c r="AE164" s="445"/>
      <c r="AF164" s="1131"/>
      <c r="AG164" s="445"/>
      <c r="AH164" s="1136"/>
      <c r="AI164" s="445"/>
      <c r="AJ164" s="1136"/>
      <c r="AK164" s="445"/>
      <c r="AL164" s="445"/>
      <c r="AM164" s="445"/>
      <c r="AN164" s="445"/>
      <c r="AO164" s="445"/>
      <c r="AP164" s="445"/>
      <c r="AQ164" s="445"/>
      <c r="AR164" s="445"/>
      <c r="AS164" s="445"/>
      <c r="AT164" s="165"/>
      <c r="AU164" s="1087"/>
      <c r="AV164" s="127"/>
      <c r="AW164" s="1134"/>
      <c r="AX164" s="1091"/>
      <c r="AY164" s="1131"/>
      <c r="AZ164" s="445"/>
      <c r="BA164" s="1131"/>
      <c r="BB164" s="445"/>
      <c r="BC164" s="445"/>
      <c r="BD164" s="445"/>
      <c r="BE164" s="445"/>
      <c r="BF164" s="445"/>
      <c r="BG164" s="445"/>
      <c r="BH164" s="437"/>
      <c r="BI164" s="445"/>
      <c r="BJ164" s="1084"/>
      <c r="BK164" s="483">
        <f t="shared" si="33"/>
        <v>0</v>
      </c>
      <c r="BL164" s="484">
        <f t="shared" si="34"/>
        <v>0</v>
      </c>
      <c r="BM164" s="485">
        <f t="shared" si="35"/>
        <v>0</v>
      </c>
      <c r="BN164" s="464"/>
      <c r="BO164" s="464"/>
      <c r="BP164" s="127"/>
      <c r="BQ164" s="1496">
        <f t="shared" si="36"/>
        <v>0</v>
      </c>
      <c r="BR164" s="1496">
        <f t="shared" si="37"/>
        <v>0</v>
      </c>
      <c r="BS164" s="280"/>
      <c r="BT164" s="281"/>
      <c r="BU164" s="281"/>
      <c r="BV164" s="446"/>
      <c r="BW164" s="1497">
        <f t="shared" si="38"/>
        <v>0</v>
      </c>
      <c r="BX164" s="1497">
        <f t="shared" si="39"/>
        <v>0</v>
      </c>
      <c r="BY164" s="1497">
        <f t="shared" si="40"/>
        <v>0</v>
      </c>
      <c r="BZ164" s="1497">
        <f t="shared" si="41"/>
        <v>0</v>
      </c>
      <c r="CA164" s="1497">
        <f t="shared" si="42"/>
        <v>0</v>
      </c>
      <c r="CB164" s="1497">
        <f t="shared" si="43"/>
        <v>0</v>
      </c>
      <c r="CD164" s="1450" t="str">
        <f t="shared" si="44"/>
        <v/>
      </c>
      <c r="CF164" s="1247"/>
      <c r="CG164" s="1247"/>
      <c r="CH164" s="1247"/>
      <c r="CI164" s="1247"/>
      <c r="CJ164" s="1247"/>
      <c r="CK164" s="1247"/>
      <c r="CL164" s="1247"/>
      <c r="CM164" s="1247"/>
      <c r="CN164" s="1247"/>
      <c r="CO164" s="1247"/>
      <c r="CP164" s="1247"/>
      <c r="CQ164" s="1247"/>
      <c r="CR164" s="1247"/>
      <c r="CS164" s="1247"/>
      <c r="CT164" s="1247"/>
      <c r="CU164" s="1247"/>
      <c r="CV164" s="1247"/>
      <c r="CW164" s="1247"/>
      <c r="CX164" s="1247"/>
      <c r="CY164" s="1247"/>
      <c r="CZ164" s="1247"/>
      <c r="DA164" s="1247"/>
      <c r="DB164" s="1247"/>
      <c r="DC164" s="1247"/>
      <c r="DD164" s="1247"/>
      <c r="DE164" s="1247"/>
      <c r="DF164" s="1247"/>
      <c r="DG164" s="1247"/>
      <c r="DH164" s="1247"/>
      <c r="DI164" s="1247"/>
      <c r="DJ164" s="1247"/>
      <c r="DK164" s="1247"/>
      <c r="DL164" s="1247"/>
      <c r="DM164" s="1247"/>
      <c r="DN164" s="1247"/>
      <c r="DO164" s="1247"/>
      <c r="DP164" s="1247"/>
      <c r="DQ164" s="1247"/>
      <c r="DR164" s="1247"/>
      <c r="DS164" s="1247"/>
      <c r="DT164" s="1247"/>
      <c r="DU164" s="1247"/>
      <c r="DV164" s="1247"/>
      <c r="DW164" s="1247"/>
      <c r="DX164" s="1247"/>
      <c r="DY164" s="1247"/>
      <c r="DZ164" s="1247"/>
      <c r="EA164" s="1247"/>
      <c r="EB164" s="1247"/>
      <c r="EC164" s="1247"/>
      <c r="ED164" s="1247"/>
      <c r="EE164" s="1247"/>
      <c r="EF164" s="1247"/>
      <c r="EG164" s="1247"/>
      <c r="EH164" s="1247"/>
      <c r="EI164" s="1247"/>
      <c r="EJ164" s="1247"/>
      <c r="EK164" s="1247"/>
      <c r="EL164" s="1247"/>
      <c r="EM164" s="1247"/>
      <c r="EN164" s="1247"/>
      <c r="EO164" s="1247"/>
      <c r="EP164" s="1247"/>
      <c r="EQ164" s="1247"/>
      <c r="ER164" s="1247"/>
      <c r="ES164" s="1247"/>
      <c r="ET164" s="1247"/>
      <c r="EU164" s="1247"/>
      <c r="EV164" s="1247"/>
      <c r="EW164" s="1247"/>
      <c r="EX164" s="1247"/>
      <c r="EY164" s="1247"/>
      <c r="EZ164" s="1247"/>
      <c r="FA164" s="1247"/>
      <c r="FB164" s="1247"/>
      <c r="FC164" s="1247"/>
      <c r="FD164" s="1247"/>
      <c r="FE164" s="1247"/>
      <c r="FF164" s="1247"/>
      <c r="FG164" s="1247"/>
      <c r="FJ164" s="1452">
        <f t="shared" si="45"/>
        <v>0</v>
      </c>
      <c r="FK164" s="1452">
        <f t="shared" si="46"/>
        <v>0</v>
      </c>
    </row>
    <row r="165" spans="1:167" x14ac:dyDescent="0.2">
      <c r="A165" s="436"/>
      <c r="B165" s="437"/>
      <c r="C165" s="439"/>
      <c r="D165" s="439"/>
      <c r="E165" s="437"/>
      <c r="F165" s="440"/>
      <c r="G165" s="440"/>
      <c r="H165" s="440"/>
      <c r="I165" s="440"/>
      <c r="J165" s="440"/>
      <c r="K165" s="440"/>
      <c r="L165" s="440"/>
      <c r="M165" s="440"/>
      <c r="N165" s="441"/>
      <c r="O165" s="441"/>
      <c r="P165" s="440"/>
      <c r="Q165" s="442"/>
      <c r="R165" s="443"/>
      <c r="S165" s="444"/>
      <c r="T165" s="886"/>
      <c r="U165" s="445"/>
      <c r="V165" s="445"/>
      <c r="W165" s="445"/>
      <c r="X165" s="165"/>
      <c r="Y165" s="445"/>
      <c r="Z165" s="1136"/>
      <c r="AA165" s="445"/>
      <c r="AB165" s="1131"/>
      <c r="AC165" s="445"/>
      <c r="AD165" s="1131"/>
      <c r="AE165" s="445"/>
      <c r="AF165" s="1131"/>
      <c r="AG165" s="445"/>
      <c r="AH165" s="1136"/>
      <c r="AI165" s="445"/>
      <c r="AJ165" s="1136"/>
      <c r="AK165" s="445"/>
      <c r="AL165" s="445"/>
      <c r="AM165" s="445"/>
      <c r="AN165" s="445"/>
      <c r="AO165" s="445"/>
      <c r="AP165" s="445"/>
      <c r="AQ165" s="445"/>
      <c r="AR165" s="445"/>
      <c r="AS165" s="445"/>
      <c r="AT165" s="165"/>
      <c r="AU165" s="1087"/>
      <c r="AV165" s="127"/>
      <c r="AW165" s="1134"/>
      <c r="AX165" s="1091"/>
      <c r="AY165" s="1131"/>
      <c r="AZ165" s="445"/>
      <c r="BA165" s="1131"/>
      <c r="BB165" s="445"/>
      <c r="BC165" s="445"/>
      <c r="BD165" s="445"/>
      <c r="BE165" s="445"/>
      <c r="BF165" s="445"/>
      <c r="BG165" s="445"/>
      <c r="BH165" s="437"/>
      <c r="BI165" s="445"/>
      <c r="BJ165" s="1084"/>
      <c r="BK165" s="483">
        <f t="shared" si="33"/>
        <v>0</v>
      </c>
      <c r="BL165" s="484">
        <f t="shared" si="34"/>
        <v>0</v>
      </c>
      <c r="BM165" s="485">
        <f t="shared" si="35"/>
        <v>0</v>
      </c>
      <c r="BN165" s="464"/>
      <c r="BO165" s="464"/>
      <c r="BP165" s="127"/>
      <c r="BQ165" s="1496">
        <f t="shared" si="36"/>
        <v>0</v>
      </c>
      <c r="BR165" s="1496">
        <f t="shared" si="37"/>
        <v>0</v>
      </c>
      <c r="BS165" s="280"/>
      <c r="BT165" s="281"/>
      <c r="BU165" s="281"/>
      <c r="BV165" s="446"/>
      <c r="BW165" s="1497">
        <f t="shared" si="38"/>
        <v>0</v>
      </c>
      <c r="BX165" s="1497">
        <f t="shared" si="39"/>
        <v>0</v>
      </c>
      <c r="BY165" s="1497">
        <f t="shared" si="40"/>
        <v>0</v>
      </c>
      <c r="BZ165" s="1497">
        <f t="shared" si="41"/>
        <v>0</v>
      </c>
      <c r="CA165" s="1497">
        <f t="shared" si="42"/>
        <v>0</v>
      </c>
      <c r="CB165" s="1497">
        <f t="shared" si="43"/>
        <v>0</v>
      </c>
      <c r="CD165" s="1450" t="str">
        <f t="shared" si="44"/>
        <v/>
      </c>
      <c r="CF165" s="1247"/>
      <c r="CG165" s="1247"/>
      <c r="CH165" s="1247"/>
      <c r="CI165" s="1247"/>
      <c r="CJ165" s="1247"/>
      <c r="CK165" s="1247"/>
      <c r="CL165" s="1247"/>
      <c r="CM165" s="1247"/>
      <c r="CN165" s="1247"/>
      <c r="CO165" s="1247"/>
      <c r="CP165" s="1247"/>
      <c r="CQ165" s="1247"/>
      <c r="CR165" s="1247"/>
      <c r="CS165" s="1247"/>
      <c r="CT165" s="1247"/>
      <c r="CU165" s="1247"/>
      <c r="CV165" s="1247"/>
      <c r="CW165" s="1247"/>
      <c r="CX165" s="1247"/>
      <c r="CY165" s="1247"/>
      <c r="CZ165" s="1247"/>
      <c r="DA165" s="1247"/>
      <c r="DB165" s="1247"/>
      <c r="DC165" s="1247"/>
      <c r="DD165" s="1247"/>
      <c r="DE165" s="1247"/>
      <c r="DF165" s="1247"/>
      <c r="DG165" s="1247"/>
      <c r="DH165" s="1247"/>
      <c r="DI165" s="1247"/>
      <c r="DJ165" s="1247"/>
      <c r="DK165" s="1247"/>
      <c r="DL165" s="1247"/>
      <c r="DM165" s="1247"/>
      <c r="DN165" s="1247"/>
      <c r="DO165" s="1247"/>
      <c r="DP165" s="1247"/>
      <c r="DQ165" s="1247"/>
      <c r="DR165" s="1247"/>
      <c r="DS165" s="1247"/>
      <c r="DT165" s="1247"/>
      <c r="DU165" s="1247"/>
      <c r="DV165" s="1247"/>
      <c r="DW165" s="1247"/>
      <c r="DX165" s="1247"/>
      <c r="DY165" s="1247"/>
      <c r="DZ165" s="1247"/>
      <c r="EA165" s="1247"/>
      <c r="EB165" s="1247"/>
      <c r="EC165" s="1247"/>
      <c r="ED165" s="1247"/>
      <c r="EE165" s="1247"/>
      <c r="EF165" s="1247"/>
      <c r="EG165" s="1247"/>
      <c r="EH165" s="1247"/>
      <c r="EI165" s="1247"/>
      <c r="EJ165" s="1247"/>
      <c r="EK165" s="1247"/>
      <c r="EL165" s="1247"/>
      <c r="EM165" s="1247"/>
      <c r="EN165" s="1247"/>
      <c r="EO165" s="1247"/>
      <c r="EP165" s="1247"/>
      <c r="EQ165" s="1247"/>
      <c r="ER165" s="1247"/>
      <c r="ES165" s="1247"/>
      <c r="ET165" s="1247"/>
      <c r="EU165" s="1247"/>
      <c r="EV165" s="1247"/>
      <c r="EW165" s="1247"/>
      <c r="EX165" s="1247"/>
      <c r="EY165" s="1247"/>
      <c r="EZ165" s="1247"/>
      <c r="FA165" s="1247"/>
      <c r="FB165" s="1247"/>
      <c r="FC165" s="1247"/>
      <c r="FD165" s="1247"/>
      <c r="FE165" s="1247"/>
      <c r="FF165" s="1247"/>
      <c r="FG165" s="1247"/>
      <c r="FJ165" s="1452">
        <f t="shared" si="45"/>
        <v>0</v>
      </c>
      <c r="FK165" s="1452">
        <f t="shared" si="46"/>
        <v>0</v>
      </c>
    </row>
    <row r="166" spans="1:167" x14ac:dyDescent="0.2">
      <c r="A166" s="436"/>
      <c r="B166" s="437"/>
      <c r="C166" s="439"/>
      <c r="D166" s="439"/>
      <c r="E166" s="437"/>
      <c r="F166" s="440"/>
      <c r="G166" s="440"/>
      <c r="H166" s="440"/>
      <c r="I166" s="440"/>
      <c r="J166" s="440"/>
      <c r="K166" s="440"/>
      <c r="L166" s="440"/>
      <c r="M166" s="440"/>
      <c r="N166" s="441"/>
      <c r="O166" s="441"/>
      <c r="P166" s="440"/>
      <c r="Q166" s="442"/>
      <c r="R166" s="443"/>
      <c r="S166" s="444"/>
      <c r="T166" s="886"/>
      <c r="U166" s="445"/>
      <c r="V166" s="445"/>
      <c r="W166" s="445"/>
      <c r="X166" s="165"/>
      <c r="Y166" s="445"/>
      <c r="Z166" s="1136"/>
      <c r="AA166" s="445"/>
      <c r="AB166" s="1131"/>
      <c r="AC166" s="445"/>
      <c r="AD166" s="1131"/>
      <c r="AE166" s="445"/>
      <c r="AF166" s="1131"/>
      <c r="AG166" s="445"/>
      <c r="AH166" s="1136"/>
      <c r="AI166" s="445"/>
      <c r="AJ166" s="1136"/>
      <c r="AK166" s="445"/>
      <c r="AL166" s="445"/>
      <c r="AM166" s="445"/>
      <c r="AN166" s="445"/>
      <c r="AO166" s="445"/>
      <c r="AP166" s="445"/>
      <c r="AQ166" s="445"/>
      <c r="AR166" s="445"/>
      <c r="AS166" s="445"/>
      <c r="AT166" s="165"/>
      <c r="AU166" s="1087"/>
      <c r="AV166" s="127"/>
      <c r="AW166" s="1134"/>
      <c r="AX166" s="1091"/>
      <c r="AY166" s="1131"/>
      <c r="AZ166" s="445"/>
      <c r="BA166" s="1131"/>
      <c r="BB166" s="445"/>
      <c r="BC166" s="445"/>
      <c r="BD166" s="445"/>
      <c r="BE166" s="445"/>
      <c r="BF166" s="445"/>
      <c r="BG166" s="445"/>
      <c r="BH166" s="437"/>
      <c r="BI166" s="445"/>
      <c r="BJ166" s="1084"/>
      <c r="BK166" s="483">
        <f t="shared" si="33"/>
        <v>0</v>
      </c>
      <c r="BL166" s="484">
        <f t="shared" si="34"/>
        <v>0</v>
      </c>
      <c r="BM166" s="485">
        <f t="shared" si="35"/>
        <v>0</v>
      </c>
      <c r="BN166" s="464"/>
      <c r="BO166" s="464"/>
      <c r="BP166" s="127"/>
      <c r="BQ166" s="1496">
        <f t="shared" si="36"/>
        <v>0</v>
      </c>
      <c r="BR166" s="1496">
        <f t="shared" si="37"/>
        <v>0</v>
      </c>
      <c r="BS166" s="280"/>
      <c r="BT166" s="281"/>
      <c r="BU166" s="281"/>
      <c r="BV166" s="446"/>
      <c r="BW166" s="1497">
        <f t="shared" si="38"/>
        <v>0</v>
      </c>
      <c r="BX166" s="1497">
        <f t="shared" si="39"/>
        <v>0</v>
      </c>
      <c r="BY166" s="1497">
        <f t="shared" si="40"/>
        <v>0</v>
      </c>
      <c r="BZ166" s="1497">
        <f t="shared" si="41"/>
        <v>0</v>
      </c>
      <c r="CA166" s="1497">
        <f t="shared" si="42"/>
        <v>0</v>
      </c>
      <c r="CB166" s="1497">
        <f t="shared" si="43"/>
        <v>0</v>
      </c>
      <c r="CD166" s="1450" t="str">
        <f t="shared" si="44"/>
        <v/>
      </c>
      <c r="CF166" s="1247"/>
      <c r="CG166" s="1247"/>
      <c r="CH166" s="1247"/>
      <c r="CI166" s="1247"/>
      <c r="CJ166" s="1247"/>
      <c r="CK166" s="1247"/>
      <c r="CL166" s="1247"/>
      <c r="CM166" s="1247"/>
      <c r="CN166" s="1247"/>
      <c r="CO166" s="1247"/>
      <c r="CP166" s="1247"/>
      <c r="CQ166" s="1247"/>
      <c r="CR166" s="1247"/>
      <c r="CS166" s="1247"/>
      <c r="CT166" s="1247"/>
      <c r="CU166" s="1247"/>
      <c r="CV166" s="1247"/>
      <c r="CW166" s="1247"/>
      <c r="CX166" s="1247"/>
      <c r="CY166" s="1247"/>
      <c r="CZ166" s="1247"/>
      <c r="DA166" s="1247"/>
      <c r="DB166" s="1247"/>
      <c r="DC166" s="1247"/>
      <c r="DD166" s="1247"/>
      <c r="DE166" s="1247"/>
      <c r="DF166" s="1247"/>
      <c r="DG166" s="1247"/>
      <c r="DH166" s="1247"/>
      <c r="DI166" s="1247"/>
      <c r="DJ166" s="1247"/>
      <c r="DK166" s="1247"/>
      <c r="DL166" s="1247"/>
      <c r="DM166" s="1247"/>
      <c r="DN166" s="1247"/>
      <c r="DO166" s="1247"/>
      <c r="DP166" s="1247"/>
      <c r="DQ166" s="1247"/>
      <c r="DR166" s="1247"/>
      <c r="DS166" s="1247"/>
      <c r="DT166" s="1247"/>
      <c r="DU166" s="1247"/>
      <c r="DV166" s="1247"/>
      <c r="DW166" s="1247"/>
      <c r="DX166" s="1247"/>
      <c r="DY166" s="1247"/>
      <c r="DZ166" s="1247"/>
      <c r="EA166" s="1247"/>
      <c r="EB166" s="1247"/>
      <c r="EC166" s="1247"/>
      <c r="ED166" s="1247"/>
      <c r="EE166" s="1247"/>
      <c r="EF166" s="1247"/>
      <c r="EG166" s="1247"/>
      <c r="EH166" s="1247"/>
      <c r="EI166" s="1247"/>
      <c r="EJ166" s="1247"/>
      <c r="EK166" s="1247"/>
      <c r="EL166" s="1247"/>
      <c r="EM166" s="1247"/>
      <c r="EN166" s="1247"/>
      <c r="EO166" s="1247"/>
      <c r="EP166" s="1247"/>
      <c r="EQ166" s="1247"/>
      <c r="ER166" s="1247"/>
      <c r="ES166" s="1247"/>
      <c r="ET166" s="1247"/>
      <c r="EU166" s="1247"/>
      <c r="EV166" s="1247"/>
      <c r="EW166" s="1247"/>
      <c r="EX166" s="1247"/>
      <c r="EY166" s="1247"/>
      <c r="EZ166" s="1247"/>
      <c r="FA166" s="1247"/>
      <c r="FB166" s="1247"/>
      <c r="FC166" s="1247"/>
      <c r="FD166" s="1247"/>
      <c r="FE166" s="1247"/>
      <c r="FF166" s="1247"/>
      <c r="FG166" s="1247"/>
      <c r="FJ166" s="1452">
        <f t="shared" si="45"/>
        <v>0</v>
      </c>
      <c r="FK166" s="1452">
        <f t="shared" si="46"/>
        <v>0</v>
      </c>
    </row>
    <row r="167" spans="1:167" x14ac:dyDescent="0.2">
      <c r="A167" s="436"/>
      <c r="B167" s="437"/>
      <c r="C167" s="439"/>
      <c r="D167" s="439"/>
      <c r="E167" s="437"/>
      <c r="F167" s="440"/>
      <c r="G167" s="440"/>
      <c r="H167" s="440"/>
      <c r="I167" s="440"/>
      <c r="J167" s="440"/>
      <c r="K167" s="440"/>
      <c r="L167" s="440"/>
      <c r="M167" s="440"/>
      <c r="N167" s="441"/>
      <c r="O167" s="441"/>
      <c r="P167" s="440"/>
      <c r="Q167" s="442"/>
      <c r="R167" s="443"/>
      <c r="S167" s="444"/>
      <c r="T167" s="886"/>
      <c r="U167" s="445"/>
      <c r="V167" s="445"/>
      <c r="W167" s="445"/>
      <c r="X167" s="165"/>
      <c r="Y167" s="445"/>
      <c r="Z167" s="1136"/>
      <c r="AA167" s="445"/>
      <c r="AB167" s="1131"/>
      <c r="AC167" s="445"/>
      <c r="AD167" s="1131"/>
      <c r="AE167" s="445"/>
      <c r="AF167" s="1131"/>
      <c r="AG167" s="445"/>
      <c r="AH167" s="1136"/>
      <c r="AI167" s="445"/>
      <c r="AJ167" s="1136"/>
      <c r="AK167" s="445"/>
      <c r="AL167" s="445"/>
      <c r="AM167" s="445"/>
      <c r="AN167" s="445"/>
      <c r="AO167" s="445"/>
      <c r="AP167" s="445"/>
      <c r="AQ167" s="445"/>
      <c r="AR167" s="445"/>
      <c r="AS167" s="445"/>
      <c r="AT167" s="165"/>
      <c r="AU167" s="1087"/>
      <c r="AV167" s="127"/>
      <c r="AW167" s="1134"/>
      <c r="AX167" s="1091"/>
      <c r="AY167" s="1131"/>
      <c r="AZ167" s="445"/>
      <c r="BA167" s="1131"/>
      <c r="BB167" s="445"/>
      <c r="BC167" s="445"/>
      <c r="BD167" s="445"/>
      <c r="BE167" s="445"/>
      <c r="BF167" s="445"/>
      <c r="BG167" s="445"/>
      <c r="BH167" s="437"/>
      <c r="BI167" s="445"/>
      <c r="BJ167" s="1084"/>
      <c r="BK167" s="483">
        <f t="shared" si="33"/>
        <v>0</v>
      </c>
      <c r="BL167" s="484">
        <f t="shared" si="34"/>
        <v>0</v>
      </c>
      <c r="BM167" s="485">
        <f t="shared" si="35"/>
        <v>0</v>
      </c>
      <c r="BN167" s="464"/>
      <c r="BO167" s="464"/>
      <c r="BP167" s="127"/>
      <c r="BQ167" s="1496">
        <f t="shared" si="36"/>
        <v>0</v>
      </c>
      <c r="BR167" s="1496">
        <f t="shared" si="37"/>
        <v>0</v>
      </c>
      <c r="BS167" s="280"/>
      <c r="BT167" s="281"/>
      <c r="BU167" s="281"/>
      <c r="BV167" s="446"/>
      <c r="BW167" s="1497">
        <f t="shared" si="38"/>
        <v>0</v>
      </c>
      <c r="BX167" s="1497">
        <f t="shared" si="39"/>
        <v>0</v>
      </c>
      <c r="BY167" s="1497">
        <f t="shared" si="40"/>
        <v>0</v>
      </c>
      <c r="BZ167" s="1497">
        <f t="shared" si="41"/>
        <v>0</v>
      </c>
      <c r="CA167" s="1497">
        <f t="shared" si="42"/>
        <v>0</v>
      </c>
      <c r="CB167" s="1497">
        <f t="shared" si="43"/>
        <v>0</v>
      </c>
      <c r="CD167" s="1450" t="str">
        <f t="shared" si="44"/>
        <v/>
      </c>
      <c r="CF167" s="1247"/>
      <c r="CG167" s="1247"/>
      <c r="CH167" s="1247"/>
      <c r="CI167" s="1247"/>
      <c r="CJ167" s="1247"/>
      <c r="CK167" s="1247"/>
      <c r="CL167" s="1247"/>
      <c r="CM167" s="1247"/>
      <c r="CN167" s="1247"/>
      <c r="CO167" s="1247"/>
      <c r="CP167" s="1247"/>
      <c r="CQ167" s="1247"/>
      <c r="CR167" s="1247"/>
      <c r="CS167" s="1247"/>
      <c r="CT167" s="1247"/>
      <c r="CU167" s="1247"/>
      <c r="CV167" s="1247"/>
      <c r="CW167" s="1247"/>
      <c r="CX167" s="1247"/>
      <c r="CY167" s="1247"/>
      <c r="CZ167" s="1247"/>
      <c r="DA167" s="1247"/>
      <c r="DB167" s="1247"/>
      <c r="DC167" s="1247"/>
      <c r="DD167" s="1247"/>
      <c r="DE167" s="1247"/>
      <c r="DF167" s="1247"/>
      <c r="DG167" s="1247"/>
      <c r="DH167" s="1247"/>
      <c r="DI167" s="1247"/>
      <c r="DJ167" s="1247"/>
      <c r="DK167" s="1247"/>
      <c r="DL167" s="1247"/>
      <c r="DM167" s="1247"/>
      <c r="DN167" s="1247"/>
      <c r="DO167" s="1247"/>
      <c r="DP167" s="1247"/>
      <c r="DQ167" s="1247"/>
      <c r="DR167" s="1247"/>
      <c r="DS167" s="1247"/>
      <c r="DT167" s="1247"/>
      <c r="DU167" s="1247"/>
      <c r="DV167" s="1247"/>
      <c r="DW167" s="1247"/>
      <c r="DX167" s="1247"/>
      <c r="DY167" s="1247"/>
      <c r="DZ167" s="1247"/>
      <c r="EA167" s="1247"/>
      <c r="EB167" s="1247"/>
      <c r="EC167" s="1247"/>
      <c r="ED167" s="1247"/>
      <c r="EE167" s="1247"/>
      <c r="EF167" s="1247"/>
      <c r="EG167" s="1247"/>
      <c r="EH167" s="1247"/>
      <c r="EI167" s="1247"/>
      <c r="EJ167" s="1247"/>
      <c r="EK167" s="1247"/>
      <c r="EL167" s="1247"/>
      <c r="EM167" s="1247"/>
      <c r="EN167" s="1247"/>
      <c r="EO167" s="1247"/>
      <c r="EP167" s="1247"/>
      <c r="EQ167" s="1247"/>
      <c r="ER167" s="1247"/>
      <c r="ES167" s="1247"/>
      <c r="ET167" s="1247"/>
      <c r="EU167" s="1247"/>
      <c r="EV167" s="1247"/>
      <c r="EW167" s="1247"/>
      <c r="EX167" s="1247"/>
      <c r="EY167" s="1247"/>
      <c r="EZ167" s="1247"/>
      <c r="FA167" s="1247"/>
      <c r="FB167" s="1247"/>
      <c r="FC167" s="1247"/>
      <c r="FD167" s="1247"/>
      <c r="FE167" s="1247"/>
      <c r="FF167" s="1247"/>
      <c r="FG167" s="1247"/>
      <c r="FJ167" s="1452">
        <f t="shared" si="45"/>
        <v>0</v>
      </c>
      <c r="FK167" s="1452">
        <f t="shared" si="46"/>
        <v>0</v>
      </c>
    </row>
    <row r="168" spans="1:167" x14ac:dyDescent="0.2">
      <c r="A168" s="436"/>
      <c r="B168" s="437"/>
      <c r="C168" s="439"/>
      <c r="D168" s="439"/>
      <c r="E168" s="437"/>
      <c r="F168" s="440"/>
      <c r="G168" s="440"/>
      <c r="H168" s="440"/>
      <c r="I168" s="440"/>
      <c r="J168" s="440"/>
      <c r="K168" s="440"/>
      <c r="L168" s="440"/>
      <c r="M168" s="440"/>
      <c r="N168" s="441"/>
      <c r="O168" s="441"/>
      <c r="P168" s="440"/>
      <c r="Q168" s="442"/>
      <c r="R168" s="443"/>
      <c r="S168" s="444"/>
      <c r="T168" s="886"/>
      <c r="U168" s="445"/>
      <c r="V168" s="445"/>
      <c r="W168" s="445"/>
      <c r="X168" s="165"/>
      <c r="Y168" s="445"/>
      <c r="Z168" s="1136"/>
      <c r="AA168" s="445"/>
      <c r="AB168" s="1131"/>
      <c r="AC168" s="445"/>
      <c r="AD168" s="1131"/>
      <c r="AE168" s="445"/>
      <c r="AF168" s="1131"/>
      <c r="AG168" s="445"/>
      <c r="AH168" s="1136"/>
      <c r="AI168" s="445"/>
      <c r="AJ168" s="1136"/>
      <c r="AK168" s="445"/>
      <c r="AL168" s="445"/>
      <c r="AM168" s="445"/>
      <c r="AN168" s="445"/>
      <c r="AO168" s="445"/>
      <c r="AP168" s="445"/>
      <c r="AQ168" s="445"/>
      <c r="AR168" s="445"/>
      <c r="AS168" s="445"/>
      <c r="AT168" s="165"/>
      <c r="AU168" s="1087"/>
      <c r="AV168" s="127"/>
      <c r="AW168" s="1134"/>
      <c r="AX168" s="1091"/>
      <c r="AY168" s="1131"/>
      <c r="AZ168" s="445"/>
      <c r="BA168" s="1131"/>
      <c r="BB168" s="445"/>
      <c r="BC168" s="445"/>
      <c r="BD168" s="445"/>
      <c r="BE168" s="445"/>
      <c r="BF168" s="445"/>
      <c r="BG168" s="445"/>
      <c r="BH168" s="437"/>
      <c r="BI168" s="445"/>
      <c r="BJ168" s="1084"/>
      <c r="BK168" s="483">
        <f t="shared" si="33"/>
        <v>0</v>
      </c>
      <c r="BL168" s="484">
        <f t="shared" si="34"/>
        <v>0</v>
      </c>
      <c r="BM168" s="485">
        <f t="shared" si="35"/>
        <v>0</v>
      </c>
      <c r="BN168" s="464"/>
      <c r="BO168" s="464"/>
      <c r="BP168" s="127"/>
      <c r="BQ168" s="1496">
        <f t="shared" si="36"/>
        <v>0</v>
      </c>
      <c r="BR168" s="1496">
        <f t="shared" si="37"/>
        <v>0</v>
      </c>
      <c r="BS168" s="280"/>
      <c r="BT168" s="281"/>
      <c r="BU168" s="281"/>
      <c r="BV168" s="446"/>
      <c r="BW168" s="1497">
        <f t="shared" si="38"/>
        <v>0</v>
      </c>
      <c r="BX168" s="1497">
        <f t="shared" si="39"/>
        <v>0</v>
      </c>
      <c r="BY168" s="1497">
        <f t="shared" si="40"/>
        <v>0</v>
      </c>
      <c r="BZ168" s="1497">
        <f t="shared" si="41"/>
        <v>0</v>
      </c>
      <c r="CA168" s="1497">
        <f t="shared" si="42"/>
        <v>0</v>
      </c>
      <c r="CB168" s="1497">
        <f t="shared" si="43"/>
        <v>0</v>
      </c>
      <c r="CD168" s="1450" t="str">
        <f t="shared" si="44"/>
        <v/>
      </c>
      <c r="CF168" s="1247"/>
      <c r="CG168" s="1247"/>
      <c r="CH168" s="1247"/>
      <c r="CI168" s="1247"/>
      <c r="CJ168" s="1247"/>
      <c r="CK168" s="1247"/>
      <c r="CL168" s="1247"/>
      <c r="CM168" s="1247"/>
      <c r="CN168" s="1247"/>
      <c r="CO168" s="1247"/>
      <c r="CP168" s="1247"/>
      <c r="CQ168" s="1247"/>
      <c r="CR168" s="1247"/>
      <c r="CS168" s="1247"/>
      <c r="CT168" s="1247"/>
      <c r="CU168" s="1247"/>
      <c r="CV168" s="1247"/>
      <c r="CW168" s="1247"/>
      <c r="CX168" s="1247"/>
      <c r="CY168" s="1247"/>
      <c r="CZ168" s="1247"/>
      <c r="DA168" s="1247"/>
      <c r="DB168" s="1247"/>
      <c r="DC168" s="1247"/>
      <c r="DD168" s="1247"/>
      <c r="DE168" s="1247"/>
      <c r="DF168" s="1247"/>
      <c r="DG168" s="1247"/>
      <c r="DH168" s="1247"/>
      <c r="DI168" s="1247"/>
      <c r="DJ168" s="1247"/>
      <c r="DK168" s="1247"/>
      <c r="DL168" s="1247"/>
      <c r="DM168" s="1247"/>
      <c r="DN168" s="1247"/>
      <c r="DO168" s="1247"/>
      <c r="DP168" s="1247"/>
      <c r="DQ168" s="1247"/>
      <c r="DR168" s="1247"/>
      <c r="DS168" s="1247"/>
      <c r="DT168" s="1247"/>
      <c r="DU168" s="1247"/>
      <c r="DV168" s="1247"/>
      <c r="DW168" s="1247"/>
      <c r="DX168" s="1247"/>
      <c r="DY168" s="1247"/>
      <c r="DZ168" s="1247"/>
      <c r="EA168" s="1247"/>
      <c r="EB168" s="1247"/>
      <c r="EC168" s="1247"/>
      <c r="ED168" s="1247"/>
      <c r="EE168" s="1247"/>
      <c r="EF168" s="1247"/>
      <c r="EG168" s="1247"/>
      <c r="EH168" s="1247"/>
      <c r="EI168" s="1247"/>
      <c r="EJ168" s="1247"/>
      <c r="EK168" s="1247"/>
      <c r="EL168" s="1247"/>
      <c r="EM168" s="1247"/>
      <c r="EN168" s="1247"/>
      <c r="EO168" s="1247"/>
      <c r="EP168" s="1247"/>
      <c r="EQ168" s="1247"/>
      <c r="ER168" s="1247"/>
      <c r="ES168" s="1247"/>
      <c r="ET168" s="1247"/>
      <c r="EU168" s="1247"/>
      <c r="EV168" s="1247"/>
      <c r="EW168" s="1247"/>
      <c r="EX168" s="1247"/>
      <c r="EY168" s="1247"/>
      <c r="EZ168" s="1247"/>
      <c r="FA168" s="1247"/>
      <c r="FB168" s="1247"/>
      <c r="FC168" s="1247"/>
      <c r="FD168" s="1247"/>
      <c r="FE168" s="1247"/>
      <c r="FF168" s="1247"/>
      <c r="FG168" s="1247"/>
      <c r="FJ168" s="1452">
        <f t="shared" si="45"/>
        <v>0</v>
      </c>
      <c r="FK168" s="1452">
        <f t="shared" si="46"/>
        <v>0</v>
      </c>
    </row>
    <row r="169" spans="1:167" x14ac:dyDescent="0.2">
      <c r="A169" s="436"/>
      <c r="B169" s="437"/>
      <c r="C169" s="439"/>
      <c r="D169" s="439"/>
      <c r="E169" s="437"/>
      <c r="F169" s="440"/>
      <c r="G169" s="440"/>
      <c r="H169" s="440"/>
      <c r="I169" s="440"/>
      <c r="J169" s="440"/>
      <c r="K169" s="440"/>
      <c r="L169" s="440"/>
      <c r="M169" s="440"/>
      <c r="N169" s="441"/>
      <c r="O169" s="441"/>
      <c r="P169" s="440"/>
      <c r="Q169" s="442"/>
      <c r="R169" s="443"/>
      <c r="S169" s="444"/>
      <c r="T169" s="886"/>
      <c r="U169" s="445"/>
      <c r="V169" s="445"/>
      <c r="W169" s="445"/>
      <c r="X169" s="165"/>
      <c r="Y169" s="445"/>
      <c r="Z169" s="1136"/>
      <c r="AA169" s="445"/>
      <c r="AB169" s="1131"/>
      <c r="AC169" s="445"/>
      <c r="AD169" s="1131"/>
      <c r="AE169" s="445"/>
      <c r="AF169" s="1131"/>
      <c r="AG169" s="445"/>
      <c r="AH169" s="1136"/>
      <c r="AI169" s="445"/>
      <c r="AJ169" s="1136"/>
      <c r="AK169" s="445"/>
      <c r="AL169" s="445"/>
      <c r="AM169" s="445"/>
      <c r="AN169" s="445"/>
      <c r="AO169" s="445"/>
      <c r="AP169" s="445"/>
      <c r="AQ169" s="445"/>
      <c r="AR169" s="445"/>
      <c r="AS169" s="445"/>
      <c r="AT169" s="165"/>
      <c r="AU169" s="1087"/>
      <c r="AV169" s="127"/>
      <c r="AW169" s="1134"/>
      <c r="AX169" s="1091"/>
      <c r="AY169" s="1131"/>
      <c r="AZ169" s="445"/>
      <c r="BA169" s="1131"/>
      <c r="BB169" s="445"/>
      <c r="BC169" s="445"/>
      <c r="BD169" s="445"/>
      <c r="BE169" s="445"/>
      <c r="BF169" s="445"/>
      <c r="BG169" s="445"/>
      <c r="BH169" s="437"/>
      <c r="BI169" s="445"/>
      <c r="BJ169" s="1084"/>
      <c r="BK169" s="483">
        <f t="shared" si="33"/>
        <v>0</v>
      </c>
      <c r="BL169" s="484">
        <f t="shared" si="34"/>
        <v>0</v>
      </c>
      <c r="BM169" s="485">
        <f t="shared" si="35"/>
        <v>0</v>
      </c>
      <c r="BN169" s="464"/>
      <c r="BO169" s="464"/>
      <c r="BP169" s="127"/>
      <c r="BQ169" s="1496">
        <f t="shared" si="36"/>
        <v>0</v>
      </c>
      <c r="BR169" s="1496">
        <f t="shared" si="37"/>
        <v>0</v>
      </c>
      <c r="BS169" s="280"/>
      <c r="BT169" s="281"/>
      <c r="BU169" s="281"/>
      <c r="BV169" s="446"/>
      <c r="BW169" s="1497">
        <f t="shared" si="38"/>
        <v>0</v>
      </c>
      <c r="BX169" s="1497">
        <f t="shared" si="39"/>
        <v>0</v>
      </c>
      <c r="BY169" s="1497">
        <f t="shared" si="40"/>
        <v>0</v>
      </c>
      <c r="BZ169" s="1497">
        <f t="shared" si="41"/>
        <v>0</v>
      </c>
      <c r="CA169" s="1497">
        <f t="shared" si="42"/>
        <v>0</v>
      </c>
      <c r="CB169" s="1497">
        <f t="shared" si="43"/>
        <v>0</v>
      </c>
      <c r="CD169" s="1450" t="str">
        <f t="shared" si="44"/>
        <v/>
      </c>
      <c r="CF169" s="1247"/>
      <c r="CG169" s="1247"/>
      <c r="CH169" s="1247"/>
      <c r="CI169" s="1247"/>
      <c r="CJ169" s="1247"/>
      <c r="CK169" s="1247"/>
      <c r="CL169" s="1247"/>
      <c r="CM169" s="1247"/>
      <c r="CN169" s="1247"/>
      <c r="CO169" s="1247"/>
      <c r="CP169" s="1247"/>
      <c r="CQ169" s="1247"/>
      <c r="CR169" s="1247"/>
      <c r="CS169" s="1247"/>
      <c r="CT169" s="1247"/>
      <c r="CU169" s="1247"/>
      <c r="CV169" s="1247"/>
      <c r="CW169" s="1247"/>
      <c r="CX169" s="1247"/>
      <c r="CY169" s="1247"/>
      <c r="CZ169" s="1247"/>
      <c r="DA169" s="1247"/>
      <c r="DB169" s="1247"/>
      <c r="DC169" s="1247"/>
      <c r="DD169" s="1247"/>
      <c r="DE169" s="1247"/>
      <c r="DF169" s="1247"/>
      <c r="DG169" s="1247"/>
      <c r="DH169" s="1247"/>
      <c r="DI169" s="1247"/>
      <c r="DJ169" s="1247"/>
      <c r="DK169" s="1247"/>
      <c r="DL169" s="1247"/>
      <c r="DM169" s="1247"/>
      <c r="DN169" s="1247"/>
      <c r="DO169" s="1247"/>
      <c r="DP169" s="1247"/>
      <c r="DQ169" s="1247"/>
      <c r="DR169" s="1247"/>
      <c r="DS169" s="1247"/>
      <c r="DT169" s="1247"/>
      <c r="DU169" s="1247"/>
      <c r="DV169" s="1247"/>
      <c r="DW169" s="1247"/>
      <c r="DX169" s="1247"/>
      <c r="DY169" s="1247"/>
      <c r="DZ169" s="1247"/>
      <c r="EA169" s="1247"/>
      <c r="EB169" s="1247"/>
      <c r="EC169" s="1247"/>
      <c r="ED169" s="1247"/>
      <c r="EE169" s="1247"/>
      <c r="EF169" s="1247"/>
      <c r="EG169" s="1247"/>
      <c r="EH169" s="1247"/>
      <c r="EI169" s="1247"/>
      <c r="EJ169" s="1247"/>
      <c r="EK169" s="1247"/>
      <c r="EL169" s="1247"/>
      <c r="EM169" s="1247"/>
      <c r="EN169" s="1247"/>
      <c r="EO169" s="1247"/>
      <c r="EP169" s="1247"/>
      <c r="EQ169" s="1247"/>
      <c r="ER169" s="1247"/>
      <c r="ES169" s="1247"/>
      <c r="ET169" s="1247"/>
      <c r="EU169" s="1247"/>
      <c r="EV169" s="1247"/>
      <c r="EW169" s="1247"/>
      <c r="EX169" s="1247"/>
      <c r="EY169" s="1247"/>
      <c r="EZ169" s="1247"/>
      <c r="FA169" s="1247"/>
      <c r="FB169" s="1247"/>
      <c r="FC169" s="1247"/>
      <c r="FD169" s="1247"/>
      <c r="FE169" s="1247"/>
      <c r="FF169" s="1247"/>
      <c r="FG169" s="1247"/>
      <c r="FJ169" s="1452">
        <f t="shared" si="45"/>
        <v>0</v>
      </c>
      <c r="FK169" s="1452">
        <f t="shared" si="46"/>
        <v>0</v>
      </c>
    </row>
    <row r="170" spans="1:167" x14ac:dyDescent="0.2">
      <c r="A170" s="436"/>
      <c r="B170" s="437"/>
      <c r="C170" s="439"/>
      <c r="D170" s="439"/>
      <c r="E170" s="437"/>
      <c r="F170" s="440"/>
      <c r="G170" s="440"/>
      <c r="H170" s="440"/>
      <c r="I170" s="440"/>
      <c r="J170" s="440"/>
      <c r="K170" s="440"/>
      <c r="L170" s="440"/>
      <c r="M170" s="440"/>
      <c r="N170" s="441"/>
      <c r="O170" s="441"/>
      <c r="P170" s="440"/>
      <c r="Q170" s="442"/>
      <c r="R170" s="443"/>
      <c r="S170" s="444"/>
      <c r="T170" s="886"/>
      <c r="U170" s="445"/>
      <c r="V170" s="445"/>
      <c r="W170" s="445"/>
      <c r="X170" s="165"/>
      <c r="Y170" s="445"/>
      <c r="Z170" s="1136"/>
      <c r="AA170" s="445"/>
      <c r="AB170" s="1131"/>
      <c r="AC170" s="445"/>
      <c r="AD170" s="1131"/>
      <c r="AE170" s="445"/>
      <c r="AF170" s="1131"/>
      <c r="AG170" s="445"/>
      <c r="AH170" s="1136"/>
      <c r="AI170" s="445"/>
      <c r="AJ170" s="1136"/>
      <c r="AK170" s="445"/>
      <c r="AL170" s="445"/>
      <c r="AM170" s="445"/>
      <c r="AN170" s="445"/>
      <c r="AO170" s="445"/>
      <c r="AP170" s="445"/>
      <c r="AQ170" s="445"/>
      <c r="AR170" s="445"/>
      <c r="AS170" s="445"/>
      <c r="AT170" s="165"/>
      <c r="AU170" s="1087"/>
      <c r="AV170" s="127"/>
      <c r="AW170" s="1134"/>
      <c r="AX170" s="1091"/>
      <c r="AY170" s="1131"/>
      <c r="AZ170" s="445"/>
      <c r="BA170" s="1131"/>
      <c r="BB170" s="445"/>
      <c r="BC170" s="445"/>
      <c r="BD170" s="445"/>
      <c r="BE170" s="445"/>
      <c r="BF170" s="445"/>
      <c r="BG170" s="445"/>
      <c r="BH170" s="437"/>
      <c r="BI170" s="445"/>
      <c r="BJ170" s="1084"/>
      <c r="BK170" s="483">
        <f t="shared" si="33"/>
        <v>0</v>
      </c>
      <c r="BL170" s="484">
        <f t="shared" si="34"/>
        <v>0</v>
      </c>
      <c r="BM170" s="485">
        <f t="shared" si="35"/>
        <v>0</v>
      </c>
      <c r="BN170" s="464"/>
      <c r="BO170" s="464"/>
      <c r="BP170" s="127"/>
      <c r="BQ170" s="1496">
        <f t="shared" si="36"/>
        <v>0</v>
      </c>
      <c r="BR170" s="1496">
        <f t="shared" si="37"/>
        <v>0</v>
      </c>
      <c r="BS170" s="280"/>
      <c r="BT170" s="281"/>
      <c r="BU170" s="281"/>
      <c r="BV170" s="446"/>
      <c r="BW170" s="1497">
        <f t="shared" si="38"/>
        <v>0</v>
      </c>
      <c r="BX170" s="1497">
        <f t="shared" si="39"/>
        <v>0</v>
      </c>
      <c r="BY170" s="1497">
        <f t="shared" si="40"/>
        <v>0</v>
      </c>
      <c r="BZ170" s="1497">
        <f t="shared" si="41"/>
        <v>0</v>
      </c>
      <c r="CA170" s="1497">
        <f t="shared" si="42"/>
        <v>0</v>
      </c>
      <c r="CB170" s="1497">
        <f t="shared" si="43"/>
        <v>0</v>
      </c>
      <c r="CD170" s="1450" t="str">
        <f t="shared" si="44"/>
        <v/>
      </c>
      <c r="CF170" s="1247"/>
      <c r="CG170" s="1247"/>
      <c r="CH170" s="1247"/>
      <c r="CI170" s="1247"/>
      <c r="CJ170" s="1247"/>
      <c r="CK170" s="1247"/>
      <c r="CL170" s="1247"/>
      <c r="CM170" s="1247"/>
      <c r="CN170" s="1247"/>
      <c r="CO170" s="1247"/>
      <c r="CP170" s="1247"/>
      <c r="CQ170" s="1247"/>
      <c r="CR170" s="1247"/>
      <c r="CS170" s="1247"/>
      <c r="CT170" s="1247"/>
      <c r="CU170" s="1247"/>
      <c r="CV170" s="1247"/>
      <c r="CW170" s="1247"/>
      <c r="CX170" s="1247"/>
      <c r="CY170" s="1247"/>
      <c r="CZ170" s="1247"/>
      <c r="DA170" s="1247"/>
      <c r="DB170" s="1247"/>
      <c r="DC170" s="1247"/>
      <c r="DD170" s="1247"/>
      <c r="DE170" s="1247"/>
      <c r="DF170" s="1247"/>
      <c r="DG170" s="1247"/>
      <c r="DH170" s="1247"/>
      <c r="DI170" s="1247"/>
      <c r="DJ170" s="1247"/>
      <c r="DK170" s="1247"/>
      <c r="DL170" s="1247"/>
      <c r="DM170" s="1247"/>
      <c r="DN170" s="1247"/>
      <c r="DO170" s="1247"/>
      <c r="DP170" s="1247"/>
      <c r="DQ170" s="1247"/>
      <c r="DR170" s="1247"/>
      <c r="DS170" s="1247"/>
      <c r="DT170" s="1247"/>
      <c r="DU170" s="1247"/>
      <c r="DV170" s="1247"/>
      <c r="DW170" s="1247"/>
      <c r="DX170" s="1247"/>
      <c r="DY170" s="1247"/>
      <c r="DZ170" s="1247"/>
      <c r="EA170" s="1247"/>
      <c r="EB170" s="1247"/>
      <c r="EC170" s="1247"/>
      <c r="ED170" s="1247"/>
      <c r="EE170" s="1247"/>
      <c r="EF170" s="1247"/>
      <c r="EG170" s="1247"/>
      <c r="EH170" s="1247"/>
      <c r="EI170" s="1247"/>
      <c r="EJ170" s="1247"/>
      <c r="EK170" s="1247"/>
      <c r="EL170" s="1247"/>
      <c r="EM170" s="1247"/>
      <c r="EN170" s="1247"/>
      <c r="EO170" s="1247"/>
      <c r="EP170" s="1247"/>
      <c r="EQ170" s="1247"/>
      <c r="ER170" s="1247"/>
      <c r="ES170" s="1247"/>
      <c r="ET170" s="1247"/>
      <c r="EU170" s="1247"/>
      <c r="EV170" s="1247"/>
      <c r="EW170" s="1247"/>
      <c r="EX170" s="1247"/>
      <c r="EY170" s="1247"/>
      <c r="EZ170" s="1247"/>
      <c r="FA170" s="1247"/>
      <c r="FB170" s="1247"/>
      <c r="FC170" s="1247"/>
      <c r="FD170" s="1247"/>
      <c r="FE170" s="1247"/>
      <c r="FF170" s="1247"/>
      <c r="FG170" s="1247"/>
      <c r="FJ170" s="1452">
        <f t="shared" si="45"/>
        <v>0</v>
      </c>
      <c r="FK170" s="1452">
        <f t="shared" si="46"/>
        <v>0</v>
      </c>
    </row>
    <row r="171" spans="1:167" x14ac:dyDescent="0.2">
      <c r="A171" s="436"/>
      <c r="B171" s="437"/>
      <c r="C171" s="439"/>
      <c r="D171" s="439"/>
      <c r="E171" s="437"/>
      <c r="F171" s="440"/>
      <c r="G171" s="440"/>
      <c r="H171" s="440"/>
      <c r="I171" s="440"/>
      <c r="J171" s="440"/>
      <c r="K171" s="440"/>
      <c r="L171" s="440"/>
      <c r="M171" s="440"/>
      <c r="N171" s="441"/>
      <c r="O171" s="441"/>
      <c r="P171" s="440"/>
      <c r="Q171" s="442"/>
      <c r="R171" s="443"/>
      <c r="S171" s="444"/>
      <c r="T171" s="886"/>
      <c r="U171" s="445"/>
      <c r="V171" s="445"/>
      <c r="W171" s="445"/>
      <c r="X171" s="165"/>
      <c r="Y171" s="445"/>
      <c r="Z171" s="1136"/>
      <c r="AA171" s="445"/>
      <c r="AB171" s="1131"/>
      <c r="AC171" s="445"/>
      <c r="AD171" s="1131"/>
      <c r="AE171" s="445"/>
      <c r="AF171" s="1131"/>
      <c r="AG171" s="445"/>
      <c r="AH171" s="1136"/>
      <c r="AI171" s="445"/>
      <c r="AJ171" s="1136"/>
      <c r="AK171" s="445"/>
      <c r="AL171" s="445"/>
      <c r="AM171" s="445"/>
      <c r="AN171" s="445"/>
      <c r="AO171" s="445"/>
      <c r="AP171" s="445"/>
      <c r="AQ171" s="445"/>
      <c r="AR171" s="445"/>
      <c r="AS171" s="445"/>
      <c r="AT171" s="165"/>
      <c r="AU171" s="1087"/>
      <c r="AV171" s="127"/>
      <c r="AW171" s="1134"/>
      <c r="AX171" s="1091"/>
      <c r="AY171" s="1131"/>
      <c r="AZ171" s="445"/>
      <c r="BA171" s="1131"/>
      <c r="BB171" s="445"/>
      <c r="BC171" s="445"/>
      <c r="BD171" s="445"/>
      <c r="BE171" s="445"/>
      <c r="BF171" s="445"/>
      <c r="BG171" s="445"/>
      <c r="BH171" s="437"/>
      <c r="BI171" s="445"/>
      <c r="BJ171" s="1084"/>
      <c r="BK171" s="483">
        <f t="shared" si="33"/>
        <v>0</v>
      </c>
      <c r="BL171" s="484">
        <f t="shared" si="34"/>
        <v>0</v>
      </c>
      <c r="BM171" s="485">
        <f t="shared" si="35"/>
        <v>0</v>
      </c>
      <c r="BN171" s="464"/>
      <c r="BO171" s="464"/>
      <c r="BP171" s="127"/>
      <c r="BQ171" s="1496">
        <f t="shared" si="36"/>
        <v>0</v>
      </c>
      <c r="BR171" s="1496">
        <f t="shared" si="37"/>
        <v>0</v>
      </c>
      <c r="BS171" s="280"/>
      <c r="BT171" s="281"/>
      <c r="BU171" s="281"/>
      <c r="BV171" s="446"/>
      <c r="BW171" s="1497">
        <f t="shared" si="38"/>
        <v>0</v>
      </c>
      <c r="BX171" s="1497">
        <f t="shared" si="39"/>
        <v>0</v>
      </c>
      <c r="BY171" s="1497">
        <f t="shared" si="40"/>
        <v>0</v>
      </c>
      <c r="BZ171" s="1497">
        <f t="shared" si="41"/>
        <v>0</v>
      </c>
      <c r="CA171" s="1497">
        <f t="shared" si="42"/>
        <v>0</v>
      </c>
      <c r="CB171" s="1497">
        <f t="shared" si="43"/>
        <v>0</v>
      </c>
      <c r="CD171" s="1450" t="str">
        <f t="shared" si="44"/>
        <v/>
      </c>
      <c r="CF171" s="1247"/>
      <c r="CG171" s="1247"/>
      <c r="CH171" s="1247"/>
      <c r="CI171" s="1247"/>
      <c r="CJ171" s="1247"/>
      <c r="CK171" s="1247"/>
      <c r="CL171" s="1247"/>
      <c r="CM171" s="1247"/>
      <c r="CN171" s="1247"/>
      <c r="CO171" s="1247"/>
      <c r="CP171" s="1247"/>
      <c r="CQ171" s="1247"/>
      <c r="CR171" s="1247"/>
      <c r="CS171" s="1247"/>
      <c r="CT171" s="1247"/>
      <c r="CU171" s="1247"/>
      <c r="CV171" s="1247"/>
      <c r="CW171" s="1247"/>
      <c r="CX171" s="1247"/>
      <c r="CY171" s="1247"/>
      <c r="CZ171" s="1247"/>
      <c r="DA171" s="1247"/>
      <c r="DB171" s="1247"/>
      <c r="DC171" s="1247"/>
      <c r="DD171" s="1247"/>
      <c r="DE171" s="1247"/>
      <c r="DF171" s="1247"/>
      <c r="DG171" s="1247"/>
      <c r="DH171" s="1247"/>
      <c r="DI171" s="1247"/>
      <c r="DJ171" s="1247"/>
      <c r="DK171" s="1247"/>
      <c r="DL171" s="1247"/>
      <c r="DM171" s="1247"/>
      <c r="DN171" s="1247"/>
      <c r="DO171" s="1247"/>
      <c r="DP171" s="1247"/>
      <c r="DQ171" s="1247"/>
      <c r="DR171" s="1247"/>
      <c r="DS171" s="1247"/>
      <c r="DT171" s="1247"/>
      <c r="DU171" s="1247"/>
      <c r="DV171" s="1247"/>
      <c r="DW171" s="1247"/>
      <c r="DX171" s="1247"/>
      <c r="DY171" s="1247"/>
      <c r="DZ171" s="1247"/>
      <c r="EA171" s="1247"/>
      <c r="EB171" s="1247"/>
      <c r="EC171" s="1247"/>
      <c r="ED171" s="1247"/>
      <c r="EE171" s="1247"/>
      <c r="EF171" s="1247"/>
      <c r="EG171" s="1247"/>
      <c r="EH171" s="1247"/>
      <c r="EI171" s="1247"/>
      <c r="EJ171" s="1247"/>
      <c r="EK171" s="1247"/>
      <c r="EL171" s="1247"/>
      <c r="EM171" s="1247"/>
      <c r="EN171" s="1247"/>
      <c r="EO171" s="1247"/>
      <c r="EP171" s="1247"/>
      <c r="EQ171" s="1247"/>
      <c r="ER171" s="1247"/>
      <c r="ES171" s="1247"/>
      <c r="ET171" s="1247"/>
      <c r="EU171" s="1247"/>
      <c r="EV171" s="1247"/>
      <c r="EW171" s="1247"/>
      <c r="EX171" s="1247"/>
      <c r="EY171" s="1247"/>
      <c r="EZ171" s="1247"/>
      <c r="FA171" s="1247"/>
      <c r="FB171" s="1247"/>
      <c r="FC171" s="1247"/>
      <c r="FD171" s="1247"/>
      <c r="FE171" s="1247"/>
      <c r="FF171" s="1247"/>
      <c r="FG171" s="1247"/>
      <c r="FJ171" s="1452">
        <f t="shared" si="45"/>
        <v>0</v>
      </c>
      <c r="FK171" s="1452">
        <f t="shared" si="46"/>
        <v>0</v>
      </c>
    </row>
    <row r="172" spans="1:167" x14ac:dyDescent="0.2">
      <c r="A172" s="436"/>
      <c r="B172" s="437"/>
      <c r="C172" s="439"/>
      <c r="D172" s="439"/>
      <c r="E172" s="437"/>
      <c r="F172" s="440"/>
      <c r="G172" s="440"/>
      <c r="H172" s="440"/>
      <c r="I172" s="440"/>
      <c r="J172" s="440"/>
      <c r="K172" s="440"/>
      <c r="L172" s="440"/>
      <c r="M172" s="440"/>
      <c r="N172" s="441"/>
      <c r="O172" s="441"/>
      <c r="P172" s="440"/>
      <c r="Q172" s="442"/>
      <c r="R172" s="443"/>
      <c r="S172" s="444"/>
      <c r="T172" s="886"/>
      <c r="U172" s="445"/>
      <c r="V172" s="445"/>
      <c r="W172" s="445"/>
      <c r="X172" s="165"/>
      <c r="Y172" s="445"/>
      <c r="Z172" s="1136"/>
      <c r="AA172" s="445"/>
      <c r="AB172" s="1131"/>
      <c r="AC172" s="445"/>
      <c r="AD172" s="1131"/>
      <c r="AE172" s="445"/>
      <c r="AF172" s="1131"/>
      <c r="AG172" s="445"/>
      <c r="AH172" s="1136"/>
      <c r="AI172" s="445"/>
      <c r="AJ172" s="1136"/>
      <c r="AK172" s="445"/>
      <c r="AL172" s="445"/>
      <c r="AM172" s="445"/>
      <c r="AN172" s="445"/>
      <c r="AO172" s="445"/>
      <c r="AP172" s="445"/>
      <c r="AQ172" s="445"/>
      <c r="AR172" s="445"/>
      <c r="AS172" s="445"/>
      <c r="AT172" s="165"/>
      <c r="AU172" s="1087"/>
      <c r="AV172" s="127"/>
      <c r="AW172" s="1134"/>
      <c r="AX172" s="1091"/>
      <c r="AY172" s="1131"/>
      <c r="AZ172" s="445"/>
      <c r="BA172" s="1131"/>
      <c r="BB172" s="445"/>
      <c r="BC172" s="445"/>
      <c r="BD172" s="445"/>
      <c r="BE172" s="445"/>
      <c r="BF172" s="445"/>
      <c r="BG172" s="445"/>
      <c r="BH172" s="437"/>
      <c r="BI172" s="445"/>
      <c r="BJ172" s="1084"/>
      <c r="BK172" s="483">
        <f t="shared" si="33"/>
        <v>0</v>
      </c>
      <c r="BL172" s="484">
        <f t="shared" si="34"/>
        <v>0</v>
      </c>
      <c r="BM172" s="485">
        <f t="shared" si="35"/>
        <v>0</v>
      </c>
      <c r="BN172" s="464"/>
      <c r="BO172" s="464"/>
      <c r="BP172" s="127"/>
      <c r="BQ172" s="1496">
        <f t="shared" si="36"/>
        <v>0</v>
      </c>
      <c r="BR172" s="1496">
        <f t="shared" si="37"/>
        <v>0</v>
      </c>
      <c r="BS172" s="280"/>
      <c r="BT172" s="281"/>
      <c r="BU172" s="281"/>
      <c r="BV172" s="446"/>
      <c r="BW172" s="1497">
        <f t="shared" si="38"/>
        <v>0</v>
      </c>
      <c r="BX172" s="1497">
        <f t="shared" si="39"/>
        <v>0</v>
      </c>
      <c r="BY172" s="1497">
        <f t="shared" si="40"/>
        <v>0</v>
      </c>
      <c r="BZ172" s="1497">
        <f t="shared" si="41"/>
        <v>0</v>
      </c>
      <c r="CA172" s="1497">
        <f t="shared" si="42"/>
        <v>0</v>
      </c>
      <c r="CB172" s="1497">
        <f t="shared" si="43"/>
        <v>0</v>
      </c>
      <c r="CD172" s="1450" t="str">
        <f t="shared" si="44"/>
        <v/>
      </c>
      <c r="CF172" s="1247"/>
      <c r="CG172" s="1247"/>
      <c r="CH172" s="1247"/>
      <c r="CI172" s="1247"/>
      <c r="CJ172" s="1247"/>
      <c r="CK172" s="1247"/>
      <c r="CL172" s="1247"/>
      <c r="CM172" s="1247"/>
      <c r="CN172" s="1247"/>
      <c r="CO172" s="1247"/>
      <c r="CP172" s="1247"/>
      <c r="CQ172" s="1247"/>
      <c r="CR172" s="1247"/>
      <c r="CS172" s="1247"/>
      <c r="CT172" s="1247"/>
      <c r="CU172" s="1247"/>
      <c r="CV172" s="1247"/>
      <c r="CW172" s="1247"/>
      <c r="CX172" s="1247"/>
      <c r="CY172" s="1247"/>
      <c r="CZ172" s="1247"/>
      <c r="DA172" s="1247"/>
      <c r="DB172" s="1247"/>
      <c r="DC172" s="1247"/>
      <c r="DD172" s="1247"/>
      <c r="DE172" s="1247"/>
      <c r="DF172" s="1247"/>
      <c r="DG172" s="1247"/>
      <c r="DH172" s="1247"/>
      <c r="DI172" s="1247"/>
      <c r="DJ172" s="1247"/>
      <c r="DK172" s="1247"/>
      <c r="DL172" s="1247"/>
      <c r="DM172" s="1247"/>
      <c r="DN172" s="1247"/>
      <c r="DO172" s="1247"/>
      <c r="DP172" s="1247"/>
      <c r="DQ172" s="1247"/>
      <c r="DR172" s="1247"/>
      <c r="DS172" s="1247"/>
      <c r="DT172" s="1247"/>
      <c r="DU172" s="1247"/>
      <c r="DV172" s="1247"/>
      <c r="DW172" s="1247"/>
      <c r="DX172" s="1247"/>
      <c r="DY172" s="1247"/>
      <c r="DZ172" s="1247"/>
      <c r="EA172" s="1247"/>
      <c r="EB172" s="1247"/>
      <c r="EC172" s="1247"/>
      <c r="ED172" s="1247"/>
      <c r="EE172" s="1247"/>
      <c r="EF172" s="1247"/>
      <c r="EG172" s="1247"/>
      <c r="EH172" s="1247"/>
      <c r="EI172" s="1247"/>
      <c r="EJ172" s="1247"/>
      <c r="EK172" s="1247"/>
      <c r="EL172" s="1247"/>
      <c r="EM172" s="1247"/>
      <c r="EN172" s="1247"/>
      <c r="EO172" s="1247"/>
      <c r="EP172" s="1247"/>
      <c r="EQ172" s="1247"/>
      <c r="ER172" s="1247"/>
      <c r="ES172" s="1247"/>
      <c r="ET172" s="1247"/>
      <c r="EU172" s="1247"/>
      <c r="EV172" s="1247"/>
      <c r="EW172" s="1247"/>
      <c r="EX172" s="1247"/>
      <c r="EY172" s="1247"/>
      <c r="EZ172" s="1247"/>
      <c r="FA172" s="1247"/>
      <c r="FB172" s="1247"/>
      <c r="FC172" s="1247"/>
      <c r="FD172" s="1247"/>
      <c r="FE172" s="1247"/>
      <c r="FF172" s="1247"/>
      <c r="FG172" s="1247"/>
      <c r="FJ172" s="1452">
        <f t="shared" si="45"/>
        <v>0</v>
      </c>
      <c r="FK172" s="1452">
        <f t="shared" si="46"/>
        <v>0</v>
      </c>
    </row>
    <row r="173" spans="1:167" x14ac:dyDescent="0.2">
      <c r="A173" s="436"/>
      <c r="B173" s="437"/>
      <c r="C173" s="439"/>
      <c r="D173" s="439"/>
      <c r="E173" s="437"/>
      <c r="F173" s="440"/>
      <c r="G173" s="440"/>
      <c r="H173" s="440"/>
      <c r="I173" s="440"/>
      <c r="J173" s="440"/>
      <c r="K173" s="440"/>
      <c r="L173" s="440"/>
      <c r="M173" s="440"/>
      <c r="N173" s="441"/>
      <c r="O173" s="441"/>
      <c r="P173" s="440"/>
      <c r="Q173" s="442"/>
      <c r="R173" s="443"/>
      <c r="S173" s="444"/>
      <c r="T173" s="886"/>
      <c r="U173" s="445"/>
      <c r="V173" s="445"/>
      <c r="W173" s="445"/>
      <c r="X173" s="165"/>
      <c r="Y173" s="445"/>
      <c r="Z173" s="1136"/>
      <c r="AA173" s="445"/>
      <c r="AB173" s="1131"/>
      <c r="AC173" s="445"/>
      <c r="AD173" s="1131"/>
      <c r="AE173" s="445"/>
      <c r="AF173" s="1131"/>
      <c r="AG173" s="445"/>
      <c r="AH173" s="1136"/>
      <c r="AI173" s="445"/>
      <c r="AJ173" s="1136"/>
      <c r="AK173" s="445"/>
      <c r="AL173" s="445"/>
      <c r="AM173" s="445"/>
      <c r="AN173" s="445"/>
      <c r="AO173" s="445"/>
      <c r="AP173" s="445"/>
      <c r="AQ173" s="445"/>
      <c r="AR173" s="445"/>
      <c r="AS173" s="445"/>
      <c r="AT173" s="165"/>
      <c r="AU173" s="1087"/>
      <c r="AV173" s="127"/>
      <c r="AW173" s="1134"/>
      <c r="AX173" s="1091"/>
      <c r="AY173" s="1131"/>
      <c r="AZ173" s="445"/>
      <c r="BA173" s="1131"/>
      <c r="BB173" s="445"/>
      <c r="BC173" s="445"/>
      <c r="BD173" s="445"/>
      <c r="BE173" s="445"/>
      <c r="BF173" s="445"/>
      <c r="BG173" s="445"/>
      <c r="BH173" s="437"/>
      <c r="BI173" s="445"/>
      <c r="BJ173" s="1084"/>
      <c r="BK173" s="483">
        <f t="shared" si="33"/>
        <v>0</v>
      </c>
      <c r="BL173" s="484">
        <f t="shared" si="34"/>
        <v>0</v>
      </c>
      <c r="BM173" s="485">
        <f t="shared" si="35"/>
        <v>0</v>
      </c>
      <c r="BN173" s="464"/>
      <c r="BO173" s="464"/>
      <c r="BP173" s="127"/>
      <c r="BQ173" s="1496">
        <f t="shared" si="36"/>
        <v>0</v>
      </c>
      <c r="BR173" s="1496">
        <f t="shared" si="37"/>
        <v>0</v>
      </c>
      <c r="BS173" s="280"/>
      <c r="BT173" s="281"/>
      <c r="BU173" s="281"/>
      <c r="BV173" s="446"/>
      <c r="BW173" s="1497">
        <f t="shared" si="38"/>
        <v>0</v>
      </c>
      <c r="BX173" s="1497">
        <f t="shared" si="39"/>
        <v>0</v>
      </c>
      <c r="BY173" s="1497">
        <f t="shared" si="40"/>
        <v>0</v>
      </c>
      <c r="BZ173" s="1497">
        <f t="shared" si="41"/>
        <v>0</v>
      </c>
      <c r="CA173" s="1497">
        <f t="shared" si="42"/>
        <v>0</v>
      </c>
      <c r="CB173" s="1497">
        <f t="shared" si="43"/>
        <v>0</v>
      </c>
      <c r="CD173" s="1450" t="str">
        <f t="shared" si="44"/>
        <v/>
      </c>
      <c r="CF173" s="1247"/>
      <c r="CG173" s="1247"/>
      <c r="CH173" s="1247"/>
      <c r="CI173" s="1247"/>
      <c r="CJ173" s="1247"/>
      <c r="CK173" s="1247"/>
      <c r="CL173" s="1247"/>
      <c r="CM173" s="1247"/>
      <c r="CN173" s="1247"/>
      <c r="CO173" s="1247"/>
      <c r="CP173" s="1247"/>
      <c r="CQ173" s="1247"/>
      <c r="CR173" s="1247"/>
      <c r="CS173" s="1247"/>
      <c r="CT173" s="1247"/>
      <c r="CU173" s="1247"/>
      <c r="CV173" s="1247"/>
      <c r="CW173" s="1247"/>
      <c r="CX173" s="1247"/>
      <c r="CY173" s="1247"/>
      <c r="CZ173" s="1247"/>
      <c r="DA173" s="1247"/>
      <c r="DB173" s="1247"/>
      <c r="DC173" s="1247"/>
      <c r="DD173" s="1247"/>
      <c r="DE173" s="1247"/>
      <c r="DF173" s="1247"/>
      <c r="DG173" s="1247"/>
      <c r="DH173" s="1247"/>
      <c r="DI173" s="1247"/>
      <c r="DJ173" s="1247"/>
      <c r="DK173" s="1247"/>
      <c r="DL173" s="1247"/>
      <c r="DM173" s="1247"/>
      <c r="DN173" s="1247"/>
      <c r="DO173" s="1247"/>
      <c r="DP173" s="1247"/>
      <c r="DQ173" s="1247"/>
      <c r="DR173" s="1247"/>
      <c r="DS173" s="1247"/>
      <c r="DT173" s="1247"/>
      <c r="DU173" s="1247"/>
      <c r="DV173" s="1247"/>
      <c r="DW173" s="1247"/>
      <c r="DX173" s="1247"/>
      <c r="DY173" s="1247"/>
      <c r="DZ173" s="1247"/>
      <c r="EA173" s="1247"/>
      <c r="EB173" s="1247"/>
      <c r="EC173" s="1247"/>
      <c r="ED173" s="1247"/>
      <c r="EE173" s="1247"/>
      <c r="EF173" s="1247"/>
      <c r="EG173" s="1247"/>
      <c r="EH173" s="1247"/>
      <c r="EI173" s="1247"/>
      <c r="EJ173" s="1247"/>
      <c r="EK173" s="1247"/>
      <c r="EL173" s="1247"/>
      <c r="EM173" s="1247"/>
      <c r="EN173" s="1247"/>
      <c r="EO173" s="1247"/>
      <c r="EP173" s="1247"/>
      <c r="EQ173" s="1247"/>
      <c r="ER173" s="1247"/>
      <c r="ES173" s="1247"/>
      <c r="ET173" s="1247"/>
      <c r="EU173" s="1247"/>
      <c r="EV173" s="1247"/>
      <c r="EW173" s="1247"/>
      <c r="EX173" s="1247"/>
      <c r="EY173" s="1247"/>
      <c r="EZ173" s="1247"/>
      <c r="FA173" s="1247"/>
      <c r="FB173" s="1247"/>
      <c r="FC173" s="1247"/>
      <c r="FD173" s="1247"/>
      <c r="FE173" s="1247"/>
      <c r="FF173" s="1247"/>
      <c r="FG173" s="1247"/>
      <c r="FJ173" s="1452">
        <f t="shared" si="45"/>
        <v>0</v>
      </c>
      <c r="FK173" s="1452">
        <f t="shared" si="46"/>
        <v>0</v>
      </c>
    </row>
    <row r="174" spans="1:167" x14ac:dyDescent="0.2">
      <c r="A174" s="436"/>
      <c r="B174" s="437"/>
      <c r="C174" s="439"/>
      <c r="D174" s="439"/>
      <c r="E174" s="437"/>
      <c r="F174" s="440"/>
      <c r="G174" s="440"/>
      <c r="H174" s="440"/>
      <c r="I174" s="440"/>
      <c r="J174" s="440"/>
      <c r="K174" s="440"/>
      <c r="L174" s="440"/>
      <c r="M174" s="440"/>
      <c r="N174" s="441"/>
      <c r="O174" s="441"/>
      <c r="P174" s="440"/>
      <c r="Q174" s="442"/>
      <c r="R174" s="443"/>
      <c r="S174" s="444"/>
      <c r="T174" s="886"/>
      <c r="U174" s="445"/>
      <c r="V174" s="445"/>
      <c r="W174" s="445"/>
      <c r="X174" s="165"/>
      <c r="Y174" s="445"/>
      <c r="Z174" s="1136"/>
      <c r="AA174" s="445"/>
      <c r="AB174" s="1131"/>
      <c r="AC174" s="445"/>
      <c r="AD174" s="1131"/>
      <c r="AE174" s="445"/>
      <c r="AF174" s="1131"/>
      <c r="AG174" s="445"/>
      <c r="AH174" s="1136"/>
      <c r="AI174" s="445"/>
      <c r="AJ174" s="1136"/>
      <c r="AK174" s="445"/>
      <c r="AL174" s="445"/>
      <c r="AM174" s="445"/>
      <c r="AN174" s="445"/>
      <c r="AO174" s="445"/>
      <c r="AP174" s="445"/>
      <c r="AQ174" s="445"/>
      <c r="AR174" s="445"/>
      <c r="AS174" s="445"/>
      <c r="AT174" s="165"/>
      <c r="AU174" s="1087"/>
      <c r="AV174" s="127"/>
      <c r="AW174" s="1134"/>
      <c r="AX174" s="1091"/>
      <c r="AY174" s="1131"/>
      <c r="AZ174" s="445"/>
      <c r="BA174" s="1131"/>
      <c r="BB174" s="445"/>
      <c r="BC174" s="445"/>
      <c r="BD174" s="445"/>
      <c r="BE174" s="445"/>
      <c r="BF174" s="445"/>
      <c r="BG174" s="445"/>
      <c r="BH174" s="437"/>
      <c r="BI174" s="445"/>
      <c r="BJ174" s="1084"/>
      <c r="BK174" s="483">
        <f t="shared" si="33"/>
        <v>0</v>
      </c>
      <c r="BL174" s="484">
        <f t="shared" si="34"/>
        <v>0</v>
      </c>
      <c r="BM174" s="485">
        <f t="shared" si="35"/>
        <v>0</v>
      </c>
      <c r="BN174" s="464"/>
      <c r="BO174" s="464"/>
      <c r="BP174" s="127"/>
      <c r="BQ174" s="1496">
        <f t="shared" si="36"/>
        <v>0</v>
      </c>
      <c r="BR174" s="1496">
        <f t="shared" si="37"/>
        <v>0</v>
      </c>
      <c r="BS174" s="280"/>
      <c r="BT174" s="281"/>
      <c r="BU174" s="281"/>
      <c r="BV174" s="446"/>
      <c r="BW174" s="1497">
        <f t="shared" si="38"/>
        <v>0</v>
      </c>
      <c r="BX174" s="1497">
        <f t="shared" si="39"/>
        <v>0</v>
      </c>
      <c r="BY174" s="1497">
        <f t="shared" si="40"/>
        <v>0</v>
      </c>
      <c r="BZ174" s="1497">
        <f t="shared" si="41"/>
        <v>0</v>
      </c>
      <c r="CA174" s="1497">
        <f t="shared" si="42"/>
        <v>0</v>
      </c>
      <c r="CB174" s="1497">
        <f t="shared" si="43"/>
        <v>0</v>
      </c>
      <c r="CD174" s="1450" t="str">
        <f t="shared" si="44"/>
        <v/>
      </c>
      <c r="CF174" s="1247"/>
      <c r="CG174" s="1247"/>
      <c r="CH174" s="1247"/>
      <c r="CI174" s="1247"/>
      <c r="CJ174" s="1247"/>
      <c r="CK174" s="1247"/>
      <c r="CL174" s="1247"/>
      <c r="CM174" s="1247"/>
      <c r="CN174" s="1247"/>
      <c r="CO174" s="1247"/>
      <c r="CP174" s="1247"/>
      <c r="CQ174" s="1247"/>
      <c r="CR174" s="1247"/>
      <c r="CS174" s="1247"/>
      <c r="CT174" s="1247"/>
      <c r="CU174" s="1247"/>
      <c r="CV174" s="1247"/>
      <c r="CW174" s="1247"/>
      <c r="CX174" s="1247"/>
      <c r="CY174" s="1247"/>
      <c r="CZ174" s="1247"/>
      <c r="DA174" s="1247"/>
      <c r="DB174" s="1247"/>
      <c r="DC174" s="1247"/>
      <c r="DD174" s="1247"/>
      <c r="DE174" s="1247"/>
      <c r="DF174" s="1247"/>
      <c r="DG174" s="1247"/>
      <c r="DH174" s="1247"/>
      <c r="DI174" s="1247"/>
      <c r="DJ174" s="1247"/>
      <c r="DK174" s="1247"/>
      <c r="DL174" s="1247"/>
      <c r="DM174" s="1247"/>
      <c r="DN174" s="1247"/>
      <c r="DO174" s="1247"/>
      <c r="DP174" s="1247"/>
      <c r="DQ174" s="1247"/>
      <c r="DR174" s="1247"/>
      <c r="DS174" s="1247"/>
      <c r="DT174" s="1247"/>
      <c r="DU174" s="1247"/>
      <c r="DV174" s="1247"/>
      <c r="DW174" s="1247"/>
      <c r="DX174" s="1247"/>
      <c r="DY174" s="1247"/>
      <c r="DZ174" s="1247"/>
      <c r="EA174" s="1247"/>
      <c r="EB174" s="1247"/>
      <c r="EC174" s="1247"/>
      <c r="ED174" s="1247"/>
      <c r="EE174" s="1247"/>
      <c r="EF174" s="1247"/>
      <c r="EG174" s="1247"/>
      <c r="EH174" s="1247"/>
      <c r="EI174" s="1247"/>
      <c r="EJ174" s="1247"/>
      <c r="EK174" s="1247"/>
      <c r="EL174" s="1247"/>
      <c r="EM174" s="1247"/>
      <c r="EN174" s="1247"/>
      <c r="EO174" s="1247"/>
      <c r="EP174" s="1247"/>
      <c r="EQ174" s="1247"/>
      <c r="ER174" s="1247"/>
      <c r="ES174" s="1247"/>
      <c r="ET174" s="1247"/>
      <c r="EU174" s="1247"/>
      <c r="EV174" s="1247"/>
      <c r="EW174" s="1247"/>
      <c r="EX174" s="1247"/>
      <c r="EY174" s="1247"/>
      <c r="EZ174" s="1247"/>
      <c r="FA174" s="1247"/>
      <c r="FB174" s="1247"/>
      <c r="FC174" s="1247"/>
      <c r="FD174" s="1247"/>
      <c r="FE174" s="1247"/>
      <c r="FF174" s="1247"/>
      <c r="FG174" s="1247"/>
      <c r="FJ174" s="1452">
        <f t="shared" si="45"/>
        <v>0</v>
      </c>
      <c r="FK174" s="1452">
        <f t="shared" si="46"/>
        <v>0</v>
      </c>
    </row>
    <row r="175" spans="1:167" x14ac:dyDescent="0.2">
      <c r="A175" s="436"/>
      <c r="B175" s="437"/>
      <c r="C175" s="439"/>
      <c r="D175" s="439"/>
      <c r="E175" s="437"/>
      <c r="F175" s="440"/>
      <c r="G175" s="440"/>
      <c r="H175" s="440"/>
      <c r="I175" s="440"/>
      <c r="J175" s="440"/>
      <c r="K175" s="440"/>
      <c r="L175" s="440"/>
      <c r="M175" s="440"/>
      <c r="N175" s="441"/>
      <c r="O175" s="441"/>
      <c r="P175" s="440"/>
      <c r="Q175" s="442"/>
      <c r="R175" s="443"/>
      <c r="S175" s="444"/>
      <c r="T175" s="886"/>
      <c r="U175" s="445"/>
      <c r="V175" s="445"/>
      <c r="W175" s="445"/>
      <c r="X175" s="165"/>
      <c r="Y175" s="445"/>
      <c r="Z175" s="1136"/>
      <c r="AA175" s="445"/>
      <c r="AB175" s="1131"/>
      <c r="AC175" s="445"/>
      <c r="AD175" s="1131"/>
      <c r="AE175" s="445"/>
      <c r="AF175" s="1131"/>
      <c r="AG175" s="445"/>
      <c r="AH175" s="1136"/>
      <c r="AI175" s="445"/>
      <c r="AJ175" s="1136"/>
      <c r="AK175" s="445"/>
      <c r="AL175" s="445"/>
      <c r="AM175" s="445"/>
      <c r="AN175" s="445"/>
      <c r="AO175" s="445"/>
      <c r="AP175" s="445"/>
      <c r="AQ175" s="445"/>
      <c r="AR175" s="445"/>
      <c r="AS175" s="445"/>
      <c r="AT175" s="165"/>
      <c r="AU175" s="1087"/>
      <c r="AV175" s="127"/>
      <c r="AW175" s="1134"/>
      <c r="AX175" s="1091"/>
      <c r="AY175" s="1131"/>
      <c r="AZ175" s="445"/>
      <c r="BA175" s="1131"/>
      <c r="BB175" s="445"/>
      <c r="BC175" s="445"/>
      <c r="BD175" s="445"/>
      <c r="BE175" s="445"/>
      <c r="BF175" s="445"/>
      <c r="BG175" s="445"/>
      <c r="BH175" s="437"/>
      <c r="BI175" s="445"/>
      <c r="BJ175" s="1084"/>
      <c r="BK175" s="483">
        <f t="shared" si="33"/>
        <v>0</v>
      </c>
      <c r="BL175" s="484">
        <f t="shared" si="34"/>
        <v>0</v>
      </c>
      <c r="BM175" s="485">
        <f t="shared" si="35"/>
        <v>0</v>
      </c>
      <c r="BN175" s="464"/>
      <c r="BO175" s="464"/>
      <c r="BP175" s="127"/>
      <c r="BQ175" s="1496">
        <f t="shared" si="36"/>
        <v>0</v>
      </c>
      <c r="BR175" s="1496">
        <f t="shared" si="37"/>
        <v>0</v>
      </c>
      <c r="BS175" s="280"/>
      <c r="BT175" s="281"/>
      <c r="BU175" s="281"/>
      <c r="BV175" s="446"/>
      <c r="BW175" s="1497">
        <f t="shared" si="38"/>
        <v>0</v>
      </c>
      <c r="BX175" s="1497">
        <f t="shared" si="39"/>
        <v>0</v>
      </c>
      <c r="BY175" s="1497">
        <f t="shared" si="40"/>
        <v>0</v>
      </c>
      <c r="BZ175" s="1497">
        <f t="shared" si="41"/>
        <v>0</v>
      </c>
      <c r="CA175" s="1497">
        <f t="shared" si="42"/>
        <v>0</v>
      </c>
      <c r="CB175" s="1497">
        <f t="shared" si="43"/>
        <v>0</v>
      </c>
      <c r="CD175" s="1450" t="str">
        <f t="shared" si="44"/>
        <v/>
      </c>
      <c r="CF175" s="1247"/>
      <c r="CG175" s="1247"/>
      <c r="CH175" s="1247"/>
      <c r="CI175" s="1247"/>
      <c r="CJ175" s="1247"/>
      <c r="CK175" s="1247"/>
      <c r="CL175" s="1247"/>
      <c r="CM175" s="1247"/>
      <c r="CN175" s="1247"/>
      <c r="CO175" s="1247"/>
      <c r="CP175" s="1247"/>
      <c r="CQ175" s="1247"/>
      <c r="CR175" s="1247"/>
      <c r="CS175" s="1247"/>
      <c r="CT175" s="1247"/>
      <c r="CU175" s="1247"/>
      <c r="CV175" s="1247"/>
      <c r="CW175" s="1247"/>
      <c r="CX175" s="1247"/>
      <c r="CY175" s="1247"/>
      <c r="CZ175" s="1247"/>
      <c r="DA175" s="1247"/>
      <c r="DB175" s="1247"/>
      <c r="DC175" s="1247"/>
      <c r="DD175" s="1247"/>
      <c r="DE175" s="1247"/>
      <c r="DF175" s="1247"/>
      <c r="DG175" s="1247"/>
      <c r="DH175" s="1247"/>
      <c r="DI175" s="1247"/>
      <c r="DJ175" s="1247"/>
      <c r="DK175" s="1247"/>
      <c r="DL175" s="1247"/>
      <c r="DM175" s="1247"/>
      <c r="DN175" s="1247"/>
      <c r="DO175" s="1247"/>
      <c r="DP175" s="1247"/>
      <c r="DQ175" s="1247"/>
      <c r="DR175" s="1247"/>
      <c r="DS175" s="1247"/>
      <c r="DT175" s="1247"/>
      <c r="DU175" s="1247"/>
      <c r="DV175" s="1247"/>
      <c r="DW175" s="1247"/>
      <c r="DX175" s="1247"/>
      <c r="DY175" s="1247"/>
      <c r="DZ175" s="1247"/>
      <c r="EA175" s="1247"/>
      <c r="EB175" s="1247"/>
      <c r="EC175" s="1247"/>
      <c r="ED175" s="1247"/>
      <c r="EE175" s="1247"/>
      <c r="EF175" s="1247"/>
      <c r="EG175" s="1247"/>
      <c r="EH175" s="1247"/>
      <c r="EI175" s="1247"/>
      <c r="EJ175" s="1247"/>
      <c r="EK175" s="1247"/>
      <c r="EL175" s="1247"/>
      <c r="EM175" s="1247"/>
      <c r="EN175" s="1247"/>
      <c r="EO175" s="1247"/>
      <c r="EP175" s="1247"/>
      <c r="EQ175" s="1247"/>
      <c r="ER175" s="1247"/>
      <c r="ES175" s="1247"/>
      <c r="ET175" s="1247"/>
      <c r="EU175" s="1247"/>
      <c r="EV175" s="1247"/>
      <c r="EW175" s="1247"/>
      <c r="EX175" s="1247"/>
      <c r="EY175" s="1247"/>
      <c r="EZ175" s="1247"/>
      <c r="FA175" s="1247"/>
      <c r="FB175" s="1247"/>
      <c r="FC175" s="1247"/>
      <c r="FD175" s="1247"/>
      <c r="FE175" s="1247"/>
      <c r="FF175" s="1247"/>
      <c r="FG175" s="1247"/>
      <c r="FJ175" s="1452">
        <f t="shared" si="45"/>
        <v>0</v>
      </c>
      <c r="FK175" s="1452">
        <f t="shared" si="46"/>
        <v>0</v>
      </c>
    </row>
    <row r="176" spans="1:167" x14ac:dyDescent="0.2">
      <c r="A176" s="436"/>
      <c r="B176" s="437"/>
      <c r="C176" s="439"/>
      <c r="D176" s="439"/>
      <c r="E176" s="437"/>
      <c r="F176" s="440"/>
      <c r="G176" s="440"/>
      <c r="H176" s="440"/>
      <c r="I176" s="440"/>
      <c r="J176" s="440"/>
      <c r="K176" s="440"/>
      <c r="L176" s="440"/>
      <c r="M176" s="440"/>
      <c r="N176" s="441"/>
      <c r="O176" s="441"/>
      <c r="P176" s="440"/>
      <c r="Q176" s="442"/>
      <c r="R176" s="443"/>
      <c r="S176" s="444"/>
      <c r="T176" s="886"/>
      <c r="U176" s="445"/>
      <c r="V176" s="445"/>
      <c r="W176" s="445"/>
      <c r="X176" s="165"/>
      <c r="Y176" s="445"/>
      <c r="Z176" s="1136"/>
      <c r="AA176" s="445"/>
      <c r="AB176" s="1131"/>
      <c r="AC176" s="445"/>
      <c r="AD176" s="1131"/>
      <c r="AE176" s="445"/>
      <c r="AF176" s="1131"/>
      <c r="AG176" s="445"/>
      <c r="AH176" s="1136"/>
      <c r="AI176" s="445"/>
      <c r="AJ176" s="1136"/>
      <c r="AK176" s="445"/>
      <c r="AL176" s="445"/>
      <c r="AM176" s="445"/>
      <c r="AN176" s="445"/>
      <c r="AO176" s="445"/>
      <c r="AP176" s="445"/>
      <c r="AQ176" s="445"/>
      <c r="AR176" s="445"/>
      <c r="AS176" s="445"/>
      <c r="AT176" s="165"/>
      <c r="AU176" s="1087"/>
      <c r="AV176" s="127"/>
      <c r="AW176" s="1134"/>
      <c r="AX176" s="1091"/>
      <c r="AY176" s="1131"/>
      <c r="AZ176" s="445"/>
      <c r="BA176" s="1131"/>
      <c r="BB176" s="445"/>
      <c r="BC176" s="445"/>
      <c r="BD176" s="445"/>
      <c r="BE176" s="445"/>
      <c r="BF176" s="445"/>
      <c r="BG176" s="445"/>
      <c r="BH176" s="437"/>
      <c r="BI176" s="445"/>
      <c r="BJ176" s="1084"/>
      <c r="BK176" s="483">
        <f t="shared" si="33"/>
        <v>0</v>
      </c>
      <c r="BL176" s="484">
        <f t="shared" si="34"/>
        <v>0</v>
      </c>
      <c r="BM176" s="485">
        <f t="shared" si="35"/>
        <v>0</v>
      </c>
      <c r="BN176" s="464"/>
      <c r="BO176" s="464"/>
      <c r="BP176" s="127"/>
      <c r="BQ176" s="1496">
        <f t="shared" si="36"/>
        <v>0</v>
      </c>
      <c r="BR176" s="1496">
        <f t="shared" si="37"/>
        <v>0</v>
      </c>
      <c r="BS176" s="280"/>
      <c r="BT176" s="281"/>
      <c r="BU176" s="281"/>
      <c r="BV176" s="446"/>
      <c r="BW176" s="1497">
        <f t="shared" si="38"/>
        <v>0</v>
      </c>
      <c r="BX176" s="1497">
        <f t="shared" si="39"/>
        <v>0</v>
      </c>
      <c r="BY176" s="1497">
        <f t="shared" si="40"/>
        <v>0</v>
      </c>
      <c r="BZ176" s="1497">
        <f t="shared" si="41"/>
        <v>0</v>
      </c>
      <c r="CA176" s="1497">
        <f t="shared" si="42"/>
        <v>0</v>
      </c>
      <c r="CB176" s="1497">
        <f t="shared" si="43"/>
        <v>0</v>
      </c>
      <c r="CD176" s="1450" t="str">
        <f t="shared" si="44"/>
        <v/>
      </c>
      <c r="CF176" s="1247"/>
      <c r="CG176" s="1247"/>
      <c r="CH176" s="1247"/>
      <c r="CI176" s="1247"/>
      <c r="CJ176" s="1247"/>
      <c r="CK176" s="1247"/>
      <c r="CL176" s="1247"/>
      <c r="CM176" s="1247"/>
      <c r="CN176" s="1247"/>
      <c r="CO176" s="1247"/>
      <c r="CP176" s="1247"/>
      <c r="CQ176" s="1247"/>
      <c r="CR176" s="1247"/>
      <c r="CS176" s="1247"/>
      <c r="CT176" s="1247"/>
      <c r="CU176" s="1247"/>
      <c r="CV176" s="1247"/>
      <c r="CW176" s="1247"/>
      <c r="CX176" s="1247"/>
      <c r="CY176" s="1247"/>
      <c r="CZ176" s="1247"/>
      <c r="DA176" s="1247"/>
      <c r="DB176" s="1247"/>
      <c r="DC176" s="1247"/>
      <c r="DD176" s="1247"/>
      <c r="DE176" s="1247"/>
      <c r="DF176" s="1247"/>
      <c r="DG176" s="1247"/>
      <c r="DH176" s="1247"/>
      <c r="DI176" s="1247"/>
      <c r="DJ176" s="1247"/>
      <c r="DK176" s="1247"/>
      <c r="DL176" s="1247"/>
      <c r="DM176" s="1247"/>
      <c r="DN176" s="1247"/>
      <c r="DO176" s="1247"/>
      <c r="DP176" s="1247"/>
      <c r="DQ176" s="1247"/>
      <c r="DR176" s="1247"/>
      <c r="DS176" s="1247"/>
      <c r="DT176" s="1247"/>
      <c r="DU176" s="1247"/>
      <c r="DV176" s="1247"/>
      <c r="DW176" s="1247"/>
      <c r="DX176" s="1247"/>
      <c r="DY176" s="1247"/>
      <c r="DZ176" s="1247"/>
      <c r="EA176" s="1247"/>
      <c r="EB176" s="1247"/>
      <c r="EC176" s="1247"/>
      <c r="ED176" s="1247"/>
      <c r="EE176" s="1247"/>
      <c r="EF176" s="1247"/>
      <c r="EG176" s="1247"/>
      <c r="EH176" s="1247"/>
      <c r="EI176" s="1247"/>
      <c r="EJ176" s="1247"/>
      <c r="EK176" s="1247"/>
      <c r="EL176" s="1247"/>
      <c r="EM176" s="1247"/>
      <c r="EN176" s="1247"/>
      <c r="EO176" s="1247"/>
      <c r="EP176" s="1247"/>
      <c r="EQ176" s="1247"/>
      <c r="ER176" s="1247"/>
      <c r="ES176" s="1247"/>
      <c r="ET176" s="1247"/>
      <c r="EU176" s="1247"/>
      <c r="EV176" s="1247"/>
      <c r="EW176" s="1247"/>
      <c r="EX176" s="1247"/>
      <c r="EY176" s="1247"/>
      <c r="EZ176" s="1247"/>
      <c r="FA176" s="1247"/>
      <c r="FB176" s="1247"/>
      <c r="FC176" s="1247"/>
      <c r="FD176" s="1247"/>
      <c r="FE176" s="1247"/>
      <c r="FF176" s="1247"/>
      <c r="FG176" s="1247"/>
      <c r="FJ176" s="1452">
        <f t="shared" si="45"/>
        <v>0</v>
      </c>
      <c r="FK176" s="1452">
        <f t="shared" si="46"/>
        <v>0</v>
      </c>
    </row>
    <row r="177" spans="1:167" x14ac:dyDescent="0.2">
      <c r="A177" s="436"/>
      <c r="B177" s="437"/>
      <c r="C177" s="439"/>
      <c r="D177" s="439"/>
      <c r="E177" s="437"/>
      <c r="F177" s="440"/>
      <c r="G177" s="440"/>
      <c r="H177" s="440"/>
      <c r="I177" s="440"/>
      <c r="J177" s="440"/>
      <c r="K177" s="440"/>
      <c r="L177" s="440"/>
      <c r="M177" s="440"/>
      <c r="N177" s="441"/>
      <c r="O177" s="441"/>
      <c r="P177" s="440"/>
      <c r="Q177" s="442"/>
      <c r="R177" s="443"/>
      <c r="S177" s="444"/>
      <c r="T177" s="886"/>
      <c r="U177" s="445"/>
      <c r="V177" s="445"/>
      <c r="W177" s="445"/>
      <c r="X177" s="165"/>
      <c r="Y177" s="445"/>
      <c r="Z177" s="1136"/>
      <c r="AA177" s="445"/>
      <c r="AB177" s="1131"/>
      <c r="AC177" s="445"/>
      <c r="AD177" s="1131"/>
      <c r="AE177" s="445"/>
      <c r="AF177" s="1131"/>
      <c r="AG177" s="445"/>
      <c r="AH177" s="1136"/>
      <c r="AI177" s="445"/>
      <c r="AJ177" s="1136"/>
      <c r="AK177" s="445"/>
      <c r="AL177" s="445"/>
      <c r="AM177" s="445"/>
      <c r="AN177" s="445"/>
      <c r="AO177" s="445"/>
      <c r="AP177" s="445"/>
      <c r="AQ177" s="445"/>
      <c r="AR177" s="445"/>
      <c r="AS177" s="445"/>
      <c r="AT177" s="165"/>
      <c r="AU177" s="1087"/>
      <c r="AV177" s="127"/>
      <c r="AW177" s="1134"/>
      <c r="AX177" s="1091"/>
      <c r="AY177" s="1131"/>
      <c r="AZ177" s="445"/>
      <c r="BA177" s="1131"/>
      <c r="BB177" s="445"/>
      <c r="BC177" s="445"/>
      <c r="BD177" s="445"/>
      <c r="BE177" s="445"/>
      <c r="BF177" s="445"/>
      <c r="BG177" s="445"/>
      <c r="BH177" s="437"/>
      <c r="BI177" s="445"/>
      <c r="BJ177" s="1084"/>
      <c r="BK177" s="483">
        <f t="shared" si="33"/>
        <v>0</v>
      </c>
      <c r="BL177" s="484">
        <f t="shared" si="34"/>
        <v>0</v>
      </c>
      <c r="BM177" s="485">
        <f t="shared" si="35"/>
        <v>0</v>
      </c>
      <c r="BN177" s="464"/>
      <c r="BO177" s="464"/>
      <c r="BP177" s="127"/>
      <c r="BQ177" s="1496">
        <f t="shared" si="36"/>
        <v>0</v>
      </c>
      <c r="BR177" s="1496">
        <f t="shared" si="37"/>
        <v>0</v>
      </c>
      <c r="BS177" s="280"/>
      <c r="BT177" s="281"/>
      <c r="BU177" s="281"/>
      <c r="BV177" s="446"/>
      <c r="BW177" s="1497">
        <f t="shared" si="38"/>
        <v>0</v>
      </c>
      <c r="BX177" s="1497">
        <f t="shared" si="39"/>
        <v>0</v>
      </c>
      <c r="BY177" s="1497">
        <f t="shared" si="40"/>
        <v>0</v>
      </c>
      <c r="BZ177" s="1497">
        <f t="shared" si="41"/>
        <v>0</v>
      </c>
      <c r="CA177" s="1497">
        <f t="shared" si="42"/>
        <v>0</v>
      </c>
      <c r="CB177" s="1497">
        <f t="shared" si="43"/>
        <v>0</v>
      </c>
      <c r="CD177" s="1450" t="str">
        <f t="shared" si="44"/>
        <v/>
      </c>
      <c r="CF177" s="1247"/>
      <c r="CG177" s="1247"/>
      <c r="CH177" s="1247"/>
      <c r="CI177" s="1247"/>
      <c r="CJ177" s="1247"/>
      <c r="CK177" s="1247"/>
      <c r="CL177" s="1247"/>
      <c r="CM177" s="1247"/>
      <c r="CN177" s="1247"/>
      <c r="CO177" s="1247"/>
      <c r="CP177" s="1247"/>
      <c r="CQ177" s="1247"/>
      <c r="CR177" s="1247"/>
      <c r="CS177" s="1247"/>
      <c r="CT177" s="1247"/>
      <c r="CU177" s="1247"/>
      <c r="CV177" s="1247"/>
      <c r="CW177" s="1247"/>
      <c r="CX177" s="1247"/>
      <c r="CY177" s="1247"/>
      <c r="CZ177" s="1247"/>
      <c r="DA177" s="1247"/>
      <c r="DB177" s="1247"/>
      <c r="DC177" s="1247"/>
      <c r="DD177" s="1247"/>
      <c r="DE177" s="1247"/>
      <c r="DF177" s="1247"/>
      <c r="DG177" s="1247"/>
      <c r="DH177" s="1247"/>
      <c r="DI177" s="1247"/>
      <c r="DJ177" s="1247"/>
      <c r="DK177" s="1247"/>
      <c r="DL177" s="1247"/>
      <c r="DM177" s="1247"/>
      <c r="DN177" s="1247"/>
      <c r="DO177" s="1247"/>
      <c r="DP177" s="1247"/>
      <c r="DQ177" s="1247"/>
      <c r="DR177" s="1247"/>
      <c r="DS177" s="1247"/>
      <c r="DT177" s="1247"/>
      <c r="DU177" s="1247"/>
      <c r="DV177" s="1247"/>
      <c r="DW177" s="1247"/>
      <c r="DX177" s="1247"/>
      <c r="DY177" s="1247"/>
      <c r="DZ177" s="1247"/>
      <c r="EA177" s="1247"/>
      <c r="EB177" s="1247"/>
      <c r="EC177" s="1247"/>
      <c r="ED177" s="1247"/>
      <c r="EE177" s="1247"/>
      <c r="EF177" s="1247"/>
      <c r="EG177" s="1247"/>
      <c r="EH177" s="1247"/>
      <c r="EI177" s="1247"/>
      <c r="EJ177" s="1247"/>
      <c r="EK177" s="1247"/>
      <c r="EL177" s="1247"/>
      <c r="EM177" s="1247"/>
      <c r="EN177" s="1247"/>
      <c r="EO177" s="1247"/>
      <c r="EP177" s="1247"/>
      <c r="EQ177" s="1247"/>
      <c r="ER177" s="1247"/>
      <c r="ES177" s="1247"/>
      <c r="ET177" s="1247"/>
      <c r="EU177" s="1247"/>
      <c r="EV177" s="1247"/>
      <c r="EW177" s="1247"/>
      <c r="EX177" s="1247"/>
      <c r="EY177" s="1247"/>
      <c r="EZ177" s="1247"/>
      <c r="FA177" s="1247"/>
      <c r="FB177" s="1247"/>
      <c r="FC177" s="1247"/>
      <c r="FD177" s="1247"/>
      <c r="FE177" s="1247"/>
      <c r="FF177" s="1247"/>
      <c r="FG177" s="1247"/>
      <c r="FJ177" s="1452">
        <f t="shared" si="45"/>
        <v>0</v>
      </c>
      <c r="FK177" s="1452">
        <f t="shared" si="46"/>
        <v>0</v>
      </c>
    </row>
    <row r="178" spans="1:167" x14ac:dyDescent="0.2">
      <c r="A178" s="436"/>
      <c r="B178" s="437"/>
      <c r="C178" s="439"/>
      <c r="D178" s="439"/>
      <c r="E178" s="437"/>
      <c r="F178" s="440"/>
      <c r="G178" s="440"/>
      <c r="H178" s="440"/>
      <c r="I178" s="440"/>
      <c r="J178" s="440"/>
      <c r="K178" s="440"/>
      <c r="L178" s="440"/>
      <c r="M178" s="440"/>
      <c r="N178" s="441"/>
      <c r="O178" s="441"/>
      <c r="P178" s="440"/>
      <c r="Q178" s="442"/>
      <c r="R178" s="443"/>
      <c r="S178" s="444"/>
      <c r="T178" s="886"/>
      <c r="U178" s="445"/>
      <c r="V178" s="445"/>
      <c r="W178" s="445"/>
      <c r="X178" s="165"/>
      <c r="Y178" s="445"/>
      <c r="Z178" s="1136"/>
      <c r="AA178" s="445"/>
      <c r="AB178" s="1131"/>
      <c r="AC178" s="445"/>
      <c r="AD178" s="1131"/>
      <c r="AE178" s="445"/>
      <c r="AF178" s="1131"/>
      <c r="AG178" s="445"/>
      <c r="AH178" s="1136"/>
      <c r="AI178" s="445"/>
      <c r="AJ178" s="1136"/>
      <c r="AK178" s="445"/>
      <c r="AL178" s="445"/>
      <c r="AM178" s="445"/>
      <c r="AN178" s="445"/>
      <c r="AO178" s="445"/>
      <c r="AP178" s="445"/>
      <c r="AQ178" s="445"/>
      <c r="AR178" s="445"/>
      <c r="AS178" s="445"/>
      <c r="AT178" s="165"/>
      <c r="AU178" s="1087"/>
      <c r="AV178" s="127"/>
      <c r="AW178" s="1134"/>
      <c r="AX178" s="1091"/>
      <c r="AY178" s="1131"/>
      <c r="AZ178" s="445"/>
      <c r="BA178" s="1131"/>
      <c r="BB178" s="445"/>
      <c r="BC178" s="445"/>
      <c r="BD178" s="445"/>
      <c r="BE178" s="445"/>
      <c r="BF178" s="445"/>
      <c r="BG178" s="445"/>
      <c r="BH178" s="437"/>
      <c r="BI178" s="445"/>
      <c r="BJ178" s="1084"/>
      <c r="BK178" s="483">
        <f t="shared" si="33"/>
        <v>0</v>
      </c>
      <c r="BL178" s="484">
        <f t="shared" si="34"/>
        <v>0</v>
      </c>
      <c r="BM178" s="485">
        <f t="shared" si="35"/>
        <v>0</v>
      </c>
      <c r="BN178" s="464"/>
      <c r="BO178" s="464"/>
      <c r="BP178" s="127"/>
      <c r="BQ178" s="1496">
        <f t="shared" si="36"/>
        <v>0</v>
      </c>
      <c r="BR178" s="1496">
        <f t="shared" si="37"/>
        <v>0</v>
      </c>
      <c r="BS178" s="280"/>
      <c r="BT178" s="281"/>
      <c r="BU178" s="281"/>
      <c r="BV178" s="446"/>
      <c r="BW178" s="1497">
        <f t="shared" si="38"/>
        <v>0</v>
      </c>
      <c r="BX178" s="1497">
        <f t="shared" si="39"/>
        <v>0</v>
      </c>
      <c r="BY178" s="1497">
        <f t="shared" si="40"/>
        <v>0</v>
      </c>
      <c r="BZ178" s="1497">
        <f t="shared" si="41"/>
        <v>0</v>
      </c>
      <c r="CA178" s="1497">
        <f t="shared" si="42"/>
        <v>0</v>
      </c>
      <c r="CB178" s="1497">
        <f t="shared" si="43"/>
        <v>0</v>
      </c>
      <c r="CD178" s="1450" t="str">
        <f t="shared" si="44"/>
        <v/>
      </c>
      <c r="CF178" s="1247"/>
      <c r="CG178" s="1247"/>
      <c r="CH178" s="1247"/>
      <c r="CI178" s="1247"/>
      <c r="CJ178" s="1247"/>
      <c r="CK178" s="1247"/>
      <c r="CL178" s="1247"/>
      <c r="CM178" s="1247"/>
      <c r="CN178" s="1247"/>
      <c r="CO178" s="1247"/>
      <c r="CP178" s="1247"/>
      <c r="CQ178" s="1247"/>
      <c r="CR178" s="1247"/>
      <c r="CS178" s="1247"/>
      <c r="CT178" s="1247"/>
      <c r="CU178" s="1247"/>
      <c r="CV178" s="1247"/>
      <c r="CW178" s="1247"/>
      <c r="CX178" s="1247"/>
      <c r="CY178" s="1247"/>
      <c r="CZ178" s="1247"/>
      <c r="DA178" s="1247"/>
      <c r="DB178" s="1247"/>
      <c r="DC178" s="1247"/>
      <c r="DD178" s="1247"/>
      <c r="DE178" s="1247"/>
      <c r="DF178" s="1247"/>
      <c r="DG178" s="1247"/>
      <c r="DH178" s="1247"/>
      <c r="DI178" s="1247"/>
      <c r="DJ178" s="1247"/>
      <c r="DK178" s="1247"/>
      <c r="DL178" s="1247"/>
      <c r="DM178" s="1247"/>
      <c r="DN178" s="1247"/>
      <c r="DO178" s="1247"/>
      <c r="DP178" s="1247"/>
      <c r="DQ178" s="1247"/>
      <c r="DR178" s="1247"/>
      <c r="DS178" s="1247"/>
      <c r="DT178" s="1247"/>
      <c r="DU178" s="1247"/>
      <c r="DV178" s="1247"/>
      <c r="DW178" s="1247"/>
      <c r="DX178" s="1247"/>
      <c r="DY178" s="1247"/>
      <c r="DZ178" s="1247"/>
      <c r="EA178" s="1247"/>
      <c r="EB178" s="1247"/>
      <c r="EC178" s="1247"/>
      <c r="ED178" s="1247"/>
      <c r="EE178" s="1247"/>
      <c r="EF178" s="1247"/>
      <c r="EG178" s="1247"/>
      <c r="EH178" s="1247"/>
      <c r="EI178" s="1247"/>
      <c r="EJ178" s="1247"/>
      <c r="EK178" s="1247"/>
      <c r="EL178" s="1247"/>
      <c r="EM178" s="1247"/>
      <c r="EN178" s="1247"/>
      <c r="EO178" s="1247"/>
      <c r="EP178" s="1247"/>
      <c r="EQ178" s="1247"/>
      <c r="ER178" s="1247"/>
      <c r="ES178" s="1247"/>
      <c r="ET178" s="1247"/>
      <c r="EU178" s="1247"/>
      <c r="EV178" s="1247"/>
      <c r="EW178" s="1247"/>
      <c r="EX178" s="1247"/>
      <c r="EY178" s="1247"/>
      <c r="EZ178" s="1247"/>
      <c r="FA178" s="1247"/>
      <c r="FB178" s="1247"/>
      <c r="FC178" s="1247"/>
      <c r="FD178" s="1247"/>
      <c r="FE178" s="1247"/>
      <c r="FF178" s="1247"/>
      <c r="FG178" s="1247"/>
      <c r="FJ178" s="1452">
        <f t="shared" si="45"/>
        <v>0</v>
      </c>
      <c r="FK178" s="1452">
        <f t="shared" si="46"/>
        <v>0</v>
      </c>
    </row>
    <row r="179" spans="1:167" x14ac:dyDescent="0.2">
      <c r="A179" s="436"/>
      <c r="B179" s="437"/>
      <c r="C179" s="439"/>
      <c r="D179" s="439"/>
      <c r="E179" s="437"/>
      <c r="F179" s="440"/>
      <c r="G179" s="440"/>
      <c r="H179" s="440"/>
      <c r="I179" s="440"/>
      <c r="J179" s="440"/>
      <c r="K179" s="440"/>
      <c r="L179" s="440"/>
      <c r="M179" s="440"/>
      <c r="N179" s="441"/>
      <c r="O179" s="441"/>
      <c r="P179" s="440"/>
      <c r="Q179" s="442"/>
      <c r="R179" s="443"/>
      <c r="S179" s="444"/>
      <c r="T179" s="886"/>
      <c r="U179" s="445"/>
      <c r="V179" s="445"/>
      <c r="W179" s="445"/>
      <c r="X179" s="165"/>
      <c r="Y179" s="445"/>
      <c r="Z179" s="1136"/>
      <c r="AA179" s="445"/>
      <c r="AB179" s="1131"/>
      <c r="AC179" s="445"/>
      <c r="AD179" s="1131"/>
      <c r="AE179" s="445"/>
      <c r="AF179" s="1131"/>
      <c r="AG179" s="445"/>
      <c r="AH179" s="1136"/>
      <c r="AI179" s="445"/>
      <c r="AJ179" s="1136"/>
      <c r="AK179" s="445"/>
      <c r="AL179" s="445"/>
      <c r="AM179" s="445"/>
      <c r="AN179" s="445"/>
      <c r="AO179" s="445"/>
      <c r="AP179" s="445"/>
      <c r="AQ179" s="445"/>
      <c r="AR179" s="445"/>
      <c r="AS179" s="445"/>
      <c r="AT179" s="165"/>
      <c r="AU179" s="1087"/>
      <c r="AV179" s="127"/>
      <c r="AW179" s="1134"/>
      <c r="AX179" s="1091"/>
      <c r="AY179" s="1131"/>
      <c r="AZ179" s="445"/>
      <c r="BA179" s="1131"/>
      <c r="BB179" s="445"/>
      <c r="BC179" s="445"/>
      <c r="BD179" s="445"/>
      <c r="BE179" s="445"/>
      <c r="BF179" s="445"/>
      <c r="BG179" s="445"/>
      <c r="BH179" s="437"/>
      <c r="BI179" s="445"/>
      <c r="BJ179" s="1084"/>
      <c r="BK179" s="483">
        <f t="shared" si="33"/>
        <v>0</v>
      </c>
      <c r="BL179" s="484">
        <f t="shared" si="34"/>
        <v>0</v>
      </c>
      <c r="BM179" s="485">
        <f t="shared" si="35"/>
        <v>0</v>
      </c>
      <c r="BN179" s="464"/>
      <c r="BO179" s="464"/>
      <c r="BP179" s="127"/>
      <c r="BQ179" s="1496">
        <f t="shared" si="36"/>
        <v>0</v>
      </c>
      <c r="BR179" s="1496">
        <f t="shared" si="37"/>
        <v>0</v>
      </c>
      <c r="BS179" s="280"/>
      <c r="BT179" s="281"/>
      <c r="BU179" s="281"/>
      <c r="BV179" s="446"/>
      <c r="BW179" s="1497">
        <f t="shared" si="38"/>
        <v>0</v>
      </c>
      <c r="BX179" s="1497">
        <f t="shared" si="39"/>
        <v>0</v>
      </c>
      <c r="BY179" s="1497">
        <f t="shared" si="40"/>
        <v>0</v>
      </c>
      <c r="BZ179" s="1497">
        <f t="shared" si="41"/>
        <v>0</v>
      </c>
      <c r="CA179" s="1497">
        <f t="shared" si="42"/>
        <v>0</v>
      </c>
      <c r="CB179" s="1497">
        <f t="shared" si="43"/>
        <v>0</v>
      </c>
      <c r="CD179" s="1450" t="str">
        <f t="shared" si="44"/>
        <v/>
      </c>
      <c r="CF179" s="1247"/>
      <c r="CG179" s="1247"/>
      <c r="CH179" s="1247"/>
      <c r="CI179" s="1247"/>
      <c r="CJ179" s="1247"/>
      <c r="CK179" s="1247"/>
      <c r="CL179" s="1247"/>
      <c r="CM179" s="1247"/>
      <c r="CN179" s="1247"/>
      <c r="CO179" s="1247"/>
      <c r="CP179" s="1247"/>
      <c r="CQ179" s="1247"/>
      <c r="CR179" s="1247"/>
      <c r="CS179" s="1247"/>
      <c r="CT179" s="1247"/>
      <c r="CU179" s="1247"/>
      <c r="CV179" s="1247"/>
      <c r="CW179" s="1247"/>
      <c r="CX179" s="1247"/>
      <c r="CY179" s="1247"/>
      <c r="CZ179" s="1247"/>
      <c r="DA179" s="1247"/>
      <c r="DB179" s="1247"/>
      <c r="DC179" s="1247"/>
      <c r="DD179" s="1247"/>
      <c r="DE179" s="1247"/>
      <c r="DF179" s="1247"/>
      <c r="DG179" s="1247"/>
      <c r="DH179" s="1247"/>
      <c r="DI179" s="1247"/>
      <c r="DJ179" s="1247"/>
      <c r="DK179" s="1247"/>
      <c r="DL179" s="1247"/>
      <c r="DM179" s="1247"/>
      <c r="DN179" s="1247"/>
      <c r="DO179" s="1247"/>
      <c r="DP179" s="1247"/>
      <c r="DQ179" s="1247"/>
      <c r="DR179" s="1247"/>
      <c r="DS179" s="1247"/>
      <c r="DT179" s="1247"/>
      <c r="DU179" s="1247"/>
      <c r="DV179" s="1247"/>
      <c r="DW179" s="1247"/>
      <c r="DX179" s="1247"/>
      <c r="DY179" s="1247"/>
      <c r="DZ179" s="1247"/>
      <c r="EA179" s="1247"/>
      <c r="EB179" s="1247"/>
      <c r="EC179" s="1247"/>
      <c r="ED179" s="1247"/>
      <c r="EE179" s="1247"/>
      <c r="EF179" s="1247"/>
      <c r="EG179" s="1247"/>
      <c r="EH179" s="1247"/>
      <c r="EI179" s="1247"/>
      <c r="EJ179" s="1247"/>
      <c r="EK179" s="1247"/>
      <c r="EL179" s="1247"/>
      <c r="EM179" s="1247"/>
      <c r="EN179" s="1247"/>
      <c r="EO179" s="1247"/>
      <c r="EP179" s="1247"/>
      <c r="EQ179" s="1247"/>
      <c r="ER179" s="1247"/>
      <c r="ES179" s="1247"/>
      <c r="ET179" s="1247"/>
      <c r="EU179" s="1247"/>
      <c r="EV179" s="1247"/>
      <c r="EW179" s="1247"/>
      <c r="EX179" s="1247"/>
      <c r="EY179" s="1247"/>
      <c r="EZ179" s="1247"/>
      <c r="FA179" s="1247"/>
      <c r="FB179" s="1247"/>
      <c r="FC179" s="1247"/>
      <c r="FD179" s="1247"/>
      <c r="FE179" s="1247"/>
      <c r="FF179" s="1247"/>
      <c r="FG179" s="1247"/>
      <c r="FJ179" s="1452">
        <f t="shared" si="45"/>
        <v>0</v>
      </c>
      <c r="FK179" s="1452">
        <f t="shared" si="46"/>
        <v>0</v>
      </c>
    </row>
    <row r="180" spans="1:167" x14ac:dyDescent="0.2">
      <c r="A180" s="436"/>
      <c r="B180" s="437"/>
      <c r="C180" s="439"/>
      <c r="D180" s="439"/>
      <c r="E180" s="437"/>
      <c r="F180" s="440"/>
      <c r="G180" s="440"/>
      <c r="H180" s="440"/>
      <c r="I180" s="440"/>
      <c r="J180" s="440"/>
      <c r="K180" s="440"/>
      <c r="L180" s="440"/>
      <c r="M180" s="440"/>
      <c r="N180" s="441"/>
      <c r="O180" s="441"/>
      <c r="P180" s="440"/>
      <c r="Q180" s="442"/>
      <c r="R180" s="443"/>
      <c r="S180" s="444"/>
      <c r="T180" s="886"/>
      <c r="U180" s="445"/>
      <c r="V180" s="445"/>
      <c r="W180" s="445"/>
      <c r="X180" s="165"/>
      <c r="Y180" s="445"/>
      <c r="Z180" s="1136"/>
      <c r="AA180" s="445"/>
      <c r="AB180" s="1131"/>
      <c r="AC180" s="445"/>
      <c r="AD180" s="1131"/>
      <c r="AE180" s="445"/>
      <c r="AF180" s="1131"/>
      <c r="AG180" s="445"/>
      <c r="AH180" s="1136"/>
      <c r="AI180" s="445"/>
      <c r="AJ180" s="1136"/>
      <c r="AK180" s="445"/>
      <c r="AL180" s="445"/>
      <c r="AM180" s="445"/>
      <c r="AN180" s="445"/>
      <c r="AO180" s="445"/>
      <c r="AP180" s="445"/>
      <c r="AQ180" s="445"/>
      <c r="AR180" s="445"/>
      <c r="AS180" s="445"/>
      <c r="AT180" s="165"/>
      <c r="AU180" s="1087"/>
      <c r="AV180" s="127"/>
      <c r="AW180" s="1134"/>
      <c r="AX180" s="1091"/>
      <c r="AY180" s="1131"/>
      <c r="AZ180" s="445"/>
      <c r="BA180" s="1131"/>
      <c r="BB180" s="445"/>
      <c r="BC180" s="445"/>
      <c r="BD180" s="445"/>
      <c r="BE180" s="445"/>
      <c r="BF180" s="445"/>
      <c r="BG180" s="445"/>
      <c r="BH180" s="437"/>
      <c r="BI180" s="445"/>
      <c r="BJ180" s="1084"/>
      <c r="BK180" s="483">
        <f t="shared" si="33"/>
        <v>0</v>
      </c>
      <c r="BL180" s="484">
        <f t="shared" si="34"/>
        <v>0</v>
      </c>
      <c r="BM180" s="485">
        <f t="shared" si="35"/>
        <v>0</v>
      </c>
      <c r="BN180" s="464"/>
      <c r="BO180" s="464"/>
      <c r="BP180" s="127"/>
      <c r="BQ180" s="1496">
        <f t="shared" si="36"/>
        <v>0</v>
      </c>
      <c r="BR180" s="1496">
        <f t="shared" si="37"/>
        <v>0</v>
      </c>
      <c r="BS180" s="280"/>
      <c r="BT180" s="281"/>
      <c r="BU180" s="281"/>
      <c r="BV180" s="446"/>
      <c r="BW180" s="1497">
        <f t="shared" si="38"/>
        <v>0</v>
      </c>
      <c r="BX180" s="1497">
        <f t="shared" si="39"/>
        <v>0</v>
      </c>
      <c r="BY180" s="1497">
        <f t="shared" si="40"/>
        <v>0</v>
      </c>
      <c r="BZ180" s="1497">
        <f t="shared" si="41"/>
        <v>0</v>
      </c>
      <c r="CA180" s="1497">
        <f t="shared" si="42"/>
        <v>0</v>
      </c>
      <c r="CB180" s="1497">
        <f t="shared" si="43"/>
        <v>0</v>
      </c>
      <c r="CD180" s="1450" t="str">
        <f t="shared" si="44"/>
        <v/>
      </c>
      <c r="CF180" s="1247"/>
      <c r="CG180" s="1247"/>
      <c r="CH180" s="1247"/>
      <c r="CI180" s="1247"/>
      <c r="CJ180" s="1247"/>
      <c r="CK180" s="1247"/>
      <c r="CL180" s="1247"/>
      <c r="CM180" s="1247"/>
      <c r="CN180" s="1247"/>
      <c r="CO180" s="1247"/>
      <c r="CP180" s="1247"/>
      <c r="CQ180" s="1247"/>
      <c r="CR180" s="1247"/>
      <c r="CS180" s="1247"/>
      <c r="CT180" s="1247"/>
      <c r="CU180" s="1247"/>
      <c r="CV180" s="1247"/>
      <c r="CW180" s="1247"/>
      <c r="CX180" s="1247"/>
      <c r="CY180" s="1247"/>
      <c r="CZ180" s="1247"/>
      <c r="DA180" s="1247"/>
      <c r="DB180" s="1247"/>
      <c r="DC180" s="1247"/>
      <c r="DD180" s="1247"/>
      <c r="DE180" s="1247"/>
      <c r="DF180" s="1247"/>
      <c r="DG180" s="1247"/>
      <c r="DH180" s="1247"/>
      <c r="DI180" s="1247"/>
      <c r="DJ180" s="1247"/>
      <c r="DK180" s="1247"/>
      <c r="DL180" s="1247"/>
      <c r="DM180" s="1247"/>
      <c r="DN180" s="1247"/>
      <c r="DO180" s="1247"/>
      <c r="DP180" s="1247"/>
      <c r="DQ180" s="1247"/>
      <c r="DR180" s="1247"/>
      <c r="DS180" s="1247"/>
      <c r="DT180" s="1247"/>
      <c r="DU180" s="1247"/>
      <c r="DV180" s="1247"/>
      <c r="DW180" s="1247"/>
      <c r="DX180" s="1247"/>
      <c r="DY180" s="1247"/>
      <c r="DZ180" s="1247"/>
      <c r="EA180" s="1247"/>
      <c r="EB180" s="1247"/>
      <c r="EC180" s="1247"/>
      <c r="ED180" s="1247"/>
      <c r="EE180" s="1247"/>
      <c r="EF180" s="1247"/>
      <c r="EG180" s="1247"/>
      <c r="EH180" s="1247"/>
      <c r="EI180" s="1247"/>
      <c r="EJ180" s="1247"/>
      <c r="EK180" s="1247"/>
      <c r="EL180" s="1247"/>
      <c r="EM180" s="1247"/>
      <c r="EN180" s="1247"/>
      <c r="EO180" s="1247"/>
      <c r="EP180" s="1247"/>
      <c r="EQ180" s="1247"/>
      <c r="ER180" s="1247"/>
      <c r="ES180" s="1247"/>
      <c r="ET180" s="1247"/>
      <c r="EU180" s="1247"/>
      <c r="EV180" s="1247"/>
      <c r="EW180" s="1247"/>
      <c r="EX180" s="1247"/>
      <c r="EY180" s="1247"/>
      <c r="EZ180" s="1247"/>
      <c r="FA180" s="1247"/>
      <c r="FB180" s="1247"/>
      <c r="FC180" s="1247"/>
      <c r="FD180" s="1247"/>
      <c r="FE180" s="1247"/>
      <c r="FF180" s="1247"/>
      <c r="FG180" s="1247"/>
      <c r="FJ180" s="1452">
        <f t="shared" si="45"/>
        <v>0</v>
      </c>
      <c r="FK180" s="1452">
        <f t="shared" si="46"/>
        <v>0</v>
      </c>
    </row>
    <row r="181" spans="1:167" x14ac:dyDescent="0.2">
      <c r="A181" s="436"/>
      <c r="B181" s="437"/>
      <c r="C181" s="439"/>
      <c r="D181" s="439"/>
      <c r="E181" s="437"/>
      <c r="F181" s="440"/>
      <c r="G181" s="440"/>
      <c r="H181" s="440"/>
      <c r="I181" s="440"/>
      <c r="J181" s="440"/>
      <c r="K181" s="440"/>
      <c r="L181" s="440"/>
      <c r="M181" s="440"/>
      <c r="N181" s="441"/>
      <c r="O181" s="441"/>
      <c r="P181" s="440"/>
      <c r="Q181" s="442"/>
      <c r="R181" s="443"/>
      <c r="S181" s="444"/>
      <c r="T181" s="886"/>
      <c r="U181" s="445"/>
      <c r="V181" s="445"/>
      <c r="W181" s="445"/>
      <c r="X181" s="165"/>
      <c r="Y181" s="445"/>
      <c r="Z181" s="1136"/>
      <c r="AA181" s="445"/>
      <c r="AB181" s="1131"/>
      <c r="AC181" s="445"/>
      <c r="AD181" s="1131"/>
      <c r="AE181" s="445"/>
      <c r="AF181" s="1131"/>
      <c r="AG181" s="445"/>
      <c r="AH181" s="1136"/>
      <c r="AI181" s="445"/>
      <c r="AJ181" s="1136"/>
      <c r="AK181" s="445"/>
      <c r="AL181" s="445"/>
      <c r="AM181" s="445"/>
      <c r="AN181" s="445"/>
      <c r="AO181" s="445"/>
      <c r="AP181" s="445"/>
      <c r="AQ181" s="445"/>
      <c r="AR181" s="445"/>
      <c r="AS181" s="445"/>
      <c r="AT181" s="165"/>
      <c r="AU181" s="1087"/>
      <c r="AV181" s="127"/>
      <c r="AW181" s="1134"/>
      <c r="AX181" s="1091"/>
      <c r="AY181" s="1131"/>
      <c r="AZ181" s="445"/>
      <c r="BA181" s="1131"/>
      <c r="BB181" s="445"/>
      <c r="BC181" s="445"/>
      <c r="BD181" s="445"/>
      <c r="BE181" s="445"/>
      <c r="BF181" s="445"/>
      <c r="BG181" s="445"/>
      <c r="BH181" s="437"/>
      <c r="BI181" s="445"/>
      <c r="BJ181" s="1084"/>
      <c r="BK181" s="483">
        <f t="shared" si="33"/>
        <v>0</v>
      </c>
      <c r="BL181" s="484">
        <f t="shared" si="34"/>
        <v>0</v>
      </c>
      <c r="BM181" s="485">
        <f t="shared" si="35"/>
        <v>0</v>
      </c>
      <c r="BN181" s="464"/>
      <c r="BO181" s="464"/>
      <c r="BP181" s="127"/>
      <c r="BQ181" s="1496">
        <f t="shared" si="36"/>
        <v>0</v>
      </c>
      <c r="BR181" s="1496">
        <f t="shared" si="37"/>
        <v>0</v>
      </c>
      <c r="BS181" s="280"/>
      <c r="BT181" s="281"/>
      <c r="BU181" s="281"/>
      <c r="BV181" s="446"/>
      <c r="BW181" s="1497">
        <f t="shared" si="38"/>
        <v>0</v>
      </c>
      <c r="BX181" s="1497">
        <f t="shared" si="39"/>
        <v>0</v>
      </c>
      <c r="BY181" s="1497">
        <f t="shared" si="40"/>
        <v>0</v>
      </c>
      <c r="BZ181" s="1497">
        <f t="shared" si="41"/>
        <v>0</v>
      </c>
      <c r="CA181" s="1497">
        <f t="shared" si="42"/>
        <v>0</v>
      </c>
      <c r="CB181" s="1497">
        <f t="shared" si="43"/>
        <v>0</v>
      </c>
      <c r="CD181" s="1450" t="str">
        <f t="shared" si="44"/>
        <v/>
      </c>
      <c r="CE181" s="1451"/>
      <c r="CF181" s="1247"/>
      <c r="CG181" s="1247"/>
      <c r="CH181" s="1247"/>
      <c r="CI181" s="1247"/>
      <c r="CJ181" s="1247"/>
      <c r="CK181" s="1247"/>
      <c r="CL181" s="1247"/>
      <c r="CM181" s="1247"/>
      <c r="CN181" s="1247"/>
      <c r="CO181" s="1247"/>
      <c r="CP181" s="1247"/>
      <c r="CQ181" s="1247"/>
      <c r="CR181" s="1247"/>
      <c r="CS181" s="1247"/>
      <c r="CT181" s="1247"/>
      <c r="CU181" s="1247"/>
      <c r="CV181" s="1247"/>
      <c r="CW181" s="1247"/>
      <c r="CX181" s="1247"/>
      <c r="CY181" s="1247"/>
      <c r="CZ181" s="1247"/>
      <c r="DA181" s="1247"/>
      <c r="DB181" s="1247"/>
      <c r="DC181" s="1247"/>
      <c r="DD181" s="1247"/>
      <c r="DE181" s="1247"/>
      <c r="DF181" s="1247"/>
      <c r="DG181" s="1247"/>
      <c r="DH181" s="1247"/>
      <c r="DI181" s="1247"/>
      <c r="DJ181" s="1247"/>
      <c r="DK181" s="1247"/>
      <c r="DL181" s="1247"/>
      <c r="DM181" s="1247"/>
      <c r="DN181" s="1247"/>
      <c r="DO181" s="1247"/>
      <c r="DP181" s="1247"/>
      <c r="DQ181" s="1247"/>
      <c r="DR181" s="1247"/>
      <c r="DS181" s="1247"/>
      <c r="DT181" s="1247"/>
      <c r="DU181" s="1247"/>
      <c r="DV181" s="1247"/>
      <c r="DW181" s="1247"/>
      <c r="DX181" s="1247"/>
      <c r="DY181" s="1247"/>
      <c r="DZ181" s="1247"/>
      <c r="EA181" s="1247"/>
      <c r="EB181" s="1247"/>
      <c r="EC181" s="1247"/>
      <c r="ED181" s="1247"/>
      <c r="EE181" s="1247"/>
      <c r="EF181" s="1247"/>
      <c r="EG181" s="1247"/>
      <c r="EH181" s="1247"/>
      <c r="EI181" s="1247"/>
      <c r="EJ181" s="1247"/>
      <c r="EK181" s="1247"/>
      <c r="EL181" s="1247"/>
      <c r="EM181" s="1247"/>
      <c r="EN181" s="1247"/>
      <c r="EO181" s="1247"/>
      <c r="EP181" s="1247"/>
      <c r="EQ181" s="1247"/>
      <c r="ER181" s="1247"/>
      <c r="ES181" s="1247"/>
      <c r="ET181" s="1247"/>
      <c r="EU181" s="1247"/>
      <c r="EV181" s="1247"/>
      <c r="EW181" s="1247"/>
      <c r="EX181" s="1247"/>
      <c r="EY181" s="1247"/>
      <c r="EZ181" s="1247"/>
      <c r="FA181" s="1247"/>
      <c r="FB181" s="1247"/>
      <c r="FC181" s="1247"/>
      <c r="FD181" s="1247"/>
      <c r="FE181" s="1247"/>
      <c r="FF181" s="1247"/>
      <c r="FG181" s="1247"/>
      <c r="FH181" s="1449"/>
      <c r="FI181" s="1449"/>
      <c r="FJ181" s="1452">
        <f t="shared" si="45"/>
        <v>0</v>
      </c>
      <c r="FK181" s="1452">
        <f t="shared" si="46"/>
        <v>0</v>
      </c>
    </row>
    <row r="182" spans="1:167" x14ac:dyDescent="0.2">
      <c r="A182" s="436"/>
      <c r="B182" s="437"/>
      <c r="C182" s="439"/>
      <c r="D182" s="439"/>
      <c r="E182" s="437"/>
      <c r="F182" s="440"/>
      <c r="G182" s="440"/>
      <c r="H182" s="440"/>
      <c r="I182" s="440"/>
      <c r="J182" s="440"/>
      <c r="K182" s="440"/>
      <c r="L182" s="440"/>
      <c r="M182" s="440"/>
      <c r="N182" s="441"/>
      <c r="O182" s="441"/>
      <c r="P182" s="440"/>
      <c r="Q182" s="442"/>
      <c r="R182" s="443"/>
      <c r="S182" s="444"/>
      <c r="T182" s="886"/>
      <c r="U182" s="445"/>
      <c r="V182" s="445"/>
      <c r="W182" s="445"/>
      <c r="X182" s="165"/>
      <c r="Y182" s="445"/>
      <c r="Z182" s="1136"/>
      <c r="AA182" s="445"/>
      <c r="AB182" s="1131"/>
      <c r="AC182" s="445"/>
      <c r="AD182" s="1131"/>
      <c r="AE182" s="445"/>
      <c r="AF182" s="1131"/>
      <c r="AG182" s="445"/>
      <c r="AH182" s="1136"/>
      <c r="AI182" s="445"/>
      <c r="AJ182" s="1136"/>
      <c r="AK182" s="445"/>
      <c r="AL182" s="445"/>
      <c r="AM182" s="445"/>
      <c r="AN182" s="445"/>
      <c r="AO182" s="445"/>
      <c r="AP182" s="445"/>
      <c r="AQ182" s="445"/>
      <c r="AR182" s="445"/>
      <c r="AS182" s="445"/>
      <c r="AT182" s="165"/>
      <c r="AU182" s="1087"/>
      <c r="AV182" s="127"/>
      <c r="AW182" s="1134"/>
      <c r="AX182" s="1091"/>
      <c r="AY182" s="1131"/>
      <c r="AZ182" s="445"/>
      <c r="BA182" s="1131"/>
      <c r="BB182" s="445"/>
      <c r="BC182" s="445"/>
      <c r="BD182" s="445"/>
      <c r="BE182" s="445"/>
      <c r="BF182" s="445"/>
      <c r="BG182" s="445"/>
      <c r="BH182" s="437"/>
      <c r="BI182" s="445"/>
      <c r="BJ182" s="1084"/>
      <c r="BK182" s="483">
        <f t="shared" si="33"/>
        <v>0</v>
      </c>
      <c r="BL182" s="484">
        <f t="shared" si="34"/>
        <v>0</v>
      </c>
      <c r="BM182" s="485">
        <f t="shared" si="35"/>
        <v>0</v>
      </c>
      <c r="BN182" s="464"/>
      <c r="BO182" s="464"/>
      <c r="BP182" s="127"/>
      <c r="BQ182" s="1496">
        <f t="shared" si="36"/>
        <v>0</v>
      </c>
      <c r="BR182" s="1496">
        <f t="shared" si="37"/>
        <v>0</v>
      </c>
      <c r="BS182" s="280"/>
      <c r="BT182" s="281"/>
      <c r="BU182" s="281"/>
      <c r="BV182" s="446"/>
      <c r="BW182" s="1497">
        <f t="shared" si="38"/>
        <v>0</v>
      </c>
      <c r="BX182" s="1497">
        <f t="shared" si="39"/>
        <v>0</v>
      </c>
      <c r="BY182" s="1497">
        <f t="shared" si="40"/>
        <v>0</v>
      </c>
      <c r="BZ182" s="1497">
        <f t="shared" si="41"/>
        <v>0</v>
      </c>
      <c r="CA182" s="1497">
        <f t="shared" si="42"/>
        <v>0</v>
      </c>
      <c r="CB182" s="1497">
        <f t="shared" si="43"/>
        <v>0</v>
      </c>
      <c r="CD182" s="1450" t="str">
        <f t="shared" si="44"/>
        <v/>
      </c>
      <c r="CF182" s="1247"/>
      <c r="CG182" s="1247"/>
      <c r="CH182" s="1247"/>
      <c r="CI182" s="1247"/>
      <c r="CJ182" s="1247"/>
      <c r="CK182" s="1247"/>
      <c r="CL182" s="1247"/>
      <c r="CM182" s="1247"/>
      <c r="CN182" s="1247"/>
      <c r="CO182" s="1247"/>
      <c r="CP182" s="1247"/>
      <c r="CQ182" s="1247"/>
      <c r="CR182" s="1247"/>
      <c r="CS182" s="1247"/>
      <c r="CT182" s="1247"/>
      <c r="CU182" s="1247"/>
      <c r="CV182" s="1247"/>
      <c r="CW182" s="1247"/>
      <c r="CX182" s="1247"/>
      <c r="CY182" s="1247"/>
      <c r="CZ182" s="1247"/>
      <c r="DA182" s="1247"/>
      <c r="DB182" s="1247"/>
      <c r="DC182" s="1247"/>
      <c r="DD182" s="1247"/>
      <c r="DE182" s="1247"/>
      <c r="DF182" s="1247"/>
      <c r="DG182" s="1247"/>
      <c r="DH182" s="1247"/>
      <c r="DI182" s="1247"/>
      <c r="DJ182" s="1247"/>
      <c r="DK182" s="1247"/>
      <c r="DL182" s="1247"/>
      <c r="DM182" s="1247"/>
      <c r="DN182" s="1247"/>
      <c r="DO182" s="1247"/>
      <c r="DP182" s="1247"/>
      <c r="DQ182" s="1247"/>
      <c r="DR182" s="1247"/>
      <c r="DS182" s="1247"/>
      <c r="DT182" s="1247"/>
      <c r="DU182" s="1247"/>
      <c r="DV182" s="1247"/>
      <c r="DW182" s="1247"/>
      <c r="DX182" s="1247"/>
      <c r="DY182" s="1247"/>
      <c r="DZ182" s="1247"/>
      <c r="EA182" s="1247"/>
      <c r="EB182" s="1247"/>
      <c r="EC182" s="1247"/>
      <c r="ED182" s="1247"/>
      <c r="EE182" s="1247"/>
      <c r="EF182" s="1247"/>
      <c r="EG182" s="1247"/>
      <c r="EH182" s="1247"/>
      <c r="EI182" s="1247"/>
      <c r="EJ182" s="1247"/>
      <c r="EK182" s="1247"/>
      <c r="EL182" s="1247"/>
      <c r="EM182" s="1247"/>
      <c r="EN182" s="1247"/>
      <c r="EO182" s="1247"/>
      <c r="EP182" s="1247"/>
      <c r="EQ182" s="1247"/>
      <c r="ER182" s="1247"/>
      <c r="ES182" s="1247"/>
      <c r="ET182" s="1247"/>
      <c r="EU182" s="1247"/>
      <c r="EV182" s="1247"/>
      <c r="EW182" s="1247"/>
      <c r="EX182" s="1247"/>
      <c r="EY182" s="1247"/>
      <c r="EZ182" s="1247"/>
      <c r="FA182" s="1247"/>
      <c r="FB182" s="1247"/>
      <c r="FC182" s="1247"/>
      <c r="FD182" s="1247"/>
      <c r="FE182" s="1247"/>
      <c r="FF182" s="1247"/>
      <c r="FG182" s="1247"/>
      <c r="FJ182" s="1452">
        <f t="shared" si="45"/>
        <v>0</v>
      </c>
      <c r="FK182" s="1452">
        <f t="shared" si="46"/>
        <v>0</v>
      </c>
    </row>
    <row r="183" spans="1:167" x14ac:dyDescent="0.2">
      <c r="A183" s="436"/>
      <c r="B183" s="437"/>
      <c r="C183" s="439"/>
      <c r="D183" s="439"/>
      <c r="E183" s="437"/>
      <c r="F183" s="440"/>
      <c r="G183" s="440"/>
      <c r="H183" s="440"/>
      <c r="I183" s="440"/>
      <c r="J183" s="440"/>
      <c r="K183" s="440"/>
      <c r="L183" s="440"/>
      <c r="M183" s="440"/>
      <c r="N183" s="441"/>
      <c r="O183" s="441"/>
      <c r="P183" s="440"/>
      <c r="Q183" s="442"/>
      <c r="R183" s="443"/>
      <c r="S183" s="444"/>
      <c r="T183" s="886"/>
      <c r="U183" s="445"/>
      <c r="V183" s="445"/>
      <c r="W183" s="445"/>
      <c r="X183" s="165"/>
      <c r="Y183" s="445"/>
      <c r="Z183" s="1136"/>
      <c r="AA183" s="445"/>
      <c r="AB183" s="1131"/>
      <c r="AC183" s="445"/>
      <c r="AD183" s="1131"/>
      <c r="AE183" s="445"/>
      <c r="AF183" s="1131"/>
      <c r="AG183" s="445"/>
      <c r="AH183" s="1136"/>
      <c r="AI183" s="445"/>
      <c r="AJ183" s="1136"/>
      <c r="AK183" s="445"/>
      <c r="AL183" s="445"/>
      <c r="AM183" s="445"/>
      <c r="AN183" s="445"/>
      <c r="AO183" s="445"/>
      <c r="AP183" s="445"/>
      <c r="AQ183" s="445"/>
      <c r="AR183" s="445"/>
      <c r="AS183" s="445"/>
      <c r="AT183" s="165"/>
      <c r="AU183" s="1087"/>
      <c r="AV183" s="127"/>
      <c r="AW183" s="1134"/>
      <c r="AX183" s="1091"/>
      <c r="AY183" s="1131"/>
      <c r="AZ183" s="445"/>
      <c r="BA183" s="1131"/>
      <c r="BB183" s="445"/>
      <c r="BC183" s="445"/>
      <c r="BD183" s="445"/>
      <c r="BE183" s="445"/>
      <c r="BF183" s="445"/>
      <c r="BG183" s="445"/>
      <c r="BH183" s="437"/>
      <c r="BI183" s="445"/>
      <c r="BJ183" s="1084"/>
      <c r="BK183" s="483">
        <f t="shared" si="33"/>
        <v>0</v>
      </c>
      <c r="BL183" s="484">
        <f t="shared" si="34"/>
        <v>0</v>
      </c>
      <c r="BM183" s="485">
        <f t="shared" si="35"/>
        <v>0</v>
      </c>
      <c r="BN183" s="464"/>
      <c r="BO183" s="464"/>
      <c r="BP183" s="127"/>
      <c r="BQ183" s="1496">
        <f t="shared" si="36"/>
        <v>0</v>
      </c>
      <c r="BR183" s="1496">
        <f t="shared" si="37"/>
        <v>0</v>
      </c>
      <c r="BS183" s="280"/>
      <c r="BT183" s="281"/>
      <c r="BU183" s="281"/>
      <c r="BV183" s="446"/>
      <c r="BW183" s="1497">
        <f t="shared" si="38"/>
        <v>0</v>
      </c>
      <c r="BX183" s="1497">
        <f t="shared" si="39"/>
        <v>0</v>
      </c>
      <c r="BY183" s="1497">
        <f t="shared" si="40"/>
        <v>0</v>
      </c>
      <c r="BZ183" s="1497">
        <f t="shared" si="41"/>
        <v>0</v>
      </c>
      <c r="CA183" s="1497">
        <f t="shared" si="42"/>
        <v>0</v>
      </c>
      <c r="CB183" s="1497">
        <f t="shared" si="43"/>
        <v>0</v>
      </c>
      <c r="CD183" s="1450" t="str">
        <f t="shared" si="44"/>
        <v/>
      </c>
      <c r="CF183" s="1247"/>
      <c r="CG183" s="1247"/>
      <c r="CH183" s="1247"/>
      <c r="CI183" s="1247"/>
      <c r="CJ183" s="1247"/>
      <c r="CK183" s="1247"/>
      <c r="CL183" s="1247"/>
      <c r="CM183" s="1247"/>
      <c r="CN183" s="1247"/>
      <c r="CO183" s="1247"/>
      <c r="CP183" s="1247"/>
      <c r="CQ183" s="1247"/>
      <c r="CR183" s="1247"/>
      <c r="CS183" s="1247"/>
      <c r="CT183" s="1247"/>
      <c r="CU183" s="1247"/>
      <c r="CV183" s="1247"/>
      <c r="CW183" s="1247"/>
      <c r="CX183" s="1247"/>
      <c r="CY183" s="1247"/>
      <c r="CZ183" s="1247"/>
      <c r="DA183" s="1247"/>
      <c r="DB183" s="1247"/>
      <c r="DC183" s="1247"/>
      <c r="DD183" s="1247"/>
      <c r="DE183" s="1247"/>
      <c r="DF183" s="1247"/>
      <c r="DG183" s="1247"/>
      <c r="DH183" s="1247"/>
      <c r="DI183" s="1247"/>
      <c r="DJ183" s="1247"/>
      <c r="DK183" s="1247"/>
      <c r="DL183" s="1247"/>
      <c r="DM183" s="1247"/>
      <c r="DN183" s="1247"/>
      <c r="DO183" s="1247"/>
      <c r="DP183" s="1247"/>
      <c r="DQ183" s="1247"/>
      <c r="DR183" s="1247"/>
      <c r="DS183" s="1247"/>
      <c r="DT183" s="1247"/>
      <c r="DU183" s="1247"/>
      <c r="DV183" s="1247"/>
      <c r="DW183" s="1247"/>
      <c r="DX183" s="1247"/>
      <c r="DY183" s="1247"/>
      <c r="DZ183" s="1247"/>
      <c r="EA183" s="1247"/>
      <c r="EB183" s="1247"/>
      <c r="EC183" s="1247"/>
      <c r="ED183" s="1247"/>
      <c r="EE183" s="1247"/>
      <c r="EF183" s="1247"/>
      <c r="EG183" s="1247"/>
      <c r="EH183" s="1247"/>
      <c r="EI183" s="1247"/>
      <c r="EJ183" s="1247"/>
      <c r="EK183" s="1247"/>
      <c r="EL183" s="1247"/>
      <c r="EM183" s="1247"/>
      <c r="EN183" s="1247"/>
      <c r="EO183" s="1247"/>
      <c r="EP183" s="1247"/>
      <c r="EQ183" s="1247"/>
      <c r="ER183" s="1247"/>
      <c r="ES183" s="1247"/>
      <c r="ET183" s="1247"/>
      <c r="EU183" s="1247"/>
      <c r="EV183" s="1247"/>
      <c r="EW183" s="1247"/>
      <c r="EX183" s="1247"/>
      <c r="EY183" s="1247"/>
      <c r="EZ183" s="1247"/>
      <c r="FA183" s="1247"/>
      <c r="FB183" s="1247"/>
      <c r="FC183" s="1247"/>
      <c r="FD183" s="1247"/>
      <c r="FE183" s="1247"/>
      <c r="FF183" s="1247"/>
      <c r="FG183" s="1247"/>
      <c r="FJ183" s="1452">
        <f t="shared" si="45"/>
        <v>0</v>
      </c>
      <c r="FK183" s="1452">
        <f t="shared" si="46"/>
        <v>0</v>
      </c>
    </row>
    <row r="184" spans="1:167" x14ac:dyDescent="0.2">
      <c r="A184" s="436"/>
      <c r="B184" s="437"/>
      <c r="C184" s="439"/>
      <c r="D184" s="439"/>
      <c r="E184" s="437"/>
      <c r="F184" s="440"/>
      <c r="G184" s="440"/>
      <c r="H184" s="440"/>
      <c r="I184" s="440"/>
      <c r="J184" s="440"/>
      <c r="K184" s="440"/>
      <c r="L184" s="440"/>
      <c r="M184" s="440"/>
      <c r="N184" s="441"/>
      <c r="O184" s="441"/>
      <c r="P184" s="440"/>
      <c r="Q184" s="442"/>
      <c r="R184" s="443"/>
      <c r="S184" s="444"/>
      <c r="T184" s="886"/>
      <c r="U184" s="445"/>
      <c r="V184" s="445"/>
      <c r="W184" s="445"/>
      <c r="X184" s="165"/>
      <c r="Y184" s="445"/>
      <c r="Z184" s="1136"/>
      <c r="AA184" s="445"/>
      <c r="AB184" s="1131"/>
      <c r="AC184" s="445"/>
      <c r="AD184" s="1131"/>
      <c r="AE184" s="445"/>
      <c r="AF184" s="1131"/>
      <c r="AG184" s="445"/>
      <c r="AH184" s="1136"/>
      <c r="AI184" s="445"/>
      <c r="AJ184" s="1136"/>
      <c r="AK184" s="445"/>
      <c r="AL184" s="445"/>
      <c r="AM184" s="445"/>
      <c r="AN184" s="445"/>
      <c r="AO184" s="445"/>
      <c r="AP184" s="445"/>
      <c r="AQ184" s="445"/>
      <c r="AR184" s="445"/>
      <c r="AS184" s="445"/>
      <c r="AT184" s="165"/>
      <c r="AU184" s="1087"/>
      <c r="AV184" s="127"/>
      <c r="AW184" s="1134"/>
      <c r="AX184" s="1091"/>
      <c r="AY184" s="1131"/>
      <c r="AZ184" s="445"/>
      <c r="BA184" s="1131"/>
      <c r="BB184" s="445"/>
      <c r="BC184" s="445"/>
      <c r="BD184" s="445"/>
      <c r="BE184" s="445"/>
      <c r="BF184" s="445"/>
      <c r="BG184" s="445"/>
      <c r="BH184" s="437"/>
      <c r="BI184" s="445"/>
      <c r="BJ184" s="1084"/>
      <c r="BK184" s="483">
        <f t="shared" si="33"/>
        <v>0</v>
      </c>
      <c r="BL184" s="484">
        <f t="shared" si="34"/>
        <v>0</v>
      </c>
      <c r="BM184" s="485">
        <f t="shared" si="35"/>
        <v>0</v>
      </c>
      <c r="BN184" s="464"/>
      <c r="BO184" s="464"/>
      <c r="BP184" s="127"/>
      <c r="BQ184" s="1496">
        <f t="shared" si="36"/>
        <v>0</v>
      </c>
      <c r="BR184" s="1496">
        <f t="shared" si="37"/>
        <v>0</v>
      </c>
      <c r="BS184" s="280"/>
      <c r="BT184" s="281"/>
      <c r="BU184" s="281"/>
      <c r="BV184" s="446"/>
      <c r="BW184" s="1497">
        <f t="shared" si="38"/>
        <v>0</v>
      </c>
      <c r="BX184" s="1497">
        <f t="shared" si="39"/>
        <v>0</v>
      </c>
      <c r="BY184" s="1497">
        <f t="shared" si="40"/>
        <v>0</v>
      </c>
      <c r="BZ184" s="1497">
        <f t="shared" si="41"/>
        <v>0</v>
      </c>
      <c r="CA184" s="1497">
        <f t="shared" si="42"/>
        <v>0</v>
      </c>
      <c r="CB184" s="1497">
        <f t="shared" si="43"/>
        <v>0</v>
      </c>
      <c r="CD184" s="1450" t="str">
        <f t="shared" si="44"/>
        <v/>
      </c>
      <c r="CE184" s="1451"/>
      <c r="CF184" s="1247"/>
      <c r="CG184" s="1247"/>
      <c r="CH184" s="1247"/>
      <c r="CI184" s="1247"/>
      <c r="CJ184" s="1247"/>
      <c r="CK184" s="1247"/>
      <c r="CL184" s="1247"/>
      <c r="CM184" s="1247"/>
      <c r="CN184" s="1247"/>
      <c r="CO184" s="1247"/>
      <c r="CP184" s="1247"/>
      <c r="CQ184" s="1247"/>
      <c r="CR184" s="1247"/>
      <c r="CS184" s="1247"/>
      <c r="CT184" s="1247"/>
      <c r="CU184" s="1247"/>
      <c r="CV184" s="1247"/>
      <c r="CW184" s="1247"/>
      <c r="CX184" s="1247"/>
      <c r="CY184" s="1247"/>
      <c r="CZ184" s="1247"/>
      <c r="DA184" s="1247"/>
      <c r="DB184" s="1247"/>
      <c r="DC184" s="1247"/>
      <c r="DD184" s="1247"/>
      <c r="DE184" s="1247"/>
      <c r="DF184" s="1247"/>
      <c r="DG184" s="1247"/>
      <c r="DH184" s="1247"/>
      <c r="DI184" s="1247"/>
      <c r="DJ184" s="1247"/>
      <c r="DK184" s="1247"/>
      <c r="DL184" s="1247"/>
      <c r="DM184" s="1247"/>
      <c r="DN184" s="1247"/>
      <c r="DO184" s="1247"/>
      <c r="DP184" s="1247"/>
      <c r="DQ184" s="1247"/>
      <c r="DR184" s="1247"/>
      <c r="DS184" s="1247"/>
      <c r="DT184" s="1247"/>
      <c r="DU184" s="1247"/>
      <c r="DV184" s="1247"/>
      <c r="DW184" s="1247"/>
      <c r="DX184" s="1247"/>
      <c r="DY184" s="1247"/>
      <c r="DZ184" s="1247"/>
      <c r="EA184" s="1247"/>
      <c r="EB184" s="1247"/>
      <c r="EC184" s="1247"/>
      <c r="ED184" s="1247"/>
      <c r="EE184" s="1247"/>
      <c r="EF184" s="1247"/>
      <c r="EG184" s="1247"/>
      <c r="EH184" s="1247"/>
      <c r="EI184" s="1247"/>
      <c r="EJ184" s="1247"/>
      <c r="EK184" s="1247"/>
      <c r="EL184" s="1247"/>
      <c r="EM184" s="1247"/>
      <c r="EN184" s="1247"/>
      <c r="EO184" s="1247"/>
      <c r="EP184" s="1247"/>
      <c r="EQ184" s="1247"/>
      <c r="ER184" s="1247"/>
      <c r="ES184" s="1247"/>
      <c r="ET184" s="1247"/>
      <c r="EU184" s="1247"/>
      <c r="EV184" s="1247"/>
      <c r="EW184" s="1247"/>
      <c r="EX184" s="1247"/>
      <c r="EY184" s="1247"/>
      <c r="EZ184" s="1247"/>
      <c r="FA184" s="1247"/>
      <c r="FB184" s="1247"/>
      <c r="FC184" s="1247"/>
      <c r="FD184" s="1247"/>
      <c r="FE184" s="1247"/>
      <c r="FF184" s="1247"/>
      <c r="FG184" s="1247"/>
      <c r="FH184" s="1449"/>
      <c r="FI184" s="1449"/>
      <c r="FJ184" s="1452">
        <f t="shared" si="45"/>
        <v>0</v>
      </c>
      <c r="FK184" s="1452">
        <f t="shared" si="46"/>
        <v>0</v>
      </c>
    </row>
    <row r="185" spans="1:167" x14ac:dyDescent="0.2">
      <c r="A185" s="436"/>
      <c r="B185" s="437"/>
      <c r="C185" s="439"/>
      <c r="D185" s="439"/>
      <c r="E185" s="437"/>
      <c r="F185" s="440"/>
      <c r="G185" s="440"/>
      <c r="H185" s="440"/>
      <c r="I185" s="440"/>
      <c r="J185" s="440"/>
      <c r="K185" s="440"/>
      <c r="L185" s="440"/>
      <c r="M185" s="440"/>
      <c r="N185" s="441"/>
      <c r="O185" s="441"/>
      <c r="P185" s="440"/>
      <c r="Q185" s="442"/>
      <c r="R185" s="443"/>
      <c r="S185" s="444"/>
      <c r="T185" s="886"/>
      <c r="U185" s="445"/>
      <c r="V185" s="445"/>
      <c r="W185" s="445"/>
      <c r="X185" s="165"/>
      <c r="Y185" s="445"/>
      <c r="Z185" s="1136"/>
      <c r="AA185" s="445"/>
      <c r="AB185" s="1131"/>
      <c r="AC185" s="445"/>
      <c r="AD185" s="1131"/>
      <c r="AE185" s="445"/>
      <c r="AF185" s="1131"/>
      <c r="AG185" s="445"/>
      <c r="AH185" s="1136"/>
      <c r="AI185" s="445"/>
      <c r="AJ185" s="1136"/>
      <c r="AK185" s="445"/>
      <c r="AL185" s="445"/>
      <c r="AM185" s="445"/>
      <c r="AN185" s="445"/>
      <c r="AO185" s="445"/>
      <c r="AP185" s="445"/>
      <c r="AQ185" s="445"/>
      <c r="AR185" s="445"/>
      <c r="AS185" s="445"/>
      <c r="AT185" s="165"/>
      <c r="AU185" s="1089"/>
      <c r="AV185" s="127"/>
      <c r="AW185" s="1134"/>
      <c r="AX185" s="1091"/>
      <c r="AY185" s="1131"/>
      <c r="AZ185" s="445"/>
      <c r="BA185" s="1131"/>
      <c r="BB185" s="445"/>
      <c r="BC185" s="445"/>
      <c r="BD185" s="445"/>
      <c r="BE185" s="445"/>
      <c r="BF185" s="445"/>
      <c r="BG185" s="445"/>
      <c r="BH185" s="437"/>
      <c r="BI185" s="445"/>
      <c r="BJ185" s="1084"/>
      <c r="BK185" s="483">
        <f t="shared" si="33"/>
        <v>0</v>
      </c>
      <c r="BL185" s="484">
        <f t="shared" si="34"/>
        <v>0</v>
      </c>
      <c r="BM185" s="485">
        <f t="shared" si="35"/>
        <v>0</v>
      </c>
      <c r="BN185" s="464"/>
      <c r="BO185" s="464"/>
      <c r="BP185" s="127"/>
      <c r="BQ185" s="1496">
        <f t="shared" si="36"/>
        <v>0</v>
      </c>
      <c r="BR185" s="1496">
        <f t="shared" si="37"/>
        <v>0</v>
      </c>
      <c r="BS185" s="280"/>
      <c r="BT185" s="281"/>
      <c r="BU185" s="281"/>
      <c r="BV185" s="446"/>
      <c r="BW185" s="1497">
        <f t="shared" si="38"/>
        <v>0</v>
      </c>
      <c r="BX185" s="1497">
        <f t="shared" si="39"/>
        <v>0</v>
      </c>
      <c r="BY185" s="1497">
        <f t="shared" si="40"/>
        <v>0</v>
      </c>
      <c r="BZ185" s="1497">
        <f t="shared" si="41"/>
        <v>0</v>
      </c>
      <c r="CA185" s="1497">
        <f t="shared" si="42"/>
        <v>0</v>
      </c>
      <c r="CB185" s="1497">
        <f t="shared" si="43"/>
        <v>0</v>
      </c>
      <c r="CD185" s="1450" t="str">
        <f t="shared" si="44"/>
        <v/>
      </c>
      <c r="CE185" s="1451"/>
      <c r="CF185" s="1247"/>
      <c r="CG185" s="1247"/>
      <c r="CH185" s="1247"/>
      <c r="CI185" s="1247"/>
      <c r="CJ185" s="1247"/>
      <c r="CK185" s="1247"/>
      <c r="CL185" s="1247"/>
      <c r="CM185" s="1247"/>
      <c r="CN185" s="1247"/>
      <c r="CO185" s="1247"/>
      <c r="CP185" s="1247"/>
      <c r="CQ185" s="1247"/>
      <c r="CR185" s="1247"/>
      <c r="CS185" s="1247"/>
      <c r="CT185" s="1247"/>
      <c r="CU185" s="1247"/>
      <c r="CV185" s="1247"/>
      <c r="CW185" s="1247"/>
      <c r="CX185" s="1247"/>
      <c r="CY185" s="1247"/>
      <c r="CZ185" s="1247"/>
      <c r="DA185" s="1247"/>
      <c r="DB185" s="1247"/>
      <c r="DC185" s="1247"/>
      <c r="DD185" s="1247"/>
      <c r="DE185" s="1247"/>
      <c r="DF185" s="1247"/>
      <c r="DG185" s="1247"/>
      <c r="DH185" s="1247"/>
      <c r="DI185" s="1247"/>
      <c r="DJ185" s="1247"/>
      <c r="DK185" s="1247"/>
      <c r="DL185" s="1247"/>
      <c r="DM185" s="1247"/>
      <c r="DN185" s="1247"/>
      <c r="DO185" s="1247"/>
      <c r="DP185" s="1247"/>
      <c r="DQ185" s="1247"/>
      <c r="DR185" s="1247"/>
      <c r="DS185" s="1247"/>
      <c r="DT185" s="1247"/>
      <c r="DU185" s="1247"/>
      <c r="DV185" s="1247"/>
      <c r="DW185" s="1247"/>
      <c r="DX185" s="1247"/>
      <c r="DY185" s="1247"/>
      <c r="DZ185" s="1247"/>
      <c r="EA185" s="1247"/>
      <c r="EB185" s="1247"/>
      <c r="EC185" s="1247"/>
      <c r="ED185" s="1247"/>
      <c r="EE185" s="1247"/>
      <c r="EF185" s="1247"/>
      <c r="EG185" s="1247"/>
      <c r="EH185" s="1247"/>
      <c r="EI185" s="1247"/>
      <c r="EJ185" s="1247"/>
      <c r="EK185" s="1247"/>
      <c r="EL185" s="1247"/>
      <c r="EM185" s="1247"/>
      <c r="EN185" s="1247"/>
      <c r="EO185" s="1247"/>
      <c r="EP185" s="1247"/>
      <c r="EQ185" s="1247"/>
      <c r="ER185" s="1247"/>
      <c r="ES185" s="1247"/>
      <c r="ET185" s="1247"/>
      <c r="EU185" s="1247"/>
      <c r="EV185" s="1247"/>
      <c r="EW185" s="1247"/>
      <c r="EX185" s="1247"/>
      <c r="EY185" s="1247"/>
      <c r="EZ185" s="1247"/>
      <c r="FA185" s="1247"/>
      <c r="FB185" s="1247"/>
      <c r="FC185" s="1247"/>
      <c r="FD185" s="1247"/>
      <c r="FE185" s="1247"/>
      <c r="FF185" s="1247"/>
      <c r="FG185" s="1247"/>
      <c r="FH185" s="1449"/>
      <c r="FI185" s="1449"/>
      <c r="FJ185" s="1452">
        <f t="shared" si="45"/>
        <v>0</v>
      </c>
      <c r="FK185" s="1452">
        <f t="shared" si="46"/>
        <v>0</v>
      </c>
    </row>
    <row r="186" spans="1:167" x14ac:dyDescent="0.2">
      <c r="A186" s="436"/>
      <c r="B186" s="437"/>
      <c r="C186" s="439"/>
      <c r="D186" s="439"/>
      <c r="E186" s="437"/>
      <c r="F186" s="440"/>
      <c r="G186" s="440"/>
      <c r="H186" s="440"/>
      <c r="I186" s="440"/>
      <c r="J186" s="440"/>
      <c r="K186" s="440"/>
      <c r="L186" s="440"/>
      <c r="M186" s="440"/>
      <c r="N186" s="441"/>
      <c r="O186" s="441"/>
      <c r="P186" s="440"/>
      <c r="Q186" s="442"/>
      <c r="R186" s="443"/>
      <c r="S186" s="444"/>
      <c r="T186" s="886"/>
      <c r="U186" s="445"/>
      <c r="V186" s="445"/>
      <c r="W186" s="445"/>
      <c r="X186" s="165"/>
      <c r="Y186" s="445"/>
      <c r="Z186" s="1136"/>
      <c r="AA186" s="445"/>
      <c r="AB186" s="1131"/>
      <c r="AC186" s="445"/>
      <c r="AD186" s="1131"/>
      <c r="AE186" s="445"/>
      <c r="AF186" s="1131"/>
      <c r="AG186" s="445"/>
      <c r="AH186" s="1136"/>
      <c r="AI186" s="445"/>
      <c r="AJ186" s="1136"/>
      <c r="AK186" s="445"/>
      <c r="AL186" s="445"/>
      <c r="AM186" s="445"/>
      <c r="AN186" s="445"/>
      <c r="AO186" s="445"/>
      <c r="AP186" s="445"/>
      <c r="AQ186" s="445"/>
      <c r="AR186" s="445"/>
      <c r="AS186" s="445"/>
      <c r="AT186" s="165"/>
      <c r="AU186" s="1087"/>
      <c r="AV186" s="127"/>
      <c r="AW186" s="1134"/>
      <c r="AX186" s="1091"/>
      <c r="AY186" s="1131"/>
      <c r="AZ186" s="445"/>
      <c r="BA186" s="1131"/>
      <c r="BB186" s="445"/>
      <c r="BC186" s="445"/>
      <c r="BD186" s="445"/>
      <c r="BE186" s="445"/>
      <c r="BF186" s="445"/>
      <c r="BG186" s="445"/>
      <c r="BH186" s="437"/>
      <c r="BI186" s="445"/>
      <c r="BJ186" s="1084"/>
      <c r="BK186" s="483">
        <f t="shared" si="33"/>
        <v>0</v>
      </c>
      <c r="BL186" s="484">
        <f t="shared" si="34"/>
        <v>0</v>
      </c>
      <c r="BM186" s="485">
        <f t="shared" si="35"/>
        <v>0</v>
      </c>
      <c r="BN186" s="464"/>
      <c r="BO186" s="464"/>
      <c r="BP186" s="127"/>
      <c r="BQ186" s="1496">
        <f t="shared" si="36"/>
        <v>0</v>
      </c>
      <c r="BR186" s="1496">
        <f t="shared" si="37"/>
        <v>0</v>
      </c>
      <c r="BS186" s="280"/>
      <c r="BT186" s="281"/>
      <c r="BU186" s="281"/>
      <c r="BV186" s="446"/>
      <c r="BW186" s="1497">
        <f t="shared" si="38"/>
        <v>0</v>
      </c>
      <c r="BX186" s="1497">
        <f t="shared" si="39"/>
        <v>0</v>
      </c>
      <c r="BY186" s="1497">
        <f t="shared" si="40"/>
        <v>0</v>
      </c>
      <c r="BZ186" s="1497">
        <f t="shared" si="41"/>
        <v>0</v>
      </c>
      <c r="CA186" s="1497">
        <f t="shared" si="42"/>
        <v>0</v>
      </c>
      <c r="CB186" s="1497">
        <f t="shared" si="43"/>
        <v>0</v>
      </c>
      <c r="CD186" s="1450" t="str">
        <f t="shared" si="44"/>
        <v/>
      </c>
      <c r="CE186" s="1451"/>
      <c r="CF186" s="1247"/>
      <c r="CG186" s="1247"/>
      <c r="CH186" s="1247"/>
      <c r="CI186" s="1247"/>
      <c r="CJ186" s="1247"/>
      <c r="CK186" s="1247"/>
      <c r="CL186" s="1247"/>
      <c r="CM186" s="1247"/>
      <c r="CN186" s="1247"/>
      <c r="CO186" s="1247"/>
      <c r="CP186" s="1247"/>
      <c r="CQ186" s="1247"/>
      <c r="CR186" s="1247"/>
      <c r="CS186" s="1247"/>
      <c r="CT186" s="1247"/>
      <c r="CU186" s="1247"/>
      <c r="CV186" s="1247"/>
      <c r="CW186" s="1247"/>
      <c r="CX186" s="1247"/>
      <c r="CY186" s="1247"/>
      <c r="CZ186" s="1247"/>
      <c r="DA186" s="1247"/>
      <c r="DB186" s="1247"/>
      <c r="DC186" s="1247"/>
      <c r="DD186" s="1247"/>
      <c r="DE186" s="1247"/>
      <c r="DF186" s="1247"/>
      <c r="DG186" s="1247"/>
      <c r="DH186" s="1247"/>
      <c r="DI186" s="1247"/>
      <c r="DJ186" s="1247"/>
      <c r="DK186" s="1247"/>
      <c r="DL186" s="1247"/>
      <c r="DM186" s="1247"/>
      <c r="DN186" s="1247"/>
      <c r="DO186" s="1247"/>
      <c r="DP186" s="1247"/>
      <c r="DQ186" s="1247"/>
      <c r="DR186" s="1247"/>
      <c r="DS186" s="1247"/>
      <c r="DT186" s="1247"/>
      <c r="DU186" s="1247"/>
      <c r="DV186" s="1247"/>
      <c r="DW186" s="1247"/>
      <c r="DX186" s="1247"/>
      <c r="DY186" s="1247"/>
      <c r="DZ186" s="1247"/>
      <c r="EA186" s="1247"/>
      <c r="EB186" s="1247"/>
      <c r="EC186" s="1247"/>
      <c r="ED186" s="1247"/>
      <c r="EE186" s="1247"/>
      <c r="EF186" s="1247"/>
      <c r="EG186" s="1247"/>
      <c r="EH186" s="1247"/>
      <c r="EI186" s="1247"/>
      <c r="EJ186" s="1247"/>
      <c r="EK186" s="1247"/>
      <c r="EL186" s="1247"/>
      <c r="EM186" s="1247"/>
      <c r="EN186" s="1247"/>
      <c r="EO186" s="1247"/>
      <c r="EP186" s="1247"/>
      <c r="EQ186" s="1247"/>
      <c r="ER186" s="1247"/>
      <c r="ES186" s="1247"/>
      <c r="ET186" s="1247"/>
      <c r="EU186" s="1247"/>
      <c r="EV186" s="1247"/>
      <c r="EW186" s="1247"/>
      <c r="EX186" s="1247"/>
      <c r="EY186" s="1247"/>
      <c r="EZ186" s="1247"/>
      <c r="FA186" s="1247"/>
      <c r="FB186" s="1247"/>
      <c r="FC186" s="1247"/>
      <c r="FD186" s="1247"/>
      <c r="FE186" s="1247"/>
      <c r="FF186" s="1247"/>
      <c r="FG186" s="1247"/>
      <c r="FH186" s="1449"/>
      <c r="FI186" s="1449"/>
      <c r="FJ186" s="1452">
        <f t="shared" si="45"/>
        <v>0</v>
      </c>
      <c r="FK186" s="1452">
        <f t="shared" si="46"/>
        <v>0</v>
      </c>
    </row>
    <row r="187" spans="1:167" x14ac:dyDescent="0.2">
      <c r="A187" s="436"/>
      <c r="B187" s="437"/>
      <c r="C187" s="439"/>
      <c r="D187" s="439"/>
      <c r="E187" s="437"/>
      <c r="F187" s="440"/>
      <c r="G187" s="440"/>
      <c r="H187" s="440"/>
      <c r="I187" s="440"/>
      <c r="J187" s="440"/>
      <c r="K187" s="440"/>
      <c r="L187" s="440"/>
      <c r="M187" s="440"/>
      <c r="N187" s="441"/>
      <c r="O187" s="441"/>
      <c r="P187" s="440"/>
      <c r="Q187" s="442"/>
      <c r="R187" s="443"/>
      <c r="S187" s="444"/>
      <c r="T187" s="886"/>
      <c r="U187" s="445"/>
      <c r="V187" s="445"/>
      <c r="W187" s="445"/>
      <c r="X187" s="165"/>
      <c r="Y187" s="445"/>
      <c r="Z187" s="1136"/>
      <c r="AA187" s="445"/>
      <c r="AB187" s="1131"/>
      <c r="AC187" s="445"/>
      <c r="AD187" s="1131"/>
      <c r="AE187" s="445"/>
      <c r="AF187" s="1131"/>
      <c r="AG187" s="445"/>
      <c r="AH187" s="1136"/>
      <c r="AI187" s="445"/>
      <c r="AJ187" s="1136"/>
      <c r="AK187" s="445"/>
      <c r="AL187" s="445"/>
      <c r="AM187" s="445"/>
      <c r="AN187" s="445"/>
      <c r="AO187" s="445"/>
      <c r="AP187" s="445"/>
      <c r="AQ187" s="445"/>
      <c r="AR187" s="445"/>
      <c r="AS187" s="445"/>
      <c r="AT187" s="165"/>
      <c r="AU187" s="1087"/>
      <c r="AV187" s="127"/>
      <c r="AW187" s="1134"/>
      <c r="AX187" s="1091"/>
      <c r="AY187" s="1131"/>
      <c r="AZ187" s="445"/>
      <c r="BA187" s="1131"/>
      <c r="BB187" s="445"/>
      <c r="BC187" s="445"/>
      <c r="BD187" s="445"/>
      <c r="BE187" s="445"/>
      <c r="BF187" s="445"/>
      <c r="BG187" s="445"/>
      <c r="BH187" s="437"/>
      <c r="BI187" s="445"/>
      <c r="BJ187" s="1084"/>
      <c r="BK187" s="483">
        <f t="shared" si="33"/>
        <v>0</v>
      </c>
      <c r="BL187" s="484">
        <f t="shared" si="34"/>
        <v>0</v>
      </c>
      <c r="BM187" s="485">
        <f t="shared" si="35"/>
        <v>0</v>
      </c>
      <c r="BN187" s="464"/>
      <c r="BO187" s="464"/>
      <c r="BP187" s="127"/>
      <c r="BQ187" s="1496">
        <f t="shared" si="36"/>
        <v>0</v>
      </c>
      <c r="BR187" s="1496">
        <f t="shared" si="37"/>
        <v>0</v>
      </c>
      <c r="BS187" s="280"/>
      <c r="BT187" s="281"/>
      <c r="BU187" s="281"/>
      <c r="BV187" s="446"/>
      <c r="BW187" s="1497">
        <f t="shared" si="38"/>
        <v>0</v>
      </c>
      <c r="BX187" s="1497">
        <f t="shared" si="39"/>
        <v>0</v>
      </c>
      <c r="BY187" s="1497">
        <f t="shared" si="40"/>
        <v>0</v>
      </c>
      <c r="BZ187" s="1497">
        <f t="shared" si="41"/>
        <v>0</v>
      </c>
      <c r="CA187" s="1497">
        <f t="shared" si="42"/>
        <v>0</v>
      </c>
      <c r="CB187" s="1497">
        <f t="shared" si="43"/>
        <v>0</v>
      </c>
      <c r="CD187" s="1450" t="str">
        <f t="shared" si="44"/>
        <v/>
      </c>
      <c r="CE187" s="1451"/>
      <c r="CF187" s="1247"/>
      <c r="CG187" s="1247"/>
      <c r="CH187" s="1247"/>
      <c r="CI187" s="1247"/>
      <c r="CJ187" s="1247"/>
      <c r="CK187" s="1247"/>
      <c r="CL187" s="1247"/>
      <c r="CM187" s="1247"/>
      <c r="CN187" s="1247"/>
      <c r="CO187" s="1247"/>
      <c r="CP187" s="1247"/>
      <c r="CQ187" s="1247"/>
      <c r="CR187" s="1247"/>
      <c r="CS187" s="1247"/>
      <c r="CT187" s="1247"/>
      <c r="CU187" s="1247"/>
      <c r="CV187" s="1247"/>
      <c r="CW187" s="1247"/>
      <c r="CX187" s="1247"/>
      <c r="CY187" s="1247"/>
      <c r="CZ187" s="1247"/>
      <c r="DA187" s="1247"/>
      <c r="DB187" s="1247"/>
      <c r="DC187" s="1247"/>
      <c r="DD187" s="1247"/>
      <c r="DE187" s="1247"/>
      <c r="DF187" s="1247"/>
      <c r="DG187" s="1247"/>
      <c r="DH187" s="1247"/>
      <c r="DI187" s="1247"/>
      <c r="DJ187" s="1247"/>
      <c r="DK187" s="1247"/>
      <c r="DL187" s="1247"/>
      <c r="DM187" s="1247"/>
      <c r="DN187" s="1247"/>
      <c r="DO187" s="1247"/>
      <c r="DP187" s="1247"/>
      <c r="DQ187" s="1247"/>
      <c r="DR187" s="1247"/>
      <c r="DS187" s="1247"/>
      <c r="DT187" s="1247"/>
      <c r="DU187" s="1247"/>
      <c r="DV187" s="1247"/>
      <c r="DW187" s="1247"/>
      <c r="DX187" s="1247"/>
      <c r="DY187" s="1247"/>
      <c r="DZ187" s="1247"/>
      <c r="EA187" s="1247"/>
      <c r="EB187" s="1247"/>
      <c r="EC187" s="1247"/>
      <c r="ED187" s="1247"/>
      <c r="EE187" s="1247"/>
      <c r="EF187" s="1247"/>
      <c r="EG187" s="1247"/>
      <c r="EH187" s="1247"/>
      <c r="EI187" s="1247"/>
      <c r="EJ187" s="1247"/>
      <c r="EK187" s="1247"/>
      <c r="EL187" s="1247"/>
      <c r="EM187" s="1247"/>
      <c r="EN187" s="1247"/>
      <c r="EO187" s="1247"/>
      <c r="EP187" s="1247"/>
      <c r="EQ187" s="1247"/>
      <c r="ER187" s="1247"/>
      <c r="ES187" s="1247"/>
      <c r="ET187" s="1247"/>
      <c r="EU187" s="1247"/>
      <c r="EV187" s="1247"/>
      <c r="EW187" s="1247"/>
      <c r="EX187" s="1247"/>
      <c r="EY187" s="1247"/>
      <c r="EZ187" s="1247"/>
      <c r="FA187" s="1247"/>
      <c r="FB187" s="1247"/>
      <c r="FC187" s="1247"/>
      <c r="FD187" s="1247"/>
      <c r="FE187" s="1247"/>
      <c r="FF187" s="1247"/>
      <c r="FG187" s="1247"/>
      <c r="FH187" s="1449"/>
      <c r="FI187" s="1449"/>
      <c r="FJ187" s="1452">
        <f t="shared" si="45"/>
        <v>0</v>
      </c>
      <c r="FK187" s="1452">
        <f t="shared" si="46"/>
        <v>0</v>
      </c>
    </row>
    <row r="188" spans="1:167" x14ac:dyDescent="0.2">
      <c r="A188" s="436"/>
      <c r="B188" s="437"/>
      <c r="C188" s="439"/>
      <c r="D188" s="439"/>
      <c r="E188" s="437"/>
      <c r="F188" s="440"/>
      <c r="G188" s="440"/>
      <c r="H188" s="440"/>
      <c r="I188" s="440"/>
      <c r="J188" s="440"/>
      <c r="K188" s="440"/>
      <c r="L188" s="440"/>
      <c r="M188" s="440"/>
      <c r="N188" s="441"/>
      <c r="O188" s="441"/>
      <c r="P188" s="440"/>
      <c r="Q188" s="442"/>
      <c r="R188" s="443"/>
      <c r="S188" s="444"/>
      <c r="T188" s="886"/>
      <c r="U188" s="445"/>
      <c r="V188" s="445"/>
      <c r="W188" s="445"/>
      <c r="X188" s="165"/>
      <c r="Y188" s="445"/>
      <c r="Z188" s="1136"/>
      <c r="AA188" s="445"/>
      <c r="AB188" s="1131"/>
      <c r="AC188" s="445"/>
      <c r="AD188" s="1131"/>
      <c r="AE188" s="445"/>
      <c r="AF188" s="1131"/>
      <c r="AG188" s="445"/>
      <c r="AH188" s="1136"/>
      <c r="AI188" s="445"/>
      <c r="AJ188" s="1136"/>
      <c r="AK188" s="445"/>
      <c r="AL188" s="445"/>
      <c r="AM188" s="445"/>
      <c r="AN188" s="445"/>
      <c r="AO188" s="445"/>
      <c r="AP188" s="445"/>
      <c r="AQ188" s="445"/>
      <c r="AR188" s="445"/>
      <c r="AS188" s="445"/>
      <c r="AT188" s="165"/>
      <c r="AU188" s="1087"/>
      <c r="AV188" s="127"/>
      <c r="AW188" s="1134"/>
      <c r="AX188" s="1091"/>
      <c r="AY188" s="1131"/>
      <c r="AZ188" s="445"/>
      <c r="BA188" s="1131"/>
      <c r="BB188" s="445"/>
      <c r="BC188" s="445"/>
      <c r="BD188" s="445"/>
      <c r="BE188" s="445"/>
      <c r="BF188" s="445"/>
      <c r="BG188" s="445"/>
      <c r="BH188" s="437"/>
      <c r="BI188" s="445"/>
      <c r="BJ188" s="1084"/>
      <c r="BK188" s="483">
        <f t="shared" si="33"/>
        <v>0</v>
      </c>
      <c r="BL188" s="484">
        <f t="shared" si="34"/>
        <v>0</v>
      </c>
      <c r="BM188" s="485">
        <f t="shared" si="35"/>
        <v>0</v>
      </c>
      <c r="BN188" s="464"/>
      <c r="BO188" s="464"/>
      <c r="BP188" s="127"/>
      <c r="BQ188" s="1496">
        <f t="shared" si="36"/>
        <v>0</v>
      </c>
      <c r="BR188" s="1496">
        <f t="shared" si="37"/>
        <v>0</v>
      </c>
      <c r="BS188" s="280"/>
      <c r="BT188" s="281"/>
      <c r="BU188" s="281"/>
      <c r="BV188" s="446"/>
      <c r="BW188" s="1497">
        <f t="shared" si="38"/>
        <v>0</v>
      </c>
      <c r="BX188" s="1497">
        <f t="shared" si="39"/>
        <v>0</v>
      </c>
      <c r="BY188" s="1497">
        <f t="shared" si="40"/>
        <v>0</v>
      </c>
      <c r="BZ188" s="1497">
        <f t="shared" si="41"/>
        <v>0</v>
      </c>
      <c r="CA188" s="1497">
        <f t="shared" si="42"/>
        <v>0</v>
      </c>
      <c r="CB188" s="1497">
        <f t="shared" si="43"/>
        <v>0</v>
      </c>
      <c r="CD188" s="1450" t="str">
        <f t="shared" si="44"/>
        <v/>
      </c>
      <c r="CF188" s="1247"/>
      <c r="CG188" s="1247"/>
      <c r="CH188" s="1247"/>
      <c r="CI188" s="1247"/>
      <c r="CJ188" s="1247"/>
      <c r="CK188" s="1247"/>
      <c r="CL188" s="1247"/>
      <c r="CM188" s="1247"/>
      <c r="CN188" s="1247"/>
      <c r="CO188" s="1247"/>
      <c r="CP188" s="1247"/>
      <c r="CQ188" s="1247"/>
      <c r="CR188" s="1247"/>
      <c r="CS188" s="1247"/>
      <c r="CT188" s="1247"/>
      <c r="CU188" s="1247"/>
      <c r="CV188" s="1247"/>
      <c r="CW188" s="1247"/>
      <c r="CX188" s="1247"/>
      <c r="CY188" s="1247"/>
      <c r="CZ188" s="1247"/>
      <c r="DA188" s="1247"/>
      <c r="DB188" s="1247"/>
      <c r="DC188" s="1247"/>
      <c r="DD188" s="1247"/>
      <c r="DE188" s="1247"/>
      <c r="DF188" s="1247"/>
      <c r="DG188" s="1247"/>
      <c r="DH188" s="1247"/>
      <c r="DI188" s="1247"/>
      <c r="DJ188" s="1247"/>
      <c r="DK188" s="1247"/>
      <c r="DL188" s="1247"/>
      <c r="DM188" s="1247"/>
      <c r="DN188" s="1247"/>
      <c r="DO188" s="1247"/>
      <c r="DP188" s="1247"/>
      <c r="DQ188" s="1247"/>
      <c r="DR188" s="1247"/>
      <c r="DS188" s="1247"/>
      <c r="DT188" s="1247"/>
      <c r="DU188" s="1247"/>
      <c r="DV188" s="1247"/>
      <c r="DW188" s="1247"/>
      <c r="DX188" s="1247"/>
      <c r="DY188" s="1247"/>
      <c r="DZ188" s="1247"/>
      <c r="EA188" s="1247"/>
      <c r="EB188" s="1247"/>
      <c r="EC188" s="1247"/>
      <c r="ED188" s="1247"/>
      <c r="EE188" s="1247"/>
      <c r="EF188" s="1247"/>
      <c r="EG188" s="1247"/>
      <c r="EH188" s="1247"/>
      <c r="EI188" s="1247"/>
      <c r="EJ188" s="1247"/>
      <c r="EK188" s="1247"/>
      <c r="EL188" s="1247"/>
      <c r="EM188" s="1247"/>
      <c r="EN188" s="1247"/>
      <c r="EO188" s="1247"/>
      <c r="EP188" s="1247"/>
      <c r="EQ188" s="1247"/>
      <c r="ER188" s="1247"/>
      <c r="ES188" s="1247"/>
      <c r="ET188" s="1247"/>
      <c r="EU188" s="1247"/>
      <c r="EV188" s="1247"/>
      <c r="EW188" s="1247"/>
      <c r="EX188" s="1247"/>
      <c r="EY188" s="1247"/>
      <c r="EZ188" s="1247"/>
      <c r="FA188" s="1247"/>
      <c r="FB188" s="1247"/>
      <c r="FC188" s="1247"/>
      <c r="FD188" s="1247"/>
      <c r="FE188" s="1247"/>
      <c r="FF188" s="1247"/>
      <c r="FG188" s="1247"/>
      <c r="FJ188" s="1452">
        <f t="shared" si="45"/>
        <v>0</v>
      </c>
      <c r="FK188" s="1452">
        <f t="shared" si="46"/>
        <v>0</v>
      </c>
    </row>
    <row r="189" spans="1:167" x14ac:dyDescent="0.2">
      <c r="A189" s="436"/>
      <c r="B189" s="437"/>
      <c r="C189" s="439"/>
      <c r="D189" s="439"/>
      <c r="E189" s="437"/>
      <c r="F189" s="440"/>
      <c r="G189" s="440"/>
      <c r="H189" s="440"/>
      <c r="I189" s="440"/>
      <c r="J189" s="440"/>
      <c r="K189" s="440"/>
      <c r="L189" s="440"/>
      <c r="M189" s="440"/>
      <c r="N189" s="441"/>
      <c r="O189" s="441"/>
      <c r="P189" s="440"/>
      <c r="Q189" s="442"/>
      <c r="R189" s="443"/>
      <c r="S189" s="444"/>
      <c r="T189" s="886"/>
      <c r="U189" s="445"/>
      <c r="V189" s="445"/>
      <c r="W189" s="445"/>
      <c r="X189" s="165"/>
      <c r="Y189" s="445"/>
      <c r="Z189" s="1136"/>
      <c r="AA189" s="445"/>
      <c r="AB189" s="1131"/>
      <c r="AC189" s="445"/>
      <c r="AD189" s="1131"/>
      <c r="AE189" s="445"/>
      <c r="AF189" s="1131"/>
      <c r="AG189" s="445"/>
      <c r="AH189" s="1136"/>
      <c r="AI189" s="445"/>
      <c r="AJ189" s="1136"/>
      <c r="AK189" s="445"/>
      <c r="AL189" s="445"/>
      <c r="AM189" s="445"/>
      <c r="AN189" s="445"/>
      <c r="AO189" s="445"/>
      <c r="AP189" s="445"/>
      <c r="AQ189" s="445"/>
      <c r="AR189" s="445"/>
      <c r="AS189" s="445"/>
      <c r="AT189" s="165"/>
      <c r="AU189" s="1087"/>
      <c r="AV189" s="127"/>
      <c r="AW189" s="1134"/>
      <c r="AX189" s="1091"/>
      <c r="AY189" s="1131"/>
      <c r="AZ189" s="445"/>
      <c r="BA189" s="1131"/>
      <c r="BB189" s="445"/>
      <c r="BC189" s="445"/>
      <c r="BD189" s="445"/>
      <c r="BE189" s="445"/>
      <c r="BF189" s="445"/>
      <c r="BG189" s="445"/>
      <c r="BH189" s="437"/>
      <c r="BI189" s="445"/>
      <c r="BJ189" s="1084"/>
      <c r="BK189" s="483">
        <f t="shared" si="33"/>
        <v>0</v>
      </c>
      <c r="BL189" s="484">
        <f t="shared" si="34"/>
        <v>0</v>
      </c>
      <c r="BM189" s="485">
        <f t="shared" si="35"/>
        <v>0</v>
      </c>
      <c r="BN189" s="464"/>
      <c r="BO189" s="464"/>
      <c r="BP189" s="127"/>
      <c r="BQ189" s="1496">
        <f t="shared" si="36"/>
        <v>0</v>
      </c>
      <c r="BR189" s="1496">
        <f t="shared" si="37"/>
        <v>0</v>
      </c>
      <c r="BS189" s="280"/>
      <c r="BT189" s="281"/>
      <c r="BU189" s="281"/>
      <c r="BV189" s="446"/>
      <c r="BW189" s="1497">
        <f t="shared" si="38"/>
        <v>0</v>
      </c>
      <c r="BX189" s="1497">
        <f t="shared" si="39"/>
        <v>0</v>
      </c>
      <c r="BY189" s="1497">
        <f t="shared" si="40"/>
        <v>0</v>
      </c>
      <c r="BZ189" s="1497">
        <f t="shared" si="41"/>
        <v>0</v>
      </c>
      <c r="CA189" s="1497">
        <f t="shared" si="42"/>
        <v>0</v>
      </c>
      <c r="CB189" s="1497">
        <f t="shared" si="43"/>
        <v>0</v>
      </c>
      <c r="CD189" s="1450" t="str">
        <f t="shared" si="44"/>
        <v/>
      </c>
      <c r="CF189" s="1247"/>
      <c r="CG189" s="1247"/>
      <c r="CH189" s="1247"/>
      <c r="CI189" s="1247"/>
      <c r="CJ189" s="1247"/>
      <c r="CK189" s="1247"/>
      <c r="CL189" s="1247"/>
      <c r="CM189" s="1247"/>
      <c r="CN189" s="1247"/>
      <c r="CO189" s="1247"/>
      <c r="CP189" s="1247"/>
      <c r="CQ189" s="1247"/>
      <c r="CR189" s="1247"/>
      <c r="CS189" s="1247"/>
      <c r="CT189" s="1247"/>
      <c r="CU189" s="1247"/>
      <c r="CV189" s="1247"/>
      <c r="CW189" s="1247"/>
      <c r="CX189" s="1247"/>
      <c r="CY189" s="1247"/>
      <c r="CZ189" s="1247"/>
      <c r="DA189" s="1247"/>
      <c r="DB189" s="1247"/>
      <c r="DC189" s="1247"/>
      <c r="DD189" s="1247"/>
      <c r="DE189" s="1247"/>
      <c r="DF189" s="1247"/>
      <c r="DG189" s="1247"/>
      <c r="DH189" s="1247"/>
      <c r="DI189" s="1247"/>
      <c r="DJ189" s="1247"/>
      <c r="DK189" s="1247"/>
      <c r="DL189" s="1247"/>
      <c r="DM189" s="1247"/>
      <c r="DN189" s="1247"/>
      <c r="DO189" s="1247"/>
      <c r="DP189" s="1247"/>
      <c r="DQ189" s="1247"/>
      <c r="DR189" s="1247"/>
      <c r="DS189" s="1247"/>
      <c r="DT189" s="1247"/>
      <c r="DU189" s="1247"/>
      <c r="DV189" s="1247"/>
      <c r="DW189" s="1247"/>
      <c r="DX189" s="1247"/>
      <c r="DY189" s="1247"/>
      <c r="DZ189" s="1247"/>
      <c r="EA189" s="1247"/>
      <c r="EB189" s="1247"/>
      <c r="EC189" s="1247"/>
      <c r="ED189" s="1247"/>
      <c r="EE189" s="1247"/>
      <c r="EF189" s="1247"/>
      <c r="EG189" s="1247"/>
      <c r="EH189" s="1247"/>
      <c r="EI189" s="1247"/>
      <c r="EJ189" s="1247"/>
      <c r="EK189" s="1247"/>
      <c r="EL189" s="1247"/>
      <c r="EM189" s="1247"/>
      <c r="EN189" s="1247"/>
      <c r="EO189" s="1247"/>
      <c r="EP189" s="1247"/>
      <c r="EQ189" s="1247"/>
      <c r="ER189" s="1247"/>
      <c r="ES189" s="1247"/>
      <c r="ET189" s="1247"/>
      <c r="EU189" s="1247"/>
      <c r="EV189" s="1247"/>
      <c r="EW189" s="1247"/>
      <c r="EX189" s="1247"/>
      <c r="EY189" s="1247"/>
      <c r="EZ189" s="1247"/>
      <c r="FA189" s="1247"/>
      <c r="FB189" s="1247"/>
      <c r="FC189" s="1247"/>
      <c r="FD189" s="1247"/>
      <c r="FE189" s="1247"/>
      <c r="FF189" s="1247"/>
      <c r="FG189" s="1247"/>
      <c r="FJ189" s="1452">
        <f t="shared" si="45"/>
        <v>0</v>
      </c>
      <c r="FK189" s="1452">
        <f t="shared" si="46"/>
        <v>0</v>
      </c>
    </row>
    <row r="190" spans="1:167" x14ac:dyDescent="0.2">
      <c r="A190" s="436"/>
      <c r="B190" s="437"/>
      <c r="C190" s="439"/>
      <c r="D190" s="439"/>
      <c r="E190" s="437"/>
      <c r="F190" s="440"/>
      <c r="G190" s="440"/>
      <c r="H190" s="440"/>
      <c r="I190" s="440"/>
      <c r="J190" s="440"/>
      <c r="K190" s="440"/>
      <c r="L190" s="440"/>
      <c r="M190" s="440"/>
      <c r="N190" s="441"/>
      <c r="O190" s="441"/>
      <c r="P190" s="440"/>
      <c r="Q190" s="442"/>
      <c r="R190" s="443"/>
      <c r="S190" s="444"/>
      <c r="T190" s="886"/>
      <c r="U190" s="445"/>
      <c r="V190" s="445"/>
      <c r="W190" s="445"/>
      <c r="X190" s="165"/>
      <c r="Y190" s="445"/>
      <c r="Z190" s="1136"/>
      <c r="AA190" s="445"/>
      <c r="AB190" s="1131"/>
      <c r="AC190" s="445"/>
      <c r="AD190" s="1131"/>
      <c r="AE190" s="445"/>
      <c r="AF190" s="1131"/>
      <c r="AG190" s="445"/>
      <c r="AH190" s="1136"/>
      <c r="AI190" s="445"/>
      <c r="AJ190" s="1136"/>
      <c r="AK190" s="445"/>
      <c r="AL190" s="445"/>
      <c r="AM190" s="445"/>
      <c r="AN190" s="445"/>
      <c r="AO190" s="445"/>
      <c r="AP190" s="445"/>
      <c r="AQ190" s="445"/>
      <c r="AR190" s="445"/>
      <c r="AS190" s="445"/>
      <c r="AT190" s="165"/>
      <c r="AU190" s="1087"/>
      <c r="AV190" s="127"/>
      <c r="AW190" s="1134"/>
      <c r="AX190" s="1091"/>
      <c r="AY190" s="1131"/>
      <c r="AZ190" s="445"/>
      <c r="BA190" s="1131"/>
      <c r="BB190" s="445"/>
      <c r="BC190" s="445"/>
      <c r="BD190" s="445"/>
      <c r="BE190" s="445"/>
      <c r="BF190" s="445"/>
      <c r="BG190" s="445"/>
      <c r="BH190" s="437"/>
      <c r="BI190" s="445"/>
      <c r="BJ190" s="1084"/>
      <c r="BK190" s="483">
        <f t="shared" si="33"/>
        <v>0</v>
      </c>
      <c r="BL190" s="484">
        <f t="shared" si="34"/>
        <v>0</v>
      </c>
      <c r="BM190" s="485">
        <f t="shared" si="35"/>
        <v>0</v>
      </c>
      <c r="BN190" s="464"/>
      <c r="BO190" s="464"/>
      <c r="BP190" s="127"/>
      <c r="BQ190" s="1496">
        <f t="shared" si="36"/>
        <v>0</v>
      </c>
      <c r="BR190" s="1496">
        <f t="shared" si="37"/>
        <v>0</v>
      </c>
      <c r="BS190" s="280"/>
      <c r="BT190" s="281"/>
      <c r="BU190" s="281"/>
      <c r="BV190" s="446"/>
      <c r="BW190" s="1497">
        <f t="shared" si="38"/>
        <v>0</v>
      </c>
      <c r="BX190" s="1497">
        <f t="shared" si="39"/>
        <v>0</v>
      </c>
      <c r="BY190" s="1497">
        <f t="shared" si="40"/>
        <v>0</v>
      </c>
      <c r="BZ190" s="1497">
        <f t="shared" si="41"/>
        <v>0</v>
      </c>
      <c r="CA190" s="1497">
        <f t="shared" si="42"/>
        <v>0</v>
      </c>
      <c r="CB190" s="1497">
        <f t="shared" si="43"/>
        <v>0</v>
      </c>
      <c r="CD190" s="1450" t="str">
        <f t="shared" si="44"/>
        <v/>
      </c>
      <c r="CF190" s="1247"/>
      <c r="CG190" s="1247"/>
      <c r="CH190" s="1247"/>
      <c r="CI190" s="1247"/>
      <c r="CJ190" s="1247"/>
      <c r="CK190" s="1247"/>
      <c r="CL190" s="1247"/>
      <c r="CM190" s="1247"/>
      <c r="CN190" s="1247"/>
      <c r="CO190" s="1247"/>
      <c r="CP190" s="1247"/>
      <c r="CQ190" s="1247"/>
      <c r="CR190" s="1247"/>
      <c r="CS190" s="1247"/>
      <c r="CT190" s="1247"/>
      <c r="CU190" s="1247"/>
      <c r="CV190" s="1247"/>
      <c r="CW190" s="1247"/>
      <c r="CX190" s="1247"/>
      <c r="CY190" s="1247"/>
      <c r="CZ190" s="1247"/>
      <c r="DA190" s="1247"/>
      <c r="DB190" s="1247"/>
      <c r="DC190" s="1247"/>
      <c r="DD190" s="1247"/>
      <c r="DE190" s="1247"/>
      <c r="DF190" s="1247"/>
      <c r="DG190" s="1247"/>
      <c r="DH190" s="1247"/>
      <c r="DI190" s="1247"/>
      <c r="DJ190" s="1247"/>
      <c r="DK190" s="1247"/>
      <c r="DL190" s="1247"/>
      <c r="DM190" s="1247"/>
      <c r="DN190" s="1247"/>
      <c r="DO190" s="1247"/>
      <c r="DP190" s="1247"/>
      <c r="DQ190" s="1247"/>
      <c r="DR190" s="1247"/>
      <c r="DS190" s="1247"/>
      <c r="DT190" s="1247"/>
      <c r="DU190" s="1247"/>
      <c r="DV190" s="1247"/>
      <c r="DW190" s="1247"/>
      <c r="DX190" s="1247"/>
      <c r="DY190" s="1247"/>
      <c r="DZ190" s="1247"/>
      <c r="EA190" s="1247"/>
      <c r="EB190" s="1247"/>
      <c r="EC190" s="1247"/>
      <c r="ED190" s="1247"/>
      <c r="EE190" s="1247"/>
      <c r="EF190" s="1247"/>
      <c r="EG190" s="1247"/>
      <c r="EH190" s="1247"/>
      <c r="EI190" s="1247"/>
      <c r="EJ190" s="1247"/>
      <c r="EK190" s="1247"/>
      <c r="EL190" s="1247"/>
      <c r="EM190" s="1247"/>
      <c r="EN190" s="1247"/>
      <c r="EO190" s="1247"/>
      <c r="EP190" s="1247"/>
      <c r="EQ190" s="1247"/>
      <c r="ER190" s="1247"/>
      <c r="ES190" s="1247"/>
      <c r="ET190" s="1247"/>
      <c r="EU190" s="1247"/>
      <c r="EV190" s="1247"/>
      <c r="EW190" s="1247"/>
      <c r="EX190" s="1247"/>
      <c r="EY190" s="1247"/>
      <c r="EZ190" s="1247"/>
      <c r="FA190" s="1247"/>
      <c r="FB190" s="1247"/>
      <c r="FC190" s="1247"/>
      <c r="FD190" s="1247"/>
      <c r="FE190" s="1247"/>
      <c r="FF190" s="1247"/>
      <c r="FG190" s="1247"/>
      <c r="FJ190" s="1452">
        <f t="shared" si="45"/>
        <v>0</v>
      </c>
      <c r="FK190" s="1452">
        <f t="shared" si="46"/>
        <v>0</v>
      </c>
    </row>
    <row r="191" spans="1:167" x14ac:dyDescent="0.2">
      <c r="A191" s="436"/>
      <c r="B191" s="437"/>
      <c r="C191" s="439"/>
      <c r="D191" s="439"/>
      <c r="E191" s="437"/>
      <c r="F191" s="440"/>
      <c r="G191" s="440"/>
      <c r="H191" s="440"/>
      <c r="I191" s="440"/>
      <c r="J191" s="440"/>
      <c r="K191" s="440"/>
      <c r="L191" s="440"/>
      <c r="M191" s="440"/>
      <c r="N191" s="441"/>
      <c r="O191" s="441"/>
      <c r="P191" s="440"/>
      <c r="Q191" s="442"/>
      <c r="R191" s="443"/>
      <c r="S191" s="444"/>
      <c r="T191" s="886"/>
      <c r="U191" s="445"/>
      <c r="V191" s="445"/>
      <c r="W191" s="445"/>
      <c r="X191" s="165"/>
      <c r="Y191" s="445"/>
      <c r="Z191" s="1136"/>
      <c r="AA191" s="445"/>
      <c r="AB191" s="1131"/>
      <c r="AC191" s="445"/>
      <c r="AD191" s="1131"/>
      <c r="AE191" s="445"/>
      <c r="AF191" s="1131"/>
      <c r="AG191" s="445"/>
      <c r="AH191" s="1136"/>
      <c r="AI191" s="445"/>
      <c r="AJ191" s="1136"/>
      <c r="AK191" s="445"/>
      <c r="AL191" s="445"/>
      <c r="AM191" s="445"/>
      <c r="AN191" s="445"/>
      <c r="AO191" s="445"/>
      <c r="AP191" s="445"/>
      <c r="AQ191" s="445"/>
      <c r="AR191" s="445"/>
      <c r="AS191" s="445"/>
      <c r="AT191" s="165"/>
      <c r="AU191" s="1087"/>
      <c r="AV191" s="127"/>
      <c r="AW191" s="1134"/>
      <c r="AX191" s="1091"/>
      <c r="AY191" s="1131"/>
      <c r="AZ191" s="445"/>
      <c r="BA191" s="1131"/>
      <c r="BB191" s="445"/>
      <c r="BC191" s="445"/>
      <c r="BD191" s="445"/>
      <c r="BE191" s="445"/>
      <c r="BF191" s="445"/>
      <c r="BG191" s="445"/>
      <c r="BH191" s="437"/>
      <c r="BI191" s="445"/>
      <c r="BJ191" s="1084"/>
      <c r="BK191" s="483">
        <f t="shared" si="33"/>
        <v>0</v>
      </c>
      <c r="BL191" s="484">
        <f t="shared" si="34"/>
        <v>0</v>
      </c>
      <c r="BM191" s="485">
        <f t="shared" si="35"/>
        <v>0</v>
      </c>
      <c r="BN191" s="464"/>
      <c r="BO191" s="464"/>
      <c r="BP191" s="127"/>
      <c r="BQ191" s="1496">
        <f t="shared" si="36"/>
        <v>0</v>
      </c>
      <c r="BR191" s="1496">
        <f t="shared" si="37"/>
        <v>0</v>
      </c>
      <c r="BS191" s="280"/>
      <c r="BT191" s="281"/>
      <c r="BU191" s="281"/>
      <c r="BV191" s="446"/>
      <c r="BW191" s="1497">
        <f t="shared" si="38"/>
        <v>0</v>
      </c>
      <c r="BX191" s="1497">
        <f t="shared" si="39"/>
        <v>0</v>
      </c>
      <c r="BY191" s="1497">
        <f t="shared" si="40"/>
        <v>0</v>
      </c>
      <c r="BZ191" s="1497">
        <f t="shared" si="41"/>
        <v>0</v>
      </c>
      <c r="CA191" s="1497">
        <f t="shared" si="42"/>
        <v>0</v>
      </c>
      <c r="CB191" s="1497">
        <f t="shared" si="43"/>
        <v>0</v>
      </c>
      <c r="CD191" s="1450" t="str">
        <f t="shared" si="44"/>
        <v/>
      </c>
      <c r="CF191" s="1247"/>
      <c r="CG191" s="1247"/>
      <c r="CH191" s="1247"/>
      <c r="CI191" s="1247"/>
      <c r="CJ191" s="1247"/>
      <c r="CK191" s="1247"/>
      <c r="CL191" s="1247"/>
      <c r="CM191" s="1247"/>
      <c r="CN191" s="1247"/>
      <c r="CO191" s="1247"/>
      <c r="CP191" s="1247"/>
      <c r="CQ191" s="1247"/>
      <c r="CR191" s="1247"/>
      <c r="CS191" s="1247"/>
      <c r="CT191" s="1247"/>
      <c r="CU191" s="1247"/>
      <c r="CV191" s="1247"/>
      <c r="CW191" s="1247"/>
      <c r="CX191" s="1247"/>
      <c r="CY191" s="1247"/>
      <c r="CZ191" s="1247"/>
      <c r="DA191" s="1247"/>
      <c r="DB191" s="1247"/>
      <c r="DC191" s="1247"/>
      <c r="DD191" s="1247"/>
      <c r="DE191" s="1247"/>
      <c r="DF191" s="1247"/>
      <c r="DG191" s="1247"/>
      <c r="DH191" s="1247"/>
      <c r="DI191" s="1247"/>
      <c r="DJ191" s="1247"/>
      <c r="DK191" s="1247"/>
      <c r="DL191" s="1247"/>
      <c r="DM191" s="1247"/>
      <c r="DN191" s="1247"/>
      <c r="DO191" s="1247"/>
      <c r="DP191" s="1247"/>
      <c r="DQ191" s="1247"/>
      <c r="DR191" s="1247"/>
      <c r="DS191" s="1247"/>
      <c r="DT191" s="1247"/>
      <c r="DU191" s="1247"/>
      <c r="DV191" s="1247"/>
      <c r="DW191" s="1247"/>
      <c r="DX191" s="1247"/>
      <c r="DY191" s="1247"/>
      <c r="DZ191" s="1247"/>
      <c r="EA191" s="1247"/>
      <c r="EB191" s="1247"/>
      <c r="EC191" s="1247"/>
      <c r="ED191" s="1247"/>
      <c r="EE191" s="1247"/>
      <c r="EF191" s="1247"/>
      <c r="EG191" s="1247"/>
      <c r="EH191" s="1247"/>
      <c r="EI191" s="1247"/>
      <c r="EJ191" s="1247"/>
      <c r="EK191" s="1247"/>
      <c r="EL191" s="1247"/>
      <c r="EM191" s="1247"/>
      <c r="EN191" s="1247"/>
      <c r="EO191" s="1247"/>
      <c r="EP191" s="1247"/>
      <c r="EQ191" s="1247"/>
      <c r="ER191" s="1247"/>
      <c r="ES191" s="1247"/>
      <c r="ET191" s="1247"/>
      <c r="EU191" s="1247"/>
      <c r="EV191" s="1247"/>
      <c r="EW191" s="1247"/>
      <c r="EX191" s="1247"/>
      <c r="EY191" s="1247"/>
      <c r="EZ191" s="1247"/>
      <c r="FA191" s="1247"/>
      <c r="FB191" s="1247"/>
      <c r="FC191" s="1247"/>
      <c r="FD191" s="1247"/>
      <c r="FE191" s="1247"/>
      <c r="FF191" s="1247"/>
      <c r="FG191" s="1247"/>
      <c r="FJ191" s="1452">
        <f t="shared" si="45"/>
        <v>0</v>
      </c>
      <c r="FK191" s="1452">
        <f t="shared" si="46"/>
        <v>0</v>
      </c>
    </row>
    <row r="192" spans="1:167" x14ac:dyDescent="0.2">
      <c r="A192" s="436"/>
      <c r="B192" s="437"/>
      <c r="C192" s="439"/>
      <c r="D192" s="439"/>
      <c r="E192" s="437"/>
      <c r="F192" s="440"/>
      <c r="G192" s="440"/>
      <c r="H192" s="440"/>
      <c r="I192" s="440"/>
      <c r="J192" s="440"/>
      <c r="K192" s="440"/>
      <c r="L192" s="440"/>
      <c r="M192" s="440"/>
      <c r="N192" s="441"/>
      <c r="O192" s="441"/>
      <c r="P192" s="440"/>
      <c r="Q192" s="442"/>
      <c r="R192" s="443"/>
      <c r="S192" s="444"/>
      <c r="T192" s="886"/>
      <c r="U192" s="445"/>
      <c r="V192" s="445"/>
      <c r="W192" s="445"/>
      <c r="X192" s="165"/>
      <c r="Y192" s="445"/>
      <c r="Z192" s="1136"/>
      <c r="AA192" s="445"/>
      <c r="AB192" s="1131"/>
      <c r="AC192" s="445"/>
      <c r="AD192" s="1131"/>
      <c r="AE192" s="445"/>
      <c r="AF192" s="1131"/>
      <c r="AG192" s="445"/>
      <c r="AH192" s="1136"/>
      <c r="AI192" s="445"/>
      <c r="AJ192" s="1136"/>
      <c r="AK192" s="445"/>
      <c r="AL192" s="445"/>
      <c r="AM192" s="445"/>
      <c r="AN192" s="445"/>
      <c r="AO192" s="445"/>
      <c r="AP192" s="445"/>
      <c r="AQ192" s="445"/>
      <c r="AR192" s="445"/>
      <c r="AS192" s="445"/>
      <c r="AT192" s="165"/>
      <c r="AU192" s="1087"/>
      <c r="AV192" s="127"/>
      <c r="AW192" s="1134"/>
      <c r="AX192" s="1091"/>
      <c r="AY192" s="1131"/>
      <c r="AZ192" s="445"/>
      <c r="BA192" s="1131"/>
      <c r="BB192" s="445"/>
      <c r="BC192" s="445"/>
      <c r="BD192" s="445"/>
      <c r="BE192" s="445"/>
      <c r="BF192" s="445"/>
      <c r="BG192" s="445"/>
      <c r="BH192" s="437"/>
      <c r="BI192" s="445"/>
      <c r="BJ192" s="1084"/>
      <c r="BK192" s="483">
        <f t="shared" si="33"/>
        <v>0</v>
      </c>
      <c r="BL192" s="484">
        <f t="shared" si="34"/>
        <v>0</v>
      </c>
      <c r="BM192" s="485">
        <f t="shared" si="35"/>
        <v>0</v>
      </c>
      <c r="BN192" s="464"/>
      <c r="BO192" s="464"/>
      <c r="BP192" s="127"/>
      <c r="BQ192" s="1496">
        <f t="shared" si="36"/>
        <v>0</v>
      </c>
      <c r="BR192" s="1496">
        <f t="shared" si="37"/>
        <v>0</v>
      </c>
      <c r="BS192" s="280"/>
      <c r="BT192" s="281"/>
      <c r="BU192" s="281"/>
      <c r="BV192" s="446"/>
      <c r="BW192" s="1497">
        <f t="shared" si="38"/>
        <v>0</v>
      </c>
      <c r="BX192" s="1497">
        <f t="shared" si="39"/>
        <v>0</v>
      </c>
      <c r="BY192" s="1497">
        <f t="shared" si="40"/>
        <v>0</v>
      </c>
      <c r="BZ192" s="1497">
        <f t="shared" si="41"/>
        <v>0</v>
      </c>
      <c r="CA192" s="1497">
        <f t="shared" si="42"/>
        <v>0</v>
      </c>
      <c r="CB192" s="1497">
        <f t="shared" si="43"/>
        <v>0</v>
      </c>
      <c r="CD192" s="1450" t="str">
        <f t="shared" si="44"/>
        <v/>
      </c>
      <c r="CF192" s="1247"/>
      <c r="CG192" s="1247"/>
      <c r="CH192" s="1247"/>
      <c r="CI192" s="1247"/>
      <c r="CJ192" s="1247"/>
      <c r="CK192" s="1247"/>
      <c r="CL192" s="1247"/>
      <c r="CM192" s="1247"/>
      <c r="CN192" s="1247"/>
      <c r="CO192" s="1247"/>
      <c r="CP192" s="1247"/>
      <c r="CQ192" s="1247"/>
      <c r="CR192" s="1247"/>
      <c r="CS192" s="1247"/>
      <c r="CT192" s="1247"/>
      <c r="CU192" s="1247"/>
      <c r="CV192" s="1247"/>
      <c r="CW192" s="1247"/>
      <c r="CX192" s="1247"/>
      <c r="CY192" s="1247"/>
      <c r="CZ192" s="1247"/>
      <c r="DA192" s="1247"/>
      <c r="DB192" s="1247"/>
      <c r="DC192" s="1247"/>
      <c r="DD192" s="1247"/>
      <c r="DE192" s="1247"/>
      <c r="DF192" s="1247"/>
      <c r="DG192" s="1247"/>
      <c r="DH192" s="1247"/>
      <c r="DI192" s="1247"/>
      <c r="DJ192" s="1247"/>
      <c r="DK192" s="1247"/>
      <c r="DL192" s="1247"/>
      <c r="DM192" s="1247"/>
      <c r="DN192" s="1247"/>
      <c r="DO192" s="1247"/>
      <c r="DP192" s="1247"/>
      <c r="DQ192" s="1247"/>
      <c r="DR192" s="1247"/>
      <c r="DS192" s="1247"/>
      <c r="DT192" s="1247"/>
      <c r="DU192" s="1247"/>
      <c r="DV192" s="1247"/>
      <c r="DW192" s="1247"/>
      <c r="DX192" s="1247"/>
      <c r="DY192" s="1247"/>
      <c r="DZ192" s="1247"/>
      <c r="EA192" s="1247"/>
      <c r="EB192" s="1247"/>
      <c r="EC192" s="1247"/>
      <c r="ED192" s="1247"/>
      <c r="EE192" s="1247"/>
      <c r="EF192" s="1247"/>
      <c r="EG192" s="1247"/>
      <c r="EH192" s="1247"/>
      <c r="EI192" s="1247"/>
      <c r="EJ192" s="1247"/>
      <c r="EK192" s="1247"/>
      <c r="EL192" s="1247"/>
      <c r="EM192" s="1247"/>
      <c r="EN192" s="1247"/>
      <c r="EO192" s="1247"/>
      <c r="EP192" s="1247"/>
      <c r="EQ192" s="1247"/>
      <c r="ER192" s="1247"/>
      <c r="ES192" s="1247"/>
      <c r="ET192" s="1247"/>
      <c r="EU192" s="1247"/>
      <c r="EV192" s="1247"/>
      <c r="EW192" s="1247"/>
      <c r="EX192" s="1247"/>
      <c r="EY192" s="1247"/>
      <c r="EZ192" s="1247"/>
      <c r="FA192" s="1247"/>
      <c r="FB192" s="1247"/>
      <c r="FC192" s="1247"/>
      <c r="FD192" s="1247"/>
      <c r="FE192" s="1247"/>
      <c r="FF192" s="1247"/>
      <c r="FG192" s="1247"/>
      <c r="FJ192" s="1452">
        <f t="shared" si="45"/>
        <v>0</v>
      </c>
      <c r="FK192" s="1452">
        <f t="shared" si="46"/>
        <v>0</v>
      </c>
    </row>
    <row r="193" spans="1:167" x14ac:dyDescent="0.2">
      <c r="A193" s="436"/>
      <c r="B193" s="437"/>
      <c r="C193" s="439"/>
      <c r="D193" s="439"/>
      <c r="E193" s="437"/>
      <c r="F193" s="440"/>
      <c r="G193" s="440"/>
      <c r="H193" s="440"/>
      <c r="I193" s="440"/>
      <c r="J193" s="440"/>
      <c r="K193" s="440"/>
      <c r="L193" s="440"/>
      <c r="M193" s="440"/>
      <c r="N193" s="441"/>
      <c r="O193" s="441"/>
      <c r="P193" s="440"/>
      <c r="Q193" s="442"/>
      <c r="R193" s="443"/>
      <c r="S193" s="444"/>
      <c r="T193" s="886"/>
      <c r="U193" s="445"/>
      <c r="V193" s="445"/>
      <c r="W193" s="445"/>
      <c r="X193" s="165"/>
      <c r="Y193" s="445"/>
      <c r="Z193" s="1136"/>
      <c r="AA193" s="445"/>
      <c r="AB193" s="1131"/>
      <c r="AC193" s="445"/>
      <c r="AD193" s="1131"/>
      <c r="AE193" s="445"/>
      <c r="AF193" s="1131"/>
      <c r="AG193" s="445"/>
      <c r="AH193" s="1136"/>
      <c r="AI193" s="445"/>
      <c r="AJ193" s="1136"/>
      <c r="AK193" s="445"/>
      <c r="AL193" s="445"/>
      <c r="AM193" s="445"/>
      <c r="AN193" s="445"/>
      <c r="AO193" s="445"/>
      <c r="AP193" s="445"/>
      <c r="AQ193" s="445"/>
      <c r="AR193" s="445"/>
      <c r="AS193" s="445"/>
      <c r="AT193" s="165"/>
      <c r="AU193" s="1087"/>
      <c r="AV193" s="127"/>
      <c r="AW193" s="1134"/>
      <c r="AX193" s="1091"/>
      <c r="AY193" s="1131"/>
      <c r="AZ193" s="445"/>
      <c r="BA193" s="1131"/>
      <c r="BB193" s="445"/>
      <c r="BC193" s="445"/>
      <c r="BD193" s="445"/>
      <c r="BE193" s="445"/>
      <c r="BF193" s="445"/>
      <c r="BG193" s="445"/>
      <c r="BH193" s="437"/>
      <c r="BI193" s="445"/>
      <c r="BJ193" s="1084"/>
      <c r="BK193" s="483">
        <f t="shared" si="33"/>
        <v>0</v>
      </c>
      <c r="BL193" s="484">
        <f t="shared" si="34"/>
        <v>0</v>
      </c>
      <c r="BM193" s="485">
        <f t="shared" si="35"/>
        <v>0</v>
      </c>
      <c r="BN193" s="464"/>
      <c r="BO193" s="464"/>
      <c r="BP193" s="127"/>
      <c r="BQ193" s="1496">
        <f t="shared" si="36"/>
        <v>0</v>
      </c>
      <c r="BR193" s="1496">
        <f t="shared" si="37"/>
        <v>0</v>
      </c>
      <c r="BS193" s="280"/>
      <c r="BT193" s="281"/>
      <c r="BU193" s="281"/>
      <c r="BV193" s="446"/>
      <c r="BW193" s="1497">
        <f t="shared" si="38"/>
        <v>0</v>
      </c>
      <c r="BX193" s="1497">
        <f t="shared" si="39"/>
        <v>0</v>
      </c>
      <c r="BY193" s="1497">
        <f t="shared" si="40"/>
        <v>0</v>
      </c>
      <c r="BZ193" s="1497">
        <f t="shared" si="41"/>
        <v>0</v>
      </c>
      <c r="CA193" s="1497">
        <f t="shared" si="42"/>
        <v>0</v>
      </c>
      <c r="CB193" s="1497">
        <f t="shared" si="43"/>
        <v>0</v>
      </c>
      <c r="CD193" s="1450" t="str">
        <f t="shared" si="44"/>
        <v/>
      </c>
      <c r="CF193" s="1247"/>
      <c r="CG193" s="1247"/>
      <c r="CH193" s="1247"/>
      <c r="CI193" s="1247"/>
      <c r="CJ193" s="1247"/>
      <c r="CK193" s="1247"/>
      <c r="CL193" s="1247"/>
      <c r="CM193" s="1247"/>
      <c r="CN193" s="1247"/>
      <c r="CO193" s="1247"/>
      <c r="CP193" s="1247"/>
      <c r="CQ193" s="1247"/>
      <c r="CR193" s="1247"/>
      <c r="CS193" s="1247"/>
      <c r="CT193" s="1247"/>
      <c r="CU193" s="1247"/>
      <c r="CV193" s="1247"/>
      <c r="CW193" s="1247"/>
      <c r="CX193" s="1247"/>
      <c r="CY193" s="1247"/>
      <c r="CZ193" s="1247"/>
      <c r="DA193" s="1247"/>
      <c r="DB193" s="1247"/>
      <c r="DC193" s="1247"/>
      <c r="DD193" s="1247"/>
      <c r="DE193" s="1247"/>
      <c r="DF193" s="1247"/>
      <c r="DG193" s="1247"/>
      <c r="DH193" s="1247"/>
      <c r="DI193" s="1247"/>
      <c r="DJ193" s="1247"/>
      <c r="DK193" s="1247"/>
      <c r="DL193" s="1247"/>
      <c r="DM193" s="1247"/>
      <c r="DN193" s="1247"/>
      <c r="DO193" s="1247"/>
      <c r="DP193" s="1247"/>
      <c r="DQ193" s="1247"/>
      <c r="DR193" s="1247"/>
      <c r="DS193" s="1247"/>
      <c r="DT193" s="1247"/>
      <c r="DU193" s="1247"/>
      <c r="DV193" s="1247"/>
      <c r="DW193" s="1247"/>
      <c r="DX193" s="1247"/>
      <c r="DY193" s="1247"/>
      <c r="DZ193" s="1247"/>
      <c r="EA193" s="1247"/>
      <c r="EB193" s="1247"/>
      <c r="EC193" s="1247"/>
      <c r="ED193" s="1247"/>
      <c r="EE193" s="1247"/>
      <c r="EF193" s="1247"/>
      <c r="EG193" s="1247"/>
      <c r="EH193" s="1247"/>
      <c r="EI193" s="1247"/>
      <c r="EJ193" s="1247"/>
      <c r="EK193" s="1247"/>
      <c r="EL193" s="1247"/>
      <c r="EM193" s="1247"/>
      <c r="EN193" s="1247"/>
      <c r="EO193" s="1247"/>
      <c r="EP193" s="1247"/>
      <c r="EQ193" s="1247"/>
      <c r="ER193" s="1247"/>
      <c r="ES193" s="1247"/>
      <c r="ET193" s="1247"/>
      <c r="EU193" s="1247"/>
      <c r="EV193" s="1247"/>
      <c r="EW193" s="1247"/>
      <c r="EX193" s="1247"/>
      <c r="EY193" s="1247"/>
      <c r="EZ193" s="1247"/>
      <c r="FA193" s="1247"/>
      <c r="FB193" s="1247"/>
      <c r="FC193" s="1247"/>
      <c r="FD193" s="1247"/>
      <c r="FE193" s="1247"/>
      <c r="FF193" s="1247"/>
      <c r="FG193" s="1247"/>
      <c r="FJ193" s="1452">
        <f t="shared" si="45"/>
        <v>0</v>
      </c>
      <c r="FK193" s="1452">
        <f t="shared" si="46"/>
        <v>0</v>
      </c>
    </row>
    <row r="194" spans="1:167" x14ac:dyDescent="0.2">
      <c r="A194" s="436"/>
      <c r="B194" s="437"/>
      <c r="C194" s="439"/>
      <c r="D194" s="439"/>
      <c r="E194" s="437"/>
      <c r="F194" s="440"/>
      <c r="G194" s="440"/>
      <c r="H194" s="440"/>
      <c r="I194" s="440"/>
      <c r="J194" s="440"/>
      <c r="K194" s="440"/>
      <c r="L194" s="440"/>
      <c r="M194" s="440"/>
      <c r="N194" s="441"/>
      <c r="O194" s="441"/>
      <c r="P194" s="440"/>
      <c r="Q194" s="442"/>
      <c r="R194" s="443"/>
      <c r="S194" s="444"/>
      <c r="T194" s="886"/>
      <c r="U194" s="445"/>
      <c r="V194" s="445"/>
      <c r="W194" s="445"/>
      <c r="X194" s="165"/>
      <c r="Y194" s="445"/>
      <c r="Z194" s="1136"/>
      <c r="AA194" s="445"/>
      <c r="AB194" s="1131"/>
      <c r="AC194" s="445"/>
      <c r="AD194" s="1131"/>
      <c r="AE194" s="445"/>
      <c r="AF194" s="1131"/>
      <c r="AG194" s="445"/>
      <c r="AH194" s="1136"/>
      <c r="AI194" s="445"/>
      <c r="AJ194" s="1136"/>
      <c r="AK194" s="445"/>
      <c r="AL194" s="445"/>
      <c r="AM194" s="445"/>
      <c r="AN194" s="445"/>
      <c r="AO194" s="445"/>
      <c r="AP194" s="445"/>
      <c r="AQ194" s="445"/>
      <c r="AR194" s="445"/>
      <c r="AS194" s="445"/>
      <c r="AT194" s="165"/>
      <c r="AU194" s="1087"/>
      <c r="AV194" s="127"/>
      <c r="AW194" s="1134"/>
      <c r="AX194" s="1091"/>
      <c r="AY194" s="1131"/>
      <c r="AZ194" s="445"/>
      <c r="BA194" s="1131"/>
      <c r="BB194" s="445"/>
      <c r="BC194" s="445"/>
      <c r="BD194" s="445"/>
      <c r="BE194" s="445"/>
      <c r="BF194" s="445"/>
      <c r="BG194" s="445"/>
      <c r="BH194" s="437"/>
      <c r="BI194" s="445"/>
      <c r="BJ194" s="1084"/>
      <c r="BK194" s="483">
        <f t="shared" si="33"/>
        <v>0</v>
      </c>
      <c r="BL194" s="484">
        <f t="shared" si="34"/>
        <v>0</v>
      </c>
      <c r="BM194" s="485">
        <f t="shared" si="35"/>
        <v>0</v>
      </c>
      <c r="BN194" s="464"/>
      <c r="BO194" s="464"/>
      <c r="BP194" s="127"/>
      <c r="BQ194" s="1496">
        <f t="shared" si="36"/>
        <v>0</v>
      </c>
      <c r="BR194" s="1496">
        <f t="shared" si="37"/>
        <v>0</v>
      </c>
      <c r="BS194" s="280"/>
      <c r="BT194" s="281"/>
      <c r="BU194" s="281"/>
      <c r="BV194" s="446"/>
      <c r="BW194" s="1497">
        <f t="shared" si="38"/>
        <v>0</v>
      </c>
      <c r="BX194" s="1497">
        <f t="shared" si="39"/>
        <v>0</v>
      </c>
      <c r="BY194" s="1497">
        <f t="shared" si="40"/>
        <v>0</v>
      </c>
      <c r="BZ194" s="1497">
        <f t="shared" si="41"/>
        <v>0</v>
      </c>
      <c r="CA194" s="1497">
        <f t="shared" si="42"/>
        <v>0</v>
      </c>
      <c r="CB194" s="1497">
        <f t="shared" si="43"/>
        <v>0</v>
      </c>
      <c r="CD194" s="1450" t="str">
        <f t="shared" si="44"/>
        <v/>
      </c>
      <c r="CF194" s="1247"/>
      <c r="CG194" s="1247"/>
      <c r="CH194" s="1247"/>
      <c r="CI194" s="1247"/>
      <c r="CJ194" s="1247"/>
      <c r="CK194" s="1247"/>
      <c r="CL194" s="1247"/>
      <c r="CM194" s="1247"/>
      <c r="CN194" s="1247"/>
      <c r="CO194" s="1247"/>
      <c r="CP194" s="1247"/>
      <c r="CQ194" s="1247"/>
      <c r="CR194" s="1247"/>
      <c r="CS194" s="1247"/>
      <c r="CT194" s="1247"/>
      <c r="CU194" s="1247"/>
      <c r="CV194" s="1247"/>
      <c r="CW194" s="1247"/>
      <c r="CX194" s="1247"/>
      <c r="CY194" s="1247"/>
      <c r="CZ194" s="1247"/>
      <c r="DA194" s="1247"/>
      <c r="DB194" s="1247"/>
      <c r="DC194" s="1247"/>
      <c r="DD194" s="1247"/>
      <c r="DE194" s="1247"/>
      <c r="DF194" s="1247"/>
      <c r="DG194" s="1247"/>
      <c r="DH194" s="1247"/>
      <c r="DI194" s="1247"/>
      <c r="DJ194" s="1247"/>
      <c r="DK194" s="1247"/>
      <c r="DL194" s="1247"/>
      <c r="DM194" s="1247"/>
      <c r="DN194" s="1247"/>
      <c r="DO194" s="1247"/>
      <c r="DP194" s="1247"/>
      <c r="DQ194" s="1247"/>
      <c r="DR194" s="1247"/>
      <c r="DS194" s="1247"/>
      <c r="DT194" s="1247"/>
      <c r="DU194" s="1247"/>
      <c r="DV194" s="1247"/>
      <c r="DW194" s="1247"/>
      <c r="DX194" s="1247"/>
      <c r="DY194" s="1247"/>
      <c r="DZ194" s="1247"/>
      <c r="EA194" s="1247"/>
      <c r="EB194" s="1247"/>
      <c r="EC194" s="1247"/>
      <c r="ED194" s="1247"/>
      <c r="EE194" s="1247"/>
      <c r="EF194" s="1247"/>
      <c r="EG194" s="1247"/>
      <c r="EH194" s="1247"/>
      <c r="EI194" s="1247"/>
      <c r="EJ194" s="1247"/>
      <c r="EK194" s="1247"/>
      <c r="EL194" s="1247"/>
      <c r="EM194" s="1247"/>
      <c r="EN194" s="1247"/>
      <c r="EO194" s="1247"/>
      <c r="EP194" s="1247"/>
      <c r="EQ194" s="1247"/>
      <c r="ER194" s="1247"/>
      <c r="ES194" s="1247"/>
      <c r="ET194" s="1247"/>
      <c r="EU194" s="1247"/>
      <c r="EV194" s="1247"/>
      <c r="EW194" s="1247"/>
      <c r="EX194" s="1247"/>
      <c r="EY194" s="1247"/>
      <c r="EZ194" s="1247"/>
      <c r="FA194" s="1247"/>
      <c r="FB194" s="1247"/>
      <c r="FC194" s="1247"/>
      <c r="FD194" s="1247"/>
      <c r="FE194" s="1247"/>
      <c r="FF194" s="1247"/>
      <c r="FG194" s="1247"/>
      <c r="FJ194" s="1452">
        <f t="shared" si="45"/>
        <v>0</v>
      </c>
      <c r="FK194" s="1452">
        <f t="shared" si="46"/>
        <v>0</v>
      </c>
    </row>
    <row r="195" spans="1:167" x14ac:dyDescent="0.2">
      <c r="A195" s="436"/>
      <c r="B195" s="437"/>
      <c r="C195" s="439"/>
      <c r="D195" s="439"/>
      <c r="E195" s="437"/>
      <c r="F195" s="440"/>
      <c r="G195" s="440"/>
      <c r="H195" s="440"/>
      <c r="I195" s="440"/>
      <c r="J195" s="440"/>
      <c r="K195" s="440"/>
      <c r="L195" s="440"/>
      <c r="M195" s="440"/>
      <c r="N195" s="441"/>
      <c r="O195" s="441"/>
      <c r="P195" s="440"/>
      <c r="Q195" s="442"/>
      <c r="R195" s="443"/>
      <c r="S195" s="444"/>
      <c r="T195" s="886"/>
      <c r="U195" s="445"/>
      <c r="V195" s="445"/>
      <c r="W195" s="445"/>
      <c r="X195" s="165"/>
      <c r="Y195" s="445"/>
      <c r="Z195" s="1136"/>
      <c r="AA195" s="445"/>
      <c r="AB195" s="1131"/>
      <c r="AC195" s="445"/>
      <c r="AD195" s="1131"/>
      <c r="AE195" s="445"/>
      <c r="AF195" s="1131"/>
      <c r="AG195" s="445"/>
      <c r="AH195" s="1136"/>
      <c r="AI195" s="445"/>
      <c r="AJ195" s="1136"/>
      <c r="AK195" s="445"/>
      <c r="AL195" s="445"/>
      <c r="AM195" s="445"/>
      <c r="AN195" s="445"/>
      <c r="AO195" s="445"/>
      <c r="AP195" s="445"/>
      <c r="AQ195" s="445"/>
      <c r="AR195" s="445"/>
      <c r="AS195" s="445"/>
      <c r="AT195" s="165"/>
      <c r="AU195" s="1087"/>
      <c r="AV195" s="127"/>
      <c r="AW195" s="1134"/>
      <c r="AX195" s="1091"/>
      <c r="AY195" s="1131"/>
      <c r="AZ195" s="445"/>
      <c r="BA195" s="1131"/>
      <c r="BB195" s="445"/>
      <c r="BC195" s="445"/>
      <c r="BD195" s="445"/>
      <c r="BE195" s="445"/>
      <c r="BF195" s="445"/>
      <c r="BG195" s="445"/>
      <c r="BH195" s="437"/>
      <c r="BI195" s="445"/>
      <c r="BJ195" s="1084"/>
      <c r="BK195" s="483">
        <f t="shared" si="33"/>
        <v>0</v>
      </c>
      <c r="BL195" s="484">
        <f t="shared" si="34"/>
        <v>0</v>
      </c>
      <c r="BM195" s="485">
        <f t="shared" si="35"/>
        <v>0</v>
      </c>
      <c r="BN195" s="464"/>
      <c r="BO195" s="464"/>
      <c r="BP195" s="127"/>
      <c r="BQ195" s="1496">
        <f t="shared" si="36"/>
        <v>0</v>
      </c>
      <c r="BR195" s="1496">
        <f t="shared" si="37"/>
        <v>0</v>
      </c>
      <c r="BS195" s="280"/>
      <c r="BT195" s="281"/>
      <c r="BU195" s="281"/>
      <c r="BV195" s="446"/>
      <c r="BW195" s="1497">
        <f t="shared" si="38"/>
        <v>0</v>
      </c>
      <c r="BX195" s="1497">
        <f t="shared" si="39"/>
        <v>0</v>
      </c>
      <c r="BY195" s="1497">
        <f t="shared" si="40"/>
        <v>0</v>
      </c>
      <c r="BZ195" s="1497">
        <f t="shared" si="41"/>
        <v>0</v>
      </c>
      <c r="CA195" s="1497">
        <f t="shared" si="42"/>
        <v>0</v>
      </c>
      <c r="CB195" s="1497">
        <f t="shared" si="43"/>
        <v>0</v>
      </c>
      <c r="CD195" s="1450" t="str">
        <f t="shared" si="44"/>
        <v/>
      </c>
      <c r="CF195" s="1247"/>
      <c r="CG195" s="1247"/>
      <c r="CH195" s="1247"/>
      <c r="CI195" s="1247"/>
      <c r="CJ195" s="1247"/>
      <c r="CK195" s="1247"/>
      <c r="CL195" s="1247"/>
      <c r="CM195" s="1247"/>
      <c r="CN195" s="1247"/>
      <c r="CO195" s="1247"/>
      <c r="CP195" s="1247"/>
      <c r="CQ195" s="1247"/>
      <c r="CR195" s="1247"/>
      <c r="CS195" s="1247"/>
      <c r="CT195" s="1247"/>
      <c r="CU195" s="1247"/>
      <c r="CV195" s="1247"/>
      <c r="CW195" s="1247"/>
      <c r="CX195" s="1247"/>
      <c r="CY195" s="1247"/>
      <c r="CZ195" s="1247"/>
      <c r="DA195" s="1247"/>
      <c r="DB195" s="1247"/>
      <c r="DC195" s="1247"/>
      <c r="DD195" s="1247"/>
      <c r="DE195" s="1247"/>
      <c r="DF195" s="1247"/>
      <c r="DG195" s="1247"/>
      <c r="DH195" s="1247"/>
      <c r="DI195" s="1247"/>
      <c r="DJ195" s="1247"/>
      <c r="DK195" s="1247"/>
      <c r="DL195" s="1247"/>
      <c r="DM195" s="1247"/>
      <c r="DN195" s="1247"/>
      <c r="DO195" s="1247"/>
      <c r="DP195" s="1247"/>
      <c r="DQ195" s="1247"/>
      <c r="DR195" s="1247"/>
      <c r="DS195" s="1247"/>
      <c r="DT195" s="1247"/>
      <c r="DU195" s="1247"/>
      <c r="DV195" s="1247"/>
      <c r="DW195" s="1247"/>
      <c r="DX195" s="1247"/>
      <c r="DY195" s="1247"/>
      <c r="DZ195" s="1247"/>
      <c r="EA195" s="1247"/>
      <c r="EB195" s="1247"/>
      <c r="EC195" s="1247"/>
      <c r="ED195" s="1247"/>
      <c r="EE195" s="1247"/>
      <c r="EF195" s="1247"/>
      <c r="EG195" s="1247"/>
      <c r="EH195" s="1247"/>
      <c r="EI195" s="1247"/>
      <c r="EJ195" s="1247"/>
      <c r="EK195" s="1247"/>
      <c r="EL195" s="1247"/>
      <c r="EM195" s="1247"/>
      <c r="EN195" s="1247"/>
      <c r="EO195" s="1247"/>
      <c r="EP195" s="1247"/>
      <c r="EQ195" s="1247"/>
      <c r="ER195" s="1247"/>
      <c r="ES195" s="1247"/>
      <c r="ET195" s="1247"/>
      <c r="EU195" s="1247"/>
      <c r="EV195" s="1247"/>
      <c r="EW195" s="1247"/>
      <c r="EX195" s="1247"/>
      <c r="EY195" s="1247"/>
      <c r="EZ195" s="1247"/>
      <c r="FA195" s="1247"/>
      <c r="FB195" s="1247"/>
      <c r="FC195" s="1247"/>
      <c r="FD195" s="1247"/>
      <c r="FE195" s="1247"/>
      <c r="FF195" s="1247"/>
      <c r="FG195" s="1247"/>
      <c r="FJ195" s="1452">
        <f t="shared" si="45"/>
        <v>0</v>
      </c>
      <c r="FK195" s="1452">
        <f t="shared" si="46"/>
        <v>0</v>
      </c>
    </row>
    <row r="196" spans="1:167" x14ac:dyDescent="0.2">
      <c r="A196" s="436"/>
      <c r="B196" s="437"/>
      <c r="C196" s="439"/>
      <c r="D196" s="439"/>
      <c r="E196" s="437"/>
      <c r="F196" s="440"/>
      <c r="G196" s="440"/>
      <c r="H196" s="440"/>
      <c r="I196" s="440"/>
      <c r="J196" s="440"/>
      <c r="K196" s="440"/>
      <c r="L196" s="440"/>
      <c r="M196" s="440"/>
      <c r="N196" s="441"/>
      <c r="O196" s="441"/>
      <c r="P196" s="440"/>
      <c r="Q196" s="442"/>
      <c r="R196" s="443"/>
      <c r="S196" s="444"/>
      <c r="T196" s="886"/>
      <c r="U196" s="445"/>
      <c r="V196" s="445"/>
      <c r="W196" s="445"/>
      <c r="X196" s="165"/>
      <c r="Y196" s="445"/>
      <c r="Z196" s="1136"/>
      <c r="AA196" s="445"/>
      <c r="AB196" s="1131"/>
      <c r="AC196" s="445"/>
      <c r="AD196" s="1131"/>
      <c r="AE196" s="445"/>
      <c r="AF196" s="1131"/>
      <c r="AG196" s="445"/>
      <c r="AH196" s="1136"/>
      <c r="AI196" s="445"/>
      <c r="AJ196" s="1136"/>
      <c r="AK196" s="445"/>
      <c r="AL196" s="445"/>
      <c r="AM196" s="445"/>
      <c r="AN196" s="445"/>
      <c r="AO196" s="445"/>
      <c r="AP196" s="445"/>
      <c r="AQ196" s="445"/>
      <c r="AR196" s="445"/>
      <c r="AS196" s="445"/>
      <c r="AT196" s="165"/>
      <c r="AU196" s="1087"/>
      <c r="AV196" s="127"/>
      <c r="AW196" s="1134"/>
      <c r="AX196" s="1091"/>
      <c r="AY196" s="1131"/>
      <c r="AZ196" s="445"/>
      <c r="BA196" s="1131"/>
      <c r="BB196" s="445"/>
      <c r="BC196" s="445"/>
      <c r="BD196" s="445"/>
      <c r="BE196" s="445"/>
      <c r="BF196" s="445"/>
      <c r="BG196" s="445"/>
      <c r="BH196" s="437"/>
      <c r="BI196" s="445"/>
      <c r="BJ196" s="1084"/>
      <c r="BK196" s="483">
        <f t="shared" si="33"/>
        <v>0</v>
      </c>
      <c r="BL196" s="484">
        <f t="shared" si="34"/>
        <v>0</v>
      </c>
      <c r="BM196" s="485">
        <f t="shared" si="35"/>
        <v>0</v>
      </c>
      <c r="BN196" s="464"/>
      <c r="BO196" s="464"/>
      <c r="BP196" s="127"/>
      <c r="BQ196" s="1496">
        <f t="shared" si="36"/>
        <v>0</v>
      </c>
      <c r="BR196" s="1496">
        <f t="shared" si="37"/>
        <v>0</v>
      </c>
      <c r="BS196" s="280"/>
      <c r="BT196" s="281"/>
      <c r="BU196" s="281"/>
      <c r="BV196" s="446"/>
      <c r="BW196" s="1497">
        <f t="shared" si="38"/>
        <v>0</v>
      </c>
      <c r="BX196" s="1497">
        <f t="shared" si="39"/>
        <v>0</v>
      </c>
      <c r="BY196" s="1497">
        <f t="shared" si="40"/>
        <v>0</v>
      </c>
      <c r="BZ196" s="1497">
        <f t="shared" si="41"/>
        <v>0</v>
      </c>
      <c r="CA196" s="1497">
        <f t="shared" si="42"/>
        <v>0</v>
      </c>
      <c r="CB196" s="1497">
        <f t="shared" si="43"/>
        <v>0</v>
      </c>
      <c r="CD196" s="1450" t="str">
        <f t="shared" si="44"/>
        <v/>
      </c>
      <c r="CF196" s="1247"/>
      <c r="CG196" s="1247"/>
      <c r="CH196" s="1247"/>
      <c r="CI196" s="1247"/>
      <c r="CJ196" s="1247"/>
      <c r="CK196" s="1247"/>
      <c r="CL196" s="1247"/>
      <c r="CM196" s="1247"/>
      <c r="CN196" s="1247"/>
      <c r="CO196" s="1247"/>
      <c r="CP196" s="1247"/>
      <c r="CQ196" s="1247"/>
      <c r="CR196" s="1247"/>
      <c r="CS196" s="1247"/>
      <c r="CT196" s="1247"/>
      <c r="CU196" s="1247"/>
      <c r="CV196" s="1247"/>
      <c r="CW196" s="1247"/>
      <c r="CX196" s="1247"/>
      <c r="CY196" s="1247"/>
      <c r="CZ196" s="1247"/>
      <c r="DA196" s="1247"/>
      <c r="DB196" s="1247"/>
      <c r="DC196" s="1247"/>
      <c r="DD196" s="1247"/>
      <c r="DE196" s="1247"/>
      <c r="DF196" s="1247"/>
      <c r="DG196" s="1247"/>
      <c r="DH196" s="1247"/>
      <c r="DI196" s="1247"/>
      <c r="DJ196" s="1247"/>
      <c r="DK196" s="1247"/>
      <c r="DL196" s="1247"/>
      <c r="DM196" s="1247"/>
      <c r="DN196" s="1247"/>
      <c r="DO196" s="1247"/>
      <c r="DP196" s="1247"/>
      <c r="DQ196" s="1247"/>
      <c r="DR196" s="1247"/>
      <c r="DS196" s="1247"/>
      <c r="DT196" s="1247"/>
      <c r="DU196" s="1247"/>
      <c r="DV196" s="1247"/>
      <c r="DW196" s="1247"/>
      <c r="DX196" s="1247"/>
      <c r="DY196" s="1247"/>
      <c r="DZ196" s="1247"/>
      <c r="EA196" s="1247"/>
      <c r="EB196" s="1247"/>
      <c r="EC196" s="1247"/>
      <c r="ED196" s="1247"/>
      <c r="EE196" s="1247"/>
      <c r="EF196" s="1247"/>
      <c r="EG196" s="1247"/>
      <c r="EH196" s="1247"/>
      <c r="EI196" s="1247"/>
      <c r="EJ196" s="1247"/>
      <c r="EK196" s="1247"/>
      <c r="EL196" s="1247"/>
      <c r="EM196" s="1247"/>
      <c r="EN196" s="1247"/>
      <c r="EO196" s="1247"/>
      <c r="EP196" s="1247"/>
      <c r="EQ196" s="1247"/>
      <c r="ER196" s="1247"/>
      <c r="ES196" s="1247"/>
      <c r="ET196" s="1247"/>
      <c r="EU196" s="1247"/>
      <c r="EV196" s="1247"/>
      <c r="EW196" s="1247"/>
      <c r="EX196" s="1247"/>
      <c r="EY196" s="1247"/>
      <c r="EZ196" s="1247"/>
      <c r="FA196" s="1247"/>
      <c r="FB196" s="1247"/>
      <c r="FC196" s="1247"/>
      <c r="FD196" s="1247"/>
      <c r="FE196" s="1247"/>
      <c r="FF196" s="1247"/>
      <c r="FG196" s="1247"/>
      <c r="FJ196" s="1452">
        <f t="shared" si="45"/>
        <v>0</v>
      </c>
      <c r="FK196" s="1452">
        <f t="shared" si="46"/>
        <v>0</v>
      </c>
    </row>
    <row r="197" spans="1:167" x14ac:dyDescent="0.2">
      <c r="A197" s="436"/>
      <c r="B197" s="437"/>
      <c r="C197" s="439"/>
      <c r="D197" s="439"/>
      <c r="E197" s="437"/>
      <c r="F197" s="440"/>
      <c r="G197" s="440"/>
      <c r="H197" s="440"/>
      <c r="I197" s="440"/>
      <c r="J197" s="440"/>
      <c r="K197" s="440"/>
      <c r="L197" s="440"/>
      <c r="M197" s="440"/>
      <c r="N197" s="441"/>
      <c r="O197" s="441"/>
      <c r="P197" s="440"/>
      <c r="Q197" s="442"/>
      <c r="R197" s="443"/>
      <c r="S197" s="444"/>
      <c r="T197" s="886"/>
      <c r="U197" s="445"/>
      <c r="V197" s="445"/>
      <c r="W197" s="445"/>
      <c r="X197" s="165"/>
      <c r="Y197" s="445"/>
      <c r="Z197" s="1136"/>
      <c r="AA197" s="445"/>
      <c r="AB197" s="1131"/>
      <c r="AC197" s="445"/>
      <c r="AD197" s="1131"/>
      <c r="AE197" s="445"/>
      <c r="AF197" s="1131"/>
      <c r="AG197" s="445"/>
      <c r="AH197" s="1136"/>
      <c r="AI197" s="445"/>
      <c r="AJ197" s="1136"/>
      <c r="AK197" s="445"/>
      <c r="AL197" s="445"/>
      <c r="AM197" s="445"/>
      <c r="AN197" s="445"/>
      <c r="AO197" s="445"/>
      <c r="AP197" s="445"/>
      <c r="AQ197" s="445"/>
      <c r="AR197" s="445"/>
      <c r="AS197" s="445"/>
      <c r="AT197" s="165"/>
      <c r="AU197" s="1087"/>
      <c r="AV197" s="127"/>
      <c r="AW197" s="1134"/>
      <c r="AX197" s="1091"/>
      <c r="AY197" s="1131"/>
      <c r="AZ197" s="445"/>
      <c r="BA197" s="1131"/>
      <c r="BB197" s="445"/>
      <c r="BC197" s="445"/>
      <c r="BD197" s="445"/>
      <c r="BE197" s="445"/>
      <c r="BF197" s="445"/>
      <c r="BG197" s="445"/>
      <c r="BH197" s="437"/>
      <c r="BI197" s="445"/>
      <c r="BJ197" s="1084"/>
      <c r="BK197" s="483">
        <f t="shared" si="33"/>
        <v>0</v>
      </c>
      <c r="BL197" s="484">
        <f t="shared" si="34"/>
        <v>0</v>
      </c>
      <c r="BM197" s="485">
        <f t="shared" si="35"/>
        <v>0</v>
      </c>
      <c r="BN197" s="464"/>
      <c r="BO197" s="464"/>
      <c r="BP197" s="127"/>
      <c r="BQ197" s="1496">
        <f t="shared" si="36"/>
        <v>0</v>
      </c>
      <c r="BR197" s="1496">
        <f t="shared" si="37"/>
        <v>0</v>
      </c>
      <c r="BS197" s="280"/>
      <c r="BT197" s="281"/>
      <c r="BU197" s="281"/>
      <c r="BV197" s="446"/>
      <c r="BW197" s="1497">
        <f t="shared" si="38"/>
        <v>0</v>
      </c>
      <c r="BX197" s="1497">
        <f t="shared" si="39"/>
        <v>0</v>
      </c>
      <c r="BY197" s="1497">
        <f t="shared" si="40"/>
        <v>0</v>
      </c>
      <c r="BZ197" s="1497">
        <f t="shared" si="41"/>
        <v>0</v>
      </c>
      <c r="CA197" s="1497">
        <f t="shared" si="42"/>
        <v>0</v>
      </c>
      <c r="CB197" s="1497">
        <f t="shared" si="43"/>
        <v>0</v>
      </c>
      <c r="CD197" s="1450" t="str">
        <f t="shared" si="44"/>
        <v/>
      </c>
      <c r="CF197" s="1247"/>
      <c r="CG197" s="1247"/>
      <c r="CH197" s="1247"/>
      <c r="CI197" s="1247"/>
      <c r="CJ197" s="1247"/>
      <c r="CK197" s="1247"/>
      <c r="CL197" s="1247"/>
      <c r="CM197" s="1247"/>
      <c r="CN197" s="1247"/>
      <c r="CO197" s="1247"/>
      <c r="CP197" s="1247"/>
      <c r="CQ197" s="1247"/>
      <c r="CR197" s="1247"/>
      <c r="CS197" s="1247"/>
      <c r="CT197" s="1247"/>
      <c r="CU197" s="1247"/>
      <c r="CV197" s="1247"/>
      <c r="CW197" s="1247"/>
      <c r="CX197" s="1247"/>
      <c r="CY197" s="1247"/>
      <c r="CZ197" s="1247"/>
      <c r="DA197" s="1247"/>
      <c r="DB197" s="1247"/>
      <c r="DC197" s="1247"/>
      <c r="DD197" s="1247"/>
      <c r="DE197" s="1247"/>
      <c r="DF197" s="1247"/>
      <c r="DG197" s="1247"/>
      <c r="DH197" s="1247"/>
      <c r="DI197" s="1247"/>
      <c r="DJ197" s="1247"/>
      <c r="DK197" s="1247"/>
      <c r="DL197" s="1247"/>
      <c r="DM197" s="1247"/>
      <c r="DN197" s="1247"/>
      <c r="DO197" s="1247"/>
      <c r="DP197" s="1247"/>
      <c r="DQ197" s="1247"/>
      <c r="DR197" s="1247"/>
      <c r="DS197" s="1247"/>
      <c r="DT197" s="1247"/>
      <c r="DU197" s="1247"/>
      <c r="DV197" s="1247"/>
      <c r="DW197" s="1247"/>
      <c r="DX197" s="1247"/>
      <c r="DY197" s="1247"/>
      <c r="DZ197" s="1247"/>
      <c r="EA197" s="1247"/>
      <c r="EB197" s="1247"/>
      <c r="EC197" s="1247"/>
      <c r="ED197" s="1247"/>
      <c r="EE197" s="1247"/>
      <c r="EF197" s="1247"/>
      <c r="EG197" s="1247"/>
      <c r="EH197" s="1247"/>
      <c r="EI197" s="1247"/>
      <c r="EJ197" s="1247"/>
      <c r="EK197" s="1247"/>
      <c r="EL197" s="1247"/>
      <c r="EM197" s="1247"/>
      <c r="EN197" s="1247"/>
      <c r="EO197" s="1247"/>
      <c r="EP197" s="1247"/>
      <c r="EQ197" s="1247"/>
      <c r="ER197" s="1247"/>
      <c r="ES197" s="1247"/>
      <c r="ET197" s="1247"/>
      <c r="EU197" s="1247"/>
      <c r="EV197" s="1247"/>
      <c r="EW197" s="1247"/>
      <c r="EX197" s="1247"/>
      <c r="EY197" s="1247"/>
      <c r="EZ197" s="1247"/>
      <c r="FA197" s="1247"/>
      <c r="FB197" s="1247"/>
      <c r="FC197" s="1247"/>
      <c r="FD197" s="1247"/>
      <c r="FE197" s="1247"/>
      <c r="FF197" s="1247"/>
      <c r="FG197" s="1247"/>
      <c r="FJ197" s="1452">
        <f t="shared" si="45"/>
        <v>0</v>
      </c>
      <c r="FK197" s="1452">
        <f t="shared" si="46"/>
        <v>0</v>
      </c>
    </row>
    <row r="198" spans="1:167" x14ac:dyDescent="0.2">
      <c r="A198" s="436"/>
      <c r="B198" s="437"/>
      <c r="C198" s="439"/>
      <c r="D198" s="439"/>
      <c r="E198" s="437"/>
      <c r="F198" s="440"/>
      <c r="G198" s="440"/>
      <c r="H198" s="440"/>
      <c r="I198" s="440"/>
      <c r="J198" s="440"/>
      <c r="K198" s="440"/>
      <c r="L198" s="440"/>
      <c r="M198" s="440"/>
      <c r="N198" s="441"/>
      <c r="O198" s="441"/>
      <c r="P198" s="440"/>
      <c r="Q198" s="442"/>
      <c r="R198" s="443"/>
      <c r="S198" s="444"/>
      <c r="T198" s="886"/>
      <c r="U198" s="445"/>
      <c r="V198" s="445"/>
      <c r="W198" s="445"/>
      <c r="X198" s="165"/>
      <c r="Y198" s="445"/>
      <c r="Z198" s="1136"/>
      <c r="AA198" s="445"/>
      <c r="AB198" s="1131"/>
      <c r="AC198" s="445"/>
      <c r="AD198" s="1131"/>
      <c r="AE198" s="445"/>
      <c r="AF198" s="1131"/>
      <c r="AG198" s="445"/>
      <c r="AH198" s="1136"/>
      <c r="AI198" s="445"/>
      <c r="AJ198" s="1136"/>
      <c r="AK198" s="445"/>
      <c r="AL198" s="445"/>
      <c r="AM198" s="445"/>
      <c r="AN198" s="445"/>
      <c r="AO198" s="445"/>
      <c r="AP198" s="445"/>
      <c r="AQ198" s="445"/>
      <c r="AR198" s="445"/>
      <c r="AS198" s="445"/>
      <c r="AT198" s="165"/>
      <c r="AU198" s="1087"/>
      <c r="AV198" s="127"/>
      <c r="AW198" s="1134"/>
      <c r="AX198" s="1091"/>
      <c r="AY198" s="1131"/>
      <c r="AZ198" s="445"/>
      <c r="BA198" s="1131"/>
      <c r="BB198" s="445"/>
      <c r="BC198" s="445"/>
      <c r="BD198" s="445"/>
      <c r="BE198" s="445"/>
      <c r="BF198" s="445"/>
      <c r="BG198" s="445"/>
      <c r="BH198" s="437"/>
      <c r="BI198" s="445"/>
      <c r="BJ198" s="1084"/>
      <c r="BK198" s="483">
        <f t="shared" si="33"/>
        <v>0</v>
      </c>
      <c r="BL198" s="484">
        <f t="shared" si="34"/>
        <v>0</v>
      </c>
      <c r="BM198" s="485">
        <f t="shared" si="35"/>
        <v>0</v>
      </c>
      <c r="BN198" s="464"/>
      <c r="BO198" s="464"/>
      <c r="BP198" s="127"/>
      <c r="BQ198" s="1496">
        <f t="shared" si="36"/>
        <v>0</v>
      </c>
      <c r="BR198" s="1496">
        <f t="shared" si="37"/>
        <v>0</v>
      </c>
      <c r="BS198" s="280"/>
      <c r="BT198" s="281"/>
      <c r="BU198" s="281"/>
      <c r="BV198" s="446"/>
      <c r="BW198" s="1497">
        <f t="shared" si="38"/>
        <v>0</v>
      </c>
      <c r="BX198" s="1497">
        <f t="shared" si="39"/>
        <v>0</v>
      </c>
      <c r="BY198" s="1497">
        <f t="shared" si="40"/>
        <v>0</v>
      </c>
      <c r="BZ198" s="1497">
        <f t="shared" si="41"/>
        <v>0</v>
      </c>
      <c r="CA198" s="1497">
        <f t="shared" si="42"/>
        <v>0</v>
      </c>
      <c r="CB198" s="1497">
        <f t="shared" si="43"/>
        <v>0</v>
      </c>
      <c r="CD198" s="1450" t="str">
        <f t="shared" si="44"/>
        <v/>
      </c>
      <c r="CF198" s="1247"/>
      <c r="CG198" s="1247"/>
      <c r="CH198" s="1247"/>
      <c r="CI198" s="1247"/>
      <c r="CJ198" s="1247"/>
      <c r="CK198" s="1247"/>
      <c r="CL198" s="1247"/>
      <c r="CM198" s="1247"/>
      <c r="CN198" s="1247"/>
      <c r="CO198" s="1247"/>
      <c r="CP198" s="1247"/>
      <c r="CQ198" s="1247"/>
      <c r="CR198" s="1247"/>
      <c r="CS198" s="1247"/>
      <c r="CT198" s="1247"/>
      <c r="CU198" s="1247"/>
      <c r="CV198" s="1247"/>
      <c r="CW198" s="1247"/>
      <c r="CX198" s="1247"/>
      <c r="CY198" s="1247"/>
      <c r="CZ198" s="1247"/>
      <c r="DA198" s="1247"/>
      <c r="DB198" s="1247"/>
      <c r="DC198" s="1247"/>
      <c r="DD198" s="1247"/>
      <c r="DE198" s="1247"/>
      <c r="DF198" s="1247"/>
      <c r="DG198" s="1247"/>
      <c r="DH198" s="1247"/>
      <c r="DI198" s="1247"/>
      <c r="DJ198" s="1247"/>
      <c r="DK198" s="1247"/>
      <c r="DL198" s="1247"/>
      <c r="DM198" s="1247"/>
      <c r="DN198" s="1247"/>
      <c r="DO198" s="1247"/>
      <c r="DP198" s="1247"/>
      <c r="DQ198" s="1247"/>
      <c r="DR198" s="1247"/>
      <c r="DS198" s="1247"/>
      <c r="DT198" s="1247"/>
      <c r="DU198" s="1247"/>
      <c r="DV198" s="1247"/>
      <c r="DW198" s="1247"/>
      <c r="DX198" s="1247"/>
      <c r="DY198" s="1247"/>
      <c r="DZ198" s="1247"/>
      <c r="EA198" s="1247"/>
      <c r="EB198" s="1247"/>
      <c r="EC198" s="1247"/>
      <c r="ED198" s="1247"/>
      <c r="EE198" s="1247"/>
      <c r="EF198" s="1247"/>
      <c r="EG198" s="1247"/>
      <c r="EH198" s="1247"/>
      <c r="EI198" s="1247"/>
      <c r="EJ198" s="1247"/>
      <c r="EK198" s="1247"/>
      <c r="EL198" s="1247"/>
      <c r="EM198" s="1247"/>
      <c r="EN198" s="1247"/>
      <c r="EO198" s="1247"/>
      <c r="EP198" s="1247"/>
      <c r="EQ198" s="1247"/>
      <c r="ER198" s="1247"/>
      <c r="ES198" s="1247"/>
      <c r="ET198" s="1247"/>
      <c r="EU198" s="1247"/>
      <c r="EV198" s="1247"/>
      <c r="EW198" s="1247"/>
      <c r="EX198" s="1247"/>
      <c r="EY198" s="1247"/>
      <c r="EZ198" s="1247"/>
      <c r="FA198" s="1247"/>
      <c r="FB198" s="1247"/>
      <c r="FC198" s="1247"/>
      <c r="FD198" s="1247"/>
      <c r="FE198" s="1247"/>
      <c r="FF198" s="1247"/>
      <c r="FG198" s="1247"/>
      <c r="FJ198" s="1452">
        <f t="shared" si="45"/>
        <v>0</v>
      </c>
      <c r="FK198" s="1452">
        <f t="shared" si="46"/>
        <v>0</v>
      </c>
    </row>
    <row r="199" spans="1:167" x14ac:dyDescent="0.2">
      <c r="A199" s="436"/>
      <c r="B199" s="437"/>
      <c r="C199" s="439"/>
      <c r="D199" s="439"/>
      <c r="E199" s="437"/>
      <c r="F199" s="440"/>
      <c r="G199" s="440"/>
      <c r="H199" s="440"/>
      <c r="I199" s="440"/>
      <c r="J199" s="440"/>
      <c r="K199" s="440"/>
      <c r="L199" s="440"/>
      <c r="M199" s="440"/>
      <c r="N199" s="441"/>
      <c r="O199" s="441"/>
      <c r="P199" s="440"/>
      <c r="Q199" s="442"/>
      <c r="R199" s="443"/>
      <c r="S199" s="444"/>
      <c r="T199" s="886"/>
      <c r="U199" s="445"/>
      <c r="V199" s="445"/>
      <c r="W199" s="445"/>
      <c r="X199" s="165"/>
      <c r="Y199" s="445"/>
      <c r="Z199" s="1136"/>
      <c r="AA199" s="445"/>
      <c r="AB199" s="1131"/>
      <c r="AC199" s="445"/>
      <c r="AD199" s="1131"/>
      <c r="AE199" s="445"/>
      <c r="AF199" s="1131"/>
      <c r="AG199" s="445"/>
      <c r="AH199" s="1136"/>
      <c r="AI199" s="445"/>
      <c r="AJ199" s="1136"/>
      <c r="AK199" s="445"/>
      <c r="AL199" s="445"/>
      <c r="AM199" s="445"/>
      <c r="AN199" s="445"/>
      <c r="AO199" s="445"/>
      <c r="AP199" s="445"/>
      <c r="AQ199" s="445"/>
      <c r="AR199" s="445"/>
      <c r="AS199" s="445"/>
      <c r="AT199" s="165"/>
      <c r="AU199" s="1087"/>
      <c r="AV199" s="127"/>
      <c r="AW199" s="1134"/>
      <c r="AX199" s="1091"/>
      <c r="AY199" s="1131"/>
      <c r="AZ199" s="445"/>
      <c r="BA199" s="1131"/>
      <c r="BB199" s="445"/>
      <c r="BC199" s="445"/>
      <c r="BD199" s="445"/>
      <c r="BE199" s="445"/>
      <c r="BF199" s="445"/>
      <c r="BG199" s="445"/>
      <c r="BH199" s="437"/>
      <c r="BI199" s="445"/>
      <c r="BJ199" s="1084"/>
      <c r="BK199" s="483">
        <f t="shared" si="33"/>
        <v>0</v>
      </c>
      <c r="BL199" s="484">
        <f t="shared" si="34"/>
        <v>0</v>
      </c>
      <c r="BM199" s="485">
        <f t="shared" si="35"/>
        <v>0</v>
      </c>
      <c r="BN199" s="464"/>
      <c r="BO199" s="464"/>
      <c r="BP199" s="127"/>
      <c r="BQ199" s="1496">
        <f t="shared" si="36"/>
        <v>0</v>
      </c>
      <c r="BR199" s="1496">
        <f t="shared" si="37"/>
        <v>0</v>
      </c>
      <c r="BS199" s="280"/>
      <c r="BT199" s="281"/>
      <c r="BU199" s="281"/>
      <c r="BV199" s="446"/>
      <c r="BW199" s="1497">
        <f t="shared" si="38"/>
        <v>0</v>
      </c>
      <c r="BX199" s="1497">
        <f t="shared" si="39"/>
        <v>0</v>
      </c>
      <c r="BY199" s="1497">
        <f t="shared" si="40"/>
        <v>0</v>
      </c>
      <c r="BZ199" s="1497">
        <f t="shared" si="41"/>
        <v>0</v>
      </c>
      <c r="CA199" s="1497">
        <f t="shared" si="42"/>
        <v>0</v>
      </c>
      <c r="CB199" s="1497">
        <f t="shared" si="43"/>
        <v>0</v>
      </c>
      <c r="CD199" s="1450" t="str">
        <f t="shared" si="44"/>
        <v/>
      </c>
      <c r="CF199" s="1247"/>
      <c r="CG199" s="1247"/>
      <c r="CH199" s="1247"/>
      <c r="CI199" s="1247"/>
      <c r="CJ199" s="1247"/>
      <c r="CK199" s="1247"/>
      <c r="CL199" s="1247"/>
      <c r="CM199" s="1247"/>
      <c r="CN199" s="1247"/>
      <c r="CO199" s="1247"/>
      <c r="CP199" s="1247"/>
      <c r="CQ199" s="1247"/>
      <c r="CR199" s="1247"/>
      <c r="CS199" s="1247"/>
      <c r="CT199" s="1247"/>
      <c r="CU199" s="1247"/>
      <c r="CV199" s="1247"/>
      <c r="CW199" s="1247"/>
      <c r="CX199" s="1247"/>
      <c r="CY199" s="1247"/>
      <c r="CZ199" s="1247"/>
      <c r="DA199" s="1247"/>
      <c r="DB199" s="1247"/>
      <c r="DC199" s="1247"/>
      <c r="DD199" s="1247"/>
      <c r="DE199" s="1247"/>
      <c r="DF199" s="1247"/>
      <c r="DG199" s="1247"/>
      <c r="DH199" s="1247"/>
      <c r="DI199" s="1247"/>
      <c r="DJ199" s="1247"/>
      <c r="DK199" s="1247"/>
      <c r="DL199" s="1247"/>
      <c r="DM199" s="1247"/>
      <c r="DN199" s="1247"/>
      <c r="DO199" s="1247"/>
      <c r="DP199" s="1247"/>
      <c r="DQ199" s="1247"/>
      <c r="DR199" s="1247"/>
      <c r="DS199" s="1247"/>
      <c r="DT199" s="1247"/>
      <c r="DU199" s="1247"/>
      <c r="DV199" s="1247"/>
      <c r="DW199" s="1247"/>
      <c r="DX199" s="1247"/>
      <c r="DY199" s="1247"/>
      <c r="DZ199" s="1247"/>
      <c r="EA199" s="1247"/>
      <c r="EB199" s="1247"/>
      <c r="EC199" s="1247"/>
      <c r="ED199" s="1247"/>
      <c r="EE199" s="1247"/>
      <c r="EF199" s="1247"/>
      <c r="EG199" s="1247"/>
      <c r="EH199" s="1247"/>
      <c r="EI199" s="1247"/>
      <c r="EJ199" s="1247"/>
      <c r="EK199" s="1247"/>
      <c r="EL199" s="1247"/>
      <c r="EM199" s="1247"/>
      <c r="EN199" s="1247"/>
      <c r="EO199" s="1247"/>
      <c r="EP199" s="1247"/>
      <c r="EQ199" s="1247"/>
      <c r="ER199" s="1247"/>
      <c r="ES199" s="1247"/>
      <c r="ET199" s="1247"/>
      <c r="EU199" s="1247"/>
      <c r="EV199" s="1247"/>
      <c r="EW199" s="1247"/>
      <c r="EX199" s="1247"/>
      <c r="EY199" s="1247"/>
      <c r="EZ199" s="1247"/>
      <c r="FA199" s="1247"/>
      <c r="FB199" s="1247"/>
      <c r="FC199" s="1247"/>
      <c r="FD199" s="1247"/>
      <c r="FE199" s="1247"/>
      <c r="FF199" s="1247"/>
      <c r="FG199" s="1247"/>
      <c r="FJ199" s="1452">
        <f t="shared" si="45"/>
        <v>0</v>
      </c>
      <c r="FK199" s="1452">
        <f t="shared" si="46"/>
        <v>0</v>
      </c>
    </row>
    <row r="200" spans="1:167" x14ac:dyDescent="0.2">
      <c r="A200" s="436"/>
      <c r="B200" s="437"/>
      <c r="C200" s="439"/>
      <c r="D200" s="439"/>
      <c r="E200" s="437"/>
      <c r="F200" s="440"/>
      <c r="G200" s="440"/>
      <c r="H200" s="440"/>
      <c r="I200" s="440"/>
      <c r="J200" s="440"/>
      <c r="K200" s="440"/>
      <c r="L200" s="440"/>
      <c r="M200" s="440"/>
      <c r="N200" s="441"/>
      <c r="O200" s="441"/>
      <c r="P200" s="440"/>
      <c r="Q200" s="442"/>
      <c r="R200" s="443"/>
      <c r="S200" s="444"/>
      <c r="T200" s="886"/>
      <c r="U200" s="445"/>
      <c r="V200" s="445"/>
      <c r="W200" s="445"/>
      <c r="X200" s="165"/>
      <c r="Y200" s="445"/>
      <c r="Z200" s="1136"/>
      <c r="AA200" s="445"/>
      <c r="AB200" s="1131"/>
      <c r="AC200" s="445"/>
      <c r="AD200" s="1131"/>
      <c r="AE200" s="445"/>
      <c r="AF200" s="1131"/>
      <c r="AG200" s="445"/>
      <c r="AH200" s="1136"/>
      <c r="AI200" s="445"/>
      <c r="AJ200" s="1136"/>
      <c r="AK200" s="445"/>
      <c r="AL200" s="445"/>
      <c r="AM200" s="445"/>
      <c r="AN200" s="445"/>
      <c r="AO200" s="445"/>
      <c r="AP200" s="445"/>
      <c r="AQ200" s="445"/>
      <c r="AR200" s="445"/>
      <c r="AS200" s="445"/>
      <c r="AT200" s="165"/>
      <c r="AU200" s="1089"/>
      <c r="AV200" s="127"/>
      <c r="AW200" s="1134"/>
      <c r="AX200" s="1091"/>
      <c r="AY200" s="1131"/>
      <c r="AZ200" s="445"/>
      <c r="BA200" s="1131"/>
      <c r="BB200" s="445"/>
      <c r="BC200" s="445"/>
      <c r="BD200" s="445"/>
      <c r="BE200" s="445"/>
      <c r="BF200" s="445"/>
      <c r="BG200" s="445"/>
      <c r="BH200" s="437"/>
      <c r="BI200" s="445"/>
      <c r="BJ200" s="1084"/>
      <c r="BK200" s="483">
        <f t="shared" si="33"/>
        <v>0</v>
      </c>
      <c r="BL200" s="484">
        <f t="shared" si="34"/>
        <v>0</v>
      </c>
      <c r="BM200" s="485">
        <f t="shared" si="35"/>
        <v>0</v>
      </c>
      <c r="BN200" s="464"/>
      <c r="BO200" s="464"/>
      <c r="BP200" s="127"/>
      <c r="BQ200" s="1496">
        <f t="shared" si="36"/>
        <v>0</v>
      </c>
      <c r="BR200" s="1496">
        <f t="shared" si="37"/>
        <v>0</v>
      </c>
      <c r="BS200" s="280"/>
      <c r="BT200" s="281"/>
      <c r="BU200" s="281"/>
      <c r="BV200" s="446"/>
      <c r="BW200" s="1497">
        <f t="shared" si="38"/>
        <v>0</v>
      </c>
      <c r="BX200" s="1497">
        <f t="shared" si="39"/>
        <v>0</v>
      </c>
      <c r="BY200" s="1497">
        <f t="shared" si="40"/>
        <v>0</v>
      </c>
      <c r="BZ200" s="1497">
        <f t="shared" si="41"/>
        <v>0</v>
      </c>
      <c r="CA200" s="1497">
        <f t="shared" si="42"/>
        <v>0</v>
      </c>
      <c r="CB200" s="1497">
        <f t="shared" si="43"/>
        <v>0</v>
      </c>
      <c r="CD200" s="1450" t="str">
        <f t="shared" si="44"/>
        <v/>
      </c>
      <c r="CF200" s="1247"/>
      <c r="CG200" s="1247"/>
      <c r="CH200" s="1247"/>
      <c r="CI200" s="1247"/>
      <c r="CJ200" s="1247"/>
      <c r="CK200" s="1247"/>
      <c r="CL200" s="1247"/>
      <c r="CM200" s="1247"/>
      <c r="CN200" s="1247"/>
      <c r="CO200" s="1247"/>
      <c r="CP200" s="1247"/>
      <c r="CQ200" s="1247"/>
      <c r="CR200" s="1247"/>
      <c r="CS200" s="1247"/>
      <c r="CT200" s="1247"/>
      <c r="CU200" s="1247"/>
      <c r="CV200" s="1247"/>
      <c r="CW200" s="1247"/>
      <c r="CX200" s="1247"/>
      <c r="CY200" s="1247"/>
      <c r="CZ200" s="1247"/>
      <c r="DA200" s="1247"/>
      <c r="DB200" s="1247"/>
      <c r="DC200" s="1247"/>
      <c r="DD200" s="1247"/>
      <c r="DE200" s="1247"/>
      <c r="DF200" s="1247"/>
      <c r="DG200" s="1247"/>
      <c r="DH200" s="1247"/>
      <c r="DI200" s="1247"/>
      <c r="DJ200" s="1247"/>
      <c r="DK200" s="1247"/>
      <c r="DL200" s="1247"/>
      <c r="DM200" s="1247"/>
      <c r="DN200" s="1247"/>
      <c r="DO200" s="1247"/>
      <c r="DP200" s="1247"/>
      <c r="DQ200" s="1247"/>
      <c r="DR200" s="1247"/>
      <c r="DS200" s="1247"/>
      <c r="DT200" s="1247"/>
      <c r="DU200" s="1247"/>
      <c r="DV200" s="1247"/>
      <c r="DW200" s="1247"/>
      <c r="DX200" s="1247"/>
      <c r="DY200" s="1247"/>
      <c r="DZ200" s="1247"/>
      <c r="EA200" s="1247"/>
      <c r="EB200" s="1247"/>
      <c r="EC200" s="1247"/>
      <c r="ED200" s="1247"/>
      <c r="EE200" s="1247"/>
      <c r="EF200" s="1247"/>
      <c r="EG200" s="1247"/>
      <c r="EH200" s="1247"/>
      <c r="EI200" s="1247"/>
      <c r="EJ200" s="1247"/>
      <c r="EK200" s="1247"/>
      <c r="EL200" s="1247"/>
      <c r="EM200" s="1247"/>
      <c r="EN200" s="1247"/>
      <c r="EO200" s="1247"/>
      <c r="EP200" s="1247"/>
      <c r="EQ200" s="1247"/>
      <c r="ER200" s="1247"/>
      <c r="ES200" s="1247"/>
      <c r="ET200" s="1247"/>
      <c r="EU200" s="1247"/>
      <c r="EV200" s="1247"/>
      <c r="EW200" s="1247"/>
      <c r="EX200" s="1247"/>
      <c r="EY200" s="1247"/>
      <c r="EZ200" s="1247"/>
      <c r="FA200" s="1247"/>
      <c r="FB200" s="1247"/>
      <c r="FC200" s="1247"/>
      <c r="FD200" s="1247"/>
      <c r="FE200" s="1247"/>
      <c r="FF200" s="1247"/>
      <c r="FG200" s="1247"/>
      <c r="FJ200" s="1452">
        <f t="shared" si="45"/>
        <v>0</v>
      </c>
      <c r="FK200" s="1452">
        <f t="shared" si="46"/>
        <v>0</v>
      </c>
    </row>
    <row r="201" spans="1:167" x14ac:dyDescent="0.2">
      <c r="A201" s="436"/>
      <c r="B201" s="437"/>
      <c r="C201" s="439"/>
      <c r="D201" s="439"/>
      <c r="E201" s="437"/>
      <c r="F201" s="440"/>
      <c r="G201" s="440"/>
      <c r="H201" s="440"/>
      <c r="I201" s="440"/>
      <c r="J201" s="440"/>
      <c r="K201" s="440"/>
      <c r="L201" s="440"/>
      <c r="M201" s="440"/>
      <c r="N201" s="441"/>
      <c r="O201" s="441"/>
      <c r="P201" s="440"/>
      <c r="Q201" s="442"/>
      <c r="R201" s="443"/>
      <c r="S201" s="444"/>
      <c r="T201" s="886"/>
      <c r="U201" s="445"/>
      <c r="V201" s="445"/>
      <c r="W201" s="445"/>
      <c r="X201" s="165"/>
      <c r="Y201" s="445"/>
      <c r="Z201" s="1136"/>
      <c r="AA201" s="445"/>
      <c r="AB201" s="1131"/>
      <c r="AC201" s="445"/>
      <c r="AD201" s="1131"/>
      <c r="AE201" s="445"/>
      <c r="AF201" s="1131"/>
      <c r="AG201" s="445"/>
      <c r="AH201" s="1136"/>
      <c r="AI201" s="445"/>
      <c r="AJ201" s="1136"/>
      <c r="AK201" s="445"/>
      <c r="AL201" s="445"/>
      <c r="AM201" s="445"/>
      <c r="AN201" s="445"/>
      <c r="AO201" s="445"/>
      <c r="AP201" s="445"/>
      <c r="AQ201" s="445"/>
      <c r="AR201" s="445"/>
      <c r="AS201" s="445"/>
      <c r="AT201" s="165"/>
      <c r="AU201" s="1087"/>
      <c r="AV201" s="127"/>
      <c r="AW201" s="1134"/>
      <c r="AX201" s="1091"/>
      <c r="AY201" s="1131"/>
      <c r="AZ201" s="445"/>
      <c r="BA201" s="1131"/>
      <c r="BB201" s="445"/>
      <c r="BC201" s="445"/>
      <c r="BD201" s="445"/>
      <c r="BE201" s="445"/>
      <c r="BF201" s="445"/>
      <c r="BG201" s="445"/>
      <c r="BH201" s="437"/>
      <c r="BI201" s="445"/>
      <c r="BJ201" s="1084"/>
      <c r="BK201" s="483">
        <f t="shared" si="33"/>
        <v>0</v>
      </c>
      <c r="BL201" s="484">
        <f t="shared" si="34"/>
        <v>0</v>
      </c>
      <c r="BM201" s="485">
        <f t="shared" si="35"/>
        <v>0</v>
      </c>
      <c r="BN201" s="464"/>
      <c r="BO201" s="464"/>
      <c r="BP201" s="127"/>
      <c r="BQ201" s="1496">
        <f t="shared" si="36"/>
        <v>0</v>
      </c>
      <c r="BR201" s="1496">
        <f t="shared" si="37"/>
        <v>0</v>
      </c>
      <c r="BS201" s="280"/>
      <c r="BT201" s="281"/>
      <c r="BU201" s="281"/>
      <c r="BV201" s="446"/>
      <c r="BW201" s="1497">
        <f t="shared" si="38"/>
        <v>0</v>
      </c>
      <c r="BX201" s="1497">
        <f t="shared" si="39"/>
        <v>0</v>
      </c>
      <c r="BY201" s="1497">
        <f t="shared" si="40"/>
        <v>0</v>
      </c>
      <c r="BZ201" s="1497">
        <f t="shared" si="41"/>
        <v>0</v>
      </c>
      <c r="CA201" s="1497">
        <f t="shared" si="42"/>
        <v>0</v>
      </c>
      <c r="CB201" s="1497">
        <f t="shared" si="43"/>
        <v>0</v>
      </c>
      <c r="CD201" s="1450" t="str">
        <f t="shared" si="44"/>
        <v/>
      </c>
      <c r="CF201" s="1247"/>
      <c r="CG201" s="1247"/>
      <c r="CH201" s="1247"/>
      <c r="CI201" s="1247"/>
      <c r="CJ201" s="1247"/>
      <c r="CK201" s="1247"/>
      <c r="CL201" s="1247"/>
      <c r="CM201" s="1247"/>
      <c r="CN201" s="1247"/>
      <c r="CO201" s="1247"/>
      <c r="CP201" s="1247"/>
      <c r="CQ201" s="1247"/>
      <c r="CR201" s="1247"/>
      <c r="CS201" s="1247"/>
      <c r="CT201" s="1247"/>
      <c r="CU201" s="1247"/>
      <c r="CV201" s="1247"/>
      <c r="CW201" s="1247"/>
      <c r="CX201" s="1247"/>
      <c r="CY201" s="1247"/>
      <c r="CZ201" s="1247"/>
      <c r="DA201" s="1247"/>
      <c r="DB201" s="1247"/>
      <c r="DC201" s="1247"/>
      <c r="DD201" s="1247"/>
      <c r="DE201" s="1247"/>
      <c r="DF201" s="1247"/>
      <c r="DG201" s="1247"/>
      <c r="DH201" s="1247"/>
      <c r="DI201" s="1247"/>
      <c r="DJ201" s="1247"/>
      <c r="DK201" s="1247"/>
      <c r="DL201" s="1247"/>
      <c r="DM201" s="1247"/>
      <c r="DN201" s="1247"/>
      <c r="DO201" s="1247"/>
      <c r="DP201" s="1247"/>
      <c r="DQ201" s="1247"/>
      <c r="DR201" s="1247"/>
      <c r="DS201" s="1247"/>
      <c r="DT201" s="1247"/>
      <c r="DU201" s="1247"/>
      <c r="DV201" s="1247"/>
      <c r="DW201" s="1247"/>
      <c r="DX201" s="1247"/>
      <c r="DY201" s="1247"/>
      <c r="DZ201" s="1247"/>
      <c r="EA201" s="1247"/>
      <c r="EB201" s="1247"/>
      <c r="EC201" s="1247"/>
      <c r="ED201" s="1247"/>
      <c r="EE201" s="1247"/>
      <c r="EF201" s="1247"/>
      <c r="EG201" s="1247"/>
      <c r="EH201" s="1247"/>
      <c r="EI201" s="1247"/>
      <c r="EJ201" s="1247"/>
      <c r="EK201" s="1247"/>
      <c r="EL201" s="1247"/>
      <c r="EM201" s="1247"/>
      <c r="EN201" s="1247"/>
      <c r="EO201" s="1247"/>
      <c r="EP201" s="1247"/>
      <c r="EQ201" s="1247"/>
      <c r="ER201" s="1247"/>
      <c r="ES201" s="1247"/>
      <c r="ET201" s="1247"/>
      <c r="EU201" s="1247"/>
      <c r="EV201" s="1247"/>
      <c r="EW201" s="1247"/>
      <c r="EX201" s="1247"/>
      <c r="EY201" s="1247"/>
      <c r="EZ201" s="1247"/>
      <c r="FA201" s="1247"/>
      <c r="FB201" s="1247"/>
      <c r="FC201" s="1247"/>
      <c r="FD201" s="1247"/>
      <c r="FE201" s="1247"/>
      <c r="FF201" s="1247"/>
      <c r="FG201" s="1247"/>
      <c r="FJ201" s="1452">
        <f t="shared" si="45"/>
        <v>0</v>
      </c>
      <c r="FK201" s="1452">
        <f t="shared" si="46"/>
        <v>0</v>
      </c>
    </row>
    <row r="202" spans="1:167" x14ac:dyDescent="0.2">
      <c r="A202" s="436"/>
      <c r="B202" s="437"/>
      <c r="C202" s="439"/>
      <c r="D202" s="439"/>
      <c r="E202" s="437"/>
      <c r="F202" s="440"/>
      <c r="G202" s="440"/>
      <c r="H202" s="440"/>
      <c r="I202" s="440"/>
      <c r="J202" s="440"/>
      <c r="K202" s="440"/>
      <c r="L202" s="440"/>
      <c r="M202" s="440"/>
      <c r="N202" s="441"/>
      <c r="O202" s="441"/>
      <c r="P202" s="440"/>
      <c r="Q202" s="442"/>
      <c r="R202" s="443"/>
      <c r="S202" s="444"/>
      <c r="T202" s="886"/>
      <c r="U202" s="445"/>
      <c r="V202" s="445"/>
      <c r="W202" s="445"/>
      <c r="X202" s="165"/>
      <c r="Y202" s="445"/>
      <c r="Z202" s="1136"/>
      <c r="AA202" s="445"/>
      <c r="AB202" s="1131"/>
      <c r="AC202" s="445"/>
      <c r="AD202" s="1131"/>
      <c r="AE202" s="445"/>
      <c r="AF202" s="1131"/>
      <c r="AG202" s="445"/>
      <c r="AH202" s="1136"/>
      <c r="AI202" s="445"/>
      <c r="AJ202" s="1136"/>
      <c r="AK202" s="445"/>
      <c r="AL202" s="445"/>
      <c r="AM202" s="445"/>
      <c r="AN202" s="445"/>
      <c r="AO202" s="445"/>
      <c r="AP202" s="445"/>
      <c r="AQ202" s="445"/>
      <c r="AR202" s="445"/>
      <c r="AS202" s="445"/>
      <c r="AT202" s="165"/>
      <c r="AU202" s="1087"/>
      <c r="AV202" s="127"/>
      <c r="AW202" s="1134"/>
      <c r="AX202" s="1091"/>
      <c r="AY202" s="1131"/>
      <c r="AZ202" s="445"/>
      <c r="BA202" s="1131"/>
      <c r="BB202" s="445"/>
      <c r="BC202" s="445"/>
      <c r="BD202" s="445"/>
      <c r="BE202" s="445"/>
      <c r="BF202" s="445"/>
      <c r="BG202" s="445"/>
      <c r="BH202" s="437"/>
      <c r="BI202" s="445"/>
      <c r="BJ202" s="1084"/>
      <c r="BK202" s="483">
        <f t="shared" si="33"/>
        <v>0</v>
      </c>
      <c r="BL202" s="484">
        <f t="shared" si="34"/>
        <v>0</v>
      </c>
      <c r="BM202" s="485">
        <f t="shared" si="35"/>
        <v>0</v>
      </c>
      <c r="BN202" s="464"/>
      <c r="BO202" s="464"/>
      <c r="BP202" s="127"/>
      <c r="BQ202" s="1496">
        <f t="shared" si="36"/>
        <v>0</v>
      </c>
      <c r="BR202" s="1496">
        <f t="shared" si="37"/>
        <v>0</v>
      </c>
      <c r="BS202" s="280"/>
      <c r="BT202" s="281"/>
      <c r="BU202" s="281"/>
      <c r="BV202" s="446"/>
      <c r="BW202" s="1497">
        <f t="shared" si="38"/>
        <v>0</v>
      </c>
      <c r="BX202" s="1497">
        <f t="shared" si="39"/>
        <v>0</v>
      </c>
      <c r="BY202" s="1497">
        <f t="shared" si="40"/>
        <v>0</v>
      </c>
      <c r="BZ202" s="1497">
        <f t="shared" si="41"/>
        <v>0</v>
      </c>
      <c r="CA202" s="1497">
        <f t="shared" si="42"/>
        <v>0</v>
      </c>
      <c r="CB202" s="1497">
        <f t="shared" si="43"/>
        <v>0</v>
      </c>
      <c r="CD202" s="1450" t="str">
        <f t="shared" si="44"/>
        <v/>
      </c>
      <c r="CF202" s="1247"/>
      <c r="CG202" s="1247"/>
      <c r="CH202" s="1247"/>
      <c r="CI202" s="1247"/>
      <c r="CJ202" s="1247"/>
      <c r="CK202" s="1247"/>
      <c r="CL202" s="1247"/>
      <c r="CM202" s="1247"/>
      <c r="CN202" s="1247"/>
      <c r="CO202" s="1247"/>
      <c r="CP202" s="1247"/>
      <c r="CQ202" s="1247"/>
      <c r="CR202" s="1247"/>
      <c r="CS202" s="1247"/>
      <c r="CT202" s="1247"/>
      <c r="CU202" s="1247"/>
      <c r="CV202" s="1247"/>
      <c r="CW202" s="1247"/>
      <c r="CX202" s="1247"/>
      <c r="CY202" s="1247"/>
      <c r="CZ202" s="1247"/>
      <c r="DA202" s="1247"/>
      <c r="DB202" s="1247"/>
      <c r="DC202" s="1247"/>
      <c r="DD202" s="1247"/>
      <c r="DE202" s="1247"/>
      <c r="DF202" s="1247"/>
      <c r="DG202" s="1247"/>
      <c r="DH202" s="1247"/>
      <c r="DI202" s="1247"/>
      <c r="DJ202" s="1247"/>
      <c r="DK202" s="1247"/>
      <c r="DL202" s="1247"/>
      <c r="DM202" s="1247"/>
      <c r="DN202" s="1247"/>
      <c r="DO202" s="1247"/>
      <c r="DP202" s="1247"/>
      <c r="DQ202" s="1247"/>
      <c r="DR202" s="1247"/>
      <c r="DS202" s="1247"/>
      <c r="DT202" s="1247"/>
      <c r="DU202" s="1247"/>
      <c r="DV202" s="1247"/>
      <c r="DW202" s="1247"/>
      <c r="DX202" s="1247"/>
      <c r="DY202" s="1247"/>
      <c r="DZ202" s="1247"/>
      <c r="EA202" s="1247"/>
      <c r="EB202" s="1247"/>
      <c r="EC202" s="1247"/>
      <c r="ED202" s="1247"/>
      <c r="EE202" s="1247"/>
      <c r="EF202" s="1247"/>
      <c r="EG202" s="1247"/>
      <c r="EH202" s="1247"/>
      <c r="EI202" s="1247"/>
      <c r="EJ202" s="1247"/>
      <c r="EK202" s="1247"/>
      <c r="EL202" s="1247"/>
      <c r="EM202" s="1247"/>
      <c r="EN202" s="1247"/>
      <c r="EO202" s="1247"/>
      <c r="EP202" s="1247"/>
      <c r="EQ202" s="1247"/>
      <c r="ER202" s="1247"/>
      <c r="ES202" s="1247"/>
      <c r="ET202" s="1247"/>
      <c r="EU202" s="1247"/>
      <c r="EV202" s="1247"/>
      <c r="EW202" s="1247"/>
      <c r="EX202" s="1247"/>
      <c r="EY202" s="1247"/>
      <c r="EZ202" s="1247"/>
      <c r="FA202" s="1247"/>
      <c r="FB202" s="1247"/>
      <c r="FC202" s="1247"/>
      <c r="FD202" s="1247"/>
      <c r="FE202" s="1247"/>
      <c r="FF202" s="1247"/>
      <c r="FG202" s="1247"/>
      <c r="FJ202" s="1452">
        <f t="shared" si="45"/>
        <v>0</v>
      </c>
      <c r="FK202" s="1452">
        <f t="shared" si="46"/>
        <v>0</v>
      </c>
    </row>
    <row r="203" spans="1:167" x14ac:dyDescent="0.2">
      <c r="A203" s="436"/>
      <c r="B203" s="437"/>
      <c r="C203" s="439"/>
      <c r="D203" s="439"/>
      <c r="E203" s="437"/>
      <c r="F203" s="440"/>
      <c r="G203" s="440"/>
      <c r="H203" s="440"/>
      <c r="I203" s="440"/>
      <c r="J203" s="440"/>
      <c r="K203" s="440"/>
      <c r="L203" s="440"/>
      <c r="M203" s="440"/>
      <c r="N203" s="441"/>
      <c r="O203" s="441"/>
      <c r="P203" s="440"/>
      <c r="Q203" s="442"/>
      <c r="R203" s="443"/>
      <c r="S203" s="444"/>
      <c r="T203" s="886"/>
      <c r="U203" s="445"/>
      <c r="V203" s="445"/>
      <c r="W203" s="445"/>
      <c r="X203" s="165"/>
      <c r="Y203" s="445"/>
      <c r="Z203" s="1136"/>
      <c r="AA203" s="445"/>
      <c r="AB203" s="1131"/>
      <c r="AC203" s="445"/>
      <c r="AD203" s="1131"/>
      <c r="AE203" s="445"/>
      <c r="AF203" s="1131"/>
      <c r="AG203" s="445"/>
      <c r="AH203" s="1136"/>
      <c r="AI203" s="445"/>
      <c r="AJ203" s="1136"/>
      <c r="AK203" s="445"/>
      <c r="AL203" s="445"/>
      <c r="AM203" s="445"/>
      <c r="AN203" s="445"/>
      <c r="AO203" s="445"/>
      <c r="AP203" s="445"/>
      <c r="AQ203" s="445"/>
      <c r="AR203" s="445"/>
      <c r="AS203" s="445"/>
      <c r="AT203" s="165"/>
      <c r="AU203" s="1087"/>
      <c r="AV203" s="127"/>
      <c r="AW203" s="1134"/>
      <c r="AX203" s="1091"/>
      <c r="AY203" s="1131"/>
      <c r="AZ203" s="445"/>
      <c r="BA203" s="1131"/>
      <c r="BB203" s="445"/>
      <c r="BC203" s="445"/>
      <c r="BD203" s="445"/>
      <c r="BE203" s="445"/>
      <c r="BF203" s="445"/>
      <c r="BG203" s="445"/>
      <c r="BH203" s="437"/>
      <c r="BI203" s="445"/>
      <c r="BJ203" s="1084"/>
      <c r="BK203" s="483">
        <f t="shared" si="33"/>
        <v>0</v>
      </c>
      <c r="BL203" s="484">
        <f t="shared" si="34"/>
        <v>0</v>
      </c>
      <c r="BM203" s="485">
        <f t="shared" si="35"/>
        <v>0</v>
      </c>
      <c r="BN203" s="464"/>
      <c r="BO203" s="464"/>
      <c r="BP203" s="127"/>
      <c r="BQ203" s="1496">
        <f t="shared" si="36"/>
        <v>0</v>
      </c>
      <c r="BR203" s="1496">
        <f t="shared" si="37"/>
        <v>0</v>
      </c>
      <c r="BS203" s="280"/>
      <c r="BT203" s="281"/>
      <c r="BU203" s="281"/>
      <c r="BV203" s="446"/>
      <c r="BW203" s="1497">
        <f t="shared" si="38"/>
        <v>0</v>
      </c>
      <c r="BX203" s="1497">
        <f t="shared" si="39"/>
        <v>0</v>
      </c>
      <c r="BY203" s="1497">
        <f t="shared" si="40"/>
        <v>0</v>
      </c>
      <c r="BZ203" s="1497">
        <f t="shared" si="41"/>
        <v>0</v>
      </c>
      <c r="CA203" s="1497">
        <f t="shared" si="42"/>
        <v>0</v>
      </c>
      <c r="CB203" s="1497">
        <f t="shared" si="43"/>
        <v>0</v>
      </c>
      <c r="CD203" s="1450" t="str">
        <f t="shared" si="44"/>
        <v/>
      </c>
      <c r="CF203" s="1247"/>
      <c r="CG203" s="1247"/>
      <c r="CH203" s="1247"/>
      <c r="CI203" s="1247"/>
      <c r="CJ203" s="1247"/>
      <c r="CK203" s="1247"/>
      <c r="CL203" s="1247"/>
      <c r="CM203" s="1247"/>
      <c r="CN203" s="1247"/>
      <c r="CO203" s="1247"/>
      <c r="CP203" s="1247"/>
      <c r="CQ203" s="1247"/>
      <c r="CR203" s="1247"/>
      <c r="CS203" s="1247"/>
      <c r="CT203" s="1247"/>
      <c r="CU203" s="1247"/>
      <c r="CV203" s="1247"/>
      <c r="CW203" s="1247"/>
      <c r="CX203" s="1247"/>
      <c r="CY203" s="1247"/>
      <c r="CZ203" s="1247"/>
      <c r="DA203" s="1247"/>
      <c r="DB203" s="1247"/>
      <c r="DC203" s="1247"/>
      <c r="DD203" s="1247"/>
      <c r="DE203" s="1247"/>
      <c r="DF203" s="1247"/>
      <c r="DG203" s="1247"/>
      <c r="DH203" s="1247"/>
      <c r="DI203" s="1247"/>
      <c r="DJ203" s="1247"/>
      <c r="DK203" s="1247"/>
      <c r="DL203" s="1247"/>
      <c r="DM203" s="1247"/>
      <c r="DN203" s="1247"/>
      <c r="DO203" s="1247"/>
      <c r="DP203" s="1247"/>
      <c r="DQ203" s="1247"/>
      <c r="DR203" s="1247"/>
      <c r="DS203" s="1247"/>
      <c r="DT203" s="1247"/>
      <c r="DU203" s="1247"/>
      <c r="DV203" s="1247"/>
      <c r="DW203" s="1247"/>
      <c r="DX203" s="1247"/>
      <c r="DY203" s="1247"/>
      <c r="DZ203" s="1247"/>
      <c r="EA203" s="1247"/>
      <c r="EB203" s="1247"/>
      <c r="EC203" s="1247"/>
      <c r="ED203" s="1247"/>
      <c r="EE203" s="1247"/>
      <c r="EF203" s="1247"/>
      <c r="EG203" s="1247"/>
      <c r="EH203" s="1247"/>
      <c r="EI203" s="1247"/>
      <c r="EJ203" s="1247"/>
      <c r="EK203" s="1247"/>
      <c r="EL203" s="1247"/>
      <c r="EM203" s="1247"/>
      <c r="EN203" s="1247"/>
      <c r="EO203" s="1247"/>
      <c r="EP203" s="1247"/>
      <c r="EQ203" s="1247"/>
      <c r="ER203" s="1247"/>
      <c r="ES203" s="1247"/>
      <c r="ET203" s="1247"/>
      <c r="EU203" s="1247"/>
      <c r="EV203" s="1247"/>
      <c r="EW203" s="1247"/>
      <c r="EX203" s="1247"/>
      <c r="EY203" s="1247"/>
      <c r="EZ203" s="1247"/>
      <c r="FA203" s="1247"/>
      <c r="FB203" s="1247"/>
      <c r="FC203" s="1247"/>
      <c r="FD203" s="1247"/>
      <c r="FE203" s="1247"/>
      <c r="FF203" s="1247"/>
      <c r="FG203" s="1247"/>
      <c r="FJ203" s="1452">
        <f t="shared" si="45"/>
        <v>0</v>
      </c>
      <c r="FK203" s="1452">
        <f t="shared" si="46"/>
        <v>0</v>
      </c>
    </row>
    <row r="204" spans="1:167" x14ac:dyDescent="0.2">
      <c r="A204" s="436"/>
      <c r="B204" s="437"/>
      <c r="C204" s="439"/>
      <c r="D204" s="439"/>
      <c r="E204" s="437"/>
      <c r="F204" s="440"/>
      <c r="G204" s="440"/>
      <c r="H204" s="440"/>
      <c r="I204" s="440"/>
      <c r="J204" s="440"/>
      <c r="K204" s="440"/>
      <c r="L204" s="440"/>
      <c r="M204" s="440"/>
      <c r="N204" s="441"/>
      <c r="O204" s="441"/>
      <c r="P204" s="440"/>
      <c r="Q204" s="442"/>
      <c r="R204" s="443"/>
      <c r="S204" s="444"/>
      <c r="T204" s="886"/>
      <c r="U204" s="445"/>
      <c r="V204" s="445"/>
      <c r="W204" s="445"/>
      <c r="X204" s="165"/>
      <c r="Y204" s="445"/>
      <c r="Z204" s="1136"/>
      <c r="AA204" s="445"/>
      <c r="AB204" s="1131"/>
      <c r="AC204" s="445"/>
      <c r="AD204" s="1131"/>
      <c r="AE204" s="445"/>
      <c r="AF204" s="1131"/>
      <c r="AG204" s="445"/>
      <c r="AH204" s="1136"/>
      <c r="AI204" s="445"/>
      <c r="AJ204" s="1136"/>
      <c r="AK204" s="445"/>
      <c r="AL204" s="445"/>
      <c r="AM204" s="445"/>
      <c r="AN204" s="445"/>
      <c r="AO204" s="445"/>
      <c r="AP204" s="445"/>
      <c r="AQ204" s="445"/>
      <c r="AR204" s="445"/>
      <c r="AS204" s="445"/>
      <c r="AT204" s="165"/>
      <c r="AU204" s="1087"/>
      <c r="AV204" s="127"/>
      <c r="AW204" s="1134"/>
      <c r="AX204" s="1091"/>
      <c r="AY204" s="1131"/>
      <c r="AZ204" s="445"/>
      <c r="BA204" s="1131"/>
      <c r="BB204" s="445"/>
      <c r="BC204" s="445"/>
      <c r="BD204" s="445"/>
      <c r="BE204" s="445"/>
      <c r="BF204" s="445"/>
      <c r="BG204" s="445"/>
      <c r="BH204" s="437"/>
      <c r="BI204" s="445"/>
      <c r="BJ204" s="1084"/>
      <c r="BK204" s="483">
        <f t="shared" si="33"/>
        <v>0</v>
      </c>
      <c r="BL204" s="484">
        <f t="shared" si="34"/>
        <v>0</v>
      </c>
      <c r="BM204" s="485">
        <f t="shared" si="35"/>
        <v>0</v>
      </c>
      <c r="BN204" s="464"/>
      <c r="BO204" s="464"/>
      <c r="BP204" s="127"/>
      <c r="BQ204" s="1496">
        <f t="shared" si="36"/>
        <v>0</v>
      </c>
      <c r="BR204" s="1496">
        <f t="shared" si="37"/>
        <v>0</v>
      </c>
      <c r="BS204" s="280"/>
      <c r="BT204" s="281"/>
      <c r="BU204" s="281"/>
      <c r="BV204" s="446"/>
      <c r="BW204" s="1497">
        <f t="shared" si="38"/>
        <v>0</v>
      </c>
      <c r="BX204" s="1497">
        <f t="shared" si="39"/>
        <v>0</v>
      </c>
      <c r="BY204" s="1497">
        <f t="shared" si="40"/>
        <v>0</v>
      </c>
      <c r="BZ204" s="1497">
        <f t="shared" si="41"/>
        <v>0</v>
      </c>
      <c r="CA204" s="1497">
        <f t="shared" si="42"/>
        <v>0</v>
      </c>
      <c r="CB204" s="1497">
        <f t="shared" si="43"/>
        <v>0</v>
      </c>
      <c r="CD204" s="1450" t="str">
        <f t="shared" si="44"/>
        <v/>
      </c>
      <c r="CF204" s="1247"/>
      <c r="CG204" s="1247"/>
      <c r="CH204" s="1247"/>
      <c r="CI204" s="1247"/>
      <c r="CJ204" s="1247"/>
      <c r="CK204" s="1247"/>
      <c r="CL204" s="1247"/>
      <c r="CM204" s="1247"/>
      <c r="CN204" s="1247"/>
      <c r="CO204" s="1247"/>
      <c r="CP204" s="1247"/>
      <c r="CQ204" s="1247"/>
      <c r="CR204" s="1247"/>
      <c r="CS204" s="1247"/>
      <c r="CT204" s="1247"/>
      <c r="CU204" s="1247"/>
      <c r="CV204" s="1247"/>
      <c r="CW204" s="1247"/>
      <c r="CX204" s="1247"/>
      <c r="CY204" s="1247"/>
      <c r="CZ204" s="1247"/>
      <c r="DA204" s="1247"/>
      <c r="DB204" s="1247"/>
      <c r="DC204" s="1247"/>
      <c r="DD204" s="1247"/>
      <c r="DE204" s="1247"/>
      <c r="DF204" s="1247"/>
      <c r="DG204" s="1247"/>
      <c r="DH204" s="1247"/>
      <c r="DI204" s="1247"/>
      <c r="DJ204" s="1247"/>
      <c r="DK204" s="1247"/>
      <c r="DL204" s="1247"/>
      <c r="DM204" s="1247"/>
      <c r="DN204" s="1247"/>
      <c r="DO204" s="1247"/>
      <c r="DP204" s="1247"/>
      <c r="DQ204" s="1247"/>
      <c r="DR204" s="1247"/>
      <c r="DS204" s="1247"/>
      <c r="DT204" s="1247"/>
      <c r="DU204" s="1247"/>
      <c r="DV204" s="1247"/>
      <c r="DW204" s="1247"/>
      <c r="DX204" s="1247"/>
      <c r="DY204" s="1247"/>
      <c r="DZ204" s="1247"/>
      <c r="EA204" s="1247"/>
      <c r="EB204" s="1247"/>
      <c r="EC204" s="1247"/>
      <c r="ED204" s="1247"/>
      <c r="EE204" s="1247"/>
      <c r="EF204" s="1247"/>
      <c r="EG204" s="1247"/>
      <c r="EH204" s="1247"/>
      <c r="EI204" s="1247"/>
      <c r="EJ204" s="1247"/>
      <c r="EK204" s="1247"/>
      <c r="EL204" s="1247"/>
      <c r="EM204" s="1247"/>
      <c r="EN204" s="1247"/>
      <c r="EO204" s="1247"/>
      <c r="EP204" s="1247"/>
      <c r="EQ204" s="1247"/>
      <c r="ER204" s="1247"/>
      <c r="ES204" s="1247"/>
      <c r="ET204" s="1247"/>
      <c r="EU204" s="1247"/>
      <c r="EV204" s="1247"/>
      <c r="EW204" s="1247"/>
      <c r="EX204" s="1247"/>
      <c r="EY204" s="1247"/>
      <c r="EZ204" s="1247"/>
      <c r="FA204" s="1247"/>
      <c r="FB204" s="1247"/>
      <c r="FC204" s="1247"/>
      <c r="FD204" s="1247"/>
      <c r="FE204" s="1247"/>
      <c r="FF204" s="1247"/>
      <c r="FG204" s="1247"/>
      <c r="FJ204" s="1452">
        <f t="shared" si="45"/>
        <v>0</v>
      </c>
      <c r="FK204" s="1452">
        <f t="shared" si="46"/>
        <v>0</v>
      </c>
    </row>
    <row r="205" spans="1:167" x14ac:dyDescent="0.2">
      <c r="A205" s="436"/>
      <c r="B205" s="437"/>
      <c r="C205" s="439"/>
      <c r="D205" s="439"/>
      <c r="E205" s="437"/>
      <c r="F205" s="440"/>
      <c r="G205" s="440"/>
      <c r="H205" s="440"/>
      <c r="I205" s="440"/>
      <c r="J205" s="440"/>
      <c r="K205" s="440"/>
      <c r="L205" s="440"/>
      <c r="M205" s="440"/>
      <c r="N205" s="441"/>
      <c r="O205" s="441"/>
      <c r="P205" s="440"/>
      <c r="Q205" s="442"/>
      <c r="R205" s="443"/>
      <c r="S205" s="444"/>
      <c r="T205" s="886"/>
      <c r="U205" s="445"/>
      <c r="V205" s="445"/>
      <c r="W205" s="445"/>
      <c r="X205" s="165"/>
      <c r="Y205" s="445"/>
      <c r="Z205" s="1136"/>
      <c r="AA205" s="445"/>
      <c r="AB205" s="1131"/>
      <c r="AC205" s="445"/>
      <c r="AD205" s="1131"/>
      <c r="AE205" s="445"/>
      <c r="AF205" s="1131"/>
      <c r="AG205" s="445"/>
      <c r="AH205" s="1136"/>
      <c r="AI205" s="445"/>
      <c r="AJ205" s="1136"/>
      <c r="AK205" s="445"/>
      <c r="AL205" s="445"/>
      <c r="AM205" s="445"/>
      <c r="AN205" s="445"/>
      <c r="AO205" s="445"/>
      <c r="AP205" s="445"/>
      <c r="AQ205" s="445"/>
      <c r="AR205" s="445"/>
      <c r="AS205" s="445"/>
      <c r="AT205" s="165"/>
      <c r="AU205" s="1087"/>
      <c r="AV205" s="127"/>
      <c r="AW205" s="1134"/>
      <c r="AX205" s="1091"/>
      <c r="AY205" s="1131"/>
      <c r="AZ205" s="445"/>
      <c r="BA205" s="1131"/>
      <c r="BB205" s="445"/>
      <c r="BC205" s="445"/>
      <c r="BD205" s="445"/>
      <c r="BE205" s="445"/>
      <c r="BF205" s="445"/>
      <c r="BG205" s="445"/>
      <c r="BH205" s="437"/>
      <c r="BI205" s="445"/>
      <c r="BJ205" s="1084"/>
      <c r="BK205" s="483">
        <f t="shared" si="33"/>
        <v>0</v>
      </c>
      <c r="BL205" s="484">
        <f t="shared" si="34"/>
        <v>0</v>
      </c>
      <c r="BM205" s="485">
        <f t="shared" si="35"/>
        <v>0</v>
      </c>
      <c r="BN205" s="464"/>
      <c r="BO205" s="464"/>
      <c r="BP205" s="127"/>
      <c r="BQ205" s="1496">
        <f t="shared" si="36"/>
        <v>0</v>
      </c>
      <c r="BR205" s="1496">
        <f t="shared" si="37"/>
        <v>0</v>
      </c>
      <c r="BS205" s="280"/>
      <c r="BT205" s="281"/>
      <c r="BU205" s="281"/>
      <c r="BV205" s="446"/>
      <c r="BW205" s="1497">
        <f t="shared" si="38"/>
        <v>0</v>
      </c>
      <c r="BX205" s="1497">
        <f t="shared" si="39"/>
        <v>0</v>
      </c>
      <c r="BY205" s="1497">
        <f t="shared" si="40"/>
        <v>0</v>
      </c>
      <c r="BZ205" s="1497">
        <f t="shared" si="41"/>
        <v>0</v>
      </c>
      <c r="CA205" s="1497">
        <f t="shared" si="42"/>
        <v>0</v>
      </c>
      <c r="CB205" s="1497">
        <f t="shared" si="43"/>
        <v>0</v>
      </c>
      <c r="CD205" s="1450" t="str">
        <f t="shared" si="44"/>
        <v/>
      </c>
      <c r="CF205" s="1247"/>
      <c r="CG205" s="1247"/>
      <c r="CH205" s="1247"/>
      <c r="CI205" s="1247"/>
      <c r="CJ205" s="1247"/>
      <c r="CK205" s="1247"/>
      <c r="CL205" s="1247"/>
      <c r="CM205" s="1247"/>
      <c r="CN205" s="1247"/>
      <c r="CO205" s="1247"/>
      <c r="CP205" s="1247"/>
      <c r="CQ205" s="1247"/>
      <c r="CR205" s="1247"/>
      <c r="CS205" s="1247"/>
      <c r="CT205" s="1247"/>
      <c r="CU205" s="1247"/>
      <c r="CV205" s="1247"/>
      <c r="CW205" s="1247"/>
      <c r="CX205" s="1247"/>
      <c r="CY205" s="1247"/>
      <c r="CZ205" s="1247"/>
      <c r="DA205" s="1247"/>
      <c r="DB205" s="1247"/>
      <c r="DC205" s="1247"/>
      <c r="DD205" s="1247"/>
      <c r="DE205" s="1247"/>
      <c r="DF205" s="1247"/>
      <c r="DG205" s="1247"/>
      <c r="DH205" s="1247"/>
      <c r="DI205" s="1247"/>
      <c r="DJ205" s="1247"/>
      <c r="DK205" s="1247"/>
      <c r="DL205" s="1247"/>
      <c r="DM205" s="1247"/>
      <c r="DN205" s="1247"/>
      <c r="DO205" s="1247"/>
      <c r="DP205" s="1247"/>
      <c r="DQ205" s="1247"/>
      <c r="DR205" s="1247"/>
      <c r="DS205" s="1247"/>
      <c r="DT205" s="1247"/>
      <c r="DU205" s="1247"/>
      <c r="DV205" s="1247"/>
      <c r="DW205" s="1247"/>
      <c r="DX205" s="1247"/>
      <c r="DY205" s="1247"/>
      <c r="DZ205" s="1247"/>
      <c r="EA205" s="1247"/>
      <c r="EB205" s="1247"/>
      <c r="EC205" s="1247"/>
      <c r="ED205" s="1247"/>
      <c r="EE205" s="1247"/>
      <c r="EF205" s="1247"/>
      <c r="EG205" s="1247"/>
      <c r="EH205" s="1247"/>
      <c r="EI205" s="1247"/>
      <c r="EJ205" s="1247"/>
      <c r="EK205" s="1247"/>
      <c r="EL205" s="1247"/>
      <c r="EM205" s="1247"/>
      <c r="EN205" s="1247"/>
      <c r="EO205" s="1247"/>
      <c r="EP205" s="1247"/>
      <c r="EQ205" s="1247"/>
      <c r="ER205" s="1247"/>
      <c r="ES205" s="1247"/>
      <c r="ET205" s="1247"/>
      <c r="EU205" s="1247"/>
      <c r="EV205" s="1247"/>
      <c r="EW205" s="1247"/>
      <c r="EX205" s="1247"/>
      <c r="EY205" s="1247"/>
      <c r="EZ205" s="1247"/>
      <c r="FA205" s="1247"/>
      <c r="FB205" s="1247"/>
      <c r="FC205" s="1247"/>
      <c r="FD205" s="1247"/>
      <c r="FE205" s="1247"/>
      <c r="FF205" s="1247"/>
      <c r="FG205" s="1247"/>
      <c r="FJ205" s="1452">
        <f t="shared" si="45"/>
        <v>0</v>
      </c>
      <c r="FK205" s="1452">
        <f t="shared" si="46"/>
        <v>0</v>
      </c>
    </row>
    <row r="206" spans="1:167" x14ac:dyDescent="0.2">
      <c r="A206" s="436"/>
      <c r="B206" s="437"/>
      <c r="C206" s="439"/>
      <c r="D206" s="439"/>
      <c r="E206" s="437"/>
      <c r="F206" s="440"/>
      <c r="G206" s="440"/>
      <c r="H206" s="440"/>
      <c r="I206" s="440"/>
      <c r="J206" s="440"/>
      <c r="K206" s="440"/>
      <c r="L206" s="440"/>
      <c r="M206" s="440"/>
      <c r="N206" s="441"/>
      <c r="O206" s="441"/>
      <c r="P206" s="440"/>
      <c r="Q206" s="442"/>
      <c r="R206" s="443"/>
      <c r="S206" s="444"/>
      <c r="T206" s="886"/>
      <c r="U206" s="445"/>
      <c r="V206" s="445"/>
      <c r="W206" s="445"/>
      <c r="X206" s="165"/>
      <c r="Y206" s="445"/>
      <c r="Z206" s="1136"/>
      <c r="AA206" s="445"/>
      <c r="AB206" s="1131"/>
      <c r="AC206" s="445"/>
      <c r="AD206" s="1131"/>
      <c r="AE206" s="445"/>
      <c r="AF206" s="1131"/>
      <c r="AG206" s="445"/>
      <c r="AH206" s="1136"/>
      <c r="AI206" s="445"/>
      <c r="AJ206" s="1136"/>
      <c r="AK206" s="445"/>
      <c r="AL206" s="445"/>
      <c r="AM206" s="445"/>
      <c r="AN206" s="445"/>
      <c r="AO206" s="445"/>
      <c r="AP206" s="445"/>
      <c r="AQ206" s="445"/>
      <c r="AR206" s="445"/>
      <c r="AS206" s="445"/>
      <c r="AT206" s="165"/>
      <c r="AU206" s="1087"/>
      <c r="AV206" s="127"/>
      <c r="AW206" s="1134"/>
      <c r="AX206" s="1091"/>
      <c r="AY206" s="1131"/>
      <c r="AZ206" s="445"/>
      <c r="BA206" s="1131"/>
      <c r="BB206" s="445"/>
      <c r="BC206" s="445"/>
      <c r="BD206" s="445"/>
      <c r="BE206" s="445"/>
      <c r="BF206" s="445"/>
      <c r="BG206" s="445"/>
      <c r="BH206" s="437"/>
      <c r="BI206" s="445"/>
      <c r="BJ206" s="1084"/>
      <c r="BK206" s="483">
        <f t="shared" si="33"/>
        <v>0</v>
      </c>
      <c r="BL206" s="484">
        <f t="shared" si="34"/>
        <v>0</v>
      </c>
      <c r="BM206" s="485">
        <f t="shared" si="35"/>
        <v>0</v>
      </c>
      <c r="BN206" s="464"/>
      <c r="BO206" s="464"/>
      <c r="BP206" s="127"/>
      <c r="BQ206" s="1496">
        <f t="shared" si="36"/>
        <v>0</v>
      </c>
      <c r="BR206" s="1496">
        <f t="shared" si="37"/>
        <v>0</v>
      </c>
      <c r="BS206" s="280"/>
      <c r="BT206" s="281"/>
      <c r="BU206" s="281"/>
      <c r="BV206" s="446"/>
      <c r="BW206" s="1497">
        <f t="shared" si="38"/>
        <v>0</v>
      </c>
      <c r="BX206" s="1497">
        <f t="shared" si="39"/>
        <v>0</v>
      </c>
      <c r="BY206" s="1497">
        <f t="shared" si="40"/>
        <v>0</v>
      </c>
      <c r="BZ206" s="1497">
        <f t="shared" si="41"/>
        <v>0</v>
      </c>
      <c r="CA206" s="1497">
        <f t="shared" si="42"/>
        <v>0</v>
      </c>
      <c r="CB206" s="1497">
        <f t="shared" si="43"/>
        <v>0</v>
      </c>
      <c r="CD206" s="1450" t="str">
        <f t="shared" si="44"/>
        <v/>
      </c>
      <c r="CF206" s="1247"/>
      <c r="CG206" s="1247"/>
      <c r="CH206" s="1247"/>
      <c r="CI206" s="1247"/>
      <c r="CJ206" s="1247"/>
      <c r="CK206" s="1247"/>
      <c r="CL206" s="1247"/>
      <c r="CM206" s="1247"/>
      <c r="CN206" s="1247"/>
      <c r="CO206" s="1247"/>
      <c r="CP206" s="1247"/>
      <c r="CQ206" s="1247"/>
      <c r="CR206" s="1247"/>
      <c r="CS206" s="1247"/>
      <c r="CT206" s="1247"/>
      <c r="CU206" s="1247"/>
      <c r="CV206" s="1247"/>
      <c r="CW206" s="1247"/>
      <c r="CX206" s="1247"/>
      <c r="CY206" s="1247"/>
      <c r="CZ206" s="1247"/>
      <c r="DA206" s="1247"/>
      <c r="DB206" s="1247"/>
      <c r="DC206" s="1247"/>
      <c r="DD206" s="1247"/>
      <c r="DE206" s="1247"/>
      <c r="DF206" s="1247"/>
      <c r="DG206" s="1247"/>
      <c r="DH206" s="1247"/>
      <c r="DI206" s="1247"/>
      <c r="DJ206" s="1247"/>
      <c r="DK206" s="1247"/>
      <c r="DL206" s="1247"/>
      <c r="DM206" s="1247"/>
      <c r="DN206" s="1247"/>
      <c r="DO206" s="1247"/>
      <c r="DP206" s="1247"/>
      <c r="DQ206" s="1247"/>
      <c r="DR206" s="1247"/>
      <c r="DS206" s="1247"/>
      <c r="DT206" s="1247"/>
      <c r="DU206" s="1247"/>
      <c r="DV206" s="1247"/>
      <c r="DW206" s="1247"/>
      <c r="DX206" s="1247"/>
      <c r="DY206" s="1247"/>
      <c r="DZ206" s="1247"/>
      <c r="EA206" s="1247"/>
      <c r="EB206" s="1247"/>
      <c r="EC206" s="1247"/>
      <c r="ED206" s="1247"/>
      <c r="EE206" s="1247"/>
      <c r="EF206" s="1247"/>
      <c r="EG206" s="1247"/>
      <c r="EH206" s="1247"/>
      <c r="EI206" s="1247"/>
      <c r="EJ206" s="1247"/>
      <c r="EK206" s="1247"/>
      <c r="EL206" s="1247"/>
      <c r="EM206" s="1247"/>
      <c r="EN206" s="1247"/>
      <c r="EO206" s="1247"/>
      <c r="EP206" s="1247"/>
      <c r="EQ206" s="1247"/>
      <c r="ER206" s="1247"/>
      <c r="ES206" s="1247"/>
      <c r="ET206" s="1247"/>
      <c r="EU206" s="1247"/>
      <c r="EV206" s="1247"/>
      <c r="EW206" s="1247"/>
      <c r="EX206" s="1247"/>
      <c r="EY206" s="1247"/>
      <c r="EZ206" s="1247"/>
      <c r="FA206" s="1247"/>
      <c r="FB206" s="1247"/>
      <c r="FC206" s="1247"/>
      <c r="FD206" s="1247"/>
      <c r="FE206" s="1247"/>
      <c r="FF206" s="1247"/>
      <c r="FG206" s="1247"/>
      <c r="FJ206" s="1452">
        <f t="shared" si="45"/>
        <v>0</v>
      </c>
      <c r="FK206" s="1452">
        <f t="shared" si="46"/>
        <v>0</v>
      </c>
    </row>
    <row r="207" spans="1:167" x14ac:dyDescent="0.2">
      <c r="A207" s="436"/>
      <c r="B207" s="437"/>
      <c r="C207" s="439"/>
      <c r="D207" s="439"/>
      <c r="E207" s="437"/>
      <c r="F207" s="440"/>
      <c r="G207" s="440"/>
      <c r="H207" s="440"/>
      <c r="I207" s="440"/>
      <c r="J207" s="440"/>
      <c r="K207" s="440"/>
      <c r="L207" s="440"/>
      <c r="M207" s="440"/>
      <c r="N207" s="441"/>
      <c r="O207" s="441"/>
      <c r="P207" s="440"/>
      <c r="Q207" s="442"/>
      <c r="R207" s="443"/>
      <c r="S207" s="444"/>
      <c r="T207" s="886"/>
      <c r="U207" s="445"/>
      <c r="V207" s="445"/>
      <c r="W207" s="445"/>
      <c r="X207" s="165"/>
      <c r="Y207" s="445"/>
      <c r="Z207" s="1136"/>
      <c r="AA207" s="445"/>
      <c r="AB207" s="1131"/>
      <c r="AC207" s="445"/>
      <c r="AD207" s="1131"/>
      <c r="AE207" s="445"/>
      <c r="AF207" s="1131"/>
      <c r="AG207" s="445"/>
      <c r="AH207" s="1136"/>
      <c r="AI207" s="445"/>
      <c r="AJ207" s="1136"/>
      <c r="AK207" s="445"/>
      <c r="AL207" s="445"/>
      <c r="AM207" s="445"/>
      <c r="AN207" s="445"/>
      <c r="AO207" s="445"/>
      <c r="AP207" s="445"/>
      <c r="AQ207" s="445"/>
      <c r="AR207" s="445"/>
      <c r="AS207" s="445"/>
      <c r="AT207" s="165"/>
      <c r="AU207" s="1087"/>
      <c r="AV207" s="127"/>
      <c r="AW207" s="1134"/>
      <c r="AX207" s="1091"/>
      <c r="AY207" s="1131"/>
      <c r="AZ207" s="445"/>
      <c r="BA207" s="1131"/>
      <c r="BB207" s="445"/>
      <c r="BC207" s="445"/>
      <c r="BD207" s="445"/>
      <c r="BE207" s="445"/>
      <c r="BF207" s="445"/>
      <c r="BG207" s="445"/>
      <c r="BH207" s="437"/>
      <c r="BI207" s="445"/>
      <c r="BJ207" s="1084"/>
      <c r="BK207" s="483">
        <f t="shared" si="33"/>
        <v>0</v>
      </c>
      <c r="BL207" s="484">
        <f t="shared" si="34"/>
        <v>0</v>
      </c>
      <c r="BM207" s="485">
        <f t="shared" si="35"/>
        <v>0</v>
      </c>
      <c r="BN207" s="464"/>
      <c r="BO207" s="464"/>
      <c r="BP207" s="127"/>
      <c r="BQ207" s="1496">
        <f t="shared" si="36"/>
        <v>0</v>
      </c>
      <c r="BR207" s="1496">
        <f t="shared" si="37"/>
        <v>0</v>
      </c>
      <c r="BS207" s="280"/>
      <c r="BT207" s="281"/>
      <c r="BU207" s="281"/>
      <c r="BV207" s="446"/>
      <c r="BW207" s="1497">
        <f t="shared" si="38"/>
        <v>0</v>
      </c>
      <c r="BX207" s="1497">
        <f t="shared" si="39"/>
        <v>0</v>
      </c>
      <c r="BY207" s="1497">
        <f t="shared" si="40"/>
        <v>0</v>
      </c>
      <c r="BZ207" s="1497">
        <f t="shared" si="41"/>
        <v>0</v>
      </c>
      <c r="CA207" s="1497">
        <f t="shared" si="42"/>
        <v>0</v>
      </c>
      <c r="CB207" s="1497">
        <f t="shared" si="43"/>
        <v>0</v>
      </c>
      <c r="CD207" s="1450" t="str">
        <f t="shared" si="44"/>
        <v/>
      </c>
      <c r="CF207" s="1247"/>
      <c r="CG207" s="1247"/>
      <c r="CH207" s="1247"/>
      <c r="CI207" s="1247"/>
      <c r="CJ207" s="1247"/>
      <c r="CK207" s="1247"/>
      <c r="CL207" s="1247"/>
      <c r="CM207" s="1247"/>
      <c r="CN207" s="1247"/>
      <c r="CO207" s="1247"/>
      <c r="CP207" s="1247"/>
      <c r="CQ207" s="1247"/>
      <c r="CR207" s="1247"/>
      <c r="CS207" s="1247"/>
      <c r="CT207" s="1247"/>
      <c r="CU207" s="1247"/>
      <c r="CV207" s="1247"/>
      <c r="CW207" s="1247"/>
      <c r="CX207" s="1247"/>
      <c r="CY207" s="1247"/>
      <c r="CZ207" s="1247"/>
      <c r="DA207" s="1247"/>
      <c r="DB207" s="1247"/>
      <c r="DC207" s="1247"/>
      <c r="DD207" s="1247"/>
      <c r="DE207" s="1247"/>
      <c r="DF207" s="1247"/>
      <c r="DG207" s="1247"/>
      <c r="DH207" s="1247"/>
      <c r="DI207" s="1247"/>
      <c r="DJ207" s="1247"/>
      <c r="DK207" s="1247"/>
      <c r="DL207" s="1247"/>
      <c r="DM207" s="1247"/>
      <c r="DN207" s="1247"/>
      <c r="DO207" s="1247"/>
      <c r="DP207" s="1247"/>
      <c r="DQ207" s="1247"/>
      <c r="DR207" s="1247"/>
      <c r="DS207" s="1247"/>
      <c r="DT207" s="1247"/>
      <c r="DU207" s="1247"/>
      <c r="DV207" s="1247"/>
      <c r="DW207" s="1247"/>
      <c r="DX207" s="1247"/>
      <c r="DY207" s="1247"/>
      <c r="DZ207" s="1247"/>
      <c r="EA207" s="1247"/>
      <c r="EB207" s="1247"/>
      <c r="EC207" s="1247"/>
      <c r="ED207" s="1247"/>
      <c r="EE207" s="1247"/>
      <c r="EF207" s="1247"/>
      <c r="EG207" s="1247"/>
      <c r="EH207" s="1247"/>
      <c r="EI207" s="1247"/>
      <c r="EJ207" s="1247"/>
      <c r="EK207" s="1247"/>
      <c r="EL207" s="1247"/>
      <c r="EM207" s="1247"/>
      <c r="EN207" s="1247"/>
      <c r="EO207" s="1247"/>
      <c r="EP207" s="1247"/>
      <c r="EQ207" s="1247"/>
      <c r="ER207" s="1247"/>
      <c r="ES207" s="1247"/>
      <c r="ET207" s="1247"/>
      <c r="EU207" s="1247"/>
      <c r="EV207" s="1247"/>
      <c r="EW207" s="1247"/>
      <c r="EX207" s="1247"/>
      <c r="EY207" s="1247"/>
      <c r="EZ207" s="1247"/>
      <c r="FA207" s="1247"/>
      <c r="FB207" s="1247"/>
      <c r="FC207" s="1247"/>
      <c r="FD207" s="1247"/>
      <c r="FE207" s="1247"/>
      <c r="FF207" s="1247"/>
      <c r="FG207" s="1247"/>
      <c r="FJ207" s="1452">
        <f t="shared" si="45"/>
        <v>0</v>
      </c>
      <c r="FK207" s="1452">
        <f t="shared" si="46"/>
        <v>0</v>
      </c>
    </row>
    <row r="208" spans="1:167" x14ac:dyDescent="0.2">
      <c r="A208" s="436"/>
      <c r="B208" s="437"/>
      <c r="C208" s="439"/>
      <c r="D208" s="439"/>
      <c r="E208" s="437"/>
      <c r="F208" s="440"/>
      <c r="G208" s="440"/>
      <c r="H208" s="440"/>
      <c r="I208" s="440"/>
      <c r="J208" s="440"/>
      <c r="K208" s="440"/>
      <c r="L208" s="440"/>
      <c r="M208" s="440"/>
      <c r="N208" s="441"/>
      <c r="O208" s="441"/>
      <c r="P208" s="440"/>
      <c r="Q208" s="442"/>
      <c r="R208" s="443"/>
      <c r="S208" s="444"/>
      <c r="T208" s="886"/>
      <c r="U208" s="445"/>
      <c r="V208" s="445"/>
      <c r="W208" s="445"/>
      <c r="X208" s="165"/>
      <c r="Y208" s="445"/>
      <c r="Z208" s="1136"/>
      <c r="AA208" s="445"/>
      <c r="AB208" s="1131"/>
      <c r="AC208" s="445"/>
      <c r="AD208" s="1131"/>
      <c r="AE208" s="445"/>
      <c r="AF208" s="1131"/>
      <c r="AG208" s="445"/>
      <c r="AH208" s="1136"/>
      <c r="AI208" s="445"/>
      <c r="AJ208" s="1136"/>
      <c r="AK208" s="445"/>
      <c r="AL208" s="445"/>
      <c r="AM208" s="445"/>
      <c r="AN208" s="445"/>
      <c r="AO208" s="445"/>
      <c r="AP208" s="445"/>
      <c r="AQ208" s="445"/>
      <c r="AR208" s="445"/>
      <c r="AS208" s="445"/>
      <c r="AT208" s="165"/>
      <c r="AU208" s="1087"/>
      <c r="AV208" s="127"/>
      <c r="AW208" s="1134"/>
      <c r="AX208" s="1091"/>
      <c r="AY208" s="1131"/>
      <c r="AZ208" s="445"/>
      <c r="BA208" s="1131"/>
      <c r="BB208" s="445"/>
      <c r="BC208" s="445"/>
      <c r="BD208" s="445"/>
      <c r="BE208" s="445"/>
      <c r="BF208" s="445"/>
      <c r="BG208" s="445"/>
      <c r="BH208" s="437"/>
      <c r="BI208" s="445"/>
      <c r="BJ208" s="1084"/>
      <c r="BK208" s="483">
        <f t="shared" ref="BK208:BK229" si="47">(T208+U208+V208+W208+Y208+AA208+AC208+AE208+AN208+AO208+X208+AP208+AG208+AI208+AK208+AL208+AM208+AQ208+AR208+AV208+AS208+AT208)*0.08333</f>
        <v>0</v>
      </c>
      <c r="BL208" s="484">
        <f t="shared" ref="BL208:BL229" si="48">(T208+U208+V208+W208+Y208+AA208+AC208+AE208+AN208+AO208+X208+AP208+AG208+AI208+AK208+AL208+AM208+AQ208+AR208+AV208+AS208+AT208)*0.014</f>
        <v>0</v>
      </c>
      <c r="BM208" s="485">
        <f t="shared" ref="BM208:BM229" si="49">((T208+U208+V208+W208+Y208+AA208+AC208+AE208+AN208+AO208+X208+AP208+AG208+AI208+AK208+AL208+AM208+AQ208+AR208+AV208+AS208+AT208)*0.4062)</f>
        <v>0</v>
      </c>
      <c r="BN208" s="464"/>
      <c r="BO208" s="464"/>
      <c r="BP208" s="127"/>
      <c r="BQ208" s="1496">
        <f t="shared" ref="BQ208:BQ229" si="50">(T208+U208+V208+W208+Y208+AA208+AC208+AE208+AN208+AO208+X208+AP208+AG208+AI208+AK208+AL208+AM208+AQ208+AR208+AV208+AS208+AT208+AX208+AZ208+BB208+BC208+BD208+BE208+BF208+BG208+BI208+BJ208+BK208+BL208+BM208+BN208+BO208+BP208)*R208*S208</f>
        <v>0</v>
      </c>
      <c r="BR208" s="1496">
        <f t="shared" ref="BR208:BR229" si="51">BQ208*$D$9</f>
        <v>0</v>
      </c>
      <c r="BS208" s="280"/>
      <c r="BT208" s="281"/>
      <c r="BU208" s="281"/>
      <c r="BV208" s="446"/>
      <c r="BW208" s="1497">
        <f t="shared" ref="BW208:BW229" si="52">(+T208+U208+V208+W208+Y208+AA208+AC208+AE208+AN208+AO208+X208+AP208+AG208+AI208+AK208+AL208+AM208+AQ208+AR208+AV208+AS208+AT208)*R208*S208</f>
        <v>0</v>
      </c>
      <c r="BX208" s="1497">
        <f t="shared" ref="BX208:BX229" si="53">(AX208+AZ208+BB208+BC208+BD208+BE208+BF208+BG208+BI208+BJ208)*R208*S208</f>
        <v>0</v>
      </c>
      <c r="BY208" s="1497">
        <f t="shared" ref="BY208:BY229" si="54">SUM(BK208:BM208)*R208*S208</f>
        <v>0</v>
      </c>
      <c r="BZ208" s="1497">
        <f t="shared" ref="BZ208:BZ229" si="55">SUM(BN208:BP208)*R208*S208</f>
        <v>0</v>
      </c>
      <c r="CA208" s="1497">
        <f t="shared" ref="CA208:CA229" si="56">SUM(BW208:BZ208)</f>
        <v>0</v>
      </c>
      <c r="CB208" s="1497">
        <f t="shared" ref="CB208:CB229" si="57">+CA208*$D$9</f>
        <v>0</v>
      </c>
      <c r="CD208" s="1450" t="str">
        <f t="shared" si="44"/>
        <v/>
      </c>
      <c r="CF208" s="1247"/>
      <c r="CG208" s="1247"/>
      <c r="CH208" s="1247"/>
      <c r="CI208" s="1247"/>
      <c r="CJ208" s="1247"/>
      <c r="CK208" s="1247"/>
      <c r="CL208" s="1247"/>
      <c r="CM208" s="1247"/>
      <c r="CN208" s="1247"/>
      <c r="CO208" s="1247"/>
      <c r="CP208" s="1247"/>
      <c r="CQ208" s="1247"/>
      <c r="CR208" s="1247"/>
      <c r="CS208" s="1247"/>
      <c r="CT208" s="1247"/>
      <c r="CU208" s="1247"/>
      <c r="CV208" s="1247"/>
      <c r="CW208" s="1247"/>
      <c r="CX208" s="1247"/>
      <c r="CY208" s="1247"/>
      <c r="CZ208" s="1247"/>
      <c r="DA208" s="1247"/>
      <c r="DB208" s="1247"/>
      <c r="DC208" s="1247"/>
      <c r="DD208" s="1247"/>
      <c r="DE208" s="1247"/>
      <c r="DF208" s="1247"/>
      <c r="DG208" s="1247"/>
      <c r="DH208" s="1247"/>
      <c r="DI208" s="1247"/>
      <c r="DJ208" s="1247"/>
      <c r="DK208" s="1247"/>
      <c r="DL208" s="1247"/>
      <c r="DM208" s="1247"/>
      <c r="DN208" s="1247"/>
      <c r="DO208" s="1247"/>
      <c r="DP208" s="1247"/>
      <c r="DQ208" s="1247"/>
      <c r="DR208" s="1247"/>
      <c r="DS208" s="1247"/>
      <c r="DT208" s="1247"/>
      <c r="DU208" s="1247"/>
      <c r="DV208" s="1247"/>
      <c r="DW208" s="1247"/>
      <c r="DX208" s="1247"/>
      <c r="DY208" s="1247"/>
      <c r="DZ208" s="1247"/>
      <c r="EA208" s="1247"/>
      <c r="EB208" s="1247"/>
      <c r="EC208" s="1247"/>
      <c r="ED208" s="1247"/>
      <c r="EE208" s="1247"/>
      <c r="EF208" s="1247"/>
      <c r="EG208" s="1247"/>
      <c r="EH208" s="1247"/>
      <c r="EI208" s="1247"/>
      <c r="EJ208" s="1247"/>
      <c r="EK208" s="1247"/>
      <c r="EL208" s="1247"/>
      <c r="EM208" s="1247"/>
      <c r="EN208" s="1247"/>
      <c r="EO208" s="1247"/>
      <c r="EP208" s="1247"/>
      <c r="EQ208" s="1247"/>
      <c r="ER208" s="1247"/>
      <c r="ES208" s="1247"/>
      <c r="ET208" s="1247"/>
      <c r="EU208" s="1247"/>
      <c r="EV208" s="1247"/>
      <c r="EW208" s="1247"/>
      <c r="EX208" s="1247"/>
      <c r="EY208" s="1247"/>
      <c r="EZ208" s="1247"/>
      <c r="FA208" s="1247"/>
      <c r="FB208" s="1247"/>
      <c r="FC208" s="1247"/>
      <c r="FD208" s="1247"/>
      <c r="FE208" s="1247"/>
      <c r="FF208" s="1247"/>
      <c r="FG208" s="1247"/>
      <c r="FJ208" s="1452">
        <f t="shared" si="45"/>
        <v>0</v>
      </c>
      <c r="FK208" s="1452">
        <f t="shared" si="46"/>
        <v>0</v>
      </c>
    </row>
    <row r="209" spans="1:167" x14ac:dyDescent="0.2">
      <c r="A209" s="436"/>
      <c r="B209" s="437"/>
      <c r="C209" s="439"/>
      <c r="D209" s="439"/>
      <c r="E209" s="437"/>
      <c r="F209" s="440"/>
      <c r="G209" s="440"/>
      <c r="H209" s="440"/>
      <c r="I209" s="440"/>
      <c r="J209" s="440"/>
      <c r="K209" s="440"/>
      <c r="L209" s="440"/>
      <c r="M209" s="440"/>
      <c r="N209" s="441"/>
      <c r="O209" s="441"/>
      <c r="P209" s="440"/>
      <c r="Q209" s="442"/>
      <c r="R209" s="443"/>
      <c r="S209" s="444"/>
      <c r="T209" s="886"/>
      <c r="U209" s="445"/>
      <c r="V209" s="445"/>
      <c r="W209" s="445"/>
      <c r="X209" s="165"/>
      <c r="Y209" s="445"/>
      <c r="Z209" s="1136"/>
      <c r="AA209" s="445"/>
      <c r="AB209" s="1131"/>
      <c r="AC209" s="445"/>
      <c r="AD209" s="1131"/>
      <c r="AE209" s="445"/>
      <c r="AF209" s="1131"/>
      <c r="AG209" s="445"/>
      <c r="AH209" s="1136"/>
      <c r="AI209" s="445"/>
      <c r="AJ209" s="1136"/>
      <c r="AK209" s="445"/>
      <c r="AL209" s="445"/>
      <c r="AM209" s="445"/>
      <c r="AN209" s="445"/>
      <c r="AO209" s="445"/>
      <c r="AP209" s="445"/>
      <c r="AQ209" s="445"/>
      <c r="AR209" s="445"/>
      <c r="AS209" s="445"/>
      <c r="AT209" s="165"/>
      <c r="AU209" s="1087"/>
      <c r="AV209" s="127"/>
      <c r="AW209" s="1134"/>
      <c r="AX209" s="1091"/>
      <c r="AY209" s="1131"/>
      <c r="AZ209" s="445"/>
      <c r="BA209" s="1131"/>
      <c r="BB209" s="445"/>
      <c r="BC209" s="445"/>
      <c r="BD209" s="445"/>
      <c r="BE209" s="445"/>
      <c r="BF209" s="445"/>
      <c r="BG209" s="445"/>
      <c r="BH209" s="437"/>
      <c r="BI209" s="445"/>
      <c r="BJ209" s="1084"/>
      <c r="BK209" s="483">
        <f t="shared" si="47"/>
        <v>0</v>
      </c>
      <c r="BL209" s="484">
        <f t="shared" si="48"/>
        <v>0</v>
      </c>
      <c r="BM209" s="485">
        <f t="shared" si="49"/>
        <v>0</v>
      </c>
      <c r="BN209" s="464"/>
      <c r="BO209" s="464"/>
      <c r="BP209" s="127"/>
      <c r="BQ209" s="1496">
        <f t="shared" si="50"/>
        <v>0</v>
      </c>
      <c r="BR209" s="1496">
        <f t="shared" si="51"/>
        <v>0</v>
      </c>
      <c r="BS209" s="280"/>
      <c r="BT209" s="281"/>
      <c r="BU209" s="281"/>
      <c r="BV209" s="446"/>
      <c r="BW209" s="1497">
        <f t="shared" si="52"/>
        <v>0</v>
      </c>
      <c r="BX209" s="1497">
        <f t="shared" si="53"/>
        <v>0</v>
      </c>
      <c r="BY209" s="1497">
        <f t="shared" si="54"/>
        <v>0</v>
      </c>
      <c r="BZ209" s="1497">
        <f t="shared" si="55"/>
        <v>0</v>
      </c>
      <c r="CA209" s="1497">
        <f t="shared" si="56"/>
        <v>0</v>
      </c>
      <c r="CB209" s="1497">
        <f t="shared" si="57"/>
        <v>0</v>
      </c>
      <c r="CD209" s="1450" t="str">
        <f t="shared" ref="CD209:CD272" si="58">IF(FK209=0,"","Controlar Aprop.")</f>
        <v/>
      </c>
      <c r="CF209" s="1247"/>
      <c r="CG209" s="1247"/>
      <c r="CH209" s="1247"/>
      <c r="CI209" s="1247"/>
      <c r="CJ209" s="1247"/>
      <c r="CK209" s="1247"/>
      <c r="CL209" s="1247"/>
      <c r="CM209" s="1247"/>
      <c r="CN209" s="1247"/>
      <c r="CO209" s="1247"/>
      <c r="CP209" s="1247"/>
      <c r="CQ209" s="1247"/>
      <c r="CR209" s="1247"/>
      <c r="CS209" s="1247"/>
      <c r="CT209" s="1247"/>
      <c r="CU209" s="1247"/>
      <c r="CV209" s="1247"/>
      <c r="CW209" s="1247"/>
      <c r="CX209" s="1247"/>
      <c r="CY209" s="1247"/>
      <c r="CZ209" s="1247"/>
      <c r="DA209" s="1247"/>
      <c r="DB209" s="1247"/>
      <c r="DC209" s="1247"/>
      <c r="DD209" s="1247"/>
      <c r="DE209" s="1247"/>
      <c r="DF209" s="1247"/>
      <c r="DG209" s="1247"/>
      <c r="DH209" s="1247"/>
      <c r="DI209" s="1247"/>
      <c r="DJ209" s="1247"/>
      <c r="DK209" s="1247"/>
      <c r="DL209" s="1247"/>
      <c r="DM209" s="1247"/>
      <c r="DN209" s="1247"/>
      <c r="DO209" s="1247"/>
      <c r="DP209" s="1247"/>
      <c r="DQ209" s="1247"/>
      <c r="DR209" s="1247"/>
      <c r="DS209" s="1247"/>
      <c r="DT209" s="1247"/>
      <c r="DU209" s="1247"/>
      <c r="DV209" s="1247"/>
      <c r="DW209" s="1247"/>
      <c r="DX209" s="1247"/>
      <c r="DY209" s="1247"/>
      <c r="DZ209" s="1247"/>
      <c r="EA209" s="1247"/>
      <c r="EB209" s="1247"/>
      <c r="EC209" s="1247"/>
      <c r="ED209" s="1247"/>
      <c r="EE209" s="1247"/>
      <c r="EF209" s="1247"/>
      <c r="EG209" s="1247"/>
      <c r="EH209" s="1247"/>
      <c r="EI209" s="1247"/>
      <c r="EJ209" s="1247"/>
      <c r="EK209" s="1247"/>
      <c r="EL209" s="1247"/>
      <c r="EM209" s="1247"/>
      <c r="EN209" s="1247"/>
      <c r="EO209" s="1247"/>
      <c r="EP209" s="1247"/>
      <c r="EQ209" s="1247"/>
      <c r="ER209" s="1247"/>
      <c r="ES209" s="1247"/>
      <c r="ET209" s="1247"/>
      <c r="EU209" s="1247"/>
      <c r="EV209" s="1247"/>
      <c r="EW209" s="1247"/>
      <c r="EX209" s="1247"/>
      <c r="EY209" s="1247"/>
      <c r="EZ209" s="1247"/>
      <c r="FA209" s="1247"/>
      <c r="FB209" s="1247"/>
      <c r="FC209" s="1247"/>
      <c r="FD209" s="1247"/>
      <c r="FE209" s="1247"/>
      <c r="FF209" s="1247"/>
      <c r="FG209" s="1247"/>
      <c r="FJ209" s="1452">
        <f t="shared" ref="FJ209:FJ272" si="59">SUM(CF209:FG209)*CB209</f>
        <v>0</v>
      </c>
      <c r="FK209" s="1452">
        <f t="shared" ref="FK209:FK272" si="60">CB209-FJ209</f>
        <v>0</v>
      </c>
    </row>
    <row r="210" spans="1:167" x14ac:dyDescent="0.2">
      <c r="A210" s="436"/>
      <c r="B210" s="437"/>
      <c r="C210" s="439"/>
      <c r="D210" s="439"/>
      <c r="E210" s="437"/>
      <c r="F210" s="440"/>
      <c r="G210" s="440"/>
      <c r="H210" s="440"/>
      <c r="I210" s="440"/>
      <c r="J210" s="440"/>
      <c r="K210" s="440"/>
      <c r="L210" s="440"/>
      <c r="M210" s="440"/>
      <c r="N210" s="441"/>
      <c r="O210" s="441"/>
      <c r="P210" s="440"/>
      <c r="Q210" s="442"/>
      <c r="R210" s="443"/>
      <c r="S210" s="444"/>
      <c r="T210" s="886"/>
      <c r="U210" s="445"/>
      <c r="V210" s="445"/>
      <c r="W210" s="445"/>
      <c r="X210" s="165"/>
      <c r="Y210" s="445"/>
      <c r="Z210" s="1136"/>
      <c r="AA210" s="445"/>
      <c r="AB210" s="1131"/>
      <c r="AC210" s="445"/>
      <c r="AD210" s="1131"/>
      <c r="AE210" s="445"/>
      <c r="AF210" s="1131"/>
      <c r="AG210" s="445"/>
      <c r="AH210" s="1136"/>
      <c r="AI210" s="445"/>
      <c r="AJ210" s="1136"/>
      <c r="AK210" s="445"/>
      <c r="AL210" s="445"/>
      <c r="AM210" s="445"/>
      <c r="AN210" s="445"/>
      <c r="AO210" s="445"/>
      <c r="AP210" s="445"/>
      <c r="AQ210" s="445"/>
      <c r="AR210" s="445"/>
      <c r="AS210" s="445"/>
      <c r="AT210" s="165"/>
      <c r="AU210" s="1087"/>
      <c r="AV210" s="127"/>
      <c r="AW210" s="1134"/>
      <c r="AX210" s="1091"/>
      <c r="AY210" s="1131"/>
      <c r="AZ210" s="445"/>
      <c r="BA210" s="1131"/>
      <c r="BB210" s="445"/>
      <c r="BC210" s="445"/>
      <c r="BD210" s="445"/>
      <c r="BE210" s="445"/>
      <c r="BF210" s="445"/>
      <c r="BG210" s="445"/>
      <c r="BH210" s="437"/>
      <c r="BI210" s="445"/>
      <c r="BJ210" s="1084"/>
      <c r="BK210" s="483">
        <f t="shared" si="47"/>
        <v>0</v>
      </c>
      <c r="BL210" s="484">
        <f t="shared" si="48"/>
        <v>0</v>
      </c>
      <c r="BM210" s="485">
        <f t="shared" si="49"/>
        <v>0</v>
      </c>
      <c r="BN210" s="464"/>
      <c r="BO210" s="464"/>
      <c r="BP210" s="127"/>
      <c r="BQ210" s="1496">
        <f t="shared" si="50"/>
        <v>0</v>
      </c>
      <c r="BR210" s="1496">
        <f t="shared" si="51"/>
        <v>0</v>
      </c>
      <c r="BS210" s="280"/>
      <c r="BT210" s="281"/>
      <c r="BU210" s="281"/>
      <c r="BV210" s="446"/>
      <c r="BW210" s="1497">
        <f t="shared" si="52"/>
        <v>0</v>
      </c>
      <c r="BX210" s="1497">
        <f t="shared" si="53"/>
        <v>0</v>
      </c>
      <c r="BY210" s="1497">
        <f t="shared" si="54"/>
        <v>0</v>
      </c>
      <c r="BZ210" s="1497">
        <f t="shared" si="55"/>
        <v>0</v>
      </c>
      <c r="CA210" s="1497">
        <f t="shared" si="56"/>
        <v>0</v>
      </c>
      <c r="CB210" s="1497">
        <f t="shared" si="57"/>
        <v>0</v>
      </c>
      <c r="CD210" s="1450" t="str">
        <f t="shared" si="58"/>
        <v/>
      </c>
      <c r="CF210" s="1247"/>
      <c r="CG210" s="1247"/>
      <c r="CH210" s="1247"/>
      <c r="CI210" s="1247"/>
      <c r="CJ210" s="1247"/>
      <c r="CK210" s="1247"/>
      <c r="CL210" s="1247"/>
      <c r="CM210" s="1247"/>
      <c r="CN210" s="1247"/>
      <c r="CO210" s="1247"/>
      <c r="CP210" s="1247"/>
      <c r="CQ210" s="1247"/>
      <c r="CR210" s="1247"/>
      <c r="CS210" s="1247"/>
      <c r="CT210" s="1247"/>
      <c r="CU210" s="1247"/>
      <c r="CV210" s="1247"/>
      <c r="CW210" s="1247"/>
      <c r="CX210" s="1247"/>
      <c r="CY210" s="1247"/>
      <c r="CZ210" s="1247"/>
      <c r="DA210" s="1247"/>
      <c r="DB210" s="1247"/>
      <c r="DC210" s="1247"/>
      <c r="DD210" s="1247"/>
      <c r="DE210" s="1247"/>
      <c r="DF210" s="1247"/>
      <c r="DG210" s="1247"/>
      <c r="DH210" s="1247"/>
      <c r="DI210" s="1247"/>
      <c r="DJ210" s="1247"/>
      <c r="DK210" s="1247"/>
      <c r="DL210" s="1247"/>
      <c r="DM210" s="1247"/>
      <c r="DN210" s="1247"/>
      <c r="DO210" s="1247"/>
      <c r="DP210" s="1247"/>
      <c r="DQ210" s="1247"/>
      <c r="DR210" s="1247"/>
      <c r="DS210" s="1247"/>
      <c r="DT210" s="1247"/>
      <c r="DU210" s="1247"/>
      <c r="DV210" s="1247"/>
      <c r="DW210" s="1247"/>
      <c r="DX210" s="1247"/>
      <c r="DY210" s="1247"/>
      <c r="DZ210" s="1247"/>
      <c r="EA210" s="1247"/>
      <c r="EB210" s="1247"/>
      <c r="EC210" s="1247"/>
      <c r="ED210" s="1247"/>
      <c r="EE210" s="1247"/>
      <c r="EF210" s="1247"/>
      <c r="EG210" s="1247"/>
      <c r="EH210" s="1247"/>
      <c r="EI210" s="1247"/>
      <c r="EJ210" s="1247"/>
      <c r="EK210" s="1247"/>
      <c r="EL210" s="1247"/>
      <c r="EM210" s="1247"/>
      <c r="EN210" s="1247"/>
      <c r="EO210" s="1247"/>
      <c r="EP210" s="1247"/>
      <c r="EQ210" s="1247"/>
      <c r="ER210" s="1247"/>
      <c r="ES210" s="1247"/>
      <c r="ET210" s="1247"/>
      <c r="EU210" s="1247"/>
      <c r="EV210" s="1247"/>
      <c r="EW210" s="1247"/>
      <c r="EX210" s="1247"/>
      <c r="EY210" s="1247"/>
      <c r="EZ210" s="1247"/>
      <c r="FA210" s="1247"/>
      <c r="FB210" s="1247"/>
      <c r="FC210" s="1247"/>
      <c r="FD210" s="1247"/>
      <c r="FE210" s="1247"/>
      <c r="FF210" s="1247"/>
      <c r="FG210" s="1247"/>
      <c r="FJ210" s="1452">
        <f t="shared" si="59"/>
        <v>0</v>
      </c>
      <c r="FK210" s="1452">
        <f t="shared" si="60"/>
        <v>0</v>
      </c>
    </row>
    <row r="211" spans="1:167" x14ac:dyDescent="0.2">
      <c r="A211" s="436"/>
      <c r="B211" s="437"/>
      <c r="C211" s="439"/>
      <c r="D211" s="439"/>
      <c r="E211" s="437"/>
      <c r="F211" s="440"/>
      <c r="G211" s="440"/>
      <c r="H211" s="440"/>
      <c r="I211" s="440"/>
      <c r="J211" s="440"/>
      <c r="K211" s="440"/>
      <c r="L211" s="440"/>
      <c r="M211" s="440"/>
      <c r="N211" s="441"/>
      <c r="O211" s="441"/>
      <c r="P211" s="440"/>
      <c r="Q211" s="442"/>
      <c r="R211" s="443"/>
      <c r="S211" s="444"/>
      <c r="T211" s="886"/>
      <c r="U211" s="445"/>
      <c r="V211" s="445"/>
      <c r="W211" s="445"/>
      <c r="X211" s="165"/>
      <c r="Y211" s="445"/>
      <c r="Z211" s="1136"/>
      <c r="AA211" s="445"/>
      <c r="AB211" s="1131"/>
      <c r="AC211" s="445"/>
      <c r="AD211" s="1131"/>
      <c r="AE211" s="445"/>
      <c r="AF211" s="1131"/>
      <c r="AG211" s="445"/>
      <c r="AH211" s="1136"/>
      <c r="AI211" s="445"/>
      <c r="AJ211" s="1136"/>
      <c r="AK211" s="445"/>
      <c r="AL211" s="445"/>
      <c r="AM211" s="445"/>
      <c r="AN211" s="445"/>
      <c r="AO211" s="445"/>
      <c r="AP211" s="445"/>
      <c r="AQ211" s="445"/>
      <c r="AR211" s="445"/>
      <c r="AS211" s="445"/>
      <c r="AT211" s="165"/>
      <c r="AU211" s="1087"/>
      <c r="AV211" s="127"/>
      <c r="AW211" s="1134"/>
      <c r="AX211" s="1091"/>
      <c r="AY211" s="1131"/>
      <c r="AZ211" s="445"/>
      <c r="BA211" s="1131"/>
      <c r="BB211" s="445"/>
      <c r="BC211" s="445"/>
      <c r="BD211" s="445"/>
      <c r="BE211" s="445"/>
      <c r="BF211" s="445"/>
      <c r="BG211" s="445"/>
      <c r="BH211" s="437"/>
      <c r="BI211" s="445"/>
      <c r="BJ211" s="1084"/>
      <c r="BK211" s="483">
        <f t="shared" si="47"/>
        <v>0</v>
      </c>
      <c r="BL211" s="484">
        <f t="shared" si="48"/>
        <v>0</v>
      </c>
      <c r="BM211" s="485">
        <f t="shared" si="49"/>
        <v>0</v>
      </c>
      <c r="BN211" s="464"/>
      <c r="BO211" s="464"/>
      <c r="BP211" s="127"/>
      <c r="BQ211" s="1496">
        <f t="shared" si="50"/>
        <v>0</v>
      </c>
      <c r="BR211" s="1496">
        <f t="shared" si="51"/>
        <v>0</v>
      </c>
      <c r="BS211" s="280"/>
      <c r="BT211" s="281"/>
      <c r="BU211" s="281"/>
      <c r="BV211" s="446"/>
      <c r="BW211" s="1497">
        <f t="shared" si="52"/>
        <v>0</v>
      </c>
      <c r="BX211" s="1497">
        <f t="shared" si="53"/>
        <v>0</v>
      </c>
      <c r="BY211" s="1497">
        <f t="shared" si="54"/>
        <v>0</v>
      </c>
      <c r="BZ211" s="1497">
        <f t="shared" si="55"/>
        <v>0</v>
      </c>
      <c r="CA211" s="1497">
        <f t="shared" si="56"/>
        <v>0</v>
      </c>
      <c r="CB211" s="1497">
        <f t="shared" si="57"/>
        <v>0</v>
      </c>
      <c r="CD211" s="1450" t="str">
        <f t="shared" si="58"/>
        <v/>
      </c>
      <c r="CF211" s="1247"/>
      <c r="CG211" s="1247"/>
      <c r="CH211" s="1247"/>
      <c r="CI211" s="1247"/>
      <c r="CJ211" s="1247"/>
      <c r="CK211" s="1247"/>
      <c r="CL211" s="1247"/>
      <c r="CM211" s="1247"/>
      <c r="CN211" s="1247"/>
      <c r="CO211" s="1247"/>
      <c r="CP211" s="1247"/>
      <c r="CQ211" s="1247"/>
      <c r="CR211" s="1247"/>
      <c r="CS211" s="1247"/>
      <c r="CT211" s="1247"/>
      <c r="CU211" s="1247"/>
      <c r="CV211" s="1247"/>
      <c r="CW211" s="1247"/>
      <c r="CX211" s="1247"/>
      <c r="CY211" s="1247"/>
      <c r="CZ211" s="1247"/>
      <c r="DA211" s="1247"/>
      <c r="DB211" s="1247"/>
      <c r="DC211" s="1247"/>
      <c r="DD211" s="1247"/>
      <c r="DE211" s="1247"/>
      <c r="DF211" s="1247"/>
      <c r="DG211" s="1247"/>
      <c r="DH211" s="1247"/>
      <c r="DI211" s="1247"/>
      <c r="DJ211" s="1247"/>
      <c r="DK211" s="1247"/>
      <c r="DL211" s="1247"/>
      <c r="DM211" s="1247"/>
      <c r="DN211" s="1247"/>
      <c r="DO211" s="1247"/>
      <c r="DP211" s="1247"/>
      <c r="DQ211" s="1247"/>
      <c r="DR211" s="1247"/>
      <c r="DS211" s="1247"/>
      <c r="DT211" s="1247"/>
      <c r="DU211" s="1247"/>
      <c r="DV211" s="1247"/>
      <c r="DW211" s="1247"/>
      <c r="DX211" s="1247"/>
      <c r="DY211" s="1247"/>
      <c r="DZ211" s="1247"/>
      <c r="EA211" s="1247"/>
      <c r="EB211" s="1247"/>
      <c r="EC211" s="1247"/>
      <c r="ED211" s="1247"/>
      <c r="EE211" s="1247"/>
      <c r="EF211" s="1247"/>
      <c r="EG211" s="1247"/>
      <c r="EH211" s="1247"/>
      <c r="EI211" s="1247"/>
      <c r="EJ211" s="1247"/>
      <c r="EK211" s="1247"/>
      <c r="EL211" s="1247"/>
      <c r="EM211" s="1247"/>
      <c r="EN211" s="1247"/>
      <c r="EO211" s="1247"/>
      <c r="EP211" s="1247"/>
      <c r="EQ211" s="1247"/>
      <c r="ER211" s="1247"/>
      <c r="ES211" s="1247"/>
      <c r="ET211" s="1247"/>
      <c r="EU211" s="1247"/>
      <c r="EV211" s="1247"/>
      <c r="EW211" s="1247"/>
      <c r="EX211" s="1247"/>
      <c r="EY211" s="1247"/>
      <c r="EZ211" s="1247"/>
      <c r="FA211" s="1247"/>
      <c r="FB211" s="1247"/>
      <c r="FC211" s="1247"/>
      <c r="FD211" s="1247"/>
      <c r="FE211" s="1247"/>
      <c r="FF211" s="1247"/>
      <c r="FG211" s="1247"/>
      <c r="FJ211" s="1452">
        <f t="shared" si="59"/>
        <v>0</v>
      </c>
      <c r="FK211" s="1452">
        <f t="shared" si="60"/>
        <v>0</v>
      </c>
    </row>
    <row r="212" spans="1:167" x14ac:dyDescent="0.2">
      <c r="A212" s="436"/>
      <c r="B212" s="437"/>
      <c r="C212" s="439"/>
      <c r="D212" s="439"/>
      <c r="E212" s="437"/>
      <c r="F212" s="440"/>
      <c r="G212" s="440"/>
      <c r="H212" s="440"/>
      <c r="I212" s="440"/>
      <c r="J212" s="440"/>
      <c r="K212" s="440"/>
      <c r="L212" s="440"/>
      <c r="M212" s="440"/>
      <c r="N212" s="441"/>
      <c r="O212" s="441"/>
      <c r="P212" s="440"/>
      <c r="Q212" s="442"/>
      <c r="R212" s="443"/>
      <c r="S212" s="444"/>
      <c r="T212" s="886"/>
      <c r="U212" s="445"/>
      <c r="V212" s="445"/>
      <c r="W212" s="445"/>
      <c r="X212" s="165"/>
      <c r="Y212" s="445"/>
      <c r="Z212" s="1136"/>
      <c r="AA212" s="445"/>
      <c r="AB212" s="1131"/>
      <c r="AC212" s="445"/>
      <c r="AD212" s="1131"/>
      <c r="AE212" s="445"/>
      <c r="AF212" s="1131"/>
      <c r="AG212" s="445"/>
      <c r="AH212" s="1136"/>
      <c r="AI212" s="445"/>
      <c r="AJ212" s="1136"/>
      <c r="AK212" s="445"/>
      <c r="AL212" s="445"/>
      <c r="AM212" s="445"/>
      <c r="AN212" s="445"/>
      <c r="AO212" s="445"/>
      <c r="AP212" s="445"/>
      <c r="AQ212" s="445"/>
      <c r="AR212" s="445"/>
      <c r="AS212" s="445"/>
      <c r="AT212" s="165"/>
      <c r="AU212" s="1087"/>
      <c r="AV212" s="127"/>
      <c r="AW212" s="1134"/>
      <c r="AX212" s="1091"/>
      <c r="AY212" s="1131"/>
      <c r="AZ212" s="445"/>
      <c r="BA212" s="1131"/>
      <c r="BB212" s="445"/>
      <c r="BC212" s="445"/>
      <c r="BD212" s="445"/>
      <c r="BE212" s="445"/>
      <c r="BF212" s="445"/>
      <c r="BG212" s="445"/>
      <c r="BH212" s="437"/>
      <c r="BI212" s="445"/>
      <c r="BJ212" s="1084"/>
      <c r="BK212" s="483">
        <f t="shared" si="47"/>
        <v>0</v>
      </c>
      <c r="BL212" s="484">
        <f t="shared" si="48"/>
        <v>0</v>
      </c>
      <c r="BM212" s="485">
        <f t="shared" si="49"/>
        <v>0</v>
      </c>
      <c r="BN212" s="464"/>
      <c r="BO212" s="464"/>
      <c r="BP212" s="127"/>
      <c r="BQ212" s="1496">
        <f t="shared" si="50"/>
        <v>0</v>
      </c>
      <c r="BR212" s="1496">
        <f t="shared" si="51"/>
        <v>0</v>
      </c>
      <c r="BS212" s="280"/>
      <c r="BT212" s="281"/>
      <c r="BU212" s="281"/>
      <c r="BV212" s="446"/>
      <c r="BW212" s="1497">
        <f t="shared" si="52"/>
        <v>0</v>
      </c>
      <c r="BX212" s="1497">
        <f t="shared" si="53"/>
        <v>0</v>
      </c>
      <c r="BY212" s="1497">
        <f t="shared" si="54"/>
        <v>0</v>
      </c>
      <c r="BZ212" s="1497">
        <f t="shared" si="55"/>
        <v>0</v>
      </c>
      <c r="CA212" s="1497">
        <f t="shared" si="56"/>
        <v>0</v>
      </c>
      <c r="CB212" s="1497">
        <f t="shared" si="57"/>
        <v>0</v>
      </c>
      <c r="CD212" s="1450" t="str">
        <f t="shared" si="58"/>
        <v/>
      </c>
      <c r="CF212" s="1247"/>
      <c r="CG212" s="1247"/>
      <c r="CH212" s="1247"/>
      <c r="CI212" s="1247"/>
      <c r="CJ212" s="1247"/>
      <c r="CK212" s="1247"/>
      <c r="CL212" s="1247"/>
      <c r="CM212" s="1247"/>
      <c r="CN212" s="1247"/>
      <c r="CO212" s="1247"/>
      <c r="CP212" s="1247"/>
      <c r="CQ212" s="1247"/>
      <c r="CR212" s="1247"/>
      <c r="CS212" s="1247"/>
      <c r="CT212" s="1247"/>
      <c r="CU212" s="1247"/>
      <c r="CV212" s="1247"/>
      <c r="CW212" s="1247"/>
      <c r="CX212" s="1247"/>
      <c r="CY212" s="1247"/>
      <c r="CZ212" s="1247"/>
      <c r="DA212" s="1247"/>
      <c r="DB212" s="1247"/>
      <c r="DC212" s="1247"/>
      <c r="DD212" s="1247"/>
      <c r="DE212" s="1247"/>
      <c r="DF212" s="1247"/>
      <c r="DG212" s="1247"/>
      <c r="DH212" s="1247"/>
      <c r="DI212" s="1247"/>
      <c r="DJ212" s="1247"/>
      <c r="DK212" s="1247"/>
      <c r="DL212" s="1247"/>
      <c r="DM212" s="1247"/>
      <c r="DN212" s="1247"/>
      <c r="DO212" s="1247"/>
      <c r="DP212" s="1247"/>
      <c r="DQ212" s="1247"/>
      <c r="DR212" s="1247"/>
      <c r="DS212" s="1247"/>
      <c r="DT212" s="1247"/>
      <c r="DU212" s="1247"/>
      <c r="DV212" s="1247"/>
      <c r="DW212" s="1247"/>
      <c r="DX212" s="1247"/>
      <c r="DY212" s="1247"/>
      <c r="DZ212" s="1247"/>
      <c r="EA212" s="1247"/>
      <c r="EB212" s="1247"/>
      <c r="EC212" s="1247"/>
      <c r="ED212" s="1247"/>
      <c r="EE212" s="1247"/>
      <c r="EF212" s="1247"/>
      <c r="EG212" s="1247"/>
      <c r="EH212" s="1247"/>
      <c r="EI212" s="1247"/>
      <c r="EJ212" s="1247"/>
      <c r="EK212" s="1247"/>
      <c r="EL212" s="1247"/>
      <c r="EM212" s="1247"/>
      <c r="EN212" s="1247"/>
      <c r="EO212" s="1247"/>
      <c r="EP212" s="1247"/>
      <c r="EQ212" s="1247"/>
      <c r="ER212" s="1247"/>
      <c r="ES212" s="1247"/>
      <c r="ET212" s="1247"/>
      <c r="EU212" s="1247"/>
      <c r="EV212" s="1247"/>
      <c r="EW212" s="1247"/>
      <c r="EX212" s="1247"/>
      <c r="EY212" s="1247"/>
      <c r="EZ212" s="1247"/>
      <c r="FA212" s="1247"/>
      <c r="FB212" s="1247"/>
      <c r="FC212" s="1247"/>
      <c r="FD212" s="1247"/>
      <c r="FE212" s="1247"/>
      <c r="FF212" s="1247"/>
      <c r="FG212" s="1247"/>
      <c r="FJ212" s="1452">
        <f t="shared" si="59"/>
        <v>0</v>
      </c>
      <c r="FK212" s="1452">
        <f t="shared" si="60"/>
        <v>0</v>
      </c>
    </row>
    <row r="213" spans="1:167" x14ac:dyDescent="0.2">
      <c r="A213" s="436"/>
      <c r="B213" s="437"/>
      <c r="C213" s="439"/>
      <c r="D213" s="439"/>
      <c r="E213" s="437"/>
      <c r="F213" s="440"/>
      <c r="G213" s="440"/>
      <c r="H213" s="440"/>
      <c r="I213" s="440"/>
      <c r="J213" s="440"/>
      <c r="K213" s="440"/>
      <c r="L213" s="440"/>
      <c r="M213" s="440"/>
      <c r="N213" s="441"/>
      <c r="O213" s="441"/>
      <c r="P213" s="440"/>
      <c r="Q213" s="442"/>
      <c r="R213" s="443"/>
      <c r="S213" s="444"/>
      <c r="T213" s="886"/>
      <c r="U213" s="445"/>
      <c r="V213" s="445"/>
      <c r="W213" s="445"/>
      <c r="X213" s="165"/>
      <c r="Y213" s="445"/>
      <c r="Z213" s="1136"/>
      <c r="AA213" s="445"/>
      <c r="AB213" s="1131"/>
      <c r="AC213" s="445"/>
      <c r="AD213" s="1131"/>
      <c r="AE213" s="445"/>
      <c r="AF213" s="1131"/>
      <c r="AG213" s="445"/>
      <c r="AH213" s="1136"/>
      <c r="AI213" s="445"/>
      <c r="AJ213" s="1136"/>
      <c r="AK213" s="445"/>
      <c r="AL213" s="445"/>
      <c r="AM213" s="445"/>
      <c r="AN213" s="445"/>
      <c r="AO213" s="445"/>
      <c r="AP213" s="445"/>
      <c r="AQ213" s="445"/>
      <c r="AR213" s="445"/>
      <c r="AS213" s="445"/>
      <c r="AT213" s="165"/>
      <c r="AU213" s="1087"/>
      <c r="AV213" s="127"/>
      <c r="AW213" s="1134"/>
      <c r="AX213" s="1091"/>
      <c r="AY213" s="1131"/>
      <c r="AZ213" s="445"/>
      <c r="BA213" s="1131"/>
      <c r="BB213" s="445"/>
      <c r="BC213" s="445"/>
      <c r="BD213" s="445"/>
      <c r="BE213" s="445"/>
      <c r="BF213" s="445"/>
      <c r="BG213" s="445"/>
      <c r="BH213" s="437"/>
      <c r="BI213" s="445"/>
      <c r="BJ213" s="1084"/>
      <c r="BK213" s="483">
        <f t="shared" si="47"/>
        <v>0</v>
      </c>
      <c r="BL213" s="484">
        <f t="shared" si="48"/>
        <v>0</v>
      </c>
      <c r="BM213" s="485">
        <f t="shared" si="49"/>
        <v>0</v>
      </c>
      <c r="BN213" s="464"/>
      <c r="BO213" s="464"/>
      <c r="BP213" s="127"/>
      <c r="BQ213" s="1496">
        <f t="shared" si="50"/>
        <v>0</v>
      </c>
      <c r="BR213" s="1496">
        <f t="shared" si="51"/>
        <v>0</v>
      </c>
      <c r="BS213" s="280"/>
      <c r="BT213" s="281"/>
      <c r="BU213" s="281"/>
      <c r="BV213" s="446"/>
      <c r="BW213" s="1497">
        <f t="shared" si="52"/>
        <v>0</v>
      </c>
      <c r="BX213" s="1497">
        <f t="shared" si="53"/>
        <v>0</v>
      </c>
      <c r="BY213" s="1497">
        <f t="shared" si="54"/>
        <v>0</v>
      </c>
      <c r="BZ213" s="1497">
        <f t="shared" si="55"/>
        <v>0</v>
      </c>
      <c r="CA213" s="1497">
        <f t="shared" si="56"/>
        <v>0</v>
      </c>
      <c r="CB213" s="1497">
        <f t="shared" si="57"/>
        <v>0</v>
      </c>
      <c r="CD213" s="1450" t="str">
        <f t="shared" si="58"/>
        <v/>
      </c>
      <c r="CF213" s="1247"/>
      <c r="CG213" s="1247"/>
      <c r="CH213" s="1247"/>
      <c r="CI213" s="1247"/>
      <c r="CJ213" s="1247"/>
      <c r="CK213" s="1247"/>
      <c r="CL213" s="1247"/>
      <c r="CM213" s="1247"/>
      <c r="CN213" s="1247"/>
      <c r="CO213" s="1247"/>
      <c r="CP213" s="1247"/>
      <c r="CQ213" s="1247"/>
      <c r="CR213" s="1247"/>
      <c r="CS213" s="1247"/>
      <c r="CT213" s="1247"/>
      <c r="CU213" s="1247"/>
      <c r="CV213" s="1247"/>
      <c r="CW213" s="1247"/>
      <c r="CX213" s="1247"/>
      <c r="CY213" s="1247"/>
      <c r="CZ213" s="1247"/>
      <c r="DA213" s="1247"/>
      <c r="DB213" s="1247"/>
      <c r="DC213" s="1247"/>
      <c r="DD213" s="1247"/>
      <c r="DE213" s="1247"/>
      <c r="DF213" s="1247"/>
      <c r="DG213" s="1247"/>
      <c r="DH213" s="1247"/>
      <c r="DI213" s="1247"/>
      <c r="DJ213" s="1247"/>
      <c r="DK213" s="1247"/>
      <c r="DL213" s="1247"/>
      <c r="DM213" s="1247"/>
      <c r="DN213" s="1247"/>
      <c r="DO213" s="1247"/>
      <c r="DP213" s="1247"/>
      <c r="DQ213" s="1247"/>
      <c r="DR213" s="1247"/>
      <c r="DS213" s="1247"/>
      <c r="DT213" s="1247"/>
      <c r="DU213" s="1247"/>
      <c r="DV213" s="1247"/>
      <c r="DW213" s="1247"/>
      <c r="DX213" s="1247"/>
      <c r="DY213" s="1247"/>
      <c r="DZ213" s="1247"/>
      <c r="EA213" s="1247"/>
      <c r="EB213" s="1247"/>
      <c r="EC213" s="1247"/>
      <c r="ED213" s="1247"/>
      <c r="EE213" s="1247"/>
      <c r="EF213" s="1247"/>
      <c r="EG213" s="1247"/>
      <c r="EH213" s="1247"/>
      <c r="EI213" s="1247"/>
      <c r="EJ213" s="1247"/>
      <c r="EK213" s="1247"/>
      <c r="EL213" s="1247"/>
      <c r="EM213" s="1247"/>
      <c r="EN213" s="1247"/>
      <c r="EO213" s="1247"/>
      <c r="EP213" s="1247"/>
      <c r="EQ213" s="1247"/>
      <c r="ER213" s="1247"/>
      <c r="ES213" s="1247"/>
      <c r="ET213" s="1247"/>
      <c r="EU213" s="1247"/>
      <c r="EV213" s="1247"/>
      <c r="EW213" s="1247"/>
      <c r="EX213" s="1247"/>
      <c r="EY213" s="1247"/>
      <c r="EZ213" s="1247"/>
      <c r="FA213" s="1247"/>
      <c r="FB213" s="1247"/>
      <c r="FC213" s="1247"/>
      <c r="FD213" s="1247"/>
      <c r="FE213" s="1247"/>
      <c r="FF213" s="1247"/>
      <c r="FG213" s="1247"/>
      <c r="FJ213" s="1452">
        <f t="shared" si="59"/>
        <v>0</v>
      </c>
      <c r="FK213" s="1452">
        <f t="shared" si="60"/>
        <v>0</v>
      </c>
    </row>
    <row r="214" spans="1:167" x14ac:dyDescent="0.2">
      <c r="A214" s="436"/>
      <c r="B214" s="437"/>
      <c r="C214" s="439"/>
      <c r="D214" s="439"/>
      <c r="E214" s="437"/>
      <c r="F214" s="440"/>
      <c r="G214" s="440"/>
      <c r="H214" s="440"/>
      <c r="I214" s="440"/>
      <c r="J214" s="440"/>
      <c r="K214" s="440"/>
      <c r="L214" s="440"/>
      <c r="M214" s="440"/>
      <c r="N214" s="441"/>
      <c r="O214" s="441"/>
      <c r="P214" s="440"/>
      <c r="Q214" s="442"/>
      <c r="R214" s="443"/>
      <c r="S214" s="444"/>
      <c r="T214" s="886"/>
      <c r="U214" s="445"/>
      <c r="V214" s="445"/>
      <c r="W214" s="445"/>
      <c r="X214" s="165"/>
      <c r="Y214" s="445"/>
      <c r="Z214" s="1136"/>
      <c r="AA214" s="445"/>
      <c r="AB214" s="1131"/>
      <c r="AC214" s="445"/>
      <c r="AD214" s="1131"/>
      <c r="AE214" s="445"/>
      <c r="AF214" s="1131"/>
      <c r="AG214" s="445"/>
      <c r="AH214" s="1136"/>
      <c r="AI214" s="445"/>
      <c r="AJ214" s="1136"/>
      <c r="AK214" s="445"/>
      <c r="AL214" s="445"/>
      <c r="AM214" s="445"/>
      <c r="AN214" s="445"/>
      <c r="AO214" s="445"/>
      <c r="AP214" s="445"/>
      <c r="AQ214" s="445"/>
      <c r="AR214" s="445"/>
      <c r="AS214" s="445"/>
      <c r="AT214" s="165"/>
      <c r="AU214" s="1087"/>
      <c r="AV214" s="127"/>
      <c r="AW214" s="1134"/>
      <c r="AX214" s="1091"/>
      <c r="AY214" s="1131"/>
      <c r="AZ214" s="445"/>
      <c r="BA214" s="1131"/>
      <c r="BB214" s="445"/>
      <c r="BC214" s="445"/>
      <c r="BD214" s="445"/>
      <c r="BE214" s="445"/>
      <c r="BF214" s="445"/>
      <c r="BG214" s="445"/>
      <c r="BH214" s="437"/>
      <c r="BI214" s="445"/>
      <c r="BJ214" s="1084"/>
      <c r="BK214" s="483">
        <f t="shared" si="47"/>
        <v>0</v>
      </c>
      <c r="BL214" s="484">
        <f t="shared" si="48"/>
        <v>0</v>
      </c>
      <c r="BM214" s="485">
        <f t="shared" si="49"/>
        <v>0</v>
      </c>
      <c r="BN214" s="464"/>
      <c r="BO214" s="464"/>
      <c r="BP214" s="127"/>
      <c r="BQ214" s="1496">
        <f t="shared" si="50"/>
        <v>0</v>
      </c>
      <c r="BR214" s="1496">
        <f t="shared" si="51"/>
        <v>0</v>
      </c>
      <c r="BS214" s="280"/>
      <c r="BT214" s="281"/>
      <c r="BU214" s="281"/>
      <c r="BV214" s="446"/>
      <c r="BW214" s="1497">
        <f t="shared" si="52"/>
        <v>0</v>
      </c>
      <c r="BX214" s="1497">
        <f t="shared" si="53"/>
        <v>0</v>
      </c>
      <c r="BY214" s="1497">
        <f t="shared" si="54"/>
        <v>0</v>
      </c>
      <c r="BZ214" s="1497">
        <f t="shared" si="55"/>
        <v>0</v>
      </c>
      <c r="CA214" s="1497">
        <f t="shared" si="56"/>
        <v>0</v>
      </c>
      <c r="CB214" s="1497">
        <f t="shared" si="57"/>
        <v>0</v>
      </c>
      <c r="CD214" s="1450" t="str">
        <f t="shared" si="58"/>
        <v/>
      </c>
      <c r="CF214" s="1247"/>
      <c r="CG214" s="1247"/>
      <c r="CH214" s="1247"/>
      <c r="CI214" s="1247"/>
      <c r="CJ214" s="1247"/>
      <c r="CK214" s="1247"/>
      <c r="CL214" s="1247"/>
      <c r="CM214" s="1247"/>
      <c r="CN214" s="1247"/>
      <c r="CO214" s="1247"/>
      <c r="CP214" s="1247"/>
      <c r="CQ214" s="1247"/>
      <c r="CR214" s="1247"/>
      <c r="CS214" s="1247"/>
      <c r="CT214" s="1247"/>
      <c r="CU214" s="1247"/>
      <c r="CV214" s="1247"/>
      <c r="CW214" s="1247"/>
      <c r="CX214" s="1247"/>
      <c r="CY214" s="1247"/>
      <c r="CZ214" s="1247"/>
      <c r="DA214" s="1247"/>
      <c r="DB214" s="1247"/>
      <c r="DC214" s="1247"/>
      <c r="DD214" s="1247"/>
      <c r="DE214" s="1247"/>
      <c r="DF214" s="1247"/>
      <c r="DG214" s="1247"/>
      <c r="DH214" s="1247"/>
      <c r="DI214" s="1247"/>
      <c r="DJ214" s="1247"/>
      <c r="DK214" s="1247"/>
      <c r="DL214" s="1247"/>
      <c r="DM214" s="1247"/>
      <c r="DN214" s="1247"/>
      <c r="DO214" s="1247"/>
      <c r="DP214" s="1247"/>
      <c r="DQ214" s="1247"/>
      <c r="DR214" s="1247"/>
      <c r="DS214" s="1247"/>
      <c r="DT214" s="1247"/>
      <c r="DU214" s="1247"/>
      <c r="DV214" s="1247"/>
      <c r="DW214" s="1247"/>
      <c r="DX214" s="1247"/>
      <c r="DY214" s="1247"/>
      <c r="DZ214" s="1247"/>
      <c r="EA214" s="1247"/>
      <c r="EB214" s="1247"/>
      <c r="EC214" s="1247"/>
      <c r="ED214" s="1247"/>
      <c r="EE214" s="1247"/>
      <c r="EF214" s="1247"/>
      <c r="EG214" s="1247"/>
      <c r="EH214" s="1247"/>
      <c r="EI214" s="1247"/>
      <c r="EJ214" s="1247"/>
      <c r="EK214" s="1247"/>
      <c r="EL214" s="1247"/>
      <c r="EM214" s="1247"/>
      <c r="EN214" s="1247"/>
      <c r="EO214" s="1247"/>
      <c r="EP214" s="1247"/>
      <c r="EQ214" s="1247"/>
      <c r="ER214" s="1247"/>
      <c r="ES214" s="1247"/>
      <c r="ET214" s="1247"/>
      <c r="EU214" s="1247"/>
      <c r="EV214" s="1247"/>
      <c r="EW214" s="1247"/>
      <c r="EX214" s="1247"/>
      <c r="EY214" s="1247"/>
      <c r="EZ214" s="1247"/>
      <c r="FA214" s="1247"/>
      <c r="FB214" s="1247"/>
      <c r="FC214" s="1247"/>
      <c r="FD214" s="1247"/>
      <c r="FE214" s="1247"/>
      <c r="FF214" s="1247"/>
      <c r="FG214" s="1247"/>
      <c r="FJ214" s="1452">
        <f t="shared" si="59"/>
        <v>0</v>
      </c>
      <c r="FK214" s="1452">
        <f t="shared" si="60"/>
        <v>0</v>
      </c>
    </row>
    <row r="215" spans="1:167" x14ac:dyDescent="0.2">
      <c r="A215" s="436"/>
      <c r="B215" s="437"/>
      <c r="C215" s="439"/>
      <c r="D215" s="439"/>
      <c r="E215" s="437"/>
      <c r="F215" s="440"/>
      <c r="G215" s="440"/>
      <c r="H215" s="440"/>
      <c r="I215" s="440"/>
      <c r="J215" s="440"/>
      <c r="K215" s="440"/>
      <c r="L215" s="440"/>
      <c r="M215" s="440"/>
      <c r="N215" s="441"/>
      <c r="O215" s="441"/>
      <c r="P215" s="440"/>
      <c r="Q215" s="442"/>
      <c r="R215" s="443"/>
      <c r="S215" s="444"/>
      <c r="T215" s="886"/>
      <c r="U215" s="445"/>
      <c r="V215" s="445"/>
      <c r="W215" s="445"/>
      <c r="X215" s="165"/>
      <c r="Y215" s="445"/>
      <c r="Z215" s="1136"/>
      <c r="AA215" s="445"/>
      <c r="AB215" s="1131"/>
      <c r="AC215" s="445"/>
      <c r="AD215" s="1131"/>
      <c r="AE215" s="445"/>
      <c r="AF215" s="1131"/>
      <c r="AG215" s="445"/>
      <c r="AH215" s="1136"/>
      <c r="AI215" s="445"/>
      <c r="AJ215" s="1136"/>
      <c r="AK215" s="445"/>
      <c r="AL215" s="445"/>
      <c r="AM215" s="445"/>
      <c r="AN215" s="445"/>
      <c r="AO215" s="445"/>
      <c r="AP215" s="445"/>
      <c r="AQ215" s="445"/>
      <c r="AR215" s="445"/>
      <c r="AS215" s="445"/>
      <c r="AT215" s="165"/>
      <c r="AU215" s="1087"/>
      <c r="AV215" s="127"/>
      <c r="AW215" s="1134"/>
      <c r="AX215" s="1091"/>
      <c r="AY215" s="1131"/>
      <c r="AZ215" s="445"/>
      <c r="BA215" s="1131"/>
      <c r="BB215" s="445"/>
      <c r="BC215" s="445"/>
      <c r="BD215" s="445"/>
      <c r="BE215" s="445"/>
      <c r="BF215" s="445"/>
      <c r="BG215" s="445"/>
      <c r="BH215" s="437"/>
      <c r="BI215" s="445"/>
      <c r="BJ215" s="1084"/>
      <c r="BK215" s="483">
        <f t="shared" si="47"/>
        <v>0</v>
      </c>
      <c r="BL215" s="484">
        <f t="shared" si="48"/>
        <v>0</v>
      </c>
      <c r="BM215" s="485">
        <f t="shared" si="49"/>
        <v>0</v>
      </c>
      <c r="BN215" s="464"/>
      <c r="BO215" s="464"/>
      <c r="BP215" s="127"/>
      <c r="BQ215" s="1496">
        <f t="shared" si="50"/>
        <v>0</v>
      </c>
      <c r="BR215" s="1496">
        <f t="shared" si="51"/>
        <v>0</v>
      </c>
      <c r="BS215" s="280"/>
      <c r="BT215" s="281"/>
      <c r="BU215" s="281"/>
      <c r="BV215" s="446"/>
      <c r="BW215" s="1497">
        <f t="shared" si="52"/>
        <v>0</v>
      </c>
      <c r="BX215" s="1497">
        <f t="shared" si="53"/>
        <v>0</v>
      </c>
      <c r="BY215" s="1497">
        <f t="shared" si="54"/>
        <v>0</v>
      </c>
      <c r="BZ215" s="1497">
        <f t="shared" si="55"/>
        <v>0</v>
      </c>
      <c r="CA215" s="1497">
        <f t="shared" si="56"/>
        <v>0</v>
      </c>
      <c r="CB215" s="1497">
        <f t="shared" si="57"/>
        <v>0</v>
      </c>
      <c r="CD215" s="1450" t="str">
        <f t="shared" si="58"/>
        <v/>
      </c>
      <c r="CF215" s="1247"/>
      <c r="CG215" s="1247"/>
      <c r="CH215" s="1247"/>
      <c r="CI215" s="1247"/>
      <c r="CJ215" s="1247"/>
      <c r="CK215" s="1247"/>
      <c r="CL215" s="1247"/>
      <c r="CM215" s="1247"/>
      <c r="CN215" s="1247"/>
      <c r="CO215" s="1247"/>
      <c r="CP215" s="1247"/>
      <c r="CQ215" s="1247"/>
      <c r="CR215" s="1247"/>
      <c r="CS215" s="1247"/>
      <c r="CT215" s="1247"/>
      <c r="CU215" s="1247"/>
      <c r="CV215" s="1247"/>
      <c r="CW215" s="1247"/>
      <c r="CX215" s="1247"/>
      <c r="CY215" s="1247"/>
      <c r="CZ215" s="1247"/>
      <c r="DA215" s="1247"/>
      <c r="DB215" s="1247"/>
      <c r="DC215" s="1247"/>
      <c r="DD215" s="1247"/>
      <c r="DE215" s="1247"/>
      <c r="DF215" s="1247"/>
      <c r="DG215" s="1247"/>
      <c r="DH215" s="1247"/>
      <c r="DI215" s="1247"/>
      <c r="DJ215" s="1247"/>
      <c r="DK215" s="1247"/>
      <c r="DL215" s="1247"/>
      <c r="DM215" s="1247"/>
      <c r="DN215" s="1247"/>
      <c r="DO215" s="1247"/>
      <c r="DP215" s="1247"/>
      <c r="DQ215" s="1247"/>
      <c r="DR215" s="1247"/>
      <c r="DS215" s="1247"/>
      <c r="DT215" s="1247"/>
      <c r="DU215" s="1247"/>
      <c r="DV215" s="1247"/>
      <c r="DW215" s="1247"/>
      <c r="DX215" s="1247"/>
      <c r="DY215" s="1247"/>
      <c r="DZ215" s="1247"/>
      <c r="EA215" s="1247"/>
      <c r="EB215" s="1247"/>
      <c r="EC215" s="1247"/>
      <c r="ED215" s="1247"/>
      <c r="EE215" s="1247"/>
      <c r="EF215" s="1247"/>
      <c r="EG215" s="1247"/>
      <c r="EH215" s="1247"/>
      <c r="EI215" s="1247"/>
      <c r="EJ215" s="1247"/>
      <c r="EK215" s="1247"/>
      <c r="EL215" s="1247"/>
      <c r="EM215" s="1247"/>
      <c r="EN215" s="1247"/>
      <c r="EO215" s="1247"/>
      <c r="EP215" s="1247"/>
      <c r="EQ215" s="1247"/>
      <c r="ER215" s="1247"/>
      <c r="ES215" s="1247"/>
      <c r="ET215" s="1247"/>
      <c r="EU215" s="1247"/>
      <c r="EV215" s="1247"/>
      <c r="EW215" s="1247"/>
      <c r="EX215" s="1247"/>
      <c r="EY215" s="1247"/>
      <c r="EZ215" s="1247"/>
      <c r="FA215" s="1247"/>
      <c r="FB215" s="1247"/>
      <c r="FC215" s="1247"/>
      <c r="FD215" s="1247"/>
      <c r="FE215" s="1247"/>
      <c r="FF215" s="1247"/>
      <c r="FG215" s="1247"/>
      <c r="FJ215" s="1452">
        <f t="shared" si="59"/>
        <v>0</v>
      </c>
      <c r="FK215" s="1452">
        <f t="shared" si="60"/>
        <v>0</v>
      </c>
    </row>
    <row r="216" spans="1:167" x14ac:dyDescent="0.2">
      <c r="A216" s="436"/>
      <c r="B216" s="437"/>
      <c r="C216" s="439"/>
      <c r="D216" s="439"/>
      <c r="E216" s="437"/>
      <c r="F216" s="440"/>
      <c r="G216" s="440"/>
      <c r="H216" s="440"/>
      <c r="I216" s="440"/>
      <c r="J216" s="440"/>
      <c r="K216" s="440"/>
      <c r="L216" s="440"/>
      <c r="M216" s="440"/>
      <c r="N216" s="441"/>
      <c r="O216" s="441"/>
      <c r="P216" s="440"/>
      <c r="Q216" s="442"/>
      <c r="R216" s="443"/>
      <c r="S216" s="444"/>
      <c r="T216" s="886"/>
      <c r="U216" s="445"/>
      <c r="V216" s="445"/>
      <c r="W216" s="445"/>
      <c r="X216" s="165"/>
      <c r="Y216" s="445"/>
      <c r="Z216" s="1136"/>
      <c r="AA216" s="445"/>
      <c r="AB216" s="1131"/>
      <c r="AC216" s="445"/>
      <c r="AD216" s="1131"/>
      <c r="AE216" s="445"/>
      <c r="AF216" s="1131"/>
      <c r="AG216" s="445"/>
      <c r="AH216" s="1136"/>
      <c r="AI216" s="445"/>
      <c r="AJ216" s="1136"/>
      <c r="AK216" s="445"/>
      <c r="AL216" s="445"/>
      <c r="AM216" s="445"/>
      <c r="AN216" s="445"/>
      <c r="AO216" s="445"/>
      <c r="AP216" s="445"/>
      <c r="AQ216" s="445"/>
      <c r="AR216" s="445"/>
      <c r="AS216" s="445"/>
      <c r="AT216" s="165"/>
      <c r="AU216" s="1087"/>
      <c r="AV216" s="127"/>
      <c r="AW216" s="1134"/>
      <c r="AX216" s="1091"/>
      <c r="AY216" s="1131"/>
      <c r="AZ216" s="445"/>
      <c r="BA216" s="1131"/>
      <c r="BB216" s="445"/>
      <c r="BC216" s="445"/>
      <c r="BD216" s="445"/>
      <c r="BE216" s="445"/>
      <c r="BF216" s="445"/>
      <c r="BG216" s="445"/>
      <c r="BH216" s="437"/>
      <c r="BI216" s="445"/>
      <c r="BJ216" s="1084"/>
      <c r="BK216" s="483">
        <f t="shared" si="47"/>
        <v>0</v>
      </c>
      <c r="BL216" s="484">
        <f t="shared" si="48"/>
        <v>0</v>
      </c>
      <c r="BM216" s="485">
        <f t="shared" si="49"/>
        <v>0</v>
      </c>
      <c r="BN216" s="464"/>
      <c r="BO216" s="464"/>
      <c r="BP216" s="127"/>
      <c r="BQ216" s="1496">
        <f t="shared" si="50"/>
        <v>0</v>
      </c>
      <c r="BR216" s="1496">
        <f t="shared" si="51"/>
        <v>0</v>
      </c>
      <c r="BS216" s="280"/>
      <c r="BT216" s="281"/>
      <c r="BU216" s="281"/>
      <c r="BV216" s="446"/>
      <c r="BW216" s="1497">
        <f t="shared" si="52"/>
        <v>0</v>
      </c>
      <c r="BX216" s="1497">
        <f t="shared" si="53"/>
        <v>0</v>
      </c>
      <c r="BY216" s="1497">
        <f t="shared" si="54"/>
        <v>0</v>
      </c>
      <c r="BZ216" s="1497">
        <f t="shared" si="55"/>
        <v>0</v>
      </c>
      <c r="CA216" s="1497">
        <f t="shared" si="56"/>
        <v>0</v>
      </c>
      <c r="CB216" s="1497">
        <f t="shared" si="57"/>
        <v>0</v>
      </c>
      <c r="CD216" s="1450" t="str">
        <f t="shared" si="58"/>
        <v/>
      </c>
      <c r="CF216" s="1247"/>
      <c r="CG216" s="1247"/>
      <c r="CH216" s="1247"/>
      <c r="CI216" s="1247"/>
      <c r="CJ216" s="1247"/>
      <c r="CK216" s="1247"/>
      <c r="CL216" s="1247"/>
      <c r="CM216" s="1247"/>
      <c r="CN216" s="1247"/>
      <c r="CO216" s="1247"/>
      <c r="CP216" s="1247"/>
      <c r="CQ216" s="1247"/>
      <c r="CR216" s="1247"/>
      <c r="CS216" s="1247"/>
      <c r="CT216" s="1247"/>
      <c r="CU216" s="1247"/>
      <c r="CV216" s="1247"/>
      <c r="CW216" s="1247"/>
      <c r="CX216" s="1247"/>
      <c r="CY216" s="1247"/>
      <c r="CZ216" s="1247"/>
      <c r="DA216" s="1247"/>
      <c r="DB216" s="1247"/>
      <c r="DC216" s="1247"/>
      <c r="DD216" s="1247"/>
      <c r="DE216" s="1247"/>
      <c r="DF216" s="1247"/>
      <c r="DG216" s="1247"/>
      <c r="DH216" s="1247"/>
      <c r="DI216" s="1247"/>
      <c r="DJ216" s="1247"/>
      <c r="DK216" s="1247"/>
      <c r="DL216" s="1247"/>
      <c r="DM216" s="1247"/>
      <c r="DN216" s="1247"/>
      <c r="DO216" s="1247"/>
      <c r="DP216" s="1247"/>
      <c r="DQ216" s="1247"/>
      <c r="DR216" s="1247"/>
      <c r="DS216" s="1247"/>
      <c r="DT216" s="1247"/>
      <c r="DU216" s="1247"/>
      <c r="DV216" s="1247"/>
      <c r="DW216" s="1247"/>
      <c r="DX216" s="1247"/>
      <c r="DY216" s="1247"/>
      <c r="DZ216" s="1247"/>
      <c r="EA216" s="1247"/>
      <c r="EB216" s="1247"/>
      <c r="EC216" s="1247"/>
      <c r="ED216" s="1247"/>
      <c r="EE216" s="1247"/>
      <c r="EF216" s="1247"/>
      <c r="EG216" s="1247"/>
      <c r="EH216" s="1247"/>
      <c r="EI216" s="1247"/>
      <c r="EJ216" s="1247"/>
      <c r="EK216" s="1247"/>
      <c r="EL216" s="1247"/>
      <c r="EM216" s="1247"/>
      <c r="EN216" s="1247"/>
      <c r="EO216" s="1247"/>
      <c r="EP216" s="1247"/>
      <c r="EQ216" s="1247"/>
      <c r="ER216" s="1247"/>
      <c r="ES216" s="1247"/>
      <c r="ET216" s="1247"/>
      <c r="EU216" s="1247"/>
      <c r="EV216" s="1247"/>
      <c r="EW216" s="1247"/>
      <c r="EX216" s="1247"/>
      <c r="EY216" s="1247"/>
      <c r="EZ216" s="1247"/>
      <c r="FA216" s="1247"/>
      <c r="FB216" s="1247"/>
      <c r="FC216" s="1247"/>
      <c r="FD216" s="1247"/>
      <c r="FE216" s="1247"/>
      <c r="FF216" s="1247"/>
      <c r="FG216" s="1247"/>
      <c r="FJ216" s="1452">
        <f t="shared" si="59"/>
        <v>0</v>
      </c>
      <c r="FK216" s="1452">
        <f t="shared" si="60"/>
        <v>0</v>
      </c>
    </row>
    <row r="217" spans="1:167" x14ac:dyDescent="0.2">
      <c r="A217" s="436"/>
      <c r="B217" s="437"/>
      <c r="C217" s="439"/>
      <c r="D217" s="439"/>
      <c r="E217" s="437"/>
      <c r="F217" s="440"/>
      <c r="G217" s="440"/>
      <c r="H217" s="440"/>
      <c r="I217" s="440"/>
      <c r="J217" s="440"/>
      <c r="K217" s="440"/>
      <c r="L217" s="440"/>
      <c r="M217" s="440"/>
      <c r="N217" s="441"/>
      <c r="O217" s="441"/>
      <c r="P217" s="440"/>
      <c r="Q217" s="442"/>
      <c r="R217" s="443"/>
      <c r="S217" s="444"/>
      <c r="T217" s="886"/>
      <c r="U217" s="445"/>
      <c r="V217" s="445"/>
      <c r="W217" s="445"/>
      <c r="X217" s="165"/>
      <c r="Y217" s="445"/>
      <c r="Z217" s="1136"/>
      <c r="AA217" s="445"/>
      <c r="AB217" s="1131"/>
      <c r="AC217" s="445"/>
      <c r="AD217" s="1131"/>
      <c r="AE217" s="445"/>
      <c r="AF217" s="1131"/>
      <c r="AG217" s="445"/>
      <c r="AH217" s="1136"/>
      <c r="AI217" s="445"/>
      <c r="AJ217" s="1136"/>
      <c r="AK217" s="445"/>
      <c r="AL217" s="445"/>
      <c r="AM217" s="445"/>
      <c r="AN217" s="445"/>
      <c r="AO217" s="445"/>
      <c r="AP217" s="445"/>
      <c r="AQ217" s="445"/>
      <c r="AR217" s="445"/>
      <c r="AS217" s="445"/>
      <c r="AT217" s="165"/>
      <c r="AU217" s="1087"/>
      <c r="AV217" s="127"/>
      <c r="AW217" s="1134"/>
      <c r="AX217" s="1091"/>
      <c r="AY217" s="1131"/>
      <c r="AZ217" s="445"/>
      <c r="BA217" s="1131"/>
      <c r="BB217" s="445"/>
      <c r="BC217" s="445"/>
      <c r="BD217" s="445"/>
      <c r="BE217" s="445"/>
      <c r="BF217" s="445"/>
      <c r="BG217" s="445"/>
      <c r="BH217" s="437"/>
      <c r="BI217" s="445"/>
      <c r="BJ217" s="1084"/>
      <c r="BK217" s="483">
        <f t="shared" si="47"/>
        <v>0</v>
      </c>
      <c r="BL217" s="484">
        <f t="shared" si="48"/>
        <v>0</v>
      </c>
      <c r="BM217" s="485">
        <f t="shared" si="49"/>
        <v>0</v>
      </c>
      <c r="BN217" s="464"/>
      <c r="BO217" s="464"/>
      <c r="BP217" s="127"/>
      <c r="BQ217" s="1496">
        <f t="shared" si="50"/>
        <v>0</v>
      </c>
      <c r="BR217" s="1496">
        <f t="shared" si="51"/>
        <v>0</v>
      </c>
      <c r="BS217" s="280"/>
      <c r="BT217" s="281"/>
      <c r="BU217" s="281"/>
      <c r="BV217" s="446"/>
      <c r="BW217" s="1497">
        <f t="shared" si="52"/>
        <v>0</v>
      </c>
      <c r="BX217" s="1497">
        <f t="shared" si="53"/>
        <v>0</v>
      </c>
      <c r="BY217" s="1497">
        <f t="shared" si="54"/>
        <v>0</v>
      </c>
      <c r="BZ217" s="1497">
        <f t="shared" si="55"/>
        <v>0</v>
      </c>
      <c r="CA217" s="1497">
        <f t="shared" si="56"/>
        <v>0</v>
      </c>
      <c r="CB217" s="1497">
        <f t="shared" si="57"/>
        <v>0</v>
      </c>
      <c r="CD217" s="1450" t="str">
        <f t="shared" si="58"/>
        <v/>
      </c>
      <c r="CE217" s="1451"/>
      <c r="CF217" s="1247"/>
      <c r="CG217" s="1247"/>
      <c r="CH217" s="1247"/>
      <c r="CI217" s="1247"/>
      <c r="CJ217" s="1247"/>
      <c r="CK217" s="1247"/>
      <c r="CL217" s="1247"/>
      <c r="CM217" s="1247"/>
      <c r="CN217" s="1247"/>
      <c r="CO217" s="1247"/>
      <c r="CP217" s="1247"/>
      <c r="CQ217" s="1247"/>
      <c r="CR217" s="1247"/>
      <c r="CS217" s="1247"/>
      <c r="CT217" s="1247"/>
      <c r="CU217" s="1247"/>
      <c r="CV217" s="1247"/>
      <c r="CW217" s="1247"/>
      <c r="CX217" s="1247"/>
      <c r="CY217" s="1247"/>
      <c r="CZ217" s="1247"/>
      <c r="DA217" s="1247"/>
      <c r="DB217" s="1247"/>
      <c r="DC217" s="1247"/>
      <c r="DD217" s="1247"/>
      <c r="DE217" s="1247"/>
      <c r="DF217" s="1247"/>
      <c r="DG217" s="1247"/>
      <c r="DH217" s="1247"/>
      <c r="DI217" s="1247"/>
      <c r="DJ217" s="1247"/>
      <c r="DK217" s="1247"/>
      <c r="DL217" s="1247"/>
      <c r="DM217" s="1247"/>
      <c r="DN217" s="1247"/>
      <c r="DO217" s="1247"/>
      <c r="DP217" s="1247"/>
      <c r="DQ217" s="1247"/>
      <c r="DR217" s="1247"/>
      <c r="DS217" s="1247"/>
      <c r="DT217" s="1247"/>
      <c r="DU217" s="1247"/>
      <c r="DV217" s="1247"/>
      <c r="DW217" s="1247"/>
      <c r="DX217" s="1247"/>
      <c r="DY217" s="1247"/>
      <c r="DZ217" s="1247"/>
      <c r="EA217" s="1247"/>
      <c r="EB217" s="1247"/>
      <c r="EC217" s="1247"/>
      <c r="ED217" s="1247"/>
      <c r="EE217" s="1247"/>
      <c r="EF217" s="1247"/>
      <c r="EG217" s="1247"/>
      <c r="EH217" s="1247"/>
      <c r="EI217" s="1247"/>
      <c r="EJ217" s="1247"/>
      <c r="EK217" s="1247"/>
      <c r="EL217" s="1247"/>
      <c r="EM217" s="1247"/>
      <c r="EN217" s="1247"/>
      <c r="EO217" s="1247"/>
      <c r="EP217" s="1247"/>
      <c r="EQ217" s="1247"/>
      <c r="ER217" s="1247"/>
      <c r="ES217" s="1247"/>
      <c r="ET217" s="1247"/>
      <c r="EU217" s="1247"/>
      <c r="EV217" s="1247"/>
      <c r="EW217" s="1247"/>
      <c r="EX217" s="1247"/>
      <c r="EY217" s="1247"/>
      <c r="EZ217" s="1247"/>
      <c r="FA217" s="1247"/>
      <c r="FB217" s="1247"/>
      <c r="FC217" s="1247"/>
      <c r="FD217" s="1247"/>
      <c r="FE217" s="1247"/>
      <c r="FF217" s="1247"/>
      <c r="FG217" s="1247"/>
      <c r="FH217" s="1449"/>
      <c r="FI217" s="1449"/>
      <c r="FJ217" s="1452">
        <f t="shared" si="59"/>
        <v>0</v>
      </c>
      <c r="FK217" s="1452">
        <f t="shared" si="60"/>
        <v>0</v>
      </c>
    </row>
    <row r="218" spans="1:167" x14ac:dyDescent="0.2">
      <c r="A218" s="436"/>
      <c r="B218" s="437"/>
      <c r="C218" s="439"/>
      <c r="D218" s="439"/>
      <c r="E218" s="437"/>
      <c r="F218" s="440"/>
      <c r="G218" s="440"/>
      <c r="H218" s="440"/>
      <c r="I218" s="440"/>
      <c r="J218" s="440"/>
      <c r="K218" s="440"/>
      <c r="L218" s="440"/>
      <c r="M218" s="440"/>
      <c r="N218" s="441"/>
      <c r="O218" s="441"/>
      <c r="P218" s="440"/>
      <c r="Q218" s="442"/>
      <c r="R218" s="443"/>
      <c r="S218" s="444"/>
      <c r="T218" s="886"/>
      <c r="U218" s="445"/>
      <c r="V218" s="445"/>
      <c r="W218" s="445"/>
      <c r="X218" s="165"/>
      <c r="Y218" s="445"/>
      <c r="Z218" s="1136"/>
      <c r="AA218" s="445"/>
      <c r="AB218" s="1131"/>
      <c r="AC218" s="445"/>
      <c r="AD218" s="1131"/>
      <c r="AE218" s="445"/>
      <c r="AF218" s="1131"/>
      <c r="AG218" s="445"/>
      <c r="AH218" s="1136"/>
      <c r="AI218" s="445"/>
      <c r="AJ218" s="1136"/>
      <c r="AK218" s="445"/>
      <c r="AL218" s="445"/>
      <c r="AM218" s="445"/>
      <c r="AN218" s="445"/>
      <c r="AO218" s="445"/>
      <c r="AP218" s="445"/>
      <c r="AQ218" s="445"/>
      <c r="AR218" s="445"/>
      <c r="AS218" s="445"/>
      <c r="AT218" s="165"/>
      <c r="AU218" s="1087"/>
      <c r="AV218" s="127"/>
      <c r="AW218" s="1134"/>
      <c r="AX218" s="1091"/>
      <c r="AY218" s="1131"/>
      <c r="AZ218" s="445"/>
      <c r="BA218" s="1131"/>
      <c r="BB218" s="445"/>
      <c r="BC218" s="445"/>
      <c r="BD218" s="445"/>
      <c r="BE218" s="445"/>
      <c r="BF218" s="445"/>
      <c r="BG218" s="445"/>
      <c r="BH218" s="437"/>
      <c r="BI218" s="445"/>
      <c r="BJ218" s="1084"/>
      <c r="BK218" s="483">
        <f t="shared" si="47"/>
        <v>0</v>
      </c>
      <c r="BL218" s="484">
        <f t="shared" si="48"/>
        <v>0</v>
      </c>
      <c r="BM218" s="485">
        <f t="shared" si="49"/>
        <v>0</v>
      </c>
      <c r="BN218" s="464"/>
      <c r="BO218" s="464"/>
      <c r="BP218" s="127"/>
      <c r="BQ218" s="1496">
        <f t="shared" si="50"/>
        <v>0</v>
      </c>
      <c r="BR218" s="1496">
        <f t="shared" si="51"/>
        <v>0</v>
      </c>
      <c r="BS218" s="280"/>
      <c r="BT218" s="281"/>
      <c r="BU218" s="281"/>
      <c r="BV218" s="446"/>
      <c r="BW218" s="1497">
        <f t="shared" si="52"/>
        <v>0</v>
      </c>
      <c r="BX218" s="1497">
        <f t="shared" si="53"/>
        <v>0</v>
      </c>
      <c r="BY218" s="1497">
        <f t="shared" si="54"/>
        <v>0</v>
      </c>
      <c r="BZ218" s="1497">
        <f t="shared" si="55"/>
        <v>0</v>
      </c>
      <c r="CA218" s="1497">
        <f t="shared" si="56"/>
        <v>0</v>
      </c>
      <c r="CB218" s="1497">
        <f t="shared" si="57"/>
        <v>0</v>
      </c>
      <c r="CD218" s="1450" t="str">
        <f t="shared" si="58"/>
        <v/>
      </c>
      <c r="CF218" s="1247"/>
      <c r="CG218" s="1247"/>
      <c r="CH218" s="1247"/>
      <c r="CI218" s="1247"/>
      <c r="CJ218" s="1247"/>
      <c r="CK218" s="1247"/>
      <c r="CL218" s="1247"/>
      <c r="CM218" s="1247"/>
      <c r="CN218" s="1247"/>
      <c r="CO218" s="1247"/>
      <c r="CP218" s="1247"/>
      <c r="CQ218" s="1247"/>
      <c r="CR218" s="1247"/>
      <c r="CS218" s="1247"/>
      <c r="CT218" s="1247"/>
      <c r="CU218" s="1247"/>
      <c r="CV218" s="1247"/>
      <c r="CW218" s="1247"/>
      <c r="CX218" s="1247"/>
      <c r="CY218" s="1247"/>
      <c r="CZ218" s="1247"/>
      <c r="DA218" s="1247"/>
      <c r="DB218" s="1247"/>
      <c r="DC218" s="1247"/>
      <c r="DD218" s="1247"/>
      <c r="DE218" s="1247"/>
      <c r="DF218" s="1247"/>
      <c r="DG218" s="1247"/>
      <c r="DH218" s="1247"/>
      <c r="DI218" s="1247"/>
      <c r="DJ218" s="1247"/>
      <c r="DK218" s="1247"/>
      <c r="DL218" s="1247"/>
      <c r="DM218" s="1247"/>
      <c r="DN218" s="1247"/>
      <c r="DO218" s="1247"/>
      <c r="DP218" s="1247"/>
      <c r="DQ218" s="1247"/>
      <c r="DR218" s="1247"/>
      <c r="DS218" s="1247"/>
      <c r="DT218" s="1247"/>
      <c r="DU218" s="1247"/>
      <c r="DV218" s="1247"/>
      <c r="DW218" s="1247"/>
      <c r="DX218" s="1247"/>
      <c r="DY218" s="1247"/>
      <c r="DZ218" s="1247"/>
      <c r="EA218" s="1247"/>
      <c r="EB218" s="1247"/>
      <c r="EC218" s="1247"/>
      <c r="ED218" s="1247"/>
      <c r="EE218" s="1247"/>
      <c r="EF218" s="1247"/>
      <c r="EG218" s="1247"/>
      <c r="EH218" s="1247"/>
      <c r="EI218" s="1247"/>
      <c r="EJ218" s="1247"/>
      <c r="EK218" s="1247"/>
      <c r="EL218" s="1247"/>
      <c r="EM218" s="1247"/>
      <c r="EN218" s="1247"/>
      <c r="EO218" s="1247"/>
      <c r="EP218" s="1247"/>
      <c r="EQ218" s="1247"/>
      <c r="ER218" s="1247"/>
      <c r="ES218" s="1247"/>
      <c r="ET218" s="1247"/>
      <c r="EU218" s="1247"/>
      <c r="EV218" s="1247"/>
      <c r="EW218" s="1247"/>
      <c r="EX218" s="1247"/>
      <c r="EY218" s="1247"/>
      <c r="EZ218" s="1247"/>
      <c r="FA218" s="1247"/>
      <c r="FB218" s="1247"/>
      <c r="FC218" s="1247"/>
      <c r="FD218" s="1247"/>
      <c r="FE218" s="1247"/>
      <c r="FF218" s="1247"/>
      <c r="FG218" s="1247"/>
      <c r="FJ218" s="1452">
        <f t="shared" si="59"/>
        <v>0</v>
      </c>
      <c r="FK218" s="1452">
        <f t="shared" si="60"/>
        <v>0</v>
      </c>
    </row>
    <row r="219" spans="1:167" x14ac:dyDescent="0.2">
      <c r="A219" s="436"/>
      <c r="B219" s="437"/>
      <c r="C219" s="439"/>
      <c r="D219" s="439"/>
      <c r="E219" s="437"/>
      <c r="F219" s="440"/>
      <c r="G219" s="440"/>
      <c r="H219" s="440"/>
      <c r="I219" s="440"/>
      <c r="J219" s="440"/>
      <c r="K219" s="440"/>
      <c r="L219" s="440"/>
      <c r="M219" s="440"/>
      <c r="N219" s="441"/>
      <c r="O219" s="441"/>
      <c r="P219" s="440"/>
      <c r="Q219" s="442"/>
      <c r="R219" s="443"/>
      <c r="S219" s="444"/>
      <c r="T219" s="886"/>
      <c r="U219" s="445"/>
      <c r="V219" s="445"/>
      <c r="W219" s="445"/>
      <c r="X219" s="165"/>
      <c r="Y219" s="445"/>
      <c r="Z219" s="1136"/>
      <c r="AA219" s="445"/>
      <c r="AB219" s="1131"/>
      <c r="AC219" s="445"/>
      <c r="AD219" s="1131"/>
      <c r="AE219" s="445"/>
      <c r="AF219" s="1131"/>
      <c r="AG219" s="445"/>
      <c r="AH219" s="1136"/>
      <c r="AI219" s="445"/>
      <c r="AJ219" s="1136"/>
      <c r="AK219" s="445"/>
      <c r="AL219" s="445"/>
      <c r="AM219" s="445"/>
      <c r="AN219" s="445"/>
      <c r="AO219" s="445"/>
      <c r="AP219" s="445"/>
      <c r="AQ219" s="445"/>
      <c r="AR219" s="445"/>
      <c r="AS219" s="445"/>
      <c r="AT219" s="165"/>
      <c r="AU219" s="1087"/>
      <c r="AV219" s="127"/>
      <c r="AW219" s="1134"/>
      <c r="AX219" s="1091"/>
      <c r="AY219" s="1131"/>
      <c r="AZ219" s="445"/>
      <c r="BA219" s="1131"/>
      <c r="BB219" s="445"/>
      <c r="BC219" s="445"/>
      <c r="BD219" s="445"/>
      <c r="BE219" s="445"/>
      <c r="BF219" s="445"/>
      <c r="BG219" s="445"/>
      <c r="BH219" s="437"/>
      <c r="BI219" s="445"/>
      <c r="BJ219" s="1084"/>
      <c r="BK219" s="483">
        <f t="shared" si="47"/>
        <v>0</v>
      </c>
      <c r="BL219" s="484">
        <f t="shared" si="48"/>
        <v>0</v>
      </c>
      <c r="BM219" s="485">
        <f t="shared" si="49"/>
        <v>0</v>
      </c>
      <c r="BN219" s="464"/>
      <c r="BO219" s="464"/>
      <c r="BP219" s="127"/>
      <c r="BQ219" s="1496">
        <f t="shared" si="50"/>
        <v>0</v>
      </c>
      <c r="BR219" s="1496">
        <f t="shared" si="51"/>
        <v>0</v>
      </c>
      <c r="BS219" s="280"/>
      <c r="BT219" s="281"/>
      <c r="BU219" s="281"/>
      <c r="BV219" s="446"/>
      <c r="BW219" s="1497">
        <f t="shared" si="52"/>
        <v>0</v>
      </c>
      <c r="BX219" s="1497">
        <f t="shared" si="53"/>
        <v>0</v>
      </c>
      <c r="BY219" s="1497">
        <f t="shared" si="54"/>
        <v>0</v>
      </c>
      <c r="BZ219" s="1497">
        <f t="shared" si="55"/>
        <v>0</v>
      </c>
      <c r="CA219" s="1497">
        <f t="shared" si="56"/>
        <v>0</v>
      </c>
      <c r="CB219" s="1497">
        <f t="shared" si="57"/>
        <v>0</v>
      </c>
      <c r="CD219" s="1450" t="str">
        <f t="shared" si="58"/>
        <v/>
      </c>
      <c r="CF219" s="1247"/>
      <c r="CG219" s="1247"/>
      <c r="CH219" s="1247"/>
      <c r="CI219" s="1247"/>
      <c r="CJ219" s="1247"/>
      <c r="CK219" s="1247"/>
      <c r="CL219" s="1247"/>
      <c r="CM219" s="1247"/>
      <c r="CN219" s="1247"/>
      <c r="CO219" s="1247"/>
      <c r="CP219" s="1247"/>
      <c r="CQ219" s="1247"/>
      <c r="CR219" s="1247"/>
      <c r="CS219" s="1247"/>
      <c r="CT219" s="1247"/>
      <c r="CU219" s="1247"/>
      <c r="CV219" s="1247"/>
      <c r="CW219" s="1247"/>
      <c r="CX219" s="1247"/>
      <c r="CY219" s="1247"/>
      <c r="CZ219" s="1247"/>
      <c r="DA219" s="1247"/>
      <c r="DB219" s="1247"/>
      <c r="DC219" s="1247"/>
      <c r="DD219" s="1247"/>
      <c r="DE219" s="1247"/>
      <c r="DF219" s="1247"/>
      <c r="DG219" s="1247"/>
      <c r="DH219" s="1247"/>
      <c r="DI219" s="1247"/>
      <c r="DJ219" s="1247"/>
      <c r="DK219" s="1247"/>
      <c r="DL219" s="1247"/>
      <c r="DM219" s="1247"/>
      <c r="DN219" s="1247"/>
      <c r="DO219" s="1247"/>
      <c r="DP219" s="1247"/>
      <c r="DQ219" s="1247"/>
      <c r="DR219" s="1247"/>
      <c r="DS219" s="1247"/>
      <c r="DT219" s="1247"/>
      <c r="DU219" s="1247"/>
      <c r="DV219" s="1247"/>
      <c r="DW219" s="1247"/>
      <c r="DX219" s="1247"/>
      <c r="DY219" s="1247"/>
      <c r="DZ219" s="1247"/>
      <c r="EA219" s="1247"/>
      <c r="EB219" s="1247"/>
      <c r="EC219" s="1247"/>
      <c r="ED219" s="1247"/>
      <c r="EE219" s="1247"/>
      <c r="EF219" s="1247"/>
      <c r="EG219" s="1247"/>
      <c r="EH219" s="1247"/>
      <c r="EI219" s="1247"/>
      <c r="EJ219" s="1247"/>
      <c r="EK219" s="1247"/>
      <c r="EL219" s="1247"/>
      <c r="EM219" s="1247"/>
      <c r="EN219" s="1247"/>
      <c r="EO219" s="1247"/>
      <c r="EP219" s="1247"/>
      <c r="EQ219" s="1247"/>
      <c r="ER219" s="1247"/>
      <c r="ES219" s="1247"/>
      <c r="ET219" s="1247"/>
      <c r="EU219" s="1247"/>
      <c r="EV219" s="1247"/>
      <c r="EW219" s="1247"/>
      <c r="EX219" s="1247"/>
      <c r="EY219" s="1247"/>
      <c r="EZ219" s="1247"/>
      <c r="FA219" s="1247"/>
      <c r="FB219" s="1247"/>
      <c r="FC219" s="1247"/>
      <c r="FD219" s="1247"/>
      <c r="FE219" s="1247"/>
      <c r="FF219" s="1247"/>
      <c r="FG219" s="1247"/>
      <c r="FJ219" s="1452">
        <f t="shared" si="59"/>
        <v>0</v>
      </c>
      <c r="FK219" s="1452">
        <f t="shared" si="60"/>
        <v>0</v>
      </c>
    </row>
    <row r="220" spans="1:167" x14ac:dyDescent="0.2">
      <c r="A220" s="436"/>
      <c r="B220" s="437"/>
      <c r="C220" s="439"/>
      <c r="D220" s="439"/>
      <c r="E220" s="437"/>
      <c r="F220" s="440"/>
      <c r="G220" s="440"/>
      <c r="H220" s="440"/>
      <c r="I220" s="440"/>
      <c r="J220" s="440"/>
      <c r="K220" s="440"/>
      <c r="L220" s="440"/>
      <c r="M220" s="440"/>
      <c r="N220" s="441"/>
      <c r="O220" s="441"/>
      <c r="P220" s="440"/>
      <c r="Q220" s="442"/>
      <c r="R220" s="443"/>
      <c r="S220" s="444"/>
      <c r="T220" s="886"/>
      <c r="U220" s="445"/>
      <c r="V220" s="445"/>
      <c r="W220" s="445"/>
      <c r="X220" s="165"/>
      <c r="Y220" s="445"/>
      <c r="Z220" s="1136"/>
      <c r="AA220" s="445"/>
      <c r="AB220" s="1131"/>
      <c r="AC220" s="445"/>
      <c r="AD220" s="1131"/>
      <c r="AE220" s="445"/>
      <c r="AF220" s="1131"/>
      <c r="AG220" s="445"/>
      <c r="AH220" s="1136"/>
      <c r="AI220" s="445"/>
      <c r="AJ220" s="1136"/>
      <c r="AK220" s="445"/>
      <c r="AL220" s="445"/>
      <c r="AM220" s="445"/>
      <c r="AN220" s="445"/>
      <c r="AO220" s="445"/>
      <c r="AP220" s="445"/>
      <c r="AQ220" s="445"/>
      <c r="AR220" s="445"/>
      <c r="AS220" s="445"/>
      <c r="AT220" s="165"/>
      <c r="AU220" s="1087"/>
      <c r="AV220" s="127"/>
      <c r="AW220" s="1134"/>
      <c r="AX220" s="1091"/>
      <c r="AY220" s="1131"/>
      <c r="AZ220" s="445"/>
      <c r="BA220" s="1131"/>
      <c r="BB220" s="445"/>
      <c r="BC220" s="445"/>
      <c r="BD220" s="445"/>
      <c r="BE220" s="445"/>
      <c r="BF220" s="445"/>
      <c r="BG220" s="445"/>
      <c r="BH220" s="437"/>
      <c r="BI220" s="445"/>
      <c r="BJ220" s="1084"/>
      <c r="BK220" s="483">
        <f t="shared" si="47"/>
        <v>0</v>
      </c>
      <c r="BL220" s="484">
        <f t="shared" si="48"/>
        <v>0</v>
      </c>
      <c r="BM220" s="485">
        <f t="shared" si="49"/>
        <v>0</v>
      </c>
      <c r="BN220" s="464"/>
      <c r="BO220" s="464"/>
      <c r="BP220" s="127"/>
      <c r="BQ220" s="1496">
        <f t="shared" si="50"/>
        <v>0</v>
      </c>
      <c r="BR220" s="1496">
        <f t="shared" si="51"/>
        <v>0</v>
      </c>
      <c r="BS220" s="280"/>
      <c r="BT220" s="281"/>
      <c r="BU220" s="281"/>
      <c r="BV220" s="446"/>
      <c r="BW220" s="1497">
        <f t="shared" si="52"/>
        <v>0</v>
      </c>
      <c r="BX220" s="1497">
        <f t="shared" si="53"/>
        <v>0</v>
      </c>
      <c r="BY220" s="1497">
        <f t="shared" si="54"/>
        <v>0</v>
      </c>
      <c r="BZ220" s="1497">
        <f t="shared" si="55"/>
        <v>0</v>
      </c>
      <c r="CA220" s="1497">
        <f t="shared" si="56"/>
        <v>0</v>
      </c>
      <c r="CB220" s="1497">
        <f t="shared" si="57"/>
        <v>0</v>
      </c>
      <c r="CD220" s="1450" t="str">
        <f t="shared" si="58"/>
        <v/>
      </c>
      <c r="CE220" s="1451"/>
      <c r="CF220" s="1247"/>
      <c r="CG220" s="1247"/>
      <c r="CH220" s="1247"/>
      <c r="CI220" s="1247"/>
      <c r="CJ220" s="1247"/>
      <c r="CK220" s="1247"/>
      <c r="CL220" s="1247"/>
      <c r="CM220" s="1247"/>
      <c r="CN220" s="1247"/>
      <c r="CO220" s="1247"/>
      <c r="CP220" s="1247"/>
      <c r="CQ220" s="1247"/>
      <c r="CR220" s="1247"/>
      <c r="CS220" s="1247"/>
      <c r="CT220" s="1247"/>
      <c r="CU220" s="1247"/>
      <c r="CV220" s="1247"/>
      <c r="CW220" s="1247"/>
      <c r="CX220" s="1247"/>
      <c r="CY220" s="1247"/>
      <c r="CZ220" s="1247"/>
      <c r="DA220" s="1247"/>
      <c r="DB220" s="1247"/>
      <c r="DC220" s="1247"/>
      <c r="DD220" s="1247"/>
      <c r="DE220" s="1247"/>
      <c r="DF220" s="1247"/>
      <c r="DG220" s="1247"/>
      <c r="DH220" s="1247"/>
      <c r="DI220" s="1247"/>
      <c r="DJ220" s="1247"/>
      <c r="DK220" s="1247"/>
      <c r="DL220" s="1247"/>
      <c r="DM220" s="1247"/>
      <c r="DN220" s="1247"/>
      <c r="DO220" s="1247"/>
      <c r="DP220" s="1247"/>
      <c r="DQ220" s="1247"/>
      <c r="DR220" s="1247"/>
      <c r="DS220" s="1247"/>
      <c r="DT220" s="1247"/>
      <c r="DU220" s="1247"/>
      <c r="DV220" s="1247"/>
      <c r="DW220" s="1247"/>
      <c r="DX220" s="1247"/>
      <c r="DY220" s="1247"/>
      <c r="DZ220" s="1247"/>
      <c r="EA220" s="1247"/>
      <c r="EB220" s="1247"/>
      <c r="EC220" s="1247"/>
      <c r="ED220" s="1247"/>
      <c r="EE220" s="1247"/>
      <c r="EF220" s="1247"/>
      <c r="EG220" s="1247"/>
      <c r="EH220" s="1247"/>
      <c r="EI220" s="1247"/>
      <c r="EJ220" s="1247"/>
      <c r="EK220" s="1247"/>
      <c r="EL220" s="1247"/>
      <c r="EM220" s="1247"/>
      <c r="EN220" s="1247"/>
      <c r="EO220" s="1247"/>
      <c r="EP220" s="1247"/>
      <c r="EQ220" s="1247"/>
      <c r="ER220" s="1247"/>
      <c r="ES220" s="1247"/>
      <c r="ET220" s="1247"/>
      <c r="EU220" s="1247"/>
      <c r="EV220" s="1247"/>
      <c r="EW220" s="1247"/>
      <c r="EX220" s="1247"/>
      <c r="EY220" s="1247"/>
      <c r="EZ220" s="1247"/>
      <c r="FA220" s="1247"/>
      <c r="FB220" s="1247"/>
      <c r="FC220" s="1247"/>
      <c r="FD220" s="1247"/>
      <c r="FE220" s="1247"/>
      <c r="FF220" s="1247"/>
      <c r="FG220" s="1247"/>
      <c r="FH220" s="1449"/>
      <c r="FI220" s="1449"/>
      <c r="FJ220" s="1452">
        <f t="shared" si="59"/>
        <v>0</v>
      </c>
      <c r="FK220" s="1452">
        <f t="shared" si="60"/>
        <v>0</v>
      </c>
    </row>
    <row r="221" spans="1:167" x14ac:dyDescent="0.2">
      <c r="A221" s="436"/>
      <c r="B221" s="437"/>
      <c r="C221" s="439"/>
      <c r="D221" s="439"/>
      <c r="E221" s="437"/>
      <c r="F221" s="440"/>
      <c r="G221" s="440"/>
      <c r="H221" s="440"/>
      <c r="I221" s="440"/>
      <c r="J221" s="440"/>
      <c r="K221" s="440"/>
      <c r="L221" s="440"/>
      <c r="M221" s="440"/>
      <c r="N221" s="441"/>
      <c r="O221" s="441"/>
      <c r="P221" s="440"/>
      <c r="Q221" s="442"/>
      <c r="R221" s="443"/>
      <c r="S221" s="444"/>
      <c r="T221" s="886"/>
      <c r="U221" s="445"/>
      <c r="V221" s="445"/>
      <c r="W221" s="445"/>
      <c r="X221" s="165"/>
      <c r="Y221" s="445"/>
      <c r="Z221" s="1136"/>
      <c r="AA221" s="445"/>
      <c r="AB221" s="1131"/>
      <c r="AC221" s="445"/>
      <c r="AD221" s="1131"/>
      <c r="AE221" s="445"/>
      <c r="AF221" s="1131"/>
      <c r="AG221" s="445"/>
      <c r="AH221" s="1136"/>
      <c r="AI221" s="445"/>
      <c r="AJ221" s="1136"/>
      <c r="AK221" s="445"/>
      <c r="AL221" s="445"/>
      <c r="AM221" s="445"/>
      <c r="AN221" s="445"/>
      <c r="AO221" s="445"/>
      <c r="AP221" s="445"/>
      <c r="AQ221" s="445"/>
      <c r="AR221" s="445"/>
      <c r="AS221" s="445"/>
      <c r="AT221" s="165"/>
      <c r="AU221" s="1087"/>
      <c r="AV221" s="127"/>
      <c r="AW221" s="1134"/>
      <c r="AX221" s="1091"/>
      <c r="AY221" s="1131"/>
      <c r="AZ221" s="445"/>
      <c r="BA221" s="1131"/>
      <c r="BB221" s="445"/>
      <c r="BC221" s="445"/>
      <c r="BD221" s="445"/>
      <c r="BE221" s="445"/>
      <c r="BF221" s="445"/>
      <c r="BG221" s="445"/>
      <c r="BH221" s="437"/>
      <c r="BI221" s="445"/>
      <c r="BJ221" s="1084"/>
      <c r="BK221" s="483">
        <f t="shared" si="47"/>
        <v>0</v>
      </c>
      <c r="BL221" s="484">
        <f t="shared" si="48"/>
        <v>0</v>
      </c>
      <c r="BM221" s="485">
        <f t="shared" si="49"/>
        <v>0</v>
      </c>
      <c r="BN221" s="464"/>
      <c r="BO221" s="464"/>
      <c r="BP221" s="127"/>
      <c r="BQ221" s="1496">
        <f t="shared" si="50"/>
        <v>0</v>
      </c>
      <c r="BR221" s="1496">
        <f t="shared" si="51"/>
        <v>0</v>
      </c>
      <c r="BS221" s="280"/>
      <c r="BT221" s="281"/>
      <c r="BU221" s="281"/>
      <c r="BV221" s="446"/>
      <c r="BW221" s="1497">
        <f t="shared" si="52"/>
        <v>0</v>
      </c>
      <c r="BX221" s="1497">
        <f t="shared" si="53"/>
        <v>0</v>
      </c>
      <c r="BY221" s="1497">
        <f t="shared" si="54"/>
        <v>0</v>
      </c>
      <c r="BZ221" s="1497">
        <f t="shared" si="55"/>
        <v>0</v>
      </c>
      <c r="CA221" s="1497">
        <f t="shared" si="56"/>
        <v>0</v>
      </c>
      <c r="CB221" s="1497">
        <f t="shared" si="57"/>
        <v>0</v>
      </c>
      <c r="CD221" s="1450" t="str">
        <f t="shared" si="58"/>
        <v/>
      </c>
      <c r="CE221" s="1451"/>
      <c r="CF221" s="1247"/>
      <c r="CG221" s="1247"/>
      <c r="CH221" s="1247"/>
      <c r="CI221" s="1247"/>
      <c r="CJ221" s="1247"/>
      <c r="CK221" s="1247"/>
      <c r="CL221" s="1247"/>
      <c r="CM221" s="1247"/>
      <c r="CN221" s="1247"/>
      <c r="CO221" s="1247"/>
      <c r="CP221" s="1247"/>
      <c r="CQ221" s="1247"/>
      <c r="CR221" s="1247"/>
      <c r="CS221" s="1247"/>
      <c r="CT221" s="1247"/>
      <c r="CU221" s="1247"/>
      <c r="CV221" s="1247"/>
      <c r="CW221" s="1247"/>
      <c r="CX221" s="1247"/>
      <c r="CY221" s="1247"/>
      <c r="CZ221" s="1247"/>
      <c r="DA221" s="1247"/>
      <c r="DB221" s="1247"/>
      <c r="DC221" s="1247"/>
      <c r="DD221" s="1247"/>
      <c r="DE221" s="1247"/>
      <c r="DF221" s="1247"/>
      <c r="DG221" s="1247"/>
      <c r="DH221" s="1247"/>
      <c r="DI221" s="1247"/>
      <c r="DJ221" s="1247"/>
      <c r="DK221" s="1247"/>
      <c r="DL221" s="1247"/>
      <c r="DM221" s="1247"/>
      <c r="DN221" s="1247"/>
      <c r="DO221" s="1247"/>
      <c r="DP221" s="1247"/>
      <c r="DQ221" s="1247"/>
      <c r="DR221" s="1247"/>
      <c r="DS221" s="1247"/>
      <c r="DT221" s="1247"/>
      <c r="DU221" s="1247"/>
      <c r="DV221" s="1247"/>
      <c r="DW221" s="1247"/>
      <c r="DX221" s="1247"/>
      <c r="DY221" s="1247"/>
      <c r="DZ221" s="1247"/>
      <c r="EA221" s="1247"/>
      <c r="EB221" s="1247"/>
      <c r="EC221" s="1247"/>
      <c r="ED221" s="1247"/>
      <c r="EE221" s="1247"/>
      <c r="EF221" s="1247"/>
      <c r="EG221" s="1247"/>
      <c r="EH221" s="1247"/>
      <c r="EI221" s="1247"/>
      <c r="EJ221" s="1247"/>
      <c r="EK221" s="1247"/>
      <c r="EL221" s="1247"/>
      <c r="EM221" s="1247"/>
      <c r="EN221" s="1247"/>
      <c r="EO221" s="1247"/>
      <c r="EP221" s="1247"/>
      <c r="EQ221" s="1247"/>
      <c r="ER221" s="1247"/>
      <c r="ES221" s="1247"/>
      <c r="ET221" s="1247"/>
      <c r="EU221" s="1247"/>
      <c r="EV221" s="1247"/>
      <c r="EW221" s="1247"/>
      <c r="EX221" s="1247"/>
      <c r="EY221" s="1247"/>
      <c r="EZ221" s="1247"/>
      <c r="FA221" s="1247"/>
      <c r="FB221" s="1247"/>
      <c r="FC221" s="1247"/>
      <c r="FD221" s="1247"/>
      <c r="FE221" s="1247"/>
      <c r="FF221" s="1247"/>
      <c r="FG221" s="1247"/>
      <c r="FH221" s="1449"/>
      <c r="FI221" s="1449"/>
      <c r="FJ221" s="1452">
        <f t="shared" si="59"/>
        <v>0</v>
      </c>
      <c r="FK221" s="1452">
        <f t="shared" si="60"/>
        <v>0</v>
      </c>
    </row>
    <row r="222" spans="1:167" x14ac:dyDescent="0.2">
      <c r="A222" s="436"/>
      <c r="B222" s="437"/>
      <c r="C222" s="439"/>
      <c r="D222" s="439"/>
      <c r="E222" s="437"/>
      <c r="F222" s="440"/>
      <c r="G222" s="440"/>
      <c r="H222" s="440"/>
      <c r="I222" s="440"/>
      <c r="J222" s="440"/>
      <c r="K222" s="440"/>
      <c r="L222" s="440"/>
      <c r="M222" s="440"/>
      <c r="N222" s="441"/>
      <c r="O222" s="441"/>
      <c r="P222" s="440"/>
      <c r="Q222" s="442"/>
      <c r="R222" s="443"/>
      <c r="S222" s="444"/>
      <c r="T222" s="886"/>
      <c r="U222" s="445"/>
      <c r="V222" s="445"/>
      <c r="W222" s="445"/>
      <c r="X222" s="165"/>
      <c r="Y222" s="445"/>
      <c r="Z222" s="1136"/>
      <c r="AA222" s="445"/>
      <c r="AB222" s="1131"/>
      <c r="AC222" s="445"/>
      <c r="AD222" s="1131"/>
      <c r="AE222" s="445"/>
      <c r="AF222" s="1131"/>
      <c r="AG222" s="445"/>
      <c r="AH222" s="1136"/>
      <c r="AI222" s="445"/>
      <c r="AJ222" s="1136"/>
      <c r="AK222" s="445"/>
      <c r="AL222" s="445"/>
      <c r="AM222" s="445"/>
      <c r="AN222" s="445"/>
      <c r="AO222" s="445"/>
      <c r="AP222" s="445"/>
      <c r="AQ222" s="445"/>
      <c r="AR222" s="445"/>
      <c r="AS222" s="445"/>
      <c r="AT222" s="165"/>
      <c r="AU222" s="1087"/>
      <c r="AV222" s="127"/>
      <c r="AW222" s="1134"/>
      <c r="AX222" s="1091"/>
      <c r="AY222" s="1131"/>
      <c r="AZ222" s="445"/>
      <c r="BA222" s="1131"/>
      <c r="BB222" s="445"/>
      <c r="BC222" s="445"/>
      <c r="BD222" s="445"/>
      <c r="BE222" s="445"/>
      <c r="BF222" s="445"/>
      <c r="BG222" s="445"/>
      <c r="BH222" s="437"/>
      <c r="BI222" s="445"/>
      <c r="BJ222" s="1084"/>
      <c r="BK222" s="483">
        <f t="shared" si="47"/>
        <v>0</v>
      </c>
      <c r="BL222" s="484">
        <f t="shared" si="48"/>
        <v>0</v>
      </c>
      <c r="BM222" s="485">
        <f t="shared" si="49"/>
        <v>0</v>
      </c>
      <c r="BN222" s="464"/>
      <c r="BO222" s="464"/>
      <c r="BP222" s="127"/>
      <c r="BQ222" s="1496">
        <f t="shared" si="50"/>
        <v>0</v>
      </c>
      <c r="BR222" s="1496">
        <f t="shared" si="51"/>
        <v>0</v>
      </c>
      <c r="BS222" s="280"/>
      <c r="BT222" s="281"/>
      <c r="BU222" s="281"/>
      <c r="BV222" s="446"/>
      <c r="BW222" s="1497">
        <f t="shared" si="52"/>
        <v>0</v>
      </c>
      <c r="BX222" s="1497">
        <f t="shared" si="53"/>
        <v>0</v>
      </c>
      <c r="BY222" s="1497">
        <f t="shared" si="54"/>
        <v>0</v>
      </c>
      <c r="BZ222" s="1497">
        <f t="shared" si="55"/>
        <v>0</v>
      </c>
      <c r="CA222" s="1497">
        <f t="shared" si="56"/>
        <v>0</v>
      </c>
      <c r="CB222" s="1497">
        <f t="shared" si="57"/>
        <v>0</v>
      </c>
      <c r="CD222" s="1450" t="str">
        <f t="shared" si="58"/>
        <v/>
      </c>
      <c r="CE222" s="1451"/>
      <c r="CF222" s="1247"/>
      <c r="CG222" s="1247"/>
      <c r="CH222" s="1247"/>
      <c r="CI222" s="1247"/>
      <c r="CJ222" s="1247"/>
      <c r="CK222" s="1247"/>
      <c r="CL222" s="1247"/>
      <c r="CM222" s="1247"/>
      <c r="CN222" s="1247"/>
      <c r="CO222" s="1247"/>
      <c r="CP222" s="1247"/>
      <c r="CQ222" s="1247"/>
      <c r="CR222" s="1247"/>
      <c r="CS222" s="1247"/>
      <c r="CT222" s="1247"/>
      <c r="CU222" s="1247"/>
      <c r="CV222" s="1247"/>
      <c r="CW222" s="1247"/>
      <c r="CX222" s="1247"/>
      <c r="CY222" s="1247"/>
      <c r="CZ222" s="1247"/>
      <c r="DA222" s="1247"/>
      <c r="DB222" s="1247"/>
      <c r="DC222" s="1247"/>
      <c r="DD222" s="1247"/>
      <c r="DE222" s="1247"/>
      <c r="DF222" s="1247"/>
      <c r="DG222" s="1247"/>
      <c r="DH222" s="1247"/>
      <c r="DI222" s="1247"/>
      <c r="DJ222" s="1247"/>
      <c r="DK222" s="1247"/>
      <c r="DL222" s="1247"/>
      <c r="DM222" s="1247"/>
      <c r="DN222" s="1247"/>
      <c r="DO222" s="1247"/>
      <c r="DP222" s="1247"/>
      <c r="DQ222" s="1247"/>
      <c r="DR222" s="1247"/>
      <c r="DS222" s="1247"/>
      <c r="DT222" s="1247"/>
      <c r="DU222" s="1247"/>
      <c r="DV222" s="1247"/>
      <c r="DW222" s="1247"/>
      <c r="DX222" s="1247"/>
      <c r="DY222" s="1247"/>
      <c r="DZ222" s="1247"/>
      <c r="EA222" s="1247"/>
      <c r="EB222" s="1247"/>
      <c r="EC222" s="1247"/>
      <c r="ED222" s="1247"/>
      <c r="EE222" s="1247"/>
      <c r="EF222" s="1247"/>
      <c r="EG222" s="1247"/>
      <c r="EH222" s="1247"/>
      <c r="EI222" s="1247"/>
      <c r="EJ222" s="1247"/>
      <c r="EK222" s="1247"/>
      <c r="EL222" s="1247"/>
      <c r="EM222" s="1247"/>
      <c r="EN222" s="1247"/>
      <c r="EO222" s="1247"/>
      <c r="EP222" s="1247"/>
      <c r="EQ222" s="1247"/>
      <c r="ER222" s="1247"/>
      <c r="ES222" s="1247"/>
      <c r="ET222" s="1247"/>
      <c r="EU222" s="1247"/>
      <c r="EV222" s="1247"/>
      <c r="EW222" s="1247"/>
      <c r="EX222" s="1247"/>
      <c r="EY222" s="1247"/>
      <c r="EZ222" s="1247"/>
      <c r="FA222" s="1247"/>
      <c r="FB222" s="1247"/>
      <c r="FC222" s="1247"/>
      <c r="FD222" s="1247"/>
      <c r="FE222" s="1247"/>
      <c r="FF222" s="1247"/>
      <c r="FG222" s="1247"/>
      <c r="FH222" s="1449"/>
      <c r="FI222" s="1449"/>
      <c r="FJ222" s="1452">
        <f t="shared" si="59"/>
        <v>0</v>
      </c>
      <c r="FK222" s="1452">
        <f t="shared" si="60"/>
        <v>0</v>
      </c>
    </row>
    <row r="223" spans="1:167" x14ac:dyDescent="0.2">
      <c r="A223" s="436"/>
      <c r="B223" s="437"/>
      <c r="C223" s="439"/>
      <c r="D223" s="439"/>
      <c r="E223" s="437"/>
      <c r="F223" s="440"/>
      <c r="G223" s="440"/>
      <c r="H223" s="440"/>
      <c r="I223" s="440"/>
      <c r="J223" s="440"/>
      <c r="K223" s="440"/>
      <c r="L223" s="440"/>
      <c r="M223" s="440"/>
      <c r="N223" s="441"/>
      <c r="O223" s="441"/>
      <c r="P223" s="440"/>
      <c r="Q223" s="442"/>
      <c r="R223" s="443"/>
      <c r="S223" s="444"/>
      <c r="T223" s="886"/>
      <c r="U223" s="445"/>
      <c r="V223" s="445"/>
      <c r="W223" s="445"/>
      <c r="X223" s="165"/>
      <c r="Y223" s="445"/>
      <c r="Z223" s="1136"/>
      <c r="AA223" s="445"/>
      <c r="AB223" s="1131"/>
      <c r="AC223" s="445"/>
      <c r="AD223" s="1131"/>
      <c r="AE223" s="445"/>
      <c r="AF223" s="1131"/>
      <c r="AG223" s="445"/>
      <c r="AH223" s="1136"/>
      <c r="AI223" s="445"/>
      <c r="AJ223" s="1136"/>
      <c r="AK223" s="445"/>
      <c r="AL223" s="445"/>
      <c r="AM223" s="445"/>
      <c r="AN223" s="445"/>
      <c r="AO223" s="445"/>
      <c r="AP223" s="445"/>
      <c r="AQ223" s="445"/>
      <c r="AR223" s="445"/>
      <c r="AS223" s="445"/>
      <c r="AT223" s="165"/>
      <c r="AU223" s="1087"/>
      <c r="AV223" s="127"/>
      <c r="AW223" s="1134"/>
      <c r="AX223" s="1091"/>
      <c r="AY223" s="1131"/>
      <c r="AZ223" s="445"/>
      <c r="BA223" s="1131"/>
      <c r="BB223" s="445"/>
      <c r="BC223" s="445"/>
      <c r="BD223" s="445"/>
      <c r="BE223" s="445"/>
      <c r="BF223" s="445"/>
      <c r="BG223" s="445"/>
      <c r="BH223" s="437"/>
      <c r="BI223" s="445"/>
      <c r="BJ223" s="1084"/>
      <c r="BK223" s="483">
        <f t="shared" si="47"/>
        <v>0</v>
      </c>
      <c r="BL223" s="484">
        <f t="shared" si="48"/>
        <v>0</v>
      </c>
      <c r="BM223" s="485">
        <f t="shared" si="49"/>
        <v>0</v>
      </c>
      <c r="BN223" s="464"/>
      <c r="BO223" s="464"/>
      <c r="BP223" s="127"/>
      <c r="BQ223" s="1496">
        <f t="shared" si="50"/>
        <v>0</v>
      </c>
      <c r="BR223" s="1496">
        <f t="shared" si="51"/>
        <v>0</v>
      </c>
      <c r="BS223" s="280"/>
      <c r="BT223" s="281"/>
      <c r="BU223" s="281"/>
      <c r="BV223" s="446"/>
      <c r="BW223" s="1497">
        <f t="shared" si="52"/>
        <v>0</v>
      </c>
      <c r="BX223" s="1497">
        <f t="shared" si="53"/>
        <v>0</v>
      </c>
      <c r="BY223" s="1497">
        <f t="shared" si="54"/>
        <v>0</v>
      </c>
      <c r="BZ223" s="1497">
        <f t="shared" si="55"/>
        <v>0</v>
      </c>
      <c r="CA223" s="1497">
        <f t="shared" si="56"/>
        <v>0</v>
      </c>
      <c r="CB223" s="1497">
        <f t="shared" si="57"/>
        <v>0</v>
      </c>
      <c r="CD223" s="1450" t="str">
        <f t="shared" si="58"/>
        <v/>
      </c>
      <c r="CE223" s="1451"/>
      <c r="CF223" s="1247"/>
      <c r="CG223" s="1247"/>
      <c r="CH223" s="1247"/>
      <c r="CI223" s="1247"/>
      <c r="CJ223" s="1247"/>
      <c r="CK223" s="1247"/>
      <c r="CL223" s="1247"/>
      <c r="CM223" s="1247"/>
      <c r="CN223" s="1247"/>
      <c r="CO223" s="1247"/>
      <c r="CP223" s="1247"/>
      <c r="CQ223" s="1247"/>
      <c r="CR223" s="1247"/>
      <c r="CS223" s="1247"/>
      <c r="CT223" s="1247"/>
      <c r="CU223" s="1247"/>
      <c r="CV223" s="1247"/>
      <c r="CW223" s="1247"/>
      <c r="CX223" s="1247"/>
      <c r="CY223" s="1247"/>
      <c r="CZ223" s="1247"/>
      <c r="DA223" s="1247"/>
      <c r="DB223" s="1247"/>
      <c r="DC223" s="1247"/>
      <c r="DD223" s="1247"/>
      <c r="DE223" s="1247"/>
      <c r="DF223" s="1247"/>
      <c r="DG223" s="1247"/>
      <c r="DH223" s="1247"/>
      <c r="DI223" s="1247"/>
      <c r="DJ223" s="1247"/>
      <c r="DK223" s="1247"/>
      <c r="DL223" s="1247"/>
      <c r="DM223" s="1247"/>
      <c r="DN223" s="1247"/>
      <c r="DO223" s="1247"/>
      <c r="DP223" s="1247"/>
      <c r="DQ223" s="1247"/>
      <c r="DR223" s="1247"/>
      <c r="DS223" s="1247"/>
      <c r="DT223" s="1247"/>
      <c r="DU223" s="1247"/>
      <c r="DV223" s="1247"/>
      <c r="DW223" s="1247"/>
      <c r="DX223" s="1247"/>
      <c r="DY223" s="1247"/>
      <c r="DZ223" s="1247"/>
      <c r="EA223" s="1247"/>
      <c r="EB223" s="1247"/>
      <c r="EC223" s="1247"/>
      <c r="ED223" s="1247"/>
      <c r="EE223" s="1247"/>
      <c r="EF223" s="1247"/>
      <c r="EG223" s="1247"/>
      <c r="EH223" s="1247"/>
      <c r="EI223" s="1247"/>
      <c r="EJ223" s="1247"/>
      <c r="EK223" s="1247"/>
      <c r="EL223" s="1247"/>
      <c r="EM223" s="1247"/>
      <c r="EN223" s="1247"/>
      <c r="EO223" s="1247"/>
      <c r="EP223" s="1247"/>
      <c r="EQ223" s="1247"/>
      <c r="ER223" s="1247"/>
      <c r="ES223" s="1247"/>
      <c r="ET223" s="1247"/>
      <c r="EU223" s="1247"/>
      <c r="EV223" s="1247"/>
      <c r="EW223" s="1247"/>
      <c r="EX223" s="1247"/>
      <c r="EY223" s="1247"/>
      <c r="EZ223" s="1247"/>
      <c r="FA223" s="1247"/>
      <c r="FB223" s="1247"/>
      <c r="FC223" s="1247"/>
      <c r="FD223" s="1247"/>
      <c r="FE223" s="1247"/>
      <c r="FF223" s="1247"/>
      <c r="FG223" s="1247"/>
      <c r="FH223" s="1449"/>
      <c r="FI223" s="1449"/>
      <c r="FJ223" s="1452">
        <f t="shared" si="59"/>
        <v>0</v>
      </c>
      <c r="FK223" s="1452">
        <f t="shared" si="60"/>
        <v>0</v>
      </c>
    </row>
    <row r="224" spans="1:167" x14ac:dyDescent="0.2">
      <c r="A224" s="436"/>
      <c r="B224" s="437"/>
      <c r="C224" s="439"/>
      <c r="D224" s="439"/>
      <c r="E224" s="437"/>
      <c r="F224" s="440"/>
      <c r="G224" s="440"/>
      <c r="H224" s="440"/>
      <c r="I224" s="440"/>
      <c r="J224" s="440"/>
      <c r="K224" s="440"/>
      <c r="L224" s="440"/>
      <c r="M224" s="440"/>
      <c r="N224" s="441"/>
      <c r="O224" s="441"/>
      <c r="P224" s="440"/>
      <c r="Q224" s="442"/>
      <c r="R224" s="443"/>
      <c r="S224" s="444"/>
      <c r="T224" s="886"/>
      <c r="U224" s="445"/>
      <c r="V224" s="445"/>
      <c r="W224" s="445"/>
      <c r="X224" s="165"/>
      <c r="Y224" s="445"/>
      <c r="Z224" s="1136"/>
      <c r="AA224" s="445"/>
      <c r="AB224" s="1131"/>
      <c r="AC224" s="445"/>
      <c r="AD224" s="1131"/>
      <c r="AE224" s="445"/>
      <c r="AF224" s="1131"/>
      <c r="AG224" s="445"/>
      <c r="AH224" s="1136"/>
      <c r="AI224" s="445"/>
      <c r="AJ224" s="1136"/>
      <c r="AK224" s="445"/>
      <c r="AL224" s="445"/>
      <c r="AM224" s="445"/>
      <c r="AN224" s="445"/>
      <c r="AO224" s="445"/>
      <c r="AP224" s="445"/>
      <c r="AQ224" s="445"/>
      <c r="AR224" s="445"/>
      <c r="AS224" s="445"/>
      <c r="AT224" s="165"/>
      <c r="AU224" s="1087"/>
      <c r="AV224" s="127"/>
      <c r="AW224" s="1134"/>
      <c r="AX224" s="1091"/>
      <c r="AY224" s="1131"/>
      <c r="AZ224" s="445"/>
      <c r="BA224" s="1131"/>
      <c r="BB224" s="445"/>
      <c r="BC224" s="445"/>
      <c r="BD224" s="445"/>
      <c r="BE224" s="445"/>
      <c r="BF224" s="445"/>
      <c r="BG224" s="445"/>
      <c r="BH224" s="437"/>
      <c r="BI224" s="445"/>
      <c r="BJ224" s="1084"/>
      <c r="BK224" s="483">
        <f t="shared" si="47"/>
        <v>0</v>
      </c>
      <c r="BL224" s="484">
        <f t="shared" si="48"/>
        <v>0</v>
      </c>
      <c r="BM224" s="485">
        <f t="shared" si="49"/>
        <v>0</v>
      </c>
      <c r="BN224" s="464"/>
      <c r="BO224" s="464"/>
      <c r="BP224" s="127"/>
      <c r="BQ224" s="1496">
        <f t="shared" si="50"/>
        <v>0</v>
      </c>
      <c r="BR224" s="1496">
        <f t="shared" si="51"/>
        <v>0</v>
      </c>
      <c r="BS224" s="280"/>
      <c r="BT224" s="281"/>
      <c r="BU224" s="281"/>
      <c r="BV224" s="446"/>
      <c r="BW224" s="1497">
        <f t="shared" si="52"/>
        <v>0</v>
      </c>
      <c r="BX224" s="1497">
        <f t="shared" si="53"/>
        <v>0</v>
      </c>
      <c r="BY224" s="1497">
        <f t="shared" si="54"/>
        <v>0</v>
      </c>
      <c r="BZ224" s="1497">
        <f t="shared" si="55"/>
        <v>0</v>
      </c>
      <c r="CA224" s="1497">
        <f t="shared" si="56"/>
        <v>0</v>
      </c>
      <c r="CB224" s="1497">
        <f t="shared" si="57"/>
        <v>0</v>
      </c>
      <c r="CD224" s="1450" t="str">
        <f t="shared" si="58"/>
        <v/>
      </c>
      <c r="CF224" s="1247"/>
      <c r="CG224" s="1247"/>
      <c r="CH224" s="1247"/>
      <c r="CI224" s="1247"/>
      <c r="CJ224" s="1247"/>
      <c r="CK224" s="1247"/>
      <c r="CL224" s="1247"/>
      <c r="CM224" s="1247"/>
      <c r="CN224" s="1247"/>
      <c r="CO224" s="1247"/>
      <c r="CP224" s="1247"/>
      <c r="CQ224" s="1247"/>
      <c r="CR224" s="1247"/>
      <c r="CS224" s="1247"/>
      <c r="CT224" s="1247"/>
      <c r="CU224" s="1247"/>
      <c r="CV224" s="1247"/>
      <c r="CW224" s="1247"/>
      <c r="CX224" s="1247"/>
      <c r="CY224" s="1247"/>
      <c r="CZ224" s="1247"/>
      <c r="DA224" s="1247"/>
      <c r="DB224" s="1247"/>
      <c r="DC224" s="1247"/>
      <c r="DD224" s="1247"/>
      <c r="DE224" s="1247"/>
      <c r="DF224" s="1247"/>
      <c r="DG224" s="1247"/>
      <c r="DH224" s="1247"/>
      <c r="DI224" s="1247"/>
      <c r="DJ224" s="1247"/>
      <c r="DK224" s="1247"/>
      <c r="DL224" s="1247"/>
      <c r="DM224" s="1247"/>
      <c r="DN224" s="1247"/>
      <c r="DO224" s="1247"/>
      <c r="DP224" s="1247"/>
      <c r="DQ224" s="1247"/>
      <c r="DR224" s="1247"/>
      <c r="DS224" s="1247"/>
      <c r="DT224" s="1247"/>
      <c r="DU224" s="1247"/>
      <c r="DV224" s="1247"/>
      <c r="DW224" s="1247"/>
      <c r="DX224" s="1247"/>
      <c r="DY224" s="1247"/>
      <c r="DZ224" s="1247"/>
      <c r="EA224" s="1247"/>
      <c r="EB224" s="1247"/>
      <c r="EC224" s="1247"/>
      <c r="ED224" s="1247"/>
      <c r="EE224" s="1247"/>
      <c r="EF224" s="1247"/>
      <c r="EG224" s="1247"/>
      <c r="EH224" s="1247"/>
      <c r="EI224" s="1247"/>
      <c r="EJ224" s="1247"/>
      <c r="EK224" s="1247"/>
      <c r="EL224" s="1247"/>
      <c r="EM224" s="1247"/>
      <c r="EN224" s="1247"/>
      <c r="EO224" s="1247"/>
      <c r="EP224" s="1247"/>
      <c r="EQ224" s="1247"/>
      <c r="ER224" s="1247"/>
      <c r="ES224" s="1247"/>
      <c r="ET224" s="1247"/>
      <c r="EU224" s="1247"/>
      <c r="EV224" s="1247"/>
      <c r="EW224" s="1247"/>
      <c r="EX224" s="1247"/>
      <c r="EY224" s="1247"/>
      <c r="EZ224" s="1247"/>
      <c r="FA224" s="1247"/>
      <c r="FB224" s="1247"/>
      <c r="FC224" s="1247"/>
      <c r="FD224" s="1247"/>
      <c r="FE224" s="1247"/>
      <c r="FF224" s="1247"/>
      <c r="FG224" s="1247"/>
      <c r="FJ224" s="1452">
        <f t="shared" si="59"/>
        <v>0</v>
      </c>
      <c r="FK224" s="1452">
        <f t="shared" si="60"/>
        <v>0</v>
      </c>
    </row>
    <row r="225" spans="1:167" x14ac:dyDescent="0.2">
      <c r="A225" s="436"/>
      <c r="B225" s="437"/>
      <c r="C225" s="439"/>
      <c r="D225" s="439"/>
      <c r="E225" s="437"/>
      <c r="F225" s="440"/>
      <c r="G225" s="440"/>
      <c r="H225" s="440"/>
      <c r="I225" s="440"/>
      <c r="J225" s="440"/>
      <c r="K225" s="440"/>
      <c r="L225" s="440"/>
      <c r="M225" s="440"/>
      <c r="N225" s="441"/>
      <c r="O225" s="441"/>
      <c r="P225" s="440"/>
      <c r="Q225" s="442"/>
      <c r="R225" s="443"/>
      <c r="S225" s="444"/>
      <c r="T225" s="886"/>
      <c r="U225" s="445"/>
      <c r="V225" s="445"/>
      <c r="W225" s="445"/>
      <c r="X225" s="165"/>
      <c r="Y225" s="445"/>
      <c r="Z225" s="1136"/>
      <c r="AA225" s="445"/>
      <c r="AB225" s="1131"/>
      <c r="AC225" s="445"/>
      <c r="AD225" s="1131"/>
      <c r="AE225" s="445"/>
      <c r="AF225" s="1131"/>
      <c r="AG225" s="445"/>
      <c r="AH225" s="1136"/>
      <c r="AI225" s="445"/>
      <c r="AJ225" s="1136"/>
      <c r="AK225" s="445"/>
      <c r="AL225" s="445"/>
      <c r="AM225" s="445"/>
      <c r="AN225" s="445"/>
      <c r="AO225" s="445"/>
      <c r="AP225" s="445"/>
      <c r="AQ225" s="445"/>
      <c r="AR225" s="445"/>
      <c r="AS225" s="445"/>
      <c r="AT225" s="165"/>
      <c r="AU225" s="1087"/>
      <c r="AV225" s="127"/>
      <c r="AW225" s="1134"/>
      <c r="AX225" s="1091"/>
      <c r="AY225" s="1131"/>
      <c r="AZ225" s="445"/>
      <c r="BA225" s="1131"/>
      <c r="BB225" s="445"/>
      <c r="BC225" s="445"/>
      <c r="BD225" s="445"/>
      <c r="BE225" s="445"/>
      <c r="BF225" s="445"/>
      <c r="BG225" s="445"/>
      <c r="BH225" s="437"/>
      <c r="BI225" s="445"/>
      <c r="BJ225" s="1084"/>
      <c r="BK225" s="483">
        <f t="shared" si="47"/>
        <v>0</v>
      </c>
      <c r="BL225" s="484">
        <f t="shared" si="48"/>
        <v>0</v>
      </c>
      <c r="BM225" s="485">
        <f t="shared" si="49"/>
        <v>0</v>
      </c>
      <c r="BN225" s="464"/>
      <c r="BO225" s="464"/>
      <c r="BP225" s="127"/>
      <c r="BQ225" s="1496">
        <f t="shared" si="50"/>
        <v>0</v>
      </c>
      <c r="BR225" s="1496">
        <f t="shared" si="51"/>
        <v>0</v>
      </c>
      <c r="BS225" s="280"/>
      <c r="BT225" s="281"/>
      <c r="BU225" s="281"/>
      <c r="BV225" s="446"/>
      <c r="BW225" s="1497">
        <f t="shared" si="52"/>
        <v>0</v>
      </c>
      <c r="BX225" s="1497">
        <f t="shared" si="53"/>
        <v>0</v>
      </c>
      <c r="BY225" s="1497">
        <f t="shared" si="54"/>
        <v>0</v>
      </c>
      <c r="BZ225" s="1497">
        <f t="shared" si="55"/>
        <v>0</v>
      </c>
      <c r="CA225" s="1497">
        <f t="shared" si="56"/>
        <v>0</v>
      </c>
      <c r="CB225" s="1497">
        <f t="shared" si="57"/>
        <v>0</v>
      </c>
      <c r="CD225" s="1450" t="str">
        <f t="shared" si="58"/>
        <v/>
      </c>
      <c r="CF225" s="1247"/>
      <c r="CG225" s="1247"/>
      <c r="CH225" s="1247"/>
      <c r="CI225" s="1247"/>
      <c r="CJ225" s="1247"/>
      <c r="CK225" s="1247"/>
      <c r="CL225" s="1247"/>
      <c r="CM225" s="1247"/>
      <c r="CN225" s="1247"/>
      <c r="CO225" s="1247"/>
      <c r="CP225" s="1247"/>
      <c r="CQ225" s="1247"/>
      <c r="CR225" s="1247"/>
      <c r="CS225" s="1247"/>
      <c r="CT225" s="1247"/>
      <c r="CU225" s="1247"/>
      <c r="CV225" s="1247"/>
      <c r="CW225" s="1247"/>
      <c r="CX225" s="1247"/>
      <c r="CY225" s="1247"/>
      <c r="CZ225" s="1247"/>
      <c r="DA225" s="1247"/>
      <c r="DB225" s="1247"/>
      <c r="DC225" s="1247"/>
      <c r="DD225" s="1247"/>
      <c r="DE225" s="1247"/>
      <c r="DF225" s="1247"/>
      <c r="DG225" s="1247"/>
      <c r="DH225" s="1247"/>
      <c r="DI225" s="1247"/>
      <c r="DJ225" s="1247"/>
      <c r="DK225" s="1247"/>
      <c r="DL225" s="1247"/>
      <c r="DM225" s="1247"/>
      <c r="DN225" s="1247"/>
      <c r="DO225" s="1247"/>
      <c r="DP225" s="1247"/>
      <c r="DQ225" s="1247"/>
      <c r="DR225" s="1247"/>
      <c r="DS225" s="1247"/>
      <c r="DT225" s="1247"/>
      <c r="DU225" s="1247"/>
      <c r="DV225" s="1247"/>
      <c r="DW225" s="1247"/>
      <c r="DX225" s="1247"/>
      <c r="DY225" s="1247"/>
      <c r="DZ225" s="1247"/>
      <c r="EA225" s="1247"/>
      <c r="EB225" s="1247"/>
      <c r="EC225" s="1247"/>
      <c r="ED225" s="1247"/>
      <c r="EE225" s="1247"/>
      <c r="EF225" s="1247"/>
      <c r="EG225" s="1247"/>
      <c r="EH225" s="1247"/>
      <c r="EI225" s="1247"/>
      <c r="EJ225" s="1247"/>
      <c r="EK225" s="1247"/>
      <c r="EL225" s="1247"/>
      <c r="EM225" s="1247"/>
      <c r="EN225" s="1247"/>
      <c r="EO225" s="1247"/>
      <c r="EP225" s="1247"/>
      <c r="EQ225" s="1247"/>
      <c r="ER225" s="1247"/>
      <c r="ES225" s="1247"/>
      <c r="ET225" s="1247"/>
      <c r="EU225" s="1247"/>
      <c r="EV225" s="1247"/>
      <c r="EW225" s="1247"/>
      <c r="EX225" s="1247"/>
      <c r="EY225" s="1247"/>
      <c r="EZ225" s="1247"/>
      <c r="FA225" s="1247"/>
      <c r="FB225" s="1247"/>
      <c r="FC225" s="1247"/>
      <c r="FD225" s="1247"/>
      <c r="FE225" s="1247"/>
      <c r="FF225" s="1247"/>
      <c r="FG225" s="1247"/>
      <c r="FJ225" s="1452">
        <f t="shared" si="59"/>
        <v>0</v>
      </c>
      <c r="FK225" s="1452">
        <f t="shared" si="60"/>
        <v>0</v>
      </c>
    </row>
    <row r="226" spans="1:167" x14ac:dyDescent="0.2">
      <c r="A226" s="436"/>
      <c r="B226" s="437"/>
      <c r="C226" s="439"/>
      <c r="D226" s="439"/>
      <c r="E226" s="437"/>
      <c r="F226" s="440"/>
      <c r="G226" s="440"/>
      <c r="H226" s="440"/>
      <c r="I226" s="440"/>
      <c r="J226" s="440"/>
      <c r="K226" s="440"/>
      <c r="L226" s="440"/>
      <c r="M226" s="440"/>
      <c r="N226" s="441"/>
      <c r="O226" s="441"/>
      <c r="P226" s="440"/>
      <c r="Q226" s="442"/>
      <c r="R226" s="443"/>
      <c r="S226" s="444"/>
      <c r="T226" s="886"/>
      <c r="U226" s="445"/>
      <c r="V226" s="445"/>
      <c r="W226" s="445"/>
      <c r="X226" s="165"/>
      <c r="Y226" s="445"/>
      <c r="Z226" s="1136"/>
      <c r="AA226" s="445"/>
      <c r="AB226" s="1131"/>
      <c r="AC226" s="165"/>
      <c r="AD226" s="1130"/>
      <c r="AE226" s="165"/>
      <c r="AF226" s="1131"/>
      <c r="AG226" s="445"/>
      <c r="AH226" s="1136"/>
      <c r="AI226" s="445"/>
      <c r="AJ226" s="1136"/>
      <c r="AK226" s="445"/>
      <c r="AL226" s="165"/>
      <c r="AM226" s="165"/>
      <c r="AN226" s="165"/>
      <c r="AO226" s="165"/>
      <c r="AP226" s="445"/>
      <c r="AQ226" s="165"/>
      <c r="AR226" s="165"/>
      <c r="AS226" s="445"/>
      <c r="AT226" s="165"/>
      <c r="AU226" s="1088"/>
      <c r="AV226" s="127"/>
      <c r="AW226" s="1134"/>
      <c r="AX226" s="1091"/>
      <c r="AY226" s="1131"/>
      <c r="AZ226" s="445"/>
      <c r="BA226" s="1131"/>
      <c r="BB226" s="445"/>
      <c r="BC226" s="445"/>
      <c r="BD226" s="445"/>
      <c r="BE226" s="445"/>
      <c r="BF226" s="445"/>
      <c r="BG226" s="445"/>
      <c r="BH226" s="437"/>
      <c r="BI226" s="445"/>
      <c r="BJ226" s="1084"/>
      <c r="BK226" s="483">
        <f t="shared" si="47"/>
        <v>0</v>
      </c>
      <c r="BL226" s="484">
        <f t="shared" si="48"/>
        <v>0</v>
      </c>
      <c r="BM226" s="485">
        <f t="shared" si="49"/>
        <v>0</v>
      </c>
      <c r="BN226" s="464"/>
      <c r="BO226" s="464"/>
      <c r="BP226" s="127"/>
      <c r="BQ226" s="1496">
        <f t="shared" si="50"/>
        <v>0</v>
      </c>
      <c r="BR226" s="1496">
        <f t="shared" si="51"/>
        <v>0</v>
      </c>
      <c r="BS226" s="280"/>
      <c r="BT226" s="281"/>
      <c r="BU226" s="281"/>
      <c r="BV226" s="446"/>
      <c r="BW226" s="1497">
        <f t="shared" si="52"/>
        <v>0</v>
      </c>
      <c r="BX226" s="1497">
        <f t="shared" si="53"/>
        <v>0</v>
      </c>
      <c r="BY226" s="1497">
        <f t="shared" si="54"/>
        <v>0</v>
      </c>
      <c r="BZ226" s="1497">
        <f t="shared" si="55"/>
        <v>0</v>
      </c>
      <c r="CA226" s="1497">
        <f t="shared" si="56"/>
        <v>0</v>
      </c>
      <c r="CB226" s="1497">
        <f t="shared" si="57"/>
        <v>0</v>
      </c>
      <c r="CD226" s="1450" t="str">
        <f t="shared" si="58"/>
        <v/>
      </c>
      <c r="CF226" s="1247"/>
      <c r="CG226" s="1247"/>
      <c r="CH226" s="1247"/>
      <c r="CI226" s="1247"/>
      <c r="CJ226" s="1247"/>
      <c r="CK226" s="1247"/>
      <c r="CL226" s="1247"/>
      <c r="CM226" s="1247"/>
      <c r="CN226" s="1247"/>
      <c r="CO226" s="1247"/>
      <c r="CP226" s="1247"/>
      <c r="CQ226" s="1247"/>
      <c r="CR226" s="1247"/>
      <c r="CS226" s="1247"/>
      <c r="CT226" s="1247"/>
      <c r="CU226" s="1247"/>
      <c r="CV226" s="1247"/>
      <c r="CW226" s="1247"/>
      <c r="CX226" s="1247"/>
      <c r="CY226" s="1247"/>
      <c r="CZ226" s="1247"/>
      <c r="DA226" s="1247"/>
      <c r="DB226" s="1247"/>
      <c r="DC226" s="1247"/>
      <c r="DD226" s="1247"/>
      <c r="DE226" s="1247"/>
      <c r="DF226" s="1247"/>
      <c r="DG226" s="1247"/>
      <c r="DH226" s="1247"/>
      <c r="DI226" s="1247"/>
      <c r="DJ226" s="1247"/>
      <c r="DK226" s="1247"/>
      <c r="DL226" s="1247"/>
      <c r="DM226" s="1247"/>
      <c r="DN226" s="1247"/>
      <c r="DO226" s="1247"/>
      <c r="DP226" s="1247"/>
      <c r="DQ226" s="1247"/>
      <c r="DR226" s="1247"/>
      <c r="DS226" s="1247"/>
      <c r="DT226" s="1247"/>
      <c r="DU226" s="1247"/>
      <c r="DV226" s="1247"/>
      <c r="DW226" s="1247"/>
      <c r="DX226" s="1247"/>
      <c r="DY226" s="1247"/>
      <c r="DZ226" s="1247"/>
      <c r="EA226" s="1247"/>
      <c r="EB226" s="1247"/>
      <c r="EC226" s="1247"/>
      <c r="ED226" s="1247"/>
      <c r="EE226" s="1247"/>
      <c r="EF226" s="1247"/>
      <c r="EG226" s="1247"/>
      <c r="EH226" s="1247"/>
      <c r="EI226" s="1247"/>
      <c r="EJ226" s="1247"/>
      <c r="EK226" s="1247"/>
      <c r="EL226" s="1247"/>
      <c r="EM226" s="1247"/>
      <c r="EN226" s="1247"/>
      <c r="EO226" s="1247"/>
      <c r="EP226" s="1247"/>
      <c r="EQ226" s="1247"/>
      <c r="ER226" s="1247"/>
      <c r="ES226" s="1247"/>
      <c r="ET226" s="1247"/>
      <c r="EU226" s="1247"/>
      <c r="EV226" s="1247"/>
      <c r="EW226" s="1247"/>
      <c r="EX226" s="1247"/>
      <c r="EY226" s="1247"/>
      <c r="EZ226" s="1247"/>
      <c r="FA226" s="1247"/>
      <c r="FB226" s="1247"/>
      <c r="FC226" s="1247"/>
      <c r="FD226" s="1247"/>
      <c r="FE226" s="1247"/>
      <c r="FF226" s="1247"/>
      <c r="FG226" s="1247"/>
      <c r="FJ226" s="1452">
        <f t="shared" si="59"/>
        <v>0</v>
      </c>
      <c r="FK226" s="1452">
        <f t="shared" si="60"/>
        <v>0</v>
      </c>
    </row>
    <row r="227" spans="1:167" x14ac:dyDescent="0.2">
      <c r="A227" s="436"/>
      <c r="B227" s="437"/>
      <c r="C227" s="439"/>
      <c r="D227" s="439"/>
      <c r="E227" s="437"/>
      <c r="F227" s="440"/>
      <c r="G227" s="440"/>
      <c r="H227" s="440"/>
      <c r="I227" s="440"/>
      <c r="J227" s="440"/>
      <c r="K227" s="440"/>
      <c r="L227" s="440"/>
      <c r="M227" s="440"/>
      <c r="N227" s="441"/>
      <c r="O227" s="441"/>
      <c r="P227" s="440"/>
      <c r="Q227" s="442"/>
      <c r="R227" s="443"/>
      <c r="S227" s="444"/>
      <c r="T227" s="886"/>
      <c r="U227" s="445"/>
      <c r="V227" s="445"/>
      <c r="W227" s="445"/>
      <c r="X227" s="165"/>
      <c r="Y227" s="445"/>
      <c r="Z227" s="1136"/>
      <c r="AA227" s="445"/>
      <c r="AB227" s="1131"/>
      <c r="AC227" s="165"/>
      <c r="AD227" s="1130"/>
      <c r="AE227" s="165"/>
      <c r="AF227" s="1131"/>
      <c r="AG227" s="445"/>
      <c r="AH227" s="1136"/>
      <c r="AI227" s="445"/>
      <c r="AJ227" s="1136"/>
      <c r="AK227" s="445"/>
      <c r="AL227" s="165"/>
      <c r="AM227" s="165"/>
      <c r="AN227" s="165"/>
      <c r="AO227" s="165"/>
      <c r="AP227" s="445"/>
      <c r="AQ227" s="165"/>
      <c r="AR227" s="165"/>
      <c r="AS227" s="445"/>
      <c r="AT227" s="165"/>
      <c r="AU227" s="1088"/>
      <c r="AV227" s="127"/>
      <c r="AW227" s="1134"/>
      <c r="AX227" s="1091"/>
      <c r="AY227" s="1131"/>
      <c r="AZ227" s="445"/>
      <c r="BA227" s="1131"/>
      <c r="BB227" s="445"/>
      <c r="BC227" s="445"/>
      <c r="BD227" s="445"/>
      <c r="BE227" s="445"/>
      <c r="BF227" s="445"/>
      <c r="BG227" s="445"/>
      <c r="BH227" s="437"/>
      <c r="BI227" s="445"/>
      <c r="BJ227" s="1084"/>
      <c r="BK227" s="483">
        <f t="shared" si="47"/>
        <v>0</v>
      </c>
      <c r="BL227" s="484">
        <f t="shared" si="48"/>
        <v>0</v>
      </c>
      <c r="BM227" s="485">
        <f t="shared" si="49"/>
        <v>0</v>
      </c>
      <c r="BN227" s="464"/>
      <c r="BO227" s="464"/>
      <c r="BP227" s="127"/>
      <c r="BQ227" s="1496">
        <f t="shared" si="50"/>
        <v>0</v>
      </c>
      <c r="BR227" s="1496">
        <f t="shared" si="51"/>
        <v>0</v>
      </c>
      <c r="BS227" s="280"/>
      <c r="BT227" s="281"/>
      <c r="BU227" s="281"/>
      <c r="BV227" s="446"/>
      <c r="BW227" s="1497">
        <f t="shared" si="52"/>
        <v>0</v>
      </c>
      <c r="BX227" s="1497">
        <f t="shared" si="53"/>
        <v>0</v>
      </c>
      <c r="BY227" s="1497">
        <f t="shared" si="54"/>
        <v>0</v>
      </c>
      <c r="BZ227" s="1497">
        <f t="shared" si="55"/>
        <v>0</v>
      </c>
      <c r="CA227" s="1497">
        <f t="shared" si="56"/>
        <v>0</v>
      </c>
      <c r="CB227" s="1497">
        <f t="shared" si="57"/>
        <v>0</v>
      </c>
      <c r="CD227" s="1450" t="str">
        <f t="shared" si="58"/>
        <v/>
      </c>
      <c r="CF227" s="1247"/>
      <c r="CG227" s="1247"/>
      <c r="CH227" s="1247"/>
      <c r="CI227" s="1247"/>
      <c r="CJ227" s="1247"/>
      <c r="CK227" s="1247"/>
      <c r="CL227" s="1247"/>
      <c r="CM227" s="1247"/>
      <c r="CN227" s="1247"/>
      <c r="CO227" s="1247"/>
      <c r="CP227" s="1247"/>
      <c r="CQ227" s="1247"/>
      <c r="CR227" s="1247"/>
      <c r="CS227" s="1247"/>
      <c r="CT227" s="1247"/>
      <c r="CU227" s="1247"/>
      <c r="CV227" s="1247"/>
      <c r="CW227" s="1247"/>
      <c r="CX227" s="1247"/>
      <c r="CY227" s="1247"/>
      <c r="CZ227" s="1247"/>
      <c r="DA227" s="1247"/>
      <c r="DB227" s="1247"/>
      <c r="DC227" s="1247"/>
      <c r="DD227" s="1247"/>
      <c r="DE227" s="1247"/>
      <c r="DF227" s="1247"/>
      <c r="DG227" s="1247"/>
      <c r="DH227" s="1247"/>
      <c r="DI227" s="1247"/>
      <c r="DJ227" s="1247"/>
      <c r="DK227" s="1247"/>
      <c r="DL227" s="1247"/>
      <c r="DM227" s="1247"/>
      <c r="DN227" s="1247"/>
      <c r="DO227" s="1247"/>
      <c r="DP227" s="1247"/>
      <c r="DQ227" s="1247"/>
      <c r="DR227" s="1247"/>
      <c r="DS227" s="1247"/>
      <c r="DT227" s="1247"/>
      <c r="DU227" s="1247"/>
      <c r="DV227" s="1247"/>
      <c r="DW227" s="1247"/>
      <c r="DX227" s="1247"/>
      <c r="DY227" s="1247"/>
      <c r="DZ227" s="1247"/>
      <c r="EA227" s="1247"/>
      <c r="EB227" s="1247"/>
      <c r="EC227" s="1247"/>
      <c r="ED227" s="1247"/>
      <c r="EE227" s="1247"/>
      <c r="EF227" s="1247"/>
      <c r="EG227" s="1247"/>
      <c r="EH227" s="1247"/>
      <c r="EI227" s="1247"/>
      <c r="EJ227" s="1247"/>
      <c r="EK227" s="1247"/>
      <c r="EL227" s="1247"/>
      <c r="EM227" s="1247"/>
      <c r="EN227" s="1247"/>
      <c r="EO227" s="1247"/>
      <c r="EP227" s="1247"/>
      <c r="EQ227" s="1247"/>
      <c r="ER227" s="1247"/>
      <c r="ES227" s="1247"/>
      <c r="ET227" s="1247"/>
      <c r="EU227" s="1247"/>
      <c r="EV227" s="1247"/>
      <c r="EW227" s="1247"/>
      <c r="EX227" s="1247"/>
      <c r="EY227" s="1247"/>
      <c r="EZ227" s="1247"/>
      <c r="FA227" s="1247"/>
      <c r="FB227" s="1247"/>
      <c r="FC227" s="1247"/>
      <c r="FD227" s="1247"/>
      <c r="FE227" s="1247"/>
      <c r="FF227" s="1247"/>
      <c r="FG227" s="1247"/>
      <c r="FJ227" s="1452">
        <f t="shared" si="59"/>
        <v>0</v>
      </c>
      <c r="FK227" s="1452">
        <f t="shared" si="60"/>
        <v>0</v>
      </c>
    </row>
    <row r="228" spans="1:167" x14ac:dyDescent="0.2">
      <c r="A228" s="436"/>
      <c r="B228" s="437"/>
      <c r="C228" s="439"/>
      <c r="D228" s="439"/>
      <c r="E228" s="437"/>
      <c r="F228" s="440"/>
      <c r="G228" s="440"/>
      <c r="H228" s="440"/>
      <c r="I228" s="440"/>
      <c r="J228" s="440"/>
      <c r="K228" s="440"/>
      <c r="L228" s="440"/>
      <c r="M228" s="440"/>
      <c r="N228" s="441"/>
      <c r="O228" s="441"/>
      <c r="P228" s="440"/>
      <c r="Q228" s="442"/>
      <c r="R228" s="443"/>
      <c r="S228" s="444"/>
      <c r="T228" s="886"/>
      <c r="U228" s="445"/>
      <c r="V228" s="445"/>
      <c r="W228" s="445"/>
      <c r="X228" s="165"/>
      <c r="Y228" s="445"/>
      <c r="Z228" s="1136"/>
      <c r="AA228" s="445"/>
      <c r="AB228" s="1131"/>
      <c r="AC228" s="165"/>
      <c r="AD228" s="1130"/>
      <c r="AE228" s="165"/>
      <c r="AF228" s="1131"/>
      <c r="AG228" s="445"/>
      <c r="AH228" s="1136"/>
      <c r="AI228" s="445"/>
      <c r="AJ228" s="1136"/>
      <c r="AK228" s="445"/>
      <c r="AL228" s="165"/>
      <c r="AM228" s="165"/>
      <c r="AN228" s="165"/>
      <c r="AO228" s="165"/>
      <c r="AP228" s="445"/>
      <c r="AQ228" s="165"/>
      <c r="AR228" s="165"/>
      <c r="AS228" s="445"/>
      <c r="AT228" s="165"/>
      <c r="AU228" s="1088"/>
      <c r="AV228" s="127"/>
      <c r="AW228" s="1134"/>
      <c r="AX228" s="1091"/>
      <c r="AY228" s="1131"/>
      <c r="AZ228" s="445"/>
      <c r="BA228" s="1131"/>
      <c r="BB228" s="445"/>
      <c r="BC228" s="445"/>
      <c r="BD228" s="445"/>
      <c r="BE228" s="445"/>
      <c r="BF228" s="445"/>
      <c r="BG228" s="445"/>
      <c r="BH228" s="437"/>
      <c r="BI228" s="445"/>
      <c r="BJ228" s="1084"/>
      <c r="BK228" s="483">
        <f t="shared" si="47"/>
        <v>0</v>
      </c>
      <c r="BL228" s="484">
        <f t="shared" si="48"/>
        <v>0</v>
      </c>
      <c r="BM228" s="485">
        <f t="shared" si="49"/>
        <v>0</v>
      </c>
      <c r="BN228" s="464"/>
      <c r="BO228" s="464"/>
      <c r="BP228" s="127"/>
      <c r="BQ228" s="1496">
        <f t="shared" si="50"/>
        <v>0</v>
      </c>
      <c r="BR228" s="1496">
        <f t="shared" si="51"/>
        <v>0</v>
      </c>
      <c r="BS228" s="280"/>
      <c r="BT228" s="281"/>
      <c r="BU228" s="281"/>
      <c r="BV228" s="446"/>
      <c r="BW228" s="1497">
        <f t="shared" si="52"/>
        <v>0</v>
      </c>
      <c r="BX228" s="1497">
        <f t="shared" si="53"/>
        <v>0</v>
      </c>
      <c r="BY228" s="1497">
        <f t="shared" si="54"/>
        <v>0</v>
      </c>
      <c r="BZ228" s="1497">
        <f t="shared" si="55"/>
        <v>0</v>
      </c>
      <c r="CA228" s="1497">
        <f t="shared" si="56"/>
        <v>0</v>
      </c>
      <c r="CB228" s="1497">
        <f t="shared" si="57"/>
        <v>0</v>
      </c>
      <c r="CD228" s="1450" t="str">
        <f t="shared" si="58"/>
        <v/>
      </c>
      <c r="CF228" s="1247"/>
      <c r="CG228" s="1247"/>
      <c r="CH228" s="1247"/>
      <c r="CI228" s="1247"/>
      <c r="CJ228" s="1247"/>
      <c r="CK228" s="1247"/>
      <c r="CL228" s="1247"/>
      <c r="CM228" s="1247"/>
      <c r="CN228" s="1247"/>
      <c r="CO228" s="1247"/>
      <c r="CP228" s="1247"/>
      <c r="CQ228" s="1247"/>
      <c r="CR228" s="1247"/>
      <c r="CS228" s="1247"/>
      <c r="CT228" s="1247"/>
      <c r="CU228" s="1247"/>
      <c r="CV228" s="1247"/>
      <c r="CW228" s="1247"/>
      <c r="CX228" s="1247"/>
      <c r="CY228" s="1247"/>
      <c r="CZ228" s="1247"/>
      <c r="DA228" s="1247"/>
      <c r="DB228" s="1247"/>
      <c r="DC228" s="1247"/>
      <c r="DD228" s="1247"/>
      <c r="DE228" s="1247"/>
      <c r="DF228" s="1247"/>
      <c r="DG228" s="1247"/>
      <c r="DH228" s="1247"/>
      <c r="DI228" s="1247"/>
      <c r="DJ228" s="1247"/>
      <c r="DK228" s="1247"/>
      <c r="DL228" s="1247"/>
      <c r="DM228" s="1247"/>
      <c r="DN228" s="1247"/>
      <c r="DO228" s="1247"/>
      <c r="DP228" s="1247"/>
      <c r="DQ228" s="1247"/>
      <c r="DR228" s="1247"/>
      <c r="DS228" s="1247"/>
      <c r="DT228" s="1247"/>
      <c r="DU228" s="1247"/>
      <c r="DV228" s="1247"/>
      <c r="DW228" s="1247"/>
      <c r="DX228" s="1247"/>
      <c r="DY228" s="1247"/>
      <c r="DZ228" s="1247"/>
      <c r="EA228" s="1247"/>
      <c r="EB228" s="1247"/>
      <c r="EC228" s="1247"/>
      <c r="ED228" s="1247"/>
      <c r="EE228" s="1247"/>
      <c r="EF228" s="1247"/>
      <c r="EG228" s="1247"/>
      <c r="EH228" s="1247"/>
      <c r="EI228" s="1247"/>
      <c r="EJ228" s="1247"/>
      <c r="EK228" s="1247"/>
      <c r="EL228" s="1247"/>
      <c r="EM228" s="1247"/>
      <c r="EN228" s="1247"/>
      <c r="EO228" s="1247"/>
      <c r="EP228" s="1247"/>
      <c r="EQ228" s="1247"/>
      <c r="ER228" s="1247"/>
      <c r="ES228" s="1247"/>
      <c r="ET228" s="1247"/>
      <c r="EU228" s="1247"/>
      <c r="EV228" s="1247"/>
      <c r="EW228" s="1247"/>
      <c r="EX228" s="1247"/>
      <c r="EY228" s="1247"/>
      <c r="EZ228" s="1247"/>
      <c r="FA228" s="1247"/>
      <c r="FB228" s="1247"/>
      <c r="FC228" s="1247"/>
      <c r="FD228" s="1247"/>
      <c r="FE228" s="1247"/>
      <c r="FF228" s="1247"/>
      <c r="FG228" s="1247"/>
      <c r="FJ228" s="1452">
        <f t="shared" si="59"/>
        <v>0</v>
      </c>
      <c r="FK228" s="1452">
        <f t="shared" si="60"/>
        <v>0</v>
      </c>
    </row>
    <row r="229" spans="1:167" x14ac:dyDescent="0.2">
      <c r="A229" s="436"/>
      <c r="B229" s="437"/>
      <c r="C229" s="439"/>
      <c r="D229" s="439"/>
      <c r="E229" s="437"/>
      <c r="F229" s="440"/>
      <c r="G229" s="440"/>
      <c r="H229" s="440"/>
      <c r="I229" s="440"/>
      <c r="J229" s="440"/>
      <c r="K229" s="440"/>
      <c r="L229" s="440"/>
      <c r="M229" s="440"/>
      <c r="N229" s="441"/>
      <c r="O229" s="441"/>
      <c r="P229" s="440"/>
      <c r="Q229" s="442"/>
      <c r="R229" s="443"/>
      <c r="S229" s="444"/>
      <c r="T229" s="886"/>
      <c r="U229" s="445"/>
      <c r="V229" s="445"/>
      <c r="W229" s="445"/>
      <c r="X229" s="165"/>
      <c r="Y229" s="445"/>
      <c r="Z229" s="1136"/>
      <c r="AA229" s="445"/>
      <c r="AB229" s="1131"/>
      <c r="AC229" s="165"/>
      <c r="AD229" s="1130"/>
      <c r="AE229" s="165"/>
      <c r="AF229" s="1131"/>
      <c r="AG229" s="445"/>
      <c r="AH229" s="1136"/>
      <c r="AI229" s="445"/>
      <c r="AJ229" s="1136"/>
      <c r="AK229" s="445"/>
      <c r="AL229" s="165"/>
      <c r="AM229" s="165"/>
      <c r="AN229" s="165"/>
      <c r="AO229" s="165"/>
      <c r="AP229" s="445"/>
      <c r="AQ229" s="165"/>
      <c r="AR229" s="165"/>
      <c r="AS229" s="445"/>
      <c r="AT229" s="165"/>
      <c r="AU229" s="1088"/>
      <c r="AV229" s="127"/>
      <c r="AW229" s="1134"/>
      <c r="AX229" s="1091"/>
      <c r="AY229" s="1131"/>
      <c r="AZ229" s="445"/>
      <c r="BA229" s="1131"/>
      <c r="BB229" s="445"/>
      <c r="BC229" s="445"/>
      <c r="BD229" s="445"/>
      <c r="BE229" s="445"/>
      <c r="BF229" s="445"/>
      <c r="BG229" s="445"/>
      <c r="BH229" s="437"/>
      <c r="BI229" s="445"/>
      <c r="BJ229" s="1084"/>
      <c r="BK229" s="483">
        <f t="shared" si="47"/>
        <v>0</v>
      </c>
      <c r="BL229" s="484">
        <f t="shared" si="48"/>
        <v>0</v>
      </c>
      <c r="BM229" s="485">
        <f t="shared" si="49"/>
        <v>0</v>
      </c>
      <c r="BN229" s="464"/>
      <c r="BO229" s="464"/>
      <c r="BP229" s="127"/>
      <c r="BQ229" s="1496">
        <f t="shared" si="50"/>
        <v>0</v>
      </c>
      <c r="BR229" s="1496">
        <f t="shared" si="51"/>
        <v>0</v>
      </c>
      <c r="BS229" s="280"/>
      <c r="BT229" s="281"/>
      <c r="BU229" s="281"/>
      <c r="BV229" s="446"/>
      <c r="BW229" s="1497">
        <f t="shared" si="52"/>
        <v>0</v>
      </c>
      <c r="BX229" s="1497">
        <f t="shared" si="53"/>
        <v>0</v>
      </c>
      <c r="BY229" s="1497">
        <f t="shared" si="54"/>
        <v>0</v>
      </c>
      <c r="BZ229" s="1497">
        <f t="shared" si="55"/>
        <v>0</v>
      </c>
      <c r="CA229" s="1497">
        <f t="shared" si="56"/>
        <v>0</v>
      </c>
      <c r="CB229" s="1497">
        <f t="shared" si="57"/>
        <v>0</v>
      </c>
      <c r="CD229" s="1450" t="str">
        <f t="shared" si="58"/>
        <v/>
      </c>
      <c r="CF229" s="1247"/>
      <c r="CG229" s="1247"/>
      <c r="CH229" s="1247"/>
      <c r="CI229" s="1247"/>
      <c r="CJ229" s="1247"/>
      <c r="CK229" s="1247"/>
      <c r="CL229" s="1247"/>
      <c r="CM229" s="1247"/>
      <c r="CN229" s="1247"/>
      <c r="CO229" s="1247"/>
      <c r="CP229" s="1247"/>
      <c r="CQ229" s="1247"/>
      <c r="CR229" s="1247"/>
      <c r="CS229" s="1247"/>
      <c r="CT229" s="1247"/>
      <c r="CU229" s="1247"/>
      <c r="CV229" s="1247"/>
      <c r="CW229" s="1247"/>
      <c r="CX229" s="1247"/>
      <c r="CY229" s="1247"/>
      <c r="CZ229" s="1247"/>
      <c r="DA229" s="1247"/>
      <c r="DB229" s="1247"/>
      <c r="DC229" s="1247"/>
      <c r="DD229" s="1247"/>
      <c r="DE229" s="1247"/>
      <c r="DF229" s="1247"/>
      <c r="DG229" s="1247"/>
      <c r="DH229" s="1247"/>
      <c r="DI229" s="1247"/>
      <c r="DJ229" s="1247"/>
      <c r="DK229" s="1247"/>
      <c r="DL229" s="1247"/>
      <c r="DM229" s="1247"/>
      <c r="DN229" s="1247"/>
      <c r="DO229" s="1247"/>
      <c r="DP229" s="1247"/>
      <c r="DQ229" s="1247"/>
      <c r="DR229" s="1247"/>
      <c r="DS229" s="1247"/>
      <c r="DT229" s="1247"/>
      <c r="DU229" s="1247"/>
      <c r="DV229" s="1247"/>
      <c r="DW229" s="1247"/>
      <c r="DX229" s="1247"/>
      <c r="DY229" s="1247"/>
      <c r="DZ229" s="1247"/>
      <c r="EA229" s="1247"/>
      <c r="EB229" s="1247"/>
      <c r="EC229" s="1247"/>
      <c r="ED229" s="1247"/>
      <c r="EE229" s="1247"/>
      <c r="EF229" s="1247"/>
      <c r="EG229" s="1247"/>
      <c r="EH229" s="1247"/>
      <c r="EI229" s="1247"/>
      <c r="EJ229" s="1247"/>
      <c r="EK229" s="1247"/>
      <c r="EL229" s="1247"/>
      <c r="EM229" s="1247"/>
      <c r="EN229" s="1247"/>
      <c r="EO229" s="1247"/>
      <c r="EP229" s="1247"/>
      <c r="EQ229" s="1247"/>
      <c r="ER229" s="1247"/>
      <c r="ES229" s="1247"/>
      <c r="ET229" s="1247"/>
      <c r="EU229" s="1247"/>
      <c r="EV229" s="1247"/>
      <c r="EW229" s="1247"/>
      <c r="EX229" s="1247"/>
      <c r="EY229" s="1247"/>
      <c r="EZ229" s="1247"/>
      <c r="FA229" s="1247"/>
      <c r="FB229" s="1247"/>
      <c r="FC229" s="1247"/>
      <c r="FD229" s="1247"/>
      <c r="FE229" s="1247"/>
      <c r="FF229" s="1247"/>
      <c r="FG229" s="1247"/>
      <c r="FJ229" s="1452">
        <f t="shared" si="59"/>
        <v>0</v>
      </c>
      <c r="FK229" s="1452">
        <f t="shared" si="60"/>
        <v>0</v>
      </c>
    </row>
    <row r="230" spans="1:167" x14ac:dyDescent="0.2">
      <c r="A230" s="436"/>
      <c r="B230" s="437"/>
      <c r="C230" s="439"/>
      <c r="D230" s="439"/>
      <c r="E230" s="437"/>
      <c r="F230" s="440"/>
      <c r="G230" s="440"/>
      <c r="H230" s="440"/>
      <c r="I230" s="440"/>
      <c r="J230" s="440"/>
      <c r="K230" s="440"/>
      <c r="L230" s="440"/>
      <c r="M230" s="440"/>
      <c r="N230" s="441"/>
      <c r="O230" s="441"/>
      <c r="P230" s="440"/>
      <c r="Q230" s="442"/>
      <c r="R230" s="443"/>
      <c r="S230" s="444"/>
      <c r="T230" s="886"/>
      <c r="U230" s="445"/>
      <c r="V230" s="445"/>
      <c r="W230" s="445"/>
      <c r="X230" s="165"/>
      <c r="Y230" s="445"/>
      <c r="Z230" s="1136"/>
      <c r="AA230" s="445"/>
      <c r="AB230" s="1131"/>
      <c r="AC230" s="165"/>
      <c r="AD230" s="1130"/>
      <c r="AE230" s="165"/>
      <c r="AF230" s="1131"/>
      <c r="AG230" s="445"/>
      <c r="AH230" s="1136"/>
      <c r="AI230" s="445"/>
      <c r="AJ230" s="1136"/>
      <c r="AK230" s="445"/>
      <c r="AL230" s="165"/>
      <c r="AM230" s="165"/>
      <c r="AN230" s="165"/>
      <c r="AO230" s="165"/>
      <c r="AP230" s="445"/>
      <c r="AQ230" s="165"/>
      <c r="AR230" s="165"/>
      <c r="AS230" s="445"/>
      <c r="AT230" s="165"/>
      <c r="AU230" s="1088"/>
      <c r="AV230" s="127"/>
      <c r="AW230" s="1134"/>
      <c r="AX230" s="1091"/>
      <c r="AY230" s="1131"/>
      <c r="AZ230" s="445"/>
      <c r="BA230" s="1131"/>
      <c r="BB230" s="445"/>
      <c r="BC230" s="445"/>
      <c r="BD230" s="445"/>
      <c r="BE230" s="445"/>
      <c r="BF230" s="445"/>
      <c r="BG230" s="445"/>
      <c r="BH230" s="437"/>
      <c r="BI230" s="445"/>
      <c r="BJ230" s="1084"/>
      <c r="BK230" s="483">
        <f t="shared" ref="BK230:BK293" si="61">(T230+U230+V230+W230+Y230+AA230+AC230+AE230+AN230+AO230+X230+AP230+AG230+AI230+AK230+AL230+AM230+AQ230+AR230+AV230+AS230+AT230)*0.08333</f>
        <v>0</v>
      </c>
      <c r="BL230" s="484">
        <f t="shared" ref="BL230:BL293" si="62">(T230+U230+V230+W230+Y230+AA230+AC230+AE230+AN230+AO230+X230+AP230+AG230+AI230+AK230+AL230+AM230+AQ230+AR230+AV230+AS230+AT230)*0.014</f>
        <v>0</v>
      </c>
      <c r="BM230" s="485">
        <f t="shared" ref="BM230:BM293" si="63">((T230+U230+V230+W230+Y230+AA230+AC230+AE230+AN230+AO230+X230+AP230+AG230+AI230+AK230+AL230+AM230+AQ230+AR230+AV230+AS230+AT230)*0.4062)</f>
        <v>0</v>
      </c>
      <c r="BN230" s="464"/>
      <c r="BO230" s="464"/>
      <c r="BP230" s="127"/>
      <c r="BQ230" s="1496">
        <f t="shared" ref="BQ230:BQ293" si="64">(T230+U230+V230+W230+Y230+AA230+AC230+AE230+AN230+AO230+X230+AP230+AG230+AI230+AK230+AL230+AM230+AQ230+AR230+AV230+AS230+AT230+AX230+AZ230+BB230+BC230+BD230+BE230+BF230+BG230+BI230+BJ230+BK230+BL230+BM230+BN230+BO230+BP230)*R230*S230</f>
        <v>0</v>
      </c>
      <c r="BR230" s="1496">
        <f t="shared" ref="BR230:BR293" si="65">BQ230*$D$9</f>
        <v>0</v>
      </c>
      <c r="BS230" s="280"/>
      <c r="BT230" s="281"/>
      <c r="BU230" s="281"/>
      <c r="BV230" s="446"/>
      <c r="BW230" s="1497">
        <f t="shared" ref="BW230:BW293" si="66">(+T230+U230+V230+W230+Y230+AA230+AC230+AE230+AN230+AO230+X230+AP230+AG230+AI230+AK230+AL230+AM230+AQ230+AR230+AV230+AS230+AT230)*R230*S230</f>
        <v>0</v>
      </c>
      <c r="BX230" s="1497">
        <f t="shared" ref="BX230:BX293" si="67">(AX230+AZ230+BB230+BC230+BD230+BE230+BF230+BG230+BI230+BJ230)*R230*S230</f>
        <v>0</v>
      </c>
      <c r="BY230" s="1497">
        <f t="shared" ref="BY230:BY293" si="68">SUM(BK230:BM230)*R230*S230</f>
        <v>0</v>
      </c>
      <c r="BZ230" s="1497">
        <f t="shared" ref="BZ230:BZ293" si="69">SUM(BN230:BP230)*R230*S230</f>
        <v>0</v>
      </c>
      <c r="CA230" s="1497">
        <f t="shared" ref="CA230:CA293" si="70">SUM(BW230:BZ230)</f>
        <v>0</v>
      </c>
      <c r="CB230" s="1497">
        <f t="shared" ref="CB230:CB293" si="71">+CA230*$D$9</f>
        <v>0</v>
      </c>
      <c r="CD230" s="1450" t="str">
        <f t="shared" si="58"/>
        <v/>
      </c>
      <c r="CF230" s="1247"/>
      <c r="CG230" s="1247"/>
      <c r="CH230" s="1247"/>
      <c r="CI230" s="1247"/>
      <c r="CJ230" s="1247"/>
      <c r="CK230" s="1247"/>
      <c r="CL230" s="1247"/>
      <c r="CM230" s="1247"/>
      <c r="CN230" s="1247"/>
      <c r="CO230" s="1247"/>
      <c r="CP230" s="1247"/>
      <c r="CQ230" s="1247"/>
      <c r="CR230" s="1247"/>
      <c r="CS230" s="1247"/>
      <c r="CT230" s="1247"/>
      <c r="CU230" s="1247"/>
      <c r="CV230" s="1247"/>
      <c r="CW230" s="1247"/>
      <c r="CX230" s="1247"/>
      <c r="CY230" s="1247"/>
      <c r="CZ230" s="1247"/>
      <c r="DA230" s="1247"/>
      <c r="DB230" s="1247"/>
      <c r="DC230" s="1247"/>
      <c r="DD230" s="1247"/>
      <c r="DE230" s="1247"/>
      <c r="DF230" s="1247"/>
      <c r="DG230" s="1247"/>
      <c r="DH230" s="1247"/>
      <c r="DI230" s="1247"/>
      <c r="DJ230" s="1247"/>
      <c r="DK230" s="1247"/>
      <c r="DL230" s="1247"/>
      <c r="DM230" s="1247"/>
      <c r="DN230" s="1247"/>
      <c r="DO230" s="1247"/>
      <c r="DP230" s="1247"/>
      <c r="DQ230" s="1247"/>
      <c r="DR230" s="1247"/>
      <c r="DS230" s="1247"/>
      <c r="DT230" s="1247"/>
      <c r="DU230" s="1247"/>
      <c r="DV230" s="1247"/>
      <c r="DW230" s="1247"/>
      <c r="DX230" s="1247"/>
      <c r="DY230" s="1247"/>
      <c r="DZ230" s="1247"/>
      <c r="EA230" s="1247"/>
      <c r="EB230" s="1247"/>
      <c r="EC230" s="1247"/>
      <c r="ED230" s="1247"/>
      <c r="EE230" s="1247"/>
      <c r="EF230" s="1247"/>
      <c r="EG230" s="1247"/>
      <c r="EH230" s="1247"/>
      <c r="EI230" s="1247"/>
      <c r="EJ230" s="1247"/>
      <c r="EK230" s="1247"/>
      <c r="EL230" s="1247"/>
      <c r="EM230" s="1247"/>
      <c r="EN230" s="1247"/>
      <c r="EO230" s="1247"/>
      <c r="EP230" s="1247"/>
      <c r="EQ230" s="1247"/>
      <c r="ER230" s="1247"/>
      <c r="ES230" s="1247"/>
      <c r="ET230" s="1247"/>
      <c r="EU230" s="1247"/>
      <c r="EV230" s="1247"/>
      <c r="EW230" s="1247"/>
      <c r="EX230" s="1247"/>
      <c r="EY230" s="1247"/>
      <c r="EZ230" s="1247"/>
      <c r="FA230" s="1247"/>
      <c r="FB230" s="1247"/>
      <c r="FC230" s="1247"/>
      <c r="FD230" s="1247"/>
      <c r="FE230" s="1247"/>
      <c r="FF230" s="1247"/>
      <c r="FG230" s="1247"/>
      <c r="FJ230" s="1452">
        <f t="shared" si="59"/>
        <v>0</v>
      </c>
      <c r="FK230" s="1452">
        <f t="shared" si="60"/>
        <v>0</v>
      </c>
    </row>
    <row r="231" spans="1:167" x14ac:dyDescent="0.2">
      <c r="A231" s="436"/>
      <c r="B231" s="437"/>
      <c r="C231" s="439"/>
      <c r="D231" s="439"/>
      <c r="E231" s="437"/>
      <c r="F231" s="440"/>
      <c r="G231" s="440"/>
      <c r="H231" s="440"/>
      <c r="I231" s="440"/>
      <c r="J231" s="440"/>
      <c r="K231" s="440"/>
      <c r="L231" s="440"/>
      <c r="M231" s="440"/>
      <c r="N231" s="441"/>
      <c r="O231" s="441"/>
      <c r="P231" s="440"/>
      <c r="Q231" s="442"/>
      <c r="R231" s="443"/>
      <c r="S231" s="444"/>
      <c r="T231" s="886"/>
      <c r="U231" s="445"/>
      <c r="V231" s="445"/>
      <c r="W231" s="445"/>
      <c r="X231" s="165"/>
      <c r="Y231" s="445"/>
      <c r="Z231" s="1136"/>
      <c r="AA231" s="445"/>
      <c r="AB231" s="1131"/>
      <c r="AC231" s="165"/>
      <c r="AD231" s="1130"/>
      <c r="AE231" s="165"/>
      <c r="AF231" s="1131"/>
      <c r="AG231" s="445"/>
      <c r="AH231" s="1136"/>
      <c r="AI231" s="445"/>
      <c r="AJ231" s="1136"/>
      <c r="AK231" s="445"/>
      <c r="AL231" s="165"/>
      <c r="AM231" s="165"/>
      <c r="AN231" s="165"/>
      <c r="AO231" s="165"/>
      <c r="AP231" s="445"/>
      <c r="AQ231" s="165"/>
      <c r="AR231" s="165"/>
      <c r="AS231" s="445"/>
      <c r="AT231" s="165"/>
      <c r="AU231" s="1088"/>
      <c r="AV231" s="127"/>
      <c r="AW231" s="1134"/>
      <c r="AX231" s="1091"/>
      <c r="AY231" s="1131"/>
      <c r="AZ231" s="445"/>
      <c r="BA231" s="1131"/>
      <c r="BB231" s="445"/>
      <c r="BC231" s="445"/>
      <c r="BD231" s="445"/>
      <c r="BE231" s="445"/>
      <c r="BF231" s="445"/>
      <c r="BG231" s="445"/>
      <c r="BH231" s="437"/>
      <c r="BI231" s="445"/>
      <c r="BJ231" s="1084"/>
      <c r="BK231" s="483">
        <f t="shared" si="61"/>
        <v>0</v>
      </c>
      <c r="BL231" s="484">
        <f t="shared" si="62"/>
        <v>0</v>
      </c>
      <c r="BM231" s="485">
        <f t="shared" si="63"/>
        <v>0</v>
      </c>
      <c r="BN231" s="464"/>
      <c r="BO231" s="464"/>
      <c r="BP231" s="127"/>
      <c r="BQ231" s="1496">
        <f t="shared" si="64"/>
        <v>0</v>
      </c>
      <c r="BR231" s="1496">
        <f t="shared" si="65"/>
        <v>0</v>
      </c>
      <c r="BS231" s="280"/>
      <c r="BT231" s="281"/>
      <c r="BU231" s="281"/>
      <c r="BV231" s="446"/>
      <c r="BW231" s="1497">
        <f t="shared" si="66"/>
        <v>0</v>
      </c>
      <c r="BX231" s="1497">
        <f t="shared" si="67"/>
        <v>0</v>
      </c>
      <c r="BY231" s="1497">
        <f t="shared" si="68"/>
        <v>0</v>
      </c>
      <c r="BZ231" s="1497">
        <f t="shared" si="69"/>
        <v>0</v>
      </c>
      <c r="CA231" s="1497">
        <f t="shared" si="70"/>
        <v>0</v>
      </c>
      <c r="CB231" s="1497">
        <f t="shared" si="71"/>
        <v>0</v>
      </c>
      <c r="CD231" s="1450" t="str">
        <f t="shared" si="58"/>
        <v/>
      </c>
      <c r="CF231" s="1247"/>
      <c r="CG231" s="1247"/>
      <c r="CH231" s="1247"/>
      <c r="CI231" s="1247"/>
      <c r="CJ231" s="1247"/>
      <c r="CK231" s="1247"/>
      <c r="CL231" s="1247"/>
      <c r="CM231" s="1247"/>
      <c r="CN231" s="1247"/>
      <c r="CO231" s="1247"/>
      <c r="CP231" s="1247"/>
      <c r="CQ231" s="1247"/>
      <c r="CR231" s="1247"/>
      <c r="CS231" s="1247"/>
      <c r="CT231" s="1247"/>
      <c r="CU231" s="1247"/>
      <c r="CV231" s="1247"/>
      <c r="CW231" s="1247"/>
      <c r="CX231" s="1247"/>
      <c r="CY231" s="1247"/>
      <c r="CZ231" s="1247"/>
      <c r="DA231" s="1247"/>
      <c r="DB231" s="1247"/>
      <c r="DC231" s="1247"/>
      <c r="DD231" s="1247"/>
      <c r="DE231" s="1247"/>
      <c r="DF231" s="1247"/>
      <c r="DG231" s="1247"/>
      <c r="DH231" s="1247"/>
      <c r="DI231" s="1247"/>
      <c r="DJ231" s="1247"/>
      <c r="DK231" s="1247"/>
      <c r="DL231" s="1247"/>
      <c r="DM231" s="1247"/>
      <c r="DN231" s="1247"/>
      <c r="DO231" s="1247"/>
      <c r="DP231" s="1247"/>
      <c r="DQ231" s="1247"/>
      <c r="DR231" s="1247"/>
      <c r="DS231" s="1247"/>
      <c r="DT231" s="1247"/>
      <c r="DU231" s="1247"/>
      <c r="DV231" s="1247"/>
      <c r="DW231" s="1247"/>
      <c r="DX231" s="1247"/>
      <c r="DY231" s="1247"/>
      <c r="DZ231" s="1247"/>
      <c r="EA231" s="1247"/>
      <c r="EB231" s="1247"/>
      <c r="EC231" s="1247"/>
      <c r="ED231" s="1247"/>
      <c r="EE231" s="1247"/>
      <c r="EF231" s="1247"/>
      <c r="EG231" s="1247"/>
      <c r="EH231" s="1247"/>
      <c r="EI231" s="1247"/>
      <c r="EJ231" s="1247"/>
      <c r="EK231" s="1247"/>
      <c r="EL231" s="1247"/>
      <c r="EM231" s="1247"/>
      <c r="EN231" s="1247"/>
      <c r="EO231" s="1247"/>
      <c r="EP231" s="1247"/>
      <c r="EQ231" s="1247"/>
      <c r="ER231" s="1247"/>
      <c r="ES231" s="1247"/>
      <c r="ET231" s="1247"/>
      <c r="EU231" s="1247"/>
      <c r="EV231" s="1247"/>
      <c r="EW231" s="1247"/>
      <c r="EX231" s="1247"/>
      <c r="EY231" s="1247"/>
      <c r="EZ231" s="1247"/>
      <c r="FA231" s="1247"/>
      <c r="FB231" s="1247"/>
      <c r="FC231" s="1247"/>
      <c r="FD231" s="1247"/>
      <c r="FE231" s="1247"/>
      <c r="FF231" s="1247"/>
      <c r="FG231" s="1247"/>
      <c r="FJ231" s="1452">
        <f t="shared" si="59"/>
        <v>0</v>
      </c>
      <c r="FK231" s="1452">
        <f t="shared" si="60"/>
        <v>0</v>
      </c>
    </row>
    <row r="232" spans="1:167" x14ac:dyDescent="0.2">
      <c r="A232" s="436"/>
      <c r="B232" s="437"/>
      <c r="C232" s="439"/>
      <c r="D232" s="439"/>
      <c r="E232" s="437"/>
      <c r="F232" s="440"/>
      <c r="G232" s="440"/>
      <c r="H232" s="440"/>
      <c r="I232" s="440"/>
      <c r="J232" s="440"/>
      <c r="K232" s="440"/>
      <c r="L232" s="440"/>
      <c r="M232" s="440"/>
      <c r="N232" s="441"/>
      <c r="O232" s="441"/>
      <c r="P232" s="440"/>
      <c r="Q232" s="442"/>
      <c r="R232" s="443"/>
      <c r="S232" s="444"/>
      <c r="T232" s="886"/>
      <c r="U232" s="445"/>
      <c r="V232" s="445"/>
      <c r="W232" s="445"/>
      <c r="X232" s="165"/>
      <c r="Y232" s="445"/>
      <c r="Z232" s="1136"/>
      <c r="AA232" s="445"/>
      <c r="AB232" s="1131"/>
      <c r="AC232" s="165"/>
      <c r="AD232" s="1130"/>
      <c r="AE232" s="165"/>
      <c r="AF232" s="1131"/>
      <c r="AG232" s="445"/>
      <c r="AH232" s="1136"/>
      <c r="AI232" s="445"/>
      <c r="AJ232" s="1136"/>
      <c r="AK232" s="445"/>
      <c r="AL232" s="165"/>
      <c r="AM232" s="165"/>
      <c r="AN232" s="165"/>
      <c r="AO232" s="165"/>
      <c r="AP232" s="445"/>
      <c r="AQ232" s="165"/>
      <c r="AR232" s="165"/>
      <c r="AS232" s="445"/>
      <c r="AT232" s="165"/>
      <c r="AU232" s="1088"/>
      <c r="AV232" s="127"/>
      <c r="AW232" s="1134"/>
      <c r="AX232" s="1091"/>
      <c r="AY232" s="1131"/>
      <c r="AZ232" s="445"/>
      <c r="BA232" s="1131"/>
      <c r="BB232" s="445"/>
      <c r="BC232" s="445"/>
      <c r="BD232" s="445"/>
      <c r="BE232" s="445"/>
      <c r="BF232" s="445"/>
      <c r="BG232" s="445"/>
      <c r="BH232" s="437"/>
      <c r="BI232" s="445"/>
      <c r="BJ232" s="1084"/>
      <c r="BK232" s="483">
        <f t="shared" si="61"/>
        <v>0</v>
      </c>
      <c r="BL232" s="484">
        <f t="shared" si="62"/>
        <v>0</v>
      </c>
      <c r="BM232" s="485">
        <f t="shared" si="63"/>
        <v>0</v>
      </c>
      <c r="BN232" s="464"/>
      <c r="BO232" s="464"/>
      <c r="BP232" s="127"/>
      <c r="BQ232" s="1496">
        <f t="shared" si="64"/>
        <v>0</v>
      </c>
      <c r="BR232" s="1496">
        <f t="shared" si="65"/>
        <v>0</v>
      </c>
      <c r="BS232" s="280"/>
      <c r="BT232" s="281"/>
      <c r="BU232" s="281"/>
      <c r="BV232" s="446"/>
      <c r="BW232" s="1497">
        <f t="shared" si="66"/>
        <v>0</v>
      </c>
      <c r="BX232" s="1497">
        <f t="shared" si="67"/>
        <v>0</v>
      </c>
      <c r="BY232" s="1497">
        <f t="shared" si="68"/>
        <v>0</v>
      </c>
      <c r="BZ232" s="1497">
        <f t="shared" si="69"/>
        <v>0</v>
      </c>
      <c r="CA232" s="1497">
        <f t="shared" si="70"/>
        <v>0</v>
      </c>
      <c r="CB232" s="1497">
        <f t="shared" si="71"/>
        <v>0</v>
      </c>
      <c r="CD232" s="1450" t="str">
        <f t="shared" si="58"/>
        <v/>
      </c>
      <c r="CF232" s="1247"/>
      <c r="CG232" s="1247"/>
      <c r="CH232" s="1247"/>
      <c r="CI232" s="1247"/>
      <c r="CJ232" s="1247"/>
      <c r="CK232" s="1247"/>
      <c r="CL232" s="1247"/>
      <c r="CM232" s="1247"/>
      <c r="CN232" s="1247"/>
      <c r="CO232" s="1247"/>
      <c r="CP232" s="1247"/>
      <c r="CQ232" s="1247"/>
      <c r="CR232" s="1247"/>
      <c r="CS232" s="1247"/>
      <c r="CT232" s="1247"/>
      <c r="CU232" s="1247"/>
      <c r="CV232" s="1247"/>
      <c r="CW232" s="1247"/>
      <c r="CX232" s="1247"/>
      <c r="CY232" s="1247"/>
      <c r="CZ232" s="1247"/>
      <c r="DA232" s="1247"/>
      <c r="DB232" s="1247"/>
      <c r="DC232" s="1247"/>
      <c r="DD232" s="1247"/>
      <c r="DE232" s="1247"/>
      <c r="DF232" s="1247"/>
      <c r="DG232" s="1247"/>
      <c r="DH232" s="1247"/>
      <c r="DI232" s="1247"/>
      <c r="DJ232" s="1247"/>
      <c r="DK232" s="1247"/>
      <c r="DL232" s="1247"/>
      <c r="DM232" s="1247"/>
      <c r="DN232" s="1247"/>
      <c r="DO232" s="1247"/>
      <c r="DP232" s="1247"/>
      <c r="DQ232" s="1247"/>
      <c r="DR232" s="1247"/>
      <c r="DS232" s="1247"/>
      <c r="DT232" s="1247"/>
      <c r="DU232" s="1247"/>
      <c r="DV232" s="1247"/>
      <c r="DW232" s="1247"/>
      <c r="DX232" s="1247"/>
      <c r="DY232" s="1247"/>
      <c r="DZ232" s="1247"/>
      <c r="EA232" s="1247"/>
      <c r="EB232" s="1247"/>
      <c r="EC232" s="1247"/>
      <c r="ED232" s="1247"/>
      <c r="EE232" s="1247"/>
      <c r="EF232" s="1247"/>
      <c r="EG232" s="1247"/>
      <c r="EH232" s="1247"/>
      <c r="EI232" s="1247"/>
      <c r="EJ232" s="1247"/>
      <c r="EK232" s="1247"/>
      <c r="EL232" s="1247"/>
      <c r="EM232" s="1247"/>
      <c r="EN232" s="1247"/>
      <c r="EO232" s="1247"/>
      <c r="EP232" s="1247"/>
      <c r="EQ232" s="1247"/>
      <c r="ER232" s="1247"/>
      <c r="ES232" s="1247"/>
      <c r="ET232" s="1247"/>
      <c r="EU232" s="1247"/>
      <c r="EV232" s="1247"/>
      <c r="EW232" s="1247"/>
      <c r="EX232" s="1247"/>
      <c r="EY232" s="1247"/>
      <c r="EZ232" s="1247"/>
      <c r="FA232" s="1247"/>
      <c r="FB232" s="1247"/>
      <c r="FC232" s="1247"/>
      <c r="FD232" s="1247"/>
      <c r="FE232" s="1247"/>
      <c r="FF232" s="1247"/>
      <c r="FG232" s="1247"/>
      <c r="FJ232" s="1452">
        <f t="shared" si="59"/>
        <v>0</v>
      </c>
      <c r="FK232" s="1452">
        <f t="shared" si="60"/>
        <v>0</v>
      </c>
    </row>
    <row r="233" spans="1:167" x14ac:dyDescent="0.2">
      <c r="A233" s="436"/>
      <c r="B233" s="437"/>
      <c r="C233" s="439"/>
      <c r="D233" s="439"/>
      <c r="E233" s="437"/>
      <c r="F233" s="440"/>
      <c r="G233" s="440"/>
      <c r="H233" s="440"/>
      <c r="I233" s="440"/>
      <c r="J233" s="440"/>
      <c r="K233" s="440"/>
      <c r="L233" s="440"/>
      <c r="M233" s="440"/>
      <c r="N233" s="441"/>
      <c r="O233" s="441"/>
      <c r="P233" s="440"/>
      <c r="Q233" s="442"/>
      <c r="R233" s="443"/>
      <c r="S233" s="444"/>
      <c r="T233" s="886"/>
      <c r="U233" s="445"/>
      <c r="V233" s="445"/>
      <c r="W233" s="445"/>
      <c r="X233" s="165"/>
      <c r="Y233" s="445"/>
      <c r="Z233" s="1136"/>
      <c r="AA233" s="445"/>
      <c r="AB233" s="1131"/>
      <c r="AC233" s="165"/>
      <c r="AD233" s="1130"/>
      <c r="AE233" s="165"/>
      <c r="AF233" s="1131"/>
      <c r="AG233" s="445"/>
      <c r="AH233" s="1136"/>
      <c r="AI233" s="445"/>
      <c r="AJ233" s="1136"/>
      <c r="AK233" s="445"/>
      <c r="AL233" s="165"/>
      <c r="AM233" s="165"/>
      <c r="AN233" s="165"/>
      <c r="AO233" s="165"/>
      <c r="AP233" s="445"/>
      <c r="AQ233" s="165"/>
      <c r="AR233" s="165"/>
      <c r="AS233" s="445"/>
      <c r="AT233" s="165"/>
      <c r="AU233" s="1088"/>
      <c r="AV233" s="127"/>
      <c r="AW233" s="1134"/>
      <c r="AX233" s="1091"/>
      <c r="AY233" s="1131"/>
      <c r="AZ233" s="445"/>
      <c r="BA233" s="1131"/>
      <c r="BB233" s="445"/>
      <c r="BC233" s="445"/>
      <c r="BD233" s="445"/>
      <c r="BE233" s="445"/>
      <c r="BF233" s="445"/>
      <c r="BG233" s="445"/>
      <c r="BH233" s="437"/>
      <c r="BI233" s="445"/>
      <c r="BJ233" s="1084"/>
      <c r="BK233" s="483">
        <f t="shared" si="61"/>
        <v>0</v>
      </c>
      <c r="BL233" s="484">
        <f t="shared" si="62"/>
        <v>0</v>
      </c>
      <c r="BM233" s="485">
        <f t="shared" si="63"/>
        <v>0</v>
      </c>
      <c r="BN233" s="464"/>
      <c r="BO233" s="464"/>
      <c r="BP233" s="127"/>
      <c r="BQ233" s="1496">
        <f t="shared" si="64"/>
        <v>0</v>
      </c>
      <c r="BR233" s="1496">
        <f t="shared" si="65"/>
        <v>0</v>
      </c>
      <c r="BS233" s="280"/>
      <c r="BT233" s="281"/>
      <c r="BU233" s="281"/>
      <c r="BV233" s="446"/>
      <c r="BW233" s="1497">
        <f t="shared" si="66"/>
        <v>0</v>
      </c>
      <c r="BX233" s="1497">
        <f t="shared" si="67"/>
        <v>0</v>
      </c>
      <c r="BY233" s="1497">
        <f t="shared" si="68"/>
        <v>0</v>
      </c>
      <c r="BZ233" s="1497">
        <f t="shared" si="69"/>
        <v>0</v>
      </c>
      <c r="CA233" s="1497">
        <f t="shared" si="70"/>
        <v>0</v>
      </c>
      <c r="CB233" s="1497">
        <f t="shared" si="71"/>
        <v>0</v>
      </c>
      <c r="CD233" s="1450" t="str">
        <f t="shared" si="58"/>
        <v/>
      </c>
      <c r="CF233" s="1247"/>
      <c r="CG233" s="1247"/>
      <c r="CH233" s="1247"/>
      <c r="CI233" s="1247"/>
      <c r="CJ233" s="1247"/>
      <c r="CK233" s="1247"/>
      <c r="CL233" s="1247"/>
      <c r="CM233" s="1247"/>
      <c r="CN233" s="1247"/>
      <c r="CO233" s="1247"/>
      <c r="CP233" s="1247"/>
      <c r="CQ233" s="1247"/>
      <c r="CR233" s="1247"/>
      <c r="CS233" s="1247"/>
      <c r="CT233" s="1247"/>
      <c r="CU233" s="1247"/>
      <c r="CV233" s="1247"/>
      <c r="CW233" s="1247"/>
      <c r="CX233" s="1247"/>
      <c r="CY233" s="1247"/>
      <c r="CZ233" s="1247"/>
      <c r="DA233" s="1247"/>
      <c r="DB233" s="1247"/>
      <c r="DC233" s="1247"/>
      <c r="DD233" s="1247"/>
      <c r="DE233" s="1247"/>
      <c r="DF233" s="1247"/>
      <c r="DG233" s="1247"/>
      <c r="DH233" s="1247"/>
      <c r="DI233" s="1247"/>
      <c r="DJ233" s="1247"/>
      <c r="DK233" s="1247"/>
      <c r="DL233" s="1247"/>
      <c r="DM233" s="1247"/>
      <c r="DN233" s="1247"/>
      <c r="DO233" s="1247"/>
      <c r="DP233" s="1247"/>
      <c r="DQ233" s="1247"/>
      <c r="DR233" s="1247"/>
      <c r="DS233" s="1247"/>
      <c r="DT233" s="1247"/>
      <c r="DU233" s="1247"/>
      <c r="DV233" s="1247"/>
      <c r="DW233" s="1247"/>
      <c r="DX233" s="1247"/>
      <c r="DY233" s="1247"/>
      <c r="DZ233" s="1247"/>
      <c r="EA233" s="1247"/>
      <c r="EB233" s="1247"/>
      <c r="EC233" s="1247"/>
      <c r="ED233" s="1247"/>
      <c r="EE233" s="1247"/>
      <c r="EF233" s="1247"/>
      <c r="EG233" s="1247"/>
      <c r="EH233" s="1247"/>
      <c r="EI233" s="1247"/>
      <c r="EJ233" s="1247"/>
      <c r="EK233" s="1247"/>
      <c r="EL233" s="1247"/>
      <c r="EM233" s="1247"/>
      <c r="EN233" s="1247"/>
      <c r="EO233" s="1247"/>
      <c r="EP233" s="1247"/>
      <c r="EQ233" s="1247"/>
      <c r="ER233" s="1247"/>
      <c r="ES233" s="1247"/>
      <c r="ET233" s="1247"/>
      <c r="EU233" s="1247"/>
      <c r="EV233" s="1247"/>
      <c r="EW233" s="1247"/>
      <c r="EX233" s="1247"/>
      <c r="EY233" s="1247"/>
      <c r="EZ233" s="1247"/>
      <c r="FA233" s="1247"/>
      <c r="FB233" s="1247"/>
      <c r="FC233" s="1247"/>
      <c r="FD233" s="1247"/>
      <c r="FE233" s="1247"/>
      <c r="FF233" s="1247"/>
      <c r="FG233" s="1247"/>
      <c r="FJ233" s="1452">
        <f t="shared" si="59"/>
        <v>0</v>
      </c>
      <c r="FK233" s="1452">
        <f t="shared" si="60"/>
        <v>0</v>
      </c>
    </row>
    <row r="234" spans="1:167" x14ac:dyDescent="0.2">
      <c r="A234" s="436"/>
      <c r="B234" s="437"/>
      <c r="C234" s="439"/>
      <c r="D234" s="439"/>
      <c r="E234" s="437"/>
      <c r="F234" s="440"/>
      <c r="G234" s="440"/>
      <c r="H234" s="440"/>
      <c r="I234" s="440"/>
      <c r="J234" s="440"/>
      <c r="K234" s="440"/>
      <c r="L234" s="440"/>
      <c r="M234" s="440"/>
      <c r="N234" s="441"/>
      <c r="O234" s="441"/>
      <c r="P234" s="440"/>
      <c r="Q234" s="442"/>
      <c r="R234" s="443"/>
      <c r="S234" s="444"/>
      <c r="T234" s="886"/>
      <c r="U234" s="445"/>
      <c r="V234" s="445"/>
      <c r="W234" s="445"/>
      <c r="X234" s="165"/>
      <c r="Y234" s="445"/>
      <c r="Z234" s="1136"/>
      <c r="AA234" s="445"/>
      <c r="AB234" s="1131"/>
      <c r="AC234" s="165"/>
      <c r="AD234" s="1130"/>
      <c r="AE234" s="165"/>
      <c r="AF234" s="1131"/>
      <c r="AG234" s="445"/>
      <c r="AH234" s="1136"/>
      <c r="AI234" s="445"/>
      <c r="AJ234" s="1136"/>
      <c r="AK234" s="445"/>
      <c r="AL234" s="165"/>
      <c r="AM234" s="165"/>
      <c r="AN234" s="165"/>
      <c r="AO234" s="165"/>
      <c r="AP234" s="445"/>
      <c r="AQ234" s="165"/>
      <c r="AR234" s="165"/>
      <c r="AS234" s="445"/>
      <c r="AT234" s="165"/>
      <c r="AU234" s="1088"/>
      <c r="AV234" s="127"/>
      <c r="AW234" s="1134"/>
      <c r="AX234" s="1091"/>
      <c r="AY234" s="1131"/>
      <c r="AZ234" s="445"/>
      <c r="BA234" s="1131"/>
      <c r="BB234" s="445"/>
      <c r="BC234" s="445"/>
      <c r="BD234" s="445"/>
      <c r="BE234" s="445"/>
      <c r="BF234" s="445"/>
      <c r="BG234" s="445"/>
      <c r="BH234" s="437"/>
      <c r="BI234" s="445"/>
      <c r="BJ234" s="1084"/>
      <c r="BK234" s="483">
        <f t="shared" si="61"/>
        <v>0</v>
      </c>
      <c r="BL234" s="484">
        <f t="shared" si="62"/>
        <v>0</v>
      </c>
      <c r="BM234" s="485">
        <f t="shared" si="63"/>
        <v>0</v>
      </c>
      <c r="BN234" s="464"/>
      <c r="BO234" s="464"/>
      <c r="BP234" s="127"/>
      <c r="BQ234" s="1496">
        <f t="shared" si="64"/>
        <v>0</v>
      </c>
      <c r="BR234" s="1496">
        <f t="shared" si="65"/>
        <v>0</v>
      </c>
      <c r="BS234" s="280"/>
      <c r="BT234" s="281"/>
      <c r="BU234" s="281"/>
      <c r="BV234" s="446"/>
      <c r="BW234" s="1497">
        <f t="shared" si="66"/>
        <v>0</v>
      </c>
      <c r="BX234" s="1497">
        <f t="shared" si="67"/>
        <v>0</v>
      </c>
      <c r="BY234" s="1497">
        <f t="shared" si="68"/>
        <v>0</v>
      </c>
      <c r="BZ234" s="1497">
        <f t="shared" si="69"/>
        <v>0</v>
      </c>
      <c r="CA234" s="1497">
        <f t="shared" si="70"/>
        <v>0</v>
      </c>
      <c r="CB234" s="1497">
        <f t="shared" si="71"/>
        <v>0</v>
      </c>
      <c r="CD234" s="1450" t="str">
        <f t="shared" si="58"/>
        <v/>
      </c>
      <c r="CF234" s="1247"/>
      <c r="CG234" s="1247"/>
      <c r="CH234" s="1247"/>
      <c r="CI234" s="1247"/>
      <c r="CJ234" s="1247"/>
      <c r="CK234" s="1247"/>
      <c r="CL234" s="1247"/>
      <c r="CM234" s="1247"/>
      <c r="CN234" s="1247"/>
      <c r="CO234" s="1247"/>
      <c r="CP234" s="1247"/>
      <c r="CQ234" s="1247"/>
      <c r="CR234" s="1247"/>
      <c r="CS234" s="1247"/>
      <c r="CT234" s="1247"/>
      <c r="CU234" s="1247"/>
      <c r="CV234" s="1247"/>
      <c r="CW234" s="1247"/>
      <c r="CX234" s="1247"/>
      <c r="CY234" s="1247"/>
      <c r="CZ234" s="1247"/>
      <c r="DA234" s="1247"/>
      <c r="DB234" s="1247"/>
      <c r="DC234" s="1247"/>
      <c r="DD234" s="1247"/>
      <c r="DE234" s="1247"/>
      <c r="DF234" s="1247"/>
      <c r="DG234" s="1247"/>
      <c r="DH234" s="1247"/>
      <c r="DI234" s="1247"/>
      <c r="DJ234" s="1247"/>
      <c r="DK234" s="1247"/>
      <c r="DL234" s="1247"/>
      <c r="DM234" s="1247"/>
      <c r="DN234" s="1247"/>
      <c r="DO234" s="1247"/>
      <c r="DP234" s="1247"/>
      <c r="DQ234" s="1247"/>
      <c r="DR234" s="1247"/>
      <c r="DS234" s="1247"/>
      <c r="DT234" s="1247"/>
      <c r="DU234" s="1247"/>
      <c r="DV234" s="1247"/>
      <c r="DW234" s="1247"/>
      <c r="DX234" s="1247"/>
      <c r="DY234" s="1247"/>
      <c r="DZ234" s="1247"/>
      <c r="EA234" s="1247"/>
      <c r="EB234" s="1247"/>
      <c r="EC234" s="1247"/>
      <c r="ED234" s="1247"/>
      <c r="EE234" s="1247"/>
      <c r="EF234" s="1247"/>
      <c r="EG234" s="1247"/>
      <c r="EH234" s="1247"/>
      <c r="EI234" s="1247"/>
      <c r="EJ234" s="1247"/>
      <c r="EK234" s="1247"/>
      <c r="EL234" s="1247"/>
      <c r="EM234" s="1247"/>
      <c r="EN234" s="1247"/>
      <c r="EO234" s="1247"/>
      <c r="EP234" s="1247"/>
      <c r="EQ234" s="1247"/>
      <c r="ER234" s="1247"/>
      <c r="ES234" s="1247"/>
      <c r="ET234" s="1247"/>
      <c r="EU234" s="1247"/>
      <c r="EV234" s="1247"/>
      <c r="EW234" s="1247"/>
      <c r="EX234" s="1247"/>
      <c r="EY234" s="1247"/>
      <c r="EZ234" s="1247"/>
      <c r="FA234" s="1247"/>
      <c r="FB234" s="1247"/>
      <c r="FC234" s="1247"/>
      <c r="FD234" s="1247"/>
      <c r="FE234" s="1247"/>
      <c r="FF234" s="1247"/>
      <c r="FG234" s="1247"/>
      <c r="FJ234" s="1452">
        <f t="shared" si="59"/>
        <v>0</v>
      </c>
      <c r="FK234" s="1452">
        <f t="shared" si="60"/>
        <v>0</v>
      </c>
    </row>
    <row r="235" spans="1:167" x14ac:dyDescent="0.2">
      <c r="A235" s="436"/>
      <c r="B235" s="437"/>
      <c r="C235" s="439"/>
      <c r="D235" s="439"/>
      <c r="E235" s="437"/>
      <c r="F235" s="440"/>
      <c r="G235" s="440"/>
      <c r="H235" s="440"/>
      <c r="I235" s="440"/>
      <c r="J235" s="440"/>
      <c r="K235" s="440"/>
      <c r="L235" s="440"/>
      <c r="M235" s="440"/>
      <c r="N235" s="441"/>
      <c r="O235" s="441"/>
      <c r="P235" s="440"/>
      <c r="Q235" s="442"/>
      <c r="R235" s="443"/>
      <c r="S235" s="444"/>
      <c r="T235" s="886"/>
      <c r="U235" s="445"/>
      <c r="V235" s="445"/>
      <c r="W235" s="445"/>
      <c r="X235" s="165"/>
      <c r="Y235" s="445"/>
      <c r="Z235" s="1136"/>
      <c r="AA235" s="445"/>
      <c r="AB235" s="1131"/>
      <c r="AC235" s="165"/>
      <c r="AD235" s="1130"/>
      <c r="AE235" s="165"/>
      <c r="AF235" s="1131"/>
      <c r="AG235" s="445"/>
      <c r="AH235" s="1136"/>
      <c r="AI235" s="445"/>
      <c r="AJ235" s="1136"/>
      <c r="AK235" s="445"/>
      <c r="AL235" s="165"/>
      <c r="AM235" s="165"/>
      <c r="AN235" s="165"/>
      <c r="AO235" s="165"/>
      <c r="AP235" s="445"/>
      <c r="AQ235" s="165"/>
      <c r="AR235" s="165"/>
      <c r="AS235" s="445"/>
      <c r="AT235" s="165"/>
      <c r="AU235" s="1088"/>
      <c r="AV235" s="127"/>
      <c r="AW235" s="1134"/>
      <c r="AX235" s="1091"/>
      <c r="AY235" s="1131"/>
      <c r="AZ235" s="445"/>
      <c r="BA235" s="1131"/>
      <c r="BB235" s="445"/>
      <c r="BC235" s="445"/>
      <c r="BD235" s="445"/>
      <c r="BE235" s="445"/>
      <c r="BF235" s="445"/>
      <c r="BG235" s="445"/>
      <c r="BH235" s="437"/>
      <c r="BI235" s="445"/>
      <c r="BJ235" s="1084"/>
      <c r="BK235" s="483">
        <f t="shared" si="61"/>
        <v>0</v>
      </c>
      <c r="BL235" s="484">
        <f t="shared" si="62"/>
        <v>0</v>
      </c>
      <c r="BM235" s="485">
        <f t="shared" si="63"/>
        <v>0</v>
      </c>
      <c r="BN235" s="464"/>
      <c r="BO235" s="464"/>
      <c r="BP235" s="127"/>
      <c r="BQ235" s="1496">
        <f t="shared" si="64"/>
        <v>0</v>
      </c>
      <c r="BR235" s="1496">
        <f t="shared" si="65"/>
        <v>0</v>
      </c>
      <c r="BS235" s="280"/>
      <c r="BT235" s="281"/>
      <c r="BU235" s="281"/>
      <c r="BV235" s="446"/>
      <c r="BW235" s="1497">
        <f t="shared" si="66"/>
        <v>0</v>
      </c>
      <c r="BX235" s="1497">
        <f t="shared" si="67"/>
        <v>0</v>
      </c>
      <c r="BY235" s="1497">
        <f t="shared" si="68"/>
        <v>0</v>
      </c>
      <c r="BZ235" s="1497">
        <f t="shared" si="69"/>
        <v>0</v>
      </c>
      <c r="CA235" s="1497">
        <f t="shared" si="70"/>
        <v>0</v>
      </c>
      <c r="CB235" s="1497">
        <f t="shared" si="71"/>
        <v>0</v>
      </c>
      <c r="CD235" s="1450" t="str">
        <f t="shared" si="58"/>
        <v/>
      </c>
      <c r="CF235" s="1247"/>
      <c r="CG235" s="1247"/>
      <c r="CH235" s="1247"/>
      <c r="CI235" s="1247"/>
      <c r="CJ235" s="1247"/>
      <c r="CK235" s="1247"/>
      <c r="CL235" s="1247"/>
      <c r="CM235" s="1247"/>
      <c r="CN235" s="1247"/>
      <c r="CO235" s="1247"/>
      <c r="CP235" s="1247"/>
      <c r="CQ235" s="1247"/>
      <c r="CR235" s="1247"/>
      <c r="CS235" s="1247"/>
      <c r="CT235" s="1247"/>
      <c r="CU235" s="1247"/>
      <c r="CV235" s="1247"/>
      <c r="CW235" s="1247"/>
      <c r="CX235" s="1247"/>
      <c r="CY235" s="1247"/>
      <c r="CZ235" s="1247"/>
      <c r="DA235" s="1247"/>
      <c r="DB235" s="1247"/>
      <c r="DC235" s="1247"/>
      <c r="DD235" s="1247"/>
      <c r="DE235" s="1247"/>
      <c r="DF235" s="1247"/>
      <c r="DG235" s="1247"/>
      <c r="DH235" s="1247"/>
      <c r="DI235" s="1247"/>
      <c r="DJ235" s="1247"/>
      <c r="DK235" s="1247"/>
      <c r="DL235" s="1247"/>
      <c r="DM235" s="1247"/>
      <c r="DN235" s="1247"/>
      <c r="DO235" s="1247"/>
      <c r="DP235" s="1247"/>
      <c r="DQ235" s="1247"/>
      <c r="DR235" s="1247"/>
      <c r="DS235" s="1247"/>
      <c r="DT235" s="1247"/>
      <c r="DU235" s="1247"/>
      <c r="DV235" s="1247"/>
      <c r="DW235" s="1247"/>
      <c r="DX235" s="1247"/>
      <c r="DY235" s="1247"/>
      <c r="DZ235" s="1247"/>
      <c r="EA235" s="1247"/>
      <c r="EB235" s="1247"/>
      <c r="EC235" s="1247"/>
      <c r="ED235" s="1247"/>
      <c r="EE235" s="1247"/>
      <c r="EF235" s="1247"/>
      <c r="EG235" s="1247"/>
      <c r="EH235" s="1247"/>
      <c r="EI235" s="1247"/>
      <c r="EJ235" s="1247"/>
      <c r="EK235" s="1247"/>
      <c r="EL235" s="1247"/>
      <c r="EM235" s="1247"/>
      <c r="EN235" s="1247"/>
      <c r="EO235" s="1247"/>
      <c r="EP235" s="1247"/>
      <c r="EQ235" s="1247"/>
      <c r="ER235" s="1247"/>
      <c r="ES235" s="1247"/>
      <c r="ET235" s="1247"/>
      <c r="EU235" s="1247"/>
      <c r="EV235" s="1247"/>
      <c r="EW235" s="1247"/>
      <c r="EX235" s="1247"/>
      <c r="EY235" s="1247"/>
      <c r="EZ235" s="1247"/>
      <c r="FA235" s="1247"/>
      <c r="FB235" s="1247"/>
      <c r="FC235" s="1247"/>
      <c r="FD235" s="1247"/>
      <c r="FE235" s="1247"/>
      <c r="FF235" s="1247"/>
      <c r="FG235" s="1247"/>
      <c r="FJ235" s="1452">
        <f t="shared" si="59"/>
        <v>0</v>
      </c>
      <c r="FK235" s="1452">
        <f t="shared" si="60"/>
        <v>0</v>
      </c>
    </row>
    <row r="236" spans="1:167" x14ac:dyDescent="0.2">
      <c r="A236" s="436"/>
      <c r="B236" s="437"/>
      <c r="C236" s="439"/>
      <c r="D236" s="439"/>
      <c r="E236" s="437"/>
      <c r="F236" s="440"/>
      <c r="G236" s="440"/>
      <c r="H236" s="440"/>
      <c r="I236" s="440"/>
      <c r="J236" s="440"/>
      <c r="K236" s="440"/>
      <c r="L236" s="440"/>
      <c r="M236" s="440"/>
      <c r="N236" s="441"/>
      <c r="O236" s="441"/>
      <c r="P236" s="440"/>
      <c r="Q236" s="442"/>
      <c r="R236" s="443"/>
      <c r="S236" s="444"/>
      <c r="T236" s="886"/>
      <c r="U236" s="445"/>
      <c r="V236" s="445"/>
      <c r="W236" s="445"/>
      <c r="X236" s="165"/>
      <c r="Y236" s="445"/>
      <c r="Z236" s="1136"/>
      <c r="AA236" s="445"/>
      <c r="AB236" s="1131"/>
      <c r="AC236" s="165"/>
      <c r="AD236" s="1130"/>
      <c r="AE236" s="165"/>
      <c r="AF236" s="1131"/>
      <c r="AG236" s="445"/>
      <c r="AH236" s="1136"/>
      <c r="AI236" s="445"/>
      <c r="AJ236" s="1136"/>
      <c r="AK236" s="445"/>
      <c r="AL236" s="165"/>
      <c r="AM236" s="165"/>
      <c r="AN236" s="165"/>
      <c r="AO236" s="165"/>
      <c r="AP236" s="445"/>
      <c r="AQ236" s="165"/>
      <c r="AR236" s="165"/>
      <c r="AS236" s="445"/>
      <c r="AT236" s="165"/>
      <c r="AU236" s="1088"/>
      <c r="AV236" s="127"/>
      <c r="AW236" s="1134"/>
      <c r="AX236" s="1091"/>
      <c r="AY236" s="1131"/>
      <c r="AZ236" s="445"/>
      <c r="BA236" s="1131"/>
      <c r="BB236" s="445"/>
      <c r="BC236" s="445"/>
      <c r="BD236" s="445"/>
      <c r="BE236" s="445"/>
      <c r="BF236" s="445"/>
      <c r="BG236" s="445"/>
      <c r="BH236" s="437"/>
      <c r="BI236" s="445"/>
      <c r="BJ236" s="1084"/>
      <c r="BK236" s="483">
        <f t="shared" si="61"/>
        <v>0</v>
      </c>
      <c r="BL236" s="484">
        <f t="shared" si="62"/>
        <v>0</v>
      </c>
      <c r="BM236" s="485">
        <f t="shared" si="63"/>
        <v>0</v>
      </c>
      <c r="BN236" s="464"/>
      <c r="BO236" s="464"/>
      <c r="BP236" s="127"/>
      <c r="BQ236" s="1496">
        <f t="shared" si="64"/>
        <v>0</v>
      </c>
      <c r="BR236" s="1496">
        <f t="shared" si="65"/>
        <v>0</v>
      </c>
      <c r="BS236" s="280"/>
      <c r="BT236" s="281"/>
      <c r="BU236" s="281"/>
      <c r="BV236" s="446"/>
      <c r="BW236" s="1497">
        <f t="shared" si="66"/>
        <v>0</v>
      </c>
      <c r="BX236" s="1497">
        <f t="shared" si="67"/>
        <v>0</v>
      </c>
      <c r="BY236" s="1497">
        <f t="shared" si="68"/>
        <v>0</v>
      </c>
      <c r="BZ236" s="1497">
        <f t="shared" si="69"/>
        <v>0</v>
      </c>
      <c r="CA236" s="1497">
        <f t="shared" si="70"/>
        <v>0</v>
      </c>
      <c r="CB236" s="1497">
        <f t="shared" si="71"/>
        <v>0</v>
      </c>
      <c r="CD236" s="1450" t="str">
        <f t="shared" si="58"/>
        <v/>
      </c>
      <c r="CF236" s="1247"/>
      <c r="CG236" s="1247"/>
      <c r="CH236" s="1247"/>
      <c r="CI236" s="1247"/>
      <c r="CJ236" s="1247"/>
      <c r="CK236" s="1247"/>
      <c r="CL236" s="1247"/>
      <c r="CM236" s="1247"/>
      <c r="CN236" s="1247"/>
      <c r="CO236" s="1247"/>
      <c r="CP236" s="1247"/>
      <c r="CQ236" s="1247"/>
      <c r="CR236" s="1247"/>
      <c r="CS236" s="1247"/>
      <c r="CT236" s="1247"/>
      <c r="CU236" s="1247"/>
      <c r="CV236" s="1247"/>
      <c r="CW236" s="1247"/>
      <c r="CX236" s="1247"/>
      <c r="CY236" s="1247"/>
      <c r="CZ236" s="1247"/>
      <c r="DA236" s="1247"/>
      <c r="DB236" s="1247"/>
      <c r="DC236" s="1247"/>
      <c r="DD236" s="1247"/>
      <c r="DE236" s="1247"/>
      <c r="DF236" s="1247"/>
      <c r="DG236" s="1247"/>
      <c r="DH236" s="1247"/>
      <c r="DI236" s="1247"/>
      <c r="DJ236" s="1247"/>
      <c r="DK236" s="1247"/>
      <c r="DL236" s="1247"/>
      <c r="DM236" s="1247"/>
      <c r="DN236" s="1247"/>
      <c r="DO236" s="1247"/>
      <c r="DP236" s="1247"/>
      <c r="DQ236" s="1247"/>
      <c r="DR236" s="1247"/>
      <c r="DS236" s="1247"/>
      <c r="DT236" s="1247"/>
      <c r="DU236" s="1247"/>
      <c r="DV236" s="1247"/>
      <c r="DW236" s="1247"/>
      <c r="DX236" s="1247"/>
      <c r="DY236" s="1247"/>
      <c r="DZ236" s="1247"/>
      <c r="EA236" s="1247"/>
      <c r="EB236" s="1247"/>
      <c r="EC236" s="1247"/>
      <c r="ED236" s="1247"/>
      <c r="EE236" s="1247"/>
      <c r="EF236" s="1247"/>
      <c r="EG236" s="1247"/>
      <c r="EH236" s="1247"/>
      <c r="EI236" s="1247"/>
      <c r="EJ236" s="1247"/>
      <c r="EK236" s="1247"/>
      <c r="EL236" s="1247"/>
      <c r="EM236" s="1247"/>
      <c r="EN236" s="1247"/>
      <c r="EO236" s="1247"/>
      <c r="EP236" s="1247"/>
      <c r="EQ236" s="1247"/>
      <c r="ER236" s="1247"/>
      <c r="ES236" s="1247"/>
      <c r="ET236" s="1247"/>
      <c r="EU236" s="1247"/>
      <c r="EV236" s="1247"/>
      <c r="EW236" s="1247"/>
      <c r="EX236" s="1247"/>
      <c r="EY236" s="1247"/>
      <c r="EZ236" s="1247"/>
      <c r="FA236" s="1247"/>
      <c r="FB236" s="1247"/>
      <c r="FC236" s="1247"/>
      <c r="FD236" s="1247"/>
      <c r="FE236" s="1247"/>
      <c r="FF236" s="1247"/>
      <c r="FG236" s="1247"/>
      <c r="FJ236" s="1452">
        <f t="shared" si="59"/>
        <v>0</v>
      </c>
      <c r="FK236" s="1452">
        <f t="shared" si="60"/>
        <v>0</v>
      </c>
    </row>
    <row r="237" spans="1:167" x14ac:dyDescent="0.2">
      <c r="A237" s="436"/>
      <c r="B237" s="437"/>
      <c r="C237" s="439"/>
      <c r="D237" s="439"/>
      <c r="E237" s="437"/>
      <c r="F237" s="440"/>
      <c r="G237" s="440"/>
      <c r="H237" s="440"/>
      <c r="I237" s="440"/>
      <c r="J237" s="440"/>
      <c r="K237" s="440"/>
      <c r="L237" s="440"/>
      <c r="M237" s="440"/>
      <c r="N237" s="441"/>
      <c r="O237" s="441"/>
      <c r="P237" s="440"/>
      <c r="Q237" s="442"/>
      <c r="R237" s="443"/>
      <c r="S237" s="444"/>
      <c r="T237" s="886"/>
      <c r="U237" s="445"/>
      <c r="V237" s="445"/>
      <c r="W237" s="445"/>
      <c r="X237" s="165"/>
      <c r="Y237" s="445"/>
      <c r="Z237" s="1136"/>
      <c r="AA237" s="445"/>
      <c r="AB237" s="1131"/>
      <c r="AC237" s="165"/>
      <c r="AD237" s="1130"/>
      <c r="AE237" s="165"/>
      <c r="AF237" s="1131"/>
      <c r="AG237" s="445"/>
      <c r="AH237" s="1136"/>
      <c r="AI237" s="445"/>
      <c r="AJ237" s="1136"/>
      <c r="AK237" s="445"/>
      <c r="AL237" s="165"/>
      <c r="AM237" s="165"/>
      <c r="AN237" s="165"/>
      <c r="AO237" s="165"/>
      <c r="AP237" s="445"/>
      <c r="AQ237" s="165"/>
      <c r="AR237" s="165"/>
      <c r="AS237" s="445"/>
      <c r="AT237" s="165"/>
      <c r="AU237" s="1088"/>
      <c r="AV237" s="127"/>
      <c r="AW237" s="1134"/>
      <c r="AX237" s="1091"/>
      <c r="AY237" s="1131"/>
      <c r="AZ237" s="445"/>
      <c r="BA237" s="1131"/>
      <c r="BB237" s="445"/>
      <c r="BC237" s="445"/>
      <c r="BD237" s="445"/>
      <c r="BE237" s="445"/>
      <c r="BF237" s="445"/>
      <c r="BG237" s="445"/>
      <c r="BH237" s="437"/>
      <c r="BI237" s="445"/>
      <c r="BJ237" s="1084"/>
      <c r="BK237" s="483">
        <f t="shared" si="61"/>
        <v>0</v>
      </c>
      <c r="BL237" s="484">
        <f t="shared" si="62"/>
        <v>0</v>
      </c>
      <c r="BM237" s="485">
        <f t="shared" si="63"/>
        <v>0</v>
      </c>
      <c r="BN237" s="464"/>
      <c r="BO237" s="464"/>
      <c r="BP237" s="127"/>
      <c r="BQ237" s="1496">
        <f t="shared" si="64"/>
        <v>0</v>
      </c>
      <c r="BR237" s="1496">
        <f t="shared" si="65"/>
        <v>0</v>
      </c>
      <c r="BS237" s="280"/>
      <c r="BT237" s="281"/>
      <c r="BU237" s="281"/>
      <c r="BV237" s="446"/>
      <c r="BW237" s="1497">
        <f t="shared" si="66"/>
        <v>0</v>
      </c>
      <c r="BX237" s="1497">
        <f t="shared" si="67"/>
        <v>0</v>
      </c>
      <c r="BY237" s="1497">
        <f t="shared" si="68"/>
        <v>0</v>
      </c>
      <c r="BZ237" s="1497">
        <f t="shared" si="69"/>
        <v>0</v>
      </c>
      <c r="CA237" s="1497">
        <f t="shared" si="70"/>
        <v>0</v>
      </c>
      <c r="CB237" s="1497">
        <f t="shared" si="71"/>
        <v>0</v>
      </c>
      <c r="CD237" s="1450" t="str">
        <f t="shared" si="58"/>
        <v/>
      </c>
      <c r="CF237" s="1247"/>
      <c r="CG237" s="1247"/>
      <c r="CH237" s="1247"/>
      <c r="CI237" s="1247"/>
      <c r="CJ237" s="1247"/>
      <c r="CK237" s="1247"/>
      <c r="CL237" s="1247"/>
      <c r="CM237" s="1247"/>
      <c r="CN237" s="1247"/>
      <c r="CO237" s="1247"/>
      <c r="CP237" s="1247"/>
      <c r="CQ237" s="1247"/>
      <c r="CR237" s="1247"/>
      <c r="CS237" s="1247"/>
      <c r="CT237" s="1247"/>
      <c r="CU237" s="1247"/>
      <c r="CV237" s="1247"/>
      <c r="CW237" s="1247"/>
      <c r="CX237" s="1247"/>
      <c r="CY237" s="1247"/>
      <c r="CZ237" s="1247"/>
      <c r="DA237" s="1247"/>
      <c r="DB237" s="1247"/>
      <c r="DC237" s="1247"/>
      <c r="DD237" s="1247"/>
      <c r="DE237" s="1247"/>
      <c r="DF237" s="1247"/>
      <c r="DG237" s="1247"/>
      <c r="DH237" s="1247"/>
      <c r="DI237" s="1247"/>
      <c r="DJ237" s="1247"/>
      <c r="DK237" s="1247"/>
      <c r="DL237" s="1247"/>
      <c r="DM237" s="1247"/>
      <c r="DN237" s="1247"/>
      <c r="DO237" s="1247"/>
      <c r="DP237" s="1247"/>
      <c r="DQ237" s="1247"/>
      <c r="DR237" s="1247"/>
      <c r="DS237" s="1247"/>
      <c r="DT237" s="1247"/>
      <c r="DU237" s="1247"/>
      <c r="DV237" s="1247"/>
      <c r="DW237" s="1247"/>
      <c r="DX237" s="1247"/>
      <c r="DY237" s="1247"/>
      <c r="DZ237" s="1247"/>
      <c r="EA237" s="1247"/>
      <c r="EB237" s="1247"/>
      <c r="EC237" s="1247"/>
      <c r="ED237" s="1247"/>
      <c r="EE237" s="1247"/>
      <c r="EF237" s="1247"/>
      <c r="EG237" s="1247"/>
      <c r="EH237" s="1247"/>
      <c r="EI237" s="1247"/>
      <c r="EJ237" s="1247"/>
      <c r="EK237" s="1247"/>
      <c r="EL237" s="1247"/>
      <c r="EM237" s="1247"/>
      <c r="EN237" s="1247"/>
      <c r="EO237" s="1247"/>
      <c r="EP237" s="1247"/>
      <c r="EQ237" s="1247"/>
      <c r="ER237" s="1247"/>
      <c r="ES237" s="1247"/>
      <c r="ET237" s="1247"/>
      <c r="EU237" s="1247"/>
      <c r="EV237" s="1247"/>
      <c r="EW237" s="1247"/>
      <c r="EX237" s="1247"/>
      <c r="EY237" s="1247"/>
      <c r="EZ237" s="1247"/>
      <c r="FA237" s="1247"/>
      <c r="FB237" s="1247"/>
      <c r="FC237" s="1247"/>
      <c r="FD237" s="1247"/>
      <c r="FE237" s="1247"/>
      <c r="FF237" s="1247"/>
      <c r="FG237" s="1247"/>
      <c r="FJ237" s="1452">
        <f t="shared" si="59"/>
        <v>0</v>
      </c>
      <c r="FK237" s="1452">
        <f t="shared" si="60"/>
        <v>0</v>
      </c>
    </row>
    <row r="238" spans="1:167" x14ac:dyDescent="0.2">
      <c r="A238" s="436"/>
      <c r="B238" s="437"/>
      <c r="C238" s="439"/>
      <c r="D238" s="439"/>
      <c r="E238" s="437"/>
      <c r="F238" s="440"/>
      <c r="G238" s="440"/>
      <c r="H238" s="440"/>
      <c r="I238" s="440"/>
      <c r="J238" s="440"/>
      <c r="K238" s="440"/>
      <c r="L238" s="440"/>
      <c r="M238" s="440"/>
      <c r="N238" s="441"/>
      <c r="O238" s="441"/>
      <c r="P238" s="440"/>
      <c r="Q238" s="442"/>
      <c r="R238" s="443"/>
      <c r="S238" s="444"/>
      <c r="T238" s="886"/>
      <c r="U238" s="445"/>
      <c r="V238" s="445"/>
      <c r="W238" s="445"/>
      <c r="X238" s="165"/>
      <c r="Y238" s="445"/>
      <c r="Z238" s="1136"/>
      <c r="AA238" s="445"/>
      <c r="AB238" s="1131"/>
      <c r="AC238" s="165"/>
      <c r="AD238" s="1130"/>
      <c r="AE238" s="165"/>
      <c r="AF238" s="1131"/>
      <c r="AG238" s="445"/>
      <c r="AH238" s="1136"/>
      <c r="AI238" s="445"/>
      <c r="AJ238" s="1136"/>
      <c r="AK238" s="445"/>
      <c r="AL238" s="165"/>
      <c r="AM238" s="165"/>
      <c r="AN238" s="165"/>
      <c r="AO238" s="165"/>
      <c r="AP238" s="445"/>
      <c r="AQ238" s="165"/>
      <c r="AR238" s="165"/>
      <c r="AS238" s="445"/>
      <c r="AT238" s="165"/>
      <c r="AU238" s="1088"/>
      <c r="AV238" s="127"/>
      <c r="AW238" s="1134"/>
      <c r="AX238" s="1091"/>
      <c r="AY238" s="1131"/>
      <c r="AZ238" s="445"/>
      <c r="BA238" s="1131"/>
      <c r="BB238" s="445"/>
      <c r="BC238" s="445"/>
      <c r="BD238" s="445"/>
      <c r="BE238" s="445"/>
      <c r="BF238" s="445"/>
      <c r="BG238" s="445"/>
      <c r="BH238" s="437"/>
      <c r="BI238" s="445"/>
      <c r="BJ238" s="1084"/>
      <c r="BK238" s="483">
        <f t="shared" si="61"/>
        <v>0</v>
      </c>
      <c r="BL238" s="484">
        <f t="shared" si="62"/>
        <v>0</v>
      </c>
      <c r="BM238" s="485">
        <f t="shared" si="63"/>
        <v>0</v>
      </c>
      <c r="BN238" s="464"/>
      <c r="BO238" s="464"/>
      <c r="BP238" s="127"/>
      <c r="BQ238" s="1496">
        <f t="shared" si="64"/>
        <v>0</v>
      </c>
      <c r="BR238" s="1496">
        <f t="shared" si="65"/>
        <v>0</v>
      </c>
      <c r="BS238" s="280"/>
      <c r="BT238" s="281"/>
      <c r="BU238" s="281"/>
      <c r="BV238" s="446"/>
      <c r="BW238" s="1497">
        <f t="shared" si="66"/>
        <v>0</v>
      </c>
      <c r="BX238" s="1497">
        <f t="shared" si="67"/>
        <v>0</v>
      </c>
      <c r="BY238" s="1497">
        <f t="shared" si="68"/>
        <v>0</v>
      </c>
      <c r="BZ238" s="1497">
        <f t="shared" si="69"/>
        <v>0</v>
      </c>
      <c r="CA238" s="1497">
        <f t="shared" si="70"/>
        <v>0</v>
      </c>
      <c r="CB238" s="1497">
        <f t="shared" si="71"/>
        <v>0</v>
      </c>
      <c r="CD238" s="1450" t="str">
        <f t="shared" si="58"/>
        <v/>
      </c>
      <c r="CF238" s="1247"/>
      <c r="CG238" s="1247"/>
      <c r="CH238" s="1247"/>
      <c r="CI238" s="1247"/>
      <c r="CJ238" s="1247"/>
      <c r="CK238" s="1247"/>
      <c r="CL238" s="1247"/>
      <c r="CM238" s="1247"/>
      <c r="CN238" s="1247"/>
      <c r="CO238" s="1247"/>
      <c r="CP238" s="1247"/>
      <c r="CQ238" s="1247"/>
      <c r="CR238" s="1247"/>
      <c r="CS238" s="1247"/>
      <c r="CT238" s="1247"/>
      <c r="CU238" s="1247"/>
      <c r="CV238" s="1247"/>
      <c r="CW238" s="1247"/>
      <c r="CX238" s="1247"/>
      <c r="CY238" s="1247"/>
      <c r="CZ238" s="1247"/>
      <c r="DA238" s="1247"/>
      <c r="DB238" s="1247"/>
      <c r="DC238" s="1247"/>
      <c r="DD238" s="1247"/>
      <c r="DE238" s="1247"/>
      <c r="DF238" s="1247"/>
      <c r="DG238" s="1247"/>
      <c r="DH238" s="1247"/>
      <c r="DI238" s="1247"/>
      <c r="DJ238" s="1247"/>
      <c r="DK238" s="1247"/>
      <c r="DL238" s="1247"/>
      <c r="DM238" s="1247"/>
      <c r="DN238" s="1247"/>
      <c r="DO238" s="1247"/>
      <c r="DP238" s="1247"/>
      <c r="DQ238" s="1247"/>
      <c r="DR238" s="1247"/>
      <c r="DS238" s="1247"/>
      <c r="DT238" s="1247"/>
      <c r="DU238" s="1247"/>
      <c r="DV238" s="1247"/>
      <c r="DW238" s="1247"/>
      <c r="DX238" s="1247"/>
      <c r="DY238" s="1247"/>
      <c r="DZ238" s="1247"/>
      <c r="EA238" s="1247"/>
      <c r="EB238" s="1247"/>
      <c r="EC238" s="1247"/>
      <c r="ED238" s="1247"/>
      <c r="EE238" s="1247"/>
      <c r="EF238" s="1247"/>
      <c r="EG238" s="1247"/>
      <c r="EH238" s="1247"/>
      <c r="EI238" s="1247"/>
      <c r="EJ238" s="1247"/>
      <c r="EK238" s="1247"/>
      <c r="EL238" s="1247"/>
      <c r="EM238" s="1247"/>
      <c r="EN238" s="1247"/>
      <c r="EO238" s="1247"/>
      <c r="EP238" s="1247"/>
      <c r="EQ238" s="1247"/>
      <c r="ER238" s="1247"/>
      <c r="ES238" s="1247"/>
      <c r="ET238" s="1247"/>
      <c r="EU238" s="1247"/>
      <c r="EV238" s="1247"/>
      <c r="EW238" s="1247"/>
      <c r="EX238" s="1247"/>
      <c r="EY238" s="1247"/>
      <c r="EZ238" s="1247"/>
      <c r="FA238" s="1247"/>
      <c r="FB238" s="1247"/>
      <c r="FC238" s="1247"/>
      <c r="FD238" s="1247"/>
      <c r="FE238" s="1247"/>
      <c r="FF238" s="1247"/>
      <c r="FG238" s="1247"/>
      <c r="FJ238" s="1452">
        <f t="shared" si="59"/>
        <v>0</v>
      </c>
      <c r="FK238" s="1452">
        <f t="shared" si="60"/>
        <v>0</v>
      </c>
    </row>
    <row r="239" spans="1:167" x14ac:dyDescent="0.2">
      <c r="A239" s="436"/>
      <c r="B239" s="437"/>
      <c r="C239" s="439"/>
      <c r="D239" s="439"/>
      <c r="E239" s="437"/>
      <c r="F239" s="440"/>
      <c r="G239" s="440"/>
      <c r="H239" s="440"/>
      <c r="I239" s="440"/>
      <c r="J239" s="440"/>
      <c r="K239" s="440"/>
      <c r="L239" s="440"/>
      <c r="M239" s="440"/>
      <c r="N239" s="441"/>
      <c r="O239" s="441"/>
      <c r="P239" s="440"/>
      <c r="Q239" s="442"/>
      <c r="R239" s="443"/>
      <c r="S239" s="444"/>
      <c r="T239" s="886"/>
      <c r="U239" s="445"/>
      <c r="V239" s="445"/>
      <c r="W239" s="445"/>
      <c r="X239" s="165"/>
      <c r="Y239" s="445"/>
      <c r="Z239" s="1136"/>
      <c r="AA239" s="445"/>
      <c r="AB239" s="1131"/>
      <c r="AC239" s="165"/>
      <c r="AD239" s="1130"/>
      <c r="AE239" s="165"/>
      <c r="AF239" s="1131"/>
      <c r="AG239" s="445"/>
      <c r="AH239" s="1136"/>
      <c r="AI239" s="445"/>
      <c r="AJ239" s="1136"/>
      <c r="AK239" s="445"/>
      <c r="AL239" s="165"/>
      <c r="AM239" s="165"/>
      <c r="AN239" s="165"/>
      <c r="AO239" s="165"/>
      <c r="AP239" s="445"/>
      <c r="AQ239" s="165"/>
      <c r="AR239" s="165"/>
      <c r="AS239" s="445"/>
      <c r="AT239" s="165"/>
      <c r="AU239" s="1088"/>
      <c r="AV239" s="127"/>
      <c r="AW239" s="1134"/>
      <c r="AX239" s="1091"/>
      <c r="AY239" s="1131"/>
      <c r="AZ239" s="445"/>
      <c r="BA239" s="1131"/>
      <c r="BB239" s="445"/>
      <c r="BC239" s="445"/>
      <c r="BD239" s="445"/>
      <c r="BE239" s="445"/>
      <c r="BF239" s="445"/>
      <c r="BG239" s="445"/>
      <c r="BH239" s="437"/>
      <c r="BI239" s="445"/>
      <c r="BJ239" s="1084"/>
      <c r="BK239" s="483">
        <f t="shared" si="61"/>
        <v>0</v>
      </c>
      <c r="BL239" s="484">
        <f t="shared" si="62"/>
        <v>0</v>
      </c>
      <c r="BM239" s="485">
        <f t="shared" si="63"/>
        <v>0</v>
      </c>
      <c r="BN239" s="464"/>
      <c r="BO239" s="464"/>
      <c r="BP239" s="127"/>
      <c r="BQ239" s="1496">
        <f t="shared" si="64"/>
        <v>0</v>
      </c>
      <c r="BR239" s="1496">
        <f t="shared" si="65"/>
        <v>0</v>
      </c>
      <c r="BS239" s="280"/>
      <c r="BT239" s="281"/>
      <c r="BU239" s="281"/>
      <c r="BV239" s="446"/>
      <c r="BW239" s="1497">
        <f t="shared" si="66"/>
        <v>0</v>
      </c>
      <c r="BX239" s="1497">
        <f t="shared" si="67"/>
        <v>0</v>
      </c>
      <c r="BY239" s="1497">
        <f t="shared" si="68"/>
        <v>0</v>
      </c>
      <c r="BZ239" s="1497">
        <f t="shared" si="69"/>
        <v>0</v>
      </c>
      <c r="CA239" s="1497">
        <f t="shared" si="70"/>
        <v>0</v>
      </c>
      <c r="CB239" s="1497">
        <f t="shared" si="71"/>
        <v>0</v>
      </c>
      <c r="CD239" s="1450" t="str">
        <f t="shared" si="58"/>
        <v/>
      </c>
      <c r="CF239" s="1247"/>
      <c r="CG239" s="1247"/>
      <c r="CH239" s="1247"/>
      <c r="CI239" s="1247"/>
      <c r="CJ239" s="1247"/>
      <c r="CK239" s="1247"/>
      <c r="CL239" s="1247"/>
      <c r="CM239" s="1247"/>
      <c r="CN239" s="1247"/>
      <c r="CO239" s="1247"/>
      <c r="CP239" s="1247"/>
      <c r="CQ239" s="1247"/>
      <c r="CR239" s="1247"/>
      <c r="CS239" s="1247"/>
      <c r="CT239" s="1247"/>
      <c r="CU239" s="1247"/>
      <c r="CV239" s="1247"/>
      <c r="CW239" s="1247"/>
      <c r="CX239" s="1247"/>
      <c r="CY239" s="1247"/>
      <c r="CZ239" s="1247"/>
      <c r="DA239" s="1247"/>
      <c r="DB239" s="1247"/>
      <c r="DC239" s="1247"/>
      <c r="DD239" s="1247"/>
      <c r="DE239" s="1247"/>
      <c r="DF239" s="1247"/>
      <c r="DG239" s="1247"/>
      <c r="DH239" s="1247"/>
      <c r="DI239" s="1247"/>
      <c r="DJ239" s="1247"/>
      <c r="DK239" s="1247"/>
      <c r="DL239" s="1247"/>
      <c r="DM239" s="1247"/>
      <c r="DN239" s="1247"/>
      <c r="DO239" s="1247"/>
      <c r="DP239" s="1247"/>
      <c r="DQ239" s="1247"/>
      <c r="DR239" s="1247"/>
      <c r="DS239" s="1247"/>
      <c r="DT239" s="1247"/>
      <c r="DU239" s="1247"/>
      <c r="DV239" s="1247"/>
      <c r="DW239" s="1247"/>
      <c r="DX239" s="1247"/>
      <c r="DY239" s="1247"/>
      <c r="DZ239" s="1247"/>
      <c r="EA239" s="1247"/>
      <c r="EB239" s="1247"/>
      <c r="EC239" s="1247"/>
      <c r="ED239" s="1247"/>
      <c r="EE239" s="1247"/>
      <c r="EF239" s="1247"/>
      <c r="EG239" s="1247"/>
      <c r="EH239" s="1247"/>
      <c r="EI239" s="1247"/>
      <c r="EJ239" s="1247"/>
      <c r="EK239" s="1247"/>
      <c r="EL239" s="1247"/>
      <c r="EM239" s="1247"/>
      <c r="EN239" s="1247"/>
      <c r="EO239" s="1247"/>
      <c r="EP239" s="1247"/>
      <c r="EQ239" s="1247"/>
      <c r="ER239" s="1247"/>
      <c r="ES239" s="1247"/>
      <c r="ET239" s="1247"/>
      <c r="EU239" s="1247"/>
      <c r="EV239" s="1247"/>
      <c r="EW239" s="1247"/>
      <c r="EX239" s="1247"/>
      <c r="EY239" s="1247"/>
      <c r="EZ239" s="1247"/>
      <c r="FA239" s="1247"/>
      <c r="FB239" s="1247"/>
      <c r="FC239" s="1247"/>
      <c r="FD239" s="1247"/>
      <c r="FE239" s="1247"/>
      <c r="FF239" s="1247"/>
      <c r="FG239" s="1247"/>
      <c r="FJ239" s="1452">
        <f t="shared" si="59"/>
        <v>0</v>
      </c>
      <c r="FK239" s="1452">
        <f t="shared" si="60"/>
        <v>0</v>
      </c>
    </row>
    <row r="240" spans="1:167" x14ac:dyDescent="0.2">
      <c r="A240" s="436"/>
      <c r="B240" s="437"/>
      <c r="C240" s="439"/>
      <c r="D240" s="439"/>
      <c r="E240" s="437"/>
      <c r="F240" s="440"/>
      <c r="G240" s="440"/>
      <c r="H240" s="440"/>
      <c r="I240" s="440"/>
      <c r="J240" s="440"/>
      <c r="K240" s="440"/>
      <c r="L240" s="440"/>
      <c r="M240" s="440"/>
      <c r="N240" s="441"/>
      <c r="O240" s="441"/>
      <c r="P240" s="440"/>
      <c r="Q240" s="442"/>
      <c r="R240" s="443"/>
      <c r="S240" s="444"/>
      <c r="T240" s="886"/>
      <c r="U240" s="445"/>
      <c r="V240" s="445"/>
      <c r="W240" s="445"/>
      <c r="X240" s="165"/>
      <c r="Y240" s="445"/>
      <c r="Z240" s="1136"/>
      <c r="AA240" s="445"/>
      <c r="AB240" s="1131"/>
      <c r="AC240" s="165"/>
      <c r="AD240" s="1130"/>
      <c r="AE240" s="165"/>
      <c r="AF240" s="1131"/>
      <c r="AG240" s="445"/>
      <c r="AH240" s="1136"/>
      <c r="AI240" s="445"/>
      <c r="AJ240" s="1136"/>
      <c r="AK240" s="445"/>
      <c r="AL240" s="165"/>
      <c r="AM240" s="165"/>
      <c r="AN240" s="165"/>
      <c r="AO240" s="165"/>
      <c r="AP240" s="445"/>
      <c r="AQ240" s="165"/>
      <c r="AR240" s="165"/>
      <c r="AS240" s="445"/>
      <c r="AT240" s="165"/>
      <c r="AU240" s="1088"/>
      <c r="AV240" s="127"/>
      <c r="AW240" s="1134"/>
      <c r="AX240" s="1091"/>
      <c r="AY240" s="1131"/>
      <c r="AZ240" s="445"/>
      <c r="BA240" s="1131"/>
      <c r="BB240" s="445"/>
      <c r="BC240" s="445"/>
      <c r="BD240" s="445"/>
      <c r="BE240" s="445"/>
      <c r="BF240" s="445"/>
      <c r="BG240" s="445"/>
      <c r="BH240" s="437"/>
      <c r="BI240" s="445"/>
      <c r="BJ240" s="1084"/>
      <c r="BK240" s="483">
        <f t="shared" si="61"/>
        <v>0</v>
      </c>
      <c r="BL240" s="484">
        <f t="shared" si="62"/>
        <v>0</v>
      </c>
      <c r="BM240" s="485">
        <f t="shared" si="63"/>
        <v>0</v>
      </c>
      <c r="BN240" s="464"/>
      <c r="BO240" s="464"/>
      <c r="BP240" s="127"/>
      <c r="BQ240" s="1496">
        <f t="shared" si="64"/>
        <v>0</v>
      </c>
      <c r="BR240" s="1496">
        <f t="shared" si="65"/>
        <v>0</v>
      </c>
      <c r="BS240" s="280"/>
      <c r="BT240" s="281"/>
      <c r="BU240" s="281"/>
      <c r="BV240" s="446"/>
      <c r="BW240" s="1497">
        <f t="shared" si="66"/>
        <v>0</v>
      </c>
      <c r="BX240" s="1497">
        <f t="shared" si="67"/>
        <v>0</v>
      </c>
      <c r="BY240" s="1497">
        <f t="shared" si="68"/>
        <v>0</v>
      </c>
      <c r="BZ240" s="1497">
        <f t="shared" si="69"/>
        <v>0</v>
      </c>
      <c r="CA240" s="1497">
        <f t="shared" si="70"/>
        <v>0</v>
      </c>
      <c r="CB240" s="1497">
        <f t="shared" si="71"/>
        <v>0</v>
      </c>
      <c r="CD240" s="1450" t="str">
        <f t="shared" si="58"/>
        <v/>
      </c>
      <c r="CF240" s="1247"/>
      <c r="CG240" s="1247"/>
      <c r="CH240" s="1247"/>
      <c r="CI240" s="1247"/>
      <c r="CJ240" s="1247"/>
      <c r="CK240" s="1247"/>
      <c r="CL240" s="1247"/>
      <c r="CM240" s="1247"/>
      <c r="CN240" s="1247"/>
      <c r="CO240" s="1247"/>
      <c r="CP240" s="1247"/>
      <c r="CQ240" s="1247"/>
      <c r="CR240" s="1247"/>
      <c r="CS240" s="1247"/>
      <c r="CT240" s="1247"/>
      <c r="CU240" s="1247"/>
      <c r="CV240" s="1247"/>
      <c r="CW240" s="1247"/>
      <c r="CX240" s="1247"/>
      <c r="CY240" s="1247"/>
      <c r="CZ240" s="1247"/>
      <c r="DA240" s="1247"/>
      <c r="DB240" s="1247"/>
      <c r="DC240" s="1247"/>
      <c r="DD240" s="1247"/>
      <c r="DE240" s="1247"/>
      <c r="DF240" s="1247"/>
      <c r="DG240" s="1247"/>
      <c r="DH240" s="1247"/>
      <c r="DI240" s="1247"/>
      <c r="DJ240" s="1247"/>
      <c r="DK240" s="1247"/>
      <c r="DL240" s="1247"/>
      <c r="DM240" s="1247"/>
      <c r="DN240" s="1247"/>
      <c r="DO240" s="1247"/>
      <c r="DP240" s="1247"/>
      <c r="DQ240" s="1247"/>
      <c r="DR240" s="1247"/>
      <c r="DS240" s="1247"/>
      <c r="DT240" s="1247"/>
      <c r="DU240" s="1247"/>
      <c r="DV240" s="1247"/>
      <c r="DW240" s="1247"/>
      <c r="DX240" s="1247"/>
      <c r="DY240" s="1247"/>
      <c r="DZ240" s="1247"/>
      <c r="EA240" s="1247"/>
      <c r="EB240" s="1247"/>
      <c r="EC240" s="1247"/>
      <c r="ED240" s="1247"/>
      <c r="EE240" s="1247"/>
      <c r="EF240" s="1247"/>
      <c r="EG240" s="1247"/>
      <c r="EH240" s="1247"/>
      <c r="EI240" s="1247"/>
      <c r="EJ240" s="1247"/>
      <c r="EK240" s="1247"/>
      <c r="EL240" s="1247"/>
      <c r="EM240" s="1247"/>
      <c r="EN240" s="1247"/>
      <c r="EO240" s="1247"/>
      <c r="EP240" s="1247"/>
      <c r="EQ240" s="1247"/>
      <c r="ER240" s="1247"/>
      <c r="ES240" s="1247"/>
      <c r="ET240" s="1247"/>
      <c r="EU240" s="1247"/>
      <c r="EV240" s="1247"/>
      <c r="EW240" s="1247"/>
      <c r="EX240" s="1247"/>
      <c r="EY240" s="1247"/>
      <c r="EZ240" s="1247"/>
      <c r="FA240" s="1247"/>
      <c r="FB240" s="1247"/>
      <c r="FC240" s="1247"/>
      <c r="FD240" s="1247"/>
      <c r="FE240" s="1247"/>
      <c r="FF240" s="1247"/>
      <c r="FG240" s="1247"/>
      <c r="FJ240" s="1452">
        <f t="shared" si="59"/>
        <v>0</v>
      </c>
      <c r="FK240" s="1452">
        <f t="shared" si="60"/>
        <v>0</v>
      </c>
    </row>
    <row r="241" spans="1:167" x14ac:dyDescent="0.2">
      <c r="A241" s="436"/>
      <c r="B241" s="437"/>
      <c r="C241" s="439"/>
      <c r="D241" s="439"/>
      <c r="E241" s="437"/>
      <c r="F241" s="440"/>
      <c r="G241" s="440"/>
      <c r="H241" s="440"/>
      <c r="I241" s="440"/>
      <c r="J241" s="440"/>
      <c r="K241" s="440"/>
      <c r="L241" s="440"/>
      <c r="M241" s="440"/>
      <c r="N241" s="441"/>
      <c r="O241" s="441"/>
      <c r="P241" s="440"/>
      <c r="Q241" s="442"/>
      <c r="R241" s="443"/>
      <c r="S241" s="444"/>
      <c r="T241" s="886"/>
      <c r="U241" s="445"/>
      <c r="V241" s="445"/>
      <c r="W241" s="445"/>
      <c r="X241" s="165"/>
      <c r="Y241" s="445"/>
      <c r="Z241" s="1136"/>
      <c r="AA241" s="445"/>
      <c r="AB241" s="1131"/>
      <c r="AC241" s="165"/>
      <c r="AD241" s="1130"/>
      <c r="AE241" s="165"/>
      <c r="AF241" s="1131"/>
      <c r="AG241" s="445"/>
      <c r="AH241" s="1136"/>
      <c r="AI241" s="445"/>
      <c r="AJ241" s="1136"/>
      <c r="AK241" s="445"/>
      <c r="AL241" s="165"/>
      <c r="AM241" s="165"/>
      <c r="AN241" s="165"/>
      <c r="AO241" s="165"/>
      <c r="AP241" s="445"/>
      <c r="AQ241" s="165"/>
      <c r="AR241" s="165"/>
      <c r="AS241" s="445"/>
      <c r="AT241" s="165"/>
      <c r="AU241" s="1088"/>
      <c r="AV241" s="127"/>
      <c r="AW241" s="1134"/>
      <c r="AX241" s="1091"/>
      <c r="AY241" s="1131"/>
      <c r="AZ241" s="445"/>
      <c r="BA241" s="1131"/>
      <c r="BB241" s="445"/>
      <c r="BC241" s="445"/>
      <c r="BD241" s="445"/>
      <c r="BE241" s="445"/>
      <c r="BF241" s="445"/>
      <c r="BG241" s="445"/>
      <c r="BH241" s="437"/>
      <c r="BI241" s="445"/>
      <c r="BJ241" s="1084"/>
      <c r="BK241" s="483">
        <f t="shared" si="61"/>
        <v>0</v>
      </c>
      <c r="BL241" s="484">
        <f t="shared" si="62"/>
        <v>0</v>
      </c>
      <c r="BM241" s="485">
        <f t="shared" si="63"/>
        <v>0</v>
      </c>
      <c r="BN241" s="464"/>
      <c r="BO241" s="464"/>
      <c r="BP241" s="127"/>
      <c r="BQ241" s="1496">
        <f t="shared" si="64"/>
        <v>0</v>
      </c>
      <c r="BR241" s="1496">
        <f t="shared" si="65"/>
        <v>0</v>
      </c>
      <c r="BS241" s="280"/>
      <c r="BT241" s="281"/>
      <c r="BU241" s="281"/>
      <c r="BV241" s="446"/>
      <c r="BW241" s="1497">
        <f t="shared" si="66"/>
        <v>0</v>
      </c>
      <c r="BX241" s="1497">
        <f t="shared" si="67"/>
        <v>0</v>
      </c>
      <c r="BY241" s="1497">
        <f t="shared" si="68"/>
        <v>0</v>
      </c>
      <c r="BZ241" s="1497">
        <f t="shared" si="69"/>
        <v>0</v>
      </c>
      <c r="CA241" s="1497">
        <f t="shared" si="70"/>
        <v>0</v>
      </c>
      <c r="CB241" s="1497">
        <f t="shared" si="71"/>
        <v>0</v>
      </c>
      <c r="CD241" s="1450" t="str">
        <f t="shared" si="58"/>
        <v/>
      </c>
      <c r="CF241" s="1247"/>
      <c r="CG241" s="1247"/>
      <c r="CH241" s="1247"/>
      <c r="CI241" s="1247"/>
      <c r="CJ241" s="1247"/>
      <c r="CK241" s="1247"/>
      <c r="CL241" s="1247"/>
      <c r="CM241" s="1247"/>
      <c r="CN241" s="1247"/>
      <c r="CO241" s="1247"/>
      <c r="CP241" s="1247"/>
      <c r="CQ241" s="1247"/>
      <c r="CR241" s="1247"/>
      <c r="CS241" s="1247"/>
      <c r="CT241" s="1247"/>
      <c r="CU241" s="1247"/>
      <c r="CV241" s="1247"/>
      <c r="CW241" s="1247"/>
      <c r="CX241" s="1247"/>
      <c r="CY241" s="1247"/>
      <c r="CZ241" s="1247"/>
      <c r="DA241" s="1247"/>
      <c r="DB241" s="1247"/>
      <c r="DC241" s="1247"/>
      <c r="DD241" s="1247"/>
      <c r="DE241" s="1247"/>
      <c r="DF241" s="1247"/>
      <c r="DG241" s="1247"/>
      <c r="DH241" s="1247"/>
      <c r="DI241" s="1247"/>
      <c r="DJ241" s="1247"/>
      <c r="DK241" s="1247"/>
      <c r="DL241" s="1247"/>
      <c r="DM241" s="1247"/>
      <c r="DN241" s="1247"/>
      <c r="DO241" s="1247"/>
      <c r="DP241" s="1247"/>
      <c r="DQ241" s="1247"/>
      <c r="DR241" s="1247"/>
      <c r="DS241" s="1247"/>
      <c r="DT241" s="1247"/>
      <c r="DU241" s="1247"/>
      <c r="DV241" s="1247"/>
      <c r="DW241" s="1247"/>
      <c r="DX241" s="1247"/>
      <c r="DY241" s="1247"/>
      <c r="DZ241" s="1247"/>
      <c r="EA241" s="1247"/>
      <c r="EB241" s="1247"/>
      <c r="EC241" s="1247"/>
      <c r="ED241" s="1247"/>
      <c r="EE241" s="1247"/>
      <c r="EF241" s="1247"/>
      <c r="EG241" s="1247"/>
      <c r="EH241" s="1247"/>
      <c r="EI241" s="1247"/>
      <c r="EJ241" s="1247"/>
      <c r="EK241" s="1247"/>
      <c r="EL241" s="1247"/>
      <c r="EM241" s="1247"/>
      <c r="EN241" s="1247"/>
      <c r="EO241" s="1247"/>
      <c r="EP241" s="1247"/>
      <c r="EQ241" s="1247"/>
      <c r="ER241" s="1247"/>
      <c r="ES241" s="1247"/>
      <c r="ET241" s="1247"/>
      <c r="EU241" s="1247"/>
      <c r="EV241" s="1247"/>
      <c r="EW241" s="1247"/>
      <c r="EX241" s="1247"/>
      <c r="EY241" s="1247"/>
      <c r="EZ241" s="1247"/>
      <c r="FA241" s="1247"/>
      <c r="FB241" s="1247"/>
      <c r="FC241" s="1247"/>
      <c r="FD241" s="1247"/>
      <c r="FE241" s="1247"/>
      <c r="FF241" s="1247"/>
      <c r="FG241" s="1247"/>
      <c r="FJ241" s="1452">
        <f t="shared" si="59"/>
        <v>0</v>
      </c>
      <c r="FK241" s="1452">
        <f t="shared" si="60"/>
        <v>0</v>
      </c>
    </row>
    <row r="242" spans="1:167" x14ac:dyDescent="0.2">
      <c r="A242" s="436"/>
      <c r="B242" s="437"/>
      <c r="C242" s="439"/>
      <c r="D242" s="439"/>
      <c r="E242" s="437"/>
      <c r="F242" s="440"/>
      <c r="G242" s="440"/>
      <c r="H242" s="440"/>
      <c r="I242" s="440"/>
      <c r="J242" s="440"/>
      <c r="K242" s="440"/>
      <c r="L242" s="440"/>
      <c r="M242" s="440"/>
      <c r="N242" s="441"/>
      <c r="O242" s="441"/>
      <c r="P242" s="440"/>
      <c r="Q242" s="442"/>
      <c r="R242" s="443"/>
      <c r="S242" s="444"/>
      <c r="T242" s="886"/>
      <c r="U242" s="445"/>
      <c r="V242" s="445"/>
      <c r="W242" s="445"/>
      <c r="X242" s="165"/>
      <c r="Y242" s="445"/>
      <c r="Z242" s="1136"/>
      <c r="AA242" s="445"/>
      <c r="AB242" s="1131"/>
      <c r="AC242" s="165"/>
      <c r="AD242" s="1130"/>
      <c r="AE242" s="165"/>
      <c r="AF242" s="1131"/>
      <c r="AG242" s="445"/>
      <c r="AH242" s="1136"/>
      <c r="AI242" s="445"/>
      <c r="AJ242" s="1136"/>
      <c r="AK242" s="445"/>
      <c r="AL242" s="165"/>
      <c r="AM242" s="165"/>
      <c r="AN242" s="165"/>
      <c r="AO242" s="165"/>
      <c r="AP242" s="445"/>
      <c r="AQ242" s="165"/>
      <c r="AR242" s="165"/>
      <c r="AS242" s="445"/>
      <c r="AT242" s="165"/>
      <c r="AU242" s="1088"/>
      <c r="AV242" s="127"/>
      <c r="AW242" s="1134"/>
      <c r="AX242" s="1091"/>
      <c r="AY242" s="1131"/>
      <c r="AZ242" s="445"/>
      <c r="BA242" s="1131"/>
      <c r="BB242" s="445"/>
      <c r="BC242" s="445"/>
      <c r="BD242" s="445"/>
      <c r="BE242" s="445"/>
      <c r="BF242" s="445"/>
      <c r="BG242" s="445"/>
      <c r="BH242" s="437"/>
      <c r="BI242" s="445"/>
      <c r="BJ242" s="1084"/>
      <c r="BK242" s="483">
        <f t="shared" si="61"/>
        <v>0</v>
      </c>
      <c r="BL242" s="484">
        <f t="shared" si="62"/>
        <v>0</v>
      </c>
      <c r="BM242" s="485">
        <f t="shared" si="63"/>
        <v>0</v>
      </c>
      <c r="BN242" s="464"/>
      <c r="BO242" s="464"/>
      <c r="BP242" s="127"/>
      <c r="BQ242" s="1496">
        <f t="shared" si="64"/>
        <v>0</v>
      </c>
      <c r="BR242" s="1496">
        <f t="shared" si="65"/>
        <v>0</v>
      </c>
      <c r="BS242" s="280"/>
      <c r="BT242" s="281"/>
      <c r="BU242" s="281"/>
      <c r="BV242" s="446"/>
      <c r="BW242" s="1497">
        <f t="shared" si="66"/>
        <v>0</v>
      </c>
      <c r="BX242" s="1497">
        <f t="shared" si="67"/>
        <v>0</v>
      </c>
      <c r="BY242" s="1497">
        <f t="shared" si="68"/>
        <v>0</v>
      </c>
      <c r="BZ242" s="1497">
        <f t="shared" si="69"/>
        <v>0</v>
      </c>
      <c r="CA242" s="1497">
        <f t="shared" si="70"/>
        <v>0</v>
      </c>
      <c r="CB242" s="1497">
        <f t="shared" si="71"/>
        <v>0</v>
      </c>
      <c r="CD242" s="1450" t="str">
        <f t="shared" si="58"/>
        <v/>
      </c>
      <c r="CF242" s="1247"/>
      <c r="CG242" s="1247"/>
      <c r="CH242" s="1247"/>
      <c r="CI242" s="1247"/>
      <c r="CJ242" s="1247"/>
      <c r="CK242" s="1247"/>
      <c r="CL242" s="1247"/>
      <c r="CM242" s="1247"/>
      <c r="CN242" s="1247"/>
      <c r="CO242" s="1247"/>
      <c r="CP242" s="1247"/>
      <c r="CQ242" s="1247"/>
      <c r="CR242" s="1247"/>
      <c r="CS242" s="1247"/>
      <c r="CT242" s="1247"/>
      <c r="CU242" s="1247"/>
      <c r="CV242" s="1247"/>
      <c r="CW242" s="1247"/>
      <c r="CX242" s="1247"/>
      <c r="CY242" s="1247"/>
      <c r="CZ242" s="1247"/>
      <c r="DA242" s="1247"/>
      <c r="DB242" s="1247"/>
      <c r="DC242" s="1247"/>
      <c r="DD242" s="1247"/>
      <c r="DE242" s="1247"/>
      <c r="DF242" s="1247"/>
      <c r="DG242" s="1247"/>
      <c r="DH242" s="1247"/>
      <c r="DI242" s="1247"/>
      <c r="DJ242" s="1247"/>
      <c r="DK242" s="1247"/>
      <c r="DL242" s="1247"/>
      <c r="DM242" s="1247"/>
      <c r="DN242" s="1247"/>
      <c r="DO242" s="1247"/>
      <c r="DP242" s="1247"/>
      <c r="DQ242" s="1247"/>
      <c r="DR242" s="1247"/>
      <c r="DS242" s="1247"/>
      <c r="DT242" s="1247"/>
      <c r="DU242" s="1247"/>
      <c r="DV242" s="1247"/>
      <c r="DW242" s="1247"/>
      <c r="DX242" s="1247"/>
      <c r="DY242" s="1247"/>
      <c r="DZ242" s="1247"/>
      <c r="EA242" s="1247"/>
      <c r="EB242" s="1247"/>
      <c r="EC242" s="1247"/>
      <c r="ED242" s="1247"/>
      <c r="EE242" s="1247"/>
      <c r="EF242" s="1247"/>
      <c r="EG242" s="1247"/>
      <c r="EH242" s="1247"/>
      <c r="EI242" s="1247"/>
      <c r="EJ242" s="1247"/>
      <c r="EK242" s="1247"/>
      <c r="EL242" s="1247"/>
      <c r="EM242" s="1247"/>
      <c r="EN242" s="1247"/>
      <c r="EO242" s="1247"/>
      <c r="EP242" s="1247"/>
      <c r="EQ242" s="1247"/>
      <c r="ER242" s="1247"/>
      <c r="ES242" s="1247"/>
      <c r="ET242" s="1247"/>
      <c r="EU242" s="1247"/>
      <c r="EV242" s="1247"/>
      <c r="EW242" s="1247"/>
      <c r="EX242" s="1247"/>
      <c r="EY242" s="1247"/>
      <c r="EZ242" s="1247"/>
      <c r="FA242" s="1247"/>
      <c r="FB242" s="1247"/>
      <c r="FC242" s="1247"/>
      <c r="FD242" s="1247"/>
      <c r="FE242" s="1247"/>
      <c r="FF242" s="1247"/>
      <c r="FG242" s="1247"/>
      <c r="FJ242" s="1452">
        <f t="shared" si="59"/>
        <v>0</v>
      </c>
      <c r="FK242" s="1452">
        <f t="shared" si="60"/>
        <v>0</v>
      </c>
    </row>
    <row r="243" spans="1:167" x14ac:dyDescent="0.2">
      <c r="A243" s="436"/>
      <c r="B243" s="437"/>
      <c r="C243" s="439"/>
      <c r="D243" s="439"/>
      <c r="E243" s="437"/>
      <c r="F243" s="440"/>
      <c r="G243" s="440"/>
      <c r="H243" s="440"/>
      <c r="I243" s="440"/>
      <c r="J243" s="440"/>
      <c r="K243" s="440"/>
      <c r="L243" s="440"/>
      <c r="M243" s="440"/>
      <c r="N243" s="441"/>
      <c r="O243" s="441"/>
      <c r="P243" s="440"/>
      <c r="Q243" s="442"/>
      <c r="R243" s="443"/>
      <c r="S243" s="444"/>
      <c r="T243" s="886"/>
      <c r="U243" s="445"/>
      <c r="V243" s="445"/>
      <c r="W243" s="445"/>
      <c r="X243" s="165"/>
      <c r="Y243" s="445"/>
      <c r="Z243" s="1136"/>
      <c r="AA243" s="445"/>
      <c r="AB243" s="1131"/>
      <c r="AC243" s="165"/>
      <c r="AD243" s="1130"/>
      <c r="AE243" s="165"/>
      <c r="AF243" s="1131"/>
      <c r="AG243" s="445"/>
      <c r="AH243" s="1136"/>
      <c r="AI243" s="445"/>
      <c r="AJ243" s="1136"/>
      <c r="AK243" s="445"/>
      <c r="AL243" s="165"/>
      <c r="AM243" s="165"/>
      <c r="AN243" s="165"/>
      <c r="AO243" s="165"/>
      <c r="AP243" s="445"/>
      <c r="AQ243" s="165"/>
      <c r="AR243" s="165"/>
      <c r="AS243" s="445"/>
      <c r="AT243" s="165"/>
      <c r="AU243" s="1088"/>
      <c r="AV243" s="127"/>
      <c r="AW243" s="1134"/>
      <c r="AX243" s="1091"/>
      <c r="AY243" s="1131"/>
      <c r="AZ243" s="445"/>
      <c r="BA243" s="1131"/>
      <c r="BB243" s="445"/>
      <c r="BC243" s="445"/>
      <c r="BD243" s="445"/>
      <c r="BE243" s="445"/>
      <c r="BF243" s="445"/>
      <c r="BG243" s="445"/>
      <c r="BH243" s="437"/>
      <c r="BI243" s="445"/>
      <c r="BJ243" s="1084"/>
      <c r="BK243" s="483">
        <f t="shared" si="61"/>
        <v>0</v>
      </c>
      <c r="BL243" s="484">
        <f t="shared" si="62"/>
        <v>0</v>
      </c>
      <c r="BM243" s="485">
        <f t="shared" si="63"/>
        <v>0</v>
      </c>
      <c r="BN243" s="464"/>
      <c r="BO243" s="464"/>
      <c r="BP243" s="127"/>
      <c r="BQ243" s="1496">
        <f t="shared" si="64"/>
        <v>0</v>
      </c>
      <c r="BR243" s="1496">
        <f t="shared" si="65"/>
        <v>0</v>
      </c>
      <c r="BS243" s="280"/>
      <c r="BT243" s="281"/>
      <c r="BU243" s="281"/>
      <c r="BV243" s="446"/>
      <c r="BW243" s="1497">
        <f t="shared" si="66"/>
        <v>0</v>
      </c>
      <c r="BX243" s="1497">
        <f t="shared" si="67"/>
        <v>0</v>
      </c>
      <c r="BY243" s="1497">
        <f t="shared" si="68"/>
        <v>0</v>
      </c>
      <c r="BZ243" s="1497">
        <f t="shared" si="69"/>
        <v>0</v>
      </c>
      <c r="CA243" s="1497">
        <f t="shared" si="70"/>
        <v>0</v>
      </c>
      <c r="CB243" s="1497">
        <f t="shared" si="71"/>
        <v>0</v>
      </c>
      <c r="CD243" s="1450" t="str">
        <f t="shared" si="58"/>
        <v/>
      </c>
      <c r="CF243" s="1247"/>
      <c r="CG243" s="1247"/>
      <c r="CH243" s="1247"/>
      <c r="CI243" s="1247"/>
      <c r="CJ243" s="1247"/>
      <c r="CK243" s="1247"/>
      <c r="CL243" s="1247"/>
      <c r="CM243" s="1247"/>
      <c r="CN243" s="1247"/>
      <c r="CO243" s="1247"/>
      <c r="CP243" s="1247"/>
      <c r="CQ243" s="1247"/>
      <c r="CR243" s="1247"/>
      <c r="CS243" s="1247"/>
      <c r="CT243" s="1247"/>
      <c r="CU243" s="1247"/>
      <c r="CV243" s="1247"/>
      <c r="CW243" s="1247"/>
      <c r="CX243" s="1247"/>
      <c r="CY243" s="1247"/>
      <c r="CZ243" s="1247"/>
      <c r="DA243" s="1247"/>
      <c r="DB243" s="1247"/>
      <c r="DC243" s="1247"/>
      <c r="DD243" s="1247"/>
      <c r="DE243" s="1247"/>
      <c r="DF243" s="1247"/>
      <c r="DG243" s="1247"/>
      <c r="DH243" s="1247"/>
      <c r="DI243" s="1247"/>
      <c r="DJ243" s="1247"/>
      <c r="DK243" s="1247"/>
      <c r="DL243" s="1247"/>
      <c r="DM243" s="1247"/>
      <c r="DN243" s="1247"/>
      <c r="DO243" s="1247"/>
      <c r="DP243" s="1247"/>
      <c r="DQ243" s="1247"/>
      <c r="DR243" s="1247"/>
      <c r="DS243" s="1247"/>
      <c r="DT243" s="1247"/>
      <c r="DU243" s="1247"/>
      <c r="DV243" s="1247"/>
      <c r="DW243" s="1247"/>
      <c r="DX243" s="1247"/>
      <c r="DY243" s="1247"/>
      <c r="DZ243" s="1247"/>
      <c r="EA243" s="1247"/>
      <c r="EB243" s="1247"/>
      <c r="EC243" s="1247"/>
      <c r="ED243" s="1247"/>
      <c r="EE243" s="1247"/>
      <c r="EF243" s="1247"/>
      <c r="EG243" s="1247"/>
      <c r="EH243" s="1247"/>
      <c r="EI243" s="1247"/>
      <c r="EJ243" s="1247"/>
      <c r="EK243" s="1247"/>
      <c r="EL243" s="1247"/>
      <c r="EM243" s="1247"/>
      <c r="EN243" s="1247"/>
      <c r="EO243" s="1247"/>
      <c r="EP243" s="1247"/>
      <c r="EQ243" s="1247"/>
      <c r="ER243" s="1247"/>
      <c r="ES243" s="1247"/>
      <c r="ET243" s="1247"/>
      <c r="EU243" s="1247"/>
      <c r="EV243" s="1247"/>
      <c r="EW243" s="1247"/>
      <c r="EX243" s="1247"/>
      <c r="EY243" s="1247"/>
      <c r="EZ243" s="1247"/>
      <c r="FA243" s="1247"/>
      <c r="FB243" s="1247"/>
      <c r="FC243" s="1247"/>
      <c r="FD243" s="1247"/>
      <c r="FE243" s="1247"/>
      <c r="FF243" s="1247"/>
      <c r="FG243" s="1247"/>
      <c r="FJ243" s="1452">
        <f t="shared" si="59"/>
        <v>0</v>
      </c>
      <c r="FK243" s="1452">
        <f t="shared" si="60"/>
        <v>0</v>
      </c>
    </row>
    <row r="244" spans="1:167" x14ac:dyDescent="0.2">
      <c r="A244" s="436"/>
      <c r="B244" s="437"/>
      <c r="C244" s="439"/>
      <c r="D244" s="439"/>
      <c r="E244" s="437"/>
      <c r="F244" s="440"/>
      <c r="G244" s="440"/>
      <c r="H244" s="440"/>
      <c r="I244" s="440"/>
      <c r="J244" s="440"/>
      <c r="K244" s="440"/>
      <c r="L244" s="440"/>
      <c r="M244" s="440"/>
      <c r="N244" s="441"/>
      <c r="O244" s="441"/>
      <c r="P244" s="440"/>
      <c r="Q244" s="442"/>
      <c r="R244" s="443"/>
      <c r="S244" s="444"/>
      <c r="T244" s="886"/>
      <c r="U244" s="445"/>
      <c r="V244" s="445"/>
      <c r="W244" s="445"/>
      <c r="X244" s="165"/>
      <c r="Y244" s="445"/>
      <c r="Z244" s="1136"/>
      <c r="AA244" s="445"/>
      <c r="AB244" s="1131"/>
      <c r="AC244" s="165"/>
      <c r="AD244" s="1130"/>
      <c r="AE244" s="165"/>
      <c r="AF244" s="1131"/>
      <c r="AG244" s="445"/>
      <c r="AH244" s="1136"/>
      <c r="AI244" s="445"/>
      <c r="AJ244" s="1136"/>
      <c r="AK244" s="445"/>
      <c r="AL244" s="165"/>
      <c r="AM244" s="165"/>
      <c r="AN244" s="165"/>
      <c r="AO244" s="165"/>
      <c r="AP244" s="445"/>
      <c r="AQ244" s="165"/>
      <c r="AR244" s="165"/>
      <c r="AS244" s="445"/>
      <c r="AT244" s="165"/>
      <c r="AU244" s="1088"/>
      <c r="AV244" s="127"/>
      <c r="AW244" s="1134"/>
      <c r="AX244" s="1091"/>
      <c r="AY244" s="1131"/>
      <c r="AZ244" s="445"/>
      <c r="BA244" s="1131"/>
      <c r="BB244" s="445"/>
      <c r="BC244" s="445"/>
      <c r="BD244" s="445"/>
      <c r="BE244" s="445"/>
      <c r="BF244" s="445"/>
      <c r="BG244" s="445"/>
      <c r="BH244" s="437"/>
      <c r="BI244" s="445"/>
      <c r="BJ244" s="1084"/>
      <c r="BK244" s="483">
        <f t="shared" si="61"/>
        <v>0</v>
      </c>
      <c r="BL244" s="484">
        <f t="shared" si="62"/>
        <v>0</v>
      </c>
      <c r="BM244" s="485">
        <f t="shared" si="63"/>
        <v>0</v>
      </c>
      <c r="BN244" s="464"/>
      <c r="BO244" s="464"/>
      <c r="BP244" s="127"/>
      <c r="BQ244" s="1496">
        <f t="shared" si="64"/>
        <v>0</v>
      </c>
      <c r="BR244" s="1496">
        <f t="shared" si="65"/>
        <v>0</v>
      </c>
      <c r="BS244" s="280"/>
      <c r="BT244" s="281"/>
      <c r="BU244" s="281"/>
      <c r="BV244" s="446"/>
      <c r="BW244" s="1497">
        <f t="shared" si="66"/>
        <v>0</v>
      </c>
      <c r="BX244" s="1497">
        <f t="shared" si="67"/>
        <v>0</v>
      </c>
      <c r="BY244" s="1497">
        <f t="shared" si="68"/>
        <v>0</v>
      </c>
      <c r="BZ244" s="1497">
        <f t="shared" si="69"/>
        <v>0</v>
      </c>
      <c r="CA244" s="1497">
        <f t="shared" si="70"/>
        <v>0</v>
      </c>
      <c r="CB244" s="1497">
        <f t="shared" si="71"/>
        <v>0</v>
      </c>
      <c r="CD244" s="1450" t="str">
        <f t="shared" si="58"/>
        <v/>
      </c>
      <c r="CF244" s="1247"/>
      <c r="CG244" s="1247"/>
      <c r="CH244" s="1247"/>
      <c r="CI244" s="1247"/>
      <c r="CJ244" s="1247"/>
      <c r="CK244" s="1247"/>
      <c r="CL244" s="1247"/>
      <c r="CM244" s="1247"/>
      <c r="CN244" s="1247"/>
      <c r="CO244" s="1247"/>
      <c r="CP244" s="1247"/>
      <c r="CQ244" s="1247"/>
      <c r="CR244" s="1247"/>
      <c r="CS244" s="1247"/>
      <c r="CT244" s="1247"/>
      <c r="CU244" s="1247"/>
      <c r="CV244" s="1247"/>
      <c r="CW244" s="1247"/>
      <c r="CX244" s="1247"/>
      <c r="CY244" s="1247"/>
      <c r="CZ244" s="1247"/>
      <c r="DA244" s="1247"/>
      <c r="DB244" s="1247"/>
      <c r="DC244" s="1247"/>
      <c r="DD244" s="1247"/>
      <c r="DE244" s="1247"/>
      <c r="DF244" s="1247"/>
      <c r="DG244" s="1247"/>
      <c r="DH244" s="1247"/>
      <c r="DI244" s="1247"/>
      <c r="DJ244" s="1247"/>
      <c r="DK244" s="1247"/>
      <c r="DL244" s="1247"/>
      <c r="DM244" s="1247"/>
      <c r="DN244" s="1247"/>
      <c r="DO244" s="1247"/>
      <c r="DP244" s="1247"/>
      <c r="DQ244" s="1247"/>
      <c r="DR244" s="1247"/>
      <c r="DS244" s="1247"/>
      <c r="DT244" s="1247"/>
      <c r="DU244" s="1247"/>
      <c r="DV244" s="1247"/>
      <c r="DW244" s="1247"/>
      <c r="DX244" s="1247"/>
      <c r="DY244" s="1247"/>
      <c r="DZ244" s="1247"/>
      <c r="EA244" s="1247"/>
      <c r="EB244" s="1247"/>
      <c r="EC244" s="1247"/>
      <c r="ED244" s="1247"/>
      <c r="EE244" s="1247"/>
      <c r="EF244" s="1247"/>
      <c r="EG244" s="1247"/>
      <c r="EH244" s="1247"/>
      <c r="EI244" s="1247"/>
      <c r="EJ244" s="1247"/>
      <c r="EK244" s="1247"/>
      <c r="EL244" s="1247"/>
      <c r="EM244" s="1247"/>
      <c r="EN244" s="1247"/>
      <c r="EO244" s="1247"/>
      <c r="EP244" s="1247"/>
      <c r="EQ244" s="1247"/>
      <c r="ER244" s="1247"/>
      <c r="ES244" s="1247"/>
      <c r="ET244" s="1247"/>
      <c r="EU244" s="1247"/>
      <c r="EV244" s="1247"/>
      <c r="EW244" s="1247"/>
      <c r="EX244" s="1247"/>
      <c r="EY244" s="1247"/>
      <c r="EZ244" s="1247"/>
      <c r="FA244" s="1247"/>
      <c r="FB244" s="1247"/>
      <c r="FC244" s="1247"/>
      <c r="FD244" s="1247"/>
      <c r="FE244" s="1247"/>
      <c r="FF244" s="1247"/>
      <c r="FG244" s="1247"/>
      <c r="FJ244" s="1452">
        <f t="shared" si="59"/>
        <v>0</v>
      </c>
      <c r="FK244" s="1452">
        <f t="shared" si="60"/>
        <v>0</v>
      </c>
    </row>
    <row r="245" spans="1:167" x14ac:dyDescent="0.2">
      <c r="A245" s="436"/>
      <c r="B245" s="437"/>
      <c r="C245" s="439"/>
      <c r="D245" s="439"/>
      <c r="E245" s="437"/>
      <c r="F245" s="440"/>
      <c r="G245" s="440"/>
      <c r="H245" s="440"/>
      <c r="I245" s="440"/>
      <c r="J245" s="440"/>
      <c r="K245" s="440"/>
      <c r="L245" s="440"/>
      <c r="M245" s="440"/>
      <c r="N245" s="441"/>
      <c r="O245" s="441"/>
      <c r="P245" s="440"/>
      <c r="Q245" s="442"/>
      <c r="R245" s="443"/>
      <c r="S245" s="444"/>
      <c r="T245" s="886"/>
      <c r="U245" s="445"/>
      <c r="V245" s="445"/>
      <c r="W245" s="445"/>
      <c r="X245" s="165"/>
      <c r="Y245" s="445"/>
      <c r="Z245" s="1136"/>
      <c r="AA245" s="445"/>
      <c r="AB245" s="1131"/>
      <c r="AC245" s="165"/>
      <c r="AD245" s="1130"/>
      <c r="AE245" s="165"/>
      <c r="AF245" s="1131"/>
      <c r="AG245" s="445"/>
      <c r="AH245" s="1136"/>
      <c r="AI245" s="445"/>
      <c r="AJ245" s="1136"/>
      <c r="AK245" s="445"/>
      <c r="AL245" s="165"/>
      <c r="AM245" s="165"/>
      <c r="AN245" s="165"/>
      <c r="AO245" s="165"/>
      <c r="AP245" s="445"/>
      <c r="AQ245" s="165"/>
      <c r="AR245" s="165"/>
      <c r="AS245" s="445"/>
      <c r="AT245" s="165"/>
      <c r="AU245" s="1088"/>
      <c r="AV245" s="127"/>
      <c r="AW245" s="1134"/>
      <c r="AX245" s="1091"/>
      <c r="AY245" s="1131"/>
      <c r="AZ245" s="445"/>
      <c r="BA245" s="1131"/>
      <c r="BB245" s="445"/>
      <c r="BC245" s="445"/>
      <c r="BD245" s="445"/>
      <c r="BE245" s="445"/>
      <c r="BF245" s="445"/>
      <c r="BG245" s="445"/>
      <c r="BH245" s="437"/>
      <c r="BI245" s="445"/>
      <c r="BJ245" s="1084"/>
      <c r="BK245" s="483">
        <f t="shared" si="61"/>
        <v>0</v>
      </c>
      <c r="BL245" s="484">
        <f t="shared" si="62"/>
        <v>0</v>
      </c>
      <c r="BM245" s="485">
        <f t="shared" si="63"/>
        <v>0</v>
      </c>
      <c r="BN245" s="464"/>
      <c r="BO245" s="464"/>
      <c r="BP245" s="127"/>
      <c r="BQ245" s="1496">
        <f t="shared" si="64"/>
        <v>0</v>
      </c>
      <c r="BR245" s="1496">
        <f t="shared" si="65"/>
        <v>0</v>
      </c>
      <c r="BS245" s="280"/>
      <c r="BT245" s="281"/>
      <c r="BU245" s="281"/>
      <c r="BV245" s="446"/>
      <c r="BW245" s="1497">
        <f t="shared" si="66"/>
        <v>0</v>
      </c>
      <c r="BX245" s="1497">
        <f t="shared" si="67"/>
        <v>0</v>
      </c>
      <c r="BY245" s="1497">
        <f t="shared" si="68"/>
        <v>0</v>
      </c>
      <c r="BZ245" s="1497">
        <f t="shared" si="69"/>
        <v>0</v>
      </c>
      <c r="CA245" s="1497">
        <f t="shared" si="70"/>
        <v>0</v>
      </c>
      <c r="CB245" s="1497">
        <f t="shared" si="71"/>
        <v>0</v>
      </c>
      <c r="CD245" s="1450" t="str">
        <f t="shared" si="58"/>
        <v/>
      </c>
      <c r="CF245" s="1247"/>
      <c r="CG245" s="1247"/>
      <c r="CH245" s="1247"/>
      <c r="CI245" s="1247"/>
      <c r="CJ245" s="1247"/>
      <c r="CK245" s="1247"/>
      <c r="CL245" s="1247"/>
      <c r="CM245" s="1247"/>
      <c r="CN245" s="1247"/>
      <c r="CO245" s="1247"/>
      <c r="CP245" s="1247"/>
      <c r="CQ245" s="1247"/>
      <c r="CR245" s="1247"/>
      <c r="CS245" s="1247"/>
      <c r="CT245" s="1247"/>
      <c r="CU245" s="1247"/>
      <c r="CV245" s="1247"/>
      <c r="CW245" s="1247"/>
      <c r="CX245" s="1247"/>
      <c r="CY245" s="1247"/>
      <c r="CZ245" s="1247"/>
      <c r="DA245" s="1247"/>
      <c r="DB245" s="1247"/>
      <c r="DC245" s="1247"/>
      <c r="DD245" s="1247"/>
      <c r="DE245" s="1247"/>
      <c r="DF245" s="1247"/>
      <c r="DG245" s="1247"/>
      <c r="DH245" s="1247"/>
      <c r="DI245" s="1247"/>
      <c r="DJ245" s="1247"/>
      <c r="DK245" s="1247"/>
      <c r="DL245" s="1247"/>
      <c r="DM245" s="1247"/>
      <c r="DN245" s="1247"/>
      <c r="DO245" s="1247"/>
      <c r="DP245" s="1247"/>
      <c r="DQ245" s="1247"/>
      <c r="DR245" s="1247"/>
      <c r="DS245" s="1247"/>
      <c r="DT245" s="1247"/>
      <c r="DU245" s="1247"/>
      <c r="DV245" s="1247"/>
      <c r="DW245" s="1247"/>
      <c r="DX245" s="1247"/>
      <c r="DY245" s="1247"/>
      <c r="DZ245" s="1247"/>
      <c r="EA245" s="1247"/>
      <c r="EB245" s="1247"/>
      <c r="EC245" s="1247"/>
      <c r="ED245" s="1247"/>
      <c r="EE245" s="1247"/>
      <c r="EF245" s="1247"/>
      <c r="EG245" s="1247"/>
      <c r="EH245" s="1247"/>
      <c r="EI245" s="1247"/>
      <c r="EJ245" s="1247"/>
      <c r="EK245" s="1247"/>
      <c r="EL245" s="1247"/>
      <c r="EM245" s="1247"/>
      <c r="EN245" s="1247"/>
      <c r="EO245" s="1247"/>
      <c r="EP245" s="1247"/>
      <c r="EQ245" s="1247"/>
      <c r="ER245" s="1247"/>
      <c r="ES245" s="1247"/>
      <c r="ET245" s="1247"/>
      <c r="EU245" s="1247"/>
      <c r="EV245" s="1247"/>
      <c r="EW245" s="1247"/>
      <c r="EX245" s="1247"/>
      <c r="EY245" s="1247"/>
      <c r="EZ245" s="1247"/>
      <c r="FA245" s="1247"/>
      <c r="FB245" s="1247"/>
      <c r="FC245" s="1247"/>
      <c r="FD245" s="1247"/>
      <c r="FE245" s="1247"/>
      <c r="FF245" s="1247"/>
      <c r="FG245" s="1247"/>
      <c r="FJ245" s="1452">
        <f t="shared" si="59"/>
        <v>0</v>
      </c>
      <c r="FK245" s="1452">
        <f t="shared" si="60"/>
        <v>0</v>
      </c>
    </row>
    <row r="246" spans="1:167" x14ac:dyDescent="0.2">
      <c r="A246" s="436"/>
      <c r="B246" s="437"/>
      <c r="C246" s="439"/>
      <c r="D246" s="439"/>
      <c r="E246" s="437"/>
      <c r="F246" s="440"/>
      <c r="G246" s="440"/>
      <c r="H246" s="440"/>
      <c r="I246" s="440"/>
      <c r="J246" s="440"/>
      <c r="K246" s="440"/>
      <c r="L246" s="440"/>
      <c r="M246" s="440"/>
      <c r="N246" s="441"/>
      <c r="O246" s="441"/>
      <c r="P246" s="440"/>
      <c r="Q246" s="442"/>
      <c r="R246" s="443"/>
      <c r="S246" s="444"/>
      <c r="T246" s="886"/>
      <c r="U246" s="445"/>
      <c r="V246" s="445"/>
      <c r="W246" s="445"/>
      <c r="X246" s="165"/>
      <c r="Y246" s="445"/>
      <c r="Z246" s="1136"/>
      <c r="AA246" s="445"/>
      <c r="AB246" s="1131"/>
      <c r="AC246" s="165"/>
      <c r="AD246" s="1130"/>
      <c r="AE246" s="165"/>
      <c r="AF246" s="1131"/>
      <c r="AG246" s="445"/>
      <c r="AH246" s="1136"/>
      <c r="AI246" s="445"/>
      <c r="AJ246" s="1136"/>
      <c r="AK246" s="445"/>
      <c r="AL246" s="165"/>
      <c r="AM246" s="165"/>
      <c r="AN246" s="165"/>
      <c r="AO246" s="165"/>
      <c r="AP246" s="445"/>
      <c r="AQ246" s="165"/>
      <c r="AR246" s="165"/>
      <c r="AS246" s="445"/>
      <c r="AT246" s="165"/>
      <c r="AU246" s="1088"/>
      <c r="AV246" s="127"/>
      <c r="AW246" s="1134"/>
      <c r="AX246" s="1091"/>
      <c r="AY246" s="1131"/>
      <c r="AZ246" s="445"/>
      <c r="BA246" s="1131"/>
      <c r="BB246" s="445"/>
      <c r="BC246" s="445"/>
      <c r="BD246" s="445"/>
      <c r="BE246" s="445"/>
      <c r="BF246" s="445"/>
      <c r="BG246" s="445"/>
      <c r="BH246" s="437"/>
      <c r="BI246" s="445"/>
      <c r="BJ246" s="1084"/>
      <c r="BK246" s="483">
        <f t="shared" si="61"/>
        <v>0</v>
      </c>
      <c r="BL246" s="484">
        <f t="shared" si="62"/>
        <v>0</v>
      </c>
      <c r="BM246" s="485">
        <f t="shared" si="63"/>
        <v>0</v>
      </c>
      <c r="BN246" s="464"/>
      <c r="BO246" s="464"/>
      <c r="BP246" s="127"/>
      <c r="BQ246" s="1496">
        <f t="shared" si="64"/>
        <v>0</v>
      </c>
      <c r="BR246" s="1496">
        <f t="shared" si="65"/>
        <v>0</v>
      </c>
      <c r="BS246" s="280"/>
      <c r="BT246" s="281"/>
      <c r="BU246" s="281"/>
      <c r="BV246" s="446"/>
      <c r="BW246" s="1497">
        <f t="shared" si="66"/>
        <v>0</v>
      </c>
      <c r="BX246" s="1497">
        <f t="shared" si="67"/>
        <v>0</v>
      </c>
      <c r="BY246" s="1497">
        <f t="shared" si="68"/>
        <v>0</v>
      </c>
      <c r="BZ246" s="1497">
        <f t="shared" si="69"/>
        <v>0</v>
      </c>
      <c r="CA246" s="1497">
        <f t="shared" si="70"/>
        <v>0</v>
      </c>
      <c r="CB246" s="1497">
        <f t="shared" si="71"/>
        <v>0</v>
      </c>
      <c r="CD246" s="1450" t="str">
        <f t="shared" si="58"/>
        <v/>
      </c>
      <c r="CF246" s="1247"/>
      <c r="CG246" s="1247"/>
      <c r="CH246" s="1247"/>
      <c r="CI246" s="1247"/>
      <c r="CJ246" s="1247"/>
      <c r="CK246" s="1247"/>
      <c r="CL246" s="1247"/>
      <c r="CM246" s="1247"/>
      <c r="CN246" s="1247"/>
      <c r="CO246" s="1247"/>
      <c r="CP246" s="1247"/>
      <c r="CQ246" s="1247"/>
      <c r="CR246" s="1247"/>
      <c r="CS246" s="1247"/>
      <c r="CT246" s="1247"/>
      <c r="CU246" s="1247"/>
      <c r="CV246" s="1247"/>
      <c r="CW246" s="1247"/>
      <c r="CX246" s="1247"/>
      <c r="CY246" s="1247"/>
      <c r="CZ246" s="1247"/>
      <c r="DA246" s="1247"/>
      <c r="DB246" s="1247"/>
      <c r="DC246" s="1247"/>
      <c r="DD246" s="1247"/>
      <c r="DE246" s="1247"/>
      <c r="DF246" s="1247"/>
      <c r="DG246" s="1247"/>
      <c r="DH246" s="1247"/>
      <c r="DI246" s="1247"/>
      <c r="DJ246" s="1247"/>
      <c r="DK246" s="1247"/>
      <c r="DL246" s="1247"/>
      <c r="DM246" s="1247"/>
      <c r="DN246" s="1247"/>
      <c r="DO246" s="1247"/>
      <c r="DP246" s="1247"/>
      <c r="DQ246" s="1247"/>
      <c r="DR246" s="1247"/>
      <c r="DS246" s="1247"/>
      <c r="DT246" s="1247"/>
      <c r="DU246" s="1247"/>
      <c r="DV246" s="1247"/>
      <c r="DW246" s="1247"/>
      <c r="DX246" s="1247"/>
      <c r="DY246" s="1247"/>
      <c r="DZ246" s="1247"/>
      <c r="EA246" s="1247"/>
      <c r="EB246" s="1247"/>
      <c r="EC246" s="1247"/>
      <c r="ED246" s="1247"/>
      <c r="EE246" s="1247"/>
      <c r="EF246" s="1247"/>
      <c r="EG246" s="1247"/>
      <c r="EH246" s="1247"/>
      <c r="EI246" s="1247"/>
      <c r="EJ246" s="1247"/>
      <c r="EK246" s="1247"/>
      <c r="EL246" s="1247"/>
      <c r="EM246" s="1247"/>
      <c r="EN246" s="1247"/>
      <c r="EO246" s="1247"/>
      <c r="EP246" s="1247"/>
      <c r="EQ246" s="1247"/>
      <c r="ER246" s="1247"/>
      <c r="ES246" s="1247"/>
      <c r="ET246" s="1247"/>
      <c r="EU246" s="1247"/>
      <c r="EV246" s="1247"/>
      <c r="EW246" s="1247"/>
      <c r="EX246" s="1247"/>
      <c r="EY246" s="1247"/>
      <c r="EZ246" s="1247"/>
      <c r="FA246" s="1247"/>
      <c r="FB246" s="1247"/>
      <c r="FC246" s="1247"/>
      <c r="FD246" s="1247"/>
      <c r="FE246" s="1247"/>
      <c r="FF246" s="1247"/>
      <c r="FG246" s="1247"/>
      <c r="FJ246" s="1452">
        <f t="shared" si="59"/>
        <v>0</v>
      </c>
      <c r="FK246" s="1452">
        <f t="shared" si="60"/>
        <v>0</v>
      </c>
    </row>
    <row r="247" spans="1:167" x14ac:dyDescent="0.2">
      <c r="A247" s="436"/>
      <c r="B247" s="437"/>
      <c r="C247" s="439"/>
      <c r="D247" s="439"/>
      <c r="E247" s="437"/>
      <c r="F247" s="440"/>
      <c r="G247" s="440"/>
      <c r="H247" s="440"/>
      <c r="I247" s="440"/>
      <c r="J247" s="440"/>
      <c r="K247" s="440"/>
      <c r="L247" s="440"/>
      <c r="M247" s="440"/>
      <c r="N247" s="441"/>
      <c r="O247" s="441"/>
      <c r="P247" s="440"/>
      <c r="Q247" s="442"/>
      <c r="R247" s="443"/>
      <c r="S247" s="444"/>
      <c r="T247" s="886"/>
      <c r="U247" s="445"/>
      <c r="V247" s="445"/>
      <c r="W247" s="445"/>
      <c r="X247" s="165"/>
      <c r="Y247" s="445"/>
      <c r="Z247" s="1136"/>
      <c r="AA247" s="445"/>
      <c r="AB247" s="1131"/>
      <c r="AC247" s="165"/>
      <c r="AD247" s="1130"/>
      <c r="AE247" s="165"/>
      <c r="AF247" s="1131"/>
      <c r="AG247" s="445"/>
      <c r="AH247" s="1136"/>
      <c r="AI247" s="445"/>
      <c r="AJ247" s="1136"/>
      <c r="AK247" s="445"/>
      <c r="AL247" s="165"/>
      <c r="AM247" s="165"/>
      <c r="AN247" s="165"/>
      <c r="AO247" s="165"/>
      <c r="AP247" s="445"/>
      <c r="AQ247" s="165"/>
      <c r="AR247" s="165"/>
      <c r="AS247" s="445"/>
      <c r="AT247" s="165"/>
      <c r="AU247" s="1088"/>
      <c r="AV247" s="127"/>
      <c r="AW247" s="1134"/>
      <c r="AX247" s="1091"/>
      <c r="AY247" s="1131"/>
      <c r="AZ247" s="445"/>
      <c r="BA247" s="1131"/>
      <c r="BB247" s="445"/>
      <c r="BC247" s="445"/>
      <c r="BD247" s="445"/>
      <c r="BE247" s="445"/>
      <c r="BF247" s="445"/>
      <c r="BG247" s="445"/>
      <c r="BH247" s="437"/>
      <c r="BI247" s="445"/>
      <c r="BJ247" s="1084"/>
      <c r="BK247" s="483">
        <f t="shared" si="61"/>
        <v>0</v>
      </c>
      <c r="BL247" s="484">
        <f t="shared" si="62"/>
        <v>0</v>
      </c>
      <c r="BM247" s="485">
        <f t="shared" si="63"/>
        <v>0</v>
      </c>
      <c r="BN247" s="464"/>
      <c r="BO247" s="464"/>
      <c r="BP247" s="127"/>
      <c r="BQ247" s="1496">
        <f t="shared" si="64"/>
        <v>0</v>
      </c>
      <c r="BR247" s="1496">
        <f t="shared" si="65"/>
        <v>0</v>
      </c>
      <c r="BS247" s="280"/>
      <c r="BT247" s="281"/>
      <c r="BU247" s="281"/>
      <c r="BV247" s="446"/>
      <c r="BW247" s="1497">
        <f t="shared" si="66"/>
        <v>0</v>
      </c>
      <c r="BX247" s="1497">
        <f t="shared" si="67"/>
        <v>0</v>
      </c>
      <c r="BY247" s="1497">
        <f t="shared" si="68"/>
        <v>0</v>
      </c>
      <c r="BZ247" s="1497">
        <f t="shared" si="69"/>
        <v>0</v>
      </c>
      <c r="CA247" s="1497">
        <f t="shared" si="70"/>
        <v>0</v>
      </c>
      <c r="CB247" s="1497">
        <f t="shared" si="71"/>
        <v>0</v>
      </c>
      <c r="CD247" s="1450" t="str">
        <f t="shared" si="58"/>
        <v/>
      </c>
      <c r="CF247" s="1247"/>
      <c r="CG247" s="1247"/>
      <c r="CH247" s="1247"/>
      <c r="CI247" s="1247"/>
      <c r="CJ247" s="1247"/>
      <c r="CK247" s="1247"/>
      <c r="CL247" s="1247"/>
      <c r="CM247" s="1247"/>
      <c r="CN247" s="1247"/>
      <c r="CO247" s="1247"/>
      <c r="CP247" s="1247"/>
      <c r="CQ247" s="1247"/>
      <c r="CR247" s="1247"/>
      <c r="CS247" s="1247"/>
      <c r="CT247" s="1247"/>
      <c r="CU247" s="1247"/>
      <c r="CV247" s="1247"/>
      <c r="CW247" s="1247"/>
      <c r="CX247" s="1247"/>
      <c r="CY247" s="1247"/>
      <c r="CZ247" s="1247"/>
      <c r="DA247" s="1247"/>
      <c r="DB247" s="1247"/>
      <c r="DC247" s="1247"/>
      <c r="DD247" s="1247"/>
      <c r="DE247" s="1247"/>
      <c r="DF247" s="1247"/>
      <c r="DG247" s="1247"/>
      <c r="DH247" s="1247"/>
      <c r="DI247" s="1247"/>
      <c r="DJ247" s="1247"/>
      <c r="DK247" s="1247"/>
      <c r="DL247" s="1247"/>
      <c r="DM247" s="1247"/>
      <c r="DN247" s="1247"/>
      <c r="DO247" s="1247"/>
      <c r="DP247" s="1247"/>
      <c r="DQ247" s="1247"/>
      <c r="DR247" s="1247"/>
      <c r="DS247" s="1247"/>
      <c r="DT247" s="1247"/>
      <c r="DU247" s="1247"/>
      <c r="DV247" s="1247"/>
      <c r="DW247" s="1247"/>
      <c r="DX247" s="1247"/>
      <c r="DY247" s="1247"/>
      <c r="DZ247" s="1247"/>
      <c r="EA247" s="1247"/>
      <c r="EB247" s="1247"/>
      <c r="EC247" s="1247"/>
      <c r="ED247" s="1247"/>
      <c r="EE247" s="1247"/>
      <c r="EF247" s="1247"/>
      <c r="EG247" s="1247"/>
      <c r="EH247" s="1247"/>
      <c r="EI247" s="1247"/>
      <c r="EJ247" s="1247"/>
      <c r="EK247" s="1247"/>
      <c r="EL247" s="1247"/>
      <c r="EM247" s="1247"/>
      <c r="EN247" s="1247"/>
      <c r="EO247" s="1247"/>
      <c r="EP247" s="1247"/>
      <c r="EQ247" s="1247"/>
      <c r="ER247" s="1247"/>
      <c r="ES247" s="1247"/>
      <c r="ET247" s="1247"/>
      <c r="EU247" s="1247"/>
      <c r="EV247" s="1247"/>
      <c r="EW247" s="1247"/>
      <c r="EX247" s="1247"/>
      <c r="EY247" s="1247"/>
      <c r="EZ247" s="1247"/>
      <c r="FA247" s="1247"/>
      <c r="FB247" s="1247"/>
      <c r="FC247" s="1247"/>
      <c r="FD247" s="1247"/>
      <c r="FE247" s="1247"/>
      <c r="FF247" s="1247"/>
      <c r="FG247" s="1247"/>
      <c r="FJ247" s="1452">
        <f t="shared" si="59"/>
        <v>0</v>
      </c>
      <c r="FK247" s="1452">
        <f t="shared" si="60"/>
        <v>0</v>
      </c>
    </row>
    <row r="248" spans="1:167" x14ac:dyDescent="0.2">
      <c r="A248" s="436"/>
      <c r="B248" s="437"/>
      <c r="C248" s="439"/>
      <c r="D248" s="439"/>
      <c r="E248" s="437"/>
      <c r="F248" s="440"/>
      <c r="G248" s="440"/>
      <c r="H248" s="440"/>
      <c r="I248" s="440"/>
      <c r="J248" s="440"/>
      <c r="K248" s="440"/>
      <c r="L248" s="440"/>
      <c r="M248" s="440"/>
      <c r="N248" s="441"/>
      <c r="O248" s="441"/>
      <c r="P248" s="440"/>
      <c r="Q248" s="442"/>
      <c r="R248" s="443"/>
      <c r="S248" s="444"/>
      <c r="T248" s="886"/>
      <c r="U248" s="445"/>
      <c r="V248" s="445"/>
      <c r="W248" s="445"/>
      <c r="X248" s="165"/>
      <c r="Y248" s="445"/>
      <c r="Z248" s="1136"/>
      <c r="AA248" s="445"/>
      <c r="AB248" s="1131"/>
      <c r="AC248" s="165"/>
      <c r="AD248" s="1130"/>
      <c r="AE248" s="165"/>
      <c r="AF248" s="1131"/>
      <c r="AG248" s="445"/>
      <c r="AH248" s="1136"/>
      <c r="AI248" s="445"/>
      <c r="AJ248" s="1136"/>
      <c r="AK248" s="445"/>
      <c r="AL248" s="165"/>
      <c r="AM248" s="165"/>
      <c r="AN248" s="165"/>
      <c r="AO248" s="165"/>
      <c r="AP248" s="445"/>
      <c r="AQ248" s="165"/>
      <c r="AR248" s="165"/>
      <c r="AS248" s="445"/>
      <c r="AT248" s="165"/>
      <c r="AU248" s="1088"/>
      <c r="AV248" s="127"/>
      <c r="AW248" s="1134"/>
      <c r="AX248" s="1091"/>
      <c r="AY248" s="1131"/>
      <c r="AZ248" s="445"/>
      <c r="BA248" s="1131"/>
      <c r="BB248" s="445"/>
      <c r="BC248" s="445"/>
      <c r="BD248" s="445"/>
      <c r="BE248" s="445"/>
      <c r="BF248" s="445"/>
      <c r="BG248" s="445"/>
      <c r="BH248" s="437"/>
      <c r="BI248" s="445"/>
      <c r="BJ248" s="1084"/>
      <c r="BK248" s="483">
        <f t="shared" si="61"/>
        <v>0</v>
      </c>
      <c r="BL248" s="484">
        <f t="shared" si="62"/>
        <v>0</v>
      </c>
      <c r="BM248" s="485">
        <f t="shared" si="63"/>
        <v>0</v>
      </c>
      <c r="BN248" s="464"/>
      <c r="BO248" s="464"/>
      <c r="BP248" s="127"/>
      <c r="BQ248" s="1496">
        <f t="shared" si="64"/>
        <v>0</v>
      </c>
      <c r="BR248" s="1496">
        <f t="shared" si="65"/>
        <v>0</v>
      </c>
      <c r="BS248" s="280"/>
      <c r="BT248" s="281"/>
      <c r="BU248" s="281"/>
      <c r="BV248" s="446"/>
      <c r="BW248" s="1497">
        <f t="shared" si="66"/>
        <v>0</v>
      </c>
      <c r="BX248" s="1497">
        <f t="shared" si="67"/>
        <v>0</v>
      </c>
      <c r="BY248" s="1497">
        <f t="shared" si="68"/>
        <v>0</v>
      </c>
      <c r="BZ248" s="1497">
        <f t="shared" si="69"/>
        <v>0</v>
      </c>
      <c r="CA248" s="1497">
        <f t="shared" si="70"/>
        <v>0</v>
      </c>
      <c r="CB248" s="1497">
        <f t="shared" si="71"/>
        <v>0</v>
      </c>
      <c r="CD248" s="1450" t="str">
        <f t="shared" si="58"/>
        <v/>
      </c>
      <c r="CF248" s="1247"/>
      <c r="CG248" s="1247"/>
      <c r="CH248" s="1247"/>
      <c r="CI248" s="1247"/>
      <c r="CJ248" s="1247"/>
      <c r="CK248" s="1247"/>
      <c r="CL248" s="1247"/>
      <c r="CM248" s="1247"/>
      <c r="CN248" s="1247"/>
      <c r="CO248" s="1247"/>
      <c r="CP248" s="1247"/>
      <c r="CQ248" s="1247"/>
      <c r="CR248" s="1247"/>
      <c r="CS248" s="1247"/>
      <c r="CT248" s="1247"/>
      <c r="CU248" s="1247"/>
      <c r="CV248" s="1247"/>
      <c r="CW248" s="1247"/>
      <c r="CX248" s="1247"/>
      <c r="CY248" s="1247"/>
      <c r="CZ248" s="1247"/>
      <c r="DA248" s="1247"/>
      <c r="DB248" s="1247"/>
      <c r="DC248" s="1247"/>
      <c r="DD248" s="1247"/>
      <c r="DE248" s="1247"/>
      <c r="DF248" s="1247"/>
      <c r="DG248" s="1247"/>
      <c r="DH248" s="1247"/>
      <c r="DI248" s="1247"/>
      <c r="DJ248" s="1247"/>
      <c r="DK248" s="1247"/>
      <c r="DL248" s="1247"/>
      <c r="DM248" s="1247"/>
      <c r="DN248" s="1247"/>
      <c r="DO248" s="1247"/>
      <c r="DP248" s="1247"/>
      <c r="DQ248" s="1247"/>
      <c r="DR248" s="1247"/>
      <c r="DS248" s="1247"/>
      <c r="DT248" s="1247"/>
      <c r="DU248" s="1247"/>
      <c r="DV248" s="1247"/>
      <c r="DW248" s="1247"/>
      <c r="DX248" s="1247"/>
      <c r="DY248" s="1247"/>
      <c r="DZ248" s="1247"/>
      <c r="EA248" s="1247"/>
      <c r="EB248" s="1247"/>
      <c r="EC248" s="1247"/>
      <c r="ED248" s="1247"/>
      <c r="EE248" s="1247"/>
      <c r="EF248" s="1247"/>
      <c r="EG248" s="1247"/>
      <c r="EH248" s="1247"/>
      <c r="EI248" s="1247"/>
      <c r="EJ248" s="1247"/>
      <c r="EK248" s="1247"/>
      <c r="EL248" s="1247"/>
      <c r="EM248" s="1247"/>
      <c r="EN248" s="1247"/>
      <c r="EO248" s="1247"/>
      <c r="EP248" s="1247"/>
      <c r="EQ248" s="1247"/>
      <c r="ER248" s="1247"/>
      <c r="ES248" s="1247"/>
      <c r="ET248" s="1247"/>
      <c r="EU248" s="1247"/>
      <c r="EV248" s="1247"/>
      <c r="EW248" s="1247"/>
      <c r="EX248" s="1247"/>
      <c r="EY248" s="1247"/>
      <c r="EZ248" s="1247"/>
      <c r="FA248" s="1247"/>
      <c r="FB248" s="1247"/>
      <c r="FC248" s="1247"/>
      <c r="FD248" s="1247"/>
      <c r="FE248" s="1247"/>
      <c r="FF248" s="1247"/>
      <c r="FG248" s="1247"/>
      <c r="FJ248" s="1452">
        <f t="shared" si="59"/>
        <v>0</v>
      </c>
      <c r="FK248" s="1452">
        <f t="shared" si="60"/>
        <v>0</v>
      </c>
    </row>
    <row r="249" spans="1:167" x14ac:dyDescent="0.2">
      <c r="A249" s="436"/>
      <c r="B249" s="437"/>
      <c r="C249" s="439"/>
      <c r="D249" s="439"/>
      <c r="E249" s="437"/>
      <c r="F249" s="440"/>
      <c r="G249" s="440"/>
      <c r="H249" s="440"/>
      <c r="I249" s="440"/>
      <c r="J249" s="440"/>
      <c r="K249" s="440"/>
      <c r="L249" s="440"/>
      <c r="M249" s="440"/>
      <c r="N249" s="441"/>
      <c r="O249" s="441"/>
      <c r="P249" s="440"/>
      <c r="Q249" s="442"/>
      <c r="R249" s="443"/>
      <c r="S249" s="444"/>
      <c r="T249" s="886"/>
      <c r="U249" s="445"/>
      <c r="V249" s="445"/>
      <c r="W249" s="445"/>
      <c r="X249" s="165"/>
      <c r="Y249" s="445"/>
      <c r="Z249" s="1136"/>
      <c r="AA249" s="445"/>
      <c r="AB249" s="1131"/>
      <c r="AC249" s="165"/>
      <c r="AD249" s="1130"/>
      <c r="AE249" s="165"/>
      <c r="AF249" s="1131"/>
      <c r="AG249" s="445"/>
      <c r="AH249" s="1136"/>
      <c r="AI249" s="445"/>
      <c r="AJ249" s="1136"/>
      <c r="AK249" s="445"/>
      <c r="AL249" s="165"/>
      <c r="AM249" s="165"/>
      <c r="AN249" s="165"/>
      <c r="AO249" s="165"/>
      <c r="AP249" s="445"/>
      <c r="AQ249" s="165"/>
      <c r="AR249" s="165"/>
      <c r="AS249" s="445"/>
      <c r="AT249" s="165"/>
      <c r="AU249" s="1088"/>
      <c r="AV249" s="127"/>
      <c r="AW249" s="1134"/>
      <c r="AX249" s="1091"/>
      <c r="AY249" s="1131"/>
      <c r="AZ249" s="445"/>
      <c r="BA249" s="1131"/>
      <c r="BB249" s="445"/>
      <c r="BC249" s="445"/>
      <c r="BD249" s="445"/>
      <c r="BE249" s="445"/>
      <c r="BF249" s="445"/>
      <c r="BG249" s="445"/>
      <c r="BH249" s="437"/>
      <c r="BI249" s="445"/>
      <c r="BJ249" s="1084"/>
      <c r="BK249" s="483">
        <f t="shared" si="61"/>
        <v>0</v>
      </c>
      <c r="BL249" s="484">
        <f t="shared" si="62"/>
        <v>0</v>
      </c>
      <c r="BM249" s="485">
        <f t="shared" si="63"/>
        <v>0</v>
      </c>
      <c r="BN249" s="464"/>
      <c r="BO249" s="464"/>
      <c r="BP249" s="127"/>
      <c r="BQ249" s="1496">
        <f t="shared" si="64"/>
        <v>0</v>
      </c>
      <c r="BR249" s="1496">
        <f t="shared" si="65"/>
        <v>0</v>
      </c>
      <c r="BS249" s="280"/>
      <c r="BT249" s="281"/>
      <c r="BU249" s="281"/>
      <c r="BV249" s="446"/>
      <c r="BW249" s="1497">
        <f t="shared" si="66"/>
        <v>0</v>
      </c>
      <c r="BX249" s="1497">
        <f t="shared" si="67"/>
        <v>0</v>
      </c>
      <c r="BY249" s="1497">
        <f t="shared" si="68"/>
        <v>0</v>
      </c>
      <c r="BZ249" s="1497">
        <f t="shared" si="69"/>
        <v>0</v>
      </c>
      <c r="CA249" s="1497">
        <f t="shared" si="70"/>
        <v>0</v>
      </c>
      <c r="CB249" s="1497">
        <f t="shared" si="71"/>
        <v>0</v>
      </c>
      <c r="CD249" s="1450" t="str">
        <f t="shared" si="58"/>
        <v/>
      </c>
      <c r="CF249" s="1247"/>
      <c r="CG249" s="1247"/>
      <c r="CH249" s="1247"/>
      <c r="CI249" s="1247"/>
      <c r="CJ249" s="1247"/>
      <c r="CK249" s="1247"/>
      <c r="CL249" s="1247"/>
      <c r="CM249" s="1247"/>
      <c r="CN249" s="1247"/>
      <c r="CO249" s="1247"/>
      <c r="CP249" s="1247"/>
      <c r="CQ249" s="1247"/>
      <c r="CR249" s="1247"/>
      <c r="CS249" s="1247"/>
      <c r="CT249" s="1247"/>
      <c r="CU249" s="1247"/>
      <c r="CV249" s="1247"/>
      <c r="CW249" s="1247"/>
      <c r="CX249" s="1247"/>
      <c r="CY249" s="1247"/>
      <c r="CZ249" s="1247"/>
      <c r="DA249" s="1247"/>
      <c r="DB249" s="1247"/>
      <c r="DC249" s="1247"/>
      <c r="DD249" s="1247"/>
      <c r="DE249" s="1247"/>
      <c r="DF249" s="1247"/>
      <c r="DG249" s="1247"/>
      <c r="DH249" s="1247"/>
      <c r="DI249" s="1247"/>
      <c r="DJ249" s="1247"/>
      <c r="DK249" s="1247"/>
      <c r="DL249" s="1247"/>
      <c r="DM249" s="1247"/>
      <c r="DN249" s="1247"/>
      <c r="DO249" s="1247"/>
      <c r="DP249" s="1247"/>
      <c r="DQ249" s="1247"/>
      <c r="DR249" s="1247"/>
      <c r="DS249" s="1247"/>
      <c r="DT249" s="1247"/>
      <c r="DU249" s="1247"/>
      <c r="DV249" s="1247"/>
      <c r="DW249" s="1247"/>
      <c r="DX249" s="1247"/>
      <c r="DY249" s="1247"/>
      <c r="DZ249" s="1247"/>
      <c r="EA249" s="1247"/>
      <c r="EB249" s="1247"/>
      <c r="EC249" s="1247"/>
      <c r="ED249" s="1247"/>
      <c r="EE249" s="1247"/>
      <c r="EF249" s="1247"/>
      <c r="EG249" s="1247"/>
      <c r="EH249" s="1247"/>
      <c r="EI249" s="1247"/>
      <c r="EJ249" s="1247"/>
      <c r="EK249" s="1247"/>
      <c r="EL249" s="1247"/>
      <c r="EM249" s="1247"/>
      <c r="EN249" s="1247"/>
      <c r="EO249" s="1247"/>
      <c r="EP249" s="1247"/>
      <c r="EQ249" s="1247"/>
      <c r="ER249" s="1247"/>
      <c r="ES249" s="1247"/>
      <c r="ET249" s="1247"/>
      <c r="EU249" s="1247"/>
      <c r="EV249" s="1247"/>
      <c r="EW249" s="1247"/>
      <c r="EX249" s="1247"/>
      <c r="EY249" s="1247"/>
      <c r="EZ249" s="1247"/>
      <c r="FA249" s="1247"/>
      <c r="FB249" s="1247"/>
      <c r="FC249" s="1247"/>
      <c r="FD249" s="1247"/>
      <c r="FE249" s="1247"/>
      <c r="FF249" s="1247"/>
      <c r="FG249" s="1247"/>
      <c r="FJ249" s="1452">
        <f t="shared" si="59"/>
        <v>0</v>
      </c>
      <c r="FK249" s="1452">
        <f t="shared" si="60"/>
        <v>0</v>
      </c>
    </row>
    <row r="250" spans="1:167" x14ac:dyDescent="0.2">
      <c r="A250" s="436"/>
      <c r="B250" s="437"/>
      <c r="C250" s="439"/>
      <c r="D250" s="439"/>
      <c r="E250" s="437"/>
      <c r="F250" s="440"/>
      <c r="G250" s="440"/>
      <c r="H250" s="440"/>
      <c r="I250" s="440"/>
      <c r="J250" s="440"/>
      <c r="K250" s="440"/>
      <c r="L250" s="440"/>
      <c r="M250" s="440"/>
      <c r="N250" s="441"/>
      <c r="O250" s="441"/>
      <c r="P250" s="440"/>
      <c r="Q250" s="442"/>
      <c r="R250" s="443"/>
      <c r="S250" s="444"/>
      <c r="T250" s="886"/>
      <c r="U250" s="445"/>
      <c r="V250" s="445"/>
      <c r="W250" s="445"/>
      <c r="X250" s="165"/>
      <c r="Y250" s="445"/>
      <c r="Z250" s="1136"/>
      <c r="AA250" s="445"/>
      <c r="AB250" s="1131"/>
      <c r="AC250" s="165"/>
      <c r="AD250" s="1130"/>
      <c r="AE250" s="165"/>
      <c r="AF250" s="1131"/>
      <c r="AG250" s="445"/>
      <c r="AH250" s="1136"/>
      <c r="AI250" s="445"/>
      <c r="AJ250" s="1136"/>
      <c r="AK250" s="445"/>
      <c r="AL250" s="165"/>
      <c r="AM250" s="165"/>
      <c r="AN250" s="165"/>
      <c r="AO250" s="165"/>
      <c r="AP250" s="445"/>
      <c r="AQ250" s="165"/>
      <c r="AR250" s="165"/>
      <c r="AS250" s="445"/>
      <c r="AT250" s="165"/>
      <c r="AU250" s="1088"/>
      <c r="AV250" s="127"/>
      <c r="AW250" s="1134"/>
      <c r="AX250" s="1091"/>
      <c r="AY250" s="1131"/>
      <c r="AZ250" s="445"/>
      <c r="BA250" s="1131"/>
      <c r="BB250" s="445"/>
      <c r="BC250" s="445"/>
      <c r="BD250" s="445"/>
      <c r="BE250" s="445"/>
      <c r="BF250" s="445"/>
      <c r="BG250" s="445"/>
      <c r="BH250" s="437"/>
      <c r="BI250" s="445"/>
      <c r="BJ250" s="1084"/>
      <c r="BK250" s="483">
        <f t="shared" si="61"/>
        <v>0</v>
      </c>
      <c r="BL250" s="484">
        <f t="shared" si="62"/>
        <v>0</v>
      </c>
      <c r="BM250" s="485">
        <f t="shared" si="63"/>
        <v>0</v>
      </c>
      <c r="BN250" s="464"/>
      <c r="BO250" s="464"/>
      <c r="BP250" s="127"/>
      <c r="BQ250" s="1496">
        <f t="shared" si="64"/>
        <v>0</v>
      </c>
      <c r="BR250" s="1496">
        <f t="shared" si="65"/>
        <v>0</v>
      </c>
      <c r="BS250" s="280"/>
      <c r="BT250" s="281"/>
      <c r="BU250" s="281"/>
      <c r="BV250" s="446"/>
      <c r="BW250" s="1497">
        <f t="shared" si="66"/>
        <v>0</v>
      </c>
      <c r="BX250" s="1497">
        <f t="shared" si="67"/>
        <v>0</v>
      </c>
      <c r="BY250" s="1497">
        <f t="shared" si="68"/>
        <v>0</v>
      </c>
      <c r="BZ250" s="1497">
        <f t="shared" si="69"/>
        <v>0</v>
      </c>
      <c r="CA250" s="1497">
        <f t="shared" si="70"/>
        <v>0</v>
      </c>
      <c r="CB250" s="1497">
        <f t="shared" si="71"/>
        <v>0</v>
      </c>
      <c r="CD250" s="1450" t="str">
        <f t="shared" si="58"/>
        <v/>
      </c>
      <c r="CF250" s="1247"/>
      <c r="CG250" s="1247"/>
      <c r="CH250" s="1247"/>
      <c r="CI250" s="1247"/>
      <c r="CJ250" s="1247"/>
      <c r="CK250" s="1247"/>
      <c r="CL250" s="1247"/>
      <c r="CM250" s="1247"/>
      <c r="CN250" s="1247"/>
      <c r="CO250" s="1247"/>
      <c r="CP250" s="1247"/>
      <c r="CQ250" s="1247"/>
      <c r="CR250" s="1247"/>
      <c r="CS250" s="1247"/>
      <c r="CT250" s="1247"/>
      <c r="CU250" s="1247"/>
      <c r="CV250" s="1247"/>
      <c r="CW250" s="1247"/>
      <c r="CX250" s="1247"/>
      <c r="CY250" s="1247"/>
      <c r="CZ250" s="1247"/>
      <c r="DA250" s="1247"/>
      <c r="DB250" s="1247"/>
      <c r="DC250" s="1247"/>
      <c r="DD250" s="1247"/>
      <c r="DE250" s="1247"/>
      <c r="DF250" s="1247"/>
      <c r="DG250" s="1247"/>
      <c r="DH250" s="1247"/>
      <c r="DI250" s="1247"/>
      <c r="DJ250" s="1247"/>
      <c r="DK250" s="1247"/>
      <c r="DL250" s="1247"/>
      <c r="DM250" s="1247"/>
      <c r="DN250" s="1247"/>
      <c r="DO250" s="1247"/>
      <c r="DP250" s="1247"/>
      <c r="DQ250" s="1247"/>
      <c r="DR250" s="1247"/>
      <c r="DS250" s="1247"/>
      <c r="DT250" s="1247"/>
      <c r="DU250" s="1247"/>
      <c r="DV250" s="1247"/>
      <c r="DW250" s="1247"/>
      <c r="DX250" s="1247"/>
      <c r="DY250" s="1247"/>
      <c r="DZ250" s="1247"/>
      <c r="EA250" s="1247"/>
      <c r="EB250" s="1247"/>
      <c r="EC250" s="1247"/>
      <c r="ED250" s="1247"/>
      <c r="EE250" s="1247"/>
      <c r="EF250" s="1247"/>
      <c r="EG250" s="1247"/>
      <c r="EH250" s="1247"/>
      <c r="EI250" s="1247"/>
      <c r="EJ250" s="1247"/>
      <c r="EK250" s="1247"/>
      <c r="EL250" s="1247"/>
      <c r="EM250" s="1247"/>
      <c r="EN250" s="1247"/>
      <c r="EO250" s="1247"/>
      <c r="EP250" s="1247"/>
      <c r="EQ250" s="1247"/>
      <c r="ER250" s="1247"/>
      <c r="ES250" s="1247"/>
      <c r="ET250" s="1247"/>
      <c r="EU250" s="1247"/>
      <c r="EV250" s="1247"/>
      <c r="EW250" s="1247"/>
      <c r="EX250" s="1247"/>
      <c r="EY250" s="1247"/>
      <c r="EZ250" s="1247"/>
      <c r="FA250" s="1247"/>
      <c r="FB250" s="1247"/>
      <c r="FC250" s="1247"/>
      <c r="FD250" s="1247"/>
      <c r="FE250" s="1247"/>
      <c r="FF250" s="1247"/>
      <c r="FG250" s="1247"/>
      <c r="FJ250" s="1452">
        <f t="shared" si="59"/>
        <v>0</v>
      </c>
      <c r="FK250" s="1452">
        <f t="shared" si="60"/>
        <v>0</v>
      </c>
    </row>
    <row r="251" spans="1:167" x14ac:dyDescent="0.2">
      <c r="A251" s="436"/>
      <c r="B251" s="437"/>
      <c r="C251" s="439"/>
      <c r="D251" s="439"/>
      <c r="E251" s="437"/>
      <c r="F251" s="440"/>
      <c r="G251" s="440"/>
      <c r="H251" s="440"/>
      <c r="I251" s="440"/>
      <c r="J251" s="440"/>
      <c r="K251" s="440"/>
      <c r="L251" s="440"/>
      <c r="M251" s="440"/>
      <c r="N251" s="441"/>
      <c r="O251" s="441"/>
      <c r="P251" s="440"/>
      <c r="Q251" s="442"/>
      <c r="R251" s="443"/>
      <c r="S251" s="444"/>
      <c r="T251" s="886"/>
      <c r="U251" s="445"/>
      <c r="V251" s="445"/>
      <c r="W251" s="445"/>
      <c r="X251" s="165"/>
      <c r="Y251" s="445"/>
      <c r="Z251" s="1136"/>
      <c r="AA251" s="445"/>
      <c r="AB251" s="1131"/>
      <c r="AC251" s="165"/>
      <c r="AD251" s="1130"/>
      <c r="AE251" s="165"/>
      <c r="AF251" s="1131"/>
      <c r="AG251" s="445"/>
      <c r="AH251" s="1136"/>
      <c r="AI251" s="445"/>
      <c r="AJ251" s="1136"/>
      <c r="AK251" s="445"/>
      <c r="AL251" s="165"/>
      <c r="AM251" s="165"/>
      <c r="AN251" s="165"/>
      <c r="AO251" s="165"/>
      <c r="AP251" s="445"/>
      <c r="AQ251" s="165"/>
      <c r="AR251" s="165"/>
      <c r="AS251" s="445"/>
      <c r="AT251" s="165"/>
      <c r="AU251" s="1088"/>
      <c r="AV251" s="127"/>
      <c r="AW251" s="1134"/>
      <c r="AX251" s="1091"/>
      <c r="AY251" s="1131"/>
      <c r="AZ251" s="445"/>
      <c r="BA251" s="1131"/>
      <c r="BB251" s="445"/>
      <c r="BC251" s="445"/>
      <c r="BD251" s="445"/>
      <c r="BE251" s="445"/>
      <c r="BF251" s="445"/>
      <c r="BG251" s="445"/>
      <c r="BH251" s="437"/>
      <c r="BI251" s="445"/>
      <c r="BJ251" s="1084"/>
      <c r="BK251" s="483">
        <f t="shared" si="61"/>
        <v>0</v>
      </c>
      <c r="BL251" s="484">
        <f t="shared" si="62"/>
        <v>0</v>
      </c>
      <c r="BM251" s="485">
        <f t="shared" si="63"/>
        <v>0</v>
      </c>
      <c r="BN251" s="464"/>
      <c r="BO251" s="464"/>
      <c r="BP251" s="127"/>
      <c r="BQ251" s="1496">
        <f t="shared" si="64"/>
        <v>0</v>
      </c>
      <c r="BR251" s="1496">
        <f t="shared" si="65"/>
        <v>0</v>
      </c>
      <c r="BS251" s="280"/>
      <c r="BT251" s="281"/>
      <c r="BU251" s="281"/>
      <c r="BV251" s="446"/>
      <c r="BW251" s="1497">
        <f t="shared" si="66"/>
        <v>0</v>
      </c>
      <c r="BX251" s="1497">
        <f t="shared" si="67"/>
        <v>0</v>
      </c>
      <c r="BY251" s="1497">
        <f t="shared" si="68"/>
        <v>0</v>
      </c>
      <c r="BZ251" s="1497">
        <f t="shared" si="69"/>
        <v>0</v>
      </c>
      <c r="CA251" s="1497">
        <f t="shared" si="70"/>
        <v>0</v>
      </c>
      <c r="CB251" s="1497">
        <f t="shared" si="71"/>
        <v>0</v>
      </c>
      <c r="CD251" s="1450" t="str">
        <f t="shared" si="58"/>
        <v/>
      </c>
      <c r="CF251" s="1247"/>
      <c r="CG251" s="1247"/>
      <c r="CH251" s="1247"/>
      <c r="CI251" s="1247"/>
      <c r="CJ251" s="1247"/>
      <c r="CK251" s="1247"/>
      <c r="CL251" s="1247"/>
      <c r="CM251" s="1247"/>
      <c r="CN251" s="1247"/>
      <c r="CO251" s="1247"/>
      <c r="CP251" s="1247"/>
      <c r="CQ251" s="1247"/>
      <c r="CR251" s="1247"/>
      <c r="CS251" s="1247"/>
      <c r="CT251" s="1247"/>
      <c r="CU251" s="1247"/>
      <c r="CV251" s="1247"/>
      <c r="CW251" s="1247"/>
      <c r="CX251" s="1247"/>
      <c r="CY251" s="1247"/>
      <c r="CZ251" s="1247"/>
      <c r="DA251" s="1247"/>
      <c r="DB251" s="1247"/>
      <c r="DC251" s="1247"/>
      <c r="DD251" s="1247"/>
      <c r="DE251" s="1247"/>
      <c r="DF251" s="1247"/>
      <c r="DG251" s="1247"/>
      <c r="DH251" s="1247"/>
      <c r="DI251" s="1247"/>
      <c r="DJ251" s="1247"/>
      <c r="DK251" s="1247"/>
      <c r="DL251" s="1247"/>
      <c r="DM251" s="1247"/>
      <c r="DN251" s="1247"/>
      <c r="DO251" s="1247"/>
      <c r="DP251" s="1247"/>
      <c r="DQ251" s="1247"/>
      <c r="DR251" s="1247"/>
      <c r="DS251" s="1247"/>
      <c r="DT251" s="1247"/>
      <c r="DU251" s="1247"/>
      <c r="DV251" s="1247"/>
      <c r="DW251" s="1247"/>
      <c r="DX251" s="1247"/>
      <c r="DY251" s="1247"/>
      <c r="DZ251" s="1247"/>
      <c r="EA251" s="1247"/>
      <c r="EB251" s="1247"/>
      <c r="EC251" s="1247"/>
      <c r="ED251" s="1247"/>
      <c r="EE251" s="1247"/>
      <c r="EF251" s="1247"/>
      <c r="EG251" s="1247"/>
      <c r="EH251" s="1247"/>
      <c r="EI251" s="1247"/>
      <c r="EJ251" s="1247"/>
      <c r="EK251" s="1247"/>
      <c r="EL251" s="1247"/>
      <c r="EM251" s="1247"/>
      <c r="EN251" s="1247"/>
      <c r="EO251" s="1247"/>
      <c r="EP251" s="1247"/>
      <c r="EQ251" s="1247"/>
      <c r="ER251" s="1247"/>
      <c r="ES251" s="1247"/>
      <c r="ET251" s="1247"/>
      <c r="EU251" s="1247"/>
      <c r="EV251" s="1247"/>
      <c r="EW251" s="1247"/>
      <c r="EX251" s="1247"/>
      <c r="EY251" s="1247"/>
      <c r="EZ251" s="1247"/>
      <c r="FA251" s="1247"/>
      <c r="FB251" s="1247"/>
      <c r="FC251" s="1247"/>
      <c r="FD251" s="1247"/>
      <c r="FE251" s="1247"/>
      <c r="FF251" s="1247"/>
      <c r="FG251" s="1247"/>
      <c r="FJ251" s="1452">
        <f t="shared" si="59"/>
        <v>0</v>
      </c>
      <c r="FK251" s="1452">
        <f t="shared" si="60"/>
        <v>0</v>
      </c>
    </row>
    <row r="252" spans="1:167" x14ac:dyDescent="0.2">
      <c r="A252" s="436"/>
      <c r="B252" s="437"/>
      <c r="C252" s="439"/>
      <c r="D252" s="439"/>
      <c r="E252" s="437"/>
      <c r="F252" s="440"/>
      <c r="G252" s="440"/>
      <c r="H252" s="440"/>
      <c r="I252" s="440"/>
      <c r="J252" s="440"/>
      <c r="K252" s="440"/>
      <c r="L252" s="440"/>
      <c r="M252" s="440"/>
      <c r="N252" s="441"/>
      <c r="O252" s="441"/>
      <c r="P252" s="440"/>
      <c r="Q252" s="442"/>
      <c r="R252" s="443"/>
      <c r="S252" s="444"/>
      <c r="T252" s="886"/>
      <c r="U252" s="445"/>
      <c r="V252" s="445"/>
      <c r="W252" s="445"/>
      <c r="X252" s="165"/>
      <c r="Y252" s="445"/>
      <c r="Z252" s="1136"/>
      <c r="AA252" s="445"/>
      <c r="AB252" s="1131"/>
      <c r="AC252" s="165"/>
      <c r="AD252" s="1130"/>
      <c r="AE252" s="165"/>
      <c r="AF252" s="1131"/>
      <c r="AG252" s="445"/>
      <c r="AH252" s="1136"/>
      <c r="AI252" s="445"/>
      <c r="AJ252" s="1136"/>
      <c r="AK252" s="445"/>
      <c r="AL252" s="165"/>
      <c r="AM252" s="165"/>
      <c r="AN252" s="165"/>
      <c r="AO252" s="165"/>
      <c r="AP252" s="445"/>
      <c r="AQ252" s="165"/>
      <c r="AR252" s="165"/>
      <c r="AS252" s="445"/>
      <c r="AT252" s="165"/>
      <c r="AU252" s="1088"/>
      <c r="AV252" s="127"/>
      <c r="AW252" s="1134"/>
      <c r="AX252" s="1091"/>
      <c r="AY252" s="1131"/>
      <c r="AZ252" s="445"/>
      <c r="BA252" s="1131"/>
      <c r="BB252" s="445"/>
      <c r="BC252" s="445"/>
      <c r="BD252" s="445"/>
      <c r="BE252" s="445"/>
      <c r="BF252" s="445"/>
      <c r="BG252" s="445"/>
      <c r="BH252" s="437"/>
      <c r="BI252" s="445"/>
      <c r="BJ252" s="1084"/>
      <c r="BK252" s="483">
        <f t="shared" si="61"/>
        <v>0</v>
      </c>
      <c r="BL252" s="484">
        <f t="shared" si="62"/>
        <v>0</v>
      </c>
      <c r="BM252" s="485">
        <f t="shared" si="63"/>
        <v>0</v>
      </c>
      <c r="BN252" s="464"/>
      <c r="BO252" s="464"/>
      <c r="BP252" s="127"/>
      <c r="BQ252" s="1496">
        <f t="shared" si="64"/>
        <v>0</v>
      </c>
      <c r="BR252" s="1496">
        <f t="shared" si="65"/>
        <v>0</v>
      </c>
      <c r="BS252" s="280"/>
      <c r="BT252" s="281"/>
      <c r="BU252" s="281"/>
      <c r="BV252" s="446"/>
      <c r="BW252" s="1497">
        <f t="shared" si="66"/>
        <v>0</v>
      </c>
      <c r="BX252" s="1497">
        <f t="shared" si="67"/>
        <v>0</v>
      </c>
      <c r="BY252" s="1497">
        <f t="shared" si="68"/>
        <v>0</v>
      </c>
      <c r="BZ252" s="1497">
        <f t="shared" si="69"/>
        <v>0</v>
      </c>
      <c r="CA252" s="1497">
        <f t="shared" si="70"/>
        <v>0</v>
      </c>
      <c r="CB252" s="1497">
        <f t="shared" si="71"/>
        <v>0</v>
      </c>
      <c r="CD252" s="1450" t="str">
        <f t="shared" si="58"/>
        <v/>
      </c>
      <c r="CF252" s="1247"/>
      <c r="CG252" s="1247"/>
      <c r="CH252" s="1247"/>
      <c r="CI252" s="1247"/>
      <c r="CJ252" s="1247"/>
      <c r="CK252" s="1247"/>
      <c r="CL252" s="1247"/>
      <c r="CM252" s="1247"/>
      <c r="CN252" s="1247"/>
      <c r="CO252" s="1247"/>
      <c r="CP252" s="1247"/>
      <c r="CQ252" s="1247"/>
      <c r="CR252" s="1247"/>
      <c r="CS252" s="1247"/>
      <c r="CT252" s="1247"/>
      <c r="CU252" s="1247"/>
      <c r="CV252" s="1247"/>
      <c r="CW252" s="1247"/>
      <c r="CX252" s="1247"/>
      <c r="CY252" s="1247"/>
      <c r="CZ252" s="1247"/>
      <c r="DA252" s="1247"/>
      <c r="DB252" s="1247"/>
      <c r="DC252" s="1247"/>
      <c r="DD252" s="1247"/>
      <c r="DE252" s="1247"/>
      <c r="DF252" s="1247"/>
      <c r="DG252" s="1247"/>
      <c r="DH252" s="1247"/>
      <c r="DI252" s="1247"/>
      <c r="DJ252" s="1247"/>
      <c r="DK252" s="1247"/>
      <c r="DL252" s="1247"/>
      <c r="DM252" s="1247"/>
      <c r="DN252" s="1247"/>
      <c r="DO252" s="1247"/>
      <c r="DP252" s="1247"/>
      <c r="DQ252" s="1247"/>
      <c r="DR252" s="1247"/>
      <c r="DS252" s="1247"/>
      <c r="DT252" s="1247"/>
      <c r="DU252" s="1247"/>
      <c r="DV252" s="1247"/>
      <c r="DW252" s="1247"/>
      <c r="DX252" s="1247"/>
      <c r="DY252" s="1247"/>
      <c r="DZ252" s="1247"/>
      <c r="EA252" s="1247"/>
      <c r="EB252" s="1247"/>
      <c r="EC252" s="1247"/>
      <c r="ED252" s="1247"/>
      <c r="EE252" s="1247"/>
      <c r="EF252" s="1247"/>
      <c r="EG252" s="1247"/>
      <c r="EH252" s="1247"/>
      <c r="EI252" s="1247"/>
      <c r="EJ252" s="1247"/>
      <c r="EK252" s="1247"/>
      <c r="EL252" s="1247"/>
      <c r="EM252" s="1247"/>
      <c r="EN252" s="1247"/>
      <c r="EO252" s="1247"/>
      <c r="EP252" s="1247"/>
      <c r="EQ252" s="1247"/>
      <c r="ER252" s="1247"/>
      <c r="ES252" s="1247"/>
      <c r="ET252" s="1247"/>
      <c r="EU252" s="1247"/>
      <c r="EV252" s="1247"/>
      <c r="EW252" s="1247"/>
      <c r="EX252" s="1247"/>
      <c r="EY252" s="1247"/>
      <c r="EZ252" s="1247"/>
      <c r="FA252" s="1247"/>
      <c r="FB252" s="1247"/>
      <c r="FC252" s="1247"/>
      <c r="FD252" s="1247"/>
      <c r="FE252" s="1247"/>
      <c r="FF252" s="1247"/>
      <c r="FG252" s="1247"/>
      <c r="FJ252" s="1452">
        <f t="shared" si="59"/>
        <v>0</v>
      </c>
      <c r="FK252" s="1452">
        <f t="shared" si="60"/>
        <v>0</v>
      </c>
    </row>
    <row r="253" spans="1:167" x14ac:dyDescent="0.2">
      <c r="A253" s="436"/>
      <c r="B253" s="437"/>
      <c r="C253" s="439"/>
      <c r="D253" s="439"/>
      <c r="E253" s="437"/>
      <c r="F253" s="440"/>
      <c r="G253" s="440"/>
      <c r="H253" s="440"/>
      <c r="I253" s="440"/>
      <c r="J253" s="440"/>
      <c r="K253" s="440"/>
      <c r="L253" s="440"/>
      <c r="M253" s="440"/>
      <c r="N253" s="441"/>
      <c r="O253" s="441"/>
      <c r="P253" s="440"/>
      <c r="Q253" s="442"/>
      <c r="R253" s="443"/>
      <c r="S253" s="444"/>
      <c r="T253" s="886"/>
      <c r="U253" s="445"/>
      <c r="V253" s="445"/>
      <c r="W253" s="445"/>
      <c r="X253" s="165"/>
      <c r="Y253" s="445"/>
      <c r="Z253" s="1136"/>
      <c r="AA253" s="445"/>
      <c r="AB253" s="1131"/>
      <c r="AC253" s="165"/>
      <c r="AD253" s="1130"/>
      <c r="AE253" s="165"/>
      <c r="AF253" s="1131"/>
      <c r="AG253" s="445"/>
      <c r="AH253" s="1136"/>
      <c r="AI253" s="445"/>
      <c r="AJ253" s="1136"/>
      <c r="AK253" s="445"/>
      <c r="AL253" s="165"/>
      <c r="AM253" s="165"/>
      <c r="AN253" s="165"/>
      <c r="AO253" s="165"/>
      <c r="AP253" s="445"/>
      <c r="AQ253" s="165"/>
      <c r="AR253" s="165"/>
      <c r="AS253" s="445"/>
      <c r="AT253" s="165"/>
      <c r="AU253" s="1088"/>
      <c r="AV253" s="127"/>
      <c r="AW253" s="1134"/>
      <c r="AX253" s="1091"/>
      <c r="AY253" s="1131"/>
      <c r="AZ253" s="445"/>
      <c r="BA253" s="1131"/>
      <c r="BB253" s="445"/>
      <c r="BC253" s="445"/>
      <c r="BD253" s="445"/>
      <c r="BE253" s="445"/>
      <c r="BF253" s="445"/>
      <c r="BG253" s="445"/>
      <c r="BH253" s="437"/>
      <c r="BI253" s="445"/>
      <c r="BJ253" s="1084"/>
      <c r="BK253" s="483">
        <f t="shared" si="61"/>
        <v>0</v>
      </c>
      <c r="BL253" s="484">
        <f t="shared" si="62"/>
        <v>0</v>
      </c>
      <c r="BM253" s="485">
        <f t="shared" si="63"/>
        <v>0</v>
      </c>
      <c r="BN253" s="464"/>
      <c r="BO253" s="464"/>
      <c r="BP253" s="127"/>
      <c r="BQ253" s="1496">
        <f t="shared" si="64"/>
        <v>0</v>
      </c>
      <c r="BR253" s="1496">
        <f t="shared" si="65"/>
        <v>0</v>
      </c>
      <c r="BS253" s="280"/>
      <c r="BT253" s="281"/>
      <c r="BU253" s="281"/>
      <c r="BV253" s="446"/>
      <c r="BW253" s="1497">
        <f t="shared" si="66"/>
        <v>0</v>
      </c>
      <c r="BX253" s="1497">
        <f t="shared" si="67"/>
        <v>0</v>
      </c>
      <c r="BY253" s="1497">
        <f t="shared" si="68"/>
        <v>0</v>
      </c>
      <c r="BZ253" s="1497">
        <f t="shared" si="69"/>
        <v>0</v>
      </c>
      <c r="CA253" s="1497">
        <f t="shared" si="70"/>
        <v>0</v>
      </c>
      <c r="CB253" s="1497">
        <f t="shared" si="71"/>
        <v>0</v>
      </c>
      <c r="CD253" s="1450" t="str">
        <f t="shared" si="58"/>
        <v/>
      </c>
      <c r="CF253" s="1247"/>
      <c r="CG253" s="1247"/>
      <c r="CH253" s="1247"/>
      <c r="CI253" s="1247"/>
      <c r="CJ253" s="1247"/>
      <c r="CK253" s="1247"/>
      <c r="CL253" s="1247"/>
      <c r="CM253" s="1247"/>
      <c r="CN253" s="1247"/>
      <c r="CO253" s="1247"/>
      <c r="CP253" s="1247"/>
      <c r="CQ253" s="1247"/>
      <c r="CR253" s="1247"/>
      <c r="CS253" s="1247"/>
      <c r="CT253" s="1247"/>
      <c r="CU253" s="1247"/>
      <c r="CV253" s="1247"/>
      <c r="CW253" s="1247"/>
      <c r="CX253" s="1247"/>
      <c r="CY253" s="1247"/>
      <c r="CZ253" s="1247"/>
      <c r="DA253" s="1247"/>
      <c r="DB253" s="1247"/>
      <c r="DC253" s="1247"/>
      <c r="DD253" s="1247"/>
      <c r="DE253" s="1247"/>
      <c r="DF253" s="1247"/>
      <c r="DG253" s="1247"/>
      <c r="DH253" s="1247"/>
      <c r="DI253" s="1247"/>
      <c r="DJ253" s="1247"/>
      <c r="DK253" s="1247"/>
      <c r="DL253" s="1247"/>
      <c r="DM253" s="1247"/>
      <c r="DN253" s="1247"/>
      <c r="DO253" s="1247"/>
      <c r="DP253" s="1247"/>
      <c r="DQ253" s="1247"/>
      <c r="DR253" s="1247"/>
      <c r="DS253" s="1247"/>
      <c r="DT253" s="1247"/>
      <c r="DU253" s="1247"/>
      <c r="DV253" s="1247"/>
      <c r="DW253" s="1247"/>
      <c r="DX253" s="1247"/>
      <c r="DY253" s="1247"/>
      <c r="DZ253" s="1247"/>
      <c r="EA253" s="1247"/>
      <c r="EB253" s="1247"/>
      <c r="EC253" s="1247"/>
      <c r="ED253" s="1247"/>
      <c r="EE253" s="1247"/>
      <c r="EF253" s="1247"/>
      <c r="EG253" s="1247"/>
      <c r="EH253" s="1247"/>
      <c r="EI253" s="1247"/>
      <c r="EJ253" s="1247"/>
      <c r="EK253" s="1247"/>
      <c r="EL253" s="1247"/>
      <c r="EM253" s="1247"/>
      <c r="EN253" s="1247"/>
      <c r="EO253" s="1247"/>
      <c r="EP253" s="1247"/>
      <c r="EQ253" s="1247"/>
      <c r="ER253" s="1247"/>
      <c r="ES253" s="1247"/>
      <c r="ET253" s="1247"/>
      <c r="EU253" s="1247"/>
      <c r="EV253" s="1247"/>
      <c r="EW253" s="1247"/>
      <c r="EX253" s="1247"/>
      <c r="EY253" s="1247"/>
      <c r="EZ253" s="1247"/>
      <c r="FA253" s="1247"/>
      <c r="FB253" s="1247"/>
      <c r="FC253" s="1247"/>
      <c r="FD253" s="1247"/>
      <c r="FE253" s="1247"/>
      <c r="FF253" s="1247"/>
      <c r="FG253" s="1247"/>
      <c r="FJ253" s="1452">
        <f t="shared" si="59"/>
        <v>0</v>
      </c>
      <c r="FK253" s="1452">
        <f t="shared" si="60"/>
        <v>0</v>
      </c>
    </row>
    <row r="254" spans="1:167" x14ac:dyDescent="0.2">
      <c r="A254" s="436"/>
      <c r="B254" s="437"/>
      <c r="C254" s="439"/>
      <c r="D254" s="439"/>
      <c r="E254" s="437"/>
      <c r="F254" s="440"/>
      <c r="G254" s="440"/>
      <c r="H254" s="440"/>
      <c r="I254" s="440"/>
      <c r="J254" s="440"/>
      <c r="K254" s="440"/>
      <c r="L254" s="440"/>
      <c r="M254" s="440"/>
      <c r="N254" s="441"/>
      <c r="O254" s="441"/>
      <c r="P254" s="440"/>
      <c r="Q254" s="442"/>
      <c r="R254" s="443"/>
      <c r="S254" s="444"/>
      <c r="T254" s="886"/>
      <c r="U254" s="445"/>
      <c r="V254" s="445"/>
      <c r="W254" s="445"/>
      <c r="X254" s="165"/>
      <c r="Y254" s="445"/>
      <c r="Z254" s="1136"/>
      <c r="AA254" s="445"/>
      <c r="AB254" s="1131"/>
      <c r="AC254" s="165"/>
      <c r="AD254" s="1130"/>
      <c r="AE254" s="165"/>
      <c r="AF254" s="1131"/>
      <c r="AG254" s="445"/>
      <c r="AH254" s="1136"/>
      <c r="AI254" s="445"/>
      <c r="AJ254" s="1136"/>
      <c r="AK254" s="445"/>
      <c r="AL254" s="165"/>
      <c r="AM254" s="165"/>
      <c r="AN254" s="165"/>
      <c r="AO254" s="165"/>
      <c r="AP254" s="445"/>
      <c r="AQ254" s="165"/>
      <c r="AR254" s="165"/>
      <c r="AS254" s="445"/>
      <c r="AT254" s="165"/>
      <c r="AU254" s="1088"/>
      <c r="AV254" s="127"/>
      <c r="AW254" s="1134"/>
      <c r="AX254" s="1091"/>
      <c r="AY254" s="1131"/>
      <c r="AZ254" s="445"/>
      <c r="BA254" s="1131"/>
      <c r="BB254" s="445"/>
      <c r="BC254" s="445"/>
      <c r="BD254" s="445"/>
      <c r="BE254" s="445"/>
      <c r="BF254" s="445"/>
      <c r="BG254" s="445"/>
      <c r="BH254" s="437"/>
      <c r="BI254" s="445"/>
      <c r="BJ254" s="1084"/>
      <c r="BK254" s="483">
        <f t="shared" si="61"/>
        <v>0</v>
      </c>
      <c r="BL254" s="484">
        <f t="shared" si="62"/>
        <v>0</v>
      </c>
      <c r="BM254" s="485">
        <f t="shared" si="63"/>
        <v>0</v>
      </c>
      <c r="BN254" s="464"/>
      <c r="BO254" s="464"/>
      <c r="BP254" s="127"/>
      <c r="BQ254" s="1496">
        <f t="shared" si="64"/>
        <v>0</v>
      </c>
      <c r="BR254" s="1496">
        <f t="shared" si="65"/>
        <v>0</v>
      </c>
      <c r="BS254" s="280"/>
      <c r="BT254" s="281"/>
      <c r="BU254" s="281"/>
      <c r="BV254" s="446"/>
      <c r="BW254" s="1497">
        <f t="shared" si="66"/>
        <v>0</v>
      </c>
      <c r="BX254" s="1497">
        <f t="shared" si="67"/>
        <v>0</v>
      </c>
      <c r="BY254" s="1497">
        <f t="shared" si="68"/>
        <v>0</v>
      </c>
      <c r="BZ254" s="1497">
        <f t="shared" si="69"/>
        <v>0</v>
      </c>
      <c r="CA254" s="1497">
        <f t="shared" si="70"/>
        <v>0</v>
      </c>
      <c r="CB254" s="1497">
        <f t="shared" si="71"/>
        <v>0</v>
      </c>
      <c r="CD254" s="1450" t="str">
        <f t="shared" si="58"/>
        <v/>
      </c>
      <c r="CF254" s="1247"/>
      <c r="CG254" s="1247"/>
      <c r="CH254" s="1247"/>
      <c r="CI254" s="1247"/>
      <c r="CJ254" s="1247"/>
      <c r="CK254" s="1247"/>
      <c r="CL254" s="1247"/>
      <c r="CM254" s="1247"/>
      <c r="CN254" s="1247"/>
      <c r="CO254" s="1247"/>
      <c r="CP254" s="1247"/>
      <c r="CQ254" s="1247"/>
      <c r="CR254" s="1247"/>
      <c r="CS254" s="1247"/>
      <c r="CT254" s="1247"/>
      <c r="CU254" s="1247"/>
      <c r="CV254" s="1247"/>
      <c r="CW254" s="1247"/>
      <c r="CX254" s="1247"/>
      <c r="CY254" s="1247"/>
      <c r="CZ254" s="1247"/>
      <c r="DA254" s="1247"/>
      <c r="DB254" s="1247"/>
      <c r="DC254" s="1247"/>
      <c r="DD254" s="1247"/>
      <c r="DE254" s="1247"/>
      <c r="DF254" s="1247"/>
      <c r="DG254" s="1247"/>
      <c r="DH254" s="1247"/>
      <c r="DI254" s="1247"/>
      <c r="DJ254" s="1247"/>
      <c r="DK254" s="1247"/>
      <c r="DL254" s="1247"/>
      <c r="DM254" s="1247"/>
      <c r="DN254" s="1247"/>
      <c r="DO254" s="1247"/>
      <c r="DP254" s="1247"/>
      <c r="DQ254" s="1247"/>
      <c r="DR254" s="1247"/>
      <c r="DS254" s="1247"/>
      <c r="DT254" s="1247"/>
      <c r="DU254" s="1247"/>
      <c r="DV254" s="1247"/>
      <c r="DW254" s="1247"/>
      <c r="DX254" s="1247"/>
      <c r="DY254" s="1247"/>
      <c r="DZ254" s="1247"/>
      <c r="EA254" s="1247"/>
      <c r="EB254" s="1247"/>
      <c r="EC254" s="1247"/>
      <c r="ED254" s="1247"/>
      <c r="EE254" s="1247"/>
      <c r="EF254" s="1247"/>
      <c r="EG254" s="1247"/>
      <c r="EH254" s="1247"/>
      <c r="EI254" s="1247"/>
      <c r="EJ254" s="1247"/>
      <c r="EK254" s="1247"/>
      <c r="EL254" s="1247"/>
      <c r="EM254" s="1247"/>
      <c r="EN254" s="1247"/>
      <c r="EO254" s="1247"/>
      <c r="EP254" s="1247"/>
      <c r="EQ254" s="1247"/>
      <c r="ER254" s="1247"/>
      <c r="ES254" s="1247"/>
      <c r="ET254" s="1247"/>
      <c r="EU254" s="1247"/>
      <c r="EV254" s="1247"/>
      <c r="EW254" s="1247"/>
      <c r="EX254" s="1247"/>
      <c r="EY254" s="1247"/>
      <c r="EZ254" s="1247"/>
      <c r="FA254" s="1247"/>
      <c r="FB254" s="1247"/>
      <c r="FC254" s="1247"/>
      <c r="FD254" s="1247"/>
      <c r="FE254" s="1247"/>
      <c r="FF254" s="1247"/>
      <c r="FG254" s="1247"/>
      <c r="FJ254" s="1452">
        <f t="shared" si="59"/>
        <v>0</v>
      </c>
      <c r="FK254" s="1452">
        <f t="shared" si="60"/>
        <v>0</v>
      </c>
    </row>
    <row r="255" spans="1:167" x14ac:dyDescent="0.2">
      <c r="A255" s="436"/>
      <c r="B255" s="437"/>
      <c r="C255" s="439"/>
      <c r="D255" s="439"/>
      <c r="E255" s="437"/>
      <c r="F255" s="440"/>
      <c r="G255" s="440"/>
      <c r="H255" s="440"/>
      <c r="I255" s="440"/>
      <c r="J255" s="440"/>
      <c r="K255" s="440"/>
      <c r="L255" s="440"/>
      <c r="M255" s="440"/>
      <c r="N255" s="441"/>
      <c r="O255" s="441"/>
      <c r="P255" s="440"/>
      <c r="Q255" s="442"/>
      <c r="R255" s="443"/>
      <c r="S255" s="444"/>
      <c r="T255" s="886"/>
      <c r="U255" s="445"/>
      <c r="V255" s="445"/>
      <c r="W255" s="445"/>
      <c r="X255" s="165"/>
      <c r="Y255" s="445"/>
      <c r="Z255" s="1136"/>
      <c r="AA255" s="445"/>
      <c r="AB255" s="1131"/>
      <c r="AC255" s="165"/>
      <c r="AD255" s="1130"/>
      <c r="AE255" s="165"/>
      <c r="AF255" s="1131"/>
      <c r="AG255" s="445"/>
      <c r="AH255" s="1136"/>
      <c r="AI255" s="445"/>
      <c r="AJ255" s="1136"/>
      <c r="AK255" s="445"/>
      <c r="AL255" s="165"/>
      <c r="AM255" s="165"/>
      <c r="AN255" s="165"/>
      <c r="AO255" s="165"/>
      <c r="AP255" s="445"/>
      <c r="AQ255" s="165"/>
      <c r="AR255" s="165"/>
      <c r="AS255" s="445"/>
      <c r="AT255" s="165"/>
      <c r="AU255" s="1088"/>
      <c r="AV255" s="127"/>
      <c r="AW255" s="1134"/>
      <c r="AX255" s="1091"/>
      <c r="AY255" s="1131"/>
      <c r="AZ255" s="445"/>
      <c r="BA255" s="1131"/>
      <c r="BB255" s="445"/>
      <c r="BC255" s="445"/>
      <c r="BD255" s="445"/>
      <c r="BE255" s="445"/>
      <c r="BF255" s="445"/>
      <c r="BG255" s="445"/>
      <c r="BH255" s="437"/>
      <c r="BI255" s="445"/>
      <c r="BJ255" s="1084"/>
      <c r="BK255" s="483">
        <f t="shared" si="61"/>
        <v>0</v>
      </c>
      <c r="BL255" s="484">
        <f t="shared" si="62"/>
        <v>0</v>
      </c>
      <c r="BM255" s="485">
        <f t="shared" si="63"/>
        <v>0</v>
      </c>
      <c r="BN255" s="464"/>
      <c r="BO255" s="464"/>
      <c r="BP255" s="127"/>
      <c r="BQ255" s="1496">
        <f t="shared" si="64"/>
        <v>0</v>
      </c>
      <c r="BR255" s="1496">
        <f t="shared" si="65"/>
        <v>0</v>
      </c>
      <c r="BS255" s="280"/>
      <c r="BT255" s="281"/>
      <c r="BU255" s="281"/>
      <c r="BV255" s="446"/>
      <c r="BW255" s="1497">
        <f t="shared" si="66"/>
        <v>0</v>
      </c>
      <c r="BX255" s="1497">
        <f t="shared" si="67"/>
        <v>0</v>
      </c>
      <c r="BY255" s="1497">
        <f t="shared" si="68"/>
        <v>0</v>
      </c>
      <c r="BZ255" s="1497">
        <f t="shared" si="69"/>
        <v>0</v>
      </c>
      <c r="CA255" s="1497">
        <f t="shared" si="70"/>
        <v>0</v>
      </c>
      <c r="CB255" s="1497">
        <f t="shared" si="71"/>
        <v>0</v>
      </c>
      <c r="CD255" s="1450" t="str">
        <f t="shared" si="58"/>
        <v/>
      </c>
      <c r="CF255" s="1247"/>
      <c r="CG255" s="1247"/>
      <c r="CH255" s="1247"/>
      <c r="CI255" s="1247"/>
      <c r="CJ255" s="1247"/>
      <c r="CK255" s="1247"/>
      <c r="CL255" s="1247"/>
      <c r="CM255" s="1247"/>
      <c r="CN255" s="1247"/>
      <c r="CO255" s="1247"/>
      <c r="CP255" s="1247"/>
      <c r="CQ255" s="1247"/>
      <c r="CR255" s="1247"/>
      <c r="CS255" s="1247"/>
      <c r="CT255" s="1247"/>
      <c r="CU255" s="1247"/>
      <c r="CV255" s="1247"/>
      <c r="CW255" s="1247"/>
      <c r="CX255" s="1247"/>
      <c r="CY255" s="1247"/>
      <c r="CZ255" s="1247"/>
      <c r="DA255" s="1247"/>
      <c r="DB255" s="1247"/>
      <c r="DC255" s="1247"/>
      <c r="DD255" s="1247"/>
      <c r="DE255" s="1247"/>
      <c r="DF255" s="1247"/>
      <c r="DG255" s="1247"/>
      <c r="DH255" s="1247"/>
      <c r="DI255" s="1247"/>
      <c r="DJ255" s="1247"/>
      <c r="DK255" s="1247"/>
      <c r="DL255" s="1247"/>
      <c r="DM255" s="1247"/>
      <c r="DN255" s="1247"/>
      <c r="DO255" s="1247"/>
      <c r="DP255" s="1247"/>
      <c r="DQ255" s="1247"/>
      <c r="DR255" s="1247"/>
      <c r="DS255" s="1247"/>
      <c r="DT255" s="1247"/>
      <c r="DU255" s="1247"/>
      <c r="DV255" s="1247"/>
      <c r="DW255" s="1247"/>
      <c r="DX255" s="1247"/>
      <c r="DY255" s="1247"/>
      <c r="DZ255" s="1247"/>
      <c r="EA255" s="1247"/>
      <c r="EB255" s="1247"/>
      <c r="EC255" s="1247"/>
      <c r="ED255" s="1247"/>
      <c r="EE255" s="1247"/>
      <c r="EF255" s="1247"/>
      <c r="EG255" s="1247"/>
      <c r="EH255" s="1247"/>
      <c r="EI255" s="1247"/>
      <c r="EJ255" s="1247"/>
      <c r="EK255" s="1247"/>
      <c r="EL255" s="1247"/>
      <c r="EM255" s="1247"/>
      <c r="EN255" s="1247"/>
      <c r="EO255" s="1247"/>
      <c r="EP255" s="1247"/>
      <c r="EQ255" s="1247"/>
      <c r="ER255" s="1247"/>
      <c r="ES255" s="1247"/>
      <c r="ET255" s="1247"/>
      <c r="EU255" s="1247"/>
      <c r="EV255" s="1247"/>
      <c r="EW255" s="1247"/>
      <c r="EX255" s="1247"/>
      <c r="EY255" s="1247"/>
      <c r="EZ255" s="1247"/>
      <c r="FA255" s="1247"/>
      <c r="FB255" s="1247"/>
      <c r="FC255" s="1247"/>
      <c r="FD255" s="1247"/>
      <c r="FE255" s="1247"/>
      <c r="FF255" s="1247"/>
      <c r="FG255" s="1247"/>
      <c r="FJ255" s="1452">
        <f t="shared" si="59"/>
        <v>0</v>
      </c>
      <c r="FK255" s="1452">
        <f t="shared" si="60"/>
        <v>0</v>
      </c>
    </row>
    <row r="256" spans="1:167" x14ac:dyDescent="0.2">
      <c r="A256" s="436"/>
      <c r="B256" s="437"/>
      <c r="C256" s="439"/>
      <c r="D256" s="439"/>
      <c r="E256" s="437"/>
      <c r="F256" s="440"/>
      <c r="G256" s="440"/>
      <c r="H256" s="440"/>
      <c r="I256" s="440"/>
      <c r="J256" s="440"/>
      <c r="K256" s="440"/>
      <c r="L256" s="440"/>
      <c r="M256" s="440"/>
      <c r="N256" s="441"/>
      <c r="O256" s="441"/>
      <c r="P256" s="440"/>
      <c r="Q256" s="442"/>
      <c r="R256" s="443"/>
      <c r="S256" s="444"/>
      <c r="T256" s="886"/>
      <c r="U256" s="445"/>
      <c r="V256" s="445"/>
      <c r="W256" s="445"/>
      <c r="X256" s="165"/>
      <c r="Y256" s="445"/>
      <c r="Z256" s="1136"/>
      <c r="AA256" s="445"/>
      <c r="AB256" s="1131"/>
      <c r="AC256" s="165"/>
      <c r="AD256" s="1130"/>
      <c r="AE256" s="165"/>
      <c r="AF256" s="1131"/>
      <c r="AG256" s="445"/>
      <c r="AH256" s="1136"/>
      <c r="AI256" s="445"/>
      <c r="AJ256" s="1136"/>
      <c r="AK256" s="445"/>
      <c r="AL256" s="165"/>
      <c r="AM256" s="165"/>
      <c r="AN256" s="165"/>
      <c r="AO256" s="165"/>
      <c r="AP256" s="445"/>
      <c r="AQ256" s="165"/>
      <c r="AR256" s="165"/>
      <c r="AS256" s="445"/>
      <c r="AT256" s="165"/>
      <c r="AU256" s="1088"/>
      <c r="AV256" s="127"/>
      <c r="AW256" s="1134"/>
      <c r="AX256" s="1091"/>
      <c r="AY256" s="1131"/>
      <c r="AZ256" s="445"/>
      <c r="BA256" s="1131"/>
      <c r="BB256" s="445"/>
      <c r="BC256" s="445"/>
      <c r="BD256" s="445"/>
      <c r="BE256" s="445"/>
      <c r="BF256" s="445"/>
      <c r="BG256" s="445"/>
      <c r="BH256" s="437"/>
      <c r="BI256" s="445"/>
      <c r="BJ256" s="1084"/>
      <c r="BK256" s="483">
        <f t="shared" si="61"/>
        <v>0</v>
      </c>
      <c r="BL256" s="484">
        <f t="shared" si="62"/>
        <v>0</v>
      </c>
      <c r="BM256" s="485">
        <f t="shared" si="63"/>
        <v>0</v>
      </c>
      <c r="BN256" s="464"/>
      <c r="BO256" s="464"/>
      <c r="BP256" s="127"/>
      <c r="BQ256" s="1496">
        <f t="shared" si="64"/>
        <v>0</v>
      </c>
      <c r="BR256" s="1496">
        <f t="shared" si="65"/>
        <v>0</v>
      </c>
      <c r="BS256" s="280"/>
      <c r="BT256" s="281"/>
      <c r="BU256" s="281"/>
      <c r="BV256" s="446"/>
      <c r="BW256" s="1497">
        <f t="shared" si="66"/>
        <v>0</v>
      </c>
      <c r="BX256" s="1497">
        <f t="shared" si="67"/>
        <v>0</v>
      </c>
      <c r="BY256" s="1497">
        <f t="shared" si="68"/>
        <v>0</v>
      </c>
      <c r="BZ256" s="1497">
        <f t="shared" si="69"/>
        <v>0</v>
      </c>
      <c r="CA256" s="1497">
        <f t="shared" si="70"/>
        <v>0</v>
      </c>
      <c r="CB256" s="1497">
        <f t="shared" si="71"/>
        <v>0</v>
      </c>
      <c r="CD256" s="1450" t="str">
        <f t="shared" si="58"/>
        <v/>
      </c>
      <c r="CF256" s="1247"/>
      <c r="CG256" s="1247"/>
      <c r="CH256" s="1247"/>
      <c r="CI256" s="1247"/>
      <c r="CJ256" s="1247"/>
      <c r="CK256" s="1247"/>
      <c r="CL256" s="1247"/>
      <c r="CM256" s="1247"/>
      <c r="CN256" s="1247"/>
      <c r="CO256" s="1247"/>
      <c r="CP256" s="1247"/>
      <c r="CQ256" s="1247"/>
      <c r="CR256" s="1247"/>
      <c r="CS256" s="1247"/>
      <c r="CT256" s="1247"/>
      <c r="CU256" s="1247"/>
      <c r="CV256" s="1247"/>
      <c r="CW256" s="1247"/>
      <c r="CX256" s="1247"/>
      <c r="CY256" s="1247"/>
      <c r="CZ256" s="1247"/>
      <c r="DA256" s="1247"/>
      <c r="DB256" s="1247"/>
      <c r="DC256" s="1247"/>
      <c r="DD256" s="1247"/>
      <c r="DE256" s="1247"/>
      <c r="DF256" s="1247"/>
      <c r="DG256" s="1247"/>
      <c r="DH256" s="1247"/>
      <c r="DI256" s="1247"/>
      <c r="DJ256" s="1247"/>
      <c r="DK256" s="1247"/>
      <c r="DL256" s="1247"/>
      <c r="DM256" s="1247"/>
      <c r="DN256" s="1247"/>
      <c r="DO256" s="1247"/>
      <c r="DP256" s="1247"/>
      <c r="DQ256" s="1247"/>
      <c r="DR256" s="1247"/>
      <c r="DS256" s="1247"/>
      <c r="DT256" s="1247"/>
      <c r="DU256" s="1247"/>
      <c r="DV256" s="1247"/>
      <c r="DW256" s="1247"/>
      <c r="DX256" s="1247"/>
      <c r="DY256" s="1247"/>
      <c r="DZ256" s="1247"/>
      <c r="EA256" s="1247"/>
      <c r="EB256" s="1247"/>
      <c r="EC256" s="1247"/>
      <c r="ED256" s="1247"/>
      <c r="EE256" s="1247"/>
      <c r="EF256" s="1247"/>
      <c r="EG256" s="1247"/>
      <c r="EH256" s="1247"/>
      <c r="EI256" s="1247"/>
      <c r="EJ256" s="1247"/>
      <c r="EK256" s="1247"/>
      <c r="EL256" s="1247"/>
      <c r="EM256" s="1247"/>
      <c r="EN256" s="1247"/>
      <c r="EO256" s="1247"/>
      <c r="EP256" s="1247"/>
      <c r="EQ256" s="1247"/>
      <c r="ER256" s="1247"/>
      <c r="ES256" s="1247"/>
      <c r="ET256" s="1247"/>
      <c r="EU256" s="1247"/>
      <c r="EV256" s="1247"/>
      <c r="EW256" s="1247"/>
      <c r="EX256" s="1247"/>
      <c r="EY256" s="1247"/>
      <c r="EZ256" s="1247"/>
      <c r="FA256" s="1247"/>
      <c r="FB256" s="1247"/>
      <c r="FC256" s="1247"/>
      <c r="FD256" s="1247"/>
      <c r="FE256" s="1247"/>
      <c r="FF256" s="1247"/>
      <c r="FG256" s="1247"/>
      <c r="FJ256" s="1452">
        <f t="shared" si="59"/>
        <v>0</v>
      </c>
      <c r="FK256" s="1452">
        <f t="shared" si="60"/>
        <v>0</v>
      </c>
    </row>
    <row r="257" spans="1:167" x14ac:dyDescent="0.2">
      <c r="A257" s="436"/>
      <c r="B257" s="437"/>
      <c r="C257" s="439"/>
      <c r="D257" s="439"/>
      <c r="E257" s="437"/>
      <c r="F257" s="440"/>
      <c r="G257" s="440"/>
      <c r="H257" s="440"/>
      <c r="I257" s="440"/>
      <c r="J257" s="440"/>
      <c r="K257" s="440"/>
      <c r="L257" s="440"/>
      <c r="M257" s="440"/>
      <c r="N257" s="441"/>
      <c r="O257" s="441"/>
      <c r="P257" s="440"/>
      <c r="Q257" s="442"/>
      <c r="R257" s="443"/>
      <c r="S257" s="444"/>
      <c r="T257" s="886"/>
      <c r="U257" s="445"/>
      <c r="V257" s="445"/>
      <c r="W257" s="445"/>
      <c r="X257" s="165"/>
      <c r="Y257" s="445"/>
      <c r="Z257" s="1136"/>
      <c r="AA257" s="445"/>
      <c r="AB257" s="1131"/>
      <c r="AC257" s="165"/>
      <c r="AD257" s="1130"/>
      <c r="AE257" s="165"/>
      <c r="AF257" s="1131"/>
      <c r="AG257" s="445"/>
      <c r="AH257" s="1136"/>
      <c r="AI257" s="445"/>
      <c r="AJ257" s="1136"/>
      <c r="AK257" s="445"/>
      <c r="AL257" s="165"/>
      <c r="AM257" s="165"/>
      <c r="AN257" s="165"/>
      <c r="AO257" s="165"/>
      <c r="AP257" s="445"/>
      <c r="AQ257" s="165"/>
      <c r="AR257" s="165"/>
      <c r="AS257" s="445"/>
      <c r="AT257" s="165"/>
      <c r="AU257" s="1088"/>
      <c r="AV257" s="127"/>
      <c r="AW257" s="1134"/>
      <c r="AX257" s="1091"/>
      <c r="AY257" s="1131"/>
      <c r="AZ257" s="445"/>
      <c r="BA257" s="1131"/>
      <c r="BB257" s="445"/>
      <c r="BC257" s="445"/>
      <c r="BD257" s="445"/>
      <c r="BE257" s="445"/>
      <c r="BF257" s="445"/>
      <c r="BG257" s="445"/>
      <c r="BH257" s="437"/>
      <c r="BI257" s="445"/>
      <c r="BJ257" s="1084"/>
      <c r="BK257" s="483">
        <f t="shared" si="61"/>
        <v>0</v>
      </c>
      <c r="BL257" s="484">
        <f t="shared" si="62"/>
        <v>0</v>
      </c>
      <c r="BM257" s="485">
        <f t="shared" si="63"/>
        <v>0</v>
      </c>
      <c r="BN257" s="464"/>
      <c r="BO257" s="464"/>
      <c r="BP257" s="127"/>
      <c r="BQ257" s="1496">
        <f t="shared" si="64"/>
        <v>0</v>
      </c>
      <c r="BR257" s="1496">
        <f t="shared" si="65"/>
        <v>0</v>
      </c>
      <c r="BS257" s="280"/>
      <c r="BT257" s="281"/>
      <c r="BU257" s="281"/>
      <c r="BV257" s="446"/>
      <c r="BW257" s="1497">
        <f t="shared" si="66"/>
        <v>0</v>
      </c>
      <c r="BX257" s="1497">
        <f t="shared" si="67"/>
        <v>0</v>
      </c>
      <c r="BY257" s="1497">
        <f t="shared" si="68"/>
        <v>0</v>
      </c>
      <c r="BZ257" s="1497">
        <f t="shared" si="69"/>
        <v>0</v>
      </c>
      <c r="CA257" s="1497">
        <f t="shared" si="70"/>
        <v>0</v>
      </c>
      <c r="CB257" s="1497">
        <f t="shared" si="71"/>
        <v>0</v>
      </c>
      <c r="CD257" s="1450" t="str">
        <f t="shared" si="58"/>
        <v/>
      </c>
      <c r="CF257" s="1247"/>
      <c r="CG257" s="1247"/>
      <c r="CH257" s="1247"/>
      <c r="CI257" s="1247"/>
      <c r="CJ257" s="1247"/>
      <c r="CK257" s="1247"/>
      <c r="CL257" s="1247"/>
      <c r="CM257" s="1247"/>
      <c r="CN257" s="1247"/>
      <c r="CO257" s="1247"/>
      <c r="CP257" s="1247"/>
      <c r="CQ257" s="1247"/>
      <c r="CR257" s="1247"/>
      <c r="CS257" s="1247"/>
      <c r="CT257" s="1247"/>
      <c r="CU257" s="1247"/>
      <c r="CV257" s="1247"/>
      <c r="CW257" s="1247"/>
      <c r="CX257" s="1247"/>
      <c r="CY257" s="1247"/>
      <c r="CZ257" s="1247"/>
      <c r="DA257" s="1247"/>
      <c r="DB257" s="1247"/>
      <c r="DC257" s="1247"/>
      <c r="DD257" s="1247"/>
      <c r="DE257" s="1247"/>
      <c r="DF257" s="1247"/>
      <c r="DG257" s="1247"/>
      <c r="DH257" s="1247"/>
      <c r="DI257" s="1247"/>
      <c r="DJ257" s="1247"/>
      <c r="DK257" s="1247"/>
      <c r="DL257" s="1247"/>
      <c r="DM257" s="1247"/>
      <c r="DN257" s="1247"/>
      <c r="DO257" s="1247"/>
      <c r="DP257" s="1247"/>
      <c r="DQ257" s="1247"/>
      <c r="DR257" s="1247"/>
      <c r="DS257" s="1247"/>
      <c r="DT257" s="1247"/>
      <c r="DU257" s="1247"/>
      <c r="DV257" s="1247"/>
      <c r="DW257" s="1247"/>
      <c r="DX257" s="1247"/>
      <c r="DY257" s="1247"/>
      <c r="DZ257" s="1247"/>
      <c r="EA257" s="1247"/>
      <c r="EB257" s="1247"/>
      <c r="EC257" s="1247"/>
      <c r="ED257" s="1247"/>
      <c r="EE257" s="1247"/>
      <c r="EF257" s="1247"/>
      <c r="EG257" s="1247"/>
      <c r="EH257" s="1247"/>
      <c r="EI257" s="1247"/>
      <c r="EJ257" s="1247"/>
      <c r="EK257" s="1247"/>
      <c r="EL257" s="1247"/>
      <c r="EM257" s="1247"/>
      <c r="EN257" s="1247"/>
      <c r="EO257" s="1247"/>
      <c r="EP257" s="1247"/>
      <c r="EQ257" s="1247"/>
      <c r="ER257" s="1247"/>
      <c r="ES257" s="1247"/>
      <c r="ET257" s="1247"/>
      <c r="EU257" s="1247"/>
      <c r="EV257" s="1247"/>
      <c r="EW257" s="1247"/>
      <c r="EX257" s="1247"/>
      <c r="EY257" s="1247"/>
      <c r="EZ257" s="1247"/>
      <c r="FA257" s="1247"/>
      <c r="FB257" s="1247"/>
      <c r="FC257" s="1247"/>
      <c r="FD257" s="1247"/>
      <c r="FE257" s="1247"/>
      <c r="FF257" s="1247"/>
      <c r="FG257" s="1247"/>
      <c r="FJ257" s="1452">
        <f t="shared" si="59"/>
        <v>0</v>
      </c>
      <c r="FK257" s="1452">
        <f t="shared" si="60"/>
        <v>0</v>
      </c>
    </row>
    <row r="258" spans="1:167" x14ac:dyDescent="0.2">
      <c r="A258" s="436"/>
      <c r="B258" s="437"/>
      <c r="C258" s="439"/>
      <c r="D258" s="439"/>
      <c r="E258" s="437"/>
      <c r="F258" s="440"/>
      <c r="G258" s="440"/>
      <c r="H258" s="440"/>
      <c r="I258" s="440"/>
      <c r="J258" s="440"/>
      <c r="K258" s="440"/>
      <c r="L258" s="440"/>
      <c r="M258" s="440"/>
      <c r="N258" s="441"/>
      <c r="O258" s="441"/>
      <c r="P258" s="440"/>
      <c r="Q258" s="442"/>
      <c r="R258" s="443"/>
      <c r="S258" s="444"/>
      <c r="T258" s="886"/>
      <c r="U258" s="445"/>
      <c r="V258" s="445"/>
      <c r="W258" s="445"/>
      <c r="X258" s="165"/>
      <c r="Y258" s="445"/>
      <c r="Z258" s="1136"/>
      <c r="AA258" s="445"/>
      <c r="AB258" s="1131"/>
      <c r="AC258" s="165"/>
      <c r="AD258" s="1130"/>
      <c r="AE258" s="165"/>
      <c r="AF258" s="1131"/>
      <c r="AG258" s="445"/>
      <c r="AH258" s="1136"/>
      <c r="AI258" s="445"/>
      <c r="AJ258" s="1136"/>
      <c r="AK258" s="445"/>
      <c r="AL258" s="165"/>
      <c r="AM258" s="165"/>
      <c r="AN258" s="165"/>
      <c r="AO258" s="165"/>
      <c r="AP258" s="445"/>
      <c r="AQ258" s="165"/>
      <c r="AR258" s="165"/>
      <c r="AS258" s="445"/>
      <c r="AT258" s="165"/>
      <c r="AU258" s="1088"/>
      <c r="AV258" s="127"/>
      <c r="AW258" s="1134"/>
      <c r="AX258" s="1091"/>
      <c r="AY258" s="1131"/>
      <c r="AZ258" s="445"/>
      <c r="BA258" s="1131"/>
      <c r="BB258" s="445"/>
      <c r="BC258" s="445"/>
      <c r="BD258" s="445"/>
      <c r="BE258" s="445"/>
      <c r="BF258" s="445"/>
      <c r="BG258" s="445"/>
      <c r="BH258" s="437"/>
      <c r="BI258" s="445"/>
      <c r="BJ258" s="1084"/>
      <c r="BK258" s="483">
        <f t="shared" si="61"/>
        <v>0</v>
      </c>
      <c r="BL258" s="484">
        <f t="shared" si="62"/>
        <v>0</v>
      </c>
      <c r="BM258" s="485">
        <f t="shared" si="63"/>
        <v>0</v>
      </c>
      <c r="BN258" s="464"/>
      <c r="BO258" s="464"/>
      <c r="BP258" s="127"/>
      <c r="BQ258" s="1496">
        <f t="shared" si="64"/>
        <v>0</v>
      </c>
      <c r="BR258" s="1496">
        <f t="shared" si="65"/>
        <v>0</v>
      </c>
      <c r="BS258" s="280"/>
      <c r="BT258" s="281"/>
      <c r="BU258" s="281"/>
      <c r="BV258" s="446"/>
      <c r="BW258" s="1497">
        <f t="shared" si="66"/>
        <v>0</v>
      </c>
      <c r="BX258" s="1497">
        <f t="shared" si="67"/>
        <v>0</v>
      </c>
      <c r="BY258" s="1497">
        <f t="shared" si="68"/>
        <v>0</v>
      </c>
      <c r="BZ258" s="1497">
        <f t="shared" si="69"/>
        <v>0</v>
      </c>
      <c r="CA258" s="1497">
        <f t="shared" si="70"/>
        <v>0</v>
      </c>
      <c r="CB258" s="1497">
        <f t="shared" si="71"/>
        <v>0</v>
      </c>
      <c r="CD258" s="1450" t="str">
        <f t="shared" si="58"/>
        <v/>
      </c>
      <c r="CF258" s="1247"/>
      <c r="CG258" s="1247"/>
      <c r="CH258" s="1247"/>
      <c r="CI258" s="1247"/>
      <c r="CJ258" s="1247"/>
      <c r="CK258" s="1247"/>
      <c r="CL258" s="1247"/>
      <c r="CM258" s="1247"/>
      <c r="CN258" s="1247"/>
      <c r="CO258" s="1247"/>
      <c r="CP258" s="1247"/>
      <c r="CQ258" s="1247"/>
      <c r="CR258" s="1247"/>
      <c r="CS258" s="1247"/>
      <c r="CT258" s="1247"/>
      <c r="CU258" s="1247"/>
      <c r="CV258" s="1247"/>
      <c r="CW258" s="1247"/>
      <c r="CX258" s="1247"/>
      <c r="CY258" s="1247"/>
      <c r="CZ258" s="1247"/>
      <c r="DA258" s="1247"/>
      <c r="DB258" s="1247"/>
      <c r="DC258" s="1247"/>
      <c r="DD258" s="1247"/>
      <c r="DE258" s="1247"/>
      <c r="DF258" s="1247"/>
      <c r="DG258" s="1247"/>
      <c r="DH258" s="1247"/>
      <c r="DI258" s="1247"/>
      <c r="DJ258" s="1247"/>
      <c r="DK258" s="1247"/>
      <c r="DL258" s="1247"/>
      <c r="DM258" s="1247"/>
      <c r="DN258" s="1247"/>
      <c r="DO258" s="1247"/>
      <c r="DP258" s="1247"/>
      <c r="DQ258" s="1247"/>
      <c r="DR258" s="1247"/>
      <c r="DS258" s="1247"/>
      <c r="DT258" s="1247"/>
      <c r="DU258" s="1247"/>
      <c r="DV258" s="1247"/>
      <c r="DW258" s="1247"/>
      <c r="DX258" s="1247"/>
      <c r="DY258" s="1247"/>
      <c r="DZ258" s="1247"/>
      <c r="EA258" s="1247"/>
      <c r="EB258" s="1247"/>
      <c r="EC258" s="1247"/>
      <c r="ED258" s="1247"/>
      <c r="EE258" s="1247"/>
      <c r="EF258" s="1247"/>
      <c r="EG258" s="1247"/>
      <c r="EH258" s="1247"/>
      <c r="EI258" s="1247"/>
      <c r="EJ258" s="1247"/>
      <c r="EK258" s="1247"/>
      <c r="EL258" s="1247"/>
      <c r="EM258" s="1247"/>
      <c r="EN258" s="1247"/>
      <c r="EO258" s="1247"/>
      <c r="EP258" s="1247"/>
      <c r="EQ258" s="1247"/>
      <c r="ER258" s="1247"/>
      <c r="ES258" s="1247"/>
      <c r="ET258" s="1247"/>
      <c r="EU258" s="1247"/>
      <c r="EV258" s="1247"/>
      <c r="EW258" s="1247"/>
      <c r="EX258" s="1247"/>
      <c r="EY258" s="1247"/>
      <c r="EZ258" s="1247"/>
      <c r="FA258" s="1247"/>
      <c r="FB258" s="1247"/>
      <c r="FC258" s="1247"/>
      <c r="FD258" s="1247"/>
      <c r="FE258" s="1247"/>
      <c r="FF258" s="1247"/>
      <c r="FG258" s="1247"/>
      <c r="FJ258" s="1452">
        <f t="shared" si="59"/>
        <v>0</v>
      </c>
      <c r="FK258" s="1452">
        <f t="shared" si="60"/>
        <v>0</v>
      </c>
    </row>
    <row r="259" spans="1:167" x14ac:dyDescent="0.2">
      <c r="A259" s="436"/>
      <c r="B259" s="437"/>
      <c r="C259" s="439"/>
      <c r="D259" s="439"/>
      <c r="E259" s="437"/>
      <c r="F259" s="440"/>
      <c r="G259" s="440"/>
      <c r="H259" s="440"/>
      <c r="I259" s="440"/>
      <c r="J259" s="440"/>
      <c r="K259" s="440"/>
      <c r="L259" s="440"/>
      <c r="M259" s="440"/>
      <c r="N259" s="441"/>
      <c r="O259" s="441"/>
      <c r="P259" s="440"/>
      <c r="Q259" s="442"/>
      <c r="R259" s="443"/>
      <c r="S259" s="444"/>
      <c r="T259" s="886"/>
      <c r="U259" s="445"/>
      <c r="V259" s="445"/>
      <c r="W259" s="445"/>
      <c r="X259" s="165"/>
      <c r="Y259" s="445"/>
      <c r="Z259" s="1136"/>
      <c r="AA259" s="445"/>
      <c r="AB259" s="1131"/>
      <c r="AC259" s="165"/>
      <c r="AD259" s="1130"/>
      <c r="AE259" s="165"/>
      <c r="AF259" s="1131"/>
      <c r="AG259" s="445"/>
      <c r="AH259" s="1136"/>
      <c r="AI259" s="445"/>
      <c r="AJ259" s="1136"/>
      <c r="AK259" s="445"/>
      <c r="AL259" s="165"/>
      <c r="AM259" s="165"/>
      <c r="AN259" s="165"/>
      <c r="AO259" s="165"/>
      <c r="AP259" s="445"/>
      <c r="AQ259" s="165"/>
      <c r="AR259" s="165"/>
      <c r="AS259" s="445"/>
      <c r="AT259" s="165"/>
      <c r="AU259" s="1088"/>
      <c r="AV259" s="127"/>
      <c r="AW259" s="1134"/>
      <c r="AX259" s="1091"/>
      <c r="AY259" s="1131"/>
      <c r="AZ259" s="445"/>
      <c r="BA259" s="1131"/>
      <c r="BB259" s="445"/>
      <c r="BC259" s="445"/>
      <c r="BD259" s="445"/>
      <c r="BE259" s="445"/>
      <c r="BF259" s="445"/>
      <c r="BG259" s="445"/>
      <c r="BH259" s="437"/>
      <c r="BI259" s="445"/>
      <c r="BJ259" s="1084"/>
      <c r="BK259" s="483">
        <f t="shared" si="61"/>
        <v>0</v>
      </c>
      <c r="BL259" s="484">
        <f t="shared" si="62"/>
        <v>0</v>
      </c>
      <c r="BM259" s="485">
        <f t="shared" si="63"/>
        <v>0</v>
      </c>
      <c r="BN259" s="464"/>
      <c r="BO259" s="464"/>
      <c r="BP259" s="127"/>
      <c r="BQ259" s="1496">
        <f t="shared" si="64"/>
        <v>0</v>
      </c>
      <c r="BR259" s="1496">
        <f t="shared" si="65"/>
        <v>0</v>
      </c>
      <c r="BS259" s="280"/>
      <c r="BT259" s="281"/>
      <c r="BU259" s="281"/>
      <c r="BV259" s="446"/>
      <c r="BW259" s="1497">
        <f t="shared" si="66"/>
        <v>0</v>
      </c>
      <c r="BX259" s="1497">
        <f t="shared" si="67"/>
        <v>0</v>
      </c>
      <c r="BY259" s="1497">
        <f t="shared" si="68"/>
        <v>0</v>
      </c>
      <c r="BZ259" s="1497">
        <f t="shared" si="69"/>
        <v>0</v>
      </c>
      <c r="CA259" s="1497">
        <f t="shared" si="70"/>
        <v>0</v>
      </c>
      <c r="CB259" s="1497">
        <f t="shared" si="71"/>
        <v>0</v>
      </c>
      <c r="CD259" s="1450" t="str">
        <f t="shared" si="58"/>
        <v/>
      </c>
      <c r="CF259" s="1247"/>
      <c r="CG259" s="1247"/>
      <c r="CH259" s="1247"/>
      <c r="CI259" s="1247"/>
      <c r="CJ259" s="1247"/>
      <c r="CK259" s="1247"/>
      <c r="CL259" s="1247"/>
      <c r="CM259" s="1247"/>
      <c r="CN259" s="1247"/>
      <c r="CO259" s="1247"/>
      <c r="CP259" s="1247"/>
      <c r="CQ259" s="1247"/>
      <c r="CR259" s="1247"/>
      <c r="CS259" s="1247"/>
      <c r="CT259" s="1247"/>
      <c r="CU259" s="1247"/>
      <c r="CV259" s="1247"/>
      <c r="CW259" s="1247"/>
      <c r="CX259" s="1247"/>
      <c r="CY259" s="1247"/>
      <c r="CZ259" s="1247"/>
      <c r="DA259" s="1247"/>
      <c r="DB259" s="1247"/>
      <c r="DC259" s="1247"/>
      <c r="DD259" s="1247"/>
      <c r="DE259" s="1247"/>
      <c r="DF259" s="1247"/>
      <c r="DG259" s="1247"/>
      <c r="DH259" s="1247"/>
      <c r="DI259" s="1247"/>
      <c r="DJ259" s="1247"/>
      <c r="DK259" s="1247"/>
      <c r="DL259" s="1247"/>
      <c r="DM259" s="1247"/>
      <c r="DN259" s="1247"/>
      <c r="DO259" s="1247"/>
      <c r="DP259" s="1247"/>
      <c r="DQ259" s="1247"/>
      <c r="DR259" s="1247"/>
      <c r="DS259" s="1247"/>
      <c r="DT259" s="1247"/>
      <c r="DU259" s="1247"/>
      <c r="DV259" s="1247"/>
      <c r="DW259" s="1247"/>
      <c r="DX259" s="1247"/>
      <c r="DY259" s="1247"/>
      <c r="DZ259" s="1247"/>
      <c r="EA259" s="1247"/>
      <c r="EB259" s="1247"/>
      <c r="EC259" s="1247"/>
      <c r="ED259" s="1247"/>
      <c r="EE259" s="1247"/>
      <c r="EF259" s="1247"/>
      <c r="EG259" s="1247"/>
      <c r="EH259" s="1247"/>
      <c r="EI259" s="1247"/>
      <c r="EJ259" s="1247"/>
      <c r="EK259" s="1247"/>
      <c r="EL259" s="1247"/>
      <c r="EM259" s="1247"/>
      <c r="EN259" s="1247"/>
      <c r="EO259" s="1247"/>
      <c r="EP259" s="1247"/>
      <c r="EQ259" s="1247"/>
      <c r="ER259" s="1247"/>
      <c r="ES259" s="1247"/>
      <c r="ET259" s="1247"/>
      <c r="EU259" s="1247"/>
      <c r="EV259" s="1247"/>
      <c r="EW259" s="1247"/>
      <c r="EX259" s="1247"/>
      <c r="EY259" s="1247"/>
      <c r="EZ259" s="1247"/>
      <c r="FA259" s="1247"/>
      <c r="FB259" s="1247"/>
      <c r="FC259" s="1247"/>
      <c r="FD259" s="1247"/>
      <c r="FE259" s="1247"/>
      <c r="FF259" s="1247"/>
      <c r="FG259" s="1247"/>
      <c r="FJ259" s="1452">
        <f t="shared" si="59"/>
        <v>0</v>
      </c>
      <c r="FK259" s="1452">
        <f t="shared" si="60"/>
        <v>0</v>
      </c>
    </row>
    <row r="260" spans="1:167" x14ac:dyDescent="0.2">
      <c r="A260" s="436"/>
      <c r="B260" s="437"/>
      <c r="C260" s="439"/>
      <c r="D260" s="439"/>
      <c r="E260" s="437"/>
      <c r="F260" s="440"/>
      <c r="G260" s="440"/>
      <c r="H260" s="440"/>
      <c r="I260" s="440"/>
      <c r="J260" s="440"/>
      <c r="K260" s="440"/>
      <c r="L260" s="440"/>
      <c r="M260" s="440"/>
      <c r="N260" s="441"/>
      <c r="O260" s="441"/>
      <c r="P260" s="440"/>
      <c r="Q260" s="442"/>
      <c r="R260" s="443"/>
      <c r="S260" s="444"/>
      <c r="T260" s="886"/>
      <c r="U260" s="445"/>
      <c r="V260" s="445"/>
      <c r="W260" s="445"/>
      <c r="X260" s="165"/>
      <c r="Y260" s="445"/>
      <c r="Z260" s="1136"/>
      <c r="AA260" s="445"/>
      <c r="AB260" s="1131"/>
      <c r="AC260" s="165"/>
      <c r="AD260" s="1130"/>
      <c r="AE260" s="165"/>
      <c r="AF260" s="1131"/>
      <c r="AG260" s="445"/>
      <c r="AH260" s="1136"/>
      <c r="AI260" s="445"/>
      <c r="AJ260" s="1136"/>
      <c r="AK260" s="445"/>
      <c r="AL260" s="165"/>
      <c r="AM260" s="165"/>
      <c r="AN260" s="165"/>
      <c r="AO260" s="165"/>
      <c r="AP260" s="445"/>
      <c r="AQ260" s="165"/>
      <c r="AR260" s="165"/>
      <c r="AS260" s="445"/>
      <c r="AT260" s="165"/>
      <c r="AU260" s="1088"/>
      <c r="AV260" s="127"/>
      <c r="AW260" s="1134"/>
      <c r="AX260" s="1091"/>
      <c r="AY260" s="1131"/>
      <c r="AZ260" s="445"/>
      <c r="BA260" s="1131"/>
      <c r="BB260" s="445"/>
      <c r="BC260" s="445"/>
      <c r="BD260" s="445"/>
      <c r="BE260" s="445"/>
      <c r="BF260" s="445"/>
      <c r="BG260" s="445"/>
      <c r="BH260" s="437"/>
      <c r="BI260" s="445"/>
      <c r="BJ260" s="1084"/>
      <c r="BK260" s="483">
        <f t="shared" si="61"/>
        <v>0</v>
      </c>
      <c r="BL260" s="484">
        <f t="shared" si="62"/>
        <v>0</v>
      </c>
      <c r="BM260" s="485">
        <f t="shared" si="63"/>
        <v>0</v>
      </c>
      <c r="BN260" s="464"/>
      <c r="BO260" s="464"/>
      <c r="BP260" s="127"/>
      <c r="BQ260" s="1496">
        <f t="shared" si="64"/>
        <v>0</v>
      </c>
      <c r="BR260" s="1496">
        <f t="shared" si="65"/>
        <v>0</v>
      </c>
      <c r="BS260" s="280"/>
      <c r="BT260" s="281"/>
      <c r="BU260" s="281"/>
      <c r="BV260" s="446"/>
      <c r="BW260" s="1497">
        <f t="shared" si="66"/>
        <v>0</v>
      </c>
      <c r="BX260" s="1497">
        <f t="shared" si="67"/>
        <v>0</v>
      </c>
      <c r="BY260" s="1497">
        <f t="shared" si="68"/>
        <v>0</v>
      </c>
      <c r="BZ260" s="1497">
        <f t="shared" si="69"/>
        <v>0</v>
      </c>
      <c r="CA260" s="1497">
        <f t="shared" si="70"/>
        <v>0</v>
      </c>
      <c r="CB260" s="1497">
        <f t="shared" si="71"/>
        <v>0</v>
      </c>
      <c r="CD260" s="1450" t="str">
        <f t="shared" si="58"/>
        <v/>
      </c>
      <c r="CF260" s="1247"/>
      <c r="CG260" s="1247"/>
      <c r="CH260" s="1247"/>
      <c r="CI260" s="1247"/>
      <c r="CJ260" s="1247"/>
      <c r="CK260" s="1247"/>
      <c r="CL260" s="1247"/>
      <c r="CM260" s="1247"/>
      <c r="CN260" s="1247"/>
      <c r="CO260" s="1247"/>
      <c r="CP260" s="1247"/>
      <c r="CQ260" s="1247"/>
      <c r="CR260" s="1247"/>
      <c r="CS260" s="1247"/>
      <c r="CT260" s="1247"/>
      <c r="CU260" s="1247"/>
      <c r="CV260" s="1247"/>
      <c r="CW260" s="1247"/>
      <c r="CX260" s="1247"/>
      <c r="CY260" s="1247"/>
      <c r="CZ260" s="1247"/>
      <c r="DA260" s="1247"/>
      <c r="DB260" s="1247"/>
      <c r="DC260" s="1247"/>
      <c r="DD260" s="1247"/>
      <c r="DE260" s="1247"/>
      <c r="DF260" s="1247"/>
      <c r="DG260" s="1247"/>
      <c r="DH260" s="1247"/>
      <c r="DI260" s="1247"/>
      <c r="DJ260" s="1247"/>
      <c r="DK260" s="1247"/>
      <c r="DL260" s="1247"/>
      <c r="DM260" s="1247"/>
      <c r="DN260" s="1247"/>
      <c r="DO260" s="1247"/>
      <c r="DP260" s="1247"/>
      <c r="DQ260" s="1247"/>
      <c r="DR260" s="1247"/>
      <c r="DS260" s="1247"/>
      <c r="DT260" s="1247"/>
      <c r="DU260" s="1247"/>
      <c r="DV260" s="1247"/>
      <c r="DW260" s="1247"/>
      <c r="DX260" s="1247"/>
      <c r="DY260" s="1247"/>
      <c r="DZ260" s="1247"/>
      <c r="EA260" s="1247"/>
      <c r="EB260" s="1247"/>
      <c r="EC260" s="1247"/>
      <c r="ED260" s="1247"/>
      <c r="EE260" s="1247"/>
      <c r="EF260" s="1247"/>
      <c r="EG260" s="1247"/>
      <c r="EH260" s="1247"/>
      <c r="EI260" s="1247"/>
      <c r="EJ260" s="1247"/>
      <c r="EK260" s="1247"/>
      <c r="EL260" s="1247"/>
      <c r="EM260" s="1247"/>
      <c r="EN260" s="1247"/>
      <c r="EO260" s="1247"/>
      <c r="EP260" s="1247"/>
      <c r="EQ260" s="1247"/>
      <c r="ER260" s="1247"/>
      <c r="ES260" s="1247"/>
      <c r="ET260" s="1247"/>
      <c r="EU260" s="1247"/>
      <c r="EV260" s="1247"/>
      <c r="EW260" s="1247"/>
      <c r="EX260" s="1247"/>
      <c r="EY260" s="1247"/>
      <c r="EZ260" s="1247"/>
      <c r="FA260" s="1247"/>
      <c r="FB260" s="1247"/>
      <c r="FC260" s="1247"/>
      <c r="FD260" s="1247"/>
      <c r="FE260" s="1247"/>
      <c r="FF260" s="1247"/>
      <c r="FG260" s="1247"/>
      <c r="FJ260" s="1452">
        <f t="shared" si="59"/>
        <v>0</v>
      </c>
      <c r="FK260" s="1452">
        <f t="shared" si="60"/>
        <v>0</v>
      </c>
    </row>
    <row r="261" spans="1:167" x14ac:dyDescent="0.2">
      <c r="A261" s="436"/>
      <c r="B261" s="437"/>
      <c r="C261" s="439"/>
      <c r="D261" s="439"/>
      <c r="E261" s="437"/>
      <c r="F261" s="440"/>
      <c r="G261" s="440"/>
      <c r="H261" s="440"/>
      <c r="I261" s="440"/>
      <c r="J261" s="440"/>
      <c r="K261" s="440"/>
      <c r="L261" s="440"/>
      <c r="M261" s="440"/>
      <c r="N261" s="441"/>
      <c r="O261" s="441"/>
      <c r="P261" s="440"/>
      <c r="Q261" s="442"/>
      <c r="R261" s="443"/>
      <c r="S261" s="444"/>
      <c r="T261" s="886"/>
      <c r="U261" s="445"/>
      <c r="V261" s="445"/>
      <c r="W261" s="445"/>
      <c r="X261" s="165"/>
      <c r="Y261" s="445"/>
      <c r="Z261" s="1136"/>
      <c r="AA261" s="445"/>
      <c r="AB261" s="1131"/>
      <c r="AC261" s="165"/>
      <c r="AD261" s="1130"/>
      <c r="AE261" s="165"/>
      <c r="AF261" s="1131"/>
      <c r="AG261" s="445"/>
      <c r="AH261" s="1136"/>
      <c r="AI261" s="445"/>
      <c r="AJ261" s="1136"/>
      <c r="AK261" s="445"/>
      <c r="AL261" s="165"/>
      <c r="AM261" s="165"/>
      <c r="AN261" s="165"/>
      <c r="AO261" s="165"/>
      <c r="AP261" s="445"/>
      <c r="AQ261" s="165"/>
      <c r="AR261" s="165"/>
      <c r="AS261" s="445"/>
      <c r="AT261" s="165"/>
      <c r="AU261" s="1088"/>
      <c r="AV261" s="127"/>
      <c r="AW261" s="1134"/>
      <c r="AX261" s="1091"/>
      <c r="AY261" s="1131"/>
      <c r="AZ261" s="445"/>
      <c r="BA261" s="1131"/>
      <c r="BB261" s="445"/>
      <c r="BC261" s="445"/>
      <c r="BD261" s="445"/>
      <c r="BE261" s="445"/>
      <c r="BF261" s="445"/>
      <c r="BG261" s="445"/>
      <c r="BH261" s="437"/>
      <c r="BI261" s="445"/>
      <c r="BJ261" s="1084"/>
      <c r="BK261" s="483">
        <f t="shared" si="61"/>
        <v>0</v>
      </c>
      <c r="BL261" s="484">
        <f t="shared" si="62"/>
        <v>0</v>
      </c>
      <c r="BM261" s="485">
        <f t="shared" si="63"/>
        <v>0</v>
      </c>
      <c r="BN261" s="464"/>
      <c r="BO261" s="464"/>
      <c r="BP261" s="127"/>
      <c r="BQ261" s="1496">
        <f t="shared" si="64"/>
        <v>0</v>
      </c>
      <c r="BR261" s="1496">
        <f t="shared" si="65"/>
        <v>0</v>
      </c>
      <c r="BS261" s="280"/>
      <c r="BT261" s="281"/>
      <c r="BU261" s="281"/>
      <c r="BV261" s="446"/>
      <c r="BW261" s="1497">
        <f t="shared" si="66"/>
        <v>0</v>
      </c>
      <c r="BX261" s="1497">
        <f t="shared" si="67"/>
        <v>0</v>
      </c>
      <c r="BY261" s="1497">
        <f t="shared" si="68"/>
        <v>0</v>
      </c>
      <c r="BZ261" s="1497">
        <f t="shared" si="69"/>
        <v>0</v>
      </c>
      <c r="CA261" s="1497">
        <f t="shared" si="70"/>
        <v>0</v>
      </c>
      <c r="CB261" s="1497">
        <f t="shared" si="71"/>
        <v>0</v>
      </c>
      <c r="CD261" s="1450" t="str">
        <f t="shared" si="58"/>
        <v/>
      </c>
      <c r="CF261" s="1247"/>
      <c r="CG261" s="1247"/>
      <c r="CH261" s="1247"/>
      <c r="CI261" s="1247"/>
      <c r="CJ261" s="1247"/>
      <c r="CK261" s="1247"/>
      <c r="CL261" s="1247"/>
      <c r="CM261" s="1247"/>
      <c r="CN261" s="1247"/>
      <c r="CO261" s="1247"/>
      <c r="CP261" s="1247"/>
      <c r="CQ261" s="1247"/>
      <c r="CR261" s="1247"/>
      <c r="CS261" s="1247"/>
      <c r="CT261" s="1247"/>
      <c r="CU261" s="1247"/>
      <c r="CV261" s="1247"/>
      <c r="CW261" s="1247"/>
      <c r="CX261" s="1247"/>
      <c r="CY261" s="1247"/>
      <c r="CZ261" s="1247"/>
      <c r="DA261" s="1247"/>
      <c r="DB261" s="1247"/>
      <c r="DC261" s="1247"/>
      <c r="DD261" s="1247"/>
      <c r="DE261" s="1247"/>
      <c r="DF261" s="1247"/>
      <c r="DG261" s="1247"/>
      <c r="DH261" s="1247"/>
      <c r="DI261" s="1247"/>
      <c r="DJ261" s="1247"/>
      <c r="DK261" s="1247"/>
      <c r="DL261" s="1247"/>
      <c r="DM261" s="1247"/>
      <c r="DN261" s="1247"/>
      <c r="DO261" s="1247"/>
      <c r="DP261" s="1247"/>
      <c r="DQ261" s="1247"/>
      <c r="DR261" s="1247"/>
      <c r="DS261" s="1247"/>
      <c r="DT261" s="1247"/>
      <c r="DU261" s="1247"/>
      <c r="DV261" s="1247"/>
      <c r="DW261" s="1247"/>
      <c r="DX261" s="1247"/>
      <c r="DY261" s="1247"/>
      <c r="DZ261" s="1247"/>
      <c r="EA261" s="1247"/>
      <c r="EB261" s="1247"/>
      <c r="EC261" s="1247"/>
      <c r="ED261" s="1247"/>
      <c r="EE261" s="1247"/>
      <c r="EF261" s="1247"/>
      <c r="EG261" s="1247"/>
      <c r="EH261" s="1247"/>
      <c r="EI261" s="1247"/>
      <c r="EJ261" s="1247"/>
      <c r="EK261" s="1247"/>
      <c r="EL261" s="1247"/>
      <c r="EM261" s="1247"/>
      <c r="EN261" s="1247"/>
      <c r="EO261" s="1247"/>
      <c r="EP261" s="1247"/>
      <c r="EQ261" s="1247"/>
      <c r="ER261" s="1247"/>
      <c r="ES261" s="1247"/>
      <c r="ET261" s="1247"/>
      <c r="EU261" s="1247"/>
      <c r="EV261" s="1247"/>
      <c r="EW261" s="1247"/>
      <c r="EX261" s="1247"/>
      <c r="EY261" s="1247"/>
      <c r="EZ261" s="1247"/>
      <c r="FA261" s="1247"/>
      <c r="FB261" s="1247"/>
      <c r="FC261" s="1247"/>
      <c r="FD261" s="1247"/>
      <c r="FE261" s="1247"/>
      <c r="FF261" s="1247"/>
      <c r="FG261" s="1247"/>
      <c r="FJ261" s="1452">
        <f t="shared" si="59"/>
        <v>0</v>
      </c>
      <c r="FK261" s="1452">
        <f t="shared" si="60"/>
        <v>0</v>
      </c>
    </row>
    <row r="262" spans="1:167" x14ac:dyDescent="0.2">
      <c r="A262" s="436"/>
      <c r="B262" s="437"/>
      <c r="C262" s="439"/>
      <c r="D262" s="439"/>
      <c r="E262" s="437"/>
      <c r="F262" s="440"/>
      <c r="G262" s="440"/>
      <c r="H262" s="440"/>
      <c r="I262" s="440"/>
      <c r="J262" s="440"/>
      <c r="K262" s="440"/>
      <c r="L262" s="440"/>
      <c r="M262" s="440"/>
      <c r="N262" s="441"/>
      <c r="O262" s="441"/>
      <c r="P262" s="440"/>
      <c r="Q262" s="442"/>
      <c r="R262" s="443"/>
      <c r="S262" s="444"/>
      <c r="T262" s="886"/>
      <c r="U262" s="445"/>
      <c r="V262" s="445"/>
      <c r="W262" s="445"/>
      <c r="X262" s="165"/>
      <c r="Y262" s="445"/>
      <c r="Z262" s="1136"/>
      <c r="AA262" s="445"/>
      <c r="AB262" s="1131"/>
      <c r="AC262" s="165"/>
      <c r="AD262" s="1130"/>
      <c r="AE262" s="165"/>
      <c r="AF262" s="1131"/>
      <c r="AG262" s="445"/>
      <c r="AH262" s="1136"/>
      <c r="AI262" s="445"/>
      <c r="AJ262" s="1136"/>
      <c r="AK262" s="445"/>
      <c r="AL262" s="165"/>
      <c r="AM262" s="165"/>
      <c r="AN262" s="165"/>
      <c r="AO262" s="165"/>
      <c r="AP262" s="445"/>
      <c r="AQ262" s="165"/>
      <c r="AR262" s="165"/>
      <c r="AS262" s="445"/>
      <c r="AT262" s="165"/>
      <c r="AU262" s="1088"/>
      <c r="AV262" s="127"/>
      <c r="AW262" s="1134"/>
      <c r="AX262" s="1091"/>
      <c r="AY262" s="1131"/>
      <c r="AZ262" s="445"/>
      <c r="BA262" s="1131"/>
      <c r="BB262" s="445"/>
      <c r="BC262" s="445"/>
      <c r="BD262" s="445"/>
      <c r="BE262" s="445"/>
      <c r="BF262" s="445"/>
      <c r="BG262" s="445"/>
      <c r="BH262" s="437"/>
      <c r="BI262" s="445"/>
      <c r="BJ262" s="1084"/>
      <c r="BK262" s="483">
        <f t="shared" si="61"/>
        <v>0</v>
      </c>
      <c r="BL262" s="484">
        <f t="shared" si="62"/>
        <v>0</v>
      </c>
      <c r="BM262" s="485">
        <f t="shared" si="63"/>
        <v>0</v>
      </c>
      <c r="BN262" s="464"/>
      <c r="BO262" s="464"/>
      <c r="BP262" s="127"/>
      <c r="BQ262" s="1496">
        <f t="shared" si="64"/>
        <v>0</v>
      </c>
      <c r="BR262" s="1496">
        <f t="shared" si="65"/>
        <v>0</v>
      </c>
      <c r="BS262" s="280"/>
      <c r="BT262" s="281"/>
      <c r="BU262" s="281"/>
      <c r="BV262" s="446"/>
      <c r="BW262" s="1497">
        <f t="shared" si="66"/>
        <v>0</v>
      </c>
      <c r="BX262" s="1497">
        <f t="shared" si="67"/>
        <v>0</v>
      </c>
      <c r="BY262" s="1497">
        <f t="shared" si="68"/>
        <v>0</v>
      </c>
      <c r="BZ262" s="1497">
        <f t="shared" si="69"/>
        <v>0</v>
      </c>
      <c r="CA262" s="1497">
        <f t="shared" si="70"/>
        <v>0</v>
      </c>
      <c r="CB262" s="1497">
        <f t="shared" si="71"/>
        <v>0</v>
      </c>
      <c r="CD262" s="1450" t="str">
        <f t="shared" si="58"/>
        <v/>
      </c>
      <c r="CF262" s="1247"/>
      <c r="CG262" s="1247"/>
      <c r="CH262" s="1247"/>
      <c r="CI262" s="1247"/>
      <c r="CJ262" s="1247"/>
      <c r="CK262" s="1247"/>
      <c r="CL262" s="1247"/>
      <c r="CM262" s="1247"/>
      <c r="CN262" s="1247"/>
      <c r="CO262" s="1247"/>
      <c r="CP262" s="1247"/>
      <c r="CQ262" s="1247"/>
      <c r="CR262" s="1247"/>
      <c r="CS262" s="1247"/>
      <c r="CT262" s="1247"/>
      <c r="CU262" s="1247"/>
      <c r="CV262" s="1247"/>
      <c r="CW262" s="1247"/>
      <c r="CX262" s="1247"/>
      <c r="CY262" s="1247"/>
      <c r="CZ262" s="1247"/>
      <c r="DA262" s="1247"/>
      <c r="DB262" s="1247"/>
      <c r="DC262" s="1247"/>
      <c r="DD262" s="1247"/>
      <c r="DE262" s="1247"/>
      <c r="DF262" s="1247"/>
      <c r="DG262" s="1247"/>
      <c r="DH262" s="1247"/>
      <c r="DI262" s="1247"/>
      <c r="DJ262" s="1247"/>
      <c r="DK262" s="1247"/>
      <c r="DL262" s="1247"/>
      <c r="DM262" s="1247"/>
      <c r="DN262" s="1247"/>
      <c r="DO262" s="1247"/>
      <c r="DP262" s="1247"/>
      <c r="DQ262" s="1247"/>
      <c r="DR262" s="1247"/>
      <c r="DS262" s="1247"/>
      <c r="DT262" s="1247"/>
      <c r="DU262" s="1247"/>
      <c r="DV262" s="1247"/>
      <c r="DW262" s="1247"/>
      <c r="DX262" s="1247"/>
      <c r="DY262" s="1247"/>
      <c r="DZ262" s="1247"/>
      <c r="EA262" s="1247"/>
      <c r="EB262" s="1247"/>
      <c r="EC262" s="1247"/>
      <c r="ED262" s="1247"/>
      <c r="EE262" s="1247"/>
      <c r="EF262" s="1247"/>
      <c r="EG262" s="1247"/>
      <c r="EH262" s="1247"/>
      <c r="EI262" s="1247"/>
      <c r="EJ262" s="1247"/>
      <c r="EK262" s="1247"/>
      <c r="EL262" s="1247"/>
      <c r="EM262" s="1247"/>
      <c r="EN262" s="1247"/>
      <c r="EO262" s="1247"/>
      <c r="EP262" s="1247"/>
      <c r="EQ262" s="1247"/>
      <c r="ER262" s="1247"/>
      <c r="ES262" s="1247"/>
      <c r="ET262" s="1247"/>
      <c r="EU262" s="1247"/>
      <c r="EV262" s="1247"/>
      <c r="EW262" s="1247"/>
      <c r="EX262" s="1247"/>
      <c r="EY262" s="1247"/>
      <c r="EZ262" s="1247"/>
      <c r="FA262" s="1247"/>
      <c r="FB262" s="1247"/>
      <c r="FC262" s="1247"/>
      <c r="FD262" s="1247"/>
      <c r="FE262" s="1247"/>
      <c r="FF262" s="1247"/>
      <c r="FG262" s="1247"/>
      <c r="FJ262" s="1452">
        <f t="shared" si="59"/>
        <v>0</v>
      </c>
      <c r="FK262" s="1452">
        <f t="shared" si="60"/>
        <v>0</v>
      </c>
    </row>
    <row r="263" spans="1:167" x14ac:dyDescent="0.2">
      <c r="A263" s="436"/>
      <c r="B263" s="437"/>
      <c r="C263" s="439"/>
      <c r="D263" s="439"/>
      <c r="E263" s="437"/>
      <c r="F263" s="440"/>
      <c r="G263" s="440"/>
      <c r="H263" s="440"/>
      <c r="I263" s="440"/>
      <c r="J263" s="440"/>
      <c r="K263" s="440"/>
      <c r="L263" s="440"/>
      <c r="M263" s="440"/>
      <c r="N263" s="441"/>
      <c r="O263" s="441"/>
      <c r="P263" s="440"/>
      <c r="Q263" s="442"/>
      <c r="R263" s="443"/>
      <c r="S263" s="444"/>
      <c r="T263" s="886"/>
      <c r="U263" s="445"/>
      <c r="V263" s="445"/>
      <c r="W263" s="445"/>
      <c r="X263" s="165"/>
      <c r="Y263" s="445"/>
      <c r="Z263" s="1136"/>
      <c r="AA263" s="445"/>
      <c r="AB263" s="1131"/>
      <c r="AC263" s="165"/>
      <c r="AD263" s="1130"/>
      <c r="AE263" s="165"/>
      <c r="AF263" s="1131"/>
      <c r="AG263" s="445"/>
      <c r="AH263" s="1136"/>
      <c r="AI263" s="445"/>
      <c r="AJ263" s="1136"/>
      <c r="AK263" s="445"/>
      <c r="AL263" s="165"/>
      <c r="AM263" s="165"/>
      <c r="AN263" s="165"/>
      <c r="AO263" s="165"/>
      <c r="AP263" s="445"/>
      <c r="AQ263" s="165"/>
      <c r="AR263" s="165"/>
      <c r="AS263" s="445"/>
      <c r="AT263" s="165"/>
      <c r="AU263" s="1088"/>
      <c r="AV263" s="127"/>
      <c r="AW263" s="1134"/>
      <c r="AX263" s="1091"/>
      <c r="AY263" s="1131"/>
      <c r="AZ263" s="445"/>
      <c r="BA263" s="1131"/>
      <c r="BB263" s="445"/>
      <c r="BC263" s="445"/>
      <c r="BD263" s="445"/>
      <c r="BE263" s="445"/>
      <c r="BF263" s="445"/>
      <c r="BG263" s="445"/>
      <c r="BH263" s="437"/>
      <c r="BI263" s="445"/>
      <c r="BJ263" s="1084"/>
      <c r="BK263" s="483">
        <f t="shared" si="61"/>
        <v>0</v>
      </c>
      <c r="BL263" s="484">
        <f t="shared" si="62"/>
        <v>0</v>
      </c>
      <c r="BM263" s="485">
        <f t="shared" si="63"/>
        <v>0</v>
      </c>
      <c r="BN263" s="464"/>
      <c r="BO263" s="464"/>
      <c r="BP263" s="127"/>
      <c r="BQ263" s="1496">
        <f t="shared" si="64"/>
        <v>0</v>
      </c>
      <c r="BR263" s="1496">
        <f t="shared" si="65"/>
        <v>0</v>
      </c>
      <c r="BS263" s="280"/>
      <c r="BT263" s="281"/>
      <c r="BU263" s="281"/>
      <c r="BV263" s="446"/>
      <c r="BW263" s="1497">
        <f t="shared" si="66"/>
        <v>0</v>
      </c>
      <c r="BX263" s="1497">
        <f t="shared" si="67"/>
        <v>0</v>
      </c>
      <c r="BY263" s="1497">
        <f t="shared" si="68"/>
        <v>0</v>
      </c>
      <c r="BZ263" s="1497">
        <f t="shared" si="69"/>
        <v>0</v>
      </c>
      <c r="CA263" s="1497">
        <f t="shared" si="70"/>
        <v>0</v>
      </c>
      <c r="CB263" s="1497">
        <f t="shared" si="71"/>
        <v>0</v>
      </c>
      <c r="CD263" s="1450" t="str">
        <f t="shared" si="58"/>
        <v/>
      </c>
      <c r="CF263" s="1247"/>
      <c r="CG263" s="1247"/>
      <c r="CH263" s="1247"/>
      <c r="CI263" s="1247"/>
      <c r="CJ263" s="1247"/>
      <c r="CK263" s="1247"/>
      <c r="CL263" s="1247"/>
      <c r="CM263" s="1247"/>
      <c r="CN263" s="1247"/>
      <c r="CO263" s="1247"/>
      <c r="CP263" s="1247"/>
      <c r="CQ263" s="1247"/>
      <c r="CR263" s="1247"/>
      <c r="CS263" s="1247"/>
      <c r="CT263" s="1247"/>
      <c r="CU263" s="1247"/>
      <c r="CV263" s="1247"/>
      <c r="CW263" s="1247"/>
      <c r="CX263" s="1247"/>
      <c r="CY263" s="1247"/>
      <c r="CZ263" s="1247"/>
      <c r="DA263" s="1247"/>
      <c r="DB263" s="1247"/>
      <c r="DC263" s="1247"/>
      <c r="DD263" s="1247"/>
      <c r="DE263" s="1247"/>
      <c r="DF263" s="1247"/>
      <c r="DG263" s="1247"/>
      <c r="DH263" s="1247"/>
      <c r="DI263" s="1247"/>
      <c r="DJ263" s="1247"/>
      <c r="DK263" s="1247"/>
      <c r="DL263" s="1247"/>
      <c r="DM263" s="1247"/>
      <c r="DN263" s="1247"/>
      <c r="DO263" s="1247"/>
      <c r="DP263" s="1247"/>
      <c r="DQ263" s="1247"/>
      <c r="DR263" s="1247"/>
      <c r="DS263" s="1247"/>
      <c r="DT263" s="1247"/>
      <c r="DU263" s="1247"/>
      <c r="DV263" s="1247"/>
      <c r="DW263" s="1247"/>
      <c r="DX263" s="1247"/>
      <c r="DY263" s="1247"/>
      <c r="DZ263" s="1247"/>
      <c r="EA263" s="1247"/>
      <c r="EB263" s="1247"/>
      <c r="EC263" s="1247"/>
      <c r="ED263" s="1247"/>
      <c r="EE263" s="1247"/>
      <c r="EF263" s="1247"/>
      <c r="EG263" s="1247"/>
      <c r="EH263" s="1247"/>
      <c r="EI263" s="1247"/>
      <c r="EJ263" s="1247"/>
      <c r="EK263" s="1247"/>
      <c r="EL263" s="1247"/>
      <c r="EM263" s="1247"/>
      <c r="EN263" s="1247"/>
      <c r="EO263" s="1247"/>
      <c r="EP263" s="1247"/>
      <c r="EQ263" s="1247"/>
      <c r="ER263" s="1247"/>
      <c r="ES263" s="1247"/>
      <c r="ET263" s="1247"/>
      <c r="EU263" s="1247"/>
      <c r="EV263" s="1247"/>
      <c r="EW263" s="1247"/>
      <c r="EX263" s="1247"/>
      <c r="EY263" s="1247"/>
      <c r="EZ263" s="1247"/>
      <c r="FA263" s="1247"/>
      <c r="FB263" s="1247"/>
      <c r="FC263" s="1247"/>
      <c r="FD263" s="1247"/>
      <c r="FE263" s="1247"/>
      <c r="FF263" s="1247"/>
      <c r="FG263" s="1247"/>
      <c r="FJ263" s="1452">
        <f t="shared" si="59"/>
        <v>0</v>
      </c>
      <c r="FK263" s="1452">
        <f t="shared" si="60"/>
        <v>0</v>
      </c>
    </row>
    <row r="264" spans="1:167" x14ac:dyDescent="0.2">
      <c r="A264" s="436"/>
      <c r="B264" s="437"/>
      <c r="C264" s="439"/>
      <c r="D264" s="439"/>
      <c r="E264" s="437"/>
      <c r="F264" s="440"/>
      <c r="G264" s="440"/>
      <c r="H264" s="440"/>
      <c r="I264" s="440"/>
      <c r="J264" s="440"/>
      <c r="K264" s="440"/>
      <c r="L264" s="440"/>
      <c r="M264" s="440"/>
      <c r="N264" s="441"/>
      <c r="O264" s="441"/>
      <c r="P264" s="440"/>
      <c r="Q264" s="442"/>
      <c r="R264" s="443"/>
      <c r="S264" s="444"/>
      <c r="T264" s="886"/>
      <c r="U264" s="445"/>
      <c r="V264" s="445"/>
      <c r="W264" s="445"/>
      <c r="X264" s="165"/>
      <c r="Y264" s="445"/>
      <c r="Z264" s="1136"/>
      <c r="AA264" s="445"/>
      <c r="AB264" s="1131"/>
      <c r="AC264" s="165"/>
      <c r="AD264" s="1130"/>
      <c r="AE264" s="165"/>
      <c r="AF264" s="1131"/>
      <c r="AG264" s="445"/>
      <c r="AH264" s="1136"/>
      <c r="AI264" s="445"/>
      <c r="AJ264" s="1136"/>
      <c r="AK264" s="445"/>
      <c r="AL264" s="165"/>
      <c r="AM264" s="165"/>
      <c r="AN264" s="165"/>
      <c r="AO264" s="165"/>
      <c r="AP264" s="445"/>
      <c r="AQ264" s="165"/>
      <c r="AR264" s="165"/>
      <c r="AS264" s="445"/>
      <c r="AT264" s="165"/>
      <c r="AU264" s="1088"/>
      <c r="AV264" s="127"/>
      <c r="AW264" s="1134"/>
      <c r="AX264" s="1091"/>
      <c r="AY264" s="1131"/>
      <c r="AZ264" s="445"/>
      <c r="BA264" s="1131"/>
      <c r="BB264" s="445"/>
      <c r="BC264" s="445"/>
      <c r="BD264" s="445"/>
      <c r="BE264" s="445"/>
      <c r="BF264" s="445"/>
      <c r="BG264" s="445"/>
      <c r="BH264" s="437"/>
      <c r="BI264" s="445"/>
      <c r="BJ264" s="1084"/>
      <c r="BK264" s="483">
        <f t="shared" si="61"/>
        <v>0</v>
      </c>
      <c r="BL264" s="484">
        <f t="shared" si="62"/>
        <v>0</v>
      </c>
      <c r="BM264" s="485">
        <f t="shared" si="63"/>
        <v>0</v>
      </c>
      <c r="BN264" s="464"/>
      <c r="BO264" s="464"/>
      <c r="BP264" s="127"/>
      <c r="BQ264" s="1496">
        <f t="shared" si="64"/>
        <v>0</v>
      </c>
      <c r="BR264" s="1496">
        <f t="shared" si="65"/>
        <v>0</v>
      </c>
      <c r="BS264" s="280"/>
      <c r="BT264" s="281"/>
      <c r="BU264" s="281"/>
      <c r="BV264" s="446"/>
      <c r="BW264" s="1497">
        <f t="shared" si="66"/>
        <v>0</v>
      </c>
      <c r="BX264" s="1497">
        <f t="shared" si="67"/>
        <v>0</v>
      </c>
      <c r="BY264" s="1497">
        <f t="shared" si="68"/>
        <v>0</v>
      </c>
      <c r="BZ264" s="1497">
        <f t="shared" si="69"/>
        <v>0</v>
      </c>
      <c r="CA264" s="1497">
        <f t="shared" si="70"/>
        <v>0</v>
      </c>
      <c r="CB264" s="1497">
        <f t="shared" si="71"/>
        <v>0</v>
      </c>
      <c r="CD264" s="1450" t="str">
        <f t="shared" si="58"/>
        <v/>
      </c>
      <c r="CF264" s="1247"/>
      <c r="CG264" s="1247"/>
      <c r="CH264" s="1247"/>
      <c r="CI264" s="1247"/>
      <c r="CJ264" s="1247"/>
      <c r="CK264" s="1247"/>
      <c r="CL264" s="1247"/>
      <c r="CM264" s="1247"/>
      <c r="CN264" s="1247"/>
      <c r="CO264" s="1247"/>
      <c r="CP264" s="1247"/>
      <c r="CQ264" s="1247"/>
      <c r="CR264" s="1247"/>
      <c r="CS264" s="1247"/>
      <c r="CT264" s="1247"/>
      <c r="CU264" s="1247"/>
      <c r="CV264" s="1247"/>
      <c r="CW264" s="1247"/>
      <c r="CX264" s="1247"/>
      <c r="CY264" s="1247"/>
      <c r="CZ264" s="1247"/>
      <c r="DA264" s="1247"/>
      <c r="DB264" s="1247"/>
      <c r="DC264" s="1247"/>
      <c r="DD264" s="1247"/>
      <c r="DE264" s="1247"/>
      <c r="DF264" s="1247"/>
      <c r="DG264" s="1247"/>
      <c r="DH264" s="1247"/>
      <c r="DI264" s="1247"/>
      <c r="DJ264" s="1247"/>
      <c r="DK264" s="1247"/>
      <c r="DL264" s="1247"/>
      <c r="DM264" s="1247"/>
      <c r="DN264" s="1247"/>
      <c r="DO264" s="1247"/>
      <c r="DP264" s="1247"/>
      <c r="DQ264" s="1247"/>
      <c r="DR264" s="1247"/>
      <c r="DS264" s="1247"/>
      <c r="DT264" s="1247"/>
      <c r="DU264" s="1247"/>
      <c r="DV264" s="1247"/>
      <c r="DW264" s="1247"/>
      <c r="DX264" s="1247"/>
      <c r="DY264" s="1247"/>
      <c r="DZ264" s="1247"/>
      <c r="EA264" s="1247"/>
      <c r="EB264" s="1247"/>
      <c r="EC264" s="1247"/>
      <c r="ED264" s="1247"/>
      <c r="EE264" s="1247"/>
      <c r="EF264" s="1247"/>
      <c r="EG264" s="1247"/>
      <c r="EH264" s="1247"/>
      <c r="EI264" s="1247"/>
      <c r="EJ264" s="1247"/>
      <c r="EK264" s="1247"/>
      <c r="EL264" s="1247"/>
      <c r="EM264" s="1247"/>
      <c r="EN264" s="1247"/>
      <c r="EO264" s="1247"/>
      <c r="EP264" s="1247"/>
      <c r="EQ264" s="1247"/>
      <c r="ER264" s="1247"/>
      <c r="ES264" s="1247"/>
      <c r="ET264" s="1247"/>
      <c r="EU264" s="1247"/>
      <c r="EV264" s="1247"/>
      <c r="EW264" s="1247"/>
      <c r="EX264" s="1247"/>
      <c r="EY264" s="1247"/>
      <c r="EZ264" s="1247"/>
      <c r="FA264" s="1247"/>
      <c r="FB264" s="1247"/>
      <c r="FC264" s="1247"/>
      <c r="FD264" s="1247"/>
      <c r="FE264" s="1247"/>
      <c r="FF264" s="1247"/>
      <c r="FG264" s="1247"/>
      <c r="FJ264" s="1452">
        <f t="shared" si="59"/>
        <v>0</v>
      </c>
      <c r="FK264" s="1452">
        <f t="shared" si="60"/>
        <v>0</v>
      </c>
    </row>
    <row r="265" spans="1:167" x14ac:dyDescent="0.2">
      <c r="A265" s="436"/>
      <c r="B265" s="437"/>
      <c r="C265" s="439"/>
      <c r="D265" s="439"/>
      <c r="E265" s="437"/>
      <c r="F265" s="440"/>
      <c r="G265" s="440"/>
      <c r="H265" s="440"/>
      <c r="I265" s="440"/>
      <c r="J265" s="440"/>
      <c r="K265" s="440"/>
      <c r="L265" s="440"/>
      <c r="M265" s="440"/>
      <c r="N265" s="441"/>
      <c r="O265" s="441"/>
      <c r="P265" s="440"/>
      <c r="Q265" s="442"/>
      <c r="R265" s="443"/>
      <c r="S265" s="444"/>
      <c r="T265" s="886"/>
      <c r="U265" s="445"/>
      <c r="V265" s="445"/>
      <c r="W265" s="445"/>
      <c r="X265" s="165"/>
      <c r="Y265" s="445"/>
      <c r="Z265" s="1136"/>
      <c r="AA265" s="445"/>
      <c r="AB265" s="1131"/>
      <c r="AC265" s="165"/>
      <c r="AD265" s="1130"/>
      <c r="AE265" s="165"/>
      <c r="AF265" s="1131"/>
      <c r="AG265" s="445"/>
      <c r="AH265" s="1136"/>
      <c r="AI265" s="445"/>
      <c r="AJ265" s="1136"/>
      <c r="AK265" s="445"/>
      <c r="AL265" s="165"/>
      <c r="AM265" s="165"/>
      <c r="AN265" s="165"/>
      <c r="AO265" s="165"/>
      <c r="AP265" s="445"/>
      <c r="AQ265" s="165"/>
      <c r="AR265" s="165"/>
      <c r="AS265" s="445"/>
      <c r="AT265" s="165"/>
      <c r="AU265" s="1088"/>
      <c r="AV265" s="127"/>
      <c r="AW265" s="1134"/>
      <c r="AX265" s="1091"/>
      <c r="AY265" s="1131"/>
      <c r="AZ265" s="445"/>
      <c r="BA265" s="1131"/>
      <c r="BB265" s="445"/>
      <c r="BC265" s="445"/>
      <c r="BD265" s="445"/>
      <c r="BE265" s="445"/>
      <c r="BF265" s="445"/>
      <c r="BG265" s="445"/>
      <c r="BH265" s="437"/>
      <c r="BI265" s="445"/>
      <c r="BJ265" s="1084"/>
      <c r="BK265" s="483">
        <f t="shared" si="61"/>
        <v>0</v>
      </c>
      <c r="BL265" s="484">
        <f t="shared" si="62"/>
        <v>0</v>
      </c>
      <c r="BM265" s="485">
        <f t="shared" si="63"/>
        <v>0</v>
      </c>
      <c r="BN265" s="464"/>
      <c r="BO265" s="464"/>
      <c r="BP265" s="127"/>
      <c r="BQ265" s="1496">
        <f t="shared" si="64"/>
        <v>0</v>
      </c>
      <c r="BR265" s="1496">
        <f t="shared" si="65"/>
        <v>0</v>
      </c>
      <c r="BS265" s="280"/>
      <c r="BT265" s="281"/>
      <c r="BU265" s="281"/>
      <c r="BV265" s="446"/>
      <c r="BW265" s="1497">
        <f t="shared" si="66"/>
        <v>0</v>
      </c>
      <c r="BX265" s="1497">
        <f t="shared" si="67"/>
        <v>0</v>
      </c>
      <c r="BY265" s="1497">
        <f t="shared" si="68"/>
        <v>0</v>
      </c>
      <c r="BZ265" s="1497">
        <f t="shared" si="69"/>
        <v>0</v>
      </c>
      <c r="CA265" s="1497">
        <f t="shared" si="70"/>
        <v>0</v>
      </c>
      <c r="CB265" s="1497">
        <f t="shared" si="71"/>
        <v>0</v>
      </c>
      <c r="CD265" s="1450" t="str">
        <f t="shared" si="58"/>
        <v/>
      </c>
      <c r="CF265" s="1247"/>
      <c r="CG265" s="1247"/>
      <c r="CH265" s="1247"/>
      <c r="CI265" s="1247"/>
      <c r="CJ265" s="1247"/>
      <c r="CK265" s="1247"/>
      <c r="CL265" s="1247"/>
      <c r="CM265" s="1247"/>
      <c r="CN265" s="1247"/>
      <c r="CO265" s="1247"/>
      <c r="CP265" s="1247"/>
      <c r="CQ265" s="1247"/>
      <c r="CR265" s="1247"/>
      <c r="CS265" s="1247"/>
      <c r="CT265" s="1247"/>
      <c r="CU265" s="1247"/>
      <c r="CV265" s="1247"/>
      <c r="CW265" s="1247"/>
      <c r="CX265" s="1247"/>
      <c r="CY265" s="1247"/>
      <c r="CZ265" s="1247"/>
      <c r="DA265" s="1247"/>
      <c r="DB265" s="1247"/>
      <c r="DC265" s="1247"/>
      <c r="DD265" s="1247"/>
      <c r="DE265" s="1247"/>
      <c r="DF265" s="1247"/>
      <c r="DG265" s="1247"/>
      <c r="DH265" s="1247"/>
      <c r="DI265" s="1247"/>
      <c r="DJ265" s="1247"/>
      <c r="DK265" s="1247"/>
      <c r="DL265" s="1247"/>
      <c r="DM265" s="1247"/>
      <c r="DN265" s="1247"/>
      <c r="DO265" s="1247"/>
      <c r="DP265" s="1247"/>
      <c r="DQ265" s="1247"/>
      <c r="DR265" s="1247"/>
      <c r="DS265" s="1247"/>
      <c r="DT265" s="1247"/>
      <c r="DU265" s="1247"/>
      <c r="DV265" s="1247"/>
      <c r="DW265" s="1247"/>
      <c r="DX265" s="1247"/>
      <c r="DY265" s="1247"/>
      <c r="DZ265" s="1247"/>
      <c r="EA265" s="1247"/>
      <c r="EB265" s="1247"/>
      <c r="EC265" s="1247"/>
      <c r="ED265" s="1247"/>
      <c r="EE265" s="1247"/>
      <c r="EF265" s="1247"/>
      <c r="EG265" s="1247"/>
      <c r="EH265" s="1247"/>
      <c r="EI265" s="1247"/>
      <c r="EJ265" s="1247"/>
      <c r="EK265" s="1247"/>
      <c r="EL265" s="1247"/>
      <c r="EM265" s="1247"/>
      <c r="EN265" s="1247"/>
      <c r="EO265" s="1247"/>
      <c r="EP265" s="1247"/>
      <c r="EQ265" s="1247"/>
      <c r="ER265" s="1247"/>
      <c r="ES265" s="1247"/>
      <c r="ET265" s="1247"/>
      <c r="EU265" s="1247"/>
      <c r="EV265" s="1247"/>
      <c r="EW265" s="1247"/>
      <c r="EX265" s="1247"/>
      <c r="EY265" s="1247"/>
      <c r="EZ265" s="1247"/>
      <c r="FA265" s="1247"/>
      <c r="FB265" s="1247"/>
      <c r="FC265" s="1247"/>
      <c r="FD265" s="1247"/>
      <c r="FE265" s="1247"/>
      <c r="FF265" s="1247"/>
      <c r="FG265" s="1247"/>
      <c r="FJ265" s="1452">
        <f t="shared" si="59"/>
        <v>0</v>
      </c>
      <c r="FK265" s="1452">
        <f t="shared" si="60"/>
        <v>0</v>
      </c>
    </row>
    <row r="266" spans="1:167" x14ac:dyDescent="0.2">
      <c r="A266" s="436"/>
      <c r="B266" s="437"/>
      <c r="C266" s="439"/>
      <c r="D266" s="439"/>
      <c r="E266" s="437"/>
      <c r="F266" s="440"/>
      <c r="G266" s="440"/>
      <c r="H266" s="440"/>
      <c r="I266" s="440"/>
      <c r="J266" s="440"/>
      <c r="K266" s="440"/>
      <c r="L266" s="440"/>
      <c r="M266" s="440"/>
      <c r="N266" s="441"/>
      <c r="O266" s="441"/>
      <c r="P266" s="440"/>
      <c r="Q266" s="442"/>
      <c r="R266" s="443"/>
      <c r="S266" s="444"/>
      <c r="T266" s="886"/>
      <c r="U266" s="445"/>
      <c r="V266" s="445"/>
      <c r="W266" s="445"/>
      <c r="X266" s="165"/>
      <c r="Y266" s="445"/>
      <c r="Z266" s="1136"/>
      <c r="AA266" s="445"/>
      <c r="AB266" s="1131"/>
      <c r="AC266" s="165"/>
      <c r="AD266" s="1130"/>
      <c r="AE266" s="165"/>
      <c r="AF266" s="1131"/>
      <c r="AG266" s="445"/>
      <c r="AH266" s="1136"/>
      <c r="AI266" s="445"/>
      <c r="AJ266" s="1136"/>
      <c r="AK266" s="445"/>
      <c r="AL266" s="165"/>
      <c r="AM266" s="165"/>
      <c r="AN266" s="165"/>
      <c r="AO266" s="165"/>
      <c r="AP266" s="445"/>
      <c r="AQ266" s="165"/>
      <c r="AR266" s="165"/>
      <c r="AS266" s="445"/>
      <c r="AT266" s="165"/>
      <c r="AU266" s="1088"/>
      <c r="AV266" s="127"/>
      <c r="AW266" s="1134"/>
      <c r="AX266" s="1091"/>
      <c r="AY266" s="1131"/>
      <c r="AZ266" s="445"/>
      <c r="BA266" s="1131"/>
      <c r="BB266" s="445"/>
      <c r="BC266" s="445"/>
      <c r="BD266" s="445"/>
      <c r="BE266" s="445"/>
      <c r="BF266" s="445"/>
      <c r="BG266" s="445"/>
      <c r="BH266" s="437"/>
      <c r="BI266" s="445"/>
      <c r="BJ266" s="1084"/>
      <c r="BK266" s="483">
        <f t="shared" si="61"/>
        <v>0</v>
      </c>
      <c r="BL266" s="484">
        <f t="shared" si="62"/>
        <v>0</v>
      </c>
      <c r="BM266" s="485">
        <f t="shared" si="63"/>
        <v>0</v>
      </c>
      <c r="BN266" s="464"/>
      <c r="BO266" s="464"/>
      <c r="BP266" s="127"/>
      <c r="BQ266" s="1496">
        <f t="shared" si="64"/>
        <v>0</v>
      </c>
      <c r="BR266" s="1496">
        <f t="shared" si="65"/>
        <v>0</v>
      </c>
      <c r="BS266" s="280"/>
      <c r="BT266" s="281"/>
      <c r="BU266" s="281"/>
      <c r="BV266" s="446"/>
      <c r="BW266" s="1497">
        <f t="shared" si="66"/>
        <v>0</v>
      </c>
      <c r="BX266" s="1497">
        <f t="shared" si="67"/>
        <v>0</v>
      </c>
      <c r="BY266" s="1497">
        <f t="shared" si="68"/>
        <v>0</v>
      </c>
      <c r="BZ266" s="1497">
        <f t="shared" si="69"/>
        <v>0</v>
      </c>
      <c r="CA266" s="1497">
        <f t="shared" si="70"/>
        <v>0</v>
      </c>
      <c r="CB266" s="1497">
        <f t="shared" si="71"/>
        <v>0</v>
      </c>
      <c r="CD266" s="1450" t="str">
        <f t="shared" si="58"/>
        <v/>
      </c>
      <c r="CF266" s="1247"/>
      <c r="CG266" s="1247"/>
      <c r="CH266" s="1247"/>
      <c r="CI266" s="1247"/>
      <c r="CJ266" s="1247"/>
      <c r="CK266" s="1247"/>
      <c r="CL266" s="1247"/>
      <c r="CM266" s="1247"/>
      <c r="CN266" s="1247"/>
      <c r="CO266" s="1247"/>
      <c r="CP266" s="1247"/>
      <c r="CQ266" s="1247"/>
      <c r="CR266" s="1247"/>
      <c r="CS266" s="1247"/>
      <c r="CT266" s="1247"/>
      <c r="CU266" s="1247"/>
      <c r="CV266" s="1247"/>
      <c r="CW266" s="1247"/>
      <c r="CX266" s="1247"/>
      <c r="CY266" s="1247"/>
      <c r="CZ266" s="1247"/>
      <c r="DA266" s="1247"/>
      <c r="DB266" s="1247"/>
      <c r="DC266" s="1247"/>
      <c r="DD266" s="1247"/>
      <c r="DE266" s="1247"/>
      <c r="DF266" s="1247"/>
      <c r="DG266" s="1247"/>
      <c r="DH266" s="1247"/>
      <c r="DI266" s="1247"/>
      <c r="DJ266" s="1247"/>
      <c r="DK266" s="1247"/>
      <c r="DL266" s="1247"/>
      <c r="DM266" s="1247"/>
      <c r="DN266" s="1247"/>
      <c r="DO266" s="1247"/>
      <c r="DP266" s="1247"/>
      <c r="DQ266" s="1247"/>
      <c r="DR266" s="1247"/>
      <c r="DS266" s="1247"/>
      <c r="DT266" s="1247"/>
      <c r="DU266" s="1247"/>
      <c r="DV266" s="1247"/>
      <c r="DW266" s="1247"/>
      <c r="DX266" s="1247"/>
      <c r="DY266" s="1247"/>
      <c r="DZ266" s="1247"/>
      <c r="EA266" s="1247"/>
      <c r="EB266" s="1247"/>
      <c r="EC266" s="1247"/>
      <c r="ED266" s="1247"/>
      <c r="EE266" s="1247"/>
      <c r="EF266" s="1247"/>
      <c r="EG266" s="1247"/>
      <c r="EH266" s="1247"/>
      <c r="EI266" s="1247"/>
      <c r="EJ266" s="1247"/>
      <c r="EK266" s="1247"/>
      <c r="EL266" s="1247"/>
      <c r="EM266" s="1247"/>
      <c r="EN266" s="1247"/>
      <c r="EO266" s="1247"/>
      <c r="EP266" s="1247"/>
      <c r="EQ266" s="1247"/>
      <c r="ER266" s="1247"/>
      <c r="ES266" s="1247"/>
      <c r="ET266" s="1247"/>
      <c r="EU266" s="1247"/>
      <c r="EV266" s="1247"/>
      <c r="EW266" s="1247"/>
      <c r="EX266" s="1247"/>
      <c r="EY266" s="1247"/>
      <c r="EZ266" s="1247"/>
      <c r="FA266" s="1247"/>
      <c r="FB266" s="1247"/>
      <c r="FC266" s="1247"/>
      <c r="FD266" s="1247"/>
      <c r="FE266" s="1247"/>
      <c r="FF266" s="1247"/>
      <c r="FG266" s="1247"/>
      <c r="FJ266" s="1452">
        <f t="shared" si="59"/>
        <v>0</v>
      </c>
      <c r="FK266" s="1452">
        <f t="shared" si="60"/>
        <v>0</v>
      </c>
    </row>
    <row r="267" spans="1:167" x14ac:dyDescent="0.2">
      <c r="A267" s="436"/>
      <c r="B267" s="437"/>
      <c r="C267" s="439"/>
      <c r="D267" s="439"/>
      <c r="E267" s="437"/>
      <c r="F267" s="440"/>
      <c r="G267" s="440"/>
      <c r="H267" s="440"/>
      <c r="I267" s="440"/>
      <c r="J267" s="440"/>
      <c r="K267" s="440"/>
      <c r="L267" s="440"/>
      <c r="M267" s="440"/>
      <c r="N267" s="441"/>
      <c r="O267" s="441"/>
      <c r="P267" s="440"/>
      <c r="Q267" s="442"/>
      <c r="R267" s="443"/>
      <c r="S267" s="444"/>
      <c r="T267" s="886"/>
      <c r="U267" s="445"/>
      <c r="V267" s="445"/>
      <c r="W267" s="445"/>
      <c r="X267" s="165"/>
      <c r="Y267" s="445"/>
      <c r="Z267" s="1136"/>
      <c r="AA267" s="445"/>
      <c r="AB267" s="1131"/>
      <c r="AC267" s="165"/>
      <c r="AD267" s="1130"/>
      <c r="AE267" s="165"/>
      <c r="AF267" s="1131"/>
      <c r="AG267" s="445"/>
      <c r="AH267" s="1136"/>
      <c r="AI267" s="445"/>
      <c r="AJ267" s="1136"/>
      <c r="AK267" s="445"/>
      <c r="AL267" s="165"/>
      <c r="AM267" s="165"/>
      <c r="AN267" s="165"/>
      <c r="AO267" s="165"/>
      <c r="AP267" s="445"/>
      <c r="AQ267" s="165"/>
      <c r="AR267" s="165"/>
      <c r="AS267" s="445"/>
      <c r="AT267" s="165"/>
      <c r="AU267" s="1088"/>
      <c r="AV267" s="127"/>
      <c r="AW267" s="1134"/>
      <c r="AX267" s="1091"/>
      <c r="AY267" s="1131"/>
      <c r="AZ267" s="445"/>
      <c r="BA267" s="1131"/>
      <c r="BB267" s="445"/>
      <c r="BC267" s="445"/>
      <c r="BD267" s="445"/>
      <c r="BE267" s="445"/>
      <c r="BF267" s="445"/>
      <c r="BG267" s="445"/>
      <c r="BH267" s="437"/>
      <c r="BI267" s="445"/>
      <c r="BJ267" s="1084"/>
      <c r="BK267" s="483">
        <f t="shared" si="61"/>
        <v>0</v>
      </c>
      <c r="BL267" s="484">
        <f t="shared" si="62"/>
        <v>0</v>
      </c>
      <c r="BM267" s="485">
        <f t="shared" si="63"/>
        <v>0</v>
      </c>
      <c r="BN267" s="464"/>
      <c r="BO267" s="464"/>
      <c r="BP267" s="127"/>
      <c r="BQ267" s="1496">
        <f t="shared" si="64"/>
        <v>0</v>
      </c>
      <c r="BR267" s="1496">
        <f t="shared" si="65"/>
        <v>0</v>
      </c>
      <c r="BS267" s="280"/>
      <c r="BT267" s="281"/>
      <c r="BU267" s="281"/>
      <c r="BV267" s="446"/>
      <c r="BW267" s="1497">
        <f t="shared" si="66"/>
        <v>0</v>
      </c>
      <c r="BX267" s="1497">
        <f t="shared" si="67"/>
        <v>0</v>
      </c>
      <c r="BY267" s="1497">
        <f t="shared" si="68"/>
        <v>0</v>
      </c>
      <c r="BZ267" s="1497">
        <f t="shared" si="69"/>
        <v>0</v>
      </c>
      <c r="CA267" s="1497">
        <f t="shared" si="70"/>
        <v>0</v>
      </c>
      <c r="CB267" s="1497">
        <f t="shared" si="71"/>
        <v>0</v>
      </c>
      <c r="CD267" s="1450" t="str">
        <f t="shared" si="58"/>
        <v/>
      </c>
      <c r="CF267" s="1247"/>
      <c r="CG267" s="1247"/>
      <c r="CH267" s="1247"/>
      <c r="CI267" s="1247"/>
      <c r="CJ267" s="1247"/>
      <c r="CK267" s="1247"/>
      <c r="CL267" s="1247"/>
      <c r="CM267" s="1247"/>
      <c r="CN267" s="1247"/>
      <c r="CO267" s="1247"/>
      <c r="CP267" s="1247"/>
      <c r="CQ267" s="1247"/>
      <c r="CR267" s="1247"/>
      <c r="CS267" s="1247"/>
      <c r="CT267" s="1247"/>
      <c r="CU267" s="1247"/>
      <c r="CV267" s="1247"/>
      <c r="CW267" s="1247"/>
      <c r="CX267" s="1247"/>
      <c r="CY267" s="1247"/>
      <c r="CZ267" s="1247"/>
      <c r="DA267" s="1247"/>
      <c r="DB267" s="1247"/>
      <c r="DC267" s="1247"/>
      <c r="DD267" s="1247"/>
      <c r="DE267" s="1247"/>
      <c r="DF267" s="1247"/>
      <c r="DG267" s="1247"/>
      <c r="DH267" s="1247"/>
      <c r="DI267" s="1247"/>
      <c r="DJ267" s="1247"/>
      <c r="DK267" s="1247"/>
      <c r="DL267" s="1247"/>
      <c r="DM267" s="1247"/>
      <c r="DN267" s="1247"/>
      <c r="DO267" s="1247"/>
      <c r="DP267" s="1247"/>
      <c r="DQ267" s="1247"/>
      <c r="DR267" s="1247"/>
      <c r="DS267" s="1247"/>
      <c r="DT267" s="1247"/>
      <c r="DU267" s="1247"/>
      <c r="DV267" s="1247"/>
      <c r="DW267" s="1247"/>
      <c r="DX267" s="1247"/>
      <c r="DY267" s="1247"/>
      <c r="DZ267" s="1247"/>
      <c r="EA267" s="1247"/>
      <c r="EB267" s="1247"/>
      <c r="EC267" s="1247"/>
      <c r="ED267" s="1247"/>
      <c r="EE267" s="1247"/>
      <c r="EF267" s="1247"/>
      <c r="EG267" s="1247"/>
      <c r="EH267" s="1247"/>
      <c r="EI267" s="1247"/>
      <c r="EJ267" s="1247"/>
      <c r="EK267" s="1247"/>
      <c r="EL267" s="1247"/>
      <c r="EM267" s="1247"/>
      <c r="EN267" s="1247"/>
      <c r="EO267" s="1247"/>
      <c r="EP267" s="1247"/>
      <c r="EQ267" s="1247"/>
      <c r="ER267" s="1247"/>
      <c r="ES267" s="1247"/>
      <c r="ET267" s="1247"/>
      <c r="EU267" s="1247"/>
      <c r="EV267" s="1247"/>
      <c r="EW267" s="1247"/>
      <c r="EX267" s="1247"/>
      <c r="EY267" s="1247"/>
      <c r="EZ267" s="1247"/>
      <c r="FA267" s="1247"/>
      <c r="FB267" s="1247"/>
      <c r="FC267" s="1247"/>
      <c r="FD267" s="1247"/>
      <c r="FE267" s="1247"/>
      <c r="FF267" s="1247"/>
      <c r="FG267" s="1247"/>
      <c r="FJ267" s="1452">
        <f t="shared" si="59"/>
        <v>0</v>
      </c>
      <c r="FK267" s="1452">
        <f t="shared" si="60"/>
        <v>0</v>
      </c>
    </row>
    <row r="268" spans="1:167" x14ac:dyDescent="0.2">
      <c r="A268" s="436"/>
      <c r="B268" s="437"/>
      <c r="C268" s="439"/>
      <c r="D268" s="439"/>
      <c r="E268" s="437"/>
      <c r="F268" s="440"/>
      <c r="G268" s="440"/>
      <c r="H268" s="440"/>
      <c r="I268" s="440"/>
      <c r="J268" s="440"/>
      <c r="K268" s="440"/>
      <c r="L268" s="440"/>
      <c r="M268" s="440"/>
      <c r="N268" s="441"/>
      <c r="O268" s="441"/>
      <c r="P268" s="440"/>
      <c r="Q268" s="442"/>
      <c r="R268" s="443"/>
      <c r="S268" s="444"/>
      <c r="T268" s="886"/>
      <c r="U268" s="445"/>
      <c r="V268" s="445"/>
      <c r="W268" s="445"/>
      <c r="X268" s="165"/>
      <c r="Y268" s="445"/>
      <c r="Z268" s="1136"/>
      <c r="AA268" s="445"/>
      <c r="AB268" s="1131"/>
      <c r="AC268" s="165"/>
      <c r="AD268" s="1130"/>
      <c r="AE268" s="165"/>
      <c r="AF268" s="1131"/>
      <c r="AG268" s="445"/>
      <c r="AH268" s="1136"/>
      <c r="AI268" s="445"/>
      <c r="AJ268" s="1136"/>
      <c r="AK268" s="445"/>
      <c r="AL268" s="165"/>
      <c r="AM268" s="165"/>
      <c r="AN268" s="165"/>
      <c r="AO268" s="165"/>
      <c r="AP268" s="445"/>
      <c r="AQ268" s="165"/>
      <c r="AR268" s="165"/>
      <c r="AS268" s="445"/>
      <c r="AT268" s="165"/>
      <c r="AU268" s="1088"/>
      <c r="AV268" s="127"/>
      <c r="AW268" s="1134"/>
      <c r="AX268" s="1091"/>
      <c r="AY268" s="1131"/>
      <c r="AZ268" s="445"/>
      <c r="BA268" s="1131"/>
      <c r="BB268" s="445"/>
      <c r="BC268" s="445"/>
      <c r="BD268" s="445"/>
      <c r="BE268" s="445"/>
      <c r="BF268" s="445"/>
      <c r="BG268" s="445"/>
      <c r="BH268" s="437"/>
      <c r="BI268" s="445"/>
      <c r="BJ268" s="1084"/>
      <c r="BK268" s="483">
        <f t="shared" si="61"/>
        <v>0</v>
      </c>
      <c r="BL268" s="484">
        <f t="shared" si="62"/>
        <v>0</v>
      </c>
      <c r="BM268" s="485">
        <f t="shared" si="63"/>
        <v>0</v>
      </c>
      <c r="BN268" s="464"/>
      <c r="BO268" s="464"/>
      <c r="BP268" s="127"/>
      <c r="BQ268" s="1496">
        <f t="shared" si="64"/>
        <v>0</v>
      </c>
      <c r="BR268" s="1496">
        <f t="shared" si="65"/>
        <v>0</v>
      </c>
      <c r="BS268" s="280"/>
      <c r="BT268" s="281"/>
      <c r="BU268" s="281"/>
      <c r="BV268" s="446"/>
      <c r="BW268" s="1497">
        <f t="shared" si="66"/>
        <v>0</v>
      </c>
      <c r="BX268" s="1497">
        <f t="shared" si="67"/>
        <v>0</v>
      </c>
      <c r="BY268" s="1497">
        <f t="shared" si="68"/>
        <v>0</v>
      </c>
      <c r="BZ268" s="1497">
        <f t="shared" si="69"/>
        <v>0</v>
      </c>
      <c r="CA268" s="1497">
        <f t="shared" si="70"/>
        <v>0</v>
      </c>
      <c r="CB268" s="1497">
        <f t="shared" si="71"/>
        <v>0</v>
      </c>
      <c r="CD268" s="1450" t="str">
        <f t="shared" si="58"/>
        <v/>
      </c>
      <c r="CF268" s="1247"/>
      <c r="CG268" s="1247"/>
      <c r="CH268" s="1247"/>
      <c r="CI268" s="1247"/>
      <c r="CJ268" s="1247"/>
      <c r="CK268" s="1247"/>
      <c r="CL268" s="1247"/>
      <c r="CM268" s="1247"/>
      <c r="CN268" s="1247"/>
      <c r="CO268" s="1247"/>
      <c r="CP268" s="1247"/>
      <c r="CQ268" s="1247"/>
      <c r="CR268" s="1247"/>
      <c r="CS268" s="1247"/>
      <c r="CT268" s="1247"/>
      <c r="CU268" s="1247"/>
      <c r="CV268" s="1247"/>
      <c r="CW268" s="1247"/>
      <c r="CX268" s="1247"/>
      <c r="CY268" s="1247"/>
      <c r="CZ268" s="1247"/>
      <c r="DA268" s="1247"/>
      <c r="DB268" s="1247"/>
      <c r="DC268" s="1247"/>
      <c r="DD268" s="1247"/>
      <c r="DE268" s="1247"/>
      <c r="DF268" s="1247"/>
      <c r="DG268" s="1247"/>
      <c r="DH268" s="1247"/>
      <c r="DI268" s="1247"/>
      <c r="DJ268" s="1247"/>
      <c r="DK268" s="1247"/>
      <c r="DL268" s="1247"/>
      <c r="DM268" s="1247"/>
      <c r="DN268" s="1247"/>
      <c r="DO268" s="1247"/>
      <c r="DP268" s="1247"/>
      <c r="DQ268" s="1247"/>
      <c r="DR268" s="1247"/>
      <c r="DS268" s="1247"/>
      <c r="DT268" s="1247"/>
      <c r="DU268" s="1247"/>
      <c r="DV268" s="1247"/>
      <c r="DW268" s="1247"/>
      <c r="DX268" s="1247"/>
      <c r="DY268" s="1247"/>
      <c r="DZ268" s="1247"/>
      <c r="EA268" s="1247"/>
      <c r="EB268" s="1247"/>
      <c r="EC268" s="1247"/>
      <c r="ED268" s="1247"/>
      <c r="EE268" s="1247"/>
      <c r="EF268" s="1247"/>
      <c r="EG268" s="1247"/>
      <c r="EH268" s="1247"/>
      <c r="EI268" s="1247"/>
      <c r="EJ268" s="1247"/>
      <c r="EK268" s="1247"/>
      <c r="EL268" s="1247"/>
      <c r="EM268" s="1247"/>
      <c r="EN268" s="1247"/>
      <c r="EO268" s="1247"/>
      <c r="EP268" s="1247"/>
      <c r="EQ268" s="1247"/>
      <c r="ER268" s="1247"/>
      <c r="ES268" s="1247"/>
      <c r="ET268" s="1247"/>
      <c r="EU268" s="1247"/>
      <c r="EV268" s="1247"/>
      <c r="EW268" s="1247"/>
      <c r="EX268" s="1247"/>
      <c r="EY268" s="1247"/>
      <c r="EZ268" s="1247"/>
      <c r="FA268" s="1247"/>
      <c r="FB268" s="1247"/>
      <c r="FC268" s="1247"/>
      <c r="FD268" s="1247"/>
      <c r="FE268" s="1247"/>
      <c r="FF268" s="1247"/>
      <c r="FG268" s="1247"/>
      <c r="FJ268" s="1452">
        <f t="shared" si="59"/>
        <v>0</v>
      </c>
      <c r="FK268" s="1452">
        <f t="shared" si="60"/>
        <v>0</v>
      </c>
    </row>
    <row r="269" spans="1:167" x14ac:dyDescent="0.2">
      <c r="A269" s="436"/>
      <c r="B269" s="437"/>
      <c r="C269" s="439"/>
      <c r="D269" s="439"/>
      <c r="E269" s="437"/>
      <c r="F269" s="440"/>
      <c r="G269" s="440"/>
      <c r="H269" s="440"/>
      <c r="I269" s="440"/>
      <c r="J269" s="440"/>
      <c r="K269" s="440"/>
      <c r="L269" s="440"/>
      <c r="M269" s="440"/>
      <c r="N269" s="441"/>
      <c r="O269" s="441"/>
      <c r="P269" s="440"/>
      <c r="Q269" s="442"/>
      <c r="R269" s="443"/>
      <c r="S269" s="444"/>
      <c r="T269" s="886"/>
      <c r="U269" s="445"/>
      <c r="V269" s="445"/>
      <c r="W269" s="445"/>
      <c r="X269" s="165"/>
      <c r="Y269" s="445"/>
      <c r="Z269" s="1136"/>
      <c r="AA269" s="445"/>
      <c r="AB269" s="1131"/>
      <c r="AC269" s="165"/>
      <c r="AD269" s="1130"/>
      <c r="AE269" s="165"/>
      <c r="AF269" s="1131"/>
      <c r="AG269" s="445"/>
      <c r="AH269" s="1136"/>
      <c r="AI269" s="445"/>
      <c r="AJ269" s="1136"/>
      <c r="AK269" s="445"/>
      <c r="AL269" s="165"/>
      <c r="AM269" s="165"/>
      <c r="AN269" s="165"/>
      <c r="AO269" s="165"/>
      <c r="AP269" s="445"/>
      <c r="AQ269" s="165"/>
      <c r="AR269" s="165"/>
      <c r="AS269" s="445"/>
      <c r="AT269" s="165"/>
      <c r="AU269" s="1088"/>
      <c r="AV269" s="127"/>
      <c r="AW269" s="1134"/>
      <c r="AX269" s="1091"/>
      <c r="AY269" s="1131"/>
      <c r="AZ269" s="445"/>
      <c r="BA269" s="1131"/>
      <c r="BB269" s="445"/>
      <c r="BC269" s="445"/>
      <c r="BD269" s="445"/>
      <c r="BE269" s="445"/>
      <c r="BF269" s="445"/>
      <c r="BG269" s="445"/>
      <c r="BH269" s="437"/>
      <c r="BI269" s="445"/>
      <c r="BJ269" s="1084"/>
      <c r="BK269" s="483">
        <f t="shared" si="61"/>
        <v>0</v>
      </c>
      <c r="BL269" s="484">
        <f t="shared" si="62"/>
        <v>0</v>
      </c>
      <c r="BM269" s="485">
        <f t="shared" si="63"/>
        <v>0</v>
      </c>
      <c r="BN269" s="464"/>
      <c r="BO269" s="464"/>
      <c r="BP269" s="127"/>
      <c r="BQ269" s="1496">
        <f t="shared" si="64"/>
        <v>0</v>
      </c>
      <c r="BR269" s="1496">
        <f t="shared" si="65"/>
        <v>0</v>
      </c>
      <c r="BS269" s="280"/>
      <c r="BT269" s="281"/>
      <c r="BU269" s="281"/>
      <c r="BV269" s="446"/>
      <c r="BW269" s="1497">
        <f t="shared" si="66"/>
        <v>0</v>
      </c>
      <c r="BX269" s="1497">
        <f t="shared" si="67"/>
        <v>0</v>
      </c>
      <c r="BY269" s="1497">
        <f t="shared" si="68"/>
        <v>0</v>
      </c>
      <c r="BZ269" s="1497">
        <f t="shared" si="69"/>
        <v>0</v>
      </c>
      <c r="CA269" s="1497">
        <f t="shared" si="70"/>
        <v>0</v>
      </c>
      <c r="CB269" s="1497">
        <f t="shared" si="71"/>
        <v>0</v>
      </c>
      <c r="CD269" s="1450" t="str">
        <f t="shared" si="58"/>
        <v/>
      </c>
      <c r="CF269" s="1247"/>
      <c r="CG269" s="1247"/>
      <c r="CH269" s="1247"/>
      <c r="CI269" s="1247"/>
      <c r="CJ269" s="1247"/>
      <c r="CK269" s="1247"/>
      <c r="CL269" s="1247"/>
      <c r="CM269" s="1247"/>
      <c r="CN269" s="1247"/>
      <c r="CO269" s="1247"/>
      <c r="CP269" s="1247"/>
      <c r="CQ269" s="1247"/>
      <c r="CR269" s="1247"/>
      <c r="CS269" s="1247"/>
      <c r="CT269" s="1247"/>
      <c r="CU269" s="1247"/>
      <c r="CV269" s="1247"/>
      <c r="CW269" s="1247"/>
      <c r="CX269" s="1247"/>
      <c r="CY269" s="1247"/>
      <c r="CZ269" s="1247"/>
      <c r="DA269" s="1247"/>
      <c r="DB269" s="1247"/>
      <c r="DC269" s="1247"/>
      <c r="DD269" s="1247"/>
      <c r="DE269" s="1247"/>
      <c r="DF269" s="1247"/>
      <c r="DG269" s="1247"/>
      <c r="DH269" s="1247"/>
      <c r="DI269" s="1247"/>
      <c r="DJ269" s="1247"/>
      <c r="DK269" s="1247"/>
      <c r="DL269" s="1247"/>
      <c r="DM269" s="1247"/>
      <c r="DN269" s="1247"/>
      <c r="DO269" s="1247"/>
      <c r="DP269" s="1247"/>
      <c r="DQ269" s="1247"/>
      <c r="DR269" s="1247"/>
      <c r="DS269" s="1247"/>
      <c r="DT269" s="1247"/>
      <c r="DU269" s="1247"/>
      <c r="DV269" s="1247"/>
      <c r="DW269" s="1247"/>
      <c r="DX269" s="1247"/>
      <c r="DY269" s="1247"/>
      <c r="DZ269" s="1247"/>
      <c r="EA269" s="1247"/>
      <c r="EB269" s="1247"/>
      <c r="EC269" s="1247"/>
      <c r="ED269" s="1247"/>
      <c r="EE269" s="1247"/>
      <c r="EF269" s="1247"/>
      <c r="EG269" s="1247"/>
      <c r="EH269" s="1247"/>
      <c r="EI269" s="1247"/>
      <c r="EJ269" s="1247"/>
      <c r="EK269" s="1247"/>
      <c r="EL269" s="1247"/>
      <c r="EM269" s="1247"/>
      <c r="EN269" s="1247"/>
      <c r="EO269" s="1247"/>
      <c r="EP269" s="1247"/>
      <c r="EQ269" s="1247"/>
      <c r="ER269" s="1247"/>
      <c r="ES269" s="1247"/>
      <c r="ET269" s="1247"/>
      <c r="EU269" s="1247"/>
      <c r="EV269" s="1247"/>
      <c r="EW269" s="1247"/>
      <c r="EX269" s="1247"/>
      <c r="EY269" s="1247"/>
      <c r="EZ269" s="1247"/>
      <c r="FA269" s="1247"/>
      <c r="FB269" s="1247"/>
      <c r="FC269" s="1247"/>
      <c r="FD269" s="1247"/>
      <c r="FE269" s="1247"/>
      <c r="FF269" s="1247"/>
      <c r="FG269" s="1247"/>
      <c r="FJ269" s="1452">
        <f t="shared" si="59"/>
        <v>0</v>
      </c>
      <c r="FK269" s="1452">
        <f t="shared" si="60"/>
        <v>0</v>
      </c>
    </row>
    <row r="270" spans="1:167" x14ac:dyDescent="0.2">
      <c r="A270" s="436"/>
      <c r="B270" s="437"/>
      <c r="C270" s="439"/>
      <c r="D270" s="439"/>
      <c r="E270" s="437"/>
      <c r="F270" s="440"/>
      <c r="G270" s="440"/>
      <c r="H270" s="440"/>
      <c r="I270" s="440"/>
      <c r="J270" s="440"/>
      <c r="K270" s="440"/>
      <c r="L270" s="440"/>
      <c r="M270" s="440"/>
      <c r="N270" s="441"/>
      <c r="O270" s="441"/>
      <c r="P270" s="440"/>
      <c r="Q270" s="442"/>
      <c r="R270" s="443"/>
      <c r="S270" s="444"/>
      <c r="T270" s="886"/>
      <c r="U270" s="445"/>
      <c r="V270" s="445"/>
      <c r="W270" s="445"/>
      <c r="X270" s="165"/>
      <c r="Y270" s="445"/>
      <c r="Z270" s="1136"/>
      <c r="AA270" s="445"/>
      <c r="AB270" s="1131"/>
      <c r="AC270" s="165"/>
      <c r="AD270" s="1130"/>
      <c r="AE270" s="165"/>
      <c r="AF270" s="1131"/>
      <c r="AG270" s="445"/>
      <c r="AH270" s="1136"/>
      <c r="AI270" s="445"/>
      <c r="AJ270" s="1136"/>
      <c r="AK270" s="445"/>
      <c r="AL270" s="165"/>
      <c r="AM270" s="165"/>
      <c r="AN270" s="165"/>
      <c r="AO270" s="165"/>
      <c r="AP270" s="445"/>
      <c r="AQ270" s="165"/>
      <c r="AR270" s="165"/>
      <c r="AS270" s="445"/>
      <c r="AT270" s="165"/>
      <c r="AU270" s="1088"/>
      <c r="AV270" s="127"/>
      <c r="AW270" s="1134"/>
      <c r="AX270" s="1091"/>
      <c r="AY270" s="1131"/>
      <c r="AZ270" s="445"/>
      <c r="BA270" s="1131"/>
      <c r="BB270" s="445"/>
      <c r="BC270" s="445"/>
      <c r="BD270" s="445"/>
      <c r="BE270" s="445"/>
      <c r="BF270" s="445"/>
      <c r="BG270" s="445"/>
      <c r="BH270" s="437"/>
      <c r="BI270" s="445"/>
      <c r="BJ270" s="1084"/>
      <c r="BK270" s="483">
        <f t="shared" si="61"/>
        <v>0</v>
      </c>
      <c r="BL270" s="484">
        <f t="shared" si="62"/>
        <v>0</v>
      </c>
      <c r="BM270" s="485">
        <f t="shared" si="63"/>
        <v>0</v>
      </c>
      <c r="BN270" s="464"/>
      <c r="BO270" s="464"/>
      <c r="BP270" s="127"/>
      <c r="BQ270" s="1496">
        <f t="shared" si="64"/>
        <v>0</v>
      </c>
      <c r="BR270" s="1496">
        <f t="shared" si="65"/>
        <v>0</v>
      </c>
      <c r="BS270" s="280"/>
      <c r="BT270" s="281"/>
      <c r="BU270" s="281"/>
      <c r="BV270" s="446"/>
      <c r="BW270" s="1497">
        <f t="shared" si="66"/>
        <v>0</v>
      </c>
      <c r="BX270" s="1497">
        <f t="shared" si="67"/>
        <v>0</v>
      </c>
      <c r="BY270" s="1497">
        <f t="shared" si="68"/>
        <v>0</v>
      </c>
      <c r="BZ270" s="1497">
        <f t="shared" si="69"/>
        <v>0</v>
      </c>
      <c r="CA270" s="1497">
        <f t="shared" si="70"/>
        <v>0</v>
      </c>
      <c r="CB270" s="1497">
        <f t="shared" si="71"/>
        <v>0</v>
      </c>
      <c r="CD270" s="1450" t="str">
        <f t="shared" si="58"/>
        <v/>
      </c>
      <c r="CF270" s="1247"/>
      <c r="CG270" s="1247"/>
      <c r="CH270" s="1247"/>
      <c r="CI270" s="1247"/>
      <c r="CJ270" s="1247"/>
      <c r="CK270" s="1247"/>
      <c r="CL270" s="1247"/>
      <c r="CM270" s="1247"/>
      <c r="CN270" s="1247"/>
      <c r="CO270" s="1247"/>
      <c r="CP270" s="1247"/>
      <c r="CQ270" s="1247"/>
      <c r="CR270" s="1247"/>
      <c r="CS270" s="1247"/>
      <c r="CT270" s="1247"/>
      <c r="CU270" s="1247"/>
      <c r="CV270" s="1247"/>
      <c r="CW270" s="1247"/>
      <c r="CX270" s="1247"/>
      <c r="CY270" s="1247"/>
      <c r="CZ270" s="1247"/>
      <c r="DA270" s="1247"/>
      <c r="DB270" s="1247"/>
      <c r="DC270" s="1247"/>
      <c r="DD270" s="1247"/>
      <c r="DE270" s="1247"/>
      <c r="DF270" s="1247"/>
      <c r="DG270" s="1247"/>
      <c r="DH270" s="1247"/>
      <c r="DI270" s="1247"/>
      <c r="DJ270" s="1247"/>
      <c r="DK270" s="1247"/>
      <c r="DL270" s="1247"/>
      <c r="DM270" s="1247"/>
      <c r="DN270" s="1247"/>
      <c r="DO270" s="1247"/>
      <c r="DP270" s="1247"/>
      <c r="DQ270" s="1247"/>
      <c r="DR270" s="1247"/>
      <c r="DS270" s="1247"/>
      <c r="DT270" s="1247"/>
      <c r="DU270" s="1247"/>
      <c r="DV270" s="1247"/>
      <c r="DW270" s="1247"/>
      <c r="DX270" s="1247"/>
      <c r="DY270" s="1247"/>
      <c r="DZ270" s="1247"/>
      <c r="EA270" s="1247"/>
      <c r="EB270" s="1247"/>
      <c r="EC270" s="1247"/>
      <c r="ED270" s="1247"/>
      <c r="EE270" s="1247"/>
      <c r="EF270" s="1247"/>
      <c r="EG270" s="1247"/>
      <c r="EH270" s="1247"/>
      <c r="EI270" s="1247"/>
      <c r="EJ270" s="1247"/>
      <c r="EK270" s="1247"/>
      <c r="EL270" s="1247"/>
      <c r="EM270" s="1247"/>
      <c r="EN270" s="1247"/>
      <c r="EO270" s="1247"/>
      <c r="EP270" s="1247"/>
      <c r="EQ270" s="1247"/>
      <c r="ER270" s="1247"/>
      <c r="ES270" s="1247"/>
      <c r="ET270" s="1247"/>
      <c r="EU270" s="1247"/>
      <c r="EV270" s="1247"/>
      <c r="EW270" s="1247"/>
      <c r="EX270" s="1247"/>
      <c r="EY270" s="1247"/>
      <c r="EZ270" s="1247"/>
      <c r="FA270" s="1247"/>
      <c r="FB270" s="1247"/>
      <c r="FC270" s="1247"/>
      <c r="FD270" s="1247"/>
      <c r="FE270" s="1247"/>
      <c r="FF270" s="1247"/>
      <c r="FG270" s="1247"/>
      <c r="FJ270" s="1452">
        <f t="shared" si="59"/>
        <v>0</v>
      </c>
      <c r="FK270" s="1452">
        <f t="shared" si="60"/>
        <v>0</v>
      </c>
    </row>
    <row r="271" spans="1:167" x14ac:dyDescent="0.2">
      <c r="A271" s="436"/>
      <c r="B271" s="437"/>
      <c r="C271" s="439"/>
      <c r="D271" s="439"/>
      <c r="E271" s="437"/>
      <c r="F271" s="440"/>
      <c r="G271" s="440"/>
      <c r="H271" s="440"/>
      <c r="I271" s="440"/>
      <c r="J271" s="440"/>
      <c r="K271" s="440"/>
      <c r="L271" s="440"/>
      <c r="M271" s="440"/>
      <c r="N271" s="441"/>
      <c r="O271" s="441"/>
      <c r="P271" s="440"/>
      <c r="Q271" s="442"/>
      <c r="R271" s="443"/>
      <c r="S271" s="444"/>
      <c r="T271" s="886"/>
      <c r="U271" s="445"/>
      <c r="V271" s="445"/>
      <c r="W271" s="445"/>
      <c r="X271" s="165"/>
      <c r="Y271" s="445"/>
      <c r="Z271" s="1136"/>
      <c r="AA271" s="445"/>
      <c r="AB271" s="1131"/>
      <c r="AC271" s="165"/>
      <c r="AD271" s="1130"/>
      <c r="AE271" s="165"/>
      <c r="AF271" s="1131"/>
      <c r="AG271" s="445"/>
      <c r="AH271" s="1136"/>
      <c r="AI271" s="445"/>
      <c r="AJ271" s="1136"/>
      <c r="AK271" s="445"/>
      <c r="AL271" s="165"/>
      <c r="AM271" s="165"/>
      <c r="AN271" s="165"/>
      <c r="AO271" s="165"/>
      <c r="AP271" s="445"/>
      <c r="AQ271" s="165"/>
      <c r="AR271" s="165"/>
      <c r="AS271" s="445"/>
      <c r="AT271" s="165"/>
      <c r="AU271" s="1088"/>
      <c r="AV271" s="127"/>
      <c r="AW271" s="1134"/>
      <c r="AX271" s="1091"/>
      <c r="AY271" s="1131"/>
      <c r="AZ271" s="445"/>
      <c r="BA271" s="1131"/>
      <c r="BB271" s="445"/>
      <c r="BC271" s="445"/>
      <c r="BD271" s="445"/>
      <c r="BE271" s="445"/>
      <c r="BF271" s="445"/>
      <c r="BG271" s="445"/>
      <c r="BH271" s="437"/>
      <c r="BI271" s="445"/>
      <c r="BJ271" s="1084"/>
      <c r="BK271" s="483">
        <f t="shared" si="61"/>
        <v>0</v>
      </c>
      <c r="BL271" s="484">
        <f t="shared" si="62"/>
        <v>0</v>
      </c>
      <c r="BM271" s="485">
        <f t="shared" si="63"/>
        <v>0</v>
      </c>
      <c r="BN271" s="464"/>
      <c r="BO271" s="464"/>
      <c r="BP271" s="127"/>
      <c r="BQ271" s="1496">
        <f t="shared" si="64"/>
        <v>0</v>
      </c>
      <c r="BR271" s="1496">
        <f t="shared" si="65"/>
        <v>0</v>
      </c>
      <c r="BS271" s="280"/>
      <c r="BT271" s="281"/>
      <c r="BU271" s="281"/>
      <c r="BV271" s="446"/>
      <c r="BW271" s="1497">
        <f t="shared" si="66"/>
        <v>0</v>
      </c>
      <c r="BX271" s="1497">
        <f t="shared" si="67"/>
        <v>0</v>
      </c>
      <c r="BY271" s="1497">
        <f t="shared" si="68"/>
        <v>0</v>
      </c>
      <c r="BZ271" s="1497">
        <f t="shared" si="69"/>
        <v>0</v>
      </c>
      <c r="CA271" s="1497">
        <f t="shared" si="70"/>
        <v>0</v>
      </c>
      <c r="CB271" s="1497">
        <f t="shared" si="71"/>
        <v>0</v>
      </c>
      <c r="CD271" s="1450" t="str">
        <f t="shared" si="58"/>
        <v/>
      </c>
      <c r="CF271" s="1247"/>
      <c r="CG271" s="1247"/>
      <c r="CH271" s="1247"/>
      <c r="CI271" s="1247"/>
      <c r="CJ271" s="1247"/>
      <c r="CK271" s="1247"/>
      <c r="CL271" s="1247"/>
      <c r="CM271" s="1247"/>
      <c r="CN271" s="1247"/>
      <c r="CO271" s="1247"/>
      <c r="CP271" s="1247"/>
      <c r="CQ271" s="1247"/>
      <c r="CR271" s="1247"/>
      <c r="CS271" s="1247"/>
      <c r="CT271" s="1247"/>
      <c r="CU271" s="1247"/>
      <c r="CV271" s="1247"/>
      <c r="CW271" s="1247"/>
      <c r="CX271" s="1247"/>
      <c r="CY271" s="1247"/>
      <c r="CZ271" s="1247"/>
      <c r="DA271" s="1247"/>
      <c r="DB271" s="1247"/>
      <c r="DC271" s="1247"/>
      <c r="DD271" s="1247"/>
      <c r="DE271" s="1247"/>
      <c r="DF271" s="1247"/>
      <c r="DG271" s="1247"/>
      <c r="DH271" s="1247"/>
      <c r="DI271" s="1247"/>
      <c r="DJ271" s="1247"/>
      <c r="DK271" s="1247"/>
      <c r="DL271" s="1247"/>
      <c r="DM271" s="1247"/>
      <c r="DN271" s="1247"/>
      <c r="DO271" s="1247"/>
      <c r="DP271" s="1247"/>
      <c r="DQ271" s="1247"/>
      <c r="DR271" s="1247"/>
      <c r="DS271" s="1247"/>
      <c r="DT271" s="1247"/>
      <c r="DU271" s="1247"/>
      <c r="DV271" s="1247"/>
      <c r="DW271" s="1247"/>
      <c r="DX271" s="1247"/>
      <c r="DY271" s="1247"/>
      <c r="DZ271" s="1247"/>
      <c r="EA271" s="1247"/>
      <c r="EB271" s="1247"/>
      <c r="EC271" s="1247"/>
      <c r="ED271" s="1247"/>
      <c r="EE271" s="1247"/>
      <c r="EF271" s="1247"/>
      <c r="EG271" s="1247"/>
      <c r="EH271" s="1247"/>
      <c r="EI271" s="1247"/>
      <c r="EJ271" s="1247"/>
      <c r="EK271" s="1247"/>
      <c r="EL271" s="1247"/>
      <c r="EM271" s="1247"/>
      <c r="EN271" s="1247"/>
      <c r="EO271" s="1247"/>
      <c r="EP271" s="1247"/>
      <c r="EQ271" s="1247"/>
      <c r="ER271" s="1247"/>
      <c r="ES271" s="1247"/>
      <c r="ET271" s="1247"/>
      <c r="EU271" s="1247"/>
      <c r="EV271" s="1247"/>
      <c r="EW271" s="1247"/>
      <c r="EX271" s="1247"/>
      <c r="EY271" s="1247"/>
      <c r="EZ271" s="1247"/>
      <c r="FA271" s="1247"/>
      <c r="FB271" s="1247"/>
      <c r="FC271" s="1247"/>
      <c r="FD271" s="1247"/>
      <c r="FE271" s="1247"/>
      <c r="FF271" s="1247"/>
      <c r="FG271" s="1247"/>
      <c r="FJ271" s="1452">
        <f t="shared" si="59"/>
        <v>0</v>
      </c>
      <c r="FK271" s="1452">
        <f t="shared" si="60"/>
        <v>0</v>
      </c>
    </row>
    <row r="272" spans="1:167" x14ac:dyDescent="0.2">
      <c r="A272" s="436"/>
      <c r="B272" s="437"/>
      <c r="C272" s="439"/>
      <c r="D272" s="439"/>
      <c r="E272" s="437"/>
      <c r="F272" s="440"/>
      <c r="G272" s="440"/>
      <c r="H272" s="440"/>
      <c r="I272" s="440"/>
      <c r="J272" s="440"/>
      <c r="K272" s="440"/>
      <c r="L272" s="440"/>
      <c r="M272" s="440"/>
      <c r="N272" s="441"/>
      <c r="O272" s="441"/>
      <c r="P272" s="440"/>
      <c r="Q272" s="442"/>
      <c r="R272" s="443"/>
      <c r="S272" s="444"/>
      <c r="T272" s="886"/>
      <c r="U272" s="445"/>
      <c r="V272" s="445"/>
      <c r="W272" s="445"/>
      <c r="X272" s="165"/>
      <c r="Y272" s="445"/>
      <c r="Z272" s="1136"/>
      <c r="AA272" s="445"/>
      <c r="AB272" s="1131"/>
      <c r="AC272" s="165"/>
      <c r="AD272" s="1130"/>
      <c r="AE272" s="165"/>
      <c r="AF272" s="1131"/>
      <c r="AG272" s="445"/>
      <c r="AH272" s="1136"/>
      <c r="AI272" s="445"/>
      <c r="AJ272" s="1136"/>
      <c r="AK272" s="445"/>
      <c r="AL272" s="165"/>
      <c r="AM272" s="165"/>
      <c r="AN272" s="165"/>
      <c r="AO272" s="165"/>
      <c r="AP272" s="445"/>
      <c r="AQ272" s="165"/>
      <c r="AR272" s="165"/>
      <c r="AS272" s="445"/>
      <c r="AT272" s="165"/>
      <c r="AU272" s="1088"/>
      <c r="AV272" s="127"/>
      <c r="AW272" s="1134"/>
      <c r="AX272" s="1091"/>
      <c r="AY272" s="1131"/>
      <c r="AZ272" s="445"/>
      <c r="BA272" s="1131"/>
      <c r="BB272" s="445"/>
      <c r="BC272" s="445"/>
      <c r="BD272" s="445"/>
      <c r="BE272" s="445"/>
      <c r="BF272" s="445"/>
      <c r="BG272" s="445"/>
      <c r="BH272" s="437"/>
      <c r="BI272" s="445"/>
      <c r="BJ272" s="1084"/>
      <c r="BK272" s="483">
        <f t="shared" si="61"/>
        <v>0</v>
      </c>
      <c r="BL272" s="484">
        <f t="shared" si="62"/>
        <v>0</v>
      </c>
      <c r="BM272" s="485">
        <f t="shared" si="63"/>
        <v>0</v>
      </c>
      <c r="BN272" s="464"/>
      <c r="BO272" s="464"/>
      <c r="BP272" s="127"/>
      <c r="BQ272" s="1496">
        <f t="shared" si="64"/>
        <v>0</v>
      </c>
      <c r="BR272" s="1496">
        <f t="shared" si="65"/>
        <v>0</v>
      </c>
      <c r="BS272" s="280"/>
      <c r="BT272" s="281"/>
      <c r="BU272" s="281"/>
      <c r="BV272" s="446"/>
      <c r="BW272" s="1497">
        <f t="shared" si="66"/>
        <v>0</v>
      </c>
      <c r="BX272" s="1497">
        <f t="shared" si="67"/>
        <v>0</v>
      </c>
      <c r="BY272" s="1497">
        <f t="shared" si="68"/>
        <v>0</v>
      </c>
      <c r="BZ272" s="1497">
        <f t="shared" si="69"/>
        <v>0</v>
      </c>
      <c r="CA272" s="1497">
        <f t="shared" si="70"/>
        <v>0</v>
      </c>
      <c r="CB272" s="1497">
        <f t="shared" si="71"/>
        <v>0</v>
      </c>
      <c r="CD272" s="1450" t="str">
        <f t="shared" si="58"/>
        <v/>
      </c>
      <c r="CF272" s="1247"/>
      <c r="CG272" s="1247"/>
      <c r="CH272" s="1247"/>
      <c r="CI272" s="1247"/>
      <c r="CJ272" s="1247"/>
      <c r="CK272" s="1247"/>
      <c r="CL272" s="1247"/>
      <c r="CM272" s="1247"/>
      <c r="CN272" s="1247"/>
      <c r="CO272" s="1247"/>
      <c r="CP272" s="1247"/>
      <c r="CQ272" s="1247"/>
      <c r="CR272" s="1247"/>
      <c r="CS272" s="1247"/>
      <c r="CT272" s="1247"/>
      <c r="CU272" s="1247"/>
      <c r="CV272" s="1247"/>
      <c r="CW272" s="1247"/>
      <c r="CX272" s="1247"/>
      <c r="CY272" s="1247"/>
      <c r="CZ272" s="1247"/>
      <c r="DA272" s="1247"/>
      <c r="DB272" s="1247"/>
      <c r="DC272" s="1247"/>
      <c r="DD272" s="1247"/>
      <c r="DE272" s="1247"/>
      <c r="DF272" s="1247"/>
      <c r="DG272" s="1247"/>
      <c r="DH272" s="1247"/>
      <c r="DI272" s="1247"/>
      <c r="DJ272" s="1247"/>
      <c r="DK272" s="1247"/>
      <c r="DL272" s="1247"/>
      <c r="DM272" s="1247"/>
      <c r="DN272" s="1247"/>
      <c r="DO272" s="1247"/>
      <c r="DP272" s="1247"/>
      <c r="DQ272" s="1247"/>
      <c r="DR272" s="1247"/>
      <c r="DS272" s="1247"/>
      <c r="DT272" s="1247"/>
      <c r="DU272" s="1247"/>
      <c r="DV272" s="1247"/>
      <c r="DW272" s="1247"/>
      <c r="DX272" s="1247"/>
      <c r="DY272" s="1247"/>
      <c r="DZ272" s="1247"/>
      <c r="EA272" s="1247"/>
      <c r="EB272" s="1247"/>
      <c r="EC272" s="1247"/>
      <c r="ED272" s="1247"/>
      <c r="EE272" s="1247"/>
      <c r="EF272" s="1247"/>
      <c r="EG272" s="1247"/>
      <c r="EH272" s="1247"/>
      <c r="EI272" s="1247"/>
      <c r="EJ272" s="1247"/>
      <c r="EK272" s="1247"/>
      <c r="EL272" s="1247"/>
      <c r="EM272" s="1247"/>
      <c r="EN272" s="1247"/>
      <c r="EO272" s="1247"/>
      <c r="EP272" s="1247"/>
      <c r="EQ272" s="1247"/>
      <c r="ER272" s="1247"/>
      <c r="ES272" s="1247"/>
      <c r="ET272" s="1247"/>
      <c r="EU272" s="1247"/>
      <c r="EV272" s="1247"/>
      <c r="EW272" s="1247"/>
      <c r="EX272" s="1247"/>
      <c r="EY272" s="1247"/>
      <c r="EZ272" s="1247"/>
      <c r="FA272" s="1247"/>
      <c r="FB272" s="1247"/>
      <c r="FC272" s="1247"/>
      <c r="FD272" s="1247"/>
      <c r="FE272" s="1247"/>
      <c r="FF272" s="1247"/>
      <c r="FG272" s="1247"/>
      <c r="FJ272" s="1452">
        <f t="shared" si="59"/>
        <v>0</v>
      </c>
      <c r="FK272" s="1452">
        <f t="shared" si="60"/>
        <v>0</v>
      </c>
    </row>
    <row r="273" spans="1:167" x14ac:dyDescent="0.2">
      <c r="A273" s="436"/>
      <c r="B273" s="437"/>
      <c r="C273" s="439"/>
      <c r="D273" s="439"/>
      <c r="E273" s="437"/>
      <c r="F273" s="440"/>
      <c r="G273" s="440"/>
      <c r="H273" s="440"/>
      <c r="I273" s="440"/>
      <c r="J273" s="440"/>
      <c r="K273" s="440"/>
      <c r="L273" s="440"/>
      <c r="M273" s="440"/>
      <c r="N273" s="441"/>
      <c r="O273" s="441"/>
      <c r="P273" s="440"/>
      <c r="Q273" s="442"/>
      <c r="R273" s="443"/>
      <c r="S273" s="444"/>
      <c r="T273" s="886"/>
      <c r="U273" s="445"/>
      <c r="V273" s="445"/>
      <c r="W273" s="445"/>
      <c r="X273" s="165"/>
      <c r="Y273" s="445"/>
      <c r="Z273" s="1136"/>
      <c r="AA273" s="445"/>
      <c r="AB273" s="1131"/>
      <c r="AC273" s="165"/>
      <c r="AD273" s="1130"/>
      <c r="AE273" s="165"/>
      <c r="AF273" s="1131"/>
      <c r="AG273" s="445"/>
      <c r="AH273" s="1136"/>
      <c r="AI273" s="445"/>
      <c r="AJ273" s="1136"/>
      <c r="AK273" s="445"/>
      <c r="AL273" s="165"/>
      <c r="AM273" s="165"/>
      <c r="AN273" s="165"/>
      <c r="AO273" s="165"/>
      <c r="AP273" s="445"/>
      <c r="AQ273" s="165"/>
      <c r="AR273" s="165"/>
      <c r="AS273" s="445"/>
      <c r="AT273" s="165"/>
      <c r="AU273" s="1088"/>
      <c r="AV273" s="127"/>
      <c r="AW273" s="1134"/>
      <c r="AX273" s="1091"/>
      <c r="AY273" s="1131"/>
      <c r="AZ273" s="445"/>
      <c r="BA273" s="1131"/>
      <c r="BB273" s="445"/>
      <c r="BC273" s="445"/>
      <c r="BD273" s="445"/>
      <c r="BE273" s="445"/>
      <c r="BF273" s="445"/>
      <c r="BG273" s="445"/>
      <c r="BH273" s="437"/>
      <c r="BI273" s="445"/>
      <c r="BJ273" s="1084"/>
      <c r="BK273" s="483">
        <f t="shared" si="61"/>
        <v>0</v>
      </c>
      <c r="BL273" s="484">
        <f t="shared" si="62"/>
        <v>0</v>
      </c>
      <c r="BM273" s="485">
        <f t="shared" si="63"/>
        <v>0</v>
      </c>
      <c r="BN273" s="464"/>
      <c r="BO273" s="464"/>
      <c r="BP273" s="127"/>
      <c r="BQ273" s="1496">
        <f t="shared" si="64"/>
        <v>0</v>
      </c>
      <c r="BR273" s="1496">
        <f t="shared" si="65"/>
        <v>0</v>
      </c>
      <c r="BS273" s="280"/>
      <c r="BT273" s="281"/>
      <c r="BU273" s="281"/>
      <c r="BV273" s="446"/>
      <c r="BW273" s="1497">
        <f t="shared" si="66"/>
        <v>0</v>
      </c>
      <c r="BX273" s="1497">
        <f t="shared" si="67"/>
        <v>0</v>
      </c>
      <c r="BY273" s="1497">
        <f t="shared" si="68"/>
        <v>0</v>
      </c>
      <c r="BZ273" s="1497">
        <f t="shared" si="69"/>
        <v>0</v>
      </c>
      <c r="CA273" s="1497">
        <f t="shared" si="70"/>
        <v>0</v>
      </c>
      <c r="CB273" s="1497">
        <f t="shared" si="71"/>
        <v>0</v>
      </c>
      <c r="CD273" s="1450" t="str">
        <f t="shared" ref="CD273:CD294" si="72">IF(FK273=0,"","Controlar Aprop.")</f>
        <v/>
      </c>
      <c r="CF273" s="1247"/>
      <c r="CG273" s="1247"/>
      <c r="CH273" s="1247"/>
      <c r="CI273" s="1247"/>
      <c r="CJ273" s="1247"/>
      <c r="CK273" s="1247"/>
      <c r="CL273" s="1247"/>
      <c r="CM273" s="1247"/>
      <c r="CN273" s="1247"/>
      <c r="CO273" s="1247"/>
      <c r="CP273" s="1247"/>
      <c r="CQ273" s="1247"/>
      <c r="CR273" s="1247"/>
      <c r="CS273" s="1247"/>
      <c r="CT273" s="1247"/>
      <c r="CU273" s="1247"/>
      <c r="CV273" s="1247"/>
      <c r="CW273" s="1247"/>
      <c r="CX273" s="1247"/>
      <c r="CY273" s="1247"/>
      <c r="CZ273" s="1247"/>
      <c r="DA273" s="1247"/>
      <c r="DB273" s="1247"/>
      <c r="DC273" s="1247"/>
      <c r="DD273" s="1247"/>
      <c r="DE273" s="1247"/>
      <c r="DF273" s="1247"/>
      <c r="DG273" s="1247"/>
      <c r="DH273" s="1247"/>
      <c r="DI273" s="1247"/>
      <c r="DJ273" s="1247"/>
      <c r="DK273" s="1247"/>
      <c r="DL273" s="1247"/>
      <c r="DM273" s="1247"/>
      <c r="DN273" s="1247"/>
      <c r="DO273" s="1247"/>
      <c r="DP273" s="1247"/>
      <c r="DQ273" s="1247"/>
      <c r="DR273" s="1247"/>
      <c r="DS273" s="1247"/>
      <c r="DT273" s="1247"/>
      <c r="DU273" s="1247"/>
      <c r="DV273" s="1247"/>
      <c r="DW273" s="1247"/>
      <c r="DX273" s="1247"/>
      <c r="DY273" s="1247"/>
      <c r="DZ273" s="1247"/>
      <c r="EA273" s="1247"/>
      <c r="EB273" s="1247"/>
      <c r="EC273" s="1247"/>
      <c r="ED273" s="1247"/>
      <c r="EE273" s="1247"/>
      <c r="EF273" s="1247"/>
      <c r="EG273" s="1247"/>
      <c r="EH273" s="1247"/>
      <c r="EI273" s="1247"/>
      <c r="EJ273" s="1247"/>
      <c r="EK273" s="1247"/>
      <c r="EL273" s="1247"/>
      <c r="EM273" s="1247"/>
      <c r="EN273" s="1247"/>
      <c r="EO273" s="1247"/>
      <c r="EP273" s="1247"/>
      <c r="EQ273" s="1247"/>
      <c r="ER273" s="1247"/>
      <c r="ES273" s="1247"/>
      <c r="ET273" s="1247"/>
      <c r="EU273" s="1247"/>
      <c r="EV273" s="1247"/>
      <c r="EW273" s="1247"/>
      <c r="EX273" s="1247"/>
      <c r="EY273" s="1247"/>
      <c r="EZ273" s="1247"/>
      <c r="FA273" s="1247"/>
      <c r="FB273" s="1247"/>
      <c r="FC273" s="1247"/>
      <c r="FD273" s="1247"/>
      <c r="FE273" s="1247"/>
      <c r="FF273" s="1247"/>
      <c r="FG273" s="1247"/>
      <c r="FJ273" s="1452">
        <f t="shared" ref="FJ273:FJ294" si="73">SUM(CF273:FG273)*CB273</f>
        <v>0</v>
      </c>
      <c r="FK273" s="1452">
        <f t="shared" ref="FK273:FK294" si="74">CB273-FJ273</f>
        <v>0</v>
      </c>
    </row>
    <row r="274" spans="1:167" x14ac:dyDescent="0.2">
      <c r="A274" s="436"/>
      <c r="B274" s="437"/>
      <c r="C274" s="439"/>
      <c r="D274" s="439"/>
      <c r="E274" s="437"/>
      <c r="F274" s="440"/>
      <c r="G274" s="440"/>
      <c r="H274" s="440"/>
      <c r="I274" s="440"/>
      <c r="J274" s="440"/>
      <c r="K274" s="440"/>
      <c r="L274" s="440"/>
      <c r="M274" s="440"/>
      <c r="N274" s="441"/>
      <c r="O274" s="441"/>
      <c r="P274" s="440"/>
      <c r="Q274" s="442"/>
      <c r="R274" s="443"/>
      <c r="S274" s="444"/>
      <c r="T274" s="886"/>
      <c r="U274" s="445"/>
      <c r="V274" s="445"/>
      <c r="W274" s="445"/>
      <c r="X274" s="165"/>
      <c r="Y274" s="445"/>
      <c r="Z274" s="1136"/>
      <c r="AA274" s="445"/>
      <c r="AB274" s="1131"/>
      <c r="AC274" s="165"/>
      <c r="AD274" s="1130"/>
      <c r="AE274" s="165"/>
      <c r="AF274" s="1131"/>
      <c r="AG274" s="445"/>
      <c r="AH274" s="1136"/>
      <c r="AI274" s="445"/>
      <c r="AJ274" s="1136"/>
      <c r="AK274" s="445"/>
      <c r="AL274" s="165"/>
      <c r="AM274" s="165"/>
      <c r="AN274" s="165"/>
      <c r="AO274" s="165"/>
      <c r="AP274" s="445"/>
      <c r="AQ274" s="165"/>
      <c r="AR274" s="165"/>
      <c r="AS274" s="445"/>
      <c r="AT274" s="165"/>
      <c r="AU274" s="1088"/>
      <c r="AV274" s="127"/>
      <c r="AW274" s="1134"/>
      <c r="AX274" s="1091"/>
      <c r="AY274" s="1131"/>
      <c r="AZ274" s="445"/>
      <c r="BA274" s="1131"/>
      <c r="BB274" s="445"/>
      <c r="BC274" s="445"/>
      <c r="BD274" s="445"/>
      <c r="BE274" s="445"/>
      <c r="BF274" s="445"/>
      <c r="BG274" s="445"/>
      <c r="BH274" s="437"/>
      <c r="BI274" s="445"/>
      <c r="BJ274" s="1084"/>
      <c r="BK274" s="483">
        <f t="shared" si="61"/>
        <v>0</v>
      </c>
      <c r="BL274" s="484">
        <f t="shared" si="62"/>
        <v>0</v>
      </c>
      <c r="BM274" s="485">
        <f t="shared" si="63"/>
        <v>0</v>
      </c>
      <c r="BN274" s="464"/>
      <c r="BO274" s="464"/>
      <c r="BP274" s="127"/>
      <c r="BQ274" s="1496">
        <f t="shared" si="64"/>
        <v>0</v>
      </c>
      <c r="BR274" s="1496">
        <f t="shared" si="65"/>
        <v>0</v>
      </c>
      <c r="BS274" s="280"/>
      <c r="BT274" s="281"/>
      <c r="BU274" s="281"/>
      <c r="BV274" s="446"/>
      <c r="BW274" s="1497">
        <f t="shared" si="66"/>
        <v>0</v>
      </c>
      <c r="BX274" s="1497">
        <f t="shared" si="67"/>
        <v>0</v>
      </c>
      <c r="BY274" s="1497">
        <f t="shared" si="68"/>
        <v>0</v>
      </c>
      <c r="BZ274" s="1497">
        <f t="shared" si="69"/>
        <v>0</v>
      </c>
      <c r="CA274" s="1497">
        <f t="shared" si="70"/>
        <v>0</v>
      </c>
      <c r="CB274" s="1497">
        <f t="shared" si="71"/>
        <v>0</v>
      </c>
      <c r="CD274" s="1450" t="str">
        <f t="shared" si="72"/>
        <v/>
      </c>
      <c r="CF274" s="1247"/>
      <c r="CG274" s="1247"/>
      <c r="CH274" s="1247"/>
      <c r="CI274" s="1247"/>
      <c r="CJ274" s="1247"/>
      <c r="CK274" s="1247"/>
      <c r="CL274" s="1247"/>
      <c r="CM274" s="1247"/>
      <c r="CN274" s="1247"/>
      <c r="CO274" s="1247"/>
      <c r="CP274" s="1247"/>
      <c r="CQ274" s="1247"/>
      <c r="CR274" s="1247"/>
      <c r="CS274" s="1247"/>
      <c r="CT274" s="1247"/>
      <c r="CU274" s="1247"/>
      <c r="CV274" s="1247"/>
      <c r="CW274" s="1247"/>
      <c r="CX274" s="1247"/>
      <c r="CY274" s="1247"/>
      <c r="CZ274" s="1247"/>
      <c r="DA274" s="1247"/>
      <c r="DB274" s="1247"/>
      <c r="DC274" s="1247"/>
      <c r="DD274" s="1247"/>
      <c r="DE274" s="1247"/>
      <c r="DF274" s="1247"/>
      <c r="DG274" s="1247"/>
      <c r="DH274" s="1247"/>
      <c r="DI274" s="1247"/>
      <c r="DJ274" s="1247"/>
      <c r="DK274" s="1247"/>
      <c r="DL274" s="1247"/>
      <c r="DM274" s="1247"/>
      <c r="DN274" s="1247"/>
      <c r="DO274" s="1247"/>
      <c r="DP274" s="1247"/>
      <c r="DQ274" s="1247"/>
      <c r="DR274" s="1247"/>
      <c r="DS274" s="1247"/>
      <c r="DT274" s="1247"/>
      <c r="DU274" s="1247"/>
      <c r="DV274" s="1247"/>
      <c r="DW274" s="1247"/>
      <c r="DX274" s="1247"/>
      <c r="DY274" s="1247"/>
      <c r="DZ274" s="1247"/>
      <c r="EA274" s="1247"/>
      <c r="EB274" s="1247"/>
      <c r="EC274" s="1247"/>
      <c r="ED274" s="1247"/>
      <c r="EE274" s="1247"/>
      <c r="EF274" s="1247"/>
      <c r="EG274" s="1247"/>
      <c r="EH274" s="1247"/>
      <c r="EI274" s="1247"/>
      <c r="EJ274" s="1247"/>
      <c r="EK274" s="1247"/>
      <c r="EL274" s="1247"/>
      <c r="EM274" s="1247"/>
      <c r="EN274" s="1247"/>
      <c r="EO274" s="1247"/>
      <c r="EP274" s="1247"/>
      <c r="EQ274" s="1247"/>
      <c r="ER274" s="1247"/>
      <c r="ES274" s="1247"/>
      <c r="ET274" s="1247"/>
      <c r="EU274" s="1247"/>
      <c r="EV274" s="1247"/>
      <c r="EW274" s="1247"/>
      <c r="EX274" s="1247"/>
      <c r="EY274" s="1247"/>
      <c r="EZ274" s="1247"/>
      <c r="FA274" s="1247"/>
      <c r="FB274" s="1247"/>
      <c r="FC274" s="1247"/>
      <c r="FD274" s="1247"/>
      <c r="FE274" s="1247"/>
      <c r="FF274" s="1247"/>
      <c r="FG274" s="1247"/>
      <c r="FJ274" s="1452">
        <f t="shared" si="73"/>
        <v>0</v>
      </c>
      <c r="FK274" s="1452">
        <f t="shared" si="74"/>
        <v>0</v>
      </c>
    </row>
    <row r="275" spans="1:167" x14ac:dyDescent="0.2">
      <c r="A275" s="436"/>
      <c r="B275" s="437"/>
      <c r="C275" s="439"/>
      <c r="D275" s="439"/>
      <c r="E275" s="437"/>
      <c r="F275" s="440"/>
      <c r="G275" s="440"/>
      <c r="H275" s="440"/>
      <c r="I275" s="440"/>
      <c r="J275" s="440"/>
      <c r="K275" s="440"/>
      <c r="L275" s="440"/>
      <c r="M275" s="440"/>
      <c r="N275" s="441"/>
      <c r="O275" s="441"/>
      <c r="P275" s="440"/>
      <c r="Q275" s="442"/>
      <c r="R275" s="443"/>
      <c r="S275" s="444"/>
      <c r="T275" s="886"/>
      <c r="U275" s="445"/>
      <c r="V275" s="445"/>
      <c r="W275" s="445"/>
      <c r="X275" s="165"/>
      <c r="Y275" s="445"/>
      <c r="Z275" s="1136"/>
      <c r="AA275" s="445"/>
      <c r="AB275" s="1131"/>
      <c r="AC275" s="165"/>
      <c r="AD275" s="1130"/>
      <c r="AE275" s="165"/>
      <c r="AF275" s="1131"/>
      <c r="AG275" s="445"/>
      <c r="AH275" s="1136"/>
      <c r="AI275" s="445"/>
      <c r="AJ275" s="1136"/>
      <c r="AK275" s="445"/>
      <c r="AL275" s="165"/>
      <c r="AM275" s="165"/>
      <c r="AN275" s="165"/>
      <c r="AO275" s="165"/>
      <c r="AP275" s="445"/>
      <c r="AQ275" s="165"/>
      <c r="AR275" s="165"/>
      <c r="AS275" s="445"/>
      <c r="AT275" s="165"/>
      <c r="AU275" s="1088"/>
      <c r="AV275" s="127"/>
      <c r="AW275" s="1134"/>
      <c r="AX275" s="1091"/>
      <c r="AY275" s="1131"/>
      <c r="AZ275" s="445"/>
      <c r="BA275" s="1131"/>
      <c r="BB275" s="445"/>
      <c r="BC275" s="445"/>
      <c r="BD275" s="445"/>
      <c r="BE275" s="445"/>
      <c r="BF275" s="445"/>
      <c r="BG275" s="445"/>
      <c r="BH275" s="437"/>
      <c r="BI275" s="445"/>
      <c r="BJ275" s="1084"/>
      <c r="BK275" s="483">
        <f t="shared" si="61"/>
        <v>0</v>
      </c>
      <c r="BL275" s="484">
        <f t="shared" si="62"/>
        <v>0</v>
      </c>
      <c r="BM275" s="485">
        <f t="shared" si="63"/>
        <v>0</v>
      </c>
      <c r="BN275" s="464"/>
      <c r="BO275" s="464"/>
      <c r="BP275" s="127"/>
      <c r="BQ275" s="1496">
        <f t="shared" si="64"/>
        <v>0</v>
      </c>
      <c r="BR275" s="1496">
        <f t="shared" si="65"/>
        <v>0</v>
      </c>
      <c r="BS275" s="280"/>
      <c r="BT275" s="281"/>
      <c r="BU275" s="281"/>
      <c r="BV275" s="446"/>
      <c r="BW275" s="1497">
        <f t="shared" si="66"/>
        <v>0</v>
      </c>
      <c r="BX275" s="1497">
        <f t="shared" si="67"/>
        <v>0</v>
      </c>
      <c r="BY275" s="1497">
        <f t="shared" si="68"/>
        <v>0</v>
      </c>
      <c r="BZ275" s="1497">
        <f t="shared" si="69"/>
        <v>0</v>
      </c>
      <c r="CA275" s="1497">
        <f t="shared" si="70"/>
        <v>0</v>
      </c>
      <c r="CB275" s="1497">
        <f t="shared" si="71"/>
        <v>0</v>
      </c>
      <c r="CD275" s="1450" t="str">
        <f t="shared" si="72"/>
        <v/>
      </c>
      <c r="CF275" s="1247"/>
      <c r="CG275" s="1247"/>
      <c r="CH275" s="1247"/>
      <c r="CI275" s="1247"/>
      <c r="CJ275" s="1247"/>
      <c r="CK275" s="1247"/>
      <c r="CL275" s="1247"/>
      <c r="CM275" s="1247"/>
      <c r="CN275" s="1247"/>
      <c r="CO275" s="1247"/>
      <c r="CP275" s="1247"/>
      <c r="CQ275" s="1247"/>
      <c r="CR275" s="1247"/>
      <c r="CS275" s="1247"/>
      <c r="CT275" s="1247"/>
      <c r="CU275" s="1247"/>
      <c r="CV275" s="1247"/>
      <c r="CW275" s="1247"/>
      <c r="CX275" s="1247"/>
      <c r="CY275" s="1247"/>
      <c r="CZ275" s="1247"/>
      <c r="DA275" s="1247"/>
      <c r="DB275" s="1247"/>
      <c r="DC275" s="1247"/>
      <c r="DD275" s="1247"/>
      <c r="DE275" s="1247"/>
      <c r="DF275" s="1247"/>
      <c r="DG275" s="1247"/>
      <c r="DH275" s="1247"/>
      <c r="DI275" s="1247"/>
      <c r="DJ275" s="1247"/>
      <c r="DK275" s="1247"/>
      <c r="DL275" s="1247"/>
      <c r="DM275" s="1247"/>
      <c r="DN275" s="1247"/>
      <c r="DO275" s="1247"/>
      <c r="DP275" s="1247"/>
      <c r="DQ275" s="1247"/>
      <c r="DR275" s="1247"/>
      <c r="DS275" s="1247"/>
      <c r="DT275" s="1247"/>
      <c r="DU275" s="1247"/>
      <c r="DV275" s="1247"/>
      <c r="DW275" s="1247"/>
      <c r="DX275" s="1247"/>
      <c r="DY275" s="1247"/>
      <c r="DZ275" s="1247"/>
      <c r="EA275" s="1247"/>
      <c r="EB275" s="1247"/>
      <c r="EC275" s="1247"/>
      <c r="ED275" s="1247"/>
      <c r="EE275" s="1247"/>
      <c r="EF275" s="1247"/>
      <c r="EG275" s="1247"/>
      <c r="EH275" s="1247"/>
      <c r="EI275" s="1247"/>
      <c r="EJ275" s="1247"/>
      <c r="EK275" s="1247"/>
      <c r="EL275" s="1247"/>
      <c r="EM275" s="1247"/>
      <c r="EN275" s="1247"/>
      <c r="EO275" s="1247"/>
      <c r="EP275" s="1247"/>
      <c r="EQ275" s="1247"/>
      <c r="ER275" s="1247"/>
      <c r="ES275" s="1247"/>
      <c r="ET275" s="1247"/>
      <c r="EU275" s="1247"/>
      <c r="EV275" s="1247"/>
      <c r="EW275" s="1247"/>
      <c r="EX275" s="1247"/>
      <c r="EY275" s="1247"/>
      <c r="EZ275" s="1247"/>
      <c r="FA275" s="1247"/>
      <c r="FB275" s="1247"/>
      <c r="FC275" s="1247"/>
      <c r="FD275" s="1247"/>
      <c r="FE275" s="1247"/>
      <c r="FF275" s="1247"/>
      <c r="FG275" s="1247"/>
      <c r="FJ275" s="1452">
        <f t="shared" si="73"/>
        <v>0</v>
      </c>
      <c r="FK275" s="1452">
        <f t="shared" si="74"/>
        <v>0</v>
      </c>
    </row>
    <row r="276" spans="1:167" x14ac:dyDescent="0.2">
      <c r="A276" s="436"/>
      <c r="B276" s="437"/>
      <c r="C276" s="439"/>
      <c r="D276" s="439"/>
      <c r="E276" s="437"/>
      <c r="F276" s="440"/>
      <c r="G276" s="440"/>
      <c r="H276" s="440"/>
      <c r="I276" s="440"/>
      <c r="J276" s="440"/>
      <c r="K276" s="440"/>
      <c r="L276" s="440"/>
      <c r="M276" s="440"/>
      <c r="N276" s="441"/>
      <c r="O276" s="441"/>
      <c r="P276" s="440"/>
      <c r="Q276" s="442"/>
      <c r="R276" s="443"/>
      <c r="S276" s="444"/>
      <c r="T276" s="886"/>
      <c r="U276" s="445"/>
      <c r="V276" s="445"/>
      <c r="W276" s="445"/>
      <c r="X276" s="165"/>
      <c r="Y276" s="445"/>
      <c r="Z276" s="1136"/>
      <c r="AA276" s="445"/>
      <c r="AB276" s="1131"/>
      <c r="AC276" s="165"/>
      <c r="AD276" s="1130"/>
      <c r="AE276" s="165"/>
      <c r="AF276" s="1131"/>
      <c r="AG276" s="445"/>
      <c r="AH276" s="1136"/>
      <c r="AI276" s="445"/>
      <c r="AJ276" s="1136"/>
      <c r="AK276" s="445"/>
      <c r="AL276" s="165"/>
      <c r="AM276" s="165"/>
      <c r="AN276" s="165"/>
      <c r="AO276" s="165"/>
      <c r="AP276" s="445"/>
      <c r="AQ276" s="165"/>
      <c r="AR276" s="165"/>
      <c r="AS276" s="445"/>
      <c r="AT276" s="165"/>
      <c r="AU276" s="1088"/>
      <c r="AV276" s="127"/>
      <c r="AW276" s="1134"/>
      <c r="AX276" s="1091"/>
      <c r="AY276" s="1131"/>
      <c r="AZ276" s="445"/>
      <c r="BA276" s="1131"/>
      <c r="BB276" s="445"/>
      <c r="BC276" s="445"/>
      <c r="BD276" s="445"/>
      <c r="BE276" s="445"/>
      <c r="BF276" s="445"/>
      <c r="BG276" s="445"/>
      <c r="BH276" s="437"/>
      <c r="BI276" s="445"/>
      <c r="BJ276" s="1084"/>
      <c r="BK276" s="483">
        <f t="shared" si="61"/>
        <v>0</v>
      </c>
      <c r="BL276" s="484">
        <f t="shared" si="62"/>
        <v>0</v>
      </c>
      <c r="BM276" s="485">
        <f t="shared" si="63"/>
        <v>0</v>
      </c>
      <c r="BN276" s="464"/>
      <c r="BO276" s="464"/>
      <c r="BP276" s="127"/>
      <c r="BQ276" s="1496">
        <f t="shared" si="64"/>
        <v>0</v>
      </c>
      <c r="BR276" s="1496">
        <f t="shared" si="65"/>
        <v>0</v>
      </c>
      <c r="BS276" s="280"/>
      <c r="BT276" s="281"/>
      <c r="BU276" s="281"/>
      <c r="BV276" s="446"/>
      <c r="BW276" s="1497">
        <f t="shared" si="66"/>
        <v>0</v>
      </c>
      <c r="BX276" s="1497">
        <f t="shared" si="67"/>
        <v>0</v>
      </c>
      <c r="BY276" s="1497">
        <f t="shared" si="68"/>
        <v>0</v>
      </c>
      <c r="BZ276" s="1497">
        <f t="shared" si="69"/>
        <v>0</v>
      </c>
      <c r="CA276" s="1497">
        <f t="shared" si="70"/>
        <v>0</v>
      </c>
      <c r="CB276" s="1497">
        <f t="shared" si="71"/>
        <v>0</v>
      </c>
      <c r="CD276" s="1450" t="str">
        <f t="shared" si="72"/>
        <v/>
      </c>
      <c r="CF276" s="1247"/>
      <c r="CG276" s="1247"/>
      <c r="CH276" s="1247"/>
      <c r="CI276" s="1247"/>
      <c r="CJ276" s="1247"/>
      <c r="CK276" s="1247"/>
      <c r="CL276" s="1247"/>
      <c r="CM276" s="1247"/>
      <c r="CN276" s="1247"/>
      <c r="CO276" s="1247"/>
      <c r="CP276" s="1247"/>
      <c r="CQ276" s="1247"/>
      <c r="CR276" s="1247"/>
      <c r="CS276" s="1247"/>
      <c r="CT276" s="1247"/>
      <c r="CU276" s="1247"/>
      <c r="CV276" s="1247"/>
      <c r="CW276" s="1247"/>
      <c r="CX276" s="1247"/>
      <c r="CY276" s="1247"/>
      <c r="CZ276" s="1247"/>
      <c r="DA276" s="1247"/>
      <c r="DB276" s="1247"/>
      <c r="DC276" s="1247"/>
      <c r="DD276" s="1247"/>
      <c r="DE276" s="1247"/>
      <c r="DF276" s="1247"/>
      <c r="DG276" s="1247"/>
      <c r="DH276" s="1247"/>
      <c r="DI276" s="1247"/>
      <c r="DJ276" s="1247"/>
      <c r="DK276" s="1247"/>
      <c r="DL276" s="1247"/>
      <c r="DM276" s="1247"/>
      <c r="DN276" s="1247"/>
      <c r="DO276" s="1247"/>
      <c r="DP276" s="1247"/>
      <c r="DQ276" s="1247"/>
      <c r="DR276" s="1247"/>
      <c r="DS276" s="1247"/>
      <c r="DT276" s="1247"/>
      <c r="DU276" s="1247"/>
      <c r="DV276" s="1247"/>
      <c r="DW276" s="1247"/>
      <c r="DX276" s="1247"/>
      <c r="DY276" s="1247"/>
      <c r="DZ276" s="1247"/>
      <c r="EA276" s="1247"/>
      <c r="EB276" s="1247"/>
      <c r="EC276" s="1247"/>
      <c r="ED276" s="1247"/>
      <c r="EE276" s="1247"/>
      <c r="EF276" s="1247"/>
      <c r="EG276" s="1247"/>
      <c r="EH276" s="1247"/>
      <c r="EI276" s="1247"/>
      <c r="EJ276" s="1247"/>
      <c r="EK276" s="1247"/>
      <c r="EL276" s="1247"/>
      <c r="EM276" s="1247"/>
      <c r="EN276" s="1247"/>
      <c r="EO276" s="1247"/>
      <c r="EP276" s="1247"/>
      <c r="EQ276" s="1247"/>
      <c r="ER276" s="1247"/>
      <c r="ES276" s="1247"/>
      <c r="ET276" s="1247"/>
      <c r="EU276" s="1247"/>
      <c r="EV276" s="1247"/>
      <c r="EW276" s="1247"/>
      <c r="EX276" s="1247"/>
      <c r="EY276" s="1247"/>
      <c r="EZ276" s="1247"/>
      <c r="FA276" s="1247"/>
      <c r="FB276" s="1247"/>
      <c r="FC276" s="1247"/>
      <c r="FD276" s="1247"/>
      <c r="FE276" s="1247"/>
      <c r="FF276" s="1247"/>
      <c r="FG276" s="1247"/>
      <c r="FJ276" s="1452">
        <f t="shared" si="73"/>
        <v>0</v>
      </c>
      <c r="FK276" s="1452">
        <f t="shared" si="74"/>
        <v>0</v>
      </c>
    </row>
    <row r="277" spans="1:167" x14ac:dyDescent="0.2">
      <c r="A277" s="436"/>
      <c r="B277" s="437"/>
      <c r="C277" s="439"/>
      <c r="D277" s="439"/>
      <c r="E277" s="437"/>
      <c r="F277" s="440"/>
      <c r="G277" s="440"/>
      <c r="H277" s="440"/>
      <c r="I277" s="440"/>
      <c r="J277" s="440"/>
      <c r="K277" s="440"/>
      <c r="L277" s="440"/>
      <c r="M277" s="440"/>
      <c r="N277" s="441"/>
      <c r="O277" s="441"/>
      <c r="P277" s="440"/>
      <c r="Q277" s="442"/>
      <c r="R277" s="443"/>
      <c r="S277" s="444"/>
      <c r="T277" s="886"/>
      <c r="U277" s="445"/>
      <c r="V277" s="445"/>
      <c r="W277" s="445"/>
      <c r="X277" s="165"/>
      <c r="Y277" s="445"/>
      <c r="Z277" s="1136"/>
      <c r="AA277" s="445"/>
      <c r="AB277" s="1131"/>
      <c r="AC277" s="165"/>
      <c r="AD277" s="1130"/>
      <c r="AE277" s="165"/>
      <c r="AF277" s="1131"/>
      <c r="AG277" s="445"/>
      <c r="AH277" s="1136"/>
      <c r="AI277" s="445"/>
      <c r="AJ277" s="1136"/>
      <c r="AK277" s="445"/>
      <c r="AL277" s="165"/>
      <c r="AM277" s="165"/>
      <c r="AN277" s="165"/>
      <c r="AO277" s="165"/>
      <c r="AP277" s="445"/>
      <c r="AQ277" s="165"/>
      <c r="AR277" s="165"/>
      <c r="AS277" s="445"/>
      <c r="AT277" s="165"/>
      <c r="AU277" s="1088"/>
      <c r="AV277" s="127"/>
      <c r="AW277" s="1134"/>
      <c r="AX277" s="1091"/>
      <c r="AY277" s="1131"/>
      <c r="AZ277" s="445"/>
      <c r="BA277" s="1131"/>
      <c r="BB277" s="445"/>
      <c r="BC277" s="445"/>
      <c r="BD277" s="445"/>
      <c r="BE277" s="445"/>
      <c r="BF277" s="445"/>
      <c r="BG277" s="445"/>
      <c r="BH277" s="437"/>
      <c r="BI277" s="445"/>
      <c r="BJ277" s="1084"/>
      <c r="BK277" s="483">
        <f t="shared" si="61"/>
        <v>0</v>
      </c>
      <c r="BL277" s="484">
        <f t="shared" si="62"/>
        <v>0</v>
      </c>
      <c r="BM277" s="485">
        <f t="shared" si="63"/>
        <v>0</v>
      </c>
      <c r="BN277" s="464"/>
      <c r="BO277" s="464"/>
      <c r="BP277" s="127"/>
      <c r="BQ277" s="1496">
        <f t="shared" si="64"/>
        <v>0</v>
      </c>
      <c r="BR277" s="1496">
        <f t="shared" si="65"/>
        <v>0</v>
      </c>
      <c r="BS277" s="280"/>
      <c r="BT277" s="281"/>
      <c r="BU277" s="281"/>
      <c r="BV277" s="446"/>
      <c r="BW277" s="1497">
        <f t="shared" si="66"/>
        <v>0</v>
      </c>
      <c r="BX277" s="1497">
        <f t="shared" si="67"/>
        <v>0</v>
      </c>
      <c r="BY277" s="1497">
        <f t="shared" si="68"/>
        <v>0</v>
      </c>
      <c r="BZ277" s="1497">
        <f t="shared" si="69"/>
        <v>0</v>
      </c>
      <c r="CA277" s="1497">
        <f t="shared" si="70"/>
        <v>0</v>
      </c>
      <c r="CB277" s="1497">
        <f t="shared" si="71"/>
        <v>0</v>
      </c>
      <c r="CD277" s="1450" t="str">
        <f t="shared" si="72"/>
        <v/>
      </c>
      <c r="CF277" s="1247"/>
      <c r="CG277" s="1247"/>
      <c r="CH277" s="1247"/>
      <c r="CI277" s="1247"/>
      <c r="CJ277" s="1247"/>
      <c r="CK277" s="1247"/>
      <c r="CL277" s="1247"/>
      <c r="CM277" s="1247"/>
      <c r="CN277" s="1247"/>
      <c r="CO277" s="1247"/>
      <c r="CP277" s="1247"/>
      <c r="CQ277" s="1247"/>
      <c r="CR277" s="1247"/>
      <c r="CS277" s="1247"/>
      <c r="CT277" s="1247"/>
      <c r="CU277" s="1247"/>
      <c r="CV277" s="1247"/>
      <c r="CW277" s="1247"/>
      <c r="CX277" s="1247"/>
      <c r="CY277" s="1247"/>
      <c r="CZ277" s="1247"/>
      <c r="DA277" s="1247"/>
      <c r="DB277" s="1247"/>
      <c r="DC277" s="1247"/>
      <c r="DD277" s="1247"/>
      <c r="DE277" s="1247"/>
      <c r="DF277" s="1247"/>
      <c r="DG277" s="1247"/>
      <c r="DH277" s="1247"/>
      <c r="DI277" s="1247"/>
      <c r="DJ277" s="1247"/>
      <c r="DK277" s="1247"/>
      <c r="DL277" s="1247"/>
      <c r="DM277" s="1247"/>
      <c r="DN277" s="1247"/>
      <c r="DO277" s="1247"/>
      <c r="DP277" s="1247"/>
      <c r="DQ277" s="1247"/>
      <c r="DR277" s="1247"/>
      <c r="DS277" s="1247"/>
      <c r="DT277" s="1247"/>
      <c r="DU277" s="1247"/>
      <c r="DV277" s="1247"/>
      <c r="DW277" s="1247"/>
      <c r="DX277" s="1247"/>
      <c r="DY277" s="1247"/>
      <c r="DZ277" s="1247"/>
      <c r="EA277" s="1247"/>
      <c r="EB277" s="1247"/>
      <c r="EC277" s="1247"/>
      <c r="ED277" s="1247"/>
      <c r="EE277" s="1247"/>
      <c r="EF277" s="1247"/>
      <c r="EG277" s="1247"/>
      <c r="EH277" s="1247"/>
      <c r="EI277" s="1247"/>
      <c r="EJ277" s="1247"/>
      <c r="EK277" s="1247"/>
      <c r="EL277" s="1247"/>
      <c r="EM277" s="1247"/>
      <c r="EN277" s="1247"/>
      <c r="EO277" s="1247"/>
      <c r="EP277" s="1247"/>
      <c r="EQ277" s="1247"/>
      <c r="ER277" s="1247"/>
      <c r="ES277" s="1247"/>
      <c r="ET277" s="1247"/>
      <c r="EU277" s="1247"/>
      <c r="EV277" s="1247"/>
      <c r="EW277" s="1247"/>
      <c r="EX277" s="1247"/>
      <c r="EY277" s="1247"/>
      <c r="EZ277" s="1247"/>
      <c r="FA277" s="1247"/>
      <c r="FB277" s="1247"/>
      <c r="FC277" s="1247"/>
      <c r="FD277" s="1247"/>
      <c r="FE277" s="1247"/>
      <c r="FF277" s="1247"/>
      <c r="FG277" s="1247"/>
      <c r="FJ277" s="1452">
        <f t="shared" si="73"/>
        <v>0</v>
      </c>
      <c r="FK277" s="1452">
        <f t="shared" si="74"/>
        <v>0</v>
      </c>
    </row>
    <row r="278" spans="1:167" x14ac:dyDescent="0.2">
      <c r="A278" s="436"/>
      <c r="B278" s="437"/>
      <c r="C278" s="439"/>
      <c r="D278" s="439"/>
      <c r="E278" s="437"/>
      <c r="F278" s="440"/>
      <c r="G278" s="440"/>
      <c r="H278" s="440"/>
      <c r="I278" s="440"/>
      <c r="J278" s="440"/>
      <c r="K278" s="440"/>
      <c r="L278" s="440"/>
      <c r="M278" s="440"/>
      <c r="N278" s="441"/>
      <c r="O278" s="441"/>
      <c r="P278" s="440"/>
      <c r="Q278" s="442"/>
      <c r="R278" s="443"/>
      <c r="S278" s="444"/>
      <c r="T278" s="886"/>
      <c r="U278" s="445"/>
      <c r="V278" s="445"/>
      <c r="W278" s="445"/>
      <c r="X278" s="165"/>
      <c r="Y278" s="445"/>
      <c r="Z278" s="1136"/>
      <c r="AA278" s="445"/>
      <c r="AB278" s="1131"/>
      <c r="AC278" s="165"/>
      <c r="AD278" s="1130"/>
      <c r="AE278" s="165"/>
      <c r="AF278" s="1131"/>
      <c r="AG278" s="445"/>
      <c r="AH278" s="1136"/>
      <c r="AI278" s="445"/>
      <c r="AJ278" s="1136"/>
      <c r="AK278" s="445"/>
      <c r="AL278" s="165"/>
      <c r="AM278" s="165"/>
      <c r="AN278" s="165"/>
      <c r="AO278" s="165"/>
      <c r="AP278" s="445"/>
      <c r="AQ278" s="165"/>
      <c r="AR278" s="165"/>
      <c r="AS278" s="445"/>
      <c r="AT278" s="165"/>
      <c r="AU278" s="1088"/>
      <c r="AV278" s="127"/>
      <c r="AW278" s="1134"/>
      <c r="AX278" s="1091"/>
      <c r="AY278" s="1131"/>
      <c r="AZ278" s="445"/>
      <c r="BA278" s="1131"/>
      <c r="BB278" s="445"/>
      <c r="BC278" s="445"/>
      <c r="BD278" s="445"/>
      <c r="BE278" s="445"/>
      <c r="BF278" s="445"/>
      <c r="BG278" s="445"/>
      <c r="BH278" s="437"/>
      <c r="BI278" s="445"/>
      <c r="BJ278" s="1084"/>
      <c r="BK278" s="483">
        <f t="shared" si="61"/>
        <v>0</v>
      </c>
      <c r="BL278" s="484">
        <f t="shared" si="62"/>
        <v>0</v>
      </c>
      <c r="BM278" s="485">
        <f t="shared" si="63"/>
        <v>0</v>
      </c>
      <c r="BN278" s="464"/>
      <c r="BO278" s="464"/>
      <c r="BP278" s="127"/>
      <c r="BQ278" s="1496">
        <f t="shared" si="64"/>
        <v>0</v>
      </c>
      <c r="BR278" s="1496">
        <f t="shared" si="65"/>
        <v>0</v>
      </c>
      <c r="BS278" s="280"/>
      <c r="BT278" s="281"/>
      <c r="BU278" s="281"/>
      <c r="BV278" s="446"/>
      <c r="BW278" s="1497">
        <f t="shared" si="66"/>
        <v>0</v>
      </c>
      <c r="BX278" s="1497">
        <f t="shared" si="67"/>
        <v>0</v>
      </c>
      <c r="BY278" s="1497">
        <f t="shared" si="68"/>
        <v>0</v>
      </c>
      <c r="BZ278" s="1497">
        <f t="shared" si="69"/>
        <v>0</v>
      </c>
      <c r="CA278" s="1497">
        <f t="shared" si="70"/>
        <v>0</v>
      </c>
      <c r="CB278" s="1497">
        <f t="shared" si="71"/>
        <v>0</v>
      </c>
      <c r="CD278" s="1450" t="str">
        <f t="shared" si="72"/>
        <v/>
      </c>
      <c r="CF278" s="1247"/>
      <c r="CG278" s="1247"/>
      <c r="CH278" s="1247"/>
      <c r="CI278" s="1247"/>
      <c r="CJ278" s="1247"/>
      <c r="CK278" s="1247"/>
      <c r="CL278" s="1247"/>
      <c r="CM278" s="1247"/>
      <c r="CN278" s="1247"/>
      <c r="CO278" s="1247"/>
      <c r="CP278" s="1247"/>
      <c r="CQ278" s="1247"/>
      <c r="CR278" s="1247"/>
      <c r="CS278" s="1247"/>
      <c r="CT278" s="1247"/>
      <c r="CU278" s="1247"/>
      <c r="CV278" s="1247"/>
      <c r="CW278" s="1247"/>
      <c r="CX278" s="1247"/>
      <c r="CY278" s="1247"/>
      <c r="CZ278" s="1247"/>
      <c r="DA278" s="1247"/>
      <c r="DB278" s="1247"/>
      <c r="DC278" s="1247"/>
      <c r="DD278" s="1247"/>
      <c r="DE278" s="1247"/>
      <c r="DF278" s="1247"/>
      <c r="DG278" s="1247"/>
      <c r="DH278" s="1247"/>
      <c r="DI278" s="1247"/>
      <c r="DJ278" s="1247"/>
      <c r="DK278" s="1247"/>
      <c r="DL278" s="1247"/>
      <c r="DM278" s="1247"/>
      <c r="DN278" s="1247"/>
      <c r="DO278" s="1247"/>
      <c r="DP278" s="1247"/>
      <c r="DQ278" s="1247"/>
      <c r="DR278" s="1247"/>
      <c r="DS278" s="1247"/>
      <c r="DT278" s="1247"/>
      <c r="DU278" s="1247"/>
      <c r="DV278" s="1247"/>
      <c r="DW278" s="1247"/>
      <c r="DX278" s="1247"/>
      <c r="DY278" s="1247"/>
      <c r="DZ278" s="1247"/>
      <c r="EA278" s="1247"/>
      <c r="EB278" s="1247"/>
      <c r="EC278" s="1247"/>
      <c r="ED278" s="1247"/>
      <c r="EE278" s="1247"/>
      <c r="EF278" s="1247"/>
      <c r="EG278" s="1247"/>
      <c r="EH278" s="1247"/>
      <c r="EI278" s="1247"/>
      <c r="EJ278" s="1247"/>
      <c r="EK278" s="1247"/>
      <c r="EL278" s="1247"/>
      <c r="EM278" s="1247"/>
      <c r="EN278" s="1247"/>
      <c r="EO278" s="1247"/>
      <c r="EP278" s="1247"/>
      <c r="EQ278" s="1247"/>
      <c r="ER278" s="1247"/>
      <c r="ES278" s="1247"/>
      <c r="ET278" s="1247"/>
      <c r="EU278" s="1247"/>
      <c r="EV278" s="1247"/>
      <c r="EW278" s="1247"/>
      <c r="EX278" s="1247"/>
      <c r="EY278" s="1247"/>
      <c r="EZ278" s="1247"/>
      <c r="FA278" s="1247"/>
      <c r="FB278" s="1247"/>
      <c r="FC278" s="1247"/>
      <c r="FD278" s="1247"/>
      <c r="FE278" s="1247"/>
      <c r="FF278" s="1247"/>
      <c r="FG278" s="1247"/>
      <c r="FJ278" s="1452">
        <f t="shared" si="73"/>
        <v>0</v>
      </c>
      <c r="FK278" s="1452">
        <f t="shared" si="74"/>
        <v>0</v>
      </c>
    </row>
    <row r="279" spans="1:167" x14ac:dyDescent="0.2">
      <c r="A279" s="436"/>
      <c r="B279" s="437"/>
      <c r="C279" s="439"/>
      <c r="D279" s="439"/>
      <c r="E279" s="437"/>
      <c r="F279" s="440"/>
      <c r="G279" s="440"/>
      <c r="H279" s="440"/>
      <c r="I279" s="440"/>
      <c r="J279" s="440"/>
      <c r="K279" s="440"/>
      <c r="L279" s="440"/>
      <c r="M279" s="440"/>
      <c r="N279" s="441"/>
      <c r="O279" s="441"/>
      <c r="P279" s="440"/>
      <c r="Q279" s="442"/>
      <c r="R279" s="443"/>
      <c r="S279" s="444"/>
      <c r="T279" s="886"/>
      <c r="U279" s="445"/>
      <c r="V279" s="445"/>
      <c r="W279" s="445"/>
      <c r="X279" s="165"/>
      <c r="Y279" s="445"/>
      <c r="Z279" s="1136"/>
      <c r="AA279" s="445"/>
      <c r="AB279" s="1131"/>
      <c r="AC279" s="165"/>
      <c r="AD279" s="1130"/>
      <c r="AE279" s="165"/>
      <c r="AF279" s="1131"/>
      <c r="AG279" s="445"/>
      <c r="AH279" s="1136"/>
      <c r="AI279" s="445"/>
      <c r="AJ279" s="1136"/>
      <c r="AK279" s="445"/>
      <c r="AL279" s="165"/>
      <c r="AM279" s="165"/>
      <c r="AN279" s="165"/>
      <c r="AO279" s="165"/>
      <c r="AP279" s="445"/>
      <c r="AQ279" s="165"/>
      <c r="AR279" s="165"/>
      <c r="AS279" s="445"/>
      <c r="AT279" s="165"/>
      <c r="AU279" s="1088"/>
      <c r="AV279" s="127"/>
      <c r="AW279" s="1134"/>
      <c r="AX279" s="1091"/>
      <c r="AY279" s="1131"/>
      <c r="AZ279" s="445"/>
      <c r="BA279" s="1131"/>
      <c r="BB279" s="445"/>
      <c r="BC279" s="445"/>
      <c r="BD279" s="445"/>
      <c r="BE279" s="445"/>
      <c r="BF279" s="445"/>
      <c r="BG279" s="445"/>
      <c r="BH279" s="437"/>
      <c r="BI279" s="445"/>
      <c r="BJ279" s="1084"/>
      <c r="BK279" s="483">
        <f t="shared" si="61"/>
        <v>0</v>
      </c>
      <c r="BL279" s="484">
        <f t="shared" si="62"/>
        <v>0</v>
      </c>
      <c r="BM279" s="485">
        <f t="shared" si="63"/>
        <v>0</v>
      </c>
      <c r="BN279" s="464"/>
      <c r="BO279" s="464"/>
      <c r="BP279" s="127"/>
      <c r="BQ279" s="1496">
        <f t="shared" si="64"/>
        <v>0</v>
      </c>
      <c r="BR279" s="1496">
        <f t="shared" si="65"/>
        <v>0</v>
      </c>
      <c r="BS279" s="280"/>
      <c r="BT279" s="281"/>
      <c r="BU279" s="281"/>
      <c r="BV279" s="446"/>
      <c r="BW279" s="1497">
        <f t="shared" si="66"/>
        <v>0</v>
      </c>
      <c r="BX279" s="1497">
        <f t="shared" si="67"/>
        <v>0</v>
      </c>
      <c r="BY279" s="1497">
        <f t="shared" si="68"/>
        <v>0</v>
      </c>
      <c r="BZ279" s="1497">
        <f t="shared" si="69"/>
        <v>0</v>
      </c>
      <c r="CA279" s="1497">
        <f t="shared" si="70"/>
        <v>0</v>
      </c>
      <c r="CB279" s="1497">
        <f t="shared" si="71"/>
        <v>0</v>
      </c>
      <c r="CD279" s="1450" t="str">
        <f t="shared" si="72"/>
        <v/>
      </c>
      <c r="CF279" s="1247"/>
      <c r="CG279" s="1247"/>
      <c r="CH279" s="1247"/>
      <c r="CI279" s="1247"/>
      <c r="CJ279" s="1247"/>
      <c r="CK279" s="1247"/>
      <c r="CL279" s="1247"/>
      <c r="CM279" s="1247"/>
      <c r="CN279" s="1247"/>
      <c r="CO279" s="1247"/>
      <c r="CP279" s="1247"/>
      <c r="CQ279" s="1247"/>
      <c r="CR279" s="1247"/>
      <c r="CS279" s="1247"/>
      <c r="CT279" s="1247"/>
      <c r="CU279" s="1247"/>
      <c r="CV279" s="1247"/>
      <c r="CW279" s="1247"/>
      <c r="CX279" s="1247"/>
      <c r="CY279" s="1247"/>
      <c r="CZ279" s="1247"/>
      <c r="DA279" s="1247"/>
      <c r="DB279" s="1247"/>
      <c r="DC279" s="1247"/>
      <c r="DD279" s="1247"/>
      <c r="DE279" s="1247"/>
      <c r="DF279" s="1247"/>
      <c r="DG279" s="1247"/>
      <c r="DH279" s="1247"/>
      <c r="DI279" s="1247"/>
      <c r="DJ279" s="1247"/>
      <c r="DK279" s="1247"/>
      <c r="DL279" s="1247"/>
      <c r="DM279" s="1247"/>
      <c r="DN279" s="1247"/>
      <c r="DO279" s="1247"/>
      <c r="DP279" s="1247"/>
      <c r="DQ279" s="1247"/>
      <c r="DR279" s="1247"/>
      <c r="DS279" s="1247"/>
      <c r="DT279" s="1247"/>
      <c r="DU279" s="1247"/>
      <c r="DV279" s="1247"/>
      <c r="DW279" s="1247"/>
      <c r="DX279" s="1247"/>
      <c r="DY279" s="1247"/>
      <c r="DZ279" s="1247"/>
      <c r="EA279" s="1247"/>
      <c r="EB279" s="1247"/>
      <c r="EC279" s="1247"/>
      <c r="ED279" s="1247"/>
      <c r="EE279" s="1247"/>
      <c r="EF279" s="1247"/>
      <c r="EG279" s="1247"/>
      <c r="EH279" s="1247"/>
      <c r="EI279" s="1247"/>
      <c r="EJ279" s="1247"/>
      <c r="EK279" s="1247"/>
      <c r="EL279" s="1247"/>
      <c r="EM279" s="1247"/>
      <c r="EN279" s="1247"/>
      <c r="EO279" s="1247"/>
      <c r="EP279" s="1247"/>
      <c r="EQ279" s="1247"/>
      <c r="ER279" s="1247"/>
      <c r="ES279" s="1247"/>
      <c r="ET279" s="1247"/>
      <c r="EU279" s="1247"/>
      <c r="EV279" s="1247"/>
      <c r="EW279" s="1247"/>
      <c r="EX279" s="1247"/>
      <c r="EY279" s="1247"/>
      <c r="EZ279" s="1247"/>
      <c r="FA279" s="1247"/>
      <c r="FB279" s="1247"/>
      <c r="FC279" s="1247"/>
      <c r="FD279" s="1247"/>
      <c r="FE279" s="1247"/>
      <c r="FF279" s="1247"/>
      <c r="FG279" s="1247"/>
      <c r="FJ279" s="1452">
        <f t="shared" si="73"/>
        <v>0</v>
      </c>
      <c r="FK279" s="1452">
        <f t="shared" si="74"/>
        <v>0</v>
      </c>
    </row>
    <row r="280" spans="1:167" x14ac:dyDescent="0.2">
      <c r="A280" s="436"/>
      <c r="B280" s="437"/>
      <c r="C280" s="439"/>
      <c r="D280" s="439"/>
      <c r="E280" s="437"/>
      <c r="F280" s="440"/>
      <c r="G280" s="440"/>
      <c r="H280" s="440"/>
      <c r="I280" s="440"/>
      <c r="J280" s="440"/>
      <c r="K280" s="440"/>
      <c r="L280" s="440"/>
      <c r="M280" s="440"/>
      <c r="N280" s="441"/>
      <c r="O280" s="441"/>
      <c r="P280" s="440"/>
      <c r="Q280" s="442"/>
      <c r="R280" s="443"/>
      <c r="S280" s="444"/>
      <c r="T280" s="886"/>
      <c r="U280" s="445"/>
      <c r="V280" s="445"/>
      <c r="W280" s="445"/>
      <c r="X280" s="165"/>
      <c r="Y280" s="445"/>
      <c r="Z280" s="1136"/>
      <c r="AA280" s="445"/>
      <c r="AB280" s="1131"/>
      <c r="AC280" s="165"/>
      <c r="AD280" s="1130"/>
      <c r="AE280" s="165"/>
      <c r="AF280" s="1131"/>
      <c r="AG280" s="445"/>
      <c r="AH280" s="1136"/>
      <c r="AI280" s="445"/>
      <c r="AJ280" s="1136"/>
      <c r="AK280" s="445"/>
      <c r="AL280" s="165"/>
      <c r="AM280" s="165"/>
      <c r="AN280" s="165"/>
      <c r="AO280" s="165"/>
      <c r="AP280" s="445"/>
      <c r="AQ280" s="165"/>
      <c r="AR280" s="165"/>
      <c r="AS280" s="445"/>
      <c r="AT280" s="165"/>
      <c r="AU280" s="1088"/>
      <c r="AV280" s="127"/>
      <c r="AW280" s="1134"/>
      <c r="AX280" s="1091"/>
      <c r="AY280" s="1131"/>
      <c r="AZ280" s="445"/>
      <c r="BA280" s="1131"/>
      <c r="BB280" s="445"/>
      <c r="BC280" s="445"/>
      <c r="BD280" s="445"/>
      <c r="BE280" s="445"/>
      <c r="BF280" s="445"/>
      <c r="BG280" s="445"/>
      <c r="BH280" s="437"/>
      <c r="BI280" s="445"/>
      <c r="BJ280" s="1084"/>
      <c r="BK280" s="483">
        <f t="shared" si="61"/>
        <v>0</v>
      </c>
      <c r="BL280" s="484">
        <f t="shared" si="62"/>
        <v>0</v>
      </c>
      <c r="BM280" s="485">
        <f t="shared" si="63"/>
        <v>0</v>
      </c>
      <c r="BN280" s="464"/>
      <c r="BO280" s="464"/>
      <c r="BP280" s="127"/>
      <c r="BQ280" s="1496">
        <f t="shared" si="64"/>
        <v>0</v>
      </c>
      <c r="BR280" s="1496">
        <f t="shared" si="65"/>
        <v>0</v>
      </c>
      <c r="BS280" s="280"/>
      <c r="BT280" s="281"/>
      <c r="BU280" s="281"/>
      <c r="BV280" s="446"/>
      <c r="BW280" s="1497">
        <f t="shared" si="66"/>
        <v>0</v>
      </c>
      <c r="BX280" s="1497">
        <f t="shared" si="67"/>
        <v>0</v>
      </c>
      <c r="BY280" s="1497">
        <f t="shared" si="68"/>
        <v>0</v>
      </c>
      <c r="BZ280" s="1497">
        <f t="shared" si="69"/>
        <v>0</v>
      </c>
      <c r="CA280" s="1497">
        <f t="shared" si="70"/>
        <v>0</v>
      </c>
      <c r="CB280" s="1497">
        <f t="shared" si="71"/>
        <v>0</v>
      </c>
      <c r="CD280" s="1450" t="str">
        <f t="shared" si="72"/>
        <v/>
      </c>
      <c r="CF280" s="1247"/>
      <c r="CG280" s="1247"/>
      <c r="CH280" s="1247"/>
      <c r="CI280" s="1247"/>
      <c r="CJ280" s="1247"/>
      <c r="CK280" s="1247"/>
      <c r="CL280" s="1247"/>
      <c r="CM280" s="1247"/>
      <c r="CN280" s="1247"/>
      <c r="CO280" s="1247"/>
      <c r="CP280" s="1247"/>
      <c r="CQ280" s="1247"/>
      <c r="CR280" s="1247"/>
      <c r="CS280" s="1247"/>
      <c r="CT280" s="1247"/>
      <c r="CU280" s="1247"/>
      <c r="CV280" s="1247"/>
      <c r="CW280" s="1247"/>
      <c r="CX280" s="1247"/>
      <c r="CY280" s="1247"/>
      <c r="CZ280" s="1247"/>
      <c r="DA280" s="1247"/>
      <c r="DB280" s="1247"/>
      <c r="DC280" s="1247"/>
      <c r="DD280" s="1247"/>
      <c r="DE280" s="1247"/>
      <c r="DF280" s="1247"/>
      <c r="DG280" s="1247"/>
      <c r="DH280" s="1247"/>
      <c r="DI280" s="1247"/>
      <c r="DJ280" s="1247"/>
      <c r="DK280" s="1247"/>
      <c r="DL280" s="1247"/>
      <c r="DM280" s="1247"/>
      <c r="DN280" s="1247"/>
      <c r="DO280" s="1247"/>
      <c r="DP280" s="1247"/>
      <c r="DQ280" s="1247"/>
      <c r="DR280" s="1247"/>
      <c r="DS280" s="1247"/>
      <c r="DT280" s="1247"/>
      <c r="DU280" s="1247"/>
      <c r="DV280" s="1247"/>
      <c r="DW280" s="1247"/>
      <c r="DX280" s="1247"/>
      <c r="DY280" s="1247"/>
      <c r="DZ280" s="1247"/>
      <c r="EA280" s="1247"/>
      <c r="EB280" s="1247"/>
      <c r="EC280" s="1247"/>
      <c r="ED280" s="1247"/>
      <c r="EE280" s="1247"/>
      <c r="EF280" s="1247"/>
      <c r="EG280" s="1247"/>
      <c r="EH280" s="1247"/>
      <c r="EI280" s="1247"/>
      <c r="EJ280" s="1247"/>
      <c r="EK280" s="1247"/>
      <c r="EL280" s="1247"/>
      <c r="EM280" s="1247"/>
      <c r="EN280" s="1247"/>
      <c r="EO280" s="1247"/>
      <c r="EP280" s="1247"/>
      <c r="EQ280" s="1247"/>
      <c r="ER280" s="1247"/>
      <c r="ES280" s="1247"/>
      <c r="ET280" s="1247"/>
      <c r="EU280" s="1247"/>
      <c r="EV280" s="1247"/>
      <c r="EW280" s="1247"/>
      <c r="EX280" s="1247"/>
      <c r="EY280" s="1247"/>
      <c r="EZ280" s="1247"/>
      <c r="FA280" s="1247"/>
      <c r="FB280" s="1247"/>
      <c r="FC280" s="1247"/>
      <c r="FD280" s="1247"/>
      <c r="FE280" s="1247"/>
      <c r="FF280" s="1247"/>
      <c r="FG280" s="1247"/>
      <c r="FJ280" s="1452">
        <f t="shared" si="73"/>
        <v>0</v>
      </c>
      <c r="FK280" s="1452">
        <f t="shared" si="74"/>
        <v>0</v>
      </c>
    </row>
    <row r="281" spans="1:167" x14ac:dyDescent="0.2">
      <c r="A281" s="436"/>
      <c r="B281" s="437"/>
      <c r="C281" s="439"/>
      <c r="D281" s="439"/>
      <c r="E281" s="437"/>
      <c r="F281" s="440"/>
      <c r="G281" s="440"/>
      <c r="H281" s="440"/>
      <c r="I281" s="440"/>
      <c r="J281" s="440"/>
      <c r="K281" s="440"/>
      <c r="L281" s="440"/>
      <c r="M281" s="440"/>
      <c r="N281" s="441"/>
      <c r="O281" s="441"/>
      <c r="P281" s="440"/>
      <c r="Q281" s="442"/>
      <c r="R281" s="443"/>
      <c r="S281" s="444"/>
      <c r="T281" s="886"/>
      <c r="U281" s="445"/>
      <c r="V281" s="445"/>
      <c r="W281" s="445"/>
      <c r="X281" s="165"/>
      <c r="Y281" s="445"/>
      <c r="Z281" s="1136"/>
      <c r="AA281" s="445"/>
      <c r="AB281" s="1131"/>
      <c r="AC281" s="165"/>
      <c r="AD281" s="1130"/>
      <c r="AE281" s="165"/>
      <c r="AF281" s="1131"/>
      <c r="AG281" s="445"/>
      <c r="AH281" s="1136"/>
      <c r="AI281" s="445"/>
      <c r="AJ281" s="1136"/>
      <c r="AK281" s="445"/>
      <c r="AL281" s="165"/>
      <c r="AM281" s="165"/>
      <c r="AN281" s="165"/>
      <c r="AO281" s="165"/>
      <c r="AP281" s="445"/>
      <c r="AQ281" s="165"/>
      <c r="AR281" s="165"/>
      <c r="AS281" s="445"/>
      <c r="AT281" s="165"/>
      <c r="AU281" s="1088"/>
      <c r="AV281" s="127"/>
      <c r="AW281" s="1134"/>
      <c r="AX281" s="1091"/>
      <c r="AY281" s="1131"/>
      <c r="AZ281" s="445"/>
      <c r="BA281" s="1131"/>
      <c r="BB281" s="445"/>
      <c r="BC281" s="445"/>
      <c r="BD281" s="445"/>
      <c r="BE281" s="445"/>
      <c r="BF281" s="445"/>
      <c r="BG281" s="445"/>
      <c r="BH281" s="437"/>
      <c r="BI281" s="445"/>
      <c r="BJ281" s="1084"/>
      <c r="BK281" s="483">
        <f t="shared" si="61"/>
        <v>0</v>
      </c>
      <c r="BL281" s="484">
        <f t="shared" si="62"/>
        <v>0</v>
      </c>
      <c r="BM281" s="485">
        <f t="shared" si="63"/>
        <v>0</v>
      </c>
      <c r="BN281" s="464"/>
      <c r="BO281" s="464"/>
      <c r="BP281" s="127"/>
      <c r="BQ281" s="1496">
        <f t="shared" si="64"/>
        <v>0</v>
      </c>
      <c r="BR281" s="1496">
        <f t="shared" si="65"/>
        <v>0</v>
      </c>
      <c r="BS281" s="280"/>
      <c r="BT281" s="281"/>
      <c r="BU281" s="281"/>
      <c r="BV281" s="446"/>
      <c r="BW281" s="1497">
        <f t="shared" si="66"/>
        <v>0</v>
      </c>
      <c r="BX281" s="1497">
        <f t="shared" si="67"/>
        <v>0</v>
      </c>
      <c r="BY281" s="1497">
        <f t="shared" si="68"/>
        <v>0</v>
      </c>
      <c r="BZ281" s="1497">
        <f t="shared" si="69"/>
        <v>0</v>
      </c>
      <c r="CA281" s="1497">
        <f t="shared" si="70"/>
        <v>0</v>
      </c>
      <c r="CB281" s="1497">
        <f t="shared" si="71"/>
        <v>0</v>
      </c>
      <c r="CD281" s="1450" t="str">
        <f t="shared" si="72"/>
        <v/>
      </c>
      <c r="CF281" s="1247"/>
      <c r="CG281" s="1247"/>
      <c r="CH281" s="1247"/>
      <c r="CI281" s="1247"/>
      <c r="CJ281" s="1247"/>
      <c r="CK281" s="1247"/>
      <c r="CL281" s="1247"/>
      <c r="CM281" s="1247"/>
      <c r="CN281" s="1247"/>
      <c r="CO281" s="1247"/>
      <c r="CP281" s="1247"/>
      <c r="CQ281" s="1247"/>
      <c r="CR281" s="1247"/>
      <c r="CS281" s="1247"/>
      <c r="CT281" s="1247"/>
      <c r="CU281" s="1247"/>
      <c r="CV281" s="1247"/>
      <c r="CW281" s="1247"/>
      <c r="CX281" s="1247"/>
      <c r="CY281" s="1247"/>
      <c r="CZ281" s="1247"/>
      <c r="DA281" s="1247"/>
      <c r="DB281" s="1247"/>
      <c r="DC281" s="1247"/>
      <c r="DD281" s="1247"/>
      <c r="DE281" s="1247"/>
      <c r="DF281" s="1247"/>
      <c r="DG281" s="1247"/>
      <c r="DH281" s="1247"/>
      <c r="DI281" s="1247"/>
      <c r="DJ281" s="1247"/>
      <c r="DK281" s="1247"/>
      <c r="DL281" s="1247"/>
      <c r="DM281" s="1247"/>
      <c r="DN281" s="1247"/>
      <c r="DO281" s="1247"/>
      <c r="DP281" s="1247"/>
      <c r="DQ281" s="1247"/>
      <c r="DR281" s="1247"/>
      <c r="DS281" s="1247"/>
      <c r="DT281" s="1247"/>
      <c r="DU281" s="1247"/>
      <c r="DV281" s="1247"/>
      <c r="DW281" s="1247"/>
      <c r="DX281" s="1247"/>
      <c r="DY281" s="1247"/>
      <c r="DZ281" s="1247"/>
      <c r="EA281" s="1247"/>
      <c r="EB281" s="1247"/>
      <c r="EC281" s="1247"/>
      <c r="ED281" s="1247"/>
      <c r="EE281" s="1247"/>
      <c r="EF281" s="1247"/>
      <c r="EG281" s="1247"/>
      <c r="EH281" s="1247"/>
      <c r="EI281" s="1247"/>
      <c r="EJ281" s="1247"/>
      <c r="EK281" s="1247"/>
      <c r="EL281" s="1247"/>
      <c r="EM281" s="1247"/>
      <c r="EN281" s="1247"/>
      <c r="EO281" s="1247"/>
      <c r="EP281" s="1247"/>
      <c r="EQ281" s="1247"/>
      <c r="ER281" s="1247"/>
      <c r="ES281" s="1247"/>
      <c r="ET281" s="1247"/>
      <c r="EU281" s="1247"/>
      <c r="EV281" s="1247"/>
      <c r="EW281" s="1247"/>
      <c r="EX281" s="1247"/>
      <c r="EY281" s="1247"/>
      <c r="EZ281" s="1247"/>
      <c r="FA281" s="1247"/>
      <c r="FB281" s="1247"/>
      <c r="FC281" s="1247"/>
      <c r="FD281" s="1247"/>
      <c r="FE281" s="1247"/>
      <c r="FF281" s="1247"/>
      <c r="FG281" s="1247"/>
      <c r="FJ281" s="1452">
        <f t="shared" si="73"/>
        <v>0</v>
      </c>
      <c r="FK281" s="1452">
        <f t="shared" si="74"/>
        <v>0</v>
      </c>
    </row>
    <row r="282" spans="1:167" x14ac:dyDescent="0.2">
      <c r="A282" s="436"/>
      <c r="B282" s="437"/>
      <c r="C282" s="439"/>
      <c r="D282" s="439"/>
      <c r="E282" s="437"/>
      <c r="F282" s="440"/>
      <c r="G282" s="440"/>
      <c r="H282" s="440"/>
      <c r="I282" s="440"/>
      <c r="J282" s="440"/>
      <c r="K282" s="440"/>
      <c r="L282" s="440"/>
      <c r="M282" s="440"/>
      <c r="N282" s="441"/>
      <c r="O282" s="441"/>
      <c r="P282" s="440"/>
      <c r="Q282" s="442"/>
      <c r="R282" s="443"/>
      <c r="S282" s="444"/>
      <c r="T282" s="886"/>
      <c r="U282" s="445"/>
      <c r="V282" s="445"/>
      <c r="W282" s="445"/>
      <c r="X282" s="165"/>
      <c r="Y282" s="445"/>
      <c r="Z282" s="1136"/>
      <c r="AA282" s="445"/>
      <c r="AB282" s="1131"/>
      <c r="AC282" s="165"/>
      <c r="AD282" s="1130"/>
      <c r="AE282" s="165"/>
      <c r="AF282" s="1131"/>
      <c r="AG282" s="445"/>
      <c r="AH282" s="1136"/>
      <c r="AI282" s="445"/>
      <c r="AJ282" s="1136"/>
      <c r="AK282" s="445"/>
      <c r="AL282" s="165"/>
      <c r="AM282" s="165"/>
      <c r="AN282" s="165"/>
      <c r="AO282" s="165"/>
      <c r="AP282" s="445"/>
      <c r="AQ282" s="165"/>
      <c r="AR282" s="165"/>
      <c r="AS282" s="445"/>
      <c r="AT282" s="165"/>
      <c r="AU282" s="1088"/>
      <c r="AV282" s="127"/>
      <c r="AW282" s="1134"/>
      <c r="AX282" s="1091"/>
      <c r="AY282" s="1131"/>
      <c r="AZ282" s="445"/>
      <c r="BA282" s="1131"/>
      <c r="BB282" s="445"/>
      <c r="BC282" s="445"/>
      <c r="BD282" s="445"/>
      <c r="BE282" s="445"/>
      <c r="BF282" s="445"/>
      <c r="BG282" s="445"/>
      <c r="BH282" s="437"/>
      <c r="BI282" s="445"/>
      <c r="BJ282" s="1084"/>
      <c r="BK282" s="483">
        <f t="shared" si="61"/>
        <v>0</v>
      </c>
      <c r="BL282" s="484">
        <f t="shared" si="62"/>
        <v>0</v>
      </c>
      <c r="BM282" s="485">
        <f t="shared" si="63"/>
        <v>0</v>
      </c>
      <c r="BN282" s="464"/>
      <c r="BO282" s="464"/>
      <c r="BP282" s="127"/>
      <c r="BQ282" s="1496">
        <f t="shared" si="64"/>
        <v>0</v>
      </c>
      <c r="BR282" s="1496">
        <f t="shared" si="65"/>
        <v>0</v>
      </c>
      <c r="BS282" s="280"/>
      <c r="BT282" s="281"/>
      <c r="BU282" s="281"/>
      <c r="BV282" s="446"/>
      <c r="BW282" s="1497">
        <f t="shared" si="66"/>
        <v>0</v>
      </c>
      <c r="BX282" s="1497">
        <f t="shared" si="67"/>
        <v>0</v>
      </c>
      <c r="BY282" s="1497">
        <f t="shared" si="68"/>
        <v>0</v>
      </c>
      <c r="BZ282" s="1497">
        <f t="shared" si="69"/>
        <v>0</v>
      </c>
      <c r="CA282" s="1497">
        <f t="shared" si="70"/>
        <v>0</v>
      </c>
      <c r="CB282" s="1497">
        <f t="shared" si="71"/>
        <v>0</v>
      </c>
      <c r="CD282" s="1450" t="str">
        <f t="shared" si="72"/>
        <v/>
      </c>
      <c r="CF282" s="1247"/>
      <c r="CG282" s="1247"/>
      <c r="CH282" s="1247"/>
      <c r="CI282" s="1247"/>
      <c r="CJ282" s="1247"/>
      <c r="CK282" s="1247"/>
      <c r="CL282" s="1247"/>
      <c r="CM282" s="1247"/>
      <c r="CN282" s="1247"/>
      <c r="CO282" s="1247"/>
      <c r="CP282" s="1247"/>
      <c r="CQ282" s="1247"/>
      <c r="CR282" s="1247"/>
      <c r="CS282" s="1247"/>
      <c r="CT282" s="1247"/>
      <c r="CU282" s="1247"/>
      <c r="CV282" s="1247"/>
      <c r="CW282" s="1247"/>
      <c r="CX282" s="1247"/>
      <c r="CY282" s="1247"/>
      <c r="CZ282" s="1247"/>
      <c r="DA282" s="1247"/>
      <c r="DB282" s="1247"/>
      <c r="DC282" s="1247"/>
      <c r="DD282" s="1247"/>
      <c r="DE282" s="1247"/>
      <c r="DF282" s="1247"/>
      <c r="DG282" s="1247"/>
      <c r="DH282" s="1247"/>
      <c r="DI282" s="1247"/>
      <c r="DJ282" s="1247"/>
      <c r="DK282" s="1247"/>
      <c r="DL282" s="1247"/>
      <c r="DM282" s="1247"/>
      <c r="DN282" s="1247"/>
      <c r="DO282" s="1247"/>
      <c r="DP282" s="1247"/>
      <c r="DQ282" s="1247"/>
      <c r="DR282" s="1247"/>
      <c r="DS282" s="1247"/>
      <c r="DT282" s="1247"/>
      <c r="DU282" s="1247"/>
      <c r="DV282" s="1247"/>
      <c r="DW282" s="1247"/>
      <c r="DX282" s="1247"/>
      <c r="DY282" s="1247"/>
      <c r="DZ282" s="1247"/>
      <c r="EA282" s="1247"/>
      <c r="EB282" s="1247"/>
      <c r="EC282" s="1247"/>
      <c r="ED282" s="1247"/>
      <c r="EE282" s="1247"/>
      <c r="EF282" s="1247"/>
      <c r="EG282" s="1247"/>
      <c r="EH282" s="1247"/>
      <c r="EI282" s="1247"/>
      <c r="EJ282" s="1247"/>
      <c r="EK282" s="1247"/>
      <c r="EL282" s="1247"/>
      <c r="EM282" s="1247"/>
      <c r="EN282" s="1247"/>
      <c r="EO282" s="1247"/>
      <c r="EP282" s="1247"/>
      <c r="EQ282" s="1247"/>
      <c r="ER282" s="1247"/>
      <c r="ES282" s="1247"/>
      <c r="ET282" s="1247"/>
      <c r="EU282" s="1247"/>
      <c r="EV282" s="1247"/>
      <c r="EW282" s="1247"/>
      <c r="EX282" s="1247"/>
      <c r="EY282" s="1247"/>
      <c r="EZ282" s="1247"/>
      <c r="FA282" s="1247"/>
      <c r="FB282" s="1247"/>
      <c r="FC282" s="1247"/>
      <c r="FD282" s="1247"/>
      <c r="FE282" s="1247"/>
      <c r="FF282" s="1247"/>
      <c r="FG282" s="1247"/>
      <c r="FJ282" s="1452">
        <f t="shared" si="73"/>
        <v>0</v>
      </c>
      <c r="FK282" s="1452">
        <f t="shared" si="74"/>
        <v>0</v>
      </c>
    </row>
    <row r="283" spans="1:167" x14ac:dyDescent="0.2">
      <c r="A283" s="436"/>
      <c r="B283" s="437"/>
      <c r="C283" s="439"/>
      <c r="D283" s="439"/>
      <c r="E283" s="437"/>
      <c r="F283" s="440"/>
      <c r="G283" s="440"/>
      <c r="H283" s="440"/>
      <c r="I283" s="440"/>
      <c r="J283" s="440"/>
      <c r="K283" s="440"/>
      <c r="L283" s="440"/>
      <c r="M283" s="440"/>
      <c r="N283" s="441"/>
      <c r="O283" s="441"/>
      <c r="P283" s="440"/>
      <c r="Q283" s="442"/>
      <c r="R283" s="443"/>
      <c r="S283" s="444"/>
      <c r="T283" s="886"/>
      <c r="U283" s="445"/>
      <c r="V283" s="445"/>
      <c r="W283" s="445"/>
      <c r="X283" s="165"/>
      <c r="Y283" s="445"/>
      <c r="Z283" s="1136"/>
      <c r="AA283" s="445"/>
      <c r="AB283" s="1131"/>
      <c r="AC283" s="165"/>
      <c r="AD283" s="1130"/>
      <c r="AE283" s="165"/>
      <c r="AF283" s="1131"/>
      <c r="AG283" s="445"/>
      <c r="AH283" s="1136"/>
      <c r="AI283" s="445"/>
      <c r="AJ283" s="1136"/>
      <c r="AK283" s="445"/>
      <c r="AL283" s="165"/>
      <c r="AM283" s="165"/>
      <c r="AN283" s="165"/>
      <c r="AO283" s="165"/>
      <c r="AP283" s="445"/>
      <c r="AQ283" s="165"/>
      <c r="AR283" s="165"/>
      <c r="AS283" s="445"/>
      <c r="AT283" s="165"/>
      <c r="AU283" s="1088"/>
      <c r="AV283" s="127"/>
      <c r="AW283" s="1134"/>
      <c r="AX283" s="1091"/>
      <c r="AY283" s="1131"/>
      <c r="AZ283" s="445"/>
      <c r="BA283" s="1131"/>
      <c r="BB283" s="445"/>
      <c r="BC283" s="445"/>
      <c r="BD283" s="445"/>
      <c r="BE283" s="445"/>
      <c r="BF283" s="445"/>
      <c r="BG283" s="445"/>
      <c r="BH283" s="437"/>
      <c r="BI283" s="445"/>
      <c r="BJ283" s="1084"/>
      <c r="BK283" s="483">
        <f t="shared" si="61"/>
        <v>0</v>
      </c>
      <c r="BL283" s="484">
        <f t="shared" si="62"/>
        <v>0</v>
      </c>
      <c r="BM283" s="485">
        <f t="shared" si="63"/>
        <v>0</v>
      </c>
      <c r="BN283" s="464"/>
      <c r="BO283" s="464"/>
      <c r="BP283" s="127"/>
      <c r="BQ283" s="1496">
        <f t="shared" si="64"/>
        <v>0</v>
      </c>
      <c r="BR283" s="1496">
        <f t="shared" si="65"/>
        <v>0</v>
      </c>
      <c r="BS283" s="280"/>
      <c r="BT283" s="281"/>
      <c r="BU283" s="281"/>
      <c r="BV283" s="446"/>
      <c r="BW283" s="1497">
        <f t="shared" si="66"/>
        <v>0</v>
      </c>
      <c r="BX283" s="1497">
        <f t="shared" si="67"/>
        <v>0</v>
      </c>
      <c r="BY283" s="1497">
        <f t="shared" si="68"/>
        <v>0</v>
      </c>
      <c r="BZ283" s="1497">
        <f t="shared" si="69"/>
        <v>0</v>
      </c>
      <c r="CA283" s="1497">
        <f t="shared" si="70"/>
        <v>0</v>
      </c>
      <c r="CB283" s="1497">
        <f t="shared" si="71"/>
        <v>0</v>
      </c>
      <c r="CD283" s="1450" t="str">
        <f t="shared" si="72"/>
        <v/>
      </c>
      <c r="CF283" s="1247"/>
      <c r="CG283" s="1247"/>
      <c r="CH283" s="1247"/>
      <c r="CI283" s="1247"/>
      <c r="CJ283" s="1247"/>
      <c r="CK283" s="1247"/>
      <c r="CL283" s="1247"/>
      <c r="CM283" s="1247"/>
      <c r="CN283" s="1247"/>
      <c r="CO283" s="1247"/>
      <c r="CP283" s="1247"/>
      <c r="CQ283" s="1247"/>
      <c r="CR283" s="1247"/>
      <c r="CS283" s="1247"/>
      <c r="CT283" s="1247"/>
      <c r="CU283" s="1247"/>
      <c r="CV283" s="1247"/>
      <c r="CW283" s="1247"/>
      <c r="CX283" s="1247"/>
      <c r="CY283" s="1247"/>
      <c r="CZ283" s="1247"/>
      <c r="DA283" s="1247"/>
      <c r="DB283" s="1247"/>
      <c r="DC283" s="1247"/>
      <c r="DD283" s="1247"/>
      <c r="DE283" s="1247"/>
      <c r="DF283" s="1247"/>
      <c r="DG283" s="1247"/>
      <c r="DH283" s="1247"/>
      <c r="DI283" s="1247"/>
      <c r="DJ283" s="1247"/>
      <c r="DK283" s="1247"/>
      <c r="DL283" s="1247"/>
      <c r="DM283" s="1247"/>
      <c r="DN283" s="1247"/>
      <c r="DO283" s="1247"/>
      <c r="DP283" s="1247"/>
      <c r="DQ283" s="1247"/>
      <c r="DR283" s="1247"/>
      <c r="DS283" s="1247"/>
      <c r="DT283" s="1247"/>
      <c r="DU283" s="1247"/>
      <c r="DV283" s="1247"/>
      <c r="DW283" s="1247"/>
      <c r="DX283" s="1247"/>
      <c r="DY283" s="1247"/>
      <c r="DZ283" s="1247"/>
      <c r="EA283" s="1247"/>
      <c r="EB283" s="1247"/>
      <c r="EC283" s="1247"/>
      <c r="ED283" s="1247"/>
      <c r="EE283" s="1247"/>
      <c r="EF283" s="1247"/>
      <c r="EG283" s="1247"/>
      <c r="EH283" s="1247"/>
      <c r="EI283" s="1247"/>
      <c r="EJ283" s="1247"/>
      <c r="EK283" s="1247"/>
      <c r="EL283" s="1247"/>
      <c r="EM283" s="1247"/>
      <c r="EN283" s="1247"/>
      <c r="EO283" s="1247"/>
      <c r="EP283" s="1247"/>
      <c r="EQ283" s="1247"/>
      <c r="ER283" s="1247"/>
      <c r="ES283" s="1247"/>
      <c r="ET283" s="1247"/>
      <c r="EU283" s="1247"/>
      <c r="EV283" s="1247"/>
      <c r="EW283" s="1247"/>
      <c r="EX283" s="1247"/>
      <c r="EY283" s="1247"/>
      <c r="EZ283" s="1247"/>
      <c r="FA283" s="1247"/>
      <c r="FB283" s="1247"/>
      <c r="FC283" s="1247"/>
      <c r="FD283" s="1247"/>
      <c r="FE283" s="1247"/>
      <c r="FF283" s="1247"/>
      <c r="FG283" s="1247"/>
      <c r="FJ283" s="1452">
        <f t="shared" si="73"/>
        <v>0</v>
      </c>
      <c r="FK283" s="1452">
        <f t="shared" si="74"/>
        <v>0</v>
      </c>
    </row>
    <row r="284" spans="1:167" x14ac:dyDescent="0.2">
      <c r="A284" s="436"/>
      <c r="B284" s="437"/>
      <c r="C284" s="439"/>
      <c r="D284" s="439"/>
      <c r="E284" s="437"/>
      <c r="F284" s="440"/>
      <c r="G284" s="440"/>
      <c r="H284" s="440"/>
      <c r="I284" s="440"/>
      <c r="J284" s="440"/>
      <c r="K284" s="440"/>
      <c r="L284" s="440"/>
      <c r="M284" s="440"/>
      <c r="N284" s="441"/>
      <c r="O284" s="441"/>
      <c r="P284" s="440"/>
      <c r="Q284" s="442"/>
      <c r="R284" s="443"/>
      <c r="S284" s="444"/>
      <c r="T284" s="886"/>
      <c r="U284" s="445"/>
      <c r="V284" s="445"/>
      <c r="W284" s="445"/>
      <c r="X284" s="165"/>
      <c r="Y284" s="445"/>
      <c r="Z284" s="1136"/>
      <c r="AA284" s="445"/>
      <c r="AB284" s="1131"/>
      <c r="AC284" s="165"/>
      <c r="AD284" s="1130"/>
      <c r="AE284" s="165"/>
      <c r="AF284" s="1131"/>
      <c r="AG284" s="445"/>
      <c r="AH284" s="1136"/>
      <c r="AI284" s="445"/>
      <c r="AJ284" s="1136"/>
      <c r="AK284" s="445"/>
      <c r="AL284" s="165"/>
      <c r="AM284" s="165"/>
      <c r="AN284" s="165"/>
      <c r="AO284" s="165"/>
      <c r="AP284" s="445"/>
      <c r="AQ284" s="165"/>
      <c r="AR284" s="165"/>
      <c r="AS284" s="445"/>
      <c r="AT284" s="165"/>
      <c r="AU284" s="1088"/>
      <c r="AV284" s="127"/>
      <c r="AW284" s="1134"/>
      <c r="AX284" s="1091"/>
      <c r="AY284" s="1131"/>
      <c r="AZ284" s="445"/>
      <c r="BA284" s="1131"/>
      <c r="BB284" s="445"/>
      <c r="BC284" s="445"/>
      <c r="BD284" s="445"/>
      <c r="BE284" s="445"/>
      <c r="BF284" s="445"/>
      <c r="BG284" s="445"/>
      <c r="BH284" s="437"/>
      <c r="BI284" s="445"/>
      <c r="BJ284" s="1084"/>
      <c r="BK284" s="483">
        <f t="shared" si="61"/>
        <v>0</v>
      </c>
      <c r="BL284" s="484">
        <f t="shared" si="62"/>
        <v>0</v>
      </c>
      <c r="BM284" s="485">
        <f t="shared" si="63"/>
        <v>0</v>
      </c>
      <c r="BN284" s="464"/>
      <c r="BO284" s="464"/>
      <c r="BP284" s="127"/>
      <c r="BQ284" s="1496">
        <f t="shared" si="64"/>
        <v>0</v>
      </c>
      <c r="BR284" s="1496">
        <f t="shared" si="65"/>
        <v>0</v>
      </c>
      <c r="BS284" s="280"/>
      <c r="BT284" s="281"/>
      <c r="BU284" s="281"/>
      <c r="BV284" s="446"/>
      <c r="BW284" s="1497">
        <f t="shared" si="66"/>
        <v>0</v>
      </c>
      <c r="BX284" s="1497">
        <f t="shared" si="67"/>
        <v>0</v>
      </c>
      <c r="BY284" s="1497">
        <f t="shared" si="68"/>
        <v>0</v>
      </c>
      <c r="BZ284" s="1497">
        <f t="shared" si="69"/>
        <v>0</v>
      </c>
      <c r="CA284" s="1497">
        <f t="shared" si="70"/>
        <v>0</v>
      </c>
      <c r="CB284" s="1497">
        <f t="shared" si="71"/>
        <v>0</v>
      </c>
      <c r="CD284" s="1450" t="str">
        <f t="shared" si="72"/>
        <v/>
      </c>
      <c r="CF284" s="1247"/>
      <c r="CG284" s="1247"/>
      <c r="CH284" s="1247"/>
      <c r="CI284" s="1247"/>
      <c r="CJ284" s="1247"/>
      <c r="CK284" s="1247"/>
      <c r="CL284" s="1247"/>
      <c r="CM284" s="1247"/>
      <c r="CN284" s="1247"/>
      <c r="CO284" s="1247"/>
      <c r="CP284" s="1247"/>
      <c r="CQ284" s="1247"/>
      <c r="CR284" s="1247"/>
      <c r="CS284" s="1247"/>
      <c r="CT284" s="1247"/>
      <c r="CU284" s="1247"/>
      <c r="CV284" s="1247"/>
      <c r="CW284" s="1247"/>
      <c r="CX284" s="1247"/>
      <c r="CY284" s="1247"/>
      <c r="CZ284" s="1247"/>
      <c r="DA284" s="1247"/>
      <c r="DB284" s="1247"/>
      <c r="DC284" s="1247"/>
      <c r="DD284" s="1247"/>
      <c r="DE284" s="1247"/>
      <c r="DF284" s="1247"/>
      <c r="DG284" s="1247"/>
      <c r="DH284" s="1247"/>
      <c r="DI284" s="1247"/>
      <c r="DJ284" s="1247"/>
      <c r="DK284" s="1247"/>
      <c r="DL284" s="1247"/>
      <c r="DM284" s="1247"/>
      <c r="DN284" s="1247"/>
      <c r="DO284" s="1247"/>
      <c r="DP284" s="1247"/>
      <c r="DQ284" s="1247"/>
      <c r="DR284" s="1247"/>
      <c r="DS284" s="1247"/>
      <c r="DT284" s="1247"/>
      <c r="DU284" s="1247"/>
      <c r="DV284" s="1247"/>
      <c r="DW284" s="1247"/>
      <c r="DX284" s="1247"/>
      <c r="DY284" s="1247"/>
      <c r="DZ284" s="1247"/>
      <c r="EA284" s="1247"/>
      <c r="EB284" s="1247"/>
      <c r="EC284" s="1247"/>
      <c r="ED284" s="1247"/>
      <c r="EE284" s="1247"/>
      <c r="EF284" s="1247"/>
      <c r="EG284" s="1247"/>
      <c r="EH284" s="1247"/>
      <c r="EI284" s="1247"/>
      <c r="EJ284" s="1247"/>
      <c r="EK284" s="1247"/>
      <c r="EL284" s="1247"/>
      <c r="EM284" s="1247"/>
      <c r="EN284" s="1247"/>
      <c r="EO284" s="1247"/>
      <c r="EP284" s="1247"/>
      <c r="EQ284" s="1247"/>
      <c r="ER284" s="1247"/>
      <c r="ES284" s="1247"/>
      <c r="ET284" s="1247"/>
      <c r="EU284" s="1247"/>
      <c r="EV284" s="1247"/>
      <c r="EW284" s="1247"/>
      <c r="EX284" s="1247"/>
      <c r="EY284" s="1247"/>
      <c r="EZ284" s="1247"/>
      <c r="FA284" s="1247"/>
      <c r="FB284" s="1247"/>
      <c r="FC284" s="1247"/>
      <c r="FD284" s="1247"/>
      <c r="FE284" s="1247"/>
      <c r="FF284" s="1247"/>
      <c r="FG284" s="1247"/>
      <c r="FJ284" s="1452">
        <f t="shared" si="73"/>
        <v>0</v>
      </c>
      <c r="FK284" s="1452">
        <f t="shared" si="74"/>
        <v>0</v>
      </c>
    </row>
    <row r="285" spans="1:167" x14ac:dyDescent="0.2">
      <c r="A285" s="436"/>
      <c r="B285" s="437"/>
      <c r="C285" s="439"/>
      <c r="D285" s="439"/>
      <c r="E285" s="437"/>
      <c r="F285" s="440"/>
      <c r="G285" s="440"/>
      <c r="H285" s="440"/>
      <c r="I285" s="440"/>
      <c r="J285" s="440"/>
      <c r="K285" s="440"/>
      <c r="L285" s="440"/>
      <c r="M285" s="440"/>
      <c r="N285" s="441"/>
      <c r="O285" s="441"/>
      <c r="P285" s="440"/>
      <c r="Q285" s="442"/>
      <c r="R285" s="443"/>
      <c r="S285" s="444"/>
      <c r="T285" s="886"/>
      <c r="U285" s="445"/>
      <c r="V285" s="445"/>
      <c r="W285" s="445"/>
      <c r="X285" s="165"/>
      <c r="Y285" s="445"/>
      <c r="Z285" s="1136"/>
      <c r="AA285" s="445"/>
      <c r="AB285" s="1131"/>
      <c r="AC285" s="165"/>
      <c r="AD285" s="1130"/>
      <c r="AE285" s="165"/>
      <c r="AF285" s="1131"/>
      <c r="AG285" s="445"/>
      <c r="AH285" s="1136"/>
      <c r="AI285" s="445"/>
      <c r="AJ285" s="1136"/>
      <c r="AK285" s="445"/>
      <c r="AL285" s="165"/>
      <c r="AM285" s="165"/>
      <c r="AN285" s="165"/>
      <c r="AO285" s="165"/>
      <c r="AP285" s="445"/>
      <c r="AQ285" s="165"/>
      <c r="AR285" s="165"/>
      <c r="AS285" s="445"/>
      <c r="AT285" s="165"/>
      <c r="AU285" s="1088"/>
      <c r="AV285" s="127"/>
      <c r="AW285" s="1134"/>
      <c r="AX285" s="1091"/>
      <c r="AY285" s="1131"/>
      <c r="AZ285" s="445"/>
      <c r="BA285" s="1131"/>
      <c r="BB285" s="445"/>
      <c r="BC285" s="445"/>
      <c r="BD285" s="445"/>
      <c r="BE285" s="445"/>
      <c r="BF285" s="445"/>
      <c r="BG285" s="445"/>
      <c r="BH285" s="437"/>
      <c r="BI285" s="445"/>
      <c r="BJ285" s="1084"/>
      <c r="BK285" s="483">
        <f t="shared" si="61"/>
        <v>0</v>
      </c>
      <c r="BL285" s="484">
        <f t="shared" si="62"/>
        <v>0</v>
      </c>
      <c r="BM285" s="485">
        <f t="shared" si="63"/>
        <v>0</v>
      </c>
      <c r="BN285" s="464"/>
      <c r="BO285" s="464"/>
      <c r="BP285" s="127"/>
      <c r="BQ285" s="1496">
        <f t="shared" si="64"/>
        <v>0</v>
      </c>
      <c r="BR285" s="1496">
        <f t="shared" si="65"/>
        <v>0</v>
      </c>
      <c r="BS285" s="280"/>
      <c r="BT285" s="281"/>
      <c r="BU285" s="281"/>
      <c r="BV285" s="446"/>
      <c r="BW285" s="1497">
        <f t="shared" si="66"/>
        <v>0</v>
      </c>
      <c r="BX285" s="1497">
        <f t="shared" si="67"/>
        <v>0</v>
      </c>
      <c r="BY285" s="1497">
        <f t="shared" si="68"/>
        <v>0</v>
      </c>
      <c r="BZ285" s="1497">
        <f t="shared" si="69"/>
        <v>0</v>
      </c>
      <c r="CA285" s="1497">
        <f t="shared" si="70"/>
        <v>0</v>
      </c>
      <c r="CB285" s="1497">
        <f t="shared" si="71"/>
        <v>0</v>
      </c>
      <c r="CD285" s="1450" t="str">
        <f t="shared" si="72"/>
        <v/>
      </c>
      <c r="CF285" s="1247"/>
      <c r="CG285" s="1247"/>
      <c r="CH285" s="1247"/>
      <c r="CI285" s="1247"/>
      <c r="CJ285" s="1247"/>
      <c r="CK285" s="1247"/>
      <c r="CL285" s="1247"/>
      <c r="CM285" s="1247"/>
      <c r="CN285" s="1247"/>
      <c r="CO285" s="1247"/>
      <c r="CP285" s="1247"/>
      <c r="CQ285" s="1247"/>
      <c r="CR285" s="1247"/>
      <c r="CS285" s="1247"/>
      <c r="CT285" s="1247"/>
      <c r="CU285" s="1247"/>
      <c r="CV285" s="1247"/>
      <c r="CW285" s="1247"/>
      <c r="CX285" s="1247"/>
      <c r="CY285" s="1247"/>
      <c r="CZ285" s="1247"/>
      <c r="DA285" s="1247"/>
      <c r="DB285" s="1247"/>
      <c r="DC285" s="1247"/>
      <c r="DD285" s="1247"/>
      <c r="DE285" s="1247"/>
      <c r="DF285" s="1247"/>
      <c r="DG285" s="1247"/>
      <c r="DH285" s="1247"/>
      <c r="DI285" s="1247"/>
      <c r="DJ285" s="1247"/>
      <c r="DK285" s="1247"/>
      <c r="DL285" s="1247"/>
      <c r="DM285" s="1247"/>
      <c r="DN285" s="1247"/>
      <c r="DO285" s="1247"/>
      <c r="DP285" s="1247"/>
      <c r="DQ285" s="1247"/>
      <c r="DR285" s="1247"/>
      <c r="DS285" s="1247"/>
      <c r="DT285" s="1247"/>
      <c r="DU285" s="1247"/>
      <c r="DV285" s="1247"/>
      <c r="DW285" s="1247"/>
      <c r="DX285" s="1247"/>
      <c r="DY285" s="1247"/>
      <c r="DZ285" s="1247"/>
      <c r="EA285" s="1247"/>
      <c r="EB285" s="1247"/>
      <c r="EC285" s="1247"/>
      <c r="ED285" s="1247"/>
      <c r="EE285" s="1247"/>
      <c r="EF285" s="1247"/>
      <c r="EG285" s="1247"/>
      <c r="EH285" s="1247"/>
      <c r="EI285" s="1247"/>
      <c r="EJ285" s="1247"/>
      <c r="EK285" s="1247"/>
      <c r="EL285" s="1247"/>
      <c r="EM285" s="1247"/>
      <c r="EN285" s="1247"/>
      <c r="EO285" s="1247"/>
      <c r="EP285" s="1247"/>
      <c r="EQ285" s="1247"/>
      <c r="ER285" s="1247"/>
      <c r="ES285" s="1247"/>
      <c r="ET285" s="1247"/>
      <c r="EU285" s="1247"/>
      <c r="EV285" s="1247"/>
      <c r="EW285" s="1247"/>
      <c r="EX285" s="1247"/>
      <c r="EY285" s="1247"/>
      <c r="EZ285" s="1247"/>
      <c r="FA285" s="1247"/>
      <c r="FB285" s="1247"/>
      <c r="FC285" s="1247"/>
      <c r="FD285" s="1247"/>
      <c r="FE285" s="1247"/>
      <c r="FF285" s="1247"/>
      <c r="FG285" s="1247"/>
      <c r="FJ285" s="1452">
        <f t="shared" si="73"/>
        <v>0</v>
      </c>
      <c r="FK285" s="1452">
        <f t="shared" si="74"/>
        <v>0</v>
      </c>
    </row>
    <row r="286" spans="1:167" x14ac:dyDescent="0.2">
      <c r="A286" s="436"/>
      <c r="B286" s="437"/>
      <c r="C286" s="439"/>
      <c r="D286" s="439"/>
      <c r="E286" s="437"/>
      <c r="F286" s="440"/>
      <c r="G286" s="440"/>
      <c r="H286" s="440"/>
      <c r="I286" s="440"/>
      <c r="J286" s="440"/>
      <c r="K286" s="440"/>
      <c r="L286" s="440"/>
      <c r="M286" s="440"/>
      <c r="N286" s="441"/>
      <c r="O286" s="441"/>
      <c r="P286" s="440"/>
      <c r="Q286" s="442"/>
      <c r="R286" s="443"/>
      <c r="S286" s="444"/>
      <c r="T286" s="886"/>
      <c r="U286" s="445"/>
      <c r="V286" s="445"/>
      <c r="W286" s="445"/>
      <c r="X286" s="165"/>
      <c r="Y286" s="445"/>
      <c r="Z286" s="1136"/>
      <c r="AA286" s="445"/>
      <c r="AB286" s="1131"/>
      <c r="AC286" s="165"/>
      <c r="AD286" s="1130"/>
      <c r="AE286" s="165"/>
      <c r="AF286" s="1131"/>
      <c r="AG286" s="445"/>
      <c r="AH286" s="1136"/>
      <c r="AI286" s="445"/>
      <c r="AJ286" s="1136"/>
      <c r="AK286" s="445"/>
      <c r="AL286" s="165"/>
      <c r="AM286" s="165"/>
      <c r="AN286" s="165"/>
      <c r="AO286" s="165"/>
      <c r="AP286" s="445"/>
      <c r="AQ286" s="165"/>
      <c r="AR286" s="165"/>
      <c r="AS286" s="445"/>
      <c r="AT286" s="165"/>
      <c r="AU286" s="1088"/>
      <c r="AV286" s="127"/>
      <c r="AW286" s="1134"/>
      <c r="AX286" s="1091"/>
      <c r="AY286" s="1131"/>
      <c r="AZ286" s="445"/>
      <c r="BA286" s="1131"/>
      <c r="BB286" s="445"/>
      <c r="BC286" s="445"/>
      <c r="BD286" s="445"/>
      <c r="BE286" s="445"/>
      <c r="BF286" s="445"/>
      <c r="BG286" s="445"/>
      <c r="BH286" s="437"/>
      <c r="BI286" s="445"/>
      <c r="BJ286" s="1084"/>
      <c r="BK286" s="483">
        <f t="shared" si="61"/>
        <v>0</v>
      </c>
      <c r="BL286" s="484">
        <f t="shared" si="62"/>
        <v>0</v>
      </c>
      <c r="BM286" s="485">
        <f t="shared" si="63"/>
        <v>0</v>
      </c>
      <c r="BN286" s="464"/>
      <c r="BO286" s="464"/>
      <c r="BP286" s="127"/>
      <c r="BQ286" s="1496">
        <f t="shared" si="64"/>
        <v>0</v>
      </c>
      <c r="BR286" s="1496">
        <f t="shared" si="65"/>
        <v>0</v>
      </c>
      <c r="BS286" s="280"/>
      <c r="BT286" s="281"/>
      <c r="BU286" s="281"/>
      <c r="BV286" s="446"/>
      <c r="BW286" s="1497">
        <f t="shared" si="66"/>
        <v>0</v>
      </c>
      <c r="BX286" s="1497">
        <f t="shared" si="67"/>
        <v>0</v>
      </c>
      <c r="BY286" s="1497">
        <f t="shared" si="68"/>
        <v>0</v>
      </c>
      <c r="BZ286" s="1497">
        <f t="shared" si="69"/>
        <v>0</v>
      </c>
      <c r="CA286" s="1497">
        <f t="shared" si="70"/>
        <v>0</v>
      </c>
      <c r="CB286" s="1497">
        <f t="shared" si="71"/>
        <v>0</v>
      </c>
      <c r="CD286" s="1450" t="str">
        <f t="shared" si="72"/>
        <v/>
      </c>
      <c r="CF286" s="1247"/>
      <c r="CG286" s="1247"/>
      <c r="CH286" s="1247"/>
      <c r="CI286" s="1247"/>
      <c r="CJ286" s="1247"/>
      <c r="CK286" s="1247"/>
      <c r="CL286" s="1247"/>
      <c r="CM286" s="1247"/>
      <c r="CN286" s="1247"/>
      <c r="CO286" s="1247"/>
      <c r="CP286" s="1247"/>
      <c r="CQ286" s="1247"/>
      <c r="CR286" s="1247"/>
      <c r="CS286" s="1247"/>
      <c r="CT286" s="1247"/>
      <c r="CU286" s="1247"/>
      <c r="CV286" s="1247"/>
      <c r="CW286" s="1247"/>
      <c r="CX286" s="1247"/>
      <c r="CY286" s="1247"/>
      <c r="CZ286" s="1247"/>
      <c r="DA286" s="1247"/>
      <c r="DB286" s="1247"/>
      <c r="DC286" s="1247"/>
      <c r="DD286" s="1247"/>
      <c r="DE286" s="1247"/>
      <c r="DF286" s="1247"/>
      <c r="DG286" s="1247"/>
      <c r="DH286" s="1247"/>
      <c r="DI286" s="1247"/>
      <c r="DJ286" s="1247"/>
      <c r="DK286" s="1247"/>
      <c r="DL286" s="1247"/>
      <c r="DM286" s="1247"/>
      <c r="DN286" s="1247"/>
      <c r="DO286" s="1247"/>
      <c r="DP286" s="1247"/>
      <c r="DQ286" s="1247"/>
      <c r="DR286" s="1247"/>
      <c r="DS286" s="1247"/>
      <c r="DT286" s="1247"/>
      <c r="DU286" s="1247"/>
      <c r="DV286" s="1247"/>
      <c r="DW286" s="1247"/>
      <c r="DX286" s="1247"/>
      <c r="DY286" s="1247"/>
      <c r="DZ286" s="1247"/>
      <c r="EA286" s="1247"/>
      <c r="EB286" s="1247"/>
      <c r="EC286" s="1247"/>
      <c r="ED286" s="1247"/>
      <c r="EE286" s="1247"/>
      <c r="EF286" s="1247"/>
      <c r="EG286" s="1247"/>
      <c r="EH286" s="1247"/>
      <c r="EI286" s="1247"/>
      <c r="EJ286" s="1247"/>
      <c r="EK286" s="1247"/>
      <c r="EL286" s="1247"/>
      <c r="EM286" s="1247"/>
      <c r="EN286" s="1247"/>
      <c r="EO286" s="1247"/>
      <c r="EP286" s="1247"/>
      <c r="EQ286" s="1247"/>
      <c r="ER286" s="1247"/>
      <c r="ES286" s="1247"/>
      <c r="ET286" s="1247"/>
      <c r="EU286" s="1247"/>
      <c r="EV286" s="1247"/>
      <c r="EW286" s="1247"/>
      <c r="EX286" s="1247"/>
      <c r="EY286" s="1247"/>
      <c r="EZ286" s="1247"/>
      <c r="FA286" s="1247"/>
      <c r="FB286" s="1247"/>
      <c r="FC286" s="1247"/>
      <c r="FD286" s="1247"/>
      <c r="FE286" s="1247"/>
      <c r="FF286" s="1247"/>
      <c r="FG286" s="1247"/>
      <c r="FJ286" s="1452">
        <f t="shared" si="73"/>
        <v>0</v>
      </c>
      <c r="FK286" s="1452">
        <f t="shared" si="74"/>
        <v>0</v>
      </c>
    </row>
    <row r="287" spans="1:167" x14ac:dyDescent="0.2">
      <c r="A287" s="436"/>
      <c r="B287" s="437"/>
      <c r="C287" s="439"/>
      <c r="D287" s="439"/>
      <c r="E287" s="437"/>
      <c r="F287" s="440"/>
      <c r="G287" s="440"/>
      <c r="H287" s="440"/>
      <c r="I287" s="440"/>
      <c r="J287" s="440"/>
      <c r="K287" s="440"/>
      <c r="L287" s="440"/>
      <c r="M287" s="440"/>
      <c r="N287" s="441"/>
      <c r="O287" s="441"/>
      <c r="P287" s="440"/>
      <c r="Q287" s="442"/>
      <c r="R287" s="443"/>
      <c r="S287" s="444"/>
      <c r="T287" s="886"/>
      <c r="U287" s="445"/>
      <c r="V287" s="445"/>
      <c r="W287" s="445"/>
      <c r="X287" s="165"/>
      <c r="Y287" s="445"/>
      <c r="Z287" s="1136"/>
      <c r="AA287" s="445"/>
      <c r="AB287" s="1131"/>
      <c r="AC287" s="165"/>
      <c r="AD287" s="1130"/>
      <c r="AE287" s="165"/>
      <c r="AF287" s="1131"/>
      <c r="AG287" s="445"/>
      <c r="AH287" s="1136"/>
      <c r="AI287" s="445"/>
      <c r="AJ287" s="1136"/>
      <c r="AK287" s="445"/>
      <c r="AL287" s="165"/>
      <c r="AM287" s="165"/>
      <c r="AN287" s="165"/>
      <c r="AO287" s="165"/>
      <c r="AP287" s="445"/>
      <c r="AQ287" s="165"/>
      <c r="AR287" s="165"/>
      <c r="AS287" s="445"/>
      <c r="AT287" s="165"/>
      <c r="AU287" s="1088"/>
      <c r="AV287" s="127"/>
      <c r="AW287" s="1134"/>
      <c r="AX287" s="1091"/>
      <c r="AY287" s="1131"/>
      <c r="AZ287" s="445"/>
      <c r="BA287" s="1131"/>
      <c r="BB287" s="445"/>
      <c r="BC287" s="445"/>
      <c r="BD287" s="445"/>
      <c r="BE287" s="445"/>
      <c r="BF287" s="445"/>
      <c r="BG287" s="445"/>
      <c r="BH287" s="437"/>
      <c r="BI287" s="445"/>
      <c r="BJ287" s="1084"/>
      <c r="BK287" s="483">
        <f t="shared" si="61"/>
        <v>0</v>
      </c>
      <c r="BL287" s="484">
        <f t="shared" si="62"/>
        <v>0</v>
      </c>
      <c r="BM287" s="485">
        <f t="shared" si="63"/>
        <v>0</v>
      </c>
      <c r="BN287" s="464"/>
      <c r="BO287" s="464"/>
      <c r="BP287" s="127"/>
      <c r="BQ287" s="1496">
        <f t="shared" si="64"/>
        <v>0</v>
      </c>
      <c r="BR287" s="1496">
        <f t="shared" si="65"/>
        <v>0</v>
      </c>
      <c r="BS287" s="280"/>
      <c r="BT287" s="281"/>
      <c r="BU287" s="281"/>
      <c r="BV287" s="446"/>
      <c r="BW287" s="1497">
        <f t="shared" si="66"/>
        <v>0</v>
      </c>
      <c r="BX287" s="1497">
        <f t="shared" si="67"/>
        <v>0</v>
      </c>
      <c r="BY287" s="1497">
        <f t="shared" si="68"/>
        <v>0</v>
      </c>
      <c r="BZ287" s="1497">
        <f t="shared" si="69"/>
        <v>0</v>
      </c>
      <c r="CA287" s="1497">
        <f t="shared" si="70"/>
        <v>0</v>
      </c>
      <c r="CB287" s="1497">
        <f t="shared" si="71"/>
        <v>0</v>
      </c>
      <c r="CD287" s="1450" t="str">
        <f t="shared" si="72"/>
        <v/>
      </c>
      <c r="CF287" s="1247"/>
      <c r="CG287" s="1247"/>
      <c r="CH287" s="1247"/>
      <c r="CI287" s="1247"/>
      <c r="CJ287" s="1247"/>
      <c r="CK287" s="1247"/>
      <c r="CL287" s="1247"/>
      <c r="CM287" s="1247"/>
      <c r="CN287" s="1247"/>
      <c r="CO287" s="1247"/>
      <c r="CP287" s="1247"/>
      <c r="CQ287" s="1247"/>
      <c r="CR287" s="1247"/>
      <c r="CS287" s="1247"/>
      <c r="CT287" s="1247"/>
      <c r="CU287" s="1247"/>
      <c r="CV287" s="1247"/>
      <c r="CW287" s="1247"/>
      <c r="CX287" s="1247"/>
      <c r="CY287" s="1247"/>
      <c r="CZ287" s="1247"/>
      <c r="DA287" s="1247"/>
      <c r="DB287" s="1247"/>
      <c r="DC287" s="1247"/>
      <c r="DD287" s="1247"/>
      <c r="DE287" s="1247"/>
      <c r="DF287" s="1247"/>
      <c r="DG287" s="1247"/>
      <c r="DH287" s="1247"/>
      <c r="DI287" s="1247"/>
      <c r="DJ287" s="1247"/>
      <c r="DK287" s="1247"/>
      <c r="DL287" s="1247"/>
      <c r="DM287" s="1247"/>
      <c r="DN287" s="1247"/>
      <c r="DO287" s="1247"/>
      <c r="DP287" s="1247"/>
      <c r="DQ287" s="1247"/>
      <c r="DR287" s="1247"/>
      <c r="DS287" s="1247"/>
      <c r="DT287" s="1247"/>
      <c r="DU287" s="1247"/>
      <c r="DV287" s="1247"/>
      <c r="DW287" s="1247"/>
      <c r="DX287" s="1247"/>
      <c r="DY287" s="1247"/>
      <c r="DZ287" s="1247"/>
      <c r="EA287" s="1247"/>
      <c r="EB287" s="1247"/>
      <c r="EC287" s="1247"/>
      <c r="ED287" s="1247"/>
      <c r="EE287" s="1247"/>
      <c r="EF287" s="1247"/>
      <c r="EG287" s="1247"/>
      <c r="EH287" s="1247"/>
      <c r="EI287" s="1247"/>
      <c r="EJ287" s="1247"/>
      <c r="EK287" s="1247"/>
      <c r="EL287" s="1247"/>
      <c r="EM287" s="1247"/>
      <c r="EN287" s="1247"/>
      <c r="EO287" s="1247"/>
      <c r="EP287" s="1247"/>
      <c r="EQ287" s="1247"/>
      <c r="ER287" s="1247"/>
      <c r="ES287" s="1247"/>
      <c r="ET287" s="1247"/>
      <c r="EU287" s="1247"/>
      <c r="EV287" s="1247"/>
      <c r="EW287" s="1247"/>
      <c r="EX287" s="1247"/>
      <c r="EY287" s="1247"/>
      <c r="EZ287" s="1247"/>
      <c r="FA287" s="1247"/>
      <c r="FB287" s="1247"/>
      <c r="FC287" s="1247"/>
      <c r="FD287" s="1247"/>
      <c r="FE287" s="1247"/>
      <c r="FF287" s="1247"/>
      <c r="FG287" s="1247"/>
      <c r="FJ287" s="1452">
        <f t="shared" si="73"/>
        <v>0</v>
      </c>
      <c r="FK287" s="1452">
        <f t="shared" si="74"/>
        <v>0</v>
      </c>
    </row>
    <row r="288" spans="1:167" x14ac:dyDescent="0.2">
      <c r="A288" s="436"/>
      <c r="B288" s="437"/>
      <c r="C288" s="439"/>
      <c r="D288" s="439"/>
      <c r="E288" s="437"/>
      <c r="F288" s="440"/>
      <c r="G288" s="440"/>
      <c r="H288" s="440"/>
      <c r="I288" s="440"/>
      <c r="J288" s="440"/>
      <c r="K288" s="440"/>
      <c r="L288" s="440"/>
      <c r="M288" s="440"/>
      <c r="N288" s="441"/>
      <c r="O288" s="441"/>
      <c r="P288" s="440"/>
      <c r="Q288" s="442"/>
      <c r="R288" s="443"/>
      <c r="S288" s="444"/>
      <c r="T288" s="886"/>
      <c r="U288" s="445"/>
      <c r="V288" s="445"/>
      <c r="W288" s="445"/>
      <c r="X288" s="165"/>
      <c r="Y288" s="445"/>
      <c r="Z288" s="1136"/>
      <c r="AA288" s="445"/>
      <c r="AB288" s="1131"/>
      <c r="AC288" s="165"/>
      <c r="AD288" s="1130"/>
      <c r="AE288" s="165"/>
      <c r="AF288" s="1131"/>
      <c r="AG288" s="445"/>
      <c r="AH288" s="1136"/>
      <c r="AI288" s="445"/>
      <c r="AJ288" s="1136"/>
      <c r="AK288" s="445"/>
      <c r="AL288" s="165"/>
      <c r="AM288" s="165"/>
      <c r="AN288" s="165"/>
      <c r="AO288" s="165"/>
      <c r="AP288" s="445"/>
      <c r="AQ288" s="165"/>
      <c r="AR288" s="165"/>
      <c r="AS288" s="445"/>
      <c r="AT288" s="165"/>
      <c r="AU288" s="1088"/>
      <c r="AV288" s="127"/>
      <c r="AW288" s="1134"/>
      <c r="AX288" s="1091"/>
      <c r="AY288" s="1131"/>
      <c r="AZ288" s="445"/>
      <c r="BA288" s="1131"/>
      <c r="BB288" s="445"/>
      <c r="BC288" s="445"/>
      <c r="BD288" s="445"/>
      <c r="BE288" s="445"/>
      <c r="BF288" s="445"/>
      <c r="BG288" s="445"/>
      <c r="BH288" s="437"/>
      <c r="BI288" s="445"/>
      <c r="BJ288" s="1084"/>
      <c r="BK288" s="483">
        <f t="shared" si="61"/>
        <v>0</v>
      </c>
      <c r="BL288" s="484">
        <f t="shared" si="62"/>
        <v>0</v>
      </c>
      <c r="BM288" s="485">
        <f t="shared" si="63"/>
        <v>0</v>
      </c>
      <c r="BN288" s="464"/>
      <c r="BO288" s="464"/>
      <c r="BP288" s="127"/>
      <c r="BQ288" s="1496">
        <f t="shared" si="64"/>
        <v>0</v>
      </c>
      <c r="BR288" s="1496">
        <f t="shared" si="65"/>
        <v>0</v>
      </c>
      <c r="BS288" s="280"/>
      <c r="BT288" s="281"/>
      <c r="BU288" s="281"/>
      <c r="BV288" s="446"/>
      <c r="BW288" s="1497">
        <f t="shared" si="66"/>
        <v>0</v>
      </c>
      <c r="BX288" s="1497">
        <f t="shared" si="67"/>
        <v>0</v>
      </c>
      <c r="BY288" s="1497">
        <f t="shared" si="68"/>
        <v>0</v>
      </c>
      <c r="BZ288" s="1497">
        <f t="shared" si="69"/>
        <v>0</v>
      </c>
      <c r="CA288" s="1497">
        <f t="shared" si="70"/>
        <v>0</v>
      </c>
      <c r="CB288" s="1497">
        <f t="shared" si="71"/>
        <v>0</v>
      </c>
      <c r="CD288" s="1450" t="str">
        <f t="shared" si="72"/>
        <v/>
      </c>
      <c r="CF288" s="1247"/>
      <c r="CG288" s="1247"/>
      <c r="CH288" s="1247"/>
      <c r="CI288" s="1247"/>
      <c r="CJ288" s="1247"/>
      <c r="CK288" s="1247"/>
      <c r="CL288" s="1247"/>
      <c r="CM288" s="1247"/>
      <c r="CN288" s="1247"/>
      <c r="CO288" s="1247"/>
      <c r="CP288" s="1247"/>
      <c r="CQ288" s="1247"/>
      <c r="CR288" s="1247"/>
      <c r="CS288" s="1247"/>
      <c r="CT288" s="1247"/>
      <c r="CU288" s="1247"/>
      <c r="CV288" s="1247"/>
      <c r="CW288" s="1247"/>
      <c r="CX288" s="1247"/>
      <c r="CY288" s="1247"/>
      <c r="CZ288" s="1247"/>
      <c r="DA288" s="1247"/>
      <c r="DB288" s="1247"/>
      <c r="DC288" s="1247"/>
      <c r="DD288" s="1247"/>
      <c r="DE288" s="1247"/>
      <c r="DF288" s="1247"/>
      <c r="DG288" s="1247"/>
      <c r="DH288" s="1247"/>
      <c r="DI288" s="1247"/>
      <c r="DJ288" s="1247"/>
      <c r="DK288" s="1247"/>
      <c r="DL288" s="1247"/>
      <c r="DM288" s="1247"/>
      <c r="DN288" s="1247"/>
      <c r="DO288" s="1247"/>
      <c r="DP288" s="1247"/>
      <c r="DQ288" s="1247"/>
      <c r="DR288" s="1247"/>
      <c r="DS288" s="1247"/>
      <c r="DT288" s="1247"/>
      <c r="DU288" s="1247"/>
      <c r="DV288" s="1247"/>
      <c r="DW288" s="1247"/>
      <c r="DX288" s="1247"/>
      <c r="DY288" s="1247"/>
      <c r="DZ288" s="1247"/>
      <c r="EA288" s="1247"/>
      <c r="EB288" s="1247"/>
      <c r="EC288" s="1247"/>
      <c r="ED288" s="1247"/>
      <c r="EE288" s="1247"/>
      <c r="EF288" s="1247"/>
      <c r="EG288" s="1247"/>
      <c r="EH288" s="1247"/>
      <c r="EI288" s="1247"/>
      <c r="EJ288" s="1247"/>
      <c r="EK288" s="1247"/>
      <c r="EL288" s="1247"/>
      <c r="EM288" s="1247"/>
      <c r="EN288" s="1247"/>
      <c r="EO288" s="1247"/>
      <c r="EP288" s="1247"/>
      <c r="EQ288" s="1247"/>
      <c r="ER288" s="1247"/>
      <c r="ES288" s="1247"/>
      <c r="ET288" s="1247"/>
      <c r="EU288" s="1247"/>
      <c r="EV288" s="1247"/>
      <c r="EW288" s="1247"/>
      <c r="EX288" s="1247"/>
      <c r="EY288" s="1247"/>
      <c r="EZ288" s="1247"/>
      <c r="FA288" s="1247"/>
      <c r="FB288" s="1247"/>
      <c r="FC288" s="1247"/>
      <c r="FD288" s="1247"/>
      <c r="FE288" s="1247"/>
      <c r="FF288" s="1247"/>
      <c r="FG288" s="1247"/>
      <c r="FJ288" s="1452">
        <f t="shared" si="73"/>
        <v>0</v>
      </c>
      <c r="FK288" s="1452">
        <f t="shared" si="74"/>
        <v>0</v>
      </c>
    </row>
    <row r="289" spans="1:167" x14ac:dyDescent="0.2">
      <c r="A289" s="436"/>
      <c r="B289" s="437"/>
      <c r="C289" s="439"/>
      <c r="D289" s="439"/>
      <c r="E289" s="437"/>
      <c r="F289" s="440"/>
      <c r="G289" s="440"/>
      <c r="H289" s="440"/>
      <c r="I289" s="440"/>
      <c r="J289" s="440"/>
      <c r="K289" s="440"/>
      <c r="L289" s="440"/>
      <c r="M289" s="440"/>
      <c r="N289" s="441"/>
      <c r="O289" s="441"/>
      <c r="P289" s="440"/>
      <c r="Q289" s="442"/>
      <c r="R289" s="443"/>
      <c r="S289" s="444"/>
      <c r="T289" s="886"/>
      <c r="U289" s="445"/>
      <c r="V289" s="445"/>
      <c r="W289" s="445"/>
      <c r="X289" s="165"/>
      <c r="Y289" s="445"/>
      <c r="Z289" s="1136"/>
      <c r="AA289" s="445"/>
      <c r="AB289" s="1131"/>
      <c r="AC289" s="165"/>
      <c r="AD289" s="1130"/>
      <c r="AE289" s="165"/>
      <c r="AF289" s="1131"/>
      <c r="AG289" s="445"/>
      <c r="AH289" s="1136"/>
      <c r="AI289" s="445"/>
      <c r="AJ289" s="1136"/>
      <c r="AK289" s="445"/>
      <c r="AL289" s="165"/>
      <c r="AM289" s="165"/>
      <c r="AN289" s="165"/>
      <c r="AO289" s="165"/>
      <c r="AP289" s="445"/>
      <c r="AQ289" s="165"/>
      <c r="AR289" s="165"/>
      <c r="AS289" s="445"/>
      <c r="AT289" s="165"/>
      <c r="AU289" s="1088"/>
      <c r="AV289" s="127"/>
      <c r="AW289" s="1134"/>
      <c r="AX289" s="1091"/>
      <c r="AY289" s="1131"/>
      <c r="AZ289" s="445"/>
      <c r="BA289" s="1131"/>
      <c r="BB289" s="445"/>
      <c r="BC289" s="445"/>
      <c r="BD289" s="445"/>
      <c r="BE289" s="445"/>
      <c r="BF289" s="445"/>
      <c r="BG289" s="445"/>
      <c r="BH289" s="437"/>
      <c r="BI289" s="445"/>
      <c r="BJ289" s="1084"/>
      <c r="BK289" s="483">
        <f t="shared" si="61"/>
        <v>0</v>
      </c>
      <c r="BL289" s="484">
        <f t="shared" si="62"/>
        <v>0</v>
      </c>
      <c r="BM289" s="485">
        <f t="shared" si="63"/>
        <v>0</v>
      </c>
      <c r="BN289" s="464"/>
      <c r="BO289" s="464"/>
      <c r="BP289" s="127"/>
      <c r="BQ289" s="1496">
        <f t="shared" si="64"/>
        <v>0</v>
      </c>
      <c r="BR289" s="1496">
        <f t="shared" si="65"/>
        <v>0</v>
      </c>
      <c r="BS289" s="280"/>
      <c r="BT289" s="281"/>
      <c r="BU289" s="281"/>
      <c r="BV289" s="446"/>
      <c r="BW289" s="1497">
        <f t="shared" si="66"/>
        <v>0</v>
      </c>
      <c r="BX289" s="1497">
        <f t="shared" si="67"/>
        <v>0</v>
      </c>
      <c r="BY289" s="1497">
        <f t="shared" si="68"/>
        <v>0</v>
      </c>
      <c r="BZ289" s="1497">
        <f t="shared" si="69"/>
        <v>0</v>
      </c>
      <c r="CA289" s="1497">
        <f t="shared" si="70"/>
        <v>0</v>
      </c>
      <c r="CB289" s="1497">
        <f t="shared" si="71"/>
        <v>0</v>
      </c>
      <c r="CD289" s="1450" t="str">
        <f t="shared" si="72"/>
        <v/>
      </c>
      <c r="CF289" s="1247"/>
      <c r="CG289" s="1247"/>
      <c r="CH289" s="1247"/>
      <c r="CI289" s="1247"/>
      <c r="CJ289" s="1247"/>
      <c r="CK289" s="1247"/>
      <c r="CL289" s="1247"/>
      <c r="CM289" s="1247"/>
      <c r="CN289" s="1247"/>
      <c r="CO289" s="1247"/>
      <c r="CP289" s="1247"/>
      <c r="CQ289" s="1247"/>
      <c r="CR289" s="1247"/>
      <c r="CS289" s="1247"/>
      <c r="CT289" s="1247"/>
      <c r="CU289" s="1247"/>
      <c r="CV289" s="1247"/>
      <c r="CW289" s="1247"/>
      <c r="CX289" s="1247"/>
      <c r="CY289" s="1247"/>
      <c r="CZ289" s="1247"/>
      <c r="DA289" s="1247"/>
      <c r="DB289" s="1247"/>
      <c r="DC289" s="1247"/>
      <c r="DD289" s="1247"/>
      <c r="DE289" s="1247"/>
      <c r="DF289" s="1247"/>
      <c r="DG289" s="1247"/>
      <c r="DH289" s="1247"/>
      <c r="DI289" s="1247"/>
      <c r="DJ289" s="1247"/>
      <c r="DK289" s="1247"/>
      <c r="DL289" s="1247"/>
      <c r="DM289" s="1247"/>
      <c r="DN289" s="1247"/>
      <c r="DO289" s="1247"/>
      <c r="DP289" s="1247"/>
      <c r="DQ289" s="1247"/>
      <c r="DR289" s="1247"/>
      <c r="DS289" s="1247"/>
      <c r="DT289" s="1247"/>
      <c r="DU289" s="1247"/>
      <c r="DV289" s="1247"/>
      <c r="DW289" s="1247"/>
      <c r="DX289" s="1247"/>
      <c r="DY289" s="1247"/>
      <c r="DZ289" s="1247"/>
      <c r="EA289" s="1247"/>
      <c r="EB289" s="1247"/>
      <c r="EC289" s="1247"/>
      <c r="ED289" s="1247"/>
      <c r="EE289" s="1247"/>
      <c r="EF289" s="1247"/>
      <c r="EG289" s="1247"/>
      <c r="EH289" s="1247"/>
      <c r="EI289" s="1247"/>
      <c r="EJ289" s="1247"/>
      <c r="EK289" s="1247"/>
      <c r="EL289" s="1247"/>
      <c r="EM289" s="1247"/>
      <c r="EN289" s="1247"/>
      <c r="EO289" s="1247"/>
      <c r="EP289" s="1247"/>
      <c r="EQ289" s="1247"/>
      <c r="ER289" s="1247"/>
      <c r="ES289" s="1247"/>
      <c r="ET289" s="1247"/>
      <c r="EU289" s="1247"/>
      <c r="EV289" s="1247"/>
      <c r="EW289" s="1247"/>
      <c r="EX289" s="1247"/>
      <c r="EY289" s="1247"/>
      <c r="EZ289" s="1247"/>
      <c r="FA289" s="1247"/>
      <c r="FB289" s="1247"/>
      <c r="FC289" s="1247"/>
      <c r="FD289" s="1247"/>
      <c r="FE289" s="1247"/>
      <c r="FF289" s="1247"/>
      <c r="FG289" s="1247"/>
      <c r="FJ289" s="1452">
        <f t="shared" si="73"/>
        <v>0</v>
      </c>
      <c r="FK289" s="1452">
        <f t="shared" si="74"/>
        <v>0</v>
      </c>
    </row>
    <row r="290" spans="1:167" x14ac:dyDescent="0.2">
      <c r="A290" s="436"/>
      <c r="B290" s="437"/>
      <c r="C290" s="439"/>
      <c r="D290" s="439"/>
      <c r="E290" s="437"/>
      <c r="F290" s="440"/>
      <c r="G290" s="440"/>
      <c r="H290" s="440"/>
      <c r="I290" s="440"/>
      <c r="J290" s="440"/>
      <c r="K290" s="440"/>
      <c r="L290" s="440"/>
      <c r="M290" s="440"/>
      <c r="N290" s="441"/>
      <c r="O290" s="441"/>
      <c r="P290" s="440"/>
      <c r="Q290" s="442"/>
      <c r="R290" s="443"/>
      <c r="S290" s="444"/>
      <c r="T290" s="886"/>
      <c r="U290" s="445"/>
      <c r="V290" s="445"/>
      <c r="W290" s="445"/>
      <c r="X290" s="165"/>
      <c r="Y290" s="445"/>
      <c r="Z290" s="1136"/>
      <c r="AA290" s="445"/>
      <c r="AB290" s="1131"/>
      <c r="AC290" s="165"/>
      <c r="AD290" s="1130"/>
      <c r="AE290" s="165"/>
      <c r="AF290" s="1131"/>
      <c r="AG290" s="445"/>
      <c r="AH290" s="1136"/>
      <c r="AI290" s="445"/>
      <c r="AJ290" s="1136"/>
      <c r="AK290" s="445"/>
      <c r="AL290" s="165"/>
      <c r="AM290" s="165"/>
      <c r="AN290" s="165"/>
      <c r="AO290" s="165"/>
      <c r="AP290" s="445"/>
      <c r="AQ290" s="165"/>
      <c r="AR290" s="165"/>
      <c r="AS290" s="445"/>
      <c r="AT290" s="165"/>
      <c r="AU290" s="1088"/>
      <c r="AV290" s="127"/>
      <c r="AW290" s="1134"/>
      <c r="AX290" s="1091"/>
      <c r="AY290" s="1131"/>
      <c r="AZ290" s="445"/>
      <c r="BA290" s="1131"/>
      <c r="BB290" s="445"/>
      <c r="BC290" s="445"/>
      <c r="BD290" s="445"/>
      <c r="BE290" s="445"/>
      <c r="BF290" s="445"/>
      <c r="BG290" s="445"/>
      <c r="BH290" s="437"/>
      <c r="BI290" s="445"/>
      <c r="BJ290" s="1084"/>
      <c r="BK290" s="483">
        <f t="shared" si="61"/>
        <v>0</v>
      </c>
      <c r="BL290" s="484">
        <f t="shared" si="62"/>
        <v>0</v>
      </c>
      <c r="BM290" s="485">
        <f t="shared" si="63"/>
        <v>0</v>
      </c>
      <c r="BN290" s="464"/>
      <c r="BO290" s="464"/>
      <c r="BP290" s="127"/>
      <c r="BQ290" s="1496">
        <f t="shared" si="64"/>
        <v>0</v>
      </c>
      <c r="BR290" s="1496">
        <f t="shared" si="65"/>
        <v>0</v>
      </c>
      <c r="BS290" s="280"/>
      <c r="BT290" s="281"/>
      <c r="BU290" s="281"/>
      <c r="BV290" s="446"/>
      <c r="BW290" s="1497">
        <f t="shared" si="66"/>
        <v>0</v>
      </c>
      <c r="BX290" s="1497">
        <f t="shared" si="67"/>
        <v>0</v>
      </c>
      <c r="BY290" s="1497">
        <f t="shared" si="68"/>
        <v>0</v>
      </c>
      <c r="BZ290" s="1497">
        <f t="shared" si="69"/>
        <v>0</v>
      </c>
      <c r="CA290" s="1497">
        <f t="shared" si="70"/>
        <v>0</v>
      </c>
      <c r="CB290" s="1497">
        <f t="shared" si="71"/>
        <v>0</v>
      </c>
      <c r="CD290" s="1450" t="str">
        <f t="shared" si="72"/>
        <v/>
      </c>
      <c r="CF290" s="1247"/>
      <c r="CG290" s="1247"/>
      <c r="CH290" s="1247"/>
      <c r="CI290" s="1247"/>
      <c r="CJ290" s="1247"/>
      <c r="CK290" s="1247"/>
      <c r="CL290" s="1247"/>
      <c r="CM290" s="1247"/>
      <c r="CN290" s="1247"/>
      <c r="CO290" s="1247"/>
      <c r="CP290" s="1247"/>
      <c r="CQ290" s="1247"/>
      <c r="CR290" s="1247"/>
      <c r="CS290" s="1247"/>
      <c r="CT290" s="1247"/>
      <c r="CU290" s="1247"/>
      <c r="CV290" s="1247"/>
      <c r="CW290" s="1247"/>
      <c r="CX290" s="1247"/>
      <c r="CY290" s="1247"/>
      <c r="CZ290" s="1247"/>
      <c r="DA290" s="1247"/>
      <c r="DB290" s="1247"/>
      <c r="DC290" s="1247"/>
      <c r="DD290" s="1247"/>
      <c r="DE290" s="1247"/>
      <c r="DF290" s="1247"/>
      <c r="DG290" s="1247"/>
      <c r="DH290" s="1247"/>
      <c r="DI290" s="1247"/>
      <c r="DJ290" s="1247"/>
      <c r="DK290" s="1247"/>
      <c r="DL290" s="1247"/>
      <c r="DM290" s="1247"/>
      <c r="DN290" s="1247"/>
      <c r="DO290" s="1247"/>
      <c r="DP290" s="1247"/>
      <c r="DQ290" s="1247"/>
      <c r="DR290" s="1247"/>
      <c r="DS290" s="1247"/>
      <c r="DT290" s="1247"/>
      <c r="DU290" s="1247"/>
      <c r="DV290" s="1247"/>
      <c r="DW290" s="1247"/>
      <c r="DX290" s="1247"/>
      <c r="DY290" s="1247"/>
      <c r="DZ290" s="1247"/>
      <c r="EA290" s="1247"/>
      <c r="EB290" s="1247"/>
      <c r="EC290" s="1247"/>
      <c r="ED290" s="1247"/>
      <c r="EE290" s="1247"/>
      <c r="EF290" s="1247"/>
      <c r="EG290" s="1247"/>
      <c r="EH290" s="1247"/>
      <c r="EI290" s="1247"/>
      <c r="EJ290" s="1247"/>
      <c r="EK290" s="1247"/>
      <c r="EL290" s="1247"/>
      <c r="EM290" s="1247"/>
      <c r="EN290" s="1247"/>
      <c r="EO290" s="1247"/>
      <c r="EP290" s="1247"/>
      <c r="EQ290" s="1247"/>
      <c r="ER290" s="1247"/>
      <c r="ES290" s="1247"/>
      <c r="ET290" s="1247"/>
      <c r="EU290" s="1247"/>
      <c r="EV290" s="1247"/>
      <c r="EW290" s="1247"/>
      <c r="EX290" s="1247"/>
      <c r="EY290" s="1247"/>
      <c r="EZ290" s="1247"/>
      <c r="FA290" s="1247"/>
      <c r="FB290" s="1247"/>
      <c r="FC290" s="1247"/>
      <c r="FD290" s="1247"/>
      <c r="FE290" s="1247"/>
      <c r="FF290" s="1247"/>
      <c r="FG290" s="1247"/>
      <c r="FJ290" s="1452">
        <f t="shared" si="73"/>
        <v>0</v>
      </c>
      <c r="FK290" s="1452">
        <f t="shared" si="74"/>
        <v>0</v>
      </c>
    </row>
    <row r="291" spans="1:167" x14ac:dyDescent="0.2">
      <c r="A291" s="436"/>
      <c r="B291" s="437"/>
      <c r="C291" s="439"/>
      <c r="D291" s="439"/>
      <c r="E291" s="437"/>
      <c r="F291" s="440"/>
      <c r="G291" s="440"/>
      <c r="H291" s="440"/>
      <c r="I291" s="440"/>
      <c r="J291" s="440"/>
      <c r="K291" s="440"/>
      <c r="L291" s="440"/>
      <c r="M291" s="440"/>
      <c r="N291" s="441"/>
      <c r="O291" s="441"/>
      <c r="P291" s="440"/>
      <c r="Q291" s="442"/>
      <c r="R291" s="443"/>
      <c r="S291" s="444"/>
      <c r="T291" s="886"/>
      <c r="U291" s="445"/>
      <c r="V291" s="445"/>
      <c r="W291" s="445"/>
      <c r="X291" s="165"/>
      <c r="Y291" s="445"/>
      <c r="Z291" s="1136"/>
      <c r="AA291" s="445"/>
      <c r="AB291" s="1131"/>
      <c r="AC291" s="165"/>
      <c r="AD291" s="1130"/>
      <c r="AE291" s="165"/>
      <c r="AF291" s="1131"/>
      <c r="AG291" s="445"/>
      <c r="AH291" s="1136"/>
      <c r="AI291" s="445"/>
      <c r="AJ291" s="1136"/>
      <c r="AK291" s="445"/>
      <c r="AL291" s="165"/>
      <c r="AM291" s="165"/>
      <c r="AN291" s="165"/>
      <c r="AO291" s="165"/>
      <c r="AP291" s="445"/>
      <c r="AQ291" s="165"/>
      <c r="AR291" s="165"/>
      <c r="AS291" s="445"/>
      <c r="AT291" s="165"/>
      <c r="AU291" s="1088"/>
      <c r="AV291" s="127"/>
      <c r="AW291" s="1134"/>
      <c r="AX291" s="1091"/>
      <c r="AY291" s="1131"/>
      <c r="AZ291" s="445"/>
      <c r="BA291" s="1131"/>
      <c r="BB291" s="445"/>
      <c r="BC291" s="445"/>
      <c r="BD291" s="445"/>
      <c r="BE291" s="445"/>
      <c r="BF291" s="445"/>
      <c r="BG291" s="445"/>
      <c r="BH291" s="437"/>
      <c r="BI291" s="445"/>
      <c r="BJ291" s="1084"/>
      <c r="BK291" s="483">
        <f t="shared" si="61"/>
        <v>0</v>
      </c>
      <c r="BL291" s="484">
        <f t="shared" si="62"/>
        <v>0</v>
      </c>
      <c r="BM291" s="485">
        <f t="shared" si="63"/>
        <v>0</v>
      </c>
      <c r="BN291" s="464"/>
      <c r="BO291" s="464"/>
      <c r="BP291" s="127"/>
      <c r="BQ291" s="1496">
        <f t="shared" si="64"/>
        <v>0</v>
      </c>
      <c r="BR291" s="1496">
        <f t="shared" si="65"/>
        <v>0</v>
      </c>
      <c r="BS291" s="280"/>
      <c r="BT291" s="281"/>
      <c r="BU291" s="281"/>
      <c r="BV291" s="446"/>
      <c r="BW291" s="1497">
        <f t="shared" si="66"/>
        <v>0</v>
      </c>
      <c r="BX291" s="1497">
        <f t="shared" si="67"/>
        <v>0</v>
      </c>
      <c r="BY291" s="1497">
        <f t="shared" si="68"/>
        <v>0</v>
      </c>
      <c r="BZ291" s="1497">
        <f t="shared" si="69"/>
        <v>0</v>
      </c>
      <c r="CA291" s="1497">
        <f t="shared" si="70"/>
        <v>0</v>
      </c>
      <c r="CB291" s="1497">
        <f t="shared" si="71"/>
        <v>0</v>
      </c>
      <c r="CD291" s="1450" t="str">
        <f t="shared" si="72"/>
        <v/>
      </c>
      <c r="CF291" s="1247"/>
      <c r="CG291" s="1247"/>
      <c r="CH291" s="1247"/>
      <c r="CI291" s="1247"/>
      <c r="CJ291" s="1247"/>
      <c r="CK291" s="1247"/>
      <c r="CL291" s="1247"/>
      <c r="CM291" s="1247"/>
      <c r="CN291" s="1247"/>
      <c r="CO291" s="1247"/>
      <c r="CP291" s="1247"/>
      <c r="CQ291" s="1247"/>
      <c r="CR291" s="1247"/>
      <c r="CS291" s="1247"/>
      <c r="CT291" s="1247"/>
      <c r="CU291" s="1247"/>
      <c r="CV291" s="1247"/>
      <c r="CW291" s="1247"/>
      <c r="CX291" s="1247"/>
      <c r="CY291" s="1247"/>
      <c r="CZ291" s="1247"/>
      <c r="DA291" s="1247"/>
      <c r="DB291" s="1247"/>
      <c r="DC291" s="1247"/>
      <c r="DD291" s="1247"/>
      <c r="DE291" s="1247"/>
      <c r="DF291" s="1247"/>
      <c r="DG291" s="1247"/>
      <c r="DH291" s="1247"/>
      <c r="DI291" s="1247"/>
      <c r="DJ291" s="1247"/>
      <c r="DK291" s="1247"/>
      <c r="DL291" s="1247"/>
      <c r="DM291" s="1247"/>
      <c r="DN291" s="1247"/>
      <c r="DO291" s="1247"/>
      <c r="DP291" s="1247"/>
      <c r="DQ291" s="1247"/>
      <c r="DR291" s="1247"/>
      <c r="DS291" s="1247"/>
      <c r="DT291" s="1247"/>
      <c r="DU291" s="1247"/>
      <c r="DV291" s="1247"/>
      <c r="DW291" s="1247"/>
      <c r="DX291" s="1247"/>
      <c r="DY291" s="1247"/>
      <c r="DZ291" s="1247"/>
      <c r="EA291" s="1247"/>
      <c r="EB291" s="1247"/>
      <c r="EC291" s="1247"/>
      <c r="ED291" s="1247"/>
      <c r="EE291" s="1247"/>
      <c r="EF291" s="1247"/>
      <c r="EG291" s="1247"/>
      <c r="EH291" s="1247"/>
      <c r="EI291" s="1247"/>
      <c r="EJ291" s="1247"/>
      <c r="EK291" s="1247"/>
      <c r="EL291" s="1247"/>
      <c r="EM291" s="1247"/>
      <c r="EN291" s="1247"/>
      <c r="EO291" s="1247"/>
      <c r="EP291" s="1247"/>
      <c r="EQ291" s="1247"/>
      <c r="ER291" s="1247"/>
      <c r="ES291" s="1247"/>
      <c r="ET291" s="1247"/>
      <c r="EU291" s="1247"/>
      <c r="EV291" s="1247"/>
      <c r="EW291" s="1247"/>
      <c r="EX291" s="1247"/>
      <c r="EY291" s="1247"/>
      <c r="EZ291" s="1247"/>
      <c r="FA291" s="1247"/>
      <c r="FB291" s="1247"/>
      <c r="FC291" s="1247"/>
      <c r="FD291" s="1247"/>
      <c r="FE291" s="1247"/>
      <c r="FF291" s="1247"/>
      <c r="FG291" s="1247"/>
      <c r="FJ291" s="1452">
        <f t="shared" si="73"/>
        <v>0</v>
      </c>
      <c r="FK291" s="1452">
        <f t="shared" si="74"/>
        <v>0</v>
      </c>
    </row>
    <row r="292" spans="1:167" x14ac:dyDescent="0.2">
      <c r="A292" s="436"/>
      <c r="B292" s="437"/>
      <c r="C292" s="439"/>
      <c r="D292" s="439"/>
      <c r="E292" s="437"/>
      <c r="F292" s="440"/>
      <c r="G292" s="440"/>
      <c r="H292" s="440"/>
      <c r="I292" s="440"/>
      <c r="J292" s="440"/>
      <c r="K292" s="440"/>
      <c r="L292" s="440"/>
      <c r="M292" s="440"/>
      <c r="N292" s="441"/>
      <c r="O292" s="441"/>
      <c r="P292" s="440"/>
      <c r="Q292" s="442"/>
      <c r="R292" s="443"/>
      <c r="S292" s="444"/>
      <c r="T292" s="886"/>
      <c r="U292" s="445"/>
      <c r="V292" s="445"/>
      <c r="W292" s="445"/>
      <c r="X292" s="165"/>
      <c r="Y292" s="445"/>
      <c r="Z292" s="1136"/>
      <c r="AA292" s="445"/>
      <c r="AB292" s="1131"/>
      <c r="AC292" s="165"/>
      <c r="AD292" s="1130"/>
      <c r="AE292" s="165"/>
      <c r="AF292" s="1131"/>
      <c r="AG292" s="445"/>
      <c r="AH292" s="1136"/>
      <c r="AI292" s="445"/>
      <c r="AJ292" s="1136"/>
      <c r="AK292" s="445"/>
      <c r="AL292" s="165"/>
      <c r="AM292" s="165"/>
      <c r="AN292" s="165"/>
      <c r="AO292" s="165"/>
      <c r="AP292" s="445"/>
      <c r="AQ292" s="165"/>
      <c r="AR292" s="165"/>
      <c r="AS292" s="445"/>
      <c r="AT292" s="165"/>
      <c r="AU292" s="1088"/>
      <c r="AV292" s="127"/>
      <c r="AW292" s="1134"/>
      <c r="AX292" s="1091"/>
      <c r="AY292" s="1131"/>
      <c r="AZ292" s="445"/>
      <c r="BA292" s="1131"/>
      <c r="BB292" s="445"/>
      <c r="BC292" s="445"/>
      <c r="BD292" s="445"/>
      <c r="BE292" s="445"/>
      <c r="BF292" s="445"/>
      <c r="BG292" s="445"/>
      <c r="BH292" s="437"/>
      <c r="BI292" s="445"/>
      <c r="BJ292" s="1084"/>
      <c r="BK292" s="483">
        <f t="shared" si="61"/>
        <v>0</v>
      </c>
      <c r="BL292" s="484">
        <f t="shared" si="62"/>
        <v>0</v>
      </c>
      <c r="BM292" s="485">
        <f t="shared" si="63"/>
        <v>0</v>
      </c>
      <c r="BN292" s="464"/>
      <c r="BO292" s="464"/>
      <c r="BP292" s="127"/>
      <c r="BQ292" s="1496">
        <f t="shared" si="64"/>
        <v>0</v>
      </c>
      <c r="BR292" s="1496">
        <f t="shared" si="65"/>
        <v>0</v>
      </c>
      <c r="BS292" s="280"/>
      <c r="BT292" s="281"/>
      <c r="BU292" s="281"/>
      <c r="BV292" s="446"/>
      <c r="BW292" s="1497">
        <f t="shared" si="66"/>
        <v>0</v>
      </c>
      <c r="BX292" s="1497">
        <f t="shared" si="67"/>
        <v>0</v>
      </c>
      <c r="BY292" s="1497">
        <f t="shared" si="68"/>
        <v>0</v>
      </c>
      <c r="BZ292" s="1497">
        <f t="shared" si="69"/>
        <v>0</v>
      </c>
      <c r="CA292" s="1497">
        <f t="shared" si="70"/>
        <v>0</v>
      </c>
      <c r="CB292" s="1497">
        <f t="shared" si="71"/>
        <v>0</v>
      </c>
      <c r="CD292" s="1450" t="str">
        <f t="shared" si="72"/>
        <v/>
      </c>
      <c r="CF292" s="1247"/>
      <c r="CG292" s="1247"/>
      <c r="CH292" s="1247"/>
      <c r="CI292" s="1247"/>
      <c r="CJ292" s="1247"/>
      <c r="CK292" s="1247"/>
      <c r="CL292" s="1247"/>
      <c r="CM292" s="1247"/>
      <c r="CN292" s="1247"/>
      <c r="CO292" s="1247"/>
      <c r="CP292" s="1247"/>
      <c r="CQ292" s="1247"/>
      <c r="CR292" s="1247"/>
      <c r="CS292" s="1247"/>
      <c r="CT292" s="1247"/>
      <c r="CU292" s="1247"/>
      <c r="CV292" s="1247"/>
      <c r="CW292" s="1247"/>
      <c r="CX292" s="1247"/>
      <c r="CY292" s="1247"/>
      <c r="CZ292" s="1247"/>
      <c r="DA292" s="1247"/>
      <c r="DB292" s="1247"/>
      <c r="DC292" s="1247"/>
      <c r="DD292" s="1247"/>
      <c r="DE292" s="1247"/>
      <c r="DF292" s="1247"/>
      <c r="DG292" s="1247"/>
      <c r="DH292" s="1247"/>
      <c r="DI292" s="1247"/>
      <c r="DJ292" s="1247"/>
      <c r="DK292" s="1247"/>
      <c r="DL292" s="1247"/>
      <c r="DM292" s="1247"/>
      <c r="DN292" s="1247"/>
      <c r="DO292" s="1247"/>
      <c r="DP292" s="1247"/>
      <c r="DQ292" s="1247"/>
      <c r="DR292" s="1247"/>
      <c r="DS292" s="1247"/>
      <c r="DT292" s="1247"/>
      <c r="DU292" s="1247"/>
      <c r="DV292" s="1247"/>
      <c r="DW292" s="1247"/>
      <c r="DX292" s="1247"/>
      <c r="DY292" s="1247"/>
      <c r="DZ292" s="1247"/>
      <c r="EA292" s="1247"/>
      <c r="EB292" s="1247"/>
      <c r="EC292" s="1247"/>
      <c r="ED292" s="1247"/>
      <c r="EE292" s="1247"/>
      <c r="EF292" s="1247"/>
      <c r="EG292" s="1247"/>
      <c r="EH292" s="1247"/>
      <c r="EI292" s="1247"/>
      <c r="EJ292" s="1247"/>
      <c r="EK292" s="1247"/>
      <c r="EL292" s="1247"/>
      <c r="EM292" s="1247"/>
      <c r="EN292" s="1247"/>
      <c r="EO292" s="1247"/>
      <c r="EP292" s="1247"/>
      <c r="EQ292" s="1247"/>
      <c r="ER292" s="1247"/>
      <c r="ES292" s="1247"/>
      <c r="ET292" s="1247"/>
      <c r="EU292" s="1247"/>
      <c r="EV292" s="1247"/>
      <c r="EW292" s="1247"/>
      <c r="EX292" s="1247"/>
      <c r="EY292" s="1247"/>
      <c r="EZ292" s="1247"/>
      <c r="FA292" s="1247"/>
      <c r="FB292" s="1247"/>
      <c r="FC292" s="1247"/>
      <c r="FD292" s="1247"/>
      <c r="FE292" s="1247"/>
      <c r="FF292" s="1247"/>
      <c r="FG292" s="1247"/>
      <c r="FJ292" s="1452">
        <f t="shared" si="73"/>
        <v>0</v>
      </c>
      <c r="FK292" s="1452">
        <f t="shared" si="74"/>
        <v>0</v>
      </c>
    </row>
    <row r="293" spans="1:167" x14ac:dyDescent="0.2">
      <c r="A293" s="436"/>
      <c r="B293" s="437"/>
      <c r="C293" s="439"/>
      <c r="D293" s="439"/>
      <c r="E293" s="437"/>
      <c r="F293" s="440"/>
      <c r="G293" s="440"/>
      <c r="H293" s="440"/>
      <c r="I293" s="440"/>
      <c r="J293" s="440"/>
      <c r="K293" s="440"/>
      <c r="L293" s="440"/>
      <c r="M293" s="440"/>
      <c r="N293" s="441"/>
      <c r="O293" s="441"/>
      <c r="P293" s="440"/>
      <c r="Q293" s="442"/>
      <c r="R293" s="443"/>
      <c r="S293" s="444"/>
      <c r="T293" s="886"/>
      <c r="U293" s="445"/>
      <c r="V293" s="445"/>
      <c r="W293" s="445"/>
      <c r="X293" s="165"/>
      <c r="Y293" s="445"/>
      <c r="Z293" s="1136"/>
      <c r="AA293" s="445"/>
      <c r="AB293" s="1131"/>
      <c r="AC293" s="165"/>
      <c r="AD293" s="1130"/>
      <c r="AE293" s="165"/>
      <c r="AF293" s="1131"/>
      <c r="AG293" s="445"/>
      <c r="AH293" s="1136"/>
      <c r="AI293" s="445"/>
      <c r="AJ293" s="1136"/>
      <c r="AK293" s="445"/>
      <c r="AL293" s="165"/>
      <c r="AM293" s="165"/>
      <c r="AN293" s="165"/>
      <c r="AO293" s="165"/>
      <c r="AP293" s="445"/>
      <c r="AQ293" s="165"/>
      <c r="AR293" s="165"/>
      <c r="AS293" s="445"/>
      <c r="AT293" s="165"/>
      <c r="AU293" s="1088"/>
      <c r="AV293" s="127"/>
      <c r="AW293" s="1134"/>
      <c r="AX293" s="1091"/>
      <c r="AY293" s="1131"/>
      <c r="AZ293" s="445"/>
      <c r="BA293" s="1131"/>
      <c r="BB293" s="445"/>
      <c r="BC293" s="445"/>
      <c r="BD293" s="445"/>
      <c r="BE293" s="445"/>
      <c r="BF293" s="445"/>
      <c r="BG293" s="445"/>
      <c r="BH293" s="437"/>
      <c r="BI293" s="445"/>
      <c r="BJ293" s="1084"/>
      <c r="BK293" s="483">
        <f t="shared" si="61"/>
        <v>0</v>
      </c>
      <c r="BL293" s="484">
        <f t="shared" si="62"/>
        <v>0</v>
      </c>
      <c r="BM293" s="485">
        <f t="shared" si="63"/>
        <v>0</v>
      </c>
      <c r="BN293" s="464"/>
      <c r="BO293" s="464"/>
      <c r="BP293" s="127"/>
      <c r="BQ293" s="1496">
        <f t="shared" si="64"/>
        <v>0</v>
      </c>
      <c r="BR293" s="1496">
        <f t="shared" si="65"/>
        <v>0</v>
      </c>
      <c r="BS293" s="280"/>
      <c r="BT293" s="281"/>
      <c r="BU293" s="281"/>
      <c r="BV293" s="446"/>
      <c r="BW293" s="1497">
        <f t="shared" si="66"/>
        <v>0</v>
      </c>
      <c r="BX293" s="1497">
        <f t="shared" si="67"/>
        <v>0</v>
      </c>
      <c r="BY293" s="1497">
        <f t="shared" si="68"/>
        <v>0</v>
      </c>
      <c r="BZ293" s="1497">
        <f t="shared" si="69"/>
        <v>0</v>
      </c>
      <c r="CA293" s="1497">
        <f t="shared" si="70"/>
        <v>0</v>
      </c>
      <c r="CB293" s="1497">
        <f t="shared" si="71"/>
        <v>0</v>
      </c>
      <c r="CD293" s="1450" t="str">
        <f t="shared" si="72"/>
        <v/>
      </c>
      <c r="CF293" s="1247"/>
      <c r="CG293" s="1247"/>
      <c r="CH293" s="1247"/>
      <c r="CI293" s="1247"/>
      <c r="CJ293" s="1247"/>
      <c r="CK293" s="1247"/>
      <c r="CL293" s="1247"/>
      <c r="CM293" s="1247"/>
      <c r="CN293" s="1247"/>
      <c r="CO293" s="1247"/>
      <c r="CP293" s="1247"/>
      <c r="CQ293" s="1247"/>
      <c r="CR293" s="1247"/>
      <c r="CS293" s="1247"/>
      <c r="CT293" s="1247"/>
      <c r="CU293" s="1247"/>
      <c r="CV293" s="1247"/>
      <c r="CW293" s="1247"/>
      <c r="CX293" s="1247"/>
      <c r="CY293" s="1247"/>
      <c r="CZ293" s="1247"/>
      <c r="DA293" s="1247"/>
      <c r="DB293" s="1247"/>
      <c r="DC293" s="1247"/>
      <c r="DD293" s="1247"/>
      <c r="DE293" s="1247"/>
      <c r="DF293" s="1247"/>
      <c r="DG293" s="1247"/>
      <c r="DH293" s="1247"/>
      <c r="DI293" s="1247"/>
      <c r="DJ293" s="1247"/>
      <c r="DK293" s="1247"/>
      <c r="DL293" s="1247"/>
      <c r="DM293" s="1247"/>
      <c r="DN293" s="1247"/>
      <c r="DO293" s="1247"/>
      <c r="DP293" s="1247"/>
      <c r="DQ293" s="1247"/>
      <c r="DR293" s="1247"/>
      <c r="DS293" s="1247"/>
      <c r="DT293" s="1247"/>
      <c r="DU293" s="1247"/>
      <c r="DV293" s="1247"/>
      <c r="DW293" s="1247"/>
      <c r="DX293" s="1247"/>
      <c r="DY293" s="1247"/>
      <c r="DZ293" s="1247"/>
      <c r="EA293" s="1247"/>
      <c r="EB293" s="1247"/>
      <c r="EC293" s="1247"/>
      <c r="ED293" s="1247"/>
      <c r="EE293" s="1247"/>
      <c r="EF293" s="1247"/>
      <c r="EG293" s="1247"/>
      <c r="EH293" s="1247"/>
      <c r="EI293" s="1247"/>
      <c r="EJ293" s="1247"/>
      <c r="EK293" s="1247"/>
      <c r="EL293" s="1247"/>
      <c r="EM293" s="1247"/>
      <c r="EN293" s="1247"/>
      <c r="EO293" s="1247"/>
      <c r="EP293" s="1247"/>
      <c r="EQ293" s="1247"/>
      <c r="ER293" s="1247"/>
      <c r="ES293" s="1247"/>
      <c r="ET293" s="1247"/>
      <c r="EU293" s="1247"/>
      <c r="EV293" s="1247"/>
      <c r="EW293" s="1247"/>
      <c r="EX293" s="1247"/>
      <c r="EY293" s="1247"/>
      <c r="EZ293" s="1247"/>
      <c r="FA293" s="1247"/>
      <c r="FB293" s="1247"/>
      <c r="FC293" s="1247"/>
      <c r="FD293" s="1247"/>
      <c r="FE293" s="1247"/>
      <c r="FF293" s="1247"/>
      <c r="FG293" s="1247"/>
      <c r="FJ293" s="1452">
        <f t="shared" si="73"/>
        <v>0</v>
      </c>
      <c r="FK293" s="1452">
        <f t="shared" si="74"/>
        <v>0</v>
      </c>
    </row>
    <row r="294" spans="1:167" ht="15.75" thickBot="1" x14ac:dyDescent="0.25">
      <c r="A294" s="436"/>
      <c r="B294" s="437"/>
      <c r="C294" s="438"/>
      <c r="D294" s="439"/>
      <c r="E294" s="437"/>
      <c r="F294" s="440"/>
      <c r="G294" s="440"/>
      <c r="H294" s="440"/>
      <c r="I294" s="440"/>
      <c r="J294" s="440"/>
      <c r="K294" s="440"/>
      <c r="L294" s="440"/>
      <c r="M294" s="461"/>
      <c r="N294" s="441"/>
      <c r="O294" s="441"/>
      <c r="P294" s="440"/>
      <c r="Q294" s="442"/>
      <c r="R294" s="443"/>
      <c r="S294" s="444"/>
      <c r="T294" s="166"/>
      <c r="U294" s="167"/>
      <c r="V294" s="167"/>
      <c r="W294" s="167"/>
      <c r="X294" s="167"/>
      <c r="Y294" s="167"/>
      <c r="Z294" s="1137"/>
      <c r="AA294" s="167"/>
      <c r="AB294" s="1132"/>
      <c r="AC294" s="167"/>
      <c r="AD294" s="1132"/>
      <c r="AE294" s="167"/>
      <c r="AF294" s="1133"/>
      <c r="AG294" s="167"/>
      <c r="AH294" s="1137"/>
      <c r="AI294" s="167"/>
      <c r="AJ294" s="1137"/>
      <c r="AK294" s="167"/>
      <c r="AL294" s="167"/>
      <c r="AM294" s="167"/>
      <c r="AN294" s="167"/>
      <c r="AO294" s="167"/>
      <c r="AP294" s="445"/>
      <c r="AQ294" s="167"/>
      <c r="AR294" s="167"/>
      <c r="AS294" s="167"/>
      <c r="AT294" s="167"/>
      <c r="AU294" s="1090"/>
      <c r="AV294" s="1092"/>
      <c r="AW294" s="1134"/>
      <c r="AX294" s="1091"/>
      <c r="AY294" s="1131"/>
      <c r="AZ294" s="445"/>
      <c r="BA294" s="1131"/>
      <c r="BB294" s="445"/>
      <c r="BC294" s="445"/>
      <c r="BD294" s="445"/>
      <c r="BE294" s="445"/>
      <c r="BF294" s="445"/>
      <c r="BG294" s="445"/>
      <c r="BH294" s="1085"/>
      <c r="BI294" s="445"/>
      <c r="BJ294" s="1083"/>
      <c r="BK294" s="483">
        <f>(T294+U294+V294+W294+Y294+AA294+AC294+AE294+AN294+AO294+X294+AP294+AG294+AI294+AK294+AL294+AM294+AQ294+AR294+AV294+AS294+AT294)*0.08333</f>
        <v>0</v>
      </c>
      <c r="BL294" s="484">
        <f>(T294+U294+V294+W294+Y294+AA294+AC294+AE294+AN294+AO294+X294+AP294+AG294+AI294+AK294+AL294+AM294+AQ294+AR294+AV294+AS294+AT294)*0.014</f>
        <v>0</v>
      </c>
      <c r="BM294" s="485">
        <f>((T294+U294+V294+W294+Y294+AA294+AC294+AE294+AN294+AO294+X294+AP294+AG294+AI294+AK294+AL294+AM294+AQ294+AR294+AV294+AS294+AT294)*0.4062)</f>
        <v>0</v>
      </c>
      <c r="BN294" s="464"/>
      <c r="BO294" s="465"/>
      <c r="BP294" s="128"/>
      <c r="BQ294" s="1496">
        <f>(T294+U294+V294+W294+Y294+AA294+AC294+AE294+AN294+AO294+X294+AP294+AG294+AI294+AK294+AL294+AM294+AQ294+AR294+AV294+AS294+AT294+AX294+AZ294+BB294+BC294+BD294+BE294+BF294+BG294+BI294+BJ294+BK294+BL294+BM294+BN294+BO294+BP294)*R294*S294</f>
        <v>0</v>
      </c>
      <c r="BR294" s="1498">
        <f>BQ294*$D$9</f>
        <v>0</v>
      </c>
      <c r="BS294" s="282"/>
      <c r="BT294" s="283"/>
      <c r="BU294" s="283"/>
      <c r="BV294" s="284"/>
      <c r="BW294" s="1497">
        <f>(+T294+U294+V294+W294+Y294+AA294+AC294+AE294+AN294+AO294+X294+AP294+AG294+AI294+AK294+AL294+AM294+AQ294+AR294+AV294+AS294+AT294)*R294*S294</f>
        <v>0</v>
      </c>
      <c r="BX294" s="1497">
        <f>(AX294+AZ294+BB294+BC294+BD294+BE294+BF294+BG294+BI294+BJ294)*R294*S294</f>
        <v>0</v>
      </c>
      <c r="BY294" s="1497">
        <f>SUM(BK294:BM294)*R294*S294</f>
        <v>0</v>
      </c>
      <c r="BZ294" s="1497">
        <f>SUM(BN294:BP294)*R294*S294</f>
        <v>0</v>
      </c>
      <c r="CA294" s="1497">
        <f>SUM(BW294:BZ294)</f>
        <v>0</v>
      </c>
      <c r="CB294" s="1497">
        <f>+CA294*$D$9</f>
        <v>0</v>
      </c>
      <c r="CD294" s="1450" t="str">
        <f t="shared" si="72"/>
        <v/>
      </c>
      <c r="CF294" s="1247"/>
      <c r="CG294" s="1247"/>
      <c r="CH294" s="1247"/>
      <c r="CI294" s="1247"/>
      <c r="CJ294" s="1247"/>
      <c r="CK294" s="1247"/>
      <c r="CL294" s="1247"/>
      <c r="CM294" s="1247"/>
      <c r="CN294" s="1247"/>
      <c r="CO294" s="1247"/>
      <c r="CP294" s="1247"/>
      <c r="CQ294" s="1247"/>
      <c r="CR294" s="1247"/>
      <c r="CS294" s="1247"/>
      <c r="CT294" s="1247"/>
      <c r="CU294" s="1247"/>
      <c r="CV294" s="1247"/>
      <c r="CW294" s="1247"/>
      <c r="CX294" s="1247"/>
      <c r="CY294" s="1247"/>
      <c r="CZ294" s="1247"/>
      <c r="DA294" s="1247"/>
      <c r="DB294" s="1247"/>
      <c r="DC294" s="1247"/>
      <c r="DD294" s="1247"/>
      <c r="DE294" s="1247"/>
      <c r="DF294" s="1247"/>
      <c r="DG294" s="1247"/>
      <c r="DH294" s="1247"/>
      <c r="DI294" s="1247"/>
      <c r="DJ294" s="1247"/>
      <c r="DK294" s="1247"/>
      <c r="DL294" s="1247"/>
      <c r="DM294" s="1247"/>
      <c r="DN294" s="1247"/>
      <c r="DO294" s="1247"/>
      <c r="DP294" s="1247"/>
      <c r="DQ294" s="1247"/>
      <c r="DR294" s="1247"/>
      <c r="DS294" s="1247"/>
      <c r="DT294" s="1247"/>
      <c r="DU294" s="1247"/>
      <c r="DV294" s="1247"/>
      <c r="DW294" s="1247"/>
      <c r="DX294" s="1247"/>
      <c r="DY294" s="1247"/>
      <c r="DZ294" s="1247"/>
      <c r="EA294" s="1247"/>
      <c r="EB294" s="1247"/>
      <c r="EC294" s="1247"/>
      <c r="ED294" s="1247"/>
      <c r="EE294" s="1247"/>
      <c r="EF294" s="1247"/>
      <c r="EG294" s="1247"/>
      <c r="EH294" s="1247"/>
      <c r="EI294" s="1247"/>
      <c r="EJ294" s="1247"/>
      <c r="EK294" s="1247"/>
      <c r="EL294" s="1247"/>
      <c r="EM294" s="1247"/>
      <c r="EN294" s="1247"/>
      <c r="EO294" s="1247"/>
      <c r="EP294" s="1247"/>
      <c r="EQ294" s="1247"/>
      <c r="ER294" s="1247"/>
      <c r="ES294" s="1247"/>
      <c r="ET294" s="1247"/>
      <c r="EU294" s="1247"/>
      <c r="EV294" s="1247"/>
      <c r="EW294" s="1247"/>
      <c r="EX294" s="1247"/>
      <c r="EY294" s="1247"/>
      <c r="EZ294" s="1247"/>
      <c r="FA294" s="1247"/>
      <c r="FB294" s="1247"/>
      <c r="FC294" s="1247"/>
      <c r="FD294" s="1247"/>
      <c r="FE294" s="1247"/>
      <c r="FF294" s="1247"/>
      <c r="FG294" s="1247"/>
      <c r="FJ294" s="1452">
        <f t="shared" si="73"/>
        <v>0</v>
      </c>
      <c r="FK294" s="1452">
        <f t="shared" si="74"/>
        <v>0</v>
      </c>
    </row>
    <row r="295" spans="1:167" ht="20.25" customHeight="1" thickTop="1" thickBot="1" x14ac:dyDescent="0.25">
      <c r="A295" s="1499"/>
      <c r="B295" s="1500"/>
      <c r="C295" s="1500"/>
      <c r="D295" s="1501"/>
      <c r="E295" s="1501"/>
      <c r="F295" s="1501"/>
      <c r="G295" s="1501"/>
      <c r="H295" s="1501"/>
      <c r="I295" s="1501"/>
      <c r="J295" s="1501"/>
      <c r="K295" s="1501"/>
      <c r="L295" s="1501"/>
      <c r="M295" s="1501"/>
      <c r="N295" s="1501"/>
      <c r="O295" s="1501"/>
      <c r="P295" s="1501"/>
      <c r="Q295" s="1501"/>
      <c r="R295" s="1500" t="s">
        <v>76</v>
      </c>
      <c r="S295" s="1500"/>
      <c r="T295" s="277">
        <f t="shared" ref="T295:AR295" si="75">SUM(T15:T294)</f>
        <v>0</v>
      </c>
      <c r="U295" s="277">
        <f t="shared" si="75"/>
        <v>0</v>
      </c>
      <c r="V295" s="277">
        <f t="shared" si="75"/>
        <v>0</v>
      </c>
      <c r="W295" s="277">
        <f t="shared" si="75"/>
        <v>0</v>
      </c>
      <c r="X295" s="277">
        <f>SUM(X15:X294)</f>
        <v>0</v>
      </c>
      <c r="Y295" s="277">
        <f t="shared" si="75"/>
        <v>0</v>
      </c>
      <c r="Z295" s="277"/>
      <c r="AA295" s="277">
        <f t="shared" si="75"/>
        <v>0</v>
      </c>
      <c r="AB295" s="277"/>
      <c r="AC295" s="277">
        <f t="shared" si="75"/>
        <v>0</v>
      </c>
      <c r="AD295" s="277"/>
      <c r="AE295" s="277">
        <f t="shared" si="75"/>
        <v>0</v>
      </c>
      <c r="AF295" s="277"/>
      <c r="AG295" s="277">
        <f t="shared" si="75"/>
        <v>0</v>
      </c>
      <c r="AH295" s="277"/>
      <c r="AI295" s="277">
        <f t="shared" si="75"/>
        <v>0</v>
      </c>
      <c r="AJ295" s="277"/>
      <c r="AK295" s="277">
        <f>SUM(AK15:AK294)</f>
        <v>0</v>
      </c>
      <c r="AL295" s="277">
        <f t="shared" si="75"/>
        <v>0</v>
      </c>
      <c r="AM295" s="277">
        <f t="shared" si="75"/>
        <v>0</v>
      </c>
      <c r="AN295" s="277">
        <f>SUM(AN15:AN294)</f>
        <v>0</v>
      </c>
      <c r="AO295" s="277">
        <f>SUM(AO15:AO294)</f>
        <v>0</v>
      </c>
      <c r="AP295" s="277">
        <f>SUM(AP15:AP294)</f>
        <v>0</v>
      </c>
      <c r="AQ295" s="277">
        <f t="shared" si="75"/>
        <v>0</v>
      </c>
      <c r="AR295" s="277">
        <f t="shared" si="75"/>
        <v>0</v>
      </c>
      <c r="AS295" s="277">
        <f>SUM(AS15:AS294)</f>
        <v>0</v>
      </c>
      <c r="AT295" s="277">
        <f>SUM(AT15:AT294)</f>
        <v>0</v>
      </c>
      <c r="AU295" s="1086"/>
      <c r="AV295" s="277">
        <f t="shared" ref="AV295:BG295" si="76">SUM(AV15:AV294)</f>
        <v>0</v>
      </c>
      <c r="AW295" s="277"/>
      <c r="AX295" s="277">
        <f t="shared" si="76"/>
        <v>0</v>
      </c>
      <c r="AY295" s="277"/>
      <c r="AZ295" s="277">
        <f t="shared" si="76"/>
        <v>0</v>
      </c>
      <c r="BA295" s="277"/>
      <c r="BB295" s="277">
        <f t="shared" si="76"/>
        <v>0</v>
      </c>
      <c r="BC295" s="277">
        <f t="shared" si="76"/>
        <v>0</v>
      </c>
      <c r="BD295" s="277">
        <f t="shared" si="76"/>
        <v>0</v>
      </c>
      <c r="BE295" s="277">
        <f t="shared" si="76"/>
        <v>0</v>
      </c>
      <c r="BF295" s="277">
        <f t="shared" si="76"/>
        <v>0</v>
      </c>
      <c r="BG295" s="277">
        <f t="shared" si="76"/>
        <v>0</v>
      </c>
      <c r="BH295" s="1086"/>
      <c r="BI295" s="278">
        <f t="shared" ref="BI295:BR295" si="77">SUM(BI15:BI294)</f>
        <v>0</v>
      </c>
      <c r="BJ295" s="278">
        <f t="shared" si="77"/>
        <v>0</v>
      </c>
      <c r="BK295" s="277"/>
      <c r="BL295" s="277"/>
      <c r="BM295" s="277"/>
      <c r="BN295" s="277">
        <f t="shared" si="77"/>
        <v>0</v>
      </c>
      <c r="BO295" s="277">
        <f t="shared" si="77"/>
        <v>0</v>
      </c>
      <c r="BP295" s="463">
        <f t="shared" si="77"/>
        <v>0</v>
      </c>
      <c r="BQ295" s="277">
        <f t="shared" si="77"/>
        <v>0</v>
      </c>
      <c r="BR295" s="279">
        <f t="shared" si="77"/>
        <v>0</v>
      </c>
      <c r="BS295" s="1502"/>
      <c r="BT295" s="1502"/>
      <c r="BU295" s="1502"/>
      <c r="BV295" s="1503"/>
      <c r="BW295" s="279">
        <f t="shared" ref="BW295:CB295" si="78">SUM(BW15:BW294)</f>
        <v>0</v>
      </c>
      <c r="BX295" s="279">
        <f t="shared" si="78"/>
        <v>0</v>
      </c>
      <c r="BY295" s="279">
        <f t="shared" si="78"/>
        <v>0</v>
      </c>
      <c r="BZ295" s="279">
        <f t="shared" si="78"/>
        <v>0</v>
      </c>
      <c r="CA295" s="279">
        <f t="shared" si="78"/>
        <v>0</v>
      </c>
      <c r="CB295" s="279">
        <f t="shared" si="78"/>
        <v>0</v>
      </c>
      <c r="CD295" s="1504"/>
      <c r="CF295" s="1466">
        <f>SUMPRODUCT($CB16:$CB294,CF16:CF294)</f>
        <v>0</v>
      </c>
      <c r="CG295" s="1466">
        <f t="shared" ref="CG295:ER295" si="79">SUMPRODUCT($CB16:$CB294,CG16:CG294)</f>
        <v>0</v>
      </c>
      <c r="CH295" s="1466">
        <f t="shared" si="79"/>
        <v>0</v>
      </c>
      <c r="CI295" s="1466">
        <f t="shared" si="79"/>
        <v>0</v>
      </c>
      <c r="CJ295" s="1466">
        <f t="shared" si="79"/>
        <v>0</v>
      </c>
      <c r="CK295" s="1466">
        <f t="shared" si="79"/>
        <v>0</v>
      </c>
      <c r="CL295" s="1466">
        <f t="shared" si="79"/>
        <v>0</v>
      </c>
      <c r="CM295" s="1466">
        <f t="shared" si="79"/>
        <v>0</v>
      </c>
      <c r="CN295" s="1466">
        <f t="shared" si="79"/>
        <v>0</v>
      </c>
      <c r="CO295" s="1466">
        <f t="shared" si="79"/>
        <v>0</v>
      </c>
      <c r="CP295" s="1466">
        <f t="shared" si="79"/>
        <v>0</v>
      </c>
      <c r="CQ295" s="1466">
        <f t="shared" si="79"/>
        <v>0</v>
      </c>
      <c r="CR295" s="1466">
        <f t="shared" si="79"/>
        <v>0</v>
      </c>
      <c r="CS295" s="1466">
        <f t="shared" si="79"/>
        <v>0</v>
      </c>
      <c r="CT295" s="1466">
        <f t="shared" si="79"/>
        <v>0</v>
      </c>
      <c r="CU295" s="1466">
        <f t="shared" si="79"/>
        <v>0</v>
      </c>
      <c r="CV295" s="1466">
        <f t="shared" si="79"/>
        <v>0</v>
      </c>
      <c r="CW295" s="1466">
        <f t="shared" si="79"/>
        <v>0</v>
      </c>
      <c r="CX295" s="1466">
        <f t="shared" si="79"/>
        <v>0</v>
      </c>
      <c r="CY295" s="1466">
        <f t="shared" si="79"/>
        <v>0</v>
      </c>
      <c r="CZ295" s="1466">
        <f t="shared" si="79"/>
        <v>0</v>
      </c>
      <c r="DA295" s="1466">
        <f t="shared" si="79"/>
        <v>0</v>
      </c>
      <c r="DB295" s="1466">
        <f t="shared" si="79"/>
        <v>0</v>
      </c>
      <c r="DC295" s="1466">
        <f t="shared" si="79"/>
        <v>0</v>
      </c>
      <c r="DD295" s="1466">
        <f t="shared" si="79"/>
        <v>0</v>
      </c>
      <c r="DE295" s="1466">
        <f t="shared" si="79"/>
        <v>0</v>
      </c>
      <c r="DF295" s="1466">
        <f t="shared" si="79"/>
        <v>0</v>
      </c>
      <c r="DG295" s="1466">
        <f t="shared" si="79"/>
        <v>0</v>
      </c>
      <c r="DH295" s="1466">
        <f t="shared" si="79"/>
        <v>0</v>
      </c>
      <c r="DI295" s="1466">
        <f t="shared" si="79"/>
        <v>0</v>
      </c>
      <c r="DJ295" s="1466">
        <f t="shared" si="79"/>
        <v>0</v>
      </c>
      <c r="DK295" s="1466">
        <f t="shared" si="79"/>
        <v>0</v>
      </c>
      <c r="DL295" s="1466">
        <f t="shared" si="79"/>
        <v>0</v>
      </c>
      <c r="DM295" s="1466">
        <f t="shared" si="79"/>
        <v>0</v>
      </c>
      <c r="DN295" s="1466">
        <f t="shared" si="79"/>
        <v>0</v>
      </c>
      <c r="DO295" s="1466">
        <f t="shared" si="79"/>
        <v>0</v>
      </c>
      <c r="DP295" s="1466">
        <f t="shared" si="79"/>
        <v>0</v>
      </c>
      <c r="DQ295" s="1466">
        <f t="shared" si="79"/>
        <v>0</v>
      </c>
      <c r="DR295" s="1466">
        <f t="shared" si="79"/>
        <v>0</v>
      </c>
      <c r="DS295" s="1466">
        <f t="shared" si="79"/>
        <v>0</v>
      </c>
      <c r="DT295" s="1466">
        <f t="shared" si="79"/>
        <v>0</v>
      </c>
      <c r="DU295" s="1466">
        <f t="shared" si="79"/>
        <v>0</v>
      </c>
      <c r="DV295" s="1466">
        <f t="shared" si="79"/>
        <v>0</v>
      </c>
      <c r="DW295" s="1466">
        <f t="shared" si="79"/>
        <v>0</v>
      </c>
      <c r="DX295" s="1466">
        <f t="shared" si="79"/>
        <v>0</v>
      </c>
      <c r="DY295" s="1466">
        <f t="shared" si="79"/>
        <v>0</v>
      </c>
      <c r="DZ295" s="1466">
        <f t="shared" si="79"/>
        <v>0</v>
      </c>
      <c r="EA295" s="1466">
        <f t="shared" si="79"/>
        <v>0</v>
      </c>
      <c r="EB295" s="1466">
        <f t="shared" si="79"/>
        <v>0</v>
      </c>
      <c r="EC295" s="1466">
        <f t="shared" si="79"/>
        <v>0</v>
      </c>
      <c r="ED295" s="1466">
        <f t="shared" si="79"/>
        <v>0</v>
      </c>
      <c r="EE295" s="1466">
        <f t="shared" si="79"/>
        <v>0</v>
      </c>
      <c r="EF295" s="1466">
        <f t="shared" si="79"/>
        <v>0</v>
      </c>
      <c r="EG295" s="1466">
        <f t="shared" si="79"/>
        <v>0</v>
      </c>
      <c r="EH295" s="1466">
        <f t="shared" si="79"/>
        <v>0</v>
      </c>
      <c r="EI295" s="1466">
        <f t="shared" si="79"/>
        <v>0</v>
      </c>
      <c r="EJ295" s="1466">
        <f t="shared" si="79"/>
        <v>0</v>
      </c>
      <c r="EK295" s="1466">
        <f t="shared" si="79"/>
        <v>0</v>
      </c>
      <c r="EL295" s="1466">
        <f t="shared" si="79"/>
        <v>0</v>
      </c>
      <c r="EM295" s="1466">
        <f t="shared" si="79"/>
        <v>0</v>
      </c>
      <c r="EN295" s="1466">
        <f t="shared" si="79"/>
        <v>0</v>
      </c>
      <c r="EO295" s="1466">
        <f t="shared" si="79"/>
        <v>0</v>
      </c>
      <c r="EP295" s="1466">
        <f t="shared" si="79"/>
        <v>0</v>
      </c>
      <c r="EQ295" s="1466">
        <f t="shared" si="79"/>
        <v>0</v>
      </c>
      <c r="ER295" s="1466">
        <f t="shared" si="79"/>
        <v>0</v>
      </c>
      <c r="ES295" s="1466">
        <f t="shared" ref="ES295:FG295" si="80">SUMPRODUCT($CB16:$CB294,ES16:ES294)</f>
        <v>0</v>
      </c>
      <c r="ET295" s="1466">
        <f t="shared" si="80"/>
        <v>0</v>
      </c>
      <c r="EU295" s="1466">
        <f t="shared" si="80"/>
        <v>0</v>
      </c>
      <c r="EV295" s="1466">
        <f t="shared" si="80"/>
        <v>0</v>
      </c>
      <c r="EW295" s="1466">
        <f t="shared" si="80"/>
        <v>0</v>
      </c>
      <c r="EX295" s="1466">
        <f t="shared" si="80"/>
        <v>0</v>
      </c>
      <c r="EY295" s="1466">
        <f t="shared" si="80"/>
        <v>0</v>
      </c>
      <c r="EZ295" s="1466">
        <f t="shared" si="80"/>
        <v>0</v>
      </c>
      <c r="FA295" s="1466">
        <f t="shared" si="80"/>
        <v>0</v>
      </c>
      <c r="FB295" s="1466">
        <f t="shared" si="80"/>
        <v>0</v>
      </c>
      <c r="FC295" s="1466">
        <f t="shared" si="80"/>
        <v>0</v>
      </c>
      <c r="FD295" s="1466">
        <f t="shared" si="80"/>
        <v>0</v>
      </c>
      <c r="FE295" s="1466">
        <f t="shared" si="80"/>
        <v>0</v>
      </c>
      <c r="FF295" s="1466">
        <f t="shared" si="80"/>
        <v>0</v>
      </c>
      <c r="FG295" s="1466">
        <f t="shared" si="80"/>
        <v>0</v>
      </c>
      <c r="FH295" s="253"/>
      <c r="FI295" s="253"/>
      <c r="FJ295" s="253"/>
    </row>
    <row r="296" spans="1:167" ht="17.25" customHeight="1" thickTop="1" x14ac:dyDescent="0.2">
      <c r="A296" s="1505"/>
      <c r="B296" s="1505"/>
      <c r="C296" s="1506"/>
      <c r="D296" s="1505"/>
      <c r="E296" s="1505"/>
      <c r="F296" s="1505"/>
      <c r="G296" s="1505"/>
      <c r="H296" s="1505"/>
      <c r="I296" s="1505"/>
      <c r="J296" s="1505"/>
      <c r="K296" s="1505"/>
      <c r="L296" s="1505"/>
      <c r="M296" s="1505"/>
      <c r="N296" s="1505"/>
      <c r="O296" s="1505"/>
      <c r="P296" s="1505"/>
      <c r="Q296" s="1505"/>
      <c r="R296" s="1506"/>
      <c r="S296" s="1506"/>
      <c r="T296" s="1506"/>
      <c r="CD296" s="1504"/>
      <c r="CF296" s="178"/>
      <c r="CG296" s="178"/>
      <c r="CH296" s="178"/>
      <c r="CI296" s="178"/>
      <c r="CJ296" s="178"/>
      <c r="CK296" s="178"/>
      <c r="CL296" s="178"/>
      <c r="CM296" s="178"/>
      <c r="CN296" s="178"/>
      <c r="CO296" s="178"/>
      <c r="CP296" s="178"/>
      <c r="CQ296" s="178"/>
      <c r="CR296" s="178"/>
      <c r="CS296" s="178"/>
      <c r="CT296" s="178"/>
      <c r="CU296" s="178"/>
      <c r="CV296" s="178"/>
      <c r="CW296" s="178"/>
      <c r="CX296" s="178"/>
      <c r="CY296" s="178"/>
      <c r="CZ296" s="178"/>
      <c r="DA296" s="178"/>
      <c r="DB296" s="178"/>
      <c r="DC296" s="178"/>
      <c r="DD296" s="178"/>
      <c r="DE296" s="178"/>
      <c r="DF296" s="178"/>
      <c r="DG296" s="178"/>
      <c r="DH296" s="178"/>
      <c r="DI296" s="178"/>
      <c r="DJ296" s="178"/>
      <c r="DK296" s="178"/>
      <c r="DL296" s="178"/>
      <c r="DM296" s="178"/>
      <c r="DN296" s="178"/>
      <c r="DO296" s="178"/>
      <c r="DP296" s="178"/>
      <c r="DQ296" s="178"/>
      <c r="DR296" s="178"/>
      <c r="DS296" s="178"/>
      <c r="DT296" s="178"/>
      <c r="DU296" s="178"/>
      <c r="DV296" s="178"/>
      <c r="DW296" s="178"/>
      <c r="DX296" s="178"/>
      <c r="DY296" s="178"/>
      <c r="DZ296" s="178"/>
      <c r="EA296" s="178"/>
      <c r="EB296" s="178"/>
      <c r="EC296" s="178"/>
      <c r="ED296" s="178"/>
      <c r="EE296" s="178"/>
      <c r="EF296" s="178"/>
      <c r="EG296" s="178"/>
      <c r="EH296" s="178"/>
      <c r="EI296" s="178"/>
      <c r="EJ296" s="178"/>
      <c r="EK296" s="178"/>
      <c r="EL296" s="178"/>
      <c r="EM296" s="178"/>
      <c r="EN296" s="178"/>
      <c r="EO296" s="178"/>
      <c r="EP296" s="178"/>
      <c r="EQ296" s="178"/>
      <c r="ER296" s="178"/>
      <c r="ES296" s="178"/>
      <c r="ET296" s="178"/>
      <c r="EU296" s="178"/>
      <c r="EV296" s="178"/>
      <c r="EW296" s="178"/>
      <c r="EX296" s="178"/>
      <c r="EY296" s="178"/>
      <c r="EZ296" s="178"/>
      <c r="FA296" s="178"/>
      <c r="FB296" s="178"/>
      <c r="FC296" s="178"/>
      <c r="FD296" s="178"/>
      <c r="FE296" s="178"/>
      <c r="FF296" s="178"/>
      <c r="FG296" s="178"/>
      <c r="FJ296" s="1452"/>
    </row>
    <row r="297" spans="1:167" ht="34.5" hidden="1" customHeight="1" thickBot="1" x14ac:dyDescent="0.25">
      <c r="U297" s="1505"/>
      <c r="V297" s="1505"/>
      <c r="W297" s="1505"/>
      <c r="X297" s="1505"/>
      <c r="Y297" s="1505"/>
      <c r="Z297" s="1505"/>
      <c r="AA297" s="1505"/>
      <c r="AB297" s="1505"/>
      <c r="AC297" s="1505"/>
      <c r="AD297" s="1505"/>
      <c r="AE297" s="1505"/>
      <c r="AF297" s="1505"/>
      <c r="AG297" s="1505"/>
      <c r="AH297" s="1505"/>
      <c r="AI297" s="1505"/>
      <c r="AJ297" s="1505"/>
      <c r="AK297" s="1505"/>
      <c r="AL297" s="1505"/>
      <c r="AM297" s="1505"/>
      <c r="AN297" s="1505"/>
      <c r="AO297" s="1505"/>
      <c r="AP297" s="1505"/>
      <c r="AQ297" s="1505"/>
      <c r="AR297" s="1505"/>
      <c r="AS297" s="1505"/>
      <c r="AT297" s="1505"/>
      <c r="AU297" s="1505"/>
      <c r="AV297" s="1505"/>
      <c r="AW297" s="1505"/>
      <c r="AX297" s="1505"/>
      <c r="AY297" s="1505"/>
      <c r="AZ297" s="1505"/>
      <c r="BA297" s="1505"/>
      <c r="BB297" s="1505"/>
      <c r="BC297" s="1505"/>
      <c r="BD297" s="1505"/>
      <c r="BE297" s="1505"/>
      <c r="BG297" s="1505"/>
      <c r="BO297" s="1505"/>
      <c r="BP297" s="1505"/>
      <c r="BV297" s="1507" t="s">
        <v>434</v>
      </c>
      <c r="BW297" s="1507" t="str">
        <f t="shared" ref="BW297:CB297" si="81">+BW$13</f>
        <v>Remunerativos</v>
      </c>
      <c r="BX297" s="1507" t="str">
        <f t="shared" si="81"/>
        <v>No Remunerativos</v>
      </c>
      <c r="BY297" s="1507" t="str">
        <f t="shared" si="81"/>
        <v>SAC Vacaciones Cargas Sociales</v>
      </c>
      <c r="BZ297" s="1507" t="str">
        <f t="shared" si="81"/>
        <v>Otros</v>
      </c>
      <c r="CA297" s="1507" t="str">
        <f t="shared" si="81"/>
        <v>Total Mensual</v>
      </c>
      <c r="CB297" s="1507" t="str">
        <f t="shared" si="81"/>
        <v>Total Contrato</v>
      </c>
      <c r="CD297" s="1504"/>
      <c r="CF297" s="253"/>
      <c r="CG297" s="253"/>
      <c r="CH297" s="253"/>
      <c r="CI297" s="253"/>
      <c r="CJ297" s="253"/>
      <c r="CK297" s="253"/>
      <c r="CL297" s="253"/>
      <c r="CM297" s="253"/>
      <c r="CN297" s="253"/>
      <c r="CO297" s="253"/>
      <c r="CP297" s="253"/>
      <c r="CQ297" s="253"/>
      <c r="CR297" s="253"/>
      <c r="CS297" s="253"/>
      <c r="CT297" s="253"/>
      <c r="CU297" s="253"/>
      <c r="CV297" s="253"/>
      <c r="CW297" s="253"/>
      <c r="CX297" s="253"/>
      <c r="CY297" s="253"/>
      <c r="CZ297" s="253"/>
      <c r="DA297" s="253"/>
      <c r="DB297" s="253"/>
      <c r="DC297" s="253"/>
      <c r="DD297" s="253"/>
      <c r="DE297" s="253"/>
      <c r="DF297" s="253"/>
      <c r="DG297" s="253"/>
      <c r="DH297" s="253"/>
      <c r="DI297" s="253"/>
      <c r="DJ297" s="253"/>
      <c r="DK297" s="253"/>
      <c r="DL297" s="253"/>
      <c r="DM297" s="253"/>
      <c r="DN297" s="253"/>
      <c r="DO297" s="253"/>
      <c r="DP297" s="253"/>
      <c r="DQ297" s="253"/>
      <c r="DR297" s="253"/>
      <c r="DS297" s="253"/>
      <c r="DT297" s="253"/>
      <c r="DU297" s="253"/>
      <c r="DV297" s="253"/>
      <c r="DW297" s="253"/>
      <c r="DX297" s="253"/>
      <c r="DY297" s="253"/>
      <c r="DZ297" s="253"/>
      <c r="EA297" s="253"/>
      <c r="EB297" s="253"/>
      <c r="EC297" s="253"/>
      <c r="ED297" s="253"/>
      <c r="EE297" s="253"/>
      <c r="EF297" s="253"/>
      <c r="EG297" s="253"/>
      <c r="EH297" s="253"/>
      <c r="EI297" s="253"/>
      <c r="EJ297" s="253"/>
      <c r="EK297" s="253"/>
      <c r="EL297" s="253"/>
      <c r="EM297" s="253"/>
      <c r="EN297" s="253"/>
      <c r="EO297" s="253"/>
      <c r="EP297" s="253"/>
      <c r="EQ297" s="253"/>
      <c r="ER297" s="253"/>
      <c r="ES297" s="253"/>
      <c r="ET297" s="253"/>
      <c r="EU297" s="253"/>
      <c r="EV297" s="253"/>
      <c r="EW297" s="253"/>
      <c r="EX297" s="253"/>
      <c r="EY297" s="253"/>
      <c r="EZ297" s="253"/>
      <c r="FA297" s="253"/>
      <c r="FB297" s="253"/>
      <c r="FC297" s="253"/>
      <c r="FD297" s="253"/>
      <c r="FE297" s="253"/>
      <c r="FF297" s="253"/>
      <c r="FG297" s="253"/>
      <c r="FH297" s="253"/>
      <c r="FI297" s="253"/>
      <c r="FJ297" s="253"/>
    </row>
    <row r="298" spans="1:167" ht="13.5" hidden="1" thickBot="1" x14ac:dyDescent="0.25">
      <c r="BV298" s="1508"/>
      <c r="BW298" s="1508" t="s">
        <v>457</v>
      </c>
      <c r="BX298" s="1509"/>
      <c r="BY298" s="1510"/>
      <c r="BZ298" s="1511"/>
      <c r="CA298" s="1509"/>
      <c r="CB298" s="1512"/>
      <c r="CD298" s="1504"/>
      <c r="CF298" s="253"/>
      <c r="CG298" s="253"/>
      <c r="CH298" s="253"/>
      <c r="CI298" s="253"/>
      <c r="CJ298" s="253"/>
      <c r="CK298" s="253"/>
      <c r="CL298" s="253"/>
      <c r="CM298" s="253"/>
      <c r="CN298" s="253"/>
      <c r="CO298" s="253"/>
      <c r="CP298" s="253"/>
      <c r="CQ298" s="253"/>
      <c r="CR298" s="253"/>
      <c r="CS298" s="253"/>
      <c r="CT298" s="253"/>
      <c r="CU298" s="253"/>
      <c r="CV298" s="253"/>
      <c r="CW298" s="253"/>
      <c r="CX298" s="253"/>
      <c r="CY298" s="253"/>
      <c r="CZ298" s="253"/>
      <c r="DA298" s="253"/>
      <c r="DB298" s="253"/>
      <c r="DC298" s="253"/>
      <c r="DD298" s="253"/>
      <c r="DE298" s="253"/>
      <c r="DF298" s="253"/>
      <c r="DG298" s="253"/>
      <c r="DH298" s="253"/>
      <c r="DI298" s="253"/>
      <c r="DJ298" s="253"/>
      <c r="DK298" s="253"/>
      <c r="DL298" s="253"/>
      <c r="DM298" s="253"/>
      <c r="DN298" s="253"/>
      <c r="DO298" s="253"/>
      <c r="DP298" s="253"/>
      <c r="DQ298" s="253"/>
      <c r="DR298" s="253"/>
      <c r="DS298" s="253"/>
      <c r="DT298" s="253"/>
      <c r="DU298" s="253"/>
      <c r="DV298" s="253"/>
      <c r="DW298" s="253"/>
      <c r="DX298" s="253"/>
      <c r="DY298" s="253"/>
      <c r="DZ298" s="253"/>
      <c r="EA298" s="253"/>
      <c r="EB298" s="253"/>
      <c r="EC298" s="253"/>
      <c r="ED298" s="253"/>
      <c r="EE298" s="253"/>
      <c r="EF298" s="253"/>
      <c r="EG298" s="253"/>
      <c r="EH298" s="253"/>
      <c r="EI298" s="253"/>
      <c r="EJ298" s="253"/>
      <c r="EK298" s="253"/>
      <c r="EL298" s="253"/>
      <c r="EM298" s="253"/>
      <c r="EN298" s="253"/>
      <c r="EO298" s="253"/>
      <c r="EP298" s="253"/>
      <c r="EQ298" s="253"/>
      <c r="ER298" s="253"/>
      <c r="ES298" s="253"/>
      <c r="ET298" s="253"/>
      <c r="EU298" s="253"/>
      <c r="EV298" s="253"/>
      <c r="EW298" s="253"/>
      <c r="EX298" s="253"/>
      <c r="EY298" s="253"/>
      <c r="EZ298" s="253"/>
      <c r="FA298" s="253"/>
      <c r="FB298" s="253"/>
      <c r="FC298" s="253"/>
      <c r="FD298" s="253"/>
      <c r="FE298" s="253"/>
      <c r="FF298" s="253"/>
      <c r="FG298" s="253"/>
      <c r="FH298" s="253"/>
      <c r="FI298" s="253"/>
      <c r="FJ298" s="253"/>
    </row>
    <row r="299" spans="1:167" ht="15.75" hidden="1" x14ac:dyDescent="0.25">
      <c r="BT299" s="878" t="s">
        <v>430</v>
      </c>
      <c r="BV299" s="1513"/>
      <c r="BW299" s="409"/>
      <c r="BX299" s="1514"/>
      <c r="BY299" s="234"/>
      <c r="CD299" s="1504"/>
      <c r="CE299" s="1451"/>
      <c r="CF299" s="253"/>
      <c r="CG299" s="253"/>
      <c r="CH299" s="253"/>
      <c r="CI299" s="253"/>
      <c r="CJ299" s="253"/>
      <c r="CK299" s="253"/>
      <c r="CL299" s="253"/>
      <c r="CM299" s="253"/>
      <c r="CN299" s="253"/>
      <c r="CO299" s="253"/>
      <c r="CP299" s="253"/>
      <c r="CQ299" s="253"/>
      <c r="CR299" s="253"/>
      <c r="CS299" s="253"/>
      <c r="CT299" s="253"/>
      <c r="CU299" s="253"/>
      <c r="CV299" s="253"/>
      <c r="CW299" s="253"/>
      <c r="CX299" s="253"/>
      <c r="CY299" s="253"/>
      <c r="CZ299" s="253"/>
      <c r="DA299" s="253"/>
      <c r="DB299" s="253"/>
      <c r="DC299" s="253"/>
      <c r="DD299" s="253"/>
      <c r="DE299" s="253"/>
      <c r="DF299" s="253"/>
      <c r="DG299" s="253"/>
      <c r="DH299" s="253"/>
      <c r="DI299" s="253"/>
      <c r="DJ299" s="253"/>
      <c r="DK299" s="253"/>
      <c r="DL299" s="253"/>
      <c r="DM299" s="253"/>
      <c r="DN299" s="253"/>
      <c r="DO299" s="253"/>
      <c r="DP299" s="253"/>
      <c r="DQ299" s="253"/>
      <c r="DR299" s="253"/>
      <c r="DS299" s="253"/>
      <c r="DT299" s="253"/>
      <c r="DU299" s="253"/>
      <c r="DV299" s="253"/>
      <c r="DW299" s="253"/>
      <c r="DX299" s="253"/>
      <c r="DY299" s="253"/>
      <c r="DZ299" s="253"/>
      <c r="EA299" s="253"/>
      <c r="EB299" s="253"/>
      <c r="EC299" s="253"/>
      <c r="ED299" s="253"/>
      <c r="EE299" s="253"/>
      <c r="EF299" s="253"/>
      <c r="EG299" s="253"/>
      <c r="EH299" s="253"/>
      <c r="EI299" s="253"/>
      <c r="EJ299" s="253"/>
      <c r="EK299" s="253"/>
      <c r="EL299" s="253"/>
      <c r="EM299" s="253"/>
      <c r="EN299" s="253"/>
      <c r="EO299" s="253"/>
      <c r="EP299" s="253"/>
      <c r="EQ299" s="253"/>
      <c r="ER299" s="253"/>
      <c r="ES299" s="253"/>
      <c r="ET299" s="253"/>
      <c r="EU299" s="253"/>
      <c r="EV299" s="253"/>
      <c r="EW299" s="253"/>
      <c r="EX299" s="253"/>
      <c r="EY299" s="253"/>
      <c r="EZ299" s="253"/>
      <c r="FA299" s="253"/>
      <c r="FB299" s="253"/>
      <c r="FC299" s="253"/>
      <c r="FD299" s="253"/>
      <c r="FE299" s="253"/>
      <c r="FF299" s="253"/>
      <c r="FG299" s="253"/>
      <c r="FH299" s="253"/>
      <c r="FI299" s="253"/>
      <c r="FJ299" s="253"/>
    </row>
    <row r="300" spans="1:167" ht="12.75" hidden="1" x14ac:dyDescent="0.2">
      <c r="BV300" s="1515" t="s">
        <v>456</v>
      </c>
      <c r="BW300" s="1516">
        <f>SUMIF($F$15:$F$294,+$BV299,$BW$15:$BW$294)</f>
        <v>0</v>
      </c>
      <c r="BX300" s="1516">
        <f>SUMIF($F$15:$F$294,+$BV299,$BX$15:$BX$294)</f>
        <v>0</v>
      </c>
      <c r="BY300" s="1516">
        <f>SUMIF($F$15:$F$294,+$BV299,$BY$15:$BY$294)</f>
        <v>0</v>
      </c>
      <c r="BZ300" s="1516">
        <f>SUMIF($F$15:$F$294,+$BV299,$BZ$15:$BZ$294)</f>
        <v>0</v>
      </c>
      <c r="CA300" s="1516">
        <f>SUM(BW300:BZ300)</f>
        <v>0</v>
      </c>
      <c r="CB300" s="1516">
        <f>+CA300*$D$9</f>
        <v>0</v>
      </c>
      <c r="CD300" s="1504"/>
      <c r="CF300" s="253"/>
      <c r="CG300" s="253"/>
      <c r="CH300" s="253"/>
      <c r="CI300" s="253"/>
      <c r="CJ300" s="253"/>
      <c r="CK300" s="253"/>
      <c r="CL300" s="253"/>
      <c r="CM300" s="253"/>
      <c r="CN300" s="253"/>
      <c r="CO300" s="253"/>
      <c r="CP300" s="253"/>
      <c r="CQ300" s="253"/>
      <c r="CR300" s="253"/>
      <c r="CS300" s="253"/>
      <c r="CT300" s="253"/>
      <c r="CU300" s="253"/>
      <c r="CV300" s="253"/>
      <c r="CW300" s="253"/>
      <c r="CX300" s="253"/>
      <c r="CY300" s="253"/>
      <c r="CZ300" s="253"/>
      <c r="DA300" s="253"/>
      <c r="DB300" s="253"/>
      <c r="DC300" s="253"/>
      <c r="DD300" s="253"/>
      <c r="DE300" s="253"/>
      <c r="DF300" s="253"/>
      <c r="DG300" s="253"/>
      <c r="DH300" s="253"/>
      <c r="DI300" s="253"/>
      <c r="DJ300" s="253"/>
      <c r="DK300" s="253"/>
      <c r="DL300" s="253"/>
      <c r="DM300" s="253"/>
      <c r="DN300" s="253"/>
      <c r="DO300" s="253"/>
      <c r="DP300" s="253"/>
      <c r="DQ300" s="253"/>
      <c r="DR300" s="253"/>
      <c r="DS300" s="253"/>
      <c r="DT300" s="253"/>
      <c r="DU300" s="253"/>
      <c r="DV300" s="253"/>
      <c r="DW300" s="253"/>
      <c r="DX300" s="253"/>
      <c r="DY300" s="253"/>
      <c r="DZ300" s="253"/>
      <c r="EA300" s="253"/>
      <c r="EB300" s="253"/>
      <c r="EC300" s="253"/>
      <c r="ED300" s="253"/>
      <c r="EE300" s="253"/>
      <c r="EF300" s="253"/>
      <c r="EG300" s="253"/>
      <c r="EH300" s="253"/>
      <c r="EI300" s="253"/>
      <c r="EJ300" s="253"/>
      <c r="EK300" s="253"/>
      <c r="EL300" s="253"/>
      <c r="EM300" s="253"/>
      <c r="EN300" s="253"/>
      <c r="EO300" s="253"/>
      <c r="EP300" s="253"/>
      <c r="EQ300" s="253"/>
      <c r="ER300" s="253"/>
      <c r="ES300" s="253"/>
      <c r="ET300" s="253"/>
      <c r="EU300" s="253"/>
      <c r="EV300" s="253"/>
      <c r="EW300" s="253"/>
      <c r="EX300" s="253"/>
      <c r="EY300" s="253"/>
      <c r="EZ300" s="253"/>
      <c r="FA300" s="253"/>
      <c r="FB300" s="253"/>
      <c r="FC300" s="253"/>
      <c r="FD300" s="253"/>
      <c r="FE300" s="253"/>
      <c r="FF300" s="253"/>
      <c r="FG300" s="253"/>
      <c r="FH300" s="253"/>
      <c r="FI300" s="253"/>
      <c r="FJ300" s="253"/>
    </row>
    <row r="301" spans="1:167" ht="12.75" hidden="1" x14ac:dyDescent="0.2">
      <c r="BV301" s="1515"/>
      <c r="BW301" s="1517"/>
      <c r="BX301" s="1517"/>
      <c r="BY301" s="1517"/>
      <c r="BZ301" s="1517"/>
      <c r="CA301" s="1518"/>
      <c r="CB301" s="1518"/>
      <c r="CD301" s="1504"/>
      <c r="CF301" s="253"/>
      <c r="CG301" s="253"/>
      <c r="CH301" s="253"/>
      <c r="CI301" s="253"/>
      <c r="CJ301" s="253"/>
      <c r="CK301" s="253"/>
      <c r="CL301" s="253"/>
      <c r="CM301" s="253"/>
      <c r="CN301" s="253"/>
      <c r="CO301" s="253"/>
      <c r="CP301" s="253"/>
      <c r="CQ301" s="253"/>
      <c r="CR301" s="253"/>
      <c r="CS301" s="253"/>
      <c r="CT301" s="253"/>
      <c r="CU301" s="253"/>
      <c r="CV301" s="253"/>
      <c r="CW301" s="253"/>
      <c r="CX301" s="253"/>
      <c r="CY301" s="253"/>
      <c r="CZ301" s="253"/>
      <c r="DA301" s="253"/>
      <c r="DB301" s="253"/>
      <c r="DC301" s="253"/>
      <c r="DD301" s="253"/>
      <c r="DE301" s="253"/>
      <c r="DF301" s="253"/>
      <c r="DG301" s="253"/>
      <c r="DH301" s="253"/>
      <c r="DI301" s="253"/>
      <c r="DJ301" s="253"/>
      <c r="DK301" s="253"/>
      <c r="DL301" s="253"/>
      <c r="DM301" s="253"/>
      <c r="DN301" s="253"/>
      <c r="DO301" s="253"/>
      <c r="DP301" s="253"/>
      <c r="DQ301" s="253"/>
      <c r="DR301" s="253"/>
      <c r="DS301" s="253"/>
      <c r="DT301" s="253"/>
      <c r="DU301" s="253"/>
      <c r="DV301" s="253"/>
      <c r="DW301" s="253"/>
      <c r="DX301" s="253"/>
      <c r="DY301" s="253"/>
      <c r="DZ301" s="253"/>
      <c r="EA301" s="253"/>
      <c r="EB301" s="253"/>
      <c r="EC301" s="253"/>
      <c r="ED301" s="253"/>
      <c r="EE301" s="253"/>
      <c r="EF301" s="253"/>
      <c r="EG301" s="253"/>
      <c r="EH301" s="253"/>
      <c r="EI301" s="253"/>
      <c r="EJ301" s="253"/>
      <c r="EK301" s="253"/>
      <c r="EL301" s="253"/>
      <c r="EM301" s="253"/>
      <c r="EN301" s="253"/>
      <c r="EO301" s="253"/>
      <c r="EP301" s="253"/>
      <c r="EQ301" s="253"/>
      <c r="ER301" s="253"/>
      <c r="ES301" s="253"/>
      <c r="ET301" s="253"/>
      <c r="EU301" s="253"/>
      <c r="EV301" s="253"/>
      <c r="EW301" s="253"/>
      <c r="EX301" s="253"/>
      <c r="EY301" s="253"/>
      <c r="EZ301" s="253"/>
      <c r="FA301" s="253"/>
      <c r="FB301" s="253"/>
      <c r="FC301" s="253"/>
      <c r="FD301" s="253"/>
      <c r="FE301" s="253"/>
      <c r="FF301" s="253"/>
      <c r="FG301" s="253"/>
      <c r="FH301" s="253"/>
      <c r="FI301" s="253"/>
      <c r="FJ301" s="253"/>
    </row>
    <row r="302" spans="1:167" ht="12.75" hidden="1" x14ac:dyDescent="0.2">
      <c r="BV302" s="1519"/>
      <c r="BW302" s="1516"/>
      <c r="BX302" s="1516"/>
      <c r="BY302" s="1495"/>
      <c r="BZ302" s="1495"/>
      <c r="CA302" s="1516"/>
      <c r="CB302" s="1516"/>
      <c r="CD302" s="1504"/>
      <c r="CF302" s="253"/>
      <c r="CG302" s="253"/>
      <c r="CH302" s="253"/>
      <c r="CI302" s="253"/>
      <c r="CJ302" s="253"/>
      <c r="CK302" s="253"/>
      <c r="CL302" s="253"/>
      <c r="CM302" s="253"/>
      <c r="CN302" s="253"/>
      <c r="CO302" s="253"/>
      <c r="CP302" s="253"/>
      <c r="CQ302" s="253"/>
      <c r="CR302" s="253"/>
      <c r="CS302" s="253"/>
      <c r="CT302" s="253"/>
      <c r="CU302" s="253"/>
      <c r="CV302" s="253"/>
      <c r="CW302" s="253"/>
      <c r="CX302" s="253"/>
      <c r="CY302" s="253"/>
      <c r="CZ302" s="253"/>
      <c r="DA302" s="253"/>
      <c r="DB302" s="253"/>
      <c r="DC302" s="253"/>
      <c r="DD302" s="253"/>
      <c r="DE302" s="253"/>
      <c r="DF302" s="253"/>
      <c r="DG302" s="253"/>
      <c r="DH302" s="253"/>
      <c r="DI302" s="253"/>
      <c r="DJ302" s="253"/>
      <c r="DK302" s="253"/>
      <c r="DL302" s="253"/>
      <c r="DM302" s="253"/>
      <c r="DN302" s="253"/>
      <c r="DO302" s="253"/>
      <c r="DP302" s="253"/>
      <c r="DQ302" s="253"/>
      <c r="DR302" s="253"/>
      <c r="DS302" s="253"/>
      <c r="DT302" s="253"/>
      <c r="DU302" s="253"/>
      <c r="DV302" s="253"/>
      <c r="DW302" s="253"/>
      <c r="DX302" s="253"/>
      <c r="DY302" s="253"/>
      <c r="DZ302" s="253"/>
      <c r="EA302" s="253"/>
      <c r="EB302" s="253"/>
      <c r="EC302" s="253"/>
      <c r="ED302" s="253"/>
      <c r="EE302" s="253"/>
      <c r="EF302" s="253"/>
      <c r="EG302" s="253"/>
      <c r="EH302" s="253"/>
      <c r="EI302" s="253"/>
      <c r="EJ302" s="253"/>
      <c r="EK302" s="253"/>
      <c r="EL302" s="253"/>
      <c r="EM302" s="253"/>
      <c r="EN302" s="253"/>
      <c r="EO302" s="253"/>
      <c r="EP302" s="253"/>
      <c r="EQ302" s="253"/>
      <c r="ER302" s="253"/>
      <c r="ES302" s="253"/>
      <c r="ET302" s="253"/>
      <c r="EU302" s="253"/>
      <c r="EV302" s="253"/>
      <c r="EW302" s="253"/>
      <c r="EX302" s="253"/>
      <c r="EY302" s="253"/>
      <c r="EZ302" s="253"/>
      <c r="FA302" s="253"/>
      <c r="FB302" s="253"/>
      <c r="FC302" s="253"/>
      <c r="FD302" s="253"/>
      <c r="FE302" s="253"/>
      <c r="FF302" s="253"/>
      <c r="FG302" s="253"/>
      <c r="FH302" s="253"/>
      <c r="FI302" s="253"/>
      <c r="FJ302" s="253"/>
    </row>
    <row r="303" spans="1:167" hidden="1" x14ac:dyDescent="0.2">
      <c r="BV303" s="1519"/>
      <c r="BW303" s="1516"/>
      <c r="BX303" s="1516"/>
      <c r="BY303" s="1495"/>
      <c r="BZ303" s="1495"/>
      <c r="CA303" s="1516"/>
      <c r="CB303" s="1516"/>
    </row>
    <row r="304" spans="1:167" hidden="1" x14ac:dyDescent="0.2">
      <c r="BV304" s="1519"/>
      <c r="BW304" s="1516"/>
      <c r="BX304" s="1516"/>
      <c r="BY304" s="1495"/>
      <c r="BZ304" s="1495"/>
      <c r="CA304" s="1516"/>
      <c r="CB304" s="1516"/>
    </row>
    <row r="305" spans="74:80" hidden="1" x14ac:dyDescent="0.2">
      <c r="BX305" s="1520"/>
    </row>
    <row r="306" spans="74:80" ht="15.75" hidden="1" x14ac:dyDescent="0.25">
      <c r="BV306" s="1513"/>
      <c r="BW306" s="409"/>
      <c r="BX306" s="1514"/>
      <c r="BY306" s="409"/>
    </row>
    <row r="307" spans="74:80" hidden="1" x14ac:dyDescent="0.2">
      <c r="BV307" s="1515" t="s">
        <v>456</v>
      </c>
      <c r="BW307" s="1516">
        <f>SUMIF($F$15:$F$294,+$BV306,$BW$15:$BW$294)</f>
        <v>0</v>
      </c>
      <c r="BX307" s="1516">
        <f>SUMIF($F$15:$F$294,+$BV306,$BX$15:$BX$294)</f>
        <v>0</v>
      </c>
      <c r="BY307" s="1516">
        <f>SUMIF($F$15:$F$294,+$BV306,$BY$15:$BY$294)</f>
        <v>0</v>
      </c>
      <c r="BZ307" s="1516">
        <f>SUMIF($F$15:$F$294,+$BV306,$BZ$15:$BZ$294)</f>
        <v>0</v>
      </c>
      <c r="CA307" s="1516">
        <f>SUM(BW307:BZ307)</f>
        <v>0</v>
      </c>
      <c r="CB307" s="1516">
        <f>+CA307*$D$9</f>
        <v>0</v>
      </c>
    </row>
    <row r="308" spans="74:80" hidden="1" x14ac:dyDescent="0.2">
      <c r="BV308" s="1515"/>
      <c r="BW308" s="1517"/>
      <c r="BX308" s="1517"/>
      <c r="BY308" s="1517"/>
      <c r="BZ308" s="1517"/>
      <c r="CA308" s="1518"/>
      <c r="CB308" s="1518"/>
    </row>
    <row r="309" spans="74:80" hidden="1" x14ac:dyDescent="0.2">
      <c r="BV309" s="1519"/>
      <c r="BW309" s="1516"/>
      <c r="BX309" s="1516"/>
      <c r="BY309" s="1495"/>
      <c r="BZ309" s="1495"/>
      <c r="CA309" s="1516"/>
      <c r="CB309" s="1516"/>
    </row>
    <row r="310" spans="74:80" hidden="1" x14ac:dyDescent="0.2">
      <c r="BV310" s="1519"/>
      <c r="BW310" s="1516"/>
      <c r="BX310" s="1516"/>
      <c r="BY310" s="1495"/>
      <c r="BZ310" s="1495"/>
      <c r="CA310" s="1516"/>
      <c r="CB310" s="1516"/>
    </row>
    <row r="311" spans="74:80" hidden="1" x14ac:dyDescent="0.2">
      <c r="BV311" s="1519"/>
      <c r="BW311" s="1516"/>
      <c r="BX311" s="1516"/>
      <c r="BY311" s="1495"/>
      <c r="BZ311" s="1495"/>
      <c r="CA311" s="1516"/>
      <c r="CB311" s="1516"/>
    </row>
    <row r="312" spans="74:80" hidden="1" x14ac:dyDescent="0.2">
      <c r="BX312" s="1520"/>
    </row>
    <row r="313" spans="74:80" ht="15.75" hidden="1" x14ac:dyDescent="0.25">
      <c r="BV313" s="1513"/>
      <c r="BW313" s="409"/>
      <c r="BX313" s="1514"/>
      <c r="BY313" s="409"/>
    </row>
    <row r="314" spans="74:80" hidden="1" x14ac:dyDescent="0.2">
      <c r="BV314" s="1515" t="s">
        <v>456</v>
      </c>
      <c r="BW314" s="1516">
        <f ca="1">SUMIF($F$15:$BZ$294,+$BV313,$BW$15:$BW$294)</f>
        <v>0</v>
      </c>
      <c r="BX314" s="1516">
        <f ca="1">SUMIF($F$15:$BZ$294,+$BV313,$BX$15:$BX$294)</f>
        <v>0</v>
      </c>
      <c r="BY314" s="1516">
        <f ca="1">SUMIF($F$15:$BZ$294,+$BV313,$BY$15:$BY$294)</f>
        <v>0</v>
      </c>
      <c r="BZ314" s="1516">
        <f ca="1">SUMIF($F$15:$BZ$294,+$BV313,$BZ$15:$BZ$294)</f>
        <v>0</v>
      </c>
      <c r="CA314" s="1516">
        <f ca="1">SUM(BW314:BZ314)</f>
        <v>0</v>
      </c>
      <c r="CB314" s="1516">
        <f ca="1">+CA314*$D$9</f>
        <v>0</v>
      </c>
    </row>
    <row r="315" spans="74:80" hidden="1" x14ac:dyDescent="0.2">
      <c r="BV315" s="1515"/>
      <c r="BW315" s="1517"/>
      <c r="BX315" s="1517"/>
      <c r="BY315" s="1517"/>
      <c r="BZ315" s="1517"/>
      <c r="CA315" s="1518"/>
      <c r="CB315" s="1518"/>
    </row>
    <row r="316" spans="74:80" hidden="1" x14ac:dyDescent="0.2">
      <c r="BV316" s="1519"/>
      <c r="BW316" s="1516"/>
      <c r="BX316" s="1516"/>
      <c r="BY316" s="1495"/>
      <c r="BZ316" s="1495"/>
      <c r="CA316" s="1516">
        <f>SUM(BW316:BZ316)</f>
        <v>0</v>
      </c>
      <c r="CB316" s="1516">
        <f>+CA316*$D$9</f>
        <v>0</v>
      </c>
    </row>
    <row r="317" spans="74:80" hidden="1" x14ac:dyDescent="0.2">
      <c r="BV317" s="1519"/>
      <c r="BW317" s="1516"/>
      <c r="BX317" s="1516"/>
      <c r="BY317" s="1495"/>
      <c r="BZ317" s="1495"/>
      <c r="CA317" s="1516">
        <f>SUM(BW317:BZ317)</f>
        <v>0</v>
      </c>
      <c r="CB317" s="1516">
        <f>+CA317*$D$9</f>
        <v>0</v>
      </c>
    </row>
    <row r="318" spans="74:80" hidden="1" x14ac:dyDescent="0.2">
      <c r="BV318" s="1519"/>
      <c r="BW318" s="1516"/>
      <c r="BX318" s="1516"/>
      <c r="BY318" s="1495"/>
      <c r="BZ318" s="1495"/>
      <c r="CA318" s="1516">
        <f>SUM(BW318:BZ318)</f>
        <v>0</v>
      </c>
      <c r="CB318" s="1516">
        <f>+CA318*$D$9</f>
        <v>0</v>
      </c>
    </row>
    <row r="319" spans="74:80" hidden="1" x14ac:dyDescent="0.2"/>
    <row r="320" spans="74:80" ht="15.75" hidden="1" x14ac:dyDescent="0.25">
      <c r="BV320" s="1513"/>
      <c r="BW320" s="409"/>
      <c r="BX320" s="1514"/>
      <c r="BY320" s="409"/>
    </row>
    <row r="321" spans="74:81" hidden="1" x14ac:dyDescent="0.2">
      <c r="BV321" s="1515" t="s">
        <v>456</v>
      </c>
      <c r="BW321" s="1516">
        <f>SUMIF($F$15:$F$294,+$BV320,$BW$15:$BW$294)</f>
        <v>0</v>
      </c>
      <c r="BX321" s="1516">
        <f>SUMIF($F$15:$F$294,+$BV320,$BX$15:$BX$294)</f>
        <v>0</v>
      </c>
      <c r="BY321" s="1516">
        <f>SUMIF($F$15:$F$294,+$BV320,$BY$15:$BY$294)</f>
        <v>0</v>
      </c>
      <c r="BZ321" s="1516">
        <f>SUMIF($F$15:$F$294,+$BV320,$BZ$15:$BZ$294)</f>
        <v>0</v>
      </c>
      <c r="CA321" s="1516">
        <f>SUM(BW321:BZ321)</f>
        <v>0</v>
      </c>
      <c r="CB321" s="1516">
        <f>+CA321*$D$9</f>
        <v>0</v>
      </c>
      <c r="CC321" s="1520"/>
    </row>
    <row r="322" spans="74:81" hidden="1" x14ac:dyDescent="0.2">
      <c r="BV322" s="1515"/>
      <c r="BW322" s="1517"/>
      <c r="BX322" s="1517"/>
      <c r="BY322" s="1517"/>
      <c r="BZ322" s="1517"/>
      <c r="CA322" s="1518"/>
      <c r="CB322" s="1518"/>
    </row>
    <row r="323" spans="74:81" hidden="1" x14ac:dyDescent="0.2">
      <c r="BV323" s="1519"/>
      <c r="BW323" s="1516"/>
      <c r="BX323" s="1516"/>
      <c r="BY323" s="1495"/>
      <c r="BZ323" s="1495"/>
      <c r="CA323" s="1516">
        <f>SUM(BW323:BZ323)</f>
        <v>0</v>
      </c>
      <c r="CB323" s="1516">
        <f>+CA323*$D$9</f>
        <v>0</v>
      </c>
    </row>
    <row r="324" spans="74:81" hidden="1" x14ac:dyDescent="0.2">
      <c r="BV324" s="1519"/>
      <c r="BW324" s="1516"/>
      <c r="BX324" s="1516"/>
      <c r="BY324" s="1495"/>
      <c r="BZ324" s="1495"/>
      <c r="CA324" s="1516">
        <f>SUM(BW324:BZ324)</f>
        <v>0</v>
      </c>
      <c r="CB324" s="1516">
        <f>+CA324*$D$9</f>
        <v>0</v>
      </c>
    </row>
    <row r="325" spans="74:81" hidden="1" x14ac:dyDescent="0.2">
      <c r="BV325" s="1519"/>
      <c r="BW325" s="1516"/>
      <c r="BX325" s="1516"/>
      <c r="BY325" s="1495"/>
      <c r="BZ325" s="1495"/>
      <c r="CA325" s="1516">
        <f>SUM(BW325:BZ325)</f>
        <v>0</v>
      </c>
      <c r="CB325" s="1516">
        <f>+CA325*$D$9</f>
        <v>0</v>
      </c>
    </row>
    <row r="327" spans="74:81" ht="15.75" x14ac:dyDescent="0.25">
      <c r="BV327" s="1514" t="s">
        <v>342</v>
      </c>
    </row>
    <row r="328" spans="74:81" hidden="1" x14ac:dyDescent="0.2">
      <c r="BV328" s="1519"/>
      <c r="BW328" s="1521">
        <f t="shared" ref="BW328:CB328" ca="1" si="82">+BW300+BW307+BW314+BW321</f>
        <v>0</v>
      </c>
      <c r="BX328" s="1521">
        <f t="shared" ca="1" si="82"/>
        <v>0</v>
      </c>
      <c r="BY328" s="1521">
        <f t="shared" ca="1" si="82"/>
        <v>0</v>
      </c>
      <c r="BZ328" s="1521">
        <f t="shared" ca="1" si="82"/>
        <v>0</v>
      </c>
      <c r="CA328" s="1521">
        <f t="shared" ca="1" si="82"/>
        <v>0</v>
      </c>
      <c r="CB328" s="1521">
        <f t="shared" ca="1" si="82"/>
        <v>0</v>
      </c>
    </row>
    <row r="329" spans="74:81" hidden="1" x14ac:dyDescent="0.2">
      <c r="BV329" s="1519"/>
      <c r="BW329" s="1521">
        <f>+BW302+BW309+BW316+BW323</f>
        <v>0</v>
      </c>
      <c r="BX329" s="1521">
        <f t="shared" ref="BX329:CB331" si="83">+BX302+BX309+BX316+BX323</f>
        <v>0</v>
      </c>
      <c r="BY329" s="1521">
        <f t="shared" si="83"/>
        <v>0</v>
      </c>
      <c r="BZ329" s="1521">
        <f t="shared" si="83"/>
        <v>0</v>
      </c>
      <c r="CA329" s="1521">
        <f t="shared" si="83"/>
        <v>0</v>
      </c>
      <c r="CB329" s="1521">
        <f t="shared" si="83"/>
        <v>0</v>
      </c>
    </row>
    <row r="330" spans="74:81" hidden="1" x14ac:dyDescent="0.2">
      <c r="BV330" s="1519"/>
      <c r="BW330" s="1521">
        <f t="shared" ref="BW330:BZ331" si="84">+BW303+BW310+BW317+BW324</f>
        <v>0</v>
      </c>
      <c r="BX330" s="1521">
        <f t="shared" si="84"/>
        <v>0</v>
      </c>
      <c r="BY330" s="1521">
        <f t="shared" si="84"/>
        <v>0</v>
      </c>
      <c r="BZ330" s="1521">
        <f t="shared" si="84"/>
        <v>0</v>
      </c>
      <c r="CA330" s="1521">
        <f t="shared" si="83"/>
        <v>0</v>
      </c>
      <c r="CB330" s="1521">
        <f t="shared" si="83"/>
        <v>0</v>
      </c>
    </row>
    <row r="331" spans="74:81" hidden="1" x14ac:dyDescent="0.2">
      <c r="BV331" s="1519"/>
      <c r="BW331" s="1521">
        <f t="shared" si="84"/>
        <v>0</v>
      </c>
      <c r="BX331" s="1521">
        <f t="shared" si="84"/>
        <v>0</v>
      </c>
      <c r="BY331" s="1521">
        <f t="shared" si="84"/>
        <v>0</v>
      </c>
      <c r="BZ331" s="1521">
        <f t="shared" si="84"/>
        <v>0</v>
      </c>
      <c r="CA331" s="1521">
        <f t="shared" si="83"/>
        <v>0</v>
      </c>
      <c r="CB331" s="1521">
        <f t="shared" si="83"/>
        <v>0</v>
      </c>
    </row>
    <row r="332" spans="74:81" x14ac:dyDescent="0.2">
      <c r="BW332" s="1522"/>
      <c r="BX332" s="1522"/>
      <c r="BY332" s="1522"/>
      <c r="BZ332" s="1522"/>
      <c r="CA332" s="1522"/>
      <c r="CB332" s="1522"/>
    </row>
  </sheetData>
  <sheetProtection password="F0D5" sheet="1" insertRows="0" sort="0" autoFilter="0" pivotTables="0"/>
  <autoFilter ref="A14:BZ294"/>
  <mergeCells count="88">
    <mergeCell ref="BK12:BK13"/>
    <mergeCell ref="BL12:BL13"/>
    <mergeCell ref="BM12:BM13"/>
    <mergeCell ref="BN12:BN13"/>
    <mergeCell ref="BO12:BO13"/>
    <mergeCell ref="BP12:BP13"/>
    <mergeCell ref="CZ12:CZ14"/>
    <mergeCell ref="DA12:DA14"/>
    <mergeCell ref="CQ12:CQ14"/>
    <mergeCell ref="CR12:CR14"/>
    <mergeCell ref="CS12:CS14"/>
    <mergeCell ref="BR12:BR13"/>
    <mergeCell ref="CT12:CT14"/>
    <mergeCell ref="CU12:CU14"/>
    <mergeCell ref="CV12:CV14"/>
    <mergeCell ref="CW12:CW14"/>
    <mergeCell ref="CX12:CX14"/>
    <mergeCell ref="CY12:CY14"/>
    <mergeCell ref="DX12:DX14"/>
    <mergeCell ref="DY12:DY14"/>
    <mergeCell ref="DP12:DP14"/>
    <mergeCell ref="DQ12:DQ14"/>
    <mergeCell ref="DF12:DF14"/>
    <mergeCell ref="DG12:DG14"/>
    <mergeCell ref="DH12:DH14"/>
    <mergeCell ref="DI12:DI14"/>
    <mergeCell ref="DN12:DN14"/>
    <mergeCell ref="DO12:DO14"/>
    <mergeCell ref="DR12:DR14"/>
    <mergeCell ref="DS12:DS14"/>
    <mergeCell ref="DT12:DT14"/>
    <mergeCell ref="DU12:DU14"/>
    <mergeCell ref="DV12:DV14"/>
    <mergeCell ref="DW12:DW14"/>
    <mergeCell ref="EV12:EV14"/>
    <mergeCell ref="EW12:EW14"/>
    <mergeCell ref="EN12:EN14"/>
    <mergeCell ref="EO12:EO14"/>
    <mergeCell ref="ED12:ED14"/>
    <mergeCell ref="EE12:EE14"/>
    <mergeCell ref="EF12:EF14"/>
    <mergeCell ref="EG12:EG14"/>
    <mergeCell ref="EL12:EL14"/>
    <mergeCell ref="EM12:EM14"/>
    <mergeCell ref="EP12:EP14"/>
    <mergeCell ref="EQ12:EQ14"/>
    <mergeCell ref="ER12:ER14"/>
    <mergeCell ref="ES12:ES14"/>
    <mergeCell ref="EK12:EK14"/>
    <mergeCell ref="DB12:DB14"/>
    <mergeCell ref="DC12:DC14"/>
    <mergeCell ref="ET12:ET14"/>
    <mergeCell ref="EU12:EU14"/>
    <mergeCell ref="CF8:FG9"/>
    <mergeCell ref="CF12:CF14"/>
    <mergeCell ref="CG12:CG14"/>
    <mergeCell ref="CH12:CH14"/>
    <mergeCell ref="CI12:CI14"/>
    <mergeCell ref="CJ12:CJ14"/>
    <mergeCell ref="CK12:CK14"/>
    <mergeCell ref="CL12:CL14"/>
    <mergeCell ref="CM12:CM14"/>
    <mergeCell ref="CN12:CN14"/>
    <mergeCell ref="CO12:CO14"/>
    <mergeCell ref="CP12:CP14"/>
    <mergeCell ref="DJ12:DJ14"/>
    <mergeCell ref="DK12:DK14"/>
    <mergeCell ref="DL12:DL14"/>
    <mergeCell ref="DM12:DM14"/>
    <mergeCell ref="DD12:DD14"/>
    <mergeCell ref="DE12:DE14"/>
    <mergeCell ref="DZ12:DZ14"/>
    <mergeCell ref="EA12:EA14"/>
    <mergeCell ref="EH12:EH14"/>
    <mergeCell ref="EI12:EI14"/>
    <mergeCell ref="EJ12:EJ14"/>
    <mergeCell ref="EB12:EB14"/>
    <mergeCell ref="EC12:EC14"/>
    <mergeCell ref="EX12:EX14"/>
    <mergeCell ref="EY12:EY14"/>
    <mergeCell ref="FF12:FF14"/>
    <mergeCell ref="FG12:FG14"/>
    <mergeCell ref="EZ12:EZ14"/>
    <mergeCell ref="FA12:FA14"/>
    <mergeCell ref="FD12:FD14"/>
    <mergeCell ref="FE12:FE14"/>
    <mergeCell ref="FB12:FB14"/>
    <mergeCell ref="FC12:FC14"/>
  </mergeCells>
  <conditionalFormatting sqref="CD16:CD302">
    <cfRule type="cellIs" dxfId="9" priority="1" stopIfTrue="1" operator="equal">
      <formula>"Controlar Aprop."</formula>
    </cfRule>
  </conditionalFormatting>
  <dataValidations count="10">
    <dataValidation type="list" allowBlank="1" showInputMessage="1" showErrorMessage="1" sqref="BS15:BS115 BS123:BS294">
      <formula1>T_sino</formula1>
    </dataValidation>
    <dataValidation type="list" allowBlank="1" showInputMessage="1" showErrorMessage="1" sqref="BV320 F15:F294 BV313 BV299 BV306">
      <formula1>T_Gremio</formula1>
    </dataValidation>
    <dataValidation type="list" allowBlank="1" showInputMessage="1" showErrorMessage="1" sqref="M15:M294">
      <formula1>Zona</formula1>
    </dataValidation>
    <dataValidation type="whole" allowBlank="1" showInputMessage="1" showErrorMessage="1" sqref="D15:D294">
      <formula1>10000000000</formula1>
      <formula2>49999999999</formula2>
    </dataValidation>
    <dataValidation type="list" allowBlank="1" showInputMessage="1" showErrorMessage="1" sqref="Q15:Q294">
      <formula1>T_Relac_con_servic</formula1>
    </dataValidation>
    <dataValidation type="list" allowBlank="1" showInputMessage="1" showErrorMessage="1" sqref="P15:P294">
      <formula1>T_Situac_actual</formula1>
    </dataValidation>
    <dataValidation type="list" allowBlank="1" showInputMessage="1" showErrorMessage="1" sqref="L15:L294">
      <formula1>T_Provincia</formula1>
    </dataValidation>
    <dataValidation type="list" allowBlank="1" showInputMessage="1" showErrorMessage="1" sqref="K15:K294">
      <formula1>T_Actividad</formula1>
    </dataValidation>
    <dataValidation type="list" allowBlank="1" showInputMessage="1" showErrorMessage="1" sqref="G15:G294">
      <formula1>T_Nro_CCT</formula1>
    </dataValidation>
    <dataValidation type="list" allowBlank="1" showInputMessage="1" showErrorMessage="1" sqref="B15:B294">
      <formula1>T_UUNN</formula1>
    </dataValidation>
  </dataValidations>
  <hyperlinks>
    <hyperlink ref="BT299" location="Indice!E13" tooltip="Vuelve al Indice" display="INDICE"/>
    <hyperlink ref="G11" location="Indice!E13" tooltip="Vuelve al Indice" display="INDICE"/>
  </hyperlinks>
  <pageMargins left="0.22" right="0.17" top="0.22" bottom="0.18" header="0" footer="0"/>
  <pageSetup paperSize="9" scale="34" fitToWidth="5" fitToHeight="3" orientation="landscape" cellComments="asDisplayed" r:id="rId1"/>
  <headerFooter alignWithMargins="0"/>
  <colBreaks count="1" manualBreakCount="1">
    <brk id="48" max="129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I1" transitionEvaluation="1" codeName="Hoja3">
    <tabColor theme="9" tint="0.59999389629810485"/>
  </sheetPr>
  <dimension ref="A1:DC491"/>
  <sheetViews>
    <sheetView showGridLines="0" topLeftCell="I1" workbookViewId="0">
      <selection activeCell="P18" sqref="P18"/>
    </sheetView>
  </sheetViews>
  <sheetFormatPr baseColWidth="10" defaultColWidth="15.77734375" defaultRowHeight="15" x14ac:dyDescent="0.2"/>
  <cols>
    <col min="1" max="1" width="3.109375" style="288" customWidth="1"/>
    <col min="2" max="2" width="35.77734375" style="289" customWidth="1"/>
    <col min="3" max="4" width="12.21875" style="1543" customWidth="1"/>
    <col min="5" max="5" width="12" style="1543" customWidth="1"/>
    <col min="6" max="6" width="7.33203125" style="1543" customWidth="1"/>
    <col min="7" max="7" width="9.77734375" style="1543" customWidth="1"/>
    <col min="8" max="8" width="9" style="1543" customWidth="1"/>
    <col min="9" max="9" width="10.33203125" style="290" customWidth="1"/>
    <col min="10" max="11" width="11.77734375" style="290" customWidth="1"/>
    <col min="12" max="13" width="13" style="290" customWidth="1"/>
    <col min="14" max="14" width="11.5546875" style="289" customWidth="1"/>
    <col min="15" max="15" width="3.88671875" style="289" customWidth="1"/>
    <col min="16" max="16" width="9.6640625" style="929" customWidth="1"/>
    <col min="17" max="17" width="7.21875" style="929" hidden="1" customWidth="1"/>
    <col min="18" max="18" width="9.6640625" style="929" hidden="1" customWidth="1"/>
    <col min="19" max="19" width="2" style="289" customWidth="1"/>
    <col min="20" max="20" width="9.6640625" style="929" hidden="1" customWidth="1"/>
    <col min="21" max="21" width="7.21875" style="929" hidden="1" customWidth="1"/>
    <col min="22" max="22" width="9.6640625" style="929" hidden="1" customWidth="1"/>
    <col min="23" max="23" width="10" style="1248" customWidth="1"/>
    <col min="24" max="24" width="3.6640625" style="1233" customWidth="1"/>
    <col min="25" max="104" width="5.5546875" style="1233" customWidth="1"/>
    <col min="105" max="105" width="1.44140625" style="178" customWidth="1"/>
    <col min="106" max="106" width="7.21875" style="178" customWidth="1"/>
    <col min="107" max="107" width="7.109375" style="290" customWidth="1"/>
    <col min="108" max="16384" width="15.77734375" style="290"/>
  </cols>
  <sheetData>
    <row r="1" spans="1:106" ht="15.75" thickBot="1" x14ac:dyDescent="0.25">
      <c r="A1" s="286"/>
      <c r="B1" s="287"/>
      <c r="C1" s="288"/>
      <c r="D1" s="288"/>
      <c r="E1" s="288"/>
      <c r="F1" s="288"/>
      <c r="G1" s="288"/>
      <c r="H1" s="288"/>
      <c r="I1" s="289"/>
      <c r="J1" s="289"/>
      <c r="K1" s="289"/>
      <c r="L1" s="289"/>
      <c r="M1" s="289"/>
    </row>
    <row r="2" spans="1:106" ht="18" customHeight="1" thickTop="1" thickBot="1" x14ac:dyDescent="0.25">
      <c r="A2" s="2"/>
      <c r="B2" s="29" t="s">
        <v>136</v>
      </c>
      <c r="C2" s="291"/>
      <c r="D2" s="291"/>
      <c r="E2" s="291"/>
      <c r="F2" s="291"/>
      <c r="G2" s="291"/>
      <c r="H2" s="291"/>
      <c r="I2" s="292"/>
      <c r="J2" s="289"/>
      <c r="K2" s="289"/>
    </row>
    <row r="3" spans="1:106" ht="15" customHeight="1" thickTop="1" x14ac:dyDescent="0.2">
      <c r="A3" s="2"/>
      <c r="B3" s="293"/>
      <c r="C3" s="294"/>
      <c r="D3" s="294"/>
      <c r="E3" s="294"/>
      <c r="F3" s="294" t="s">
        <v>90</v>
      </c>
      <c r="G3" s="294"/>
      <c r="H3" s="294"/>
      <c r="I3" s="295"/>
      <c r="J3" s="295"/>
      <c r="K3" s="295"/>
      <c r="L3" s="289"/>
      <c r="M3" s="289"/>
    </row>
    <row r="4" spans="1:106" ht="25.5" x14ac:dyDescent="0.2">
      <c r="A4" s="296"/>
      <c r="B4" s="297" t="s">
        <v>284</v>
      </c>
      <c r="C4" s="298">
        <f>'INMUEBLES EQUIPOS Y RODADOS'!C4</f>
        <v>0</v>
      </c>
      <c r="D4" s="298"/>
      <c r="E4" s="298"/>
      <c r="F4" s="299"/>
      <c r="G4" s="300"/>
      <c r="H4" s="188"/>
      <c r="I4" s="189"/>
      <c r="J4" s="189"/>
      <c r="K4" s="289"/>
      <c r="L4" s="44" t="s">
        <v>0</v>
      </c>
      <c r="M4" s="19"/>
      <c r="N4" s="1664" t="s">
        <v>6</v>
      </c>
    </row>
    <row r="5" spans="1:106" ht="12" customHeight="1" x14ac:dyDescent="0.2">
      <c r="A5" s="301"/>
      <c r="B5" s="302" t="s">
        <v>79</v>
      </c>
      <c r="C5" s="303">
        <f>'INMUEBLES EQUIPOS Y RODADOS'!C5</f>
        <v>0</v>
      </c>
      <c r="D5" s="387"/>
      <c r="E5" s="387"/>
      <c r="F5" s="194"/>
      <c r="G5" s="194"/>
      <c r="H5" s="304"/>
      <c r="I5" s="196"/>
      <c r="J5" s="196"/>
      <c r="K5" s="289"/>
      <c r="L5" s="45" t="s">
        <v>173</v>
      </c>
      <c r="M5" s="18"/>
      <c r="N5" s="1665"/>
    </row>
    <row r="6" spans="1:106" x14ac:dyDescent="0.2">
      <c r="A6" s="301"/>
      <c r="B6" s="201" t="s">
        <v>80</v>
      </c>
      <c r="C6" s="305">
        <f>'INMUEBLES EQUIPOS Y RODADOS'!C6</f>
        <v>0</v>
      </c>
      <c r="D6" s="388"/>
      <c r="E6" s="388"/>
      <c r="F6" s="194"/>
      <c r="G6" s="194"/>
      <c r="H6" s="202"/>
      <c r="I6" s="306"/>
      <c r="J6" s="306"/>
      <c r="K6" s="289"/>
      <c r="L6" s="15"/>
      <c r="M6" s="16"/>
      <c r="N6" s="1666"/>
    </row>
    <row r="7" spans="1:106" x14ac:dyDescent="0.2">
      <c r="A7" s="301"/>
      <c r="B7" s="201" t="s">
        <v>82</v>
      </c>
      <c r="C7" s="307">
        <f>'INMUEBLES EQUIPOS Y RODADOS'!C7</f>
        <v>0</v>
      </c>
      <c r="D7" s="389"/>
      <c r="E7" s="208" t="s">
        <v>493</v>
      </c>
      <c r="F7" s="1191">
        <f>'Información de Cabecera'!F9</f>
        <v>42036</v>
      </c>
      <c r="G7" s="194"/>
      <c r="H7" s="202"/>
      <c r="I7" s="306"/>
      <c r="J7" s="306"/>
      <c r="K7" s="289"/>
      <c r="L7" s="106"/>
      <c r="M7" s="106"/>
      <c r="N7" s="107"/>
    </row>
    <row r="8" spans="1:106" hidden="1" x14ac:dyDescent="0.2">
      <c r="A8" s="301"/>
      <c r="B8" s="207" t="s">
        <v>81</v>
      </c>
      <c r="C8" s="305" t="e">
        <f>'INMUEBLES EQUIPOS Y RODADOS'!C8</f>
        <v>#VALUE!</v>
      </c>
      <c r="D8" s="388"/>
      <c r="E8" s="388"/>
      <c r="F8" s="188"/>
      <c r="G8" s="194"/>
      <c r="H8" s="202"/>
      <c r="I8" s="306"/>
      <c r="J8" s="306"/>
      <c r="K8" s="289"/>
      <c r="L8" s="106"/>
      <c r="M8" s="106"/>
      <c r="N8" s="107"/>
    </row>
    <row r="9" spans="1:106" x14ac:dyDescent="0.2">
      <c r="A9" s="301"/>
      <c r="B9" s="208" t="s">
        <v>141</v>
      </c>
      <c r="C9" s="1146">
        <f>'INMUEBLES EQUIPOS Y RODADOS'!C9</f>
        <v>36</v>
      </c>
      <c r="D9" s="388"/>
      <c r="E9" s="388"/>
      <c r="F9" s="188"/>
      <c r="G9" s="194"/>
      <c r="H9" s="202"/>
      <c r="I9" s="306"/>
      <c r="J9" s="306"/>
      <c r="K9" s="289"/>
      <c r="L9" s="106"/>
      <c r="M9" s="106"/>
      <c r="N9" s="107"/>
    </row>
    <row r="10" spans="1:106" ht="15" customHeight="1" x14ac:dyDescent="0.2">
      <c r="A10" s="301"/>
      <c r="B10" s="209"/>
      <c r="C10" s="188"/>
      <c r="D10" s="188"/>
      <c r="E10" s="188"/>
      <c r="F10" s="308"/>
      <c r="G10" s="188"/>
      <c r="H10" s="188"/>
      <c r="I10" s="205"/>
      <c r="J10" s="205"/>
      <c r="K10" s="289"/>
      <c r="L10" s="289"/>
      <c r="M10" s="289"/>
      <c r="Y10" s="1629" t="s">
        <v>504</v>
      </c>
      <c r="Z10" s="1630"/>
      <c r="AA10" s="1630"/>
      <c r="AB10" s="1630"/>
      <c r="AC10" s="1630"/>
      <c r="AD10" s="1630"/>
      <c r="AE10" s="1630"/>
      <c r="AF10" s="1630"/>
      <c r="AG10" s="1630"/>
      <c r="AH10" s="1630"/>
      <c r="AI10" s="1630"/>
      <c r="AJ10" s="1630"/>
      <c r="AK10" s="1630"/>
      <c r="AL10" s="1630"/>
      <c r="AM10" s="1630"/>
      <c r="AN10" s="1630"/>
      <c r="AO10" s="1630"/>
      <c r="AP10" s="1630"/>
      <c r="AQ10" s="1630"/>
      <c r="AR10" s="1630"/>
      <c r="AS10" s="1630"/>
      <c r="AT10" s="1630"/>
      <c r="AU10" s="1630"/>
      <c r="AV10" s="1630"/>
      <c r="AW10" s="1630"/>
      <c r="AX10" s="1630"/>
      <c r="AY10" s="1630"/>
      <c r="AZ10" s="1630"/>
      <c r="BA10" s="1630"/>
      <c r="BB10" s="1630"/>
      <c r="BC10" s="1630"/>
      <c r="BD10" s="1630"/>
      <c r="BE10" s="1630"/>
      <c r="BF10" s="1630"/>
      <c r="BG10" s="1630"/>
      <c r="BH10" s="1630"/>
      <c r="BI10" s="1630"/>
      <c r="BJ10" s="1630"/>
      <c r="BK10" s="1630"/>
      <c r="BL10" s="1630"/>
      <c r="BM10" s="1630"/>
      <c r="BN10" s="1630"/>
      <c r="BO10" s="1630"/>
      <c r="BP10" s="1630"/>
      <c r="BQ10" s="1630"/>
      <c r="BR10" s="1630"/>
      <c r="BS10" s="1630"/>
      <c r="BT10" s="1630"/>
      <c r="BU10" s="1630"/>
      <c r="BV10" s="1630"/>
      <c r="BW10" s="1630"/>
      <c r="BX10" s="1630"/>
      <c r="BY10" s="1630"/>
      <c r="BZ10" s="1630"/>
      <c r="CA10" s="1630"/>
      <c r="CB10" s="1630"/>
      <c r="CC10" s="1630"/>
      <c r="CD10" s="1630"/>
      <c r="CE10" s="1630"/>
      <c r="CF10" s="1630"/>
      <c r="CG10" s="1630"/>
      <c r="CH10" s="1630"/>
      <c r="CI10" s="1630"/>
      <c r="CJ10" s="1630"/>
      <c r="CK10" s="1630"/>
      <c r="CL10" s="1630"/>
      <c r="CM10" s="1630"/>
      <c r="CN10" s="1630"/>
      <c r="CO10" s="1630"/>
      <c r="CP10" s="1630"/>
      <c r="CQ10" s="1630"/>
      <c r="CR10" s="1630"/>
      <c r="CS10" s="1630"/>
      <c r="CT10" s="1630"/>
      <c r="CU10" s="1630"/>
      <c r="CV10" s="1630"/>
      <c r="CW10" s="1630"/>
      <c r="CX10" s="1630"/>
      <c r="CY10" s="1630"/>
      <c r="CZ10" s="1630"/>
    </row>
    <row r="11" spans="1:106" ht="15" customHeight="1" x14ac:dyDescent="0.2">
      <c r="A11" s="17"/>
      <c r="B11" s="13"/>
      <c r="C11" s="3"/>
      <c r="D11" s="878" t="s">
        <v>430</v>
      </c>
      <c r="E11" s="3"/>
      <c r="F11" s="294"/>
      <c r="G11" s="294"/>
      <c r="H11" s="309"/>
      <c r="I11" s="309"/>
      <c r="J11" s="309"/>
      <c r="K11" s="289"/>
      <c r="L11" s="309"/>
      <c r="M11" s="309"/>
      <c r="N11" s="310" t="s">
        <v>88</v>
      </c>
      <c r="O11" s="310"/>
      <c r="Y11" s="1631"/>
      <c r="Z11" s="1632"/>
      <c r="AA11" s="1632"/>
      <c r="AB11" s="1632"/>
      <c r="AC11" s="1632"/>
      <c r="AD11" s="1632"/>
      <c r="AE11" s="1632"/>
      <c r="AF11" s="1632"/>
      <c r="AG11" s="1632"/>
      <c r="AH11" s="1632"/>
      <c r="AI11" s="1632"/>
      <c r="AJ11" s="1632"/>
      <c r="AK11" s="1632"/>
      <c r="AL11" s="1632"/>
      <c r="AM11" s="1632"/>
      <c r="AN11" s="1632"/>
      <c r="AO11" s="1632"/>
      <c r="AP11" s="1632"/>
      <c r="AQ11" s="1632"/>
      <c r="AR11" s="1632"/>
      <c r="AS11" s="1632"/>
      <c r="AT11" s="1632"/>
      <c r="AU11" s="1632"/>
      <c r="AV11" s="1632"/>
      <c r="AW11" s="1632"/>
      <c r="AX11" s="1632"/>
      <c r="AY11" s="1632"/>
      <c r="AZ11" s="1632"/>
      <c r="BA11" s="1632"/>
      <c r="BB11" s="1632"/>
      <c r="BC11" s="1632"/>
      <c r="BD11" s="1632"/>
      <c r="BE11" s="1632"/>
      <c r="BF11" s="1632"/>
      <c r="BG11" s="1632"/>
      <c r="BH11" s="1632"/>
      <c r="BI11" s="1632"/>
      <c r="BJ11" s="1632"/>
      <c r="BK11" s="1632"/>
      <c r="BL11" s="1632"/>
      <c r="BM11" s="1632"/>
      <c r="BN11" s="1632"/>
      <c r="BO11" s="1632"/>
      <c r="BP11" s="1632"/>
      <c r="BQ11" s="1632"/>
      <c r="BR11" s="1632"/>
      <c r="BS11" s="1632"/>
      <c r="BT11" s="1632"/>
      <c r="BU11" s="1632"/>
      <c r="BV11" s="1632"/>
      <c r="BW11" s="1632"/>
      <c r="BX11" s="1632"/>
      <c r="BY11" s="1632"/>
      <c r="BZ11" s="1632"/>
      <c r="CA11" s="1632"/>
      <c r="CB11" s="1632"/>
      <c r="CC11" s="1632"/>
      <c r="CD11" s="1632"/>
      <c r="CE11" s="1632"/>
      <c r="CF11" s="1632"/>
      <c r="CG11" s="1632"/>
      <c r="CH11" s="1632"/>
      <c r="CI11" s="1632"/>
      <c r="CJ11" s="1632"/>
      <c r="CK11" s="1632"/>
      <c r="CL11" s="1632"/>
      <c r="CM11" s="1632"/>
      <c r="CN11" s="1632"/>
      <c r="CO11" s="1632"/>
      <c r="CP11" s="1632"/>
      <c r="CQ11" s="1632"/>
      <c r="CR11" s="1632"/>
      <c r="CS11" s="1632"/>
      <c r="CT11" s="1632"/>
      <c r="CU11" s="1632"/>
      <c r="CV11" s="1632"/>
      <c r="CW11" s="1632"/>
      <c r="CX11" s="1632"/>
      <c r="CY11" s="1632"/>
      <c r="CZ11" s="1632"/>
      <c r="DA11" s="1241"/>
      <c r="DB11" s="1241"/>
    </row>
    <row r="12" spans="1:106" ht="15" customHeight="1" thickBot="1" x14ac:dyDescent="0.25">
      <c r="A12" s="17"/>
      <c r="B12" s="13"/>
      <c r="C12" s="3"/>
      <c r="D12" s="3"/>
      <c r="E12" s="3"/>
      <c r="F12" s="1663"/>
      <c r="G12" s="1663"/>
      <c r="H12" s="309"/>
      <c r="I12" s="309"/>
      <c r="J12" s="309"/>
      <c r="K12" s="309"/>
      <c r="L12" s="309"/>
      <c r="M12" s="309"/>
      <c r="N12" s="309"/>
      <c r="O12" s="309"/>
      <c r="W12" s="1249"/>
      <c r="X12" s="1240"/>
      <c r="Y12" s="1244" t="s">
        <v>503</v>
      </c>
      <c r="Z12" s="1244" t="s">
        <v>503</v>
      </c>
      <c r="AA12" s="1244" t="s">
        <v>503</v>
      </c>
      <c r="AB12" s="1244" t="s">
        <v>503</v>
      </c>
      <c r="AC12" s="1244" t="s">
        <v>503</v>
      </c>
      <c r="AD12" s="1244" t="s">
        <v>503</v>
      </c>
      <c r="AE12" s="1244" t="s">
        <v>503</v>
      </c>
      <c r="AF12" s="1244" t="s">
        <v>503</v>
      </c>
      <c r="AG12" s="1244" t="s">
        <v>503</v>
      </c>
      <c r="AH12" s="1244" t="s">
        <v>503</v>
      </c>
      <c r="AI12" s="1244" t="s">
        <v>503</v>
      </c>
      <c r="AJ12" s="1244" t="s">
        <v>503</v>
      </c>
      <c r="AK12" s="1244" t="s">
        <v>503</v>
      </c>
      <c r="AL12" s="1244" t="s">
        <v>503</v>
      </c>
      <c r="AM12" s="1244" t="s">
        <v>503</v>
      </c>
      <c r="AN12" s="1244" t="s">
        <v>503</v>
      </c>
      <c r="AO12" s="1244" t="s">
        <v>503</v>
      </c>
      <c r="AP12" s="1244" t="s">
        <v>503</v>
      </c>
      <c r="AQ12" s="1244" t="s">
        <v>503</v>
      </c>
      <c r="AR12" s="1244" t="s">
        <v>503</v>
      </c>
      <c r="AS12" s="1244" t="s">
        <v>503</v>
      </c>
      <c r="AT12" s="1244" t="s">
        <v>503</v>
      </c>
      <c r="AU12" s="1244" t="s">
        <v>503</v>
      </c>
      <c r="AV12" s="1244" t="s">
        <v>503</v>
      </c>
      <c r="AW12" s="1244" t="s">
        <v>503</v>
      </c>
      <c r="AX12" s="1244" t="s">
        <v>503</v>
      </c>
      <c r="AY12" s="1244" t="s">
        <v>503</v>
      </c>
      <c r="AZ12" s="1244" t="s">
        <v>503</v>
      </c>
      <c r="BA12" s="1244" t="s">
        <v>503</v>
      </c>
      <c r="BB12" s="1244" t="s">
        <v>503</v>
      </c>
      <c r="BC12" s="1244" t="s">
        <v>503</v>
      </c>
      <c r="BD12" s="1244" t="s">
        <v>503</v>
      </c>
      <c r="BE12" s="1244" t="s">
        <v>503</v>
      </c>
      <c r="BF12" s="1244" t="s">
        <v>503</v>
      </c>
      <c r="BG12" s="1244" t="s">
        <v>503</v>
      </c>
      <c r="BH12" s="1244" t="s">
        <v>503</v>
      </c>
      <c r="BI12" s="1244" t="s">
        <v>503</v>
      </c>
      <c r="BJ12" s="1244" t="s">
        <v>503</v>
      </c>
      <c r="BK12" s="1244" t="s">
        <v>503</v>
      </c>
      <c r="BL12" s="1244" t="s">
        <v>503</v>
      </c>
      <c r="BM12" s="1244" t="s">
        <v>503</v>
      </c>
      <c r="BN12" s="1244" t="s">
        <v>503</v>
      </c>
      <c r="BO12" s="1244" t="s">
        <v>503</v>
      </c>
      <c r="BP12" s="1244" t="s">
        <v>503</v>
      </c>
      <c r="BQ12" s="1244" t="s">
        <v>503</v>
      </c>
      <c r="BR12" s="1244" t="s">
        <v>503</v>
      </c>
      <c r="BS12" s="1244" t="s">
        <v>503</v>
      </c>
      <c r="BT12" s="1244" t="s">
        <v>503</v>
      </c>
      <c r="BU12" s="1244" t="s">
        <v>503</v>
      </c>
      <c r="BV12" s="1244" t="s">
        <v>503</v>
      </c>
      <c r="BW12" s="1244" t="s">
        <v>503</v>
      </c>
      <c r="BX12" s="1244" t="s">
        <v>503</v>
      </c>
      <c r="BY12" s="1244" t="s">
        <v>503</v>
      </c>
      <c r="BZ12" s="1244" t="s">
        <v>503</v>
      </c>
      <c r="CA12" s="1244" t="s">
        <v>503</v>
      </c>
      <c r="CB12" s="1244" t="s">
        <v>503</v>
      </c>
      <c r="CC12" s="1244" t="s">
        <v>503</v>
      </c>
      <c r="CD12" s="1244" t="s">
        <v>503</v>
      </c>
      <c r="CE12" s="1244" t="s">
        <v>503</v>
      </c>
      <c r="CF12" s="1244" t="s">
        <v>503</v>
      </c>
      <c r="CG12" s="1244" t="s">
        <v>503</v>
      </c>
      <c r="CH12" s="1244" t="s">
        <v>503</v>
      </c>
      <c r="CI12" s="1244" t="s">
        <v>503</v>
      </c>
      <c r="CJ12" s="1244" t="s">
        <v>503</v>
      </c>
      <c r="CK12" s="1244" t="s">
        <v>503</v>
      </c>
      <c r="CL12" s="1244" t="s">
        <v>503</v>
      </c>
      <c r="CM12" s="1244" t="s">
        <v>503</v>
      </c>
      <c r="CN12" s="1244" t="s">
        <v>503</v>
      </c>
      <c r="CO12" s="1244" t="s">
        <v>503</v>
      </c>
      <c r="CP12" s="1244" t="s">
        <v>503</v>
      </c>
      <c r="CQ12" s="1244" t="s">
        <v>503</v>
      </c>
      <c r="CR12" s="1244" t="s">
        <v>503</v>
      </c>
      <c r="CS12" s="1244" t="s">
        <v>503</v>
      </c>
      <c r="CT12" s="1244" t="s">
        <v>503</v>
      </c>
      <c r="CU12" s="1244" t="s">
        <v>503</v>
      </c>
      <c r="CV12" s="1244" t="s">
        <v>503</v>
      </c>
      <c r="CW12" s="1244" t="s">
        <v>503</v>
      </c>
      <c r="CX12" s="1244" t="s">
        <v>503</v>
      </c>
      <c r="CY12" s="1244" t="s">
        <v>503</v>
      </c>
      <c r="CZ12" s="1244" t="s">
        <v>503</v>
      </c>
      <c r="DA12" s="1242"/>
      <c r="DB12" s="1242"/>
    </row>
    <row r="13" spans="1:106" ht="38.25" customHeight="1" thickTop="1" thickBot="1" x14ac:dyDescent="0.25">
      <c r="A13" s="311"/>
      <c r="B13" s="20"/>
      <c r="C13" s="20"/>
      <c r="D13" s="20"/>
      <c r="E13" s="20"/>
      <c r="F13" s="285" t="s">
        <v>295</v>
      </c>
      <c r="G13" s="168"/>
      <c r="H13" s="168"/>
      <c r="I13" s="169"/>
      <c r="J13" s="486"/>
      <c r="K13" s="309"/>
      <c r="L13" s="309"/>
      <c r="M13" s="309"/>
      <c r="N13" s="309"/>
      <c r="O13" s="309"/>
      <c r="Q13" s="923" t="s">
        <v>336</v>
      </c>
      <c r="R13" s="924" t="s">
        <v>108</v>
      </c>
      <c r="T13" s="922" t="s">
        <v>335</v>
      </c>
      <c r="U13" s="923" t="s">
        <v>336</v>
      </c>
      <c r="V13" s="924" t="s">
        <v>108</v>
      </c>
      <c r="Y13" s="1245">
        <v>1</v>
      </c>
      <c r="Z13" s="1245">
        <v>2</v>
      </c>
      <c r="AA13" s="1245">
        <v>3</v>
      </c>
      <c r="AB13" s="1245">
        <v>4</v>
      </c>
      <c r="AC13" s="1245">
        <v>5</v>
      </c>
      <c r="AD13" s="1245">
        <v>6</v>
      </c>
      <c r="AE13" s="1245">
        <v>7</v>
      </c>
      <c r="AF13" s="1245">
        <v>8</v>
      </c>
      <c r="AG13" s="1245">
        <v>9</v>
      </c>
      <c r="AH13" s="1245">
        <v>10</v>
      </c>
      <c r="AI13" s="1245">
        <v>11</v>
      </c>
      <c r="AJ13" s="1245">
        <v>12</v>
      </c>
      <c r="AK13" s="1245">
        <v>13</v>
      </c>
      <c r="AL13" s="1245">
        <v>14</v>
      </c>
      <c r="AM13" s="1245">
        <v>15</v>
      </c>
      <c r="AN13" s="1245">
        <v>16</v>
      </c>
      <c r="AO13" s="1245">
        <v>17</v>
      </c>
      <c r="AP13" s="1245">
        <v>18</v>
      </c>
      <c r="AQ13" s="1245">
        <v>19</v>
      </c>
      <c r="AR13" s="1245">
        <v>20</v>
      </c>
      <c r="AS13" s="1245">
        <v>21</v>
      </c>
      <c r="AT13" s="1245">
        <v>22</v>
      </c>
      <c r="AU13" s="1245">
        <v>23</v>
      </c>
      <c r="AV13" s="1245">
        <v>24</v>
      </c>
      <c r="AW13" s="1245">
        <v>25</v>
      </c>
      <c r="AX13" s="1245">
        <v>26</v>
      </c>
      <c r="AY13" s="1245">
        <v>27</v>
      </c>
      <c r="AZ13" s="1245">
        <v>28</v>
      </c>
      <c r="BA13" s="1245">
        <v>29</v>
      </c>
      <c r="BB13" s="1245">
        <v>30</v>
      </c>
      <c r="BC13" s="1245">
        <v>31</v>
      </c>
      <c r="BD13" s="1245">
        <v>32</v>
      </c>
      <c r="BE13" s="1245">
        <v>33</v>
      </c>
      <c r="BF13" s="1245">
        <v>34</v>
      </c>
      <c r="BG13" s="1245">
        <v>35</v>
      </c>
      <c r="BH13" s="1245">
        <v>36</v>
      </c>
      <c r="BI13" s="1245">
        <v>37</v>
      </c>
      <c r="BJ13" s="1245">
        <v>38</v>
      </c>
      <c r="BK13" s="1245">
        <v>39</v>
      </c>
      <c r="BL13" s="1245">
        <v>40</v>
      </c>
      <c r="BM13" s="1245">
        <v>41</v>
      </c>
      <c r="BN13" s="1245">
        <v>42</v>
      </c>
      <c r="BO13" s="1245">
        <v>43</v>
      </c>
      <c r="BP13" s="1245">
        <v>44</v>
      </c>
      <c r="BQ13" s="1245">
        <v>45</v>
      </c>
      <c r="BR13" s="1245">
        <v>46</v>
      </c>
      <c r="BS13" s="1245">
        <v>47</v>
      </c>
      <c r="BT13" s="1245">
        <v>48</v>
      </c>
      <c r="BU13" s="1245">
        <v>49</v>
      </c>
      <c r="BV13" s="1245">
        <v>50</v>
      </c>
      <c r="BW13" s="1245">
        <v>51</v>
      </c>
      <c r="BX13" s="1245">
        <v>52</v>
      </c>
      <c r="BY13" s="1245">
        <v>53</v>
      </c>
      <c r="BZ13" s="1245">
        <v>54</v>
      </c>
      <c r="CA13" s="1245">
        <v>55</v>
      </c>
      <c r="CB13" s="1245">
        <v>56</v>
      </c>
      <c r="CC13" s="1245">
        <v>57</v>
      </c>
      <c r="CD13" s="1245">
        <v>58</v>
      </c>
      <c r="CE13" s="1245">
        <v>59</v>
      </c>
      <c r="CF13" s="1245">
        <v>60</v>
      </c>
      <c r="CG13" s="1245">
        <v>61</v>
      </c>
      <c r="CH13" s="1245">
        <v>62</v>
      </c>
      <c r="CI13" s="1245">
        <v>63</v>
      </c>
      <c r="CJ13" s="1245">
        <v>64</v>
      </c>
      <c r="CK13" s="1245">
        <v>65</v>
      </c>
      <c r="CL13" s="1245">
        <v>66</v>
      </c>
      <c r="CM13" s="1245">
        <v>67</v>
      </c>
      <c r="CN13" s="1245">
        <v>68</v>
      </c>
      <c r="CO13" s="1245">
        <v>69</v>
      </c>
      <c r="CP13" s="1245">
        <v>70</v>
      </c>
      <c r="CQ13" s="1245">
        <v>71</v>
      </c>
      <c r="CR13" s="1245">
        <v>72</v>
      </c>
      <c r="CS13" s="1245">
        <v>73</v>
      </c>
      <c r="CT13" s="1245">
        <v>74</v>
      </c>
      <c r="CU13" s="1245">
        <v>75</v>
      </c>
      <c r="CV13" s="1245">
        <v>76</v>
      </c>
      <c r="CW13" s="1245">
        <v>77</v>
      </c>
      <c r="CX13" s="1245">
        <v>78</v>
      </c>
      <c r="CY13" s="1245">
        <v>79</v>
      </c>
      <c r="CZ13" s="1245">
        <v>80</v>
      </c>
      <c r="DA13" s="1243"/>
      <c r="DB13" s="1243"/>
    </row>
    <row r="14" spans="1:106" ht="72.75" customHeight="1" thickTop="1" x14ac:dyDescent="0.2">
      <c r="A14" s="312" t="s">
        <v>35</v>
      </c>
      <c r="B14" s="38" t="s">
        <v>103</v>
      </c>
      <c r="C14" s="313" t="s">
        <v>112</v>
      </c>
      <c r="D14" s="313" t="s">
        <v>278</v>
      </c>
      <c r="E14" s="313" t="s">
        <v>208</v>
      </c>
      <c r="F14" s="25" t="s">
        <v>120</v>
      </c>
      <c r="G14" s="41" t="s">
        <v>18</v>
      </c>
      <c r="H14" s="42" t="s">
        <v>174</v>
      </c>
      <c r="I14" s="42" t="s">
        <v>194</v>
      </c>
      <c r="J14" s="42" t="s">
        <v>92</v>
      </c>
      <c r="K14" s="42" t="s">
        <v>118</v>
      </c>
      <c r="L14" s="314" t="s">
        <v>91</v>
      </c>
      <c r="M14" s="314" t="s">
        <v>117</v>
      </c>
      <c r="N14" s="315" t="s">
        <v>89</v>
      </c>
      <c r="O14" s="316"/>
      <c r="P14" s="1591" t="s">
        <v>543</v>
      </c>
      <c r="Q14" s="925">
        <v>40703</v>
      </c>
      <c r="R14" s="924"/>
      <c r="T14" s="922" t="s">
        <v>337</v>
      </c>
      <c r="U14" s="925">
        <v>40703</v>
      </c>
      <c r="V14" s="924"/>
      <c r="Y14" s="1633" t="str">
        <f>VLOOKUP(Y13,'APROPIACION A PRECIOS'!$B$14:$C$93,2,0)</f>
        <v>Precio por el “Servicio de PH en ChSN día hábil operativo”, en un todo de acuerdo con las Bases del presente Pedido de Precios.-</v>
      </c>
      <c r="Z14" s="1633" t="str">
        <f>VLOOKUP(Z13,'APROPIACION A PRECIOS'!$B$14:$C$93,2,0)</f>
        <v>Precio por el “Servicio de PH en ChSN día stand by”, en un todo de acuerdo con las Bases del presente Pedido de Precios.-</v>
      </c>
      <c r="AA14" s="1633" t="str">
        <f>VLOOKUP(AA13,'APROPIACION A PRECIOS'!$B$14:$C$93,2,0)</f>
        <v>Precio por el “Servicio de PH en PH día hábil operativo”, en un todo de acuerdo con las Bases del presente Pedido de Precios.-</v>
      </c>
      <c r="AB14" s="1633" t="str">
        <f>VLOOKUP(AB13,'APROPIACION A PRECIOS'!$B$14:$C$93,2,0)</f>
        <v>Precio por el “Servicio de PH en PH día stand by”, en un todo de acuerdo con las Bases del presente Pedido de Precios.-</v>
      </c>
      <c r="AC14" s="1633" t="str">
        <f>VLOOKUP(AC13,'APROPIACION A PRECIOS'!$B$14:$C$93,2,0)</f>
        <v>Precio por el “Servicio de PH en VAM día hábil operativo”, en un todo de acuerdo con las Bases del presente Pedido de Precios.-</v>
      </c>
      <c r="AD14" s="1633" t="str">
        <f>VLOOKUP(AD13,'APROPIACION A PRECIOS'!$B$14:$C$93,2,0)</f>
        <v>Precio por el “Servicio de PH en VAM día stand by”, en un todo de acuerdo con las Bases del presente Pedido de Precios.-</v>
      </c>
      <c r="AE14" s="1633">
        <f>VLOOKUP(AE13,'APROPIACION A PRECIOS'!$B$14:$C$93,2,0)</f>
        <v>0</v>
      </c>
      <c r="AF14" s="1633">
        <f>VLOOKUP(AF13,'APROPIACION A PRECIOS'!$B$14:$C$93,2,0)</f>
        <v>0</v>
      </c>
      <c r="AG14" s="1633">
        <f>VLOOKUP(AG13,'APROPIACION A PRECIOS'!$B$14:$C$93,2,0)</f>
        <v>0</v>
      </c>
      <c r="AH14" s="1633">
        <f>VLOOKUP(AH13,'APROPIACION A PRECIOS'!$B$14:$C$93,2,0)</f>
        <v>0</v>
      </c>
      <c r="AI14" s="1633">
        <f>VLOOKUP(AI13,'APROPIACION A PRECIOS'!$B$14:$C$93,2,0)</f>
        <v>0</v>
      </c>
      <c r="AJ14" s="1633">
        <f>VLOOKUP(AJ13,'APROPIACION A PRECIOS'!$B$14:$C$93,2,0)</f>
        <v>0</v>
      </c>
      <c r="AK14" s="1633">
        <f>VLOOKUP(AK13,'APROPIACION A PRECIOS'!$B$14:$C$93,2,0)</f>
        <v>0</v>
      </c>
      <c r="AL14" s="1633">
        <f>VLOOKUP(AL13,'APROPIACION A PRECIOS'!$B$14:$C$93,2,0)</f>
        <v>0</v>
      </c>
      <c r="AM14" s="1633">
        <f>VLOOKUP(AM13,'APROPIACION A PRECIOS'!$B$14:$C$93,2,0)</f>
        <v>0</v>
      </c>
      <c r="AN14" s="1633">
        <f>VLOOKUP(AN13,'APROPIACION A PRECIOS'!$B$14:$C$93,2,0)</f>
        <v>0</v>
      </c>
      <c r="AO14" s="1633">
        <f>VLOOKUP(AO13,'APROPIACION A PRECIOS'!$B$14:$C$93,2,0)</f>
        <v>0</v>
      </c>
      <c r="AP14" s="1633">
        <f>VLOOKUP(AP13,'APROPIACION A PRECIOS'!$B$14:$C$93,2,0)</f>
        <v>0</v>
      </c>
      <c r="AQ14" s="1633">
        <f>VLOOKUP(AQ13,'APROPIACION A PRECIOS'!$B$14:$C$93,2,0)</f>
        <v>0</v>
      </c>
      <c r="AR14" s="1633">
        <f>VLOOKUP(AR13,'APROPIACION A PRECIOS'!$B$14:$C$93,2,0)</f>
        <v>0</v>
      </c>
      <c r="AS14" s="1633">
        <f>VLOOKUP(AS13,'APROPIACION A PRECIOS'!$B$14:$C$93,2,0)</f>
        <v>0</v>
      </c>
      <c r="AT14" s="1633">
        <f>VLOOKUP(AT13,'APROPIACION A PRECIOS'!$B$14:$C$93,2,0)</f>
        <v>0</v>
      </c>
      <c r="AU14" s="1633">
        <f>VLOOKUP(AU13,'APROPIACION A PRECIOS'!$B$14:$C$93,2,0)</f>
        <v>0</v>
      </c>
      <c r="AV14" s="1633">
        <f>VLOOKUP(AV13,'APROPIACION A PRECIOS'!$B$14:$C$93,2,0)</f>
        <v>0</v>
      </c>
      <c r="AW14" s="1633">
        <f>VLOOKUP(AW13,'APROPIACION A PRECIOS'!$B$14:$C$93,2,0)</f>
        <v>0</v>
      </c>
      <c r="AX14" s="1633">
        <f>VLOOKUP(AX13,'APROPIACION A PRECIOS'!$B$14:$C$93,2,0)</f>
        <v>0</v>
      </c>
      <c r="AY14" s="1633">
        <f>VLOOKUP(AY13,'APROPIACION A PRECIOS'!$B$14:$C$93,2,0)</f>
        <v>0</v>
      </c>
      <c r="AZ14" s="1633">
        <f>VLOOKUP(AZ13,'APROPIACION A PRECIOS'!$B$14:$C$93,2,0)</f>
        <v>0</v>
      </c>
      <c r="BA14" s="1633">
        <f>VLOOKUP(BA13,'APROPIACION A PRECIOS'!$B$14:$C$93,2,0)</f>
        <v>0</v>
      </c>
      <c r="BB14" s="1633">
        <f>VLOOKUP(BB13,'APROPIACION A PRECIOS'!$B$14:$C$93,2,0)</f>
        <v>0</v>
      </c>
      <c r="BC14" s="1633">
        <f>VLOOKUP(BC13,'APROPIACION A PRECIOS'!$B$14:$C$93,2,0)</f>
        <v>0</v>
      </c>
      <c r="BD14" s="1633">
        <f>VLOOKUP(BD13,'APROPIACION A PRECIOS'!$B$14:$C$93,2,0)</f>
        <v>0</v>
      </c>
      <c r="BE14" s="1633">
        <f>VLOOKUP(BE13,'APROPIACION A PRECIOS'!$B$14:$C$93,2,0)</f>
        <v>0</v>
      </c>
      <c r="BF14" s="1633">
        <f>VLOOKUP(BF13,'APROPIACION A PRECIOS'!$B$14:$C$93,2,0)</f>
        <v>0</v>
      </c>
      <c r="BG14" s="1633">
        <f>VLOOKUP(BG13,'APROPIACION A PRECIOS'!$B$14:$C$93,2,0)</f>
        <v>0</v>
      </c>
      <c r="BH14" s="1633">
        <f>VLOOKUP(BH13,'APROPIACION A PRECIOS'!$B$14:$C$93,2,0)</f>
        <v>0</v>
      </c>
      <c r="BI14" s="1633">
        <f>VLOOKUP(BI13,'APROPIACION A PRECIOS'!$B$14:$C$93,2,0)</f>
        <v>0</v>
      </c>
      <c r="BJ14" s="1633">
        <f>VLOOKUP(BJ13,'APROPIACION A PRECIOS'!$B$14:$C$93,2,0)</f>
        <v>0</v>
      </c>
      <c r="BK14" s="1633">
        <f>VLOOKUP(BK13,'APROPIACION A PRECIOS'!$B$14:$C$93,2,0)</f>
        <v>0</v>
      </c>
      <c r="BL14" s="1633">
        <f>VLOOKUP(BL13,'APROPIACION A PRECIOS'!$B$14:$C$93,2,0)</f>
        <v>0</v>
      </c>
      <c r="BM14" s="1633">
        <f>VLOOKUP(BM13,'APROPIACION A PRECIOS'!$B$14:$C$93,2,0)</f>
        <v>0</v>
      </c>
      <c r="BN14" s="1633">
        <f>VLOOKUP(BN13,'APROPIACION A PRECIOS'!$B$14:$C$93,2,0)</f>
        <v>0</v>
      </c>
      <c r="BO14" s="1633">
        <f>VLOOKUP(BO13,'APROPIACION A PRECIOS'!$B$14:$C$93,2,0)</f>
        <v>0</v>
      </c>
      <c r="BP14" s="1633">
        <f>VLOOKUP(BP13,'APROPIACION A PRECIOS'!$B$14:$C$93,2,0)</f>
        <v>0</v>
      </c>
      <c r="BQ14" s="1633">
        <f>VLOOKUP(BQ13,'APROPIACION A PRECIOS'!$B$14:$C$93,2,0)</f>
        <v>0</v>
      </c>
      <c r="BR14" s="1633">
        <f>VLOOKUP(BR13,'APROPIACION A PRECIOS'!$B$14:$C$93,2,0)</f>
        <v>0</v>
      </c>
      <c r="BS14" s="1633">
        <f>VLOOKUP(BS13,'APROPIACION A PRECIOS'!$B$14:$C$93,2,0)</f>
        <v>0</v>
      </c>
      <c r="BT14" s="1633">
        <f>VLOOKUP(BT13,'APROPIACION A PRECIOS'!$B$14:$C$93,2,0)</f>
        <v>0</v>
      </c>
      <c r="BU14" s="1633">
        <f>VLOOKUP(BU13,'APROPIACION A PRECIOS'!$B$14:$C$93,2,0)</f>
        <v>0</v>
      </c>
      <c r="BV14" s="1633">
        <f>VLOOKUP(BV13,'APROPIACION A PRECIOS'!$B$14:$C$93,2,0)</f>
        <v>0</v>
      </c>
      <c r="BW14" s="1633">
        <f>VLOOKUP(BW13,'APROPIACION A PRECIOS'!$B$14:$C$93,2,0)</f>
        <v>0</v>
      </c>
      <c r="BX14" s="1633">
        <f>VLOOKUP(BX13,'APROPIACION A PRECIOS'!$B$14:$C$93,2,0)</f>
        <v>0</v>
      </c>
      <c r="BY14" s="1633">
        <f>VLOOKUP(BY13,'APROPIACION A PRECIOS'!$B$14:$C$93,2,0)</f>
        <v>0</v>
      </c>
      <c r="BZ14" s="1633">
        <f>VLOOKUP(BZ13,'APROPIACION A PRECIOS'!$B$14:$C$93,2,0)</f>
        <v>0</v>
      </c>
      <c r="CA14" s="1633">
        <f>VLOOKUP(CA13,'APROPIACION A PRECIOS'!$B$14:$C$93,2,0)</f>
        <v>0</v>
      </c>
      <c r="CB14" s="1633">
        <f>VLOOKUP(CB13,'APROPIACION A PRECIOS'!$B$14:$C$93,2,0)</f>
        <v>0</v>
      </c>
      <c r="CC14" s="1633">
        <f>VLOOKUP(CC13,'APROPIACION A PRECIOS'!$B$14:$C$93,2,0)</f>
        <v>0</v>
      </c>
      <c r="CD14" s="1633">
        <f>VLOOKUP(CD13,'APROPIACION A PRECIOS'!$B$14:$C$93,2,0)</f>
        <v>0</v>
      </c>
      <c r="CE14" s="1633">
        <f>VLOOKUP(CE13,'APROPIACION A PRECIOS'!$B$14:$C$93,2,0)</f>
        <v>0</v>
      </c>
      <c r="CF14" s="1633">
        <f>VLOOKUP(CF13,'APROPIACION A PRECIOS'!$B$14:$C$93,2,0)</f>
        <v>0</v>
      </c>
      <c r="CG14" s="1633">
        <f>VLOOKUP(CG13,'APROPIACION A PRECIOS'!$B$14:$C$93,2,0)</f>
        <v>0</v>
      </c>
      <c r="CH14" s="1633">
        <f>VLOOKUP(CH13,'APROPIACION A PRECIOS'!$B$14:$C$93,2,0)</f>
        <v>0</v>
      </c>
      <c r="CI14" s="1633">
        <f>VLOOKUP(CI13,'APROPIACION A PRECIOS'!$B$14:$C$93,2,0)</f>
        <v>0</v>
      </c>
      <c r="CJ14" s="1633">
        <f>VLOOKUP(CJ13,'APROPIACION A PRECIOS'!$B$14:$C$93,2,0)</f>
        <v>0</v>
      </c>
      <c r="CK14" s="1633">
        <f>VLOOKUP(CK13,'APROPIACION A PRECIOS'!$B$14:$C$93,2,0)</f>
        <v>0</v>
      </c>
      <c r="CL14" s="1633">
        <f>VLOOKUP(CL13,'APROPIACION A PRECIOS'!$B$14:$C$93,2,0)</f>
        <v>0</v>
      </c>
      <c r="CM14" s="1633">
        <f>VLOOKUP(CM13,'APROPIACION A PRECIOS'!$B$14:$C$93,2,0)</f>
        <v>0</v>
      </c>
      <c r="CN14" s="1633">
        <f>VLOOKUP(CN13,'APROPIACION A PRECIOS'!$B$14:$C$93,2,0)</f>
        <v>0</v>
      </c>
      <c r="CO14" s="1633">
        <f>VLOOKUP(CO13,'APROPIACION A PRECIOS'!$B$14:$C$93,2,0)</f>
        <v>0</v>
      </c>
      <c r="CP14" s="1633">
        <f>VLOOKUP(CP13,'APROPIACION A PRECIOS'!$B$14:$C$93,2,0)</f>
        <v>0</v>
      </c>
      <c r="CQ14" s="1633">
        <f>VLOOKUP(CQ13,'APROPIACION A PRECIOS'!$B$14:$C$93,2,0)</f>
        <v>0</v>
      </c>
      <c r="CR14" s="1633">
        <f>VLOOKUP(CR13,'APROPIACION A PRECIOS'!$B$14:$C$93,2,0)</f>
        <v>0</v>
      </c>
      <c r="CS14" s="1633">
        <f>VLOOKUP(CS13,'APROPIACION A PRECIOS'!$B$14:$C$93,2,0)</f>
        <v>0</v>
      </c>
      <c r="CT14" s="1633">
        <f>VLOOKUP(CT13,'APROPIACION A PRECIOS'!$B$14:$C$93,2,0)</f>
        <v>0</v>
      </c>
      <c r="CU14" s="1633">
        <f>VLOOKUP(CU13,'APROPIACION A PRECIOS'!$B$14:$C$93,2,0)</f>
        <v>0</v>
      </c>
      <c r="CV14" s="1633">
        <f>VLOOKUP(CV13,'APROPIACION A PRECIOS'!$B$14:$C$93,2,0)</f>
        <v>0</v>
      </c>
      <c r="CW14" s="1633">
        <f>VLOOKUP(CW13,'APROPIACION A PRECIOS'!$B$14:$C$93,2,0)</f>
        <v>0</v>
      </c>
      <c r="CX14" s="1633">
        <f>VLOOKUP(CX13,'APROPIACION A PRECIOS'!$B$14:$C$93,2,0)</f>
        <v>0</v>
      </c>
      <c r="CY14" s="1633">
        <f>VLOOKUP(CY13,'APROPIACION A PRECIOS'!$B$14:$C$93,2,0)</f>
        <v>0</v>
      </c>
      <c r="CZ14" s="1633">
        <f>VLOOKUP(CZ13,'APROPIACION A PRECIOS'!$B$14:$C$93,2,0)</f>
        <v>0</v>
      </c>
    </row>
    <row r="15" spans="1:106" ht="23.25" thickBot="1" x14ac:dyDescent="0.25">
      <c r="A15" s="317"/>
      <c r="B15" s="39"/>
      <c r="C15" s="318" t="s">
        <v>113</v>
      </c>
      <c r="D15" s="318"/>
      <c r="E15" s="318"/>
      <c r="F15" s="40"/>
      <c r="G15" s="43"/>
      <c r="H15" s="40" t="s">
        <v>119</v>
      </c>
      <c r="I15" s="40" t="s">
        <v>231</v>
      </c>
      <c r="J15" s="40" t="s">
        <v>232</v>
      </c>
      <c r="K15" s="40" t="s">
        <v>116</v>
      </c>
      <c r="L15" s="319" t="s">
        <v>219</v>
      </c>
      <c r="M15" s="319" t="s">
        <v>220</v>
      </c>
      <c r="N15" s="318"/>
      <c r="O15" s="316"/>
      <c r="P15" s="39"/>
      <c r="Q15" s="1041">
        <f>+'INMUEBLES EQUIPOS Y RODADOS'!X15</f>
        <v>40603</v>
      </c>
      <c r="R15" s="927"/>
      <c r="T15" s="922" t="s">
        <v>338</v>
      </c>
      <c r="U15" s="1041">
        <f>+'INMUEBLES EQUIPOS Y RODADOS'!AB15</f>
        <v>40603</v>
      </c>
      <c r="V15" s="927"/>
      <c r="Y15" s="1633"/>
      <c r="Z15" s="1633"/>
      <c r="AA15" s="1633"/>
      <c r="AB15" s="1633"/>
      <c r="AC15" s="1633"/>
      <c r="AD15" s="1633"/>
      <c r="AE15" s="1633"/>
      <c r="AF15" s="1633"/>
      <c r="AG15" s="1633"/>
      <c r="AH15" s="1633"/>
      <c r="AI15" s="1633"/>
      <c r="AJ15" s="1633"/>
      <c r="AK15" s="1633"/>
      <c r="AL15" s="1633"/>
      <c r="AM15" s="1633"/>
      <c r="AN15" s="1633"/>
      <c r="AO15" s="1633"/>
      <c r="AP15" s="1633"/>
      <c r="AQ15" s="1633"/>
      <c r="AR15" s="1633"/>
      <c r="AS15" s="1633"/>
      <c r="AT15" s="1633"/>
      <c r="AU15" s="1633"/>
      <c r="AV15" s="1633"/>
      <c r="AW15" s="1633"/>
      <c r="AX15" s="1633"/>
      <c r="AY15" s="1633"/>
      <c r="AZ15" s="1633"/>
      <c r="BA15" s="1633"/>
      <c r="BB15" s="1633"/>
      <c r="BC15" s="1633"/>
      <c r="BD15" s="1633"/>
      <c r="BE15" s="1633"/>
      <c r="BF15" s="1633"/>
      <c r="BG15" s="1633"/>
      <c r="BH15" s="1633"/>
      <c r="BI15" s="1633"/>
      <c r="BJ15" s="1633"/>
      <c r="BK15" s="1633"/>
      <c r="BL15" s="1633"/>
      <c r="BM15" s="1633"/>
      <c r="BN15" s="1633"/>
      <c r="BO15" s="1633"/>
      <c r="BP15" s="1633"/>
      <c r="BQ15" s="1633"/>
      <c r="BR15" s="1633"/>
      <c r="BS15" s="1633"/>
      <c r="BT15" s="1633"/>
      <c r="BU15" s="1633"/>
      <c r="BV15" s="1633"/>
      <c r="BW15" s="1633"/>
      <c r="BX15" s="1633"/>
      <c r="BY15" s="1633"/>
      <c r="BZ15" s="1633"/>
      <c r="CA15" s="1633"/>
      <c r="CB15" s="1633"/>
      <c r="CC15" s="1633"/>
      <c r="CD15" s="1633"/>
      <c r="CE15" s="1633"/>
      <c r="CF15" s="1633"/>
      <c r="CG15" s="1633"/>
      <c r="CH15" s="1633"/>
      <c r="CI15" s="1633"/>
      <c r="CJ15" s="1633"/>
      <c r="CK15" s="1633"/>
      <c r="CL15" s="1633"/>
      <c r="CM15" s="1633"/>
      <c r="CN15" s="1633"/>
      <c r="CO15" s="1633"/>
      <c r="CP15" s="1633"/>
      <c r="CQ15" s="1633"/>
      <c r="CR15" s="1633"/>
      <c r="CS15" s="1633"/>
      <c r="CT15" s="1633"/>
      <c r="CU15" s="1633"/>
      <c r="CV15" s="1633"/>
      <c r="CW15" s="1633"/>
      <c r="CX15" s="1633"/>
      <c r="CY15" s="1633"/>
      <c r="CZ15" s="1633"/>
    </row>
    <row r="16" spans="1:106" ht="16.5" thickTop="1" thickBot="1" x14ac:dyDescent="0.25">
      <c r="A16" s="320"/>
      <c r="B16" s="24" t="s">
        <v>3</v>
      </c>
      <c r="C16" s="21" t="s">
        <v>93</v>
      </c>
      <c r="D16" s="466"/>
      <c r="E16" s="467" t="s">
        <v>94</v>
      </c>
      <c r="F16" s="22" t="s">
        <v>95</v>
      </c>
      <c r="G16" s="321" t="s">
        <v>96</v>
      </c>
      <c r="H16" s="321" t="s">
        <v>97</v>
      </c>
      <c r="I16" s="321" t="s">
        <v>98</v>
      </c>
      <c r="J16" s="321" t="s">
        <v>99</v>
      </c>
      <c r="K16" s="321" t="s">
        <v>100</v>
      </c>
      <c r="L16" s="321" t="s">
        <v>101</v>
      </c>
      <c r="M16" s="321" t="s">
        <v>102</v>
      </c>
      <c r="N16" s="215" t="s">
        <v>218</v>
      </c>
      <c r="O16" s="316"/>
      <c r="P16" s="24" t="s">
        <v>143</v>
      </c>
      <c r="Q16" s="1041">
        <f>+'INMUEBLES EQUIPOS Y RODADOS'!X16</f>
        <v>40603</v>
      </c>
      <c r="R16" s="927" t="s">
        <v>340</v>
      </c>
      <c r="T16" s="922" t="s">
        <v>339</v>
      </c>
      <c r="U16" s="1041">
        <f>+'INMUEBLES EQUIPOS Y RODADOS'!AB16</f>
        <v>40603</v>
      </c>
      <c r="V16" s="927" t="s">
        <v>340</v>
      </c>
      <c r="W16" s="1265" t="s">
        <v>512</v>
      </c>
      <c r="Y16" s="1634"/>
      <c r="Z16" s="1634"/>
      <c r="AA16" s="1634"/>
      <c r="AB16" s="1634"/>
      <c r="AC16" s="1634"/>
      <c r="AD16" s="1634"/>
      <c r="AE16" s="1634"/>
      <c r="AF16" s="1634"/>
      <c r="AG16" s="1634"/>
      <c r="AH16" s="1634"/>
      <c r="AI16" s="1634"/>
      <c r="AJ16" s="1634"/>
      <c r="AK16" s="1634"/>
      <c r="AL16" s="1634"/>
      <c r="AM16" s="1634"/>
      <c r="AN16" s="1634"/>
      <c r="AO16" s="1634"/>
      <c r="AP16" s="1634"/>
      <c r="AQ16" s="1634"/>
      <c r="AR16" s="1634"/>
      <c r="AS16" s="1634"/>
      <c r="AT16" s="1634"/>
      <c r="AU16" s="1634"/>
      <c r="AV16" s="1634"/>
      <c r="AW16" s="1634"/>
      <c r="AX16" s="1634"/>
      <c r="AY16" s="1634"/>
      <c r="AZ16" s="1634"/>
      <c r="BA16" s="1634"/>
      <c r="BB16" s="1634"/>
      <c r="BC16" s="1634"/>
      <c r="BD16" s="1634"/>
      <c r="BE16" s="1634"/>
      <c r="BF16" s="1634"/>
      <c r="BG16" s="1634"/>
      <c r="BH16" s="1634"/>
      <c r="BI16" s="1634"/>
      <c r="BJ16" s="1634"/>
      <c r="BK16" s="1634"/>
      <c r="BL16" s="1634"/>
      <c r="BM16" s="1634"/>
      <c r="BN16" s="1634"/>
      <c r="BO16" s="1634"/>
      <c r="BP16" s="1634"/>
      <c r="BQ16" s="1634"/>
      <c r="BR16" s="1634"/>
      <c r="BS16" s="1634"/>
      <c r="BT16" s="1634"/>
      <c r="BU16" s="1634"/>
      <c r="BV16" s="1634"/>
      <c r="BW16" s="1634"/>
      <c r="BX16" s="1634"/>
      <c r="BY16" s="1634"/>
      <c r="BZ16" s="1634"/>
      <c r="CA16" s="1634"/>
      <c r="CB16" s="1634"/>
      <c r="CC16" s="1634"/>
      <c r="CD16" s="1634"/>
      <c r="CE16" s="1634"/>
      <c r="CF16" s="1634"/>
      <c r="CG16" s="1634"/>
      <c r="CH16" s="1634"/>
      <c r="CI16" s="1634"/>
      <c r="CJ16" s="1634"/>
      <c r="CK16" s="1634"/>
      <c r="CL16" s="1634"/>
      <c r="CM16" s="1634"/>
      <c r="CN16" s="1634"/>
      <c r="CO16" s="1634"/>
      <c r="CP16" s="1634"/>
      <c r="CQ16" s="1634"/>
      <c r="CR16" s="1634"/>
      <c r="CS16" s="1634"/>
      <c r="CT16" s="1634"/>
      <c r="CU16" s="1634"/>
      <c r="CV16" s="1634"/>
      <c r="CW16" s="1634"/>
      <c r="CX16" s="1634"/>
      <c r="CY16" s="1634"/>
      <c r="CZ16" s="1634"/>
    </row>
    <row r="17" spans="1:107" ht="14.25" customHeight="1" thickTop="1" x14ac:dyDescent="0.2">
      <c r="A17" s="1523"/>
      <c r="B17" s="1524"/>
      <c r="C17" s="1443"/>
      <c r="D17" s="1443"/>
      <c r="E17" s="1443"/>
      <c r="F17" s="1525"/>
      <c r="G17" s="1525"/>
      <c r="H17" s="1525"/>
      <c r="I17" s="1079">
        <f>C17*G17*H17</f>
        <v>0</v>
      </c>
      <c r="J17" s="1080">
        <f>IF($C$9=0,0,I17/$C$9)</f>
        <v>0</v>
      </c>
      <c r="K17" s="1526"/>
      <c r="L17" s="1081">
        <f t="shared" ref="L17:L80" si="0">J17+(K17*C17)</f>
        <v>0</v>
      </c>
      <c r="M17" s="1082">
        <f>+L17*$C$9</f>
        <v>0</v>
      </c>
      <c r="N17" s="1527"/>
      <c r="O17" s="322"/>
      <c r="P17" s="928"/>
      <c r="Q17" s="1065" t="str">
        <f>IF(P17=" "," ",IF(P17="Vehículos",VLOOKUP($Q$16,'Datos Indices'!$A$38:$Z$50,22,FALSE),IF(P17="Ipim",VLOOKUP($Q$16,'Datos Indices'!$A$38:$Z$50,7,FALSE),IF(P17="Dólar",VLOOKUP($Q$16,'Datos Indices'!$A$38:$Z$50,4,FALSE),IF(P17="Gasoil",VLOOKUP($Q$16,'Datos Indices'!$A$38:$Z$50,10,FALSE),IF(P17="WPU06 Pesificado",VLOOKUP($Q$16,'Datos Indices'!$A$38:$Z$50,26,FALSE),0))))))</f>
        <v xml:space="preserve"> </v>
      </c>
      <c r="R17" s="1066">
        <f t="shared" ref="R17:R48" si="1">M17*Q17/100</f>
        <v>0</v>
      </c>
      <c r="T17" s="928"/>
      <c r="U17" s="1065" t="str">
        <f>IF(T17=" "," ",IF(T17="Vehículos",VLOOKUP($U$16,'Datos Indices'!$A$38:$Z$50,22,FALSE),IF(T17="Ipim",VLOOKUP($U$16,'Datos Indices'!$A$38:$Z$50,7,FALSE),IF(T17="Dólar",VLOOKUP($U$16,'Datos Indices'!$A$38:$Z$50,4,FALSE),IF(T17="Gasoil",VLOOKUP($U$16,'Datos Indices'!$A$38:$Z$50,10,FALSE),IF(T17="WPU06 Pesificado",VLOOKUP($U$16,'Datos Indices'!$A$38:$Z$50,26,FALSE),0))))))</f>
        <v xml:space="preserve"> </v>
      </c>
      <c r="V17" s="1066">
        <f>M17*U17/100</f>
        <v>0</v>
      </c>
      <c r="Y17" s="1246"/>
      <c r="Z17" s="1246"/>
      <c r="AA17" s="1246"/>
      <c r="AB17" s="1246"/>
      <c r="AC17" s="1246"/>
      <c r="AD17" s="1246"/>
      <c r="AE17" s="1246"/>
      <c r="AF17" s="1246"/>
      <c r="AG17" s="1246"/>
      <c r="AH17" s="1246"/>
      <c r="AI17" s="1246"/>
      <c r="AJ17" s="1246"/>
      <c r="AK17" s="1246"/>
      <c r="AL17" s="1246"/>
      <c r="AM17" s="1246"/>
      <c r="AN17" s="1246"/>
      <c r="AO17" s="1246"/>
      <c r="AP17" s="1246"/>
      <c r="AQ17" s="1246"/>
      <c r="AR17" s="1246"/>
      <c r="AS17" s="1246"/>
      <c r="AT17" s="1246"/>
      <c r="AU17" s="1246"/>
      <c r="AV17" s="1246"/>
      <c r="AW17" s="1246"/>
      <c r="AX17" s="1246"/>
      <c r="AY17" s="1246"/>
      <c r="AZ17" s="1246"/>
      <c r="BA17" s="1246"/>
      <c r="BB17" s="1246"/>
      <c r="BC17" s="1246"/>
      <c r="BD17" s="1246"/>
      <c r="BE17" s="1246"/>
      <c r="BF17" s="1246"/>
      <c r="BG17" s="1246"/>
      <c r="BH17" s="1246"/>
      <c r="BI17" s="1246"/>
      <c r="BJ17" s="1246"/>
      <c r="BK17" s="1246"/>
      <c r="BL17" s="1246"/>
      <c r="BM17" s="1246"/>
      <c r="BN17" s="1246"/>
      <c r="BO17" s="1246"/>
      <c r="BP17" s="1246"/>
      <c r="BQ17" s="1246"/>
      <c r="BR17" s="1246"/>
      <c r="BS17" s="1246"/>
      <c r="BT17" s="1246"/>
      <c r="BU17" s="1246"/>
      <c r="BV17" s="1246"/>
      <c r="BW17" s="1246"/>
      <c r="BX17" s="1246"/>
      <c r="BY17" s="1246"/>
      <c r="BZ17" s="1246"/>
      <c r="CA17" s="1246"/>
      <c r="CB17" s="1246"/>
      <c r="CC17" s="1246"/>
      <c r="CD17" s="1246"/>
      <c r="CE17" s="1246"/>
      <c r="CF17" s="1246"/>
      <c r="CG17" s="1246"/>
      <c r="CH17" s="1246"/>
      <c r="CI17" s="1246"/>
      <c r="CJ17" s="1246"/>
      <c r="CK17" s="1246"/>
      <c r="CL17" s="1246"/>
      <c r="CM17" s="1246"/>
      <c r="CN17" s="1246"/>
      <c r="CO17" s="1246"/>
      <c r="CP17" s="1246"/>
      <c r="CQ17" s="1246"/>
      <c r="CR17" s="1246"/>
      <c r="CS17" s="1246"/>
      <c r="CT17" s="1246"/>
      <c r="CU17" s="1246"/>
      <c r="CV17" s="1246"/>
      <c r="CW17" s="1246"/>
      <c r="CX17" s="1246"/>
      <c r="CY17" s="1246"/>
      <c r="CZ17" s="1246"/>
    </row>
    <row r="18" spans="1:107" ht="14.25" customHeight="1" x14ac:dyDescent="0.2">
      <c r="A18" s="129"/>
      <c r="B18" s="130"/>
      <c r="C18" s="131"/>
      <c r="D18" s="448"/>
      <c r="E18" s="448"/>
      <c r="F18" s="382"/>
      <c r="G18" s="382"/>
      <c r="H18" s="382"/>
      <c r="I18" s="1528">
        <f t="shared" ref="I18:I43" si="2">C18*G18*H18</f>
        <v>0</v>
      </c>
      <c r="J18" s="1529">
        <f t="shared" ref="J18:J81" si="3">IF($C$9=0,0,I18/$C$9)</f>
        <v>0</v>
      </c>
      <c r="K18" s="136"/>
      <c r="L18" s="1530">
        <f t="shared" si="0"/>
        <v>0</v>
      </c>
      <c r="M18" s="1531">
        <f t="shared" ref="M18:M43" si="4">+L18*$C$9</f>
        <v>0</v>
      </c>
      <c r="N18" s="125"/>
      <c r="P18" s="125"/>
      <c r="Q18" s="1065" t="str">
        <f>IF(P18=" "," ",IF(P18="Vehículos",VLOOKUP($Q$16,'Datos Indices'!$A$38:$Z$50,22,FALSE),IF(P18="Ipim",VLOOKUP($Q$16,'Datos Indices'!$A$38:$Z$50,7,FALSE),IF(P18="Dólar",VLOOKUP($Q$16,'Datos Indices'!$A$38:$Z$50,4,FALSE),IF(P18="Gasoil",VLOOKUP($Q$16,'Datos Indices'!$A$38:$Z$50,10,FALSE),IF(P18="WPU06 Pesificado",VLOOKUP($Q$16,'Datos Indices'!$A$38:$Z$50,26,FALSE),0))))))</f>
        <v xml:space="preserve"> </v>
      </c>
      <c r="R18" s="1066">
        <f t="shared" si="1"/>
        <v>0</v>
      </c>
      <c r="T18" s="928"/>
      <c r="U18" s="1065" t="str">
        <f>IF(T18=" "," ",IF(T18="Vehículos",VLOOKUP($U$16,'Datos Indices'!$A$38:$Z$50,22,FALSE),IF(T18="Ipim",VLOOKUP($U$16,'Datos Indices'!$A$38:$Z$50,7,FALSE),IF(T18="Dólar",VLOOKUP($U$16,'Datos Indices'!$A$38:$Z$50,4,FALSE),IF(T18="Gasoil",VLOOKUP($U$16,'Datos Indices'!$A$38:$Z$50,10,FALSE),IF(T18="WPU06 Pesificado",VLOOKUP($U$16,'Datos Indices'!$A$38:$Z$50,26,FALSE),0))))))</f>
        <v xml:space="preserve"> </v>
      </c>
      <c r="V18" s="1066">
        <f t="shared" ref="V18:V81" si="5">M18*U18/100</f>
        <v>0</v>
      </c>
      <c r="W18" s="1450" t="str">
        <f>IF(DC18=0,"","Controlar Aprop.")</f>
        <v/>
      </c>
      <c r="X18" s="1451"/>
      <c r="Y18" s="1247"/>
      <c r="Z18" s="1247"/>
      <c r="AA18" s="1247"/>
      <c r="AB18" s="1247"/>
      <c r="AC18" s="1247"/>
      <c r="AD18" s="1247"/>
      <c r="AE18" s="1247"/>
      <c r="AF18" s="1247"/>
      <c r="AG18" s="1247"/>
      <c r="AH18" s="1247"/>
      <c r="AI18" s="1247"/>
      <c r="AJ18" s="1247"/>
      <c r="AK18" s="1247"/>
      <c r="AL18" s="1247"/>
      <c r="AM18" s="1247"/>
      <c r="AN18" s="1247"/>
      <c r="AO18" s="1247"/>
      <c r="AP18" s="1247"/>
      <c r="AQ18" s="1247"/>
      <c r="AR18" s="1247"/>
      <c r="AS18" s="1247"/>
      <c r="AT18" s="1247"/>
      <c r="AU18" s="1247"/>
      <c r="AV18" s="1247"/>
      <c r="AW18" s="1247"/>
      <c r="AX18" s="1247"/>
      <c r="AY18" s="1247"/>
      <c r="AZ18" s="1247"/>
      <c r="BA18" s="1247"/>
      <c r="BB18" s="1247"/>
      <c r="BC18" s="1247"/>
      <c r="BD18" s="1247"/>
      <c r="BE18" s="1247"/>
      <c r="BF18" s="1247"/>
      <c r="BG18" s="1247"/>
      <c r="BH18" s="1247"/>
      <c r="BI18" s="1247"/>
      <c r="BJ18" s="1247"/>
      <c r="BK18" s="1247"/>
      <c r="BL18" s="1247"/>
      <c r="BM18" s="1247"/>
      <c r="BN18" s="1247"/>
      <c r="BO18" s="1247"/>
      <c r="BP18" s="1247"/>
      <c r="BQ18" s="1247"/>
      <c r="BR18" s="1247"/>
      <c r="BS18" s="1247"/>
      <c r="BT18" s="1247"/>
      <c r="BU18" s="1247"/>
      <c r="BV18" s="1247"/>
      <c r="BW18" s="1247"/>
      <c r="BX18" s="1247"/>
      <c r="BY18" s="1247"/>
      <c r="BZ18" s="1247"/>
      <c r="CA18" s="1247"/>
      <c r="CB18" s="1247"/>
      <c r="CC18" s="1247"/>
      <c r="CD18" s="1247"/>
      <c r="CE18" s="1247"/>
      <c r="CF18" s="1247"/>
      <c r="CG18" s="1247"/>
      <c r="CH18" s="1247"/>
      <c r="CI18" s="1247"/>
      <c r="CJ18" s="1247"/>
      <c r="CK18" s="1247"/>
      <c r="CL18" s="1247"/>
      <c r="CM18" s="1247"/>
      <c r="CN18" s="1247"/>
      <c r="CO18" s="1247"/>
      <c r="CP18" s="1247"/>
      <c r="CQ18" s="1247"/>
      <c r="CR18" s="1247"/>
      <c r="CS18" s="1247"/>
      <c r="CT18" s="1247"/>
      <c r="CU18" s="1247"/>
      <c r="CV18" s="1247"/>
      <c r="CW18" s="1247"/>
      <c r="CX18" s="1247"/>
      <c r="CY18" s="1247"/>
      <c r="CZ18" s="1247"/>
      <c r="DA18" s="1449"/>
      <c r="DB18" s="1452">
        <f>SUM(Y18:CZ18)*M18</f>
        <v>0</v>
      </c>
      <c r="DC18" s="1452">
        <f>M18-DB18</f>
        <v>0</v>
      </c>
    </row>
    <row r="19" spans="1:107" ht="14.25" customHeight="1" x14ac:dyDescent="0.2">
      <c r="A19" s="129"/>
      <c r="B19" s="130"/>
      <c r="C19" s="131"/>
      <c r="D19" s="448"/>
      <c r="E19" s="448"/>
      <c r="F19" s="382"/>
      <c r="G19" s="382"/>
      <c r="H19" s="382"/>
      <c r="I19" s="1528">
        <f t="shared" si="2"/>
        <v>0</v>
      </c>
      <c r="J19" s="1529">
        <f t="shared" si="3"/>
        <v>0</v>
      </c>
      <c r="K19" s="136"/>
      <c r="L19" s="1530">
        <f t="shared" si="0"/>
        <v>0</v>
      </c>
      <c r="M19" s="1531">
        <f t="shared" si="4"/>
        <v>0</v>
      </c>
      <c r="N19" s="125"/>
      <c r="P19" s="125"/>
      <c r="Q19" s="1065" t="str">
        <f>IF(P19=" "," ",IF(P19="Vehículos",VLOOKUP($Q$16,'Datos Indices'!$A$38:$Z$50,22,FALSE),IF(P19="Ipim",VLOOKUP($Q$16,'Datos Indices'!$A$38:$Z$50,7,FALSE),IF(P19="Dólar",VLOOKUP($Q$16,'Datos Indices'!$A$38:$Z$50,4,FALSE),IF(P19="Gasoil",VLOOKUP($Q$16,'Datos Indices'!$A$38:$Z$50,10,FALSE),IF(P19="WPU06 Pesificado",VLOOKUP($Q$16,'Datos Indices'!$A$38:$Z$50,26,FALSE),0))))))</f>
        <v xml:space="preserve"> </v>
      </c>
      <c r="R19" s="1066">
        <f t="shared" si="1"/>
        <v>0</v>
      </c>
      <c r="T19" s="928"/>
      <c r="U19" s="1065" t="str">
        <f>IF(T19=" "," ",IF(T19="Vehículos",VLOOKUP($U$16,'Datos Indices'!$A$38:$Z$50,22,FALSE),IF(T19="Ipim",VLOOKUP($U$16,'Datos Indices'!$A$38:$Z$50,7,FALSE),IF(T19="Dólar",VLOOKUP($U$16,'Datos Indices'!$A$38:$Z$50,4,FALSE),IF(T19="Gasoil",VLOOKUP($U$16,'Datos Indices'!$A$38:$Z$50,10,FALSE),IF(T19="WPU06 Pesificado",VLOOKUP($U$16,'Datos Indices'!$A$38:$Z$50,26,FALSE),0))))))</f>
        <v xml:space="preserve"> </v>
      </c>
      <c r="V19" s="1066">
        <f t="shared" si="5"/>
        <v>0</v>
      </c>
      <c r="W19" s="1450" t="str">
        <f t="shared" ref="W19:W82" si="6">IF(DC19=0,"","Controlar Aprop.")</f>
        <v/>
      </c>
      <c r="X19" s="1451"/>
      <c r="Y19" s="1247"/>
      <c r="Z19" s="1247"/>
      <c r="AA19" s="1247"/>
      <c r="AB19" s="1247"/>
      <c r="AC19" s="1247"/>
      <c r="AD19" s="1247"/>
      <c r="AE19" s="1247"/>
      <c r="AF19" s="1247"/>
      <c r="AG19" s="1247"/>
      <c r="AH19" s="1247"/>
      <c r="AI19" s="1247"/>
      <c r="AJ19" s="1247"/>
      <c r="AK19" s="1247"/>
      <c r="AL19" s="1247"/>
      <c r="AM19" s="1247"/>
      <c r="AN19" s="1247"/>
      <c r="AO19" s="1247"/>
      <c r="AP19" s="1247"/>
      <c r="AQ19" s="1247"/>
      <c r="AR19" s="1247"/>
      <c r="AS19" s="1247"/>
      <c r="AT19" s="1247"/>
      <c r="AU19" s="1247"/>
      <c r="AV19" s="1247"/>
      <c r="AW19" s="1247"/>
      <c r="AX19" s="1247"/>
      <c r="AY19" s="1247"/>
      <c r="AZ19" s="1247"/>
      <c r="BA19" s="1247"/>
      <c r="BB19" s="1247"/>
      <c r="BC19" s="1247"/>
      <c r="BD19" s="1247"/>
      <c r="BE19" s="1247"/>
      <c r="BF19" s="1247"/>
      <c r="BG19" s="1247"/>
      <c r="BH19" s="1247"/>
      <c r="BI19" s="1247"/>
      <c r="BJ19" s="1247"/>
      <c r="BK19" s="1247"/>
      <c r="BL19" s="1247"/>
      <c r="BM19" s="1247"/>
      <c r="BN19" s="1247"/>
      <c r="BO19" s="1247"/>
      <c r="BP19" s="1247"/>
      <c r="BQ19" s="1247"/>
      <c r="BR19" s="1247"/>
      <c r="BS19" s="1247"/>
      <c r="BT19" s="1247"/>
      <c r="BU19" s="1247"/>
      <c r="BV19" s="1247"/>
      <c r="BW19" s="1247"/>
      <c r="BX19" s="1247"/>
      <c r="BY19" s="1247"/>
      <c r="BZ19" s="1247"/>
      <c r="CA19" s="1247"/>
      <c r="CB19" s="1247"/>
      <c r="CC19" s="1247"/>
      <c r="CD19" s="1247"/>
      <c r="CE19" s="1247"/>
      <c r="CF19" s="1247"/>
      <c r="CG19" s="1247"/>
      <c r="CH19" s="1247"/>
      <c r="CI19" s="1247"/>
      <c r="CJ19" s="1247"/>
      <c r="CK19" s="1247"/>
      <c r="CL19" s="1247"/>
      <c r="CM19" s="1247"/>
      <c r="CN19" s="1247"/>
      <c r="CO19" s="1247"/>
      <c r="CP19" s="1247"/>
      <c r="CQ19" s="1247"/>
      <c r="CR19" s="1247"/>
      <c r="CS19" s="1247"/>
      <c r="CT19" s="1247"/>
      <c r="CU19" s="1247"/>
      <c r="CV19" s="1247"/>
      <c r="CW19" s="1247"/>
      <c r="CX19" s="1247"/>
      <c r="CY19" s="1247"/>
      <c r="CZ19" s="1247"/>
      <c r="DA19" s="1449"/>
      <c r="DB19" s="1452">
        <f>SUM(Y19:CZ19)*M19</f>
        <v>0</v>
      </c>
      <c r="DC19" s="1452">
        <f t="shared" ref="DC19:DC82" si="7">M19-DB19</f>
        <v>0</v>
      </c>
    </row>
    <row r="20" spans="1:107" ht="14.25" customHeight="1" x14ac:dyDescent="0.2">
      <c r="A20" s="129"/>
      <c r="B20" s="130"/>
      <c r="C20" s="131"/>
      <c r="D20" s="448"/>
      <c r="E20" s="448"/>
      <c r="F20" s="382"/>
      <c r="G20" s="382"/>
      <c r="H20" s="382"/>
      <c r="I20" s="1528">
        <f t="shared" si="2"/>
        <v>0</v>
      </c>
      <c r="J20" s="1529">
        <f t="shared" si="3"/>
        <v>0</v>
      </c>
      <c r="K20" s="136"/>
      <c r="L20" s="1530">
        <f t="shared" si="0"/>
        <v>0</v>
      </c>
      <c r="M20" s="1531">
        <f t="shared" si="4"/>
        <v>0</v>
      </c>
      <c r="N20" s="125"/>
      <c r="P20" s="125"/>
      <c r="Q20" s="1065" t="str">
        <f>IF(P20=" "," ",IF(P20="Vehículos",VLOOKUP($Q$16,'Datos Indices'!$A$38:$Z$50,22,FALSE),IF(P20="Ipim",VLOOKUP($Q$16,'Datos Indices'!$A$38:$Z$50,7,FALSE),IF(P20="Dólar",VLOOKUP($Q$16,'Datos Indices'!$A$38:$Z$50,4,FALSE),IF(P20="Gasoil",VLOOKUP($Q$16,'Datos Indices'!$A$38:$Z$50,10,FALSE),IF(P20="WPU06 Pesificado",VLOOKUP($Q$16,'Datos Indices'!$A$38:$Z$50,26,FALSE),0))))))</f>
        <v xml:space="preserve"> </v>
      </c>
      <c r="R20" s="1066">
        <f t="shared" si="1"/>
        <v>0</v>
      </c>
      <c r="T20" s="928"/>
      <c r="U20" s="1065" t="str">
        <f>IF(T20=" "," ",IF(T20="Vehículos",VLOOKUP($U$16,'Datos Indices'!$A$38:$Z$50,22,FALSE),IF(T20="Ipim",VLOOKUP($U$16,'Datos Indices'!$A$38:$Z$50,7,FALSE),IF(T20="Dólar",VLOOKUP($U$16,'Datos Indices'!$A$38:$Z$50,4,FALSE),IF(T20="Gasoil",VLOOKUP($U$16,'Datos Indices'!$A$38:$Z$50,10,FALSE),IF(T20="WPU06 Pesificado",VLOOKUP($U$16,'Datos Indices'!$A$38:$Z$50,26,FALSE),0))))))</f>
        <v xml:space="preserve"> </v>
      </c>
      <c r="V20" s="1066">
        <f t="shared" si="5"/>
        <v>0</v>
      </c>
      <c r="W20" s="1450" t="str">
        <f t="shared" si="6"/>
        <v/>
      </c>
      <c r="X20" s="1451"/>
      <c r="Y20" s="1247"/>
      <c r="Z20" s="1247"/>
      <c r="AA20" s="1247"/>
      <c r="AB20" s="1247"/>
      <c r="AC20" s="1247"/>
      <c r="AD20" s="1247"/>
      <c r="AE20" s="1247"/>
      <c r="AF20" s="1247"/>
      <c r="AG20" s="1247"/>
      <c r="AH20" s="1247"/>
      <c r="AI20" s="1247"/>
      <c r="AJ20" s="1247"/>
      <c r="AK20" s="1247"/>
      <c r="AL20" s="1247"/>
      <c r="AM20" s="1247"/>
      <c r="AN20" s="1247"/>
      <c r="AO20" s="1247"/>
      <c r="AP20" s="1247"/>
      <c r="AQ20" s="1247"/>
      <c r="AR20" s="1247"/>
      <c r="AS20" s="1247"/>
      <c r="AT20" s="1247"/>
      <c r="AU20" s="1247"/>
      <c r="AV20" s="1247"/>
      <c r="AW20" s="1247"/>
      <c r="AX20" s="1247"/>
      <c r="AY20" s="1247"/>
      <c r="AZ20" s="1247"/>
      <c r="BA20" s="1247"/>
      <c r="BB20" s="1247"/>
      <c r="BC20" s="1247"/>
      <c r="BD20" s="1247"/>
      <c r="BE20" s="1247"/>
      <c r="BF20" s="1247"/>
      <c r="BG20" s="1247"/>
      <c r="BH20" s="1247"/>
      <c r="BI20" s="1247"/>
      <c r="BJ20" s="1247"/>
      <c r="BK20" s="1247"/>
      <c r="BL20" s="1247"/>
      <c r="BM20" s="1247"/>
      <c r="BN20" s="1247"/>
      <c r="BO20" s="1247"/>
      <c r="BP20" s="1247"/>
      <c r="BQ20" s="1247"/>
      <c r="BR20" s="1247"/>
      <c r="BS20" s="1247"/>
      <c r="BT20" s="1247"/>
      <c r="BU20" s="1247"/>
      <c r="BV20" s="1247"/>
      <c r="BW20" s="1247"/>
      <c r="BX20" s="1247"/>
      <c r="BY20" s="1247"/>
      <c r="BZ20" s="1247"/>
      <c r="CA20" s="1247"/>
      <c r="CB20" s="1247"/>
      <c r="CC20" s="1247"/>
      <c r="CD20" s="1247"/>
      <c r="CE20" s="1247"/>
      <c r="CF20" s="1247"/>
      <c r="CG20" s="1247"/>
      <c r="CH20" s="1247"/>
      <c r="CI20" s="1247"/>
      <c r="CJ20" s="1247"/>
      <c r="CK20" s="1247"/>
      <c r="CL20" s="1247"/>
      <c r="CM20" s="1247"/>
      <c r="CN20" s="1247"/>
      <c r="CO20" s="1247"/>
      <c r="CP20" s="1247"/>
      <c r="CQ20" s="1247"/>
      <c r="CR20" s="1247"/>
      <c r="CS20" s="1247"/>
      <c r="CT20" s="1247"/>
      <c r="CU20" s="1247"/>
      <c r="CV20" s="1247"/>
      <c r="CW20" s="1247"/>
      <c r="CX20" s="1247"/>
      <c r="CY20" s="1247"/>
      <c r="CZ20" s="1247"/>
      <c r="DA20" s="1449"/>
      <c r="DB20" s="1452">
        <f t="shared" ref="DB20:DB82" si="8">SUM(Y20:CZ20)*M20</f>
        <v>0</v>
      </c>
      <c r="DC20" s="1452">
        <f t="shared" si="7"/>
        <v>0</v>
      </c>
    </row>
    <row r="21" spans="1:107" ht="14.25" customHeight="1" x14ac:dyDescent="0.2">
      <c r="A21" s="129"/>
      <c r="B21" s="130"/>
      <c r="C21" s="131"/>
      <c r="D21" s="448"/>
      <c r="E21" s="448"/>
      <c r="F21" s="382"/>
      <c r="G21" s="382"/>
      <c r="H21" s="382"/>
      <c r="I21" s="1528">
        <f t="shared" si="2"/>
        <v>0</v>
      </c>
      <c r="J21" s="1529">
        <f t="shared" si="3"/>
        <v>0</v>
      </c>
      <c r="K21" s="136"/>
      <c r="L21" s="1530">
        <f t="shared" si="0"/>
        <v>0</v>
      </c>
      <c r="M21" s="1531">
        <f t="shared" si="4"/>
        <v>0</v>
      </c>
      <c r="N21" s="125"/>
      <c r="P21" s="125"/>
      <c r="Q21" s="1065" t="str">
        <f>IF(P21=" "," ",IF(P21="Vehículos",VLOOKUP($Q$16,'Datos Indices'!$A$38:$Z$50,22,FALSE),IF(P21="Ipim",VLOOKUP($Q$16,'Datos Indices'!$A$38:$Z$50,7,FALSE),IF(P21="Dólar",VLOOKUP($Q$16,'Datos Indices'!$A$38:$Z$50,4,FALSE),IF(P21="Gasoil",VLOOKUP($Q$16,'Datos Indices'!$A$38:$Z$50,10,FALSE),IF(P21="WPU06 Pesificado",VLOOKUP($Q$16,'Datos Indices'!$A$38:$Z$50,26,FALSE),0))))))</f>
        <v xml:space="preserve"> </v>
      </c>
      <c r="R21" s="1066">
        <f t="shared" si="1"/>
        <v>0</v>
      </c>
      <c r="T21" s="928"/>
      <c r="U21" s="1065" t="str">
        <f>IF(T21=" "," ",IF(T21="Vehículos",VLOOKUP($U$16,'Datos Indices'!$A$38:$Z$50,22,FALSE),IF(T21="Ipim",VLOOKUP($U$16,'Datos Indices'!$A$38:$Z$50,7,FALSE),IF(T21="Dólar",VLOOKUP($U$16,'Datos Indices'!$A$38:$Z$50,4,FALSE),IF(T21="Gasoil",VLOOKUP($U$16,'Datos Indices'!$A$38:$Z$50,10,FALSE),IF(T21="WPU06 Pesificado",VLOOKUP($U$16,'Datos Indices'!$A$38:$Z$50,26,FALSE),0))))))</f>
        <v xml:space="preserve"> </v>
      </c>
      <c r="V21" s="1066">
        <f t="shared" si="5"/>
        <v>0</v>
      </c>
      <c r="W21" s="1450" t="str">
        <f t="shared" si="6"/>
        <v/>
      </c>
      <c r="X21" s="1451"/>
      <c r="Y21" s="1247"/>
      <c r="Z21" s="1247"/>
      <c r="AA21" s="1247"/>
      <c r="AB21" s="1247"/>
      <c r="AC21" s="1247"/>
      <c r="AD21" s="1247"/>
      <c r="AE21" s="1247"/>
      <c r="AF21" s="1247"/>
      <c r="AG21" s="1247"/>
      <c r="AH21" s="1247"/>
      <c r="AI21" s="1247"/>
      <c r="AJ21" s="1247"/>
      <c r="AK21" s="1247"/>
      <c r="AL21" s="1247"/>
      <c r="AM21" s="1247"/>
      <c r="AN21" s="1247"/>
      <c r="AO21" s="1247"/>
      <c r="AP21" s="1247"/>
      <c r="AQ21" s="1247"/>
      <c r="AR21" s="1247"/>
      <c r="AS21" s="1247"/>
      <c r="AT21" s="1247"/>
      <c r="AU21" s="1247"/>
      <c r="AV21" s="1247"/>
      <c r="AW21" s="1247"/>
      <c r="AX21" s="1247"/>
      <c r="AY21" s="1247"/>
      <c r="AZ21" s="1247"/>
      <c r="BA21" s="1247"/>
      <c r="BB21" s="1247"/>
      <c r="BC21" s="1247"/>
      <c r="BD21" s="1247"/>
      <c r="BE21" s="1247"/>
      <c r="BF21" s="1247"/>
      <c r="BG21" s="1247"/>
      <c r="BH21" s="1247"/>
      <c r="BI21" s="1247"/>
      <c r="BJ21" s="1247"/>
      <c r="BK21" s="1247"/>
      <c r="BL21" s="1247"/>
      <c r="BM21" s="1247"/>
      <c r="BN21" s="1247"/>
      <c r="BO21" s="1247"/>
      <c r="BP21" s="1247"/>
      <c r="BQ21" s="1247"/>
      <c r="BR21" s="1247"/>
      <c r="BS21" s="1247"/>
      <c r="BT21" s="1247"/>
      <c r="BU21" s="1247"/>
      <c r="BV21" s="1247"/>
      <c r="BW21" s="1247"/>
      <c r="BX21" s="1247"/>
      <c r="BY21" s="1247"/>
      <c r="BZ21" s="1247"/>
      <c r="CA21" s="1247"/>
      <c r="CB21" s="1247"/>
      <c r="CC21" s="1247"/>
      <c r="CD21" s="1247"/>
      <c r="CE21" s="1247"/>
      <c r="CF21" s="1247"/>
      <c r="CG21" s="1247"/>
      <c r="CH21" s="1247"/>
      <c r="CI21" s="1247"/>
      <c r="CJ21" s="1247"/>
      <c r="CK21" s="1247"/>
      <c r="CL21" s="1247"/>
      <c r="CM21" s="1247"/>
      <c r="CN21" s="1247"/>
      <c r="CO21" s="1247"/>
      <c r="CP21" s="1247"/>
      <c r="CQ21" s="1247"/>
      <c r="CR21" s="1247"/>
      <c r="CS21" s="1247"/>
      <c r="CT21" s="1247"/>
      <c r="CU21" s="1247"/>
      <c r="CV21" s="1247"/>
      <c r="CW21" s="1247"/>
      <c r="CX21" s="1247"/>
      <c r="CY21" s="1247"/>
      <c r="CZ21" s="1247"/>
      <c r="DA21" s="1449"/>
      <c r="DB21" s="1452">
        <f t="shared" si="8"/>
        <v>0</v>
      </c>
      <c r="DC21" s="1452">
        <f t="shared" si="7"/>
        <v>0</v>
      </c>
    </row>
    <row r="22" spans="1:107" ht="14.25" customHeight="1" x14ac:dyDescent="0.2">
      <c r="A22" s="129"/>
      <c r="B22" s="130"/>
      <c r="C22" s="131"/>
      <c r="D22" s="448"/>
      <c r="E22" s="448"/>
      <c r="F22" s="382"/>
      <c r="G22" s="382"/>
      <c r="H22" s="382"/>
      <c r="I22" s="1528">
        <f t="shared" si="2"/>
        <v>0</v>
      </c>
      <c r="J22" s="1529">
        <f t="shared" si="3"/>
        <v>0</v>
      </c>
      <c r="K22" s="136"/>
      <c r="L22" s="1530">
        <f t="shared" si="0"/>
        <v>0</v>
      </c>
      <c r="M22" s="1531">
        <f t="shared" si="4"/>
        <v>0</v>
      </c>
      <c r="N22" s="125"/>
      <c r="P22" s="125"/>
      <c r="Q22" s="1065" t="str">
        <f>IF(P22=" "," ",IF(P22="Vehículos",VLOOKUP($Q$16,'Datos Indices'!$A$38:$Z$50,22,FALSE),IF(P22="Ipim",VLOOKUP($Q$16,'Datos Indices'!$A$38:$Z$50,7,FALSE),IF(P22="Dólar",VLOOKUP($Q$16,'Datos Indices'!$A$38:$Z$50,4,FALSE),IF(P22="Gasoil",VLOOKUP($Q$16,'Datos Indices'!$A$38:$Z$50,10,FALSE),IF(P22="WPU06 Pesificado",VLOOKUP($Q$16,'Datos Indices'!$A$38:$Z$50,26,FALSE),0))))))</f>
        <v xml:space="preserve"> </v>
      </c>
      <c r="R22" s="1066">
        <f t="shared" si="1"/>
        <v>0</v>
      </c>
      <c r="T22" s="928"/>
      <c r="U22" s="1065" t="str">
        <f>IF(T22=" "," ",IF(T22="Vehículos",VLOOKUP($U$16,'Datos Indices'!$A$38:$Z$50,22,FALSE),IF(T22="Ipim",VLOOKUP($U$16,'Datos Indices'!$A$38:$Z$50,7,FALSE),IF(T22="Dólar",VLOOKUP($U$16,'Datos Indices'!$A$38:$Z$50,4,FALSE),IF(T22="Gasoil",VLOOKUP($U$16,'Datos Indices'!$A$38:$Z$50,10,FALSE),IF(T22="WPU06 Pesificado",VLOOKUP($U$16,'Datos Indices'!$A$38:$Z$50,26,FALSE),0))))))</f>
        <v xml:space="preserve"> </v>
      </c>
      <c r="V22" s="1066">
        <f t="shared" si="5"/>
        <v>0</v>
      </c>
      <c r="W22" s="1450" t="str">
        <f t="shared" si="6"/>
        <v/>
      </c>
      <c r="Y22" s="1247"/>
      <c r="Z22" s="1247"/>
      <c r="AA22" s="1247"/>
      <c r="AB22" s="1247"/>
      <c r="AC22" s="1247"/>
      <c r="AD22" s="1247"/>
      <c r="AE22" s="1247"/>
      <c r="AF22" s="1247"/>
      <c r="AG22" s="1247"/>
      <c r="AH22" s="1247"/>
      <c r="AI22" s="1247"/>
      <c r="AJ22" s="1247"/>
      <c r="AK22" s="1247"/>
      <c r="AL22" s="1247"/>
      <c r="AM22" s="1247"/>
      <c r="AN22" s="1247"/>
      <c r="AO22" s="1247"/>
      <c r="AP22" s="1247"/>
      <c r="AQ22" s="1247"/>
      <c r="AR22" s="1247"/>
      <c r="AS22" s="1247"/>
      <c r="AT22" s="1247"/>
      <c r="AU22" s="1247"/>
      <c r="AV22" s="1247"/>
      <c r="AW22" s="1247"/>
      <c r="AX22" s="1247"/>
      <c r="AY22" s="1247"/>
      <c r="AZ22" s="1247"/>
      <c r="BA22" s="1247"/>
      <c r="BB22" s="1247"/>
      <c r="BC22" s="1247"/>
      <c r="BD22" s="1247"/>
      <c r="BE22" s="1247"/>
      <c r="BF22" s="1247"/>
      <c r="BG22" s="1247"/>
      <c r="BH22" s="1247"/>
      <c r="BI22" s="1247"/>
      <c r="BJ22" s="1247"/>
      <c r="BK22" s="1247"/>
      <c r="BL22" s="1247"/>
      <c r="BM22" s="1247"/>
      <c r="BN22" s="1247"/>
      <c r="BO22" s="1247"/>
      <c r="BP22" s="1247"/>
      <c r="BQ22" s="1247"/>
      <c r="BR22" s="1247"/>
      <c r="BS22" s="1247"/>
      <c r="BT22" s="1247"/>
      <c r="BU22" s="1247"/>
      <c r="BV22" s="1247"/>
      <c r="BW22" s="1247"/>
      <c r="BX22" s="1247"/>
      <c r="BY22" s="1247"/>
      <c r="BZ22" s="1247"/>
      <c r="CA22" s="1247"/>
      <c r="CB22" s="1247"/>
      <c r="CC22" s="1247"/>
      <c r="CD22" s="1247"/>
      <c r="CE22" s="1247"/>
      <c r="CF22" s="1247"/>
      <c r="CG22" s="1247"/>
      <c r="CH22" s="1247"/>
      <c r="CI22" s="1247"/>
      <c r="CJ22" s="1247"/>
      <c r="CK22" s="1247"/>
      <c r="CL22" s="1247"/>
      <c r="CM22" s="1247"/>
      <c r="CN22" s="1247"/>
      <c r="CO22" s="1247"/>
      <c r="CP22" s="1247"/>
      <c r="CQ22" s="1247"/>
      <c r="CR22" s="1247"/>
      <c r="CS22" s="1247"/>
      <c r="CT22" s="1247"/>
      <c r="CU22" s="1247"/>
      <c r="CV22" s="1247"/>
      <c r="CW22" s="1247"/>
      <c r="CX22" s="1247"/>
      <c r="CY22" s="1247"/>
      <c r="CZ22" s="1247"/>
      <c r="DB22" s="1452">
        <f t="shared" si="8"/>
        <v>0</v>
      </c>
      <c r="DC22" s="1452">
        <f t="shared" si="7"/>
        <v>0</v>
      </c>
    </row>
    <row r="23" spans="1:107" ht="14.25" customHeight="1" x14ac:dyDescent="0.2">
      <c r="A23" s="129"/>
      <c r="B23" s="130"/>
      <c r="C23" s="131"/>
      <c r="D23" s="448"/>
      <c r="E23" s="448"/>
      <c r="F23" s="382"/>
      <c r="G23" s="382"/>
      <c r="H23" s="382"/>
      <c r="I23" s="1528">
        <f t="shared" si="2"/>
        <v>0</v>
      </c>
      <c r="J23" s="1529">
        <f t="shared" si="3"/>
        <v>0</v>
      </c>
      <c r="K23" s="136"/>
      <c r="L23" s="1530">
        <f t="shared" si="0"/>
        <v>0</v>
      </c>
      <c r="M23" s="1531">
        <f t="shared" si="4"/>
        <v>0</v>
      </c>
      <c r="N23" s="125"/>
      <c r="P23" s="125"/>
      <c r="Q23" s="1065" t="str">
        <f>IF(P23=" "," ",IF(P23="Vehículos",VLOOKUP($Q$16,'Datos Indices'!$A$38:$Z$50,22,FALSE),IF(P23="Ipim",VLOOKUP($Q$16,'Datos Indices'!$A$38:$Z$50,7,FALSE),IF(P23="Dólar",VLOOKUP($Q$16,'Datos Indices'!$A$38:$Z$50,4,FALSE),IF(P23="Gasoil",VLOOKUP($Q$16,'Datos Indices'!$A$38:$Z$50,10,FALSE),IF(P23="WPU06 Pesificado",VLOOKUP($Q$16,'Datos Indices'!$A$38:$Z$50,26,FALSE),0))))))</f>
        <v xml:space="preserve"> </v>
      </c>
      <c r="R23" s="1066">
        <f t="shared" si="1"/>
        <v>0</v>
      </c>
      <c r="T23" s="928"/>
      <c r="U23" s="1065" t="str">
        <f>IF(T23=" "," ",IF(T23="Vehículos",VLOOKUP($U$16,'Datos Indices'!$A$38:$Z$50,22,FALSE),IF(T23="Ipim",VLOOKUP($U$16,'Datos Indices'!$A$38:$Z$50,7,FALSE),IF(T23="Dólar",VLOOKUP($U$16,'Datos Indices'!$A$38:$Z$50,4,FALSE),IF(T23="Gasoil",VLOOKUP($U$16,'Datos Indices'!$A$38:$Z$50,10,FALSE),IF(T23="WPU06 Pesificado",VLOOKUP($U$16,'Datos Indices'!$A$38:$Z$50,26,FALSE),0))))))</f>
        <v xml:space="preserve"> </v>
      </c>
      <c r="V23" s="1066">
        <f t="shared" si="5"/>
        <v>0</v>
      </c>
      <c r="W23" s="1450" t="str">
        <f t="shared" si="6"/>
        <v/>
      </c>
      <c r="Y23" s="1247"/>
      <c r="Z23" s="1247"/>
      <c r="AA23" s="1247"/>
      <c r="AB23" s="1247"/>
      <c r="AC23" s="1247"/>
      <c r="AD23" s="1247"/>
      <c r="AE23" s="1247"/>
      <c r="AF23" s="1247"/>
      <c r="AG23" s="1247"/>
      <c r="AH23" s="1247"/>
      <c r="AI23" s="1247"/>
      <c r="AJ23" s="1247"/>
      <c r="AK23" s="1247"/>
      <c r="AL23" s="1247"/>
      <c r="AM23" s="1247"/>
      <c r="AN23" s="1247"/>
      <c r="AO23" s="1247"/>
      <c r="AP23" s="1247"/>
      <c r="AQ23" s="1247"/>
      <c r="AR23" s="1247"/>
      <c r="AS23" s="1247"/>
      <c r="AT23" s="1247"/>
      <c r="AU23" s="1247"/>
      <c r="AV23" s="1247"/>
      <c r="AW23" s="1247"/>
      <c r="AX23" s="1247"/>
      <c r="AY23" s="1247"/>
      <c r="AZ23" s="1247"/>
      <c r="BA23" s="1247"/>
      <c r="BB23" s="1247"/>
      <c r="BC23" s="1247"/>
      <c r="BD23" s="1247"/>
      <c r="BE23" s="1247"/>
      <c r="BF23" s="1247"/>
      <c r="BG23" s="1247"/>
      <c r="BH23" s="1247"/>
      <c r="BI23" s="1247"/>
      <c r="BJ23" s="1247"/>
      <c r="BK23" s="1247"/>
      <c r="BL23" s="1247"/>
      <c r="BM23" s="1247"/>
      <c r="BN23" s="1247"/>
      <c r="BO23" s="1247"/>
      <c r="BP23" s="1247"/>
      <c r="BQ23" s="1247"/>
      <c r="BR23" s="1247"/>
      <c r="BS23" s="1247"/>
      <c r="BT23" s="1247"/>
      <c r="BU23" s="1247"/>
      <c r="BV23" s="1247"/>
      <c r="BW23" s="1247"/>
      <c r="BX23" s="1247"/>
      <c r="BY23" s="1247"/>
      <c r="BZ23" s="1247"/>
      <c r="CA23" s="1247"/>
      <c r="CB23" s="1247"/>
      <c r="CC23" s="1247"/>
      <c r="CD23" s="1247"/>
      <c r="CE23" s="1247"/>
      <c r="CF23" s="1247"/>
      <c r="CG23" s="1247"/>
      <c r="CH23" s="1247"/>
      <c r="CI23" s="1247"/>
      <c r="CJ23" s="1247"/>
      <c r="CK23" s="1247"/>
      <c r="CL23" s="1247"/>
      <c r="CM23" s="1247"/>
      <c r="CN23" s="1247"/>
      <c r="CO23" s="1247"/>
      <c r="CP23" s="1247"/>
      <c r="CQ23" s="1247"/>
      <c r="CR23" s="1247"/>
      <c r="CS23" s="1247"/>
      <c r="CT23" s="1247"/>
      <c r="CU23" s="1247"/>
      <c r="CV23" s="1247"/>
      <c r="CW23" s="1247"/>
      <c r="CX23" s="1247"/>
      <c r="CY23" s="1247"/>
      <c r="CZ23" s="1247"/>
      <c r="DB23" s="1452">
        <f t="shared" si="8"/>
        <v>0</v>
      </c>
      <c r="DC23" s="1452">
        <f t="shared" si="7"/>
        <v>0</v>
      </c>
    </row>
    <row r="24" spans="1:107" ht="14.25" customHeight="1" x14ac:dyDescent="0.2">
      <c r="A24" s="129"/>
      <c r="B24" s="130"/>
      <c r="C24" s="131"/>
      <c r="D24" s="448"/>
      <c r="E24" s="448"/>
      <c r="F24" s="382"/>
      <c r="G24" s="382"/>
      <c r="H24" s="382"/>
      <c r="I24" s="1528">
        <f t="shared" si="2"/>
        <v>0</v>
      </c>
      <c r="J24" s="1529">
        <f t="shared" si="3"/>
        <v>0</v>
      </c>
      <c r="K24" s="136"/>
      <c r="L24" s="1530">
        <f t="shared" si="0"/>
        <v>0</v>
      </c>
      <c r="M24" s="1531">
        <f t="shared" si="4"/>
        <v>0</v>
      </c>
      <c r="N24" s="125"/>
      <c r="P24" s="125"/>
      <c r="Q24" s="1065" t="str">
        <f>IF(P24=" "," ",IF(P24="Vehículos",VLOOKUP($Q$16,'Datos Indices'!$A$38:$Z$50,22,FALSE),IF(P24="Ipim",VLOOKUP($Q$16,'Datos Indices'!$A$38:$Z$50,7,FALSE),IF(P24="Dólar",VLOOKUP($Q$16,'Datos Indices'!$A$38:$Z$50,4,FALSE),IF(P24="Gasoil",VLOOKUP($Q$16,'Datos Indices'!$A$38:$Z$50,10,FALSE),IF(P24="WPU06 Pesificado",VLOOKUP($Q$16,'Datos Indices'!$A$38:$Z$50,26,FALSE),0))))))</f>
        <v xml:space="preserve"> </v>
      </c>
      <c r="R24" s="1066">
        <f t="shared" si="1"/>
        <v>0</v>
      </c>
      <c r="T24" s="928"/>
      <c r="U24" s="1065" t="str">
        <f>IF(T24=" "," ",IF(T24="Vehículos",VLOOKUP($U$16,'Datos Indices'!$A$38:$Z$50,22,FALSE),IF(T24="Ipim",VLOOKUP($U$16,'Datos Indices'!$A$38:$Z$50,7,FALSE),IF(T24="Dólar",VLOOKUP($U$16,'Datos Indices'!$A$38:$Z$50,4,FALSE),IF(T24="Gasoil",VLOOKUP($U$16,'Datos Indices'!$A$38:$Z$50,10,FALSE),IF(T24="WPU06 Pesificado",VLOOKUP($U$16,'Datos Indices'!$A$38:$Z$50,26,FALSE),0))))))</f>
        <v xml:space="preserve"> </v>
      </c>
      <c r="V24" s="1066">
        <f t="shared" si="5"/>
        <v>0</v>
      </c>
      <c r="W24" s="1450" t="str">
        <f t="shared" si="6"/>
        <v/>
      </c>
      <c r="Y24" s="1247"/>
      <c r="Z24" s="1247"/>
      <c r="AA24" s="1247"/>
      <c r="AB24" s="1247"/>
      <c r="AC24" s="1247"/>
      <c r="AD24" s="1247"/>
      <c r="AE24" s="1247"/>
      <c r="AF24" s="1247"/>
      <c r="AG24" s="1247"/>
      <c r="AH24" s="1247"/>
      <c r="AI24" s="1247"/>
      <c r="AJ24" s="1247"/>
      <c r="AK24" s="1247"/>
      <c r="AL24" s="1247"/>
      <c r="AM24" s="1247"/>
      <c r="AN24" s="1247"/>
      <c r="AO24" s="1247"/>
      <c r="AP24" s="1247"/>
      <c r="AQ24" s="1247"/>
      <c r="AR24" s="1247"/>
      <c r="AS24" s="1247"/>
      <c r="AT24" s="1247"/>
      <c r="AU24" s="1247"/>
      <c r="AV24" s="1247"/>
      <c r="AW24" s="1247"/>
      <c r="AX24" s="1247"/>
      <c r="AY24" s="1247"/>
      <c r="AZ24" s="1247"/>
      <c r="BA24" s="1247"/>
      <c r="BB24" s="1247"/>
      <c r="BC24" s="1247"/>
      <c r="BD24" s="1247"/>
      <c r="BE24" s="1247"/>
      <c r="BF24" s="1247"/>
      <c r="BG24" s="1247"/>
      <c r="BH24" s="1247"/>
      <c r="BI24" s="1247"/>
      <c r="BJ24" s="1247"/>
      <c r="BK24" s="1247"/>
      <c r="BL24" s="1247"/>
      <c r="BM24" s="1247"/>
      <c r="BN24" s="1247"/>
      <c r="BO24" s="1247"/>
      <c r="BP24" s="1247"/>
      <c r="BQ24" s="1247"/>
      <c r="BR24" s="1247"/>
      <c r="BS24" s="1247"/>
      <c r="BT24" s="1247"/>
      <c r="BU24" s="1247"/>
      <c r="BV24" s="1247"/>
      <c r="BW24" s="1247"/>
      <c r="BX24" s="1247"/>
      <c r="BY24" s="1247"/>
      <c r="BZ24" s="1247"/>
      <c r="CA24" s="1247"/>
      <c r="CB24" s="1247"/>
      <c r="CC24" s="1247"/>
      <c r="CD24" s="1247"/>
      <c r="CE24" s="1247"/>
      <c r="CF24" s="1247"/>
      <c r="CG24" s="1247"/>
      <c r="CH24" s="1247"/>
      <c r="CI24" s="1247"/>
      <c r="CJ24" s="1247"/>
      <c r="CK24" s="1247"/>
      <c r="CL24" s="1247"/>
      <c r="CM24" s="1247"/>
      <c r="CN24" s="1247"/>
      <c r="CO24" s="1247"/>
      <c r="CP24" s="1247"/>
      <c r="CQ24" s="1247"/>
      <c r="CR24" s="1247"/>
      <c r="CS24" s="1247"/>
      <c r="CT24" s="1247"/>
      <c r="CU24" s="1247"/>
      <c r="CV24" s="1247"/>
      <c r="CW24" s="1247"/>
      <c r="CX24" s="1247"/>
      <c r="CY24" s="1247"/>
      <c r="CZ24" s="1247"/>
      <c r="DB24" s="1452">
        <f t="shared" si="8"/>
        <v>0</v>
      </c>
      <c r="DC24" s="1452">
        <f t="shared" si="7"/>
        <v>0</v>
      </c>
    </row>
    <row r="25" spans="1:107" ht="14.25" customHeight="1" x14ac:dyDescent="0.2">
      <c r="A25" s="129"/>
      <c r="B25" s="130"/>
      <c r="C25" s="131"/>
      <c r="D25" s="448"/>
      <c r="E25" s="448"/>
      <c r="F25" s="382"/>
      <c r="G25" s="382"/>
      <c r="H25" s="382"/>
      <c r="I25" s="1528">
        <f t="shared" si="2"/>
        <v>0</v>
      </c>
      <c r="J25" s="1529">
        <f t="shared" si="3"/>
        <v>0</v>
      </c>
      <c r="K25" s="136"/>
      <c r="L25" s="1530">
        <f t="shared" si="0"/>
        <v>0</v>
      </c>
      <c r="M25" s="1531">
        <f t="shared" si="4"/>
        <v>0</v>
      </c>
      <c r="N25" s="125"/>
      <c r="P25" s="125"/>
      <c r="Q25" s="1065" t="str">
        <f>IF(P25=" "," ",IF(P25="Vehículos",VLOOKUP($Q$16,'Datos Indices'!$A$38:$Z$50,22,FALSE),IF(P25="Ipim",VLOOKUP($Q$16,'Datos Indices'!$A$38:$Z$50,7,FALSE),IF(P25="Dólar",VLOOKUP($Q$16,'Datos Indices'!$A$38:$Z$50,4,FALSE),IF(P25="Gasoil",VLOOKUP($Q$16,'Datos Indices'!$A$38:$Z$50,10,FALSE),IF(P25="WPU06 Pesificado",VLOOKUP($Q$16,'Datos Indices'!$A$38:$Z$50,26,FALSE),0))))))</f>
        <v xml:space="preserve"> </v>
      </c>
      <c r="R25" s="1066">
        <f t="shared" si="1"/>
        <v>0</v>
      </c>
      <c r="T25" s="928"/>
      <c r="U25" s="1065" t="str">
        <f>IF(T25=" "," ",IF(T25="Vehículos",VLOOKUP($U$16,'Datos Indices'!$A$38:$Z$50,22,FALSE),IF(T25="Ipim",VLOOKUP($U$16,'Datos Indices'!$A$38:$Z$50,7,FALSE),IF(T25="Dólar",VLOOKUP($U$16,'Datos Indices'!$A$38:$Z$50,4,FALSE),IF(T25="Gasoil",VLOOKUP($U$16,'Datos Indices'!$A$38:$Z$50,10,FALSE),IF(T25="WPU06 Pesificado",VLOOKUP($U$16,'Datos Indices'!$A$38:$Z$50,26,FALSE),0))))))</f>
        <v xml:space="preserve"> </v>
      </c>
      <c r="V25" s="1066">
        <f t="shared" si="5"/>
        <v>0</v>
      </c>
      <c r="W25" s="1450" t="str">
        <f t="shared" si="6"/>
        <v/>
      </c>
      <c r="Y25" s="1247"/>
      <c r="Z25" s="1247"/>
      <c r="AA25" s="1247"/>
      <c r="AB25" s="1247"/>
      <c r="AC25" s="1247"/>
      <c r="AD25" s="1247"/>
      <c r="AE25" s="1247"/>
      <c r="AF25" s="1247"/>
      <c r="AG25" s="1247"/>
      <c r="AH25" s="1247"/>
      <c r="AI25" s="1247"/>
      <c r="AJ25" s="1247"/>
      <c r="AK25" s="1247"/>
      <c r="AL25" s="1247"/>
      <c r="AM25" s="1247"/>
      <c r="AN25" s="1247"/>
      <c r="AO25" s="1247"/>
      <c r="AP25" s="1247"/>
      <c r="AQ25" s="1247"/>
      <c r="AR25" s="1247"/>
      <c r="AS25" s="1247"/>
      <c r="AT25" s="1247"/>
      <c r="AU25" s="1247"/>
      <c r="AV25" s="1247"/>
      <c r="AW25" s="1247"/>
      <c r="AX25" s="1247"/>
      <c r="AY25" s="1247"/>
      <c r="AZ25" s="1247"/>
      <c r="BA25" s="1247"/>
      <c r="BB25" s="1247"/>
      <c r="BC25" s="1247"/>
      <c r="BD25" s="1247"/>
      <c r="BE25" s="1247"/>
      <c r="BF25" s="1247"/>
      <c r="BG25" s="1247"/>
      <c r="BH25" s="1247"/>
      <c r="BI25" s="1247"/>
      <c r="BJ25" s="1247"/>
      <c r="BK25" s="1247"/>
      <c r="BL25" s="1247"/>
      <c r="BM25" s="1247"/>
      <c r="BN25" s="1247"/>
      <c r="BO25" s="1247"/>
      <c r="BP25" s="1247"/>
      <c r="BQ25" s="1247"/>
      <c r="BR25" s="1247"/>
      <c r="BS25" s="1247"/>
      <c r="BT25" s="1247"/>
      <c r="BU25" s="1247"/>
      <c r="BV25" s="1247"/>
      <c r="BW25" s="1247"/>
      <c r="BX25" s="1247"/>
      <c r="BY25" s="1247"/>
      <c r="BZ25" s="1247"/>
      <c r="CA25" s="1247"/>
      <c r="CB25" s="1247"/>
      <c r="CC25" s="1247"/>
      <c r="CD25" s="1247"/>
      <c r="CE25" s="1247"/>
      <c r="CF25" s="1247"/>
      <c r="CG25" s="1247"/>
      <c r="CH25" s="1247"/>
      <c r="CI25" s="1247"/>
      <c r="CJ25" s="1247"/>
      <c r="CK25" s="1247"/>
      <c r="CL25" s="1247"/>
      <c r="CM25" s="1247"/>
      <c r="CN25" s="1247"/>
      <c r="CO25" s="1247"/>
      <c r="CP25" s="1247"/>
      <c r="CQ25" s="1247"/>
      <c r="CR25" s="1247"/>
      <c r="CS25" s="1247"/>
      <c r="CT25" s="1247"/>
      <c r="CU25" s="1247"/>
      <c r="CV25" s="1247"/>
      <c r="CW25" s="1247"/>
      <c r="CX25" s="1247"/>
      <c r="CY25" s="1247"/>
      <c r="CZ25" s="1247"/>
      <c r="DB25" s="1452">
        <f t="shared" si="8"/>
        <v>0</v>
      </c>
      <c r="DC25" s="1452">
        <f t="shared" si="7"/>
        <v>0</v>
      </c>
    </row>
    <row r="26" spans="1:107" ht="14.25" customHeight="1" x14ac:dyDescent="0.2">
      <c r="A26" s="129"/>
      <c r="B26" s="130"/>
      <c r="C26" s="131"/>
      <c r="D26" s="448"/>
      <c r="E26" s="448"/>
      <c r="F26" s="382"/>
      <c r="G26" s="382"/>
      <c r="H26" s="382"/>
      <c r="I26" s="1528">
        <f t="shared" si="2"/>
        <v>0</v>
      </c>
      <c r="J26" s="1529">
        <f t="shared" si="3"/>
        <v>0</v>
      </c>
      <c r="K26" s="136"/>
      <c r="L26" s="1530">
        <f t="shared" si="0"/>
        <v>0</v>
      </c>
      <c r="M26" s="1531">
        <f t="shared" si="4"/>
        <v>0</v>
      </c>
      <c r="N26" s="125"/>
      <c r="P26" s="125"/>
      <c r="Q26" s="1065" t="str">
        <f>IF(P26=" "," ",IF(P26="Vehículos",VLOOKUP($Q$16,'Datos Indices'!$A$38:$Z$50,22,FALSE),IF(P26="Ipim",VLOOKUP($Q$16,'Datos Indices'!$A$38:$Z$50,7,FALSE),IF(P26="Dólar",VLOOKUP($Q$16,'Datos Indices'!$A$38:$Z$50,4,FALSE),IF(P26="Gasoil",VLOOKUP($Q$16,'Datos Indices'!$A$38:$Z$50,10,FALSE),IF(P26="WPU06 Pesificado",VLOOKUP($Q$16,'Datos Indices'!$A$38:$Z$50,26,FALSE),0))))))</f>
        <v xml:space="preserve"> </v>
      </c>
      <c r="R26" s="1066">
        <f t="shared" si="1"/>
        <v>0</v>
      </c>
      <c r="T26" s="928"/>
      <c r="U26" s="1065" t="str">
        <f>IF(T26=" "," ",IF(T26="Vehículos",VLOOKUP($U$16,'Datos Indices'!$A$38:$Z$50,22,FALSE),IF(T26="Ipim",VLOOKUP($U$16,'Datos Indices'!$A$38:$Z$50,7,FALSE),IF(T26="Dólar",VLOOKUP($U$16,'Datos Indices'!$A$38:$Z$50,4,FALSE),IF(T26="Gasoil",VLOOKUP($U$16,'Datos Indices'!$A$38:$Z$50,10,FALSE),IF(T26="WPU06 Pesificado",VLOOKUP($U$16,'Datos Indices'!$A$38:$Z$50,26,FALSE),0))))))</f>
        <v xml:space="preserve"> </v>
      </c>
      <c r="V26" s="1066">
        <f t="shared" si="5"/>
        <v>0</v>
      </c>
      <c r="W26" s="1450" t="str">
        <f t="shared" si="6"/>
        <v/>
      </c>
      <c r="Y26" s="1247"/>
      <c r="Z26" s="1247"/>
      <c r="AA26" s="1247"/>
      <c r="AB26" s="1247"/>
      <c r="AC26" s="1247"/>
      <c r="AD26" s="1247"/>
      <c r="AE26" s="1247"/>
      <c r="AF26" s="1247"/>
      <c r="AG26" s="1247"/>
      <c r="AH26" s="1247"/>
      <c r="AI26" s="1247"/>
      <c r="AJ26" s="1247"/>
      <c r="AK26" s="1247"/>
      <c r="AL26" s="1247"/>
      <c r="AM26" s="1247"/>
      <c r="AN26" s="1247"/>
      <c r="AO26" s="1247"/>
      <c r="AP26" s="1247"/>
      <c r="AQ26" s="1247"/>
      <c r="AR26" s="1247"/>
      <c r="AS26" s="1247"/>
      <c r="AT26" s="1247"/>
      <c r="AU26" s="1247"/>
      <c r="AV26" s="1247"/>
      <c r="AW26" s="1247"/>
      <c r="AX26" s="1247"/>
      <c r="AY26" s="1247"/>
      <c r="AZ26" s="1247"/>
      <c r="BA26" s="1247"/>
      <c r="BB26" s="1247"/>
      <c r="BC26" s="1247"/>
      <c r="BD26" s="1247"/>
      <c r="BE26" s="1247"/>
      <c r="BF26" s="1247"/>
      <c r="BG26" s="1247"/>
      <c r="BH26" s="1247"/>
      <c r="BI26" s="1247"/>
      <c r="BJ26" s="1247"/>
      <c r="BK26" s="1247"/>
      <c r="BL26" s="1247"/>
      <c r="BM26" s="1247"/>
      <c r="BN26" s="1247"/>
      <c r="BO26" s="1247"/>
      <c r="BP26" s="1247"/>
      <c r="BQ26" s="1247"/>
      <c r="BR26" s="1247"/>
      <c r="BS26" s="1247"/>
      <c r="BT26" s="1247"/>
      <c r="BU26" s="1247"/>
      <c r="BV26" s="1247"/>
      <c r="BW26" s="1247"/>
      <c r="BX26" s="1247"/>
      <c r="BY26" s="1247"/>
      <c r="BZ26" s="1247"/>
      <c r="CA26" s="1247"/>
      <c r="CB26" s="1247"/>
      <c r="CC26" s="1247"/>
      <c r="CD26" s="1247"/>
      <c r="CE26" s="1247"/>
      <c r="CF26" s="1247"/>
      <c r="CG26" s="1247"/>
      <c r="CH26" s="1247"/>
      <c r="CI26" s="1247"/>
      <c r="CJ26" s="1247"/>
      <c r="CK26" s="1247"/>
      <c r="CL26" s="1247"/>
      <c r="CM26" s="1247"/>
      <c r="CN26" s="1247"/>
      <c r="CO26" s="1247"/>
      <c r="CP26" s="1247"/>
      <c r="CQ26" s="1247"/>
      <c r="CR26" s="1247"/>
      <c r="CS26" s="1247"/>
      <c r="CT26" s="1247"/>
      <c r="CU26" s="1247"/>
      <c r="CV26" s="1247"/>
      <c r="CW26" s="1247"/>
      <c r="CX26" s="1247"/>
      <c r="CY26" s="1247"/>
      <c r="CZ26" s="1247"/>
      <c r="DB26" s="1452">
        <f t="shared" si="8"/>
        <v>0</v>
      </c>
      <c r="DC26" s="1452">
        <f t="shared" si="7"/>
        <v>0</v>
      </c>
    </row>
    <row r="27" spans="1:107" ht="14.25" customHeight="1" x14ac:dyDescent="0.2">
      <c r="A27" s="129"/>
      <c r="B27" s="130"/>
      <c r="C27" s="131"/>
      <c r="D27" s="448"/>
      <c r="E27" s="448"/>
      <c r="F27" s="382"/>
      <c r="G27" s="382"/>
      <c r="H27" s="382"/>
      <c r="I27" s="1528">
        <f t="shared" si="2"/>
        <v>0</v>
      </c>
      <c r="J27" s="1529">
        <f t="shared" si="3"/>
        <v>0</v>
      </c>
      <c r="K27" s="136"/>
      <c r="L27" s="1530">
        <f t="shared" si="0"/>
        <v>0</v>
      </c>
      <c r="M27" s="1531">
        <f t="shared" si="4"/>
        <v>0</v>
      </c>
      <c r="N27" s="125"/>
      <c r="P27" s="125"/>
      <c r="Q27" s="1065" t="str">
        <f>IF(P27=" "," ",IF(P27="Vehículos",VLOOKUP($Q$16,'Datos Indices'!$A$38:$Z$50,22,FALSE),IF(P27="Ipim",VLOOKUP($Q$16,'Datos Indices'!$A$38:$Z$50,7,FALSE),IF(P27="Dólar",VLOOKUP($Q$16,'Datos Indices'!$A$38:$Z$50,4,FALSE),IF(P27="Gasoil",VLOOKUP($Q$16,'Datos Indices'!$A$38:$Z$50,10,FALSE),IF(P27="WPU06 Pesificado",VLOOKUP($Q$16,'Datos Indices'!$A$38:$Z$50,26,FALSE),0))))))</f>
        <v xml:space="preserve"> </v>
      </c>
      <c r="R27" s="1066">
        <f t="shared" si="1"/>
        <v>0</v>
      </c>
      <c r="T27" s="928"/>
      <c r="U27" s="1065" t="str">
        <f>IF(T27=" "," ",IF(T27="Vehículos",VLOOKUP($U$16,'Datos Indices'!$A$38:$Z$50,22,FALSE),IF(T27="Ipim",VLOOKUP($U$16,'Datos Indices'!$A$38:$Z$50,7,FALSE),IF(T27="Dólar",VLOOKUP($U$16,'Datos Indices'!$A$38:$Z$50,4,FALSE),IF(T27="Gasoil",VLOOKUP($U$16,'Datos Indices'!$A$38:$Z$50,10,FALSE),IF(T27="WPU06 Pesificado",VLOOKUP($U$16,'Datos Indices'!$A$38:$Z$50,26,FALSE),0))))))</f>
        <v xml:space="preserve"> </v>
      </c>
      <c r="V27" s="1066">
        <f t="shared" si="5"/>
        <v>0</v>
      </c>
      <c r="W27" s="1450" t="str">
        <f t="shared" si="6"/>
        <v/>
      </c>
      <c r="Y27" s="1247"/>
      <c r="Z27" s="1247"/>
      <c r="AA27" s="1247"/>
      <c r="AB27" s="1247"/>
      <c r="AC27" s="1247"/>
      <c r="AD27" s="1247"/>
      <c r="AE27" s="1247"/>
      <c r="AF27" s="1247"/>
      <c r="AG27" s="1247"/>
      <c r="AH27" s="1247"/>
      <c r="AI27" s="1247"/>
      <c r="AJ27" s="1247"/>
      <c r="AK27" s="1247"/>
      <c r="AL27" s="1247"/>
      <c r="AM27" s="1247"/>
      <c r="AN27" s="1247"/>
      <c r="AO27" s="1247"/>
      <c r="AP27" s="1247"/>
      <c r="AQ27" s="1247"/>
      <c r="AR27" s="1247"/>
      <c r="AS27" s="1247"/>
      <c r="AT27" s="1247"/>
      <c r="AU27" s="1247"/>
      <c r="AV27" s="1247"/>
      <c r="AW27" s="1247"/>
      <c r="AX27" s="1247"/>
      <c r="AY27" s="1247"/>
      <c r="AZ27" s="1247"/>
      <c r="BA27" s="1247"/>
      <c r="BB27" s="1247"/>
      <c r="BC27" s="1247"/>
      <c r="BD27" s="1247"/>
      <c r="BE27" s="1247"/>
      <c r="BF27" s="1247"/>
      <c r="BG27" s="1247"/>
      <c r="BH27" s="1247"/>
      <c r="BI27" s="1247"/>
      <c r="BJ27" s="1247"/>
      <c r="BK27" s="1247"/>
      <c r="BL27" s="1247"/>
      <c r="BM27" s="1247"/>
      <c r="BN27" s="1247"/>
      <c r="BO27" s="1247"/>
      <c r="BP27" s="1247"/>
      <c r="BQ27" s="1247"/>
      <c r="BR27" s="1247"/>
      <c r="BS27" s="1247"/>
      <c r="BT27" s="1247"/>
      <c r="BU27" s="1247"/>
      <c r="BV27" s="1247"/>
      <c r="BW27" s="1247"/>
      <c r="BX27" s="1247"/>
      <c r="BY27" s="1247"/>
      <c r="BZ27" s="1247"/>
      <c r="CA27" s="1247"/>
      <c r="CB27" s="1247"/>
      <c r="CC27" s="1247"/>
      <c r="CD27" s="1247"/>
      <c r="CE27" s="1247"/>
      <c r="CF27" s="1247"/>
      <c r="CG27" s="1247"/>
      <c r="CH27" s="1247"/>
      <c r="CI27" s="1247"/>
      <c r="CJ27" s="1247"/>
      <c r="CK27" s="1247"/>
      <c r="CL27" s="1247"/>
      <c r="CM27" s="1247"/>
      <c r="CN27" s="1247"/>
      <c r="CO27" s="1247"/>
      <c r="CP27" s="1247"/>
      <c r="CQ27" s="1247"/>
      <c r="CR27" s="1247"/>
      <c r="CS27" s="1247"/>
      <c r="CT27" s="1247"/>
      <c r="CU27" s="1247"/>
      <c r="CV27" s="1247"/>
      <c r="CW27" s="1247"/>
      <c r="CX27" s="1247"/>
      <c r="CY27" s="1247"/>
      <c r="CZ27" s="1247"/>
      <c r="DB27" s="1452">
        <f t="shared" si="8"/>
        <v>0</v>
      </c>
      <c r="DC27" s="1452">
        <f t="shared" si="7"/>
        <v>0</v>
      </c>
    </row>
    <row r="28" spans="1:107" ht="14.25" customHeight="1" x14ac:dyDescent="0.2">
      <c r="A28" s="129"/>
      <c r="B28" s="130"/>
      <c r="C28" s="131"/>
      <c r="D28" s="448"/>
      <c r="E28" s="448"/>
      <c r="F28" s="382"/>
      <c r="G28" s="382"/>
      <c r="H28" s="382"/>
      <c r="I28" s="1528">
        <f t="shared" si="2"/>
        <v>0</v>
      </c>
      <c r="J28" s="1529">
        <f t="shared" si="3"/>
        <v>0</v>
      </c>
      <c r="K28" s="136"/>
      <c r="L28" s="1530">
        <f t="shared" si="0"/>
        <v>0</v>
      </c>
      <c r="M28" s="1531">
        <f t="shared" si="4"/>
        <v>0</v>
      </c>
      <c r="N28" s="125"/>
      <c r="P28" s="125"/>
      <c r="Q28" s="1065" t="str">
        <f>IF(P28=" "," ",IF(P28="Vehículos",VLOOKUP($Q$16,'Datos Indices'!$A$38:$Z$50,22,FALSE),IF(P28="Ipim",VLOOKUP($Q$16,'Datos Indices'!$A$38:$Z$50,7,FALSE),IF(P28="Dólar",VLOOKUP($Q$16,'Datos Indices'!$A$38:$Z$50,4,FALSE),IF(P28="Gasoil",VLOOKUP($Q$16,'Datos Indices'!$A$38:$Z$50,10,FALSE),IF(P28="WPU06 Pesificado",VLOOKUP($Q$16,'Datos Indices'!$A$38:$Z$50,26,FALSE),0))))))</f>
        <v xml:space="preserve"> </v>
      </c>
      <c r="R28" s="1066">
        <f t="shared" si="1"/>
        <v>0</v>
      </c>
      <c r="T28" s="928"/>
      <c r="U28" s="1065" t="str">
        <f>IF(T28=" "," ",IF(T28="Vehículos",VLOOKUP($U$16,'Datos Indices'!$A$38:$Z$50,22,FALSE),IF(T28="Ipim",VLOOKUP($U$16,'Datos Indices'!$A$38:$Z$50,7,FALSE),IF(T28="Dólar",VLOOKUP($U$16,'Datos Indices'!$A$38:$Z$50,4,FALSE),IF(T28="Gasoil",VLOOKUP($U$16,'Datos Indices'!$A$38:$Z$50,10,FALSE),IF(T28="WPU06 Pesificado",VLOOKUP($U$16,'Datos Indices'!$A$38:$Z$50,26,FALSE),0))))))</f>
        <v xml:space="preserve"> </v>
      </c>
      <c r="V28" s="1066">
        <f t="shared" si="5"/>
        <v>0</v>
      </c>
      <c r="W28" s="1450" t="str">
        <f t="shared" si="6"/>
        <v/>
      </c>
      <c r="Y28" s="1247"/>
      <c r="Z28" s="1247"/>
      <c r="AA28" s="1247"/>
      <c r="AB28" s="1247"/>
      <c r="AC28" s="1247"/>
      <c r="AD28" s="1247"/>
      <c r="AE28" s="1247"/>
      <c r="AF28" s="1247"/>
      <c r="AG28" s="1247"/>
      <c r="AH28" s="1247"/>
      <c r="AI28" s="1247"/>
      <c r="AJ28" s="1247"/>
      <c r="AK28" s="1247"/>
      <c r="AL28" s="1247"/>
      <c r="AM28" s="1247"/>
      <c r="AN28" s="1247"/>
      <c r="AO28" s="1247"/>
      <c r="AP28" s="1247"/>
      <c r="AQ28" s="1247"/>
      <c r="AR28" s="1247"/>
      <c r="AS28" s="1247"/>
      <c r="AT28" s="1247"/>
      <c r="AU28" s="1247"/>
      <c r="AV28" s="1247"/>
      <c r="AW28" s="1247"/>
      <c r="AX28" s="1247"/>
      <c r="AY28" s="1247"/>
      <c r="AZ28" s="1247"/>
      <c r="BA28" s="1247"/>
      <c r="BB28" s="1247"/>
      <c r="BC28" s="1247"/>
      <c r="BD28" s="1247"/>
      <c r="BE28" s="1247"/>
      <c r="BF28" s="1247"/>
      <c r="BG28" s="1247"/>
      <c r="BH28" s="1247"/>
      <c r="BI28" s="1247"/>
      <c r="BJ28" s="1247"/>
      <c r="BK28" s="1247"/>
      <c r="BL28" s="1247"/>
      <c r="BM28" s="1247"/>
      <c r="BN28" s="1247"/>
      <c r="BO28" s="1247"/>
      <c r="BP28" s="1247"/>
      <c r="BQ28" s="1247"/>
      <c r="BR28" s="1247"/>
      <c r="BS28" s="1247"/>
      <c r="BT28" s="1247"/>
      <c r="BU28" s="1247"/>
      <c r="BV28" s="1247"/>
      <c r="BW28" s="1247"/>
      <c r="BX28" s="1247"/>
      <c r="BY28" s="1247"/>
      <c r="BZ28" s="1247"/>
      <c r="CA28" s="1247"/>
      <c r="CB28" s="1247"/>
      <c r="CC28" s="1247"/>
      <c r="CD28" s="1247"/>
      <c r="CE28" s="1247"/>
      <c r="CF28" s="1247"/>
      <c r="CG28" s="1247"/>
      <c r="CH28" s="1247"/>
      <c r="CI28" s="1247"/>
      <c r="CJ28" s="1247"/>
      <c r="CK28" s="1247"/>
      <c r="CL28" s="1247"/>
      <c r="CM28" s="1247"/>
      <c r="CN28" s="1247"/>
      <c r="CO28" s="1247"/>
      <c r="CP28" s="1247"/>
      <c r="CQ28" s="1247"/>
      <c r="CR28" s="1247"/>
      <c r="CS28" s="1247"/>
      <c r="CT28" s="1247"/>
      <c r="CU28" s="1247"/>
      <c r="CV28" s="1247"/>
      <c r="CW28" s="1247"/>
      <c r="CX28" s="1247"/>
      <c r="CY28" s="1247"/>
      <c r="CZ28" s="1247"/>
      <c r="DB28" s="1452">
        <f t="shared" si="8"/>
        <v>0</v>
      </c>
      <c r="DC28" s="1452">
        <f t="shared" si="7"/>
        <v>0</v>
      </c>
    </row>
    <row r="29" spans="1:107" ht="14.25" customHeight="1" x14ac:dyDescent="0.2">
      <c r="A29" s="129"/>
      <c r="B29" s="130"/>
      <c r="C29" s="131"/>
      <c r="D29" s="448"/>
      <c r="E29" s="448"/>
      <c r="F29" s="382"/>
      <c r="G29" s="382"/>
      <c r="H29" s="382"/>
      <c r="I29" s="1528">
        <f t="shared" si="2"/>
        <v>0</v>
      </c>
      <c r="J29" s="1529">
        <f t="shared" si="3"/>
        <v>0</v>
      </c>
      <c r="K29" s="136"/>
      <c r="L29" s="1530">
        <f t="shared" si="0"/>
        <v>0</v>
      </c>
      <c r="M29" s="1531">
        <f t="shared" si="4"/>
        <v>0</v>
      </c>
      <c r="N29" s="125"/>
      <c r="P29" s="125"/>
      <c r="Q29" s="1065" t="str">
        <f>IF(P29=" "," ",IF(P29="Vehículos",VLOOKUP($Q$16,'Datos Indices'!$A$38:$Z$50,22,FALSE),IF(P29="Ipim",VLOOKUP($Q$16,'Datos Indices'!$A$38:$Z$50,7,FALSE),IF(P29="Dólar",VLOOKUP($Q$16,'Datos Indices'!$A$38:$Z$50,4,FALSE),IF(P29="Gasoil",VLOOKUP($Q$16,'Datos Indices'!$A$38:$Z$50,10,FALSE),IF(P29="WPU06 Pesificado",VLOOKUP($Q$16,'Datos Indices'!$A$38:$Z$50,26,FALSE),0))))))</f>
        <v xml:space="preserve"> </v>
      </c>
      <c r="R29" s="1066">
        <f t="shared" si="1"/>
        <v>0</v>
      </c>
      <c r="T29" s="928"/>
      <c r="U29" s="1065" t="str">
        <f>IF(T29=" "," ",IF(T29="Vehículos",VLOOKUP($U$16,'Datos Indices'!$A$38:$Z$50,22,FALSE),IF(T29="Ipim",VLOOKUP($U$16,'Datos Indices'!$A$38:$Z$50,7,FALSE),IF(T29="Dólar",VLOOKUP($U$16,'Datos Indices'!$A$38:$Z$50,4,FALSE),IF(T29="Gasoil",VLOOKUP($U$16,'Datos Indices'!$A$38:$Z$50,10,FALSE),IF(T29="WPU06 Pesificado",VLOOKUP($U$16,'Datos Indices'!$A$38:$Z$50,26,FALSE),0))))))</f>
        <v xml:space="preserve"> </v>
      </c>
      <c r="V29" s="1066">
        <f t="shared" si="5"/>
        <v>0</v>
      </c>
      <c r="W29" s="1450" t="str">
        <f t="shared" si="6"/>
        <v/>
      </c>
      <c r="Y29" s="1247"/>
      <c r="Z29" s="1247"/>
      <c r="AA29" s="1247"/>
      <c r="AB29" s="1247"/>
      <c r="AC29" s="1247"/>
      <c r="AD29" s="1247"/>
      <c r="AE29" s="1247"/>
      <c r="AF29" s="1247"/>
      <c r="AG29" s="1247"/>
      <c r="AH29" s="1247"/>
      <c r="AI29" s="1247"/>
      <c r="AJ29" s="1247"/>
      <c r="AK29" s="1247"/>
      <c r="AL29" s="1247"/>
      <c r="AM29" s="1247"/>
      <c r="AN29" s="1247"/>
      <c r="AO29" s="1247"/>
      <c r="AP29" s="1247"/>
      <c r="AQ29" s="1247"/>
      <c r="AR29" s="1247"/>
      <c r="AS29" s="1247"/>
      <c r="AT29" s="1247"/>
      <c r="AU29" s="1247"/>
      <c r="AV29" s="1247"/>
      <c r="AW29" s="1247"/>
      <c r="AX29" s="1247"/>
      <c r="AY29" s="1247"/>
      <c r="AZ29" s="1247"/>
      <c r="BA29" s="1247"/>
      <c r="BB29" s="1247"/>
      <c r="BC29" s="1247"/>
      <c r="BD29" s="1247"/>
      <c r="BE29" s="1247"/>
      <c r="BF29" s="1247"/>
      <c r="BG29" s="1247"/>
      <c r="BH29" s="1247"/>
      <c r="BI29" s="1247"/>
      <c r="BJ29" s="1247"/>
      <c r="BK29" s="1247"/>
      <c r="BL29" s="1247"/>
      <c r="BM29" s="1247"/>
      <c r="BN29" s="1247"/>
      <c r="BO29" s="1247"/>
      <c r="BP29" s="1247"/>
      <c r="BQ29" s="1247"/>
      <c r="BR29" s="1247"/>
      <c r="BS29" s="1247"/>
      <c r="BT29" s="1247"/>
      <c r="BU29" s="1247"/>
      <c r="BV29" s="1247"/>
      <c r="BW29" s="1247"/>
      <c r="BX29" s="1247"/>
      <c r="BY29" s="1247"/>
      <c r="BZ29" s="1247"/>
      <c r="CA29" s="1247"/>
      <c r="CB29" s="1247"/>
      <c r="CC29" s="1247"/>
      <c r="CD29" s="1247"/>
      <c r="CE29" s="1247"/>
      <c r="CF29" s="1247"/>
      <c r="CG29" s="1247"/>
      <c r="CH29" s="1247"/>
      <c r="CI29" s="1247"/>
      <c r="CJ29" s="1247"/>
      <c r="CK29" s="1247"/>
      <c r="CL29" s="1247"/>
      <c r="CM29" s="1247"/>
      <c r="CN29" s="1247"/>
      <c r="CO29" s="1247"/>
      <c r="CP29" s="1247"/>
      <c r="CQ29" s="1247"/>
      <c r="CR29" s="1247"/>
      <c r="CS29" s="1247"/>
      <c r="CT29" s="1247"/>
      <c r="CU29" s="1247"/>
      <c r="CV29" s="1247"/>
      <c r="CW29" s="1247"/>
      <c r="CX29" s="1247"/>
      <c r="CY29" s="1247"/>
      <c r="CZ29" s="1247"/>
      <c r="DB29" s="1452">
        <f t="shared" si="8"/>
        <v>0</v>
      </c>
      <c r="DC29" s="1452">
        <f t="shared" si="7"/>
        <v>0</v>
      </c>
    </row>
    <row r="30" spans="1:107" ht="14.25" customHeight="1" x14ac:dyDescent="0.2">
      <c r="A30" s="129"/>
      <c r="B30" s="130"/>
      <c r="C30" s="131"/>
      <c r="D30" s="448"/>
      <c r="E30" s="448"/>
      <c r="F30" s="382"/>
      <c r="G30" s="382"/>
      <c r="H30" s="382"/>
      <c r="I30" s="1528">
        <f t="shared" si="2"/>
        <v>0</v>
      </c>
      <c r="J30" s="1529">
        <f t="shared" si="3"/>
        <v>0</v>
      </c>
      <c r="K30" s="136"/>
      <c r="L30" s="1530">
        <f t="shared" si="0"/>
        <v>0</v>
      </c>
      <c r="M30" s="1531">
        <f t="shared" si="4"/>
        <v>0</v>
      </c>
      <c r="N30" s="125"/>
      <c r="P30" s="125"/>
      <c r="Q30" s="1065" t="str">
        <f>IF(P30=" "," ",IF(P30="Vehículos",VLOOKUP($Q$16,'Datos Indices'!$A$38:$Z$50,22,FALSE),IF(P30="Ipim",VLOOKUP($Q$16,'Datos Indices'!$A$38:$Z$50,7,FALSE),IF(P30="Dólar",VLOOKUP($Q$16,'Datos Indices'!$A$38:$Z$50,4,FALSE),IF(P30="Gasoil",VLOOKUP($Q$16,'Datos Indices'!$A$38:$Z$50,10,FALSE),IF(P30="WPU06 Pesificado",VLOOKUP($Q$16,'Datos Indices'!$A$38:$Z$50,26,FALSE),0))))))</f>
        <v xml:space="preserve"> </v>
      </c>
      <c r="R30" s="1066">
        <f t="shared" si="1"/>
        <v>0</v>
      </c>
      <c r="T30" s="928"/>
      <c r="U30" s="1065" t="str">
        <f>IF(T30=" "," ",IF(T30="Vehículos",VLOOKUP($U$16,'Datos Indices'!$A$38:$Z$50,22,FALSE),IF(T30="Ipim",VLOOKUP($U$16,'Datos Indices'!$A$38:$Z$50,7,FALSE),IF(T30="Dólar",VLOOKUP($U$16,'Datos Indices'!$A$38:$Z$50,4,FALSE),IF(T30="Gasoil",VLOOKUP($U$16,'Datos Indices'!$A$38:$Z$50,10,FALSE),IF(T30="WPU06 Pesificado",VLOOKUP($U$16,'Datos Indices'!$A$38:$Z$50,26,FALSE),0))))))</f>
        <v xml:space="preserve"> </v>
      </c>
      <c r="V30" s="1066">
        <f t="shared" si="5"/>
        <v>0</v>
      </c>
      <c r="W30" s="1450" t="str">
        <f t="shared" si="6"/>
        <v/>
      </c>
      <c r="Y30" s="1247"/>
      <c r="Z30" s="1247"/>
      <c r="AA30" s="1247"/>
      <c r="AB30" s="1247"/>
      <c r="AC30" s="1247"/>
      <c r="AD30" s="1247"/>
      <c r="AE30" s="1247"/>
      <c r="AF30" s="1247"/>
      <c r="AG30" s="1247"/>
      <c r="AH30" s="1247"/>
      <c r="AI30" s="1247"/>
      <c r="AJ30" s="1247"/>
      <c r="AK30" s="1247"/>
      <c r="AL30" s="1247"/>
      <c r="AM30" s="1247"/>
      <c r="AN30" s="1247"/>
      <c r="AO30" s="1247"/>
      <c r="AP30" s="1247"/>
      <c r="AQ30" s="1247"/>
      <c r="AR30" s="1247"/>
      <c r="AS30" s="1247"/>
      <c r="AT30" s="1247"/>
      <c r="AU30" s="1247"/>
      <c r="AV30" s="1247"/>
      <c r="AW30" s="1247"/>
      <c r="AX30" s="1247"/>
      <c r="AY30" s="1247"/>
      <c r="AZ30" s="1247"/>
      <c r="BA30" s="1247"/>
      <c r="BB30" s="1247"/>
      <c r="BC30" s="1247"/>
      <c r="BD30" s="1247"/>
      <c r="BE30" s="1247"/>
      <c r="BF30" s="1247"/>
      <c r="BG30" s="1247"/>
      <c r="BH30" s="1247"/>
      <c r="BI30" s="1247"/>
      <c r="BJ30" s="1247"/>
      <c r="BK30" s="1247"/>
      <c r="BL30" s="1247"/>
      <c r="BM30" s="1247"/>
      <c r="BN30" s="1247"/>
      <c r="BO30" s="1247"/>
      <c r="BP30" s="1247"/>
      <c r="BQ30" s="1247"/>
      <c r="BR30" s="1247"/>
      <c r="BS30" s="1247"/>
      <c r="BT30" s="1247"/>
      <c r="BU30" s="1247"/>
      <c r="BV30" s="1247"/>
      <c r="BW30" s="1247"/>
      <c r="BX30" s="1247"/>
      <c r="BY30" s="1247"/>
      <c r="BZ30" s="1247"/>
      <c r="CA30" s="1247"/>
      <c r="CB30" s="1247"/>
      <c r="CC30" s="1247"/>
      <c r="CD30" s="1247"/>
      <c r="CE30" s="1247"/>
      <c r="CF30" s="1247"/>
      <c r="CG30" s="1247"/>
      <c r="CH30" s="1247"/>
      <c r="CI30" s="1247"/>
      <c r="CJ30" s="1247"/>
      <c r="CK30" s="1247"/>
      <c r="CL30" s="1247"/>
      <c r="CM30" s="1247"/>
      <c r="CN30" s="1247"/>
      <c r="CO30" s="1247"/>
      <c r="CP30" s="1247"/>
      <c r="CQ30" s="1247"/>
      <c r="CR30" s="1247"/>
      <c r="CS30" s="1247"/>
      <c r="CT30" s="1247"/>
      <c r="CU30" s="1247"/>
      <c r="CV30" s="1247"/>
      <c r="CW30" s="1247"/>
      <c r="CX30" s="1247"/>
      <c r="CY30" s="1247"/>
      <c r="CZ30" s="1247"/>
      <c r="DB30" s="1452">
        <f t="shared" si="8"/>
        <v>0</v>
      </c>
      <c r="DC30" s="1452">
        <f t="shared" si="7"/>
        <v>0</v>
      </c>
    </row>
    <row r="31" spans="1:107" ht="14.25" customHeight="1" x14ac:dyDescent="0.2">
      <c r="A31" s="129"/>
      <c r="B31" s="130"/>
      <c r="C31" s="131"/>
      <c r="D31" s="448"/>
      <c r="E31" s="448"/>
      <c r="F31" s="382"/>
      <c r="G31" s="382"/>
      <c r="H31" s="382"/>
      <c r="I31" s="1528">
        <f>C31*G31*H31</f>
        <v>0</v>
      </c>
      <c r="J31" s="1529">
        <f t="shared" si="3"/>
        <v>0</v>
      </c>
      <c r="K31" s="136"/>
      <c r="L31" s="1530">
        <f t="shared" si="0"/>
        <v>0</v>
      </c>
      <c r="M31" s="1531">
        <f t="shared" si="4"/>
        <v>0</v>
      </c>
      <c r="N31" s="125"/>
      <c r="P31" s="125"/>
      <c r="Q31" s="1065" t="str">
        <f>IF(P31=" "," ",IF(P31="Vehículos",VLOOKUP($Q$16,'Datos Indices'!$A$38:$Z$50,22,FALSE),IF(P31="Ipim",VLOOKUP($Q$16,'Datos Indices'!$A$38:$Z$50,7,FALSE),IF(P31="Dólar",VLOOKUP($Q$16,'Datos Indices'!$A$38:$Z$50,4,FALSE),IF(P31="Gasoil",VLOOKUP($Q$16,'Datos Indices'!$A$38:$Z$50,10,FALSE),IF(P31="WPU06 Pesificado",VLOOKUP($Q$16,'Datos Indices'!$A$38:$Z$50,26,FALSE),0))))))</f>
        <v xml:space="preserve"> </v>
      </c>
      <c r="R31" s="1066">
        <f t="shared" si="1"/>
        <v>0</v>
      </c>
      <c r="T31" s="928"/>
      <c r="U31" s="1065" t="str">
        <f>IF(T31=" "," ",IF(T31="Vehículos",VLOOKUP($U$16,'Datos Indices'!$A$38:$Z$50,22,FALSE),IF(T31="Ipim",VLOOKUP($U$16,'Datos Indices'!$A$38:$Z$50,7,FALSE),IF(T31="Dólar",VLOOKUP($U$16,'Datos Indices'!$A$38:$Z$50,4,FALSE),IF(T31="Gasoil",VLOOKUP($U$16,'Datos Indices'!$A$38:$Z$50,10,FALSE),IF(T31="WPU06 Pesificado",VLOOKUP($U$16,'Datos Indices'!$A$38:$Z$50,26,FALSE),0))))))</f>
        <v xml:space="preserve"> </v>
      </c>
      <c r="V31" s="1066">
        <f t="shared" si="5"/>
        <v>0</v>
      </c>
      <c r="W31" s="1450" t="str">
        <f t="shared" si="6"/>
        <v/>
      </c>
      <c r="Y31" s="1247"/>
      <c r="Z31" s="1247"/>
      <c r="AA31" s="1247"/>
      <c r="AB31" s="1247"/>
      <c r="AC31" s="1247"/>
      <c r="AD31" s="1247"/>
      <c r="AE31" s="1247"/>
      <c r="AF31" s="1247"/>
      <c r="AG31" s="1247"/>
      <c r="AH31" s="1247"/>
      <c r="AI31" s="1247"/>
      <c r="AJ31" s="1247"/>
      <c r="AK31" s="1247"/>
      <c r="AL31" s="1247"/>
      <c r="AM31" s="1247"/>
      <c r="AN31" s="1247"/>
      <c r="AO31" s="1247"/>
      <c r="AP31" s="1247"/>
      <c r="AQ31" s="1247"/>
      <c r="AR31" s="1247"/>
      <c r="AS31" s="1247"/>
      <c r="AT31" s="1247"/>
      <c r="AU31" s="1247"/>
      <c r="AV31" s="1247"/>
      <c r="AW31" s="1247"/>
      <c r="AX31" s="1247"/>
      <c r="AY31" s="1247"/>
      <c r="AZ31" s="1247"/>
      <c r="BA31" s="1247"/>
      <c r="BB31" s="1247"/>
      <c r="BC31" s="1247"/>
      <c r="BD31" s="1247"/>
      <c r="BE31" s="1247"/>
      <c r="BF31" s="1247"/>
      <c r="BG31" s="1247"/>
      <c r="BH31" s="1247"/>
      <c r="BI31" s="1247"/>
      <c r="BJ31" s="1247"/>
      <c r="BK31" s="1247"/>
      <c r="BL31" s="1247"/>
      <c r="BM31" s="1247"/>
      <c r="BN31" s="1247"/>
      <c r="BO31" s="1247"/>
      <c r="BP31" s="1247"/>
      <c r="BQ31" s="1247"/>
      <c r="BR31" s="1247"/>
      <c r="BS31" s="1247"/>
      <c r="BT31" s="1247"/>
      <c r="BU31" s="1247"/>
      <c r="BV31" s="1247"/>
      <c r="BW31" s="1247"/>
      <c r="BX31" s="1247"/>
      <c r="BY31" s="1247"/>
      <c r="BZ31" s="1247"/>
      <c r="CA31" s="1247"/>
      <c r="CB31" s="1247"/>
      <c r="CC31" s="1247"/>
      <c r="CD31" s="1247"/>
      <c r="CE31" s="1247"/>
      <c r="CF31" s="1247"/>
      <c r="CG31" s="1247"/>
      <c r="CH31" s="1247"/>
      <c r="CI31" s="1247"/>
      <c r="CJ31" s="1247"/>
      <c r="CK31" s="1247"/>
      <c r="CL31" s="1247"/>
      <c r="CM31" s="1247"/>
      <c r="CN31" s="1247"/>
      <c r="CO31" s="1247"/>
      <c r="CP31" s="1247"/>
      <c r="CQ31" s="1247"/>
      <c r="CR31" s="1247"/>
      <c r="CS31" s="1247"/>
      <c r="CT31" s="1247"/>
      <c r="CU31" s="1247"/>
      <c r="CV31" s="1247"/>
      <c r="CW31" s="1247"/>
      <c r="CX31" s="1247"/>
      <c r="CY31" s="1247"/>
      <c r="CZ31" s="1247"/>
      <c r="DB31" s="1452">
        <f t="shared" si="8"/>
        <v>0</v>
      </c>
      <c r="DC31" s="1452">
        <f t="shared" si="7"/>
        <v>0</v>
      </c>
    </row>
    <row r="32" spans="1:107" ht="14.25" customHeight="1" x14ac:dyDescent="0.2">
      <c r="A32" s="129"/>
      <c r="B32" s="130"/>
      <c r="C32" s="131"/>
      <c r="D32" s="448"/>
      <c r="E32" s="448"/>
      <c r="F32" s="382"/>
      <c r="G32" s="382"/>
      <c r="H32" s="382"/>
      <c r="I32" s="1528">
        <f t="shared" si="2"/>
        <v>0</v>
      </c>
      <c r="J32" s="1529">
        <f t="shared" si="3"/>
        <v>0</v>
      </c>
      <c r="K32" s="136"/>
      <c r="L32" s="1530">
        <f t="shared" si="0"/>
        <v>0</v>
      </c>
      <c r="M32" s="1531">
        <f t="shared" si="4"/>
        <v>0</v>
      </c>
      <c r="N32" s="125"/>
      <c r="P32" s="125"/>
      <c r="Q32" s="1065" t="str">
        <f>IF(P32=" "," ",IF(P32="Vehículos",VLOOKUP($Q$16,'Datos Indices'!$A$38:$Z$50,22,FALSE),IF(P32="Ipim",VLOOKUP($Q$16,'Datos Indices'!$A$38:$Z$50,7,FALSE),IF(P32="Dólar",VLOOKUP($Q$16,'Datos Indices'!$A$38:$Z$50,4,FALSE),IF(P32="Gasoil",VLOOKUP($Q$16,'Datos Indices'!$A$38:$Z$50,10,FALSE),IF(P32="WPU06 Pesificado",VLOOKUP($Q$16,'Datos Indices'!$A$38:$Z$50,26,FALSE),0))))))</f>
        <v xml:space="preserve"> </v>
      </c>
      <c r="R32" s="1066">
        <f t="shared" si="1"/>
        <v>0</v>
      </c>
      <c r="T32" s="928"/>
      <c r="U32" s="1065" t="str">
        <f>IF(T32=" "," ",IF(T32="Vehículos",VLOOKUP($U$16,'Datos Indices'!$A$38:$Z$50,22,FALSE),IF(T32="Ipim",VLOOKUP($U$16,'Datos Indices'!$A$38:$Z$50,7,FALSE),IF(T32="Dólar",VLOOKUP($U$16,'Datos Indices'!$A$38:$Z$50,4,FALSE),IF(T32="Gasoil",VLOOKUP($U$16,'Datos Indices'!$A$38:$Z$50,10,FALSE),IF(T32="WPU06 Pesificado",VLOOKUP($U$16,'Datos Indices'!$A$38:$Z$50,26,FALSE),0))))))</f>
        <v xml:space="preserve"> </v>
      </c>
      <c r="V32" s="1066">
        <f t="shared" si="5"/>
        <v>0</v>
      </c>
      <c r="W32" s="1450" t="str">
        <f t="shared" si="6"/>
        <v/>
      </c>
      <c r="Y32" s="1247"/>
      <c r="Z32" s="1247"/>
      <c r="AA32" s="1247"/>
      <c r="AB32" s="1247"/>
      <c r="AC32" s="1247"/>
      <c r="AD32" s="1247"/>
      <c r="AE32" s="1247"/>
      <c r="AF32" s="1247"/>
      <c r="AG32" s="1247"/>
      <c r="AH32" s="1247"/>
      <c r="AI32" s="1247"/>
      <c r="AJ32" s="1247"/>
      <c r="AK32" s="1247"/>
      <c r="AL32" s="1247"/>
      <c r="AM32" s="1247"/>
      <c r="AN32" s="1247"/>
      <c r="AO32" s="1247"/>
      <c r="AP32" s="1247"/>
      <c r="AQ32" s="1247"/>
      <c r="AR32" s="1247"/>
      <c r="AS32" s="1247"/>
      <c r="AT32" s="1247"/>
      <c r="AU32" s="1247"/>
      <c r="AV32" s="1247"/>
      <c r="AW32" s="1247"/>
      <c r="AX32" s="1247"/>
      <c r="AY32" s="1247"/>
      <c r="AZ32" s="1247"/>
      <c r="BA32" s="1247"/>
      <c r="BB32" s="1247"/>
      <c r="BC32" s="1247"/>
      <c r="BD32" s="1247"/>
      <c r="BE32" s="1247"/>
      <c r="BF32" s="1247"/>
      <c r="BG32" s="1247"/>
      <c r="BH32" s="1247"/>
      <c r="BI32" s="1247"/>
      <c r="BJ32" s="1247"/>
      <c r="BK32" s="1247"/>
      <c r="BL32" s="1247"/>
      <c r="BM32" s="1247"/>
      <c r="BN32" s="1247"/>
      <c r="BO32" s="1247"/>
      <c r="BP32" s="1247"/>
      <c r="BQ32" s="1247"/>
      <c r="BR32" s="1247"/>
      <c r="BS32" s="1247"/>
      <c r="BT32" s="1247"/>
      <c r="BU32" s="1247"/>
      <c r="BV32" s="1247"/>
      <c r="BW32" s="1247"/>
      <c r="BX32" s="1247"/>
      <c r="BY32" s="1247"/>
      <c r="BZ32" s="1247"/>
      <c r="CA32" s="1247"/>
      <c r="CB32" s="1247"/>
      <c r="CC32" s="1247"/>
      <c r="CD32" s="1247"/>
      <c r="CE32" s="1247"/>
      <c r="CF32" s="1247"/>
      <c r="CG32" s="1247"/>
      <c r="CH32" s="1247"/>
      <c r="CI32" s="1247"/>
      <c r="CJ32" s="1247"/>
      <c r="CK32" s="1247"/>
      <c r="CL32" s="1247"/>
      <c r="CM32" s="1247"/>
      <c r="CN32" s="1247"/>
      <c r="CO32" s="1247"/>
      <c r="CP32" s="1247"/>
      <c r="CQ32" s="1247"/>
      <c r="CR32" s="1247"/>
      <c r="CS32" s="1247"/>
      <c r="CT32" s="1247"/>
      <c r="CU32" s="1247"/>
      <c r="CV32" s="1247"/>
      <c r="CW32" s="1247"/>
      <c r="CX32" s="1247"/>
      <c r="CY32" s="1247"/>
      <c r="CZ32" s="1247"/>
      <c r="DB32" s="1452">
        <f t="shared" si="8"/>
        <v>0</v>
      </c>
      <c r="DC32" s="1452">
        <f t="shared" si="7"/>
        <v>0</v>
      </c>
    </row>
    <row r="33" spans="1:107" ht="14.25" customHeight="1" x14ac:dyDescent="0.2">
      <c r="A33" s="129"/>
      <c r="B33" s="130"/>
      <c r="C33" s="131"/>
      <c r="D33" s="448"/>
      <c r="E33" s="448"/>
      <c r="F33" s="382"/>
      <c r="G33" s="382"/>
      <c r="H33" s="382"/>
      <c r="I33" s="1528">
        <f t="shared" si="2"/>
        <v>0</v>
      </c>
      <c r="J33" s="1529">
        <f t="shared" si="3"/>
        <v>0</v>
      </c>
      <c r="K33" s="136"/>
      <c r="L33" s="1530">
        <f t="shared" si="0"/>
        <v>0</v>
      </c>
      <c r="M33" s="1531">
        <f t="shared" si="4"/>
        <v>0</v>
      </c>
      <c r="N33" s="125"/>
      <c r="P33" s="125"/>
      <c r="Q33" s="1065" t="str">
        <f>IF(P33=" "," ",IF(P33="Vehículos",VLOOKUP($Q$16,'Datos Indices'!$A$38:$Z$50,22,FALSE),IF(P33="Ipim",VLOOKUP($Q$16,'Datos Indices'!$A$38:$Z$50,7,FALSE),IF(P33="Dólar",VLOOKUP($Q$16,'Datos Indices'!$A$38:$Z$50,4,FALSE),IF(P33="Gasoil",VLOOKUP($Q$16,'Datos Indices'!$A$38:$Z$50,10,FALSE),IF(P33="WPU06 Pesificado",VLOOKUP($Q$16,'Datos Indices'!$A$38:$Z$50,26,FALSE),0))))))</f>
        <v xml:space="preserve"> </v>
      </c>
      <c r="R33" s="1066">
        <f t="shared" si="1"/>
        <v>0</v>
      </c>
      <c r="T33" s="928"/>
      <c r="U33" s="1065" t="str">
        <f>IF(T33=" "," ",IF(T33="Vehículos",VLOOKUP($U$16,'Datos Indices'!$A$38:$Z$50,22,FALSE),IF(T33="Ipim",VLOOKUP($U$16,'Datos Indices'!$A$38:$Z$50,7,FALSE),IF(T33="Dólar",VLOOKUP($U$16,'Datos Indices'!$A$38:$Z$50,4,FALSE),IF(T33="Gasoil",VLOOKUP($U$16,'Datos Indices'!$A$38:$Z$50,10,FALSE),IF(T33="WPU06 Pesificado",VLOOKUP($U$16,'Datos Indices'!$A$38:$Z$50,26,FALSE),0))))))</f>
        <v xml:space="preserve"> </v>
      </c>
      <c r="V33" s="1066">
        <f t="shared" si="5"/>
        <v>0</v>
      </c>
      <c r="W33" s="1450" t="str">
        <f t="shared" si="6"/>
        <v/>
      </c>
      <c r="Y33" s="1247"/>
      <c r="Z33" s="1247"/>
      <c r="AA33" s="1247"/>
      <c r="AB33" s="1247"/>
      <c r="AC33" s="1247"/>
      <c r="AD33" s="1247"/>
      <c r="AE33" s="1247"/>
      <c r="AF33" s="1247"/>
      <c r="AG33" s="1247"/>
      <c r="AH33" s="1247"/>
      <c r="AI33" s="1247"/>
      <c r="AJ33" s="1247"/>
      <c r="AK33" s="1247"/>
      <c r="AL33" s="1247"/>
      <c r="AM33" s="1247"/>
      <c r="AN33" s="1247"/>
      <c r="AO33" s="1247"/>
      <c r="AP33" s="1247"/>
      <c r="AQ33" s="1247"/>
      <c r="AR33" s="1247"/>
      <c r="AS33" s="1247"/>
      <c r="AT33" s="1247"/>
      <c r="AU33" s="1247"/>
      <c r="AV33" s="1247"/>
      <c r="AW33" s="1247"/>
      <c r="AX33" s="1247"/>
      <c r="AY33" s="1247"/>
      <c r="AZ33" s="1247"/>
      <c r="BA33" s="1247"/>
      <c r="BB33" s="1247"/>
      <c r="BC33" s="1247"/>
      <c r="BD33" s="1247"/>
      <c r="BE33" s="1247"/>
      <c r="BF33" s="1247"/>
      <c r="BG33" s="1247"/>
      <c r="BH33" s="1247"/>
      <c r="BI33" s="1247"/>
      <c r="BJ33" s="1247"/>
      <c r="BK33" s="1247"/>
      <c r="BL33" s="1247"/>
      <c r="BM33" s="1247"/>
      <c r="BN33" s="1247"/>
      <c r="BO33" s="1247"/>
      <c r="BP33" s="1247"/>
      <c r="BQ33" s="1247"/>
      <c r="BR33" s="1247"/>
      <c r="BS33" s="1247"/>
      <c r="BT33" s="1247"/>
      <c r="BU33" s="1247"/>
      <c r="BV33" s="1247"/>
      <c r="BW33" s="1247"/>
      <c r="BX33" s="1247"/>
      <c r="BY33" s="1247"/>
      <c r="BZ33" s="1247"/>
      <c r="CA33" s="1247"/>
      <c r="CB33" s="1247"/>
      <c r="CC33" s="1247"/>
      <c r="CD33" s="1247"/>
      <c r="CE33" s="1247"/>
      <c r="CF33" s="1247"/>
      <c r="CG33" s="1247"/>
      <c r="CH33" s="1247"/>
      <c r="CI33" s="1247"/>
      <c r="CJ33" s="1247"/>
      <c r="CK33" s="1247"/>
      <c r="CL33" s="1247"/>
      <c r="CM33" s="1247"/>
      <c r="CN33" s="1247"/>
      <c r="CO33" s="1247"/>
      <c r="CP33" s="1247"/>
      <c r="CQ33" s="1247"/>
      <c r="CR33" s="1247"/>
      <c r="CS33" s="1247"/>
      <c r="CT33" s="1247"/>
      <c r="CU33" s="1247"/>
      <c r="CV33" s="1247"/>
      <c r="CW33" s="1247"/>
      <c r="CX33" s="1247"/>
      <c r="CY33" s="1247"/>
      <c r="CZ33" s="1247"/>
      <c r="DB33" s="1452">
        <f t="shared" si="8"/>
        <v>0</v>
      </c>
      <c r="DC33" s="1452">
        <f t="shared" si="7"/>
        <v>0</v>
      </c>
    </row>
    <row r="34" spans="1:107" ht="14.25" customHeight="1" x14ac:dyDescent="0.2">
      <c r="A34" s="129"/>
      <c r="B34" s="130"/>
      <c r="C34" s="131"/>
      <c r="D34" s="448"/>
      <c r="E34" s="448"/>
      <c r="F34" s="382"/>
      <c r="G34" s="382"/>
      <c r="H34" s="382"/>
      <c r="I34" s="1528">
        <f t="shared" si="2"/>
        <v>0</v>
      </c>
      <c r="J34" s="1529">
        <f t="shared" si="3"/>
        <v>0</v>
      </c>
      <c r="K34" s="136"/>
      <c r="L34" s="1530">
        <f t="shared" si="0"/>
        <v>0</v>
      </c>
      <c r="M34" s="1531">
        <f t="shared" si="4"/>
        <v>0</v>
      </c>
      <c r="N34" s="125"/>
      <c r="P34" s="125"/>
      <c r="Q34" s="1065" t="str">
        <f>IF(P34=" "," ",IF(P34="Vehículos",VLOOKUP($Q$16,'Datos Indices'!$A$38:$Z$50,22,FALSE),IF(P34="Ipim",VLOOKUP($Q$16,'Datos Indices'!$A$38:$Z$50,7,FALSE),IF(P34="Dólar",VLOOKUP($Q$16,'Datos Indices'!$A$38:$Z$50,4,FALSE),IF(P34="Gasoil",VLOOKUP($Q$16,'Datos Indices'!$A$38:$Z$50,10,FALSE),IF(P34="WPU06 Pesificado",VLOOKUP($Q$16,'Datos Indices'!$A$38:$Z$50,26,FALSE),0))))))</f>
        <v xml:space="preserve"> </v>
      </c>
      <c r="R34" s="1066">
        <f t="shared" si="1"/>
        <v>0</v>
      </c>
      <c r="T34" s="928"/>
      <c r="U34" s="1065" t="str">
        <f>IF(T34=" "," ",IF(T34="Vehículos",VLOOKUP($U$16,'Datos Indices'!$A$38:$Z$50,22,FALSE),IF(T34="Ipim",VLOOKUP($U$16,'Datos Indices'!$A$38:$Z$50,7,FALSE),IF(T34="Dólar",VLOOKUP($U$16,'Datos Indices'!$A$38:$Z$50,4,FALSE),IF(T34="Gasoil",VLOOKUP($U$16,'Datos Indices'!$A$38:$Z$50,10,FALSE),IF(T34="WPU06 Pesificado",VLOOKUP($U$16,'Datos Indices'!$A$38:$Z$50,26,FALSE),0))))))</f>
        <v xml:space="preserve"> </v>
      </c>
      <c r="V34" s="1066">
        <f t="shared" si="5"/>
        <v>0</v>
      </c>
      <c r="W34" s="1450" t="str">
        <f t="shared" si="6"/>
        <v/>
      </c>
      <c r="Y34" s="1247"/>
      <c r="Z34" s="1247"/>
      <c r="AA34" s="1247"/>
      <c r="AB34" s="1247"/>
      <c r="AC34" s="1247"/>
      <c r="AD34" s="1247"/>
      <c r="AE34" s="1247"/>
      <c r="AF34" s="1247"/>
      <c r="AG34" s="1247"/>
      <c r="AH34" s="1247"/>
      <c r="AI34" s="1247"/>
      <c r="AJ34" s="1247"/>
      <c r="AK34" s="1247"/>
      <c r="AL34" s="1247"/>
      <c r="AM34" s="1247"/>
      <c r="AN34" s="1247"/>
      <c r="AO34" s="1247"/>
      <c r="AP34" s="1247"/>
      <c r="AQ34" s="1247"/>
      <c r="AR34" s="1247"/>
      <c r="AS34" s="1247"/>
      <c r="AT34" s="1247"/>
      <c r="AU34" s="1247"/>
      <c r="AV34" s="1247"/>
      <c r="AW34" s="1247"/>
      <c r="AX34" s="1247"/>
      <c r="AY34" s="1247"/>
      <c r="AZ34" s="1247"/>
      <c r="BA34" s="1247"/>
      <c r="BB34" s="1247"/>
      <c r="BC34" s="1247"/>
      <c r="BD34" s="1247"/>
      <c r="BE34" s="1247"/>
      <c r="BF34" s="1247"/>
      <c r="BG34" s="1247"/>
      <c r="BH34" s="1247"/>
      <c r="BI34" s="1247"/>
      <c r="BJ34" s="1247"/>
      <c r="BK34" s="1247"/>
      <c r="BL34" s="1247"/>
      <c r="BM34" s="1247"/>
      <c r="BN34" s="1247"/>
      <c r="BO34" s="1247"/>
      <c r="BP34" s="1247"/>
      <c r="BQ34" s="1247"/>
      <c r="BR34" s="1247"/>
      <c r="BS34" s="1247"/>
      <c r="BT34" s="1247"/>
      <c r="BU34" s="1247"/>
      <c r="BV34" s="1247"/>
      <c r="BW34" s="1247"/>
      <c r="BX34" s="1247"/>
      <c r="BY34" s="1247"/>
      <c r="BZ34" s="1247"/>
      <c r="CA34" s="1247"/>
      <c r="CB34" s="1247"/>
      <c r="CC34" s="1247"/>
      <c r="CD34" s="1247"/>
      <c r="CE34" s="1247"/>
      <c r="CF34" s="1247"/>
      <c r="CG34" s="1247"/>
      <c r="CH34" s="1247"/>
      <c r="CI34" s="1247"/>
      <c r="CJ34" s="1247"/>
      <c r="CK34" s="1247"/>
      <c r="CL34" s="1247"/>
      <c r="CM34" s="1247"/>
      <c r="CN34" s="1247"/>
      <c r="CO34" s="1247"/>
      <c r="CP34" s="1247"/>
      <c r="CQ34" s="1247"/>
      <c r="CR34" s="1247"/>
      <c r="CS34" s="1247"/>
      <c r="CT34" s="1247"/>
      <c r="CU34" s="1247"/>
      <c r="CV34" s="1247"/>
      <c r="CW34" s="1247"/>
      <c r="CX34" s="1247"/>
      <c r="CY34" s="1247"/>
      <c r="CZ34" s="1247"/>
      <c r="DB34" s="1452">
        <f t="shared" si="8"/>
        <v>0</v>
      </c>
      <c r="DC34" s="1452">
        <f t="shared" si="7"/>
        <v>0</v>
      </c>
    </row>
    <row r="35" spans="1:107" ht="14.25" customHeight="1" x14ac:dyDescent="0.2">
      <c r="A35" s="129"/>
      <c r="B35" s="130"/>
      <c r="C35" s="131"/>
      <c r="D35" s="448"/>
      <c r="E35" s="448"/>
      <c r="F35" s="382"/>
      <c r="G35" s="382"/>
      <c r="H35" s="382"/>
      <c r="I35" s="1528">
        <f t="shared" si="2"/>
        <v>0</v>
      </c>
      <c r="J35" s="1529">
        <f t="shared" si="3"/>
        <v>0</v>
      </c>
      <c r="K35" s="136"/>
      <c r="L35" s="1530">
        <f t="shared" si="0"/>
        <v>0</v>
      </c>
      <c r="M35" s="1531">
        <f t="shared" si="4"/>
        <v>0</v>
      </c>
      <c r="N35" s="125"/>
      <c r="P35" s="125"/>
      <c r="Q35" s="1065" t="str">
        <f>IF(P35=" "," ",IF(P35="Vehículos",VLOOKUP($Q$16,'Datos Indices'!$A$38:$Z$50,22,FALSE),IF(P35="Ipim",VLOOKUP($Q$16,'Datos Indices'!$A$38:$Z$50,7,FALSE),IF(P35="Dólar",VLOOKUP($Q$16,'Datos Indices'!$A$38:$Z$50,4,FALSE),IF(P35="Gasoil",VLOOKUP($Q$16,'Datos Indices'!$A$38:$Z$50,10,FALSE),IF(P35="WPU06 Pesificado",VLOOKUP($Q$16,'Datos Indices'!$A$38:$Z$50,26,FALSE),0))))))</f>
        <v xml:space="preserve"> </v>
      </c>
      <c r="R35" s="1066">
        <f t="shared" si="1"/>
        <v>0</v>
      </c>
      <c r="T35" s="928"/>
      <c r="U35" s="1065" t="str">
        <f>IF(T35=" "," ",IF(T35="Vehículos",VLOOKUP($U$16,'Datos Indices'!$A$38:$Z$50,22,FALSE),IF(T35="Ipim",VLOOKUP($U$16,'Datos Indices'!$A$38:$Z$50,7,FALSE),IF(T35="Dólar",VLOOKUP($U$16,'Datos Indices'!$A$38:$Z$50,4,FALSE),IF(T35="Gasoil",VLOOKUP($U$16,'Datos Indices'!$A$38:$Z$50,10,FALSE),IF(T35="WPU06 Pesificado",VLOOKUP($U$16,'Datos Indices'!$A$38:$Z$50,26,FALSE),0))))))</f>
        <v xml:space="preserve"> </v>
      </c>
      <c r="V35" s="1066">
        <f t="shared" si="5"/>
        <v>0</v>
      </c>
      <c r="W35" s="1450" t="str">
        <f t="shared" si="6"/>
        <v/>
      </c>
      <c r="Y35" s="1247"/>
      <c r="Z35" s="1247"/>
      <c r="AA35" s="1247"/>
      <c r="AB35" s="1247"/>
      <c r="AC35" s="1247"/>
      <c r="AD35" s="1247"/>
      <c r="AE35" s="1247"/>
      <c r="AF35" s="1247"/>
      <c r="AG35" s="1247"/>
      <c r="AH35" s="1247"/>
      <c r="AI35" s="1247"/>
      <c r="AJ35" s="1247"/>
      <c r="AK35" s="1247"/>
      <c r="AL35" s="1247"/>
      <c r="AM35" s="1247"/>
      <c r="AN35" s="1247"/>
      <c r="AO35" s="1247"/>
      <c r="AP35" s="1247"/>
      <c r="AQ35" s="1247"/>
      <c r="AR35" s="1247"/>
      <c r="AS35" s="1247"/>
      <c r="AT35" s="1247"/>
      <c r="AU35" s="1247"/>
      <c r="AV35" s="1247"/>
      <c r="AW35" s="1247"/>
      <c r="AX35" s="1247"/>
      <c r="AY35" s="1247"/>
      <c r="AZ35" s="1247"/>
      <c r="BA35" s="1247"/>
      <c r="BB35" s="1247"/>
      <c r="BC35" s="1247"/>
      <c r="BD35" s="1247"/>
      <c r="BE35" s="1247"/>
      <c r="BF35" s="1247"/>
      <c r="BG35" s="1247"/>
      <c r="BH35" s="1247"/>
      <c r="BI35" s="1247"/>
      <c r="BJ35" s="1247"/>
      <c r="BK35" s="1247"/>
      <c r="BL35" s="1247"/>
      <c r="BM35" s="1247"/>
      <c r="BN35" s="1247"/>
      <c r="BO35" s="1247"/>
      <c r="BP35" s="1247"/>
      <c r="BQ35" s="1247"/>
      <c r="BR35" s="1247"/>
      <c r="BS35" s="1247"/>
      <c r="BT35" s="1247"/>
      <c r="BU35" s="1247"/>
      <c r="BV35" s="1247"/>
      <c r="BW35" s="1247"/>
      <c r="BX35" s="1247"/>
      <c r="BY35" s="1247"/>
      <c r="BZ35" s="1247"/>
      <c r="CA35" s="1247"/>
      <c r="CB35" s="1247"/>
      <c r="CC35" s="1247"/>
      <c r="CD35" s="1247"/>
      <c r="CE35" s="1247"/>
      <c r="CF35" s="1247"/>
      <c r="CG35" s="1247"/>
      <c r="CH35" s="1247"/>
      <c r="CI35" s="1247"/>
      <c r="CJ35" s="1247"/>
      <c r="CK35" s="1247"/>
      <c r="CL35" s="1247"/>
      <c r="CM35" s="1247"/>
      <c r="CN35" s="1247"/>
      <c r="CO35" s="1247"/>
      <c r="CP35" s="1247"/>
      <c r="CQ35" s="1247"/>
      <c r="CR35" s="1247"/>
      <c r="CS35" s="1247"/>
      <c r="CT35" s="1247"/>
      <c r="CU35" s="1247"/>
      <c r="CV35" s="1247"/>
      <c r="CW35" s="1247"/>
      <c r="CX35" s="1247"/>
      <c r="CY35" s="1247"/>
      <c r="CZ35" s="1247"/>
      <c r="DB35" s="1452">
        <f t="shared" si="8"/>
        <v>0</v>
      </c>
      <c r="DC35" s="1452">
        <f t="shared" si="7"/>
        <v>0</v>
      </c>
    </row>
    <row r="36" spans="1:107" ht="14.25" customHeight="1" x14ac:dyDescent="0.2">
      <c r="A36" s="129"/>
      <c r="B36" s="130"/>
      <c r="C36" s="131"/>
      <c r="D36" s="448"/>
      <c r="E36" s="448"/>
      <c r="F36" s="382"/>
      <c r="G36" s="382"/>
      <c r="H36" s="382"/>
      <c r="I36" s="1528">
        <f t="shared" si="2"/>
        <v>0</v>
      </c>
      <c r="J36" s="1529">
        <f t="shared" si="3"/>
        <v>0</v>
      </c>
      <c r="K36" s="136"/>
      <c r="L36" s="1530">
        <f t="shared" si="0"/>
        <v>0</v>
      </c>
      <c r="M36" s="1531">
        <f t="shared" si="4"/>
        <v>0</v>
      </c>
      <c r="N36" s="125"/>
      <c r="P36" s="125"/>
      <c r="Q36" s="1065" t="str">
        <f>IF(P36=" "," ",IF(P36="Vehículos",VLOOKUP($Q$16,'Datos Indices'!$A$38:$Z$50,22,FALSE),IF(P36="Ipim",VLOOKUP($Q$16,'Datos Indices'!$A$38:$Z$50,7,FALSE),IF(P36="Dólar",VLOOKUP($Q$16,'Datos Indices'!$A$38:$Z$50,4,FALSE),IF(P36="Gasoil",VLOOKUP($Q$16,'Datos Indices'!$A$38:$Z$50,10,FALSE),IF(P36="WPU06 Pesificado",VLOOKUP($Q$16,'Datos Indices'!$A$38:$Z$50,26,FALSE),0))))))</f>
        <v xml:space="preserve"> </v>
      </c>
      <c r="R36" s="1066">
        <f t="shared" si="1"/>
        <v>0</v>
      </c>
      <c r="T36" s="928"/>
      <c r="U36" s="1065" t="str">
        <f>IF(T36=" "," ",IF(T36="Vehículos",VLOOKUP($U$16,'Datos Indices'!$A$38:$Z$50,22,FALSE),IF(T36="Ipim",VLOOKUP($U$16,'Datos Indices'!$A$38:$Z$50,7,FALSE),IF(T36="Dólar",VLOOKUP($U$16,'Datos Indices'!$A$38:$Z$50,4,FALSE),IF(T36="Gasoil",VLOOKUP($U$16,'Datos Indices'!$A$38:$Z$50,10,FALSE),IF(T36="WPU06 Pesificado",VLOOKUP($U$16,'Datos Indices'!$A$38:$Z$50,26,FALSE),0))))))</f>
        <v xml:space="preserve"> </v>
      </c>
      <c r="V36" s="1066">
        <f t="shared" si="5"/>
        <v>0</v>
      </c>
      <c r="W36" s="1450" t="str">
        <f t="shared" si="6"/>
        <v/>
      </c>
      <c r="Y36" s="1247"/>
      <c r="Z36" s="1247"/>
      <c r="AA36" s="1247"/>
      <c r="AB36" s="1247"/>
      <c r="AC36" s="1247"/>
      <c r="AD36" s="1247"/>
      <c r="AE36" s="1247"/>
      <c r="AF36" s="1247"/>
      <c r="AG36" s="1247"/>
      <c r="AH36" s="1247"/>
      <c r="AI36" s="1247"/>
      <c r="AJ36" s="1247"/>
      <c r="AK36" s="1247"/>
      <c r="AL36" s="1247"/>
      <c r="AM36" s="1247"/>
      <c r="AN36" s="1247"/>
      <c r="AO36" s="1247"/>
      <c r="AP36" s="1247"/>
      <c r="AQ36" s="1247"/>
      <c r="AR36" s="1247"/>
      <c r="AS36" s="1247"/>
      <c r="AT36" s="1247"/>
      <c r="AU36" s="1247"/>
      <c r="AV36" s="1247"/>
      <c r="AW36" s="1247"/>
      <c r="AX36" s="1247"/>
      <c r="AY36" s="1247"/>
      <c r="AZ36" s="1247"/>
      <c r="BA36" s="1247"/>
      <c r="BB36" s="1247"/>
      <c r="BC36" s="1247"/>
      <c r="BD36" s="1247"/>
      <c r="BE36" s="1247"/>
      <c r="BF36" s="1247"/>
      <c r="BG36" s="1247"/>
      <c r="BH36" s="1247"/>
      <c r="BI36" s="1247"/>
      <c r="BJ36" s="1247"/>
      <c r="BK36" s="1247"/>
      <c r="BL36" s="1247"/>
      <c r="BM36" s="1247"/>
      <c r="BN36" s="1247"/>
      <c r="BO36" s="1247"/>
      <c r="BP36" s="1247"/>
      <c r="BQ36" s="1247"/>
      <c r="BR36" s="1247"/>
      <c r="BS36" s="1247"/>
      <c r="BT36" s="1247"/>
      <c r="BU36" s="1247"/>
      <c r="BV36" s="1247"/>
      <c r="BW36" s="1247"/>
      <c r="BX36" s="1247"/>
      <c r="BY36" s="1247"/>
      <c r="BZ36" s="1247"/>
      <c r="CA36" s="1247"/>
      <c r="CB36" s="1247"/>
      <c r="CC36" s="1247"/>
      <c r="CD36" s="1247"/>
      <c r="CE36" s="1247"/>
      <c r="CF36" s="1247"/>
      <c r="CG36" s="1247"/>
      <c r="CH36" s="1247"/>
      <c r="CI36" s="1247"/>
      <c r="CJ36" s="1247"/>
      <c r="CK36" s="1247"/>
      <c r="CL36" s="1247"/>
      <c r="CM36" s="1247"/>
      <c r="CN36" s="1247"/>
      <c r="CO36" s="1247"/>
      <c r="CP36" s="1247"/>
      <c r="CQ36" s="1247"/>
      <c r="CR36" s="1247"/>
      <c r="CS36" s="1247"/>
      <c r="CT36" s="1247"/>
      <c r="CU36" s="1247"/>
      <c r="CV36" s="1247"/>
      <c r="CW36" s="1247"/>
      <c r="CX36" s="1247"/>
      <c r="CY36" s="1247"/>
      <c r="CZ36" s="1247"/>
      <c r="DB36" s="1452">
        <f t="shared" si="8"/>
        <v>0</v>
      </c>
      <c r="DC36" s="1452">
        <f t="shared" si="7"/>
        <v>0</v>
      </c>
    </row>
    <row r="37" spans="1:107" ht="14.25" customHeight="1" x14ac:dyDescent="0.2">
      <c r="A37" s="129"/>
      <c r="B37" s="130"/>
      <c r="C37" s="131"/>
      <c r="D37" s="448"/>
      <c r="E37" s="448"/>
      <c r="F37" s="382"/>
      <c r="G37" s="382"/>
      <c r="H37" s="382"/>
      <c r="I37" s="1528">
        <f t="shared" si="2"/>
        <v>0</v>
      </c>
      <c r="J37" s="1529">
        <f t="shared" si="3"/>
        <v>0</v>
      </c>
      <c r="K37" s="136"/>
      <c r="L37" s="1530">
        <f t="shared" si="0"/>
        <v>0</v>
      </c>
      <c r="M37" s="1531">
        <f t="shared" si="4"/>
        <v>0</v>
      </c>
      <c r="N37" s="125"/>
      <c r="P37" s="125"/>
      <c r="Q37" s="1065" t="str">
        <f>IF(P37=" "," ",IF(P37="Vehículos",VLOOKUP($Q$16,'Datos Indices'!$A$38:$Z$50,22,FALSE),IF(P37="Ipim",VLOOKUP($Q$16,'Datos Indices'!$A$38:$Z$50,7,FALSE),IF(P37="Dólar",VLOOKUP($Q$16,'Datos Indices'!$A$38:$Z$50,4,FALSE),IF(P37="Gasoil",VLOOKUP($Q$16,'Datos Indices'!$A$38:$Z$50,10,FALSE),IF(P37="WPU06 Pesificado",VLOOKUP($Q$16,'Datos Indices'!$A$38:$Z$50,26,FALSE),0))))))</f>
        <v xml:space="preserve"> </v>
      </c>
      <c r="R37" s="1066">
        <f t="shared" si="1"/>
        <v>0</v>
      </c>
      <c r="T37" s="928"/>
      <c r="U37" s="1065" t="str">
        <f>IF(T37=" "," ",IF(T37="Vehículos",VLOOKUP($U$16,'Datos Indices'!$A$38:$Z$50,22,FALSE),IF(T37="Ipim",VLOOKUP($U$16,'Datos Indices'!$A$38:$Z$50,7,FALSE),IF(T37="Dólar",VLOOKUP($U$16,'Datos Indices'!$A$38:$Z$50,4,FALSE),IF(T37="Gasoil",VLOOKUP($U$16,'Datos Indices'!$A$38:$Z$50,10,FALSE),IF(T37="WPU06 Pesificado",VLOOKUP($U$16,'Datos Indices'!$A$38:$Z$50,26,FALSE),0))))))</f>
        <v xml:space="preserve"> </v>
      </c>
      <c r="V37" s="1066">
        <f t="shared" si="5"/>
        <v>0</v>
      </c>
      <c r="W37" s="1450" t="str">
        <f t="shared" si="6"/>
        <v/>
      </c>
      <c r="Y37" s="1247"/>
      <c r="Z37" s="1247"/>
      <c r="AA37" s="1247"/>
      <c r="AB37" s="1247"/>
      <c r="AC37" s="1247"/>
      <c r="AD37" s="1247"/>
      <c r="AE37" s="1247"/>
      <c r="AF37" s="1247"/>
      <c r="AG37" s="1247"/>
      <c r="AH37" s="1247"/>
      <c r="AI37" s="1247"/>
      <c r="AJ37" s="1247"/>
      <c r="AK37" s="1247"/>
      <c r="AL37" s="1247"/>
      <c r="AM37" s="1247"/>
      <c r="AN37" s="1247"/>
      <c r="AO37" s="1247"/>
      <c r="AP37" s="1247"/>
      <c r="AQ37" s="1247"/>
      <c r="AR37" s="1247"/>
      <c r="AS37" s="1247"/>
      <c r="AT37" s="1247"/>
      <c r="AU37" s="1247"/>
      <c r="AV37" s="1247"/>
      <c r="AW37" s="1247"/>
      <c r="AX37" s="1247"/>
      <c r="AY37" s="1247"/>
      <c r="AZ37" s="1247"/>
      <c r="BA37" s="1247"/>
      <c r="BB37" s="1247"/>
      <c r="BC37" s="1247"/>
      <c r="BD37" s="1247"/>
      <c r="BE37" s="1247"/>
      <c r="BF37" s="1247"/>
      <c r="BG37" s="1247"/>
      <c r="BH37" s="1247"/>
      <c r="BI37" s="1247"/>
      <c r="BJ37" s="1247"/>
      <c r="BK37" s="1247"/>
      <c r="BL37" s="1247"/>
      <c r="BM37" s="1247"/>
      <c r="BN37" s="1247"/>
      <c r="BO37" s="1247"/>
      <c r="BP37" s="1247"/>
      <c r="BQ37" s="1247"/>
      <c r="BR37" s="1247"/>
      <c r="BS37" s="1247"/>
      <c r="BT37" s="1247"/>
      <c r="BU37" s="1247"/>
      <c r="BV37" s="1247"/>
      <c r="BW37" s="1247"/>
      <c r="BX37" s="1247"/>
      <c r="BY37" s="1247"/>
      <c r="BZ37" s="1247"/>
      <c r="CA37" s="1247"/>
      <c r="CB37" s="1247"/>
      <c r="CC37" s="1247"/>
      <c r="CD37" s="1247"/>
      <c r="CE37" s="1247"/>
      <c r="CF37" s="1247"/>
      <c r="CG37" s="1247"/>
      <c r="CH37" s="1247"/>
      <c r="CI37" s="1247"/>
      <c r="CJ37" s="1247"/>
      <c r="CK37" s="1247"/>
      <c r="CL37" s="1247"/>
      <c r="CM37" s="1247"/>
      <c r="CN37" s="1247"/>
      <c r="CO37" s="1247"/>
      <c r="CP37" s="1247"/>
      <c r="CQ37" s="1247"/>
      <c r="CR37" s="1247"/>
      <c r="CS37" s="1247"/>
      <c r="CT37" s="1247"/>
      <c r="CU37" s="1247"/>
      <c r="CV37" s="1247"/>
      <c r="CW37" s="1247"/>
      <c r="CX37" s="1247"/>
      <c r="CY37" s="1247"/>
      <c r="CZ37" s="1247"/>
      <c r="DB37" s="1452">
        <f t="shared" si="8"/>
        <v>0</v>
      </c>
      <c r="DC37" s="1452">
        <f t="shared" si="7"/>
        <v>0</v>
      </c>
    </row>
    <row r="38" spans="1:107" ht="14.25" customHeight="1" x14ac:dyDescent="0.2">
      <c r="A38" s="129"/>
      <c r="B38" s="130"/>
      <c r="C38" s="131"/>
      <c r="D38" s="448"/>
      <c r="E38" s="448"/>
      <c r="F38" s="382"/>
      <c r="G38" s="382"/>
      <c r="H38" s="382"/>
      <c r="I38" s="1528">
        <f t="shared" si="2"/>
        <v>0</v>
      </c>
      <c r="J38" s="1529">
        <f t="shared" si="3"/>
        <v>0</v>
      </c>
      <c r="K38" s="136"/>
      <c r="L38" s="1530">
        <f t="shared" si="0"/>
        <v>0</v>
      </c>
      <c r="M38" s="1531">
        <f t="shared" si="4"/>
        <v>0</v>
      </c>
      <c r="N38" s="125"/>
      <c r="P38" s="125"/>
      <c r="Q38" s="1065" t="str">
        <f>IF(P38=" "," ",IF(P38="Vehículos",VLOOKUP($Q$16,'Datos Indices'!$A$38:$Z$50,22,FALSE),IF(P38="Ipim",VLOOKUP($Q$16,'Datos Indices'!$A$38:$Z$50,7,FALSE),IF(P38="Dólar",VLOOKUP($Q$16,'Datos Indices'!$A$38:$Z$50,4,FALSE),IF(P38="Gasoil",VLOOKUP($Q$16,'Datos Indices'!$A$38:$Z$50,10,FALSE),IF(P38="WPU06 Pesificado",VLOOKUP($Q$16,'Datos Indices'!$A$38:$Z$50,26,FALSE),0))))))</f>
        <v xml:space="preserve"> </v>
      </c>
      <c r="R38" s="1066">
        <f t="shared" si="1"/>
        <v>0</v>
      </c>
      <c r="T38" s="928"/>
      <c r="U38" s="1065" t="str">
        <f>IF(T38=" "," ",IF(T38="Vehículos",VLOOKUP($U$16,'Datos Indices'!$A$38:$Z$50,22,FALSE),IF(T38="Ipim",VLOOKUP($U$16,'Datos Indices'!$A$38:$Z$50,7,FALSE),IF(T38="Dólar",VLOOKUP($U$16,'Datos Indices'!$A$38:$Z$50,4,FALSE),IF(T38="Gasoil",VLOOKUP($U$16,'Datos Indices'!$A$38:$Z$50,10,FALSE),IF(T38="WPU06 Pesificado",VLOOKUP($U$16,'Datos Indices'!$A$38:$Z$50,26,FALSE),0))))))</f>
        <v xml:space="preserve"> </v>
      </c>
      <c r="V38" s="1066">
        <f t="shared" si="5"/>
        <v>0</v>
      </c>
      <c r="W38" s="1450" t="str">
        <f t="shared" si="6"/>
        <v/>
      </c>
      <c r="Y38" s="1247"/>
      <c r="Z38" s="1247"/>
      <c r="AA38" s="1247"/>
      <c r="AB38" s="1247"/>
      <c r="AC38" s="1247"/>
      <c r="AD38" s="1247"/>
      <c r="AE38" s="1247"/>
      <c r="AF38" s="1247"/>
      <c r="AG38" s="1247"/>
      <c r="AH38" s="1247"/>
      <c r="AI38" s="1247"/>
      <c r="AJ38" s="1247"/>
      <c r="AK38" s="1247"/>
      <c r="AL38" s="1247"/>
      <c r="AM38" s="1247"/>
      <c r="AN38" s="1247"/>
      <c r="AO38" s="1247"/>
      <c r="AP38" s="1247"/>
      <c r="AQ38" s="1247"/>
      <c r="AR38" s="1247"/>
      <c r="AS38" s="1247"/>
      <c r="AT38" s="1247"/>
      <c r="AU38" s="1247"/>
      <c r="AV38" s="1247"/>
      <c r="AW38" s="1247"/>
      <c r="AX38" s="1247"/>
      <c r="AY38" s="1247"/>
      <c r="AZ38" s="1247"/>
      <c r="BA38" s="1247"/>
      <c r="BB38" s="1247"/>
      <c r="BC38" s="1247"/>
      <c r="BD38" s="1247"/>
      <c r="BE38" s="1247"/>
      <c r="BF38" s="1247"/>
      <c r="BG38" s="1247"/>
      <c r="BH38" s="1247"/>
      <c r="BI38" s="1247"/>
      <c r="BJ38" s="1247"/>
      <c r="BK38" s="1247"/>
      <c r="BL38" s="1247"/>
      <c r="BM38" s="1247"/>
      <c r="BN38" s="1247"/>
      <c r="BO38" s="1247"/>
      <c r="BP38" s="1247"/>
      <c r="BQ38" s="1247"/>
      <c r="BR38" s="1247"/>
      <c r="BS38" s="1247"/>
      <c r="BT38" s="1247"/>
      <c r="BU38" s="1247"/>
      <c r="BV38" s="1247"/>
      <c r="BW38" s="1247"/>
      <c r="BX38" s="1247"/>
      <c r="BY38" s="1247"/>
      <c r="BZ38" s="1247"/>
      <c r="CA38" s="1247"/>
      <c r="CB38" s="1247"/>
      <c r="CC38" s="1247"/>
      <c r="CD38" s="1247"/>
      <c r="CE38" s="1247"/>
      <c r="CF38" s="1247"/>
      <c r="CG38" s="1247"/>
      <c r="CH38" s="1247"/>
      <c r="CI38" s="1247"/>
      <c r="CJ38" s="1247"/>
      <c r="CK38" s="1247"/>
      <c r="CL38" s="1247"/>
      <c r="CM38" s="1247"/>
      <c r="CN38" s="1247"/>
      <c r="CO38" s="1247"/>
      <c r="CP38" s="1247"/>
      <c r="CQ38" s="1247"/>
      <c r="CR38" s="1247"/>
      <c r="CS38" s="1247"/>
      <c r="CT38" s="1247"/>
      <c r="CU38" s="1247"/>
      <c r="CV38" s="1247"/>
      <c r="CW38" s="1247"/>
      <c r="CX38" s="1247"/>
      <c r="CY38" s="1247"/>
      <c r="CZ38" s="1247"/>
      <c r="DB38" s="1452">
        <f t="shared" si="8"/>
        <v>0</v>
      </c>
      <c r="DC38" s="1452">
        <f t="shared" si="7"/>
        <v>0</v>
      </c>
    </row>
    <row r="39" spans="1:107" ht="14.25" customHeight="1" x14ac:dyDescent="0.2">
      <c r="A39" s="129"/>
      <c r="B39" s="130"/>
      <c r="C39" s="131"/>
      <c r="D39" s="448"/>
      <c r="E39" s="448"/>
      <c r="F39" s="382"/>
      <c r="G39" s="382"/>
      <c r="H39" s="382"/>
      <c r="I39" s="1528">
        <f t="shared" si="2"/>
        <v>0</v>
      </c>
      <c r="J39" s="1529">
        <f t="shared" si="3"/>
        <v>0</v>
      </c>
      <c r="K39" s="136"/>
      <c r="L39" s="1530">
        <f t="shared" si="0"/>
        <v>0</v>
      </c>
      <c r="M39" s="1531">
        <f t="shared" si="4"/>
        <v>0</v>
      </c>
      <c r="N39" s="125"/>
      <c r="P39" s="125"/>
      <c r="Q39" s="1065" t="str">
        <f>IF(P39=" "," ",IF(P39="Vehículos",VLOOKUP($Q$16,'Datos Indices'!$A$38:$Z$50,22,FALSE),IF(P39="Ipim",VLOOKUP($Q$16,'Datos Indices'!$A$38:$Z$50,7,FALSE),IF(P39="Dólar",VLOOKUP($Q$16,'Datos Indices'!$A$38:$Z$50,4,FALSE),IF(P39="Gasoil",VLOOKUP($Q$16,'Datos Indices'!$A$38:$Z$50,10,FALSE),IF(P39="WPU06 Pesificado",VLOOKUP($Q$16,'Datos Indices'!$A$38:$Z$50,26,FALSE),0))))))</f>
        <v xml:space="preserve"> </v>
      </c>
      <c r="R39" s="1066">
        <f t="shared" si="1"/>
        <v>0</v>
      </c>
      <c r="T39" s="928"/>
      <c r="U39" s="1065" t="str">
        <f>IF(T39=" "," ",IF(T39="Vehículos",VLOOKUP($U$16,'Datos Indices'!$A$38:$Z$50,22,FALSE),IF(T39="Ipim",VLOOKUP($U$16,'Datos Indices'!$A$38:$Z$50,7,FALSE),IF(T39="Dólar",VLOOKUP($U$16,'Datos Indices'!$A$38:$Z$50,4,FALSE),IF(T39="Gasoil",VLOOKUP($U$16,'Datos Indices'!$A$38:$Z$50,10,FALSE),IF(T39="WPU06 Pesificado",VLOOKUP($U$16,'Datos Indices'!$A$38:$Z$50,26,FALSE),0))))))</f>
        <v xml:space="preserve"> </v>
      </c>
      <c r="V39" s="1066">
        <f t="shared" si="5"/>
        <v>0</v>
      </c>
      <c r="W39" s="1450" t="str">
        <f t="shared" si="6"/>
        <v/>
      </c>
      <c r="Y39" s="1247"/>
      <c r="Z39" s="1247"/>
      <c r="AA39" s="1247"/>
      <c r="AB39" s="1247"/>
      <c r="AC39" s="1247"/>
      <c r="AD39" s="1247"/>
      <c r="AE39" s="1247"/>
      <c r="AF39" s="1247"/>
      <c r="AG39" s="1247"/>
      <c r="AH39" s="1247"/>
      <c r="AI39" s="1247"/>
      <c r="AJ39" s="1247"/>
      <c r="AK39" s="1247"/>
      <c r="AL39" s="1247"/>
      <c r="AM39" s="1247"/>
      <c r="AN39" s="1247"/>
      <c r="AO39" s="1247"/>
      <c r="AP39" s="1247"/>
      <c r="AQ39" s="1247"/>
      <c r="AR39" s="1247"/>
      <c r="AS39" s="1247"/>
      <c r="AT39" s="1247"/>
      <c r="AU39" s="1247"/>
      <c r="AV39" s="1247"/>
      <c r="AW39" s="1247"/>
      <c r="AX39" s="1247"/>
      <c r="AY39" s="1247"/>
      <c r="AZ39" s="1247"/>
      <c r="BA39" s="1247"/>
      <c r="BB39" s="1247"/>
      <c r="BC39" s="1247"/>
      <c r="BD39" s="1247"/>
      <c r="BE39" s="1247"/>
      <c r="BF39" s="1247"/>
      <c r="BG39" s="1247"/>
      <c r="BH39" s="1247"/>
      <c r="BI39" s="1247"/>
      <c r="BJ39" s="1247"/>
      <c r="BK39" s="1247"/>
      <c r="BL39" s="1247"/>
      <c r="BM39" s="1247"/>
      <c r="BN39" s="1247"/>
      <c r="BO39" s="1247"/>
      <c r="BP39" s="1247"/>
      <c r="BQ39" s="1247"/>
      <c r="BR39" s="1247"/>
      <c r="BS39" s="1247"/>
      <c r="BT39" s="1247"/>
      <c r="BU39" s="1247"/>
      <c r="BV39" s="1247"/>
      <c r="BW39" s="1247"/>
      <c r="BX39" s="1247"/>
      <c r="BY39" s="1247"/>
      <c r="BZ39" s="1247"/>
      <c r="CA39" s="1247"/>
      <c r="CB39" s="1247"/>
      <c r="CC39" s="1247"/>
      <c r="CD39" s="1247"/>
      <c r="CE39" s="1247"/>
      <c r="CF39" s="1247"/>
      <c r="CG39" s="1247"/>
      <c r="CH39" s="1247"/>
      <c r="CI39" s="1247"/>
      <c r="CJ39" s="1247"/>
      <c r="CK39" s="1247"/>
      <c r="CL39" s="1247"/>
      <c r="CM39" s="1247"/>
      <c r="CN39" s="1247"/>
      <c r="CO39" s="1247"/>
      <c r="CP39" s="1247"/>
      <c r="CQ39" s="1247"/>
      <c r="CR39" s="1247"/>
      <c r="CS39" s="1247"/>
      <c r="CT39" s="1247"/>
      <c r="CU39" s="1247"/>
      <c r="CV39" s="1247"/>
      <c r="CW39" s="1247"/>
      <c r="CX39" s="1247"/>
      <c r="CY39" s="1247"/>
      <c r="CZ39" s="1247"/>
      <c r="DB39" s="1452">
        <f t="shared" si="8"/>
        <v>0</v>
      </c>
      <c r="DC39" s="1452">
        <f t="shared" si="7"/>
        <v>0</v>
      </c>
    </row>
    <row r="40" spans="1:107" ht="14.25" customHeight="1" x14ac:dyDescent="0.2">
      <c r="A40" s="129"/>
      <c r="B40" s="130"/>
      <c r="C40" s="131"/>
      <c r="D40" s="448"/>
      <c r="E40" s="448"/>
      <c r="F40" s="382"/>
      <c r="G40" s="382"/>
      <c r="H40" s="382"/>
      <c r="I40" s="1528">
        <f t="shared" si="2"/>
        <v>0</v>
      </c>
      <c r="J40" s="1529">
        <f t="shared" si="3"/>
        <v>0</v>
      </c>
      <c r="K40" s="136"/>
      <c r="L40" s="1530">
        <f t="shared" si="0"/>
        <v>0</v>
      </c>
      <c r="M40" s="1531">
        <f t="shared" si="4"/>
        <v>0</v>
      </c>
      <c r="N40" s="125"/>
      <c r="P40" s="125"/>
      <c r="Q40" s="1065" t="str">
        <f>IF(P40=" "," ",IF(P40="Vehículos",VLOOKUP($Q$16,'Datos Indices'!$A$38:$Z$50,22,FALSE),IF(P40="Ipim",VLOOKUP($Q$16,'Datos Indices'!$A$38:$Z$50,7,FALSE),IF(P40="Dólar",VLOOKUP($Q$16,'Datos Indices'!$A$38:$Z$50,4,FALSE),IF(P40="Gasoil",VLOOKUP($Q$16,'Datos Indices'!$A$38:$Z$50,10,FALSE),IF(P40="WPU06 Pesificado",VLOOKUP($Q$16,'Datos Indices'!$A$38:$Z$50,26,FALSE),0))))))</f>
        <v xml:space="preserve"> </v>
      </c>
      <c r="R40" s="1066">
        <f t="shared" si="1"/>
        <v>0</v>
      </c>
      <c r="T40" s="928"/>
      <c r="U40" s="1065" t="str">
        <f>IF(T40=" "," ",IF(T40="Vehículos",VLOOKUP($U$16,'Datos Indices'!$A$38:$Z$50,22,FALSE),IF(T40="Ipim",VLOOKUP($U$16,'Datos Indices'!$A$38:$Z$50,7,FALSE),IF(T40="Dólar",VLOOKUP($U$16,'Datos Indices'!$A$38:$Z$50,4,FALSE),IF(T40="Gasoil",VLOOKUP($U$16,'Datos Indices'!$A$38:$Z$50,10,FALSE),IF(T40="WPU06 Pesificado",VLOOKUP($U$16,'Datos Indices'!$A$38:$Z$50,26,FALSE),0))))))</f>
        <v xml:space="preserve"> </v>
      </c>
      <c r="V40" s="1066">
        <f t="shared" si="5"/>
        <v>0</v>
      </c>
      <c r="W40" s="1450" t="str">
        <f t="shared" si="6"/>
        <v/>
      </c>
      <c r="Y40" s="1247"/>
      <c r="Z40" s="1247"/>
      <c r="AA40" s="1247"/>
      <c r="AB40" s="1247"/>
      <c r="AC40" s="1247"/>
      <c r="AD40" s="1247"/>
      <c r="AE40" s="1247"/>
      <c r="AF40" s="1247"/>
      <c r="AG40" s="1247"/>
      <c r="AH40" s="1247"/>
      <c r="AI40" s="1247"/>
      <c r="AJ40" s="1247"/>
      <c r="AK40" s="1247"/>
      <c r="AL40" s="1247"/>
      <c r="AM40" s="1247"/>
      <c r="AN40" s="1247"/>
      <c r="AO40" s="1247"/>
      <c r="AP40" s="1247"/>
      <c r="AQ40" s="1247"/>
      <c r="AR40" s="1247"/>
      <c r="AS40" s="1247"/>
      <c r="AT40" s="1247"/>
      <c r="AU40" s="1247"/>
      <c r="AV40" s="1247"/>
      <c r="AW40" s="1247"/>
      <c r="AX40" s="1247"/>
      <c r="AY40" s="1247"/>
      <c r="AZ40" s="1247"/>
      <c r="BA40" s="1247"/>
      <c r="BB40" s="1247"/>
      <c r="BC40" s="1247"/>
      <c r="BD40" s="1247"/>
      <c r="BE40" s="1247"/>
      <c r="BF40" s="1247"/>
      <c r="BG40" s="1247"/>
      <c r="BH40" s="1247"/>
      <c r="BI40" s="1247"/>
      <c r="BJ40" s="1247"/>
      <c r="BK40" s="1247"/>
      <c r="BL40" s="1247"/>
      <c r="BM40" s="1247"/>
      <c r="BN40" s="1247"/>
      <c r="BO40" s="1247"/>
      <c r="BP40" s="1247"/>
      <c r="BQ40" s="1247"/>
      <c r="BR40" s="1247"/>
      <c r="BS40" s="1247"/>
      <c r="BT40" s="1247"/>
      <c r="BU40" s="1247"/>
      <c r="BV40" s="1247"/>
      <c r="BW40" s="1247"/>
      <c r="BX40" s="1247"/>
      <c r="BY40" s="1247"/>
      <c r="BZ40" s="1247"/>
      <c r="CA40" s="1247"/>
      <c r="CB40" s="1247"/>
      <c r="CC40" s="1247"/>
      <c r="CD40" s="1247"/>
      <c r="CE40" s="1247"/>
      <c r="CF40" s="1247"/>
      <c r="CG40" s="1247"/>
      <c r="CH40" s="1247"/>
      <c r="CI40" s="1247"/>
      <c r="CJ40" s="1247"/>
      <c r="CK40" s="1247"/>
      <c r="CL40" s="1247"/>
      <c r="CM40" s="1247"/>
      <c r="CN40" s="1247"/>
      <c r="CO40" s="1247"/>
      <c r="CP40" s="1247"/>
      <c r="CQ40" s="1247"/>
      <c r="CR40" s="1247"/>
      <c r="CS40" s="1247"/>
      <c r="CT40" s="1247"/>
      <c r="CU40" s="1247"/>
      <c r="CV40" s="1247"/>
      <c r="CW40" s="1247"/>
      <c r="CX40" s="1247"/>
      <c r="CY40" s="1247"/>
      <c r="CZ40" s="1247"/>
      <c r="DB40" s="1452">
        <f t="shared" si="8"/>
        <v>0</v>
      </c>
      <c r="DC40" s="1452">
        <f t="shared" si="7"/>
        <v>0</v>
      </c>
    </row>
    <row r="41" spans="1:107" ht="14.25" customHeight="1" x14ac:dyDescent="0.2">
      <c r="A41" s="129"/>
      <c r="B41" s="130"/>
      <c r="C41" s="131"/>
      <c r="D41" s="448"/>
      <c r="E41" s="448"/>
      <c r="F41" s="382"/>
      <c r="G41" s="382"/>
      <c r="H41" s="382"/>
      <c r="I41" s="1528">
        <f t="shared" si="2"/>
        <v>0</v>
      </c>
      <c r="J41" s="1529">
        <f t="shared" si="3"/>
        <v>0</v>
      </c>
      <c r="K41" s="136"/>
      <c r="L41" s="1530">
        <f t="shared" si="0"/>
        <v>0</v>
      </c>
      <c r="M41" s="1531">
        <f t="shared" si="4"/>
        <v>0</v>
      </c>
      <c r="N41" s="125"/>
      <c r="P41" s="125"/>
      <c r="Q41" s="1065" t="str">
        <f>IF(P41=" "," ",IF(P41="Vehículos",VLOOKUP($Q$16,'Datos Indices'!$A$38:$Z$50,22,FALSE),IF(P41="Ipim",VLOOKUP($Q$16,'Datos Indices'!$A$38:$Z$50,7,FALSE),IF(P41="Dólar",VLOOKUP($Q$16,'Datos Indices'!$A$38:$Z$50,4,FALSE),IF(P41="Gasoil",VLOOKUP($Q$16,'Datos Indices'!$A$38:$Z$50,10,FALSE),IF(P41="WPU06 Pesificado",VLOOKUP($Q$16,'Datos Indices'!$A$38:$Z$50,26,FALSE),0))))))</f>
        <v xml:space="preserve"> </v>
      </c>
      <c r="R41" s="1066">
        <f t="shared" si="1"/>
        <v>0</v>
      </c>
      <c r="T41" s="928"/>
      <c r="U41" s="1065" t="str">
        <f>IF(T41=" "," ",IF(T41="Vehículos",VLOOKUP($U$16,'Datos Indices'!$A$38:$Z$50,22,FALSE),IF(T41="Ipim",VLOOKUP($U$16,'Datos Indices'!$A$38:$Z$50,7,FALSE),IF(T41="Dólar",VLOOKUP($U$16,'Datos Indices'!$A$38:$Z$50,4,FALSE),IF(T41="Gasoil",VLOOKUP($U$16,'Datos Indices'!$A$38:$Z$50,10,FALSE),IF(T41="WPU06 Pesificado",VLOOKUP($U$16,'Datos Indices'!$A$38:$Z$50,26,FALSE),0))))))</f>
        <v xml:space="preserve"> </v>
      </c>
      <c r="V41" s="1066">
        <f t="shared" si="5"/>
        <v>0</v>
      </c>
      <c r="W41" s="1450" t="str">
        <f t="shared" si="6"/>
        <v/>
      </c>
      <c r="Y41" s="1247"/>
      <c r="Z41" s="1247"/>
      <c r="AA41" s="1247"/>
      <c r="AB41" s="1247"/>
      <c r="AC41" s="1247"/>
      <c r="AD41" s="1247"/>
      <c r="AE41" s="1247"/>
      <c r="AF41" s="1247"/>
      <c r="AG41" s="1247"/>
      <c r="AH41" s="1247"/>
      <c r="AI41" s="1247"/>
      <c r="AJ41" s="1247"/>
      <c r="AK41" s="1247"/>
      <c r="AL41" s="1247"/>
      <c r="AM41" s="1247"/>
      <c r="AN41" s="1247"/>
      <c r="AO41" s="1247"/>
      <c r="AP41" s="1247"/>
      <c r="AQ41" s="1247"/>
      <c r="AR41" s="1247"/>
      <c r="AS41" s="1247"/>
      <c r="AT41" s="1247"/>
      <c r="AU41" s="1247"/>
      <c r="AV41" s="1247"/>
      <c r="AW41" s="1247"/>
      <c r="AX41" s="1247"/>
      <c r="AY41" s="1247"/>
      <c r="AZ41" s="1247"/>
      <c r="BA41" s="1247"/>
      <c r="BB41" s="1247"/>
      <c r="BC41" s="1247"/>
      <c r="BD41" s="1247"/>
      <c r="BE41" s="1247"/>
      <c r="BF41" s="1247"/>
      <c r="BG41" s="1247"/>
      <c r="BH41" s="1247"/>
      <c r="BI41" s="1247"/>
      <c r="BJ41" s="1247"/>
      <c r="BK41" s="1247"/>
      <c r="BL41" s="1247"/>
      <c r="BM41" s="1247"/>
      <c r="BN41" s="1247"/>
      <c r="BO41" s="1247"/>
      <c r="BP41" s="1247"/>
      <c r="BQ41" s="1247"/>
      <c r="BR41" s="1247"/>
      <c r="BS41" s="1247"/>
      <c r="BT41" s="1247"/>
      <c r="BU41" s="1247"/>
      <c r="BV41" s="1247"/>
      <c r="BW41" s="1247"/>
      <c r="BX41" s="1247"/>
      <c r="BY41" s="1247"/>
      <c r="BZ41" s="1247"/>
      <c r="CA41" s="1247"/>
      <c r="CB41" s="1247"/>
      <c r="CC41" s="1247"/>
      <c r="CD41" s="1247"/>
      <c r="CE41" s="1247"/>
      <c r="CF41" s="1247"/>
      <c r="CG41" s="1247"/>
      <c r="CH41" s="1247"/>
      <c r="CI41" s="1247"/>
      <c r="CJ41" s="1247"/>
      <c r="CK41" s="1247"/>
      <c r="CL41" s="1247"/>
      <c r="CM41" s="1247"/>
      <c r="CN41" s="1247"/>
      <c r="CO41" s="1247"/>
      <c r="CP41" s="1247"/>
      <c r="CQ41" s="1247"/>
      <c r="CR41" s="1247"/>
      <c r="CS41" s="1247"/>
      <c r="CT41" s="1247"/>
      <c r="CU41" s="1247"/>
      <c r="CV41" s="1247"/>
      <c r="CW41" s="1247"/>
      <c r="CX41" s="1247"/>
      <c r="CY41" s="1247"/>
      <c r="CZ41" s="1247"/>
      <c r="DB41" s="1452">
        <f t="shared" si="8"/>
        <v>0</v>
      </c>
      <c r="DC41" s="1452">
        <f t="shared" si="7"/>
        <v>0</v>
      </c>
    </row>
    <row r="42" spans="1:107" ht="14.25" customHeight="1" x14ac:dyDescent="0.2">
      <c r="A42" s="129"/>
      <c r="B42" s="130"/>
      <c r="C42" s="131"/>
      <c r="D42" s="448"/>
      <c r="E42" s="448"/>
      <c r="F42" s="382"/>
      <c r="G42" s="382"/>
      <c r="H42" s="382"/>
      <c r="I42" s="1528">
        <f t="shared" si="2"/>
        <v>0</v>
      </c>
      <c r="J42" s="1529">
        <f t="shared" si="3"/>
        <v>0</v>
      </c>
      <c r="K42" s="136"/>
      <c r="L42" s="1530">
        <f t="shared" si="0"/>
        <v>0</v>
      </c>
      <c r="M42" s="1531">
        <f t="shared" si="4"/>
        <v>0</v>
      </c>
      <c r="N42" s="138"/>
      <c r="P42" s="125"/>
      <c r="Q42" s="1065" t="str">
        <f>IF(P42=" "," ",IF(P42="Vehículos",VLOOKUP($Q$16,'Datos Indices'!$A$38:$Z$50,22,FALSE),IF(P42="Ipim",VLOOKUP($Q$16,'Datos Indices'!$A$38:$Z$50,7,FALSE),IF(P42="Dólar",VLOOKUP($Q$16,'Datos Indices'!$A$38:$Z$50,4,FALSE),IF(P42="Gasoil",VLOOKUP($Q$16,'Datos Indices'!$A$38:$Z$50,10,FALSE),IF(P42="WPU06 Pesificado",VLOOKUP($Q$16,'Datos Indices'!$A$38:$Z$50,26,FALSE),0))))))</f>
        <v xml:space="preserve"> </v>
      </c>
      <c r="R42" s="1066">
        <f t="shared" si="1"/>
        <v>0</v>
      </c>
      <c r="T42" s="928"/>
      <c r="U42" s="1065" t="str">
        <f>IF(T42=" "," ",IF(T42="Vehículos",VLOOKUP($U$16,'Datos Indices'!$A$38:$Z$50,22,FALSE),IF(T42="Ipim",VLOOKUP($U$16,'Datos Indices'!$A$38:$Z$50,7,FALSE),IF(T42="Dólar",VLOOKUP($U$16,'Datos Indices'!$A$38:$Z$50,4,FALSE),IF(T42="Gasoil",VLOOKUP($U$16,'Datos Indices'!$A$38:$Z$50,10,FALSE),IF(T42="WPU06 Pesificado",VLOOKUP($U$16,'Datos Indices'!$A$38:$Z$50,26,FALSE),0))))))</f>
        <v xml:space="preserve"> </v>
      </c>
      <c r="V42" s="1066">
        <f t="shared" si="5"/>
        <v>0</v>
      </c>
      <c r="W42" s="1450" t="str">
        <f t="shared" si="6"/>
        <v/>
      </c>
      <c r="Y42" s="1247"/>
      <c r="Z42" s="1247"/>
      <c r="AA42" s="1247"/>
      <c r="AB42" s="1247"/>
      <c r="AC42" s="1247"/>
      <c r="AD42" s="1247"/>
      <c r="AE42" s="1247"/>
      <c r="AF42" s="1247"/>
      <c r="AG42" s="1247"/>
      <c r="AH42" s="1247"/>
      <c r="AI42" s="1247"/>
      <c r="AJ42" s="1247"/>
      <c r="AK42" s="1247"/>
      <c r="AL42" s="1247"/>
      <c r="AM42" s="1247"/>
      <c r="AN42" s="1247"/>
      <c r="AO42" s="1247"/>
      <c r="AP42" s="1247"/>
      <c r="AQ42" s="1247"/>
      <c r="AR42" s="1247"/>
      <c r="AS42" s="1247"/>
      <c r="AT42" s="1247"/>
      <c r="AU42" s="1247"/>
      <c r="AV42" s="1247"/>
      <c r="AW42" s="1247"/>
      <c r="AX42" s="1247"/>
      <c r="AY42" s="1247"/>
      <c r="AZ42" s="1247"/>
      <c r="BA42" s="1247"/>
      <c r="BB42" s="1247"/>
      <c r="BC42" s="1247"/>
      <c r="BD42" s="1247"/>
      <c r="BE42" s="1247"/>
      <c r="BF42" s="1247"/>
      <c r="BG42" s="1247"/>
      <c r="BH42" s="1247"/>
      <c r="BI42" s="1247"/>
      <c r="BJ42" s="1247"/>
      <c r="BK42" s="1247"/>
      <c r="BL42" s="1247"/>
      <c r="BM42" s="1247"/>
      <c r="BN42" s="1247"/>
      <c r="BO42" s="1247"/>
      <c r="BP42" s="1247"/>
      <c r="BQ42" s="1247"/>
      <c r="BR42" s="1247"/>
      <c r="BS42" s="1247"/>
      <c r="BT42" s="1247"/>
      <c r="BU42" s="1247"/>
      <c r="BV42" s="1247"/>
      <c r="BW42" s="1247"/>
      <c r="BX42" s="1247"/>
      <c r="BY42" s="1247"/>
      <c r="BZ42" s="1247"/>
      <c r="CA42" s="1247"/>
      <c r="CB42" s="1247"/>
      <c r="CC42" s="1247"/>
      <c r="CD42" s="1247"/>
      <c r="CE42" s="1247"/>
      <c r="CF42" s="1247"/>
      <c r="CG42" s="1247"/>
      <c r="CH42" s="1247"/>
      <c r="CI42" s="1247"/>
      <c r="CJ42" s="1247"/>
      <c r="CK42" s="1247"/>
      <c r="CL42" s="1247"/>
      <c r="CM42" s="1247"/>
      <c r="CN42" s="1247"/>
      <c r="CO42" s="1247"/>
      <c r="CP42" s="1247"/>
      <c r="CQ42" s="1247"/>
      <c r="CR42" s="1247"/>
      <c r="CS42" s="1247"/>
      <c r="CT42" s="1247"/>
      <c r="CU42" s="1247"/>
      <c r="CV42" s="1247"/>
      <c r="CW42" s="1247"/>
      <c r="CX42" s="1247"/>
      <c r="CY42" s="1247"/>
      <c r="CZ42" s="1247"/>
      <c r="DB42" s="1452">
        <f t="shared" si="8"/>
        <v>0</v>
      </c>
      <c r="DC42" s="1452">
        <f t="shared" si="7"/>
        <v>0</v>
      </c>
    </row>
    <row r="43" spans="1:107" ht="14.25" customHeight="1" x14ac:dyDescent="0.2">
      <c r="A43" s="129"/>
      <c r="B43" s="130"/>
      <c r="C43" s="131"/>
      <c r="D43" s="448"/>
      <c r="E43" s="448"/>
      <c r="F43" s="382"/>
      <c r="G43" s="382"/>
      <c r="H43" s="382"/>
      <c r="I43" s="1528">
        <f t="shared" si="2"/>
        <v>0</v>
      </c>
      <c r="J43" s="1529">
        <f t="shared" si="3"/>
        <v>0</v>
      </c>
      <c r="K43" s="136"/>
      <c r="L43" s="1530">
        <f t="shared" si="0"/>
        <v>0</v>
      </c>
      <c r="M43" s="1531">
        <f t="shared" si="4"/>
        <v>0</v>
      </c>
      <c r="N43" s="138"/>
      <c r="P43" s="125"/>
      <c r="Q43" s="1065" t="str">
        <f>IF(P43=" "," ",IF(P43="Vehículos",VLOOKUP($Q$16,'Datos Indices'!$A$38:$Z$50,22,FALSE),IF(P43="Ipim",VLOOKUP($Q$16,'Datos Indices'!$A$38:$Z$50,7,FALSE),IF(P43="Dólar",VLOOKUP($Q$16,'Datos Indices'!$A$38:$Z$50,4,FALSE),IF(P43="Gasoil",VLOOKUP($Q$16,'Datos Indices'!$A$38:$Z$50,10,FALSE),IF(P43="WPU06 Pesificado",VLOOKUP($Q$16,'Datos Indices'!$A$38:$Z$50,26,FALSE),0))))))</f>
        <v xml:space="preserve"> </v>
      </c>
      <c r="R43" s="1066">
        <f t="shared" si="1"/>
        <v>0</v>
      </c>
      <c r="T43" s="928"/>
      <c r="U43" s="1065" t="str">
        <f>IF(T43=" "," ",IF(T43="Vehículos",VLOOKUP($U$16,'Datos Indices'!$A$38:$Z$50,22,FALSE),IF(T43="Ipim",VLOOKUP($U$16,'Datos Indices'!$A$38:$Z$50,7,FALSE),IF(T43="Dólar",VLOOKUP($U$16,'Datos Indices'!$A$38:$Z$50,4,FALSE),IF(T43="Gasoil",VLOOKUP($U$16,'Datos Indices'!$A$38:$Z$50,10,FALSE),IF(T43="WPU06 Pesificado",VLOOKUP($U$16,'Datos Indices'!$A$38:$Z$50,26,FALSE),0))))))</f>
        <v xml:space="preserve"> </v>
      </c>
      <c r="V43" s="1066">
        <f t="shared" si="5"/>
        <v>0</v>
      </c>
      <c r="W43" s="1450" t="str">
        <f t="shared" si="6"/>
        <v/>
      </c>
      <c r="X43" s="1451"/>
      <c r="Y43" s="1247"/>
      <c r="Z43" s="1247"/>
      <c r="AA43" s="1247"/>
      <c r="AB43" s="1247"/>
      <c r="AC43" s="1247"/>
      <c r="AD43" s="1247"/>
      <c r="AE43" s="1247"/>
      <c r="AF43" s="1247"/>
      <c r="AG43" s="1247"/>
      <c r="AH43" s="1247"/>
      <c r="AI43" s="1247"/>
      <c r="AJ43" s="1247"/>
      <c r="AK43" s="1247"/>
      <c r="AL43" s="1247"/>
      <c r="AM43" s="1247"/>
      <c r="AN43" s="1247"/>
      <c r="AO43" s="1247"/>
      <c r="AP43" s="1247"/>
      <c r="AQ43" s="1247"/>
      <c r="AR43" s="1247"/>
      <c r="AS43" s="1247"/>
      <c r="AT43" s="1247"/>
      <c r="AU43" s="1247"/>
      <c r="AV43" s="1247"/>
      <c r="AW43" s="1247"/>
      <c r="AX43" s="1247"/>
      <c r="AY43" s="1247"/>
      <c r="AZ43" s="1247"/>
      <c r="BA43" s="1247"/>
      <c r="BB43" s="1247"/>
      <c r="BC43" s="1247"/>
      <c r="BD43" s="1247"/>
      <c r="BE43" s="1247"/>
      <c r="BF43" s="1247"/>
      <c r="BG43" s="1247"/>
      <c r="BH43" s="1247"/>
      <c r="BI43" s="1247"/>
      <c r="BJ43" s="1247"/>
      <c r="BK43" s="1247"/>
      <c r="BL43" s="1247"/>
      <c r="BM43" s="1247"/>
      <c r="BN43" s="1247"/>
      <c r="BO43" s="1247"/>
      <c r="BP43" s="1247"/>
      <c r="BQ43" s="1247"/>
      <c r="BR43" s="1247"/>
      <c r="BS43" s="1247"/>
      <c r="BT43" s="1247"/>
      <c r="BU43" s="1247"/>
      <c r="BV43" s="1247"/>
      <c r="BW43" s="1247"/>
      <c r="BX43" s="1247"/>
      <c r="BY43" s="1247"/>
      <c r="BZ43" s="1247"/>
      <c r="CA43" s="1247"/>
      <c r="CB43" s="1247"/>
      <c r="CC43" s="1247"/>
      <c r="CD43" s="1247"/>
      <c r="CE43" s="1247"/>
      <c r="CF43" s="1247"/>
      <c r="CG43" s="1247"/>
      <c r="CH43" s="1247"/>
      <c r="CI43" s="1247"/>
      <c r="CJ43" s="1247"/>
      <c r="CK43" s="1247"/>
      <c r="CL43" s="1247"/>
      <c r="CM43" s="1247"/>
      <c r="CN43" s="1247"/>
      <c r="CO43" s="1247"/>
      <c r="CP43" s="1247"/>
      <c r="CQ43" s="1247"/>
      <c r="CR43" s="1247"/>
      <c r="CS43" s="1247"/>
      <c r="CT43" s="1247"/>
      <c r="CU43" s="1247"/>
      <c r="CV43" s="1247"/>
      <c r="CW43" s="1247"/>
      <c r="CX43" s="1247"/>
      <c r="CY43" s="1247"/>
      <c r="CZ43" s="1247"/>
      <c r="DA43" s="1449"/>
      <c r="DB43" s="1452">
        <f t="shared" si="8"/>
        <v>0</v>
      </c>
      <c r="DC43" s="1452">
        <f t="shared" si="7"/>
        <v>0</v>
      </c>
    </row>
    <row r="44" spans="1:107" ht="14.25" customHeight="1" x14ac:dyDescent="0.2">
      <c r="A44" s="129"/>
      <c r="B44" s="130"/>
      <c r="C44" s="131"/>
      <c r="D44" s="448"/>
      <c r="E44" s="448"/>
      <c r="F44" s="382"/>
      <c r="G44" s="382"/>
      <c r="H44" s="382"/>
      <c r="I44" s="1528">
        <f t="shared" ref="I44:I91" si="9">C44*G44*H44</f>
        <v>0</v>
      </c>
      <c r="J44" s="1529">
        <f t="shared" si="3"/>
        <v>0</v>
      </c>
      <c r="K44" s="136"/>
      <c r="L44" s="1530">
        <f t="shared" si="0"/>
        <v>0</v>
      </c>
      <c r="M44" s="1531">
        <f t="shared" ref="M44:M91" si="10">+L44*$C$9</f>
        <v>0</v>
      </c>
      <c r="N44" s="138"/>
      <c r="P44" s="125"/>
      <c r="Q44" s="1065" t="str">
        <f>IF(P44=" "," ",IF(P44="Vehículos",VLOOKUP($Q$16,'Datos Indices'!$A$38:$Z$50,22,FALSE),IF(P44="Ipim",VLOOKUP($Q$16,'Datos Indices'!$A$38:$Z$50,7,FALSE),IF(P44="Dólar",VLOOKUP($Q$16,'Datos Indices'!$A$38:$Z$50,4,FALSE),IF(P44="Gasoil",VLOOKUP($Q$16,'Datos Indices'!$A$38:$Z$50,10,FALSE),IF(P44="WPU06 Pesificado",VLOOKUP($Q$16,'Datos Indices'!$A$38:$Z$50,26,FALSE),0))))))</f>
        <v xml:space="preserve"> </v>
      </c>
      <c r="R44" s="1066">
        <f t="shared" si="1"/>
        <v>0</v>
      </c>
      <c r="T44" s="928"/>
      <c r="U44" s="1065" t="str">
        <f>IF(T44=" "," ",IF(T44="Vehículos",VLOOKUP($U$16,'Datos Indices'!$A$38:$Z$50,22,FALSE),IF(T44="Ipim",VLOOKUP($U$16,'Datos Indices'!$A$38:$Z$50,7,FALSE),IF(T44="Dólar",VLOOKUP($U$16,'Datos Indices'!$A$38:$Z$50,4,FALSE),IF(T44="Gasoil",VLOOKUP($U$16,'Datos Indices'!$A$38:$Z$50,10,FALSE),IF(T44="WPU06 Pesificado",VLOOKUP($U$16,'Datos Indices'!$A$38:$Z$50,26,FALSE),0))))))</f>
        <v xml:space="preserve"> </v>
      </c>
      <c r="V44" s="1066">
        <f t="shared" si="5"/>
        <v>0</v>
      </c>
      <c r="W44" s="1450" t="str">
        <f t="shared" si="6"/>
        <v/>
      </c>
      <c r="Y44" s="1247"/>
      <c r="Z44" s="1247"/>
      <c r="AA44" s="1247"/>
      <c r="AB44" s="1247"/>
      <c r="AC44" s="1247"/>
      <c r="AD44" s="1247"/>
      <c r="AE44" s="1247"/>
      <c r="AF44" s="1247"/>
      <c r="AG44" s="1247"/>
      <c r="AH44" s="1247"/>
      <c r="AI44" s="1247"/>
      <c r="AJ44" s="1247"/>
      <c r="AK44" s="1247"/>
      <c r="AL44" s="1247"/>
      <c r="AM44" s="1247"/>
      <c r="AN44" s="1247"/>
      <c r="AO44" s="1247"/>
      <c r="AP44" s="1247"/>
      <c r="AQ44" s="1247"/>
      <c r="AR44" s="1247"/>
      <c r="AS44" s="1247"/>
      <c r="AT44" s="1247"/>
      <c r="AU44" s="1247"/>
      <c r="AV44" s="1247"/>
      <c r="AW44" s="1247"/>
      <c r="AX44" s="1247"/>
      <c r="AY44" s="1247"/>
      <c r="AZ44" s="1247"/>
      <c r="BA44" s="1247"/>
      <c r="BB44" s="1247"/>
      <c r="BC44" s="1247"/>
      <c r="BD44" s="1247"/>
      <c r="BE44" s="1247"/>
      <c r="BF44" s="1247"/>
      <c r="BG44" s="1247"/>
      <c r="BH44" s="1247"/>
      <c r="BI44" s="1247"/>
      <c r="BJ44" s="1247"/>
      <c r="BK44" s="1247"/>
      <c r="BL44" s="1247"/>
      <c r="BM44" s="1247"/>
      <c r="BN44" s="1247"/>
      <c r="BO44" s="1247"/>
      <c r="BP44" s="1247"/>
      <c r="BQ44" s="1247"/>
      <c r="BR44" s="1247"/>
      <c r="BS44" s="1247"/>
      <c r="BT44" s="1247"/>
      <c r="BU44" s="1247"/>
      <c r="BV44" s="1247"/>
      <c r="BW44" s="1247"/>
      <c r="BX44" s="1247"/>
      <c r="BY44" s="1247"/>
      <c r="BZ44" s="1247"/>
      <c r="CA44" s="1247"/>
      <c r="CB44" s="1247"/>
      <c r="CC44" s="1247"/>
      <c r="CD44" s="1247"/>
      <c r="CE44" s="1247"/>
      <c r="CF44" s="1247"/>
      <c r="CG44" s="1247"/>
      <c r="CH44" s="1247"/>
      <c r="CI44" s="1247"/>
      <c r="CJ44" s="1247"/>
      <c r="CK44" s="1247"/>
      <c r="CL44" s="1247"/>
      <c r="CM44" s="1247"/>
      <c r="CN44" s="1247"/>
      <c r="CO44" s="1247"/>
      <c r="CP44" s="1247"/>
      <c r="CQ44" s="1247"/>
      <c r="CR44" s="1247"/>
      <c r="CS44" s="1247"/>
      <c r="CT44" s="1247"/>
      <c r="CU44" s="1247"/>
      <c r="CV44" s="1247"/>
      <c r="CW44" s="1247"/>
      <c r="CX44" s="1247"/>
      <c r="CY44" s="1247"/>
      <c r="CZ44" s="1247"/>
      <c r="DB44" s="1452">
        <f t="shared" si="8"/>
        <v>0</v>
      </c>
      <c r="DC44" s="1452">
        <f t="shared" si="7"/>
        <v>0</v>
      </c>
    </row>
    <row r="45" spans="1:107" ht="14.25" customHeight="1" x14ac:dyDescent="0.2">
      <c r="A45" s="129"/>
      <c r="B45" s="130"/>
      <c r="C45" s="131"/>
      <c r="D45" s="448"/>
      <c r="E45" s="448"/>
      <c r="F45" s="382"/>
      <c r="G45" s="382"/>
      <c r="H45" s="382"/>
      <c r="I45" s="1528">
        <f t="shared" si="9"/>
        <v>0</v>
      </c>
      <c r="J45" s="1529">
        <f t="shared" si="3"/>
        <v>0</v>
      </c>
      <c r="K45" s="136"/>
      <c r="L45" s="1530">
        <f t="shared" si="0"/>
        <v>0</v>
      </c>
      <c r="M45" s="1531">
        <f t="shared" si="10"/>
        <v>0</v>
      </c>
      <c r="N45" s="138"/>
      <c r="P45" s="125"/>
      <c r="Q45" s="1065" t="str">
        <f>IF(P45=" "," ",IF(P45="Vehículos",VLOOKUP($Q$16,'Datos Indices'!$A$38:$Z$50,22,FALSE),IF(P45="Ipim",VLOOKUP($Q$16,'Datos Indices'!$A$38:$Z$50,7,FALSE),IF(P45="Dólar",VLOOKUP($Q$16,'Datos Indices'!$A$38:$Z$50,4,FALSE),IF(P45="Gasoil",VLOOKUP($Q$16,'Datos Indices'!$A$38:$Z$50,10,FALSE),IF(P45="WPU06 Pesificado",VLOOKUP($Q$16,'Datos Indices'!$A$38:$Z$50,26,FALSE),0))))))</f>
        <v xml:space="preserve"> </v>
      </c>
      <c r="R45" s="1066">
        <f t="shared" si="1"/>
        <v>0</v>
      </c>
      <c r="T45" s="928"/>
      <c r="U45" s="1065" t="str">
        <f>IF(T45=" "," ",IF(T45="Vehículos",VLOOKUP($U$16,'Datos Indices'!$A$38:$Z$50,22,FALSE),IF(T45="Ipim",VLOOKUP($U$16,'Datos Indices'!$A$38:$Z$50,7,FALSE),IF(T45="Dólar",VLOOKUP($U$16,'Datos Indices'!$A$38:$Z$50,4,FALSE),IF(T45="Gasoil",VLOOKUP($U$16,'Datos Indices'!$A$38:$Z$50,10,FALSE),IF(T45="WPU06 Pesificado",VLOOKUP($U$16,'Datos Indices'!$A$38:$Z$50,26,FALSE),0))))))</f>
        <v xml:space="preserve"> </v>
      </c>
      <c r="V45" s="1066">
        <f t="shared" si="5"/>
        <v>0</v>
      </c>
      <c r="W45" s="1450" t="str">
        <f t="shared" si="6"/>
        <v/>
      </c>
      <c r="Y45" s="1247"/>
      <c r="Z45" s="1247"/>
      <c r="AA45" s="1247"/>
      <c r="AB45" s="1247"/>
      <c r="AC45" s="1247"/>
      <c r="AD45" s="1247"/>
      <c r="AE45" s="1247"/>
      <c r="AF45" s="1247"/>
      <c r="AG45" s="1247"/>
      <c r="AH45" s="1247"/>
      <c r="AI45" s="1247"/>
      <c r="AJ45" s="1247"/>
      <c r="AK45" s="1247"/>
      <c r="AL45" s="1247"/>
      <c r="AM45" s="1247"/>
      <c r="AN45" s="1247"/>
      <c r="AO45" s="1247"/>
      <c r="AP45" s="1247"/>
      <c r="AQ45" s="1247"/>
      <c r="AR45" s="1247"/>
      <c r="AS45" s="1247"/>
      <c r="AT45" s="1247"/>
      <c r="AU45" s="1247"/>
      <c r="AV45" s="1247"/>
      <c r="AW45" s="1247"/>
      <c r="AX45" s="1247"/>
      <c r="AY45" s="1247"/>
      <c r="AZ45" s="1247"/>
      <c r="BA45" s="1247"/>
      <c r="BB45" s="1247"/>
      <c r="BC45" s="1247"/>
      <c r="BD45" s="1247"/>
      <c r="BE45" s="1247"/>
      <c r="BF45" s="1247"/>
      <c r="BG45" s="1247"/>
      <c r="BH45" s="1247"/>
      <c r="BI45" s="1247"/>
      <c r="BJ45" s="1247"/>
      <c r="BK45" s="1247"/>
      <c r="BL45" s="1247"/>
      <c r="BM45" s="1247"/>
      <c r="BN45" s="1247"/>
      <c r="BO45" s="1247"/>
      <c r="BP45" s="1247"/>
      <c r="BQ45" s="1247"/>
      <c r="BR45" s="1247"/>
      <c r="BS45" s="1247"/>
      <c r="BT45" s="1247"/>
      <c r="BU45" s="1247"/>
      <c r="BV45" s="1247"/>
      <c r="BW45" s="1247"/>
      <c r="BX45" s="1247"/>
      <c r="BY45" s="1247"/>
      <c r="BZ45" s="1247"/>
      <c r="CA45" s="1247"/>
      <c r="CB45" s="1247"/>
      <c r="CC45" s="1247"/>
      <c r="CD45" s="1247"/>
      <c r="CE45" s="1247"/>
      <c r="CF45" s="1247"/>
      <c r="CG45" s="1247"/>
      <c r="CH45" s="1247"/>
      <c r="CI45" s="1247"/>
      <c r="CJ45" s="1247"/>
      <c r="CK45" s="1247"/>
      <c r="CL45" s="1247"/>
      <c r="CM45" s="1247"/>
      <c r="CN45" s="1247"/>
      <c r="CO45" s="1247"/>
      <c r="CP45" s="1247"/>
      <c r="CQ45" s="1247"/>
      <c r="CR45" s="1247"/>
      <c r="CS45" s="1247"/>
      <c r="CT45" s="1247"/>
      <c r="CU45" s="1247"/>
      <c r="CV45" s="1247"/>
      <c r="CW45" s="1247"/>
      <c r="CX45" s="1247"/>
      <c r="CY45" s="1247"/>
      <c r="CZ45" s="1247"/>
      <c r="DB45" s="1452">
        <f t="shared" si="8"/>
        <v>0</v>
      </c>
      <c r="DC45" s="1452">
        <f t="shared" si="7"/>
        <v>0</v>
      </c>
    </row>
    <row r="46" spans="1:107" ht="14.25" customHeight="1" x14ac:dyDescent="0.2">
      <c r="A46" s="129"/>
      <c r="B46" s="130"/>
      <c r="C46" s="131"/>
      <c r="D46" s="448"/>
      <c r="E46" s="448"/>
      <c r="F46" s="382"/>
      <c r="G46" s="382"/>
      <c r="H46" s="382"/>
      <c r="I46" s="1528">
        <f t="shared" si="9"/>
        <v>0</v>
      </c>
      <c r="J46" s="1529">
        <f t="shared" si="3"/>
        <v>0</v>
      </c>
      <c r="K46" s="136"/>
      <c r="L46" s="1530">
        <f t="shared" si="0"/>
        <v>0</v>
      </c>
      <c r="M46" s="1531">
        <f t="shared" si="10"/>
        <v>0</v>
      </c>
      <c r="N46" s="138"/>
      <c r="P46" s="125"/>
      <c r="Q46" s="1065" t="str">
        <f>IF(P46=" "," ",IF(P46="Vehículos",VLOOKUP($Q$16,'Datos Indices'!$A$38:$Z$50,22,FALSE),IF(P46="Ipim",VLOOKUP($Q$16,'Datos Indices'!$A$38:$Z$50,7,FALSE),IF(P46="Dólar",VLOOKUP($Q$16,'Datos Indices'!$A$38:$Z$50,4,FALSE),IF(P46="Gasoil",VLOOKUP($Q$16,'Datos Indices'!$A$38:$Z$50,10,FALSE),IF(P46="WPU06 Pesificado",VLOOKUP($Q$16,'Datos Indices'!$A$38:$Z$50,26,FALSE),0))))))</f>
        <v xml:space="preserve"> </v>
      </c>
      <c r="R46" s="1066">
        <f t="shared" si="1"/>
        <v>0</v>
      </c>
      <c r="T46" s="928"/>
      <c r="U46" s="1065" t="str">
        <f>IF(T46=" "," ",IF(T46="Vehículos",VLOOKUP($U$16,'Datos Indices'!$A$38:$Z$50,22,FALSE),IF(T46="Ipim",VLOOKUP($U$16,'Datos Indices'!$A$38:$Z$50,7,FALSE),IF(T46="Dólar",VLOOKUP($U$16,'Datos Indices'!$A$38:$Z$50,4,FALSE),IF(T46="Gasoil",VLOOKUP($U$16,'Datos Indices'!$A$38:$Z$50,10,FALSE),IF(T46="WPU06 Pesificado",VLOOKUP($U$16,'Datos Indices'!$A$38:$Z$50,26,FALSE),0))))))</f>
        <v xml:space="preserve"> </v>
      </c>
      <c r="V46" s="1066">
        <f t="shared" si="5"/>
        <v>0</v>
      </c>
      <c r="W46" s="1450" t="str">
        <f t="shared" si="6"/>
        <v/>
      </c>
      <c r="X46" s="1451"/>
      <c r="Y46" s="1247"/>
      <c r="Z46" s="1247"/>
      <c r="AA46" s="1247"/>
      <c r="AB46" s="1247"/>
      <c r="AC46" s="1247"/>
      <c r="AD46" s="1247"/>
      <c r="AE46" s="1247"/>
      <c r="AF46" s="1247"/>
      <c r="AG46" s="1247"/>
      <c r="AH46" s="1247"/>
      <c r="AI46" s="1247"/>
      <c r="AJ46" s="1247"/>
      <c r="AK46" s="1247"/>
      <c r="AL46" s="1247"/>
      <c r="AM46" s="1247"/>
      <c r="AN46" s="1247"/>
      <c r="AO46" s="1247"/>
      <c r="AP46" s="1247"/>
      <c r="AQ46" s="1247"/>
      <c r="AR46" s="1247"/>
      <c r="AS46" s="1247"/>
      <c r="AT46" s="1247"/>
      <c r="AU46" s="1247"/>
      <c r="AV46" s="1247"/>
      <c r="AW46" s="1247"/>
      <c r="AX46" s="1247"/>
      <c r="AY46" s="1247"/>
      <c r="AZ46" s="1247"/>
      <c r="BA46" s="1247"/>
      <c r="BB46" s="1247"/>
      <c r="BC46" s="1247"/>
      <c r="BD46" s="1247"/>
      <c r="BE46" s="1247"/>
      <c r="BF46" s="1247"/>
      <c r="BG46" s="1247"/>
      <c r="BH46" s="1247"/>
      <c r="BI46" s="1247"/>
      <c r="BJ46" s="1247"/>
      <c r="BK46" s="1247"/>
      <c r="BL46" s="1247"/>
      <c r="BM46" s="1247"/>
      <c r="BN46" s="1247"/>
      <c r="BO46" s="1247"/>
      <c r="BP46" s="1247"/>
      <c r="BQ46" s="1247"/>
      <c r="BR46" s="1247"/>
      <c r="BS46" s="1247"/>
      <c r="BT46" s="1247"/>
      <c r="BU46" s="1247"/>
      <c r="BV46" s="1247"/>
      <c r="BW46" s="1247"/>
      <c r="BX46" s="1247"/>
      <c r="BY46" s="1247"/>
      <c r="BZ46" s="1247"/>
      <c r="CA46" s="1247"/>
      <c r="CB46" s="1247"/>
      <c r="CC46" s="1247"/>
      <c r="CD46" s="1247"/>
      <c r="CE46" s="1247"/>
      <c r="CF46" s="1247"/>
      <c r="CG46" s="1247"/>
      <c r="CH46" s="1247"/>
      <c r="CI46" s="1247"/>
      <c r="CJ46" s="1247"/>
      <c r="CK46" s="1247"/>
      <c r="CL46" s="1247"/>
      <c r="CM46" s="1247"/>
      <c r="CN46" s="1247"/>
      <c r="CO46" s="1247"/>
      <c r="CP46" s="1247"/>
      <c r="CQ46" s="1247"/>
      <c r="CR46" s="1247"/>
      <c r="CS46" s="1247"/>
      <c r="CT46" s="1247"/>
      <c r="CU46" s="1247"/>
      <c r="CV46" s="1247"/>
      <c r="CW46" s="1247"/>
      <c r="CX46" s="1247"/>
      <c r="CY46" s="1247"/>
      <c r="CZ46" s="1247"/>
      <c r="DA46" s="1449"/>
      <c r="DB46" s="1452">
        <f t="shared" si="8"/>
        <v>0</v>
      </c>
      <c r="DC46" s="1452">
        <f t="shared" si="7"/>
        <v>0</v>
      </c>
    </row>
    <row r="47" spans="1:107" ht="14.25" customHeight="1" x14ac:dyDescent="0.2">
      <c r="A47" s="129"/>
      <c r="B47" s="130"/>
      <c r="C47" s="131"/>
      <c r="D47" s="448"/>
      <c r="E47" s="448"/>
      <c r="F47" s="382"/>
      <c r="G47" s="382"/>
      <c r="H47" s="382"/>
      <c r="I47" s="1528">
        <f t="shared" si="9"/>
        <v>0</v>
      </c>
      <c r="J47" s="1529">
        <f t="shared" si="3"/>
        <v>0</v>
      </c>
      <c r="K47" s="136"/>
      <c r="L47" s="1530">
        <f t="shared" si="0"/>
        <v>0</v>
      </c>
      <c r="M47" s="1531">
        <f t="shared" si="10"/>
        <v>0</v>
      </c>
      <c r="N47" s="138"/>
      <c r="P47" s="125"/>
      <c r="Q47" s="1065" t="str">
        <f>IF(P47=" "," ",IF(P47="Vehículos",VLOOKUP($Q$16,'Datos Indices'!$A$38:$Z$50,22,FALSE),IF(P47="Ipim",VLOOKUP($Q$16,'Datos Indices'!$A$38:$Z$50,7,FALSE),IF(P47="Dólar",VLOOKUP($Q$16,'Datos Indices'!$A$38:$Z$50,4,FALSE),IF(P47="Gasoil",VLOOKUP($Q$16,'Datos Indices'!$A$38:$Z$50,10,FALSE),IF(P47="WPU06 Pesificado",VLOOKUP($Q$16,'Datos Indices'!$A$38:$Z$50,26,FALSE),0))))))</f>
        <v xml:space="preserve"> </v>
      </c>
      <c r="R47" s="1066">
        <f t="shared" si="1"/>
        <v>0</v>
      </c>
      <c r="T47" s="928"/>
      <c r="U47" s="1065" t="str">
        <f>IF(T47=" "," ",IF(T47="Vehículos",VLOOKUP($U$16,'Datos Indices'!$A$38:$Z$50,22,FALSE),IF(T47="Ipim",VLOOKUP($U$16,'Datos Indices'!$A$38:$Z$50,7,FALSE),IF(T47="Dólar",VLOOKUP($U$16,'Datos Indices'!$A$38:$Z$50,4,FALSE),IF(T47="Gasoil",VLOOKUP($U$16,'Datos Indices'!$A$38:$Z$50,10,FALSE),IF(T47="WPU06 Pesificado",VLOOKUP($U$16,'Datos Indices'!$A$38:$Z$50,26,FALSE),0))))))</f>
        <v xml:space="preserve"> </v>
      </c>
      <c r="V47" s="1066">
        <f t="shared" si="5"/>
        <v>0</v>
      </c>
      <c r="W47" s="1450" t="str">
        <f t="shared" si="6"/>
        <v/>
      </c>
      <c r="X47" s="1451"/>
      <c r="Y47" s="1247"/>
      <c r="Z47" s="1247"/>
      <c r="AA47" s="1247"/>
      <c r="AB47" s="1247"/>
      <c r="AC47" s="1247"/>
      <c r="AD47" s="1247"/>
      <c r="AE47" s="1247"/>
      <c r="AF47" s="1247"/>
      <c r="AG47" s="1247"/>
      <c r="AH47" s="1247"/>
      <c r="AI47" s="1247"/>
      <c r="AJ47" s="1247"/>
      <c r="AK47" s="1247"/>
      <c r="AL47" s="1247"/>
      <c r="AM47" s="1247"/>
      <c r="AN47" s="1247"/>
      <c r="AO47" s="1247"/>
      <c r="AP47" s="1247"/>
      <c r="AQ47" s="1247"/>
      <c r="AR47" s="1247"/>
      <c r="AS47" s="1247"/>
      <c r="AT47" s="1247"/>
      <c r="AU47" s="1247"/>
      <c r="AV47" s="1247"/>
      <c r="AW47" s="1247"/>
      <c r="AX47" s="1247"/>
      <c r="AY47" s="1247"/>
      <c r="AZ47" s="1247"/>
      <c r="BA47" s="1247"/>
      <c r="BB47" s="1247"/>
      <c r="BC47" s="1247"/>
      <c r="BD47" s="1247"/>
      <c r="BE47" s="1247"/>
      <c r="BF47" s="1247"/>
      <c r="BG47" s="1247"/>
      <c r="BH47" s="1247"/>
      <c r="BI47" s="1247"/>
      <c r="BJ47" s="1247"/>
      <c r="BK47" s="1247"/>
      <c r="BL47" s="1247"/>
      <c r="BM47" s="1247"/>
      <c r="BN47" s="1247"/>
      <c r="BO47" s="1247"/>
      <c r="BP47" s="1247"/>
      <c r="BQ47" s="1247"/>
      <c r="BR47" s="1247"/>
      <c r="BS47" s="1247"/>
      <c r="BT47" s="1247"/>
      <c r="BU47" s="1247"/>
      <c r="BV47" s="1247"/>
      <c r="BW47" s="1247"/>
      <c r="BX47" s="1247"/>
      <c r="BY47" s="1247"/>
      <c r="BZ47" s="1247"/>
      <c r="CA47" s="1247"/>
      <c r="CB47" s="1247"/>
      <c r="CC47" s="1247"/>
      <c r="CD47" s="1247"/>
      <c r="CE47" s="1247"/>
      <c r="CF47" s="1247"/>
      <c r="CG47" s="1247"/>
      <c r="CH47" s="1247"/>
      <c r="CI47" s="1247"/>
      <c r="CJ47" s="1247"/>
      <c r="CK47" s="1247"/>
      <c r="CL47" s="1247"/>
      <c r="CM47" s="1247"/>
      <c r="CN47" s="1247"/>
      <c r="CO47" s="1247"/>
      <c r="CP47" s="1247"/>
      <c r="CQ47" s="1247"/>
      <c r="CR47" s="1247"/>
      <c r="CS47" s="1247"/>
      <c r="CT47" s="1247"/>
      <c r="CU47" s="1247"/>
      <c r="CV47" s="1247"/>
      <c r="CW47" s="1247"/>
      <c r="CX47" s="1247"/>
      <c r="CY47" s="1247"/>
      <c r="CZ47" s="1247"/>
      <c r="DA47" s="1449"/>
      <c r="DB47" s="1452">
        <f t="shared" si="8"/>
        <v>0</v>
      </c>
      <c r="DC47" s="1452">
        <f t="shared" si="7"/>
        <v>0</v>
      </c>
    </row>
    <row r="48" spans="1:107" ht="14.25" customHeight="1" x14ac:dyDescent="0.2">
      <c r="A48" s="129"/>
      <c r="B48" s="130"/>
      <c r="C48" s="131"/>
      <c r="D48" s="448"/>
      <c r="E48" s="448"/>
      <c r="F48" s="382"/>
      <c r="G48" s="382"/>
      <c r="H48" s="382"/>
      <c r="I48" s="1528">
        <f t="shared" si="9"/>
        <v>0</v>
      </c>
      <c r="J48" s="1529">
        <f t="shared" si="3"/>
        <v>0</v>
      </c>
      <c r="K48" s="136"/>
      <c r="L48" s="1530">
        <f t="shared" si="0"/>
        <v>0</v>
      </c>
      <c r="M48" s="1531">
        <f t="shared" si="10"/>
        <v>0</v>
      </c>
      <c r="N48" s="138"/>
      <c r="P48" s="125"/>
      <c r="Q48" s="1065" t="str">
        <f>IF(P48=" "," ",IF(P48="Vehículos",VLOOKUP($Q$16,'Datos Indices'!$A$38:$Z$50,22,FALSE),IF(P48="Ipim",VLOOKUP($Q$16,'Datos Indices'!$A$38:$Z$50,7,FALSE),IF(P48="Dólar",VLOOKUP($Q$16,'Datos Indices'!$A$38:$Z$50,4,FALSE),IF(P48="Gasoil",VLOOKUP($Q$16,'Datos Indices'!$A$38:$Z$50,10,FALSE),IF(P48="WPU06 Pesificado",VLOOKUP($Q$16,'Datos Indices'!$A$38:$Z$50,26,FALSE),0))))))</f>
        <v xml:space="preserve"> </v>
      </c>
      <c r="R48" s="1066">
        <f t="shared" si="1"/>
        <v>0</v>
      </c>
      <c r="T48" s="928"/>
      <c r="U48" s="1065" t="str">
        <f>IF(T48=" "," ",IF(T48="Vehículos",VLOOKUP($U$16,'Datos Indices'!$A$38:$Z$50,22,FALSE),IF(T48="Ipim",VLOOKUP($U$16,'Datos Indices'!$A$38:$Z$50,7,FALSE),IF(T48="Dólar",VLOOKUP($U$16,'Datos Indices'!$A$38:$Z$50,4,FALSE),IF(T48="Gasoil",VLOOKUP($U$16,'Datos Indices'!$A$38:$Z$50,10,FALSE),IF(T48="WPU06 Pesificado",VLOOKUP($U$16,'Datos Indices'!$A$38:$Z$50,26,FALSE),0))))))</f>
        <v xml:space="preserve"> </v>
      </c>
      <c r="V48" s="1066">
        <f t="shared" si="5"/>
        <v>0</v>
      </c>
      <c r="W48" s="1450" t="str">
        <f t="shared" si="6"/>
        <v/>
      </c>
      <c r="X48" s="1451"/>
      <c r="Y48" s="1247"/>
      <c r="Z48" s="1247"/>
      <c r="AA48" s="1247"/>
      <c r="AB48" s="1247"/>
      <c r="AC48" s="1247"/>
      <c r="AD48" s="1247"/>
      <c r="AE48" s="1247"/>
      <c r="AF48" s="1247"/>
      <c r="AG48" s="1247"/>
      <c r="AH48" s="1247"/>
      <c r="AI48" s="1247"/>
      <c r="AJ48" s="1247"/>
      <c r="AK48" s="1247"/>
      <c r="AL48" s="1247"/>
      <c r="AM48" s="1247"/>
      <c r="AN48" s="1247"/>
      <c r="AO48" s="1247"/>
      <c r="AP48" s="1247"/>
      <c r="AQ48" s="1247"/>
      <c r="AR48" s="1247"/>
      <c r="AS48" s="1247"/>
      <c r="AT48" s="1247"/>
      <c r="AU48" s="1247"/>
      <c r="AV48" s="1247"/>
      <c r="AW48" s="1247"/>
      <c r="AX48" s="1247"/>
      <c r="AY48" s="1247"/>
      <c r="AZ48" s="1247"/>
      <c r="BA48" s="1247"/>
      <c r="BB48" s="1247"/>
      <c r="BC48" s="1247"/>
      <c r="BD48" s="1247"/>
      <c r="BE48" s="1247"/>
      <c r="BF48" s="1247"/>
      <c r="BG48" s="1247"/>
      <c r="BH48" s="1247"/>
      <c r="BI48" s="1247"/>
      <c r="BJ48" s="1247"/>
      <c r="BK48" s="1247"/>
      <c r="BL48" s="1247"/>
      <c r="BM48" s="1247"/>
      <c r="BN48" s="1247"/>
      <c r="BO48" s="1247"/>
      <c r="BP48" s="1247"/>
      <c r="BQ48" s="1247"/>
      <c r="BR48" s="1247"/>
      <c r="BS48" s="1247"/>
      <c r="BT48" s="1247"/>
      <c r="BU48" s="1247"/>
      <c r="BV48" s="1247"/>
      <c r="BW48" s="1247"/>
      <c r="BX48" s="1247"/>
      <c r="BY48" s="1247"/>
      <c r="BZ48" s="1247"/>
      <c r="CA48" s="1247"/>
      <c r="CB48" s="1247"/>
      <c r="CC48" s="1247"/>
      <c r="CD48" s="1247"/>
      <c r="CE48" s="1247"/>
      <c r="CF48" s="1247"/>
      <c r="CG48" s="1247"/>
      <c r="CH48" s="1247"/>
      <c r="CI48" s="1247"/>
      <c r="CJ48" s="1247"/>
      <c r="CK48" s="1247"/>
      <c r="CL48" s="1247"/>
      <c r="CM48" s="1247"/>
      <c r="CN48" s="1247"/>
      <c r="CO48" s="1247"/>
      <c r="CP48" s="1247"/>
      <c r="CQ48" s="1247"/>
      <c r="CR48" s="1247"/>
      <c r="CS48" s="1247"/>
      <c r="CT48" s="1247"/>
      <c r="CU48" s="1247"/>
      <c r="CV48" s="1247"/>
      <c r="CW48" s="1247"/>
      <c r="CX48" s="1247"/>
      <c r="CY48" s="1247"/>
      <c r="CZ48" s="1247"/>
      <c r="DA48" s="1449"/>
      <c r="DB48" s="1452">
        <f t="shared" si="8"/>
        <v>0</v>
      </c>
      <c r="DC48" s="1452">
        <f t="shared" si="7"/>
        <v>0</v>
      </c>
    </row>
    <row r="49" spans="1:107" ht="14.25" customHeight="1" x14ac:dyDescent="0.2">
      <c r="A49" s="129"/>
      <c r="B49" s="130"/>
      <c r="C49" s="131"/>
      <c r="D49" s="448"/>
      <c r="E49" s="448"/>
      <c r="F49" s="382"/>
      <c r="G49" s="382"/>
      <c r="H49" s="382"/>
      <c r="I49" s="1528">
        <f t="shared" si="9"/>
        <v>0</v>
      </c>
      <c r="J49" s="1529">
        <f t="shared" si="3"/>
        <v>0</v>
      </c>
      <c r="K49" s="136"/>
      <c r="L49" s="1530">
        <f t="shared" si="0"/>
        <v>0</v>
      </c>
      <c r="M49" s="1531">
        <f t="shared" si="10"/>
        <v>0</v>
      </c>
      <c r="N49" s="138"/>
      <c r="P49" s="125"/>
      <c r="Q49" s="1065" t="str">
        <f>IF(P49=" "," ",IF(P49="Vehículos",VLOOKUP($Q$16,'Datos Indices'!$A$38:$Z$50,22,FALSE),IF(P49="Ipim",VLOOKUP($Q$16,'Datos Indices'!$A$38:$Z$50,7,FALSE),IF(P49="Dólar",VLOOKUP($Q$16,'Datos Indices'!$A$38:$Z$50,4,FALSE),IF(P49="Gasoil",VLOOKUP($Q$16,'Datos Indices'!$A$38:$Z$50,10,FALSE),IF(P49="WPU06 Pesificado",VLOOKUP($Q$16,'Datos Indices'!$A$38:$Z$50,26,FALSE),0))))))</f>
        <v xml:space="preserve"> </v>
      </c>
      <c r="R49" s="1066">
        <f t="shared" ref="R49:R80" si="11">M49*Q49/100</f>
        <v>0</v>
      </c>
      <c r="T49" s="928"/>
      <c r="U49" s="1065" t="str">
        <f>IF(T49=" "," ",IF(T49="Vehículos",VLOOKUP($U$16,'Datos Indices'!$A$38:$Z$50,22,FALSE),IF(T49="Ipim",VLOOKUP($U$16,'Datos Indices'!$A$38:$Z$50,7,FALSE),IF(T49="Dólar",VLOOKUP($U$16,'Datos Indices'!$A$38:$Z$50,4,FALSE),IF(T49="Gasoil",VLOOKUP($U$16,'Datos Indices'!$A$38:$Z$50,10,FALSE),IF(T49="WPU06 Pesificado",VLOOKUP($U$16,'Datos Indices'!$A$38:$Z$50,26,FALSE),0))))))</f>
        <v xml:space="preserve"> </v>
      </c>
      <c r="V49" s="1066">
        <f t="shared" si="5"/>
        <v>0</v>
      </c>
      <c r="W49" s="1450" t="str">
        <f t="shared" si="6"/>
        <v/>
      </c>
      <c r="X49" s="1451"/>
      <c r="Y49" s="1247"/>
      <c r="Z49" s="1247"/>
      <c r="AA49" s="1247"/>
      <c r="AB49" s="1247"/>
      <c r="AC49" s="1247"/>
      <c r="AD49" s="1247"/>
      <c r="AE49" s="1247"/>
      <c r="AF49" s="1247"/>
      <c r="AG49" s="1247"/>
      <c r="AH49" s="1247"/>
      <c r="AI49" s="1247"/>
      <c r="AJ49" s="1247"/>
      <c r="AK49" s="1247"/>
      <c r="AL49" s="1247"/>
      <c r="AM49" s="1247"/>
      <c r="AN49" s="1247"/>
      <c r="AO49" s="1247"/>
      <c r="AP49" s="1247"/>
      <c r="AQ49" s="1247"/>
      <c r="AR49" s="1247"/>
      <c r="AS49" s="1247"/>
      <c r="AT49" s="1247"/>
      <c r="AU49" s="1247"/>
      <c r="AV49" s="1247"/>
      <c r="AW49" s="1247"/>
      <c r="AX49" s="1247"/>
      <c r="AY49" s="1247"/>
      <c r="AZ49" s="1247"/>
      <c r="BA49" s="1247"/>
      <c r="BB49" s="1247"/>
      <c r="BC49" s="1247"/>
      <c r="BD49" s="1247"/>
      <c r="BE49" s="1247"/>
      <c r="BF49" s="1247"/>
      <c r="BG49" s="1247"/>
      <c r="BH49" s="1247"/>
      <c r="BI49" s="1247"/>
      <c r="BJ49" s="1247"/>
      <c r="BK49" s="1247"/>
      <c r="BL49" s="1247"/>
      <c r="BM49" s="1247"/>
      <c r="BN49" s="1247"/>
      <c r="BO49" s="1247"/>
      <c r="BP49" s="1247"/>
      <c r="BQ49" s="1247"/>
      <c r="BR49" s="1247"/>
      <c r="BS49" s="1247"/>
      <c r="BT49" s="1247"/>
      <c r="BU49" s="1247"/>
      <c r="BV49" s="1247"/>
      <c r="BW49" s="1247"/>
      <c r="BX49" s="1247"/>
      <c r="BY49" s="1247"/>
      <c r="BZ49" s="1247"/>
      <c r="CA49" s="1247"/>
      <c r="CB49" s="1247"/>
      <c r="CC49" s="1247"/>
      <c r="CD49" s="1247"/>
      <c r="CE49" s="1247"/>
      <c r="CF49" s="1247"/>
      <c r="CG49" s="1247"/>
      <c r="CH49" s="1247"/>
      <c r="CI49" s="1247"/>
      <c r="CJ49" s="1247"/>
      <c r="CK49" s="1247"/>
      <c r="CL49" s="1247"/>
      <c r="CM49" s="1247"/>
      <c r="CN49" s="1247"/>
      <c r="CO49" s="1247"/>
      <c r="CP49" s="1247"/>
      <c r="CQ49" s="1247"/>
      <c r="CR49" s="1247"/>
      <c r="CS49" s="1247"/>
      <c r="CT49" s="1247"/>
      <c r="CU49" s="1247"/>
      <c r="CV49" s="1247"/>
      <c r="CW49" s="1247"/>
      <c r="CX49" s="1247"/>
      <c r="CY49" s="1247"/>
      <c r="CZ49" s="1247"/>
      <c r="DA49" s="1449"/>
      <c r="DB49" s="1452">
        <f t="shared" si="8"/>
        <v>0</v>
      </c>
      <c r="DC49" s="1452">
        <f t="shared" si="7"/>
        <v>0</v>
      </c>
    </row>
    <row r="50" spans="1:107" ht="14.25" customHeight="1" x14ac:dyDescent="0.2">
      <c r="A50" s="129"/>
      <c r="B50" s="130"/>
      <c r="C50" s="131"/>
      <c r="D50" s="448"/>
      <c r="E50" s="448"/>
      <c r="F50" s="382"/>
      <c r="G50" s="382"/>
      <c r="H50" s="382"/>
      <c r="I50" s="1528">
        <f t="shared" si="9"/>
        <v>0</v>
      </c>
      <c r="J50" s="1529">
        <f t="shared" si="3"/>
        <v>0</v>
      </c>
      <c r="K50" s="136"/>
      <c r="L50" s="1530">
        <f t="shared" si="0"/>
        <v>0</v>
      </c>
      <c r="M50" s="1531">
        <f t="shared" si="10"/>
        <v>0</v>
      </c>
      <c r="N50" s="138"/>
      <c r="P50" s="125"/>
      <c r="Q50" s="1065" t="str">
        <f>IF(P50=" "," ",IF(P50="Vehículos",VLOOKUP($Q$16,'Datos Indices'!$A$38:$Z$50,22,FALSE),IF(P50="Ipim",VLOOKUP($Q$16,'Datos Indices'!$A$38:$Z$50,7,FALSE),IF(P50="Dólar",VLOOKUP($Q$16,'Datos Indices'!$A$38:$Z$50,4,FALSE),IF(P50="Gasoil",VLOOKUP($Q$16,'Datos Indices'!$A$38:$Z$50,10,FALSE),IF(P50="WPU06 Pesificado",VLOOKUP($Q$16,'Datos Indices'!$A$38:$Z$50,26,FALSE),0))))))</f>
        <v xml:space="preserve"> </v>
      </c>
      <c r="R50" s="1066">
        <f t="shared" si="11"/>
        <v>0</v>
      </c>
      <c r="T50" s="928"/>
      <c r="U50" s="1065" t="str">
        <f>IF(T50=" "," ",IF(T50="Vehículos",VLOOKUP($U$16,'Datos Indices'!$A$38:$Z$50,22,FALSE),IF(T50="Ipim",VLOOKUP($U$16,'Datos Indices'!$A$38:$Z$50,7,FALSE),IF(T50="Dólar",VLOOKUP($U$16,'Datos Indices'!$A$38:$Z$50,4,FALSE),IF(T50="Gasoil",VLOOKUP($U$16,'Datos Indices'!$A$38:$Z$50,10,FALSE),IF(T50="WPU06 Pesificado",VLOOKUP($U$16,'Datos Indices'!$A$38:$Z$50,26,FALSE),0))))))</f>
        <v xml:space="preserve"> </v>
      </c>
      <c r="V50" s="1066">
        <f t="shared" si="5"/>
        <v>0</v>
      </c>
      <c r="W50" s="1450" t="str">
        <f t="shared" si="6"/>
        <v/>
      </c>
      <c r="Y50" s="1247"/>
      <c r="Z50" s="1247"/>
      <c r="AA50" s="1247"/>
      <c r="AB50" s="1247"/>
      <c r="AC50" s="1247"/>
      <c r="AD50" s="1247"/>
      <c r="AE50" s="1247"/>
      <c r="AF50" s="1247"/>
      <c r="AG50" s="1247"/>
      <c r="AH50" s="1247"/>
      <c r="AI50" s="1247"/>
      <c r="AJ50" s="1247"/>
      <c r="AK50" s="1247"/>
      <c r="AL50" s="1247"/>
      <c r="AM50" s="1247"/>
      <c r="AN50" s="1247"/>
      <c r="AO50" s="1247"/>
      <c r="AP50" s="1247"/>
      <c r="AQ50" s="1247"/>
      <c r="AR50" s="1247"/>
      <c r="AS50" s="1247"/>
      <c r="AT50" s="1247"/>
      <c r="AU50" s="1247"/>
      <c r="AV50" s="1247"/>
      <c r="AW50" s="1247"/>
      <c r="AX50" s="1247"/>
      <c r="AY50" s="1247"/>
      <c r="AZ50" s="1247"/>
      <c r="BA50" s="1247"/>
      <c r="BB50" s="1247"/>
      <c r="BC50" s="1247"/>
      <c r="BD50" s="1247"/>
      <c r="BE50" s="1247"/>
      <c r="BF50" s="1247"/>
      <c r="BG50" s="1247"/>
      <c r="BH50" s="1247"/>
      <c r="BI50" s="1247"/>
      <c r="BJ50" s="1247"/>
      <c r="BK50" s="1247"/>
      <c r="BL50" s="1247"/>
      <c r="BM50" s="1247"/>
      <c r="BN50" s="1247"/>
      <c r="BO50" s="1247"/>
      <c r="BP50" s="1247"/>
      <c r="BQ50" s="1247"/>
      <c r="BR50" s="1247"/>
      <c r="BS50" s="1247"/>
      <c r="BT50" s="1247"/>
      <c r="BU50" s="1247"/>
      <c r="BV50" s="1247"/>
      <c r="BW50" s="1247"/>
      <c r="BX50" s="1247"/>
      <c r="BY50" s="1247"/>
      <c r="BZ50" s="1247"/>
      <c r="CA50" s="1247"/>
      <c r="CB50" s="1247"/>
      <c r="CC50" s="1247"/>
      <c r="CD50" s="1247"/>
      <c r="CE50" s="1247"/>
      <c r="CF50" s="1247"/>
      <c r="CG50" s="1247"/>
      <c r="CH50" s="1247"/>
      <c r="CI50" s="1247"/>
      <c r="CJ50" s="1247"/>
      <c r="CK50" s="1247"/>
      <c r="CL50" s="1247"/>
      <c r="CM50" s="1247"/>
      <c r="CN50" s="1247"/>
      <c r="CO50" s="1247"/>
      <c r="CP50" s="1247"/>
      <c r="CQ50" s="1247"/>
      <c r="CR50" s="1247"/>
      <c r="CS50" s="1247"/>
      <c r="CT50" s="1247"/>
      <c r="CU50" s="1247"/>
      <c r="CV50" s="1247"/>
      <c r="CW50" s="1247"/>
      <c r="CX50" s="1247"/>
      <c r="CY50" s="1247"/>
      <c r="CZ50" s="1247"/>
      <c r="DB50" s="1452">
        <f t="shared" si="8"/>
        <v>0</v>
      </c>
      <c r="DC50" s="1452">
        <f t="shared" si="7"/>
        <v>0</v>
      </c>
    </row>
    <row r="51" spans="1:107" ht="14.25" customHeight="1" x14ac:dyDescent="0.2">
      <c r="A51" s="129"/>
      <c r="B51" s="130"/>
      <c r="C51" s="131"/>
      <c r="D51" s="448"/>
      <c r="E51" s="448"/>
      <c r="F51" s="382"/>
      <c r="G51" s="382"/>
      <c r="H51" s="382"/>
      <c r="I51" s="1528">
        <f t="shared" si="9"/>
        <v>0</v>
      </c>
      <c r="J51" s="1529">
        <f t="shared" si="3"/>
        <v>0</v>
      </c>
      <c r="K51" s="136"/>
      <c r="L51" s="1530">
        <f t="shared" si="0"/>
        <v>0</v>
      </c>
      <c r="M51" s="1531">
        <f t="shared" si="10"/>
        <v>0</v>
      </c>
      <c r="N51" s="138"/>
      <c r="P51" s="125"/>
      <c r="Q51" s="1065" t="str">
        <f>IF(P51=" "," ",IF(P51="Vehículos",VLOOKUP($Q$16,'Datos Indices'!$A$38:$Z$50,22,FALSE),IF(P51="Ipim",VLOOKUP($Q$16,'Datos Indices'!$A$38:$Z$50,7,FALSE),IF(P51="Dólar",VLOOKUP($Q$16,'Datos Indices'!$A$38:$Z$50,4,FALSE),IF(P51="Gasoil",VLOOKUP($Q$16,'Datos Indices'!$A$38:$Z$50,10,FALSE),IF(P51="WPU06 Pesificado",VLOOKUP($Q$16,'Datos Indices'!$A$38:$Z$50,26,FALSE),0))))))</f>
        <v xml:space="preserve"> </v>
      </c>
      <c r="R51" s="1066">
        <f t="shared" si="11"/>
        <v>0</v>
      </c>
      <c r="T51" s="928"/>
      <c r="U51" s="1065" t="str">
        <f>IF(T51=" "," ",IF(T51="Vehículos",VLOOKUP($U$16,'Datos Indices'!$A$38:$Z$50,22,FALSE),IF(T51="Ipim",VLOOKUP($U$16,'Datos Indices'!$A$38:$Z$50,7,FALSE),IF(T51="Dólar",VLOOKUP($U$16,'Datos Indices'!$A$38:$Z$50,4,FALSE),IF(T51="Gasoil",VLOOKUP($U$16,'Datos Indices'!$A$38:$Z$50,10,FALSE),IF(T51="WPU06 Pesificado",VLOOKUP($U$16,'Datos Indices'!$A$38:$Z$50,26,FALSE),0))))))</f>
        <v xml:space="preserve"> </v>
      </c>
      <c r="V51" s="1066">
        <f t="shared" si="5"/>
        <v>0</v>
      </c>
      <c r="W51" s="1450" t="str">
        <f t="shared" si="6"/>
        <v/>
      </c>
      <c r="Y51" s="1247"/>
      <c r="Z51" s="1247"/>
      <c r="AA51" s="1247"/>
      <c r="AB51" s="1247"/>
      <c r="AC51" s="1247"/>
      <c r="AD51" s="1247"/>
      <c r="AE51" s="1247"/>
      <c r="AF51" s="1247"/>
      <c r="AG51" s="1247"/>
      <c r="AH51" s="1247"/>
      <c r="AI51" s="1247"/>
      <c r="AJ51" s="1247"/>
      <c r="AK51" s="1247"/>
      <c r="AL51" s="1247"/>
      <c r="AM51" s="1247"/>
      <c r="AN51" s="1247"/>
      <c r="AO51" s="1247"/>
      <c r="AP51" s="1247"/>
      <c r="AQ51" s="1247"/>
      <c r="AR51" s="1247"/>
      <c r="AS51" s="1247"/>
      <c r="AT51" s="1247"/>
      <c r="AU51" s="1247"/>
      <c r="AV51" s="1247"/>
      <c r="AW51" s="1247"/>
      <c r="AX51" s="1247"/>
      <c r="AY51" s="1247"/>
      <c r="AZ51" s="1247"/>
      <c r="BA51" s="1247"/>
      <c r="BB51" s="1247"/>
      <c r="BC51" s="1247"/>
      <c r="BD51" s="1247"/>
      <c r="BE51" s="1247"/>
      <c r="BF51" s="1247"/>
      <c r="BG51" s="1247"/>
      <c r="BH51" s="1247"/>
      <c r="BI51" s="1247"/>
      <c r="BJ51" s="1247"/>
      <c r="BK51" s="1247"/>
      <c r="BL51" s="1247"/>
      <c r="BM51" s="1247"/>
      <c r="BN51" s="1247"/>
      <c r="BO51" s="1247"/>
      <c r="BP51" s="1247"/>
      <c r="BQ51" s="1247"/>
      <c r="BR51" s="1247"/>
      <c r="BS51" s="1247"/>
      <c r="BT51" s="1247"/>
      <c r="BU51" s="1247"/>
      <c r="BV51" s="1247"/>
      <c r="BW51" s="1247"/>
      <c r="BX51" s="1247"/>
      <c r="BY51" s="1247"/>
      <c r="BZ51" s="1247"/>
      <c r="CA51" s="1247"/>
      <c r="CB51" s="1247"/>
      <c r="CC51" s="1247"/>
      <c r="CD51" s="1247"/>
      <c r="CE51" s="1247"/>
      <c r="CF51" s="1247"/>
      <c r="CG51" s="1247"/>
      <c r="CH51" s="1247"/>
      <c r="CI51" s="1247"/>
      <c r="CJ51" s="1247"/>
      <c r="CK51" s="1247"/>
      <c r="CL51" s="1247"/>
      <c r="CM51" s="1247"/>
      <c r="CN51" s="1247"/>
      <c r="CO51" s="1247"/>
      <c r="CP51" s="1247"/>
      <c r="CQ51" s="1247"/>
      <c r="CR51" s="1247"/>
      <c r="CS51" s="1247"/>
      <c r="CT51" s="1247"/>
      <c r="CU51" s="1247"/>
      <c r="CV51" s="1247"/>
      <c r="CW51" s="1247"/>
      <c r="CX51" s="1247"/>
      <c r="CY51" s="1247"/>
      <c r="CZ51" s="1247"/>
      <c r="DB51" s="1452">
        <f t="shared" si="8"/>
        <v>0</v>
      </c>
      <c r="DC51" s="1452">
        <f t="shared" si="7"/>
        <v>0</v>
      </c>
    </row>
    <row r="52" spans="1:107" ht="14.25" customHeight="1" x14ac:dyDescent="0.2">
      <c r="A52" s="129"/>
      <c r="B52" s="130"/>
      <c r="C52" s="131"/>
      <c r="D52" s="448"/>
      <c r="E52" s="448"/>
      <c r="F52" s="382"/>
      <c r="G52" s="382"/>
      <c r="H52" s="382"/>
      <c r="I52" s="1528">
        <f t="shared" si="9"/>
        <v>0</v>
      </c>
      <c r="J52" s="1529">
        <f t="shared" si="3"/>
        <v>0</v>
      </c>
      <c r="K52" s="136"/>
      <c r="L52" s="1530">
        <f t="shared" si="0"/>
        <v>0</v>
      </c>
      <c r="M52" s="1531">
        <f t="shared" si="10"/>
        <v>0</v>
      </c>
      <c r="N52" s="138"/>
      <c r="P52" s="125"/>
      <c r="Q52" s="1065" t="str">
        <f>IF(P52=" "," ",IF(P52="Vehículos",VLOOKUP($Q$16,'Datos Indices'!$A$38:$Z$50,22,FALSE),IF(P52="Ipim",VLOOKUP($Q$16,'Datos Indices'!$A$38:$Z$50,7,FALSE),IF(P52="Dólar",VLOOKUP($Q$16,'Datos Indices'!$A$38:$Z$50,4,FALSE),IF(P52="Gasoil",VLOOKUP($Q$16,'Datos Indices'!$A$38:$Z$50,10,FALSE),IF(P52="WPU06 Pesificado",VLOOKUP($Q$16,'Datos Indices'!$A$38:$Z$50,26,FALSE),0))))))</f>
        <v xml:space="preserve"> </v>
      </c>
      <c r="R52" s="1066">
        <f t="shared" si="11"/>
        <v>0</v>
      </c>
      <c r="T52" s="928"/>
      <c r="U52" s="1065" t="str">
        <f>IF(T52=" "," ",IF(T52="Vehículos",VLOOKUP($U$16,'Datos Indices'!$A$38:$Z$50,22,FALSE),IF(T52="Ipim",VLOOKUP($U$16,'Datos Indices'!$A$38:$Z$50,7,FALSE),IF(T52="Dólar",VLOOKUP($U$16,'Datos Indices'!$A$38:$Z$50,4,FALSE),IF(T52="Gasoil",VLOOKUP($U$16,'Datos Indices'!$A$38:$Z$50,10,FALSE),IF(T52="WPU06 Pesificado",VLOOKUP($U$16,'Datos Indices'!$A$38:$Z$50,26,FALSE),0))))))</f>
        <v xml:space="preserve"> </v>
      </c>
      <c r="V52" s="1066">
        <f t="shared" si="5"/>
        <v>0</v>
      </c>
      <c r="W52" s="1450" t="str">
        <f t="shared" si="6"/>
        <v/>
      </c>
      <c r="Y52" s="1247"/>
      <c r="Z52" s="1247"/>
      <c r="AA52" s="1247"/>
      <c r="AB52" s="1247"/>
      <c r="AC52" s="1247"/>
      <c r="AD52" s="1247"/>
      <c r="AE52" s="1247"/>
      <c r="AF52" s="1247"/>
      <c r="AG52" s="1247"/>
      <c r="AH52" s="1247"/>
      <c r="AI52" s="1247"/>
      <c r="AJ52" s="1247"/>
      <c r="AK52" s="1247"/>
      <c r="AL52" s="1247"/>
      <c r="AM52" s="1247"/>
      <c r="AN52" s="1247"/>
      <c r="AO52" s="1247"/>
      <c r="AP52" s="1247"/>
      <c r="AQ52" s="1247"/>
      <c r="AR52" s="1247"/>
      <c r="AS52" s="1247"/>
      <c r="AT52" s="1247"/>
      <c r="AU52" s="1247"/>
      <c r="AV52" s="1247"/>
      <c r="AW52" s="1247"/>
      <c r="AX52" s="1247"/>
      <c r="AY52" s="1247"/>
      <c r="AZ52" s="1247"/>
      <c r="BA52" s="1247"/>
      <c r="BB52" s="1247"/>
      <c r="BC52" s="1247"/>
      <c r="BD52" s="1247"/>
      <c r="BE52" s="1247"/>
      <c r="BF52" s="1247"/>
      <c r="BG52" s="1247"/>
      <c r="BH52" s="1247"/>
      <c r="BI52" s="1247"/>
      <c r="BJ52" s="1247"/>
      <c r="BK52" s="1247"/>
      <c r="BL52" s="1247"/>
      <c r="BM52" s="1247"/>
      <c r="BN52" s="1247"/>
      <c r="BO52" s="1247"/>
      <c r="BP52" s="1247"/>
      <c r="BQ52" s="1247"/>
      <c r="BR52" s="1247"/>
      <c r="BS52" s="1247"/>
      <c r="BT52" s="1247"/>
      <c r="BU52" s="1247"/>
      <c r="BV52" s="1247"/>
      <c r="BW52" s="1247"/>
      <c r="BX52" s="1247"/>
      <c r="BY52" s="1247"/>
      <c r="BZ52" s="1247"/>
      <c r="CA52" s="1247"/>
      <c r="CB52" s="1247"/>
      <c r="CC52" s="1247"/>
      <c r="CD52" s="1247"/>
      <c r="CE52" s="1247"/>
      <c r="CF52" s="1247"/>
      <c r="CG52" s="1247"/>
      <c r="CH52" s="1247"/>
      <c r="CI52" s="1247"/>
      <c r="CJ52" s="1247"/>
      <c r="CK52" s="1247"/>
      <c r="CL52" s="1247"/>
      <c r="CM52" s="1247"/>
      <c r="CN52" s="1247"/>
      <c r="CO52" s="1247"/>
      <c r="CP52" s="1247"/>
      <c r="CQ52" s="1247"/>
      <c r="CR52" s="1247"/>
      <c r="CS52" s="1247"/>
      <c r="CT52" s="1247"/>
      <c r="CU52" s="1247"/>
      <c r="CV52" s="1247"/>
      <c r="CW52" s="1247"/>
      <c r="CX52" s="1247"/>
      <c r="CY52" s="1247"/>
      <c r="CZ52" s="1247"/>
      <c r="DB52" s="1452">
        <f t="shared" si="8"/>
        <v>0</v>
      </c>
      <c r="DC52" s="1452">
        <f t="shared" si="7"/>
        <v>0</v>
      </c>
    </row>
    <row r="53" spans="1:107" ht="14.25" customHeight="1" x14ac:dyDescent="0.2">
      <c r="A53" s="129"/>
      <c r="B53" s="130"/>
      <c r="C53" s="131"/>
      <c r="D53" s="448"/>
      <c r="E53" s="448"/>
      <c r="F53" s="382"/>
      <c r="G53" s="382"/>
      <c r="H53" s="382"/>
      <c r="I53" s="1528">
        <f t="shared" si="9"/>
        <v>0</v>
      </c>
      <c r="J53" s="1529">
        <f t="shared" si="3"/>
        <v>0</v>
      </c>
      <c r="K53" s="136"/>
      <c r="L53" s="1530">
        <f t="shared" si="0"/>
        <v>0</v>
      </c>
      <c r="M53" s="1531">
        <f t="shared" si="10"/>
        <v>0</v>
      </c>
      <c r="N53" s="138"/>
      <c r="P53" s="125"/>
      <c r="Q53" s="1065" t="str">
        <f>IF(P53=" "," ",IF(P53="Vehículos",VLOOKUP($Q$16,'Datos Indices'!$A$38:$Z$50,22,FALSE),IF(P53="Ipim",VLOOKUP($Q$16,'Datos Indices'!$A$38:$Z$50,7,FALSE),IF(P53="Dólar",VLOOKUP($Q$16,'Datos Indices'!$A$38:$Z$50,4,FALSE),IF(P53="Gasoil",VLOOKUP($Q$16,'Datos Indices'!$A$38:$Z$50,10,FALSE),IF(P53="WPU06 Pesificado",VLOOKUP($Q$16,'Datos Indices'!$A$38:$Z$50,26,FALSE),0))))))</f>
        <v xml:space="preserve"> </v>
      </c>
      <c r="R53" s="1066">
        <f t="shared" si="11"/>
        <v>0</v>
      </c>
      <c r="T53" s="928"/>
      <c r="U53" s="1065" t="str">
        <f>IF(T53=" "," ",IF(T53="Vehículos",VLOOKUP($U$16,'Datos Indices'!$A$38:$Z$50,22,FALSE),IF(T53="Ipim",VLOOKUP($U$16,'Datos Indices'!$A$38:$Z$50,7,FALSE),IF(T53="Dólar",VLOOKUP($U$16,'Datos Indices'!$A$38:$Z$50,4,FALSE),IF(T53="Gasoil",VLOOKUP($U$16,'Datos Indices'!$A$38:$Z$50,10,FALSE),IF(T53="WPU06 Pesificado",VLOOKUP($U$16,'Datos Indices'!$A$38:$Z$50,26,FALSE),0))))))</f>
        <v xml:space="preserve"> </v>
      </c>
      <c r="V53" s="1066">
        <f t="shared" si="5"/>
        <v>0</v>
      </c>
      <c r="W53" s="1450" t="str">
        <f t="shared" si="6"/>
        <v/>
      </c>
      <c r="Y53" s="1247"/>
      <c r="Z53" s="1247"/>
      <c r="AA53" s="1247"/>
      <c r="AB53" s="1247"/>
      <c r="AC53" s="1247"/>
      <c r="AD53" s="1247"/>
      <c r="AE53" s="1247"/>
      <c r="AF53" s="1247"/>
      <c r="AG53" s="1247"/>
      <c r="AH53" s="1247"/>
      <c r="AI53" s="1247"/>
      <c r="AJ53" s="1247"/>
      <c r="AK53" s="1247"/>
      <c r="AL53" s="1247"/>
      <c r="AM53" s="1247"/>
      <c r="AN53" s="1247"/>
      <c r="AO53" s="1247"/>
      <c r="AP53" s="1247"/>
      <c r="AQ53" s="1247"/>
      <c r="AR53" s="1247"/>
      <c r="AS53" s="1247"/>
      <c r="AT53" s="1247"/>
      <c r="AU53" s="1247"/>
      <c r="AV53" s="1247"/>
      <c r="AW53" s="1247"/>
      <c r="AX53" s="1247"/>
      <c r="AY53" s="1247"/>
      <c r="AZ53" s="1247"/>
      <c r="BA53" s="1247"/>
      <c r="BB53" s="1247"/>
      <c r="BC53" s="1247"/>
      <c r="BD53" s="1247"/>
      <c r="BE53" s="1247"/>
      <c r="BF53" s="1247"/>
      <c r="BG53" s="1247"/>
      <c r="BH53" s="1247"/>
      <c r="BI53" s="1247"/>
      <c r="BJ53" s="1247"/>
      <c r="BK53" s="1247"/>
      <c r="BL53" s="1247"/>
      <c r="BM53" s="1247"/>
      <c r="BN53" s="1247"/>
      <c r="BO53" s="1247"/>
      <c r="BP53" s="1247"/>
      <c r="BQ53" s="1247"/>
      <c r="BR53" s="1247"/>
      <c r="BS53" s="1247"/>
      <c r="BT53" s="1247"/>
      <c r="BU53" s="1247"/>
      <c r="BV53" s="1247"/>
      <c r="BW53" s="1247"/>
      <c r="BX53" s="1247"/>
      <c r="BY53" s="1247"/>
      <c r="BZ53" s="1247"/>
      <c r="CA53" s="1247"/>
      <c r="CB53" s="1247"/>
      <c r="CC53" s="1247"/>
      <c r="CD53" s="1247"/>
      <c r="CE53" s="1247"/>
      <c r="CF53" s="1247"/>
      <c r="CG53" s="1247"/>
      <c r="CH53" s="1247"/>
      <c r="CI53" s="1247"/>
      <c r="CJ53" s="1247"/>
      <c r="CK53" s="1247"/>
      <c r="CL53" s="1247"/>
      <c r="CM53" s="1247"/>
      <c r="CN53" s="1247"/>
      <c r="CO53" s="1247"/>
      <c r="CP53" s="1247"/>
      <c r="CQ53" s="1247"/>
      <c r="CR53" s="1247"/>
      <c r="CS53" s="1247"/>
      <c r="CT53" s="1247"/>
      <c r="CU53" s="1247"/>
      <c r="CV53" s="1247"/>
      <c r="CW53" s="1247"/>
      <c r="CX53" s="1247"/>
      <c r="CY53" s="1247"/>
      <c r="CZ53" s="1247"/>
      <c r="DB53" s="1452">
        <f t="shared" si="8"/>
        <v>0</v>
      </c>
      <c r="DC53" s="1452">
        <f t="shared" si="7"/>
        <v>0</v>
      </c>
    </row>
    <row r="54" spans="1:107" ht="14.25" customHeight="1" x14ac:dyDescent="0.2">
      <c r="A54" s="129"/>
      <c r="B54" s="130"/>
      <c r="C54" s="131"/>
      <c r="D54" s="448"/>
      <c r="E54" s="448"/>
      <c r="F54" s="382"/>
      <c r="G54" s="382"/>
      <c r="H54" s="382"/>
      <c r="I54" s="1528">
        <f t="shared" si="9"/>
        <v>0</v>
      </c>
      <c r="J54" s="1529">
        <f t="shared" si="3"/>
        <v>0</v>
      </c>
      <c r="K54" s="136"/>
      <c r="L54" s="1530">
        <f t="shared" si="0"/>
        <v>0</v>
      </c>
      <c r="M54" s="1531">
        <f t="shared" si="10"/>
        <v>0</v>
      </c>
      <c r="N54" s="138"/>
      <c r="P54" s="125"/>
      <c r="Q54" s="1065" t="str">
        <f>IF(P54=" "," ",IF(P54="Vehículos",VLOOKUP($Q$16,'Datos Indices'!$A$38:$Z$50,22,FALSE),IF(P54="Ipim",VLOOKUP($Q$16,'Datos Indices'!$A$38:$Z$50,7,FALSE),IF(P54="Dólar",VLOOKUP($Q$16,'Datos Indices'!$A$38:$Z$50,4,FALSE),IF(P54="Gasoil",VLOOKUP($Q$16,'Datos Indices'!$A$38:$Z$50,10,FALSE),IF(P54="WPU06 Pesificado",VLOOKUP($Q$16,'Datos Indices'!$A$38:$Z$50,26,FALSE),0))))))</f>
        <v xml:space="preserve"> </v>
      </c>
      <c r="R54" s="1066">
        <f t="shared" si="11"/>
        <v>0</v>
      </c>
      <c r="T54" s="928"/>
      <c r="U54" s="1065" t="str">
        <f>IF(T54=" "," ",IF(T54="Vehículos",VLOOKUP($U$16,'Datos Indices'!$A$38:$Z$50,22,FALSE),IF(T54="Ipim",VLOOKUP($U$16,'Datos Indices'!$A$38:$Z$50,7,FALSE),IF(T54="Dólar",VLOOKUP($U$16,'Datos Indices'!$A$38:$Z$50,4,FALSE),IF(T54="Gasoil",VLOOKUP($U$16,'Datos Indices'!$A$38:$Z$50,10,FALSE),IF(T54="WPU06 Pesificado",VLOOKUP($U$16,'Datos Indices'!$A$38:$Z$50,26,FALSE),0))))))</f>
        <v xml:space="preserve"> </v>
      </c>
      <c r="V54" s="1066">
        <f t="shared" si="5"/>
        <v>0</v>
      </c>
      <c r="W54" s="1450" t="str">
        <f t="shared" si="6"/>
        <v/>
      </c>
      <c r="Y54" s="1247"/>
      <c r="Z54" s="1247"/>
      <c r="AA54" s="1247"/>
      <c r="AB54" s="1247"/>
      <c r="AC54" s="1247"/>
      <c r="AD54" s="1247"/>
      <c r="AE54" s="1247"/>
      <c r="AF54" s="1247"/>
      <c r="AG54" s="1247"/>
      <c r="AH54" s="1247"/>
      <c r="AI54" s="1247"/>
      <c r="AJ54" s="1247"/>
      <c r="AK54" s="1247"/>
      <c r="AL54" s="1247"/>
      <c r="AM54" s="1247"/>
      <c r="AN54" s="1247"/>
      <c r="AO54" s="1247"/>
      <c r="AP54" s="1247"/>
      <c r="AQ54" s="1247"/>
      <c r="AR54" s="1247"/>
      <c r="AS54" s="1247"/>
      <c r="AT54" s="1247"/>
      <c r="AU54" s="1247"/>
      <c r="AV54" s="1247"/>
      <c r="AW54" s="1247"/>
      <c r="AX54" s="1247"/>
      <c r="AY54" s="1247"/>
      <c r="AZ54" s="1247"/>
      <c r="BA54" s="1247"/>
      <c r="BB54" s="1247"/>
      <c r="BC54" s="1247"/>
      <c r="BD54" s="1247"/>
      <c r="BE54" s="1247"/>
      <c r="BF54" s="1247"/>
      <c r="BG54" s="1247"/>
      <c r="BH54" s="1247"/>
      <c r="BI54" s="1247"/>
      <c r="BJ54" s="1247"/>
      <c r="BK54" s="1247"/>
      <c r="BL54" s="1247"/>
      <c r="BM54" s="1247"/>
      <c r="BN54" s="1247"/>
      <c r="BO54" s="1247"/>
      <c r="BP54" s="1247"/>
      <c r="BQ54" s="1247"/>
      <c r="BR54" s="1247"/>
      <c r="BS54" s="1247"/>
      <c r="BT54" s="1247"/>
      <c r="BU54" s="1247"/>
      <c r="BV54" s="1247"/>
      <c r="BW54" s="1247"/>
      <c r="BX54" s="1247"/>
      <c r="BY54" s="1247"/>
      <c r="BZ54" s="1247"/>
      <c r="CA54" s="1247"/>
      <c r="CB54" s="1247"/>
      <c r="CC54" s="1247"/>
      <c r="CD54" s="1247"/>
      <c r="CE54" s="1247"/>
      <c r="CF54" s="1247"/>
      <c r="CG54" s="1247"/>
      <c r="CH54" s="1247"/>
      <c r="CI54" s="1247"/>
      <c r="CJ54" s="1247"/>
      <c r="CK54" s="1247"/>
      <c r="CL54" s="1247"/>
      <c r="CM54" s="1247"/>
      <c r="CN54" s="1247"/>
      <c r="CO54" s="1247"/>
      <c r="CP54" s="1247"/>
      <c r="CQ54" s="1247"/>
      <c r="CR54" s="1247"/>
      <c r="CS54" s="1247"/>
      <c r="CT54" s="1247"/>
      <c r="CU54" s="1247"/>
      <c r="CV54" s="1247"/>
      <c r="CW54" s="1247"/>
      <c r="CX54" s="1247"/>
      <c r="CY54" s="1247"/>
      <c r="CZ54" s="1247"/>
      <c r="DB54" s="1452">
        <f t="shared" si="8"/>
        <v>0</v>
      </c>
      <c r="DC54" s="1452">
        <f t="shared" si="7"/>
        <v>0</v>
      </c>
    </row>
    <row r="55" spans="1:107" ht="14.25" customHeight="1" x14ac:dyDescent="0.2">
      <c r="A55" s="129"/>
      <c r="B55" s="130"/>
      <c r="C55" s="131"/>
      <c r="D55" s="448"/>
      <c r="E55" s="448"/>
      <c r="F55" s="382"/>
      <c r="G55" s="382"/>
      <c r="H55" s="382"/>
      <c r="I55" s="1528">
        <f t="shared" si="9"/>
        <v>0</v>
      </c>
      <c r="J55" s="1529">
        <f t="shared" si="3"/>
        <v>0</v>
      </c>
      <c r="K55" s="136"/>
      <c r="L55" s="1530">
        <f t="shared" si="0"/>
        <v>0</v>
      </c>
      <c r="M55" s="1531">
        <f t="shared" si="10"/>
        <v>0</v>
      </c>
      <c r="N55" s="138"/>
      <c r="P55" s="125"/>
      <c r="Q55" s="1065" t="str">
        <f>IF(P55=" "," ",IF(P55="Vehículos",VLOOKUP($Q$16,'Datos Indices'!$A$38:$Z$50,22,FALSE),IF(P55="Ipim",VLOOKUP($Q$16,'Datos Indices'!$A$38:$Z$50,7,FALSE),IF(P55="Dólar",VLOOKUP($Q$16,'Datos Indices'!$A$38:$Z$50,4,FALSE),IF(P55="Gasoil",VLOOKUP($Q$16,'Datos Indices'!$A$38:$Z$50,10,FALSE),IF(P55="WPU06 Pesificado",VLOOKUP($Q$16,'Datos Indices'!$A$38:$Z$50,26,FALSE),0))))))</f>
        <v xml:space="preserve"> </v>
      </c>
      <c r="R55" s="1066">
        <f t="shared" si="11"/>
        <v>0</v>
      </c>
      <c r="T55" s="928"/>
      <c r="U55" s="1065" t="str">
        <f>IF(T55=" "," ",IF(T55="Vehículos",VLOOKUP($U$16,'Datos Indices'!$A$38:$Z$50,22,FALSE),IF(T55="Ipim",VLOOKUP($U$16,'Datos Indices'!$A$38:$Z$50,7,FALSE),IF(T55="Dólar",VLOOKUP($U$16,'Datos Indices'!$A$38:$Z$50,4,FALSE),IF(T55="Gasoil",VLOOKUP($U$16,'Datos Indices'!$A$38:$Z$50,10,FALSE),IF(T55="WPU06 Pesificado",VLOOKUP($U$16,'Datos Indices'!$A$38:$Z$50,26,FALSE),0))))))</f>
        <v xml:space="preserve"> </v>
      </c>
      <c r="V55" s="1066">
        <f t="shared" si="5"/>
        <v>0</v>
      </c>
      <c r="W55" s="1450" t="str">
        <f t="shared" si="6"/>
        <v/>
      </c>
      <c r="Y55" s="1247"/>
      <c r="Z55" s="1247"/>
      <c r="AA55" s="1247"/>
      <c r="AB55" s="1247"/>
      <c r="AC55" s="1247"/>
      <c r="AD55" s="1247"/>
      <c r="AE55" s="1247"/>
      <c r="AF55" s="1247"/>
      <c r="AG55" s="1247"/>
      <c r="AH55" s="1247"/>
      <c r="AI55" s="1247"/>
      <c r="AJ55" s="1247"/>
      <c r="AK55" s="1247"/>
      <c r="AL55" s="1247"/>
      <c r="AM55" s="1247"/>
      <c r="AN55" s="1247"/>
      <c r="AO55" s="1247"/>
      <c r="AP55" s="1247"/>
      <c r="AQ55" s="1247"/>
      <c r="AR55" s="1247"/>
      <c r="AS55" s="1247"/>
      <c r="AT55" s="1247"/>
      <c r="AU55" s="1247"/>
      <c r="AV55" s="1247"/>
      <c r="AW55" s="1247"/>
      <c r="AX55" s="1247"/>
      <c r="AY55" s="1247"/>
      <c r="AZ55" s="1247"/>
      <c r="BA55" s="1247"/>
      <c r="BB55" s="1247"/>
      <c r="BC55" s="1247"/>
      <c r="BD55" s="1247"/>
      <c r="BE55" s="1247"/>
      <c r="BF55" s="1247"/>
      <c r="BG55" s="1247"/>
      <c r="BH55" s="1247"/>
      <c r="BI55" s="1247"/>
      <c r="BJ55" s="1247"/>
      <c r="BK55" s="1247"/>
      <c r="BL55" s="1247"/>
      <c r="BM55" s="1247"/>
      <c r="BN55" s="1247"/>
      <c r="BO55" s="1247"/>
      <c r="BP55" s="1247"/>
      <c r="BQ55" s="1247"/>
      <c r="BR55" s="1247"/>
      <c r="BS55" s="1247"/>
      <c r="BT55" s="1247"/>
      <c r="BU55" s="1247"/>
      <c r="BV55" s="1247"/>
      <c r="BW55" s="1247"/>
      <c r="BX55" s="1247"/>
      <c r="BY55" s="1247"/>
      <c r="BZ55" s="1247"/>
      <c r="CA55" s="1247"/>
      <c r="CB55" s="1247"/>
      <c r="CC55" s="1247"/>
      <c r="CD55" s="1247"/>
      <c r="CE55" s="1247"/>
      <c r="CF55" s="1247"/>
      <c r="CG55" s="1247"/>
      <c r="CH55" s="1247"/>
      <c r="CI55" s="1247"/>
      <c r="CJ55" s="1247"/>
      <c r="CK55" s="1247"/>
      <c r="CL55" s="1247"/>
      <c r="CM55" s="1247"/>
      <c r="CN55" s="1247"/>
      <c r="CO55" s="1247"/>
      <c r="CP55" s="1247"/>
      <c r="CQ55" s="1247"/>
      <c r="CR55" s="1247"/>
      <c r="CS55" s="1247"/>
      <c r="CT55" s="1247"/>
      <c r="CU55" s="1247"/>
      <c r="CV55" s="1247"/>
      <c r="CW55" s="1247"/>
      <c r="CX55" s="1247"/>
      <c r="CY55" s="1247"/>
      <c r="CZ55" s="1247"/>
      <c r="DB55" s="1452">
        <f t="shared" si="8"/>
        <v>0</v>
      </c>
      <c r="DC55" s="1452">
        <f t="shared" si="7"/>
        <v>0</v>
      </c>
    </row>
    <row r="56" spans="1:107" ht="14.25" customHeight="1" x14ac:dyDescent="0.2">
      <c r="A56" s="129"/>
      <c r="B56" s="130"/>
      <c r="C56" s="131"/>
      <c r="D56" s="448"/>
      <c r="E56" s="448"/>
      <c r="F56" s="382"/>
      <c r="G56" s="382"/>
      <c r="H56" s="382"/>
      <c r="I56" s="1528">
        <f t="shared" si="9"/>
        <v>0</v>
      </c>
      <c r="J56" s="1529">
        <f t="shared" si="3"/>
        <v>0</v>
      </c>
      <c r="K56" s="136"/>
      <c r="L56" s="1530">
        <f t="shared" si="0"/>
        <v>0</v>
      </c>
      <c r="M56" s="1531">
        <f t="shared" si="10"/>
        <v>0</v>
      </c>
      <c r="N56" s="138"/>
      <c r="P56" s="125"/>
      <c r="Q56" s="1065" t="str">
        <f>IF(P56=" "," ",IF(P56="Vehículos",VLOOKUP($Q$16,'Datos Indices'!$A$38:$Z$50,22,FALSE),IF(P56="Ipim",VLOOKUP($Q$16,'Datos Indices'!$A$38:$Z$50,7,FALSE),IF(P56="Dólar",VLOOKUP($Q$16,'Datos Indices'!$A$38:$Z$50,4,FALSE),IF(P56="Gasoil",VLOOKUP($Q$16,'Datos Indices'!$A$38:$Z$50,10,FALSE),IF(P56="WPU06 Pesificado",VLOOKUP($Q$16,'Datos Indices'!$A$38:$Z$50,26,FALSE),0))))))</f>
        <v xml:space="preserve"> </v>
      </c>
      <c r="R56" s="1066">
        <f t="shared" si="11"/>
        <v>0</v>
      </c>
      <c r="T56" s="928"/>
      <c r="U56" s="1065" t="str">
        <f>IF(T56=" "," ",IF(T56="Vehículos",VLOOKUP($U$16,'Datos Indices'!$A$38:$Z$50,22,FALSE),IF(T56="Ipim",VLOOKUP($U$16,'Datos Indices'!$A$38:$Z$50,7,FALSE),IF(T56="Dólar",VLOOKUP($U$16,'Datos Indices'!$A$38:$Z$50,4,FALSE),IF(T56="Gasoil",VLOOKUP($U$16,'Datos Indices'!$A$38:$Z$50,10,FALSE),IF(T56="WPU06 Pesificado",VLOOKUP($U$16,'Datos Indices'!$A$38:$Z$50,26,FALSE),0))))))</f>
        <v xml:space="preserve"> </v>
      </c>
      <c r="V56" s="1066">
        <f t="shared" si="5"/>
        <v>0</v>
      </c>
      <c r="W56" s="1450" t="str">
        <f t="shared" si="6"/>
        <v/>
      </c>
      <c r="Y56" s="1247"/>
      <c r="Z56" s="1247"/>
      <c r="AA56" s="1247"/>
      <c r="AB56" s="1247"/>
      <c r="AC56" s="1247"/>
      <c r="AD56" s="1247"/>
      <c r="AE56" s="1247"/>
      <c r="AF56" s="1247"/>
      <c r="AG56" s="1247"/>
      <c r="AH56" s="1247"/>
      <c r="AI56" s="1247"/>
      <c r="AJ56" s="1247"/>
      <c r="AK56" s="1247"/>
      <c r="AL56" s="1247"/>
      <c r="AM56" s="1247"/>
      <c r="AN56" s="1247"/>
      <c r="AO56" s="1247"/>
      <c r="AP56" s="1247"/>
      <c r="AQ56" s="1247"/>
      <c r="AR56" s="1247"/>
      <c r="AS56" s="1247"/>
      <c r="AT56" s="1247"/>
      <c r="AU56" s="1247"/>
      <c r="AV56" s="1247"/>
      <c r="AW56" s="1247"/>
      <c r="AX56" s="1247"/>
      <c r="AY56" s="1247"/>
      <c r="AZ56" s="1247"/>
      <c r="BA56" s="1247"/>
      <c r="BB56" s="1247"/>
      <c r="BC56" s="1247"/>
      <c r="BD56" s="1247"/>
      <c r="BE56" s="1247"/>
      <c r="BF56" s="1247"/>
      <c r="BG56" s="1247"/>
      <c r="BH56" s="1247"/>
      <c r="BI56" s="1247"/>
      <c r="BJ56" s="1247"/>
      <c r="BK56" s="1247"/>
      <c r="BL56" s="1247"/>
      <c r="BM56" s="1247"/>
      <c r="BN56" s="1247"/>
      <c r="BO56" s="1247"/>
      <c r="BP56" s="1247"/>
      <c r="BQ56" s="1247"/>
      <c r="BR56" s="1247"/>
      <c r="BS56" s="1247"/>
      <c r="BT56" s="1247"/>
      <c r="BU56" s="1247"/>
      <c r="BV56" s="1247"/>
      <c r="BW56" s="1247"/>
      <c r="BX56" s="1247"/>
      <c r="BY56" s="1247"/>
      <c r="BZ56" s="1247"/>
      <c r="CA56" s="1247"/>
      <c r="CB56" s="1247"/>
      <c r="CC56" s="1247"/>
      <c r="CD56" s="1247"/>
      <c r="CE56" s="1247"/>
      <c r="CF56" s="1247"/>
      <c r="CG56" s="1247"/>
      <c r="CH56" s="1247"/>
      <c r="CI56" s="1247"/>
      <c r="CJ56" s="1247"/>
      <c r="CK56" s="1247"/>
      <c r="CL56" s="1247"/>
      <c r="CM56" s="1247"/>
      <c r="CN56" s="1247"/>
      <c r="CO56" s="1247"/>
      <c r="CP56" s="1247"/>
      <c r="CQ56" s="1247"/>
      <c r="CR56" s="1247"/>
      <c r="CS56" s="1247"/>
      <c r="CT56" s="1247"/>
      <c r="CU56" s="1247"/>
      <c r="CV56" s="1247"/>
      <c r="CW56" s="1247"/>
      <c r="CX56" s="1247"/>
      <c r="CY56" s="1247"/>
      <c r="CZ56" s="1247"/>
      <c r="DB56" s="1452">
        <f t="shared" si="8"/>
        <v>0</v>
      </c>
      <c r="DC56" s="1452">
        <f t="shared" si="7"/>
        <v>0</v>
      </c>
    </row>
    <row r="57" spans="1:107" ht="14.25" customHeight="1" x14ac:dyDescent="0.2">
      <c r="A57" s="129"/>
      <c r="B57" s="130"/>
      <c r="C57" s="131"/>
      <c r="D57" s="448"/>
      <c r="E57" s="448"/>
      <c r="F57" s="382"/>
      <c r="G57" s="382"/>
      <c r="H57" s="382"/>
      <c r="I57" s="1528">
        <f t="shared" si="9"/>
        <v>0</v>
      </c>
      <c r="J57" s="1529">
        <f t="shared" si="3"/>
        <v>0</v>
      </c>
      <c r="K57" s="136"/>
      <c r="L57" s="1530">
        <f t="shared" si="0"/>
        <v>0</v>
      </c>
      <c r="M57" s="1531">
        <f t="shared" si="10"/>
        <v>0</v>
      </c>
      <c r="N57" s="138"/>
      <c r="P57" s="125"/>
      <c r="Q57" s="1065" t="str">
        <f>IF(P57=" "," ",IF(P57="Vehículos",VLOOKUP($Q$16,'Datos Indices'!$A$38:$Z$50,22,FALSE),IF(P57="Ipim",VLOOKUP($Q$16,'Datos Indices'!$A$38:$Z$50,7,FALSE),IF(P57="Dólar",VLOOKUP($Q$16,'Datos Indices'!$A$38:$Z$50,4,FALSE),IF(P57="Gasoil",VLOOKUP($Q$16,'Datos Indices'!$A$38:$Z$50,10,FALSE),IF(P57="WPU06 Pesificado",VLOOKUP($Q$16,'Datos Indices'!$A$38:$Z$50,26,FALSE),0))))))</f>
        <v xml:space="preserve"> </v>
      </c>
      <c r="R57" s="1066">
        <f t="shared" si="11"/>
        <v>0</v>
      </c>
      <c r="T57" s="928"/>
      <c r="U57" s="1065" t="str">
        <f>IF(T57=" "," ",IF(T57="Vehículos",VLOOKUP($U$16,'Datos Indices'!$A$38:$Z$50,22,FALSE),IF(T57="Ipim",VLOOKUP($U$16,'Datos Indices'!$A$38:$Z$50,7,FALSE),IF(T57="Dólar",VLOOKUP($U$16,'Datos Indices'!$A$38:$Z$50,4,FALSE),IF(T57="Gasoil",VLOOKUP($U$16,'Datos Indices'!$A$38:$Z$50,10,FALSE),IF(T57="WPU06 Pesificado",VLOOKUP($U$16,'Datos Indices'!$A$38:$Z$50,26,FALSE),0))))))</f>
        <v xml:space="preserve"> </v>
      </c>
      <c r="V57" s="1066">
        <f t="shared" si="5"/>
        <v>0</v>
      </c>
      <c r="W57" s="1450" t="str">
        <f t="shared" si="6"/>
        <v/>
      </c>
      <c r="Y57" s="1247"/>
      <c r="Z57" s="1247"/>
      <c r="AA57" s="1247"/>
      <c r="AB57" s="1247"/>
      <c r="AC57" s="1247"/>
      <c r="AD57" s="1247"/>
      <c r="AE57" s="1247"/>
      <c r="AF57" s="1247"/>
      <c r="AG57" s="1247"/>
      <c r="AH57" s="1247"/>
      <c r="AI57" s="1247"/>
      <c r="AJ57" s="1247"/>
      <c r="AK57" s="1247"/>
      <c r="AL57" s="1247"/>
      <c r="AM57" s="1247"/>
      <c r="AN57" s="1247"/>
      <c r="AO57" s="1247"/>
      <c r="AP57" s="1247"/>
      <c r="AQ57" s="1247"/>
      <c r="AR57" s="1247"/>
      <c r="AS57" s="1247"/>
      <c r="AT57" s="1247"/>
      <c r="AU57" s="1247"/>
      <c r="AV57" s="1247"/>
      <c r="AW57" s="1247"/>
      <c r="AX57" s="1247"/>
      <c r="AY57" s="1247"/>
      <c r="AZ57" s="1247"/>
      <c r="BA57" s="1247"/>
      <c r="BB57" s="1247"/>
      <c r="BC57" s="1247"/>
      <c r="BD57" s="1247"/>
      <c r="BE57" s="1247"/>
      <c r="BF57" s="1247"/>
      <c r="BG57" s="1247"/>
      <c r="BH57" s="1247"/>
      <c r="BI57" s="1247"/>
      <c r="BJ57" s="1247"/>
      <c r="BK57" s="1247"/>
      <c r="BL57" s="1247"/>
      <c r="BM57" s="1247"/>
      <c r="BN57" s="1247"/>
      <c r="BO57" s="1247"/>
      <c r="BP57" s="1247"/>
      <c r="BQ57" s="1247"/>
      <c r="BR57" s="1247"/>
      <c r="BS57" s="1247"/>
      <c r="BT57" s="1247"/>
      <c r="BU57" s="1247"/>
      <c r="BV57" s="1247"/>
      <c r="BW57" s="1247"/>
      <c r="BX57" s="1247"/>
      <c r="BY57" s="1247"/>
      <c r="BZ57" s="1247"/>
      <c r="CA57" s="1247"/>
      <c r="CB57" s="1247"/>
      <c r="CC57" s="1247"/>
      <c r="CD57" s="1247"/>
      <c r="CE57" s="1247"/>
      <c r="CF57" s="1247"/>
      <c r="CG57" s="1247"/>
      <c r="CH57" s="1247"/>
      <c r="CI57" s="1247"/>
      <c r="CJ57" s="1247"/>
      <c r="CK57" s="1247"/>
      <c r="CL57" s="1247"/>
      <c r="CM57" s="1247"/>
      <c r="CN57" s="1247"/>
      <c r="CO57" s="1247"/>
      <c r="CP57" s="1247"/>
      <c r="CQ57" s="1247"/>
      <c r="CR57" s="1247"/>
      <c r="CS57" s="1247"/>
      <c r="CT57" s="1247"/>
      <c r="CU57" s="1247"/>
      <c r="CV57" s="1247"/>
      <c r="CW57" s="1247"/>
      <c r="CX57" s="1247"/>
      <c r="CY57" s="1247"/>
      <c r="CZ57" s="1247"/>
      <c r="DB57" s="1452">
        <f t="shared" si="8"/>
        <v>0</v>
      </c>
      <c r="DC57" s="1452">
        <f t="shared" si="7"/>
        <v>0</v>
      </c>
    </row>
    <row r="58" spans="1:107" ht="14.25" customHeight="1" x14ac:dyDescent="0.2">
      <c r="A58" s="129"/>
      <c r="B58" s="130"/>
      <c r="C58" s="131"/>
      <c r="D58" s="448"/>
      <c r="E58" s="448"/>
      <c r="F58" s="382"/>
      <c r="G58" s="382"/>
      <c r="H58" s="382"/>
      <c r="I58" s="1528">
        <f t="shared" si="9"/>
        <v>0</v>
      </c>
      <c r="J58" s="1529">
        <f t="shared" si="3"/>
        <v>0</v>
      </c>
      <c r="K58" s="136"/>
      <c r="L58" s="1530">
        <f t="shared" si="0"/>
        <v>0</v>
      </c>
      <c r="M58" s="1531">
        <f t="shared" si="10"/>
        <v>0</v>
      </c>
      <c r="N58" s="138"/>
      <c r="P58" s="125"/>
      <c r="Q58" s="1065" t="str">
        <f>IF(P58=" "," ",IF(P58="Vehículos",VLOOKUP($Q$16,'Datos Indices'!$A$38:$Z$50,22,FALSE),IF(P58="Ipim",VLOOKUP($Q$16,'Datos Indices'!$A$38:$Z$50,7,FALSE),IF(P58="Dólar",VLOOKUP($Q$16,'Datos Indices'!$A$38:$Z$50,4,FALSE),IF(P58="Gasoil",VLOOKUP($Q$16,'Datos Indices'!$A$38:$Z$50,10,FALSE),IF(P58="WPU06 Pesificado",VLOOKUP($Q$16,'Datos Indices'!$A$38:$Z$50,26,FALSE),0))))))</f>
        <v xml:space="preserve"> </v>
      </c>
      <c r="R58" s="1066">
        <f t="shared" si="11"/>
        <v>0</v>
      </c>
      <c r="T58" s="928"/>
      <c r="U58" s="1065" t="str">
        <f>IF(T58=" "," ",IF(T58="Vehículos",VLOOKUP($U$16,'Datos Indices'!$A$38:$Z$50,22,FALSE),IF(T58="Ipim",VLOOKUP($U$16,'Datos Indices'!$A$38:$Z$50,7,FALSE),IF(T58="Dólar",VLOOKUP($U$16,'Datos Indices'!$A$38:$Z$50,4,FALSE),IF(T58="Gasoil",VLOOKUP($U$16,'Datos Indices'!$A$38:$Z$50,10,FALSE),IF(T58="WPU06 Pesificado",VLOOKUP($U$16,'Datos Indices'!$A$38:$Z$50,26,FALSE),0))))))</f>
        <v xml:space="preserve"> </v>
      </c>
      <c r="V58" s="1066">
        <f t="shared" si="5"/>
        <v>0</v>
      </c>
      <c r="W58" s="1450" t="str">
        <f t="shared" si="6"/>
        <v/>
      </c>
      <c r="Y58" s="1247"/>
      <c r="Z58" s="1247"/>
      <c r="AA58" s="1247"/>
      <c r="AB58" s="1247"/>
      <c r="AC58" s="1247"/>
      <c r="AD58" s="1247"/>
      <c r="AE58" s="1247"/>
      <c r="AF58" s="1247"/>
      <c r="AG58" s="1247"/>
      <c r="AH58" s="1247"/>
      <c r="AI58" s="1247"/>
      <c r="AJ58" s="1247"/>
      <c r="AK58" s="1247"/>
      <c r="AL58" s="1247"/>
      <c r="AM58" s="1247"/>
      <c r="AN58" s="1247"/>
      <c r="AO58" s="1247"/>
      <c r="AP58" s="1247"/>
      <c r="AQ58" s="1247"/>
      <c r="AR58" s="1247"/>
      <c r="AS58" s="1247"/>
      <c r="AT58" s="1247"/>
      <c r="AU58" s="1247"/>
      <c r="AV58" s="1247"/>
      <c r="AW58" s="1247"/>
      <c r="AX58" s="1247"/>
      <c r="AY58" s="1247"/>
      <c r="AZ58" s="1247"/>
      <c r="BA58" s="1247"/>
      <c r="BB58" s="1247"/>
      <c r="BC58" s="1247"/>
      <c r="BD58" s="1247"/>
      <c r="BE58" s="1247"/>
      <c r="BF58" s="1247"/>
      <c r="BG58" s="1247"/>
      <c r="BH58" s="1247"/>
      <c r="BI58" s="1247"/>
      <c r="BJ58" s="1247"/>
      <c r="BK58" s="1247"/>
      <c r="BL58" s="1247"/>
      <c r="BM58" s="1247"/>
      <c r="BN58" s="1247"/>
      <c r="BO58" s="1247"/>
      <c r="BP58" s="1247"/>
      <c r="BQ58" s="1247"/>
      <c r="BR58" s="1247"/>
      <c r="BS58" s="1247"/>
      <c r="BT58" s="1247"/>
      <c r="BU58" s="1247"/>
      <c r="BV58" s="1247"/>
      <c r="BW58" s="1247"/>
      <c r="BX58" s="1247"/>
      <c r="BY58" s="1247"/>
      <c r="BZ58" s="1247"/>
      <c r="CA58" s="1247"/>
      <c r="CB58" s="1247"/>
      <c r="CC58" s="1247"/>
      <c r="CD58" s="1247"/>
      <c r="CE58" s="1247"/>
      <c r="CF58" s="1247"/>
      <c r="CG58" s="1247"/>
      <c r="CH58" s="1247"/>
      <c r="CI58" s="1247"/>
      <c r="CJ58" s="1247"/>
      <c r="CK58" s="1247"/>
      <c r="CL58" s="1247"/>
      <c r="CM58" s="1247"/>
      <c r="CN58" s="1247"/>
      <c r="CO58" s="1247"/>
      <c r="CP58" s="1247"/>
      <c r="CQ58" s="1247"/>
      <c r="CR58" s="1247"/>
      <c r="CS58" s="1247"/>
      <c r="CT58" s="1247"/>
      <c r="CU58" s="1247"/>
      <c r="CV58" s="1247"/>
      <c r="CW58" s="1247"/>
      <c r="CX58" s="1247"/>
      <c r="CY58" s="1247"/>
      <c r="CZ58" s="1247"/>
      <c r="DB58" s="1452">
        <f t="shared" si="8"/>
        <v>0</v>
      </c>
      <c r="DC58" s="1452">
        <f t="shared" si="7"/>
        <v>0</v>
      </c>
    </row>
    <row r="59" spans="1:107" ht="14.25" customHeight="1" x14ac:dyDescent="0.2">
      <c r="A59" s="129"/>
      <c r="B59" s="130"/>
      <c r="C59" s="131"/>
      <c r="D59" s="448"/>
      <c r="E59" s="448"/>
      <c r="F59" s="382"/>
      <c r="G59" s="382"/>
      <c r="H59" s="382"/>
      <c r="I59" s="1528">
        <f t="shared" si="9"/>
        <v>0</v>
      </c>
      <c r="J59" s="1529">
        <f t="shared" si="3"/>
        <v>0</v>
      </c>
      <c r="K59" s="136"/>
      <c r="L59" s="1530">
        <f t="shared" si="0"/>
        <v>0</v>
      </c>
      <c r="M59" s="1531">
        <f t="shared" si="10"/>
        <v>0</v>
      </c>
      <c r="N59" s="138"/>
      <c r="P59" s="125"/>
      <c r="Q59" s="1065" t="str">
        <f>IF(P59=" "," ",IF(P59="Vehículos",VLOOKUP($Q$16,'Datos Indices'!$A$38:$Z$50,22,FALSE),IF(P59="Ipim",VLOOKUP($Q$16,'Datos Indices'!$A$38:$Z$50,7,FALSE),IF(P59="Dólar",VLOOKUP($Q$16,'Datos Indices'!$A$38:$Z$50,4,FALSE),IF(P59="Gasoil",VLOOKUP($Q$16,'Datos Indices'!$A$38:$Z$50,10,FALSE),IF(P59="WPU06 Pesificado",VLOOKUP($Q$16,'Datos Indices'!$A$38:$Z$50,26,FALSE),0))))))</f>
        <v xml:space="preserve"> </v>
      </c>
      <c r="R59" s="1066">
        <f t="shared" si="11"/>
        <v>0</v>
      </c>
      <c r="T59" s="928"/>
      <c r="U59" s="1065" t="str">
        <f>IF(T59=" "," ",IF(T59="Vehículos",VLOOKUP($U$16,'Datos Indices'!$A$38:$Z$50,22,FALSE),IF(T59="Ipim",VLOOKUP($U$16,'Datos Indices'!$A$38:$Z$50,7,FALSE),IF(T59="Dólar",VLOOKUP($U$16,'Datos Indices'!$A$38:$Z$50,4,FALSE),IF(T59="Gasoil",VLOOKUP($U$16,'Datos Indices'!$A$38:$Z$50,10,FALSE),IF(T59="WPU06 Pesificado",VLOOKUP($U$16,'Datos Indices'!$A$38:$Z$50,26,FALSE),0))))))</f>
        <v xml:space="preserve"> </v>
      </c>
      <c r="V59" s="1066">
        <f t="shared" si="5"/>
        <v>0</v>
      </c>
      <c r="W59" s="1450" t="str">
        <f t="shared" si="6"/>
        <v/>
      </c>
      <c r="Y59" s="1247"/>
      <c r="Z59" s="1247"/>
      <c r="AA59" s="1247"/>
      <c r="AB59" s="1247"/>
      <c r="AC59" s="1247"/>
      <c r="AD59" s="1247"/>
      <c r="AE59" s="1247"/>
      <c r="AF59" s="1247"/>
      <c r="AG59" s="1247"/>
      <c r="AH59" s="1247"/>
      <c r="AI59" s="1247"/>
      <c r="AJ59" s="1247"/>
      <c r="AK59" s="1247"/>
      <c r="AL59" s="1247"/>
      <c r="AM59" s="1247"/>
      <c r="AN59" s="1247"/>
      <c r="AO59" s="1247"/>
      <c r="AP59" s="1247"/>
      <c r="AQ59" s="1247"/>
      <c r="AR59" s="1247"/>
      <c r="AS59" s="1247"/>
      <c r="AT59" s="1247"/>
      <c r="AU59" s="1247"/>
      <c r="AV59" s="1247"/>
      <c r="AW59" s="1247"/>
      <c r="AX59" s="1247"/>
      <c r="AY59" s="1247"/>
      <c r="AZ59" s="1247"/>
      <c r="BA59" s="1247"/>
      <c r="BB59" s="1247"/>
      <c r="BC59" s="1247"/>
      <c r="BD59" s="1247"/>
      <c r="BE59" s="1247"/>
      <c r="BF59" s="1247"/>
      <c r="BG59" s="1247"/>
      <c r="BH59" s="1247"/>
      <c r="BI59" s="1247"/>
      <c r="BJ59" s="1247"/>
      <c r="BK59" s="1247"/>
      <c r="BL59" s="1247"/>
      <c r="BM59" s="1247"/>
      <c r="BN59" s="1247"/>
      <c r="BO59" s="1247"/>
      <c r="BP59" s="1247"/>
      <c r="BQ59" s="1247"/>
      <c r="BR59" s="1247"/>
      <c r="BS59" s="1247"/>
      <c r="BT59" s="1247"/>
      <c r="BU59" s="1247"/>
      <c r="BV59" s="1247"/>
      <c r="BW59" s="1247"/>
      <c r="BX59" s="1247"/>
      <c r="BY59" s="1247"/>
      <c r="BZ59" s="1247"/>
      <c r="CA59" s="1247"/>
      <c r="CB59" s="1247"/>
      <c r="CC59" s="1247"/>
      <c r="CD59" s="1247"/>
      <c r="CE59" s="1247"/>
      <c r="CF59" s="1247"/>
      <c r="CG59" s="1247"/>
      <c r="CH59" s="1247"/>
      <c r="CI59" s="1247"/>
      <c r="CJ59" s="1247"/>
      <c r="CK59" s="1247"/>
      <c r="CL59" s="1247"/>
      <c r="CM59" s="1247"/>
      <c r="CN59" s="1247"/>
      <c r="CO59" s="1247"/>
      <c r="CP59" s="1247"/>
      <c r="CQ59" s="1247"/>
      <c r="CR59" s="1247"/>
      <c r="CS59" s="1247"/>
      <c r="CT59" s="1247"/>
      <c r="CU59" s="1247"/>
      <c r="CV59" s="1247"/>
      <c r="CW59" s="1247"/>
      <c r="CX59" s="1247"/>
      <c r="CY59" s="1247"/>
      <c r="CZ59" s="1247"/>
      <c r="DB59" s="1452">
        <f t="shared" si="8"/>
        <v>0</v>
      </c>
      <c r="DC59" s="1452">
        <f t="shared" si="7"/>
        <v>0</v>
      </c>
    </row>
    <row r="60" spans="1:107" ht="14.25" customHeight="1" x14ac:dyDescent="0.2">
      <c r="A60" s="129"/>
      <c r="B60" s="130"/>
      <c r="C60" s="131"/>
      <c r="D60" s="448"/>
      <c r="E60" s="448"/>
      <c r="F60" s="382"/>
      <c r="G60" s="382"/>
      <c r="H60" s="382"/>
      <c r="I60" s="1528">
        <f t="shared" si="9"/>
        <v>0</v>
      </c>
      <c r="J60" s="1529">
        <f t="shared" si="3"/>
        <v>0</v>
      </c>
      <c r="K60" s="136"/>
      <c r="L60" s="1530">
        <f t="shared" si="0"/>
        <v>0</v>
      </c>
      <c r="M60" s="1531">
        <f t="shared" si="10"/>
        <v>0</v>
      </c>
      <c r="N60" s="138"/>
      <c r="P60" s="125"/>
      <c r="Q60" s="1065" t="str">
        <f>IF(P60=" "," ",IF(P60="Vehículos",VLOOKUP($Q$16,'Datos Indices'!$A$38:$Z$50,22,FALSE),IF(P60="Ipim",VLOOKUP($Q$16,'Datos Indices'!$A$38:$Z$50,7,FALSE),IF(P60="Dólar",VLOOKUP($Q$16,'Datos Indices'!$A$38:$Z$50,4,FALSE),IF(P60="Gasoil",VLOOKUP($Q$16,'Datos Indices'!$A$38:$Z$50,10,FALSE),IF(P60="WPU06 Pesificado",VLOOKUP($Q$16,'Datos Indices'!$A$38:$Z$50,26,FALSE),0))))))</f>
        <v xml:space="preserve"> </v>
      </c>
      <c r="R60" s="1066">
        <f t="shared" si="11"/>
        <v>0</v>
      </c>
      <c r="T60" s="928"/>
      <c r="U60" s="1065" t="str">
        <f>IF(T60=" "," ",IF(T60="Vehículos",VLOOKUP($U$16,'Datos Indices'!$A$38:$Z$50,22,FALSE),IF(T60="Ipim",VLOOKUP($U$16,'Datos Indices'!$A$38:$Z$50,7,FALSE),IF(T60="Dólar",VLOOKUP($U$16,'Datos Indices'!$A$38:$Z$50,4,FALSE),IF(T60="Gasoil",VLOOKUP($U$16,'Datos Indices'!$A$38:$Z$50,10,FALSE),IF(T60="WPU06 Pesificado",VLOOKUP($U$16,'Datos Indices'!$A$38:$Z$50,26,FALSE),0))))))</f>
        <v xml:space="preserve"> </v>
      </c>
      <c r="V60" s="1066">
        <f t="shared" si="5"/>
        <v>0</v>
      </c>
      <c r="W60" s="1450" t="str">
        <f t="shared" si="6"/>
        <v/>
      </c>
      <c r="Y60" s="1247"/>
      <c r="Z60" s="1247"/>
      <c r="AA60" s="1247"/>
      <c r="AB60" s="1247"/>
      <c r="AC60" s="1247"/>
      <c r="AD60" s="1247"/>
      <c r="AE60" s="1247"/>
      <c r="AF60" s="1247"/>
      <c r="AG60" s="1247"/>
      <c r="AH60" s="1247"/>
      <c r="AI60" s="1247"/>
      <c r="AJ60" s="1247"/>
      <c r="AK60" s="1247"/>
      <c r="AL60" s="1247"/>
      <c r="AM60" s="1247"/>
      <c r="AN60" s="1247"/>
      <c r="AO60" s="1247"/>
      <c r="AP60" s="1247"/>
      <c r="AQ60" s="1247"/>
      <c r="AR60" s="1247"/>
      <c r="AS60" s="1247"/>
      <c r="AT60" s="1247"/>
      <c r="AU60" s="1247"/>
      <c r="AV60" s="1247"/>
      <c r="AW60" s="1247"/>
      <c r="AX60" s="1247"/>
      <c r="AY60" s="1247"/>
      <c r="AZ60" s="1247"/>
      <c r="BA60" s="1247"/>
      <c r="BB60" s="1247"/>
      <c r="BC60" s="1247"/>
      <c r="BD60" s="1247"/>
      <c r="BE60" s="1247"/>
      <c r="BF60" s="1247"/>
      <c r="BG60" s="1247"/>
      <c r="BH60" s="1247"/>
      <c r="BI60" s="1247"/>
      <c r="BJ60" s="1247"/>
      <c r="BK60" s="1247"/>
      <c r="BL60" s="1247"/>
      <c r="BM60" s="1247"/>
      <c r="BN60" s="1247"/>
      <c r="BO60" s="1247"/>
      <c r="BP60" s="1247"/>
      <c r="BQ60" s="1247"/>
      <c r="BR60" s="1247"/>
      <c r="BS60" s="1247"/>
      <c r="BT60" s="1247"/>
      <c r="BU60" s="1247"/>
      <c r="BV60" s="1247"/>
      <c r="BW60" s="1247"/>
      <c r="BX60" s="1247"/>
      <c r="BY60" s="1247"/>
      <c r="BZ60" s="1247"/>
      <c r="CA60" s="1247"/>
      <c r="CB60" s="1247"/>
      <c r="CC60" s="1247"/>
      <c r="CD60" s="1247"/>
      <c r="CE60" s="1247"/>
      <c r="CF60" s="1247"/>
      <c r="CG60" s="1247"/>
      <c r="CH60" s="1247"/>
      <c r="CI60" s="1247"/>
      <c r="CJ60" s="1247"/>
      <c r="CK60" s="1247"/>
      <c r="CL60" s="1247"/>
      <c r="CM60" s="1247"/>
      <c r="CN60" s="1247"/>
      <c r="CO60" s="1247"/>
      <c r="CP60" s="1247"/>
      <c r="CQ60" s="1247"/>
      <c r="CR60" s="1247"/>
      <c r="CS60" s="1247"/>
      <c r="CT60" s="1247"/>
      <c r="CU60" s="1247"/>
      <c r="CV60" s="1247"/>
      <c r="CW60" s="1247"/>
      <c r="CX60" s="1247"/>
      <c r="CY60" s="1247"/>
      <c r="CZ60" s="1247"/>
      <c r="DB60" s="1452">
        <f t="shared" si="8"/>
        <v>0</v>
      </c>
      <c r="DC60" s="1452">
        <f t="shared" si="7"/>
        <v>0</v>
      </c>
    </row>
    <row r="61" spans="1:107" ht="14.25" customHeight="1" x14ac:dyDescent="0.2">
      <c r="A61" s="129"/>
      <c r="B61" s="130"/>
      <c r="C61" s="131"/>
      <c r="D61" s="448"/>
      <c r="E61" s="448"/>
      <c r="F61" s="382"/>
      <c r="G61" s="382"/>
      <c r="H61" s="382"/>
      <c r="I61" s="1528">
        <f t="shared" si="9"/>
        <v>0</v>
      </c>
      <c r="J61" s="1529">
        <f t="shared" si="3"/>
        <v>0</v>
      </c>
      <c r="K61" s="136"/>
      <c r="L61" s="1530">
        <f t="shared" si="0"/>
        <v>0</v>
      </c>
      <c r="M61" s="1531">
        <f t="shared" si="10"/>
        <v>0</v>
      </c>
      <c r="N61" s="138"/>
      <c r="P61" s="125"/>
      <c r="Q61" s="1065" t="str">
        <f>IF(P61=" "," ",IF(P61="Vehículos",VLOOKUP($Q$16,'Datos Indices'!$A$38:$Z$50,22,FALSE),IF(P61="Ipim",VLOOKUP($Q$16,'Datos Indices'!$A$38:$Z$50,7,FALSE),IF(P61="Dólar",VLOOKUP($Q$16,'Datos Indices'!$A$38:$Z$50,4,FALSE),IF(P61="Gasoil",VLOOKUP($Q$16,'Datos Indices'!$A$38:$Z$50,10,FALSE),IF(P61="WPU06 Pesificado",VLOOKUP($Q$16,'Datos Indices'!$A$38:$Z$50,26,FALSE),0))))))</f>
        <v xml:space="preserve"> </v>
      </c>
      <c r="R61" s="1066">
        <f t="shared" si="11"/>
        <v>0</v>
      </c>
      <c r="T61" s="928"/>
      <c r="U61" s="1065" t="str">
        <f>IF(T61=" "," ",IF(T61="Vehículos",VLOOKUP($U$16,'Datos Indices'!$A$38:$Z$50,22,FALSE),IF(T61="Ipim",VLOOKUP($U$16,'Datos Indices'!$A$38:$Z$50,7,FALSE),IF(T61="Dólar",VLOOKUP($U$16,'Datos Indices'!$A$38:$Z$50,4,FALSE),IF(T61="Gasoil",VLOOKUP($U$16,'Datos Indices'!$A$38:$Z$50,10,FALSE),IF(T61="WPU06 Pesificado",VLOOKUP($U$16,'Datos Indices'!$A$38:$Z$50,26,FALSE),0))))))</f>
        <v xml:space="preserve"> </v>
      </c>
      <c r="V61" s="1066">
        <f t="shared" si="5"/>
        <v>0</v>
      </c>
      <c r="W61" s="1450" t="str">
        <f t="shared" si="6"/>
        <v/>
      </c>
      <c r="Y61" s="1247"/>
      <c r="Z61" s="1247"/>
      <c r="AA61" s="1247"/>
      <c r="AB61" s="1247"/>
      <c r="AC61" s="1247"/>
      <c r="AD61" s="1247"/>
      <c r="AE61" s="1247"/>
      <c r="AF61" s="1247"/>
      <c r="AG61" s="1247"/>
      <c r="AH61" s="1247"/>
      <c r="AI61" s="1247"/>
      <c r="AJ61" s="1247"/>
      <c r="AK61" s="1247"/>
      <c r="AL61" s="1247"/>
      <c r="AM61" s="1247"/>
      <c r="AN61" s="1247"/>
      <c r="AO61" s="1247"/>
      <c r="AP61" s="1247"/>
      <c r="AQ61" s="1247"/>
      <c r="AR61" s="1247"/>
      <c r="AS61" s="1247"/>
      <c r="AT61" s="1247"/>
      <c r="AU61" s="1247"/>
      <c r="AV61" s="1247"/>
      <c r="AW61" s="1247"/>
      <c r="AX61" s="1247"/>
      <c r="AY61" s="1247"/>
      <c r="AZ61" s="1247"/>
      <c r="BA61" s="1247"/>
      <c r="BB61" s="1247"/>
      <c r="BC61" s="1247"/>
      <c r="BD61" s="1247"/>
      <c r="BE61" s="1247"/>
      <c r="BF61" s="1247"/>
      <c r="BG61" s="1247"/>
      <c r="BH61" s="1247"/>
      <c r="BI61" s="1247"/>
      <c r="BJ61" s="1247"/>
      <c r="BK61" s="1247"/>
      <c r="BL61" s="1247"/>
      <c r="BM61" s="1247"/>
      <c r="BN61" s="1247"/>
      <c r="BO61" s="1247"/>
      <c r="BP61" s="1247"/>
      <c r="BQ61" s="1247"/>
      <c r="BR61" s="1247"/>
      <c r="BS61" s="1247"/>
      <c r="BT61" s="1247"/>
      <c r="BU61" s="1247"/>
      <c r="BV61" s="1247"/>
      <c r="BW61" s="1247"/>
      <c r="BX61" s="1247"/>
      <c r="BY61" s="1247"/>
      <c r="BZ61" s="1247"/>
      <c r="CA61" s="1247"/>
      <c r="CB61" s="1247"/>
      <c r="CC61" s="1247"/>
      <c r="CD61" s="1247"/>
      <c r="CE61" s="1247"/>
      <c r="CF61" s="1247"/>
      <c r="CG61" s="1247"/>
      <c r="CH61" s="1247"/>
      <c r="CI61" s="1247"/>
      <c r="CJ61" s="1247"/>
      <c r="CK61" s="1247"/>
      <c r="CL61" s="1247"/>
      <c r="CM61" s="1247"/>
      <c r="CN61" s="1247"/>
      <c r="CO61" s="1247"/>
      <c r="CP61" s="1247"/>
      <c r="CQ61" s="1247"/>
      <c r="CR61" s="1247"/>
      <c r="CS61" s="1247"/>
      <c r="CT61" s="1247"/>
      <c r="CU61" s="1247"/>
      <c r="CV61" s="1247"/>
      <c r="CW61" s="1247"/>
      <c r="CX61" s="1247"/>
      <c r="CY61" s="1247"/>
      <c r="CZ61" s="1247"/>
      <c r="DB61" s="1452">
        <f t="shared" si="8"/>
        <v>0</v>
      </c>
      <c r="DC61" s="1452">
        <f t="shared" si="7"/>
        <v>0</v>
      </c>
    </row>
    <row r="62" spans="1:107" ht="14.25" customHeight="1" x14ac:dyDescent="0.2">
      <c r="A62" s="129"/>
      <c r="B62" s="130"/>
      <c r="C62" s="131"/>
      <c r="D62" s="448"/>
      <c r="E62" s="448"/>
      <c r="F62" s="382"/>
      <c r="G62" s="382"/>
      <c r="H62" s="382"/>
      <c r="I62" s="1528">
        <f t="shared" si="9"/>
        <v>0</v>
      </c>
      <c r="J62" s="1529">
        <f t="shared" si="3"/>
        <v>0</v>
      </c>
      <c r="K62" s="136"/>
      <c r="L62" s="1530">
        <f t="shared" si="0"/>
        <v>0</v>
      </c>
      <c r="M62" s="1531">
        <f t="shared" si="10"/>
        <v>0</v>
      </c>
      <c r="N62" s="138"/>
      <c r="P62" s="125"/>
      <c r="Q62" s="1065" t="str">
        <f>IF(P62=" "," ",IF(P62="Vehículos",VLOOKUP($Q$16,'Datos Indices'!$A$38:$Z$50,22,FALSE),IF(P62="Ipim",VLOOKUP($Q$16,'Datos Indices'!$A$38:$Z$50,7,FALSE),IF(P62="Dólar",VLOOKUP($Q$16,'Datos Indices'!$A$38:$Z$50,4,FALSE),IF(P62="Gasoil",VLOOKUP($Q$16,'Datos Indices'!$A$38:$Z$50,10,FALSE),IF(P62="WPU06 Pesificado",VLOOKUP($Q$16,'Datos Indices'!$A$38:$Z$50,26,FALSE),0))))))</f>
        <v xml:space="preserve"> </v>
      </c>
      <c r="R62" s="1066">
        <f t="shared" si="11"/>
        <v>0</v>
      </c>
      <c r="T62" s="928"/>
      <c r="U62" s="1065" t="str">
        <f>IF(T62=" "," ",IF(T62="Vehículos",VLOOKUP($U$16,'Datos Indices'!$A$38:$Z$50,22,FALSE),IF(T62="Ipim",VLOOKUP($U$16,'Datos Indices'!$A$38:$Z$50,7,FALSE),IF(T62="Dólar",VLOOKUP($U$16,'Datos Indices'!$A$38:$Z$50,4,FALSE),IF(T62="Gasoil",VLOOKUP($U$16,'Datos Indices'!$A$38:$Z$50,10,FALSE),IF(T62="WPU06 Pesificado",VLOOKUP($U$16,'Datos Indices'!$A$38:$Z$50,26,FALSE),0))))))</f>
        <v xml:space="preserve"> </v>
      </c>
      <c r="V62" s="1066">
        <f t="shared" si="5"/>
        <v>0</v>
      </c>
      <c r="W62" s="1450" t="str">
        <f t="shared" si="6"/>
        <v/>
      </c>
      <c r="Y62" s="1247"/>
      <c r="Z62" s="1247"/>
      <c r="AA62" s="1247"/>
      <c r="AB62" s="1247"/>
      <c r="AC62" s="1247"/>
      <c r="AD62" s="1247"/>
      <c r="AE62" s="1247"/>
      <c r="AF62" s="1247"/>
      <c r="AG62" s="1247"/>
      <c r="AH62" s="1247"/>
      <c r="AI62" s="1247"/>
      <c r="AJ62" s="1247"/>
      <c r="AK62" s="1247"/>
      <c r="AL62" s="1247"/>
      <c r="AM62" s="1247"/>
      <c r="AN62" s="1247"/>
      <c r="AO62" s="1247"/>
      <c r="AP62" s="1247"/>
      <c r="AQ62" s="1247"/>
      <c r="AR62" s="1247"/>
      <c r="AS62" s="1247"/>
      <c r="AT62" s="1247"/>
      <c r="AU62" s="1247"/>
      <c r="AV62" s="1247"/>
      <c r="AW62" s="1247"/>
      <c r="AX62" s="1247"/>
      <c r="AY62" s="1247"/>
      <c r="AZ62" s="1247"/>
      <c r="BA62" s="1247"/>
      <c r="BB62" s="1247"/>
      <c r="BC62" s="1247"/>
      <c r="BD62" s="1247"/>
      <c r="BE62" s="1247"/>
      <c r="BF62" s="1247"/>
      <c r="BG62" s="1247"/>
      <c r="BH62" s="1247"/>
      <c r="BI62" s="1247"/>
      <c r="BJ62" s="1247"/>
      <c r="BK62" s="1247"/>
      <c r="BL62" s="1247"/>
      <c r="BM62" s="1247"/>
      <c r="BN62" s="1247"/>
      <c r="BO62" s="1247"/>
      <c r="BP62" s="1247"/>
      <c r="BQ62" s="1247"/>
      <c r="BR62" s="1247"/>
      <c r="BS62" s="1247"/>
      <c r="BT62" s="1247"/>
      <c r="BU62" s="1247"/>
      <c r="BV62" s="1247"/>
      <c r="BW62" s="1247"/>
      <c r="BX62" s="1247"/>
      <c r="BY62" s="1247"/>
      <c r="BZ62" s="1247"/>
      <c r="CA62" s="1247"/>
      <c r="CB62" s="1247"/>
      <c r="CC62" s="1247"/>
      <c r="CD62" s="1247"/>
      <c r="CE62" s="1247"/>
      <c r="CF62" s="1247"/>
      <c r="CG62" s="1247"/>
      <c r="CH62" s="1247"/>
      <c r="CI62" s="1247"/>
      <c r="CJ62" s="1247"/>
      <c r="CK62" s="1247"/>
      <c r="CL62" s="1247"/>
      <c r="CM62" s="1247"/>
      <c r="CN62" s="1247"/>
      <c r="CO62" s="1247"/>
      <c r="CP62" s="1247"/>
      <c r="CQ62" s="1247"/>
      <c r="CR62" s="1247"/>
      <c r="CS62" s="1247"/>
      <c r="CT62" s="1247"/>
      <c r="CU62" s="1247"/>
      <c r="CV62" s="1247"/>
      <c r="CW62" s="1247"/>
      <c r="CX62" s="1247"/>
      <c r="CY62" s="1247"/>
      <c r="CZ62" s="1247"/>
      <c r="DB62" s="1452">
        <f t="shared" si="8"/>
        <v>0</v>
      </c>
      <c r="DC62" s="1452">
        <f t="shared" si="7"/>
        <v>0</v>
      </c>
    </row>
    <row r="63" spans="1:107" ht="14.25" customHeight="1" x14ac:dyDescent="0.2">
      <c r="A63" s="129"/>
      <c r="B63" s="130"/>
      <c r="C63" s="131"/>
      <c r="D63" s="448"/>
      <c r="E63" s="448"/>
      <c r="F63" s="382"/>
      <c r="G63" s="382"/>
      <c r="H63" s="382"/>
      <c r="I63" s="1528">
        <f t="shared" si="9"/>
        <v>0</v>
      </c>
      <c r="J63" s="1529">
        <f t="shared" si="3"/>
        <v>0</v>
      </c>
      <c r="K63" s="136"/>
      <c r="L63" s="1530">
        <f t="shared" si="0"/>
        <v>0</v>
      </c>
      <c r="M63" s="1531">
        <f t="shared" si="10"/>
        <v>0</v>
      </c>
      <c r="N63" s="138"/>
      <c r="P63" s="125"/>
      <c r="Q63" s="1065" t="str">
        <f>IF(P63=" "," ",IF(P63="Vehículos",VLOOKUP($Q$16,'Datos Indices'!$A$38:$Z$50,22,FALSE),IF(P63="Ipim",VLOOKUP($Q$16,'Datos Indices'!$A$38:$Z$50,7,FALSE),IF(P63="Dólar",VLOOKUP($Q$16,'Datos Indices'!$A$38:$Z$50,4,FALSE),IF(P63="Gasoil",VLOOKUP($Q$16,'Datos Indices'!$A$38:$Z$50,10,FALSE),IF(P63="WPU06 Pesificado",VLOOKUP($Q$16,'Datos Indices'!$A$38:$Z$50,26,FALSE),0))))))</f>
        <v xml:space="preserve"> </v>
      </c>
      <c r="R63" s="1066">
        <f t="shared" si="11"/>
        <v>0</v>
      </c>
      <c r="T63" s="928"/>
      <c r="U63" s="1065" t="str">
        <f>IF(T63=" "," ",IF(T63="Vehículos",VLOOKUP($U$16,'Datos Indices'!$A$38:$Z$50,22,FALSE),IF(T63="Ipim",VLOOKUP($U$16,'Datos Indices'!$A$38:$Z$50,7,FALSE),IF(T63="Dólar",VLOOKUP($U$16,'Datos Indices'!$A$38:$Z$50,4,FALSE),IF(T63="Gasoil",VLOOKUP($U$16,'Datos Indices'!$A$38:$Z$50,10,FALSE),IF(T63="WPU06 Pesificado",VLOOKUP($U$16,'Datos Indices'!$A$38:$Z$50,26,FALSE),0))))))</f>
        <v xml:space="preserve"> </v>
      </c>
      <c r="V63" s="1066">
        <f t="shared" si="5"/>
        <v>0</v>
      </c>
      <c r="W63" s="1450" t="str">
        <f t="shared" si="6"/>
        <v/>
      </c>
      <c r="Y63" s="1247"/>
      <c r="Z63" s="1247"/>
      <c r="AA63" s="1247"/>
      <c r="AB63" s="1247"/>
      <c r="AC63" s="1247"/>
      <c r="AD63" s="1247"/>
      <c r="AE63" s="1247"/>
      <c r="AF63" s="1247"/>
      <c r="AG63" s="1247"/>
      <c r="AH63" s="1247"/>
      <c r="AI63" s="1247"/>
      <c r="AJ63" s="1247"/>
      <c r="AK63" s="1247"/>
      <c r="AL63" s="1247"/>
      <c r="AM63" s="1247"/>
      <c r="AN63" s="1247"/>
      <c r="AO63" s="1247"/>
      <c r="AP63" s="1247"/>
      <c r="AQ63" s="1247"/>
      <c r="AR63" s="1247"/>
      <c r="AS63" s="1247"/>
      <c r="AT63" s="1247"/>
      <c r="AU63" s="1247"/>
      <c r="AV63" s="1247"/>
      <c r="AW63" s="1247"/>
      <c r="AX63" s="1247"/>
      <c r="AY63" s="1247"/>
      <c r="AZ63" s="1247"/>
      <c r="BA63" s="1247"/>
      <c r="BB63" s="1247"/>
      <c r="BC63" s="1247"/>
      <c r="BD63" s="1247"/>
      <c r="BE63" s="1247"/>
      <c r="BF63" s="1247"/>
      <c r="BG63" s="1247"/>
      <c r="BH63" s="1247"/>
      <c r="BI63" s="1247"/>
      <c r="BJ63" s="1247"/>
      <c r="BK63" s="1247"/>
      <c r="BL63" s="1247"/>
      <c r="BM63" s="1247"/>
      <c r="BN63" s="1247"/>
      <c r="BO63" s="1247"/>
      <c r="BP63" s="1247"/>
      <c r="BQ63" s="1247"/>
      <c r="BR63" s="1247"/>
      <c r="BS63" s="1247"/>
      <c r="BT63" s="1247"/>
      <c r="BU63" s="1247"/>
      <c r="BV63" s="1247"/>
      <c r="BW63" s="1247"/>
      <c r="BX63" s="1247"/>
      <c r="BY63" s="1247"/>
      <c r="BZ63" s="1247"/>
      <c r="CA63" s="1247"/>
      <c r="CB63" s="1247"/>
      <c r="CC63" s="1247"/>
      <c r="CD63" s="1247"/>
      <c r="CE63" s="1247"/>
      <c r="CF63" s="1247"/>
      <c r="CG63" s="1247"/>
      <c r="CH63" s="1247"/>
      <c r="CI63" s="1247"/>
      <c r="CJ63" s="1247"/>
      <c r="CK63" s="1247"/>
      <c r="CL63" s="1247"/>
      <c r="CM63" s="1247"/>
      <c r="CN63" s="1247"/>
      <c r="CO63" s="1247"/>
      <c r="CP63" s="1247"/>
      <c r="CQ63" s="1247"/>
      <c r="CR63" s="1247"/>
      <c r="CS63" s="1247"/>
      <c r="CT63" s="1247"/>
      <c r="CU63" s="1247"/>
      <c r="CV63" s="1247"/>
      <c r="CW63" s="1247"/>
      <c r="CX63" s="1247"/>
      <c r="CY63" s="1247"/>
      <c r="CZ63" s="1247"/>
      <c r="DB63" s="1452">
        <f t="shared" si="8"/>
        <v>0</v>
      </c>
      <c r="DC63" s="1452">
        <f t="shared" si="7"/>
        <v>0</v>
      </c>
    </row>
    <row r="64" spans="1:107" ht="14.25" customHeight="1" x14ac:dyDescent="0.2">
      <c r="A64" s="129"/>
      <c r="B64" s="130"/>
      <c r="C64" s="131"/>
      <c r="D64" s="448"/>
      <c r="E64" s="448"/>
      <c r="F64" s="382"/>
      <c r="G64" s="382"/>
      <c r="H64" s="382"/>
      <c r="I64" s="1528">
        <f t="shared" si="9"/>
        <v>0</v>
      </c>
      <c r="J64" s="1529">
        <f t="shared" si="3"/>
        <v>0</v>
      </c>
      <c r="K64" s="136"/>
      <c r="L64" s="1530">
        <f t="shared" si="0"/>
        <v>0</v>
      </c>
      <c r="M64" s="1531">
        <f t="shared" si="10"/>
        <v>0</v>
      </c>
      <c r="N64" s="138"/>
      <c r="P64" s="125"/>
      <c r="Q64" s="1065" t="str">
        <f>IF(P64=" "," ",IF(P64="Vehículos",VLOOKUP($Q$16,'Datos Indices'!$A$38:$Z$50,22,FALSE),IF(P64="Ipim",VLOOKUP($Q$16,'Datos Indices'!$A$38:$Z$50,7,FALSE),IF(P64="Dólar",VLOOKUP($Q$16,'Datos Indices'!$A$38:$Z$50,4,FALSE),IF(P64="Gasoil",VLOOKUP($Q$16,'Datos Indices'!$A$38:$Z$50,10,FALSE),IF(P64="WPU06 Pesificado",VLOOKUP($Q$16,'Datos Indices'!$A$38:$Z$50,26,FALSE),0))))))</f>
        <v xml:space="preserve"> </v>
      </c>
      <c r="R64" s="1066">
        <f t="shared" si="11"/>
        <v>0</v>
      </c>
      <c r="T64" s="928"/>
      <c r="U64" s="1065" t="str">
        <f>IF(T64=" "," ",IF(T64="Vehículos",VLOOKUP($U$16,'Datos Indices'!$A$38:$Z$50,22,FALSE),IF(T64="Ipim",VLOOKUP($U$16,'Datos Indices'!$A$38:$Z$50,7,FALSE),IF(T64="Dólar",VLOOKUP($U$16,'Datos Indices'!$A$38:$Z$50,4,FALSE),IF(T64="Gasoil",VLOOKUP($U$16,'Datos Indices'!$A$38:$Z$50,10,FALSE),IF(T64="WPU06 Pesificado",VLOOKUP($U$16,'Datos Indices'!$A$38:$Z$50,26,FALSE),0))))))</f>
        <v xml:space="preserve"> </v>
      </c>
      <c r="V64" s="1066">
        <f t="shared" si="5"/>
        <v>0</v>
      </c>
      <c r="W64" s="1450" t="str">
        <f t="shared" si="6"/>
        <v/>
      </c>
      <c r="Y64" s="1247"/>
      <c r="Z64" s="1247"/>
      <c r="AA64" s="1247"/>
      <c r="AB64" s="1247"/>
      <c r="AC64" s="1247"/>
      <c r="AD64" s="1247"/>
      <c r="AE64" s="1247"/>
      <c r="AF64" s="1247"/>
      <c r="AG64" s="1247"/>
      <c r="AH64" s="1247"/>
      <c r="AI64" s="1247"/>
      <c r="AJ64" s="1247"/>
      <c r="AK64" s="1247"/>
      <c r="AL64" s="1247"/>
      <c r="AM64" s="1247"/>
      <c r="AN64" s="1247"/>
      <c r="AO64" s="1247"/>
      <c r="AP64" s="1247"/>
      <c r="AQ64" s="1247"/>
      <c r="AR64" s="1247"/>
      <c r="AS64" s="1247"/>
      <c r="AT64" s="1247"/>
      <c r="AU64" s="1247"/>
      <c r="AV64" s="1247"/>
      <c r="AW64" s="1247"/>
      <c r="AX64" s="1247"/>
      <c r="AY64" s="1247"/>
      <c r="AZ64" s="1247"/>
      <c r="BA64" s="1247"/>
      <c r="BB64" s="1247"/>
      <c r="BC64" s="1247"/>
      <c r="BD64" s="1247"/>
      <c r="BE64" s="1247"/>
      <c r="BF64" s="1247"/>
      <c r="BG64" s="1247"/>
      <c r="BH64" s="1247"/>
      <c r="BI64" s="1247"/>
      <c r="BJ64" s="1247"/>
      <c r="BK64" s="1247"/>
      <c r="BL64" s="1247"/>
      <c r="BM64" s="1247"/>
      <c r="BN64" s="1247"/>
      <c r="BO64" s="1247"/>
      <c r="BP64" s="1247"/>
      <c r="BQ64" s="1247"/>
      <c r="BR64" s="1247"/>
      <c r="BS64" s="1247"/>
      <c r="BT64" s="1247"/>
      <c r="BU64" s="1247"/>
      <c r="BV64" s="1247"/>
      <c r="BW64" s="1247"/>
      <c r="BX64" s="1247"/>
      <c r="BY64" s="1247"/>
      <c r="BZ64" s="1247"/>
      <c r="CA64" s="1247"/>
      <c r="CB64" s="1247"/>
      <c r="CC64" s="1247"/>
      <c r="CD64" s="1247"/>
      <c r="CE64" s="1247"/>
      <c r="CF64" s="1247"/>
      <c r="CG64" s="1247"/>
      <c r="CH64" s="1247"/>
      <c r="CI64" s="1247"/>
      <c r="CJ64" s="1247"/>
      <c r="CK64" s="1247"/>
      <c r="CL64" s="1247"/>
      <c r="CM64" s="1247"/>
      <c r="CN64" s="1247"/>
      <c r="CO64" s="1247"/>
      <c r="CP64" s="1247"/>
      <c r="CQ64" s="1247"/>
      <c r="CR64" s="1247"/>
      <c r="CS64" s="1247"/>
      <c r="CT64" s="1247"/>
      <c r="CU64" s="1247"/>
      <c r="CV64" s="1247"/>
      <c r="CW64" s="1247"/>
      <c r="CX64" s="1247"/>
      <c r="CY64" s="1247"/>
      <c r="CZ64" s="1247"/>
      <c r="DB64" s="1452">
        <f t="shared" si="8"/>
        <v>0</v>
      </c>
      <c r="DC64" s="1452">
        <f t="shared" si="7"/>
        <v>0</v>
      </c>
    </row>
    <row r="65" spans="1:107" ht="14.25" customHeight="1" x14ac:dyDescent="0.2">
      <c r="A65" s="129"/>
      <c r="B65" s="130"/>
      <c r="C65" s="131"/>
      <c r="D65" s="448"/>
      <c r="E65" s="448"/>
      <c r="F65" s="382"/>
      <c r="G65" s="382"/>
      <c r="H65" s="382"/>
      <c r="I65" s="1528">
        <f t="shared" si="9"/>
        <v>0</v>
      </c>
      <c r="J65" s="1529">
        <f t="shared" si="3"/>
        <v>0</v>
      </c>
      <c r="K65" s="136"/>
      <c r="L65" s="1530">
        <f t="shared" si="0"/>
        <v>0</v>
      </c>
      <c r="M65" s="1531">
        <f t="shared" si="10"/>
        <v>0</v>
      </c>
      <c r="N65" s="138"/>
      <c r="P65" s="125"/>
      <c r="Q65" s="1065" t="str">
        <f>IF(P65=" "," ",IF(P65="Vehículos",VLOOKUP($Q$16,'Datos Indices'!$A$38:$Z$50,22,FALSE),IF(P65="Ipim",VLOOKUP($Q$16,'Datos Indices'!$A$38:$Z$50,7,FALSE),IF(P65="Dólar",VLOOKUP($Q$16,'Datos Indices'!$A$38:$Z$50,4,FALSE),IF(P65="Gasoil",VLOOKUP($Q$16,'Datos Indices'!$A$38:$Z$50,10,FALSE),IF(P65="WPU06 Pesificado",VLOOKUP($Q$16,'Datos Indices'!$A$38:$Z$50,26,FALSE),0))))))</f>
        <v xml:space="preserve"> </v>
      </c>
      <c r="R65" s="1066">
        <f t="shared" si="11"/>
        <v>0</v>
      </c>
      <c r="T65" s="928"/>
      <c r="U65" s="1065" t="str">
        <f>IF(T65=" "," ",IF(T65="Vehículos",VLOOKUP($U$16,'Datos Indices'!$A$38:$Z$50,22,FALSE),IF(T65="Ipim",VLOOKUP($U$16,'Datos Indices'!$A$38:$Z$50,7,FALSE),IF(T65="Dólar",VLOOKUP($U$16,'Datos Indices'!$A$38:$Z$50,4,FALSE),IF(T65="Gasoil",VLOOKUP($U$16,'Datos Indices'!$A$38:$Z$50,10,FALSE),IF(T65="WPU06 Pesificado",VLOOKUP($U$16,'Datos Indices'!$A$38:$Z$50,26,FALSE),0))))))</f>
        <v xml:space="preserve"> </v>
      </c>
      <c r="V65" s="1066">
        <f t="shared" si="5"/>
        <v>0</v>
      </c>
      <c r="W65" s="1450" t="str">
        <f t="shared" si="6"/>
        <v/>
      </c>
      <c r="Y65" s="1247"/>
      <c r="Z65" s="1247"/>
      <c r="AA65" s="1247"/>
      <c r="AB65" s="1247"/>
      <c r="AC65" s="1247"/>
      <c r="AD65" s="1247"/>
      <c r="AE65" s="1247"/>
      <c r="AF65" s="1247"/>
      <c r="AG65" s="1247"/>
      <c r="AH65" s="1247"/>
      <c r="AI65" s="1247"/>
      <c r="AJ65" s="1247"/>
      <c r="AK65" s="1247"/>
      <c r="AL65" s="1247"/>
      <c r="AM65" s="1247"/>
      <c r="AN65" s="1247"/>
      <c r="AO65" s="1247"/>
      <c r="AP65" s="1247"/>
      <c r="AQ65" s="1247"/>
      <c r="AR65" s="1247"/>
      <c r="AS65" s="1247"/>
      <c r="AT65" s="1247"/>
      <c r="AU65" s="1247"/>
      <c r="AV65" s="1247"/>
      <c r="AW65" s="1247"/>
      <c r="AX65" s="1247"/>
      <c r="AY65" s="1247"/>
      <c r="AZ65" s="1247"/>
      <c r="BA65" s="1247"/>
      <c r="BB65" s="1247"/>
      <c r="BC65" s="1247"/>
      <c r="BD65" s="1247"/>
      <c r="BE65" s="1247"/>
      <c r="BF65" s="1247"/>
      <c r="BG65" s="1247"/>
      <c r="BH65" s="1247"/>
      <c r="BI65" s="1247"/>
      <c r="BJ65" s="1247"/>
      <c r="BK65" s="1247"/>
      <c r="BL65" s="1247"/>
      <c r="BM65" s="1247"/>
      <c r="BN65" s="1247"/>
      <c r="BO65" s="1247"/>
      <c r="BP65" s="1247"/>
      <c r="BQ65" s="1247"/>
      <c r="BR65" s="1247"/>
      <c r="BS65" s="1247"/>
      <c r="BT65" s="1247"/>
      <c r="BU65" s="1247"/>
      <c r="BV65" s="1247"/>
      <c r="BW65" s="1247"/>
      <c r="BX65" s="1247"/>
      <c r="BY65" s="1247"/>
      <c r="BZ65" s="1247"/>
      <c r="CA65" s="1247"/>
      <c r="CB65" s="1247"/>
      <c r="CC65" s="1247"/>
      <c r="CD65" s="1247"/>
      <c r="CE65" s="1247"/>
      <c r="CF65" s="1247"/>
      <c r="CG65" s="1247"/>
      <c r="CH65" s="1247"/>
      <c r="CI65" s="1247"/>
      <c r="CJ65" s="1247"/>
      <c r="CK65" s="1247"/>
      <c r="CL65" s="1247"/>
      <c r="CM65" s="1247"/>
      <c r="CN65" s="1247"/>
      <c r="CO65" s="1247"/>
      <c r="CP65" s="1247"/>
      <c r="CQ65" s="1247"/>
      <c r="CR65" s="1247"/>
      <c r="CS65" s="1247"/>
      <c r="CT65" s="1247"/>
      <c r="CU65" s="1247"/>
      <c r="CV65" s="1247"/>
      <c r="CW65" s="1247"/>
      <c r="CX65" s="1247"/>
      <c r="CY65" s="1247"/>
      <c r="CZ65" s="1247"/>
      <c r="DB65" s="1452">
        <f t="shared" si="8"/>
        <v>0</v>
      </c>
      <c r="DC65" s="1452">
        <f t="shared" si="7"/>
        <v>0</v>
      </c>
    </row>
    <row r="66" spans="1:107" ht="14.25" customHeight="1" x14ac:dyDescent="0.2">
      <c r="A66" s="129"/>
      <c r="B66" s="130"/>
      <c r="C66" s="131"/>
      <c r="D66" s="448"/>
      <c r="E66" s="448"/>
      <c r="F66" s="382"/>
      <c r="G66" s="382"/>
      <c r="H66" s="382"/>
      <c r="I66" s="1528">
        <f t="shared" si="9"/>
        <v>0</v>
      </c>
      <c r="J66" s="1529">
        <f t="shared" si="3"/>
        <v>0</v>
      </c>
      <c r="K66" s="136"/>
      <c r="L66" s="1530">
        <f t="shared" si="0"/>
        <v>0</v>
      </c>
      <c r="M66" s="1531">
        <f t="shared" si="10"/>
        <v>0</v>
      </c>
      <c r="N66" s="138"/>
      <c r="P66" s="125"/>
      <c r="Q66" s="1065" t="str">
        <f>IF(P66=" "," ",IF(P66="Vehículos",VLOOKUP($Q$16,'Datos Indices'!$A$38:$Z$50,22,FALSE),IF(P66="Ipim",VLOOKUP($Q$16,'Datos Indices'!$A$38:$Z$50,7,FALSE),IF(P66="Dólar",VLOOKUP($Q$16,'Datos Indices'!$A$38:$Z$50,4,FALSE),IF(P66="Gasoil",VLOOKUP($Q$16,'Datos Indices'!$A$38:$Z$50,10,FALSE),IF(P66="WPU06 Pesificado",VLOOKUP($Q$16,'Datos Indices'!$A$38:$Z$50,26,FALSE),0))))))</f>
        <v xml:space="preserve"> </v>
      </c>
      <c r="R66" s="1066">
        <f t="shared" si="11"/>
        <v>0</v>
      </c>
      <c r="T66" s="928"/>
      <c r="U66" s="1065" t="str">
        <f>IF(T66=" "," ",IF(T66="Vehículos",VLOOKUP($U$16,'Datos Indices'!$A$38:$Z$50,22,FALSE),IF(T66="Ipim",VLOOKUP($U$16,'Datos Indices'!$A$38:$Z$50,7,FALSE),IF(T66="Dólar",VLOOKUP($U$16,'Datos Indices'!$A$38:$Z$50,4,FALSE),IF(T66="Gasoil",VLOOKUP($U$16,'Datos Indices'!$A$38:$Z$50,10,FALSE),IF(T66="WPU06 Pesificado",VLOOKUP($U$16,'Datos Indices'!$A$38:$Z$50,26,FALSE),0))))))</f>
        <v xml:space="preserve"> </v>
      </c>
      <c r="V66" s="1066">
        <f t="shared" si="5"/>
        <v>0</v>
      </c>
      <c r="W66" s="1450" t="str">
        <f t="shared" si="6"/>
        <v/>
      </c>
      <c r="Y66" s="1247"/>
      <c r="Z66" s="1247"/>
      <c r="AA66" s="1247"/>
      <c r="AB66" s="1247"/>
      <c r="AC66" s="1247"/>
      <c r="AD66" s="1247"/>
      <c r="AE66" s="1247"/>
      <c r="AF66" s="1247"/>
      <c r="AG66" s="1247"/>
      <c r="AH66" s="1247"/>
      <c r="AI66" s="1247"/>
      <c r="AJ66" s="1247"/>
      <c r="AK66" s="1247"/>
      <c r="AL66" s="1247"/>
      <c r="AM66" s="1247"/>
      <c r="AN66" s="1247"/>
      <c r="AO66" s="1247"/>
      <c r="AP66" s="1247"/>
      <c r="AQ66" s="1247"/>
      <c r="AR66" s="1247"/>
      <c r="AS66" s="1247"/>
      <c r="AT66" s="1247"/>
      <c r="AU66" s="1247"/>
      <c r="AV66" s="1247"/>
      <c r="AW66" s="1247"/>
      <c r="AX66" s="1247"/>
      <c r="AY66" s="1247"/>
      <c r="AZ66" s="1247"/>
      <c r="BA66" s="1247"/>
      <c r="BB66" s="1247"/>
      <c r="BC66" s="1247"/>
      <c r="BD66" s="1247"/>
      <c r="BE66" s="1247"/>
      <c r="BF66" s="1247"/>
      <c r="BG66" s="1247"/>
      <c r="BH66" s="1247"/>
      <c r="BI66" s="1247"/>
      <c r="BJ66" s="1247"/>
      <c r="BK66" s="1247"/>
      <c r="BL66" s="1247"/>
      <c r="BM66" s="1247"/>
      <c r="BN66" s="1247"/>
      <c r="BO66" s="1247"/>
      <c r="BP66" s="1247"/>
      <c r="BQ66" s="1247"/>
      <c r="BR66" s="1247"/>
      <c r="BS66" s="1247"/>
      <c r="BT66" s="1247"/>
      <c r="BU66" s="1247"/>
      <c r="BV66" s="1247"/>
      <c r="BW66" s="1247"/>
      <c r="BX66" s="1247"/>
      <c r="BY66" s="1247"/>
      <c r="BZ66" s="1247"/>
      <c r="CA66" s="1247"/>
      <c r="CB66" s="1247"/>
      <c r="CC66" s="1247"/>
      <c r="CD66" s="1247"/>
      <c r="CE66" s="1247"/>
      <c r="CF66" s="1247"/>
      <c r="CG66" s="1247"/>
      <c r="CH66" s="1247"/>
      <c r="CI66" s="1247"/>
      <c r="CJ66" s="1247"/>
      <c r="CK66" s="1247"/>
      <c r="CL66" s="1247"/>
      <c r="CM66" s="1247"/>
      <c r="CN66" s="1247"/>
      <c r="CO66" s="1247"/>
      <c r="CP66" s="1247"/>
      <c r="CQ66" s="1247"/>
      <c r="CR66" s="1247"/>
      <c r="CS66" s="1247"/>
      <c r="CT66" s="1247"/>
      <c r="CU66" s="1247"/>
      <c r="CV66" s="1247"/>
      <c r="CW66" s="1247"/>
      <c r="CX66" s="1247"/>
      <c r="CY66" s="1247"/>
      <c r="CZ66" s="1247"/>
      <c r="DB66" s="1452">
        <f t="shared" si="8"/>
        <v>0</v>
      </c>
      <c r="DC66" s="1452">
        <f t="shared" si="7"/>
        <v>0</v>
      </c>
    </row>
    <row r="67" spans="1:107" ht="14.25" customHeight="1" x14ac:dyDescent="0.2">
      <c r="A67" s="129"/>
      <c r="B67" s="130"/>
      <c r="C67" s="131"/>
      <c r="D67" s="448"/>
      <c r="E67" s="448"/>
      <c r="F67" s="382"/>
      <c r="G67" s="382"/>
      <c r="H67" s="382"/>
      <c r="I67" s="1528">
        <f t="shared" si="9"/>
        <v>0</v>
      </c>
      <c r="J67" s="1529">
        <f t="shared" si="3"/>
        <v>0</v>
      </c>
      <c r="K67" s="136"/>
      <c r="L67" s="1530">
        <f t="shared" si="0"/>
        <v>0</v>
      </c>
      <c r="M67" s="1531">
        <f t="shared" si="10"/>
        <v>0</v>
      </c>
      <c r="N67" s="138"/>
      <c r="P67" s="125"/>
      <c r="Q67" s="1065" t="str">
        <f>IF(P67=" "," ",IF(P67="Vehículos",VLOOKUP($Q$16,'Datos Indices'!$A$38:$Z$50,22,FALSE),IF(P67="Ipim",VLOOKUP($Q$16,'Datos Indices'!$A$38:$Z$50,7,FALSE),IF(P67="Dólar",VLOOKUP($Q$16,'Datos Indices'!$A$38:$Z$50,4,FALSE),IF(P67="Gasoil",VLOOKUP($Q$16,'Datos Indices'!$A$38:$Z$50,10,FALSE),IF(P67="WPU06 Pesificado",VLOOKUP($Q$16,'Datos Indices'!$A$38:$Z$50,26,FALSE),0))))))</f>
        <v xml:space="preserve"> </v>
      </c>
      <c r="R67" s="1066">
        <f t="shared" si="11"/>
        <v>0</v>
      </c>
      <c r="T67" s="928"/>
      <c r="U67" s="1065" t="str">
        <f>IF(T67=" "," ",IF(T67="Vehículos",VLOOKUP($U$16,'Datos Indices'!$A$38:$Z$50,22,FALSE),IF(T67="Ipim",VLOOKUP($U$16,'Datos Indices'!$A$38:$Z$50,7,FALSE),IF(T67="Dólar",VLOOKUP($U$16,'Datos Indices'!$A$38:$Z$50,4,FALSE),IF(T67="Gasoil",VLOOKUP($U$16,'Datos Indices'!$A$38:$Z$50,10,FALSE),IF(T67="WPU06 Pesificado",VLOOKUP($U$16,'Datos Indices'!$A$38:$Z$50,26,FALSE),0))))))</f>
        <v xml:space="preserve"> </v>
      </c>
      <c r="V67" s="1066">
        <f t="shared" si="5"/>
        <v>0</v>
      </c>
      <c r="W67" s="1450" t="str">
        <f t="shared" si="6"/>
        <v/>
      </c>
      <c r="Y67" s="1247"/>
      <c r="Z67" s="1247"/>
      <c r="AA67" s="1247"/>
      <c r="AB67" s="1247"/>
      <c r="AC67" s="1247"/>
      <c r="AD67" s="1247"/>
      <c r="AE67" s="1247"/>
      <c r="AF67" s="1247"/>
      <c r="AG67" s="1247"/>
      <c r="AH67" s="1247"/>
      <c r="AI67" s="1247"/>
      <c r="AJ67" s="1247"/>
      <c r="AK67" s="1247"/>
      <c r="AL67" s="1247"/>
      <c r="AM67" s="1247"/>
      <c r="AN67" s="1247"/>
      <c r="AO67" s="1247"/>
      <c r="AP67" s="1247"/>
      <c r="AQ67" s="1247"/>
      <c r="AR67" s="1247"/>
      <c r="AS67" s="1247"/>
      <c r="AT67" s="1247"/>
      <c r="AU67" s="1247"/>
      <c r="AV67" s="1247"/>
      <c r="AW67" s="1247"/>
      <c r="AX67" s="1247"/>
      <c r="AY67" s="1247"/>
      <c r="AZ67" s="1247"/>
      <c r="BA67" s="1247"/>
      <c r="BB67" s="1247"/>
      <c r="BC67" s="1247"/>
      <c r="BD67" s="1247"/>
      <c r="BE67" s="1247"/>
      <c r="BF67" s="1247"/>
      <c r="BG67" s="1247"/>
      <c r="BH67" s="1247"/>
      <c r="BI67" s="1247"/>
      <c r="BJ67" s="1247"/>
      <c r="BK67" s="1247"/>
      <c r="BL67" s="1247"/>
      <c r="BM67" s="1247"/>
      <c r="BN67" s="1247"/>
      <c r="BO67" s="1247"/>
      <c r="BP67" s="1247"/>
      <c r="BQ67" s="1247"/>
      <c r="BR67" s="1247"/>
      <c r="BS67" s="1247"/>
      <c r="BT67" s="1247"/>
      <c r="BU67" s="1247"/>
      <c r="BV67" s="1247"/>
      <c r="BW67" s="1247"/>
      <c r="BX67" s="1247"/>
      <c r="BY67" s="1247"/>
      <c r="BZ67" s="1247"/>
      <c r="CA67" s="1247"/>
      <c r="CB67" s="1247"/>
      <c r="CC67" s="1247"/>
      <c r="CD67" s="1247"/>
      <c r="CE67" s="1247"/>
      <c r="CF67" s="1247"/>
      <c r="CG67" s="1247"/>
      <c r="CH67" s="1247"/>
      <c r="CI67" s="1247"/>
      <c r="CJ67" s="1247"/>
      <c r="CK67" s="1247"/>
      <c r="CL67" s="1247"/>
      <c r="CM67" s="1247"/>
      <c r="CN67" s="1247"/>
      <c r="CO67" s="1247"/>
      <c r="CP67" s="1247"/>
      <c r="CQ67" s="1247"/>
      <c r="CR67" s="1247"/>
      <c r="CS67" s="1247"/>
      <c r="CT67" s="1247"/>
      <c r="CU67" s="1247"/>
      <c r="CV67" s="1247"/>
      <c r="CW67" s="1247"/>
      <c r="CX67" s="1247"/>
      <c r="CY67" s="1247"/>
      <c r="CZ67" s="1247"/>
      <c r="DB67" s="1452">
        <f t="shared" si="8"/>
        <v>0</v>
      </c>
      <c r="DC67" s="1452">
        <f t="shared" si="7"/>
        <v>0</v>
      </c>
    </row>
    <row r="68" spans="1:107" ht="14.25" customHeight="1" x14ac:dyDescent="0.2">
      <c r="A68" s="129"/>
      <c r="B68" s="130"/>
      <c r="C68" s="131"/>
      <c r="D68" s="448"/>
      <c r="E68" s="448"/>
      <c r="F68" s="382"/>
      <c r="G68" s="382"/>
      <c r="H68" s="382"/>
      <c r="I68" s="1528">
        <f t="shared" si="9"/>
        <v>0</v>
      </c>
      <c r="J68" s="1529">
        <f t="shared" si="3"/>
        <v>0</v>
      </c>
      <c r="K68" s="136"/>
      <c r="L68" s="1530">
        <f t="shared" si="0"/>
        <v>0</v>
      </c>
      <c r="M68" s="1531">
        <f t="shared" si="10"/>
        <v>0</v>
      </c>
      <c r="N68" s="138"/>
      <c r="P68" s="125"/>
      <c r="Q68" s="1065" t="str">
        <f>IF(P68=" "," ",IF(P68="Vehículos",VLOOKUP($Q$16,'Datos Indices'!$A$38:$Z$50,22,FALSE),IF(P68="Ipim",VLOOKUP($Q$16,'Datos Indices'!$A$38:$Z$50,7,FALSE),IF(P68="Dólar",VLOOKUP($Q$16,'Datos Indices'!$A$38:$Z$50,4,FALSE),IF(P68="Gasoil",VLOOKUP($Q$16,'Datos Indices'!$A$38:$Z$50,10,FALSE),IF(P68="WPU06 Pesificado",VLOOKUP($Q$16,'Datos Indices'!$A$38:$Z$50,26,FALSE),0))))))</f>
        <v xml:space="preserve"> </v>
      </c>
      <c r="R68" s="1066">
        <f t="shared" si="11"/>
        <v>0</v>
      </c>
      <c r="T68" s="928"/>
      <c r="U68" s="1065" t="str">
        <f>IF(T68=" "," ",IF(T68="Vehículos",VLOOKUP($U$16,'Datos Indices'!$A$38:$Z$50,22,FALSE),IF(T68="Ipim",VLOOKUP($U$16,'Datos Indices'!$A$38:$Z$50,7,FALSE),IF(T68="Dólar",VLOOKUP($U$16,'Datos Indices'!$A$38:$Z$50,4,FALSE),IF(T68="Gasoil",VLOOKUP($U$16,'Datos Indices'!$A$38:$Z$50,10,FALSE),IF(T68="WPU06 Pesificado",VLOOKUP($U$16,'Datos Indices'!$A$38:$Z$50,26,FALSE),0))))))</f>
        <v xml:space="preserve"> </v>
      </c>
      <c r="V68" s="1066">
        <f t="shared" si="5"/>
        <v>0</v>
      </c>
      <c r="W68" s="1450" t="str">
        <f t="shared" si="6"/>
        <v/>
      </c>
      <c r="Y68" s="1247"/>
      <c r="Z68" s="1247"/>
      <c r="AA68" s="1247"/>
      <c r="AB68" s="1247"/>
      <c r="AC68" s="1247"/>
      <c r="AD68" s="1247"/>
      <c r="AE68" s="1247"/>
      <c r="AF68" s="1247"/>
      <c r="AG68" s="1247"/>
      <c r="AH68" s="1247"/>
      <c r="AI68" s="1247"/>
      <c r="AJ68" s="1247"/>
      <c r="AK68" s="1247"/>
      <c r="AL68" s="1247"/>
      <c r="AM68" s="1247"/>
      <c r="AN68" s="1247"/>
      <c r="AO68" s="1247"/>
      <c r="AP68" s="1247"/>
      <c r="AQ68" s="1247"/>
      <c r="AR68" s="1247"/>
      <c r="AS68" s="1247"/>
      <c r="AT68" s="1247"/>
      <c r="AU68" s="1247"/>
      <c r="AV68" s="1247"/>
      <c r="AW68" s="1247"/>
      <c r="AX68" s="1247"/>
      <c r="AY68" s="1247"/>
      <c r="AZ68" s="1247"/>
      <c r="BA68" s="1247"/>
      <c r="BB68" s="1247"/>
      <c r="BC68" s="1247"/>
      <c r="BD68" s="1247"/>
      <c r="BE68" s="1247"/>
      <c r="BF68" s="1247"/>
      <c r="BG68" s="1247"/>
      <c r="BH68" s="1247"/>
      <c r="BI68" s="1247"/>
      <c r="BJ68" s="1247"/>
      <c r="BK68" s="1247"/>
      <c r="BL68" s="1247"/>
      <c r="BM68" s="1247"/>
      <c r="BN68" s="1247"/>
      <c r="BO68" s="1247"/>
      <c r="BP68" s="1247"/>
      <c r="BQ68" s="1247"/>
      <c r="BR68" s="1247"/>
      <c r="BS68" s="1247"/>
      <c r="BT68" s="1247"/>
      <c r="BU68" s="1247"/>
      <c r="BV68" s="1247"/>
      <c r="BW68" s="1247"/>
      <c r="BX68" s="1247"/>
      <c r="BY68" s="1247"/>
      <c r="BZ68" s="1247"/>
      <c r="CA68" s="1247"/>
      <c r="CB68" s="1247"/>
      <c r="CC68" s="1247"/>
      <c r="CD68" s="1247"/>
      <c r="CE68" s="1247"/>
      <c r="CF68" s="1247"/>
      <c r="CG68" s="1247"/>
      <c r="CH68" s="1247"/>
      <c r="CI68" s="1247"/>
      <c r="CJ68" s="1247"/>
      <c r="CK68" s="1247"/>
      <c r="CL68" s="1247"/>
      <c r="CM68" s="1247"/>
      <c r="CN68" s="1247"/>
      <c r="CO68" s="1247"/>
      <c r="CP68" s="1247"/>
      <c r="CQ68" s="1247"/>
      <c r="CR68" s="1247"/>
      <c r="CS68" s="1247"/>
      <c r="CT68" s="1247"/>
      <c r="CU68" s="1247"/>
      <c r="CV68" s="1247"/>
      <c r="CW68" s="1247"/>
      <c r="CX68" s="1247"/>
      <c r="CY68" s="1247"/>
      <c r="CZ68" s="1247"/>
      <c r="DB68" s="1452">
        <f t="shared" si="8"/>
        <v>0</v>
      </c>
      <c r="DC68" s="1452">
        <f t="shared" si="7"/>
        <v>0</v>
      </c>
    </row>
    <row r="69" spans="1:107" ht="14.25" customHeight="1" x14ac:dyDescent="0.2">
      <c r="A69" s="129"/>
      <c r="B69" s="130"/>
      <c r="C69" s="131"/>
      <c r="D69" s="448"/>
      <c r="E69" s="448"/>
      <c r="F69" s="382"/>
      <c r="G69" s="382"/>
      <c r="H69" s="382"/>
      <c r="I69" s="1528">
        <f t="shared" si="9"/>
        <v>0</v>
      </c>
      <c r="J69" s="1529">
        <f t="shared" si="3"/>
        <v>0</v>
      </c>
      <c r="K69" s="136"/>
      <c r="L69" s="1530">
        <f t="shared" si="0"/>
        <v>0</v>
      </c>
      <c r="M69" s="1531">
        <f t="shared" si="10"/>
        <v>0</v>
      </c>
      <c r="N69" s="138"/>
      <c r="P69" s="125"/>
      <c r="Q69" s="1065" t="str">
        <f>IF(P69=" "," ",IF(P69="Vehículos",VLOOKUP($Q$16,'Datos Indices'!$A$38:$Z$50,22,FALSE),IF(P69="Ipim",VLOOKUP($Q$16,'Datos Indices'!$A$38:$Z$50,7,FALSE),IF(P69="Dólar",VLOOKUP($Q$16,'Datos Indices'!$A$38:$Z$50,4,FALSE),IF(P69="Gasoil",VLOOKUP($Q$16,'Datos Indices'!$A$38:$Z$50,10,FALSE),IF(P69="WPU06 Pesificado",VLOOKUP($Q$16,'Datos Indices'!$A$38:$Z$50,26,FALSE),0))))))</f>
        <v xml:space="preserve"> </v>
      </c>
      <c r="R69" s="1066">
        <f t="shared" si="11"/>
        <v>0</v>
      </c>
      <c r="T69" s="928"/>
      <c r="U69" s="1065" t="str">
        <f>IF(T69=" "," ",IF(T69="Vehículos",VLOOKUP($U$16,'Datos Indices'!$A$38:$Z$50,22,FALSE),IF(T69="Ipim",VLOOKUP($U$16,'Datos Indices'!$A$38:$Z$50,7,FALSE),IF(T69="Dólar",VLOOKUP($U$16,'Datos Indices'!$A$38:$Z$50,4,FALSE),IF(T69="Gasoil",VLOOKUP($U$16,'Datos Indices'!$A$38:$Z$50,10,FALSE),IF(T69="WPU06 Pesificado",VLOOKUP($U$16,'Datos Indices'!$A$38:$Z$50,26,FALSE),0))))))</f>
        <v xml:space="preserve"> </v>
      </c>
      <c r="V69" s="1066">
        <f t="shared" si="5"/>
        <v>0</v>
      </c>
      <c r="W69" s="1450" t="str">
        <f t="shared" si="6"/>
        <v/>
      </c>
      <c r="Y69" s="1247"/>
      <c r="Z69" s="1247"/>
      <c r="AA69" s="1247"/>
      <c r="AB69" s="1247"/>
      <c r="AC69" s="1247"/>
      <c r="AD69" s="1247"/>
      <c r="AE69" s="1247"/>
      <c r="AF69" s="1247"/>
      <c r="AG69" s="1247"/>
      <c r="AH69" s="1247"/>
      <c r="AI69" s="1247"/>
      <c r="AJ69" s="1247"/>
      <c r="AK69" s="1247"/>
      <c r="AL69" s="1247"/>
      <c r="AM69" s="1247"/>
      <c r="AN69" s="1247"/>
      <c r="AO69" s="1247"/>
      <c r="AP69" s="1247"/>
      <c r="AQ69" s="1247"/>
      <c r="AR69" s="1247"/>
      <c r="AS69" s="1247"/>
      <c r="AT69" s="1247"/>
      <c r="AU69" s="1247"/>
      <c r="AV69" s="1247"/>
      <c r="AW69" s="1247"/>
      <c r="AX69" s="1247"/>
      <c r="AY69" s="1247"/>
      <c r="AZ69" s="1247"/>
      <c r="BA69" s="1247"/>
      <c r="BB69" s="1247"/>
      <c r="BC69" s="1247"/>
      <c r="BD69" s="1247"/>
      <c r="BE69" s="1247"/>
      <c r="BF69" s="1247"/>
      <c r="BG69" s="1247"/>
      <c r="BH69" s="1247"/>
      <c r="BI69" s="1247"/>
      <c r="BJ69" s="1247"/>
      <c r="BK69" s="1247"/>
      <c r="BL69" s="1247"/>
      <c r="BM69" s="1247"/>
      <c r="BN69" s="1247"/>
      <c r="BO69" s="1247"/>
      <c r="BP69" s="1247"/>
      <c r="BQ69" s="1247"/>
      <c r="BR69" s="1247"/>
      <c r="BS69" s="1247"/>
      <c r="BT69" s="1247"/>
      <c r="BU69" s="1247"/>
      <c r="BV69" s="1247"/>
      <c r="BW69" s="1247"/>
      <c r="BX69" s="1247"/>
      <c r="BY69" s="1247"/>
      <c r="BZ69" s="1247"/>
      <c r="CA69" s="1247"/>
      <c r="CB69" s="1247"/>
      <c r="CC69" s="1247"/>
      <c r="CD69" s="1247"/>
      <c r="CE69" s="1247"/>
      <c r="CF69" s="1247"/>
      <c r="CG69" s="1247"/>
      <c r="CH69" s="1247"/>
      <c r="CI69" s="1247"/>
      <c r="CJ69" s="1247"/>
      <c r="CK69" s="1247"/>
      <c r="CL69" s="1247"/>
      <c r="CM69" s="1247"/>
      <c r="CN69" s="1247"/>
      <c r="CO69" s="1247"/>
      <c r="CP69" s="1247"/>
      <c r="CQ69" s="1247"/>
      <c r="CR69" s="1247"/>
      <c r="CS69" s="1247"/>
      <c r="CT69" s="1247"/>
      <c r="CU69" s="1247"/>
      <c r="CV69" s="1247"/>
      <c r="CW69" s="1247"/>
      <c r="CX69" s="1247"/>
      <c r="CY69" s="1247"/>
      <c r="CZ69" s="1247"/>
      <c r="DB69" s="1452">
        <f t="shared" si="8"/>
        <v>0</v>
      </c>
      <c r="DC69" s="1452">
        <f t="shared" si="7"/>
        <v>0</v>
      </c>
    </row>
    <row r="70" spans="1:107" ht="14.25" customHeight="1" x14ac:dyDescent="0.2">
      <c r="A70" s="129"/>
      <c r="B70" s="130"/>
      <c r="C70" s="131"/>
      <c r="D70" s="448"/>
      <c r="E70" s="448"/>
      <c r="F70" s="382"/>
      <c r="G70" s="382"/>
      <c r="H70" s="382"/>
      <c r="I70" s="1528">
        <f t="shared" si="9"/>
        <v>0</v>
      </c>
      <c r="J70" s="1529">
        <f t="shared" si="3"/>
        <v>0</v>
      </c>
      <c r="K70" s="136"/>
      <c r="L70" s="1530">
        <f t="shared" si="0"/>
        <v>0</v>
      </c>
      <c r="M70" s="1531">
        <f t="shared" si="10"/>
        <v>0</v>
      </c>
      <c r="N70" s="138"/>
      <c r="P70" s="125"/>
      <c r="Q70" s="1065" t="str">
        <f>IF(P70=" "," ",IF(P70="Vehículos",VLOOKUP($Q$16,'Datos Indices'!$A$38:$Z$50,22,FALSE),IF(P70="Ipim",VLOOKUP($Q$16,'Datos Indices'!$A$38:$Z$50,7,FALSE),IF(P70="Dólar",VLOOKUP($Q$16,'Datos Indices'!$A$38:$Z$50,4,FALSE),IF(P70="Gasoil",VLOOKUP($Q$16,'Datos Indices'!$A$38:$Z$50,10,FALSE),IF(P70="WPU06 Pesificado",VLOOKUP($Q$16,'Datos Indices'!$A$38:$Z$50,26,FALSE),0))))))</f>
        <v xml:space="preserve"> </v>
      </c>
      <c r="R70" s="1066">
        <f t="shared" si="11"/>
        <v>0</v>
      </c>
      <c r="T70" s="928"/>
      <c r="U70" s="1065" t="str">
        <f>IF(T70=" "," ",IF(T70="Vehículos",VLOOKUP($U$16,'Datos Indices'!$A$38:$Z$50,22,FALSE),IF(T70="Ipim",VLOOKUP($U$16,'Datos Indices'!$A$38:$Z$50,7,FALSE),IF(T70="Dólar",VLOOKUP($U$16,'Datos Indices'!$A$38:$Z$50,4,FALSE),IF(T70="Gasoil",VLOOKUP($U$16,'Datos Indices'!$A$38:$Z$50,10,FALSE),IF(T70="WPU06 Pesificado",VLOOKUP($U$16,'Datos Indices'!$A$38:$Z$50,26,FALSE),0))))))</f>
        <v xml:space="preserve"> </v>
      </c>
      <c r="V70" s="1066">
        <f t="shared" si="5"/>
        <v>0</v>
      </c>
      <c r="W70" s="1450" t="str">
        <f t="shared" si="6"/>
        <v/>
      </c>
      <c r="Y70" s="1247"/>
      <c r="Z70" s="1247"/>
      <c r="AA70" s="1247"/>
      <c r="AB70" s="1247"/>
      <c r="AC70" s="1247"/>
      <c r="AD70" s="1247"/>
      <c r="AE70" s="1247"/>
      <c r="AF70" s="1247"/>
      <c r="AG70" s="1247"/>
      <c r="AH70" s="1247"/>
      <c r="AI70" s="1247"/>
      <c r="AJ70" s="1247"/>
      <c r="AK70" s="1247"/>
      <c r="AL70" s="1247"/>
      <c r="AM70" s="1247"/>
      <c r="AN70" s="1247"/>
      <c r="AO70" s="1247"/>
      <c r="AP70" s="1247"/>
      <c r="AQ70" s="1247"/>
      <c r="AR70" s="1247"/>
      <c r="AS70" s="1247"/>
      <c r="AT70" s="1247"/>
      <c r="AU70" s="1247"/>
      <c r="AV70" s="1247"/>
      <c r="AW70" s="1247"/>
      <c r="AX70" s="1247"/>
      <c r="AY70" s="1247"/>
      <c r="AZ70" s="1247"/>
      <c r="BA70" s="1247"/>
      <c r="BB70" s="1247"/>
      <c r="BC70" s="1247"/>
      <c r="BD70" s="1247"/>
      <c r="BE70" s="1247"/>
      <c r="BF70" s="1247"/>
      <c r="BG70" s="1247"/>
      <c r="BH70" s="1247"/>
      <c r="BI70" s="1247"/>
      <c r="BJ70" s="1247"/>
      <c r="BK70" s="1247"/>
      <c r="BL70" s="1247"/>
      <c r="BM70" s="1247"/>
      <c r="BN70" s="1247"/>
      <c r="BO70" s="1247"/>
      <c r="BP70" s="1247"/>
      <c r="BQ70" s="1247"/>
      <c r="BR70" s="1247"/>
      <c r="BS70" s="1247"/>
      <c r="BT70" s="1247"/>
      <c r="BU70" s="1247"/>
      <c r="BV70" s="1247"/>
      <c r="BW70" s="1247"/>
      <c r="BX70" s="1247"/>
      <c r="BY70" s="1247"/>
      <c r="BZ70" s="1247"/>
      <c r="CA70" s="1247"/>
      <c r="CB70" s="1247"/>
      <c r="CC70" s="1247"/>
      <c r="CD70" s="1247"/>
      <c r="CE70" s="1247"/>
      <c r="CF70" s="1247"/>
      <c r="CG70" s="1247"/>
      <c r="CH70" s="1247"/>
      <c r="CI70" s="1247"/>
      <c r="CJ70" s="1247"/>
      <c r="CK70" s="1247"/>
      <c r="CL70" s="1247"/>
      <c r="CM70" s="1247"/>
      <c r="CN70" s="1247"/>
      <c r="CO70" s="1247"/>
      <c r="CP70" s="1247"/>
      <c r="CQ70" s="1247"/>
      <c r="CR70" s="1247"/>
      <c r="CS70" s="1247"/>
      <c r="CT70" s="1247"/>
      <c r="CU70" s="1247"/>
      <c r="CV70" s="1247"/>
      <c r="CW70" s="1247"/>
      <c r="CX70" s="1247"/>
      <c r="CY70" s="1247"/>
      <c r="CZ70" s="1247"/>
      <c r="DB70" s="1452">
        <f t="shared" si="8"/>
        <v>0</v>
      </c>
      <c r="DC70" s="1452">
        <f t="shared" si="7"/>
        <v>0</v>
      </c>
    </row>
    <row r="71" spans="1:107" ht="14.25" customHeight="1" x14ac:dyDescent="0.2">
      <c r="A71" s="129"/>
      <c r="B71" s="130"/>
      <c r="C71" s="131"/>
      <c r="D71" s="448"/>
      <c r="E71" s="448"/>
      <c r="F71" s="382"/>
      <c r="G71" s="382"/>
      <c r="H71" s="382"/>
      <c r="I71" s="1528">
        <f t="shared" si="9"/>
        <v>0</v>
      </c>
      <c r="J71" s="1529">
        <f t="shared" si="3"/>
        <v>0</v>
      </c>
      <c r="K71" s="136"/>
      <c r="L71" s="1530">
        <f t="shared" si="0"/>
        <v>0</v>
      </c>
      <c r="M71" s="1531">
        <f t="shared" si="10"/>
        <v>0</v>
      </c>
      <c r="N71" s="138"/>
      <c r="P71" s="125"/>
      <c r="Q71" s="1065" t="str">
        <f>IF(P71=" "," ",IF(P71="Vehículos",VLOOKUP($Q$16,'Datos Indices'!$A$38:$Z$50,22,FALSE),IF(P71="Ipim",VLOOKUP($Q$16,'Datos Indices'!$A$38:$Z$50,7,FALSE),IF(P71="Dólar",VLOOKUP($Q$16,'Datos Indices'!$A$38:$Z$50,4,FALSE),IF(P71="Gasoil",VLOOKUP($Q$16,'Datos Indices'!$A$38:$Z$50,10,FALSE),IF(P71="WPU06 Pesificado",VLOOKUP($Q$16,'Datos Indices'!$A$38:$Z$50,26,FALSE),0))))))</f>
        <v xml:space="preserve"> </v>
      </c>
      <c r="R71" s="1066">
        <f t="shared" si="11"/>
        <v>0</v>
      </c>
      <c r="T71" s="928"/>
      <c r="U71" s="1065" t="str">
        <f>IF(T71=" "," ",IF(T71="Vehículos",VLOOKUP($U$16,'Datos Indices'!$A$38:$Z$50,22,FALSE),IF(T71="Ipim",VLOOKUP($U$16,'Datos Indices'!$A$38:$Z$50,7,FALSE),IF(T71="Dólar",VLOOKUP($U$16,'Datos Indices'!$A$38:$Z$50,4,FALSE),IF(T71="Gasoil",VLOOKUP($U$16,'Datos Indices'!$A$38:$Z$50,10,FALSE),IF(T71="WPU06 Pesificado",VLOOKUP($U$16,'Datos Indices'!$A$38:$Z$50,26,FALSE),0))))))</f>
        <v xml:space="preserve"> </v>
      </c>
      <c r="V71" s="1066">
        <f t="shared" si="5"/>
        <v>0</v>
      </c>
      <c r="W71" s="1450" t="str">
        <f t="shared" si="6"/>
        <v/>
      </c>
      <c r="X71" s="1451"/>
      <c r="Y71" s="1247"/>
      <c r="Z71" s="1247"/>
      <c r="AA71" s="1247"/>
      <c r="AB71" s="1247"/>
      <c r="AC71" s="1247"/>
      <c r="AD71" s="1247"/>
      <c r="AE71" s="1247"/>
      <c r="AF71" s="1247"/>
      <c r="AG71" s="1247"/>
      <c r="AH71" s="1247"/>
      <c r="AI71" s="1247"/>
      <c r="AJ71" s="1247"/>
      <c r="AK71" s="1247"/>
      <c r="AL71" s="1247"/>
      <c r="AM71" s="1247"/>
      <c r="AN71" s="1247"/>
      <c r="AO71" s="1247"/>
      <c r="AP71" s="1247"/>
      <c r="AQ71" s="1247"/>
      <c r="AR71" s="1247"/>
      <c r="AS71" s="1247"/>
      <c r="AT71" s="1247"/>
      <c r="AU71" s="1247"/>
      <c r="AV71" s="1247"/>
      <c r="AW71" s="1247"/>
      <c r="AX71" s="1247"/>
      <c r="AY71" s="1247"/>
      <c r="AZ71" s="1247"/>
      <c r="BA71" s="1247"/>
      <c r="BB71" s="1247"/>
      <c r="BC71" s="1247"/>
      <c r="BD71" s="1247"/>
      <c r="BE71" s="1247"/>
      <c r="BF71" s="1247"/>
      <c r="BG71" s="1247"/>
      <c r="BH71" s="1247"/>
      <c r="BI71" s="1247"/>
      <c r="BJ71" s="1247"/>
      <c r="BK71" s="1247"/>
      <c r="BL71" s="1247"/>
      <c r="BM71" s="1247"/>
      <c r="BN71" s="1247"/>
      <c r="BO71" s="1247"/>
      <c r="BP71" s="1247"/>
      <c r="BQ71" s="1247"/>
      <c r="BR71" s="1247"/>
      <c r="BS71" s="1247"/>
      <c r="BT71" s="1247"/>
      <c r="BU71" s="1247"/>
      <c r="BV71" s="1247"/>
      <c r="BW71" s="1247"/>
      <c r="BX71" s="1247"/>
      <c r="BY71" s="1247"/>
      <c r="BZ71" s="1247"/>
      <c r="CA71" s="1247"/>
      <c r="CB71" s="1247"/>
      <c r="CC71" s="1247"/>
      <c r="CD71" s="1247"/>
      <c r="CE71" s="1247"/>
      <c r="CF71" s="1247"/>
      <c r="CG71" s="1247"/>
      <c r="CH71" s="1247"/>
      <c r="CI71" s="1247"/>
      <c r="CJ71" s="1247"/>
      <c r="CK71" s="1247"/>
      <c r="CL71" s="1247"/>
      <c r="CM71" s="1247"/>
      <c r="CN71" s="1247"/>
      <c r="CO71" s="1247"/>
      <c r="CP71" s="1247"/>
      <c r="CQ71" s="1247"/>
      <c r="CR71" s="1247"/>
      <c r="CS71" s="1247"/>
      <c r="CT71" s="1247"/>
      <c r="CU71" s="1247"/>
      <c r="CV71" s="1247"/>
      <c r="CW71" s="1247"/>
      <c r="CX71" s="1247"/>
      <c r="CY71" s="1247"/>
      <c r="CZ71" s="1247"/>
      <c r="DA71" s="1449"/>
      <c r="DB71" s="1452">
        <f t="shared" si="8"/>
        <v>0</v>
      </c>
      <c r="DC71" s="1452">
        <f t="shared" si="7"/>
        <v>0</v>
      </c>
    </row>
    <row r="72" spans="1:107" ht="14.25" customHeight="1" x14ac:dyDescent="0.2">
      <c r="A72" s="129"/>
      <c r="B72" s="130"/>
      <c r="C72" s="131"/>
      <c r="D72" s="448"/>
      <c r="E72" s="448"/>
      <c r="F72" s="382"/>
      <c r="G72" s="382"/>
      <c r="H72" s="382"/>
      <c r="I72" s="1528">
        <f t="shared" si="9"/>
        <v>0</v>
      </c>
      <c r="J72" s="1529">
        <f t="shared" si="3"/>
        <v>0</v>
      </c>
      <c r="K72" s="136"/>
      <c r="L72" s="1530">
        <f t="shared" si="0"/>
        <v>0</v>
      </c>
      <c r="M72" s="1531">
        <f t="shared" si="10"/>
        <v>0</v>
      </c>
      <c r="N72" s="138"/>
      <c r="P72" s="125"/>
      <c r="Q72" s="1065" t="str">
        <f>IF(P72=" "," ",IF(P72="Vehículos",VLOOKUP($Q$16,'Datos Indices'!$A$38:$Z$50,22,FALSE),IF(P72="Ipim",VLOOKUP($Q$16,'Datos Indices'!$A$38:$Z$50,7,FALSE),IF(P72="Dólar",VLOOKUP($Q$16,'Datos Indices'!$A$38:$Z$50,4,FALSE),IF(P72="Gasoil",VLOOKUP($Q$16,'Datos Indices'!$A$38:$Z$50,10,FALSE),IF(P72="WPU06 Pesificado",VLOOKUP($Q$16,'Datos Indices'!$A$38:$Z$50,26,FALSE),0))))))</f>
        <v xml:space="preserve"> </v>
      </c>
      <c r="R72" s="1066">
        <f t="shared" si="11"/>
        <v>0</v>
      </c>
      <c r="T72" s="928"/>
      <c r="U72" s="1065" t="str">
        <f>IF(T72=" "," ",IF(T72="Vehículos",VLOOKUP($U$16,'Datos Indices'!$A$38:$Z$50,22,FALSE),IF(T72="Ipim",VLOOKUP($U$16,'Datos Indices'!$A$38:$Z$50,7,FALSE),IF(T72="Dólar",VLOOKUP($U$16,'Datos Indices'!$A$38:$Z$50,4,FALSE),IF(T72="Gasoil",VLOOKUP($U$16,'Datos Indices'!$A$38:$Z$50,10,FALSE),IF(T72="WPU06 Pesificado",VLOOKUP($U$16,'Datos Indices'!$A$38:$Z$50,26,FALSE),0))))))</f>
        <v xml:space="preserve"> </v>
      </c>
      <c r="V72" s="1066">
        <f t="shared" si="5"/>
        <v>0</v>
      </c>
      <c r="W72" s="1450" t="str">
        <f t="shared" si="6"/>
        <v/>
      </c>
      <c r="Y72" s="1247"/>
      <c r="Z72" s="1247"/>
      <c r="AA72" s="1247"/>
      <c r="AB72" s="1247"/>
      <c r="AC72" s="1247"/>
      <c r="AD72" s="1247"/>
      <c r="AE72" s="1247"/>
      <c r="AF72" s="1247"/>
      <c r="AG72" s="1247"/>
      <c r="AH72" s="1247"/>
      <c r="AI72" s="1247"/>
      <c r="AJ72" s="1247"/>
      <c r="AK72" s="1247"/>
      <c r="AL72" s="1247"/>
      <c r="AM72" s="1247"/>
      <c r="AN72" s="1247"/>
      <c r="AO72" s="1247"/>
      <c r="AP72" s="1247"/>
      <c r="AQ72" s="1247"/>
      <c r="AR72" s="1247"/>
      <c r="AS72" s="1247"/>
      <c r="AT72" s="1247"/>
      <c r="AU72" s="1247"/>
      <c r="AV72" s="1247"/>
      <c r="AW72" s="1247"/>
      <c r="AX72" s="1247"/>
      <c r="AY72" s="1247"/>
      <c r="AZ72" s="1247"/>
      <c r="BA72" s="1247"/>
      <c r="BB72" s="1247"/>
      <c r="BC72" s="1247"/>
      <c r="BD72" s="1247"/>
      <c r="BE72" s="1247"/>
      <c r="BF72" s="1247"/>
      <c r="BG72" s="1247"/>
      <c r="BH72" s="1247"/>
      <c r="BI72" s="1247"/>
      <c r="BJ72" s="1247"/>
      <c r="BK72" s="1247"/>
      <c r="BL72" s="1247"/>
      <c r="BM72" s="1247"/>
      <c r="BN72" s="1247"/>
      <c r="BO72" s="1247"/>
      <c r="BP72" s="1247"/>
      <c r="BQ72" s="1247"/>
      <c r="BR72" s="1247"/>
      <c r="BS72" s="1247"/>
      <c r="BT72" s="1247"/>
      <c r="BU72" s="1247"/>
      <c r="BV72" s="1247"/>
      <c r="BW72" s="1247"/>
      <c r="BX72" s="1247"/>
      <c r="BY72" s="1247"/>
      <c r="BZ72" s="1247"/>
      <c r="CA72" s="1247"/>
      <c r="CB72" s="1247"/>
      <c r="CC72" s="1247"/>
      <c r="CD72" s="1247"/>
      <c r="CE72" s="1247"/>
      <c r="CF72" s="1247"/>
      <c r="CG72" s="1247"/>
      <c r="CH72" s="1247"/>
      <c r="CI72" s="1247"/>
      <c r="CJ72" s="1247"/>
      <c r="CK72" s="1247"/>
      <c r="CL72" s="1247"/>
      <c r="CM72" s="1247"/>
      <c r="CN72" s="1247"/>
      <c r="CO72" s="1247"/>
      <c r="CP72" s="1247"/>
      <c r="CQ72" s="1247"/>
      <c r="CR72" s="1247"/>
      <c r="CS72" s="1247"/>
      <c r="CT72" s="1247"/>
      <c r="CU72" s="1247"/>
      <c r="CV72" s="1247"/>
      <c r="CW72" s="1247"/>
      <c r="CX72" s="1247"/>
      <c r="CY72" s="1247"/>
      <c r="CZ72" s="1247"/>
      <c r="DB72" s="1452">
        <f t="shared" si="8"/>
        <v>0</v>
      </c>
      <c r="DC72" s="1452">
        <f t="shared" si="7"/>
        <v>0</v>
      </c>
    </row>
    <row r="73" spans="1:107" ht="14.25" customHeight="1" x14ac:dyDescent="0.2">
      <c r="A73" s="129"/>
      <c r="B73" s="130"/>
      <c r="C73" s="131"/>
      <c r="D73" s="448"/>
      <c r="E73" s="448"/>
      <c r="F73" s="382"/>
      <c r="G73" s="382"/>
      <c r="H73" s="382"/>
      <c r="I73" s="1528">
        <f t="shared" si="9"/>
        <v>0</v>
      </c>
      <c r="J73" s="1529">
        <f t="shared" si="3"/>
        <v>0</v>
      </c>
      <c r="K73" s="136"/>
      <c r="L73" s="1530">
        <f t="shared" si="0"/>
        <v>0</v>
      </c>
      <c r="M73" s="1531">
        <f t="shared" si="10"/>
        <v>0</v>
      </c>
      <c r="N73" s="138"/>
      <c r="P73" s="125"/>
      <c r="Q73" s="1065" t="str">
        <f>IF(P73=" "," ",IF(P73="Vehículos",VLOOKUP($Q$16,'Datos Indices'!$A$38:$Z$50,22,FALSE),IF(P73="Ipim",VLOOKUP($Q$16,'Datos Indices'!$A$38:$Z$50,7,FALSE),IF(P73="Dólar",VLOOKUP($Q$16,'Datos Indices'!$A$38:$Z$50,4,FALSE),IF(P73="Gasoil",VLOOKUP($Q$16,'Datos Indices'!$A$38:$Z$50,10,FALSE),IF(P73="WPU06 Pesificado",VLOOKUP($Q$16,'Datos Indices'!$A$38:$Z$50,26,FALSE),0))))))</f>
        <v xml:space="preserve"> </v>
      </c>
      <c r="R73" s="1066">
        <f t="shared" si="11"/>
        <v>0</v>
      </c>
      <c r="T73" s="928"/>
      <c r="U73" s="1065" t="str">
        <f>IF(T73=" "," ",IF(T73="Vehículos",VLOOKUP($U$16,'Datos Indices'!$A$38:$Z$50,22,FALSE),IF(T73="Ipim",VLOOKUP($U$16,'Datos Indices'!$A$38:$Z$50,7,FALSE),IF(T73="Dólar",VLOOKUP($U$16,'Datos Indices'!$A$38:$Z$50,4,FALSE),IF(T73="Gasoil",VLOOKUP($U$16,'Datos Indices'!$A$38:$Z$50,10,FALSE),IF(T73="WPU06 Pesificado",VLOOKUP($U$16,'Datos Indices'!$A$38:$Z$50,26,FALSE),0))))))</f>
        <v xml:space="preserve"> </v>
      </c>
      <c r="V73" s="1066">
        <f t="shared" si="5"/>
        <v>0</v>
      </c>
      <c r="W73" s="1450" t="str">
        <f t="shared" si="6"/>
        <v/>
      </c>
      <c r="Y73" s="1247"/>
      <c r="Z73" s="1247"/>
      <c r="AA73" s="1247"/>
      <c r="AB73" s="1247"/>
      <c r="AC73" s="1247"/>
      <c r="AD73" s="1247"/>
      <c r="AE73" s="1247"/>
      <c r="AF73" s="1247"/>
      <c r="AG73" s="1247"/>
      <c r="AH73" s="1247"/>
      <c r="AI73" s="1247"/>
      <c r="AJ73" s="1247"/>
      <c r="AK73" s="1247"/>
      <c r="AL73" s="1247"/>
      <c r="AM73" s="1247"/>
      <c r="AN73" s="1247"/>
      <c r="AO73" s="1247"/>
      <c r="AP73" s="1247"/>
      <c r="AQ73" s="1247"/>
      <c r="AR73" s="1247"/>
      <c r="AS73" s="1247"/>
      <c r="AT73" s="1247"/>
      <c r="AU73" s="1247"/>
      <c r="AV73" s="1247"/>
      <c r="AW73" s="1247"/>
      <c r="AX73" s="1247"/>
      <c r="AY73" s="1247"/>
      <c r="AZ73" s="1247"/>
      <c r="BA73" s="1247"/>
      <c r="BB73" s="1247"/>
      <c r="BC73" s="1247"/>
      <c r="BD73" s="1247"/>
      <c r="BE73" s="1247"/>
      <c r="BF73" s="1247"/>
      <c r="BG73" s="1247"/>
      <c r="BH73" s="1247"/>
      <c r="BI73" s="1247"/>
      <c r="BJ73" s="1247"/>
      <c r="BK73" s="1247"/>
      <c r="BL73" s="1247"/>
      <c r="BM73" s="1247"/>
      <c r="BN73" s="1247"/>
      <c r="BO73" s="1247"/>
      <c r="BP73" s="1247"/>
      <c r="BQ73" s="1247"/>
      <c r="BR73" s="1247"/>
      <c r="BS73" s="1247"/>
      <c r="BT73" s="1247"/>
      <c r="BU73" s="1247"/>
      <c r="BV73" s="1247"/>
      <c r="BW73" s="1247"/>
      <c r="BX73" s="1247"/>
      <c r="BY73" s="1247"/>
      <c r="BZ73" s="1247"/>
      <c r="CA73" s="1247"/>
      <c r="CB73" s="1247"/>
      <c r="CC73" s="1247"/>
      <c r="CD73" s="1247"/>
      <c r="CE73" s="1247"/>
      <c r="CF73" s="1247"/>
      <c r="CG73" s="1247"/>
      <c r="CH73" s="1247"/>
      <c r="CI73" s="1247"/>
      <c r="CJ73" s="1247"/>
      <c r="CK73" s="1247"/>
      <c r="CL73" s="1247"/>
      <c r="CM73" s="1247"/>
      <c r="CN73" s="1247"/>
      <c r="CO73" s="1247"/>
      <c r="CP73" s="1247"/>
      <c r="CQ73" s="1247"/>
      <c r="CR73" s="1247"/>
      <c r="CS73" s="1247"/>
      <c r="CT73" s="1247"/>
      <c r="CU73" s="1247"/>
      <c r="CV73" s="1247"/>
      <c r="CW73" s="1247"/>
      <c r="CX73" s="1247"/>
      <c r="CY73" s="1247"/>
      <c r="CZ73" s="1247"/>
      <c r="DB73" s="1452">
        <f t="shared" si="8"/>
        <v>0</v>
      </c>
      <c r="DC73" s="1452">
        <f t="shared" si="7"/>
        <v>0</v>
      </c>
    </row>
    <row r="74" spans="1:107" ht="14.25" customHeight="1" x14ac:dyDescent="0.2">
      <c r="A74" s="129"/>
      <c r="B74" s="130"/>
      <c r="C74" s="131"/>
      <c r="D74" s="448"/>
      <c r="E74" s="448"/>
      <c r="F74" s="382"/>
      <c r="G74" s="382"/>
      <c r="H74" s="382"/>
      <c r="I74" s="1528">
        <f t="shared" si="9"/>
        <v>0</v>
      </c>
      <c r="J74" s="1529">
        <f t="shared" si="3"/>
        <v>0</v>
      </c>
      <c r="K74" s="136"/>
      <c r="L74" s="1530">
        <f t="shared" si="0"/>
        <v>0</v>
      </c>
      <c r="M74" s="1531">
        <f t="shared" si="10"/>
        <v>0</v>
      </c>
      <c r="N74" s="138"/>
      <c r="P74" s="125"/>
      <c r="Q74" s="1065" t="str">
        <f>IF(P74=" "," ",IF(P74="Vehículos",VLOOKUP($Q$16,'Datos Indices'!$A$38:$Z$50,22,FALSE),IF(P74="Ipim",VLOOKUP($Q$16,'Datos Indices'!$A$38:$Z$50,7,FALSE),IF(P74="Dólar",VLOOKUP($Q$16,'Datos Indices'!$A$38:$Z$50,4,FALSE),IF(P74="Gasoil",VLOOKUP($Q$16,'Datos Indices'!$A$38:$Z$50,10,FALSE),IF(P74="WPU06 Pesificado",VLOOKUP($Q$16,'Datos Indices'!$A$38:$Z$50,26,FALSE),0))))))</f>
        <v xml:space="preserve"> </v>
      </c>
      <c r="R74" s="1066">
        <f t="shared" si="11"/>
        <v>0</v>
      </c>
      <c r="T74" s="928"/>
      <c r="U74" s="1065" t="str">
        <f>IF(T74=" "," ",IF(T74="Vehículos",VLOOKUP($U$16,'Datos Indices'!$A$38:$Z$50,22,FALSE),IF(T74="Ipim",VLOOKUP($U$16,'Datos Indices'!$A$38:$Z$50,7,FALSE),IF(T74="Dólar",VLOOKUP($U$16,'Datos Indices'!$A$38:$Z$50,4,FALSE),IF(T74="Gasoil",VLOOKUP($U$16,'Datos Indices'!$A$38:$Z$50,10,FALSE),IF(T74="WPU06 Pesificado",VLOOKUP($U$16,'Datos Indices'!$A$38:$Z$50,26,FALSE),0))))))</f>
        <v xml:space="preserve"> </v>
      </c>
      <c r="V74" s="1066">
        <f t="shared" si="5"/>
        <v>0</v>
      </c>
      <c r="W74" s="1450" t="str">
        <f t="shared" si="6"/>
        <v/>
      </c>
      <c r="X74" s="1451"/>
      <c r="Y74" s="1247"/>
      <c r="Z74" s="1247"/>
      <c r="AA74" s="1247"/>
      <c r="AB74" s="1247"/>
      <c r="AC74" s="1247"/>
      <c r="AD74" s="1247"/>
      <c r="AE74" s="1247"/>
      <c r="AF74" s="1247"/>
      <c r="AG74" s="1247"/>
      <c r="AH74" s="1247"/>
      <c r="AI74" s="1247"/>
      <c r="AJ74" s="1247"/>
      <c r="AK74" s="1247"/>
      <c r="AL74" s="1247"/>
      <c r="AM74" s="1247"/>
      <c r="AN74" s="1247"/>
      <c r="AO74" s="1247"/>
      <c r="AP74" s="1247"/>
      <c r="AQ74" s="1247"/>
      <c r="AR74" s="1247"/>
      <c r="AS74" s="1247"/>
      <c r="AT74" s="1247"/>
      <c r="AU74" s="1247"/>
      <c r="AV74" s="1247"/>
      <c r="AW74" s="1247"/>
      <c r="AX74" s="1247"/>
      <c r="AY74" s="1247"/>
      <c r="AZ74" s="1247"/>
      <c r="BA74" s="1247"/>
      <c r="BB74" s="1247"/>
      <c r="BC74" s="1247"/>
      <c r="BD74" s="1247"/>
      <c r="BE74" s="1247"/>
      <c r="BF74" s="1247"/>
      <c r="BG74" s="1247"/>
      <c r="BH74" s="1247"/>
      <c r="BI74" s="1247"/>
      <c r="BJ74" s="1247"/>
      <c r="BK74" s="1247"/>
      <c r="BL74" s="1247"/>
      <c r="BM74" s="1247"/>
      <c r="BN74" s="1247"/>
      <c r="BO74" s="1247"/>
      <c r="BP74" s="1247"/>
      <c r="BQ74" s="1247"/>
      <c r="BR74" s="1247"/>
      <c r="BS74" s="1247"/>
      <c r="BT74" s="1247"/>
      <c r="BU74" s="1247"/>
      <c r="BV74" s="1247"/>
      <c r="BW74" s="1247"/>
      <c r="BX74" s="1247"/>
      <c r="BY74" s="1247"/>
      <c r="BZ74" s="1247"/>
      <c r="CA74" s="1247"/>
      <c r="CB74" s="1247"/>
      <c r="CC74" s="1247"/>
      <c r="CD74" s="1247"/>
      <c r="CE74" s="1247"/>
      <c r="CF74" s="1247"/>
      <c r="CG74" s="1247"/>
      <c r="CH74" s="1247"/>
      <c r="CI74" s="1247"/>
      <c r="CJ74" s="1247"/>
      <c r="CK74" s="1247"/>
      <c r="CL74" s="1247"/>
      <c r="CM74" s="1247"/>
      <c r="CN74" s="1247"/>
      <c r="CO74" s="1247"/>
      <c r="CP74" s="1247"/>
      <c r="CQ74" s="1247"/>
      <c r="CR74" s="1247"/>
      <c r="CS74" s="1247"/>
      <c r="CT74" s="1247"/>
      <c r="CU74" s="1247"/>
      <c r="CV74" s="1247"/>
      <c r="CW74" s="1247"/>
      <c r="CX74" s="1247"/>
      <c r="CY74" s="1247"/>
      <c r="CZ74" s="1247"/>
      <c r="DA74" s="1449"/>
      <c r="DB74" s="1452">
        <f t="shared" si="8"/>
        <v>0</v>
      </c>
      <c r="DC74" s="1452">
        <f t="shared" si="7"/>
        <v>0</v>
      </c>
    </row>
    <row r="75" spans="1:107" ht="14.25" customHeight="1" x14ac:dyDescent="0.2">
      <c r="A75" s="129"/>
      <c r="B75" s="130"/>
      <c r="C75" s="131"/>
      <c r="D75" s="448"/>
      <c r="E75" s="448"/>
      <c r="F75" s="382"/>
      <c r="G75" s="382"/>
      <c r="H75" s="382"/>
      <c r="I75" s="1528">
        <f t="shared" si="9"/>
        <v>0</v>
      </c>
      <c r="J75" s="1529">
        <f t="shared" si="3"/>
        <v>0</v>
      </c>
      <c r="K75" s="136"/>
      <c r="L75" s="1530">
        <f t="shared" si="0"/>
        <v>0</v>
      </c>
      <c r="M75" s="1531">
        <f t="shared" si="10"/>
        <v>0</v>
      </c>
      <c r="N75" s="138"/>
      <c r="P75" s="125"/>
      <c r="Q75" s="1065" t="str">
        <f>IF(P75=" "," ",IF(P75="Vehículos",VLOOKUP($Q$16,'Datos Indices'!$A$38:$Z$50,22,FALSE),IF(P75="Ipim",VLOOKUP($Q$16,'Datos Indices'!$A$38:$Z$50,7,FALSE),IF(P75="Dólar",VLOOKUP($Q$16,'Datos Indices'!$A$38:$Z$50,4,FALSE),IF(P75="Gasoil",VLOOKUP($Q$16,'Datos Indices'!$A$38:$Z$50,10,FALSE),IF(P75="WPU06 Pesificado",VLOOKUP($Q$16,'Datos Indices'!$A$38:$Z$50,26,FALSE),0))))))</f>
        <v xml:space="preserve"> </v>
      </c>
      <c r="R75" s="1066">
        <f t="shared" si="11"/>
        <v>0</v>
      </c>
      <c r="T75" s="928"/>
      <c r="U75" s="1065" t="str">
        <f>IF(T75=" "," ",IF(T75="Vehículos",VLOOKUP($U$16,'Datos Indices'!$A$38:$Z$50,22,FALSE),IF(T75="Ipim",VLOOKUP($U$16,'Datos Indices'!$A$38:$Z$50,7,FALSE),IF(T75="Dólar",VLOOKUP($U$16,'Datos Indices'!$A$38:$Z$50,4,FALSE),IF(T75="Gasoil",VLOOKUP($U$16,'Datos Indices'!$A$38:$Z$50,10,FALSE),IF(T75="WPU06 Pesificado",VLOOKUP($U$16,'Datos Indices'!$A$38:$Z$50,26,FALSE),0))))))</f>
        <v xml:space="preserve"> </v>
      </c>
      <c r="V75" s="1066">
        <f t="shared" si="5"/>
        <v>0</v>
      </c>
      <c r="W75" s="1450" t="str">
        <f t="shared" si="6"/>
        <v/>
      </c>
      <c r="X75" s="1451"/>
      <c r="Y75" s="1247"/>
      <c r="Z75" s="1247"/>
      <c r="AA75" s="1247"/>
      <c r="AB75" s="1247"/>
      <c r="AC75" s="1247"/>
      <c r="AD75" s="1247"/>
      <c r="AE75" s="1247"/>
      <c r="AF75" s="1247"/>
      <c r="AG75" s="1247"/>
      <c r="AH75" s="1247"/>
      <c r="AI75" s="1247"/>
      <c r="AJ75" s="1247"/>
      <c r="AK75" s="1247"/>
      <c r="AL75" s="1247"/>
      <c r="AM75" s="1247"/>
      <c r="AN75" s="1247"/>
      <c r="AO75" s="1247"/>
      <c r="AP75" s="1247"/>
      <c r="AQ75" s="1247"/>
      <c r="AR75" s="1247"/>
      <c r="AS75" s="1247"/>
      <c r="AT75" s="1247"/>
      <c r="AU75" s="1247"/>
      <c r="AV75" s="1247"/>
      <c r="AW75" s="1247"/>
      <c r="AX75" s="1247"/>
      <c r="AY75" s="1247"/>
      <c r="AZ75" s="1247"/>
      <c r="BA75" s="1247"/>
      <c r="BB75" s="1247"/>
      <c r="BC75" s="1247"/>
      <c r="BD75" s="1247"/>
      <c r="BE75" s="1247"/>
      <c r="BF75" s="1247"/>
      <c r="BG75" s="1247"/>
      <c r="BH75" s="1247"/>
      <c r="BI75" s="1247"/>
      <c r="BJ75" s="1247"/>
      <c r="BK75" s="1247"/>
      <c r="BL75" s="1247"/>
      <c r="BM75" s="1247"/>
      <c r="BN75" s="1247"/>
      <c r="BO75" s="1247"/>
      <c r="BP75" s="1247"/>
      <c r="BQ75" s="1247"/>
      <c r="BR75" s="1247"/>
      <c r="BS75" s="1247"/>
      <c r="BT75" s="1247"/>
      <c r="BU75" s="1247"/>
      <c r="BV75" s="1247"/>
      <c r="BW75" s="1247"/>
      <c r="BX75" s="1247"/>
      <c r="BY75" s="1247"/>
      <c r="BZ75" s="1247"/>
      <c r="CA75" s="1247"/>
      <c r="CB75" s="1247"/>
      <c r="CC75" s="1247"/>
      <c r="CD75" s="1247"/>
      <c r="CE75" s="1247"/>
      <c r="CF75" s="1247"/>
      <c r="CG75" s="1247"/>
      <c r="CH75" s="1247"/>
      <c r="CI75" s="1247"/>
      <c r="CJ75" s="1247"/>
      <c r="CK75" s="1247"/>
      <c r="CL75" s="1247"/>
      <c r="CM75" s="1247"/>
      <c r="CN75" s="1247"/>
      <c r="CO75" s="1247"/>
      <c r="CP75" s="1247"/>
      <c r="CQ75" s="1247"/>
      <c r="CR75" s="1247"/>
      <c r="CS75" s="1247"/>
      <c r="CT75" s="1247"/>
      <c r="CU75" s="1247"/>
      <c r="CV75" s="1247"/>
      <c r="CW75" s="1247"/>
      <c r="CX75" s="1247"/>
      <c r="CY75" s="1247"/>
      <c r="CZ75" s="1247"/>
      <c r="DA75" s="1449"/>
      <c r="DB75" s="1452">
        <f t="shared" si="8"/>
        <v>0</v>
      </c>
      <c r="DC75" s="1452">
        <f t="shared" si="7"/>
        <v>0</v>
      </c>
    </row>
    <row r="76" spans="1:107" ht="14.25" customHeight="1" x14ac:dyDescent="0.2">
      <c r="A76" s="129"/>
      <c r="B76" s="130"/>
      <c r="C76" s="131"/>
      <c r="D76" s="448"/>
      <c r="E76" s="448"/>
      <c r="F76" s="382"/>
      <c r="G76" s="382"/>
      <c r="H76" s="382"/>
      <c r="I76" s="1528">
        <f t="shared" si="9"/>
        <v>0</v>
      </c>
      <c r="J76" s="1529">
        <f t="shared" si="3"/>
        <v>0</v>
      </c>
      <c r="K76" s="136"/>
      <c r="L76" s="1530">
        <f t="shared" si="0"/>
        <v>0</v>
      </c>
      <c r="M76" s="1531">
        <f t="shared" si="10"/>
        <v>0</v>
      </c>
      <c r="N76" s="138"/>
      <c r="P76" s="125"/>
      <c r="Q76" s="1065" t="str">
        <f>IF(P76=" "," ",IF(P76="Vehículos",VLOOKUP($Q$16,'Datos Indices'!$A$38:$Z$50,22,FALSE),IF(P76="Ipim",VLOOKUP($Q$16,'Datos Indices'!$A$38:$Z$50,7,FALSE),IF(P76="Dólar",VLOOKUP($Q$16,'Datos Indices'!$A$38:$Z$50,4,FALSE),IF(P76="Gasoil",VLOOKUP($Q$16,'Datos Indices'!$A$38:$Z$50,10,FALSE),IF(P76="WPU06 Pesificado",VLOOKUP($Q$16,'Datos Indices'!$A$38:$Z$50,26,FALSE),0))))))</f>
        <v xml:space="preserve"> </v>
      </c>
      <c r="R76" s="1066">
        <f t="shared" si="11"/>
        <v>0</v>
      </c>
      <c r="T76" s="928"/>
      <c r="U76" s="1065" t="str">
        <f>IF(T76=" "," ",IF(T76="Vehículos",VLOOKUP($U$16,'Datos Indices'!$A$38:$Z$50,22,FALSE),IF(T76="Ipim",VLOOKUP($U$16,'Datos Indices'!$A$38:$Z$50,7,FALSE),IF(T76="Dólar",VLOOKUP($U$16,'Datos Indices'!$A$38:$Z$50,4,FALSE),IF(T76="Gasoil",VLOOKUP($U$16,'Datos Indices'!$A$38:$Z$50,10,FALSE),IF(T76="WPU06 Pesificado",VLOOKUP($U$16,'Datos Indices'!$A$38:$Z$50,26,FALSE),0))))))</f>
        <v xml:space="preserve"> </v>
      </c>
      <c r="V76" s="1066">
        <f t="shared" si="5"/>
        <v>0</v>
      </c>
      <c r="W76" s="1450" t="str">
        <f t="shared" si="6"/>
        <v/>
      </c>
      <c r="X76" s="1451"/>
      <c r="Y76" s="1247"/>
      <c r="Z76" s="1247"/>
      <c r="AA76" s="1247"/>
      <c r="AB76" s="1247"/>
      <c r="AC76" s="1247"/>
      <c r="AD76" s="1247"/>
      <c r="AE76" s="1247"/>
      <c r="AF76" s="1247"/>
      <c r="AG76" s="1247"/>
      <c r="AH76" s="1247"/>
      <c r="AI76" s="1247"/>
      <c r="AJ76" s="1247"/>
      <c r="AK76" s="1247"/>
      <c r="AL76" s="1247"/>
      <c r="AM76" s="1247"/>
      <c r="AN76" s="1247"/>
      <c r="AO76" s="1247"/>
      <c r="AP76" s="1247"/>
      <c r="AQ76" s="1247"/>
      <c r="AR76" s="1247"/>
      <c r="AS76" s="1247"/>
      <c r="AT76" s="1247"/>
      <c r="AU76" s="1247"/>
      <c r="AV76" s="1247"/>
      <c r="AW76" s="1247"/>
      <c r="AX76" s="1247"/>
      <c r="AY76" s="1247"/>
      <c r="AZ76" s="1247"/>
      <c r="BA76" s="1247"/>
      <c r="BB76" s="1247"/>
      <c r="BC76" s="1247"/>
      <c r="BD76" s="1247"/>
      <c r="BE76" s="1247"/>
      <c r="BF76" s="1247"/>
      <c r="BG76" s="1247"/>
      <c r="BH76" s="1247"/>
      <c r="BI76" s="1247"/>
      <c r="BJ76" s="1247"/>
      <c r="BK76" s="1247"/>
      <c r="BL76" s="1247"/>
      <c r="BM76" s="1247"/>
      <c r="BN76" s="1247"/>
      <c r="BO76" s="1247"/>
      <c r="BP76" s="1247"/>
      <c r="BQ76" s="1247"/>
      <c r="BR76" s="1247"/>
      <c r="BS76" s="1247"/>
      <c r="BT76" s="1247"/>
      <c r="BU76" s="1247"/>
      <c r="BV76" s="1247"/>
      <c r="BW76" s="1247"/>
      <c r="BX76" s="1247"/>
      <c r="BY76" s="1247"/>
      <c r="BZ76" s="1247"/>
      <c r="CA76" s="1247"/>
      <c r="CB76" s="1247"/>
      <c r="CC76" s="1247"/>
      <c r="CD76" s="1247"/>
      <c r="CE76" s="1247"/>
      <c r="CF76" s="1247"/>
      <c r="CG76" s="1247"/>
      <c r="CH76" s="1247"/>
      <c r="CI76" s="1247"/>
      <c r="CJ76" s="1247"/>
      <c r="CK76" s="1247"/>
      <c r="CL76" s="1247"/>
      <c r="CM76" s="1247"/>
      <c r="CN76" s="1247"/>
      <c r="CO76" s="1247"/>
      <c r="CP76" s="1247"/>
      <c r="CQ76" s="1247"/>
      <c r="CR76" s="1247"/>
      <c r="CS76" s="1247"/>
      <c r="CT76" s="1247"/>
      <c r="CU76" s="1247"/>
      <c r="CV76" s="1247"/>
      <c r="CW76" s="1247"/>
      <c r="CX76" s="1247"/>
      <c r="CY76" s="1247"/>
      <c r="CZ76" s="1247"/>
      <c r="DA76" s="1449"/>
      <c r="DB76" s="1452">
        <f t="shared" si="8"/>
        <v>0</v>
      </c>
      <c r="DC76" s="1452">
        <f t="shared" si="7"/>
        <v>0</v>
      </c>
    </row>
    <row r="77" spans="1:107" ht="14.25" customHeight="1" x14ac:dyDescent="0.2">
      <c r="A77" s="129"/>
      <c r="B77" s="130"/>
      <c r="C77" s="131"/>
      <c r="D77" s="448"/>
      <c r="E77" s="448"/>
      <c r="F77" s="382"/>
      <c r="G77" s="382"/>
      <c r="H77" s="382"/>
      <c r="I77" s="1528">
        <f t="shared" si="9"/>
        <v>0</v>
      </c>
      <c r="J77" s="1529">
        <f t="shared" si="3"/>
        <v>0</v>
      </c>
      <c r="K77" s="136"/>
      <c r="L77" s="1530">
        <f t="shared" si="0"/>
        <v>0</v>
      </c>
      <c r="M77" s="1531">
        <f t="shared" si="10"/>
        <v>0</v>
      </c>
      <c r="N77" s="138"/>
      <c r="P77" s="125"/>
      <c r="Q77" s="1065" t="str">
        <f>IF(P77=" "," ",IF(P77="Vehículos",VLOOKUP($Q$16,'Datos Indices'!$A$38:$Z$50,22,FALSE),IF(P77="Ipim",VLOOKUP($Q$16,'Datos Indices'!$A$38:$Z$50,7,FALSE),IF(P77="Dólar",VLOOKUP($Q$16,'Datos Indices'!$A$38:$Z$50,4,FALSE),IF(P77="Gasoil",VLOOKUP($Q$16,'Datos Indices'!$A$38:$Z$50,10,FALSE),IF(P77="WPU06 Pesificado",VLOOKUP($Q$16,'Datos Indices'!$A$38:$Z$50,26,FALSE),0))))))</f>
        <v xml:space="preserve"> </v>
      </c>
      <c r="R77" s="1066">
        <f t="shared" si="11"/>
        <v>0</v>
      </c>
      <c r="T77" s="928"/>
      <c r="U77" s="1065" t="str">
        <f>IF(T77=" "," ",IF(T77="Vehículos",VLOOKUP($U$16,'Datos Indices'!$A$38:$Z$50,22,FALSE),IF(T77="Ipim",VLOOKUP($U$16,'Datos Indices'!$A$38:$Z$50,7,FALSE),IF(T77="Dólar",VLOOKUP($U$16,'Datos Indices'!$A$38:$Z$50,4,FALSE),IF(T77="Gasoil",VLOOKUP($U$16,'Datos Indices'!$A$38:$Z$50,10,FALSE),IF(T77="WPU06 Pesificado",VLOOKUP($U$16,'Datos Indices'!$A$38:$Z$50,26,FALSE),0))))))</f>
        <v xml:space="preserve"> </v>
      </c>
      <c r="V77" s="1066">
        <f t="shared" si="5"/>
        <v>0</v>
      </c>
      <c r="W77" s="1450" t="str">
        <f t="shared" si="6"/>
        <v/>
      </c>
      <c r="X77" s="1451"/>
      <c r="Y77" s="1247"/>
      <c r="Z77" s="1247"/>
      <c r="AA77" s="1247"/>
      <c r="AB77" s="1247"/>
      <c r="AC77" s="1247"/>
      <c r="AD77" s="1247"/>
      <c r="AE77" s="1247"/>
      <c r="AF77" s="1247"/>
      <c r="AG77" s="1247"/>
      <c r="AH77" s="1247"/>
      <c r="AI77" s="1247"/>
      <c r="AJ77" s="1247"/>
      <c r="AK77" s="1247"/>
      <c r="AL77" s="1247"/>
      <c r="AM77" s="1247"/>
      <c r="AN77" s="1247"/>
      <c r="AO77" s="1247"/>
      <c r="AP77" s="1247"/>
      <c r="AQ77" s="1247"/>
      <c r="AR77" s="1247"/>
      <c r="AS77" s="1247"/>
      <c r="AT77" s="1247"/>
      <c r="AU77" s="1247"/>
      <c r="AV77" s="1247"/>
      <c r="AW77" s="1247"/>
      <c r="AX77" s="1247"/>
      <c r="AY77" s="1247"/>
      <c r="AZ77" s="1247"/>
      <c r="BA77" s="1247"/>
      <c r="BB77" s="1247"/>
      <c r="BC77" s="1247"/>
      <c r="BD77" s="1247"/>
      <c r="BE77" s="1247"/>
      <c r="BF77" s="1247"/>
      <c r="BG77" s="1247"/>
      <c r="BH77" s="1247"/>
      <c r="BI77" s="1247"/>
      <c r="BJ77" s="1247"/>
      <c r="BK77" s="1247"/>
      <c r="BL77" s="1247"/>
      <c r="BM77" s="1247"/>
      <c r="BN77" s="1247"/>
      <c r="BO77" s="1247"/>
      <c r="BP77" s="1247"/>
      <c r="BQ77" s="1247"/>
      <c r="BR77" s="1247"/>
      <c r="BS77" s="1247"/>
      <c r="BT77" s="1247"/>
      <c r="BU77" s="1247"/>
      <c r="BV77" s="1247"/>
      <c r="BW77" s="1247"/>
      <c r="BX77" s="1247"/>
      <c r="BY77" s="1247"/>
      <c r="BZ77" s="1247"/>
      <c r="CA77" s="1247"/>
      <c r="CB77" s="1247"/>
      <c r="CC77" s="1247"/>
      <c r="CD77" s="1247"/>
      <c r="CE77" s="1247"/>
      <c r="CF77" s="1247"/>
      <c r="CG77" s="1247"/>
      <c r="CH77" s="1247"/>
      <c r="CI77" s="1247"/>
      <c r="CJ77" s="1247"/>
      <c r="CK77" s="1247"/>
      <c r="CL77" s="1247"/>
      <c r="CM77" s="1247"/>
      <c r="CN77" s="1247"/>
      <c r="CO77" s="1247"/>
      <c r="CP77" s="1247"/>
      <c r="CQ77" s="1247"/>
      <c r="CR77" s="1247"/>
      <c r="CS77" s="1247"/>
      <c r="CT77" s="1247"/>
      <c r="CU77" s="1247"/>
      <c r="CV77" s="1247"/>
      <c r="CW77" s="1247"/>
      <c r="CX77" s="1247"/>
      <c r="CY77" s="1247"/>
      <c r="CZ77" s="1247"/>
      <c r="DA77" s="1449"/>
      <c r="DB77" s="1452">
        <f t="shared" si="8"/>
        <v>0</v>
      </c>
      <c r="DC77" s="1452">
        <f t="shared" si="7"/>
        <v>0</v>
      </c>
    </row>
    <row r="78" spans="1:107" ht="14.25" customHeight="1" x14ac:dyDescent="0.2">
      <c r="A78" s="129"/>
      <c r="B78" s="130"/>
      <c r="C78" s="131"/>
      <c r="D78" s="448"/>
      <c r="E78" s="448"/>
      <c r="F78" s="382"/>
      <c r="G78" s="382"/>
      <c r="H78" s="382"/>
      <c r="I78" s="1528">
        <f t="shared" si="9"/>
        <v>0</v>
      </c>
      <c r="J78" s="1529">
        <f t="shared" si="3"/>
        <v>0</v>
      </c>
      <c r="K78" s="136"/>
      <c r="L78" s="1530">
        <f t="shared" si="0"/>
        <v>0</v>
      </c>
      <c r="M78" s="1531">
        <f t="shared" si="10"/>
        <v>0</v>
      </c>
      <c r="N78" s="138"/>
      <c r="P78" s="125"/>
      <c r="Q78" s="1065" t="str">
        <f>IF(P78=" "," ",IF(P78="Vehículos",VLOOKUP($Q$16,'Datos Indices'!$A$38:$Z$50,22,FALSE),IF(P78="Ipim",VLOOKUP($Q$16,'Datos Indices'!$A$38:$Z$50,7,FALSE),IF(P78="Dólar",VLOOKUP($Q$16,'Datos Indices'!$A$38:$Z$50,4,FALSE),IF(P78="Gasoil",VLOOKUP($Q$16,'Datos Indices'!$A$38:$Z$50,10,FALSE),IF(P78="WPU06 Pesificado",VLOOKUP($Q$16,'Datos Indices'!$A$38:$Z$50,26,FALSE),0))))))</f>
        <v xml:space="preserve"> </v>
      </c>
      <c r="R78" s="1066">
        <f t="shared" si="11"/>
        <v>0</v>
      </c>
      <c r="T78" s="928"/>
      <c r="U78" s="1065" t="str">
        <f>IF(T78=" "," ",IF(T78="Vehículos",VLOOKUP($U$16,'Datos Indices'!$A$38:$Z$50,22,FALSE),IF(T78="Ipim",VLOOKUP($U$16,'Datos Indices'!$A$38:$Z$50,7,FALSE),IF(T78="Dólar",VLOOKUP($U$16,'Datos Indices'!$A$38:$Z$50,4,FALSE),IF(T78="Gasoil",VLOOKUP($U$16,'Datos Indices'!$A$38:$Z$50,10,FALSE),IF(T78="WPU06 Pesificado",VLOOKUP($U$16,'Datos Indices'!$A$38:$Z$50,26,FALSE),0))))))</f>
        <v xml:space="preserve"> </v>
      </c>
      <c r="V78" s="1066">
        <f t="shared" si="5"/>
        <v>0</v>
      </c>
      <c r="W78" s="1450" t="str">
        <f t="shared" si="6"/>
        <v/>
      </c>
      <c r="Y78" s="1247"/>
      <c r="Z78" s="1247"/>
      <c r="AA78" s="1247"/>
      <c r="AB78" s="1247"/>
      <c r="AC78" s="1247"/>
      <c r="AD78" s="1247"/>
      <c r="AE78" s="1247"/>
      <c r="AF78" s="1247"/>
      <c r="AG78" s="1247"/>
      <c r="AH78" s="1247"/>
      <c r="AI78" s="1247"/>
      <c r="AJ78" s="1247"/>
      <c r="AK78" s="1247"/>
      <c r="AL78" s="1247"/>
      <c r="AM78" s="1247"/>
      <c r="AN78" s="1247"/>
      <c r="AO78" s="1247"/>
      <c r="AP78" s="1247"/>
      <c r="AQ78" s="1247"/>
      <c r="AR78" s="1247"/>
      <c r="AS78" s="1247"/>
      <c r="AT78" s="1247"/>
      <c r="AU78" s="1247"/>
      <c r="AV78" s="1247"/>
      <c r="AW78" s="1247"/>
      <c r="AX78" s="1247"/>
      <c r="AY78" s="1247"/>
      <c r="AZ78" s="1247"/>
      <c r="BA78" s="1247"/>
      <c r="BB78" s="1247"/>
      <c r="BC78" s="1247"/>
      <c r="BD78" s="1247"/>
      <c r="BE78" s="1247"/>
      <c r="BF78" s="1247"/>
      <c r="BG78" s="1247"/>
      <c r="BH78" s="1247"/>
      <c r="BI78" s="1247"/>
      <c r="BJ78" s="1247"/>
      <c r="BK78" s="1247"/>
      <c r="BL78" s="1247"/>
      <c r="BM78" s="1247"/>
      <c r="BN78" s="1247"/>
      <c r="BO78" s="1247"/>
      <c r="BP78" s="1247"/>
      <c r="BQ78" s="1247"/>
      <c r="BR78" s="1247"/>
      <c r="BS78" s="1247"/>
      <c r="BT78" s="1247"/>
      <c r="BU78" s="1247"/>
      <c r="BV78" s="1247"/>
      <c r="BW78" s="1247"/>
      <c r="BX78" s="1247"/>
      <c r="BY78" s="1247"/>
      <c r="BZ78" s="1247"/>
      <c r="CA78" s="1247"/>
      <c r="CB78" s="1247"/>
      <c r="CC78" s="1247"/>
      <c r="CD78" s="1247"/>
      <c r="CE78" s="1247"/>
      <c r="CF78" s="1247"/>
      <c r="CG78" s="1247"/>
      <c r="CH78" s="1247"/>
      <c r="CI78" s="1247"/>
      <c r="CJ78" s="1247"/>
      <c r="CK78" s="1247"/>
      <c r="CL78" s="1247"/>
      <c r="CM78" s="1247"/>
      <c r="CN78" s="1247"/>
      <c r="CO78" s="1247"/>
      <c r="CP78" s="1247"/>
      <c r="CQ78" s="1247"/>
      <c r="CR78" s="1247"/>
      <c r="CS78" s="1247"/>
      <c r="CT78" s="1247"/>
      <c r="CU78" s="1247"/>
      <c r="CV78" s="1247"/>
      <c r="CW78" s="1247"/>
      <c r="CX78" s="1247"/>
      <c r="CY78" s="1247"/>
      <c r="CZ78" s="1247"/>
      <c r="DB78" s="1452">
        <f t="shared" si="8"/>
        <v>0</v>
      </c>
      <c r="DC78" s="1452">
        <f t="shared" si="7"/>
        <v>0</v>
      </c>
    </row>
    <row r="79" spans="1:107" ht="14.25" customHeight="1" x14ac:dyDescent="0.2">
      <c r="A79" s="129"/>
      <c r="B79" s="130"/>
      <c r="C79" s="131"/>
      <c r="D79" s="448"/>
      <c r="E79" s="448"/>
      <c r="F79" s="382"/>
      <c r="G79" s="382"/>
      <c r="H79" s="382"/>
      <c r="I79" s="1528">
        <f t="shared" si="9"/>
        <v>0</v>
      </c>
      <c r="J79" s="1529">
        <f t="shared" si="3"/>
        <v>0</v>
      </c>
      <c r="K79" s="136"/>
      <c r="L79" s="1530">
        <f t="shared" si="0"/>
        <v>0</v>
      </c>
      <c r="M79" s="1531">
        <f t="shared" si="10"/>
        <v>0</v>
      </c>
      <c r="N79" s="138"/>
      <c r="P79" s="125"/>
      <c r="Q79" s="1065" t="str">
        <f>IF(P79=" "," ",IF(P79="Vehículos",VLOOKUP($Q$16,'Datos Indices'!$A$38:$Z$50,22,FALSE),IF(P79="Ipim",VLOOKUP($Q$16,'Datos Indices'!$A$38:$Z$50,7,FALSE),IF(P79="Dólar",VLOOKUP($Q$16,'Datos Indices'!$A$38:$Z$50,4,FALSE),IF(P79="Gasoil",VLOOKUP($Q$16,'Datos Indices'!$A$38:$Z$50,10,FALSE),IF(P79="WPU06 Pesificado",VLOOKUP($Q$16,'Datos Indices'!$A$38:$Z$50,26,FALSE),0))))))</f>
        <v xml:space="preserve"> </v>
      </c>
      <c r="R79" s="1066">
        <f t="shared" si="11"/>
        <v>0</v>
      </c>
      <c r="T79" s="928"/>
      <c r="U79" s="1065" t="str">
        <f>IF(T79=" "," ",IF(T79="Vehículos",VLOOKUP($U$16,'Datos Indices'!$A$38:$Z$50,22,FALSE),IF(T79="Ipim",VLOOKUP($U$16,'Datos Indices'!$A$38:$Z$50,7,FALSE),IF(T79="Dólar",VLOOKUP($U$16,'Datos Indices'!$A$38:$Z$50,4,FALSE),IF(T79="Gasoil",VLOOKUP($U$16,'Datos Indices'!$A$38:$Z$50,10,FALSE),IF(T79="WPU06 Pesificado",VLOOKUP($U$16,'Datos Indices'!$A$38:$Z$50,26,FALSE),0))))))</f>
        <v xml:space="preserve"> </v>
      </c>
      <c r="V79" s="1066">
        <f t="shared" si="5"/>
        <v>0</v>
      </c>
      <c r="W79" s="1450" t="str">
        <f t="shared" si="6"/>
        <v/>
      </c>
      <c r="Y79" s="1247"/>
      <c r="Z79" s="1247"/>
      <c r="AA79" s="1247"/>
      <c r="AB79" s="1247"/>
      <c r="AC79" s="1247"/>
      <c r="AD79" s="1247"/>
      <c r="AE79" s="1247"/>
      <c r="AF79" s="1247"/>
      <c r="AG79" s="1247"/>
      <c r="AH79" s="1247"/>
      <c r="AI79" s="1247"/>
      <c r="AJ79" s="1247"/>
      <c r="AK79" s="1247"/>
      <c r="AL79" s="1247"/>
      <c r="AM79" s="1247"/>
      <c r="AN79" s="1247"/>
      <c r="AO79" s="1247"/>
      <c r="AP79" s="1247"/>
      <c r="AQ79" s="1247"/>
      <c r="AR79" s="1247"/>
      <c r="AS79" s="1247"/>
      <c r="AT79" s="1247"/>
      <c r="AU79" s="1247"/>
      <c r="AV79" s="1247"/>
      <c r="AW79" s="1247"/>
      <c r="AX79" s="1247"/>
      <c r="AY79" s="1247"/>
      <c r="AZ79" s="1247"/>
      <c r="BA79" s="1247"/>
      <c r="BB79" s="1247"/>
      <c r="BC79" s="1247"/>
      <c r="BD79" s="1247"/>
      <c r="BE79" s="1247"/>
      <c r="BF79" s="1247"/>
      <c r="BG79" s="1247"/>
      <c r="BH79" s="1247"/>
      <c r="BI79" s="1247"/>
      <c r="BJ79" s="1247"/>
      <c r="BK79" s="1247"/>
      <c r="BL79" s="1247"/>
      <c r="BM79" s="1247"/>
      <c r="BN79" s="1247"/>
      <c r="BO79" s="1247"/>
      <c r="BP79" s="1247"/>
      <c r="BQ79" s="1247"/>
      <c r="BR79" s="1247"/>
      <c r="BS79" s="1247"/>
      <c r="BT79" s="1247"/>
      <c r="BU79" s="1247"/>
      <c r="BV79" s="1247"/>
      <c r="BW79" s="1247"/>
      <c r="BX79" s="1247"/>
      <c r="BY79" s="1247"/>
      <c r="BZ79" s="1247"/>
      <c r="CA79" s="1247"/>
      <c r="CB79" s="1247"/>
      <c r="CC79" s="1247"/>
      <c r="CD79" s="1247"/>
      <c r="CE79" s="1247"/>
      <c r="CF79" s="1247"/>
      <c r="CG79" s="1247"/>
      <c r="CH79" s="1247"/>
      <c r="CI79" s="1247"/>
      <c r="CJ79" s="1247"/>
      <c r="CK79" s="1247"/>
      <c r="CL79" s="1247"/>
      <c r="CM79" s="1247"/>
      <c r="CN79" s="1247"/>
      <c r="CO79" s="1247"/>
      <c r="CP79" s="1247"/>
      <c r="CQ79" s="1247"/>
      <c r="CR79" s="1247"/>
      <c r="CS79" s="1247"/>
      <c r="CT79" s="1247"/>
      <c r="CU79" s="1247"/>
      <c r="CV79" s="1247"/>
      <c r="CW79" s="1247"/>
      <c r="CX79" s="1247"/>
      <c r="CY79" s="1247"/>
      <c r="CZ79" s="1247"/>
      <c r="DB79" s="1452">
        <f t="shared" si="8"/>
        <v>0</v>
      </c>
      <c r="DC79" s="1452">
        <f t="shared" si="7"/>
        <v>0</v>
      </c>
    </row>
    <row r="80" spans="1:107" ht="14.25" customHeight="1" x14ac:dyDescent="0.2">
      <c r="A80" s="129"/>
      <c r="B80" s="130"/>
      <c r="C80" s="131"/>
      <c r="D80" s="448"/>
      <c r="E80" s="448"/>
      <c r="F80" s="382"/>
      <c r="G80" s="382"/>
      <c r="H80" s="382"/>
      <c r="I80" s="1528">
        <f t="shared" si="9"/>
        <v>0</v>
      </c>
      <c r="J80" s="1529">
        <f t="shared" si="3"/>
        <v>0</v>
      </c>
      <c r="K80" s="136"/>
      <c r="L80" s="1530">
        <f t="shared" si="0"/>
        <v>0</v>
      </c>
      <c r="M80" s="1531">
        <f t="shared" si="10"/>
        <v>0</v>
      </c>
      <c r="N80" s="138"/>
      <c r="P80" s="125"/>
      <c r="Q80" s="1065" t="str">
        <f>IF(P80=" "," ",IF(P80="Vehículos",VLOOKUP($Q$16,'Datos Indices'!$A$38:$Z$50,22,FALSE),IF(P80="Ipim",VLOOKUP($Q$16,'Datos Indices'!$A$38:$Z$50,7,FALSE),IF(P80="Dólar",VLOOKUP($Q$16,'Datos Indices'!$A$38:$Z$50,4,FALSE),IF(P80="Gasoil",VLOOKUP($Q$16,'Datos Indices'!$A$38:$Z$50,10,FALSE),IF(P80="WPU06 Pesificado",VLOOKUP($Q$16,'Datos Indices'!$A$38:$Z$50,26,FALSE),0))))))</f>
        <v xml:space="preserve"> </v>
      </c>
      <c r="R80" s="1066">
        <f t="shared" si="11"/>
        <v>0</v>
      </c>
      <c r="T80" s="928"/>
      <c r="U80" s="1065" t="str">
        <f>IF(T80=" "," ",IF(T80="Vehículos",VLOOKUP($U$16,'Datos Indices'!$A$38:$Z$50,22,FALSE),IF(T80="Ipim",VLOOKUP($U$16,'Datos Indices'!$A$38:$Z$50,7,FALSE),IF(T80="Dólar",VLOOKUP($U$16,'Datos Indices'!$A$38:$Z$50,4,FALSE),IF(T80="Gasoil",VLOOKUP($U$16,'Datos Indices'!$A$38:$Z$50,10,FALSE),IF(T80="WPU06 Pesificado",VLOOKUP($U$16,'Datos Indices'!$A$38:$Z$50,26,FALSE),0))))))</f>
        <v xml:space="preserve"> </v>
      </c>
      <c r="V80" s="1066">
        <f t="shared" si="5"/>
        <v>0</v>
      </c>
      <c r="W80" s="1450" t="str">
        <f t="shared" si="6"/>
        <v/>
      </c>
      <c r="Y80" s="1247"/>
      <c r="Z80" s="1247"/>
      <c r="AA80" s="1247"/>
      <c r="AB80" s="1247"/>
      <c r="AC80" s="1247"/>
      <c r="AD80" s="1247"/>
      <c r="AE80" s="1247"/>
      <c r="AF80" s="1247"/>
      <c r="AG80" s="1247"/>
      <c r="AH80" s="1247"/>
      <c r="AI80" s="1247"/>
      <c r="AJ80" s="1247"/>
      <c r="AK80" s="1247"/>
      <c r="AL80" s="1247"/>
      <c r="AM80" s="1247"/>
      <c r="AN80" s="1247"/>
      <c r="AO80" s="1247"/>
      <c r="AP80" s="1247"/>
      <c r="AQ80" s="1247"/>
      <c r="AR80" s="1247"/>
      <c r="AS80" s="1247"/>
      <c r="AT80" s="1247"/>
      <c r="AU80" s="1247"/>
      <c r="AV80" s="1247"/>
      <c r="AW80" s="1247"/>
      <c r="AX80" s="1247"/>
      <c r="AY80" s="1247"/>
      <c r="AZ80" s="1247"/>
      <c r="BA80" s="1247"/>
      <c r="BB80" s="1247"/>
      <c r="BC80" s="1247"/>
      <c r="BD80" s="1247"/>
      <c r="BE80" s="1247"/>
      <c r="BF80" s="1247"/>
      <c r="BG80" s="1247"/>
      <c r="BH80" s="1247"/>
      <c r="BI80" s="1247"/>
      <c r="BJ80" s="1247"/>
      <c r="BK80" s="1247"/>
      <c r="BL80" s="1247"/>
      <c r="BM80" s="1247"/>
      <c r="BN80" s="1247"/>
      <c r="BO80" s="1247"/>
      <c r="BP80" s="1247"/>
      <c r="BQ80" s="1247"/>
      <c r="BR80" s="1247"/>
      <c r="BS80" s="1247"/>
      <c r="BT80" s="1247"/>
      <c r="BU80" s="1247"/>
      <c r="BV80" s="1247"/>
      <c r="BW80" s="1247"/>
      <c r="BX80" s="1247"/>
      <c r="BY80" s="1247"/>
      <c r="BZ80" s="1247"/>
      <c r="CA80" s="1247"/>
      <c r="CB80" s="1247"/>
      <c r="CC80" s="1247"/>
      <c r="CD80" s="1247"/>
      <c r="CE80" s="1247"/>
      <c r="CF80" s="1247"/>
      <c r="CG80" s="1247"/>
      <c r="CH80" s="1247"/>
      <c r="CI80" s="1247"/>
      <c r="CJ80" s="1247"/>
      <c r="CK80" s="1247"/>
      <c r="CL80" s="1247"/>
      <c r="CM80" s="1247"/>
      <c r="CN80" s="1247"/>
      <c r="CO80" s="1247"/>
      <c r="CP80" s="1247"/>
      <c r="CQ80" s="1247"/>
      <c r="CR80" s="1247"/>
      <c r="CS80" s="1247"/>
      <c r="CT80" s="1247"/>
      <c r="CU80" s="1247"/>
      <c r="CV80" s="1247"/>
      <c r="CW80" s="1247"/>
      <c r="CX80" s="1247"/>
      <c r="CY80" s="1247"/>
      <c r="CZ80" s="1247"/>
      <c r="DB80" s="1452">
        <f t="shared" si="8"/>
        <v>0</v>
      </c>
      <c r="DC80" s="1452">
        <f t="shared" si="7"/>
        <v>0</v>
      </c>
    </row>
    <row r="81" spans="1:107" ht="14.25" customHeight="1" x14ac:dyDescent="0.2">
      <c r="A81" s="129"/>
      <c r="B81" s="130"/>
      <c r="C81" s="131"/>
      <c r="D81" s="448"/>
      <c r="E81" s="448"/>
      <c r="F81" s="382"/>
      <c r="G81" s="382"/>
      <c r="H81" s="382"/>
      <c r="I81" s="1528">
        <f t="shared" si="9"/>
        <v>0</v>
      </c>
      <c r="J81" s="1529">
        <f t="shared" si="3"/>
        <v>0</v>
      </c>
      <c r="K81" s="136"/>
      <c r="L81" s="1530">
        <f t="shared" ref="L81:L144" si="12">J81+(K81*C81)</f>
        <v>0</v>
      </c>
      <c r="M81" s="1531">
        <f t="shared" si="10"/>
        <v>0</v>
      </c>
      <c r="N81" s="138"/>
      <c r="P81" s="125"/>
      <c r="Q81" s="1065" t="str">
        <f>IF(P81=" "," ",IF(P81="Vehículos",VLOOKUP($Q$16,'Datos Indices'!$A$38:$Z$50,22,FALSE),IF(P81="Ipim",VLOOKUP($Q$16,'Datos Indices'!$A$38:$Z$50,7,FALSE),IF(P81="Dólar",VLOOKUP($Q$16,'Datos Indices'!$A$38:$Z$50,4,FALSE),IF(P81="Gasoil",VLOOKUP($Q$16,'Datos Indices'!$A$38:$Z$50,10,FALSE),IF(P81="WPU06 Pesificado",VLOOKUP($Q$16,'Datos Indices'!$A$38:$Z$50,26,FALSE),0))))))</f>
        <v xml:space="preserve"> </v>
      </c>
      <c r="R81" s="1066">
        <f t="shared" ref="R81:R91" si="13">M81*Q81/100</f>
        <v>0</v>
      </c>
      <c r="T81" s="928"/>
      <c r="U81" s="1065" t="str">
        <f>IF(T81=" "," ",IF(T81="Vehículos",VLOOKUP($U$16,'Datos Indices'!$A$38:$Z$50,22,FALSE),IF(T81="Ipim",VLOOKUP($U$16,'Datos Indices'!$A$38:$Z$50,7,FALSE),IF(T81="Dólar",VLOOKUP($U$16,'Datos Indices'!$A$38:$Z$50,4,FALSE),IF(T81="Gasoil",VLOOKUP($U$16,'Datos Indices'!$A$38:$Z$50,10,FALSE),IF(T81="WPU06 Pesificado",VLOOKUP($U$16,'Datos Indices'!$A$38:$Z$50,26,FALSE),0))))))</f>
        <v xml:space="preserve"> </v>
      </c>
      <c r="V81" s="1066">
        <f t="shared" si="5"/>
        <v>0</v>
      </c>
      <c r="W81" s="1450" t="str">
        <f t="shared" si="6"/>
        <v/>
      </c>
      <c r="Y81" s="1247"/>
      <c r="Z81" s="1247"/>
      <c r="AA81" s="1247"/>
      <c r="AB81" s="1247"/>
      <c r="AC81" s="1247"/>
      <c r="AD81" s="1247"/>
      <c r="AE81" s="1247"/>
      <c r="AF81" s="1247"/>
      <c r="AG81" s="1247"/>
      <c r="AH81" s="1247"/>
      <c r="AI81" s="1247"/>
      <c r="AJ81" s="1247"/>
      <c r="AK81" s="1247"/>
      <c r="AL81" s="1247"/>
      <c r="AM81" s="1247"/>
      <c r="AN81" s="1247"/>
      <c r="AO81" s="1247"/>
      <c r="AP81" s="1247"/>
      <c r="AQ81" s="1247"/>
      <c r="AR81" s="1247"/>
      <c r="AS81" s="1247"/>
      <c r="AT81" s="1247"/>
      <c r="AU81" s="1247"/>
      <c r="AV81" s="1247"/>
      <c r="AW81" s="1247"/>
      <c r="AX81" s="1247"/>
      <c r="AY81" s="1247"/>
      <c r="AZ81" s="1247"/>
      <c r="BA81" s="1247"/>
      <c r="BB81" s="1247"/>
      <c r="BC81" s="1247"/>
      <c r="BD81" s="1247"/>
      <c r="BE81" s="1247"/>
      <c r="BF81" s="1247"/>
      <c r="BG81" s="1247"/>
      <c r="BH81" s="1247"/>
      <c r="BI81" s="1247"/>
      <c r="BJ81" s="1247"/>
      <c r="BK81" s="1247"/>
      <c r="BL81" s="1247"/>
      <c r="BM81" s="1247"/>
      <c r="BN81" s="1247"/>
      <c r="BO81" s="1247"/>
      <c r="BP81" s="1247"/>
      <c r="BQ81" s="1247"/>
      <c r="BR81" s="1247"/>
      <c r="BS81" s="1247"/>
      <c r="BT81" s="1247"/>
      <c r="BU81" s="1247"/>
      <c r="BV81" s="1247"/>
      <c r="BW81" s="1247"/>
      <c r="BX81" s="1247"/>
      <c r="BY81" s="1247"/>
      <c r="BZ81" s="1247"/>
      <c r="CA81" s="1247"/>
      <c r="CB81" s="1247"/>
      <c r="CC81" s="1247"/>
      <c r="CD81" s="1247"/>
      <c r="CE81" s="1247"/>
      <c r="CF81" s="1247"/>
      <c r="CG81" s="1247"/>
      <c r="CH81" s="1247"/>
      <c r="CI81" s="1247"/>
      <c r="CJ81" s="1247"/>
      <c r="CK81" s="1247"/>
      <c r="CL81" s="1247"/>
      <c r="CM81" s="1247"/>
      <c r="CN81" s="1247"/>
      <c r="CO81" s="1247"/>
      <c r="CP81" s="1247"/>
      <c r="CQ81" s="1247"/>
      <c r="CR81" s="1247"/>
      <c r="CS81" s="1247"/>
      <c r="CT81" s="1247"/>
      <c r="CU81" s="1247"/>
      <c r="CV81" s="1247"/>
      <c r="CW81" s="1247"/>
      <c r="CX81" s="1247"/>
      <c r="CY81" s="1247"/>
      <c r="CZ81" s="1247"/>
      <c r="DB81" s="1452">
        <f t="shared" si="8"/>
        <v>0</v>
      </c>
      <c r="DC81" s="1452">
        <f t="shared" si="7"/>
        <v>0</v>
      </c>
    </row>
    <row r="82" spans="1:107" ht="14.25" customHeight="1" x14ac:dyDescent="0.2">
      <c r="A82" s="129"/>
      <c r="B82" s="130"/>
      <c r="C82" s="131"/>
      <c r="D82" s="448"/>
      <c r="E82" s="448"/>
      <c r="F82" s="382"/>
      <c r="G82" s="382"/>
      <c r="H82" s="382"/>
      <c r="I82" s="1528">
        <f t="shared" si="9"/>
        <v>0</v>
      </c>
      <c r="J82" s="1529">
        <f t="shared" ref="J82:J145" si="14">IF($C$9=0,0,I82/$C$9)</f>
        <v>0</v>
      </c>
      <c r="K82" s="136"/>
      <c r="L82" s="1530">
        <f t="shared" si="12"/>
        <v>0</v>
      </c>
      <c r="M82" s="1531">
        <f t="shared" si="10"/>
        <v>0</v>
      </c>
      <c r="N82" s="138"/>
      <c r="P82" s="125"/>
      <c r="Q82" s="1065" t="str">
        <f>IF(P82=" "," ",IF(P82="Vehículos",VLOOKUP($Q$16,'Datos Indices'!$A$38:$Z$50,22,FALSE),IF(P82="Ipim",VLOOKUP($Q$16,'Datos Indices'!$A$38:$Z$50,7,FALSE),IF(P82="Dólar",VLOOKUP($Q$16,'Datos Indices'!$A$38:$Z$50,4,FALSE),IF(P82="Gasoil",VLOOKUP($Q$16,'Datos Indices'!$A$38:$Z$50,10,FALSE),IF(P82="WPU06 Pesificado",VLOOKUP($Q$16,'Datos Indices'!$A$38:$Z$50,26,FALSE),0))))))</f>
        <v xml:space="preserve"> </v>
      </c>
      <c r="R82" s="1066">
        <f t="shared" si="13"/>
        <v>0</v>
      </c>
      <c r="T82" s="928"/>
      <c r="U82" s="1065" t="str">
        <f>IF(T82=" "," ",IF(T82="Vehículos",VLOOKUP($U$16,'Datos Indices'!$A$38:$Z$50,22,FALSE),IF(T82="Ipim",VLOOKUP($U$16,'Datos Indices'!$A$38:$Z$50,7,FALSE),IF(T82="Dólar",VLOOKUP($U$16,'Datos Indices'!$A$38:$Z$50,4,FALSE),IF(T82="Gasoil",VLOOKUP($U$16,'Datos Indices'!$A$38:$Z$50,10,FALSE),IF(T82="WPU06 Pesificado",VLOOKUP($U$16,'Datos Indices'!$A$38:$Z$50,26,FALSE),0))))))</f>
        <v xml:space="preserve"> </v>
      </c>
      <c r="V82" s="1066">
        <f t="shared" ref="V82:V145" si="15">M82*U82/100</f>
        <v>0</v>
      </c>
      <c r="W82" s="1450" t="str">
        <f t="shared" si="6"/>
        <v/>
      </c>
      <c r="Y82" s="1247"/>
      <c r="Z82" s="1247"/>
      <c r="AA82" s="1247"/>
      <c r="AB82" s="1247"/>
      <c r="AC82" s="1247"/>
      <c r="AD82" s="1247"/>
      <c r="AE82" s="1247"/>
      <c r="AF82" s="1247"/>
      <c r="AG82" s="1247"/>
      <c r="AH82" s="1247"/>
      <c r="AI82" s="1247"/>
      <c r="AJ82" s="1247"/>
      <c r="AK82" s="1247"/>
      <c r="AL82" s="1247"/>
      <c r="AM82" s="1247"/>
      <c r="AN82" s="1247"/>
      <c r="AO82" s="1247"/>
      <c r="AP82" s="1247"/>
      <c r="AQ82" s="1247"/>
      <c r="AR82" s="1247"/>
      <c r="AS82" s="1247"/>
      <c r="AT82" s="1247"/>
      <c r="AU82" s="1247"/>
      <c r="AV82" s="1247"/>
      <c r="AW82" s="1247"/>
      <c r="AX82" s="1247"/>
      <c r="AY82" s="1247"/>
      <c r="AZ82" s="1247"/>
      <c r="BA82" s="1247"/>
      <c r="BB82" s="1247"/>
      <c r="BC82" s="1247"/>
      <c r="BD82" s="1247"/>
      <c r="BE82" s="1247"/>
      <c r="BF82" s="1247"/>
      <c r="BG82" s="1247"/>
      <c r="BH82" s="1247"/>
      <c r="BI82" s="1247"/>
      <c r="BJ82" s="1247"/>
      <c r="BK82" s="1247"/>
      <c r="BL82" s="1247"/>
      <c r="BM82" s="1247"/>
      <c r="BN82" s="1247"/>
      <c r="BO82" s="1247"/>
      <c r="BP82" s="1247"/>
      <c r="BQ82" s="1247"/>
      <c r="BR82" s="1247"/>
      <c r="BS82" s="1247"/>
      <c r="BT82" s="1247"/>
      <c r="BU82" s="1247"/>
      <c r="BV82" s="1247"/>
      <c r="BW82" s="1247"/>
      <c r="BX82" s="1247"/>
      <c r="BY82" s="1247"/>
      <c r="BZ82" s="1247"/>
      <c r="CA82" s="1247"/>
      <c r="CB82" s="1247"/>
      <c r="CC82" s="1247"/>
      <c r="CD82" s="1247"/>
      <c r="CE82" s="1247"/>
      <c r="CF82" s="1247"/>
      <c r="CG82" s="1247"/>
      <c r="CH82" s="1247"/>
      <c r="CI82" s="1247"/>
      <c r="CJ82" s="1247"/>
      <c r="CK82" s="1247"/>
      <c r="CL82" s="1247"/>
      <c r="CM82" s="1247"/>
      <c r="CN82" s="1247"/>
      <c r="CO82" s="1247"/>
      <c r="CP82" s="1247"/>
      <c r="CQ82" s="1247"/>
      <c r="CR82" s="1247"/>
      <c r="CS82" s="1247"/>
      <c r="CT82" s="1247"/>
      <c r="CU82" s="1247"/>
      <c r="CV82" s="1247"/>
      <c r="CW82" s="1247"/>
      <c r="CX82" s="1247"/>
      <c r="CY82" s="1247"/>
      <c r="CZ82" s="1247"/>
      <c r="DB82" s="1452">
        <f t="shared" si="8"/>
        <v>0</v>
      </c>
      <c r="DC82" s="1452">
        <f t="shared" si="7"/>
        <v>0</v>
      </c>
    </row>
    <row r="83" spans="1:107" ht="14.25" customHeight="1" x14ac:dyDescent="0.2">
      <c r="A83" s="129"/>
      <c r="B83" s="130"/>
      <c r="C83" s="131"/>
      <c r="D83" s="448"/>
      <c r="E83" s="448"/>
      <c r="F83" s="382"/>
      <c r="G83" s="382"/>
      <c r="H83" s="382"/>
      <c r="I83" s="1528">
        <f t="shared" si="9"/>
        <v>0</v>
      </c>
      <c r="J83" s="1529">
        <f t="shared" si="14"/>
        <v>0</v>
      </c>
      <c r="K83" s="136"/>
      <c r="L83" s="1530">
        <f t="shared" si="12"/>
        <v>0</v>
      </c>
      <c r="M83" s="1531">
        <f t="shared" si="10"/>
        <v>0</v>
      </c>
      <c r="N83" s="138"/>
      <c r="P83" s="125"/>
      <c r="Q83" s="1065" t="str">
        <f>IF(P83=" "," ",IF(P83="Vehículos",VLOOKUP($Q$16,'Datos Indices'!$A$38:$Z$50,22,FALSE),IF(P83="Ipim",VLOOKUP($Q$16,'Datos Indices'!$A$38:$Z$50,7,FALSE),IF(P83="Dólar",VLOOKUP($Q$16,'Datos Indices'!$A$38:$Z$50,4,FALSE),IF(P83="Gasoil",VLOOKUP($Q$16,'Datos Indices'!$A$38:$Z$50,10,FALSE),IF(P83="WPU06 Pesificado",VLOOKUP($Q$16,'Datos Indices'!$A$38:$Z$50,26,FALSE),0))))))</f>
        <v xml:space="preserve"> </v>
      </c>
      <c r="R83" s="1066">
        <f t="shared" si="13"/>
        <v>0</v>
      </c>
      <c r="T83" s="928"/>
      <c r="U83" s="1065" t="str">
        <f>IF(T83=" "," ",IF(T83="Vehículos",VLOOKUP($U$16,'Datos Indices'!$A$38:$Z$50,22,FALSE),IF(T83="Ipim",VLOOKUP($U$16,'Datos Indices'!$A$38:$Z$50,7,FALSE),IF(T83="Dólar",VLOOKUP($U$16,'Datos Indices'!$A$38:$Z$50,4,FALSE),IF(T83="Gasoil",VLOOKUP($U$16,'Datos Indices'!$A$38:$Z$50,10,FALSE),IF(T83="WPU06 Pesificado",VLOOKUP($U$16,'Datos Indices'!$A$38:$Z$50,26,FALSE),0))))))</f>
        <v xml:space="preserve"> </v>
      </c>
      <c r="V83" s="1066">
        <f t="shared" si="15"/>
        <v>0</v>
      </c>
      <c r="W83" s="1450" t="str">
        <f t="shared" ref="W83:W146" si="16">IF(DC83=0,"","Controlar Aprop.")</f>
        <v/>
      </c>
      <c r="Y83" s="1247"/>
      <c r="Z83" s="1247"/>
      <c r="AA83" s="1247"/>
      <c r="AB83" s="1247"/>
      <c r="AC83" s="1247"/>
      <c r="AD83" s="1247"/>
      <c r="AE83" s="1247"/>
      <c r="AF83" s="1247"/>
      <c r="AG83" s="1247"/>
      <c r="AH83" s="1247"/>
      <c r="AI83" s="1247"/>
      <c r="AJ83" s="1247"/>
      <c r="AK83" s="1247"/>
      <c r="AL83" s="1247"/>
      <c r="AM83" s="1247"/>
      <c r="AN83" s="1247"/>
      <c r="AO83" s="1247"/>
      <c r="AP83" s="1247"/>
      <c r="AQ83" s="1247"/>
      <c r="AR83" s="1247"/>
      <c r="AS83" s="1247"/>
      <c r="AT83" s="1247"/>
      <c r="AU83" s="1247"/>
      <c r="AV83" s="1247"/>
      <c r="AW83" s="1247"/>
      <c r="AX83" s="1247"/>
      <c r="AY83" s="1247"/>
      <c r="AZ83" s="1247"/>
      <c r="BA83" s="1247"/>
      <c r="BB83" s="1247"/>
      <c r="BC83" s="1247"/>
      <c r="BD83" s="1247"/>
      <c r="BE83" s="1247"/>
      <c r="BF83" s="1247"/>
      <c r="BG83" s="1247"/>
      <c r="BH83" s="1247"/>
      <c r="BI83" s="1247"/>
      <c r="BJ83" s="1247"/>
      <c r="BK83" s="1247"/>
      <c r="BL83" s="1247"/>
      <c r="BM83" s="1247"/>
      <c r="BN83" s="1247"/>
      <c r="BO83" s="1247"/>
      <c r="BP83" s="1247"/>
      <c r="BQ83" s="1247"/>
      <c r="BR83" s="1247"/>
      <c r="BS83" s="1247"/>
      <c r="BT83" s="1247"/>
      <c r="BU83" s="1247"/>
      <c r="BV83" s="1247"/>
      <c r="BW83" s="1247"/>
      <c r="BX83" s="1247"/>
      <c r="BY83" s="1247"/>
      <c r="BZ83" s="1247"/>
      <c r="CA83" s="1247"/>
      <c r="CB83" s="1247"/>
      <c r="CC83" s="1247"/>
      <c r="CD83" s="1247"/>
      <c r="CE83" s="1247"/>
      <c r="CF83" s="1247"/>
      <c r="CG83" s="1247"/>
      <c r="CH83" s="1247"/>
      <c r="CI83" s="1247"/>
      <c r="CJ83" s="1247"/>
      <c r="CK83" s="1247"/>
      <c r="CL83" s="1247"/>
      <c r="CM83" s="1247"/>
      <c r="CN83" s="1247"/>
      <c r="CO83" s="1247"/>
      <c r="CP83" s="1247"/>
      <c r="CQ83" s="1247"/>
      <c r="CR83" s="1247"/>
      <c r="CS83" s="1247"/>
      <c r="CT83" s="1247"/>
      <c r="CU83" s="1247"/>
      <c r="CV83" s="1247"/>
      <c r="CW83" s="1247"/>
      <c r="CX83" s="1247"/>
      <c r="CY83" s="1247"/>
      <c r="CZ83" s="1247"/>
      <c r="DB83" s="1452">
        <f t="shared" ref="DB83:DB146" si="17">SUM(Y83:CZ83)*M83</f>
        <v>0</v>
      </c>
      <c r="DC83" s="1452">
        <f t="shared" ref="DC83:DC146" si="18">M83-DB83</f>
        <v>0</v>
      </c>
    </row>
    <row r="84" spans="1:107" ht="14.25" customHeight="1" x14ac:dyDescent="0.2">
      <c r="A84" s="129"/>
      <c r="B84" s="130"/>
      <c r="C84" s="131"/>
      <c r="D84" s="448"/>
      <c r="E84" s="448"/>
      <c r="F84" s="382"/>
      <c r="G84" s="382"/>
      <c r="H84" s="382"/>
      <c r="I84" s="1528">
        <f t="shared" si="9"/>
        <v>0</v>
      </c>
      <c r="J84" s="1529">
        <f t="shared" si="14"/>
        <v>0</v>
      </c>
      <c r="K84" s="136"/>
      <c r="L84" s="1530">
        <f t="shared" si="12"/>
        <v>0</v>
      </c>
      <c r="M84" s="1531">
        <f t="shared" si="10"/>
        <v>0</v>
      </c>
      <c r="N84" s="138"/>
      <c r="P84" s="125"/>
      <c r="Q84" s="1065" t="str">
        <f>IF(P84=" "," ",IF(P84="Vehículos",VLOOKUP($Q$16,'Datos Indices'!$A$38:$Z$50,22,FALSE),IF(P84="Ipim",VLOOKUP($Q$16,'Datos Indices'!$A$38:$Z$50,7,FALSE),IF(P84="Dólar",VLOOKUP($Q$16,'Datos Indices'!$A$38:$Z$50,4,FALSE),IF(P84="Gasoil",VLOOKUP($Q$16,'Datos Indices'!$A$38:$Z$50,10,FALSE),IF(P84="WPU06 Pesificado",VLOOKUP($Q$16,'Datos Indices'!$A$38:$Z$50,26,FALSE),0))))))</f>
        <v xml:space="preserve"> </v>
      </c>
      <c r="R84" s="1066">
        <f t="shared" si="13"/>
        <v>0</v>
      </c>
      <c r="T84" s="928"/>
      <c r="U84" s="1065" t="str">
        <f>IF(T84=" "," ",IF(T84="Vehículos",VLOOKUP($U$16,'Datos Indices'!$A$38:$Z$50,22,FALSE),IF(T84="Ipim",VLOOKUP($U$16,'Datos Indices'!$A$38:$Z$50,7,FALSE),IF(T84="Dólar",VLOOKUP($U$16,'Datos Indices'!$A$38:$Z$50,4,FALSE),IF(T84="Gasoil",VLOOKUP($U$16,'Datos Indices'!$A$38:$Z$50,10,FALSE),IF(T84="WPU06 Pesificado",VLOOKUP($U$16,'Datos Indices'!$A$38:$Z$50,26,FALSE),0))))))</f>
        <v xml:space="preserve"> </v>
      </c>
      <c r="V84" s="1066">
        <f t="shared" si="15"/>
        <v>0</v>
      </c>
      <c r="W84" s="1450" t="str">
        <f t="shared" si="16"/>
        <v/>
      </c>
      <c r="Y84" s="1247"/>
      <c r="Z84" s="1247"/>
      <c r="AA84" s="1247"/>
      <c r="AB84" s="1247"/>
      <c r="AC84" s="1247"/>
      <c r="AD84" s="1247"/>
      <c r="AE84" s="1247"/>
      <c r="AF84" s="1247"/>
      <c r="AG84" s="1247"/>
      <c r="AH84" s="1247"/>
      <c r="AI84" s="1247"/>
      <c r="AJ84" s="1247"/>
      <c r="AK84" s="1247"/>
      <c r="AL84" s="1247"/>
      <c r="AM84" s="1247"/>
      <c r="AN84" s="1247"/>
      <c r="AO84" s="1247"/>
      <c r="AP84" s="1247"/>
      <c r="AQ84" s="1247"/>
      <c r="AR84" s="1247"/>
      <c r="AS84" s="1247"/>
      <c r="AT84" s="1247"/>
      <c r="AU84" s="1247"/>
      <c r="AV84" s="1247"/>
      <c r="AW84" s="1247"/>
      <c r="AX84" s="1247"/>
      <c r="AY84" s="1247"/>
      <c r="AZ84" s="1247"/>
      <c r="BA84" s="1247"/>
      <c r="BB84" s="1247"/>
      <c r="BC84" s="1247"/>
      <c r="BD84" s="1247"/>
      <c r="BE84" s="1247"/>
      <c r="BF84" s="1247"/>
      <c r="BG84" s="1247"/>
      <c r="BH84" s="1247"/>
      <c r="BI84" s="1247"/>
      <c r="BJ84" s="1247"/>
      <c r="BK84" s="1247"/>
      <c r="BL84" s="1247"/>
      <c r="BM84" s="1247"/>
      <c r="BN84" s="1247"/>
      <c r="BO84" s="1247"/>
      <c r="BP84" s="1247"/>
      <c r="BQ84" s="1247"/>
      <c r="BR84" s="1247"/>
      <c r="BS84" s="1247"/>
      <c r="BT84" s="1247"/>
      <c r="BU84" s="1247"/>
      <c r="BV84" s="1247"/>
      <c r="BW84" s="1247"/>
      <c r="BX84" s="1247"/>
      <c r="BY84" s="1247"/>
      <c r="BZ84" s="1247"/>
      <c r="CA84" s="1247"/>
      <c r="CB84" s="1247"/>
      <c r="CC84" s="1247"/>
      <c r="CD84" s="1247"/>
      <c r="CE84" s="1247"/>
      <c r="CF84" s="1247"/>
      <c r="CG84" s="1247"/>
      <c r="CH84" s="1247"/>
      <c r="CI84" s="1247"/>
      <c r="CJ84" s="1247"/>
      <c r="CK84" s="1247"/>
      <c r="CL84" s="1247"/>
      <c r="CM84" s="1247"/>
      <c r="CN84" s="1247"/>
      <c r="CO84" s="1247"/>
      <c r="CP84" s="1247"/>
      <c r="CQ84" s="1247"/>
      <c r="CR84" s="1247"/>
      <c r="CS84" s="1247"/>
      <c r="CT84" s="1247"/>
      <c r="CU84" s="1247"/>
      <c r="CV84" s="1247"/>
      <c r="CW84" s="1247"/>
      <c r="CX84" s="1247"/>
      <c r="CY84" s="1247"/>
      <c r="CZ84" s="1247"/>
      <c r="DB84" s="1452">
        <f t="shared" si="17"/>
        <v>0</v>
      </c>
      <c r="DC84" s="1452">
        <f t="shared" si="18"/>
        <v>0</v>
      </c>
    </row>
    <row r="85" spans="1:107" ht="14.25" customHeight="1" x14ac:dyDescent="0.2">
      <c r="A85" s="129"/>
      <c r="B85" s="130"/>
      <c r="C85" s="131"/>
      <c r="D85" s="448"/>
      <c r="E85" s="448"/>
      <c r="F85" s="382"/>
      <c r="G85" s="382"/>
      <c r="H85" s="382"/>
      <c r="I85" s="1528">
        <f t="shared" si="9"/>
        <v>0</v>
      </c>
      <c r="J85" s="1529">
        <f t="shared" si="14"/>
        <v>0</v>
      </c>
      <c r="K85" s="136"/>
      <c r="L85" s="1530">
        <f t="shared" si="12"/>
        <v>0</v>
      </c>
      <c r="M85" s="1531">
        <f t="shared" si="10"/>
        <v>0</v>
      </c>
      <c r="N85" s="138"/>
      <c r="P85" s="125"/>
      <c r="Q85" s="1065" t="str">
        <f>IF(P85=" "," ",IF(P85="Vehículos",VLOOKUP($Q$16,'Datos Indices'!$A$38:$Z$50,22,FALSE),IF(P85="Ipim",VLOOKUP($Q$16,'Datos Indices'!$A$38:$Z$50,7,FALSE),IF(P85="Dólar",VLOOKUP($Q$16,'Datos Indices'!$A$38:$Z$50,4,FALSE),IF(P85="Gasoil",VLOOKUP($Q$16,'Datos Indices'!$A$38:$Z$50,10,FALSE),IF(P85="WPU06 Pesificado",VLOOKUP($Q$16,'Datos Indices'!$A$38:$Z$50,26,FALSE),0))))))</f>
        <v xml:space="preserve"> </v>
      </c>
      <c r="R85" s="1066">
        <f t="shared" si="13"/>
        <v>0</v>
      </c>
      <c r="T85" s="928"/>
      <c r="U85" s="1065" t="str">
        <f>IF(T85=" "," ",IF(T85="Vehículos",VLOOKUP($U$16,'Datos Indices'!$A$38:$Z$50,22,FALSE),IF(T85="Ipim",VLOOKUP($U$16,'Datos Indices'!$A$38:$Z$50,7,FALSE),IF(T85="Dólar",VLOOKUP($U$16,'Datos Indices'!$A$38:$Z$50,4,FALSE),IF(T85="Gasoil",VLOOKUP($U$16,'Datos Indices'!$A$38:$Z$50,10,FALSE),IF(T85="WPU06 Pesificado",VLOOKUP($U$16,'Datos Indices'!$A$38:$Z$50,26,FALSE),0))))))</f>
        <v xml:space="preserve"> </v>
      </c>
      <c r="V85" s="1066">
        <f t="shared" si="15"/>
        <v>0</v>
      </c>
      <c r="W85" s="1450" t="str">
        <f t="shared" si="16"/>
        <v/>
      </c>
      <c r="Y85" s="1247"/>
      <c r="Z85" s="1247"/>
      <c r="AA85" s="1247"/>
      <c r="AB85" s="1247"/>
      <c r="AC85" s="1247"/>
      <c r="AD85" s="1247"/>
      <c r="AE85" s="1247"/>
      <c r="AF85" s="1247"/>
      <c r="AG85" s="1247"/>
      <c r="AH85" s="1247"/>
      <c r="AI85" s="1247"/>
      <c r="AJ85" s="1247"/>
      <c r="AK85" s="1247"/>
      <c r="AL85" s="1247"/>
      <c r="AM85" s="1247"/>
      <c r="AN85" s="1247"/>
      <c r="AO85" s="1247"/>
      <c r="AP85" s="1247"/>
      <c r="AQ85" s="1247"/>
      <c r="AR85" s="1247"/>
      <c r="AS85" s="1247"/>
      <c r="AT85" s="1247"/>
      <c r="AU85" s="1247"/>
      <c r="AV85" s="1247"/>
      <c r="AW85" s="1247"/>
      <c r="AX85" s="1247"/>
      <c r="AY85" s="1247"/>
      <c r="AZ85" s="1247"/>
      <c r="BA85" s="1247"/>
      <c r="BB85" s="1247"/>
      <c r="BC85" s="1247"/>
      <c r="BD85" s="1247"/>
      <c r="BE85" s="1247"/>
      <c r="BF85" s="1247"/>
      <c r="BG85" s="1247"/>
      <c r="BH85" s="1247"/>
      <c r="BI85" s="1247"/>
      <c r="BJ85" s="1247"/>
      <c r="BK85" s="1247"/>
      <c r="BL85" s="1247"/>
      <c r="BM85" s="1247"/>
      <c r="BN85" s="1247"/>
      <c r="BO85" s="1247"/>
      <c r="BP85" s="1247"/>
      <c r="BQ85" s="1247"/>
      <c r="BR85" s="1247"/>
      <c r="BS85" s="1247"/>
      <c r="BT85" s="1247"/>
      <c r="BU85" s="1247"/>
      <c r="BV85" s="1247"/>
      <c r="BW85" s="1247"/>
      <c r="BX85" s="1247"/>
      <c r="BY85" s="1247"/>
      <c r="BZ85" s="1247"/>
      <c r="CA85" s="1247"/>
      <c r="CB85" s="1247"/>
      <c r="CC85" s="1247"/>
      <c r="CD85" s="1247"/>
      <c r="CE85" s="1247"/>
      <c r="CF85" s="1247"/>
      <c r="CG85" s="1247"/>
      <c r="CH85" s="1247"/>
      <c r="CI85" s="1247"/>
      <c r="CJ85" s="1247"/>
      <c r="CK85" s="1247"/>
      <c r="CL85" s="1247"/>
      <c r="CM85" s="1247"/>
      <c r="CN85" s="1247"/>
      <c r="CO85" s="1247"/>
      <c r="CP85" s="1247"/>
      <c r="CQ85" s="1247"/>
      <c r="CR85" s="1247"/>
      <c r="CS85" s="1247"/>
      <c r="CT85" s="1247"/>
      <c r="CU85" s="1247"/>
      <c r="CV85" s="1247"/>
      <c r="CW85" s="1247"/>
      <c r="CX85" s="1247"/>
      <c r="CY85" s="1247"/>
      <c r="CZ85" s="1247"/>
      <c r="DB85" s="1452">
        <f t="shared" si="17"/>
        <v>0</v>
      </c>
      <c r="DC85" s="1452">
        <f t="shared" si="18"/>
        <v>0</v>
      </c>
    </row>
    <row r="86" spans="1:107" ht="14.25" customHeight="1" x14ac:dyDescent="0.2">
      <c r="A86" s="129"/>
      <c r="B86" s="130"/>
      <c r="C86" s="131"/>
      <c r="D86" s="448"/>
      <c r="E86" s="448"/>
      <c r="F86" s="382"/>
      <c r="G86" s="382"/>
      <c r="H86" s="382"/>
      <c r="I86" s="1528">
        <f t="shared" si="9"/>
        <v>0</v>
      </c>
      <c r="J86" s="1529">
        <f t="shared" si="14"/>
        <v>0</v>
      </c>
      <c r="K86" s="136"/>
      <c r="L86" s="1530">
        <f t="shared" si="12"/>
        <v>0</v>
      </c>
      <c r="M86" s="1531">
        <f t="shared" si="10"/>
        <v>0</v>
      </c>
      <c r="N86" s="138"/>
      <c r="P86" s="125"/>
      <c r="Q86" s="1065" t="str">
        <f>IF(P86=" "," ",IF(P86="Vehículos",VLOOKUP($Q$16,'Datos Indices'!$A$38:$Z$50,22,FALSE),IF(P86="Ipim",VLOOKUP($Q$16,'Datos Indices'!$A$38:$Z$50,7,FALSE),IF(P86="Dólar",VLOOKUP($Q$16,'Datos Indices'!$A$38:$Z$50,4,FALSE),IF(P86="Gasoil",VLOOKUP($Q$16,'Datos Indices'!$A$38:$Z$50,10,FALSE),IF(P86="WPU06 Pesificado",VLOOKUP($Q$16,'Datos Indices'!$A$38:$Z$50,26,FALSE),0))))))</f>
        <v xml:space="preserve"> </v>
      </c>
      <c r="R86" s="1066">
        <f t="shared" si="13"/>
        <v>0</v>
      </c>
      <c r="T86" s="928"/>
      <c r="U86" s="1065" t="str">
        <f>IF(T86=" "," ",IF(T86="Vehículos",VLOOKUP($U$16,'Datos Indices'!$A$38:$Z$50,22,FALSE),IF(T86="Ipim",VLOOKUP($U$16,'Datos Indices'!$A$38:$Z$50,7,FALSE),IF(T86="Dólar",VLOOKUP($U$16,'Datos Indices'!$A$38:$Z$50,4,FALSE),IF(T86="Gasoil",VLOOKUP($U$16,'Datos Indices'!$A$38:$Z$50,10,FALSE),IF(T86="WPU06 Pesificado",VLOOKUP($U$16,'Datos Indices'!$A$38:$Z$50,26,FALSE),0))))))</f>
        <v xml:space="preserve"> </v>
      </c>
      <c r="V86" s="1066">
        <f t="shared" si="15"/>
        <v>0</v>
      </c>
      <c r="W86" s="1450" t="str">
        <f t="shared" si="16"/>
        <v/>
      </c>
      <c r="Y86" s="1247"/>
      <c r="Z86" s="1247"/>
      <c r="AA86" s="1247"/>
      <c r="AB86" s="1247"/>
      <c r="AC86" s="1247"/>
      <c r="AD86" s="1247"/>
      <c r="AE86" s="1247"/>
      <c r="AF86" s="1247"/>
      <c r="AG86" s="1247"/>
      <c r="AH86" s="1247"/>
      <c r="AI86" s="1247"/>
      <c r="AJ86" s="1247"/>
      <c r="AK86" s="1247"/>
      <c r="AL86" s="1247"/>
      <c r="AM86" s="1247"/>
      <c r="AN86" s="1247"/>
      <c r="AO86" s="1247"/>
      <c r="AP86" s="1247"/>
      <c r="AQ86" s="1247"/>
      <c r="AR86" s="1247"/>
      <c r="AS86" s="1247"/>
      <c r="AT86" s="1247"/>
      <c r="AU86" s="1247"/>
      <c r="AV86" s="1247"/>
      <c r="AW86" s="1247"/>
      <c r="AX86" s="1247"/>
      <c r="AY86" s="1247"/>
      <c r="AZ86" s="1247"/>
      <c r="BA86" s="1247"/>
      <c r="BB86" s="1247"/>
      <c r="BC86" s="1247"/>
      <c r="BD86" s="1247"/>
      <c r="BE86" s="1247"/>
      <c r="BF86" s="1247"/>
      <c r="BG86" s="1247"/>
      <c r="BH86" s="1247"/>
      <c r="BI86" s="1247"/>
      <c r="BJ86" s="1247"/>
      <c r="BK86" s="1247"/>
      <c r="BL86" s="1247"/>
      <c r="BM86" s="1247"/>
      <c r="BN86" s="1247"/>
      <c r="BO86" s="1247"/>
      <c r="BP86" s="1247"/>
      <c r="BQ86" s="1247"/>
      <c r="BR86" s="1247"/>
      <c r="BS86" s="1247"/>
      <c r="BT86" s="1247"/>
      <c r="BU86" s="1247"/>
      <c r="BV86" s="1247"/>
      <c r="BW86" s="1247"/>
      <c r="BX86" s="1247"/>
      <c r="BY86" s="1247"/>
      <c r="BZ86" s="1247"/>
      <c r="CA86" s="1247"/>
      <c r="CB86" s="1247"/>
      <c r="CC86" s="1247"/>
      <c r="CD86" s="1247"/>
      <c r="CE86" s="1247"/>
      <c r="CF86" s="1247"/>
      <c r="CG86" s="1247"/>
      <c r="CH86" s="1247"/>
      <c r="CI86" s="1247"/>
      <c r="CJ86" s="1247"/>
      <c r="CK86" s="1247"/>
      <c r="CL86" s="1247"/>
      <c r="CM86" s="1247"/>
      <c r="CN86" s="1247"/>
      <c r="CO86" s="1247"/>
      <c r="CP86" s="1247"/>
      <c r="CQ86" s="1247"/>
      <c r="CR86" s="1247"/>
      <c r="CS86" s="1247"/>
      <c r="CT86" s="1247"/>
      <c r="CU86" s="1247"/>
      <c r="CV86" s="1247"/>
      <c r="CW86" s="1247"/>
      <c r="CX86" s="1247"/>
      <c r="CY86" s="1247"/>
      <c r="CZ86" s="1247"/>
      <c r="DB86" s="1452">
        <f t="shared" si="17"/>
        <v>0</v>
      </c>
      <c r="DC86" s="1452">
        <f t="shared" si="18"/>
        <v>0</v>
      </c>
    </row>
    <row r="87" spans="1:107" ht="14.25" customHeight="1" x14ac:dyDescent="0.2">
      <c r="A87" s="129"/>
      <c r="B87" s="130"/>
      <c r="C87" s="131"/>
      <c r="D87" s="448"/>
      <c r="E87" s="448"/>
      <c r="F87" s="382"/>
      <c r="G87" s="382"/>
      <c r="H87" s="382"/>
      <c r="I87" s="1528">
        <f t="shared" si="9"/>
        <v>0</v>
      </c>
      <c r="J87" s="1529">
        <f t="shared" si="14"/>
        <v>0</v>
      </c>
      <c r="K87" s="136"/>
      <c r="L87" s="1530">
        <f t="shared" si="12"/>
        <v>0</v>
      </c>
      <c r="M87" s="1531">
        <f t="shared" si="10"/>
        <v>0</v>
      </c>
      <c r="N87" s="138"/>
      <c r="P87" s="125"/>
      <c r="Q87" s="1065" t="str">
        <f>IF(P87=" "," ",IF(P87="Vehículos",VLOOKUP($Q$16,'Datos Indices'!$A$38:$Z$50,22,FALSE),IF(P87="Ipim",VLOOKUP($Q$16,'Datos Indices'!$A$38:$Z$50,7,FALSE),IF(P87="Dólar",VLOOKUP($Q$16,'Datos Indices'!$A$38:$Z$50,4,FALSE),IF(P87="Gasoil",VLOOKUP($Q$16,'Datos Indices'!$A$38:$Z$50,10,FALSE),IF(P87="WPU06 Pesificado",VLOOKUP($Q$16,'Datos Indices'!$A$38:$Z$50,26,FALSE),0))))))</f>
        <v xml:space="preserve"> </v>
      </c>
      <c r="R87" s="1066">
        <f t="shared" si="13"/>
        <v>0</v>
      </c>
      <c r="T87" s="928"/>
      <c r="U87" s="1065" t="str">
        <f>IF(T87=" "," ",IF(T87="Vehículos",VLOOKUP($U$16,'Datos Indices'!$A$38:$Z$50,22,FALSE),IF(T87="Ipim",VLOOKUP($U$16,'Datos Indices'!$A$38:$Z$50,7,FALSE),IF(T87="Dólar",VLOOKUP($U$16,'Datos Indices'!$A$38:$Z$50,4,FALSE),IF(T87="Gasoil",VLOOKUP($U$16,'Datos Indices'!$A$38:$Z$50,10,FALSE),IF(T87="WPU06 Pesificado",VLOOKUP($U$16,'Datos Indices'!$A$38:$Z$50,26,FALSE),0))))))</f>
        <v xml:space="preserve"> </v>
      </c>
      <c r="V87" s="1066">
        <f t="shared" si="15"/>
        <v>0</v>
      </c>
      <c r="W87" s="1450" t="str">
        <f t="shared" si="16"/>
        <v/>
      </c>
      <c r="Y87" s="1247"/>
      <c r="Z87" s="1247"/>
      <c r="AA87" s="1247"/>
      <c r="AB87" s="1247"/>
      <c r="AC87" s="1247"/>
      <c r="AD87" s="1247"/>
      <c r="AE87" s="1247"/>
      <c r="AF87" s="1247"/>
      <c r="AG87" s="1247"/>
      <c r="AH87" s="1247"/>
      <c r="AI87" s="1247"/>
      <c r="AJ87" s="1247"/>
      <c r="AK87" s="1247"/>
      <c r="AL87" s="1247"/>
      <c r="AM87" s="1247"/>
      <c r="AN87" s="1247"/>
      <c r="AO87" s="1247"/>
      <c r="AP87" s="1247"/>
      <c r="AQ87" s="1247"/>
      <c r="AR87" s="1247"/>
      <c r="AS87" s="1247"/>
      <c r="AT87" s="1247"/>
      <c r="AU87" s="1247"/>
      <c r="AV87" s="1247"/>
      <c r="AW87" s="1247"/>
      <c r="AX87" s="1247"/>
      <c r="AY87" s="1247"/>
      <c r="AZ87" s="1247"/>
      <c r="BA87" s="1247"/>
      <c r="BB87" s="1247"/>
      <c r="BC87" s="1247"/>
      <c r="BD87" s="1247"/>
      <c r="BE87" s="1247"/>
      <c r="BF87" s="1247"/>
      <c r="BG87" s="1247"/>
      <c r="BH87" s="1247"/>
      <c r="BI87" s="1247"/>
      <c r="BJ87" s="1247"/>
      <c r="BK87" s="1247"/>
      <c r="BL87" s="1247"/>
      <c r="BM87" s="1247"/>
      <c r="BN87" s="1247"/>
      <c r="BO87" s="1247"/>
      <c r="BP87" s="1247"/>
      <c r="BQ87" s="1247"/>
      <c r="BR87" s="1247"/>
      <c r="BS87" s="1247"/>
      <c r="BT87" s="1247"/>
      <c r="BU87" s="1247"/>
      <c r="BV87" s="1247"/>
      <c r="BW87" s="1247"/>
      <c r="BX87" s="1247"/>
      <c r="BY87" s="1247"/>
      <c r="BZ87" s="1247"/>
      <c r="CA87" s="1247"/>
      <c r="CB87" s="1247"/>
      <c r="CC87" s="1247"/>
      <c r="CD87" s="1247"/>
      <c r="CE87" s="1247"/>
      <c r="CF87" s="1247"/>
      <c r="CG87" s="1247"/>
      <c r="CH87" s="1247"/>
      <c r="CI87" s="1247"/>
      <c r="CJ87" s="1247"/>
      <c r="CK87" s="1247"/>
      <c r="CL87" s="1247"/>
      <c r="CM87" s="1247"/>
      <c r="CN87" s="1247"/>
      <c r="CO87" s="1247"/>
      <c r="CP87" s="1247"/>
      <c r="CQ87" s="1247"/>
      <c r="CR87" s="1247"/>
      <c r="CS87" s="1247"/>
      <c r="CT87" s="1247"/>
      <c r="CU87" s="1247"/>
      <c r="CV87" s="1247"/>
      <c r="CW87" s="1247"/>
      <c r="CX87" s="1247"/>
      <c r="CY87" s="1247"/>
      <c r="CZ87" s="1247"/>
      <c r="DB87" s="1452">
        <f t="shared" si="17"/>
        <v>0</v>
      </c>
      <c r="DC87" s="1452">
        <f t="shared" si="18"/>
        <v>0</v>
      </c>
    </row>
    <row r="88" spans="1:107" ht="14.25" customHeight="1" x14ac:dyDescent="0.2">
      <c r="A88" s="129"/>
      <c r="B88" s="130"/>
      <c r="C88" s="131"/>
      <c r="D88" s="448"/>
      <c r="E88" s="448"/>
      <c r="F88" s="382"/>
      <c r="G88" s="382"/>
      <c r="H88" s="382"/>
      <c r="I88" s="1528">
        <f t="shared" si="9"/>
        <v>0</v>
      </c>
      <c r="J88" s="1529">
        <f t="shared" si="14"/>
        <v>0</v>
      </c>
      <c r="K88" s="136"/>
      <c r="L88" s="1530">
        <f t="shared" si="12"/>
        <v>0</v>
      </c>
      <c r="M88" s="1531">
        <f t="shared" si="10"/>
        <v>0</v>
      </c>
      <c r="N88" s="138"/>
      <c r="P88" s="125"/>
      <c r="Q88" s="1065" t="str">
        <f>IF(P88=" "," ",IF(P88="Vehículos",VLOOKUP($Q$16,'Datos Indices'!$A$38:$Z$50,22,FALSE),IF(P88="Ipim",VLOOKUP($Q$16,'Datos Indices'!$A$38:$Z$50,7,FALSE),IF(P88="Dólar",VLOOKUP($Q$16,'Datos Indices'!$A$38:$Z$50,4,FALSE),IF(P88="Gasoil",VLOOKUP($Q$16,'Datos Indices'!$A$38:$Z$50,10,FALSE),IF(P88="WPU06 Pesificado",VLOOKUP($Q$16,'Datos Indices'!$A$38:$Z$50,26,FALSE),0))))))</f>
        <v xml:space="preserve"> </v>
      </c>
      <c r="R88" s="1066">
        <f t="shared" si="13"/>
        <v>0</v>
      </c>
      <c r="T88" s="928"/>
      <c r="U88" s="1065" t="str">
        <f>IF(T88=" "," ",IF(T88="Vehículos",VLOOKUP($U$16,'Datos Indices'!$A$38:$Z$50,22,FALSE),IF(T88="Ipim",VLOOKUP($U$16,'Datos Indices'!$A$38:$Z$50,7,FALSE),IF(T88="Dólar",VLOOKUP($U$16,'Datos Indices'!$A$38:$Z$50,4,FALSE),IF(T88="Gasoil",VLOOKUP($U$16,'Datos Indices'!$A$38:$Z$50,10,FALSE),IF(T88="WPU06 Pesificado",VLOOKUP($U$16,'Datos Indices'!$A$38:$Z$50,26,FALSE),0))))))</f>
        <v xml:space="preserve"> </v>
      </c>
      <c r="V88" s="1066">
        <f t="shared" si="15"/>
        <v>0</v>
      </c>
      <c r="W88" s="1450" t="str">
        <f t="shared" si="16"/>
        <v/>
      </c>
      <c r="Y88" s="1247"/>
      <c r="Z88" s="1247"/>
      <c r="AA88" s="1247"/>
      <c r="AB88" s="1247"/>
      <c r="AC88" s="1247"/>
      <c r="AD88" s="1247"/>
      <c r="AE88" s="1247"/>
      <c r="AF88" s="1247"/>
      <c r="AG88" s="1247"/>
      <c r="AH88" s="1247"/>
      <c r="AI88" s="1247"/>
      <c r="AJ88" s="1247"/>
      <c r="AK88" s="1247"/>
      <c r="AL88" s="1247"/>
      <c r="AM88" s="1247"/>
      <c r="AN88" s="1247"/>
      <c r="AO88" s="1247"/>
      <c r="AP88" s="1247"/>
      <c r="AQ88" s="1247"/>
      <c r="AR88" s="1247"/>
      <c r="AS88" s="1247"/>
      <c r="AT88" s="1247"/>
      <c r="AU88" s="1247"/>
      <c r="AV88" s="1247"/>
      <c r="AW88" s="1247"/>
      <c r="AX88" s="1247"/>
      <c r="AY88" s="1247"/>
      <c r="AZ88" s="1247"/>
      <c r="BA88" s="1247"/>
      <c r="BB88" s="1247"/>
      <c r="BC88" s="1247"/>
      <c r="BD88" s="1247"/>
      <c r="BE88" s="1247"/>
      <c r="BF88" s="1247"/>
      <c r="BG88" s="1247"/>
      <c r="BH88" s="1247"/>
      <c r="BI88" s="1247"/>
      <c r="BJ88" s="1247"/>
      <c r="BK88" s="1247"/>
      <c r="BL88" s="1247"/>
      <c r="BM88" s="1247"/>
      <c r="BN88" s="1247"/>
      <c r="BO88" s="1247"/>
      <c r="BP88" s="1247"/>
      <c r="BQ88" s="1247"/>
      <c r="BR88" s="1247"/>
      <c r="BS88" s="1247"/>
      <c r="BT88" s="1247"/>
      <c r="BU88" s="1247"/>
      <c r="BV88" s="1247"/>
      <c r="BW88" s="1247"/>
      <c r="BX88" s="1247"/>
      <c r="BY88" s="1247"/>
      <c r="BZ88" s="1247"/>
      <c r="CA88" s="1247"/>
      <c r="CB88" s="1247"/>
      <c r="CC88" s="1247"/>
      <c r="CD88" s="1247"/>
      <c r="CE88" s="1247"/>
      <c r="CF88" s="1247"/>
      <c r="CG88" s="1247"/>
      <c r="CH88" s="1247"/>
      <c r="CI88" s="1247"/>
      <c r="CJ88" s="1247"/>
      <c r="CK88" s="1247"/>
      <c r="CL88" s="1247"/>
      <c r="CM88" s="1247"/>
      <c r="CN88" s="1247"/>
      <c r="CO88" s="1247"/>
      <c r="CP88" s="1247"/>
      <c r="CQ88" s="1247"/>
      <c r="CR88" s="1247"/>
      <c r="CS88" s="1247"/>
      <c r="CT88" s="1247"/>
      <c r="CU88" s="1247"/>
      <c r="CV88" s="1247"/>
      <c r="CW88" s="1247"/>
      <c r="CX88" s="1247"/>
      <c r="CY88" s="1247"/>
      <c r="CZ88" s="1247"/>
      <c r="DB88" s="1452">
        <f t="shared" si="17"/>
        <v>0</v>
      </c>
      <c r="DC88" s="1452">
        <f t="shared" si="18"/>
        <v>0</v>
      </c>
    </row>
    <row r="89" spans="1:107" ht="14.25" customHeight="1" x14ac:dyDescent="0.2">
      <c r="A89" s="129"/>
      <c r="B89" s="130"/>
      <c r="C89" s="131"/>
      <c r="D89" s="448"/>
      <c r="E89" s="448"/>
      <c r="F89" s="382"/>
      <c r="G89" s="382"/>
      <c r="H89" s="382"/>
      <c r="I89" s="1528">
        <f t="shared" si="9"/>
        <v>0</v>
      </c>
      <c r="J89" s="1529">
        <f t="shared" si="14"/>
        <v>0</v>
      </c>
      <c r="K89" s="136"/>
      <c r="L89" s="1530">
        <f t="shared" si="12"/>
        <v>0</v>
      </c>
      <c r="M89" s="1531">
        <f t="shared" si="10"/>
        <v>0</v>
      </c>
      <c r="N89" s="138"/>
      <c r="P89" s="125"/>
      <c r="Q89" s="1065" t="str">
        <f>IF(P89=" "," ",IF(P89="Vehículos",VLOOKUP($Q$16,'Datos Indices'!$A$38:$Z$50,22,FALSE),IF(P89="Ipim",VLOOKUP($Q$16,'Datos Indices'!$A$38:$Z$50,7,FALSE),IF(P89="Dólar",VLOOKUP($Q$16,'Datos Indices'!$A$38:$Z$50,4,FALSE),IF(P89="Gasoil",VLOOKUP($Q$16,'Datos Indices'!$A$38:$Z$50,10,FALSE),IF(P89="WPU06 Pesificado",VLOOKUP($Q$16,'Datos Indices'!$A$38:$Z$50,26,FALSE),0))))))</f>
        <v xml:space="preserve"> </v>
      </c>
      <c r="R89" s="1066">
        <f t="shared" si="13"/>
        <v>0</v>
      </c>
      <c r="T89" s="928"/>
      <c r="U89" s="1065" t="str">
        <f>IF(T89=" "," ",IF(T89="Vehículos",VLOOKUP($U$16,'Datos Indices'!$A$38:$Z$50,22,FALSE),IF(T89="Ipim",VLOOKUP($U$16,'Datos Indices'!$A$38:$Z$50,7,FALSE),IF(T89="Dólar",VLOOKUP($U$16,'Datos Indices'!$A$38:$Z$50,4,FALSE),IF(T89="Gasoil",VLOOKUP($U$16,'Datos Indices'!$A$38:$Z$50,10,FALSE),IF(T89="WPU06 Pesificado",VLOOKUP($U$16,'Datos Indices'!$A$38:$Z$50,26,FALSE),0))))))</f>
        <v xml:space="preserve"> </v>
      </c>
      <c r="V89" s="1066">
        <f t="shared" si="15"/>
        <v>0</v>
      </c>
      <c r="W89" s="1450" t="str">
        <f t="shared" si="16"/>
        <v/>
      </c>
      <c r="Y89" s="1247"/>
      <c r="Z89" s="1247"/>
      <c r="AA89" s="1247"/>
      <c r="AB89" s="1247"/>
      <c r="AC89" s="1247"/>
      <c r="AD89" s="1247"/>
      <c r="AE89" s="1247"/>
      <c r="AF89" s="1247"/>
      <c r="AG89" s="1247"/>
      <c r="AH89" s="1247"/>
      <c r="AI89" s="1247"/>
      <c r="AJ89" s="1247"/>
      <c r="AK89" s="1247"/>
      <c r="AL89" s="1247"/>
      <c r="AM89" s="1247"/>
      <c r="AN89" s="1247"/>
      <c r="AO89" s="1247"/>
      <c r="AP89" s="1247"/>
      <c r="AQ89" s="1247"/>
      <c r="AR89" s="1247"/>
      <c r="AS89" s="1247"/>
      <c r="AT89" s="1247"/>
      <c r="AU89" s="1247"/>
      <c r="AV89" s="1247"/>
      <c r="AW89" s="1247"/>
      <c r="AX89" s="1247"/>
      <c r="AY89" s="1247"/>
      <c r="AZ89" s="1247"/>
      <c r="BA89" s="1247"/>
      <c r="BB89" s="1247"/>
      <c r="BC89" s="1247"/>
      <c r="BD89" s="1247"/>
      <c r="BE89" s="1247"/>
      <c r="BF89" s="1247"/>
      <c r="BG89" s="1247"/>
      <c r="BH89" s="1247"/>
      <c r="BI89" s="1247"/>
      <c r="BJ89" s="1247"/>
      <c r="BK89" s="1247"/>
      <c r="BL89" s="1247"/>
      <c r="BM89" s="1247"/>
      <c r="BN89" s="1247"/>
      <c r="BO89" s="1247"/>
      <c r="BP89" s="1247"/>
      <c r="BQ89" s="1247"/>
      <c r="BR89" s="1247"/>
      <c r="BS89" s="1247"/>
      <c r="BT89" s="1247"/>
      <c r="BU89" s="1247"/>
      <c r="BV89" s="1247"/>
      <c r="BW89" s="1247"/>
      <c r="BX89" s="1247"/>
      <c r="BY89" s="1247"/>
      <c r="BZ89" s="1247"/>
      <c r="CA89" s="1247"/>
      <c r="CB89" s="1247"/>
      <c r="CC89" s="1247"/>
      <c r="CD89" s="1247"/>
      <c r="CE89" s="1247"/>
      <c r="CF89" s="1247"/>
      <c r="CG89" s="1247"/>
      <c r="CH89" s="1247"/>
      <c r="CI89" s="1247"/>
      <c r="CJ89" s="1247"/>
      <c r="CK89" s="1247"/>
      <c r="CL89" s="1247"/>
      <c r="CM89" s="1247"/>
      <c r="CN89" s="1247"/>
      <c r="CO89" s="1247"/>
      <c r="CP89" s="1247"/>
      <c r="CQ89" s="1247"/>
      <c r="CR89" s="1247"/>
      <c r="CS89" s="1247"/>
      <c r="CT89" s="1247"/>
      <c r="CU89" s="1247"/>
      <c r="CV89" s="1247"/>
      <c r="CW89" s="1247"/>
      <c r="CX89" s="1247"/>
      <c r="CY89" s="1247"/>
      <c r="CZ89" s="1247"/>
      <c r="DB89" s="1452">
        <f t="shared" si="17"/>
        <v>0</v>
      </c>
      <c r="DC89" s="1452">
        <f t="shared" si="18"/>
        <v>0</v>
      </c>
    </row>
    <row r="90" spans="1:107" ht="14.25" customHeight="1" x14ac:dyDescent="0.2">
      <c r="A90" s="129"/>
      <c r="B90" s="130"/>
      <c r="C90" s="131"/>
      <c r="D90" s="448"/>
      <c r="E90" s="448"/>
      <c r="F90" s="382"/>
      <c r="G90" s="382"/>
      <c r="H90" s="382"/>
      <c r="I90" s="1528">
        <f t="shared" si="9"/>
        <v>0</v>
      </c>
      <c r="J90" s="1529">
        <f t="shared" si="14"/>
        <v>0</v>
      </c>
      <c r="K90" s="136"/>
      <c r="L90" s="1530">
        <f t="shared" si="12"/>
        <v>0</v>
      </c>
      <c r="M90" s="1531">
        <f t="shared" si="10"/>
        <v>0</v>
      </c>
      <c r="N90" s="138"/>
      <c r="P90" s="125"/>
      <c r="Q90" s="1065" t="str">
        <f>IF(P90=" "," ",IF(P90="Vehículos",VLOOKUP($Q$16,'Datos Indices'!$A$38:$Z$50,22,FALSE),IF(P90="Ipim",VLOOKUP($Q$16,'Datos Indices'!$A$38:$Z$50,7,FALSE),IF(P90="Dólar",VLOOKUP($Q$16,'Datos Indices'!$A$38:$Z$50,4,FALSE),IF(P90="Gasoil",VLOOKUP($Q$16,'Datos Indices'!$A$38:$Z$50,10,FALSE),IF(P90="WPU06 Pesificado",VLOOKUP($Q$16,'Datos Indices'!$A$38:$Z$50,26,FALSE),0))))))</f>
        <v xml:space="preserve"> </v>
      </c>
      <c r="R90" s="1066">
        <f t="shared" si="13"/>
        <v>0</v>
      </c>
      <c r="T90" s="928"/>
      <c r="U90" s="1065" t="str">
        <f>IF(T90=" "," ",IF(T90="Vehículos",VLOOKUP($U$16,'Datos Indices'!$A$38:$Z$50,22,FALSE),IF(T90="Ipim",VLOOKUP($U$16,'Datos Indices'!$A$38:$Z$50,7,FALSE),IF(T90="Dólar",VLOOKUP($U$16,'Datos Indices'!$A$38:$Z$50,4,FALSE),IF(T90="Gasoil",VLOOKUP($U$16,'Datos Indices'!$A$38:$Z$50,10,FALSE),IF(T90="WPU06 Pesificado",VLOOKUP($U$16,'Datos Indices'!$A$38:$Z$50,26,FALSE),0))))))</f>
        <v xml:space="preserve"> </v>
      </c>
      <c r="V90" s="1066">
        <f t="shared" si="15"/>
        <v>0</v>
      </c>
      <c r="W90" s="1450" t="str">
        <f t="shared" si="16"/>
        <v/>
      </c>
      <c r="Y90" s="1247"/>
      <c r="Z90" s="1247"/>
      <c r="AA90" s="1247"/>
      <c r="AB90" s="1247"/>
      <c r="AC90" s="1247"/>
      <c r="AD90" s="1247"/>
      <c r="AE90" s="1247"/>
      <c r="AF90" s="1247"/>
      <c r="AG90" s="1247"/>
      <c r="AH90" s="1247"/>
      <c r="AI90" s="1247"/>
      <c r="AJ90" s="1247"/>
      <c r="AK90" s="1247"/>
      <c r="AL90" s="1247"/>
      <c r="AM90" s="1247"/>
      <c r="AN90" s="1247"/>
      <c r="AO90" s="1247"/>
      <c r="AP90" s="1247"/>
      <c r="AQ90" s="1247"/>
      <c r="AR90" s="1247"/>
      <c r="AS90" s="1247"/>
      <c r="AT90" s="1247"/>
      <c r="AU90" s="1247"/>
      <c r="AV90" s="1247"/>
      <c r="AW90" s="1247"/>
      <c r="AX90" s="1247"/>
      <c r="AY90" s="1247"/>
      <c r="AZ90" s="1247"/>
      <c r="BA90" s="1247"/>
      <c r="BB90" s="1247"/>
      <c r="BC90" s="1247"/>
      <c r="BD90" s="1247"/>
      <c r="BE90" s="1247"/>
      <c r="BF90" s="1247"/>
      <c r="BG90" s="1247"/>
      <c r="BH90" s="1247"/>
      <c r="BI90" s="1247"/>
      <c r="BJ90" s="1247"/>
      <c r="BK90" s="1247"/>
      <c r="BL90" s="1247"/>
      <c r="BM90" s="1247"/>
      <c r="BN90" s="1247"/>
      <c r="BO90" s="1247"/>
      <c r="BP90" s="1247"/>
      <c r="BQ90" s="1247"/>
      <c r="BR90" s="1247"/>
      <c r="BS90" s="1247"/>
      <c r="BT90" s="1247"/>
      <c r="BU90" s="1247"/>
      <c r="BV90" s="1247"/>
      <c r="BW90" s="1247"/>
      <c r="BX90" s="1247"/>
      <c r="BY90" s="1247"/>
      <c r="BZ90" s="1247"/>
      <c r="CA90" s="1247"/>
      <c r="CB90" s="1247"/>
      <c r="CC90" s="1247"/>
      <c r="CD90" s="1247"/>
      <c r="CE90" s="1247"/>
      <c r="CF90" s="1247"/>
      <c r="CG90" s="1247"/>
      <c r="CH90" s="1247"/>
      <c r="CI90" s="1247"/>
      <c r="CJ90" s="1247"/>
      <c r="CK90" s="1247"/>
      <c r="CL90" s="1247"/>
      <c r="CM90" s="1247"/>
      <c r="CN90" s="1247"/>
      <c r="CO90" s="1247"/>
      <c r="CP90" s="1247"/>
      <c r="CQ90" s="1247"/>
      <c r="CR90" s="1247"/>
      <c r="CS90" s="1247"/>
      <c r="CT90" s="1247"/>
      <c r="CU90" s="1247"/>
      <c r="CV90" s="1247"/>
      <c r="CW90" s="1247"/>
      <c r="CX90" s="1247"/>
      <c r="CY90" s="1247"/>
      <c r="CZ90" s="1247"/>
      <c r="DB90" s="1452">
        <f t="shared" si="17"/>
        <v>0</v>
      </c>
      <c r="DC90" s="1452">
        <f t="shared" si="18"/>
        <v>0</v>
      </c>
    </row>
    <row r="91" spans="1:107" ht="14.25" customHeight="1" x14ac:dyDescent="0.2">
      <c r="A91" s="129"/>
      <c r="B91" s="132"/>
      <c r="C91" s="131"/>
      <c r="D91" s="448"/>
      <c r="E91" s="448"/>
      <c r="F91" s="382"/>
      <c r="G91" s="382"/>
      <c r="H91" s="382"/>
      <c r="I91" s="1528">
        <f t="shared" si="9"/>
        <v>0</v>
      </c>
      <c r="J91" s="1529">
        <f t="shared" si="14"/>
        <v>0</v>
      </c>
      <c r="K91" s="136"/>
      <c r="L91" s="1530">
        <f t="shared" si="12"/>
        <v>0</v>
      </c>
      <c r="M91" s="1531">
        <f t="shared" si="10"/>
        <v>0</v>
      </c>
      <c r="N91" s="138"/>
      <c r="P91" s="125"/>
      <c r="Q91" s="1065" t="str">
        <f>IF(P91=" "," ",IF(P91="Vehículos",VLOOKUP($Q$16,'Datos Indices'!$A$38:$Z$50,22,FALSE),IF(P91="Ipim",VLOOKUP($Q$16,'Datos Indices'!$A$38:$Z$50,7,FALSE),IF(P91="Dólar",VLOOKUP($Q$16,'Datos Indices'!$A$38:$Z$50,4,FALSE),IF(P91="Gasoil",VLOOKUP($Q$16,'Datos Indices'!$A$38:$Z$50,10,FALSE),IF(P91="WPU06 Pesificado",VLOOKUP($Q$16,'Datos Indices'!$A$38:$Z$50,26,FALSE),0))))))</f>
        <v xml:space="preserve"> </v>
      </c>
      <c r="R91" s="1066">
        <f t="shared" si="13"/>
        <v>0</v>
      </c>
      <c r="T91" s="928"/>
      <c r="U91" s="1065" t="str">
        <f>IF(T91=" "," ",IF(T91="Vehículos",VLOOKUP($U$16,'Datos Indices'!$A$38:$Z$50,22,FALSE),IF(T91="Ipim",VLOOKUP($U$16,'Datos Indices'!$A$38:$Z$50,7,FALSE),IF(T91="Dólar",VLOOKUP($U$16,'Datos Indices'!$A$38:$Z$50,4,FALSE),IF(T91="Gasoil",VLOOKUP($U$16,'Datos Indices'!$A$38:$Z$50,10,FALSE),IF(T91="WPU06 Pesificado",VLOOKUP($U$16,'Datos Indices'!$A$38:$Z$50,26,FALSE),0))))))</f>
        <v xml:space="preserve"> </v>
      </c>
      <c r="V91" s="1066">
        <f t="shared" si="15"/>
        <v>0</v>
      </c>
      <c r="W91" s="1450" t="str">
        <f t="shared" si="16"/>
        <v/>
      </c>
      <c r="Y91" s="1247"/>
      <c r="Z91" s="1247"/>
      <c r="AA91" s="1247"/>
      <c r="AB91" s="1247"/>
      <c r="AC91" s="1247"/>
      <c r="AD91" s="1247"/>
      <c r="AE91" s="1247"/>
      <c r="AF91" s="1247"/>
      <c r="AG91" s="1247"/>
      <c r="AH91" s="1247"/>
      <c r="AI91" s="1247"/>
      <c r="AJ91" s="1247"/>
      <c r="AK91" s="1247"/>
      <c r="AL91" s="1247"/>
      <c r="AM91" s="1247"/>
      <c r="AN91" s="1247"/>
      <c r="AO91" s="1247"/>
      <c r="AP91" s="1247"/>
      <c r="AQ91" s="1247"/>
      <c r="AR91" s="1247"/>
      <c r="AS91" s="1247"/>
      <c r="AT91" s="1247"/>
      <c r="AU91" s="1247"/>
      <c r="AV91" s="1247"/>
      <c r="AW91" s="1247"/>
      <c r="AX91" s="1247"/>
      <c r="AY91" s="1247"/>
      <c r="AZ91" s="1247"/>
      <c r="BA91" s="1247"/>
      <c r="BB91" s="1247"/>
      <c r="BC91" s="1247"/>
      <c r="BD91" s="1247"/>
      <c r="BE91" s="1247"/>
      <c r="BF91" s="1247"/>
      <c r="BG91" s="1247"/>
      <c r="BH91" s="1247"/>
      <c r="BI91" s="1247"/>
      <c r="BJ91" s="1247"/>
      <c r="BK91" s="1247"/>
      <c r="BL91" s="1247"/>
      <c r="BM91" s="1247"/>
      <c r="BN91" s="1247"/>
      <c r="BO91" s="1247"/>
      <c r="BP91" s="1247"/>
      <c r="BQ91" s="1247"/>
      <c r="BR91" s="1247"/>
      <c r="BS91" s="1247"/>
      <c r="BT91" s="1247"/>
      <c r="BU91" s="1247"/>
      <c r="BV91" s="1247"/>
      <c r="BW91" s="1247"/>
      <c r="BX91" s="1247"/>
      <c r="BY91" s="1247"/>
      <c r="BZ91" s="1247"/>
      <c r="CA91" s="1247"/>
      <c r="CB91" s="1247"/>
      <c r="CC91" s="1247"/>
      <c r="CD91" s="1247"/>
      <c r="CE91" s="1247"/>
      <c r="CF91" s="1247"/>
      <c r="CG91" s="1247"/>
      <c r="CH91" s="1247"/>
      <c r="CI91" s="1247"/>
      <c r="CJ91" s="1247"/>
      <c r="CK91" s="1247"/>
      <c r="CL91" s="1247"/>
      <c r="CM91" s="1247"/>
      <c r="CN91" s="1247"/>
      <c r="CO91" s="1247"/>
      <c r="CP91" s="1247"/>
      <c r="CQ91" s="1247"/>
      <c r="CR91" s="1247"/>
      <c r="CS91" s="1247"/>
      <c r="CT91" s="1247"/>
      <c r="CU91" s="1247"/>
      <c r="CV91" s="1247"/>
      <c r="CW91" s="1247"/>
      <c r="CX91" s="1247"/>
      <c r="CY91" s="1247"/>
      <c r="CZ91" s="1247"/>
      <c r="DB91" s="1452">
        <f t="shared" si="17"/>
        <v>0</v>
      </c>
      <c r="DC91" s="1452">
        <f t="shared" si="18"/>
        <v>0</v>
      </c>
    </row>
    <row r="92" spans="1:107" ht="14.25" customHeight="1" x14ac:dyDescent="0.2">
      <c r="A92" s="129"/>
      <c r="B92" s="132"/>
      <c r="C92" s="131"/>
      <c r="D92" s="448"/>
      <c r="E92" s="448"/>
      <c r="F92" s="382"/>
      <c r="G92" s="382"/>
      <c r="H92" s="382"/>
      <c r="I92" s="1528">
        <f t="shared" ref="I92:I155" si="19">C92*G92*H92</f>
        <v>0</v>
      </c>
      <c r="J92" s="1529">
        <f t="shared" si="14"/>
        <v>0</v>
      </c>
      <c r="K92" s="136"/>
      <c r="L92" s="1530">
        <f t="shared" si="12"/>
        <v>0</v>
      </c>
      <c r="M92" s="1531">
        <f t="shared" ref="M92:M155" si="20">+L92*$C$9</f>
        <v>0</v>
      </c>
      <c r="N92" s="138"/>
      <c r="P92" s="125"/>
      <c r="Q92" s="1065" t="str">
        <f>IF(P92=" "," ",IF(P92="Vehículos",VLOOKUP($Q$16,'Datos Indices'!$A$38:$Z$50,22,FALSE),IF(P92="Ipim",VLOOKUP($Q$16,'Datos Indices'!$A$38:$Z$50,7,FALSE),IF(P92="Dólar",VLOOKUP($Q$16,'Datos Indices'!$A$38:$Z$50,4,FALSE),IF(P92="Gasoil",VLOOKUP($Q$16,'Datos Indices'!$A$38:$Z$50,10,FALSE),IF(P92="WPU06 Pesificado",VLOOKUP($Q$16,'Datos Indices'!$A$38:$Z$50,26,FALSE),0))))))</f>
        <v xml:space="preserve"> </v>
      </c>
      <c r="R92" s="1066">
        <f t="shared" ref="R92:R155" si="21">M92*Q92/100</f>
        <v>0</v>
      </c>
      <c r="T92" s="928"/>
      <c r="U92" s="1065" t="str">
        <f>IF(T92=" "," ",IF(T92="Vehículos",VLOOKUP($U$16,'Datos Indices'!$A$38:$Z$50,22,FALSE),IF(T92="Ipim",VLOOKUP($U$16,'Datos Indices'!$A$38:$Z$50,7,FALSE),IF(T92="Dólar",VLOOKUP($U$16,'Datos Indices'!$A$38:$Z$50,4,FALSE),IF(T92="Gasoil",VLOOKUP($U$16,'Datos Indices'!$A$38:$Z$50,10,FALSE),IF(T92="WPU06 Pesificado",VLOOKUP($U$16,'Datos Indices'!$A$38:$Z$50,26,FALSE),0))))))</f>
        <v xml:space="preserve"> </v>
      </c>
      <c r="V92" s="1066">
        <f t="shared" si="15"/>
        <v>0</v>
      </c>
      <c r="W92" s="1450" t="str">
        <f t="shared" si="16"/>
        <v/>
      </c>
      <c r="Y92" s="1247"/>
      <c r="Z92" s="1247"/>
      <c r="AA92" s="1247"/>
      <c r="AB92" s="1247"/>
      <c r="AC92" s="1247"/>
      <c r="AD92" s="1247"/>
      <c r="AE92" s="1247"/>
      <c r="AF92" s="1247"/>
      <c r="AG92" s="1247"/>
      <c r="AH92" s="1247"/>
      <c r="AI92" s="1247"/>
      <c r="AJ92" s="1247"/>
      <c r="AK92" s="1247"/>
      <c r="AL92" s="1247"/>
      <c r="AM92" s="1247"/>
      <c r="AN92" s="1247"/>
      <c r="AO92" s="1247"/>
      <c r="AP92" s="1247"/>
      <c r="AQ92" s="1247"/>
      <c r="AR92" s="1247"/>
      <c r="AS92" s="1247"/>
      <c r="AT92" s="1247"/>
      <c r="AU92" s="1247"/>
      <c r="AV92" s="1247"/>
      <c r="AW92" s="1247"/>
      <c r="AX92" s="1247"/>
      <c r="AY92" s="1247"/>
      <c r="AZ92" s="1247"/>
      <c r="BA92" s="1247"/>
      <c r="BB92" s="1247"/>
      <c r="BC92" s="1247"/>
      <c r="BD92" s="1247"/>
      <c r="BE92" s="1247"/>
      <c r="BF92" s="1247"/>
      <c r="BG92" s="1247"/>
      <c r="BH92" s="1247"/>
      <c r="BI92" s="1247"/>
      <c r="BJ92" s="1247"/>
      <c r="BK92" s="1247"/>
      <c r="BL92" s="1247"/>
      <c r="BM92" s="1247"/>
      <c r="BN92" s="1247"/>
      <c r="BO92" s="1247"/>
      <c r="BP92" s="1247"/>
      <c r="BQ92" s="1247"/>
      <c r="BR92" s="1247"/>
      <c r="BS92" s="1247"/>
      <c r="BT92" s="1247"/>
      <c r="BU92" s="1247"/>
      <c r="BV92" s="1247"/>
      <c r="BW92" s="1247"/>
      <c r="BX92" s="1247"/>
      <c r="BY92" s="1247"/>
      <c r="BZ92" s="1247"/>
      <c r="CA92" s="1247"/>
      <c r="CB92" s="1247"/>
      <c r="CC92" s="1247"/>
      <c r="CD92" s="1247"/>
      <c r="CE92" s="1247"/>
      <c r="CF92" s="1247"/>
      <c r="CG92" s="1247"/>
      <c r="CH92" s="1247"/>
      <c r="CI92" s="1247"/>
      <c r="CJ92" s="1247"/>
      <c r="CK92" s="1247"/>
      <c r="CL92" s="1247"/>
      <c r="CM92" s="1247"/>
      <c r="CN92" s="1247"/>
      <c r="CO92" s="1247"/>
      <c r="CP92" s="1247"/>
      <c r="CQ92" s="1247"/>
      <c r="CR92" s="1247"/>
      <c r="CS92" s="1247"/>
      <c r="CT92" s="1247"/>
      <c r="CU92" s="1247"/>
      <c r="CV92" s="1247"/>
      <c r="CW92" s="1247"/>
      <c r="CX92" s="1247"/>
      <c r="CY92" s="1247"/>
      <c r="CZ92" s="1247"/>
      <c r="DB92" s="1452">
        <f t="shared" si="17"/>
        <v>0</v>
      </c>
      <c r="DC92" s="1452">
        <f t="shared" si="18"/>
        <v>0</v>
      </c>
    </row>
    <row r="93" spans="1:107" ht="14.25" customHeight="1" x14ac:dyDescent="0.2">
      <c r="A93" s="129"/>
      <c r="B93" s="887"/>
      <c r="C93" s="131"/>
      <c r="D93" s="448"/>
      <c r="E93" s="448"/>
      <c r="F93" s="382"/>
      <c r="G93" s="382"/>
      <c r="H93" s="382"/>
      <c r="I93" s="1528">
        <f t="shared" si="19"/>
        <v>0</v>
      </c>
      <c r="J93" s="1529">
        <f t="shared" si="14"/>
        <v>0</v>
      </c>
      <c r="K93" s="136"/>
      <c r="L93" s="1530">
        <f t="shared" si="12"/>
        <v>0</v>
      </c>
      <c r="M93" s="1531">
        <f t="shared" si="20"/>
        <v>0</v>
      </c>
      <c r="N93" s="138"/>
      <c r="P93" s="125"/>
      <c r="Q93" s="1065" t="str">
        <f>IF(P93=" "," ",IF(P93="Vehículos",VLOOKUP($Q$16,'Datos Indices'!$A$38:$Z$50,22,FALSE),IF(P93="Ipim",VLOOKUP($Q$16,'Datos Indices'!$A$38:$Z$50,7,FALSE),IF(P93="Dólar",VLOOKUP($Q$16,'Datos Indices'!$A$38:$Z$50,4,FALSE),IF(P93="Gasoil",VLOOKUP($Q$16,'Datos Indices'!$A$38:$Z$50,10,FALSE),IF(P93="WPU06 Pesificado",VLOOKUP($Q$16,'Datos Indices'!$A$38:$Z$50,26,FALSE),0))))))</f>
        <v xml:space="preserve"> </v>
      </c>
      <c r="R93" s="1066">
        <f t="shared" si="21"/>
        <v>0</v>
      </c>
      <c r="T93" s="928"/>
      <c r="U93" s="1065" t="str">
        <f>IF(T93=" "," ",IF(T93="Vehículos",VLOOKUP($U$16,'Datos Indices'!$A$38:$Z$50,22,FALSE),IF(T93="Ipim",VLOOKUP($U$16,'Datos Indices'!$A$38:$Z$50,7,FALSE),IF(T93="Dólar",VLOOKUP($U$16,'Datos Indices'!$A$38:$Z$50,4,FALSE),IF(T93="Gasoil",VLOOKUP($U$16,'Datos Indices'!$A$38:$Z$50,10,FALSE),IF(T93="WPU06 Pesificado",VLOOKUP($U$16,'Datos Indices'!$A$38:$Z$50,26,FALSE),0))))))</f>
        <v xml:space="preserve"> </v>
      </c>
      <c r="V93" s="1066">
        <f t="shared" si="15"/>
        <v>0</v>
      </c>
      <c r="W93" s="1450" t="str">
        <f t="shared" si="16"/>
        <v/>
      </c>
      <c r="Y93" s="1247"/>
      <c r="Z93" s="1247"/>
      <c r="AA93" s="1247"/>
      <c r="AB93" s="1247"/>
      <c r="AC93" s="1247"/>
      <c r="AD93" s="1247"/>
      <c r="AE93" s="1247"/>
      <c r="AF93" s="1247"/>
      <c r="AG93" s="1247"/>
      <c r="AH93" s="1247"/>
      <c r="AI93" s="1247"/>
      <c r="AJ93" s="1247"/>
      <c r="AK93" s="1247"/>
      <c r="AL93" s="1247"/>
      <c r="AM93" s="1247"/>
      <c r="AN93" s="1247"/>
      <c r="AO93" s="1247"/>
      <c r="AP93" s="1247"/>
      <c r="AQ93" s="1247"/>
      <c r="AR93" s="1247"/>
      <c r="AS93" s="1247"/>
      <c r="AT93" s="1247"/>
      <c r="AU93" s="1247"/>
      <c r="AV93" s="1247"/>
      <c r="AW93" s="1247"/>
      <c r="AX93" s="1247"/>
      <c r="AY93" s="1247"/>
      <c r="AZ93" s="1247"/>
      <c r="BA93" s="1247"/>
      <c r="BB93" s="1247"/>
      <c r="BC93" s="1247"/>
      <c r="BD93" s="1247"/>
      <c r="BE93" s="1247"/>
      <c r="BF93" s="1247"/>
      <c r="BG93" s="1247"/>
      <c r="BH93" s="1247"/>
      <c r="BI93" s="1247"/>
      <c r="BJ93" s="1247"/>
      <c r="BK93" s="1247"/>
      <c r="BL93" s="1247"/>
      <c r="BM93" s="1247"/>
      <c r="BN93" s="1247"/>
      <c r="BO93" s="1247"/>
      <c r="BP93" s="1247"/>
      <c r="BQ93" s="1247"/>
      <c r="BR93" s="1247"/>
      <c r="BS93" s="1247"/>
      <c r="BT93" s="1247"/>
      <c r="BU93" s="1247"/>
      <c r="BV93" s="1247"/>
      <c r="BW93" s="1247"/>
      <c r="BX93" s="1247"/>
      <c r="BY93" s="1247"/>
      <c r="BZ93" s="1247"/>
      <c r="CA93" s="1247"/>
      <c r="CB93" s="1247"/>
      <c r="CC93" s="1247"/>
      <c r="CD93" s="1247"/>
      <c r="CE93" s="1247"/>
      <c r="CF93" s="1247"/>
      <c r="CG93" s="1247"/>
      <c r="CH93" s="1247"/>
      <c r="CI93" s="1247"/>
      <c r="CJ93" s="1247"/>
      <c r="CK93" s="1247"/>
      <c r="CL93" s="1247"/>
      <c r="CM93" s="1247"/>
      <c r="CN93" s="1247"/>
      <c r="CO93" s="1247"/>
      <c r="CP93" s="1247"/>
      <c r="CQ93" s="1247"/>
      <c r="CR93" s="1247"/>
      <c r="CS93" s="1247"/>
      <c r="CT93" s="1247"/>
      <c r="CU93" s="1247"/>
      <c r="CV93" s="1247"/>
      <c r="CW93" s="1247"/>
      <c r="CX93" s="1247"/>
      <c r="CY93" s="1247"/>
      <c r="CZ93" s="1247"/>
      <c r="DB93" s="1452">
        <f t="shared" si="17"/>
        <v>0</v>
      </c>
      <c r="DC93" s="1452">
        <f t="shared" si="18"/>
        <v>0</v>
      </c>
    </row>
    <row r="94" spans="1:107" ht="14.25" customHeight="1" x14ac:dyDescent="0.2">
      <c r="A94" s="129"/>
      <c r="B94" s="887"/>
      <c r="C94" s="131"/>
      <c r="D94" s="448"/>
      <c r="E94" s="448"/>
      <c r="F94" s="382"/>
      <c r="G94" s="382"/>
      <c r="H94" s="382"/>
      <c r="I94" s="1528">
        <f t="shared" si="19"/>
        <v>0</v>
      </c>
      <c r="J94" s="1529">
        <f t="shared" si="14"/>
        <v>0</v>
      </c>
      <c r="K94" s="136"/>
      <c r="L94" s="1530">
        <f t="shared" si="12"/>
        <v>0</v>
      </c>
      <c r="M94" s="1531">
        <f t="shared" si="20"/>
        <v>0</v>
      </c>
      <c r="N94" s="138"/>
      <c r="P94" s="125"/>
      <c r="Q94" s="1065" t="str">
        <f>IF(P94=" "," ",IF(P94="Vehículos",VLOOKUP($Q$16,'Datos Indices'!$A$38:$Z$50,22,FALSE),IF(P94="Ipim",VLOOKUP($Q$16,'Datos Indices'!$A$38:$Z$50,7,FALSE),IF(P94="Dólar",VLOOKUP($Q$16,'Datos Indices'!$A$38:$Z$50,4,FALSE),IF(P94="Gasoil",VLOOKUP($Q$16,'Datos Indices'!$A$38:$Z$50,10,FALSE),IF(P94="WPU06 Pesificado",VLOOKUP($Q$16,'Datos Indices'!$A$38:$Z$50,26,FALSE),0))))))</f>
        <v xml:space="preserve"> </v>
      </c>
      <c r="R94" s="1066">
        <f t="shared" si="21"/>
        <v>0</v>
      </c>
      <c r="T94" s="928"/>
      <c r="U94" s="1065" t="str">
        <f>IF(T94=" "," ",IF(T94="Vehículos",VLOOKUP($U$16,'Datos Indices'!$A$38:$Z$50,22,FALSE),IF(T94="Ipim",VLOOKUP($U$16,'Datos Indices'!$A$38:$Z$50,7,FALSE),IF(T94="Dólar",VLOOKUP($U$16,'Datos Indices'!$A$38:$Z$50,4,FALSE),IF(T94="Gasoil",VLOOKUP($U$16,'Datos Indices'!$A$38:$Z$50,10,FALSE),IF(T94="WPU06 Pesificado",VLOOKUP($U$16,'Datos Indices'!$A$38:$Z$50,26,FALSE),0))))))</f>
        <v xml:space="preserve"> </v>
      </c>
      <c r="V94" s="1066">
        <f t="shared" si="15"/>
        <v>0</v>
      </c>
      <c r="W94" s="1450" t="str">
        <f t="shared" si="16"/>
        <v/>
      </c>
      <c r="Y94" s="1247"/>
      <c r="Z94" s="1247"/>
      <c r="AA94" s="1247"/>
      <c r="AB94" s="1247"/>
      <c r="AC94" s="1247"/>
      <c r="AD94" s="1247"/>
      <c r="AE94" s="1247"/>
      <c r="AF94" s="1247"/>
      <c r="AG94" s="1247"/>
      <c r="AH94" s="1247"/>
      <c r="AI94" s="1247"/>
      <c r="AJ94" s="1247"/>
      <c r="AK94" s="1247"/>
      <c r="AL94" s="1247"/>
      <c r="AM94" s="1247"/>
      <c r="AN94" s="1247"/>
      <c r="AO94" s="1247"/>
      <c r="AP94" s="1247"/>
      <c r="AQ94" s="1247"/>
      <c r="AR94" s="1247"/>
      <c r="AS94" s="1247"/>
      <c r="AT94" s="1247"/>
      <c r="AU94" s="1247"/>
      <c r="AV94" s="1247"/>
      <c r="AW94" s="1247"/>
      <c r="AX94" s="1247"/>
      <c r="AY94" s="1247"/>
      <c r="AZ94" s="1247"/>
      <c r="BA94" s="1247"/>
      <c r="BB94" s="1247"/>
      <c r="BC94" s="1247"/>
      <c r="BD94" s="1247"/>
      <c r="BE94" s="1247"/>
      <c r="BF94" s="1247"/>
      <c r="BG94" s="1247"/>
      <c r="BH94" s="1247"/>
      <c r="BI94" s="1247"/>
      <c r="BJ94" s="1247"/>
      <c r="BK94" s="1247"/>
      <c r="BL94" s="1247"/>
      <c r="BM94" s="1247"/>
      <c r="BN94" s="1247"/>
      <c r="BO94" s="1247"/>
      <c r="BP94" s="1247"/>
      <c r="BQ94" s="1247"/>
      <c r="BR94" s="1247"/>
      <c r="BS94" s="1247"/>
      <c r="BT94" s="1247"/>
      <c r="BU94" s="1247"/>
      <c r="BV94" s="1247"/>
      <c r="BW94" s="1247"/>
      <c r="BX94" s="1247"/>
      <c r="BY94" s="1247"/>
      <c r="BZ94" s="1247"/>
      <c r="CA94" s="1247"/>
      <c r="CB94" s="1247"/>
      <c r="CC94" s="1247"/>
      <c r="CD94" s="1247"/>
      <c r="CE94" s="1247"/>
      <c r="CF94" s="1247"/>
      <c r="CG94" s="1247"/>
      <c r="CH94" s="1247"/>
      <c r="CI94" s="1247"/>
      <c r="CJ94" s="1247"/>
      <c r="CK94" s="1247"/>
      <c r="CL94" s="1247"/>
      <c r="CM94" s="1247"/>
      <c r="CN94" s="1247"/>
      <c r="CO94" s="1247"/>
      <c r="CP94" s="1247"/>
      <c r="CQ94" s="1247"/>
      <c r="CR94" s="1247"/>
      <c r="CS94" s="1247"/>
      <c r="CT94" s="1247"/>
      <c r="CU94" s="1247"/>
      <c r="CV94" s="1247"/>
      <c r="CW94" s="1247"/>
      <c r="CX94" s="1247"/>
      <c r="CY94" s="1247"/>
      <c r="CZ94" s="1247"/>
      <c r="DB94" s="1452">
        <f t="shared" si="17"/>
        <v>0</v>
      </c>
      <c r="DC94" s="1452">
        <f t="shared" si="18"/>
        <v>0</v>
      </c>
    </row>
    <row r="95" spans="1:107" ht="14.25" customHeight="1" x14ac:dyDescent="0.2">
      <c r="A95" s="129"/>
      <c r="B95" s="887"/>
      <c r="C95" s="131"/>
      <c r="D95" s="448"/>
      <c r="E95" s="448"/>
      <c r="F95" s="888"/>
      <c r="G95" s="888"/>
      <c r="H95" s="888"/>
      <c r="I95" s="1528">
        <f t="shared" si="19"/>
        <v>0</v>
      </c>
      <c r="J95" s="1529">
        <f t="shared" si="14"/>
        <v>0</v>
      </c>
      <c r="K95" s="136"/>
      <c r="L95" s="1530">
        <f t="shared" si="12"/>
        <v>0</v>
      </c>
      <c r="M95" s="1531">
        <f t="shared" si="20"/>
        <v>0</v>
      </c>
      <c r="N95" s="138"/>
      <c r="P95" s="125"/>
      <c r="Q95" s="1065" t="str">
        <f>IF(P95=" "," ",IF(P95="Vehículos",VLOOKUP($Q$16,'Datos Indices'!$A$38:$Z$50,22,FALSE),IF(P95="Ipim",VLOOKUP($Q$16,'Datos Indices'!$A$38:$Z$50,7,FALSE),IF(P95="Dólar",VLOOKUP($Q$16,'Datos Indices'!$A$38:$Z$50,4,FALSE),IF(P95="Gasoil",VLOOKUP($Q$16,'Datos Indices'!$A$38:$Z$50,10,FALSE),IF(P95="WPU06 Pesificado",VLOOKUP($Q$16,'Datos Indices'!$A$38:$Z$50,26,FALSE),0))))))</f>
        <v xml:space="preserve"> </v>
      </c>
      <c r="R95" s="1066">
        <f t="shared" si="21"/>
        <v>0</v>
      </c>
      <c r="T95" s="928"/>
      <c r="U95" s="1065" t="str">
        <f>IF(T95=" "," ",IF(T95="Vehículos",VLOOKUP($U$16,'Datos Indices'!$A$38:$Z$50,22,FALSE),IF(T95="Ipim",VLOOKUP($U$16,'Datos Indices'!$A$38:$Z$50,7,FALSE),IF(T95="Dólar",VLOOKUP($U$16,'Datos Indices'!$A$38:$Z$50,4,FALSE),IF(T95="Gasoil",VLOOKUP($U$16,'Datos Indices'!$A$38:$Z$50,10,FALSE),IF(T95="WPU06 Pesificado",VLOOKUP($U$16,'Datos Indices'!$A$38:$Z$50,26,FALSE),0))))))</f>
        <v xml:space="preserve"> </v>
      </c>
      <c r="V95" s="1066">
        <f t="shared" si="15"/>
        <v>0</v>
      </c>
      <c r="W95" s="1450" t="str">
        <f t="shared" si="16"/>
        <v/>
      </c>
      <c r="Y95" s="1247"/>
      <c r="Z95" s="1247"/>
      <c r="AA95" s="1247"/>
      <c r="AB95" s="1247"/>
      <c r="AC95" s="1247"/>
      <c r="AD95" s="1247"/>
      <c r="AE95" s="1247"/>
      <c r="AF95" s="1247"/>
      <c r="AG95" s="1247"/>
      <c r="AH95" s="1247"/>
      <c r="AI95" s="1247"/>
      <c r="AJ95" s="1247"/>
      <c r="AK95" s="1247"/>
      <c r="AL95" s="1247"/>
      <c r="AM95" s="1247"/>
      <c r="AN95" s="1247"/>
      <c r="AO95" s="1247"/>
      <c r="AP95" s="1247"/>
      <c r="AQ95" s="1247"/>
      <c r="AR95" s="1247"/>
      <c r="AS95" s="1247"/>
      <c r="AT95" s="1247"/>
      <c r="AU95" s="1247"/>
      <c r="AV95" s="1247"/>
      <c r="AW95" s="1247"/>
      <c r="AX95" s="1247"/>
      <c r="AY95" s="1247"/>
      <c r="AZ95" s="1247"/>
      <c r="BA95" s="1247"/>
      <c r="BB95" s="1247"/>
      <c r="BC95" s="1247"/>
      <c r="BD95" s="1247"/>
      <c r="BE95" s="1247"/>
      <c r="BF95" s="1247"/>
      <c r="BG95" s="1247"/>
      <c r="BH95" s="1247"/>
      <c r="BI95" s="1247"/>
      <c r="BJ95" s="1247"/>
      <c r="BK95" s="1247"/>
      <c r="BL95" s="1247"/>
      <c r="BM95" s="1247"/>
      <c r="BN95" s="1247"/>
      <c r="BO95" s="1247"/>
      <c r="BP95" s="1247"/>
      <c r="BQ95" s="1247"/>
      <c r="BR95" s="1247"/>
      <c r="BS95" s="1247"/>
      <c r="BT95" s="1247"/>
      <c r="BU95" s="1247"/>
      <c r="BV95" s="1247"/>
      <c r="BW95" s="1247"/>
      <c r="BX95" s="1247"/>
      <c r="BY95" s="1247"/>
      <c r="BZ95" s="1247"/>
      <c r="CA95" s="1247"/>
      <c r="CB95" s="1247"/>
      <c r="CC95" s="1247"/>
      <c r="CD95" s="1247"/>
      <c r="CE95" s="1247"/>
      <c r="CF95" s="1247"/>
      <c r="CG95" s="1247"/>
      <c r="CH95" s="1247"/>
      <c r="CI95" s="1247"/>
      <c r="CJ95" s="1247"/>
      <c r="CK95" s="1247"/>
      <c r="CL95" s="1247"/>
      <c r="CM95" s="1247"/>
      <c r="CN95" s="1247"/>
      <c r="CO95" s="1247"/>
      <c r="CP95" s="1247"/>
      <c r="CQ95" s="1247"/>
      <c r="CR95" s="1247"/>
      <c r="CS95" s="1247"/>
      <c r="CT95" s="1247"/>
      <c r="CU95" s="1247"/>
      <c r="CV95" s="1247"/>
      <c r="CW95" s="1247"/>
      <c r="CX95" s="1247"/>
      <c r="CY95" s="1247"/>
      <c r="CZ95" s="1247"/>
      <c r="DB95" s="1452">
        <f t="shared" si="17"/>
        <v>0</v>
      </c>
      <c r="DC95" s="1452">
        <f t="shared" si="18"/>
        <v>0</v>
      </c>
    </row>
    <row r="96" spans="1:107" ht="14.25" customHeight="1" x14ac:dyDescent="0.2">
      <c r="A96" s="129"/>
      <c r="B96" s="887"/>
      <c r="C96" s="889"/>
      <c r="D96" s="448"/>
      <c r="E96" s="448"/>
      <c r="F96" s="888"/>
      <c r="G96" s="888"/>
      <c r="H96" s="888"/>
      <c r="I96" s="1528">
        <f t="shared" si="19"/>
        <v>0</v>
      </c>
      <c r="J96" s="1529">
        <f t="shared" si="14"/>
        <v>0</v>
      </c>
      <c r="K96" s="136"/>
      <c r="L96" s="1530">
        <f t="shared" si="12"/>
        <v>0</v>
      </c>
      <c r="M96" s="1531">
        <f t="shared" si="20"/>
        <v>0</v>
      </c>
      <c r="N96" s="138"/>
      <c r="P96" s="125"/>
      <c r="Q96" s="1065" t="str">
        <f>IF(P96=" "," ",IF(P96="Vehículos",VLOOKUP($Q$16,'Datos Indices'!$A$38:$Z$50,22,FALSE),IF(P96="Ipim",VLOOKUP($Q$16,'Datos Indices'!$A$38:$Z$50,7,FALSE),IF(P96="Dólar",VLOOKUP($Q$16,'Datos Indices'!$A$38:$Z$50,4,FALSE),IF(P96="Gasoil",VLOOKUP($Q$16,'Datos Indices'!$A$38:$Z$50,10,FALSE),IF(P96="WPU06 Pesificado",VLOOKUP($Q$16,'Datos Indices'!$A$38:$Z$50,26,FALSE),0))))))</f>
        <v xml:space="preserve"> </v>
      </c>
      <c r="R96" s="1066">
        <f t="shared" si="21"/>
        <v>0</v>
      </c>
      <c r="T96" s="928"/>
      <c r="U96" s="1065" t="str">
        <f>IF(T96=" "," ",IF(T96="Vehículos",VLOOKUP($U$16,'Datos Indices'!$A$38:$Z$50,22,FALSE),IF(T96="Ipim",VLOOKUP($U$16,'Datos Indices'!$A$38:$Z$50,7,FALSE),IF(T96="Dólar",VLOOKUP($U$16,'Datos Indices'!$A$38:$Z$50,4,FALSE),IF(T96="Gasoil",VLOOKUP($U$16,'Datos Indices'!$A$38:$Z$50,10,FALSE),IF(T96="WPU06 Pesificado",VLOOKUP($U$16,'Datos Indices'!$A$38:$Z$50,26,FALSE),0))))))</f>
        <v xml:space="preserve"> </v>
      </c>
      <c r="V96" s="1066">
        <f t="shared" si="15"/>
        <v>0</v>
      </c>
      <c r="W96" s="1450" t="str">
        <f t="shared" si="16"/>
        <v/>
      </c>
      <c r="Y96" s="1247"/>
      <c r="Z96" s="1247"/>
      <c r="AA96" s="1247"/>
      <c r="AB96" s="1247"/>
      <c r="AC96" s="1247"/>
      <c r="AD96" s="1247"/>
      <c r="AE96" s="1247"/>
      <c r="AF96" s="1247"/>
      <c r="AG96" s="1247"/>
      <c r="AH96" s="1247"/>
      <c r="AI96" s="1247"/>
      <c r="AJ96" s="1247"/>
      <c r="AK96" s="1247"/>
      <c r="AL96" s="1247"/>
      <c r="AM96" s="1247"/>
      <c r="AN96" s="1247"/>
      <c r="AO96" s="1247"/>
      <c r="AP96" s="1247"/>
      <c r="AQ96" s="1247"/>
      <c r="AR96" s="1247"/>
      <c r="AS96" s="1247"/>
      <c r="AT96" s="1247"/>
      <c r="AU96" s="1247"/>
      <c r="AV96" s="1247"/>
      <c r="AW96" s="1247"/>
      <c r="AX96" s="1247"/>
      <c r="AY96" s="1247"/>
      <c r="AZ96" s="1247"/>
      <c r="BA96" s="1247"/>
      <c r="BB96" s="1247"/>
      <c r="BC96" s="1247"/>
      <c r="BD96" s="1247"/>
      <c r="BE96" s="1247"/>
      <c r="BF96" s="1247"/>
      <c r="BG96" s="1247"/>
      <c r="BH96" s="1247"/>
      <c r="BI96" s="1247"/>
      <c r="BJ96" s="1247"/>
      <c r="BK96" s="1247"/>
      <c r="BL96" s="1247"/>
      <c r="BM96" s="1247"/>
      <c r="BN96" s="1247"/>
      <c r="BO96" s="1247"/>
      <c r="BP96" s="1247"/>
      <c r="BQ96" s="1247"/>
      <c r="BR96" s="1247"/>
      <c r="BS96" s="1247"/>
      <c r="BT96" s="1247"/>
      <c r="BU96" s="1247"/>
      <c r="BV96" s="1247"/>
      <c r="BW96" s="1247"/>
      <c r="BX96" s="1247"/>
      <c r="BY96" s="1247"/>
      <c r="BZ96" s="1247"/>
      <c r="CA96" s="1247"/>
      <c r="CB96" s="1247"/>
      <c r="CC96" s="1247"/>
      <c r="CD96" s="1247"/>
      <c r="CE96" s="1247"/>
      <c r="CF96" s="1247"/>
      <c r="CG96" s="1247"/>
      <c r="CH96" s="1247"/>
      <c r="CI96" s="1247"/>
      <c r="CJ96" s="1247"/>
      <c r="CK96" s="1247"/>
      <c r="CL96" s="1247"/>
      <c r="CM96" s="1247"/>
      <c r="CN96" s="1247"/>
      <c r="CO96" s="1247"/>
      <c r="CP96" s="1247"/>
      <c r="CQ96" s="1247"/>
      <c r="CR96" s="1247"/>
      <c r="CS96" s="1247"/>
      <c r="CT96" s="1247"/>
      <c r="CU96" s="1247"/>
      <c r="CV96" s="1247"/>
      <c r="CW96" s="1247"/>
      <c r="CX96" s="1247"/>
      <c r="CY96" s="1247"/>
      <c r="CZ96" s="1247"/>
      <c r="DB96" s="1452">
        <f t="shared" si="17"/>
        <v>0</v>
      </c>
      <c r="DC96" s="1452">
        <f t="shared" si="18"/>
        <v>0</v>
      </c>
    </row>
    <row r="97" spans="1:107" ht="14.25" customHeight="1" x14ac:dyDescent="0.2">
      <c r="A97" s="129"/>
      <c r="B97" s="887"/>
      <c r="C97" s="889"/>
      <c r="D97" s="448"/>
      <c r="E97" s="448"/>
      <c r="F97" s="888"/>
      <c r="G97" s="888"/>
      <c r="H97" s="888"/>
      <c r="I97" s="1528">
        <f t="shared" si="19"/>
        <v>0</v>
      </c>
      <c r="J97" s="1529">
        <f t="shared" si="14"/>
        <v>0</v>
      </c>
      <c r="K97" s="136"/>
      <c r="L97" s="1530">
        <f t="shared" si="12"/>
        <v>0</v>
      </c>
      <c r="M97" s="1531">
        <f t="shared" si="20"/>
        <v>0</v>
      </c>
      <c r="N97" s="138"/>
      <c r="P97" s="125"/>
      <c r="Q97" s="1065" t="str">
        <f>IF(P97=" "," ",IF(P97="Vehículos",VLOOKUP($Q$16,'Datos Indices'!$A$38:$Z$50,22,FALSE),IF(P97="Ipim",VLOOKUP($Q$16,'Datos Indices'!$A$38:$Z$50,7,FALSE),IF(P97="Dólar",VLOOKUP($Q$16,'Datos Indices'!$A$38:$Z$50,4,FALSE),IF(P97="Gasoil",VLOOKUP($Q$16,'Datos Indices'!$A$38:$Z$50,10,FALSE),IF(P97="WPU06 Pesificado",VLOOKUP($Q$16,'Datos Indices'!$A$38:$Z$50,26,FALSE),0))))))</f>
        <v xml:space="preserve"> </v>
      </c>
      <c r="R97" s="1066">
        <f t="shared" si="21"/>
        <v>0</v>
      </c>
      <c r="T97" s="928"/>
      <c r="U97" s="1065" t="str">
        <f>IF(T97=" "," ",IF(T97="Vehículos",VLOOKUP($U$16,'Datos Indices'!$A$38:$Z$50,22,FALSE),IF(T97="Ipim",VLOOKUP($U$16,'Datos Indices'!$A$38:$Z$50,7,FALSE),IF(T97="Dólar",VLOOKUP($U$16,'Datos Indices'!$A$38:$Z$50,4,FALSE),IF(T97="Gasoil",VLOOKUP($U$16,'Datos Indices'!$A$38:$Z$50,10,FALSE),IF(T97="WPU06 Pesificado",VLOOKUP($U$16,'Datos Indices'!$A$38:$Z$50,26,FALSE),0))))))</f>
        <v xml:space="preserve"> </v>
      </c>
      <c r="V97" s="1066">
        <f t="shared" si="15"/>
        <v>0</v>
      </c>
      <c r="W97" s="1450" t="str">
        <f t="shared" si="16"/>
        <v/>
      </c>
      <c r="Y97" s="1247"/>
      <c r="Z97" s="1247"/>
      <c r="AA97" s="1247"/>
      <c r="AB97" s="1247"/>
      <c r="AC97" s="1247"/>
      <c r="AD97" s="1247"/>
      <c r="AE97" s="1247"/>
      <c r="AF97" s="1247"/>
      <c r="AG97" s="1247"/>
      <c r="AH97" s="1247"/>
      <c r="AI97" s="1247"/>
      <c r="AJ97" s="1247"/>
      <c r="AK97" s="1247"/>
      <c r="AL97" s="1247"/>
      <c r="AM97" s="1247"/>
      <c r="AN97" s="1247"/>
      <c r="AO97" s="1247"/>
      <c r="AP97" s="1247"/>
      <c r="AQ97" s="1247"/>
      <c r="AR97" s="1247"/>
      <c r="AS97" s="1247"/>
      <c r="AT97" s="1247"/>
      <c r="AU97" s="1247"/>
      <c r="AV97" s="1247"/>
      <c r="AW97" s="1247"/>
      <c r="AX97" s="1247"/>
      <c r="AY97" s="1247"/>
      <c r="AZ97" s="1247"/>
      <c r="BA97" s="1247"/>
      <c r="BB97" s="1247"/>
      <c r="BC97" s="1247"/>
      <c r="BD97" s="1247"/>
      <c r="BE97" s="1247"/>
      <c r="BF97" s="1247"/>
      <c r="BG97" s="1247"/>
      <c r="BH97" s="1247"/>
      <c r="BI97" s="1247"/>
      <c r="BJ97" s="1247"/>
      <c r="BK97" s="1247"/>
      <c r="BL97" s="1247"/>
      <c r="BM97" s="1247"/>
      <c r="BN97" s="1247"/>
      <c r="BO97" s="1247"/>
      <c r="BP97" s="1247"/>
      <c r="BQ97" s="1247"/>
      <c r="BR97" s="1247"/>
      <c r="BS97" s="1247"/>
      <c r="BT97" s="1247"/>
      <c r="BU97" s="1247"/>
      <c r="BV97" s="1247"/>
      <c r="BW97" s="1247"/>
      <c r="BX97" s="1247"/>
      <c r="BY97" s="1247"/>
      <c r="BZ97" s="1247"/>
      <c r="CA97" s="1247"/>
      <c r="CB97" s="1247"/>
      <c r="CC97" s="1247"/>
      <c r="CD97" s="1247"/>
      <c r="CE97" s="1247"/>
      <c r="CF97" s="1247"/>
      <c r="CG97" s="1247"/>
      <c r="CH97" s="1247"/>
      <c r="CI97" s="1247"/>
      <c r="CJ97" s="1247"/>
      <c r="CK97" s="1247"/>
      <c r="CL97" s="1247"/>
      <c r="CM97" s="1247"/>
      <c r="CN97" s="1247"/>
      <c r="CO97" s="1247"/>
      <c r="CP97" s="1247"/>
      <c r="CQ97" s="1247"/>
      <c r="CR97" s="1247"/>
      <c r="CS97" s="1247"/>
      <c r="CT97" s="1247"/>
      <c r="CU97" s="1247"/>
      <c r="CV97" s="1247"/>
      <c r="CW97" s="1247"/>
      <c r="CX97" s="1247"/>
      <c r="CY97" s="1247"/>
      <c r="CZ97" s="1247"/>
      <c r="DB97" s="1452">
        <f t="shared" si="17"/>
        <v>0</v>
      </c>
      <c r="DC97" s="1452">
        <f t="shared" si="18"/>
        <v>0</v>
      </c>
    </row>
    <row r="98" spans="1:107" ht="14.25" customHeight="1" x14ac:dyDescent="0.2">
      <c r="A98" s="129"/>
      <c r="B98" s="887"/>
      <c r="C98" s="889"/>
      <c r="D98" s="448"/>
      <c r="E98" s="448"/>
      <c r="F98" s="888"/>
      <c r="G98" s="888"/>
      <c r="H98" s="888"/>
      <c r="I98" s="1528">
        <f t="shared" si="19"/>
        <v>0</v>
      </c>
      <c r="J98" s="1529">
        <f t="shared" si="14"/>
        <v>0</v>
      </c>
      <c r="K98" s="136"/>
      <c r="L98" s="1530">
        <f t="shared" si="12"/>
        <v>0</v>
      </c>
      <c r="M98" s="1531">
        <f t="shared" si="20"/>
        <v>0</v>
      </c>
      <c r="N98" s="138"/>
      <c r="P98" s="125"/>
      <c r="Q98" s="1065" t="str">
        <f>IF(P98=" "," ",IF(P98="Vehículos",VLOOKUP($Q$16,'Datos Indices'!$A$38:$Z$50,22,FALSE),IF(P98="Ipim",VLOOKUP($Q$16,'Datos Indices'!$A$38:$Z$50,7,FALSE),IF(P98="Dólar",VLOOKUP($Q$16,'Datos Indices'!$A$38:$Z$50,4,FALSE),IF(P98="Gasoil",VLOOKUP($Q$16,'Datos Indices'!$A$38:$Z$50,10,FALSE),IF(P98="WPU06 Pesificado",VLOOKUP($Q$16,'Datos Indices'!$A$38:$Z$50,26,FALSE),0))))))</f>
        <v xml:space="preserve"> </v>
      </c>
      <c r="R98" s="1066">
        <f t="shared" si="21"/>
        <v>0</v>
      </c>
      <c r="T98" s="928"/>
      <c r="U98" s="1065" t="str">
        <f>IF(T98=" "," ",IF(T98="Vehículos",VLOOKUP($U$16,'Datos Indices'!$A$38:$Z$50,22,FALSE),IF(T98="Ipim",VLOOKUP($U$16,'Datos Indices'!$A$38:$Z$50,7,FALSE),IF(T98="Dólar",VLOOKUP($U$16,'Datos Indices'!$A$38:$Z$50,4,FALSE),IF(T98="Gasoil",VLOOKUP($U$16,'Datos Indices'!$A$38:$Z$50,10,FALSE),IF(T98="WPU06 Pesificado",VLOOKUP($U$16,'Datos Indices'!$A$38:$Z$50,26,FALSE),0))))))</f>
        <v xml:space="preserve"> </v>
      </c>
      <c r="V98" s="1066">
        <f t="shared" si="15"/>
        <v>0</v>
      </c>
      <c r="W98" s="1450" t="str">
        <f t="shared" si="16"/>
        <v/>
      </c>
      <c r="Y98" s="1247"/>
      <c r="Z98" s="1247"/>
      <c r="AA98" s="1247"/>
      <c r="AB98" s="1247"/>
      <c r="AC98" s="1247"/>
      <c r="AD98" s="1247"/>
      <c r="AE98" s="1247"/>
      <c r="AF98" s="1247"/>
      <c r="AG98" s="1247"/>
      <c r="AH98" s="1247"/>
      <c r="AI98" s="1247"/>
      <c r="AJ98" s="1247"/>
      <c r="AK98" s="1247"/>
      <c r="AL98" s="1247"/>
      <c r="AM98" s="1247"/>
      <c r="AN98" s="1247"/>
      <c r="AO98" s="1247"/>
      <c r="AP98" s="1247"/>
      <c r="AQ98" s="1247"/>
      <c r="AR98" s="1247"/>
      <c r="AS98" s="1247"/>
      <c r="AT98" s="1247"/>
      <c r="AU98" s="1247"/>
      <c r="AV98" s="1247"/>
      <c r="AW98" s="1247"/>
      <c r="AX98" s="1247"/>
      <c r="AY98" s="1247"/>
      <c r="AZ98" s="1247"/>
      <c r="BA98" s="1247"/>
      <c r="BB98" s="1247"/>
      <c r="BC98" s="1247"/>
      <c r="BD98" s="1247"/>
      <c r="BE98" s="1247"/>
      <c r="BF98" s="1247"/>
      <c r="BG98" s="1247"/>
      <c r="BH98" s="1247"/>
      <c r="BI98" s="1247"/>
      <c r="BJ98" s="1247"/>
      <c r="BK98" s="1247"/>
      <c r="BL98" s="1247"/>
      <c r="BM98" s="1247"/>
      <c r="BN98" s="1247"/>
      <c r="BO98" s="1247"/>
      <c r="BP98" s="1247"/>
      <c r="BQ98" s="1247"/>
      <c r="BR98" s="1247"/>
      <c r="BS98" s="1247"/>
      <c r="BT98" s="1247"/>
      <c r="BU98" s="1247"/>
      <c r="BV98" s="1247"/>
      <c r="BW98" s="1247"/>
      <c r="BX98" s="1247"/>
      <c r="BY98" s="1247"/>
      <c r="BZ98" s="1247"/>
      <c r="CA98" s="1247"/>
      <c r="CB98" s="1247"/>
      <c r="CC98" s="1247"/>
      <c r="CD98" s="1247"/>
      <c r="CE98" s="1247"/>
      <c r="CF98" s="1247"/>
      <c r="CG98" s="1247"/>
      <c r="CH98" s="1247"/>
      <c r="CI98" s="1247"/>
      <c r="CJ98" s="1247"/>
      <c r="CK98" s="1247"/>
      <c r="CL98" s="1247"/>
      <c r="CM98" s="1247"/>
      <c r="CN98" s="1247"/>
      <c r="CO98" s="1247"/>
      <c r="CP98" s="1247"/>
      <c r="CQ98" s="1247"/>
      <c r="CR98" s="1247"/>
      <c r="CS98" s="1247"/>
      <c r="CT98" s="1247"/>
      <c r="CU98" s="1247"/>
      <c r="CV98" s="1247"/>
      <c r="CW98" s="1247"/>
      <c r="CX98" s="1247"/>
      <c r="CY98" s="1247"/>
      <c r="CZ98" s="1247"/>
      <c r="DB98" s="1452">
        <f t="shared" si="17"/>
        <v>0</v>
      </c>
      <c r="DC98" s="1452">
        <f t="shared" si="18"/>
        <v>0</v>
      </c>
    </row>
    <row r="99" spans="1:107" ht="14.25" customHeight="1" x14ac:dyDescent="0.2">
      <c r="A99" s="129"/>
      <c r="B99" s="887"/>
      <c r="C99" s="889"/>
      <c r="D99" s="448"/>
      <c r="E99" s="448"/>
      <c r="F99" s="888"/>
      <c r="G99" s="888"/>
      <c r="H99" s="888"/>
      <c r="I99" s="1528">
        <f t="shared" si="19"/>
        <v>0</v>
      </c>
      <c r="J99" s="1529">
        <f t="shared" si="14"/>
        <v>0</v>
      </c>
      <c r="K99" s="136"/>
      <c r="L99" s="1530">
        <f t="shared" si="12"/>
        <v>0</v>
      </c>
      <c r="M99" s="1531">
        <f t="shared" si="20"/>
        <v>0</v>
      </c>
      <c r="N99" s="138"/>
      <c r="P99" s="125"/>
      <c r="Q99" s="1065" t="str">
        <f>IF(P99=" "," ",IF(P99="Vehículos",VLOOKUP($Q$16,'Datos Indices'!$A$38:$Z$50,22,FALSE),IF(P99="Ipim",VLOOKUP($Q$16,'Datos Indices'!$A$38:$Z$50,7,FALSE),IF(P99="Dólar",VLOOKUP($Q$16,'Datos Indices'!$A$38:$Z$50,4,FALSE),IF(P99="Gasoil",VLOOKUP($Q$16,'Datos Indices'!$A$38:$Z$50,10,FALSE),IF(P99="WPU06 Pesificado",VLOOKUP($Q$16,'Datos Indices'!$A$38:$Z$50,26,FALSE),0))))))</f>
        <v xml:space="preserve"> </v>
      </c>
      <c r="R99" s="1066">
        <f t="shared" si="21"/>
        <v>0</v>
      </c>
      <c r="T99" s="928"/>
      <c r="U99" s="1065" t="str">
        <f>IF(T99=" "," ",IF(T99="Vehículos",VLOOKUP($U$16,'Datos Indices'!$A$38:$Z$50,22,FALSE),IF(T99="Ipim",VLOOKUP($U$16,'Datos Indices'!$A$38:$Z$50,7,FALSE),IF(T99="Dólar",VLOOKUP($U$16,'Datos Indices'!$A$38:$Z$50,4,FALSE),IF(T99="Gasoil",VLOOKUP($U$16,'Datos Indices'!$A$38:$Z$50,10,FALSE),IF(T99="WPU06 Pesificado",VLOOKUP($U$16,'Datos Indices'!$A$38:$Z$50,26,FALSE),0))))))</f>
        <v xml:space="preserve"> </v>
      </c>
      <c r="V99" s="1066">
        <f t="shared" si="15"/>
        <v>0</v>
      </c>
      <c r="W99" s="1450" t="str">
        <f t="shared" si="16"/>
        <v/>
      </c>
      <c r="X99" s="1451"/>
      <c r="Y99" s="1247"/>
      <c r="Z99" s="1247"/>
      <c r="AA99" s="1247"/>
      <c r="AB99" s="1247"/>
      <c r="AC99" s="1247"/>
      <c r="AD99" s="1247"/>
      <c r="AE99" s="1247"/>
      <c r="AF99" s="1247"/>
      <c r="AG99" s="1247"/>
      <c r="AH99" s="1247"/>
      <c r="AI99" s="1247"/>
      <c r="AJ99" s="1247"/>
      <c r="AK99" s="1247"/>
      <c r="AL99" s="1247"/>
      <c r="AM99" s="1247"/>
      <c r="AN99" s="1247"/>
      <c r="AO99" s="1247"/>
      <c r="AP99" s="1247"/>
      <c r="AQ99" s="1247"/>
      <c r="AR99" s="1247"/>
      <c r="AS99" s="1247"/>
      <c r="AT99" s="1247"/>
      <c r="AU99" s="1247"/>
      <c r="AV99" s="1247"/>
      <c r="AW99" s="1247"/>
      <c r="AX99" s="1247"/>
      <c r="AY99" s="1247"/>
      <c r="AZ99" s="1247"/>
      <c r="BA99" s="1247"/>
      <c r="BB99" s="1247"/>
      <c r="BC99" s="1247"/>
      <c r="BD99" s="1247"/>
      <c r="BE99" s="1247"/>
      <c r="BF99" s="1247"/>
      <c r="BG99" s="1247"/>
      <c r="BH99" s="1247"/>
      <c r="BI99" s="1247"/>
      <c r="BJ99" s="1247"/>
      <c r="BK99" s="1247"/>
      <c r="BL99" s="1247"/>
      <c r="BM99" s="1247"/>
      <c r="BN99" s="1247"/>
      <c r="BO99" s="1247"/>
      <c r="BP99" s="1247"/>
      <c r="BQ99" s="1247"/>
      <c r="BR99" s="1247"/>
      <c r="BS99" s="1247"/>
      <c r="BT99" s="1247"/>
      <c r="BU99" s="1247"/>
      <c r="BV99" s="1247"/>
      <c r="BW99" s="1247"/>
      <c r="BX99" s="1247"/>
      <c r="BY99" s="1247"/>
      <c r="BZ99" s="1247"/>
      <c r="CA99" s="1247"/>
      <c r="CB99" s="1247"/>
      <c r="CC99" s="1247"/>
      <c r="CD99" s="1247"/>
      <c r="CE99" s="1247"/>
      <c r="CF99" s="1247"/>
      <c r="CG99" s="1247"/>
      <c r="CH99" s="1247"/>
      <c r="CI99" s="1247"/>
      <c r="CJ99" s="1247"/>
      <c r="CK99" s="1247"/>
      <c r="CL99" s="1247"/>
      <c r="CM99" s="1247"/>
      <c r="CN99" s="1247"/>
      <c r="CO99" s="1247"/>
      <c r="CP99" s="1247"/>
      <c r="CQ99" s="1247"/>
      <c r="CR99" s="1247"/>
      <c r="CS99" s="1247"/>
      <c r="CT99" s="1247"/>
      <c r="CU99" s="1247"/>
      <c r="CV99" s="1247"/>
      <c r="CW99" s="1247"/>
      <c r="CX99" s="1247"/>
      <c r="CY99" s="1247"/>
      <c r="CZ99" s="1247"/>
      <c r="DA99" s="1449"/>
      <c r="DB99" s="1452">
        <f t="shared" si="17"/>
        <v>0</v>
      </c>
      <c r="DC99" s="1452">
        <f t="shared" si="18"/>
        <v>0</v>
      </c>
    </row>
    <row r="100" spans="1:107" ht="14.25" customHeight="1" x14ac:dyDescent="0.2">
      <c r="A100" s="129"/>
      <c r="B100" s="887"/>
      <c r="C100" s="889"/>
      <c r="D100" s="448"/>
      <c r="E100" s="448"/>
      <c r="F100" s="888"/>
      <c r="G100" s="888"/>
      <c r="H100" s="888"/>
      <c r="I100" s="1528">
        <f t="shared" si="19"/>
        <v>0</v>
      </c>
      <c r="J100" s="1529">
        <f t="shared" si="14"/>
        <v>0</v>
      </c>
      <c r="K100" s="136"/>
      <c r="L100" s="1530">
        <f t="shared" si="12"/>
        <v>0</v>
      </c>
      <c r="M100" s="1531">
        <f t="shared" si="20"/>
        <v>0</v>
      </c>
      <c r="N100" s="138"/>
      <c r="P100" s="125"/>
      <c r="Q100" s="1065" t="str">
        <f>IF(P100=" "," ",IF(P100="Vehículos",VLOOKUP($Q$16,'Datos Indices'!$A$38:$Z$50,22,FALSE),IF(P100="Ipim",VLOOKUP($Q$16,'Datos Indices'!$A$38:$Z$50,7,FALSE),IF(P100="Dólar",VLOOKUP($Q$16,'Datos Indices'!$A$38:$Z$50,4,FALSE),IF(P100="Gasoil",VLOOKUP($Q$16,'Datos Indices'!$A$38:$Z$50,10,FALSE),IF(P100="WPU06 Pesificado",VLOOKUP($Q$16,'Datos Indices'!$A$38:$Z$50,26,FALSE),0))))))</f>
        <v xml:space="preserve"> </v>
      </c>
      <c r="R100" s="1066">
        <f t="shared" si="21"/>
        <v>0</v>
      </c>
      <c r="T100" s="928"/>
      <c r="U100" s="1065" t="str">
        <f>IF(T100=" "," ",IF(T100="Vehículos",VLOOKUP($U$16,'Datos Indices'!$A$38:$Z$50,22,FALSE),IF(T100="Ipim",VLOOKUP($U$16,'Datos Indices'!$A$38:$Z$50,7,FALSE),IF(T100="Dólar",VLOOKUP($U$16,'Datos Indices'!$A$38:$Z$50,4,FALSE),IF(T100="Gasoil",VLOOKUP($U$16,'Datos Indices'!$A$38:$Z$50,10,FALSE),IF(T100="WPU06 Pesificado",VLOOKUP($U$16,'Datos Indices'!$A$38:$Z$50,26,FALSE),0))))))</f>
        <v xml:space="preserve"> </v>
      </c>
      <c r="V100" s="1066">
        <f t="shared" si="15"/>
        <v>0</v>
      </c>
      <c r="W100" s="1450" t="str">
        <f t="shared" si="16"/>
        <v/>
      </c>
      <c r="Y100" s="1247"/>
      <c r="Z100" s="1247"/>
      <c r="AA100" s="1247"/>
      <c r="AB100" s="1247"/>
      <c r="AC100" s="1247"/>
      <c r="AD100" s="1247"/>
      <c r="AE100" s="1247"/>
      <c r="AF100" s="1247"/>
      <c r="AG100" s="1247"/>
      <c r="AH100" s="1247"/>
      <c r="AI100" s="1247"/>
      <c r="AJ100" s="1247"/>
      <c r="AK100" s="1247"/>
      <c r="AL100" s="1247"/>
      <c r="AM100" s="1247"/>
      <c r="AN100" s="1247"/>
      <c r="AO100" s="1247"/>
      <c r="AP100" s="1247"/>
      <c r="AQ100" s="1247"/>
      <c r="AR100" s="1247"/>
      <c r="AS100" s="1247"/>
      <c r="AT100" s="1247"/>
      <c r="AU100" s="1247"/>
      <c r="AV100" s="1247"/>
      <c r="AW100" s="1247"/>
      <c r="AX100" s="1247"/>
      <c r="AY100" s="1247"/>
      <c r="AZ100" s="1247"/>
      <c r="BA100" s="1247"/>
      <c r="BB100" s="1247"/>
      <c r="BC100" s="1247"/>
      <c r="BD100" s="1247"/>
      <c r="BE100" s="1247"/>
      <c r="BF100" s="1247"/>
      <c r="BG100" s="1247"/>
      <c r="BH100" s="1247"/>
      <c r="BI100" s="1247"/>
      <c r="BJ100" s="1247"/>
      <c r="BK100" s="1247"/>
      <c r="BL100" s="1247"/>
      <c r="BM100" s="1247"/>
      <c r="BN100" s="1247"/>
      <c r="BO100" s="1247"/>
      <c r="BP100" s="1247"/>
      <c r="BQ100" s="1247"/>
      <c r="BR100" s="1247"/>
      <c r="BS100" s="1247"/>
      <c r="BT100" s="1247"/>
      <c r="BU100" s="1247"/>
      <c r="BV100" s="1247"/>
      <c r="BW100" s="1247"/>
      <c r="BX100" s="1247"/>
      <c r="BY100" s="1247"/>
      <c r="BZ100" s="1247"/>
      <c r="CA100" s="1247"/>
      <c r="CB100" s="1247"/>
      <c r="CC100" s="1247"/>
      <c r="CD100" s="1247"/>
      <c r="CE100" s="1247"/>
      <c r="CF100" s="1247"/>
      <c r="CG100" s="1247"/>
      <c r="CH100" s="1247"/>
      <c r="CI100" s="1247"/>
      <c r="CJ100" s="1247"/>
      <c r="CK100" s="1247"/>
      <c r="CL100" s="1247"/>
      <c r="CM100" s="1247"/>
      <c r="CN100" s="1247"/>
      <c r="CO100" s="1247"/>
      <c r="CP100" s="1247"/>
      <c r="CQ100" s="1247"/>
      <c r="CR100" s="1247"/>
      <c r="CS100" s="1247"/>
      <c r="CT100" s="1247"/>
      <c r="CU100" s="1247"/>
      <c r="CV100" s="1247"/>
      <c r="CW100" s="1247"/>
      <c r="CX100" s="1247"/>
      <c r="CY100" s="1247"/>
      <c r="CZ100" s="1247"/>
      <c r="DB100" s="1452">
        <f t="shared" si="17"/>
        <v>0</v>
      </c>
      <c r="DC100" s="1452">
        <f t="shared" si="18"/>
        <v>0</v>
      </c>
    </row>
    <row r="101" spans="1:107" ht="14.25" customHeight="1" x14ac:dyDescent="0.2">
      <c r="A101" s="129"/>
      <c r="B101" s="887"/>
      <c r="C101" s="889"/>
      <c r="D101" s="448"/>
      <c r="E101" s="448"/>
      <c r="F101" s="888"/>
      <c r="G101" s="888"/>
      <c r="H101" s="888"/>
      <c r="I101" s="1528">
        <f t="shared" si="19"/>
        <v>0</v>
      </c>
      <c r="J101" s="1529">
        <f t="shared" si="14"/>
        <v>0</v>
      </c>
      <c r="K101" s="136"/>
      <c r="L101" s="1530">
        <f t="shared" si="12"/>
        <v>0</v>
      </c>
      <c r="M101" s="1531">
        <f t="shared" si="20"/>
        <v>0</v>
      </c>
      <c r="N101" s="138"/>
      <c r="P101" s="125"/>
      <c r="Q101" s="1065" t="str">
        <f>IF(P101=" "," ",IF(P101="Vehículos",VLOOKUP($Q$16,'Datos Indices'!$A$38:$Z$50,22,FALSE),IF(P101="Ipim",VLOOKUP($Q$16,'Datos Indices'!$A$38:$Z$50,7,FALSE),IF(P101="Dólar",VLOOKUP($Q$16,'Datos Indices'!$A$38:$Z$50,4,FALSE),IF(P101="Gasoil",VLOOKUP($Q$16,'Datos Indices'!$A$38:$Z$50,10,FALSE),IF(P101="WPU06 Pesificado",VLOOKUP($Q$16,'Datos Indices'!$A$38:$Z$50,26,FALSE),0))))))</f>
        <v xml:space="preserve"> </v>
      </c>
      <c r="R101" s="1066">
        <f t="shared" si="21"/>
        <v>0</v>
      </c>
      <c r="T101" s="928"/>
      <c r="U101" s="1065" t="str">
        <f>IF(T101=" "," ",IF(T101="Vehículos",VLOOKUP($U$16,'Datos Indices'!$A$38:$Z$50,22,FALSE),IF(T101="Ipim",VLOOKUP($U$16,'Datos Indices'!$A$38:$Z$50,7,FALSE),IF(T101="Dólar",VLOOKUP($U$16,'Datos Indices'!$A$38:$Z$50,4,FALSE),IF(T101="Gasoil",VLOOKUP($U$16,'Datos Indices'!$A$38:$Z$50,10,FALSE),IF(T101="WPU06 Pesificado",VLOOKUP($U$16,'Datos Indices'!$A$38:$Z$50,26,FALSE),0))))))</f>
        <v xml:space="preserve"> </v>
      </c>
      <c r="V101" s="1066">
        <f t="shared" si="15"/>
        <v>0</v>
      </c>
      <c r="W101" s="1450" t="str">
        <f t="shared" si="16"/>
        <v/>
      </c>
      <c r="Y101" s="1247"/>
      <c r="Z101" s="1247"/>
      <c r="AA101" s="1247"/>
      <c r="AB101" s="1247"/>
      <c r="AC101" s="1247"/>
      <c r="AD101" s="1247"/>
      <c r="AE101" s="1247"/>
      <c r="AF101" s="1247"/>
      <c r="AG101" s="1247"/>
      <c r="AH101" s="1247"/>
      <c r="AI101" s="1247"/>
      <c r="AJ101" s="1247"/>
      <c r="AK101" s="1247"/>
      <c r="AL101" s="1247"/>
      <c r="AM101" s="1247"/>
      <c r="AN101" s="1247"/>
      <c r="AO101" s="1247"/>
      <c r="AP101" s="1247"/>
      <c r="AQ101" s="1247"/>
      <c r="AR101" s="1247"/>
      <c r="AS101" s="1247"/>
      <c r="AT101" s="1247"/>
      <c r="AU101" s="1247"/>
      <c r="AV101" s="1247"/>
      <c r="AW101" s="1247"/>
      <c r="AX101" s="1247"/>
      <c r="AY101" s="1247"/>
      <c r="AZ101" s="1247"/>
      <c r="BA101" s="1247"/>
      <c r="BB101" s="1247"/>
      <c r="BC101" s="1247"/>
      <c r="BD101" s="1247"/>
      <c r="BE101" s="1247"/>
      <c r="BF101" s="1247"/>
      <c r="BG101" s="1247"/>
      <c r="BH101" s="1247"/>
      <c r="BI101" s="1247"/>
      <c r="BJ101" s="1247"/>
      <c r="BK101" s="1247"/>
      <c r="BL101" s="1247"/>
      <c r="BM101" s="1247"/>
      <c r="BN101" s="1247"/>
      <c r="BO101" s="1247"/>
      <c r="BP101" s="1247"/>
      <c r="BQ101" s="1247"/>
      <c r="BR101" s="1247"/>
      <c r="BS101" s="1247"/>
      <c r="BT101" s="1247"/>
      <c r="BU101" s="1247"/>
      <c r="BV101" s="1247"/>
      <c r="BW101" s="1247"/>
      <c r="BX101" s="1247"/>
      <c r="BY101" s="1247"/>
      <c r="BZ101" s="1247"/>
      <c r="CA101" s="1247"/>
      <c r="CB101" s="1247"/>
      <c r="CC101" s="1247"/>
      <c r="CD101" s="1247"/>
      <c r="CE101" s="1247"/>
      <c r="CF101" s="1247"/>
      <c r="CG101" s="1247"/>
      <c r="CH101" s="1247"/>
      <c r="CI101" s="1247"/>
      <c r="CJ101" s="1247"/>
      <c r="CK101" s="1247"/>
      <c r="CL101" s="1247"/>
      <c r="CM101" s="1247"/>
      <c r="CN101" s="1247"/>
      <c r="CO101" s="1247"/>
      <c r="CP101" s="1247"/>
      <c r="CQ101" s="1247"/>
      <c r="CR101" s="1247"/>
      <c r="CS101" s="1247"/>
      <c r="CT101" s="1247"/>
      <c r="CU101" s="1247"/>
      <c r="CV101" s="1247"/>
      <c r="CW101" s="1247"/>
      <c r="CX101" s="1247"/>
      <c r="CY101" s="1247"/>
      <c r="CZ101" s="1247"/>
      <c r="DB101" s="1452">
        <f t="shared" si="17"/>
        <v>0</v>
      </c>
      <c r="DC101" s="1452">
        <f t="shared" si="18"/>
        <v>0</v>
      </c>
    </row>
    <row r="102" spans="1:107" ht="14.25" customHeight="1" x14ac:dyDescent="0.2">
      <c r="A102" s="129"/>
      <c r="B102" s="887"/>
      <c r="C102" s="889"/>
      <c r="D102" s="448"/>
      <c r="E102" s="448"/>
      <c r="F102" s="888"/>
      <c r="G102" s="888"/>
      <c r="H102" s="888"/>
      <c r="I102" s="1528">
        <f t="shared" si="19"/>
        <v>0</v>
      </c>
      <c r="J102" s="1529">
        <f t="shared" si="14"/>
        <v>0</v>
      </c>
      <c r="K102" s="136"/>
      <c r="L102" s="1530">
        <f t="shared" si="12"/>
        <v>0</v>
      </c>
      <c r="M102" s="1531">
        <f t="shared" si="20"/>
        <v>0</v>
      </c>
      <c r="N102" s="138"/>
      <c r="P102" s="125"/>
      <c r="Q102" s="1065" t="str">
        <f>IF(P102=" "," ",IF(P102="Vehículos",VLOOKUP($Q$16,'Datos Indices'!$A$38:$Z$50,22,FALSE),IF(P102="Ipim",VLOOKUP($Q$16,'Datos Indices'!$A$38:$Z$50,7,FALSE),IF(P102="Dólar",VLOOKUP($Q$16,'Datos Indices'!$A$38:$Z$50,4,FALSE),IF(P102="Gasoil",VLOOKUP($Q$16,'Datos Indices'!$A$38:$Z$50,10,FALSE),IF(P102="WPU06 Pesificado",VLOOKUP($Q$16,'Datos Indices'!$A$38:$Z$50,26,FALSE),0))))))</f>
        <v xml:space="preserve"> </v>
      </c>
      <c r="R102" s="1066">
        <f t="shared" si="21"/>
        <v>0</v>
      </c>
      <c r="T102" s="928"/>
      <c r="U102" s="1065" t="str">
        <f>IF(T102=" "," ",IF(T102="Vehículos",VLOOKUP($U$16,'Datos Indices'!$A$38:$Z$50,22,FALSE),IF(T102="Ipim",VLOOKUP($U$16,'Datos Indices'!$A$38:$Z$50,7,FALSE),IF(T102="Dólar",VLOOKUP($U$16,'Datos Indices'!$A$38:$Z$50,4,FALSE),IF(T102="Gasoil",VLOOKUP($U$16,'Datos Indices'!$A$38:$Z$50,10,FALSE),IF(T102="WPU06 Pesificado",VLOOKUP($U$16,'Datos Indices'!$A$38:$Z$50,26,FALSE),0))))))</f>
        <v xml:space="preserve"> </v>
      </c>
      <c r="V102" s="1066">
        <f t="shared" si="15"/>
        <v>0</v>
      </c>
      <c r="W102" s="1450" t="str">
        <f t="shared" si="16"/>
        <v/>
      </c>
      <c r="X102" s="1451"/>
      <c r="Y102" s="1247"/>
      <c r="Z102" s="1247"/>
      <c r="AA102" s="1247"/>
      <c r="AB102" s="1247"/>
      <c r="AC102" s="1247"/>
      <c r="AD102" s="1247"/>
      <c r="AE102" s="1247"/>
      <c r="AF102" s="1247"/>
      <c r="AG102" s="1247"/>
      <c r="AH102" s="1247"/>
      <c r="AI102" s="1247"/>
      <c r="AJ102" s="1247"/>
      <c r="AK102" s="1247"/>
      <c r="AL102" s="1247"/>
      <c r="AM102" s="1247"/>
      <c r="AN102" s="1247"/>
      <c r="AO102" s="1247"/>
      <c r="AP102" s="1247"/>
      <c r="AQ102" s="1247"/>
      <c r="AR102" s="1247"/>
      <c r="AS102" s="1247"/>
      <c r="AT102" s="1247"/>
      <c r="AU102" s="1247"/>
      <c r="AV102" s="1247"/>
      <c r="AW102" s="1247"/>
      <c r="AX102" s="1247"/>
      <c r="AY102" s="1247"/>
      <c r="AZ102" s="1247"/>
      <c r="BA102" s="1247"/>
      <c r="BB102" s="1247"/>
      <c r="BC102" s="1247"/>
      <c r="BD102" s="1247"/>
      <c r="BE102" s="1247"/>
      <c r="BF102" s="1247"/>
      <c r="BG102" s="1247"/>
      <c r="BH102" s="1247"/>
      <c r="BI102" s="1247"/>
      <c r="BJ102" s="1247"/>
      <c r="BK102" s="1247"/>
      <c r="BL102" s="1247"/>
      <c r="BM102" s="1247"/>
      <c r="BN102" s="1247"/>
      <c r="BO102" s="1247"/>
      <c r="BP102" s="1247"/>
      <c r="BQ102" s="1247"/>
      <c r="BR102" s="1247"/>
      <c r="BS102" s="1247"/>
      <c r="BT102" s="1247"/>
      <c r="BU102" s="1247"/>
      <c r="BV102" s="1247"/>
      <c r="BW102" s="1247"/>
      <c r="BX102" s="1247"/>
      <c r="BY102" s="1247"/>
      <c r="BZ102" s="1247"/>
      <c r="CA102" s="1247"/>
      <c r="CB102" s="1247"/>
      <c r="CC102" s="1247"/>
      <c r="CD102" s="1247"/>
      <c r="CE102" s="1247"/>
      <c r="CF102" s="1247"/>
      <c r="CG102" s="1247"/>
      <c r="CH102" s="1247"/>
      <c r="CI102" s="1247"/>
      <c r="CJ102" s="1247"/>
      <c r="CK102" s="1247"/>
      <c r="CL102" s="1247"/>
      <c r="CM102" s="1247"/>
      <c r="CN102" s="1247"/>
      <c r="CO102" s="1247"/>
      <c r="CP102" s="1247"/>
      <c r="CQ102" s="1247"/>
      <c r="CR102" s="1247"/>
      <c r="CS102" s="1247"/>
      <c r="CT102" s="1247"/>
      <c r="CU102" s="1247"/>
      <c r="CV102" s="1247"/>
      <c r="CW102" s="1247"/>
      <c r="CX102" s="1247"/>
      <c r="CY102" s="1247"/>
      <c r="CZ102" s="1247"/>
      <c r="DA102" s="1449"/>
      <c r="DB102" s="1452">
        <f t="shared" si="17"/>
        <v>0</v>
      </c>
      <c r="DC102" s="1452">
        <f t="shared" si="18"/>
        <v>0</v>
      </c>
    </row>
    <row r="103" spans="1:107" ht="14.25" customHeight="1" x14ac:dyDescent="0.2">
      <c r="A103" s="129"/>
      <c r="B103" s="887"/>
      <c r="C103" s="889"/>
      <c r="D103" s="448"/>
      <c r="E103" s="448"/>
      <c r="F103" s="888"/>
      <c r="G103" s="888"/>
      <c r="H103" s="888"/>
      <c r="I103" s="1528">
        <f t="shared" si="19"/>
        <v>0</v>
      </c>
      <c r="J103" s="1529">
        <f t="shared" si="14"/>
        <v>0</v>
      </c>
      <c r="K103" s="136"/>
      <c r="L103" s="1530">
        <f t="shared" si="12"/>
        <v>0</v>
      </c>
      <c r="M103" s="1531">
        <f t="shared" si="20"/>
        <v>0</v>
      </c>
      <c r="N103" s="138"/>
      <c r="P103" s="125"/>
      <c r="Q103" s="1065" t="str">
        <f>IF(P103=" "," ",IF(P103="Vehículos",VLOOKUP($Q$16,'Datos Indices'!$A$38:$Z$50,22,FALSE),IF(P103="Ipim",VLOOKUP($Q$16,'Datos Indices'!$A$38:$Z$50,7,FALSE),IF(P103="Dólar",VLOOKUP($Q$16,'Datos Indices'!$A$38:$Z$50,4,FALSE),IF(P103="Gasoil",VLOOKUP($Q$16,'Datos Indices'!$A$38:$Z$50,10,FALSE),IF(P103="WPU06 Pesificado",VLOOKUP($Q$16,'Datos Indices'!$A$38:$Z$50,26,FALSE),0))))))</f>
        <v xml:space="preserve"> </v>
      </c>
      <c r="R103" s="1066">
        <f t="shared" si="21"/>
        <v>0</v>
      </c>
      <c r="T103" s="928"/>
      <c r="U103" s="1065" t="str">
        <f>IF(T103=" "," ",IF(T103="Vehículos",VLOOKUP($U$16,'Datos Indices'!$A$38:$Z$50,22,FALSE),IF(T103="Ipim",VLOOKUP($U$16,'Datos Indices'!$A$38:$Z$50,7,FALSE),IF(T103="Dólar",VLOOKUP($U$16,'Datos Indices'!$A$38:$Z$50,4,FALSE),IF(T103="Gasoil",VLOOKUP($U$16,'Datos Indices'!$A$38:$Z$50,10,FALSE),IF(T103="WPU06 Pesificado",VLOOKUP($U$16,'Datos Indices'!$A$38:$Z$50,26,FALSE),0))))))</f>
        <v xml:space="preserve"> </v>
      </c>
      <c r="V103" s="1066">
        <f t="shared" si="15"/>
        <v>0</v>
      </c>
      <c r="W103" s="1450" t="str">
        <f t="shared" si="16"/>
        <v/>
      </c>
      <c r="X103" s="1451"/>
      <c r="Y103" s="1247"/>
      <c r="Z103" s="1247"/>
      <c r="AA103" s="1247"/>
      <c r="AB103" s="1247"/>
      <c r="AC103" s="1247"/>
      <c r="AD103" s="1247"/>
      <c r="AE103" s="1247"/>
      <c r="AF103" s="1247"/>
      <c r="AG103" s="1247"/>
      <c r="AH103" s="1247"/>
      <c r="AI103" s="1247"/>
      <c r="AJ103" s="1247"/>
      <c r="AK103" s="1247"/>
      <c r="AL103" s="1247"/>
      <c r="AM103" s="1247"/>
      <c r="AN103" s="1247"/>
      <c r="AO103" s="1247"/>
      <c r="AP103" s="1247"/>
      <c r="AQ103" s="1247"/>
      <c r="AR103" s="1247"/>
      <c r="AS103" s="1247"/>
      <c r="AT103" s="1247"/>
      <c r="AU103" s="1247"/>
      <c r="AV103" s="1247"/>
      <c r="AW103" s="1247"/>
      <c r="AX103" s="1247"/>
      <c r="AY103" s="1247"/>
      <c r="AZ103" s="1247"/>
      <c r="BA103" s="1247"/>
      <c r="BB103" s="1247"/>
      <c r="BC103" s="1247"/>
      <c r="BD103" s="1247"/>
      <c r="BE103" s="1247"/>
      <c r="BF103" s="1247"/>
      <c r="BG103" s="1247"/>
      <c r="BH103" s="1247"/>
      <c r="BI103" s="1247"/>
      <c r="BJ103" s="1247"/>
      <c r="BK103" s="1247"/>
      <c r="BL103" s="1247"/>
      <c r="BM103" s="1247"/>
      <c r="BN103" s="1247"/>
      <c r="BO103" s="1247"/>
      <c r="BP103" s="1247"/>
      <c r="BQ103" s="1247"/>
      <c r="BR103" s="1247"/>
      <c r="BS103" s="1247"/>
      <c r="BT103" s="1247"/>
      <c r="BU103" s="1247"/>
      <c r="BV103" s="1247"/>
      <c r="BW103" s="1247"/>
      <c r="BX103" s="1247"/>
      <c r="BY103" s="1247"/>
      <c r="BZ103" s="1247"/>
      <c r="CA103" s="1247"/>
      <c r="CB103" s="1247"/>
      <c r="CC103" s="1247"/>
      <c r="CD103" s="1247"/>
      <c r="CE103" s="1247"/>
      <c r="CF103" s="1247"/>
      <c r="CG103" s="1247"/>
      <c r="CH103" s="1247"/>
      <c r="CI103" s="1247"/>
      <c r="CJ103" s="1247"/>
      <c r="CK103" s="1247"/>
      <c r="CL103" s="1247"/>
      <c r="CM103" s="1247"/>
      <c r="CN103" s="1247"/>
      <c r="CO103" s="1247"/>
      <c r="CP103" s="1247"/>
      <c r="CQ103" s="1247"/>
      <c r="CR103" s="1247"/>
      <c r="CS103" s="1247"/>
      <c r="CT103" s="1247"/>
      <c r="CU103" s="1247"/>
      <c r="CV103" s="1247"/>
      <c r="CW103" s="1247"/>
      <c r="CX103" s="1247"/>
      <c r="CY103" s="1247"/>
      <c r="CZ103" s="1247"/>
      <c r="DA103" s="1449"/>
      <c r="DB103" s="1452">
        <f t="shared" si="17"/>
        <v>0</v>
      </c>
      <c r="DC103" s="1452">
        <f t="shared" si="18"/>
        <v>0</v>
      </c>
    </row>
    <row r="104" spans="1:107" ht="14.25" customHeight="1" x14ac:dyDescent="0.2">
      <c r="A104" s="129"/>
      <c r="B104" s="887"/>
      <c r="C104" s="889"/>
      <c r="D104" s="448"/>
      <c r="E104" s="448"/>
      <c r="F104" s="888"/>
      <c r="G104" s="888"/>
      <c r="H104" s="888"/>
      <c r="I104" s="1528">
        <f t="shared" si="19"/>
        <v>0</v>
      </c>
      <c r="J104" s="1529">
        <f t="shared" si="14"/>
        <v>0</v>
      </c>
      <c r="K104" s="136"/>
      <c r="L104" s="1530">
        <f t="shared" si="12"/>
        <v>0</v>
      </c>
      <c r="M104" s="1531">
        <f t="shared" si="20"/>
        <v>0</v>
      </c>
      <c r="N104" s="138"/>
      <c r="P104" s="125"/>
      <c r="Q104" s="1065" t="str">
        <f>IF(P104=" "," ",IF(P104="Vehículos",VLOOKUP($Q$16,'Datos Indices'!$A$38:$Z$50,22,FALSE),IF(P104="Ipim",VLOOKUP($Q$16,'Datos Indices'!$A$38:$Z$50,7,FALSE),IF(P104="Dólar",VLOOKUP($Q$16,'Datos Indices'!$A$38:$Z$50,4,FALSE),IF(P104="Gasoil",VLOOKUP($Q$16,'Datos Indices'!$A$38:$Z$50,10,FALSE),IF(P104="WPU06 Pesificado",VLOOKUP($Q$16,'Datos Indices'!$A$38:$Z$50,26,FALSE),0))))))</f>
        <v xml:space="preserve"> </v>
      </c>
      <c r="R104" s="1066">
        <f t="shared" si="21"/>
        <v>0</v>
      </c>
      <c r="T104" s="928"/>
      <c r="U104" s="1065" t="str">
        <f>IF(T104=" "," ",IF(T104="Vehículos",VLOOKUP($U$16,'Datos Indices'!$A$38:$Z$50,22,FALSE),IF(T104="Ipim",VLOOKUP($U$16,'Datos Indices'!$A$38:$Z$50,7,FALSE),IF(T104="Dólar",VLOOKUP($U$16,'Datos Indices'!$A$38:$Z$50,4,FALSE),IF(T104="Gasoil",VLOOKUP($U$16,'Datos Indices'!$A$38:$Z$50,10,FALSE),IF(T104="WPU06 Pesificado",VLOOKUP($U$16,'Datos Indices'!$A$38:$Z$50,26,FALSE),0))))))</f>
        <v xml:space="preserve"> </v>
      </c>
      <c r="V104" s="1066">
        <f t="shared" si="15"/>
        <v>0</v>
      </c>
      <c r="W104" s="1450" t="str">
        <f t="shared" si="16"/>
        <v/>
      </c>
      <c r="X104" s="1451"/>
      <c r="Y104" s="1247"/>
      <c r="Z104" s="1247"/>
      <c r="AA104" s="1247"/>
      <c r="AB104" s="1247"/>
      <c r="AC104" s="1247"/>
      <c r="AD104" s="1247"/>
      <c r="AE104" s="1247"/>
      <c r="AF104" s="1247"/>
      <c r="AG104" s="1247"/>
      <c r="AH104" s="1247"/>
      <c r="AI104" s="1247"/>
      <c r="AJ104" s="1247"/>
      <c r="AK104" s="1247"/>
      <c r="AL104" s="1247"/>
      <c r="AM104" s="1247"/>
      <c r="AN104" s="1247"/>
      <c r="AO104" s="1247"/>
      <c r="AP104" s="1247"/>
      <c r="AQ104" s="1247"/>
      <c r="AR104" s="1247"/>
      <c r="AS104" s="1247"/>
      <c r="AT104" s="1247"/>
      <c r="AU104" s="1247"/>
      <c r="AV104" s="1247"/>
      <c r="AW104" s="1247"/>
      <c r="AX104" s="1247"/>
      <c r="AY104" s="1247"/>
      <c r="AZ104" s="1247"/>
      <c r="BA104" s="1247"/>
      <c r="BB104" s="1247"/>
      <c r="BC104" s="1247"/>
      <c r="BD104" s="1247"/>
      <c r="BE104" s="1247"/>
      <c r="BF104" s="1247"/>
      <c r="BG104" s="1247"/>
      <c r="BH104" s="1247"/>
      <c r="BI104" s="1247"/>
      <c r="BJ104" s="1247"/>
      <c r="BK104" s="1247"/>
      <c r="BL104" s="1247"/>
      <c r="BM104" s="1247"/>
      <c r="BN104" s="1247"/>
      <c r="BO104" s="1247"/>
      <c r="BP104" s="1247"/>
      <c r="BQ104" s="1247"/>
      <c r="BR104" s="1247"/>
      <c r="BS104" s="1247"/>
      <c r="BT104" s="1247"/>
      <c r="BU104" s="1247"/>
      <c r="BV104" s="1247"/>
      <c r="BW104" s="1247"/>
      <c r="BX104" s="1247"/>
      <c r="BY104" s="1247"/>
      <c r="BZ104" s="1247"/>
      <c r="CA104" s="1247"/>
      <c r="CB104" s="1247"/>
      <c r="CC104" s="1247"/>
      <c r="CD104" s="1247"/>
      <c r="CE104" s="1247"/>
      <c r="CF104" s="1247"/>
      <c r="CG104" s="1247"/>
      <c r="CH104" s="1247"/>
      <c r="CI104" s="1247"/>
      <c r="CJ104" s="1247"/>
      <c r="CK104" s="1247"/>
      <c r="CL104" s="1247"/>
      <c r="CM104" s="1247"/>
      <c r="CN104" s="1247"/>
      <c r="CO104" s="1247"/>
      <c r="CP104" s="1247"/>
      <c r="CQ104" s="1247"/>
      <c r="CR104" s="1247"/>
      <c r="CS104" s="1247"/>
      <c r="CT104" s="1247"/>
      <c r="CU104" s="1247"/>
      <c r="CV104" s="1247"/>
      <c r="CW104" s="1247"/>
      <c r="CX104" s="1247"/>
      <c r="CY104" s="1247"/>
      <c r="CZ104" s="1247"/>
      <c r="DA104" s="1449"/>
      <c r="DB104" s="1452">
        <f t="shared" si="17"/>
        <v>0</v>
      </c>
      <c r="DC104" s="1452">
        <f t="shared" si="18"/>
        <v>0</v>
      </c>
    </row>
    <row r="105" spans="1:107" ht="14.25" customHeight="1" x14ac:dyDescent="0.2">
      <c r="A105" s="129"/>
      <c r="B105" s="887"/>
      <c r="C105" s="889"/>
      <c r="D105" s="448"/>
      <c r="E105" s="448"/>
      <c r="F105" s="888"/>
      <c r="G105" s="888"/>
      <c r="H105" s="888"/>
      <c r="I105" s="1528">
        <f t="shared" si="19"/>
        <v>0</v>
      </c>
      <c r="J105" s="1529">
        <f t="shared" si="14"/>
        <v>0</v>
      </c>
      <c r="K105" s="136"/>
      <c r="L105" s="1530">
        <f t="shared" si="12"/>
        <v>0</v>
      </c>
      <c r="M105" s="1531">
        <f t="shared" si="20"/>
        <v>0</v>
      </c>
      <c r="N105" s="138"/>
      <c r="P105" s="125"/>
      <c r="Q105" s="1065" t="str">
        <f>IF(P105=" "," ",IF(P105="Vehículos",VLOOKUP($Q$16,'Datos Indices'!$A$38:$Z$50,22,FALSE),IF(P105="Ipim",VLOOKUP($Q$16,'Datos Indices'!$A$38:$Z$50,7,FALSE),IF(P105="Dólar",VLOOKUP($Q$16,'Datos Indices'!$A$38:$Z$50,4,FALSE),IF(P105="Gasoil",VLOOKUP($Q$16,'Datos Indices'!$A$38:$Z$50,10,FALSE),IF(P105="WPU06 Pesificado",VLOOKUP($Q$16,'Datos Indices'!$A$38:$Z$50,26,FALSE),0))))))</f>
        <v xml:space="preserve"> </v>
      </c>
      <c r="R105" s="1066">
        <f t="shared" si="21"/>
        <v>0</v>
      </c>
      <c r="T105" s="928"/>
      <c r="U105" s="1065" t="str">
        <f>IF(T105=" "," ",IF(T105="Vehículos",VLOOKUP($U$16,'Datos Indices'!$A$38:$Z$50,22,FALSE),IF(T105="Ipim",VLOOKUP($U$16,'Datos Indices'!$A$38:$Z$50,7,FALSE),IF(T105="Dólar",VLOOKUP($U$16,'Datos Indices'!$A$38:$Z$50,4,FALSE),IF(T105="Gasoil",VLOOKUP($U$16,'Datos Indices'!$A$38:$Z$50,10,FALSE),IF(T105="WPU06 Pesificado",VLOOKUP($U$16,'Datos Indices'!$A$38:$Z$50,26,FALSE),0))))))</f>
        <v xml:space="preserve"> </v>
      </c>
      <c r="V105" s="1066">
        <f t="shared" si="15"/>
        <v>0</v>
      </c>
      <c r="W105" s="1450" t="str">
        <f t="shared" si="16"/>
        <v/>
      </c>
      <c r="X105" s="1451"/>
      <c r="Y105" s="1247"/>
      <c r="Z105" s="1247"/>
      <c r="AA105" s="1247"/>
      <c r="AB105" s="1247"/>
      <c r="AC105" s="1247"/>
      <c r="AD105" s="1247"/>
      <c r="AE105" s="1247"/>
      <c r="AF105" s="1247"/>
      <c r="AG105" s="1247"/>
      <c r="AH105" s="1247"/>
      <c r="AI105" s="1247"/>
      <c r="AJ105" s="1247"/>
      <c r="AK105" s="1247"/>
      <c r="AL105" s="1247"/>
      <c r="AM105" s="1247"/>
      <c r="AN105" s="1247"/>
      <c r="AO105" s="1247"/>
      <c r="AP105" s="1247"/>
      <c r="AQ105" s="1247"/>
      <c r="AR105" s="1247"/>
      <c r="AS105" s="1247"/>
      <c r="AT105" s="1247"/>
      <c r="AU105" s="1247"/>
      <c r="AV105" s="1247"/>
      <c r="AW105" s="1247"/>
      <c r="AX105" s="1247"/>
      <c r="AY105" s="1247"/>
      <c r="AZ105" s="1247"/>
      <c r="BA105" s="1247"/>
      <c r="BB105" s="1247"/>
      <c r="BC105" s="1247"/>
      <c r="BD105" s="1247"/>
      <c r="BE105" s="1247"/>
      <c r="BF105" s="1247"/>
      <c r="BG105" s="1247"/>
      <c r="BH105" s="1247"/>
      <c r="BI105" s="1247"/>
      <c r="BJ105" s="1247"/>
      <c r="BK105" s="1247"/>
      <c r="BL105" s="1247"/>
      <c r="BM105" s="1247"/>
      <c r="BN105" s="1247"/>
      <c r="BO105" s="1247"/>
      <c r="BP105" s="1247"/>
      <c r="BQ105" s="1247"/>
      <c r="BR105" s="1247"/>
      <c r="BS105" s="1247"/>
      <c r="BT105" s="1247"/>
      <c r="BU105" s="1247"/>
      <c r="BV105" s="1247"/>
      <c r="BW105" s="1247"/>
      <c r="BX105" s="1247"/>
      <c r="BY105" s="1247"/>
      <c r="BZ105" s="1247"/>
      <c r="CA105" s="1247"/>
      <c r="CB105" s="1247"/>
      <c r="CC105" s="1247"/>
      <c r="CD105" s="1247"/>
      <c r="CE105" s="1247"/>
      <c r="CF105" s="1247"/>
      <c r="CG105" s="1247"/>
      <c r="CH105" s="1247"/>
      <c r="CI105" s="1247"/>
      <c r="CJ105" s="1247"/>
      <c r="CK105" s="1247"/>
      <c r="CL105" s="1247"/>
      <c r="CM105" s="1247"/>
      <c r="CN105" s="1247"/>
      <c r="CO105" s="1247"/>
      <c r="CP105" s="1247"/>
      <c r="CQ105" s="1247"/>
      <c r="CR105" s="1247"/>
      <c r="CS105" s="1247"/>
      <c r="CT105" s="1247"/>
      <c r="CU105" s="1247"/>
      <c r="CV105" s="1247"/>
      <c r="CW105" s="1247"/>
      <c r="CX105" s="1247"/>
      <c r="CY105" s="1247"/>
      <c r="CZ105" s="1247"/>
      <c r="DA105" s="1449"/>
      <c r="DB105" s="1452">
        <f t="shared" si="17"/>
        <v>0</v>
      </c>
      <c r="DC105" s="1452">
        <f t="shared" si="18"/>
        <v>0</v>
      </c>
    </row>
    <row r="106" spans="1:107" ht="14.25" customHeight="1" x14ac:dyDescent="0.2">
      <c r="A106" s="129"/>
      <c r="B106" s="887"/>
      <c r="C106" s="889"/>
      <c r="D106" s="448"/>
      <c r="E106" s="448"/>
      <c r="F106" s="888"/>
      <c r="G106" s="888"/>
      <c r="H106" s="888"/>
      <c r="I106" s="1528">
        <f t="shared" si="19"/>
        <v>0</v>
      </c>
      <c r="J106" s="1529">
        <f t="shared" si="14"/>
        <v>0</v>
      </c>
      <c r="K106" s="136"/>
      <c r="L106" s="1530">
        <f t="shared" si="12"/>
        <v>0</v>
      </c>
      <c r="M106" s="1531">
        <f t="shared" si="20"/>
        <v>0</v>
      </c>
      <c r="N106" s="138"/>
      <c r="P106" s="125"/>
      <c r="Q106" s="1065" t="str">
        <f>IF(P106=" "," ",IF(P106="Vehículos",VLOOKUP($Q$16,'Datos Indices'!$A$38:$Z$50,22,FALSE),IF(P106="Ipim",VLOOKUP($Q$16,'Datos Indices'!$A$38:$Z$50,7,FALSE),IF(P106="Dólar",VLOOKUP($Q$16,'Datos Indices'!$A$38:$Z$50,4,FALSE),IF(P106="Gasoil",VLOOKUP($Q$16,'Datos Indices'!$A$38:$Z$50,10,FALSE),IF(P106="WPU06 Pesificado",VLOOKUP($Q$16,'Datos Indices'!$A$38:$Z$50,26,FALSE),0))))))</f>
        <v xml:space="preserve"> </v>
      </c>
      <c r="R106" s="1066">
        <f t="shared" si="21"/>
        <v>0</v>
      </c>
      <c r="T106" s="928"/>
      <c r="U106" s="1065" t="str">
        <f>IF(T106=" "," ",IF(T106="Vehículos",VLOOKUP($U$16,'Datos Indices'!$A$38:$Z$50,22,FALSE),IF(T106="Ipim",VLOOKUP($U$16,'Datos Indices'!$A$38:$Z$50,7,FALSE),IF(T106="Dólar",VLOOKUP($U$16,'Datos Indices'!$A$38:$Z$50,4,FALSE),IF(T106="Gasoil",VLOOKUP($U$16,'Datos Indices'!$A$38:$Z$50,10,FALSE),IF(T106="WPU06 Pesificado",VLOOKUP($U$16,'Datos Indices'!$A$38:$Z$50,26,FALSE),0))))))</f>
        <v xml:space="preserve"> </v>
      </c>
      <c r="V106" s="1066">
        <f t="shared" si="15"/>
        <v>0</v>
      </c>
      <c r="W106" s="1450" t="str">
        <f t="shared" si="16"/>
        <v/>
      </c>
      <c r="Y106" s="1247"/>
      <c r="Z106" s="1247"/>
      <c r="AA106" s="1247"/>
      <c r="AB106" s="1247"/>
      <c r="AC106" s="1247"/>
      <c r="AD106" s="1247"/>
      <c r="AE106" s="1247"/>
      <c r="AF106" s="1247"/>
      <c r="AG106" s="1247"/>
      <c r="AH106" s="1247"/>
      <c r="AI106" s="1247"/>
      <c r="AJ106" s="1247"/>
      <c r="AK106" s="1247"/>
      <c r="AL106" s="1247"/>
      <c r="AM106" s="1247"/>
      <c r="AN106" s="1247"/>
      <c r="AO106" s="1247"/>
      <c r="AP106" s="1247"/>
      <c r="AQ106" s="1247"/>
      <c r="AR106" s="1247"/>
      <c r="AS106" s="1247"/>
      <c r="AT106" s="1247"/>
      <c r="AU106" s="1247"/>
      <c r="AV106" s="1247"/>
      <c r="AW106" s="1247"/>
      <c r="AX106" s="1247"/>
      <c r="AY106" s="1247"/>
      <c r="AZ106" s="1247"/>
      <c r="BA106" s="1247"/>
      <c r="BB106" s="1247"/>
      <c r="BC106" s="1247"/>
      <c r="BD106" s="1247"/>
      <c r="BE106" s="1247"/>
      <c r="BF106" s="1247"/>
      <c r="BG106" s="1247"/>
      <c r="BH106" s="1247"/>
      <c r="BI106" s="1247"/>
      <c r="BJ106" s="1247"/>
      <c r="BK106" s="1247"/>
      <c r="BL106" s="1247"/>
      <c r="BM106" s="1247"/>
      <c r="BN106" s="1247"/>
      <c r="BO106" s="1247"/>
      <c r="BP106" s="1247"/>
      <c r="BQ106" s="1247"/>
      <c r="BR106" s="1247"/>
      <c r="BS106" s="1247"/>
      <c r="BT106" s="1247"/>
      <c r="BU106" s="1247"/>
      <c r="BV106" s="1247"/>
      <c r="BW106" s="1247"/>
      <c r="BX106" s="1247"/>
      <c r="BY106" s="1247"/>
      <c r="BZ106" s="1247"/>
      <c r="CA106" s="1247"/>
      <c r="CB106" s="1247"/>
      <c r="CC106" s="1247"/>
      <c r="CD106" s="1247"/>
      <c r="CE106" s="1247"/>
      <c r="CF106" s="1247"/>
      <c r="CG106" s="1247"/>
      <c r="CH106" s="1247"/>
      <c r="CI106" s="1247"/>
      <c r="CJ106" s="1247"/>
      <c r="CK106" s="1247"/>
      <c r="CL106" s="1247"/>
      <c r="CM106" s="1247"/>
      <c r="CN106" s="1247"/>
      <c r="CO106" s="1247"/>
      <c r="CP106" s="1247"/>
      <c r="CQ106" s="1247"/>
      <c r="CR106" s="1247"/>
      <c r="CS106" s="1247"/>
      <c r="CT106" s="1247"/>
      <c r="CU106" s="1247"/>
      <c r="CV106" s="1247"/>
      <c r="CW106" s="1247"/>
      <c r="CX106" s="1247"/>
      <c r="CY106" s="1247"/>
      <c r="CZ106" s="1247"/>
      <c r="DB106" s="1452">
        <f t="shared" si="17"/>
        <v>0</v>
      </c>
      <c r="DC106" s="1452">
        <f t="shared" si="18"/>
        <v>0</v>
      </c>
    </row>
    <row r="107" spans="1:107" ht="14.25" customHeight="1" x14ac:dyDescent="0.2">
      <c r="A107" s="129"/>
      <c r="B107" s="887"/>
      <c r="C107" s="889"/>
      <c r="D107" s="448"/>
      <c r="E107" s="448"/>
      <c r="F107" s="888"/>
      <c r="G107" s="888"/>
      <c r="H107" s="888"/>
      <c r="I107" s="1528">
        <f t="shared" si="19"/>
        <v>0</v>
      </c>
      <c r="J107" s="1529">
        <f t="shared" si="14"/>
        <v>0</v>
      </c>
      <c r="K107" s="136"/>
      <c r="L107" s="1530">
        <f t="shared" si="12"/>
        <v>0</v>
      </c>
      <c r="M107" s="1531">
        <f t="shared" si="20"/>
        <v>0</v>
      </c>
      <c r="N107" s="138"/>
      <c r="P107" s="125"/>
      <c r="Q107" s="1065" t="str">
        <f>IF(P107=" "," ",IF(P107="Vehículos",VLOOKUP($Q$16,'Datos Indices'!$A$38:$Z$50,22,FALSE),IF(P107="Ipim",VLOOKUP($Q$16,'Datos Indices'!$A$38:$Z$50,7,FALSE),IF(P107="Dólar",VLOOKUP($Q$16,'Datos Indices'!$A$38:$Z$50,4,FALSE),IF(P107="Gasoil",VLOOKUP($Q$16,'Datos Indices'!$A$38:$Z$50,10,FALSE),IF(P107="WPU06 Pesificado",VLOOKUP($Q$16,'Datos Indices'!$A$38:$Z$50,26,FALSE),0))))))</f>
        <v xml:space="preserve"> </v>
      </c>
      <c r="R107" s="1066">
        <f t="shared" si="21"/>
        <v>0</v>
      </c>
      <c r="T107" s="928"/>
      <c r="U107" s="1065" t="str">
        <f>IF(T107=" "," ",IF(T107="Vehículos",VLOOKUP($U$16,'Datos Indices'!$A$38:$Z$50,22,FALSE),IF(T107="Ipim",VLOOKUP($U$16,'Datos Indices'!$A$38:$Z$50,7,FALSE),IF(T107="Dólar",VLOOKUP($U$16,'Datos Indices'!$A$38:$Z$50,4,FALSE),IF(T107="Gasoil",VLOOKUP($U$16,'Datos Indices'!$A$38:$Z$50,10,FALSE),IF(T107="WPU06 Pesificado",VLOOKUP($U$16,'Datos Indices'!$A$38:$Z$50,26,FALSE),0))))))</f>
        <v xml:space="preserve"> </v>
      </c>
      <c r="V107" s="1066">
        <f t="shared" si="15"/>
        <v>0</v>
      </c>
      <c r="W107" s="1450" t="str">
        <f t="shared" si="16"/>
        <v/>
      </c>
      <c r="Y107" s="1247"/>
      <c r="Z107" s="1247"/>
      <c r="AA107" s="1247"/>
      <c r="AB107" s="1247"/>
      <c r="AC107" s="1247"/>
      <c r="AD107" s="1247"/>
      <c r="AE107" s="1247"/>
      <c r="AF107" s="1247"/>
      <c r="AG107" s="1247"/>
      <c r="AH107" s="1247"/>
      <c r="AI107" s="1247"/>
      <c r="AJ107" s="1247"/>
      <c r="AK107" s="1247"/>
      <c r="AL107" s="1247"/>
      <c r="AM107" s="1247"/>
      <c r="AN107" s="1247"/>
      <c r="AO107" s="1247"/>
      <c r="AP107" s="1247"/>
      <c r="AQ107" s="1247"/>
      <c r="AR107" s="1247"/>
      <c r="AS107" s="1247"/>
      <c r="AT107" s="1247"/>
      <c r="AU107" s="1247"/>
      <c r="AV107" s="1247"/>
      <c r="AW107" s="1247"/>
      <c r="AX107" s="1247"/>
      <c r="AY107" s="1247"/>
      <c r="AZ107" s="1247"/>
      <c r="BA107" s="1247"/>
      <c r="BB107" s="1247"/>
      <c r="BC107" s="1247"/>
      <c r="BD107" s="1247"/>
      <c r="BE107" s="1247"/>
      <c r="BF107" s="1247"/>
      <c r="BG107" s="1247"/>
      <c r="BH107" s="1247"/>
      <c r="BI107" s="1247"/>
      <c r="BJ107" s="1247"/>
      <c r="BK107" s="1247"/>
      <c r="BL107" s="1247"/>
      <c r="BM107" s="1247"/>
      <c r="BN107" s="1247"/>
      <c r="BO107" s="1247"/>
      <c r="BP107" s="1247"/>
      <c r="BQ107" s="1247"/>
      <c r="BR107" s="1247"/>
      <c r="BS107" s="1247"/>
      <c r="BT107" s="1247"/>
      <c r="BU107" s="1247"/>
      <c r="BV107" s="1247"/>
      <c r="BW107" s="1247"/>
      <c r="BX107" s="1247"/>
      <c r="BY107" s="1247"/>
      <c r="BZ107" s="1247"/>
      <c r="CA107" s="1247"/>
      <c r="CB107" s="1247"/>
      <c r="CC107" s="1247"/>
      <c r="CD107" s="1247"/>
      <c r="CE107" s="1247"/>
      <c r="CF107" s="1247"/>
      <c r="CG107" s="1247"/>
      <c r="CH107" s="1247"/>
      <c r="CI107" s="1247"/>
      <c r="CJ107" s="1247"/>
      <c r="CK107" s="1247"/>
      <c r="CL107" s="1247"/>
      <c r="CM107" s="1247"/>
      <c r="CN107" s="1247"/>
      <c r="CO107" s="1247"/>
      <c r="CP107" s="1247"/>
      <c r="CQ107" s="1247"/>
      <c r="CR107" s="1247"/>
      <c r="CS107" s="1247"/>
      <c r="CT107" s="1247"/>
      <c r="CU107" s="1247"/>
      <c r="CV107" s="1247"/>
      <c r="CW107" s="1247"/>
      <c r="CX107" s="1247"/>
      <c r="CY107" s="1247"/>
      <c r="CZ107" s="1247"/>
      <c r="DB107" s="1452">
        <f t="shared" si="17"/>
        <v>0</v>
      </c>
      <c r="DC107" s="1452">
        <f t="shared" si="18"/>
        <v>0</v>
      </c>
    </row>
    <row r="108" spans="1:107" ht="14.25" customHeight="1" x14ac:dyDescent="0.2">
      <c r="A108" s="129"/>
      <c r="B108" s="887"/>
      <c r="C108" s="889"/>
      <c r="D108" s="448"/>
      <c r="E108" s="448"/>
      <c r="F108" s="888"/>
      <c r="G108" s="888"/>
      <c r="H108" s="888"/>
      <c r="I108" s="1528">
        <f t="shared" si="19"/>
        <v>0</v>
      </c>
      <c r="J108" s="1529">
        <f t="shared" si="14"/>
        <v>0</v>
      </c>
      <c r="K108" s="136"/>
      <c r="L108" s="1530">
        <f t="shared" si="12"/>
        <v>0</v>
      </c>
      <c r="M108" s="1531">
        <f t="shared" si="20"/>
        <v>0</v>
      </c>
      <c r="N108" s="138"/>
      <c r="P108" s="125"/>
      <c r="Q108" s="1065" t="str">
        <f>IF(P108=" "," ",IF(P108="Vehículos",VLOOKUP($Q$16,'Datos Indices'!$A$38:$Z$50,22,FALSE),IF(P108="Ipim",VLOOKUP($Q$16,'Datos Indices'!$A$38:$Z$50,7,FALSE),IF(P108="Dólar",VLOOKUP($Q$16,'Datos Indices'!$A$38:$Z$50,4,FALSE),IF(P108="Gasoil",VLOOKUP($Q$16,'Datos Indices'!$A$38:$Z$50,10,FALSE),IF(P108="WPU06 Pesificado",VLOOKUP($Q$16,'Datos Indices'!$A$38:$Z$50,26,FALSE),0))))))</f>
        <v xml:space="preserve"> </v>
      </c>
      <c r="R108" s="1066">
        <f t="shared" si="21"/>
        <v>0</v>
      </c>
      <c r="T108" s="928"/>
      <c r="U108" s="1065" t="str">
        <f>IF(T108=" "," ",IF(T108="Vehículos",VLOOKUP($U$16,'Datos Indices'!$A$38:$Z$50,22,FALSE),IF(T108="Ipim",VLOOKUP($U$16,'Datos Indices'!$A$38:$Z$50,7,FALSE),IF(T108="Dólar",VLOOKUP($U$16,'Datos Indices'!$A$38:$Z$50,4,FALSE),IF(T108="Gasoil",VLOOKUP($U$16,'Datos Indices'!$A$38:$Z$50,10,FALSE),IF(T108="WPU06 Pesificado",VLOOKUP($U$16,'Datos Indices'!$A$38:$Z$50,26,FALSE),0))))))</f>
        <v xml:space="preserve"> </v>
      </c>
      <c r="V108" s="1066">
        <f t="shared" si="15"/>
        <v>0</v>
      </c>
      <c r="W108" s="1450" t="str">
        <f t="shared" si="16"/>
        <v/>
      </c>
      <c r="Y108" s="1247"/>
      <c r="Z108" s="1247"/>
      <c r="AA108" s="1247"/>
      <c r="AB108" s="1247"/>
      <c r="AC108" s="1247"/>
      <c r="AD108" s="1247"/>
      <c r="AE108" s="1247"/>
      <c r="AF108" s="1247"/>
      <c r="AG108" s="1247"/>
      <c r="AH108" s="1247"/>
      <c r="AI108" s="1247"/>
      <c r="AJ108" s="1247"/>
      <c r="AK108" s="1247"/>
      <c r="AL108" s="1247"/>
      <c r="AM108" s="1247"/>
      <c r="AN108" s="1247"/>
      <c r="AO108" s="1247"/>
      <c r="AP108" s="1247"/>
      <c r="AQ108" s="1247"/>
      <c r="AR108" s="1247"/>
      <c r="AS108" s="1247"/>
      <c r="AT108" s="1247"/>
      <c r="AU108" s="1247"/>
      <c r="AV108" s="1247"/>
      <c r="AW108" s="1247"/>
      <c r="AX108" s="1247"/>
      <c r="AY108" s="1247"/>
      <c r="AZ108" s="1247"/>
      <c r="BA108" s="1247"/>
      <c r="BB108" s="1247"/>
      <c r="BC108" s="1247"/>
      <c r="BD108" s="1247"/>
      <c r="BE108" s="1247"/>
      <c r="BF108" s="1247"/>
      <c r="BG108" s="1247"/>
      <c r="BH108" s="1247"/>
      <c r="BI108" s="1247"/>
      <c r="BJ108" s="1247"/>
      <c r="BK108" s="1247"/>
      <c r="BL108" s="1247"/>
      <c r="BM108" s="1247"/>
      <c r="BN108" s="1247"/>
      <c r="BO108" s="1247"/>
      <c r="BP108" s="1247"/>
      <c r="BQ108" s="1247"/>
      <c r="BR108" s="1247"/>
      <c r="BS108" s="1247"/>
      <c r="BT108" s="1247"/>
      <c r="BU108" s="1247"/>
      <c r="BV108" s="1247"/>
      <c r="BW108" s="1247"/>
      <c r="BX108" s="1247"/>
      <c r="BY108" s="1247"/>
      <c r="BZ108" s="1247"/>
      <c r="CA108" s="1247"/>
      <c r="CB108" s="1247"/>
      <c r="CC108" s="1247"/>
      <c r="CD108" s="1247"/>
      <c r="CE108" s="1247"/>
      <c r="CF108" s="1247"/>
      <c r="CG108" s="1247"/>
      <c r="CH108" s="1247"/>
      <c r="CI108" s="1247"/>
      <c r="CJ108" s="1247"/>
      <c r="CK108" s="1247"/>
      <c r="CL108" s="1247"/>
      <c r="CM108" s="1247"/>
      <c r="CN108" s="1247"/>
      <c r="CO108" s="1247"/>
      <c r="CP108" s="1247"/>
      <c r="CQ108" s="1247"/>
      <c r="CR108" s="1247"/>
      <c r="CS108" s="1247"/>
      <c r="CT108" s="1247"/>
      <c r="CU108" s="1247"/>
      <c r="CV108" s="1247"/>
      <c r="CW108" s="1247"/>
      <c r="CX108" s="1247"/>
      <c r="CY108" s="1247"/>
      <c r="CZ108" s="1247"/>
      <c r="DB108" s="1452">
        <f t="shared" si="17"/>
        <v>0</v>
      </c>
      <c r="DC108" s="1452">
        <f t="shared" si="18"/>
        <v>0</v>
      </c>
    </row>
    <row r="109" spans="1:107" ht="14.25" customHeight="1" x14ac:dyDescent="0.2">
      <c r="A109" s="129"/>
      <c r="B109" s="887"/>
      <c r="C109" s="889"/>
      <c r="D109" s="448"/>
      <c r="E109" s="448"/>
      <c r="F109" s="888"/>
      <c r="G109" s="888"/>
      <c r="H109" s="888"/>
      <c r="I109" s="1528">
        <f t="shared" si="19"/>
        <v>0</v>
      </c>
      <c r="J109" s="1529">
        <f t="shared" si="14"/>
        <v>0</v>
      </c>
      <c r="K109" s="136"/>
      <c r="L109" s="1530">
        <f t="shared" si="12"/>
        <v>0</v>
      </c>
      <c r="M109" s="1531">
        <f t="shared" si="20"/>
        <v>0</v>
      </c>
      <c r="N109" s="138"/>
      <c r="P109" s="125"/>
      <c r="Q109" s="1065" t="str">
        <f>IF(P109=" "," ",IF(P109="Vehículos",VLOOKUP($Q$16,'Datos Indices'!$A$38:$Z$50,22,FALSE),IF(P109="Ipim",VLOOKUP($Q$16,'Datos Indices'!$A$38:$Z$50,7,FALSE),IF(P109="Dólar",VLOOKUP($Q$16,'Datos Indices'!$A$38:$Z$50,4,FALSE),IF(P109="Gasoil",VLOOKUP($Q$16,'Datos Indices'!$A$38:$Z$50,10,FALSE),IF(P109="WPU06 Pesificado",VLOOKUP($Q$16,'Datos Indices'!$A$38:$Z$50,26,FALSE),0))))))</f>
        <v xml:space="preserve"> </v>
      </c>
      <c r="R109" s="1066">
        <f t="shared" si="21"/>
        <v>0</v>
      </c>
      <c r="T109" s="928"/>
      <c r="U109" s="1065" t="str">
        <f>IF(T109=" "," ",IF(T109="Vehículos",VLOOKUP($U$16,'Datos Indices'!$A$38:$Z$50,22,FALSE),IF(T109="Ipim",VLOOKUP($U$16,'Datos Indices'!$A$38:$Z$50,7,FALSE),IF(T109="Dólar",VLOOKUP($U$16,'Datos Indices'!$A$38:$Z$50,4,FALSE),IF(T109="Gasoil",VLOOKUP($U$16,'Datos Indices'!$A$38:$Z$50,10,FALSE),IF(T109="WPU06 Pesificado",VLOOKUP($U$16,'Datos Indices'!$A$38:$Z$50,26,FALSE),0))))))</f>
        <v xml:space="preserve"> </v>
      </c>
      <c r="V109" s="1066">
        <f t="shared" si="15"/>
        <v>0</v>
      </c>
      <c r="W109" s="1450" t="str">
        <f t="shared" si="16"/>
        <v/>
      </c>
      <c r="Y109" s="1247"/>
      <c r="Z109" s="1247"/>
      <c r="AA109" s="1247"/>
      <c r="AB109" s="1247"/>
      <c r="AC109" s="1247"/>
      <c r="AD109" s="1247"/>
      <c r="AE109" s="1247"/>
      <c r="AF109" s="1247"/>
      <c r="AG109" s="1247"/>
      <c r="AH109" s="1247"/>
      <c r="AI109" s="1247"/>
      <c r="AJ109" s="1247"/>
      <c r="AK109" s="1247"/>
      <c r="AL109" s="1247"/>
      <c r="AM109" s="1247"/>
      <c r="AN109" s="1247"/>
      <c r="AO109" s="1247"/>
      <c r="AP109" s="1247"/>
      <c r="AQ109" s="1247"/>
      <c r="AR109" s="1247"/>
      <c r="AS109" s="1247"/>
      <c r="AT109" s="1247"/>
      <c r="AU109" s="1247"/>
      <c r="AV109" s="1247"/>
      <c r="AW109" s="1247"/>
      <c r="AX109" s="1247"/>
      <c r="AY109" s="1247"/>
      <c r="AZ109" s="1247"/>
      <c r="BA109" s="1247"/>
      <c r="BB109" s="1247"/>
      <c r="BC109" s="1247"/>
      <c r="BD109" s="1247"/>
      <c r="BE109" s="1247"/>
      <c r="BF109" s="1247"/>
      <c r="BG109" s="1247"/>
      <c r="BH109" s="1247"/>
      <c r="BI109" s="1247"/>
      <c r="BJ109" s="1247"/>
      <c r="BK109" s="1247"/>
      <c r="BL109" s="1247"/>
      <c r="BM109" s="1247"/>
      <c r="BN109" s="1247"/>
      <c r="BO109" s="1247"/>
      <c r="BP109" s="1247"/>
      <c r="BQ109" s="1247"/>
      <c r="BR109" s="1247"/>
      <c r="BS109" s="1247"/>
      <c r="BT109" s="1247"/>
      <c r="BU109" s="1247"/>
      <c r="BV109" s="1247"/>
      <c r="BW109" s="1247"/>
      <c r="BX109" s="1247"/>
      <c r="BY109" s="1247"/>
      <c r="BZ109" s="1247"/>
      <c r="CA109" s="1247"/>
      <c r="CB109" s="1247"/>
      <c r="CC109" s="1247"/>
      <c r="CD109" s="1247"/>
      <c r="CE109" s="1247"/>
      <c r="CF109" s="1247"/>
      <c r="CG109" s="1247"/>
      <c r="CH109" s="1247"/>
      <c r="CI109" s="1247"/>
      <c r="CJ109" s="1247"/>
      <c r="CK109" s="1247"/>
      <c r="CL109" s="1247"/>
      <c r="CM109" s="1247"/>
      <c r="CN109" s="1247"/>
      <c r="CO109" s="1247"/>
      <c r="CP109" s="1247"/>
      <c r="CQ109" s="1247"/>
      <c r="CR109" s="1247"/>
      <c r="CS109" s="1247"/>
      <c r="CT109" s="1247"/>
      <c r="CU109" s="1247"/>
      <c r="CV109" s="1247"/>
      <c r="CW109" s="1247"/>
      <c r="CX109" s="1247"/>
      <c r="CY109" s="1247"/>
      <c r="CZ109" s="1247"/>
      <c r="DB109" s="1452">
        <f t="shared" si="17"/>
        <v>0</v>
      </c>
      <c r="DC109" s="1452">
        <f t="shared" si="18"/>
        <v>0</v>
      </c>
    </row>
    <row r="110" spans="1:107" ht="14.25" customHeight="1" x14ac:dyDescent="0.2">
      <c r="A110" s="129"/>
      <c r="B110" s="887"/>
      <c r="C110" s="889"/>
      <c r="D110" s="448"/>
      <c r="E110" s="448"/>
      <c r="F110" s="888"/>
      <c r="G110" s="888"/>
      <c r="H110" s="888"/>
      <c r="I110" s="1528">
        <f t="shared" si="19"/>
        <v>0</v>
      </c>
      <c r="J110" s="1529">
        <f t="shared" si="14"/>
        <v>0</v>
      </c>
      <c r="K110" s="136"/>
      <c r="L110" s="1530">
        <f t="shared" si="12"/>
        <v>0</v>
      </c>
      <c r="M110" s="1531">
        <f t="shared" si="20"/>
        <v>0</v>
      </c>
      <c r="N110" s="138"/>
      <c r="P110" s="125"/>
      <c r="Q110" s="1065" t="str">
        <f>IF(P110=" "," ",IF(P110="Vehículos",VLOOKUP($Q$16,'Datos Indices'!$A$38:$Z$50,22,FALSE),IF(P110="Ipim",VLOOKUP($Q$16,'Datos Indices'!$A$38:$Z$50,7,FALSE),IF(P110="Dólar",VLOOKUP($Q$16,'Datos Indices'!$A$38:$Z$50,4,FALSE),IF(P110="Gasoil",VLOOKUP($Q$16,'Datos Indices'!$A$38:$Z$50,10,FALSE),IF(P110="WPU06 Pesificado",VLOOKUP($Q$16,'Datos Indices'!$A$38:$Z$50,26,FALSE),0))))))</f>
        <v xml:space="preserve"> </v>
      </c>
      <c r="R110" s="1066">
        <f t="shared" si="21"/>
        <v>0</v>
      </c>
      <c r="T110" s="928"/>
      <c r="U110" s="1065" t="str">
        <f>IF(T110=" "," ",IF(T110="Vehículos",VLOOKUP($U$16,'Datos Indices'!$A$38:$Z$50,22,FALSE),IF(T110="Ipim",VLOOKUP($U$16,'Datos Indices'!$A$38:$Z$50,7,FALSE),IF(T110="Dólar",VLOOKUP($U$16,'Datos Indices'!$A$38:$Z$50,4,FALSE),IF(T110="Gasoil",VLOOKUP($U$16,'Datos Indices'!$A$38:$Z$50,10,FALSE),IF(T110="WPU06 Pesificado",VLOOKUP($U$16,'Datos Indices'!$A$38:$Z$50,26,FALSE),0))))))</f>
        <v xml:space="preserve"> </v>
      </c>
      <c r="V110" s="1066">
        <f t="shared" si="15"/>
        <v>0</v>
      </c>
      <c r="W110" s="1450" t="str">
        <f t="shared" si="16"/>
        <v/>
      </c>
      <c r="Y110" s="1247"/>
      <c r="Z110" s="1247"/>
      <c r="AA110" s="1247"/>
      <c r="AB110" s="1247"/>
      <c r="AC110" s="1247"/>
      <c r="AD110" s="1247"/>
      <c r="AE110" s="1247"/>
      <c r="AF110" s="1247"/>
      <c r="AG110" s="1247"/>
      <c r="AH110" s="1247"/>
      <c r="AI110" s="1247"/>
      <c r="AJ110" s="1247"/>
      <c r="AK110" s="1247"/>
      <c r="AL110" s="1247"/>
      <c r="AM110" s="1247"/>
      <c r="AN110" s="1247"/>
      <c r="AO110" s="1247"/>
      <c r="AP110" s="1247"/>
      <c r="AQ110" s="1247"/>
      <c r="AR110" s="1247"/>
      <c r="AS110" s="1247"/>
      <c r="AT110" s="1247"/>
      <c r="AU110" s="1247"/>
      <c r="AV110" s="1247"/>
      <c r="AW110" s="1247"/>
      <c r="AX110" s="1247"/>
      <c r="AY110" s="1247"/>
      <c r="AZ110" s="1247"/>
      <c r="BA110" s="1247"/>
      <c r="BB110" s="1247"/>
      <c r="BC110" s="1247"/>
      <c r="BD110" s="1247"/>
      <c r="BE110" s="1247"/>
      <c r="BF110" s="1247"/>
      <c r="BG110" s="1247"/>
      <c r="BH110" s="1247"/>
      <c r="BI110" s="1247"/>
      <c r="BJ110" s="1247"/>
      <c r="BK110" s="1247"/>
      <c r="BL110" s="1247"/>
      <c r="BM110" s="1247"/>
      <c r="BN110" s="1247"/>
      <c r="BO110" s="1247"/>
      <c r="BP110" s="1247"/>
      <c r="BQ110" s="1247"/>
      <c r="BR110" s="1247"/>
      <c r="BS110" s="1247"/>
      <c r="BT110" s="1247"/>
      <c r="BU110" s="1247"/>
      <c r="BV110" s="1247"/>
      <c r="BW110" s="1247"/>
      <c r="BX110" s="1247"/>
      <c r="BY110" s="1247"/>
      <c r="BZ110" s="1247"/>
      <c r="CA110" s="1247"/>
      <c r="CB110" s="1247"/>
      <c r="CC110" s="1247"/>
      <c r="CD110" s="1247"/>
      <c r="CE110" s="1247"/>
      <c r="CF110" s="1247"/>
      <c r="CG110" s="1247"/>
      <c r="CH110" s="1247"/>
      <c r="CI110" s="1247"/>
      <c r="CJ110" s="1247"/>
      <c r="CK110" s="1247"/>
      <c r="CL110" s="1247"/>
      <c r="CM110" s="1247"/>
      <c r="CN110" s="1247"/>
      <c r="CO110" s="1247"/>
      <c r="CP110" s="1247"/>
      <c r="CQ110" s="1247"/>
      <c r="CR110" s="1247"/>
      <c r="CS110" s="1247"/>
      <c r="CT110" s="1247"/>
      <c r="CU110" s="1247"/>
      <c r="CV110" s="1247"/>
      <c r="CW110" s="1247"/>
      <c r="CX110" s="1247"/>
      <c r="CY110" s="1247"/>
      <c r="CZ110" s="1247"/>
      <c r="DB110" s="1452">
        <f t="shared" si="17"/>
        <v>0</v>
      </c>
      <c r="DC110" s="1452">
        <f t="shared" si="18"/>
        <v>0</v>
      </c>
    </row>
    <row r="111" spans="1:107" ht="14.25" customHeight="1" x14ac:dyDescent="0.2">
      <c r="A111" s="129"/>
      <c r="B111" s="887"/>
      <c r="C111" s="889"/>
      <c r="D111" s="448"/>
      <c r="E111" s="448"/>
      <c r="F111" s="888"/>
      <c r="G111" s="888"/>
      <c r="H111" s="888"/>
      <c r="I111" s="1528">
        <f t="shared" si="19"/>
        <v>0</v>
      </c>
      <c r="J111" s="1529">
        <f t="shared" si="14"/>
        <v>0</v>
      </c>
      <c r="K111" s="136"/>
      <c r="L111" s="1530">
        <f t="shared" si="12"/>
        <v>0</v>
      </c>
      <c r="M111" s="1531">
        <f t="shared" si="20"/>
        <v>0</v>
      </c>
      <c r="N111" s="138"/>
      <c r="P111" s="125"/>
      <c r="Q111" s="1065" t="str">
        <f>IF(P111=" "," ",IF(P111="Vehículos",VLOOKUP($Q$16,'Datos Indices'!$A$38:$Z$50,22,FALSE),IF(P111="Ipim",VLOOKUP($Q$16,'Datos Indices'!$A$38:$Z$50,7,FALSE),IF(P111="Dólar",VLOOKUP($Q$16,'Datos Indices'!$A$38:$Z$50,4,FALSE),IF(P111="Gasoil",VLOOKUP($Q$16,'Datos Indices'!$A$38:$Z$50,10,FALSE),IF(P111="WPU06 Pesificado",VLOOKUP($Q$16,'Datos Indices'!$A$38:$Z$50,26,FALSE),0))))))</f>
        <v xml:space="preserve"> </v>
      </c>
      <c r="R111" s="1066">
        <f t="shared" si="21"/>
        <v>0</v>
      </c>
      <c r="T111" s="928"/>
      <c r="U111" s="1065" t="str">
        <f>IF(T111=" "," ",IF(T111="Vehículos",VLOOKUP($U$16,'Datos Indices'!$A$38:$Z$50,22,FALSE),IF(T111="Ipim",VLOOKUP($U$16,'Datos Indices'!$A$38:$Z$50,7,FALSE),IF(T111="Dólar",VLOOKUP($U$16,'Datos Indices'!$A$38:$Z$50,4,FALSE),IF(T111="Gasoil",VLOOKUP($U$16,'Datos Indices'!$A$38:$Z$50,10,FALSE),IF(T111="WPU06 Pesificado",VLOOKUP($U$16,'Datos Indices'!$A$38:$Z$50,26,FALSE),0))))))</f>
        <v xml:space="preserve"> </v>
      </c>
      <c r="V111" s="1066">
        <f t="shared" si="15"/>
        <v>0</v>
      </c>
      <c r="W111" s="1450" t="str">
        <f t="shared" si="16"/>
        <v/>
      </c>
      <c r="Y111" s="1247"/>
      <c r="Z111" s="1247"/>
      <c r="AA111" s="1247"/>
      <c r="AB111" s="1247"/>
      <c r="AC111" s="1247"/>
      <c r="AD111" s="1247"/>
      <c r="AE111" s="1247"/>
      <c r="AF111" s="1247"/>
      <c r="AG111" s="1247"/>
      <c r="AH111" s="1247"/>
      <c r="AI111" s="1247"/>
      <c r="AJ111" s="1247"/>
      <c r="AK111" s="1247"/>
      <c r="AL111" s="1247"/>
      <c r="AM111" s="1247"/>
      <c r="AN111" s="1247"/>
      <c r="AO111" s="1247"/>
      <c r="AP111" s="1247"/>
      <c r="AQ111" s="1247"/>
      <c r="AR111" s="1247"/>
      <c r="AS111" s="1247"/>
      <c r="AT111" s="1247"/>
      <c r="AU111" s="1247"/>
      <c r="AV111" s="1247"/>
      <c r="AW111" s="1247"/>
      <c r="AX111" s="1247"/>
      <c r="AY111" s="1247"/>
      <c r="AZ111" s="1247"/>
      <c r="BA111" s="1247"/>
      <c r="BB111" s="1247"/>
      <c r="BC111" s="1247"/>
      <c r="BD111" s="1247"/>
      <c r="BE111" s="1247"/>
      <c r="BF111" s="1247"/>
      <c r="BG111" s="1247"/>
      <c r="BH111" s="1247"/>
      <c r="BI111" s="1247"/>
      <c r="BJ111" s="1247"/>
      <c r="BK111" s="1247"/>
      <c r="BL111" s="1247"/>
      <c r="BM111" s="1247"/>
      <c r="BN111" s="1247"/>
      <c r="BO111" s="1247"/>
      <c r="BP111" s="1247"/>
      <c r="BQ111" s="1247"/>
      <c r="BR111" s="1247"/>
      <c r="BS111" s="1247"/>
      <c r="BT111" s="1247"/>
      <c r="BU111" s="1247"/>
      <c r="BV111" s="1247"/>
      <c r="BW111" s="1247"/>
      <c r="BX111" s="1247"/>
      <c r="BY111" s="1247"/>
      <c r="BZ111" s="1247"/>
      <c r="CA111" s="1247"/>
      <c r="CB111" s="1247"/>
      <c r="CC111" s="1247"/>
      <c r="CD111" s="1247"/>
      <c r="CE111" s="1247"/>
      <c r="CF111" s="1247"/>
      <c r="CG111" s="1247"/>
      <c r="CH111" s="1247"/>
      <c r="CI111" s="1247"/>
      <c r="CJ111" s="1247"/>
      <c r="CK111" s="1247"/>
      <c r="CL111" s="1247"/>
      <c r="CM111" s="1247"/>
      <c r="CN111" s="1247"/>
      <c r="CO111" s="1247"/>
      <c r="CP111" s="1247"/>
      <c r="CQ111" s="1247"/>
      <c r="CR111" s="1247"/>
      <c r="CS111" s="1247"/>
      <c r="CT111" s="1247"/>
      <c r="CU111" s="1247"/>
      <c r="CV111" s="1247"/>
      <c r="CW111" s="1247"/>
      <c r="CX111" s="1247"/>
      <c r="CY111" s="1247"/>
      <c r="CZ111" s="1247"/>
      <c r="DB111" s="1452">
        <f t="shared" si="17"/>
        <v>0</v>
      </c>
      <c r="DC111" s="1452">
        <f t="shared" si="18"/>
        <v>0</v>
      </c>
    </row>
    <row r="112" spans="1:107" ht="14.25" customHeight="1" x14ac:dyDescent="0.2">
      <c r="A112" s="129"/>
      <c r="B112" s="887"/>
      <c r="C112" s="889"/>
      <c r="D112" s="448"/>
      <c r="E112" s="448"/>
      <c r="F112" s="888"/>
      <c r="G112" s="888"/>
      <c r="H112" s="888"/>
      <c r="I112" s="1528">
        <f t="shared" si="19"/>
        <v>0</v>
      </c>
      <c r="J112" s="1529">
        <f t="shared" si="14"/>
        <v>0</v>
      </c>
      <c r="K112" s="136"/>
      <c r="L112" s="1530">
        <f t="shared" si="12"/>
        <v>0</v>
      </c>
      <c r="M112" s="1531">
        <f t="shared" si="20"/>
        <v>0</v>
      </c>
      <c r="N112" s="138"/>
      <c r="P112" s="125"/>
      <c r="Q112" s="1065" t="str">
        <f>IF(P112=" "," ",IF(P112="Vehículos",VLOOKUP($Q$16,'Datos Indices'!$A$38:$Z$50,22,FALSE),IF(P112="Ipim",VLOOKUP($Q$16,'Datos Indices'!$A$38:$Z$50,7,FALSE),IF(P112="Dólar",VLOOKUP($Q$16,'Datos Indices'!$A$38:$Z$50,4,FALSE),IF(P112="Gasoil",VLOOKUP($Q$16,'Datos Indices'!$A$38:$Z$50,10,FALSE),IF(P112="WPU06 Pesificado",VLOOKUP($Q$16,'Datos Indices'!$A$38:$Z$50,26,FALSE),0))))))</f>
        <v xml:space="preserve"> </v>
      </c>
      <c r="R112" s="1066">
        <f t="shared" si="21"/>
        <v>0</v>
      </c>
      <c r="T112" s="928"/>
      <c r="U112" s="1065" t="str">
        <f>IF(T112=" "," ",IF(T112="Vehículos",VLOOKUP($U$16,'Datos Indices'!$A$38:$Z$50,22,FALSE),IF(T112="Ipim",VLOOKUP($U$16,'Datos Indices'!$A$38:$Z$50,7,FALSE),IF(T112="Dólar",VLOOKUP($U$16,'Datos Indices'!$A$38:$Z$50,4,FALSE),IF(T112="Gasoil",VLOOKUP($U$16,'Datos Indices'!$A$38:$Z$50,10,FALSE),IF(T112="WPU06 Pesificado",VLOOKUP($U$16,'Datos Indices'!$A$38:$Z$50,26,FALSE),0))))))</f>
        <v xml:space="preserve"> </v>
      </c>
      <c r="V112" s="1066">
        <f t="shared" si="15"/>
        <v>0</v>
      </c>
      <c r="W112" s="1450" t="str">
        <f t="shared" si="16"/>
        <v/>
      </c>
      <c r="Y112" s="1247"/>
      <c r="Z112" s="1247"/>
      <c r="AA112" s="1247"/>
      <c r="AB112" s="1247"/>
      <c r="AC112" s="1247"/>
      <c r="AD112" s="1247"/>
      <c r="AE112" s="1247"/>
      <c r="AF112" s="1247"/>
      <c r="AG112" s="1247"/>
      <c r="AH112" s="1247"/>
      <c r="AI112" s="1247"/>
      <c r="AJ112" s="1247"/>
      <c r="AK112" s="1247"/>
      <c r="AL112" s="1247"/>
      <c r="AM112" s="1247"/>
      <c r="AN112" s="1247"/>
      <c r="AO112" s="1247"/>
      <c r="AP112" s="1247"/>
      <c r="AQ112" s="1247"/>
      <c r="AR112" s="1247"/>
      <c r="AS112" s="1247"/>
      <c r="AT112" s="1247"/>
      <c r="AU112" s="1247"/>
      <c r="AV112" s="1247"/>
      <c r="AW112" s="1247"/>
      <c r="AX112" s="1247"/>
      <c r="AY112" s="1247"/>
      <c r="AZ112" s="1247"/>
      <c r="BA112" s="1247"/>
      <c r="BB112" s="1247"/>
      <c r="BC112" s="1247"/>
      <c r="BD112" s="1247"/>
      <c r="BE112" s="1247"/>
      <c r="BF112" s="1247"/>
      <c r="BG112" s="1247"/>
      <c r="BH112" s="1247"/>
      <c r="BI112" s="1247"/>
      <c r="BJ112" s="1247"/>
      <c r="BK112" s="1247"/>
      <c r="BL112" s="1247"/>
      <c r="BM112" s="1247"/>
      <c r="BN112" s="1247"/>
      <c r="BO112" s="1247"/>
      <c r="BP112" s="1247"/>
      <c r="BQ112" s="1247"/>
      <c r="BR112" s="1247"/>
      <c r="BS112" s="1247"/>
      <c r="BT112" s="1247"/>
      <c r="BU112" s="1247"/>
      <c r="BV112" s="1247"/>
      <c r="BW112" s="1247"/>
      <c r="BX112" s="1247"/>
      <c r="BY112" s="1247"/>
      <c r="BZ112" s="1247"/>
      <c r="CA112" s="1247"/>
      <c r="CB112" s="1247"/>
      <c r="CC112" s="1247"/>
      <c r="CD112" s="1247"/>
      <c r="CE112" s="1247"/>
      <c r="CF112" s="1247"/>
      <c r="CG112" s="1247"/>
      <c r="CH112" s="1247"/>
      <c r="CI112" s="1247"/>
      <c r="CJ112" s="1247"/>
      <c r="CK112" s="1247"/>
      <c r="CL112" s="1247"/>
      <c r="CM112" s="1247"/>
      <c r="CN112" s="1247"/>
      <c r="CO112" s="1247"/>
      <c r="CP112" s="1247"/>
      <c r="CQ112" s="1247"/>
      <c r="CR112" s="1247"/>
      <c r="CS112" s="1247"/>
      <c r="CT112" s="1247"/>
      <c r="CU112" s="1247"/>
      <c r="CV112" s="1247"/>
      <c r="CW112" s="1247"/>
      <c r="CX112" s="1247"/>
      <c r="CY112" s="1247"/>
      <c r="CZ112" s="1247"/>
      <c r="DB112" s="1452">
        <f t="shared" si="17"/>
        <v>0</v>
      </c>
      <c r="DC112" s="1452">
        <f t="shared" si="18"/>
        <v>0</v>
      </c>
    </row>
    <row r="113" spans="1:107" ht="14.25" customHeight="1" x14ac:dyDescent="0.2">
      <c r="A113" s="129"/>
      <c r="B113" s="887"/>
      <c r="C113" s="889"/>
      <c r="D113" s="448"/>
      <c r="E113" s="448"/>
      <c r="F113" s="888"/>
      <c r="G113" s="888"/>
      <c r="H113" s="888"/>
      <c r="I113" s="1528">
        <f t="shared" si="19"/>
        <v>0</v>
      </c>
      <c r="J113" s="1529">
        <f t="shared" si="14"/>
        <v>0</v>
      </c>
      <c r="K113" s="136"/>
      <c r="L113" s="1530">
        <f t="shared" si="12"/>
        <v>0</v>
      </c>
      <c r="M113" s="1531">
        <f t="shared" si="20"/>
        <v>0</v>
      </c>
      <c r="N113" s="138"/>
      <c r="P113" s="125"/>
      <c r="Q113" s="1065" t="str">
        <f>IF(P113=" "," ",IF(P113="Vehículos",VLOOKUP($Q$16,'Datos Indices'!$A$38:$Z$50,22,FALSE),IF(P113="Ipim",VLOOKUP($Q$16,'Datos Indices'!$A$38:$Z$50,7,FALSE),IF(P113="Dólar",VLOOKUP($Q$16,'Datos Indices'!$A$38:$Z$50,4,FALSE),IF(P113="Gasoil",VLOOKUP($Q$16,'Datos Indices'!$A$38:$Z$50,10,FALSE),IF(P113="WPU06 Pesificado",VLOOKUP($Q$16,'Datos Indices'!$A$38:$Z$50,26,FALSE),0))))))</f>
        <v xml:space="preserve"> </v>
      </c>
      <c r="R113" s="1066">
        <f t="shared" si="21"/>
        <v>0</v>
      </c>
      <c r="T113" s="928"/>
      <c r="U113" s="1065" t="str">
        <f>IF(T113=" "," ",IF(T113="Vehículos",VLOOKUP($U$16,'Datos Indices'!$A$38:$Z$50,22,FALSE),IF(T113="Ipim",VLOOKUP($U$16,'Datos Indices'!$A$38:$Z$50,7,FALSE),IF(T113="Dólar",VLOOKUP($U$16,'Datos Indices'!$A$38:$Z$50,4,FALSE),IF(T113="Gasoil",VLOOKUP($U$16,'Datos Indices'!$A$38:$Z$50,10,FALSE),IF(T113="WPU06 Pesificado",VLOOKUP($U$16,'Datos Indices'!$A$38:$Z$50,26,FALSE),0))))))</f>
        <v xml:space="preserve"> </v>
      </c>
      <c r="V113" s="1066">
        <f t="shared" si="15"/>
        <v>0</v>
      </c>
      <c r="W113" s="1450" t="str">
        <f t="shared" si="16"/>
        <v/>
      </c>
      <c r="Y113" s="1247"/>
      <c r="Z113" s="1247"/>
      <c r="AA113" s="1247"/>
      <c r="AB113" s="1247"/>
      <c r="AC113" s="1247"/>
      <c r="AD113" s="1247"/>
      <c r="AE113" s="1247"/>
      <c r="AF113" s="1247"/>
      <c r="AG113" s="1247"/>
      <c r="AH113" s="1247"/>
      <c r="AI113" s="1247"/>
      <c r="AJ113" s="1247"/>
      <c r="AK113" s="1247"/>
      <c r="AL113" s="1247"/>
      <c r="AM113" s="1247"/>
      <c r="AN113" s="1247"/>
      <c r="AO113" s="1247"/>
      <c r="AP113" s="1247"/>
      <c r="AQ113" s="1247"/>
      <c r="AR113" s="1247"/>
      <c r="AS113" s="1247"/>
      <c r="AT113" s="1247"/>
      <c r="AU113" s="1247"/>
      <c r="AV113" s="1247"/>
      <c r="AW113" s="1247"/>
      <c r="AX113" s="1247"/>
      <c r="AY113" s="1247"/>
      <c r="AZ113" s="1247"/>
      <c r="BA113" s="1247"/>
      <c r="BB113" s="1247"/>
      <c r="BC113" s="1247"/>
      <c r="BD113" s="1247"/>
      <c r="BE113" s="1247"/>
      <c r="BF113" s="1247"/>
      <c r="BG113" s="1247"/>
      <c r="BH113" s="1247"/>
      <c r="BI113" s="1247"/>
      <c r="BJ113" s="1247"/>
      <c r="BK113" s="1247"/>
      <c r="BL113" s="1247"/>
      <c r="BM113" s="1247"/>
      <c r="BN113" s="1247"/>
      <c r="BO113" s="1247"/>
      <c r="BP113" s="1247"/>
      <c r="BQ113" s="1247"/>
      <c r="BR113" s="1247"/>
      <c r="BS113" s="1247"/>
      <c r="BT113" s="1247"/>
      <c r="BU113" s="1247"/>
      <c r="BV113" s="1247"/>
      <c r="BW113" s="1247"/>
      <c r="BX113" s="1247"/>
      <c r="BY113" s="1247"/>
      <c r="BZ113" s="1247"/>
      <c r="CA113" s="1247"/>
      <c r="CB113" s="1247"/>
      <c r="CC113" s="1247"/>
      <c r="CD113" s="1247"/>
      <c r="CE113" s="1247"/>
      <c r="CF113" s="1247"/>
      <c r="CG113" s="1247"/>
      <c r="CH113" s="1247"/>
      <c r="CI113" s="1247"/>
      <c r="CJ113" s="1247"/>
      <c r="CK113" s="1247"/>
      <c r="CL113" s="1247"/>
      <c r="CM113" s="1247"/>
      <c r="CN113" s="1247"/>
      <c r="CO113" s="1247"/>
      <c r="CP113" s="1247"/>
      <c r="CQ113" s="1247"/>
      <c r="CR113" s="1247"/>
      <c r="CS113" s="1247"/>
      <c r="CT113" s="1247"/>
      <c r="CU113" s="1247"/>
      <c r="CV113" s="1247"/>
      <c r="CW113" s="1247"/>
      <c r="CX113" s="1247"/>
      <c r="CY113" s="1247"/>
      <c r="CZ113" s="1247"/>
      <c r="DB113" s="1452">
        <f t="shared" si="17"/>
        <v>0</v>
      </c>
      <c r="DC113" s="1452">
        <f t="shared" si="18"/>
        <v>0</v>
      </c>
    </row>
    <row r="114" spans="1:107" ht="14.25" customHeight="1" x14ac:dyDescent="0.2">
      <c r="A114" s="129"/>
      <c r="B114" s="887"/>
      <c r="C114" s="889"/>
      <c r="D114" s="448"/>
      <c r="E114" s="448"/>
      <c r="F114" s="888"/>
      <c r="G114" s="888"/>
      <c r="H114" s="888"/>
      <c r="I114" s="1528">
        <f t="shared" si="19"/>
        <v>0</v>
      </c>
      <c r="J114" s="1529">
        <f t="shared" si="14"/>
        <v>0</v>
      </c>
      <c r="K114" s="136"/>
      <c r="L114" s="1530">
        <f t="shared" si="12"/>
        <v>0</v>
      </c>
      <c r="M114" s="1531">
        <f t="shared" si="20"/>
        <v>0</v>
      </c>
      <c r="N114" s="138"/>
      <c r="P114" s="125"/>
      <c r="Q114" s="1065" t="str">
        <f>IF(P114=" "," ",IF(P114="Vehículos",VLOOKUP($Q$16,'Datos Indices'!$A$38:$Z$50,22,FALSE),IF(P114="Ipim",VLOOKUP($Q$16,'Datos Indices'!$A$38:$Z$50,7,FALSE),IF(P114="Dólar",VLOOKUP($Q$16,'Datos Indices'!$A$38:$Z$50,4,FALSE),IF(P114="Gasoil",VLOOKUP($Q$16,'Datos Indices'!$A$38:$Z$50,10,FALSE),IF(P114="WPU06 Pesificado",VLOOKUP($Q$16,'Datos Indices'!$A$38:$Z$50,26,FALSE),0))))))</f>
        <v xml:space="preserve"> </v>
      </c>
      <c r="R114" s="1066">
        <f t="shared" si="21"/>
        <v>0</v>
      </c>
      <c r="T114" s="928"/>
      <c r="U114" s="1065" t="str">
        <f>IF(T114=" "," ",IF(T114="Vehículos",VLOOKUP($U$16,'Datos Indices'!$A$38:$Z$50,22,FALSE),IF(T114="Ipim",VLOOKUP($U$16,'Datos Indices'!$A$38:$Z$50,7,FALSE),IF(T114="Dólar",VLOOKUP($U$16,'Datos Indices'!$A$38:$Z$50,4,FALSE),IF(T114="Gasoil",VLOOKUP($U$16,'Datos Indices'!$A$38:$Z$50,10,FALSE),IF(T114="WPU06 Pesificado",VLOOKUP($U$16,'Datos Indices'!$A$38:$Z$50,26,FALSE),0))))))</f>
        <v xml:space="preserve"> </v>
      </c>
      <c r="V114" s="1066">
        <f t="shared" si="15"/>
        <v>0</v>
      </c>
      <c r="W114" s="1450" t="str">
        <f t="shared" si="16"/>
        <v/>
      </c>
      <c r="Y114" s="1247"/>
      <c r="Z114" s="1247"/>
      <c r="AA114" s="1247"/>
      <c r="AB114" s="1247"/>
      <c r="AC114" s="1247"/>
      <c r="AD114" s="1247"/>
      <c r="AE114" s="1247"/>
      <c r="AF114" s="1247"/>
      <c r="AG114" s="1247"/>
      <c r="AH114" s="1247"/>
      <c r="AI114" s="1247"/>
      <c r="AJ114" s="1247"/>
      <c r="AK114" s="1247"/>
      <c r="AL114" s="1247"/>
      <c r="AM114" s="1247"/>
      <c r="AN114" s="1247"/>
      <c r="AO114" s="1247"/>
      <c r="AP114" s="1247"/>
      <c r="AQ114" s="1247"/>
      <c r="AR114" s="1247"/>
      <c r="AS114" s="1247"/>
      <c r="AT114" s="1247"/>
      <c r="AU114" s="1247"/>
      <c r="AV114" s="1247"/>
      <c r="AW114" s="1247"/>
      <c r="AX114" s="1247"/>
      <c r="AY114" s="1247"/>
      <c r="AZ114" s="1247"/>
      <c r="BA114" s="1247"/>
      <c r="BB114" s="1247"/>
      <c r="BC114" s="1247"/>
      <c r="BD114" s="1247"/>
      <c r="BE114" s="1247"/>
      <c r="BF114" s="1247"/>
      <c r="BG114" s="1247"/>
      <c r="BH114" s="1247"/>
      <c r="BI114" s="1247"/>
      <c r="BJ114" s="1247"/>
      <c r="BK114" s="1247"/>
      <c r="BL114" s="1247"/>
      <c r="BM114" s="1247"/>
      <c r="BN114" s="1247"/>
      <c r="BO114" s="1247"/>
      <c r="BP114" s="1247"/>
      <c r="BQ114" s="1247"/>
      <c r="BR114" s="1247"/>
      <c r="BS114" s="1247"/>
      <c r="BT114" s="1247"/>
      <c r="BU114" s="1247"/>
      <c r="BV114" s="1247"/>
      <c r="BW114" s="1247"/>
      <c r="BX114" s="1247"/>
      <c r="BY114" s="1247"/>
      <c r="BZ114" s="1247"/>
      <c r="CA114" s="1247"/>
      <c r="CB114" s="1247"/>
      <c r="CC114" s="1247"/>
      <c r="CD114" s="1247"/>
      <c r="CE114" s="1247"/>
      <c r="CF114" s="1247"/>
      <c r="CG114" s="1247"/>
      <c r="CH114" s="1247"/>
      <c r="CI114" s="1247"/>
      <c r="CJ114" s="1247"/>
      <c r="CK114" s="1247"/>
      <c r="CL114" s="1247"/>
      <c r="CM114" s="1247"/>
      <c r="CN114" s="1247"/>
      <c r="CO114" s="1247"/>
      <c r="CP114" s="1247"/>
      <c r="CQ114" s="1247"/>
      <c r="CR114" s="1247"/>
      <c r="CS114" s="1247"/>
      <c r="CT114" s="1247"/>
      <c r="CU114" s="1247"/>
      <c r="CV114" s="1247"/>
      <c r="CW114" s="1247"/>
      <c r="CX114" s="1247"/>
      <c r="CY114" s="1247"/>
      <c r="CZ114" s="1247"/>
      <c r="DB114" s="1452">
        <f t="shared" si="17"/>
        <v>0</v>
      </c>
      <c r="DC114" s="1452">
        <f t="shared" si="18"/>
        <v>0</v>
      </c>
    </row>
    <row r="115" spans="1:107" ht="14.25" customHeight="1" x14ac:dyDescent="0.2">
      <c r="A115" s="129"/>
      <c r="B115" s="887"/>
      <c r="C115" s="889"/>
      <c r="D115" s="448"/>
      <c r="E115" s="448"/>
      <c r="F115" s="888"/>
      <c r="G115" s="888"/>
      <c r="H115" s="888"/>
      <c r="I115" s="1528">
        <f t="shared" si="19"/>
        <v>0</v>
      </c>
      <c r="J115" s="1529">
        <f t="shared" si="14"/>
        <v>0</v>
      </c>
      <c r="K115" s="136"/>
      <c r="L115" s="1530">
        <f t="shared" si="12"/>
        <v>0</v>
      </c>
      <c r="M115" s="1531">
        <f t="shared" si="20"/>
        <v>0</v>
      </c>
      <c r="N115" s="138"/>
      <c r="P115" s="125"/>
      <c r="Q115" s="1065" t="str">
        <f>IF(P115=" "," ",IF(P115="Vehículos",VLOOKUP($Q$16,'Datos Indices'!$A$38:$Z$50,22,FALSE),IF(P115="Ipim",VLOOKUP($Q$16,'Datos Indices'!$A$38:$Z$50,7,FALSE),IF(P115="Dólar",VLOOKUP($Q$16,'Datos Indices'!$A$38:$Z$50,4,FALSE),IF(P115="Gasoil",VLOOKUP($Q$16,'Datos Indices'!$A$38:$Z$50,10,FALSE),IF(P115="WPU06 Pesificado",VLOOKUP($Q$16,'Datos Indices'!$A$38:$Z$50,26,FALSE),0))))))</f>
        <v xml:space="preserve"> </v>
      </c>
      <c r="R115" s="1066">
        <f t="shared" si="21"/>
        <v>0</v>
      </c>
      <c r="T115" s="928"/>
      <c r="U115" s="1065" t="str">
        <f>IF(T115=" "," ",IF(T115="Vehículos",VLOOKUP($U$16,'Datos Indices'!$A$38:$Z$50,22,FALSE),IF(T115="Ipim",VLOOKUP($U$16,'Datos Indices'!$A$38:$Z$50,7,FALSE),IF(T115="Dólar",VLOOKUP($U$16,'Datos Indices'!$A$38:$Z$50,4,FALSE),IF(T115="Gasoil",VLOOKUP($U$16,'Datos Indices'!$A$38:$Z$50,10,FALSE),IF(T115="WPU06 Pesificado",VLOOKUP($U$16,'Datos Indices'!$A$38:$Z$50,26,FALSE),0))))))</f>
        <v xml:space="preserve"> </v>
      </c>
      <c r="V115" s="1066">
        <f t="shared" si="15"/>
        <v>0</v>
      </c>
      <c r="W115" s="1450" t="str">
        <f t="shared" si="16"/>
        <v/>
      </c>
      <c r="Y115" s="1247"/>
      <c r="Z115" s="1247"/>
      <c r="AA115" s="1247"/>
      <c r="AB115" s="1247"/>
      <c r="AC115" s="1247"/>
      <c r="AD115" s="1247"/>
      <c r="AE115" s="1247"/>
      <c r="AF115" s="1247"/>
      <c r="AG115" s="1247"/>
      <c r="AH115" s="1247"/>
      <c r="AI115" s="1247"/>
      <c r="AJ115" s="1247"/>
      <c r="AK115" s="1247"/>
      <c r="AL115" s="1247"/>
      <c r="AM115" s="1247"/>
      <c r="AN115" s="1247"/>
      <c r="AO115" s="1247"/>
      <c r="AP115" s="1247"/>
      <c r="AQ115" s="1247"/>
      <c r="AR115" s="1247"/>
      <c r="AS115" s="1247"/>
      <c r="AT115" s="1247"/>
      <c r="AU115" s="1247"/>
      <c r="AV115" s="1247"/>
      <c r="AW115" s="1247"/>
      <c r="AX115" s="1247"/>
      <c r="AY115" s="1247"/>
      <c r="AZ115" s="1247"/>
      <c r="BA115" s="1247"/>
      <c r="BB115" s="1247"/>
      <c r="BC115" s="1247"/>
      <c r="BD115" s="1247"/>
      <c r="BE115" s="1247"/>
      <c r="BF115" s="1247"/>
      <c r="BG115" s="1247"/>
      <c r="BH115" s="1247"/>
      <c r="BI115" s="1247"/>
      <c r="BJ115" s="1247"/>
      <c r="BK115" s="1247"/>
      <c r="BL115" s="1247"/>
      <c r="BM115" s="1247"/>
      <c r="BN115" s="1247"/>
      <c r="BO115" s="1247"/>
      <c r="BP115" s="1247"/>
      <c r="BQ115" s="1247"/>
      <c r="BR115" s="1247"/>
      <c r="BS115" s="1247"/>
      <c r="BT115" s="1247"/>
      <c r="BU115" s="1247"/>
      <c r="BV115" s="1247"/>
      <c r="BW115" s="1247"/>
      <c r="BX115" s="1247"/>
      <c r="BY115" s="1247"/>
      <c r="BZ115" s="1247"/>
      <c r="CA115" s="1247"/>
      <c r="CB115" s="1247"/>
      <c r="CC115" s="1247"/>
      <c r="CD115" s="1247"/>
      <c r="CE115" s="1247"/>
      <c r="CF115" s="1247"/>
      <c r="CG115" s="1247"/>
      <c r="CH115" s="1247"/>
      <c r="CI115" s="1247"/>
      <c r="CJ115" s="1247"/>
      <c r="CK115" s="1247"/>
      <c r="CL115" s="1247"/>
      <c r="CM115" s="1247"/>
      <c r="CN115" s="1247"/>
      <c r="CO115" s="1247"/>
      <c r="CP115" s="1247"/>
      <c r="CQ115" s="1247"/>
      <c r="CR115" s="1247"/>
      <c r="CS115" s="1247"/>
      <c r="CT115" s="1247"/>
      <c r="CU115" s="1247"/>
      <c r="CV115" s="1247"/>
      <c r="CW115" s="1247"/>
      <c r="CX115" s="1247"/>
      <c r="CY115" s="1247"/>
      <c r="CZ115" s="1247"/>
      <c r="DB115" s="1452">
        <f t="shared" si="17"/>
        <v>0</v>
      </c>
      <c r="DC115" s="1452">
        <f t="shared" si="18"/>
        <v>0</v>
      </c>
    </row>
    <row r="116" spans="1:107" ht="14.25" customHeight="1" x14ac:dyDescent="0.2">
      <c r="A116" s="129"/>
      <c r="B116" s="887"/>
      <c r="C116" s="889"/>
      <c r="D116" s="448"/>
      <c r="E116" s="448"/>
      <c r="F116" s="888"/>
      <c r="G116" s="888"/>
      <c r="H116" s="888"/>
      <c r="I116" s="1528">
        <f t="shared" si="19"/>
        <v>0</v>
      </c>
      <c r="J116" s="1529">
        <f t="shared" si="14"/>
        <v>0</v>
      </c>
      <c r="K116" s="136"/>
      <c r="L116" s="1530">
        <f t="shared" si="12"/>
        <v>0</v>
      </c>
      <c r="M116" s="1531">
        <f t="shared" si="20"/>
        <v>0</v>
      </c>
      <c r="N116" s="138"/>
      <c r="P116" s="125"/>
      <c r="Q116" s="1065" t="str">
        <f>IF(P116=" "," ",IF(P116="Vehículos",VLOOKUP($Q$16,'Datos Indices'!$A$38:$Z$50,22,FALSE),IF(P116="Ipim",VLOOKUP($Q$16,'Datos Indices'!$A$38:$Z$50,7,FALSE),IF(P116="Dólar",VLOOKUP($Q$16,'Datos Indices'!$A$38:$Z$50,4,FALSE),IF(P116="Gasoil",VLOOKUP($Q$16,'Datos Indices'!$A$38:$Z$50,10,FALSE),IF(P116="WPU06 Pesificado",VLOOKUP($Q$16,'Datos Indices'!$A$38:$Z$50,26,FALSE),0))))))</f>
        <v xml:space="preserve"> </v>
      </c>
      <c r="R116" s="1066">
        <f t="shared" si="21"/>
        <v>0</v>
      </c>
      <c r="T116" s="928"/>
      <c r="U116" s="1065" t="str">
        <f>IF(T116=" "," ",IF(T116="Vehículos",VLOOKUP($U$16,'Datos Indices'!$A$38:$Z$50,22,FALSE),IF(T116="Ipim",VLOOKUP($U$16,'Datos Indices'!$A$38:$Z$50,7,FALSE),IF(T116="Dólar",VLOOKUP($U$16,'Datos Indices'!$A$38:$Z$50,4,FALSE),IF(T116="Gasoil",VLOOKUP($U$16,'Datos Indices'!$A$38:$Z$50,10,FALSE),IF(T116="WPU06 Pesificado",VLOOKUP($U$16,'Datos Indices'!$A$38:$Z$50,26,FALSE),0))))))</f>
        <v xml:space="preserve"> </v>
      </c>
      <c r="V116" s="1066">
        <f t="shared" si="15"/>
        <v>0</v>
      </c>
      <c r="W116" s="1450" t="str">
        <f t="shared" si="16"/>
        <v/>
      </c>
      <c r="Y116" s="1247"/>
      <c r="Z116" s="1247"/>
      <c r="AA116" s="1247"/>
      <c r="AB116" s="1247"/>
      <c r="AC116" s="1247"/>
      <c r="AD116" s="1247"/>
      <c r="AE116" s="1247"/>
      <c r="AF116" s="1247"/>
      <c r="AG116" s="1247"/>
      <c r="AH116" s="1247"/>
      <c r="AI116" s="1247"/>
      <c r="AJ116" s="1247"/>
      <c r="AK116" s="1247"/>
      <c r="AL116" s="1247"/>
      <c r="AM116" s="1247"/>
      <c r="AN116" s="1247"/>
      <c r="AO116" s="1247"/>
      <c r="AP116" s="1247"/>
      <c r="AQ116" s="1247"/>
      <c r="AR116" s="1247"/>
      <c r="AS116" s="1247"/>
      <c r="AT116" s="1247"/>
      <c r="AU116" s="1247"/>
      <c r="AV116" s="1247"/>
      <c r="AW116" s="1247"/>
      <c r="AX116" s="1247"/>
      <c r="AY116" s="1247"/>
      <c r="AZ116" s="1247"/>
      <c r="BA116" s="1247"/>
      <c r="BB116" s="1247"/>
      <c r="BC116" s="1247"/>
      <c r="BD116" s="1247"/>
      <c r="BE116" s="1247"/>
      <c r="BF116" s="1247"/>
      <c r="BG116" s="1247"/>
      <c r="BH116" s="1247"/>
      <c r="BI116" s="1247"/>
      <c r="BJ116" s="1247"/>
      <c r="BK116" s="1247"/>
      <c r="BL116" s="1247"/>
      <c r="BM116" s="1247"/>
      <c r="BN116" s="1247"/>
      <c r="BO116" s="1247"/>
      <c r="BP116" s="1247"/>
      <c r="BQ116" s="1247"/>
      <c r="BR116" s="1247"/>
      <c r="BS116" s="1247"/>
      <c r="BT116" s="1247"/>
      <c r="BU116" s="1247"/>
      <c r="BV116" s="1247"/>
      <c r="BW116" s="1247"/>
      <c r="BX116" s="1247"/>
      <c r="BY116" s="1247"/>
      <c r="BZ116" s="1247"/>
      <c r="CA116" s="1247"/>
      <c r="CB116" s="1247"/>
      <c r="CC116" s="1247"/>
      <c r="CD116" s="1247"/>
      <c r="CE116" s="1247"/>
      <c r="CF116" s="1247"/>
      <c r="CG116" s="1247"/>
      <c r="CH116" s="1247"/>
      <c r="CI116" s="1247"/>
      <c r="CJ116" s="1247"/>
      <c r="CK116" s="1247"/>
      <c r="CL116" s="1247"/>
      <c r="CM116" s="1247"/>
      <c r="CN116" s="1247"/>
      <c r="CO116" s="1247"/>
      <c r="CP116" s="1247"/>
      <c r="CQ116" s="1247"/>
      <c r="CR116" s="1247"/>
      <c r="CS116" s="1247"/>
      <c r="CT116" s="1247"/>
      <c r="CU116" s="1247"/>
      <c r="CV116" s="1247"/>
      <c r="CW116" s="1247"/>
      <c r="CX116" s="1247"/>
      <c r="CY116" s="1247"/>
      <c r="CZ116" s="1247"/>
      <c r="DB116" s="1452">
        <f t="shared" si="17"/>
        <v>0</v>
      </c>
      <c r="DC116" s="1452">
        <f t="shared" si="18"/>
        <v>0</v>
      </c>
    </row>
    <row r="117" spans="1:107" ht="14.25" customHeight="1" x14ac:dyDescent="0.2">
      <c r="A117" s="129"/>
      <c r="B117" s="887"/>
      <c r="C117" s="889"/>
      <c r="D117" s="448"/>
      <c r="E117" s="448"/>
      <c r="F117" s="888"/>
      <c r="G117" s="888"/>
      <c r="H117" s="888"/>
      <c r="I117" s="1528">
        <f t="shared" si="19"/>
        <v>0</v>
      </c>
      <c r="J117" s="1529">
        <f t="shared" si="14"/>
        <v>0</v>
      </c>
      <c r="K117" s="136"/>
      <c r="L117" s="1530">
        <f t="shared" si="12"/>
        <v>0</v>
      </c>
      <c r="M117" s="1531">
        <f t="shared" si="20"/>
        <v>0</v>
      </c>
      <c r="N117" s="138"/>
      <c r="P117" s="125"/>
      <c r="Q117" s="1065" t="str">
        <f>IF(P117=" "," ",IF(P117="Vehículos",VLOOKUP($Q$16,'Datos Indices'!$A$38:$Z$50,22,FALSE),IF(P117="Ipim",VLOOKUP($Q$16,'Datos Indices'!$A$38:$Z$50,7,FALSE),IF(P117="Dólar",VLOOKUP($Q$16,'Datos Indices'!$A$38:$Z$50,4,FALSE),IF(P117="Gasoil",VLOOKUP($Q$16,'Datos Indices'!$A$38:$Z$50,10,FALSE),IF(P117="WPU06 Pesificado",VLOOKUP($Q$16,'Datos Indices'!$A$38:$Z$50,26,FALSE),0))))))</f>
        <v xml:space="preserve"> </v>
      </c>
      <c r="R117" s="1066">
        <f t="shared" si="21"/>
        <v>0</v>
      </c>
      <c r="T117" s="928"/>
      <c r="U117" s="1065" t="str">
        <f>IF(T117=" "," ",IF(T117="Vehículos",VLOOKUP($U$16,'Datos Indices'!$A$38:$Z$50,22,FALSE),IF(T117="Ipim",VLOOKUP($U$16,'Datos Indices'!$A$38:$Z$50,7,FALSE),IF(T117="Dólar",VLOOKUP($U$16,'Datos Indices'!$A$38:$Z$50,4,FALSE),IF(T117="Gasoil",VLOOKUP($U$16,'Datos Indices'!$A$38:$Z$50,10,FALSE),IF(T117="WPU06 Pesificado",VLOOKUP($U$16,'Datos Indices'!$A$38:$Z$50,26,FALSE),0))))))</f>
        <v xml:space="preserve"> </v>
      </c>
      <c r="V117" s="1066">
        <f t="shared" si="15"/>
        <v>0</v>
      </c>
      <c r="W117" s="1450" t="str">
        <f t="shared" si="16"/>
        <v/>
      </c>
      <c r="Y117" s="1247"/>
      <c r="Z117" s="1247"/>
      <c r="AA117" s="1247"/>
      <c r="AB117" s="1247"/>
      <c r="AC117" s="1247"/>
      <c r="AD117" s="1247"/>
      <c r="AE117" s="1247"/>
      <c r="AF117" s="1247"/>
      <c r="AG117" s="1247"/>
      <c r="AH117" s="1247"/>
      <c r="AI117" s="1247"/>
      <c r="AJ117" s="1247"/>
      <c r="AK117" s="1247"/>
      <c r="AL117" s="1247"/>
      <c r="AM117" s="1247"/>
      <c r="AN117" s="1247"/>
      <c r="AO117" s="1247"/>
      <c r="AP117" s="1247"/>
      <c r="AQ117" s="1247"/>
      <c r="AR117" s="1247"/>
      <c r="AS117" s="1247"/>
      <c r="AT117" s="1247"/>
      <c r="AU117" s="1247"/>
      <c r="AV117" s="1247"/>
      <c r="AW117" s="1247"/>
      <c r="AX117" s="1247"/>
      <c r="AY117" s="1247"/>
      <c r="AZ117" s="1247"/>
      <c r="BA117" s="1247"/>
      <c r="BB117" s="1247"/>
      <c r="BC117" s="1247"/>
      <c r="BD117" s="1247"/>
      <c r="BE117" s="1247"/>
      <c r="BF117" s="1247"/>
      <c r="BG117" s="1247"/>
      <c r="BH117" s="1247"/>
      <c r="BI117" s="1247"/>
      <c r="BJ117" s="1247"/>
      <c r="BK117" s="1247"/>
      <c r="BL117" s="1247"/>
      <c r="BM117" s="1247"/>
      <c r="BN117" s="1247"/>
      <c r="BO117" s="1247"/>
      <c r="BP117" s="1247"/>
      <c r="BQ117" s="1247"/>
      <c r="BR117" s="1247"/>
      <c r="BS117" s="1247"/>
      <c r="BT117" s="1247"/>
      <c r="BU117" s="1247"/>
      <c r="BV117" s="1247"/>
      <c r="BW117" s="1247"/>
      <c r="BX117" s="1247"/>
      <c r="BY117" s="1247"/>
      <c r="BZ117" s="1247"/>
      <c r="CA117" s="1247"/>
      <c r="CB117" s="1247"/>
      <c r="CC117" s="1247"/>
      <c r="CD117" s="1247"/>
      <c r="CE117" s="1247"/>
      <c r="CF117" s="1247"/>
      <c r="CG117" s="1247"/>
      <c r="CH117" s="1247"/>
      <c r="CI117" s="1247"/>
      <c r="CJ117" s="1247"/>
      <c r="CK117" s="1247"/>
      <c r="CL117" s="1247"/>
      <c r="CM117" s="1247"/>
      <c r="CN117" s="1247"/>
      <c r="CO117" s="1247"/>
      <c r="CP117" s="1247"/>
      <c r="CQ117" s="1247"/>
      <c r="CR117" s="1247"/>
      <c r="CS117" s="1247"/>
      <c r="CT117" s="1247"/>
      <c r="CU117" s="1247"/>
      <c r="CV117" s="1247"/>
      <c r="CW117" s="1247"/>
      <c r="CX117" s="1247"/>
      <c r="CY117" s="1247"/>
      <c r="CZ117" s="1247"/>
      <c r="DB117" s="1452">
        <f t="shared" si="17"/>
        <v>0</v>
      </c>
      <c r="DC117" s="1452">
        <f t="shared" si="18"/>
        <v>0</v>
      </c>
    </row>
    <row r="118" spans="1:107" ht="14.25" customHeight="1" x14ac:dyDescent="0.2">
      <c r="A118" s="129"/>
      <c r="B118" s="887"/>
      <c r="C118" s="889"/>
      <c r="D118" s="448"/>
      <c r="E118" s="448"/>
      <c r="F118" s="888"/>
      <c r="G118" s="888"/>
      <c r="H118" s="888"/>
      <c r="I118" s="1528">
        <f t="shared" si="19"/>
        <v>0</v>
      </c>
      <c r="J118" s="1529">
        <f t="shared" si="14"/>
        <v>0</v>
      </c>
      <c r="K118" s="136"/>
      <c r="L118" s="1530">
        <f t="shared" si="12"/>
        <v>0</v>
      </c>
      <c r="M118" s="1531">
        <f t="shared" si="20"/>
        <v>0</v>
      </c>
      <c r="N118" s="138"/>
      <c r="P118" s="125"/>
      <c r="Q118" s="1065" t="str">
        <f>IF(P118=" "," ",IF(P118="Vehículos",VLOOKUP($Q$16,'Datos Indices'!$A$38:$Z$50,22,FALSE),IF(P118="Ipim",VLOOKUP($Q$16,'Datos Indices'!$A$38:$Z$50,7,FALSE),IF(P118="Dólar",VLOOKUP($Q$16,'Datos Indices'!$A$38:$Z$50,4,FALSE),IF(P118="Gasoil",VLOOKUP($Q$16,'Datos Indices'!$A$38:$Z$50,10,FALSE),IF(P118="WPU06 Pesificado",VLOOKUP($Q$16,'Datos Indices'!$A$38:$Z$50,26,FALSE),0))))))</f>
        <v xml:space="preserve"> </v>
      </c>
      <c r="R118" s="1066">
        <f t="shared" si="21"/>
        <v>0</v>
      </c>
      <c r="T118" s="928"/>
      <c r="U118" s="1065" t="str">
        <f>IF(T118=" "," ",IF(T118="Vehículos",VLOOKUP($U$16,'Datos Indices'!$A$38:$Z$50,22,FALSE),IF(T118="Ipim",VLOOKUP($U$16,'Datos Indices'!$A$38:$Z$50,7,FALSE),IF(T118="Dólar",VLOOKUP($U$16,'Datos Indices'!$A$38:$Z$50,4,FALSE),IF(T118="Gasoil",VLOOKUP($U$16,'Datos Indices'!$A$38:$Z$50,10,FALSE),IF(T118="WPU06 Pesificado",VLOOKUP($U$16,'Datos Indices'!$A$38:$Z$50,26,FALSE),0))))))</f>
        <v xml:space="preserve"> </v>
      </c>
      <c r="V118" s="1066">
        <f t="shared" si="15"/>
        <v>0</v>
      </c>
      <c r="W118" s="1450" t="str">
        <f t="shared" si="16"/>
        <v/>
      </c>
      <c r="Y118" s="1247"/>
      <c r="Z118" s="1247"/>
      <c r="AA118" s="1247"/>
      <c r="AB118" s="1247"/>
      <c r="AC118" s="1247"/>
      <c r="AD118" s="1247"/>
      <c r="AE118" s="1247"/>
      <c r="AF118" s="1247"/>
      <c r="AG118" s="1247"/>
      <c r="AH118" s="1247"/>
      <c r="AI118" s="1247"/>
      <c r="AJ118" s="1247"/>
      <c r="AK118" s="1247"/>
      <c r="AL118" s="1247"/>
      <c r="AM118" s="1247"/>
      <c r="AN118" s="1247"/>
      <c r="AO118" s="1247"/>
      <c r="AP118" s="1247"/>
      <c r="AQ118" s="1247"/>
      <c r="AR118" s="1247"/>
      <c r="AS118" s="1247"/>
      <c r="AT118" s="1247"/>
      <c r="AU118" s="1247"/>
      <c r="AV118" s="1247"/>
      <c r="AW118" s="1247"/>
      <c r="AX118" s="1247"/>
      <c r="AY118" s="1247"/>
      <c r="AZ118" s="1247"/>
      <c r="BA118" s="1247"/>
      <c r="BB118" s="1247"/>
      <c r="BC118" s="1247"/>
      <c r="BD118" s="1247"/>
      <c r="BE118" s="1247"/>
      <c r="BF118" s="1247"/>
      <c r="BG118" s="1247"/>
      <c r="BH118" s="1247"/>
      <c r="BI118" s="1247"/>
      <c r="BJ118" s="1247"/>
      <c r="BK118" s="1247"/>
      <c r="BL118" s="1247"/>
      <c r="BM118" s="1247"/>
      <c r="BN118" s="1247"/>
      <c r="BO118" s="1247"/>
      <c r="BP118" s="1247"/>
      <c r="BQ118" s="1247"/>
      <c r="BR118" s="1247"/>
      <c r="BS118" s="1247"/>
      <c r="BT118" s="1247"/>
      <c r="BU118" s="1247"/>
      <c r="BV118" s="1247"/>
      <c r="BW118" s="1247"/>
      <c r="BX118" s="1247"/>
      <c r="BY118" s="1247"/>
      <c r="BZ118" s="1247"/>
      <c r="CA118" s="1247"/>
      <c r="CB118" s="1247"/>
      <c r="CC118" s="1247"/>
      <c r="CD118" s="1247"/>
      <c r="CE118" s="1247"/>
      <c r="CF118" s="1247"/>
      <c r="CG118" s="1247"/>
      <c r="CH118" s="1247"/>
      <c r="CI118" s="1247"/>
      <c r="CJ118" s="1247"/>
      <c r="CK118" s="1247"/>
      <c r="CL118" s="1247"/>
      <c r="CM118" s="1247"/>
      <c r="CN118" s="1247"/>
      <c r="CO118" s="1247"/>
      <c r="CP118" s="1247"/>
      <c r="CQ118" s="1247"/>
      <c r="CR118" s="1247"/>
      <c r="CS118" s="1247"/>
      <c r="CT118" s="1247"/>
      <c r="CU118" s="1247"/>
      <c r="CV118" s="1247"/>
      <c r="CW118" s="1247"/>
      <c r="CX118" s="1247"/>
      <c r="CY118" s="1247"/>
      <c r="CZ118" s="1247"/>
      <c r="DB118" s="1452">
        <f t="shared" si="17"/>
        <v>0</v>
      </c>
      <c r="DC118" s="1452">
        <f t="shared" si="18"/>
        <v>0</v>
      </c>
    </row>
    <row r="119" spans="1:107" ht="14.25" customHeight="1" x14ac:dyDescent="0.2">
      <c r="A119" s="129"/>
      <c r="B119" s="887"/>
      <c r="C119" s="889"/>
      <c r="D119" s="448"/>
      <c r="E119" s="448"/>
      <c r="F119" s="888"/>
      <c r="G119" s="888"/>
      <c r="H119" s="888"/>
      <c r="I119" s="1528">
        <f t="shared" si="19"/>
        <v>0</v>
      </c>
      <c r="J119" s="1529">
        <f t="shared" si="14"/>
        <v>0</v>
      </c>
      <c r="K119" s="136"/>
      <c r="L119" s="1530">
        <f t="shared" si="12"/>
        <v>0</v>
      </c>
      <c r="M119" s="1531">
        <f t="shared" si="20"/>
        <v>0</v>
      </c>
      <c r="N119" s="138"/>
      <c r="P119" s="125"/>
      <c r="Q119" s="1065" t="str">
        <f>IF(P119=" "," ",IF(P119="Vehículos",VLOOKUP($Q$16,'Datos Indices'!$A$38:$Z$50,22,FALSE),IF(P119="Ipim",VLOOKUP($Q$16,'Datos Indices'!$A$38:$Z$50,7,FALSE),IF(P119="Dólar",VLOOKUP($Q$16,'Datos Indices'!$A$38:$Z$50,4,FALSE),IF(P119="Gasoil",VLOOKUP($Q$16,'Datos Indices'!$A$38:$Z$50,10,FALSE),IF(P119="WPU06 Pesificado",VLOOKUP($Q$16,'Datos Indices'!$A$38:$Z$50,26,FALSE),0))))))</f>
        <v xml:space="preserve"> </v>
      </c>
      <c r="R119" s="1066">
        <f t="shared" si="21"/>
        <v>0</v>
      </c>
      <c r="T119" s="928"/>
      <c r="U119" s="1065" t="str">
        <f>IF(T119=" "," ",IF(T119="Vehículos",VLOOKUP($U$16,'Datos Indices'!$A$38:$Z$50,22,FALSE),IF(T119="Ipim",VLOOKUP($U$16,'Datos Indices'!$A$38:$Z$50,7,FALSE),IF(T119="Dólar",VLOOKUP($U$16,'Datos Indices'!$A$38:$Z$50,4,FALSE),IF(T119="Gasoil",VLOOKUP($U$16,'Datos Indices'!$A$38:$Z$50,10,FALSE),IF(T119="WPU06 Pesificado",VLOOKUP($U$16,'Datos Indices'!$A$38:$Z$50,26,FALSE),0))))))</f>
        <v xml:space="preserve"> </v>
      </c>
      <c r="V119" s="1066">
        <f t="shared" si="15"/>
        <v>0</v>
      </c>
      <c r="W119" s="1450" t="str">
        <f t="shared" si="16"/>
        <v/>
      </c>
      <c r="Y119" s="1247"/>
      <c r="Z119" s="1247"/>
      <c r="AA119" s="1247"/>
      <c r="AB119" s="1247"/>
      <c r="AC119" s="1247"/>
      <c r="AD119" s="1247"/>
      <c r="AE119" s="1247"/>
      <c r="AF119" s="1247"/>
      <c r="AG119" s="1247"/>
      <c r="AH119" s="1247"/>
      <c r="AI119" s="1247"/>
      <c r="AJ119" s="1247"/>
      <c r="AK119" s="1247"/>
      <c r="AL119" s="1247"/>
      <c r="AM119" s="1247"/>
      <c r="AN119" s="1247"/>
      <c r="AO119" s="1247"/>
      <c r="AP119" s="1247"/>
      <c r="AQ119" s="1247"/>
      <c r="AR119" s="1247"/>
      <c r="AS119" s="1247"/>
      <c r="AT119" s="1247"/>
      <c r="AU119" s="1247"/>
      <c r="AV119" s="1247"/>
      <c r="AW119" s="1247"/>
      <c r="AX119" s="1247"/>
      <c r="AY119" s="1247"/>
      <c r="AZ119" s="1247"/>
      <c r="BA119" s="1247"/>
      <c r="BB119" s="1247"/>
      <c r="BC119" s="1247"/>
      <c r="BD119" s="1247"/>
      <c r="BE119" s="1247"/>
      <c r="BF119" s="1247"/>
      <c r="BG119" s="1247"/>
      <c r="BH119" s="1247"/>
      <c r="BI119" s="1247"/>
      <c r="BJ119" s="1247"/>
      <c r="BK119" s="1247"/>
      <c r="BL119" s="1247"/>
      <c r="BM119" s="1247"/>
      <c r="BN119" s="1247"/>
      <c r="BO119" s="1247"/>
      <c r="BP119" s="1247"/>
      <c r="BQ119" s="1247"/>
      <c r="BR119" s="1247"/>
      <c r="BS119" s="1247"/>
      <c r="BT119" s="1247"/>
      <c r="BU119" s="1247"/>
      <c r="BV119" s="1247"/>
      <c r="BW119" s="1247"/>
      <c r="BX119" s="1247"/>
      <c r="BY119" s="1247"/>
      <c r="BZ119" s="1247"/>
      <c r="CA119" s="1247"/>
      <c r="CB119" s="1247"/>
      <c r="CC119" s="1247"/>
      <c r="CD119" s="1247"/>
      <c r="CE119" s="1247"/>
      <c r="CF119" s="1247"/>
      <c r="CG119" s="1247"/>
      <c r="CH119" s="1247"/>
      <c r="CI119" s="1247"/>
      <c r="CJ119" s="1247"/>
      <c r="CK119" s="1247"/>
      <c r="CL119" s="1247"/>
      <c r="CM119" s="1247"/>
      <c r="CN119" s="1247"/>
      <c r="CO119" s="1247"/>
      <c r="CP119" s="1247"/>
      <c r="CQ119" s="1247"/>
      <c r="CR119" s="1247"/>
      <c r="CS119" s="1247"/>
      <c r="CT119" s="1247"/>
      <c r="CU119" s="1247"/>
      <c r="CV119" s="1247"/>
      <c r="CW119" s="1247"/>
      <c r="CX119" s="1247"/>
      <c r="CY119" s="1247"/>
      <c r="CZ119" s="1247"/>
      <c r="DB119" s="1452">
        <f t="shared" si="17"/>
        <v>0</v>
      </c>
      <c r="DC119" s="1452">
        <f t="shared" si="18"/>
        <v>0</v>
      </c>
    </row>
    <row r="120" spans="1:107" ht="14.25" customHeight="1" x14ac:dyDescent="0.2">
      <c r="A120" s="129"/>
      <c r="B120" s="887"/>
      <c r="C120" s="889"/>
      <c r="D120" s="448"/>
      <c r="E120" s="448"/>
      <c r="F120" s="888"/>
      <c r="G120" s="888"/>
      <c r="H120" s="888"/>
      <c r="I120" s="1528">
        <f t="shared" si="19"/>
        <v>0</v>
      </c>
      <c r="J120" s="1529">
        <f t="shared" si="14"/>
        <v>0</v>
      </c>
      <c r="K120" s="136"/>
      <c r="L120" s="1530">
        <f t="shared" si="12"/>
        <v>0</v>
      </c>
      <c r="M120" s="1531">
        <f t="shared" si="20"/>
        <v>0</v>
      </c>
      <c r="N120" s="138"/>
      <c r="P120" s="125"/>
      <c r="Q120" s="1065" t="str">
        <f>IF(P120=" "," ",IF(P120="Vehículos",VLOOKUP($Q$16,'Datos Indices'!$A$38:$Z$50,22,FALSE),IF(P120="Ipim",VLOOKUP($Q$16,'Datos Indices'!$A$38:$Z$50,7,FALSE),IF(P120="Dólar",VLOOKUP($Q$16,'Datos Indices'!$A$38:$Z$50,4,FALSE),IF(P120="Gasoil",VLOOKUP($Q$16,'Datos Indices'!$A$38:$Z$50,10,FALSE),IF(P120="WPU06 Pesificado",VLOOKUP($Q$16,'Datos Indices'!$A$38:$Z$50,26,FALSE),0))))))</f>
        <v xml:space="preserve"> </v>
      </c>
      <c r="R120" s="1066">
        <f t="shared" si="21"/>
        <v>0</v>
      </c>
      <c r="T120" s="928"/>
      <c r="U120" s="1065" t="str">
        <f>IF(T120=" "," ",IF(T120="Vehículos",VLOOKUP($U$16,'Datos Indices'!$A$38:$Z$50,22,FALSE),IF(T120="Ipim",VLOOKUP($U$16,'Datos Indices'!$A$38:$Z$50,7,FALSE),IF(T120="Dólar",VLOOKUP($U$16,'Datos Indices'!$A$38:$Z$50,4,FALSE),IF(T120="Gasoil",VLOOKUP($U$16,'Datos Indices'!$A$38:$Z$50,10,FALSE),IF(T120="WPU06 Pesificado",VLOOKUP($U$16,'Datos Indices'!$A$38:$Z$50,26,FALSE),0))))))</f>
        <v xml:space="preserve"> </v>
      </c>
      <c r="V120" s="1066">
        <f t="shared" si="15"/>
        <v>0</v>
      </c>
      <c r="W120" s="1450" t="str">
        <f t="shared" si="16"/>
        <v/>
      </c>
      <c r="Y120" s="1247"/>
      <c r="Z120" s="1247"/>
      <c r="AA120" s="1247"/>
      <c r="AB120" s="1247"/>
      <c r="AC120" s="1247"/>
      <c r="AD120" s="1247"/>
      <c r="AE120" s="1247"/>
      <c r="AF120" s="1247"/>
      <c r="AG120" s="1247"/>
      <c r="AH120" s="1247"/>
      <c r="AI120" s="1247"/>
      <c r="AJ120" s="1247"/>
      <c r="AK120" s="1247"/>
      <c r="AL120" s="1247"/>
      <c r="AM120" s="1247"/>
      <c r="AN120" s="1247"/>
      <c r="AO120" s="1247"/>
      <c r="AP120" s="1247"/>
      <c r="AQ120" s="1247"/>
      <c r="AR120" s="1247"/>
      <c r="AS120" s="1247"/>
      <c r="AT120" s="1247"/>
      <c r="AU120" s="1247"/>
      <c r="AV120" s="1247"/>
      <c r="AW120" s="1247"/>
      <c r="AX120" s="1247"/>
      <c r="AY120" s="1247"/>
      <c r="AZ120" s="1247"/>
      <c r="BA120" s="1247"/>
      <c r="BB120" s="1247"/>
      <c r="BC120" s="1247"/>
      <c r="BD120" s="1247"/>
      <c r="BE120" s="1247"/>
      <c r="BF120" s="1247"/>
      <c r="BG120" s="1247"/>
      <c r="BH120" s="1247"/>
      <c r="BI120" s="1247"/>
      <c r="BJ120" s="1247"/>
      <c r="BK120" s="1247"/>
      <c r="BL120" s="1247"/>
      <c r="BM120" s="1247"/>
      <c r="BN120" s="1247"/>
      <c r="BO120" s="1247"/>
      <c r="BP120" s="1247"/>
      <c r="BQ120" s="1247"/>
      <c r="BR120" s="1247"/>
      <c r="BS120" s="1247"/>
      <c r="BT120" s="1247"/>
      <c r="BU120" s="1247"/>
      <c r="BV120" s="1247"/>
      <c r="BW120" s="1247"/>
      <c r="BX120" s="1247"/>
      <c r="BY120" s="1247"/>
      <c r="BZ120" s="1247"/>
      <c r="CA120" s="1247"/>
      <c r="CB120" s="1247"/>
      <c r="CC120" s="1247"/>
      <c r="CD120" s="1247"/>
      <c r="CE120" s="1247"/>
      <c r="CF120" s="1247"/>
      <c r="CG120" s="1247"/>
      <c r="CH120" s="1247"/>
      <c r="CI120" s="1247"/>
      <c r="CJ120" s="1247"/>
      <c r="CK120" s="1247"/>
      <c r="CL120" s="1247"/>
      <c r="CM120" s="1247"/>
      <c r="CN120" s="1247"/>
      <c r="CO120" s="1247"/>
      <c r="CP120" s="1247"/>
      <c r="CQ120" s="1247"/>
      <c r="CR120" s="1247"/>
      <c r="CS120" s="1247"/>
      <c r="CT120" s="1247"/>
      <c r="CU120" s="1247"/>
      <c r="CV120" s="1247"/>
      <c r="CW120" s="1247"/>
      <c r="CX120" s="1247"/>
      <c r="CY120" s="1247"/>
      <c r="CZ120" s="1247"/>
      <c r="DB120" s="1452">
        <f t="shared" si="17"/>
        <v>0</v>
      </c>
      <c r="DC120" s="1452">
        <f t="shared" si="18"/>
        <v>0</v>
      </c>
    </row>
    <row r="121" spans="1:107" ht="14.25" customHeight="1" x14ac:dyDescent="0.2">
      <c r="A121" s="129"/>
      <c r="B121" s="887"/>
      <c r="C121" s="889"/>
      <c r="D121" s="448"/>
      <c r="E121" s="448"/>
      <c r="F121" s="888"/>
      <c r="G121" s="888"/>
      <c r="H121" s="888"/>
      <c r="I121" s="1528">
        <f t="shared" si="19"/>
        <v>0</v>
      </c>
      <c r="J121" s="1529">
        <f t="shared" si="14"/>
        <v>0</v>
      </c>
      <c r="K121" s="136"/>
      <c r="L121" s="1530">
        <f t="shared" si="12"/>
        <v>0</v>
      </c>
      <c r="M121" s="1531">
        <f t="shared" si="20"/>
        <v>0</v>
      </c>
      <c r="N121" s="138"/>
      <c r="P121" s="125"/>
      <c r="Q121" s="1065" t="str">
        <f>IF(P121=" "," ",IF(P121="Vehículos",VLOOKUP($Q$16,'Datos Indices'!$A$38:$Z$50,22,FALSE),IF(P121="Ipim",VLOOKUP($Q$16,'Datos Indices'!$A$38:$Z$50,7,FALSE),IF(P121="Dólar",VLOOKUP($Q$16,'Datos Indices'!$A$38:$Z$50,4,FALSE),IF(P121="Gasoil",VLOOKUP($Q$16,'Datos Indices'!$A$38:$Z$50,10,FALSE),IF(P121="WPU06 Pesificado",VLOOKUP($Q$16,'Datos Indices'!$A$38:$Z$50,26,FALSE),0))))))</f>
        <v xml:space="preserve"> </v>
      </c>
      <c r="R121" s="1066">
        <f t="shared" si="21"/>
        <v>0</v>
      </c>
      <c r="T121" s="928"/>
      <c r="U121" s="1065" t="str">
        <f>IF(T121=" "," ",IF(T121="Vehículos",VLOOKUP($U$16,'Datos Indices'!$A$38:$Z$50,22,FALSE),IF(T121="Ipim",VLOOKUP($U$16,'Datos Indices'!$A$38:$Z$50,7,FALSE),IF(T121="Dólar",VLOOKUP($U$16,'Datos Indices'!$A$38:$Z$50,4,FALSE),IF(T121="Gasoil",VLOOKUP($U$16,'Datos Indices'!$A$38:$Z$50,10,FALSE),IF(T121="WPU06 Pesificado",VLOOKUP($U$16,'Datos Indices'!$A$38:$Z$50,26,FALSE),0))))))</f>
        <v xml:space="preserve"> </v>
      </c>
      <c r="V121" s="1066">
        <f t="shared" si="15"/>
        <v>0</v>
      </c>
      <c r="W121" s="1450" t="str">
        <f t="shared" si="16"/>
        <v/>
      </c>
      <c r="Y121" s="1247"/>
      <c r="Z121" s="1247"/>
      <c r="AA121" s="1247"/>
      <c r="AB121" s="1247"/>
      <c r="AC121" s="1247"/>
      <c r="AD121" s="1247"/>
      <c r="AE121" s="1247"/>
      <c r="AF121" s="1247"/>
      <c r="AG121" s="1247"/>
      <c r="AH121" s="1247"/>
      <c r="AI121" s="1247"/>
      <c r="AJ121" s="1247"/>
      <c r="AK121" s="1247"/>
      <c r="AL121" s="1247"/>
      <c r="AM121" s="1247"/>
      <c r="AN121" s="1247"/>
      <c r="AO121" s="1247"/>
      <c r="AP121" s="1247"/>
      <c r="AQ121" s="1247"/>
      <c r="AR121" s="1247"/>
      <c r="AS121" s="1247"/>
      <c r="AT121" s="1247"/>
      <c r="AU121" s="1247"/>
      <c r="AV121" s="1247"/>
      <c r="AW121" s="1247"/>
      <c r="AX121" s="1247"/>
      <c r="AY121" s="1247"/>
      <c r="AZ121" s="1247"/>
      <c r="BA121" s="1247"/>
      <c r="BB121" s="1247"/>
      <c r="BC121" s="1247"/>
      <c r="BD121" s="1247"/>
      <c r="BE121" s="1247"/>
      <c r="BF121" s="1247"/>
      <c r="BG121" s="1247"/>
      <c r="BH121" s="1247"/>
      <c r="BI121" s="1247"/>
      <c r="BJ121" s="1247"/>
      <c r="BK121" s="1247"/>
      <c r="BL121" s="1247"/>
      <c r="BM121" s="1247"/>
      <c r="BN121" s="1247"/>
      <c r="BO121" s="1247"/>
      <c r="BP121" s="1247"/>
      <c r="BQ121" s="1247"/>
      <c r="BR121" s="1247"/>
      <c r="BS121" s="1247"/>
      <c r="BT121" s="1247"/>
      <c r="BU121" s="1247"/>
      <c r="BV121" s="1247"/>
      <c r="BW121" s="1247"/>
      <c r="BX121" s="1247"/>
      <c r="BY121" s="1247"/>
      <c r="BZ121" s="1247"/>
      <c r="CA121" s="1247"/>
      <c r="CB121" s="1247"/>
      <c r="CC121" s="1247"/>
      <c r="CD121" s="1247"/>
      <c r="CE121" s="1247"/>
      <c r="CF121" s="1247"/>
      <c r="CG121" s="1247"/>
      <c r="CH121" s="1247"/>
      <c r="CI121" s="1247"/>
      <c r="CJ121" s="1247"/>
      <c r="CK121" s="1247"/>
      <c r="CL121" s="1247"/>
      <c r="CM121" s="1247"/>
      <c r="CN121" s="1247"/>
      <c r="CO121" s="1247"/>
      <c r="CP121" s="1247"/>
      <c r="CQ121" s="1247"/>
      <c r="CR121" s="1247"/>
      <c r="CS121" s="1247"/>
      <c r="CT121" s="1247"/>
      <c r="CU121" s="1247"/>
      <c r="CV121" s="1247"/>
      <c r="CW121" s="1247"/>
      <c r="CX121" s="1247"/>
      <c r="CY121" s="1247"/>
      <c r="CZ121" s="1247"/>
      <c r="DB121" s="1452">
        <f t="shared" si="17"/>
        <v>0</v>
      </c>
      <c r="DC121" s="1452">
        <f t="shared" si="18"/>
        <v>0</v>
      </c>
    </row>
    <row r="122" spans="1:107" ht="14.25" customHeight="1" x14ac:dyDescent="0.2">
      <c r="A122" s="129"/>
      <c r="B122" s="887"/>
      <c r="C122" s="889"/>
      <c r="D122" s="448"/>
      <c r="E122" s="448"/>
      <c r="F122" s="888"/>
      <c r="G122" s="888"/>
      <c r="H122" s="888"/>
      <c r="I122" s="1528">
        <f t="shared" si="19"/>
        <v>0</v>
      </c>
      <c r="J122" s="1529">
        <f t="shared" si="14"/>
        <v>0</v>
      </c>
      <c r="K122" s="136"/>
      <c r="L122" s="1530">
        <f t="shared" si="12"/>
        <v>0</v>
      </c>
      <c r="M122" s="1531">
        <f t="shared" si="20"/>
        <v>0</v>
      </c>
      <c r="N122" s="138"/>
      <c r="P122" s="125"/>
      <c r="Q122" s="1065" t="str">
        <f>IF(P122=" "," ",IF(P122="Vehículos",VLOOKUP($Q$16,'Datos Indices'!$A$38:$Z$50,22,FALSE),IF(P122="Ipim",VLOOKUP($Q$16,'Datos Indices'!$A$38:$Z$50,7,FALSE),IF(P122="Dólar",VLOOKUP($Q$16,'Datos Indices'!$A$38:$Z$50,4,FALSE),IF(P122="Gasoil",VLOOKUP($Q$16,'Datos Indices'!$A$38:$Z$50,10,FALSE),IF(P122="WPU06 Pesificado",VLOOKUP($Q$16,'Datos Indices'!$A$38:$Z$50,26,FALSE),0))))))</f>
        <v xml:space="preserve"> </v>
      </c>
      <c r="R122" s="1066">
        <f t="shared" si="21"/>
        <v>0</v>
      </c>
      <c r="T122" s="928"/>
      <c r="U122" s="1065" t="str">
        <f>IF(T122=" "," ",IF(T122="Vehículos",VLOOKUP($U$16,'Datos Indices'!$A$38:$Z$50,22,FALSE),IF(T122="Ipim",VLOOKUP($U$16,'Datos Indices'!$A$38:$Z$50,7,FALSE),IF(T122="Dólar",VLOOKUP($U$16,'Datos Indices'!$A$38:$Z$50,4,FALSE),IF(T122="Gasoil",VLOOKUP($U$16,'Datos Indices'!$A$38:$Z$50,10,FALSE),IF(T122="WPU06 Pesificado",VLOOKUP($U$16,'Datos Indices'!$A$38:$Z$50,26,FALSE),0))))))</f>
        <v xml:space="preserve"> </v>
      </c>
      <c r="V122" s="1066">
        <f t="shared" si="15"/>
        <v>0</v>
      </c>
      <c r="W122" s="1450" t="str">
        <f t="shared" si="16"/>
        <v/>
      </c>
      <c r="Y122" s="1247"/>
      <c r="Z122" s="1247"/>
      <c r="AA122" s="1247"/>
      <c r="AB122" s="1247"/>
      <c r="AC122" s="1247"/>
      <c r="AD122" s="1247"/>
      <c r="AE122" s="1247"/>
      <c r="AF122" s="1247"/>
      <c r="AG122" s="1247"/>
      <c r="AH122" s="1247"/>
      <c r="AI122" s="1247"/>
      <c r="AJ122" s="1247"/>
      <c r="AK122" s="1247"/>
      <c r="AL122" s="1247"/>
      <c r="AM122" s="1247"/>
      <c r="AN122" s="1247"/>
      <c r="AO122" s="1247"/>
      <c r="AP122" s="1247"/>
      <c r="AQ122" s="1247"/>
      <c r="AR122" s="1247"/>
      <c r="AS122" s="1247"/>
      <c r="AT122" s="1247"/>
      <c r="AU122" s="1247"/>
      <c r="AV122" s="1247"/>
      <c r="AW122" s="1247"/>
      <c r="AX122" s="1247"/>
      <c r="AY122" s="1247"/>
      <c r="AZ122" s="1247"/>
      <c r="BA122" s="1247"/>
      <c r="BB122" s="1247"/>
      <c r="BC122" s="1247"/>
      <c r="BD122" s="1247"/>
      <c r="BE122" s="1247"/>
      <c r="BF122" s="1247"/>
      <c r="BG122" s="1247"/>
      <c r="BH122" s="1247"/>
      <c r="BI122" s="1247"/>
      <c r="BJ122" s="1247"/>
      <c r="BK122" s="1247"/>
      <c r="BL122" s="1247"/>
      <c r="BM122" s="1247"/>
      <c r="BN122" s="1247"/>
      <c r="BO122" s="1247"/>
      <c r="BP122" s="1247"/>
      <c r="BQ122" s="1247"/>
      <c r="BR122" s="1247"/>
      <c r="BS122" s="1247"/>
      <c r="BT122" s="1247"/>
      <c r="BU122" s="1247"/>
      <c r="BV122" s="1247"/>
      <c r="BW122" s="1247"/>
      <c r="BX122" s="1247"/>
      <c r="BY122" s="1247"/>
      <c r="BZ122" s="1247"/>
      <c r="CA122" s="1247"/>
      <c r="CB122" s="1247"/>
      <c r="CC122" s="1247"/>
      <c r="CD122" s="1247"/>
      <c r="CE122" s="1247"/>
      <c r="CF122" s="1247"/>
      <c r="CG122" s="1247"/>
      <c r="CH122" s="1247"/>
      <c r="CI122" s="1247"/>
      <c r="CJ122" s="1247"/>
      <c r="CK122" s="1247"/>
      <c r="CL122" s="1247"/>
      <c r="CM122" s="1247"/>
      <c r="CN122" s="1247"/>
      <c r="CO122" s="1247"/>
      <c r="CP122" s="1247"/>
      <c r="CQ122" s="1247"/>
      <c r="CR122" s="1247"/>
      <c r="CS122" s="1247"/>
      <c r="CT122" s="1247"/>
      <c r="CU122" s="1247"/>
      <c r="CV122" s="1247"/>
      <c r="CW122" s="1247"/>
      <c r="CX122" s="1247"/>
      <c r="CY122" s="1247"/>
      <c r="CZ122" s="1247"/>
      <c r="DB122" s="1452">
        <f t="shared" si="17"/>
        <v>0</v>
      </c>
      <c r="DC122" s="1452">
        <f t="shared" si="18"/>
        <v>0</v>
      </c>
    </row>
    <row r="123" spans="1:107" ht="14.25" customHeight="1" x14ac:dyDescent="0.2">
      <c r="A123" s="129"/>
      <c r="B123" s="887"/>
      <c r="C123" s="889"/>
      <c r="D123" s="448"/>
      <c r="E123" s="448"/>
      <c r="F123" s="888"/>
      <c r="G123" s="888"/>
      <c r="H123" s="888"/>
      <c r="I123" s="1528">
        <f t="shared" si="19"/>
        <v>0</v>
      </c>
      <c r="J123" s="1529">
        <f t="shared" si="14"/>
        <v>0</v>
      </c>
      <c r="K123" s="136"/>
      <c r="L123" s="1530">
        <f t="shared" si="12"/>
        <v>0</v>
      </c>
      <c r="M123" s="1531">
        <f t="shared" si="20"/>
        <v>0</v>
      </c>
      <c r="N123" s="138"/>
      <c r="P123" s="125"/>
      <c r="Q123" s="1065" t="str">
        <f>IF(P123=" "," ",IF(P123="Vehículos",VLOOKUP($Q$16,'Datos Indices'!$A$38:$Z$50,22,FALSE),IF(P123="Ipim",VLOOKUP($Q$16,'Datos Indices'!$A$38:$Z$50,7,FALSE),IF(P123="Dólar",VLOOKUP($Q$16,'Datos Indices'!$A$38:$Z$50,4,FALSE),IF(P123="Gasoil",VLOOKUP($Q$16,'Datos Indices'!$A$38:$Z$50,10,FALSE),IF(P123="WPU06 Pesificado",VLOOKUP($Q$16,'Datos Indices'!$A$38:$Z$50,26,FALSE),0))))))</f>
        <v xml:space="preserve"> </v>
      </c>
      <c r="R123" s="1066">
        <f t="shared" si="21"/>
        <v>0</v>
      </c>
      <c r="T123" s="928"/>
      <c r="U123" s="1065" t="str">
        <f>IF(T123=" "," ",IF(T123="Vehículos",VLOOKUP($U$16,'Datos Indices'!$A$38:$Z$50,22,FALSE),IF(T123="Ipim",VLOOKUP($U$16,'Datos Indices'!$A$38:$Z$50,7,FALSE),IF(T123="Dólar",VLOOKUP($U$16,'Datos Indices'!$A$38:$Z$50,4,FALSE),IF(T123="Gasoil",VLOOKUP($U$16,'Datos Indices'!$A$38:$Z$50,10,FALSE),IF(T123="WPU06 Pesificado",VLOOKUP($U$16,'Datos Indices'!$A$38:$Z$50,26,FALSE),0))))))</f>
        <v xml:space="preserve"> </v>
      </c>
      <c r="V123" s="1066">
        <f t="shared" si="15"/>
        <v>0</v>
      </c>
      <c r="W123" s="1450" t="str">
        <f t="shared" si="16"/>
        <v/>
      </c>
      <c r="Y123" s="1247"/>
      <c r="Z123" s="1247"/>
      <c r="AA123" s="1247"/>
      <c r="AB123" s="1247"/>
      <c r="AC123" s="1247"/>
      <c r="AD123" s="1247"/>
      <c r="AE123" s="1247"/>
      <c r="AF123" s="1247"/>
      <c r="AG123" s="1247"/>
      <c r="AH123" s="1247"/>
      <c r="AI123" s="1247"/>
      <c r="AJ123" s="1247"/>
      <c r="AK123" s="1247"/>
      <c r="AL123" s="1247"/>
      <c r="AM123" s="1247"/>
      <c r="AN123" s="1247"/>
      <c r="AO123" s="1247"/>
      <c r="AP123" s="1247"/>
      <c r="AQ123" s="1247"/>
      <c r="AR123" s="1247"/>
      <c r="AS123" s="1247"/>
      <c r="AT123" s="1247"/>
      <c r="AU123" s="1247"/>
      <c r="AV123" s="1247"/>
      <c r="AW123" s="1247"/>
      <c r="AX123" s="1247"/>
      <c r="AY123" s="1247"/>
      <c r="AZ123" s="1247"/>
      <c r="BA123" s="1247"/>
      <c r="BB123" s="1247"/>
      <c r="BC123" s="1247"/>
      <c r="BD123" s="1247"/>
      <c r="BE123" s="1247"/>
      <c r="BF123" s="1247"/>
      <c r="BG123" s="1247"/>
      <c r="BH123" s="1247"/>
      <c r="BI123" s="1247"/>
      <c r="BJ123" s="1247"/>
      <c r="BK123" s="1247"/>
      <c r="BL123" s="1247"/>
      <c r="BM123" s="1247"/>
      <c r="BN123" s="1247"/>
      <c r="BO123" s="1247"/>
      <c r="BP123" s="1247"/>
      <c r="BQ123" s="1247"/>
      <c r="BR123" s="1247"/>
      <c r="BS123" s="1247"/>
      <c r="BT123" s="1247"/>
      <c r="BU123" s="1247"/>
      <c r="BV123" s="1247"/>
      <c r="BW123" s="1247"/>
      <c r="BX123" s="1247"/>
      <c r="BY123" s="1247"/>
      <c r="BZ123" s="1247"/>
      <c r="CA123" s="1247"/>
      <c r="CB123" s="1247"/>
      <c r="CC123" s="1247"/>
      <c r="CD123" s="1247"/>
      <c r="CE123" s="1247"/>
      <c r="CF123" s="1247"/>
      <c r="CG123" s="1247"/>
      <c r="CH123" s="1247"/>
      <c r="CI123" s="1247"/>
      <c r="CJ123" s="1247"/>
      <c r="CK123" s="1247"/>
      <c r="CL123" s="1247"/>
      <c r="CM123" s="1247"/>
      <c r="CN123" s="1247"/>
      <c r="CO123" s="1247"/>
      <c r="CP123" s="1247"/>
      <c r="CQ123" s="1247"/>
      <c r="CR123" s="1247"/>
      <c r="CS123" s="1247"/>
      <c r="CT123" s="1247"/>
      <c r="CU123" s="1247"/>
      <c r="CV123" s="1247"/>
      <c r="CW123" s="1247"/>
      <c r="CX123" s="1247"/>
      <c r="CY123" s="1247"/>
      <c r="CZ123" s="1247"/>
      <c r="DB123" s="1452">
        <f t="shared" si="17"/>
        <v>0</v>
      </c>
      <c r="DC123" s="1452">
        <f t="shared" si="18"/>
        <v>0</v>
      </c>
    </row>
    <row r="124" spans="1:107" ht="14.25" customHeight="1" x14ac:dyDescent="0.2">
      <c r="A124" s="129"/>
      <c r="B124" s="887"/>
      <c r="C124" s="889"/>
      <c r="D124" s="448"/>
      <c r="E124" s="448"/>
      <c r="F124" s="888"/>
      <c r="G124" s="888"/>
      <c r="H124" s="888"/>
      <c r="I124" s="1528">
        <f t="shared" si="19"/>
        <v>0</v>
      </c>
      <c r="J124" s="1529">
        <f t="shared" si="14"/>
        <v>0</v>
      </c>
      <c r="K124" s="136"/>
      <c r="L124" s="1530">
        <f t="shared" si="12"/>
        <v>0</v>
      </c>
      <c r="M124" s="1531">
        <f t="shared" si="20"/>
        <v>0</v>
      </c>
      <c r="N124" s="138"/>
      <c r="P124" s="125"/>
      <c r="Q124" s="1065" t="str">
        <f>IF(P124=" "," ",IF(P124="Vehículos",VLOOKUP($Q$16,'Datos Indices'!$A$38:$Z$50,22,FALSE),IF(P124="Ipim",VLOOKUP($Q$16,'Datos Indices'!$A$38:$Z$50,7,FALSE),IF(P124="Dólar",VLOOKUP($Q$16,'Datos Indices'!$A$38:$Z$50,4,FALSE),IF(P124="Gasoil",VLOOKUP($Q$16,'Datos Indices'!$A$38:$Z$50,10,FALSE),IF(P124="WPU06 Pesificado",VLOOKUP($Q$16,'Datos Indices'!$A$38:$Z$50,26,FALSE),0))))))</f>
        <v xml:space="preserve"> </v>
      </c>
      <c r="R124" s="1066">
        <f t="shared" si="21"/>
        <v>0</v>
      </c>
      <c r="T124" s="928"/>
      <c r="U124" s="1065" t="str">
        <f>IF(T124=" "," ",IF(T124="Vehículos",VLOOKUP($U$16,'Datos Indices'!$A$38:$Z$50,22,FALSE),IF(T124="Ipim",VLOOKUP($U$16,'Datos Indices'!$A$38:$Z$50,7,FALSE),IF(T124="Dólar",VLOOKUP($U$16,'Datos Indices'!$A$38:$Z$50,4,FALSE),IF(T124="Gasoil",VLOOKUP($U$16,'Datos Indices'!$A$38:$Z$50,10,FALSE),IF(T124="WPU06 Pesificado",VLOOKUP($U$16,'Datos Indices'!$A$38:$Z$50,26,FALSE),0))))))</f>
        <v xml:space="preserve"> </v>
      </c>
      <c r="V124" s="1066">
        <f t="shared" si="15"/>
        <v>0</v>
      </c>
      <c r="W124" s="1450" t="str">
        <f t="shared" si="16"/>
        <v/>
      </c>
      <c r="Y124" s="1247"/>
      <c r="Z124" s="1247"/>
      <c r="AA124" s="1247"/>
      <c r="AB124" s="1247"/>
      <c r="AC124" s="1247"/>
      <c r="AD124" s="1247"/>
      <c r="AE124" s="1247"/>
      <c r="AF124" s="1247"/>
      <c r="AG124" s="1247"/>
      <c r="AH124" s="1247"/>
      <c r="AI124" s="1247"/>
      <c r="AJ124" s="1247"/>
      <c r="AK124" s="1247"/>
      <c r="AL124" s="1247"/>
      <c r="AM124" s="1247"/>
      <c r="AN124" s="1247"/>
      <c r="AO124" s="1247"/>
      <c r="AP124" s="1247"/>
      <c r="AQ124" s="1247"/>
      <c r="AR124" s="1247"/>
      <c r="AS124" s="1247"/>
      <c r="AT124" s="1247"/>
      <c r="AU124" s="1247"/>
      <c r="AV124" s="1247"/>
      <c r="AW124" s="1247"/>
      <c r="AX124" s="1247"/>
      <c r="AY124" s="1247"/>
      <c r="AZ124" s="1247"/>
      <c r="BA124" s="1247"/>
      <c r="BB124" s="1247"/>
      <c r="BC124" s="1247"/>
      <c r="BD124" s="1247"/>
      <c r="BE124" s="1247"/>
      <c r="BF124" s="1247"/>
      <c r="BG124" s="1247"/>
      <c r="BH124" s="1247"/>
      <c r="BI124" s="1247"/>
      <c r="BJ124" s="1247"/>
      <c r="BK124" s="1247"/>
      <c r="BL124" s="1247"/>
      <c r="BM124" s="1247"/>
      <c r="BN124" s="1247"/>
      <c r="BO124" s="1247"/>
      <c r="BP124" s="1247"/>
      <c r="BQ124" s="1247"/>
      <c r="BR124" s="1247"/>
      <c r="BS124" s="1247"/>
      <c r="BT124" s="1247"/>
      <c r="BU124" s="1247"/>
      <c r="BV124" s="1247"/>
      <c r="BW124" s="1247"/>
      <c r="BX124" s="1247"/>
      <c r="BY124" s="1247"/>
      <c r="BZ124" s="1247"/>
      <c r="CA124" s="1247"/>
      <c r="CB124" s="1247"/>
      <c r="CC124" s="1247"/>
      <c r="CD124" s="1247"/>
      <c r="CE124" s="1247"/>
      <c r="CF124" s="1247"/>
      <c r="CG124" s="1247"/>
      <c r="CH124" s="1247"/>
      <c r="CI124" s="1247"/>
      <c r="CJ124" s="1247"/>
      <c r="CK124" s="1247"/>
      <c r="CL124" s="1247"/>
      <c r="CM124" s="1247"/>
      <c r="CN124" s="1247"/>
      <c r="CO124" s="1247"/>
      <c r="CP124" s="1247"/>
      <c r="CQ124" s="1247"/>
      <c r="CR124" s="1247"/>
      <c r="CS124" s="1247"/>
      <c r="CT124" s="1247"/>
      <c r="CU124" s="1247"/>
      <c r="CV124" s="1247"/>
      <c r="CW124" s="1247"/>
      <c r="CX124" s="1247"/>
      <c r="CY124" s="1247"/>
      <c r="CZ124" s="1247"/>
      <c r="DB124" s="1452">
        <f t="shared" si="17"/>
        <v>0</v>
      </c>
      <c r="DC124" s="1452">
        <f t="shared" si="18"/>
        <v>0</v>
      </c>
    </row>
    <row r="125" spans="1:107" ht="14.25" customHeight="1" x14ac:dyDescent="0.2">
      <c r="A125" s="129"/>
      <c r="B125" s="887"/>
      <c r="C125" s="889"/>
      <c r="D125" s="448"/>
      <c r="E125" s="448"/>
      <c r="F125" s="888"/>
      <c r="G125" s="888"/>
      <c r="H125" s="888"/>
      <c r="I125" s="1528">
        <f t="shared" si="19"/>
        <v>0</v>
      </c>
      <c r="J125" s="1529">
        <f t="shared" si="14"/>
        <v>0</v>
      </c>
      <c r="K125" s="136"/>
      <c r="L125" s="1530">
        <f t="shared" si="12"/>
        <v>0</v>
      </c>
      <c r="M125" s="1531">
        <f t="shared" si="20"/>
        <v>0</v>
      </c>
      <c r="N125" s="138"/>
      <c r="P125" s="125"/>
      <c r="Q125" s="1065" t="str">
        <f>IF(P125=" "," ",IF(P125="Vehículos",VLOOKUP($Q$16,'Datos Indices'!$A$38:$Z$50,22,FALSE),IF(P125="Ipim",VLOOKUP($Q$16,'Datos Indices'!$A$38:$Z$50,7,FALSE),IF(P125="Dólar",VLOOKUP($Q$16,'Datos Indices'!$A$38:$Z$50,4,FALSE),IF(P125="Gasoil",VLOOKUP($Q$16,'Datos Indices'!$A$38:$Z$50,10,FALSE),IF(P125="WPU06 Pesificado",VLOOKUP($Q$16,'Datos Indices'!$A$38:$Z$50,26,FALSE),0))))))</f>
        <v xml:space="preserve"> </v>
      </c>
      <c r="R125" s="1066">
        <f t="shared" si="21"/>
        <v>0</v>
      </c>
      <c r="T125" s="928"/>
      <c r="U125" s="1065" t="str">
        <f>IF(T125=" "," ",IF(T125="Vehículos",VLOOKUP($U$16,'Datos Indices'!$A$38:$Z$50,22,FALSE),IF(T125="Ipim",VLOOKUP($U$16,'Datos Indices'!$A$38:$Z$50,7,FALSE),IF(T125="Dólar",VLOOKUP($U$16,'Datos Indices'!$A$38:$Z$50,4,FALSE),IF(T125="Gasoil",VLOOKUP($U$16,'Datos Indices'!$A$38:$Z$50,10,FALSE),IF(T125="WPU06 Pesificado",VLOOKUP($U$16,'Datos Indices'!$A$38:$Z$50,26,FALSE),0))))))</f>
        <v xml:space="preserve"> </v>
      </c>
      <c r="V125" s="1066">
        <f t="shared" si="15"/>
        <v>0</v>
      </c>
      <c r="W125" s="1450" t="str">
        <f t="shared" si="16"/>
        <v/>
      </c>
      <c r="Y125" s="1247"/>
      <c r="Z125" s="1247"/>
      <c r="AA125" s="1247"/>
      <c r="AB125" s="1247"/>
      <c r="AC125" s="1247"/>
      <c r="AD125" s="1247"/>
      <c r="AE125" s="1247"/>
      <c r="AF125" s="1247"/>
      <c r="AG125" s="1247"/>
      <c r="AH125" s="1247"/>
      <c r="AI125" s="1247"/>
      <c r="AJ125" s="1247"/>
      <c r="AK125" s="1247"/>
      <c r="AL125" s="1247"/>
      <c r="AM125" s="1247"/>
      <c r="AN125" s="1247"/>
      <c r="AO125" s="1247"/>
      <c r="AP125" s="1247"/>
      <c r="AQ125" s="1247"/>
      <c r="AR125" s="1247"/>
      <c r="AS125" s="1247"/>
      <c r="AT125" s="1247"/>
      <c r="AU125" s="1247"/>
      <c r="AV125" s="1247"/>
      <c r="AW125" s="1247"/>
      <c r="AX125" s="1247"/>
      <c r="AY125" s="1247"/>
      <c r="AZ125" s="1247"/>
      <c r="BA125" s="1247"/>
      <c r="BB125" s="1247"/>
      <c r="BC125" s="1247"/>
      <c r="BD125" s="1247"/>
      <c r="BE125" s="1247"/>
      <c r="BF125" s="1247"/>
      <c r="BG125" s="1247"/>
      <c r="BH125" s="1247"/>
      <c r="BI125" s="1247"/>
      <c r="BJ125" s="1247"/>
      <c r="BK125" s="1247"/>
      <c r="BL125" s="1247"/>
      <c r="BM125" s="1247"/>
      <c r="BN125" s="1247"/>
      <c r="BO125" s="1247"/>
      <c r="BP125" s="1247"/>
      <c r="BQ125" s="1247"/>
      <c r="BR125" s="1247"/>
      <c r="BS125" s="1247"/>
      <c r="BT125" s="1247"/>
      <c r="BU125" s="1247"/>
      <c r="BV125" s="1247"/>
      <c r="BW125" s="1247"/>
      <c r="BX125" s="1247"/>
      <c r="BY125" s="1247"/>
      <c r="BZ125" s="1247"/>
      <c r="CA125" s="1247"/>
      <c r="CB125" s="1247"/>
      <c r="CC125" s="1247"/>
      <c r="CD125" s="1247"/>
      <c r="CE125" s="1247"/>
      <c r="CF125" s="1247"/>
      <c r="CG125" s="1247"/>
      <c r="CH125" s="1247"/>
      <c r="CI125" s="1247"/>
      <c r="CJ125" s="1247"/>
      <c r="CK125" s="1247"/>
      <c r="CL125" s="1247"/>
      <c r="CM125" s="1247"/>
      <c r="CN125" s="1247"/>
      <c r="CO125" s="1247"/>
      <c r="CP125" s="1247"/>
      <c r="CQ125" s="1247"/>
      <c r="CR125" s="1247"/>
      <c r="CS125" s="1247"/>
      <c r="CT125" s="1247"/>
      <c r="CU125" s="1247"/>
      <c r="CV125" s="1247"/>
      <c r="CW125" s="1247"/>
      <c r="CX125" s="1247"/>
      <c r="CY125" s="1247"/>
      <c r="CZ125" s="1247"/>
      <c r="DB125" s="1452">
        <f t="shared" si="17"/>
        <v>0</v>
      </c>
      <c r="DC125" s="1452">
        <f t="shared" si="18"/>
        <v>0</v>
      </c>
    </row>
    <row r="126" spans="1:107" ht="14.25" customHeight="1" x14ac:dyDescent="0.2">
      <c r="A126" s="129"/>
      <c r="B126" s="887"/>
      <c r="C126" s="889"/>
      <c r="D126" s="448"/>
      <c r="E126" s="448"/>
      <c r="F126" s="888"/>
      <c r="G126" s="888"/>
      <c r="H126" s="888"/>
      <c r="I126" s="1528">
        <f t="shared" si="19"/>
        <v>0</v>
      </c>
      <c r="J126" s="1529">
        <f t="shared" si="14"/>
        <v>0</v>
      </c>
      <c r="K126" s="136"/>
      <c r="L126" s="1530">
        <f t="shared" si="12"/>
        <v>0</v>
      </c>
      <c r="M126" s="1531">
        <f t="shared" si="20"/>
        <v>0</v>
      </c>
      <c r="N126" s="138"/>
      <c r="P126" s="125"/>
      <c r="Q126" s="1065" t="str">
        <f>IF(P126=" "," ",IF(P126="Vehículos",VLOOKUP($Q$16,'Datos Indices'!$A$38:$Z$50,22,FALSE),IF(P126="Ipim",VLOOKUP($Q$16,'Datos Indices'!$A$38:$Z$50,7,FALSE),IF(P126="Dólar",VLOOKUP($Q$16,'Datos Indices'!$A$38:$Z$50,4,FALSE),IF(P126="Gasoil",VLOOKUP($Q$16,'Datos Indices'!$A$38:$Z$50,10,FALSE),IF(P126="WPU06 Pesificado",VLOOKUP($Q$16,'Datos Indices'!$A$38:$Z$50,26,FALSE),0))))))</f>
        <v xml:space="preserve"> </v>
      </c>
      <c r="R126" s="1066">
        <f t="shared" si="21"/>
        <v>0</v>
      </c>
      <c r="T126" s="928"/>
      <c r="U126" s="1065" t="str">
        <f>IF(T126=" "," ",IF(T126="Vehículos",VLOOKUP($U$16,'Datos Indices'!$A$38:$Z$50,22,FALSE),IF(T126="Ipim",VLOOKUP($U$16,'Datos Indices'!$A$38:$Z$50,7,FALSE),IF(T126="Dólar",VLOOKUP($U$16,'Datos Indices'!$A$38:$Z$50,4,FALSE),IF(T126="Gasoil",VLOOKUP($U$16,'Datos Indices'!$A$38:$Z$50,10,FALSE),IF(T126="WPU06 Pesificado",VLOOKUP($U$16,'Datos Indices'!$A$38:$Z$50,26,FALSE),0))))))</f>
        <v xml:space="preserve"> </v>
      </c>
      <c r="V126" s="1066">
        <f t="shared" si="15"/>
        <v>0</v>
      </c>
      <c r="W126" s="1450" t="str">
        <f t="shared" si="16"/>
        <v/>
      </c>
      <c r="Y126" s="1247"/>
      <c r="Z126" s="1247"/>
      <c r="AA126" s="1247"/>
      <c r="AB126" s="1247"/>
      <c r="AC126" s="1247"/>
      <c r="AD126" s="1247"/>
      <c r="AE126" s="1247"/>
      <c r="AF126" s="1247"/>
      <c r="AG126" s="1247"/>
      <c r="AH126" s="1247"/>
      <c r="AI126" s="1247"/>
      <c r="AJ126" s="1247"/>
      <c r="AK126" s="1247"/>
      <c r="AL126" s="1247"/>
      <c r="AM126" s="1247"/>
      <c r="AN126" s="1247"/>
      <c r="AO126" s="1247"/>
      <c r="AP126" s="1247"/>
      <c r="AQ126" s="1247"/>
      <c r="AR126" s="1247"/>
      <c r="AS126" s="1247"/>
      <c r="AT126" s="1247"/>
      <c r="AU126" s="1247"/>
      <c r="AV126" s="1247"/>
      <c r="AW126" s="1247"/>
      <c r="AX126" s="1247"/>
      <c r="AY126" s="1247"/>
      <c r="AZ126" s="1247"/>
      <c r="BA126" s="1247"/>
      <c r="BB126" s="1247"/>
      <c r="BC126" s="1247"/>
      <c r="BD126" s="1247"/>
      <c r="BE126" s="1247"/>
      <c r="BF126" s="1247"/>
      <c r="BG126" s="1247"/>
      <c r="BH126" s="1247"/>
      <c r="BI126" s="1247"/>
      <c r="BJ126" s="1247"/>
      <c r="BK126" s="1247"/>
      <c r="BL126" s="1247"/>
      <c r="BM126" s="1247"/>
      <c r="BN126" s="1247"/>
      <c r="BO126" s="1247"/>
      <c r="BP126" s="1247"/>
      <c r="BQ126" s="1247"/>
      <c r="BR126" s="1247"/>
      <c r="BS126" s="1247"/>
      <c r="BT126" s="1247"/>
      <c r="BU126" s="1247"/>
      <c r="BV126" s="1247"/>
      <c r="BW126" s="1247"/>
      <c r="BX126" s="1247"/>
      <c r="BY126" s="1247"/>
      <c r="BZ126" s="1247"/>
      <c r="CA126" s="1247"/>
      <c r="CB126" s="1247"/>
      <c r="CC126" s="1247"/>
      <c r="CD126" s="1247"/>
      <c r="CE126" s="1247"/>
      <c r="CF126" s="1247"/>
      <c r="CG126" s="1247"/>
      <c r="CH126" s="1247"/>
      <c r="CI126" s="1247"/>
      <c r="CJ126" s="1247"/>
      <c r="CK126" s="1247"/>
      <c r="CL126" s="1247"/>
      <c r="CM126" s="1247"/>
      <c r="CN126" s="1247"/>
      <c r="CO126" s="1247"/>
      <c r="CP126" s="1247"/>
      <c r="CQ126" s="1247"/>
      <c r="CR126" s="1247"/>
      <c r="CS126" s="1247"/>
      <c r="CT126" s="1247"/>
      <c r="CU126" s="1247"/>
      <c r="CV126" s="1247"/>
      <c r="CW126" s="1247"/>
      <c r="CX126" s="1247"/>
      <c r="CY126" s="1247"/>
      <c r="CZ126" s="1247"/>
      <c r="DB126" s="1452">
        <f t="shared" si="17"/>
        <v>0</v>
      </c>
      <c r="DC126" s="1452">
        <f t="shared" si="18"/>
        <v>0</v>
      </c>
    </row>
    <row r="127" spans="1:107" ht="14.25" customHeight="1" x14ac:dyDescent="0.2">
      <c r="A127" s="129"/>
      <c r="B127" s="887"/>
      <c r="C127" s="889"/>
      <c r="D127" s="448"/>
      <c r="E127" s="448"/>
      <c r="F127" s="888"/>
      <c r="G127" s="888"/>
      <c r="H127" s="888"/>
      <c r="I127" s="1528">
        <f t="shared" si="19"/>
        <v>0</v>
      </c>
      <c r="J127" s="1529">
        <f t="shared" si="14"/>
        <v>0</v>
      </c>
      <c r="K127" s="136"/>
      <c r="L127" s="1530">
        <f t="shared" si="12"/>
        <v>0</v>
      </c>
      <c r="M127" s="1531">
        <f t="shared" si="20"/>
        <v>0</v>
      </c>
      <c r="N127" s="138"/>
      <c r="P127" s="125"/>
      <c r="Q127" s="1065" t="str">
        <f>IF(P127=" "," ",IF(P127="Vehículos",VLOOKUP($Q$16,'Datos Indices'!$A$38:$Z$50,22,FALSE),IF(P127="Ipim",VLOOKUP($Q$16,'Datos Indices'!$A$38:$Z$50,7,FALSE),IF(P127="Dólar",VLOOKUP($Q$16,'Datos Indices'!$A$38:$Z$50,4,FALSE),IF(P127="Gasoil",VLOOKUP($Q$16,'Datos Indices'!$A$38:$Z$50,10,FALSE),IF(P127="WPU06 Pesificado",VLOOKUP($Q$16,'Datos Indices'!$A$38:$Z$50,26,FALSE),0))))))</f>
        <v xml:space="preserve"> </v>
      </c>
      <c r="R127" s="1066">
        <f t="shared" si="21"/>
        <v>0</v>
      </c>
      <c r="T127" s="928"/>
      <c r="U127" s="1065" t="str">
        <f>IF(T127=" "," ",IF(T127="Vehículos",VLOOKUP($U$16,'Datos Indices'!$A$38:$Z$50,22,FALSE),IF(T127="Ipim",VLOOKUP($U$16,'Datos Indices'!$A$38:$Z$50,7,FALSE),IF(T127="Dólar",VLOOKUP($U$16,'Datos Indices'!$A$38:$Z$50,4,FALSE),IF(T127="Gasoil",VLOOKUP($U$16,'Datos Indices'!$A$38:$Z$50,10,FALSE),IF(T127="WPU06 Pesificado",VLOOKUP($U$16,'Datos Indices'!$A$38:$Z$50,26,FALSE),0))))))</f>
        <v xml:space="preserve"> </v>
      </c>
      <c r="V127" s="1066">
        <f t="shared" si="15"/>
        <v>0</v>
      </c>
      <c r="W127" s="1450" t="str">
        <f t="shared" si="16"/>
        <v/>
      </c>
      <c r="X127" s="1451"/>
      <c r="Y127" s="1247"/>
      <c r="Z127" s="1247"/>
      <c r="AA127" s="1247"/>
      <c r="AB127" s="1247"/>
      <c r="AC127" s="1247"/>
      <c r="AD127" s="1247"/>
      <c r="AE127" s="1247"/>
      <c r="AF127" s="1247"/>
      <c r="AG127" s="1247"/>
      <c r="AH127" s="1247"/>
      <c r="AI127" s="1247"/>
      <c r="AJ127" s="1247"/>
      <c r="AK127" s="1247"/>
      <c r="AL127" s="1247"/>
      <c r="AM127" s="1247"/>
      <c r="AN127" s="1247"/>
      <c r="AO127" s="1247"/>
      <c r="AP127" s="1247"/>
      <c r="AQ127" s="1247"/>
      <c r="AR127" s="1247"/>
      <c r="AS127" s="1247"/>
      <c r="AT127" s="1247"/>
      <c r="AU127" s="1247"/>
      <c r="AV127" s="1247"/>
      <c r="AW127" s="1247"/>
      <c r="AX127" s="1247"/>
      <c r="AY127" s="1247"/>
      <c r="AZ127" s="1247"/>
      <c r="BA127" s="1247"/>
      <c r="BB127" s="1247"/>
      <c r="BC127" s="1247"/>
      <c r="BD127" s="1247"/>
      <c r="BE127" s="1247"/>
      <c r="BF127" s="1247"/>
      <c r="BG127" s="1247"/>
      <c r="BH127" s="1247"/>
      <c r="BI127" s="1247"/>
      <c r="BJ127" s="1247"/>
      <c r="BK127" s="1247"/>
      <c r="BL127" s="1247"/>
      <c r="BM127" s="1247"/>
      <c r="BN127" s="1247"/>
      <c r="BO127" s="1247"/>
      <c r="BP127" s="1247"/>
      <c r="BQ127" s="1247"/>
      <c r="BR127" s="1247"/>
      <c r="BS127" s="1247"/>
      <c r="BT127" s="1247"/>
      <c r="BU127" s="1247"/>
      <c r="BV127" s="1247"/>
      <c r="BW127" s="1247"/>
      <c r="BX127" s="1247"/>
      <c r="BY127" s="1247"/>
      <c r="BZ127" s="1247"/>
      <c r="CA127" s="1247"/>
      <c r="CB127" s="1247"/>
      <c r="CC127" s="1247"/>
      <c r="CD127" s="1247"/>
      <c r="CE127" s="1247"/>
      <c r="CF127" s="1247"/>
      <c r="CG127" s="1247"/>
      <c r="CH127" s="1247"/>
      <c r="CI127" s="1247"/>
      <c r="CJ127" s="1247"/>
      <c r="CK127" s="1247"/>
      <c r="CL127" s="1247"/>
      <c r="CM127" s="1247"/>
      <c r="CN127" s="1247"/>
      <c r="CO127" s="1247"/>
      <c r="CP127" s="1247"/>
      <c r="CQ127" s="1247"/>
      <c r="CR127" s="1247"/>
      <c r="CS127" s="1247"/>
      <c r="CT127" s="1247"/>
      <c r="CU127" s="1247"/>
      <c r="CV127" s="1247"/>
      <c r="CW127" s="1247"/>
      <c r="CX127" s="1247"/>
      <c r="CY127" s="1247"/>
      <c r="CZ127" s="1247"/>
      <c r="DA127" s="1449"/>
      <c r="DB127" s="1452">
        <f t="shared" si="17"/>
        <v>0</v>
      </c>
      <c r="DC127" s="1452">
        <f t="shared" si="18"/>
        <v>0</v>
      </c>
    </row>
    <row r="128" spans="1:107" ht="14.25" customHeight="1" x14ac:dyDescent="0.2">
      <c r="A128" s="129"/>
      <c r="B128" s="887"/>
      <c r="C128" s="889"/>
      <c r="D128" s="448"/>
      <c r="E128" s="448"/>
      <c r="F128" s="888"/>
      <c r="G128" s="888"/>
      <c r="H128" s="888"/>
      <c r="I128" s="1528">
        <f t="shared" si="19"/>
        <v>0</v>
      </c>
      <c r="J128" s="1529">
        <f t="shared" si="14"/>
        <v>0</v>
      </c>
      <c r="K128" s="136"/>
      <c r="L128" s="1530">
        <f t="shared" si="12"/>
        <v>0</v>
      </c>
      <c r="M128" s="1531">
        <f t="shared" si="20"/>
        <v>0</v>
      </c>
      <c r="N128" s="138"/>
      <c r="P128" s="125"/>
      <c r="Q128" s="1065" t="str">
        <f>IF(P128=" "," ",IF(P128="Vehículos",VLOOKUP($Q$16,'Datos Indices'!$A$38:$Z$50,22,FALSE),IF(P128="Ipim",VLOOKUP($Q$16,'Datos Indices'!$A$38:$Z$50,7,FALSE),IF(P128="Dólar",VLOOKUP($Q$16,'Datos Indices'!$A$38:$Z$50,4,FALSE),IF(P128="Gasoil",VLOOKUP($Q$16,'Datos Indices'!$A$38:$Z$50,10,FALSE),IF(P128="WPU06 Pesificado",VLOOKUP($Q$16,'Datos Indices'!$A$38:$Z$50,26,FALSE),0))))))</f>
        <v xml:space="preserve"> </v>
      </c>
      <c r="R128" s="1066">
        <f t="shared" si="21"/>
        <v>0</v>
      </c>
      <c r="T128" s="928"/>
      <c r="U128" s="1065" t="str">
        <f>IF(T128=" "," ",IF(T128="Vehículos",VLOOKUP($U$16,'Datos Indices'!$A$38:$Z$50,22,FALSE),IF(T128="Ipim",VLOOKUP($U$16,'Datos Indices'!$A$38:$Z$50,7,FALSE),IF(T128="Dólar",VLOOKUP($U$16,'Datos Indices'!$A$38:$Z$50,4,FALSE),IF(T128="Gasoil",VLOOKUP($U$16,'Datos Indices'!$A$38:$Z$50,10,FALSE),IF(T128="WPU06 Pesificado",VLOOKUP($U$16,'Datos Indices'!$A$38:$Z$50,26,FALSE),0))))))</f>
        <v xml:space="preserve"> </v>
      </c>
      <c r="V128" s="1066">
        <f t="shared" si="15"/>
        <v>0</v>
      </c>
      <c r="W128" s="1450" t="str">
        <f t="shared" si="16"/>
        <v/>
      </c>
      <c r="Y128" s="1247"/>
      <c r="Z128" s="1247"/>
      <c r="AA128" s="1247"/>
      <c r="AB128" s="1247"/>
      <c r="AC128" s="1247"/>
      <c r="AD128" s="1247"/>
      <c r="AE128" s="1247"/>
      <c r="AF128" s="1247"/>
      <c r="AG128" s="1247"/>
      <c r="AH128" s="1247"/>
      <c r="AI128" s="1247"/>
      <c r="AJ128" s="1247"/>
      <c r="AK128" s="1247"/>
      <c r="AL128" s="1247"/>
      <c r="AM128" s="1247"/>
      <c r="AN128" s="1247"/>
      <c r="AO128" s="1247"/>
      <c r="AP128" s="1247"/>
      <c r="AQ128" s="1247"/>
      <c r="AR128" s="1247"/>
      <c r="AS128" s="1247"/>
      <c r="AT128" s="1247"/>
      <c r="AU128" s="1247"/>
      <c r="AV128" s="1247"/>
      <c r="AW128" s="1247"/>
      <c r="AX128" s="1247"/>
      <c r="AY128" s="1247"/>
      <c r="AZ128" s="1247"/>
      <c r="BA128" s="1247"/>
      <c r="BB128" s="1247"/>
      <c r="BC128" s="1247"/>
      <c r="BD128" s="1247"/>
      <c r="BE128" s="1247"/>
      <c r="BF128" s="1247"/>
      <c r="BG128" s="1247"/>
      <c r="BH128" s="1247"/>
      <c r="BI128" s="1247"/>
      <c r="BJ128" s="1247"/>
      <c r="BK128" s="1247"/>
      <c r="BL128" s="1247"/>
      <c r="BM128" s="1247"/>
      <c r="BN128" s="1247"/>
      <c r="BO128" s="1247"/>
      <c r="BP128" s="1247"/>
      <c r="BQ128" s="1247"/>
      <c r="BR128" s="1247"/>
      <c r="BS128" s="1247"/>
      <c r="BT128" s="1247"/>
      <c r="BU128" s="1247"/>
      <c r="BV128" s="1247"/>
      <c r="BW128" s="1247"/>
      <c r="BX128" s="1247"/>
      <c r="BY128" s="1247"/>
      <c r="BZ128" s="1247"/>
      <c r="CA128" s="1247"/>
      <c r="CB128" s="1247"/>
      <c r="CC128" s="1247"/>
      <c r="CD128" s="1247"/>
      <c r="CE128" s="1247"/>
      <c r="CF128" s="1247"/>
      <c r="CG128" s="1247"/>
      <c r="CH128" s="1247"/>
      <c r="CI128" s="1247"/>
      <c r="CJ128" s="1247"/>
      <c r="CK128" s="1247"/>
      <c r="CL128" s="1247"/>
      <c r="CM128" s="1247"/>
      <c r="CN128" s="1247"/>
      <c r="CO128" s="1247"/>
      <c r="CP128" s="1247"/>
      <c r="CQ128" s="1247"/>
      <c r="CR128" s="1247"/>
      <c r="CS128" s="1247"/>
      <c r="CT128" s="1247"/>
      <c r="CU128" s="1247"/>
      <c r="CV128" s="1247"/>
      <c r="CW128" s="1247"/>
      <c r="CX128" s="1247"/>
      <c r="CY128" s="1247"/>
      <c r="CZ128" s="1247"/>
      <c r="DB128" s="1452">
        <f t="shared" si="17"/>
        <v>0</v>
      </c>
      <c r="DC128" s="1452">
        <f t="shared" si="18"/>
        <v>0</v>
      </c>
    </row>
    <row r="129" spans="1:107" ht="14.25" customHeight="1" x14ac:dyDescent="0.2">
      <c r="A129" s="129"/>
      <c r="B129" s="887"/>
      <c r="C129" s="889"/>
      <c r="D129" s="448"/>
      <c r="E129" s="448"/>
      <c r="F129" s="888"/>
      <c r="G129" s="888"/>
      <c r="H129" s="888"/>
      <c r="I129" s="1528">
        <f t="shared" si="19"/>
        <v>0</v>
      </c>
      <c r="J129" s="1529">
        <f t="shared" si="14"/>
        <v>0</v>
      </c>
      <c r="K129" s="136"/>
      <c r="L129" s="1530">
        <f t="shared" si="12"/>
        <v>0</v>
      </c>
      <c r="M129" s="1531">
        <f t="shared" si="20"/>
        <v>0</v>
      </c>
      <c r="N129" s="138"/>
      <c r="P129" s="125"/>
      <c r="Q129" s="1065" t="str">
        <f>IF(P129=" "," ",IF(P129="Vehículos",VLOOKUP($Q$16,'Datos Indices'!$A$38:$Z$50,22,FALSE),IF(P129="Ipim",VLOOKUP($Q$16,'Datos Indices'!$A$38:$Z$50,7,FALSE),IF(P129="Dólar",VLOOKUP($Q$16,'Datos Indices'!$A$38:$Z$50,4,FALSE),IF(P129="Gasoil",VLOOKUP($Q$16,'Datos Indices'!$A$38:$Z$50,10,FALSE),IF(P129="WPU06 Pesificado",VLOOKUP($Q$16,'Datos Indices'!$A$38:$Z$50,26,FALSE),0))))))</f>
        <v xml:space="preserve"> </v>
      </c>
      <c r="R129" s="1066">
        <f t="shared" si="21"/>
        <v>0</v>
      </c>
      <c r="T129" s="928"/>
      <c r="U129" s="1065" t="str">
        <f>IF(T129=" "," ",IF(T129="Vehículos",VLOOKUP($U$16,'Datos Indices'!$A$38:$Z$50,22,FALSE),IF(T129="Ipim",VLOOKUP($U$16,'Datos Indices'!$A$38:$Z$50,7,FALSE),IF(T129="Dólar",VLOOKUP($U$16,'Datos Indices'!$A$38:$Z$50,4,FALSE),IF(T129="Gasoil",VLOOKUP($U$16,'Datos Indices'!$A$38:$Z$50,10,FALSE),IF(T129="WPU06 Pesificado",VLOOKUP($U$16,'Datos Indices'!$A$38:$Z$50,26,FALSE),0))))))</f>
        <v xml:space="preserve"> </v>
      </c>
      <c r="V129" s="1066">
        <f t="shared" si="15"/>
        <v>0</v>
      </c>
      <c r="W129" s="1450" t="str">
        <f t="shared" si="16"/>
        <v/>
      </c>
      <c r="Y129" s="1247"/>
      <c r="Z129" s="1247"/>
      <c r="AA129" s="1247"/>
      <c r="AB129" s="1247"/>
      <c r="AC129" s="1247"/>
      <c r="AD129" s="1247"/>
      <c r="AE129" s="1247"/>
      <c r="AF129" s="1247"/>
      <c r="AG129" s="1247"/>
      <c r="AH129" s="1247"/>
      <c r="AI129" s="1247"/>
      <c r="AJ129" s="1247"/>
      <c r="AK129" s="1247"/>
      <c r="AL129" s="1247"/>
      <c r="AM129" s="1247"/>
      <c r="AN129" s="1247"/>
      <c r="AO129" s="1247"/>
      <c r="AP129" s="1247"/>
      <c r="AQ129" s="1247"/>
      <c r="AR129" s="1247"/>
      <c r="AS129" s="1247"/>
      <c r="AT129" s="1247"/>
      <c r="AU129" s="1247"/>
      <c r="AV129" s="1247"/>
      <c r="AW129" s="1247"/>
      <c r="AX129" s="1247"/>
      <c r="AY129" s="1247"/>
      <c r="AZ129" s="1247"/>
      <c r="BA129" s="1247"/>
      <c r="BB129" s="1247"/>
      <c r="BC129" s="1247"/>
      <c r="BD129" s="1247"/>
      <c r="BE129" s="1247"/>
      <c r="BF129" s="1247"/>
      <c r="BG129" s="1247"/>
      <c r="BH129" s="1247"/>
      <c r="BI129" s="1247"/>
      <c r="BJ129" s="1247"/>
      <c r="BK129" s="1247"/>
      <c r="BL129" s="1247"/>
      <c r="BM129" s="1247"/>
      <c r="BN129" s="1247"/>
      <c r="BO129" s="1247"/>
      <c r="BP129" s="1247"/>
      <c r="BQ129" s="1247"/>
      <c r="BR129" s="1247"/>
      <c r="BS129" s="1247"/>
      <c r="BT129" s="1247"/>
      <c r="BU129" s="1247"/>
      <c r="BV129" s="1247"/>
      <c r="BW129" s="1247"/>
      <c r="BX129" s="1247"/>
      <c r="BY129" s="1247"/>
      <c r="BZ129" s="1247"/>
      <c r="CA129" s="1247"/>
      <c r="CB129" s="1247"/>
      <c r="CC129" s="1247"/>
      <c r="CD129" s="1247"/>
      <c r="CE129" s="1247"/>
      <c r="CF129" s="1247"/>
      <c r="CG129" s="1247"/>
      <c r="CH129" s="1247"/>
      <c r="CI129" s="1247"/>
      <c r="CJ129" s="1247"/>
      <c r="CK129" s="1247"/>
      <c r="CL129" s="1247"/>
      <c r="CM129" s="1247"/>
      <c r="CN129" s="1247"/>
      <c r="CO129" s="1247"/>
      <c r="CP129" s="1247"/>
      <c r="CQ129" s="1247"/>
      <c r="CR129" s="1247"/>
      <c r="CS129" s="1247"/>
      <c r="CT129" s="1247"/>
      <c r="CU129" s="1247"/>
      <c r="CV129" s="1247"/>
      <c r="CW129" s="1247"/>
      <c r="CX129" s="1247"/>
      <c r="CY129" s="1247"/>
      <c r="CZ129" s="1247"/>
      <c r="DB129" s="1452">
        <f t="shared" si="17"/>
        <v>0</v>
      </c>
      <c r="DC129" s="1452">
        <f t="shared" si="18"/>
        <v>0</v>
      </c>
    </row>
    <row r="130" spans="1:107" ht="14.25" customHeight="1" x14ac:dyDescent="0.2">
      <c r="A130" s="129"/>
      <c r="B130" s="887"/>
      <c r="C130" s="889"/>
      <c r="D130" s="448"/>
      <c r="E130" s="448"/>
      <c r="F130" s="888"/>
      <c r="G130" s="888"/>
      <c r="H130" s="888"/>
      <c r="I130" s="1528">
        <f t="shared" si="19"/>
        <v>0</v>
      </c>
      <c r="J130" s="1529">
        <f t="shared" si="14"/>
        <v>0</v>
      </c>
      <c r="K130" s="136"/>
      <c r="L130" s="1530">
        <f t="shared" si="12"/>
        <v>0</v>
      </c>
      <c r="M130" s="1531">
        <f t="shared" si="20"/>
        <v>0</v>
      </c>
      <c r="N130" s="138"/>
      <c r="P130" s="125"/>
      <c r="Q130" s="1065" t="str">
        <f>IF(P130=" "," ",IF(P130="Vehículos",VLOOKUP($Q$16,'Datos Indices'!$A$38:$Z$50,22,FALSE),IF(P130="Ipim",VLOOKUP($Q$16,'Datos Indices'!$A$38:$Z$50,7,FALSE),IF(P130="Dólar",VLOOKUP($Q$16,'Datos Indices'!$A$38:$Z$50,4,FALSE),IF(P130="Gasoil",VLOOKUP($Q$16,'Datos Indices'!$A$38:$Z$50,10,FALSE),IF(P130="WPU06 Pesificado",VLOOKUP($Q$16,'Datos Indices'!$A$38:$Z$50,26,FALSE),0))))))</f>
        <v xml:space="preserve"> </v>
      </c>
      <c r="R130" s="1066">
        <f t="shared" si="21"/>
        <v>0</v>
      </c>
      <c r="T130" s="928"/>
      <c r="U130" s="1065" t="str">
        <f>IF(T130=" "," ",IF(T130="Vehículos",VLOOKUP($U$16,'Datos Indices'!$A$38:$Z$50,22,FALSE),IF(T130="Ipim",VLOOKUP($U$16,'Datos Indices'!$A$38:$Z$50,7,FALSE),IF(T130="Dólar",VLOOKUP($U$16,'Datos Indices'!$A$38:$Z$50,4,FALSE),IF(T130="Gasoil",VLOOKUP($U$16,'Datos Indices'!$A$38:$Z$50,10,FALSE),IF(T130="WPU06 Pesificado",VLOOKUP($U$16,'Datos Indices'!$A$38:$Z$50,26,FALSE),0))))))</f>
        <v xml:space="preserve"> </v>
      </c>
      <c r="V130" s="1066">
        <f t="shared" si="15"/>
        <v>0</v>
      </c>
      <c r="W130" s="1450" t="str">
        <f t="shared" si="16"/>
        <v/>
      </c>
      <c r="X130" s="1451"/>
      <c r="Y130" s="1247"/>
      <c r="Z130" s="1247"/>
      <c r="AA130" s="1247"/>
      <c r="AB130" s="1247"/>
      <c r="AC130" s="1247"/>
      <c r="AD130" s="1247"/>
      <c r="AE130" s="1247"/>
      <c r="AF130" s="1247"/>
      <c r="AG130" s="1247"/>
      <c r="AH130" s="1247"/>
      <c r="AI130" s="1247"/>
      <c r="AJ130" s="1247"/>
      <c r="AK130" s="1247"/>
      <c r="AL130" s="1247"/>
      <c r="AM130" s="1247"/>
      <c r="AN130" s="1247"/>
      <c r="AO130" s="1247"/>
      <c r="AP130" s="1247"/>
      <c r="AQ130" s="1247"/>
      <c r="AR130" s="1247"/>
      <c r="AS130" s="1247"/>
      <c r="AT130" s="1247"/>
      <c r="AU130" s="1247"/>
      <c r="AV130" s="1247"/>
      <c r="AW130" s="1247"/>
      <c r="AX130" s="1247"/>
      <c r="AY130" s="1247"/>
      <c r="AZ130" s="1247"/>
      <c r="BA130" s="1247"/>
      <c r="BB130" s="1247"/>
      <c r="BC130" s="1247"/>
      <c r="BD130" s="1247"/>
      <c r="BE130" s="1247"/>
      <c r="BF130" s="1247"/>
      <c r="BG130" s="1247"/>
      <c r="BH130" s="1247"/>
      <c r="BI130" s="1247"/>
      <c r="BJ130" s="1247"/>
      <c r="BK130" s="1247"/>
      <c r="BL130" s="1247"/>
      <c r="BM130" s="1247"/>
      <c r="BN130" s="1247"/>
      <c r="BO130" s="1247"/>
      <c r="BP130" s="1247"/>
      <c r="BQ130" s="1247"/>
      <c r="BR130" s="1247"/>
      <c r="BS130" s="1247"/>
      <c r="BT130" s="1247"/>
      <c r="BU130" s="1247"/>
      <c r="BV130" s="1247"/>
      <c r="BW130" s="1247"/>
      <c r="BX130" s="1247"/>
      <c r="BY130" s="1247"/>
      <c r="BZ130" s="1247"/>
      <c r="CA130" s="1247"/>
      <c r="CB130" s="1247"/>
      <c r="CC130" s="1247"/>
      <c r="CD130" s="1247"/>
      <c r="CE130" s="1247"/>
      <c r="CF130" s="1247"/>
      <c r="CG130" s="1247"/>
      <c r="CH130" s="1247"/>
      <c r="CI130" s="1247"/>
      <c r="CJ130" s="1247"/>
      <c r="CK130" s="1247"/>
      <c r="CL130" s="1247"/>
      <c r="CM130" s="1247"/>
      <c r="CN130" s="1247"/>
      <c r="CO130" s="1247"/>
      <c r="CP130" s="1247"/>
      <c r="CQ130" s="1247"/>
      <c r="CR130" s="1247"/>
      <c r="CS130" s="1247"/>
      <c r="CT130" s="1247"/>
      <c r="CU130" s="1247"/>
      <c r="CV130" s="1247"/>
      <c r="CW130" s="1247"/>
      <c r="CX130" s="1247"/>
      <c r="CY130" s="1247"/>
      <c r="CZ130" s="1247"/>
      <c r="DA130" s="1449"/>
      <c r="DB130" s="1452">
        <f t="shared" si="17"/>
        <v>0</v>
      </c>
      <c r="DC130" s="1452">
        <f t="shared" si="18"/>
        <v>0</v>
      </c>
    </row>
    <row r="131" spans="1:107" ht="14.25" customHeight="1" x14ac:dyDescent="0.2">
      <c r="A131" s="129"/>
      <c r="B131" s="887"/>
      <c r="C131" s="889"/>
      <c r="D131" s="448"/>
      <c r="E131" s="448"/>
      <c r="F131" s="888"/>
      <c r="G131" s="888"/>
      <c r="H131" s="888"/>
      <c r="I131" s="1528">
        <f t="shared" si="19"/>
        <v>0</v>
      </c>
      <c r="J131" s="1529">
        <f t="shared" si="14"/>
        <v>0</v>
      </c>
      <c r="K131" s="136"/>
      <c r="L131" s="1530">
        <f t="shared" si="12"/>
        <v>0</v>
      </c>
      <c r="M131" s="1531">
        <f t="shared" si="20"/>
        <v>0</v>
      </c>
      <c r="N131" s="138"/>
      <c r="P131" s="125"/>
      <c r="Q131" s="1065" t="str">
        <f>IF(P131=" "," ",IF(P131="Vehículos",VLOOKUP($Q$16,'Datos Indices'!$A$38:$Z$50,22,FALSE),IF(P131="Ipim",VLOOKUP($Q$16,'Datos Indices'!$A$38:$Z$50,7,FALSE),IF(P131="Dólar",VLOOKUP($Q$16,'Datos Indices'!$A$38:$Z$50,4,FALSE),IF(P131="Gasoil",VLOOKUP($Q$16,'Datos Indices'!$A$38:$Z$50,10,FALSE),IF(P131="WPU06 Pesificado",VLOOKUP($Q$16,'Datos Indices'!$A$38:$Z$50,26,FALSE),0))))))</f>
        <v xml:space="preserve"> </v>
      </c>
      <c r="R131" s="1066">
        <f t="shared" si="21"/>
        <v>0</v>
      </c>
      <c r="T131" s="928"/>
      <c r="U131" s="1065" t="str">
        <f>IF(T131=" "," ",IF(T131="Vehículos",VLOOKUP($U$16,'Datos Indices'!$A$38:$Z$50,22,FALSE),IF(T131="Ipim",VLOOKUP($U$16,'Datos Indices'!$A$38:$Z$50,7,FALSE),IF(T131="Dólar",VLOOKUP($U$16,'Datos Indices'!$A$38:$Z$50,4,FALSE),IF(T131="Gasoil",VLOOKUP($U$16,'Datos Indices'!$A$38:$Z$50,10,FALSE),IF(T131="WPU06 Pesificado",VLOOKUP($U$16,'Datos Indices'!$A$38:$Z$50,26,FALSE),0))))))</f>
        <v xml:space="preserve"> </v>
      </c>
      <c r="V131" s="1066">
        <f t="shared" si="15"/>
        <v>0</v>
      </c>
      <c r="W131" s="1450" t="str">
        <f t="shared" si="16"/>
        <v/>
      </c>
      <c r="X131" s="1451"/>
      <c r="Y131" s="1247"/>
      <c r="Z131" s="1247"/>
      <c r="AA131" s="1247"/>
      <c r="AB131" s="1247"/>
      <c r="AC131" s="1247"/>
      <c r="AD131" s="1247"/>
      <c r="AE131" s="1247"/>
      <c r="AF131" s="1247"/>
      <c r="AG131" s="1247"/>
      <c r="AH131" s="1247"/>
      <c r="AI131" s="1247"/>
      <c r="AJ131" s="1247"/>
      <c r="AK131" s="1247"/>
      <c r="AL131" s="1247"/>
      <c r="AM131" s="1247"/>
      <c r="AN131" s="1247"/>
      <c r="AO131" s="1247"/>
      <c r="AP131" s="1247"/>
      <c r="AQ131" s="1247"/>
      <c r="AR131" s="1247"/>
      <c r="AS131" s="1247"/>
      <c r="AT131" s="1247"/>
      <c r="AU131" s="1247"/>
      <c r="AV131" s="1247"/>
      <c r="AW131" s="1247"/>
      <c r="AX131" s="1247"/>
      <c r="AY131" s="1247"/>
      <c r="AZ131" s="1247"/>
      <c r="BA131" s="1247"/>
      <c r="BB131" s="1247"/>
      <c r="BC131" s="1247"/>
      <c r="BD131" s="1247"/>
      <c r="BE131" s="1247"/>
      <c r="BF131" s="1247"/>
      <c r="BG131" s="1247"/>
      <c r="BH131" s="1247"/>
      <c r="BI131" s="1247"/>
      <c r="BJ131" s="1247"/>
      <c r="BK131" s="1247"/>
      <c r="BL131" s="1247"/>
      <c r="BM131" s="1247"/>
      <c r="BN131" s="1247"/>
      <c r="BO131" s="1247"/>
      <c r="BP131" s="1247"/>
      <c r="BQ131" s="1247"/>
      <c r="BR131" s="1247"/>
      <c r="BS131" s="1247"/>
      <c r="BT131" s="1247"/>
      <c r="BU131" s="1247"/>
      <c r="BV131" s="1247"/>
      <c r="BW131" s="1247"/>
      <c r="BX131" s="1247"/>
      <c r="BY131" s="1247"/>
      <c r="BZ131" s="1247"/>
      <c r="CA131" s="1247"/>
      <c r="CB131" s="1247"/>
      <c r="CC131" s="1247"/>
      <c r="CD131" s="1247"/>
      <c r="CE131" s="1247"/>
      <c r="CF131" s="1247"/>
      <c r="CG131" s="1247"/>
      <c r="CH131" s="1247"/>
      <c r="CI131" s="1247"/>
      <c r="CJ131" s="1247"/>
      <c r="CK131" s="1247"/>
      <c r="CL131" s="1247"/>
      <c r="CM131" s="1247"/>
      <c r="CN131" s="1247"/>
      <c r="CO131" s="1247"/>
      <c r="CP131" s="1247"/>
      <c r="CQ131" s="1247"/>
      <c r="CR131" s="1247"/>
      <c r="CS131" s="1247"/>
      <c r="CT131" s="1247"/>
      <c r="CU131" s="1247"/>
      <c r="CV131" s="1247"/>
      <c r="CW131" s="1247"/>
      <c r="CX131" s="1247"/>
      <c r="CY131" s="1247"/>
      <c r="CZ131" s="1247"/>
      <c r="DA131" s="1449"/>
      <c r="DB131" s="1452">
        <f t="shared" si="17"/>
        <v>0</v>
      </c>
      <c r="DC131" s="1452">
        <f t="shared" si="18"/>
        <v>0</v>
      </c>
    </row>
    <row r="132" spans="1:107" ht="14.25" customHeight="1" x14ac:dyDescent="0.2">
      <c r="A132" s="129"/>
      <c r="B132" s="887"/>
      <c r="C132" s="889"/>
      <c r="D132" s="448"/>
      <c r="E132" s="448"/>
      <c r="F132" s="888"/>
      <c r="G132" s="888"/>
      <c r="H132" s="888"/>
      <c r="I132" s="1528">
        <f t="shared" si="19"/>
        <v>0</v>
      </c>
      <c r="J132" s="1529">
        <f t="shared" si="14"/>
        <v>0</v>
      </c>
      <c r="K132" s="136"/>
      <c r="L132" s="1530">
        <f t="shared" si="12"/>
        <v>0</v>
      </c>
      <c r="M132" s="1531">
        <f t="shared" si="20"/>
        <v>0</v>
      </c>
      <c r="N132" s="138"/>
      <c r="P132" s="125"/>
      <c r="Q132" s="1065" t="str">
        <f>IF(P132=" "," ",IF(P132="Vehículos",VLOOKUP($Q$16,'Datos Indices'!$A$38:$Z$50,22,FALSE),IF(P132="Ipim",VLOOKUP($Q$16,'Datos Indices'!$A$38:$Z$50,7,FALSE),IF(P132="Dólar",VLOOKUP($Q$16,'Datos Indices'!$A$38:$Z$50,4,FALSE),IF(P132="Gasoil",VLOOKUP($Q$16,'Datos Indices'!$A$38:$Z$50,10,FALSE),IF(P132="WPU06 Pesificado",VLOOKUP($Q$16,'Datos Indices'!$A$38:$Z$50,26,FALSE),0))))))</f>
        <v xml:space="preserve"> </v>
      </c>
      <c r="R132" s="1066">
        <f t="shared" si="21"/>
        <v>0</v>
      </c>
      <c r="T132" s="928"/>
      <c r="U132" s="1065" t="str">
        <f>IF(T132=" "," ",IF(T132="Vehículos",VLOOKUP($U$16,'Datos Indices'!$A$38:$Z$50,22,FALSE),IF(T132="Ipim",VLOOKUP($U$16,'Datos Indices'!$A$38:$Z$50,7,FALSE),IF(T132="Dólar",VLOOKUP($U$16,'Datos Indices'!$A$38:$Z$50,4,FALSE),IF(T132="Gasoil",VLOOKUP($U$16,'Datos Indices'!$A$38:$Z$50,10,FALSE),IF(T132="WPU06 Pesificado",VLOOKUP($U$16,'Datos Indices'!$A$38:$Z$50,26,FALSE),0))))))</f>
        <v xml:space="preserve"> </v>
      </c>
      <c r="V132" s="1066">
        <f t="shared" si="15"/>
        <v>0</v>
      </c>
      <c r="W132" s="1450" t="str">
        <f t="shared" si="16"/>
        <v/>
      </c>
      <c r="X132" s="1451"/>
      <c r="Y132" s="1247"/>
      <c r="Z132" s="1247"/>
      <c r="AA132" s="1247"/>
      <c r="AB132" s="1247"/>
      <c r="AC132" s="1247"/>
      <c r="AD132" s="1247"/>
      <c r="AE132" s="1247"/>
      <c r="AF132" s="1247"/>
      <c r="AG132" s="1247"/>
      <c r="AH132" s="1247"/>
      <c r="AI132" s="1247"/>
      <c r="AJ132" s="1247"/>
      <c r="AK132" s="1247"/>
      <c r="AL132" s="1247"/>
      <c r="AM132" s="1247"/>
      <c r="AN132" s="1247"/>
      <c r="AO132" s="1247"/>
      <c r="AP132" s="1247"/>
      <c r="AQ132" s="1247"/>
      <c r="AR132" s="1247"/>
      <c r="AS132" s="1247"/>
      <c r="AT132" s="1247"/>
      <c r="AU132" s="1247"/>
      <c r="AV132" s="1247"/>
      <c r="AW132" s="1247"/>
      <c r="AX132" s="1247"/>
      <c r="AY132" s="1247"/>
      <c r="AZ132" s="1247"/>
      <c r="BA132" s="1247"/>
      <c r="BB132" s="1247"/>
      <c r="BC132" s="1247"/>
      <c r="BD132" s="1247"/>
      <c r="BE132" s="1247"/>
      <c r="BF132" s="1247"/>
      <c r="BG132" s="1247"/>
      <c r="BH132" s="1247"/>
      <c r="BI132" s="1247"/>
      <c r="BJ132" s="1247"/>
      <c r="BK132" s="1247"/>
      <c r="BL132" s="1247"/>
      <c r="BM132" s="1247"/>
      <c r="BN132" s="1247"/>
      <c r="BO132" s="1247"/>
      <c r="BP132" s="1247"/>
      <c r="BQ132" s="1247"/>
      <c r="BR132" s="1247"/>
      <c r="BS132" s="1247"/>
      <c r="BT132" s="1247"/>
      <c r="BU132" s="1247"/>
      <c r="BV132" s="1247"/>
      <c r="BW132" s="1247"/>
      <c r="BX132" s="1247"/>
      <c r="BY132" s="1247"/>
      <c r="BZ132" s="1247"/>
      <c r="CA132" s="1247"/>
      <c r="CB132" s="1247"/>
      <c r="CC132" s="1247"/>
      <c r="CD132" s="1247"/>
      <c r="CE132" s="1247"/>
      <c r="CF132" s="1247"/>
      <c r="CG132" s="1247"/>
      <c r="CH132" s="1247"/>
      <c r="CI132" s="1247"/>
      <c r="CJ132" s="1247"/>
      <c r="CK132" s="1247"/>
      <c r="CL132" s="1247"/>
      <c r="CM132" s="1247"/>
      <c r="CN132" s="1247"/>
      <c r="CO132" s="1247"/>
      <c r="CP132" s="1247"/>
      <c r="CQ132" s="1247"/>
      <c r="CR132" s="1247"/>
      <c r="CS132" s="1247"/>
      <c r="CT132" s="1247"/>
      <c r="CU132" s="1247"/>
      <c r="CV132" s="1247"/>
      <c r="CW132" s="1247"/>
      <c r="CX132" s="1247"/>
      <c r="CY132" s="1247"/>
      <c r="CZ132" s="1247"/>
      <c r="DA132" s="1449"/>
      <c r="DB132" s="1452">
        <f t="shared" si="17"/>
        <v>0</v>
      </c>
      <c r="DC132" s="1452">
        <f t="shared" si="18"/>
        <v>0</v>
      </c>
    </row>
    <row r="133" spans="1:107" ht="14.25" customHeight="1" x14ac:dyDescent="0.2">
      <c r="A133" s="129"/>
      <c r="B133" s="887"/>
      <c r="C133" s="889"/>
      <c r="D133" s="448"/>
      <c r="E133" s="448"/>
      <c r="F133" s="888"/>
      <c r="G133" s="888"/>
      <c r="H133" s="888"/>
      <c r="I133" s="1528">
        <f t="shared" si="19"/>
        <v>0</v>
      </c>
      <c r="J133" s="1529">
        <f t="shared" si="14"/>
        <v>0</v>
      </c>
      <c r="K133" s="136"/>
      <c r="L133" s="1530">
        <f t="shared" si="12"/>
        <v>0</v>
      </c>
      <c r="M133" s="1531">
        <f t="shared" si="20"/>
        <v>0</v>
      </c>
      <c r="N133" s="138"/>
      <c r="P133" s="125"/>
      <c r="Q133" s="1065" t="str">
        <f>IF(P133=" "," ",IF(P133="Vehículos",VLOOKUP($Q$16,'Datos Indices'!$A$38:$Z$50,22,FALSE),IF(P133="Ipim",VLOOKUP($Q$16,'Datos Indices'!$A$38:$Z$50,7,FALSE),IF(P133="Dólar",VLOOKUP($Q$16,'Datos Indices'!$A$38:$Z$50,4,FALSE),IF(P133="Gasoil",VLOOKUP($Q$16,'Datos Indices'!$A$38:$Z$50,10,FALSE),IF(P133="WPU06 Pesificado",VLOOKUP($Q$16,'Datos Indices'!$A$38:$Z$50,26,FALSE),0))))))</f>
        <v xml:space="preserve"> </v>
      </c>
      <c r="R133" s="1066">
        <f t="shared" si="21"/>
        <v>0</v>
      </c>
      <c r="T133" s="928"/>
      <c r="U133" s="1065" t="str">
        <f>IF(T133=" "," ",IF(T133="Vehículos",VLOOKUP($U$16,'Datos Indices'!$A$38:$Z$50,22,FALSE),IF(T133="Ipim",VLOOKUP($U$16,'Datos Indices'!$A$38:$Z$50,7,FALSE),IF(T133="Dólar",VLOOKUP($U$16,'Datos Indices'!$A$38:$Z$50,4,FALSE),IF(T133="Gasoil",VLOOKUP($U$16,'Datos Indices'!$A$38:$Z$50,10,FALSE),IF(T133="WPU06 Pesificado",VLOOKUP($U$16,'Datos Indices'!$A$38:$Z$50,26,FALSE),0))))))</f>
        <v xml:space="preserve"> </v>
      </c>
      <c r="V133" s="1066">
        <f t="shared" si="15"/>
        <v>0</v>
      </c>
      <c r="W133" s="1450" t="str">
        <f t="shared" si="16"/>
        <v/>
      </c>
      <c r="X133" s="1451"/>
      <c r="Y133" s="1247"/>
      <c r="Z133" s="1247"/>
      <c r="AA133" s="1247"/>
      <c r="AB133" s="1247"/>
      <c r="AC133" s="1247"/>
      <c r="AD133" s="1247"/>
      <c r="AE133" s="1247"/>
      <c r="AF133" s="1247"/>
      <c r="AG133" s="1247"/>
      <c r="AH133" s="1247"/>
      <c r="AI133" s="1247"/>
      <c r="AJ133" s="1247"/>
      <c r="AK133" s="1247"/>
      <c r="AL133" s="1247"/>
      <c r="AM133" s="1247"/>
      <c r="AN133" s="1247"/>
      <c r="AO133" s="1247"/>
      <c r="AP133" s="1247"/>
      <c r="AQ133" s="1247"/>
      <c r="AR133" s="1247"/>
      <c r="AS133" s="1247"/>
      <c r="AT133" s="1247"/>
      <c r="AU133" s="1247"/>
      <c r="AV133" s="1247"/>
      <c r="AW133" s="1247"/>
      <c r="AX133" s="1247"/>
      <c r="AY133" s="1247"/>
      <c r="AZ133" s="1247"/>
      <c r="BA133" s="1247"/>
      <c r="BB133" s="1247"/>
      <c r="BC133" s="1247"/>
      <c r="BD133" s="1247"/>
      <c r="BE133" s="1247"/>
      <c r="BF133" s="1247"/>
      <c r="BG133" s="1247"/>
      <c r="BH133" s="1247"/>
      <c r="BI133" s="1247"/>
      <c r="BJ133" s="1247"/>
      <c r="BK133" s="1247"/>
      <c r="BL133" s="1247"/>
      <c r="BM133" s="1247"/>
      <c r="BN133" s="1247"/>
      <c r="BO133" s="1247"/>
      <c r="BP133" s="1247"/>
      <c r="BQ133" s="1247"/>
      <c r="BR133" s="1247"/>
      <c r="BS133" s="1247"/>
      <c r="BT133" s="1247"/>
      <c r="BU133" s="1247"/>
      <c r="BV133" s="1247"/>
      <c r="BW133" s="1247"/>
      <c r="BX133" s="1247"/>
      <c r="BY133" s="1247"/>
      <c r="BZ133" s="1247"/>
      <c r="CA133" s="1247"/>
      <c r="CB133" s="1247"/>
      <c r="CC133" s="1247"/>
      <c r="CD133" s="1247"/>
      <c r="CE133" s="1247"/>
      <c r="CF133" s="1247"/>
      <c r="CG133" s="1247"/>
      <c r="CH133" s="1247"/>
      <c r="CI133" s="1247"/>
      <c r="CJ133" s="1247"/>
      <c r="CK133" s="1247"/>
      <c r="CL133" s="1247"/>
      <c r="CM133" s="1247"/>
      <c r="CN133" s="1247"/>
      <c r="CO133" s="1247"/>
      <c r="CP133" s="1247"/>
      <c r="CQ133" s="1247"/>
      <c r="CR133" s="1247"/>
      <c r="CS133" s="1247"/>
      <c r="CT133" s="1247"/>
      <c r="CU133" s="1247"/>
      <c r="CV133" s="1247"/>
      <c r="CW133" s="1247"/>
      <c r="CX133" s="1247"/>
      <c r="CY133" s="1247"/>
      <c r="CZ133" s="1247"/>
      <c r="DA133" s="1449"/>
      <c r="DB133" s="1452">
        <f t="shared" si="17"/>
        <v>0</v>
      </c>
      <c r="DC133" s="1452">
        <f t="shared" si="18"/>
        <v>0</v>
      </c>
    </row>
    <row r="134" spans="1:107" ht="14.25" customHeight="1" x14ac:dyDescent="0.2">
      <c r="A134" s="129"/>
      <c r="B134" s="887"/>
      <c r="C134" s="889"/>
      <c r="D134" s="448"/>
      <c r="E134" s="448"/>
      <c r="F134" s="888"/>
      <c r="G134" s="888"/>
      <c r="H134" s="888"/>
      <c r="I134" s="1528">
        <f t="shared" si="19"/>
        <v>0</v>
      </c>
      <c r="J134" s="1529">
        <f t="shared" si="14"/>
        <v>0</v>
      </c>
      <c r="K134" s="136"/>
      <c r="L134" s="1530">
        <f t="shared" si="12"/>
        <v>0</v>
      </c>
      <c r="M134" s="1531">
        <f t="shared" si="20"/>
        <v>0</v>
      </c>
      <c r="N134" s="138"/>
      <c r="P134" s="125"/>
      <c r="Q134" s="1065" t="str">
        <f>IF(P134=" "," ",IF(P134="Vehículos",VLOOKUP($Q$16,'Datos Indices'!$A$38:$Z$50,22,FALSE),IF(P134="Ipim",VLOOKUP($Q$16,'Datos Indices'!$A$38:$Z$50,7,FALSE),IF(P134="Dólar",VLOOKUP($Q$16,'Datos Indices'!$A$38:$Z$50,4,FALSE),IF(P134="Gasoil",VLOOKUP($Q$16,'Datos Indices'!$A$38:$Z$50,10,FALSE),IF(P134="WPU06 Pesificado",VLOOKUP($Q$16,'Datos Indices'!$A$38:$Z$50,26,FALSE),0))))))</f>
        <v xml:space="preserve"> </v>
      </c>
      <c r="R134" s="1066">
        <f t="shared" si="21"/>
        <v>0</v>
      </c>
      <c r="T134" s="928"/>
      <c r="U134" s="1065" t="str">
        <f>IF(T134=" "," ",IF(T134="Vehículos",VLOOKUP($U$16,'Datos Indices'!$A$38:$Z$50,22,FALSE),IF(T134="Ipim",VLOOKUP($U$16,'Datos Indices'!$A$38:$Z$50,7,FALSE),IF(T134="Dólar",VLOOKUP($U$16,'Datos Indices'!$A$38:$Z$50,4,FALSE),IF(T134="Gasoil",VLOOKUP($U$16,'Datos Indices'!$A$38:$Z$50,10,FALSE),IF(T134="WPU06 Pesificado",VLOOKUP($U$16,'Datos Indices'!$A$38:$Z$50,26,FALSE),0))))))</f>
        <v xml:space="preserve"> </v>
      </c>
      <c r="V134" s="1066">
        <f t="shared" si="15"/>
        <v>0</v>
      </c>
      <c r="W134" s="1450" t="str">
        <f t="shared" si="16"/>
        <v/>
      </c>
      <c r="Y134" s="1247"/>
      <c r="Z134" s="1247"/>
      <c r="AA134" s="1247"/>
      <c r="AB134" s="1247"/>
      <c r="AC134" s="1247"/>
      <c r="AD134" s="1247"/>
      <c r="AE134" s="1247"/>
      <c r="AF134" s="1247"/>
      <c r="AG134" s="1247"/>
      <c r="AH134" s="1247"/>
      <c r="AI134" s="1247"/>
      <c r="AJ134" s="1247"/>
      <c r="AK134" s="1247"/>
      <c r="AL134" s="1247"/>
      <c r="AM134" s="1247"/>
      <c r="AN134" s="1247"/>
      <c r="AO134" s="1247"/>
      <c r="AP134" s="1247"/>
      <c r="AQ134" s="1247"/>
      <c r="AR134" s="1247"/>
      <c r="AS134" s="1247"/>
      <c r="AT134" s="1247"/>
      <c r="AU134" s="1247"/>
      <c r="AV134" s="1247"/>
      <c r="AW134" s="1247"/>
      <c r="AX134" s="1247"/>
      <c r="AY134" s="1247"/>
      <c r="AZ134" s="1247"/>
      <c r="BA134" s="1247"/>
      <c r="BB134" s="1247"/>
      <c r="BC134" s="1247"/>
      <c r="BD134" s="1247"/>
      <c r="BE134" s="1247"/>
      <c r="BF134" s="1247"/>
      <c r="BG134" s="1247"/>
      <c r="BH134" s="1247"/>
      <c r="BI134" s="1247"/>
      <c r="BJ134" s="1247"/>
      <c r="BK134" s="1247"/>
      <c r="BL134" s="1247"/>
      <c r="BM134" s="1247"/>
      <c r="BN134" s="1247"/>
      <c r="BO134" s="1247"/>
      <c r="BP134" s="1247"/>
      <c r="BQ134" s="1247"/>
      <c r="BR134" s="1247"/>
      <c r="BS134" s="1247"/>
      <c r="BT134" s="1247"/>
      <c r="BU134" s="1247"/>
      <c r="BV134" s="1247"/>
      <c r="BW134" s="1247"/>
      <c r="BX134" s="1247"/>
      <c r="BY134" s="1247"/>
      <c r="BZ134" s="1247"/>
      <c r="CA134" s="1247"/>
      <c r="CB134" s="1247"/>
      <c r="CC134" s="1247"/>
      <c r="CD134" s="1247"/>
      <c r="CE134" s="1247"/>
      <c r="CF134" s="1247"/>
      <c r="CG134" s="1247"/>
      <c r="CH134" s="1247"/>
      <c r="CI134" s="1247"/>
      <c r="CJ134" s="1247"/>
      <c r="CK134" s="1247"/>
      <c r="CL134" s="1247"/>
      <c r="CM134" s="1247"/>
      <c r="CN134" s="1247"/>
      <c r="CO134" s="1247"/>
      <c r="CP134" s="1247"/>
      <c r="CQ134" s="1247"/>
      <c r="CR134" s="1247"/>
      <c r="CS134" s="1247"/>
      <c r="CT134" s="1247"/>
      <c r="CU134" s="1247"/>
      <c r="CV134" s="1247"/>
      <c r="CW134" s="1247"/>
      <c r="CX134" s="1247"/>
      <c r="CY134" s="1247"/>
      <c r="CZ134" s="1247"/>
      <c r="DB134" s="1452">
        <f t="shared" si="17"/>
        <v>0</v>
      </c>
      <c r="DC134" s="1452">
        <f t="shared" si="18"/>
        <v>0</v>
      </c>
    </row>
    <row r="135" spans="1:107" ht="14.25" customHeight="1" x14ac:dyDescent="0.2">
      <c r="A135" s="129"/>
      <c r="B135" s="887"/>
      <c r="C135" s="889"/>
      <c r="D135" s="448"/>
      <c r="E135" s="448"/>
      <c r="F135" s="888"/>
      <c r="G135" s="888"/>
      <c r="H135" s="888"/>
      <c r="I135" s="1528">
        <f t="shared" si="19"/>
        <v>0</v>
      </c>
      <c r="J135" s="1529">
        <f t="shared" si="14"/>
        <v>0</v>
      </c>
      <c r="K135" s="136"/>
      <c r="L135" s="1530">
        <f t="shared" si="12"/>
        <v>0</v>
      </c>
      <c r="M135" s="1531">
        <f t="shared" si="20"/>
        <v>0</v>
      </c>
      <c r="N135" s="138"/>
      <c r="P135" s="125"/>
      <c r="Q135" s="1065" t="str">
        <f>IF(P135=" "," ",IF(P135="Vehículos",VLOOKUP($Q$16,'Datos Indices'!$A$38:$Z$50,22,FALSE),IF(P135="Ipim",VLOOKUP($Q$16,'Datos Indices'!$A$38:$Z$50,7,FALSE),IF(P135="Dólar",VLOOKUP($Q$16,'Datos Indices'!$A$38:$Z$50,4,FALSE),IF(P135="Gasoil",VLOOKUP($Q$16,'Datos Indices'!$A$38:$Z$50,10,FALSE),IF(P135="WPU06 Pesificado",VLOOKUP($Q$16,'Datos Indices'!$A$38:$Z$50,26,FALSE),0))))))</f>
        <v xml:space="preserve"> </v>
      </c>
      <c r="R135" s="1066">
        <f t="shared" si="21"/>
        <v>0</v>
      </c>
      <c r="T135" s="928"/>
      <c r="U135" s="1065" t="str">
        <f>IF(T135=" "," ",IF(T135="Vehículos",VLOOKUP($U$16,'Datos Indices'!$A$38:$Z$50,22,FALSE),IF(T135="Ipim",VLOOKUP($U$16,'Datos Indices'!$A$38:$Z$50,7,FALSE),IF(T135="Dólar",VLOOKUP($U$16,'Datos Indices'!$A$38:$Z$50,4,FALSE),IF(T135="Gasoil",VLOOKUP($U$16,'Datos Indices'!$A$38:$Z$50,10,FALSE),IF(T135="WPU06 Pesificado",VLOOKUP($U$16,'Datos Indices'!$A$38:$Z$50,26,FALSE),0))))))</f>
        <v xml:space="preserve"> </v>
      </c>
      <c r="V135" s="1066">
        <f t="shared" si="15"/>
        <v>0</v>
      </c>
      <c r="W135" s="1450" t="str">
        <f t="shared" si="16"/>
        <v/>
      </c>
      <c r="Y135" s="1247"/>
      <c r="Z135" s="1247"/>
      <c r="AA135" s="1247"/>
      <c r="AB135" s="1247"/>
      <c r="AC135" s="1247"/>
      <c r="AD135" s="1247"/>
      <c r="AE135" s="1247"/>
      <c r="AF135" s="1247"/>
      <c r="AG135" s="1247"/>
      <c r="AH135" s="1247"/>
      <c r="AI135" s="1247"/>
      <c r="AJ135" s="1247"/>
      <c r="AK135" s="1247"/>
      <c r="AL135" s="1247"/>
      <c r="AM135" s="1247"/>
      <c r="AN135" s="1247"/>
      <c r="AO135" s="1247"/>
      <c r="AP135" s="1247"/>
      <c r="AQ135" s="1247"/>
      <c r="AR135" s="1247"/>
      <c r="AS135" s="1247"/>
      <c r="AT135" s="1247"/>
      <c r="AU135" s="1247"/>
      <c r="AV135" s="1247"/>
      <c r="AW135" s="1247"/>
      <c r="AX135" s="1247"/>
      <c r="AY135" s="1247"/>
      <c r="AZ135" s="1247"/>
      <c r="BA135" s="1247"/>
      <c r="BB135" s="1247"/>
      <c r="BC135" s="1247"/>
      <c r="BD135" s="1247"/>
      <c r="BE135" s="1247"/>
      <c r="BF135" s="1247"/>
      <c r="BG135" s="1247"/>
      <c r="BH135" s="1247"/>
      <c r="BI135" s="1247"/>
      <c r="BJ135" s="1247"/>
      <c r="BK135" s="1247"/>
      <c r="BL135" s="1247"/>
      <c r="BM135" s="1247"/>
      <c r="BN135" s="1247"/>
      <c r="BO135" s="1247"/>
      <c r="BP135" s="1247"/>
      <c r="BQ135" s="1247"/>
      <c r="BR135" s="1247"/>
      <c r="BS135" s="1247"/>
      <c r="BT135" s="1247"/>
      <c r="BU135" s="1247"/>
      <c r="BV135" s="1247"/>
      <c r="BW135" s="1247"/>
      <c r="BX135" s="1247"/>
      <c r="BY135" s="1247"/>
      <c r="BZ135" s="1247"/>
      <c r="CA135" s="1247"/>
      <c r="CB135" s="1247"/>
      <c r="CC135" s="1247"/>
      <c r="CD135" s="1247"/>
      <c r="CE135" s="1247"/>
      <c r="CF135" s="1247"/>
      <c r="CG135" s="1247"/>
      <c r="CH135" s="1247"/>
      <c r="CI135" s="1247"/>
      <c r="CJ135" s="1247"/>
      <c r="CK135" s="1247"/>
      <c r="CL135" s="1247"/>
      <c r="CM135" s="1247"/>
      <c r="CN135" s="1247"/>
      <c r="CO135" s="1247"/>
      <c r="CP135" s="1247"/>
      <c r="CQ135" s="1247"/>
      <c r="CR135" s="1247"/>
      <c r="CS135" s="1247"/>
      <c r="CT135" s="1247"/>
      <c r="CU135" s="1247"/>
      <c r="CV135" s="1247"/>
      <c r="CW135" s="1247"/>
      <c r="CX135" s="1247"/>
      <c r="CY135" s="1247"/>
      <c r="CZ135" s="1247"/>
      <c r="DB135" s="1452">
        <f t="shared" si="17"/>
        <v>0</v>
      </c>
      <c r="DC135" s="1452">
        <f t="shared" si="18"/>
        <v>0</v>
      </c>
    </row>
    <row r="136" spans="1:107" ht="14.25" customHeight="1" x14ac:dyDescent="0.2">
      <c r="A136" s="129"/>
      <c r="B136" s="887"/>
      <c r="C136" s="889"/>
      <c r="D136" s="448"/>
      <c r="E136" s="448"/>
      <c r="F136" s="888"/>
      <c r="G136" s="888"/>
      <c r="H136" s="888"/>
      <c r="I136" s="1528">
        <f t="shared" si="19"/>
        <v>0</v>
      </c>
      <c r="J136" s="1529">
        <f t="shared" si="14"/>
        <v>0</v>
      </c>
      <c r="K136" s="136"/>
      <c r="L136" s="1530">
        <f t="shared" si="12"/>
        <v>0</v>
      </c>
      <c r="M136" s="1531">
        <f t="shared" si="20"/>
        <v>0</v>
      </c>
      <c r="N136" s="138"/>
      <c r="P136" s="125"/>
      <c r="Q136" s="1065" t="str">
        <f>IF(P136=" "," ",IF(P136="Vehículos",VLOOKUP($Q$16,'Datos Indices'!$A$38:$Z$50,22,FALSE),IF(P136="Ipim",VLOOKUP($Q$16,'Datos Indices'!$A$38:$Z$50,7,FALSE),IF(P136="Dólar",VLOOKUP($Q$16,'Datos Indices'!$A$38:$Z$50,4,FALSE),IF(P136="Gasoil",VLOOKUP($Q$16,'Datos Indices'!$A$38:$Z$50,10,FALSE),IF(P136="WPU06 Pesificado",VLOOKUP($Q$16,'Datos Indices'!$A$38:$Z$50,26,FALSE),0))))))</f>
        <v xml:space="preserve"> </v>
      </c>
      <c r="R136" s="1066">
        <f t="shared" si="21"/>
        <v>0</v>
      </c>
      <c r="T136" s="928"/>
      <c r="U136" s="1065" t="str">
        <f>IF(T136=" "," ",IF(T136="Vehículos",VLOOKUP($U$16,'Datos Indices'!$A$38:$Z$50,22,FALSE),IF(T136="Ipim",VLOOKUP($U$16,'Datos Indices'!$A$38:$Z$50,7,FALSE),IF(T136="Dólar",VLOOKUP($U$16,'Datos Indices'!$A$38:$Z$50,4,FALSE),IF(T136="Gasoil",VLOOKUP($U$16,'Datos Indices'!$A$38:$Z$50,10,FALSE),IF(T136="WPU06 Pesificado",VLOOKUP($U$16,'Datos Indices'!$A$38:$Z$50,26,FALSE),0))))))</f>
        <v xml:space="preserve"> </v>
      </c>
      <c r="V136" s="1066">
        <f t="shared" si="15"/>
        <v>0</v>
      </c>
      <c r="W136" s="1450" t="str">
        <f t="shared" si="16"/>
        <v/>
      </c>
      <c r="Y136" s="1247"/>
      <c r="Z136" s="1247"/>
      <c r="AA136" s="1247"/>
      <c r="AB136" s="1247"/>
      <c r="AC136" s="1247"/>
      <c r="AD136" s="1247"/>
      <c r="AE136" s="1247"/>
      <c r="AF136" s="1247"/>
      <c r="AG136" s="1247"/>
      <c r="AH136" s="1247"/>
      <c r="AI136" s="1247"/>
      <c r="AJ136" s="1247"/>
      <c r="AK136" s="1247"/>
      <c r="AL136" s="1247"/>
      <c r="AM136" s="1247"/>
      <c r="AN136" s="1247"/>
      <c r="AO136" s="1247"/>
      <c r="AP136" s="1247"/>
      <c r="AQ136" s="1247"/>
      <c r="AR136" s="1247"/>
      <c r="AS136" s="1247"/>
      <c r="AT136" s="1247"/>
      <c r="AU136" s="1247"/>
      <c r="AV136" s="1247"/>
      <c r="AW136" s="1247"/>
      <c r="AX136" s="1247"/>
      <c r="AY136" s="1247"/>
      <c r="AZ136" s="1247"/>
      <c r="BA136" s="1247"/>
      <c r="BB136" s="1247"/>
      <c r="BC136" s="1247"/>
      <c r="BD136" s="1247"/>
      <c r="BE136" s="1247"/>
      <c r="BF136" s="1247"/>
      <c r="BG136" s="1247"/>
      <c r="BH136" s="1247"/>
      <c r="BI136" s="1247"/>
      <c r="BJ136" s="1247"/>
      <c r="BK136" s="1247"/>
      <c r="BL136" s="1247"/>
      <c r="BM136" s="1247"/>
      <c r="BN136" s="1247"/>
      <c r="BO136" s="1247"/>
      <c r="BP136" s="1247"/>
      <c r="BQ136" s="1247"/>
      <c r="BR136" s="1247"/>
      <c r="BS136" s="1247"/>
      <c r="BT136" s="1247"/>
      <c r="BU136" s="1247"/>
      <c r="BV136" s="1247"/>
      <c r="BW136" s="1247"/>
      <c r="BX136" s="1247"/>
      <c r="BY136" s="1247"/>
      <c r="BZ136" s="1247"/>
      <c r="CA136" s="1247"/>
      <c r="CB136" s="1247"/>
      <c r="CC136" s="1247"/>
      <c r="CD136" s="1247"/>
      <c r="CE136" s="1247"/>
      <c r="CF136" s="1247"/>
      <c r="CG136" s="1247"/>
      <c r="CH136" s="1247"/>
      <c r="CI136" s="1247"/>
      <c r="CJ136" s="1247"/>
      <c r="CK136" s="1247"/>
      <c r="CL136" s="1247"/>
      <c r="CM136" s="1247"/>
      <c r="CN136" s="1247"/>
      <c r="CO136" s="1247"/>
      <c r="CP136" s="1247"/>
      <c r="CQ136" s="1247"/>
      <c r="CR136" s="1247"/>
      <c r="CS136" s="1247"/>
      <c r="CT136" s="1247"/>
      <c r="CU136" s="1247"/>
      <c r="CV136" s="1247"/>
      <c r="CW136" s="1247"/>
      <c r="CX136" s="1247"/>
      <c r="CY136" s="1247"/>
      <c r="CZ136" s="1247"/>
      <c r="DB136" s="1452">
        <f t="shared" si="17"/>
        <v>0</v>
      </c>
      <c r="DC136" s="1452">
        <f t="shared" si="18"/>
        <v>0</v>
      </c>
    </row>
    <row r="137" spans="1:107" ht="14.25" customHeight="1" x14ac:dyDescent="0.2">
      <c r="A137" s="129"/>
      <c r="B137" s="887"/>
      <c r="C137" s="889"/>
      <c r="D137" s="448"/>
      <c r="E137" s="448"/>
      <c r="F137" s="888"/>
      <c r="G137" s="888"/>
      <c r="H137" s="888"/>
      <c r="I137" s="1528">
        <f t="shared" si="19"/>
        <v>0</v>
      </c>
      <c r="J137" s="1529">
        <f t="shared" si="14"/>
        <v>0</v>
      </c>
      <c r="K137" s="136"/>
      <c r="L137" s="1530">
        <f t="shared" si="12"/>
        <v>0</v>
      </c>
      <c r="M137" s="1531">
        <f t="shared" si="20"/>
        <v>0</v>
      </c>
      <c r="N137" s="138"/>
      <c r="P137" s="125"/>
      <c r="Q137" s="1065" t="str">
        <f>IF(P137=" "," ",IF(P137="Vehículos",VLOOKUP($Q$16,'Datos Indices'!$A$38:$Z$50,22,FALSE),IF(P137="Ipim",VLOOKUP($Q$16,'Datos Indices'!$A$38:$Z$50,7,FALSE),IF(P137="Dólar",VLOOKUP($Q$16,'Datos Indices'!$A$38:$Z$50,4,FALSE),IF(P137="Gasoil",VLOOKUP($Q$16,'Datos Indices'!$A$38:$Z$50,10,FALSE),IF(P137="WPU06 Pesificado",VLOOKUP($Q$16,'Datos Indices'!$A$38:$Z$50,26,FALSE),0))))))</f>
        <v xml:space="preserve"> </v>
      </c>
      <c r="R137" s="1066">
        <f t="shared" si="21"/>
        <v>0</v>
      </c>
      <c r="T137" s="928"/>
      <c r="U137" s="1065" t="str">
        <f>IF(T137=" "," ",IF(T137="Vehículos",VLOOKUP($U$16,'Datos Indices'!$A$38:$Z$50,22,FALSE),IF(T137="Ipim",VLOOKUP($U$16,'Datos Indices'!$A$38:$Z$50,7,FALSE),IF(T137="Dólar",VLOOKUP($U$16,'Datos Indices'!$A$38:$Z$50,4,FALSE),IF(T137="Gasoil",VLOOKUP($U$16,'Datos Indices'!$A$38:$Z$50,10,FALSE),IF(T137="WPU06 Pesificado",VLOOKUP($U$16,'Datos Indices'!$A$38:$Z$50,26,FALSE),0))))))</f>
        <v xml:space="preserve"> </v>
      </c>
      <c r="V137" s="1066">
        <f t="shared" si="15"/>
        <v>0</v>
      </c>
      <c r="W137" s="1450" t="str">
        <f t="shared" si="16"/>
        <v/>
      </c>
      <c r="Y137" s="1247"/>
      <c r="Z137" s="1247"/>
      <c r="AA137" s="1247"/>
      <c r="AB137" s="1247"/>
      <c r="AC137" s="1247"/>
      <c r="AD137" s="1247"/>
      <c r="AE137" s="1247"/>
      <c r="AF137" s="1247"/>
      <c r="AG137" s="1247"/>
      <c r="AH137" s="1247"/>
      <c r="AI137" s="1247"/>
      <c r="AJ137" s="1247"/>
      <c r="AK137" s="1247"/>
      <c r="AL137" s="1247"/>
      <c r="AM137" s="1247"/>
      <c r="AN137" s="1247"/>
      <c r="AO137" s="1247"/>
      <c r="AP137" s="1247"/>
      <c r="AQ137" s="1247"/>
      <c r="AR137" s="1247"/>
      <c r="AS137" s="1247"/>
      <c r="AT137" s="1247"/>
      <c r="AU137" s="1247"/>
      <c r="AV137" s="1247"/>
      <c r="AW137" s="1247"/>
      <c r="AX137" s="1247"/>
      <c r="AY137" s="1247"/>
      <c r="AZ137" s="1247"/>
      <c r="BA137" s="1247"/>
      <c r="BB137" s="1247"/>
      <c r="BC137" s="1247"/>
      <c r="BD137" s="1247"/>
      <c r="BE137" s="1247"/>
      <c r="BF137" s="1247"/>
      <c r="BG137" s="1247"/>
      <c r="BH137" s="1247"/>
      <c r="BI137" s="1247"/>
      <c r="BJ137" s="1247"/>
      <c r="BK137" s="1247"/>
      <c r="BL137" s="1247"/>
      <c r="BM137" s="1247"/>
      <c r="BN137" s="1247"/>
      <c r="BO137" s="1247"/>
      <c r="BP137" s="1247"/>
      <c r="BQ137" s="1247"/>
      <c r="BR137" s="1247"/>
      <c r="BS137" s="1247"/>
      <c r="BT137" s="1247"/>
      <c r="BU137" s="1247"/>
      <c r="BV137" s="1247"/>
      <c r="BW137" s="1247"/>
      <c r="BX137" s="1247"/>
      <c r="BY137" s="1247"/>
      <c r="BZ137" s="1247"/>
      <c r="CA137" s="1247"/>
      <c r="CB137" s="1247"/>
      <c r="CC137" s="1247"/>
      <c r="CD137" s="1247"/>
      <c r="CE137" s="1247"/>
      <c r="CF137" s="1247"/>
      <c r="CG137" s="1247"/>
      <c r="CH137" s="1247"/>
      <c r="CI137" s="1247"/>
      <c r="CJ137" s="1247"/>
      <c r="CK137" s="1247"/>
      <c r="CL137" s="1247"/>
      <c r="CM137" s="1247"/>
      <c r="CN137" s="1247"/>
      <c r="CO137" s="1247"/>
      <c r="CP137" s="1247"/>
      <c r="CQ137" s="1247"/>
      <c r="CR137" s="1247"/>
      <c r="CS137" s="1247"/>
      <c r="CT137" s="1247"/>
      <c r="CU137" s="1247"/>
      <c r="CV137" s="1247"/>
      <c r="CW137" s="1247"/>
      <c r="CX137" s="1247"/>
      <c r="CY137" s="1247"/>
      <c r="CZ137" s="1247"/>
      <c r="DB137" s="1452">
        <f t="shared" si="17"/>
        <v>0</v>
      </c>
      <c r="DC137" s="1452">
        <f t="shared" si="18"/>
        <v>0</v>
      </c>
    </row>
    <row r="138" spans="1:107" ht="14.25" customHeight="1" x14ac:dyDescent="0.2">
      <c r="A138" s="129"/>
      <c r="B138" s="887"/>
      <c r="C138" s="889"/>
      <c r="D138" s="448"/>
      <c r="E138" s="448"/>
      <c r="F138" s="888"/>
      <c r="G138" s="888"/>
      <c r="H138" s="888"/>
      <c r="I138" s="1528">
        <f t="shared" si="19"/>
        <v>0</v>
      </c>
      <c r="J138" s="1529">
        <f t="shared" si="14"/>
        <v>0</v>
      </c>
      <c r="K138" s="136"/>
      <c r="L138" s="1530">
        <f t="shared" si="12"/>
        <v>0</v>
      </c>
      <c r="M138" s="1531">
        <f t="shared" si="20"/>
        <v>0</v>
      </c>
      <c r="N138" s="138"/>
      <c r="P138" s="125"/>
      <c r="Q138" s="1065" t="str">
        <f>IF(P138=" "," ",IF(P138="Vehículos",VLOOKUP($Q$16,'Datos Indices'!$A$38:$Z$50,22,FALSE),IF(P138="Ipim",VLOOKUP($Q$16,'Datos Indices'!$A$38:$Z$50,7,FALSE),IF(P138="Dólar",VLOOKUP($Q$16,'Datos Indices'!$A$38:$Z$50,4,FALSE),IF(P138="Gasoil",VLOOKUP($Q$16,'Datos Indices'!$A$38:$Z$50,10,FALSE),IF(P138="WPU06 Pesificado",VLOOKUP($Q$16,'Datos Indices'!$A$38:$Z$50,26,FALSE),0))))))</f>
        <v xml:space="preserve"> </v>
      </c>
      <c r="R138" s="1066">
        <f t="shared" si="21"/>
        <v>0</v>
      </c>
      <c r="T138" s="928"/>
      <c r="U138" s="1065" t="str">
        <f>IF(T138=" "," ",IF(T138="Vehículos",VLOOKUP($U$16,'Datos Indices'!$A$38:$Z$50,22,FALSE),IF(T138="Ipim",VLOOKUP($U$16,'Datos Indices'!$A$38:$Z$50,7,FALSE),IF(T138="Dólar",VLOOKUP($U$16,'Datos Indices'!$A$38:$Z$50,4,FALSE),IF(T138="Gasoil",VLOOKUP($U$16,'Datos Indices'!$A$38:$Z$50,10,FALSE),IF(T138="WPU06 Pesificado",VLOOKUP($U$16,'Datos Indices'!$A$38:$Z$50,26,FALSE),0))))))</f>
        <v xml:space="preserve"> </v>
      </c>
      <c r="V138" s="1066">
        <f t="shared" si="15"/>
        <v>0</v>
      </c>
      <c r="W138" s="1450" t="str">
        <f t="shared" si="16"/>
        <v/>
      </c>
      <c r="Y138" s="1247"/>
      <c r="Z138" s="1247"/>
      <c r="AA138" s="1247"/>
      <c r="AB138" s="1247"/>
      <c r="AC138" s="1247"/>
      <c r="AD138" s="1247"/>
      <c r="AE138" s="1247"/>
      <c r="AF138" s="1247"/>
      <c r="AG138" s="1247"/>
      <c r="AH138" s="1247"/>
      <c r="AI138" s="1247"/>
      <c r="AJ138" s="1247"/>
      <c r="AK138" s="1247"/>
      <c r="AL138" s="1247"/>
      <c r="AM138" s="1247"/>
      <c r="AN138" s="1247"/>
      <c r="AO138" s="1247"/>
      <c r="AP138" s="1247"/>
      <c r="AQ138" s="1247"/>
      <c r="AR138" s="1247"/>
      <c r="AS138" s="1247"/>
      <c r="AT138" s="1247"/>
      <c r="AU138" s="1247"/>
      <c r="AV138" s="1247"/>
      <c r="AW138" s="1247"/>
      <c r="AX138" s="1247"/>
      <c r="AY138" s="1247"/>
      <c r="AZ138" s="1247"/>
      <c r="BA138" s="1247"/>
      <c r="BB138" s="1247"/>
      <c r="BC138" s="1247"/>
      <c r="BD138" s="1247"/>
      <c r="BE138" s="1247"/>
      <c r="BF138" s="1247"/>
      <c r="BG138" s="1247"/>
      <c r="BH138" s="1247"/>
      <c r="BI138" s="1247"/>
      <c r="BJ138" s="1247"/>
      <c r="BK138" s="1247"/>
      <c r="BL138" s="1247"/>
      <c r="BM138" s="1247"/>
      <c r="BN138" s="1247"/>
      <c r="BO138" s="1247"/>
      <c r="BP138" s="1247"/>
      <c r="BQ138" s="1247"/>
      <c r="BR138" s="1247"/>
      <c r="BS138" s="1247"/>
      <c r="BT138" s="1247"/>
      <c r="BU138" s="1247"/>
      <c r="BV138" s="1247"/>
      <c r="BW138" s="1247"/>
      <c r="BX138" s="1247"/>
      <c r="BY138" s="1247"/>
      <c r="BZ138" s="1247"/>
      <c r="CA138" s="1247"/>
      <c r="CB138" s="1247"/>
      <c r="CC138" s="1247"/>
      <c r="CD138" s="1247"/>
      <c r="CE138" s="1247"/>
      <c r="CF138" s="1247"/>
      <c r="CG138" s="1247"/>
      <c r="CH138" s="1247"/>
      <c r="CI138" s="1247"/>
      <c r="CJ138" s="1247"/>
      <c r="CK138" s="1247"/>
      <c r="CL138" s="1247"/>
      <c r="CM138" s="1247"/>
      <c r="CN138" s="1247"/>
      <c r="CO138" s="1247"/>
      <c r="CP138" s="1247"/>
      <c r="CQ138" s="1247"/>
      <c r="CR138" s="1247"/>
      <c r="CS138" s="1247"/>
      <c r="CT138" s="1247"/>
      <c r="CU138" s="1247"/>
      <c r="CV138" s="1247"/>
      <c r="CW138" s="1247"/>
      <c r="CX138" s="1247"/>
      <c r="CY138" s="1247"/>
      <c r="CZ138" s="1247"/>
      <c r="DB138" s="1452">
        <f t="shared" si="17"/>
        <v>0</v>
      </c>
      <c r="DC138" s="1452">
        <f t="shared" si="18"/>
        <v>0</v>
      </c>
    </row>
    <row r="139" spans="1:107" ht="14.25" customHeight="1" x14ac:dyDescent="0.2">
      <c r="A139" s="129"/>
      <c r="B139" s="887"/>
      <c r="C139" s="889"/>
      <c r="D139" s="448"/>
      <c r="E139" s="448"/>
      <c r="F139" s="888"/>
      <c r="G139" s="888"/>
      <c r="H139" s="888"/>
      <c r="I139" s="1528">
        <f t="shared" si="19"/>
        <v>0</v>
      </c>
      <c r="J139" s="1529">
        <f t="shared" si="14"/>
        <v>0</v>
      </c>
      <c r="K139" s="136"/>
      <c r="L139" s="1530">
        <f t="shared" si="12"/>
        <v>0</v>
      </c>
      <c r="M139" s="1531">
        <f t="shared" si="20"/>
        <v>0</v>
      </c>
      <c r="N139" s="138"/>
      <c r="P139" s="125"/>
      <c r="Q139" s="1065" t="str">
        <f>IF(P139=" "," ",IF(P139="Vehículos",VLOOKUP($Q$16,'Datos Indices'!$A$38:$Z$50,22,FALSE),IF(P139="Ipim",VLOOKUP($Q$16,'Datos Indices'!$A$38:$Z$50,7,FALSE),IF(P139="Dólar",VLOOKUP($Q$16,'Datos Indices'!$A$38:$Z$50,4,FALSE),IF(P139="Gasoil",VLOOKUP($Q$16,'Datos Indices'!$A$38:$Z$50,10,FALSE),IF(P139="WPU06 Pesificado",VLOOKUP($Q$16,'Datos Indices'!$A$38:$Z$50,26,FALSE),0))))))</f>
        <v xml:space="preserve"> </v>
      </c>
      <c r="R139" s="1066">
        <f t="shared" si="21"/>
        <v>0</v>
      </c>
      <c r="T139" s="928"/>
      <c r="U139" s="1065" t="str">
        <f>IF(T139=" "," ",IF(T139="Vehículos",VLOOKUP($U$16,'Datos Indices'!$A$38:$Z$50,22,FALSE),IF(T139="Ipim",VLOOKUP($U$16,'Datos Indices'!$A$38:$Z$50,7,FALSE),IF(T139="Dólar",VLOOKUP($U$16,'Datos Indices'!$A$38:$Z$50,4,FALSE),IF(T139="Gasoil",VLOOKUP($U$16,'Datos Indices'!$A$38:$Z$50,10,FALSE),IF(T139="WPU06 Pesificado",VLOOKUP($U$16,'Datos Indices'!$A$38:$Z$50,26,FALSE),0))))))</f>
        <v xml:space="preserve"> </v>
      </c>
      <c r="V139" s="1066">
        <f t="shared" si="15"/>
        <v>0</v>
      </c>
      <c r="W139" s="1450" t="str">
        <f t="shared" si="16"/>
        <v/>
      </c>
      <c r="Y139" s="1247"/>
      <c r="Z139" s="1247"/>
      <c r="AA139" s="1247"/>
      <c r="AB139" s="1247"/>
      <c r="AC139" s="1247"/>
      <c r="AD139" s="1247"/>
      <c r="AE139" s="1247"/>
      <c r="AF139" s="1247"/>
      <c r="AG139" s="1247"/>
      <c r="AH139" s="1247"/>
      <c r="AI139" s="1247"/>
      <c r="AJ139" s="1247"/>
      <c r="AK139" s="1247"/>
      <c r="AL139" s="1247"/>
      <c r="AM139" s="1247"/>
      <c r="AN139" s="1247"/>
      <c r="AO139" s="1247"/>
      <c r="AP139" s="1247"/>
      <c r="AQ139" s="1247"/>
      <c r="AR139" s="1247"/>
      <c r="AS139" s="1247"/>
      <c r="AT139" s="1247"/>
      <c r="AU139" s="1247"/>
      <c r="AV139" s="1247"/>
      <c r="AW139" s="1247"/>
      <c r="AX139" s="1247"/>
      <c r="AY139" s="1247"/>
      <c r="AZ139" s="1247"/>
      <c r="BA139" s="1247"/>
      <c r="BB139" s="1247"/>
      <c r="BC139" s="1247"/>
      <c r="BD139" s="1247"/>
      <c r="BE139" s="1247"/>
      <c r="BF139" s="1247"/>
      <c r="BG139" s="1247"/>
      <c r="BH139" s="1247"/>
      <c r="BI139" s="1247"/>
      <c r="BJ139" s="1247"/>
      <c r="BK139" s="1247"/>
      <c r="BL139" s="1247"/>
      <c r="BM139" s="1247"/>
      <c r="BN139" s="1247"/>
      <c r="BO139" s="1247"/>
      <c r="BP139" s="1247"/>
      <c r="BQ139" s="1247"/>
      <c r="BR139" s="1247"/>
      <c r="BS139" s="1247"/>
      <c r="BT139" s="1247"/>
      <c r="BU139" s="1247"/>
      <c r="BV139" s="1247"/>
      <c r="BW139" s="1247"/>
      <c r="BX139" s="1247"/>
      <c r="BY139" s="1247"/>
      <c r="BZ139" s="1247"/>
      <c r="CA139" s="1247"/>
      <c r="CB139" s="1247"/>
      <c r="CC139" s="1247"/>
      <c r="CD139" s="1247"/>
      <c r="CE139" s="1247"/>
      <c r="CF139" s="1247"/>
      <c r="CG139" s="1247"/>
      <c r="CH139" s="1247"/>
      <c r="CI139" s="1247"/>
      <c r="CJ139" s="1247"/>
      <c r="CK139" s="1247"/>
      <c r="CL139" s="1247"/>
      <c r="CM139" s="1247"/>
      <c r="CN139" s="1247"/>
      <c r="CO139" s="1247"/>
      <c r="CP139" s="1247"/>
      <c r="CQ139" s="1247"/>
      <c r="CR139" s="1247"/>
      <c r="CS139" s="1247"/>
      <c r="CT139" s="1247"/>
      <c r="CU139" s="1247"/>
      <c r="CV139" s="1247"/>
      <c r="CW139" s="1247"/>
      <c r="CX139" s="1247"/>
      <c r="CY139" s="1247"/>
      <c r="CZ139" s="1247"/>
      <c r="DB139" s="1452">
        <f t="shared" si="17"/>
        <v>0</v>
      </c>
      <c r="DC139" s="1452">
        <f t="shared" si="18"/>
        <v>0</v>
      </c>
    </row>
    <row r="140" spans="1:107" ht="14.25" customHeight="1" x14ac:dyDescent="0.2">
      <c r="A140" s="129"/>
      <c r="B140" s="887"/>
      <c r="C140" s="889"/>
      <c r="D140" s="448"/>
      <c r="E140" s="448"/>
      <c r="F140" s="888"/>
      <c r="G140" s="888"/>
      <c r="H140" s="888"/>
      <c r="I140" s="1528">
        <f t="shared" si="19"/>
        <v>0</v>
      </c>
      <c r="J140" s="1529">
        <f t="shared" si="14"/>
        <v>0</v>
      </c>
      <c r="K140" s="136"/>
      <c r="L140" s="1530">
        <f t="shared" si="12"/>
        <v>0</v>
      </c>
      <c r="M140" s="1531">
        <f t="shared" si="20"/>
        <v>0</v>
      </c>
      <c r="N140" s="138"/>
      <c r="P140" s="125"/>
      <c r="Q140" s="1065" t="str">
        <f>IF(P140=" "," ",IF(P140="Vehículos",VLOOKUP($Q$16,'Datos Indices'!$A$38:$Z$50,22,FALSE),IF(P140="Ipim",VLOOKUP($Q$16,'Datos Indices'!$A$38:$Z$50,7,FALSE),IF(P140="Dólar",VLOOKUP($Q$16,'Datos Indices'!$A$38:$Z$50,4,FALSE),IF(P140="Gasoil",VLOOKUP($Q$16,'Datos Indices'!$A$38:$Z$50,10,FALSE),IF(P140="WPU06 Pesificado",VLOOKUP($Q$16,'Datos Indices'!$A$38:$Z$50,26,FALSE),0))))))</f>
        <v xml:space="preserve"> </v>
      </c>
      <c r="R140" s="1066">
        <f t="shared" si="21"/>
        <v>0</v>
      </c>
      <c r="T140" s="928"/>
      <c r="U140" s="1065" t="str">
        <f>IF(T140=" "," ",IF(T140="Vehículos",VLOOKUP($U$16,'Datos Indices'!$A$38:$Z$50,22,FALSE),IF(T140="Ipim",VLOOKUP($U$16,'Datos Indices'!$A$38:$Z$50,7,FALSE),IF(T140="Dólar",VLOOKUP($U$16,'Datos Indices'!$A$38:$Z$50,4,FALSE),IF(T140="Gasoil",VLOOKUP($U$16,'Datos Indices'!$A$38:$Z$50,10,FALSE),IF(T140="WPU06 Pesificado",VLOOKUP($U$16,'Datos Indices'!$A$38:$Z$50,26,FALSE),0))))))</f>
        <v xml:space="preserve"> </v>
      </c>
      <c r="V140" s="1066">
        <f t="shared" si="15"/>
        <v>0</v>
      </c>
      <c r="W140" s="1450" t="str">
        <f t="shared" si="16"/>
        <v/>
      </c>
      <c r="Y140" s="1247"/>
      <c r="Z140" s="1247"/>
      <c r="AA140" s="1247"/>
      <c r="AB140" s="1247"/>
      <c r="AC140" s="1247"/>
      <c r="AD140" s="1247"/>
      <c r="AE140" s="1247"/>
      <c r="AF140" s="1247"/>
      <c r="AG140" s="1247"/>
      <c r="AH140" s="1247"/>
      <c r="AI140" s="1247"/>
      <c r="AJ140" s="1247"/>
      <c r="AK140" s="1247"/>
      <c r="AL140" s="1247"/>
      <c r="AM140" s="1247"/>
      <c r="AN140" s="1247"/>
      <c r="AO140" s="1247"/>
      <c r="AP140" s="1247"/>
      <c r="AQ140" s="1247"/>
      <c r="AR140" s="1247"/>
      <c r="AS140" s="1247"/>
      <c r="AT140" s="1247"/>
      <c r="AU140" s="1247"/>
      <c r="AV140" s="1247"/>
      <c r="AW140" s="1247"/>
      <c r="AX140" s="1247"/>
      <c r="AY140" s="1247"/>
      <c r="AZ140" s="1247"/>
      <c r="BA140" s="1247"/>
      <c r="BB140" s="1247"/>
      <c r="BC140" s="1247"/>
      <c r="BD140" s="1247"/>
      <c r="BE140" s="1247"/>
      <c r="BF140" s="1247"/>
      <c r="BG140" s="1247"/>
      <c r="BH140" s="1247"/>
      <c r="BI140" s="1247"/>
      <c r="BJ140" s="1247"/>
      <c r="BK140" s="1247"/>
      <c r="BL140" s="1247"/>
      <c r="BM140" s="1247"/>
      <c r="BN140" s="1247"/>
      <c r="BO140" s="1247"/>
      <c r="BP140" s="1247"/>
      <c r="BQ140" s="1247"/>
      <c r="BR140" s="1247"/>
      <c r="BS140" s="1247"/>
      <c r="BT140" s="1247"/>
      <c r="BU140" s="1247"/>
      <c r="BV140" s="1247"/>
      <c r="BW140" s="1247"/>
      <c r="BX140" s="1247"/>
      <c r="BY140" s="1247"/>
      <c r="BZ140" s="1247"/>
      <c r="CA140" s="1247"/>
      <c r="CB140" s="1247"/>
      <c r="CC140" s="1247"/>
      <c r="CD140" s="1247"/>
      <c r="CE140" s="1247"/>
      <c r="CF140" s="1247"/>
      <c r="CG140" s="1247"/>
      <c r="CH140" s="1247"/>
      <c r="CI140" s="1247"/>
      <c r="CJ140" s="1247"/>
      <c r="CK140" s="1247"/>
      <c r="CL140" s="1247"/>
      <c r="CM140" s="1247"/>
      <c r="CN140" s="1247"/>
      <c r="CO140" s="1247"/>
      <c r="CP140" s="1247"/>
      <c r="CQ140" s="1247"/>
      <c r="CR140" s="1247"/>
      <c r="CS140" s="1247"/>
      <c r="CT140" s="1247"/>
      <c r="CU140" s="1247"/>
      <c r="CV140" s="1247"/>
      <c r="CW140" s="1247"/>
      <c r="CX140" s="1247"/>
      <c r="CY140" s="1247"/>
      <c r="CZ140" s="1247"/>
      <c r="DB140" s="1452">
        <f t="shared" si="17"/>
        <v>0</v>
      </c>
      <c r="DC140" s="1452">
        <f t="shared" si="18"/>
        <v>0</v>
      </c>
    </row>
    <row r="141" spans="1:107" ht="14.25" customHeight="1" x14ac:dyDescent="0.2">
      <c r="A141" s="129"/>
      <c r="B141" s="887"/>
      <c r="C141" s="889"/>
      <c r="D141" s="448"/>
      <c r="E141" s="448"/>
      <c r="F141" s="888"/>
      <c r="G141" s="888"/>
      <c r="H141" s="888"/>
      <c r="I141" s="1528">
        <f t="shared" si="19"/>
        <v>0</v>
      </c>
      <c r="J141" s="1529">
        <f t="shared" si="14"/>
        <v>0</v>
      </c>
      <c r="K141" s="136"/>
      <c r="L141" s="1530">
        <f t="shared" si="12"/>
        <v>0</v>
      </c>
      <c r="M141" s="1531">
        <f t="shared" si="20"/>
        <v>0</v>
      </c>
      <c r="N141" s="138"/>
      <c r="P141" s="125"/>
      <c r="Q141" s="1065" t="str">
        <f>IF(P141=" "," ",IF(P141="Vehículos",VLOOKUP($Q$16,'Datos Indices'!$A$38:$Z$50,22,FALSE),IF(P141="Ipim",VLOOKUP($Q$16,'Datos Indices'!$A$38:$Z$50,7,FALSE),IF(P141="Dólar",VLOOKUP($Q$16,'Datos Indices'!$A$38:$Z$50,4,FALSE),IF(P141="Gasoil",VLOOKUP($Q$16,'Datos Indices'!$A$38:$Z$50,10,FALSE),IF(P141="WPU06 Pesificado",VLOOKUP($Q$16,'Datos Indices'!$A$38:$Z$50,26,FALSE),0))))))</f>
        <v xml:space="preserve"> </v>
      </c>
      <c r="R141" s="1066">
        <f t="shared" si="21"/>
        <v>0</v>
      </c>
      <c r="T141" s="928"/>
      <c r="U141" s="1065" t="str">
        <f>IF(T141=" "," ",IF(T141="Vehículos",VLOOKUP($U$16,'Datos Indices'!$A$38:$Z$50,22,FALSE),IF(T141="Ipim",VLOOKUP($U$16,'Datos Indices'!$A$38:$Z$50,7,FALSE),IF(T141="Dólar",VLOOKUP($U$16,'Datos Indices'!$A$38:$Z$50,4,FALSE),IF(T141="Gasoil",VLOOKUP($U$16,'Datos Indices'!$A$38:$Z$50,10,FALSE),IF(T141="WPU06 Pesificado",VLOOKUP($U$16,'Datos Indices'!$A$38:$Z$50,26,FALSE),0))))))</f>
        <v xml:space="preserve"> </v>
      </c>
      <c r="V141" s="1066">
        <f t="shared" si="15"/>
        <v>0</v>
      </c>
      <c r="W141" s="1450" t="str">
        <f t="shared" si="16"/>
        <v/>
      </c>
      <c r="Y141" s="1247"/>
      <c r="Z141" s="1247"/>
      <c r="AA141" s="1247"/>
      <c r="AB141" s="1247"/>
      <c r="AC141" s="1247"/>
      <c r="AD141" s="1247"/>
      <c r="AE141" s="1247"/>
      <c r="AF141" s="1247"/>
      <c r="AG141" s="1247"/>
      <c r="AH141" s="1247"/>
      <c r="AI141" s="1247"/>
      <c r="AJ141" s="1247"/>
      <c r="AK141" s="1247"/>
      <c r="AL141" s="1247"/>
      <c r="AM141" s="1247"/>
      <c r="AN141" s="1247"/>
      <c r="AO141" s="1247"/>
      <c r="AP141" s="1247"/>
      <c r="AQ141" s="1247"/>
      <c r="AR141" s="1247"/>
      <c r="AS141" s="1247"/>
      <c r="AT141" s="1247"/>
      <c r="AU141" s="1247"/>
      <c r="AV141" s="1247"/>
      <c r="AW141" s="1247"/>
      <c r="AX141" s="1247"/>
      <c r="AY141" s="1247"/>
      <c r="AZ141" s="1247"/>
      <c r="BA141" s="1247"/>
      <c r="BB141" s="1247"/>
      <c r="BC141" s="1247"/>
      <c r="BD141" s="1247"/>
      <c r="BE141" s="1247"/>
      <c r="BF141" s="1247"/>
      <c r="BG141" s="1247"/>
      <c r="BH141" s="1247"/>
      <c r="BI141" s="1247"/>
      <c r="BJ141" s="1247"/>
      <c r="BK141" s="1247"/>
      <c r="BL141" s="1247"/>
      <c r="BM141" s="1247"/>
      <c r="BN141" s="1247"/>
      <c r="BO141" s="1247"/>
      <c r="BP141" s="1247"/>
      <c r="BQ141" s="1247"/>
      <c r="BR141" s="1247"/>
      <c r="BS141" s="1247"/>
      <c r="BT141" s="1247"/>
      <c r="BU141" s="1247"/>
      <c r="BV141" s="1247"/>
      <c r="BW141" s="1247"/>
      <c r="BX141" s="1247"/>
      <c r="BY141" s="1247"/>
      <c r="BZ141" s="1247"/>
      <c r="CA141" s="1247"/>
      <c r="CB141" s="1247"/>
      <c r="CC141" s="1247"/>
      <c r="CD141" s="1247"/>
      <c r="CE141" s="1247"/>
      <c r="CF141" s="1247"/>
      <c r="CG141" s="1247"/>
      <c r="CH141" s="1247"/>
      <c r="CI141" s="1247"/>
      <c r="CJ141" s="1247"/>
      <c r="CK141" s="1247"/>
      <c r="CL141" s="1247"/>
      <c r="CM141" s="1247"/>
      <c r="CN141" s="1247"/>
      <c r="CO141" s="1247"/>
      <c r="CP141" s="1247"/>
      <c r="CQ141" s="1247"/>
      <c r="CR141" s="1247"/>
      <c r="CS141" s="1247"/>
      <c r="CT141" s="1247"/>
      <c r="CU141" s="1247"/>
      <c r="CV141" s="1247"/>
      <c r="CW141" s="1247"/>
      <c r="CX141" s="1247"/>
      <c r="CY141" s="1247"/>
      <c r="CZ141" s="1247"/>
      <c r="DB141" s="1452">
        <f t="shared" si="17"/>
        <v>0</v>
      </c>
      <c r="DC141" s="1452">
        <f t="shared" si="18"/>
        <v>0</v>
      </c>
    </row>
    <row r="142" spans="1:107" ht="14.25" customHeight="1" x14ac:dyDescent="0.2">
      <c r="A142" s="129"/>
      <c r="B142" s="887"/>
      <c r="C142" s="889"/>
      <c r="D142" s="448"/>
      <c r="E142" s="448"/>
      <c r="F142" s="888"/>
      <c r="G142" s="888"/>
      <c r="H142" s="888"/>
      <c r="I142" s="1528">
        <f t="shared" si="19"/>
        <v>0</v>
      </c>
      <c r="J142" s="1529">
        <f t="shared" si="14"/>
        <v>0</v>
      </c>
      <c r="K142" s="136"/>
      <c r="L142" s="1530">
        <f t="shared" si="12"/>
        <v>0</v>
      </c>
      <c r="M142" s="1531">
        <f t="shared" si="20"/>
        <v>0</v>
      </c>
      <c r="N142" s="138"/>
      <c r="P142" s="125"/>
      <c r="Q142" s="1065" t="str">
        <f>IF(P142=" "," ",IF(P142="Vehículos",VLOOKUP($Q$16,'Datos Indices'!$A$38:$Z$50,22,FALSE),IF(P142="Ipim",VLOOKUP($Q$16,'Datos Indices'!$A$38:$Z$50,7,FALSE),IF(P142="Dólar",VLOOKUP($Q$16,'Datos Indices'!$A$38:$Z$50,4,FALSE),IF(P142="Gasoil",VLOOKUP($Q$16,'Datos Indices'!$A$38:$Z$50,10,FALSE),IF(P142="WPU06 Pesificado",VLOOKUP($Q$16,'Datos Indices'!$A$38:$Z$50,26,FALSE),0))))))</f>
        <v xml:space="preserve"> </v>
      </c>
      <c r="R142" s="1066">
        <f t="shared" si="21"/>
        <v>0</v>
      </c>
      <c r="T142" s="928"/>
      <c r="U142" s="1065" t="str">
        <f>IF(T142=" "," ",IF(T142="Vehículos",VLOOKUP($U$16,'Datos Indices'!$A$38:$Z$50,22,FALSE),IF(T142="Ipim",VLOOKUP($U$16,'Datos Indices'!$A$38:$Z$50,7,FALSE),IF(T142="Dólar",VLOOKUP($U$16,'Datos Indices'!$A$38:$Z$50,4,FALSE),IF(T142="Gasoil",VLOOKUP($U$16,'Datos Indices'!$A$38:$Z$50,10,FALSE),IF(T142="WPU06 Pesificado",VLOOKUP($U$16,'Datos Indices'!$A$38:$Z$50,26,FALSE),0))))))</f>
        <v xml:space="preserve"> </v>
      </c>
      <c r="V142" s="1066">
        <f t="shared" si="15"/>
        <v>0</v>
      </c>
      <c r="W142" s="1450" t="str">
        <f t="shared" si="16"/>
        <v/>
      </c>
      <c r="Y142" s="1247"/>
      <c r="Z142" s="1247"/>
      <c r="AA142" s="1247"/>
      <c r="AB142" s="1247"/>
      <c r="AC142" s="1247"/>
      <c r="AD142" s="1247"/>
      <c r="AE142" s="1247"/>
      <c r="AF142" s="1247"/>
      <c r="AG142" s="1247"/>
      <c r="AH142" s="1247"/>
      <c r="AI142" s="1247"/>
      <c r="AJ142" s="1247"/>
      <c r="AK142" s="1247"/>
      <c r="AL142" s="1247"/>
      <c r="AM142" s="1247"/>
      <c r="AN142" s="1247"/>
      <c r="AO142" s="1247"/>
      <c r="AP142" s="1247"/>
      <c r="AQ142" s="1247"/>
      <c r="AR142" s="1247"/>
      <c r="AS142" s="1247"/>
      <c r="AT142" s="1247"/>
      <c r="AU142" s="1247"/>
      <c r="AV142" s="1247"/>
      <c r="AW142" s="1247"/>
      <c r="AX142" s="1247"/>
      <c r="AY142" s="1247"/>
      <c r="AZ142" s="1247"/>
      <c r="BA142" s="1247"/>
      <c r="BB142" s="1247"/>
      <c r="BC142" s="1247"/>
      <c r="BD142" s="1247"/>
      <c r="BE142" s="1247"/>
      <c r="BF142" s="1247"/>
      <c r="BG142" s="1247"/>
      <c r="BH142" s="1247"/>
      <c r="BI142" s="1247"/>
      <c r="BJ142" s="1247"/>
      <c r="BK142" s="1247"/>
      <c r="BL142" s="1247"/>
      <c r="BM142" s="1247"/>
      <c r="BN142" s="1247"/>
      <c r="BO142" s="1247"/>
      <c r="BP142" s="1247"/>
      <c r="BQ142" s="1247"/>
      <c r="BR142" s="1247"/>
      <c r="BS142" s="1247"/>
      <c r="BT142" s="1247"/>
      <c r="BU142" s="1247"/>
      <c r="BV142" s="1247"/>
      <c r="BW142" s="1247"/>
      <c r="BX142" s="1247"/>
      <c r="BY142" s="1247"/>
      <c r="BZ142" s="1247"/>
      <c r="CA142" s="1247"/>
      <c r="CB142" s="1247"/>
      <c r="CC142" s="1247"/>
      <c r="CD142" s="1247"/>
      <c r="CE142" s="1247"/>
      <c r="CF142" s="1247"/>
      <c r="CG142" s="1247"/>
      <c r="CH142" s="1247"/>
      <c r="CI142" s="1247"/>
      <c r="CJ142" s="1247"/>
      <c r="CK142" s="1247"/>
      <c r="CL142" s="1247"/>
      <c r="CM142" s="1247"/>
      <c r="CN142" s="1247"/>
      <c r="CO142" s="1247"/>
      <c r="CP142" s="1247"/>
      <c r="CQ142" s="1247"/>
      <c r="CR142" s="1247"/>
      <c r="CS142" s="1247"/>
      <c r="CT142" s="1247"/>
      <c r="CU142" s="1247"/>
      <c r="CV142" s="1247"/>
      <c r="CW142" s="1247"/>
      <c r="CX142" s="1247"/>
      <c r="CY142" s="1247"/>
      <c r="CZ142" s="1247"/>
      <c r="DB142" s="1452">
        <f t="shared" si="17"/>
        <v>0</v>
      </c>
      <c r="DC142" s="1452">
        <f t="shared" si="18"/>
        <v>0</v>
      </c>
    </row>
    <row r="143" spans="1:107" ht="14.25" customHeight="1" x14ac:dyDescent="0.2">
      <c r="A143" s="129"/>
      <c r="B143" s="887"/>
      <c r="C143" s="889"/>
      <c r="D143" s="448"/>
      <c r="E143" s="448"/>
      <c r="F143" s="888"/>
      <c r="G143" s="888"/>
      <c r="H143" s="888"/>
      <c r="I143" s="1528">
        <f t="shared" si="19"/>
        <v>0</v>
      </c>
      <c r="J143" s="1529">
        <f t="shared" si="14"/>
        <v>0</v>
      </c>
      <c r="K143" s="136"/>
      <c r="L143" s="1530">
        <f t="shared" si="12"/>
        <v>0</v>
      </c>
      <c r="M143" s="1531">
        <f t="shared" si="20"/>
        <v>0</v>
      </c>
      <c r="N143" s="138"/>
      <c r="P143" s="125"/>
      <c r="Q143" s="1065" t="str">
        <f>IF(P143=" "," ",IF(P143="Vehículos",VLOOKUP($Q$16,'Datos Indices'!$A$38:$Z$50,22,FALSE),IF(P143="Ipim",VLOOKUP($Q$16,'Datos Indices'!$A$38:$Z$50,7,FALSE),IF(P143="Dólar",VLOOKUP($Q$16,'Datos Indices'!$A$38:$Z$50,4,FALSE),IF(P143="Gasoil",VLOOKUP($Q$16,'Datos Indices'!$A$38:$Z$50,10,FALSE),IF(P143="WPU06 Pesificado",VLOOKUP($Q$16,'Datos Indices'!$A$38:$Z$50,26,FALSE),0))))))</f>
        <v xml:space="preserve"> </v>
      </c>
      <c r="R143" s="1066">
        <f t="shared" si="21"/>
        <v>0</v>
      </c>
      <c r="T143" s="928"/>
      <c r="U143" s="1065" t="str">
        <f>IF(T143=" "," ",IF(T143="Vehículos",VLOOKUP($U$16,'Datos Indices'!$A$38:$Z$50,22,FALSE),IF(T143="Ipim",VLOOKUP($U$16,'Datos Indices'!$A$38:$Z$50,7,FALSE),IF(T143="Dólar",VLOOKUP($U$16,'Datos Indices'!$A$38:$Z$50,4,FALSE),IF(T143="Gasoil",VLOOKUP($U$16,'Datos Indices'!$A$38:$Z$50,10,FALSE),IF(T143="WPU06 Pesificado",VLOOKUP($U$16,'Datos Indices'!$A$38:$Z$50,26,FALSE),0))))))</f>
        <v xml:space="preserve"> </v>
      </c>
      <c r="V143" s="1066">
        <f t="shared" si="15"/>
        <v>0</v>
      </c>
      <c r="W143" s="1450" t="str">
        <f t="shared" si="16"/>
        <v/>
      </c>
      <c r="Y143" s="1247"/>
      <c r="Z143" s="1247"/>
      <c r="AA143" s="1247"/>
      <c r="AB143" s="1247"/>
      <c r="AC143" s="1247"/>
      <c r="AD143" s="1247"/>
      <c r="AE143" s="1247"/>
      <c r="AF143" s="1247"/>
      <c r="AG143" s="1247"/>
      <c r="AH143" s="1247"/>
      <c r="AI143" s="1247"/>
      <c r="AJ143" s="1247"/>
      <c r="AK143" s="1247"/>
      <c r="AL143" s="1247"/>
      <c r="AM143" s="1247"/>
      <c r="AN143" s="1247"/>
      <c r="AO143" s="1247"/>
      <c r="AP143" s="1247"/>
      <c r="AQ143" s="1247"/>
      <c r="AR143" s="1247"/>
      <c r="AS143" s="1247"/>
      <c r="AT143" s="1247"/>
      <c r="AU143" s="1247"/>
      <c r="AV143" s="1247"/>
      <c r="AW143" s="1247"/>
      <c r="AX143" s="1247"/>
      <c r="AY143" s="1247"/>
      <c r="AZ143" s="1247"/>
      <c r="BA143" s="1247"/>
      <c r="BB143" s="1247"/>
      <c r="BC143" s="1247"/>
      <c r="BD143" s="1247"/>
      <c r="BE143" s="1247"/>
      <c r="BF143" s="1247"/>
      <c r="BG143" s="1247"/>
      <c r="BH143" s="1247"/>
      <c r="BI143" s="1247"/>
      <c r="BJ143" s="1247"/>
      <c r="BK143" s="1247"/>
      <c r="BL143" s="1247"/>
      <c r="BM143" s="1247"/>
      <c r="BN143" s="1247"/>
      <c r="BO143" s="1247"/>
      <c r="BP143" s="1247"/>
      <c r="BQ143" s="1247"/>
      <c r="BR143" s="1247"/>
      <c r="BS143" s="1247"/>
      <c r="BT143" s="1247"/>
      <c r="BU143" s="1247"/>
      <c r="BV143" s="1247"/>
      <c r="BW143" s="1247"/>
      <c r="BX143" s="1247"/>
      <c r="BY143" s="1247"/>
      <c r="BZ143" s="1247"/>
      <c r="CA143" s="1247"/>
      <c r="CB143" s="1247"/>
      <c r="CC143" s="1247"/>
      <c r="CD143" s="1247"/>
      <c r="CE143" s="1247"/>
      <c r="CF143" s="1247"/>
      <c r="CG143" s="1247"/>
      <c r="CH143" s="1247"/>
      <c r="CI143" s="1247"/>
      <c r="CJ143" s="1247"/>
      <c r="CK143" s="1247"/>
      <c r="CL143" s="1247"/>
      <c r="CM143" s="1247"/>
      <c r="CN143" s="1247"/>
      <c r="CO143" s="1247"/>
      <c r="CP143" s="1247"/>
      <c r="CQ143" s="1247"/>
      <c r="CR143" s="1247"/>
      <c r="CS143" s="1247"/>
      <c r="CT143" s="1247"/>
      <c r="CU143" s="1247"/>
      <c r="CV143" s="1247"/>
      <c r="CW143" s="1247"/>
      <c r="CX143" s="1247"/>
      <c r="CY143" s="1247"/>
      <c r="CZ143" s="1247"/>
      <c r="DB143" s="1452">
        <f t="shared" si="17"/>
        <v>0</v>
      </c>
      <c r="DC143" s="1452">
        <f t="shared" si="18"/>
        <v>0</v>
      </c>
    </row>
    <row r="144" spans="1:107" ht="14.25" customHeight="1" x14ac:dyDescent="0.2">
      <c r="A144" s="129"/>
      <c r="B144" s="887"/>
      <c r="C144" s="889"/>
      <c r="D144" s="448"/>
      <c r="E144" s="448"/>
      <c r="F144" s="888"/>
      <c r="G144" s="888"/>
      <c r="H144" s="888"/>
      <c r="I144" s="1528">
        <f t="shared" si="19"/>
        <v>0</v>
      </c>
      <c r="J144" s="1529">
        <f t="shared" si="14"/>
        <v>0</v>
      </c>
      <c r="K144" s="136"/>
      <c r="L144" s="1530">
        <f t="shared" si="12"/>
        <v>0</v>
      </c>
      <c r="M144" s="1531">
        <f t="shared" si="20"/>
        <v>0</v>
      </c>
      <c r="N144" s="138"/>
      <c r="P144" s="125"/>
      <c r="Q144" s="1065" t="str">
        <f>IF(P144=" "," ",IF(P144="Vehículos",VLOOKUP($Q$16,'Datos Indices'!$A$38:$Z$50,22,FALSE),IF(P144="Ipim",VLOOKUP($Q$16,'Datos Indices'!$A$38:$Z$50,7,FALSE),IF(P144="Dólar",VLOOKUP($Q$16,'Datos Indices'!$A$38:$Z$50,4,FALSE),IF(P144="Gasoil",VLOOKUP($Q$16,'Datos Indices'!$A$38:$Z$50,10,FALSE),IF(P144="WPU06 Pesificado",VLOOKUP($Q$16,'Datos Indices'!$A$38:$Z$50,26,FALSE),0))))))</f>
        <v xml:space="preserve"> </v>
      </c>
      <c r="R144" s="1066">
        <f t="shared" si="21"/>
        <v>0</v>
      </c>
      <c r="T144" s="928"/>
      <c r="U144" s="1065" t="str">
        <f>IF(T144=" "," ",IF(T144="Vehículos",VLOOKUP($U$16,'Datos Indices'!$A$38:$Z$50,22,FALSE),IF(T144="Ipim",VLOOKUP($U$16,'Datos Indices'!$A$38:$Z$50,7,FALSE),IF(T144="Dólar",VLOOKUP($U$16,'Datos Indices'!$A$38:$Z$50,4,FALSE),IF(T144="Gasoil",VLOOKUP($U$16,'Datos Indices'!$A$38:$Z$50,10,FALSE),IF(T144="WPU06 Pesificado",VLOOKUP($U$16,'Datos Indices'!$A$38:$Z$50,26,FALSE),0))))))</f>
        <v xml:space="preserve"> </v>
      </c>
      <c r="V144" s="1066">
        <f t="shared" si="15"/>
        <v>0</v>
      </c>
      <c r="W144" s="1450" t="str">
        <f t="shared" si="16"/>
        <v/>
      </c>
      <c r="Y144" s="1247"/>
      <c r="Z144" s="1247"/>
      <c r="AA144" s="1247"/>
      <c r="AB144" s="1247"/>
      <c r="AC144" s="1247"/>
      <c r="AD144" s="1247"/>
      <c r="AE144" s="1247"/>
      <c r="AF144" s="1247"/>
      <c r="AG144" s="1247"/>
      <c r="AH144" s="1247"/>
      <c r="AI144" s="1247"/>
      <c r="AJ144" s="1247"/>
      <c r="AK144" s="1247"/>
      <c r="AL144" s="1247"/>
      <c r="AM144" s="1247"/>
      <c r="AN144" s="1247"/>
      <c r="AO144" s="1247"/>
      <c r="AP144" s="1247"/>
      <c r="AQ144" s="1247"/>
      <c r="AR144" s="1247"/>
      <c r="AS144" s="1247"/>
      <c r="AT144" s="1247"/>
      <c r="AU144" s="1247"/>
      <c r="AV144" s="1247"/>
      <c r="AW144" s="1247"/>
      <c r="AX144" s="1247"/>
      <c r="AY144" s="1247"/>
      <c r="AZ144" s="1247"/>
      <c r="BA144" s="1247"/>
      <c r="BB144" s="1247"/>
      <c r="BC144" s="1247"/>
      <c r="BD144" s="1247"/>
      <c r="BE144" s="1247"/>
      <c r="BF144" s="1247"/>
      <c r="BG144" s="1247"/>
      <c r="BH144" s="1247"/>
      <c r="BI144" s="1247"/>
      <c r="BJ144" s="1247"/>
      <c r="BK144" s="1247"/>
      <c r="BL144" s="1247"/>
      <c r="BM144" s="1247"/>
      <c r="BN144" s="1247"/>
      <c r="BO144" s="1247"/>
      <c r="BP144" s="1247"/>
      <c r="BQ144" s="1247"/>
      <c r="BR144" s="1247"/>
      <c r="BS144" s="1247"/>
      <c r="BT144" s="1247"/>
      <c r="BU144" s="1247"/>
      <c r="BV144" s="1247"/>
      <c r="BW144" s="1247"/>
      <c r="BX144" s="1247"/>
      <c r="BY144" s="1247"/>
      <c r="BZ144" s="1247"/>
      <c r="CA144" s="1247"/>
      <c r="CB144" s="1247"/>
      <c r="CC144" s="1247"/>
      <c r="CD144" s="1247"/>
      <c r="CE144" s="1247"/>
      <c r="CF144" s="1247"/>
      <c r="CG144" s="1247"/>
      <c r="CH144" s="1247"/>
      <c r="CI144" s="1247"/>
      <c r="CJ144" s="1247"/>
      <c r="CK144" s="1247"/>
      <c r="CL144" s="1247"/>
      <c r="CM144" s="1247"/>
      <c r="CN144" s="1247"/>
      <c r="CO144" s="1247"/>
      <c r="CP144" s="1247"/>
      <c r="CQ144" s="1247"/>
      <c r="CR144" s="1247"/>
      <c r="CS144" s="1247"/>
      <c r="CT144" s="1247"/>
      <c r="CU144" s="1247"/>
      <c r="CV144" s="1247"/>
      <c r="CW144" s="1247"/>
      <c r="CX144" s="1247"/>
      <c r="CY144" s="1247"/>
      <c r="CZ144" s="1247"/>
      <c r="DB144" s="1452">
        <f t="shared" si="17"/>
        <v>0</v>
      </c>
      <c r="DC144" s="1452">
        <f t="shared" si="18"/>
        <v>0</v>
      </c>
    </row>
    <row r="145" spans="1:107" ht="14.25" customHeight="1" x14ac:dyDescent="0.2">
      <c r="A145" s="129"/>
      <c r="B145" s="887"/>
      <c r="C145" s="889"/>
      <c r="D145" s="448"/>
      <c r="E145" s="448"/>
      <c r="F145" s="888"/>
      <c r="G145" s="888"/>
      <c r="H145" s="888"/>
      <c r="I145" s="1528">
        <f t="shared" si="19"/>
        <v>0</v>
      </c>
      <c r="J145" s="1529">
        <f t="shared" si="14"/>
        <v>0</v>
      </c>
      <c r="K145" s="136"/>
      <c r="L145" s="1530">
        <f t="shared" ref="L145:L208" si="22">J145+(K145*C145)</f>
        <v>0</v>
      </c>
      <c r="M145" s="1531">
        <f t="shared" si="20"/>
        <v>0</v>
      </c>
      <c r="N145" s="138"/>
      <c r="P145" s="125"/>
      <c r="Q145" s="1065" t="str">
        <f>IF(P145=" "," ",IF(P145="Vehículos",VLOOKUP($Q$16,'Datos Indices'!$A$38:$Z$50,22,FALSE),IF(P145="Ipim",VLOOKUP($Q$16,'Datos Indices'!$A$38:$Z$50,7,FALSE),IF(P145="Dólar",VLOOKUP($Q$16,'Datos Indices'!$A$38:$Z$50,4,FALSE),IF(P145="Gasoil",VLOOKUP($Q$16,'Datos Indices'!$A$38:$Z$50,10,FALSE),IF(P145="WPU06 Pesificado",VLOOKUP($Q$16,'Datos Indices'!$A$38:$Z$50,26,FALSE),0))))))</f>
        <v xml:space="preserve"> </v>
      </c>
      <c r="R145" s="1066">
        <f t="shared" si="21"/>
        <v>0</v>
      </c>
      <c r="T145" s="928"/>
      <c r="U145" s="1065" t="str">
        <f>IF(T145=" "," ",IF(T145="Vehículos",VLOOKUP($U$16,'Datos Indices'!$A$38:$Z$50,22,FALSE),IF(T145="Ipim",VLOOKUP($U$16,'Datos Indices'!$A$38:$Z$50,7,FALSE),IF(T145="Dólar",VLOOKUP($U$16,'Datos Indices'!$A$38:$Z$50,4,FALSE),IF(T145="Gasoil",VLOOKUP($U$16,'Datos Indices'!$A$38:$Z$50,10,FALSE),IF(T145="WPU06 Pesificado",VLOOKUP($U$16,'Datos Indices'!$A$38:$Z$50,26,FALSE),0))))))</f>
        <v xml:space="preserve"> </v>
      </c>
      <c r="V145" s="1066">
        <f t="shared" si="15"/>
        <v>0</v>
      </c>
      <c r="W145" s="1450" t="str">
        <f t="shared" si="16"/>
        <v/>
      </c>
      <c r="Y145" s="1247"/>
      <c r="Z145" s="1247"/>
      <c r="AA145" s="1247"/>
      <c r="AB145" s="1247"/>
      <c r="AC145" s="1247"/>
      <c r="AD145" s="1247"/>
      <c r="AE145" s="1247"/>
      <c r="AF145" s="1247"/>
      <c r="AG145" s="1247"/>
      <c r="AH145" s="1247"/>
      <c r="AI145" s="1247"/>
      <c r="AJ145" s="1247"/>
      <c r="AK145" s="1247"/>
      <c r="AL145" s="1247"/>
      <c r="AM145" s="1247"/>
      <c r="AN145" s="1247"/>
      <c r="AO145" s="1247"/>
      <c r="AP145" s="1247"/>
      <c r="AQ145" s="1247"/>
      <c r="AR145" s="1247"/>
      <c r="AS145" s="1247"/>
      <c r="AT145" s="1247"/>
      <c r="AU145" s="1247"/>
      <c r="AV145" s="1247"/>
      <c r="AW145" s="1247"/>
      <c r="AX145" s="1247"/>
      <c r="AY145" s="1247"/>
      <c r="AZ145" s="1247"/>
      <c r="BA145" s="1247"/>
      <c r="BB145" s="1247"/>
      <c r="BC145" s="1247"/>
      <c r="BD145" s="1247"/>
      <c r="BE145" s="1247"/>
      <c r="BF145" s="1247"/>
      <c r="BG145" s="1247"/>
      <c r="BH145" s="1247"/>
      <c r="BI145" s="1247"/>
      <c r="BJ145" s="1247"/>
      <c r="BK145" s="1247"/>
      <c r="BL145" s="1247"/>
      <c r="BM145" s="1247"/>
      <c r="BN145" s="1247"/>
      <c r="BO145" s="1247"/>
      <c r="BP145" s="1247"/>
      <c r="BQ145" s="1247"/>
      <c r="BR145" s="1247"/>
      <c r="BS145" s="1247"/>
      <c r="BT145" s="1247"/>
      <c r="BU145" s="1247"/>
      <c r="BV145" s="1247"/>
      <c r="BW145" s="1247"/>
      <c r="BX145" s="1247"/>
      <c r="BY145" s="1247"/>
      <c r="BZ145" s="1247"/>
      <c r="CA145" s="1247"/>
      <c r="CB145" s="1247"/>
      <c r="CC145" s="1247"/>
      <c r="CD145" s="1247"/>
      <c r="CE145" s="1247"/>
      <c r="CF145" s="1247"/>
      <c r="CG145" s="1247"/>
      <c r="CH145" s="1247"/>
      <c r="CI145" s="1247"/>
      <c r="CJ145" s="1247"/>
      <c r="CK145" s="1247"/>
      <c r="CL145" s="1247"/>
      <c r="CM145" s="1247"/>
      <c r="CN145" s="1247"/>
      <c r="CO145" s="1247"/>
      <c r="CP145" s="1247"/>
      <c r="CQ145" s="1247"/>
      <c r="CR145" s="1247"/>
      <c r="CS145" s="1247"/>
      <c r="CT145" s="1247"/>
      <c r="CU145" s="1247"/>
      <c r="CV145" s="1247"/>
      <c r="CW145" s="1247"/>
      <c r="CX145" s="1247"/>
      <c r="CY145" s="1247"/>
      <c r="CZ145" s="1247"/>
      <c r="DB145" s="1452">
        <f t="shared" si="17"/>
        <v>0</v>
      </c>
      <c r="DC145" s="1452">
        <f t="shared" si="18"/>
        <v>0</v>
      </c>
    </row>
    <row r="146" spans="1:107" ht="14.25" customHeight="1" x14ac:dyDescent="0.2">
      <c r="A146" s="129"/>
      <c r="B146" s="887"/>
      <c r="C146" s="889"/>
      <c r="D146" s="448"/>
      <c r="E146" s="448"/>
      <c r="F146" s="888"/>
      <c r="G146" s="888"/>
      <c r="H146" s="888"/>
      <c r="I146" s="1528">
        <f t="shared" si="19"/>
        <v>0</v>
      </c>
      <c r="J146" s="1529">
        <f t="shared" ref="J146:J209" si="23">IF($C$9=0,0,I146/$C$9)</f>
        <v>0</v>
      </c>
      <c r="K146" s="136"/>
      <c r="L146" s="1530">
        <f t="shared" si="22"/>
        <v>0</v>
      </c>
      <c r="M146" s="1531">
        <f t="shared" si="20"/>
        <v>0</v>
      </c>
      <c r="N146" s="138"/>
      <c r="P146" s="125"/>
      <c r="Q146" s="1065" t="str">
        <f>IF(P146=" "," ",IF(P146="Vehículos",VLOOKUP($Q$16,'Datos Indices'!$A$38:$Z$50,22,FALSE),IF(P146="Ipim",VLOOKUP($Q$16,'Datos Indices'!$A$38:$Z$50,7,FALSE),IF(P146="Dólar",VLOOKUP($Q$16,'Datos Indices'!$A$38:$Z$50,4,FALSE),IF(P146="Gasoil",VLOOKUP($Q$16,'Datos Indices'!$A$38:$Z$50,10,FALSE),IF(P146="WPU06 Pesificado",VLOOKUP($Q$16,'Datos Indices'!$A$38:$Z$50,26,FALSE),0))))))</f>
        <v xml:space="preserve"> </v>
      </c>
      <c r="R146" s="1066">
        <f t="shared" si="21"/>
        <v>0</v>
      </c>
      <c r="T146" s="928"/>
      <c r="U146" s="1065" t="str">
        <f>IF(T146=" "," ",IF(T146="Vehículos",VLOOKUP($U$16,'Datos Indices'!$A$38:$Z$50,22,FALSE),IF(T146="Ipim",VLOOKUP($U$16,'Datos Indices'!$A$38:$Z$50,7,FALSE),IF(T146="Dólar",VLOOKUP($U$16,'Datos Indices'!$A$38:$Z$50,4,FALSE),IF(T146="Gasoil",VLOOKUP($U$16,'Datos Indices'!$A$38:$Z$50,10,FALSE),IF(T146="WPU06 Pesificado",VLOOKUP($U$16,'Datos Indices'!$A$38:$Z$50,26,FALSE),0))))))</f>
        <v xml:space="preserve"> </v>
      </c>
      <c r="V146" s="1066">
        <f t="shared" ref="V146:V209" si="24">M146*U146/100</f>
        <v>0</v>
      </c>
      <c r="W146" s="1450" t="str">
        <f t="shared" si="16"/>
        <v/>
      </c>
      <c r="Y146" s="1247"/>
      <c r="Z146" s="1247"/>
      <c r="AA146" s="1247"/>
      <c r="AB146" s="1247"/>
      <c r="AC146" s="1247"/>
      <c r="AD146" s="1247"/>
      <c r="AE146" s="1247"/>
      <c r="AF146" s="1247"/>
      <c r="AG146" s="1247"/>
      <c r="AH146" s="1247"/>
      <c r="AI146" s="1247"/>
      <c r="AJ146" s="1247"/>
      <c r="AK146" s="1247"/>
      <c r="AL146" s="1247"/>
      <c r="AM146" s="1247"/>
      <c r="AN146" s="1247"/>
      <c r="AO146" s="1247"/>
      <c r="AP146" s="1247"/>
      <c r="AQ146" s="1247"/>
      <c r="AR146" s="1247"/>
      <c r="AS146" s="1247"/>
      <c r="AT146" s="1247"/>
      <c r="AU146" s="1247"/>
      <c r="AV146" s="1247"/>
      <c r="AW146" s="1247"/>
      <c r="AX146" s="1247"/>
      <c r="AY146" s="1247"/>
      <c r="AZ146" s="1247"/>
      <c r="BA146" s="1247"/>
      <c r="BB146" s="1247"/>
      <c r="BC146" s="1247"/>
      <c r="BD146" s="1247"/>
      <c r="BE146" s="1247"/>
      <c r="BF146" s="1247"/>
      <c r="BG146" s="1247"/>
      <c r="BH146" s="1247"/>
      <c r="BI146" s="1247"/>
      <c r="BJ146" s="1247"/>
      <c r="BK146" s="1247"/>
      <c r="BL146" s="1247"/>
      <c r="BM146" s="1247"/>
      <c r="BN146" s="1247"/>
      <c r="BO146" s="1247"/>
      <c r="BP146" s="1247"/>
      <c r="BQ146" s="1247"/>
      <c r="BR146" s="1247"/>
      <c r="BS146" s="1247"/>
      <c r="BT146" s="1247"/>
      <c r="BU146" s="1247"/>
      <c r="BV146" s="1247"/>
      <c r="BW146" s="1247"/>
      <c r="BX146" s="1247"/>
      <c r="BY146" s="1247"/>
      <c r="BZ146" s="1247"/>
      <c r="CA146" s="1247"/>
      <c r="CB146" s="1247"/>
      <c r="CC146" s="1247"/>
      <c r="CD146" s="1247"/>
      <c r="CE146" s="1247"/>
      <c r="CF146" s="1247"/>
      <c r="CG146" s="1247"/>
      <c r="CH146" s="1247"/>
      <c r="CI146" s="1247"/>
      <c r="CJ146" s="1247"/>
      <c r="CK146" s="1247"/>
      <c r="CL146" s="1247"/>
      <c r="CM146" s="1247"/>
      <c r="CN146" s="1247"/>
      <c r="CO146" s="1247"/>
      <c r="CP146" s="1247"/>
      <c r="CQ146" s="1247"/>
      <c r="CR146" s="1247"/>
      <c r="CS146" s="1247"/>
      <c r="CT146" s="1247"/>
      <c r="CU146" s="1247"/>
      <c r="CV146" s="1247"/>
      <c r="CW146" s="1247"/>
      <c r="CX146" s="1247"/>
      <c r="CY146" s="1247"/>
      <c r="CZ146" s="1247"/>
      <c r="DB146" s="1452">
        <f t="shared" si="17"/>
        <v>0</v>
      </c>
      <c r="DC146" s="1452">
        <f t="shared" si="18"/>
        <v>0</v>
      </c>
    </row>
    <row r="147" spans="1:107" ht="14.25" customHeight="1" x14ac:dyDescent="0.2">
      <c r="A147" s="129"/>
      <c r="B147" s="887"/>
      <c r="C147" s="889"/>
      <c r="D147" s="448"/>
      <c r="E147" s="448"/>
      <c r="F147" s="888"/>
      <c r="G147" s="888"/>
      <c r="H147" s="888"/>
      <c r="I147" s="1528">
        <f t="shared" si="19"/>
        <v>0</v>
      </c>
      <c r="J147" s="1529">
        <f t="shared" si="23"/>
        <v>0</v>
      </c>
      <c r="K147" s="136"/>
      <c r="L147" s="1530">
        <f t="shared" si="22"/>
        <v>0</v>
      </c>
      <c r="M147" s="1531">
        <f t="shared" si="20"/>
        <v>0</v>
      </c>
      <c r="N147" s="138"/>
      <c r="P147" s="125"/>
      <c r="Q147" s="1065" t="str">
        <f>IF(P147=" "," ",IF(P147="Vehículos",VLOOKUP($Q$16,'Datos Indices'!$A$38:$Z$50,22,FALSE),IF(P147="Ipim",VLOOKUP($Q$16,'Datos Indices'!$A$38:$Z$50,7,FALSE),IF(P147="Dólar",VLOOKUP($Q$16,'Datos Indices'!$A$38:$Z$50,4,FALSE),IF(P147="Gasoil",VLOOKUP($Q$16,'Datos Indices'!$A$38:$Z$50,10,FALSE),IF(P147="WPU06 Pesificado",VLOOKUP($Q$16,'Datos Indices'!$A$38:$Z$50,26,FALSE),0))))))</f>
        <v xml:space="preserve"> </v>
      </c>
      <c r="R147" s="1066">
        <f t="shared" si="21"/>
        <v>0</v>
      </c>
      <c r="T147" s="928"/>
      <c r="U147" s="1065" t="str">
        <f>IF(T147=" "," ",IF(T147="Vehículos",VLOOKUP($U$16,'Datos Indices'!$A$38:$Z$50,22,FALSE),IF(T147="Ipim",VLOOKUP($U$16,'Datos Indices'!$A$38:$Z$50,7,FALSE),IF(T147="Dólar",VLOOKUP($U$16,'Datos Indices'!$A$38:$Z$50,4,FALSE),IF(T147="Gasoil",VLOOKUP($U$16,'Datos Indices'!$A$38:$Z$50,10,FALSE),IF(T147="WPU06 Pesificado",VLOOKUP($U$16,'Datos Indices'!$A$38:$Z$50,26,FALSE),0))))))</f>
        <v xml:space="preserve"> </v>
      </c>
      <c r="V147" s="1066">
        <f t="shared" si="24"/>
        <v>0</v>
      </c>
      <c r="W147" s="1450" t="str">
        <f t="shared" ref="W147:W210" si="25">IF(DC147=0,"","Controlar Aprop.")</f>
        <v/>
      </c>
      <c r="Y147" s="1247"/>
      <c r="Z147" s="1247"/>
      <c r="AA147" s="1247"/>
      <c r="AB147" s="1247"/>
      <c r="AC147" s="1247"/>
      <c r="AD147" s="1247"/>
      <c r="AE147" s="1247"/>
      <c r="AF147" s="1247"/>
      <c r="AG147" s="1247"/>
      <c r="AH147" s="1247"/>
      <c r="AI147" s="1247"/>
      <c r="AJ147" s="1247"/>
      <c r="AK147" s="1247"/>
      <c r="AL147" s="1247"/>
      <c r="AM147" s="1247"/>
      <c r="AN147" s="1247"/>
      <c r="AO147" s="1247"/>
      <c r="AP147" s="1247"/>
      <c r="AQ147" s="1247"/>
      <c r="AR147" s="1247"/>
      <c r="AS147" s="1247"/>
      <c r="AT147" s="1247"/>
      <c r="AU147" s="1247"/>
      <c r="AV147" s="1247"/>
      <c r="AW147" s="1247"/>
      <c r="AX147" s="1247"/>
      <c r="AY147" s="1247"/>
      <c r="AZ147" s="1247"/>
      <c r="BA147" s="1247"/>
      <c r="BB147" s="1247"/>
      <c r="BC147" s="1247"/>
      <c r="BD147" s="1247"/>
      <c r="BE147" s="1247"/>
      <c r="BF147" s="1247"/>
      <c r="BG147" s="1247"/>
      <c r="BH147" s="1247"/>
      <c r="BI147" s="1247"/>
      <c r="BJ147" s="1247"/>
      <c r="BK147" s="1247"/>
      <c r="BL147" s="1247"/>
      <c r="BM147" s="1247"/>
      <c r="BN147" s="1247"/>
      <c r="BO147" s="1247"/>
      <c r="BP147" s="1247"/>
      <c r="BQ147" s="1247"/>
      <c r="BR147" s="1247"/>
      <c r="BS147" s="1247"/>
      <c r="BT147" s="1247"/>
      <c r="BU147" s="1247"/>
      <c r="BV147" s="1247"/>
      <c r="BW147" s="1247"/>
      <c r="BX147" s="1247"/>
      <c r="BY147" s="1247"/>
      <c r="BZ147" s="1247"/>
      <c r="CA147" s="1247"/>
      <c r="CB147" s="1247"/>
      <c r="CC147" s="1247"/>
      <c r="CD147" s="1247"/>
      <c r="CE147" s="1247"/>
      <c r="CF147" s="1247"/>
      <c r="CG147" s="1247"/>
      <c r="CH147" s="1247"/>
      <c r="CI147" s="1247"/>
      <c r="CJ147" s="1247"/>
      <c r="CK147" s="1247"/>
      <c r="CL147" s="1247"/>
      <c r="CM147" s="1247"/>
      <c r="CN147" s="1247"/>
      <c r="CO147" s="1247"/>
      <c r="CP147" s="1247"/>
      <c r="CQ147" s="1247"/>
      <c r="CR147" s="1247"/>
      <c r="CS147" s="1247"/>
      <c r="CT147" s="1247"/>
      <c r="CU147" s="1247"/>
      <c r="CV147" s="1247"/>
      <c r="CW147" s="1247"/>
      <c r="CX147" s="1247"/>
      <c r="CY147" s="1247"/>
      <c r="CZ147" s="1247"/>
      <c r="DB147" s="1452">
        <f t="shared" ref="DB147:DB210" si="26">SUM(Y147:CZ147)*M147</f>
        <v>0</v>
      </c>
      <c r="DC147" s="1452">
        <f t="shared" ref="DC147:DC210" si="27">M147-DB147</f>
        <v>0</v>
      </c>
    </row>
    <row r="148" spans="1:107" ht="14.25" customHeight="1" x14ac:dyDescent="0.2">
      <c r="A148" s="129"/>
      <c r="B148" s="887"/>
      <c r="C148" s="889"/>
      <c r="D148" s="448"/>
      <c r="E148" s="448"/>
      <c r="F148" s="888"/>
      <c r="G148" s="888"/>
      <c r="H148" s="888"/>
      <c r="I148" s="1528">
        <f t="shared" si="19"/>
        <v>0</v>
      </c>
      <c r="J148" s="1529">
        <f t="shared" si="23"/>
        <v>0</v>
      </c>
      <c r="K148" s="136"/>
      <c r="L148" s="1530">
        <f t="shared" si="22"/>
        <v>0</v>
      </c>
      <c r="M148" s="1531">
        <f t="shared" si="20"/>
        <v>0</v>
      </c>
      <c r="N148" s="138"/>
      <c r="P148" s="125"/>
      <c r="Q148" s="1065" t="str">
        <f>IF(P148=" "," ",IF(P148="Vehículos",VLOOKUP($Q$16,'Datos Indices'!$A$38:$Z$50,22,FALSE),IF(P148="Ipim",VLOOKUP($Q$16,'Datos Indices'!$A$38:$Z$50,7,FALSE),IF(P148="Dólar",VLOOKUP($Q$16,'Datos Indices'!$A$38:$Z$50,4,FALSE),IF(P148="Gasoil",VLOOKUP($Q$16,'Datos Indices'!$A$38:$Z$50,10,FALSE),IF(P148="WPU06 Pesificado",VLOOKUP($Q$16,'Datos Indices'!$A$38:$Z$50,26,FALSE),0))))))</f>
        <v xml:space="preserve"> </v>
      </c>
      <c r="R148" s="1066">
        <f t="shared" si="21"/>
        <v>0</v>
      </c>
      <c r="T148" s="928"/>
      <c r="U148" s="1065" t="str">
        <f>IF(T148=" "," ",IF(T148="Vehículos",VLOOKUP($U$16,'Datos Indices'!$A$38:$Z$50,22,FALSE),IF(T148="Ipim",VLOOKUP($U$16,'Datos Indices'!$A$38:$Z$50,7,FALSE),IF(T148="Dólar",VLOOKUP($U$16,'Datos Indices'!$A$38:$Z$50,4,FALSE),IF(T148="Gasoil",VLOOKUP($U$16,'Datos Indices'!$A$38:$Z$50,10,FALSE),IF(T148="WPU06 Pesificado",VLOOKUP($U$16,'Datos Indices'!$A$38:$Z$50,26,FALSE),0))))))</f>
        <v xml:space="preserve"> </v>
      </c>
      <c r="V148" s="1066">
        <f t="shared" si="24"/>
        <v>0</v>
      </c>
      <c r="W148" s="1450" t="str">
        <f t="shared" si="25"/>
        <v/>
      </c>
      <c r="Y148" s="1247"/>
      <c r="Z148" s="1247"/>
      <c r="AA148" s="1247"/>
      <c r="AB148" s="1247"/>
      <c r="AC148" s="1247"/>
      <c r="AD148" s="1247"/>
      <c r="AE148" s="1247"/>
      <c r="AF148" s="1247"/>
      <c r="AG148" s="1247"/>
      <c r="AH148" s="1247"/>
      <c r="AI148" s="1247"/>
      <c r="AJ148" s="1247"/>
      <c r="AK148" s="1247"/>
      <c r="AL148" s="1247"/>
      <c r="AM148" s="1247"/>
      <c r="AN148" s="1247"/>
      <c r="AO148" s="1247"/>
      <c r="AP148" s="1247"/>
      <c r="AQ148" s="1247"/>
      <c r="AR148" s="1247"/>
      <c r="AS148" s="1247"/>
      <c r="AT148" s="1247"/>
      <c r="AU148" s="1247"/>
      <c r="AV148" s="1247"/>
      <c r="AW148" s="1247"/>
      <c r="AX148" s="1247"/>
      <c r="AY148" s="1247"/>
      <c r="AZ148" s="1247"/>
      <c r="BA148" s="1247"/>
      <c r="BB148" s="1247"/>
      <c r="BC148" s="1247"/>
      <c r="BD148" s="1247"/>
      <c r="BE148" s="1247"/>
      <c r="BF148" s="1247"/>
      <c r="BG148" s="1247"/>
      <c r="BH148" s="1247"/>
      <c r="BI148" s="1247"/>
      <c r="BJ148" s="1247"/>
      <c r="BK148" s="1247"/>
      <c r="BL148" s="1247"/>
      <c r="BM148" s="1247"/>
      <c r="BN148" s="1247"/>
      <c r="BO148" s="1247"/>
      <c r="BP148" s="1247"/>
      <c r="BQ148" s="1247"/>
      <c r="BR148" s="1247"/>
      <c r="BS148" s="1247"/>
      <c r="BT148" s="1247"/>
      <c r="BU148" s="1247"/>
      <c r="BV148" s="1247"/>
      <c r="BW148" s="1247"/>
      <c r="BX148" s="1247"/>
      <c r="BY148" s="1247"/>
      <c r="BZ148" s="1247"/>
      <c r="CA148" s="1247"/>
      <c r="CB148" s="1247"/>
      <c r="CC148" s="1247"/>
      <c r="CD148" s="1247"/>
      <c r="CE148" s="1247"/>
      <c r="CF148" s="1247"/>
      <c r="CG148" s="1247"/>
      <c r="CH148" s="1247"/>
      <c r="CI148" s="1247"/>
      <c r="CJ148" s="1247"/>
      <c r="CK148" s="1247"/>
      <c r="CL148" s="1247"/>
      <c r="CM148" s="1247"/>
      <c r="CN148" s="1247"/>
      <c r="CO148" s="1247"/>
      <c r="CP148" s="1247"/>
      <c r="CQ148" s="1247"/>
      <c r="CR148" s="1247"/>
      <c r="CS148" s="1247"/>
      <c r="CT148" s="1247"/>
      <c r="CU148" s="1247"/>
      <c r="CV148" s="1247"/>
      <c r="CW148" s="1247"/>
      <c r="CX148" s="1247"/>
      <c r="CY148" s="1247"/>
      <c r="CZ148" s="1247"/>
      <c r="DB148" s="1452">
        <f t="shared" si="26"/>
        <v>0</v>
      </c>
      <c r="DC148" s="1452">
        <f t="shared" si="27"/>
        <v>0</v>
      </c>
    </row>
    <row r="149" spans="1:107" ht="14.25" customHeight="1" x14ac:dyDescent="0.2">
      <c r="A149" s="129"/>
      <c r="B149" s="887"/>
      <c r="C149" s="889"/>
      <c r="D149" s="448"/>
      <c r="E149" s="448"/>
      <c r="F149" s="888"/>
      <c r="G149" s="888"/>
      <c r="H149" s="888"/>
      <c r="I149" s="1528">
        <f t="shared" si="19"/>
        <v>0</v>
      </c>
      <c r="J149" s="1529">
        <f t="shared" si="23"/>
        <v>0</v>
      </c>
      <c r="K149" s="136"/>
      <c r="L149" s="1530">
        <f t="shared" si="22"/>
        <v>0</v>
      </c>
      <c r="M149" s="1531">
        <f t="shared" si="20"/>
        <v>0</v>
      </c>
      <c r="N149" s="138"/>
      <c r="P149" s="125"/>
      <c r="Q149" s="1065" t="str">
        <f>IF(P149=" "," ",IF(P149="Vehículos",VLOOKUP($Q$16,'Datos Indices'!$A$38:$Z$50,22,FALSE),IF(P149="Ipim",VLOOKUP($Q$16,'Datos Indices'!$A$38:$Z$50,7,FALSE),IF(P149="Dólar",VLOOKUP($Q$16,'Datos Indices'!$A$38:$Z$50,4,FALSE),IF(P149="Gasoil",VLOOKUP($Q$16,'Datos Indices'!$A$38:$Z$50,10,FALSE),IF(P149="WPU06 Pesificado",VLOOKUP($Q$16,'Datos Indices'!$A$38:$Z$50,26,FALSE),0))))))</f>
        <v xml:space="preserve"> </v>
      </c>
      <c r="R149" s="1066">
        <f t="shared" si="21"/>
        <v>0</v>
      </c>
      <c r="T149" s="928"/>
      <c r="U149" s="1065" t="str">
        <f>IF(T149=" "," ",IF(T149="Vehículos",VLOOKUP($U$16,'Datos Indices'!$A$38:$Z$50,22,FALSE),IF(T149="Ipim",VLOOKUP($U$16,'Datos Indices'!$A$38:$Z$50,7,FALSE),IF(T149="Dólar",VLOOKUP($U$16,'Datos Indices'!$A$38:$Z$50,4,FALSE),IF(T149="Gasoil",VLOOKUP($U$16,'Datos Indices'!$A$38:$Z$50,10,FALSE),IF(T149="WPU06 Pesificado",VLOOKUP($U$16,'Datos Indices'!$A$38:$Z$50,26,FALSE),0))))))</f>
        <v xml:space="preserve"> </v>
      </c>
      <c r="V149" s="1066">
        <f t="shared" si="24"/>
        <v>0</v>
      </c>
      <c r="W149" s="1450" t="str">
        <f t="shared" si="25"/>
        <v/>
      </c>
      <c r="Y149" s="1247"/>
      <c r="Z149" s="1247"/>
      <c r="AA149" s="1247"/>
      <c r="AB149" s="1247"/>
      <c r="AC149" s="1247"/>
      <c r="AD149" s="1247"/>
      <c r="AE149" s="1247"/>
      <c r="AF149" s="1247"/>
      <c r="AG149" s="1247"/>
      <c r="AH149" s="1247"/>
      <c r="AI149" s="1247"/>
      <c r="AJ149" s="1247"/>
      <c r="AK149" s="1247"/>
      <c r="AL149" s="1247"/>
      <c r="AM149" s="1247"/>
      <c r="AN149" s="1247"/>
      <c r="AO149" s="1247"/>
      <c r="AP149" s="1247"/>
      <c r="AQ149" s="1247"/>
      <c r="AR149" s="1247"/>
      <c r="AS149" s="1247"/>
      <c r="AT149" s="1247"/>
      <c r="AU149" s="1247"/>
      <c r="AV149" s="1247"/>
      <c r="AW149" s="1247"/>
      <c r="AX149" s="1247"/>
      <c r="AY149" s="1247"/>
      <c r="AZ149" s="1247"/>
      <c r="BA149" s="1247"/>
      <c r="BB149" s="1247"/>
      <c r="BC149" s="1247"/>
      <c r="BD149" s="1247"/>
      <c r="BE149" s="1247"/>
      <c r="BF149" s="1247"/>
      <c r="BG149" s="1247"/>
      <c r="BH149" s="1247"/>
      <c r="BI149" s="1247"/>
      <c r="BJ149" s="1247"/>
      <c r="BK149" s="1247"/>
      <c r="BL149" s="1247"/>
      <c r="BM149" s="1247"/>
      <c r="BN149" s="1247"/>
      <c r="BO149" s="1247"/>
      <c r="BP149" s="1247"/>
      <c r="BQ149" s="1247"/>
      <c r="BR149" s="1247"/>
      <c r="BS149" s="1247"/>
      <c r="BT149" s="1247"/>
      <c r="BU149" s="1247"/>
      <c r="BV149" s="1247"/>
      <c r="BW149" s="1247"/>
      <c r="BX149" s="1247"/>
      <c r="BY149" s="1247"/>
      <c r="BZ149" s="1247"/>
      <c r="CA149" s="1247"/>
      <c r="CB149" s="1247"/>
      <c r="CC149" s="1247"/>
      <c r="CD149" s="1247"/>
      <c r="CE149" s="1247"/>
      <c r="CF149" s="1247"/>
      <c r="CG149" s="1247"/>
      <c r="CH149" s="1247"/>
      <c r="CI149" s="1247"/>
      <c r="CJ149" s="1247"/>
      <c r="CK149" s="1247"/>
      <c r="CL149" s="1247"/>
      <c r="CM149" s="1247"/>
      <c r="CN149" s="1247"/>
      <c r="CO149" s="1247"/>
      <c r="CP149" s="1247"/>
      <c r="CQ149" s="1247"/>
      <c r="CR149" s="1247"/>
      <c r="CS149" s="1247"/>
      <c r="CT149" s="1247"/>
      <c r="CU149" s="1247"/>
      <c r="CV149" s="1247"/>
      <c r="CW149" s="1247"/>
      <c r="CX149" s="1247"/>
      <c r="CY149" s="1247"/>
      <c r="CZ149" s="1247"/>
      <c r="DB149" s="1452">
        <f t="shared" si="26"/>
        <v>0</v>
      </c>
      <c r="DC149" s="1452">
        <f t="shared" si="27"/>
        <v>0</v>
      </c>
    </row>
    <row r="150" spans="1:107" ht="14.25" customHeight="1" x14ac:dyDescent="0.2">
      <c r="A150" s="129"/>
      <c r="B150" s="887"/>
      <c r="C150" s="889"/>
      <c r="D150" s="448"/>
      <c r="E150" s="448"/>
      <c r="F150" s="888"/>
      <c r="G150" s="888"/>
      <c r="H150" s="888"/>
      <c r="I150" s="1528">
        <f t="shared" si="19"/>
        <v>0</v>
      </c>
      <c r="J150" s="1529">
        <f t="shared" si="23"/>
        <v>0</v>
      </c>
      <c r="K150" s="136"/>
      <c r="L150" s="1530">
        <f t="shared" si="22"/>
        <v>0</v>
      </c>
      <c r="M150" s="1531">
        <f t="shared" si="20"/>
        <v>0</v>
      </c>
      <c r="N150" s="138"/>
      <c r="P150" s="125"/>
      <c r="Q150" s="1065" t="str">
        <f>IF(P150=" "," ",IF(P150="Vehículos",VLOOKUP($Q$16,'Datos Indices'!$A$38:$Z$50,22,FALSE),IF(P150="Ipim",VLOOKUP($Q$16,'Datos Indices'!$A$38:$Z$50,7,FALSE),IF(P150="Dólar",VLOOKUP($Q$16,'Datos Indices'!$A$38:$Z$50,4,FALSE),IF(P150="Gasoil",VLOOKUP($Q$16,'Datos Indices'!$A$38:$Z$50,10,FALSE),IF(P150="WPU06 Pesificado",VLOOKUP($Q$16,'Datos Indices'!$A$38:$Z$50,26,FALSE),0))))))</f>
        <v xml:space="preserve"> </v>
      </c>
      <c r="R150" s="1066">
        <f t="shared" si="21"/>
        <v>0</v>
      </c>
      <c r="T150" s="928"/>
      <c r="U150" s="1065" t="str">
        <f>IF(T150=" "," ",IF(T150="Vehículos",VLOOKUP($U$16,'Datos Indices'!$A$38:$Z$50,22,FALSE),IF(T150="Ipim",VLOOKUP($U$16,'Datos Indices'!$A$38:$Z$50,7,FALSE),IF(T150="Dólar",VLOOKUP($U$16,'Datos Indices'!$A$38:$Z$50,4,FALSE),IF(T150="Gasoil",VLOOKUP($U$16,'Datos Indices'!$A$38:$Z$50,10,FALSE),IF(T150="WPU06 Pesificado",VLOOKUP($U$16,'Datos Indices'!$A$38:$Z$50,26,FALSE),0))))))</f>
        <v xml:space="preserve"> </v>
      </c>
      <c r="V150" s="1066">
        <f t="shared" si="24"/>
        <v>0</v>
      </c>
      <c r="W150" s="1450" t="str">
        <f t="shared" si="25"/>
        <v/>
      </c>
      <c r="Y150" s="1247"/>
      <c r="Z150" s="1247"/>
      <c r="AA150" s="1247"/>
      <c r="AB150" s="1247"/>
      <c r="AC150" s="1247"/>
      <c r="AD150" s="1247"/>
      <c r="AE150" s="1247"/>
      <c r="AF150" s="1247"/>
      <c r="AG150" s="1247"/>
      <c r="AH150" s="1247"/>
      <c r="AI150" s="1247"/>
      <c r="AJ150" s="1247"/>
      <c r="AK150" s="1247"/>
      <c r="AL150" s="1247"/>
      <c r="AM150" s="1247"/>
      <c r="AN150" s="1247"/>
      <c r="AO150" s="1247"/>
      <c r="AP150" s="1247"/>
      <c r="AQ150" s="1247"/>
      <c r="AR150" s="1247"/>
      <c r="AS150" s="1247"/>
      <c r="AT150" s="1247"/>
      <c r="AU150" s="1247"/>
      <c r="AV150" s="1247"/>
      <c r="AW150" s="1247"/>
      <c r="AX150" s="1247"/>
      <c r="AY150" s="1247"/>
      <c r="AZ150" s="1247"/>
      <c r="BA150" s="1247"/>
      <c r="BB150" s="1247"/>
      <c r="BC150" s="1247"/>
      <c r="BD150" s="1247"/>
      <c r="BE150" s="1247"/>
      <c r="BF150" s="1247"/>
      <c r="BG150" s="1247"/>
      <c r="BH150" s="1247"/>
      <c r="BI150" s="1247"/>
      <c r="BJ150" s="1247"/>
      <c r="BK150" s="1247"/>
      <c r="BL150" s="1247"/>
      <c r="BM150" s="1247"/>
      <c r="BN150" s="1247"/>
      <c r="BO150" s="1247"/>
      <c r="BP150" s="1247"/>
      <c r="BQ150" s="1247"/>
      <c r="BR150" s="1247"/>
      <c r="BS150" s="1247"/>
      <c r="BT150" s="1247"/>
      <c r="BU150" s="1247"/>
      <c r="BV150" s="1247"/>
      <c r="BW150" s="1247"/>
      <c r="BX150" s="1247"/>
      <c r="BY150" s="1247"/>
      <c r="BZ150" s="1247"/>
      <c r="CA150" s="1247"/>
      <c r="CB150" s="1247"/>
      <c r="CC150" s="1247"/>
      <c r="CD150" s="1247"/>
      <c r="CE150" s="1247"/>
      <c r="CF150" s="1247"/>
      <c r="CG150" s="1247"/>
      <c r="CH150" s="1247"/>
      <c r="CI150" s="1247"/>
      <c r="CJ150" s="1247"/>
      <c r="CK150" s="1247"/>
      <c r="CL150" s="1247"/>
      <c r="CM150" s="1247"/>
      <c r="CN150" s="1247"/>
      <c r="CO150" s="1247"/>
      <c r="CP150" s="1247"/>
      <c r="CQ150" s="1247"/>
      <c r="CR150" s="1247"/>
      <c r="CS150" s="1247"/>
      <c r="CT150" s="1247"/>
      <c r="CU150" s="1247"/>
      <c r="CV150" s="1247"/>
      <c r="CW150" s="1247"/>
      <c r="CX150" s="1247"/>
      <c r="CY150" s="1247"/>
      <c r="CZ150" s="1247"/>
      <c r="DB150" s="1452">
        <f t="shared" si="26"/>
        <v>0</v>
      </c>
      <c r="DC150" s="1452">
        <f t="shared" si="27"/>
        <v>0</v>
      </c>
    </row>
    <row r="151" spans="1:107" ht="14.25" customHeight="1" x14ac:dyDescent="0.2">
      <c r="A151" s="129"/>
      <c r="B151" s="887"/>
      <c r="C151" s="889"/>
      <c r="D151" s="448"/>
      <c r="E151" s="448"/>
      <c r="F151" s="888"/>
      <c r="G151" s="888"/>
      <c r="H151" s="888"/>
      <c r="I151" s="1528">
        <f t="shared" si="19"/>
        <v>0</v>
      </c>
      <c r="J151" s="1529">
        <f t="shared" si="23"/>
        <v>0</v>
      </c>
      <c r="K151" s="136"/>
      <c r="L151" s="1530">
        <f t="shared" si="22"/>
        <v>0</v>
      </c>
      <c r="M151" s="1531">
        <f t="shared" si="20"/>
        <v>0</v>
      </c>
      <c r="N151" s="138"/>
      <c r="P151" s="125"/>
      <c r="Q151" s="1065" t="str">
        <f>IF(P151=" "," ",IF(P151="Vehículos",VLOOKUP($Q$16,'Datos Indices'!$A$38:$Z$50,22,FALSE),IF(P151="Ipim",VLOOKUP($Q$16,'Datos Indices'!$A$38:$Z$50,7,FALSE),IF(P151="Dólar",VLOOKUP($Q$16,'Datos Indices'!$A$38:$Z$50,4,FALSE),IF(P151="Gasoil",VLOOKUP($Q$16,'Datos Indices'!$A$38:$Z$50,10,FALSE),IF(P151="WPU06 Pesificado",VLOOKUP($Q$16,'Datos Indices'!$A$38:$Z$50,26,FALSE),0))))))</f>
        <v xml:space="preserve"> </v>
      </c>
      <c r="R151" s="1066">
        <f t="shared" si="21"/>
        <v>0</v>
      </c>
      <c r="T151" s="928"/>
      <c r="U151" s="1065" t="str">
        <f>IF(T151=" "," ",IF(T151="Vehículos",VLOOKUP($U$16,'Datos Indices'!$A$38:$Z$50,22,FALSE),IF(T151="Ipim",VLOOKUP($U$16,'Datos Indices'!$A$38:$Z$50,7,FALSE),IF(T151="Dólar",VLOOKUP($U$16,'Datos Indices'!$A$38:$Z$50,4,FALSE),IF(T151="Gasoil",VLOOKUP($U$16,'Datos Indices'!$A$38:$Z$50,10,FALSE),IF(T151="WPU06 Pesificado",VLOOKUP($U$16,'Datos Indices'!$A$38:$Z$50,26,FALSE),0))))))</f>
        <v xml:space="preserve"> </v>
      </c>
      <c r="V151" s="1066">
        <f t="shared" si="24"/>
        <v>0</v>
      </c>
      <c r="W151" s="1450" t="str">
        <f t="shared" si="25"/>
        <v/>
      </c>
      <c r="Y151" s="1247"/>
      <c r="Z151" s="1247"/>
      <c r="AA151" s="1247"/>
      <c r="AB151" s="1247"/>
      <c r="AC151" s="1247"/>
      <c r="AD151" s="1247"/>
      <c r="AE151" s="1247"/>
      <c r="AF151" s="1247"/>
      <c r="AG151" s="1247"/>
      <c r="AH151" s="1247"/>
      <c r="AI151" s="1247"/>
      <c r="AJ151" s="1247"/>
      <c r="AK151" s="1247"/>
      <c r="AL151" s="1247"/>
      <c r="AM151" s="1247"/>
      <c r="AN151" s="1247"/>
      <c r="AO151" s="1247"/>
      <c r="AP151" s="1247"/>
      <c r="AQ151" s="1247"/>
      <c r="AR151" s="1247"/>
      <c r="AS151" s="1247"/>
      <c r="AT151" s="1247"/>
      <c r="AU151" s="1247"/>
      <c r="AV151" s="1247"/>
      <c r="AW151" s="1247"/>
      <c r="AX151" s="1247"/>
      <c r="AY151" s="1247"/>
      <c r="AZ151" s="1247"/>
      <c r="BA151" s="1247"/>
      <c r="BB151" s="1247"/>
      <c r="BC151" s="1247"/>
      <c r="BD151" s="1247"/>
      <c r="BE151" s="1247"/>
      <c r="BF151" s="1247"/>
      <c r="BG151" s="1247"/>
      <c r="BH151" s="1247"/>
      <c r="BI151" s="1247"/>
      <c r="BJ151" s="1247"/>
      <c r="BK151" s="1247"/>
      <c r="BL151" s="1247"/>
      <c r="BM151" s="1247"/>
      <c r="BN151" s="1247"/>
      <c r="BO151" s="1247"/>
      <c r="BP151" s="1247"/>
      <c r="BQ151" s="1247"/>
      <c r="BR151" s="1247"/>
      <c r="BS151" s="1247"/>
      <c r="BT151" s="1247"/>
      <c r="BU151" s="1247"/>
      <c r="BV151" s="1247"/>
      <c r="BW151" s="1247"/>
      <c r="BX151" s="1247"/>
      <c r="BY151" s="1247"/>
      <c r="BZ151" s="1247"/>
      <c r="CA151" s="1247"/>
      <c r="CB151" s="1247"/>
      <c r="CC151" s="1247"/>
      <c r="CD151" s="1247"/>
      <c r="CE151" s="1247"/>
      <c r="CF151" s="1247"/>
      <c r="CG151" s="1247"/>
      <c r="CH151" s="1247"/>
      <c r="CI151" s="1247"/>
      <c r="CJ151" s="1247"/>
      <c r="CK151" s="1247"/>
      <c r="CL151" s="1247"/>
      <c r="CM151" s="1247"/>
      <c r="CN151" s="1247"/>
      <c r="CO151" s="1247"/>
      <c r="CP151" s="1247"/>
      <c r="CQ151" s="1247"/>
      <c r="CR151" s="1247"/>
      <c r="CS151" s="1247"/>
      <c r="CT151" s="1247"/>
      <c r="CU151" s="1247"/>
      <c r="CV151" s="1247"/>
      <c r="CW151" s="1247"/>
      <c r="CX151" s="1247"/>
      <c r="CY151" s="1247"/>
      <c r="CZ151" s="1247"/>
      <c r="DB151" s="1452">
        <f t="shared" si="26"/>
        <v>0</v>
      </c>
      <c r="DC151" s="1452">
        <f t="shared" si="27"/>
        <v>0</v>
      </c>
    </row>
    <row r="152" spans="1:107" ht="14.25" customHeight="1" x14ac:dyDescent="0.2">
      <c r="A152" s="129"/>
      <c r="B152" s="887"/>
      <c r="C152" s="889"/>
      <c r="D152" s="448"/>
      <c r="E152" s="448"/>
      <c r="F152" s="888"/>
      <c r="G152" s="888"/>
      <c r="H152" s="888"/>
      <c r="I152" s="1528">
        <f t="shared" si="19"/>
        <v>0</v>
      </c>
      <c r="J152" s="1529">
        <f t="shared" si="23"/>
        <v>0</v>
      </c>
      <c r="K152" s="136"/>
      <c r="L152" s="1530">
        <f t="shared" si="22"/>
        <v>0</v>
      </c>
      <c r="M152" s="1531">
        <f t="shared" si="20"/>
        <v>0</v>
      </c>
      <c r="N152" s="138"/>
      <c r="P152" s="125"/>
      <c r="Q152" s="1065" t="str">
        <f>IF(P152=" "," ",IF(P152="Vehículos",VLOOKUP($Q$16,'Datos Indices'!$A$38:$Z$50,22,FALSE),IF(P152="Ipim",VLOOKUP($Q$16,'Datos Indices'!$A$38:$Z$50,7,FALSE),IF(P152="Dólar",VLOOKUP($Q$16,'Datos Indices'!$A$38:$Z$50,4,FALSE),IF(P152="Gasoil",VLOOKUP($Q$16,'Datos Indices'!$A$38:$Z$50,10,FALSE),IF(P152="WPU06 Pesificado",VLOOKUP($Q$16,'Datos Indices'!$A$38:$Z$50,26,FALSE),0))))))</f>
        <v xml:space="preserve"> </v>
      </c>
      <c r="R152" s="1066">
        <f t="shared" si="21"/>
        <v>0</v>
      </c>
      <c r="T152" s="928"/>
      <c r="U152" s="1065" t="str">
        <f>IF(T152=" "," ",IF(T152="Vehículos",VLOOKUP($U$16,'Datos Indices'!$A$38:$Z$50,22,FALSE),IF(T152="Ipim",VLOOKUP($U$16,'Datos Indices'!$A$38:$Z$50,7,FALSE),IF(T152="Dólar",VLOOKUP($U$16,'Datos Indices'!$A$38:$Z$50,4,FALSE),IF(T152="Gasoil",VLOOKUP($U$16,'Datos Indices'!$A$38:$Z$50,10,FALSE),IF(T152="WPU06 Pesificado",VLOOKUP($U$16,'Datos Indices'!$A$38:$Z$50,26,FALSE),0))))))</f>
        <v xml:space="preserve"> </v>
      </c>
      <c r="V152" s="1066">
        <f t="shared" si="24"/>
        <v>0</v>
      </c>
      <c r="W152" s="1450" t="str">
        <f t="shared" si="25"/>
        <v/>
      </c>
      <c r="Y152" s="1247"/>
      <c r="Z152" s="1247"/>
      <c r="AA152" s="1247"/>
      <c r="AB152" s="1247"/>
      <c r="AC152" s="1247"/>
      <c r="AD152" s="1247"/>
      <c r="AE152" s="1247"/>
      <c r="AF152" s="1247"/>
      <c r="AG152" s="1247"/>
      <c r="AH152" s="1247"/>
      <c r="AI152" s="1247"/>
      <c r="AJ152" s="1247"/>
      <c r="AK152" s="1247"/>
      <c r="AL152" s="1247"/>
      <c r="AM152" s="1247"/>
      <c r="AN152" s="1247"/>
      <c r="AO152" s="1247"/>
      <c r="AP152" s="1247"/>
      <c r="AQ152" s="1247"/>
      <c r="AR152" s="1247"/>
      <c r="AS152" s="1247"/>
      <c r="AT152" s="1247"/>
      <c r="AU152" s="1247"/>
      <c r="AV152" s="1247"/>
      <c r="AW152" s="1247"/>
      <c r="AX152" s="1247"/>
      <c r="AY152" s="1247"/>
      <c r="AZ152" s="1247"/>
      <c r="BA152" s="1247"/>
      <c r="BB152" s="1247"/>
      <c r="BC152" s="1247"/>
      <c r="BD152" s="1247"/>
      <c r="BE152" s="1247"/>
      <c r="BF152" s="1247"/>
      <c r="BG152" s="1247"/>
      <c r="BH152" s="1247"/>
      <c r="BI152" s="1247"/>
      <c r="BJ152" s="1247"/>
      <c r="BK152" s="1247"/>
      <c r="BL152" s="1247"/>
      <c r="BM152" s="1247"/>
      <c r="BN152" s="1247"/>
      <c r="BO152" s="1247"/>
      <c r="BP152" s="1247"/>
      <c r="BQ152" s="1247"/>
      <c r="BR152" s="1247"/>
      <c r="BS152" s="1247"/>
      <c r="BT152" s="1247"/>
      <c r="BU152" s="1247"/>
      <c r="BV152" s="1247"/>
      <c r="BW152" s="1247"/>
      <c r="BX152" s="1247"/>
      <c r="BY152" s="1247"/>
      <c r="BZ152" s="1247"/>
      <c r="CA152" s="1247"/>
      <c r="CB152" s="1247"/>
      <c r="CC152" s="1247"/>
      <c r="CD152" s="1247"/>
      <c r="CE152" s="1247"/>
      <c r="CF152" s="1247"/>
      <c r="CG152" s="1247"/>
      <c r="CH152" s="1247"/>
      <c r="CI152" s="1247"/>
      <c r="CJ152" s="1247"/>
      <c r="CK152" s="1247"/>
      <c r="CL152" s="1247"/>
      <c r="CM152" s="1247"/>
      <c r="CN152" s="1247"/>
      <c r="CO152" s="1247"/>
      <c r="CP152" s="1247"/>
      <c r="CQ152" s="1247"/>
      <c r="CR152" s="1247"/>
      <c r="CS152" s="1247"/>
      <c r="CT152" s="1247"/>
      <c r="CU152" s="1247"/>
      <c r="CV152" s="1247"/>
      <c r="CW152" s="1247"/>
      <c r="CX152" s="1247"/>
      <c r="CY152" s="1247"/>
      <c r="CZ152" s="1247"/>
      <c r="DB152" s="1452">
        <f t="shared" si="26"/>
        <v>0</v>
      </c>
      <c r="DC152" s="1452">
        <f t="shared" si="27"/>
        <v>0</v>
      </c>
    </row>
    <row r="153" spans="1:107" ht="14.25" customHeight="1" x14ac:dyDescent="0.2">
      <c r="A153" s="129"/>
      <c r="B153" s="887"/>
      <c r="C153" s="889"/>
      <c r="D153" s="448"/>
      <c r="E153" s="448"/>
      <c r="F153" s="888"/>
      <c r="G153" s="888"/>
      <c r="H153" s="888"/>
      <c r="I153" s="1528">
        <f t="shared" si="19"/>
        <v>0</v>
      </c>
      <c r="J153" s="1529">
        <f t="shared" si="23"/>
        <v>0</v>
      </c>
      <c r="K153" s="136"/>
      <c r="L153" s="1530">
        <f t="shared" si="22"/>
        <v>0</v>
      </c>
      <c r="M153" s="1531">
        <f t="shared" si="20"/>
        <v>0</v>
      </c>
      <c r="N153" s="138"/>
      <c r="P153" s="125"/>
      <c r="Q153" s="1065" t="str">
        <f>IF(P153=" "," ",IF(P153="Vehículos",VLOOKUP($Q$16,'Datos Indices'!$A$38:$Z$50,22,FALSE),IF(P153="Ipim",VLOOKUP($Q$16,'Datos Indices'!$A$38:$Z$50,7,FALSE),IF(P153="Dólar",VLOOKUP($Q$16,'Datos Indices'!$A$38:$Z$50,4,FALSE),IF(P153="Gasoil",VLOOKUP($Q$16,'Datos Indices'!$A$38:$Z$50,10,FALSE),IF(P153="WPU06 Pesificado",VLOOKUP($Q$16,'Datos Indices'!$A$38:$Z$50,26,FALSE),0))))))</f>
        <v xml:space="preserve"> </v>
      </c>
      <c r="R153" s="1066">
        <f t="shared" si="21"/>
        <v>0</v>
      </c>
      <c r="T153" s="928"/>
      <c r="U153" s="1065" t="str">
        <f>IF(T153=" "," ",IF(T153="Vehículos",VLOOKUP($U$16,'Datos Indices'!$A$38:$Z$50,22,FALSE),IF(T153="Ipim",VLOOKUP($U$16,'Datos Indices'!$A$38:$Z$50,7,FALSE),IF(T153="Dólar",VLOOKUP($U$16,'Datos Indices'!$A$38:$Z$50,4,FALSE),IF(T153="Gasoil",VLOOKUP($U$16,'Datos Indices'!$A$38:$Z$50,10,FALSE),IF(T153="WPU06 Pesificado",VLOOKUP($U$16,'Datos Indices'!$A$38:$Z$50,26,FALSE),0))))))</f>
        <v xml:space="preserve"> </v>
      </c>
      <c r="V153" s="1066">
        <f t="shared" si="24"/>
        <v>0</v>
      </c>
      <c r="W153" s="1450" t="str">
        <f t="shared" si="25"/>
        <v/>
      </c>
      <c r="Y153" s="1247"/>
      <c r="Z153" s="1247"/>
      <c r="AA153" s="1247"/>
      <c r="AB153" s="1247"/>
      <c r="AC153" s="1247"/>
      <c r="AD153" s="1247"/>
      <c r="AE153" s="1247"/>
      <c r="AF153" s="1247"/>
      <c r="AG153" s="1247"/>
      <c r="AH153" s="1247"/>
      <c r="AI153" s="1247"/>
      <c r="AJ153" s="1247"/>
      <c r="AK153" s="1247"/>
      <c r="AL153" s="1247"/>
      <c r="AM153" s="1247"/>
      <c r="AN153" s="1247"/>
      <c r="AO153" s="1247"/>
      <c r="AP153" s="1247"/>
      <c r="AQ153" s="1247"/>
      <c r="AR153" s="1247"/>
      <c r="AS153" s="1247"/>
      <c r="AT153" s="1247"/>
      <c r="AU153" s="1247"/>
      <c r="AV153" s="1247"/>
      <c r="AW153" s="1247"/>
      <c r="AX153" s="1247"/>
      <c r="AY153" s="1247"/>
      <c r="AZ153" s="1247"/>
      <c r="BA153" s="1247"/>
      <c r="BB153" s="1247"/>
      <c r="BC153" s="1247"/>
      <c r="BD153" s="1247"/>
      <c r="BE153" s="1247"/>
      <c r="BF153" s="1247"/>
      <c r="BG153" s="1247"/>
      <c r="BH153" s="1247"/>
      <c r="BI153" s="1247"/>
      <c r="BJ153" s="1247"/>
      <c r="BK153" s="1247"/>
      <c r="BL153" s="1247"/>
      <c r="BM153" s="1247"/>
      <c r="BN153" s="1247"/>
      <c r="BO153" s="1247"/>
      <c r="BP153" s="1247"/>
      <c r="BQ153" s="1247"/>
      <c r="BR153" s="1247"/>
      <c r="BS153" s="1247"/>
      <c r="BT153" s="1247"/>
      <c r="BU153" s="1247"/>
      <c r="BV153" s="1247"/>
      <c r="BW153" s="1247"/>
      <c r="BX153" s="1247"/>
      <c r="BY153" s="1247"/>
      <c r="BZ153" s="1247"/>
      <c r="CA153" s="1247"/>
      <c r="CB153" s="1247"/>
      <c r="CC153" s="1247"/>
      <c r="CD153" s="1247"/>
      <c r="CE153" s="1247"/>
      <c r="CF153" s="1247"/>
      <c r="CG153" s="1247"/>
      <c r="CH153" s="1247"/>
      <c r="CI153" s="1247"/>
      <c r="CJ153" s="1247"/>
      <c r="CK153" s="1247"/>
      <c r="CL153" s="1247"/>
      <c r="CM153" s="1247"/>
      <c r="CN153" s="1247"/>
      <c r="CO153" s="1247"/>
      <c r="CP153" s="1247"/>
      <c r="CQ153" s="1247"/>
      <c r="CR153" s="1247"/>
      <c r="CS153" s="1247"/>
      <c r="CT153" s="1247"/>
      <c r="CU153" s="1247"/>
      <c r="CV153" s="1247"/>
      <c r="CW153" s="1247"/>
      <c r="CX153" s="1247"/>
      <c r="CY153" s="1247"/>
      <c r="CZ153" s="1247"/>
      <c r="DB153" s="1452">
        <f t="shared" si="26"/>
        <v>0</v>
      </c>
      <c r="DC153" s="1452">
        <f t="shared" si="27"/>
        <v>0</v>
      </c>
    </row>
    <row r="154" spans="1:107" ht="14.25" customHeight="1" x14ac:dyDescent="0.2">
      <c r="A154" s="129"/>
      <c r="B154" s="887"/>
      <c r="C154" s="889"/>
      <c r="D154" s="448"/>
      <c r="E154" s="448"/>
      <c r="F154" s="888"/>
      <c r="G154" s="888"/>
      <c r="H154" s="888"/>
      <c r="I154" s="1528">
        <f t="shared" si="19"/>
        <v>0</v>
      </c>
      <c r="J154" s="1529">
        <f t="shared" si="23"/>
        <v>0</v>
      </c>
      <c r="K154" s="136"/>
      <c r="L154" s="1530">
        <f t="shared" si="22"/>
        <v>0</v>
      </c>
      <c r="M154" s="1531">
        <f t="shared" si="20"/>
        <v>0</v>
      </c>
      <c r="N154" s="138"/>
      <c r="P154" s="125"/>
      <c r="Q154" s="1065" t="str">
        <f>IF(P154=" "," ",IF(P154="Vehículos",VLOOKUP($Q$16,'Datos Indices'!$A$38:$Z$50,22,FALSE),IF(P154="Ipim",VLOOKUP($Q$16,'Datos Indices'!$A$38:$Z$50,7,FALSE),IF(P154="Dólar",VLOOKUP($Q$16,'Datos Indices'!$A$38:$Z$50,4,FALSE),IF(P154="Gasoil",VLOOKUP($Q$16,'Datos Indices'!$A$38:$Z$50,10,FALSE),IF(P154="WPU06 Pesificado",VLOOKUP($Q$16,'Datos Indices'!$A$38:$Z$50,26,FALSE),0))))))</f>
        <v xml:space="preserve"> </v>
      </c>
      <c r="R154" s="1066">
        <f t="shared" si="21"/>
        <v>0</v>
      </c>
      <c r="T154" s="928"/>
      <c r="U154" s="1065" t="str">
        <f>IF(T154=" "," ",IF(T154="Vehículos",VLOOKUP($U$16,'Datos Indices'!$A$38:$Z$50,22,FALSE),IF(T154="Ipim",VLOOKUP($U$16,'Datos Indices'!$A$38:$Z$50,7,FALSE),IF(T154="Dólar",VLOOKUP($U$16,'Datos Indices'!$A$38:$Z$50,4,FALSE),IF(T154="Gasoil",VLOOKUP($U$16,'Datos Indices'!$A$38:$Z$50,10,FALSE),IF(T154="WPU06 Pesificado",VLOOKUP($U$16,'Datos Indices'!$A$38:$Z$50,26,FALSE),0))))))</f>
        <v xml:space="preserve"> </v>
      </c>
      <c r="V154" s="1066">
        <f t="shared" si="24"/>
        <v>0</v>
      </c>
      <c r="W154" s="1450" t="str">
        <f t="shared" si="25"/>
        <v/>
      </c>
      <c r="Y154" s="1247"/>
      <c r="Z154" s="1247"/>
      <c r="AA154" s="1247"/>
      <c r="AB154" s="1247"/>
      <c r="AC154" s="1247"/>
      <c r="AD154" s="1247"/>
      <c r="AE154" s="1247"/>
      <c r="AF154" s="1247"/>
      <c r="AG154" s="1247"/>
      <c r="AH154" s="1247"/>
      <c r="AI154" s="1247"/>
      <c r="AJ154" s="1247"/>
      <c r="AK154" s="1247"/>
      <c r="AL154" s="1247"/>
      <c r="AM154" s="1247"/>
      <c r="AN154" s="1247"/>
      <c r="AO154" s="1247"/>
      <c r="AP154" s="1247"/>
      <c r="AQ154" s="1247"/>
      <c r="AR154" s="1247"/>
      <c r="AS154" s="1247"/>
      <c r="AT154" s="1247"/>
      <c r="AU154" s="1247"/>
      <c r="AV154" s="1247"/>
      <c r="AW154" s="1247"/>
      <c r="AX154" s="1247"/>
      <c r="AY154" s="1247"/>
      <c r="AZ154" s="1247"/>
      <c r="BA154" s="1247"/>
      <c r="BB154" s="1247"/>
      <c r="BC154" s="1247"/>
      <c r="BD154" s="1247"/>
      <c r="BE154" s="1247"/>
      <c r="BF154" s="1247"/>
      <c r="BG154" s="1247"/>
      <c r="BH154" s="1247"/>
      <c r="BI154" s="1247"/>
      <c r="BJ154" s="1247"/>
      <c r="BK154" s="1247"/>
      <c r="BL154" s="1247"/>
      <c r="BM154" s="1247"/>
      <c r="BN154" s="1247"/>
      <c r="BO154" s="1247"/>
      <c r="BP154" s="1247"/>
      <c r="BQ154" s="1247"/>
      <c r="BR154" s="1247"/>
      <c r="BS154" s="1247"/>
      <c r="BT154" s="1247"/>
      <c r="BU154" s="1247"/>
      <c r="BV154" s="1247"/>
      <c r="BW154" s="1247"/>
      <c r="BX154" s="1247"/>
      <c r="BY154" s="1247"/>
      <c r="BZ154" s="1247"/>
      <c r="CA154" s="1247"/>
      <c r="CB154" s="1247"/>
      <c r="CC154" s="1247"/>
      <c r="CD154" s="1247"/>
      <c r="CE154" s="1247"/>
      <c r="CF154" s="1247"/>
      <c r="CG154" s="1247"/>
      <c r="CH154" s="1247"/>
      <c r="CI154" s="1247"/>
      <c r="CJ154" s="1247"/>
      <c r="CK154" s="1247"/>
      <c r="CL154" s="1247"/>
      <c r="CM154" s="1247"/>
      <c r="CN154" s="1247"/>
      <c r="CO154" s="1247"/>
      <c r="CP154" s="1247"/>
      <c r="CQ154" s="1247"/>
      <c r="CR154" s="1247"/>
      <c r="CS154" s="1247"/>
      <c r="CT154" s="1247"/>
      <c r="CU154" s="1247"/>
      <c r="CV154" s="1247"/>
      <c r="CW154" s="1247"/>
      <c r="CX154" s="1247"/>
      <c r="CY154" s="1247"/>
      <c r="CZ154" s="1247"/>
      <c r="DB154" s="1452">
        <f t="shared" si="26"/>
        <v>0</v>
      </c>
      <c r="DC154" s="1452">
        <f t="shared" si="27"/>
        <v>0</v>
      </c>
    </row>
    <row r="155" spans="1:107" ht="14.25" customHeight="1" x14ac:dyDescent="0.2">
      <c r="A155" s="129"/>
      <c r="B155" s="887"/>
      <c r="C155" s="889"/>
      <c r="D155" s="448"/>
      <c r="E155" s="448"/>
      <c r="F155" s="888"/>
      <c r="G155" s="888"/>
      <c r="H155" s="888"/>
      <c r="I155" s="1528">
        <f t="shared" si="19"/>
        <v>0</v>
      </c>
      <c r="J155" s="1529">
        <f t="shared" si="23"/>
        <v>0</v>
      </c>
      <c r="K155" s="136"/>
      <c r="L155" s="1530">
        <f t="shared" si="22"/>
        <v>0</v>
      </c>
      <c r="M155" s="1531">
        <f t="shared" si="20"/>
        <v>0</v>
      </c>
      <c r="N155" s="138"/>
      <c r="P155" s="125"/>
      <c r="Q155" s="1065" t="str">
        <f>IF(P155=" "," ",IF(P155="Vehículos",VLOOKUP($Q$16,'Datos Indices'!$A$38:$Z$50,22,FALSE),IF(P155="Ipim",VLOOKUP($Q$16,'Datos Indices'!$A$38:$Z$50,7,FALSE),IF(P155="Dólar",VLOOKUP($Q$16,'Datos Indices'!$A$38:$Z$50,4,FALSE),IF(P155="Gasoil",VLOOKUP($Q$16,'Datos Indices'!$A$38:$Z$50,10,FALSE),IF(P155="WPU06 Pesificado",VLOOKUP($Q$16,'Datos Indices'!$A$38:$Z$50,26,FALSE),0))))))</f>
        <v xml:space="preserve"> </v>
      </c>
      <c r="R155" s="1066">
        <f t="shared" si="21"/>
        <v>0</v>
      </c>
      <c r="T155" s="928"/>
      <c r="U155" s="1065" t="str">
        <f>IF(T155=" "," ",IF(T155="Vehículos",VLOOKUP($U$16,'Datos Indices'!$A$38:$Z$50,22,FALSE),IF(T155="Ipim",VLOOKUP($U$16,'Datos Indices'!$A$38:$Z$50,7,FALSE),IF(T155="Dólar",VLOOKUP($U$16,'Datos Indices'!$A$38:$Z$50,4,FALSE),IF(T155="Gasoil",VLOOKUP($U$16,'Datos Indices'!$A$38:$Z$50,10,FALSE),IF(T155="WPU06 Pesificado",VLOOKUP($U$16,'Datos Indices'!$A$38:$Z$50,26,FALSE),0))))))</f>
        <v xml:space="preserve"> </v>
      </c>
      <c r="V155" s="1066">
        <f t="shared" si="24"/>
        <v>0</v>
      </c>
      <c r="W155" s="1450" t="str">
        <f t="shared" si="25"/>
        <v/>
      </c>
      <c r="X155" s="1451"/>
      <c r="Y155" s="1247"/>
      <c r="Z155" s="1247"/>
      <c r="AA155" s="1247"/>
      <c r="AB155" s="1247"/>
      <c r="AC155" s="1247"/>
      <c r="AD155" s="1247"/>
      <c r="AE155" s="1247"/>
      <c r="AF155" s="1247"/>
      <c r="AG155" s="1247"/>
      <c r="AH155" s="1247"/>
      <c r="AI155" s="1247"/>
      <c r="AJ155" s="1247"/>
      <c r="AK155" s="1247"/>
      <c r="AL155" s="1247"/>
      <c r="AM155" s="1247"/>
      <c r="AN155" s="1247"/>
      <c r="AO155" s="1247"/>
      <c r="AP155" s="1247"/>
      <c r="AQ155" s="1247"/>
      <c r="AR155" s="1247"/>
      <c r="AS155" s="1247"/>
      <c r="AT155" s="1247"/>
      <c r="AU155" s="1247"/>
      <c r="AV155" s="1247"/>
      <c r="AW155" s="1247"/>
      <c r="AX155" s="1247"/>
      <c r="AY155" s="1247"/>
      <c r="AZ155" s="1247"/>
      <c r="BA155" s="1247"/>
      <c r="BB155" s="1247"/>
      <c r="BC155" s="1247"/>
      <c r="BD155" s="1247"/>
      <c r="BE155" s="1247"/>
      <c r="BF155" s="1247"/>
      <c r="BG155" s="1247"/>
      <c r="BH155" s="1247"/>
      <c r="BI155" s="1247"/>
      <c r="BJ155" s="1247"/>
      <c r="BK155" s="1247"/>
      <c r="BL155" s="1247"/>
      <c r="BM155" s="1247"/>
      <c r="BN155" s="1247"/>
      <c r="BO155" s="1247"/>
      <c r="BP155" s="1247"/>
      <c r="BQ155" s="1247"/>
      <c r="BR155" s="1247"/>
      <c r="BS155" s="1247"/>
      <c r="BT155" s="1247"/>
      <c r="BU155" s="1247"/>
      <c r="BV155" s="1247"/>
      <c r="BW155" s="1247"/>
      <c r="BX155" s="1247"/>
      <c r="BY155" s="1247"/>
      <c r="BZ155" s="1247"/>
      <c r="CA155" s="1247"/>
      <c r="CB155" s="1247"/>
      <c r="CC155" s="1247"/>
      <c r="CD155" s="1247"/>
      <c r="CE155" s="1247"/>
      <c r="CF155" s="1247"/>
      <c r="CG155" s="1247"/>
      <c r="CH155" s="1247"/>
      <c r="CI155" s="1247"/>
      <c r="CJ155" s="1247"/>
      <c r="CK155" s="1247"/>
      <c r="CL155" s="1247"/>
      <c r="CM155" s="1247"/>
      <c r="CN155" s="1247"/>
      <c r="CO155" s="1247"/>
      <c r="CP155" s="1247"/>
      <c r="CQ155" s="1247"/>
      <c r="CR155" s="1247"/>
      <c r="CS155" s="1247"/>
      <c r="CT155" s="1247"/>
      <c r="CU155" s="1247"/>
      <c r="CV155" s="1247"/>
      <c r="CW155" s="1247"/>
      <c r="CX155" s="1247"/>
      <c r="CY155" s="1247"/>
      <c r="CZ155" s="1247"/>
      <c r="DA155" s="1449"/>
      <c r="DB155" s="1452">
        <f t="shared" si="26"/>
        <v>0</v>
      </c>
      <c r="DC155" s="1452">
        <f t="shared" si="27"/>
        <v>0</v>
      </c>
    </row>
    <row r="156" spans="1:107" ht="14.25" customHeight="1" x14ac:dyDescent="0.2">
      <c r="A156" s="129"/>
      <c r="B156" s="887"/>
      <c r="C156" s="889"/>
      <c r="D156" s="448"/>
      <c r="E156" s="448"/>
      <c r="F156" s="888"/>
      <c r="G156" s="888"/>
      <c r="H156" s="888"/>
      <c r="I156" s="1528">
        <f t="shared" ref="I156:I179" si="28">C156*G156*H156</f>
        <v>0</v>
      </c>
      <c r="J156" s="1529">
        <f t="shared" si="23"/>
        <v>0</v>
      </c>
      <c r="K156" s="136"/>
      <c r="L156" s="1530">
        <f t="shared" si="22"/>
        <v>0</v>
      </c>
      <c r="M156" s="1531">
        <f t="shared" ref="M156:M179" si="29">+L156*$C$9</f>
        <v>0</v>
      </c>
      <c r="N156" s="138"/>
      <c r="P156" s="125"/>
      <c r="Q156" s="1065" t="str">
        <f>IF(P156=" "," ",IF(P156="Vehículos",VLOOKUP($Q$16,'Datos Indices'!$A$38:$Z$50,22,FALSE),IF(P156="Ipim",VLOOKUP($Q$16,'Datos Indices'!$A$38:$Z$50,7,FALSE),IF(P156="Dólar",VLOOKUP($Q$16,'Datos Indices'!$A$38:$Z$50,4,FALSE),IF(P156="Gasoil",VLOOKUP($Q$16,'Datos Indices'!$A$38:$Z$50,10,FALSE),IF(P156="WPU06 Pesificado",VLOOKUP($Q$16,'Datos Indices'!$A$38:$Z$50,26,FALSE),0))))))</f>
        <v xml:space="preserve"> </v>
      </c>
      <c r="R156" s="1066">
        <f t="shared" ref="R156:R179" si="30">M156*Q156/100</f>
        <v>0</v>
      </c>
      <c r="T156" s="928"/>
      <c r="U156" s="1065" t="str">
        <f>IF(T156=" "," ",IF(T156="Vehículos",VLOOKUP($U$16,'Datos Indices'!$A$38:$Z$50,22,FALSE),IF(T156="Ipim",VLOOKUP($U$16,'Datos Indices'!$A$38:$Z$50,7,FALSE),IF(T156="Dólar",VLOOKUP($U$16,'Datos Indices'!$A$38:$Z$50,4,FALSE),IF(T156="Gasoil",VLOOKUP($U$16,'Datos Indices'!$A$38:$Z$50,10,FALSE),IF(T156="WPU06 Pesificado",VLOOKUP($U$16,'Datos Indices'!$A$38:$Z$50,26,FALSE),0))))))</f>
        <v xml:space="preserve"> </v>
      </c>
      <c r="V156" s="1066">
        <f t="shared" si="24"/>
        <v>0</v>
      </c>
      <c r="W156" s="1450" t="str">
        <f t="shared" si="25"/>
        <v/>
      </c>
      <c r="Y156" s="1247"/>
      <c r="Z156" s="1247"/>
      <c r="AA156" s="1247"/>
      <c r="AB156" s="1247"/>
      <c r="AC156" s="1247"/>
      <c r="AD156" s="1247"/>
      <c r="AE156" s="1247"/>
      <c r="AF156" s="1247"/>
      <c r="AG156" s="1247"/>
      <c r="AH156" s="1247"/>
      <c r="AI156" s="1247"/>
      <c r="AJ156" s="1247"/>
      <c r="AK156" s="1247"/>
      <c r="AL156" s="1247"/>
      <c r="AM156" s="1247"/>
      <c r="AN156" s="1247"/>
      <c r="AO156" s="1247"/>
      <c r="AP156" s="1247"/>
      <c r="AQ156" s="1247"/>
      <c r="AR156" s="1247"/>
      <c r="AS156" s="1247"/>
      <c r="AT156" s="1247"/>
      <c r="AU156" s="1247"/>
      <c r="AV156" s="1247"/>
      <c r="AW156" s="1247"/>
      <c r="AX156" s="1247"/>
      <c r="AY156" s="1247"/>
      <c r="AZ156" s="1247"/>
      <c r="BA156" s="1247"/>
      <c r="BB156" s="1247"/>
      <c r="BC156" s="1247"/>
      <c r="BD156" s="1247"/>
      <c r="BE156" s="1247"/>
      <c r="BF156" s="1247"/>
      <c r="BG156" s="1247"/>
      <c r="BH156" s="1247"/>
      <c r="BI156" s="1247"/>
      <c r="BJ156" s="1247"/>
      <c r="BK156" s="1247"/>
      <c r="BL156" s="1247"/>
      <c r="BM156" s="1247"/>
      <c r="BN156" s="1247"/>
      <c r="BO156" s="1247"/>
      <c r="BP156" s="1247"/>
      <c r="BQ156" s="1247"/>
      <c r="BR156" s="1247"/>
      <c r="BS156" s="1247"/>
      <c r="BT156" s="1247"/>
      <c r="BU156" s="1247"/>
      <c r="BV156" s="1247"/>
      <c r="BW156" s="1247"/>
      <c r="BX156" s="1247"/>
      <c r="BY156" s="1247"/>
      <c r="BZ156" s="1247"/>
      <c r="CA156" s="1247"/>
      <c r="CB156" s="1247"/>
      <c r="CC156" s="1247"/>
      <c r="CD156" s="1247"/>
      <c r="CE156" s="1247"/>
      <c r="CF156" s="1247"/>
      <c r="CG156" s="1247"/>
      <c r="CH156" s="1247"/>
      <c r="CI156" s="1247"/>
      <c r="CJ156" s="1247"/>
      <c r="CK156" s="1247"/>
      <c r="CL156" s="1247"/>
      <c r="CM156" s="1247"/>
      <c r="CN156" s="1247"/>
      <c r="CO156" s="1247"/>
      <c r="CP156" s="1247"/>
      <c r="CQ156" s="1247"/>
      <c r="CR156" s="1247"/>
      <c r="CS156" s="1247"/>
      <c r="CT156" s="1247"/>
      <c r="CU156" s="1247"/>
      <c r="CV156" s="1247"/>
      <c r="CW156" s="1247"/>
      <c r="CX156" s="1247"/>
      <c r="CY156" s="1247"/>
      <c r="CZ156" s="1247"/>
      <c r="DB156" s="1452">
        <f t="shared" si="26"/>
        <v>0</v>
      </c>
      <c r="DC156" s="1452">
        <f t="shared" si="27"/>
        <v>0</v>
      </c>
    </row>
    <row r="157" spans="1:107" ht="14.25" customHeight="1" x14ac:dyDescent="0.2">
      <c r="A157" s="129"/>
      <c r="B157" s="887"/>
      <c r="C157" s="889"/>
      <c r="D157" s="448"/>
      <c r="E157" s="448"/>
      <c r="F157" s="888"/>
      <c r="G157" s="888"/>
      <c r="H157" s="888"/>
      <c r="I157" s="1528">
        <f t="shared" si="28"/>
        <v>0</v>
      </c>
      <c r="J157" s="1529">
        <f t="shared" si="23"/>
        <v>0</v>
      </c>
      <c r="K157" s="136"/>
      <c r="L157" s="1530">
        <f t="shared" si="22"/>
        <v>0</v>
      </c>
      <c r="M157" s="1531">
        <f t="shared" si="29"/>
        <v>0</v>
      </c>
      <c r="N157" s="138"/>
      <c r="P157" s="125"/>
      <c r="Q157" s="1065" t="str">
        <f>IF(P157=" "," ",IF(P157="Vehículos",VLOOKUP($Q$16,'Datos Indices'!$A$38:$Z$50,22,FALSE),IF(P157="Ipim",VLOOKUP($Q$16,'Datos Indices'!$A$38:$Z$50,7,FALSE),IF(P157="Dólar",VLOOKUP($Q$16,'Datos Indices'!$A$38:$Z$50,4,FALSE),IF(P157="Gasoil",VLOOKUP($Q$16,'Datos Indices'!$A$38:$Z$50,10,FALSE),IF(P157="WPU06 Pesificado",VLOOKUP($Q$16,'Datos Indices'!$A$38:$Z$50,26,FALSE),0))))))</f>
        <v xml:space="preserve"> </v>
      </c>
      <c r="R157" s="1066">
        <f t="shared" si="30"/>
        <v>0</v>
      </c>
      <c r="T157" s="928"/>
      <c r="U157" s="1065" t="str">
        <f>IF(T157=" "," ",IF(T157="Vehículos",VLOOKUP($U$16,'Datos Indices'!$A$38:$Z$50,22,FALSE),IF(T157="Ipim",VLOOKUP($U$16,'Datos Indices'!$A$38:$Z$50,7,FALSE),IF(T157="Dólar",VLOOKUP($U$16,'Datos Indices'!$A$38:$Z$50,4,FALSE),IF(T157="Gasoil",VLOOKUP($U$16,'Datos Indices'!$A$38:$Z$50,10,FALSE),IF(T157="WPU06 Pesificado",VLOOKUP($U$16,'Datos Indices'!$A$38:$Z$50,26,FALSE),0))))))</f>
        <v xml:space="preserve"> </v>
      </c>
      <c r="V157" s="1066">
        <f t="shared" si="24"/>
        <v>0</v>
      </c>
      <c r="W157" s="1450" t="str">
        <f t="shared" si="25"/>
        <v/>
      </c>
      <c r="Y157" s="1247"/>
      <c r="Z157" s="1247"/>
      <c r="AA157" s="1247"/>
      <c r="AB157" s="1247"/>
      <c r="AC157" s="1247"/>
      <c r="AD157" s="1247"/>
      <c r="AE157" s="1247"/>
      <c r="AF157" s="1247"/>
      <c r="AG157" s="1247"/>
      <c r="AH157" s="1247"/>
      <c r="AI157" s="1247"/>
      <c r="AJ157" s="1247"/>
      <c r="AK157" s="1247"/>
      <c r="AL157" s="1247"/>
      <c r="AM157" s="1247"/>
      <c r="AN157" s="1247"/>
      <c r="AO157" s="1247"/>
      <c r="AP157" s="1247"/>
      <c r="AQ157" s="1247"/>
      <c r="AR157" s="1247"/>
      <c r="AS157" s="1247"/>
      <c r="AT157" s="1247"/>
      <c r="AU157" s="1247"/>
      <c r="AV157" s="1247"/>
      <c r="AW157" s="1247"/>
      <c r="AX157" s="1247"/>
      <c r="AY157" s="1247"/>
      <c r="AZ157" s="1247"/>
      <c r="BA157" s="1247"/>
      <c r="BB157" s="1247"/>
      <c r="BC157" s="1247"/>
      <c r="BD157" s="1247"/>
      <c r="BE157" s="1247"/>
      <c r="BF157" s="1247"/>
      <c r="BG157" s="1247"/>
      <c r="BH157" s="1247"/>
      <c r="BI157" s="1247"/>
      <c r="BJ157" s="1247"/>
      <c r="BK157" s="1247"/>
      <c r="BL157" s="1247"/>
      <c r="BM157" s="1247"/>
      <c r="BN157" s="1247"/>
      <c r="BO157" s="1247"/>
      <c r="BP157" s="1247"/>
      <c r="BQ157" s="1247"/>
      <c r="BR157" s="1247"/>
      <c r="BS157" s="1247"/>
      <c r="BT157" s="1247"/>
      <c r="BU157" s="1247"/>
      <c r="BV157" s="1247"/>
      <c r="BW157" s="1247"/>
      <c r="BX157" s="1247"/>
      <c r="BY157" s="1247"/>
      <c r="BZ157" s="1247"/>
      <c r="CA157" s="1247"/>
      <c r="CB157" s="1247"/>
      <c r="CC157" s="1247"/>
      <c r="CD157" s="1247"/>
      <c r="CE157" s="1247"/>
      <c r="CF157" s="1247"/>
      <c r="CG157" s="1247"/>
      <c r="CH157" s="1247"/>
      <c r="CI157" s="1247"/>
      <c r="CJ157" s="1247"/>
      <c r="CK157" s="1247"/>
      <c r="CL157" s="1247"/>
      <c r="CM157" s="1247"/>
      <c r="CN157" s="1247"/>
      <c r="CO157" s="1247"/>
      <c r="CP157" s="1247"/>
      <c r="CQ157" s="1247"/>
      <c r="CR157" s="1247"/>
      <c r="CS157" s="1247"/>
      <c r="CT157" s="1247"/>
      <c r="CU157" s="1247"/>
      <c r="CV157" s="1247"/>
      <c r="CW157" s="1247"/>
      <c r="CX157" s="1247"/>
      <c r="CY157" s="1247"/>
      <c r="CZ157" s="1247"/>
      <c r="DB157" s="1452">
        <f t="shared" si="26"/>
        <v>0</v>
      </c>
      <c r="DC157" s="1452">
        <f t="shared" si="27"/>
        <v>0</v>
      </c>
    </row>
    <row r="158" spans="1:107" ht="14.25" customHeight="1" x14ac:dyDescent="0.2">
      <c r="A158" s="129"/>
      <c r="B158" s="887"/>
      <c r="C158" s="889"/>
      <c r="D158" s="448"/>
      <c r="E158" s="448"/>
      <c r="F158" s="888"/>
      <c r="G158" s="888"/>
      <c r="H158" s="888"/>
      <c r="I158" s="1528">
        <f t="shared" si="28"/>
        <v>0</v>
      </c>
      <c r="J158" s="1529">
        <f t="shared" si="23"/>
        <v>0</v>
      </c>
      <c r="K158" s="136"/>
      <c r="L158" s="1530">
        <f t="shared" si="22"/>
        <v>0</v>
      </c>
      <c r="M158" s="1531">
        <f t="shared" si="29"/>
        <v>0</v>
      </c>
      <c r="N158" s="138"/>
      <c r="P158" s="125"/>
      <c r="Q158" s="1065" t="str">
        <f>IF(P158=" "," ",IF(P158="Vehículos",VLOOKUP($Q$16,'Datos Indices'!$A$38:$Z$50,22,FALSE),IF(P158="Ipim",VLOOKUP($Q$16,'Datos Indices'!$A$38:$Z$50,7,FALSE),IF(P158="Dólar",VLOOKUP($Q$16,'Datos Indices'!$A$38:$Z$50,4,FALSE),IF(P158="Gasoil",VLOOKUP($Q$16,'Datos Indices'!$A$38:$Z$50,10,FALSE),IF(P158="WPU06 Pesificado",VLOOKUP($Q$16,'Datos Indices'!$A$38:$Z$50,26,FALSE),0))))))</f>
        <v xml:space="preserve"> </v>
      </c>
      <c r="R158" s="1066">
        <f t="shared" si="30"/>
        <v>0</v>
      </c>
      <c r="T158" s="928"/>
      <c r="U158" s="1065" t="str">
        <f>IF(T158=" "," ",IF(T158="Vehículos",VLOOKUP($U$16,'Datos Indices'!$A$38:$Z$50,22,FALSE),IF(T158="Ipim",VLOOKUP($U$16,'Datos Indices'!$A$38:$Z$50,7,FALSE),IF(T158="Dólar",VLOOKUP($U$16,'Datos Indices'!$A$38:$Z$50,4,FALSE),IF(T158="Gasoil",VLOOKUP($U$16,'Datos Indices'!$A$38:$Z$50,10,FALSE),IF(T158="WPU06 Pesificado",VLOOKUP($U$16,'Datos Indices'!$A$38:$Z$50,26,FALSE),0))))))</f>
        <v xml:space="preserve"> </v>
      </c>
      <c r="V158" s="1066">
        <f t="shared" si="24"/>
        <v>0</v>
      </c>
      <c r="W158" s="1450" t="str">
        <f t="shared" si="25"/>
        <v/>
      </c>
      <c r="X158" s="1451"/>
      <c r="Y158" s="1247"/>
      <c r="Z158" s="1247"/>
      <c r="AA158" s="1247"/>
      <c r="AB158" s="1247"/>
      <c r="AC158" s="1247"/>
      <c r="AD158" s="1247"/>
      <c r="AE158" s="1247"/>
      <c r="AF158" s="1247"/>
      <c r="AG158" s="1247"/>
      <c r="AH158" s="1247"/>
      <c r="AI158" s="1247"/>
      <c r="AJ158" s="1247"/>
      <c r="AK158" s="1247"/>
      <c r="AL158" s="1247"/>
      <c r="AM158" s="1247"/>
      <c r="AN158" s="1247"/>
      <c r="AO158" s="1247"/>
      <c r="AP158" s="1247"/>
      <c r="AQ158" s="1247"/>
      <c r="AR158" s="1247"/>
      <c r="AS158" s="1247"/>
      <c r="AT158" s="1247"/>
      <c r="AU158" s="1247"/>
      <c r="AV158" s="1247"/>
      <c r="AW158" s="1247"/>
      <c r="AX158" s="1247"/>
      <c r="AY158" s="1247"/>
      <c r="AZ158" s="1247"/>
      <c r="BA158" s="1247"/>
      <c r="BB158" s="1247"/>
      <c r="BC158" s="1247"/>
      <c r="BD158" s="1247"/>
      <c r="BE158" s="1247"/>
      <c r="BF158" s="1247"/>
      <c r="BG158" s="1247"/>
      <c r="BH158" s="1247"/>
      <c r="BI158" s="1247"/>
      <c r="BJ158" s="1247"/>
      <c r="BK158" s="1247"/>
      <c r="BL158" s="1247"/>
      <c r="BM158" s="1247"/>
      <c r="BN158" s="1247"/>
      <c r="BO158" s="1247"/>
      <c r="BP158" s="1247"/>
      <c r="BQ158" s="1247"/>
      <c r="BR158" s="1247"/>
      <c r="BS158" s="1247"/>
      <c r="BT158" s="1247"/>
      <c r="BU158" s="1247"/>
      <c r="BV158" s="1247"/>
      <c r="BW158" s="1247"/>
      <c r="BX158" s="1247"/>
      <c r="BY158" s="1247"/>
      <c r="BZ158" s="1247"/>
      <c r="CA158" s="1247"/>
      <c r="CB158" s="1247"/>
      <c r="CC158" s="1247"/>
      <c r="CD158" s="1247"/>
      <c r="CE158" s="1247"/>
      <c r="CF158" s="1247"/>
      <c r="CG158" s="1247"/>
      <c r="CH158" s="1247"/>
      <c r="CI158" s="1247"/>
      <c r="CJ158" s="1247"/>
      <c r="CK158" s="1247"/>
      <c r="CL158" s="1247"/>
      <c r="CM158" s="1247"/>
      <c r="CN158" s="1247"/>
      <c r="CO158" s="1247"/>
      <c r="CP158" s="1247"/>
      <c r="CQ158" s="1247"/>
      <c r="CR158" s="1247"/>
      <c r="CS158" s="1247"/>
      <c r="CT158" s="1247"/>
      <c r="CU158" s="1247"/>
      <c r="CV158" s="1247"/>
      <c r="CW158" s="1247"/>
      <c r="CX158" s="1247"/>
      <c r="CY158" s="1247"/>
      <c r="CZ158" s="1247"/>
      <c r="DA158" s="1449"/>
      <c r="DB158" s="1452">
        <f t="shared" si="26"/>
        <v>0</v>
      </c>
      <c r="DC158" s="1452">
        <f t="shared" si="27"/>
        <v>0</v>
      </c>
    </row>
    <row r="159" spans="1:107" ht="14.25" customHeight="1" x14ac:dyDescent="0.2">
      <c r="A159" s="129"/>
      <c r="B159" s="887"/>
      <c r="C159" s="889"/>
      <c r="D159" s="448"/>
      <c r="E159" s="448"/>
      <c r="F159" s="888"/>
      <c r="G159" s="888"/>
      <c r="H159" s="888"/>
      <c r="I159" s="1528">
        <f t="shared" si="28"/>
        <v>0</v>
      </c>
      <c r="J159" s="1529">
        <f t="shared" si="23"/>
        <v>0</v>
      </c>
      <c r="K159" s="136"/>
      <c r="L159" s="1530">
        <f t="shared" si="22"/>
        <v>0</v>
      </c>
      <c r="M159" s="1531">
        <f t="shared" si="29"/>
        <v>0</v>
      </c>
      <c r="N159" s="138"/>
      <c r="P159" s="125"/>
      <c r="Q159" s="1065" t="str">
        <f>IF(P159=" "," ",IF(P159="Vehículos",VLOOKUP($Q$16,'Datos Indices'!$A$38:$Z$50,22,FALSE),IF(P159="Ipim",VLOOKUP($Q$16,'Datos Indices'!$A$38:$Z$50,7,FALSE),IF(P159="Dólar",VLOOKUP($Q$16,'Datos Indices'!$A$38:$Z$50,4,FALSE),IF(P159="Gasoil",VLOOKUP($Q$16,'Datos Indices'!$A$38:$Z$50,10,FALSE),IF(P159="WPU06 Pesificado",VLOOKUP($Q$16,'Datos Indices'!$A$38:$Z$50,26,FALSE),0))))))</f>
        <v xml:space="preserve"> </v>
      </c>
      <c r="R159" s="1066">
        <f t="shared" si="30"/>
        <v>0</v>
      </c>
      <c r="T159" s="928"/>
      <c r="U159" s="1065" t="str">
        <f>IF(T159=" "," ",IF(T159="Vehículos",VLOOKUP($U$16,'Datos Indices'!$A$38:$Z$50,22,FALSE),IF(T159="Ipim",VLOOKUP($U$16,'Datos Indices'!$A$38:$Z$50,7,FALSE),IF(T159="Dólar",VLOOKUP($U$16,'Datos Indices'!$A$38:$Z$50,4,FALSE),IF(T159="Gasoil",VLOOKUP($U$16,'Datos Indices'!$A$38:$Z$50,10,FALSE),IF(T159="WPU06 Pesificado",VLOOKUP($U$16,'Datos Indices'!$A$38:$Z$50,26,FALSE),0))))))</f>
        <v xml:space="preserve"> </v>
      </c>
      <c r="V159" s="1066">
        <f t="shared" si="24"/>
        <v>0</v>
      </c>
      <c r="W159" s="1450" t="str">
        <f t="shared" si="25"/>
        <v/>
      </c>
      <c r="X159" s="1451"/>
      <c r="Y159" s="1247"/>
      <c r="Z159" s="1247"/>
      <c r="AA159" s="1247"/>
      <c r="AB159" s="1247"/>
      <c r="AC159" s="1247"/>
      <c r="AD159" s="1247"/>
      <c r="AE159" s="1247"/>
      <c r="AF159" s="1247"/>
      <c r="AG159" s="1247"/>
      <c r="AH159" s="1247"/>
      <c r="AI159" s="1247"/>
      <c r="AJ159" s="1247"/>
      <c r="AK159" s="1247"/>
      <c r="AL159" s="1247"/>
      <c r="AM159" s="1247"/>
      <c r="AN159" s="1247"/>
      <c r="AO159" s="1247"/>
      <c r="AP159" s="1247"/>
      <c r="AQ159" s="1247"/>
      <c r="AR159" s="1247"/>
      <c r="AS159" s="1247"/>
      <c r="AT159" s="1247"/>
      <c r="AU159" s="1247"/>
      <c r="AV159" s="1247"/>
      <c r="AW159" s="1247"/>
      <c r="AX159" s="1247"/>
      <c r="AY159" s="1247"/>
      <c r="AZ159" s="1247"/>
      <c r="BA159" s="1247"/>
      <c r="BB159" s="1247"/>
      <c r="BC159" s="1247"/>
      <c r="BD159" s="1247"/>
      <c r="BE159" s="1247"/>
      <c r="BF159" s="1247"/>
      <c r="BG159" s="1247"/>
      <c r="BH159" s="1247"/>
      <c r="BI159" s="1247"/>
      <c r="BJ159" s="1247"/>
      <c r="BK159" s="1247"/>
      <c r="BL159" s="1247"/>
      <c r="BM159" s="1247"/>
      <c r="BN159" s="1247"/>
      <c r="BO159" s="1247"/>
      <c r="BP159" s="1247"/>
      <c r="BQ159" s="1247"/>
      <c r="BR159" s="1247"/>
      <c r="BS159" s="1247"/>
      <c r="BT159" s="1247"/>
      <c r="BU159" s="1247"/>
      <c r="BV159" s="1247"/>
      <c r="BW159" s="1247"/>
      <c r="BX159" s="1247"/>
      <c r="BY159" s="1247"/>
      <c r="BZ159" s="1247"/>
      <c r="CA159" s="1247"/>
      <c r="CB159" s="1247"/>
      <c r="CC159" s="1247"/>
      <c r="CD159" s="1247"/>
      <c r="CE159" s="1247"/>
      <c r="CF159" s="1247"/>
      <c r="CG159" s="1247"/>
      <c r="CH159" s="1247"/>
      <c r="CI159" s="1247"/>
      <c r="CJ159" s="1247"/>
      <c r="CK159" s="1247"/>
      <c r="CL159" s="1247"/>
      <c r="CM159" s="1247"/>
      <c r="CN159" s="1247"/>
      <c r="CO159" s="1247"/>
      <c r="CP159" s="1247"/>
      <c r="CQ159" s="1247"/>
      <c r="CR159" s="1247"/>
      <c r="CS159" s="1247"/>
      <c r="CT159" s="1247"/>
      <c r="CU159" s="1247"/>
      <c r="CV159" s="1247"/>
      <c r="CW159" s="1247"/>
      <c r="CX159" s="1247"/>
      <c r="CY159" s="1247"/>
      <c r="CZ159" s="1247"/>
      <c r="DA159" s="1449"/>
      <c r="DB159" s="1452">
        <f t="shared" si="26"/>
        <v>0</v>
      </c>
      <c r="DC159" s="1452">
        <f t="shared" si="27"/>
        <v>0</v>
      </c>
    </row>
    <row r="160" spans="1:107" ht="14.25" customHeight="1" x14ac:dyDescent="0.2">
      <c r="A160" s="129"/>
      <c r="B160" s="887"/>
      <c r="C160" s="889"/>
      <c r="D160" s="448"/>
      <c r="E160" s="448"/>
      <c r="F160" s="888"/>
      <c r="G160" s="888"/>
      <c r="H160" s="888"/>
      <c r="I160" s="1528">
        <f t="shared" si="28"/>
        <v>0</v>
      </c>
      <c r="J160" s="1529">
        <f t="shared" si="23"/>
        <v>0</v>
      </c>
      <c r="K160" s="136"/>
      <c r="L160" s="1530">
        <f t="shared" si="22"/>
        <v>0</v>
      </c>
      <c r="M160" s="1531">
        <f t="shared" si="29"/>
        <v>0</v>
      </c>
      <c r="N160" s="138"/>
      <c r="P160" s="125"/>
      <c r="Q160" s="1065" t="str">
        <f>IF(P160=" "," ",IF(P160="Vehículos",VLOOKUP($Q$16,'Datos Indices'!$A$38:$Z$50,22,FALSE),IF(P160="Ipim",VLOOKUP($Q$16,'Datos Indices'!$A$38:$Z$50,7,FALSE),IF(P160="Dólar",VLOOKUP($Q$16,'Datos Indices'!$A$38:$Z$50,4,FALSE),IF(P160="Gasoil",VLOOKUP($Q$16,'Datos Indices'!$A$38:$Z$50,10,FALSE),IF(P160="WPU06 Pesificado",VLOOKUP($Q$16,'Datos Indices'!$A$38:$Z$50,26,FALSE),0))))))</f>
        <v xml:space="preserve"> </v>
      </c>
      <c r="R160" s="1066">
        <f t="shared" si="30"/>
        <v>0</v>
      </c>
      <c r="T160" s="928"/>
      <c r="U160" s="1065" t="str">
        <f>IF(T160=" "," ",IF(T160="Vehículos",VLOOKUP($U$16,'Datos Indices'!$A$38:$Z$50,22,FALSE),IF(T160="Ipim",VLOOKUP($U$16,'Datos Indices'!$A$38:$Z$50,7,FALSE),IF(T160="Dólar",VLOOKUP($U$16,'Datos Indices'!$A$38:$Z$50,4,FALSE),IF(T160="Gasoil",VLOOKUP($U$16,'Datos Indices'!$A$38:$Z$50,10,FALSE),IF(T160="WPU06 Pesificado",VLOOKUP($U$16,'Datos Indices'!$A$38:$Z$50,26,FALSE),0))))))</f>
        <v xml:space="preserve"> </v>
      </c>
      <c r="V160" s="1066">
        <f t="shared" si="24"/>
        <v>0</v>
      </c>
      <c r="W160" s="1450" t="str">
        <f t="shared" si="25"/>
        <v/>
      </c>
      <c r="X160" s="1451"/>
      <c r="Y160" s="1247"/>
      <c r="Z160" s="1247"/>
      <c r="AA160" s="1247"/>
      <c r="AB160" s="1247"/>
      <c r="AC160" s="1247"/>
      <c r="AD160" s="1247"/>
      <c r="AE160" s="1247"/>
      <c r="AF160" s="1247"/>
      <c r="AG160" s="1247"/>
      <c r="AH160" s="1247"/>
      <c r="AI160" s="1247"/>
      <c r="AJ160" s="1247"/>
      <c r="AK160" s="1247"/>
      <c r="AL160" s="1247"/>
      <c r="AM160" s="1247"/>
      <c r="AN160" s="1247"/>
      <c r="AO160" s="1247"/>
      <c r="AP160" s="1247"/>
      <c r="AQ160" s="1247"/>
      <c r="AR160" s="1247"/>
      <c r="AS160" s="1247"/>
      <c r="AT160" s="1247"/>
      <c r="AU160" s="1247"/>
      <c r="AV160" s="1247"/>
      <c r="AW160" s="1247"/>
      <c r="AX160" s="1247"/>
      <c r="AY160" s="1247"/>
      <c r="AZ160" s="1247"/>
      <c r="BA160" s="1247"/>
      <c r="BB160" s="1247"/>
      <c r="BC160" s="1247"/>
      <c r="BD160" s="1247"/>
      <c r="BE160" s="1247"/>
      <c r="BF160" s="1247"/>
      <c r="BG160" s="1247"/>
      <c r="BH160" s="1247"/>
      <c r="BI160" s="1247"/>
      <c r="BJ160" s="1247"/>
      <c r="BK160" s="1247"/>
      <c r="BL160" s="1247"/>
      <c r="BM160" s="1247"/>
      <c r="BN160" s="1247"/>
      <c r="BO160" s="1247"/>
      <c r="BP160" s="1247"/>
      <c r="BQ160" s="1247"/>
      <c r="BR160" s="1247"/>
      <c r="BS160" s="1247"/>
      <c r="BT160" s="1247"/>
      <c r="BU160" s="1247"/>
      <c r="BV160" s="1247"/>
      <c r="BW160" s="1247"/>
      <c r="BX160" s="1247"/>
      <c r="BY160" s="1247"/>
      <c r="BZ160" s="1247"/>
      <c r="CA160" s="1247"/>
      <c r="CB160" s="1247"/>
      <c r="CC160" s="1247"/>
      <c r="CD160" s="1247"/>
      <c r="CE160" s="1247"/>
      <c r="CF160" s="1247"/>
      <c r="CG160" s="1247"/>
      <c r="CH160" s="1247"/>
      <c r="CI160" s="1247"/>
      <c r="CJ160" s="1247"/>
      <c r="CK160" s="1247"/>
      <c r="CL160" s="1247"/>
      <c r="CM160" s="1247"/>
      <c r="CN160" s="1247"/>
      <c r="CO160" s="1247"/>
      <c r="CP160" s="1247"/>
      <c r="CQ160" s="1247"/>
      <c r="CR160" s="1247"/>
      <c r="CS160" s="1247"/>
      <c r="CT160" s="1247"/>
      <c r="CU160" s="1247"/>
      <c r="CV160" s="1247"/>
      <c r="CW160" s="1247"/>
      <c r="CX160" s="1247"/>
      <c r="CY160" s="1247"/>
      <c r="CZ160" s="1247"/>
      <c r="DA160" s="1449"/>
      <c r="DB160" s="1452">
        <f t="shared" si="26"/>
        <v>0</v>
      </c>
      <c r="DC160" s="1452">
        <f t="shared" si="27"/>
        <v>0</v>
      </c>
    </row>
    <row r="161" spans="1:107" ht="14.25" customHeight="1" x14ac:dyDescent="0.2">
      <c r="A161" s="129"/>
      <c r="B161" s="887"/>
      <c r="C161" s="889"/>
      <c r="D161" s="448"/>
      <c r="E161" s="448"/>
      <c r="F161" s="888"/>
      <c r="G161" s="888"/>
      <c r="H161" s="888"/>
      <c r="I161" s="1528">
        <f t="shared" si="28"/>
        <v>0</v>
      </c>
      <c r="J161" s="1529">
        <f t="shared" si="23"/>
        <v>0</v>
      </c>
      <c r="K161" s="136"/>
      <c r="L161" s="1530">
        <f t="shared" si="22"/>
        <v>0</v>
      </c>
      <c r="M161" s="1531">
        <f t="shared" si="29"/>
        <v>0</v>
      </c>
      <c r="N161" s="138"/>
      <c r="P161" s="125"/>
      <c r="Q161" s="1065" t="str">
        <f>IF(P161=" "," ",IF(P161="Vehículos",VLOOKUP($Q$16,'Datos Indices'!$A$38:$Z$50,22,FALSE),IF(P161="Ipim",VLOOKUP($Q$16,'Datos Indices'!$A$38:$Z$50,7,FALSE),IF(P161="Dólar",VLOOKUP($Q$16,'Datos Indices'!$A$38:$Z$50,4,FALSE),IF(P161="Gasoil",VLOOKUP($Q$16,'Datos Indices'!$A$38:$Z$50,10,FALSE),IF(P161="WPU06 Pesificado",VLOOKUP($Q$16,'Datos Indices'!$A$38:$Z$50,26,FALSE),0))))))</f>
        <v xml:space="preserve"> </v>
      </c>
      <c r="R161" s="1066">
        <f t="shared" si="30"/>
        <v>0</v>
      </c>
      <c r="T161" s="928"/>
      <c r="U161" s="1065" t="str">
        <f>IF(T161=" "," ",IF(T161="Vehículos",VLOOKUP($U$16,'Datos Indices'!$A$38:$Z$50,22,FALSE),IF(T161="Ipim",VLOOKUP($U$16,'Datos Indices'!$A$38:$Z$50,7,FALSE),IF(T161="Dólar",VLOOKUP($U$16,'Datos Indices'!$A$38:$Z$50,4,FALSE),IF(T161="Gasoil",VLOOKUP($U$16,'Datos Indices'!$A$38:$Z$50,10,FALSE),IF(T161="WPU06 Pesificado",VLOOKUP($U$16,'Datos Indices'!$A$38:$Z$50,26,FALSE),0))))))</f>
        <v xml:space="preserve"> </v>
      </c>
      <c r="V161" s="1066">
        <f t="shared" si="24"/>
        <v>0</v>
      </c>
      <c r="W161" s="1450" t="str">
        <f t="shared" si="25"/>
        <v/>
      </c>
      <c r="X161" s="1451"/>
      <c r="Y161" s="1247"/>
      <c r="Z161" s="1247"/>
      <c r="AA161" s="1247"/>
      <c r="AB161" s="1247"/>
      <c r="AC161" s="1247"/>
      <c r="AD161" s="1247"/>
      <c r="AE161" s="1247"/>
      <c r="AF161" s="1247"/>
      <c r="AG161" s="1247"/>
      <c r="AH161" s="1247"/>
      <c r="AI161" s="1247"/>
      <c r="AJ161" s="1247"/>
      <c r="AK161" s="1247"/>
      <c r="AL161" s="1247"/>
      <c r="AM161" s="1247"/>
      <c r="AN161" s="1247"/>
      <c r="AO161" s="1247"/>
      <c r="AP161" s="1247"/>
      <c r="AQ161" s="1247"/>
      <c r="AR161" s="1247"/>
      <c r="AS161" s="1247"/>
      <c r="AT161" s="1247"/>
      <c r="AU161" s="1247"/>
      <c r="AV161" s="1247"/>
      <c r="AW161" s="1247"/>
      <c r="AX161" s="1247"/>
      <c r="AY161" s="1247"/>
      <c r="AZ161" s="1247"/>
      <c r="BA161" s="1247"/>
      <c r="BB161" s="1247"/>
      <c r="BC161" s="1247"/>
      <c r="BD161" s="1247"/>
      <c r="BE161" s="1247"/>
      <c r="BF161" s="1247"/>
      <c r="BG161" s="1247"/>
      <c r="BH161" s="1247"/>
      <c r="BI161" s="1247"/>
      <c r="BJ161" s="1247"/>
      <c r="BK161" s="1247"/>
      <c r="BL161" s="1247"/>
      <c r="BM161" s="1247"/>
      <c r="BN161" s="1247"/>
      <c r="BO161" s="1247"/>
      <c r="BP161" s="1247"/>
      <c r="BQ161" s="1247"/>
      <c r="BR161" s="1247"/>
      <c r="BS161" s="1247"/>
      <c r="BT161" s="1247"/>
      <c r="BU161" s="1247"/>
      <c r="BV161" s="1247"/>
      <c r="BW161" s="1247"/>
      <c r="BX161" s="1247"/>
      <c r="BY161" s="1247"/>
      <c r="BZ161" s="1247"/>
      <c r="CA161" s="1247"/>
      <c r="CB161" s="1247"/>
      <c r="CC161" s="1247"/>
      <c r="CD161" s="1247"/>
      <c r="CE161" s="1247"/>
      <c r="CF161" s="1247"/>
      <c r="CG161" s="1247"/>
      <c r="CH161" s="1247"/>
      <c r="CI161" s="1247"/>
      <c r="CJ161" s="1247"/>
      <c r="CK161" s="1247"/>
      <c r="CL161" s="1247"/>
      <c r="CM161" s="1247"/>
      <c r="CN161" s="1247"/>
      <c r="CO161" s="1247"/>
      <c r="CP161" s="1247"/>
      <c r="CQ161" s="1247"/>
      <c r="CR161" s="1247"/>
      <c r="CS161" s="1247"/>
      <c r="CT161" s="1247"/>
      <c r="CU161" s="1247"/>
      <c r="CV161" s="1247"/>
      <c r="CW161" s="1247"/>
      <c r="CX161" s="1247"/>
      <c r="CY161" s="1247"/>
      <c r="CZ161" s="1247"/>
      <c r="DA161" s="1449"/>
      <c r="DB161" s="1452">
        <f t="shared" si="26"/>
        <v>0</v>
      </c>
      <c r="DC161" s="1452">
        <f t="shared" si="27"/>
        <v>0</v>
      </c>
    </row>
    <row r="162" spans="1:107" ht="14.25" customHeight="1" x14ac:dyDescent="0.2">
      <c r="A162" s="129"/>
      <c r="B162" s="887"/>
      <c r="C162" s="889"/>
      <c r="D162" s="448"/>
      <c r="E162" s="448"/>
      <c r="F162" s="888"/>
      <c r="G162" s="888"/>
      <c r="H162" s="888"/>
      <c r="I162" s="1528">
        <f t="shared" si="28"/>
        <v>0</v>
      </c>
      <c r="J162" s="1529">
        <f t="shared" si="23"/>
        <v>0</v>
      </c>
      <c r="K162" s="136"/>
      <c r="L162" s="1530">
        <f t="shared" si="22"/>
        <v>0</v>
      </c>
      <c r="M162" s="1531">
        <f t="shared" si="29"/>
        <v>0</v>
      </c>
      <c r="N162" s="138"/>
      <c r="P162" s="125"/>
      <c r="Q162" s="1065" t="str">
        <f>IF(P162=" "," ",IF(P162="Vehículos",VLOOKUP($Q$16,'Datos Indices'!$A$38:$Z$50,22,FALSE),IF(P162="Ipim",VLOOKUP($Q$16,'Datos Indices'!$A$38:$Z$50,7,FALSE),IF(P162="Dólar",VLOOKUP($Q$16,'Datos Indices'!$A$38:$Z$50,4,FALSE),IF(P162="Gasoil",VLOOKUP($Q$16,'Datos Indices'!$A$38:$Z$50,10,FALSE),IF(P162="WPU06 Pesificado",VLOOKUP($Q$16,'Datos Indices'!$A$38:$Z$50,26,FALSE),0))))))</f>
        <v xml:space="preserve"> </v>
      </c>
      <c r="R162" s="1066">
        <f t="shared" si="30"/>
        <v>0</v>
      </c>
      <c r="T162" s="928"/>
      <c r="U162" s="1065" t="str">
        <f>IF(T162=" "," ",IF(T162="Vehículos",VLOOKUP($U$16,'Datos Indices'!$A$38:$Z$50,22,FALSE),IF(T162="Ipim",VLOOKUP($U$16,'Datos Indices'!$A$38:$Z$50,7,FALSE),IF(T162="Dólar",VLOOKUP($U$16,'Datos Indices'!$A$38:$Z$50,4,FALSE),IF(T162="Gasoil",VLOOKUP($U$16,'Datos Indices'!$A$38:$Z$50,10,FALSE),IF(T162="WPU06 Pesificado",VLOOKUP($U$16,'Datos Indices'!$A$38:$Z$50,26,FALSE),0))))))</f>
        <v xml:space="preserve"> </v>
      </c>
      <c r="V162" s="1066">
        <f t="shared" si="24"/>
        <v>0</v>
      </c>
      <c r="W162" s="1450" t="str">
        <f t="shared" si="25"/>
        <v/>
      </c>
      <c r="Y162" s="1247"/>
      <c r="Z162" s="1247"/>
      <c r="AA162" s="1247"/>
      <c r="AB162" s="1247"/>
      <c r="AC162" s="1247"/>
      <c r="AD162" s="1247"/>
      <c r="AE162" s="1247"/>
      <c r="AF162" s="1247"/>
      <c r="AG162" s="1247"/>
      <c r="AH162" s="1247"/>
      <c r="AI162" s="1247"/>
      <c r="AJ162" s="1247"/>
      <c r="AK162" s="1247"/>
      <c r="AL162" s="1247"/>
      <c r="AM162" s="1247"/>
      <c r="AN162" s="1247"/>
      <c r="AO162" s="1247"/>
      <c r="AP162" s="1247"/>
      <c r="AQ162" s="1247"/>
      <c r="AR162" s="1247"/>
      <c r="AS162" s="1247"/>
      <c r="AT162" s="1247"/>
      <c r="AU162" s="1247"/>
      <c r="AV162" s="1247"/>
      <c r="AW162" s="1247"/>
      <c r="AX162" s="1247"/>
      <c r="AY162" s="1247"/>
      <c r="AZ162" s="1247"/>
      <c r="BA162" s="1247"/>
      <c r="BB162" s="1247"/>
      <c r="BC162" s="1247"/>
      <c r="BD162" s="1247"/>
      <c r="BE162" s="1247"/>
      <c r="BF162" s="1247"/>
      <c r="BG162" s="1247"/>
      <c r="BH162" s="1247"/>
      <c r="BI162" s="1247"/>
      <c r="BJ162" s="1247"/>
      <c r="BK162" s="1247"/>
      <c r="BL162" s="1247"/>
      <c r="BM162" s="1247"/>
      <c r="BN162" s="1247"/>
      <c r="BO162" s="1247"/>
      <c r="BP162" s="1247"/>
      <c r="BQ162" s="1247"/>
      <c r="BR162" s="1247"/>
      <c r="BS162" s="1247"/>
      <c r="BT162" s="1247"/>
      <c r="BU162" s="1247"/>
      <c r="BV162" s="1247"/>
      <c r="BW162" s="1247"/>
      <c r="BX162" s="1247"/>
      <c r="BY162" s="1247"/>
      <c r="BZ162" s="1247"/>
      <c r="CA162" s="1247"/>
      <c r="CB162" s="1247"/>
      <c r="CC162" s="1247"/>
      <c r="CD162" s="1247"/>
      <c r="CE162" s="1247"/>
      <c r="CF162" s="1247"/>
      <c r="CG162" s="1247"/>
      <c r="CH162" s="1247"/>
      <c r="CI162" s="1247"/>
      <c r="CJ162" s="1247"/>
      <c r="CK162" s="1247"/>
      <c r="CL162" s="1247"/>
      <c r="CM162" s="1247"/>
      <c r="CN162" s="1247"/>
      <c r="CO162" s="1247"/>
      <c r="CP162" s="1247"/>
      <c r="CQ162" s="1247"/>
      <c r="CR162" s="1247"/>
      <c r="CS162" s="1247"/>
      <c r="CT162" s="1247"/>
      <c r="CU162" s="1247"/>
      <c r="CV162" s="1247"/>
      <c r="CW162" s="1247"/>
      <c r="CX162" s="1247"/>
      <c r="CY162" s="1247"/>
      <c r="CZ162" s="1247"/>
      <c r="DB162" s="1452">
        <f t="shared" si="26"/>
        <v>0</v>
      </c>
      <c r="DC162" s="1452">
        <f t="shared" si="27"/>
        <v>0</v>
      </c>
    </row>
    <row r="163" spans="1:107" ht="14.25" customHeight="1" x14ac:dyDescent="0.2">
      <c r="A163" s="129"/>
      <c r="B163" s="887"/>
      <c r="C163" s="889"/>
      <c r="D163" s="448"/>
      <c r="E163" s="448"/>
      <c r="F163" s="888"/>
      <c r="G163" s="888"/>
      <c r="H163" s="888"/>
      <c r="I163" s="1528">
        <f t="shared" si="28"/>
        <v>0</v>
      </c>
      <c r="J163" s="1529">
        <f t="shared" si="23"/>
        <v>0</v>
      </c>
      <c r="K163" s="136"/>
      <c r="L163" s="1530">
        <f t="shared" si="22"/>
        <v>0</v>
      </c>
      <c r="M163" s="1531">
        <f t="shared" si="29"/>
        <v>0</v>
      </c>
      <c r="N163" s="138"/>
      <c r="P163" s="125"/>
      <c r="Q163" s="1065" t="str">
        <f>IF(P163=" "," ",IF(P163="Vehículos",VLOOKUP($Q$16,'Datos Indices'!$A$38:$Z$50,22,FALSE),IF(P163="Ipim",VLOOKUP($Q$16,'Datos Indices'!$A$38:$Z$50,7,FALSE),IF(P163="Dólar",VLOOKUP($Q$16,'Datos Indices'!$A$38:$Z$50,4,FALSE),IF(P163="Gasoil",VLOOKUP($Q$16,'Datos Indices'!$A$38:$Z$50,10,FALSE),IF(P163="WPU06 Pesificado",VLOOKUP($Q$16,'Datos Indices'!$A$38:$Z$50,26,FALSE),0))))))</f>
        <v xml:space="preserve"> </v>
      </c>
      <c r="R163" s="1066">
        <f t="shared" si="30"/>
        <v>0</v>
      </c>
      <c r="T163" s="928"/>
      <c r="U163" s="1065" t="str">
        <f>IF(T163=" "," ",IF(T163="Vehículos",VLOOKUP($U$16,'Datos Indices'!$A$38:$Z$50,22,FALSE),IF(T163="Ipim",VLOOKUP($U$16,'Datos Indices'!$A$38:$Z$50,7,FALSE),IF(T163="Dólar",VLOOKUP($U$16,'Datos Indices'!$A$38:$Z$50,4,FALSE),IF(T163="Gasoil",VLOOKUP($U$16,'Datos Indices'!$A$38:$Z$50,10,FALSE),IF(T163="WPU06 Pesificado",VLOOKUP($U$16,'Datos Indices'!$A$38:$Z$50,26,FALSE),0))))))</f>
        <v xml:space="preserve"> </v>
      </c>
      <c r="V163" s="1066">
        <f t="shared" si="24"/>
        <v>0</v>
      </c>
      <c r="W163" s="1450" t="str">
        <f t="shared" si="25"/>
        <v/>
      </c>
      <c r="Y163" s="1247"/>
      <c r="Z163" s="1247"/>
      <c r="AA163" s="1247"/>
      <c r="AB163" s="1247"/>
      <c r="AC163" s="1247"/>
      <c r="AD163" s="1247"/>
      <c r="AE163" s="1247"/>
      <c r="AF163" s="1247"/>
      <c r="AG163" s="1247"/>
      <c r="AH163" s="1247"/>
      <c r="AI163" s="1247"/>
      <c r="AJ163" s="1247"/>
      <c r="AK163" s="1247"/>
      <c r="AL163" s="1247"/>
      <c r="AM163" s="1247"/>
      <c r="AN163" s="1247"/>
      <c r="AO163" s="1247"/>
      <c r="AP163" s="1247"/>
      <c r="AQ163" s="1247"/>
      <c r="AR163" s="1247"/>
      <c r="AS163" s="1247"/>
      <c r="AT163" s="1247"/>
      <c r="AU163" s="1247"/>
      <c r="AV163" s="1247"/>
      <c r="AW163" s="1247"/>
      <c r="AX163" s="1247"/>
      <c r="AY163" s="1247"/>
      <c r="AZ163" s="1247"/>
      <c r="BA163" s="1247"/>
      <c r="BB163" s="1247"/>
      <c r="BC163" s="1247"/>
      <c r="BD163" s="1247"/>
      <c r="BE163" s="1247"/>
      <c r="BF163" s="1247"/>
      <c r="BG163" s="1247"/>
      <c r="BH163" s="1247"/>
      <c r="BI163" s="1247"/>
      <c r="BJ163" s="1247"/>
      <c r="BK163" s="1247"/>
      <c r="BL163" s="1247"/>
      <c r="BM163" s="1247"/>
      <c r="BN163" s="1247"/>
      <c r="BO163" s="1247"/>
      <c r="BP163" s="1247"/>
      <c r="BQ163" s="1247"/>
      <c r="BR163" s="1247"/>
      <c r="BS163" s="1247"/>
      <c r="BT163" s="1247"/>
      <c r="BU163" s="1247"/>
      <c r="BV163" s="1247"/>
      <c r="BW163" s="1247"/>
      <c r="BX163" s="1247"/>
      <c r="BY163" s="1247"/>
      <c r="BZ163" s="1247"/>
      <c r="CA163" s="1247"/>
      <c r="CB163" s="1247"/>
      <c r="CC163" s="1247"/>
      <c r="CD163" s="1247"/>
      <c r="CE163" s="1247"/>
      <c r="CF163" s="1247"/>
      <c r="CG163" s="1247"/>
      <c r="CH163" s="1247"/>
      <c r="CI163" s="1247"/>
      <c r="CJ163" s="1247"/>
      <c r="CK163" s="1247"/>
      <c r="CL163" s="1247"/>
      <c r="CM163" s="1247"/>
      <c r="CN163" s="1247"/>
      <c r="CO163" s="1247"/>
      <c r="CP163" s="1247"/>
      <c r="CQ163" s="1247"/>
      <c r="CR163" s="1247"/>
      <c r="CS163" s="1247"/>
      <c r="CT163" s="1247"/>
      <c r="CU163" s="1247"/>
      <c r="CV163" s="1247"/>
      <c r="CW163" s="1247"/>
      <c r="CX163" s="1247"/>
      <c r="CY163" s="1247"/>
      <c r="CZ163" s="1247"/>
      <c r="DB163" s="1452">
        <f t="shared" si="26"/>
        <v>0</v>
      </c>
      <c r="DC163" s="1452">
        <f t="shared" si="27"/>
        <v>0</v>
      </c>
    </row>
    <row r="164" spans="1:107" ht="14.25" customHeight="1" x14ac:dyDescent="0.2">
      <c r="A164" s="129"/>
      <c r="B164" s="887"/>
      <c r="C164" s="889"/>
      <c r="D164" s="448"/>
      <c r="E164" s="448"/>
      <c r="F164" s="888"/>
      <c r="G164" s="888"/>
      <c r="H164" s="888"/>
      <c r="I164" s="1528">
        <f t="shared" si="28"/>
        <v>0</v>
      </c>
      <c r="J164" s="1529">
        <f t="shared" si="23"/>
        <v>0</v>
      </c>
      <c r="K164" s="136"/>
      <c r="L164" s="1530">
        <f t="shared" si="22"/>
        <v>0</v>
      </c>
      <c r="M164" s="1531">
        <f t="shared" si="29"/>
        <v>0</v>
      </c>
      <c r="N164" s="138"/>
      <c r="P164" s="125"/>
      <c r="Q164" s="1065" t="str">
        <f>IF(P164=" "," ",IF(P164="Vehículos",VLOOKUP($Q$16,'Datos Indices'!$A$38:$Z$50,22,FALSE),IF(P164="Ipim",VLOOKUP($Q$16,'Datos Indices'!$A$38:$Z$50,7,FALSE),IF(P164="Dólar",VLOOKUP($Q$16,'Datos Indices'!$A$38:$Z$50,4,FALSE),IF(P164="Gasoil",VLOOKUP($Q$16,'Datos Indices'!$A$38:$Z$50,10,FALSE),IF(P164="WPU06 Pesificado",VLOOKUP($Q$16,'Datos Indices'!$A$38:$Z$50,26,FALSE),0))))))</f>
        <v xml:space="preserve"> </v>
      </c>
      <c r="R164" s="1066">
        <f t="shared" si="30"/>
        <v>0</v>
      </c>
      <c r="T164" s="928"/>
      <c r="U164" s="1065" t="str">
        <f>IF(T164=" "," ",IF(T164="Vehículos",VLOOKUP($U$16,'Datos Indices'!$A$38:$Z$50,22,FALSE),IF(T164="Ipim",VLOOKUP($U$16,'Datos Indices'!$A$38:$Z$50,7,FALSE),IF(T164="Dólar",VLOOKUP($U$16,'Datos Indices'!$A$38:$Z$50,4,FALSE),IF(T164="Gasoil",VLOOKUP($U$16,'Datos Indices'!$A$38:$Z$50,10,FALSE),IF(T164="WPU06 Pesificado",VLOOKUP($U$16,'Datos Indices'!$A$38:$Z$50,26,FALSE),0))))))</f>
        <v xml:space="preserve"> </v>
      </c>
      <c r="V164" s="1066">
        <f t="shared" si="24"/>
        <v>0</v>
      </c>
      <c r="W164" s="1450" t="str">
        <f t="shared" si="25"/>
        <v/>
      </c>
      <c r="Y164" s="1247"/>
      <c r="Z164" s="1247"/>
      <c r="AA164" s="1247"/>
      <c r="AB164" s="1247"/>
      <c r="AC164" s="1247"/>
      <c r="AD164" s="1247"/>
      <c r="AE164" s="1247"/>
      <c r="AF164" s="1247"/>
      <c r="AG164" s="1247"/>
      <c r="AH164" s="1247"/>
      <c r="AI164" s="1247"/>
      <c r="AJ164" s="1247"/>
      <c r="AK164" s="1247"/>
      <c r="AL164" s="1247"/>
      <c r="AM164" s="1247"/>
      <c r="AN164" s="1247"/>
      <c r="AO164" s="1247"/>
      <c r="AP164" s="1247"/>
      <c r="AQ164" s="1247"/>
      <c r="AR164" s="1247"/>
      <c r="AS164" s="1247"/>
      <c r="AT164" s="1247"/>
      <c r="AU164" s="1247"/>
      <c r="AV164" s="1247"/>
      <c r="AW164" s="1247"/>
      <c r="AX164" s="1247"/>
      <c r="AY164" s="1247"/>
      <c r="AZ164" s="1247"/>
      <c r="BA164" s="1247"/>
      <c r="BB164" s="1247"/>
      <c r="BC164" s="1247"/>
      <c r="BD164" s="1247"/>
      <c r="BE164" s="1247"/>
      <c r="BF164" s="1247"/>
      <c r="BG164" s="1247"/>
      <c r="BH164" s="1247"/>
      <c r="BI164" s="1247"/>
      <c r="BJ164" s="1247"/>
      <c r="BK164" s="1247"/>
      <c r="BL164" s="1247"/>
      <c r="BM164" s="1247"/>
      <c r="BN164" s="1247"/>
      <c r="BO164" s="1247"/>
      <c r="BP164" s="1247"/>
      <c r="BQ164" s="1247"/>
      <c r="BR164" s="1247"/>
      <c r="BS164" s="1247"/>
      <c r="BT164" s="1247"/>
      <c r="BU164" s="1247"/>
      <c r="BV164" s="1247"/>
      <c r="BW164" s="1247"/>
      <c r="BX164" s="1247"/>
      <c r="BY164" s="1247"/>
      <c r="BZ164" s="1247"/>
      <c r="CA164" s="1247"/>
      <c r="CB164" s="1247"/>
      <c r="CC164" s="1247"/>
      <c r="CD164" s="1247"/>
      <c r="CE164" s="1247"/>
      <c r="CF164" s="1247"/>
      <c r="CG164" s="1247"/>
      <c r="CH164" s="1247"/>
      <c r="CI164" s="1247"/>
      <c r="CJ164" s="1247"/>
      <c r="CK164" s="1247"/>
      <c r="CL164" s="1247"/>
      <c r="CM164" s="1247"/>
      <c r="CN164" s="1247"/>
      <c r="CO164" s="1247"/>
      <c r="CP164" s="1247"/>
      <c r="CQ164" s="1247"/>
      <c r="CR164" s="1247"/>
      <c r="CS164" s="1247"/>
      <c r="CT164" s="1247"/>
      <c r="CU164" s="1247"/>
      <c r="CV164" s="1247"/>
      <c r="CW164" s="1247"/>
      <c r="CX164" s="1247"/>
      <c r="CY164" s="1247"/>
      <c r="CZ164" s="1247"/>
      <c r="DB164" s="1452">
        <f t="shared" si="26"/>
        <v>0</v>
      </c>
      <c r="DC164" s="1452">
        <f t="shared" si="27"/>
        <v>0</v>
      </c>
    </row>
    <row r="165" spans="1:107" ht="14.25" customHeight="1" x14ac:dyDescent="0.2">
      <c r="A165" s="129"/>
      <c r="B165" s="887"/>
      <c r="C165" s="889"/>
      <c r="D165" s="448"/>
      <c r="E165" s="448"/>
      <c r="F165" s="888"/>
      <c r="G165" s="888"/>
      <c r="H165" s="888"/>
      <c r="I165" s="1528">
        <f t="shared" si="28"/>
        <v>0</v>
      </c>
      <c r="J165" s="1529">
        <f t="shared" si="23"/>
        <v>0</v>
      </c>
      <c r="K165" s="136"/>
      <c r="L165" s="1530">
        <f t="shared" si="22"/>
        <v>0</v>
      </c>
      <c r="M165" s="1531">
        <f t="shared" si="29"/>
        <v>0</v>
      </c>
      <c r="N165" s="138"/>
      <c r="P165" s="125"/>
      <c r="Q165" s="1065" t="str">
        <f>IF(P165=" "," ",IF(P165="Vehículos",VLOOKUP($Q$16,'Datos Indices'!$A$38:$Z$50,22,FALSE),IF(P165="Ipim",VLOOKUP($Q$16,'Datos Indices'!$A$38:$Z$50,7,FALSE),IF(P165="Dólar",VLOOKUP($Q$16,'Datos Indices'!$A$38:$Z$50,4,FALSE),IF(P165="Gasoil",VLOOKUP($Q$16,'Datos Indices'!$A$38:$Z$50,10,FALSE),IF(P165="WPU06 Pesificado",VLOOKUP($Q$16,'Datos Indices'!$A$38:$Z$50,26,FALSE),0))))))</f>
        <v xml:space="preserve"> </v>
      </c>
      <c r="R165" s="1066">
        <f t="shared" si="30"/>
        <v>0</v>
      </c>
      <c r="T165" s="928"/>
      <c r="U165" s="1065" t="str">
        <f>IF(T165=" "," ",IF(T165="Vehículos",VLOOKUP($U$16,'Datos Indices'!$A$38:$Z$50,22,FALSE),IF(T165="Ipim",VLOOKUP($U$16,'Datos Indices'!$A$38:$Z$50,7,FALSE),IF(T165="Dólar",VLOOKUP($U$16,'Datos Indices'!$A$38:$Z$50,4,FALSE),IF(T165="Gasoil",VLOOKUP($U$16,'Datos Indices'!$A$38:$Z$50,10,FALSE),IF(T165="WPU06 Pesificado",VLOOKUP($U$16,'Datos Indices'!$A$38:$Z$50,26,FALSE),0))))))</f>
        <v xml:space="preserve"> </v>
      </c>
      <c r="V165" s="1066">
        <f t="shared" si="24"/>
        <v>0</v>
      </c>
      <c r="W165" s="1450" t="str">
        <f t="shared" si="25"/>
        <v/>
      </c>
      <c r="Y165" s="1247"/>
      <c r="Z165" s="1247"/>
      <c r="AA165" s="1247"/>
      <c r="AB165" s="1247"/>
      <c r="AC165" s="1247"/>
      <c r="AD165" s="1247"/>
      <c r="AE165" s="1247"/>
      <c r="AF165" s="1247"/>
      <c r="AG165" s="1247"/>
      <c r="AH165" s="1247"/>
      <c r="AI165" s="1247"/>
      <c r="AJ165" s="1247"/>
      <c r="AK165" s="1247"/>
      <c r="AL165" s="1247"/>
      <c r="AM165" s="1247"/>
      <c r="AN165" s="1247"/>
      <c r="AO165" s="1247"/>
      <c r="AP165" s="1247"/>
      <c r="AQ165" s="1247"/>
      <c r="AR165" s="1247"/>
      <c r="AS165" s="1247"/>
      <c r="AT165" s="1247"/>
      <c r="AU165" s="1247"/>
      <c r="AV165" s="1247"/>
      <c r="AW165" s="1247"/>
      <c r="AX165" s="1247"/>
      <c r="AY165" s="1247"/>
      <c r="AZ165" s="1247"/>
      <c r="BA165" s="1247"/>
      <c r="BB165" s="1247"/>
      <c r="BC165" s="1247"/>
      <c r="BD165" s="1247"/>
      <c r="BE165" s="1247"/>
      <c r="BF165" s="1247"/>
      <c r="BG165" s="1247"/>
      <c r="BH165" s="1247"/>
      <c r="BI165" s="1247"/>
      <c r="BJ165" s="1247"/>
      <c r="BK165" s="1247"/>
      <c r="BL165" s="1247"/>
      <c r="BM165" s="1247"/>
      <c r="BN165" s="1247"/>
      <c r="BO165" s="1247"/>
      <c r="BP165" s="1247"/>
      <c r="BQ165" s="1247"/>
      <c r="BR165" s="1247"/>
      <c r="BS165" s="1247"/>
      <c r="BT165" s="1247"/>
      <c r="BU165" s="1247"/>
      <c r="BV165" s="1247"/>
      <c r="BW165" s="1247"/>
      <c r="BX165" s="1247"/>
      <c r="BY165" s="1247"/>
      <c r="BZ165" s="1247"/>
      <c r="CA165" s="1247"/>
      <c r="CB165" s="1247"/>
      <c r="CC165" s="1247"/>
      <c r="CD165" s="1247"/>
      <c r="CE165" s="1247"/>
      <c r="CF165" s="1247"/>
      <c r="CG165" s="1247"/>
      <c r="CH165" s="1247"/>
      <c r="CI165" s="1247"/>
      <c r="CJ165" s="1247"/>
      <c r="CK165" s="1247"/>
      <c r="CL165" s="1247"/>
      <c r="CM165" s="1247"/>
      <c r="CN165" s="1247"/>
      <c r="CO165" s="1247"/>
      <c r="CP165" s="1247"/>
      <c r="CQ165" s="1247"/>
      <c r="CR165" s="1247"/>
      <c r="CS165" s="1247"/>
      <c r="CT165" s="1247"/>
      <c r="CU165" s="1247"/>
      <c r="CV165" s="1247"/>
      <c r="CW165" s="1247"/>
      <c r="CX165" s="1247"/>
      <c r="CY165" s="1247"/>
      <c r="CZ165" s="1247"/>
      <c r="DB165" s="1452">
        <f t="shared" si="26"/>
        <v>0</v>
      </c>
      <c r="DC165" s="1452">
        <f t="shared" si="27"/>
        <v>0</v>
      </c>
    </row>
    <row r="166" spans="1:107" ht="14.25" customHeight="1" x14ac:dyDescent="0.2">
      <c r="A166" s="129"/>
      <c r="B166" s="887"/>
      <c r="C166" s="889"/>
      <c r="D166" s="448"/>
      <c r="E166" s="448"/>
      <c r="F166" s="888"/>
      <c r="G166" s="888"/>
      <c r="H166" s="888"/>
      <c r="I166" s="1528">
        <f t="shared" si="28"/>
        <v>0</v>
      </c>
      <c r="J166" s="1529">
        <f t="shared" si="23"/>
        <v>0</v>
      </c>
      <c r="K166" s="136"/>
      <c r="L166" s="1530">
        <f t="shared" si="22"/>
        <v>0</v>
      </c>
      <c r="M166" s="1531">
        <f t="shared" si="29"/>
        <v>0</v>
      </c>
      <c r="N166" s="138"/>
      <c r="P166" s="125"/>
      <c r="Q166" s="1065" t="str">
        <f>IF(P166=" "," ",IF(P166="Vehículos",VLOOKUP($Q$16,'Datos Indices'!$A$38:$Z$50,22,FALSE),IF(P166="Ipim",VLOOKUP($Q$16,'Datos Indices'!$A$38:$Z$50,7,FALSE),IF(P166="Dólar",VLOOKUP($Q$16,'Datos Indices'!$A$38:$Z$50,4,FALSE),IF(P166="Gasoil",VLOOKUP($Q$16,'Datos Indices'!$A$38:$Z$50,10,FALSE),IF(P166="WPU06 Pesificado",VLOOKUP($Q$16,'Datos Indices'!$A$38:$Z$50,26,FALSE),0))))))</f>
        <v xml:space="preserve"> </v>
      </c>
      <c r="R166" s="1066">
        <f t="shared" si="30"/>
        <v>0</v>
      </c>
      <c r="T166" s="928"/>
      <c r="U166" s="1065" t="str">
        <f>IF(T166=" "," ",IF(T166="Vehículos",VLOOKUP($U$16,'Datos Indices'!$A$38:$Z$50,22,FALSE),IF(T166="Ipim",VLOOKUP($U$16,'Datos Indices'!$A$38:$Z$50,7,FALSE),IF(T166="Dólar",VLOOKUP($U$16,'Datos Indices'!$A$38:$Z$50,4,FALSE),IF(T166="Gasoil",VLOOKUP($U$16,'Datos Indices'!$A$38:$Z$50,10,FALSE),IF(T166="WPU06 Pesificado",VLOOKUP($U$16,'Datos Indices'!$A$38:$Z$50,26,FALSE),0))))))</f>
        <v xml:space="preserve"> </v>
      </c>
      <c r="V166" s="1066">
        <f t="shared" si="24"/>
        <v>0</v>
      </c>
      <c r="W166" s="1450" t="str">
        <f t="shared" si="25"/>
        <v/>
      </c>
      <c r="Y166" s="1247"/>
      <c r="Z166" s="1247"/>
      <c r="AA166" s="1247"/>
      <c r="AB166" s="1247"/>
      <c r="AC166" s="1247"/>
      <c r="AD166" s="1247"/>
      <c r="AE166" s="1247"/>
      <c r="AF166" s="1247"/>
      <c r="AG166" s="1247"/>
      <c r="AH166" s="1247"/>
      <c r="AI166" s="1247"/>
      <c r="AJ166" s="1247"/>
      <c r="AK166" s="1247"/>
      <c r="AL166" s="1247"/>
      <c r="AM166" s="1247"/>
      <c r="AN166" s="1247"/>
      <c r="AO166" s="1247"/>
      <c r="AP166" s="1247"/>
      <c r="AQ166" s="1247"/>
      <c r="AR166" s="1247"/>
      <c r="AS166" s="1247"/>
      <c r="AT166" s="1247"/>
      <c r="AU166" s="1247"/>
      <c r="AV166" s="1247"/>
      <c r="AW166" s="1247"/>
      <c r="AX166" s="1247"/>
      <c r="AY166" s="1247"/>
      <c r="AZ166" s="1247"/>
      <c r="BA166" s="1247"/>
      <c r="BB166" s="1247"/>
      <c r="BC166" s="1247"/>
      <c r="BD166" s="1247"/>
      <c r="BE166" s="1247"/>
      <c r="BF166" s="1247"/>
      <c r="BG166" s="1247"/>
      <c r="BH166" s="1247"/>
      <c r="BI166" s="1247"/>
      <c r="BJ166" s="1247"/>
      <c r="BK166" s="1247"/>
      <c r="BL166" s="1247"/>
      <c r="BM166" s="1247"/>
      <c r="BN166" s="1247"/>
      <c r="BO166" s="1247"/>
      <c r="BP166" s="1247"/>
      <c r="BQ166" s="1247"/>
      <c r="BR166" s="1247"/>
      <c r="BS166" s="1247"/>
      <c r="BT166" s="1247"/>
      <c r="BU166" s="1247"/>
      <c r="BV166" s="1247"/>
      <c r="BW166" s="1247"/>
      <c r="BX166" s="1247"/>
      <c r="BY166" s="1247"/>
      <c r="BZ166" s="1247"/>
      <c r="CA166" s="1247"/>
      <c r="CB166" s="1247"/>
      <c r="CC166" s="1247"/>
      <c r="CD166" s="1247"/>
      <c r="CE166" s="1247"/>
      <c r="CF166" s="1247"/>
      <c r="CG166" s="1247"/>
      <c r="CH166" s="1247"/>
      <c r="CI166" s="1247"/>
      <c r="CJ166" s="1247"/>
      <c r="CK166" s="1247"/>
      <c r="CL166" s="1247"/>
      <c r="CM166" s="1247"/>
      <c r="CN166" s="1247"/>
      <c r="CO166" s="1247"/>
      <c r="CP166" s="1247"/>
      <c r="CQ166" s="1247"/>
      <c r="CR166" s="1247"/>
      <c r="CS166" s="1247"/>
      <c r="CT166" s="1247"/>
      <c r="CU166" s="1247"/>
      <c r="CV166" s="1247"/>
      <c r="CW166" s="1247"/>
      <c r="CX166" s="1247"/>
      <c r="CY166" s="1247"/>
      <c r="CZ166" s="1247"/>
      <c r="DB166" s="1452">
        <f t="shared" si="26"/>
        <v>0</v>
      </c>
      <c r="DC166" s="1452">
        <f t="shared" si="27"/>
        <v>0</v>
      </c>
    </row>
    <row r="167" spans="1:107" ht="14.25" customHeight="1" x14ac:dyDescent="0.2">
      <c r="A167" s="129"/>
      <c r="B167" s="887"/>
      <c r="C167" s="889"/>
      <c r="D167" s="448"/>
      <c r="E167" s="448"/>
      <c r="F167" s="888"/>
      <c r="G167" s="888"/>
      <c r="H167" s="888"/>
      <c r="I167" s="1528">
        <f t="shared" si="28"/>
        <v>0</v>
      </c>
      <c r="J167" s="1529">
        <f t="shared" si="23"/>
        <v>0</v>
      </c>
      <c r="K167" s="136"/>
      <c r="L167" s="1530">
        <f t="shared" si="22"/>
        <v>0</v>
      </c>
      <c r="M167" s="1531">
        <f t="shared" si="29"/>
        <v>0</v>
      </c>
      <c r="N167" s="138"/>
      <c r="P167" s="125"/>
      <c r="Q167" s="1065" t="str">
        <f>IF(P167=" "," ",IF(P167="Vehículos",VLOOKUP($Q$16,'Datos Indices'!$A$38:$Z$50,22,FALSE),IF(P167="Ipim",VLOOKUP($Q$16,'Datos Indices'!$A$38:$Z$50,7,FALSE),IF(P167="Dólar",VLOOKUP($Q$16,'Datos Indices'!$A$38:$Z$50,4,FALSE),IF(P167="Gasoil",VLOOKUP($Q$16,'Datos Indices'!$A$38:$Z$50,10,FALSE),IF(P167="WPU06 Pesificado",VLOOKUP($Q$16,'Datos Indices'!$A$38:$Z$50,26,FALSE),0))))))</f>
        <v xml:space="preserve"> </v>
      </c>
      <c r="R167" s="1066">
        <f t="shared" si="30"/>
        <v>0</v>
      </c>
      <c r="T167" s="928"/>
      <c r="U167" s="1065" t="str">
        <f>IF(T167=" "," ",IF(T167="Vehículos",VLOOKUP($U$16,'Datos Indices'!$A$38:$Z$50,22,FALSE),IF(T167="Ipim",VLOOKUP($U$16,'Datos Indices'!$A$38:$Z$50,7,FALSE),IF(T167="Dólar",VLOOKUP($U$16,'Datos Indices'!$A$38:$Z$50,4,FALSE),IF(T167="Gasoil",VLOOKUP($U$16,'Datos Indices'!$A$38:$Z$50,10,FALSE),IF(T167="WPU06 Pesificado",VLOOKUP($U$16,'Datos Indices'!$A$38:$Z$50,26,FALSE),0))))))</f>
        <v xml:space="preserve"> </v>
      </c>
      <c r="V167" s="1066">
        <f t="shared" si="24"/>
        <v>0</v>
      </c>
      <c r="W167" s="1450" t="str">
        <f t="shared" si="25"/>
        <v/>
      </c>
      <c r="Y167" s="1247"/>
      <c r="Z167" s="1247"/>
      <c r="AA167" s="1247"/>
      <c r="AB167" s="1247"/>
      <c r="AC167" s="1247"/>
      <c r="AD167" s="1247"/>
      <c r="AE167" s="1247"/>
      <c r="AF167" s="1247"/>
      <c r="AG167" s="1247"/>
      <c r="AH167" s="1247"/>
      <c r="AI167" s="1247"/>
      <c r="AJ167" s="1247"/>
      <c r="AK167" s="1247"/>
      <c r="AL167" s="1247"/>
      <c r="AM167" s="1247"/>
      <c r="AN167" s="1247"/>
      <c r="AO167" s="1247"/>
      <c r="AP167" s="1247"/>
      <c r="AQ167" s="1247"/>
      <c r="AR167" s="1247"/>
      <c r="AS167" s="1247"/>
      <c r="AT167" s="1247"/>
      <c r="AU167" s="1247"/>
      <c r="AV167" s="1247"/>
      <c r="AW167" s="1247"/>
      <c r="AX167" s="1247"/>
      <c r="AY167" s="1247"/>
      <c r="AZ167" s="1247"/>
      <c r="BA167" s="1247"/>
      <c r="BB167" s="1247"/>
      <c r="BC167" s="1247"/>
      <c r="BD167" s="1247"/>
      <c r="BE167" s="1247"/>
      <c r="BF167" s="1247"/>
      <c r="BG167" s="1247"/>
      <c r="BH167" s="1247"/>
      <c r="BI167" s="1247"/>
      <c r="BJ167" s="1247"/>
      <c r="BK167" s="1247"/>
      <c r="BL167" s="1247"/>
      <c r="BM167" s="1247"/>
      <c r="BN167" s="1247"/>
      <c r="BO167" s="1247"/>
      <c r="BP167" s="1247"/>
      <c r="BQ167" s="1247"/>
      <c r="BR167" s="1247"/>
      <c r="BS167" s="1247"/>
      <c r="BT167" s="1247"/>
      <c r="BU167" s="1247"/>
      <c r="BV167" s="1247"/>
      <c r="BW167" s="1247"/>
      <c r="BX167" s="1247"/>
      <c r="BY167" s="1247"/>
      <c r="BZ167" s="1247"/>
      <c r="CA167" s="1247"/>
      <c r="CB167" s="1247"/>
      <c r="CC167" s="1247"/>
      <c r="CD167" s="1247"/>
      <c r="CE167" s="1247"/>
      <c r="CF167" s="1247"/>
      <c r="CG167" s="1247"/>
      <c r="CH167" s="1247"/>
      <c r="CI167" s="1247"/>
      <c r="CJ167" s="1247"/>
      <c r="CK167" s="1247"/>
      <c r="CL167" s="1247"/>
      <c r="CM167" s="1247"/>
      <c r="CN167" s="1247"/>
      <c r="CO167" s="1247"/>
      <c r="CP167" s="1247"/>
      <c r="CQ167" s="1247"/>
      <c r="CR167" s="1247"/>
      <c r="CS167" s="1247"/>
      <c r="CT167" s="1247"/>
      <c r="CU167" s="1247"/>
      <c r="CV167" s="1247"/>
      <c r="CW167" s="1247"/>
      <c r="CX167" s="1247"/>
      <c r="CY167" s="1247"/>
      <c r="CZ167" s="1247"/>
      <c r="DB167" s="1452">
        <f t="shared" si="26"/>
        <v>0</v>
      </c>
      <c r="DC167" s="1452">
        <f t="shared" si="27"/>
        <v>0</v>
      </c>
    </row>
    <row r="168" spans="1:107" ht="14.25" customHeight="1" x14ac:dyDescent="0.2">
      <c r="A168" s="129"/>
      <c r="B168" s="887"/>
      <c r="C168" s="889"/>
      <c r="D168" s="448"/>
      <c r="E168" s="448"/>
      <c r="F168" s="888"/>
      <c r="G168" s="888"/>
      <c r="H168" s="888"/>
      <c r="I168" s="1528">
        <f t="shared" si="28"/>
        <v>0</v>
      </c>
      <c r="J168" s="1529">
        <f t="shared" si="23"/>
        <v>0</v>
      </c>
      <c r="K168" s="136"/>
      <c r="L168" s="1530">
        <f t="shared" si="22"/>
        <v>0</v>
      </c>
      <c r="M168" s="1531">
        <f t="shared" si="29"/>
        <v>0</v>
      </c>
      <c r="N168" s="138"/>
      <c r="P168" s="125"/>
      <c r="Q168" s="1065" t="str">
        <f>IF(P168=" "," ",IF(P168="Vehículos",VLOOKUP($Q$16,'Datos Indices'!$A$38:$Z$50,22,FALSE),IF(P168="Ipim",VLOOKUP($Q$16,'Datos Indices'!$A$38:$Z$50,7,FALSE),IF(P168="Dólar",VLOOKUP($Q$16,'Datos Indices'!$A$38:$Z$50,4,FALSE),IF(P168="Gasoil",VLOOKUP($Q$16,'Datos Indices'!$A$38:$Z$50,10,FALSE),IF(P168="WPU06 Pesificado",VLOOKUP($Q$16,'Datos Indices'!$A$38:$Z$50,26,FALSE),0))))))</f>
        <v xml:space="preserve"> </v>
      </c>
      <c r="R168" s="1066">
        <f t="shared" si="30"/>
        <v>0</v>
      </c>
      <c r="T168" s="928"/>
      <c r="U168" s="1065" t="str">
        <f>IF(T168=" "," ",IF(T168="Vehículos",VLOOKUP($U$16,'Datos Indices'!$A$38:$Z$50,22,FALSE),IF(T168="Ipim",VLOOKUP($U$16,'Datos Indices'!$A$38:$Z$50,7,FALSE),IF(T168="Dólar",VLOOKUP($U$16,'Datos Indices'!$A$38:$Z$50,4,FALSE),IF(T168="Gasoil",VLOOKUP($U$16,'Datos Indices'!$A$38:$Z$50,10,FALSE),IF(T168="WPU06 Pesificado",VLOOKUP($U$16,'Datos Indices'!$A$38:$Z$50,26,FALSE),0))))))</f>
        <v xml:space="preserve"> </v>
      </c>
      <c r="V168" s="1066">
        <f t="shared" si="24"/>
        <v>0</v>
      </c>
      <c r="W168" s="1450" t="str">
        <f t="shared" si="25"/>
        <v/>
      </c>
      <c r="Y168" s="1247"/>
      <c r="Z168" s="1247"/>
      <c r="AA168" s="1247"/>
      <c r="AB168" s="1247"/>
      <c r="AC168" s="1247"/>
      <c r="AD168" s="1247"/>
      <c r="AE168" s="1247"/>
      <c r="AF168" s="1247"/>
      <c r="AG168" s="1247"/>
      <c r="AH168" s="1247"/>
      <c r="AI168" s="1247"/>
      <c r="AJ168" s="1247"/>
      <c r="AK168" s="1247"/>
      <c r="AL168" s="1247"/>
      <c r="AM168" s="1247"/>
      <c r="AN168" s="1247"/>
      <c r="AO168" s="1247"/>
      <c r="AP168" s="1247"/>
      <c r="AQ168" s="1247"/>
      <c r="AR168" s="1247"/>
      <c r="AS168" s="1247"/>
      <c r="AT168" s="1247"/>
      <c r="AU168" s="1247"/>
      <c r="AV168" s="1247"/>
      <c r="AW168" s="1247"/>
      <c r="AX168" s="1247"/>
      <c r="AY168" s="1247"/>
      <c r="AZ168" s="1247"/>
      <c r="BA168" s="1247"/>
      <c r="BB168" s="1247"/>
      <c r="BC168" s="1247"/>
      <c r="BD168" s="1247"/>
      <c r="BE168" s="1247"/>
      <c r="BF168" s="1247"/>
      <c r="BG168" s="1247"/>
      <c r="BH168" s="1247"/>
      <c r="BI168" s="1247"/>
      <c r="BJ168" s="1247"/>
      <c r="BK168" s="1247"/>
      <c r="BL168" s="1247"/>
      <c r="BM168" s="1247"/>
      <c r="BN168" s="1247"/>
      <c r="BO168" s="1247"/>
      <c r="BP168" s="1247"/>
      <c r="BQ168" s="1247"/>
      <c r="BR168" s="1247"/>
      <c r="BS168" s="1247"/>
      <c r="BT168" s="1247"/>
      <c r="BU168" s="1247"/>
      <c r="BV168" s="1247"/>
      <c r="BW168" s="1247"/>
      <c r="BX168" s="1247"/>
      <c r="BY168" s="1247"/>
      <c r="BZ168" s="1247"/>
      <c r="CA168" s="1247"/>
      <c r="CB168" s="1247"/>
      <c r="CC168" s="1247"/>
      <c r="CD168" s="1247"/>
      <c r="CE168" s="1247"/>
      <c r="CF168" s="1247"/>
      <c r="CG168" s="1247"/>
      <c r="CH168" s="1247"/>
      <c r="CI168" s="1247"/>
      <c r="CJ168" s="1247"/>
      <c r="CK168" s="1247"/>
      <c r="CL168" s="1247"/>
      <c r="CM168" s="1247"/>
      <c r="CN168" s="1247"/>
      <c r="CO168" s="1247"/>
      <c r="CP168" s="1247"/>
      <c r="CQ168" s="1247"/>
      <c r="CR168" s="1247"/>
      <c r="CS168" s="1247"/>
      <c r="CT168" s="1247"/>
      <c r="CU168" s="1247"/>
      <c r="CV168" s="1247"/>
      <c r="CW168" s="1247"/>
      <c r="CX168" s="1247"/>
      <c r="CY168" s="1247"/>
      <c r="CZ168" s="1247"/>
      <c r="DB168" s="1452">
        <f t="shared" si="26"/>
        <v>0</v>
      </c>
      <c r="DC168" s="1452">
        <f t="shared" si="27"/>
        <v>0</v>
      </c>
    </row>
    <row r="169" spans="1:107" ht="14.25" customHeight="1" x14ac:dyDescent="0.2">
      <c r="A169" s="129"/>
      <c r="B169" s="887"/>
      <c r="C169" s="889"/>
      <c r="D169" s="448"/>
      <c r="E169" s="448"/>
      <c r="F169" s="888"/>
      <c r="G169" s="888"/>
      <c r="H169" s="888"/>
      <c r="I169" s="1528">
        <f t="shared" si="28"/>
        <v>0</v>
      </c>
      <c r="J169" s="1529">
        <f t="shared" si="23"/>
        <v>0</v>
      </c>
      <c r="K169" s="136"/>
      <c r="L169" s="1530">
        <f t="shared" si="22"/>
        <v>0</v>
      </c>
      <c r="M169" s="1531">
        <f t="shared" si="29"/>
        <v>0</v>
      </c>
      <c r="N169" s="138"/>
      <c r="P169" s="125"/>
      <c r="Q169" s="1065" t="str">
        <f>IF(P169=" "," ",IF(P169="Vehículos",VLOOKUP($Q$16,'Datos Indices'!$A$38:$Z$50,22,FALSE),IF(P169="Ipim",VLOOKUP($Q$16,'Datos Indices'!$A$38:$Z$50,7,FALSE),IF(P169="Dólar",VLOOKUP($Q$16,'Datos Indices'!$A$38:$Z$50,4,FALSE),IF(P169="Gasoil",VLOOKUP($Q$16,'Datos Indices'!$A$38:$Z$50,10,FALSE),IF(P169="WPU06 Pesificado",VLOOKUP($Q$16,'Datos Indices'!$A$38:$Z$50,26,FALSE),0))))))</f>
        <v xml:space="preserve"> </v>
      </c>
      <c r="R169" s="1066">
        <f t="shared" si="30"/>
        <v>0</v>
      </c>
      <c r="T169" s="928"/>
      <c r="U169" s="1065" t="str">
        <f>IF(T169=" "," ",IF(T169="Vehículos",VLOOKUP($U$16,'Datos Indices'!$A$38:$Z$50,22,FALSE),IF(T169="Ipim",VLOOKUP($U$16,'Datos Indices'!$A$38:$Z$50,7,FALSE),IF(T169="Dólar",VLOOKUP($U$16,'Datos Indices'!$A$38:$Z$50,4,FALSE),IF(T169="Gasoil",VLOOKUP($U$16,'Datos Indices'!$A$38:$Z$50,10,FALSE),IF(T169="WPU06 Pesificado",VLOOKUP($U$16,'Datos Indices'!$A$38:$Z$50,26,FALSE),0))))))</f>
        <v xml:space="preserve"> </v>
      </c>
      <c r="V169" s="1066">
        <f t="shared" si="24"/>
        <v>0</v>
      </c>
      <c r="W169" s="1450" t="str">
        <f t="shared" si="25"/>
        <v/>
      </c>
      <c r="Y169" s="1247"/>
      <c r="Z169" s="1247"/>
      <c r="AA169" s="1247"/>
      <c r="AB169" s="1247"/>
      <c r="AC169" s="1247"/>
      <c r="AD169" s="1247"/>
      <c r="AE169" s="1247"/>
      <c r="AF169" s="1247"/>
      <c r="AG169" s="1247"/>
      <c r="AH169" s="1247"/>
      <c r="AI169" s="1247"/>
      <c r="AJ169" s="1247"/>
      <c r="AK169" s="1247"/>
      <c r="AL169" s="1247"/>
      <c r="AM169" s="1247"/>
      <c r="AN169" s="1247"/>
      <c r="AO169" s="1247"/>
      <c r="AP169" s="1247"/>
      <c r="AQ169" s="1247"/>
      <c r="AR169" s="1247"/>
      <c r="AS169" s="1247"/>
      <c r="AT169" s="1247"/>
      <c r="AU169" s="1247"/>
      <c r="AV169" s="1247"/>
      <c r="AW169" s="1247"/>
      <c r="AX169" s="1247"/>
      <c r="AY169" s="1247"/>
      <c r="AZ169" s="1247"/>
      <c r="BA169" s="1247"/>
      <c r="BB169" s="1247"/>
      <c r="BC169" s="1247"/>
      <c r="BD169" s="1247"/>
      <c r="BE169" s="1247"/>
      <c r="BF169" s="1247"/>
      <c r="BG169" s="1247"/>
      <c r="BH169" s="1247"/>
      <c r="BI169" s="1247"/>
      <c r="BJ169" s="1247"/>
      <c r="BK169" s="1247"/>
      <c r="BL169" s="1247"/>
      <c r="BM169" s="1247"/>
      <c r="BN169" s="1247"/>
      <c r="BO169" s="1247"/>
      <c r="BP169" s="1247"/>
      <c r="BQ169" s="1247"/>
      <c r="BR169" s="1247"/>
      <c r="BS169" s="1247"/>
      <c r="BT169" s="1247"/>
      <c r="BU169" s="1247"/>
      <c r="BV169" s="1247"/>
      <c r="BW169" s="1247"/>
      <c r="BX169" s="1247"/>
      <c r="BY169" s="1247"/>
      <c r="BZ169" s="1247"/>
      <c r="CA169" s="1247"/>
      <c r="CB169" s="1247"/>
      <c r="CC169" s="1247"/>
      <c r="CD169" s="1247"/>
      <c r="CE169" s="1247"/>
      <c r="CF169" s="1247"/>
      <c r="CG169" s="1247"/>
      <c r="CH169" s="1247"/>
      <c r="CI169" s="1247"/>
      <c r="CJ169" s="1247"/>
      <c r="CK169" s="1247"/>
      <c r="CL169" s="1247"/>
      <c r="CM169" s="1247"/>
      <c r="CN169" s="1247"/>
      <c r="CO169" s="1247"/>
      <c r="CP169" s="1247"/>
      <c r="CQ169" s="1247"/>
      <c r="CR169" s="1247"/>
      <c r="CS169" s="1247"/>
      <c r="CT169" s="1247"/>
      <c r="CU169" s="1247"/>
      <c r="CV169" s="1247"/>
      <c r="CW169" s="1247"/>
      <c r="CX169" s="1247"/>
      <c r="CY169" s="1247"/>
      <c r="CZ169" s="1247"/>
      <c r="DB169" s="1452">
        <f t="shared" si="26"/>
        <v>0</v>
      </c>
      <c r="DC169" s="1452">
        <f t="shared" si="27"/>
        <v>0</v>
      </c>
    </row>
    <row r="170" spans="1:107" ht="14.25" customHeight="1" x14ac:dyDescent="0.2">
      <c r="A170" s="129"/>
      <c r="B170" s="887"/>
      <c r="C170" s="889"/>
      <c r="D170" s="448"/>
      <c r="E170" s="448"/>
      <c r="F170" s="888"/>
      <c r="G170" s="888"/>
      <c r="H170" s="888"/>
      <c r="I170" s="1528">
        <f t="shared" si="28"/>
        <v>0</v>
      </c>
      <c r="J170" s="1529">
        <f t="shared" si="23"/>
        <v>0</v>
      </c>
      <c r="K170" s="136"/>
      <c r="L170" s="1530">
        <f t="shared" si="22"/>
        <v>0</v>
      </c>
      <c r="M170" s="1531">
        <f t="shared" si="29"/>
        <v>0</v>
      </c>
      <c r="N170" s="138"/>
      <c r="P170" s="125"/>
      <c r="Q170" s="1065" t="str">
        <f>IF(P170=" "," ",IF(P170="Vehículos",VLOOKUP($Q$16,'Datos Indices'!$A$38:$Z$50,22,FALSE),IF(P170="Ipim",VLOOKUP($Q$16,'Datos Indices'!$A$38:$Z$50,7,FALSE),IF(P170="Dólar",VLOOKUP($Q$16,'Datos Indices'!$A$38:$Z$50,4,FALSE),IF(P170="Gasoil",VLOOKUP($Q$16,'Datos Indices'!$A$38:$Z$50,10,FALSE),IF(P170="WPU06 Pesificado",VLOOKUP($Q$16,'Datos Indices'!$A$38:$Z$50,26,FALSE),0))))))</f>
        <v xml:space="preserve"> </v>
      </c>
      <c r="R170" s="1066">
        <f t="shared" si="30"/>
        <v>0</v>
      </c>
      <c r="T170" s="928"/>
      <c r="U170" s="1065" t="str">
        <f>IF(T170=" "," ",IF(T170="Vehículos",VLOOKUP($U$16,'Datos Indices'!$A$38:$Z$50,22,FALSE),IF(T170="Ipim",VLOOKUP($U$16,'Datos Indices'!$A$38:$Z$50,7,FALSE),IF(T170="Dólar",VLOOKUP($U$16,'Datos Indices'!$A$38:$Z$50,4,FALSE),IF(T170="Gasoil",VLOOKUP($U$16,'Datos Indices'!$A$38:$Z$50,10,FALSE),IF(T170="WPU06 Pesificado",VLOOKUP($U$16,'Datos Indices'!$A$38:$Z$50,26,FALSE),0))))))</f>
        <v xml:space="preserve"> </v>
      </c>
      <c r="V170" s="1066">
        <f t="shared" si="24"/>
        <v>0</v>
      </c>
      <c r="W170" s="1450" t="str">
        <f t="shared" si="25"/>
        <v/>
      </c>
      <c r="Y170" s="1247"/>
      <c r="Z170" s="1247"/>
      <c r="AA170" s="1247"/>
      <c r="AB170" s="1247"/>
      <c r="AC170" s="1247"/>
      <c r="AD170" s="1247"/>
      <c r="AE170" s="1247"/>
      <c r="AF170" s="1247"/>
      <c r="AG170" s="1247"/>
      <c r="AH170" s="1247"/>
      <c r="AI170" s="1247"/>
      <c r="AJ170" s="1247"/>
      <c r="AK170" s="1247"/>
      <c r="AL170" s="1247"/>
      <c r="AM170" s="1247"/>
      <c r="AN170" s="1247"/>
      <c r="AO170" s="1247"/>
      <c r="AP170" s="1247"/>
      <c r="AQ170" s="1247"/>
      <c r="AR170" s="1247"/>
      <c r="AS170" s="1247"/>
      <c r="AT170" s="1247"/>
      <c r="AU170" s="1247"/>
      <c r="AV170" s="1247"/>
      <c r="AW170" s="1247"/>
      <c r="AX170" s="1247"/>
      <c r="AY170" s="1247"/>
      <c r="AZ170" s="1247"/>
      <c r="BA170" s="1247"/>
      <c r="BB170" s="1247"/>
      <c r="BC170" s="1247"/>
      <c r="BD170" s="1247"/>
      <c r="BE170" s="1247"/>
      <c r="BF170" s="1247"/>
      <c r="BG170" s="1247"/>
      <c r="BH170" s="1247"/>
      <c r="BI170" s="1247"/>
      <c r="BJ170" s="1247"/>
      <c r="BK170" s="1247"/>
      <c r="BL170" s="1247"/>
      <c r="BM170" s="1247"/>
      <c r="BN170" s="1247"/>
      <c r="BO170" s="1247"/>
      <c r="BP170" s="1247"/>
      <c r="BQ170" s="1247"/>
      <c r="BR170" s="1247"/>
      <c r="BS170" s="1247"/>
      <c r="BT170" s="1247"/>
      <c r="BU170" s="1247"/>
      <c r="BV170" s="1247"/>
      <c r="BW170" s="1247"/>
      <c r="BX170" s="1247"/>
      <c r="BY170" s="1247"/>
      <c r="BZ170" s="1247"/>
      <c r="CA170" s="1247"/>
      <c r="CB170" s="1247"/>
      <c r="CC170" s="1247"/>
      <c r="CD170" s="1247"/>
      <c r="CE170" s="1247"/>
      <c r="CF170" s="1247"/>
      <c r="CG170" s="1247"/>
      <c r="CH170" s="1247"/>
      <c r="CI170" s="1247"/>
      <c r="CJ170" s="1247"/>
      <c r="CK170" s="1247"/>
      <c r="CL170" s="1247"/>
      <c r="CM170" s="1247"/>
      <c r="CN170" s="1247"/>
      <c r="CO170" s="1247"/>
      <c r="CP170" s="1247"/>
      <c r="CQ170" s="1247"/>
      <c r="CR170" s="1247"/>
      <c r="CS170" s="1247"/>
      <c r="CT170" s="1247"/>
      <c r="CU170" s="1247"/>
      <c r="CV170" s="1247"/>
      <c r="CW170" s="1247"/>
      <c r="CX170" s="1247"/>
      <c r="CY170" s="1247"/>
      <c r="CZ170" s="1247"/>
      <c r="DB170" s="1452">
        <f t="shared" si="26"/>
        <v>0</v>
      </c>
      <c r="DC170" s="1452">
        <f t="shared" si="27"/>
        <v>0</v>
      </c>
    </row>
    <row r="171" spans="1:107" ht="14.25" customHeight="1" x14ac:dyDescent="0.2">
      <c r="A171" s="129"/>
      <c r="B171" s="887"/>
      <c r="C171" s="889"/>
      <c r="D171" s="448"/>
      <c r="E171" s="448"/>
      <c r="F171" s="888"/>
      <c r="G171" s="888"/>
      <c r="H171" s="888"/>
      <c r="I171" s="1528">
        <f t="shared" si="28"/>
        <v>0</v>
      </c>
      <c r="J171" s="1529">
        <f t="shared" si="23"/>
        <v>0</v>
      </c>
      <c r="K171" s="136"/>
      <c r="L171" s="1530">
        <f t="shared" si="22"/>
        <v>0</v>
      </c>
      <c r="M171" s="1531">
        <f t="shared" si="29"/>
        <v>0</v>
      </c>
      <c r="N171" s="138"/>
      <c r="P171" s="125"/>
      <c r="Q171" s="1065" t="str">
        <f>IF(P171=" "," ",IF(P171="Vehículos",VLOOKUP($Q$16,'Datos Indices'!$A$38:$Z$50,22,FALSE),IF(P171="Ipim",VLOOKUP($Q$16,'Datos Indices'!$A$38:$Z$50,7,FALSE),IF(P171="Dólar",VLOOKUP($Q$16,'Datos Indices'!$A$38:$Z$50,4,FALSE),IF(P171="Gasoil",VLOOKUP($Q$16,'Datos Indices'!$A$38:$Z$50,10,FALSE),IF(P171="WPU06 Pesificado",VLOOKUP($Q$16,'Datos Indices'!$A$38:$Z$50,26,FALSE),0))))))</f>
        <v xml:space="preserve"> </v>
      </c>
      <c r="R171" s="1066">
        <f t="shared" si="30"/>
        <v>0</v>
      </c>
      <c r="T171" s="928"/>
      <c r="U171" s="1065" t="str">
        <f>IF(T171=" "," ",IF(T171="Vehículos",VLOOKUP($U$16,'Datos Indices'!$A$38:$Z$50,22,FALSE),IF(T171="Ipim",VLOOKUP($U$16,'Datos Indices'!$A$38:$Z$50,7,FALSE),IF(T171="Dólar",VLOOKUP($U$16,'Datos Indices'!$A$38:$Z$50,4,FALSE),IF(T171="Gasoil",VLOOKUP($U$16,'Datos Indices'!$A$38:$Z$50,10,FALSE),IF(T171="WPU06 Pesificado",VLOOKUP($U$16,'Datos Indices'!$A$38:$Z$50,26,FALSE),0))))))</f>
        <v xml:space="preserve"> </v>
      </c>
      <c r="V171" s="1066">
        <f t="shared" si="24"/>
        <v>0</v>
      </c>
      <c r="W171" s="1450" t="str">
        <f t="shared" si="25"/>
        <v/>
      </c>
      <c r="Y171" s="1247"/>
      <c r="Z171" s="1247"/>
      <c r="AA171" s="1247"/>
      <c r="AB171" s="1247"/>
      <c r="AC171" s="1247"/>
      <c r="AD171" s="1247"/>
      <c r="AE171" s="1247"/>
      <c r="AF171" s="1247"/>
      <c r="AG171" s="1247"/>
      <c r="AH171" s="1247"/>
      <c r="AI171" s="1247"/>
      <c r="AJ171" s="1247"/>
      <c r="AK171" s="1247"/>
      <c r="AL171" s="1247"/>
      <c r="AM171" s="1247"/>
      <c r="AN171" s="1247"/>
      <c r="AO171" s="1247"/>
      <c r="AP171" s="1247"/>
      <c r="AQ171" s="1247"/>
      <c r="AR171" s="1247"/>
      <c r="AS171" s="1247"/>
      <c r="AT171" s="1247"/>
      <c r="AU171" s="1247"/>
      <c r="AV171" s="1247"/>
      <c r="AW171" s="1247"/>
      <c r="AX171" s="1247"/>
      <c r="AY171" s="1247"/>
      <c r="AZ171" s="1247"/>
      <c r="BA171" s="1247"/>
      <c r="BB171" s="1247"/>
      <c r="BC171" s="1247"/>
      <c r="BD171" s="1247"/>
      <c r="BE171" s="1247"/>
      <c r="BF171" s="1247"/>
      <c r="BG171" s="1247"/>
      <c r="BH171" s="1247"/>
      <c r="BI171" s="1247"/>
      <c r="BJ171" s="1247"/>
      <c r="BK171" s="1247"/>
      <c r="BL171" s="1247"/>
      <c r="BM171" s="1247"/>
      <c r="BN171" s="1247"/>
      <c r="BO171" s="1247"/>
      <c r="BP171" s="1247"/>
      <c r="BQ171" s="1247"/>
      <c r="BR171" s="1247"/>
      <c r="BS171" s="1247"/>
      <c r="BT171" s="1247"/>
      <c r="BU171" s="1247"/>
      <c r="BV171" s="1247"/>
      <c r="BW171" s="1247"/>
      <c r="BX171" s="1247"/>
      <c r="BY171" s="1247"/>
      <c r="BZ171" s="1247"/>
      <c r="CA171" s="1247"/>
      <c r="CB171" s="1247"/>
      <c r="CC171" s="1247"/>
      <c r="CD171" s="1247"/>
      <c r="CE171" s="1247"/>
      <c r="CF171" s="1247"/>
      <c r="CG171" s="1247"/>
      <c r="CH171" s="1247"/>
      <c r="CI171" s="1247"/>
      <c r="CJ171" s="1247"/>
      <c r="CK171" s="1247"/>
      <c r="CL171" s="1247"/>
      <c r="CM171" s="1247"/>
      <c r="CN171" s="1247"/>
      <c r="CO171" s="1247"/>
      <c r="CP171" s="1247"/>
      <c r="CQ171" s="1247"/>
      <c r="CR171" s="1247"/>
      <c r="CS171" s="1247"/>
      <c r="CT171" s="1247"/>
      <c r="CU171" s="1247"/>
      <c r="CV171" s="1247"/>
      <c r="CW171" s="1247"/>
      <c r="CX171" s="1247"/>
      <c r="CY171" s="1247"/>
      <c r="CZ171" s="1247"/>
      <c r="DB171" s="1452">
        <f t="shared" si="26"/>
        <v>0</v>
      </c>
      <c r="DC171" s="1452">
        <f t="shared" si="27"/>
        <v>0</v>
      </c>
    </row>
    <row r="172" spans="1:107" ht="14.25" customHeight="1" x14ac:dyDescent="0.2">
      <c r="A172" s="129"/>
      <c r="B172" s="887"/>
      <c r="C172" s="889"/>
      <c r="D172" s="448"/>
      <c r="E172" s="448"/>
      <c r="F172" s="888"/>
      <c r="G172" s="888"/>
      <c r="H172" s="888"/>
      <c r="I172" s="1528">
        <f t="shared" si="28"/>
        <v>0</v>
      </c>
      <c r="J172" s="1529">
        <f t="shared" si="23"/>
        <v>0</v>
      </c>
      <c r="K172" s="136"/>
      <c r="L172" s="1530">
        <f t="shared" si="22"/>
        <v>0</v>
      </c>
      <c r="M172" s="1531">
        <f t="shared" si="29"/>
        <v>0</v>
      </c>
      <c r="N172" s="138"/>
      <c r="P172" s="125"/>
      <c r="Q172" s="1065" t="str">
        <f>IF(P172=" "," ",IF(P172="Vehículos",VLOOKUP($Q$16,'Datos Indices'!$A$38:$Z$50,22,FALSE),IF(P172="Ipim",VLOOKUP($Q$16,'Datos Indices'!$A$38:$Z$50,7,FALSE),IF(P172="Dólar",VLOOKUP($Q$16,'Datos Indices'!$A$38:$Z$50,4,FALSE),IF(P172="Gasoil",VLOOKUP($Q$16,'Datos Indices'!$A$38:$Z$50,10,FALSE),IF(P172="WPU06 Pesificado",VLOOKUP($Q$16,'Datos Indices'!$A$38:$Z$50,26,FALSE),0))))))</f>
        <v xml:space="preserve"> </v>
      </c>
      <c r="R172" s="1066">
        <f t="shared" si="30"/>
        <v>0</v>
      </c>
      <c r="T172" s="928"/>
      <c r="U172" s="1065" t="str">
        <f>IF(T172=" "," ",IF(T172="Vehículos",VLOOKUP($U$16,'Datos Indices'!$A$38:$Z$50,22,FALSE),IF(T172="Ipim",VLOOKUP($U$16,'Datos Indices'!$A$38:$Z$50,7,FALSE),IF(T172="Dólar",VLOOKUP($U$16,'Datos Indices'!$A$38:$Z$50,4,FALSE),IF(T172="Gasoil",VLOOKUP($U$16,'Datos Indices'!$A$38:$Z$50,10,FALSE),IF(T172="WPU06 Pesificado",VLOOKUP($U$16,'Datos Indices'!$A$38:$Z$50,26,FALSE),0))))))</f>
        <v xml:space="preserve"> </v>
      </c>
      <c r="V172" s="1066">
        <f t="shared" si="24"/>
        <v>0</v>
      </c>
      <c r="W172" s="1450" t="str">
        <f t="shared" si="25"/>
        <v/>
      </c>
      <c r="Y172" s="1247"/>
      <c r="Z172" s="1247"/>
      <c r="AA172" s="1247"/>
      <c r="AB172" s="1247"/>
      <c r="AC172" s="1247"/>
      <c r="AD172" s="1247"/>
      <c r="AE172" s="1247"/>
      <c r="AF172" s="1247"/>
      <c r="AG172" s="1247"/>
      <c r="AH172" s="1247"/>
      <c r="AI172" s="1247"/>
      <c r="AJ172" s="1247"/>
      <c r="AK172" s="1247"/>
      <c r="AL172" s="1247"/>
      <c r="AM172" s="1247"/>
      <c r="AN172" s="1247"/>
      <c r="AO172" s="1247"/>
      <c r="AP172" s="1247"/>
      <c r="AQ172" s="1247"/>
      <c r="AR172" s="1247"/>
      <c r="AS172" s="1247"/>
      <c r="AT172" s="1247"/>
      <c r="AU172" s="1247"/>
      <c r="AV172" s="1247"/>
      <c r="AW172" s="1247"/>
      <c r="AX172" s="1247"/>
      <c r="AY172" s="1247"/>
      <c r="AZ172" s="1247"/>
      <c r="BA172" s="1247"/>
      <c r="BB172" s="1247"/>
      <c r="BC172" s="1247"/>
      <c r="BD172" s="1247"/>
      <c r="BE172" s="1247"/>
      <c r="BF172" s="1247"/>
      <c r="BG172" s="1247"/>
      <c r="BH172" s="1247"/>
      <c r="BI172" s="1247"/>
      <c r="BJ172" s="1247"/>
      <c r="BK172" s="1247"/>
      <c r="BL172" s="1247"/>
      <c r="BM172" s="1247"/>
      <c r="BN172" s="1247"/>
      <c r="BO172" s="1247"/>
      <c r="BP172" s="1247"/>
      <c r="BQ172" s="1247"/>
      <c r="BR172" s="1247"/>
      <c r="BS172" s="1247"/>
      <c r="BT172" s="1247"/>
      <c r="BU172" s="1247"/>
      <c r="BV172" s="1247"/>
      <c r="BW172" s="1247"/>
      <c r="BX172" s="1247"/>
      <c r="BY172" s="1247"/>
      <c r="BZ172" s="1247"/>
      <c r="CA172" s="1247"/>
      <c r="CB172" s="1247"/>
      <c r="CC172" s="1247"/>
      <c r="CD172" s="1247"/>
      <c r="CE172" s="1247"/>
      <c r="CF172" s="1247"/>
      <c r="CG172" s="1247"/>
      <c r="CH172" s="1247"/>
      <c r="CI172" s="1247"/>
      <c r="CJ172" s="1247"/>
      <c r="CK172" s="1247"/>
      <c r="CL172" s="1247"/>
      <c r="CM172" s="1247"/>
      <c r="CN172" s="1247"/>
      <c r="CO172" s="1247"/>
      <c r="CP172" s="1247"/>
      <c r="CQ172" s="1247"/>
      <c r="CR172" s="1247"/>
      <c r="CS172" s="1247"/>
      <c r="CT172" s="1247"/>
      <c r="CU172" s="1247"/>
      <c r="CV172" s="1247"/>
      <c r="CW172" s="1247"/>
      <c r="CX172" s="1247"/>
      <c r="CY172" s="1247"/>
      <c r="CZ172" s="1247"/>
      <c r="DB172" s="1452">
        <f t="shared" si="26"/>
        <v>0</v>
      </c>
      <c r="DC172" s="1452">
        <f t="shared" si="27"/>
        <v>0</v>
      </c>
    </row>
    <row r="173" spans="1:107" ht="14.25" customHeight="1" x14ac:dyDescent="0.2">
      <c r="A173" s="129"/>
      <c r="B173" s="887"/>
      <c r="C173" s="889"/>
      <c r="D173" s="448"/>
      <c r="E173" s="448"/>
      <c r="F173" s="888"/>
      <c r="G173" s="888"/>
      <c r="H173" s="888"/>
      <c r="I173" s="1528">
        <f t="shared" si="28"/>
        <v>0</v>
      </c>
      <c r="J173" s="1529">
        <f t="shared" si="23"/>
        <v>0</v>
      </c>
      <c r="K173" s="136"/>
      <c r="L173" s="1530">
        <f t="shared" si="22"/>
        <v>0</v>
      </c>
      <c r="M173" s="1531">
        <f t="shared" si="29"/>
        <v>0</v>
      </c>
      <c r="N173" s="138"/>
      <c r="P173" s="125"/>
      <c r="Q173" s="1065" t="str">
        <f>IF(P173=" "," ",IF(P173="Vehículos",VLOOKUP($Q$16,'Datos Indices'!$A$38:$Z$50,22,FALSE),IF(P173="Ipim",VLOOKUP($Q$16,'Datos Indices'!$A$38:$Z$50,7,FALSE),IF(P173="Dólar",VLOOKUP($Q$16,'Datos Indices'!$A$38:$Z$50,4,FALSE),IF(P173="Gasoil",VLOOKUP($Q$16,'Datos Indices'!$A$38:$Z$50,10,FALSE),IF(P173="WPU06 Pesificado",VLOOKUP($Q$16,'Datos Indices'!$A$38:$Z$50,26,FALSE),0))))))</f>
        <v xml:space="preserve"> </v>
      </c>
      <c r="R173" s="1066">
        <f t="shared" si="30"/>
        <v>0</v>
      </c>
      <c r="T173" s="928"/>
      <c r="U173" s="1065" t="str">
        <f>IF(T173=" "," ",IF(T173="Vehículos",VLOOKUP($U$16,'Datos Indices'!$A$38:$Z$50,22,FALSE),IF(T173="Ipim",VLOOKUP($U$16,'Datos Indices'!$A$38:$Z$50,7,FALSE),IF(T173="Dólar",VLOOKUP($U$16,'Datos Indices'!$A$38:$Z$50,4,FALSE),IF(T173="Gasoil",VLOOKUP($U$16,'Datos Indices'!$A$38:$Z$50,10,FALSE),IF(T173="WPU06 Pesificado",VLOOKUP($U$16,'Datos Indices'!$A$38:$Z$50,26,FALSE),0))))))</f>
        <v xml:space="preserve"> </v>
      </c>
      <c r="V173" s="1066">
        <f t="shared" si="24"/>
        <v>0</v>
      </c>
      <c r="W173" s="1450" t="str">
        <f t="shared" si="25"/>
        <v/>
      </c>
      <c r="Y173" s="1247"/>
      <c r="Z173" s="1247"/>
      <c r="AA173" s="1247"/>
      <c r="AB173" s="1247"/>
      <c r="AC173" s="1247"/>
      <c r="AD173" s="1247"/>
      <c r="AE173" s="1247"/>
      <c r="AF173" s="1247"/>
      <c r="AG173" s="1247"/>
      <c r="AH173" s="1247"/>
      <c r="AI173" s="1247"/>
      <c r="AJ173" s="1247"/>
      <c r="AK173" s="1247"/>
      <c r="AL173" s="1247"/>
      <c r="AM173" s="1247"/>
      <c r="AN173" s="1247"/>
      <c r="AO173" s="1247"/>
      <c r="AP173" s="1247"/>
      <c r="AQ173" s="1247"/>
      <c r="AR173" s="1247"/>
      <c r="AS173" s="1247"/>
      <c r="AT173" s="1247"/>
      <c r="AU173" s="1247"/>
      <c r="AV173" s="1247"/>
      <c r="AW173" s="1247"/>
      <c r="AX173" s="1247"/>
      <c r="AY173" s="1247"/>
      <c r="AZ173" s="1247"/>
      <c r="BA173" s="1247"/>
      <c r="BB173" s="1247"/>
      <c r="BC173" s="1247"/>
      <c r="BD173" s="1247"/>
      <c r="BE173" s="1247"/>
      <c r="BF173" s="1247"/>
      <c r="BG173" s="1247"/>
      <c r="BH173" s="1247"/>
      <c r="BI173" s="1247"/>
      <c r="BJ173" s="1247"/>
      <c r="BK173" s="1247"/>
      <c r="BL173" s="1247"/>
      <c r="BM173" s="1247"/>
      <c r="BN173" s="1247"/>
      <c r="BO173" s="1247"/>
      <c r="BP173" s="1247"/>
      <c r="BQ173" s="1247"/>
      <c r="BR173" s="1247"/>
      <c r="BS173" s="1247"/>
      <c r="BT173" s="1247"/>
      <c r="BU173" s="1247"/>
      <c r="BV173" s="1247"/>
      <c r="BW173" s="1247"/>
      <c r="BX173" s="1247"/>
      <c r="BY173" s="1247"/>
      <c r="BZ173" s="1247"/>
      <c r="CA173" s="1247"/>
      <c r="CB173" s="1247"/>
      <c r="CC173" s="1247"/>
      <c r="CD173" s="1247"/>
      <c r="CE173" s="1247"/>
      <c r="CF173" s="1247"/>
      <c r="CG173" s="1247"/>
      <c r="CH173" s="1247"/>
      <c r="CI173" s="1247"/>
      <c r="CJ173" s="1247"/>
      <c r="CK173" s="1247"/>
      <c r="CL173" s="1247"/>
      <c r="CM173" s="1247"/>
      <c r="CN173" s="1247"/>
      <c r="CO173" s="1247"/>
      <c r="CP173" s="1247"/>
      <c r="CQ173" s="1247"/>
      <c r="CR173" s="1247"/>
      <c r="CS173" s="1247"/>
      <c r="CT173" s="1247"/>
      <c r="CU173" s="1247"/>
      <c r="CV173" s="1247"/>
      <c r="CW173" s="1247"/>
      <c r="CX173" s="1247"/>
      <c r="CY173" s="1247"/>
      <c r="CZ173" s="1247"/>
      <c r="DB173" s="1452">
        <f t="shared" si="26"/>
        <v>0</v>
      </c>
      <c r="DC173" s="1452">
        <f t="shared" si="27"/>
        <v>0</v>
      </c>
    </row>
    <row r="174" spans="1:107" ht="14.25" customHeight="1" x14ac:dyDescent="0.2">
      <c r="A174" s="129"/>
      <c r="B174" s="887"/>
      <c r="C174" s="889"/>
      <c r="D174" s="448"/>
      <c r="E174" s="448"/>
      <c r="F174" s="888"/>
      <c r="G174" s="888"/>
      <c r="H174" s="888"/>
      <c r="I174" s="1528">
        <f t="shared" si="28"/>
        <v>0</v>
      </c>
      <c r="J174" s="1529">
        <f t="shared" si="23"/>
        <v>0</v>
      </c>
      <c r="K174" s="136"/>
      <c r="L174" s="1530">
        <f t="shared" si="22"/>
        <v>0</v>
      </c>
      <c r="M174" s="1531">
        <f t="shared" si="29"/>
        <v>0</v>
      </c>
      <c r="N174" s="138"/>
      <c r="P174" s="125"/>
      <c r="Q174" s="1065" t="str">
        <f>IF(P174=" "," ",IF(P174="Vehículos",VLOOKUP($Q$16,'Datos Indices'!$A$38:$Z$50,22,FALSE),IF(P174="Ipim",VLOOKUP($Q$16,'Datos Indices'!$A$38:$Z$50,7,FALSE),IF(P174="Dólar",VLOOKUP($Q$16,'Datos Indices'!$A$38:$Z$50,4,FALSE),IF(P174="Gasoil",VLOOKUP($Q$16,'Datos Indices'!$A$38:$Z$50,10,FALSE),IF(P174="WPU06 Pesificado",VLOOKUP($Q$16,'Datos Indices'!$A$38:$Z$50,26,FALSE),0))))))</f>
        <v xml:space="preserve"> </v>
      </c>
      <c r="R174" s="1066">
        <f t="shared" si="30"/>
        <v>0</v>
      </c>
      <c r="T174" s="928"/>
      <c r="U174" s="1065" t="str">
        <f>IF(T174=" "," ",IF(T174="Vehículos",VLOOKUP($U$16,'Datos Indices'!$A$38:$Z$50,22,FALSE),IF(T174="Ipim",VLOOKUP($U$16,'Datos Indices'!$A$38:$Z$50,7,FALSE),IF(T174="Dólar",VLOOKUP($U$16,'Datos Indices'!$A$38:$Z$50,4,FALSE),IF(T174="Gasoil",VLOOKUP($U$16,'Datos Indices'!$A$38:$Z$50,10,FALSE),IF(T174="WPU06 Pesificado",VLOOKUP($U$16,'Datos Indices'!$A$38:$Z$50,26,FALSE),0))))))</f>
        <v xml:space="preserve"> </v>
      </c>
      <c r="V174" s="1066">
        <f t="shared" si="24"/>
        <v>0</v>
      </c>
      <c r="W174" s="1450" t="str">
        <f t="shared" si="25"/>
        <v/>
      </c>
      <c r="Y174" s="1247"/>
      <c r="Z174" s="1247"/>
      <c r="AA174" s="1247"/>
      <c r="AB174" s="1247"/>
      <c r="AC174" s="1247"/>
      <c r="AD174" s="1247"/>
      <c r="AE174" s="1247"/>
      <c r="AF174" s="1247"/>
      <c r="AG174" s="1247"/>
      <c r="AH174" s="1247"/>
      <c r="AI174" s="1247"/>
      <c r="AJ174" s="1247"/>
      <c r="AK174" s="1247"/>
      <c r="AL174" s="1247"/>
      <c r="AM174" s="1247"/>
      <c r="AN174" s="1247"/>
      <c r="AO174" s="1247"/>
      <c r="AP174" s="1247"/>
      <c r="AQ174" s="1247"/>
      <c r="AR174" s="1247"/>
      <c r="AS174" s="1247"/>
      <c r="AT174" s="1247"/>
      <c r="AU174" s="1247"/>
      <c r="AV174" s="1247"/>
      <c r="AW174" s="1247"/>
      <c r="AX174" s="1247"/>
      <c r="AY174" s="1247"/>
      <c r="AZ174" s="1247"/>
      <c r="BA174" s="1247"/>
      <c r="BB174" s="1247"/>
      <c r="BC174" s="1247"/>
      <c r="BD174" s="1247"/>
      <c r="BE174" s="1247"/>
      <c r="BF174" s="1247"/>
      <c r="BG174" s="1247"/>
      <c r="BH174" s="1247"/>
      <c r="BI174" s="1247"/>
      <c r="BJ174" s="1247"/>
      <c r="BK174" s="1247"/>
      <c r="BL174" s="1247"/>
      <c r="BM174" s="1247"/>
      <c r="BN174" s="1247"/>
      <c r="BO174" s="1247"/>
      <c r="BP174" s="1247"/>
      <c r="BQ174" s="1247"/>
      <c r="BR174" s="1247"/>
      <c r="BS174" s="1247"/>
      <c r="BT174" s="1247"/>
      <c r="BU174" s="1247"/>
      <c r="BV174" s="1247"/>
      <c r="BW174" s="1247"/>
      <c r="BX174" s="1247"/>
      <c r="BY174" s="1247"/>
      <c r="BZ174" s="1247"/>
      <c r="CA174" s="1247"/>
      <c r="CB174" s="1247"/>
      <c r="CC174" s="1247"/>
      <c r="CD174" s="1247"/>
      <c r="CE174" s="1247"/>
      <c r="CF174" s="1247"/>
      <c r="CG174" s="1247"/>
      <c r="CH174" s="1247"/>
      <c r="CI174" s="1247"/>
      <c r="CJ174" s="1247"/>
      <c r="CK174" s="1247"/>
      <c r="CL174" s="1247"/>
      <c r="CM174" s="1247"/>
      <c r="CN174" s="1247"/>
      <c r="CO174" s="1247"/>
      <c r="CP174" s="1247"/>
      <c r="CQ174" s="1247"/>
      <c r="CR174" s="1247"/>
      <c r="CS174" s="1247"/>
      <c r="CT174" s="1247"/>
      <c r="CU174" s="1247"/>
      <c r="CV174" s="1247"/>
      <c r="CW174" s="1247"/>
      <c r="CX174" s="1247"/>
      <c r="CY174" s="1247"/>
      <c r="CZ174" s="1247"/>
      <c r="DB174" s="1452">
        <f t="shared" si="26"/>
        <v>0</v>
      </c>
      <c r="DC174" s="1452">
        <f t="shared" si="27"/>
        <v>0</v>
      </c>
    </row>
    <row r="175" spans="1:107" ht="14.25" customHeight="1" x14ac:dyDescent="0.2">
      <c r="A175" s="129"/>
      <c r="B175" s="887"/>
      <c r="C175" s="889"/>
      <c r="D175" s="448"/>
      <c r="E175" s="448"/>
      <c r="F175" s="888"/>
      <c r="G175" s="888"/>
      <c r="H175" s="888"/>
      <c r="I175" s="1528">
        <f t="shared" si="28"/>
        <v>0</v>
      </c>
      <c r="J175" s="1529">
        <f t="shared" si="23"/>
        <v>0</v>
      </c>
      <c r="K175" s="136"/>
      <c r="L175" s="1530">
        <f t="shared" si="22"/>
        <v>0</v>
      </c>
      <c r="M175" s="1531">
        <f t="shared" si="29"/>
        <v>0</v>
      </c>
      <c r="N175" s="138"/>
      <c r="P175" s="125"/>
      <c r="Q175" s="1065" t="str">
        <f>IF(P175=" "," ",IF(P175="Vehículos",VLOOKUP($Q$16,'Datos Indices'!$A$38:$Z$50,22,FALSE),IF(P175="Ipim",VLOOKUP($Q$16,'Datos Indices'!$A$38:$Z$50,7,FALSE),IF(P175="Dólar",VLOOKUP($Q$16,'Datos Indices'!$A$38:$Z$50,4,FALSE),IF(P175="Gasoil",VLOOKUP($Q$16,'Datos Indices'!$A$38:$Z$50,10,FALSE),IF(P175="WPU06 Pesificado",VLOOKUP($Q$16,'Datos Indices'!$A$38:$Z$50,26,FALSE),0))))))</f>
        <v xml:space="preserve"> </v>
      </c>
      <c r="R175" s="1066">
        <f t="shared" si="30"/>
        <v>0</v>
      </c>
      <c r="T175" s="928"/>
      <c r="U175" s="1065" t="str">
        <f>IF(T175=" "," ",IF(T175="Vehículos",VLOOKUP($U$16,'Datos Indices'!$A$38:$Z$50,22,FALSE),IF(T175="Ipim",VLOOKUP($U$16,'Datos Indices'!$A$38:$Z$50,7,FALSE),IF(T175="Dólar",VLOOKUP($U$16,'Datos Indices'!$A$38:$Z$50,4,FALSE),IF(T175="Gasoil",VLOOKUP($U$16,'Datos Indices'!$A$38:$Z$50,10,FALSE),IF(T175="WPU06 Pesificado",VLOOKUP($U$16,'Datos Indices'!$A$38:$Z$50,26,FALSE),0))))))</f>
        <v xml:space="preserve"> </v>
      </c>
      <c r="V175" s="1066">
        <f t="shared" si="24"/>
        <v>0</v>
      </c>
      <c r="W175" s="1450" t="str">
        <f t="shared" si="25"/>
        <v/>
      </c>
      <c r="Y175" s="1247"/>
      <c r="Z175" s="1247"/>
      <c r="AA175" s="1247"/>
      <c r="AB175" s="1247"/>
      <c r="AC175" s="1247"/>
      <c r="AD175" s="1247"/>
      <c r="AE175" s="1247"/>
      <c r="AF175" s="1247"/>
      <c r="AG175" s="1247"/>
      <c r="AH175" s="1247"/>
      <c r="AI175" s="1247"/>
      <c r="AJ175" s="1247"/>
      <c r="AK175" s="1247"/>
      <c r="AL175" s="1247"/>
      <c r="AM175" s="1247"/>
      <c r="AN175" s="1247"/>
      <c r="AO175" s="1247"/>
      <c r="AP175" s="1247"/>
      <c r="AQ175" s="1247"/>
      <c r="AR175" s="1247"/>
      <c r="AS175" s="1247"/>
      <c r="AT175" s="1247"/>
      <c r="AU175" s="1247"/>
      <c r="AV175" s="1247"/>
      <c r="AW175" s="1247"/>
      <c r="AX175" s="1247"/>
      <c r="AY175" s="1247"/>
      <c r="AZ175" s="1247"/>
      <c r="BA175" s="1247"/>
      <c r="BB175" s="1247"/>
      <c r="BC175" s="1247"/>
      <c r="BD175" s="1247"/>
      <c r="BE175" s="1247"/>
      <c r="BF175" s="1247"/>
      <c r="BG175" s="1247"/>
      <c r="BH175" s="1247"/>
      <c r="BI175" s="1247"/>
      <c r="BJ175" s="1247"/>
      <c r="BK175" s="1247"/>
      <c r="BL175" s="1247"/>
      <c r="BM175" s="1247"/>
      <c r="BN175" s="1247"/>
      <c r="BO175" s="1247"/>
      <c r="BP175" s="1247"/>
      <c r="BQ175" s="1247"/>
      <c r="BR175" s="1247"/>
      <c r="BS175" s="1247"/>
      <c r="BT175" s="1247"/>
      <c r="BU175" s="1247"/>
      <c r="BV175" s="1247"/>
      <c r="BW175" s="1247"/>
      <c r="BX175" s="1247"/>
      <c r="BY175" s="1247"/>
      <c r="BZ175" s="1247"/>
      <c r="CA175" s="1247"/>
      <c r="CB175" s="1247"/>
      <c r="CC175" s="1247"/>
      <c r="CD175" s="1247"/>
      <c r="CE175" s="1247"/>
      <c r="CF175" s="1247"/>
      <c r="CG175" s="1247"/>
      <c r="CH175" s="1247"/>
      <c r="CI175" s="1247"/>
      <c r="CJ175" s="1247"/>
      <c r="CK175" s="1247"/>
      <c r="CL175" s="1247"/>
      <c r="CM175" s="1247"/>
      <c r="CN175" s="1247"/>
      <c r="CO175" s="1247"/>
      <c r="CP175" s="1247"/>
      <c r="CQ175" s="1247"/>
      <c r="CR175" s="1247"/>
      <c r="CS175" s="1247"/>
      <c r="CT175" s="1247"/>
      <c r="CU175" s="1247"/>
      <c r="CV175" s="1247"/>
      <c r="CW175" s="1247"/>
      <c r="CX175" s="1247"/>
      <c r="CY175" s="1247"/>
      <c r="CZ175" s="1247"/>
      <c r="DB175" s="1452">
        <f t="shared" si="26"/>
        <v>0</v>
      </c>
      <c r="DC175" s="1452">
        <f t="shared" si="27"/>
        <v>0</v>
      </c>
    </row>
    <row r="176" spans="1:107" ht="14.25" customHeight="1" x14ac:dyDescent="0.2">
      <c r="A176" s="129"/>
      <c r="B176" s="887"/>
      <c r="C176" s="889"/>
      <c r="D176" s="448"/>
      <c r="E176" s="448"/>
      <c r="F176" s="888"/>
      <c r="G176" s="888"/>
      <c r="H176" s="888"/>
      <c r="I176" s="1528">
        <f t="shared" si="28"/>
        <v>0</v>
      </c>
      <c r="J176" s="1529">
        <f t="shared" si="23"/>
        <v>0</v>
      </c>
      <c r="K176" s="136"/>
      <c r="L176" s="1530">
        <f t="shared" si="22"/>
        <v>0</v>
      </c>
      <c r="M176" s="1531">
        <f t="shared" si="29"/>
        <v>0</v>
      </c>
      <c r="N176" s="138"/>
      <c r="P176" s="125"/>
      <c r="Q176" s="1065" t="str">
        <f>IF(P176=" "," ",IF(P176="Vehículos",VLOOKUP($Q$16,'Datos Indices'!$A$38:$Z$50,22,FALSE),IF(P176="Ipim",VLOOKUP($Q$16,'Datos Indices'!$A$38:$Z$50,7,FALSE),IF(P176="Dólar",VLOOKUP($Q$16,'Datos Indices'!$A$38:$Z$50,4,FALSE),IF(P176="Gasoil",VLOOKUP($Q$16,'Datos Indices'!$A$38:$Z$50,10,FALSE),IF(P176="WPU06 Pesificado",VLOOKUP($Q$16,'Datos Indices'!$A$38:$Z$50,26,FALSE),0))))))</f>
        <v xml:space="preserve"> </v>
      </c>
      <c r="R176" s="1066">
        <f t="shared" si="30"/>
        <v>0</v>
      </c>
      <c r="T176" s="928"/>
      <c r="U176" s="1065" t="str">
        <f>IF(T176=" "," ",IF(T176="Vehículos",VLOOKUP($U$16,'Datos Indices'!$A$38:$Z$50,22,FALSE),IF(T176="Ipim",VLOOKUP($U$16,'Datos Indices'!$A$38:$Z$50,7,FALSE),IF(T176="Dólar",VLOOKUP($U$16,'Datos Indices'!$A$38:$Z$50,4,FALSE),IF(T176="Gasoil",VLOOKUP($U$16,'Datos Indices'!$A$38:$Z$50,10,FALSE),IF(T176="WPU06 Pesificado",VLOOKUP($U$16,'Datos Indices'!$A$38:$Z$50,26,FALSE),0))))))</f>
        <v xml:space="preserve"> </v>
      </c>
      <c r="V176" s="1066">
        <f t="shared" si="24"/>
        <v>0</v>
      </c>
      <c r="W176" s="1450" t="str">
        <f t="shared" si="25"/>
        <v/>
      </c>
      <c r="Y176" s="1247"/>
      <c r="Z176" s="1247"/>
      <c r="AA176" s="1247"/>
      <c r="AB176" s="1247"/>
      <c r="AC176" s="1247"/>
      <c r="AD176" s="1247"/>
      <c r="AE176" s="1247"/>
      <c r="AF176" s="1247"/>
      <c r="AG176" s="1247"/>
      <c r="AH176" s="1247"/>
      <c r="AI176" s="1247"/>
      <c r="AJ176" s="1247"/>
      <c r="AK176" s="1247"/>
      <c r="AL176" s="1247"/>
      <c r="AM176" s="1247"/>
      <c r="AN176" s="1247"/>
      <c r="AO176" s="1247"/>
      <c r="AP176" s="1247"/>
      <c r="AQ176" s="1247"/>
      <c r="AR176" s="1247"/>
      <c r="AS176" s="1247"/>
      <c r="AT176" s="1247"/>
      <c r="AU176" s="1247"/>
      <c r="AV176" s="1247"/>
      <c r="AW176" s="1247"/>
      <c r="AX176" s="1247"/>
      <c r="AY176" s="1247"/>
      <c r="AZ176" s="1247"/>
      <c r="BA176" s="1247"/>
      <c r="BB176" s="1247"/>
      <c r="BC176" s="1247"/>
      <c r="BD176" s="1247"/>
      <c r="BE176" s="1247"/>
      <c r="BF176" s="1247"/>
      <c r="BG176" s="1247"/>
      <c r="BH176" s="1247"/>
      <c r="BI176" s="1247"/>
      <c r="BJ176" s="1247"/>
      <c r="BK176" s="1247"/>
      <c r="BL176" s="1247"/>
      <c r="BM176" s="1247"/>
      <c r="BN176" s="1247"/>
      <c r="BO176" s="1247"/>
      <c r="BP176" s="1247"/>
      <c r="BQ176" s="1247"/>
      <c r="BR176" s="1247"/>
      <c r="BS176" s="1247"/>
      <c r="BT176" s="1247"/>
      <c r="BU176" s="1247"/>
      <c r="BV176" s="1247"/>
      <c r="BW176" s="1247"/>
      <c r="BX176" s="1247"/>
      <c r="BY176" s="1247"/>
      <c r="BZ176" s="1247"/>
      <c r="CA176" s="1247"/>
      <c r="CB176" s="1247"/>
      <c r="CC176" s="1247"/>
      <c r="CD176" s="1247"/>
      <c r="CE176" s="1247"/>
      <c r="CF176" s="1247"/>
      <c r="CG176" s="1247"/>
      <c r="CH176" s="1247"/>
      <c r="CI176" s="1247"/>
      <c r="CJ176" s="1247"/>
      <c r="CK176" s="1247"/>
      <c r="CL176" s="1247"/>
      <c r="CM176" s="1247"/>
      <c r="CN176" s="1247"/>
      <c r="CO176" s="1247"/>
      <c r="CP176" s="1247"/>
      <c r="CQ176" s="1247"/>
      <c r="CR176" s="1247"/>
      <c r="CS176" s="1247"/>
      <c r="CT176" s="1247"/>
      <c r="CU176" s="1247"/>
      <c r="CV176" s="1247"/>
      <c r="CW176" s="1247"/>
      <c r="CX176" s="1247"/>
      <c r="CY176" s="1247"/>
      <c r="CZ176" s="1247"/>
      <c r="DB176" s="1452">
        <f t="shared" si="26"/>
        <v>0</v>
      </c>
      <c r="DC176" s="1452">
        <f t="shared" si="27"/>
        <v>0</v>
      </c>
    </row>
    <row r="177" spans="1:107" ht="14.25" customHeight="1" x14ac:dyDescent="0.2">
      <c r="A177" s="129"/>
      <c r="B177" s="887"/>
      <c r="C177" s="889"/>
      <c r="D177" s="448"/>
      <c r="E177" s="448"/>
      <c r="F177" s="888"/>
      <c r="G177" s="888"/>
      <c r="H177" s="888"/>
      <c r="I177" s="1528">
        <f t="shared" si="28"/>
        <v>0</v>
      </c>
      <c r="J177" s="1529">
        <f t="shared" si="23"/>
        <v>0</v>
      </c>
      <c r="K177" s="136"/>
      <c r="L177" s="1530">
        <f t="shared" si="22"/>
        <v>0</v>
      </c>
      <c r="M177" s="1531">
        <f t="shared" si="29"/>
        <v>0</v>
      </c>
      <c r="N177" s="138"/>
      <c r="P177" s="125"/>
      <c r="Q177" s="1065" t="str">
        <f>IF(P177=" "," ",IF(P177="Vehículos",VLOOKUP($Q$16,'Datos Indices'!$A$38:$Z$50,22,FALSE),IF(P177="Ipim",VLOOKUP($Q$16,'Datos Indices'!$A$38:$Z$50,7,FALSE),IF(P177="Dólar",VLOOKUP($Q$16,'Datos Indices'!$A$38:$Z$50,4,FALSE),IF(P177="Gasoil",VLOOKUP($Q$16,'Datos Indices'!$A$38:$Z$50,10,FALSE),IF(P177="WPU06 Pesificado",VLOOKUP($Q$16,'Datos Indices'!$A$38:$Z$50,26,FALSE),0))))))</f>
        <v xml:space="preserve"> </v>
      </c>
      <c r="R177" s="1066">
        <f t="shared" si="30"/>
        <v>0</v>
      </c>
      <c r="T177" s="928"/>
      <c r="U177" s="1065" t="str">
        <f>IF(T177=" "," ",IF(T177="Vehículos",VLOOKUP($U$16,'Datos Indices'!$A$38:$Z$50,22,FALSE),IF(T177="Ipim",VLOOKUP($U$16,'Datos Indices'!$A$38:$Z$50,7,FALSE),IF(T177="Dólar",VLOOKUP($U$16,'Datos Indices'!$A$38:$Z$50,4,FALSE),IF(T177="Gasoil",VLOOKUP($U$16,'Datos Indices'!$A$38:$Z$50,10,FALSE),IF(T177="WPU06 Pesificado",VLOOKUP($U$16,'Datos Indices'!$A$38:$Z$50,26,FALSE),0))))))</f>
        <v xml:space="preserve"> </v>
      </c>
      <c r="V177" s="1066">
        <f t="shared" si="24"/>
        <v>0</v>
      </c>
      <c r="W177" s="1450" t="str">
        <f t="shared" si="25"/>
        <v/>
      </c>
      <c r="Y177" s="1247"/>
      <c r="Z177" s="1247"/>
      <c r="AA177" s="1247"/>
      <c r="AB177" s="1247"/>
      <c r="AC177" s="1247"/>
      <c r="AD177" s="1247"/>
      <c r="AE177" s="1247"/>
      <c r="AF177" s="1247"/>
      <c r="AG177" s="1247"/>
      <c r="AH177" s="1247"/>
      <c r="AI177" s="1247"/>
      <c r="AJ177" s="1247"/>
      <c r="AK177" s="1247"/>
      <c r="AL177" s="1247"/>
      <c r="AM177" s="1247"/>
      <c r="AN177" s="1247"/>
      <c r="AO177" s="1247"/>
      <c r="AP177" s="1247"/>
      <c r="AQ177" s="1247"/>
      <c r="AR177" s="1247"/>
      <c r="AS177" s="1247"/>
      <c r="AT177" s="1247"/>
      <c r="AU177" s="1247"/>
      <c r="AV177" s="1247"/>
      <c r="AW177" s="1247"/>
      <c r="AX177" s="1247"/>
      <c r="AY177" s="1247"/>
      <c r="AZ177" s="1247"/>
      <c r="BA177" s="1247"/>
      <c r="BB177" s="1247"/>
      <c r="BC177" s="1247"/>
      <c r="BD177" s="1247"/>
      <c r="BE177" s="1247"/>
      <c r="BF177" s="1247"/>
      <c r="BG177" s="1247"/>
      <c r="BH177" s="1247"/>
      <c r="BI177" s="1247"/>
      <c r="BJ177" s="1247"/>
      <c r="BK177" s="1247"/>
      <c r="BL177" s="1247"/>
      <c r="BM177" s="1247"/>
      <c r="BN177" s="1247"/>
      <c r="BO177" s="1247"/>
      <c r="BP177" s="1247"/>
      <c r="BQ177" s="1247"/>
      <c r="BR177" s="1247"/>
      <c r="BS177" s="1247"/>
      <c r="BT177" s="1247"/>
      <c r="BU177" s="1247"/>
      <c r="BV177" s="1247"/>
      <c r="BW177" s="1247"/>
      <c r="BX177" s="1247"/>
      <c r="BY177" s="1247"/>
      <c r="BZ177" s="1247"/>
      <c r="CA177" s="1247"/>
      <c r="CB177" s="1247"/>
      <c r="CC177" s="1247"/>
      <c r="CD177" s="1247"/>
      <c r="CE177" s="1247"/>
      <c r="CF177" s="1247"/>
      <c r="CG177" s="1247"/>
      <c r="CH177" s="1247"/>
      <c r="CI177" s="1247"/>
      <c r="CJ177" s="1247"/>
      <c r="CK177" s="1247"/>
      <c r="CL177" s="1247"/>
      <c r="CM177" s="1247"/>
      <c r="CN177" s="1247"/>
      <c r="CO177" s="1247"/>
      <c r="CP177" s="1247"/>
      <c r="CQ177" s="1247"/>
      <c r="CR177" s="1247"/>
      <c r="CS177" s="1247"/>
      <c r="CT177" s="1247"/>
      <c r="CU177" s="1247"/>
      <c r="CV177" s="1247"/>
      <c r="CW177" s="1247"/>
      <c r="CX177" s="1247"/>
      <c r="CY177" s="1247"/>
      <c r="CZ177" s="1247"/>
      <c r="DB177" s="1452">
        <f t="shared" si="26"/>
        <v>0</v>
      </c>
      <c r="DC177" s="1452">
        <f t="shared" si="27"/>
        <v>0</v>
      </c>
    </row>
    <row r="178" spans="1:107" ht="14.25" customHeight="1" x14ac:dyDescent="0.2">
      <c r="A178" s="129"/>
      <c r="B178" s="887"/>
      <c r="C178" s="889"/>
      <c r="D178" s="448"/>
      <c r="E178" s="448"/>
      <c r="F178" s="888"/>
      <c r="G178" s="888"/>
      <c r="H178" s="888"/>
      <c r="I178" s="1528">
        <f t="shared" si="28"/>
        <v>0</v>
      </c>
      <c r="J178" s="1529">
        <f t="shared" si="23"/>
        <v>0</v>
      </c>
      <c r="K178" s="136"/>
      <c r="L178" s="1530">
        <f t="shared" si="22"/>
        <v>0</v>
      </c>
      <c r="M178" s="1531">
        <f t="shared" si="29"/>
        <v>0</v>
      </c>
      <c r="N178" s="138"/>
      <c r="P178" s="125"/>
      <c r="Q178" s="1065" t="str">
        <f>IF(P178=" "," ",IF(P178="Vehículos",VLOOKUP($Q$16,'Datos Indices'!$A$38:$Z$50,22,FALSE),IF(P178="Ipim",VLOOKUP($Q$16,'Datos Indices'!$A$38:$Z$50,7,FALSE),IF(P178="Dólar",VLOOKUP($Q$16,'Datos Indices'!$A$38:$Z$50,4,FALSE),IF(P178="Gasoil",VLOOKUP($Q$16,'Datos Indices'!$A$38:$Z$50,10,FALSE),IF(P178="WPU06 Pesificado",VLOOKUP($Q$16,'Datos Indices'!$A$38:$Z$50,26,FALSE),0))))))</f>
        <v xml:space="preserve"> </v>
      </c>
      <c r="R178" s="1066">
        <f t="shared" si="30"/>
        <v>0</v>
      </c>
      <c r="T178" s="928"/>
      <c r="U178" s="1065" t="str">
        <f>IF(T178=" "," ",IF(T178="Vehículos",VLOOKUP($U$16,'Datos Indices'!$A$38:$Z$50,22,FALSE),IF(T178="Ipim",VLOOKUP($U$16,'Datos Indices'!$A$38:$Z$50,7,FALSE),IF(T178="Dólar",VLOOKUP($U$16,'Datos Indices'!$A$38:$Z$50,4,FALSE),IF(T178="Gasoil",VLOOKUP($U$16,'Datos Indices'!$A$38:$Z$50,10,FALSE),IF(T178="WPU06 Pesificado",VLOOKUP($U$16,'Datos Indices'!$A$38:$Z$50,26,FALSE),0))))))</f>
        <v xml:space="preserve"> </v>
      </c>
      <c r="V178" s="1066">
        <f t="shared" si="24"/>
        <v>0</v>
      </c>
      <c r="W178" s="1450" t="str">
        <f t="shared" si="25"/>
        <v/>
      </c>
      <c r="Y178" s="1247"/>
      <c r="Z178" s="1247"/>
      <c r="AA178" s="1247"/>
      <c r="AB178" s="1247"/>
      <c r="AC178" s="1247"/>
      <c r="AD178" s="1247"/>
      <c r="AE178" s="1247"/>
      <c r="AF178" s="1247"/>
      <c r="AG178" s="1247"/>
      <c r="AH178" s="1247"/>
      <c r="AI178" s="1247"/>
      <c r="AJ178" s="1247"/>
      <c r="AK178" s="1247"/>
      <c r="AL178" s="1247"/>
      <c r="AM178" s="1247"/>
      <c r="AN178" s="1247"/>
      <c r="AO178" s="1247"/>
      <c r="AP178" s="1247"/>
      <c r="AQ178" s="1247"/>
      <c r="AR178" s="1247"/>
      <c r="AS178" s="1247"/>
      <c r="AT178" s="1247"/>
      <c r="AU178" s="1247"/>
      <c r="AV178" s="1247"/>
      <c r="AW178" s="1247"/>
      <c r="AX178" s="1247"/>
      <c r="AY178" s="1247"/>
      <c r="AZ178" s="1247"/>
      <c r="BA178" s="1247"/>
      <c r="BB178" s="1247"/>
      <c r="BC178" s="1247"/>
      <c r="BD178" s="1247"/>
      <c r="BE178" s="1247"/>
      <c r="BF178" s="1247"/>
      <c r="BG178" s="1247"/>
      <c r="BH178" s="1247"/>
      <c r="BI178" s="1247"/>
      <c r="BJ178" s="1247"/>
      <c r="BK178" s="1247"/>
      <c r="BL178" s="1247"/>
      <c r="BM178" s="1247"/>
      <c r="BN178" s="1247"/>
      <c r="BO178" s="1247"/>
      <c r="BP178" s="1247"/>
      <c r="BQ178" s="1247"/>
      <c r="BR178" s="1247"/>
      <c r="BS178" s="1247"/>
      <c r="BT178" s="1247"/>
      <c r="BU178" s="1247"/>
      <c r="BV178" s="1247"/>
      <c r="BW178" s="1247"/>
      <c r="BX178" s="1247"/>
      <c r="BY178" s="1247"/>
      <c r="BZ178" s="1247"/>
      <c r="CA178" s="1247"/>
      <c r="CB178" s="1247"/>
      <c r="CC178" s="1247"/>
      <c r="CD178" s="1247"/>
      <c r="CE178" s="1247"/>
      <c r="CF178" s="1247"/>
      <c r="CG178" s="1247"/>
      <c r="CH178" s="1247"/>
      <c r="CI178" s="1247"/>
      <c r="CJ178" s="1247"/>
      <c r="CK178" s="1247"/>
      <c r="CL178" s="1247"/>
      <c r="CM178" s="1247"/>
      <c r="CN178" s="1247"/>
      <c r="CO178" s="1247"/>
      <c r="CP178" s="1247"/>
      <c r="CQ178" s="1247"/>
      <c r="CR178" s="1247"/>
      <c r="CS178" s="1247"/>
      <c r="CT178" s="1247"/>
      <c r="CU178" s="1247"/>
      <c r="CV178" s="1247"/>
      <c r="CW178" s="1247"/>
      <c r="CX178" s="1247"/>
      <c r="CY178" s="1247"/>
      <c r="CZ178" s="1247"/>
      <c r="DB178" s="1452">
        <f t="shared" si="26"/>
        <v>0</v>
      </c>
      <c r="DC178" s="1452">
        <f t="shared" si="27"/>
        <v>0</v>
      </c>
    </row>
    <row r="179" spans="1:107" ht="14.25" customHeight="1" x14ac:dyDescent="0.2">
      <c r="A179" s="129"/>
      <c r="B179" s="887"/>
      <c r="C179" s="889"/>
      <c r="D179" s="448"/>
      <c r="E179" s="448"/>
      <c r="F179" s="888"/>
      <c r="G179" s="888"/>
      <c r="H179" s="888"/>
      <c r="I179" s="1528">
        <f t="shared" si="28"/>
        <v>0</v>
      </c>
      <c r="J179" s="1529">
        <f t="shared" si="23"/>
        <v>0</v>
      </c>
      <c r="K179" s="136"/>
      <c r="L179" s="1530">
        <f t="shared" si="22"/>
        <v>0</v>
      </c>
      <c r="M179" s="1531">
        <f t="shared" si="29"/>
        <v>0</v>
      </c>
      <c r="N179" s="138"/>
      <c r="P179" s="125"/>
      <c r="Q179" s="1065" t="str">
        <f>IF(P179=" "," ",IF(P179="Vehículos",VLOOKUP($Q$16,'Datos Indices'!$A$38:$Z$50,22,FALSE),IF(P179="Ipim",VLOOKUP($Q$16,'Datos Indices'!$A$38:$Z$50,7,FALSE),IF(P179="Dólar",VLOOKUP($Q$16,'Datos Indices'!$A$38:$Z$50,4,FALSE),IF(P179="Gasoil",VLOOKUP($Q$16,'Datos Indices'!$A$38:$Z$50,10,FALSE),IF(P179="WPU06 Pesificado",VLOOKUP($Q$16,'Datos Indices'!$A$38:$Z$50,26,FALSE),0))))))</f>
        <v xml:space="preserve"> </v>
      </c>
      <c r="R179" s="1066">
        <f t="shared" si="30"/>
        <v>0</v>
      </c>
      <c r="T179" s="928"/>
      <c r="U179" s="1065" t="str">
        <f>IF(T179=" "," ",IF(T179="Vehículos",VLOOKUP($U$16,'Datos Indices'!$A$38:$Z$50,22,FALSE),IF(T179="Ipim",VLOOKUP($U$16,'Datos Indices'!$A$38:$Z$50,7,FALSE),IF(T179="Dólar",VLOOKUP($U$16,'Datos Indices'!$A$38:$Z$50,4,FALSE),IF(T179="Gasoil",VLOOKUP($U$16,'Datos Indices'!$A$38:$Z$50,10,FALSE),IF(T179="WPU06 Pesificado",VLOOKUP($U$16,'Datos Indices'!$A$38:$Z$50,26,FALSE),0))))))</f>
        <v xml:space="preserve"> </v>
      </c>
      <c r="V179" s="1066">
        <f t="shared" si="24"/>
        <v>0</v>
      </c>
      <c r="W179" s="1450" t="str">
        <f t="shared" si="25"/>
        <v/>
      </c>
      <c r="Y179" s="1247"/>
      <c r="Z179" s="1247"/>
      <c r="AA179" s="1247"/>
      <c r="AB179" s="1247"/>
      <c r="AC179" s="1247"/>
      <c r="AD179" s="1247"/>
      <c r="AE179" s="1247"/>
      <c r="AF179" s="1247"/>
      <c r="AG179" s="1247"/>
      <c r="AH179" s="1247"/>
      <c r="AI179" s="1247"/>
      <c r="AJ179" s="1247"/>
      <c r="AK179" s="1247"/>
      <c r="AL179" s="1247"/>
      <c r="AM179" s="1247"/>
      <c r="AN179" s="1247"/>
      <c r="AO179" s="1247"/>
      <c r="AP179" s="1247"/>
      <c r="AQ179" s="1247"/>
      <c r="AR179" s="1247"/>
      <c r="AS179" s="1247"/>
      <c r="AT179" s="1247"/>
      <c r="AU179" s="1247"/>
      <c r="AV179" s="1247"/>
      <c r="AW179" s="1247"/>
      <c r="AX179" s="1247"/>
      <c r="AY179" s="1247"/>
      <c r="AZ179" s="1247"/>
      <c r="BA179" s="1247"/>
      <c r="BB179" s="1247"/>
      <c r="BC179" s="1247"/>
      <c r="BD179" s="1247"/>
      <c r="BE179" s="1247"/>
      <c r="BF179" s="1247"/>
      <c r="BG179" s="1247"/>
      <c r="BH179" s="1247"/>
      <c r="BI179" s="1247"/>
      <c r="BJ179" s="1247"/>
      <c r="BK179" s="1247"/>
      <c r="BL179" s="1247"/>
      <c r="BM179" s="1247"/>
      <c r="BN179" s="1247"/>
      <c r="BO179" s="1247"/>
      <c r="BP179" s="1247"/>
      <c r="BQ179" s="1247"/>
      <c r="BR179" s="1247"/>
      <c r="BS179" s="1247"/>
      <c r="BT179" s="1247"/>
      <c r="BU179" s="1247"/>
      <c r="BV179" s="1247"/>
      <c r="BW179" s="1247"/>
      <c r="BX179" s="1247"/>
      <c r="BY179" s="1247"/>
      <c r="BZ179" s="1247"/>
      <c r="CA179" s="1247"/>
      <c r="CB179" s="1247"/>
      <c r="CC179" s="1247"/>
      <c r="CD179" s="1247"/>
      <c r="CE179" s="1247"/>
      <c r="CF179" s="1247"/>
      <c r="CG179" s="1247"/>
      <c r="CH179" s="1247"/>
      <c r="CI179" s="1247"/>
      <c r="CJ179" s="1247"/>
      <c r="CK179" s="1247"/>
      <c r="CL179" s="1247"/>
      <c r="CM179" s="1247"/>
      <c r="CN179" s="1247"/>
      <c r="CO179" s="1247"/>
      <c r="CP179" s="1247"/>
      <c r="CQ179" s="1247"/>
      <c r="CR179" s="1247"/>
      <c r="CS179" s="1247"/>
      <c r="CT179" s="1247"/>
      <c r="CU179" s="1247"/>
      <c r="CV179" s="1247"/>
      <c r="CW179" s="1247"/>
      <c r="CX179" s="1247"/>
      <c r="CY179" s="1247"/>
      <c r="CZ179" s="1247"/>
      <c r="DB179" s="1452">
        <f t="shared" si="26"/>
        <v>0</v>
      </c>
      <c r="DC179" s="1452">
        <f t="shared" si="27"/>
        <v>0</v>
      </c>
    </row>
    <row r="180" spans="1:107" ht="14.25" customHeight="1" x14ac:dyDescent="0.2">
      <c r="A180" s="129"/>
      <c r="B180" s="887"/>
      <c r="C180" s="889"/>
      <c r="D180" s="448"/>
      <c r="E180" s="448"/>
      <c r="F180" s="888"/>
      <c r="G180" s="888"/>
      <c r="H180" s="888"/>
      <c r="I180" s="1528">
        <f t="shared" ref="I180:I239" si="31">C180*G180*H180</f>
        <v>0</v>
      </c>
      <c r="J180" s="1529">
        <f t="shared" si="23"/>
        <v>0</v>
      </c>
      <c r="K180" s="136"/>
      <c r="L180" s="1530">
        <f t="shared" si="22"/>
        <v>0</v>
      </c>
      <c r="M180" s="1531">
        <f t="shared" ref="M180:M239" si="32">+L180*$C$9</f>
        <v>0</v>
      </c>
      <c r="N180" s="138"/>
      <c r="P180" s="125"/>
      <c r="Q180" s="1065" t="str">
        <f>IF(P180=" "," ",IF(P180="Vehículos",VLOOKUP($Q$16,'Datos Indices'!$A$38:$Z$50,22,FALSE),IF(P180="Ipim",VLOOKUP($Q$16,'Datos Indices'!$A$38:$Z$50,7,FALSE),IF(P180="Dólar",VLOOKUP($Q$16,'Datos Indices'!$A$38:$Z$50,4,FALSE),IF(P180="Gasoil",VLOOKUP($Q$16,'Datos Indices'!$A$38:$Z$50,10,FALSE),IF(P180="WPU06 Pesificado",VLOOKUP($Q$16,'Datos Indices'!$A$38:$Z$50,26,FALSE),0))))))</f>
        <v xml:space="preserve"> </v>
      </c>
      <c r="R180" s="1066">
        <f t="shared" ref="R180:R239" si="33">M180*Q180/100</f>
        <v>0</v>
      </c>
      <c r="T180" s="928"/>
      <c r="U180" s="1065" t="str">
        <f>IF(T180=" "," ",IF(T180="Vehículos",VLOOKUP($U$16,'Datos Indices'!$A$38:$Z$50,22,FALSE),IF(T180="Ipim",VLOOKUP($U$16,'Datos Indices'!$A$38:$Z$50,7,FALSE),IF(T180="Dólar",VLOOKUP($U$16,'Datos Indices'!$A$38:$Z$50,4,FALSE),IF(T180="Gasoil",VLOOKUP($U$16,'Datos Indices'!$A$38:$Z$50,10,FALSE),IF(T180="WPU06 Pesificado",VLOOKUP($U$16,'Datos Indices'!$A$38:$Z$50,26,FALSE),0))))))</f>
        <v xml:space="preserve"> </v>
      </c>
      <c r="V180" s="1066">
        <f t="shared" si="24"/>
        <v>0</v>
      </c>
      <c r="W180" s="1450" t="str">
        <f t="shared" si="25"/>
        <v/>
      </c>
      <c r="Y180" s="1247"/>
      <c r="Z180" s="1247"/>
      <c r="AA180" s="1247"/>
      <c r="AB180" s="1247"/>
      <c r="AC180" s="1247"/>
      <c r="AD180" s="1247"/>
      <c r="AE180" s="1247"/>
      <c r="AF180" s="1247"/>
      <c r="AG180" s="1247"/>
      <c r="AH180" s="1247"/>
      <c r="AI180" s="1247"/>
      <c r="AJ180" s="1247"/>
      <c r="AK180" s="1247"/>
      <c r="AL180" s="1247"/>
      <c r="AM180" s="1247"/>
      <c r="AN180" s="1247"/>
      <c r="AO180" s="1247"/>
      <c r="AP180" s="1247"/>
      <c r="AQ180" s="1247"/>
      <c r="AR180" s="1247"/>
      <c r="AS180" s="1247"/>
      <c r="AT180" s="1247"/>
      <c r="AU180" s="1247"/>
      <c r="AV180" s="1247"/>
      <c r="AW180" s="1247"/>
      <c r="AX180" s="1247"/>
      <c r="AY180" s="1247"/>
      <c r="AZ180" s="1247"/>
      <c r="BA180" s="1247"/>
      <c r="BB180" s="1247"/>
      <c r="BC180" s="1247"/>
      <c r="BD180" s="1247"/>
      <c r="BE180" s="1247"/>
      <c r="BF180" s="1247"/>
      <c r="BG180" s="1247"/>
      <c r="BH180" s="1247"/>
      <c r="BI180" s="1247"/>
      <c r="BJ180" s="1247"/>
      <c r="BK180" s="1247"/>
      <c r="BL180" s="1247"/>
      <c r="BM180" s="1247"/>
      <c r="BN180" s="1247"/>
      <c r="BO180" s="1247"/>
      <c r="BP180" s="1247"/>
      <c r="BQ180" s="1247"/>
      <c r="BR180" s="1247"/>
      <c r="BS180" s="1247"/>
      <c r="BT180" s="1247"/>
      <c r="BU180" s="1247"/>
      <c r="BV180" s="1247"/>
      <c r="BW180" s="1247"/>
      <c r="BX180" s="1247"/>
      <c r="BY180" s="1247"/>
      <c r="BZ180" s="1247"/>
      <c r="CA180" s="1247"/>
      <c r="CB180" s="1247"/>
      <c r="CC180" s="1247"/>
      <c r="CD180" s="1247"/>
      <c r="CE180" s="1247"/>
      <c r="CF180" s="1247"/>
      <c r="CG180" s="1247"/>
      <c r="CH180" s="1247"/>
      <c r="CI180" s="1247"/>
      <c r="CJ180" s="1247"/>
      <c r="CK180" s="1247"/>
      <c r="CL180" s="1247"/>
      <c r="CM180" s="1247"/>
      <c r="CN180" s="1247"/>
      <c r="CO180" s="1247"/>
      <c r="CP180" s="1247"/>
      <c r="CQ180" s="1247"/>
      <c r="CR180" s="1247"/>
      <c r="CS180" s="1247"/>
      <c r="CT180" s="1247"/>
      <c r="CU180" s="1247"/>
      <c r="CV180" s="1247"/>
      <c r="CW180" s="1247"/>
      <c r="CX180" s="1247"/>
      <c r="CY180" s="1247"/>
      <c r="CZ180" s="1247"/>
      <c r="DB180" s="1452">
        <f t="shared" si="26"/>
        <v>0</v>
      </c>
      <c r="DC180" s="1452">
        <f t="shared" si="27"/>
        <v>0</v>
      </c>
    </row>
    <row r="181" spans="1:107" ht="14.25" customHeight="1" x14ac:dyDescent="0.2">
      <c r="A181" s="129"/>
      <c r="B181" s="887"/>
      <c r="C181" s="889"/>
      <c r="D181" s="448"/>
      <c r="E181" s="448"/>
      <c r="F181" s="888"/>
      <c r="G181" s="888"/>
      <c r="H181" s="888"/>
      <c r="I181" s="1528">
        <f t="shared" si="31"/>
        <v>0</v>
      </c>
      <c r="J181" s="1529">
        <f t="shared" si="23"/>
        <v>0</v>
      </c>
      <c r="K181" s="136"/>
      <c r="L181" s="1530">
        <f t="shared" si="22"/>
        <v>0</v>
      </c>
      <c r="M181" s="1531">
        <f t="shared" si="32"/>
        <v>0</v>
      </c>
      <c r="N181" s="138"/>
      <c r="P181" s="125"/>
      <c r="Q181" s="1065" t="str">
        <f>IF(P181=" "," ",IF(P181="Vehículos",VLOOKUP($Q$16,'Datos Indices'!$A$38:$Z$50,22,FALSE),IF(P181="Ipim",VLOOKUP($Q$16,'Datos Indices'!$A$38:$Z$50,7,FALSE),IF(P181="Dólar",VLOOKUP($Q$16,'Datos Indices'!$A$38:$Z$50,4,FALSE),IF(P181="Gasoil",VLOOKUP($Q$16,'Datos Indices'!$A$38:$Z$50,10,FALSE),IF(P181="WPU06 Pesificado",VLOOKUP($Q$16,'Datos Indices'!$A$38:$Z$50,26,FALSE),0))))))</f>
        <v xml:space="preserve"> </v>
      </c>
      <c r="R181" s="1066">
        <f t="shared" si="33"/>
        <v>0</v>
      </c>
      <c r="T181" s="928"/>
      <c r="U181" s="1065" t="str">
        <f>IF(T181=" "," ",IF(T181="Vehículos",VLOOKUP($U$16,'Datos Indices'!$A$38:$Z$50,22,FALSE),IF(T181="Ipim",VLOOKUP($U$16,'Datos Indices'!$A$38:$Z$50,7,FALSE),IF(T181="Dólar",VLOOKUP($U$16,'Datos Indices'!$A$38:$Z$50,4,FALSE),IF(T181="Gasoil",VLOOKUP($U$16,'Datos Indices'!$A$38:$Z$50,10,FALSE),IF(T181="WPU06 Pesificado",VLOOKUP($U$16,'Datos Indices'!$A$38:$Z$50,26,FALSE),0))))))</f>
        <v xml:space="preserve"> </v>
      </c>
      <c r="V181" s="1066">
        <f t="shared" si="24"/>
        <v>0</v>
      </c>
      <c r="W181" s="1450" t="str">
        <f t="shared" si="25"/>
        <v/>
      </c>
      <c r="Y181" s="1247"/>
      <c r="Z181" s="1247"/>
      <c r="AA181" s="1247"/>
      <c r="AB181" s="1247"/>
      <c r="AC181" s="1247"/>
      <c r="AD181" s="1247"/>
      <c r="AE181" s="1247"/>
      <c r="AF181" s="1247"/>
      <c r="AG181" s="1247"/>
      <c r="AH181" s="1247"/>
      <c r="AI181" s="1247"/>
      <c r="AJ181" s="1247"/>
      <c r="AK181" s="1247"/>
      <c r="AL181" s="1247"/>
      <c r="AM181" s="1247"/>
      <c r="AN181" s="1247"/>
      <c r="AO181" s="1247"/>
      <c r="AP181" s="1247"/>
      <c r="AQ181" s="1247"/>
      <c r="AR181" s="1247"/>
      <c r="AS181" s="1247"/>
      <c r="AT181" s="1247"/>
      <c r="AU181" s="1247"/>
      <c r="AV181" s="1247"/>
      <c r="AW181" s="1247"/>
      <c r="AX181" s="1247"/>
      <c r="AY181" s="1247"/>
      <c r="AZ181" s="1247"/>
      <c r="BA181" s="1247"/>
      <c r="BB181" s="1247"/>
      <c r="BC181" s="1247"/>
      <c r="BD181" s="1247"/>
      <c r="BE181" s="1247"/>
      <c r="BF181" s="1247"/>
      <c r="BG181" s="1247"/>
      <c r="BH181" s="1247"/>
      <c r="BI181" s="1247"/>
      <c r="BJ181" s="1247"/>
      <c r="BK181" s="1247"/>
      <c r="BL181" s="1247"/>
      <c r="BM181" s="1247"/>
      <c r="BN181" s="1247"/>
      <c r="BO181" s="1247"/>
      <c r="BP181" s="1247"/>
      <c r="BQ181" s="1247"/>
      <c r="BR181" s="1247"/>
      <c r="BS181" s="1247"/>
      <c r="BT181" s="1247"/>
      <c r="BU181" s="1247"/>
      <c r="BV181" s="1247"/>
      <c r="BW181" s="1247"/>
      <c r="BX181" s="1247"/>
      <c r="BY181" s="1247"/>
      <c r="BZ181" s="1247"/>
      <c r="CA181" s="1247"/>
      <c r="CB181" s="1247"/>
      <c r="CC181" s="1247"/>
      <c r="CD181" s="1247"/>
      <c r="CE181" s="1247"/>
      <c r="CF181" s="1247"/>
      <c r="CG181" s="1247"/>
      <c r="CH181" s="1247"/>
      <c r="CI181" s="1247"/>
      <c r="CJ181" s="1247"/>
      <c r="CK181" s="1247"/>
      <c r="CL181" s="1247"/>
      <c r="CM181" s="1247"/>
      <c r="CN181" s="1247"/>
      <c r="CO181" s="1247"/>
      <c r="CP181" s="1247"/>
      <c r="CQ181" s="1247"/>
      <c r="CR181" s="1247"/>
      <c r="CS181" s="1247"/>
      <c r="CT181" s="1247"/>
      <c r="CU181" s="1247"/>
      <c r="CV181" s="1247"/>
      <c r="CW181" s="1247"/>
      <c r="CX181" s="1247"/>
      <c r="CY181" s="1247"/>
      <c r="CZ181" s="1247"/>
      <c r="DB181" s="1452">
        <f t="shared" si="26"/>
        <v>0</v>
      </c>
      <c r="DC181" s="1452">
        <f t="shared" si="27"/>
        <v>0</v>
      </c>
    </row>
    <row r="182" spans="1:107" ht="14.25" customHeight="1" x14ac:dyDescent="0.2">
      <c r="A182" s="129"/>
      <c r="B182" s="887"/>
      <c r="C182" s="889"/>
      <c r="D182" s="448"/>
      <c r="E182" s="448"/>
      <c r="F182" s="888"/>
      <c r="G182" s="888"/>
      <c r="H182" s="888"/>
      <c r="I182" s="1528">
        <f t="shared" si="31"/>
        <v>0</v>
      </c>
      <c r="J182" s="1529">
        <f t="shared" si="23"/>
        <v>0</v>
      </c>
      <c r="K182" s="136"/>
      <c r="L182" s="1530">
        <f t="shared" si="22"/>
        <v>0</v>
      </c>
      <c r="M182" s="1531">
        <f t="shared" si="32"/>
        <v>0</v>
      </c>
      <c r="N182" s="138"/>
      <c r="P182" s="125"/>
      <c r="Q182" s="1065" t="str">
        <f>IF(P182=" "," ",IF(P182="Vehículos",VLOOKUP($Q$16,'Datos Indices'!$A$38:$Z$50,22,FALSE),IF(P182="Ipim",VLOOKUP($Q$16,'Datos Indices'!$A$38:$Z$50,7,FALSE),IF(P182="Dólar",VLOOKUP($Q$16,'Datos Indices'!$A$38:$Z$50,4,FALSE),IF(P182="Gasoil",VLOOKUP($Q$16,'Datos Indices'!$A$38:$Z$50,10,FALSE),IF(P182="WPU06 Pesificado",VLOOKUP($Q$16,'Datos Indices'!$A$38:$Z$50,26,FALSE),0))))))</f>
        <v xml:space="preserve"> </v>
      </c>
      <c r="R182" s="1066">
        <f t="shared" si="33"/>
        <v>0</v>
      </c>
      <c r="T182" s="928"/>
      <c r="U182" s="1065" t="str">
        <f>IF(T182=" "," ",IF(T182="Vehículos",VLOOKUP($U$16,'Datos Indices'!$A$38:$Z$50,22,FALSE),IF(T182="Ipim",VLOOKUP($U$16,'Datos Indices'!$A$38:$Z$50,7,FALSE),IF(T182="Dólar",VLOOKUP($U$16,'Datos Indices'!$A$38:$Z$50,4,FALSE),IF(T182="Gasoil",VLOOKUP($U$16,'Datos Indices'!$A$38:$Z$50,10,FALSE),IF(T182="WPU06 Pesificado",VLOOKUP($U$16,'Datos Indices'!$A$38:$Z$50,26,FALSE),0))))))</f>
        <v xml:space="preserve"> </v>
      </c>
      <c r="V182" s="1066">
        <f t="shared" si="24"/>
        <v>0</v>
      </c>
      <c r="W182" s="1450" t="str">
        <f t="shared" si="25"/>
        <v/>
      </c>
      <c r="Y182" s="1247"/>
      <c r="Z182" s="1247"/>
      <c r="AA182" s="1247"/>
      <c r="AB182" s="1247"/>
      <c r="AC182" s="1247"/>
      <c r="AD182" s="1247"/>
      <c r="AE182" s="1247"/>
      <c r="AF182" s="1247"/>
      <c r="AG182" s="1247"/>
      <c r="AH182" s="1247"/>
      <c r="AI182" s="1247"/>
      <c r="AJ182" s="1247"/>
      <c r="AK182" s="1247"/>
      <c r="AL182" s="1247"/>
      <c r="AM182" s="1247"/>
      <c r="AN182" s="1247"/>
      <c r="AO182" s="1247"/>
      <c r="AP182" s="1247"/>
      <c r="AQ182" s="1247"/>
      <c r="AR182" s="1247"/>
      <c r="AS182" s="1247"/>
      <c r="AT182" s="1247"/>
      <c r="AU182" s="1247"/>
      <c r="AV182" s="1247"/>
      <c r="AW182" s="1247"/>
      <c r="AX182" s="1247"/>
      <c r="AY182" s="1247"/>
      <c r="AZ182" s="1247"/>
      <c r="BA182" s="1247"/>
      <c r="BB182" s="1247"/>
      <c r="BC182" s="1247"/>
      <c r="BD182" s="1247"/>
      <c r="BE182" s="1247"/>
      <c r="BF182" s="1247"/>
      <c r="BG182" s="1247"/>
      <c r="BH182" s="1247"/>
      <c r="BI182" s="1247"/>
      <c r="BJ182" s="1247"/>
      <c r="BK182" s="1247"/>
      <c r="BL182" s="1247"/>
      <c r="BM182" s="1247"/>
      <c r="BN182" s="1247"/>
      <c r="BO182" s="1247"/>
      <c r="BP182" s="1247"/>
      <c r="BQ182" s="1247"/>
      <c r="BR182" s="1247"/>
      <c r="BS182" s="1247"/>
      <c r="BT182" s="1247"/>
      <c r="BU182" s="1247"/>
      <c r="BV182" s="1247"/>
      <c r="BW182" s="1247"/>
      <c r="BX182" s="1247"/>
      <c r="BY182" s="1247"/>
      <c r="BZ182" s="1247"/>
      <c r="CA182" s="1247"/>
      <c r="CB182" s="1247"/>
      <c r="CC182" s="1247"/>
      <c r="CD182" s="1247"/>
      <c r="CE182" s="1247"/>
      <c r="CF182" s="1247"/>
      <c r="CG182" s="1247"/>
      <c r="CH182" s="1247"/>
      <c r="CI182" s="1247"/>
      <c r="CJ182" s="1247"/>
      <c r="CK182" s="1247"/>
      <c r="CL182" s="1247"/>
      <c r="CM182" s="1247"/>
      <c r="CN182" s="1247"/>
      <c r="CO182" s="1247"/>
      <c r="CP182" s="1247"/>
      <c r="CQ182" s="1247"/>
      <c r="CR182" s="1247"/>
      <c r="CS182" s="1247"/>
      <c r="CT182" s="1247"/>
      <c r="CU182" s="1247"/>
      <c r="CV182" s="1247"/>
      <c r="CW182" s="1247"/>
      <c r="CX182" s="1247"/>
      <c r="CY182" s="1247"/>
      <c r="CZ182" s="1247"/>
      <c r="DB182" s="1452">
        <f t="shared" si="26"/>
        <v>0</v>
      </c>
      <c r="DC182" s="1452">
        <f t="shared" si="27"/>
        <v>0</v>
      </c>
    </row>
    <row r="183" spans="1:107" ht="14.25" customHeight="1" x14ac:dyDescent="0.2">
      <c r="A183" s="129"/>
      <c r="B183" s="887"/>
      <c r="C183" s="889"/>
      <c r="D183" s="448"/>
      <c r="E183" s="448"/>
      <c r="F183" s="888"/>
      <c r="G183" s="888"/>
      <c r="H183" s="888"/>
      <c r="I183" s="1528">
        <f t="shared" si="31"/>
        <v>0</v>
      </c>
      <c r="J183" s="1529">
        <f t="shared" si="23"/>
        <v>0</v>
      </c>
      <c r="K183" s="136"/>
      <c r="L183" s="1530">
        <f t="shared" si="22"/>
        <v>0</v>
      </c>
      <c r="M183" s="1531">
        <f t="shared" si="32"/>
        <v>0</v>
      </c>
      <c r="N183" s="138"/>
      <c r="P183" s="125"/>
      <c r="Q183" s="1065" t="str">
        <f>IF(P183=" "," ",IF(P183="Vehículos",VLOOKUP($Q$16,'Datos Indices'!$A$38:$Z$50,22,FALSE),IF(P183="Ipim",VLOOKUP($Q$16,'Datos Indices'!$A$38:$Z$50,7,FALSE),IF(P183="Dólar",VLOOKUP($Q$16,'Datos Indices'!$A$38:$Z$50,4,FALSE),IF(P183="Gasoil",VLOOKUP($Q$16,'Datos Indices'!$A$38:$Z$50,10,FALSE),IF(P183="WPU06 Pesificado",VLOOKUP($Q$16,'Datos Indices'!$A$38:$Z$50,26,FALSE),0))))))</f>
        <v xml:space="preserve"> </v>
      </c>
      <c r="R183" s="1066">
        <f t="shared" si="33"/>
        <v>0</v>
      </c>
      <c r="T183" s="928"/>
      <c r="U183" s="1065" t="str">
        <f>IF(T183=" "," ",IF(T183="Vehículos",VLOOKUP($U$16,'Datos Indices'!$A$38:$Z$50,22,FALSE),IF(T183="Ipim",VLOOKUP($U$16,'Datos Indices'!$A$38:$Z$50,7,FALSE),IF(T183="Dólar",VLOOKUP($U$16,'Datos Indices'!$A$38:$Z$50,4,FALSE),IF(T183="Gasoil",VLOOKUP($U$16,'Datos Indices'!$A$38:$Z$50,10,FALSE),IF(T183="WPU06 Pesificado",VLOOKUP($U$16,'Datos Indices'!$A$38:$Z$50,26,FALSE),0))))))</f>
        <v xml:space="preserve"> </v>
      </c>
      <c r="V183" s="1066">
        <f t="shared" si="24"/>
        <v>0</v>
      </c>
      <c r="W183" s="1450" t="str">
        <f t="shared" si="25"/>
        <v/>
      </c>
      <c r="X183" s="1451"/>
      <c r="Y183" s="1247"/>
      <c r="Z183" s="1247"/>
      <c r="AA183" s="1247"/>
      <c r="AB183" s="1247"/>
      <c r="AC183" s="1247"/>
      <c r="AD183" s="1247"/>
      <c r="AE183" s="1247"/>
      <c r="AF183" s="1247"/>
      <c r="AG183" s="1247"/>
      <c r="AH183" s="1247"/>
      <c r="AI183" s="1247"/>
      <c r="AJ183" s="1247"/>
      <c r="AK183" s="1247"/>
      <c r="AL183" s="1247"/>
      <c r="AM183" s="1247"/>
      <c r="AN183" s="1247"/>
      <c r="AO183" s="1247"/>
      <c r="AP183" s="1247"/>
      <c r="AQ183" s="1247"/>
      <c r="AR183" s="1247"/>
      <c r="AS183" s="1247"/>
      <c r="AT183" s="1247"/>
      <c r="AU183" s="1247"/>
      <c r="AV183" s="1247"/>
      <c r="AW183" s="1247"/>
      <c r="AX183" s="1247"/>
      <c r="AY183" s="1247"/>
      <c r="AZ183" s="1247"/>
      <c r="BA183" s="1247"/>
      <c r="BB183" s="1247"/>
      <c r="BC183" s="1247"/>
      <c r="BD183" s="1247"/>
      <c r="BE183" s="1247"/>
      <c r="BF183" s="1247"/>
      <c r="BG183" s="1247"/>
      <c r="BH183" s="1247"/>
      <c r="BI183" s="1247"/>
      <c r="BJ183" s="1247"/>
      <c r="BK183" s="1247"/>
      <c r="BL183" s="1247"/>
      <c r="BM183" s="1247"/>
      <c r="BN183" s="1247"/>
      <c r="BO183" s="1247"/>
      <c r="BP183" s="1247"/>
      <c r="BQ183" s="1247"/>
      <c r="BR183" s="1247"/>
      <c r="BS183" s="1247"/>
      <c r="BT183" s="1247"/>
      <c r="BU183" s="1247"/>
      <c r="BV183" s="1247"/>
      <c r="BW183" s="1247"/>
      <c r="BX183" s="1247"/>
      <c r="BY183" s="1247"/>
      <c r="BZ183" s="1247"/>
      <c r="CA183" s="1247"/>
      <c r="CB183" s="1247"/>
      <c r="CC183" s="1247"/>
      <c r="CD183" s="1247"/>
      <c r="CE183" s="1247"/>
      <c r="CF183" s="1247"/>
      <c r="CG183" s="1247"/>
      <c r="CH183" s="1247"/>
      <c r="CI183" s="1247"/>
      <c r="CJ183" s="1247"/>
      <c r="CK183" s="1247"/>
      <c r="CL183" s="1247"/>
      <c r="CM183" s="1247"/>
      <c r="CN183" s="1247"/>
      <c r="CO183" s="1247"/>
      <c r="CP183" s="1247"/>
      <c r="CQ183" s="1247"/>
      <c r="CR183" s="1247"/>
      <c r="CS183" s="1247"/>
      <c r="CT183" s="1247"/>
      <c r="CU183" s="1247"/>
      <c r="CV183" s="1247"/>
      <c r="CW183" s="1247"/>
      <c r="CX183" s="1247"/>
      <c r="CY183" s="1247"/>
      <c r="CZ183" s="1247"/>
      <c r="DA183" s="1449"/>
      <c r="DB183" s="1452">
        <f t="shared" si="26"/>
        <v>0</v>
      </c>
      <c r="DC183" s="1452">
        <f t="shared" si="27"/>
        <v>0</v>
      </c>
    </row>
    <row r="184" spans="1:107" ht="14.25" customHeight="1" x14ac:dyDescent="0.2">
      <c r="A184" s="129"/>
      <c r="B184" s="887"/>
      <c r="C184" s="889"/>
      <c r="D184" s="448"/>
      <c r="E184" s="448"/>
      <c r="F184" s="888"/>
      <c r="G184" s="888"/>
      <c r="H184" s="888"/>
      <c r="I184" s="1528">
        <f t="shared" si="31"/>
        <v>0</v>
      </c>
      <c r="J184" s="1529">
        <f t="shared" si="23"/>
        <v>0</v>
      </c>
      <c r="K184" s="136"/>
      <c r="L184" s="1530">
        <f t="shared" si="22"/>
        <v>0</v>
      </c>
      <c r="M184" s="1531">
        <f t="shared" si="32"/>
        <v>0</v>
      </c>
      <c r="N184" s="138"/>
      <c r="P184" s="125"/>
      <c r="Q184" s="1065" t="str">
        <f>IF(P184=" "," ",IF(P184="Vehículos",VLOOKUP($Q$16,'Datos Indices'!$A$38:$Z$50,22,FALSE),IF(P184="Ipim",VLOOKUP($Q$16,'Datos Indices'!$A$38:$Z$50,7,FALSE),IF(P184="Dólar",VLOOKUP($Q$16,'Datos Indices'!$A$38:$Z$50,4,FALSE),IF(P184="Gasoil",VLOOKUP($Q$16,'Datos Indices'!$A$38:$Z$50,10,FALSE),IF(P184="WPU06 Pesificado",VLOOKUP($Q$16,'Datos Indices'!$A$38:$Z$50,26,FALSE),0))))))</f>
        <v xml:space="preserve"> </v>
      </c>
      <c r="R184" s="1066">
        <f t="shared" si="33"/>
        <v>0</v>
      </c>
      <c r="T184" s="928"/>
      <c r="U184" s="1065" t="str">
        <f>IF(T184=" "," ",IF(T184="Vehículos",VLOOKUP($U$16,'Datos Indices'!$A$38:$Z$50,22,FALSE),IF(T184="Ipim",VLOOKUP($U$16,'Datos Indices'!$A$38:$Z$50,7,FALSE),IF(T184="Dólar",VLOOKUP($U$16,'Datos Indices'!$A$38:$Z$50,4,FALSE),IF(T184="Gasoil",VLOOKUP($U$16,'Datos Indices'!$A$38:$Z$50,10,FALSE),IF(T184="WPU06 Pesificado",VLOOKUP($U$16,'Datos Indices'!$A$38:$Z$50,26,FALSE),0))))))</f>
        <v xml:space="preserve"> </v>
      </c>
      <c r="V184" s="1066">
        <f t="shared" si="24"/>
        <v>0</v>
      </c>
      <c r="W184" s="1450" t="str">
        <f t="shared" si="25"/>
        <v/>
      </c>
      <c r="Y184" s="1247"/>
      <c r="Z184" s="1247"/>
      <c r="AA184" s="1247"/>
      <c r="AB184" s="1247"/>
      <c r="AC184" s="1247"/>
      <c r="AD184" s="1247"/>
      <c r="AE184" s="1247"/>
      <c r="AF184" s="1247"/>
      <c r="AG184" s="1247"/>
      <c r="AH184" s="1247"/>
      <c r="AI184" s="1247"/>
      <c r="AJ184" s="1247"/>
      <c r="AK184" s="1247"/>
      <c r="AL184" s="1247"/>
      <c r="AM184" s="1247"/>
      <c r="AN184" s="1247"/>
      <c r="AO184" s="1247"/>
      <c r="AP184" s="1247"/>
      <c r="AQ184" s="1247"/>
      <c r="AR184" s="1247"/>
      <c r="AS184" s="1247"/>
      <c r="AT184" s="1247"/>
      <c r="AU184" s="1247"/>
      <c r="AV184" s="1247"/>
      <c r="AW184" s="1247"/>
      <c r="AX184" s="1247"/>
      <c r="AY184" s="1247"/>
      <c r="AZ184" s="1247"/>
      <c r="BA184" s="1247"/>
      <c r="BB184" s="1247"/>
      <c r="BC184" s="1247"/>
      <c r="BD184" s="1247"/>
      <c r="BE184" s="1247"/>
      <c r="BF184" s="1247"/>
      <c r="BG184" s="1247"/>
      <c r="BH184" s="1247"/>
      <c r="BI184" s="1247"/>
      <c r="BJ184" s="1247"/>
      <c r="BK184" s="1247"/>
      <c r="BL184" s="1247"/>
      <c r="BM184" s="1247"/>
      <c r="BN184" s="1247"/>
      <c r="BO184" s="1247"/>
      <c r="BP184" s="1247"/>
      <c r="BQ184" s="1247"/>
      <c r="BR184" s="1247"/>
      <c r="BS184" s="1247"/>
      <c r="BT184" s="1247"/>
      <c r="BU184" s="1247"/>
      <c r="BV184" s="1247"/>
      <c r="BW184" s="1247"/>
      <c r="BX184" s="1247"/>
      <c r="BY184" s="1247"/>
      <c r="BZ184" s="1247"/>
      <c r="CA184" s="1247"/>
      <c r="CB184" s="1247"/>
      <c r="CC184" s="1247"/>
      <c r="CD184" s="1247"/>
      <c r="CE184" s="1247"/>
      <c r="CF184" s="1247"/>
      <c r="CG184" s="1247"/>
      <c r="CH184" s="1247"/>
      <c r="CI184" s="1247"/>
      <c r="CJ184" s="1247"/>
      <c r="CK184" s="1247"/>
      <c r="CL184" s="1247"/>
      <c r="CM184" s="1247"/>
      <c r="CN184" s="1247"/>
      <c r="CO184" s="1247"/>
      <c r="CP184" s="1247"/>
      <c r="CQ184" s="1247"/>
      <c r="CR184" s="1247"/>
      <c r="CS184" s="1247"/>
      <c r="CT184" s="1247"/>
      <c r="CU184" s="1247"/>
      <c r="CV184" s="1247"/>
      <c r="CW184" s="1247"/>
      <c r="CX184" s="1247"/>
      <c r="CY184" s="1247"/>
      <c r="CZ184" s="1247"/>
      <c r="DB184" s="1452">
        <f t="shared" si="26"/>
        <v>0</v>
      </c>
      <c r="DC184" s="1452">
        <f t="shared" si="27"/>
        <v>0</v>
      </c>
    </row>
    <row r="185" spans="1:107" ht="14.25" customHeight="1" x14ac:dyDescent="0.2">
      <c r="A185" s="129"/>
      <c r="B185" s="887"/>
      <c r="C185" s="889"/>
      <c r="D185" s="448"/>
      <c r="E185" s="448"/>
      <c r="F185" s="888"/>
      <c r="G185" s="888"/>
      <c r="H185" s="888"/>
      <c r="I185" s="1528">
        <f t="shared" si="31"/>
        <v>0</v>
      </c>
      <c r="J185" s="1529">
        <f t="shared" si="23"/>
        <v>0</v>
      </c>
      <c r="K185" s="136"/>
      <c r="L185" s="1530">
        <f t="shared" si="22"/>
        <v>0</v>
      </c>
      <c r="M185" s="1531">
        <f t="shared" si="32"/>
        <v>0</v>
      </c>
      <c r="N185" s="138"/>
      <c r="P185" s="125"/>
      <c r="Q185" s="1065" t="str">
        <f>IF(P185=" "," ",IF(P185="Vehículos",VLOOKUP($Q$16,'Datos Indices'!$A$38:$Z$50,22,FALSE),IF(P185="Ipim",VLOOKUP($Q$16,'Datos Indices'!$A$38:$Z$50,7,FALSE),IF(P185="Dólar",VLOOKUP($Q$16,'Datos Indices'!$A$38:$Z$50,4,FALSE),IF(P185="Gasoil",VLOOKUP($Q$16,'Datos Indices'!$A$38:$Z$50,10,FALSE),IF(P185="WPU06 Pesificado",VLOOKUP($Q$16,'Datos Indices'!$A$38:$Z$50,26,FALSE),0))))))</f>
        <v xml:space="preserve"> </v>
      </c>
      <c r="R185" s="1066">
        <f t="shared" si="33"/>
        <v>0</v>
      </c>
      <c r="T185" s="928"/>
      <c r="U185" s="1065" t="str">
        <f>IF(T185=" "," ",IF(T185="Vehículos",VLOOKUP($U$16,'Datos Indices'!$A$38:$Z$50,22,FALSE),IF(T185="Ipim",VLOOKUP($U$16,'Datos Indices'!$A$38:$Z$50,7,FALSE),IF(T185="Dólar",VLOOKUP($U$16,'Datos Indices'!$A$38:$Z$50,4,FALSE),IF(T185="Gasoil",VLOOKUP($U$16,'Datos Indices'!$A$38:$Z$50,10,FALSE),IF(T185="WPU06 Pesificado",VLOOKUP($U$16,'Datos Indices'!$A$38:$Z$50,26,FALSE),0))))))</f>
        <v xml:space="preserve"> </v>
      </c>
      <c r="V185" s="1066">
        <f t="shared" si="24"/>
        <v>0</v>
      </c>
      <c r="W185" s="1450" t="str">
        <f t="shared" si="25"/>
        <v/>
      </c>
      <c r="Y185" s="1247"/>
      <c r="Z185" s="1247"/>
      <c r="AA185" s="1247"/>
      <c r="AB185" s="1247"/>
      <c r="AC185" s="1247"/>
      <c r="AD185" s="1247"/>
      <c r="AE185" s="1247"/>
      <c r="AF185" s="1247"/>
      <c r="AG185" s="1247"/>
      <c r="AH185" s="1247"/>
      <c r="AI185" s="1247"/>
      <c r="AJ185" s="1247"/>
      <c r="AK185" s="1247"/>
      <c r="AL185" s="1247"/>
      <c r="AM185" s="1247"/>
      <c r="AN185" s="1247"/>
      <c r="AO185" s="1247"/>
      <c r="AP185" s="1247"/>
      <c r="AQ185" s="1247"/>
      <c r="AR185" s="1247"/>
      <c r="AS185" s="1247"/>
      <c r="AT185" s="1247"/>
      <c r="AU185" s="1247"/>
      <c r="AV185" s="1247"/>
      <c r="AW185" s="1247"/>
      <c r="AX185" s="1247"/>
      <c r="AY185" s="1247"/>
      <c r="AZ185" s="1247"/>
      <c r="BA185" s="1247"/>
      <c r="BB185" s="1247"/>
      <c r="BC185" s="1247"/>
      <c r="BD185" s="1247"/>
      <c r="BE185" s="1247"/>
      <c r="BF185" s="1247"/>
      <c r="BG185" s="1247"/>
      <c r="BH185" s="1247"/>
      <c r="BI185" s="1247"/>
      <c r="BJ185" s="1247"/>
      <c r="BK185" s="1247"/>
      <c r="BL185" s="1247"/>
      <c r="BM185" s="1247"/>
      <c r="BN185" s="1247"/>
      <c r="BO185" s="1247"/>
      <c r="BP185" s="1247"/>
      <c r="BQ185" s="1247"/>
      <c r="BR185" s="1247"/>
      <c r="BS185" s="1247"/>
      <c r="BT185" s="1247"/>
      <c r="BU185" s="1247"/>
      <c r="BV185" s="1247"/>
      <c r="BW185" s="1247"/>
      <c r="BX185" s="1247"/>
      <c r="BY185" s="1247"/>
      <c r="BZ185" s="1247"/>
      <c r="CA185" s="1247"/>
      <c r="CB185" s="1247"/>
      <c r="CC185" s="1247"/>
      <c r="CD185" s="1247"/>
      <c r="CE185" s="1247"/>
      <c r="CF185" s="1247"/>
      <c r="CG185" s="1247"/>
      <c r="CH185" s="1247"/>
      <c r="CI185" s="1247"/>
      <c r="CJ185" s="1247"/>
      <c r="CK185" s="1247"/>
      <c r="CL185" s="1247"/>
      <c r="CM185" s="1247"/>
      <c r="CN185" s="1247"/>
      <c r="CO185" s="1247"/>
      <c r="CP185" s="1247"/>
      <c r="CQ185" s="1247"/>
      <c r="CR185" s="1247"/>
      <c r="CS185" s="1247"/>
      <c r="CT185" s="1247"/>
      <c r="CU185" s="1247"/>
      <c r="CV185" s="1247"/>
      <c r="CW185" s="1247"/>
      <c r="CX185" s="1247"/>
      <c r="CY185" s="1247"/>
      <c r="CZ185" s="1247"/>
      <c r="DB185" s="1452">
        <f t="shared" si="26"/>
        <v>0</v>
      </c>
      <c r="DC185" s="1452">
        <f t="shared" si="27"/>
        <v>0</v>
      </c>
    </row>
    <row r="186" spans="1:107" ht="14.25" customHeight="1" x14ac:dyDescent="0.2">
      <c r="A186" s="129"/>
      <c r="B186" s="887"/>
      <c r="C186" s="889"/>
      <c r="D186" s="448"/>
      <c r="E186" s="448"/>
      <c r="F186" s="888"/>
      <c r="G186" s="888"/>
      <c r="H186" s="888"/>
      <c r="I186" s="1528">
        <f t="shared" si="31"/>
        <v>0</v>
      </c>
      <c r="J186" s="1529">
        <f t="shared" si="23"/>
        <v>0</v>
      </c>
      <c r="K186" s="136"/>
      <c r="L186" s="1530">
        <f t="shared" si="22"/>
        <v>0</v>
      </c>
      <c r="M186" s="1531">
        <f t="shared" si="32"/>
        <v>0</v>
      </c>
      <c r="N186" s="138"/>
      <c r="P186" s="125"/>
      <c r="Q186" s="1065" t="str">
        <f>IF(P186=" "," ",IF(P186="Vehículos",VLOOKUP($Q$16,'Datos Indices'!$A$38:$Z$50,22,FALSE),IF(P186="Ipim",VLOOKUP($Q$16,'Datos Indices'!$A$38:$Z$50,7,FALSE),IF(P186="Dólar",VLOOKUP($Q$16,'Datos Indices'!$A$38:$Z$50,4,FALSE),IF(P186="Gasoil",VLOOKUP($Q$16,'Datos Indices'!$A$38:$Z$50,10,FALSE),IF(P186="WPU06 Pesificado",VLOOKUP($Q$16,'Datos Indices'!$A$38:$Z$50,26,FALSE),0))))))</f>
        <v xml:space="preserve"> </v>
      </c>
      <c r="R186" s="1066">
        <f t="shared" si="33"/>
        <v>0</v>
      </c>
      <c r="T186" s="928"/>
      <c r="U186" s="1065" t="str">
        <f>IF(T186=" "," ",IF(T186="Vehículos",VLOOKUP($U$16,'Datos Indices'!$A$38:$Z$50,22,FALSE),IF(T186="Ipim",VLOOKUP($U$16,'Datos Indices'!$A$38:$Z$50,7,FALSE),IF(T186="Dólar",VLOOKUP($U$16,'Datos Indices'!$A$38:$Z$50,4,FALSE),IF(T186="Gasoil",VLOOKUP($U$16,'Datos Indices'!$A$38:$Z$50,10,FALSE),IF(T186="WPU06 Pesificado",VLOOKUP($U$16,'Datos Indices'!$A$38:$Z$50,26,FALSE),0))))))</f>
        <v xml:space="preserve"> </v>
      </c>
      <c r="V186" s="1066">
        <f t="shared" si="24"/>
        <v>0</v>
      </c>
      <c r="W186" s="1450" t="str">
        <f t="shared" si="25"/>
        <v/>
      </c>
      <c r="X186" s="1451"/>
      <c r="Y186" s="1247"/>
      <c r="Z186" s="1247"/>
      <c r="AA186" s="1247"/>
      <c r="AB186" s="1247"/>
      <c r="AC186" s="1247"/>
      <c r="AD186" s="1247"/>
      <c r="AE186" s="1247"/>
      <c r="AF186" s="1247"/>
      <c r="AG186" s="1247"/>
      <c r="AH186" s="1247"/>
      <c r="AI186" s="1247"/>
      <c r="AJ186" s="1247"/>
      <c r="AK186" s="1247"/>
      <c r="AL186" s="1247"/>
      <c r="AM186" s="1247"/>
      <c r="AN186" s="1247"/>
      <c r="AO186" s="1247"/>
      <c r="AP186" s="1247"/>
      <c r="AQ186" s="1247"/>
      <c r="AR186" s="1247"/>
      <c r="AS186" s="1247"/>
      <c r="AT186" s="1247"/>
      <c r="AU186" s="1247"/>
      <c r="AV186" s="1247"/>
      <c r="AW186" s="1247"/>
      <c r="AX186" s="1247"/>
      <c r="AY186" s="1247"/>
      <c r="AZ186" s="1247"/>
      <c r="BA186" s="1247"/>
      <c r="BB186" s="1247"/>
      <c r="BC186" s="1247"/>
      <c r="BD186" s="1247"/>
      <c r="BE186" s="1247"/>
      <c r="BF186" s="1247"/>
      <c r="BG186" s="1247"/>
      <c r="BH186" s="1247"/>
      <c r="BI186" s="1247"/>
      <c r="BJ186" s="1247"/>
      <c r="BK186" s="1247"/>
      <c r="BL186" s="1247"/>
      <c r="BM186" s="1247"/>
      <c r="BN186" s="1247"/>
      <c r="BO186" s="1247"/>
      <c r="BP186" s="1247"/>
      <c r="BQ186" s="1247"/>
      <c r="BR186" s="1247"/>
      <c r="BS186" s="1247"/>
      <c r="BT186" s="1247"/>
      <c r="BU186" s="1247"/>
      <c r="BV186" s="1247"/>
      <c r="BW186" s="1247"/>
      <c r="BX186" s="1247"/>
      <c r="BY186" s="1247"/>
      <c r="BZ186" s="1247"/>
      <c r="CA186" s="1247"/>
      <c r="CB186" s="1247"/>
      <c r="CC186" s="1247"/>
      <c r="CD186" s="1247"/>
      <c r="CE186" s="1247"/>
      <c r="CF186" s="1247"/>
      <c r="CG186" s="1247"/>
      <c r="CH186" s="1247"/>
      <c r="CI186" s="1247"/>
      <c r="CJ186" s="1247"/>
      <c r="CK186" s="1247"/>
      <c r="CL186" s="1247"/>
      <c r="CM186" s="1247"/>
      <c r="CN186" s="1247"/>
      <c r="CO186" s="1247"/>
      <c r="CP186" s="1247"/>
      <c r="CQ186" s="1247"/>
      <c r="CR186" s="1247"/>
      <c r="CS186" s="1247"/>
      <c r="CT186" s="1247"/>
      <c r="CU186" s="1247"/>
      <c r="CV186" s="1247"/>
      <c r="CW186" s="1247"/>
      <c r="CX186" s="1247"/>
      <c r="CY186" s="1247"/>
      <c r="CZ186" s="1247"/>
      <c r="DA186" s="1449"/>
      <c r="DB186" s="1452">
        <f t="shared" si="26"/>
        <v>0</v>
      </c>
      <c r="DC186" s="1452">
        <f t="shared" si="27"/>
        <v>0</v>
      </c>
    </row>
    <row r="187" spans="1:107" ht="14.25" customHeight="1" x14ac:dyDescent="0.2">
      <c r="A187" s="129"/>
      <c r="B187" s="887"/>
      <c r="C187" s="889"/>
      <c r="D187" s="448"/>
      <c r="E187" s="448"/>
      <c r="F187" s="888"/>
      <c r="G187" s="888"/>
      <c r="H187" s="888"/>
      <c r="I187" s="1528">
        <f t="shared" si="31"/>
        <v>0</v>
      </c>
      <c r="J187" s="1529">
        <f t="shared" si="23"/>
        <v>0</v>
      </c>
      <c r="K187" s="136"/>
      <c r="L187" s="1530">
        <f t="shared" si="22"/>
        <v>0</v>
      </c>
      <c r="M187" s="1531">
        <f t="shared" si="32"/>
        <v>0</v>
      </c>
      <c r="N187" s="138"/>
      <c r="P187" s="125"/>
      <c r="Q187" s="1065" t="str">
        <f>IF(P187=" "," ",IF(P187="Vehículos",VLOOKUP($Q$16,'Datos Indices'!$A$38:$Z$50,22,FALSE),IF(P187="Ipim",VLOOKUP($Q$16,'Datos Indices'!$A$38:$Z$50,7,FALSE),IF(P187="Dólar",VLOOKUP($Q$16,'Datos Indices'!$A$38:$Z$50,4,FALSE),IF(P187="Gasoil",VLOOKUP($Q$16,'Datos Indices'!$A$38:$Z$50,10,FALSE),IF(P187="WPU06 Pesificado",VLOOKUP($Q$16,'Datos Indices'!$A$38:$Z$50,26,FALSE),0))))))</f>
        <v xml:space="preserve"> </v>
      </c>
      <c r="R187" s="1066">
        <f t="shared" si="33"/>
        <v>0</v>
      </c>
      <c r="T187" s="928"/>
      <c r="U187" s="1065" t="str">
        <f>IF(T187=" "," ",IF(T187="Vehículos",VLOOKUP($U$16,'Datos Indices'!$A$38:$Z$50,22,FALSE),IF(T187="Ipim",VLOOKUP($U$16,'Datos Indices'!$A$38:$Z$50,7,FALSE),IF(T187="Dólar",VLOOKUP($U$16,'Datos Indices'!$A$38:$Z$50,4,FALSE),IF(T187="Gasoil",VLOOKUP($U$16,'Datos Indices'!$A$38:$Z$50,10,FALSE),IF(T187="WPU06 Pesificado",VLOOKUP($U$16,'Datos Indices'!$A$38:$Z$50,26,FALSE),0))))))</f>
        <v xml:space="preserve"> </v>
      </c>
      <c r="V187" s="1066">
        <f t="shared" si="24"/>
        <v>0</v>
      </c>
      <c r="W187" s="1450" t="str">
        <f t="shared" si="25"/>
        <v/>
      </c>
      <c r="X187" s="1451"/>
      <c r="Y187" s="1247"/>
      <c r="Z187" s="1247"/>
      <c r="AA187" s="1247"/>
      <c r="AB187" s="1247"/>
      <c r="AC187" s="1247"/>
      <c r="AD187" s="1247"/>
      <c r="AE187" s="1247"/>
      <c r="AF187" s="1247"/>
      <c r="AG187" s="1247"/>
      <c r="AH187" s="1247"/>
      <c r="AI187" s="1247"/>
      <c r="AJ187" s="1247"/>
      <c r="AK187" s="1247"/>
      <c r="AL187" s="1247"/>
      <c r="AM187" s="1247"/>
      <c r="AN187" s="1247"/>
      <c r="AO187" s="1247"/>
      <c r="AP187" s="1247"/>
      <c r="AQ187" s="1247"/>
      <c r="AR187" s="1247"/>
      <c r="AS187" s="1247"/>
      <c r="AT187" s="1247"/>
      <c r="AU187" s="1247"/>
      <c r="AV187" s="1247"/>
      <c r="AW187" s="1247"/>
      <c r="AX187" s="1247"/>
      <c r="AY187" s="1247"/>
      <c r="AZ187" s="1247"/>
      <c r="BA187" s="1247"/>
      <c r="BB187" s="1247"/>
      <c r="BC187" s="1247"/>
      <c r="BD187" s="1247"/>
      <c r="BE187" s="1247"/>
      <c r="BF187" s="1247"/>
      <c r="BG187" s="1247"/>
      <c r="BH187" s="1247"/>
      <c r="BI187" s="1247"/>
      <c r="BJ187" s="1247"/>
      <c r="BK187" s="1247"/>
      <c r="BL187" s="1247"/>
      <c r="BM187" s="1247"/>
      <c r="BN187" s="1247"/>
      <c r="BO187" s="1247"/>
      <c r="BP187" s="1247"/>
      <c r="BQ187" s="1247"/>
      <c r="BR187" s="1247"/>
      <c r="BS187" s="1247"/>
      <c r="BT187" s="1247"/>
      <c r="BU187" s="1247"/>
      <c r="BV187" s="1247"/>
      <c r="BW187" s="1247"/>
      <c r="BX187" s="1247"/>
      <c r="BY187" s="1247"/>
      <c r="BZ187" s="1247"/>
      <c r="CA187" s="1247"/>
      <c r="CB187" s="1247"/>
      <c r="CC187" s="1247"/>
      <c r="CD187" s="1247"/>
      <c r="CE187" s="1247"/>
      <c r="CF187" s="1247"/>
      <c r="CG187" s="1247"/>
      <c r="CH187" s="1247"/>
      <c r="CI187" s="1247"/>
      <c r="CJ187" s="1247"/>
      <c r="CK187" s="1247"/>
      <c r="CL187" s="1247"/>
      <c r="CM187" s="1247"/>
      <c r="CN187" s="1247"/>
      <c r="CO187" s="1247"/>
      <c r="CP187" s="1247"/>
      <c r="CQ187" s="1247"/>
      <c r="CR187" s="1247"/>
      <c r="CS187" s="1247"/>
      <c r="CT187" s="1247"/>
      <c r="CU187" s="1247"/>
      <c r="CV187" s="1247"/>
      <c r="CW187" s="1247"/>
      <c r="CX187" s="1247"/>
      <c r="CY187" s="1247"/>
      <c r="CZ187" s="1247"/>
      <c r="DA187" s="1449"/>
      <c r="DB187" s="1452">
        <f t="shared" si="26"/>
        <v>0</v>
      </c>
      <c r="DC187" s="1452">
        <f t="shared" si="27"/>
        <v>0</v>
      </c>
    </row>
    <row r="188" spans="1:107" ht="14.25" customHeight="1" x14ac:dyDescent="0.2">
      <c r="A188" s="129"/>
      <c r="B188" s="887"/>
      <c r="C188" s="889"/>
      <c r="D188" s="448"/>
      <c r="E188" s="448"/>
      <c r="F188" s="888"/>
      <c r="G188" s="888"/>
      <c r="H188" s="888"/>
      <c r="I188" s="1528">
        <f t="shared" si="31"/>
        <v>0</v>
      </c>
      <c r="J188" s="1529">
        <f t="shared" si="23"/>
        <v>0</v>
      </c>
      <c r="K188" s="136"/>
      <c r="L188" s="1530">
        <f t="shared" si="22"/>
        <v>0</v>
      </c>
      <c r="M188" s="1531">
        <f t="shared" si="32"/>
        <v>0</v>
      </c>
      <c r="N188" s="138"/>
      <c r="P188" s="125"/>
      <c r="Q188" s="1065" t="str">
        <f>IF(P188=" "," ",IF(P188="Vehículos",VLOOKUP($Q$16,'Datos Indices'!$A$38:$Z$50,22,FALSE),IF(P188="Ipim",VLOOKUP($Q$16,'Datos Indices'!$A$38:$Z$50,7,FALSE),IF(P188="Dólar",VLOOKUP($Q$16,'Datos Indices'!$A$38:$Z$50,4,FALSE),IF(P188="Gasoil",VLOOKUP($Q$16,'Datos Indices'!$A$38:$Z$50,10,FALSE),IF(P188="WPU06 Pesificado",VLOOKUP($Q$16,'Datos Indices'!$A$38:$Z$50,26,FALSE),0))))))</f>
        <v xml:space="preserve"> </v>
      </c>
      <c r="R188" s="1066">
        <f t="shared" si="33"/>
        <v>0</v>
      </c>
      <c r="T188" s="928"/>
      <c r="U188" s="1065" t="str">
        <f>IF(T188=" "," ",IF(T188="Vehículos",VLOOKUP($U$16,'Datos Indices'!$A$38:$Z$50,22,FALSE),IF(T188="Ipim",VLOOKUP($U$16,'Datos Indices'!$A$38:$Z$50,7,FALSE),IF(T188="Dólar",VLOOKUP($U$16,'Datos Indices'!$A$38:$Z$50,4,FALSE),IF(T188="Gasoil",VLOOKUP($U$16,'Datos Indices'!$A$38:$Z$50,10,FALSE),IF(T188="WPU06 Pesificado",VLOOKUP($U$16,'Datos Indices'!$A$38:$Z$50,26,FALSE),0))))))</f>
        <v xml:space="preserve"> </v>
      </c>
      <c r="V188" s="1066">
        <f t="shared" si="24"/>
        <v>0</v>
      </c>
      <c r="W188" s="1450" t="str">
        <f t="shared" si="25"/>
        <v/>
      </c>
      <c r="X188" s="1451"/>
      <c r="Y188" s="1247"/>
      <c r="Z188" s="1247"/>
      <c r="AA188" s="1247"/>
      <c r="AB188" s="1247"/>
      <c r="AC188" s="1247"/>
      <c r="AD188" s="1247"/>
      <c r="AE188" s="1247"/>
      <c r="AF188" s="1247"/>
      <c r="AG188" s="1247"/>
      <c r="AH188" s="1247"/>
      <c r="AI188" s="1247"/>
      <c r="AJ188" s="1247"/>
      <c r="AK188" s="1247"/>
      <c r="AL188" s="1247"/>
      <c r="AM188" s="1247"/>
      <c r="AN188" s="1247"/>
      <c r="AO188" s="1247"/>
      <c r="AP188" s="1247"/>
      <c r="AQ188" s="1247"/>
      <c r="AR188" s="1247"/>
      <c r="AS188" s="1247"/>
      <c r="AT188" s="1247"/>
      <c r="AU188" s="1247"/>
      <c r="AV188" s="1247"/>
      <c r="AW188" s="1247"/>
      <c r="AX188" s="1247"/>
      <c r="AY188" s="1247"/>
      <c r="AZ188" s="1247"/>
      <c r="BA188" s="1247"/>
      <c r="BB188" s="1247"/>
      <c r="BC188" s="1247"/>
      <c r="BD188" s="1247"/>
      <c r="BE188" s="1247"/>
      <c r="BF188" s="1247"/>
      <c r="BG188" s="1247"/>
      <c r="BH188" s="1247"/>
      <c r="BI188" s="1247"/>
      <c r="BJ188" s="1247"/>
      <c r="BK188" s="1247"/>
      <c r="BL188" s="1247"/>
      <c r="BM188" s="1247"/>
      <c r="BN188" s="1247"/>
      <c r="BO188" s="1247"/>
      <c r="BP188" s="1247"/>
      <c r="BQ188" s="1247"/>
      <c r="BR188" s="1247"/>
      <c r="BS188" s="1247"/>
      <c r="BT188" s="1247"/>
      <c r="BU188" s="1247"/>
      <c r="BV188" s="1247"/>
      <c r="BW188" s="1247"/>
      <c r="BX188" s="1247"/>
      <c r="BY188" s="1247"/>
      <c r="BZ188" s="1247"/>
      <c r="CA188" s="1247"/>
      <c r="CB188" s="1247"/>
      <c r="CC188" s="1247"/>
      <c r="CD188" s="1247"/>
      <c r="CE188" s="1247"/>
      <c r="CF188" s="1247"/>
      <c r="CG188" s="1247"/>
      <c r="CH188" s="1247"/>
      <c r="CI188" s="1247"/>
      <c r="CJ188" s="1247"/>
      <c r="CK188" s="1247"/>
      <c r="CL188" s="1247"/>
      <c r="CM188" s="1247"/>
      <c r="CN188" s="1247"/>
      <c r="CO188" s="1247"/>
      <c r="CP188" s="1247"/>
      <c r="CQ188" s="1247"/>
      <c r="CR188" s="1247"/>
      <c r="CS188" s="1247"/>
      <c r="CT188" s="1247"/>
      <c r="CU188" s="1247"/>
      <c r="CV188" s="1247"/>
      <c r="CW188" s="1247"/>
      <c r="CX188" s="1247"/>
      <c r="CY188" s="1247"/>
      <c r="CZ188" s="1247"/>
      <c r="DA188" s="1449"/>
      <c r="DB188" s="1452">
        <f t="shared" si="26"/>
        <v>0</v>
      </c>
      <c r="DC188" s="1452">
        <f t="shared" si="27"/>
        <v>0</v>
      </c>
    </row>
    <row r="189" spans="1:107" ht="14.25" customHeight="1" x14ac:dyDescent="0.2">
      <c r="A189" s="129"/>
      <c r="B189" s="887"/>
      <c r="C189" s="889"/>
      <c r="D189" s="448"/>
      <c r="E189" s="448"/>
      <c r="F189" s="888"/>
      <c r="G189" s="888"/>
      <c r="H189" s="888"/>
      <c r="I189" s="1528">
        <f t="shared" si="31"/>
        <v>0</v>
      </c>
      <c r="J189" s="1529">
        <f t="shared" si="23"/>
        <v>0</v>
      </c>
      <c r="K189" s="136"/>
      <c r="L189" s="1530">
        <f t="shared" si="22"/>
        <v>0</v>
      </c>
      <c r="M189" s="1531">
        <f t="shared" si="32"/>
        <v>0</v>
      </c>
      <c r="N189" s="138"/>
      <c r="P189" s="125"/>
      <c r="Q189" s="1065" t="str">
        <f>IF(P189=" "," ",IF(P189="Vehículos",VLOOKUP($Q$16,'Datos Indices'!$A$38:$Z$50,22,FALSE),IF(P189="Ipim",VLOOKUP($Q$16,'Datos Indices'!$A$38:$Z$50,7,FALSE),IF(P189="Dólar",VLOOKUP($Q$16,'Datos Indices'!$A$38:$Z$50,4,FALSE),IF(P189="Gasoil",VLOOKUP($Q$16,'Datos Indices'!$A$38:$Z$50,10,FALSE),IF(P189="WPU06 Pesificado",VLOOKUP($Q$16,'Datos Indices'!$A$38:$Z$50,26,FALSE),0))))))</f>
        <v xml:space="preserve"> </v>
      </c>
      <c r="R189" s="1066">
        <f t="shared" si="33"/>
        <v>0</v>
      </c>
      <c r="T189" s="928"/>
      <c r="U189" s="1065" t="str">
        <f>IF(T189=" "," ",IF(T189="Vehículos",VLOOKUP($U$16,'Datos Indices'!$A$38:$Z$50,22,FALSE),IF(T189="Ipim",VLOOKUP($U$16,'Datos Indices'!$A$38:$Z$50,7,FALSE),IF(T189="Dólar",VLOOKUP($U$16,'Datos Indices'!$A$38:$Z$50,4,FALSE),IF(T189="Gasoil",VLOOKUP($U$16,'Datos Indices'!$A$38:$Z$50,10,FALSE),IF(T189="WPU06 Pesificado",VLOOKUP($U$16,'Datos Indices'!$A$38:$Z$50,26,FALSE),0))))))</f>
        <v xml:space="preserve"> </v>
      </c>
      <c r="V189" s="1066">
        <f t="shared" si="24"/>
        <v>0</v>
      </c>
      <c r="W189" s="1450" t="str">
        <f t="shared" si="25"/>
        <v/>
      </c>
      <c r="X189" s="1451"/>
      <c r="Y189" s="1247"/>
      <c r="Z189" s="1247"/>
      <c r="AA189" s="1247"/>
      <c r="AB189" s="1247"/>
      <c r="AC189" s="1247"/>
      <c r="AD189" s="1247"/>
      <c r="AE189" s="1247"/>
      <c r="AF189" s="1247"/>
      <c r="AG189" s="1247"/>
      <c r="AH189" s="1247"/>
      <c r="AI189" s="1247"/>
      <c r="AJ189" s="1247"/>
      <c r="AK189" s="1247"/>
      <c r="AL189" s="1247"/>
      <c r="AM189" s="1247"/>
      <c r="AN189" s="1247"/>
      <c r="AO189" s="1247"/>
      <c r="AP189" s="1247"/>
      <c r="AQ189" s="1247"/>
      <c r="AR189" s="1247"/>
      <c r="AS189" s="1247"/>
      <c r="AT189" s="1247"/>
      <c r="AU189" s="1247"/>
      <c r="AV189" s="1247"/>
      <c r="AW189" s="1247"/>
      <c r="AX189" s="1247"/>
      <c r="AY189" s="1247"/>
      <c r="AZ189" s="1247"/>
      <c r="BA189" s="1247"/>
      <c r="BB189" s="1247"/>
      <c r="BC189" s="1247"/>
      <c r="BD189" s="1247"/>
      <c r="BE189" s="1247"/>
      <c r="BF189" s="1247"/>
      <c r="BG189" s="1247"/>
      <c r="BH189" s="1247"/>
      <c r="BI189" s="1247"/>
      <c r="BJ189" s="1247"/>
      <c r="BK189" s="1247"/>
      <c r="BL189" s="1247"/>
      <c r="BM189" s="1247"/>
      <c r="BN189" s="1247"/>
      <c r="BO189" s="1247"/>
      <c r="BP189" s="1247"/>
      <c r="BQ189" s="1247"/>
      <c r="BR189" s="1247"/>
      <c r="BS189" s="1247"/>
      <c r="BT189" s="1247"/>
      <c r="BU189" s="1247"/>
      <c r="BV189" s="1247"/>
      <c r="BW189" s="1247"/>
      <c r="BX189" s="1247"/>
      <c r="BY189" s="1247"/>
      <c r="BZ189" s="1247"/>
      <c r="CA189" s="1247"/>
      <c r="CB189" s="1247"/>
      <c r="CC189" s="1247"/>
      <c r="CD189" s="1247"/>
      <c r="CE189" s="1247"/>
      <c r="CF189" s="1247"/>
      <c r="CG189" s="1247"/>
      <c r="CH189" s="1247"/>
      <c r="CI189" s="1247"/>
      <c r="CJ189" s="1247"/>
      <c r="CK189" s="1247"/>
      <c r="CL189" s="1247"/>
      <c r="CM189" s="1247"/>
      <c r="CN189" s="1247"/>
      <c r="CO189" s="1247"/>
      <c r="CP189" s="1247"/>
      <c r="CQ189" s="1247"/>
      <c r="CR189" s="1247"/>
      <c r="CS189" s="1247"/>
      <c r="CT189" s="1247"/>
      <c r="CU189" s="1247"/>
      <c r="CV189" s="1247"/>
      <c r="CW189" s="1247"/>
      <c r="CX189" s="1247"/>
      <c r="CY189" s="1247"/>
      <c r="CZ189" s="1247"/>
      <c r="DA189" s="1449"/>
      <c r="DB189" s="1452">
        <f t="shared" si="26"/>
        <v>0</v>
      </c>
      <c r="DC189" s="1452">
        <f t="shared" si="27"/>
        <v>0</v>
      </c>
    </row>
    <row r="190" spans="1:107" ht="14.25" customHeight="1" x14ac:dyDescent="0.2">
      <c r="A190" s="129"/>
      <c r="B190" s="887"/>
      <c r="C190" s="889"/>
      <c r="D190" s="448"/>
      <c r="E190" s="448"/>
      <c r="F190" s="888"/>
      <c r="G190" s="888"/>
      <c r="H190" s="888"/>
      <c r="I190" s="1528">
        <f t="shared" si="31"/>
        <v>0</v>
      </c>
      <c r="J190" s="1529">
        <f t="shared" si="23"/>
        <v>0</v>
      </c>
      <c r="K190" s="136"/>
      <c r="L190" s="1530">
        <f t="shared" si="22"/>
        <v>0</v>
      </c>
      <c r="M190" s="1531">
        <f t="shared" si="32"/>
        <v>0</v>
      </c>
      <c r="N190" s="138"/>
      <c r="P190" s="125"/>
      <c r="Q190" s="1065" t="str">
        <f>IF(P190=" "," ",IF(P190="Vehículos",VLOOKUP($Q$16,'Datos Indices'!$A$38:$Z$50,22,FALSE),IF(P190="Ipim",VLOOKUP($Q$16,'Datos Indices'!$A$38:$Z$50,7,FALSE),IF(P190="Dólar",VLOOKUP($Q$16,'Datos Indices'!$A$38:$Z$50,4,FALSE),IF(P190="Gasoil",VLOOKUP($Q$16,'Datos Indices'!$A$38:$Z$50,10,FALSE),IF(P190="WPU06 Pesificado",VLOOKUP($Q$16,'Datos Indices'!$A$38:$Z$50,26,FALSE),0))))))</f>
        <v xml:space="preserve"> </v>
      </c>
      <c r="R190" s="1066">
        <f t="shared" si="33"/>
        <v>0</v>
      </c>
      <c r="T190" s="928"/>
      <c r="U190" s="1065" t="str">
        <f>IF(T190=" "," ",IF(T190="Vehículos",VLOOKUP($U$16,'Datos Indices'!$A$38:$Z$50,22,FALSE),IF(T190="Ipim",VLOOKUP($U$16,'Datos Indices'!$A$38:$Z$50,7,FALSE),IF(T190="Dólar",VLOOKUP($U$16,'Datos Indices'!$A$38:$Z$50,4,FALSE),IF(T190="Gasoil",VLOOKUP($U$16,'Datos Indices'!$A$38:$Z$50,10,FALSE),IF(T190="WPU06 Pesificado",VLOOKUP($U$16,'Datos Indices'!$A$38:$Z$50,26,FALSE),0))))))</f>
        <v xml:space="preserve"> </v>
      </c>
      <c r="V190" s="1066">
        <f t="shared" si="24"/>
        <v>0</v>
      </c>
      <c r="W190" s="1450" t="str">
        <f t="shared" si="25"/>
        <v/>
      </c>
      <c r="Y190" s="1247"/>
      <c r="Z190" s="1247"/>
      <c r="AA190" s="1247"/>
      <c r="AB190" s="1247"/>
      <c r="AC190" s="1247"/>
      <c r="AD190" s="1247"/>
      <c r="AE190" s="1247"/>
      <c r="AF190" s="1247"/>
      <c r="AG190" s="1247"/>
      <c r="AH190" s="1247"/>
      <c r="AI190" s="1247"/>
      <c r="AJ190" s="1247"/>
      <c r="AK190" s="1247"/>
      <c r="AL190" s="1247"/>
      <c r="AM190" s="1247"/>
      <c r="AN190" s="1247"/>
      <c r="AO190" s="1247"/>
      <c r="AP190" s="1247"/>
      <c r="AQ190" s="1247"/>
      <c r="AR190" s="1247"/>
      <c r="AS190" s="1247"/>
      <c r="AT190" s="1247"/>
      <c r="AU190" s="1247"/>
      <c r="AV190" s="1247"/>
      <c r="AW190" s="1247"/>
      <c r="AX190" s="1247"/>
      <c r="AY190" s="1247"/>
      <c r="AZ190" s="1247"/>
      <c r="BA190" s="1247"/>
      <c r="BB190" s="1247"/>
      <c r="BC190" s="1247"/>
      <c r="BD190" s="1247"/>
      <c r="BE190" s="1247"/>
      <c r="BF190" s="1247"/>
      <c r="BG190" s="1247"/>
      <c r="BH190" s="1247"/>
      <c r="BI190" s="1247"/>
      <c r="BJ190" s="1247"/>
      <c r="BK190" s="1247"/>
      <c r="BL190" s="1247"/>
      <c r="BM190" s="1247"/>
      <c r="BN190" s="1247"/>
      <c r="BO190" s="1247"/>
      <c r="BP190" s="1247"/>
      <c r="BQ190" s="1247"/>
      <c r="BR190" s="1247"/>
      <c r="BS190" s="1247"/>
      <c r="BT190" s="1247"/>
      <c r="BU190" s="1247"/>
      <c r="BV190" s="1247"/>
      <c r="BW190" s="1247"/>
      <c r="BX190" s="1247"/>
      <c r="BY190" s="1247"/>
      <c r="BZ190" s="1247"/>
      <c r="CA190" s="1247"/>
      <c r="CB190" s="1247"/>
      <c r="CC190" s="1247"/>
      <c r="CD190" s="1247"/>
      <c r="CE190" s="1247"/>
      <c r="CF190" s="1247"/>
      <c r="CG190" s="1247"/>
      <c r="CH190" s="1247"/>
      <c r="CI190" s="1247"/>
      <c r="CJ190" s="1247"/>
      <c r="CK190" s="1247"/>
      <c r="CL190" s="1247"/>
      <c r="CM190" s="1247"/>
      <c r="CN190" s="1247"/>
      <c r="CO190" s="1247"/>
      <c r="CP190" s="1247"/>
      <c r="CQ190" s="1247"/>
      <c r="CR190" s="1247"/>
      <c r="CS190" s="1247"/>
      <c r="CT190" s="1247"/>
      <c r="CU190" s="1247"/>
      <c r="CV190" s="1247"/>
      <c r="CW190" s="1247"/>
      <c r="CX190" s="1247"/>
      <c r="CY190" s="1247"/>
      <c r="CZ190" s="1247"/>
      <c r="DB190" s="1452">
        <f t="shared" si="26"/>
        <v>0</v>
      </c>
      <c r="DC190" s="1452">
        <f t="shared" si="27"/>
        <v>0</v>
      </c>
    </row>
    <row r="191" spans="1:107" ht="14.25" customHeight="1" x14ac:dyDescent="0.2">
      <c r="A191" s="129"/>
      <c r="B191" s="887"/>
      <c r="C191" s="889"/>
      <c r="D191" s="448"/>
      <c r="E191" s="448"/>
      <c r="F191" s="888"/>
      <c r="G191" s="888"/>
      <c r="H191" s="888"/>
      <c r="I191" s="1528">
        <f t="shared" si="31"/>
        <v>0</v>
      </c>
      <c r="J191" s="1529">
        <f t="shared" si="23"/>
        <v>0</v>
      </c>
      <c r="K191" s="136"/>
      <c r="L191" s="1530">
        <f t="shared" si="22"/>
        <v>0</v>
      </c>
      <c r="M191" s="1531">
        <f t="shared" si="32"/>
        <v>0</v>
      </c>
      <c r="N191" s="138"/>
      <c r="P191" s="125"/>
      <c r="Q191" s="1065" t="str">
        <f>IF(P191=" "," ",IF(P191="Vehículos",VLOOKUP($Q$16,'Datos Indices'!$A$38:$Z$50,22,FALSE),IF(P191="Ipim",VLOOKUP($Q$16,'Datos Indices'!$A$38:$Z$50,7,FALSE),IF(P191="Dólar",VLOOKUP($Q$16,'Datos Indices'!$A$38:$Z$50,4,FALSE),IF(P191="Gasoil",VLOOKUP($Q$16,'Datos Indices'!$A$38:$Z$50,10,FALSE),IF(P191="WPU06 Pesificado",VLOOKUP($Q$16,'Datos Indices'!$A$38:$Z$50,26,FALSE),0))))))</f>
        <v xml:space="preserve"> </v>
      </c>
      <c r="R191" s="1066">
        <f t="shared" si="33"/>
        <v>0</v>
      </c>
      <c r="T191" s="928"/>
      <c r="U191" s="1065" t="str">
        <f>IF(T191=" "," ",IF(T191="Vehículos",VLOOKUP($U$16,'Datos Indices'!$A$38:$Z$50,22,FALSE),IF(T191="Ipim",VLOOKUP($U$16,'Datos Indices'!$A$38:$Z$50,7,FALSE),IF(T191="Dólar",VLOOKUP($U$16,'Datos Indices'!$A$38:$Z$50,4,FALSE),IF(T191="Gasoil",VLOOKUP($U$16,'Datos Indices'!$A$38:$Z$50,10,FALSE),IF(T191="WPU06 Pesificado",VLOOKUP($U$16,'Datos Indices'!$A$38:$Z$50,26,FALSE),0))))))</f>
        <v xml:space="preserve"> </v>
      </c>
      <c r="V191" s="1066">
        <f t="shared" si="24"/>
        <v>0</v>
      </c>
      <c r="W191" s="1450" t="str">
        <f t="shared" si="25"/>
        <v/>
      </c>
      <c r="Y191" s="1247"/>
      <c r="Z191" s="1247"/>
      <c r="AA191" s="1247"/>
      <c r="AB191" s="1247"/>
      <c r="AC191" s="1247"/>
      <c r="AD191" s="1247"/>
      <c r="AE191" s="1247"/>
      <c r="AF191" s="1247"/>
      <c r="AG191" s="1247"/>
      <c r="AH191" s="1247"/>
      <c r="AI191" s="1247"/>
      <c r="AJ191" s="1247"/>
      <c r="AK191" s="1247"/>
      <c r="AL191" s="1247"/>
      <c r="AM191" s="1247"/>
      <c r="AN191" s="1247"/>
      <c r="AO191" s="1247"/>
      <c r="AP191" s="1247"/>
      <c r="AQ191" s="1247"/>
      <c r="AR191" s="1247"/>
      <c r="AS191" s="1247"/>
      <c r="AT191" s="1247"/>
      <c r="AU191" s="1247"/>
      <c r="AV191" s="1247"/>
      <c r="AW191" s="1247"/>
      <c r="AX191" s="1247"/>
      <c r="AY191" s="1247"/>
      <c r="AZ191" s="1247"/>
      <c r="BA191" s="1247"/>
      <c r="BB191" s="1247"/>
      <c r="BC191" s="1247"/>
      <c r="BD191" s="1247"/>
      <c r="BE191" s="1247"/>
      <c r="BF191" s="1247"/>
      <c r="BG191" s="1247"/>
      <c r="BH191" s="1247"/>
      <c r="BI191" s="1247"/>
      <c r="BJ191" s="1247"/>
      <c r="BK191" s="1247"/>
      <c r="BL191" s="1247"/>
      <c r="BM191" s="1247"/>
      <c r="BN191" s="1247"/>
      <c r="BO191" s="1247"/>
      <c r="BP191" s="1247"/>
      <c r="BQ191" s="1247"/>
      <c r="BR191" s="1247"/>
      <c r="BS191" s="1247"/>
      <c r="BT191" s="1247"/>
      <c r="BU191" s="1247"/>
      <c r="BV191" s="1247"/>
      <c r="BW191" s="1247"/>
      <c r="BX191" s="1247"/>
      <c r="BY191" s="1247"/>
      <c r="BZ191" s="1247"/>
      <c r="CA191" s="1247"/>
      <c r="CB191" s="1247"/>
      <c r="CC191" s="1247"/>
      <c r="CD191" s="1247"/>
      <c r="CE191" s="1247"/>
      <c r="CF191" s="1247"/>
      <c r="CG191" s="1247"/>
      <c r="CH191" s="1247"/>
      <c r="CI191" s="1247"/>
      <c r="CJ191" s="1247"/>
      <c r="CK191" s="1247"/>
      <c r="CL191" s="1247"/>
      <c r="CM191" s="1247"/>
      <c r="CN191" s="1247"/>
      <c r="CO191" s="1247"/>
      <c r="CP191" s="1247"/>
      <c r="CQ191" s="1247"/>
      <c r="CR191" s="1247"/>
      <c r="CS191" s="1247"/>
      <c r="CT191" s="1247"/>
      <c r="CU191" s="1247"/>
      <c r="CV191" s="1247"/>
      <c r="CW191" s="1247"/>
      <c r="CX191" s="1247"/>
      <c r="CY191" s="1247"/>
      <c r="CZ191" s="1247"/>
      <c r="DB191" s="1452">
        <f t="shared" si="26"/>
        <v>0</v>
      </c>
      <c r="DC191" s="1452">
        <f t="shared" si="27"/>
        <v>0</v>
      </c>
    </row>
    <row r="192" spans="1:107" ht="14.25" customHeight="1" x14ac:dyDescent="0.2">
      <c r="A192" s="129"/>
      <c r="B192" s="887"/>
      <c r="C192" s="889"/>
      <c r="D192" s="448"/>
      <c r="E192" s="448"/>
      <c r="F192" s="888"/>
      <c r="G192" s="888"/>
      <c r="H192" s="888"/>
      <c r="I192" s="1528">
        <f t="shared" si="31"/>
        <v>0</v>
      </c>
      <c r="J192" s="1529">
        <f t="shared" si="23"/>
        <v>0</v>
      </c>
      <c r="K192" s="136"/>
      <c r="L192" s="1530">
        <f t="shared" si="22"/>
        <v>0</v>
      </c>
      <c r="M192" s="1531">
        <f t="shared" si="32"/>
        <v>0</v>
      </c>
      <c r="N192" s="138"/>
      <c r="P192" s="125"/>
      <c r="Q192" s="1065" t="str">
        <f>IF(P192=" "," ",IF(P192="Vehículos",VLOOKUP($Q$16,'Datos Indices'!$A$38:$Z$50,22,FALSE),IF(P192="Ipim",VLOOKUP($Q$16,'Datos Indices'!$A$38:$Z$50,7,FALSE),IF(P192="Dólar",VLOOKUP($Q$16,'Datos Indices'!$A$38:$Z$50,4,FALSE),IF(P192="Gasoil",VLOOKUP($Q$16,'Datos Indices'!$A$38:$Z$50,10,FALSE),IF(P192="WPU06 Pesificado",VLOOKUP($Q$16,'Datos Indices'!$A$38:$Z$50,26,FALSE),0))))))</f>
        <v xml:space="preserve"> </v>
      </c>
      <c r="R192" s="1066">
        <f t="shared" si="33"/>
        <v>0</v>
      </c>
      <c r="T192" s="928"/>
      <c r="U192" s="1065" t="str">
        <f>IF(T192=" "," ",IF(T192="Vehículos",VLOOKUP($U$16,'Datos Indices'!$A$38:$Z$50,22,FALSE),IF(T192="Ipim",VLOOKUP($U$16,'Datos Indices'!$A$38:$Z$50,7,FALSE),IF(T192="Dólar",VLOOKUP($U$16,'Datos Indices'!$A$38:$Z$50,4,FALSE),IF(T192="Gasoil",VLOOKUP($U$16,'Datos Indices'!$A$38:$Z$50,10,FALSE),IF(T192="WPU06 Pesificado",VLOOKUP($U$16,'Datos Indices'!$A$38:$Z$50,26,FALSE),0))))))</f>
        <v xml:space="preserve"> </v>
      </c>
      <c r="V192" s="1066">
        <f t="shared" si="24"/>
        <v>0</v>
      </c>
      <c r="W192" s="1450" t="str">
        <f t="shared" si="25"/>
        <v/>
      </c>
      <c r="Y192" s="1247"/>
      <c r="Z192" s="1247"/>
      <c r="AA192" s="1247"/>
      <c r="AB192" s="1247"/>
      <c r="AC192" s="1247"/>
      <c r="AD192" s="1247"/>
      <c r="AE192" s="1247"/>
      <c r="AF192" s="1247"/>
      <c r="AG192" s="1247"/>
      <c r="AH192" s="1247"/>
      <c r="AI192" s="1247"/>
      <c r="AJ192" s="1247"/>
      <c r="AK192" s="1247"/>
      <c r="AL192" s="1247"/>
      <c r="AM192" s="1247"/>
      <c r="AN192" s="1247"/>
      <c r="AO192" s="1247"/>
      <c r="AP192" s="1247"/>
      <c r="AQ192" s="1247"/>
      <c r="AR192" s="1247"/>
      <c r="AS192" s="1247"/>
      <c r="AT192" s="1247"/>
      <c r="AU192" s="1247"/>
      <c r="AV192" s="1247"/>
      <c r="AW192" s="1247"/>
      <c r="AX192" s="1247"/>
      <c r="AY192" s="1247"/>
      <c r="AZ192" s="1247"/>
      <c r="BA192" s="1247"/>
      <c r="BB192" s="1247"/>
      <c r="BC192" s="1247"/>
      <c r="BD192" s="1247"/>
      <c r="BE192" s="1247"/>
      <c r="BF192" s="1247"/>
      <c r="BG192" s="1247"/>
      <c r="BH192" s="1247"/>
      <c r="BI192" s="1247"/>
      <c r="BJ192" s="1247"/>
      <c r="BK192" s="1247"/>
      <c r="BL192" s="1247"/>
      <c r="BM192" s="1247"/>
      <c r="BN192" s="1247"/>
      <c r="BO192" s="1247"/>
      <c r="BP192" s="1247"/>
      <c r="BQ192" s="1247"/>
      <c r="BR192" s="1247"/>
      <c r="BS192" s="1247"/>
      <c r="BT192" s="1247"/>
      <c r="BU192" s="1247"/>
      <c r="BV192" s="1247"/>
      <c r="BW192" s="1247"/>
      <c r="BX192" s="1247"/>
      <c r="BY192" s="1247"/>
      <c r="BZ192" s="1247"/>
      <c r="CA192" s="1247"/>
      <c r="CB192" s="1247"/>
      <c r="CC192" s="1247"/>
      <c r="CD192" s="1247"/>
      <c r="CE192" s="1247"/>
      <c r="CF192" s="1247"/>
      <c r="CG192" s="1247"/>
      <c r="CH192" s="1247"/>
      <c r="CI192" s="1247"/>
      <c r="CJ192" s="1247"/>
      <c r="CK192" s="1247"/>
      <c r="CL192" s="1247"/>
      <c r="CM192" s="1247"/>
      <c r="CN192" s="1247"/>
      <c r="CO192" s="1247"/>
      <c r="CP192" s="1247"/>
      <c r="CQ192" s="1247"/>
      <c r="CR192" s="1247"/>
      <c r="CS192" s="1247"/>
      <c r="CT192" s="1247"/>
      <c r="CU192" s="1247"/>
      <c r="CV192" s="1247"/>
      <c r="CW192" s="1247"/>
      <c r="CX192" s="1247"/>
      <c r="CY192" s="1247"/>
      <c r="CZ192" s="1247"/>
      <c r="DB192" s="1452">
        <f t="shared" si="26"/>
        <v>0</v>
      </c>
      <c r="DC192" s="1452">
        <f t="shared" si="27"/>
        <v>0</v>
      </c>
    </row>
    <row r="193" spans="1:107" ht="14.25" customHeight="1" x14ac:dyDescent="0.2">
      <c r="A193" s="129"/>
      <c r="B193" s="887"/>
      <c r="C193" s="889"/>
      <c r="D193" s="448"/>
      <c r="E193" s="448"/>
      <c r="F193" s="888"/>
      <c r="G193" s="888"/>
      <c r="H193" s="888"/>
      <c r="I193" s="1528">
        <f t="shared" si="31"/>
        <v>0</v>
      </c>
      <c r="J193" s="1529">
        <f t="shared" si="23"/>
        <v>0</v>
      </c>
      <c r="K193" s="136"/>
      <c r="L193" s="1530">
        <f t="shared" si="22"/>
        <v>0</v>
      </c>
      <c r="M193" s="1531">
        <f t="shared" si="32"/>
        <v>0</v>
      </c>
      <c r="N193" s="138"/>
      <c r="P193" s="125"/>
      <c r="Q193" s="1065" t="str">
        <f>IF(P193=" "," ",IF(P193="Vehículos",VLOOKUP($Q$16,'Datos Indices'!$A$38:$Z$50,22,FALSE),IF(P193="Ipim",VLOOKUP($Q$16,'Datos Indices'!$A$38:$Z$50,7,FALSE),IF(P193="Dólar",VLOOKUP($Q$16,'Datos Indices'!$A$38:$Z$50,4,FALSE),IF(P193="Gasoil",VLOOKUP($Q$16,'Datos Indices'!$A$38:$Z$50,10,FALSE),IF(P193="WPU06 Pesificado",VLOOKUP($Q$16,'Datos Indices'!$A$38:$Z$50,26,FALSE),0))))))</f>
        <v xml:space="preserve"> </v>
      </c>
      <c r="R193" s="1066">
        <f t="shared" si="33"/>
        <v>0</v>
      </c>
      <c r="T193" s="928"/>
      <c r="U193" s="1065" t="str">
        <f>IF(T193=" "," ",IF(T193="Vehículos",VLOOKUP($U$16,'Datos Indices'!$A$38:$Z$50,22,FALSE),IF(T193="Ipim",VLOOKUP($U$16,'Datos Indices'!$A$38:$Z$50,7,FALSE),IF(T193="Dólar",VLOOKUP($U$16,'Datos Indices'!$A$38:$Z$50,4,FALSE),IF(T193="Gasoil",VLOOKUP($U$16,'Datos Indices'!$A$38:$Z$50,10,FALSE),IF(T193="WPU06 Pesificado",VLOOKUP($U$16,'Datos Indices'!$A$38:$Z$50,26,FALSE),0))))))</f>
        <v xml:space="preserve"> </v>
      </c>
      <c r="V193" s="1066">
        <f t="shared" si="24"/>
        <v>0</v>
      </c>
      <c r="W193" s="1450" t="str">
        <f t="shared" si="25"/>
        <v/>
      </c>
      <c r="Y193" s="1247"/>
      <c r="Z193" s="1247"/>
      <c r="AA193" s="1247"/>
      <c r="AB193" s="1247"/>
      <c r="AC193" s="1247"/>
      <c r="AD193" s="1247"/>
      <c r="AE193" s="1247"/>
      <c r="AF193" s="1247"/>
      <c r="AG193" s="1247"/>
      <c r="AH193" s="1247"/>
      <c r="AI193" s="1247"/>
      <c r="AJ193" s="1247"/>
      <c r="AK193" s="1247"/>
      <c r="AL193" s="1247"/>
      <c r="AM193" s="1247"/>
      <c r="AN193" s="1247"/>
      <c r="AO193" s="1247"/>
      <c r="AP193" s="1247"/>
      <c r="AQ193" s="1247"/>
      <c r="AR193" s="1247"/>
      <c r="AS193" s="1247"/>
      <c r="AT193" s="1247"/>
      <c r="AU193" s="1247"/>
      <c r="AV193" s="1247"/>
      <c r="AW193" s="1247"/>
      <c r="AX193" s="1247"/>
      <c r="AY193" s="1247"/>
      <c r="AZ193" s="1247"/>
      <c r="BA193" s="1247"/>
      <c r="BB193" s="1247"/>
      <c r="BC193" s="1247"/>
      <c r="BD193" s="1247"/>
      <c r="BE193" s="1247"/>
      <c r="BF193" s="1247"/>
      <c r="BG193" s="1247"/>
      <c r="BH193" s="1247"/>
      <c r="BI193" s="1247"/>
      <c r="BJ193" s="1247"/>
      <c r="BK193" s="1247"/>
      <c r="BL193" s="1247"/>
      <c r="BM193" s="1247"/>
      <c r="BN193" s="1247"/>
      <c r="BO193" s="1247"/>
      <c r="BP193" s="1247"/>
      <c r="BQ193" s="1247"/>
      <c r="BR193" s="1247"/>
      <c r="BS193" s="1247"/>
      <c r="BT193" s="1247"/>
      <c r="BU193" s="1247"/>
      <c r="BV193" s="1247"/>
      <c r="BW193" s="1247"/>
      <c r="BX193" s="1247"/>
      <c r="BY193" s="1247"/>
      <c r="BZ193" s="1247"/>
      <c r="CA193" s="1247"/>
      <c r="CB193" s="1247"/>
      <c r="CC193" s="1247"/>
      <c r="CD193" s="1247"/>
      <c r="CE193" s="1247"/>
      <c r="CF193" s="1247"/>
      <c r="CG193" s="1247"/>
      <c r="CH193" s="1247"/>
      <c r="CI193" s="1247"/>
      <c r="CJ193" s="1247"/>
      <c r="CK193" s="1247"/>
      <c r="CL193" s="1247"/>
      <c r="CM193" s="1247"/>
      <c r="CN193" s="1247"/>
      <c r="CO193" s="1247"/>
      <c r="CP193" s="1247"/>
      <c r="CQ193" s="1247"/>
      <c r="CR193" s="1247"/>
      <c r="CS193" s="1247"/>
      <c r="CT193" s="1247"/>
      <c r="CU193" s="1247"/>
      <c r="CV193" s="1247"/>
      <c r="CW193" s="1247"/>
      <c r="CX193" s="1247"/>
      <c r="CY193" s="1247"/>
      <c r="CZ193" s="1247"/>
      <c r="DB193" s="1452">
        <f t="shared" si="26"/>
        <v>0</v>
      </c>
      <c r="DC193" s="1452">
        <f t="shared" si="27"/>
        <v>0</v>
      </c>
    </row>
    <row r="194" spans="1:107" ht="14.25" customHeight="1" x14ac:dyDescent="0.2">
      <c r="A194" s="129"/>
      <c r="B194" s="887"/>
      <c r="C194" s="889"/>
      <c r="D194" s="448"/>
      <c r="E194" s="448"/>
      <c r="F194" s="888"/>
      <c r="G194" s="888"/>
      <c r="H194" s="888"/>
      <c r="I194" s="1528">
        <f t="shared" si="31"/>
        <v>0</v>
      </c>
      <c r="J194" s="1529">
        <f t="shared" si="23"/>
        <v>0</v>
      </c>
      <c r="K194" s="136"/>
      <c r="L194" s="1530">
        <f t="shared" si="22"/>
        <v>0</v>
      </c>
      <c r="M194" s="1531">
        <f t="shared" si="32"/>
        <v>0</v>
      </c>
      <c r="N194" s="138"/>
      <c r="P194" s="125"/>
      <c r="Q194" s="1065" t="str">
        <f>IF(P194=" "," ",IF(P194="Vehículos",VLOOKUP($Q$16,'Datos Indices'!$A$38:$Z$50,22,FALSE),IF(P194="Ipim",VLOOKUP($Q$16,'Datos Indices'!$A$38:$Z$50,7,FALSE),IF(P194="Dólar",VLOOKUP($Q$16,'Datos Indices'!$A$38:$Z$50,4,FALSE),IF(P194="Gasoil",VLOOKUP($Q$16,'Datos Indices'!$A$38:$Z$50,10,FALSE),IF(P194="WPU06 Pesificado",VLOOKUP($Q$16,'Datos Indices'!$A$38:$Z$50,26,FALSE),0))))))</f>
        <v xml:space="preserve"> </v>
      </c>
      <c r="R194" s="1066">
        <f t="shared" si="33"/>
        <v>0</v>
      </c>
      <c r="T194" s="928"/>
      <c r="U194" s="1065" t="str">
        <f>IF(T194=" "," ",IF(T194="Vehículos",VLOOKUP($U$16,'Datos Indices'!$A$38:$Z$50,22,FALSE),IF(T194="Ipim",VLOOKUP($U$16,'Datos Indices'!$A$38:$Z$50,7,FALSE),IF(T194="Dólar",VLOOKUP($U$16,'Datos Indices'!$A$38:$Z$50,4,FALSE),IF(T194="Gasoil",VLOOKUP($U$16,'Datos Indices'!$A$38:$Z$50,10,FALSE),IF(T194="WPU06 Pesificado",VLOOKUP($U$16,'Datos Indices'!$A$38:$Z$50,26,FALSE),0))))))</f>
        <v xml:space="preserve"> </v>
      </c>
      <c r="V194" s="1066">
        <f t="shared" si="24"/>
        <v>0</v>
      </c>
      <c r="W194" s="1450" t="str">
        <f t="shared" si="25"/>
        <v/>
      </c>
      <c r="Y194" s="1247"/>
      <c r="Z194" s="1247"/>
      <c r="AA194" s="1247"/>
      <c r="AB194" s="1247"/>
      <c r="AC194" s="1247"/>
      <c r="AD194" s="1247"/>
      <c r="AE194" s="1247"/>
      <c r="AF194" s="1247"/>
      <c r="AG194" s="1247"/>
      <c r="AH194" s="1247"/>
      <c r="AI194" s="1247"/>
      <c r="AJ194" s="1247"/>
      <c r="AK194" s="1247"/>
      <c r="AL194" s="1247"/>
      <c r="AM194" s="1247"/>
      <c r="AN194" s="1247"/>
      <c r="AO194" s="1247"/>
      <c r="AP194" s="1247"/>
      <c r="AQ194" s="1247"/>
      <c r="AR194" s="1247"/>
      <c r="AS194" s="1247"/>
      <c r="AT194" s="1247"/>
      <c r="AU194" s="1247"/>
      <c r="AV194" s="1247"/>
      <c r="AW194" s="1247"/>
      <c r="AX194" s="1247"/>
      <c r="AY194" s="1247"/>
      <c r="AZ194" s="1247"/>
      <c r="BA194" s="1247"/>
      <c r="BB194" s="1247"/>
      <c r="BC194" s="1247"/>
      <c r="BD194" s="1247"/>
      <c r="BE194" s="1247"/>
      <c r="BF194" s="1247"/>
      <c r="BG194" s="1247"/>
      <c r="BH194" s="1247"/>
      <c r="BI194" s="1247"/>
      <c r="BJ194" s="1247"/>
      <c r="BK194" s="1247"/>
      <c r="BL194" s="1247"/>
      <c r="BM194" s="1247"/>
      <c r="BN194" s="1247"/>
      <c r="BO194" s="1247"/>
      <c r="BP194" s="1247"/>
      <c r="BQ194" s="1247"/>
      <c r="BR194" s="1247"/>
      <c r="BS194" s="1247"/>
      <c r="BT194" s="1247"/>
      <c r="BU194" s="1247"/>
      <c r="BV194" s="1247"/>
      <c r="BW194" s="1247"/>
      <c r="BX194" s="1247"/>
      <c r="BY194" s="1247"/>
      <c r="BZ194" s="1247"/>
      <c r="CA194" s="1247"/>
      <c r="CB194" s="1247"/>
      <c r="CC194" s="1247"/>
      <c r="CD194" s="1247"/>
      <c r="CE194" s="1247"/>
      <c r="CF194" s="1247"/>
      <c r="CG194" s="1247"/>
      <c r="CH194" s="1247"/>
      <c r="CI194" s="1247"/>
      <c r="CJ194" s="1247"/>
      <c r="CK194" s="1247"/>
      <c r="CL194" s="1247"/>
      <c r="CM194" s="1247"/>
      <c r="CN194" s="1247"/>
      <c r="CO194" s="1247"/>
      <c r="CP194" s="1247"/>
      <c r="CQ194" s="1247"/>
      <c r="CR194" s="1247"/>
      <c r="CS194" s="1247"/>
      <c r="CT194" s="1247"/>
      <c r="CU194" s="1247"/>
      <c r="CV194" s="1247"/>
      <c r="CW194" s="1247"/>
      <c r="CX194" s="1247"/>
      <c r="CY194" s="1247"/>
      <c r="CZ194" s="1247"/>
      <c r="DB194" s="1452">
        <f t="shared" si="26"/>
        <v>0</v>
      </c>
      <c r="DC194" s="1452">
        <f t="shared" si="27"/>
        <v>0</v>
      </c>
    </row>
    <row r="195" spans="1:107" ht="14.25" customHeight="1" x14ac:dyDescent="0.2">
      <c r="A195" s="129"/>
      <c r="B195" s="887"/>
      <c r="C195" s="889"/>
      <c r="D195" s="448"/>
      <c r="E195" s="448"/>
      <c r="F195" s="888"/>
      <c r="G195" s="888"/>
      <c r="H195" s="888"/>
      <c r="I195" s="1528">
        <f t="shared" si="31"/>
        <v>0</v>
      </c>
      <c r="J195" s="1529">
        <f t="shared" si="23"/>
        <v>0</v>
      </c>
      <c r="K195" s="136"/>
      <c r="L195" s="1530">
        <f t="shared" si="22"/>
        <v>0</v>
      </c>
      <c r="M195" s="1531">
        <f t="shared" si="32"/>
        <v>0</v>
      </c>
      <c r="N195" s="138"/>
      <c r="P195" s="125"/>
      <c r="Q195" s="1065" t="str">
        <f>IF(P195=" "," ",IF(P195="Vehículos",VLOOKUP($Q$16,'Datos Indices'!$A$38:$Z$50,22,FALSE),IF(P195="Ipim",VLOOKUP($Q$16,'Datos Indices'!$A$38:$Z$50,7,FALSE),IF(P195="Dólar",VLOOKUP($Q$16,'Datos Indices'!$A$38:$Z$50,4,FALSE),IF(P195="Gasoil",VLOOKUP($Q$16,'Datos Indices'!$A$38:$Z$50,10,FALSE),IF(P195="WPU06 Pesificado",VLOOKUP($Q$16,'Datos Indices'!$A$38:$Z$50,26,FALSE),0))))))</f>
        <v xml:space="preserve"> </v>
      </c>
      <c r="R195" s="1066">
        <f t="shared" si="33"/>
        <v>0</v>
      </c>
      <c r="T195" s="928"/>
      <c r="U195" s="1065" t="str">
        <f>IF(T195=" "," ",IF(T195="Vehículos",VLOOKUP($U$16,'Datos Indices'!$A$38:$Z$50,22,FALSE),IF(T195="Ipim",VLOOKUP($U$16,'Datos Indices'!$A$38:$Z$50,7,FALSE),IF(T195="Dólar",VLOOKUP($U$16,'Datos Indices'!$A$38:$Z$50,4,FALSE),IF(T195="Gasoil",VLOOKUP($U$16,'Datos Indices'!$A$38:$Z$50,10,FALSE),IF(T195="WPU06 Pesificado",VLOOKUP($U$16,'Datos Indices'!$A$38:$Z$50,26,FALSE),0))))))</f>
        <v xml:space="preserve"> </v>
      </c>
      <c r="V195" s="1066">
        <f t="shared" si="24"/>
        <v>0</v>
      </c>
      <c r="W195" s="1450" t="str">
        <f t="shared" si="25"/>
        <v/>
      </c>
      <c r="Y195" s="1247"/>
      <c r="Z195" s="1247"/>
      <c r="AA195" s="1247"/>
      <c r="AB195" s="1247"/>
      <c r="AC195" s="1247"/>
      <c r="AD195" s="1247"/>
      <c r="AE195" s="1247"/>
      <c r="AF195" s="1247"/>
      <c r="AG195" s="1247"/>
      <c r="AH195" s="1247"/>
      <c r="AI195" s="1247"/>
      <c r="AJ195" s="1247"/>
      <c r="AK195" s="1247"/>
      <c r="AL195" s="1247"/>
      <c r="AM195" s="1247"/>
      <c r="AN195" s="1247"/>
      <c r="AO195" s="1247"/>
      <c r="AP195" s="1247"/>
      <c r="AQ195" s="1247"/>
      <c r="AR195" s="1247"/>
      <c r="AS195" s="1247"/>
      <c r="AT195" s="1247"/>
      <c r="AU195" s="1247"/>
      <c r="AV195" s="1247"/>
      <c r="AW195" s="1247"/>
      <c r="AX195" s="1247"/>
      <c r="AY195" s="1247"/>
      <c r="AZ195" s="1247"/>
      <c r="BA195" s="1247"/>
      <c r="BB195" s="1247"/>
      <c r="BC195" s="1247"/>
      <c r="BD195" s="1247"/>
      <c r="BE195" s="1247"/>
      <c r="BF195" s="1247"/>
      <c r="BG195" s="1247"/>
      <c r="BH195" s="1247"/>
      <c r="BI195" s="1247"/>
      <c r="BJ195" s="1247"/>
      <c r="BK195" s="1247"/>
      <c r="BL195" s="1247"/>
      <c r="BM195" s="1247"/>
      <c r="BN195" s="1247"/>
      <c r="BO195" s="1247"/>
      <c r="BP195" s="1247"/>
      <c r="BQ195" s="1247"/>
      <c r="BR195" s="1247"/>
      <c r="BS195" s="1247"/>
      <c r="BT195" s="1247"/>
      <c r="BU195" s="1247"/>
      <c r="BV195" s="1247"/>
      <c r="BW195" s="1247"/>
      <c r="BX195" s="1247"/>
      <c r="BY195" s="1247"/>
      <c r="BZ195" s="1247"/>
      <c r="CA195" s="1247"/>
      <c r="CB195" s="1247"/>
      <c r="CC195" s="1247"/>
      <c r="CD195" s="1247"/>
      <c r="CE195" s="1247"/>
      <c r="CF195" s="1247"/>
      <c r="CG195" s="1247"/>
      <c r="CH195" s="1247"/>
      <c r="CI195" s="1247"/>
      <c r="CJ195" s="1247"/>
      <c r="CK195" s="1247"/>
      <c r="CL195" s="1247"/>
      <c r="CM195" s="1247"/>
      <c r="CN195" s="1247"/>
      <c r="CO195" s="1247"/>
      <c r="CP195" s="1247"/>
      <c r="CQ195" s="1247"/>
      <c r="CR195" s="1247"/>
      <c r="CS195" s="1247"/>
      <c r="CT195" s="1247"/>
      <c r="CU195" s="1247"/>
      <c r="CV195" s="1247"/>
      <c r="CW195" s="1247"/>
      <c r="CX195" s="1247"/>
      <c r="CY195" s="1247"/>
      <c r="CZ195" s="1247"/>
      <c r="DB195" s="1452">
        <f t="shared" si="26"/>
        <v>0</v>
      </c>
      <c r="DC195" s="1452">
        <f t="shared" si="27"/>
        <v>0</v>
      </c>
    </row>
    <row r="196" spans="1:107" ht="14.25" customHeight="1" x14ac:dyDescent="0.2">
      <c r="A196" s="129"/>
      <c r="B196" s="887"/>
      <c r="C196" s="889"/>
      <c r="D196" s="448"/>
      <c r="E196" s="448"/>
      <c r="F196" s="888"/>
      <c r="G196" s="888"/>
      <c r="H196" s="888"/>
      <c r="I196" s="1528">
        <f t="shared" si="31"/>
        <v>0</v>
      </c>
      <c r="J196" s="1529">
        <f t="shared" si="23"/>
        <v>0</v>
      </c>
      <c r="K196" s="136"/>
      <c r="L196" s="1530">
        <f t="shared" si="22"/>
        <v>0</v>
      </c>
      <c r="M196" s="1531">
        <f t="shared" si="32"/>
        <v>0</v>
      </c>
      <c r="N196" s="138"/>
      <c r="P196" s="125"/>
      <c r="Q196" s="1065" t="str">
        <f>IF(P196=" "," ",IF(P196="Vehículos",VLOOKUP($Q$16,'Datos Indices'!$A$38:$Z$50,22,FALSE),IF(P196="Ipim",VLOOKUP($Q$16,'Datos Indices'!$A$38:$Z$50,7,FALSE),IF(P196="Dólar",VLOOKUP($Q$16,'Datos Indices'!$A$38:$Z$50,4,FALSE),IF(P196="Gasoil",VLOOKUP($Q$16,'Datos Indices'!$A$38:$Z$50,10,FALSE),IF(P196="WPU06 Pesificado",VLOOKUP($Q$16,'Datos Indices'!$A$38:$Z$50,26,FALSE),0))))))</f>
        <v xml:space="preserve"> </v>
      </c>
      <c r="R196" s="1066">
        <f t="shared" si="33"/>
        <v>0</v>
      </c>
      <c r="T196" s="928"/>
      <c r="U196" s="1065" t="str">
        <f>IF(T196=" "," ",IF(T196="Vehículos",VLOOKUP($U$16,'Datos Indices'!$A$38:$Z$50,22,FALSE),IF(T196="Ipim",VLOOKUP($U$16,'Datos Indices'!$A$38:$Z$50,7,FALSE),IF(T196="Dólar",VLOOKUP($U$16,'Datos Indices'!$A$38:$Z$50,4,FALSE),IF(T196="Gasoil",VLOOKUP($U$16,'Datos Indices'!$A$38:$Z$50,10,FALSE),IF(T196="WPU06 Pesificado",VLOOKUP($U$16,'Datos Indices'!$A$38:$Z$50,26,FALSE),0))))))</f>
        <v xml:space="preserve"> </v>
      </c>
      <c r="V196" s="1066">
        <f t="shared" si="24"/>
        <v>0</v>
      </c>
      <c r="W196" s="1450" t="str">
        <f t="shared" si="25"/>
        <v/>
      </c>
      <c r="Y196" s="1247"/>
      <c r="Z196" s="1247"/>
      <c r="AA196" s="1247"/>
      <c r="AB196" s="1247"/>
      <c r="AC196" s="1247"/>
      <c r="AD196" s="1247"/>
      <c r="AE196" s="1247"/>
      <c r="AF196" s="1247"/>
      <c r="AG196" s="1247"/>
      <c r="AH196" s="1247"/>
      <c r="AI196" s="1247"/>
      <c r="AJ196" s="1247"/>
      <c r="AK196" s="1247"/>
      <c r="AL196" s="1247"/>
      <c r="AM196" s="1247"/>
      <c r="AN196" s="1247"/>
      <c r="AO196" s="1247"/>
      <c r="AP196" s="1247"/>
      <c r="AQ196" s="1247"/>
      <c r="AR196" s="1247"/>
      <c r="AS196" s="1247"/>
      <c r="AT196" s="1247"/>
      <c r="AU196" s="1247"/>
      <c r="AV196" s="1247"/>
      <c r="AW196" s="1247"/>
      <c r="AX196" s="1247"/>
      <c r="AY196" s="1247"/>
      <c r="AZ196" s="1247"/>
      <c r="BA196" s="1247"/>
      <c r="BB196" s="1247"/>
      <c r="BC196" s="1247"/>
      <c r="BD196" s="1247"/>
      <c r="BE196" s="1247"/>
      <c r="BF196" s="1247"/>
      <c r="BG196" s="1247"/>
      <c r="BH196" s="1247"/>
      <c r="BI196" s="1247"/>
      <c r="BJ196" s="1247"/>
      <c r="BK196" s="1247"/>
      <c r="BL196" s="1247"/>
      <c r="BM196" s="1247"/>
      <c r="BN196" s="1247"/>
      <c r="BO196" s="1247"/>
      <c r="BP196" s="1247"/>
      <c r="BQ196" s="1247"/>
      <c r="BR196" s="1247"/>
      <c r="BS196" s="1247"/>
      <c r="BT196" s="1247"/>
      <c r="BU196" s="1247"/>
      <c r="BV196" s="1247"/>
      <c r="BW196" s="1247"/>
      <c r="BX196" s="1247"/>
      <c r="BY196" s="1247"/>
      <c r="BZ196" s="1247"/>
      <c r="CA196" s="1247"/>
      <c r="CB196" s="1247"/>
      <c r="CC196" s="1247"/>
      <c r="CD196" s="1247"/>
      <c r="CE196" s="1247"/>
      <c r="CF196" s="1247"/>
      <c r="CG196" s="1247"/>
      <c r="CH196" s="1247"/>
      <c r="CI196" s="1247"/>
      <c r="CJ196" s="1247"/>
      <c r="CK196" s="1247"/>
      <c r="CL196" s="1247"/>
      <c r="CM196" s="1247"/>
      <c r="CN196" s="1247"/>
      <c r="CO196" s="1247"/>
      <c r="CP196" s="1247"/>
      <c r="CQ196" s="1247"/>
      <c r="CR196" s="1247"/>
      <c r="CS196" s="1247"/>
      <c r="CT196" s="1247"/>
      <c r="CU196" s="1247"/>
      <c r="CV196" s="1247"/>
      <c r="CW196" s="1247"/>
      <c r="CX196" s="1247"/>
      <c r="CY196" s="1247"/>
      <c r="CZ196" s="1247"/>
      <c r="DB196" s="1452">
        <f t="shared" si="26"/>
        <v>0</v>
      </c>
      <c r="DC196" s="1452">
        <f t="shared" si="27"/>
        <v>0</v>
      </c>
    </row>
    <row r="197" spans="1:107" ht="14.25" customHeight="1" x14ac:dyDescent="0.2">
      <c r="A197" s="129"/>
      <c r="B197" s="887"/>
      <c r="C197" s="889"/>
      <c r="D197" s="448"/>
      <c r="E197" s="448"/>
      <c r="F197" s="888"/>
      <c r="G197" s="888"/>
      <c r="H197" s="888"/>
      <c r="I197" s="1528">
        <f t="shared" si="31"/>
        <v>0</v>
      </c>
      <c r="J197" s="1529">
        <f t="shared" si="23"/>
        <v>0</v>
      </c>
      <c r="K197" s="136"/>
      <c r="L197" s="1530">
        <f t="shared" si="22"/>
        <v>0</v>
      </c>
      <c r="M197" s="1531">
        <f t="shared" si="32"/>
        <v>0</v>
      </c>
      <c r="N197" s="138"/>
      <c r="P197" s="125"/>
      <c r="Q197" s="1065" t="str">
        <f>IF(P197=" "," ",IF(P197="Vehículos",VLOOKUP($Q$16,'Datos Indices'!$A$38:$Z$50,22,FALSE),IF(P197="Ipim",VLOOKUP($Q$16,'Datos Indices'!$A$38:$Z$50,7,FALSE),IF(P197="Dólar",VLOOKUP($Q$16,'Datos Indices'!$A$38:$Z$50,4,FALSE),IF(P197="Gasoil",VLOOKUP($Q$16,'Datos Indices'!$A$38:$Z$50,10,FALSE),IF(P197="WPU06 Pesificado",VLOOKUP($Q$16,'Datos Indices'!$A$38:$Z$50,26,FALSE),0))))))</f>
        <v xml:space="preserve"> </v>
      </c>
      <c r="R197" s="1066">
        <f t="shared" si="33"/>
        <v>0</v>
      </c>
      <c r="T197" s="928"/>
      <c r="U197" s="1065" t="str">
        <f>IF(T197=" "," ",IF(T197="Vehículos",VLOOKUP($U$16,'Datos Indices'!$A$38:$Z$50,22,FALSE),IF(T197="Ipim",VLOOKUP($U$16,'Datos Indices'!$A$38:$Z$50,7,FALSE),IF(T197="Dólar",VLOOKUP($U$16,'Datos Indices'!$A$38:$Z$50,4,FALSE),IF(T197="Gasoil",VLOOKUP($U$16,'Datos Indices'!$A$38:$Z$50,10,FALSE),IF(T197="WPU06 Pesificado",VLOOKUP($U$16,'Datos Indices'!$A$38:$Z$50,26,FALSE),0))))))</f>
        <v xml:space="preserve"> </v>
      </c>
      <c r="V197" s="1066">
        <f t="shared" si="24"/>
        <v>0</v>
      </c>
      <c r="W197" s="1450" t="str">
        <f t="shared" si="25"/>
        <v/>
      </c>
      <c r="Y197" s="1247"/>
      <c r="Z197" s="1247"/>
      <c r="AA197" s="1247"/>
      <c r="AB197" s="1247"/>
      <c r="AC197" s="1247"/>
      <c r="AD197" s="1247"/>
      <c r="AE197" s="1247"/>
      <c r="AF197" s="1247"/>
      <c r="AG197" s="1247"/>
      <c r="AH197" s="1247"/>
      <c r="AI197" s="1247"/>
      <c r="AJ197" s="1247"/>
      <c r="AK197" s="1247"/>
      <c r="AL197" s="1247"/>
      <c r="AM197" s="1247"/>
      <c r="AN197" s="1247"/>
      <c r="AO197" s="1247"/>
      <c r="AP197" s="1247"/>
      <c r="AQ197" s="1247"/>
      <c r="AR197" s="1247"/>
      <c r="AS197" s="1247"/>
      <c r="AT197" s="1247"/>
      <c r="AU197" s="1247"/>
      <c r="AV197" s="1247"/>
      <c r="AW197" s="1247"/>
      <c r="AX197" s="1247"/>
      <c r="AY197" s="1247"/>
      <c r="AZ197" s="1247"/>
      <c r="BA197" s="1247"/>
      <c r="BB197" s="1247"/>
      <c r="BC197" s="1247"/>
      <c r="BD197" s="1247"/>
      <c r="BE197" s="1247"/>
      <c r="BF197" s="1247"/>
      <c r="BG197" s="1247"/>
      <c r="BH197" s="1247"/>
      <c r="BI197" s="1247"/>
      <c r="BJ197" s="1247"/>
      <c r="BK197" s="1247"/>
      <c r="BL197" s="1247"/>
      <c r="BM197" s="1247"/>
      <c r="BN197" s="1247"/>
      <c r="BO197" s="1247"/>
      <c r="BP197" s="1247"/>
      <c r="BQ197" s="1247"/>
      <c r="BR197" s="1247"/>
      <c r="BS197" s="1247"/>
      <c r="BT197" s="1247"/>
      <c r="BU197" s="1247"/>
      <c r="BV197" s="1247"/>
      <c r="BW197" s="1247"/>
      <c r="BX197" s="1247"/>
      <c r="BY197" s="1247"/>
      <c r="BZ197" s="1247"/>
      <c r="CA197" s="1247"/>
      <c r="CB197" s="1247"/>
      <c r="CC197" s="1247"/>
      <c r="CD197" s="1247"/>
      <c r="CE197" s="1247"/>
      <c r="CF197" s="1247"/>
      <c r="CG197" s="1247"/>
      <c r="CH197" s="1247"/>
      <c r="CI197" s="1247"/>
      <c r="CJ197" s="1247"/>
      <c r="CK197" s="1247"/>
      <c r="CL197" s="1247"/>
      <c r="CM197" s="1247"/>
      <c r="CN197" s="1247"/>
      <c r="CO197" s="1247"/>
      <c r="CP197" s="1247"/>
      <c r="CQ197" s="1247"/>
      <c r="CR197" s="1247"/>
      <c r="CS197" s="1247"/>
      <c r="CT197" s="1247"/>
      <c r="CU197" s="1247"/>
      <c r="CV197" s="1247"/>
      <c r="CW197" s="1247"/>
      <c r="CX197" s="1247"/>
      <c r="CY197" s="1247"/>
      <c r="CZ197" s="1247"/>
      <c r="DB197" s="1452">
        <f t="shared" si="26"/>
        <v>0</v>
      </c>
      <c r="DC197" s="1452">
        <f t="shared" si="27"/>
        <v>0</v>
      </c>
    </row>
    <row r="198" spans="1:107" ht="14.25" customHeight="1" x14ac:dyDescent="0.2">
      <c r="A198" s="129"/>
      <c r="B198" s="887"/>
      <c r="C198" s="889"/>
      <c r="D198" s="448"/>
      <c r="E198" s="448"/>
      <c r="F198" s="888"/>
      <c r="G198" s="888"/>
      <c r="H198" s="888"/>
      <c r="I198" s="1528">
        <f t="shared" si="31"/>
        <v>0</v>
      </c>
      <c r="J198" s="1529">
        <f t="shared" si="23"/>
        <v>0</v>
      </c>
      <c r="K198" s="136"/>
      <c r="L198" s="1530">
        <f t="shared" si="22"/>
        <v>0</v>
      </c>
      <c r="M198" s="1531">
        <f t="shared" si="32"/>
        <v>0</v>
      </c>
      <c r="N198" s="138"/>
      <c r="P198" s="125"/>
      <c r="Q198" s="1065" t="str">
        <f>IF(P198=" "," ",IF(P198="Vehículos",VLOOKUP($Q$16,'Datos Indices'!$A$38:$Z$50,22,FALSE),IF(P198="Ipim",VLOOKUP($Q$16,'Datos Indices'!$A$38:$Z$50,7,FALSE),IF(P198="Dólar",VLOOKUP($Q$16,'Datos Indices'!$A$38:$Z$50,4,FALSE),IF(P198="Gasoil",VLOOKUP($Q$16,'Datos Indices'!$A$38:$Z$50,10,FALSE),IF(P198="WPU06 Pesificado",VLOOKUP($Q$16,'Datos Indices'!$A$38:$Z$50,26,FALSE),0))))))</f>
        <v xml:space="preserve"> </v>
      </c>
      <c r="R198" s="1066">
        <f t="shared" si="33"/>
        <v>0</v>
      </c>
      <c r="T198" s="928"/>
      <c r="U198" s="1065" t="str">
        <f>IF(T198=" "," ",IF(T198="Vehículos",VLOOKUP($U$16,'Datos Indices'!$A$38:$Z$50,22,FALSE),IF(T198="Ipim",VLOOKUP($U$16,'Datos Indices'!$A$38:$Z$50,7,FALSE),IF(T198="Dólar",VLOOKUP($U$16,'Datos Indices'!$A$38:$Z$50,4,FALSE),IF(T198="Gasoil",VLOOKUP($U$16,'Datos Indices'!$A$38:$Z$50,10,FALSE),IF(T198="WPU06 Pesificado",VLOOKUP($U$16,'Datos Indices'!$A$38:$Z$50,26,FALSE),0))))))</f>
        <v xml:space="preserve"> </v>
      </c>
      <c r="V198" s="1066">
        <f t="shared" si="24"/>
        <v>0</v>
      </c>
      <c r="W198" s="1450" t="str">
        <f t="shared" si="25"/>
        <v/>
      </c>
      <c r="Y198" s="1247"/>
      <c r="Z198" s="1247"/>
      <c r="AA198" s="1247"/>
      <c r="AB198" s="1247"/>
      <c r="AC198" s="1247"/>
      <c r="AD198" s="1247"/>
      <c r="AE198" s="1247"/>
      <c r="AF198" s="1247"/>
      <c r="AG198" s="1247"/>
      <c r="AH198" s="1247"/>
      <c r="AI198" s="1247"/>
      <c r="AJ198" s="1247"/>
      <c r="AK198" s="1247"/>
      <c r="AL198" s="1247"/>
      <c r="AM198" s="1247"/>
      <c r="AN198" s="1247"/>
      <c r="AO198" s="1247"/>
      <c r="AP198" s="1247"/>
      <c r="AQ198" s="1247"/>
      <c r="AR198" s="1247"/>
      <c r="AS198" s="1247"/>
      <c r="AT198" s="1247"/>
      <c r="AU198" s="1247"/>
      <c r="AV198" s="1247"/>
      <c r="AW198" s="1247"/>
      <c r="AX198" s="1247"/>
      <c r="AY198" s="1247"/>
      <c r="AZ198" s="1247"/>
      <c r="BA198" s="1247"/>
      <c r="BB198" s="1247"/>
      <c r="BC198" s="1247"/>
      <c r="BD198" s="1247"/>
      <c r="BE198" s="1247"/>
      <c r="BF198" s="1247"/>
      <c r="BG198" s="1247"/>
      <c r="BH198" s="1247"/>
      <c r="BI198" s="1247"/>
      <c r="BJ198" s="1247"/>
      <c r="BK198" s="1247"/>
      <c r="BL198" s="1247"/>
      <c r="BM198" s="1247"/>
      <c r="BN198" s="1247"/>
      <c r="BO198" s="1247"/>
      <c r="BP198" s="1247"/>
      <c r="BQ198" s="1247"/>
      <c r="BR198" s="1247"/>
      <c r="BS198" s="1247"/>
      <c r="BT198" s="1247"/>
      <c r="BU198" s="1247"/>
      <c r="BV198" s="1247"/>
      <c r="BW198" s="1247"/>
      <c r="BX198" s="1247"/>
      <c r="BY198" s="1247"/>
      <c r="BZ198" s="1247"/>
      <c r="CA198" s="1247"/>
      <c r="CB198" s="1247"/>
      <c r="CC198" s="1247"/>
      <c r="CD198" s="1247"/>
      <c r="CE198" s="1247"/>
      <c r="CF198" s="1247"/>
      <c r="CG198" s="1247"/>
      <c r="CH198" s="1247"/>
      <c r="CI198" s="1247"/>
      <c r="CJ198" s="1247"/>
      <c r="CK198" s="1247"/>
      <c r="CL198" s="1247"/>
      <c r="CM198" s="1247"/>
      <c r="CN198" s="1247"/>
      <c r="CO198" s="1247"/>
      <c r="CP198" s="1247"/>
      <c r="CQ198" s="1247"/>
      <c r="CR198" s="1247"/>
      <c r="CS198" s="1247"/>
      <c r="CT198" s="1247"/>
      <c r="CU198" s="1247"/>
      <c r="CV198" s="1247"/>
      <c r="CW198" s="1247"/>
      <c r="CX198" s="1247"/>
      <c r="CY198" s="1247"/>
      <c r="CZ198" s="1247"/>
      <c r="DB198" s="1452">
        <f t="shared" si="26"/>
        <v>0</v>
      </c>
      <c r="DC198" s="1452">
        <f t="shared" si="27"/>
        <v>0</v>
      </c>
    </row>
    <row r="199" spans="1:107" ht="14.25" customHeight="1" x14ac:dyDescent="0.2">
      <c r="A199" s="129"/>
      <c r="B199" s="887"/>
      <c r="C199" s="889"/>
      <c r="D199" s="448"/>
      <c r="E199" s="448"/>
      <c r="F199" s="888"/>
      <c r="G199" s="888"/>
      <c r="H199" s="888"/>
      <c r="I199" s="1528">
        <f t="shared" si="31"/>
        <v>0</v>
      </c>
      <c r="J199" s="1529">
        <f t="shared" si="23"/>
        <v>0</v>
      </c>
      <c r="K199" s="136"/>
      <c r="L199" s="1530">
        <f t="shared" si="22"/>
        <v>0</v>
      </c>
      <c r="M199" s="1531">
        <f t="shared" si="32"/>
        <v>0</v>
      </c>
      <c r="N199" s="138"/>
      <c r="P199" s="125"/>
      <c r="Q199" s="1065" t="str">
        <f>IF(P199=" "," ",IF(P199="Vehículos",VLOOKUP($Q$16,'Datos Indices'!$A$38:$Z$50,22,FALSE),IF(P199="Ipim",VLOOKUP($Q$16,'Datos Indices'!$A$38:$Z$50,7,FALSE),IF(P199="Dólar",VLOOKUP($Q$16,'Datos Indices'!$A$38:$Z$50,4,FALSE),IF(P199="Gasoil",VLOOKUP($Q$16,'Datos Indices'!$A$38:$Z$50,10,FALSE),IF(P199="WPU06 Pesificado",VLOOKUP($Q$16,'Datos Indices'!$A$38:$Z$50,26,FALSE),0))))))</f>
        <v xml:space="preserve"> </v>
      </c>
      <c r="R199" s="1066">
        <f t="shared" si="33"/>
        <v>0</v>
      </c>
      <c r="T199" s="928"/>
      <c r="U199" s="1065" t="str">
        <f>IF(T199=" "," ",IF(T199="Vehículos",VLOOKUP($U$16,'Datos Indices'!$A$38:$Z$50,22,FALSE),IF(T199="Ipim",VLOOKUP($U$16,'Datos Indices'!$A$38:$Z$50,7,FALSE),IF(T199="Dólar",VLOOKUP($U$16,'Datos Indices'!$A$38:$Z$50,4,FALSE),IF(T199="Gasoil",VLOOKUP($U$16,'Datos Indices'!$A$38:$Z$50,10,FALSE),IF(T199="WPU06 Pesificado",VLOOKUP($U$16,'Datos Indices'!$A$38:$Z$50,26,FALSE),0))))))</f>
        <v xml:space="preserve"> </v>
      </c>
      <c r="V199" s="1066">
        <f t="shared" si="24"/>
        <v>0</v>
      </c>
      <c r="W199" s="1450" t="str">
        <f t="shared" si="25"/>
        <v/>
      </c>
      <c r="Y199" s="1247"/>
      <c r="Z199" s="1247"/>
      <c r="AA199" s="1247"/>
      <c r="AB199" s="1247"/>
      <c r="AC199" s="1247"/>
      <c r="AD199" s="1247"/>
      <c r="AE199" s="1247"/>
      <c r="AF199" s="1247"/>
      <c r="AG199" s="1247"/>
      <c r="AH199" s="1247"/>
      <c r="AI199" s="1247"/>
      <c r="AJ199" s="1247"/>
      <c r="AK199" s="1247"/>
      <c r="AL199" s="1247"/>
      <c r="AM199" s="1247"/>
      <c r="AN199" s="1247"/>
      <c r="AO199" s="1247"/>
      <c r="AP199" s="1247"/>
      <c r="AQ199" s="1247"/>
      <c r="AR199" s="1247"/>
      <c r="AS199" s="1247"/>
      <c r="AT199" s="1247"/>
      <c r="AU199" s="1247"/>
      <c r="AV199" s="1247"/>
      <c r="AW199" s="1247"/>
      <c r="AX199" s="1247"/>
      <c r="AY199" s="1247"/>
      <c r="AZ199" s="1247"/>
      <c r="BA199" s="1247"/>
      <c r="BB199" s="1247"/>
      <c r="BC199" s="1247"/>
      <c r="BD199" s="1247"/>
      <c r="BE199" s="1247"/>
      <c r="BF199" s="1247"/>
      <c r="BG199" s="1247"/>
      <c r="BH199" s="1247"/>
      <c r="BI199" s="1247"/>
      <c r="BJ199" s="1247"/>
      <c r="BK199" s="1247"/>
      <c r="BL199" s="1247"/>
      <c r="BM199" s="1247"/>
      <c r="BN199" s="1247"/>
      <c r="BO199" s="1247"/>
      <c r="BP199" s="1247"/>
      <c r="BQ199" s="1247"/>
      <c r="BR199" s="1247"/>
      <c r="BS199" s="1247"/>
      <c r="BT199" s="1247"/>
      <c r="BU199" s="1247"/>
      <c r="BV199" s="1247"/>
      <c r="BW199" s="1247"/>
      <c r="BX199" s="1247"/>
      <c r="BY199" s="1247"/>
      <c r="BZ199" s="1247"/>
      <c r="CA199" s="1247"/>
      <c r="CB199" s="1247"/>
      <c r="CC199" s="1247"/>
      <c r="CD199" s="1247"/>
      <c r="CE199" s="1247"/>
      <c r="CF199" s="1247"/>
      <c r="CG199" s="1247"/>
      <c r="CH199" s="1247"/>
      <c r="CI199" s="1247"/>
      <c r="CJ199" s="1247"/>
      <c r="CK199" s="1247"/>
      <c r="CL199" s="1247"/>
      <c r="CM199" s="1247"/>
      <c r="CN199" s="1247"/>
      <c r="CO199" s="1247"/>
      <c r="CP199" s="1247"/>
      <c r="CQ199" s="1247"/>
      <c r="CR199" s="1247"/>
      <c r="CS199" s="1247"/>
      <c r="CT199" s="1247"/>
      <c r="CU199" s="1247"/>
      <c r="CV199" s="1247"/>
      <c r="CW199" s="1247"/>
      <c r="CX199" s="1247"/>
      <c r="CY199" s="1247"/>
      <c r="CZ199" s="1247"/>
      <c r="DB199" s="1452">
        <f t="shared" si="26"/>
        <v>0</v>
      </c>
      <c r="DC199" s="1452">
        <f t="shared" si="27"/>
        <v>0</v>
      </c>
    </row>
    <row r="200" spans="1:107" ht="14.25" customHeight="1" x14ac:dyDescent="0.2">
      <c r="A200" s="129"/>
      <c r="B200" s="887"/>
      <c r="C200" s="889"/>
      <c r="D200" s="448"/>
      <c r="E200" s="448"/>
      <c r="F200" s="888"/>
      <c r="G200" s="888"/>
      <c r="H200" s="888"/>
      <c r="I200" s="1528">
        <f t="shared" si="31"/>
        <v>0</v>
      </c>
      <c r="J200" s="1529">
        <f t="shared" si="23"/>
        <v>0</v>
      </c>
      <c r="K200" s="136"/>
      <c r="L200" s="1530">
        <f t="shared" si="22"/>
        <v>0</v>
      </c>
      <c r="M200" s="1531">
        <f t="shared" si="32"/>
        <v>0</v>
      </c>
      <c r="N200" s="138"/>
      <c r="P200" s="125"/>
      <c r="Q200" s="1065" t="str">
        <f>IF(P200=" "," ",IF(P200="Vehículos",VLOOKUP($Q$16,'Datos Indices'!$A$38:$Z$50,22,FALSE),IF(P200="Ipim",VLOOKUP($Q$16,'Datos Indices'!$A$38:$Z$50,7,FALSE),IF(P200="Dólar",VLOOKUP($Q$16,'Datos Indices'!$A$38:$Z$50,4,FALSE),IF(P200="Gasoil",VLOOKUP($Q$16,'Datos Indices'!$A$38:$Z$50,10,FALSE),IF(P200="WPU06 Pesificado",VLOOKUP($Q$16,'Datos Indices'!$A$38:$Z$50,26,FALSE),0))))))</f>
        <v xml:space="preserve"> </v>
      </c>
      <c r="R200" s="1066">
        <f t="shared" si="33"/>
        <v>0</v>
      </c>
      <c r="T200" s="928"/>
      <c r="U200" s="1065" t="str">
        <f>IF(T200=" "," ",IF(T200="Vehículos",VLOOKUP($U$16,'Datos Indices'!$A$38:$Z$50,22,FALSE),IF(T200="Ipim",VLOOKUP($U$16,'Datos Indices'!$A$38:$Z$50,7,FALSE),IF(T200="Dólar",VLOOKUP($U$16,'Datos Indices'!$A$38:$Z$50,4,FALSE),IF(T200="Gasoil",VLOOKUP($U$16,'Datos Indices'!$A$38:$Z$50,10,FALSE),IF(T200="WPU06 Pesificado",VLOOKUP($U$16,'Datos Indices'!$A$38:$Z$50,26,FALSE),0))))))</f>
        <v xml:space="preserve"> </v>
      </c>
      <c r="V200" s="1066">
        <f t="shared" si="24"/>
        <v>0</v>
      </c>
      <c r="W200" s="1450" t="str">
        <f t="shared" si="25"/>
        <v/>
      </c>
      <c r="Y200" s="1247"/>
      <c r="Z200" s="1247"/>
      <c r="AA200" s="1247"/>
      <c r="AB200" s="1247"/>
      <c r="AC200" s="1247"/>
      <c r="AD200" s="1247"/>
      <c r="AE200" s="1247"/>
      <c r="AF200" s="1247"/>
      <c r="AG200" s="1247"/>
      <c r="AH200" s="1247"/>
      <c r="AI200" s="1247"/>
      <c r="AJ200" s="1247"/>
      <c r="AK200" s="1247"/>
      <c r="AL200" s="1247"/>
      <c r="AM200" s="1247"/>
      <c r="AN200" s="1247"/>
      <c r="AO200" s="1247"/>
      <c r="AP200" s="1247"/>
      <c r="AQ200" s="1247"/>
      <c r="AR200" s="1247"/>
      <c r="AS200" s="1247"/>
      <c r="AT200" s="1247"/>
      <c r="AU200" s="1247"/>
      <c r="AV200" s="1247"/>
      <c r="AW200" s="1247"/>
      <c r="AX200" s="1247"/>
      <c r="AY200" s="1247"/>
      <c r="AZ200" s="1247"/>
      <c r="BA200" s="1247"/>
      <c r="BB200" s="1247"/>
      <c r="BC200" s="1247"/>
      <c r="BD200" s="1247"/>
      <c r="BE200" s="1247"/>
      <c r="BF200" s="1247"/>
      <c r="BG200" s="1247"/>
      <c r="BH200" s="1247"/>
      <c r="BI200" s="1247"/>
      <c r="BJ200" s="1247"/>
      <c r="BK200" s="1247"/>
      <c r="BL200" s="1247"/>
      <c r="BM200" s="1247"/>
      <c r="BN200" s="1247"/>
      <c r="BO200" s="1247"/>
      <c r="BP200" s="1247"/>
      <c r="BQ200" s="1247"/>
      <c r="BR200" s="1247"/>
      <c r="BS200" s="1247"/>
      <c r="BT200" s="1247"/>
      <c r="BU200" s="1247"/>
      <c r="BV200" s="1247"/>
      <c r="BW200" s="1247"/>
      <c r="BX200" s="1247"/>
      <c r="BY200" s="1247"/>
      <c r="BZ200" s="1247"/>
      <c r="CA200" s="1247"/>
      <c r="CB200" s="1247"/>
      <c r="CC200" s="1247"/>
      <c r="CD200" s="1247"/>
      <c r="CE200" s="1247"/>
      <c r="CF200" s="1247"/>
      <c r="CG200" s="1247"/>
      <c r="CH200" s="1247"/>
      <c r="CI200" s="1247"/>
      <c r="CJ200" s="1247"/>
      <c r="CK200" s="1247"/>
      <c r="CL200" s="1247"/>
      <c r="CM200" s="1247"/>
      <c r="CN200" s="1247"/>
      <c r="CO200" s="1247"/>
      <c r="CP200" s="1247"/>
      <c r="CQ200" s="1247"/>
      <c r="CR200" s="1247"/>
      <c r="CS200" s="1247"/>
      <c r="CT200" s="1247"/>
      <c r="CU200" s="1247"/>
      <c r="CV200" s="1247"/>
      <c r="CW200" s="1247"/>
      <c r="CX200" s="1247"/>
      <c r="CY200" s="1247"/>
      <c r="CZ200" s="1247"/>
      <c r="DB200" s="1452">
        <f t="shared" si="26"/>
        <v>0</v>
      </c>
      <c r="DC200" s="1452">
        <f t="shared" si="27"/>
        <v>0</v>
      </c>
    </row>
    <row r="201" spans="1:107" ht="14.25" customHeight="1" x14ac:dyDescent="0.2">
      <c r="A201" s="129"/>
      <c r="B201" s="887"/>
      <c r="C201" s="889"/>
      <c r="D201" s="448"/>
      <c r="E201" s="448"/>
      <c r="F201" s="888"/>
      <c r="G201" s="888"/>
      <c r="H201" s="888"/>
      <c r="I201" s="1528">
        <f t="shared" si="31"/>
        <v>0</v>
      </c>
      <c r="J201" s="1529">
        <f t="shared" si="23"/>
        <v>0</v>
      </c>
      <c r="K201" s="136"/>
      <c r="L201" s="1530">
        <f t="shared" si="22"/>
        <v>0</v>
      </c>
      <c r="M201" s="1531">
        <f t="shared" si="32"/>
        <v>0</v>
      </c>
      <c r="N201" s="138"/>
      <c r="P201" s="125"/>
      <c r="Q201" s="1065" t="str">
        <f>IF(P201=" "," ",IF(P201="Vehículos",VLOOKUP($Q$16,'Datos Indices'!$A$38:$Z$50,22,FALSE),IF(P201="Ipim",VLOOKUP($Q$16,'Datos Indices'!$A$38:$Z$50,7,FALSE),IF(P201="Dólar",VLOOKUP($Q$16,'Datos Indices'!$A$38:$Z$50,4,FALSE),IF(P201="Gasoil",VLOOKUP($Q$16,'Datos Indices'!$A$38:$Z$50,10,FALSE),IF(P201="WPU06 Pesificado",VLOOKUP($Q$16,'Datos Indices'!$A$38:$Z$50,26,FALSE),0))))))</f>
        <v xml:space="preserve"> </v>
      </c>
      <c r="R201" s="1066">
        <f t="shared" si="33"/>
        <v>0</v>
      </c>
      <c r="T201" s="928"/>
      <c r="U201" s="1065" t="str">
        <f>IF(T201=" "," ",IF(T201="Vehículos",VLOOKUP($U$16,'Datos Indices'!$A$38:$Z$50,22,FALSE),IF(T201="Ipim",VLOOKUP($U$16,'Datos Indices'!$A$38:$Z$50,7,FALSE),IF(T201="Dólar",VLOOKUP($U$16,'Datos Indices'!$A$38:$Z$50,4,FALSE),IF(T201="Gasoil",VLOOKUP($U$16,'Datos Indices'!$A$38:$Z$50,10,FALSE),IF(T201="WPU06 Pesificado",VLOOKUP($U$16,'Datos Indices'!$A$38:$Z$50,26,FALSE),0))))))</f>
        <v xml:space="preserve"> </v>
      </c>
      <c r="V201" s="1066">
        <f t="shared" si="24"/>
        <v>0</v>
      </c>
      <c r="W201" s="1450" t="str">
        <f t="shared" si="25"/>
        <v/>
      </c>
      <c r="Y201" s="1247"/>
      <c r="Z201" s="1247"/>
      <c r="AA201" s="1247"/>
      <c r="AB201" s="1247"/>
      <c r="AC201" s="1247"/>
      <c r="AD201" s="1247"/>
      <c r="AE201" s="1247"/>
      <c r="AF201" s="1247"/>
      <c r="AG201" s="1247"/>
      <c r="AH201" s="1247"/>
      <c r="AI201" s="1247"/>
      <c r="AJ201" s="1247"/>
      <c r="AK201" s="1247"/>
      <c r="AL201" s="1247"/>
      <c r="AM201" s="1247"/>
      <c r="AN201" s="1247"/>
      <c r="AO201" s="1247"/>
      <c r="AP201" s="1247"/>
      <c r="AQ201" s="1247"/>
      <c r="AR201" s="1247"/>
      <c r="AS201" s="1247"/>
      <c r="AT201" s="1247"/>
      <c r="AU201" s="1247"/>
      <c r="AV201" s="1247"/>
      <c r="AW201" s="1247"/>
      <c r="AX201" s="1247"/>
      <c r="AY201" s="1247"/>
      <c r="AZ201" s="1247"/>
      <c r="BA201" s="1247"/>
      <c r="BB201" s="1247"/>
      <c r="BC201" s="1247"/>
      <c r="BD201" s="1247"/>
      <c r="BE201" s="1247"/>
      <c r="BF201" s="1247"/>
      <c r="BG201" s="1247"/>
      <c r="BH201" s="1247"/>
      <c r="BI201" s="1247"/>
      <c r="BJ201" s="1247"/>
      <c r="BK201" s="1247"/>
      <c r="BL201" s="1247"/>
      <c r="BM201" s="1247"/>
      <c r="BN201" s="1247"/>
      <c r="BO201" s="1247"/>
      <c r="BP201" s="1247"/>
      <c r="BQ201" s="1247"/>
      <c r="BR201" s="1247"/>
      <c r="BS201" s="1247"/>
      <c r="BT201" s="1247"/>
      <c r="BU201" s="1247"/>
      <c r="BV201" s="1247"/>
      <c r="BW201" s="1247"/>
      <c r="BX201" s="1247"/>
      <c r="BY201" s="1247"/>
      <c r="BZ201" s="1247"/>
      <c r="CA201" s="1247"/>
      <c r="CB201" s="1247"/>
      <c r="CC201" s="1247"/>
      <c r="CD201" s="1247"/>
      <c r="CE201" s="1247"/>
      <c r="CF201" s="1247"/>
      <c r="CG201" s="1247"/>
      <c r="CH201" s="1247"/>
      <c r="CI201" s="1247"/>
      <c r="CJ201" s="1247"/>
      <c r="CK201" s="1247"/>
      <c r="CL201" s="1247"/>
      <c r="CM201" s="1247"/>
      <c r="CN201" s="1247"/>
      <c r="CO201" s="1247"/>
      <c r="CP201" s="1247"/>
      <c r="CQ201" s="1247"/>
      <c r="CR201" s="1247"/>
      <c r="CS201" s="1247"/>
      <c r="CT201" s="1247"/>
      <c r="CU201" s="1247"/>
      <c r="CV201" s="1247"/>
      <c r="CW201" s="1247"/>
      <c r="CX201" s="1247"/>
      <c r="CY201" s="1247"/>
      <c r="CZ201" s="1247"/>
      <c r="DB201" s="1452">
        <f t="shared" si="26"/>
        <v>0</v>
      </c>
      <c r="DC201" s="1452">
        <f t="shared" si="27"/>
        <v>0</v>
      </c>
    </row>
    <row r="202" spans="1:107" ht="14.25" customHeight="1" x14ac:dyDescent="0.2">
      <c r="A202" s="129"/>
      <c r="B202" s="887"/>
      <c r="C202" s="889"/>
      <c r="D202" s="448"/>
      <c r="E202" s="448"/>
      <c r="F202" s="888"/>
      <c r="G202" s="888"/>
      <c r="H202" s="888"/>
      <c r="I202" s="1528">
        <f t="shared" si="31"/>
        <v>0</v>
      </c>
      <c r="J202" s="1529">
        <f t="shared" si="23"/>
        <v>0</v>
      </c>
      <c r="K202" s="136"/>
      <c r="L202" s="1530">
        <f t="shared" si="22"/>
        <v>0</v>
      </c>
      <c r="M202" s="1531">
        <f t="shared" si="32"/>
        <v>0</v>
      </c>
      <c r="N202" s="138"/>
      <c r="P202" s="125"/>
      <c r="Q202" s="1065" t="str">
        <f>IF(P202=" "," ",IF(P202="Vehículos",VLOOKUP($Q$16,'Datos Indices'!$A$38:$Z$50,22,FALSE),IF(P202="Ipim",VLOOKUP($Q$16,'Datos Indices'!$A$38:$Z$50,7,FALSE),IF(P202="Dólar",VLOOKUP($Q$16,'Datos Indices'!$A$38:$Z$50,4,FALSE),IF(P202="Gasoil",VLOOKUP($Q$16,'Datos Indices'!$A$38:$Z$50,10,FALSE),IF(P202="WPU06 Pesificado",VLOOKUP($Q$16,'Datos Indices'!$A$38:$Z$50,26,FALSE),0))))))</f>
        <v xml:space="preserve"> </v>
      </c>
      <c r="R202" s="1066">
        <f t="shared" si="33"/>
        <v>0</v>
      </c>
      <c r="T202" s="928"/>
      <c r="U202" s="1065" t="str">
        <f>IF(T202=" "," ",IF(T202="Vehículos",VLOOKUP($U$16,'Datos Indices'!$A$38:$Z$50,22,FALSE),IF(T202="Ipim",VLOOKUP($U$16,'Datos Indices'!$A$38:$Z$50,7,FALSE),IF(T202="Dólar",VLOOKUP($U$16,'Datos Indices'!$A$38:$Z$50,4,FALSE),IF(T202="Gasoil",VLOOKUP($U$16,'Datos Indices'!$A$38:$Z$50,10,FALSE),IF(T202="WPU06 Pesificado",VLOOKUP($U$16,'Datos Indices'!$A$38:$Z$50,26,FALSE),0))))))</f>
        <v xml:space="preserve"> </v>
      </c>
      <c r="V202" s="1066">
        <f t="shared" si="24"/>
        <v>0</v>
      </c>
      <c r="W202" s="1450" t="str">
        <f t="shared" si="25"/>
        <v/>
      </c>
      <c r="Y202" s="1247"/>
      <c r="Z202" s="1247"/>
      <c r="AA202" s="1247"/>
      <c r="AB202" s="1247"/>
      <c r="AC202" s="1247"/>
      <c r="AD202" s="1247"/>
      <c r="AE202" s="1247"/>
      <c r="AF202" s="1247"/>
      <c r="AG202" s="1247"/>
      <c r="AH202" s="1247"/>
      <c r="AI202" s="1247"/>
      <c r="AJ202" s="1247"/>
      <c r="AK202" s="1247"/>
      <c r="AL202" s="1247"/>
      <c r="AM202" s="1247"/>
      <c r="AN202" s="1247"/>
      <c r="AO202" s="1247"/>
      <c r="AP202" s="1247"/>
      <c r="AQ202" s="1247"/>
      <c r="AR202" s="1247"/>
      <c r="AS202" s="1247"/>
      <c r="AT202" s="1247"/>
      <c r="AU202" s="1247"/>
      <c r="AV202" s="1247"/>
      <c r="AW202" s="1247"/>
      <c r="AX202" s="1247"/>
      <c r="AY202" s="1247"/>
      <c r="AZ202" s="1247"/>
      <c r="BA202" s="1247"/>
      <c r="BB202" s="1247"/>
      <c r="BC202" s="1247"/>
      <c r="BD202" s="1247"/>
      <c r="BE202" s="1247"/>
      <c r="BF202" s="1247"/>
      <c r="BG202" s="1247"/>
      <c r="BH202" s="1247"/>
      <c r="BI202" s="1247"/>
      <c r="BJ202" s="1247"/>
      <c r="BK202" s="1247"/>
      <c r="BL202" s="1247"/>
      <c r="BM202" s="1247"/>
      <c r="BN202" s="1247"/>
      <c r="BO202" s="1247"/>
      <c r="BP202" s="1247"/>
      <c r="BQ202" s="1247"/>
      <c r="BR202" s="1247"/>
      <c r="BS202" s="1247"/>
      <c r="BT202" s="1247"/>
      <c r="BU202" s="1247"/>
      <c r="BV202" s="1247"/>
      <c r="BW202" s="1247"/>
      <c r="BX202" s="1247"/>
      <c r="BY202" s="1247"/>
      <c r="BZ202" s="1247"/>
      <c r="CA202" s="1247"/>
      <c r="CB202" s="1247"/>
      <c r="CC202" s="1247"/>
      <c r="CD202" s="1247"/>
      <c r="CE202" s="1247"/>
      <c r="CF202" s="1247"/>
      <c r="CG202" s="1247"/>
      <c r="CH202" s="1247"/>
      <c r="CI202" s="1247"/>
      <c r="CJ202" s="1247"/>
      <c r="CK202" s="1247"/>
      <c r="CL202" s="1247"/>
      <c r="CM202" s="1247"/>
      <c r="CN202" s="1247"/>
      <c r="CO202" s="1247"/>
      <c r="CP202" s="1247"/>
      <c r="CQ202" s="1247"/>
      <c r="CR202" s="1247"/>
      <c r="CS202" s="1247"/>
      <c r="CT202" s="1247"/>
      <c r="CU202" s="1247"/>
      <c r="CV202" s="1247"/>
      <c r="CW202" s="1247"/>
      <c r="CX202" s="1247"/>
      <c r="CY202" s="1247"/>
      <c r="CZ202" s="1247"/>
      <c r="DB202" s="1452">
        <f t="shared" si="26"/>
        <v>0</v>
      </c>
      <c r="DC202" s="1452">
        <f t="shared" si="27"/>
        <v>0</v>
      </c>
    </row>
    <row r="203" spans="1:107" ht="14.25" customHeight="1" x14ac:dyDescent="0.2">
      <c r="A203" s="129"/>
      <c r="B203" s="887"/>
      <c r="C203" s="889"/>
      <c r="D203" s="448"/>
      <c r="E203" s="448"/>
      <c r="F203" s="888"/>
      <c r="G203" s="888"/>
      <c r="H203" s="888"/>
      <c r="I203" s="1528">
        <f t="shared" si="31"/>
        <v>0</v>
      </c>
      <c r="J203" s="1529">
        <f t="shared" si="23"/>
        <v>0</v>
      </c>
      <c r="K203" s="136"/>
      <c r="L203" s="1530">
        <f t="shared" si="22"/>
        <v>0</v>
      </c>
      <c r="M203" s="1531">
        <f t="shared" si="32"/>
        <v>0</v>
      </c>
      <c r="N203" s="138"/>
      <c r="P203" s="125"/>
      <c r="Q203" s="1065" t="str">
        <f>IF(P203=" "," ",IF(P203="Vehículos",VLOOKUP($Q$16,'Datos Indices'!$A$38:$Z$50,22,FALSE),IF(P203="Ipim",VLOOKUP($Q$16,'Datos Indices'!$A$38:$Z$50,7,FALSE),IF(P203="Dólar",VLOOKUP($Q$16,'Datos Indices'!$A$38:$Z$50,4,FALSE),IF(P203="Gasoil",VLOOKUP($Q$16,'Datos Indices'!$A$38:$Z$50,10,FALSE),IF(P203="WPU06 Pesificado",VLOOKUP($Q$16,'Datos Indices'!$A$38:$Z$50,26,FALSE),0))))))</f>
        <v xml:space="preserve"> </v>
      </c>
      <c r="R203" s="1066">
        <f t="shared" si="33"/>
        <v>0</v>
      </c>
      <c r="T203" s="928"/>
      <c r="U203" s="1065" t="str">
        <f>IF(T203=" "," ",IF(T203="Vehículos",VLOOKUP($U$16,'Datos Indices'!$A$38:$Z$50,22,FALSE),IF(T203="Ipim",VLOOKUP($U$16,'Datos Indices'!$A$38:$Z$50,7,FALSE),IF(T203="Dólar",VLOOKUP($U$16,'Datos Indices'!$A$38:$Z$50,4,FALSE),IF(T203="Gasoil",VLOOKUP($U$16,'Datos Indices'!$A$38:$Z$50,10,FALSE),IF(T203="WPU06 Pesificado",VLOOKUP($U$16,'Datos Indices'!$A$38:$Z$50,26,FALSE),0))))))</f>
        <v xml:space="preserve"> </v>
      </c>
      <c r="V203" s="1066">
        <f t="shared" si="24"/>
        <v>0</v>
      </c>
      <c r="W203" s="1450" t="str">
        <f t="shared" si="25"/>
        <v/>
      </c>
      <c r="Y203" s="1247"/>
      <c r="Z203" s="1247"/>
      <c r="AA203" s="1247"/>
      <c r="AB203" s="1247"/>
      <c r="AC203" s="1247"/>
      <c r="AD203" s="1247"/>
      <c r="AE203" s="1247"/>
      <c r="AF203" s="1247"/>
      <c r="AG203" s="1247"/>
      <c r="AH203" s="1247"/>
      <c r="AI203" s="1247"/>
      <c r="AJ203" s="1247"/>
      <c r="AK203" s="1247"/>
      <c r="AL203" s="1247"/>
      <c r="AM203" s="1247"/>
      <c r="AN203" s="1247"/>
      <c r="AO203" s="1247"/>
      <c r="AP203" s="1247"/>
      <c r="AQ203" s="1247"/>
      <c r="AR203" s="1247"/>
      <c r="AS203" s="1247"/>
      <c r="AT203" s="1247"/>
      <c r="AU203" s="1247"/>
      <c r="AV203" s="1247"/>
      <c r="AW203" s="1247"/>
      <c r="AX203" s="1247"/>
      <c r="AY203" s="1247"/>
      <c r="AZ203" s="1247"/>
      <c r="BA203" s="1247"/>
      <c r="BB203" s="1247"/>
      <c r="BC203" s="1247"/>
      <c r="BD203" s="1247"/>
      <c r="BE203" s="1247"/>
      <c r="BF203" s="1247"/>
      <c r="BG203" s="1247"/>
      <c r="BH203" s="1247"/>
      <c r="BI203" s="1247"/>
      <c r="BJ203" s="1247"/>
      <c r="BK203" s="1247"/>
      <c r="BL203" s="1247"/>
      <c r="BM203" s="1247"/>
      <c r="BN203" s="1247"/>
      <c r="BO203" s="1247"/>
      <c r="BP203" s="1247"/>
      <c r="BQ203" s="1247"/>
      <c r="BR203" s="1247"/>
      <c r="BS203" s="1247"/>
      <c r="BT203" s="1247"/>
      <c r="BU203" s="1247"/>
      <c r="BV203" s="1247"/>
      <c r="BW203" s="1247"/>
      <c r="BX203" s="1247"/>
      <c r="BY203" s="1247"/>
      <c r="BZ203" s="1247"/>
      <c r="CA203" s="1247"/>
      <c r="CB203" s="1247"/>
      <c r="CC203" s="1247"/>
      <c r="CD203" s="1247"/>
      <c r="CE203" s="1247"/>
      <c r="CF203" s="1247"/>
      <c r="CG203" s="1247"/>
      <c r="CH203" s="1247"/>
      <c r="CI203" s="1247"/>
      <c r="CJ203" s="1247"/>
      <c r="CK203" s="1247"/>
      <c r="CL203" s="1247"/>
      <c r="CM203" s="1247"/>
      <c r="CN203" s="1247"/>
      <c r="CO203" s="1247"/>
      <c r="CP203" s="1247"/>
      <c r="CQ203" s="1247"/>
      <c r="CR203" s="1247"/>
      <c r="CS203" s="1247"/>
      <c r="CT203" s="1247"/>
      <c r="CU203" s="1247"/>
      <c r="CV203" s="1247"/>
      <c r="CW203" s="1247"/>
      <c r="CX203" s="1247"/>
      <c r="CY203" s="1247"/>
      <c r="CZ203" s="1247"/>
      <c r="DB203" s="1452">
        <f t="shared" si="26"/>
        <v>0</v>
      </c>
      <c r="DC203" s="1452">
        <f t="shared" si="27"/>
        <v>0</v>
      </c>
    </row>
    <row r="204" spans="1:107" ht="14.25" customHeight="1" x14ac:dyDescent="0.2">
      <c r="A204" s="129"/>
      <c r="B204" s="887"/>
      <c r="C204" s="889"/>
      <c r="D204" s="448"/>
      <c r="E204" s="448"/>
      <c r="F204" s="888"/>
      <c r="G204" s="888"/>
      <c r="H204" s="888"/>
      <c r="I204" s="1528">
        <f t="shared" si="31"/>
        <v>0</v>
      </c>
      <c r="J204" s="1529">
        <f t="shared" si="23"/>
        <v>0</v>
      </c>
      <c r="K204" s="136"/>
      <c r="L204" s="1530">
        <f t="shared" si="22"/>
        <v>0</v>
      </c>
      <c r="M204" s="1531">
        <f t="shared" si="32"/>
        <v>0</v>
      </c>
      <c r="N204" s="138"/>
      <c r="P204" s="125"/>
      <c r="Q204" s="1065" t="str">
        <f>IF(P204=" "," ",IF(P204="Vehículos",VLOOKUP($Q$16,'Datos Indices'!$A$38:$Z$50,22,FALSE),IF(P204="Ipim",VLOOKUP($Q$16,'Datos Indices'!$A$38:$Z$50,7,FALSE),IF(P204="Dólar",VLOOKUP($Q$16,'Datos Indices'!$A$38:$Z$50,4,FALSE),IF(P204="Gasoil",VLOOKUP($Q$16,'Datos Indices'!$A$38:$Z$50,10,FALSE),IF(P204="WPU06 Pesificado",VLOOKUP($Q$16,'Datos Indices'!$A$38:$Z$50,26,FALSE),0))))))</f>
        <v xml:space="preserve"> </v>
      </c>
      <c r="R204" s="1066">
        <f t="shared" si="33"/>
        <v>0</v>
      </c>
      <c r="T204" s="928"/>
      <c r="U204" s="1065" t="str">
        <f>IF(T204=" "," ",IF(T204="Vehículos",VLOOKUP($U$16,'Datos Indices'!$A$38:$Z$50,22,FALSE),IF(T204="Ipim",VLOOKUP($U$16,'Datos Indices'!$A$38:$Z$50,7,FALSE),IF(T204="Dólar",VLOOKUP($U$16,'Datos Indices'!$A$38:$Z$50,4,FALSE),IF(T204="Gasoil",VLOOKUP($U$16,'Datos Indices'!$A$38:$Z$50,10,FALSE),IF(T204="WPU06 Pesificado",VLOOKUP($U$16,'Datos Indices'!$A$38:$Z$50,26,FALSE),0))))))</f>
        <v xml:space="preserve"> </v>
      </c>
      <c r="V204" s="1066">
        <f t="shared" si="24"/>
        <v>0</v>
      </c>
      <c r="W204" s="1450" t="str">
        <f t="shared" si="25"/>
        <v/>
      </c>
      <c r="Y204" s="1247"/>
      <c r="Z204" s="1247"/>
      <c r="AA204" s="1247"/>
      <c r="AB204" s="1247"/>
      <c r="AC204" s="1247"/>
      <c r="AD204" s="1247"/>
      <c r="AE204" s="1247"/>
      <c r="AF204" s="1247"/>
      <c r="AG204" s="1247"/>
      <c r="AH204" s="1247"/>
      <c r="AI204" s="1247"/>
      <c r="AJ204" s="1247"/>
      <c r="AK204" s="1247"/>
      <c r="AL204" s="1247"/>
      <c r="AM204" s="1247"/>
      <c r="AN204" s="1247"/>
      <c r="AO204" s="1247"/>
      <c r="AP204" s="1247"/>
      <c r="AQ204" s="1247"/>
      <c r="AR204" s="1247"/>
      <c r="AS204" s="1247"/>
      <c r="AT204" s="1247"/>
      <c r="AU204" s="1247"/>
      <c r="AV204" s="1247"/>
      <c r="AW204" s="1247"/>
      <c r="AX204" s="1247"/>
      <c r="AY204" s="1247"/>
      <c r="AZ204" s="1247"/>
      <c r="BA204" s="1247"/>
      <c r="BB204" s="1247"/>
      <c r="BC204" s="1247"/>
      <c r="BD204" s="1247"/>
      <c r="BE204" s="1247"/>
      <c r="BF204" s="1247"/>
      <c r="BG204" s="1247"/>
      <c r="BH204" s="1247"/>
      <c r="BI204" s="1247"/>
      <c r="BJ204" s="1247"/>
      <c r="BK204" s="1247"/>
      <c r="BL204" s="1247"/>
      <c r="BM204" s="1247"/>
      <c r="BN204" s="1247"/>
      <c r="BO204" s="1247"/>
      <c r="BP204" s="1247"/>
      <c r="BQ204" s="1247"/>
      <c r="BR204" s="1247"/>
      <c r="BS204" s="1247"/>
      <c r="BT204" s="1247"/>
      <c r="BU204" s="1247"/>
      <c r="BV204" s="1247"/>
      <c r="BW204" s="1247"/>
      <c r="BX204" s="1247"/>
      <c r="BY204" s="1247"/>
      <c r="BZ204" s="1247"/>
      <c r="CA204" s="1247"/>
      <c r="CB204" s="1247"/>
      <c r="CC204" s="1247"/>
      <c r="CD204" s="1247"/>
      <c r="CE204" s="1247"/>
      <c r="CF204" s="1247"/>
      <c r="CG204" s="1247"/>
      <c r="CH204" s="1247"/>
      <c r="CI204" s="1247"/>
      <c r="CJ204" s="1247"/>
      <c r="CK204" s="1247"/>
      <c r="CL204" s="1247"/>
      <c r="CM204" s="1247"/>
      <c r="CN204" s="1247"/>
      <c r="CO204" s="1247"/>
      <c r="CP204" s="1247"/>
      <c r="CQ204" s="1247"/>
      <c r="CR204" s="1247"/>
      <c r="CS204" s="1247"/>
      <c r="CT204" s="1247"/>
      <c r="CU204" s="1247"/>
      <c r="CV204" s="1247"/>
      <c r="CW204" s="1247"/>
      <c r="CX204" s="1247"/>
      <c r="CY204" s="1247"/>
      <c r="CZ204" s="1247"/>
      <c r="DB204" s="1452">
        <f t="shared" si="26"/>
        <v>0</v>
      </c>
      <c r="DC204" s="1452">
        <f t="shared" si="27"/>
        <v>0</v>
      </c>
    </row>
    <row r="205" spans="1:107" ht="14.25" customHeight="1" x14ac:dyDescent="0.2">
      <c r="A205" s="129"/>
      <c r="B205" s="887"/>
      <c r="C205" s="889"/>
      <c r="D205" s="448"/>
      <c r="E205" s="448"/>
      <c r="F205" s="888"/>
      <c r="G205" s="888"/>
      <c r="H205" s="888"/>
      <c r="I205" s="1528">
        <f t="shared" si="31"/>
        <v>0</v>
      </c>
      <c r="J205" s="1529">
        <f t="shared" si="23"/>
        <v>0</v>
      </c>
      <c r="K205" s="136"/>
      <c r="L205" s="1530">
        <f t="shared" si="22"/>
        <v>0</v>
      </c>
      <c r="M205" s="1531">
        <f t="shared" si="32"/>
        <v>0</v>
      </c>
      <c r="N205" s="138"/>
      <c r="P205" s="125"/>
      <c r="Q205" s="1065" t="str">
        <f>IF(P205=" "," ",IF(P205="Vehículos",VLOOKUP($Q$16,'Datos Indices'!$A$38:$Z$50,22,FALSE),IF(P205="Ipim",VLOOKUP($Q$16,'Datos Indices'!$A$38:$Z$50,7,FALSE),IF(P205="Dólar",VLOOKUP($Q$16,'Datos Indices'!$A$38:$Z$50,4,FALSE),IF(P205="Gasoil",VLOOKUP($Q$16,'Datos Indices'!$A$38:$Z$50,10,FALSE),IF(P205="WPU06 Pesificado",VLOOKUP($Q$16,'Datos Indices'!$A$38:$Z$50,26,FALSE),0))))))</f>
        <v xml:space="preserve"> </v>
      </c>
      <c r="R205" s="1066">
        <f t="shared" si="33"/>
        <v>0</v>
      </c>
      <c r="T205" s="928"/>
      <c r="U205" s="1065" t="str">
        <f>IF(T205=" "," ",IF(T205="Vehículos",VLOOKUP($U$16,'Datos Indices'!$A$38:$Z$50,22,FALSE),IF(T205="Ipim",VLOOKUP($U$16,'Datos Indices'!$A$38:$Z$50,7,FALSE),IF(T205="Dólar",VLOOKUP($U$16,'Datos Indices'!$A$38:$Z$50,4,FALSE),IF(T205="Gasoil",VLOOKUP($U$16,'Datos Indices'!$A$38:$Z$50,10,FALSE),IF(T205="WPU06 Pesificado",VLOOKUP($U$16,'Datos Indices'!$A$38:$Z$50,26,FALSE),0))))))</f>
        <v xml:space="preserve"> </v>
      </c>
      <c r="V205" s="1066">
        <f t="shared" si="24"/>
        <v>0</v>
      </c>
      <c r="W205" s="1450" t="str">
        <f t="shared" si="25"/>
        <v/>
      </c>
      <c r="Y205" s="1247"/>
      <c r="Z205" s="1247"/>
      <c r="AA205" s="1247"/>
      <c r="AB205" s="1247"/>
      <c r="AC205" s="1247"/>
      <c r="AD205" s="1247"/>
      <c r="AE205" s="1247"/>
      <c r="AF205" s="1247"/>
      <c r="AG205" s="1247"/>
      <c r="AH205" s="1247"/>
      <c r="AI205" s="1247"/>
      <c r="AJ205" s="1247"/>
      <c r="AK205" s="1247"/>
      <c r="AL205" s="1247"/>
      <c r="AM205" s="1247"/>
      <c r="AN205" s="1247"/>
      <c r="AO205" s="1247"/>
      <c r="AP205" s="1247"/>
      <c r="AQ205" s="1247"/>
      <c r="AR205" s="1247"/>
      <c r="AS205" s="1247"/>
      <c r="AT205" s="1247"/>
      <c r="AU205" s="1247"/>
      <c r="AV205" s="1247"/>
      <c r="AW205" s="1247"/>
      <c r="AX205" s="1247"/>
      <c r="AY205" s="1247"/>
      <c r="AZ205" s="1247"/>
      <c r="BA205" s="1247"/>
      <c r="BB205" s="1247"/>
      <c r="BC205" s="1247"/>
      <c r="BD205" s="1247"/>
      <c r="BE205" s="1247"/>
      <c r="BF205" s="1247"/>
      <c r="BG205" s="1247"/>
      <c r="BH205" s="1247"/>
      <c r="BI205" s="1247"/>
      <c r="BJ205" s="1247"/>
      <c r="BK205" s="1247"/>
      <c r="BL205" s="1247"/>
      <c r="BM205" s="1247"/>
      <c r="BN205" s="1247"/>
      <c r="BO205" s="1247"/>
      <c r="BP205" s="1247"/>
      <c r="BQ205" s="1247"/>
      <c r="BR205" s="1247"/>
      <c r="BS205" s="1247"/>
      <c r="BT205" s="1247"/>
      <c r="BU205" s="1247"/>
      <c r="BV205" s="1247"/>
      <c r="BW205" s="1247"/>
      <c r="BX205" s="1247"/>
      <c r="BY205" s="1247"/>
      <c r="BZ205" s="1247"/>
      <c r="CA205" s="1247"/>
      <c r="CB205" s="1247"/>
      <c r="CC205" s="1247"/>
      <c r="CD205" s="1247"/>
      <c r="CE205" s="1247"/>
      <c r="CF205" s="1247"/>
      <c r="CG205" s="1247"/>
      <c r="CH205" s="1247"/>
      <c r="CI205" s="1247"/>
      <c r="CJ205" s="1247"/>
      <c r="CK205" s="1247"/>
      <c r="CL205" s="1247"/>
      <c r="CM205" s="1247"/>
      <c r="CN205" s="1247"/>
      <c r="CO205" s="1247"/>
      <c r="CP205" s="1247"/>
      <c r="CQ205" s="1247"/>
      <c r="CR205" s="1247"/>
      <c r="CS205" s="1247"/>
      <c r="CT205" s="1247"/>
      <c r="CU205" s="1247"/>
      <c r="CV205" s="1247"/>
      <c r="CW205" s="1247"/>
      <c r="CX205" s="1247"/>
      <c r="CY205" s="1247"/>
      <c r="CZ205" s="1247"/>
      <c r="DB205" s="1452">
        <f t="shared" si="26"/>
        <v>0</v>
      </c>
      <c r="DC205" s="1452">
        <f t="shared" si="27"/>
        <v>0</v>
      </c>
    </row>
    <row r="206" spans="1:107" ht="14.25" customHeight="1" x14ac:dyDescent="0.2">
      <c r="A206" s="129"/>
      <c r="B206" s="887"/>
      <c r="C206" s="889"/>
      <c r="D206" s="448"/>
      <c r="E206" s="448"/>
      <c r="F206" s="888"/>
      <c r="G206" s="888"/>
      <c r="H206" s="888"/>
      <c r="I206" s="1528">
        <f t="shared" si="31"/>
        <v>0</v>
      </c>
      <c r="J206" s="1529">
        <f t="shared" si="23"/>
        <v>0</v>
      </c>
      <c r="K206" s="136"/>
      <c r="L206" s="1530">
        <f t="shared" si="22"/>
        <v>0</v>
      </c>
      <c r="M206" s="1531">
        <f t="shared" si="32"/>
        <v>0</v>
      </c>
      <c r="N206" s="138"/>
      <c r="P206" s="125"/>
      <c r="Q206" s="1065" t="str">
        <f>IF(P206=" "," ",IF(P206="Vehículos",VLOOKUP($Q$16,'Datos Indices'!$A$38:$Z$50,22,FALSE),IF(P206="Ipim",VLOOKUP($Q$16,'Datos Indices'!$A$38:$Z$50,7,FALSE),IF(P206="Dólar",VLOOKUP($Q$16,'Datos Indices'!$A$38:$Z$50,4,FALSE),IF(P206="Gasoil",VLOOKUP($Q$16,'Datos Indices'!$A$38:$Z$50,10,FALSE),IF(P206="WPU06 Pesificado",VLOOKUP($Q$16,'Datos Indices'!$A$38:$Z$50,26,FALSE),0))))))</f>
        <v xml:space="preserve"> </v>
      </c>
      <c r="R206" s="1066">
        <f t="shared" si="33"/>
        <v>0</v>
      </c>
      <c r="T206" s="928"/>
      <c r="U206" s="1065" t="str">
        <f>IF(T206=" "," ",IF(T206="Vehículos",VLOOKUP($U$16,'Datos Indices'!$A$38:$Z$50,22,FALSE),IF(T206="Ipim",VLOOKUP($U$16,'Datos Indices'!$A$38:$Z$50,7,FALSE),IF(T206="Dólar",VLOOKUP($U$16,'Datos Indices'!$A$38:$Z$50,4,FALSE),IF(T206="Gasoil",VLOOKUP($U$16,'Datos Indices'!$A$38:$Z$50,10,FALSE),IF(T206="WPU06 Pesificado",VLOOKUP($U$16,'Datos Indices'!$A$38:$Z$50,26,FALSE),0))))))</f>
        <v xml:space="preserve"> </v>
      </c>
      <c r="V206" s="1066">
        <f t="shared" si="24"/>
        <v>0</v>
      </c>
      <c r="W206" s="1450" t="str">
        <f t="shared" si="25"/>
        <v/>
      </c>
      <c r="Y206" s="1247"/>
      <c r="Z206" s="1247"/>
      <c r="AA206" s="1247"/>
      <c r="AB206" s="1247"/>
      <c r="AC206" s="1247"/>
      <c r="AD206" s="1247"/>
      <c r="AE206" s="1247"/>
      <c r="AF206" s="1247"/>
      <c r="AG206" s="1247"/>
      <c r="AH206" s="1247"/>
      <c r="AI206" s="1247"/>
      <c r="AJ206" s="1247"/>
      <c r="AK206" s="1247"/>
      <c r="AL206" s="1247"/>
      <c r="AM206" s="1247"/>
      <c r="AN206" s="1247"/>
      <c r="AO206" s="1247"/>
      <c r="AP206" s="1247"/>
      <c r="AQ206" s="1247"/>
      <c r="AR206" s="1247"/>
      <c r="AS206" s="1247"/>
      <c r="AT206" s="1247"/>
      <c r="AU206" s="1247"/>
      <c r="AV206" s="1247"/>
      <c r="AW206" s="1247"/>
      <c r="AX206" s="1247"/>
      <c r="AY206" s="1247"/>
      <c r="AZ206" s="1247"/>
      <c r="BA206" s="1247"/>
      <c r="BB206" s="1247"/>
      <c r="BC206" s="1247"/>
      <c r="BD206" s="1247"/>
      <c r="BE206" s="1247"/>
      <c r="BF206" s="1247"/>
      <c r="BG206" s="1247"/>
      <c r="BH206" s="1247"/>
      <c r="BI206" s="1247"/>
      <c r="BJ206" s="1247"/>
      <c r="BK206" s="1247"/>
      <c r="BL206" s="1247"/>
      <c r="BM206" s="1247"/>
      <c r="BN206" s="1247"/>
      <c r="BO206" s="1247"/>
      <c r="BP206" s="1247"/>
      <c r="BQ206" s="1247"/>
      <c r="BR206" s="1247"/>
      <c r="BS206" s="1247"/>
      <c r="BT206" s="1247"/>
      <c r="BU206" s="1247"/>
      <c r="BV206" s="1247"/>
      <c r="BW206" s="1247"/>
      <c r="BX206" s="1247"/>
      <c r="BY206" s="1247"/>
      <c r="BZ206" s="1247"/>
      <c r="CA206" s="1247"/>
      <c r="CB206" s="1247"/>
      <c r="CC206" s="1247"/>
      <c r="CD206" s="1247"/>
      <c r="CE206" s="1247"/>
      <c r="CF206" s="1247"/>
      <c r="CG206" s="1247"/>
      <c r="CH206" s="1247"/>
      <c r="CI206" s="1247"/>
      <c r="CJ206" s="1247"/>
      <c r="CK206" s="1247"/>
      <c r="CL206" s="1247"/>
      <c r="CM206" s="1247"/>
      <c r="CN206" s="1247"/>
      <c r="CO206" s="1247"/>
      <c r="CP206" s="1247"/>
      <c r="CQ206" s="1247"/>
      <c r="CR206" s="1247"/>
      <c r="CS206" s="1247"/>
      <c r="CT206" s="1247"/>
      <c r="CU206" s="1247"/>
      <c r="CV206" s="1247"/>
      <c r="CW206" s="1247"/>
      <c r="CX206" s="1247"/>
      <c r="CY206" s="1247"/>
      <c r="CZ206" s="1247"/>
      <c r="DB206" s="1452">
        <f t="shared" si="26"/>
        <v>0</v>
      </c>
      <c r="DC206" s="1452">
        <f t="shared" si="27"/>
        <v>0</v>
      </c>
    </row>
    <row r="207" spans="1:107" ht="14.25" customHeight="1" x14ac:dyDescent="0.2">
      <c r="A207" s="129"/>
      <c r="B207" s="887"/>
      <c r="C207" s="889"/>
      <c r="D207" s="448"/>
      <c r="E207" s="448"/>
      <c r="F207" s="888"/>
      <c r="G207" s="888"/>
      <c r="H207" s="888"/>
      <c r="I207" s="1528">
        <f t="shared" si="31"/>
        <v>0</v>
      </c>
      <c r="J207" s="1529">
        <f t="shared" si="23"/>
        <v>0</v>
      </c>
      <c r="K207" s="136"/>
      <c r="L207" s="1530">
        <f t="shared" si="22"/>
        <v>0</v>
      </c>
      <c r="M207" s="1531">
        <f t="shared" si="32"/>
        <v>0</v>
      </c>
      <c r="N207" s="138"/>
      <c r="P207" s="125"/>
      <c r="Q207" s="1065" t="str">
        <f>IF(P207=" "," ",IF(P207="Vehículos",VLOOKUP($Q$16,'Datos Indices'!$A$38:$Z$50,22,FALSE),IF(P207="Ipim",VLOOKUP($Q$16,'Datos Indices'!$A$38:$Z$50,7,FALSE),IF(P207="Dólar",VLOOKUP($Q$16,'Datos Indices'!$A$38:$Z$50,4,FALSE),IF(P207="Gasoil",VLOOKUP($Q$16,'Datos Indices'!$A$38:$Z$50,10,FALSE),IF(P207="WPU06 Pesificado",VLOOKUP($Q$16,'Datos Indices'!$A$38:$Z$50,26,FALSE),0))))))</f>
        <v xml:space="preserve"> </v>
      </c>
      <c r="R207" s="1066">
        <f t="shared" si="33"/>
        <v>0</v>
      </c>
      <c r="T207" s="928"/>
      <c r="U207" s="1065" t="str">
        <f>IF(T207=" "," ",IF(T207="Vehículos",VLOOKUP($U$16,'Datos Indices'!$A$38:$Z$50,22,FALSE),IF(T207="Ipim",VLOOKUP($U$16,'Datos Indices'!$A$38:$Z$50,7,FALSE),IF(T207="Dólar",VLOOKUP($U$16,'Datos Indices'!$A$38:$Z$50,4,FALSE),IF(T207="Gasoil",VLOOKUP($U$16,'Datos Indices'!$A$38:$Z$50,10,FALSE),IF(T207="WPU06 Pesificado",VLOOKUP($U$16,'Datos Indices'!$A$38:$Z$50,26,FALSE),0))))))</f>
        <v xml:space="preserve"> </v>
      </c>
      <c r="V207" s="1066">
        <f t="shared" si="24"/>
        <v>0</v>
      </c>
      <c r="W207" s="1450" t="str">
        <f t="shared" si="25"/>
        <v/>
      </c>
      <c r="Y207" s="1247"/>
      <c r="Z207" s="1247"/>
      <c r="AA207" s="1247"/>
      <c r="AB207" s="1247"/>
      <c r="AC207" s="1247"/>
      <c r="AD207" s="1247"/>
      <c r="AE207" s="1247"/>
      <c r="AF207" s="1247"/>
      <c r="AG207" s="1247"/>
      <c r="AH207" s="1247"/>
      <c r="AI207" s="1247"/>
      <c r="AJ207" s="1247"/>
      <c r="AK207" s="1247"/>
      <c r="AL207" s="1247"/>
      <c r="AM207" s="1247"/>
      <c r="AN207" s="1247"/>
      <c r="AO207" s="1247"/>
      <c r="AP207" s="1247"/>
      <c r="AQ207" s="1247"/>
      <c r="AR207" s="1247"/>
      <c r="AS207" s="1247"/>
      <c r="AT207" s="1247"/>
      <c r="AU207" s="1247"/>
      <c r="AV207" s="1247"/>
      <c r="AW207" s="1247"/>
      <c r="AX207" s="1247"/>
      <c r="AY207" s="1247"/>
      <c r="AZ207" s="1247"/>
      <c r="BA207" s="1247"/>
      <c r="BB207" s="1247"/>
      <c r="BC207" s="1247"/>
      <c r="BD207" s="1247"/>
      <c r="BE207" s="1247"/>
      <c r="BF207" s="1247"/>
      <c r="BG207" s="1247"/>
      <c r="BH207" s="1247"/>
      <c r="BI207" s="1247"/>
      <c r="BJ207" s="1247"/>
      <c r="BK207" s="1247"/>
      <c r="BL207" s="1247"/>
      <c r="BM207" s="1247"/>
      <c r="BN207" s="1247"/>
      <c r="BO207" s="1247"/>
      <c r="BP207" s="1247"/>
      <c r="BQ207" s="1247"/>
      <c r="BR207" s="1247"/>
      <c r="BS207" s="1247"/>
      <c r="BT207" s="1247"/>
      <c r="BU207" s="1247"/>
      <c r="BV207" s="1247"/>
      <c r="BW207" s="1247"/>
      <c r="BX207" s="1247"/>
      <c r="BY207" s="1247"/>
      <c r="BZ207" s="1247"/>
      <c r="CA207" s="1247"/>
      <c r="CB207" s="1247"/>
      <c r="CC207" s="1247"/>
      <c r="CD207" s="1247"/>
      <c r="CE207" s="1247"/>
      <c r="CF207" s="1247"/>
      <c r="CG207" s="1247"/>
      <c r="CH207" s="1247"/>
      <c r="CI207" s="1247"/>
      <c r="CJ207" s="1247"/>
      <c r="CK207" s="1247"/>
      <c r="CL207" s="1247"/>
      <c r="CM207" s="1247"/>
      <c r="CN207" s="1247"/>
      <c r="CO207" s="1247"/>
      <c r="CP207" s="1247"/>
      <c r="CQ207" s="1247"/>
      <c r="CR207" s="1247"/>
      <c r="CS207" s="1247"/>
      <c r="CT207" s="1247"/>
      <c r="CU207" s="1247"/>
      <c r="CV207" s="1247"/>
      <c r="CW207" s="1247"/>
      <c r="CX207" s="1247"/>
      <c r="CY207" s="1247"/>
      <c r="CZ207" s="1247"/>
      <c r="DB207" s="1452">
        <f t="shared" si="26"/>
        <v>0</v>
      </c>
      <c r="DC207" s="1452">
        <f t="shared" si="27"/>
        <v>0</v>
      </c>
    </row>
    <row r="208" spans="1:107" ht="14.25" customHeight="1" x14ac:dyDescent="0.2">
      <c r="A208" s="129"/>
      <c r="B208" s="887"/>
      <c r="C208" s="889"/>
      <c r="D208" s="448"/>
      <c r="E208" s="448"/>
      <c r="F208" s="888"/>
      <c r="G208" s="888"/>
      <c r="H208" s="888"/>
      <c r="I208" s="1528">
        <f t="shared" si="31"/>
        <v>0</v>
      </c>
      <c r="J208" s="1529">
        <f t="shared" si="23"/>
        <v>0</v>
      </c>
      <c r="K208" s="136"/>
      <c r="L208" s="1530">
        <f t="shared" si="22"/>
        <v>0</v>
      </c>
      <c r="M208" s="1531">
        <f t="shared" si="32"/>
        <v>0</v>
      </c>
      <c r="N208" s="138"/>
      <c r="P208" s="125"/>
      <c r="Q208" s="1065" t="str">
        <f>IF(P208=" "," ",IF(P208="Vehículos",VLOOKUP($Q$16,'Datos Indices'!$A$38:$Z$50,22,FALSE),IF(P208="Ipim",VLOOKUP($Q$16,'Datos Indices'!$A$38:$Z$50,7,FALSE),IF(P208="Dólar",VLOOKUP($Q$16,'Datos Indices'!$A$38:$Z$50,4,FALSE),IF(P208="Gasoil",VLOOKUP($Q$16,'Datos Indices'!$A$38:$Z$50,10,FALSE),IF(P208="WPU06 Pesificado",VLOOKUP($Q$16,'Datos Indices'!$A$38:$Z$50,26,FALSE),0))))))</f>
        <v xml:space="preserve"> </v>
      </c>
      <c r="R208" s="1066">
        <f t="shared" si="33"/>
        <v>0</v>
      </c>
      <c r="T208" s="928"/>
      <c r="U208" s="1065" t="str">
        <f>IF(T208=" "," ",IF(T208="Vehículos",VLOOKUP($U$16,'Datos Indices'!$A$38:$Z$50,22,FALSE),IF(T208="Ipim",VLOOKUP($U$16,'Datos Indices'!$A$38:$Z$50,7,FALSE),IF(T208="Dólar",VLOOKUP($U$16,'Datos Indices'!$A$38:$Z$50,4,FALSE),IF(T208="Gasoil",VLOOKUP($U$16,'Datos Indices'!$A$38:$Z$50,10,FALSE),IF(T208="WPU06 Pesificado",VLOOKUP($U$16,'Datos Indices'!$A$38:$Z$50,26,FALSE),0))))))</f>
        <v xml:space="preserve"> </v>
      </c>
      <c r="V208" s="1066">
        <f t="shared" si="24"/>
        <v>0</v>
      </c>
      <c r="W208" s="1450" t="str">
        <f t="shared" si="25"/>
        <v/>
      </c>
      <c r="Y208" s="1247"/>
      <c r="Z208" s="1247"/>
      <c r="AA208" s="1247"/>
      <c r="AB208" s="1247"/>
      <c r="AC208" s="1247"/>
      <c r="AD208" s="1247"/>
      <c r="AE208" s="1247"/>
      <c r="AF208" s="1247"/>
      <c r="AG208" s="1247"/>
      <c r="AH208" s="1247"/>
      <c r="AI208" s="1247"/>
      <c r="AJ208" s="1247"/>
      <c r="AK208" s="1247"/>
      <c r="AL208" s="1247"/>
      <c r="AM208" s="1247"/>
      <c r="AN208" s="1247"/>
      <c r="AO208" s="1247"/>
      <c r="AP208" s="1247"/>
      <c r="AQ208" s="1247"/>
      <c r="AR208" s="1247"/>
      <c r="AS208" s="1247"/>
      <c r="AT208" s="1247"/>
      <c r="AU208" s="1247"/>
      <c r="AV208" s="1247"/>
      <c r="AW208" s="1247"/>
      <c r="AX208" s="1247"/>
      <c r="AY208" s="1247"/>
      <c r="AZ208" s="1247"/>
      <c r="BA208" s="1247"/>
      <c r="BB208" s="1247"/>
      <c r="BC208" s="1247"/>
      <c r="BD208" s="1247"/>
      <c r="BE208" s="1247"/>
      <c r="BF208" s="1247"/>
      <c r="BG208" s="1247"/>
      <c r="BH208" s="1247"/>
      <c r="BI208" s="1247"/>
      <c r="BJ208" s="1247"/>
      <c r="BK208" s="1247"/>
      <c r="BL208" s="1247"/>
      <c r="BM208" s="1247"/>
      <c r="BN208" s="1247"/>
      <c r="BO208" s="1247"/>
      <c r="BP208" s="1247"/>
      <c r="BQ208" s="1247"/>
      <c r="BR208" s="1247"/>
      <c r="BS208" s="1247"/>
      <c r="BT208" s="1247"/>
      <c r="BU208" s="1247"/>
      <c r="BV208" s="1247"/>
      <c r="BW208" s="1247"/>
      <c r="BX208" s="1247"/>
      <c r="BY208" s="1247"/>
      <c r="BZ208" s="1247"/>
      <c r="CA208" s="1247"/>
      <c r="CB208" s="1247"/>
      <c r="CC208" s="1247"/>
      <c r="CD208" s="1247"/>
      <c r="CE208" s="1247"/>
      <c r="CF208" s="1247"/>
      <c r="CG208" s="1247"/>
      <c r="CH208" s="1247"/>
      <c r="CI208" s="1247"/>
      <c r="CJ208" s="1247"/>
      <c r="CK208" s="1247"/>
      <c r="CL208" s="1247"/>
      <c r="CM208" s="1247"/>
      <c r="CN208" s="1247"/>
      <c r="CO208" s="1247"/>
      <c r="CP208" s="1247"/>
      <c r="CQ208" s="1247"/>
      <c r="CR208" s="1247"/>
      <c r="CS208" s="1247"/>
      <c r="CT208" s="1247"/>
      <c r="CU208" s="1247"/>
      <c r="CV208" s="1247"/>
      <c r="CW208" s="1247"/>
      <c r="CX208" s="1247"/>
      <c r="CY208" s="1247"/>
      <c r="CZ208" s="1247"/>
      <c r="DB208" s="1452">
        <f t="shared" si="26"/>
        <v>0</v>
      </c>
      <c r="DC208" s="1452">
        <f t="shared" si="27"/>
        <v>0</v>
      </c>
    </row>
    <row r="209" spans="1:107" ht="14.25" customHeight="1" x14ac:dyDescent="0.2">
      <c r="A209" s="129"/>
      <c r="B209" s="887"/>
      <c r="C209" s="889"/>
      <c r="D209" s="448"/>
      <c r="E209" s="448"/>
      <c r="F209" s="888"/>
      <c r="G209" s="888"/>
      <c r="H209" s="888"/>
      <c r="I209" s="1528">
        <f t="shared" si="31"/>
        <v>0</v>
      </c>
      <c r="J209" s="1529">
        <f t="shared" si="23"/>
        <v>0</v>
      </c>
      <c r="K209" s="136"/>
      <c r="L209" s="1530">
        <f t="shared" ref="L209:L239" si="34">J209+(K209*C209)</f>
        <v>0</v>
      </c>
      <c r="M209" s="1531">
        <f t="shared" si="32"/>
        <v>0</v>
      </c>
      <c r="N209" s="138"/>
      <c r="P209" s="125"/>
      <c r="Q209" s="1065" t="str">
        <f>IF(P209=" "," ",IF(P209="Vehículos",VLOOKUP($Q$16,'Datos Indices'!$A$38:$Z$50,22,FALSE),IF(P209="Ipim",VLOOKUP($Q$16,'Datos Indices'!$A$38:$Z$50,7,FALSE),IF(P209="Dólar",VLOOKUP($Q$16,'Datos Indices'!$A$38:$Z$50,4,FALSE),IF(P209="Gasoil",VLOOKUP($Q$16,'Datos Indices'!$A$38:$Z$50,10,FALSE),IF(P209="WPU06 Pesificado",VLOOKUP($Q$16,'Datos Indices'!$A$38:$Z$50,26,FALSE),0))))))</f>
        <v xml:space="preserve"> </v>
      </c>
      <c r="R209" s="1066">
        <f t="shared" si="33"/>
        <v>0</v>
      </c>
      <c r="T209" s="928"/>
      <c r="U209" s="1065" t="str">
        <f>IF(T209=" "," ",IF(T209="Vehículos",VLOOKUP($U$16,'Datos Indices'!$A$38:$Z$50,22,FALSE),IF(T209="Ipim",VLOOKUP($U$16,'Datos Indices'!$A$38:$Z$50,7,FALSE),IF(T209="Dólar",VLOOKUP($U$16,'Datos Indices'!$A$38:$Z$50,4,FALSE),IF(T209="Gasoil",VLOOKUP($U$16,'Datos Indices'!$A$38:$Z$50,10,FALSE),IF(T209="WPU06 Pesificado",VLOOKUP($U$16,'Datos Indices'!$A$38:$Z$50,26,FALSE),0))))))</f>
        <v xml:space="preserve"> </v>
      </c>
      <c r="V209" s="1066">
        <f t="shared" si="24"/>
        <v>0</v>
      </c>
      <c r="W209" s="1450" t="str">
        <f t="shared" si="25"/>
        <v/>
      </c>
      <c r="Y209" s="1247"/>
      <c r="Z209" s="1247"/>
      <c r="AA209" s="1247"/>
      <c r="AB209" s="1247"/>
      <c r="AC209" s="1247"/>
      <c r="AD209" s="1247"/>
      <c r="AE209" s="1247"/>
      <c r="AF209" s="1247"/>
      <c r="AG209" s="1247"/>
      <c r="AH209" s="1247"/>
      <c r="AI209" s="1247"/>
      <c r="AJ209" s="1247"/>
      <c r="AK209" s="1247"/>
      <c r="AL209" s="1247"/>
      <c r="AM209" s="1247"/>
      <c r="AN209" s="1247"/>
      <c r="AO209" s="1247"/>
      <c r="AP209" s="1247"/>
      <c r="AQ209" s="1247"/>
      <c r="AR209" s="1247"/>
      <c r="AS209" s="1247"/>
      <c r="AT209" s="1247"/>
      <c r="AU209" s="1247"/>
      <c r="AV209" s="1247"/>
      <c r="AW209" s="1247"/>
      <c r="AX209" s="1247"/>
      <c r="AY209" s="1247"/>
      <c r="AZ209" s="1247"/>
      <c r="BA209" s="1247"/>
      <c r="BB209" s="1247"/>
      <c r="BC209" s="1247"/>
      <c r="BD209" s="1247"/>
      <c r="BE209" s="1247"/>
      <c r="BF209" s="1247"/>
      <c r="BG209" s="1247"/>
      <c r="BH209" s="1247"/>
      <c r="BI209" s="1247"/>
      <c r="BJ209" s="1247"/>
      <c r="BK209" s="1247"/>
      <c r="BL209" s="1247"/>
      <c r="BM209" s="1247"/>
      <c r="BN209" s="1247"/>
      <c r="BO209" s="1247"/>
      <c r="BP209" s="1247"/>
      <c r="BQ209" s="1247"/>
      <c r="BR209" s="1247"/>
      <c r="BS209" s="1247"/>
      <c r="BT209" s="1247"/>
      <c r="BU209" s="1247"/>
      <c r="BV209" s="1247"/>
      <c r="BW209" s="1247"/>
      <c r="BX209" s="1247"/>
      <c r="BY209" s="1247"/>
      <c r="BZ209" s="1247"/>
      <c r="CA209" s="1247"/>
      <c r="CB209" s="1247"/>
      <c r="CC209" s="1247"/>
      <c r="CD209" s="1247"/>
      <c r="CE209" s="1247"/>
      <c r="CF209" s="1247"/>
      <c r="CG209" s="1247"/>
      <c r="CH209" s="1247"/>
      <c r="CI209" s="1247"/>
      <c r="CJ209" s="1247"/>
      <c r="CK209" s="1247"/>
      <c r="CL209" s="1247"/>
      <c r="CM209" s="1247"/>
      <c r="CN209" s="1247"/>
      <c r="CO209" s="1247"/>
      <c r="CP209" s="1247"/>
      <c r="CQ209" s="1247"/>
      <c r="CR209" s="1247"/>
      <c r="CS209" s="1247"/>
      <c r="CT209" s="1247"/>
      <c r="CU209" s="1247"/>
      <c r="CV209" s="1247"/>
      <c r="CW209" s="1247"/>
      <c r="CX209" s="1247"/>
      <c r="CY209" s="1247"/>
      <c r="CZ209" s="1247"/>
      <c r="DB209" s="1452">
        <f t="shared" si="26"/>
        <v>0</v>
      </c>
      <c r="DC209" s="1452">
        <f t="shared" si="27"/>
        <v>0</v>
      </c>
    </row>
    <row r="210" spans="1:107" ht="14.25" customHeight="1" x14ac:dyDescent="0.2">
      <c r="A210" s="129"/>
      <c r="B210" s="887"/>
      <c r="C210" s="889"/>
      <c r="D210" s="448"/>
      <c r="E210" s="448"/>
      <c r="F210" s="888"/>
      <c r="G210" s="888"/>
      <c r="H210" s="888"/>
      <c r="I210" s="1528">
        <f t="shared" si="31"/>
        <v>0</v>
      </c>
      <c r="J210" s="1529">
        <f t="shared" ref="J210:J273" si="35">IF($C$9=0,0,I210/$C$9)</f>
        <v>0</v>
      </c>
      <c r="K210" s="136"/>
      <c r="L210" s="1530">
        <f t="shared" si="34"/>
        <v>0</v>
      </c>
      <c r="M210" s="1531">
        <f t="shared" si="32"/>
        <v>0</v>
      </c>
      <c r="N210" s="138"/>
      <c r="P210" s="125"/>
      <c r="Q210" s="1065" t="str">
        <f>IF(P210=" "," ",IF(P210="Vehículos",VLOOKUP($Q$16,'Datos Indices'!$A$38:$Z$50,22,FALSE),IF(P210="Ipim",VLOOKUP($Q$16,'Datos Indices'!$A$38:$Z$50,7,FALSE),IF(P210="Dólar",VLOOKUP($Q$16,'Datos Indices'!$A$38:$Z$50,4,FALSE),IF(P210="Gasoil",VLOOKUP($Q$16,'Datos Indices'!$A$38:$Z$50,10,FALSE),IF(P210="WPU06 Pesificado",VLOOKUP($Q$16,'Datos Indices'!$A$38:$Z$50,26,FALSE),0))))))</f>
        <v xml:space="preserve"> </v>
      </c>
      <c r="R210" s="1066">
        <f t="shared" si="33"/>
        <v>0</v>
      </c>
      <c r="T210" s="928"/>
      <c r="U210" s="1065" t="str">
        <f>IF(T210=" "," ",IF(T210="Vehículos",VLOOKUP($U$16,'Datos Indices'!$A$38:$Z$50,22,FALSE),IF(T210="Ipim",VLOOKUP($U$16,'Datos Indices'!$A$38:$Z$50,7,FALSE),IF(T210="Dólar",VLOOKUP($U$16,'Datos Indices'!$A$38:$Z$50,4,FALSE),IF(T210="Gasoil",VLOOKUP($U$16,'Datos Indices'!$A$38:$Z$50,10,FALSE),IF(T210="WPU06 Pesificado",VLOOKUP($U$16,'Datos Indices'!$A$38:$Z$50,26,FALSE),0))))))</f>
        <v xml:space="preserve"> </v>
      </c>
      <c r="V210" s="1066">
        <f t="shared" ref="V210:V239" si="36">M210*U210/100</f>
        <v>0</v>
      </c>
      <c r="W210" s="1450" t="str">
        <f t="shared" si="25"/>
        <v/>
      </c>
      <c r="Y210" s="1247"/>
      <c r="Z210" s="1247"/>
      <c r="AA210" s="1247"/>
      <c r="AB210" s="1247"/>
      <c r="AC210" s="1247"/>
      <c r="AD210" s="1247"/>
      <c r="AE210" s="1247"/>
      <c r="AF210" s="1247"/>
      <c r="AG210" s="1247"/>
      <c r="AH210" s="1247"/>
      <c r="AI210" s="1247"/>
      <c r="AJ210" s="1247"/>
      <c r="AK210" s="1247"/>
      <c r="AL210" s="1247"/>
      <c r="AM210" s="1247"/>
      <c r="AN210" s="1247"/>
      <c r="AO210" s="1247"/>
      <c r="AP210" s="1247"/>
      <c r="AQ210" s="1247"/>
      <c r="AR210" s="1247"/>
      <c r="AS210" s="1247"/>
      <c r="AT210" s="1247"/>
      <c r="AU210" s="1247"/>
      <c r="AV210" s="1247"/>
      <c r="AW210" s="1247"/>
      <c r="AX210" s="1247"/>
      <c r="AY210" s="1247"/>
      <c r="AZ210" s="1247"/>
      <c r="BA210" s="1247"/>
      <c r="BB210" s="1247"/>
      <c r="BC210" s="1247"/>
      <c r="BD210" s="1247"/>
      <c r="BE210" s="1247"/>
      <c r="BF210" s="1247"/>
      <c r="BG210" s="1247"/>
      <c r="BH210" s="1247"/>
      <c r="BI210" s="1247"/>
      <c r="BJ210" s="1247"/>
      <c r="BK210" s="1247"/>
      <c r="BL210" s="1247"/>
      <c r="BM210" s="1247"/>
      <c r="BN210" s="1247"/>
      <c r="BO210" s="1247"/>
      <c r="BP210" s="1247"/>
      <c r="BQ210" s="1247"/>
      <c r="BR210" s="1247"/>
      <c r="BS210" s="1247"/>
      <c r="BT210" s="1247"/>
      <c r="BU210" s="1247"/>
      <c r="BV210" s="1247"/>
      <c r="BW210" s="1247"/>
      <c r="BX210" s="1247"/>
      <c r="BY210" s="1247"/>
      <c r="BZ210" s="1247"/>
      <c r="CA210" s="1247"/>
      <c r="CB210" s="1247"/>
      <c r="CC210" s="1247"/>
      <c r="CD210" s="1247"/>
      <c r="CE210" s="1247"/>
      <c r="CF210" s="1247"/>
      <c r="CG210" s="1247"/>
      <c r="CH210" s="1247"/>
      <c r="CI210" s="1247"/>
      <c r="CJ210" s="1247"/>
      <c r="CK210" s="1247"/>
      <c r="CL210" s="1247"/>
      <c r="CM210" s="1247"/>
      <c r="CN210" s="1247"/>
      <c r="CO210" s="1247"/>
      <c r="CP210" s="1247"/>
      <c r="CQ210" s="1247"/>
      <c r="CR210" s="1247"/>
      <c r="CS210" s="1247"/>
      <c r="CT210" s="1247"/>
      <c r="CU210" s="1247"/>
      <c r="CV210" s="1247"/>
      <c r="CW210" s="1247"/>
      <c r="CX210" s="1247"/>
      <c r="CY210" s="1247"/>
      <c r="CZ210" s="1247"/>
      <c r="DB210" s="1452">
        <f t="shared" si="26"/>
        <v>0</v>
      </c>
      <c r="DC210" s="1452">
        <f t="shared" si="27"/>
        <v>0</v>
      </c>
    </row>
    <row r="211" spans="1:107" ht="14.25" customHeight="1" x14ac:dyDescent="0.2">
      <c r="A211" s="129"/>
      <c r="B211" s="887"/>
      <c r="C211" s="889"/>
      <c r="D211" s="448"/>
      <c r="E211" s="448"/>
      <c r="F211" s="888"/>
      <c r="G211" s="888"/>
      <c r="H211" s="888"/>
      <c r="I211" s="1528">
        <f t="shared" si="31"/>
        <v>0</v>
      </c>
      <c r="J211" s="1529">
        <f t="shared" si="35"/>
        <v>0</v>
      </c>
      <c r="K211" s="136"/>
      <c r="L211" s="1530">
        <f t="shared" si="34"/>
        <v>0</v>
      </c>
      <c r="M211" s="1531">
        <f t="shared" si="32"/>
        <v>0</v>
      </c>
      <c r="N211" s="138"/>
      <c r="P211" s="125"/>
      <c r="Q211" s="1065" t="str">
        <f>IF(P211=" "," ",IF(P211="Vehículos",VLOOKUP($Q$16,'Datos Indices'!$A$38:$Z$50,22,FALSE),IF(P211="Ipim",VLOOKUP($Q$16,'Datos Indices'!$A$38:$Z$50,7,FALSE),IF(P211="Dólar",VLOOKUP($Q$16,'Datos Indices'!$A$38:$Z$50,4,FALSE),IF(P211="Gasoil",VLOOKUP($Q$16,'Datos Indices'!$A$38:$Z$50,10,FALSE),IF(P211="WPU06 Pesificado",VLOOKUP($Q$16,'Datos Indices'!$A$38:$Z$50,26,FALSE),0))))))</f>
        <v xml:space="preserve"> </v>
      </c>
      <c r="R211" s="1066">
        <f t="shared" si="33"/>
        <v>0</v>
      </c>
      <c r="T211" s="928"/>
      <c r="U211" s="1065" t="str">
        <f>IF(T211=" "," ",IF(T211="Vehículos",VLOOKUP($U$16,'Datos Indices'!$A$38:$Z$50,22,FALSE),IF(T211="Ipim",VLOOKUP($U$16,'Datos Indices'!$A$38:$Z$50,7,FALSE),IF(T211="Dólar",VLOOKUP($U$16,'Datos Indices'!$A$38:$Z$50,4,FALSE),IF(T211="Gasoil",VLOOKUP($U$16,'Datos Indices'!$A$38:$Z$50,10,FALSE),IF(T211="WPU06 Pesificado",VLOOKUP($U$16,'Datos Indices'!$A$38:$Z$50,26,FALSE),0))))))</f>
        <v xml:space="preserve"> </v>
      </c>
      <c r="V211" s="1066">
        <f t="shared" si="36"/>
        <v>0</v>
      </c>
      <c r="W211" s="1450" t="str">
        <f t="shared" ref="W211:W274" si="37">IF(DC211=0,"","Controlar Aprop.")</f>
        <v/>
      </c>
      <c r="Y211" s="1247"/>
      <c r="Z211" s="1247"/>
      <c r="AA211" s="1247"/>
      <c r="AB211" s="1247"/>
      <c r="AC211" s="1247"/>
      <c r="AD211" s="1247"/>
      <c r="AE211" s="1247"/>
      <c r="AF211" s="1247"/>
      <c r="AG211" s="1247"/>
      <c r="AH211" s="1247"/>
      <c r="AI211" s="1247"/>
      <c r="AJ211" s="1247"/>
      <c r="AK211" s="1247"/>
      <c r="AL211" s="1247"/>
      <c r="AM211" s="1247"/>
      <c r="AN211" s="1247"/>
      <c r="AO211" s="1247"/>
      <c r="AP211" s="1247"/>
      <c r="AQ211" s="1247"/>
      <c r="AR211" s="1247"/>
      <c r="AS211" s="1247"/>
      <c r="AT211" s="1247"/>
      <c r="AU211" s="1247"/>
      <c r="AV211" s="1247"/>
      <c r="AW211" s="1247"/>
      <c r="AX211" s="1247"/>
      <c r="AY211" s="1247"/>
      <c r="AZ211" s="1247"/>
      <c r="BA211" s="1247"/>
      <c r="BB211" s="1247"/>
      <c r="BC211" s="1247"/>
      <c r="BD211" s="1247"/>
      <c r="BE211" s="1247"/>
      <c r="BF211" s="1247"/>
      <c r="BG211" s="1247"/>
      <c r="BH211" s="1247"/>
      <c r="BI211" s="1247"/>
      <c r="BJ211" s="1247"/>
      <c r="BK211" s="1247"/>
      <c r="BL211" s="1247"/>
      <c r="BM211" s="1247"/>
      <c r="BN211" s="1247"/>
      <c r="BO211" s="1247"/>
      <c r="BP211" s="1247"/>
      <c r="BQ211" s="1247"/>
      <c r="BR211" s="1247"/>
      <c r="BS211" s="1247"/>
      <c r="BT211" s="1247"/>
      <c r="BU211" s="1247"/>
      <c r="BV211" s="1247"/>
      <c r="BW211" s="1247"/>
      <c r="BX211" s="1247"/>
      <c r="BY211" s="1247"/>
      <c r="BZ211" s="1247"/>
      <c r="CA211" s="1247"/>
      <c r="CB211" s="1247"/>
      <c r="CC211" s="1247"/>
      <c r="CD211" s="1247"/>
      <c r="CE211" s="1247"/>
      <c r="CF211" s="1247"/>
      <c r="CG211" s="1247"/>
      <c r="CH211" s="1247"/>
      <c r="CI211" s="1247"/>
      <c r="CJ211" s="1247"/>
      <c r="CK211" s="1247"/>
      <c r="CL211" s="1247"/>
      <c r="CM211" s="1247"/>
      <c r="CN211" s="1247"/>
      <c r="CO211" s="1247"/>
      <c r="CP211" s="1247"/>
      <c r="CQ211" s="1247"/>
      <c r="CR211" s="1247"/>
      <c r="CS211" s="1247"/>
      <c r="CT211" s="1247"/>
      <c r="CU211" s="1247"/>
      <c r="CV211" s="1247"/>
      <c r="CW211" s="1247"/>
      <c r="CX211" s="1247"/>
      <c r="CY211" s="1247"/>
      <c r="CZ211" s="1247"/>
      <c r="DB211" s="1452">
        <f t="shared" ref="DB211:DB274" si="38">SUM(Y211:CZ211)*M211</f>
        <v>0</v>
      </c>
      <c r="DC211" s="1452">
        <f t="shared" ref="DC211:DC274" si="39">M211-DB211</f>
        <v>0</v>
      </c>
    </row>
    <row r="212" spans="1:107" ht="14.25" customHeight="1" x14ac:dyDescent="0.2">
      <c r="A212" s="129"/>
      <c r="B212" s="887"/>
      <c r="C212" s="889"/>
      <c r="D212" s="448"/>
      <c r="E212" s="448"/>
      <c r="F212" s="888"/>
      <c r="G212" s="888"/>
      <c r="H212" s="888"/>
      <c r="I212" s="1528">
        <f t="shared" si="31"/>
        <v>0</v>
      </c>
      <c r="J212" s="1529">
        <f t="shared" si="35"/>
        <v>0</v>
      </c>
      <c r="K212" s="136"/>
      <c r="L212" s="1530">
        <f t="shared" si="34"/>
        <v>0</v>
      </c>
      <c r="M212" s="1531">
        <f t="shared" si="32"/>
        <v>0</v>
      </c>
      <c r="N212" s="138"/>
      <c r="P212" s="125"/>
      <c r="Q212" s="1065" t="str">
        <f>IF(P212=" "," ",IF(P212="Vehículos",VLOOKUP($Q$16,'Datos Indices'!$A$38:$Z$50,22,FALSE),IF(P212="Ipim",VLOOKUP($Q$16,'Datos Indices'!$A$38:$Z$50,7,FALSE),IF(P212="Dólar",VLOOKUP($Q$16,'Datos Indices'!$A$38:$Z$50,4,FALSE),IF(P212="Gasoil",VLOOKUP($Q$16,'Datos Indices'!$A$38:$Z$50,10,FALSE),IF(P212="WPU06 Pesificado",VLOOKUP($Q$16,'Datos Indices'!$A$38:$Z$50,26,FALSE),0))))))</f>
        <v xml:space="preserve"> </v>
      </c>
      <c r="R212" s="1066">
        <f t="shared" si="33"/>
        <v>0</v>
      </c>
      <c r="T212" s="928"/>
      <c r="U212" s="1065" t="str">
        <f>IF(T212=" "," ",IF(T212="Vehículos",VLOOKUP($U$16,'Datos Indices'!$A$38:$Z$50,22,FALSE),IF(T212="Ipim",VLOOKUP($U$16,'Datos Indices'!$A$38:$Z$50,7,FALSE),IF(T212="Dólar",VLOOKUP($U$16,'Datos Indices'!$A$38:$Z$50,4,FALSE),IF(T212="Gasoil",VLOOKUP($U$16,'Datos Indices'!$A$38:$Z$50,10,FALSE),IF(T212="WPU06 Pesificado",VLOOKUP($U$16,'Datos Indices'!$A$38:$Z$50,26,FALSE),0))))))</f>
        <v xml:space="preserve"> </v>
      </c>
      <c r="V212" s="1066">
        <f t="shared" si="36"/>
        <v>0</v>
      </c>
      <c r="W212" s="1450" t="str">
        <f t="shared" si="37"/>
        <v/>
      </c>
      <c r="Y212" s="1247"/>
      <c r="Z212" s="1247"/>
      <c r="AA212" s="1247"/>
      <c r="AB212" s="1247"/>
      <c r="AC212" s="1247"/>
      <c r="AD212" s="1247"/>
      <c r="AE212" s="1247"/>
      <c r="AF212" s="1247"/>
      <c r="AG212" s="1247"/>
      <c r="AH212" s="1247"/>
      <c r="AI212" s="1247"/>
      <c r="AJ212" s="1247"/>
      <c r="AK212" s="1247"/>
      <c r="AL212" s="1247"/>
      <c r="AM212" s="1247"/>
      <c r="AN212" s="1247"/>
      <c r="AO212" s="1247"/>
      <c r="AP212" s="1247"/>
      <c r="AQ212" s="1247"/>
      <c r="AR212" s="1247"/>
      <c r="AS212" s="1247"/>
      <c r="AT212" s="1247"/>
      <c r="AU212" s="1247"/>
      <c r="AV212" s="1247"/>
      <c r="AW212" s="1247"/>
      <c r="AX212" s="1247"/>
      <c r="AY212" s="1247"/>
      <c r="AZ212" s="1247"/>
      <c r="BA212" s="1247"/>
      <c r="BB212" s="1247"/>
      <c r="BC212" s="1247"/>
      <c r="BD212" s="1247"/>
      <c r="BE212" s="1247"/>
      <c r="BF212" s="1247"/>
      <c r="BG212" s="1247"/>
      <c r="BH212" s="1247"/>
      <c r="BI212" s="1247"/>
      <c r="BJ212" s="1247"/>
      <c r="BK212" s="1247"/>
      <c r="BL212" s="1247"/>
      <c r="BM212" s="1247"/>
      <c r="BN212" s="1247"/>
      <c r="BO212" s="1247"/>
      <c r="BP212" s="1247"/>
      <c r="BQ212" s="1247"/>
      <c r="BR212" s="1247"/>
      <c r="BS212" s="1247"/>
      <c r="BT212" s="1247"/>
      <c r="BU212" s="1247"/>
      <c r="BV212" s="1247"/>
      <c r="BW212" s="1247"/>
      <c r="BX212" s="1247"/>
      <c r="BY212" s="1247"/>
      <c r="BZ212" s="1247"/>
      <c r="CA212" s="1247"/>
      <c r="CB212" s="1247"/>
      <c r="CC212" s="1247"/>
      <c r="CD212" s="1247"/>
      <c r="CE212" s="1247"/>
      <c r="CF212" s="1247"/>
      <c r="CG212" s="1247"/>
      <c r="CH212" s="1247"/>
      <c r="CI212" s="1247"/>
      <c r="CJ212" s="1247"/>
      <c r="CK212" s="1247"/>
      <c r="CL212" s="1247"/>
      <c r="CM212" s="1247"/>
      <c r="CN212" s="1247"/>
      <c r="CO212" s="1247"/>
      <c r="CP212" s="1247"/>
      <c r="CQ212" s="1247"/>
      <c r="CR212" s="1247"/>
      <c r="CS212" s="1247"/>
      <c r="CT212" s="1247"/>
      <c r="CU212" s="1247"/>
      <c r="CV212" s="1247"/>
      <c r="CW212" s="1247"/>
      <c r="CX212" s="1247"/>
      <c r="CY212" s="1247"/>
      <c r="CZ212" s="1247"/>
      <c r="DB212" s="1452">
        <f t="shared" si="38"/>
        <v>0</v>
      </c>
      <c r="DC212" s="1452">
        <f t="shared" si="39"/>
        <v>0</v>
      </c>
    </row>
    <row r="213" spans="1:107" ht="14.25" customHeight="1" x14ac:dyDescent="0.2">
      <c r="A213" s="129"/>
      <c r="B213" s="887"/>
      <c r="C213" s="889"/>
      <c r="D213" s="448"/>
      <c r="E213" s="448"/>
      <c r="F213" s="888"/>
      <c r="G213" s="888"/>
      <c r="H213" s="888"/>
      <c r="I213" s="1528">
        <f t="shared" si="31"/>
        <v>0</v>
      </c>
      <c r="J213" s="1529">
        <f t="shared" si="35"/>
        <v>0</v>
      </c>
      <c r="K213" s="136"/>
      <c r="L213" s="1530">
        <f t="shared" si="34"/>
        <v>0</v>
      </c>
      <c r="M213" s="1531">
        <f t="shared" si="32"/>
        <v>0</v>
      </c>
      <c r="N213" s="138"/>
      <c r="P213" s="125"/>
      <c r="Q213" s="1065" t="str">
        <f>IF(P213=" "," ",IF(P213="Vehículos",VLOOKUP($Q$16,'Datos Indices'!$A$38:$Z$50,22,FALSE),IF(P213="Ipim",VLOOKUP($Q$16,'Datos Indices'!$A$38:$Z$50,7,FALSE),IF(P213="Dólar",VLOOKUP($Q$16,'Datos Indices'!$A$38:$Z$50,4,FALSE),IF(P213="Gasoil",VLOOKUP($Q$16,'Datos Indices'!$A$38:$Z$50,10,FALSE),IF(P213="WPU06 Pesificado",VLOOKUP($Q$16,'Datos Indices'!$A$38:$Z$50,26,FALSE),0))))))</f>
        <v xml:space="preserve"> </v>
      </c>
      <c r="R213" s="1066">
        <f t="shared" si="33"/>
        <v>0</v>
      </c>
      <c r="T213" s="928"/>
      <c r="U213" s="1065" t="str">
        <f>IF(T213=" "," ",IF(T213="Vehículos",VLOOKUP($U$16,'Datos Indices'!$A$38:$Z$50,22,FALSE),IF(T213="Ipim",VLOOKUP($U$16,'Datos Indices'!$A$38:$Z$50,7,FALSE),IF(T213="Dólar",VLOOKUP($U$16,'Datos Indices'!$A$38:$Z$50,4,FALSE),IF(T213="Gasoil",VLOOKUP($U$16,'Datos Indices'!$A$38:$Z$50,10,FALSE),IF(T213="WPU06 Pesificado",VLOOKUP($U$16,'Datos Indices'!$A$38:$Z$50,26,FALSE),0))))))</f>
        <v xml:space="preserve"> </v>
      </c>
      <c r="V213" s="1066">
        <f t="shared" si="36"/>
        <v>0</v>
      </c>
      <c r="W213" s="1450" t="str">
        <f t="shared" si="37"/>
        <v/>
      </c>
      <c r="Y213" s="1247"/>
      <c r="Z213" s="1247"/>
      <c r="AA213" s="1247"/>
      <c r="AB213" s="1247"/>
      <c r="AC213" s="1247"/>
      <c r="AD213" s="1247"/>
      <c r="AE213" s="1247"/>
      <c r="AF213" s="1247"/>
      <c r="AG213" s="1247"/>
      <c r="AH213" s="1247"/>
      <c r="AI213" s="1247"/>
      <c r="AJ213" s="1247"/>
      <c r="AK213" s="1247"/>
      <c r="AL213" s="1247"/>
      <c r="AM213" s="1247"/>
      <c r="AN213" s="1247"/>
      <c r="AO213" s="1247"/>
      <c r="AP213" s="1247"/>
      <c r="AQ213" s="1247"/>
      <c r="AR213" s="1247"/>
      <c r="AS213" s="1247"/>
      <c r="AT213" s="1247"/>
      <c r="AU213" s="1247"/>
      <c r="AV213" s="1247"/>
      <c r="AW213" s="1247"/>
      <c r="AX213" s="1247"/>
      <c r="AY213" s="1247"/>
      <c r="AZ213" s="1247"/>
      <c r="BA213" s="1247"/>
      <c r="BB213" s="1247"/>
      <c r="BC213" s="1247"/>
      <c r="BD213" s="1247"/>
      <c r="BE213" s="1247"/>
      <c r="BF213" s="1247"/>
      <c r="BG213" s="1247"/>
      <c r="BH213" s="1247"/>
      <c r="BI213" s="1247"/>
      <c r="BJ213" s="1247"/>
      <c r="BK213" s="1247"/>
      <c r="BL213" s="1247"/>
      <c r="BM213" s="1247"/>
      <c r="BN213" s="1247"/>
      <c r="BO213" s="1247"/>
      <c r="BP213" s="1247"/>
      <c r="BQ213" s="1247"/>
      <c r="BR213" s="1247"/>
      <c r="BS213" s="1247"/>
      <c r="BT213" s="1247"/>
      <c r="BU213" s="1247"/>
      <c r="BV213" s="1247"/>
      <c r="BW213" s="1247"/>
      <c r="BX213" s="1247"/>
      <c r="BY213" s="1247"/>
      <c r="BZ213" s="1247"/>
      <c r="CA213" s="1247"/>
      <c r="CB213" s="1247"/>
      <c r="CC213" s="1247"/>
      <c r="CD213" s="1247"/>
      <c r="CE213" s="1247"/>
      <c r="CF213" s="1247"/>
      <c r="CG213" s="1247"/>
      <c r="CH213" s="1247"/>
      <c r="CI213" s="1247"/>
      <c r="CJ213" s="1247"/>
      <c r="CK213" s="1247"/>
      <c r="CL213" s="1247"/>
      <c r="CM213" s="1247"/>
      <c r="CN213" s="1247"/>
      <c r="CO213" s="1247"/>
      <c r="CP213" s="1247"/>
      <c r="CQ213" s="1247"/>
      <c r="CR213" s="1247"/>
      <c r="CS213" s="1247"/>
      <c r="CT213" s="1247"/>
      <c r="CU213" s="1247"/>
      <c r="CV213" s="1247"/>
      <c r="CW213" s="1247"/>
      <c r="CX213" s="1247"/>
      <c r="CY213" s="1247"/>
      <c r="CZ213" s="1247"/>
      <c r="DB213" s="1452">
        <f t="shared" si="38"/>
        <v>0</v>
      </c>
      <c r="DC213" s="1452">
        <f t="shared" si="39"/>
        <v>0</v>
      </c>
    </row>
    <row r="214" spans="1:107" ht="14.25" customHeight="1" x14ac:dyDescent="0.2">
      <c r="A214" s="129"/>
      <c r="B214" s="887"/>
      <c r="C214" s="889"/>
      <c r="D214" s="448"/>
      <c r="E214" s="448"/>
      <c r="F214" s="888"/>
      <c r="G214" s="888"/>
      <c r="H214" s="888"/>
      <c r="I214" s="1528">
        <f t="shared" si="31"/>
        <v>0</v>
      </c>
      <c r="J214" s="1529">
        <f t="shared" si="35"/>
        <v>0</v>
      </c>
      <c r="K214" s="136"/>
      <c r="L214" s="1530">
        <f t="shared" si="34"/>
        <v>0</v>
      </c>
      <c r="M214" s="1531">
        <f t="shared" si="32"/>
        <v>0</v>
      </c>
      <c r="N214" s="138"/>
      <c r="P214" s="125"/>
      <c r="Q214" s="1065" t="str">
        <f>IF(P214=" "," ",IF(P214="Vehículos",VLOOKUP($Q$16,'Datos Indices'!$A$38:$Z$50,22,FALSE),IF(P214="Ipim",VLOOKUP($Q$16,'Datos Indices'!$A$38:$Z$50,7,FALSE),IF(P214="Dólar",VLOOKUP($Q$16,'Datos Indices'!$A$38:$Z$50,4,FALSE),IF(P214="Gasoil",VLOOKUP($Q$16,'Datos Indices'!$A$38:$Z$50,10,FALSE),IF(P214="WPU06 Pesificado",VLOOKUP($Q$16,'Datos Indices'!$A$38:$Z$50,26,FALSE),0))))))</f>
        <v xml:space="preserve"> </v>
      </c>
      <c r="R214" s="1066">
        <f t="shared" si="33"/>
        <v>0</v>
      </c>
      <c r="T214" s="928"/>
      <c r="U214" s="1065" t="str">
        <f>IF(T214=" "," ",IF(T214="Vehículos",VLOOKUP($U$16,'Datos Indices'!$A$38:$Z$50,22,FALSE),IF(T214="Ipim",VLOOKUP($U$16,'Datos Indices'!$A$38:$Z$50,7,FALSE),IF(T214="Dólar",VLOOKUP($U$16,'Datos Indices'!$A$38:$Z$50,4,FALSE),IF(T214="Gasoil",VLOOKUP($U$16,'Datos Indices'!$A$38:$Z$50,10,FALSE),IF(T214="WPU06 Pesificado",VLOOKUP($U$16,'Datos Indices'!$A$38:$Z$50,26,FALSE),0))))))</f>
        <v xml:space="preserve"> </v>
      </c>
      <c r="V214" s="1066">
        <f t="shared" si="36"/>
        <v>0</v>
      </c>
      <c r="W214" s="1450" t="str">
        <f t="shared" si="37"/>
        <v/>
      </c>
      <c r="Y214" s="1247"/>
      <c r="Z214" s="1247"/>
      <c r="AA214" s="1247"/>
      <c r="AB214" s="1247"/>
      <c r="AC214" s="1247"/>
      <c r="AD214" s="1247"/>
      <c r="AE214" s="1247"/>
      <c r="AF214" s="1247"/>
      <c r="AG214" s="1247"/>
      <c r="AH214" s="1247"/>
      <c r="AI214" s="1247"/>
      <c r="AJ214" s="1247"/>
      <c r="AK214" s="1247"/>
      <c r="AL214" s="1247"/>
      <c r="AM214" s="1247"/>
      <c r="AN214" s="1247"/>
      <c r="AO214" s="1247"/>
      <c r="AP214" s="1247"/>
      <c r="AQ214" s="1247"/>
      <c r="AR214" s="1247"/>
      <c r="AS214" s="1247"/>
      <c r="AT214" s="1247"/>
      <c r="AU214" s="1247"/>
      <c r="AV214" s="1247"/>
      <c r="AW214" s="1247"/>
      <c r="AX214" s="1247"/>
      <c r="AY214" s="1247"/>
      <c r="AZ214" s="1247"/>
      <c r="BA214" s="1247"/>
      <c r="BB214" s="1247"/>
      <c r="BC214" s="1247"/>
      <c r="BD214" s="1247"/>
      <c r="BE214" s="1247"/>
      <c r="BF214" s="1247"/>
      <c r="BG214" s="1247"/>
      <c r="BH214" s="1247"/>
      <c r="BI214" s="1247"/>
      <c r="BJ214" s="1247"/>
      <c r="BK214" s="1247"/>
      <c r="BL214" s="1247"/>
      <c r="BM214" s="1247"/>
      <c r="BN214" s="1247"/>
      <c r="BO214" s="1247"/>
      <c r="BP214" s="1247"/>
      <c r="BQ214" s="1247"/>
      <c r="BR214" s="1247"/>
      <c r="BS214" s="1247"/>
      <c r="BT214" s="1247"/>
      <c r="BU214" s="1247"/>
      <c r="BV214" s="1247"/>
      <c r="BW214" s="1247"/>
      <c r="BX214" s="1247"/>
      <c r="BY214" s="1247"/>
      <c r="BZ214" s="1247"/>
      <c r="CA214" s="1247"/>
      <c r="CB214" s="1247"/>
      <c r="CC214" s="1247"/>
      <c r="CD214" s="1247"/>
      <c r="CE214" s="1247"/>
      <c r="CF214" s="1247"/>
      <c r="CG214" s="1247"/>
      <c r="CH214" s="1247"/>
      <c r="CI214" s="1247"/>
      <c r="CJ214" s="1247"/>
      <c r="CK214" s="1247"/>
      <c r="CL214" s="1247"/>
      <c r="CM214" s="1247"/>
      <c r="CN214" s="1247"/>
      <c r="CO214" s="1247"/>
      <c r="CP214" s="1247"/>
      <c r="CQ214" s="1247"/>
      <c r="CR214" s="1247"/>
      <c r="CS214" s="1247"/>
      <c r="CT214" s="1247"/>
      <c r="CU214" s="1247"/>
      <c r="CV214" s="1247"/>
      <c r="CW214" s="1247"/>
      <c r="CX214" s="1247"/>
      <c r="CY214" s="1247"/>
      <c r="CZ214" s="1247"/>
      <c r="DB214" s="1452">
        <f t="shared" si="38"/>
        <v>0</v>
      </c>
      <c r="DC214" s="1452">
        <f t="shared" si="39"/>
        <v>0</v>
      </c>
    </row>
    <row r="215" spans="1:107" ht="14.25" customHeight="1" x14ac:dyDescent="0.2">
      <c r="A215" s="129"/>
      <c r="B215" s="887"/>
      <c r="C215" s="889"/>
      <c r="D215" s="448"/>
      <c r="E215" s="448"/>
      <c r="F215" s="888"/>
      <c r="G215" s="888"/>
      <c r="H215" s="888"/>
      <c r="I215" s="1528">
        <f t="shared" si="31"/>
        <v>0</v>
      </c>
      <c r="J215" s="1529">
        <f t="shared" si="35"/>
        <v>0</v>
      </c>
      <c r="K215" s="136"/>
      <c r="L215" s="1530">
        <f t="shared" si="34"/>
        <v>0</v>
      </c>
      <c r="M215" s="1531">
        <f t="shared" si="32"/>
        <v>0</v>
      </c>
      <c r="N215" s="138"/>
      <c r="P215" s="125"/>
      <c r="Q215" s="1065" t="str">
        <f>IF(P215=" "," ",IF(P215="Vehículos",VLOOKUP($Q$16,'Datos Indices'!$A$38:$Z$50,22,FALSE),IF(P215="Ipim",VLOOKUP($Q$16,'Datos Indices'!$A$38:$Z$50,7,FALSE),IF(P215="Dólar",VLOOKUP($Q$16,'Datos Indices'!$A$38:$Z$50,4,FALSE),IF(P215="Gasoil",VLOOKUP($Q$16,'Datos Indices'!$A$38:$Z$50,10,FALSE),IF(P215="WPU06 Pesificado",VLOOKUP($Q$16,'Datos Indices'!$A$38:$Z$50,26,FALSE),0))))))</f>
        <v xml:space="preserve"> </v>
      </c>
      <c r="R215" s="1066">
        <f t="shared" si="33"/>
        <v>0</v>
      </c>
      <c r="T215" s="928"/>
      <c r="U215" s="1065" t="str">
        <f>IF(T215=" "," ",IF(T215="Vehículos",VLOOKUP($U$16,'Datos Indices'!$A$38:$Z$50,22,FALSE),IF(T215="Ipim",VLOOKUP($U$16,'Datos Indices'!$A$38:$Z$50,7,FALSE),IF(T215="Dólar",VLOOKUP($U$16,'Datos Indices'!$A$38:$Z$50,4,FALSE),IF(T215="Gasoil",VLOOKUP($U$16,'Datos Indices'!$A$38:$Z$50,10,FALSE),IF(T215="WPU06 Pesificado",VLOOKUP($U$16,'Datos Indices'!$A$38:$Z$50,26,FALSE),0))))))</f>
        <v xml:space="preserve"> </v>
      </c>
      <c r="V215" s="1066">
        <f t="shared" si="36"/>
        <v>0</v>
      </c>
      <c r="W215" s="1450" t="str">
        <f t="shared" si="37"/>
        <v/>
      </c>
      <c r="Y215" s="1247"/>
      <c r="Z215" s="1247"/>
      <c r="AA215" s="1247"/>
      <c r="AB215" s="1247"/>
      <c r="AC215" s="1247"/>
      <c r="AD215" s="1247"/>
      <c r="AE215" s="1247"/>
      <c r="AF215" s="1247"/>
      <c r="AG215" s="1247"/>
      <c r="AH215" s="1247"/>
      <c r="AI215" s="1247"/>
      <c r="AJ215" s="1247"/>
      <c r="AK215" s="1247"/>
      <c r="AL215" s="1247"/>
      <c r="AM215" s="1247"/>
      <c r="AN215" s="1247"/>
      <c r="AO215" s="1247"/>
      <c r="AP215" s="1247"/>
      <c r="AQ215" s="1247"/>
      <c r="AR215" s="1247"/>
      <c r="AS215" s="1247"/>
      <c r="AT215" s="1247"/>
      <c r="AU215" s="1247"/>
      <c r="AV215" s="1247"/>
      <c r="AW215" s="1247"/>
      <c r="AX215" s="1247"/>
      <c r="AY215" s="1247"/>
      <c r="AZ215" s="1247"/>
      <c r="BA215" s="1247"/>
      <c r="BB215" s="1247"/>
      <c r="BC215" s="1247"/>
      <c r="BD215" s="1247"/>
      <c r="BE215" s="1247"/>
      <c r="BF215" s="1247"/>
      <c r="BG215" s="1247"/>
      <c r="BH215" s="1247"/>
      <c r="BI215" s="1247"/>
      <c r="BJ215" s="1247"/>
      <c r="BK215" s="1247"/>
      <c r="BL215" s="1247"/>
      <c r="BM215" s="1247"/>
      <c r="BN215" s="1247"/>
      <c r="BO215" s="1247"/>
      <c r="BP215" s="1247"/>
      <c r="BQ215" s="1247"/>
      <c r="BR215" s="1247"/>
      <c r="BS215" s="1247"/>
      <c r="BT215" s="1247"/>
      <c r="BU215" s="1247"/>
      <c r="BV215" s="1247"/>
      <c r="BW215" s="1247"/>
      <c r="BX215" s="1247"/>
      <c r="BY215" s="1247"/>
      <c r="BZ215" s="1247"/>
      <c r="CA215" s="1247"/>
      <c r="CB215" s="1247"/>
      <c r="CC215" s="1247"/>
      <c r="CD215" s="1247"/>
      <c r="CE215" s="1247"/>
      <c r="CF215" s="1247"/>
      <c r="CG215" s="1247"/>
      <c r="CH215" s="1247"/>
      <c r="CI215" s="1247"/>
      <c r="CJ215" s="1247"/>
      <c r="CK215" s="1247"/>
      <c r="CL215" s="1247"/>
      <c r="CM215" s="1247"/>
      <c r="CN215" s="1247"/>
      <c r="CO215" s="1247"/>
      <c r="CP215" s="1247"/>
      <c r="CQ215" s="1247"/>
      <c r="CR215" s="1247"/>
      <c r="CS215" s="1247"/>
      <c r="CT215" s="1247"/>
      <c r="CU215" s="1247"/>
      <c r="CV215" s="1247"/>
      <c r="CW215" s="1247"/>
      <c r="CX215" s="1247"/>
      <c r="CY215" s="1247"/>
      <c r="CZ215" s="1247"/>
      <c r="DB215" s="1452">
        <f t="shared" si="38"/>
        <v>0</v>
      </c>
      <c r="DC215" s="1452">
        <f t="shared" si="39"/>
        <v>0</v>
      </c>
    </row>
    <row r="216" spans="1:107" ht="14.25" customHeight="1" x14ac:dyDescent="0.2">
      <c r="A216" s="129"/>
      <c r="B216" s="887"/>
      <c r="C216" s="889"/>
      <c r="D216" s="448"/>
      <c r="E216" s="448"/>
      <c r="F216" s="888"/>
      <c r="G216" s="888"/>
      <c r="H216" s="888"/>
      <c r="I216" s="1528">
        <f t="shared" si="31"/>
        <v>0</v>
      </c>
      <c r="J216" s="1529">
        <f t="shared" si="35"/>
        <v>0</v>
      </c>
      <c r="K216" s="136"/>
      <c r="L216" s="1530">
        <f t="shared" si="34"/>
        <v>0</v>
      </c>
      <c r="M216" s="1531">
        <f t="shared" si="32"/>
        <v>0</v>
      </c>
      <c r="N216" s="138"/>
      <c r="P216" s="125"/>
      <c r="Q216" s="1065" t="str">
        <f>IF(P216=" "," ",IF(P216="Vehículos",VLOOKUP($Q$16,'Datos Indices'!$A$38:$Z$50,22,FALSE),IF(P216="Ipim",VLOOKUP($Q$16,'Datos Indices'!$A$38:$Z$50,7,FALSE),IF(P216="Dólar",VLOOKUP($Q$16,'Datos Indices'!$A$38:$Z$50,4,FALSE),IF(P216="Gasoil",VLOOKUP($Q$16,'Datos Indices'!$A$38:$Z$50,10,FALSE),IF(P216="WPU06 Pesificado",VLOOKUP($Q$16,'Datos Indices'!$A$38:$Z$50,26,FALSE),0))))))</f>
        <v xml:space="preserve"> </v>
      </c>
      <c r="R216" s="1066">
        <f t="shared" si="33"/>
        <v>0</v>
      </c>
      <c r="T216" s="928"/>
      <c r="U216" s="1065" t="str">
        <f>IF(T216=" "," ",IF(T216="Vehículos",VLOOKUP($U$16,'Datos Indices'!$A$38:$Z$50,22,FALSE),IF(T216="Ipim",VLOOKUP($U$16,'Datos Indices'!$A$38:$Z$50,7,FALSE),IF(T216="Dólar",VLOOKUP($U$16,'Datos Indices'!$A$38:$Z$50,4,FALSE),IF(T216="Gasoil",VLOOKUP($U$16,'Datos Indices'!$A$38:$Z$50,10,FALSE),IF(T216="WPU06 Pesificado",VLOOKUP($U$16,'Datos Indices'!$A$38:$Z$50,26,FALSE),0))))))</f>
        <v xml:space="preserve"> </v>
      </c>
      <c r="V216" s="1066">
        <f t="shared" si="36"/>
        <v>0</v>
      </c>
      <c r="W216" s="1450" t="str">
        <f t="shared" si="37"/>
        <v/>
      </c>
      <c r="Y216" s="1247"/>
      <c r="Z216" s="1247"/>
      <c r="AA216" s="1247"/>
      <c r="AB216" s="1247"/>
      <c r="AC216" s="1247"/>
      <c r="AD216" s="1247"/>
      <c r="AE216" s="1247"/>
      <c r="AF216" s="1247"/>
      <c r="AG216" s="1247"/>
      <c r="AH216" s="1247"/>
      <c r="AI216" s="1247"/>
      <c r="AJ216" s="1247"/>
      <c r="AK216" s="1247"/>
      <c r="AL216" s="1247"/>
      <c r="AM216" s="1247"/>
      <c r="AN216" s="1247"/>
      <c r="AO216" s="1247"/>
      <c r="AP216" s="1247"/>
      <c r="AQ216" s="1247"/>
      <c r="AR216" s="1247"/>
      <c r="AS216" s="1247"/>
      <c r="AT216" s="1247"/>
      <c r="AU216" s="1247"/>
      <c r="AV216" s="1247"/>
      <c r="AW216" s="1247"/>
      <c r="AX216" s="1247"/>
      <c r="AY216" s="1247"/>
      <c r="AZ216" s="1247"/>
      <c r="BA216" s="1247"/>
      <c r="BB216" s="1247"/>
      <c r="BC216" s="1247"/>
      <c r="BD216" s="1247"/>
      <c r="BE216" s="1247"/>
      <c r="BF216" s="1247"/>
      <c r="BG216" s="1247"/>
      <c r="BH216" s="1247"/>
      <c r="BI216" s="1247"/>
      <c r="BJ216" s="1247"/>
      <c r="BK216" s="1247"/>
      <c r="BL216" s="1247"/>
      <c r="BM216" s="1247"/>
      <c r="BN216" s="1247"/>
      <c r="BO216" s="1247"/>
      <c r="BP216" s="1247"/>
      <c r="BQ216" s="1247"/>
      <c r="BR216" s="1247"/>
      <c r="BS216" s="1247"/>
      <c r="BT216" s="1247"/>
      <c r="BU216" s="1247"/>
      <c r="BV216" s="1247"/>
      <c r="BW216" s="1247"/>
      <c r="BX216" s="1247"/>
      <c r="BY216" s="1247"/>
      <c r="BZ216" s="1247"/>
      <c r="CA216" s="1247"/>
      <c r="CB216" s="1247"/>
      <c r="CC216" s="1247"/>
      <c r="CD216" s="1247"/>
      <c r="CE216" s="1247"/>
      <c r="CF216" s="1247"/>
      <c r="CG216" s="1247"/>
      <c r="CH216" s="1247"/>
      <c r="CI216" s="1247"/>
      <c r="CJ216" s="1247"/>
      <c r="CK216" s="1247"/>
      <c r="CL216" s="1247"/>
      <c r="CM216" s="1247"/>
      <c r="CN216" s="1247"/>
      <c r="CO216" s="1247"/>
      <c r="CP216" s="1247"/>
      <c r="CQ216" s="1247"/>
      <c r="CR216" s="1247"/>
      <c r="CS216" s="1247"/>
      <c r="CT216" s="1247"/>
      <c r="CU216" s="1247"/>
      <c r="CV216" s="1247"/>
      <c r="CW216" s="1247"/>
      <c r="CX216" s="1247"/>
      <c r="CY216" s="1247"/>
      <c r="CZ216" s="1247"/>
      <c r="DB216" s="1452">
        <f t="shared" si="38"/>
        <v>0</v>
      </c>
      <c r="DC216" s="1452">
        <f t="shared" si="39"/>
        <v>0</v>
      </c>
    </row>
    <row r="217" spans="1:107" ht="14.25" customHeight="1" x14ac:dyDescent="0.2">
      <c r="A217" s="129"/>
      <c r="B217" s="887"/>
      <c r="C217" s="889"/>
      <c r="D217" s="448"/>
      <c r="E217" s="448"/>
      <c r="F217" s="888"/>
      <c r="G217" s="888"/>
      <c r="H217" s="888"/>
      <c r="I217" s="1528">
        <f t="shared" si="31"/>
        <v>0</v>
      </c>
      <c r="J217" s="1529">
        <f t="shared" si="35"/>
        <v>0</v>
      </c>
      <c r="K217" s="136"/>
      <c r="L217" s="1530">
        <f t="shared" si="34"/>
        <v>0</v>
      </c>
      <c r="M217" s="1531">
        <f t="shared" si="32"/>
        <v>0</v>
      </c>
      <c r="N217" s="138"/>
      <c r="P217" s="125"/>
      <c r="Q217" s="1065" t="str">
        <f>IF(P217=" "," ",IF(P217="Vehículos",VLOOKUP($Q$16,'Datos Indices'!$A$38:$Z$50,22,FALSE),IF(P217="Ipim",VLOOKUP($Q$16,'Datos Indices'!$A$38:$Z$50,7,FALSE),IF(P217="Dólar",VLOOKUP($Q$16,'Datos Indices'!$A$38:$Z$50,4,FALSE),IF(P217="Gasoil",VLOOKUP($Q$16,'Datos Indices'!$A$38:$Z$50,10,FALSE),IF(P217="WPU06 Pesificado",VLOOKUP($Q$16,'Datos Indices'!$A$38:$Z$50,26,FALSE),0))))))</f>
        <v xml:space="preserve"> </v>
      </c>
      <c r="R217" s="1066">
        <f t="shared" si="33"/>
        <v>0</v>
      </c>
      <c r="T217" s="928"/>
      <c r="U217" s="1065" t="str">
        <f>IF(T217=" "," ",IF(T217="Vehículos",VLOOKUP($U$16,'Datos Indices'!$A$38:$Z$50,22,FALSE),IF(T217="Ipim",VLOOKUP($U$16,'Datos Indices'!$A$38:$Z$50,7,FALSE),IF(T217="Dólar",VLOOKUP($U$16,'Datos Indices'!$A$38:$Z$50,4,FALSE),IF(T217="Gasoil",VLOOKUP($U$16,'Datos Indices'!$A$38:$Z$50,10,FALSE),IF(T217="WPU06 Pesificado",VLOOKUP($U$16,'Datos Indices'!$A$38:$Z$50,26,FALSE),0))))))</f>
        <v xml:space="preserve"> </v>
      </c>
      <c r="V217" s="1066">
        <f t="shared" si="36"/>
        <v>0</v>
      </c>
      <c r="W217" s="1450" t="str">
        <f t="shared" si="37"/>
        <v/>
      </c>
      <c r="Y217" s="1247"/>
      <c r="Z217" s="1247"/>
      <c r="AA217" s="1247"/>
      <c r="AB217" s="1247"/>
      <c r="AC217" s="1247"/>
      <c r="AD217" s="1247"/>
      <c r="AE217" s="1247"/>
      <c r="AF217" s="1247"/>
      <c r="AG217" s="1247"/>
      <c r="AH217" s="1247"/>
      <c r="AI217" s="1247"/>
      <c r="AJ217" s="1247"/>
      <c r="AK217" s="1247"/>
      <c r="AL217" s="1247"/>
      <c r="AM217" s="1247"/>
      <c r="AN217" s="1247"/>
      <c r="AO217" s="1247"/>
      <c r="AP217" s="1247"/>
      <c r="AQ217" s="1247"/>
      <c r="AR217" s="1247"/>
      <c r="AS217" s="1247"/>
      <c r="AT217" s="1247"/>
      <c r="AU217" s="1247"/>
      <c r="AV217" s="1247"/>
      <c r="AW217" s="1247"/>
      <c r="AX217" s="1247"/>
      <c r="AY217" s="1247"/>
      <c r="AZ217" s="1247"/>
      <c r="BA217" s="1247"/>
      <c r="BB217" s="1247"/>
      <c r="BC217" s="1247"/>
      <c r="BD217" s="1247"/>
      <c r="BE217" s="1247"/>
      <c r="BF217" s="1247"/>
      <c r="BG217" s="1247"/>
      <c r="BH217" s="1247"/>
      <c r="BI217" s="1247"/>
      <c r="BJ217" s="1247"/>
      <c r="BK217" s="1247"/>
      <c r="BL217" s="1247"/>
      <c r="BM217" s="1247"/>
      <c r="BN217" s="1247"/>
      <c r="BO217" s="1247"/>
      <c r="BP217" s="1247"/>
      <c r="BQ217" s="1247"/>
      <c r="BR217" s="1247"/>
      <c r="BS217" s="1247"/>
      <c r="BT217" s="1247"/>
      <c r="BU217" s="1247"/>
      <c r="BV217" s="1247"/>
      <c r="BW217" s="1247"/>
      <c r="BX217" s="1247"/>
      <c r="BY217" s="1247"/>
      <c r="BZ217" s="1247"/>
      <c r="CA217" s="1247"/>
      <c r="CB217" s="1247"/>
      <c r="CC217" s="1247"/>
      <c r="CD217" s="1247"/>
      <c r="CE217" s="1247"/>
      <c r="CF217" s="1247"/>
      <c r="CG217" s="1247"/>
      <c r="CH217" s="1247"/>
      <c r="CI217" s="1247"/>
      <c r="CJ217" s="1247"/>
      <c r="CK217" s="1247"/>
      <c r="CL217" s="1247"/>
      <c r="CM217" s="1247"/>
      <c r="CN217" s="1247"/>
      <c r="CO217" s="1247"/>
      <c r="CP217" s="1247"/>
      <c r="CQ217" s="1247"/>
      <c r="CR217" s="1247"/>
      <c r="CS217" s="1247"/>
      <c r="CT217" s="1247"/>
      <c r="CU217" s="1247"/>
      <c r="CV217" s="1247"/>
      <c r="CW217" s="1247"/>
      <c r="CX217" s="1247"/>
      <c r="CY217" s="1247"/>
      <c r="CZ217" s="1247"/>
      <c r="DB217" s="1452">
        <f t="shared" si="38"/>
        <v>0</v>
      </c>
      <c r="DC217" s="1452">
        <f t="shared" si="39"/>
        <v>0</v>
      </c>
    </row>
    <row r="218" spans="1:107" ht="14.25" customHeight="1" x14ac:dyDescent="0.2">
      <c r="A218" s="129"/>
      <c r="B218" s="887"/>
      <c r="C218" s="889"/>
      <c r="D218" s="448"/>
      <c r="E218" s="448"/>
      <c r="F218" s="888"/>
      <c r="G218" s="888"/>
      <c r="H218" s="888"/>
      <c r="I218" s="1528">
        <f t="shared" si="31"/>
        <v>0</v>
      </c>
      <c r="J218" s="1529">
        <f t="shared" si="35"/>
        <v>0</v>
      </c>
      <c r="K218" s="136"/>
      <c r="L218" s="1530">
        <f t="shared" si="34"/>
        <v>0</v>
      </c>
      <c r="M218" s="1531">
        <f t="shared" si="32"/>
        <v>0</v>
      </c>
      <c r="N218" s="138"/>
      <c r="P218" s="125"/>
      <c r="Q218" s="1065" t="str">
        <f>IF(P218=" "," ",IF(P218="Vehículos",VLOOKUP($Q$16,'Datos Indices'!$A$38:$Z$50,22,FALSE),IF(P218="Ipim",VLOOKUP($Q$16,'Datos Indices'!$A$38:$Z$50,7,FALSE),IF(P218="Dólar",VLOOKUP($Q$16,'Datos Indices'!$A$38:$Z$50,4,FALSE),IF(P218="Gasoil",VLOOKUP($Q$16,'Datos Indices'!$A$38:$Z$50,10,FALSE),IF(P218="WPU06 Pesificado",VLOOKUP($Q$16,'Datos Indices'!$A$38:$Z$50,26,FALSE),0))))))</f>
        <v xml:space="preserve"> </v>
      </c>
      <c r="R218" s="1066">
        <f t="shared" si="33"/>
        <v>0</v>
      </c>
      <c r="T218" s="928"/>
      <c r="U218" s="1065" t="str">
        <f>IF(T218=" "," ",IF(T218="Vehículos",VLOOKUP($U$16,'Datos Indices'!$A$38:$Z$50,22,FALSE),IF(T218="Ipim",VLOOKUP($U$16,'Datos Indices'!$A$38:$Z$50,7,FALSE),IF(T218="Dólar",VLOOKUP($U$16,'Datos Indices'!$A$38:$Z$50,4,FALSE),IF(T218="Gasoil",VLOOKUP($U$16,'Datos Indices'!$A$38:$Z$50,10,FALSE),IF(T218="WPU06 Pesificado",VLOOKUP($U$16,'Datos Indices'!$A$38:$Z$50,26,FALSE),0))))))</f>
        <v xml:space="preserve"> </v>
      </c>
      <c r="V218" s="1066">
        <f t="shared" si="36"/>
        <v>0</v>
      </c>
      <c r="W218" s="1450" t="str">
        <f t="shared" si="37"/>
        <v/>
      </c>
      <c r="Y218" s="1247"/>
      <c r="Z218" s="1247"/>
      <c r="AA218" s="1247"/>
      <c r="AB218" s="1247"/>
      <c r="AC218" s="1247"/>
      <c r="AD218" s="1247"/>
      <c r="AE218" s="1247"/>
      <c r="AF218" s="1247"/>
      <c r="AG218" s="1247"/>
      <c r="AH218" s="1247"/>
      <c r="AI218" s="1247"/>
      <c r="AJ218" s="1247"/>
      <c r="AK218" s="1247"/>
      <c r="AL218" s="1247"/>
      <c r="AM218" s="1247"/>
      <c r="AN218" s="1247"/>
      <c r="AO218" s="1247"/>
      <c r="AP218" s="1247"/>
      <c r="AQ218" s="1247"/>
      <c r="AR218" s="1247"/>
      <c r="AS218" s="1247"/>
      <c r="AT218" s="1247"/>
      <c r="AU218" s="1247"/>
      <c r="AV218" s="1247"/>
      <c r="AW218" s="1247"/>
      <c r="AX218" s="1247"/>
      <c r="AY218" s="1247"/>
      <c r="AZ218" s="1247"/>
      <c r="BA218" s="1247"/>
      <c r="BB218" s="1247"/>
      <c r="BC218" s="1247"/>
      <c r="BD218" s="1247"/>
      <c r="BE218" s="1247"/>
      <c r="BF218" s="1247"/>
      <c r="BG218" s="1247"/>
      <c r="BH218" s="1247"/>
      <c r="BI218" s="1247"/>
      <c r="BJ218" s="1247"/>
      <c r="BK218" s="1247"/>
      <c r="BL218" s="1247"/>
      <c r="BM218" s="1247"/>
      <c r="BN218" s="1247"/>
      <c r="BO218" s="1247"/>
      <c r="BP218" s="1247"/>
      <c r="BQ218" s="1247"/>
      <c r="BR218" s="1247"/>
      <c r="BS218" s="1247"/>
      <c r="BT218" s="1247"/>
      <c r="BU218" s="1247"/>
      <c r="BV218" s="1247"/>
      <c r="BW218" s="1247"/>
      <c r="BX218" s="1247"/>
      <c r="BY218" s="1247"/>
      <c r="BZ218" s="1247"/>
      <c r="CA218" s="1247"/>
      <c r="CB218" s="1247"/>
      <c r="CC218" s="1247"/>
      <c r="CD218" s="1247"/>
      <c r="CE218" s="1247"/>
      <c r="CF218" s="1247"/>
      <c r="CG218" s="1247"/>
      <c r="CH218" s="1247"/>
      <c r="CI218" s="1247"/>
      <c r="CJ218" s="1247"/>
      <c r="CK218" s="1247"/>
      <c r="CL218" s="1247"/>
      <c r="CM218" s="1247"/>
      <c r="CN218" s="1247"/>
      <c r="CO218" s="1247"/>
      <c r="CP218" s="1247"/>
      <c r="CQ218" s="1247"/>
      <c r="CR218" s="1247"/>
      <c r="CS218" s="1247"/>
      <c r="CT218" s="1247"/>
      <c r="CU218" s="1247"/>
      <c r="CV218" s="1247"/>
      <c r="CW218" s="1247"/>
      <c r="CX218" s="1247"/>
      <c r="CY218" s="1247"/>
      <c r="CZ218" s="1247"/>
      <c r="DB218" s="1452">
        <f t="shared" si="38"/>
        <v>0</v>
      </c>
      <c r="DC218" s="1452">
        <f t="shared" si="39"/>
        <v>0</v>
      </c>
    </row>
    <row r="219" spans="1:107" ht="14.25" customHeight="1" x14ac:dyDescent="0.2">
      <c r="A219" s="129"/>
      <c r="B219" s="887"/>
      <c r="C219" s="889"/>
      <c r="D219" s="448"/>
      <c r="E219" s="448"/>
      <c r="F219" s="888"/>
      <c r="G219" s="888"/>
      <c r="H219" s="888"/>
      <c r="I219" s="1528">
        <f t="shared" si="31"/>
        <v>0</v>
      </c>
      <c r="J219" s="1529">
        <f t="shared" si="35"/>
        <v>0</v>
      </c>
      <c r="K219" s="136"/>
      <c r="L219" s="1530">
        <f t="shared" si="34"/>
        <v>0</v>
      </c>
      <c r="M219" s="1531">
        <f t="shared" si="32"/>
        <v>0</v>
      </c>
      <c r="N219" s="138"/>
      <c r="P219" s="125"/>
      <c r="Q219" s="1065" t="str">
        <f>IF(P219=" "," ",IF(P219="Vehículos",VLOOKUP($Q$16,'Datos Indices'!$A$38:$Z$50,22,FALSE),IF(P219="Ipim",VLOOKUP($Q$16,'Datos Indices'!$A$38:$Z$50,7,FALSE),IF(P219="Dólar",VLOOKUP($Q$16,'Datos Indices'!$A$38:$Z$50,4,FALSE),IF(P219="Gasoil",VLOOKUP($Q$16,'Datos Indices'!$A$38:$Z$50,10,FALSE),IF(P219="WPU06 Pesificado",VLOOKUP($Q$16,'Datos Indices'!$A$38:$Z$50,26,FALSE),0))))))</f>
        <v xml:space="preserve"> </v>
      </c>
      <c r="R219" s="1066">
        <f t="shared" si="33"/>
        <v>0</v>
      </c>
      <c r="T219" s="928"/>
      <c r="U219" s="1065" t="str">
        <f>IF(T219=" "," ",IF(T219="Vehículos",VLOOKUP($U$16,'Datos Indices'!$A$38:$Z$50,22,FALSE),IF(T219="Ipim",VLOOKUP($U$16,'Datos Indices'!$A$38:$Z$50,7,FALSE),IF(T219="Dólar",VLOOKUP($U$16,'Datos Indices'!$A$38:$Z$50,4,FALSE),IF(T219="Gasoil",VLOOKUP($U$16,'Datos Indices'!$A$38:$Z$50,10,FALSE),IF(T219="WPU06 Pesificado",VLOOKUP($U$16,'Datos Indices'!$A$38:$Z$50,26,FALSE),0))))))</f>
        <v xml:space="preserve"> </v>
      </c>
      <c r="V219" s="1066">
        <f t="shared" si="36"/>
        <v>0</v>
      </c>
      <c r="W219" s="1450" t="str">
        <f t="shared" si="37"/>
        <v/>
      </c>
      <c r="X219" s="1451"/>
      <c r="Y219" s="1247"/>
      <c r="Z219" s="1247"/>
      <c r="AA219" s="1247"/>
      <c r="AB219" s="1247"/>
      <c r="AC219" s="1247"/>
      <c r="AD219" s="1247"/>
      <c r="AE219" s="1247"/>
      <c r="AF219" s="1247"/>
      <c r="AG219" s="1247"/>
      <c r="AH219" s="1247"/>
      <c r="AI219" s="1247"/>
      <c r="AJ219" s="1247"/>
      <c r="AK219" s="1247"/>
      <c r="AL219" s="1247"/>
      <c r="AM219" s="1247"/>
      <c r="AN219" s="1247"/>
      <c r="AO219" s="1247"/>
      <c r="AP219" s="1247"/>
      <c r="AQ219" s="1247"/>
      <c r="AR219" s="1247"/>
      <c r="AS219" s="1247"/>
      <c r="AT219" s="1247"/>
      <c r="AU219" s="1247"/>
      <c r="AV219" s="1247"/>
      <c r="AW219" s="1247"/>
      <c r="AX219" s="1247"/>
      <c r="AY219" s="1247"/>
      <c r="AZ219" s="1247"/>
      <c r="BA219" s="1247"/>
      <c r="BB219" s="1247"/>
      <c r="BC219" s="1247"/>
      <c r="BD219" s="1247"/>
      <c r="BE219" s="1247"/>
      <c r="BF219" s="1247"/>
      <c r="BG219" s="1247"/>
      <c r="BH219" s="1247"/>
      <c r="BI219" s="1247"/>
      <c r="BJ219" s="1247"/>
      <c r="BK219" s="1247"/>
      <c r="BL219" s="1247"/>
      <c r="BM219" s="1247"/>
      <c r="BN219" s="1247"/>
      <c r="BO219" s="1247"/>
      <c r="BP219" s="1247"/>
      <c r="BQ219" s="1247"/>
      <c r="BR219" s="1247"/>
      <c r="BS219" s="1247"/>
      <c r="BT219" s="1247"/>
      <c r="BU219" s="1247"/>
      <c r="BV219" s="1247"/>
      <c r="BW219" s="1247"/>
      <c r="BX219" s="1247"/>
      <c r="BY219" s="1247"/>
      <c r="BZ219" s="1247"/>
      <c r="CA219" s="1247"/>
      <c r="CB219" s="1247"/>
      <c r="CC219" s="1247"/>
      <c r="CD219" s="1247"/>
      <c r="CE219" s="1247"/>
      <c r="CF219" s="1247"/>
      <c r="CG219" s="1247"/>
      <c r="CH219" s="1247"/>
      <c r="CI219" s="1247"/>
      <c r="CJ219" s="1247"/>
      <c r="CK219" s="1247"/>
      <c r="CL219" s="1247"/>
      <c r="CM219" s="1247"/>
      <c r="CN219" s="1247"/>
      <c r="CO219" s="1247"/>
      <c r="CP219" s="1247"/>
      <c r="CQ219" s="1247"/>
      <c r="CR219" s="1247"/>
      <c r="CS219" s="1247"/>
      <c r="CT219" s="1247"/>
      <c r="CU219" s="1247"/>
      <c r="CV219" s="1247"/>
      <c r="CW219" s="1247"/>
      <c r="CX219" s="1247"/>
      <c r="CY219" s="1247"/>
      <c r="CZ219" s="1247"/>
      <c r="DA219" s="1449"/>
      <c r="DB219" s="1452">
        <f t="shared" si="38"/>
        <v>0</v>
      </c>
      <c r="DC219" s="1452">
        <f t="shared" si="39"/>
        <v>0</v>
      </c>
    </row>
    <row r="220" spans="1:107" ht="14.25" customHeight="1" x14ac:dyDescent="0.2">
      <c r="A220" s="129"/>
      <c r="B220" s="887"/>
      <c r="C220" s="889"/>
      <c r="D220" s="448"/>
      <c r="E220" s="448"/>
      <c r="F220" s="888"/>
      <c r="G220" s="888"/>
      <c r="H220" s="888"/>
      <c r="I220" s="1528">
        <f t="shared" si="31"/>
        <v>0</v>
      </c>
      <c r="J220" s="1529">
        <f t="shared" si="35"/>
        <v>0</v>
      </c>
      <c r="K220" s="136"/>
      <c r="L220" s="1530">
        <f t="shared" si="34"/>
        <v>0</v>
      </c>
      <c r="M220" s="1531">
        <f t="shared" si="32"/>
        <v>0</v>
      </c>
      <c r="N220" s="138"/>
      <c r="P220" s="125"/>
      <c r="Q220" s="1065" t="str">
        <f>IF(P220=" "," ",IF(P220="Vehículos",VLOOKUP($Q$16,'Datos Indices'!$A$38:$Z$50,22,FALSE),IF(P220="Ipim",VLOOKUP($Q$16,'Datos Indices'!$A$38:$Z$50,7,FALSE),IF(P220="Dólar",VLOOKUP($Q$16,'Datos Indices'!$A$38:$Z$50,4,FALSE),IF(P220="Gasoil",VLOOKUP($Q$16,'Datos Indices'!$A$38:$Z$50,10,FALSE),IF(P220="WPU06 Pesificado",VLOOKUP($Q$16,'Datos Indices'!$A$38:$Z$50,26,FALSE),0))))))</f>
        <v xml:space="preserve"> </v>
      </c>
      <c r="R220" s="1066">
        <f t="shared" si="33"/>
        <v>0</v>
      </c>
      <c r="T220" s="928"/>
      <c r="U220" s="1065" t="str">
        <f>IF(T220=" "," ",IF(T220="Vehículos",VLOOKUP($U$16,'Datos Indices'!$A$38:$Z$50,22,FALSE),IF(T220="Ipim",VLOOKUP($U$16,'Datos Indices'!$A$38:$Z$50,7,FALSE),IF(T220="Dólar",VLOOKUP($U$16,'Datos Indices'!$A$38:$Z$50,4,FALSE),IF(T220="Gasoil",VLOOKUP($U$16,'Datos Indices'!$A$38:$Z$50,10,FALSE),IF(T220="WPU06 Pesificado",VLOOKUP($U$16,'Datos Indices'!$A$38:$Z$50,26,FALSE),0))))))</f>
        <v xml:space="preserve"> </v>
      </c>
      <c r="V220" s="1066">
        <f t="shared" si="36"/>
        <v>0</v>
      </c>
      <c r="W220" s="1450" t="str">
        <f t="shared" si="37"/>
        <v/>
      </c>
      <c r="Y220" s="1247"/>
      <c r="Z220" s="1247"/>
      <c r="AA220" s="1247"/>
      <c r="AB220" s="1247"/>
      <c r="AC220" s="1247"/>
      <c r="AD220" s="1247"/>
      <c r="AE220" s="1247"/>
      <c r="AF220" s="1247"/>
      <c r="AG220" s="1247"/>
      <c r="AH220" s="1247"/>
      <c r="AI220" s="1247"/>
      <c r="AJ220" s="1247"/>
      <c r="AK220" s="1247"/>
      <c r="AL220" s="1247"/>
      <c r="AM220" s="1247"/>
      <c r="AN220" s="1247"/>
      <c r="AO220" s="1247"/>
      <c r="AP220" s="1247"/>
      <c r="AQ220" s="1247"/>
      <c r="AR220" s="1247"/>
      <c r="AS220" s="1247"/>
      <c r="AT220" s="1247"/>
      <c r="AU220" s="1247"/>
      <c r="AV220" s="1247"/>
      <c r="AW220" s="1247"/>
      <c r="AX220" s="1247"/>
      <c r="AY220" s="1247"/>
      <c r="AZ220" s="1247"/>
      <c r="BA220" s="1247"/>
      <c r="BB220" s="1247"/>
      <c r="BC220" s="1247"/>
      <c r="BD220" s="1247"/>
      <c r="BE220" s="1247"/>
      <c r="BF220" s="1247"/>
      <c r="BG220" s="1247"/>
      <c r="BH220" s="1247"/>
      <c r="BI220" s="1247"/>
      <c r="BJ220" s="1247"/>
      <c r="BK220" s="1247"/>
      <c r="BL220" s="1247"/>
      <c r="BM220" s="1247"/>
      <c r="BN220" s="1247"/>
      <c r="BO220" s="1247"/>
      <c r="BP220" s="1247"/>
      <c r="BQ220" s="1247"/>
      <c r="BR220" s="1247"/>
      <c r="BS220" s="1247"/>
      <c r="BT220" s="1247"/>
      <c r="BU220" s="1247"/>
      <c r="BV220" s="1247"/>
      <c r="BW220" s="1247"/>
      <c r="BX220" s="1247"/>
      <c r="BY220" s="1247"/>
      <c r="BZ220" s="1247"/>
      <c r="CA220" s="1247"/>
      <c r="CB220" s="1247"/>
      <c r="CC220" s="1247"/>
      <c r="CD220" s="1247"/>
      <c r="CE220" s="1247"/>
      <c r="CF220" s="1247"/>
      <c r="CG220" s="1247"/>
      <c r="CH220" s="1247"/>
      <c r="CI220" s="1247"/>
      <c r="CJ220" s="1247"/>
      <c r="CK220" s="1247"/>
      <c r="CL220" s="1247"/>
      <c r="CM220" s="1247"/>
      <c r="CN220" s="1247"/>
      <c r="CO220" s="1247"/>
      <c r="CP220" s="1247"/>
      <c r="CQ220" s="1247"/>
      <c r="CR220" s="1247"/>
      <c r="CS220" s="1247"/>
      <c r="CT220" s="1247"/>
      <c r="CU220" s="1247"/>
      <c r="CV220" s="1247"/>
      <c r="CW220" s="1247"/>
      <c r="CX220" s="1247"/>
      <c r="CY220" s="1247"/>
      <c r="CZ220" s="1247"/>
      <c r="DB220" s="1452">
        <f t="shared" si="38"/>
        <v>0</v>
      </c>
      <c r="DC220" s="1452">
        <f t="shared" si="39"/>
        <v>0</v>
      </c>
    </row>
    <row r="221" spans="1:107" ht="14.25" customHeight="1" x14ac:dyDescent="0.2">
      <c r="A221" s="129"/>
      <c r="B221" s="887"/>
      <c r="C221" s="889"/>
      <c r="D221" s="448"/>
      <c r="E221" s="448"/>
      <c r="F221" s="888"/>
      <c r="G221" s="888"/>
      <c r="H221" s="888"/>
      <c r="I221" s="1528">
        <f t="shared" si="31"/>
        <v>0</v>
      </c>
      <c r="J221" s="1529">
        <f t="shared" si="35"/>
        <v>0</v>
      </c>
      <c r="K221" s="136"/>
      <c r="L221" s="1530">
        <f t="shared" si="34"/>
        <v>0</v>
      </c>
      <c r="M221" s="1531">
        <f t="shared" si="32"/>
        <v>0</v>
      </c>
      <c r="N221" s="138"/>
      <c r="P221" s="125"/>
      <c r="Q221" s="1065" t="str">
        <f>IF(P221=" "," ",IF(P221="Vehículos",VLOOKUP($Q$16,'Datos Indices'!$A$38:$Z$50,22,FALSE),IF(P221="Ipim",VLOOKUP($Q$16,'Datos Indices'!$A$38:$Z$50,7,FALSE),IF(P221="Dólar",VLOOKUP($Q$16,'Datos Indices'!$A$38:$Z$50,4,FALSE),IF(P221="Gasoil",VLOOKUP($Q$16,'Datos Indices'!$A$38:$Z$50,10,FALSE),IF(P221="WPU06 Pesificado",VLOOKUP($Q$16,'Datos Indices'!$A$38:$Z$50,26,FALSE),0))))))</f>
        <v xml:space="preserve"> </v>
      </c>
      <c r="R221" s="1066">
        <f t="shared" si="33"/>
        <v>0</v>
      </c>
      <c r="T221" s="928"/>
      <c r="U221" s="1065" t="str">
        <f>IF(T221=" "," ",IF(T221="Vehículos",VLOOKUP($U$16,'Datos Indices'!$A$38:$Z$50,22,FALSE),IF(T221="Ipim",VLOOKUP($U$16,'Datos Indices'!$A$38:$Z$50,7,FALSE),IF(T221="Dólar",VLOOKUP($U$16,'Datos Indices'!$A$38:$Z$50,4,FALSE),IF(T221="Gasoil",VLOOKUP($U$16,'Datos Indices'!$A$38:$Z$50,10,FALSE),IF(T221="WPU06 Pesificado",VLOOKUP($U$16,'Datos Indices'!$A$38:$Z$50,26,FALSE),0))))))</f>
        <v xml:space="preserve"> </v>
      </c>
      <c r="V221" s="1066">
        <f t="shared" si="36"/>
        <v>0</v>
      </c>
      <c r="W221" s="1450" t="str">
        <f t="shared" si="37"/>
        <v/>
      </c>
      <c r="Y221" s="1247"/>
      <c r="Z221" s="1247"/>
      <c r="AA221" s="1247"/>
      <c r="AB221" s="1247"/>
      <c r="AC221" s="1247"/>
      <c r="AD221" s="1247"/>
      <c r="AE221" s="1247"/>
      <c r="AF221" s="1247"/>
      <c r="AG221" s="1247"/>
      <c r="AH221" s="1247"/>
      <c r="AI221" s="1247"/>
      <c r="AJ221" s="1247"/>
      <c r="AK221" s="1247"/>
      <c r="AL221" s="1247"/>
      <c r="AM221" s="1247"/>
      <c r="AN221" s="1247"/>
      <c r="AO221" s="1247"/>
      <c r="AP221" s="1247"/>
      <c r="AQ221" s="1247"/>
      <c r="AR221" s="1247"/>
      <c r="AS221" s="1247"/>
      <c r="AT221" s="1247"/>
      <c r="AU221" s="1247"/>
      <c r="AV221" s="1247"/>
      <c r="AW221" s="1247"/>
      <c r="AX221" s="1247"/>
      <c r="AY221" s="1247"/>
      <c r="AZ221" s="1247"/>
      <c r="BA221" s="1247"/>
      <c r="BB221" s="1247"/>
      <c r="BC221" s="1247"/>
      <c r="BD221" s="1247"/>
      <c r="BE221" s="1247"/>
      <c r="BF221" s="1247"/>
      <c r="BG221" s="1247"/>
      <c r="BH221" s="1247"/>
      <c r="BI221" s="1247"/>
      <c r="BJ221" s="1247"/>
      <c r="BK221" s="1247"/>
      <c r="BL221" s="1247"/>
      <c r="BM221" s="1247"/>
      <c r="BN221" s="1247"/>
      <c r="BO221" s="1247"/>
      <c r="BP221" s="1247"/>
      <c r="BQ221" s="1247"/>
      <c r="BR221" s="1247"/>
      <c r="BS221" s="1247"/>
      <c r="BT221" s="1247"/>
      <c r="BU221" s="1247"/>
      <c r="BV221" s="1247"/>
      <c r="BW221" s="1247"/>
      <c r="BX221" s="1247"/>
      <c r="BY221" s="1247"/>
      <c r="BZ221" s="1247"/>
      <c r="CA221" s="1247"/>
      <c r="CB221" s="1247"/>
      <c r="CC221" s="1247"/>
      <c r="CD221" s="1247"/>
      <c r="CE221" s="1247"/>
      <c r="CF221" s="1247"/>
      <c r="CG221" s="1247"/>
      <c r="CH221" s="1247"/>
      <c r="CI221" s="1247"/>
      <c r="CJ221" s="1247"/>
      <c r="CK221" s="1247"/>
      <c r="CL221" s="1247"/>
      <c r="CM221" s="1247"/>
      <c r="CN221" s="1247"/>
      <c r="CO221" s="1247"/>
      <c r="CP221" s="1247"/>
      <c r="CQ221" s="1247"/>
      <c r="CR221" s="1247"/>
      <c r="CS221" s="1247"/>
      <c r="CT221" s="1247"/>
      <c r="CU221" s="1247"/>
      <c r="CV221" s="1247"/>
      <c r="CW221" s="1247"/>
      <c r="CX221" s="1247"/>
      <c r="CY221" s="1247"/>
      <c r="CZ221" s="1247"/>
      <c r="DB221" s="1452">
        <f t="shared" si="38"/>
        <v>0</v>
      </c>
      <c r="DC221" s="1452">
        <f t="shared" si="39"/>
        <v>0</v>
      </c>
    </row>
    <row r="222" spans="1:107" ht="14.25" customHeight="1" x14ac:dyDescent="0.2">
      <c r="A222" s="129"/>
      <c r="B222" s="887"/>
      <c r="C222" s="889"/>
      <c r="D222" s="448"/>
      <c r="E222" s="448"/>
      <c r="F222" s="888"/>
      <c r="G222" s="888"/>
      <c r="H222" s="888"/>
      <c r="I222" s="1528">
        <f t="shared" si="31"/>
        <v>0</v>
      </c>
      <c r="J222" s="1529">
        <f t="shared" si="35"/>
        <v>0</v>
      </c>
      <c r="K222" s="136"/>
      <c r="L222" s="1530">
        <f t="shared" si="34"/>
        <v>0</v>
      </c>
      <c r="M222" s="1531">
        <f t="shared" si="32"/>
        <v>0</v>
      </c>
      <c r="N222" s="138"/>
      <c r="P222" s="125"/>
      <c r="Q222" s="1065" t="str">
        <f>IF(P222=" "," ",IF(P222="Vehículos",VLOOKUP($Q$16,'Datos Indices'!$A$38:$Z$50,22,FALSE),IF(P222="Ipim",VLOOKUP($Q$16,'Datos Indices'!$A$38:$Z$50,7,FALSE),IF(P222="Dólar",VLOOKUP($Q$16,'Datos Indices'!$A$38:$Z$50,4,FALSE),IF(P222="Gasoil",VLOOKUP($Q$16,'Datos Indices'!$A$38:$Z$50,10,FALSE),IF(P222="WPU06 Pesificado",VLOOKUP($Q$16,'Datos Indices'!$A$38:$Z$50,26,FALSE),0))))))</f>
        <v xml:space="preserve"> </v>
      </c>
      <c r="R222" s="1066">
        <f t="shared" si="33"/>
        <v>0</v>
      </c>
      <c r="T222" s="928"/>
      <c r="U222" s="1065" t="str">
        <f>IF(T222=" "," ",IF(T222="Vehículos",VLOOKUP($U$16,'Datos Indices'!$A$38:$Z$50,22,FALSE),IF(T222="Ipim",VLOOKUP($U$16,'Datos Indices'!$A$38:$Z$50,7,FALSE),IF(T222="Dólar",VLOOKUP($U$16,'Datos Indices'!$A$38:$Z$50,4,FALSE),IF(T222="Gasoil",VLOOKUP($U$16,'Datos Indices'!$A$38:$Z$50,10,FALSE),IF(T222="WPU06 Pesificado",VLOOKUP($U$16,'Datos Indices'!$A$38:$Z$50,26,FALSE),0))))))</f>
        <v xml:space="preserve"> </v>
      </c>
      <c r="V222" s="1066">
        <f t="shared" si="36"/>
        <v>0</v>
      </c>
      <c r="W222" s="1450" t="str">
        <f t="shared" si="37"/>
        <v/>
      </c>
      <c r="X222" s="1451"/>
      <c r="Y222" s="1247"/>
      <c r="Z222" s="1247"/>
      <c r="AA222" s="1247"/>
      <c r="AB222" s="1247"/>
      <c r="AC222" s="1247"/>
      <c r="AD222" s="1247"/>
      <c r="AE222" s="1247"/>
      <c r="AF222" s="1247"/>
      <c r="AG222" s="1247"/>
      <c r="AH222" s="1247"/>
      <c r="AI222" s="1247"/>
      <c r="AJ222" s="1247"/>
      <c r="AK222" s="1247"/>
      <c r="AL222" s="1247"/>
      <c r="AM222" s="1247"/>
      <c r="AN222" s="1247"/>
      <c r="AO222" s="1247"/>
      <c r="AP222" s="1247"/>
      <c r="AQ222" s="1247"/>
      <c r="AR222" s="1247"/>
      <c r="AS222" s="1247"/>
      <c r="AT222" s="1247"/>
      <c r="AU222" s="1247"/>
      <c r="AV222" s="1247"/>
      <c r="AW222" s="1247"/>
      <c r="AX222" s="1247"/>
      <c r="AY222" s="1247"/>
      <c r="AZ222" s="1247"/>
      <c r="BA222" s="1247"/>
      <c r="BB222" s="1247"/>
      <c r="BC222" s="1247"/>
      <c r="BD222" s="1247"/>
      <c r="BE222" s="1247"/>
      <c r="BF222" s="1247"/>
      <c r="BG222" s="1247"/>
      <c r="BH222" s="1247"/>
      <c r="BI222" s="1247"/>
      <c r="BJ222" s="1247"/>
      <c r="BK222" s="1247"/>
      <c r="BL222" s="1247"/>
      <c r="BM222" s="1247"/>
      <c r="BN222" s="1247"/>
      <c r="BO222" s="1247"/>
      <c r="BP222" s="1247"/>
      <c r="BQ222" s="1247"/>
      <c r="BR222" s="1247"/>
      <c r="BS222" s="1247"/>
      <c r="BT222" s="1247"/>
      <c r="BU222" s="1247"/>
      <c r="BV222" s="1247"/>
      <c r="BW222" s="1247"/>
      <c r="BX222" s="1247"/>
      <c r="BY222" s="1247"/>
      <c r="BZ222" s="1247"/>
      <c r="CA222" s="1247"/>
      <c r="CB222" s="1247"/>
      <c r="CC222" s="1247"/>
      <c r="CD222" s="1247"/>
      <c r="CE222" s="1247"/>
      <c r="CF222" s="1247"/>
      <c r="CG222" s="1247"/>
      <c r="CH222" s="1247"/>
      <c r="CI222" s="1247"/>
      <c r="CJ222" s="1247"/>
      <c r="CK222" s="1247"/>
      <c r="CL222" s="1247"/>
      <c r="CM222" s="1247"/>
      <c r="CN222" s="1247"/>
      <c r="CO222" s="1247"/>
      <c r="CP222" s="1247"/>
      <c r="CQ222" s="1247"/>
      <c r="CR222" s="1247"/>
      <c r="CS222" s="1247"/>
      <c r="CT222" s="1247"/>
      <c r="CU222" s="1247"/>
      <c r="CV222" s="1247"/>
      <c r="CW222" s="1247"/>
      <c r="CX222" s="1247"/>
      <c r="CY222" s="1247"/>
      <c r="CZ222" s="1247"/>
      <c r="DA222" s="1449"/>
      <c r="DB222" s="1452">
        <f t="shared" si="38"/>
        <v>0</v>
      </c>
      <c r="DC222" s="1452">
        <f t="shared" si="39"/>
        <v>0</v>
      </c>
    </row>
    <row r="223" spans="1:107" ht="14.25" customHeight="1" x14ac:dyDescent="0.2">
      <c r="A223" s="129"/>
      <c r="B223" s="887"/>
      <c r="C223" s="889"/>
      <c r="D223" s="448"/>
      <c r="E223" s="448"/>
      <c r="F223" s="888"/>
      <c r="G223" s="888"/>
      <c r="H223" s="888"/>
      <c r="I223" s="1528">
        <f t="shared" si="31"/>
        <v>0</v>
      </c>
      <c r="J223" s="1529">
        <f t="shared" si="35"/>
        <v>0</v>
      </c>
      <c r="K223" s="136"/>
      <c r="L223" s="1530">
        <f t="shared" si="34"/>
        <v>0</v>
      </c>
      <c r="M223" s="1531">
        <f t="shared" si="32"/>
        <v>0</v>
      </c>
      <c r="N223" s="138"/>
      <c r="P223" s="125"/>
      <c r="Q223" s="1065" t="str">
        <f>IF(P223=" "," ",IF(P223="Vehículos",VLOOKUP($Q$16,'Datos Indices'!$A$38:$Z$50,22,FALSE),IF(P223="Ipim",VLOOKUP($Q$16,'Datos Indices'!$A$38:$Z$50,7,FALSE),IF(P223="Dólar",VLOOKUP($Q$16,'Datos Indices'!$A$38:$Z$50,4,FALSE),IF(P223="Gasoil",VLOOKUP($Q$16,'Datos Indices'!$A$38:$Z$50,10,FALSE),IF(P223="WPU06 Pesificado",VLOOKUP($Q$16,'Datos Indices'!$A$38:$Z$50,26,FALSE),0))))))</f>
        <v xml:space="preserve"> </v>
      </c>
      <c r="R223" s="1066">
        <f t="shared" si="33"/>
        <v>0</v>
      </c>
      <c r="T223" s="928"/>
      <c r="U223" s="1065" t="str">
        <f>IF(T223=" "," ",IF(T223="Vehículos",VLOOKUP($U$16,'Datos Indices'!$A$38:$Z$50,22,FALSE),IF(T223="Ipim",VLOOKUP($U$16,'Datos Indices'!$A$38:$Z$50,7,FALSE),IF(T223="Dólar",VLOOKUP($U$16,'Datos Indices'!$A$38:$Z$50,4,FALSE),IF(T223="Gasoil",VLOOKUP($U$16,'Datos Indices'!$A$38:$Z$50,10,FALSE),IF(T223="WPU06 Pesificado",VLOOKUP($U$16,'Datos Indices'!$A$38:$Z$50,26,FALSE),0))))))</f>
        <v xml:space="preserve"> </v>
      </c>
      <c r="V223" s="1066">
        <f t="shared" si="36"/>
        <v>0</v>
      </c>
      <c r="W223" s="1450" t="str">
        <f t="shared" si="37"/>
        <v/>
      </c>
      <c r="X223" s="1451"/>
      <c r="Y223" s="1247"/>
      <c r="Z223" s="1247"/>
      <c r="AA223" s="1247"/>
      <c r="AB223" s="1247"/>
      <c r="AC223" s="1247"/>
      <c r="AD223" s="1247"/>
      <c r="AE223" s="1247"/>
      <c r="AF223" s="1247"/>
      <c r="AG223" s="1247"/>
      <c r="AH223" s="1247"/>
      <c r="AI223" s="1247"/>
      <c r="AJ223" s="1247"/>
      <c r="AK223" s="1247"/>
      <c r="AL223" s="1247"/>
      <c r="AM223" s="1247"/>
      <c r="AN223" s="1247"/>
      <c r="AO223" s="1247"/>
      <c r="AP223" s="1247"/>
      <c r="AQ223" s="1247"/>
      <c r="AR223" s="1247"/>
      <c r="AS223" s="1247"/>
      <c r="AT223" s="1247"/>
      <c r="AU223" s="1247"/>
      <c r="AV223" s="1247"/>
      <c r="AW223" s="1247"/>
      <c r="AX223" s="1247"/>
      <c r="AY223" s="1247"/>
      <c r="AZ223" s="1247"/>
      <c r="BA223" s="1247"/>
      <c r="BB223" s="1247"/>
      <c r="BC223" s="1247"/>
      <c r="BD223" s="1247"/>
      <c r="BE223" s="1247"/>
      <c r="BF223" s="1247"/>
      <c r="BG223" s="1247"/>
      <c r="BH223" s="1247"/>
      <c r="BI223" s="1247"/>
      <c r="BJ223" s="1247"/>
      <c r="BK223" s="1247"/>
      <c r="BL223" s="1247"/>
      <c r="BM223" s="1247"/>
      <c r="BN223" s="1247"/>
      <c r="BO223" s="1247"/>
      <c r="BP223" s="1247"/>
      <c r="BQ223" s="1247"/>
      <c r="BR223" s="1247"/>
      <c r="BS223" s="1247"/>
      <c r="BT223" s="1247"/>
      <c r="BU223" s="1247"/>
      <c r="BV223" s="1247"/>
      <c r="BW223" s="1247"/>
      <c r="BX223" s="1247"/>
      <c r="BY223" s="1247"/>
      <c r="BZ223" s="1247"/>
      <c r="CA223" s="1247"/>
      <c r="CB223" s="1247"/>
      <c r="CC223" s="1247"/>
      <c r="CD223" s="1247"/>
      <c r="CE223" s="1247"/>
      <c r="CF223" s="1247"/>
      <c r="CG223" s="1247"/>
      <c r="CH223" s="1247"/>
      <c r="CI223" s="1247"/>
      <c r="CJ223" s="1247"/>
      <c r="CK223" s="1247"/>
      <c r="CL223" s="1247"/>
      <c r="CM223" s="1247"/>
      <c r="CN223" s="1247"/>
      <c r="CO223" s="1247"/>
      <c r="CP223" s="1247"/>
      <c r="CQ223" s="1247"/>
      <c r="CR223" s="1247"/>
      <c r="CS223" s="1247"/>
      <c r="CT223" s="1247"/>
      <c r="CU223" s="1247"/>
      <c r="CV223" s="1247"/>
      <c r="CW223" s="1247"/>
      <c r="CX223" s="1247"/>
      <c r="CY223" s="1247"/>
      <c r="CZ223" s="1247"/>
      <c r="DA223" s="1449"/>
      <c r="DB223" s="1452">
        <f t="shared" si="38"/>
        <v>0</v>
      </c>
      <c r="DC223" s="1452">
        <f t="shared" si="39"/>
        <v>0</v>
      </c>
    </row>
    <row r="224" spans="1:107" ht="14.25" customHeight="1" x14ac:dyDescent="0.2">
      <c r="A224" s="129"/>
      <c r="B224" s="887"/>
      <c r="C224" s="889"/>
      <c r="D224" s="448"/>
      <c r="E224" s="448"/>
      <c r="F224" s="888"/>
      <c r="G224" s="888"/>
      <c r="H224" s="888"/>
      <c r="I224" s="1528">
        <f t="shared" si="31"/>
        <v>0</v>
      </c>
      <c r="J224" s="1529">
        <f t="shared" si="35"/>
        <v>0</v>
      </c>
      <c r="K224" s="136"/>
      <c r="L224" s="1530">
        <f t="shared" si="34"/>
        <v>0</v>
      </c>
      <c r="M224" s="1531">
        <f t="shared" si="32"/>
        <v>0</v>
      </c>
      <c r="N224" s="138"/>
      <c r="P224" s="125"/>
      <c r="Q224" s="1065" t="str">
        <f>IF(P224=" "," ",IF(P224="Vehículos",VLOOKUP($Q$16,'Datos Indices'!$A$38:$Z$50,22,FALSE),IF(P224="Ipim",VLOOKUP($Q$16,'Datos Indices'!$A$38:$Z$50,7,FALSE),IF(P224="Dólar",VLOOKUP($Q$16,'Datos Indices'!$A$38:$Z$50,4,FALSE),IF(P224="Gasoil",VLOOKUP($Q$16,'Datos Indices'!$A$38:$Z$50,10,FALSE),IF(P224="WPU06 Pesificado",VLOOKUP($Q$16,'Datos Indices'!$A$38:$Z$50,26,FALSE),0))))))</f>
        <v xml:space="preserve"> </v>
      </c>
      <c r="R224" s="1066">
        <f t="shared" si="33"/>
        <v>0</v>
      </c>
      <c r="T224" s="928"/>
      <c r="U224" s="1065" t="str">
        <f>IF(T224=" "," ",IF(T224="Vehículos",VLOOKUP($U$16,'Datos Indices'!$A$38:$Z$50,22,FALSE),IF(T224="Ipim",VLOOKUP($U$16,'Datos Indices'!$A$38:$Z$50,7,FALSE),IF(T224="Dólar",VLOOKUP($U$16,'Datos Indices'!$A$38:$Z$50,4,FALSE),IF(T224="Gasoil",VLOOKUP($U$16,'Datos Indices'!$A$38:$Z$50,10,FALSE),IF(T224="WPU06 Pesificado",VLOOKUP($U$16,'Datos Indices'!$A$38:$Z$50,26,FALSE),0))))))</f>
        <v xml:space="preserve"> </v>
      </c>
      <c r="V224" s="1066">
        <f t="shared" si="36"/>
        <v>0</v>
      </c>
      <c r="W224" s="1450" t="str">
        <f t="shared" si="37"/>
        <v/>
      </c>
      <c r="X224" s="1451"/>
      <c r="Y224" s="1247"/>
      <c r="Z224" s="1247"/>
      <c r="AA224" s="1247"/>
      <c r="AB224" s="1247"/>
      <c r="AC224" s="1247"/>
      <c r="AD224" s="1247"/>
      <c r="AE224" s="1247"/>
      <c r="AF224" s="1247"/>
      <c r="AG224" s="1247"/>
      <c r="AH224" s="1247"/>
      <c r="AI224" s="1247"/>
      <c r="AJ224" s="1247"/>
      <c r="AK224" s="1247"/>
      <c r="AL224" s="1247"/>
      <c r="AM224" s="1247"/>
      <c r="AN224" s="1247"/>
      <c r="AO224" s="1247"/>
      <c r="AP224" s="1247"/>
      <c r="AQ224" s="1247"/>
      <c r="AR224" s="1247"/>
      <c r="AS224" s="1247"/>
      <c r="AT224" s="1247"/>
      <c r="AU224" s="1247"/>
      <c r="AV224" s="1247"/>
      <c r="AW224" s="1247"/>
      <c r="AX224" s="1247"/>
      <c r="AY224" s="1247"/>
      <c r="AZ224" s="1247"/>
      <c r="BA224" s="1247"/>
      <c r="BB224" s="1247"/>
      <c r="BC224" s="1247"/>
      <c r="BD224" s="1247"/>
      <c r="BE224" s="1247"/>
      <c r="BF224" s="1247"/>
      <c r="BG224" s="1247"/>
      <c r="BH224" s="1247"/>
      <c r="BI224" s="1247"/>
      <c r="BJ224" s="1247"/>
      <c r="BK224" s="1247"/>
      <c r="BL224" s="1247"/>
      <c r="BM224" s="1247"/>
      <c r="BN224" s="1247"/>
      <c r="BO224" s="1247"/>
      <c r="BP224" s="1247"/>
      <c r="BQ224" s="1247"/>
      <c r="BR224" s="1247"/>
      <c r="BS224" s="1247"/>
      <c r="BT224" s="1247"/>
      <c r="BU224" s="1247"/>
      <c r="BV224" s="1247"/>
      <c r="BW224" s="1247"/>
      <c r="BX224" s="1247"/>
      <c r="BY224" s="1247"/>
      <c r="BZ224" s="1247"/>
      <c r="CA224" s="1247"/>
      <c r="CB224" s="1247"/>
      <c r="CC224" s="1247"/>
      <c r="CD224" s="1247"/>
      <c r="CE224" s="1247"/>
      <c r="CF224" s="1247"/>
      <c r="CG224" s="1247"/>
      <c r="CH224" s="1247"/>
      <c r="CI224" s="1247"/>
      <c r="CJ224" s="1247"/>
      <c r="CK224" s="1247"/>
      <c r="CL224" s="1247"/>
      <c r="CM224" s="1247"/>
      <c r="CN224" s="1247"/>
      <c r="CO224" s="1247"/>
      <c r="CP224" s="1247"/>
      <c r="CQ224" s="1247"/>
      <c r="CR224" s="1247"/>
      <c r="CS224" s="1247"/>
      <c r="CT224" s="1247"/>
      <c r="CU224" s="1247"/>
      <c r="CV224" s="1247"/>
      <c r="CW224" s="1247"/>
      <c r="CX224" s="1247"/>
      <c r="CY224" s="1247"/>
      <c r="CZ224" s="1247"/>
      <c r="DA224" s="1449"/>
      <c r="DB224" s="1452">
        <f t="shared" si="38"/>
        <v>0</v>
      </c>
      <c r="DC224" s="1452">
        <f t="shared" si="39"/>
        <v>0</v>
      </c>
    </row>
    <row r="225" spans="1:107" ht="14.25" customHeight="1" x14ac:dyDescent="0.2">
      <c r="A225" s="129"/>
      <c r="B225" s="887"/>
      <c r="C225" s="889"/>
      <c r="D225" s="448"/>
      <c r="E225" s="448"/>
      <c r="F225" s="888"/>
      <c r="G225" s="888"/>
      <c r="H225" s="888"/>
      <c r="I225" s="1528">
        <f t="shared" si="31"/>
        <v>0</v>
      </c>
      <c r="J225" s="1529">
        <f t="shared" si="35"/>
        <v>0</v>
      </c>
      <c r="K225" s="136"/>
      <c r="L225" s="1530">
        <f t="shared" si="34"/>
        <v>0</v>
      </c>
      <c r="M225" s="1531">
        <f t="shared" si="32"/>
        <v>0</v>
      </c>
      <c r="N225" s="138"/>
      <c r="P225" s="125"/>
      <c r="Q225" s="1065" t="str">
        <f>IF(P225=" "," ",IF(P225="Vehículos",VLOOKUP($Q$16,'Datos Indices'!$A$38:$Z$50,22,FALSE),IF(P225="Ipim",VLOOKUP($Q$16,'Datos Indices'!$A$38:$Z$50,7,FALSE),IF(P225="Dólar",VLOOKUP($Q$16,'Datos Indices'!$A$38:$Z$50,4,FALSE),IF(P225="Gasoil",VLOOKUP($Q$16,'Datos Indices'!$A$38:$Z$50,10,FALSE),IF(P225="WPU06 Pesificado",VLOOKUP($Q$16,'Datos Indices'!$A$38:$Z$50,26,FALSE),0))))))</f>
        <v xml:space="preserve"> </v>
      </c>
      <c r="R225" s="1066">
        <f t="shared" si="33"/>
        <v>0</v>
      </c>
      <c r="T225" s="928"/>
      <c r="U225" s="1065" t="str">
        <f>IF(T225=" "," ",IF(T225="Vehículos",VLOOKUP($U$16,'Datos Indices'!$A$38:$Z$50,22,FALSE),IF(T225="Ipim",VLOOKUP($U$16,'Datos Indices'!$A$38:$Z$50,7,FALSE),IF(T225="Dólar",VLOOKUP($U$16,'Datos Indices'!$A$38:$Z$50,4,FALSE),IF(T225="Gasoil",VLOOKUP($U$16,'Datos Indices'!$A$38:$Z$50,10,FALSE),IF(T225="WPU06 Pesificado",VLOOKUP($U$16,'Datos Indices'!$A$38:$Z$50,26,FALSE),0))))))</f>
        <v xml:space="preserve"> </v>
      </c>
      <c r="V225" s="1066">
        <f t="shared" si="36"/>
        <v>0</v>
      </c>
      <c r="W225" s="1450" t="str">
        <f t="shared" si="37"/>
        <v/>
      </c>
      <c r="X225" s="1451"/>
      <c r="Y225" s="1247"/>
      <c r="Z225" s="1247"/>
      <c r="AA225" s="1247"/>
      <c r="AB225" s="1247"/>
      <c r="AC225" s="1247"/>
      <c r="AD225" s="1247"/>
      <c r="AE225" s="1247"/>
      <c r="AF225" s="1247"/>
      <c r="AG225" s="1247"/>
      <c r="AH225" s="1247"/>
      <c r="AI225" s="1247"/>
      <c r="AJ225" s="1247"/>
      <c r="AK225" s="1247"/>
      <c r="AL225" s="1247"/>
      <c r="AM225" s="1247"/>
      <c r="AN225" s="1247"/>
      <c r="AO225" s="1247"/>
      <c r="AP225" s="1247"/>
      <c r="AQ225" s="1247"/>
      <c r="AR225" s="1247"/>
      <c r="AS225" s="1247"/>
      <c r="AT225" s="1247"/>
      <c r="AU225" s="1247"/>
      <c r="AV225" s="1247"/>
      <c r="AW225" s="1247"/>
      <c r="AX225" s="1247"/>
      <c r="AY225" s="1247"/>
      <c r="AZ225" s="1247"/>
      <c r="BA225" s="1247"/>
      <c r="BB225" s="1247"/>
      <c r="BC225" s="1247"/>
      <c r="BD225" s="1247"/>
      <c r="BE225" s="1247"/>
      <c r="BF225" s="1247"/>
      <c r="BG225" s="1247"/>
      <c r="BH225" s="1247"/>
      <c r="BI225" s="1247"/>
      <c r="BJ225" s="1247"/>
      <c r="BK225" s="1247"/>
      <c r="BL225" s="1247"/>
      <c r="BM225" s="1247"/>
      <c r="BN225" s="1247"/>
      <c r="BO225" s="1247"/>
      <c r="BP225" s="1247"/>
      <c r="BQ225" s="1247"/>
      <c r="BR225" s="1247"/>
      <c r="BS225" s="1247"/>
      <c r="BT225" s="1247"/>
      <c r="BU225" s="1247"/>
      <c r="BV225" s="1247"/>
      <c r="BW225" s="1247"/>
      <c r="BX225" s="1247"/>
      <c r="BY225" s="1247"/>
      <c r="BZ225" s="1247"/>
      <c r="CA225" s="1247"/>
      <c r="CB225" s="1247"/>
      <c r="CC225" s="1247"/>
      <c r="CD225" s="1247"/>
      <c r="CE225" s="1247"/>
      <c r="CF225" s="1247"/>
      <c r="CG225" s="1247"/>
      <c r="CH225" s="1247"/>
      <c r="CI225" s="1247"/>
      <c r="CJ225" s="1247"/>
      <c r="CK225" s="1247"/>
      <c r="CL225" s="1247"/>
      <c r="CM225" s="1247"/>
      <c r="CN225" s="1247"/>
      <c r="CO225" s="1247"/>
      <c r="CP225" s="1247"/>
      <c r="CQ225" s="1247"/>
      <c r="CR225" s="1247"/>
      <c r="CS225" s="1247"/>
      <c r="CT225" s="1247"/>
      <c r="CU225" s="1247"/>
      <c r="CV225" s="1247"/>
      <c r="CW225" s="1247"/>
      <c r="CX225" s="1247"/>
      <c r="CY225" s="1247"/>
      <c r="CZ225" s="1247"/>
      <c r="DA225" s="1449"/>
      <c r="DB225" s="1452">
        <f t="shared" si="38"/>
        <v>0</v>
      </c>
      <c r="DC225" s="1452">
        <f t="shared" si="39"/>
        <v>0</v>
      </c>
    </row>
    <row r="226" spans="1:107" ht="14.25" customHeight="1" x14ac:dyDescent="0.2">
      <c r="A226" s="129"/>
      <c r="B226" s="887"/>
      <c r="C226" s="889"/>
      <c r="D226" s="448"/>
      <c r="E226" s="448"/>
      <c r="F226" s="888"/>
      <c r="G226" s="888"/>
      <c r="H226" s="888"/>
      <c r="I226" s="1528">
        <f t="shared" si="31"/>
        <v>0</v>
      </c>
      <c r="J226" s="1529">
        <f t="shared" si="35"/>
        <v>0</v>
      </c>
      <c r="K226" s="136"/>
      <c r="L226" s="1530">
        <f t="shared" si="34"/>
        <v>0</v>
      </c>
      <c r="M226" s="1531">
        <f t="shared" si="32"/>
        <v>0</v>
      </c>
      <c r="N226" s="138"/>
      <c r="P226" s="125"/>
      <c r="Q226" s="1065" t="str">
        <f>IF(P226=" "," ",IF(P226="Vehículos",VLOOKUP($Q$16,'Datos Indices'!$A$38:$Z$50,22,FALSE),IF(P226="Ipim",VLOOKUP($Q$16,'Datos Indices'!$A$38:$Z$50,7,FALSE),IF(P226="Dólar",VLOOKUP($Q$16,'Datos Indices'!$A$38:$Z$50,4,FALSE),IF(P226="Gasoil",VLOOKUP($Q$16,'Datos Indices'!$A$38:$Z$50,10,FALSE),IF(P226="WPU06 Pesificado",VLOOKUP($Q$16,'Datos Indices'!$A$38:$Z$50,26,FALSE),0))))))</f>
        <v xml:space="preserve"> </v>
      </c>
      <c r="R226" s="1066">
        <f t="shared" si="33"/>
        <v>0</v>
      </c>
      <c r="T226" s="928"/>
      <c r="U226" s="1065" t="str">
        <f>IF(T226=" "," ",IF(T226="Vehículos",VLOOKUP($U$16,'Datos Indices'!$A$38:$Z$50,22,FALSE),IF(T226="Ipim",VLOOKUP($U$16,'Datos Indices'!$A$38:$Z$50,7,FALSE),IF(T226="Dólar",VLOOKUP($U$16,'Datos Indices'!$A$38:$Z$50,4,FALSE),IF(T226="Gasoil",VLOOKUP($U$16,'Datos Indices'!$A$38:$Z$50,10,FALSE),IF(T226="WPU06 Pesificado",VLOOKUP($U$16,'Datos Indices'!$A$38:$Z$50,26,FALSE),0))))))</f>
        <v xml:space="preserve"> </v>
      </c>
      <c r="V226" s="1066">
        <f t="shared" si="36"/>
        <v>0</v>
      </c>
      <c r="W226" s="1450" t="str">
        <f t="shared" si="37"/>
        <v/>
      </c>
      <c r="Y226" s="1247"/>
      <c r="Z226" s="1247"/>
      <c r="AA226" s="1247"/>
      <c r="AB226" s="1247"/>
      <c r="AC226" s="1247"/>
      <c r="AD226" s="1247"/>
      <c r="AE226" s="1247"/>
      <c r="AF226" s="1247"/>
      <c r="AG226" s="1247"/>
      <c r="AH226" s="1247"/>
      <c r="AI226" s="1247"/>
      <c r="AJ226" s="1247"/>
      <c r="AK226" s="1247"/>
      <c r="AL226" s="1247"/>
      <c r="AM226" s="1247"/>
      <c r="AN226" s="1247"/>
      <c r="AO226" s="1247"/>
      <c r="AP226" s="1247"/>
      <c r="AQ226" s="1247"/>
      <c r="AR226" s="1247"/>
      <c r="AS226" s="1247"/>
      <c r="AT226" s="1247"/>
      <c r="AU226" s="1247"/>
      <c r="AV226" s="1247"/>
      <c r="AW226" s="1247"/>
      <c r="AX226" s="1247"/>
      <c r="AY226" s="1247"/>
      <c r="AZ226" s="1247"/>
      <c r="BA226" s="1247"/>
      <c r="BB226" s="1247"/>
      <c r="BC226" s="1247"/>
      <c r="BD226" s="1247"/>
      <c r="BE226" s="1247"/>
      <c r="BF226" s="1247"/>
      <c r="BG226" s="1247"/>
      <c r="BH226" s="1247"/>
      <c r="BI226" s="1247"/>
      <c r="BJ226" s="1247"/>
      <c r="BK226" s="1247"/>
      <c r="BL226" s="1247"/>
      <c r="BM226" s="1247"/>
      <c r="BN226" s="1247"/>
      <c r="BO226" s="1247"/>
      <c r="BP226" s="1247"/>
      <c r="BQ226" s="1247"/>
      <c r="BR226" s="1247"/>
      <c r="BS226" s="1247"/>
      <c r="BT226" s="1247"/>
      <c r="BU226" s="1247"/>
      <c r="BV226" s="1247"/>
      <c r="BW226" s="1247"/>
      <c r="BX226" s="1247"/>
      <c r="BY226" s="1247"/>
      <c r="BZ226" s="1247"/>
      <c r="CA226" s="1247"/>
      <c r="CB226" s="1247"/>
      <c r="CC226" s="1247"/>
      <c r="CD226" s="1247"/>
      <c r="CE226" s="1247"/>
      <c r="CF226" s="1247"/>
      <c r="CG226" s="1247"/>
      <c r="CH226" s="1247"/>
      <c r="CI226" s="1247"/>
      <c r="CJ226" s="1247"/>
      <c r="CK226" s="1247"/>
      <c r="CL226" s="1247"/>
      <c r="CM226" s="1247"/>
      <c r="CN226" s="1247"/>
      <c r="CO226" s="1247"/>
      <c r="CP226" s="1247"/>
      <c r="CQ226" s="1247"/>
      <c r="CR226" s="1247"/>
      <c r="CS226" s="1247"/>
      <c r="CT226" s="1247"/>
      <c r="CU226" s="1247"/>
      <c r="CV226" s="1247"/>
      <c r="CW226" s="1247"/>
      <c r="CX226" s="1247"/>
      <c r="CY226" s="1247"/>
      <c r="CZ226" s="1247"/>
      <c r="DB226" s="1452">
        <f t="shared" si="38"/>
        <v>0</v>
      </c>
      <c r="DC226" s="1452">
        <f t="shared" si="39"/>
        <v>0</v>
      </c>
    </row>
    <row r="227" spans="1:107" ht="14.25" customHeight="1" x14ac:dyDescent="0.2">
      <c r="A227" s="129"/>
      <c r="B227" s="887"/>
      <c r="C227" s="889"/>
      <c r="D227" s="448"/>
      <c r="E227" s="448"/>
      <c r="F227" s="888"/>
      <c r="G227" s="888"/>
      <c r="H227" s="888"/>
      <c r="I227" s="1528">
        <f t="shared" si="31"/>
        <v>0</v>
      </c>
      <c r="J227" s="1529">
        <f t="shared" si="35"/>
        <v>0</v>
      </c>
      <c r="K227" s="136"/>
      <c r="L227" s="1530">
        <f t="shared" si="34"/>
        <v>0</v>
      </c>
      <c r="M227" s="1531">
        <f t="shared" si="32"/>
        <v>0</v>
      </c>
      <c r="N227" s="138"/>
      <c r="P227" s="125"/>
      <c r="Q227" s="1065" t="str">
        <f>IF(P227=" "," ",IF(P227="Vehículos",VLOOKUP($Q$16,'Datos Indices'!$A$38:$Z$50,22,FALSE),IF(P227="Ipim",VLOOKUP($Q$16,'Datos Indices'!$A$38:$Z$50,7,FALSE),IF(P227="Dólar",VLOOKUP($Q$16,'Datos Indices'!$A$38:$Z$50,4,FALSE),IF(P227="Gasoil",VLOOKUP($Q$16,'Datos Indices'!$A$38:$Z$50,10,FALSE),IF(P227="WPU06 Pesificado",VLOOKUP($Q$16,'Datos Indices'!$A$38:$Z$50,26,FALSE),0))))))</f>
        <v xml:space="preserve"> </v>
      </c>
      <c r="R227" s="1066">
        <f t="shared" si="33"/>
        <v>0</v>
      </c>
      <c r="T227" s="928"/>
      <c r="U227" s="1065" t="str">
        <f>IF(T227=" "," ",IF(T227="Vehículos",VLOOKUP($U$16,'Datos Indices'!$A$38:$Z$50,22,FALSE),IF(T227="Ipim",VLOOKUP($U$16,'Datos Indices'!$A$38:$Z$50,7,FALSE),IF(T227="Dólar",VLOOKUP($U$16,'Datos Indices'!$A$38:$Z$50,4,FALSE),IF(T227="Gasoil",VLOOKUP($U$16,'Datos Indices'!$A$38:$Z$50,10,FALSE),IF(T227="WPU06 Pesificado",VLOOKUP($U$16,'Datos Indices'!$A$38:$Z$50,26,FALSE),0))))))</f>
        <v xml:space="preserve"> </v>
      </c>
      <c r="V227" s="1066">
        <f t="shared" si="36"/>
        <v>0</v>
      </c>
      <c r="W227" s="1450" t="str">
        <f t="shared" si="37"/>
        <v/>
      </c>
      <c r="Y227" s="1247"/>
      <c r="Z227" s="1247"/>
      <c r="AA227" s="1247"/>
      <c r="AB227" s="1247"/>
      <c r="AC227" s="1247"/>
      <c r="AD227" s="1247"/>
      <c r="AE227" s="1247"/>
      <c r="AF227" s="1247"/>
      <c r="AG227" s="1247"/>
      <c r="AH227" s="1247"/>
      <c r="AI227" s="1247"/>
      <c r="AJ227" s="1247"/>
      <c r="AK227" s="1247"/>
      <c r="AL227" s="1247"/>
      <c r="AM227" s="1247"/>
      <c r="AN227" s="1247"/>
      <c r="AO227" s="1247"/>
      <c r="AP227" s="1247"/>
      <c r="AQ227" s="1247"/>
      <c r="AR227" s="1247"/>
      <c r="AS227" s="1247"/>
      <c r="AT227" s="1247"/>
      <c r="AU227" s="1247"/>
      <c r="AV227" s="1247"/>
      <c r="AW227" s="1247"/>
      <c r="AX227" s="1247"/>
      <c r="AY227" s="1247"/>
      <c r="AZ227" s="1247"/>
      <c r="BA227" s="1247"/>
      <c r="BB227" s="1247"/>
      <c r="BC227" s="1247"/>
      <c r="BD227" s="1247"/>
      <c r="BE227" s="1247"/>
      <c r="BF227" s="1247"/>
      <c r="BG227" s="1247"/>
      <c r="BH227" s="1247"/>
      <c r="BI227" s="1247"/>
      <c r="BJ227" s="1247"/>
      <c r="BK227" s="1247"/>
      <c r="BL227" s="1247"/>
      <c r="BM227" s="1247"/>
      <c r="BN227" s="1247"/>
      <c r="BO227" s="1247"/>
      <c r="BP227" s="1247"/>
      <c r="BQ227" s="1247"/>
      <c r="BR227" s="1247"/>
      <c r="BS227" s="1247"/>
      <c r="BT227" s="1247"/>
      <c r="BU227" s="1247"/>
      <c r="BV227" s="1247"/>
      <c r="BW227" s="1247"/>
      <c r="BX227" s="1247"/>
      <c r="BY227" s="1247"/>
      <c r="BZ227" s="1247"/>
      <c r="CA227" s="1247"/>
      <c r="CB227" s="1247"/>
      <c r="CC227" s="1247"/>
      <c r="CD227" s="1247"/>
      <c r="CE227" s="1247"/>
      <c r="CF227" s="1247"/>
      <c r="CG227" s="1247"/>
      <c r="CH227" s="1247"/>
      <c r="CI227" s="1247"/>
      <c r="CJ227" s="1247"/>
      <c r="CK227" s="1247"/>
      <c r="CL227" s="1247"/>
      <c r="CM227" s="1247"/>
      <c r="CN227" s="1247"/>
      <c r="CO227" s="1247"/>
      <c r="CP227" s="1247"/>
      <c r="CQ227" s="1247"/>
      <c r="CR227" s="1247"/>
      <c r="CS227" s="1247"/>
      <c r="CT227" s="1247"/>
      <c r="CU227" s="1247"/>
      <c r="CV227" s="1247"/>
      <c r="CW227" s="1247"/>
      <c r="CX227" s="1247"/>
      <c r="CY227" s="1247"/>
      <c r="CZ227" s="1247"/>
      <c r="DB227" s="1452">
        <f t="shared" si="38"/>
        <v>0</v>
      </c>
      <c r="DC227" s="1452">
        <f t="shared" si="39"/>
        <v>0</v>
      </c>
    </row>
    <row r="228" spans="1:107" ht="14.25" customHeight="1" x14ac:dyDescent="0.2">
      <c r="A228" s="129"/>
      <c r="B228" s="887"/>
      <c r="C228" s="889"/>
      <c r="D228" s="448"/>
      <c r="E228" s="448"/>
      <c r="F228" s="888"/>
      <c r="G228" s="888"/>
      <c r="H228" s="888"/>
      <c r="I228" s="1528">
        <f t="shared" si="31"/>
        <v>0</v>
      </c>
      <c r="J228" s="1529">
        <f t="shared" si="35"/>
        <v>0</v>
      </c>
      <c r="K228" s="136"/>
      <c r="L228" s="1530">
        <f t="shared" si="34"/>
        <v>0</v>
      </c>
      <c r="M228" s="1531">
        <f t="shared" si="32"/>
        <v>0</v>
      </c>
      <c r="N228" s="138"/>
      <c r="P228" s="125"/>
      <c r="Q228" s="1065" t="str">
        <f>IF(P228=" "," ",IF(P228="Vehículos",VLOOKUP($Q$16,'Datos Indices'!$A$38:$Z$50,22,FALSE),IF(P228="Ipim",VLOOKUP($Q$16,'Datos Indices'!$A$38:$Z$50,7,FALSE),IF(P228="Dólar",VLOOKUP($Q$16,'Datos Indices'!$A$38:$Z$50,4,FALSE),IF(P228="Gasoil",VLOOKUP($Q$16,'Datos Indices'!$A$38:$Z$50,10,FALSE),IF(P228="WPU06 Pesificado",VLOOKUP($Q$16,'Datos Indices'!$A$38:$Z$50,26,FALSE),0))))))</f>
        <v xml:space="preserve"> </v>
      </c>
      <c r="R228" s="1066">
        <f t="shared" si="33"/>
        <v>0</v>
      </c>
      <c r="T228" s="928"/>
      <c r="U228" s="1065" t="str">
        <f>IF(T228=" "," ",IF(T228="Vehículos",VLOOKUP($U$16,'Datos Indices'!$A$38:$Z$50,22,FALSE),IF(T228="Ipim",VLOOKUP($U$16,'Datos Indices'!$A$38:$Z$50,7,FALSE),IF(T228="Dólar",VLOOKUP($U$16,'Datos Indices'!$A$38:$Z$50,4,FALSE),IF(T228="Gasoil",VLOOKUP($U$16,'Datos Indices'!$A$38:$Z$50,10,FALSE),IF(T228="WPU06 Pesificado",VLOOKUP($U$16,'Datos Indices'!$A$38:$Z$50,26,FALSE),0))))))</f>
        <v xml:space="preserve"> </v>
      </c>
      <c r="V228" s="1066">
        <f t="shared" si="36"/>
        <v>0</v>
      </c>
      <c r="W228" s="1450" t="str">
        <f t="shared" si="37"/>
        <v/>
      </c>
      <c r="Y228" s="1247"/>
      <c r="Z228" s="1247"/>
      <c r="AA228" s="1247"/>
      <c r="AB228" s="1247"/>
      <c r="AC228" s="1247"/>
      <c r="AD228" s="1247"/>
      <c r="AE228" s="1247"/>
      <c r="AF228" s="1247"/>
      <c r="AG228" s="1247"/>
      <c r="AH228" s="1247"/>
      <c r="AI228" s="1247"/>
      <c r="AJ228" s="1247"/>
      <c r="AK228" s="1247"/>
      <c r="AL228" s="1247"/>
      <c r="AM228" s="1247"/>
      <c r="AN228" s="1247"/>
      <c r="AO228" s="1247"/>
      <c r="AP228" s="1247"/>
      <c r="AQ228" s="1247"/>
      <c r="AR228" s="1247"/>
      <c r="AS228" s="1247"/>
      <c r="AT228" s="1247"/>
      <c r="AU228" s="1247"/>
      <c r="AV228" s="1247"/>
      <c r="AW228" s="1247"/>
      <c r="AX228" s="1247"/>
      <c r="AY228" s="1247"/>
      <c r="AZ228" s="1247"/>
      <c r="BA228" s="1247"/>
      <c r="BB228" s="1247"/>
      <c r="BC228" s="1247"/>
      <c r="BD228" s="1247"/>
      <c r="BE228" s="1247"/>
      <c r="BF228" s="1247"/>
      <c r="BG228" s="1247"/>
      <c r="BH228" s="1247"/>
      <c r="BI228" s="1247"/>
      <c r="BJ228" s="1247"/>
      <c r="BK228" s="1247"/>
      <c r="BL228" s="1247"/>
      <c r="BM228" s="1247"/>
      <c r="BN228" s="1247"/>
      <c r="BO228" s="1247"/>
      <c r="BP228" s="1247"/>
      <c r="BQ228" s="1247"/>
      <c r="BR228" s="1247"/>
      <c r="BS228" s="1247"/>
      <c r="BT228" s="1247"/>
      <c r="BU228" s="1247"/>
      <c r="BV228" s="1247"/>
      <c r="BW228" s="1247"/>
      <c r="BX228" s="1247"/>
      <c r="BY228" s="1247"/>
      <c r="BZ228" s="1247"/>
      <c r="CA228" s="1247"/>
      <c r="CB228" s="1247"/>
      <c r="CC228" s="1247"/>
      <c r="CD228" s="1247"/>
      <c r="CE228" s="1247"/>
      <c r="CF228" s="1247"/>
      <c r="CG228" s="1247"/>
      <c r="CH228" s="1247"/>
      <c r="CI228" s="1247"/>
      <c r="CJ228" s="1247"/>
      <c r="CK228" s="1247"/>
      <c r="CL228" s="1247"/>
      <c r="CM228" s="1247"/>
      <c r="CN228" s="1247"/>
      <c r="CO228" s="1247"/>
      <c r="CP228" s="1247"/>
      <c r="CQ228" s="1247"/>
      <c r="CR228" s="1247"/>
      <c r="CS228" s="1247"/>
      <c r="CT228" s="1247"/>
      <c r="CU228" s="1247"/>
      <c r="CV228" s="1247"/>
      <c r="CW228" s="1247"/>
      <c r="CX228" s="1247"/>
      <c r="CY228" s="1247"/>
      <c r="CZ228" s="1247"/>
      <c r="DB228" s="1452">
        <f t="shared" si="38"/>
        <v>0</v>
      </c>
      <c r="DC228" s="1452">
        <f t="shared" si="39"/>
        <v>0</v>
      </c>
    </row>
    <row r="229" spans="1:107" ht="14.25" customHeight="1" x14ac:dyDescent="0.2">
      <c r="A229" s="129"/>
      <c r="B229" s="887"/>
      <c r="C229" s="889"/>
      <c r="D229" s="448"/>
      <c r="E229" s="448"/>
      <c r="F229" s="888"/>
      <c r="G229" s="888"/>
      <c r="H229" s="888"/>
      <c r="I229" s="1528">
        <f t="shared" si="31"/>
        <v>0</v>
      </c>
      <c r="J229" s="1529">
        <f t="shared" si="35"/>
        <v>0</v>
      </c>
      <c r="K229" s="136"/>
      <c r="L229" s="1530">
        <f t="shared" si="34"/>
        <v>0</v>
      </c>
      <c r="M229" s="1531">
        <f t="shared" si="32"/>
        <v>0</v>
      </c>
      <c r="N229" s="138"/>
      <c r="P229" s="125"/>
      <c r="Q229" s="1065" t="str">
        <f>IF(P229=" "," ",IF(P229="Vehículos",VLOOKUP($Q$16,'Datos Indices'!$A$38:$Z$50,22,FALSE),IF(P229="Ipim",VLOOKUP($Q$16,'Datos Indices'!$A$38:$Z$50,7,FALSE),IF(P229="Dólar",VLOOKUP($Q$16,'Datos Indices'!$A$38:$Z$50,4,FALSE),IF(P229="Gasoil",VLOOKUP($Q$16,'Datos Indices'!$A$38:$Z$50,10,FALSE),IF(P229="WPU06 Pesificado",VLOOKUP($Q$16,'Datos Indices'!$A$38:$Z$50,26,FALSE),0))))))</f>
        <v xml:space="preserve"> </v>
      </c>
      <c r="R229" s="1066">
        <f t="shared" si="33"/>
        <v>0</v>
      </c>
      <c r="T229" s="928"/>
      <c r="U229" s="1065" t="str">
        <f>IF(T229=" "," ",IF(T229="Vehículos",VLOOKUP($U$16,'Datos Indices'!$A$38:$Z$50,22,FALSE),IF(T229="Ipim",VLOOKUP($U$16,'Datos Indices'!$A$38:$Z$50,7,FALSE),IF(T229="Dólar",VLOOKUP($U$16,'Datos Indices'!$A$38:$Z$50,4,FALSE),IF(T229="Gasoil",VLOOKUP($U$16,'Datos Indices'!$A$38:$Z$50,10,FALSE),IF(T229="WPU06 Pesificado",VLOOKUP($U$16,'Datos Indices'!$A$38:$Z$50,26,FALSE),0))))))</f>
        <v xml:space="preserve"> </v>
      </c>
      <c r="V229" s="1066">
        <f t="shared" si="36"/>
        <v>0</v>
      </c>
      <c r="W229" s="1450" t="str">
        <f t="shared" si="37"/>
        <v/>
      </c>
      <c r="Y229" s="1247"/>
      <c r="Z229" s="1247"/>
      <c r="AA229" s="1247"/>
      <c r="AB229" s="1247"/>
      <c r="AC229" s="1247"/>
      <c r="AD229" s="1247"/>
      <c r="AE229" s="1247"/>
      <c r="AF229" s="1247"/>
      <c r="AG229" s="1247"/>
      <c r="AH229" s="1247"/>
      <c r="AI229" s="1247"/>
      <c r="AJ229" s="1247"/>
      <c r="AK229" s="1247"/>
      <c r="AL229" s="1247"/>
      <c r="AM229" s="1247"/>
      <c r="AN229" s="1247"/>
      <c r="AO229" s="1247"/>
      <c r="AP229" s="1247"/>
      <c r="AQ229" s="1247"/>
      <c r="AR229" s="1247"/>
      <c r="AS229" s="1247"/>
      <c r="AT229" s="1247"/>
      <c r="AU229" s="1247"/>
      <c r="AV229" s="1247"/>
      <c r="AW229" s="1247"/>
      <c r="AX229" s="1247"/>
      <c r="AY229" s="1247"/>
      <c r="AZ229" s="1247"/>
      <c r="BA229" s="1247"/>
      <c r="BB229" s="1247"/>
      <c r="BC229" s="1247"/>
      <c r="BD229" s="1247"/>
      <c r="BE229" s="1247"/>
      <c r="BF229" s="1247"/>
      <c r="BG229" s="1247"/>
      <c r="BH229" s="1247"/>
      <c r="BI229" s="1247"/>
      <c r="BJ229" s="1247"/>
      <c r="BK229" s="1247"/>
      <c r="BL229" s="1247"/>
      <c r="BM229" s="1247"/>
      <c r="BN229" s="1247"/>
      <c r="BO229" s="1247"/>
      <c r="BP229" s="1247"/>
      <c r="BQ229" s="1247"/>
      <c r="BR229" s="1247"/>
      <c r="BS229" s="1247"/>
      <c r="BT229" s="1247"/>
      <c r="BU229" s="1247"/>
      <c r="BV229" s="1247"/>
      <c r="BW229" s="1247"/>
      <c r="BX229" s="1247"/>
      <c r="BY229" s="1247"/>
      <c r="BZ229" s="1247"/>
      <c r="CA229" s="1247"/>
      <c r="CB229" s="1247"/>
      <c r="CC229" s="1247"/>
      <c r="CD229" s="1247"/>
      <c r="CE229" s="1247"/>
      <c r="CF229" s="1247"/>
      <c r="CG229" s="1247"/>
      <c r="CH229" s="1247"/>
      <c r="CI229" s="1247"/>
      <c r="CJ229" s="1247"/>
      <c r="CK229" s="1247"/>
      <c r="CL229" s="1247"/>
      <c r="CM229" s="1247"/>
      <c r="CN229" s="1247"/>
      <c r="CO229" s="1247"/>
      <c r="CP229" s="1247"/>
      <c r="CQ229" s="1247"/>
      <c r="CR229" s="1247"/>
      <c r="CS229" s="1247"/>
      <c r="CT229" s="1247"/>
      <c r="CU229" s="1247"/>
      <c r="CV229" s="1247"/>
      <c r="CW229" s="1247"/>
      <c r="CX229" s="1247"/>
      <c r="CY229" s="1247"/>
      <c r="CZ229" s="1247"/>
      <c r="DB229" s="1452">
        <f t="shared" si="38"/>
        <v>0</v>
      </c>
      <c r="DC229" s="1452">
        <f t="shared" si="39"/>
        <v>0</v>
      </c>
    </row>
    <row r="230" spans="1:107" ht="14.25" customHeight="1" x14ac:dyDescent="0.2">
      <c r="A230" s="129"/>
      <c r="B230" s="887"/>
      <c r="C230" s="889"/>
      <c r="D230" s="448"/>
      <c r="E230" s="448"/>
      <c r="F230" s="888"/>
      <c r="G230" s="888"/>
      <c r="H230" s="888"/>
      <c r="I230" s="1528">
        <f t="shared" si="31"/>
        <v>0</v>
      </c>
      <c r="J230" s="1529">
        <f t="shared" si="35"/>
        <v>0</v>
      </c>
      <c r="K230" s="136"/>
      <c r="L230" s="1530">
        <f t="shared" si="34"/>
        <v>0</v>
      </c>
      <c r="M230" s="1531">
        <f t="shared" si="32"/>
        <v>0</v>
      </c>
      <c r="N230" s="138"/>
      <c r="P230" s="125"/>
      <c r="Q230" s="1065" t="str">
        <f>IF(P230=" "," ",IF(P230="Vehículos",VLOOKUP($Q$16,'Datos Indices'!$A$38:$Z$50,22,FALSE),IF(P230="Ipim",VLOOKUP($Q$16,'Datos Indices'!$A$38:$Z$50,7,FALSE),IF(P230="Dólar",VLOOKUP($Q$16,'Datos Indices'!$A$38:$Z$50,4,FALSE),IF(P230="Gasoil",VLOOKUP($Q$16,'Datos Indices'!$A$38:$Z$50,10,FALSE),IF(P230="WPU06 Pesificado",VLOOKUP($Q$16,'Datos Indices'!$A$38:$Z$50,26,FALSE),0))))))</f>
        <v xml:space="preserve"> </v>
      </c>
      <c r="R230" s="1066">
        <f t="shared" si="33"/>
        <v>0</v>
      </c>
      <c r="T230" s="928"/>
      <c r="U230" s="1065" t="str">
        <f>IF(T230=" "," ",IF(T230="Vehículos",VLOOKUP($U$16,'Datos Indices'!$A$38:$Z$50,22,FALSE),IF(T230="Ipim",VLOOKUP($U$16,'Datos Indices'!$A$38:$Z$50,7,FALSE),IF(T230="Dólar",VLOOKUP($U$16,'Datos Indices'!$A$38:$Z$50,4,FALSE),IF(T230="Gasoil",VLOOKUP($U$16,'Datos Indices'!$A$38:$Z$50,10,FALSE),IF(T230="WPU06 Pesificado",VLOOKUP($U$16,'Datos Indices'!$A$38:$Z$50,26,FALSE),0))))))</f>
        <v xml:space="preserve"> </v>
      </c>
      <c r="V230" s="1066">
        <f t="shared" si="36"/>
        <v>0</v>
      </c>
      <c r="W230" s="1450" t="str">
        <f t="shared" si="37"/>
        <v/>
      </c>
      <c r="Y230" s="1247"/>
      <c r="Z230" s="1247"/>
      <c r="AA230" s="1247"/>
      <c r="AB230" s="1247"/>
      <c r="AC230" s="1247"/>
      <c r="AD230" s="1247"/>
      <c r="AE230" s="1247"/>
      <c r="AF230" s="1247"/>
      <c r="AG230" s="1247"/>
      <c r="AH230" s="1247"/>
      <c r="AI230" s="1247"/>
      <c r="AJ230" s="1247"/>
      <c r="AK230" s="1247"/>
      <c r="AL230" s="1247"/>
      <c r="AM230" s="1247"/>
      <c r="AN230" s="1247"/>
      <c r="AO230" s="1247"/>
      <c r="AP230" s="1247"/>
      <c r="AQ230" s="1247"/>
      <c r="AR230" s="1247"/>
      <c r="AS230" s="1247"/>
      <c r="AT230" s="1247"/>
      <c r="AU230" s="1247"/>
      <c r="AV230" s="1247"/>
      <c r="AW230" s="1247"/>
      <c r="AX230" s="1247"/>
      <c r="AY230" s="1247"/>
      <c r="AZ230" s="1247"/>
      <c r="BA230" s="1247"/>
      <c r="BB230" s="1247"/>
      <c r="BC230" s="1247"/>
      <c r="BD230" s="1247"/>
      <c r="BE230" s="1247"/>
      <c r="BF230" s="1247"/>
      <c r="BG230" s="1247"/>
      <c r="BH230" s="1247"/>
      <c r="BI230" s="1247"/>
      <c r="BJ230" s="1247"/>
      <c r="BK230" s="1247"/>
      <c r="BL230" s="1247"/>
      <c r="BM230" s="1247"/>
      <c r="BN230" s="1247"/>
      <c r="BO230" s="1247"/>
      <c r="BP230" s="1247"/>
      <c r="BQ230" s="1247"/>
      <c r="BR230" s="1247"/>
      <c r="BS230" s="1247"/>
      <c r="BT230" s="1247"/>
      <c r="BU230" s="1247"/>
      <c r="BV230" s="1247"/>
      <c r="BW230" s="1247"/>
      <c r="BX230" s="1247"/>
      <c r="BY230" s="1247"/>
      <c r="BZ230" s="1247"/>
      <c r="CA230" s="1247"/>
      <c r="CB230" s="1247"/>
      <c r="CC230" s="1247"/>
      <c r="CD230" s="1247"/>
      <c r="CE230" s="1247"/>
      <c r="CF230" s="1247"/>
      <c r="CG230" s="1247"/>
      <c r="CH230" s="1247"/>
      <c r="CI230" s="1247"/>
      <c r="CJ230" s="1247"/>
      <c r="CK230" s="1247"/>
      <c r="CL230" s="1247"/>
      <c r="CM230" s="1247"/>
      <c r="CN230" s="1247"/>
      <c r="CO230" s="1247"/>
      <c r="CP230" s="1247"/>
      <c r="CQ230" s="1247"/>
      <c r="CR230" s="1247"/>
      <c r="CS230" s="1247"/>
      <c r="CT230" s="1247"/>
      <c r="CU230" s="1247"/>
      <c r="CV230" s="1247"/>
      <c r="CW230" s="1247"/>
      <c r="CX230" s="1247"/>
      <c r="CY230" s="1247"/>
      <c r="CZ230" s="1247"/>
      <c r="DB230" s="1452">
        <f t="shared" si="38"/>
        <v>0</v>
      </c>
      <c r="DC230" s="1452">
        <f t="shared" si="39"/>
        <v>0</v>
      </c>
    </row>
    <row r="231" spans="1:107" ht="14.25" customHeight="1" x14ac:dyDescent="0.2">
      <c r="A231" s="129"/>
      <c r="B231" s="887"/>
      <c r="C231" s="889"/>
      <c r="D231" s="448"/>
      <c r="E231" s="448"/>
      <c r="F231" s="888"/>
      <c r="G231" s="888"/>
      <c r="H231" s="888"/>
      <c r="I231" s="1528">
        <f t="shared" si="31"/>
        <v>0</v>
      </c>
      <c r="J231" s="1529">
        <f t="shared" si="35"/>
        <v>0</v>
      </c>
      <c r="K231" s="136"/>
      <c r="L231" s="1530">
        <f t="shared" si="34"/>
        <v>0</v>
      </c>
      <c r="M231" s="1531">
        <f t="shared" si="32"/>
        <v>0</v>
      </c>
      <c r="N231" s="138"/>
      <c r="P231" s="125"/>
      <c r="Q231" s="1065" t="str">
        <f>IF(P231=" "," ",IF(P231="Vehículos",VLOOKUP($Q$16,'Datos Indices'!$A$38:$Z$50,22,FALSE),IF(P231="Ipim",VLOOKUP($Q$16,'Datos Indices'!$A$38:$Z$50,7,FALSE),IF(P231="Dólar",VLOOKUP($Q$16,'Datos Indices'!$A$38:$Z$50,4,FALSE),IF(P231="Gasoil",VLOOKUP($Q$16,'Datos Indices'!$A$38:$Z$50,10,FALSE),IF(P231="WPU06 Pesificado",VLOOKUP($Q$16,'Datos Indices'!$A$38:$Z$50,26,FALSE),0))))))</f>
        <v xml:space="preserve"> </v>
      </c>
      <c r="R231" s="1066">
        <f t="shared" si="33"/>
        <v>0</v>
      </c>
      <c r="T231" s="928"/>
      <c r="U231" s="1065" t="str">
        <f>IF(T231=" "," ",IF(T231="Vehículos",VLOOKUP($U$16,'Datos Indices'!$A$38:$Z$50,22,FALSE),IF(T231="Ipim",VLOOKUP($U$16,'Datos Indices'!$A$38:$Z$50,7,FALSE),IF(T231="Dólar",VLOOKUP($U$16,'Datos Indices'!$A$38:$Z$50,4,FALSE),IF(T231="Gasoil",VLOOKUP($U$16,'Datos Indices'!$A$38:$Z$50,10,FALSE),IF(T231="WPU06 Pesificado",VLOOKUP($U$16,'Datos Indices'!$A$38:$Z$50,26,FALSE),0))))))</f>
        <v xml:space="preserve"> </v>
      </c>
      <c r="V231" s="1066">
        <f t="shared" si="36"/>
        <v>0</v>
      </c>
      <c r="W231" s="1450" t="str">
        <f t="shared" si="37"/>
        <v/>
      </c>
      <c r="Y231" s="1247"/>
      <c r="Z231" s="1247"/>
      <c r="AA231" s="1247"/>
      <c r="AB231" s="1247"/>
      <c r="AC231" s="1247"/>
      <c r="AD231" s="1247"/>
      <c r="AE231" s="1247"/>
      <c r="AF231" s="1247"/>
      <c r="AG231" s="1247"/>
      <c r="AH231" s="1247"/>
      <c r="AI231" s="1247"/>
      <c r="AJ231" s="1247"/>
      <c r="AK231" s="1247"/>
      <c r="AL231" s="1247"/>
      <c r="AM231" s="1247"/>
      <c r="AN231" s="1247"/>
      <c r="AO231" s="1247"/>
      <c r="AP231" s="1247"/>
      <c r="AQ231" s="1247"/>
      <c r="AR231" s="1247"/>
      <c r="AS231" s="1247"/>
      <c r="AT231" s="1247"/>
      <c r="AU231" s="1247"/>
      <c r="AV231" s="1247"/>
      <c r="AW231" s="1247"/>
      <c r="AX231" s="1247"/>
      <c r="AY231" s="1247"/>
      <c r="AZ231" s="1247"/>
      <c r="BA231" s="1247"/>
      <c r="BB231" s="1247"/>
      <c r="BC231" s="1247"/>
      <c r="BD231" s="1247"/>
      <c r="BE231" s="1247"/>
      <c r="BF231" s="1247"/>
      <c r="BG231" s="1247"/>
      <c r="BH231" s="1247"/>
      <c r="BI231" s="1247"/>
      <c r="BJ231" s="1247"/>
      <c r="BK231" s="1247"/>
      <c r="BL231" s="1247"/>
      <c r="BM231" s="1247"/>
      <c r="BN231" s="1247"/>
      <c r="BO231" s="1247"/>
      <c r="BP231" s="1247"/>
      <c r="BQ231" s="1247"/>
      <c r="BR231" s="1247"/>
      <c r="BS231" s="1247"/>
      <c r="BT231" s="1247"/>
      <c r="BU231" s="1247"/>
      <c r="BV231" s="1247"/>
      <c r="BW231" s="1247"/>
      <c r="BX231" s="1247"/>
      <c r="BY231" s="1247"/>
      <c r="BZ231" s="1247"/>
      <c r="CA231" s="1247"/>
      <c r="CB231" s="1247"/>
      <c r="CC231" s="1247"/>
      <c r="CD231" s="1247"/>
      <c r="CE231" s="1247"/>
      <c r="CF231" s="1247"/>
      <c r="CG231" s="1247"/>
      <c r="CH231" s="1247"/>
      <c r="CI231" s="1247"/>
      <c r="CJ231" s="1247"/>
      <c r="CK231" s="1247"/>
      <c r="CL231" s="1247"/>
      <c r="CM231" s="1247"/>
      <c r="CN231" s="1247"/>
      <c r="CO231" s="1247"/>
      <c r="CP231" s="1247"/>
      <c r="CQ231" s="1247"/>
      <c r="CR231" s="1247"/>
      <c r="CS231" s="1247"/>
      <c r="CT231" s="1247"/>
      <c r="CU231" s="1247"/>
      <c r="CV231" s="1247"/>
      <c r="CW231" s="1247"/>
      <c r="CX231" s="1247"/>
      <c r="CY231" s="1247"/>
      <c r="CZ231" s="1247"/>
      <c r="DB231" s="1452">
        <f t="shared" si="38"/>
        <v>0</v>
      </c>
      <c r="DC231" s="1452">
        <f t="shared" si="39"/>
        <v>0</v>
      </c>
    </row>
    <row r="232" spans="1:107" ht="14.25" customHeight="1" x14ac:dyDescent="0.2">
      <c r="A232" s="129"/>
      <c r="B232" s="887"/>
      <c r="C232" s="889"/>
      <c r="D232" s="448"/>
      <c r="E232" s="448"/>
      <c r="F232" s="888"/>
      <c r="G232" s="888"/>
      <c r="H232" s="888"/>
      <c r="I232" s="1528">
        <f t="shared" si="31"/>
        <v>0</v>
      </c>
      <c r="J232" s="1529">
        <f t="shared" si="35"/>
        <v>0</v>
      </c>
      <c r="K232" s="136"/>
      <c r="L232" s="1530">
        <f t="shared" si="34"/>
        <v>0</v>
      </c>
      <c r="M232" s="1531">
        <f t="shared" si="32"/>
        <v>0</v>
      </c>
      <c r="N232" s="138"/>
      <c r="P232" s="125"/>
      <c r="Q232" s="1065" t="str">
        <f>IF(P232=" "," ",IF(P232="Vehículos",VLOOKUP($Q$16,'Datos Indices'!$A$38:$Z$50,22,FALSE),IF(P232="Ipim",VLOOKUP($Q$16,'Datos Indices'!$A$38:$Z$50,7,FALSE),IF(P232="Dólar",VLOOKUP($Q$16,'Datos Indices'!$A$38:$Z$50,4,FALSE),IF(P232="Gasoil",VLOOKUP($Q$16,'Datos Indices'!$A$38:$Z$50,10,FALSE),IF(P232="WPU06 Pesificado",VLOOKUP($Q$16,'Datos Indices'!$A$38:$Z$50,26,FALSE),0))))))</f>
        <v xml:space="preserve"> </v>
      </c>
      <c r="R232" s="1066">
        <f t="shared" si="33"/>
        <v>0</v>
      </c>
      <c r="T232" s="928"/>
      <c r="U232" s="1065" t="str">
        <f>IF(T232=" "," ",IF(T232="Vehículos",VLOOKUP($U$16,'Datos Indices'!$A$38:$Z$50,22,FALSE),IF(T232="Ipim",VLOOKUP($U$16,'Datos Indices'!$A$38:$Z$50,7,FALSE),IF(T232="Dólar",VLOOKUP($U$16,'Datos Indices'!$A$38:$Z$50,4,FALSE),IF(T232="Gasoil",VLOOKUP($U$16,'Datos Indices'!$A$38:$Z$50,10,FALSE),IF(T232="WPU06 Pesificado",VLOOKUP($U$16,'Datos Indices'!$A$38:$Z$50,26,FALSE),0))))))</f>
        <v xml:space="preserve"> </v>
      </c>
      <c r="V232" s="1066">
        <f t="shared" si="36"/>
        <v>0</v>
      </c>
      <c r="W232" s="1450" t="str">
        <f t="shared" si="37"/>
        <v/>
      </c>
      <c r="Y232" s="1247"/>
      <c r="Z232" s="1247"/>
      <c r="AA232" s="1247"/>
      <c r="AB232" s="1247"/>
      <c r="AC232" s="1247"/>
      <c r="AD232" s="1247"/>
      <c r="AE232" s="1247"/>
      <c r="AF232" s="1247"/>
      <c r="AG232" s="1247"/>
      <c r="AH232" s="1247"/>
      <c r="AI232" s="1247"/>
      <c r="AJ232" s="1247"/>
      <c r="AK232" s="1247"/>
      <c r="AL232" s="1247"/>
      <c r="AM232" s="1247"/>
      <c r="AN232" s="1247"/>
      <c r="AO232" s="1247"/>
      <c r="AP232" s="1247"/>
      <c r="AQ232" s="1247"/>
      <c r="AR232" s="1247"/>
      <c r="AS232" s="1247"/>
      <c r="AT232" s="1247"/>
      <c r="AU232" s="1247"/>
      <c r="AV232" s="1247"/>
      <c r="AW232" s="1247"/>
      <c r="AX232" s="1247"/>
      <c r="AY232" s="1247"/>
      <c r="AZ232" s="1247"/>
      <c r="BA232" s="1247"/>
      <c r="BB232" s="1247"/>
      <c r="BC232" s="1247"/>
      <c r="BD232" s="1247"/>
      <c r="BE232" s="1247"/>
      <c r="BF232" s="1247"/>
      <c r="BG232" s="1247"/>
      <c r="BH232" s="1247"/>
      <c r="BI232" s="1247"/>
      <c r="BJ232" s="1247"/>
      <c r="BK232" s="1247"/>
      <c r="BL232" s="1247"/>
      <c r="BM232" s="1247"/>
      <c r="BN232" s="1247"/>
      <c r="BO232" s="1247"/>
      <c r="BP232" s="1247"/>
      <c r="BQ232" s="1247"/>
      <c r="BR232" s="1247"/>
      <c r="BS232" s="1247"/>
      <c r="BT232" s="1247"/>
      <c r="BU232" s="1247"/>
      <c r="BV232" s="1247"/>
      <c r="BW232" s="1247"/>
      <c r="BX232" s="1247"/>
      <c r="BY232" s="1247"/>
      <c r="BZ232" s="1247"/>
      <c r="CA232" s="1247"/>
      <c r="CB232" s="1247"/>
      <c r="CC232" s="1247"/>
      <c r="CD232" s="1247"/>
      <c r="CE232" s="1247"/>
      <c r="CF232" s="1247"/>
      <c r="CG232" s="1247"/>
      <c r="CH232" s="1247"/>
      <c r="CI232" s="1247"/>
      <c r="CJ232" s="1247"/>
      <c r="CK232" s="1247"/>
      <c r="CL232" s="1247"/>
      <c r="CM232" s="1247"/>
      <c r="CN232" s="1247"/>
      <c r="CO232" s="1247"/>
      <c r="CP232" s="1247"/>
      <c r="CQ232" s="1247"/>
      <c r="CR232" s="1247"/>
      <c r="CS232" s="1247"/>
      <c r="CT232" s="1247"/>
      <c r="CU232" s="1247"/>
      <c r="CV232" s="1247"/>
      <c r="CW232" s="1247"/>
      <c r="CX232" s="1247"/>
      <c r="CY232" s="1247"/>
      <c r="CZ232" s="1247"/>
      <c r="DB232" s="1452">
        <f t="shared" si="38"/>
        <v>0</v>
      </c>
      <c r="DC232" s="1452">
        <f t="shared" si="39"/>
        <v>0</v>
      </c>
    </row>
    <row r="233" spans="1:107" ht="14.25" customHeight="1" x14ac:dyDescent="0.2">
      <c r="A233" s="129"/>
      <c r="B233" s="130"/>
      <c r="C233" s="889"/>
      <c r="D233" s="448"/>
      <c r="E233" s="448"/>
      <c r="F233" s="382"/>
      <c r="G233" s="382"/>
      <c r="H233" s="382"/>
      <c r="I233" s="1528">
        <f t="shared" si="31"/>
        <v>0</v>
      </c>
      <c r="J233" s="1529">
        <f t="shared" si="35"/>
        <v>0</v>
      </c>
      <c r="K233" s="136"/>
      <c r="L233" s="1530">
        <f t="shared" si="34"/>
        <v>0</v>
      </c>
      <c r="M233" s="1531">
        <f t="shared" si="32"/>
        <v>0</v>
      </c>
      <c r="N233" s="138"/>
      <c r="P233" s="125"/>
      <c r="Q233" s="1065" t="str">
        <f>IF(P233=" "," ",IF(P233="Vehículos",VLOOKUP($Q$16,'Datos Indices'!$A$38:$Z$50,22,FALSE),IF(P233="Ipim",VLOOKUP($Q$16,'Datos Indices'!$A$38:$Z$50,7,FALSE),IF(P233="Dólar",VLOOKUP($Q$16,'Datos Indices'!$A$38:$Z$50,4,FALSE),IF(P233="Gasoil",VLOOKUP($Q$16,'Datos Indices'!$A$38:$Z$50,10,FALSE),IF(P233="WPU06 Pesificado",VLOOKUP($Q$16,'Datos Indices'!$A$38:$Z$50,26,FALSE),0))))))</f>
        <v xml:space="preserve"> </v>
      </c>
      <c r="R233" s="1066">
        <f t="shared" si="33"/>
        <v>0</v>
      </c>
      <c r="T233" s="928"/>
      <c r="U233" s="1065" t="str">
        <f>IF(T233=" "," ",IF(T233="Vehículos",VLOOKUP($U$16,'Datos Indices'!$A$38:$Z$50,22,FALSE),IF(T233="Ipim",VLOOKUP($U$16,'Datos Indices'!$A$38:$Z$50,7,FALSE),IF(T233="Dólar",VLOOKUP($U$16,'Datos Indices'!$A$38:$Z$50,4,FALSE),IF(T233="Gasoil",VLOOKUP($U$16,'Datos Indices'!$A$38:$Z$50,10,FALSE),IF(T233="WPU06 Pesificado",VLOOKUP($U$16,'Datos Indices'!$A$38:$Z$50,26,FALSE),0))))))</f>
        <v xml:space="preserve"> </v>
      </c>
      <c r="V233" s="1066">
        <f t="shared" si="36"/>
        <v>0</v>
      </c>
      <c r="W233" s="1450" t="str">
        <f t="shared" si="37"/>
        <v/>
      </c>
      <c r="Y233" s="1247"/>
      <c r="Z233" s="1247"/>
      <c r="AA233" s="1247"/>
      <c r="AB233" s="1247"/>
      <c r="AC233" s="1247"/>
      <c r="AD233" s="1247"/>
      <c r="AE233" s="1247"/>
      <c r="AF233" s="1247"/>
      <c r="AG233" s="1247"/>
      <c r="AH233" s="1247"/>
      <c r="AI233" s="1247"/>
      <c r="AJ233" s="1247"/>
      <c r="AK233" s="1247"/>
      <c r="AL233" s="1247"/>
      <c r="AM233" s="1247"/>
      <c r="AN233" s="1247"/>
      <c r="AO233" s="1247"/>
      <c r="AP233" s="1247"/>
      <c r="AQ233" s="1247"/>
      <c r="AR233" s="1247"/>
      <c r="AS233" s="1247"/>
      <c r="AT233" s="1247"/>
      <c r="AU233" s="1247"/>
      <c r="AV233" s="1247"/>
      <c r="AW233" s="1247"/>
      <c r="AX233" s="1247"/>
      <c r="AY233" s="1247"/>
      <c r="AZ233" s="1247"/>
      <c r="BA233" s="1247"/>
      <c r="BB233" s="1247"/>
      <c r="BC233" s="1247"/>
      <c r="BD233" s="1247"/>
      <c r="BE233" s="1247"/>
      <c r="BF233" s="1247"/>
      <c r="BG233" s="1247"/>
      <c r="BH233" s="1247"/>
      <c r="BI233" s="1247"/>
      <c r="BJ233" s="1247"/>
      <c r="BK233" s="1247"/>
      <c r="BL233" s="1247"/>
      <c r="BM233" s="1247"/>
      <c r="BN233" s="1247"/>
      <c r="BO233" s="1247"/>
      <c r="BP233" s="1247"/>
      <c r="BQ233" s="1247"/>
      <c r="BR233" s="1247"/>
      <c r="BS233" s="1247"/>
      <c r="BT233" s="1247"/>
      <c r="BU233" s="1247"/>
      <c r="BV233" s="1247"/>
      <c r="BW233" s="1247"/>
      <c r="BX233" s="1247"/>
      <c r="BY233" s="1247"/>
      <c r="BZ233" s="1247"/>
      <c r="CA233" s="1247"/>
      <c r="CB233" s="1247"/>
      <c r="CC233" s="1247"/>
      <c r="CD233" s="1247"/>
      <c r="CE233" s="1247"/>
      <c r="CF233" s="1247"/>
      <c r="CG233" s="1247"/>
      <c r="CH233" s="1247"/>
      <c r="CI233" s="1247"/>
      <c r="CJ233" s="1247"/>
      <c r="CK233" s="1247"/>
      <c r="CL233" s="1247"/>
      <c r="CM233" s="1247"/>
      <c r="CN233" s="1247"/>
      <c r="CO233" s="1247"/>
      <c r="CP233" s="1247"/>
      <c r="CQ233" s="1247"/>
      <c r="CR233" s="1247"/>
      <c r="CS233" s="1247"/>
      <c r="CT233" s="1247"/>
      <c r="CU233" s="1247"/>
      <c r="CV233" s="1247"/>
      <c r="CW233" s="1247"/>
      <c r="CX233" s="1247"/>
      <c r="CY233" s="1247"/>
      <c r="CZ233" s="1247"/>
      <c r="DB233" s="1452">
        <f t="shared" si="38"/>
        <v>0</v>
      </c>
      <c r="DC233" s="1452">
        <f t="shared" si="39"/>
        <v>0</v>
      </c>
    </row>
    <row r="234" spans="1:107" ht="14.25" customHeight="1" x14ac:dyDescent="0.2">
      <c r="A234" s="129"/>
      <c r="B234" s="130"/>
      <c r="C234" s="889"/>
      <c r="D234" s="448"/>
      <c r="E234" s="448"/>
      <c r="F234" s="382"/>
      <c r="G234" s="382"/>
      <c r="H234" s="382"/>
      <c r="I234" s="1528">
        <f t="shared" si="31"/>
        <v>0</v>
      </c>
      <c r="J234" s="1529">
        <f t="shared" si="35"/>
        <v>0</v>
      </c>
      <c r="K234" s="136"/>
      <c r="L234" s="1530">
        <f t="shared" si="34"/>
        <v>0</v>
      </c>
      <c r="M234" s="1531">
        <f t="shared" si="32"/>
        <v>0</v>
      </c>
      <c r="N234" s="138"/>
      <c r="P234" s="125"/>
      <c r="Q234" s="1065" t="str">
        <f>IF(P234=" "," ",IF(P234="Vehículos",VLOOKUP($Q$16,'Datos Indices'!$A$38:$Z$50,22,FALSE),IF(P234="Ipim",VLOOKUP($Q$16,'Datos Indices'!$A$38:$Z$50,7,FALSE),IF(P234="Dólar",VLOOKUP($Q$16,'Datos Indices'!$A$38:$Z$50,4,FALSE),IF(P234="Gasoil",VLOOKUP($Q$16,'Datos Indices'!$A$38:$Z$50,10,FALSE),IF(P234="WPU06 Pesificado",VLOOKUP($Q$16,'Datos Indices'!$A$38:$Z$50,26,FALSE),0))))))</f>
        <v xml:space="preserve"> </v>
      </c>
      <c r="R234" s="1066">
        <f t="shared" si="33"/>
        <v>0</v>
      </c>
      <c r="T234" s="928"/>
      <c r="U234" s="1065" t="str">
        <f>IF(T234=" "," ",IF(T234="Vehículos",VLOOKUP($U$16,'Datos Indices'!$A$38:$Z$50,22,FALSE),IF(T234="Ipim",VLOOKUP($U$16,'Datos Indices'!$A$38:$Z$50,7,FALSE),IF(T234="Dólar",VLOOKUP($U$16,'Datos Indices'!$A$38:$Z$50,4,FALSE),IF(T234="Gasoil",VLOOKUP($U$16,'Datos Indices'!$A$38:$Z$50,10,FALSE),IF(T234="WPU06 Pesificado",VLOOKUP($U$16,'Datos Indices'!$A$38:$Z$50,26,FALSE),0))))))</f>
        <v xml:space="preserve"> </v>
      </c>
      <c r="V234" s="1066">
        <f t="shared" si="36"/>
        <v>0</v>
      </c>
      <c r="W234" s="1450" t="str">
        <f t="shared" si="37"/>
        <v/>
      </c>
      <c r="Y234" s="1247"/>
      <c r="Z234" s="1247"/>
      <c r="AA234" s="1247"/>
      <c r="AB234" s="1247"/>
      <c r="AC234" s="1247"/>
      <c r="AD234" s="1247"/>
      <c r="AE234" s="1247"/>
      <c r="AF234" s="1247"/>
      <c r="AG234" s="1247"/>
      <c r="AH234" s="1247"/>
      <c r="AI234" s="1247"/>
      <c r="AJ234" s="1247"/>
      <c r="AK234" s="1247"/>
      <c r="AL234" s="1247"/>
      <c r="AM234" s="1247"/>
      <c r="AN234" s="1247"/>
      <c r="AO234" s="1247"/>
      <c r="AP234" s="1247"/>
      <c r="AQ234" s="1247"/>
      <c r="AR234" s="1247"/>
      <c r="AS234" s="1247"/>
      <c r="AT234" s="1247"/>
      <c r="AU234" s="1247"/>
      <c r="AV234" s="1247"/>
      <c r="AW234" s="1247"/>
      <c r="AX234" s="1247"/>
      <c r="AY234" s="1247"/>
      <c r="AZ234" s="1247"/>
      <c r="BA234" s="1247"/>
      <c r="BB234" s="1247"/>
      <c r="BC234" s="1247"/>
      <c r="BD234" s="1247"/>
      <c r="BE234" s="1247"/>
      <c r="BF234" s="1247"/>
      <c r="BG234" s="1247"/>
      <c r="BH234" s="1247"/>
      <c r="BI234" s="1247"/>
      <c r="BJ234" s="1247"/>
      <c r="BK234" s="1247"/>
      <c r="BL234" s="1247"/>
      <c r="BM234" s="1247"/>
      <c r="BN234" s="1247"/>
      <c r="BO234" s="1247"/>
      <c r="BP234" s="1247"/>
      <c r="BQ234" s="1247"/>
      <c r="BR234" s="1247"/>
      <c r="BS234" s="1247"/>
      <c r="BT234" s="1247"/>
      <c r="BU234" s="1247"/>
      <c r="BV234" s="1247"/>
      <c r="BW234" s="1247"/>
      <c r="BX234" s="1247"/>
      <c r="BY234" s="1247"/>
      <c r="BZ234" s="1247"/>
      <c r="CA234" s="1247"/>
      <c r="CB234" s="1247"/>
      <c r="CC234" s="1247"/>
      <c r="CD234" s="1247"/>
      <c r="CE234" s="1247"/>
      <c r="CF234" s="1247"/>
      <c r="CG234" s="1247"/>
      <c r="CH234" s="1247"/>
      <c r="CI234" s="1247"/>
      <c r="CJ234" s="1247"/>
      <c r="CK234" s="1247"/>
      <c r="CL234" s="1247"/>
      <c r="CM234" s="1247"/>
      <c r="CN234" s="1247"/>
      <c r="CO234" s="1247"/>
      <c r="CP234" s="1247"/>
      <c r="CQ234" s="1247"/>
      <c r="CR234" s="1247"/>
      <c r="CS234" s="1247"/>
      <c r="CT234" s="1247"/>
      <c r="CU234" s="1247"/>
      <c r="CV234" s="1247"/>
      <c r="CW234" s="1247"/>
      <c r="CX234" s="1247"/>
      <c r="CY234" s="1247"/>
      <c r="CZ234" s="1247"/>
      <c r="DB234" s="1452">
        <f t="shared" si="38"/>
        <v>0</v>
      </c>
      <c r="DC234" s="1452">
        <f t="shared" si="39"/>
        <v>0</v>
      </c>
    </row>
    <row r="235" spans="1:107" ht="14.25" customHeight="1" x14ac:dyDescent="0.2">
      <c r="A235" s="129"/>
      <c r="B235" s="130"/>
      <c r="C235" s="131"/>
      <c r="D235" s="448"/>
      <c r="E235" s="448"/>
      <c r="F235" s="382"/>
      <c r="G235" s="382"/>
      <c r="H235" s="382"/>
      <c r="I235" s="1528">
        <f t="shared" si="31"/>
        <v>0</v>
      </c>
      <c r="J235" s="1529">
        <f t="shared" si="35"/>
        <v>0</v>
      </c>
      <c r="K235" s="136"/>
      <c r="L235" s="1530">
        <f t="shared" si="34"/>
        <v>0</v>
      </c>
      <c r="M235" s="1531">
        <f t="shared" si="32"/>
        <v>0</v>
      </c>
      <c r="N235" s="138"/>
      <c r="P235" s="125"/>
      <c r="Q235" s="1065" t="str">
        <f>IF(P235=" "," ",IF(P235="Vehículos",VLOOKUP($Q$16,'Datos Indices'!$A$38:$Z$50,22,FALSE),IF(P235="Ipim",VLOOKUP($Q$16,'Datos Indices'!$A$38:$Z$50,7,FALSE),IF(P235="Dólar",VLOOKUP($Q$16,'Datos Indices'!$A$38:$Z$50,4,FALSE),IF(P235="Gasoil",VLOOKUP($Q$16,'Datos Indices'!$A$38:$Z$50,10,FALSE),IF(P235="WPU06 Pesificado",VLOOKUP($Q$16,'Datos Indices'!$A$38:$Z$50,26,FALSE),0))))))</f>
        <v xml:space="preserve"> </v>
      </c>
      <c r="R235" s="1066">
        <f t="shared" si="33"/>
        <v>0</v>
      </c>
      <c r="T235" s="928"/>
      <c r="U235" s="1065" t="str">
        <f>IF(T235=" "," ",IF(T235="Vehículos",VLOOKUP($U$16,'Datos Indices'!$A$38:$Z$50,22,FALSE),IF(T235="Ipim",VLOOKUP($U$16,'Datos Indices'!$A$38:$Z$50,7,FALSE),IF(T235="Dólar",VLOOKUP($U$16,'Datos Indices'!$A$38:$Z$50,4,FALSE),IF(T235="Gasoil",VLOOKUP($U$16,'Datos Indices'!$A$38:$Z$50,10,FALSE),IF(T235="WPU06 Pesificado",VLOOKUP($U$16,'Datos Indices'!$A$38:$Z$50,26,FALSE),0))))))</f>
        <v xml:space="preserve"> </v>
      </c>
      <c r="V235" s="1066">
        <f t="shared" si="36"/>
        <v>0</v>
      </c>
      <c r="W235" s="1450" t="str">
        <f t="shared" si="37"/>
        <v/>
      </c>
      <c r="Y235" s="1247"/>
      <c r="Z235" s="1247"/>
      <c r="AA235" s="1247"/>
      <c r="AB235" s="1247"/>
      <c r="AC235" s="1247"/>
      <c r="AD235" s="1247"/>
      <c r="AE235" s="1247"/>
      <c r="AF235" s="1247"/>
      <c r="AG235" s="1247"/>
      <c r="AH235" s="1247"/>
      <c r="AI235" s="1247"/>
      <c r="AJ235" s="1247"/>
      <c r="AK235" s="1247"/>
      <c r="AL235" s="1247"/>
      <c r="AM235" s="1247"/>
      <c r="AN235" s="1247"/>
      <c r="AO235" s="1247"/>
      <c r="AP235" s="1247"/>
      <c r="AQ235" s="1247"/>
      <c r="AR235" s="1247"/>
      <c r="AS235" s="1247"/>
      <c r="AT235" s="1247"/>
      <c r="AU235" s="1247"/>
      <c r="AV235" s="1247"/>
      <c r="AW235" s="1247"/>
      <c r="AX235" s="1247"/>
      <c r="AY235" s="1247"/>
      <c r="AZ235" s="1247"/>
      <c r="BA235" s="1247"/>
      <c r="BB235" s="1247"/>
      <c r="BC235" s="1247"/>
      <c r="BD235" s="1247"/>
      <c r="BE235" s="1247"/>
      <c r="BF235" s="1247"/>
      <c r="BG235" s="1247"/>
      <c r="BH235" s="1247"/>
      <c r="BI235" s="1247"/>
      <c r="BJ235" s="1247"/>
      <c r="BK235" s="1247"/>
      <c r="BL235" s="1247"/>
      <c r="BM235" s="1247"/>
      <c r="BN235" s="1247"/>
      <c r="BO235" s="1247"/>
      <c r="BP235" s="1247"/>
      <c r="BQ235" s="1247"/>
      <c r="BR235" s="1247"/>
      <c r="BS235" s="1247"/>
      <c r="BT235" s="1247"/>
      <c r="BU235" s="1247"/>
      <c r="BV235" s="1247"/>
      <c r="BW235" s="1247"/>
      <c r="BX235" s="1247"/>
      <c r="BY235" s="1247"/>
      <c r="BZ235" s="1247"/>
      <c r="CA235" s="1247"/>
      <c r="CB235" s="1247"/>
      <c r="CC235" s="1247"/>
      <c r="CD235" s="1247"/>
      <c r="CE235" s="1247"/>
      <c r="CF235" s="1247"/>
      <c r="CG235" s="1247"/>
      <c r="CH235" s="1247"/>
      <c r="CI235" s="1247"/>
      <c r="CJ235" s="1247"/>
      <c r="CK235" s="1247"/>
      <c r="CL235" s="1247"/>
      <c r="CM235" s="1247"/>
      <c r="CN235" s="1247"/>
      <c r="CO235" s="1247"/>
      <c r="CP235" s="1247"/>
      <c r="CQ235" s="1247"/>
      <c r="CR235" s="1247"/>
      <c r="CS235" s="1247"/>
      <c r="CT235" s="1247"/>
      <c r="CU235" s="1247"/>
      <c r="CV235" s="1247"/>
      <c r="CW235" s="1247"/>
      <c r="CX235" s="1247"/>
      <c r="CY235" s="1247"/>
      <c r="CZ235" s="1247"/>
      <c r="DB235" s="1452">
        <f t="shared" si="38"/>
        <v>0</v>
      </c>
      <c r="DC235" s="1452">
        <f t="shared" si="39"/>
        <v>0</v>
      </c>
    </row>
    <row r="236" spans="1:107" ht="14.25" customHeight="1" x14ac:dyDescent="0.2">
      <c r="A236" s="129"/>
      <c r="B236" s="130"/>
      <c r="C236" s="131"/>
      <c r="D236" s="448"/>
      <c r="E236" s="448"/>
      <c r="F236" s="382"/>
      <c r="G236" s="382"/>
      <c r="H236" s="382"/>
      <c r="I236" s="1528">
        <f t="shared" si="31"/>
        <v>0</v>
      </c>
      <c r="J236" s="1529">
        <f t="shared" si="35"/>
        <v>0</v>
      </c>
      <c r="K236" s="136"/>
      <c r="L236" s="1530">
        <f t="shared" si="34"/>
        <v>0</v>
      </c>
      <c r="M236" s="1531">
        <f t="shared" si="32"/>
        <v>0</v>
      </c>
      <c r="N236" s="138"/>
      <c r="P236" s="125"/>
      <c r="Q236" s="1065" t="str">
        <f>IF(P236=" "," ",IF(P236="Vehículos",VLOOKUP($Q$16,'Datos Indices'!$A$38:$Z$50,22,FALSE),IF(P236="Ipim",VLOOKUP($Q$16,'Datos Indices'!$A$38:$Z$50,7,FALSE),IF(P236="Dólar",VLOOKUP($Q$16,'Datos Indices'!$A$38:$Z$50,4,FALSE),IF(P236="Gasoil",VLOOKUP($Q$16,'Datos Indices'!$A$38:$Z$50,10,FALSE),IF(P236="WPU06 Pesificado",VLOOKUP($Q$16,'Datos Indices'!$A$38:$Z$50,26,FALSE),0))))))</f>
        <v xml:space="preserve"> </v>
      </c>
      <c r="R236" s="1066">
        <f t="shared" si="33"/>
        <v>0</v>
      </c>
      <c r="T236" s="928"/>
      <c r="U236" s="1065" t="str">
        <f>IF(T236=" "," ",IF(T236="Vehículos",VLOOKUP($U$16,'Datos Indices'!$A$38:$Z$50,22,FALSE),IF(T236="Ipim",VLOOKUP($U$16,'Datos Indices'!$A$38:$Z$50,7,FALSE),IF(T236="Dólar",VLOOKUP($U$16,'Datos Indices'!$A$38:$Z$50,4,FALSE),IF(T236="Gasoil",VLOOKUP($U$16,'Datos Indices'!$A$38:$Z$50,10,FALSE),IF(T236="WPU06 Pesificado",VLOOKUP($U$16,'Datos Indices'!$A$38:$Z$50,26,FALSE),0))))))</f>
        <v xml:space="preserve"> </v>
      </c>
      <c r="V236" s="1066">
        <f t="shared" si="36"/>
        <v>0</v>
      </c>
      <c r="W236" s="1450" t="str">
        <f t="shared" si="37"/>
        <v/>
      </c>
      <c r="Y236" s="1247"/>
      <c r="Z236" s="1247"/>
      <c r="AA236" s="1247"/>
      <c r="AB236" s="1247"/>
      <c r="AC236" s="1247"/>
      <c r="AD236" s="1247"/>
      <c r="AE236" s="1247"/>
      <c r="AF236" s="1247"/>
      <c r="AG236" s="1247"/>
      <c r="AH236" s="1247"/>
      <c r="AI236" s="1247"/>
      <c r="AJ236" s="1247"/>
      <c r="AK236" s="1247"/>
      <c r="AL236" s="1247"/>
      <c r="AM236" s="1247"/>
      <c r="AN236" s="1247"/>
      <c r="AO236" s="1247"/>
      <c r="AP236" s="1247"/>
      <c r="AQ236" s="1247"/>
      <c r="AR236" s="1247"/>
      <c r="AS236" s="1247"/>
      <c r="AT236" s="1247"/>
      <c r="AU236" s="1247"/>
      <c r="AV236" s="1247"/>
      <c r="AW236" s="1247"/>
      <c r="AX236" s="1247"/>
      <c r="AY236" s="1247"/>
      <c r="AZ236" s="1247"/>
      <c r="BA236" s="1247"/>
      <c r="BB236" s="1247"/>
      <c r="BC236" s="1247"/>
      <c r="BD236" s="1247"/>
      <c r="BE236" s="1247"/>
      <c r="BF236" s="1247"/>
      <c r="BG236" s="1247"/>
      <c r="BH236" s="1247"/>
      <c r="BI236" s="1247"/>
      <c r="BJ236" s="1247"/>
      <c r="BK236" s="1247"/>
      <c r="BL236" s="1247"/>
      <c r="BM236" s="1247"/>
      <c r="BN236" s="1247"/>
      <c r="BO236" s="1247"/>
      <c r="BP236" s="1247"/>
      <c r="BQ236" s="1247"/>
      <c r="BR236" s="1247"/>
      <c r="BS236" s="1247"/>
      <c r="BT236" s="1247"/>
      <c r="BU236" s="1247"/>
      <c r="BV236" s="1247"/>
      <c r="BW236" s="1247"/>
      <c r="BX236" s="1247"/>
      <c r="BY236" s="1247"/>
      <c r="BZ236" s="1247"/>
      <c r="CA236" s="1247"/>
      <c r="CB236" s="1247"/>
      <c r="CC236" s="1247"/>
      <c r="CD236" s="1247"/>
      <c r="CE236" s="1247"/>
      <c r="CF236" s="1247"/>
      <c r="CG236" s="1247"/>
      <c r="CH236" s="1247"/>
      <c r="CI236" s="1247"/>
      <c r="CJ236" s="1247"/>
      <c r="CK236" s="1247"/>
      <c r="CL236" s="1247"/>
      <c r="CM236" s="1247"/>
      <c r="CN236" s="1247"/>
      <c r="CO236" s="1247"/>
      <c r="CP236" s="1247"/>
      <c r="CQ236" s="1247"/>
      <c r="CR236" s="1247"/>
      <c r="CS236" s="1247"/>
      <c r="CT236" s="1247"/>
      <c r="CU236" s="1247"/>
      <c r="CV236" s="1247"/>
      <c r="CW236" s="1247"/>
      <c r="CX236" s="1247"/>
      <c r="CY236" s="1247"/>
      <c r="CZ236" s="1247"/>
      <c r="DB236" s="1452">
        <f t="shared" si="38"/>
        <v>0</v>
      </c>
      <c r="DC236" s="1452">
        <f t="shared" si="39"/>
        <v>0</v>
      </c>
    </row>
    <row r="237" spans="1:107" ht="14.25" customHeight="1" x14ac:dyDescent="0.2">
      <c r="A237" s="129"/>
      <c r="B237" s="130"/>
      <c r="C237" s="131"/>
      <c r="D237" s="448"/>
      <c r="E237" s="448"/>
      <c r="F237" s="382"/>
      <c r="G237" s="382"/>
      <c r="H237" s="382"/>
      <c r="I237" s="1528">
        <f t="shared" si="31"/>
        <v>0</v>
      </c>
      <c r="J237" s="1529">
        <f t="shared" si="35"/>
        <v>0</v>
      </c>
      <c r="K237" s="136"/>
      <c r="L237" s="1530">
        <f t="shared" si="34"/>
        <v>0</v>
      </c>
      <c r="M237" s="1531">
        <f t="shared" si="32"/>
        <v>0</v>
      </c>
      <c r="N237" s="138"/>
      <c r="P237" s="125"/>
      <c r="Q237" s="1065" t="str">
        <f>IF(P237=" "," ",IF(P237="Vehículos",VLOOKUP($Q$16,'Datos Indices'!$A$38:$Z$50,22,FALSE),IF(P237="Ipim",VLOOKUP($Q$16,'Datos Indices'!$A$38:$Z$50,7,FALSE),IF(P237="Dólar",VLOOKUP($Q$16,'Datos Indices'!$A$38:$Z$50,4,FALSE),IF(P237="Gasoil",VLOOKUP($Q$16,'Datos Indices'!$A$38:$Z$50,10,FALSE),IF(P237="WPU06 Pesificado",VLOOKUP($Q$16,'Datos Indices'!$A$38:$Z$50,26,FALSE),0))))))</f>
        <v xml:space="preserve"> </v>
      </c>
      <c r="R237" s="1066">
        <f t="shared" si="33"/>
        <v>0</v>
      </c>
      <c r="T237" s="928"/>
      <c r="U237" s="1065" t="str">
        <f>IF(T237=" "," ",IF(T237="Vehículos",VLOOKUP($U$16,'Datos Indices'!$A$38:$Z$50,22,FALSE),IF(T237="Ipim",VLOOKUP($U$16,'Datos Indices'!$A$38:$Z$50,7,FALSE),IF(T237="Dólar",VLOOKUP($U$16,'Datos Indices'!$A$38:$Z$50,4,FALSE),IF(T237="Gasoil",VLOOKUP($U$16,'Datos Indices'!$A$38:$Z$50,10,FALSE),IF(T237="WPU06 Pesificado",VLOOKUP($U$16,'Datos Indices'!$A$38:$Z$50,26,FALSE),0))))))</f>
        <v xml:space="preserve"> </v>
      </c>
      <c r="V237" s="1066">
        <f t="shared" si="36"/>
        <v>0</v>
      </c>
      <c r="W237" s="1450" t="str">
        <f t="shared" si="37"/>
        <v/>
      </c>
      <c r="Y237" s="1247"/>
      <c r="Z237" s="1247"/>
      <c r="AA237" s="1247"/>
      <c r="AB237" s="1247"/>
      <c r="AC237" s="1247"/>
      <c r="AD237" s="1247"/>
      <c r="AE237" s="1247"/>
      <c r="AF237" s="1247"/>
      <c r="AG237" s="1247"/>
      <c r="AH237" s="1247"/>
      <c r="AI237" s="1247"/>
      <c r="AJ237" s="1247"/>
      <c r="AK237" s="1247"/>
      <c r="AL237" s="1247"/>
      <c r="AM237" s="1247"/>
      <c r="AN237" s="1247"/>
      <c r="AO237" s="1247"/>
      <c r="AP237" s="1247"/>
      <c r="AQ237" s="1247"/>
      <c r="AR237" s="1247"/>
      <c r="AS237" s="1247"/>
      <c r="AT237" s="1247"/>
      <c r="AU237" s="1247"/>
      <c r="AV237" s="1247"/>
      <c r="AW237" s="1247"/>
      <c r="AX237" s="1247"/>
      <c r="AY237" s="1247"/>
      <c r="AZ237" s="1247"/>
      <c r="BA237" s="1247"/>
      <c r="BB237" s="1247"/>
      <c r="BC237" s="1247"/>
      <c r="BD237" s="1247"/>
      <c r="BE237" s="1247"/>
      <c r="BF237" s="1247"/>
      <c r="BG237" s="1247"/>
      <c r="BH237" s="1247"/>
      <c r="BI237" s="1247"/>
      <c r="BJ237" s="1247"/>
      <c r="BK237" s="1247"/>
      <c r="BL237" s="1247"/>
      <c r="BM237" s="1247"/>
      <c r="BN237" s="1247"/>
      <c r="BO237" s="1247"/>
      <c r="BP237" s="1247"/>
      <c r="BQ237" s="1247"/>
      <c r="BR237" s="1247"/>
      <c r="BS237" s="1247"/>
      <c r="BT237" s="1247"/>
      <c r="BU237" s="1247"/>
      <c r="BV237" s="1247"/>
      <c r="BW237" s="1247"/>
      <c r="BX237" s="1247"/>
      <c r="BY237" s="1247"/>
      <c r="BZ237" s="1247"/>
      <c r="CA237" s="1247"/>
      <c r="CB237" s="1247"/>
      <c r="CC237" s="1247"/>
      <c r="CD237" s="1247"/>
      <c r="CE237" s="1247"/>
      <c r="CF237" s="1247"/>
      <c r="CG237" s="1247"/>
      <c r="CH237" s="1247"/>
      <c r="CI237" s="1247"/>
      <c r="CJ237" s="1247"/>
      <c r="CK237" s="1247"/>
      <c r="CL237" s="1247"/>
      <c r="CM237" s="1247"/>
      <c r="CN237" s="1247"/>
      <c r="CO237" s="1247"/>
      <c r="CP237" s="1247"/>
      <c r="CQ237" s="1247"/>
      <c r="CR237" s="1247"/>
      <c r="CS237" s="1247"/>
      <c r="CT237" s="1247"/>
      <c r="CU237" s="1247"/>
      <c r="CV237" s="1247"/>
      <c r="CW237" s="1247"/>
      <c r="CX237" s="1247"/>
      <c r="CY237" s="1247"/>
      <c r="CZ237" s="1247"/>
      <c r="DB237" s="1452">
        <f t="shared" si="38"/>
        <v>0</v>
      </c>
      <c r="DC237" s="1452">
        <f t="shared" si="39"/>
        <v>0</v>
      </c>
    </row>
    <row r="238" spans="1:107" ht="14.25" customHeight="1" x14ac:dyDescent="0.2">
      <c r="A238" s="129"/>
      <c r="B238" s="130"/>
      <c r="C238" s="131"/>
      <c r="D238" s="448"/>
      <c r="E238" s="448"/>
      <c r="F238" s="382"/>
      <c r="G238" s="382"/>
      <c r="H238" s="382"/>
      <c r="I238" s="1528">
        <f t="shared" si="31"/>
        <v>0</v>
      </c>
      <c r="J238" s="1529">
        <f t="shared" si="35"/>
        <v>0</v>
      </c>
      <c r="K238" s="136"/>
      <c r="L238" s="1530">
        <f t="shared" si="34"/>
        <v>0</v>
      </c>
      <c r="M238" s="1531">
        <f t="shared" si="32"/>
        <v>0</v>
      </c>
      <c r="N238" s="138"/>
      <c r="P238" s="125"/>
      <c r="Q238" s="1065" t="str">
        <f>IF(P238=" "," ",IF(P238="Vehículos",VLOOKUP($Q$16,'Datos Indices'!$A$38:$Z$50,22,FALSE),IF(P238="Ipim",VLOOKUP($Q$16,'Datos Indices'!$A$38:$Z$50,7,FALSE),IF(P238="Dólar",VLOOKUP($Q$16,'Datos Indices'!$A$38:$Z$50,4,FALSE),IF(P238="Gasoil",VLOOKUP($Q$16,'Datos Indices'!$A$38:$Z$50,10,FALSE),IF(P238="WPU06 Pesificado",VLOOKUP($Q$16,'Datos Indices'!$A$38:$Z$50,26,FALSE),0))))))</f>
        <v xml:space="preserve"> </v>
      </c>
      <c r="R238" s="1066">
        <f t="shared" si="33"/>
        <v>0</v>
      </c>
      <c r="T238" s="928"/>
      <c r="U238" s="1065" t="str">
        <f>IF(T238=" "," ",IF(T238="Vehículos",VLOOKUP($U$16,'Datos Indices'!$A$38:$Z$50,22,FALSE),IF(T238="Ipim",VLOOKUP($U$16,'Datos Indices'!$A$38:$Z$50,7,FALSE),IF(T238="Dólar",VLOOKUP($U$16,'Datos Indices'!$A$38:$Z$50,4,FALSE),IF(T238="Gasoil",VLOOKUP($U$16,'Datos Indices'!$A$38:$Z$50,10,FALSE),IF(T238="WPU06 Pesificado",VLOOKUP($U$16,'Datos Indices'!$A$38:$Z$50,26,FALSE),0))))))</f>
        <v xml:space="preserve"> </v>
      </c>
      <c r="V238" s="1066">
        <f t="shared" si="36"/>
        <v>0</v>
      </c>
      <c r="W238" s="1450" t="str">
        <f t="shared" si="37"/>
        <v/>
      </c>
      <c r="Y238" s="1247"/>
      <c r="Z238" s="1247"/>
      <c r="AA238" s="1247"/>
      <c r="AB238" s="1247"/>
      <c r="AC238" s="1247"/>
      <c r="AD238" s="1247"/>
      <c r="AE238" s="1247"/>
      <c r="AF238" s="1247"/>
      <c r="AG238" s="1247"/>
      <c r="AH238" s="1247"/>
      <c r="AI238" s="1247"/>
      <c r="AJ238" s="1247"/>
      <c r="AK238" s="1247"/>
      <c r="AL238" s="1247"/>
      <c r="AM238" s="1247"/>
      <c r="AN238" s="1247"/>
      <c r="AO238" s="1247"/>
      <c r="AP238" s="1247"/>
      <c r="AQ238" s="1247"/>
      <c r="AR238" s="1247"/>
      <c r="AS238" s="1247"/>
      <c r="AT238" s="1247"/>
      <c r="AU238" s="1247"/>
      <c r="AV238" s="1247"/>
      <c r="AW238" s="1247"/>
      <c r="AX238" s="1247"/>
      <c r="AY238" s="1247"/>
      <c r="AZ238" s="1247"/>
      <c r="BA238" s="1247"/>
      <c r="BB238" s="1247"/>
      <c r="BC238" s="1247"/>
      <c r="BD238" s="1247"/>
      <c r="BE238" s="1247"/>
      <c r="BF238" s="1247"/>
      <c r="BG238" s="1247"/>
      <c r="BH238" s="1247"/>
      <c r="BI238" s="1247"/>
      <c r="BJ238" s="1247"/>
      <c r="BK238" s="1247"/>
      <c r="BL238" s="1247"/>
      <c r="BM238" s="1247"/>
      <c r="BN238" s="1247"/>
      <c r="BO238" s="1247"/>
      <c r="BP238" s="1247"/>
      <c r="BQ238" s="1247"/>
      <c r="BR238" s="1247"/>
      <c r="BS238" s="1247"/>
      <c r="BT238" s="1247"/>
      <c r="BU238" s="1247"/>
      <c r="BV238" s="1247"/>
      <c r="BW238" s="1247"/>
      <c r="BX238" s="1247"/>
      <c r="BY238" s="1247"/>
      <c r="BZ238" s="1247"/>
      <c r="CA238" s="1247"/>
      <c r="CB238" s="1247"/>
      <c r="CC238" s="1247"/>
      <c r="CD238" s="1247"/>
      <c r="CE238" s="1247"/>
      <c r="CF238" s="1247"/>
      <c r="CG238" s="1247"/>
      <c r="CH238" s="1247"/>
      <c r="CI238" s="1247"/>
      <c r="CJ238" s="1247"/>
      <c r="CK238" s="1247"/>
      <c r="CL238" s="1247"/>
      <c r="CM238" s="1247"/>
      <c r="CN238" s="1247"/>
      <c r="CO238" s="1247"/>
      <c r="CP238" s="1247"/>
      <c r="CQ238" s="1247"/>
      <c r="CR238" s="1247"/>
      <c r="CS238" s="1247"/>
      <c r="CT238" s="1247"/>
      <c r="CU238" s="1247"/>
      <c r="CV238" s="1247"/>
      <c r="CW238" s="1247"/>
      <c r="CX238" s="1247"/>
      <c r="CY238" s="1247"/>
      <c r="CZ238" s="1247"/>
      <c r="DB238" s="1452">
        <f t="shared" si="38"/>
        <v>0</v>
      </c>
      <c r="DC238" s="1452">
        <f t="shared" si="39"/>
        <v>0</v>
      </c>
    </row>
    <row r="239" spans="1:107" ht="14.25" customHeight="1" x14ac:dyDescent="0.2">
      <c r="A239" s="129"/>
      <c r="B239" s="130"/>
      <c r="C239" s="131"/>
      <c r="D239" s="448"/>
      <c r="E239" s="448"/>
      <c r="F239" s="382"/>
      <c r="G239" s="382"/>
      <c r="H239" s="382"/>
      <c r="I239" s="1528">
        <f t="shared" si="31"/>
        <v>0</v>
      </c>
      <c r="J239" s="1529">
        <f t="shared" si="35"/>
        <v>0</v>
      </c>
      <c r="K239" s="136"/>
      <c r="L239" s="1530">
        <f t="shared" si="34"/>
        <v>0</v>
      </c>
      <c r="M239" s="1531">
        <f t="shared" si="32"/>
        <v>0</v>
      </c>
      <c r="N239" s="138"/>
      <c r="P239" s="125"/>
      <c r="Q239" s="1065" t="str">
        <f>IF(P239=" "," ",IF(P239="Vehículos",VLOOKUP($Q$16,'Datos Indices'!$A$38:$Z$50,22,FALSE),IF(P239="Ipim",VLOOKUP($Q$16,'Datos Indices'!$A$38:$Z$50,7,FALSE),IF(P239="Dólar",VLOOKUP($Q$16,'Datos Indices'!$A$38:$Z$50,4,FALSE),IF(P239="Gasoil",VLOOKUP($Q$16,'Datos Indices'!$A$38:$Z$50,10,FALSE),IF(P239="WPU06 Pesificado",VLOOKUP($Q$16,'Datos Indices'!$A$38:$Z$50,26,FALSE),0))))))</f>
        <v xml:space="preserve"> </v>
      </c>
      <c r="R239" s="1066">
        <f t="shared" si="33"/>
        <v>0</v>
      </c>
      <c r="T239" s="928"/>
      <c r="U239" s="1065" t="str">
        <f>IF(T239=" "," ",IF(T239="Vehículos",VLOOKUP($U$16,'Datos Indices'!$A$38:$Z$50,22,FALSE),IF(T239="Ipim",VLOOKUP($U$16,'Datos Indices'!$A$38:$Z$50,7,FALSE),IF(T239="Dólar",VLOOKUP($U$16,'Datos Indices'!$A$38:$Z$50,4,FALSE),IF(T239="Gasoil",VLOOKUP($U$16,'Datos Indices'!$A$38:$Z$50,10,FALSE),IF(T239="WPU06 Pesificado",VLOOKUP($U$16,'Datos Indices'!$A$38:$Z$50,26,FALSE),0))))))</f>
        <v xml:space="preserve"> </v>
      </c>
      <c r="V239" s="1066">
        <f t="shared" si="36"/>
        <v>0</v>
      </c>
      <c r="W239" s="1450" t="str">
        <f t="shared" si="37"/>
        <v/>
      </c>
      <c r="Y239" s="1247"/>
      <c r="Z239" s="1247"/>
      <c r="AA239" s="1247"/>
      <c r="AB239" s="1247"/>
      <c r="AC239" s="1247"/>
      <c r="AD239" s="1247"/>
      <c r="AE239" s="1247"/>
      <c r="AF239" s="1247"/>
      <c r="AG239" s="1247"/>
      <c r="AH239" s="1247"/>
      <c r="AI239" s="1247"/>
      <c r="AJ239" s="1247"/>
      <c r="AK239" s="1247"/>
      <c r="AL239" s="1247"/>
      <c r="AM239" s="1247"/>
      <c r="AN239" s="1247"/>
      <c r="AO239" s="1247"/>
      <c r="AP239" s="1247"/>
      <c r="AQ239" s="1247"/>
      <c r="AR239" s="1247"/>
      <c r="AS239" s="1247"/>
      <c r="AT239" s="1247"/>
      <c r="AU239" s="1247"/>
      <c r="AV239" s="1247"/>
      <c r="AW239" s="1247"/>
      <c r="AX239" s="1247"/>
      <c r="AY239" s="1247"/>
      <c r="AZ239" s="1247"/>
      <c r="BA239" s="1247"/>
      <c r="BB239" s="1247"/>
      <c r="BC239" s="1247"/>
      <c r="BD239" s="1247"/>
      <c r="BE239" s="1247"/>
      <c r="BF239" s="1247"/>
      <c r="BG239" s="1247"/>
      <c r="BH239" s="1247"/>
      <c r="BI239" s="1247"/>
      <c r="BJ239" s="1247"/>
      <c r="BK239" s="1247"/>
      <c r="BL239" s="1247"/>
      <c r="BM239" s="1247"/>
      <c r="BN239" s="1247"/>
      <c r="BO239" s="1247"/>
      <c r="BP239" s="1247"/>
      <c r="BQ239" s="1247"/>
      <c r="BR239" s="1247"/>
      <c r="BS239" s="1247"/>
      <c r="BT239" s="1247"/>
      <c r="BU239" s="1247"/>
      <c r="BV239" s="1247"/>
      <c r="BW239" s="1247"/>
      <c r="BX239" s="1247"/>
      <c r="BY239" s="1247"/>
      <c r="BZ239" s="1247"/>
      <c r="CA239" s="1247"/>
      <c r="CB239" s="1247"/>
      <c r="CC239" s="1247"/>
      <c r="CD239" s="1247"/>
      <c r="CE239" s="1247"/>
      <c r="CF239" s="1247"/>
      <c r="CG239" s="1247"/>
      <c r="CH239" s="1247"/>
      <c r="CI239" s="1247"/>
      <c r="CJ239" s="1247"/>
      <c r="CK239" s="1247"/>
      <c r="CL239" s="1247"/>
      <c r="CM239" s="1247"/>
      <c r="CN239" s="1247"/>
      <c r="CO239" s="1247"/>
      <c r="CP239" s="1247"/>
      <c r="CQ239" s="1247"/>
      <c r="CR239" s="1247"/>
      <c r="CS239" s="1247"/>
      <c r="CT239" s="1247"/>
      <c r="CU239" s="1247"/>
      <c r="CV239" s="1247"/>
      <c r="CW239" s="1247"/>
      <c r="CX239" s="1247"/>
      <c r="CY239" s="1247"/>
      <c r="CZ239" s="1247"/>
      <c r="DB239" s="1452">
        <f t="shared" si="38"/>
        <v>0</v>
      </c>
      <c r="DC239" s="1452">
        <f t="shared" si="39"/>
        <v>0</v>
      </c>
    </row>
    <row r="240" spans="1:107" ht="14.25" customHeight="1" x14ac:dyDescent="0.2">
      <c r="A240" s="129"/>
      <c r="B240" s="130"/>
      <c r="C240" s="131"/>
      <c r="D240" s="448"/>
      <c r="E240" s="448"/>
      <c r="F240" s="382"/>
      <c r="G240" s="382"/>
      <c r="H240" s="382"/>
      <c r="I240" s="1528">
        <f t="shared" ref="I240:I303" si="40">C240*G240*H240</f>
        <v>0</v>
      </c>
      <c r="J240" s="1529">
        <f t="shared" si="35"/>
        <v>0</v>
      </c>
      <c r="K240" s="136"/>
      <c r="L240" s="1530">
        <f t="shared" ref="L240:L303" si="41">J240+(K240*C240)</f>
        <v>0</v>
      </c>
      <c r="M240" s="1531">
        <f t="shared" ref="M240:M303" si="42">+L240*$C$9</f>
        <v>0</v>
      </c>
      <c r="N240" s="138"/>
      <c r="P240" s="125"/>
      <c r="Q240" s="1065" t="str">
        <f>IF(P240=" "," ",IF(P240="Vehículos",VLOOKUP($Q$16,'Datos Indices'!$A$38:$Z$50,22,FALSE),IF(P240="Ipim",VLOOKUP($Q$16,'Datos Indices'!$A$38:$Z$50,7,FALSE),IF(P240="Dólar",VLOOKUP($Q$16,'Datos Indices'!$A$38:$Z$50,4,FALSE),IF(P240="Gasoil",VLOOKUP($Q$16,'Datos Indices'!$A$38:$Z$50,10,FALSE),IF(P240="WPU06 Pesificado",VLOOKUP($Q$16,'Datos Indices'!$A$38:$Z$50,26,FALSE),0))))))</f>
        <v xml:space="preserve"> </v>
      </c>
      <c r="R240" s="1066">
        <f t="shared" ref="R240:R303" si="43">M240*Q240/100</f>
        <v>0</v>
      </c>
      <c r="T240" s="928"/>
      <c r="U240" s="1065" t="str">
        <f>IF(T240=" "," ",IF(T240="Vehículos",VLOOKUP($U$16,'Datos Indices'!$A$38:$Z$50,22,FALSE),IF(T240="Ipim",VLOOKUP($U$16,'Datos Indices'!$A$38:$Z$50,7,FALSE),IF(T240="Dólar",VLOOKUP($U$16,'Datos Indices'!$A$38:$Z$50,4,FALSE),IF(T240="Gasoil",VLOOKUP($U$16,'Datos Indices'!$A$38:$Z$50,10,FALSE),IF(T240="WPU06 Pesificado",VLOOKUP($U$16,'Datos Indices'!$A$38:$Z$50,26,FALSE),0))))))</f>
        <v xml:space="preserve"> </v>
      </c>
      <c r="V240" s="1066">
        <f t="shared" ref="V240:V303" si="44">M240*U240/100</f>
        <v>0</v>
      </c>
      <c r="W240" s="1450" t="str">
        <f t="shared" si="37"/>
        <v/>
      </c>
      <c r="Y240" s="1247"/>
      <c r="Z240" s="1247"/>
      <c r="AA240" s="1247"/>
      <c r="AB240" s="1247"/>
      <c r="AC240" s="1247"/>
      <c r="AD240" s="1247"/>
      <c r="AE240" s="1247"/>
      <c r="AF240" s="1247"/>
      <c r="AG240" s="1247"/>
      <c r="AH240" s="1247"/>
      <c r="AI240" s="1247"/>
      <c r="AJ240" s="1247"/>
      <c r="AK240" s="1247"/>
      <c r="AL240" s="1247"/>
      <c r="AM240" s="1247"/>
      <c r="AN240" s="1247"/>
      <c r="AO240" s="1247"/>
      <c r="AP240" s="1247"/>
      <c r="AQ240" s="1247"/>
      <c r="AR240" s="1247"/>
      <c r="AS240" s="1247"/>
      <c r="AT240" s="1247"/>
      <c r="AU240" s="1247"/>
      <c r="AV240" s="1247"/>
      <c r="AW240" s="1247"/>
      <c r="AX240" s="1247"/>
      <c r="AY240" s="1247"/>
      <c r="AZ240" s="1247"/>
      <c r="BA240" s="1247"/>
      <c r="BB240" s="1247"/>
      <c r="BC240" s="1247"/>
      <c r="BD240" s="1247"/>
      <c r="BE240" s="1247"/>
      <c r="BF240" s="1247"/>
      <c r="BG240" s="1247"/>
      <c r="BH240" s="1247"/>
      <c r="BI240" s="1247"/>
      <c r="BJ240" s="1247"/>
      <c r="BK240" s="1247"/>
      <c r="BL240" s="1247"/>
      <c r="BM240" s="1247"/>
      <c r="BN240" s="1247"/>
      <c r="BO240" s="1247"/>
      <c r="BP240" s="1247"/>
      <c r="BQ240" s="1247"/>
      <c r="BR240" s="1247"/>
      <c r="BS240" s="1247"/>
      <c r="BT240" s="1247"/>
      <c r="BU240" s="1247"/>
      <c r="BV240" s="1247"/>
      <c r="BW240" s="1247"/>
      <c r="BX240" s="1247"/>
      <c r="BY240" s="1247"/>
      <c r="BZ240" s="1247"/>
      <c r="CA240" s="1247"/>
      <c r="CB240" s="1247"/>
      <c r="CC240" s="1247"/>
      <c r="CD240" s="1247"/>
      <c r="CE240" s="1247"/>
      <c r="CF240" s="1247"/>
      <c r="CG240" s="1247"/>
      <c r="CH240" s="1247"/>
      <c r="CI240" s="1247"/>
      <c r="CJ240" s="1247"/>
      <c r="CK240" s="1247"/>
      <c r="CL240" s="1247"/>
      <c r="CM240" s="1247"/>
      <c r="CN240" s="1247"/>
      <c r="CO240" s="1247"/>
      <c r="CP240" s="1247"/>
      <c r="CQ240" s="1247"/>
      <c r="CR240" s="1247"/>
      <c r="CS240" s="1247"/>
      <c r="CT240" s="1247"/>
      <c r="CU240" s="1247"/>
      <c r="CV240" s="1247"/>
      <c r="CW240" s="1247"/>
      <c r="CX240" s="1247"/>
      <c r="CY240" s="1247"/>
      <c r="CZ240" s="1247"/>
      <c r="DB240" s="1452">
        <f t="shared" si="38"/>
        <v>0</v>
      </c>
      <c r="DC240" s="1452">
        <f t="shared" si="39"/>
        <v>0</v>
      </c>
    </row>
    <row r="241" spans="1:107" ht="14.25" customHeight="1" x14ac:dyDescent="0.2">
      <c r="A241" s="129"/>
      <c r="B241" s="130"/>
      <c r="C241" s="131"/>
      <c r="D241" s="448"/>
      <c r="E241" s="448"/>
      <c r="F241" s="382"/>
      <c r="G241" s="382"/>
      <c r="H241" s="382"/>
      <c r="I241" s="1528">
        <f t="shared" si="40"/>
        <v>0</v>
      </c>
      <c r="J241" s="1529">
        <f t="shared" si="35"/>
        <v>0</v>
      </c>
      <c r="K241" s="136"/>
      <c r="L241" s="1530">
        <f t="shared" si="41"/>
        <v>0</v>
      </c>
      <c r="M241" s="1531">
        <f t="shared" si="42"/>
        <v>0</v>
      </c>
      <c r="N241" s="138"/>
      <c r="P241" s="125"/>
      <c r="Q241" s="1065" t="str">
        <f>IF(P241=" "," ",IF(P241="Vehículos",VLOOKUP($Q$16,'Datos Indices'!$A$38:$Z$50,22,FALSE),IF(P241="Ipim",VLOOKUP($Q$16,'Datos Indices'!$A$38:$Z$50,7,FALSE),IF(P241="Dólar",VLOOKUP($Q$16,'Datos Indices'!$A$38:$Z$50,4,FALSE),IF(P241="Gasoil",VLOOKUP($Q$16,'Datos Indices'!$A$38:$Z$50,10,FALSE),IF(P241="WPU06 Pesificado",VLOOKUP($Q$16,'Datos Indices'!$A$38:$Z$50,26,FALSE),0))))))</f>
        <v xml:space="preserve"> </v>
      </c>
      <c r="R241" s="1066">
        <f t="shared" si="43"/>
        <v>0</v>
      </c>
      <c r="T241" s="928"/>
      <c r="U241" s="1065" t="str">
        <f>IF(T241=" "," ",IF(T241="Vehículos",VLOOKUP($U$16,'Datos Indices'!$A$38:$Z$50,22,FALSE),IF(T241="Ipim",VLOOKUP($U$16,'Datos Indices'!$A$38:$Z$50,7,FALSE),IF(T241="Dólar",VLOOKUP($U$16,'Datos Indices'!$A$38:$Z$50,4,FALSE),IF(T241="Gasoil",VLOOKUP($U$16,'Datos Indices'!$A$38:$Z$50,10,FALSE),IF(T241="WPU06 Pesificado",VLOOKUP($U$16,'Datos Indices'!$A$38:$Z$50,26,FALSE),0))))))</f>
        <v xml:space="preserve"> </v>
      </c>
      <c r="V241" s="1066">
        <f t="shared" si="44"/>
        <v>0</v>
      </c>
      <c r="W241" s="1450" t="str">
        <f t="shared" si="37"/>
        <v/>
      </c>
      <c r="Y241" s="1247"/>
      <c r="Z241" s="1247"/>
      <c r="AA241" s="1247"/>
      <c r="AB241" s="1247"/>
      <c r="AC241" s="1247"/>
      <c r="AD241" s="1247"/>
      <c r="AE241" s="1247"/>
      <c r="AF241" s="1247"/>
      <c r="AG241" s="1247"/>
      <c r="AH241" s="1247"/>
      <c r="AI241" s="1247"/>
      <c r="AJ241" s="1247"/>
      <c r="AK241" s="1247"/>
      <c r="AL241" s="1247"/>
      <c r="AM241" s="1247"/>
      <c r="AN241" s="1247"/>
      <c r="AO241" s="1247"/>
      <c r="AP241" s="1247"/>
      <c r="AQ241" s="1247"/>
      <c r="AR241" s="1247"/>
      <c r="AS241" s="1247"/>
      <c r="AT241" s="1247"/>
      <c r="AU241" s="1247"/>
      <c r="AV241" s="1247"/>
      <c r="AW241" s="1247"/>
      <c r="AX241" s="1247"/>
      <c r="AY241" s="1247"/>
      <c r="AZ241" s="1247"/>
      <c r="BA241" s="1247"/>
      <c r="BB241" s="1247"/>
      <c r="BC241" s="1247"/>
      <c r="BD241" s="1247"/>
      <c r="BE241" s="1247"/>
      <c r="BF241" s="1247"/>
      <c r="BG241" s="1247"/>
      <c r="BH241" s="1247"/>
      <c r="BI241" s="1247"/>
      <c r="BJ241" s="1247"/>
      <c r="BK241" s="1247"/>
      <c r="BL241" s="1247"/>
      <c r="BM241" s="1247"/>
      <c r="BN241" s="1247"/>
      <c r="BO241" s="1247"/>
      <c r="BP241" s="1247"/>
      <c r="BQ241" s="1247"/>
      <c r="BR241" s="1247"/>
      <c r="BS241" s="1247"/>
      <c r="BT241" s="1247"/>
      <c r="BU241" s="1247"/>
      <c r="BV241" s="1247"/>
      <c r="BW241" s="1247"/>
      <c r="BX241" s="1247"/>
      <c r="BY241" s="1247"/>
      <c r="BZ241" s="1247"/>
      <c r="CA241" s="1247"/>
      <c r="CB241" s="1247"/>
      <c r="CC241" s="1247"/>
      <c r="CD241" s="1247"/>
      <c r="CE241" s="1247"/>
      <c r="CF241" s="1247"/>
      <c r="CG241" s="1247"/>
      <c r="CH241" s="1247"/>
      <c r="CI241" s="1247"/>
      <c r="CJ241" s="1247"/>
      <c r="CK241" s="1247"/>
      <c r="CL241" s="1247"/>
      <c r="CM241" s="1247"/>
      <c r="CN241" s="1247"/>
      <c r="CO241" s="1247"/>
      <c r="CP241" s="1247"/>
      <c r="CQ241" s="1247"/>
      <c r="CR241" s="1247"/>
      <c r="CS241" s="1247"/>
      <c r="CT241" s="1247"/>
      <c r="CU241" s="1247"/>
      <c r="CV241" s="1247"/>
      <c r="CW241" s="1247"/>
      <c r="CX241" s="1247"/>
      <c r="CY241" s="1247"/>
      <c r="CZ241" s="1247"/>
      <c r="DB241" s="1452">
        <f t="shared" si="38"/>
        <v>0</v>
      </c>
      <c r="DC241" s="1452">
        <f t="shared" si="39"/>
        <v>0</v>
      </c>
    </row>
    <row r="242" spans="1:107" ht="14.25" customHeight="1" x14ac:dyDescent="0.2">
      <c r="A242" s="129"/>
      <c r="B242" s="130"/>
      <c r="C242" s="131"/>
      <c r="D242" s="448"/>
      <c r="E242" s="448"/>
      <c r="F242" s="382"/>
      <c r="G242" s="382"/>
      <c r="H242" s="382"/>
      <c r="I242" s="1528">
        <f t="shared" si="40"/>
        <v>0</v>
      </c>
      <c r="J242" s="1529">
        <f t="shared" si="35"/>
        <v>0</v>
      </c>
      <c r="K242" s="136"/>
      <c r="L242" s="1530">
        <f t="shared" si="41"/>
        <v>0</v>
      </c>
      <c r="M242" s="1531">
        <f t="shared" si="42"/>
        <v>0</v>
      </c>
      <c r="N242" s="138"/>
      <c r="P242" s="125"/>
      <c r="Q242" s="1065" t="str">
        <f>IF(P242=" "," ",IF(P242="Vehículos",VLOOKUP($Q$16,'Datos Indices'!$A$38:$Z$50,22,FALSE),IF(P242="Ipim",VLOOKUP($Q$16,'Datos Indices'!$A$38:$Z$50,7,FALSE),IF(P242="Dólar",VLOOKUP($Q$16,'Datos Indices'!$A$38:$Z$50,4,FALSE),IF(P242="Gasoil",VLOOKUP($Q$16,'Datos Indices'!$A$38:$Z$50,10,FALSE),IF(P242="WPU06 Pesificado",VLOOKUP($Q$16,'Datos Indices'!$A$38:$Z$50,26,FALSE),0))))))</f>
        <v xml:space="preserve"> </v>
      </c>
      <c r="R242" s="1066">
        <f t="shared" si="43"/>
        <v>0</v>
      </c>
      <c r="T242" s="928"/>
      <c r="U242" s="1065" t="str">
        <f>IF(T242=" "," ",IF(T242="Vehículos",VLOOKUP($U$16,'Datos Indices'!$A$38:$Z$50,22,FALSE),IF(T242="Ipim",VLOOKUP($U$16,'Datos Indices'!$A$38:$Z$50,7,FALSE),IF(T242="Dólar",VLOOKUP($U$16,'Datos Indices'!$A$38:$Z$50,4,FALSE),IF(T242="Gasoil",VLOOKUP($U$16,'Datos Indices'!$A$38:$Z$50,10,FALSE),IF(T242="WPU06 Pesificado",VLOOKUP($U$16,'Datos Indices'!$A$38:$Z$50,26,FALSE),0))))))</f>
        <v xml:space="preserve"> </v>
      </c>
      <c r="V242" s="1066">
        <f t="shared" si="44"/>
        <v>0</v>
      </c>
      <c r="W242" s="1450" t="str">
        <f t="shared" si="37"/>
        <v/>
      </c>
      <c r="Y242" s="1247"/>
      <c r="Z242" s="1247"/>
      <c r="AA242" s="1247"/>
      <c r="AB242" s="1247"/>
      <c r="AC242" s="1247"/>
      <c r="AD242" s="1247"/>
      <c r="AE242" s="1247"/>
      <c r="AF242" s="1247"/>
      <c r="AG242" s="1247"/>
      <c r="AH242" s="1247"/>
      <c r="AI242" s="1247"/>
      <c r="AJ242" s="1247"/>
      <c r="AK242" s="1247"/>
      <c r="AL242" s="1247"/>
      <c r="AM242" s="1247"/>
      <c r="AN242" s="1247"/>
      <c r="AO242" s="1247"/>
      <c r="AP242" s="1247"/>
      <c r="AQ242" s="1247"/>
      <c r="AR242" s="1247"/>
      <c r="AS242" s="1247"/>
      <c r="AT242" s="1247"/>
      <c r="AU242" s="1247"/>
      <c r="AV242" s="1247"/>
      <c r="AW242" s="1247"/>
      <c r="AX242" s="1247"/>
      <c r="AY242" s="1247"/>
      <c r="AZ242" s="1247"/>
      <c r="BA242" s="1247"/>
      <c r="BB242" s="1247"/>
      <c r="BC242" s="1247"/>
      <c r="BD242" s="1247"/>
      <c r="BE242" s="1247"/>
      <c r="BF242" s="1247"/>
      <c r="BG242" s="1247"/>
      <c r="BH242" s="1247"/>
      <c r="BI242" s="1247"/>
      <c r="BJ242" s="1247"/>
      <c r="BK242" s="1247"/>
      <c r="BL242" s="1247"/>
      <c r="BM242" s="1247"/>
      <c r="BN242" s="1247"/>
      <c r="BO242" s="1247"/>
      <c r="BP242" s="1247"/>
      <c r="BQ242" s="1247"/>
      <c r="BR242" s="1247"/>
      <c r="BS242" s="1247"/>
      <c r="BT242" s="1247"/>
      <c r="BU242" s="1247"/>
      <c r="BV242" s="1247"/>
      <c r="BW242" s="1247"/>
      <c r="BX242" s="1247"/>
      <c r="BY242" s="1247"/>
      <c r="BZ242" s="1247"/>
      <c r="CA242" s="1247"/>
      <c r="CB242" s="1247"/>
      <c r="CC242" s="1247"/>
      <c r="CD242" s="1247"/>
      <c r="CE242" s="1247"/>
      <c r="CF242" s="1247"/>
      <c r="CG242" s="1247"/>
      <c r="CH242" s="1247"/>
      <c r="CI242" s="1247"/>
      <c r="CJ242" s="1247"/>
      <c r="CK242" s="1247"/>
      <c r="CL242" s="1247"/>
      <c r="CM242" s="1247"/>
      <c r="CN242" s="1247"/>
      <c r="CO242" s="1247"/>
      <c r="CP242" s="1247"/>
      <c r="CQ242" s="1247"/>
      <c r="CR242" s="1247"/>
      <c r="CS242" s="1247"/>
      <c r="CT242" s="1247"/>
      <c r="CU242" s="1247"/>
      <c r="CV242" s="1247"/>
      <c r="CW242" s="1247"/>
      <c r="CX242" s="1247"/>
      <c r="CY242" s="1247"/>
      <c r="CZ242" s="1247"/>
      <c r="DB242" s="1452">
        <f t="shared" si="38"/>
        <v>0</v>
      </c>
      <c r="DC242" s="1452">
        <f t="shared" si="39"/>
        <v>0</v>
      </c>
    </row>
    <row r="243" spans="1:107" ht="14.25" customHeight="1" x14ac:dyDescent="0.2">
      <c r="A243" s="129"/>
      <c r="B243" s="130"/>
      <c r="C243" s="131"/>
      <c r="D243" s="448"/>
      <c r="E243" s="448"/>
      <c r="F243" s="382"/>
      <c r="G243" s="382"/>
      <c r="H243" s="382"/>
      <c r="I243" s="1528">
        <f t="shared" si="40"/>
        <v>0</v>
      </c>
      <c r="J243" s="1529">
        <f t="shared" si="35"/>
        <v>0</v>
      </c>
      <c r="K243" s="136"/>
      <c r="L243" s="1530">
        <f t="shared" si="41"/>
        <v>0</v>
      </c>
      <c r="M243" s="1531">
        <f t="shared" si="42"/>
        <v>0</v>
      </c>
      <c r="N243" s="138"/>
      <c r="P243" s="125"/>
      <c r="Q243" s="1065" t="str">
        <f>IF(P243=" "," ",IF(P243="Vehículos",VLOOKUP($Q$16,'Datos Indices'!$A$38:$Z$50,22,FALSE),IF(P243="Ipim",VLOOKUP($Q$16,'Datos Indices'!$A$38:$Z$50,7,FALSE),IF(P243="Dólar",VLOOKUP($Q$16,'Datos Indices'!$A$38:$Z$50,4,FALSE),IF(P243="Gasoil",VLOOKUP($Q$16,'Datos Indices'!$A$38:$Z$50,10,FALSE),IF(P243="WPU06 Pesificado",VLOOKUP($Q$16,'Datos Indices'!$A$38:$Z$50,26,FALSE),0))))))</f>
        <v xml:space="preserve"> </v>
      </c>
      <c r="R243" s="1066">
        <f t="shared" si="43"/>
        <v>0</v>
      </c>
      <c r="T243" s="928"/>
      <c r="U243" s="1065" t="str">
        <f>IF(T243=" "," ",IF(T243="Vehículos",VLOOKUP($U$16,'Datos Indices'!$A$38:$Z$50,22,FALSE),IF(T243="Ipim",VLOOKUP($U$16,'Datos Indices'!$A$38:$Z$50,7,FALSE),IF(T243="Dólar",VLOOKUP($U$16,'Datos Indices'!$A$38:$Z$50,4,FALSE),IF(T243="Gasoil",VLOOKUP($U$16,'Datos Indices'!$A$38:$Z$50,10,FALSE),IF(T243="WPU06 Pesificado",VLOOKUP($U$16,'Datos Indices'!$A$38:$Z$50,26,FALSE),0))))))</f>
        <v xml:space="preserve"> </v>
      </c>
      <c r="V243" s="1066">
        <f t="shared" si="44"/>
        <v>0</v>
      </c>
      <c r="W243" s="1450" t="str">
        <f t="shared" si="37"/>
        <v/>
      </c>
      <c r="Y243" s="1247"/>
      <c r="Z243" s="1247"/>
      <c r="AA243" s="1247"/>
      <c r="AB243" s="1247"/>
      <c r="AC243" s="1247"/>
      <c r="AD243" s="1247"/>
      <c r="AE243" s="1247"/>
      <c r="AF243" s="1247"/>
      <c r="AG243" s="1247"/>
      <c r="AH243" s="1247"/>
      <c r="AI243" s="1247"/>
      <c r="AJ243" s="1247"/>
      <c r="AK243" s="1247"/>
      <c r="AL243" s="1247"/>
      <c r="AM243" s="1247"/>
      <c r="AN243" s="1247"/>
      <c r="AO243" s="1247"/>
      <c r="AP243" s="1247"/>
      <c r="AQ243" s="1247"/>
      <c r="AR243" s="1247"/>
      <c r="AS243" s="1247"/>
      <c r="AT243" s="1247"/>
      <c r="AU243" s="1247"/>
      <c r="AV243" s="1247"/>
      <c r="AW243" s="1247"/>
      <c r="AX243" s="1247"/>
      <c r="AY243" s="1247"/>
      <c r="AZ243" s="1247"/>
      <c r="BA243" s="1247"/>
      <c r="BB243" s="1247"/>
      <c r="BC243" s="1247"/>
      <c r="BD243" s="1247"/>
      <c r="BE243" s="1247"/>
      <c r="BF243" s="1247"/>
      <c r="BG243" s="1247"/>
      <c r="BH243" s="1247"/>
      <c r="BI243" s="1247"/>
      <c r="BJ243" s="1247"/>
      <c r="BK243" s="1247"/>
      <c r="BL243" s="1247"/>
      <c r="BM243" s="1247"/>
      <c r="BN243" s="1247"/>
      <c r="BO243" s="1247"/>
      <c r="BP243" s="1247"/>
      <c r="BQ243" s="1247"/>
      <c r="BR243" s="1247"/>
      <c r="BS243" s="1247"/>
      <c r="BT243" s="1247"/>
      <c r="BU243" s="1247"/>
      <c r="BV243" s="1247"/>
      <c r="BW243" s="1247"/>
      <c r="BX243" s="1247"/>
      <c r="BY243" s="1247"/>
      <c r="BZ243" s="1247"/>
      <c r="CA243" s="1247"/>
      <c r="CB243" s="1247"/>
      <c r="CC243" s="1247"/>
      <c r="CD243" s="1247"/>
      <c r="CE243" s="1247"/>
      <c r="CF243" s="1247"/>
      <c r="CG243" s="1247"/>
      <c r="CH243" s="1247"/>
      <c r="CI243" s="1247"/>
      <c r="CJ243" s="1247"/>
      <c r="CK243" s="1247"/>
      <c r="CL243" s="1247"/>
      <c r="CM243" s="1247"/>
      <c r="CN243" s="1247"/>
      <c r="CO243" s="1247"/>
      <c r="CP243" s="1247"/>
      <c r="CQ243" s="1247"/>
      <c r="CR243" s="1247"/>
      <c r="CS243" s="1247"/>
      <c r="CT243" s="1247"/>
      <c r="CU243" s="1247"/>
      <c r="CV243" s="1247"/>
      <c r="CW243" s="1247"/>
      <c r="CX243" s="1247"/>
      <c r="CY243" s="1247"/>
      <c r="CZ243" s="1247"/>
      <c r="DB243" s="1452">
        <f t="shared" si="38"/>
        <v>0</v>
      </c>
      <c r="DC243" s="1452">
        <f t="shared" si="39"/>
        <v>0</v>
      </c>
    </row>
    <row r="244" spans="1:107" ht="14.25" customHeight="1" x14ac:dyDescent="0.2">
      <c r="A244" s="129"/>
      <c r="B244" s="130"/>
      <c r="C244" s="131"/>
      <c r="D244" s="448"/>
      <c r="E244" s="448"/>
      <c r="F244" s="382"/>
      <c r="G244" s="382"/>
      <c r="H244" s="382"/>
      <c r="I244" s="1528">
        <f t="shared" si="40"/>
        <v>0</v>
      </c>
      <c r="J244" s="1529">
        <f t="shared" si="35"/>
        <v>0</v>
      </c>
      <c r="K244" s="136"/>
      <c r="L244" s="1530">
        <f t="shared" si="41"/>
        <v>0</v>
      </c>
      <c r="M244" s="1531">
        <f t="shared" si="42"/>
        <v>0</v>
      </c>
      <c r="N244" s="138"/>
      <c r="P244" s="125"/>
      <c r="Q244" s="1065" t="str">
        <f>IF(P244=" "," ",IF(P244="Vehículos",VLOOKUP($Q$16,'Datos Indices'!$A$38:$Z$50,22,FALSE),IF(P244="Ipim",VLOOKUP($Q$16,'Datos Indices'!$A$38:$Z$50,7,FALSE),IF(P244="Dólar",VLOOKUP($Q$16,'Datos Indices'!$A$38:$Z$50,4,FALSE),IF(P244="Gasoil",VLOOKUP($Q$16,'Datos Indices'!$A$38:$Z$50,10,FALSE),IF(P244="WPU06 Pesificado",VLOOKUP($Q$16,'Datos Indices'!$A$38:$Z$50,26,FALSE),0))))))</f>
        <v xml:space="preserve"> </v>
      </c>
      <c r="R244" s="1066">
        <f t="shared" si="43"/>
        <v>0</v>
      </c>
      <c r="T244" s="928"/>
      <c r="U244" s="1065" t="str">
        <f>IF(T244=" "," ",IF(T244="Vehículos",VLOOKUP($U$16,'Datos Indices'!$A$38:$Z$50,22,FALSE),IF(T244="Ipim",VLOOKUP($U$16,'Datos Indices'!$A$38:$Z$50,7,FALSE),IF(T244="Dólar",VLOOKUP($U$16,'Datos Indices'!$A$38:$Z$50,4,FALSE),IF(T244="Gasoil",VLOOKUP($U$16,'Datos Indices'!$A$38:$Z$50,10,FALSE),IF(T244="WPU06 Pesificado",VLOOKUP($U$16,'Datos Indices'!$A$38:$Z$50,26,FALSE),0))))))</f>
        <v xml:space="preserve"> </v>
      </c>
      <c r="V244" s="1066">
        <f t="shared" si="44"/>
        <v>0</v>
      </c>
      <c r="W244" s="1450" t="str">
        <f t="shared" si="37"/>
        <v/>
      </c>
      <c r="Y244" s="1247"/>
      <c r="Z244" s="1247"/>
      <c r="AA244" s="1247"/>
      <c r="AB244" s="1247"/>
      <c r="AC244" s="1247"/>
      <c r="AD244" s="1247"/>
      <c r="AE244" s="1247"/>
      <c r="AF244" s="1247"/>
      <c r="AG244" s="1247"/>
      <c r="AH244" s="1247"/>
      <c r="AI244" s="1247"/>
      <c r="AJ244" s="1247"/>
      <c r="AK244" s="1247"/>
      <c r="AL244" s="1247"/>
      <c r="AM244" s="1247"/>
      <c r="AN244" s="1247"/>
      <c r="AO244" s="1247"/>
      <c r="AP244" s="1247"/>
      <c r="AQ244" s="1247"/>
      <c r="AR244" s="1247"/>
      <c r="AS244" s="1247"/>
      <c r="AT244" s="1247"/>
      <c r="AU244" s="1247"/>
      <c r="AV244" s="1247"/>
      <c r="AW244" s="1247"/>
      <c r="AX244" s="1247"/>
      <c r="AY244" s="1247"/>
      <c r="AZ244" s="1247"/>
      <c r="BA244" s="1247"/>
      <c r="BB244" s="1247"/>
      <c r="BC244" s="1247"/>
      <c r="BD244" s="1247"/>
      <c r="BE244" s="1247"/>
      <c r="BF244" s="1247"/>
      <c r="BG244" s="1247"/>
      <c r="BH244" s="1247"/>
      <c r="BI244" s="1247"/>
      <c r="BJ244" s="1247"/>
      <c r="BK244" s="1247"/>
      <c r="BL244" s="1247"/>
      <c r="BM244" s="1247"/>
      <c r="BN244" s="1247"/>
      <c r="BO244" s="1247"/>
      <c r="BP244" s="1247"/>
      <c r="BQ244" s="1247"/>
      <c r="BR244" s="1247"/>
      <c r="BS244" s="1247"/>
      <c r="BT244" s="1247"/>
      <c r="BU244" s="1247"/>
      <c r="BV244" s="1247"/>
      <c r="BW244" s="1247"/>
      <c r="BX244" s="1247"/>
      <c r="BY244" s="1247"/>
      <c r="BZ244" s="1247"/>
      <c r="CA244" s="1247"/>
      <c r="CB244" s="1247"/>
      <c r="CC244" s="1247"/>
      <c r="CD244" s="1247"/>
      <c r="CE244" s="1247"/>
      <c r="CF244" s="1247"/>
      <c r="CG244" s="1247"/>
      <c r="CH244" s="1247"/>
      <c r="CI244" s="1247"/>
      <c r="CJ244" s="1247"/>
      <c r="CK244" s="1247"/>
      <c r="CL244" s="1247"/>
      <c r="CM244" s="1247"/>
      <c r="CN244" s="1247"/>
      <c r="CO244" s="1247"/>
      <c r="CP244" s="1247"/>
      <c r="CQ244" s="1247"/>
      <c r="CR244" s="1247"/>
      <c r="CS244" s="1247"/>
      <c r="CT244" s="1247"/>
      <c r="CU244" s="1247"/>
      <c r="CV244" s="1247"/>
      <c r="CW244" s="1247"/>
      <c r="CX244" s="1247"/>
      <c r="CY244" s="1247"/>
      <c r="CZ244" s="1247"/>
      <c r="DB244" s="1452">
        <f t="shared" si="38"/>
        <v>0</v>
      </c>
      <c r="DC244" s="1452">
        <f t="shared" si="39"/>
        <v>0</v>
      </c>
    </row>
    <row r="245" spans="1:107" ht="14.25" customHeight="1" x14ac:dyDescent="0.2">
      <c r="A245" s="129"/>
      <c r="B245" s="130"/>
      <c r="C245" s="131"/>
      <c r="D245" s="448"/>
      <c r="E245" s="448"/>
      <c r="F245" s="382"/>
      <c r="G245" s="382"/>
      <c r="H245" s="382"/>
      <c r="I245" s="1528">
        <f t="shared" si="40"/>
        <v>0</v>
      </c>
      <c r="J245" s="1529">
        <f t="shared" si="35"/>
        <v>0</v>
      </c>
      <c r="K245" s="136"/>
      <c r="L245" s="1530">
        <f t="shared" si="41"/>
        <v>0</v>
      </c>
      <c r="M245" s="1531">
        <f t="shared" si="42"/>
        <v>0</v>
      </c>
      <c r="N245" s="138"/>
      <c r="P245" s="125"/>
      <c r="Q245" s="1065" t="str">
        <f>IF(P245=" "," ",IF(P245="Vehículos",VLOOKUP($Q$16,'Datos Indices'!$A$38:$Z$50,22,FALSE),IF(P245="Ipim",VLOOKUP($Q$16,'Datos Indices'!$A$38:$Z$50,7,FALSE),IF(P245="Dólar",VLOOKUP($Q$16,'Datos Indices'!$A$38:$Z$50,4,FALSE),IF(P245="Gasoil",VLOOKUP($Q$16,'Datos Indices'!$A$38:$Z$50,10,FALSE),IF(P245="WPU06 Pesificado",VLOOKUP($Q$16,'Datos Indices'!$A$38:$Z$50,26,FALSE),0))))))</f>
        <v xml:space="preserve"> </v>
      </c>
      <c r="R245" s="1066">
        <f t="shared" si="43"/>
        <v>0</v>
      </c>
      <c r="T245" s="928"/>
      <c r="U245" s="1065" t="str">
        <f>IF(T245=" "," ",IF(T245="Vehículos",VLOOKUP($U$16,'Datos Indices'!$A$38:$Z$50,22,FALSE),IF(T245="Ipim",VLOOKUP($U$16,'Datos Indices'!$A$38:$Z$50,7,FALSE),IF(T245="Dólar",VLOOKUP($U$16,'Datos Indices'!$A$38:$Z$50,4,FALSE),IF(T245="Gasoil",VLOOKUP($U$16,'Datos Indices'!$A$38:$Z$50,10,FALSE),IF(T245="WPU06 Pesificado",VLOOKUP($U$16,'Datos Indices'!$A$38:$Z$50,26,FALSE),0))))))</f>
        <v xml:space="preserve"> </v>
      </c>
      <c r="V245" s="1066">
        <f t="shared" si="44"/>
        <v>0</v>
      </c>
      <c r="W245" s="1450" t="str">
        <f t="shared" si="37"/>
        <v/>
      </c>
      <c r="Y245" s="1247"/>
      <c r="Z245" s="1247"/>
      <c r="AA245" s="1247"/>
      <c r="AB245" s="1247"/>
      <c r="AC245" s="1247"/>
      <c r="AD245" s="1247"/>
      <c r="AE245" s="1247"/>
      <c r="AF245" s="1247"/>
      <c r="AG245" s="1247"/>
      <c r="AH245" s="1247"/>
      <c r="AI245" s="1247"/>
      <c r="AJ245" s="1247"/>
      <c r="AK245" s="1247"/>
      <c r="AL245" s="1247"/>
      <c r="AM245" s="1247"/>
      <c r="AN245" s="1247"/>
      <c r="AO245" s="1247"/>
      <c r="AP245" s="1247"/>
      <c r="AQ245" s="1247"/>
      <c r="AR245" s="1247"/>
      <c r="AS245" s="1247"/>
      <c r="AT245" s="1247"/>
      <c r="AU245" s="1247"/>
      <c r="AV245" s="1247"/>
      <c r="AW245" s="1247"/>
      <c r="AX245" s="1247"/>
      <c r="AY245" s="1247"/>
      <c r="AZ245" s="1247"/>
      <c r="BA245" s="1247"/>
      <c r="BB245" s="1247"/>
      <c r="BC245" s="1247"/>
      <c r="BD245" s="1247"/>
      <c r="BE245" s="1247"/>
      <c r="BF245" s="1247"/>
      <c r="BG245" s="1247"/>
      <c r="BH245" s="1247"/>
      <c r="BI245" s="1247"/>
      <c r="BJ245" s="1247"/>
      <c r="BK245" s="1247"/>
      <c r="BL245" s="1247"/>
      <c r="BM245" s="1247"/>
      <c r="BN245" s="1247"/>
      <c r="BO245" s="1247"/>
      <c r="BP245" s="1247"/>
      <c r="BQ245" s="1247"/>
      <c r="BR245" s="1247"/>
      <c r="BS245" s="1247"/>
      <c r="BT245" s="1247"/>
      <c r="BU245" s="1247"/>
      <c r="BV245" s="1247"/>
      <c r="BW245" s="1247"/>
      <c r="BX245" s="1247"/>
      <c r="BY245" s="1247"/>
      <c r="BZ245" s="1247"/>
      <c r="CA245" s="1247"/>
      <c r="CB245" s="1247"/>
      <c r="CC245" s="1247"/>
      <c r="CD245" s="1247"/>
      <c r="CE245" s="1247"/>
      <c r="CF245" s="1247"/>
      <c r="CG245" s="1247"/>
      <c r="CH245" s="1247"/>
      <c r="CI245" s="1247"/>
      <c r="CJ245" s="1247"/>
      <c r="CK245" s="1247"/>
      <c r="CL245" s="1247"/>
      <c r="CM245" s="1247"/>
      <c r="CN245" s="1247"/>
      <c r="CO245" s="1247"/>
      <c r="CP245" s="1247"/>
      <c r="CQ245" s="1247"/>
      <c r="CR245" s="1247"/>
      <c r="CS245" s="1247"/>
      <c r="CT245" s="1247"/>
      <c r="CU245" s="1247"/>
      <c r="CV245" s="1247"/>
      <c r="CW245" s="1247"/>
      <c r="CX245" s="1247"/>
      <c r="CY245" s="1247"/>
      <c r="CZ245" s="1247"/>
      <c r="DB245" s="1452">
        <f t="shared" si="38"/>
        <v>0</v>
      </c>
      <c r="DC245" s="1452">
        <f t="shared" si="39"/>
        <v>0</v>
      </c>
    </row>
    <row r="246" spans="1:107" ht="14.25" customHeight="1" x14ac:dyDescent="0.2">
      <c r="A246" s="129"/>
      <c r="B246" s="130"/>
      <c r="C246" s="131"/>
      <c r="D246" s="448"/>
      <c r="E246" s="448"/>
      <c r="F246" s="382"/>
      <c r="G246" s="382"/>
      <c r="H246" s="382"/>
      <c r="I246" s="1528">
        <f t="shared" si="40"/>
        <v>0</v>
      </c>
      <c r="J246" s="1529">
        <f t="shared" si="35"/>
        <v>0</v>
      </c>
      <c r="K246" s="136"/>
      <c r="L246" s="1530">
        <f t="shared" si="41"/>
        <v>0</v>
      </c>
      <c r="M246" s="1531">
        <f t="shared" si="42"/>
        <v>0</v>
      </c>
      <c r="N246" s="138"/>
      <c r="P246" s="125"/>
      <c r="Q246" s="1065" t="str">
        <f>IF(P246=" "," ",IF(P246="Vehículos",VLOOKUP($Q$16,'Datos Indices'!$A$38:$Z$50,22,FALSE),IF(P246="Ipim",VLOOKUP($Q$16,'Datos Indices'!$A$38:$Z$50,7,FALSE),IF(P246="Dólar",VLOOKUP($Q$16,'Datos Indices'!$A$38:$Z$50,4,FALSE),IF(P246="Gasoil",VLOOKUP($Q$16,'Datos Indices'!$A$38:$Z$50,10,FALSE),IF(P246="WPU06 Pesificado",VLOOKUP($Q$16,'Datos Indices'!$A$38:$Z$50,26,FALSE),0))))))</f>
        <v xml:space="preserve"> </v>
      </c>
      <c r="R246" s="1066">
        <f t="shared" si="43"/>
        <v>0</v>
      </c>
      <c r="T246" s="928"/>
      <c r="U246" s="1065" t="str">
        <f>IF(T246=" "," ",IF(T246="Vehículos",VLOOKUP($U$16,'Datos Indices'!$A$38:$Z$50,22,FALSE),IF(T246="Ipim",VLOOKUP($U$16,'Datos Indices'!$A$38:$Z$50,7,FALSE),IF(T246="Dólar",VLOOKUP($U$16,'Datos Indices'!$A$38:$Z$50,4,FALSE),IF(T246="Gasoil",VLOOKUP($U$16,'Datos Indices'!$A$38:$Z$50,10,FALSE),IF(T246="WPU06 Pesificado",VLOOKUP($U$16,'Datos Indices'!$A$38:$Z$50,26,FALSE),0))))))</f>
        <v xml:space="preserve"> </v>
      </c>
      <c r="V246" s="1066">
        <f t="shared" si="44"/>
        <v>0</v>
      </c>
      <c r="W246" s="1450" t="str">
        <f t="shared" si="37"/>
        <v/>
      </c>
      <c r="Y246" s="1247"/>
      <c r="Z246" s="1247"/>
      <c r="AA246" s="1247"/>
      <c r="AB246" s="1247"/>
      <c r="AC246" s="1247"/>
      <c r="AD246" s="1247"/>
      <c r="AE246" s="1247"/>
      <c r="AF246" s="1247"/>
      <c r="AG246" s="1247"/>
      <c r="AH246" s="1247"/>
      <c r="AI246" s="1247"/>
      <c r="AJ246" s="1247"/>
      <c r="AK246" s="1247"/>
      <c r="AL246" s="1247"/>
      <c r="AM246" s="1247"/>
      <c r="AN246" s="1247"/>
      <c r="AO246" s="1247"/>
      <c r="AP246" s="1247"/>
      <c r="AQ246" s="1247"/>
      <c r="AR246" s="1247"/>
      <c r="AS246" s="1247"/>
      <c r="AT246" s="1247"/>
      <c r="AU246" s="1247"/>
      <c r="AV246" s="1247"/>
      <c r="AW246" s="1247"/>
      <c r="AX246" s="1247"/>
      <c r="AY246" s="1247"/>
      <c r="AZ246" s="1247"/>
      <c r="BA246" s="1247"/>
      <c r="BB246" s="1247"/>
      <c r="BC246" s="1247"/>
      <c r="BD246" s="1247"/>
      <c r="BE246" s="1247"/>
      <c r="BF246" s="1247"/>
      <c r="BG246" s="1247"/>
      <c r="BH246" s="1247"/>
      <c r="BI246" s="1247"/>
      <c r="BJ246" s="1247"/>
      <c r="BK246" s="1247"/>
      <c r="BL246" s="1247"/>
      <c r="BM246" s="1247"/>
      <c r="BN246" s="1247"/>
      <c r="BO246" s="1247"/>
      <c r="BP246" s="1247"/>
      <c r="BQ246" s="1247"/>
      <c r="BR246" s="1247"/>
      <c r="BS246" s="1247"/>
      <c r="BT246" s="1247"/>
      <c r="BU246" s="1247"/>
      <c r="BV246" s="1247"/>
      <c r="BW246" s="1247"/>
      <c r="BX246" s="1247"/>
      <c r="BY246" s="1247"/>
      <c r="BZ246" s="1247"/>
      <c r="CA246" s="1247"/>
      <c r="CB246" s="1247"/>
      <c r="CC246" s="1247"/>
      <c r="CD246" s="1247"/>
      <c r="CE246" s="1247"/>
      <c r="CF246" s="1247"/>
      <c r="CG246" s="1247"/>
      <c r="CH246" s="1247"/>
      <c r="CI246" s="1247"/>
      <c r="CJ246" s="1247"/>
      <c r="CK246" s="1247"/>
      <c r="CL246" s="1247"/>
      <c r="CM246" s="1247"/>
      <c r="CN246" s="1247"/>
      <c r="CO246" s="1247"/>
      <c r="CP246" s="1247"/>
      <c r="CQ246" s="1247"/>
      <c r="CR246" s="1247"/>
      <c r="CS246" s="1247"/>
      <c r="CT246" s="1247"/>
      <c r="CU246" s="1247"/>
      <c r="CV246" s="1247"/>
      <c r="CW246" s="1247"/>
      <c r="CX246" s="1247"/>
      <c r="CY246" s="1247"/>
      <c r="CZ246" s="1247"/>
      <c r="DB246" s="1452">
        <f t="shared" si="38"/>
        <v>0</v>
      </c>
      <c r="DC246" s="1452">
        <f t="shared" si="39"/>
        <v>0</v>
      </c>
    </row>
    <row r="247" spans="1:107" ht="14.25" customHeight="1" x14ac:dyDescent="0.2">
      <c r="A247" s="129"/>
      <c r="B247" s="130"/>
      <c r="C247" s="131"/>
      <c r="D247" s="448"/>
      <c r="E247" s="448"/>
      <c r="F247" s="382"/>
      <c r="G247" s="382"/>
      <c r="H247" s="382"/>
      <c r="I247" s="1528">
        <f t="shared" si="40"/>
        <v>0</v>
      </c>
      <c r="J247" s="1529">
        <f t="shared" si="35"/>
        <v>0</v>
      </c>
      <c r="K247" s="136"/>
      <c r="L247" s="1530">
        <f t="shared" si="41"/>
        <v>0</v>
      </c>
      <c r="M247" s="1531">
        <f t="shared" si="42"/>
        <v>0</v>
      </c>
      <c r="N247" s="138"/>
      <c r="P247" s="125"/>
      <c r="Q247" s="1065" t="str">
        <f>IF(P247=" "," ",IF(P247="Vehículos",VLOOKUP($Q$16,'Datos Indices'!$A$38:$Z$50,22,FALSE),IF(P247="Ipim",VLOOKUP($Q$16,'Datos Indices'!$A$38:$Z$50,7,FALSE),IF(P247="Dólar",VLOOKUP($Q$16,'Datos Indices'!$A$38:$Z$50,4,FALSE),IF(P247="Gasoil",VLOOKUP($Q$16,'Datos Indices'!$A$38:$Z$50,10,FALSE),IF(P247="WPU06 Pesificado",VLOOKUP($Q$16,'Datos Indices'!$A$38:$Z$50,26,FALSE),0))))))</f>
        <v xml:space="preserve"> </v>
      </c>
      <c r="R247" s="1066">
        <f t="shared" si="43"/>
        <v>0</v>
      </c>
      <c r="T247" s="928"/>
      <c r="U247" s="1065" t="str">
        <f>IF(T247=" "," ",IF(T247="Vehículos",VLOOKUP($U$16,'Datos Indices'!$A$38:$Z$50,22,FALSE),IF(T247="Ipim",VLOOKUP($U$16,'Datos Indices'!$A$38:$Z$50,7,FALSE),IF(T247="Dólar",VLOOKUP($U$16,'Datos Indices'!$A$38:$Z$50,4,FALSE),IF(T247="Gasoil",VLOOKUP($U$16,'Datos Indices'!$A$38:$Z$50,10,FALSE),IF(T247="WPU06 Pesificado",VLOOKUP($U$16,'Datos Indices'!$A$38:$Z$50,26,FALSE),0))))))</f>
        <v xml:space="preserve"> </v>
      </c>
      <c r="V247" s="1066">
        <f t="shared" si="44"/>
        <v>0</v>
      </c>
      <c r="W247" s="1450" t="str">
        <f t="shared" si="37"/>
        <v/>
      </c>
      <c r="Y247" s="1247"/>
      <c r="Z247" s="1247"/>
      <c r="AA247" s="1247"/>
      <c r="AB247" s="1247"/>
      <c r="AC247" s="1247"/>
      <c r="AD247" s="1247"/>
      <c r="AE247" s="1247"/>
      <c r="AF247" s="1247"/>
      <c r="AG247" s="1247"/>
      <c r="AH247" s="1247"/>
      <c r="AI247" s="1247"/>
      <c r="AJ247" s="1247"/>
      <c r="AK247" s="1247"/>
      <c r="AL247" s="1247"/>
      <c r="AM247" s="1247"/>
      <c r="AN247" s="1247"/>
      <c r="AO247" s="1247"/>
      <c r="AP247" s="1247"/>
      <c r="AQ247" s="1247"/>
      <c r="AR247" s="1247"/>
      <c r="AS247" s="1247"/>
      <c r="AT247" s="1247"/>
      <c r="AU247" s="1247"/>
      <c r="AV247" s="1247"/>
      <c r="AW247" s="1247"/>
      <c r="AX247" s="1247"/>
      <c r="AY247" s="1247"/>
      <c r="AZ247" s="1247"/>
      <c r="BA247" s="1247"/>
      <c r="BB247" s="1247"/>
      <c r="BC247" s="1247"/>
      <c r="BD247" s="1247"/>
      <c r="BE247" s="1247"/>
      <c r="BF247" s="1247"/>
      <c r="BG247" s="1247"/>
      <c r="BH247" s="1247"/>
      <c r="BI247" s="1247"/>
      <c r="BJ247" s="1247"/>
      <c r="BK247" s="1247"/>
      <c r="BL247" s="1247"/>
      <c r="BM247" s="1247"/>
      <c r="BN247" s="1247"/>
      <c r="BO247" s="1247"/>
      <c r="BP247" s="1247"/>
      <c r="BQ247" s="1247"/>
      <c r="BR247" s="1247"/>
      <c r="BS247" s="1247"/>
      <c r="BT247" s="1247"/>
      <c r="BU247" s="1247"/>
      <c r="BV247" s="1247"/>
      <c r="BW247" s="1247"/>
      <c r="BX247" s="1247"/>
      <c r="BY247" s="1247"/>
      <c r="BZ247" s="1247"/>
      <c r="CA247" s="1247"/>
      <c r="CB247" s="1247"/>
      <c r="CC247" s="1247"/>
      <c r="CD247" s="1247"/>
      <c r="CE247" s="1247"/>
      <c r="CF247" s="1247"/>
      <c r="CG247" s="1247"/>
      <c r="CH247" s="1247"/>
      <c r="CI247" s="1247"/>
      <c r="CJ247" s="1247"/>
      <c r="CK247" s="1247"/>
      <c r="CL247" s="1247"/>
      <c r="CM247" s="1247"/>
      <c r="CN247" s="1247"/>
      <c r="CO247" s="1247"/>
      <c r="CP247" s="1247"/>
      <c r="CQ247" s="1247"/>
      <c r="CR247" s="1247"/>
      <c r="CS247" s="1247"/>
      <c r="CT247" s="1247"/>
      <c r="CU247" s="1247"/>
      <c r="CV247" s="1247"/>
      <c r="CW247" s="1247"/>
      <c r="CX247" s="1247"/>
      <c r="CY247" s="1247"/>
      <c r="CZ247" s="1247"/>
      <c r="DB247" s="1452">
        <f t="shared" si="38"/>
        <v>0</v>
      </c>
      <c r="DC247" s="1452">
        <f t="shared" si="39"/>
        <v>0</v>
      </c>
    </row>
    <row r="248" spans="1:107" ht="14.25" customHeight="1" x14ac:dyDescent="0.2">
      <c r="A248" s="129"/>
      <c r="B248" s="130"/>
      <c r="C248" s="131"/>
      <c r="D248" s="448"/>
      <c r="E248" s="448"/>
      <c r="F248" s="382"/>
      <c r="G248" s="382"/>
      <c r="H248" s="382"/>
      <c r="I248" s="1528">
        <f t="shared" si="40"/>
        <v>0</v>
      </c>
      <c r="J248" s="1529">
        <f t="shared" si="35"/>
        <v>0</v>
      </c>
      <c r="K248" s="136"/>
      <c r="L248" s="1530">
        <f t="shared" si="41"/>
        <v>0</v>
      </c>
      <c r="M248" s="1531">
        <f t="shared" si="42"/>
        <v>0</v>
      </c>
      <c r="N248" s="138"/>
      <c r="P248" s="125"/>
      <c r="Q248" s="1065" t="str">
        <f>IF(P248=" "," ",IF(P248="Vehículos",VLOOKUP($Q$16,'Datos Indices'!$A$38:$Z$50,22,FALSE),IF(P248="Ipim",VLOOKUP($Q$16,'Datos Indices'!$A$38:$Z$50,7,FALSE),IF(P248="Dólar",VLOOKUP($Q$16,'Datos Indices'!$A$38:$Z$50,4,FALSE),IF(P248="Gasoil",VLOOKUP($Q$16,'Datos Indices'!$A$38:$Z$50,10,FALSE),IF(P248="WPU06 Pesificado",VLOOKUP($Q$16,'Datos Indices'!$A$38:$Z$50,26,FALSE),0))))))</f>
        <v xml:space="preserve"> </v>
      </c>
      <c r="R248" s="1066">
        <f t="shared" si="43"/>
        <v>0</v>
      </c>
      <c r="T248" s="928"/>
      <c r="U248" s="1065" t="str">
        <f>IF(T248=" "," ",IF(T248="Vehículos",VLOOKUP($U$16,'Datos Indices'!$A$38:$Z$50,22,FALSE),IF(T248="Ipim",VLOOKUP($U$16,'Datos Indices'!$A$38:$Z$50,7,FALSE),IF(T248="Dólar",VLOOKUP($U$16,'Datos Indices'!$A$38:$Z$50,4,FALSE),IF(T248="Gasoil",VLOOKUP($U$16,'Datos Indices'!$A$38:$Z$50,10,FALSE),IF(T248="WPU06 Pesificado",VLOOKUP($U$16,'Datos Indices'!$A$38:$Z$50,26,FALSE),0))))))</f>
        <v xml:space="preserve"> </v>
      </c>
      <c r="V248" s="1066">
        <f t="shared" si="44"/>
        <v>0</v>
      </c>
      <c r="W248" s="1450" t="str">
        <f t="shared" si="37"/>
        <v/>
      </c>
      <c r="Y248" s="1247"/>
      <c r="Z248" s="1247"/>
      <c r="AA248" s="1247"/>
      <c r="AB248" s="1247"/>
      <c r="AC248" s="1247"/>
      <c r="AD248" s="1247"/>
      <c r="AE248" s="1247"/>
      <c r="AF248" s="1247"/>
      <c r="AG248" s="1247"/>
      <c r="AH248" s="1247"/>
      <c r="AI248" s="1247"/>
      <c r="AJ248" s="1247"/>
      <c r="AK248" s="1247"/>
      <c r="AL248" s="1247"/>
      <c r="AM248" s="1247"/>
      <c r="AN248" s="1247"/>
      <c r="AO248" s="1247"/>
      <c r="AP248" s="1247"/>
      <c r="AQ248" s="1247"/>
      <c r="AR248" s="1247"/>
      <c r="AS248" s="1247"/>
      <c r="AT248" s="1247"/>
      <c r="AU248" s="1247"/>
      <c r="AV248" s="1247"/>
      <c r="AW248" s="1247"/>
      <c r="AX248" s="1247"/>
      <c r="AY248" s="1247"/>
      <c r="AZ248" s="1247"/>
      <c r="BA248" s="1247"/>
      <c r="BB248" s="1247"/>
      <c r="BC248" s="1247"/>
      <c r="BD248" s="1247"/>
      <c r="BE248" s="1247"/>
      <c r="BF248" s="1247"/>
      <c r="BG248" s="1247"/>
      <c r="BH248" s="1247"/>
      <c r="BI248" s="1247"/>
      <c r="BJ248" s="1247"/>
      <c r="BK248" s="1247"/>
      <c r="BL248" s="1247"/>
      <c r="BM248" s="1247"/>
      <c r="BN248" s="1247"/>
      <c r="BO248" s="1247"/>
      <c r="BP248" s="1247"/>
      <c r="BQ248" s="1247"/>
      <c r="BR248" s="1247"/>
      <c r="BS248" s="1247"/>
      <c r="BT248" s="1247"/>
      <c r="BU248" s="1247"/>
      <c r="BV248" s="1247"/>
      <c r="BW248" s="1247"/>
      <c r="BX248" s="1247"/>
      <c r="BY248" s="1247"/>
      <c r="BZ248" s="1247"/>
      <c r="CA248" s="1247"/>
      <c r="CB248" s="1247"/>
      <c r="CC248" s="1247"/>
      <c r="CD248" s="1247"/>
      <c r="CE248" s="1247"/>
      <c r="CF248" s="1247"/>
      <c r="CG248" s="1247"/>
      <c r="CH248" s="1247"/>
      <c r="CI248" s="1247"/>
      <c r="CJ248" s="1247"/>
      <c r="CK248" s="1247"/>
      <c r="CL248" s="1247"/>
      <c r="CM248" s="1247"/>
      <c r="CN248" s="1247"/>
      <c r="CO248" s="1247"/>
      <c r="CP248" s="1247"/>
      <c r="CQ248" s="1247"/>
      <c r="CR248" s="1247"/>
      <c r="CS248" s="1247"/>
      <c r="CT248" s="1247"/>
      <c r="CU248" s="1247"/>
      <c r="CV248" s="1247"/>
      <c r="CW248" s="1247"/>
      <c r="CX248" s="1247"/>
      <c r="CY248" s="1247"/>
      <c r="CZ248" s="1247"/>
      <c r="DB248" s="1452">
        <f t="shared" si="38"/>
        <v>0</v>
      </c>
      <c r="DC248" s="1452">
        <f t="shared" si="39"/>
        <v>0</v>
      </c>
    </row>
    <row r="249" spans="1:107" ht="14.25" customHeight="1" x14ac:dyDescent="0.2">
      <c r="A249" s="129"/>
      <c r="B249" s="130"/>
      <c r="C249" s="131"/>
      <c r="D249" s="448"/>
      <c r="E249" s="448"/>
      <c r="F249" s="382"/>
      <c r="G249" s="382"/>
      <c r="H249" s="382"/>
      <c r="I249" s="1528">
        <f t="shared" si="40"/>
        <v>0</v>
      </c>
      <c r="J249" s="1529">
        <f t="shared" si="35"/>
        <v>0</v>
      </c>
      <c r="K249" s="136"/>
      <c r="L249" s="1530">
        <f t="shared" si="41"/>
        <v>0</v>
      </c>
      <c r="M249" s="1531">
        <f t="shared" si="42"/>
        <v>0</v>
      </c>
      <c r="N249" s="138"/>
      <c r="P249" s="125"/>
      <c r="Q249" s="1065" t="str">
        <f>IF(P249=" "," ",IF(P249="Vehículos",VLOOKUP($Q$16,'Datos Indices'!$A$38:$Z$50,22,FALSE),IF(P249="Ipim",VLOOKUP($Q$16,'Datos Indices'!$A$38:$Z$50,7,FALSE),IF(P249="Dólar",VLOOKUP($Q$16,'Datos Indices'!$A$38:$Z$50,4,FALSE),IF(P249="Gasoil",VLOOKUP($Q$16,'Datos Indices'!$A$38:$Z$50,10,FALSE),IF(P249="WPU06 Pesificado",VLOOKUP($Q$16,'Datos Indices'!$A$38:$Z$50,26,FALSE),0))))))</f>
        <v xml:space="preserve"> </v>
      </c>
      <c r="R249" s="1066">
        <f t="shared" si="43"/>
        <v>0</v>
      </c>
      <c r="T249" s="928"/>
      <c r="U249" s="1065" t="str">
        <f>IF(T249=" "," ",IF(T249="Vehículos",VLOOKUP($U$16,'Datos Indices'!$A$38:$Z$50,22,FALSE),IF(T249="Ipim",VLOOKUP($U$16,'Datos Indices'!$A$38:$Z$50,7,FALSE),IF(T249="Dólar",VLOOKUP($U$16,'Datos Indices'!$A$38:$Z$50,4,FALSE),IF(T249="Gasoil",VLOOKUP($U$16,'Datos Indices'!$A$38:$Z$50,10,FALSE),IF(T249="WPU06 Pesificado",VLOOKUP($U$16,'Datos Indices'!$A$38:$Z$50,26,FALSE),0))))))</f>
        <v xml:space="preserve"> </v>
      </c>
      <c r="V249" s="1066">
        <f t="shared" si="44"/>
        <v>0</v>
      </c>
      <c r="W249" s="1450" t="str">
        <f t="shared" si="37"/>
        <v/>
      </c>
      <c r="Y249" s="1247"/>
      <c r="Z249" s="1247"/>
      <c r="AA249" s="1247"/>
      <c r="AB249" s="1247"/>
      <c r="AC249" s="1247"/>
      <c r="AD249" s="1247"/>
      <c r="AE249" s="1247"/>
      <c r="AF249" s="1247"/>
      <c r="AG249" s="1247"/>
      <c r="AH249" s="1247"/>
      <c r="AI249" s="1247"/>
      <c r="AJ249" s="1247"/>
      <c r="AK249" s="1247"/>
      <c r="AL249" s="1247"/>
      <c r="AM249" s="1247"/>
      <c r="AN249" s="1247"/>
      <c r="AO249" s="1247"/>
      <c r="AP249" s="1247"/>
      <c r="AQ249" s="1247"/>
      <c r="AR249" s="1247"/>
      <c r="AS249" s="1247"/>
      <c r="AT249" s="1247"/>
      <c r="AU249" s="1247"/>
      <c r="AV249" s="1247"/>
      <c r="AW249" s="1247"/>
      <c r="AX249" s="1247"/>
      <c r="AY249" s="1247"/>
      <c r="AZ249" s="1247"/>
      <c r="BA249" s="1247"/>
      <c r="BB249" s="1247"/>
      <c r="BC249" s="1247"/>
      <c r="BD249" s="1247"/>
      <c r="BE249" s="1247"/>
      <c r="BF249" s="1247"/>
      <c r="BG249" s="1247"/>
      <c r="BH249" s="1247"/>
      <c r="BI249" s="1247"/>
      <c r="BJ249" s="1247"/>
      <c r="BK249" s="1247"/>
      <c r="BL249" s="1247"/>
      <c r="BM249" s="1247"/>
      <c r="BN249" s="1247"/>
      <c r="BO249" s="1247"/>
      <c r="BP249" s="1247"/>
      <c r="BQ249" s="1247"/>
      <c r="BR249" s="1247"/>
      <c r="BS249" s="1247"/>
      <c r="BT249" s="1247"/>
      <c r="BU249" s="1247"/>
      <c r="BV249" s="1247"/>
      <c r="BW249" s="1247"/>
      <c r="BX249" s="1247"/>
      <c r="BY249" s="1247"/>
      <c r="BZ249" s="1247"/>
      <c r="CA249" s="1247"/>
      <c r="CB249" s="1247"/>
      <c r="CC249" s="1247"/>
      <c r="CD249" s="1247"/>
      <c r="CE249" s="1247"/>
      <c r="CF249" s="1247"/>
      <c r="CG249" s="1247"/>
      <c r="CH249" s="1247"/>
      <c r="CI249" s="1247"/>
      <c r="CJ249" s="1247"/>
      <c r="CK249" s="1247"/>
      <c r="CL249" s="1247"/>
      <c r="CM249" s="1247"/>
      <c r="CN249" s="1247"/>
      <c r="CO249" s="1247"/>
      <c r="CP249" s="1247"/>
      <c r="CQ249" s="1247"/>
      <c r="CR249" s="1247"/>
      <c r="CS249" s="1247"/>
      <c r="CT249" s="1247"/>
      <c r="CU249" s="1247"/>
      <c r="CV249" s="1247"/>
      <c r="CW249" s="1247"/>
      <c r="CX249" s="1247"/>
      <c r="CY249" s="1247"/>
      <c r="CZ249" s="1247"/>
      <c r="DB249" s="1452">
        <f t="shared" si="38"/>
        <v>0</v>
      </c>
      <c r="DC249" s="1452">
        <f t="shared" si="39"/>
        <v>0</v>
      </c>
    </row>
    <row r="250" spans="1:107" ht="14.25" customHeight="1" x14ac:dyDescent="0.2">
      <c r="A250" s="129"/>
      <c r="B250" s="130"/>
      <c r="C250" s="131"/>
      <c r="D250" s="448"/>
      <c r="E250" s="448"/>
      <c r="F250" s="382"/>
      <c r="G250" s="382"/>
      <c r="H250" s="382"/>
      <c r="I250" s="1528">
        <f t="shared" si="40"/>
        <v>0</v>
      </c>
      <c r="J250" s="1529">
        <f t="shared" si="35"/>
        <v>0</v>
      </c>
      <c r="K250" s="136"/>
      <c r="L250" s="1530">
        <f t="shared" si="41"/>
        <v>0</v>
      </c>
      <c r="M250" s="1531">
        <f t="shared" si="42"/>
        <v>0</v>
      </c>
      <c r="N250" s="138"/>
      <c r="P250" s="125"/>
      <c r="Q250" s="1065" t="str">
        <f>IF(P250=" "," ",IF(P250="Vehículos",VLOOKUP($Q$16,'Datos Indices'!$A$38:$Z$50,22,FALSE),IF(P250="Ipim",VLOOKUP($Q$16,'Datos Indices'!$A$38:$Z$50,7,FALSE),IF(P250="Dólar",VLOOKUP($Q$16,'Datos Indices'!$A$38:$Z$50,4,FALSE),IF(P250="Gasoil",VLOOKUP($Q$16,'Datos Indices'!$A$38:$Z$50,10,FALSE),IF(P250="WPU06 Pesificado",VLOOKUP($Q$16,'Datos Indices'!$A$38:$Z$50,26,FALSE),0))))))</f>
        <v xml:space="preserve"> </v>
      </c>
      <c r="R250" s="1066">
        <f t="shared" si="43"/>
        <v>0</v>
      </c>
      <c r="T250" s="928"/>
      <c r="U250" s="1065" t="str">
        <f>IF(T250=" "," ",IF(T250="Vehículos",VLOOKUP($U$16,'Datos Indices'!$A$38:$Z$50,22,FALSE),IF(T250="Ipim",VLOOKUP($U$16,'Datos Indices'!$A$38:$Z$50,7,FALSE),IF(T250="Dólar",VLOOKUP($U$16,'Datos Indices'!$A$38:$Z$50,4,FALSE),IF(T250="Gasoil",VLOOKUP($U$16,'Datos Indices'!$A$38:$Z$50,10,FALSE),IF(T250="WPU06 Pesificado",VLOOKUP($U$16,'Datos Indices'!$A$38:$Z$50,26,FALSE),0))))))</f>
        <v xml:space="preserve"> </v>
      </c>
      <c r="V250" s="1066">
        <f t="shared" si="44"/>
        <v>0</v>
      </c>
      <c r="W250" s="1450" t="str">
        <f t="shared" si="37"/>
        <v/>
      </c>
      <c r="Y250" s="1247"/>
      <c r="Z250" s="1247"/>
      <c r="AA250" s="1247"/>
      <c r="AB250" s="1247"/>
      <c r="AC250" s="1247"/>
      <c r="AD250" s="1247"/>
      <c r="AE250" s="1247"/>
      <c r="AF250" s="1247"/>
      <c r="AG250" s="1247"/>
      <c r="AH250" s="1247"/>
      <c r="AI250" s="1247"/>
      <c r="AJ250" s="1247"/>
      <c r="AK250" s="1247"/>
      <c r="AL250" s="1247"/>
      <c r="AM250" s="1247"/>
      <c r="AN250" s="1247"/>
      <c r="AO250" s="1247"/>
      <c r="AP250" s="1247"/>
      <c r="AQ250" s="1247"/>
      <c r="AR250" s="1247"/>
      <c r="AS250" s="1247"/>
      <c r="AT250" s="1247"/>
      <c r="AU250" s="1247"/>
      <c r="AV250" s="1247"/>
      <c r="AW250" s="1247"/>
      <c r="AX250" s="1247"/>
      <c r="AY250" s="1247"/>
      <c r="AZ250" s="1247"/>
      <c r="BA250" s="1247"/>
      <c r="BB250" s="1247"/>
      <c r="BC250" s="1247"/>
      <c r="BD250" s="1247"/>
      <c r="BE250" s="1247"/>
      <c r="BF250" s="1247"/>
      <c r="BG250" s="1247"/>
      <c r="BH250" s="1247"/>
      <c r="BI250" s="1247"/>
      <c r="BJ250" s="1247"/>
      <c r="BK250" s="1247"/>
      <c r="BL250" s="1247"/>
      <c r="BM250" s="1247"/>
      <c r="BN250" s="1247"/>
      <c r="BO250" s="1247"/>
      <c r="BP250" s="1247"/>
      <c r="BQ250" s="1247"/>
      <c r="BR250" s="1247"/>
      <c r="BS250" s="1247"/>
      <c r="BT250" s="1247"/>
      <c r="BU250" s="1247"/>
      <c r="BV250" s="1247"/>
      <c r="BW250" s="1247"/>
      <c r="BX250" s="1247"/>
      <c r="BY250" s="1247"/>
      <c r="BZ250" s="1247"/>
      <c r="CA250" s="1247"/>
      <c r="CB250" s="1247"/>
      <c r="CC250" s="1247"/>
      <c r="CD250" s="1247"/>
      <c r="CE250" s="1247"/>
      <c r="CF250" s="1247"/>
      <c r="CG250" s="1247"/>
      <c r="CH250" s="1247"/>
      <c r="CI250" s="1247"/>
      <c r="CJ250" s="1247"/>
      <c r="CK250" s="1247"/>
      <c r="CL250" s="1247"/>
      <c r="CM250" s="1247"/>
      <c r="CN250" s="1247"/>
      <c r="CO250" s="1247"/>
      <c r="CP250" s="1247"/>
      <c r="CQ250" s="1247"/>
      <c r="CR250" s="1247"/>
      <c r="CS250" s="1247"/>
      <c r="CT250" s="1247"/>
      <c r="CU250" s="1247"/>
      <c r="CV250" s="1247"/>
      <c r="CW250" s="1247"/>
      <c r="CX250" s="1247"/>
      <c r="CY250" s="1247"/>
      <c r="CZ250" s="1247"/>
      <c r="DB250" s="1452">
        <f t="shared" si="38"/>
        <v>0</v>
      </c>
      <c r="DC250" s="1452">
        <f t="shared" si="39"/>
        <v>0</v>
      </c>
    </row>
    <row r="251" spans="1:107" ht="14.25" customHeight="1" x14ac:dyDescent="0.2">
      <c r="A251" s="129"/>
      <c r="B251" s="130"/>
      <c r="C251" s="131"/>
      <c r="D251" s="448"/>
      <c r="E251" s="448"/>
      <c r="F251" s="382"/>
      <c r="G251" s="382"/>
      <c r="H251" s="382"/>
      <c r="I251" s="1528">
        <f t="shared" si="40"/>
        <v>0</v>
      </c>
      <c r="J251" s="1529">
        <f t="shared" si="35"/>
        <v>0</v>
      </c>
      <c r="K251" s="136"/>
      <c r="L251" s="1530">
        <f t="shared" si="41"/>
        <v>0</v>
      </c>
      <c r="M251" s="1531">
        <f t="shared" si="42"/>
        <v>0</v>
      </c>
      <c r="N251" s="138"/>
      <c r="P251" s="125"/>
      <c r="Q251" s="1065" t="str">
        <f>IF(P251=" "," ",IF(P251="Vehículos",VLOOKUP($Q$16,'Datos Indices'!$A$38:$Z$50,22,FALSE),IF(P251="Ipim",VLOOKUP($Q$16,'Datos Indices'!$A$38:$Z$50,7,FALSE),IF(P251="Dólar",VLOOKUP($Q$16,'Datos Indices'!$A$38:$Z$50,4,FALSE),IF(P251="Gasoil",VLOOKUP($Q$16,'Datos Indices'!$A$38:$Z$50,10,FALSE),IF(P251="WPU06 Pesificado",VLOOKUP($Q$16,'Datos Indices'!$A$38:$Z$50,26,FALSE),0))))))</f>
        <v xml:space="preserve"> </v>
      </c>
      <c r="R251" s="1066">
        <f t="shared" si="43"/>
        <v>0</v>
      </c>
      <c r="T251" s="928"/>
      <c r="U251" s="1065" t="str">
        <f>IF(T251=" "," ",IF(T251="Vehículos",VLOOKUP($U$16,'Datos Indices'!$A$38:$Z$50,22,FALSE),IF(T251="Ipim",VLOOKUP($U$16,'Datos Indices'!$A$38:$Z$50,7,FALSE),IF(T251="Dólar",VLOOKUP($U$16,'Datos Indices'!$A$38:$Z$50,4,FALSE),IF(T251="Gasoil",VLOOKUP($U$16,'Datos Indices'!$A$38:$Z$50,10,FALSE),IF(T251="WPU06 Pesificado",VLOOKUP($U$16,'Datos Indices'!$A$38:$Z$50,26,FALSE),0))))))</f>
        <v xml:space="preserve"> </v>
      </c>
      <c r="V251" s="1066">
        <f t="shared" si="44"/>
        <v>0</v>
      </c>
      <c r="W251" s="1450" t="str">
        <f t="shared" si="37"/>
        <v/>
      </c>
      <c r="Y251" s="1247"/>
      <c r="Z251" s="1247"/>
      <c r="AA251" s="1247"/>
      <c r="AB251" s="1247"/>
      <c r="AC251" s="1247"/>
      <c r="AD251" s="1247"/>
      <c r="AE251" s="1247"/>
      <c r="AF251" s="1247"/>
      <c r="AG251" s="1247"/>
      <c r="AH251" s="1247"/>
      <c r="AI251" s="1247"/>
      <c r="AJ251" s="1247"/>
      <c r="AK251" s="1247"/>
      <c r="AL251" s="1247"/>
      <c r="AM251" s="1247"/>
      <c r="AN251" s="1247"/>
      <c r="AO251" s="1247"/>
      <c r="AP251" s="1247"/>
      <c r="AQ251" s="1247"/>
      <c r="AR251" s="1247"/>
      <c r="AS251" s="1247"/>
      <c r="AT251" s="1247"/>
      <c r="AU251" s="1247"/>
      <c r="AV251" s="1247"/>
      <c r="AW251" s="1247"/>
      <c r="AX251" s="1247"/>
      <c r="AY251" s="1247"/>
      <c r="AZ251" s="1247"/>
      <c r="BA251" s="1247"/>
      <c r="BB251" s="1247"/>
      <c r="BC251" s="1247"/>
      <c r="BD251" s="1247"/>
      <c r="BE251" s="1247"/>
      <c r="BF251" s="1247"/>
      <c r="BG251" s="1247"/>
      <c r="BH251" s="1247"/>
      <c r="BI251" s="1247"/>
      <c r="BJ251" s="1247"/>
      <c r="BK251" s="1247"/>
      <c r="BL251" s="1247"/>
      <c r="BM251" s="1247"/>
      <c r="BN251" s="1247"/>
      <c r="BO251" s="1247"/>
      <c r="BP251" s="1247"/>
      <c r="BQ251" s="1247"/>
      <c r="BR251" s="1247"/>
      <c r="BS251" s="1247"/>
      <c r="BT251" s="1247"/>
      <c r="BU251" s="1247"/>
      <c r="BV251" s="1247"/>
      <c r="BW251" s="1247"/>
      <c r="BX251" s="1247"/>
      <c r="BY251" s="1247"/>
      <c r="BZ251" s="1247"/>
      <c r="CA251" s="1247"/>
      <c r="CB251" s="1247"/>
      <c r="CC251" s="1247"/>
      <c r="CD251" s="1247"/>
      <c r="CE251" s="1247"/>
      <c r="CF251" s="1247"/>
      <c r="CG251" s="1247"/>
      <c r="CH251" s="1247"/>
      <c r="CI251" s="1247"/>
      <c r="CJ251" s="1247"/>
      <c r="CK251" s="1247"/>
      <c r="CL251" s="1247"/>
      <c r="CM251" s="1247"/>
      <c r="CN251" s="1247"/>
      <c r="CO251" s="1247"/>
      <c r="CP251" s="1247"/>
      <c r="CQ251" s="1247"/>
      <c r="CR251" s="1247"/>
      <c r="CS251" s="1247"/>
      <c r="CT251" s="1247"/>
      <c r="CU251" s="1247"/>
      <c r="CV251" s="1247"/>
      <c r="CW251" s="1247"/>
      <c r="CX251" s="1247"/>
      <c r="CY251" s="1247"/>
      <c r="CZ251" s="1247"/>
      <c r="DB251" s="1452">
        <f t="shared" si="38"/>
        <v>0</v>
      </c>
      <c r="DC251" s="1452">
        <f t="shared" si="39"/>
        <v>0</v>
      </c>
    </row>
    <row r="252" spans="1:107" ht="14.25" customHeight="1" x14ac:dyDescent="0.2">
      <c r="A252" s="129"/>
      <c r="B252" s="130"/>
      <c r="C252" s="131"/>
      <c r="D252" s="448"/>
      <c r="E252" s="448"/>
      <c r="F252" s="382"/>
      <c r="G252" s="382"/>
      <c r="H252" s="382"/>
      <c r="I252" s="1528">
        <f t="shared" si="40"/>
        <v>0</v>
      </c>
      <c r="J252" s="1529">
        <f t="shared" si="35"/>
        <v>0</v>
      </c>
      <c r="K252" s="136"/>
      <c r="L252" s="1530">
        <f t="shared" si="41"/>
        <v>0</v>
      </c>
      <c r="M252" s="1531">
        <f t="shared" si="42"/>
        <v>0</v>
      </c>
      <c r="N252" s="138"/>
      <c r="P252" s="125"/>
      <c r="Q252" s="1065" t="str">
        <f>IF(P252=" "," ",IF(P252="Vehículos",VLOOKUP($Q$16,'Datos Indices'!$A$38:$Z$50,22,FALSE),IF(P252="Ipim",VLOOKUP($Q$16,'Datos Indices'!$A$38:$Z$50,7,FALSE),IF(P252="Dólar",VLOOKUP($Q$16,'Datos Indices'!$A$38:$Z$50,4,FALSE),IF(P252="Gasoil",VLOOKUP($Q$16,'Datos Indices'!$A$38:$Z$50,10,FALSE),IF(P252="WPU06 Pesificado",VLOOKUP($Q$16,'Datos Indices'!$A$38:$Z$50,26,FALSE),0))))))</f>
        <v xml:space="preserve"> </v>
      </c>
      <c r="R252" s="1066">
        <f t="shared" si="43"/>
        <v>0</v>
      </c>
      <c r="T252" s="928"/>
      <c r="U252" s="1065" t="str">
        <f>IF(T252=" "," ",IF(T252="Vehículos",VLOOKUP($U$16,'Datos Indices'!$A$38:$Z$50,22,FALSE),IF(T252="Ipim",VLOOKUP($U$16,'Datos Indices'!$A$38:$Z$50,7,FALSE),IF(T252="Dólar",VLOOKUP($U$16,'Datos Indices'!$A$38:$Z$50,4,FALSE),IF(T252="Gasoil",VLOOKUP($U$16,'Datos Indices'!$A$38:$Z$50,10,FALSE),IF(T252="WPU06 Pesificado",VLOOKUP($U$16,'Datos Indices'!$A$38:$Z$50,26,FALSE),0))))))</f>
        <v xml:space="preserve"> </v>
      </c>
      <c r="V252" s="1066">
        <f t="shared" si="44"/>
        <v>0</v>
      </c>
      <c r="W252" s="1450" t="str">
        <f t="shared" si="37"/>
        <v/>
      </c>
      <c r="Y252" s="1247"/>
      <c r="Z252" s="1247"/>
      <c r="AA252" s="1247"/>
      <c r="AB252" s="1247"/>
      <c r="AC252" s="1247"/>
      <c r="AD252" s="1247"/>
      <c r="AE252" s="1247"/>
      <c r="AF252" s="1247"/>
      <c r="AG252" s="1247"/>
      <c r="AH252" s="1247"/>
      <c r="AI252" s="1247"/>
      <c r="AJ252" s="1247"/>
      <c r="AK252" s="1247"/>
      <c r="AL252" s="1247"/>
      <c r="AM252" s="1247"/>
      <c r="AN252" s="1247"/>
      <c r="AO252" s="1247"/>
      <c r="AP252" s="1247"/>
      <c r="AQ252" s="1247"/>
      <c r="AR252" s="1247"/>
      <c r="AS252" s="1247"/>
      <c r="AT252" s="1247"/>
      <c r="AU252" s="1247"/>
      <c r="AV252" s="1247"/>
      <c r="AW252" s="1247"/>
      <c r="AX252" s="1247"/>
      <c r="AY252" s="1247"/>
      <c r="AZ252" s="1247"/>
      <c r="BA252" s="1247"/>
      <c r="BB252" s="1247"/>
      <c r="BC252" s="1247"/>
      <c r="BD252" s="1247"/>
      <c r="BE252" s="1247"/>
      <c r="BF252" s="1247"/>
      <c r="BG252" s="1247"/>
      <c r="BH252" s="1247"/>
      <c r="BI252" s="1247"/>
      <c r="BJ252" s="1247"/>
      <c r="BK252" s="1247"/>
      <c r="BL252" s="1247"/>
      <c r="BM252" s="1247"/>
      <c r="BN252" s="1247"/>
      <c r="BO252" s="1247"/>
      <c r="BP252" s="1247"/>
      <c r="BQ252" s="1247"/>
      <c r="BR252" s="1247"/>
      <c r="BS252" s="1247"/>
      <c r="BT252" s="1247"/>
      <c r="BU252" s="1247"/>
      <c r="BV252" s="1247"/>
      <c r="BW252" s="1247"/>
      <c r="BX252" s="1247"/>
      <c r="BY252" s="1247"/>
      <c r="BZ252" s="1247"/>
      <c r="CA252" s="1247"/>
      <c r="CB252" s="1247"/>
      <c r="CC252" s="1247"/>
      <c r="CD252" s="1247"/>
      <c r="CE252" s="1247"/>
      <c r="CF252" s="1247"/>
      <c r="CG252" s="1247"/>
      <c r="CH252" s="1247"/>
      <c r="CI252" s="1247"/>
      <c r="CJ252" s="1247"/>
      <c r="CK252" s="1247"/>
      <c r="CL252" s="1247"/>
      <c r="CM252" s="1247"/>
      <c r="CN252" s="1247"/>
      <c r="CO252" s="1247"/>
      <c r="CP252" s="1247"/>
      <c r="CQ252" s="1247"/>
      <c r="CR252" s="1247"/>
      <c r="CS252" s="1247"/>
      <c r="CT252" s="1247"/>
      <c r="CU252" s="1247"/>
      <c r="CV252" s="1247"/>
      <c r="CW252" s="1247"/>
      <c r="CX252" s="1247"/>
      <c r="CY252" s="1247"/>
      <c r="CZ252" s="1247"/>
      <c r="DB252" s="1452">
        <f t="shared" si="38"/>
        <v>0</v>
      </c>
      <c r="DC252" s="1452">
        <f t="shared" si="39"/>
        <v>0</v>
      </c>
    </row>
    <row r="253" spans="1:107" ht="14.25" customHeight="1" x14ac:dyDescent="0.2">
      <c r="A253" s="129"/>
      <c r="B253" s="130"/>
      <c r="C253" s="131"/>
      <c r="D253" s="448"/>
      <c r="E253" s="448"/>
      <c r="F253" s="382"/>
      <c r="G253" s="382"/>
      <c r="H253" s="382"/>
      <c r="I253" s="1528">
        <f t="shared" si="40"/>
        <v>0</v>
      </c>
      <c r="J253" s="1529">
        <f t="shared" si="35"/>
        <v>0</v>
      </c>
      <c r="K253" s="136"/>
      <c r="L253" s="1530">
        <f t="shared" si="41"/>
        <v>0</v>
      </c>
      <c r="M253" s="1531">
        <f t="shared" si="42"/>
        <v>0</v>
      </c>
      <c r="N253" s="138"/>
      <c r="P253" s="125"/>
      <c r="Q253" s="1065" t="str">
        <f>IF(P253=" "," ",IF(P253="Vehículos",VLOOKUP($Q$16,'Datos Indices'!$A$38:$Z$50,22,FALSE),IF(P253="Ipim",VLOOKUP($Q$16,'Datos Indices'!$A$38:$Z$50,7,FALSE),IF(P253="Dólar",VLOOKUP($Q$16,'Datos Indices'!$A$38:$Z$50,4,FALSE),IF(P253="Gasoil",VLOOKUP($Q$16,'Datos Indices'!$A$38:$Z$50,10,FALSE),IF(P253="WPU06 Pesificado",VLOOKUP($Q$16,'Datos Indices'!$A$38:$Z$50,26,FALSE),0))))))</f>
        <v xml:space="preserve"> </v>
      </c>
      <c r="R253" s="1066">
        <f t="shared" si="43"/>
        <v>0</v>
      </c>
      <c r="T253" s="928"/>
      <c r="U253" s="1065" t="str">
        <f>IF(T253=" "," ",IF(T253="Vehículos",VLOOKUP($U$16,'Datos Indices'!$A$38:$Z$50,22,FALSE),IF(T253="Ipim",VLOOKUP($U$16,'Datos Indices'!$A$38:$Z$50,7,FALSE),IF(T253="Dólar",VLOOKUP($U$16,'Datos Indices'!$A$38:$Z$50,4,FALSE),IF(T253="Gasoil",VLOOKUP($U$16,'Datos Indices'!$A$38:$Z$50,10,FALSE),IF(T253="WPU06 Pesificado",VLOOKUP($U$16,'Datos Indices'!$A$38:$Z$50,26,FALSE),0))))))</f>
        <v xml:space="preserve"> </v>
      </c>
      <c r="V253" s="1066">
        <f t="shared" si="44"/>
        <v>0</v>
      </c>
      <c r="W253" s="1450" t="str">
        <f t="shared" si="37"/>
        <v/>
      </c>
      <c r="Y253" s="1247"/>
      <c r="Z253" s="1247"/>
      <c r="AA253" s="1247"/>
      <c r="AB253" s="1247"/>
      <c r="AC253" s="1247"/>
      <c r="AD253" s="1247"/>
      <c r="AE253" s="1247"/>
      <c r="AF253" s="1247"/>
      <c r="AG253" s="1247"/>
      <c r="AH253" s="1247"/>
      <c r="AI253" s="1247"/>
      <c r="AJ253" s="1247"/>
      <c r="AK253" s="1247"/>
      <c r="AL253" s="1247"/>
      <c r="AM253" s="1247"/>
      <c r="AN253" s="1247"/>
      <c r="AO253" s="1247"/>
      <c r="AP253" s="1247"/>
      <c r="AQ253" s="1247"/>
      <c r="AR253" s="1247"/>
      <c r="AS253" s="1247"/>
      <c r="AT253" s="1247"/>
      <c r="AU253" s="1247"/>
      <c r="AV253" s="1247"/>
      <c r="AW253" s="1247"/>
      <c r="AX253" s="1247"/>
      <c r="AY253" s="1247"/>
      <c r="AZ253" s="1247"/>
      <c r="BA253" s="1247"/>
      <c r="BB253" s="1247"/>
      <c r="BC253" s="1247"/>
      <c r="BD253" s="1247"/>
      <c r="BE253" s="1247"/>
      <c r="BF253" s="1247"/>
      <c r="BG253" s="1247"/>
      <c r="BH253" s="1247"/>
      <c r="BI253" s="1247"/>
      <c r="BJ253" s="1247"/>
      <c r="BK253" s="1247"/>
      <c r="BL253" s="1247"/>
      <c r="BM253" s="1247"/>
      <c r="BN253" s="1247"/>
      <c r="BO253" s="1247"/>
      <c r="BP253" s="1247"/>
      <c r="BQ253" s="1247"/>
      <c r="BR253" s="1247"/>
      <c r="BS253" s="1247"/>
      <c r="BT253" s="1247"/>
      <c r="BU253" s="1247"/>
      <c r="BV253" s="1247"/>
      <c r="BW253" s="1247"/>
      <c r="BX253" s="1247"/>
      <c r="BY253" s="1247"/>
      <c r="BZ253" s="1247"/>
      <c r="CA253" s="1247"/>
      <c r="CB253" s="1247"/>
      <c r="CC253" s="1247"/>
      <c r="CD253" s="1247"/>
      <c r="CE253" s="1247"/>
      <c r="CF253" s="1247"/>
      <c r="CG253" s="1247"/>
      <c r="CH253" s="1247"/>
      <c r="CI253" s="1247"/>
      <c r="CJ253" s="1247"/>
      <c r="CK253" s="1247"/>
      <c r="CL253" s="1247"/>
      <c r="CM253" s="1247"/>
      <c r="CN253" s="1247"/>
      <c r="CO253" s="1247"/>
      <c r="CP253" s="1247"/>
      <c r="CQ253" s="1247"/>
      <c r="CR253" s="1247"/>
      <c r="CS253" s="1247"/>
      <c r="CT253" s="1247"/>
      <c r="CU253" s="1247"/>
      <c r="CV253" s="1247"/>
      <c r="CW253" s="1247"/>
      <c r="CX253" s="1247"/>
      <c r="CY253" s="1247"/>
      <c r="CZ253" s="1247"/>
      <c r="DB253" s="1452">
        <f t="shared" si="38"/>
        <v>0</v>
      </c>
      <c r="DC253" s="1452">
        <f t="shared" si="39"/>
        <v>0</v>
      </c>
    </row>
    <row r="254" spans="1:107" ht="14.25" customHeight="1" x14ac:dyDescent="0.2">
      <c r="A254" s="129"/>
      <c r="B254" s="130"/>
      <c r="C254" s="131"/>
      <c r="D254" s="448"/>
      <c r="E254" s="448"/>
      <c r="F254" s="382"/>
      <c r="G254" s="382"/>
      <c r="H254" s="382"/>
      <c r="I254" s="1528">
        <f t="shared" si="40"/>
        <v>0</v>
      </c>
      <c r="J254" s="1529">
        <f t="shared" si="35"/>
        <v>0</v>
      </c>
      <c r="K254" s="136"/>
      <c r="L254" s="1530">
        <f t="shared" si="41"/>
        <v>0</v>
      </c>
      <c r="M254" s="1531">
        <f t="shared" si="42"/>
        <v>0</v>
      </c>
      <c r="N254" s="138"/>
      <c r="P254" s="125"/>
      <c r="Q254" s="1065" t="str">
        <f>IF(P254=" "," ",IF(P254="Vehículos",VLOOKUP($Q$16,'Datos Indices'!$A$38:$Z$50,22,FALSE),IF(P254="Ipim",VLOOKUP($Q$16,'Datos Indices'!$A$38:$Z$50,7,FALSE),IF(P254="Dólar",VLOOKUP($Q$16,'Datos Indices'!$A$38:$Z$50,4,FALSE),IF(P254="Gasoil",VLOOKUP($Q$16,'Datos Indices'!$A$38:$Z$50,10,FALSE),IF(P254="WPU06 Pesificado",VLOOKUP($Q$16,'Datos Indices'!$A$38:$Z$50,26,FALSE),0))))))</f>
        <v xml:space="preserve"> </v>
      </c>
      <c r="R254" s="1066">
        <f t="shared" si="43"/>
        <v>0</v>
      </c>
      <c r="T254" s="928"/>
      <c r="U254" s="1065" t="str">
        <f>IF(T254=" "," ",IF(T254="Vehículos",VLOOKUP($U$16,'Datos Indices'!$A$38:$Z$50,22,FALSE),IF(T254="Ipim",VLOOKUP($U$16,'Datos Indices'!$A$38:$Z$50,7,FALSE),IF(T254="Dólar",VLOOKUP($U$16,'Datos Indices'!$A$38:$Z$50,4,FALSE),IF(T254="Gasoil",VLOOKUP($U$16,'Datos Indices'!$A$38:$Z$50,10,FALSE),IF(T254="WPU06 Pesificado",VLOOKUP($U$16,'Datos Indices'!$A$38:$Z$50,26,FALSE),0))))))</f>
        <v xml:space="preserve"> </v>
      </c>
      <c r="V254" s="1066">
        <f t="shared" si="44"/>
        <v>0</v>
      </c>
      <c r="W254" s="1450" t="str">
        <f t="shared" si="37"/>
        <v/>
      </c>
      <c r="Y254" s="1247"/>
      <c r="Z254" s="1247"/>
      <c r="AA254" s="1247"/>
      <c r="AB254" s="1247"/>
      <c r="AC254" s="1247"/>
      <c r="AD254" s="1247"/>
      <c r="AE254" s="1247"/>
      <c r="AF254" s="1247"/>
      <c r="AG254" s="1247"/>
      <c r="AH254" s="1247"/>
      <c r="AI254" s="1247"/>
      <c r="AJ254" s="1247"/>
      <c r="AK254" s="1247"/>
      <c r="AL254" s="1247"/>
      <c r="AM254" s="1247"/>
      <c r="AN254" s="1247"/>
      <c r="AO254" s="1247"/>
      <c r="AP254" s="1247"/>
      <c r="AQ254" s="1247"/>
      <c r="AR254" s="1247"/>
      <c r="AS254" s="1247"/>
      <c r="AT254" s="1247"/>
      <c r="AU254" s="1247"/>
      <c r="AV254" s="1247"/>
      <c r="AW254" s="1247"/>
      <c r="AX254" s="1247"/>
      <c r="AY254" s="1247"/>
      <c r="AZ254" s="1247"/>
      <c r="BA254" s="1247"/>
      <c r="BB254" s="1247"/>
      <c r="BC254" s="1247"/>
      <c r="BD254" s="1247"/>
      <c r="BE254" s="1247"/>
      <c r="BF254" s="1247"/>
      <c r="BG254" s="1247"/>
      <c r="BH254" s="1247"/>
      <c r="BI254" s="1247"/>
      <c r="BJ254" s="1247"/>
      <c r="BK254" s="1247"/>
      <c r="BL254" s="1247"/>
      <c r="BM254" s="1247"/>
      <c r="BN254" s="1247"/>
      <c r="BO254" s="1247"/>
      <c r="BP254" s="1247"/>
      <c r="BQ254" s="1247"/>
      <c r="BR254" s="1247"/>
      <c r="BS254" s="1247"/>
      <c r="BT254" s="1247"/>
      <c r="BU254" s="1247"/>
      <c r="BV254" s="1247"/>
      <c r="BW254" s="1247"/>
      <c r="BX254" s="1247"/>
      <c r="BY254" s="1247"/>
      <c r="BZ254" s="1247"/>
      <c r="CA254" s="1247"/>
      <c r="CB254" s="1247"/>
      <c r="CC254" s="1247"/>
      <c r="CD254" s="1247"/>
      <c r="CE254" s="1247"/>
      <c r="CF254" s="1247"/>
      <c r="CG254" s="1247"/>
      <c r="CH254" s="1247"/>
      <c r="CI254" s="1247"/>
      <c r="CJ254" s="1247"/>
      <c r="CK254" s="1247"/>
      <c r="CL254" s="1247"/>
      <c r="CM254" s="1247"/>
      <c r="CN254" s="1247"/>
      <c r="CO254" s="1247"/>
      <c r="CP254" s="1247"/>
      <c r="CQ254" s="1247"/>
      <c r="CR254" s="1247"/>
      <c r="CS254" s="1247"/>
      <c r="CT254" s="1247"/>
      <c r="CU254" s="1247"/>
      <c r="CV254" s="1247"/>
      <c r="CW254" s="1247"/>
      <c r="CX254" s="1247"/>
      <c r="CY254" s="1247"/>
      <c r="CZ254" s="1247"/>
      <c r="DB254" s="1452">
        <f t="shared" si="38"/>
        <v>0</v>
      </c>
      <c r="DC254" s="1452">
        <f t="shared" si="39"/>
        <v>0</v>
      </c>
    </row>
    <row r="255" spans="1:107" ht="14.25" customHeight="1" x14ac:dyDescent="0.2">
      <c r="A255" s="129"/>
      <c r="B255" s="130"/>
      <c r="C255" s="131"/>
      <c r="D255" s="448"/>
      <c r="E255" s="448"/>
      <c r="F255" s="382"/>
      <c r="G255" s="382"/>
      <c r="H255" s="382"/>
      <c r="I255" s="1528">
        <f t="shared" si="40"/>
        <v>0</v>
      </c>
      <c r="J255" s="1529">
        <f t="shared" si="35"/>
        <v>0</v>
      </c>
      <c r="K255" s="136"/>
      <c r="L255" s="1530">
        <f t="shared" si="41"/>
        <v>0</v>
      </c>
      <c r="M255" s="1531">
        <f t="shared" si="42"/>
        <v>0</v>
      </c>
      <c r="N255" s="138"/>
      <c r="P255" s="125"/>
      <c r="Q255" s="1065" t="str">
        <f>IF(P255=" "," ",IF(P255="Vehículos",VLOOKUP($Q$16,'Datos Indices'!$A$38:$Z$50,22,FALSE),IF(P255="Ipim",VLOOKUP($Q$16,'Datos Indices'!$A$38:$Z$50,7,FALSE),IF(P255="Dólar",VLOOKUP($Q$16,'Datos Indices'!$A$38:$Z$50,4,FALSE),IF(P255="Gasoil",VLOOKUP($Q$16,'Datos Indices'!$A$38:$Z$50,10,FALSE),IF(P255="WPU06 Pesificado",VLOOKUP($Q$16,'Datos Indices'!$A$38:$Z$50,26,FALSE),0))))))</f>
        <v xml:space="preserve"> </v>
      </c>
      <c r="R255" s="1066">
        <f t="shared" si="43"/>
        <v>0</v>
      </c>
      <c r="T255" s="928"/>
      <c r="U255" s="1065" t="str">
        <f>IF(T255=" "," ",IF(T255="Vehículos",VLOOKUP($U$16,'Datos Indices'!$A$38:$Z$50,22,FALSE),IF(T255="Ipim",VLOOKUP($U$16,'Datos Indices'!$A$38:$Z$50,7,FALSE),IF(T255="Dólar",VLOOKUP($U$16,'Datos Indices'!$A$38:$Z$50,4,FALSE),IF(T255="Gasoil",VLOOKUP($U$16,'Datos Indices'!$A$38:$Z$50,10,FALSE),IF(T255="WPU06 Pesificado",VLOOKUP($U$16,'Datos Indices'!$A$38:$Z$50,26,FALSE),0))))))</f>
        <v xml:space="preserve"> </v>
      </c>
      <c r="V255" s="1066">
        <f t="shared" si="44"/>
        <v>0</v>
      </c>
      <c r="W255" s="1450" t="str">
        <f t="shared" si="37"/>
        <v/>
      </c>
      <c r="Y255" s="1247"/>
      <c r="Z255" s="1247"/>
      <c r="AA255" s="1247"/>
      <c r="AB255" s="1247"/>
      <c r="AC255" s="1247"/>
      <c r="AD255" s="1247"/>
      <c r="AE255" s="1247"/>
      <c r="AF255" s="1247"/>
      <c r="AG255" s="1247"/>
      <c r="AH255" s="1247"/>
      <c r="AI255" s="1247"/>
      <c r="AJ255" s="1247"/>
      <c r="AK255" s="1247"/>
      <c r="AL255" s="1247"/>
      <c r="AM255" s="1247"/>
      <c r="AN255" s="1247"/>
      <c r="AO255" s="1247"/>
      <c r="AP255" s="1247"/>
      <c r="AQ255" s="1247"/>
      <c r="AR255" s="1247"/>
      <c r="AS255" s="1247"/>
      <c r="AT255" s="1247"/>
      <c r="AU255" s="1247"/>
      <c r="AV255" s="1247"/>
      <c r="AW255" s="1247"/>
      <c r="AX255" s="1247"/>
      <c r="AY255" s="1247"/>
      <c r="AZ255" s="1247"/>
      <c r="BA255" s="1247"/>
      <c r="BB255" s="1247"/>
      <c r="BC255" s="1247"/>
      <c r="BD255" s="1247"/>
      <c r="BE255" s="1247"/>
      <c r="BF255" s="1247"/>
      <c r="BG255" s="1247"/>
      <c r="BH255" s="1247"/>
      <c r="BI255" s="1247"/>
      <c r="BJ255" s="1247"/>
      <c r="BK255" s="1247"/>
      <c r="BL255" s="1247"/>
      <c r="BM255" s="1247"/>
      <c r="BN255" s="1247"/>
      <c r="BO255" s="1247"/>
      <c r="BP255" s="1247"/>
      <c r="BQ255" s="1247"/>
      <c r="BR255" s="1247"/>
      <c r="BS255" s="1247"/>
      <c r="BT255" s="1247"/>
      <c r="BU255" s="1247"/>
      <c r="BV255" s="1247"/>
      <c r="BW255" s="1247"/>
      <c r="BX255" s="1247"/>
      <c r="BY255" s="1247"/>
      <c r="BZ255" s="1247"/>
      <c r="CA255" s="1247"/>
      <c r="CB255" s="1247"/>
      <c r="CC255" s="1247"/>
      <c r="CD255" s="1247"/>
      <c r="CE255" s="1247"/>
      <c r="CF255" s="1247"/>
      <c r="CG255" s="1247"/>
      <c r="CH255" s="1247"/>
      <c r="CI255" s="1247"/>
      <c r="CJ255" s="1247"/>
      <c r="CK255" s="1247"/>
      <c r="CL255" s="1247"/>
      <c r="CM255" s="1247"/>
      <c r="CN255" s="1247"/>
      <c r="CO255" s="1247"/>
      <c r="CP255" s="1247"/>
      <c r="CQ255" s="1247"/>
      <c r="CR255" s="1247"/>
      <c r="CS255" s="1247"/>
      <c r="CT255" s="1247"/>
      <c r="CU255" s="1247"/>
      <c r="CV255" s="1247"/>
      <c r="CW255" s="1247"/>
      <c r="CX255" s="1247"/>
      <c r="CY255" s="1247"/>
      <c r="CZ255" s="1247"/>
      <c r="DB255" s="1452">
        <f t="shared" si="38"/>
        <v>0</v>
      </c>
      <c r="DC255" s="1452">
        <f t="shared" si="39"/>
        <v>0</v>
      </c>
    </row>
    <row r="256" spans="1:107" ht="14.25" customHeight="1" x14ac:dyDescent="0.2">
      <c r="A256" s="129"/>
      <c r="B256" s="130"/>
      <c r="C256" s="131"/>
      <c r="D256" s="448"/>
      <c r="E256" s="448"/>
      <c r="F256" s="382"/>
      <c r="G256" s="382"/>
      <c r="H256" s="382"/>
      <c r="I256" s="1528">
        <f t="shared" si="40"/>
        <v>0</v>
      </c>
      <c r="J256" s="1529">
        <f t="shared" si="35"/>
        <v>0</v>
      </c>
      <c r="K256" s="136"/>
      <c r="L256" s="1530">
        <f t="shared" si="41"/>
        <v>0</v>
      </c>
      <c r="M256" s="1531">
        <f t="shared" si="42"/>
        <v>0</v>
      </c>
      <c r="N256" s="138"/>
      <c r="P256" s="125"/>
      <c r="Q256" s="1065" t="str">
        <f>IF(P256=" "," ",IF(P256="Vehículos",VLOOKUP($Q$16,'Datos Indices'!$A$38:$Z$50,22,FALSE),IF(P256="Ipim",VLOOKUP($Q$16,'Datos Indices'!$A$38:$Z$50,7,FALSE),IF(P256="Dólar",VLOOKUP($Q$16,'Datos Indices'!$A$38:$Z$50,4,FALSE),IF(P256="Gasoil",VLOOKUP($Q$16,'Datos Indices'!$A$38:$Z$50,10,FALSE),IF(P256="WPU06 Pesificado",VLOOKUP($Q$16,'Datos Indices'!$A$38:$Z$50,26,FALSE),0))))))</f>
        <v xml:space="preserve"> </v>
      </c>
      <c r="R256" s="1066">
        <f t="shared" si="43"/>
        <v>0</v>
      </c>
      <c r="T256" s="928"/>
      <c r="U256" s="1065" t="str">
        <f>IF(T256=" "," ",IF(T256="Vehículos",VLOOKUP($U$16,'Datos Indices'!$A$38:$Z$50,22,FALSE),IF(T256="Ipim",VLOOKUP($U$16,'Datos Indices'!$A$38:$Z$50,7,FALSE),IF(T256="Dólar",VLOOKUP($U$16,'Datos Indices'!$A$38:$Z$50,4,FALSE),IF(T256="Gasoil",VLOOKUP($U$16,'Datos Indices'!$A$38:$Z$50,10,FALSE),IF(T256="WPU06 Pesificado",VLOOKUP($U$16,'Datos Indices'!$A$38:$Z$50,26,FALSE),0))))))</f>
        <v xml:space="preserve"> </v>
      </c>
      <c r="V256" s="1066">
        <f t="shared" si="44"/>
        <v>0</v>
      </c>
      <c r="W256" s="1450" t="str">
        <f t="shared" si="37"/>
        <v/>
      </c>
      <c r="Y256" s="1247"/>
      <c r="Z256" s="1247"/>
      <c r="AA256" s="1247"/>
      <c r="AB256" s="1247"/>
      <c r="AC256" s="1247"/>
      <c r="AD256" s="1247"/>
      <c r="AE256" s="1247"/>
      <c r="AF256" s="1247"/>
      <c r="AG256" s="1247"/>
      <c r="AH256" s="1247"/>
      <c r="AI256" s="1247"/>
      <c r="AJ256" s="1247"/>
      <c r="AK256" s="1247"/>
      <c r="AL256" s="1247"/>
      <c r="AM256" s="1247"/>
      <c r="AN256" s="1247"/>
      <c r="AO256" s="1247"/>
      <c r="AP256" s="1247"/>
      <c r="AQ256" s="1247"/>
      <c r="AR256" s="1247"/>
      <c r="AS256" s="1247"/>
      <c r="AT256" s="1247"/>
      <c r="AU256" s="1247"/>
      <c r="AV256" s="1247"/>
      <c r="AW256" s="1247"/>
      <c r="AX256" s="1247"/>
      <c r="AY256" s="1247"/>
      <c r="AZ256" s="1247"/>
      <c r="BA256" s="1247"/>
      <c r="BB256" s="1247"/>
      <c r="BC256" s="1247"/>
      <c r="BD256" s="1247"/>
      <c r="BE256" s="1247"/>
      <c r="BF256" s="1247"/>
      <c r="BG256" s="1247"/>
      <c r="BH256" s="1247"/>
      <c r="BI256" s="1247"/>
      <c r="BJ256" s="1247"/>
      <c r="BK256" s="1247"/>
      <c r="BL256" s="1247"/>
      <c r="BM256" s="1247"/>
      <c r="BN256" s="1247"/>
      <c r="BO256" s="1247"/>
      <c r="BP256" s="1247"/>
      <c r="BQ256" s="1247"/>
      <c r="BR256" s="1247"/>
      <c r="BS256" s="1247"/>
      <c r="BT256" s="1247"/>
      <c r="BU256" s="1247"/>
      <c r="BV256" s="1247"/>
      <c r="BW256" s="1247"/>
      <c r="BX256" s="1247"/>
      <c r="BY256" s="1247"/>
      <c r="BZ256" s="1247"/>
      <c r="CA256" s="1247"/>
      <c r="CB256" s="1247"/>
      <c r="CC256" s="1247"/>
      <c r="CD256" s="1247"/>
      <c r="CE256" s="1247"/>
      <c r="CF256" s="1247"/>
      <c r="CG256" s="1247"/>
      <c r="CH256" s="1247"/>
      <c r="CI256" s="1247"/>
      <c r="CJ256" s="1247"/>
      <c r="CK256" s="1247"/>
      <c r="CL256" s="1247"/>
      <c r="CM256" s="1247"/>
      <c r="CN256" s="1247"/>
      <c r="CO256" s="1247"/>
      <c r="CP256" s="1247"/>
      <c r="CQ256" s="1247"/>
      <c r="CR256" s="1247"/>
      <c r="CS256" s="1247"/>
      <c r="CT256" s="1247"/>
      <c r="CU256" s="1247"/>
      <c r="CV256" s="1247"/>
      <c r="CW256" s="1247"/>
      <c r="CX256" s="1247"/>
      <c r="CY256" s="1247"/>
      <c r="CZ256" s="1247"/>
      <c r="DB256" s="1452">
        <f t="shared" si="38"/>
        <v>0</v>
      </c>
      <c r="DC256" s="1452">
        <f t="shared" si="39"/>
        <v>0</v>
      </c>
    </row>
    <row r="257" spans="1:107" ht="14.25" customHeight="1" x14ac:dyDescent="0.2">
      <c r="A257" s="129"/>
      <c r="B257" s="130"/>
      <c r="C257" s="131"/>
      <c r="D257" s="448"/>
      <c r="E257" s="448"/>
      <c r="F257" s="382"/>
      <c r="G257" s="382"/>
      <c r="H257" s="382"/>
      <c r="I257" s="1528">
        <f t="shared" si="40"/>
        <v>0</v>
      </c>
      <c r="J257" s="1529">
        <f t="shared" si="35"/>
        <v>0</v>
      </c>
      <c r="K257" s="136"/>
      <c r="L257" s="1530">
        <f t="shared" si="41"/>
        <v>0</v>
      </c>
      <c r="M257" s="1531">
        <f t="shared" si="42"/>
        <v>0</v>
      </c>
      <c r="N257" s="138"/>
      <c r="P257" s="125"/>
      <c r="Q257" s="1065" t="str">
        <f>IF(P257=" "," ",IF(P257="Vehículos",VLOOKUP($Q$16,'Datos Indices'!$A$38:$Z$50,22,FALSE),IF(P257="Ipim",VLOOKUP($Q$16,'Datos Indices'!$A$38:$Z$50,7,FALSE),IF(P257="Dólar",VLOOKUP($Q$16,'Datos Indices'!$A$38:$Z$50,4,FALSE),IF(P257="Gasoil",VLOOKUP($Q$16,'Datos Indices'!$A$38:$Z$50,10,FALSE),IF(P257="WPU06 Pesificado",VLOOKUP($Q$16,'Datos Indices'!$A$38:$Z$50,26,FALSE),0))))))</f>
        <v xml:space="preserve"> </v>
      </c>
      <c r="R257" s="1066">
        <f t="shared" si="43"/>
        <v>0</v>
      </c>
      <c r="T257" s="928"/>
      <c r="U257" s="1065" t="str">
        <f>IF(T257=" "," ",IF(T257="Vehículos",VLOOKUP($U$16,'Datos Indices'!$A$38:$Z$50,22,FALSE),IF(T257="Ipim",VLOOKUP($U$16,'Datos Indices'!$A$38:$Z$50,7,FALSE),IF(T257="Dólar",VLOOKUP($U$16,'Datos Indices'!$A$38:$Z$50,4,FALSE),IF(T257="Gasoil",VLOOKUP($U$16,'Datos Indices'!$A$38:$Z$50,10,FALSE),IF(T257="WPU06 Pesificado",VLOOKUP($U$16,'Datos Indices'!$A$38:$Z$50,26,FALSE),0))))))</f>
        <v xml:space="preserve"> </v>
      </c>
      <c r="V257" s="1066">
        <f t="shared" si="44"/>
        <v>0</v>
      </c>
      <c r="W257" s="1450" t="str">
        <f t="shared" si="37"/>
        <v/>
      </c>
      <c r="Y257" s="1247"/>
      <c r="Z257" s="1247"/>
      <c r="AA257" s="1247"/>
      <c r="AB257" s="1247"/>
      <c r="AC257" s="1247"/>
      <c r="AD257" s="1247"/>
      <c r="AE257" s="1247"/>
      <c r="AF257" s="1247"/>
      <c r="AG257" s="1247"/>
      <c r="AH257" s="1247"/>
      <c r="AI257" s="1247"/>
      <c r="AJ257" s="1247"/>
      <c r="AK257" s="1247"/>
      <c r="AL257" s="1247"/>
      <c r="AM257" s="1247"/>
      <c r="AN257" s="1247"/>
      <c r="AO257" s="1247"/>
      <c r="AP257" s="1247"/>
      <c r="AQ257" s="1247"/>
      <c r="AR257" s="1247"/>
      <c r="AS257" s="1247"/>
      <c r="AT257" s="1247"/>
      <c r="AU257" s="1247"/>
      <c r="AV257" s="1247"/>
      <c r="AW257" s="1247"/>
      <c r="AX257" s="1247"/>
      <c r="AY257" s="1247"/>
      <c r="AZ257" s="1247"/>
      <c r="BA257" s="1247"/>
      <c r="BB257" s="1247"/>
      <c r="BC257" s="1247"/>
      <c r="BD257" s="1247"/>
      <c r="BE257" s="1247"/>
      <c r="BF257" s="1247"/>
      <c r="BG257" s="1247"/>
      <c r="BH257" s="1247"/>
      <c r="BI257" s="1247"/>
      <c r="BJ257" s="1247"/>
      <c r="BK257" s="1247"/>
      <c r="BL257" s="1247"/>
      <c r="BM257" s="1247"/>
      <c r="BN257" s="1247"/>
      <c r="BO257" s="1247"/>
      <c r="BP257" s="1247"/>
      <c r="BQ257" s="1247"/>
      <c r="BR257" s="1247"/>
      <c r="BS257" s="1247"/>
      <c r="BT257" s="1247"/>
      <c r="BU257" s="1247"/>
      <c r="BV257" s="1247"/>
      <c r="BW257" s="1247"/>
      <c r="BX257" s="1247"/>
      <c r="BY257" s="1247"/>
      <c r="BZ257" s="1247"/>
      <c r="CA257" s="1247"/>
      <c r="CB257" s="1247"/>
      <c r="CC257" s="1247"/>
      <c r="CD257" s="1247"/>
      <c r="CE257" s="1247"/>
      <c r="CF257" s="1247"/>
      <c r="CG257" s="1247"/>
      <c r="CH257" s="1247"/>
      <c r="CI257" s="1247"/>
      <c r="CJ257" s="1247"/>
      <c r="CK257" s="1247"/>
      <c r="CL257" s="1247"/>
      <c r="CM257" s="1247"/>
      <c r="CN257" s="1247"/>
      <c r="CO257" s="1247"/>
      <c r="CP257" s="1247"/>
      <c r="CQ257" s="1247"/>
      <c r="CR257" s="1247"/>
      <c r="CS257" s="1247"/>
      <c r="CT257" s="1247"/>
      <c r="CU257" s="1247"/>
      <c r="CV257" s="1247"/>
      <c r="CW257" s="1247"/>
      <c r="CX257" s="1247"/>
      <c r="CY257" s="1247"/>
      <c r="CZ257" s="1247"/>
      <c r="DB257" s="1452">
        <f t="shared" si="38"/>
        <v>0</v>
      </c>
      <c r="DC257" s="1452">
        <f t="shared" si="39"/>
        <v>0</v>
      </c>
    </row>
    <row r="258" spans="1:107" ht="14.25" customHeight="1" x14ac:dyDescent="0.2">
      <c r="A258" s="129"/>
      <c r="B258" s="130"/>
      <c r="C258" s="131"/>
      <c r="D258" s="448"/>
      <c r="E258" s="448"/>
      <c r="F258" s="382"/>
      <c r="G258" s="382"/>
      <c r="H258" s="382"/>
      <c r="I258" s="1528">
        <f t="shared" si="40"/>
        <v>0</v>
      </c>
      <c r="J258" s="1529">
        <f t="shared" si="35"/>
        <v>0</v>
      </c>
      <c r="K258" s="136"/>
      <c r="L258" s="1530">
        <f t="shared" si="41"/>
        <v>0</v>
      </c>
      <c r="M258" s="1531">
        <f t="shared" si="42"/>
        <v>0</v>
      </c>
      <c r="N258" s="138"/>
      <c r="P258" s="125"/>
      <c r="Q258" s="1065" t="str">
        <f>IF(P258=" "," ",IF(P258="Vehículos",VLOOKUP($Q$16,'Datos Indices'!$A$38:$Z$50,22,FALSE),IF(P258="Ipim",VLOOKUP($Q$16,'Datos Indices'!$A$38:$Z$50,7,FALSE),IF(P258="Dólar",VLOOKUP($Q$16,'Datos Indices'!$A$38:$Z$50,4,FALSE),IF(P258="Gasoil",VLOOKUP($Q$16,'Datos Indices'!$A$38:$Z$50,10,FALSE),IF(P258="WPU06 Pesificado",VLOOKUP($Q$16,'Datos Indices'!$A$38:$Z$50,26,FALSE),0))))))</f>
        <v xml:space="preserve"> </v>
      </c>
      <c r="R258" s="1066">
        <f t="shared" si="43"/>
        <v>0</v>
      </c>
      <c r="T258" s="928"/>
      <c r="U258" s="1065" t="str">
        <f>IF(T258=" "," ",IF(T258="Vehículos",VLOOKUP($U$16,'Datos Indices'!$A$38:$Z$50,22,FALSE),IF(T258="Ipim",VLOOKUP($U$16,'Datos Indices'!$A$38:$Z$50,7,FALSE),IF(T258="Dólar",VLOOKUP($U$16,'Datos Indices'!$A$38:$Z$50,4,FALSE),IF(T258="Gasoil",VLOOKUP($U$16,'Datos Indices'!$A$38:$Z$50,10,FALSE),IF(T258="WPU06 Pesificado",VLOOKUP($U$16,'Datos Indices'!$A$38:$Z$50,26,FALSE),0))))))</f>
        <v xml:space="preserve"> </v>
      </c>
      <c r="V258" s="1066">
        <f t="shared" si="44"/>
        <v>0</v>
      </c>
      <c r="W258" s="1450" t="str">
        <f t="shared" si="37"/>
        <v/>
      </c>
      <c r="Y258" s="1247"/>
      <c r="Z258" s="1247"/>
      <c r="AA258" s="1247"/>
      <c r="AB258" s="1247"/>
      <c r="AC258" s="1247"/>
      <c r="AD258" s="1247"/>
      <c r="AE258" s="1247"/>
      <c r="AF258" s="1247"/>
      <c r="AG258" s="1247"/>
      <c r="AH258" s="1247"/>
      <c r="AI258" s="1247"/>
      <c r="AJ258" s="1247"/>
      <c r="AK258" s="1247"/>
      <c r="AL258" s="1247"/>
      <c r="AM258" s="1247"/>
      <c r="AN258" s="1247"/>
      <c r="AO258" s="1247"/>
      <c r="AP258" s="1247"/>
      <c r="AQ258" s="1247"/>
      <c r="AR258" s="1247"/>
      <c r="AS258" s="1247"/>
      <c r="AT258" s="1247"/>
      <c r="AU258" s="1247"/>
      <c r="AV258" s="1247"/>
      <c r="AW258" s="1247"/>
      <c r="AX258" s="1247"/>
      <c r="AY258" s="1247"/>
      <c r="AZ258" s="1247"/>
      <c r="BA258" s="1247"/>
      <c r="BB258" s="1247"/>
      <c r="BC258" s="1247"/>
      <c r="BD258" s="1247"/>
      <c r="BE258" s="1247"/>
      <c r="BF258" s="1247"/>
      <c r="BG258" s="1247"/>
      <c r="BH258" s="1247"/>
      <c r="BI258" s="1247"/>
      <c r="BJ258" s="1247"/>
      <c r="BK258" s="1247"/>
      <c r="BL258" s="1247"/>
      <c r="BM258" s="1247"/>
      <c r="BN258" s="1247"/>
      <c r="BO258" s="1247"/>
      <c r="BP258" s="1247"/>
      <c r="BQ258" s="1247"/>
      <c r="BR258" s="1247"/>
      <c r="BS258" s="1247"/>
      <c r="BT258" s="1247"/>
      <c r="BU258" s="1247"/>
      <c r="BV258" s="1247"/>
      <c r="BW258" s="1247"/>
      <c r="BX258" s="1247"/>
      <c r="BY258" s="1247"/>
      <c r="BZ258" s="1247"/>
      <c r="CA258" s="1247"/>
      <c r="CB258" s="1247"/>
      <c r="CC258" s="1247"/>
      <c r="CD258" s="1247"/>
      <c r="CE258" s="1247"/>
      <c r="CF258" s="1247"/>
      <c r="CG258" s="1247"/>
      <c r="CH258" s="1247"/>
      <c r="CI258" s="1247"/>
      <c r="CJ258" s="1247"/>
      <c r="CK258" s="1247"/>
      <c r="CL258" s="1247"/>
      <c r="CM258" s="1247"/>
      <c r="CN258" s="1247"/>
      <c r="CO258" s="1247"/>
      <c r="CP258" s="1247"/>
      <c r="CQ258" s="1247"/>
      <c r="CR258" s="1247"/>
      <c r="CS258" s="1247"/>
      <c r="CT258" s="1247"/>
      <c r="CU258" s="1247"/>
      <c r="CV258" s="1247"/>
      <c r="CW258" s="1247"/>
      <c r="CX258" s="1247"/>
      <c r="CY258" s="1247"/>
      <c r="CZ258" s="1247"/>
      <c r="DB258" s="1452">
        <f t="shared" si="38"/>
        <v>0</v>
      </c>
      <c r="DC258" s="1452">
        <f t="shared" si="39"/>
        <v>0</v>
      </c>
    </row>
    <row r="259" spans="1:107" ht="14.25" customHeight="1" x14ac:dyDescent="0.2">
      <c r="A259" s="129"/>
      <c r="B259" s="130"/>
      <c r="C259" s="131"/>
      <c r="D259" s="448"/>
      <c r="E259" s="448"/>
      <c r="F259" s="382"/>
      <c r="G259" s="382"/>
      <c r="H259" s="382"/>
      <c r="I259" s="1528">
        <f t="shared" si="40"/>
        <v>0</v>
      </c>
      <c r="J259" s="1529">
        <f t="shared" si="35"/>
        <v>0</v>
      </c>
      <c r="K259" s="136"/>
      <c r="L259" s="1530">
        <f t="shared" si="41"/>
        <v>0</v>
      </c>
      <c r="M259" s="1531">
        <f t="shared" si="42"/>
        <v>0</v>
      </c>
      <c r="N259" s="138"/>
      <c r="P259" s="125"/>
      <c r="Q259" s="1065" t="str">
        <f>IF(P259=" "," ",IF(P259="Vehículos",VLOOKUP($Q$16,'Datos Indices'!$A$38:$Z$50,22,FALSE),IF(P259="Ipim",VLOOKUP($Q$16,'Datos Indices'!$A$38:$Z$50,7,FALSE),IF(P259="Dólar",VLOOKUP($Q$16,'Datos Indices'!$A$38:$Z$50,4,FALSE),IF(P259="Gasoil",VLOOKUP($Q$16,'Datos Indices'!$A$38:$Z$50,10,FALSE),IF(P259="WPU06 Pesificado",VLOOKUP($Q$16,'Datos Indices'!$A$38:$Z$50,26,FALSE),0))))))</f>
        <v xml:space="preserve"> </v>
      </c>
      <c r="R259" s="1066">
        <f t="shared" si="43"/>
        <v>0</v>
      </c>
      <c r="T259" s="928"/>
      <c r="U259" s="1065" t="str">
        <f>IF(T259=" "," ",IF(T259="Vehículos",VLOOKUP($U$16,'Datos Indices'!$A$38:$Z$50,22,FALSE),IF(T259="Ipim",VLOOKUP($U$16,'Datos Indices'!$A$38:$Z$50,7,FALSE),IF(T259="Dólar",VLOOKUP($U$16,'Datos Indices'!$A$38:$Z$50,4,FALSE),IF(T259="Gasoil",VLOOKUP($U$16,'Datos Indices'!$A$38:$Z$50,10,FALSE),IF(T259="WPU06 Pesificado",VLOOKUP($U$16,'Datos Indices'!$A$38:$Z$50,26,FALSE),0))))))</f>
        <v xml:space="preserve"> </v>
      </c>
      <c r="V259" s="1066">
        <f t="shared" si="44"/>
        <v>0</v>
      </c>
      <c r="W259" s="1450" t="str">
        <f t="shared" si="37"/>
        <v/>
      </c>
      <c r="Y259" s="1247"/>
      <c r="Z259" s="1247"/>
      <c r="AA259" s="1247"/>
      <c r="AB259" s="1247"/>
      <c r="AC259" s="1247"/>
      <c r="AD259" s="1247"/>
      <c r="AE259" s="1247"/>
      <c r="AF259" s="1247"/>
      <c r="AG259" s="1247"/>
      <c r="AH259" s="1247"/>
      <c r="AI259" s="1247"/>
      <c r="AJ259" s="1247"/>
      <c r="AK259" s="1247"/>
      <c r="AL259" s="1247"/>
      <c r="AM259" s="1247"/>
      <c r="AN259" s="1247"/>
      <c r="AO259" s="1247"/>
      <c r="AP259" s="1247"/>
      <c r="AQ259" s="1247"/>
      <c r="AR259" s="1247"/>
      <c r="AS259" s="1247"/>
      <c r="AT259" s="1247"/>
      <c r="AU259" s="1247"/>
      <c r="AV259" s="1247"/>
      <c r="AW259" s="1247"/>
      <c r="AX259" s="1247"/>
      <c r="AY259" s="1247"/>
      <c r="AZ259" s="1247"/>
      <c r="BA259" s="1247"/>
      <c r="BB259" s="1247"/>
      <c r="BC259" s="1247"/>
      <c r="BD259" s="1247"/>
      <c r="BE259" s="1247"/>
      <c r="BF259" s="1247"/>
      <c r="BG259" s="1247"/>
      <c r="BH259" s="1247"/>
      <c r="BI259" s="1247"/>
      <c r="BJ259" s="1247"/>
      <c r="BK259" s="1247"/>
      <c r="BL259" s="1247"/>
      <c r="BM259" s="1247"/>
      <c r="BN259" s="1247"/>
      <c r="BO259" s="1247"/>
      <c r="BP259" s="1247"/>
      <c r="BQ259" s="1247"/>
      <c r="BR259" s="1247"/>
      <c r="BS259" s="1247"/>
      <c r="BT259" s="1247"/>
      <c r="BU259" s="1247"/>
      <c r="BV259" s="1247"/>
      <c r="BW259" s="1247"/>
      <c r="BX259" s="1247"/>
      <c r="BY259" s="1247"/>
      <c r="BZ259" s="1247"/>
      <c r="CA259" s="1247"/>
      <c r="CB259" s="1247"/>
      <c r="CC259" s="1247"/>
      <c r="CD259" s="1247"/>
      <c r="CE259" s="1247"/>
      <c r="CF259" s="1247"/>
      <c r="CG259" s="1247"/>
      <c r="CH259" s="1247"/>
      <c r="CI259" s="1247"/>
      <c r="CJ259" s="1247"/>
      <c r="CK259" s="1247"/>
      <c r="CL259" s="1247"/>
      <c r="CM259" s="1247"/>
      <c r="CN259" s="1247"/>
      <c r="CO259" s="1247"/>
      <c r="CP259" s="1247"/>
      <c r="CQ259" s="1247"/>
      <c r="CR259" s="1247"/>
      <c r="CS259" s="1247"/>
      <c r="CT259" s="1247"/>
      <c r="CU259" s="1247"/>
      <c r="CV259" s="1247"/>
      <c r="CW259" s="1247"/>
      <c r="CX259" s="1247"/>
      <c r="CY259" s="1247"/>
      <c r="CZ259" s="1247"/>
      <c r="DB259" s="1452">
        <f t="shared" si="38"/>
        <v>0</v>
      </c>
      <c r="DC259" s="1452">
        <f t="shared" si="39"/>
        <v>0</v>
      </c>
    </row>
    <row r="260" spans="1:107" ht="14.25" customHeight="1" x14ac:dyDescent="0.2">
      <c r="A260" s="129"/>
      <c r="B260" s="130"/>
      <c r="C260" s="131"/>
      <c r="D260" s="448"/>
      <c r="E260" s="448"/>
      <c r="F260" s="382"/>
      <c r="G260" s="382"/>
      <c r="H260" s="382"/>
      <c r="I260" s="1528">
        <f t="shared" si="40"/>
        <v>0</v>
      </c>
      <c r="J260" s="1529">
        <f t="shared" si="35"/>
        <v>0</v>
      </c>
      <c r="K260" s="136"/>
      <c r="L260" s="1530">
        <f t="shared" si="41"/>
        <v>0</v>
      </c>
      <c r="M260" s="1531">
        <f t="shared" si="42"/>
        <v>0</v>
      </c>
      <c r="N260" s="138"/>
      <c r="P260" s="125"/>
      <c r="Q260" s="1065" t="str">
        <f>IF(P260=" "," ",IF(P260="Vehículos",VLOOKUP($Q$16,'Datos Indices'!$A$38:$Z$50,22,FALSE),IF(P260="Ipim",VLOOKUP($Q$16,'Datos Indices'!$A$38:$Z$50,7,FALSE),IF(P260="Dólar",VLOOKUP($Q$16,'Datos Indices'!$A$38:$Z$50,4,FALSE),IF(P260="Gasoil",VLOOKUP($Q$16,'Datos Indices'!$A$38:$Z$50,10,FALSE),IF(P260="WPU06 Pesificado",VLOOKUP($Q$16,'Datos Indices'!$A$38:$Z$50,26,FALSE),0))))))</f>
        <v xml:space="preserve"> </v>
      </c>
      <c r="R260" s="1066">
        <f t="shared" si="43"/>
        <v>0</v>
      </c>
      <c r="T260" s="928"/>
      <c r="U260" s="1065" t="str">
        <f>IF(T260=" "," ",IF(T260="Vehículos",VLOOKUP($U$16,'Datos Indices'!$A$38:$Z$50,22,FALSE),IF(T260="Ipim",VLOOKUP($U$16,'Datos Indices'!$A$38:$Z$50,7,FALSE),IF(T260="Dólar",VLOOKUP($U$16,'Datos Indices'!$A$38:$Z$50,4,FALSE),IF(T260="Gasoil",VLOOKUP($U$16,'Datos Indices'!$A$38:$Z$50,10,FALSE),IF(T260="WPU06 Pesificado",VLOOKUP($U$16,'Datos Indices'!$A$38:$Z$50,26,FALSE),0))))))</f>
        <v xml:space="preserve"> </v>
      </c>
      <c r="V260" s="1066">
        <f t="shared" si="44"/>
        <v>0</v>
      </c>
      <c r="W260" s="1450" t="str">
        <f t="shared" si="37"/>
        <v/>
      </c>
      <c r="Y260" s="1247"/>
      <c r="Z260" s="1247"/>
      <c r="AA260" s="1247"/>
      <c r="AB260" s="1247"/>
      <c r="AC260" s="1247"/>
      <c r="AD260" s="1247"/>
      <c r="AE260" s="1247"/>
      <c r="AF260" s="1247"/>
      <c r="AG260" s="1247"/>
      <c r="AH260" s="1247"/>
      <c r="AI260" s="1247"/>
      <c r="AJ260" s="1247"/>
      <c r="AK260" s="1247"/>
      <c r="AL260" s="1247"/>
      <c r="AM260" s="1247"/>
      <c r="AN260" s="1247"/>
      <c r="AO260" s="1247"/>
      <c r="AP260" s="1247"/>
      <c r="AQ260" s="1247"/>
      <c r="AR260" s="1247"/>
      <c r="AS260" s="1247"/>
      <c r="AT260" s="1247"/>
      <c r="AU260" s="1247"/>
      <c r="AV260" s="1247"/>
      <c r="AW260" s="1247"/>
      <c r="AX260" s="1247"/>
      <c r="AY260" s="1247"/>
      <c r="AZ260" s="1247"/>
      <c r="BA260" s="1247"/>
      <c r="BB260" s="1247"/>
      <c r="BC260" s="1247"/>
      <c r="BD260" s="1247"/>
      <c r="BE260" s="1247"/>
      <c r="BF260" s="1247"/>
      <c r="BG260" s="1247"/>
      <c r="BH260" s="1247"/>
      <c r="BI260" s="1247"/>
      <c r="BJ260" s="1247"/>
      <c r="BK260" s="1247"/>
      <c r="BL260" s="1247"/>
      <c r="BM260" s="1247"/>
      <c r="BN260" s="1247"/>
      <c r="BO260" s="1247"/>
      <c r="BP260" s="1247"/>
      <c r="BQ260" s="1247"/>
      <c r="BR260" s="1247"/>
      <c r="BS260" s="1247"/>
      <c r="BT260" s="1247"/>
      <c r="BU260" s="1247"/>
      <c r="BV260" s="1247"/>
      <c r="BW260" s="1247"/>
      <c r="BX260" s="1247"/>
      <c r="BY260" s="1247"/>
      <c r="BZ260" s="1247"/>
      <c r="CA260" s="1247"/>
      <c r="CB260" s="1247"/>
      <c r="CC260" s="1247"/>
      <c r="CD260" s="1247"/>
      <c r="CE260" s="1247"/>
      <c r="CF260" s="1247"/>
      <c r="CG260" s="1247"/>
      <c r="CH260" s="1247"/>
      <c r="CI260" s="1247"/>
      <c r="CJ260" s="1247"/>
      <c r="CK260" s="1247"/>
      <c r="CL260" s="1247"/>
      <c r="CM260" s="1247"/>
      <c r="CN260" s="1247"/>
      <c r="CO260" s="1247"/>
      <c r="CP260" s="1247"/>
      <c r="CQ260" s="1247"/>
      <c r="CR260" s="1247"/>
      <c r="CS260" s="1247"/>
      <c r="CT260" s="1247"/>
      <c r="CU260" s="1247"/>
      <c r="CV260" s="1247"/>
      <c r="CW260" s="1247"/>
      <c r="CX260" s="1247"/>
      <c r="CY260" s="1247"/>
      <c r="CZ260" s="1247"/>
      <c r="DB260" s="1452">
        <f t="shared" si="38"/>
        <v>0</v>
      </c>
      <c r="DC260" s="1452">
        <f t="shared" si="39"/>
        <v>0</v>
      </c>
    </row>
    <row r="261" spans="1:107" ht="14.25" customHeight="1" x14ac:dyDescent="0.2">
      <c r="A261" s="129"/>
      <c r="B261" s="130"/>
      <c r="C261" s="131"/>
      <c r="D261" s="448"/>
      <c r="E261" s="448"/>
      <c r="F261" s="382"/>
      <c r="G261" s="382"/>
      <c r="H261" s="382"/>
      <c r="I261" s="1528">
        <f t="shared" si="40"/>
        <v>0</v>
      </c>
      <c r="J261" s="1529">
        <f t="shared" si="35"/>
        <v>0</v>
      </c>
      <c r="K261" s="136"/>
      <c r="L261" s="1530">
        <f t="shared" si="41"/>
        <v>0</v>
      </c>
      <c r="M261" s="1531">
        <f t="shared" si="42"/>
        <v>0</v>
      </c>
      <c r="N261" s="138"/>
      <c r="P261" s="125"/>
      <c r="Q261" s="1065" t="str">
        <f>IF(P261=" "," ",IF(P261="Vehículos",VLOOKUP($Q$16,'Datos Indices'!$A$38:$Z$50,22,FALSE),IF(P261="Ipim",VLOOKUP($Q$16,'Datos Indices'!$A$38:$Z$50,7,FALSE),IF(P261="Dólar",VLOOKUP($Q$16,'Datos Indices'!$A$38:$Z$50,4,FALSE),IF(P261="Gasoil",VLOOKUP($Q$16,'Datos Indices'!$A$38:$Z$50,10,FALSE),IF(P261="WPU06 Pesificado",VLOOKUP($Q$16,'Datos Indices'!$A$38:$Z$50,26,FALSE),0))))))</f>
        <v xml:space="preserve"> </v>
      </c>
      <c r="R261" s="1066">
        <f t="shared" si="43"/>
        <v>0</v>
      </c>
      <c r="T261" s="928"/>
      <c r="U261" s="1065" t="str">
        <f>IF(T261=" "," ",IF(T261="Vehículos",VLOOKUP($U$16,'Datos Indices'!$A$38:$Z$50,22,FALSE),IF(T261="Ipim",VLOOKUP($U$16,'Datos Indices'!$A$38:$Z$50,7,FALSE),IF(T261="Dólar",VLOOKUP($U$16,'Datos Indices'!$A$38:$Z$50,4,FALSE),IF(T261="Gasoil",VLOOKUP($U$16,'Datos Indices'!$A$38:$Z$50,10,FALSE),IF(T261="WPU06 Pesificado",VLOOKUP($U$16,'Datos Indices'!$A$38:$Z$50,26,FALSE),0))))))</f>
        <v xml:space="preserve"> </v>
      </c>
      <c r="V261" s="1066">
        <f t="shared" si="44"/>
        <v>0</v>
      </c>
      <c r="W261" s="1450" t="str">
        <f t="shared" si="37"/>
        <v/>
      </c>
      <c r="Y261" s="1247"/>
      <c r="Z261" s="1247"/>
      <c r="AA261" s="1247"/>
      <c r="AB261" s="1247"/>
      <c r="AC261" s="1247"/>
      <c r="AD261" s="1247"/>
      <c r="AE261" s="1247"/>
      <c r="AF261" s="1247"/>
      <c r="AG261" s="1247"/>
      <c r="AH261" s="1247"/>
      <c r="AI261" s="1247"/>
      <c r="AJ261" s="1247"/>
      <c r="AK261" s="1247"/>
      <c r="AL261" s="1247"/>
      <c r="AM261" s="1247"/>
      <c r="AN261" s="1247"/>
      <c r="AO261" s="1247"/>
      <c r="AP261" s="1247"/>
      <c r="AQ261" s="1247"/>
      <c r="AR261" s="1247"/>
      <c r="AS261" s="1247"/>
      <c r="AT261" s="1247"/>
      <c r="AU261" s="1247"/>
      <c r="AV261" s="1247"/>
      <c r="AW261" s="1247"/>
      <c r="AX261" s="1247"/>
      <c r="AY261" s="1247"/>
      <c r="AZ261" s="1247"/>
      <c r="BA261" s="1247"/>
      <c r="BB261" s="1247"/>
      <c r="BC261" s="1247"/>
      <c r="BD261" s="1247"/>
      <c r="BE261" s="1247"/>
      <c r="BF261" s="1247"/>
      <c r="BG261" s="1247"/>
      <c r="BH261" s="1247"/>
      <c r="BI261" s="1247"/>
      <c r="BJ261" s="1247"/>
      <c r="BK261" s="1247"/>
      <c r="BL261" s="1247"/>
      <c r="BM261" s="1247"/>
      <c r="BN261" s="1247"/>
      <c r="BO261" s="1247"/>
      <c r="BP261" s="1247"/>
      <c r="BQ261" s="1247"/>
      <c r="BR261" s="1247"/>
      <c r="BS261" s="1247"/>
      <c r="BT261" s="1247"/>
      <c r="BU261" s="1247"/>
      <c r="BV261" s="1247"/>
      <c r="BW261" s="1247"/>
      <c r="BX261" s="1247"/>
      <c r="BY261" s="1247"/>
      <c r="BZ261" s="1247"/>
      <c r="CA261" s="1247"/>
      <c r="CB261" s="1247"/>
      <c r="CC261" s="1247"/>
      <c r="CD261" s="1247"/>
      <c r="CE261" s="1247"/>
      <c r="CF261" s="1247"/>
      <c r="CG261" s="1247"/>
      <c r="CH261" s="1247"/>
      <c r="CI261" s="1247"/>
      <c r="CJ261" s="1247"/>
      <c r="CK261" s="1247"/>
      <c r="CL261" s="1247"/>
      <c r="CM261" s="1247"/>
      <c r="CN261" s="1247"/>
      <c r="CO261" s="1247"/>
      <c r="CP261" s="1247"/>
      <c r="CQ261" s="1247"/>
      <c r="CR261" s="1247"/>
      <c r="CS261" s="1247"/>
      <c r="CT261" s="1247"/>
      <c r="CU261" s="1247"/>
      <c r="CV261" s="1247"/>
      <c r="CW261" s="1247"/>
      <c r="CX261" s="1247"/>
      <c r="CY261" s="1247"/>
      <c r="CZ261" s="1247"/>
      <c r="DB261" s="1452">
        <f t="shared" si="38"/>
        <v>0</v>
      </c>
      <c r="DC261" s="1452">
        <f t="shared" si="39"/>
        <v>0</v>
      </c>
    </row>
    <row r="262" spans="1:107" ht="14.25" customHeight="1" x14ac:dyDescent="0.2">
      <c r="A262" s="129"/>
      <c r="B262" s="130"/>
      <c r="C262" s="131"/>
      <c r="D262" s="448"/>
      <c r="E262" s="448"/>
      <c r="F262" s="382"/>
      <c r="G262" s="382"/>
      <c r="H262" s="382"/>
      <c r="I262" s="1528">
        <f t="shared" si="40"/>
        <v>0</v>
      </c>
      <c r="J262" s="1529">
        <f t="shared" si="35"/>
        <v>0</v>
      </c>
      <c r="K262" s="136"/>
      <c r="L262" s="1530">
        <f t="shared" si="41"/>
        <v>0</v>
      </c>
      <c r="M262" s="1531">
        <f t="shared" si="42"/>
        <v>0</v>
      </c>
      <c r="N262" s="138"/>
      <c r="P262" s="125"/>
      <c r="Q262" s="1065" t="str">
        <f>IF(P262=" "," ",IF(P262="Vehículos",VLOOKUP($Q$16,'Datos Indices'!$A$38:$Z$50,22,FALSE),IF(P262="Ipim",VLOOKUP($Q$16,'Datos Indices'!$A$38:$Z$50,7,FALSE),IF(P262="Dólar",VLOOKUP($Q$16,'Datos Indices'!$A$38:$Z$50,4,FALSE),IF(P262="Gasoil",VLOOKUP($Q$16,'Datos Indices'!$A$38:$Z$50,10,FALSE),IF(P262="WPU06 Pesificado",VLOOKUP($Q$16,'Datos Indices'!$A$38:$Z$50,26,FALSE),0))))))</f>
        <v xml:space="preserve"> </v>
      </c>
      <c r="R262" s="1066">
        <f t="shared" si="43"/>
        <v>0</v>
      </c>
      <c r="T262" s="928"/>
      <c r="U262" s="1065" t="str">
        <f>IF(T262=" "," ",IF(T262="Vehículos",VLOOKUP($U$16,'Datos Indices'!$A$38:$Z$50,22,FALSE),IF(T262="Ipim",VLOOKUP($U$16,'Datos Indices'!$A$38:$Z$50,7,FALSE),IF(T262="Dólar",VLOOKUP($U$16,'Datos Indices'!$A$38:$Z$50,4,FALSE),IF(T262="Gasoil",VLOOKUP($U$16,'Datos Indices'!$A$38:$Z$50,10,FALSE),IF(T262="WPU06 Pesificado",VLOOKUP($U$16,'Datos Indices'!$A$38:$Z$50,26,FALSE),0))))))</f>
        <v xml:space="preserve"> </v>
      </c>
      <c r="V262" s="1066">
        <f t="shared" si="44"/>
        <v>0</v>
      </c>
      <c r="W262" s="1450" t="str">
        <f t="shared" si="37"/>
        <v/>
      </c>
      <c r="Y262" s="1247"/>
      <c r="Z262" s="1247"/>
      <c r="AA262" s="1247"/>
      <c r="AB262" s="1247"/>
      <c r="AC262" s="1247"/>
      <c r="AD262" s="1247"/>
      <c r="AE262" s="1247"/>
      <c r="AF262" s="1247"/>
      <c r="AG262" s="1247"/>
      <c r="AH262" s="1247"/>
      <c r="AI262" s="1247"/>
      <c r="AJ262" s="1247"/>
      <c r="AK262" s="1247"/>
      <c r="AL262" s="1247"/>
      <c r="AM262" s="1247"/>
      <c r="AN262" s="1247"/>
      <c r="AO262" s="1247"/>
      <c r="AP262" s="1247"/>
      <c r="AQ262" s="1247"/>
      <c r="AR262" s="1247"/>
      <c r="AS262" s="1247"/>
      <c r="AT262" s="1247"/>
      <c r="AU262" s="1247"/>
      <c r="AV262" s="1247"/>
      <c r="AW262" s="1247"/>
      <c r="AX262" s="1247"/>
      <c r="AY262" s="1247"/>
      <c r="AZ262" s="1247"/>
      <c r="BA262" s="1247"/>
      <c r="BB262" s="1247"/>
      <c r="BC262" s="1247"/>
      <c r="BD262" s="1247"/>
      <c r="BE262" s="1247"/>
      <c r="BF262" s="1247"/>
      <c r="BG262" s="1247"/>
      <c r="BH262" s="1247"/>
      <c r="BI262" s="1247"/>
      <c r="BJ262" s="1247"/>
      <c r="BK262" s="1247"/>
      <c r="BL262" s="1247"/>
      <c r="BM262" s="1247"/>
      <c r="BN262" s="1247"/>
      <c r="BO262" s="1247"/>
      <c r="BP262" s="1247"/>
      <c r="BQ262" s="1247"/>
      <c r="BR262" s="1247"/>
      <c r="BS262" s="1247"/>
      <c r="BT262" s="1247"/>
      <c r="BU262" s="1247"/>
      <c r="BV262" s="1247"/>
      <c r="BW262" s="1247"/>
      <c r="BX262" s="1247"/>
      <c r="BY262" s="1247"/>
      <c r="BZ262" s="1247"/>
      <c r="CA262" s="1247"/>
      <c r="CB262" s="1247"/>
      <c r="CC262" s="1247"/>
      <c r="CD262" s="1247"/>
      <c r="CE262" s="1247"/>
      <c r="CF262" s="1247"/>
      <c r="CG262" s="1247"/>
      <c r="CH262" s="1247"/>
      <c r="CI262" s="1247"/>
      <c r="CJ262" s="1247"/>
      <c r="CK262" s="1247"/>
      <c r="CL262" s="1247"/>
      <c r="CM262" s="1247"/>
      <c r="CN262" s="1247"/>
      <c r="CO262" s="1247"/>
      <c r="CP262" s="1247"/>
      <c r="CQ262" s="1247"/>
      <c r="CR262" s="1247"/>
      <c r="CS262" s="1247"/>
      <c r="CT262" s="1247"/>
      <c r="CU262" s="1247"/>
      <c r="CV262" s="1247"/>
      <c r="CW262" s="1247"/>
      <c r="CX262" s="1247"/>
      <c r="CY262" s="1247"/>
      <c r="CZ262" s="1247"/>
      <c r="DB262" s="1452">
        <f t="shared" si="38"/>
        <v>0</v>
      </c>
      <c r="DC262" s="1452">
        <f t="shared" si="39"/>
        <v>0</v>
      </c>
    </row>
    <row r="263" spans="1:107" ht="14.25" customHeight="1" x14ac:dyDescent="0.2">
      <c r="A263" s="129"/>
      <c r="B263" s="130"/>
      <c r="C263" s="131"/>
      <c r="D263" s="448"/>
      <c r="E263" s="448"/>
      <c r="F263" s="382"/>
      <c r="G263" s="382"/>
      <c r="H263" s="382"/>
      <c r="I263" s="1528">
        <f t="shared" si="40"/>
        <v>0</v>
      </c>
      <c r="J263" s="1529">
        <f t="shared" si="35"/>
        <v>0</v>
      </c>
      <c r="K263" s="136"/>
      <c r="L263" s="1530">
        <f t="shared" si="41"/>
        <v>0</v>
      </c>
      <c r="M263" s="1531">
        <f t="shared" si="42"/>
        <v>0</v>
      </c>
      <c r="N263" s="138"/>
      <c r="P263" s="125"/>
      <c r="Q263" s="1065" t="str">
        <f>IF(P263=" "," ",IF(P263="Vehículos",VLOOKUP($Q$16,'Datos Indices'!$A$38:$Z$50,22,FALSE),IF(P263="Ipim",VLOOKUP($Q$16,'Datos Indices'!$A$38:$Z$50,7,FALSE),IF(P263="Dólar",VLOOKUP($Q$16,'Datos Indices'!$A$38:$Z$50,4,FALSE),IF(P263="Gasoil",VLOOKUP($Q$16,'Datos Indices'!$A$38:$Z$50,10,FALSE),IF(P263="WPU06 Pesificado",VLOOKUP($Q$16,'Datos Indices'!$A$38:$Z$50,26,FALSE),0))))))</f>
        <v xml:space="preserve"> </v>
      </c>
      <c r="R263" s="1066">
        <f t="shared" si="43"/>
        <v>0</v>
      </c>
      <c r="T263" s="928"/>
      <c r="U263" s="1065" t="str">
        <f>IF(T263=" "," ",IF(T263="Vehículos",VLOOKUP($U$16,'Datos Indices'!$A$38:$Z$50,22,FALSE),IF(T263="Ipim",VLOOKUP($U$16,'Datos Indices'!$A$38:$Z$50,7,FALSE),IF(T263="Dólar",VLOOKUP($U$16,'Datos Indices'!$A$38:$Z$50,4,FALSE),IF(T263="Gasoil",VLOOKUP($U$16,'Datos Indices'!$A$38:$Z$50,10,FALSE),IF(T263="WPU06 Pesificado",VLOOKUP($U$16,'Datos Indices'!$A$38:$Z$50,26,FALSE),0))))))</f>
        <v xml:space="preserve"> </v>
      </c>
      <c r="V263" s="1066">
        <f t="shared" si="44"/>
        <v>0</v>
      </c>
      <c r="W263" s="1450" t="str">
        <f t="shared" si="37"/>
        <v/>
      </c>
      <c r="Y263" s="1247"/>
      <c r="Z263" s="1247"/>
      <c r="AA263" s="1247"/>
      <c r="AB263" s="1247"/>
      <c r="AC263" s="1247"/>
      <c r="AD263" s="1247"/>
      <c r="AE263" s="1247"/>
      <c r="AF263" s="1247"/>
      <c r="AG263" s="1247"/>
      <c r="AH263" s="1247"/>
      <c r="AI263" s="1247"/>
      <c r="AJ263" s="1247"/>
      <c r="AK263" s="1247"/>
      <c r="AL263" s="1247"/>
      <c r="AM263" s="1247"/>
      <c r="AN263" s="1247"/>
      <c r="AO263" s="1247"/>
      <c r="AP263" s="1247"/>
      <c r="AQ263" s="1247"/>
      <c r="AR263" s="1247"/>
      <c r="AS263" s="1247"/>
      <c r="AT263" s="1247"/>
      <c r="AU263" s="1247"/>
      <c r="AV263" s="1247"/>
      <c r="AW263" s="1247"/>
      <c r="AX263" s="1247"/>
      <c r="AY263" s="1247"/>
      <c r="AZ263" s="1247"/>
      <c r="BA263" s="1247"/>
      <c r="BB263" s="1247"/>
      <c r="BC263" s="1247"/>
      <c r="BD263" s="1247"/>
      <c r="BE263" s="1247"/>
      <c r="BF263" s="1247"/>
      <c r="BG263" s="1247"/>
      <c r="BH263" s="1247"/>
      <c r="BI263" s="1247"/>
      <c r="BJ263" s="1247"/>
      <c r="BK263" s="1247"/>
      <c r="BL263" s="1247"/>
      <c r="BM263" s="1247"/>
      <c r="BN263" s="1247"/>
      <c r="BO263" s="1247"/>
      <c r="BP263" s="1247"/>
      <c r="BQ263" s="1247"/>
      <c r="BR263" s="1247"/>
      <c r="BS263" s="1247"/>
      <c r="BT263" s="1247"/>
      <c r="BU263" s="1247"/>
      <c r="BV263" s="1247"/>
      <c r="BW263" s="1247"/>
      <c r="BX263" s="1247"/>
      <c r="BY263" s="1247"/>
      <c r="BZ263" s="1247"/>
      <c r="CA263" s="1247"/>
      <c r="CB263" s="1247"/>
      <c r="CC263" s="1247"/>
      <c r="CD263" s="1247"/>
      <c r="CE263" s="1247"/>
      <c r="CF263" s="1247"/>
      <c r="CG263" s="1247"/>
      <c r="CH263" s="1247"/>
      <c r="CI263" s="1247"/>
      <c r="CJ263" s="1247"/>
      <c r="CK263" s="1247"/>
      <c r="CL263" s="1247"/>
      <c r="CM263" s="1247"/>
      <c r="CN263" s="1247"/>
      <c r="CO263" s="1247"/>
      <c r="CP263" s="1247"/>
      <c r="CQ263" s="1247"/>
      <c r="CR263" s="1247"/>
      <c r="CS263" s="1247"/>
      <c r="CT263" s="1247"/>
      <c r="CU263" s="1247"/>
      <c r="CV263" s="1247"/>
      <c r="CW263" s="1247"/>
      <c r="CX263" s="1247"/>
      <c r="CY263" s="1247"/>
      <c r="CZ263" s="1247"/>
      <c r="DB263" s="1452">
        <f t="shared" si="38"/>
        <v>0</v>
      </c>
      <c r="DC263" s="1452">
        <f t="shared" si="39"/>
        <v>0</v>
      </c>
    </row>
    <row r="264" spans="1:107" ht="14.25" customHeight="1" x14ac:dyDescent="0.2">
      <c r="A264" s="129"/>
      <c r="B264" s="130"/>
      <c r="C264" s="131"/>
      <c r="D264" s="448"/>
      <c r="E264" s="448"/>
      <c r="F264" s="382"/>
      <c r="G264" s="382"/>
      <c r="H264" s="382"/>
      <c r="I264" s="1528">
        <f t="shared" si="40"/>
        <v>0</v>
      </c>
      <c r="J264" s="1529">
        <f t="shared" si="35"/>
        <v>0</v>
      </c>
      <c r="K264" s="136"/>
      <c r="L264" s="1530">
        <f t="shared" si="41"/>
        <v>0</v>
      </c>
      <c r="M264" s="1531">
        <f t="shared" si="42"/>
        <v>0</v>
      </c>
      <c r="N264" s="138"/>
      <c r="P264" s="125"/>
      <c r="Q264" s="1065" t="str">
        <f>IF(P264=" "," ",IF(P264="Vehículos",VLOOKUP($Q$16,'Datos Indices'!$A$38:$Z$50,22,FALSE),IF(P264="Ipim",VLOOKUP($Q$16,'Datos Indices'!$A$38:$Z$50,7,FALSE),IF(P264="Dólar",VLOOKUP($Q$16,'Datos Indices'!$A$38:$Z$50,4,FALSE),IF(P264="Gasoil",VLOOKUP($Q$16,'Datos Indices'!$A$38:$Z$50,10,FALSE),IF(P264="WPU06 Pesificado",VLOOKUP($Q$16,'Datos Indices'!$A$38:$Z$50,26,FALSE),0))))))</f>
        <v xml:space="preserve"> </v>
      </c>
      <c r="R264" s="1066">
        <f t="shared" si="43"/>
        <v>0</v>
      </c>
      <c r="T264" s="928"/>
      <c r="U264" s="1065" t="str">
        <f>IF(T264=" "," ",IF(T264="Vehículos",VLOOKUP($U$16,'Datos Indices'!$A$38:$Z$50,22,FALSE),IF(T264="Ipim",VLOOKUP($U$16,'Datos Indices'!$A$38:$Z$50,7,FALSE),IF(T264="Dólar",VLOOKUP($U$16,'Datos Indices'!$A$38:$Z$50,4,FALSE),IF(T264="Gasoil",VLOOKUP($U$16,'Datos Indices'!$A$38:$Z$50,10,FALSE),IF(T264="WPU06 Pesificado",VLOOKUP($U$16,'Datos Indices'!$A$38:$Z$50,26,FALSE),0))))))</f>
        <v xml:space="preserve"> </v>
      </c>
      <c r="V264" s="1066">
        <f t="shared" si="44"/>
        <v>0</v>
      </c>
      <c r="W264" s="1450" t="str">
        <f t="shared" si="37"/>
        <v/>
      </c>
      <c r="Y264" s="1247"/>
      <c r="Z264" s="1247"/>
      <c r="AA264" s="1247"/>
      <c r="AB264" s="1247"/>
      <c r="AC264" s="1247"/>
      <c r="AD264" s="1247"/>
      <c r="AE264" s="1247"/>
      <c r="AF264" s="1247"/>
      <c r="AG264" s="1247"/>
      <c r="AH264" s="1247"/>
      <c r="AI264" s="1247"/>
      <c r="AJ264" s="1247"/>
      <c r="AK264" s="1247"/>
      <c r="AL264" s="1247"/>
      <c r="AM264" s="1247"/>
      <c r="AN264" s="1247"/>
      <c r="AO264" s="1247"/>
      <c r="AP264" s="1247"/>
      <c r="AQ264" s="1247"/>
      <c r="AR264" s="1247"/>
      <c r="AS264" s="1247"/>
      <c r="AT264" s="1247"/>
      <c r="AU264" s="1247"/>
      <c r="AV264" s="1247"/>
      <c r="AW264" s="1247"/>
      <c r="AX264" s="1247"/>
      <c r="AY264" s="1247"/>
      <c r="AZ264" s="1247"/>
      <c r="BA264" s="1247"/>
      <c r="BB264" s="1247"/>
      <c r="BC264" s="1247"/>
      <c r="BD264" s="1247"/>
      <c r="BE264" s="1247"/>
      <c r="BF264" s="1247"/>
      <c r="BG264" s="1247"/>
      <c r="BH264" s="1247"/>
      <c r="BI264" s="1247"/>
      <c r="BJ264" s="1247"/>
      <c r="BK264" s="1247"/>
      <c r="BL264" s="1247"/>
      <c r="BM264" s="1247"/>
      <c r="BN264" s="1247"/>
      <c r="BO264" s="1247"/>
      <c r="BP264" s="1247"/>
      <c r="BQ264" s="1247"/>
      <c r="BR264" s="1247"/>
      <c r="BS264" s="1247"/>
      <c r="BT264" s="1247"/>
      <c r="BU264" s="1247"/>
      <c r="BV264" s="1247"/>
      <c r="BW264" s="1247"/>
      <c r="BX264" s="1247"/>
      <c r="BY264" s="1247"/>
      <c r="BZ264" s="1247"/>
      <c r="CA264" s="1247"/>
      <c r="CB264" s="1247"/>
      <c r="CC264" s="1247"/>
      <c r="CD264" s="1247"/>
      <c r="CE264" s="1247"/>
      <c r="CF264" s="1247"/>
      <c r="CG264" s="1247"/>
      <c r="CH264" s="1247"/>
      <c r="CI264" s="1247"/>
      <c r="CJ264" s="1247"/>
      <c r="CK264" s="1247"/>
      <c r="CL264" s="1247"/>
      <c r="CM264" s="1247"/>
      <c r="CN264" s="1247"/>
      <c r="CO264" s="1247"/>
      <c r="CP264" s="1247"/>
      <c r="CQ264" s="1247"/>
      <c r="CR264" s="1247"/>
      <c r="CS264" s="1247"/>
      <c r="CT264" s="1247"/>
      <c r="CU264" s="1247"/>
      <c r="CV264" s="1247"/>
      <c r="CW264" s="1247"/>
      <c r="CX264" s="1247"/>
      <c r="CY264" s="1247"/>
      <c r="CZ264" s="1247"/>
      <c r="DB264" s="1452">
        <f t="shared" si="38"/>
        <v>0</v>
      </c>
      <c r="DC264" s="1452">
        <f t="shared" si="39"/>
        <v>0</v>
      </c>
    </row>
    <row r="265" spans="1:107" ht="14.25" customHeight="1" x14ac:dyDescent="0.2">
      <c r="A265" s="129"/>
      <c r="B265" s="130"/>
      <c r="C265" s="131"/>
      <c r="D265" s="448"/>
      <c r="E265" s="448"/>
      <c r="F265" s="382"/>
      <c r="G265" s="382"/>
      <c r="H265" s="382"/>
      <c r="I265" s="1528">
        <f t="shared" si="40"/>
        <v>0</v>
      </c>
      <c r="J265" s="1529">
        <f t="shared" si="35"/>
        <v>0</v>
      </c>
      <c r="K265" s="136"/>
      <c r="L265" s="1530">
        <f t="shared" si="41"/>
        <v>0</v>
      </c>
      <c r="M265" s="1531">
        <f t="shared" si="42"/>
        <v>0</v>
      </c>
      <c r="N265" s="138"/>
      <c r="P265" s="125"/>
      <c r="Q265" s="1065" t="str">
        <f>IF(P265=" "," ",IF(P265="Vehículos",VLOOKUP($Q$16,'Datos Indices'!$A$38:$Z$50,22,FALSE),IF(P265="Ipim",VLOOKUP($Q$16,'Datos Indices'!$A$38:$Z$50,7,FALSE),IF(P265="Dólar",VLOOKUP($Q$16,'Datos Indices'!$A$38:$Z$50,4,FALSE),IF(P265="Gasoil",VLOOKUP($Q$16,'Datos Indices'!$A$38:$Z$50,10,FALSE),IF(P265="WPU06 Pesificado",VLOOKUP($Q$16,'Datos Indices'!$A$38:$Z$50,26,FALSE),0))))))</f>
        <v xml:space="preserve"> </v>
      </c>
      <c r="R265" s="1066">
        <f t="shared" si="43"/>
        <v>0</v>
      </c>
      <c r="T265" s="928"/>
      <c r="U265" s="1065" t="str">
        <f>IF(T265=" "," ",IF(T265="Vehículos",VLOOKUP($U$16,'Datos Indices'!$A$38:$Z$50,22,FALSE),IF(T265="Ipim",VLOOKUP($U$16,'Datos Indices'!$A$38:$Z$50,7,FALSE),IF(T265="Dólar",VLOOKUP($U$16,'Datos Indices'!$A$38:$Z$50,4,FALSE),IF(T265="Gasoil",VLOOKUP($U$16,'Datos Indices'!$A$38:$Z$50,10,FALSE),IF(T265="WPU06 Pesificado",VLOOKUP($U$16,'Datos Indices'!$A$38:$Z$50,26,FALSE),0))))))</f>
        <v xml:space="preserve"> </v>
      </c>
      <c r="V265" s="1066">
        <f t="shared" si="44"/>
        <v>0</v>
      </c>
      <c r="W265" s="1450" t="str">
        <f t="shared" si="37"/>
        <v/>
      </c>
      <c r="Y265" s="1247"/>
      <c r="Z265" s="1247"/>
      <c r="AA265" s="1247"/>
      <c r="AB265" s="1247"/>
      <c r="AC265" s="1247"/>
      <c r="AD265" s="1247"/>
      <c r="AE265" s="1247"/>
      <c r="AF265" s="1247"/>
      <c r="AG265" s="1247"/>
      <c r="AH265" s="1247"/>
      <c r="AI265" s="1247"/>
      <c r="AJ265" s="1247"/>
      <c r="AK265" s="1247"/>
      <c r="AL265" s="1247"/>
      <c r="AM265" s="1247"/>
      <c r="AN265" s="1247"/>
      <c r="AO265" s="1247"/>
      <c r="AP265" s="1247"/>
      <c r="AQ265" s="1247"/>
      <c r="AR265" s="1247"/>
      <c r="AS265" s="1247"/>
      <c r="AT265" s="1247"/>
      <c r="AU265" s="1247"/>
      <c r="AV265" s="1247"/>
      <c r="AW265" s="1247"/>
      <c r="AX265" s="1247"/>
      <c r="AY265" s="1247"/>
      <c r="AZ265" s="1247"/>
      <c r="BA265" s="1247"/>
      <c r="BB265" s="1247"/>
      <c r="BC265" s="1247"/>
      <c r="BD265" s="1247"/>
      <c r="BE265" s="1247"/>
      <c r="BF265" s="1247"/>
      <c r="BG265" s="1247"/>
      <c r="BH265" s="1247"/>
      <c r="BI265" s="1247"/>
      <c r="BJ265" s="1247"/>
      <c r="BK265" s="1247"/>
      <c r="BL265" s="1247"/>
      <c r="BM265" s="1247"/>
      <c r="BN265" s="1247"/>
      <c r="BO265" s="1247"/>
      <c r="BP265" s="1247"/>
      <c r="BQ265" s="1247"/>
      <c r="BR265" s="1247"/>
      <c r="BS265" s="1247"/>
      <c r="BT265" s="1247"/>
      <c r="BU265" s="1247"/>
      <c r="BV265" s="1247"/>
      <c r="BW265" s="1247"/>
      <c r="BX265" s="1247"/>
      <c r="BY265" s="1247"/>
      <c r="BZ265" s="1247"/>
      <c r="CA265" s="1247"/>
      <c r="CB265" s="1247"/>
      <c r="CC265" s="1247"/>
      <c r="CD265" s="1247"/>
      <c r="CE265" s="1247"/>
      <c r="CF265" s="1247"/>
      <c r="CG265" s="1247"/>
      <c r="CH265" s="1247"/>
      <c r="CI265" s="1247"/>
      <c r="CJ265" s="1247"/>
      <c r="CK265" s="1247"/>
      <c r="CL265" s="1247"/>
      <c r="CM265" s="1247"/>
      <c r="CN265" s="1247"/>
      <c r="CO265" s="1247"/>
      <c r="CP265" s="1247"/>
      <c r="CQ265" s="1247"/>
      <c r="CR265" s="1247"/>
      <c r="CS265" s="1247"/>
      <c r="CT265" s="1247"/>
      <c r="CU265" s="1247"/>
      <c r="CV265" s="1247"/>
      <c r="CW265" s="1247"/>
      <c r="CX265" s="1247"/>
      <c r="CY265" s="1247"/>
      <c r="CZ265" s="1247"/>
      <c r="DB265" s="1452">
        <f t="shared" si="38"/>
        <v>0</v>
      </c>
      <c r="DC265" s="1452">
        <f t="shared" si="39"/>
        <v>0</v>
      </c>
    </row>
    <row r="266" spans="1:107" ht="14.25" customHeight="1" x14ac:dyDescent="0.2">
      <c r="A266" s="129"/>
      <c r="B266" s="130"/>
      <c r="C266" s="131"/>
      <c r="D266" s="448"/>
      <c r="E266" s="448"/>
      <c r="F266" s="382"/>
      <c r="G266" s="382"/>
      <c r="H266" s="382"/>
      <c r="I266" s="1528">
        <f t="shared" si="40"/>
        <v>0</v>
      </c>
      <c r="J266" s="1529">
        <f t="shared" si="35"/>
        <v>0</v>
      </c>
      <c r="K266" s="136"/>
      <c r="L266" s="1530">
        <f t="shared" si="41"/>
        <v>0</v>
      </c>
      <c r="M266" s="1531">
        <f t="shared" si="42"/>
        <v>0</v>
      </c>
      <c r="N266" s="138"/>
      <c r="P266" s="125"/>
      <c r="Q266" s="1065" t="str">
        <f>IF(P266=" "," ",IF(P266="Vehículos",VLOOKUP($Q$16,'Datos Indices'!$A$38:$Z$50,22,FALSE),IF(P266="Ipim",VLOOKUP($Q$16,'Datos Indices'!$A$38:$Z$50,7,FALSE),IF(P266="Dólar",VLOOKUP($Q$16,'Datos Indices'!$A$38:$Z$50,4,FALSE),IF(P266="Gasoil",VLOOKUP($Q$16,'Datos Indices'!$A$38:$Z$50,10,FALSE),IF(P266="WPU06 Pesificado",VLOOKUP($Q$16,'Datos Indices'!$A$38:$Z$50,26,FALSE),0))))))</f>
        <v xml:space="preserve"> </v>
      </c>
      <c r="R266" s="1066">
        <f t="shared" si="43"/>
        <v>0</v>
      </c>
      <c r="T266" s="928"/>
      <c r="U266" s="1065" t="str">
        <f>IF(T266=" "," ",IF(T266="Vehículos",VLOOKUP($U$16,'Datos Indices'!$A$38:$Z$50,22,FALSE),IF(T266="Ipim",VLOOKUP($U$16,'Datos Indices'!$A$38:$Z$50,7,FALSE),IF(T266="Dólar",VLOOKUP($U$16,'Datos Indices'!$A$38:$Z$50,4,FALSE),IF(T266="Gasoil",VLOOKUP($U$16,'Datos Indices'!$A$38:$Z$50,10,FALSE),IF(T266="WPU06 Pesificado",VLOOKUP($U$16,'Datos Indices'!$A$38:$Z$50,26,FALSE),0))))))</f>
        <v xml:space="preserve"> </v>
      </c>
      <c r="V266" s="1066">
        <f t="shared" si="44"/>
        <v>0</v>
      </c>
      <c r="W266" s="1450" t="str">
        <f t="shared" si="37"/>
        <v/>
      </c>
      <c r="Y266" s="1247"/>
      <c r="Z266" s="1247"/>
      <c r="AA266" s="1247"/>
      <c r="AB266" s="1247"/>
      <c r="AC266" s="1247"/>
      <c r="AD266" s="1247"/>
      <c r="AE266" s="1247"/>
      <c r="AF266" s="1247"/>
      <c r="AG266" s="1247"/>
      <c r="AH266" s="1247"/>
      <c r="AI266" s="1247"/>
      <c r="AJ266" s="1247"/>
      <c r="AK266" s="1247"/>
      <c r="AL266" s="1247"/>
      <c r="AM266" s="1247"/>
      <c r="AN266" s="1247"/>
      <c r="AO266" s="1247"/>
      <c r="AP266" s="1247"/>
      <c r="AQ266" s="1247"/>
      <c r="AR266" s="1247"/>
      <c r="AS266" s="1247"/>
      <c r="AT266" s="1247"/>
      <c r="AU266" s="1247"/>
      <c r="AV266" s="1247"/>
      <c r="AW266" s="1247"/>
      <c r="AX266" s="1247"/>
      <c r="AY266" s="1247"/>
      <c r="AZ266" s="1247"/>
      <c r="BA266" s="1247"/>
      <c r="BB266" s="1247"/>
      <c r="BC266" s="1247"/>
      <c r="BD266" s="1247"/>
      <c r="BE266" s="1247"/>
      <c r="BF266" s="1247"/>
      <c r="BG266" s="1247"/>
      <c r="BH266" s="1247"/>
      <c r="BI266" s="1247"/>
      <c r="BJ266" s="1247"/>
      <c r="BK266" s="1247"/>
      <c r="BL266" s="1247"/>
      <c r="BM266" s="1247"/>
      <c r="BN266" s="1247"/>
      <c r="BO266" s="1247"/>
      <c r="BP266" s="1247"/>
      <c r="BQ266" s="1247"/>
      <c r="BR266" s="1247"/>
      <c r="BS266" s="1247"/>
      <c r="BT266" s="1247"/>
      <c r="BU266" s="1247"/>
      <c r="BV266" s="1247"/>
      <c r="BW266" s="1247"/>
      <c r="BX266" s="1247"/>
      <c r="BY266" s="1247"/>
      <c r="BZ266" s="1247"/>
      <c r="CA266" s="1247"/>
      <c r="CB266" s="1247"/>
      <c r="CC266" s="1247"/>
      <c r="CD266" s="1247"/>
      <c r="CE266" s="1247"/>
      <c r="CF266" s="1247"/>
      <c r="CG266" s="1247"/>
      <c r="CH266" s="1247"/>
      <c r="CI266" s="1247"/>
      <c r="CJ266" s="1247"/>
      <c r="CK266" s="1247"/>
      <c r="CL266" s="1247"/>
      <c r="CM266" s="1247"/>
      <c r="CN266" s="1247"/>
      <c r="CO266" s="1247"/>
      <c r="CP266" s="1247"/>
      <c r="CQ266" s="1247"/>
      <c r="CR266" s="1247"/>
      <c r="CS266" s="1247"/>
      <c r="CT266" s="1247"/>
      <c r="CU266" s="1247"/>
      <c r="CV266" s="1247"/>
      <c r="CW266" s="1247"/>
      <c r="CX266" s="1247"/>
      <c r="CY266" s="1247"/>
      <c r="CZ266" s="1247"/>
      <c r="DB266" s="1452">
        <f t="shared" si="38"/>
        <v>0</v>
      </c>
      <c r="DC266" s="1452">
        <f t="shared" si="39"/>
        <v>0</v>
      </c>
    </row>
    <row r="267" spans="1:107" ht="14.25" customHeight="1" x14ac:dyDescent="0.2">
      <c r="A267" s="129"/>
      <c r="B267" s="130"/>
      <c r="C267" s="131"/>
      <c r="D267" s="448"/>
      <c r="E267" s="448"/>
      <c r="F267" s="382"/>
      <c r="G267" s="382"/>
      <c r="H267" s="382"/>
      <c r="I267" s="1528">
        <f t="shared" si="40"/>
        <v>0</v>
      </c>
      <c r="J267" s="1529">
        <f t="shared" si="35"/>
        <v>0</v>
      </c>
      <c r="K267" s="136"/>
      <c r="L267" s="1530">
        <f t="shared" si="41"/>
        <v>0</v>
      </c>
      <c r="M267" s="1531">
        <f t="shared" si="42"/>
        <v>0</v>
      </c>
      <c r="N267" s="138"/>
      <c r="P267" s="125"/>
      <c r="Q267" s="1065" t="str">
        <f>IF(P267=" "," ",IF(P267="Vehículos",VLOOKUP($Q$16,'Datos Indices'!$A$38:$Z$50,22,FALSE),IF(P267="Ipim",VLOOKUP($Q$16,'Datos Indices'!$A$38:$Z$50,7,FALSE),IF(P267="Dólar",VLOOKUP($Q$16,'Datos Indices'!$A$38:$Z$50,4,FALSE),IF(P267="Gasoil",VLOOKUP($Q$16,'Datos Indices'!$A$38:$Z$50,10,FALSE),IF(P267="WPU06 Pesificado",VLOOKUP($Q$16,'Datos Indices'!$A$38:$Z$50,26,FALSE),0))))))</f>
        <v xml:space="preserve"> </v>
      </c>
      <c r="R267" s="1066">
        <f t="shared" si="43"/>
        <v>0</v>
      </c>
      <c r="T267" s="928"/>
      <c r="U267" s="1065" t="str">
        <f>IF(T267=" "," ",IF(T267="Vehículos",VLOOKUP($U$16,'Datos Indices'!$A$38:$Z$50,22,FALSE),IF(T267="Ipim",VLOOKUP($U$16,'Datos Indices'!$A$38:$Z$50,7,FALSE),IF(T267="Dólar",VLOOKUP($U$16,'Datos Indices'!$A$38:$Z$50,4,FALSE),IF(T267="Gasoil",VLOOKUP($U$16,'Datos Indices'!$A$38:$Z$50,10,FALSE),IF(T267="WPU06 Pesificado",VLOOKUP($U$16,'Datos Indices'!$A$38:$Z$50,26,FALSE),0))))))</f>
        <v xml:space="preserve"> </v>
      </c>
      <c r="V267" s="1066">
        <f t="shared" si="44"/>
        <v>0</v>
      </c>
      <c r="W267" s="1450" t="str">
        <f t="shared" si="37"/>
        <v/>
      </c>
      <c r="Y267" s="1247"/>
      <c r="Z267" s="1247"/>
      <c r="AA267" s="1247"/>
      <c r="AB267" s="1247"/>
      <c r="AC267" s="1247"/>
      <c r="AD267" s="1247"/>
      <c r="AE267" s="1247"/>
      <c r="AF267" s="1247"/>
      <c r="AG267" s="1247"/>
      <c r="AH267" s="1247"/>
      <c r="AI267" s="1247"/>
      <c r="AJ267" s="1247"/>
      <c r="AK267" s="1247"/>
      <c r="AL267" s="1247"/>
      <c r="AM267" s="1247"/>
      <c r="AN267" s="1247"/>
      <c r="AO267" s="1247"/>
      <c r="AP267" s="1247"/>
      <c r="AQ267" s="1247"/>
      <c r="AR267" s="1247"/>
      <c r="AS267" s="1247"/>
      <c r="AT267" s="1247"/>
      <c r="AU267" s="1247"/>
      <c r="AV267" s="1247"/>
      <c r="AW267" s="1247"/>
      <c r="AX267" s="1247"/>
      <c r="AY267" s="1247"/>
      <c r="AZ267" s="1247"/>
      <c r="BA267" s="1247"/>
      <c r="BB267" s="1247"/>
      <c r="BC267" s="1247"/>
      <c r="BD267" s="1247"/>
      <c r="BE267" s="1247"/>
      <c r="BF267" s="1247"/>
      <c r="BG267" s="1247"/>
      <c r="BH267" s="1247"/>
      <c r="BI267" s="1247"/>
      <c r="BJ267" s="1247"/>
      <c r="BK267" s="1247"/>
      <c r="BL267" s="1247"/>
      <c r="BM267" s="1247"/>
      <c r="BN267" s="1247"/>
      <c r="BO267" s="1247"/>
      <c r="BP267" s="1247"/>
      <c r="BQ267" s="1247"/>
      <c r="BR267" s="1247"/>
      <c r="BS267" s="1247"/>
      <c r="BT267" s="1247"/>
      <c r="BU267" s="1247"/>
      <c r="BV267" s="1247"/>
      <c r="BW267" s="1247"/>
      <c r="BX267" s="1247"/>
      <c r="BY267" s="1247"/>
      <c r="BZ267" s="1247"/>
      <c r="CA267" s="1247"/>
      <c r="CB267" s="1247"/>
      <c r="CC267" s="1247"/>
      <c r="CD267" s="1247"/>
      <c r="CE267" s="1247"/>
      <c r="CF267" s="1247"/>
      <c r="CG267" s="1247"/>
      <c r="CH267" s="1247"/>
      <c r="CI267" s="1247"/>
      <c r="CJ267" s="1247"/>
      <c r="CK267" s="1247"/>
      <c r="CL267" s="1247"/>
      <c r="CM267" s="1247"/>
      <c r="CN267" s="1247"/>
      <c r="CO267" s="1247"/>
      <c r="CP267" s="1247"/>
      <c r="CQ267" s="1247"/>
      <c r="CR267" s="1247"/>
      <c r="CS267" s="1247"/>
      <c r="CT267" s="1247"/>
      <c r="CU267" s="1247"/>
      <c r="CV267" s="1247"/>
      <c r="CW267" s="1247"/>
      <c r="CX267" s="1247"/>
      <c r="CY267" s="1247"/>
      <c r="CZ267" s="1247"/>
      <c r="DB267" s="1452">
        <f t="shared" si="38"/>
        <v>0</v>
      </c>
      <c r="DC267" s="1452">
        <f t="shared" si="39"/>
        <v>0</v>
      </c>
    </row>
    <row r="268" spans="1:107" ht="14.25" customHeight="1" x14ac:dyDescent="0.2">
      <c r="A268" s="129"/>
      <c r="B268" s="130"/>
      <c r="C268" s="131"/>
      <c r="D268" s="448"/>
      <c r="E268" s="448"/>
      <c r="F268" s="382"/>
      <c r="G268" s="382"/>
      <c r="H268" s="382"/>
      <c r="I268" s="1528">
        <f t="shared" si="40"/>
        <v>0</v>
      </c>
      <c r="J268" s="1529">
        <f t="shared" si="35"/>
        <v>0</v>
      </c>
      <c r="K268" s="136"/>
      <c r="L268" s="1530">
        <f t="shared" si="41"/>
        <v>0</v>
      </c>
      <c r="M268" s="1531">
        <f t="shared" si="42"/>
        <v>0</v>
      </c>
      <c r="N268" s="138"/>
      <c r="P268" s="125"/>
      <c r="Q268" s="1065" t="str">
        <f>IF(P268=" "," ",IF(P268="Vehículos",VLOOKUP($Q$16,'Datos Indices'!$A$38:$Z$50,22,FALSE),IF(P268="Ipim",VLOOKUP($Q$16,'Datos Indices'!$A$38:$Z$50,7,FALSE),IF(P268="Dólar",VLOOKUP($Q$16,'Datos Indices'!$A$38:$Z$50,4,FALSE),IF(P268="Gasoil",VLOOKUP($Q$16,'Datos Indices'!$A$38:$Z$50,10,FALSE),IF(P268="WPU06 Pesificado",VLOOKUP($Q$16,'Datos Indices'!$A$38:$Z$50,26,FALSE),0))))))</f>
        <v xml:space="preserve"> </v>
      </c>
      <c r="R268" s="1066">
        <f t="shared" si="43"/>
        <v>0</v>
      </c>
      <c r="T268" s="928"/>
      <c r="U268" s="1065" t="str">
        <f>IF(T268=" "," ",IF(T268="Vehículos",VLOOKUP($U$16,'Datos Indices'!$A$38:$Z$50,22,FALSE),IF(T268="Ipim",VLOOKUP($U$16,'Datos Indices'!$A$38:$Z$50,7,FALSE),IF(T268="Dólar",VLOOKUP($U$16,'Datos Indices'!$A$38:$Z$50,4,FALSE),IF(T268="Gasoil",VLOOKUP($U$16,'Datos Indices'!$A$38:$Z$50,10,FALSE),IF(T268="WPU06 Pesificado",VLOOKUP($U$16,'Datos Indices'!$A$38:$Z$50,26,FALSE),0))))))</f>
        <v xml:space="preserve"> </v>
      </c>
      <c r="V268" s="1066">
        <f t="shared" si="44"/>
        <v>0</v>
      </c>
      <c r="W268" s="1450" t="str">
        <f t="shared" si="37"/>
        <v/>
      </c>
      <c r="Y268" s="1247"/>
      <c r="Z268" s="1247"/>
      <c r="AA268" s="1247"/>
      <c r="AB268" s="1247"/>
      <c r="AC268" s="1247"/>
      <c r="AD268" s="1247"/>
      <c r="AE268" s="1247"/>
      <c r="AF268" s="1247"/>
      <c r="AG268" s="1247"/>
      <c r="AH268" s="1247"/>
      <c r="AI268" s="1247"/>
      <c r="AJ268" s="1247"/>
      <c r="AK268" s="1247"/>
      <c r="AL268" s="1247"/>
      <c r="AM268" s="1247"/>
      <c r="AN268" s="1247"/>
      <c r="AO268" s="1247"/>
      <c r="AP268" s="1247"/>
      <c r="AQ268" s="1247"/>
      <c r="AR268" s="1247"/>
      <c r="AS268" s="1247"/>
      <c r="AT268" s="1247"/>
      <c r="AU268" s="1247"/>
      <c r="AV268" s="1247"/>
      <c r="AW268" s="1247"/>
      <c r="AX268" s="1247"/>
      <c r="AY268" s="1247"/>
      <c r="AZ268" s="1247"/>
      <c r="BA268" s="1247"/>
      <c r="BB268" s="1247"/>
      <c r="BC268" s="1247"/>
      <c r="BD268" s="1247"/>
      <c r="BE268" s="1247"/>
      <c r="BF268" s="1247"/>
      <c r="BG268" s="1247"/>
      <c r="BH268" s="1247"/>
      <c r="BI268" s="1247"/>
      <c r="BJ268" s="1247"/>
      <c r="BK268" s="1247"/>
      <c r="BL268" s="1247"/>
      <c r="BM268" s="1247"/>
      <c r="BN268" s="1247"/>
      <c r="BO268" s="1247"/>
      <c r="BP268" s="1247"/>
      <c r="BQ268" s="1247"/>
      <c r="BR268" s="1247"/>
      <c r="BS268" s="1247"/>
      <c r="BT268" s="1247"/>
      <c r="BU268" s="1247"/>
      <c r="BV268" s="1247"/>
      <c r="BW268" s="1247"/>
      <c r="BX268" s="1247"/>
      <c r="BY268" s="1247"/>
      <c r="BZ268" s="1247"/>
      <c r="CA268" s="1247"/>
      <c r="CB268" s="1247"/>
      <c r="CC268" s="1247"/>
      <c r="CD268" s="1247"/>
      <c r="CE268" s="1247"/>
      <c r="CF268" s="1247"/>
      <c r="CG268" s="1247"/>
      <c r="CH268" s="1247"/>
      <c r="CI268" s="1247"/>
      <c r="CJ268" s="1247"/>
      <c r="CK268" s="1247"/>
      <c r="CL268" s="1247"/>
      <c r="CM268" s="1247"/>
      <c r="CN268" s="1247"/>
      <c r="CO268" s="1247"/>
      <c r="CP268" s="1247"/>
      <c r="CQ268" s="1247"/>
      <c r="CR268" s="1247"/>
      <c r="CS268" s="1247"/>
      <c r="CT268" s="1247"/>
      <c r="CU268" s="1247"/>
      <c r="CV268" s="1247"/>
      <c r="CW268" s="1247"/>
      <c r="CX268" s="1247"/>
      <c r="CY268" s="1247"/>
      <c r="CZ268" s="1247"/>
      <c r="DB268" s="1452">
        <f t="shared" si="38"/>
        <v>0</v>
      </c>
      <c r="DC268" s="1452">
        <f t="shared" si="39"/>
        <v>0</v>
      </c>
    </row>
    <row r="269" spans="1:107" ht="14.25" customHeight="1" x14ac:dyDescent="0.2">
      <c r="A269" s="129"/>
      <c r="B269" s="130"/>
      <c r="C269" s="131"/>
      <c r="D269" s="448"/>
      <c r="E269" s="448"/>
      <c r="F269" s="382"/>
      <c r="G269" s="382"/>
      <c r="H269" s="382"/>
      <c r="I269" s="1528">
        <f t="shared" si="40"/>
        <v>0</v>
      </c>
      <c r="J269" s="1529">
        <f t="shared" si="35"/>
        <v>0</v>
      </c>
      <c r="K269" s="136"/>
      <c r="L269" s="1530">
        <f t="shared" si="41"/>
        <v>0</v>
      </c>
      <c r="M269" s="1531">
        <f t="shared" si="42"/>
        <v>0</v>
      </c>
      <c r="N269" s="138"/>
      <c r="P269" s="125"/>
      <c r="Q269" s="1065" t="str">
        <f>IF(P269=" "," ",IF(P269="Vehículos",VLOOKUP($Q$16,'Datos Indices'!$A$38:$Z$50,22,FALSE),IF(P269="Ipim",VLOOKUP($Q$16,'Datos Indices'!$A$38:$Z$50,7,FALSE),IF(P269="Dólar",VLOOKUP($Q$16,'Datos Indices'!$A$38:$Z$50,4,FALSE),IF(P269="Gasoil",VLOOKUP($Q$16,'Datos Indices'!$A$38:$Z$50,10,FALSE),IF(P269="WPU06 Pesificado",VLOOKUP($Q$16,'Datos Indices'!$A$38:$Z$50,26,FALSE),0))))))</f>
        <v xml:space="preserve"> </v>
      </c>
      <c r="R269" s="1066">
        <f t="shared" si="43"/>
        <v>0</v>
      </c>
      <c r="T269" s="928"/>
      <c r="U269" s="1065" t="str">
        <f>IF(T269=" "," ",IF(T269="Vehículos",VLOOKUP($U$16,'Datos Indices'!$A$38:$Z$50,22,FALSE),IF(T269="Ipim",VLOOKUP($U$16,'Datos Indices'!$A$38:$Z$50,7,FALSE),IF(T269="Dólar",VLOOKUP($U$16,'Datos Indices'!$A$38:$Z$50,4,FALSE),IF(T269="Gasoil",VLOOKUP($U$16,'Datos Indices'!$A$38:$Z$50,10,FALSE),IF(T269="WPU06 Pesificado",VLOOKUP($U$16,'Datos Indices'!$A$38:$Z$50,26,FALSE),0))))))</f>
        <v xml:space="preserve"> </v>
      </c>
      <c r="V269" s="1066">
        <f t="shared" si="44"/>
        <v>0</v>
      </c>
      <c r="W269" s="1450" t="str">
        <f t="shared" si="37"/>
        <v/>
      </c>
      <c r="Y269" s="1247"/>
      <c r="Z269" s="1247"/>
      <c r="AA269" s="1247"/>
      <c r="AB269" s="1247"/>
      <c r="AC269" s="1247"/>
      <c r="AD269" s="1247"/>
      <c r="AE269" s="1247"/>
      <c r="AF269" s="1247"/>
      <c r="AG269" s="1247"/>
      <c r="AH269" s="1247"/>
      <c r="AI269" s="1247"/>
      <c r="AJ269" s="1247"/>
      <c r="AK269" s="1247"/>
      <c r="AL269" s="1247"/>
      <c r="AM269" s="1247"/>
      <c r="AN269" s="1247"/>
      <c r="AO269" s="1247"/>
      <c r="AP269" s="1247"/>
      <c r="AQ269" s="1247"/>
      <c r="AR269" s="1247"/>
      <c r="AS269" s="1247"/>
      <c r="AT269" s="1247"/>
      <c r="AU269" s="1247"/>
      <c r="AV269" s="1247"/>
      <c r="AW269" s="1247"/>
      <c r="AX269" s="1247"/>
      <c r="AY269" s="1247"/>
      <c r="AZ269" s="1247"/>
      <c r="BA269" s="1247"/>
      <c r="BB269" s="1247"/>
      <c r="BC269" s="1247"/>
      <c r="BD269" s="1247"/>
      <c r="BE269" s="1247"/>
      <c r="BF269" s="1247"/>
      <c r="BG269" s="1247"/>
      <c r="BH269" s="1247"/>
      <c r="BI269" s="1247"/>
      <c r="BJ269" s="1247"/>
      <c r="BK269" s="1247"/>
      <c r="BL269" s="1247"/>
      <c r="BM269" s="1247"/>
      <c r="BN269" s="1247"/>
      <c r="BO269" s="1247"/>
      <c r="BP269" s="1247"/>
      <c r="BQ269" s="1247"/>
      <c r="BR269" s="1247"/>
      <c r="BS269" s="1247"/>
      <c r="BT269" s="1247"/>
      <c r="BU269" s="1247"/>
      <c r="BV269" s="1247"/>
      <c r="BW269" s="1247"/>
      <c r="BX269" s="1247"/>
      <c r="BY269" s="1247"/>
      <c r="BZ269" s="1247"/>
      <c r="CA269" s="1247"/>
      <c r="CB269" s="1247"/>
      <c r="CC269" s="1247"/>
      <c r="CD269" s="1247"/>
      <c r="CE269" s="1247"/>
      <c r="CF269" s="1247"/>
      <c r="CG269" s="1247"/>
      <c r="CH269" s="1247"/>
      <c r="CI269" s="1247"/>
      <c r="CJ269" s="1247"/>
      <c r="CK269" s="1247"/>
      <c r="CL269" s="1247"/>
      <c r="CM269" s="1247"/>
      <c r="CN269" s="1247"/>
      <c r="CO269" s="1247"/>
      <c r="CP269" s="1247"/>
      <c r="CQ269" s="1247"/>
      <c r="CR269" s="1247"/>
      <c r="CS269" s="1247"/>
      <c r="CT269" s="1247"/>
      <c r="CU269" s="1247"/>
      <c r="CV269" s="1247"/>
      <c r="CW269" s="1247"/>
      <c r="CX269" s="1247"/>
      <c r="CY269" s="1247"/>
      <c r="CZ269" s="1247"/>
      <c r="DB269" s="1452">
        <f t="shared" si="38"/>
        <v>0</v>
      </c>
      <c r="DC269" s="1452">
        <f t="shared" si="39"/>
        <v>0</v>
      </c>
    </row>
    <row r="270" spans="1:107" ht="14.25" customHeight="1" x14ac:dyDescent="0.2">
      <c r="A270" s="129"/>
      <c r="B270" s="130"/>
      <c r="C270" s="131"/>
      <c r="D270" s="448"/>
      <c r="E270" s="448"/>
      <c r="F270" s="382"/>
      <c r="G270" s="382"/>
      <c r="H270" s="382"/>
      <c r="I270" s="1528">
        <f t="shared" si="40"/>
        <v>0</v>
      </c>
      <c r="J270" s="1529">
        <f t="shared" si="35"/>
        <v>0</v>
      </c>
      <c r="K270" s="136"/>
      <c r="L270" s="1530">
        <f t="shared" si="41"/>
        <v>0</v>
      </c>
      <c r="M270" s="1531">
        <f t="shared" si="42"/>
        <v>0</v>
      </c>
      <c r="N270" s="138"/>
      <c r="P270" s="125"/>
      <c r="Q270" s="1065" t="str">
        <f>IF(P270=" "," ",IF(P270="Vehículos",VLOOKUP($Q$16,'Datos Indices'!$A$38:$Z$50,22,FALSE),IF(P270="Ipim",VLOOKUP($Q$16,'Datos Indices'!$A$38:$Z$50,7,FALSE),IF(P270="Dólar",VLOOKUP($Q$16,'Datos Indices'!$A$38:$Z$50,4,FALSE),IF(P270="Gasoil",VLOOKUP($Q$16,'Datos Indices'!$A$38:$Z$50,10,FALSE),IF(P270="WPU06 Pesificado",VLOOKUP($Q$16,'Datos Indices'!$A$38:$Z$50,26,FALSE),0))))))</f>
        <v xml:space="preserve"> </v>
      </c>
      <c r="R270" s="1066">
        <f t="shared" si="43"/>
        <v>0</v>
      </c>
      <c r="T270" s="928"/>
      <c r="U270" s="1065" t="str">
        <f>IF(T270=" "," ",IF(T270="Vehículos",VLOOKUP($U$16,'Datos Indices'!$A$38:$Z$50,22,FALSE),IF(T270="Ipim",VLOOKUP($U$16,'Datos Indices'!$A$38:$Z$50,7,FALSE),IF(T270="Dólar",VLOOKUP($U$16,'Datos Indices'!$A$38:$Z$50,4,FALSE),IF(T270="Gasoil",VLOOKUP($U$16,'Datos Indices'!$A$38:$Z$50,10,FALSE),IF(T270="WPU06 Pesificado",VLOOKUP($U$16,'Datos Indices'!$A$38:$Z$50,26,FALSE),0))))))</f>
        <v xml:space="preserve"> </v>
      </c>
      <c r="V270" s="1066">
        <f t="shared" si="44"/>
        <v>0</v>
      </c>
      <c r="W270" s="1450" t="str">
        <f t="shared" si="37"/>
        <v/>
      </c>
      <c r="Y270" s="1247"/>
      <c r="Z270" s="1247"/>
      <c r="AA270" s="1247"/>
      <c r="AB270" s="1247"/>
      <c r="AC270" s="1247"/>
      <c r="AD270" s="1247"/>
      <c r="AE270" s="1247"/>
      <c r="AF270" s="1247"/>
      <c r="AG270" s="1247"/>
      <c r="AH270" s="1247"/>
      <c r="AI270" s="1247"/>
      <c r="AJ270" s="1247"/>
      <c r="AK270" s="1247"/>
      <c r="AL270" s="1247"/>
      <c r="AM270" s="1247"/>
      <c r="AN270" s="1247"/>
      <c r="AO270" s="1247"/>
      <c r="AP270" s="1247"/>
      <c r="AQ270" s="1247"/>
      <c r="AR270" s="1247"/>
      <c r="AS270" s="1247"/>
      <c r="AT270" s="1247"/>
      <c r="AU270" s="1247"/>
      <c r="AV270" s="1247"/>
      <c r="AW270" s="1247"/>
      <c r="AX270" s="1247"/>
      <c r="AY270" s="1247"/>
      <c r="AZ270" s="1247"/>
      <c r="BA270" s="1247"/>
      <c r="BB270" s="1247"/>
      <c r="BC270" s="1247"/>
      <c r="BD270" s="1247"/>
      <c r="BE270" s="1247"/>
      <c r="BF270" s="1247"/>
      <c r="BG270" s="1247"/>
      <c r="BH270" s="1247"/>
      <c r="BI270" s="1247"/>
      <c r="BJ270" s="1247"/>
      <c r="BK270" s="1247"/>
      <c r="BL270" s="1247"/>
      <c r="BM270" s="1247"/>
      <c r="BN270" s="1247"/>
      <c r="BO270" s="1247"/>
      <c r="BP270" s="1247"/>
      <c r="BQ270" s="1247"/>
      <c r="BR270" s="1247"/>
      <c r="BS270" s="1247"/>
      <c r="BT270" s="1247"/>
      <c r="BU270" s="1247"/>
      <c r="BV270" s="1247"/>
      <c r="BW270" s="1247"/>
      <c r="BX270" s="1247"/>
      <c r="BY270" s="1247"/>
      <c r="BZ270" s="1247"/>
      <c r="CA270" s="1247"/>
      <c r="CB270" s="1247"/>
      <c r="CC270" s="1247"/>
      <c r="CD270" s="1247"/>
      <c r="CE270" s="1247"/>
      <c r="CF270" s="1247"/>
      <c r="CG270" s="1247"/>
      <c r="CH270" s="1247"/>
      <c r="CI270" s="1247"/>
      <c r="CJ270" s="1247"/>
      <c r="CK270" s="1247"/>
      <c r="CL270" s="1247"/>
      <c r="CM270" s="1247"/>
      <c r="CN270" s="1247"/>
      <c r="CO270" s="1247"/>
      <c r="CP270" s="1247"/>
      <c r="CQ270" s="1247"/>
      <c r="CR270" s="1247"/>
      <c r="CS270" s="1247"/>
      <c r="CT270" s="1247"/>
      <c r="CU270" s="1247"/>
      <c r="CV270" s="1247"/>
      <c r="CW270" s="1247"/>
      <c r="CX270" s="1247"/>
      <c r="CY270" s="1247"/>
      <c r="CZ270" s="1247"/>
      <c r="DB270" s="1452">
        <f t="shared" si="38"/>
        <v>0</v>
      </c>
      <c r="DC270" s="1452">
        <f t="shared" si="39"/>
        <v>0</v>
      </c>
    </row>
    <row r="271" spans="1:107" ht="14.25" customHeight="1" x14ac:dyDescent="0.2">
      <c r="A271" s="129"/>
      <c r="B271" s="130"/>
      <c r="C271" s="131"/>
      <c r="D271" s="448"/>
      <c r="E271" s="448"/>
      <c r="F271" s="382"/>
      <c r="G271" s="382"/>
      <c r="H271" s="382"/>
      <c r="I271" s="1528">
        <f t="shared" si="40"/>
        <v>0</v>
      </c>
      <c r="J271" s="1529">
        <f t="shared" si="35"/>
        <v>0</v>
      </c>
      <c r="K271" s="136"/>
      <c r="L271" s="1530">
        <f t="shared" si="41"/>
        <v>0</v>
      </c>
      <c r="M271" s="1531">
        <f t="shared" si="42"/>
        <v>0</v>
      </c>
      <c r="N271" s="138"/>
      <c r="P271" s="125"/>
      <c r="Q271" s="1065" t="str">
        <f>IF(P271=" "," ",IF(P271="Vehículos",VLOOKUP($Q$16,'Datos Indices'!$A$38:$Z$50,22,FALSE),IF(P271="Ipim",VLOOKUP($Q$16,'Datos Indices'!$A$38:$Z$50,7,FALSE),IF(P271="Dólar",VLOOKUP($Q$16,'Datos Indices'!$A$38:$Z$50,4,FALSE),IF(P271="Gasoil",VLOOKUP($Q$16,'Datos Indices'!$A$38:$Z$50,10,FALSE),IF(P271="WPU06 Pesificado",VLOOKUP($Q$16,'Datos Indices'!$A$38:$Z$50,26,FALSE),0))))))</f>
        <v xml:space="preserve"> </v>
      </c>
      <c r="R271" s="1066">
        <f t="shared" si="43"/>
        <v>0</v>
      </c>
      <c r="T271" s="928"/>
      <c r="U271" s="1065" t="str">
        <f>IF(T271=" "," ",IF(T271="Vehículos",VLOOKUP($U$16,'Datos Indices'!$A$38:$Z$50,22,FALSE),IF(T271="Ipim",VLOOKUP($U$16,'Datos Indices'!$A$38:$Z$50,7,FALSE),IF(T271="Dólar",VLOOKUP($U$16,'Datos Indices'!$A$38:$Z$50,4,FALSE),IF(T271="Gasoil",VLOOKUP($U$16,'Datos Indices'!$A$38:$Z$50,10,FALSE),IF(T271="WPU06 Pesificado",VLOOKUP($U$16,'Datos Indices'!$A$38:$Z$50,26,FALSE),0))))))</f>
        <v xml:space="preserve"> </v>
      </c>
      <c r="V271" s="1066">
        <f t="shared" si="44"/>
        <v>0</v>
      </c>
      <c r="W271" s="1450" t="str">
        <f t="shared" si="37"/>
        <v/>
      </c>
      <c r="Y271" s="1247"/>
      <c r="Z271" s="1247"/>
      <c r="AA271" s="1247"/>
      <c r="AB271" s="1247"/>
      <c r="AC271" s="1247"/>
      <c r="AD271" s="1247"/>
      <c r="AE271" s="1247"/>
      <c r="AF271" s="1247"/>
      <c r="AG271" s="1247"/>
      <c r="AH271" s="1247"/>
      <c r="AI271" s="1247"/>
      <c r="AJ271" s="1247"/>
      <c r="AK271" s="1247"/>
      <c r="AL271" s="1247"/>
      <c r="AM271" s="1247"/>
      <c r="AN271" s="1247"/>
      <c r="AO271" s="1247"/>
      <c r="AP271" s="1247"/>
      <c r="AQ271" s="1247"/>
      <c r="AR271" s="1247"/>
      <c r="AS271" s="1247"/>
      <c r="AT271" s="1247"/>
      <c r="AU271" s="1247"/>
      <c r="AV271" s="1247"/>
      <c r="AW271" s="1247"/>
      <c r="AX271" s="1247"/>
      <c r="AY271" s="1247"/>
      <c r="AZ271" s="1247"/>
      <c r="BA271" s="1247"/>
      <c r="BB271" s="1247"/>
      <c r="BC271" s="1247"/>
      <c r="BD271" s="1247"/>
      <c r="BE271" s="1247"/>
      <c r="BF271" s="1247"/>
      <c r="BG271" s="1247"/>
      <c r="BH271" s="1247"/>
      <c r="BI271" s="1247"/>
      <c r="BJ271" s="1247"/>
      <c r="BK271" s="1247"/>
      <c r="BL271" s="1247"/>
      <c r="BM271" s="1247"/>
      <c r="BN271" s="1247"/>
      <c r="BO271" s="1247"/>
      <c r="BP271" s="1247"/>
      <c r="BQ271" s="1247"/>
      <c r="BR271" s="1247"/>
      <c r="BS271" s="1247"/>
      <c r="BT271" s="1247"/>
      <c r="BU271" s="1247"/>
      <c r="BV271" s="1247"/>
      <c r="BW271" s="1247"/>
      <c r="BX271" s="1247"/>
      <c r="BY271" s="1247"/>
      <c r="BZ271" s="1247"/>
      <c r="CA271" s="1247"/>
      <c r="CB271" s="1247"/>
      <c r="CC271" s="1247"/>
      <c r="CD271" s="1247"/>
      <c r="CE271" s="1247"/>
      <c r="CF271" s="1247"/>
      <c r="CG271" s="1247"/>
      <c r="CH271" s="1247"/>
      <c r="CI271" s="1247"/>
      <c r="CJ271" s="1247"/>
      <c r="CK271" s="1247"/>
      <c r="CL271" s="1247"/>
      <c r="CM271" s="1247"/>
      <c r="CN271" s="1247"/>
      <c r="CO271" s="1247"/>
      <c r="CP271" s="1247"/>
      <c r="CQ271" s="1247"/>
      <c r="CR271" s="1247"/>
      <c r="CS271" s="1247"/>
      <c r="CT271" s="1247"/>
      <c r="CU271" s="1247"/>
      <c r="CV271" s="1247"/>
      <c r="CW271" s="1247"/>
      <c r="CX271" s="1247"/>
      <c r="CY271" s="1247"/>
      <c r="CZ271" s="1247"/>
      <c r="DB271" s="1452">
        <f t="shared" si="38"/>
        <v>0</v>
      </c>
      <c r="DC271" s="1452">
        <f t="shared" si="39"/>
        <v>0</v>
      </c>
    </row>
    <row r="272" spans="1:107" ht="14.25" customHeight="1" x14ac:dyDescent="0.2">
      <c r="A272" s="129"/>
      <c r="B272" s="130"/>
      <c r="C272" s="131"/>
      <c r="D272" s="448"/>
      <c r="E272" s="448"/>
      <c r="F272" s="382"/>
      <c r="G272" s="382"/>
      <c r="H272" s="382"/>
      <c r="I272" s="1528">
        <f t="shared" si="40"/>
        <v>0</v>
      </c>
      <c r="J272" s="1529">
        <f t="shared" si="35"/>
        <v>0</v>
      </c>
      <c r="K272" s="136"/>
      <c r="L272" s="1530">
        <f t="shared" si="41"/>
        <v>0</v>
      </c>
      <c r="M272" s="1531">
        <f t="shared" si="42"/>
        <v>0</v>
      </c>
      <c r="N272" s="138"/>
      <c r="P272" s="125"/>
      <c r="Q272" s="1065" t="str">
        <f>IF(P272=" "," ",IF(P272="Vehículos",VLOOKUP($Q$16,'Datos Indices'!$A$38:$Z$50,22,FALSE),IF(P272="Ipim",VLOOKUP($Q$16,'Datos Indices'!$A$38:$Z$50,7,FALSE),IF(P272="Dólar",VLOOKUP($Q$16,'Datos Indices'!$A$38:$Z$50,4,FALSE),IF(P272="Gasoil",VLOOKUP($Q$16,'Datos Indices'!$A$38:$Z$50,10,FALSE),IF(P272="WPU06 Pesificado",VLOOKUP($Q$16,'Datos Indices'!$A$38:$Z$50,26,FALSE),0))))))</f>
        <v xml:space="preserve"> </v>
      </c>
      <c r="R272" s="1066">
        <f t="shared" si="43"/>
        <v>0</v>
      </c>
      <c r="T272" s="928"/>
      <c r="U272" s="1065" t="str">
        <f>IF(T272=" "," ",IF(T272="Vehículos",VLOOKUP($U$16,'Datos Indices'!$A$38:$Z$50,22,FALSE),IF(T272="Ipim",VLOOKUP($U$16,'Datos Indices'!$A$38:$Z$50,7,FALSE),IF(T272="Dólar",VLOOKUP($U$16,'Datos Indices'!$A$38:$Z$50,4,FALSE),IF(T272="Gasoil",VLOOKUP($U$16,'Datos Indices'!$A$38:$Z$50,10,FALSE),IF(T272="WPU06 Pesificado",VLOOKUP($U$16,'Datos Indices'!$A$38:$Z$50,26,FALSE),0))))))</f>
        <v xml:space="preserve"> </v>
      </c>
      <c r="V272" s="1066">
        <f t="shared" si="44"/>
        <v>0</v>
      </c>
      <c r="W272" s="1450" t="str">
        <f t="shared" si="37"/>
        <v/>
      </c>
      <c r="Y272" s="1247"/>
      <c r="Z272" s="1247"/>
      <c r="AA272" s="1247"/>
      <c r="AB272" s="1247"/>
      <c r="AC272" s="1247"/>
      <c r="AD272" s="1247"/>
      <c r="AE272" s="1247"/>
      <c r="AF272" s="1247"/>
      <c r="AG272" s="1247"/>
      <c r="AH272" s="1247"/>
      <c r="AI272" s="1247"/>
      <c r="AJ272" s="1247"/>
      <c r="AK272" s="1247"/>
      <c r="AL272" s="1247"/>
      <c r="AM272" s="1247"/>
      <c r="AN272" s="1247"/>
      <c r="AO272" s="1247"/>
      <c r="AP272" s="1247"/>
      <c r="AQ272" s="1247"/>
      <c r="AR272" s="1247"/>
      <c r="AS272" s="1247"/>
      <c r="AT272" s="1247"/>
      <c r="AU272" s="1247"/>
      <c r="AV272" s="1247"/>
      <c r="AW272" s="1247"/>
      <c r="AX272" s="1247"/>
      <c r="AY272" s="1247"/>
      <c r="AZ272" s="1247"/>
      <c r="BA272" s="1247"/>
      <c r="BB272" s="1247"/>
      <c r="BC272" s="1247"/>
      <c r="BD272" s="1247"/>
      <c r="BE272" s="1247"/>
      <c r="BF272" s="1247"/>
      <c r="BG272" s="1247"/>
      <c r="BH272" s="1247"/>
      <c r="BI272" s="1247"/>
      <c r="BJ272" s="1247"/>
      <c r="BK272" s="1247"/>
      <c r="BL272" s="1247"/>
      <c r="BM272" s="1247"/>
      <c r="BN272" s="1247"/>
      <c r="BO272" s="1247"/>
      <c r="BP272" s="1247"/>
      <c r="BQ272" s="1247"/>
      <c r="BR272" s="1247"/>
      <c r="BS272" s="1247"/>
      <c r="BT272" s="1247"/>
      <c r="BU272" s="1247"/>
      <c r="BV272" s="1247"/>
      <c r="BW272" s="1247"/>
      <c r="BX272" s="1247"/>
      <c r="BY272" s="1247"/>
      <c r="BZ272" s="1247"/>
      <c r="CA272" s="1247"/>
      <c r="CB272" s="1247"/>
      <c r="CC272" s="1247"/>
      <c r="CD272" s="1247"/>
      <c r="CE272" s="1247"/>
      <c r="CF272" s="1247"/>
      <c r="CG272" s="1247"/>
      <c r="CH272" s="1247"/>
      <c r="CI272" s="1247"/>
      <c r="CJ272" s="1247"/>
      <c r="CK272" s="1247"/>
      <c r="CL272" s="1247"/>
      <c r="CM272" s="1247"/>
      <c r="CN272" s="1247"/>
      <c r="CO272" s="1247"/>
      <c r="CP272" s="1247"/>
      <c r="CQ272" s="1247"/>
      <c r="CR272" s="1247"/>
      <c r="CS272" s="1247"/>
      <c r="CT272" s="1247"/>
      <c r="CU272" s="1247"/>
      <c r="CV272" s="1247"/>
      <c r="CW272" s="1247"/>
      <c r="CX272" s="1247"/>
      <c r="CY272" s="1247"/>
      <c r="CZ272" s="1247"/>
      <c r="DB272" s="1452">
        <f t="shared" si="38"/>
        <v>0</v>
      </c>
      <c r="DC272" s="1452">
        <f t="shared" si="39"/>
        <v>0</v>
      </c>
    </row>
    <row r="273" spans="1:107" ht="14.25" customHeight="1" x14ac:dyDescent="0.2">
      <c r="A273" s="129"/>
      <c r="B273" s="130"/>
      <c r="C273" s="131"/>
      <c r="D273" s="448"/>
      <c r="E273" s="448"/>
      <c r="F273" s="382"/>
      <c r="G273" s="382"/>
      <c r="H273" s="382"/>
      <c r="I273" s="1528">
        <f t="shared" si="40"/>
        <v>0</v>
      </c>
      <c r="J273" s="1529">
        <f t="shared" si="35"/>
        <v>0</v>
      </c>
      <c r="K273" s="136"/>
      <c r="L273" s="1530">
        <f t="shared" si="41"/>
        <v>0</v>
      </c>
      <c r="M273" s="1531">
        <f t="shared" si="42"/>
        <v>0</v>
      </c>
      <c r="N273" s="138"/>
      <c r="P273" s="125"/>
      <c r="Q273" s="1065" t="str">
        <f>IF(P273=" "," ",IF(P273="Vehículos",VLOOKUP($Q$16,'Datos Indices'!$A$38:$Z$50,22,FALSE),IF(P273="Ipim",VLOOKUP($Q$16,'Datos Indices'!$A$38:$Z$50,7,FALSE),IF(P273="Dólar",VLOOKUP($Q$16,'Datos Indices'!$A$38:$Z$50,4,FALSE),IF(P273="Gasoil",VLOOKUP($Q$16,'Datos Indices'!$A$38:$Z$50,10,FALSE),IF(P273="WPU06 Pesificado",VLOOKUP($Q$16,'Datos Indices'!$A$38:$Z$50,26,FALSE),0))))))</f>
        <v xml:space="preserve"> </v>
      </c>
      <c r="R273" s="1066">
        <f t="shared" si="43"/>
        <v>0</v>
      </c>
      <c r="T273" s="928"/>
      <c r="U273" s="1065" t="str">
        <f>IF(T273=" "," ",IF(T273="Vehículos",VLOOKUP($U$16,'Datos Indices'!$A$38:$Z$50,22,FALSE),IF(T273="Ipim",VLOOKUP($U$16,'Datos Indices'!$A$38:$Z$50,7,FALSE),IF(T273="Dólar",VLOOKUP($U$16,'Datos Indices'!$A$38:$Z$50,4,FALSE),IF(T273="Gasoil",VLOOKUP($U$16,'Datos Indices'!$A$38:$Z$50,10,FALSE),IF(T273="WPU06 Pesificado",VLOOKUP($U$16,'Datos Indices'!$A$38:$Z$50,26,FALSE),0))))))</f>
        <v xml:space="preserve"> </v>
      </c>
      <c r="V273" s="1066">
        <f t="shared" si="44"/>
        <v>0</v>
      </c>
      <c r="W273" s="1450" t="str">
        <f t="shared" si="37"/>
        <v/>
      </c>
      <c r="Y273" s="1247"/>
      <c r="Z273" s="1247"/>
      <c r="AA273" s="1247"/>
      <c r="AB273" s="1247"/>
      <c r="AC273" s="1247"/>
      <c r="AD273" s="1247"/>
      <c r="AE273" s="1247"/>
      <c r="AF273" s="1247"/>
      <c r="AG273" s="1247"/>
      <c r="AH273" s="1247"/>
      <c r="AI273" s="1247"/>
      <c r="AJ273" s="1247"/>
      <c r="AK273" s="1247"/>
      <c r="AL273" s="1247"/>
      <c r="AM273" s="1247"/>
      <c r="AN273" s="1247"/>
      <c r="AO273" s="1247"/>
      <c r="AP273" s="1247"/>
      <c r="AQ273" s="1247"/>
      <c r="AR273" s="1247"/>
      <c r="AS273" s="1247"/>
      <c r="AT273" s="1247"/>
      <c r="AU273" s="1247"/>
      <c r="AV273" s="1247"/>
      <c r="AW273" s="1247"/>
      <c r="AX273" s="1247"/>
      <c r="AY273" s="1247"/>
      <c r="AZ273" s="1247"/>
      <c r="BA273" s="1247"/>
      <c r="BB273" s="1247"/>
      <c r="BC273" s="1247"/>
      <c r="BD273" s="1247"/>
      <c r="BE273" s="1247"/>
      <c r="BF273" s="1247"/>
      <c r="BG273" s="1247"/>
      <c r="BH273" s="1247"/>
      <c r="BI273" s="1247"/>
      <c r="BJ273" s="1247"/>
      <c r="BK273" s="1247"/>
      <c r="BL273" s="1247"/>
      <c r="BM273" s="1247"/>
      <c r="BN273" s="1247"/>
      <c r="BO273" s="1247"/>
      <c r="BP273" s="1247"/>
      <c r="BQ273" s="1247"/>
      <c r="BR273" s="1247"/>
      <c r="BS273" s="1247"/>
      <c r="BT273" s="1247"/>
      <c r="BU273" s="1247"/>
      <c r="BV273" s="1247"/>
      <c r="BW273" s="1247"/>
      <c r="BX273" s="1247"/>
      <c r="BY273" s="1247"/>
      <c r="BZ273" s="1247"/>
      <c r="CA273" s="1247"/>
      <c r="CB273" s="1247"/>
      <c r="CC273" s="1247"/>
      <c r="CD273" s="1247"/>
      <c r="CE273" s="1247"/>
      <c r="CF273" s="1247"/>
      <c r="CG273" s="1247"/>
      <c r="CH273" s="1247"/>
      <c r="CI273" s="1247"/>
      <c r="CJ273" s="1247"/>
      <c r="CK273" s="1247"/>
      <c r="CL273" s="1247"/>
      <c r="CM273" s="1247"/>
      <c r="CN273" s="1247"/>
      <c r="CO273" s="1247"/>
      <c r="CP273" s="1247"/>
      <c r="CQ273" s="1247"/>
      <c r="CR273" s="1247"/>
      <c r="CS273" s="1247"/>
      <c r="CT273" s="1247"/>
      <c r="CU273" s="1247"/>
      <c r="CV273" s="1247"/>
      <c r="CW273" s="1247"/>
      <c r="CX273" s="1247"/>
      <c r="CY273" s="1247"/>
      <c r="CZ273" s="1247"/>
      <c r="DB273" s="1452">
        <f t="shared" si="38"/>
        <v>0</v>
      </c>
      <c r="DC273" s="1452">
        <f t="shared" si="39"/>
        <v>0</v>
      </c>
    </row>
    <row r="274" spans="1:107" ht="14.25" customHeight="1" x14ac:dyDescent="0.2">
      <c r="A274" s="129"/>
      <c r="B274" s="130"/>
      <c r="C274" s="131"/>
      <c r="D274" s="448"/>
      <c r="E274" s="448"/>
      <c r="F274" s="382"/>
      <c r="G274" s="382"/>
      <c r="H274" s="382"/>
      <c r="I274" s="1528">
        <f t="shared" si="40"/>
        <v>0</v>
      </c>
      <c r="J274" s="1529">
        <f t="shared" ref="J274:J337" si="45">IF($C$9=0,0,I274/$C$9)</f>
        <v>0</v>
      </c>
      <c r="K274" s="136"/>
      <c r="L274" s="1530">
        <f t="shared" si="41"/>
        <v>0</v>
      </c>
      <c r="M274" s="1531">
        <f t="shared" si="42"/>
        <v>0</v>
      </c>
      <c r="N274" s="138"/>
      <c r="P274" s="125"/>
      <c r="Q274" s="1065" t="str">
        <f>IF(P274=" "," ",IF(P274="Vehículos",VLOOKUP($Q$16,'Datos Indices'!$A$38:$Z$50,22,FALSE),IF(P274="Ipim",VLOOKUP($Q$16,'Datos Indices'!$A$38:$Z$50,7,FALSE),IF(P274="Dólar",VLOOKUP($Q$16,'Datos Indices'!$A$38:$Z$50,4,FALSE),IF(P274="Gasoil",VLOOKUP($Q$16,'Datos Indices'!$A$38:$Z$50,10,FALSE),IF(P274="WPU06 Pesificado",VLOOKUP($Q$16,'Datos Indices'!$A$38:$Z$50,26,FALSE),0))))))</f>
        <v xml:space="preserve"> </v>
      </c>
      <c r="R274" s="1066">
        <f t="shared" si="43"/>
        <v>0</v>
      </c>
      <c r="T274" s="928"/>
      <c r="U274" s="1065" t="str">
        <f>IF(T274=" "," ",IF(T274="Vehículos",VLOOKUP($U$16,'Datos Indices'!$A$38:$Z$50,22,FALSE),IF(T274="Ipim",VLOOKUP($U$16,'Datos Indices'!$A$38:$Z$50,7,FALSE),IF(T274="Dólar",VLOOKUP($U$16,'Datos Indices'!$A$38:$Z$50,4,FALSE),IF(T274="Gasoil",VLOOKUP($U$16,'Datos Indices'!$A$38:$Z$50,10,FALSE),IF(T274="WPU06 Pesificado",VLOOKUP($U$16,'Datos Indices'!$A$38:$Z$50,26,FALSE),0))))))</f>
        <v xml:space="preserve"> </v>
      </c>
      <c r="V274" s="1066">
        <f t="shared" si="44"/>
        <v>0</v>
      </c>
      <c r="W274" s="1450" t="str">
        <f t="shared" si="37"/>
        <v/>
      </c>
      <c r="Y274" s="1247"/>
      <c r="Z274" s="1247"/>
      <c r="AA274" s="1247"/>
      <c r="AB274" s="1247"/>
      <c r="AC274" s="1247"/>
      <c r="AD274" s="1247"/>
      <c r="AE274" s="1247"/>
      <c r="AF274" s="1247"/>
      <c r="AG274" s="1247"/>
      <c r="AH274" s="1247"/>
      <c r="AI274" s="1247"/>
      <c r="AJ274" s="1247"/>
      <c r="AK274" s="1247"/>
      <c r="AL274" s="1247"/>
      <c r="AM274" s="1247"/>
      <c r="AN274" s="1247"/>
      <c r="AO274" s="1247"/>
      <c r="AP274" s="1247"/>
      <c r="AQ274" s="1247"/>
      <c r="AR274" s="1247"/>
      <c r="AS274" s="1247"/>
      <c r="AT274" s="1247"/>
      <c r="AU274" s="1247"/>
      <c r="AV274" s="1247"/>
      <c r="AW274" s="1247"/>
      <c r="AX274" s="1247"/>
      <c r="AY274" s="1247"/>
      <c r="AZ274" s="1247"/>
      <c r="BA274" s="1247"/>
      <c r="BB274" s="1247"/>
      <c r="BC274" s="1247"/>
      <c r="BD274" s="1247"/>
      <c r="BE274" s="1247"/>
      <c r="BF274" s="1247"/>
      <c r="BG274" s="1247"/>
      <c r="BH274" s="1247"/>
      <c r="BI274" s="1247"/>
      <c r="BJ274" s="1247"/>
      <c r="BK274" s="1247"/>
      <c r="BL274" s="1247"/>
      <c r="BM274" s="1247"/>
      <c r="BN274" s="1247"/>
      <c r="BO274" s="1247"/>
      <c r="BP274" s="1247"/>
      <c r="BQ274" s="1247"/>
      <c r="BR274" s="1247"/>
      <c r="BS274" s="1247"/>
      <c r="BT274" s="1247"/>
      <c r="BU274" s="1247"/>
      <c r="BV274" s="1247"/>
      <c r="BW274" s="1247"/>
      <c r="BX274" s="1247"/>
      <c r="BY274" s="1247"/>
      <c r="BZ274" s="1247"/>
      <c r="CA274" s="1247"/>
      <c r="CB274" s="1247"/>
      <c r="CC274" s="1247"/>
      <c r="CD274" s="1247"/>
      <c r="CE274" s="1247"/>
      <c r="CF274" s="1247"/>
      <c r="CG274" s="1247"/>
      <c r="CH274" s="1247"/>
      <c r="CI274" s="1247"/>
      <c r="CJ274" s="1247"/>
      <c r="CK274" s="1247"/>
      <c r="CL274" s="1247"/>
      <c r="CM274" s="1247"/>
      <c r="CN274" s="1247"/>
      <c r="CO274" s="1247"/>
      <c r="CP274" s="1247"/>
      <c r="CQ274" s="1247"/>
      <c r="CR274" s="1247"/>
      <c r="CS274" s="1247"/>
      <c r="CT274" s="1247"/>
      <c r="CU274" s="1247"/>
      <c r="CV274" s="1247"/>
      <c r="CW274" s="1247"/>
      <c r="CX274" s="1247"/>
      <c r="CY274" s="1247"/>
      <c r="CZ274" s="1247"/>
      <c r="DB274" s="1452">
        <f t="shared" si="38"/>
        <v>0</v>
      </c>
      <c r="DC274" s="1452">
        <f t="shared" si="39"/>
        <v>0</v>
      </c>
    </row>
    <row r="275" spans="1:107" ht="14.25" customHeight="1" x14ac:dyDescent="0.2">
      <c r="A275" s="129"/>
      <c r="B275" s="130"/>
      <c r="C275" s="131"/>
      <c r="D275" s="448"/>
      <c r="E275" s="448"/>
      <c r="F275" s="382"/>
      <c r="G275" s="382"/>
      <c r="H275" s="382"/>
      <c r="I275" s="1528">
        <f t="shared" si="40"/>
        <v>0</v>
      </c>
      <c r="J275" s="1529">
        <f t="shared" si="45"/>
        <v>0</v>
      </c>
      <c r="K275" s="136"/>
      <c r="L275" s="1530">
        <f t="shared" si="41"/>
        <v>0</v>
      </c>
      <c r="M275" s="1531">
        <f t="shared" si="42"/>
        <v>0</v>
      </c>
      <c r="N275" s="138"/>
      <c r="P275" s="125"/>
      <c r="Q275" s="1065" t="str">
        <f>IF(P275=" "," ",IF(P275="Vehículos",VLOOKUP($Q$16,'Datos Indices'!$A$38:$Z$50,22,FALSE),IF(P275="Ipim",VLOOKUP($Q$16,'Datos Indices'!$A$38:$Z$50,7,FALSE),IF(P275="Dólar",VLOOKUP($Q$16,'Datos Indices'!$A$38:$Z$50,4,FALSE),IF(P275="Gasoil",VLOOKUP($Q$16,'Datos Indices'!$A$38:$Z$50,10,FALSE),IF(P275="WPU06 Pesificado",VLOOKUP($Q$16,'Datos Indices'!$A$38:$Z$50,26,FALSE),0))))))</f>
        <v xml:space="preserve"> </v>
      </c>
      <c r="R275" s="1066">
        <f t="shared" si="43"/>
        <v>0</v>
      </c>
      <c r="T275" s="928"/>
      <c r="U275" s="1065" t="str">
        <f>IF(T275=" "," ",IF(T275="Vehículos",VLOOKUP($U$16,'Datos Indices'!$A$38:$Z$50,22,FALSE),IF(T275="Ipim",VLOOKUP($U$16,'Datos Indices'!$A$38:$Z$50,7,FALSE),IF(T275="Dólar",VLOOKUP($U$16,'Datos Indices'!$A$38:$Z$50,4,FALSE),IF(T275="Gasoil",VLOOKUP($U$16,'Datos Indices'!$A$38:$Z$50,10,FALSE),IF(T275="WPU06 Pesificado",VLOOKUP($U$16,'Datos Indices'!$A$38:$Z$50,26,FALSE),0))))))</f>
        <v xml:space="preserve"> </v>
      </c>
      <c r="V275" s="1066">
        <f t="shared" si="44"/>
        <v>0</v>
      </c>
      <c r="W275" s="1450" t="str">
        <f t="shared" ref="W275:W338" si="46">IF(DC275=0,"","Controlar Aprop.")</f>
        <v/>
      </c>
      <c r="Y275" s="1247"/>
      <c r="Z275" s="1247"/>
      <c r="AA275" s="1247"/>
      <c r="AB275" s="1247"/>
      <c r="AC275" s="1247"/>
      <c r="AD275" s="1247"/>
      <c r="AE275" s="1247"/>
      <c r="AF275" s="1247"/>
      <c r="AG275" s="1247"/>
      <c r="AH275" s="1247"/>
      <c r="AI275" s="1247"/>
      <c r="AJ275" s="1247"/>
      <c r="AK275" s="1247"/>
      <c r="AL275" s="1247"/>
      <c r="AM275" s="1247"/>
      <c r="AN275" s="1247"/>
      <c r="AO275" s="1247"/>
      <c r="AP275" s="1247"/>
      <c r="AQ275" s="1247"/>
      <c r="AR275" s="1247"/>
      <c r="AS275" s="1247"/>
      <c r="AT275" s="1247"/>
      <c r="AU275" s="1247"/>
      <c r="AV275" s="1247"/>
      <c r="AW275" s="1247"/>
      <c r="AX275" s="1247"/>
      <c r="AY275" s="1247"/>
      <c r="AZ275" s="1247"/>
      <c r="BA275" s="1247"/>
      <c r="BB275" s="1247"/>
      <c r="BC275" s="1247"/>
      <c r="BD275" s="1247"/>
      <c r="BE275" s="1247"/>
      <c r="BF275" s="1247"/>
      <c r="BG275" s="1247"/>
      <c r="BH275" s="1247"/>
      <c r="BI275" s="1247"/>
      <c r="BJ275" s="1247"/>
      <c r="BK275" s="1247"/>
      <c r="BL275" s="1247"/>
      <c r="BM275" s="1247"/>
      <c r="BN275" s="1247"/>
      <c r="BO275" s="1247"/>
      <c r="BP275" s="1247"/>
      <c r="BQ275" s="1247"/>
      <c r="BR275" s="1247"/>
      <c r="BS275" s="1247"/>
      <c r="BT275" s="1247"/>
      <c r="BU275" s="1247"/>
      <c r="BV275" s="1247"/>
      <c r="BW275" s="1247"/>
      <c r="BX275" s="1247"/>
      <c r="BY275" s="1247"/>
      <c r="BZ275" s="1247"/>
      <c r="CA275" s="1247"/>
      <c r="CB275" s="1247"/>
      <c r="CC275" s="1247"/>
      <c r="CD275" s="1247"/>
      <c r="CE275" s="1247"/>
      <c r="CF275" s="1247"/>
      <c r="CG275" s="1247"/>
      <c r="CH275" s="1247"/>
      <c r="CI275" s="1247"/>
      <c r="CJ275" s="1247"/>
      <c r="CK275" s="1247"/>
      <c r="CL275" s="1247"/>
      <c r="CM275" s="1247"/>
      <c r="CN275" s="1247"/>
      <c r="CO275" s="1247"/>
      <c r="CP275" s="1247"/>
      <c r="CQ275" s="1247"/>
      <c r="CR275" s="1247"/>
      <c r="CS275" s="1247"/>
      <c r="CT275" s="1247"/>
      <c r="CU275" s="1247"/>
      <c r="CV275" s="1247"/>
      <c r="CW275" s="1247"/>
      <c r="CX275" s="1247"/>
      <c r="CY275" s="1247"/>
      <c r="CZ275" s="1247"/>
      <c r="DB275" s="1452">
        <f t="shared" ref="DB275:DB338" si="47">SUM(Y275:CZ275)*M275</f>
        <v>0</v>
      </c>
      <c r="DC275" s="1452">
        <f t="shared" ref="DC275:DC338" si="48">M275-DB275</f>
        <v>0</v>
      </c>
    </row>
    <row r="276" spans="1:107" ht="14.25" customHeight="1" x14ac:dyDescent="0.2">
      <c r="A276" s="129"/>
      <c r="B276" s="130"/>
      <c r="C276" s="131"/>
      <c r="D276" s="448"/>
      <c r="E276" s="448"/>
      <c r="F276" s="382"/>
      <c r="G276" s="382"/>
      <c r="H276" s="382"/>
      <c r="I276" s="1528">
        <f t="shared" si="40"/>
        <v>0</v>
      </c>
      <c r="J276" s="1529">
        <f t="shared" si="45"/>
        <v>0</v>
      </c>
      <c r="K276" s="136"/>
      <c r="L276" s="1530">
        <f t="shared" si="41"/>
        <v>0</v>
      </c>
      <c r="M276" s="1531">
        <f t="shared" si="42"/>
        <v>0</v>
      </c>
      <c r="N276" s="138"/>
      <c r="P276" s="125"/>
      <c r="Q276" s="1065" t="str">
        <f>IF(P276=" "," ",IF(P276="Vehículos",VLOOKUP($Q$16,'Datos Indices'!$A$38:$Z$50,22,FALSE),IF(P276="Ipim",VLOOKUP($Q$16,'Datos Indices'!$A$38:$Z$50,7,FALSE),IF(P276="Dólar",VLOOKUP($Q$16,'Datos Indices'!$A$38:$Z$50,4,FALSE),IF(P276="Gasoil",VLOOKUP($Q$16,'Datos Indices'!$A$38:$Z$50,10,FALSE),IF(P276="WPU06 Pesificado",VLOOKUP($Q$16,'Datos Indices'!$A$38:$Z$50,26,FALSE),0))))))</f>
        <v xml:space="preserve"> </v>
      </c>
      <c r="R276" s="1066">
        <f t="shared" si="43"/>
        <v>0</v>
      </c>
      <c r="T276" s="928"/>
      <c r="U276" s="1065" t="str">
        <f>IF(T276=" "," ",IF(T276="Vehículos",VLOOKUP($U$16,'Datos Indices'!$A$38:$Z$50,22,FALSE),IF(T276="Ipim",VLOOKUP($U$16,'Datos Indices'!$A$38:$Z$50,7,FALSE),IF(T276="Dólar",VLOOKUP($U$16,'Datos Indices'!$A$38:$Z$50,4,FALSE),IF(T276="Gasoil",VLOOKUP($U$16,'Datos Indices'!$A$38:$Z$50,10,FALSE),IF(T276="WPU06 Pesificado",VLOOKUP($U$16,'Datos Indices'!$A$38:$Z$50,26,FALSE),0))))))</f>
        <v xml:space="preserve"> </v>
      </c>
      <c r="V276" s="1066">
        <f t="shared" si="44"/>
        <v>0</v>
      </c>
      <c r="W276" s="1450" t="str">
        <f t="shared" si="46"/>
        <v/>
      </c>
      <c r="Y276" s="1247"/>
      <c r="Z276" s="1247"/>
      <c r="AA276" s="1247"/>
      <c r="AB276" s="1247"/>
      <c r="AC276" s="1247"/>
      <c r="AD276" s="1247"/>
      <c r="AE276" s="1247"/>
      <c r="AF276" s="1247"/>
      <c r="AG276" s="1247"/>
      <c r="AH276" s="1247"/>
      <c r="AI276" s="1247"/>
      <c r="AJ276" s="1247"/>
      <c r="AK276" s="1247"/>
      <c r="AL276" s="1247"/>
      <c r="AM276" s="1247"/>
      <c r="AN276" s="1247"/>
      <c r="AO276" s="1247"/>
      <c r="AP276" s="1247"/>
      <c r="AQ276" s="1247"/>
      <c r="AR276" s="1247"/>
      <c r="AS276" s="1247"/>
      <c r="AT276" s="1247"/>
      <c r="AU276" s="1247"/>
      <c r="AV276" s="1247"/>
      <c r="AW276" s="1247"/>
      <c r="AX276" s="1247"/>
      <c r="AY276" s="1247"/>
      <c r="AZ276" s="1247"/>
      <c r="BA276" s="1247"/>
      <c r="BB276" s="1247"/>
      <c r="BC276" s="1247"/>
      <c r="BD276" s="1247"/>
      <c r="BE276" s="1247"/>
      <c r="BF276" s="1247"/>
      <c r="BG276" s="1247"/>
      <c r="BH276" s="1247"/>
      <c r="BI276" s="1247"/>
      <c r="BJ276" s="1247"/>
      <c r="BK276" s="1247"/>
      <c r="BL276" s="1247"/>
      <c r="BM276" s="1247"/>
      <c r="BN276" s="1247"/>
      <c r="BO276" s="1247"/>
      <c r="BP276" s="1247"/>
      <c r="BQ276" s="1247"/>
      <c r="BR276" s="1247"/>
      <c r="BS276" s="1247"/>
      <c r="BT276" s="1247"/>
      <c r="BU276" s="1247"/>
      <c r="BV276" s="1247"/>
      <c r="BW276" s="1247"/>
      <c r="BX276" s="1247"/>
      <c r="BY276" s="1247"/>
      <c r="BZ276" s="1247"/>
      <c r="CA276" s="1247"/>
      <c r="CB276" s="1247"/>
      <c r="CC276" s="1247"/>
      <c r="CD276" s="1247"/>
      <c r="CE276" s="1247"/>
      <c r="CF276" s="1247"/>
      <c r="CG276" s="1247"/>
      <c r="CH276" s="1247"/>
      <c r="CI276" s="1247"/>
      <c r="CJ276" s="1247"/>
      <c r="CK276" s="1247"/>
      <c r="CL276" s="1247"/>
      <c r="CM276" s="1247"/>
      <c r="CN276" s="1247"/>
      <c r="CO276" s="1247"/>
      <c r="CP276" s="1247"/>
      <c r="CQ276" s="1247"/>
      <c r="CR276" s="1247"/>
      <c r="CS276" s="1247"/>
      <c r="CT276" s="1247"/>
      <c r="CU276" s="1247"/>
      <c r="CV276" s="1247"/>
      <c r="CW276" s="1247"/>
      <c r="CX276" s="1247"/>
      <c r="CY276" s="1247"/>
      <c r="CZ276" s="1247"/>
      <c r="DB276" s="1452">
        <f t="shared" si="47"/>
        <v>0</v>
      </c>
      <c r="DC276" s="1452">
        <f t="shared" si="48"/>
        <v>0</v>
      </c>
    </row>
    <row r="277" spans="1:107" ht="14.25" customHeight="1" x14ac:dyDescent="0.2">
      <c r="A277" s="129"/>
      <c r="B277" s="130"/>
      <c r="C277" s="131"/>
      <c r="D277" s="448"/>
      <c r="E277" s="448"/>
      <c r="F277" s="382"/>
      <c r="G277" s="382"/>
      <c r="H277" s="382"/>
      <c r="I277" s="1528">
        <f t="shared" si="40"/>
        <v>0</v>
      </c>
      <c r="J277" s="1529">
        <f t="shared" si="45"/>
        <v>0</v>
      </c>
      <c r="K277" s="136"/>
      <c r="L277" s="1530">
        <f t="shared" si="41"/>
        <v>0</v>
      </c>
      <c r="M277" s="1531">
        <f t="shared" si="42"/>
        <v>0</v>
      </c>
      <c r="N277" s="138"/>
      <c r="P277" s="125"/>
      <c r="Q277" s="1065" t="str">
        <f>IF(P277=" "," ",IF(P277="Vehículos",VLOOKUP($Q$16,'Datos Indices'!$A$38:$Z$50,22,FALSE),IF(P277="Ipim",VLOOKUP($Q$16,'Datos Indices'!$A$38:$Z$50,7,FALSE),IF(P277="Dólar",VLOOKUP($Q$16,'Datos Indices'!$A$38:$Z$50,4,FALSE),IF(P277="Gasoil",VLOOKUP($Q$16,'Datos Indices'!$A$38:$Z$50,10,FALSE),IF(P277="WPU06 Pesificado",VLOOKUP($Q$16,'Datos Indices'!$A$38:$Z$50,26,FALSE),0))))))</f>
        <v xml:space="preserve"> </v>
      </c>
      <c r="R277" s="1066">
        <f t="shared" si="43"/>
        <v>0</v>
      </c>
      <c r="T277" s="928"/>
      <c r="U277" s="1065" t="str">
        <f>IF(T277=" "," ",IF(T277="Vehículos",VLOOKUP($U$16,'Datos Indices'!$A$38:$Z$50,22,FALSE),IF(T277="Ipim",VLOOKUP($U$16,'Datos Indices'!$A$38:$Z$50,7,FALSE),IF(T277="Dólar",VLOOKUP($U$16,'Datos Indices'!$A$38:$Z$50,4,FALSE),IF(T277="Gasoil",VLOOKUP($U$16,'Datos Indices'!$A$38:$Z$50,10,FALSE),IF(T277="WPU06 Pesificado",VLOOKUP($U$16,'Datos Indices'!$A$38:$Z$50,26,FALSE),0))))))</f>
        <v xml:space="preserve"> </v>
      </c>
      <c r="V277" s="1066">
        <f t="shared" si="44"/>
        <v>0</v>
      </c>
      <c r="W277" s="1450" t="str">
        <f t="shared" si="46"/>
        <v/>
      </c>
      <c r="Y277" s="1247"/>
      <c r="Z277" s="1247"/>
      <c r="AA277" s="1247"/>
      <c r="AB277" s="1247"/>
      <c r="AC277" s="1247"/>
      <c r="AD277" s="1247"/>
      <c r="AE277" s="1247"/>
      <c r="AF277" s="1247"/>
      <c r="AG277" s="1247"/>
      <c r="AH277" s="1247"/>
      <c r="AI277" s="1247"/>
      <c r="AJ277" s="1247"/>
      <c r="AK277" s="1247"/>
      <c r="AL277" s="1247"/>
      <c r="AM277" s="1247"/>
      <c r="AN277" s="1247"/>
      <c r="AO277" s="1247"/>
      <c r="AP277" s="1247"/>
      <c r="AQ277" s="1247"/>
      <c r="AR277" s="1247"/>
      <c r="AS277" s="1247"/>
      <c r="AT277" s="1247"/>
      <c r="AU277" s="1247"/>
      <c r="AV277" s="1247"/>
      <c r="AW277" s="1247"/>
      <c r="AX277" s="1247"/>
      <c r="AY277" s="1247"/>
      <c r="AZ277" s="1247"/>
      <c r="BA277" s="1247"/>
      <c r="BB277" s="1247"/>
      <c r="BC277" s="1247"/>
      <c r="BD277" s="1247"/>
      <c r="BE277" s="1247"/>
      <c r="BF277" s="1247"/>
      <c r="BG277" s="1247"/>
      <c r="BH277" s="1247"/>
      <c r="BI277" s="1247"/>
      <c r="BJ277" s="1247"/>
      <c r="BK277" s="1247"/>
      <c r="BL277" s="1247"/>
      <c r="BM277" s="1247"/>
      <c r="BN277" s="1247"/>
      <c r="BO277" s="1247"/>
      <c r="BP277" s="1247"/>
      <c r="BQ277" s="1247"/>
      <c r="BR277" s="1247"/>
      <c r="BS277" s="1247"/>
      <c r="BT277" s="1247"/>
      <c r="BU277" s="1247"/>
      <c r="BV277" s="1247"/>
      <c r="BW277" s="1247"/>
      <c r="BX277" s="1247"/>
      <c r="BY277" s="1247"/>
      <c r="BZ277" s="1247"/>
      <c r="CA277" s="1247"/>
      <c r="CB277" s="1247"/>
      <c r="CC277" s="1247"/>
      <c r="CD277" s="1247"/>
      <c r="CE277" s="1247"/>
      <c r="CF277" s="1247"/>
      <c r="CG277" s="1247"/>
      <c r="CH277" s="1247"/>
      <c r="CI277" s="1247"/>
      <c r="CJ277" s="1247"/>
      <c r="CK277" s="1247"/>
      <c r="CL277" s="1247"/>
      <c r="CM277" s="1247"/>
      <c r="CN277" s="1247"/>
      <c r="CO277" s="1247"/>
      <c r="CP277" s="1247"/>
      <c r="CQ277" s="1247"/>
      <c r="CR277" s="1247"/>
      <c r="CS277" s="1247"/>
      <c r="CT277" s="1247"/>
      <c r="CU277" s="1247"/>
      <c r="CV277" s="1247"/>
      <c r="CW277" s="1247"/>
      <c r="CX277" s="1247"/>
      <c r="CY277" s="1247"/>
      <c r="CZ277" s="1247"/>
      <c r="DB277" s="1452">
        <f t="shared" si="47"/>
        <v>0</v>
      </c>
      <c r="DC277" s="1452">
        <f t="shared" si="48"/>
        <v>0</v>
      </c>
    </row>
    <row r="278" spans="1:107" ht="14.25" customHeight="1" x14ac:dyDescent="0.2">
      <c r="A278" s="129"/>
      <c r="B278" s="130"/>
      <c r="C278" s="131"/>
      <c r="D278" s="448"/>
      <c r="E278" s="448"/>
      <c r="F278" s="382"/>
      <c r="G278" s="382"/>
      <c r="H278" s="382"/>
      <c r="I278" s="1528">
        <f t="shared" si="40"/>
        <v>0</v>
      </c>
      <c r="J278" s="1529">
        <f t="shared" si="45"/>
        <v>0</v>
      </c>
      <c r="K278" s="136"/>
      <c r="L278" s="1530">
        <f t="shared" si="41"/>
        <v>0</v>
      </c>
      <c r="M278" s="1531">
        <f t="shared" si="42"/>
        <v>0</v>
      </c>
      <c r="N278" s="138"/>
      <c r="P278" s="125"/>
      <c r="Q278" s="1065" t="str">
        <f>IF(P278=" "," ",IF(P278="Vehículos",VLOOKUP($Q$16,'Datos Indices'!$A$38:$Z$50,22,FALSE),IF(P278="Ipim",VLOOKUP($Q$16,'Datos Indices'!$A$38:$Z$50,7,FALSE),IF(P278="Dólar",VLOOKUP($Q$16,'Datos Indices'!$A$38:$Z$50,4,FALSE),IF(P278="Gasoil",VLOOKUP($Q$16,'Datos Indices'!$A$38:$Z$50,10,FALSE),IF(P278="WPU06 Pesificado",VLOOKUP($Q$16,'Datos Indices'!$A$38:$Z$50,26,FALSE),0))))))</f>
        <v xml:space="preserve"> </v>
      </c>
      <c r="R278" s="1066">
        <f t="shared" si="43"/>
        <v>0</v>
      </c>
      <c r="T278" s="928"/>
      <c r="U278" s="1065" t="str">
        <f>IF(T278=" "," ",IF(T278="Vehículos",VLOOKUP($U$16,'Datos Indices'!$A$38:$Z$50,22,FALSE),IF(T278="Ipim",VLOOKUP($U$16,'Datos Indices'!$A$38:$Z$50,7,FALSE),IF(T278="Dólar",VLOOKUP($U$16,'Datos Indices'!$A$38:$Z$50,4,FALSE),IF(T278="Gasoil",VLOOKUP($U$16,'Datos Indices'!$A$38:$Z$50,10,FALSE),IF(T278="WPU06 Pesificado",VLOOKUP($U$16,'Datos Indices'!$A$38:$Z$50,26,FALSE),0))))))</f>
        <v xml:space="preserve"> </v>
      </c>
      <c r="V278" s="1066">
        <f t="shared" si="44"/>
        <v>0</v>
      </c>
      <c r="W278" s="1450" t="str">
        <f t="shared" si="46"/>
        <v/>
      </c>
      <c r="Y278" s="1247"/>
      <c r="Z278" s="1247"/>
      <c r="AA278" s="1247"/>
      <c r="AB278" s="1247"/>
      <c r="AC278" s="1247"/>
      <c r="AD278" s="1247"/>
      <c r="AE278" s="1247"/>
      <c r="AF278" s="1247"/>
      <c r="AG278" s="1247"/>
      <c r="AH278" s="1247"/>
      <c r="AI278" s="1247"/>
      <c r="AJ278" s="1247"/>
      <c r="AK278" s="1247"/>
      <c r="AL278" s="1247"/>
      <c r="AM278" s="1247"/>
      <c r="AN278" s="1247"/>
      <c r="AO278" s="1247"/>
      <c r="AP278" s="1247"/>
      <c r="AQ278" s="1247"/>
      <c r="AR278" s="1247"/>
      <c r="AS278" s="1247"/>
      <c r="AT278" s="1247"/>
      <c r="AU278" s="1247"/>
      <c r="AV278" s="1247"/>
      <c r="AW278" s="1247"/>
      <c r="AX278" s="1247"/>
      <c r="AY278" s="1247"/>
      <c r="AZ278" s="1247"/>
      <c r="BA278" s="1247"/>
      <c r="BB278" s="1247"/>
      <c r="BC278" s="1247"/>
      <c r="BD278" s="1247"/>
      <c r="BE278" s="1247"/>
      <c r="BF278" s="1247"/>
      <c r="BG278" s="1247"/>
      <c r="BH278" s="1247"/>
      <c r="BI278" s="1247"/>
      <c r="BJ278" s="1247"/>
      <c r="BK278" s="1247"/>
      <c r="BL278" s="1247"/>
      <c r="BM278" s="1247"/>
      <c r="BN278" s="1247"/>
      <c r="BO278" s="1247"/>
      <c r="BP278" s="1247"/>
      <c r="BQ278" s="1247"/>
      <c r="BR278" s="1247"/>
      <c r="BS278" s="1247"/>
      <c r="BT278" s="1247"/>
      <c r="BU278" s="1247"/>
      <c r="BV278" s="1247"/>
      <c r="BW278" s="1247"/>
      <c r="BX278" s="1247"/>
      <c r="BY278" s="1247"/>
      <c r="BZ278" s="1247"/>
      <c r="CA278" s="1247"/>
      <c r="CB278" s="1247"/>
      <c r="CC278" s="1247"/>
      <c r="CD278" s="1247"/>
      <c r="CE278" s="1247"/>
      <c r="CF278" s="1247"/>
      <c r="CG278" s="1247"/>
      <c r="CH278" s="1247"/>
      <c r="CI278" s="1247"/>
      <c r="CJ278" s="1247"/>
      <c r="CK278" s="1247"/>
      <c r="CL278" s="1247"/>
      <c r="CM278" s="1247"/>
      <c r="CN278" s="1247"/>
      <c r="CO278" s="1247"/>
      <c r="CP278" s="1247"/>
      <c r="CQ278" s="1247"/>
      <c r="CR278" s="1247"/>
      <c r="CS278" s="1247"/>
      <c r="CT278" s="1247"/>
      <c r="CU278" s="1247"/>
      <c r="CV278" s="1247"/>
      <c r="CW278" s="1247"/>
      <c r="CX278" s="1247"/>
      <c r="CY278" s="1247"/>
      <c r="CZ278" s="1247"/>
      <c r="DB278" s="1452">
        <f t="shared" si="47"/>
        <v>0</v>
      </c>
      <c r="DC278" s="1452">
        <f t="shared" si="48"/>
        <v>0</v>
      </c>
    </row>
    <row r="279" spans="1:107" ht="14.25" customHeight="1" x14ac:dyDescent="0.2">
      <c r="A279" s="129"/>
      <c r="B279" s="130"/>
      <c r="C279" s="131"/>
      <c r="D279" s="448"/>
      <c r="E279" s="448"/>
      <c r="F279" s="382"/>
      <c r="G279" s="382"/>
      <c r="H279" s="382"/>
      <c r="I279" s="1528">
        <f t="shared" si="40"/>
        <v>0</v>
      </c>
      <c r="J279" s="1529">
        <f t="shared" si="45"/>
        <v>0</v>
      </c>
      <c r="K279" s="136"/>
      <c r="L279" s="1530">
        <f t="shared" si="41"/>
        <v>0</v>
      </c>
      <c r="M279" s="1531">
        <f t="shared" si="42"/>
        <v>0</v>
      </c>
      <c r="N279" s="138"/>
      <c r="P279" s="125"/>
      <c r="Q279" s="1065" t="str">
        <f>IF(P279=" "," ",IF(P279="Vehículos",VLOOKUP($Q$16,'Datos Indices'!$A$38:$Z$50,22,FALSE),IF(P279="Ipim",VLOOKUP($Q$16,'Datos Indices'!$A$38:$Z$50,7,FALSE),IF(P279="Dólar",VLOOKUP($Q$16,'Datos Indices'!$A$38:$Z$50,4,FALSE),IF(P279="Gasoil",VLOOKUP($Q$16,'Datos Indices'!$A$38:$Z$50,10,FALSE),IF(P279="WPU06 Pesificado",VLOOKUP($Q$16,'Datos Indices'!$A$38:$Z$50,26,FALSE),0))))))</f>
        <v xml:space="preserve"> </v>
      </c>
      <c r="R279" s="1066">
        <f t="shared" si="43"/>
        <v>0</v>
      </c>
      <c r="T279" s="928"/>
      <c r="U279" s="1065" t="str">
        <f>IF(T279=" "," ",IF(T279="Vehículos",VLOOKUP($U$16,'Datos Indices'!$A$38:$Z$50,22,FALSE),IF(T279="Ipim",VLOOKUP($U$16,'Datos Indices'!$A$38:$Z$50,7,FALSE),IF(T279="Dólar",VLOOKUP($U$16,'Datos Indices'!$A$38:$Z$50,4,FALSE),IF(T279="Gasoil",VLOOKUP($U$16,'Datos Indices'!$A$38:$Z$50,10,FALSE),IF(T279="WPU06 Pesificado",VLOOKUP($U$16,'Datos Indices'!$A$38:$Z$50,26,FALSE),0))))))</f>
        <v xml:space="preserve"> </v>
      </c>
      <c r="V279" s="1066">
        <f t="shared" si="44"/>
        <v>0</v>
      </c>
      <c r="W279" s="1450" t="str">
        <f t="shared" si="46"/>
        <v/>
      </c>
      <c r="Y279" s="1247"/>
      <c r="Z279" s="1247"/>
      <c r="AA279" s="1247"/>
      <c r="AB279" s="1247"/>
      <c r="AC279" s="1247"/>
      <c r="AD279" s="1247"/>
      <c r="AE279" s="1247"/>
      <c r="AF279" s="1247"/>
      <c r="AG279" s="1247"/>
      <c r="AH279" s="1247"/>
      <c r="AI279" s="1247"/>
      <c r="AJ279" s="1247"/>
      <c r="AK279" s="1247"/>
      <c r="AL279" s="1247"/>
      <c r="AM279" s="1247"/>
      <c r="AN279" s="1247"/>
      <c r="AO279" s="1247"/>
      <c r="AP279" s="1247"/>
      <c r="AQ279" s="1247"/>
      <c r="AR279" s="1247"/>
      <c r="AS279" s="1247"/>
      <c r="AT279" s="1247"/>
      <c r="AU279" s="1247"/>
      <c r="AV279" s="1247"/>
      <c r="AW279" s="1247"/>
      <c r="AX279" s="1247"/>
      <c r="AY279" s="1247"/>
      <c r="AZ279" s="1247"/>
      <c r="BA279" s="1247"/>
      <c r="BB279" s="1247"/>
      <c r="BC279" s="1247"/>
      <c r="BD279" s="1247"/>
      <c r="BE279" s="1247"/>
      <c r="BF279" s="1247"/>
      <c r="BG279" s="1247"/>
      <c r="BH279" s="1247"/>
      <c r="BI279" s="1247"/>
      <c r="BJ279" s="1247"/>
      <c r="BK279" s="1247"/>
      <c r="BL279" s="1247"/>
      <c r="BM279" s="1247"/>
      <c r="BN279" s="1247"/>
      <c r="BO279" s="1247"/>
      <c r="BP279" s="1247"/>
      <c r="BQ279" s="1247"/>
      <c r="BR279" s="1247"/>
      <c r="BS279" s="1247"/>
      <c r="BT279" s="1247"/>
      <c r="BU279" s="1247"/>
      <c r="BV279" s="1247"/>
      <c r="BW279" s="1247"/>
      <c r="BX279" s="1247"/>
      <c r="BY279" s="1247"/>
      <c r="BZ279" s="1247"/>
      <c r="CA279" s="1247"/>
      <c r="CB279" s="1247"/>
      <c r="CC279" s="1247"/>
      <c r="CD279" s="1247"/>
      <c r="CE279" s="1247"/>
      <c r="CF279" s="1247"/>
      <c r="CG279" s="1247"/>
      <c r="CH279" s="1247"/>
      <c r="CI279" s="1247"/>
      <c r="CJ279" s="1247"/>
      <c r="CK279" s="1247"/>
      <c r="CL279" s="1247"/>
      <c r="CM279" s="1247"/>
      <c r="CN279" s="1247"/>
      <c r="CO279" s="1247"/>
      <c r="CP279" s="1247"/>
      <c r="CQ279" s="1247"/>
      <c r="CR279" s="1247"/>
      <c r="CS279" s="1247"/>
      <c r="CT279" s="1247"/>
      <c r="CU279" s="1247"/>
      <c r="CV279" s="1247"/>
      <c r="CW279" s="1247"/>
      <c r="CX279" s="1247"/>
      <c r="CY279" s="1247"/>
      <c r="CZ279" s="1247"/>
      <c r="DB279" s="1452">
        <f t="shared" si="47"/>
        <v>0</v>
      </c>
      <c r="DC279" s="1452">
        <f t="shared" si="48"/>
        <v>0</v>
      </c>
    </row>
    <row r="280" spans="1:107" ht="14.25" customHeight="1" x14ac:dyDescent="0.2">
      <c r="A280" s="129"/>
      <c r="B280" s="130"/>
      <c r="C280" s="131"/>
      <c r="D280" s="448"/>
      <c r="E280" s="448"/>
      <c r="F280" s="382"/>
      <c r="G280" s="382"/>
      <c r="H280" s="382"/>
      <c r="I280" s="1528">
        <f t="shared" si="40"/>
        <v>0</v>
      </c>
      <c r="J280" s="1529">
        <f t="shared" si="45"/>
        <v>0</v>
      </c>
      <c r="K280" s="136"/>
      <c r="L280" s="1530">
        <f t="shared" si="41"/>
        <v>0</v>
      </c>
      <c r="M280" s="1531">
        <f t="shared" si="42"/>
        <v>0</v>
      </c>
      <c r="N280" s="138"/>
      <c r="P280" s="125"/>
      <c r="Q280" s="1065" t="str">
        <f>IF(P280=" "," ",IF(P280="Vehículos",VLOOKUP($Q$16,'Datos Indices'!$A$38:$Z$50,22,FALSE),IF(P280="Ipim",VLOOKUP($Q$16,'Datos Indices'!$A$38:$Z$50,7,FALSE),IF(P280="Dólar",VLOOKUP($Q$16,'Datos Indices'!$A$38:$Z$50,4,FALSE),IF(P280="Gasoil",VLOOKUP($Q$16,'Datos Indices'!$A$38:$Z$50,10,FALSE),IF(P280="WPU06 Pesificado",VLOOKUP($Q$16,'Datos Indices'!$A$38:$Z$50,26,FALSE),0))))))</f>
        <v xml:space="preserve"> </v>
      </c>
      <c r="R280" s="1066">
        <f t="shared" si="43"/>
        <v>0</v>
      </c>
      <c r="T280" s="928"/>
      <c r="U280" s="1065" t="str">
        <f>IF(T280=" "," ",IF(T280="Vehículos",VLOOKUP($U$16,'Datos Indices'!$A$38:$Z$50,22,FALSE),IF(T280="Ipim",VLOOKUP($U$16,'Datos Indices'!$A$38:$Z$50,7,FALSE),IF(T280="Dólar",VLOOKUP($U$16,'Datos Indices'!$A$38:$Z$50,4,FALSE),IF(T280="Gasoil",VLOOKUP($U$16,'Datos Indices'!$A$38:$Z$50,10,FALSE),IF(T280="WPU06 Pesificado",VLOOKUP($U$16,'Datos Indices'!$A$38:$Z$50,26,FALSE),0))))))</f>
        <v xml:space="preserve"> </v>
      </c>
      <c r="V280" s="1066">
        <f t="shared" si="44"/>
        <v>0</v>
      </c>
      <c r="W280" s="1450" t="str">
        <f t="shared" si="46"/>
        <v/>
      </c>
      <c r="Y280" s="1247"/>
      <c r="Z280" s="1247"/>
      <c r="AA280" s="1247"/>
      <c r="AB280" s="1247"/>
      <c r="AC280" s="1247"/>
      <c r="AD280" s="1247"/>
      <c r="AE280" s="1247"/>
      <c r="AF280" s="1247"/>
      <c r="AG280" s="1247"/>
      <c r="AH280" s="1247"/>
      <c r="AI280" s="1247"/>
      <c r="AJ280" s="1247"/>
      <c r="AK280" s="1247"/>
      <c r="AL280" s="1247"/>
      <c r="AM280" s="1247"/>
      <c r="AN280" s="1247"/>
      <c r="AO280" s="1247"/>
      <c r="AP280" s="1247"/>
      <c r="AQ280" s="1247"/>
      <c r="AR280" s="1247"/>
      <c r="AS280" s="1247"/>
      <c r="AT280" s="1247"/>
      <c r="AU280" s="1247"/>
      <c r="AV280" s="1247"/>
      <c r="AW280" s="1247"/>
      <c r="AX280" s="1247"/>
      <c r="AY280" s="1247"/>
      <c r="AZ280" s="1247"/>
      <c r="BA280" s="1247"/>
      <c r="BB280" s="1247"/>
      <c r="BC280" s="1247"/>
      <c r="BD280" s="1247"/>
      <c r="BE280" s="1247"/>
      <c r="BF280" s="1247"/>
      <c r="BG280" s="1247"/>
      <c r="BH280" s="1247"/>
      <c r="BI280" s="1247"/>
      <c r="BJ280" s="1247"/>
      <c r="BK280" s="1247"/>
      <c r="BL280" s="1247"/>
      <c r="BM280" s="1247"/>
      <c r="BN280" s="1247"/>
      <c r="BO280" s="1247"/>
      <c r="BP280" s="1247"/>
      <c r="BQ280" s="1247"/>
      <c r="BR280" s="1247"/>
      <c r="BS280" s="1247"/>
      <c r="BT280" s="1247"/>
      <c r="BU280" s="1247"/>
      <c r="BV280" s="1247"/>
      <c r="BW280" s="1247"/>
      <c r="BX280" s="1247"/>
      <c r="BY280" s="1247"/>
      <c r="BZ280" s="1247"/>
      <c r="CA280" s="1247"/>
      <c r="CB280" s="1247"/>
      <c r="CC280" s="1247"/>
      <c r="CD280" s="1247"/>
      <c r="CE280" s="1247"/>
      <c r="CF280" s="1247"/>
      <c r="CG280" s="1247"/>
      <c r="CH280" s="1247"/>
      <c r="CI280" s="1247"/>
      <c r="CJ280" s="1247"/>
      <c r="CK280" s="1247"/>
      <c r="CL280" s="1247"/>
      <c r="CM280" s="1247"/>
      <c r="CN280" s="1247"/>
      <c r="CO280" s="1247"/>
      <c r="CP280" s="1247"/>
      <c r="CQ280" s="1247"/>
      <c r="CR280" s="1247"/>
      <c r="CS280" s="1247"/>
      <c r="CT280" s="1247"/>
      <c r="CU280" s="1247"/>
      <c r="CV280" s="1247"/>
      <c r="CW280" s="1247"/>
      <c r="CX280" s="1247"/>
      <c r="CY280" s="1247"/>
      <c r="CZ280" s="1247"/>
      <c r="DB280" s="1452">
        <f t="shared" si="47"/>
        <v>0</v>
      </c>
      <c r="DC280" s="1452">
        <f t="shared" si="48"/>
        <v>0</v>
      </c>
    </row>
    <row r="281" spans="1:107" ht="14.25" customHeight="1" x14ac:dyDescent="0.2">
      <c r="A281" s="129"/>
      <c r="B281" s="130"/>
      <c r="C281" s="131"/>
      <c r="D281" s="448"/>
      <c r="E281" s="448"/>
      <c r="F281" s="382"/>
      <c r="G281" s="382"/>
      <c r="H281" s="382"/>
      <c r="I281" s="1528">
        <f t="shared" si="40"/>
        <v>0</v>
      </c>
      <c r="J281" s="1529">
        <f t="shared" si="45"/>
        <v>0</v>
      </c>
      <c r="K281" s="136"/>
      <c r="L281" s="1530">
        <f t="shared" si="41"/>
        <v>0</v>
      </c>
      <c r="M281" s="1531">
        <f t="shared" si="42"/>
        <v>0</v>
      </c>
      <c r="N281" s="138"/>
      <c r="P281" s="125"/>
      <c r="Q281" s="1065" t="str">
        <f>IF(P281=" "," ",IF(P281="Vehículos",VLOOKUP($Q$16,'Datos Indices'!$A$38:$Z$50,22,FALSE),IF(P281="Ipim",VLOOKUP($Q$16,'Datos Indices'!$A$38:$Z$50,7,FALSE),IF(P281="Dólar",VLOOKUP($Q$16,'Datos Indices'!$A$38:$Z$50,4,FALSE),IF(P281="Gasoil",VLOOKUP($Q$16,'Datos Indices'!$A$38:$Z$50,10,FALSE),IF(P281="WPU06 Pesificado",VLOOKUP($Q$16,'Datos Indices'!$A$38:$Z$50,26,FALSE),0))))))</f>
        <v xml:space="preserve"> </v>
      </c>
      <c r="R281" s="1066">
        <f t="shared" si="43"/>
        <v>0</v>
      </c>
      <c r="T281" s="928"/>
      <c r="U281" s="1065" t="str">
        <f>IF(T281=" "," ",IF(T281="Vehículos",VLOOKUP($U$16,'Datos Indices'!$A$38:$Z$50,22,FALSE),IF(T281="Ipim",VLOOKUP($U$16,'Datos Indices'!$A$38:$Z$50,7,FALSE),IF(T281="Dólar",VLOOKUP($U$16,'Datos Indices'!$A$38:$Z$50,4,FALSE),IF(T281="Gasoil",VLOOKUP($U$16,'Datos Indices'!$A$38:$Z$50,10,FALSE),IF(T281="WPU06 Pesificado",VLOOKUP($U$16,'Datos Indices'!$A$38:$Z$50,26,FALSE),0))))))</f>
        <v xml:space="preserve"> </v>
      </c>
      <c r="V281" s="1066">
        <f t="shared" si="44"/>
        <v>0</v>
      </c>
      <c r="W281" s="1450" t="str">
        <f t="shared" si="46"/>
        <v/>
      </c>
      <c r="Y281" s="1247"/>
      <c r="Z281" s="1247"/>
      <c r="AA281" s="1247"/>
      <c r="AB281" s="1247"/>
      <c r="AC281" s="1247"/>
      <c r="AD281" s="1247"/>
      <c r="AE281" s="1247"/>
      <c r="AF281" s="1247"/>
      <c r="AG281" s="1247"/>
      <c r="AH281" s="1247"/>
      <c r="AI281" s="1247"/>
      <c r="AJ281" s="1247"/>
      <c r="AK281" s="1247"/>
      <c r="AL281" s="1247"/>
      <c r="AM281" s="1247"/>
      <c r="AN281" s="1247"/>
      <c r="AO281" s="1247"/>
      <c r="AP281" s="1247"/>
      <c r="AQ281" s="1247"/>
      <c r="AR281" s="1247"/>
      <c r="AS281" s="1247"/>
      <c r="AT281" s="1247"/>
      <c r="AU281" s="1247"/>
      <c r="AV281" s="1247"/>
      <c r="AW281" s="1247"/>
      <c r="AX281" s="1247"/>
      <c r="AY281" s="1247"/>
      <c r="AZ281" s="1247"/>
      <c r="BA281" s="1247"/>
      <c r="BB281" s="1247"/>
      <c r="BC281" s="1247"/>
      <c r="BD281" s="1247"/>
      <c r="BE281" s="1247"/>
      <c r="BF281" s="1247"/>
      <c r="BG281" s="1247"/>
      <c r="BH281" s="1247"/>
      <c r="BI281" s="1247"/>
      <c r="BJ281" s="1247"/>
      <c r="BK281" s="1247"/>
      <c r="BL281" s="1247"/>
      <c r="BM281" s="1247"/>
      <c r="BN281" s="1247"/>
      <c r="BO281" s="1247"/>
      <c r="BP281" s="1247"/>
      <c r="BQ281" s="1247"/>
      <c r="BR281" s="1247"/>
      <c r="BS281" s="1247"/>
      <c r="BT281" s="1247"/>
      <c r="BU281" s="1247"/>
      <c r="BV281" s="1247"/>
      <c r="BW281" s="1247"/>
      <c r="BX281" s="1247"/>
      <c r="BY281" s="1247"/>
      <c r="BZ281" s="1247"/>
      <c r="CA281" s="1247"/>
      <c r="CB281" s="1247"/>
      <c r="CC281" s="1247"/>
      <c r="CD281" s="1247"/>
      <c r="CE281" s="1247"/>
      <c r="CF281" s="1247"/>
      <c r="CG281" s="1247"/>
      <c r="CH281" s="1247"/>
      <c r="CI281" s="1247"/>
      <c r="CJ281" s="1247"/>
      <c r="CK281" s="1247"/>
      <c r="CL281" s="1247"/>
      <c r="CM281" s="1247"/>
      <c r="CN281" s="1247"/>
      <c r="CO281" s="1247"/>
      <c r="CP281" s="1247"/>
      <c r="CQ281" s="1247"/>
      <c r="CR281" s="1247"/>
      <c r="CS281" s="1247"/>
      <c r="CT281" s="1247"/>
      <c r="CU281" s="1247"/>
      <c r="CV281" s="1247"/>
      <c r="CW281" s="1247"/>
      <c r="CX281" s="1247"/>
      <c r="CY281" s="1247"/>
      <c r="CZ281" s="1247"/>
      <c r="DB281" s="1452">
        <f t="shared" si="47"/>
        <v>0</v>
      </c>
      <c r="DC281" s="1452">
        <f t="shared" si="48"/>
        <v>0</v>
      </c>
    </row>
    <row r="282" spans="1:107" ht="14.25" customHeight="1" x14ac:dyDescent="0.2">
      <c r="A282" s="129"/>
      <c r="B282" s="130"/>
      <c r="C282" s="131"/>
      <c r="D282" s="448"/>
      <c r="E282" s="448"/>
      <c r="F282" s="382"/>
      <c r="G282" s="382"/>
      <c r="H282" s="382"/>
      <c r="I282" s="1528">
        <f t="shared" si="40"/>
        <v>0</v>
      </c>
      <c r="J282" s="1529">
        <f t="shared" si="45"/>
        <v>0</v>
      </c>
      <c r="K282" s="136"/>
      <c r="L282" s="1530">
        <f t="shared" si="41"/>
        <v>0</v>
      </c>
      <c r="M282" s="1531">
        <f t="shared" si="42"/>
        <v>0</v>
      </c>
      <c r="N282" s="138"/>
      <c r="P282" s="125"/>
      <c r="Q282" s="1065" t="str">
        <f>IF(P282=" "," ",IF(P282="Vehículos",VLOOKUP($Q$16,'Datos Indices'!$A$38:$Z$50,22,FALSE),IF(P282="Ipim",VLOOKUP($Q$16,'Datos Indices'!$A$38:$Z$50,7,FALSE),IF(P282="Dólar",VLOOKUP($Q$16,'Datos Indices'!$A$38:$Z$50,4,FALSE),IF(P282="Gasoil",VLOOKUP($Q$16,'Datos Indices'!$A$38:$Z$50,10,FALSE),IF(P282="WPU06 Pesificado",VLOOKUP($Q$16,'Datos Indices'!$A$38:$Z$50,26,FALSE),0))))))</f>
        <v xml:space="preserve"> </v>
      </c>
      <c r="R282" s="1066">
        <f t="shared" si="43"/>
        <v>0</v>
      </c>
      <c r="T282" s="928"/>
      <c r="U282" s="1065" t="str">
        <f>IF(T282=" "," ",IF(T282="Vehículos",VLOOKUP($U$16,'Datos Indices'!$A$38:$Z$50,22,FALSE),IF(T282="Ipim",VLOOKUP($U$16,'Datos Indices'!$A$38:$Z$50,7,FALSE),IF(T282="Dólar",VLOOKUP($U$16,'Datos Indices'!$A$38:$Z$50,4,FALSE),IF(T282="Gasoil",VLOOKUP($U$16,'Datos Indices'!$A$38:$Z$50,10,FALSE),IF(T282="WPU06 Pesificado",VLOOKUP($U$16,'Datos Indices'!$A$38:$Z$50,26,FALSE),0))))))</f>
        <v xml:space="preserve"> </v>
      </c>
      <c r="V282" s="1066">
        <f t="shared" si="44"/>
        <v>0</v>
      </c>
      <c r="W282" s="1450" t="str">
        <f t="shared" si="46"/>
        <v/>
      </c>
      <c r="Y282" s="1247"/>
      <c r="Z282" s="1247"/>
      <c r="AA282" s="1247"/>
      <c r="AB282" s="1247"/>
      <c r="AC282" s="1247"/>
      <c r="AD282" s="1247"/>
      <c r="AE282" s="1247"/>
      <c r="AF282" s="1247"/>
      <c r="AG282" s="1247"/>
      <c r="AH282" s="1247"/>
      <c r="AI282" s="1247"/>
      <c r="AJ282" s="1247"/>
      <c r="AK282" s="1247"/>
      <c r="AL282" s="1247"/>
      <c r="AM282" s="1247"/>
      <c r="AN282" s="1247"/>
      <c r="AO282" s="1247"/>
      <c r="AP282" s="1247"/>
      <c r="AQ282" s="1247"/>
      <c r="AR282" s="1247"/>
      <c r="AS282" s="1247"/>
      <c r="AT282" s="1247"/>
      <c r="AU282" s="1247"/>
      <c r="AV282" s="1247"/>
      <c r="AW282" s="1247"/>
      <c r="AX282" s="1247"/>
      <c r="AY282" s="1247"/>
      <c r="AZ282" s="1247"/>
      <c r="BA282" s="1247"/>
      <c r="BB282" s="1247"/>
      <c r="BC282" s="1247"/>
      <c r="BD282" s="1247"/>
      <c r="BE282" s="1247"/>
      <c r="BF282" s="1247"/>
      <c r="BG282" s="1247"/>
      <c r="BH282" s="1247"/>
      <c r="BI282" s="1247"/>
      <c r="BJ282" s="1247"/>
      <c r="BK282" s="1247"/>
      <c r="BL282" s="1247"/>
      <c r="BM282" s="1247"/>
      <c r="BN282" s="1247"/>
      <c r="BO282" s="1247"/>
      <c r="BP282" s="1247"/>
      <c r="BQ282" s="1247"/>
      <c r="BR282" s="1247"/>
      <c r="BS282" s="1247"/>
      <c r="BT282" s="1247"/>
      <c r="BU282" s="1247"/>
      <c r="BV282" s="1247"/>
      <c r="BW282" s="1247"/>
      <c r="BX282" s="1247"/>
      <c r="BY282" s="1247"/>
      <c r="BZ282" s="1247"/>
      <c r="CA282" s="1247"/>
      <c r="CB282" s="1247"/>
      <c r="CC282" s="1247"/>
      <c r="CD282" s="1247"/>
      <c r="CE282" s="1247"/>
      <c r="CF282" s="1247"/>
      <c r="CG282" s="1247"/>
      <c r="CH282" s="1247"/>
      <c r="CI282" s="1247"/>
      <c r="CJ282" s="1247"/>
      <c r="CK282" s="1247"/>
      <c r="CL282" s="1247"/>
      <c r="CM282" s="1247"/>
      <c r="CN282" s="1247"/>
      <c r="CO282" s="1247"/>
      <c r="CP282" s="1247"/>
      <c r="CQ282" s="1247"/>
      <c r="CR282" s="1247"/>
      <c r="CS282" s="1247"/>
      <c r="CT282" s="1247"/>
      <c r="CU282" s="1247"/>
      <c r="CV282" s="1247"/>
      <c r="CW282" s="1247"/>
      <c r="CX282" s="1247"/>
      <c r="CY282" s="1247"/>
      <c r="CZ282" s="1247"/>
      <c r="DB282" s="1452">
        <f t="shared" si="47"/>
        <v>0</v>
      </c>
      <c r="DC282" s="1452">
        <f t="shared" si="48"/>
        <v>0</v>
      </c>
    </row>
    <row r="283" spans="1:107" ht="14.25" customHeight="1" x14ac:dyDescent="0.2">
      <c r="A283" s="129"/>
      <c r="B283" s="130"/>
      <c r="C283" s="131"/>
      <c r="D283" s="448"/>
      <c r="E283" s="448"/>
      <c r="F283" s="382"/>
      <c r="G283" s="382"/>
      <c r="H283" s="382"/>
      <c r="I283" s="1528">
        <f t="shared" si="40"/>
        <v>0</v>
      </c>
      <c r="J283" s="1529">
        <f t="shared" si="45"/>
        <v>0</v>
      </c>
      <c r="K283" s="136"/>
      <c r="L283" s="1530">
        <f t="shared" si="41"/>
        <v>0</v>
      </c>
      <c r="M283" s="1531">
        <f t="shared" si="42"/>
        <v>0</v>
      </c>
      <c r="N283" s="138"/>
      <c r="P283" s="125"/>
      <c r="Q283" s="1065" t="str">
        <f>IF(P283=" "," ",IF(P283="Vehículos",VLOOKUP($Q$16,'Datos Indices'!$A$38:$Z$50,22,FALSE),IF(P283="Ipim",VLOOKUP($Q$16,'Datos Indices'!$A$38:$Z$50,7,FALSE),IF(P283="Dólar",VLOOKUP($Q$16,'Datos Indices'!$A$38:$Z$50,4,FALSE),IF(P283="Gasoil",VLOOKUP($Q$16,'Datos Indices'!$A$38:$Z$50,10,FALSE),IF(P283="WPU06 Pesificado",VLOOKUP($Q$16,'Datos Indices'!$A$38:$Z$50,26,FALSE),0))))))</f>
        <v xml:space="preserve"> </v>
      </c>
      <c r="R283" s="1066">
        <f t="shared" si="43"/>
        <v>0</v>
      </c>
      <c r="T283" s="928"/>
      <c r="U283" s="1065" t="str">
        <f>IF(T283=" "," ",IF(T283="Vehículos",VLOOKUP($U$16,'Datos Indices'!$A$38:$Z$50,22,FALSE),IF(T283="Ipim",VLOOKUP($U$16,'Datos Indices'!$A$38:$Z$50,7,FALSE),IF(T283="Dólar",VLOOKUP($U$16,'Datos Indices'!$A$38:$Z$50,4,FALSE),IF(T283="Gasoil",VLOOKUP($U$16,'Datos Indices'!$A$38:$Z$50,10,FALSE),IF(T283="WPU06 Pesificado",VLOOKUP($U$16,'Datos Indices'!$A$38:$Z$50,26,FALSE),0))))))</f>
        <v xml:space="preserve"> </v>
      </c>
      <c r="V283" s="1066">
        <f t="shared" si="44"/>
        <v>0</v>
      </c>
      <c r="W283" s="1450" t="str">
        <f t="shared" si="46"/>
        <v/>
      </c>
      <c r="Y283" s="1247"/>
      <c r="Z283" s="1247"/>
      <c r="AA283" s="1247"/>
      <c r="AB283" s="1247"/>
      <c r="AC283" s="1247"/>
      <c r="AD283" s="1247"/>
      <c r="AE283" s="1247"/>
      <c r="AF283" s="1247"/>
      <c r="AG283" s="1247"/>
      <c r="AH283" s="1247"/>
      <c r="AI283" s="1247"/>
      <c r="AJ283" s="1247"/>
      <c r="AK283" s="1247"/>
      <c r="AL283" s="1247"/>
      <c r="AM283" s="1247"/>
      <c r="AN283" s="1247"/>
      <c r="AO283" s="1247"/>
      <c r="AP283" s="1247"/>
      <c r="AQ283" s="1247"/>
      <c r="AR283" s="1247"/>
      <c r="AS283" s="1247"/>
      <c r="AT283" s="1247"/>
      <c r="AU283" s="1247"/>
      <c r="AV283" s="1247"/>
      <c r="AW283" s="1247"/>
      <c r="AX283" s="1247"/>
      <c r="AY283" s="1247"/>
      <c r="AZ283" s="1247"/>
      <c r="BA283" s="1247"/>
      <c r="BB283" s="1247"/>
      <c r="BC283" s="1247"/>
      <c r="BD283" s="1247"/>
      <c r="BE283" s="1247"/>
      <c r="BF283" s="1247"/>
      <c r="BG283" s="1247"/>
      <c r="BH283" s="1247"/>
      <c r="BI283" s="1247"/>
      <c r="BJ283" s="1247"/>
      <c r="BK283" s="1247"/>
      <c r="BL283" s="1247"/>
      <c r="BM283" s="1247"/>
      <c r="BN283" s="1247"/>
      <c r="BO283" s="1247"/>
      <c r="BP283" s="1247"/>
      <c r="BQ283" s="1247"/>
      <c r="BR283" s="1247"/>
      <c r="BS283" s="1247"/>
      <c r="BT283" s="1247"/>
      <c r="BU283" s="1247"/>
      <c r="BV283" s="1247"/>
      <c r="BW283" s="1247"/>
      <c r="BX283" s="1247"/>
      <c r="BY283" s="1247"/>
      <c r="BZ283" s="1247"/>
      <c r="CA283" s="1247"/>
      <c r="CB283" s="1247"/>
      <c r="CC283" s="1247"/>
      <c r="CD283" s="1247"/>
      <c r="CE283" s="1247"/>
      <c r="CF283" s="1247"/>
      <c r="CG283" s="1247"/>
      <c r="CH283" s="1247"/>
      <c r="CI283" s="1247"/>
      <c r="CJ283" s="1247"/>
      <c r="CK283" s="1247"/>
      <c r="CL283" s="1247"/>
      <c r="CM283" s="1247"/>
      <c r="CN283" s="1247"/>
      <c r="CO283" s="1247"/>
      <c r="CP283" s="1247"/>
      <c r="CQ283" s="1247"/>
      <c r="CR283" s="1247"/>
      <c r="CS283" s="1247"/>
      <c r="CT283" s="1247"/>
      <c r="CU283" s="1247"/>
      <c r="CV283" s="1247"/>
      <c r="CW283" s="1247"/>
      <c r="CX283" s="1247"/>
      <c r="CY283" s="1247"/>
      <c r="CZ283" s="1247"/>
      <c r="DB283" s="1452">
        <f t="shared" si="47"/>
        <v>0</v>
      </c>
      <c r="DC283" s="1452">
        <f t="shared" si="48"/>
        <v>0</v>
      </c>
    </row>
    <row r="284" spans="1:107" ht="14.25" customHeight="1" x14ac:dyDescent="0.2">
      <c r="A284" s="129"/>
      <c r="B284" s="130"/>
      <c r="C284" s="131"/>
      <c r="D284" s="448"/>
      <c r="E284" s="448"/>
      <c r="F284" s="382"/>
      <c r="G284" s="382"/>
      <c r="H284" s="382"/>
      <c r="I284" s="1528">
        <f t="shared" si="40"/>
        <v>0</v>
      </c>
      <c r="J284" s="1529">
        <f t="shared" si="45"/>
        <v>0</v>
      </c>
      <c r="K284" s="136"/>
      <c r="L284" s="1530">
        <f t="shared" si="41"/>
        <v>0</v>
      </c>
      <c r="M284" s="1531">
        <f t="shared" si="42"/>
        <v>0</v>
      </c>
      <c r="N284" s="138"/>
      <c r="P284" s="125"/>
      <c r="Q284" s="1065" t="str">
        <f>IF(P284=" "," ",IF(P284="Vehículos",VLOOKUP($Q$16,'Datos Indices'!$A$38:$Z$50,22,FALSE),IF(P284="Ipim",VLOOKUP($Q$16,'Datos Indices'!$A$38:$Z$50,7,FALSE),IF(P284="Dólar",VLOOKUP($Q$16,'Datos Indices'!$A$38:$Z$50,4,FALSE),IF(P284="Gasoil",VLOOKUP($Q$16,'Datos Indices'!$A$38:$Z$50,10,FALSE),IF(P284="WPU06 Pesificado",VLOOKUP($Q$16,'Datos Indices'!$A$38:$Z$50,26,FALSE),0))))))</f>
        <v xml:space="preserve"> </v>
      </c>
      <c r="R284" s="1066">
        <f t="shared" si="43"/>
        <v>0</v>
      </c>
      <c r="T284" s="928"/>
      <c r="U284" s="1065" t="str">
        <f>IF(T284=" "," ",IF(T284="Vehículos",VLOOKUP($U$16,'Datos Indices'!$A$38:$Z$50,22,FALSE),IF(T284="Ipim",VLOOKUP($U$16,'Datos Indices'!$A$38:$Z$50,7,FALSE),IF(T284="Dólar",VLOOKUP($U$16,'Datos Indices'!$A$38:$Z$50,4,FALSE),IF(T284="Gasoil",VLOOKUP($U$16,'Datos Indices'!$A$38:$Z$50,10,FALSE),IF(T284="WPU06 Pesificado",VLOOKUP($U$16,'Datos Indices'!$A$38:$Z$50,26,FALSE),0))))))</f>
        <v xml:space="preserve"> </v>
      </c>
      <c r="V284" s="1066">
        <f t="shared" si="44"/>
        <v>0</v>
      </c>
      <c r="W284" s="1450" t="str">
        <f t="shared" si="46"/>
        <v/>
      </c>
      <c r="Y284" s="1247"/>
      <c r="Z284" s="1247"/>
      <c r="AA284" s="1247"/>
      <c r="AB284" s="1247"/>
      <c r="AC284" s="1247"/>
      <c r="AD284" s="1247"/>
      <c r="AE284" s="1247"/>
      <c r="AF284" s="1247"/>
      <c r="AG284" s="1247"/>
      <c r="AH284" s="1247"/>
      <c r="AI284" s="1247"/>
      <c r="AJ284" s="1247"/>
      <c r="AK284" s="1247"/>
      <c r="AL284" s="1247"/>
      <c r="AM284" s="1247"/>
      <c r="AN284" s="1247"/>
      <c r="AO284" s="1247"/>
      <c r="AP284" s="1247"/>
      <c r="AQ284" s="1247"/>
      <c r="AR284" s="1247"/>
      <c r="AS284" s="1247"/>
      <c r="AT284" s="1247"/>
      <c r="AU284" s="1247"/>
      <c r="AV284" s="1247"/>
      <c r="AW284" s="1247"/>
      <c r="AX284" s="1247"/>
      <c r="AY284" s="1247"/>
      <c r="AZ284" s="1247"/>
      <c r="BA284" s="1247"/>
      <c r="BB284" s="1247"/>
      <c r="BC284" s="1247"/>
      <c r="BD284" s="1247"/>
      <c r="BE284" s="1247"/>
      <c r="BF284" s="1247"/>
      <c r="BG284" s="1247"/>
      <c r="BH284" s="1247"/>
      <c r="BI284" s="1247"/>
      <c r="BJ284" s="1247"/>
      <c r="BK284" s="1247"/>
      <c r="BL284" s="1247"/>
      <c r="BM284" s="1247"/>
      <c r="BN284" s="1247"/>
      <c r="BO284" s="1247"/>
      <c r="BP284" s="1247"/>
      <c r="BQ284" s="1247"/>
      <c r="BR284" s="1247"/>
      <c r="BS284" s="1247"/>
      <c r="BT284" s="1247"/>
      <c r="BU284" s="1247"/>
      <c r="BV284" s="1247"/>
      <c r="BW284" s="1247"/>
      <c r="BX284" s="1247"/>
      <c r="BY284" s="1247"/>
      <c r="BZ284" s="1247"/>
      <c r="CA284" s="1247"/>
      <c r="CB284" s="1247"/>
      <c r="CC284" s="1247"/>
      <c r="CD284" s="1247"/>
      <c r="CE284" s="1247"/>
      <c r="CF284" s="1247"/>
      <c r="CG284" s="1247"/>
      <c r="CH284" s="1247"/>
      <c r="CI284" s="1247"/>
      <c r="CJ284" s="1247"/>
      <c r="CK284" s="1247"/>
      <c r="CL284" s="1247"/>
      <c r="CM284" s="1247"/>
      <c r="CN284" s="1247"/>
      <c r="CO284" s="1247"/>
      <c r="CP284" s="1247"/>
      <c r="CQ284" s="1247"/>
      <c r="CR284" s="1247"/>
      <c r="CS284" s="1247"/>
      <c r="CT284" s="1247"/>
      <c r="CU284" s="1247"/>
      <c r="CV284" s="1247"/>
      <c r="CW284" s="1247"/>
      <c r="CX284" s="1247"/>
      <c r="CY284" s="1247"/>
      <c r="CZ284" s="1247"/>
      <c r="DB284" s="1452">
        <f t="shared" si="47"/>
        <v>0</v>
      </c>
      <c r="DC284" s="1452">
        <f t="shared" si="48"/>
        <v>0</v>
      </c>
    </row>
    <row r="285" spans="1:107" ht="14.25" customHeight="1" x14ac:dyDescent="0.2">
      <c r="A285" s="129"/>
      <c r="B285" s="130"/>
      <c r="C285" s="131"/>
      <c r="D285" s="448"/>
      <c r="E285" s="448"/>
      <c r="F285" s="382"/>
      <c r="G285" s="382"/>
      <c r="H285" s="382"/>
      <c r="I285" s="1528">
        <f t="shared" si="40"/>
        <v>0</v>
      </c>
      <c r="J285" s="1529">
        <f t="shared" si="45"/>
        <v>0</v>
      </c>
      <c r="K285" s="136"/>
      <c r="L285" s="1530">
        <f t="shared" si="41"/>
        <v>0</v>
      </c>
      <c r="M285" s="1531">
        <f t="shared" si="42"/>
        <v>0</v>
      </c>
      <c r="N285" s="138"/>
      <c r="P285" s="125"/>
      <c r="Q285" s="1065" t="str">
        <f>IF(P285=" "," ",IF(P285="Vehículos",VLOOKUP($Q$16,'Datos Indices'!$A$38:$Z$50,22,FALSE),IF(P285="Ipim",VLOOKUP($Q$16,'Datos Indices'!$A$38:$Z$50,7,FALSE),IF(P285="Dólar",VLOOKUP($Q$16,'Datos Indices'!$A$38:$Z$50,4,FALSE),IF(P285="Gasoil",VLOOKUP($Q$16,'Datos Indices'!$A$38:$Z$50,10,FALSE),IF(P285="WPU06 Pesificado",VLOOKUP($Q$16,'Datos Indices'!$A$38:$Z$50,26,FALSE),0))))))</f>
        <v xml:space="preserve"> </v>
      </c>
      <c r="R285" s="1066">
        <f t="shared" si="43"/>
        <v>0</v>
      </c>
      <c r="T285" s="928"/>
      <c r="U285" s="1065" t="str">
        <f>IF(T285=" "," ",IF(T285="Vehículos",VLOOKUP($U$16,'Datos Indices'!$A$38:$Z$50,22,FALSE),IF(T285="Ipim",VLOOKUP($U$16,'Datos Indices'!$A$38:$Z$50,7,FALSE),IF(T285="Dólar",VLOOKUP($U$16,'Datos Indices'!$A$38:$Z$50,4,FALSE),IF(T285="Gasoil",VLOOKUP($U$16,'Datos Indices'!$A$38:$Z$50,10,FALSE),IF(T285="WPU06 Pesificado",VLOOKUP($U$16,'Datos Indices'!$A$38:$Z$50,26,FALSE),0))))))</f>
        <v xml:space="preserve"> </v>
      </c>
      <c r="V285" s="1066">
        <f t="shared" si="44"/>
        <v>0</v>
      </c>
      <c r="W285" s="1450" t="str">
        <f t="shared" si="46"/>
        <v/>
      </c>
      <c r="Y285" s="1247"/>
      <c r="Z285" s="1247"/>
      <c r="AA285" s="1247"/>
      <c r="AB285" s="1247"/>
      <c r="AC285" s="1247"/>
      <c r="AD285" s="1247"/>
      <c r="AE285" s="1247"/>
      <c r="AF285" s="1247"/>
      <c r="AG285" s="1247"/>
      <c r="AH285" s="1247"/>
      <c r="AI285" s="1247"/>
      <c r="AJ285" s="1247"/>
      <c r="AK285" s="1247"/>
      <c r="AL285" s="1247"/>
      <c r="AM285" s="1247"/>
      <c r="AN285" s="1247"/>
      <c r="AO285" s="1247"/>
      <c r="AP285" s="1247"/>
      <c r="AQ285" s="1247"/>
      <c r="AR285" s="1247"/>
      <c r="AS285" s="1247"/>
      <c r="AT285" s="1247"/>
      <c r="AU285" s="1247"/>
      <c r="AV285" s="1247"/>
      <c r="AW285" s="1247"/>
      <c r="AX285" s="1247"/>
      <c r="AY285" s="1247"/>
      <c r="AZ285" s="1247"/>
      <c r="BA285" s="1247"/>
      <c r="BB285" s="1247"/>
      <c r="BC285" s="1247"/>
      <c r="BD285" s="1247"/>
      <c r="BE285" s="1247"/>
      <c r="BF285" s="1247"/>
      <c r="BG285" s="1247"/>
      <c r="BH285" s="1247"/>
      <c r="BI285" s="1247"/>
      <c r="BJ285" s="1247"/>
      <c r="BK285" s="1247"/>
      <c r="BL285" s="1247"/>
      <c r="BM285" s="1247"/>
      <c r="BN285" s="1247"/>
      <c r="BO285" s="1247"/>
      <c r="BP285" s="1247"/>
      <c r="BQ285" s="1247"/>
      <c r="BR285" s="1247"/>
      <c r="BS285" s="1247"/>
      <c r="BT285" s="1247"/>
      <c r="BU285" s="1247"/>
      <c r="BV285" s="1247"/>
      <c r="BW285" s="1247"/>
      <c r="BX285" s="1247"/>
      <c r="BY285" s="1247"/>
      <c r="BZ285" s="1247"/>
      <c r="CA285" s="1247"/>
      <c r="CB285" s="1247"/>
      <c r="CC285" s="1247"/>
      <c r="CD285" s="1247"/>
      <c r="CE285" s="1247"/>
      <c r="CF285" s="1247"/>
      <c r="CG285" s="1247"/>
      <c r="CH285" s="1247"/>
      <c r="CI285" s="1247"/>
      <c r="CJ285" s="1247"/>
      <c r="CK285" s="1247"/>
      <c r="CL285" s="1247"/>
      <c r="CM285" s="1247"/>
      <c r="CN285" s="1247"/>
      <c r="CO285" s="1247"/>
      <c r="CP285" s="1247"/>
      <c r="CQ285" s="1247"/>
      <c r="CR285" s="1247"/>
      <c r="CS285" s="1247"/>
      <c r="CT285" s="1247"/>
      <c r="CU285" s="1247"/>
      <c r="CV285" s="1247"/>
      <c r="CW285" s="1247"/>
      <c r="CX285" s="1247"/>
      <c r="CY285" s="1247"/>
      <c r="CZ285" s="1247"/>
      <c r="DB285" s="1452">
        <f t="shared" si="47"/>
        <v>0</v>
      </c>
      <c r="DC285" s="1452">
        <f t="shared" si="48"/>
        <v>0</v>
      </c>
    </row>
    <row r="286" spans="1:107" ht="14.25" customHeight="1" x14ac:dyDescent="0.2">
      <c r="A286" s="129"/>
      <c r="B286" s="130"/>
      <c r="C286" s="131"/>
      <c r="D286" s="448"/>
      <c r="E286" s="448"/>
      <c r="F286" s="382"/>
      <c r="G286" s="382"/>
      <c r="H286" s="382"/>
      <c r="I286" s="1528">
        <f t="shared" si="40"/>
        <v>0</v>
      </c>
      <c r="J286" s="1529">
        <f t="shared" si="45"/>
        <v>0</v>
      </c>
      <c r="K286" s="136"/>
      <c r="L286" s="1530">
        <f t="shared" si="41"/>
        <v>0</v>
      </c>
      <c r="M286" s="1531">
        <f t="shared" si="42"/>
        <v>0</v>
      </c>
      <c r="N286" s="138"/>
      <c r="P286" s="125"/>
      <c r="Q286" s="1065" t="str">
        <f>IF(P286=" "," ",IF(P286="Vehículos",VLOOKUP($Q$16,'Datos Indices'!$A$38:$Z$50,22,FALSE),IF(P286="Ipim",VLOOKUP($Q$16,'Datos Indices'!$A$38:$Z$50,7,FALSE),IF(P286="Dólar",VLOOKUP($Q$16,'Datos Indices'!$A$38:$Z$50,4,FALSE),IF(P286="Gasoil",VLOOKUP($Q$16,'Datos Indices'!$A$38:$Z$50,10,FALSE),IF(P286="WPU06 Pesificado",VLOOKUP($Q$16,'Datos Indices'!$A$38:$Z$50,26,FALSE),0))))))</f>
        <v xml:space="preserve"> </v>
      </c>
      <c r="R286" s="1066">
        <f t="shared" si="43"/>
        <v>0</v>
      </c>
      <c r="T286" s="928"/>
      <c r="U286" s="1065" t="str">
        <f>IF(T286=" "," ",IF(T286="Vehículos",VLOOKUP($U$16,'Datos Indices'!$A$38:$Z$50,22,FALSE),IF(T286="Ipim",VLOOKUP($U$16,'Datos Indices'!$A$38:$Z$50,7,FALSE),IF(T286="Dólar",VLOOKUP($U$16,'Datos Indices'!$A$38:$Z$50,4,FALSE),IF(T286="Gasoil",VLOOKUP($U$16,'Datos Indices'!$A$38:$Z$50,10,FALSE),IF(T286="WPU06 Pesificado",VLOOKUP($U$16,'Datos Indices'!$A$38:$Z$50,26,FALSE),0))))))</f>
        <v xml:space="preserve"> </v>
      </c>
      <c r="V286" s="1066">
        <f t="shared" si="44"/>
        <v>0</v>
      </c>
      <c r="W286" s="1450" t="str">
        <f t="shared" si="46"/>
        <v/>
      </c>
      <c r="Y286" s="1247"/>
      <c r="Z286" s="1247"/>
      <c r="AA286" s="1247"/>
      <c r="AB286" s="1247"/>
      <c r="AC286" s="1247"/>
      <c r="AD286" s="1247"/>
      <c r="AE286" s="1247"/>
      <c r="AF286" s="1247"/>
      <c r="AG286" s="1247"/>
      <c r="AH286" s="1247"/>
      <c r="AI286" s="1247"/>
      <c r="AJ286" s="1247"/>
      <c r="AK286" s="1247"/>
      <c r="AL286" s="1247"/>
      <c r="AM286" s="1247"/>
      <c r="AN286" s="1247"/>
      <c r="AO286" s="1247"/>
      <c r="AP286" s="1247"/>
      <c r="AQ286" s="1247"/>
      <c r="AR286" s="1247"/>
      <c r="AS286" s="1247"/>
      <c r="AT286" s="1247"/>
      <c r="AU286" s="1247"/>
      <c r="AV286" s="1247"/>
      <c r="AW286" s="1247"/>
      <c r="AX286" s="1247"/>
      <c r="AY286" s="1247"/>
      <c r="AZ286" s="1247"/>
      <c r="BA286" s="1247"/>
      <c r="BB286" s="1247"/>
      <c r="BC286" s="1247"/>
      <c r="BD286" s="1247"/>
      <c r="BE286" s="1247"/>
      <c r="BF286" s="1247"/>
      <c r="BG286" s="1247"/>
      <c r="BH286" s="1247"/>
      <c r="BI286" s="1247"/>
      <c r="BJ286" s="1247"/>
      <c r="BK286" s="1247"/>
      <c r="BL286" s="1247"/>
      <c r="BM286" s="1247"/>
      <c r="BN286" s="1247"/>
      <c r="BO286" s="1247"/>
      <c r="BP286" s="1247"/>
      <c r="BQ286" s="1247"/>
      <c r="BR286" s="1247"/>
      <c r="BS286" s="1247"/>
      <c r="BT286" s="1247"/>
      <c r="BU286" s="1247"/>
      <c r="BV286" s="1247"/>
      <c r="BW286" s="1247"/>
      <c r="BX286" s="1247"/>
      <c r="BY286" s="1247"/>
      <c r="BZ286" s="1247"/>
      <c r="CA286" s="1247"/>
      <c r="CB286" s="1247"/>
      <c r="CC286" s="1247"/>
      <c r="CD286" s="1247"/>
      <c r="CE286" s="1247"/>
      <c r="CF286" s="1247"/>
      <c r="CG286" s="1247"/>
      <c r="CH286" s="1247"/>
      <c r="CI286" s="1247"/>
      <c r="CJ286" s="1247"/>
      <c r="CK286" s="1247"/>
      <c r="CL286" s="1247"/>
      <c r="CM286" s="1247"/>
      <c r="CN286" s="1247"/>
      <c r="CO286" s="1247"/>
      <c r="CP286" s="1247"/>
      <c r="CQ286" s="1247"/>
      <c r="CR286" s="1247"/>
      <c r="CS286" s="1247"/>
      <c r="CT286" s="1247"/>
      <c r="CU286" s="1247"/>
      <c r="CV286" s="1247"/>
      <c r="CW286" s="1247"/>
      <c r="CX286" s="1247"/>
      <c r="CY286" s="1247"/>
      <c r="CZ286" s="1247"/>
      <c r="DB286" s="1452">
        <f t="shared" si="47"/>
        <v>0</v>
      </c>
      <c r="DC286" s="1452">
        <f t="shared" si="48"/>
        <v>0</v>
      </c>
    </row>
    <row r="287" spans="1:107" ht="14.25" customHeight="1" x14ac:dyDescent="0.2">
      <c r="A287" s="129"/>
      <c r="B287" s="130"/>
      <c r="C287" s="131"/>
      <c r="D287" s="448"/>
      <c r="E287" s="448"/>
      <c r="F287" s="382"/>
      <c r="G287" s="382"/>
      <c r="H287" s="382"/>
      <c r="I287" s="1528">
        <f t="shared" si="40"/>
        <v>0</v>
      </c>
      <c r="J287" s="1529">
        <f t="shared" si="45"/>
        <v>0</v>
      </c>
      <c r="K287" s="136"/>
      <c r="L287" s="1530">
        <f t="shared" si="41"/>
        <v>0</v>
      </c>
      <c r="M287" s="1531">
        <f t="shared" si="42"/>
        <v>0</v>
      </c>
      <c r="N287" s="138"/>
      <c r="P287" s="125"/>
      <c r="Q287" s="1065" t="str">
        <f>IF(P287=" "," ",IF(P287="Vehículos",VLOOKUP($Q$16,'Datos Indices'!$A$38:$Z$50,22,FALSE),IF(P287="Ipim",VLOOKUP($Q$16,'Datos Indices'!$A$38:$Z$50,7,FALSE),IF(P287="Dólar",VLOOKUP($Q$16,'Datos Indices'!$A$38:$Z$50,4,FALSE),IF(P287="Gasoil",VLOOKUP($Q$16,'Datos Indices'!$A$38:$Z$50,10,FALSE),IF(P287="WPU06 Pesificado",VLOOKUP($Q$16,'Datos Indices'!$A$38:$Z$50,26,FALSE),0))))))</f>
        <v xml:space="preserve"> </v>
      </c>
      <c r="R287" s="1066">
        <f t="shared" si="43"/>
        <v>0</v>
      </c>
      <c r="T287" s="928"/>
      <c r="U287" s="1065" t="str">
        <f>IF(T287=" "," ",IF(T287="Vehículos",VLOOKUP($U$16,'Datos Indices'!$A$38:$Z$50,22,FALSE),IF(T287="Ipim",VLOOKUP($U$16,'Datos Indices'!$A$38:$Z$50,7,FALSE),IF(T287="Dólar",VLOOKUP($U$16,'Datos Indices'!$A$38:$Z$50,4,FALSE),IF(T287="Gasoil",VLOOKUP($U$16,'Datos Indices'!$A$38:$Z$50,10,FALSE),IF(T287="WPU06 Pesificado",VLOOKUP($U$16,'Datos Indices'!$A$38:$Z$50,26,FALSE),0))))))</f>
        <v xml:space="preserve"> </v>
      </c>
      <c r="V287" s="1066">
        <f t="shared" si="44"/>
        <v>0</v>
      </c>
      <c r="W287" s="1450" t="str">
        <f t="shared" si="46"/>
        <v/>
      </c>
      <c r="Y287" s="1247"/>
      <c r="Z287" s="1247"/>
      <c r="AA287" s="1247"/>
      <c r="AB287" s="1247"/>
      <c r="AC287" s="1247"/>
      <c r="AD287" s="1247"/>
      <c r="AE287" s="1247"/>
      <c r="AF287" s="1247"/>
      <c r="AG287" s="1247"/>
      <c r="AH287" s="1247"/>
      <c r="AI287" s="1247"/>
      <c r="AJ287" s="1247"/>
      <c r="AK287" s="1247"/>
      <c r="AL287" s="1247"/>
      <c r="AM287" s="1247"/>
      <c r="AN287" s="1247"/>
      <c r="AO287" s="1247"/>
      <c r="AP287" s="1247"/>
      <c r="AQ287" s="1247"/>
      <c r="AR287" s="1247"/>
      <c r="AS287" s="1247"/>
      <c r="AT287" s="1247"/>
      <c r="AU287" s="1247"/>
      <c r="AV287" s="1247"/>
      <c r="AW287" s="1247"/>
      <c r="AX287" s="1247"/>
      <c r="AY287" s="1247"/>
      <c r="AZ287" s="1247"/>
      <c r="BA287" s="1247"/>
      <c r="BB287" s="1247"/>
      <c r="BC287" s="1247"/>
      <c r="BD287" s="1247"/>
      <c r="BE287" s="1247"/>
      <c r="BF287" s="1247"/>
      <c r="BG287" s="1247"/>
      <c r="BH287" s="1247"/>
      <c r="BI287" s="1247"/>
      <c r="BJ287" s="1247"/>
      <c r="BK287" s="1247"/>
      <c r="BL287" s="1247"/>
      <c r="BM287" s="1247"/>
      <c r="BN287" s="1247"/>
      <c r="BO287" s="1247"/>
      <c r="BP287" s="1247"/>
      <c r="BQ287" s="1247"/>
      <c r="BR287" s="1247"/>
      <c r="BS287" s="1247"/>
      <c r="BT287" s="1247"/>
      <c r="BU287" s="1247"/>
      <c r="BV287" s="1247"/>
      <c r="BW287" s="1247"/>
      <c r="BX287" s="1247"/>
      <c r="BY287" s="1247"/>
      <c r="BZ287" s="1247"/>
      <c r="CA287" s="1247"/>
      <c r="CB287" s="1247"/>
      <c r="CC287" s="1247"/>
      <c r="CD287" s="1247"/>
      <c r="CE287" s="1247"/>
      <c r="CF287" s="1247"/>
      <c r="CG287" s="1247"/>
      <c r="CH287" s="1247"/>
      <c r="CI287" s="1247"/>
      <c r="CJ287" s="1247"/>
      <c r="CK287" s="1247"/>
      <c r="CL287" s="1247"/>
      <c r="CM287" s="1247"/>
      <c r="CN287" s="1247"/>
      <c r="CO287" s="1247"/>
      <c r="CP287" s="1247"/>
      <c r="CQ287" s="1247"/>
      <c r="CR287" s="1247"/>
      <c r="CS287" s="1247"/>
      <c r="CT287" s="1247"/>
      <c r="CU287" s="1247"/>
      <c r="CV287" s="1247"/>
      <c r="CW287" s="1247"/>
      <c r="CX287" s="1247"/>
      <c r="CY287" s="1247"/>
      <c r="CZ287" s="1247"/>
      <c r="DB287" s="1452">
        <f t="shared" si="47"/>
        <v>0</v>
      </c>
      <c r="DC287" s="1452">
        <f t="shared" si="48"/>
        <v>0</v>
      </c>
    </row>
    <row r="288" spans="1:107" ht="14.25" customHeight="1" x14ac:dyDescent="0.2">
      <c r="A288" s="129"/>
      <c r="B288" s="130"/>
      <c r="C288" s="131"/>
      <c r="D288" s="448"/>
      <c r="E288" s="448"/>
      <c r="F288" s="382"/>
      <c r="G288" s="382"/>
      <c r="H288" s="382"/>
      <c r="I288" s="1528">
        <f t="shared" si="40"/>
        <v>0</v>
      </c>
      <c r="J288" s="1529">
        <f t="shared" si="45"/>
        <v>0</v>
      </c>
      <c r="K288" s="136"/>
      <c r="L288" s="1530">
        <f t="shared" si="41"/>
        <v>0</v>
      </c>
      <c r="M288" s="1531">
        <f t="shared" si="42"/>
        <v>0</v>
      </c>
      <c r="N288" s="138"/>
      <c r="P288" s="125"/>
      <c r="Q288" s="1065" t="str">
        <f>IF(P288=" "," ",IF(P288="Vehículos",VLOOKUP($Q$16,'Datos Indices'!$A$38:$Z$50,22,FALSE),IF(P288="Ipim",VLOOKUP($Q$16,'Datos Indices'!$A$38:$Z$50,7,FALSE),IF(P288="Dólar",VLOOKUP($Q$16,'Datos Indices'!$A$38:$Z$50,4,FALSE),IF(P288="Gasoil",VLOOKUP($Q$16,'Datos Indices'!$A$38:$Z$50,10,FALSE),IF(P288="WPU06 Pesificado",VLOOKUP($Q$16,'Datos Indices'!$A$38:$Z$50,26,FALSE),0))))))</f>
        <v xml:space="preserve"> </v>
      </c>
      <c r="R288" s="1066">
        <f t="shared" si="43"/>
        <v>0</v>
      </c>
      <c r="T288" s="928"/>
      <c r="U288" s="1065" t="str">
        <f>IF(T288=" "," ",IF(T288="Vehículos",VLOOKUP($U$16,'Datos Indices'!$A$38:$Z$50,22,FALSE),IF(T288="Ipim",VLOOKUP($U$16,'Datos Indices'!$A$38:$Z$50,7,FALSE),IF(T288="Dólar",VLOOKUP($U$16,'Datos Indices'!$A$38:$Z$50,4,FALSE),IF(T288="Gasoil",VLOOKUP($U$16,'Datos Indices'!$A$38:$Z$50,10,FALSE),IF(T288="WPU06 Pesificado",VLOOKUP($U$16,'Datos Indices'!$A$38:$Z$50,26,FALSE),0))))))</f>
        <v xml:space="preserve"> </v>
      </c>
      <c r="V288" s="1066">
        <f t="shared" si="44"/>
        <v>0</v>
      </c>
      <c r="W288" s="1450" t="str">
        <f t="shared" si="46"/>
        <v/>
      </c>
      <c r="Y288" s="1247"/>
      <c r="Z288" s="1247"/>
      <c r="AA288" s="1247"/>
      <c r="AB288" s="1247"/>
      <c r="AC288" s="1247"/>
      <c r="AD288" s="1247"/>
      <c r="AE288" s="1247"/>
      <c r="AF288" s="1247"/>
      <c r="AG288" s="1247"/>
      <c r="AH288" s="1247"/>
      <c r="AI288" s="1247"/>
      <c r="AJ288" s="1247"/>
      <c r="AK288" s="1247"/>
      <c r="AL288" s="1247"/>
      <c r="AM288" s="1247"/>
      <c r="AN288" s="1247"/>
      <c r="AO288" s="1247"/>
      <c r="AP288" s="1247"/>
      <c r="AQ288" s="1247"/>
      <c r="AR288" s="1247"/>
      <c r="AS288" s="1247"/>
      <c r="AT288" s="1247"/>
      <c r="AU288" s="1247"/>
      <c r="AV288" s="1247"/>
      <c r="AW288" s="1247"/>
      <c r="AX288" s="1247"/>
      <c r="AY288" s="1247"/>
      <c r="AZ288" s="1247"/>
      <c r="BA288" s="1247"/>
      <c r="BB288" s="1247"/>
      <c r="BC288" s="1247"/>
      <c r="BD288" s="1247"/>
      <c r="BE288" s="1247"/>
      <c r="BF288" s="1247"/>
      <c r="BG288" s="1247"/>
      <c r="BH288" s="1247"/>
      <c r="BI288" s="1247"/>
      <c r="BJ288" s="1247"/>
      <c r="BK288" s="1247"/>
      <c r="BL288" s="1247"/>
      <c r="BM288" s="1247"/>
      <c r="BN288" s="1247"/>
      <c r="BO288" s="1247"/>
      <c r="BP288" s="1247"/>
      <c r="BQ288" s="1247"/>
      <c r="BR288" s="1247"/>
      <c r="BS288" s="1247"/>
      <c r="BT288" s="1247"/>
      <c r="BU288" s="1247"/>
      <c r="BV288" s="1247"/>
      <c r="BW288" s="1247"/>
      <c r="BX288" s="1247"/>
      <c r="BY288" s="1247"/>
      <c r="BZ288" s="1247"/>
      <c r="CA288" s="1247"/>
      <c r="CB288" s="1247"/>
      <c r="CC288" s="1247"/>
      <c r="CD288" s="1247"/>
      <c r="CE288" s="1247"/>
      <c r="CF288" s="1247"/>
      <c r="CG288" s="1247"/>
      <c r="CH288" s="1247"/>
      <c r="CI288" s="1247"/>
      <c r="CJ288" s="1247"/>
      <c r="CK288" s="1247"/>
      <c r="CL288" s="1247"/>
      <c r="CM288" s="1247"/>
      <c r="CN288" s="1247"/>
      <c r="CO288" s="1247"/>
      <c r="CP288" s="1247"/>
      <c r="CQ288" s="1247"/>
      <c r="CR288" s="1247"/>
      <c r="CS288" s="1247"/>
      <c r="CT288" s="1247"/>
      <c r="CU288" s="1247"/>
      <c r="CV288" s="1247"/>
      <c r="CW288" s="1247"/>
      <c r="CX288" s="1247"/>
      <c r="CY288" s="1247"/>
      <c r="CZ288" s="1247"/>
      <c r="DB288" s="1452">
        <f t="shared" si="47"/>
        <v>0</v>
      </c>
      <c r="DC288" s="1452">
        <f t="shared" si="48"/>
        <v>0</v>
      </c>
    </row>
    <row r="289" spans="1:107" ht="14.25" customHeight="1" x14ac:dyDescent="0.2">
      <c r="A289" s="129"/>
      <c r="B289" s="130"/>
      <c r="C289" s="131"/>
      <c r="D289" s="448"/>
      <c r="E289" s="448"/>
      <c r="F289" s="382"/>
      <c r="G289" s="382"/>
      <c r="H289" s="382"/>
      <c r="I289" s="1528">
        <f t="shared" si="40"/>
        <v>0</v>
      </c>
      <c r="J289" s="1529">
        <f t="shared" si="45"/>
        <v>0</v>
      </c>
      <c r="K289" s="136"/>
      <c r="L289" s="1530">
        <f t="shared" si="41"/>
        <v>0</v>
      </c>
      <c r="M289" s="1531">
        <f t="shared" si="42"/>
        <v>0</v>
      </c>
      <c r="N289" s="138"/>
      <c r="P289" s="125"/>
      <c r="Q289" s="1065" t="str">
        <f>IF(P289=" "," ",IF(P289="Vehículos",VLOOKUP($Q$16,'Datos Indices'!$A$38:$Z$50,22,FALSE),IF(P289="Ipim",VLOOKUP($Q$16,'Datos Indices'!$A$38:$Z$50,7,FALSE),IF(P289="Dólar",VLOOKUP($Q$16,'Datos Indices'!$A$38:$Z$50,4,FALSE),IF(P289="Gasoil",VLOOKUP($Q$16,'Datos Indices'!$A$38:$Z$50,10,FALSE),IF(P289="WPU06 Pesificado",VLOOKUP($Q$16,'Datos Indices'!$A$38:$Z$50,26,FALSE),0))))))</f>
        <v xml:space="preserve"> </v>
      </c>
      <c r="R289" s="1066">
        <f t="shared" si="43"/>
        <v>0</v>
      </c>
      <c r="T289" s="928"/>
      <c r="U289" s="1065" t="str">
        <f>IF(T289=" "," ",IF(T289="Vehículos",VLOOKUP($U$16,'Datos Indices'!$A$38:$Z$50,22,FALSE),IF(T289="Ipim",VLOOKUP($U$16,'Datos Indices'!$A$38:$Z$50,7,FALSE),IF(T289="Dólar",VLOOKUP($U$16,'Datos Indices'!$A$38:$Z$50,4,FALSE),IF(T289="Gasoil",VLOOKUP($U$16,'Datos Indices'!$A$38:$Z$50,10,FALSE),IF(T289="WPU06 Pesificado",VLOOKUP($U$16,'Datos Indices'!$A$38:$Z$50,26,FALSE),0))))))</f>
        <v xml:space="preserve"> </v>
      </c>
      <c r="V289" s="1066">
        <f t="shared" si="44"/>
        <v>0</v>
      </c>
      <c r="W289" s="1450" t="str">
        <f t="shared" si="46"/>
        <v/>
      </c>
      <c r="Y289" s="1247"/>
      <c r="Z289" s="1247"/>
      <c r="AA289" s="1247"/>
      <c r="AB289" s="1247"/>
      <c r="AC289" s="1247"/>
      <c r="AD289" s="1247"/>
      <c r="AE289" s="1247"/>
      <c r="AF289" s="1247"/>
      <c r="AG289" s="1247"/>
      <c r="AH289" s="1247"/>
      <c r="AI289" s="1247"/>
      <c r="AJ289" s="1247"/>
      <c r="AK289" s="1247"/>
      <c r="AL289" s="1247"/>
      <c r="AM289" s="1247"/>
      <c r="AN289" s="1247"/>
      <c r="AO289" s="1247"/>
      <c r="AP289" s="1247"/>
      <c r="AQ289" s="1247"/>
      <c r="AR289" s="1247"/>
      <c r="AS289" s="1247"/>
      <c r="AT289" s="1247"/>
      <c r="AU289" s="1247"/>
      <c r="AV289" s="1247"/>
      <c r="AW289" s="1247"/>
      <c r="AX289" s="1247"/>
      <c r="AY289" s="1247"/>
      <c r="AZ289" s="1247"/>
      <c r="BA289" s="1247"/>
      <c r="BB289" s="1247"/>
      <c r="BC289" s="1247"/>
      <c r="BD289" s="1247"/>
      <c r="BE289" s="1247"/>
      <c r="BF289" s="1247"/>
      <c r="BG289" s="1247"/>
      <c r="BH289" s="1247"/>
      <c r="BI289" s="1247"/>
      <c r="BJ289" s="1247"/>
      <c r="BK289" s="1247"/>
      <c r="BL289" s="1247"/>
      <c r="BM289" s="1247"/>
      <c r="BN289" s="1247"/>
      <c r="BO289" s="1247"/>
      <c r="BP289" s="1247"/>
      <c r="BQ289" s="1247"/>
      <c r="BR289" s="1247"/>
      <c r="BS289" s="1247"/>
      <c r="BT289" s="1247"/>
      <c r="BU289" s="1247"/>
      <c r="BV289" s="1247"/>
      <c r="BW289" s="1247"/>
      <c r="BX289" s="1247"/>
      <c r="BY289" s="1247"/>
      <c r="BZ289" s="1247"/>
      <c r="CA289" s="1247"/>
      <c r="CB289" s="1247"/>
      <c r="CC289" s="1247"/>
      <c r="CD289" s="1247"/>
      <c r="CE289" s="1247"/>
      <c r="CF289" s="1247"/>
      <c r="CG289" s="1247"/>
      <c r="CH289" s="1247"/>
      <c r="CI289" s="1247"/>
      <c r="CJ289" s="1247"/>
      <c r="CK289" s="1247"/>
      <c r="CL289" s="1247"/>
      <c r="CM289" s="1247"/>
      <c r="CN289" s="1247"/>
      <c r="CO289" s="1247"/>
      <c r="CP289" s="1247"/>
      <c r="CQ289" s="1247"/>
      <c r="CR289" s="1247"/>
      <c r="CS289" s="1247"/>
      <c r="CT289" s="1247"/>
      <c r="CU289" s="1247"/>
      <c r="CV289" s="1247"/>
      <c r="CW289" s="1247"/>
      <c r="CX289" s="1247"/>
      <c r="CY289" s="1247"/>
      <c r="CZ289" s="1247"/>
      <c r="DB289" s="1452">
        <f t="shared" si="47"/>
        <v>0</v>
      </c>
      <c r="DC289" s="1452">
        <f t="shared" si="48"/>
        <v>0</v>
      </c>
    </row>
    <row r="290" spans="1:107" ht="14.25" customHeight="1" x14ac:dyDescent="0.2">
      <c r="A290" s="129"/>
      <c r="B290" s="130"/>
      <c r="C290" s="131"/>
      <c r="D290" s="448"/>
      <c r="E290" s="448"/>
      <c r="F290" s="382"/>
      <c r="G290" s="382"/>
      <c r="H290" s="382"/>
      <c r="I290" s="1528">
        <f t="shared" si="40"/>
        <v>0</v>
      </c>
      <c r="J290" s="1529">
        <f t="shared" si="45"/>
        <v>0</v>
      </c>
      <c r="K290" s="136"/>
      <c r="L290" s="1530">
        <f t="shared" si="41"/>
        <v>0</v>
      </c>
      <c r="M290" s="1531">
        <f t="shared" si="42"/>
        <v>0</v>
      </c>
      <c r="N290" s="138"/>
      <c r="P290" s="125"/>
      <c r="Q290" s="1065" t="str">
        <f>IF(P290=" "," ",IF(P290="Vehículos",VLOOKUP($Q$16,'Datos Indices'!$A$38:$Z$50,22,FALSE),IF(P290="Ipim",VLOOKUP($Q$16,'Datos Indices'!$A$38:$Z$50,7,FALSE),IF(P290="Dólar",VLOOKUP($Q$16,'Datos Indices'!$A$38:$Z$50,4,FALSE),IF(P290="Gasoil",VLOOKUP($Q$16,'Datos Indices'!$A$38:$Z$50,10,FALSE),IF(P290="WPU06 Pesificado",VLOOKUP($Q$16,'Datos Indices'!$A$38:$Z$50,26,FALSE),0))))))</f>
        <v xml:space="preserve"> </v>
      </c>
      <c r="R290" s="1066">
        <f t="shared" si="43"/>
        <v>0</v>
      </c>
      <c r="T290" s="928"/>
      <c r="U290" s="1065" t="str">
        <f>IF(T290=" "," ",IF(T290="Vehículos",VLOOKUP($U$16,'Datos Indices'!$A$38:$Z$50,22,FALSE),IF(T290="Ipim",VLOOKUP($U$16,'Datos Indices'!$A$38:$Z$50,7,FALSE),IF(T290="Dólar",VLOOKUP($U$16,'Datos Indices'!$A$38:$Z$50,4,FALSE),IF(T290="Gasoil",VLOOKUP($U$16,'Datos Indices'!$A$38:$Z$50,10,FALSE),IF(T290="WPU06 Pesificado",VLOOKUP($U$16,'Datos Indices'!$A$38:$Z$50,26,FALSE),0))))))</f>
        <v xml:space="preserve"> </v>
      </c>
      <c r="V290" s="1066">
        <f t="shared" si="44"/>
        <v>0</v>
      </c>
      <c r="W290" s="1450" t="str">
        <f t="shared" si="46"/>
        <v/>
      </c>
      <c r="Y290" s="1247"/>
      <c r="Z290" s="1247"/>
      <c r="AA290" s="1247"/>
      <c r="AB290" s="1247"/>
      <c r="AC290" s="1247"/>
      <c r="AD290" s="1247"/>
      <c r="AE290" s="1247"/>
      <c r="AF290" s="1247"/>
      <c r="AG290" s="1247"/>
      <c r="AH290" s="1247"/>
      <c r="AI290" s="1247"/>
      <c r="AJ290" s="1247"/>
      <c r="AK290" s="1247"/>
      <c r="AL290" s="1247"/>
      <c r="AM290" s="1247"/>
      <c r="AN290" s="1247"/>
      <c r="AO290" s="1247"/>
      <c r="AP290" s="1247"/>
      <c r="AQ290" s="1247"/>
      <c r="AR290" s="1247"/>
      <c r="AS290" s="1247"/>
      <c r="AT290" s="1247"/>
      <c r="AU290" s="1247"/>
      <c r="AV290" s="1247"/>
      <c r="AW290" s="1247"/>
      <c r="AX290" s="1247"/>
      <c r="AY290" s="1247"/>
      <c r="AZ290" s="1247"/>
      <c r="BA290" s="1247"/>
      <c r="BB290" s="1247"/>
      <c r="BC290" s="1247"/>
      <c r="BD290" s="1247"/>
      <c r="BE290" s="1247"/>
      <c r="BF290" s="1247"/>
      <c r="BG290" s="1247"/>
      <c r="BH290" s="1247"/>
      <c r="BI290" s="1247"/>
      <c r="BJ290" s="1247"/>
      <c r="BK290" s="1247"/>
      <c r="BL290" s="1247"/>
      <c r="BM290" s="1247"/>
      <c r="BN290" s="1247"/>
      <c r="BO290" s="1247"/>
      <c r="BP290" s="1247"/>
      <c r="BQ290" s="1247"/>
      <c r="BR290" s="1247"/>
      <c r="BS290" s="1247"/>
      <c r="BT290" s="1247"/>
      <c r="BU290" s="1247"/>
      <c r="BV290" s="1247"/>
      <c r="BW290" s="1247"/>
      <c r="BX290" s="1247"/>
      <c r="BY290" s="1247"/>
      <c r="BZ290" s="1247"/>
      <c r="CA290" s="1247"/>
      <c r="CB290" s="1247"/>
      <c r="CC290" s="1247"/>
      <c r="CD290" s="1247"/>
      <c r="CE290" s="1247"/>
      <c r="CF290" s="1247"/>
      <c r="CG290" s="1247"/>
      <c r="CH290" s="1247"/>
      <c r="CI290" s="1247"/>
      <c r="CJ290" s="1247"/>
      <c r="CK290" s="1247"/>
      <c r="CL290" s="1247"/>
      <c r="CM290" s="1247"/>
      <c r="CN290" s="1247"/>
      <c r="CO290" s="1247"/>
      <c r="CP290" s="1247"/>
      <c r="CQ290" s="1247"/>
      <c r="CR290" s="1247"/>
      <c r="CS290" s="1247"/>
      <c r="CT290" s="1247"/>
      <c r="CU290" s="1247"/>
      <c r="CV290" s="1247"/>
      <c r="CW290" s="1247"/>
      <c r="CX290" s="1247"/>
      <c r="CY290" s="1247"/>
      <c r="CZ290" s="1247"/>
      <c r="DB290" s="1452">
        <f t="shared" si="47"/>
        <v>0</v>
      </c>
      <c r="DC290" s="1452">
        <f t="shared" si="48"/>
        <v>0</v>
      </c>
    </row>
    <row r="291" spans="1:107" ht="14.25" customHeight="1" x14ac:dyDescent="0.2">
      <c r="A291" s="129"/>
      <c r="B291" s="130"/>
      <c r="C291" s="131"/>
      <c r="D291" s="448"/>
      <c r="E291" s="448"/>
      <c r="F291" s="382"/>
      <c r="G291" s="382"/>
      <c r="H291" s="382"/>
      <c r="I291" s="1528">
        <f t="shared" si="40"/>
        <v>0</v>
      </c>
      <c r="J291" s="1529">
        <f t="shared" si="45"/>
        <v>0</v>
      </c>
      <c r="K291" s="136"/>
      <c r="L291" s="1530">
        <f t="shared" si="41"/>
        <v>0</v>
      </c>
      <c r="M291" s="1531">
        <f t="shared" si="42"/>
        <v>0</v>
      </c>
      <c r="N291" s="138"/>
      <c r="P291" s="125"/>
      <c r="Q291" s="1065" t="str">
        <f>IF(P291=" "," ",IF(P291="Vehículos",VLOOKUP($Q$16,'Datos Indices'!$A$38:$Z$50,22,FALSE),IF(P291="Ipim",VLOOKUP($Q$16,'Datos Indices'!$A$38:$Z$50,7,FALSE),IF(P291="Dólar",VLOOKUP($Q$16,'Datos Indices'!$A$38:$Z$50,4,FALSE),IF(P291="Gasoil",VLOOKUP($Q$16,'Datos Indices'!$A$38:$Z$50,10,FALSE),IF(P291="WPU06 Pesificado",VLOOKUP($Q$16,'Datos Indices'!$A$38:$Z$50,26,FALSE),0))))))</f>
        <v xml:space="preserve"> </v>
      </c>
      <c r="R291" s="1066">
        <f t="shared" si="43"/>
        <v>0</v>
      </c>
      <c r="T291" s="928"/>
      <c r="U291" s="1065" t="str">
        <f>IF(T291=" "," ",IF(T291="Vehículos",VLOOKUP($U$16,'Datos Indices'!$A$38:$Z$50,22,FALSE),IF(T291="Ipim",VLOOKUP($U$16,'Datos Indices'!$A$38:$Z$50,7,FALSE),IF(T291="Dólar",VLOOKUP($U$16,'Datos Indices'!$A$38:$Z$50,4,FALSE),IF(T291="Gasoil",VLOOKUP($U$16,'Datos Indices'!$A$38:$Z$50,10,FALSE),IF(T291="WPU06 Pesificado",VLOOKUP($U$16,'Datos Indices'!$A$38:$Z$50,26,FALSE),0))))))</f>
        <v xml:space="preserve"> </v>
      </c>
      <c r="V291" s="1066">
        <f t="shared" si="44"/>
        <v>0</v>
      </c>
      <c r="W291" s="1450" t="str">
        <f t="shared" si="46"/>
        <v/>
      </c>
      <c r="Y291" s="1247"/>
      <c r="Z291" s="1247"/>
      <c r="AA291" s="1247"/>
      <c r="AB291" s="1247"/>
      <c r="AC291" s="1247"/>
      <c r="AD291" s="1247"/>
      <c r="AE291" s="1247"/>
      <c r="AF291" s="1247"/>
      <c r="AG291" s="1247"/>
      <c r="AH291" s="1247"/>
      <c r="AI291" s="1247"/>
      <c r="AJ291" s="1247"/>
      <c r="AK291" s="1247"/>
      <c r="AL291" s="1247"/>
      <c r="AM291" s="1247"/>
      <c r="AN291" s="1247"/>
      <c r="AO291" s="1247"/>
      <c r="AP291" s="1247"/>
      <c r="AQ291" s="1247"/>
      <c r="AR291" s="1247"/>
      <c r="AS291" s="1247"/>
      <c r="AT291" s="1247"/>
      <c r="AU291" s="1247"/>
      <c r="AV291" s="1247"/>
      <c r="AW291" s="1247"/>
      <c r="AX291" s="1247"/>
      <c r="AY291" s="1247"/>
      <c r="AZ291" s="1247"/>
      <c r="BA291" s="1247"/>
      <c r="BB291" s="1247"/>
      <c r="BC291" s="1247"/>
      <c r="BD291" s="1247"/>
      <c r="BE291" s="1247"/>
      <c r="BF291" s="1247"/>
      <c r="BG291" s="1247"/>
      <c r="BH291" s="1247"/>
      <c r="BI291" s="1247"/>
      <c r="BJ291" s="1247"/>
      <c r="BK291" s="1247"/>
      <c r="BL291" s="1247"/>
      <c r="BM291" s="1247"/>
      <c r="BN291" s="1247"/>
      <c r="BO291" s="1247"/>
      <c r="BP291" s="1247"/>
      <c r="BQ291" s="1247"/>
      <c r="BR291" s="1247"/>
      <c r="BS291" s="1247"/>
      <c r="BT291" s="1247"/>
      <c r="BU291" s="1247"/>
      <c r="BV291" s="1247"/>
      <c r="BW291" s="1247"/>
      <c r="BX291" s="1247"/>
      <c r="BY291" s="1247"/>
      <c r="BZ291" s="1247"/>
      <c r="CA291" s="1247"/>
      <c r="CB291" s="1247"/>
      <c r="CC291" s="1247"/>
      <c r="CD291" s="1247"/>
      <c r="CE291" s="1247"/>
      <c r="CF291" s="1247"/>
      <c r="CG291" s="1247"/>
      <c r="CH291" s="1247"/>
      <c r="CI291" s="1247"/>
      <c r="CJ291" s="1247"/>
      <c r="CK291" s="1247"/>
      <c r="CL291" s="1247"/>
      <c r="CM291" s="1247"/>
      <c r="CN291" s="1247"/>
      <c r="CO291" s="1247"/>
      <c r="CP291" s="1247"/>
      <c r="CQ291" s="1247"/>
      <c r="CR291" s="1247"/>
      <c r="CS291" s="1247"/>
      <c r="CT291" s="1247"/>
      <c r="CU291" s="1247"/>
      <c r="CV291" s="1247"/>
      <c r="CW291" s="1247"/>
      <c r="CX291" s="1247"/>
      <c r="CY291" s="1247"/>
      <c r="CZ291" s="1247"/>
      <c r="DB291" s="1452">
        <f t="shared" si="47"/>
        <v>0</v>
      </c>
      <c r="DC291" s="1452">
        <f t="shared" si="48"/>
        <v>0</v>
      </c>
    </row>
    <row r="292" spans="1:107" ht="14.25" customHeight="1" x14ac:dyDescent="0.2">
      <c r="A292" s="129"/>
      <c r="B292" s="130"/>
      <c r="C292" s="131"/>
      <c r="D292" s="448"/>
      <c r="E292" s="448"/>
      <c r="F292" s="382"/>
      <c r="G292" s="382"/>
      <c r="H292" s="382"/>
      <c r="I292" s="1528">
        <f t="shared" si="40"/>
        <v>0</v>
      </c>
      <c r="J292" s="1529">
        <f t="shared" si="45"/>
        <v>0</v>
      </c>
      <c r="K292" s="136"/>
      <c r="L292" s="1530">
        <f t="shared" si="41"/>
        <v>0</v>
      </c>
      <c r="M292" s="1531">
        <f t="shared" si="42"/>
        <v>0</v>
      </c>
      <c r="N292" s="138"/>
      <c r="P292" s="125"/>
      <c r="Q292" s="1065" t="str">
        <f>IF(P292=" "," ",IF(P292="Vehículos",VLOOKUP($Q$16,'Datos Indices'!$A$38:$Z$50,22,FALSE),IF(P292="Ipim",VLOOKUP($Q$16,'Datos Indices'!$A$38:$Z$50,7,FALSE),IF(P292="Dólar",VLOOKUP($Q$16,'Datos Indices'!$A$38:$Z$50,4,FALSE),IF(P292="Gasoil",VLOOKUP($Q$16,'Datos Indices'!$A$38:$Z$50,10,FALSE),IF(P292="WPU06 Pesificado",VLOOKUP($Q$16,'Datos Indices'!$A$38:$Z$50,26,FALSE),0))))))</f>
        <v xml:space="preserve"> </v>
      </c>
      <c r="R292" s="1066">
        <f t="shared" si="43"/>
        <v>0</v>
      </c>
      <c r="T292" s="928"/>
      <c r="U292" s="1065" t="str">
        <f>IF(T292=" "," ",IF(T292="Vehículos",VLOOKUP($U$16,'Datos Indices'!$A$38:$Z$50,22,FALSE),IF(T292="Ipim",VLOOKUP($U$16,'Datos Indices'!$A$38:$Z$50,7,FALSE),IF(T292="Dólar",VLOOKUP($U$16,'Datos Indices'!$A$38:$Z$50,4,FALSE),IF(T292="Gasoil",VLOOKUP($U$16,'Datos Indices'!$A$38:$Z$50,10,FALSE),IF(T292="WPU06 Pesificado",VLOOKUP($U$16,'Datos Indices'!$A$38:$Z$50,26,FALSE),0))))))</f>
        <v xml:space="preserve"> </v>
      </c>
      <c r="V292" s="1066">
        <f t="shared" si="44"/>
        <v>0</v>
      </c>
      <c r="W292" s="1450" t="str">
        <f t="shared" si="46"/>
        <v/>
      </c>
      <c r="Y292" s="1247"/>
      <c r="Z292" s="1247"/>
      <c r="AA292" s="1247"/>
      <c r="AB292" s="1247"/>
      <c r="AC292" s="1247"/>
      <c r="AD292" s="1247"/>
      <c r="AE292" s="1247"/>
      <c r="AF292" s="1247"/>
      <c r="AG292" s="1247"/>
      <c r="AH292" s="1247"/>
      <c r="AI292" s="1247"/>
      <c r="AJ292" s="1247"/>
      <c r="AK292" s="1247"/>
      <c r="AL292" s="1247"/>
      <c r="AM292" s="1247"/>
      <c r="AN292" s="1247"/>
      <c r="AO292" s="1247"/>
      <c r="AP292" s="1247"/>
      <c r="AQ292" s="1247"/>
      <c r="AR292" s="1247"/>
      <c r="AS292" s="1247"/>
      <c r="AT292" s="1247"/>
      <c r="AU292" s="1247"/>
      <c r="AV292" s="1247"/>
      <c r="AW292" s="1247"/>
      <c r="AX292" s="1247"/>
      <c r="AY292" s="1247"/>
      <c r="AZ292" s="1247"/>
      <c r="BA292" s="1247"/>
      <c r="BB292" s="1247"/>
      <c r="BC292" s="1247"/>
      <c r="BD292" s="1247"/>
      <c r="BE292" s="1247"/>
      <c r="BF292" s="1247"/>
      <c r="BG292" s="1247"/>
      <c r="BH292" s="1247"/>
      <c r="BI292" s="1247"/>
      <c r="BJ292" s="1247"/>
      <c r="BK292" s="1247"/>
      <c r="BL292" s="1247"/>
      <c r="BM292" s="1247"/>
      <c r="BN292" s="1247"/>
      <c r="BO292" s="1247"/>
      <c r="BP292" s="1247"/>
      <c r="BQ292" s="1247"/>
      <c r="BR292" s="1247"/>
      <c r="BS292" s="1247"/>
      <c r="BT292" s="1247"/>
      <c r="BU292" s="1247"/>
      <c r="BV292" s="1247"/>
      <c r="BW292" s="1247"/>
      <c r="BX292" s="1247"/>
      <c r="BY292" s="1247"/>
      <c r="BZ292" s="1247"/>
      <c r="CA292" s="1247"/>
      <c r="CB292" s="1247"/>
      <c r="CC292" s="1247"/>
      <c r="CD292" s="1247"/>
      <c r="CE292" s="1247"/>
      <c r="CF292" s="1247"/>
      <c r="CG292" s="1247"/>
      <c r="CH292" s="1247"/>
      <c r="CI292" s="1247"/>
      <c r="CJ292" s="1247"/>
      <c r="CK292" s="1247"/>
      <c r="CL292" s="1247"/>
      <c r="CM292" s="1247"/>
      <c r="CN292" s="1247"/>
      <c r="CO292" s="1247"/>
      <c r="CP292" s="1247"/>
      <c r="CQ292" s="1247"/>
      <c r="CR292" s="1247"/>
      <c r="CS292" s="1247"/>
      <c r="CT292" s="1247"/>
      <c r="CU292" s="1247"/>
      <c r="CV292" s="1247"/>
      <c r="CW292" s="1247"/>
      <c r="CX292" s="1247"/>
      <c r="CY292" s="1247"/>
      <c r="CZ292" s="1247"/>
      <c r="DB292" s="1452">
        <f t="shared" si="47"/>
        <v>0</v>
      </c>
      <c r="DC292" s="1452">
        <f t="shared" si="48"/>
        <v>0</v>
      </c>
    </row>
    <row r="293" spans="1:107" ht="14.25" customHeight="1" x14ac:dyDescent="0.2">
      <c r="A293" s="129"/>
      <c r="B293" s="130"/>
      <c r="C293" s="131"/>
      <c r="D293" s="448"/>
      <c r="E293" s="448"/>
      <c r="F293" s="382"/>
      <c r="G293" s="382"/>
      <c r="H293" s="382"/>
      <c r="I293" s="1528">
        <f t="shared" si="40"/>
        <v>0</v>
      </c>
      <c r="J293" s="1529">
        <f t="shared" si="45"/>
        <v>0</v>
      </c>
      <c r="K293" s="136"/>
      <c r="L293" s="1530">
        <f t="shared" si="41"/>
        <v>0</v>
      </c>
      <c r="M293" s="1531">
        <f t="shared" si="42"/>
        <v>0</v>
      </c>
      <c r="N293" s="138"/>
      <c r="P293" s="125"/>
      <c r="Q293" s="1065" t="str">
        <f>IF(P293=" "," ",IF(P293="Vehículos",VLOOKUP($Q$16,'Datos Indices'!$A$38:$Z$50,22,FALSE),IF(P293="Ipim",VLOOKUP($Q$16,'Datos Indices'!$A$38:$Z$50,7,FALSE),IF(P293="Dólar",VLOOKUP($Q$16,'Datos Indices'!$A$38:$Z$50,4,FALSE),IF(P293="Gasoil",VLOOKUP($Q$16,'Datos Indices'!$A$38:$Z$50,10,FALSE),IF(P293="WPU06 Pesificado",VLOOKUP($Q$16,'Datos Indices'!$A$38:$Z$50,26,FALSE),0))))))</f>
        <v xml:space="preserve"> </v>
      </c>
      <c r="R293" s="1066">
        <f t="shared" si="43"/>
        <v>0</v>
      </c>
      <c r="T293" s="928"/>
      <c r="U293" s="1065" t="str">
        <f>IF(T293=" "," ",IF(T293="Vehículos",VLOOKUP($U$16,'Datos Indices'!$A$38:$Z$50,22,FALSE),IF(T293="Ipim",VLOOKUP($U$16,'Datos Indices'!$A$38:$Z$50,7,FALSE),IF(T293="Dólar",VLOOKUP($U$16,'Datos Indices'!$A$38:$Z$50,4,FALSE),IF(T293="Gasoil",VLOOKUP($U$16,'Datos Indices'!$A$38:$Z$50,10,FALSE),IF(T293="WPU06 Pesificado",VLOOKUP($U$16,'Datos Indices'!$A$38:$Z$50,26,FALSE),0))))))</f>
        <v xml:space="preserve"> </v>
      </c>
      <c r="V293" s="1066">
        <f t="shared" si="44"/>
        <v>0</v>
      </c>
      <c r="W293" s="1450" t="str">
        <f t="shared" si="46"/>
        <v/>
      </c>
      <c r="Y293" s="1247"/>
      <c r="Z293" s="1247"/>
      <c r="AA293" s="1247"/>
      <c r="AB293" s="1247"/>
      <c r="AC293" s="1247"/>
      <c r="AD293" s="1247"/>
      <c r="AE293" s="1247"/>
      <c r="AF293" s="1247"/>
      <c r="AG293" s="1247"/>
      <c r="AH293" s="1247"/>
      <c r="AI293" s="1247"/>
      <c r="AJ293" s="1247"/>
      <c r="AK293" s="1247"/>
      <c r="AL293" s="1247"/>
      <c r="AM293" s="1247"/>
      <c r="AN293" s="1247"/>
      <c r="AO293" s="1247"/>
      <c r="AP293" s="1247"/>
      <c r="AQ293" s="1247"/>
      <c r="AR293" s="1247"/>
      <c r="AS293" s="1247"/>
      <c r="AT293" s="1247"/>
      <c r="AU293" s="1247"/>
      <c r="AV293" s="1247"/>
      <c r="AW293" s="1247"/>
      <c r="AX293" s="1247"/>
      <c r="AY293" s="1247"/>
      <c r="AZ293" s="1247"/>
      <c r="BA293" s="1247"/>
      <c r="BB293" s="1247"/>
      <c r="BC293" s="1247"/>
      <c r="BD293" s="1247"/>
      <c r="BE293" s="1247"/>
      <c r="BF293" s="1247"/>
      <c r="BG293" s="1247"/>
      <c r="BH293" s="1247"/>
      <c r="BI293" s="1247"/>
      <c r="BJ293" s="1247"/>
      <c r="BK293" s="1247"/>
      <c r="BL293" s="1247"/>
      <c r="BM293" s="1247"/>
      <c r="BN293" s="1247"/>
      <c r="BO293" s="1247"/>
      <c r="BP293" s="1247"/>
      <c r="BQ293" s="1247"/>
      <c r="BR293" s="1247"/>
      <c r="BS293" s="1247"/>
      <c r="BT293" s="1247"/>
      <c r="BU293" s="1247"/>
      <c r="BV293" s="1247"/>
      <c r="BW293" s="1247"/>
      <c r="BX293" s="1247"/>
      <c r="BY293" s="1247"/>
      <c r="BZ293" s="1247"/>
      <c r="CA293" s="1247"/>
      <c r="CB293" s="1247"/>
      <c r="CC293" s="1247"/>
      <c r="CD293" s="1247"/>
      <c r="CE293" s="1247"/>
      <c r="CF293" s="1247"/>
      <c r="CG293" s="1247"/>
      <c r="CH293" s="1247"/>
      <c r="CI293" s="1247"/>
      <c r="CJ293" s="1247"/>
      <c r="CK293" s="1247"/>
      <c r="CL293" s="1247"/>
      <c r="CM293" s="1247"/>
      <c r="CN293" s="1247"/>
      <c r="CO293" s="1247"/>
      <c r="CP293" s="1247"/>
      <c r="CQ293" s="1247"/>
      <c r="CR293" s="1247"/>
      <c r="CS293" s="1247"/>
      <c r="CT293" s="1247"/>
      <c r="CU293" s="1247"/>
      <c r="CV293" s="1247"/>
      <c r="CW293" s="1247"/>
      <c r="CX293" s="1247"/>
      <c r="CY293" s="1247"/>
      <c r="CZ293" s="1247"/>
      <c r="DB293" s="1452">
        <f t="shared" si="47"/>
        <v>0</v>
      </c>
      <c r="DC293" s="1452">
        <f t="shared" si="48"/>
        <v>0</v>
      </c>
    </row>
    <row r="294" spans="1:107" ht="14.25" customHeight="1" x14ac:dyDescent="0.2">
      <c r="A294" s="129"/>
      <c r="B294" s="130"/>
      <c r="C294" s="131"/>
      <c r="D294" s="448"/>
      <c r="E294" s="448"/>
      <c r="F294" s="382"/>
      <c r="G294" s="382"/>
      <c r="H294" s="382"/>
      <c r="I294" s="1528">
        <f t="shared" si="40"/>
        <v>0</v>
      </c>
      <c r="J294" s="1529">
        <f t="shared" si="45"/>
        <v>0</v>
      </c>
      <c r="K294" s="136"/>
      <c r="L294" s="1530">
        <f t="shared" si="41"/>
        <v>0</v>
      </c>
      <c r="M294" s="1531">
        <f t="shared" si="42"/>
        <v>0</v>
      </c>
      <c r="N294" s="138"/>
      <c r="P294" s="125"/>
      <c r="Q294" s="1065" t="str">
        <f>IF(P294=" "," ",IF(P294="Vehículos",VLOOKUP($Q$16,'Datos Indices'!$A$38:$Z$50,22,FALSE),IF(P294="Ipim",VLOOKUP($Q$16,'Datos Indices'!$A$38:$Z$50,7,FALSE),IF(P294="Dólar",VLOOKUP($Q$16,'Datos Indices'!$A$38:$Z$50,4,FALSE),IF(P294="Gasoil",VLOOKUP($Q$16,'Datos Indices'!$A$38:$Z$50,10,FALSE),IF(P294="WPU06 Pesificado",VLOOKUP($Q$16,'Datos Indices'!$A$38:$Z$50,26,FALSE),0))))))</f>
        <v xml:space="preserve"> </v>
      </c>
      <c r="R294" s="1066">
        <f t="shared" si="43"/>
        <v>0</v>
      </c>
      <c r="T294" s="928"/>
      <c r="U294" s="1065" t="str">
        <f>IF(T294=" "," ",IF(T294="Vehículos",VLOOKUP($U$16,'Datos Indices'!$A$38:$Z$50,22,FALSE),IF(T294="Ipim",VLOOKUP($U$16,'Datos Indices'!$A$38:$Z$50,7,FALSE),IF(T294="Dólar",VLOOKUP($U$16,'Datos Indices'!$A$38:$Z$50,4,FALSE),IF(T294="Gasoil",VLOOKUP($U$16,'Datos Indices'!$A$38:$Z$50,10,FALSE),IF(T294="WPU06 Pesificado",VLOOKUP($U$16,'Datos Indices'!$A$38:$Z$50,26,FALSE),0))))))</f>
        <v xml:space="preserve"> </v>
      </c>
      <c r="V294" s="1066">
        <f t="shared" si="44"/>
        <v>0</v>
      </c>
      <c r="W294" s="1450" t="str">
        <f t="shared" si="46"/>
        <v/>
      </c>
      <c r="Y294" s="1247"/>
      <c r="Z294" s="1247"/>
      <c r="AA294" s="1247"/>
      <c r="AB294" s="1247"/>
      <c r="AC294" s="1247"/>
      <c r="AD294" s="1247"/>
      <c r="AE294" s="1247"/>
      <c r="AF294" s="1247"/>
      <c r="AG294" s="1247"/>
      <c r="AH294" s="1247"/>
      <c r="AI294" s="1247"/>
      <c r="AJ294" s="1247"/>
      <c r="AK294" s="1247"/>
      <c r="AL294" s="1247"/>
      <c r="AM294" s="1247"/>
      <c r="AN294" s="1247"/>
      <c r="AO294" s="1247"/>
      <c r="AP294" s="1247"/>
      <c r="AQ294" s="1247"/>
      <c r="AR294" s="1247"/>
      <c r="AS294" s="1247"/>
      <c r="AT294" s="1247"/>
      <c r="AU294" s="1247"/>
      <c r="AV294" s="1247"/>
      <c r="AW294" s="1247"/>
      <c r="AX294" s="1247"/>
      <c r="AY294" s="1247"/>
      <c r="AZ294" s="1247"/>
      <c r="BA294" s="1247"/>
      <c r="BB294" s="1247"/>
      <c r="BC294" s="1247"/>
      <c r="BD294" s="1247"/>
      <c r="BE294" s="1247"/>
      <c r="BF294" s="1247"/>
      <c r="BG294" s="1247"/>
      <c r="BH294" s="1247"/>
      <c r="BI294" s="1247"/>
      <c r="BJ294" s="1247"/>
      <c r="BK294" s="1247"/>
      <c r="BL294" s="1247"/>
      <c r="BM294" s="1247"/>
      <c r="BN294" s="1247"/>
      <c r="BO294" s="1247"/>
      <c r="BP294" s="1247"/>
      <c r="BQ294" s="1247"/>
      <c r="BR294" s="1247"/>
      <c r="BS294" s="1247"/>
      <c r="BT294" s="1247"/>
      <c r="BU294" s="1247"/>
      <c r="BV294" s="1247"/>
      <c r="BW294" s="1247"/>
      <c r="BX294" s="1247"/>
      <c r="BY294" s="1247"/>
      <c r="BZ294" s="1247"/>
      <c r="CA294" s="1247"/>
      <c r="CB294" s="1247"/>
      <c r="CC294" s="1247"/>
      <c r="CD294" s="1247"/>
      <c r="CE294" s="1247"/>
      <c r="CF294" s="1247"/>
      <c r="CG294" s="1247"/>
      <c r="CH294" s="1247"/>
      <c r="CI294" s="1247"/>
      <c r="CJ294" s="1247"/>
      <c r="CK294" s="1247"/>
      <c r="CL294" s="1247"/>
      <c r="CM294" s="1247"/>
      <c r="CN294" s="1247"/>
      <c r="CO294" s="1247"/>
      <c r="CP294" s="1247"/>
      <c r="CQ294" s="1247"/>
      <c r="CR294" s="1247"/>
      <c r="CS294" s="1247"/>
      <c r="CT294" s="1247"/>
      <c r="CU294" s="1247"/>
      <c r="CV294" s="1247"/>
      <c r="CW294" s="1247"/>
      <c r="CX294" s="1247"/>
      <c r="CY294" s="1247"/>
      <c r="CZ294" s="1247"/>
      <c r="DB294" s="1452">
        <f t="shared" si="47"/>
        <v>0</v>
      </c>
      <c r="DC294" s="1452">
        <f t="shared" si="48"/>
        <v>0</v>
      </c>
    </row>
    <row r="295" spans="1:107" ht="14.25" customHeight="1" x14ac:dyDescent="0.2">
      <c r="A295" s="129"/>
      <c r="B295" s="130"/>
      <c r="C295" s="131"/>
      <c r="D295" s="448"/>
      <c r="E295" s="448"/>
      <c r="F295" s="382"/>
      <c r="G295" s="382"/>
      <c r="H295" s="382"/>
      <c r="I295" s="1528">
        <f t="shared" si="40"/>
        <v>0</v>
      </c>
      <c r="J295" s="1529">
        <f t="shared" si="45"/>
        <v>0</v>
      </c>
      <c r="K295" s="136"/>
      <c r="L295" s="1530">
        <f t="shared" si="41"/>
        <v>0</v>
      </c>
      <c r="M295" s="1531">
        <f t="shared" si="42"/>
        <v>0</v>
      </c>
      <c r="N295" s="138"/>
      <c r="P295" s="125"/>
      <c r="Q295" s="1065" t="str">
        <f>IF(P295=" "," ",IF(P295="Vehículos",VLOOKUP($Q$16,'Datos Indices'!$A$38:$Z$50,22,FALSE),IF(P295="Ipim",VLOOKUP($Q$16,'Datos Indices'!$A$38:$Z$50,7,FALSE),IF(P295="Dólar",VLOOKUP($Q$16,'Datos Indices'!$A$38:$Z$50,4,FALSE),IF(P295="Gasoil",VLOOKUP($Q$16,'Datos Indices'!$A$38:$Z$50,10,FALSE),IF(P295="WPU06 Pesificado",VLOOKUP($Q$16,'Datos Indices'!$A$38:$Z$50,26,FALSE),0))))))</f>
        <v xml:space="preserve"> </v>
      </c>
      <c r="R295" s="1066">
        <f t="shared" si="43"/>
        <v>0</v>
      </c>
      <c r="T295" s="928"/>
      <c r="U295" s="1065" t="str">
        <f>IF(T295=" "," ",IF(T295="Vehículos",VLOOKUP($U$16,'Datos Indices'!$A$38:$Z$50,22,FALSE),IF(T295="Ipim",VLOOKUP($U$16,'Datos Indices'!$A$38:$Z$50,7,FALSE),IF(T295="Dólar",VLOOKUP($U$16,'Datos Indices'!$A$38:$Z$50,4,FALSE),IF(T295="Gasoil",VLOOKUP($U$16,'Datos Indices'!$A$38:$Z$50,10,FALSE),IF(T295="WPU06 Pesificado",VLOOKUP($U$16,'Datos Indices'!$A$38:$Z$50,26,FALSE),0))))))</f>
        <v xml:space="preserve"> </v>
      </c>
      <c r="V295" s="1066">
        <f t="shared" si="44"/>
        <v>0</v>
      </c>
      <c r="W295" s="1450" t="str">
        <f t="shared" si="46"/>
        <v/>
      </c>
      <c r="Y295" s="1247"/>
      <c r="Z295" s="1247"/>
      <c r="AA295" s="1247"/>
      <c r="AB295" s="1247"/>
      <c r="AC295" s="1247"/>
      <c r="AD295" s="1247"/>
      <c r="AE295" s="1247"/>
      <c r="AF295" s="1247"/>
      <c r="AG295" s="1247"/>
      <c r="AH295" s="1247"/>
      <c r="AI295" s="1247"/>
      <c r="AJ295" s="1247"/>
      <c r="AK295" s="1247"/>
      <c r="AL295" s="1247"/>
      <c r="AM295" s="1247"/>
      <c r="AN295" s="1247"/>
      <c r="AO295" s="1247"/>
      <c r="AP295" s="1247"/>
      <c r="AQ295" s="1247"/>
      <c r="AR295" s="1247"/>
      <c r="AS295" s="1247"/>
      <c r="AT295" s="1247"/>
      <c r="AU295" s="1247"/>
      <c r="AV295" s="1247"/>
      <c r="AW295" s="1247"/>
      <c r="AX295" s="1247"/>
      <c r="AY295" s="1247"/>
      <c r="AZ295" s="1247"/>
      <c r="BA295" s="1247"/>
      <c r="BB295" s="1247"/>
      <c r="BC295" s="1247"/>
      <c r="BD295" s="1247"/>
      <c r="BE295" s="1247"/>
      <c r="BF295" s="1247"/>
      <c r="BG295" s="1247"/>
      <c r="BH295" s="1247"/>
      <c r="BI295" s="1247"/>
      <c r="BJ295" s="1247"/>
      <c r="BK295" s="1247"/>
      <c r="BL295" s="1247"/>
      <c r="BM295" s="1247"/>
      <c r="BN295" s="1247"/>
      <c r="BO295" s="1247"/>
      <c r="BP295" s="1247"/>
      <c r="BQ295" s="1247"/>
      <c r="BR295" s="1247"/>
      <c r="BS295" s="1247"/>
      <c r="BT295" s="1247"/>
      <c r="BU295" s="1247"/>
      <c r="BV295" s="1247"/>
      <c r="BW295" s="1247"/>
      <c r="BX295" s="1247"/>
      <c r="BY295" s="1247"/>
      <c r="BZ295" s="1247"/>
      <c r="CA295" s="1247"/>
      <c r="CB295" s="1247"/>
      <c r="CC295" s="1247"/>
      <c r="CD295" s="1247"/>
      <c r="CE295" s="1247"/>
      <c r="CF295" s="1247"/>
      <c r="CG295" s="1247"/>
      <c r="CH295" s="1247"/>
      <c r="CI295" s="1247"/>
      <c r="CJ295" s="1247"/>
      <c r="CK295" s="1247"/>
      <c r="CL295" s="1247"/>
      <c r="CM295" s="1247"/>
      <c r="CN295" s="1247"/>
      <c r="CO295" s="1247"/>
      <c r="CP295" s="1247"/>
      <c r="CQ295" s="1247"/>
      <c r="CR295" s="1247"/>
      <c r="CS295" s="1247"/>
      <c r="CT295" s="1247"/>
      <c r="CU295" s="1247"/>
      <c r="CV295" s="1247"/>
      <c r="CW295" s="1247"/>
      <c r="CX295" s="1247"/>
      <c r="CY295" s="1247"/>
      <c r="CZ295" s="1247"/>
      <c r="DB295" s="1452">
        <f t="shared" si="47"/>
        <v>0</v>
      </c>
      <c r="DC295" s="1452">
        <f t="shared" si="48"/>
        <v>0</v>
      </c>
    </row>
    <row r="296" spans="1:107" ht="14.25" customHeight="1" x14ac:dyDescent="0.2">
      <c r="A296" s="129"/>
      <c r="B296" s="130"/>
      <c r="C296" s="131"/>
      <c r="D296" s="448"/>
      <c r="E296" s="448"/>
      <c r="F296" s="382"/>
      <c r="G296" s="382"/>
      <c r="H296" s="382"/>
      <c r="I296" s="1528">
        <f t="shared" si="40"/>
        <v>0</v>
      </c>
      <c r="J296" s="1529">
        <f t="shared" si="45"/>
        <v>0</v>
      </c>
      <c r="K296" s="136"/>
      <c r="L296" s="1530">
        <f t="shared" si="41"/>
        <v>0</v>
      </c>
      <c r="M296" s="1531">
        <f t="shared" si="42"/>
        <v>0</v>
      </c>
      <c r="N296" s="138"/>
      <c r="P296" s="125"/>
      <c r="Q296" s="1065" t="str">
        <f>IF(P296=" "," ",IF(P296="Vehículos",VLOOKUP($Q$16,'Datos Indices'!$A$38:$Z$50,22,FALSE),IF(P296="Ipim",VLOOKUP($Q$16,'Datos Indices'!$A$38:$Z$50,7,FALSE),IF(P296="Dólar",VLOOKUP($Q$16,'Datos Indices'!$A$38:$Z$50,4,FALSE),IF(P296="Gasoil",VLOOKUP($Q$16,'Datos Indices'!$A$38:$Z$50,10,FALSE),IF(P296="WPU06 Pesificado",VLOOKUP($Q$16,'Datos Indices'!$A$38:$Z$50,26,FALSE),0))))))</f>
        <v xml:space="preserve"> </v>
      </c>
      <c r="R296" s="1066">
        <f t="shared" si="43"/>
        <v>0</v>
      </c>
      <c r="T296" s="928"/>
      <c r="U296" s="1065" t="str">
        <f>IF(T296=" "," ",IF(T296="Vehículos",VLOOKUP($U$16,'Datos Indices'!$A$38:$Z$50,22,FALSE),IF(T296="Ipim",VLOOKUP($U$16,'Datos Indices'!$A$38:$Z$50,7,FALSE),IF(T296="Dólar",VLOOKUP($U$16,'Datos Indices'!$A$38:$Z$50,4,FALSE),IF(T296="Gasoil",VLOOKUP($U$16,'Datos Indices'!$A$38:$Z$50,10,FALSE),IF(T296="WPU06 Pesificado",VLOOKUP($U$16,'Datos Indices'!$A$38:$Z$50,26,FALSE),0))))))</f>
        <v xml:space="preserve"> </v>
      </c>
      <c r="V296" s="1066">
        <f t="shared" si="44"/>
        <v>0</v>
      </c>
      <c r="W296" s="1450" t="str">
        <f t="shared" si="46"/>
        <v/>
      </c>
      <c r="Y296" s="1247"/>
      <c r="Z296" s="1247"/>
      <c r="AA296" s="1247"/>
      <c r="AB296" s="1247"/>
      <c r="AC296" s="1247"/>
      <c r="AD296" s="1247"/>
      <c r="AE296" s="1247"/>
      <c r="AF296" s="1247"/>
      <c r="AG296" s="1247"/>
      <c r="AH296" s="1247"/>
      <c r="AI296" s="1247"/>
      <c r="AJ296" s="1247"/>
      <c r="AK296" s="1247"/>
      <c r="AL296" s="1247"/>
      <c r="AM296" s="1247"/>
      <c r="AN296" s="1247"/>
      <c r="AO296" s="1247"/>
      <c r="AP296" s="1247"/>
      <c r="AQ296" s="1247"/>
      <c r="AR296" s="1247"/>
      <c r="AS296" s="1247"/>
      <c r="AT296" s="1247"/>
      <c r="AU296" s="1247"/>
      <c r="AV296" s="1247"/>
      <c r="AW296" s="1247"/>
      <c r="AX296" s="1247"/>
      <c r="AY296" s="1247"/>
      <c r="AZ296" s="1247"/>
      <c r="BA296" s="1247"/>
      <c r="BB296" s="1247"/>
      <c r="BC296" s="1247"/>
      <c r="BD296" s="1247"/>
      <c r="BE296" s="1247"/>
      <c r="BF296" s="1247"/>
      <c r="BG296" s="1247"/>
      <c r="BH296" s="1247"/>
      <c r="BI296" s="1247"/>
      <c r="BJ296" s="1247"/>
      <c r="BK296" s="1247"/>
      <c r="BL296" s="1247"/>
      <c r="BM296" s="1247"/>
      <c r="BN296" s="1247"/>
      <c r="BO296" s="1247"/>
      <c r="BP296" s="1247"/>
      <c r="BQ296" s="1247"/>
      <c r="BR296" s="1247"/>
      <c r="BS296" s="1247"/>
      <c r="BT296" s="1247"/>
      <c r="BU296" s="1247"/>
      <c r="BV296" s="1247"/>
      <c r="BW296" s="1247"/>
      <c r="BX296" s="1247"/>
      <c r="BY296" s="1247"/>
      <c r="BZ296" s="1247"/>
      <c r="CA296" s="1247"/>
      <c r="CB296" s="1247"/>
      <c r="CC296" s="1247"/>
      <c r="CD296" s="1247"/>
      <c r="CE296" s="1247"/>
      <c r="CF296" s="1247"/>
      <c r="CG296" s="1247"/>
      <c r="CH296" s="1247"/>
      <c r="CI296" s="1247"/>
      <c r="CJ296" s="1247"/>
      <c r="CK296" s="1247"/>
      <c r="CL296" s="1247"/>
      <c r="CM296" s="1247"/>
      <c r="CN296" s="1247"/>
      <c r="CO296" s="1247"/>
      <c r="CP296" s="1247"/>
      <c r="CQ296" s="1247"/>
      <c r="CR296" s="1247"/>
      <c r="CS296" s="1247"/>
      <c r="CT296" s="1247"/>
      <c r="CU296" s="1247"/>
      <c r="CV296" s="1247"/>
      <c r="CW296" s="1247"/>
      <c r="CX296" s="1247"/>
      <c r="CY296" s="1247"/>
      <c r="CZ296" s="1247"/>
      <c r="DB296" s="1452">
        <f t="shared" si="47"/>
        <v>0</v>
      </c>
      <c r="DC296" s="1452">
        <f t="shared" si="48"/>
        <v>0</v>
      </c>
    </row>
    <row r="297" spans="1:107" ht="14.25" customHeight="1" x14ac:dyDescent="0.2">
      <c r="A297" s="129"/>
      <c r="B297" s="130"/>
      <c r="C297" s="131"/>
      <c r="D297" s="448"/>
      <c r="E297" s="448"/>
      <c r="F297" s="382"/>
      <c r="G297" s="382"/>
      <c r="H297" s="382"/>
      <c r="I297" s="1528">
        <f t="shared" si="40"/>
        <v>0</v>
      </c>
      <c r="J297" s="1529">
        <f t="shared" si="45"/>
        <v>0</v>
      </c>
      <c r="K297" s="136"/>
      <c r="L297" s="1530">
        <f t="shared" si="41"/>
        <v>0</v>
      </c>
      <c r="M297" s="1531">
        <f t="shared" si="42"/>
        <v>0</v>
      </c>
      <c r="N297" s="138"/>
      <c r="P297" s="125"/>
      <c r="Q297" s="1065" t="str">
        <f>IF(P297=" "," ",IF(P297="Vehículos",VLOOKUP($Q$16,'Datos Indices'!$A$38:$Z$50,22,FALSE),IF(P297="Ipim",VLOOKUP($Q$16,'Datos Indices'!$A$38:$Z$50,7,FALSE),IF(P297="Dólar",VLOOKUP($Q$16,'Datos Indices'!$A$38:$Z$50,4,FALSE),IF(P297="Gasoil",VLOOKUP($Q$16,'Datos Indices'!$A$38:$Z$50,10,FALSE),IF(P297="WPU06 Pesificado",VLOOKUP($Q$16,'Datos Indices'!$A$38:$Z$50,26,FALSE),0))))))</f>
        <v xml:space="preserve"> </v>
      </c>
      <c r="R297" s="1066">
        <f t="shared" si="43"/>
        <v>0</v>
      </c>
      <c r="T297" s="928"/>
      <c r="U297" s="1065" t="str">
        <f>IF(T297=" "," ",IF(T297="Vehículos",VLOOKUP($U$16,'Datos Indices'!$A$38:$Z$50,22,FALSE),IF(T297="Ipim",VLOOKUP($U$16,'Datos Indices'!$A$38:$Z$50,7,FALSE),IF(T297="Dólar",VLOOKUP($U$16,'Datos Indices'!$A$38:$Z$50,4,FALSE),IF(T297="Gasoil",VLOOKUP($U$16,'Datos Indices'!$A$38:$Z$50,10,FALSE),IF(T297="WPU06 Pesificado",VLOOKUP($U$16,'Datos Indices'!$A$38:$Z$50,26,FALSE),0))))))</f>
        <v xml:space="preserve"> </v>
      </c>
      <c r="V297" s="1066">
        <f t="shared" si="44"/>
        <v>0</v>
      </c>
      <c r="W297" s="1450" t="str">
        <f t="shared" si="46"/>
        <v/>
      </c>
      <c r="Y297" s="1247"/>
      <c r="Z297" s="1247"/>
      <c r="AA297" s="1247"/>
      <c r="AB297" s="1247"/>
      <c r="AC297" s="1247"/>
      <c r="AD297" s="1247"/>
      <c r="AE297" s="1247"/>
      <c r="AF297" s="1247"/>
      <c r="AG297" s="1247"/>
      <c r="AH297" s="1247"/>
      <c r="AI297" s="1247"/>
      <c r="AJ297" s="1247"/>
      <c r="AK297" s="1247"/>
      <c r="AL297" s="1247"/>
      <c r="AM297" s="1247"/>
      <c r="AN297" s="1247"/>
      <c r="AO297" s="1247"/>
      <c r="AP297" s="1247"/>
      <c r="AQ297" s="1247"/>
      <c r="AR297" s="1247"/>
      <c r="AS297" s="1247"/>
      <c r="AT297" s="1247"/>
      <c r="AU297" s="1247"/>
      <c r="AV297" s="1247"/>
      <c r="AW297" s="1247"/>
      <c r="AX297" s="1247"/>
      <c r="AY297" s="1247"/>
      <c r="AZ297" s="1247"/>
      <c r="BA297" s="1247"/>
      <c r="BB297" s="1247"/>
      <c r="BC297" s="1247"/>
      <c r="BD297" s="1247"/>
      <c r="BE297" s="1247"/>
      <c r="BF297" s="1247"/>
      <c r="BG297" s="1247"/>
      <c r="BH297" s="1247"/>
      <c r="BI297" s="1247"/>
      <c r="BJ297" s="1247"/>
      <c r="BK297" s="1247"/>
      <c r="BL297" s="1247"/>
      <c r="BM297" s="1247"/>
      <c r="BN297" s="1247"/>
      <c r="BO297" s="1247"/>
      <c r="BP297" s="1247"/>
      <c r="BQ297" s="1247"/>
      <c r="BR297" s="1247"/>
      <c r="BS297" s="1247"/>
      <c r="BT297" s="1247"/>
      <c r="BU297" s="1247"/>
      <c r="BV297" s="1247"/>
      <c r="BW297" s="1247"/>
      <c r="BX297" s="1247"/>
      <c r="BY297" s="1247"/>
      <c r="BZ297" s="1247"/>
      <c r="CA297" s="1247"/>
      <c r="CB297" s="1247"/>
      <c r="CC297" s="1247"/>
      <c r="CD297" s="1247"/>
      <c r="CE297" s="1247"/>
      <c r="CF297" s="1247"/>
      <c r="CG297" s="1247"/>
      <c r="CH297" s="1247"/>
      <c r="CI297" s="1247"/>
      <c r="CJ297" s="1247"/>
      <c r="CK297" s="1247"/>
      <c r="CL297" s="1247"/>
      <c r="CM297" s="1247"/>
      <c r="CN297" s="1247"/>
      <c r="CO297" s="1247"/>
      <c r="CP297" s="1247"/>
      <c r="CQ297" s="1247"/>
      <c r="CR297" s="1247"/>
      <c r="CS297" s="1247"/>
      <c r="CT297" s="1247"/>
      <c r="CU297" s="1247"/>
      <c r="CV297" s="1247"/>
      <c r="CW297" s="1247"/>
      <c r="CX297" s="1247"/>
      <c r="CY297" s="1247"/>
      <c r="CZ297" s="1247"/>
      <c r="DB297" s="1452">
        <f t="shared" si="47"/>
        <v>0</v>
      </c>
      <c r="DC297" s="1452">
        <f t="shared" si="48"/>
        <v>0</v>
      </c>
    </row>
    <row r="298" spans="1:107" ht="14.25" customHeight="1" x14ac:dyDescent="0.2">
      <c r="A298" s="129"/>
      <c r="B298" s="130"/>
      <c r="C298" s="131"/>
      <c r="D298" s="448"/>
      <c r="E298" s="448"/>
      <c r="F298" s="382"/>
      <c r="G298" s="382"/>
      <c r="H298" s="382"/>
      <c r="I298" s="1528">
        <f t="shared" si="40"/>
        <v>0</v>
      </c>
      <c r="J298" s="1529">
        <f t="shared" si="45"/>
        <v>0</v>
      </c>
      <c r="K298" s="136"/>
      <c r="L298" s="1530">
        <f t="shared" si="41"/>
        <v>0</v>
      </c>
      <c r="M298" s="1531">
        <f t="shared" si="42"/>
        <v>0</v>
      </c>
      <c r="N298" s="138"/>
      <c r="P298" s="125"/>
      <c r="Q298" s="1065" t="str">
        <f>IF(P298=" "," ",IF(P298="Vehículos",VLOOKUP($Q$16,'Datos Indices'!$A$38:$Z$50,22,FALSE),IF(P298="Ipim",VLOOKUP($Q$16,'Datos Indices'!$A$38:$Z$50,7,FALSE),IF(P298="Dólar",VLOOKUP($Q$16,'Datos Indices'!$A$38:$Z$50,4,FALSE),IF(P298="Gasoil",VLOOKUP($Q$16,'Datos Indices'!$A$38:$Z$50,10,FALSE),IF(P298="WPU06 Pesificado",VLOOKUP($Q$16,'Datos Indices'!$A$38:$Z$50,26,FALSE),0))))))</f>
        <v xml:space="preserve"> </v>
      </c>
      <c r="R298" s="1066">
        <f t="shared" si="43"/>
        <v>0</v>
      </c>
      <c r="T298" s="928"/>
      <c r="U298" s="1065" t="str">
        <f>IF(T298=" "," ",IF(T298="Vehículos",VLOOKUP($U$16,'Datos Indices'!$A$38:$Z$50,22,FALSE),IF(T298="Ipim",VLOOKUP($U$16,'Datos Indices'!$A$38:$Z$50,7,FALSE),IF(T298="Dólar",VLOOKUP($U$16,'Datos Indices'!$A$38:$Z$50,4,FALSE),IF(T298="Gasoil",VLOOKUP($U$16,'Datos Indices'!$A$38:$Z$50,10,FALSE),IF(T298="WPU06 Pesificado",VLOOKUP($U$16,'Datos Indices'!$A$38:$Z$50,26,FALSE),0))))))</f>
        <v xml:space="preserve"> </v>
      </c>
      <c r="V298" s="1066">
        <f t="shared" si="44"/>
        <v>0</v>
      </c>
      <c r="W298" s="1450" t="str">
        <f t="shared" si="46"/>
        <v/>
      </c>
      <c r="Y298" s="1247"/>
      <c r="Z298" s="1247"/>
      <c r="AA298" s="1247"/>
      <c r="AB298" s="1247"/>
      <c r="AC298" s="1247"/>
      <c r="AD298" s="1247"/>
      <c r="AE298" s="1247"/>
      <c r="AF298" s="1247"/>
      <c r="AG298" s="1247"/>
      <c r="AH298" s="1247"/>
      <c r="AI298" s="1247"/>
      <c r="AJ298" s="1247"/>
      <c r="AK298" s="1247"/>
      <c r="AL298" s="1247"/>
      <c r="AM298" s="1247"/>
      <c r="AN298" s="1247"/>
      <c r="AO298" s="1247"/>
      <c r="AP298" s="1247"/>
      <c r="AQ298" s="1247"/>
      <c r="AR298" s="1247"/>
      <c r="AS298" s="1247"/>
      <c r="AT298" s="1247"/>
      <c r="AU298" s="1247"/>
      <c r="AV298" s="1247"/>
      <c r="AW298" s="1247"/>
      <c r="AX298" s="1247"/>
      <c r="AY298" s="1247"/>
      <c r="AZ298" s="1247"/>
      <c r="BA298" s="1247"/>
      <c r="BB298" s="1247"/>
      <c r="BC298" s="1247"/>
      <c r="BD298" s="1247"/>
      <c r="BE298" s="1247"/>
      <c r="BF298" s="1247"/>
      <c r="BG298" s="1247"/>
      <c r="BH298" s="1247"/>
      <c r="BI298" s="1247"/>
      <c r="BJ298" s="1247"/>
      <c r="BK298" s="1247"/>
      <c r="BL298" s="1247"/>
      <c r="BM298" s="1247"/>
      <c r="BN298" s="1247"/>
      <c r="BO298" s="1247"/>
      <c r="BP298" s="1247"/>
      <c r="BQ298" s="1247"/>
      <c r="BR298" s="1247"/>
      <c r="BS298" s="1247"/>
      <c r="BT298" s="1247"/>
      <c r="BU298" s="1247"/>
      <c r="BV298" s="1247"/>
      <c r="BW298" s="1247"/>
      <c r="BX298" s="1247"/>
      <c r="BY298" s="1247"/>
      <c r="BZ298" s="1247"/>
      <c r="CA298" s="1247"/>
      <c r="CB298" s="1247"/>
      <c r="CC298" s="1247"/>
      <c r="CD298" s="1247"/>
      <c r="CE298" s="1247"/>
      <c r="CF298" s="1247"/>
      <c r="CG298" s="1247"/>
      <c r="CH298" s="1247"/>
      <c r="CI298" s="1247"/>
      <c r="CJ298" s="1247"/>
      <c r="CK298" s="1247"/>
      <c r="CL298" s="1247"/>
      <c r="CM298" s="1247"/>
      <c r="CN298" s="1247"/>
      <c r="CO298" s="1247"/>
      <c r="CP298" s="1247"/>
      <c r="CQ298" s="1247"/>
      <c r="CR298" s="1247"/>
      <c r="CS298" s="1247"/>
      <c r="CT298" s="1247"/>
      <c r="CU298" s="1247"/>
      <c r="CV298" s="1247"/>
      <c r="CW298" s="1247"/>
      <c r="CX298" s="1247"/>
      <c r="CY298" s="1247"/>
      <c r="CZ298" s="1247"/>
      <c r="DB298" s="1452">
        <f t="shared" si="47"/>
        <v>0</v>
      </c>
      <c r="DC298" s="1452">
        <f t="shared" si="48"/>
        <v>0</v>
      </c>
    </row>
    <row r="299" spans="1:107" ht="14.25" customHeight="1" x14ac:dyDescent="0.2">
      <c r="A299" s="129"/>
      <c r="B299" s="130"/>
      <c r="C299" s="131"/>
      <c r="D299" s="448"/>
      <c r="E299" s="448"/>
      <c r="F299" s="382"/>
      <c r="G299" s="382"/>
      <c r="H299" s="382"/>
      <c r="I299" s="1528">
        <f t="shared" si="40"/>
        <v>0</v>
      </c>
      <c r="J299" s="1529">
        <f t="shared" si="45"/>
        <v>0</v>
      </c>
      <c r="K299" s="136"/>
      <c r="L299" s="1530">
        <f t="shared" si="41"/>
        <v>0</v>
      </c>
      <c r="M299" s="1531">
        <f t="shared" si="42"/>
        <v>0</v>
      </c>
      <c r="N299" s="138"/>
      <c r="P299" s="125"/>
      <c r="Q299" s="1065" t="str">
        <f>IF(P299=" "," ",IF(P299="Vehículos",VLOOKUP($Q$16,'Datos Indices'!$A$38:$Z$50,22,FALSE),IF(P299="Ipim",VLOOKUP($Q$16,'Datos Indices'!$A$38:$Z$50,7,FALSE),IF(P299="Dólar",VLOOKUP($Q$16,'Datos Indices'!$A$38:$Z$50,4,FALSE),IF(P299="Gasoil",VLOOKUP($Q$16,'Datos Indices'!$A$38:$Z$50,10,FALSE),IF(P299="WPU06 Pesificado",VLOOKUP($Q$16,'Datos Indices'!$A$38:$Z$50,26,FALSE),0))))))</f>
        <v xml:space="preserve"> </v>
      </c>
      <c r="R299" s="1066">
        <f t="shared" si="43"/>
        <v>0</v>
      </c>
      <c r="T299" s="928"/>
      <c r="U299" s="1065" t="str">
        <f>IF(T299=" "," ",IF(T299="Vehículos",VLOOKUP($U$16,'Datos Indices'!$A$38:$Z$50,22,FALSE),IF(T299="Ipim",VLOOKUP($U$16,'Datos Indices'!$A$38:$Z$50,7,FALSE),IF(T299="Dólar",VLOOKUP($U$16,'Datos Indices'!$A$38:$Z$50,4,FALSE),IF(T299="Gasoil",VLOOKUP($U$16,'Datos Indices'!$A$38:$Z$50,10,FALSE),IF(T299="WPU06 Pesificado",VLOOKUP($U$16,'Datos Indices'!$A$38:$Z$50,26,FALSE),0))))))</f>
        <v xml:space="preserve"> </v>
      </c>
      <c r="V299" s="1066">
        <f t="shared" si="44"/>
        <v>0</v>
      </c>
      <c r="W299" s="1450" t="str">
        <f t="shared" si="46"/>
        <v/>
      </c>
      <c r="Y299" s="1247"/>
      <c r="Z299" s="1247"/>
      <c r="AA299" s="1247"/>
      <c r="AB299" s="1247"/>
      <c r="AC299" s="1247"/>
      <c r="AD299" s="1247"/>
      <c r="AE299" s="1247"/>
      <c r="AF299" s="1247"/>
      <c r="AG299" s="1247"/>
      <c r="AH299" s="1247"/>
      <c r="AI299" s="1247"/>
      <c r="AJ299" s="1247"/>
      <c r="AK299" s="1247"/>
      <c r="AL299" s="1247"/>
      <c r="AM299" s="1247"/>
      <c r="AN299" s="1247"/>
      <c r="AO299" s="1247"/>
      <c r="AP299" s="1247"/>
      <c r="AQ299" s="1247"/>
      <c r="AR299" s="1247"/>
      <c r="AS299" s="1247"/>
      <c r="AT299" s="1247"/>
      <c r="AU299" s="1247"/>
      <c r="AV299" s="1247"/>
      <c r="AW299" s="1247"/>
      <c r="AX299" s="1247"/>
      <c r="AY299" s="1247"/>
      <c r="AZ299" s="1247"/>
      <c r="BA299" s="1247"/>
      <c r="BB299" s="1247"/>
      <c r="BC299" s="1247"/>
      <c r="BD299" s="1247"/>
      <c r="BE299" s="1247"/>
      <c r="BF299" s="1247"/>
      <c r="BG299" s="1247"/>
      <c r="BH299" s="1247"/>
      <c r="BI299" s="1247"/>
      <c r="BJ299" s="1247"/>
      <c r="BK299" s="1247"/>
      <c r="BL299" s="1247"/>
      <c r="BM299" s="1247"/>
      <c r="BN299" s="1247"/>
      <c r="BO299" s="1247"/>
      <c r="BP299" s="1247"/>
      <c r="BQ299" s="1247"/>
      <c r="BR299" s="1247"/>
      <c r="BS299" s="1247"/>
      <c r="BT299" s="1247"/>
      <c r="BU299" s="1247"/>
      <c r="BV299" s="1247"/>
      <c r="BW299" s="1247"/>
      <c r="BX299" s="1247"/>
      <c r="BY299" s="1247"/>
      <c r="BZ299" s="1247"/>
      <c r="CA299" s="1247"/>
      <c r="CB299" s="1247"/>
      <c r="CC299" s="1247"/>
      <c r="CD299" s="1247"/>
      <c r="CE299" s="1247"/>
      <c r="CF299" s="1247"/>
      <c r="CG299" s="1247"/>
      <c r="CH299" s="1247"/>
      <c r="CI299" s="1247"/>
      <c r="CJ299" s="1247"/>
      <c r="CK299" s="1247"/>
      <c r="CL299" s="1247"/>
      <c r="CM299" s="1247"/>
      <c r="CN299" s="1247"/>
      <c r="CO299" s="1247"/>
      <c r="CP299" s="1247"/>
      <c r="CQ299" s="1247"/>
      <c r="CR299" s="1247"/>
      <c r="CS299" s="1247"/>
      <c r="CT299" s="1247"/>
      <c r="CU299" s="1247"/>
      <c r="CV299" s="1247"/>
      <c r="CW299" s="1247"/>
      <c r="CX299" s="1247"/>
      <c r="CY299" s="1247"/>
      <c r="CZ299" s="1247"/>
      <c r="DB299" s="1452">
        <f t="shared" si="47"/>
        <v>0</v>
      </c>
      <c r="DC299" s="1452">
        <f t="shared" si="48"/>
        <v>0</v>
      </c>
    </row>
    <row r="300" spans="1:107" ht="14.25" customHeight="1" x14ac:dyDescent="0.2">
      <c r="A300" s="129"/>
      <c r="B300" s="130"/>
      <c r="C300" s="131"/>
      <c r="D300" s="448"/>
      <c r="E300" s="448"/>
      <c r="F300" s="382"/>
      <c r="G300" s="382"/>
      <c r="H300" s="382"/>
      <c r="I300" s="1528">
        <f t="shared" si="40"/>
        <v>0</v>
      </c>
      <c r="J300" s="1529">
        <f t="shared" si="45"/>
        <v>0</v>
      </c>
      <c r="K300" s="136"/>
      <c r="L300" s="1530">
        <f t="shared" si="41"/>
        <v>0</v>
      </c>
      <c r="M300" s="1531">
        <f t="shared" si="42"/>
        <v>0</v>
      </c>
      <c r="N300" s="138"/>
      <c r="P300" s="125"/>
      <c r="Q300" s="1065" t="str">
        <f>IF(P300=" "," ",IF(P300="Vehículos",VLOOKUP($Q$16,'Datos Indices'!$A$38:$Z$50,22,FALSE),IF(P300="Ipim",VLOOKUP($Q$16,'Datos Indices'!$A$38:$Z$50,7,FALSE),IF(P300="Dólar",VLOOKUP($Q$16,'Datos Indices'!$A$38:$Z$50,4,FALSE),IF(P300="Gasoil",VLOOKUP($Q$16,'Datos Indices'!$A$38:$Z$50,10,FALSE),IF(P300="WPU06 Pesificado",VLOOKUP($Q$16,'Datos Indices'!$A$38:$Z$50,26,FALSE),0))))))</f>
        <v xml:space="preserve"> </v>
      </c>
      <c r="R300" s="1066">
        <f t="shared" si="43"/>
        <v>0</v>
      </c>
      <c r="T300" s="928"/>
      <c r="U300" s="1065" t="str">
        <f>IF(T300=" "," ",IF(T300="Vehículos",VLOOKUP($U$16,'Datos Indices'!$A$38:$Z$50,22,FALSE),IF(T300="Ipim",VLOOKUP($U$16,'Datos Indices'!$A$38:$Z$50,7,FALSE),IF(T300="Dólar",VLOOKUP($U$16,'Datos Indices'!$A$38:$Z$50,4,FALSE),IF(T300="Gasoil",VLOOKUP($U$16,'Datos Indices'!$A$38:$Z$50,10,FALSE),IF(T300="WPU06 Pesificado",VLOOKUP($U$16,'Datos Indices'!$A$38:$Z$50,26,FALSE),0))))))</f>
        <v xml:space="preserve"> </v>
      </c>
      <c r="V300" s="1066">
        <f t="shared" si="44"/>
        <v>0</v>
      </c>
      <c r="W300" s="1450" t="str">
        <f t="shared" si="46"/>
        <v/>
      </c>
      <c r="Y300" s="1247"/>
      <c r="Z300" s="1247"/>
      <c r="AA300" s="1247"/>
      <c r="AB300" s="1247"/>
      <c r="AC300" s="1247"/>
      <c r="AD300" s="1247"/>
      <c r="AE300" s="1247"/>
      <c r="AF300" s="1247"/>
      <c r="AG300" s="1247"/>
      <c r="AH300" s="1247"/>
      <c r="AI300" s="1247"/>
      <c r="AJ300" s="1247"/>
      <c r="AK300" s="1247"/>
      <c r="AL300" s="1247"/>
      <c r="AM300" s="1247"/>
      <c r="AN300" s="1247"/>
      <c r="AO300" s="1247"/>
      <c r="AP300" s="1247"/>
      <c r="AQ300" s="1247"/>
      <c r="AR300" s="1247"/>
      <c r="AS300" s="1247"/>
      <c r="AT300" s="1247"/>
      <c r="AU300" s="1247"/>
      <c r="AV300" s="1247"/>
      <c r="AW300" s="1247"/>
      <c r="AX300" s="1247"/>
      <c r="AY300" s="1247"/>
      <c r="AZ300" s="1247"/>
      <c r="BA300" s="1247"/>
      <c r="BB300" s="1247"/>
      <c r="BC300" s="1247"/>
      <c r="BD300" s="1247"/>
      <c r="BE300" s="1247"/>
      <c r="BF300" s="1247"/>
      <c r="BG300" s="1247"/>
      <c r="BH300" s="1247"/>
      <c r="BI300" s="1247"/>
      <c r="BJ300" s="1247"/>
      <c r="BK300" s="1247"/>
      <c r="BL300" s="1247"/>
      <c r="BM300" s="1247"/>
      <c r="BN300" s="1247"/>
      <c r="BO300" s="1247"/>
      <c r="BP300" s="1247"/>
      <c r="BQ300" s="1247"/>
      <c r="BR300" s="1247"/>
      <c r="BS300" s="1247"/>
      <c r="BT300" s="1247"/>
      <c r="BU300" s="1247"/>
      <c r="BV300" s="1247"/>
      <c r="BW300" s="1247"/>
      <c r="BX300" s="1247"/>
      <c r="BY300" s="1247"/>
      <c r="BZ300" s="1247"/>
      <c r="CA300" s="1247"/>
      <c r="CB300" s="1247"/>
      <c r="CC300" s="1247"/>
      <c r="CD300" s="1247"/>
      <c r="CE300" s="1247"/>
      <c r="CF300" s="1247"/>
      <c r="CG300" s="1247"/>
      <c r="CH300" s="1247"/>
      <c r="CI300" s="1247"/>
      <c r="CJ300" s="1247"/>
      <c r="CK300" s="1247"/>
      <c r="CL300" s="1247"/>
      <c r="CM300" s="1247"/>
      <c r="CN300" s="1247"/>
      <c r="CO300" s="1247"/>
      <c r="CP300" s="1247"/>
      <c r="CQ300" s="1247"/>
      <c r="CR300" s="1247"/>
      <c r="CS300" s="1247"/>
      <c r="CT300" s="1247"/>
      <c r="CU300" s="1247"/>
      <c r="CV300" s="1247"/>
      <c r="CW300" s="1247"/>
      <c r="CX300" s="1247"/>
      <c r="CY300" s="1247"/>
      <c r="CZ300" s="1247"/>
      <c r="DB300" s="1452">
        <f t="shared" si="47"/>
        <v>0</v>
      </c>
      <c r="DC300" s="1452">
        <f t="shared" si="48"/>
        <v>0</v>
      </c>
    </row>
    <row r="301" spans="1:107" ht="14.25" customHeight="1" x14ac:dyDescent="0.2">
      <c r="A301" s="129"/>
      <c r="B301" s="130"/>
      <c r="C301" s="131"/>
      <c r="D301" s="448"/>
      <c r="E301" s="448"/>
      <c r="F301" s="382"/>
      <c r="G301" s="382"/>
      <c r="H301" s="382"/>
      <c r="I301" s="1528">
        <f t="shared" si="40"/>
        <v>0</v>
      </c>
      <c r="J301" s="1529">
        <f t="shared" si="45"/>
        <v>0</v>
      </c>
      <c r="K301" s="136"/>
      <c r="L301" s="1530">
        <f t="shared" si="41"/>
        <v>0</v>
      </c>
      <c r="M301" s="1531">
        <f t="shared" si="42"/>
        <v>0</v>
      </c>
      <c r="N301" s="138"/>
      <c r="P301" s="125"/>
      <c r="Q301" s="1065" t="str">
        <f>IF(P301=" "," ",IF(P301="Vehículos",VLOOKUP($Q$16,'Datos Indices'!$A$38:$Z$50,22,FALSE),IF(P301="Ipim",VLOOKUP($Q$16,'Datos Indices'!$A$38:$Z$50,7,FALSE),IF(P301="Dólar",VLOOKUP($Q$16,'Datos Indices'!$A$38:$Z$50,4,FALSE),IF(P301="Gasoil",VLOOKUP($Q$16,'Datos Indices'!$A$38:$Z$50,10,FALSE),IF(P301="WPU06 Pesificado",VLOOKUP($Q$16,'Datos Indices'!$A$38:$Z$50,26,FALSE),0))))))</f>
        <v xml:space="preserve"> </v>
      </c>
      <c r="R301" s="1066">
        <f t="shared" si="43"/>
        <v>0</v>
      </c>
      <c r="T301" s="928"/>
      <c r="U301" s="1065" t="str">
        <f>IF(T301=" "," ",IF(T301="Vehículos",VLOOKUP($U$16,'Datos Indices'!$A$38:$Z$50,22,FALSE),IF(T301="Ipim",VLOOKUP($U$16,'Datos Indices'!$A$38:$Z$50,7,FALSE),IF(T301="Dólar",VLOOKUP($U$16,'Datos Indices'!$A$38:$Z$50,4,FALSE),IF(T301="Gasoil",VLOOKUP($U$16,'Datos Indices'!$A$38:$Z$50,10,FALSE),IF(T301="WPU06 Pesificado",VLOOKUP($U$16,'Datos Indices'!$A$38:$Z$50,26,FALSE),0))))))</f>
        <v xml:space="preserve"> </v>
      </c>
      <c r="V301" s="1066">
        <f t="shared" si="44"/>
        <v>0</v>
      </c>
      <c r="W301" s="1450" t="str">
        <f t="shared" si="46"/>
        <v/>
      </c>
      <c r="Y301" s="1247"/>
      <c r="Z301" s="1247"/>
      <c r="AA301" s="1247"/>
      <c r="AB301" s="1247"/>
      <c r="AC301" s="1247"/>
      <c r="AD301" s="1247"/>
      <c r="AE301" s="1247"/>
      <c r="AF301" s="1247"/>
      <c r="AG301" s="1247"/>
      <c r="AH301" s="1247"/>
      <c r="AI301" s="1247"/>
      <c r="AJ301" s="1247"/>
      <c r="AK301" s="1247"/>
      <c r="AL301" s="1247"/>
      <c r="AM301" s="1247"/>
      <c r="AN301" s="1247"/>
      <c r="AO301" s="1247"/>
      <c r="AP301" s="1247"/>
      <c r="AQ301" s="1247"/>
      <c r="AR301" s="1247"/>
      <c r="AS301" s="1247"/>
      <c r="AT301" s="1247"/>
      <c r="AU301" s="1247"/>
      <c r="AV301" s="1247"/>
      <c r="AW301" s="1247"/>
      <c r="AX301" s="1247"/>
      <c r="AY301" s="1247"/>
      <c r="AZ301" s="1247"/>
      <c r="BA301" s="1247"/>
      <c r="BB301" s="1247"/>
      <c r="BC301" s="1247"/>
      <c r="BD301" s="1247"/>
      <c r="BE301" s="1247"/>
      <c r="BF301" s="1247"/>
      <c r="BG301" s="1247"/>
      <c r="BH301" s="1247"/>
      <c r="BI301" s="1247"/>
      <c r="BJ301" s="1247"/>
      <c r="BK301" s="1247"/>
      <c r="BL301" s="1247"/>
      <c r="BM301" s="1247"/>
      <c r="BN301" s="1247"/>
      <c r="BO301" s="1247"/>
      <c r="BP301" s="1247"/>
      <c r="BQ301" s="1247"/>
      <c r="BR301" s="1247"/>
      <c r="BS301" s="1247"/>
      <c r="BT301" s="1247"/>
      <c r="BU301" s="1247"/>
      <c r="BV301" s="1247"/>
      <c r="BW301" s="1247"/>
      <c r="BX301" s="1247"/>
      <c r="BY301" s="1247"/>
      <c r="BZ301" s="1247"/>
      <c r="CA301" s="1247"/>
      <c r="CB301" s="1247"/>
      <c r="CC301" s="1247"/>
      <c r="CD301" s="1247"/>
      <c r="CE301" s="1247"/>
      <c r="CF301" s="1247"/>
      <c r="CG301" s="1247"/>
      <c r="CH301" s="1247"/>
      <c r="CI301" s="1247"/>
      <c r="CJ301" s="1247"/>
      <c r="CK301" s="1247"/>
      <c r="CL301" s="1247"/>
      <c r="CM301" s="1247"/>
      <c r="CN301" s="1247"/>
      <c r="CO301" s="1247"/>
      <c r="CP301" s="1247"/>
      <c r="CQ301" s="1247"/>
      <c r="CR301" s="1247"/>
      <c r="CS301" s="1247"/>
      <c r="CT301" s="1247"/>
      <c r="CU301" s="1247"/>
      <c r="CV301" s="1247"/>
      <c r="CW301" s="1247"/>
      <c r="CX301" s="1247"/>
      <c r="CY301" s="1247"/>
      <c r="CZ301" s="1247"/>
      <c r="DB301" s="1452">
        <f t="shared" si="47"/>
        <v>0</v>
      </c>
      <c r="DC301" s="1452">
        <f t="shared" si="48"/>
        <v>0</v>
      </c>
    </row>
    <row r="302" spans="1:107" ht="14.25" customHeight="1" x14ac:dyDescent="0.2">
      <c r="A302" s="129"/>
      <c r="B302" s="130"/>
      <c r="C302" s="131"/>
      <c r="D302" s="448"/>
      <c r="E302" s="448"/>
      <c r="F302" s="382"/>
      <c r="G302" s="382"/>
      <c r="H302" s="382"/>
      <c r="I302" s="1528">
        <f t="shared" si="40"/>
        <v>0</v>
      </c>
      <c r="J302" s="1529">
        <f t="shared" si="45"/>
        <v>0</v>
      </c>
      <c r="K302" s="136"/>
      <c r="L302" s="1530">
        <f t="shared" si="41"/>
        <v>0</v>
      </c>
      <c r="M302" s="1531">
        <f t="shared" si="42"/>
        <v>0</v>
      </c>
      <c r="N302" s="138"/>
      <c r="P302" s="125"/>
      <c r="Q302" s="1065" t="str">
        <f>IF(P302=" "," ",IF(P302="Vehículos",VLOOKUP($Q$16,'Datos Indices'!$A$38:$Z$50,22,FALSE),IF(P302="Ipim",VLOOKUP($Q$16,'Datos Indices'!$A$38:$Z$50,7,FALSE),IF(P302="Dólar",VLOOKUP($Q$16,'Datos Indices'!$A$38:$Z$50,4,FALSE),IF(P302="Gasoil",VLOOKUP($Q$16,'Datos Indices'!$A$38:$Z$50,10,FALSE),IF(P302="WPU06 Pesificado",VLOOKUP($Q$16,'Datos Indices'!$A$38:$Z$50,26,FALSE),0))))))</f>
        <v xml:space="preserve"> </v>
      </c>
      <c r="R302" s="1066">
        <f t="shared" si="43"/>
        <v>0</v>
      </c>
      <c r="T302" s="928"/>
      <c r="U302" s="1065" t="str">
        <f>IF(T302=" "," ",IF(T302="Vehículos",VLOOKUP($U$16,'Datos Indices'!$A$38:$Z$50,22,FALSE),IF(T302="Ipim",VLOOKUP($U$16,'Datos Indices'!$A$38:$Z$50,7,FALSE),IF(T302="Dólar",VLOOKUP($U$16,'Datos Indices'!$A$38:$Z$50,4,FALSE),IF(T302="Gasoil",VLOOKUP($U$16,'Datos Indices'!$A$38:$Z$50,10,FALSE),IF(T302="WPU06 Pesificado",VLOOKUP($U$16,'Datos Indices'!$A$38:$Z$50,26,FALSE),0))))))</f>
        <v xml:space="preserve"> </v>
      </c>
      <c r="V302" s="1066">
        <f t="shared" si="44"/>
        <v>0</v>
      </c>
      <c r="W302" s="1450" t="str">
        <f t="shared" si="46"/>
        <v/>
      </c>
      <c r="Y302" s="1247"/>
      <c r="Z302" s="1247"/>
      <c r="AA302" s="1247"/>
      <c r="AB302" s="1247"/>
      <c r="AC302" s="1247"/>
      <c r="AD302" s="1247"/>
      <c r="AE302" s="1247"/>
      <c r="AF302" s="1247"/>
      <c r="AG302" s="1247"/>
      <c r="AH302" s="1247"/>
      <c r="AI302" s="1247"/>
      <c r="AJ302" s="1247"/>
      <c r="AK302" s="1247"/>
      <c r="AL302" s="1247"/>
      <c r="AM302" s="1247"/>
      <c r="AN302" s="1247"/>
      <c r="AO302" s="1247"/>
      <c r="AP302" s="1247"/>
      <c r="AQ302" s="1247"/>
      <c r="AR302" s="1247"/>
      <c r="AS302" s="1247"/>
      <c r="AT302" s="1247"/>
      <c r="AU302" s="1247"/>
      <c r="AV302" s="1247"/>
      <c r="AW302" s="1247"/>
      <c r="AX302" s="1247"/>
      <c r="AY302" s="1247"/>
      <c r="AZ302" s="1247"/>
      <c r="BA302" s="1247"/>
      <c r="BB302" s="1247"/>
      <c r="BC302" s="1247"/>
      <c r="BD302" s="1247"/>
      <c r="BE302" s="1247"/>
      <c r="BF302" s="1247"/>
      <c r="BG302" s="1247"/>
      <c r="BH302" s="1247"/>
      <c r="BI302" s="1247"/>
      <c r="BJ302" s="1247"/>
      <c r="BK302" s="1247"/>
      <c r="BL302" s="1247"/>
      <c r="BM302" s="1247"/>
      <c r="BN302" s="1247"/>
      <c r="BO302" s="1247"/>
      <c r="BP302" s="1247"/>
      <c r="BQ302" s="1247"/>
      <c r="BR302" s="1247"/>
      <c r="BS302" s="1247"/>
      <c r="BT302" s="1247"/>
      <c r="BU302" s="1247"/>
      <c r="BV302" s="1247"/>
      <c r="BW302" s="1247"/>
      <c r="BX302" s="1247"/>
      <c r="BY302" s="1247"/>
      <c r="BZ302" s="1247"/>
      <c r="CA302" s="1247"/>
      <c r="CB302" s="1247"/>
      <c r="CC302" s="1247"/>
      <c r="CD302" s="1247"/>
      <c r="CE302" s="1247"/>
      <c r="CF302" s="1247"/>
      <c r="CG302" s="1247"/>
      <c r="CH302" s="1247"/>
      <c r="CI302" s="1247"/>
      <c r="CJ302" s="1247"/>
      <c r="CK302" s="1247"/>
      <c r="CL302" s="1247"/>
      <c r="CM302" s="1247"/>
      <c r="CN302" s="1247"/>
      <c r="CO302" s="1247"/>
      <c r="CP302" s="1247"/>
      <c r="CQ302" s="1247"/>
      <c r="CR302" s="1247"/>
      <c r="CS302" s="1247"/>
      <c r="CT302" s="1247"/>
      <c r="CU302" s="1247"/>
      <c r="CV302" s="1247"/>
      <c r="CW302" s="1247"/>
      <c r="CX302" s="1247"/>
      <c r="CY302" s="1247"/>
      <c r="CZ302" s="1247"/>
      <c r="DB302" s="1452">
        <f t="shared" si="47"/>
        <v>0</v>
      </c>
      <c r="DC302" s="1452">
        <f t="shared" si="48"/>
        <v>0</v>
      </c>
    </row>
    <row r="303" spans="1:107" ht="14.25" customHeight="1" x14ac:dyDescent="0.2">
      <c r="A303" s="129"/>
      <c r="B303" s="130"/>
      <c r="C303" s="131"/>
      <c r="D303" s="448"/>
      <c r="E303" s="448"/>
      <c r="F303" s="382"/>
      <c r="G303" s="382"/>
      <c r="H303" s="382"/>
      <c r="I303" s="1528">
        <f t="shared" si="40"/>
        <v>0</v>
      </c>
      <c r="J303" s="1529">
        <f t="shared" si="45"/>
        <v>0</v>
      </c>
      <c r="K303" s="136"/>
      <c r="L303" s="1530">
        <f t="shared" si="41"/>
        <v>0</v>
      </c>
      <c r="M303" s="1531">
        <f t="shared" si="42"/>
        <v>0</v>
      </c>
      <c r="N303" s="138"/>
      <c r="P303" s="125"/>
      <c r="Q303" s="1065" t="str">
        <f>IF(P303=" "," ",IF(P303="Vehículos",VLOOKUP($Q$16,'Datos Indices'!$A$38:$Z$50,22,FALSE),IF(P303="Ipim",VLOOKUP($Q$16,'Datos Indices'!$A$38:$Z$50,7,FALSE),IF(P303="Dólar",VLOOKUP($Q$16,'Datos Indices'!$A$38:$Z$50,4,FALSE),IF(P303="Gasoil",VLOOKUP($Q$16,'Datos Indices'!$A$38:$Z$50,10,FALSE),IF(P303="WPU06 Pesificado",VLOOKUP($Q$16,'Datos Indices'!$A$38:$Z$50,26,FALSE),0))))))</f>
        <v xml:space="preserve"> </v>
      </c>
      <c r="R303" s="1066">
        <f t="shared" si="43"/>
        <v>0</v>
      </c>
      <c r="T303" s="928"/>
      <c r="U303" s="1065" t="str">
        <f>IF(T303=" "," ",IF(T303="Vehículos",VLOOKUP($U$16,'Datos Indices'!$A$38:$Z$50,22,FALSE),IF(T303="Ipim",VLOOKUP($U$16,'Datos Indices'!$A$38:$Z$50,7,FALSE),IF(T303="Dólar",VLOOKUP($U$16,'Datos Indices'!$A$38:$Z$50,4,FALSE),IF(T303="Gasoil",VLOOKUP($U$16,'Datos Indices'!$A$38:$Z$50,10,FALSE),IF(T303="WPU06 Pesificado",VLOOKUP($U$16,'Datos Indices'!$A$38:$Z$50,26,FALSE),0))))))</f>
        <v xml:space="preserve"> </v>
      </c>
      <c r="V303" s="1066">
        <f t="shared" si="44"/>
        <v>0</v>
      </c>
      <c r="W303" s="1450" t="str">
        <f t="shared" si="46"/>
        <v/>
      </c>
      <c r="Y303" s="1247"/>
      <c r="Z303" s="1247"/>
      <c r="AA303" s="1247"/>
      <c r="AB303" s="1247"/>
      <c r="AC303" s="1247"/>
      <c r="AD303" s="1247"/>
      <c r="AE303" s="1247"/>
      <c r="AF303" s="1247"/>
      <c r="AG303" s="1247"/>
      <c r="AH303" s="1247"/>
      <c r="AI303" s="1247"/>
      <c r="AJ303" s="1247"/>
      <c r="AK303" s="1247"/>
      <c r="AL303" s="1247"/>
      <c r="AM303" s="1247"/>
      <c r="AN303" s="1247"/>
      <c r="AO303" s="1247"/>
      <c r="AP303" s="1247"/>
      <c r="AQ303" s="1247"/>
      <c r="AR303" s="1247"/>
      <c r="AS303" s="1247"/>
      <c r="AT303" s="1247"/>
      <c r="AU303" s="1247"/>
      <c r="AV303" s="1247"/>
      <c r="AW303" s="1247"/>
      <c r="AX303" s="1247"/>
      <c r="AY303" s="1247"/>
      <c r="AZ303" s="1247"/>
      <c r="BA303" s="1247"/>
      <c r="BB303" s="1247"/>
      <c r="BC303" s="1247"/>
      <c r="BD303" s="1247"/>
      <c r="BE303" s="1247"/>
      <c r="BF303" s="1247"/>
      <c r="BG303" s="1247"/>
      <c r="BH303" s="1247"/>
      <c r="BI303" s="1247"/>
      <c r="BJ303" s="1247"/>
      <c r="BK303" s="1247"/>
      <c r="BL303" s="1247"/>
      <c r="BM303" s="1247"/>
      <c r="BN303" s="1247"/>
      <c r="BO303" s="1247"/>
      <c r="BP303" s="1247"/>
      <c r="BQ303" s="1247"/>
      <c r="BR303" s="1247"/>
      <c r="BS303" s="1247"/>
      <c r="BT303" s="1247"/>
      <c r="BU303" s="1247"/>
      <c r="BV303" s="1247"/>
      <c r="BW303" s="1247"/>
      <c r="BX303" s="1247"/>
      <c r="BY303" s="1247"/>
      <c r="BZ303" s="1247"/>
      <c r="CA303" s="1247"/>
      <c r="CB303" s="1247"/>
      <c r="CC303" s="1247"/>
      <c r="CD303" s="1247"/>
      <c r="CE303" s="1247"/>
      <c r="CF303" s="1247"/>
      <c r="CG303" s="1247"/>
      <c r="CH303" s="1247"/>
      <c r="CI303" s="1247"/>
      <c r="CJ303" s="1247"/>
      <c r="CK303" s="1247"/>
      <c r="CL303" s="1247"/>
      <c r="CM303" s="1247"/>
      <c r="CN303" s="1247"/>
      <c r="CO303" s="1247"/>
      <c r="CP303" s="1247"/>
      <c r="CQ303" s="1247"/>
      <c r="CR303" s="1247"/>
      <c r="CS303" s="1247"/>
      <c r="CT303" s="1247"/>
      <c r="CU303" s="1247"/>
      <c r="CV303" s="1247"/>
      <c r="CW303" s="1247"/>
      <c r="CX303" s="1247"/>
      <c r="CY303" s="1247"/>
      <c r="CZ303" s="1247"/>
      <c r="DB303" s="1452">
        <f t="shared" si="47"/>
        <v>0</v>
      </c>
      <c r="DC303" s="1452">
        <f t="shared" si="48"/>
        <v>0</v>
      </c>
    </row>
    <row r="304" spans="1:107" ht="14.25" customHeight="1" x14ac:dyDescent="0.2">
      <c r="A304" s="129"/>
      <c r="B304" s="130"/>
      <c r="C304" s="131"/>
      <c r="D304" s="448"/>
      <c r="E304" s="448"/>
      <c r="F304" s="382"/>
      <c r="G304" s="382"/>
      <c r="H304" s="382"/>
      <c r="I304" s="1528">
        <f t="shared" ref="I304:I367" si="49">C304*G304*H304</f>
        <v>0</v>
      </c>
      <c r="J304" s="1529">
        <f t="shared" si="45"/>
        <v>0</v>
      </c>
      <c r="K304" s="136"/>
      <c r="L304" s="1530">
        <f t="shared" ref="L304:L367" si="50">J304+(K304*C304)</f>
        <v>0</v>
      </c>
      <c r="M304" s="1531">
        <f t="shared" ref="M304:M367" si="51">+L304*$C$9</f>
        <v>0</v>
      </c>
      <c r="N304" s="138"/>
      <c r="P304" s="125"/>
      <c r="Q304" s="1065" t="str">
        <f>IF(P304=" "," ",IF(P304="Vehículos",VLOOKUP($Q$16,'Datos Indices'!$A$38:$Z$50,22,FALSE),IF(P304="Ipim",VLOOKUP($Q$16,'Datos Indices'!$A$38:$Z$50,7,FALSE),IF(P304="Dólar",VLOOKUP($Q$16,'Datos Indices'!$A$38:$Z$50,4,FALSE),IF(P304="Gasoil",VLOOKUP($Q$16,'Datos Indices'!$A$38:$Z$50,10,FALSE),IF(P304="WPU06 Pesificado",VLOOKUP($Q$16,'Datos Indices'!$A$38:$Z$50,26,FALSE),0))))))</f>
        <v xml:space="preserve"> </v>
      </c>
      <c r="R304" s="1066">
        <f t="shared" ref="R304:R367" si="52">M304*Q304/100</f>
        <v>0</v>
      </c>
      <c r="T304" s="928"/>
      <c r="U304" s="1065" t="str">
        <f>IF(T304=" "," ",IF(T304="Vehículos",VLOOKUP($U$16,'Datos Indices'!$A$38:$Z$50,22,FALSE),IF(T304="Ipim",VLOOKUP($U$16,'Datos Indices'!$A$38:$Z$50,7,FALSE),IF(T304="Dólar",VLOOKUP($U$16,'Datos Indices'!$A$38:$Z$50,4,FALSE),IF(T304="Gasoil",VLOOKUP($U$16,'Datos Indices'!$A$38:$Z$50,10,FALSE),IF(T304="WPU06 Pesificado",VLOOKUP($U$16,'Datos Indices'!$A$38:$Z$50,26,FALSE),0))))))</f>
        <v xml:space="preserve"> </v>
      </c>
      <c r="V304" s="1066">
        <f t="shared" ref="V304:V367" si="53">M304*U304/100</f>
        <v>0</v>
      </c>
      <c r="W304" s="1450" t="str">
        <f t="shared" si="46"/>
        <v/>
      </c>
      <c r="Y304" s="1247"/>
      <c r="Z304" s="1247"/>
      <c r="AA304" s="1247"/>
      <c r="AB304" s="1247"/>
      <c r="AC304" s="1247"/>
      <c r="AD304" s="1247"/>
      <c r="AE304" s="1247"/>
      <c r="AF304" s="1247"/>
      <c r="AG304" s="1247"/>
      <c r="AH304" s="1247"/>
      <c r="AI304" s="1247"/>
      <c r="AJ304" s="1247"/>
      <c r="AK304" s="1247"/>
      <c r="AL304" s="1247"/>
      <c r="AM304" s="1247"/>
      <c r="AN304" s="1247"/>
      <c r="AO304" s="1247"/>
      <c r="AP304" s="1247"/>
      <c r="AQ304" s="1247"/>
      <c r="AR304" s="1247"/>
      <c r="AS304" s="1247"/>
      <c r="AT304" s="1247"/>
      <c r="AU304" s="1247"/>
      <c r="AV304" s="1247"/>
      <c r="AW304" s="1247"/>
      <c r="AX304" s="1247"/>
      <c r="AY304" s="1247"/>
      <c r="AZ304" s="1247"/>
      <c r="BA304" s="1247"/>
      <c r="BB304" s="1247"/>
      <c r="BC304" s="1247"/>
      <c r="BD304" s="1247"/>
      <c r="BE304" s="1247"/>
      <c r="BF304" s="1247"/>
      <c r="BG304" s="1247"/>
      <c r="BH304" s="1247"/>
      <c r="BI304" s="1247"/>
      <c r="BJ304" s="1247"/>
      <c r="BK304" s="1247"/>
      <c r="BL304" s="1247"/>
      <c r="BM304" s="1247"/>
      <c r="BN304" s="1247"/>
      <c r="BO304" s="1247"/>
      <c r="BP304" s="1247"/>
      <c r="BQ304" s="1247"/>
      <c r="BR304" s="1247"/>
      <c r="BS304" s="1247"/>
      <c r="BT304" s="1247"/>
      <c r="BU304" s="1247"/>
      <c r="BV304" s="1247"/>
      <c r="BW304" s="1247"/>
      <c r="BX304" s="1247"/>
      <c r="BY304" s="1247"/>
      <c r="BZ304" s="1247"/>
      <c r="CA304" s="1247"/>
      <c r="CB304" s="1247"/>
      <c r="CC304" s="1247"/>
      <c r="CD304" s="1247"/>
      <c r="CE304" s="1247"/>
      <c r="CF304" s="1247"/>
      <c r="CG304" s="1247"/>
      <c r="CH304" s="1247"/>
      <c r="CI304" s="1247"/>
      <c r="CJ304" s="1247"/>
      <c r="CK304" s="1247"/>
      <c r="CL304" s="1247"/>
      <c r="CM304" s="1247"/>
      <c r="CN304" s="1247"/>
      <c r="CO304" s="1247"/>
      <c r="CP304" s="1247"/>
      <c r="CQ304" s="1247"/>
      <c r="CR304" s="1247"/>
      <c r="CS304" s="1247"/>
      <c r="CT304" s="1247"/>
      <c r="CU304" s="1247"/>
      <c r="CV304" s="1247"/>
      <c r="CW304" s="1247"/>
      <c r="CX304" s="1247"/>
      <c r="CY304" s="1247"/>
      <c r="CZ304" s="1247"/>
      <c r="DB304" s="1452">
        <f t="shared" si="47"/>
        <v>0</v>
      </c>
      <c r="DC304" s="1452">
        <f t="shared" si="48"/>
        <v>0</v>
      </c>
    </row>
    <row r="305" spans="1:107" ht="14.25" customHeight="1" x14ac:dyDescent="0.2">
      <c r="A305" s="129"/>
      <c r="B305" s="130"/>
      <c r="C305" s="131"/>
      <c r="D305" s="448"/>
      <c r="E305" s="448"/>
      <c r="F305" s="382"/>
      <c r="G305" s="382"/>
      <c r="H305" s="382"/>
      <c r="I305" s="1528">
        <f t="shared" si="49"/>
        <v>0</v>
      </c>
      <c r="J305" s="1529">
        <f t="shared" si="45"/>
        <v>0</v>
      </c>
      <c r="K305" s="136"/>
      <c r="L305" s="1530">
        <f t="shared" si="50"/>
        <v>0</v>
      </c>
      <c r="M305" s="1531">
        <f t="shared" si="51"/>
        <v>0</v>
      </c>
      <c r="N305" s="138"/>
      <c r="P305" s="125"/>
      <c r="Q305" s="1065" t="str">
        <f>IF(P305=" "," ",IF(P305="Vehículos",VLOOKUP($Q$16,'Datos Indices'!$A$38:$Z$50,22,FALSE),IF(P305="Ipim",VLOOKUP($Q$16,'Datos Indices'!$A$38:$Z$50,7,FALSE),IF(P305="Dólar",VLOOKUP($Q$16,'Datos Indices'!$A$38:$Z$50,4,FALSE),IF(P305="Gasoil",VLOOKUP($Q$16,'Datos Indices'!$A$38:$Z$50,10,FALSE),IF(P305="WPU06 Pesificado",VLOOKUP($Q$16,'Datos Indices'!$A$38:$Z$50,26,FALSE),0))))))</f>
        <v xml:space="preserve"> </v>
      </c>
      <c r="R305" s="1066">
        <f t="shared" si="52"/>
        <v>0</v>
      </c>
      <c r="T305" s="928"/>
      <c r="U305" s="1065" t="str">
        <f>IF(T305=" "," ",IF(T305="Vehículos",VLOOKUP($U$16,'Datos Indices'!$A$38:$Z$50,22,FALSE),IF(T305="Ipim",VLOOKUP($U$16,'Datos Indices'!$A$38:$Z$50,7,FALSE),IF(T305="Dólar",VLOOKUP($U$16,'Datos Indices'!$A$38:$Z$50,4,FALSE),IF(T305="Gasoil",VLOOKUP($U$16,'Datos Indices'!$A$38:$Z$50,10,FALSE),IF(T305="WPU06 Pesificado",VLOOKUP($U$16,'Datos Indices'!$A$38:$Z$50,26,FALSE),0))))))</f>
        <v xml:space="preserve"> </v>
      </c>
      <c r="V305" s="1066">
        <f t="shared" si="53"/>
        <v>0</v>
      </c>
      <c r="W305" s="1450" t="str">
        <f t="shared" si="46"/>
        <v/>
      </c>
      <c r="Y305" s="1247"/>
      <c r="Z305" s="1247"/>
      <c r="AA305" s="1247"/>
      <c r="AB305" s="1247"/>
      <c r="AC305" s="1247"/>
      <c r="AD305" s="1247"/>
      <c r="AE305" s="1247"/>
      <c r="AF305" s="1247"/>
      <c r="AG305" s="1247"/>
      <c r="AH305" s="1247"/>
      <c r="AI305" s="1247"/>
      <c r="AJ305" s="1247"/>
      <c r="AK305" s="1247"/>
      <c r="AL305" s="1247"/>
      <c r="AM305" s="1247"/>
      <c r="AN305" s="1247"/>
      <c r="AO305" s="1247"/>
      <c r="AP305" s="1247"/>
      <c r="AQ305" s="1247"/>
      <c r="AR305" s="1247"/>
      <c r="AS305" s="1247"/>
      <c r="AT305" s="1247"/>
      <c r="AU305" s="1247"/>
      <c r="AV305" s="1247"/>
      <c r="AW305" s="1247"/>
      <c r="AX305" s="1247"/>
      <c r="AY305" s="1247"/>
      <c r="AZ305" s="1247"/>
      <c r="BA305" s="1247"/>
      <c r="BB305" s="1247"/>
      <c r="BC305" s="1247"/>
      <c r="BD305" s="1247"/>
      <c r="BE305" s="1247"/>
      <c r="BF305" s="1247"/>
      <c r="BG305" s="1247"/>
      <c r="BH305" s="1247"/>
      <c r="BI305" s="1247"/>
      <c r="BJ305" s="1247"/>
      <c r="BK305" s="1247"/>
      <c r="BL305" s="1247"/>
      <c r="BM305" s="1247"/>
      <c r="BN305" s="1247"/>
      <c r="BO305" s="1247"/>
      <c r="BP305" s="1247"/>
      <c r="BQ305" s="1247"/>
      <c r="BR305" s="1247"/>
      <c r="BS305" s="1247"/>
      <c r="BT305" s="1247"/>
      <c r="BU305" s="1247"/>
      <c r="BV305" s="1247"/>
      <c r="BW305" s="1247"/>
      <c r="BX305" s="1247"/>
      <c r="BY305" s="1247"/>
      <c r="BZ305" s="1247"/>
      <c r="CA305" s="1247"/>
      <c r="CB305" s="1247"/>
      <c r="CC305" s="1247"/>
      <c r="CD305" s="1247"/>
      <c r="CE305" s="1247"/>
      <c r="CF305" s="1247"/>
      <c r="CG305" s="1247"/>
      <c r="CH305" s="1247"/>
      <c r="CI305" s="1247"/>
      <c r="CJ305" s="1247"/>
      <c r="CK305" s="1247"/>
      <c r="CL305" s="1247"/>
      <c r="CM305" s="1247"/>
      <c r="CN305" s="1247"/>
      <c r="CO305" s="1247"/>
      <c r="CP305" s="1247"/>
      <c r="CQ305" s="1247"/>
      <c r="CR305" s="1247"/>
      <c r="CS305" s="1247"/>
      <c r="CT305" s="1247"/>
      <c r="CU305" s="1247"/>
      <c r="CV305" s="1247"/>
      <c r="CW305" s="1247"/>
      <c r="CX305" s="1247"/>
      <c r="CY305" s="1247"/>
      <c r="CZ305" s="1247"/>
      <c r="DB305" s="1452">
        <f t="shared" si="47"/>
        <v>0</v>
      </c>
      <c r="DC305" s="1452">
        <f t="shared" si="48"/>
        <v>0</v>
      </c>
    </row>
    <row r="306" spans="1:107" ht="14.25" customHeight="1" x14ac:dyDescent="0.2">
      <c r="A306" s="129"/>
      <c r="B306" s="130"/>
      <c r="C306" s="131"/>
      <c r="D306" s="448"/>
      <c r="E306" s="448"/>
      <c r="F306" s="382"/>
      <c r="G306" s="382"/>
      <c r="H306" s="382"/>
      <c r="I306" s="1528">
        <f t="shared" si="49"/>
        <v>0</v>
      </c>
      <c r="J306" s="1529">
        <f t="shared" si="45"/>
        <v>0</v>
      </c>
      <c r="K306" s="136"/>
      <c r="L306" s="1530">
        <f t="shared" si="50"/>
        <v>0</v>
      </c>
      <c r="M306" s="1531">
        <f t="shared" si="51"/>
        <v>0</v>
      </c>
      <c r="N306" s="138"/>
      <c r="P306" s="125"/>
      <c r="Q306" s="1065" t="str">
        <f>IF(P306=" "," ",IF(P306="Vehículos",VLOOKUP($Q$16,'Datos Indices'!$A$38:$Z$50,22,FALSE),IF(P306="Ipim",VLOOKUP($Q$16,'Datos Indices'!$A$38:$Z$50,7,FALSE),IF(P306="Dólar",VLOOKUP($Q$16,'Datos Indices'!$A$38:$Z$50,4,FALSE),IF(P306="Gasoil",VLOOKUP($Q$16,'Datos Indices'!$A$38:$Z$50,10,FALSE),IF(P306="WPU06 Pesificado",VLOOKUP($Q$16,'Datos Indices'!$A$38:$Z$50,26,FALSE),0))))))</f>
        <v xml:space="preserve"> </v>
      </c>
      <c r="R306" s="1066">
        <f t="shared" si="52"/>
        <v>0</v>
      </c>
      <c r="T306" s="928"/>
      <c r="U306" s="1065" t="str">
        <f>IF(T306=" "," ",IF(T306="Vehículos",VLOOKUP($U$16,'Datos Indices'!$A$38:$Z$50,22,FALSE),IF(T306="Ipim",VLOOKUP($U$16,'Datos Indices'!$A$38:$Z$50,7,FALSE),IF(T306="Dólar",VLOOKUP($U$16,'Datos Indices'!$A$38:$Z$50,4,FALSE),IF(T306="Gasoil",VLOOKUP($U$16,'Datos Indices'!$A$38:$Z$50,10,FALSE),IF(T306="WPU06 Pesificado",VLOOKUP($U$16,'Datos Indices'!$A$38:$Z$50,26,FALSE),0))))))</f>
        <v xml:space="preserve"> </v>
      </c>
      <c r="V306" s="1066">
        <f t="shared" si="53"/>
        <v>0</v>
      </c>
      <c r="W306" s="1450" t="str">
        <f t="shared" si="46"/>
        <v/>
      </c>
      <c r="Y306" s="1247"/>
      <c r="Z306" s="1247"/>
      <c r="AA306" s="1247"/>
      <c r="AB306" s="1247"/>
      <c r="AC306" s="1247"/>
      <c r="AD306" s="1247"/>
      <c r="AE306" s="1247"/>
      <c r="AF306" s="1247"/>
      <c r="AG306" s="1247"/>
      <c r="AH306" s="1247"/>
      <c r="AI306" s="1247"/>
      <c r="AJ306" s="1247"/>
      <c r="AK306" s="1247"/>
      <c r="AL306" s="1247"/>
      <c r="AM306" s="1247"/>
      <c r="AN306" s="1247"/>
      <c r="AO306" s="1247"/>
      <c r="AP306" s="1247"/>
      <c r="AQ306" s="1247"/>
      <c r="AR306" s="1247"/>
      <c r="AS306" s="1247"/>
      <c r="AT306" s="1247"/>
      <c r="AU306" s="1247"/>
      <c r="AV306" s="1247"/>
      <c r="AW306" s="1247"/>
      <c r="AX306" s="1247"/>
      <c r="AY306" s="1247"/>
      <c r="AZ306" s="1247"/>
      <c r="BA306" s="1247"/>
      <c r="BB306" s="1247"/>
      <c r="BC306" s="1247"/>
      <c r="BD306" s="1247"/>
      <c r="BE306" s="1247"/>
      <c r="BF306" s="1247"/>
      <c r="BG306" s="1247"/>
      <c r="BH306" s="1247"/>
      <c r="BI306" s="1247"/>
      <c r="BJ306" s="1247"/>
      <c r="BK306" s="1247"/>
      <c r="BL306" s="1247"/>
      <c r="BM306" s="1247"/>
      <c r="BN306" s="1247"/>
      <c r="BO306" s="1247"/>
      <c r="BP306" s="1247"/>
      <c r="BQ306" s="1247"/>
      <c r="BR306" s="1247"/>
      <c r="BS306" s="1247"/>
      <c r="BT306" s="1247"/>
      <c r="BU306" s="1247"/>
      <c r="BV306" s="1247"/>
      <c r="BW306" s="1247"/>
      <c r="BX306" s="1247"/>
      <c r="BY306" s="1247"/>
      <c r="BZ306" s="1247"/>
      <c r="CA306" s="1247"/>
      <c r="CB306" s="1247"/>
      <c r="CC306" s="1247"/>
      <c r="CD306" s="1247"/>
      <c r="CE306" s="1247"/>
      <c r="CF306" s="1247"/>
      <c r="CG306" s="1247"/>
      <c r="CH306" s="1247"/>
      <c r="CI306" s="1247"/>
      <c r="CJ306" s="1247"/>
      <c r="CK306" s="1247"/>
      <c r="CL306" s="1247"/>
      <c r="CM306" s="1247"/>
      <c r="CN306" s="1247"/>
      <c r="CO306" s="1247"/>
      <c r="CP306" s="1247"/>
      <c r="CQ306" s="1247"/>
      <c r="CR306" s="1247"/>
      <c r="CS306" s="1247"/>
      <c r="CT306" s="1247"/>
      <c r="CU306" s="1247"/>
      <c r="CV306" s="1247"/>
      <c r="CW306" s="1247"/>
      <c r="CX306" s="1247"/>
      <c r="CY306" s="1247"/>
      <c r="CZ306" s="1247"/>
      <c r="DB306" s="1452">
        <f t="shared" si="47"/>
        <v>0</v>
      </c>
      <c r="DC306" s="1452">
        <f t="shared" si="48"/>
        <v>0</v>
      </c>
    </row>
    <row r="307" spans="1:107" ht="14.25" customHeight="1" x14ac:dyDescent="0.2">
      <c r="A307" s="129"/>
      <c r="B307" s="130"/>
      <c r="C307" s="131"/>
      <c r="D307" s="448"/>
      <c r="E307" s="448"/>
      <c r="F307" s="382"/>
      <c r="G307" s="382"/>
      <c r="H307" s="382"/>
      <c r="I307" s="1528">
        <f t="shared" si="49"/>
        <v>0</v>
      </c>
      <c r="J307" s="1529">
        <f t="shared" si="45"/>
        <v>0</v>
      </c>
      <c r="K307" s="136"/>
      <c r="L307" s="1530">
        <f t="shared" si="50"/>
        <v>0</v>
      </c>
      <c r="M307" s="1531">
        <f t="shared" si="51"/>
        <v>0</v>
      </c>
      <c r="N307" s="138"/>
      <c r="P307" s="125"/>
      <c r="Q307" s="1065" t="str">
        <f>IF(P307=" "," ",IF(P307="Vehículos",VLOOKUP($Q$16,'Datos Indices'!$A$38:$Z$50,22,FALSE),IF(P307="Ipim",VLOOKUP($Q$16,'Datos Indices'!$A$38:$Z$50,7,FALSE),IF(P307="Dólar",VLOOKUP($Q$16,'Datos Indices'!$A$38:$Z$50,4,FALSE),IF(P307="Gasoil",VLOOKUP($Q$16,'Datos Indices'!$A$38:$Z$50,10,FALSE),IF(P307="WPU06 Pesificado",VLOOKUP($Q$16,'Datos Indices'!$A$38:$Z$50,26,FALSE),0))))))</f>
        <v xml:space="preserve"> </v>
      </c>
      <c r="R307" s="1066">
        <f t="shared" si="52"/>
        <v>0</v>
      </c>
      <c r="T307" s="928"/>
      <c r="U307" s="1065" t="str">
        <f>IF(T307=" "," ",IF(T307="Vehículos",VLOOKUP($U$16,'Datos Indices'!$A$38:$Z$50,22,FALSE),IF(T307="Ipim",VLOOKUP($U$16,'Datos Indices'!$A$38:$Z$50,7,FALSE),IF(T307="Dólar",VLOOKUP($U$16,'Datos Indices'!$A$38:$Z$50,4,FALSE),IF(T307="Gasoil",VLOOKUP($U$16,'Datos Indices'!$A$38:$Z$50,10,FALSE),IF(T307="WPU06 Pesificado",VLOOKUP($U$16,'Datos Indices'!$A$38:$Z$50,26,FALSE),0))))))</f>
        <v xml:space="preserve"> </v>
      </c>
      <c r="V307" s="1066">
        <f t="shared" si="53"/>
        <v>0</v>
      </c>
      <c r="W307" s="1450" t="str">
        <f t="shared" si="46"/>
        <v/>
      </c>
      <c r="Y307" s="1247"/>
      <c r="Z307" s="1247"/>
      <c r="AA307" s="1247"/>
      <c r="AB307" s="1247"/>
      <c r="AC307" s="1247"/>
      <c r="AD307" s="1247"/>
      <c r="AE307" s="1247"/>
      <c r="AF307" s="1247"/>
      <c r="AG307" s="1247"/>
      <c r="AH307" s="1247"/>
      <c r="AI307" s="1247"/>
      <c r="AJ307" s="1247"/>
      <c r="AK307" s="1247"/>
      <c r="AL307" s="1247"/>
      <c r="AM307" s="1247"/>
      <c r="AN307" s="1247"/>
      <c r="AO307" s="1247"/>
      <c r="AP307" s="1247"/>
      <c r="AQ307" s="1247"/>
      <c r="AR307" s="1247"/>
      <c r="AS307" s="1247"/>
      <c r="AT307" s="1247"/>
      <c r="AU307" s="1247"/>
      <c r="AV307" s="1247"/>
      <c r="AW307" s="1247"/>
      <c r="AX307" s="1247"/>
      <c r="AY307" s="1247"/>
      <c r="AZ307" s="1247"/>
      <c r="BA307" s="1247"/>
      <c r="BB307" s="1247"/>
      <c r="BC307" s="1247"/>
      <c r="BD307" s="1247"/>
      <c r="BE307" s="1247"/>
      <c r="BF307" s="1247"/>
      <c r="BG307" s="1247"/>
      <c r="BH307" s="1247"/>
      <c r="BI307" s="1247"/>
      <c r="BJ307" s="1247"/>
      <c r="BK307" s="1247"/>
      <c r="BL307" s="1247"/>
      <c r="BM307" s="1247"/>
      <c r="BN307" s="1247"/>
      <c r="BO307" s="1247"/>
      <c r="BP307" s="1247"/>
      <c r="BQ307" s="1247"/>
      <c r="BR307" s="1247"/>
      <c r="BS307" s="1247"/>
      <c r="BT307" s="1247"/>
      <c r="BU307" s="1247"/>
      <c r="BV307" s="1247"/>
      <c r="BW307" s="1247"/>
      <c r="BX307" s="1247"/>
      <c r="BY307" s="1247"/>
      <c r="BZ307" s="1247"/>
      <c r="CA307" s="1247"/>
      <c r="CB307" s="1247"/>
      <c r="CC307" s="1247"/>
      <c r="CD307" s="1247"/>
      <c r="CE307" s="1247"/>
      <c r="CF307" s="1247"/>
      <c r="CG307" s="1247"/>
      <c r="CH307" s="1247"/>
      <c r="CI307" s="1247"/>
      <c r="CJ307" s="1247"/>
      <c r="CK307" s="1247"/>
      <c r="CL307" s="1247"/>
      <c r="CM307" s="1247"/>
      <c r="CN307" s="1247"/>
      <c r="CO307" s="1247"/>
      <c r="CP307" s="1247"/>
      <c r="CQ307" s="1247"/>
      <c r="CR307" s="1247"/>
      <c r="CS307" s="1247"/>
      <c r="CT307" s="1247"/>
      <c r="CU307" s="1247"/>
      <c r="CV307" s="1247"/>
      <c r="CW307" s="1247"/>
      <c r="CX307" s="1247"/>
      <c r="CY307" s="1247"/>
      <c r="CZ307" s="1247"/>
      <c r="DB307" s="1452">
        <f t="shared" si="47"/>
        <v>0</v>
      </c>
      <c r="DC307" s="1452">
        <f t="shared" si="48"/>
        <v>0</v>
      </c>
    </row>
    <row r="308" spans="1:107" ht="14.25" customHeight="1" x14ac:dyDescent="0.2">
      <c r="A308" s="129"/>
      <c r="B308" s="130"/>
      <c r="C308" s="131"/>
      <c r="D308" s="448"/>
      <c r="E308" s="448"/>
      <c r="F308" s="382"/>
      <c r="G308" s="382"/>
      <c r="H308" s="382"/>
      <c r="I308" s="1528">
        <f t="shared" si="49"/>
        <v>0</v>
      </c>
      <c r="J308" s="1529">
        <f t="shared" si="45"/>
        <v>0</v>
      </c>
      <c r="K308" s="136"/>
      <c r="L308" s="1530">
        <f t="shared" si="50"/>
        <v>0</v>
      </c>
      <c r="M308" s="1531">
        <f t="shared" si="51"/>
        <v>0</v>
      </c>
      <c r="N308" s="138"/>
      <c r="P308" s="125"/>
      <c r="Q308" s="1065" t="str">
        <f>IF(P308=" "," ",IF(P308="Vehículos",VLOOKUP($Q$16,'Datos Indices'!$A$38:$Z$50,22,FALSE),IF(P308="Ipim",VLOOKUP($Q$16,'Datos Indices'!$A$38:$Z$50,7,FALSE),IF(P308="Dólar",VLOOKUP($Q$16,'Datos Indices'!$A$38:$Z$50,4,FALSE),IF(P308="Gasoil",VLOOKUP($Q$16,'Datos Indices'!$A$38:$Z$50,10,FALSE),IF(P308="WPU06 Pesificado",VLOOKUP($Q$16,'Datos Indices'!$A$38:$Z$50,26,FALSE),0))))))</f>
        <v xml:space="preserve"> </v>
      </c>
      <c r="R308" s="1066">
        <f t="shared" si="52"/>
        <v>0</v>
      </c>
      <c r="T308" s="928"/>
      <c r="U308" s="1065" t="str">
        <f>IF(T308=" "," ",IF(T308="Vehículos",VLOOKUP($U$16,'Datos Indices'!$A$38:$Z$50,22,FALSE),IF(T308="Ipim",VLOOKUP($U$16,'Datos Indices'!$A$38:$Z$50,7,FALSE),IF(T308="Dólar",VLOOKUP($U$16,'Datos Indices'!$A$38:$Z$50,4,FALSE),IF(T308="Gasoil",VLOOKUP($U$16,'Datos Indices'!$A$38:$Z$50,10,FALSE),IF(T308="WPU06 Pesificado",VLOOKUP($U$16,'Datos Indices'!$A$38:$Z$50,26,FALSE),0))))))</f>
        <v xml:space="preserve"> </v>
      </c>
      <c r="V308" s="1066">
        <f t="shared" si="53"/>
        <v>0</v>
      </c>
      <c r="W308" s="1450" t="str">
        <f t="shared" si="46"/>
        <v/>
      </c>
      <c r="Y308" s="1247"/>
      <c r="Z308" s="1247"/>
      <c r="AA308" s="1247"/>
      <c r="AB308" s="1247"/>
      <c r="AC308" s="1247"/>
      <c r="AD308" s="1247"/>
      <c r="AE308" s="1247"/>
      <c r="AF308" s="1247"/>
      <c r="AG308" s="1247"/>
      <c r="AH308" s="1247"/>
      <c r="AI308" s="1247"/>
      <c r="AJ308" s="1247"/>
      <c r="AK308" s="1247"/>
      <c r="AL308" s="1247"/>
      <c r="AM308" s="1247"/>
      <c r="AN308" s="1247"/>
      <c r="AO308" s="1247"/>
      <c r="AP308" s="1247"/>
      <c r="AQ308" s="1247"/>
      <c r="AR308" s="1247"/>
      <c r="AS308" s="1247"/>
      <c r="AT308" s="1247"/>
      <c r="AU308" s="1247"/>
      <c r="AV308" s="1247"/>
      <c r="AW308" s="1247"/>
      <c r="AX308" s="1247"/>
      <c r="AY308" s="1247"/>
      <c r="AZ308" s="1247"/>
      <c r="BA308" s="1247"/>
      <c r="BB308" s="1247"/>
      <c r="BC308" s="1247"/>
      <c r="BD308" s="1247"/>
      <c r="BE308" s="1247"/>
      <c r="BF308" s="1247"/>
      <c r="BG308" s="1247"/>
      <c r="BH308" s="1247"/>
      <c r="BI308" s="1247"/>
      <c r="BJ308" s="1247"/>
      <c r="BK308" s="1247"/>
      <c r="BL308" s="1247"/>
      <c r="BM308" s="1247"/>
      <c r="BN308" s="1247"/>
      <c r="BO308" s="1247"/>
      <c r="BP308" s="1247"/>
      <c r="BQ308" s="1247"/>
      <c r="BR308" s="1247"/>
      <c r="BS308" s="1247"/>
      <c r="BT308" s="1247"/>
      <c r="BU308" s="1247"/>
      <c r="BV308" s="1247"/>
      <c r="BW308" s="1247"/>
      <c r="BX308" s="1247"/>
      <c r="BY308" s="1247"/>
      <c r="BZ308" s="1247"/>
      <c r="CA308" s="1247"/>
      <c r="CB308" s="1247"/>
      <c r="CC308" s="1247"/>
      <c r="CD308" s="1247"/>
      <c r="CE308" s="1247"/>
      <c r="CF308" s="1247"/>
      <c r="CG308" s="1247"/>
      <c r="CH308" s="1247"/>
      <c r="CI308" s="1247"/>
      <c r="CJ308" s="1247"/>
      <c r="CK308" s="1247"/>
      <c r="CL308" s="1247"/>
      <c r="CM308" s="1247"/>
      <c r="CN308" s="1247"/>
      <c r="CO308" s="1247"/>
      <c r="CP308" s="1247"/>
      <c r="CQ308" s="1247"/>
      <c r="CR308" s="1247"/>
      <c r="CS308" s="1247"/>
      <c r="CT308" s="1247"/>
      <c r="CU308" s="1247"/>
      <c r="CV308" s="1247"/>
      <c r="CW308" s="1247"/>
      <c r="CX308" s="1247"/>
      <c r="CY308" s="1247"/>
      <c r="CZ308" s="1247"/>
      <c r="DB308" s="1452">
        <f t="shared" si="47"/>
        <v>0</v>
      </c>
      <c r="DC308" s="1452">
        <f t="shared" si="48"/>
        <v>0</v>
      </c>
    </row>
    <row r="309" spans="1:107" ht="14.25" customHeight="1" x14ac:dyDescent="0.2">
      <c r="A309" s="129"/>
      <c r="B309" s="130"/>
      <c r="C309" s="131"/>
      <c r="D309" s="448"/>
      <c r="E309" s="448"/>
      <c r="F309" s="382"/>
      <c r="G309" s="382"/>
      <c r="H309" s="382"/>
      <c r="I309" s="1528">
        <f t="shared" si="49"/>
        <v>0</v>
      </c>
      <c r="J309" s="1529">
        <f t="shared" si="45"/>
        <v>0</v>
      </c>
      <c r="K309" s="136"/>
      <c r="L309" s="1530">
        <f t="shared" si="50"/>
        <v>0</v>
      </c>
      <c r="M309" s="1531">
        <f t="shared" si="51"/>
        <v>0</v>
      </c>
      <c r="N309" s="138"/>
      <c r="P309" s="125"/>
      <c r="Q309" s="1065" t="str">
        <f>IF(P309=" "," ",IF(P309="Vehículos",VLOOKUP($Q$16,'Datos Indices'!$A$38:$Z$50,22,FALSE),IF(P309="Ipim",VLOOKUP($Q$16,'Datos Indices'!$A$38:$Z$50,7,FALSE),IF(P309="Dólar",VLOOKUP($Q$16,'Datos Indices'!$A$38:$Z$50,4,FALSE),IF(P309="Gasoil",VLOOKUP($Q$16,'Datos Indices'!$A$38:$Z$50,10,FALSE),IF(P309="WPU06 Pesificado",VLOOKUP($Q$16,'Datos Indices'!$A$38:$Z$50,26,FALSE),0))))))</f>
        <v xml:space="preserve"> </v>
      </c>
      <c r="R309" s="1066">
        <f t="shared" si="52"/>
        <v>0</v>
      </c>
      <c r="T309" s="928"/>
      <c r="U309" s="1065" t="str">
        <f>IF(T309=" "," ",IF(T309="Vehículos",VLOOKUP($U$16,'Datos Indices'!$A$38:$Z$50,22,FALSE),IF(T309="Ipim",VLOOKUP($U$16,'Datos Indices'!$A$38:$Z$50,7,FALSE),IF(T309="Dólar",VLOOKUP($U$16,'Datos Indices'!$A$38:$Z$50,4,FALSE),IF(T309="Gasoil",VLOOKUP($U$16,'Datos Indices'!$A$38:$Z$50,10,FALSE),IF(T309="WPU06 Pesificado",VLOOKUP($U$16,'Datos Indices'!$A$38:$Z$50,26,FALSE),0))))))</f>
        <v xml:space="preserve"> </v>
      </c>
      <c r="V309" s="1066">
        <f t="shared" si="53"/>
        <v>0</v>
      </c>
      <c r="W309" s="1450" t="str">
        <f t="shared" si="46"/>
        <v/>
      </c>
      <c r="Y309" s="1247"/>
      <c r="Z309" s="1247"/>
      <c r="AA309" s="1247"/>
      <c r="AB309" s="1247"/>
      <c r="AC309" s="1247"/>
      <c r="AD309" s="1247"/>
      <c r="AE309" s="1247"/>
      <c r="AF309" s="1247"/>
      <c r="AG309" s="1247"/>
      <c r="AH309" s="1247"/>
      <c r="AI309" s="1247"/>
      <c r="AJ309" s="1247"/>
      <c r="AK309" s="1247"/>
      <c r="AL309" s="1247"/>
      <c r="AM309" s="1247"/>
      <c r="AN309" s="1247"/>
      <c r="AO309" s="1247"/>
      <c r="AP309" s="1247"/>
      <c r="AQ309" s="1247"/>
      <c r="AR309" s="1247"/>
      <c r="AS309" s="1247"/>
      <c r="AT309" s="1247"/>
      <c r="AU309" s="1247"/>
      <c r="AV309" s="1247"/>
      <c r="AW309" s="1247"/>
      <c r="AX309" s="1247"/>
      <c r="AY309" s="1247"/>
      <c r="AZ309" s="1247"/>
      <c r="BA309" s="1247"/>
      <c r="BB309" s="1247"/>
      <c r="BC309" s="1247"/>
      <c r="BD309" s="1247"/>
      <c r="BE309" s="1247"/>
      <c r="BF309" s="1247"/>
      <c r="BG309" s="1247"/>
      <c r="BH309" s="1247"/>
      <c r="BI309" s="1247"/>
      <c r="BJ309" s="1247"/>
      <c r="BK309" s="1247"/>
      <c r="BL309" s="1247"/>
      <c r="BM309" s="1247"/>
      <c r="BN309" s="1247"/>
      <c r="BO309" s="1247"/>
      <c r="BP309" s="1247"/>
      <c r="BQ309" s="1247"/>
      <c r="BR309" s="1247"/>
      <c r="BS309" s="1247"/>
      <c r="BT309" s="1247"/>
      <c r="BU309" s="1247"/>
      <c r="BV309" s="1247"/>
      <c r="BW309" s="1247"/>
      <c r="BX309" s="1247"/>
      <c r="BY309" s="1247"/>
      <c r="BZ309" s="1247"/>
      <c r="CA309" s="1247"/>
      <c r="CB309" s="1247"/>
      <c r="CC309" s="1247"/>
      <c r="CD309" s="1247"/>
      <c r="CE309" s="1247"/>
      <c r="CF309" s="1247"/>
      <c r="CG309" s="1247"/>
      <c r="CH309" s="1247"/>
      <c r="CI309" s="1247"/>
      <c r="CJ309" s="1247"/>
      <c r="CK309" s="1247"/>
      <c r="CL309" s="1247"/>
      <c r="CM309" s="1247"/>
      <c r="CN309" s="1247"/>
      <c r="CO309" s="1247"/>
      <c r="CP309" s="1247"/>
      <c r="CQ309" s="1247"/>
      <c r="CR309" s="1247"/>
      <c r="CS309" s="1247"/>
      <c r="CT309" s="1247"/>
      <c r="CU309" s="1247"/>
      <c r="CV309" s="1247"/>
      <c r="CW309" s="1247"/>
      <c r="CX309" s="1247"/>
      <c r="CY309" s="1247"/>
      <c r="CZ309" s="1247"/>
      <c r="DB309" s="1452">
        <f t="shared" si="47"/>
        <v>0</v>
      </c>
      <c r="DC309" s="1452">
        <f t="shared" si="48"/>
        <v>0</v>
      </c>
    </row>
    <row r="310" spans="1:107" ht="14.25" customHeight="1" x14ac:dyDescent="0.2">
      <c r="A310" s="129"/>
      <c r="B310" s="130"/>
      <c r="C310" s="131"/>
      <c r="D310" s="448"/>
      <c r="E310" s="448"/>
      <c r="F310" s="382"/>
      <c r="G310" s="382"/>
      <c r="H310" s="382"/>
      <c r="I310" s="1528">
        <f t="shared" si="49"/>
        <v>0</v>
      </c>
      <c r="J310" s="1529">
        <f t="shared" si="45"/>
        <v>0</v>
      </c>
      <c r="K310" s="136"/>
      <c r="L310" s="1530">
        <f t="shared" si="50"/>
        <v>0</v>
      </c>
      <c r="M310" s="1531">
        <f t="shared" si="51"/>
        <v>0</v>
      </c>
      <c r="N310" s="138"/>
      <c r="P310" s="125"/>
      <c r="Q310" s="1065" t="str">
        <f>IF(P310=" "," ",IF(P310="Vehículos",VLOOKUP($Q$16,'Datos Indices'!$A$38:$Z$50,22,FALSE),IF(P310="Ipim",VLOOKUP($Q$16,'Datos Indices'!$A$38:$Z$50,7,FALSE),IF(P310="Dólar",VLOOKUP($Q$16,'Datos Indices'!$A$38:$Z$50,4,FALSE),IF(P310="Gasoil",VLOOKUP($Q$16,'Datos Indices'!$A$38:$Z$50,10,FALSE),IF(P310="WPU06 Pesificado",VLOOKUP($Q$16,'Datos Indices'!$A$38:$Z$50,26,FALSE),0))))))</f>
        <v xml:space="preserve"> </v>
      </c>
      <c r="R310" s="1066">
        <f t="shared" si="52"/>
        <v>0</v>
      </c>
      <c r="T310" s="928"/>
      <c r="U310" s="1065" t="str">
        <f>IF(T310=" "," ",IF(T310="Vehículos",VLOOKUP($U$16,'Datos Indices'!$A$38:$Z$50,22,FALSE),IF(T310="Ipim",VLOOKUP($U$16,'Datos Indices'!$A$38:$Z$50,7,FALSE),IF(T310="Dólar",VLOOKUP($U$16,'Datos Indices'!$A$38:$Z$50,4,FALSE),IF(T310="Gasoil",VLOOKUP($U$16,'Datos Indices'!$A$38:$Z$50,10,FALSE),IF(T310="WPU06 Pesificado",VLOOKUP($U$16,'Datos Indices'!$A$38:$Z$50,26,FALSE),0))))))</f>
        <v xml:space="preserve"> </v>
      </c>
      <c r="V310" s="1066">
        <f t="shared" si="53"/>
        <v>0</v>
      </c>
      <c r="W310" s="1450" t="str">
        <f t="shared" si="46"/>
        <v/>
      </c>
      <c r="Y310" s="1247"/>
      <c r="Z310" s="1247"/>
      <c r="AA310" s="1247"/>
      <c r="AB310" s="1247"/>
      <c r="AC310" s="1247"/>
      <c r="AD310" s="1247"/>
      <c r="AE310" s="1247"/>
      <c r="AF310" s="1247"/>
      <c r="AG310" s="1247"/>
      <c r="AH310" s="1247"/>
      <c r="AI310" s="1247"/>
      <c r="AJ310" s="1247"/>
      <c r="AK310" s="1247"/>
      <c r="AL310" s="1247"/>
      <c r="AM310" s="1247"/>
      <c r="AN310" s="1247"/>
      <c r="AO310" s="1247"/>
      <c r="AP310" s="1247"/>
      <c r="AQ310" s="1247"/>
      <c r="AR310" s="1247"/>
      <c r="AS310" s="1247"/>
      <c r="AT310" s="1247"/>
      <c r="AU310" s="1247"/>
      <c r="AV310" s="1247"/>
      <c r="AW310" s="1247"/>
      <c r="AX310" s="1247"/>
      <c r="AY310" s="1247"/>
      <c r="AZ310" s="1247"/>
      <c r="BA310" s="1247"/>
      <c r="BB310" s="1247"/>
      <c r="BC310" s="1247"/>
      <c r="BD310" s="1247"/>
      <c r="BE310" s="1247"/>
      <c r="BF310" s="1247"/>
      <c r="BG310" s="1247"/>
      <c r="BH310" s="1247"/>
      <c r="BI310" s="1247"/>
      <c r="BJ310" s="1247"/>
      <c r="BK310" s="1247"/>
      <c r="BL310" s="1247"/>
      <c r="BM310" s="1247"/>
      <c r="BN310" s="1247"/>
      <c r="BO310" s="1247"/>
      <c r="BP310" s="1247"/>
      <c r="BQ310" s="1247"/>
      <c r="BR310" s="1247"/>
      <c r="BS310" s="1247"/>
      <c r="BT310" s="1247"/>
      <c r="BU310" s="1247"/>
      <c r="BV310" s="1247"/>
      <c r="BW310" s="1247"/>
      <c r="BX310" s="1247"/>
      <c r="BY310" s="1247"/>
      <c r="BZ310" s="1247"/>
      <c r="CA310" s="1247"/>
      <c r="CB310" s="1247"/>
      <c r="CC310" s="1247"/>
      <c r="CD310" s="1247"/>
      <c r="CE310" s="1247"/>
      <c r="CF310" s="1247"/>
      <c r="CG310" s="1247"/>
      <c r="CH310" s="1247"/>
      <c r="CI310" s="1247"/>
      <c r="CJ310" s="1247"/>
      <c r="CK310" s="1247"/>
      <c r="CL310" s="1247"/>
      <c r="CM310" s="1247"/>
      <c r="CN310" s="1247"/>
      <c r="CO310" s="1247"/>
      <c r="CP310" s="1247"/>
      <c r="CQ310" s="1247"/>
      <c r="CR310" s="1247"/>
      <c r="CS310" s="1247"/>
      <c r="CT310" s="1247"/>
      <c r="CU310" s="1247"/>
      <c r="CV310" s="1247"/>
      <c r="CW310" s="1247"/>
      <c r="CX310" s="1247"/>
      <c r="CY310" s="1247"/>
      <c r="CZ310" s="1247"/>
      <c r="DB310" s="1452">
        <f t="shared" si="47"/>
        <v>0</v>
      </c>
      <c r="DC310" s="1452">
        <f t="shared" si="48"/>
        <v>0</v>
      </c>
    </row>
    <row r="311" spans="1:107" ht="14.25" customHeight="1" x14ac:dyDescent="0.2">
      <c r="A311" s="129"/>
      <c r="B311" s="130"/>
      <c r="C311" s="131"/>
      <c r="D311" s="448"/>
      <c r="E311" s="448"/>
      <c r="F311" s="382"/>
      <c r="G311" s="382"/>
      <c r="H311" s="382"/>
      <c r="I311" s="1528">
        <f t="shared" si="49"/>
        <v>0</v>
      </c>
      <c r="J311" s="1529">
        <f t="shared" si="45"/>
        <v>0</v>
      </c>
      <c r="K311" s="136"/>
      <c r="L311" s="1530">
        <f t="shared" si="50"/>
        <v>0</v>
      </c>
      <c r="M311" s="1531">
        <f t="shared" si="51"/>
        <v>0</v>
      </c>
      <c r="N311" s="138"/>
      <c r="P311" s="125"/>
      <c r="Q311" s="1065" t="str">
        <f>IF(P311=" "," ",IF(P311="Vehículos",VLOOKUP($Q$16,'Datos Indices'!$A$38:$Z$50,22,FALSE),IF(P311="Ipim",VLOOKUP($Q$16,'Datos Indices'!$A$38:$Z$50,7,FALSE),IF(P311="Dólar",VLOOKUP($Q$16,'Datos Indices'!$A$38:$Z$50,4,FALSE),IF(P311="Gasoil",VLOOKUP($Q$16,'Datos Indices'!$A$38:$Z$50,10,FALSE),IF(P311="WPU06 Pesificado",VLOOKUP($Q$16,'Datos Indices'!$A$38:$Z$50,26,FALSE),0))))))</f>
        <v xml:space="preserve"> </v>
      </c>
      <c r="R311" s="1066">
        <f t="shared" si="52"/>
        <v>0</v>
      </c>
      <c r="T311" s="928"/>
      <c r="U311" s="1065" t="str">
        <f>IF(T311=" "," ",IF(T311="Vehículos",VLOOKUP($U$16,'Datos Indices'!$A$38:$Z$50,22,FALSE),IF(T311="Ipim",VLOOKUP($U$16,'Datos Indices'!$A$38:$Z$50,7,FALSE),IF(T311="Dólar",VLOOKUP($U$16,'Datos Indices'!$A$38:$Z$50,4,FALSE),IF(T311="Gasoil",VLOOKUP($U$16,'Datos Indices'!$A$38:$Z$50,10,FALSE),IF(T311="WPU06 Pesificado",VLOOKUP($U$16,'Datos Indices'!$A$38:$Z$50,26,FALSE),0))))))</f>
        <v xml:space="preserve"> </v>
      </c>
      <c r="V311" s="1066">
        <f t="shared" si="53"/>
        <v>0</v>
      </c>
      <c r="W311" s="1450" t="str">
        <f t="shared" si="46"/>
        <v/>
      </c>
      <c r="Y311" s="1247"/>
      <c r="Z311" s="1247"/>
      <c r="AA311" s="1247"/>
      <c r="AB311" s="1247"/>
      <c r="AC311" s="1247"/>
      <c r="AD311" s="1247"/>
      <c r="AE311" s="1247"/>
      <c r="AF311" s="1247"/>
      <c r="AG311" s="1247"/>
      <c r="AH311" s="1247"/>
      <c r="AI311" s="1247"/>
      <c r="AJ311" s="1247"/>
      <c r="AK311" s="1247"/>
      <c r="AL311" s="1247"/>
      <c r="AM311" s="1247"/>
      <c r="AN311" s="1247"/>
      <c r="AO311" s="1247"/>
      <c r="AP311" s="1247"/>
      <c r="AQ311" s="1247"/>
      <c r="AR311" s="1247"/>
      <c r="AS311" s="1247"/>
      <c r="AT311" s="1247"/>
      <c r="AU311" s="1247"/>
      <c r="AV311" s="1247"/>
      <c r="AW311" s="1247"/>
      <c r="AX311" s="1247"/>
      <c r="AY311" s="1247"/>
      <c r="AZ311" s="1247"/>
      <c r="BA311" s="1247"/>
      <c r="BB311" s="1247"/>
      <c r="BC311" s="1247"/>
      <c r="BD311" s="1247"/>
      <c r="BE311" s="1247"/>
      <c r="BF311" s="1247"/>
      <c r="BG311" s="1247"/>
      <c r="BH311" s="1247"/>
      <c r="BI311" s="1247"/>
      <c r="BJ311" s="1247"/>
      <c r="BK311" s="1247"/>
      <c r="BL311" s="1247"/>
      <c r="BM311" s="1247"/>
      <c r="BN311" s="1247"/>
      <c r="BO311" s="1247"/>
      <c r="BP311" s="1247"/>
      <c r="BQ311" s="1247"/>
      <c r="BR311" s="1247"/>
      <c r="BS311" s="1247"/>
      <c r="BT311" s="1247"/>
      <c r="BU311" s="1247"/>
      <c r="BV311" s="1247"/>
      <c r="BW311" s="1247"/>
      <c r="BX311" s="1247"/>
      <c r="BY311" s="1247"/>
      <c r="BZ311" s="1247"/>
      <c r="CA311" s="1247"/>
      <c r="CB311" s="1247"/>
      <c r="CC311" s="1247"/>
      <c r="CD311" s="1247"/>
      <c r="CE311" s="1247"/>
      <c r="CF311" s="1247"/>
      <c r="CG311" s="1247"/>
      <c r="CH311" s="1247"/>
      <c r="CI311" s="1247"/>
      <c r="CJ311" s="1247"/>
      <c r="CK311" s="1247"/>
      <c r="CL311" s="1247"/>
      <c r="CM311" s="1247"/>
      <c r="CN311" s="1247"/>
      <c r="CO311" s="1247"/>
      <c r="CP311" s="1247"/>
      <c r="CQ311" s="1247"/>
      <c r="CR311" s="1247"/>
      <c r="CS311" s="1247"/>
      <c r="CT311" s="1247"/>
      <c r="CU311" s="1247"/>
      <c r="CV311" s="1247"/>
      <c r="CW311" s="1247"/>
      <c r="CX311" s="1247"/>
      <c r="CY311" s="1247"/>
      <c r="CZ311" s="1247"/>
      <c r="DB311" s="1452">
        <f t="shared" si="47"/>
        <v>0</v>
      </c>
      <c r="DC311" s="1452">
        <f t="shared" si="48"/>
        <v>0</v>
      </c>
    </row>
    <row r="312" spans="1:107" ht="14.25" customHeight="1" x14ac:dyDescent="0.2">
      <c r="A312" s="129"/>
      <c r="B312" s="130"/>
      <c r="C312" s="131"/>
      <c r="D312" s="448"/>
      <c r="E312" s="448"/>
      <c r="F312" s="382"/>
      <c r="G312" s="382"/>
      <c r="H312" s="382"/>
      <c r="I312" s="1528">
        <f t="shared" si="49"/>
        <v>0</v>
      </c>
      <c r="J312" s="1529">
        <f t="shared" si="45"/>
        <v>0</v>
      </c>
      <c r="K312" s="136"/>
      <c r="L312" s="1530">
        <f t="shared" si="50"/>
        <v>0</v>
      </c>
      <c r="M312" s="1531">
        <f t="shared" si="51"/>
        <v>0</v>
      </c>
      <c r="N312" s="138"/>
      <c r="P312" s="125"/>
      <c r="Q312" s="1065" t="str">
        <f>IF(P312=" "," ",IF(P312="Vehículos",VLOOKUP($Q$16,'Datos Indices'!$A$38:$Z$50,22,FALSE),IF(P312="Ipim",VLOOKUP($Q$16,'Datos Indices'!$A$38:$Z$50,7,FALSE),IF(P312="Dólar",VLOOKUP($Q$16,'Datos Indices'!$A$38:$Z$50,4,FALSE),IF(P312="Gasoil",VLOOKUP($Q$16,'Datos Indices'!$A$38:$Z$50,10,FALSE),IF(P312="WPU06 Pesificado",VLOOKUP($Q$16,'Datos Indices'!$A$38:$Z$50,26,FALSE),0))))))</f>
        <v xml:space="preserve"> </v>
      </c>
      <c r="R312" s="1066">
        <f t="shared" si="52"/>
        <v>0</v>
      </c>
      <c r="T312" s="928"/>
      <c r="U312" s="1065" t="str">
        <f>IF(T312=" "," ",IF(T312="Vehículos",VLOOKUP($U$16,'Datos Indices'!$A$38:$Z$50,22,FALSE),IF(T312="Ipim",VLOOKUP($U$16,'Datos Indices'!$A$38:$Z$50,7,FALSE),IF(T312="Dólar",VLOOKUP($U$16,'Datos Indices'!$A$38:$Z$50,4,FALSE),IF(T312="Gasoil",VLOOKUP($U$16,'Datos Indices'!$A$38:$Z$50,10,FALSE),IF(T312="WPU06 Pesificado",VLOOKUP($U$16,'Datos Indices'!$A$38:$Z$50,26,FALSE),0))))))</f>
        <v xml:space="preserve"> </v>
      </c>
      <c r="V312" s="1066">
        <f t="shared" si="53"/>
        <v>0</v>
      </c>
      <c r="W312" s="1450" t="str">
        <f t="shared" si="46"/>
        <v/>
      </c>
      <c r="Y312" s="1247"/>
      <c r="Z312" s="1247"/>
      <c r="AA312" s="1247"/>
      <c r="AB312" s="1247"/>
      <c r="AC312" s="1247"/>
      <c r="AD312" s="1247"/>
      <c r="AE312" s="1247"/>
      <c r="AF312" s="1247"/>
      <c r="AG312" s="1247"/>
      <c r="AH312" s="1247"/>
      <c r="AI312" s="1247"/>
      <c r="AJ312" s="1247"/>
      <c r="AK312" s="1247"/>
      <c r="AL312" s="1247"/>
      <c r="AM312" s="1247"/>
      <c r="AN312" s="1247"/>
      <c r="AO312" s="1247"/>
      <c r="AP312" s="1247"/>
      <c r="AQ312" s="1247"/>
      <c r="AR312" s="1247"/>
      <c r="AS312" s="1247"/>
      <c r="AT312" s="1247"/>
      <c r="AU312" s="1247"/>
      <c r="AV312" s="1247"/>
      <c r="AW312" s="1247"/>
      <c r="AX312" s="1247"/>
      <c r="AY312" s="1247"/>
      <c r="AZ312" s="1247"/>
      <c r="BA312" s="1247"/>
      <c r="BB312" s="1247"/>
      <c r="BC312" s="1247"/>
      <c r="BD312" s="1247"/>
      <c r="BE312" s="1247"/>
      <c r="BF312" s="1247"/>
      <c r="BG312" s="1247"/>
      <c r="BH312" s="1247"/>
      <c r="BI312" s="1247"/>
      <c r="BJ312" s="1247"/>
      <c r="BK312" s="1247"/>
      <c r="BL312" s="1247"/>
      <c r="BM312" s="1247"/>
      <c r="BN312" s="1247"/>
      <c r="BO312" s="1247"/>
      <c r="BP312" s="1247"/>
      <c r="BQ312" s="1247"/>
      <c r="BR312" s="1247"/>
      <c r="BS312" s="1247"/>
      <c r="BT312" s="1247"/>
      <c r="BU312" s="1247"/>
      <c r="BV312" s="1247"/>
      <c r="BW312" s="1247"/>
      <c r="BX312" s="1247"/>
      <c r="BY312" s="1247"/>
      <c r="BZ312" s="1247"/>
      <c r="CA312" s="1247"/>
      <c r="CB312" s="1247"/>
      <c r="CC312" s="1247"/>
      <c r="CD312" s="1247"/>
      <c r="CE312" s="1247"/>
      <c r="CF312" s="1247"/>
      <c r="CG312" s="1247"/>
      <c r="CH312" s="1247"/>
      <c r="CI312" s="1247"/>
      <c r="CJ312" s="1247"/>
      <c r="CK312" s="1247"/>
      <c r="CL312" s="1247"/>
      <c r="CM312" s="1247"/>
      <c r="CN312" s="1247"/>
      <c r="CO312" s="1247"/>
      <c r="CP312" s="1247"/>
      <c r="CQ312" s="1247"/>
      <c r="CR312" s="1247"/>
      <c r="CS312" s="1247"/>
      <c r="CT312" s="1247"/>
      <c r="CU312" s="1247"/>
      <c r="CV312" s="1247"/>
      <c r="CW312" s="1247"/>
      <c r="CX312" s="1247"/>
      <c r="CY312" s="1247"/>
      <c r="CZ312" s="1247"/>
      <c r="DB312" s="1452">
        <f t="shared" si="47"/>
        <v>0</v>
      </c>
      <c r="DC312" s="1452">
        <f t="shared" si="48"/>
        <v>0</v>
      </c>
    </row>
    <row r="313" spans="1:107" ht="14.25" customHeight="1" x14ac:dyDescent="0.2">
      <c r="A313" s="129"/>
      <c r="B313" s="130"/>
      <c r="C313" s="131"/>
      <c r="D313" s="448"/>
      <c r="E313" s="448"/>
      <c r="F313" s="382"/>
      <c r="G313" s="382"/>
      <c r="H313" s="382"/>
      <c r="I313" s="1528">
        <f t="shared" si="49"/>
        <v>0</v>
      </c>
      <c r="J313" s="1529">
        <f t="shared" si="45"/>
        <v>0</v>
      </c>
      <c r="K313" s="136"/>
      <c r="L313" s="1530">
        <f t="shared" si="50"/>
        <v>0</v>
      </c>
      <c r="M313" s="1531">
        <f t="shared" si="51"/>
        <v>0</v>
      </c>
      <c r="N313" s="138"/>
      <c r="P313" s="125"/>
      <c r="Q313" s="1065" t="str">
        <f>IF(P313=" "," ",IF(P313="Vehículos",VLOOKUP($Q$16,'Datos Indices'!$A$38:$Z$50,22,FALSE),IF(P313="Ipim",VLOOKUP($Q$16,'Datos Indices'!$A$38:$Z$50,7,FALSE),IF(P313="Dólar",VLOOKUP($Q$16,'Datos Indices'!$A$38:$Z$50,4,FALSE),IF(P313="Gasoil",VLOOKUP($Q$16,'Datos Indices'!$A$38:$Z$50,10,FALSE),IF(P313="WPU06 Pesificado",VLOOKUP($Q$16,'Datos Indices'!$A$38:$Z$50,26,FALSE),0))))))</f>
        <v xml:space="preserve"> </v>
      </c>
      <c r="R313" s="1066">
        <f t="shared" si="52"/>
        <v>0</v>
      </c>
      <c r="T313" s="928"/>
      <c r="U313" s="1065" t="str">
        <f>IF(T313=" "," ",IF(T313="Vehículos",VLOOKUP($U$16,'Datos Indices'!$A$38:$Z$50,22,FALSE),IF(T313="Ipim",VLOOKUP($U$16,'Datos Indices'!$A$38:$Z$50,7,FALSE),IF(T313="Dólar",VLOOKUP($U$16,'Datos Indices'!$A$38:$Z$50,4,FALSE),IF(T313="Gasoil",VLOOKUP($U$16,'Datos Indices'!$A$38:$Z$50,10,FALSE),IF(T313="WPU06 Pesificado",VLOOKUP($U$16,'Datos Indices'!$A$38:$Z$50,26,FALSE),0))))))</f>
        <v xml:space="preserve"> </v>
      </c>
      <c r="V313" s="1066">
        <f t="shared" si="53"/>
        <v>0</v>
      </c>
      <c r="W313" s="1450" t="str">
        <f t="shared" si="46"/>
        <v/>
      </c>
      <c r="Y313" s="1247"/>
      <c r="Z313" s="1247"/>
      <c r="AA313" s="1247"/>
      <c r="AB313" s="1247"/>
      <c r="AC313" s="1247"/>
      <c r="AD313" s="1247"/>
      <c r="AE313" s="1247"/>
      <c r="AF313" s="1247"/>
      <c r="AG313" s="1247"/>
      <c r="AH313" s="1247"/>
      <c r="AI313" s="1247"/>
      <c r="AJ313" s="1247"/>
      <c r="AK313" s="1247"/>
      <c r="AL313" s="1247"/>
      <c r="AM313" s="1247"/>
      <c r="AN313" s="1247"/>
      <c r="AO313" s="1247"/>
      <c r="AP313" s="1247"/>
      <c r="AQ313" s="1247"/>
      <c r="AR313" s="1247"/>
      <c r="AS313" s="1247"/>
      <c r="AT313" s="1247"/>
      <c r="AU313" s="1247"/>
      <c r="AV313" s="1247"/>
      <c r="AW313" s="1247"/>
      <c r="AX313" s="1247"/>
      <c r="AY313" s="1247"/>
      <c r="AZ313" s="1247"/>
      <c r="BA313" s="1247"/>
      <c r="BB313" s="1247"/>
      <c r="BC313" s="1247"/>
      <c r="BD313" s="1247"/>
      <c r="BE313" s="1247"/>
      <c r="BF313" s="1247"/>
      <c r="BG313" s="1247"/>
      <c r="BH313" s="1247"/>
      <c r="BI313" s="1247"/>
      <c r="BJ313" s="1247"/>
      <c r="BK313" s="1247"/>
      <c r="BL313" s="1247"/>
      <c r="BM313" s="1247"/>
      <c r="BN313" s="1247"/>
      <c r="BO313" s="1247"/>
      <c r="BP313" s="1247"/>
      <c r="BQ313" s="1247"/>
      <c r="BR313" s="1247"/>
      <c r="BS313" s="1247"/>
      <c r="BT313" s="1247"/>
      <c r="BU313" s="1247"/>
      <c r="BV313" s="1247"/>
      <c r="BW313" s="1247"/>
      <c r="BX313" s="1247"/>
      <c r="BY313" s="1247"/>
      <c r="BZ313" s="1247"/>
      <c r="CA313" s="1247"/>
      <c r="CB313" s="1247"/>
      <c r="CC313" s="1247"/>
      <c r="CD313" s="1247"/>
      <c r="CE313" s="1247"/>
      <c r="CF313" s="1247"/>
      <c r="CG313" s="1247"/>
      <c r="CH313" s="1247"/>
      <c r="CI313" s="1247"/>
      <c r="CJ313" s="1247"/>
      <c r="CK313" s="1247"/>
      <c r="CL313" s="1247"/>
      <c r="CM313" s="1247"/>
      <c r="CN313" s="1247"/>
      <c r="CO313" s="1247"/>
      <c r="CP313" s="1247"/>
      <c r="CQ313" s="1247"/>
      <c r="CR313" s="1247"/>
      <c r="CS313" s="1247"/>
      <c r="CT313" s="1247"/>
      <c r="CU313" s="1247"/>
      <c r="CV313" s="1247"/>
      <c r="CW313" s="1247"/>
      <c r="CX313" s="1247"/>
      <c r="CY313" s="1247"/>
      <c r="CZ313" s="1247"/>
      <c r="DB313" s="1452">
        <f t="shared" si="47"/>
        <v>0</v>
      </c>
      <c r="DC313" s="1452">
        <f t="shared" si="48"/>
        <v>0</v>
      </c>
    </row>
    <row r="314" spans="1:107" ht="14.25" customHeight="1" x14ac:dyDescent="0.2">
      <c r="A314" s="129"/>
      <c r="B314" s="130"/>
      <c r="C314" s="131"/>
      <c r="D314" s="448"/>
      <c r="E314" s="448"/>
      <c r="F314" s="382"/>
      <c r="G314" s="382"/>
      <c r="H314" s="382"/>
      <c r="I314" s="1528">
        <f t="shared" si="49"/>
        <v>0</v>
      </c>
      <c r="J314" s="1529">
        <f t="shared" si="45"/>
        <v>0</v>
      </c>
      <c r="K314" s="136"/>
      <c r="L314" s="1530">
        <f t="shared" si="50"/>
        <v>0</v>
      </c>
      <c r="M314" s="1531">
        <f t="shared" si="51"/>
        <v>0</v>
      </c>
      <c r="N314" s="138"/>
      <c r="P314" s="125"/>
      <c r="Q314" s="1065" t="str">
        <f>IF(P314=" "," ",IF(P314="Vehículos",VLOOKUP($Q$16,'Datos Indices'!$A$38:$Z$50,22,FALSE),IF(P314="Ipim",VLOOKUP($Q$16,'Datos Indices'!$A$38:$Z$50,7,FALSE),IF(P314="Dólar",VLOOKUP($Q$16,'Datos Indices'!$A$38:$Z$50,4,FALSE),IF(P314="Gasoil",VLOOKUP($Q$16,'Datos Indices'!$A$38:$Z$50,10,FALSE),IF(P314="WPU06 Pesificado",VLOOKUP($Q$16,'Datos Indices'!$A$38:$Z$50,26,FALSE),0))))))</f>
        <v xml:space="preserve"> </v>
      </c>
      <c r="R314" s="1066">
        <f t="shared" si="52"/>
        <v>0</v>
      </c>
      <c r="T314" s="928"/>
      <c r="U314" s="1065" t="str">
        <f>IF(T314=" "," ",IF(T314="Vehículos",VLOOKUP($U$16,'Datos Indices'!$A$38:$Z$50,22,FALSE),IF(T314="Ipim",VLOOKUP($U$16,'Datos Indices'!$A$38:$Z$50,7,FALSE),IF(T314="Dólar",VLOOKUP($U$16,'Datos Indices'!$A$38:$Z$50,4,FALSE),IF(T314="Gasoil",VLOOKUP($U$16,'Datos Indices'!$A$38:$Z$50,10,FALSE),IF(T314="WPU06 Pesificado",VLOOKUP($U$16,'Datos Indices'!$A$38:$Z$50,26,FALSE),0))))))</f>
        <v xml:space="preserve"> </v>
      </c>
      <c r="V314" s="1066">
        <f t="shared" si="53"/>
        <v>0</v>
      </c>
      <c r="W314" s="1450" t="str">
        <f t="shared" si="46"/>
        <v/>
      </c>
      <c r="Y314" s="1247"/>
      <c r="Z314" s="1247"/>
      <c r="AA314" s="1247"/>
      <c r="AB314" s="1247"/>
      <c r="AC314" s="1247"/>
      <c r="AD314" s="1247"/>
      <c r="AE314" s="1247"/>
      <c r="AF314" s="1247"/>
      <c r="AG314" s="1247"/>
      <c r="AH314" s="1247"/>
      <c r="AI314" s="1247"/>
      <c r="AJ314" s="1247"/>
      <c r="AK314" s="1247"/>
      <c r="AL314" s="1247"/>
      <c r="AM314" s="1247"/>
      <c r="AN314" s="1247"/>
      <c r="AO314" s="1247"/>
      <c r="AP314" s="1247"/>
      <c r="AQ314" s="1247"/>
      <c r="AR314" s="1247"/>
      <c r="AS314" s="1247"/>
      <c r="AT314" s="1247"/>
      <c r="AU314" s="1247"/>
      <c r="AV314" s="1247"/>
      <c r="AW314" s="1247"/>
      <c r="AX314" s="1247"/>
      <c r="AY314" s="1247"/>
      <c r="AZ314" s="1247"/>
      <c r="BA314" s="1247"/>
      <c r="BB314" s="1247"/>
      <c r="BC314" s="1247"/>
      <c r="BD314" s="1247"/>
      <c r="BE314" s="1247"/>
      <c r="BF314" s="1247"/>
      <c r="BG314" s="1247"/>
      <c r="BH314" s="1247"/>
      <c r="BI314" s="1247"/>
      <c r="BJ314" s="1247"/>
      <c r="BK314" s="1247"/>
      <c r="BL314" s="1247"/>
      <c r="BM314" s="1247"/>
      <c r="BN314" s="1247"/>
      <c r="BO314" s="1247"/>
      <c r="BP314" s="1247"/>
      <c r="BQ314" s="1247"/>
      <c r="BR314" s="1247"/>
      <c r="BS314" s="1247"/>
      <c r="BT314" s="1247"/>
      <c r="BU314" s="1247"/>
      <c r="BV314" s="1247"/>
      <c r="BW314" s="1247"/>
      <c r="BX314" s="1247"/>
      <c r="BY314" s="1247"/>
      <c r="BZ314" s="1247"/>
      <c r="CA314" s="1247"/>
      <c r="CB314" s="1247"/>
      <c r="CC314" s="1247"/>
      <c r="CD314" s="1247"/>
      <c r="CE314" s="1247"/>
      <c r="CF314" s="1247"/>
      <c r="CG314" s="1247"/>
      <c r="CH314" s="1247"/>
      <c r="CI314" s="1247"/>
      <c r="CJ314" s="1247"/>
      <c r="CK314" s="1247"/>
      <c r="CL314" s="1247"/>
      <c r="CM314" s="1247"/>
      <c r="CN314" s="1247"/>
      <c r="CO314" s="1247"/>
      <c r="CP314" s="1247"/>
      <c r="CQ314" s="1247"/>
      <c r="CR314" s="1247"/>
      <c r="CS314" s="1247"/>
      <c r="CT314" s="1247"/>
      <c r="CU314" s="1247"/>
      <c r="CV314" s="1247"/>
      <c r="CW314" s="1247"/>
      <c r="CX314" s="1247"/>
      <c r="CY314" s="1247"/>
      <c r="CZ314" s="1247"/>
      <c r="DB314" s="1452">
        <f t="shared" si="47"/>
        <v>0</v>
      </c>
      <c r="DC314" s="1452">
        <f t="shared" si="48"/>
        <v>0</v>
      </c>
    </row>
    <row r="315" spans="1:107" ht="14.25" customHeight="1" x14ac:dyDescent="0.2">
      <c r="A315" s="129"/>
      <c r="B315" s="130"/>
      <c r="C315" s="131"/>
      <c r="D315" s="448"/>
      <c r="E315" s="448"/>
      <c r="F315" s="382"/>
      <c r="G315" s="382"/>
      <c r="H315" s="382"/>
      <c r="I315" s="1528">
        <f t="shared" si="49"/>
        <v>0</v>
      </c>
      <c r="J315" s="1529">
        <f t="shared" si="45"/>
        <v>0</v>
      </c>
      <c r="K315" s="136"/>
      <c r="L315" s="1530">
        <f t="shared" si="50"/>
        <v>0</v>
      </c>
      <c r="M315" s="1531">
        <f t="shared" si="51"/>
        <v>0</v>
      </c>
      <c r="N315" s="138"/>
      <c r="P315" s="125"/>
      <c r="Q315" s="1065" t="str">
        <f>IF(P315=" "," ",IF(P315="Vehículos",VLOOKUP($Q$16,'Datos Indices'!$A$38:$Z$50,22,FALSE),IF(P315="Ipim",VLOOKUP($Q$16,'Datos Indices'!$A$38:$Z$50,7,FALSE),IF(P315="Dólar",VLOOKUP($Q$16,'Datos Indices'!$A$38:$Z$50,4,FALSE),IF(P315="Gasoil",VLOOKUP($Q$16,'Datos Indices'!$A$38:$Z$50,10,FALSE),IF(P315="WPU06 Pesificado",VLOOKUP($Q$16,'Datos Indices'!$A$38:$Z$50,26,FALSE),0))))))</f>
        <v xml:space="preserve"> </v>
      </c>
      <c r="R315" s="1066">
        <f t="shared" si="52"/>
        <v>0</v>
      </c>
      <c r="T315" s="928"/>
      <c r="U315" s="1065" t="str">
        <f>IF(T315=" "," ",IF(T315="Vehículos",VLOOKUP($U$16,'Datos Indices'!$A$38:$Z$50,22,FALSE),IF(T315="Ipim",VLOOKUP($U$16,'Datos Indices'!$A$38:$Z$50,7,FALSE),IF(T315="Dólar",VLOOKUP($U$16,'Datos Indices'!$A$38:$Z$50,4,FALSE),IF(T315="Gasoil",VLOOKUP($U$16,'Datos Indices'!$A$38:$Z$50,10,FALSE),IF(T315="WPU06 Pesificado",VLOOKUP($U$16,'Datos Indices'!$A$38:$Z$50,26,FALSE),0))))))</f>
        <v xml:space="preserve"> </v>
      </c>
      <c r="V315" s="1066">
        <f t="shared" si="53"/>
        <v>0</v>
      </c>
      <c r="W315" s="1450" t="str">
        <f t="shared" si="46"/>
        <v/>
      </c>
      <c r="Y315" s="1247"/>
      <c r="Z315" s="1247"/>
      <c r="AA315" s="1247"/>
      <c r="AB315" s="1247"/>
      <c r="AC315" s="1247"/>
      <c r="AD315" s="1247"/>
      <c r="AE315" s="1247"/>
      <c r="AF315" s="1247"/>
      <c r="AG315" s="1247"/>
      <c r="AH315" s="1247"/>
      <c r="AI315" s="1247"/>
      <c r="AJ315" s="1247"/>
      <c r="AK315" s="1247"/>
      <c r="AL315" s="1247"/>
      <c r="AM315" s="1247"/>
      <c r="AN315" s="1247"/>
      <c r="AO315" s="1247"/>
      <c r="AP315" s="1247"/>
      <c r="AQ315" s="1247"/>
      <c r="AR315" s="1247"/>
      <c r="AS315" s="1247"/>
      <c r="AT315" s="1247"/>
      <c r="AU315" s="1247"/>
      <c r="AV315" s="1247"/>
      <c r="AW315" s="1247"/>
      <c r="AX315" s="1247"/>
      <c r="AY315" s="1247"/>
      <c r="AZ315" s="1247"/>
      <c r="BA315" s="1247"/>
      <c r="BB315" s="1247"/>
      <c r="BC315" s="1247"/>
      <c r="BD315" s="1247"/>
      <c r="BE315" s="1247"/>
      <c r="BF315" s="1247"/>
      <c r="BG315" s="1247"/>
      <c r="BH315" s="1247"/>
      <c r="BI315" s="1247"/>
      <c r="BJ315" s="1247"/>
      <c r="BK315" s="1247"/>
      <c r="BL315" s="1247"/>
      <c r="BM315" s="1247"/>
      <c r="BN315" s="1247"/>
      <c r="BO315" s="1247"/>
      <c r="BP315" s="1247"/>
      <c r="BQ315" s="1247"/>
      <c r="BR315" s="1247"/>
      <c r="BS315" s="1247"/>
      <c r="BT315" s="1247"/>
      <c r="BU315" s="1247"/>
      <c r="BV315" s="1247"/>
      <c r="BW315" s="1247"/>
      <c r="BX315" s="1247"/>
      <c r="BY315" s="1247"/>
      <c r="BZ315" s="1247"/>
      <c r="CA315" s="1247"/>
      <c r="CB315" s="1247"/>
      <c r="CC315" s="1247"/>
      <c r="CD315" s="1247"/>
      <c r="CE315" s="1247"/>
      <c r="CF315" s="1247"/>
      <c r="CG315" s="1247"/>
      <c r="CH315" s="1247"/>
      <c r="CI315" s="1247"/>
      <c r="CJ315" s="1247"/>
      <c r="CK315" s="1247"/>
      <c r="CL315" s="1247"/>
      <c r="CM315" s="1247"/>
      <c r="CN315" s="1247"/>
      <c r="CO315" s="1247"/>
      <c r="CP315" s="1247"/>
      <c r="CQ315" s="1247"/>
      <c r="CR315" s="1247"/>
      <c r="CS315" s="1247"/>
      <c r="CT315" s="1247"/>
      <c r="CU315" s="1247"/>
      <c r="CV315" s="1247"/>
      <c r="CW315" s="1247"/>
      <c r="CX315" s="1247"/>
      <c r="CY315" s="1247"/>
      <c r="CZ315" s="1247"/>
      <c r="DB315" s="1452">
        <f t="shared" si="47"/>
        <v>0</v>
      </c>
      <c r="DC315" s="1452">
        <f t="shared" si="48"/>
        <v>0</v>
      </c>
    </row>
    <row r="316" spans="1:107" ht="14.25" customHeight="1" x14ac:dyDescent="0.2">
      <c r="A316" s="129"/>
      <c r="B316" s="130"/>
      <c r="C316" s="131"/>
      <c r="D316" s="448"/>
      <c r="E316" s="448"/>
      <c r="F316" s="382"/>
      <c r="G316" s="382"/>
      <c r="H316" s="382"/>
      <c r="I316" s="1528">
        <f t="shared" si="49"/>
        <v>0</v>
      </c>
      <c r="J316" s="1529">
        <f t="shared" si="45"/>
        <v>0</v>
      </c>
      <c r="K316" s="136"/>
      <c r="L316" s="1530">
        <f t="shared" si="50"/>
        <v>0</v>
      </c>
      <c r="M316" s="1531">
        <f t="shared" si="51"/>
        <v>0</v>
      </c>
      <c r="N316" s="138"/>
      <c r="P316" s="125"/>
      <c r="Q316" s="1065" t="str">
        <f>IF(P316=" "," ",IF(P316="Vehículos",VLOOKUP($Q$16,'Datos Indices'!$A$38:$Z$50,22,FALSE),IF(P316="Ipim",VLOOKUP($Q$16,'Datos Indices'!$A$38:$Z$50,7,FALSE),IF(P316="Dólar",VLOOKUP($Q$16,'Datos Indices'!$A$38:$Z$50,4,FALSE),IF(P316="Gasoil",VLOOKUP($Q$16,'Datos Indices'!$A$38:$Z$50,10,FALSE),IF(P316="WPU06 Pesificado",VLOOKUP($Q$16,'Datos Indices'!$A$38:$Z$50,26,FALSE),0))))))</f>
        <v xml:space="preserve"> </v>
      </c>
      <c r="R316" s="1066">
        <f t="shared" si="52"/>
        <v>0</v>
      </c>
      <c r="T316" s="928"/>
      <c r="U316" s="1065" t="str">
        <f>IF(T316=" "," ",IF(T316="Vehículos",VLOOKUP($U$16,'Datos Indices'!$A$38:$Z$50,22,FALSE),IF(T316="Ipim",VLOOKUP($U$16,'Datos Indices'!$A$38:$Z$50,7,FALSE),IF(T316="Dólar",VLOOKUP($U$16,'Datos Indices'!$A$38:$Z$50,4,FALSE),IF(T316="Gasoil",VLOOKUP($U$16,'Datos Indices'!$A$38:$Z$50,10,FALSE),IF(T316="WPU06 Pesificado",VLOOKUP($U$16,'Datos Indices'!$A$38:$Z$50,26,FALSE),0))))))</f>
        <v xml:space="preserve"> </v>
      </c>
      <c r="V316" s="1066">
        <f t="shared" si="53"/>
        <v>0</v>
      </c>
      <c r="W316" s="1450" t="str">
        <f t="shared" si="46"/>
        <v/>
      </c>
      <c r="Y316" s="1247"/>
      <c r="Z316" s="1247"/>
      <c r="AA316" s="1247"/>
      <c r="AB316" s="1247"/>
      <c r="AC316" s="1247"/>
      <c r="AD316" s="1247"/>
      <c r="AE316" s="1247"/>
      <c r="AF316" s="1247"/>
      <c r="AG316" s="1247"/>
      <c r="AH316" s="1247"/>
      <c r="AI316" s="1247"/>
      <c r="AJ316" s="1247"/>
      <c r="AK316" s="1247"/>
      <c r="AL316" s="1247"/>
      <c r="AM316" s="1247"/>
      <c r="AN316" s="1247"/>
      <c r="AO316" s="1247"/>
      <c r="AP316" s="1247"/>
      <c r="AQ316" s="1247"/>
      <c r="AR316" s="1247"/>
      <c r="AS316" s="1247"/>
      <c r="AT316" s="1247"/>
      <c r="AU316" s="1247"/>
      <c r="AV316" s="1247"/>
      <c r="AW316" s="1247"/>
      <c r="AX316" s="1247"/>
      <c r="AY316" s="1247"/>
      <c r="AZ316" s="1247"/>
      <c r="BA316" s="1247"/>
      <c r="BB316" s="1247"/>
      <c r="BC316" s="1247"/>
      <c r="BD316" s="1247"/>
      <c r="BE316" s="1247"/>
      <c r="BF316" s="1247"/>
      <c r="BG316" s="1247"/>
      <c r="BH316" s="1247"/>
      <c r="BI316" s="1247"/>
      <c r="BJ316" s="1247"/>
      <c r="BK316" s="1247"/>
      <c r="BL316" s="1247"/>
      <c r="BM316" s="1247"/>
      <c r="BN316" s="1247"/>
      <c r="BO316" s="1247"/>
      <c r="BP316" s="1247"/>
      <c r="BQ316" s="1247"/>
      <c r="BR316" s="1247"/>
      <c r="BS316" s="1247"/>
      <c r="BT316" s="1247"/>
      <c r="BU316" s="1247"/>
      <c r="BV316" s="1247"/>
      <c r="BW316" s="1247"/>
      <c r="BX316" s="1247"/>
      <c r="BY316" s="1247"/>
      <c r="BZ316" s="1247"/>
      <c r="CA316" s="1247"/>
      <c r="CB316" s="1247"/>
      <c r="CC316" s="1247"/>
      <c r="CD316" s="1247"/>
      <c r="CE316" s="1247"/>
      <c r="CF316" s="1247"/>
      <c r="CG316" s="1247"/>
      <c r="CH316" s="1247"/>
      <c r="CI316" s="1247"/>
      <c r="CJ316" s="1247"/>
      <c r="CK316" s="1247"/>
      <c r="CL316" s="1247"/>
      <c r="CM316" s="1247"/>
      <c r="CN316" s="1247"/>
      <c r="CO316" s="1247"/>
      <c r="CP316" s="1247"/>
      <c r="CQ316" s="1247"/>
      <c r="CR316" s="1247"/>
      <c r="CS316" s="1247"/>
      <c r="CT316" s="1247"/>
      <c r="CU316" s="1247"/>
      <c r="CV316" s="1247"/>
      <c r="CW316" s="1247"/>
      <c r="CX316" s="1247"/>
      <c r="CY316" s="1247"/>
      <c r="CZ316" s="1247"/>
      <c r="DB316" s="1452">
        <f t="shared" si="47"/>
        <v>0</v>
      </c>
      <c r="DC316" s="1452">
        <f t="shared" si="48"/>
        <v>0</v>
      </c>
    </row>
    <row r="317" spans="1:107" ht="14.25" customHeight="1" x14ac:dyDescent="0.2">
      <c r="A317" s="129"/>
      <c r="B317" s="130"/>
      <c r="C317" s="131"/>
      <c r="D317" s="448"/>
      <c r="E317" s="448"/>
      <c r="F317" s="382"/>
      <c r="G317" s="382"/>
      <c r="H317" s="382"/>
      <c r="I317" s="1528">
        <f t="shared" si="49"/>
        <v>0</v>
      </c>
      <c r="J317" s="1529">
        <f t="shared" si="45"/>
        <v>0</v>
      </c>
      <c r="K317" s="136"/>
      <c r="L317" s="1530">
        <f t="shared" si="50"/>
        <v>0</v>
      </c>
      <c r="M317" s="1531">
        <f t="shared" si="51"/>
        <v>0</v>
      </c>
      <c r="N317" s="138"/>
      <c r="P317" s="125"/>
      <c r="Q317" s="1065" t="str">
        <f>IF(P317=" "," ",IF(P317="Vehículos",VLOOKUP($Q$16,'Datos Indices'!$A$38:$Z$50,22,FALSE),IF(P317="Ipim",VLOOKUP($Q$16,'Datos Indices'!$A$38:$Z$50,7,FALSE),IF(P317="Dólar",VLOOKUP($Q$16,'Datos Indices'!$A$38:$Z$50,4,FALSE),IF(P317="Gasoil",VLOOKUP($Q$16,'Datos Indices'!$A$38:$Z$50,10,FALSE),IF(P317="WPU06 Pesificado",VLOOKUP($Q$16,'Datos Indices'!$A$38:$Z$50,26,FALSE),0))))))</f>
        <v xml:space="preserve"> </v>
      </c>
      <c r="R317" s="1066">
        <f t="shared" si="52"/>
        <v>0</v>
      </c>
      <c r="T317" s="928"/>
      <c r="U317" s="1065" t="str">
        <f>IF(T317=" "," ",IF(T317="Vehículos",VLOOKUP($U$16,'Datos Indices'!$A$38:$Z$50,22,FALSE),IF(T317="Ipim",VLOOKUP($U$16,'Datos Indices'!$A$38:$Z$50,7,FALSE),IF(T317="Dólar",VLOOKUP($U$16,'Datos Indices'!$A$38:$Z$50,4,FALSE),IF(T317="Gasoil",VLOOKUP($U$16,'Datos Indices'!$A$38:$Z$50,10,FALSE),IF(T317="WPU06 Pesificado",VLOOKUP($U$16,'Datos Indices'!$A$38:$Z$50,26,FALSE),0))))))</f>
        <v xml:space="preserve"> </v>
      </c>
      <c r="V317" s="1066">
        <f t="shared" si="53"/>
        <v>0</v>
      </c>
      <c r="W317" s="1450" t="str">
        <f t="shared" si="46"/>
        <v/>
      </c>
      <c r="Y317" s="1247"/>
      <c r="Z317" s="1247"/>
      <c r="AA317" s="1247"/>
      <c r="AB317" s="1247"/>
      <c r="AC317" s="1247"/>
      <c r="AD317" s="1247"/>
      <c r="AE317" s="1247"/>
      <c r="AF317" s="1247"/>
      <c r="AG317" s="1247"/>
      <c r="AH317" s="1247"/>
      <c r="AI317" s="1247"/>
      <c r="AJ317" s="1247"/>
      <c r="AK317" s="1247"/>
      <c r="AL317" s="1247"/>
      <c r="AM317" s="1247"/>
      <c r="AN317" s="1247"/>
      <c r="AO317" s="1247"/>
      <c r="AP317" s="1247"/>
      <c r="AQ317" s="1247"/>
      <c r="AR317" s="1247"/>
      <c r="AS317" s="1247"/>
      <c r="AT317" s="1247"/>
      <c r="AU317" s="1247"/>
      <c r="AV317" s="1247"/>
      <c r="AW317" s="1247"/>
      <c r="AX317" s="1247"/>
      <c r="AY317" s="1247"/>
      <c r="AZ317" s="1247"/>
      <c r="BA317" s="1247"/>
      <c r="BB317" s="1247"/>
      <c r="BC317" s="1247"/>
      <c r="BD317" s="1247"/>
      <c r="BE317" s="1247"/>
      <c r="BF317" s="1247"/>
      <c r="BG317" s="1247"/>
      <c r="BH317" s="1247"/>
      <c r="BI317" s="1247"/>
      <c r="BJ317" s="1247"/>
      <c r="BK317" s="1247"/>
      <c r="BL317" s="1247"/>
      <c r="BM317" s="1247"/>
      <c r="BN317" s="1247"/>
      <c r="BO317" s="1247"/>
      <c r="BP317" s="1247"/>
      <c r="BQ317" s="1247"/>
      <c r="BR317" s="1247"/>
      <c r="BS317" s="1247"/>
      <c r="BT317" s="1247"/>
      <c r="BU317" s="1247"/>
      <c r="BV317" s="1247"/>
      <c r="BW317" s="1247"/>
      <c r="BX317" s="1247"/>
      <c r="BY317" s="1247"/>
      <c r="BZ317" s="1247"/>
      <c r="CA317" s="1247"/>
      <c r="CB317" s="1247"/>
      <c r="CC317" s="1247"/>
      <c r="CD317" s="1247"/>
      <c r="CE317" s="1247"/>
      <c r="CF317" s="1247"/>
      <c r="CG317" s="1247"/>
      <c r="CH317" s="1247"/>
      <c r="CI317" s="1247"/>
      <c r="CJ317" s="1247"/>
      <c r="CK317" s="1247"/>
      <c r="CL317" s="1247"/>
      <c r="CM317" s="1247"/>
      <c r="CN317" s="1247"/>
      <c r="CO317" s="1247"/>
      <c r="CP317" s="1247"/>
      <c r="CQ317" s="1247"/>
      <c r="CR317" s="1247"/>
      <c r="CS317" s="1247"/>
      <c r="CT317" s="1247"/>
      <c r="CU317" s="1247"/>
      <c r="CV317" s="1247"/>
      <c r="CW317" s="1247"/>
      <c r="CX317" s="1247"/>
      <c r="CY317" s="1247"/>
      <c r="CZ317" s="1247"/>
      <c r="DB317" s="1452">
        <f t="shared" si="47"/>
        <v>0</v>
      </c>
      <c r="DC317" s="1452">
        <f t="shared" si="48"/>
        <v>0</v>
      </c>
    </row>
    <row r="318" spans="1:107" ht="14.25" customHeight="1" x14ac:dyDescent="0.2">
      <c r="A318" s="129"/>
      <c r="B318" s="130"/>
      <c r="C318" s="131"/>
      <c r="D318" s="448"/>
      <c r="E318" s="448"/>
      <c r="F318" s="382"/>
      <c r="G318" s="382"/>
      <c r="H318" s="382"/>
      <c r="I318" s="1528">
        <f t="shared" si="49"/>
        <v>0</v>
      </c>
      <c r="J318" s="1529">
        <f t="shared" si="45"/>
        <v>0</v>
      </c>
      <c r="K318" s="136"/>
      <c r="L318" s="1530">
        <f t="shared" si="50"/>
        <v>0</v>
      </c>
      <c r="M318" s="1531">
        <f t="shared" si="51"/>
        <v>0</v>
      </c>
      <c r="N318" s="138"/>
      <c r="P318" s="125"/>
      <c r="Q318" s="1065" t="str">
        <f>IF(P318=" "," ",IF(P318="Vehículos",VLOOKUP($Q$16,'Datos Indices'!$A$38:$Z$50,22,FALSE),IF(P318="Ipim",VLOOKUP($Q$16,'Datos Indices'!$A$38:$Z$50,7,FALSE),IF(P318="Dólar",VLOOKUP($Q$16,'Datos Indices'!$A$38:$Z$50,4,FALSE),IF(P318="Gasoil",VLOOKUP($Q$16,'Datos Indices'!$A$38:$Z$50,10,FALSE),IF(P318="WPU06 Pesificado",VLOOKUP($Q$16,'Datos Indices'!$A$38:$Z$50,26,FALSE),0))))))</f>
        <v xml:space="preserve"> </v>
      </c>
      <c r="R318" s="1066">
        <f t="shared" si="52"/>
        <v>0</v>
      </c>
      <c r="T318" s="928"/>
      <c r="U318" s="1065" t="str">
        <f>IF(T318=" "," ",IF(T318="Vehículos",VLOOKUP($U$16,'Datos Indices'!$A$38:$Z$50,22,FALSE),IF(T318="Ipim",VLOOKUP($U$16,'Datos Indices'!$A$38:$Z$50,7,FALSE),IF(T318="Dólar",VLOOKUP($U$16,'Datos Indices'!$A$38:$Z$50,4,FALSE),IF(T318="Gasoil",VLOOKUP($U$16,'Datos Indices'!$A$38:$Z$50,10,FALSE),IF(T318="WPU06 Pesificado",VLOOKUP($U$16,'Datos Indices'!$A$38:$Z$50,26,FALSE),0))))))</f>
        <v xml:space="preserve"> </v>
      </c>
      <c r="V318" s="1066">
        <f t="shared" si="53"/>
        <v>0</v>
      </c>
      <c r="W318" s="1450" t="str">
        <f t="shared" si="46"/>
        <v/>
      </c>
      <c r="Y318" s="1247"/>
      <c r="Z318" s="1247"/>
      <c r="AA318" s="1247"/>
      <c r="AB318" s="1247"/>
      <c r="AC318" s="1247"/>
      <c r="AD318" s="1247"/>
      <c r="AE318" s="1247"/>
      <c r="AF318" s="1247"/>
      <c r="AG318" s="1247"/>
      <c r="AH318" s="1247"/>
      <c r="AI318" s="1247"/>
      <c r="AJ318" s="1247"/>
      <c r="AK318" s="1247"/>
      <c r="AL318" s="1247"/>
      <c r="AM318" s="1247"/>
      <c r="AN318" s="1247"/>
      <c r="AO318" s="1247"/>
      <c r="AP318" s="1247"/>
      <c r="AQ318" s="1247"/>
      <c r="AR318" s="1247"/>
      <c r="AS318" s="1247"/>
      <c r="AT318" s="1247"/>
      <c r="AU318" s="1247"/>
      <c r="AV318" s="1247"/>
      <c r="AW318" s="1247"/>
      <c r="AX318" s="1247"/>
      <c r="AY318" s="1247"/>
      <c r="AZ318" s="1247"/>
      <c r="BA318" s="1247"/>
      <c r="BB318" s="1247"/>
      <c r="BC318" s="1247"/>
      <c r="BD318" s="1247"/>
      <c r="BE318" s="1247"/>
      <c r="BF318" s="1247"/>
      <c r="BG318" s="1247"/>
      <c r="BH318" s="1247"/>
      <c r="BI318" s="1247"/>
      <c r="BJ318" s="1247"/>
      <c r="BK318" s="1247"/>
      <c r="BL318" s="1247"/>
      <c r="BM318" s="1247"/>
      <c r="BN318" s="1247"/>
      <c r="BO318" s="1247"/>
      <c r="BP318" s="1247"/>
      <c r="BQ318" s="1247"/>
      <c r="BR318" s="1247"/>
      <c r="BS318" s="1247"/>
      <c r="BT318" s="1247"/>
      <c r="BU318" s="1247"/>
      <c r="BV318" s="1247"/>
      <c r="BW318" s="1247"/>
      <c r="BX318" s="1247"/>
      <c r="BY318" s="1247"/>
      <c r="BZ318" s="1247"/>
      <c r="CA318" s="1247"/>
      <c r="CB318" s="1247"/>
      <c r="CC318" s="1247"/>
      <c r="CD318" s="1247"/>
      <c r="CE318" s="1247"/>
      <c r="CF318" s="1247"/>
      <c r="CG318" s="1247"/>
      <c r="CH318" s="1247"/>
      <c r="CI318" s="1247"/>
      <c r="CJ318" s="1247"/>
      <c r="CK318" s="1247"/>
      <c r="CL318" s="1247"/>
      <c r="CM318" s="1247"/>
      <c r="CN318" s="1247"/>
      <c r="CO318" s="1247"/>
      <c r="CP318" s="1247"/>
      <c r="CQ318" s="1247"/>
      <c r="CR318" s="1247"/>
      <c r="CS318" s="1247"/>
      <c r="CT318" s="1247"/>
      <c r="CU318" s="1247"/>
      <c r="CV318" s="1247"/>
      <c r="CW318" s="1247"/>
      <c r="CX318" s="1247"/>
      <c r="CY318" s="1247"/>
      <c r="CZ318" s="1247"/>
      <c r="DB318" s="1452">
        <f t="shared" si="47"/>
        <v>0</v>
      </c>
      <c r="DC318" s="1452">
        <f t="shared" si="48"/>
        <v>0</v>
      </c>
    </row>
    <row r="319" spans="1:107" ht="14.25" customHeight="1" x14ac:dyDescent="0.2">
      <c r="A319" s="129"/>
      <c r="B319" s="130"/>
      <c r="C319" s="131"/>
      <c r="D319" s="448"/>
      <c r="E319" s="448"/>
      <c r="F319" s="382"/>
      <c r="G319" s="382"/>
      <c r="H319" s="382"/>
      <c r="I319" s="1528">
        <f t="shared" si="49"/>
        <v>0</v>
      </c>
      <c r="J319" s="1529">
        <f t="shared" si="45"/>
        <v>0</v>
      </c>
      <c r="K319" s="136"/>
      <c r="L319" s="1530">
        <f t="shared" si="50"/>
        <v>0</v>
      </c>
      <c r="M319" s="1531">
        <f t="shared" si="51"/>
        <v>0</v>
      </c>
      <c r="N319" s="138"/>
      <c r="P319" s="125"/>
      <c r="Q319" s="1065" t="str">
        <f>IF(P319=" "," ",IF(P319="Vehículos",VLOOKUP($Q$16,'Datos Indices'!$A$38:$Z$50,22,FALSE),IF(P319="Ipim",VLOOKUP($Q$16,'Datos Indices'!$A$38:$Z$50,7,FALSE),IF(P319="Dólar",VLOOKUP($Q$16,'Datos Indices'!$A$38:$Z$50,4,FALSE),IF(P319="Gasoil",VLOOKUP($Q$16,'Datos Indices'!$A$38:$Z$50,10,FALSE),IF(P319="WPU06 Pesificado",VLOOKUP($Q$16,'Datos Indices'!$A$38:$Z$50,26,FALSE),0))))))</f>
        <v xml:space="preserve"> </v>
      </c>
      <c r="R319" s="1066">
        <f t="shared" si="52"/>
        <v>0</v>
      </c>
      <c r="T319" s="928"/>
      <c r="U319" s="1065" t="str">
        <f>IF(T319=" "," ",IF(T319="Vehículos",VLOOKUP($U$16,'Datos Indices'!$A$38:$Z$50,22,FALSE),IF(T319="Ipim",VLOOKUP($U$16,'Datos Indices'!$A$38:$Z$50,7,FALSE),IF(T319="Dólar",VLOOKUP($U$16,'Datos Indices'!$A$38:$Z$50,4,FALSE),IF(T319="Gasoil",VLOOKUP($U$16,'Datos Indices'!$A$38:$Z$50,10,FALSE),IF(T319="WPU06 Pesificado",VLOOKUP($U$16,'Datos Indices'!$A$38:$Z$50,26,FALSE),0))))))</f>
        <v xml:space="preserve"> </v>
      </c>
      <c r="V319" s="1066">
        <f t="shared" si="53"/>
        <v>0</v>
      </c>
      <c r="W319" s="1450" t="str">
        <f t="shared" si="46"/>
        <v/>
      </c>
      <c r="Y319" s="1247"/>
      <c r="Z319" s="1247"/>
      <c r="AA319" s="1247"/>
      <c r="AB319" s="1247"/>
      <c r="AC319" s="1247"/>
      <c r="AD319" s="1247"/>
      <c r="AE319" s="1247"/>
      <c r="AF319" s="1247"/>
      <c r="AG319" s="1247"/>
      <c r="AH319" s="1247"/>
      <c r="AI319" s="1247"/>
      <c r="AJ319" s="1247"/>
      <c r="AK319" s="1247"/>
      <c r="AL319" s="1247"/>
      <c r="AM319" s="1247"/>
      <c r="AN319" s="1247"/>
      <c r="AO319" s="1247"/>
      <c r="AP319" s="1247"/>
      <c r="AQ319" s="1247"/>
      <c r="AR319" s="1247"/>
      <c r="AS319" s="1247"/>
      <c r="AT319" s="1247"/>
      <c r="AU319" s="1247"/>
      <c r="AV319" s="1247"/>
      <c r="AW319" s="1247"/>
      <c r="AX319" s="1247"/>
      <c r="AY319" s="1247"/>
      <c r="AZ319" s="1247"/>
      <c r="BA319" s="1247"/>
      <c r="BB319" s="1247"/>
      <c r="BC319" s="1247"/>
      <c r="BD319" s="1247"/>
      <c r="BE319" s="1247"/>
      <c r="BF319" s="1247"/>
      <c r="BG319" s="1247"/>
      <c r="BH319" s="1247"/>
      <c r="BI319" s="1247"/>
      <c r="BJ319" s="1247"/>
      <c r="BK319" s="1247"/>
      <c r="BL319" s="1247"/>
      <c r="BM319" s="1247"/>
      <c r="BN319" s="1247"/>
      <c r="BO319" s="1247"/>
      <c r="BP319" s="1247"/>
      <c r="BQ319" s="1247"/>
      <c r="BR319" s="1247"/>
      <c r="BS319" s="1247"/>
      <c r="BT319" s="1247"/>
      <c r="BU319" s="1247"/>
      <c r="BV319" s="1247"/>
      <c r="BW319" s="1247"/>
      <c r="BX319" s="1247"/>
      <c r="BY319" s="1247"/>
      <c r="BZ319" s="1247"/>
      <c r="CA319" s="1247"/>
      <c r="CB319" s="1247"/>
      <c r="CC319" s="1247"/>
      <c r="CD319" s="1247"/>
      <c r="CE319" s="1247"/>
      <c r="CF319" s="1247"/>
      <c r="CG319" s="1247"/>
      <c r="CH319" s="1247"/>
      <c r="CI319" s="1247"/>
      <c r="CJ319" s="1247"/>
      <c r="CK319" s="1247"/>
      <c r="CL319" s="1247"/>
      <c r="CM319" s="1247"/>
      <c r="CN319" s="1247"/>
      <c r="CO319" s="1247"/>
      <c r="CP319" s="1247"/>
      <c r="CQ319" s="1247"/>
      <c r="CR319" s="1247"/>
      <c r="CS319" s="1247"/>
      <c r="CT319" s="1247"/>
      <c r="CU319" s="1247"/>
      <c r="CV319" s="1247"/>
      <c r="CW319" s="1247"/>
      <c r="CX319" s="1247"/>
      <c r="CY319" s="1247"/>
      <c r="CZ319" s="1247"/>
      <c r="DB319" s="1452">
        <f t="shared" si="47"/>
        <v>0</v>
      </c>
      <c r="DC319" s="1452">
        <f t="shared" si="48"/>
        <v>0</v>
      </c>
    </row>
    <row r="320" spans="1:107" ht="14.25" customHeight="1" x14ac:dyDescent="0.2">
      <c r="A320" s="129"/>
      <c r="B320" s="130"/>
      <c r="C320" s="131"/>
      <c r="D320" s="448"/>
      <c r="E320" s="448"/>
      <c r="F320" s="382"/>
      <c r="G320" s="382"/>
      <c r="H320" s="382"/>
      <c r="I320" s="1528">
        <f t="shared" si="49"/>
        <v>0</v>
      </c>
      <c r="J320" s="1529">
        <f t="shared" si="45"/>
        <v>0</v>
      </c>
      <c r="K320" s="136"/>
      <c r="L320" s="1530">
        <f t="shared" si="50"/>
        <v>0</v>
      </c>
      <c r="M320" s="1531">
        <f t="shared" si="51"/>
        <v>0</v>
      </c>
      <c r="N320" s="138"/>
      <c r="P320" s="125"/>
      <c r="Q320" s="1065" t="str">
        <f>IF(P320=" "," ",IF(P320="Vehículos",VLOOKUP($Q$16,'Datos Indices'!$A$38:$Z$50,22,FALSE),IF(P320="Ipim",VLOOKUP($Q$16,'Datos Indices'!$A$38:$Z$50,7,FALSE),IF(P320="Dólar",VLOOKUP($Q$16,'Datos Indices'!$A$38:$Z$50,4,FALSE),IF(P320="Gasoil",VLOOKUP($Q$16,'Datos Indices'!$A$38:$Z$50,10,FALSE),IF(P320="WPU06 Pesificado",VLOOKUP($Q$16,'Datos Indices'!$A$38:$Z$50,26,FALSE),0))))))</f>
        <v xml:space="preserve"> </v>
      </c>
      <c r="R320" s="1066">
        <f t="shared" si="52"/>
        <v>0</v>
      </c>
      <c r="T320" s="928"/>
      <c r="U320" s="1065" t="str">
        <f>IF(T320=" "," ",IF(T320="Vehículos",VLOOKUP($U$16,'Datos Indices'!$A$38:$Z$50,22,FALSE),IF(T320="Ipim",VLOOKUP($U$16,'Datos Indices'!$A$38:$Z$50,7,FALSE),IF(T320="Dólar",VLOOKUP($U$16,'Datos Indices'!$A$38:$Z$50,4,FALSE),IF(T320="Gasoil",VLOOKUP($U$16,'Datos Indices'!$A$38:$Z$50,10,FALSE),IF(T320="WPU06 Pesificado",VLOOKUP($U$16,'Datos Indices'!$A$38:$Z$50,26,FALSE),0))))))</f>
        <v xml:space="preserve"> </v>
      </c>
      <c r="V320" s="1066">
        <f t="shared" si="53"/>
        <v>0</v>
      </c>
      <c r="W320" s="1450" t="str">
        <f t="shared" si="46"/>
        <v/>
      </c>
      <c r="Y320" s="1247"/>
      <c r="Z320" s="1247"/>
      <c r="AA320" s="1247"/>
      <c r="AB320" s="1247"/>
      <c r="AC320" s="1247"/>
      <c r="AD320" s="1247"/>
      <c r="AE320" s="1247"/>
      <c r="AF320" s="1247"/>
      <c r="AG320" s="1247"/>
      <c r="AH320" s="1247"/>
      <c r="AI320" s="1247"/>
      <c r="AJ320" s="1247"/>
      <c r="AK320" s="1247"/>
      <c r="AL320" s="1247"/>
      <c r="AM320" s="1247"/>
      <c r="AN320" s="1247"/>
      <c r="AO320" s="1247"/>
      <c r="AP320" s="1247"/>
      <c r="AQ320" s="1247"/>
      <c r="AR320" s="1247"/>
      <c r="AS320" s="1247"/>
      <c r="AT320" s="1247"/>
      <c r="AU320" s="1247"/>
      <c r="AV320" s="1247"/>
      <c r="AW320" s="1247"/>
      <c r="AX320" s="1247"/>
      <c r="AY320" s="1247"/>
      <c r="AZ320" s="1247"/>
      <c r="BA320" s="1247"/>
      <c r="BB320" s="1247"/>
      <c r="BC320" s="1247"/>
      <c r="BD320" s="1247"/>
      <c r="BE320" s="1247"/>
      <c r="BF320" s="1247"/>
      <c r="BG320" s="1247"/>
      <c r="BH320" s="1247"/>
      <c r="BI320" s="1247"/>
      <c r="BJ320" s="1247"/>
      <c r="BK320" s="1247"/>
      <c r="BL320" s="1247"/>
      <c r="BM320" s="1247"/>
      <c r="BN320" s="1247"/>
      <c r="BO320" s="1247"/>
      <c r="BP320" s="1247"/>
      <c r="BQ320" s="1247"/>
      <c r="BR320" s="1247"/>
      <c r="BS320" s="1247"/>
      <c r="BT320" s="1247"/>
      <c r="BU320" s="1247"/>
      <c r="BV320" s="1247"/>
      <c r="BW320" s="1247"/>
      <c r="BX320" s="1247"/>
      <c r="BY320" s="1247"/>
      <c r="BZ320" s="1247"/>
      <c r="CA320" s="1247"/>
      <c r="CB320" s="1247"/>
      <c r="CC320" s="1247"/>
      <c r="CD320" s="1247"/>
      <c r="CE320" s="1247"/>
      <c r="CF320" s="1247"/>
      <c r="CG320" s="1247"/>
      <c r="CH320" s="1247"/>
      <c r="CI320" s="1247"/>
      <c r="CJ320" s="1247"/>
      <c r="CK320" s="1247"/>
      <c r="CL320" s="1247"/>
      <c r="CM320" s="1247"/>
      <c r="CN320" s="1247"/>
      <c r="CO320" s="1247"/>
      <c r="CP320" s="1247"/>
      <c r="CQ320" s="1247"/>
      <c r="CR320" s="1247"/>
      <c r="CS320" s="1247"/>
      <c r="CT320" s="1247"/>
      <c r="CU320" s="1247"/>
      <c r="CV320" s="1247"/>
      <c r="CW320" s="1247"/>
      <c r="CX320" s="1247"/>
      <c r="CY320" s="1247"/>
      <c r="CZ320" s="1247"/>
      <c r="DB320" s="1452">
        <f t="shared" si="47"/>
        <v>0</v>
      </c>
      <c r="DC320" s="1452">
        <f t="shared" si="48"/>
        <v>0</v>
      </c>
    </row>
    <row r="321" spans="1:107" ht="14.25" customHeight="1" x14ac:dyDescent="0.2">
      <c r="A321" s="129"/>
      <c r="B321" s="130"/>
      <c r="C321" s="131"/>
      <c r="D321" s="448"/>
      <c r="E321" s="448"/>
      <c r="F321" s="382"/>
      <c r="G321" s="382"/>
      <c r="H321" s="382"/>
      <c r="I321" s="1528">
        <f t="shared" si="49"/>
        <v>0</v>
      </c>
      <c r="J321" s="1529">
        <f t="shared" si="45"/>
        <v>0</v>
      </c>
      <c r="K321" s="136"/>
      <c r="L321" s="1530">
        <f t="shared" si="50"/>
        <v>0</v>
      </c>
      <c r="M321" s="1531">
        <f t="shared" si="51"/>
        <v>0</v>
      </c>
      <c r="N321" s="138"/>
      <c r="P321" s="125"/>
      <c r="Q321" s="1065" t="str">
        <f>IF(P321=" "," ",IF(P321="Vehículos",VLOOKUP($Q$16,'Datos Indices'!$A$38:$Z$50,22,FALSE),IF(P321="Ipim",VLOOKUP($Q$16,'Datos Indices'!$A$38:$Z$50,7,FALSE),IF(P321="Dólar",VLOOKUP($Q$16,'Datos Indices'!$A$38:$Z$50,4,FALSE),IF(P321="Gasoil",VLOOKUP($Q$16,'Datos Indices'!$A$38:$Z$50,10,FALSE),IF(P321="WPU06 Pesificado",VLOOKUP($Q$16,'Datos Indices'!$A$38:$Z$50,26,FALSE),0))))))</f>
        <v xml:space="preserve"> </v>
      </c>
      <c r="R321" s="1066">
        <f t="shared" si="52"/>
        <v>0</v>
      </c>
      <c r="T321" s="928"/>
      <c r="U321" s="1065" t="str">
        <f>IF(T321=" "," ",IF(T321="Vehículos",VLOOKUP($U$16,'Datos Indices'!$A$38:$Z$50,22,FALSE),IF(T321="Ipim",VLOOKUP($U$16,'Datos Indices'!$A$38:$Z$50,7,FALSE),IF(T321="Dólar",VLOOKUP($U$16,'Datos Indices'!$A$38:$Z$50,4,FALSE),IF(T321="Gasoil",VLOOKUP($U$16,'Datos Indices'!$A$38:$Z$50,10,FALSE),IF(T321="WPU06 Pesificado",VLOOKUP($U$16,'Datos Indices'!$A$38:$Z$50,26,FALSE),0))))))</f>
        <v xml:space="preserve"> </v>
      </c>
      <c r="V321" s="1066">
        <f t="shared" si="53"/>
        <v>0</v>
      </c>
      <c r="W321" s="1450" t="str">
        <f t="shared" si="46"/>
        <v/>
      </c>
      <c r="Y321" s="1247"/>
      <c r="Z321" s="1247"/>
      <c r="AA321" s="1247"/>
      <c r="AB321" s="1247"/>
      <c r="AC321" s="1247"/>
      <c r="AD321" s="1247"/>
      <c r="AE321" s="1247"/>
      <c r="AF321" s="1247"/>
      <c r="AG321" s="1247"/>
      <c r="AH321" s="1247"/>
      <c r="AI321" s="1247"/>
      <c r="AJ321" s="1247"/>
      <c r="AK321" s="1247"/>
      <c r="AL321" s="1247"/>
      <c r="AM321" s="1247"/>
      <c r="AN321" s="1247"/>
      <c r="AO321" s="1247"/>
      <c r="AP321" s="1247"/>
      <c r="AQ321" s="1247"/>
      <c r="AR321" s="1247"/>
      <c r="AS321" s="1247"/>
      <c r="AT321" s="1247"/>
      <c r="AU321" s="1247"/>
      <c r="AV321" s="1247"/>
      <c r="AW321" s="1247"/>
      <c r="AX321" s="1247"/>
      <c r="AY321" s="1247"/>
      <c r="AZ321" s="1247"/>
      <c r="BA321" s="1247"/>
      <c r="BB321" s="1247"/>
      <c r="BC321" s="1247"/>
      <c r="BD321" s="1247"/>
      <c r="BE321" s="1247"/>
      <c r="BF321" s="1247"/>
      <c r="BG321" s="1247"/>
      <c r="BH321" s="1247"/>
      <c r="BI321" s="1247"/>
      <c r="BJ321" s="1247"/>
      <c r="BK321" s="1247"/>
      <c r="BL321" s="1247"/>
      <c r="BM321" s="1247"/>
      <c r="BN321" s="1247"/>
      <c r="BO321" s="1247"/>
      <c r="BP321" s="1247"/>
      <c r="BQ321" s="1247"/>
      <c r="BR321" s="1247"/>
      <c r="BS321" s="1247"/>
      <c r="BT321" s="1247"/>
      <c r="BU321" s="1247"/>
      <c r="BV321" s="1247"/>
      <c r="BW321" s="1247"/>
      <c r="BX321" s="1247"/>
      <c r="BY321" s="1247"/>
      <c r="BZ321" s="1247"/>
      <c r="CA321" s="1247"/>
      <c r="CB321" s="1247"/>
      <c r="CC321" s="1247"/>
      <c r="CD321" s="1247"/>
      <c r="CE321" s="1247"/>
      <c r="CF321" s="1247"/>
      <c r="CG321" s="1247"/>
      <c r="CH321" s="1247"/>
      <c r="CI321" s="1247"/>
      <c r="CJ321" s="1247"/>
      <c r="CK321" s="1247"/>
      <c r="CL321" s="1247"/>
      <c r="CM321" s="1247"/>
      <c r="CN321" s="1247"/>
      <c r="CO321" s="1247"/>
      <c r="CP321" s="1247"/>
      <c r="CQ321" s="1247"/>
      <c r="CR321" s="1247"/>
      <c r="CS321" s="1247"/>
      <c r="CT321" s="1247"/>
      <c r="CU321" s="1247"/>
      <c r="CV321" s="1247"/>
      <c r="CW321" s="1247"/>
      <c r="CX321" s="1247"/>
      <c r="CY321" s="1247"/>
      <c r="CZ321" s="1247"/>
      <c r="DB321" s="1452">
        <f t="shared" si="47"/>
        <v>0</v>
      </c>
      <c r="DC321" s="1452">
        <f t="shared" si="48"/>
        <v>0</v>
      </c>
    </row>
    <row r="322" spans="1:107" ht="14.25" customHeight="1" x14ac:dyDescent="0.2">
      <c r="A322" s="129"/>
      <c r="B322" s="130"/>
      <c r="C322" s="131"/>
      <c r="D322" s="448"/>
      <c r="E322" s="448"/>
      <c r="F322" s="382"/>
      <c r="G322" s="382"/>
      <c r="H322" s="382"/>
      <c r="I322" s="1528">
        <f t="shared" si="49"/>
        <v>0</v>
      </c>
      <c r="J322" s="1529">
        <f t="shared" si="45"/>
        <v>0</v>
      </c>
      <c r="K322" s="136"/>
      <c r="L322" s="1530">
        <f t="shared" si="50"/>
        <v>0</v>
      </c>
      <c r="M322" s="1531">
        <f t="shared" si="51"/>
        <v>0</v>
      </c>
      <c r="N322" s="138"/>
      <c r="P322" s="125"/>
      <c r="Q322" s="1065" t="str">
        <f>IF(P322=" "," ",IF(P322="Vehículos",VLOOKUP($Q$16,'Datos Indices'!$A$38:$Z$50,22,FALSE),IF(P322="Ipim",VLOOKUP($Q$16,'Datos Indices'!$A$38:$Z$50,7,FALSE),IF(P322="Dólar",VLOOKUP($Q$16,'Datos Indices'!$A$38:$Z$50,4,FALSE),IF(P322="Gasoil",VLOOKUP($Q$16,'Datos Indices'!$A$38:$Z$50,10,FALSE),IF(P322="WPU06 Pesificado",VLOOKUP($Q$16,'Datos Indices'!$A$38:$Z$50,26,FALSE),0))))))</f>
        <v xml:space="preserve"> </v>
      </c>
      <c r="R322" s="1066">
        <f t="shared" si="52"/>
        <v>0</v>
      </c>
      <c r="T322" s="928"/>
      <c r="U322" s="1065" t="str">
        <f>IF(T322=" "," ",IF(T322="Vehículos",VLOOKUP($U$16,'Datos Indices'!$A$38:$Z$50,22,FALSE),IF(T322="Ipim",VLOOKUP($U$16,'Datos Indices'!$A$38:$Z$50,7,FALSE),IF(T322="Dólar",VLOOKUP($U$16,'Datos Indices'!$A$38:$Z$50,4,FALSE),IF(T322="Gasoil",VLOOKUP($U$16,'Datos Indices'!$A$38:$Z$50,10,FALSE),IF(T322="WPU06 Pesificado",VLOOKUP($U$16,'Datos Indices'!$A$38:$Z$50,26,FALSE),0))))))</f>
        <v xml:space="preserve"> </v>
      </c>
      <c r="V322" s="1066">
        <f t="shared" si="53"/>
        <v>0</v>
      </c>
      <c r="W322" s="1450" t="str">
        <f t="shared" si="46"/>
        <v/>
      </c>
      <c r="Y322" s="1247"/>
      <c r="Z322" s="1247"/>
      <c r="AA322" s="1247"/>
      <c r="AB322" s="1247"/>
      <c r="AC322" s="1247"/>
      <c r="AD322" s="1247"/>
      <c r="AE322" s="1247"/>
      <c r="AF322" s="1247"/>
      <c r="AG322" s="1247"/>
      <c r="AH322" s="1247"/>
      <c r="AI322" s="1247"/>
      <c r="AJ322" s="1247"/>
      <c r="AK322" s="1247"/>
      <c r="AL322" s="1247"/>
      <c r="AM322" s="1247"/>
      <c r="AN322" s="1247"/>
      <c r="AO322" s="1247"/>
      <c r="AP322" s="1247"/>
      <c r="AQ322" s="1247"/>
      <c r="AR322" s="1247"/>
      <c r="AS322" s="1247"/>
      <c r="AT322" s="1247"/>
      <c r="AU322" s="1247"/>
      <c r="AV322" s="1247"/>
      <c r="AW322" s="1247"/>
      <c r="AX322" s="1247"/>
      <c r="AY322" s="1247"/>
      <c r="AZ322" s="1247"/>
      <c r="BA322" s="1247"/>
      <c r="BB322" s="1247"/>
      <c r="BC322" s="1247"/>
      <c r="BD322" s="1247"/>
      <c r="BE322" s="1247"/>
      <c r="BF322" s="1247"/>
      <c r="BG322" s="1247"/>
      <c r="BH322" s="1247"/>
      <c r="BI322" s="1247"/>
      <c r="BJ322" s="1247"/>
      <c r="BK322" s="1247"/>
      <c r="BL322" s="1247"/>
      <c r="BM322" s="1247"/>
      <c r="BN322" s="1247"/>
      <c r="BO322" s="1247"/>
      <c r="BP322" s="1247"/>
      <c r="BQ322" s="1247"/>
      <c r="BR322" s="1247"/>
      <c r="BS322" s="1247"/>
      <c r="BT322" s="1247"/>
      <c r="BU322" s="1247"/>
      <c r="BV322" s="1247"/>
      <c r="BW322" s="1247"/>
      <c r="BX322" s="1247"/>
      <c r="BY322" s="1247"/>
      <c r="BZ322" s="1247"/>
      <c r="CA322" s="1247"/>
      <c r="CB322" s="1247"/>
      <c r="CC322" s="1247"/>
      <c r="CD322" s="1247"/>
      <c r="CE322" s="1247"/>
      <c r="CF322" s="1247"/>
      <c r="CG322" s="1247"/>
      <c r="CH322" s="1247"/>
      <c r="CI322" s="1247"/>
      <c r="CJ322" s="1247"/>
      <c r="CK322" s="1247"/>
      <c r="CL322" s="1247"/>
      <c r="CM322" s="1247"/>
      <c r="CN322" s="1247"/>
      <c r="CO322" s="1247"/>
      <c r="CP322" s="1247"/>
      <c r="CQ322" s="1247"/>
      <c r="CR322" s="1247"/>
      <c r="CS322" s="1247"/>
      <c r="CT322" s="1247"/>
      <c r="CU322" s="1247"/>
      <c r="CV322" s="1247"/>
      <c r="CW322" s="1247"/>
      <c r="CX322" s="1247"/>
      <c r="CY322" s="1247"/>
      <c r="CZ322" s="1247"/>
      <c r="DB322" s="1452">
        <f t="shared" si="47"/>
        <v>0</v>
      </c>
      <c r="DC322" s="1452">
        <f t="shared" si="48"/>
        <v>0</v>
      </c>
    </row>
    <row r="323" spans="1:107" ht="14.25" customHeight="1" x14ac:dyDescent="0.2">
      <c r="A323" s="129"/>
      <c r="B323" s="130"/>
      <c r="C323" s="131"/>
      <c r="D323" s="448"/>
      <c r="E323" s="448"/>
      <c r="F323" s="382"/>
      <c r="G323" s="382"/>
      <c r="H323" s="382"/>
      <c r="I323" s="1528">
        <f t="shared" si="49"/>
        <v>0</v>
      </c>
      <c r="J323" s="1529">
        <f t="shared" si="45"/>
        <v>0</v>
      </c>
      <c r="K323" s="136"/>
      <c r="L323" s="1530">
        <f t="shared" si="50"/>
        <v>0</v>
      </c>
      <c r="M323" s="1531">
        <f t="shared" si="51"/>
        <v>0</v>
      </c>
      <c r="N323" s="138"/>
      <c r="P323" s="125"/>
      <c r="Q323" s="1065" t="str">
        <f>IF(P323=" "," ",IF(P323="Vehículos",VLOOKUP($Q$16,'Datos Indices'!$A$38:$Z$50,22,FALSE),IF(P323="Ipim",VLOOKUP($Q$16,'Datos Indices'!$A$38:$Z$50,7,FALSE),IF(P323="Dólar",VLOOKUP($Q$16,'Datos Indices'!$A$38:$Z$50,4,FALSE),IF(P323="Gasoil",VLOOKUP($Q$16,'Datos Indices'!$A$38:$Z$50,10,FALSE),IF(P323="WPU06 Pesificado",VLOOKUP($Q$16,'Datos Indices'!$A$38:$Z$50,26,FALSE),0))))))</f>
        <v xml:space="preserve"> </v>
      </c>
      <c r="R323" s="1066">
        <f t="shared" si="52"/>
        <v>0</v>
      </c>
      <c r="T323" s="928"/>
      <c r="U323" s="1065" t="str">
        <f>IF(T323=" "," ",IF(T323="Vehículos",VLOOKUP($U$16,'Datos Indices'!$A$38:$Z$50,22,FALSE),IF(T323="Ipim",VLOOKUP($U$16,'Datos Indices'!$A$38:$Z$50,7,FALSE),IF(T323="Dólar",VLOOKUP($U$16,'Datos Indices'!$A$38:$Z$50,4,FALSE),IF(T323="Gasoil",VLOOKUP($U$16,'Datos Indices'!$A$38:$Z$50,10,FALSE),IF(T323="WPU06 Pesificado",VLOOKUP($U$16,'Datos Indices'!$A$38:$Z$50,26,FALSE),0))))))</f>
        <v xml:space="preserve"> </v>
      </c>
      <c r="V323" s="1066">
        <f t="shared" si="53"/>
        <v>0</v>
      </c>
      <c r="W323" s="1450" t="str">
        <f t="shared" si="46"/>
        <v/>
      </c>
      <c r="Y323" s="1247"/>
      <c r="Z323" s="1247"/>
      <c r="AA323" s="1247"/>
      <c r="AB323" s="1247"/>
      <c r="AC323" s="1247"/>
      <c r="AD323" s="1247"/>
      <c r="AE323" s="1247"/>
      <c r="AF323" s="1247"/>
      <c r="AG323" s="1247"/>
      <c r="AH323" s="1247"/>
      <c r="AI323" s="1247"/>
      <c r="AJ323" s="1247"/>
      <c r="AK323" s="1247"/>
      <c r="AL323" s="1247"/>
      <c r="AM323" s="1247"/>
      <c r="AN323" s="1247"/>
      <c r="AO323" s="1247"/>
      <c r="AP323" s="1247"/>
      <c r="AQ323" s="1247"/>
      <c r="AR323" s="1247"/>
      <c r="AS323" s="1247"/>
      <c r="AT323" s="1247"/>
      <c r="AU323" s="1247"/>
      <c r="AV323" s="1247"/>
      <c r="AW323" s="1247"/>
      <c r="AX323" s="1247"/>
      <c r="AY323" s="1247"/>
      <c r="AZ323" s="1247"/>
      <c r="BA323" s="1247"/>
      <c r="BB323" s="1247"/>
      <c r="BC323" s="1247"/>
      <c r="BD323" s="1247"/>
      <c r="BE323" s="1247"/>
      <c r="BF323" s="1247"/>
      <c r="BG323" s="1247"/>
      <c r="BH323" s="1247"/>
      <c r="BI323" s="1247"/>
      <c r="BJ323" s="1247"/>
      <c r="BK323" s="1247"/>
      <c r="BL323" s="1247"/>
      <c r="BM323" s="1247"/>
      <c r="BN323" s="1247"/>
      <c r="BO323" s="1247"/>
      <c r="BP323" s="1247"/>
      <c r="BQ323" s="1247"/>
      <c r="BR323" s="1247"/>
      <c r="BS323" s="1247"/>
      <c r="BT323" s="1247"/>
      <c r="BU323" s="1247"/>
      <c r="BV323" s="1247"/>
      <c r="BW323" s="1247"/>
      <c r="BX323" s="1247"/>
      <c r="BY323" s="1247"/>
      <c r="BZ323" s="1247"/>
      <c r="CA323" s="1247"/>
      <c r="CB323" s="1247"/>
      <c r="CC323" s="1247"/>
      <c r="CD323" s="1247"/>
      <c r="CE323" s="1247"/>
      <c r="CF323" s="1247"/>
      <c r="CG323" s="1247"/>
      <c r="CH323" s="1247"/>
      <c r="CI323" s="1247"/>
      <c r="CJ323" s="1247"/>
      <c r="CK323" s="1247"/>
      <c r="CL323" s="1247"/>
      <c r="CM323" s="1247"/>
      <c r="CN323" s="1247"/>
      <c r="CO323" s="1247"/>
      <c r="CP323" s="1247"/>
      <c r="CQ323" s="1247"/>
      <c r="CR323" s="1247"/>
      <c r="CS323" s="1247"/>
      <c r="CT323" s="1247"/>
      <c r="CU323" s="1247"/>
      <c r="CV323" s="1247"/>
      <c r="CW323" s="1247"/>
      <c r="CX323" s="1247"/>
      <c r="CY323" s="1247"/>
      <c r="CZ323" s="1247"/>
      <c r="DB323" s="1452">
        <f t="shared" si="47"/>
        <v>0</v>
      </c>
      <c r="DC323" s="1452">
        <f t="shared" si="48"/>
        <v>0</v>
      </c>
    </row>
    <row r="324" spans="1:107" ht="14.25" customHeight="1" x14ac:dyDescent="0.2">
      <c r="A324" s="129"/>
      <c r="B324" s="130"/>
      <c r="C324" s="131"/>
      <c r="D324" s="448"/>
      <c r="E324" s="448"/>
      <c r="F324" s="382"/>
      <c r="G324" s="382"/>
      <c r="H324" s="382"/>
      <c r="I324" s="1528">
        <f t="shared" si="49"/>
        <v>0</v>
      </c>
      <c r="J324" s="1529">
        <f t="shared" si="45"/>
        <v>0</v>
      </c>
      <c r="K324" s="136"/>
      <c r="L324" s="1530">
        <f t="shared" si="50"/>
        <v>0</v>
      </c>
      <c r="M324" s="1531">
        <f t="shared" si="51"/>
        <v>0</v>
      </c>
      <c r="N324" s="138"/>
      <c r="P324" s="125"/>
      <c r="Q324" s="1065" t="str">
        <f>IF(P324=" "," ",IF(P324="Vehículos",VLOOKUP($Q$16,'Datos Indices'!$A$38:$Z$50,22,FALSE),IF(P324="Ipim",VLOOKUP($Q$16,'Datos Indices'!$A$38:$Z$50,7,FALSE),IF(P324="Dólar",VLOOKUP($Q$16,'Datos Indices'!$A$38:$Z$50,4,FALSE),IF(P324="Gasoil",VLOOKUP($Q$16,'Datos Indices'!$A$38:$Z$50,10,FALSE),IF(P324="WPU06 Pesificado",VLOOKUP($Q$16,'Datos Indices'!$A$38:$Z$50,26,FALSE),0))))))</f>
        <v xml:space="preserve"> </v>
      </c>
      <c r="R324" s="1066">
        <f t="shared" si="52"/>
        <v>0</v>
      </c>
      <c r="T324" s="928"/>
      <c r="U324" s="1065" t="str">
        <f>IF(T324=" "," ",IF(T324="Vehículos",VLOOKUP($U$16,'Datos Indices'!$A$38:$Z$50,22,FALSE),IF(T324="Ipim",VLOOKUP($U$16,'Datos Indices'!$A$38:$Z$50,7,FALSE),IF(T324="Dólar",VLOOKUP($U$16,'Datos Indices'!$A$38:$Z$50,4,FALSE),IF(T324="Gasoil",VLOOKUP($U$16,'Datos Indices'!$A$38:$Z$50,10,FALSE),IF(T324="WPU06 Pesificado",VLOOKUP($U$16,'Datos Indices'!$A$38:$Z$50,26,FALSE),0))))))</f>
        <v xml:space="preserve"> </v>
      </c>
      <c r="V324" s="1066">
        <f t="shared" si="53"/>
        <v>0</v>
      </c>
      <c r="W324" s="1450" t="str">
        <f t="shared" si="46"/>
        <v/>
      </c>
      <c r="Y324" s="1247"/>
      <c r="Z324" s="1247"/>
      <c r="AA324" s="1247"/>
      <c r="AB324" s="1247"/>
      <c r="AC324" s="1247"/>
      <c r="AD324" s="1247"/>
      <c r="AE324" s="1247"/>
      <c r="AF324" s="1247"/>
      <c r="AG324" s="1247"/>
      <c r="AH324" s="1247"/>
      <c r="AI324" s="1247"/>
      <c r="AJ324" s="1247"/>
      <c r="AK324" s="1247"/>
      <c r="AL324" s="1247"/>
      <c r="AM324" s="1247"/>
      <c r="AN324" s="1247"/>
      <c r="AO324" s="1247"/>
      <c r="AP324" s="1247"/>
      <c r="AQ324" s="1247"/>
      <c r="AR324" s="1247"/>
      <c r="AS324" s="1247"/>
      <c r="AT324" s="1247"/>
      <c r="AU324" s="1247"/>
      <c r="AV324" s="1247"/>
      <c r="AW324" s="1247"/>
      <c r="AX324" s="1247"/>
      <c r="AY324" s="1247"/>
      <c r="AZ324" s="1247"/>
      <c r="BA324" s="1247"/>
      <c r="BB324" s="1247"/>
      <c r="BC324" s="1247"/>
      <c r="BD324" s="1247"/>
      <c r="BE324" s="1247"/>
      <c r="BF324" s="1247"/>
      <c r="BG324" s="1247"/>
      <c r="BH324" s="1247"/>
      <c r="BI324" s="1247"/>
      <c r="BJ324" s="1247"/>
      <c r="BK324" s="1247"/>
      <c r="BL324" s="1247"/>
      <c r="BM324" s="1247"/>
      <c r="BN324" s="1247"/>
      <c r="BO324" s="1247"/>
      <c r="BP324" s="1247"/>
      <c r="BQ324" s="1247"/>
      <c r="BR324" s="1247"/>
      <c r="BS324" s="1247"/>
      <c r="BT324" s="1247"/>
      <c r="BU324" s="1247"/>
      <c r="BV324" s="1247"/>
      <c r="BW324" s="1247"/>
      <c r="BX324" s="1247"/>
      <c r="BY324" s="1247"/>
      <c r="BZ324" s="1247"/>
      <c r="CA324" s="1247"/>
      <c r="CB324" s="1247"/>
      <c r="CC324" s="1247"/>
      <c r="CD324" s="1247"/>
      <c r="CE324" s="1247"/>
      <c r="CF324" s="1247"/>
      <c r="CG324" s="1247"/>
      <c r="CH324" s="1247"/>
      <c r="CI324" s="1247"/>
      <c r="CJ324" s="1247"/>
      <c r="CK324" s="1247"/>
      <c r="CL324" s="1247"/>
      <c r="CM324" s="1247"/>
      <c r="CN324" s="1247"/>
      <c r="CO324" s="1247"/>
      <c r="CP324" s="1247"/>
      <c r="CQ324" s="1247"/>
      <c r="CR324" s="1247"/>
      <c r="CS324" s="1247"/>
      <c r="CT324" s="1247"/>
      <c r="CU324" s="1247"/>
      <c r="CV324" s="1247"/>
      <c r="CW324" s="1247"/>
      <c r="CX324" s="1247"/>
      <c r="CY324" s="1247"/>
      <c r="CZ324" s="1247"/>
      <c r="DB324" s="1452">
        <f t="shared" si="47"/>
        <v>0</v>
      </c>
      <c r="DC324" s="1452">
        <f t="shared" si="48"/>
        <v>0</v>
      </c>
    </row>
    <row r="325" spans="1:107" ht="14.25" customHeight="1" x14ac:dyDescent="0.2">
      <c r="A325" s="129"/>
      <c r="B325" s="130"/>
      <c r="C325" s="131"/>
      <c r="D325" s="448"/>
      <c r="E325" s="448"/>
      <c r="F325" s="382"/>
      <c r="G325" s="382"/>
      <c r="H325" s="382"/>
      <c r="I325" s="1528">
        <f t="shared" si="49"/>
        <v>0</v>
      </c>
      <c r="J325" s="1529">
        <f t="shared" si="45"/>
        <v>0</v>
      </c>
      <c r="K325" s="136"/>
      <c r="L325" s="1530">
        <f t="shared" si="50"/>
        <v>0</v>
      </c>
      <c r="M325" s="1531">
        <f t="shared" si="51"/>
        <v>0</v>
      </c>
      <c r="N325" s="138"/>
      <c r="P325" s="125"/>
      <c r="Q325" s="1065" t="str">
        <f>IF(P325=" "," ",IF(P325="Vehículos",VLOOKUP($Q$16,'Datos Indices'!$A$38:$Z$50,22,FALSE),IF(P325="Ipim",VLOOKUP($Q$16,'Datos Indices'!$A$38:$Z$50,7,FALSE),IF(P325="Dólar",VLOOKUP($Q$16,'Datos Indices'!$A$38:$Z$50,4,FALSE),IF(P325="Gasoil",VLOOKUP($Q$16,'Datos Indices'!$A$38:$Z$50,10,FALSE),IF(P325="WPU06 Pesificado",VLOOKUP($Q$16,'Datos Indices'!$A$38:$Z$50,26,FALSE),0))))))</f>
        <v xml:space="preserve"> </v>
      </c>
      <c r="R325" s="1066">
        <f t="shared" si="52"/>
        <v>0</v>
      </c>
      <c r="T325" s="928"/>
      <c r="U325" s="1065" t="str">
        <f>IF(T325=" "," ",IF(T325="Vehículos",VLOOKUP($U$16,'Datos Indices'!$A$38:$Z$50,22,FALSE),IF(T325="Ipim",VLOOKUP($U$16,'Datos Indices'!$A$38:$Z$50,7,FALSE),IF(T325="Dólar",VLOOKUP($U$16,'Datos Indices'!$A$38:$Z$50,4,FALSE),IF(T325="Gasoil",VLOOKUP($U$16,'Datos Indices'!$A$38:$Z$50,10,FALSE),IF(T325="WPU06 Pesificado",VLOOKUP($U$16,'Datos Indices'!$A$38:$Z$50,26,FALSE),0))))))</f>
        <v xml:space="preserve"> </v>
      </c>
      <c r="V325" s="1066">
        <f t="shared" si="53"/>
        <v>0</v>
      </c>
      <c r="W325" s="1450" t="str">
        <f t="shared" si="46"/>
        <v/>
      </c>
      <c r="Y325" s="1247"/>
      <c r="Z325" s="1247"/>
      <c r="AA325" s="1247"/>
      <c r="AB325" s="1247"/>
      <c r="AC325" s="1247"/>
      <c r="AD325" s="1247"/>
      <c r="AE325" s="1247"/>
      <c r="AF325" s="1247"/>
      <c r="AG325" s="1247"/>
      <c r="AH325" s="1247"/>
      <c r="AI325" s="1247"/>
      <c r="AJ325" s="1247"/>
      <c r="AK325" s="1247"/>
      <c r="AL325" s="1247"/>
      <c r="AM325" s="1247"/>
      <c r="AN325" s="1247"/>
      <c r="AO325" s="1247"/>
      <c r="AP325" s="1247"/>
      <c r="AQ325" s="1247"/>
      <c r="AR325" s="1247"/>
      <c r="AS325" s="1247"/>
      <c r="AT325" s="1247"/>
      <c r="AU325" s="1247"/>
      <c r="AV325" s="1247"/>
      <c r="AW325" s="1247"/>
      <c r="AX325" s="1247"/>
      <c r="AY325" s="1247"/>
      <c r="AZ325" s="1247"/>
      <c r="BA325" s="1247"/>
      <c r="BB325" s="1247"/>
      <c r="BC325" s="1247"/>
      <c r="BD325" s="1247"/>
      <c r="BE325" s="1247"/>
      <c r="BF325" s="1247"/>
      <c r="BG325" s="1247"/>
      <c r="BH325" s="1247"/>
      <c r="BI325" s="1247"/>
      <c r="BJ325" s="1247"/>
      <c r="BK325" s="1247"/>
      <c r="BL325" s="1247"/>
      <c r="BM325" s="1247"/>
      <c r="BN325" s="1247"/>
      <c r="BO325" s="1247"/>
      <c r="BP325" s="1247"/>
      <c r="BQ325" s="1247"/>
      <c r="BR325" s="1247"/>
      <c r="BS325" s="1247"/>
      <c r="BT325" s="1247"/>
      <c r="BU325" s="1247"/>
      <c r="BV325" s="1247"/>
      <c r="BW325" s="1247"/>
      <c r="BX325" s="1247"/>
      <c r="BY325" s="1247"/>
      <c r="BZ325" s="1247"/>
      <c r="CA325" s="1247"/>
      <c r="CB325" s="1247"/>
      <c r="CC325" s="1247"/>
      <c r="CD325" s="1247"/>
      <c r="CE325" s="1247"/>
      <c r="CF325" s="1247"/>
      <c r="CG325" s="1247"/>
      <c r="CH325" s="1247"/>
      <c r="CI325" s="1247"/>
      <c r="CJ325" s="1247"/>
      <c r="CK325" s="1247"/>
      <c r="CL325" s="1247"/>
      <c r="CM325" s="1247"/>
      <c r="CN325" s="1247"/>
      <c r="CO325" s="1247"/>
      <c r="CP325" s="1247"/>
      <c r="CQ325" s="1247"/>
      <c r="CR325" s="1247"/>
      <c r="CS325" s="1247"/>
      <c r="CT325" s="1247"/>
      <c r="CU325" s="1247"/>
      <c r="CV325" s="1247"/>
      <c r="CW325" s="1247"/>
      <c r="CX325" s="1247"/>
      <c r="CY325" s="1247"/>
      <c r="CZ325" s="1247"/>
      <c r="DB325" s="1452">
        <f t="shared" si="47"/>
        <v>0</v>
      </c>
      <c r="DC325" s="1452">
        <f t="shared" si="48"/>
        <v>0</v>
      </c>
    </row>
    <row r="326" spans="1:107" ht="14.25" customHeight="1" x14ac:dyDescent="0.2">
      <c r="A326" s="129"/>
      <c r="B326" s="130"/>
      <c r="C326" s="131"/>
      <c r="D326" s="448"/>
      <c r="E326" s="448"/>
      <c r="F326" s="382"/>
      <c r="G326" s="382"/>
      <c r="H326" s="382"/>
      <c r="I326" s="1528">
        <f t="shared" si="49"/>
        <v>0</v>
      </c>
      <c r="J326" s="1529">
        <f t="shared" si="45"/>
        <v>0</v>
      </c>
      <c r="K326" s="136"/>
      <c r="L326" s="1530">
        <f t="shared" si="50"/>
        <v>0</v>
      </c>
      <c r="M326" s="1531">
        <f t="shared" si="51"/>
        <v>0</v>
      </c>
      <c r="N326" s="138"/>
      <c r="P326" s="125"/>
      <c r="Q326" s="1065" t="str">
        <f>IF(P326=" "," ",IF(P326="Vehículos",VLOOKUP($Q$16,'Datos Indices'!$A$38:$Z$50,22,FALSE),IF(P326="Ipim",VLOOKUP($Q$16,'Datos Indices'!$A$38:$Z$50,7,FALSE),IF(P326="Dólar",VLOOKUP($Q$16,'Datos Indices'!$A$38:$Z$50,4,FALSE),IF(P326="Gasoil",VLOOKUP($Q$16,'Datos Indices'!$A$38:$Z$50,10,FALSE),IF(P326="WPU06 Pesificado",VLOOKUP($Q$16,'Datos Indices'!$A$38:$Z$50,26,FALSE),0))))))</f>
        <v xml:space="preserve"> </v>
      </c>
      <c r="R326" s="1066">
        <f t="shared" si="52"/>
        <v>0</v>
      </c>
      <c r="T326" s="928"/>
      <c r="U326" s="1065" t="str">
        <f>IF(T326=" "," ",IF(T326="Vehículos",VLOOKUP($U$16,'Datos Indices'!$A$38:$Z$50,22,FALSE),IF(T326="Ipim",VLOOKUP($U$16,'Datos Indices'!$A$38:$Z$50,7,FALSE),IF(T326="Dólar",VLOOKUP($U$16,'Datos Indices'!$A$38:$Z$50,4,FALSE),IF(T326="Gasoil",VLOOKUP($U$16,'Datos Indices'!$A$38:$Z$50,10,FALSE),IF(T326="WPU06 Pesificado",VLOOKUP($U$16,'Datos Indices'!$A$38:$Z$50,26,FALSE),0))))))</f>
        <v xml:space="preserve"> </v>
      </c>
      <c r="V326" s="1066">
        <f t="shared" si="53"/>
        <v>0</v>
      </c>
      <c r="W326" s="1450" t="str">
        <f t="shared" si="46"/>
        <v/>
      </c>
      <c r="Y326" s="1247"/>
      <c r="Z326" s="1247"/>
      <c r="AA326" s="1247"/>
      <c r="AB326" s="1247"/>
      <c r="AC326" s="1247"/>
      <c r="AD326" s="1247"/>
      <c r="AE326" s="1247"/>
      <c r="AF326" s="1247"/>
      <c r="AG326" s="1247"/>
      <c r="AH326" s="1247"/>
      <c r="AI326" s="1247"/>
      <c r="AJ326" s="1247"/>
      <c r="AK326" s="1247"/>
      <c r="AL326" s="1247"/>
      <c r="AM326" s="1247"/>
      <c r="AN326" s="1247"/>
      <c r="AO326" s="1247"/>
      <c r="AP326" s="1247"/>
      <c r="AQ326" s="1247"/>
      <c r="AR326" s="1247"/>
      <c r="AS326" s="1247"/>
      <c r="AT326" s="1247"/>
      <c r="AU326" s="1247"/>
      <c r="AV326" s="1247"/>
      <c r="AW326" s="1247"/>
      <c r="AX326" s="1247"/>
      <c r="AY326" s="1247"/>
      <c r="AZ326" s="1247"/>
      <c r="BA326" s="1247"/>
      <c r="BB326" s="1247"/>
      <c r="BC326" s="1247"/>
      <c r="BD326" s="1247"/>
      <c r="BE326" s="1247"/>
      <c r="BF326" s="1247"/>
      <c r="BG326" s="1247"/>
      <c r="BH326" s="1247"/>
      <c r="BI326" s="1247"/>
      <c r="BJ326" s="1247"/>
      <c r="BK326" s="1247"/>
      <c r="BL326" s="1247"/>
      <c r="BM326" s="1247"/>
      <c r="BN326" s="1247"/>
      <c r="BO326" s="1247"/>
      <c r="BP326" s="1247"/>
      <c r="BQ326" s="1247"/>
      <c r="BR326" s="1247"/>
      <c r="BS326" s="1247"/>
      <c r="BT326" s="1247"/>
      <c r="BU326" s="1247"/>
      <c r="BV326" s="1247"/>
      <c r="BW326" s="1247"/>
      <c r="BX326" s="1247"/>
      <c r="BY326" s="1247"/>
      <c r="BZ326" s="1247"/>
      <c r="CA326" s="1247"/>
      <c r="CB326" s="1247"/>
      <c r="CC326" s="1247"/>
      <c r="CD326" s="1247"/>
      <c r="CE326" s="1247"/>
      <c r="CF326" s="1247"/>
      <c r="CG326" s="1247"/>
      <c r="CH326" s="1247"/>
      <c r="CI326" s="1247"/>
      <c r="CJ326" s="1247"/>
      <c r="CK326" s="1247"/>
      <c r="CL326" s="1247"/>
      <c r="CM326" s="1247"/>
      <c r="CN326" s="1247"/>
      <c r="CO326" s="1247"/>
      <c r="CP326" s="1247"/>
      <c r="CQ326" s="1247"/>
      <c r="CR326" s="1247"/>
      <c r="CS326" s="1247"/>
      <c r="CT326" s="1247"/>
      <c r="CU326" s="1247"/>
      <c r="CV326" s="1247"/>
      <c r="CW326" s="1247"/>
      <c r="CX326" s="1247"/>
      <c r="CY326" s="1247"/>
      <c r="CZ326" s="1247"/>
      <c r="DB326" s="1452">
        <f t="shared" si="47"/>
        <v>0</v>
      </c>
      <c r="DC326" s="1452">
        <f t="shared" si="48"/>
        <v>0</v>
      </c>
    </row>
    <row r="327" spans="1:107" ht="14.25" customHeight="1" x14ac:dyDescent="0.2">
      <c r="A327" s="129"/>
      <c r="B327" s="130"/>
      <c r="C327" s="131"/>
      <c r="D327" s="448"/>
      <c r="E327" s="448"/>
      <c r="F327" s="382"/>
      <c r="G327" s="382"/>
      <c r="H327" s="382"/>
      <c r="I327" s="1528">
        <f t="shared" si="49"/>
        <v>0</v>
      </c>
      <c r="J327" s="1529">
        <f t="shared" si="45"/>
        <v>0</v>
      </c>
      <c r="K327" s="136"/>
      <c r="L327" s="1530">
        <f t="shared" si="50"/>
        <v>0</v>
      </c>
      <c r="M327" s="1531">
        <f t="shared" si="51"/>
        <v>0</v>
      </c>
      <c r="N327" s="138"/>
      <c r="P327" s="125"/>
      <c r="Q327" s="1065" t="str">
        <f>IF(P327=" "," ",IF(P327="Vehículos",VLOOKUP($Q$16,'Datos Indices'!$A$38:$Z$50,22,FALSE),IF(P327="Ipim",VLOOKUP($Q$16,'Datos Indices'!$A$38:$Z$50,7,FALSE),IF(P327="Dólar",VLOOKUP($Q$16,'Datos Indices'!$A$38:$Z$50,4,FALSE),IF(P327="Gasoil",VLOOKUP($Q$16,'Datos Indices'!$A$38:$Z$50,10,FALSE),IF(P327="WPU06 Pesificado",VLOOKUP($Q$16,'Datos Indices'!$A$38:$Z$50,26,FALSE),0))))))</f>
        <v xml:space="preserve"> </v>
      </c>
      <c r="R327" s="1066">
        <f t="shared" si="52"/>
        <v>0</v>
      </c>
      <c r="T327" s="928"/>
      <c r="U327" s="1065" t="str">
        <f>IF(T327=" "," ",IF(T327="Vehículos",VLOOKUP($U$16,'Datos Indices'!$A$38:$Z$50,22,FALSE),IF(T327="Ipim",VLOOKUP($U$16,'Datos Indices'!$A$38:$Z$50,7,FALSE),IF(T327="Dólar",VLOOKUP($U$16,'Datos Indices'!$A$38:$Z$50,4,FALSE),IF(T327="Gasoil",VLOOKUP($U$16,'Datos Indices'!$A$38:$Z$50,10,FALSE),IF(T327="WPU06 Pesificado",VLOOKUP($U$16,'Datos Indices'!$A$38:$Z$50,26,FALSE),0))))))</f>
        <v xml:space="preserve"> </v>
      </c>
      <c r="V327" s="1066">
        <f t="shared" si="53"/>
        <v>0</v>
      </c>
      <c r="W327" s="1450" t="str">
        <f t="shared" si="46"/>
        <v/>
      </c>
      <c r="Y327" s="1247"/>
      <c r="Z327" s="1247"/>
      <c r="AA327" s="1247"/>
      <c r="AB327" s="1247"/>
      <c r="AC327" s="1247"/>
      <c r="AD327" s="1247"/>
      <c r="AE327" s="1247"/>
      <c r="AF327" s="1247"/>
      <c r="AG327" s="1247"/>
      <c r="AH327" s="1247"/>
      <c r="AI327" s="1247"/>
      <c r="AJ327" s="1247"/>
      <c r="AK327" s="1247"/>
      <c r="AL327" s="1247"/>
      <c r="AM327" s="1247"/>
      <c r="AN327" s="1247"/>
      <c r="AO327" s="1247"/>
      <c r="AP327" s="1247"/>
      <c r="AQ327" s="1247"/>
      <c r="AR327" s="1247"/>
      <c r="AS327" s="1247"/>
      <c r="AT327" s="1247"/>
      <c r="AU327" s="1247"/>
      <c r="AV327" s="1247"/>
      <c r="AW327" s="1247"/>
      <c r="AX327" s="1247"/>
      <c r="AY327" s="1247"/>
      <c r="AZ327" s="1247"/>
      <c r="BA327" s="1247"/>
      <c r="BB327" s="1247"/>
      <c r="BC327" s="1247"/>
      <c r="BD327" s="1247"/>
      <c r="BE327" s="1247"/>
      <c r="BF327" s="1247"/>
      <c r="BG327" s="1247"/>
      <c r="BH327" s="1247"/>
      <c r="BI327" s="1247"/>
      <c r="BJ327" s="1247"/>
      <c r="BK327" s="1247"/>
      <c r="BL327" s="1247"/>
      <c r="BM327" s="1247"/>
      <c r="BN327" s="1247"/>
      <c r="BO327" s="1247"/>
      <c r="BP327" s="1247"/>
      <c r="BQ327" s="1247"/>
      <c r="BR327" s="1247"/>
      <c r="BS327" s="1247"/>
      <c r="BT327" s="1247"/>
      <c r="BU327" s="1247"/>
      <c r="BV327" s="1247"/>
      <c r="BW327" s="1247"/>
      <c r="BX327" s="1247"/>
      <c r="BY327" s="1247"/>
      <c r="BZ327" s="1247"/>
      <c r="CA327" s="1247"/>
      <c r="CB327" s="1247"/>
      <c r="CC327" s="1247"/>
      <c r="CD327" s="1247"/>
      <c r="CE327" s="1247"/>
      <c r="CF327" s="1247"/>
      <c r="CG327" s="1247"/>
      <c r="CH327" s="1247"/>
      <c r="CI327" s="1247"/>
      <c r="CJ327" s="1247"/>
      <c r="CK327" s="1247"/>
      <c r="CL327" s="1247"/>
      <c r="CM327" s="1247"/>
      <c r="CN327" s="1247"/>
      <c r="CO327" s="1247"/>
      <c r="CP327" s="1247"/>
      <c r="CQ327" s="1247"/>
      <c r="CR327" s="1247"/>
      <c r="CS327" s="1247"/>
      <c r="CT327" s="1247"/>
      <c r="CU327" s="1247"/>
      <c r="CV327" s="1247"/>
      <c r="CW327" s="1247"/>
      <c r="CX327" s="1247"/>
      <c r="CY327" s="1247"/>
      <c r="CZ327" s="1247"/>
      <c r="DB327" s="1452">
        <f t="shared" si="47"/>
        <v>0</v>
      </c>
      <c r="DC327" s="1452">
        <f t="shared" si="48"/>
        <v>0</v>
      </c>
    </row>
    <row r="328" spans="1:107" ht="14.25" customHeight="1" x14ac:dyDescent="0.2">
      <c r="A328" s="129"/>
      <c r="B328" s="130"/>
      <c r="C328" s="131"/>
      <c r="D328" s="448"/>
      <c r="E328" s="448"/>
      <c r="F328" s="382"/>
      <c r="G328" s="382"/>
      <c r="H328" s="382"/>
      <c r="I328" s="1528">
        <f t="shared" si="49"/>
        <v>0</v>
      </c>
      <c r="J328" s="1529">
        <f t="shared" si="45"/>
        <v>0</v>
      </c>
      <c r="K328" s="136"/>
      <c r="L328" s="1530">
        <f t="shared" si="50"/>
        <v>0</v>
      </c>
      <c r="M328" s="1531">
        <f t="shared" si="51"/>
        <v>0</v>
      </c>
      <c r="N328" s="138"/>
      <c r="P328" s="125"/>
      <c r="Q328" s="1065" t="str">
        <f>IF(P328=" "," ",IF(P328="Vehículos",VLOOKUP($Q$16,'Datos Indices'!$A$38:$Z$50,22,FALSE),IF(P328="Ipim",VLOOKUP($Q$16,'Datos Indices'!$A$38:$Z$50,7,FALSE),IF(P328="Dólar",VLOOKUP($Q$16,'Datos Indices'!$A$38:$Z$50,4,FALSE),IF(P328="Gasoil",VLOOKUP($Q$16,'Datos Indices'!$A$38:$Z$50,10,FALSE),IF(P328="WPU06 Pesificado",VLOOKUP($Q$16,'Datos Indices'!$A$38:$Z$50,26,FALSE),0))))))</f>
        <v xml:space="preserve"> </v>
      </c>
      <c r="R328" s="1066">
        <f t="shared" si="52"/>
        <v>0</v>
      </c>
      <c r="T328" s="928"/>
      <c r="U328" s="1065" t="str">
        <f>IF(T328=" "," ",IF(T328="Vehículos",VLOOKUP($U$16,'Datos Indices'!$A$38:$Z$50,22,FALSE),IF(T328="Ipim",VLOOKUP($U$16,'Datos Indices'!$A$38:$Z$50,7,FALSE),IF(T328="Dólar",VLOOKUP($U$16,'Datos Indices'!$A$38:$Z$50,4,FALSE),IF(T328="Gasoil",VLOOKUP($U$16,'Datos Indices'!$A$38:$Z$50,10,FALSE),IF(T328="WPU06 Pesificado",VLOOKUP($U$16,'Datos Indices'!$A$38:$Z$50,26,FALSE),0))))))</f>
        <v xml:space="preserve"> </v>
      </c>
      <c r="V328" s="1066">
        <f t="shared" si="53"/>
        <v>0</v>
      </c>
      <c r="W328" s="1450" t="str">
        <f t="shared" si="46"/>
        <v/>
      </c>
      <c r="Y328" s="1247"/>
      <c r="Z328" s="1247"/>
      <c r="AA328" s="1247"/>
      <c r="AB328" s="1247"/>
      <c r="AC328" s="1247"/>
      <c r="AD328" s="1247"/>
      <c r="AE328" s="1247"/>
      <c r="AF328" s="1247"/>
      <c r="AG328" s="1247"/>
      <c r="AH328" s="1247"/>
      <c r="AI328" s="1247"/>
      <c r="AJ328" s="1247"/>
      <c r="AK328" s="1247"/>
      <c r="AL328" s="1247"/>
      <c r="AM328" s="1247"/>
      <c r="AN328" s="1247"/>
      <c r="AO328" s="1247"/>
      <c r="AP328" s="1247"/>
      <c r="AQ328" s="1247"/>
      <c r="AR328" s="1247"/>
      <c r="AS328" s="1247"/>
      <c r="AT328" s="1247"/>
      <c r="AU328" s="1247"/>
      <c r="AV328" s="1247"/>
      <c r="AW328" s="1247"/>
      <c r="AX328" s="1247"/>
      <c r="AY328" s="1247"/>
      <c r="AZ328" s="1247"/>
      <c r="BA328" s="1247"/>
      <c r="BB328" s="1247"/>
      <c r="BC328" s="1247"/>
      <c r="BD328" s="1247"/>
      <c r="BE328" s="1247"/>
      <c r="BF328" s="1247"/>
      <c r="BG328" s="1247"/>
      <c r="BH328" s="1247"/>
      <c r="BI328" s="1247"/>
      <c r="BJ328" s="1247"/>
      <c r="BK328" s="1247"/>
      <c r="BL328" s="1247"/>
      <c r="BM328" s="1247"/>
      <c r="BN328" s="1247"/>
      <c r="BO328" s="1247"/>
      <c r="BP328" s="1247"/>
      <c r="BQ328" s="1247"/>
      <c r="BR328" s="1247"/>
      <c r="BS328" s="1247"/>
      <c r="BT328" s="1247"/>
      <c r="BU328" s="1247"/>
      <c r="BV328" s="1247"/>
      <c r="BW328" s="1247"/>
      <c r="BX328" s="1247"/>
      <c r="BY328" s="1247"/>
      <c r="BZ328" s="1247"/>
      <c r="CA328" s="1247"/>
      <c r="CB328" s="1247"/>
      <c r="CC328" s="1247"/>
      <c r="CD328" s="1247"/>
      <c r="CE328" s="1247"/>
      <c r="CF328" s="1247"/>
      <c r="CG328" s="1247"/>
      <c r="CH328" s="1247"/>
      <c r="CI328" s="1247"/>
      <c r="CJ328" s="1247"/>
      <c r="CK328" s="1247"/>
      <c r="CL328" s="1247"/>
      <c r="CM328" s="1247"/>
      <c r="CN328" s="1247"/>
      <c r="CO328" s="1247"/>
      <c r="CP328" s="1247"/>
      <c r="CQ328" s="1247"/>
      <c r="CR328" s="1247"/>
      <c r="CS328" s="1247"/>
      <c r="CT328" s="1247"/>
      <c r="CU328" s="1247"/>
      <c r="CV328" s="1247"/>
      <c r="CW328" s="1247"/>
      <c r="CX328" s="1247"/>
      <c r="CY328" s="1247"/>
      <c r="CZ328" s="1247"/>
      <c r="DB328" s="1452">
        <f t="shared" si="47"/>
        <v>0</v>
      </c>
      <c r="DC328" s="1452">
        <f t="shared" si="48"/>
        <v>0</v>
      </c>
    </row>
    <row r="329" spans="1:107" ht="14.25" customHeight="1" x14ac:dyDescent="0.2">
      <c r="A329" s="129"/>
      <c r="B329" s="130"/>
      <c r="C329" s="131"/>
      <c r="D329" s="448"/>
      <c r="E329" s="448"/>
      <c r="F329" s="382"/>
      <c r="G329" s="382"/>
      <c r="H329" s="382"/>
      <c r="I329" s="1528">
        <f t="shared" si="49"/>
        <v>0</v>
      </c>
      <c r="J329" s="1529">
        <f t="shared" si="45"/>
        <v>0</v>
      </c>
      <c r="K329" s="136"/>
      <c r="L329" s="1530">
        <f t="shared" si="50"/>
        <v>0</v>
      </c>
      <c r="M329" s="1531">
        <f t="shared" si="51"/>
        <v>0</v>
      </c>
      <c r="N329" s="138"/>
      <c r="P329" s="125"/>
      <c r="Q329" s="1065" t="str">
        <f>IF(P329=" "," ",IF(P329="Vehículos",VLOOKUP($Q$16,'Datos Indices'!$A$38:$Z$50,22,FALSE),IF(P329="Ipim",VLOOKUP($Q$16,'Datos Indices'!$A$38:$Z$50,7,FALSE),IF(P329="Dólar",VLOOKUP($Q$16,'Datos Indices'!$A$38:$Z$50,4,FALSE),IF(P329="Gasoil",VLOOKUP($Q$16,'Datos Indices'!$A$38:$Z$50,10,FALSE),IF(P329="WPU06 Pesificado",VLOOKUP($Q$16,'Datos Indices'!$A$38:$Z$50,26,FALSE),0))))))</f>
        <v xml:space="preserve"> </v>
      </c>
      <c r="R329" s="1066">
        <f t="shared" si="52"/>
        <v>0</v>
      </c>
      <c r="T329" s="928"/>
      <c r="U329" s="1065" t="str">
        <f>IF(T329=" "," ",IF(T329="Vehículos",VLOOKUP($U$16,'Datos Indices'!$A$38:$Z$50,22,FALSE),IF(T329="Ipim",VLOOKUP($U$16,'Datos Indices'!$A$38:$Z$50,7,FALSE),IF(T329="Dólar",VLOOKUP($U$16,'Datos Indices'!$A$38:$Z$50,4,FALSE),IF(T329="Gasoil",VLOOKUP($U$16,'Datos Indices'!$A$38:$Z$50,10,FALSE),IF(T329="WPU06 Pesificado",VLOOKUP($U$16,'Datos Indices'!$A$38:$Z$50,26,FALSE),0))))))</f>
        <v xml:space="preserve"> </v>
      </c>
      <c r="V329" s="1066">
        <f t="shared" si="53"/>
        <v>0</v>
      </c>
      <c r="W329" s="1450" t="str">
        <f t="shared" si="46"/>
        <v/>
      </c>
      <c r="Y329" s="1247"/>
      <c r="Z329" s="1247"/>
      <c r="AA329" s="1247"/>
      <c r="AB329" s="1247"/>
      <c r="AC329" s="1247"/>
      <c r="AD329" s="1247"/>
      <c r="AE329" s="1247"/>
      <c r="AF329" s="1247"/>
      <c r="AG329" s="1247"/>
      <c r="AH329" s="1247"/>
      <c r="AI329" s="1247"/>
      <c r="AJ329" s="1247"/>
      <c r="AK329" s="1247"/>
      <c r="AL329" s="1247"/>
      <c r="AM329" s="1247"/>
      <c r="AN329" s="1247"/>
      <c r="AO329" s="1247"/>
      <c r="AP329" s="1247"/>
      <c r="AQ329" s="1247"/>
      <c r="AR329" s="1247"/>
      <c r="AS329" s="1247"/>
      <c r="AT329" s="1247"/>
      <c r="AU329" s="1247"/>
      <c r="AV329" s="1247"/>
      <c r="AW329" s="1247"/>
      <c r="AX329" s="1247"/>
      <c r="AY329" s="1247"/>
      <c r="AZ329" s="1247"/>
      <c r="BA329" s="1247"/>
      <c r="BB329" s="1247"/>
      <c r="BC329" s="1247"/>
      <c r="BD329" s="1247"/>
      <c r="BE329" s="1247"/>
      <c r="BF329" s="1247"/>
      <c r="BG329" s="1247"/>
      <c r="BH329" s="1247"/>
      <c r="BI329" s="1247"/>
      <c r="BJ329" s="1247"/>
      <c r="BK329" s="1247"/>
      <c r="BL329" s="1247"/>
      <c r="BM329" s="1247"/>
      <c r="BN329" s="1247"/>
      <c r="BO329" s="1247"/>
      <c r="BP329" s="1247"/>
      <c r="BQ329" s="1247"/>
      <c r="BR329" s="1247"/>
      <c r="BS329" s="1247"/>
      <c r="BT329" s="1247"/>
      <c r="BU329" s="1247"/>
      <c r="BV329" s="1247"/>
      <c r="BW329" s="1247"/>
      <c r="BX329" s="1247"/>
      <c r="BY329" s="1247"/>
      <c r="BZ329" s="1247"/>
      <c r="CA329" s="1247"/>
      <c r="CB329" s="1247"/>
      <c r="CC329" s="1247"/>
      <c r="CD329" s="1247"/>
      <c r="CE329" s="1247"/>
      <c r="CF329" s="1247"/>
      <c r="CG329" s="1247"/>
      <c r="CH329" s="1247"/>
      <c r="CI329" s="1247"/>
      <c r="CJ329" s="1247"/>
      <c r="CK329" s="1247"/>
      <c r="CL329" s="1247"/>
      <c r="CM329" s="1247"/>
      <c r="CN329" s="1247"/>
      <c r="CO329" s="1247"/>
      <c r="CP329" s="1247"/>
      <c r="CQ329" s="1247"/>
      <c r="CR329" s="1247"/>
      <c r="CS329" s="1247"/>
      <c r="CT329" s="1247"/>
      <c r="CU329" s="1247"/>
      <c r="CV329" s="1247"/>
      <c r="CW329" s="1247"/>
      <c r="CX329" s="1247"/>
      <c r="CY329" s="1247"/>
      <c r="CZ329" s="1247"/>
      <c r="DB329" s="1452">
        <f t="shared" si="47"/>
        <v>0</v>
      </c>
      <c r="DC329" s="1452">
        <f t="shared" si="48"/>
        <v>0</v>
      </c>
    </row>
    <row r="330" spans="1:107" ht="14.25" customHeight="1" x14ac:dyDescent="0.2">
      <c r="A330" s="129"/>
      <c r="B330" s="130"/>
      <c r="C330" s="131"/>
      <c r="D330" s="448"/>
      <c r="E330" s="448"/>
      <c r="F330" s="382"/>
      <c r="G330" s="382"/>
      <c r="H330" s="382"/>
      <c r="I330" s="1528">
        <f t="shared" si="49"/>
        <v>0</v>
      </c>
      <c r="J330" s="1529">
        <f t="shared" si="45"/>
        <v>0</v>
      </c>
      <c r="K330" s="136"/>
      <c r="L330" s="1530">
        <f t="shared" si="50"/>
        <v>0</v>
      </c>
      <c r="M330" s="1531">
        <f t="shared" si="51"/>
        <v>0</v>
      </c>
      <c r="N330" s="138"/>
      <c r="P330" s="125"/>
      <c r="Q330" s="1065" t="str">
        <f>IF(P330=" "," ",IF(P330="Vehículos",VLOOKUP($Q$16,'Datos Indices'!$A$38:$Z$50,22,FALSE),IF(P330="Ipim",VLOOKUP($Q$16,'Datos Indices'!$A$38:$Z$50,7,FALSE),IF(P330="Dólar",VLOOKUP($Q$16,'Datos Indices'!$A$38:$Z$50,4,FALSE),IF(P330="Gasoil",VLOOKUP($Q$16,'Datos Indices'!$A$38:$Z$50,10,FALSE),IF(P330="WPU06 Pesificado",VLOOKUP($Q$16,'Datos Indices'!$A$38:$Z$50,26,FALSE),0))))))</f>
        <v xml:space="preserve"> </v>
      </c>
      <c r="R330" s="1066">
        <f t="shared" si="52"/>
        <v>0</v>
      </c>
      <c r="T330" s="928"/>
      <c r="U330" s="1065" t="str">
        <f>IF(T330=" "," ",IF(T330="Vehículos",VLOOKUP($U$16,'Datos Indices'!$A$38:$Z$50,22,FALSE),IF(T330="Ipim",VLOOKUP($U$16,'Datos Indices'!$A$38:$Z$50,7,FALSE),IF(T330="Dólar",VLOOKUP($U$16,'Datos Indices'!$A$38:$Z$50,4,FALSE),IF(T330="Gasoil",VLOOKUP($U$16,'Datos Indices'!$A$38:$Z$50,10,FALSE),IF(T330="WPU06 Pesificado",VLOOKUP($U$16,'Datos Indices'!$A$38:$Z$50,26,FALSE),0))))))</f>
        <v xml:space="preserve"> </v>
      </c>
      <c r="V330" s="1066">
        <f t="shared" si="53"/>
        <v>0</v>
      </c>
      <c r="W330" s="1450" t="str">
        <f t="shared" si="46"/>
        <v/>
      </c>
      <c r="Y330" s="1247"/>
      <c r="Z330" s="1247"/>
      <c r="AA330" s="1247"/>
      <c r="AB330" s="1247"/>
      <c r="AC330" s="1247"/>
      <c r="AD330" s="1247"/>
      <c r="AE330" s="1247"/>
      <c r="AF330" s="1247"/>
      <c r="AG330" s="1247"/>
      <c r="AH330" s="1247"/>
      <c r="AI330" s="1247"/>
      <c r="AJ330" s="1247"/>
      <c r="AK330" s="1247"/>
      <c r="AL330" s="1247"/>
      <c r="AM330" s="1247"/>
      <c r="AN330" s="1247"/>
      <c r="AO330" s="1247"/>
      <c r="AP330" s="1247"/>
      <c r="AQ330" s="1247"/>
      <c r="AR330" s="1247"/>
      <c r="AS330" s="1247"/>
      <c r="AT330" s="1247"/>
      <c r="AU330" s="1247"/>
      <c r="AV330" s="1247"/>
      <c r="AW330" s="1247"/>
      <c r="AX330" s="1247"/>
      <c r="AY330" s="1247"/>
      <c r="AZ330" s="1247"/>
      <c r="BA330" s="1247"/>
      <c r="BB330" s="1247"/>
      <c r="BC330" s="1247"/>
      <c r="BD330" s="1247"/>
      <c r="BE330" s="1247"/>
      <c r="BF330" s="1247"/>
      <c r="BG330" s="1247"/>
      <c r="BH330" s="1247"/>
      <c r="BI330" s="1247"/>
      <c r="BJ330" s="1247"/>
      <c r="BK330" s="1247"/>
      <c r="BL330" s="1247"/>
      <c r="BM330" s="1247"/>
      <c r="BN330" s="1247"/>
      <c r="BO330" s="1247"/>
      <c r="BP330" s="1247"/>
      <c r="BQ330" s="1247"/>
      <c r="BR330" s="1247"/>
      <c r="BS330" s="1247"/>
      <c r="BT330" s="1247"/>
      <c r="BU330" s="1247"/>
      <c r="BV330" s="1247"/>
      <c r="BW330" s="1247"/>
      <c r="BX330" s="1247"/>
      <c r="BY330" s="1247"/>
      <c r="BZ330" s="1247"/>
      <c r="CA330" s="1247"/>
      <c r="CB330" s="1247"/>
      <c r="CC330" s="1247"/>
      <c r="CD330" s="1247"/>
      <c r="CE330" s="1247"/>
      <c r="CF330" s="1247"/>
      <c r="CG330" s="1247"/>
      <c r="CH330" s="1247"/>
      <c r="CI330" s="1247"/>
      <c r="CJ330" s="1247"/>
      <c r="CK330" s="1247"/>
      <c r="CL330" s="1247"/>
      <c r="CM330" s="1247"/>
      <c r="CN330" s="1247"/>
      <c r="CO330" s="1247"/>
      <c r="CP330" s="1247"/>
      <c r="CQ330" s="1247"/>
      <c r="CR330" s="1247"/>
      <c r="CS330" s="1247"/>
      <c r="CT330" s="1247"/>
      <c r="CU330" s="1247"/>
      <c r="CV330" s="1247"/>
      <c r="CW330" s="1247"/>
      <c r="CX330" s="1247"/>
      <c r="CY330" s="1247"/>
      <c r="CZ330" s="1247"/>
      <c r="DB330" s="1452">
        <f t="shared" si="47"/>
        <v>0</v>
      </c>
      <c r="DC330" s="1452">
        <f t="shared" si="48"/>
        <v>0</v>
      </c>
    </row>
    <row r="331" spans="1:107" ht="14.25" customHeight="1" x14ac:dyDescent="0.2">
      <c r="A331" s="129"/>
      <c r="B331" s="130"/>
      <c r="C331" s="131"/>
      <c r="D331" s="448"/>
      <c r="E331" s="448"/>
      <c r="F331" s="382"/>
      <c r="G331" s="382"/>
      <c r="H331" s="382"/>
      <c r="I331" s="1528">
        <f t="shared" si="49"/>
        <v>0</v>
      </c>
      <c r="J331" s="1529">
        <f t="shared" si="45"/>
        <v>0</v>
      </c>
      <c r="K331" s="136"/>
      <c r="L331" s="1530">
        <f t="shared" si="50"/>
        <v>0</v>
      </c>
      <c r="M331" s="1531">
        <f t="shared" si="51"/>
        <v>0</v>
      </c>
      <c r="N331" s="138"/>
      <c r="P331" s="125"/>
      <c r="Q331" s="1065" t="str">
        <f>IF(P331=" "," ",IF(P331="Vehículos",VLOOKUP($Q$16,'Datos Indices'!$A$38:$Z$50,22,FALSE),IF(P331="Ipim",VLOOKUP($Q$16,'Datos Indices'!$A$38:$Z$50,7,FALSE),IF(P331="Dólar",VLOOKUP($Q$16,'Datos Indices'!$A$38:$Z$50,4,FALSE),IF(P331="Gasoil",VLOOKUP($Q$16,'Datos Indices'!$A$38:$Z$50,10,FALSE),IF(P331="WPU06 Pesificado",VLOOKUP($Q$16,'Datos Indices'!$A$38:$Z$50,26,FALSE),0))))))</f>
        <v xml:space="preserve"> </v>
      </c>
      <c r="R331" s="1066">
        <f t="shared" si="52"/>
        <v>0</v>
      </c>
      <c r="T331" s="928"/>
      <c r="U331" s="1065" t="str">
        <f>IF(T331=" "," ",IF(T331="Vehículos",VLOOKUP($U$16,'Datos Indices'!$A$38:$Z$50,22,FALSE),IF(T331="Ipim",VLOOKUP($U$16,'Datos Indices'!$A$38:$Z$50,7,FALSE),IF(T331="Dólar",VLOOKUP($U$16,'Datos Indices'!$A$38:$Z$50,4,FALSE),IF(T331="Gasoil",VLOOKUP($U$16,'Datos Indices'!$A$38:$Z$50,10,FALSE),IF(T331="WPU06 Pesificado",VLOOKUP($U$16,'Datos Indices'!$A$38:$Z$50,26,FALSE),0))))))</f>
        <v xml:space="preserve"> </v>
      </c>
      <c r="V331" s="1066">
        <f t="shared" si="53"/>
        <v>0</v>
      </c>
      <c r="W331" s="1450" t="str">
        <f t="shared" si="46"/>
        <v/>
      </c>
      <c r="Y331" s="1247"/>
      <c r="Z331" s="1247"/>
      <c r="AA331" s="1247"/>
      <c r="AB331" s="1247"/>
      <c r="AC331" s="1247"/>
      <c r="AD331" s="1247"/>
      <c r="AE331" s="1247"/>
      <c r="AF331" s="1247"/>
      <c r="AG331" s="1247"/>
      <c r="AH331" s="1247"/>
      <c r="AI331" s="1247"/>
      <c r="AJ331" s="1247"/>
      <c r="AK331" s="1247"/>
      <c r="AL331" s="1247"/>
      <c r="AM331" s="1247"/>
      <c r="AN331" s="1247"/>
      <c r="AO331" s="1247"/>
      <c r="AP331" s="1247"/>
      <c r="AQ331" s="1247"/>
      <c r="AR331" s="1247"/>
      <c r="AS331" s="1247"/>
      <c r="AT331" s="1247"/>
      <c r="AU331" s="1247"/>
      <c r="AV331" s="1247"/>
      <c r="AW331" s="1247"/>
      <c r="AX331" s="1247"/>
      <c r="AY331" s="1247"/>
      <c r="AZ331" s="1247"/>
      <c r="BA331" s="1247"/>
      <c r="BB331" s="1247"/>
      <c r="BC331" s="1247"/>
      <c r="BD331" s="1247"/>
      <c r="BE331" s="1247"/>
      <c r="BF331" s="1247"/>
      <c r="BG331" s="1247"/>
      <c r="BH331" s="1247"/>
      <c r="BI331" s="1247"/>
      <c r="BJ331" s="1247"/>
      <c r="BK331" s="1247"/>
      <c r="BL331" s="1247"/>
      <c r="BM331" s="1247"/>
      <c r="BN331" s="1247"/>
      <c r="BO331" s="1247"/>
      <c r="BP331" s="1247"/>
      <c r="BQ331" s="1247"/>
      <c r="BR331" s="1247"/>
      <c r="BS331" s="1247"/>
      <c r="BT331" s="1247"/>
      <c r="BU331" s="1247"/>
      <c r="BV331" s="1247"/>
      <c r="BW331" s="1247"/>
      <c r="BX331" s="1247"/>
      <c r="BY331" s="1247"/>
      <c r="BZ331" s="1247"/>
      <c r="CA331" s="1247"/>
      <c r="CB331" s="1247"/>
      <c r="CC331" s="1247"/>
      <c r="CD331" s="1247"/>
      <c r="CE331" s="1247"/>
      <c r="CF331" s="1247"/>
      <c r="CG331" s="1247"/>
      <c r="CH331" s="1247"/>
      <c r="CI331" s="1247"/>
      <c r="CJ331" s="1247"/>
      <c r="CK331" s="1247"/>
      <c r="CL331" s="1247"/>
      <c r="CM331" s="1247"/>
      <c r="CN331" s="1247"/>
      <c r="CO331" s="1247"/>
      <c r="CP331" s="1247"/>
      <c r="CQ331" s="1247"/>
      <c r="CR331" s="1247"/>
      <c r="CS331" s="1247"/>
      <c r="CT331" s="1247"/>
      <c r="CU331" s="1247"/>
      <c r="CV331" s="1247"/>
      <c r="CW331" s="1247"/>
      <c r="CX331" s="1247"/>
      <c r="CY331" s="1247"/>
      <c r="CZ331" s="1247"/>
      <c r="DB331" s="1452">
        <f t="shared" si="47"/>
        <v>0</v>
      </c>
      <c r="DC331" s="1452">
        <f t="shared" si="48"/>
        <v>0</v>
      </c>
    </row>
    <row r="332" spans="1:107" ht="14.25" customHeight="1" x14ac:dyDescent="0.2">
      <c r="A332" s="129"/>
      <c r="B332" s="130"/>
      <c r="C332" s="131"/>
      <c r="D332" s="448"/>
      <c r="E332" s="448"/>
      <c r="F332" s="382"/>
      <c r="G332" s="382"/>
      <c r="H332" s="382"/>
      <c r="I332" s="1528">
        <f t="shared" si="49"/>
        <v>0</v>
      </c>
      <c r="J332" s="1529">
        <f t="shared" si="45"/>
        <v>0</v>
      </c>
      <c r="K332" s="136"/>
      <c r="L332" s="1530">
        <f t="shared" si="50"/>
        <v>0</v>
      </c>
      <c r="M332" s="1531">
        <f t="shared" si="51"/>
        <v>0</v>
      </c>
      <c r="N332" s="138"/>
      <c r="P332" s="125"/>
      <c r="Q332" s="1065" t="str">
        <f>IF(P332=" "," ",IF(P332="Vehículos",VLOOKUP($Q$16,'Datos Indices'!$A$38:$Z$50,22,FALSE),IF(P332="Ipim",VLOOKUP($Q$16,'Datos Indices'!$A$38:$Z$50,7,FALSE),IF(P332="Dólar",VLOOKUP($Q$16,'Datos Indices'!$A$38:$Z$50,4,FALSE),IF(P332="Gasoil",VLOOKUP($Q$16,'Datos Indices'!$A$38:$Z$50,10,FALSE),IF(P332="WPU06 Pesificado",VLOOKUP($Q$16,'Datos Indices'!$A$38:$Z$50,26,FALSE),0))))))</f>
        <v xml:space="preserve"> </v>
      </c>
      <c r="R332" s="1066">
        <f t="shared" si="52"/>
        <v>0</v>
      </c>
      <c r="T332" s="928"/>
      <c r="U332" s="1065" t="str">
        <f>IF(T332=" "," ",IF(T332="Vehículos",VLOOKUP($U$16,'Datos Indices'!$A$38:$Z$50,22,FALSE),IF(T332="Ipim",VLOOKUP($U$16,'Datos Indices'!$A$38:$Z$50,7,FALSE),IF(T332="Dólar",VLOOKUP($U$16,'Datos Indices'!$A$38:$Z$50,4,FALSE),IF(T332="Gasoil",VLOOKUP($U$16,'Datos Indices'!$A$38:$Z$50,10,FALSE),IF(T332="WPU06 Pesificado",VLOOKUP($U$16,'Datos Indices'!$A$38:$Z$50,26,FALSE),0))))))</f>
        <v xml:space="preserve"> </v>
      </c>
      <c r="V332" s="1066">
        <f t="shared" si="53"/>
        <v>0</v>
      </c>
      <c r="W332" s="1450" t="str">
        <f t="shared" si="46"/>
        <v/>
      </c>
      <c r="Y332" s="1247"/>
      <c r="Z332" s="1247"/>
      <c r="AA332" s="1247"/>
      <c r="AB332" s="1247"/>
      <c r="AC332" s="1247"/>
      <c r="AD332" s="1247"/>
      <c r="AE332" s="1247"/>
      <c r="AF332" s="1247"/>
      <c r="AG332" s="1247"/>
      <c r="AH332" s="1247"/>
      <c r="AI332" s="1247"/>
      <c r="AJ332" s="1247"/>
      <c r="AK332" s="1247"/>
      <c r="AL332" s="1247"/>
      <c r="AM332" s="1247"/>
      <c r="AN332" s="1247"/>
      <c r="AO332" s="1247"/>
      <c r="AP332" s="1247"/>
      <c r="AQ332" s="1247"/>
      <c r="AR332" s="1247"/>
      <c r="AS332" s="1247"/>
      <c r="AT332" s="1247"/>
      <c r="AU332" s="1247"/>
      <c r="AV332" s="1247"/>
      <c r="AW332" s="1247"/>
      <c r="AX332" s="1247"/>
      <c r="AY332" s="1247"/>
      <c r="AZ332" s="1247"/>
      <c r="BA332" s="1247"/>
      <c r="BB332" s="1247"/>
      <c r="BC332" s="1247"/>
      <c r="BD332" s="1247"/>
      <c r="BE332" s="1247"/>
      <c r="BF332" s="1247"/>
      <c r="BG332" s="1247"/>
      <c r="BH332" s="1247"/>
      <c r="BI332" s="1247"/>
      <c r="BJ332" s="1247"/>
      <c r="BK332" s="1247"/>
      <c r="BL332" s="1247"/>
      <c r="BM332" s="1247"/>
      <c r="BN332" s="1247"/>
      <c r="BO332" s="1247"/>
      <c r="BP332" s="1247"/>
      <c r="BQ332" s="1247"/>
      <c r="BR332" s="1247"/>
      <c r="BS332" s="1247"/>
      <c r="BT332" s="1247"/>
      <c r="BU332" s="1247"/>
      <c r="BV332" s="1247"/>
      <c r="BW332" s="1247"/>
      <c r="BX332" s="1247"/>
      <c r="BY332" s="1247"/>
      <c r="BZ332" s="1247"/>
      <c r="CA332" s="1247"/>
      <c r="CB332" s="1247"/>
      <c r="CC332" s="1247"/>
      <c r="CD332" s="1247"/>
      <c r="CE332" s="1247"/>
      <c r="CF332" s="1247"/>
      <c r="CG332" s="1247"/>
      <c r="CH332" s="1247"/>
      <c r="CI332" s="1247"/>
      <c r="CJ332" s="1247"/>
      <c r="CK332" s="1247"/>
      <c r="CL332" s="1247"/>
      <c r="CM332" s="1247"/>
      <c r="CN332" s="1247"/>
      <c r="CO332" s="1247"/>
      <c r="CP332" s="1247"/>
      <c r="CQ332" s="1247"/>
      <c r="CR332" s="1247"/>
      <c r="CS332" s="1247"/>
      <c r="CT332" s="1247"/>
      <c r="CU332" s="1247"/>
      <c r="CV332" s="1247"/>
      <c r="CW332" s="1247"/>
      <c r="CX332" s="1247"/>
      <c r="CY332" s="1247"/>
      <c r="CZ332" s="1247"/>
      <c r="DB332" s="1452">
        <f t="shared" si="47"/>
        <v>0</v>
      </c>
      <c r="DC332" s="1452">
        <f t="shared" si="48"/>
        <v>0</v>
      </c>
    </row>
    <row r="333" spans="1:107" ht="14.25" customHeight="1" x14ac:dyDescent="0.2">
      <c r="A333" s="129"/>
      <c r="B333" s="130"/>
      <c r="C333" s="131"/>
      <c r="D333" s="448"/>
      <c r="E333" s="448"/>
      <c r="F333" s="382"/>
      <c r="G333" s="382"/>
      <c r="H333" s="382"/>
      <c r="I333" s="1528">
        <f t="shared" si="49"/>
        <v>0</v>
      </c>
      <c r="J333" s="1529">
        <f t="shared" si="45"/>
        <v>0</v>
      </c>
      <c r="K333" s="136"/>
      <c r="L333" s="1530">
        <f t="shared" si="50"/>
        <v>0</v>
      </c>
      <c r="M333" s="1531">
        <f t="shared" si="51"/>
        <v>0</v>
      </c>
      <c r="N333" s="138"/>
      <c r="P333" s="125"/>
      <c r="Q333" s="1065" t="str">
        <f>IF(P333=" "," ",IF(P333="Vehículos",VLOOKUP($Q$16,'Datos Indices'!$A$38:$Z$50,22,FALSE),IF(P333="Ipim",VLOOKUP($Q$16,'Datos Indices'!$A$38:$Z$50,7,FALSE),IF(P333="Dólar",VLOOKUP($Q$16,'Datos Indices'!$A$38:$Z$50,4,FALSE),IF(P333="Gasoil",VLOOKUP($Q$16,'Datos Indices'!$A$38:$Z$50,10,FALSE),IF(P333="WPU06 Pesificado",VLOOKUP($Q$16,'Datos Indices'!$A$38:$Z$50,26,FALSE),0))))))</f>
        <v xml:space="preserve"> </v>
      </c>
      <c r="R333" s="1066">
        <f t="shared" si="52"/>
        <v>0</v>
      </c>
      <c r="T333" s="928"/>
      <c r="U333" s="1065" t="str">
        <f>IF(T333=" "," ",IF(T333="Vehículos",VLOOKUP($U$16,'Datos Indices'!$A$38:$Z$50,22,FALSE),IF(T333="Ipim",VLOOKUP($U$16,'Datos Indices'!$A$38:$Z$50,7,FALSE),IF(T333="Dólar",VLOOKUP($U$16,'Datos Indices'!$A$38:$Z$50,4,FALSE),IF(T333="Gasoil",VLOOKUP($U$16,'Datos Indices'!$A$38:$Z$50,10,FALSE),IF(T333="WPU06 Pesificado",VLOOKUP($U$16,'Datos Indices'!$A$38:$Z$50,26,FALSE),0))))))</f>
        <v xml:space="preserve"> </v>
      </c>
      <c r="V333" s="1066">
        <f t="shared" si="53"/>
        <v>0</v>
      </c>
      <c r="W333" s="1450" t="str">
        <f t="shared" si="46"/>
        <v/>
      </c>
      <c r="Y333" s="1247"/>
      <c r="Z333" s="1247"/>
      <c r="AA333" s="1247"/>
      <c r="AB333" s="1247"/>
      <c r="AC333" s="1247"/>
      <c r="AD333" s="1247"/>
      <c r="AE333" s="1247"/>
      <c r="AF333" s="1247"/>
      <c r="AG333" s="1247"/>
      <c r="AH333" s="1247"/>
      <c r="AI333" s="1247"/>
      <c r="AJ333" s="1247"/>
      <c r="AK333" s="1247"/>
      <c r="AL333" s="1247"/>
      <c r="AM333" s="1247"/>
      <c r="AN333" s="1247"/>
      <c r="AO333" s="1247"/>
      <c r="AP333" s="1247"/>
      <c r="AQ333" s="1247"/>
      <c r="AR333" s="1247"/>
      <c r="AS333" s="1247"/>
      <c r="AT333" s="1247"/>
      <c r="AU333" s="1247"/>
      <c r="AV333" s="1247"/>
      <c r="AW333" s="1247"/>
      <c r="AX333" s="1247"/>
      <c r="AY333" s="1247"/>
      <c r="AZ333" s="1247"/>
      <c r="BA333" s="1247"/>
      <c r="BB333" s="1247"/>
      <c r="BC333" s="1247"/>
      <c r="BD333" s="1247"/>
      <c r="BE333" s="1247"/>
      <c r="BF333" s="1247"/>
      <c r="BG333" s="1247"/>
      <c r="BH333" s="1247"/>
      <c r="BI333" s="1247"/>
      <c r="BJ333" s="1247"/>
      <c r="BK333" s="1247"/>
      <c r="BL333" s="1247"/>
      <c r="BM333" s="1247"/>
      <c r="BN333" s="1247"/>
      <c r="BO333" s="1247"/>
      <c r="BP333" s="1247"/>
      <c r="BQ333" s="1247"/>
      <c r="BR333" s="1247"/>
      <c r="BS333" s="1247"/>
      <c r="BT333" s="1247"/>
      <c r="BU333" s="1247"/>
      <c r="BV333" s="1247"/>
      <c r="BW333" s="1247"/>
      <c r="BX333" s="1247"/>
      <c r="BY333" s="1247"/>
      <c r="BZ333" s="1247"/>
      <c r="CA333" s="1247"/>
      <c r="CB333" s="1247"/>
      <c r="CC333" s="1247"/>
      <c r="CD333" s="1247"/>
      <c r="CE333" s="1247"/>
      <c r="CF333" s="1247"/>
      <c r="CG333" s="1247"/>
      <c r="CH333" s="1247"/>
      <c r="CI333" s="1247"/>
      <c r="CJ333" s="1247"/>
      <c r="CK333" s="1247"/>
      <c r="CL333" s="1247"/>
      <c r="CM333" s="1247"/>
      <c r="CN333" s="1247"/>
      <c r="CO333" s="1247"/>
      <c r="CP333" s="1247"/>
      <c r="CQ333" s="1247"/>
      <c r="CR333" s="1247"/>
      <c r="CS333" s="1247"/>
      <c r="CT333" s="1247"/>
      <c r="CU333" s="1247"/>
      <c r="CV333" s="1247"/>
      <c r="CW333" s="1247"/>
      <c r="CX333" s="1247"/>
      <c r="CY333" s="1247"/>
      <c r="CZ333" s="1247"/>
      <c r="DB333" s="1452">
        <f t="shared" si="47"/>
        <v>0</v>
      </c>
      <c r="DC333" s="1452">
        <f t="shared" si="48"/>
        <v>0</v>
      </c>
    </row>
    <row r="334" spans="1:107" ht="14.25" customHeight="1" x14ac:dyDescent="0.2">
      <c r="A334" s="129"/>
      <c r="B334" s="130"/>
      <c r="C334" s="131"/>
      <c r="D334" s="448"/>
      <c r="E334" s="448"/>
      <c r="F334" s="382"/>
      <c r="G334" s="382"/>
      <c r="H334" s="382"/>
      <c r="I334" s="1528">
        <f t="shared" si="49"/>
        <v>0</v>
      </c>
      <c r="J334" s="1529">
        <f t="shared" si="45"/>
        <v>0</v>
      </c>
      <c r="K334" s="136"/>
      <c r="L334" s="1530">
        <f t="shared" si="50"/>
        <v>0</v>
      </c>
      <c r="M334" s="1531">
        <f t="shared" si="51"/>
        <v>0</v>
      </c>
      <c r="N334" s="138"/>
      <c r="P334" s="125"/>
      <c r="Q334" s="1065" t="str">
        <f>IF(P334=" "," ",IF(P334="Vehículos",VLOOKUP($Q$16,'Datos Indices'!$A$38:$Z$50,22,FALSE),IF(P334="Ipim",VLOOKUP($Q$16,'Datos Indices'!$A$38:$Z$50,7,FALSE),IF(P334="Dólar",VLOOKUP($Q$16,'Datos Indices'!$A$38:$Z$50,4,FALSE),IF(P334="Gasoil",VLOOKUP($Q$16,'Datos Indices'!$A$38:$Z$50,10,FALSE),IF(P334="WPU06 Pesificado",VLOOKUP($Q$16,'Datos Indices'!$A$38:$Z$50,26,FALSE),0))))))</f>
        <v xml:space="preserve"> </v>
      </c>
      <c r="R334" s="1066">
        <f t="shared" si="52"/>
        <v>0</v>
      </c>
      <c r="T334" s="928"/>
      <c r="U334" s="1065" t="str">
        <f>IF(T334=" "," ",IF(T334="Vehículos",VLOOKUP($U$16,'Datos Indices'!$A$38:$Z$50,22,FALSE),IF(T334="Ipim",VLOOKUP($U$16,'Datos Indices'!$A$38:$Z$50,7,FALSE),IF(T334="Dólar",VLOOKUP($U$16,'Datos Indices'!$A$38:$Z$50,4,FALSE),IF(T334="Gasoil",VLOOKUP($U$16,'Datos Indices'!$A$38:$Z$50,10,FALSE),IF(T334="WPU06 Pesificado",VLOOKUP($U$16,'Datos Indices'!$A$38:$Z$50,26,FALSE),0))))))</f>
        <v xml:space="preserve"> </v>
      </c>
      <c r="V334" s="1066">
        <f t="shared" si="53"/>
        <v>0</v>
      </c>
      <c r="W334" s="1450" t="str">
        <f t="shared" si="46"/>
        <v/>
      </c>
      <c r="Y334" s="1247"/>
      <c r="Z334" s="1247"/>
      <c r="AA334" s="1247"/>
      <c r="AB334" s="1247"/>
      <c r="AC334" s="1247"/>
      <c r="AD334" s="1247"/>
      <c r="AE334" s="1247"/>
      <c r="AF334" s="1247"/>
      <c r="AG334" s="1247"/>
      <c r="AH334" s="1247"/>
      <c r="AI334" s="1247"/>
      <c r="AJ334" s="1247"/>
      <c r="AK334" s="1247"/>
      <c r="AL334" s="1247"/>
      <c r="AM334" s="1247"/>
      <c r="AN334" s="1247"/>
      <c r="AO334" s="1247"/>
      <c r="AP334" s="1247"/>
      <c r="AQ334" s="1247"/>
      <c r="AR334" s="1247"/>
      <c r="AS334" s="1247"/>
      <c r="AT334" s="1247"/>
      <c r="AU334" s="1247"/>
      <c r="AV334" s="1247"/>
      <c r="AW334" s="1247"/>
      <c r="AX334" s="1247"/>
      <c r="AY334" s="1247"/>
      <c r="AZ334" s="1247"/>
      <c r="BA334" s="1247"/>
      <c r="BB334" s="1247"/>
      <c r="BC334" s="1247"/>
      <c r="BD334" s="1247"/>
      <c r="BE334" s="1247"/>
      <c r="BF334" s="1247"/>
      <c r="BG334" s="1247"/>
      <c r="BH334" s="1247"/>
      <c r="BI334" s="1247"/>
      <c r="BJ334" s="1247"/>
      <c r="BK334" s="1247"/>
      <c r="BL334" s="1247"/>
      <c r="BM334" s="1247"/>
      <c r="BN334" s="1247"/>
      <c r="BO334" s="1247"/>
      <c r="BP334" s="1247"/>
      <c r="BQ334" s="1247"/>
      <c r="BR334" s="1247"/>
      <c r="BS334" s="1247"/>
      <c r="BT334" s="1247"/>
      <c r="BU334" s="1247"/>
      <c r="BV334" s="1247"/>
      <c r="BW334" s="1247"/>
      <c r="BX334" s="1247"/>
      <c r="BY334" s="1247"/>
      <c r="BZ334" s="1247"/>
      <c r="CA334" s="1247"/>
      <c r="CB334" s="1247"/>
      <c r="CC334" s="1247"/>
      <c r="CD334" s="1247"/>
      <c r="CE334" s="1247"/>
      <c r="CF334" s="1247"/>
      <c r="CG334" s="1247"/>
      <c r="CH334" s="1247"/>
      <c r="CI334" s="1247"/>
      <c r="CJ334" s="1247"/>
      <c r="CK334" s="1247"/>
      <c r="CL334" s="1247"/>
      <c r="CM334" s="1247"/>
      <c r="CN334" s="1247"/>
      <c r="CO334" s="1247"/>
      <c r="CP334" s="1247"/>
      <c r="CQ334" s="1247"/>
      <c r="CR334" s="1247"/>
      <c r="CS334" s="1247"/>
      <c r="CT334" s="1247"/>
      <c r="CU334" s="1247"/>
      <c r="CV334" s="1247"/>
      <c r="CW334" s="1247"/>
      <c r="CX334" s="1247"/>
      <c r="CY334" s="1247"/>
      <c r="CZ334" s="1247"/>
      <c r="DB334" s="1452">
        <f t="shared" si="47"/>
        <v>0</v>
      </c>
      <c r="DC334" s="1452">
        <f t="shared" si="48"/>
        <v>0</v>
      </c>
    </row>
    <row r="335" spans="1:107" ht="14.25" customHeight="1" x14ac:dyDescent="0.2">
      <c r="A335" s="129"/>
      <c r="B335" s="130"/>
      <c r="C335" s="131"/>
      <c r="D335" s="448"/>
      <c r="E335" s="448"/>
      <c r="F335" s="382"/>
      <c r="G335" s="382"/>
      <c r="H335" s="382"/>
      <c r="I335" s="1528">
        <f t="shared" si="49"/>
        <v>0</v>
      </c>
      <c r="J335" s="1529">
        <f t="shared" si="45"/>
        <v>0</v>
      </c>
      <c r="K335" s="136"/>
      <c r="L335" s="1530">
        <f t="shared" si="50"/>
        <v>0</v>
      </c>
      <c r="M335" s="1531">
        <f t="shared" si="51"/>
        <v>0</v>
      </c>
      <c r="N335" s="138"/>
      <c r="P335" s="125"/>
      <c r="Q335" s="1065" t="str">
        <f>IF(P335=" "," ",IF(P335="Vehículos",VLOOKUP($Q$16,'Datos Indices'!$A$38:$Z$50,22,FALSE),IF(P335="Ipim",VLOOKUP($Q$16,'Datos Indices'!$A$38:$Z$50,7,FALSE),IF(P335="Dólar",VLOOKUP($Q$16,'Datos Indices'!$A$38:$Z$50,4,FALSE),IF(P335="Gasoil",VLOOKUP($Q$16,'Datos Indices'!$A$38:$Z$50,10,FALSE),IF(P335="WPU06 Pesificado",VLOOKUP($Q$16,'Datos Indices'!$A$38:$Z$50,26,FALSE),0))))))</f>
        <v xml:space="preserve"> </v>
      </c>
      <c r="R335" s="1066">
        <f t="shared" si="52"/>
        <v>0</v>
      </c>
      <c r="T335" s="928"/>
      <c r="U335" s="1065" t="str">
        <f>IF(T335=" "," ",IF(T335="Vehículos",VLOOKUP($U$16,'Datos Indices'!$A$38:$Z$50,22,FALSE),IF(T335="Ipim",VLOOKUP($U$16,'Datos Indices'!$A$38:$Z$50,7,FALSE),IF(T335="Dólar",VLOOKUP($U$16,'Datos Indices'!$A$38:$Z$50,4,FALSE),IF(T335="Gasoil",VLOOKUP($U$16,'Datos Indices'!$A$38:$Z$50,10,FALSE),IF(T335="WPU06 Pesificado",VLOOKUP($U$16,'Datos Indices'!$A$38:$Z$50,26,FALSE),0))))))</f>
        <v xml:space="preserve"> </v>
      </c>
      <c r="V335" s="1066">
        <f t="shared" si="53"/>
        <v>0</v>
      </c>
      <c r="W335" s="1450" t="str">
        <f t="shared" si="46"/>
        <v/>
      </c>
      <c r="Y335" s="1247"/>
      <c r="Z335" s="1247"/>
      <c r="AA335" s="1247"/>
      <c r="AB335" s="1247"/>
      <c r="AC335" s="1247"/>
      <c r="AD335" s="1247"/>
      <c r="AE335" s="1247"/>
      <c r="AF335" s="1247"/>
      <c r="AG335" s="1247"/>
      <c r="AH335" s="1247"/>
      <c r="AI335" s="1247"/>
      <c r="AJ335" s="1247"/>
      <c r="AK335" s="1247"/>
      <c r="AL335" s="1247"/>
      <c r="AM335" s="1247"/>
      <c r="AN335" s="1247"/>
      <c r="AO335" s="1247"/>
      <c r="AP335" s="1247"/>
      <c r="AQ335" s="1247"/>
      <c r="AR335" s="1247"/>
      <c r="AS335" s="1247"/>
      <c r="AT335" s="1247"/>
      <c r="AU335" s="1247"/>
      <c r="AV335" s="1247"/>
      <c r="AW335" s="1247"/>
      <c r="AX335" s="1247"/>
      <c r="AY335" s="1247"/>
      <c r="AZ335" s="1247"/>
      <c r="BA335" s="1247"/>
      <c r="BB335" s="1247"/>
      <c r="BC335" s="1247"/>
      <c r="BD335" s="1247"/>
      <c r="BE335" s="1247"/>
      <c r="BF335" s="1247"/>
      <c r="BG335" s="1247"/>
      <c r="BH335" s="1247"/>
      <c r="BI335" s="1247"/>
      <c r="BJ335" s="1247"/>
      <c r="BK335" s="1247"/>
      <c r="BL335" s="1247"/>
      <c r="BM335" s="1247"/>
      <c r="BN335" s="1247"/>
      <c r="BO335" s="1247"/>
      <c r="BP335" s="1247"/>
      <c r="BQ335" s="1247"/>
      <c r="BR335" s="1247"/>
      <c r="BS335" s="1247"/>
      <c r="BT335" s="1247"/>
      <c r="BU335" s="1247"/>
      <c r="BV335" s="1247"/>
      <c r="BW335" s="1247"/>
      <c r="BX335" s="1247"/>
      <c r="BY335" s="1247"/>
      <c r="BZ335" s="1247"/>
      <c r="CA335" s="1247"/>
      <c r="CB335" s="1247"/>
      <c r="CC335" s="1247"/>
      <c r="CD335" s="1247"/>
      <c r="CE335" s="1247"/>
      <c r="CF335" s="1247"/>
      <c r="CG335" s="1247"/>
      <c r="CH335" s="1247"/>
      <c r="CI335" s="1247"/>
      <c r="CJ335" s="1247"/>
      <c r="CK335" s="1247"/>
      <c r="CL335" s="1247"/>
      <c r="CM335" s="1247"/>
      <c r="CN335" s="1247"/>
      <c r="CO335" s="1247"/>
      <c r="CP335" s="1247"/>
      <c r="CQ335" s="1247"/>
      <c r="CR335" s="1247"/>
      <c r="CS335" s="1247"/>
      <c r="CT335" s="1247"/>
      <c r="CU335" s="1247"/>
      <c r="CV335" s="1247"/>
      <c r="CW335" s="1247"/>
      <c r="CX335" s="1247"/>
      <c r="CY335" s="1247"/>
      <c r="CZ335" s="1247"/>
      <c r="DB335" s="1452">
        <f t="shared" si="47"/>
        <v>0</v>
      </c>
      <c r="DC335" s="1452">
        <f t="shared" si="48"/>
        <v>0</v>
      </c>
    </row>
    <row r="336" spans="1:107" ht="14.25" customHeight="1" x14ac:dyDescent="0.2">
      <c r="A336" s="129"/>
      <c r="B336" s="130"/>
      <c r="C336" s="131"/>
      <c r="D336" s="448"/>
      <c r="E336" s="448"/>
      <c r="F336" s="382"/>
      <c r="G336" s="382"/>
      <c r="H336" s="382"/>
      <c r="I336" s="1528">
        <f t="shared" si="49"/>
        <v>0</v>
      </c>
      <c r="J336" s="1529">
        <f t="shared" si="45"/>
        <v>0</v>
      </c>
      <c r="K336" s="136"/>
      <c r="L336" s="1530">
        <f t="shared" si="50"/>
        <v>0</v>
      </c>
      <c r="M336" s="1531">
        <f t="shared" si="51"/>
        <v>0</v>
      </c>
      <c r="N336" s="138"/>
      <c r="P336" s="125"/>
      <c r="Q336" s="1065" t="str">
        <f>IF(P336=" "," ",IF(P336="Vehículos",VLOOKUP($Q$16,'Datos Indices'!$A$38:$Z$50,22,FALSE),IF(P336="Ipim",VLOOKUP($Q$16,'Datos Indices'!$A$38:$Z$50,7,FALSE),IF(P336="Dólar",VLOOKUP($Q$16,'Datos Indices'!$A$38:$Z$50,4,FALSE),IF(P336="Gasoil",VLOOKUP($Q$16,'Datos Indices'!$A$38:$Z$50,10,FALSE),IF(P336="WPU06 Pesificado",VLOOKUP($Q$16,'Datos Indices'!$A$38:$Z$50,26,FALSE),0))))))</f>
        <v xml:space="preserve"> </v>
      </c>
      <c r="R336" s="1066">
        <f t="shared" si="52"/>
        <v>0</v>
      </c>
      <c r="T336" s="928"/>
      <c r="U336" s="1065" t="str">
        <f>IF(T336=" "," ",IF(T336="Vehículos",VLOOKUP($U$16,'Datos Indices'!$A$38:$Z$50,22,FALSE),IF(T336="Ipim",VLOOKUP($U$16,'Datos Indices'!$A$38:$Z$50,7,FALSE),IF(T336="Dólar",VLOOKUP($U$16,'Datos Indices'!$A$38:$Z$50,4,FALSE),IF(T336="Gasoil",VLOOKUP($U$16,'Datos Indices'!$A$38:$Z$50,10,FALSE),IF(T336="WPU06 Pesificado",VLOOKUP($U$16,'Datos Indices'!$A$38:$Z$50,26,FALSE),0))))))</f>
        <v xml:space="preserve"> </v>
      </c>
      <c r="V336" s="1066">
        <f t="shared" si="53"/>
        <v>0</v>
      </c>
      <c r="W336" s="1450" t="str">
        <f t="shared" si="46"/>
        <v/>
      </c>
      <c r="Y336" s="1247"/>
      <c r="Z336" s="1247"/>
      <c r="AA336" s="1247"/>
      <c r="AB336" s="1247"/>
      <c r="AC336" s="1247"/>
      <c r="AD336" s="1247"/>
      <c r="AE336" s="1247"/>
      <c r="AF336" s="1247"/>
      <c r="AG336" s="1247"/>
      <c r="AH336" s="1247"/>
      <c r="AI336" s="1247"/>
      <c r="AJ336" s="1247"/>
      <c r="AK336" s="1247"/>
      <c r="AL336" s="1247"/>
      <c r="AM336" s="1247"/>
      <c r="AN336" s="1247"/>
      <c r="AO336" s="1247"/>
      <c r="AP336" s="1247"/>
      <c r="AQ336" s="1247"/>
      <c r="AR336" s="1247"/>
      <c r="AS336" s="1247"/>
      <c r="AT336" s="1247"/>
      <c r="AU336" s="1247"/>
      <c r="AV336" s="1247"/>
      <c r="AW336" s="1247"/>
      <c r="AX336" s="1247"/>
      <c r="AY336" s="1247"/>
      <c r="AZ336" s="1247"/>
      <c r="BA336" s="1247"/>
      <c r="BB336" s="1247"/>
      <c r="BC336" s="1247"/>
      <c r="BD336" s="1247"/>
      <c r="BE336" s="1247"/>
      <c r="BF336" s="1247"/>
      <c r="BG336" s="1247"/>
      <c r="BH336" s="1247"/>
      <c r="BI336" s="1247"/>
      <c r="BJ336" s="1247"/>
      <c r="BK336" s="1247"/>
      <c r="BL336" s="1247"/>
      <c r="BM336" s="1247"/>
      <c r="BN336" s="1247"/>
      <c r="BO336" s="1247"/>
      <c r="BP336" s="1247"/>
      <c r="BQ336" s="1247"/>
      <c r="BR336" s="1247"/>
      <c r="BS336" s="1247"/>
      <c r="BT336" s="1247"/>
      <c r="BU336" s="1247"/>
      <c r="BV336" s="1247"/>
      <c r="BW336" s="1247"/>
      <c r="BX336" s="1247"/>
      <c r="BY336" s="1247"/>
      <c r="BZ336" s="1247"/>
      <c r="CA336" s="1247"/>
      <c r="CB336" s="1247"/>
      <c r="CC336" s="1247"/>
      <c r="CD336" s="1247"/>
      <c r="CE336" s="1247"/>
      <c r="CF336" s="1247"/>
      <c r="CG336" s="1247"/>
      <c r="CH336" s="1247"/>
      <c r="CI336" s="1247"/>
      <c r="CJ336" s="1247"/>
      <c r="CK336" s="1247"/>
      <c r="CL336" s="1247"/>
      <c r="CM336" s="1247"/>
      <c r="CN336" s="1247"/>
      <c r="CO336" s="1247"/>
      <c r="CP336" s="1247"/>
      <c r="CQ336" s="1247"/>
      <c r="CR336" s="1247"/>
      <c r="CS336" s="1247"/>
      <c r="CT336" s="1247"/>
      <c r="CU336" s="1247"/>
      <c r="CV336" s="1247"/>
      <c r="CW336" s="1247"/>
      <c r="CX336" s="1247"/>
      <c r="CY336" s="1247"/>
      <c r="CZ336" s="1247"/>
      <c r="DB336" s="1452">
        <f t="shared" si="47"/>
        <v>0</v>
      </c>
      <c r="DC336" s="1452">
        <f t="shared" si="48"/>
        <v>0</v>
      </c>
    </row>
    <row r="337" spans="1:107" ht="14.25" customHeight="1" x14ac:dyDescent="0.2">
      <c r="A337" s="129"/>
      <c r="B337" s="130"/>
      <c r="C337" s="131"/>
      <c r="D337" s="448"/>
      <c r="E337" s="448"/>
      <c r="F337" s="382"/>
      <c r="G337" s="382"/>
      <c r="H337" s="382"/>
      <c r="I337" s="1528">
        <f t="shared" si="49"/>
        <v>0</v>
      </c>
      <c r="J337" s="1529">
        <f t="shared" si="45"/>
        <v>0</v>
      </c>
      <c r="K337" s="136"/>
      <c r="L337" s="1530">
        <f t="shared" si="50"/>
        <v>0</v>
      </c>
      <c r="M337" s="1531">
        <f t="shared" si="51"/>
        <v>0</v>
      </c>
      <c r="N337" s="138"/>
      <c r="P337" s="125"/>
      <c r="Q337" s="1065" t="str">
        <f>IF(P337=" "," ",IF(P337="Vehículos",VLOOKUP($Q$16,'Datos Indices'!$A$38:$Z$50,22,FALSE),IF(P337="Ipim",VLOOKUP($Q$16,'Datos Indices'!$A$38:$Z$50,7,FALSE),IF(P337="Dólar",VLOOKUP($Q$16,'Datos Indices'!$A$38:$Z$50,4,FALSE),IF(P337="Gasoil",VLOOKUP($Q$16,'Datos Indices'!$A$38:$Z$50,10,FALSE),IF(P337="WPU06 Pesificado",VLOOKUP($Q$16,'Datos Indices'!$A$38:$Z$50,26,FALSE),0))))))</f>
        <v xml:space="preserve"> </v>
      </c>
      <c r="R337" s="1066">
        <f t="shared" si="52"/>
        <v>0</v>
      </c>
      <c r="T337" s="928"/>
      <c r="U337" s="1065" t="str">
        <f>IF(T337=" "," ",IF(T337="Vehículos",VLOOKUP($U$16,'Datos Indices'!$A$38:$Z$50,22,FALSE),IF(T337="Ipim",VLOOKUP($U$16,'Datos Indices'!$A$38:$Z$50,7,FALSE),IF(T337="Dólar",VLOOKUP($U$16,'Datos Indices'!$A$38:$Z$50,4,FALSE),IF(T337="Gasoil",VLOOKUP($U$16,'Datos Indices'!$A$38:$Z$50,10,FALSE),IF(T337="WPU06 Pesificado",VLOOKUP($U$16,'Datos Indices'!$A$38:$Z$50,26,FALSE),0))))))</f>
        <v xml:space="preserve"> </v>
      </c>
      <c r="V337" s="1066">
        <f t="shared" si="53"/>
        <v>0</v>
      </c>
      <c r="W337" s="1450" t="str">
        <f t="shared" si="46"/>
        <v/>
      </c>
      <c r="Y337" s="1247"/>
      <c r="Z337" s="1247"/>
      <c r="AA337" s="1247"/>
      <c r="AB337" s="1247"/>
      <c r="AC337" s="1247"/>
      <c r="AD337" s="1247"/>
      <c r="AE337" s="1247"/>
      <c r="AF337" s="1247"/>
      <c r="AG337" s="1247"/>
      <c r="AH337" s="1247"/>
      <c r="AI337" s="1247"/>
      <c r="AJ337" s="1247"/>
      <c r="AK337" s="1247"/>
      <c r="AL337" s="1247"/>
      <c r="AM337" s="1247"/>
      <c r="AN337" s="1247"/>
      <c r="AO337" s="1247"/>
      <c r="AP337" s="1247"/>
      <c r="AQ337" s="1247"/>
      <c r="AR337" s="1247"/>
      <c r="AS337" s="1247"/>
      <c r="AT337" s="1247"/>
      <c r="AU337" s="1247"/>
      <c r="AV337" s="1247"/>
      <c r="AW337" s="1247"/>
      <c r="AX337" s="1247"/>
      <c r="AY337" s="1247"/>
      <c r="AZ337" s="1247"/>
      <c r="BA337" s="1247"/>
      <c r="BB337" s="1247"/>
      <c r="BC337" s="1247"/>
      <c r="BD337" s="1247"/>
      <c r="BE337" s="1247"/>
      <c r="BF337" s="1247"/>
      <c r="BG337" s="1247"/>
      <c r="BH337" s="1247"/>
      <c r="BI337" s="1247"/>
      <c r="BJ337" s="1247"/>
      <c r="BK337" s="1247"/>
      <c r="BL337" s="1247"/>
      <c r="BM337" s="1247"/>
      <c r="BN337" s="1247"/>
      <c r="BO337" s="1247"/>
      <c r="BP337" s="1247"/>
      <c r="BQ337" s="1247"/>
      <c r="BR337" s="1247"/>
      <c r="BS337" s="1247"/>
      <c r="BT337" s="1247"/>
      <c r="BU337" s="1247"/>
      <c r="BV337" s="1247"/>
      <c r="BW337" s="1247"/>
      <c r="BX337" s="1247"/>
      <c r="BY337" s="1247"/>
      <c r="BZ337" s="1247"/>
      <c r="CA337" s="1247"/>
      <c r="CB337" s="1247"/>
      <c r="CC337" s="1247"/>
      <c r="CD337" s="1247"/>
      <c r="CE337" s="1247"/>
      <c r="CF337" s="1247"/>
      <c r="CG337" s="1247"/>
      <c r="CH337" s="1247"/>
      <c r="CI337" s="1247"/>
      <c r="CJ337" s="1247"/>
      <c r="CK337" s="1247"/>
      <c r="CL337" s="1247"/>
      <c r="CM337" s="1247"/>
      <c r="CN337" s="1247"/>
      <c r="CO337" s="1247"/>
      <c r="CP337" s="1247"/>
      <c r="CQ337" s="1247"/>
      <c r="CR337" s="1247"/>
      <c r="CS337" s="1247"/>
      <c r="CT337" s="1247"/>
      <c r="CU337" s="1247"/>
      <c r="CV337" s="1247"/>
      <c r="CW337" s="1247"/>
      <c r="CX337" s="1247"/>
      <c r="CY337" s="1247"/>
      <c r="CZ337" s="1247"/>
      <c r="DB337" s="1452">
        <f t="shared" si="47"/>
        <v>0</v>
      </c>
      <c r="DC337" s="1452">
        <f t="shared" si="48"/>
        <v>0</v>
      </c>
    </row>
    <row r="338" spans="1:107" ht="14.25" customHeight="1" x14ac:dyDescent="0.2">
      <c r="A338" s="129"/>
      <c r="B338" s="130"/>
      <c r="C338" s="131"/>
      <c r="D338" s="448"/>
      <c r="E338" s="448"/>
      <c r="F338" s="382"/>
      <c r="G338" s="382"/>
      <c r="H338" s="382"/>
      <c r="I338" s="1528">
        <f t="shared" si="49"/>
        <v>0</v>
      </c>
      <c r="J338" s="1529">
        <f t="shared" ref="J338:J401" si="54">IF($C$9=0,0,I338/$C$9)</f>
        <v>0</v>
      </c>
      <c r="K338" s="136"/>
      <c r="L338" s="1530">
        <f t="shared" si="50"/>
        <v>0</v>
      </c>
      <c r="M338" s="1531">
        <f t="shared" si="51"/>
        <v>0</v>
      </c>
      <c r="N338" s="138"/>
      <c r="P338" s="125"/>
      <c r="Q338" s="1065" t="str">
        <f>IF(P338=" "," ",IF(P338="Vehículos",VLOOKUP($Q$16,'Datos Indices'!$A$38:$Z$50,22,FALSE),IF(P338="Ipim",VLOOKUP($Q$16,'Datos Indices'!$A$38:$Z$50,7,FALSE),IF(P338="Dólar",VLOOKUP($Q$16,'Datos Indices'!$A$38:$Z$50,4,FALSE),IF(P338="Gasoil",VLOOKUP($Q$16,'Datos Indices'!$A$38:$Z$50,10,FALSE),IF(P338="WPU06 Pesificado",VLOOKUP($Q$16,'Datos Indices'!$A$38:$Z$50,26,FALSE),0))))))</f>
        <v xml:space="preserve"> </v>
      </c>
      <c r="R338" s="1066">
        <f t="shared" si="52"/>
        <v>0</v>
      </c>
      <c r="T338" s="928"/>
      <c r="U338" s="1065" t="str">
        <f>IF(T338=" "," ",IF(T338="Vehículos",VLOOKUP($U$16,'Datos Indices'!$A$38:$Z$50,22,FALSE),IF(T338="Ipim",VLOOKUP($U$16,'Datos Indices'!$A$38:$Z$50,7,FALSE),IF(T338="Dólar",VLOOKUP($U$16,'Datos Indices'!$A$38:$Z$50,4,FALSE),IF(T338="Gasoil",VLOOKUP($U$16,'Datos Indices'!$A$38:$Z$50,10,FALSE),IF(T338="WPU06 Pesificado",VLOOKUP($U$16,'Datos Indices'!$A$38:$Z$50,26,FALSE),0))))))</f>
        <v xml:space="preserve"> </v>
      </c>
      <c r="V338" s="1066">
        <f t="shared" si="53"/>
        <v>0</v>
      </c>
      <c r="W338" s="1450" t="str">
        <f t="shared" si="46"/>
        <v/>
      </c>
      <c r="Y338" s="1247"/>
      <c r="Z338" s="1247"/>
      <c r="AA338" s="1247"/>
      <c r="AB338" s="1247"/>
      <c r="AC338" s="1247"/>
      <c r="AD338" s="1247"/>
      <c r="AE338" s="1247"/>
      <c r="AF338" s="1247"/>
      <c r="AG338" s="1247"/>
      <c r="AH338" s="1247"/>
      <c r="AI338" s="1247"/>
      <c r="AJ338" s="1247"/>
      <c r="AK338" s="1247"/>
      <c r="AL338" s="1247"/>
      <c r="AM338" s="1247"/>
      <c r="AN338" s="1247"/>
      <c r="AO338" s="1247"/>
      <c r="AP338" s="1247"/>
      <c r="AQ338" s="1247"/>
      <c r="AR338" s="1247"/>
      <c r="AS338" s="1247"/>
      <c r="AT338" s="1247"/>
      <c r="AU338" s="1247"/>
      <c r="AV338" s="1247"/>
      <c r="AW338" s="1247"/>
      <c r="AX338" s="1247"/>
      <c r="AY338" s="1247"/>
      <c r="AZ338" s="1247"/>
      <c r="BA338" s="1247"/>
      <c r="BB338" s="1247"/>
      <c r="BC338" s="1247"/>
      <c r="BD338" s="1247"/>
      <c r="BE338" s="1247"/>
      <c r="BF338" s="1247"/>
      <c r="BG338" s="1247"/>
      <c r="BH338" s="1247"/>
      <c r="BI338" s="1247"/>
      <c r="BJ338" s="1247"/>
      <c r="BK338" s="1247"/>
      <c r="BL338" s="1247"/>
      <c r="BM338" s="1247"/>
      <c r="BN338" s="1247"/>
      <c r="BO338" s="1247"/>
      <c r="BP338" s="1247"/>
      <c r="BQ338" s="1247"/>
      <c r="BR338" s="1247"/>
      <c r="BS338" s="1247"/>
      <c r="BT338" s="1247"/>
      <c r="BU338" s="1247"/>
      <c r="BV338" s="1247"/>
      <c r="BW338" s="1247"/>
      <c r="BX338" s="1247"/>
      <c r="BY338" s="1247"/>
      <c r="BZ338" s="1247"/>
      <c r="CA338" s="1247"/>
      <c r="CB338" s="1247"/>
      <c r="CC338" s="1247"/>
      <c r="CD338" s="1247"/>
      <c r="CE338" s="1247"/>
      <c r="CF338" s="1247"/>
      <c r="CG338" s="1247"/>
      <c r="CH338" s="1247"/>
      <c r="CI338" s="1247"/>
      <c r="CJ338" s="1247"/>
      <c r="CK338" s="1247"/>
      <c r="CL338" s="1247"/>
      <c r="CM338" s="1247"/>
      <c r="CN338" s="1247"/>
      <c r="CO338" s="1247"/>
      <c r="CP338" s="1247"/>
      <c r="CQ338" s="1247"/>
      <c r="CR338" s="1247"/>
      <c r="CS338" s="1247"/>
      <c r="CT338" s="1247"/>
      <c r="CU338" s="1247"/>
      <c r="CV338" s="1247"/>
      <c r="CW338" s="1247"/>
      <c r="CX338" s="1247"/>
      <c r="CY338" s="1247"/>
      <c r="CZ338" s="1247"/>
      <c r="DB338" s="1452">
        <f t="shared" si="47"/>
        <v>0</v>
      </c>
      <c r="DC338" s="1452">
        <f t="shared" si="48"/>
        <v>0</v>
      </c>
    </row>
    <row r="339" spans="1:107" ht="14.25" customHeight="1" x14ac:dyDescent="0.2">
      <c r="A339" s="129"/>
      <c r="B339" s="130"/>
      <c r="C339" s="131"/>
      <c r="D339" s="448"/>
      <c r="E339" s="448"/>
      <c r="F339" s="382"/>
      <c r="G339" s="382"/>
      <c r="H339" s="382"/>
      <c r="I339" s="1528">
        <f t="shared" si="49"/>
        <v>0</v>
      </c>
      <c r="J339" s="1529">
        <f t="shared" si="54"/>
        <v>0</v>
      </c>
      <c r="K339" s="136"/>
      <c r="L339" s="1530">
        <f t="shared" si="50"/>
        <v>0</v>
      </c>
      <c r="M339" s="1531">
        <f t="shared" si="51"/>
        <v>0</v>
      </c>
      <c r="N339" s="138"/>
      <c r="P339" s="125"/>
      <c r="Q339" s="1065" t="str">
        <f>IF(P339=" "," ",IF(P339="Vehículos",VLOOKUP($Q$16,'Datos Indices'!$A$38:$Z$50,22,FALSE),IF(P339="Ipim",VLOOKUP($Q$16,'Datos Indices'!$A$38:$Z$50,7,FALSE),IF(P339="Dólar",VLOOKUP($Q$16,'Datos Indices'!$A$38:$Z$50,4,FALSE),IF(P339="Gasoil",VLOOKUP($Q$16,'Datos Indices'!$A$38:$Z$50,10,FALSE),IF(P339="WPU06 Pesificado",VLOOKUP($Q$16,'Datos Indices'!$A$38:$Z$50,26,FALSE),0))))))</f>
        <v xml:space="preserve"> </v>
      </c>
      <c r="R339" s="1066">
        <f t="shared" si="52"/>
        <v>0</v>
      </c>
      <c r="T339" s="928"/>
      <c r="U339" s="1065" t="str">
        <f>IF(T339=" "," ",IF(T339="Vehículos",VLOOKUP($U$16,'Datos Indices'!$A$38:$Z$50,22,FALSE),IF(T339="Ipim",VLOOKUP($U$16,'Datos Indices'!$A$38:$Z$50,7,FALSE),IF(T339="Dólar",VLOOKUP($U$16,'Datos Indices'!$A$38:$Z$50,4,FALSE),IF(T339="Gasoil",VLOOKUP($U$16,'Datos Indices'!$A$38:$Z$50,10,FALSE),IF(T339="WPU06 Pesificado",VLOOKUP($U$16,'Datos Indices'!$A$38:$Z$50,26,FALSE),0))))))</f>
        <v xml:space="preserve"> </v>
      </c>
      <c r="V339" s="1066">
        <f t="shared" si="53"/>
        <v>0</v>
      </c>
      <c r="W339" s="1450" t="str">
        <f t="shared" ref="W339:W402" si="55">IF(DC339=0,"","Controlar Aprop.")</f>
        <v/>
      </c>
      <c r="Y339" s="1247"/>
      <c r="Z339" s="1247"/>
      <c r="AA339" s="1247"/>
      <c r="AB339" s="1247"/>
      <c r="AC339" s="1247"/>
      <c r="AD339" s="1247"/>
      <c r="AE339" s="1247"/>
      <c r="AF339" s="1247"/>
      <c r="AG339" s="1247"/>
      <c r="AH339" s="1247"/>
      <c r="AI339" s="1247"/>
      <c r="AJ339" s="1247"/>
      <c r="AK339" s="1247"/>
      <c r="AL339" s="1247"/>
      <c r="AM339" s="1247"/>
      <c r="AN339" s="1247"/>
      <c r="AO339" s="1247"/>
      <c r="AP339" s="1247"/>
      <c r="AQ339" s="1247"/>
      <c r="AR339" s="1247"/>
      <c r="AS339" s="1247"/>
      <c r="AT339" s="1247"/>
      <c r="AU339" s="1247"/>
      <c r="AV339" s="1247"/>
      <c r="AW339" s="1247"/>
      <c r="AX339" s="1247"/>
      <c r="AY339" s="1247"/>
      <c r="AZ339" s="1247"/>
      <c r="BA339" s="1247"/>
      <c r="BB339" s="1247"/>
      <c r="BC339" s="1247"/>
      <c r="BD339" s="1247"/>
      <c r="BE339" s="1247"/>
      <c r="BF339" s="1247"/>
      <c r="BG339" s="1247"/>
      <c r="BH339" s="1247"/>
      <c r="BI339" s="1247"/>
      <c r="BJ339" s="1247"/>
      <c r="BK339" s="1247"/>
      <c r="BL339" s="1247"/>
      <c r="BM339" s="1247"/>
      <c r="BN339" s="1247"/>
      <c r="BO339" s="1247"/>
      <c r="BP339" s="1247"/>
      <c r="BQ339" s="1247"/>
      <c r="BR339" s="1247"/>
      <c r="BS339" s="1247"/>
      <c r="BT339" s="1247"/>
      <c r="BU339" s="1247"/>
      <c r="BV339" s="1247"/>
      <c r="BW339" s="1247"/>
      <c r="BX339" s="1247"/>
      <c r="BY339" s="1247"/>
      <c r="BZ339" s="1247"/>
      <c r="CA339" s="1247"/>
      <c r="CB339" s="1247"/>
      <c r="CC339" s="1247"/>
      <c r="CD339" s="1247"/>
      <c r="CE339" s="1247"/>
      <c r="CF339" s="1247"/>
      <c r="CG339" s="1247"/>
      <c r="CH339" s="1247"/>
      <c r="CI339" s="1247"/>
      <c r="CJ339" s="1247"/>
      <c r="CK339" s="1247"/>
      <c r="CL339" s="1247"/>
      <c r="CM339" s="1247"/>
      <c r="CN339" s="1247"/>
      <c r="CO339" s="1247"/>
      <c r="CP339" s="1247"/>
      <c r="CQ339" s="1247"/>
      <c r="CR339" s="1247"/>
      <c r="CS339" s="1247"/>
      <c r="CT339" s="1247"/>
      <c r="CU339" s="1247"/>
      <c r="CV339" s="1247"/>
      <c r="CW339" s="1247"/>
      <c r="CX339" s="1247"/>
      <c r="CY339" s="1247"/>
      <c r="CZ339" s="1247"/>
      <c r="DB339" s="1452">
        <f t="shared" ref="DB339:DB402" si="56">SUM(Y339:CZ339)*M339</f>
        <v>0</v>
      </c>
      <c r="DC339" s="1452">
        <f t="shared" ref="DC339:DC402" si="57">M339-DB339</f>
        <v>0</v>
      </c>
    </row>
    <row r="340" spans="1:107" ht="14.25" customHeight="1" x14ac:dyDescent="0.2">
      <c r="A340" s="129"/>
      <c r="B340" s="130"/>
      <c r="C340" s="131"/>
      <c r="D340" s="448"/>
      <c r="E340" s="448"/>
      <c r="F340" s="382"/>
      <c r="G340" s="382"/>
      <c r="H340" s="382"/>
      <c r="I340" s="1528">
        <f t="shared" si="49"/>
        <v>0</v>
      </c>
      <c r="J340" s="1529">
        <f t="shared" si="54"/>
        <v>0</v>
      </c>
      <c r="K340" s="136"/>
      <c r="L340" s="1530">
        <f t="shared" si="50"/>
        <v>0</v>
      </c>
      <c r="M340" s="1531">
        <f t="shared" si="51"/>
        <v>0</v>
      </c>
      <c r="N340" s="138"/>
      <c r="P340" s="125"/>
      <c r="Q340" s="1065" t="str">
        <f>IF(P340=" "," ",IF(P340="Vehículos",VLOOKUP($Q$16,'Datos Indices'!$A$38:$Z$50,22,FALSE),IF(P340="Ipim",VLOOKUP($Q$16,'Datos Indices'!$A$38:$Z$50,7,FALSE),IF(P340="Dólar",VLOOKUP($Q$16,'Datos Indices'!$A$38:$Z$50,4,FALSE),IF(P340="Gasoil",VLOOKUP($Q$16,'Datos Indices'!$A$38:$Z$50,10,FALSE),IF(P340="WPU06 Pesificado",VLOOKUP($Q$16,'Datos Indices'!$A$38:$Z$50,26,FALSE),0))))))</f>
        <v xml:space="preserve"> </v>
      </c>
      <c r="R340" s="1066">
        <f t="shared" si="52"/>
        <v>0</v>
      </c>
      <c r="T340" s="928"/>
      <c r="U340" s="1065" t="str">
        <f>IF(T340=" "," ",IF(T340="Vehículos",VLOOKUP($U$16,'Datos Indices'!$A$38:$Z$50,22,FALSE),IF(T340="Ipim",VLOOKUP($U$16,'Datos Indices'!$A$38:$Z$50,7,FALSE),IF(T340="Dólar",VLOOKUP($U$16,'Datos Indices'!$A$38:$Z$50,4,FALSE),IF(T340="Gasoil",VLOOKUP($U$16,'Datos Indices'!$A$38:$Z$50,10,FALSE),IF(T340="WPU06 Pesificado",VLOOKUP($U$16,'Datos Indices'!$A$38:$Z$50,26,FALSE),0))))))</f>
        <v xml:space="preserve"> </v>
      </c>
      <c r="V340" s="1066">
        <f t="shared" si="53"/>
        <v>0</v>
      </c>
      <c r="W340" s="1450" t="str">
        <f t="shared" si="55"/>
        <v/>
      </c>
      <c r="Y340" s="1247"/>
      <c r="Z340" s="1247"/>
      <c r="AA340" s="1247"/>
      <c r="AB340" s="1247"/>
      <c r="AC340" s="1247"/>
      <c r="AD340" s="1247"/>
      <c r="AE340" s="1247"/>
      <c r="AF340" s="1247"/>
      <c r="AG340" s="1247"/>
      <c r="AH340" s="1247"/>
      <c r="AI340" s="1247"/>
      <c r="AJ340" s="1247"/>
      <c r="AK340" s="1247"/>
      <c r="AL340" s="1247"/>
      <c r="AM340" s="1247"/>
      <c r="AN340" s="1247"/>
      <c r="AO340" s="1247"/>
      <c r="AP340" s="1247"/>
      <c r="AQ340" s="1247"/>
      <c r="AR340" s="1247"/>
      <c r="AS340" s="1247"/>
      <c r="AT340" s="1247"/>
      <c r="AU340" s="1247"/>
      <c r="AV340" s="1247"/>
      <c r="AW340" s="1247"/>
      <c r="AX340" s="1247"/>
      <c r="AY340" s="1247"/>
      <c r="AZ340" s="1247"/>
      <c r="BA340" s="1247"/>
      <c r="BB340" s="1247"/>
      <c r="BC340" s="1247"/>
      <c r="BD340" s="1247"/>
      <c r="BE340" s="1247"/>
      <c r="BF340" s="1247"/>
      <c r="BG340" s="1247"/>
      <c r="BH340" s="1247"/>
      <c r="BI340" s="1247"/>
      <c r="BJ340" s="1247"/>
      <c r="BK340" s="1247"/>
      <c r="BL340" s="1247"/>
      <c r="BM340" s="1247"/>
      <c r="BN340" s="1247"/>
      <c r="BO340" s="1247"/>
      <c r="BP340" s="1247"/>
      <c r="BQ340" s="1247"/>
      <c r="BR340" s="1247"/>
      <c r="BS340" s="1247"/>
      <c r="BT340" s="1247"/>
      <c r="BU340" s="1247"/>
      <c r="BV340" s="1247"/>
      <c r="BW340" s="1247"/>
      <c r="BX340" s="1247"/>
      <c r="BY340" s="1247"/>
      <c r="BZ340" s="1247"/>
      <c r="CA340" s="1247"/>
      <c r="CB340" s="1247"/>
      <c r="CC340" s="1247"/>
      <c r="CD340" s="1247"/>
      <c r="CE340" s="1247"/>
      <c r="CF340" s="1247"/>
      <c r="CG340" s="1247"/>
      <c r="CH340" s="1247"/>
      <c r="CI340" s="1247"/>
      <c r="CJ340" s="1247"/>
      <c r="CK340" s="1247"/>
      <c r="CL340" s="1247"/>
      <c r="CM340" s="1247"/>
      <c r="CN340" s="1247"/>
      <c r="CO340" s="1247"/>
      <c r="CP340" s="1247"/>
      <c r="CQ340" s="1247"/>
      <c r="CR340" s="1247"/>
      <c r="CS340" s="1247"/>
      <c r="CT340" s="1247"/>
      <c r="CU340" s="1247"/>
      <c r="CV340" s="1247"/>
      <c r="CW340" s="1247"/>
      <c r="CX340" s="1247"/>
      <c r="CY340" s="1247"/>
      <c r="CZ340" s="1247"/>
      <c r="DB340" s="1452">
        <f t="shared" si="56"/>
        <v>0</v>
      </c>
      <c r="DC340" s="1452">
        <f t="shared" si="57"/>
        <v>0</v>
      </c>
    </row>
    <row r="341" spans="1:107" ht="14.25" customHeight="1" x14ac:dyDescent="0.2">
      <c r="A341" s="129"/>
      <c r="B341" s="130"/>
      <c r="C341" s="131"/>
      <c r="D341" s="448"/>
      <c r="E341" s="448"/>
      <c r="F341" s="382"/>
      <c r="G341" s="382"/>
      <c r="H341" s="382"/>
      <c r="I341" s="1528">
        <f t="shared" si="49"/>
        <v>0</v>
      </c>
      <c r="J341" s="1529">
        <f t="shared" si="54"/>
        <v>0</v>
      </c>
      <c r="K341" s="136"/>
      <c r="L341" s="1530">
        <f t="shared" si="50"/>
        <v>0</v>
      </c>
      <c r="M341" s="1531">
        <f t="shared" si="51"/>
        <v>0</v>
      </c>
      <c r="N341" s="138"/>
      <c r="P341" s="125"/>
      <c r="Q341" s="1065" t="str">
        <f>IF(P341=" "," ",IF(P341="Vehículos",VLOOKUP($Q$16,'Datos Indices'!$A$38:$Z$50,22,FALSE),IF(P341="Ipim",VLOOKUP($Q$16,'Datos Indices'!$A$38:$Z$50,7,FALSE),IF(P341="Dólar",VLOOKUP($Q$16,'Datos Indices'!$A$38:$Z$50,4,FALSE),IF(P341="Gasoil",VLOOKUP($Q$16,'Datos Indices'!$A$38:$Z$50,10,FALSE),IF(P341="WPU06 Pesificado",VLOOKUP($Q$16,'Datos Indices'!$A$38:$Z$50,26,FALSE),0))))))</f>
        <v xml:space="preserve"> </v>
      </c>
      <c r="R341" s="1066">
        <f t="shared" si="52"/>
        <v>0</v>
      </c>
      <c r="T341" s="928"/>
      <c r="U341" s="1065" t="str">
        <f>IF(T341=" "," ",IF(T341="Vehículos",VLOOKUP($U$16,'Datos Indices'!$A$38:$Z$50,22,FALSE),IF(T341="Ipim",VLOOKUP($U$16,'Datos Indices'!$A$38:$Z$50,7,FALSE),IF(T341="Dólar",VLOOKUP($U$16,'Datos Indices'!$A$38:$Z$50,4,FALSE),IF(T341="Gasoil",VLOOKUP($U$16,'Datos Indices'!$A$38:$Z$50,10,FALSE),IF(T341="WPU06 Pesificado",VLOOKUP($U$16,'Datos Indices'!$A$38:$Z$50,26,FALSE),0))))))</f>
        <v xml:space="preserve"> </v>
      </c>
      <c r="V341" s="1066">
        <f t="shared" si="53"/>
        <v>0</v>
      </c>
      <c r="W341" s="1450" t="str">
        <f t="shared" si="55"/>
        <v/>
      </c>
      <c r="Y341" s="1247"/>
      <c r="Z341" s="1247"/>
      <c r="AA341" s="1247"/>
      <c r="AB341" s="1247"/>
      <c r="AC341" s="1247"/>
      <c r="AD341" s="1247"/>
      <c r="AE341" s="1247"/>
      <c r="AF341" s="1247"/>
      <c r="AG341" s="1247"/>
      <c r="AH341" s="1247"/>
      <c r="AI341" s="1247"/>
      <c r="AJ341" s="1247"/>
      <c r="AK341" s="1247"/>
      <c r="AL341" s="1247"/>
      <c r="AM341" s="1247"/>
      <c r="AN341" s="1247"/>
      <c r="AO341" s="1247"/>
      <c r="AP341" s="1247"/>
      <c r="AQ341" s="1247"/>
      <c r="AR341" s="1247"/>
      <c r="AS341" s="1247"/>
      <c r="AT341" s="1247"/>
      <c r="AU341" s="1247"/>
      <c r="AV341" s="1247"/>
      <c r="AW341" s="1247"/>
      <c r="AX341" s="1247"/>
      <c r="AY341" s="1247"/>
      <c r="AZ341" s="1247"/>
      <c r="BA341" s="1247"/>
      <c r="BB341" s="1247"/>
      <c r="BC341" s="1247"/>
      <c r="BD341" s="1247"/>
      <c r="BE341" s="1247"/>
      <c r="BF341" s="1247"/>
      <c r="BG341" s="1247"/>
      <c r="BH341" s="1247"/>
      <c r="BI341" s="1247"/>
      <c r="BJ341" s="1247"/>
      <c r="BK341" s="1247"/>
      <c r="BL341" s="1247"/>
      <c r="BM341" s="1247"/>
      <c r="BN341" s="1247"/>
      <c r="BO341" s="1247"/>
      <c r="BP341" s="1247"/>
      <c r="BQ341" s="1247"/>
      <c r="BR341" s="1247"/>
      <c r="BS341" s="1247"/>
      <c r="BT341" s="1247"/>
      <c r="BU341" s="1247"/>
      <c r="BV341" s="1247"/>
      <c r="BW341" s="1247"/>
      <c r="BX341" s="1247"/>
      <c r="BY341" s="1247"/>
      <c r="BZ341" s="1247"/>
      <c r="CA341" s="1247"/>
      <c r="CB341" s="1247"/>
      <c r="CC341" s="1247"/>
      <c r="CD341" s="1247"/>
      <c r="CE341" s="1247"/>
      <c r="CF341" s="1247"/>
      <c r="CG341" s="1247"/>
      <c r="CH341" s="1247"/>
      <c r="CI341" s="1247"/>
      <c r="CJ341" s="1247"/>
      <c r="CK341" s="1247"/>
      <c r="CL341" s="1247"/>
      <c r="CM341" s="1247"/>
      <c r="CN341" s="1247"/>
      <c r="CO341" s="1247"/>
      <c r="CP341" s="1247"/>
      <c r="CQ341" s="1247"/>
      <c r="CR341" s="1247"/>
      <c r="CS341" s="1247"/>
      <c r="CT341" s="1247"/>
      <c r="CU341" s="1247"/>
      <c r="CV341" s="1247"/>
      <c r="CW341" s="1247"/>
      <c r="CX341" s="1247"/>
      <c r="CY341" s="1247"/>
      <c r="CZ341" s="1247"/>
      <c r="DB341" s="1452">
        <f t="shared" si="56"/>
        <v>0</v>
      </c>
      <c r="DC341" s="1452">
        <f t="shared" si="57"/>
        <v>0</v>
      </c>
    </row>
    <row r="342" spans="1:107" ht="14.25" customHeight="1" x14ac:dyDescent="0.2">
      <c r="A342" s="129"/>
      <c r="B342" s="130"/>
      <c r="C342" s="131"/>
      <c r="D342" s="448"/>
      <c r="E342" s="448"/>
      <c r="F342" s="382"/>
      <c r="G342" s="382"/>
      <c r="H342" s="382"/>
      <c r="I342" s="1528">
        <f t="shared" si="49"/>
        <v>0</v>
      </c>
      <c r="J342" s="1529">
        <f t="shared" si="54"/>
        <v>0</v>
      </c>
      <c r="K342" s="136"/>
      <c r="L342" s="1530">
        <f t="shared" si="50"/>
        <v>0</v>
      </c>
      <c r="M342" s="1531">
        <f t="shared" si="51"/>
        <v>0</v>
      </c>
      <c r="N342" s="138"/>
      <c r="P342" s="125"/>
      <c r="Q342" s="1065" t="str">
        <f>IF(P342=" "," ",IF(P342="Vehículos",VLOOKUP($Q$16,'Datos Indices'!$A$38:$Z$50,22,FALSE),IF(P342="Ipim",VLOOKUP($Q$16,'Datos Indices'!$A$38:$Z$50,7,FALSE),IF(P342="Dólar",VLOOKUP($Q$16,'Datos Indices'!$A$38:$Z$50,4,FALSE),IF(P342="Gasoil",VLOOKUP($Q$16,'Datos Indices'!$A$38:$Z$50,10,FALSE),IF(P342="WPU06 Pesificado",VLOOKUP($Q$16,'Datos Indices'!$A$38:$Z$50,26,FALSE),0))))))</f>
        <v xml:space="preserve"> </v>
      </c>
      <c r="R342" s="1066">
        <f t="shared" si="52"/>
        <v>0</v>
      </c>
      <c r="T342" s="928"/>
      <c r="U342" s="1065" t="str">
        <f>IF(T342=" "," ",IF(T342="Vehículos",VLOOKUP($U$16,'Datos Indices'!$A$38:$Z$50,22,FALSE),IF(T342="Ipim",VLOOKUP($U$16,'Datos Indices'!$A$38:$Z$50,7,FALSE),IF(T342="Dólar",VLOOKUP($U$16,'Datos Indices'!$A$38:$Z$50,4,FALSE),IF(T342="Gasoil",VLOOKUP($U$16,'Datos Indices'!$A$38:$Z$50,10,FALSE),IF(T342="WPU06 Pesificado",VLOOKUP($U$16,'Datos Indices'!$A$38:$Z$50,26,FALSE),0))))))</f>
        <v xml:space="preserve"> </v>
      </c>
      <c r="V342" s="1066">
        <f t="shared" si="53"/>
        <v>0</v>
      </c>
      <c r="W342" s="1450" t="str">
        <f t="shared" si="55"/>
        <v/>
      </c>
      <c r="Y342" s="1247"/>
      <c r="Z342" s="1247"/>
      <c r="AA342" s="1247"/>
      <c r="AB342" s="1247"/>
      <c r="AC342" s="1247"/>
      <c r="AD342" s="1247"/>
      <c r="AE342" s="1247"/>
      <c r="AF342" s="1247"/>
      <c r="AG342" s="1247"/>
      <c r="AH342" s="1247"/>
      <c r="AI342" s="1247"/>
      <c r="AJ342" s="1247"/>
      <c r="AK342" s="1247"/>
      <c r="AL342" s="1247"/>
      <c r="AM342" s="1247"/>
      <c r="AN342" s="1247"/>
      <c r="AO342" s="1247"/>
      <c r="AP342" s="1247"/>
      <c r="AQ342" s="1247"/>
      <c r="AR342" s="1247"/>
      <c r="AS342" s="1247"/>
      <c r="AT342" s="1247"/>
      <c r="AU342" s="1247"/>
      <c r="AV342" s="1247"/>
      <c r="AW342" s="1247"/>
      <c r="AX342" s="1247"/>
      <c r="AY342" s="1247"/>
      <c r="AZ342" s="1247"/>
      <c r="BA342" s="1247"/>
      <c r="BB342" s="1247"/>
      <c r="BC342" s="1247"/>
      <c r="BD342" s="1247"/>
      <c r="BE342" s="1247"/>
      <c r="BF342" s="1247"/>
      <c r="BG342" s="1247"/>
      <c r="BH342" s="1247"/>
      <c r="BI342" s="1247"/>
      <c r="BJ342" s="1247"/>
      <c r="BK342" s="1247"/>
      <c r="BL342" s="1247"/>
      <c r="BM342" s="1247"/>
      <c r="BN342" s="1247"/>
      <c r="BO342" s="1247"/>
      <c r="BP342" s="1247"/>
      <c r="BQ342" s="1247"/>
      <c r="BR342" s="1247"/>
      <c r="BS342" s="1247"/>
      <c r="BT342" s="1247"/>
      <c r="BU342" s="1247"/>
      <c r="BV342" s="1247"/>
      <c r="BW342" s="1247"/>
      <c r="BX342" s="1247"/>
      <c r="BY342" s="1247"/>
      <c r="BZ342" s="1247"/>
      <c r="CA342" s="1247"/>
      <c r="CB342" s="1247"/>
      <c r="CC342" s="1247"/>
      <c r="CD342" s="1247"/>
      <c r="CE342" s="1247"/>
      <c r="CF342" s="1247"/>
      <c r="CG342" s="1247"/>
      <c r="CH342" s="1247"/>
      <c r="CI342" s="1247"/>
      <c r="CJ342" s="1247"/>
      <c r="CK342" s="1247"/>
      <c r="CL342" s="1247"/>
      <c r="CM342" s="1247"/>
      <c r="CN342" s="1247"/>
      <c r="CO342" s="1247"/>
      <c r="CP342" s="1247"/>
      <c r="CQ342" s="1247"/>
      <c r="CR342" s="1247"/>
      <c r="CS342" s="1247"/>
      <c r="CT342" s="1247"/>
      <c r="CU342" s="1247"/>
      <c r="CV342" s="1247"/>
      <c r="CW342" s="1247"/>
      <c r="CX342" s="1247"/>
      <c r="CY342" s="1247"/>
      <c r="CZ342" s="1247"/>
      <c r="DB342" s="1452">
        <f t="shared" si="56"/>
        <v>0</v>
      </c>
      <c r="DC342" s="1452">
        <f t="shared" si="57"/>
        <v>0</v>
      </c>
    </row>
    <row r="343" spans="1:107" ht="14.25" customHeight="1" x14ac:dyDescent="0.2">
      <c r="A343" s="129"/>
      <c r="B343" s="130"/>
      <c r="C343" s="131"/>
      <c r="D343" s="448"/>
      <c r="E343" s="448"/>
      <c r="F343" s="382"/>
      <c r="G343" s="382"/>
      <c r="H343" s="382"/>
      <c r="I343" s="1528">
        <f t="shared" si="49"/>
        <v>0</v>
      </c>
      <c r="J343" s="1529">
        <f t="shared" si="54"/>
        <v>0</v>
      </c>
      <c r="K343" s="136"/>
      <c r="L343" s="1530">
        <f t="shared" si="50"/>
        <v>0</v>
      </c>
      <c r="M343" s="1531">
        <f t="shared" si="51"/>
        <v>0</v>
      </c>
      <c r="N343" s="138"/>
      <c r="P343" s="125"/>
      <c r="Q343" s="1065" t="str">
        <f>IF(P343=" "," ",IF(P343="Vehículos",VLOOKUP($Q$16,'Datos Indices'!$A$38:$Z$50,22,FALSE),IF(P343="Ipim",VLOOKUP($Q$16,'Datos Indices'!$A$38:$Z$50,7,FALSE),IF(P343="Dólar",VLOOKUP($Q$16,'Datos Indices'!$A$38:$Z$50,4,FALSE),IF(P343="Gasoil",VLOOKUP($Q$16,'Datos Indices'!$A$38:$Z$50,10,FALSE),IF(P343="WPU06 Pesificado",VLOOKUP($Q$16,'Datos Indices'!$A$38:$Z$50,26,FALSE),0))))))</f>
        <v xml:space="preserve"> </v>
      </c>
      <c r="R343" s="1066">
        <f t="shared" si="52"/>
        <v>0</v>
      </c>
      <c r="T343" s="928"/>
      <c r="U343" s="1065" t="str">
        <f>IF(T343=" "," ",IF(T343="Vehículos",VLOOKUP($U$16,'Datos Indices'!$A$38:$Z$50,22,FALSE),IF(T343="Ipim",VLOOKUP($U$16,'Datos Indices'!$A$38:$Z$50,7,FALSE),IF(T343="Dólar",VLOOKUP($U$16,'Datos Indices'!$A$38:$Z$50,4,FALSE),IF(T343="Gasoil",VLOOKUP($U$16,'Datos Indices'!$A$38:$Z$50,10,FALSE),IF(T343="WPU06 Pesificado",VLOOKUP($U$16,'Datos Indices'!$A$38:$Z$50,26,FALSE),0))))))</f>
        <v xml:space="preserve"> </v>
      </c>
      <c r="V343" s="1066">
        <f t="shared" si="53"/>
        <v>0</v>
      </c>
      <c r="W343" s="1450" t="str">
        <f t="shared" si="55"/>
        <v/>
      </c>
      <c r="Y343" s="1247"/>
      <c r="Z343" s="1247"/>
      <c r="AA343" s="1247"/>
      <c r="AB343" s="1247"/>
      <c r="AC343" s="1247"/>
      <c r="AD343" s="1247"/>
      <c r="AE343" s="1247"/>
      <c r="AF343" s="1247"/>
      <c r="AG343" s="1247"/>
      <c r="AH343" s="1247"/>
      <c r="AI343" s="1247"/>
      <c r="AJ343" s="1247"/>
      <c r="AK343" s="1247"/>
      <c r="AL343" s="1247"/>
      <c r="AM343" s="1247"/>
      <c r="AN343" s="1247"/>
      <c r="AO343" s="1247"/>
      <c r="AP343" s="1247"/>
      <c r="AQ343" s="1247"/>
      <c r="AR343" s="1247"/>
      <c r="AS343" s="1247"/>
      <c r="AT343" s="1247"/>
      <c r="AU343" s="1247"/>
      <c r="AV343" s="1247"/>
      <c r="AW343" s="1247"/>
      <c r="AX343" s="1247"/>
      <c r="AY343" s="1247"/>
      <c r="AZ343" s="1247"/>
      <c r="BA343" s="1247"/>
      <c r="BB343" s="1247"/>
      <c r="BC343" s="1247"/>
      <c r="BD343" s="1247"/>
      <c r="BE343" s="1247"/>
      <c r="BF343" s="1247"/>
      <c r="BG343" s="1247"/>
      <c r="BH343" s="1247"/>
      <c r="BI343" s="1247"/>
      <c r="BJ343" s="1247"/>
      <c r="BK343" s="1247"/>
      <c r="BL343" s="1247"/>
      <c r="BM343" s="1247"/>
      <c r="BN343" s="1247"/>
      <c r="BO343" s="1247"/>
      <c r="BP343" s="1247"/>
      <c r="BQ343" s="1247"/>
      <c r="BR343" s="1247"/>
      <c r="BS343" s="1247"/>
      <c r="BT343" s="1247"/>
      <c r="BU343" s="1247"/>
      <c r="BV343" s="1247"/>
      <c r="BW343" s="1247"/>
      <c r="BX343" s="1247"/>
      <c r="BY343" s="1247"/>
      <c r="BZ343" s="1247"/>
      <c r="CA343" s="1247"/>
      <c r="CB343" s="1247"/>
      <c r="CC343" s="1247"/>
      <c r="CD343" s="1247"/>
      <c r="CE343" s="1247"/>
      <c r="CF343" s="1247"/>
      <c r="CG343" s="1247"/>
      <c r="CH343" s="1247"/>
      <c r="CI343" s="1247"/>
      <c r="CJ343" s="1247"/>
      <c r="CK343" s="1247"/>
      <c r="CL343" s="1247"/>
      <c r="CM343" s="1247"/>
      <c r="CN343" s="1247"/>
      <c r="CO343" s="1247"/>
      <c r="CP343" s="1247"/>
      <c r="CQ343" s="1247"/>
      <c r="CR343" s="1247"/>
      <c r="CS343" s="1247"/>
      <c r="CT343" s="1247"/>
      <c r="CU343" s="1247"/>
      <c r="CV343" s="1247"/>
      <c r="CW343" s="1247"/>
      <c r="CX343" s="1247"/>
      <c r="CY343" s="1247"/>
      <c r="CZ343" s="1247"/>
      <c r="DB343" s="1452">
        <f t="shared" si="56"/>
        <v>0</v>
      </c>
      <c r="DC343" s="1452">
        <f t="shared" si="57"/>
        <v>0</v>
      </c>
    </row>
    <row r="344" spans="1:107" ht="14.25" customHeight="1" x14ac:dyDescent="0.2">
      <c r="A344" s="129"/>
      <c r="B344" s="130"/>
      <c r="C344" s="131"/>
      <c r="D344" s="448"/>
      <c r="E344" s="448"/>
      <c r="F344" s="382"/>
      <c r="G344" s="382"/>
      <c r="H344" s="382"/>
      <c r="I344" s="1528">
        <f t="shared" si="49"/>
        <v>0</v>
      </c>
      <c r="J344" s="1529">
        <f t="shared" si="54"/>
        <v>0</v>
      </c>
      <c r="K344" s="136"/>
      <c r="L344" s="1530">
        <f t="shared" si="50"/>
        <v>0</v>
      </c>
      <c r="M344" s="1531">
        <f t="shared" si="51"/>
        <v>0</v>
      </c>
      <c r="N344" s="138"/>
      <c r="P344" s="125"/>
      <c r="Q344" s="1065" t="str">
        <f>IF(P344=" "," ",IF(P344="Vehículos",VLOOKUP($Q$16,'Datos Indices'!$A$38:$Z$50,22,FALSE),IF(P344="Ipim",VLOOKUP($Q$16,'Datos Indices'!$A$38:$Z$50,7,FALSE),IF(P344="Dólar",VLOOKUP($Q$16,'Datos Indices'!$A$38:$Z$50,4,FALSE),IF(P344="Gasoil",VLOOKUP($Q$16,'Datos Indices'!$A$38:$Z$50,10,FALSE),IF(P344="WPU06 Pesificado",VLOOKUP($Q$16,'Datos Indices'!$A$38:$Z$50,26,FALSE),0))))))</f>
        <v xml:space="preserve"> </v>
      </c>
      <c r="R344" s="1066">
        <f t="shared" si="52"/>
        <v>0</v>
      </c>
      <c r="T344" s="928"/>
      <c r="U344" s="1065" t="str">
        <f>IF(T344=" "," ",IF(T344="Vehículos",VLOOKUP($U$16,'Datos Indices'!$A$38:$Z$50,22,FALSE),IF(T344="Ipim",VLOOKUP($U$16,'Datos Indices'!$A$38:$Z$50,7,FALSE),IF(T344="Dólar",VLOOKUP($U$16,'Datos Indices'!$A$38:$Z$50,4,FALSE),IF(T344="Gasoil",VLOOKUP($U$16,'Datos Indices'!$A$38:$Z$50,10,FALSE),IF(T344="WPU06 Pesificado",VLOOKUP($U$16,'Datos Indices'!$A$38:$Z$50,26,FALSE),0))))))</f>
        <v xml:space="preserve"> </v>
      </c>
      <c r="V344" s="1066">
        <f t="shared" si="53"/>
        <v>0</v>
      </c>
      <c r="W344" s="1450" t="str">
        <f t="shared" si="55"/>
        <v/>
      </c>
      <c r="Y344" s="1247"/>
      <c r="Z344" s="1247"/>
      <c r="AA344" s="1247"/>
      <c r="AB344" s="1247"/>
      <c r="AC344" s="1247"/>
      <c r="AD344" s="1247"/>
      <c r="AE344" s="1247"/>
      <c r="AF344" s="1247"/>
      <c r="AG344" s="1247"/>
      <c r="AH344" s="1247"/>
      <c r="AI344" s="1247"/>
      <c r="AJ344" s="1247"/>
      <c r="AK344" s="1247"/>
      <c r="AL344" s="1247"/>
      <c r="AM344" s="1247"/>
      <c r="AN344" s="1247"/>
      <c r="AO344" s="1247"/>
      <c r="AP344" s="1247"/>
      <c r="AQ344" s="1247"/>
      <c r="AR344" s="1247"/>
      <c r="AS344" s="1247"/>
      <c r="AT344" s="1247"/>
      <c r="AU344" s="1247"/>
      <c r="AV344" s="1247"/>
      <c r="AW344" s="1247"/>
      <c r="AX344" s="1247"/>
      <c r="AY344" s="1247"/>
      <c r="AZ344" s="1247"/>
      <c r="BA344" s="1247"/>
      <c r="BB344" s="1247"/>
      <c r="BC344" s="1247"/>
      <c r="BD344" s="1247"/>
      <c r="BE344" s="1247"/>
      <c r="BF344" s="1247"/>
      <c r="BG344" s="1247"/>
      <c r="BH344" s="1247"/>
      <c r="BI344" s="1247"/>
      <c r="BJ344" s="1247"/>
      <c r="BK344" s="1247"/>
      <c r="BL344" s="1247"/>
      <c r="BM344" s="1247"/>
      <c r="BN344" s="1247"/>
      <c r="BO344" s="1247"/>
      <c r="BP344" s="1247"/>
      <c r="BQ344" s="1247"/>
      <c r="BR344" s="1247"/>
      <c r="BS344" s="1247"/>
      <c r="BT344" s="1247"/>
      <c r="BU344" s="1247"/>
      <c r="BV344" s="1247"/>
      <c r="BW344" s="1247"/>
      <c r="BX344" s="1247"/>
      <c r="BY344" s="1247"/>
      <c r="BZ344" s="1247"/>
      <c r="CA344" s="1247"/>
      <c r="CB344" s="1247"/>
      <c r="CC344" s="1247"/>
      <c r="CD344" s="1247"/>
      <c r="CE344" s="1247"/>
      <c r="CF344" s="1247"/>
      <c r="CG344" s="1247"/>
      <c r="CH344" s="1247"/>
      <c r="CI344" s="1247"/>
      <c r="CJ344" s="1247"/>
      <c r="CK344" s="1247"/>
      <c r="CL344" s="1247"/>
      <c r="CM344" s="1247"/>
      <c r="CN344" s="1247"/>
      <c r="CO344" s="1247"/>
      <c r="CP344" s="1247"/>
      <c r="CQ344" s="1247"/>
      <c r="CR344" s="1247"/>
      <c r="CS344" s="1247"/>
      <c r="CT344" s="1247"/>
      <c r="CU344" s="1247"/>
      <c r="CV344" s="1247"/>
      <c r="CW344" s="1247"/>
      <c r="CX344" s="1247"/>
      <c r="CY344" s="1247"/>
      <c r="CZ344" s="1247"/>
      <c r="DB344" s="1452">
        <f t="shared" si="56"/>
        <v>0</v>
      </c>
      <c r="DC344" s="1452">
        <f t="shared" si="57"/>
        <v>0</v>
      </c>
    </row>
    <row r="345" spans="1:107" ht="14.25" customHeight="1" x14ac:dyDescent="0.2">
      <c r="A345" s="129"/>
      <c r="B345" s="130"/>
      <c r="C345" s="131"/>
      <c r="D345" s="448"/>
      <c r="E345" s="448"/>
      <c r="F345" s="382"/>
      <c r="G345" s="382"/>
      <c r="H345" s="382"/>
      <c r="I345" s="1528">
        <f t="shared" si="49"/>
        <v>0</v>
      </c>
      <c r="J345" s="1529">
        <f t="shared" si="54"/>
        <v>0</v>
      </c>
      <c r="K345" s="136"/>
      <c r="L345" s="1530">
        <f t="shared" si="50"/>
        <v>0</v>
      </c>
      <c r="M345" s="1531">
        <f t="shared" si="51"/>
        <v>0</v>
      </c>
      <c r="N345" s="138"/>
      <c r="P345" s="125"/>
      <c r="Q345" s="1065" t="str">
        <f>IF(P345=" "," ",IF(P345="Vehículos",VLOOKUP($Q$16,'Datos Indices'!$A$38:$Z$50,22,FALSE),IF(P345="Ipim",VLOOKUP($Q$16,'Datos Indices'!$A$38:$Z$50,7,FALSE),IF(P345="Dólar",VLOOKUP($Q$16,'Datos Indices'!$A$38:$Z$50,4,FALSE),IF(P345="Gasoil",VLOOKUP($Q$16,'Datos Indices'!$A$38:$Z$50,10,FALSE),IF(P345="WPU06 Pesificado",VLOOKUP($Q$16,'Datos Indices'!$A$38:$Z$50,26,FALSE),0))))))</f>
        <v xml:space="preserve"> </v>
      </c>
      <c r="R345" s="1066">
        <f t="shared" si="52"/>
        <v>0</v>
      </c>
      <c r="T345" s="928"/>
      <c r="U345" s="1065" t="str">
        <f>IF(T345=" "," ",IF(T345="Vehículos",VLOOKUP($U$16,'Datos Indices'!$A$38:$Z$50,22,FALSE),IF(T345="Ipim",VLOOKUP($U$16,'Datos Indices'!$A$38:$Z$50,7,FALSE),IF(T345="Dólar",VLOOKUP($U$16,'Datos Indices'!$A$38:$Z$50,4,FALSE),IF(T345="Gasoil",VLOOKUP($U$16,'Datos Indices'!$A$38:$Z$50,10,FALSE),IF(T345="WPU06 Pesificado",VLOOKUP($U$16,'Datos Indices'!$A$38:$Z$50,26,FALSE),0))))))</f>
        <v xml:space="preserve"> </v>
      </c>
      <c r="V345" s="1066">
        <f t="shared" si="53"/>
        <v>0</v>
      </c>
      <c r="W345" s="1450" t="str">
        <f t="shared" si="55"/>
        <v/>
      </c>
      <c r="Y345" s="1247"/>
      <c r="Z345" s="1247"/>
      <c r="AA345" s="1247"/>
      <c r="AB345" s="1247"/>
      <c r="AC345" s="1247"/>
      <c r="AD345" s="1247"/>
      <c r="AE345" s="1247"/>
      <c r="AF345" s="1247"/>
      <c r="AG345" s="1247"/>
      <c r="AH345" s="1247"/>
      <c r="AI345" s="1247"/>
      <c r="AJ345" s="1247"/>
      <c r="AK345" s="1247"/>
      <c r="AL345" s="1247"/>
      <c r="AM345" s="1247"/>
      <c r="AN345" s="1247"/>
      <c r="AO345" s="1247"/>
      <c r="AP345" s="1247"/>
      <c r="AQ345" s="1247"/>
      <c r="AR345" s="1247"/>
      <c r="AS345" s="1247"/>
      <c r="AT345" s="1247"/>
      <c r="AU345" s="1247"/>
      <c r="AV345" s="1247"/>
      <c r="AW345" s="1247"/>
      <c r="AX345" s="1247"/>
      <c r="AY345" s="1247"/>
      <c r="AZ345" s="1247"/>
      <c r="BA345" s="1247"/>
      <c r="BB345" s="1247"/>
      <c r="BC345" s="1247"/>
      <c r="BD345" s="1247"/>
      <c r="BE345" s="1247"/>
      <c r="BF345" s="1247"/>
      <c r="BG345" s="1247"/>
      <c r="BH345" s="1247"/>
      <c r="BI345" s="1247"/>
      <c r="BJ345" s="1247"/>
      <c r="BK345" s="1247"/>
      <c r="BL345" s="1247"/>
      <c r="BM345" s="1247"/>
      <c r="BN345" s="1247"/>
      <c r="BO345" s="1247"/>
      <c r="BP345" s="1247"/>
      <c r="BQ345" s="1247"/>
      <c r="BR345" s="1247"/>
      <c r="BS345" s="1247"/>
      <c r="BT345" s="1247"/>
      <c r="BU345" s="1247"/>
      <c r="BV345" s="1247"/>
      <c r="BW345" s="1247"/>
      <c r="BX345" s="1247"/>
      <c r="BY345" s="1247"/>
      <c r="BZ345" s="1247"/>
      <c r="CA345" s="1247"/>
      <c r="CB345" s="1247"/>
      <c r="CC345" s="1247"/>
      <c r="CD345" s="1247"/>
      <c r="CE345" s="1247"/>
      <c r="CF345" s="1247"/>
      <c r="CG345" s="1247"/>
      <c r="CH345" s="1247"/>
      <c r="CI345" s="1247"/>
      <c r="CJ345" s="1247"/>
      <c r="CK345" s="1247"/>
      <c r="CL345" s="1247"/>
      <c r="CM345" s="1247"/>
      <c r="CN345" s="1247"/>
      <c r="CO345" s="1247"/>
      <c r="CP345" s="1247"/>
      <c r="CQ345" s="1247"/>
      <c r="CR345" s="1247"/>
      <c r="CS345" s="1247"/>
      <c r="CT345" s="1247"/>
      <c r="CU345" s="1247"/>
      <c r="CV345" s="1247"/>
      <c r="CW345" s="1247"/>
      <c r="CX345" s="1247"/>
      <c r="CY345" s="1247"/>
      <c r="CZ345" s="1247"/>
      <c r="DB345" s="1452">
        <f t="shared" si="56"/>
        <v>0</v>
      </c>
      <c r="DC345" s="1452">
        <f t="shared" si="57"/>
        <v>0</v>
      </c>
    </row>
    <row r="346" spans="1:107" ht="14.25" customHeight="1" x14ac:dyDescent="0.2">
      <c r="A346" s="129"/>
      <c r="B346" s="130"/>
      <c r="C346" s="131"/>
      <c r="D346" s="448"/>
      <c r="E346" s="448"/>
      <c r="F346" s="382"/>
      <c r="G346" s="382"/>
      <c r="H346" s="382"/>
      <c r="I346" s="1528">
        <f t="shared" si="49"/>
        <v>0</v>
      </c>
      <c r="J346" s="1529">
        <f t="shared" si="54"/>
        <v>0</v>
      </c>
      <c r="K346" s="136"/>
      <c r="L346" s="1530">
        <f t="shared" si="50"/>
        <v>0</v>
      </c>
      <c r="M346" s="1531">
        <f t="shared" si="51"/>
        <v>0</v>
      </c>
      <c r="N346" s="138"/>
      <c r="P346" s="125"/>
      <c r="Q346" s="1065" t="str">
        <f>IF(P346=" "," ",IF(P346="Vehículos",VLOOKUP($Q$16,'Datos Indices'!$A$38:$Z$50,22,FALSE),IF(P346="Ipim",VLOOKUP($Q$16,'Datos Indices'!$A$38:$Z$50,7,FALSE),IF(P346="Dólar",VLOOKUP($Q$16,'Datos Indices'!$A$38:$Z$50,4,FALSE),IF(P346="Gasoil",VLOOKUP($Q$16,'Datos Indices'!$A$38:$Z$50,10,FALSE),IF(P346="WPU06 Pesificado",VLOOKUP($Q$16,'Datos Indices'!$A$38:$Z$50,26,FALSE),0))))))</f>
        <v xml:space="preserve"> </v>
      </c>
      <c r="R346" s="1066">
        <f t="shared" si="52"/>
        <v>0</v>
      </c>
      <c r="T346" s="928"/>
      <c r="U346" s="1065" t="str">
        <f>IF(T346=" "," ",IF(T346="Vehículos",VLOOKUP($U$16,'Datos Indices'!$A$38:$Z$50,22,FALSE),IF(T346="Ipim",VLOOKUP($U$16,'Datos Indices'!$A$38:$Z$50,7,FALSE),IF(T346="Dólar",VLOOKUP($U$16,'Datos Indices'!$A$38:$Z$50,4,FALSE),IF(T346="Gasoil",VLOOKUP($U$16,'Datos Indices'!$A$38:$Z$50,10,FALSE),IF(T346="WPU06 Pesificado",VLOOKUP($U$16,'Datos Indices'!$A$38:$Z$50,26,FALSE),0))))))</f>
        <v xml:space="preserve"> </v>
      </c>
      <c r="V346" s="1066">
        <f t="shared" si="53"/>
        <v>0</v>
      </c>
      <c r="W346" s="1450" t="str">
        <f t="shared" si="55"/>
        <v/>
      </c>
      <c r="Y346" s="1247"/>
      <c r="Z346" s="1247"/>
      <c r="AA346" s="1247"/>
      <c r="AB346" s="1247"/>
      <c r="AC346" s="1247"/>
      <c r="AD346" s="1247"/>
      <c r="AE346" s="1247"/>
      <c r="AF346" s="1247"/>
      <c r="AG346" s="1247"/>
      <c r="AH346" s="1247"/>
      <c r="AI346" s="1247"/>
      <c r="AJ346" s="1247"/>
      <c r="AK346" s="1247"/>
      <c r="AL346" s="1247"/>
      <c r="AM346" s="1247"/>
      <c r="AN346" s="1247"/>
      <c r="AO346" s="1247"/>
      <c r="AP346" s="1247"/>
      <c r="AQ346" s="1247"/>
      <c r="AR346" s="1247"/>
      <c r="AS346" s="1247"/>
      <c r="AT346" s="1247"/>
      <c r="AU346" s="1247"/>
      <c r="AV346" s="1247"/>
      <c r="AW346" s="1247"/>
      <c r="AX346" s="1247"/>
      <c r="AY346" s="1247"/>
      <c r="AZ346" s="1247"/>
      <c r="BA346" s="1247"/>
      <c r="BB346" s="1247"/>
      <c r="BC346" s="1247"/>
      <c r="BD346" s="1247"/>
      <c r="BE346" s="1247"/>
      <c r="BF346" s="1247"/>
      <c r="BG346" s="1247"/>
      <c r="BH346" s="1247"/>
      <c r="BI346" s="1247"/>
      <c r="BJ346" s="1247"/>
      <c r="BK346" s="1247"/>
      <c r="BL346" s="1247"/>
      <c r="BM346" s="1247"/>
      <c r="BN346" s="1247"/>
      <c r="BO346" s="1247"/>
      <c r="BP346" s="1247"/>
      <c r="BQ346" s="1247"/>
      <c r="BR346" s="1247"/>
      <c r="BS346" s="1247"/>
      <c r="BT346" s="1247"/>
      <c r="BU346" s="1247"/>
      <c r="BV346" s="1247"/>
      <c r="BW346" s="1247"/>
      <c r="BX346" s="1247"/>
      <c r="BY346" s="1247"/>
      <c r="BZ346" s="1247"/>
      <c r="CA346" s="1247"/>
      <c r="CB346" s="1247"/>
      <c r="CC346" s="1247"/>
      <c r="CD346" s="1247"/>
      <c r="CE346" s="1247"/>
      <c r="CF346" s="1247"/>
      <c r="CG346" s="1247"/>
      <c r="CH346" s="1247"/>
      <c r="CI346" s="1247"/>
      <c r="CJ346" s="1247"/>
      <c r="CK346" s="1247"/>
      <c r="CL346" s="1247"/>
      <c r="CM346" s="1247"/>
      <c r="CN346" s="1247"/>
      <c r="CO346" s="1247"/>
      <c r="CP346" s="1247"/>
      <c r="CQ346" s="1247"/>
      <c r="CR346" s="1247"/>
      <c r="CS346" s="1247"/>
      <c r="CT346" s="1247"/>
      <c r="CU346" s="1247"/>
      <c r="CV346" s="1247"/>
      <c r="CW346" s="1247"/>
      <c r="CX346" s="1247"/>
      <c r="CY346" s="1247"/>
      <c r="CZ346" s="1247"/>
      <c r="DB346" s="1452">
        <f t="shared" si="56"/>
        <v>0</v>
      </c>
      <c r="DC346" s="1452">
        <f t="shared" si="57"/>
        <v>0</v>
      </c>
    </row>
    <row r="347" spans="1:107" ht="14.25" customHeight="1" x14ac:dyDescent="0.2">
      <c r="A347" s="129"/>
      <c r="B347" s="130"/>
      <c r="C347" s="131"/>
      <c r="D347" s="448"/>
      <c r="E347" s="448"/>
      <c r="F347" s="382"/>
      <c r="G347" s="382"/>
      <c r="H347" s="382"/>
      <c r="I347" s="1528">
        <f t="shared" si="49"/>
        <v>0</v>
      </c>
      <c r="J347" s="1529">
        <f t="shared" si="54"/>
        <v>0</v>
      </c>
      <c r="K347" s="136"/>
      <c r="L347" s="1530">
        <f t="shared" si="50"/>
        <v>0</v>
      </c>
      <c r="M347" s="1531">
        <f t="shared" si="51"/>
        <v>0</v>
      </c>
      <c r="N347" s="138"/>
      <c r="P347" s="125"/>
      <c r="Q347" s="1065" t="str">
        <f>IF(P347=" "," ",IF(P347="Vehículos",VLOOKUP($Q$16,'Datos Indices'!$A$38:$Z$50,22,FALSE),IF(P347="Ipim",VLOOKUP($Q$16,'Datos Indices'!$A$38:$Z$50,7,FALSE),IF(P347="Dólar",VLOOKUP($Q$16,'Datos Indices'!$A$38:$Z$50,4,FALSE),IF(P347="Gasoil",VLOOKUP($Q$16,'Datos Indices'!$A$38:$Z$50,10,FALSE),IF(P347="WPU06 Pesificado",VLOOKUP($Q$16,'Datos Indices'!$A$38:$Z$50,26,FALSE),0))))))</f>
        <v xml:space="preserve"> </v>
      </c>
      <c r="R347" s="1066">
        <f t="shared" si="52"/>
        <v>0</v>
      </c>
      <c r="T347" s="928"/>
      <c r="U347" s="1065" t="str">
        <f>IF(T347=" "," ",IF(T347="Vehículos",VLOOKUP($U$16,'Datos Indices'!$A$38:$Z$50,22,FALSE),IF(T347="Ipim",VLOOKUP($U$16,'Datos Indices'!$A$38:$Z$50,7,FALSE),IF(T347="Dólar",VLOOKUP($U$16,'Datos Indices'!$A$38:$Z$50,4,FALSE),IF(T347="Gasoil",VLOOKUP($U$16,'Datos Indices'!$A$38:$Z$50,10,FALSE),IF(T347="WPU06 Pesificado",VLOOKUP($U$16,'Datos Indices'!$A$38:$Z$50,26,FALSE),0))))))</f>
        <v xml:space="preserve"> </v>
      </c>
      <c r="V347" s="1066">
        <f t="shared" si="53"/>
        <v>0</v>
      </c>
      <c r="W347" s="1450" t="str">
        <f t="shared" si="55"/>
        <v/>
      </c>
      <c r="Y347" s="1247"/>
      <c r="Z347" s="1247"/>
      <c r="AA347" s="1247"/>
      <c r="AB347" s="1247"/>
      <c r="AC347" s="1247"/>
      <c r="AD347" s="1247"/>
      <c r="AE347" s="1247"/>
      <c r="AF347" s="1247"/>
      <c r="AG347" s="1247"/>
      <c r="AH347" s="1247"/>
      <c r="AI347" s="1247"/>
      <c r="AJ347" s="1247"/>
      <c r="AK347" s="1247"/>
      <c r="AL347" s="1247"/>
      <c r="AM347" s="1247"/>
      <c r="AN347" s="1247"/>
      <c r="AO347" s="1247"/>
      <c r="AP347" s="1247"/>
      <c r="AQ347" s="1247"/>
      <c r="AR347" s="1247"/>
      <c r="AS347" s="1247"/>
      <c r="AT347" s="1247"/>
      <c r="AU347" s="1247"/>
      <c r="AV347" s="1247"/>
      <c r="AW347" s="1247"/>
      <c r="AX347" s="1247"/>
      <c r="AY347" s="1247"/>
      <c r="AZ347" s="1247"/>
      <c r="BA347" s="1247"/>
      <c r="BB347" s="1247"/>
      <c r="BC347" s="1247"/>
      <c r="BD347" s="1247"/>
      <c r="BE347" s="1247"/>
      <c r="BF347" s="1247"/>
      <c r="BG347" s="1247"/>
      <c r="BH347" s="1247"/>
      <c r="BI347" s="1247"/>
      <c r="BJ347" s="1247"/>
      <c r="BK347" s="1247"/>
      <c r="BL347" s="1247"/>
      <c r="BM347" s="1247"/>
      <c r="BN347" s="1247"/>
      <c r="BO347" s="1247"/>
      <c r="BP347" s="1247"/>
      <c r="BQ347" s="1247"/>
      <c r="BR347" s="1247"/>
      <c r="BS347" s="1247"/>
      <c r="BT347" s="1247"/>
      <c r="BU347" s="1247"/>
      <c r="BV347" s="1247"/>
      <c r="BW347" s="1247"/>
      <c r="BX347" s="1247"/>
      <c r="BY347" s="1247"/>
      <c r="BZ347" s="1247"/>
      <c r="CA347" s="1247"/>
      <c r="CB347" s="1247"/>
      <c r="CC347" s="1247"/>
      <c r="CD347" s="1247"/>
      <c r="CE347" s="1247"/>
      <c r="CF347" s="1247"/>
      <c r="CG347" s="1247"/>
      <c r="CH347" s="1247"/>
      <c r="CI347" s="1247"/>
      <c r="CJ347" s="1247"/>
      <c r="CK347" s="1247"/>
      <c r="CL347" s="1247"/>
      <c r="CM347" s="1247"/>
      <c r="CN347" s="1247"/>
      <c r="CO347" s="1247"/>
      <c r="CP347" s="1247"/>
      <c r="CQ347" s="1247"/>
      <c r="CR347" s="1247"/>
      <c r="CS347" s="1247"/>
      <c r="CT347" s="1247"/>
      <c r="CU347" s="1247"/>
      <c r="CV347" s="1247"/>
      <c r="CW347" s="1247"/>
      <c r="CX347" s="1247"/>
      <c r="CY347" s="1247"/>
      <c r="CZ347" s="1247"/>
      <c r="DB347" s="1452">
        <f t="shared" si="56"/>
        <v>0</v>
      </c>
      <c r="DC347" s="1452">
        <f t="shared" si="57"/>
        <v>0</v>
      </c>
    </row>
    <row r="348" spans="1:107" ht="14.25" customHeight="1" x14ac:dyDescent="0.2">
      <c r="A348" s="129"/>
      <c r="B348" s="130"/>
      <c r="C348" s="131"/>
      <c r="D348" s="448"/>
      <c r="E348" s="448"/>
      <c r="F348" s="382"/>
      <c r="G348" s="382"/>
      <c r="H348" s="382"/>
      <c r="I348" s="1528">
        <f t="shared" si="49"/>
        <v>0</v>
      </c>
      <c r="J348" s="1529">
        <f t="shared" si="54"/>
        <v>0</v>
      </c>
      <c r="K348" s="136"/>
      <c r="L348" s="1530">
        <f t="shared" si="50"/>
        <v>0</v>
      </c>
      <c r="M348" s="1531">
        <f t="shared" si="51"/>
        <v>0</v>
      </c>
      <c r="N348" s="138"/>
      <c r="P348" s="125"/>
      <c r="Q348" s="1065" t="str">
        <f>IF(P348=" "," ",IF(P348="Vehículos",VLOOKUP($Q$16,'Datos Indices'!$A$38:$Z$50,22,FALSE),IF(P348="Ipim",VLOOKUP($Q$16,'Datos Indices'!$A$38:$Z$50,7,FALSE),IF(P348="Dólar",VLOOKUP($Q$16,'Datos Indices'!$A$38:$Z$50,4,FALSE),IF(P348="Gasoil",VLOOKUP($Q$16,'Datos Indices'!$A$38:$Z$50,10,FALSE),IF(P348="WPU06 Pesificado",VLOOKUP($Q$16,'Datos Indices'!$A$38:$Z$50,26,FALSE),0))))))</f>
        <v xml:space="preserve"> </v>
      </c>
      <c r="R348" s="1066">
        <f t="shared" si="52"/>
        <v>0</v>
      </c>
      <c r="T348" s="928"/>
      <c r="U348" s="1065" t="str">
        <f>IF(T348=" "," ",IF(T348="Vehículos",VLOOKUP($U$16,'Datos Indices'!$A$38:$Z$50,22,FALSE),IF(T348="Ipim",VLOOKUP($U$16,'Datos Indices'!$A$38:$Z$50,7,FALSE),IF(T348="Dólar",VLOOKUP($U$16,'Datos Indices'!$A$38:$Z$50,4,FALSE),IF(T348="Gasoil",VLOOKUP($U$16,'Datos Indices'!$A$38:$Z$50,10,FALSE),IF(T348="WPU06 Pesificado",VLOOKUP($U$16,'Datos Indices'!$A$38:$Z$50,26,FALSE),0))))))</f>
        <v xml:space="preserve"> </v>
      </c>
      <c r="V348" s="1066">
        <f t="shared" si="53"/>
        <v>0</v>
      </c>
      <c r="W348" s="1450" t="str">
        <f t="shared" si="55"/>
        <v/>
      </c>
      <c r="Y348" s="1247"/>
      <c r="Z348" s="1247"/>
      <c r="AA348" s="1247"/>
      <c r="AB348" s="1247"/>
      <c r="AC348" s="1247"/>
      <c r="AD348" s="1247"/>
      <c r="AE348" s="1247"/>
      <c r="AF348" s="1247"/>
      <c r="AG348" s="1247"/>
      <c r="AH348" s="1247"/>
      <c r="AI348" s="1247"/>
      <c r="AJ348" s="1247"/>
      <c r="AK348" s="1247"/>
      <c r="AL348" s="1247"/>
      <c r="AM348" s="1247"/>
      <c r="AN348" s="1247"/>
      <c r="AO348" s="1247"/>
      <c r="AP348" s="1247"/>
      <c r="AQ348" s="1247"/>
      <c r="AR348" s="1247"/>
      <c r="AS348" s="1247"/>
      <c r="AT348" s="1247"/>
      <c r="AU348" s="1247"/>
      <c r="AV348" s="1247"/>
      <c r="AW348" s="1247"/>
      <c r="AX348" s="1247"/>
      <c r="AY348" s="1247"/>
      <c r="AZ348" s="1247"/>
      <c r="BA348" s="1247"/>
      <c r="BB348" s="1247"/>
      <c r="BC348" s="1247"/>
      <c r="BD348" s="1247"/>
      <c r="BE348" s="1247"/>
      <c r="BF348" s="1247"/>
      <c r="BG348" s="1247"/>
      <c r="BH348" s="1247"/>
      <c r="BI348" s="1247"/>
      <c r="BJ348" s="1247"/>
      <c r="BK348" s="1247"/>
      <c r="BL348" s="1247"/>
      <c r="BM348" s="1247"/>
      <c r="BN348" s="1247"/>
      <c r="BO348" s="1247"/>
      <c r="BP348" s="1247"/>
      <c r="BQ348" s="1247"/>
      <c r="BR348" s="1247"/>
      <c r="BS348" s="1247"/>
      <c r="BT348" s="1247"/>
      <c r="BU348" s="1247"/>
      <c r="BV348" s="1247"/>
      <c r="BW348" s="1247"/>
      <c r="BX348" s="1247"/>
      <c r="BY348" s="1247"/>
      <c r="BZ348" s="1247"/>
      <c r="CA348" s="1247"/>
      <c r="CB348" s="1247"/>
      <c r="CC348" s="1247"/>
      <c r="CD348" s="1247"/>
      <c r="CE348" s="1247"/>
      <c r="CF348" s="1247"/>
      <c r="CG348" s="1247"/>
      <c r="CH348" s="1247"/>
      <c r="CI348" s="1247"/>
      <c r="CJ348" s="1247"/>
      <c r="CK348" s="1247"/>
      <c r="CL348" s="1247"/>
      <c r="CM348" s="1247"/>
      <c r="CN348" s="1247"/>
      <c r="CO348" s="1247"/>
      <c r="CP348" s="1247"/>
      <c r="CQ348" s="1247"/>
      <c r="CR348" s="1247"/>
      <c r="CS348" s="1247"/>
      <c r="CT348" s="1247"/>
      <c r="CU348" s="1247"/>
      <c r="CV348" s="1247"/>
      <c r="CW348" s="1247"/>
      <c r="CX348" s="1247"/>
      <c r="CY348" s="1247"/>
      <c r="CZ348" s="1247"/>
      <c r="DB348" s="1452">
        <f t="shared" si="56"/>
        <v>0</v>
      </c>
      <c r="DC348" s="1452">
        <f t="shared" si="57"/>
        <v>0</v>
      </c>
    </row>
    <row r="349" spans="1:107" ht="14.25" customHeight="1" x14ac:dyDescent="0.2">
      <c r="A349" s="129"/>
      <c r="B349" s="130"/>
      <c r="C349" s="131"/>
      <c r="D349" s="448"/>
      <c r="E349" s="448"/>
      <c r="F349" s="382"/>
      <c r="G349" s="382"/>
      <c r="H349" s="382"/>
      <c r="I349" s="1528">
        <f t="shared" si="49"/>
        <v>0</v>
      </c>
      <c r="J349" s="1529">
        <f t="shared" si="54"/>
        <v>0</v>
      </c>
      <c r="K349" s="136"/>
      <c r="L349" s="1530">
        <f t="shared" si="50"/>
        <v>0</v>
      </c>
      <c r="M349" s="1531">
        <f t="shared" si="51"/>
        <v>0</v>
      </c>
      <c r="N349" s="138"/>
      <c r="P349" s="125"/>
      <c r="Q349" s="1065" t="str">
        <f>IF(P349=" "," ",IF(P349="Vehículos",VLOOKUP($Q$16,'Datos Indices'!$A$38:$Z$50,22,FALSE),IF(P349="Ipim",VLOOKUP($Q$16,'Datos Indices'!$A$38:$Z$50,7,FALSE),IF(P349="Dólar",VLOOKUP($Q$16,'Datos Indices'!$A$38:$Z$50,4,FALSE),IF(P349="Gasoil",VLOOKUP($Q$16,'Datos Indices'!$A$38:$Z$50,10,FALSE),IF(P349="WPU06 Pesificado",VLOOKUP($Q$16,'Datos Indices'!$A$38:$Z$50,26,FALSE),0))))))</f>
        <v xml:space="preserve"> </v>
      </c>
      <c r="R349" s="1066">
        <f t="shared" si="52"/>
        <v>0</v>
      </c>
      <c r="T349" s="928"/>
      <c r="U349" s="1065" t="str">
        <f>IF(T349=" "," ",IF(T349="Vehículos",VLOOKUP($U$16,'Datos Indices'!$A$38:$Z$50,22,FALSE),IF(T349="Ipim",VLOOKUP($U$16,'Datos Indices'!$A$38:$Z$50,7,FALSE),IF(T349="Dólar",VLOOKUP($U$16,'Datos Indices'!$A$38:$Z$50,4,FALSE),IF(T349="Gasoil",VLOOKUP($U$16,'Datos Indices'!$A$38:$Z$50,10,FALSE),IF(T349="WPU06 Pesificado",VLOOKUP($U$16,'Datos Indices'!$A$38:$Z$50,26,FALSE),0))))))</f>
        <v xml:space="preserve"> </v>
      </c>
      <c r="V349" s="1066">
        <f t="shared" si="53"/>
        <v>0</v>
      </c>
      <c r="W349" s="1450" t="str">
        <f t="shared" si="55"/>
        <v/>
      </c>
      <c r="Y349" s="1247"/>
      <c r="Z349" s="1247"/>
      <c r="AA349" s="1247"/>
      <c r="AB349" s="1247"/>
      <c r="AC349" s="1247"/>
      <c r="AD349" s="1247"/>
      <c r="AE349" s="1247"/>
      <c r="AF349" s="1247"/>
      <c r="AG349" s="1247"/>
      <c r="AH349" s="1247"/>
      <c r="AI349" s="1247"/>
      <c r="AJ349" s="1247"/>
      <c r="AK349" s="1247"/>
      <c r="AL349" s="1247"/>
      <c r="AM349" s="1247"/>
      <c r="AN349" s="1247"/>
      <c r="AO349" s="1247"/>
      <c r="AP349" s="1247"/>
      <c r="AQ349" s="1247"/>
      <c r="AR349" s="1247"/>
      <c r="AS349" s="1247"/>
      <c r="AT349" s="1247"/>
      <c r="AU349" s="1247"/>
      <c r="AV349" s="1247"/>
      <c r="AW349" s="1247"/>
      <c r="AX349" s="1247"/>
      <c r="AY349" s="1247"/>
      <c r="AZ349" s="1247"/>
      <c r="BA349" s="1247"/>
      <c r="BB349" s="1247"/>
      <c r="BC349" s="1247"/>
      <c r="BD349" s="1247"/>
      <c r="BE349" s="1247"/>
      <c r="BF349" s="1247"/>
      <c r="BG349" s="1247"/>
      <c r="BH349" s="1247"/>
      <c r="BI349" s="1247"/>
      <c r="BJ349" s="1247"/>
      <c r="BK349" s="1247"/>
      <c r="BL349" s="1247"/>
      <c r="BM349" s="1247"/>
      <c r="BN349" s="1247"/>
      <c r="BO349" s="1247"/>
      <c r="BP349" s="1247"/>
      <c r="BQ349" s="1247"/>
      <c r="BR349" s="1247"/>
      <c r="BS349" s="1247"/>
      <c r="BT349" s="1247"/>
      <c r="BU349" s="1247"/>
      <c r="BV349" s="1247"/>
      <c r="BW349" s="1247"/>
      <c r="BX349" s="1247"/>
      <c r="BY349" s="1247"/>
      <c r="BZ349" s="1247"/>
      <c r="CA349" s="1247"/>
      <c r="CB349" s="1247"/>
      <c r="CC349" s="1247"/>
      <c r="CD349" s="1247"/>
      <c r="CE349" s="1247"/>
      <c r="CF349" s="1247"/>
      <c r="CG349" s="1247"/>
      <c r="CH349" s="1247"/>
      <c r="CI349" s="1247"/>
      <c r="CJ349" s="1247"/>
      <c r="CK349" s="1247"/>
      <c r="CL349" s="1247"/>
      <c r="CM349" s="1247"/>
      <c r="CN349" s="1247"/>
      <c r="CO349" s="1247"/>
      <c r="CP349" s="1247"/>
      <c r="CQ349" s="1247"/>
      <c r="CR349" s="1247"/>
      <c r="CS349" s="1247"/>
      <c r="CT349" s="1247"/>
      <c r="CU349" s="1247"/>
      <c r="CV349" s="1247"/>
      <c r="CW349" s="1247"/>
      <c r="CX349" s="1247"/>
      <c r="CY349" s="1247"/>
      <c r="CZ349" s="1247"/>
      <c r="DB349" s="1452">
        <f t="shared" si="56"/>
        <v>0</v>
      </c>
      <c r="DC349" s="1452">
        <f t="shared" si="57"/>
        <v>0</v>
      </c>
    </row>
    <row r="350" spans="1:107" ht="14.25" customHeight="1" x14ac:dyDescent="0.2">
      <c r="A350" s="129"/>
      <c r="B350" s="130"/>
      <c r="C350" s="131"/>
      <c r="D350" s="448"/>
      <c r="E350" s="448"/>
      <c r="F350" s="382"/>
      <c r="G350" s="382"/>
      <c r="H350" s="382"/>
      <c r="I350" s="1528">
        <f t="shared" si="49"/>
        <v>0</v>
      </c>
      <c r="J350" s="1529">
        <f t="shared" si="54"/>
        <v>0</v>
      </c>
      <c r="K350" s="136"/>
      <c r="L350" s="1530">
        <f t="shared" si="50"/>
        <v>0</v>
      </c>
      <c r="M350" s="1531">
        <f t="shared" si="51"/>
        <v>0</v>
      </c>
      <c r="N350" s="138"/>
      <c r="P350" s="125"/>
      <c r="Q350" s="1065" t="str">
        <f>IF(P350=" "," ",IF(P350="Vehículos",VLOOKUP($Q$16,'Datos Indices'!$A$38:$Z$50,22,FALSE),IF(P350="Ipim",VLOOKUP($Q$16,'Datos Indices'!$A$38:$Z$50,7,FALSE),IF(P350="Dólar",VLOOKUP($Q$16,'Datos Indices'!$A$38:$Z$50,4,FALSE),IF(P350="Gasoil",VLOOKUP($Q$16,'Datos Indices'!$A$38:$Z$50,10,FALSE),IF(P350="WPU06 Pesificado",VLOOKUP($Q$16,'Datos Indices'!$A$38:$Z$50,26,FALSE),0))))))</f>
        <v xml:space="preserve"> </v>
      </c>
      <c r="R350" s="1066">
        <f t="shared" si="52"/>
        <v>0</v>
      </c>
      <c r="T350" s="928"/>
      <c r="U350" s="1065" t="str">
        <f>IF(T350=" "," ",IF(T350="Vehículos",VLOOKUP($U$16,'Datos Indices'!$A$38:$Z$50,22,FALSE),IF(T350="Ipim",VLOOKUP($U$16,'Datos Indices'!$A$38:$Z$50,7,FALSE),IF(T350="Dólar",VLOOKUP($U$16,'Datos Indices'!$A$38:$Z$50,4,FALSE),IF(T350="Gasoil",VLOOKUP($U$16,'Datos Indices'!$A$38:$Z$50,10,FALSE),IF(T350="WPU06 Pesificado",VLOOKUP($U$16,'Datos Indices'!$A$38:$Z$50,26,FALSE),0))))))</f>
        <v xml:space="preserve"> </v>
      </c>
      <c r="V350" s="1066">
        <f t="shared" si="53"/>
        <v>0</v>
      </c>
      <c r="W350" s="1450" t="str">
        <f t="shared" si="55"/>
        <v/>
      </c>
      <c r="Y350" s="1247"/>
      <c r="Z350" s="1247"/>
      <c r="AA350" s="1247"/>
      <c r="AB350" s="1247"/>
      <c r="AC350" s="1247"/>
      <c r="AD350" s="1247"/>
      <c r="AE350" s="1247"/>
      <c r="AF350" s="1247"/>
      <c r="AG350" s="1247"/>
      <c r="AH350" s="1247"/>
      <c r="AI350" s="1247"/>
      <c r="AJ350" s="1247"/>
      <c r="AK350" s="1247"/>
      <c r="AL350" s="1247"/>
      <c r="AM350" s="1247"/>
      <c r="AN350" s="1247"/>
      <c r="AO350" s="1247"/>
      <c r="AP350" s="1247"/>
      <c r="AQ350" s="1247"/>
      <c r="AR350" s="1247"/>
      <c r="AS350" s="1247"/>
      <c r="AT350" s="1247"/>
      <c r="AU350" s="1247"/>
      <c r="AV350" s="1247"/>
      <c r="AW350" s="1247"/>
      <c r="AX350" s="1247"/>
      <c r="AY350" s="1247"/>
      <c r="AZ350" s="1247"/>
      <c r="BA350" s="1247"/>
      <c r="BB350" s="1247"/>
      <c r="BC350" s="1247"/>
      <c r="BD350" s="1247"/>
      <c r="BE350" s="1247"/>
      <c r="BF350" s="1247"/>
      <c r="BG350" s="1247"/>
      <c r="BH350" s="1247"/>
      <c r="BI350" s="1247"/>
      <c r="BJ350" s="1247"/>
      <c r="BK350" s="1247"/>
      <c r="BL350" s="1247"/>
      <c r="BM350" s="1247"/>
      <c r="BN350" s="1247"/>
      <c r="BO350" s="1247"/>
      <c r="BP350" s="1247"/>
      <c r="BQ350" s="1247"/>
      <c r="BR350" s="1247"/>
      <c r="BS350" s="1247"/>
      <c r="BT350" s="1247"/>
      <c r="BU350" s="1247"/>
      <c r="BV350" s="1247"/>
      <c r="BW350" s="1247"/>
      <c r="BX350" s="1247"/>
      <c r="BY350" s="1247"/>
      <c r="BZ350" s="1247"/>
      <c r="CA350" s="1247"/>
      <c r="CB350" s="1247"/>
      <c r="CC350" s="1247"/>
      <c r="CD350" s="1247"/>
      <c r="CE350" s="1247"/>
      <c r="CF350" s="1247"/>
      <c r="CG350" s="1247"/>
      <c r="CH350" s="1247"/>
      <c r="CI350" s="1247"/>
      <c r="CJ350" s="1247"/>
      <c r="CK350" s="1247"/>
      <c r="CL350" s="1247"/>
      <c r="CM350" s="1247"/>
      <c r="CN350" s="1247"/>
      <c r="CO350" s="1247"/>
      <c r="CP350" s="1247"/>
      <c r="CQ350" s="1247"/>
      <c r="CR350" s="1247"/>
      <c r="CS350" s="1247"/>
      <c r="CT350" s="1247"/>
      <c r="CU350" s="1247"/>
      <c r="CV350" s="1247"/>
      <c r="CW350" s="1247"/>
      <c r="CX350" s="1247"/>
      <c r="CY350" s="1247"/>
      <c r="CZ350" s="1247"/>
      <c r="DB350" s="1452">
        <f t="shared" si="56"/>
        <v>0</v>
      </c>
      <c r="DC350" s="1452">
        <f t="shared" si="57"/>
        <v>0</v>
      </c>
    </row>
    <row r="351" spans="1:107" ht="14.25" customHeight="1" x14ac:dyDescent="0.2">
      <c r="A351" s="129"/>
      <c r="B351" s="130"/>
      <c r="C351" s="131"/>
      <c r="D351" s="448"/>
      <c r="E351" s="448"/>
      <c r="F351" s="382"/>
      <c r="G351" s="382"/>
      <c r="H351" s="382"/>
      <c r="I351" s="1528">
        <f t="shared" si="49"/>
        <v>0</v>
      </c>
      <c r="J351" s="1529">
        <f t="shared" si="54"/>
        <v>0</v>
      </c>
      <c r="K351" s="136"/>
      <c r="L351" s="1530">
        <f t="shared" si="50"/>
        <v>0</v>
      </c>
      <c r="M351" s="1531">
        <f t="shared" si="51"/>
        <v>0</v>
      </c>
      <c r="N351" s="138"/>
      <c r="P351" s="125"/>
      <c r="Q351" s="1065" t="str">
        <f>IF(P351=" "," ",IF(P351="Vehículos",VLOOKUP($Q$16,'Datos Indices'!$A$38:$Z$50,22,FALSE),IF(P351="Ipim",VLOOKUP($Q$16,'Datos Indices'!$A$38:$Z$50,7,FALSE),IF(P351="Dólar",VLOOKUP($Q$16,'Datos Indices'!$A$38:$Z$50,4,FALSE),IF(P351="Gasoil",VLOOKUP($Q$16,'Datos Indices'!$A$38:$Z$50,10,FALSE),IF(P351="WPU06 Pesificado",VLOOKUP($Q$16,'Datos Indices'!$A$38:$Z$50,26,FALSE),0))))))</f>
        <v xml:space="preserve"> </v>
      </c>
      <c r="R351" s="1066">
        <f t="shared" si="52"/>
        <v>0</v>
      </c>
      <c r="T351" s="928"/>
      <c r="U351" s="1065" t="str">
        <f>IF(T351=" "," ",IF(T351="Vehículos",VLOOKUP($U$16,'Datos Indices'!$A$38:$Z$50,22,FALSE),IF(T351="Ipim",VLOOKUP($U$16,'Datos Indices'!$A$38:$Z$50,7,FALSE),IF(T351="Dólar",VLOOKUP($U$16,'Datos Indices'!$A$38:$Z$50,4,FALSE),IF(T351="Gasoil",VLOOKUP($U$16,'Datos Indices'!$A$38:$Z$50,10,FALSE),IF(T351="WPU06 Pesificado",VLOOKUP($U$16,'Datos Indices'!$A$38:$Z$50,26,FALSE),0))))))</f>
        <v xml:space="preserve"> </v>
      </c>
      <c r="V351" s="1066">
        <f t="shared" si="53"/>
        <v>0</v>
      </c>
      <c r="W351" s="1450" t="str">
        <f t="shared" si="55"/>
        <v/>
      </c>
      <c r="Y351" s="1247"/>
      <c r="Z351" s="1247"/>
      <c r="AA351" s="1247"/>
      <c r="AB351" s="1247"/>
      <c r="AC351" s="1247"/>
      <c r="AD351" s="1247"/>
      <c r="AE351" s="1247"/>
      <c r="AF351" s="1247"/>
      <c r="AG351" s="1247"/>
      <c r="AH351" s="1247"/>
      <c r="AI351" s="1247"/>
      <c r="AJ351" s="1247"/>
      <c r="AK351" s="1247"/>
      <c r="AL351" s="1247"/>
      <c r="AM351" s="1247"/>
      <c r="AN351" s="1247"/>
      <c r="AO351" s="1247"/>
      <c r="AP351" s="1247"/>
      <c r="AQ351" s="1247"/>
      <c r="AR351" s="1247"/>
      <c r="AS351" s="1247"/>
      <c r="AT351" s="1247"/>
      <c r="AU351" s="1247"/>
      <c r="AV351" s="1247"/>
      <c r="AW351" s="1247"/>
      <c r="AX351" s="1247"/>
      <c r="AY351" s="1247"/>
      <c r="AZ351" s="1247"/>
      <c r="BA351" s="1247"/>
      <c r="BB351" s="1247"/>
      <c r="BC351" s="1247"/>
      <c r="BD351" s="1247"/>
      <c r="BE351" s="1247"/>
      <c r="BF351" s="1247"/>
      <c r="BG351" s="1247"/>
      <c r="BH351" s="1247"/>
      <c r="BI351" s="1247"/>
      <c r="BJ351" s="1247"/>
      <c r="BK351" s="1247"/>
      <c r="BL351" s="1247"/>
      <c r="BM351" s="1247"/>
      <c r="BN351" s="1247"/>
      <c r="BO351" s="1247"/>
      <c r="BP351" s="1247"/>
      <c r="BQ351" s="1247"/>
      <c r="BR351" s="1247"/>
      <c r="BS351" s="1247"/>
      <c r="BT351" s="1247"/>
      <c r="BU351" s="1247"/>
      <c r="BV351" s="1247"/>
      <c r="BW351" s="1247"/>
      <c r="BX351" s="1247"/>
      <c r="BY351" s="1247"/>
      <c r="BZ351" s="1247"/>
      <c r="CA351" s="1247"/>
      <c r="CB351" s="1247"/>
      <c r="CC351" s="1247"/>
      <c r="CD351" s="1247"/>
      <c r="CE351" s="1247"/>
      <c r="CF351" s="1247"/>
      <c r="CG351" s="1247"/>
      <c r="CH351" s="1247"/>
      <c r="CI351" s="1247"/>
      <c r="CJ351" s="1247"/>
      <c r="CK351" s="1247"/>
      <c r="CL351" s="1247"/>
      <c r="CM351" s="1247"/>
      <c r="CN351" s="1247"/>
      <c r="CO351" s="1247"/>
      <c r="CP351" s="1247"/>
      <c r="CQ351" s="1247"/>
      <c r="CR351" s="1247"/>
      <c r="CS351" s="1247"/>
      <c r="CT351" s="1247"/>
      <c r="CU351" s="1247"/>
      <c r="CV351" s="1247"/>
      <c r="CW351" s="1247"/>
      <c r="CX351" s="1247"/>
      <c r="CY351" s="1247"/>
      <c r="CZ351" s="1247"/>
      <c r="DB351" s="1452">
        <f t="shared" si="56"/>
        <v>0</v>
      </c>
      <c r="DC351" s="1452">
        <f t="shared" si="57"/>
        <v>0</v>
      </c>
    </row>
    <row r="352" spans="1:107" ht="14.25" customHeight="1" x14ac:dyDescent="0.2">
      <c r="A352" s="129"/>
      <c r="B352" s="130"/>
      <c r="C352" s="131"/>
      <c r="D352" s="448"/>
      <c r="E352" s="448"/>
      <c r="F352" s="382"/>
      <c r="G352" s="382"/>
      <c r="H352" s="382"/>
      <c r="I352" s="1528">
        <f t="shared" si="49"/>
        <v>0</v>
      </c>
      <c r="J352" s="1529">
        <f t="shared" si="54"/>
        <v>0</v>
      </c>
      <c r="K352" s="136"/>
      <c r="L352" s="1530">
        <f t="shared" si="50"/>
        <v>0</v>
      </c>
      <c r="M352" s="1531">
        <f t="shared" si="51"/>
        <v>0</v>
      </c>
      <c r="N352" s="138"/>
      <c r="P352" s="125"/>
      <c r="Q352" s="1065" t="str">
        <f>IF(P352=" "," ",IF(P352="Vehículos",VLOOKUP($Q$16,'Datos Indices'!$A$38:$Z$50,22,FALSE),IF(P352="Ipim",VLOOKUP($Q$16,'Datos Indices'!$A$38:$Z$50,7,FALSE),IF(P352="Dólar",VLOOKUP($Q$16,'Datos Indices'!$A$38:$Z$50,4,FALSE),IF(P352="Gasoil",VLOOKUP($Q$16,'Datos Indices'!$A$38:$Z$50,10,FALSE),IF(P352="WPU06 Pesificado",VLOOKUP($Q$16,'Datos Indices'!$A$38:$Z$50,26,FALSE),0))))))</f>
        <v xml:space="preserve"> </v>
      </c>
      <c r="R352" s="1066">
        <f t="shared" si="52"/>
        <v>0</v>
      </c>
      <c r="T352" s="928"/>
      <c r="U352" s="1065" t="str">
        <f>IF(T352=" "," ",IF(T352="Vehículos",VLOOKUP($U$16,'Datos Indices'!$A$38:$Z$50,22,FALSE),IF(T352="Ipim",VLOOKUP($U$16,'Datos Indices'!$A$38:$Z$50,7,FALSE),IF(T352="Dólar",VLOOKUP($U$16,'Datos Indices'!$A$38:$Z$50,4,FALSE),IF(T352="Gasoil",VLOOKUP($U$16,'Datos Indices'!$A$38:$Z$50,10,FALSE),IF(T352="WPU06 Pesificado",VLOOKUP($U$16,'Datos Indices'!$A$38:$Z$50,26,FALSE),0))))))</f>
        <v xml:space="preserve"> </v>
      </c>
      <c r="V352" s="1066">
        <f t="shared" si="53"/>
        <v>0</v>
      </c>
      <c r="W352" s="1450" t="str">
        <f t="shared" si="55"/>
        <v/>
      </c>
      <c r="Y352" s="1247"/>
      <c r="Z352" s="1247"/>
      <c r="AA352" s="1247"/>
      <c r="AB352" s="1247"/>
      <c r="AC352" s="1247"/>
      <c r="AD352" s="1247"/>
      <c r="AE352" s="1247"/>
      <c r="AF352" s="1247"/>
      <c r="AG352" s="1247"/>
      <c r="AH352" s="1247"/>
      <c r="AI352" s="1247"/>
      <c r="AJ352" s="1247"/>
      <c r="AK352" s="1247"/>
      <c r="AL352" s="1247"/>
      <c r="AM352" s="1247"/>
      <c r="AN352" s="1247"/>
      <c r="AO352" s="1247"/>
      <c r="AP352" s="1247"/>
      <c r="AQ352" s="1247"/>
      <c r="AR352" s="1247"/>
      <c r="AS352" s="1247"/>
      <c r="AT352" s="1247"/>
      <c r="AU352" s="1247"/>
      <c r="AV352" s="1247"/>
      <c r="AW352" s="1247"/>
      <c r="AX352" s="1247"/>
      <c r="AY352" s="1247"/>
      <c r="AZ352" s="1247"/>
      <c r="BA352" s="1247"/>
      <c r="BB352" s="1247"/>
      <c r="BC352" s="1247"/>
      <c r="BD352" s="1247"/>
      <c r="BE352" s="1247"/>
      <c r="BF352" s="1247"/>
      <c r="BG352" s="1247"/>
      <c r="BH352" s="1247"/>
      <c r="BI352" s="1247"/>
      <c r="BJ352" s="1247"/>
      <c r="BK352" s="1247"/>
      <c r="BL352" s="1247"/>
      <c r="BM352" s="1247"/>
      <c r="BN352" s="1247"/>
      <c r="BO352" s="1247"/>
      <c r="BP352" s="1247"/>
      <c r="BQ352" s="1247"/>
      <c r="BR352" s="1247"/>
      <c r="BS352" s="1247"/>
      <c r="BT352" s="1247"/>
      <c r="BU352" s="1247"/>
      <c r="BV352" s="1247"/>
      <c r="BW352" s="1247"/>
      <c r="BX352" s="1247"/>
      <c r="BY352" s="1247"/>
      <c r="BZ352" s="1247"/>
      <c r="CA352" s="1247"/>
      <c r="CB352" s="1247"/>
      <c r="CC352" s="1247"/>
      <c r="CD352" s="1247"/>
      <c r="CE352" s="1247"/>
      <c r="CF352" s="1247"/>
      <c r="CG352" s="1247"/>
      <c r="CH352" s="1247"/>
      <c r="CI352" s="1247"/>
      <c r="CJ352" s="1247"/>
      <c r="CK352" s="1247"/>
      <c r="CL352" s="1247"/>
      <c r="CM352" s="1247"/>
      <c r="CN352" s="1247"/>
      <c r="CO352" s="1247"/>
      <c r="CP352" s="1247"/>
      <c r="CQ352" s="1247"/>
      <c r="CR352" s="1247"/>
      <c r="CS352" s="1247"/>
      <c r="CT352" s="1247"/>
      <c r="CU352" s="1247"/>
      <c r="CV352" s="1247"/>
      <c r="CW352" s="1247"/>
      <c r="CX352" s="1247"/>
      <c r="CY352" s="1247"/>
      <c r="CZ352" s="1247"/>
      <c r="DB352" s="1452">
        <f t="shared" si="56"/>
        <v>0</v>
      </c>
      <c r="DC352" s="1452">
        <f t="shared" si="57"/>
        <v>0</v>
      </c>
    </row>
    <row r="353" spans="1:107" ht="14.25" customHeight="1" x14ac:dyDescent="0.2">
      <c r="A353" s="129"/>
      <c r="B353" s="130"/>
      <c r="C353" s="131"/>
      <c r="D353" s="448"/>
      <c r="E353" s="448"/>
      <c r="F353" s="382"/>
      <c r="G353" s="382"/>
      <c r="H353" s="382"/>
      <c r="I353" s="1528">
        <f t="shared" si="49"/>
        <v>0</v>
      </c>
      <c r="J353" s="1529">
        <f t="shared" si="54"/>
        <v>0</v>
      </c>
      <c r="K353" s="136"/>
      <c r="L353" s="1530">
        <f t="shared" si="50"/>
        <v>0</v>
      </c>
      <c r="M353" s="1531">
        <f t="shared" si="51"/>
        <v>0</v>
      </c>
      <c r="N353" s="138"/>
      <c r="P353" s="125"/>
      <c r="Q353" s="1065" t="str">
        <f>IF(P353=" "," ",IF(P353="Vehículos",VLOOKUP($Q$16,'Datos Indices'!$A$38:$Z$50,22,FALSE),IF(P353="Ipim",VLOOKUP($Q$16,'Datos Indices'!$A$38:$Z$50,7,FALSE),IF(P353="Dólar",VLOOKUP($Q$16,'Datos Indices'!$A$38:$Z$50,4,FALSE),IF(P353="Gasoil",VLOOKUP($Q$16,'Datos Indices'!$A$38:$Z$50,10,FALSE),IF(P353="WPU06 Pesificado",VLOOKUP($Q$16,'Datos Indices'!$A$38:$Z$50,26,FALSE),0))))))</f>
        <v xml:space="preserve"> </v>
      </c>
      <c r="R353" s="1066">
        <f t="shared" si="52"/>
        <v>0</v>
      </c>
      <c r="T353" s="928"/>
      <c r="U353" s="1065" t="str">
        <f>IF(T353=" "," ",IF(T353="Vehículos",VLOOKUP($U$16,'Datos Indices'!$A$38:$Z$50,22,FALSE),IF(T353="Ipim",VLOOKUP($U$16,'Datos Indices'!$A$38:$Z$50,7,FALSE),IF(T353="Dólar",VLOOKUP($U$16,'Datos Indices'!$A$38:$Z$50,4,FALSE),IF(T353="Gasoil",VLOOKUP($U$16,'Datos Indices'!$A$38:$Z$50,10,FALSE),IF(T353="WPU06 Pesificado",VLOOKUP($U$16,'Datos Indices'!$A$38:$Z$50,26,FALSE),0))))))</f>
        <v xml:space="preserve"> </v>
      </c>
      <c r="V353" s="1066">
        <f t="shared" si="53"/>
        <v>0</v>
      </c>
      <c r="W353" s="1450" t="str">
        <f t="shared" si="55"/>
        <v/>
      </c>
      <c r="Y353" s="1247"/>
      <c r="Z353" s="1247"/>
      <c r="AA353" s="1247"/>
      <c r="AB353" s="1247"/>
      <c r="AC353" s="1247"/>
      <c r="AD353" s="1247"/>
      <c r="AE353" s="1247"/>
      <c r="AF353" s="1247"/>
      <c r="AG353" s="1247"/>
      <c r="AH353" s="1247"/>
      <c r="AI353" s="1247"/>
      <c r="AJ353" s="1247"/>
      <c r="AK353" s="1247"/>
      <c r="AL353" s="1247"/>
      <c r="AM353" s="1247"/>
      <c r="AN353" s="1247"/>
      <c r="AO353" s="1247"/>
      <c r="AP353" s="1247"/>
      <c r="AQ353" s="1247"/>
      <c r="AR353" s="1247"/>
      <c r="AS353" s="1247"/>
      <c r="AT353" s="1247"/>
      <c r="AU353" s="1247"/>
      <c r="AV353" s="1247"/>
      <c r="AW353" s="1247"/>
      <c r="AX353" s="1247"/>
      <c r="AY353" s="1247"/>
      <c r="AZ353" s="1247"/>
      <c r="BA353" s="1247"/>
      <c r="BB353" s="1247"/>
      <c r="BC353" s="1247"/>
      <c r="BD353" s="1247"/>
      <c r="BE353" s="1247"/>
      <c r="BF353" s="1247"/>
      <c r="BG353" s="1247"/>
      <c r="BH353" s="1247"/>
      <c r="BI353" s="1247"/>
      <c r="BJ353" s="1247"/>
      <c r="BK353" s="1247"/>
      <c r="BL353" s="1247"/>
      <c r="BM353" s="1247"/>
      <c r="BN353" s="1247"/>
      <c r="BO353" s="1247"/>
      <c r="BP353" s="1247"/>
      <c r="BQ353" s="1247"/>
      <c r="BR353" s="1247"/>
      <c r="BS353" s="1247"/>
      <c r="BT353" s="1247"/>
      <c r="BU353" s="1247"/>
      <c r="BV353" s="1247"/>
      <c r="BW353" s="1247"/>
      <c r="BX353" s="1247"/>
      <c r="BY353" s="1247"/>
      <c r="BZ353" s="1247"/>
      <c r="CA353" s="1247"/>
      <c r="CB353" s="1247"/>
      <c r="CC353" s="1247"/>
      <c r="CD353" s="1247"/>
      <c r="CE353" s="1247"/>
      <c r="CF353" s="1247"/>
      <c r="CG353" s="1247"/>
      <c r="CH353" s="1247"/>
      <c r="CI353" s="1247"/>
      <c r="CJ353" s="1247"/>
      <c r="CK353" s="1247"/>
      <c r="CL353" s="1247"/>
      <c r="CM353" s="1247"/>
      <c r="CN353" s="1247"/>
      <c r="CO353" s="1247"/>
      <c r="CP353" s="1247"/>
      <c r="CQ353" s="1247"/>
      <c r="CR353" s="1247"/>
      <c r="CS353" s="1247"/>
      <c r="CT353" s="1247"/>
      <c r="CU353" s="1247"/>
      <c r="CV353" s="1247"/>
      <c r="CW353" s="1247"/>
      <c r="CX353" s="1247"/>
      <c r="CY353" s="1247"/>
      <c r="CZ353" s="1247"/>
      <c r="DB353" s="1452">
        <f t="shared" si="56"/>
        <v>0</v>
      </c>
      <c r="DC353" s="1452">
        <f t="shared" si="57"/>
        <v>0</v>
      </c>
    </row>
    <row r="354" spans="1:107" ht="14.25" customHeight="1" x14ac:dyDescent="0.2">
      <c r="A354" s="129"/>
      <c r="B354" s="130"/>
      <c r="C354" s="131"/>
      <c r="D354" s="448"/>
      <c r="E354" s="448"/>
      <c r="F354" s="382"/>
      <c r="G354" s="382"/>
      <c r="H354" s="382"/>
      <c r="I354" s="1528">
        <f t="shared" si="49"/>
        <v>0</v>
      </c>
      <c r="J354" s="1529">
        <f t="shared" si="54"/>
        <v>0</v>
      </c>
      <c r="K354" s="136"/>
      <c r="L354" s="1530">
        <f t="shared" si="50"/>
        <v>0</v>
      </c>
      <c r="M354" s="1531">
        <f t="shared" si="51"/>
        <v>0</v>
      </c>
      <c r="N354" s="138"/>
      <c r="P354" s="125"/>
      <c r="Q354" s="1065" t="str">
        <f>IF(P354=" "," ",IF(P354="Vehículos",VLOOKUP($Q$16,'Datos Indices'!$A$38:$Z$50,22,FALSE),IF(P354="Ipim",VLOOKUP($Q$16,'Datos Indices'!$A$38:$Z$50,7,FALSE),IF(P354="Dólar",VLOOKUP($Q$16,'Datos Indices'!$A$38:$Z$50,4,FALSE),IF(P354="Gasoil",VLOOKUP($Q$16,'Datos Indices'!$A$38:$Z$50,10,FALSE),IF(P354="WPU06 Pesificado",VLOOKUP($Q$16,'Datos Indices'!$A$38:$Z$50,26,FALSE),0))))))</f>
        <v xml:space="preserve"> </v>
      </c>
      <c r="R354" s="1066">
        <f t="shared" si="52"/>
        <v>0</v>
      </c>
      <c r="T354" s="928"/>
      <c r="U354" s="1065" t="str">
        <f>IF(T354=" "," ",IF(T354="Vehículos",VLOOKUP($U$16,'Datos Indices'!$A$38:$Z$50,22,FALSE),IF(T354="Ipim",VLOOKUP($U$16,'Datos Indices'!$A$38:$Z$50,7,FALSE),IF(T354="Dólar",VLOOKUP($U$16,'Datos Indices'!$A$38:$Z$50,4,FALSE),IF(T354="Gasoil",VLOOKUP($U$16,'Datos Indices'!$A$38:$Z$50,10,FALSE),IF(T354="WPU06 Pesificado",VLOOKUP($U$16,'Datos Indices'!$A$38:$Z$50,26,FALSE),0))))))</f>
        <v xml:space="preserve"> </v>
      </c>
      <c r="V354" s="1066">
        <f t="shared" si="53"/>
        <v>0</v>
      </c>
      <c r="W354" s="1450" t="str">
        <f t="shared" si="55"/>
        <v/>
      </c>
      <c r="Y354" s="1247"/>
      <c r="Z354" s="1247"/>
      <c r="AA354" s="1247"/>
      <c r="AB354" s="1247"/>
      <c r="AC354" s="1247"/>
      <c r="AD354" s="1247"/>
      <c r="AE354" s="1247"/>
      <c r="AF354" s="1247"/>
      <c r="AG354" s="1247"/>
      <c r="AH354" s="1247"/>
      <c r="AI354" s="1247"/>
      <c r="AJ354" s="1247"/>
      <c r="AK354" s="1247"/>
      <c r="AL354" s="1247"/>
      <c r="AM354" s="1247"/>
      <c r="AN354" s="1247"/>
      <c r="AO354" s="1247"/>
      <c r="AP354" s="1247"/>
      <c r="AQ354" s="1247"/>
      <c r="AR354" s="1247"/>
      <c r="AS354" s="1247"/>
      <c r="AT354" s="1247"/>
      <c r="AU354" s="1247"/>
      <c r="AV354" s="1247"/>
      <c r="AW354" s="1247"/>
      <c r="AX354" s="1247"/>
      <c r="AY354" s="1247"/>
      <c r="AZ354" s="1247"/>
      <c r="BA354" s="1247"/>
      <c r="BB354" s="1247"/>
      <c r="BC354" s="1247"/>
      <c r="BD354" s="1247"/>
      <c r="BE354" s="1247"/>
      <c r="BF354" s="1247"/>
      <c r="BG354" s="1247"/>
      <c r="BH354" s="1247"/>
      <c r="BI354" s="1247"/>
      <c r="BJ354" s="1247"/>
      <c r="BK354" s="1247"/>
      <c r="BL354" s="1247"/>
      <c r="BM354" s="1247"/>
      <c r="BN354" s="1247"/>
      <c r="BO354" s="1247"/>
      <c r="BP354" s="1247"/>
      <c r="BQ354" s="1247"/>
      <c r="BR354" s="1247"/>
      <c r="BS354" s="1247"/>
      <c r="BT354" s="1247"/>
      <c r="BU354" s="1247"/>
      <c r="BV354" s="1247"/>
      <c r="BW354" s="1247"/>
      <c r="BX354" s="1247"/>
      <c r="BY354" s="1247"/>
      <c r="BZ354" s="1247"/>
      <c r="CA354" s="1247"/>
      <c r="CB354" s="1247"/>
      <c r="CC354" s="1247"/>
      <c r="CD354" s="1247"/>
      <c r="CE354" s="1247"/>
      <c r="CF354" s="1247"/>
      <c r="CG354" s="1247"/>
      <c r="CH354" s="1247"/>
      <c r="CI354" s="1247"/>
      <c r="CJ354" s="1247"/>
      <c r="CK354" s="1247"/>
      <c r="CL354" s="1247"/>
      <c r="CM354" s="1247"/>
      <c r="CN354" s="1247"/>
      <c r="CO354" s="1247"/>
      <c r="CP354" s="1247"/>
      <c r="CQ354" s="1247"/>
      <c r="CR354" s="1247"/>
      <c r="CS354" s="1247"/>
      <c r="CT354" s="1247"/>
      <c r="CU354" s="1247"/>
      <c r="CV354" s="1247"/>
      <c r="CW354" s="1247"/>
      <c r="CX354" s="1247"/>
      <c r="CY354" s="1247"/>
      <c r="CZ354" s="1247"/>
      <c r="DB354" s="1452">
        <f t="shared" si="56"/>
        <v>0</v>
      </c>
      <c r="DC354" s="1452">
        <f t="shared" si="57"/>
        <v>0</v>
      </c>
    </row>
    <row r="355" spans="1:107" ht="14.25" customHeight="1" x14ac:dyDescent="0.2">
      <c r="A355" s="129"/>
      <c r="B355" s="130"/>
      <c r="C355" s="131"/>
      <c r="D355" s="448"/>
      <c r="E355" s="448"/>
      <c r="F355" s="382"/>
      <c r="G355" s="382"/>
      <c r="H355" s="382"/>
      <c r="I355" s="1528">
        <f t="shared" si="49"/>
        <v>0</v>
      </c>
      <c r="J355" s="1529">
        <f t="shared" si="54"/>
        <v>0</v>
      </c>
      <c r="K355" s="136"/>
      <c r="L355" s="1530">
        <f t="shared" si="50"/>
        <v>0</v>
      </c>
      <c r="M355" s="1531">
        <f t="shared" si="51"/>
        <v>0</v>
      </c>
      <c r="N355" s="138"/>
      <c r="P355" s="125"/>
      <c r="Q355" s="1065" t="str">
        <f>IF(P355=" "," ",IF(P355="Vehículos",VLOOKUP($Q$16,'Datos Indices'!$A$38:$Z$50,22,FALSE),IF(P355="Ipim",VLOOKUP($Q$16,'Datos Indices'!$A$38:$Z$50,7,FALSE),IF(P355="Dólar",VLOOKUP($Q$16,'Datos Indices'!$A$38:$Z$50,4,FALSE),IF(P355="Gasoil",VLOOKUP($Q$16,'Datos Indices'!$A$38:$Z$50,10,FALSE),IF(P355="WPU06 Pesificado",VLOOKUP($Q$16,'Datos Indices'!$A$38:$Z$50,26,FALSE),0))))))</f>
        <v xml:space="preserve"> </v>
      </c>
      <c r="R355" s="1066">
        <f t="shared" si="52"/>
        <v>0</v>
      </c>
      <c r="T355" s="928"/>
      <c r="U355" s="1065" t="str">
        <f>IF(T355=" "," ",IF(T355="Vehículos",VLOOKUP($U$16,'Datos Indices'!$A$38:$Z$50,22,FALSE),IF(T355="Ipim",VLOOKUP($U$16,'Datos Indices'!$A$38:$Z$50,7,FALSE),IF(T355="Dólar",VLOOKUP($U$16,'Datos Indices'!$A$38:$Z$50,4,FALSE),IF(T355="Gasoil",VLOOKUP($U$16,'Datos Indices'!$A$38:$Z$50,10,FALSE),IF(T355="WPU06 Pesificado",VLOOKUP($U$16,'Datos Indices'!$A$38:$Z$50,26,FALSE),0))))))</f>
        <v xml:space="preserve"> </v>
      </c>
      <c r="V355" s="1066">
        <f t="shared" si="53"/>
        <v>0</v>
      </c>
      <c r="W355" s="1450" t="str">
        <f t="shared" si="55"/>
        <v/>
      </c>
      <c r="Y355" s="1247"/>
      <c r="Z355" s="1247"/>
      <c r="AA355" s="1247"/>
      <c r="AB355" s="1247"/>
      <c r="AC355" s="1247"/>
      <c r="AD355" s="1247"/>
      <c r="AE355" s="1247"/>
      <c r="AF355" s="1247"/>
      <c r="AG355" s="1247"/>
      <c r="AH355" s="1247"/>
      <c r="AI355" s="1247"/>
      <c r="AJ355" s="1247"/>
      <c r="AK355" s="1247"/>
      <c r="AL355" s="1247"/>
      <c r="AM355" s="1247"/>
      <c r="AN355" s="1247"/>
      <c r="AO355" s="1247"/>
      <c r="AP355" s="1247"/>
      <c r="AQ355" s="1247"/>
      <c r="AR355" s="1247"/>
      <c r="AS355" s="1247"/>
      <c r="AT355" s="1247"/>
      <c r="AU355" s="1247"/>
      <c r="AV355" s="1247"/>
      <c r="AW355" s="1247"/>
      <c r="AX355" s="1247"/>
      <c r="AY355" s="1247"/>
      <c r="AZ355" s="1247"/>
      <c r="BA355" s="1247"/>
      <c r="BB355" s="1247"/>
      <c r="BC355" s="1247"/>
      <c r="BD355" s="1247"/>
      <c r="BE355" s="1247"/>
      <c r="BF355" s="1247"/>
      <c r="BG355" s="1247"/>
      <c r="BH355" s="1247"/>
      <c r="BI355" s="1247"/>
      <c r="BJ355" s="1247"/>
      <c r="BK355" s="1247"/>
      <c r="BL355" s="1247"/>
      <c r="BM355" s="1247"/>
      <c r="BN355" s="1247"/>
      <c r="BO355" s="1247"/>
      <c r="BP355" s="1247"/>
      <c r="BQ355" s="1247"/>
      <c r="BR355" s="1247"/>
      <c r="BS355" s="1247"/>
      <c r="BT355" s="1247"/>
      <c r="BU355" s="1247"/>
      <c r="BV355" s="1247"/>
      <c r="BW355" s="1247"/>
      <c r="BX355" s="1247"/>
      <c r="BY355" s="1247"/>
      <c r="BZ355" s="1247"/>
      <c r="CA355" s="1247"/>
      <c r="CB355" s="1247"/>
      <c r="CC355" s="1247"/>
      <c r="CD355" s="1247"/>
      <c r="CE355" s="1247"/>
      <c r="CF355" s="1247"/>
      <c r="CG355" s="1247"/>
      <c r="CH355" s="1247"/>
      <c r="CI355" s="1247"/>
      <c r="CJ355" s="1247"/>
      <c r="CK355" s="1247"/>
      <c r="CL355" s="1247"/>
      <c r="CM355" s="1247"/>
      <c r="CN355" s="1247"/>
      <c r="CO355" s="1247"/>
      <c r="CP355" s="1247"/>
      <c r="CQ355" s="1247"/>
      <c r="CR355" s="1247"/>
      <c r="CS355" s="1247"/>
      <c r="CT355" s="1247"/>
      <c r="CU355" s="1247"/>
      <c r="CV355" s="1247"/>
      <c r="CW355" s="1247"/>
      <c r="CX355" s="1247"/>
      <c r="CY355" s="1247"/>
      <c r="CZ355" s="1247"/>
      <c r="DB355" s="1452">
        <f t="shared" si="56"/>
        <v>0</v>
      </c>
      <c r="DC355" s="1452">
        <f t="shared" si="57"/>
        <v>0</v>
      </c>
    </row>
    <row r="356" spans="1:107" ht="14.25" customHeight="1" x14ac:dyDescent="0.2">
      <c r="A356" s="129"/>
      <c r="B356" s="130"/>
      <c r="C356" s="131"/>
      <c r="D356" s="448"/>
      <c r="E356" s="448"/>
      <c r="F356" s="382"/>
      <c r="G356" s="382"/>
      <c r="H356" s="382"/>
      <c r="I356" s="1528">
        <f t="shared" si="49"/>
        <v>0</v>
      </c>
      <c r="J356" s="1529">
        <f t="shared" si="54"/>
        <v>0</v>
      </c>
      <c r="K356" s="136"/>
      <c r="L356" s="1530">
        <f t="shared" si="50"/>
        <v>0</v>
      </c>
      <c r="M356" s="1531">
        <f t="shared" si="51"/>
        <v>0</v>
      </c>
      <c r="N356" s="138"/>
      <c r="P356" s="125"/>
      <c r="Q356" s="1065" t="str">
        <f>IF(P356=" "," ",IF(P356="Vehículos",VLOOKUP($Q$16,'Datos Indices'!$A$38:$Z$50,22,FALSE),IF(P356="Ipim",VLOOKUP($Q$16,'Datos Indices'!$A$38:$Z$50,7,FALSE),IF(P356="Dólar",VLOOKUP($Q$16,'Datos Indices'!$A$38:$Z$50,4,FALSE),IF(P356="Gasoil",VLOOKUP($Q$16,'Datos Indices'!$A$38:$Z$50,10,FALSE),IF(P356="WPU06 Pesificado",VLOOKUP($Q$16,'Datos Indices'!$A$38:$Z$50,26,FALSE),0))))))</f>
        <v xml:space="preserve"> </v>
      </c>
      <c r="R356" s="1066">
        <f t="shared" si="52"/>
        <v>0</v>
      </c>
      <c r="T356" s="928"/>
      <c r="U356" s="1065" t="str">
        <f>IF(T356=" "," ",IF(T356="Vehículos",VLOOKUP($U$16,'Datos Indices'!$A$38:$Z$50,22,FALSE),IF(T356="Ipim",VLOOKUP($U$16,'Datos Indices'!$A$38:$Z$50,7,FALSE),IF(T356="Dólar",VLOOKUP($U$16,'Datos Indices'!$A$38:$Z$50,4,FALSE),IF(T356="Gasoil",VLOOKUP($U$16,'Datos Indices'!$A$38:$Z$50,10,FALSE),IF(T356="WPU06 Pesificado",VLOOKUP($U$16,'Datos Indices'!$A$38:$Z$50,26,FALSE),0))))))</f>
        <v xml:space="preserve"> </v>
      </c>
      <c r="V356" s="1066">
        <f t="shared" si="53"/>
        <v>0</v>
      </c>
      <c r="W356" s="1450" t="str">
        <f t="shared" si="55"/>
        <v/>
      </c>
      <c r="Y356" s="1247"/>
      <c r="Z356" s="1247"/>
      <c r="AA356" s="1247"/>
      <c r="AB356" s="1247"/>
      <c r="AC356" s="1247"/>
      <c r="AD356" s="1247"/>
      <c r="AE356" s="1247"/>
      <c r="AF356" s="1247"/>
      <c r="AG356" s="1247"/>
      <c r="AH356" s="1247"/>
      <c r="AI356" s="1247"/>
      <c r="AJ356" s="1247"/>
      <c r="AK356" s="1247"/>
      <c r="AL356" s="1247"/>
      <c r="AM356" s="1247"/>
      <c r="AN356" s="1247"/>
      <c r="AO356" s="1247"/>
      <c r="AP356" s="1247"/>
      <c r="AQ356" s="1247"/>
      <c r="AR356" s="1247"/>
      <c r="AS356" s="1247"/>
      <c r="AT356" s="1247"/>
      <c r="AU356" s="1247"/>
      <c r="AV356" s="1247"/>
      <c r="AW356" s="1247"/>
      <c r="AX356" s="1247"/>
      <c r="AY356" s="1247"/>
      <c r="AZ356" s="1247"/>
      <c r="BA356" s="1247"/>
      <c r="BB356" s="1247"/>
      <c r="BC356" s="1247"/>
      <c r="BD356" s="1247"/>
      <c r="BE356" s="1247"/>
      <c r="BF356" s="1247"/>
      <c r="BG356" s="1247"/>
      <c r="BH356" s="1247"/>
      <c r="BI356" s="1247"/>
      <c r="BJ356" s="1247"/>
      <c r="BK356" s="1247"/>
      <c r="BL356" s="1247"/>
      <c r="BM356" s="1247"/>
      <c r="BN356" s="1247"/>
      <c r="BO356" s="1247"/>
      <c r="BP356" s="1247"/>
      <c r="BQ356" s="1247"/>
      <c r="BR356" s="1247"/>
      <c r="BS356" s="1247"/>
      <c r="BT356" s="1247"/>
      <c r="BU356" s="1247"/>
      <c r="BV356" s="1247"/>
      <c r="BW356" s="1247"/>
      <c r="BX356" s="1247"/>
      <c r="BY356" s="1247"/>
      <c r="BZ356" s="1247"/>
      <c r="CA356" s="1247"/>
      <c r="CB356" s="1247"/>
      <c r="CC356" s="1247"/>
      <c r="CD356" s="1247"/>
      <c r="CE356" s="1247"/>
      <c r="CF356" s="1247"/>
      <c r="CG356" s="1247"/>
      <c r="CH356" s="1247"/>
      <c r="CI356" s="1247"/>
      <c r="CJ356" s="1247"/>
      <c r="CK356" s="1247"/>
      <c r="CL356" s="1247"/>
      <c r="CM356" s="1247"/>
      <c r="CN356" s="1247"/>
      <c r="CO356" s="1247"/>
      <c r="CP356" s="1247"/>
      <c r="CQ356" s="1247"/>
      <c r="CR356" s="1247"/>
      <c r="CS356" s="1247"/>
      <c r="CT356" s="1247"/>
      <c r="CU356" s="1247"/>
      <c r="CV356" s="1247"/>
      <c r="CW356" s="1247"/>
      <c r="CX356" s="1247"/>
      <c r="CY356" s="1247"/>
      <c r="CZ356" s="1247"/>
      <c r="DB356" s="1452">
        <f t="shared" si="56"/>
        <v>0</v>
      </c>
      <c r="DC356" s="1452">
        <f t="shared" si="57"/>
        <v>0</v>
      </c>
    </row>
    <row r="357" spans="1:107" ht="14.25" customHeight="1" x14ac:dyDescent="0.2">
      <c r="A357" s="129"/>
      <c r="B357" s="130"/>
      <c r="C357" s="131"/>
      <c r="D357" s="448"/>
      <c r="E357" s="448"/>
      <c r="F357" s="382"/>
      <c r="G357" s="382"/>
      <c r="H357" s="382"/>
      <c r="I357" s="1528">
        <f t="shared" si="49"/>
        <v>0</v>
      </c>
      <c r="J357" s="1529">
        <f t="shared" si="54"/>
        <v>0</v>
      </c>
      <c r="K357" s="136"/>
      <c r="L357" s="1530">
        <f t="shared" si="50"/>
        <v>0</v>
      </c>
      <c r="M357" s="1531">
        <f t="shared" si="51"/>
        <v>0</v>
      </c>
      <c r="N357" s="138"/>
      <c r="P357" s="125"/>
      <c r="Q357" s="1065" t="str">
        <f>IF(P357=" "," ",IF(P357="Vehículos",VLOOKUP($Q$16,'Datos Indices'!$A$38:$Z$50,22,FALSE),IF(P357="Ipim",VLOOKUP($Q$16,'Datos Indices'!$A$38:$Z$50,7,FALSE),IF(P357="Dólar",VLOOKUP($Q$16,'Datos Indices'!$A$38:$Z$50,4,FALSE),IF(P357="Gasoil",VLOOKUP($Q$16,'Datos Indices'!$A$38:$Z$50,10,FALSE),IF(P357="WPU06 Pesificado",VLOOKUP($Q$16,'Datos Indices'!$A$38:$Z$50,26,FALSE),0))))))</f>
        <v xml:space="preserve"> </v>
      </c>
      <c r="R357" s="1066">
        <f t="shared" si="52"/>
        <v>0</v>
      </c>
      <c r="T357" s="928"/>
      <c r="U357" s="1065" t="str">
        <f>IF(T357=" "," ",IF(T357="Vehículos",VLOOKUP($U$16,'Datos Indices'!$A$38:$Z$50,22,FALSE),IF(T357="Ipim",VLOOKUP($U$16,'Datos Indices'!$A$38:$Z$50,7,FALSE),IF(T357="Dólar",VLOOKUP($U$16,'Datos Indices'!$A$38:$Z$50,4,FALSE),IF(T357="Gasoil",VLOOKUP($U$16,'Datos Indices'!$A$38:$Z$50,10,FALSE),IF(T357="WPU06 Pesificado",VLOOKUP($U$16,'Datos Indices'!$A$38:$Z$50,26,FALSE),0))))))</f>
        <v xml:space="preserve"> </v>
      </c>
      <c r="V357" s="1066">
        <f t="shared" si="53"/>
        <v>0</v>
      </c>
      <c r="W357" s="1450" t="str">
        <f t="shared" si="55"/>
        <v/>
      </c>
      <c r="Y357" s="1247"/>
      <c r="Z357" s="1247"/>
      <c r="AA357" s="1247"/>
      <c r="AB357" s="1247"/>
      <c r="AC357" s="1247"/>
      <c r="AD357" s="1247"/>
      <c r="AE357" s="1247"/>
      <c r="AF357" s="1247"/>
      <c r="AG357" s="1247"/>
      <c r="AH357" s="1247"/>
      <c r="AI357" s="1247"/>
      <c r="AJ357" s="1247"/>
      <c r="AK357" s="1247"/>
      <c r="AL357" s="1247"/>
      <c r="AM357" s="1247"/>
      <c r="AN357" s="1247"/>
      <c r="AO357" s="1247"/>
      <c r="AP357" s="1247"/>
      <c r="AQ357" s="1247"/>
      <c r="AR357" s="1247"/>
      <c r="AS357" s="1247"/>
      <c r="AT357" s="1247"/>
      <c r="AU357" s="1247"/>
      <c r="AV357" s="1247"/>
      <c r="AW357" s="1247"/>
      <c r="AX357" s="1247"/>
      <c r="AY357" s="1247"/>
      <c r="AZ357" s="1247"/>
      <c r="BA357" s="1247"/>
      <c r="BB357" s="1247"/>
      <c r="BC357" s="1247"/>
      <c r="BD357" s="1247"/>
      <c r="BE357" s="1247"/>
      <c r="BF357" s="1247"/>
      <c r="BG357" s="1247"/>
      <c r="BH357" s="1247"/>
      <c r="BI357" s="1247"/>
      <c r="BJ357" s="1247"/>
      <c r="BK357" s="1247"/>
      <c r="BL357" s="1247"/>
      <c r="BM357" s="1247"/>
      <c r="BN357" s="1247"/>
      <c r="BO357" s="1247"/>
      <c r="BP357" s="1247"/>
      <c r="BQ357" s="1247"/>
      <c r="BR357" s="1247"/>
      <c r="BS357" s="1247"/>
      <c r="BT357" s="1247"/>
      <c r="BU357" s="1247"/>
      <c r="BV357" s="1247"/>
      <c r="BW357" s="1247"/>
      <c r="BX357" s="1247"/>
      <c r="BY357" s="1247"/>
      <c r="BZ357" s="1247"/>
      <c r="CA357" s="1247"/>
      <c r="CB357" s="1247"/>
      <c r="CC357" s="1247"/>
      <c r="CD357" s="1247"/>
      <c r="CE357" s="1247"/>
      <c r="CF357" s="1247"/>
      <c r="CG357" s="1247"/>
      <c r="CH357" s="1247"/>
      <c r="CI357" s="1247"/>
      <c r="CJ357" s="1247"/>
      <c r="CK357" s="1247"/>
      <c r="CL357" s="1247"/>
      <c r="CM357" s="1247"/>
      <c r="CN357" s="1247"/>
      <c r="CO357" s="1247"/>
      <c r="CP357" s="1247"/>
      <c r="CQ357" s="1247"/>
      <c r="CR357" s="1247"/>
      <c r="CS357" s="1247"/>
      <c r="CT357" s="1247"/>
      <c r="CU357" s="1247"/>
      <c r="CV357" s="1247"/>
      <c r="CW357" s="1247"/>
      <c r="CX357" s="1247"/>
      <c r="CY357" s="1247"/>
      <c r="CZ357" s="1247"/>
      <c r="DB357" s="1452">
        <f t="shared" si="56"/>
        <v>0</v>
      </c>
      <c r="DC357" s="1452">
        <f t="shared" si="57"/>
        <v>0</v>
      </c>
    </row>
    <row r="358" spans="1:107" ht="14.25" customHeight="1" x14ac:dyDescent="0.2">
      <c r="A358" s="129"/>
      <c r="B358" s="130"/>
      <c r="C358" s="131"/>
      <c r="D358" s="448"/>
      <c r="E358" s="448"/>
      <c r="F358" s="382"/>
      <c r="G358" s="382"/>
      <c r="H358" s="382"/>
      <c r="I358" s="1528">
        <f t="shared" si="49"/>
        <v>0</v>
      </c>
      <c r="J358" s="1529">
        <f t="shared" si="54"/>
        <v>0</v>
      </c>
      <c r="K358" s="136"/>
      <c r="L358" s="1530">
        <f t="shared" si="50"/>
        <v>0</v>
      </c>
      <c r="M358" s="1531">
        <f t="shared" si="51"/>
        <v>0</v>
      </c>
      <c r="N358" s="138"/>
      <c r="P358" s="125"/>
      <c r="Q358" s="1065" t="str">
        <f>IF(P358=" "," ",IF(P358="Vehículos",VLOOKUP($Q$16,'Datos Indices'!$A$38:$Z$50,22,FALSE),IF(P358="Ipim",VLOOKUP($Q$16,'Datos Indices'!$A$38:$Z$50,7,FALSE),IF(P358="Dólar",VLOOKUP($Q$16,'Datos Indices'!$A$38:$Z$50,4,FALSE),IF(P358="Gasoil",VLOOKUP($Q$16,'Datos Indices'!$A$38:$Z$50,10,FALSE),IF(P358="WPU06 Pesificado",VLOOKUP($Q$16,'Datos Indices'!$A$38:$Z$50,26,FALSE),0))))))</f>
        <v xml:space="preserve"> </v>
      </c>
      <c r="R358" s="1066">
        <f t="shared" si="52"/>
        <v>0</v>
      </c>
      <c r="T358" s="928"/>
      <c r="U358" s="1065" t="str">
        <f>IF(T358=" "," ",IF(T358="Vehículos",VLOOKUP($U$16,'Datos Indices'!$A$38:$Z$50,22,FALSE),IF(T358="Ipim",VLOOKUP($U$16,'Datos Indices'!$A$38:$Z$50,7,FALSE),IF(T358="Dólar",VLOOKUP($U$16,'Datos Indices'!$A$38:$Z$50,4,FALSE),IF(T358="Gasoil",VLOOKUP($U$16,'Datos Indices'!$A$38:$Z$50,10,FALSE),IF(T358="WPU06 Pesificado",VLOOKUP($U$16,'Datos Indices'!$A$38:$Z$50,26,FALSE),0))))))</f>
        <v xml:space="preserve"> </v>
      </c>
      <c r="V358" s="1066">
        <f t="shared" si="53"/>
        <v>0</v>
      </c>
      <c r="W358" s="1450" t="str">
        <f t="shared" si="55"/>
        <v/>
      </c>
      <c r="Y358" s="1247"/>
      <c r="Z358" s="1247"/>
      <c r="AA358" s="1247"/>
      <c r="AB358" s="1247"/>
      <c r="AC358" s="1247"/>
      <c r="AD358" s="1247"/>
      <c r="AE358" s="1247"/>
      <c r="AF358" s="1247"/>
      <c r="AG358" s="1247"/>
      <c r="AH358" s="1247"/>
      <c r="AI358" s="1247"/>
      <c r="AJ358" s="1247"/>
      <c r="AK358" s="1247"/>
      <c r="AL358" s="1247"/>
      <c r="AM358" s="1247"/>
      <c r="AN358" s="1247"/>
      <c r="AO358" s="1247"/>
      <c r="AP358" s="1247"/>
      <c r="AQ358" s="1247"/>
      <c r="AR358" s="1247"/>
      <c r="AS358" s="1247"/>
      <c r="AT358" s="1247"/>
      <c r="AU358" s="1247"/>
      <c r="AV358" s="1247"/>
      <c r="AW358" s="1247"/>
      <c r="AX358" s="1247"/>
      <c r="AY358" s="1247"/>
      <c r="AZ358" s="1247"/>
      <c r="BA358" s="1247"/>
      <c r="BB358" s="1247"/>
      <c r="BC358" s="1247"/>
      <c r="BD358" s="1247"/>
      <c r="BE358" s="1247"/>
      <c r="BF358" s="1247"/>
      <c r="BG358" s="1247"/>
      <c r="BH358" s="1247"/>
      <c r="BI358" s="1247"/>
      <c r="BJ358" s="1247"/>
      <c r="BK358" s="1247"/>
      <c r="BL358" s="1247"/>
      <c r="BM358" s="1247"/>
      <c r="BN358" s="1247"/>
      <c r="BO358" s="1247"/>
      <c r="BP358" s="1247"/>
      <c r="BQ358" s="1247"/>
      <c r="BR358" s="1247"/>
      <c r="BS358" s="1247"/>
      <c r="BT358" s="1247"/>
      <c r="BU358" s="1247"/>
      <c r="BV358" s="1247"/>
      <c r="BW358" s="1247"/>
      <c r="BX358" s="1247"/>
      <c r="BY358" s="1247"/>
      <c r="BZ358" s="1247"/>
      <c r="CA358" s="1247"/>
      <c r="CB358" s="1247"/>
      <c r="CC358" s="1247"/>
      <c r="CD358" s="1247"/>
      <c r="CE358" s="1247"/>
      <c r="CF358" s="1247"/>
      <c r="CG358" s="1247"/>
      <c r="CH358" s="1247"/>
      <c r="CI358" s="1247"/>
      <c r="CJ358" s="1247"/>
      <c r="CK358" s="1247"/>
      <c r="CL358" s="1247"/>
      <c r="CM358" s="1247"/>
      <c r="CN358" s="1247"/>
      <c r="CO358" s="1247"/>
      <c r="CP358" s="1247"/>
      <c r="CQ358" s="1247"/>
      <c r="CR358" s="1247"/>
      <c r="CS358" s="1247"/>
      <c r="CT358" s="1247"/>
      <c r="CU358" s="1247"/>
      <c r="CV358" s="1247"/>
      <c r="CW358" s="1247"/>
      <c r="CX358" s="1247"/>
      <c r="CY358" s="1247"/>
      <c r="CZ358" s="1247"/>
      <c r="DB358" s="1452">
        <f t="shared" si="56"/>
        <v>0</v>
      </c>
      <c r="DC358" s="1452">
        <f t="shared" si="57"/>
        <v>0</v>
      </c>
    </row>
    <row r="359" spans="1:107" ht="14.25" customHeight="1" x14ac:dyDescent="0.2">
      <c r="A359" s="129"/>
      <c r="B359" s="130"/>
      <c r="C359" s="131"/>
      <c r="D359" s="448"/>
      <c r="E359" s="448"/>
      <c r="F359" s="382"/>
      <c r="G359" s="382"/>
      <c r="H359" s="382"/>
      <c r="I359" s="1528">
        <f t="shared" si="49"/>
        <v>0</v>
      </c>
      <c r="J359" s="1529">
        <f t="shared" si="54"/>
        <v>0</v>
      </c>
      <c r="K359" s="136"/>
      <c r="L359" s="1530">
        <f t="shared" si="50"/>
        <v>0</v>
      </c>
      <c r="M359" s="1531">
        <f t="shared" si="51"/>
        <v>0</v>
      </c>
      <c r="N359" s="138"/>
      <c r="P359" s="125"/>
      <c r="Q359" s="1065" t="str">
        <f>IF(P359=" "," ",IF(P359="Vehículos",VLOOKUP($Q$16,'Datos Indices'!$A$38:$Z$50,22,FALSE),IF(P359="Ipim",VLOOKUP($Q$16,'Datos Indices'!$A$38:$Z$50,7,FALSE),IF(P359="Dólar",VLOOKUP($Q$16,'Datos Indices'!$A$38:$Z$50,4,FALSE),IF(P359="Gasoil",VLOOKUP($Q$16,'Datos Indices'!$A$38:$Z$50,10,FALSE),IF(P359="WPU06 Pesificado",VLOOKUP($Q$16,'Datos Indices'!$A$38:$Z$50,26,FALSE),0))))))</f>
        <v xml:space="preserve"> </v>
      </c>
      <c r="R359" s="1066">
        <f t="shared" si="52"/>
        <v>0</v>
      </c>
      <c r="T359" s="928"/>
      <c r="U359" s="1065" t="str">
        <f>IF(T359=" "," ",IF(T359="Vehículos",VLOOKUP($U$16,'Datos Indices'!$A$38:$Z$50,22,FALSE),IF(T359="Ipim",VLOOKUP($U$16,'Datos Indices'!$A$38:$Z$50,7,FALSE),IF(T359="Dólar",VLOOKUP($U$16,'Datos Indices'!$A$38:$Z$50,4,FALSE),IF(T359="Gasoil",VLOOKUP($U$16,'Datos Indices'!$A$38:$Z$50,10,FALSE),IF(T359="WPU06 Pesificado",VLOOKUP($U$16,'Datos Indices'!$A$38:$Z$50,26,FALSE),0))))))</f>
        <v xml:space="preserve"> </v>
      </c>
      <c r="V359" s="1066">
        <f t="shared" si="53"/>
        <v>0</v>
      </c>
      <c r="W359" s="1450" t="str">
        <f t="shared" si="55"/>
        <v/>
      </c>
      <c r="Y359" s="1247"/>
      <c r="Z359" s="1247"/>
      <c r="AA359" s="1247"/>
      <c r="AB359" s="1247"/>
      <c r="AC359" s="1247"/>
      <c r="AD359" s="1247"/>
      <c r="AE359" s="1247"/>
      <c r="AF359" s="1247"/>
      <c r="AG359" s="1247"/>
      <c r="AH359" s="1247"/>
      <c r="AI359" s="1247"/>
      <c r="AJ359" s="1247"/>
      <c r="AK359" s="1247"/>
      <c r="AL359" s="1247"/>
      <c r="AM359" s="1247"/>
      <c r="AN359" s="1247"/>
      <c r="AO359" s="1247"/>
      <c r="AP359" s="1247"/>
      <c r="AQ359" s="1247"/>
      <c r="AR359" s="1247"/>
      <c r="AS359" s="1247"/>
      <c r="AT359" s="1247"/>
      <c r="AU359" s="1247"/>
      <c r="AV359" s="1247"/>
      <c r="AW359" s="1247"/>
      <c r="AX359" s="1247"/>
      <c r="AY359" s="1247"/>
      <c r="AZ359" s="1247"/>
      <c r="BA359" s="1247"/>
      <c r="BB359" s="1247"/>
      <c r="BC359" s="1247"/>
      <c r="BD359" s="1247"/>
      <c r="BE359" s="1247"/>
      <c r="BF359" s="1247"/>
      <c r="BG359" s="1247"/>
      <c r="BH359" s="1247"/>
      <c r="BI359" s="1247"/>
      <c r="BJ359" s="1247"/>
      <c r="BK359" s="1247"/>
      <c r="BL359" s="1247"/>
      <c r="BM359" s="1247"/>
      <c r="BN359" s="1247"/>
      <c r="BO359" s="1247"/>
      <c r="BP359" s="1247"/>
      <c r="BQ359" s="1247"/>
      <c r="BR359" s="1247"/>
      <c r="BS359" s="1247"/>
      <c r="BT359" s="1247"/>
      <c r="BU359" s="1247"/>
      <c r="BV359" s="1247"/>
      <c r="BW359" s="1247"/>
      <c r="BX359" s="1247"/>
      <c r="BY359" s="1247"/>
      <c r="BZ359" s="1247"/>
      <c r="CA359" s="1247"/>
      <c r="CB359" s="1247"/>
      <c r="CC359" s="1247"/>
      <c r="CD359" s="1247"/>
      <c r="CE359" s="1247"/>
      <c r="CF359" s="1247"/>
      <c r="CG359" s="1247"/>
      <c r="CH359" s="1247"/>
      <c r="CI359" s="1247"/>
      <c r="CJ359" s="1247"/>
      <c r="CK359" s="1247"/>
      <c r="CL359" s="1247"/>
      <c r="CM359" s="1247"/>
      <c r="CN359" s="1247"/>
      <c r="CO359" s="1247"/>
      <c r="CP359" s="1247"/>
      <c r="CQ359" s="1247"/>
      <c r="CR359" s="1247"/>
      <c r="CS359" s="1247"/>
      <c r="CT359" s="1247"/>
      <c r="CU359" s="1247"/>
      <c r="CV359" s="1247"/>
      <c r="CW359" s="1247"/>
      <c r="CX359" s="1247"/>
      <c r="CY359" s="1247"/>
      <c r="CZ359" s="1247"/>
      <c r="DB359" s="1452">
        <f t="shared" si="56"/>
        <v>0</v>
      </c>
      <c r="DC359" s="1452">
        <f t="shared" si="57"/>
        <v>0</v>
      </c>
    </row>
    <row r="360" spans="1:107" ht="14.25" customHeight="1" x14ac:dyDescent="0.2">
      <c r="A360" s="129"/>
      <c r="B360" s="130"/>
      <c r="C360" s="131"/>
      <c r="D360" s="448"/>
      <c r="E360" s="448"/>
      <c r="F360" s="382"/>
      <c r="G360" s="382"/>
      <c r="H360" s="382"/>
      <c r="I360" s="1528">
        <f t="shared" si="49"/>
        <v>0</v>
      </c>
      <c r="J360" s="1529">
        <f t="shared" si="54"/>
        <v>0</v>
      </c>
      <c r="K360" s="136"/>
      <c r="L360" s="1530">
        <f t="shared" si="50"/>
        <v>0</v>
      </c>
      <c r="M360" s="1531">
        <f t="shared" si="51"/>
        <v>0</v>
      </c>
      <c r="N360" s="138"/>
      <c r="P360" s="125"/>
      <c r="Q360" s="1065" t="str">
        <f>IF(P360=" "," ",IF(P360="Vehículos",VLOOKUP($Q$16,'Datos Indices'!$A$38:$Z$50,22,FALSE),IF(P360="Ipim",VLOOKUP($Q$16,'Datos Indices'!$A$38:$Z$50,7,FALSE),IF(P360="Dólar",VLOOKUP($Q$16,'Datos Indices'!$A$38:$Z$50,4,FALSE),IF(P360="Gasoil",VLOOKUP($Q$16,'Datos Indices'!$A$38:$Z$50,10,FALSE),IF(P360="WPU06 Pesificado",VLOOKUP($Q$16,'Datos Indices'!$A$38:$Z$50,26,FALSE),0))))))</f>
        <v xml:space="preserve"> </v>
      </c>
      <c r="R360" s="1066">
        <f t="shared" si="52"/>
        <v>0</v>
      </c>
      <c r="T360" s="928"/>
      <c r="U360" s="1065" t="str">
        <f>IF(T360=" "," ",IF(T360="Vehículos",VLOOKUP($U$16,'Datos Indices'!$A$38:$Z$50,22,FALSE),IF(T360="Ipim",VLOOKUP($U$16,'Datos Indices'!$A$38:$Z$50,7,FALSE),IF(T360="Dólar",VLOOKUP($U$16,'Datos Indices'!$A$38:$Z$50,4,FALSE),IF(T360="Gasoil",VLOOKUP($U$16,'Datos Indices'!$A$38:$Z$50,10,FALSE),IF(T360="WPU06 Pesificado",VLOOKUP($U$16,'Datos Indices'!$A$38:$Z$50,26,FALSE),0))))))</f>
        <v xml:space="preserve"> </v>
      </c>
      <c r="V360" s="1066">
        <f t="shared" si="53"/>
        <v>0</v>
      </c>
      <c r="W360" s="1450" t="str">
        <f t="shared" si="55"/>
        <v/>
      </c>
      <c r="Y360" s="1247"/>
      <c r="Z360" s="1247"/>
      <c r="AA360" s="1247"/>
      <c r="AB360" s="1247"/>
      <c r="AC360" s="1247"/>
      <c r="AD360" s="1247"/>
      <c r="AE360" s="1247"/>
      <c r="AF360" s="1247"/>
      <c r="AG360" s="1247"/>
      <c r="AH360" s="1247"/>
      <c r="AI360" s="1247"/>
      <c r="AJ360" s="1247"/>
      <c r="AK360" s="1247"/>
      <c r="AL360" s="1247"/>
      <c r="AM360" s="1247"/>
      <c r="AN360" s="1247"/>
      <c r="AO360" s="1247"/>
      <c r="AP360" s="1247"/>
      <c r="AQ360" s="1247"/>
      <c r="AR360" s="1247"/>
      <c r="AS360" s="1247"/>
      <c r="AT360" s="1247"/>
      <c r="AU360" s="1247"/>
      <c r="AV360" s="1247"/>
      <c r="AW360" s="1247"/>
      <c r="AX360" s="1247"/>
      <c r="AY360" s="1247"/>
      <c r="AZ360" s="1247"/>
      <c r="BA360" s="1247"/>
      <c r="BB360" s="1247"/>
      <c r="BC360" s="1247"/>
      <c r="BD360" s="1247"/>
      <c r="BE360" s="1247"/>
      <c r="BF360" s="1247"/>
      <c r="BG360" s="1247"/>
      <c r="BH360" s="1247"/>
      <c r="BI360" s="1247"/>
      <c r="BJ360" s="1247"/>
      <c r="BK360" s="1247"/>
      <c r="BL360" s="1247"/>
      <c r="BM360" s="1247"/>
      <c r="BN360" s="1247"/>
      <c r="BO360" s="1247"/>
      <c r="BP360" s="1247"/>
      <c r="BQ360" s="1247"/>
      <c r="BR360" s="1247"/>
      <c r="BS360" s="1247"/>
      <c r="BT360" s="1247"/>
      <c r="BU360" s="1247"/>
      <c r="BV360" s="1247"/>
      <c r="BW360" s="1247"/>
      <c r="BX360" s="1247"/>
      <c r="BY360" s="1247"/>
      <c r="BZ360" s="1247"/>
      <c r="CA360" s="1247"/>
      <c r="CB360" s="1247"/>
      <c r="CC360" s="1247"/>
      <c r="CD360" s="1247"/>
      <c r="CE360" s="1247"/>
      <c r="CF360" s="1247"/>
      <c r="CG360" s="1247"/>
      <c r="CH360" s="1247"/>
      <c r="CI360" s="1247"/>
      <c r="CJ360" s="1247"/>
      <c r="CK360" s="1247"/>
      <c r="CL360" s="1247"/>
      <c r="CM360" s="1247"/>
      <c r="CN360" s="1247"/>
      <c r="CO360" s="1247"/>
      <c r="CP360" s="1247"/>
      <c r="CQ360" s="1247"/>
      <c r="CR360" s="1247"/>
      <c r="CS360" s="1247"/>
      <c r="CT360" s="1247"/>
      <c r="CU360" s="1247"/>
      <c r="CV360" s="1247"/>
      <c r="CW360" s="1247"/>
      <c r="CX360" s="1247"/>
      <c r="CY360" s="1247"/>
      <c r="CZ360" s="1247"/>
      <c r="DB360" s="1452">
        <f t="shared" si="56"/>
        <v>0</v>
      </c>
      <c r="DC360" s="1452">
        <f t="shared" si="57"/>
        <v>0</v>
      </c>
    </row>
    <row r="361" spans="1:107" ht="14.25" customHeight="1" x14ac:dyDescent="0.2">
      <c r="A361" s="129"/>
      <c r="B361" s="130"/>
      <c r="C361" s="131"/>
      <c r="D361" s="448"/>
      <c r="E361" s="448"/>
      <c r="F361" s="382"/>
      <c r="G361" s="382"/>
      <c r="H361" s="382"/>
      <c r="I361" s="1528">
        <f t="shared" si="49"/>
        <v>0</v>
      </c>
      <c r="J361" s="1529">
        <f t="shared" si="54"/>
        <v>0</v>
      </c>
      <c r="K361" s="136"/>
      <c r="L361" s="1530">
        <f t="shared" si="50"/>
        <v>0</v>
      </c>
      <c r="M361" s="1531">
        <f t="shared" si="51"/>
        <v>0</v>
      </c>
      <c r="N361" s="138"/>
      <c r="P361" s="125"/>
      <c r="Q361" s="1065" t="str">
        <f>IF(P361=" "," ",IF(P361="Vehículos",VLOOKUP($Q$16,'Datos Indices'!$A$38:$Z$50,22,FALSE),IF(P361="Ipim",VLOOKUP($Q$16,'Datos Indices'!$A$38:$Z$50,7,FALSE),IF(P361="Dólar",VLOOKUP($Q$16,'Datos Indices'!$A$38:$Z$50,4,FALSE),IF(P361="Gasoil",VLOOKUP($Q$16,'Datos Indices'!$A$38:$Z$50,10,FALSE),IF(P361="WPU06 Pesificado",VLOOKUP($Q$16,'Datos Indices'!$A$38:$Z$50,26,FALSE),0))))))</f>
        <v xml:space="preserve"> </v>
      </c>
      <c r="R361" s="1066">
        <f t="shared" si="52"/>
        <v>0</v>
      </c>
      <c r="T361" s="928"/>
      <c r="U361" s="1065" t="str">
        <f>IF(T361=" "," ",IF(T361="Vehículos",VLOOKUP($U$16,'Datos Indices'!$A$38:$Z$50,22,FALSE),IF(T361="Ipim",VLOOKUP($U$16,'Datos Indices'!$A$38:$Z$50,7,FALSE),IF(T361="Dólar",VLOOKUP($U$16,'Datos Indices'!$A$38:$Z$50,4,FALSE),IF(T361="Gasoil",VLOOKUP($U$16,'Datos Indices'!$A$38:$Z$50,10,FALSE),IF(T361="WPU06 Pesificado",VLOOKUP($U$16,'Datos Indices'!$A$38:$Z$50,26,FALSE),0))))))</f>
        <v xml:space="preserve"> </v>
      </c>
      <c r="V361" s="1066">
        <f t="shared" si="53"/>
        <v>0</v>
      </c>
      <c r="W361" s="1450" t="str">
        <f t="shared" si="55"/>
        <v/>
      </c>
      <c r="Y361" s="1247"/>
      <c r="Z361" s="1247"/>
      <c r="AA361" s="1247"/>
      <c r="AB361" s="1247"/>
      <c r="AC361" s="1247"/>
      <c r="AD361" s="1247"/>
      <c r="AE361" s="1247"/>
      <c r="AF361" s="1247"/>
      <c r="AG361" s="1247"/>
      <c r="AH361" s="1247"/>
      <c r="AI361" s="1247"/>
      <c r="AJ361" s="1247"/>
      <c r="AK361" s="1247"/>
      <c r="AL361" s="1247"/>
      <c r="AM361" s="1247"/>
      <c r="AN361" s="1247"/>
      <c r="AO361" s="1247"/>
      <c r="AP361" s="1247"/>
      <c r="AQ361" s="1247"/>
      <c r="AR361" s="1247"/>
      <c r="AS361" s="1247"/>
      <c r="AT361" s="1247"/>
      <c r="AU361" s="1247"/>
      <c r="AV361" s="1247"/>
      <c r="AW361" s="1247"/>
      <c r="AX361" s="1247"/>
      <c r="AY361" s="1247"/>
      <c r="AZ361" s="1247"/>
      <c r="BA361" s="1247"/>
      <c r="BB361" s="1247"/>
      <c r="BC361" s="1247"/>
      <c r="BD361" s="1247"/>
      <c r="BE361" s="1247"/>
      <c r="BF361" s="1247"/>
      <c r="BG361" s="1247"/>
      <c r="BH361" s="1247"/>
      <c r="BI361" s="1247"/>
      <c r="BJ361" s="1247"/>
      <c r="BK361" s="1247"/>
      <c r="BL361" s="1247"/>
      <c r="BM361" s="1247"/>
      <c r="BN361" s="1247"/>
      <c r="BO361" s="1247"/>
      <c r="BP361" s="1247"/>
      <c r="BQ361" s="1247"/>
      <c r="BR361" s="1247"/>
      <c r="BS361" s="1247"/>
      <c r="BT361" s="1247"/>
      <c r="BU361" s="1247"/>
      <c r="BV361" s="1247"/>
      <c r="BW361" s="1247"/>
      <c r="BX361" s="1247"/>
      <c r="BY361" s="1247"/>
      <c r="BZ361" s="1247"/>
      <c r="CA361" s="1247"/>
      <c r="CB361" s="1247"/>
      <c r="CC361" s="1247"/>
      <c r="CD361" s="1247"/>
      <c r="CE361" s="1247"/>
      <c r="CF361" s="1247"/>
      <c r="CG361" s="1247"/>
      <c r="CH361" s="1247"/>
      <c r="CI361" s="1247"/>
      <c r="CJ361" s="1247"/>
      <c r="CK361" s="1247"/>
      <c r="CL361" s="1247"/>
      <c r="CM361" s="1247"/>
      <c r="CN361" s="1247"/>
      <c r="CO361" s="1247"/>
      <c r="CP361" s="1247"/>
      <c r="CQ361" s="1247"/>
      <c r="CR361" s="1247"/>
      <c r="CS361" s="1247"/>
      <c r="CT361" s="1247"/>
      <c r="CU361" s="1247"/>
      <c r="CV361" s="1247"/>
      <c r="CW361" s="1247"/>
      <c r="CX361" s="1247"/>
      <c r="CY361" s="1247"/>
      <c r="CZ361" s="1247"/>
      <c r="DB361" s="1452">
        <f t="shared" si="56"/>
        <v>0</v>
      </c>
      <c r="DC361" s="1452">
        <f t="shared" si="57"/>
        <v>0</v>
      </c>
    </row>
    <row r="362" spans="1:107" ht="14.25" customHeight="1" x14ac:dyDescent="0.2">
      <c r="A362" s="129"/>
      <c r="B362" s="130"/>
      <c r="C362" s="131"/>
      <c r="D362" s="448"/>
      <c r="E362" s="448"/>
      <c r="F362" s="382"/>
      <c r="G362" s="382"/>
      <c r="H362" s="382"/>
      <c r="I362" s="1528">
        <f t="shared" si="49"/>
        <v>0</v>
      </c>
      <c r="J362" s="1529">
        <f t="shared" si="54"/>
        <v>0</v>
      </c>
      <c r="K362" s="136"/>
      <c r="L362" s="1530">
        <f t="shared" si="50"/>
        <v>0</v>
      </c>
      <c r="M362" s="1531">
        <f t="shared" si="51"/>
        <v>0</v>
      </c>
      <c r="N362" s="138"/>
      <c r="P362" s="125"/>
      <c r="Q362" s="1065" t="str">
        <f>IF(P362=" "," ",IF(P362="Vehículos",VLOOKUP($Q$16,'Datos Indices'!$A$38:$Z$50,22,FALSE),IF(P362="Ipim",VLOOKUP($Q$16,'Datos Indices'!$A$38:$Z$50,7,FALSE),IF(P362="Dólar",VLOOKUP($Q$16,'Datos Indices'!$A$38:$Z$50,4,FALSE),IF(P362="Gasoil",VLOOKUP($Q$16,'Datos Indices'!$A$38:$Z$50,10,FALSE),IF(P362="WPU06 Pesificado",VLOOKUP($Q$16,'Datos Indices'!$A$38:$Z$50,26,FALSE),0))))))</f>
        <v xml:space="preserve"> </v>
      </c>
      <c r="R362" s="1066">
        <f t="shared" si="52"/>
        <v>0</v>
      </c>
      <c r="T362" s="928"/>
      <c r="U362" s="1065" t="str">
        <f>IF(T362=" "," ",IF(T362="Vehículos",VLOOKUP($U$16,'Datos Indices'!$A$38:$Z$50,22,FALSE),IF(T362="Ipim",VLOOKUP($U$16,'Datos Indices'!$A$38:$Z$50,7,FALSE),IF(T362="Dólar",VLOOKUP($U$16,'Datos Indices'!$A$38:$Z$50,4,FALSE),IF(T362="Gasoil",VLOOKUP($U$16,'Datos Indices'!$A$38:$Z$50,10,FALSE),IF(T362="WPU06 Pesificado",VLOOKUP($U$16,'Datos Indices'!$A$38:$Z$50,26,FALSE),0))))))</f>
        <v xml:space="preserve"> </v>
      </c>
      <c r="V362" s="1066">
        <f t="shared" si="53"/>
        <v>0</v>
      </c>
      <c r="W362" s="1450" t="str">
        <f t="shared" si="55"/>
        <v/>
      </c>
      <c r="Y362" s="1247"/>
      <c r="Z362" s="1247"/>
      <c r="AA362" s="1247"/>
      <c r="AB362" s="1247"/>
      <c r="AC362" s="1247"/>
      <c r="AD362" s="1247"/>
      <c r="AE362" s="1247"/>
      <c r="AF362" s="1247"/>
      <c r="AG362" s="1247"/>
      <c r="AH362" s="1247"/>
      <c r="AI362" s="1247"/>
      <c r="AJ362" s="1247"/>
      <c r="AK362" s="1247"/>
      <c r="AL362" s="1247"/>
      <c r="AM362" s="1247"/>
      <c r="AN362" s="1247"/>
      <c r="AO362" s="1247"/>
      <c r="AP362" s="1247"/>
      <c r="AQ362" s="1247"/>
      <c r="AR362" s="1247"/>
      <c r="AS362" s="1247"/>
      <c r="AT362" s="1247"/>
      <c r="AU362" s="1247"/>
      <c r="AV362" s="1247"/>
      <c r="AW362" s="1247"/>
      <c r="AX362" s="1247"/>
      <c r="AY362" s="1247"/>
      <c r="AZ362" s="1247"/>
      <c r="BA362" s="1247"/>
      <c r="BB362" s="1247"/>
      <c r="BC362" s="1247"/>
      <c r="BD362" s="1247"/>
      <c r="BE362" s="1247"/>
      <c r="BF362" s="1247"/>
      <c r="BG362" s="1247"/>
      <c r="BH362" s="1247"/>
      <c r="BI362" s="1247"/>
      <c r="BJ362" s="1247"/>
      <c r="BK362" s="1247"/>
      <c r="BL362" s="1247"/>
      <c r="BM362" s="1247"/>
      <c r="BN362" s="1247"/>
      <c r="BO362" s="1247"/>
      <c r="BP362" s="1247"/>
      <c r="BQ362" s="1247"/>
      <c r="BR362" s="1247"/>
      <c r="BS362" s="1247"/>
      <c r="BT362" s="1247"/>
      <c r="BU362" s="1247"/>
      <c r="BV362" s="1247"/>
      <c r="BW362" s="1247"/>
      <c r="BX362" s="1247"/>
      <c r="BY362" s="1247"/>
      <c r="BZ362" s="1247"/>
      <c r="CA362" s="1247"/>
      <c r="CB362" s="1247"/>
      <c r="CC362" s="1247"/>
      <c r="CD362" s="1247"/>
      <c r="CE362" s="1247"/>
      <c r="CF362" s="1247"/>
      <c r="CG362" s="1247"/>
      <c r="CH362" s="1247"/>
      <c r="CI362" s="1247"/>
      <c r="CJ362" s="1247"/>
      <c r="CK362" s="1247"/>
      <c r="CL362" s="1247"/>
      <c r="CM362" s="1247"/>
      <c r="CN362" s="1247"/>
      <c r="CO362" s="1247"/>
      <c r="CP362" s="1247"/>
      <c r="CQ362" s="1247"/>
      <c r="CR362" s="1247"/>
      <c r="CS362" s="1247"/>
      <c r="CT362" s="1247"/>
      <c r="CU362" s="1247"/>
      <c r="CV362" s="1247"/>
      <c r="CW362" s="1247"/>
      <c r="CX362" s="1247"/>
      <c r="CY362" s="1247"/>
      <c r="CZ362" s="1247"/>
      <c r="DB362" s="1452">
        <f t="shared" si="56"/>
        <v>0</v>
      </c>
      <c r="DC362" s="1452">
        <f t="shared" si="57"/>
        <v>0</v>
      </c>
    </row>
    <row r="363" spans="1:107" ht="14.25" customHeight="1" x14ac:dyDescent="0.2">
      <c r="A363" s="129"/>
      <c r="B363" s="130"/>
      <c r="C363" s="131"/>
      <c r="D363" s="448"/>
      <c r="E363" s="448"/>
      <c r="F363" s="382"/>
      <c r="G363" s="382"/>
      <c r="H363" s="382"/>
      <c r="I363" s="1528">
        <f t="shared" si="49"/>
        <v>0</v>
      </c>
      <c r="J363" s="1529">
        <f t="shared" si="54"/>
        <v>0</v>
      </c>
      <c r="K363" s="136"/>
      <c r="L363" s="1530">
        <f t="shared" si="50"/>
        <v>0</v>
      </c>
      <c r="M363" s="1531">
        <f t="shared" si="51"/>
        <v>0</v>
      </c>
      <c r="N363" s="138"/>
      <c r="P363" s="125"/>
      <c r="Q363" s="1065" t="str">
        <f>IF(P363=" "," ",IF(P363="Vehículos",VLOOKUP($Q$16,'Datos Indices'!$A$38:$Z$50,22,FALSE),IF(P363="Ipim",VLOOKUP($Q$16,'Datos Indices'!$A$38:$Z$50,7,FALSE),IF(P363="Dólar",VLOOKUP($Q$16,'Datos Indices'!$A$38:$Z$50,4,FALSE),IF(P363="Gasoil",VLOOKUP($Q$16,'Datos Indices'!$A$38:$Z$50,10,FALSE),IF(P363="WPU06 Pesificado",VLOOKUP($Q$16,'Datos Indices'!$A$38:$Z$50,26,FALSE),0))))))</f>
        <v xml:space="preserve"> </v>
      </c>
      <c r="R363" s="1066">
        <f t="shared" si="52"/>
        <v>0</v>
      </c>
      <c r="T363" s="928"/>
      <c r="U363" s="1065" t="str">
        <f>IF(T363=" "," ",IF(T363="Vehículos",VLOOKUP($U$16,'Datos Indices'!$A$38:$Z$50,22,FALSE),IF(T363="Ipim",VLOOKUP($U$16,'Datos Indices'!$A$38:$Z$50,7,FALSE),IF(T363="Dólar",VLOOKUP($U$16,'Datos Indices'!$A$38:$Z$50,4,FALSE),IF(T363="Gasoil",VLOOKUP($U$16,'Datos Indices'!$A$38:$Z$50,10,FALSE),IF(T363="WPU06 Pesificado",VLOOKUP($U$16,'Datos Indices'!$A$38:$Z$50,26,FALSE),0))))))</f>
        <v xml:space="preserve"> </v>
      </c>
      <c r="V363" s="1066">
        <f t="shared" si="53"/>
        <v>0</v>
      </c>
      <c r="W363" s="1450" t="str">
        <f t="shared" si="55"/>
        <v/>
      </c>
      <c r="Y363" s="1247"/>
      <c r="Z363" s="1247"/>
      <c r="AA363" s="1247"/>
      <c r="AB363" s="1247"/>
      <c r="AC363" s="1247"/>
      <c r="AD363" s="1247"/>
      <c r="AE363" s="1247"/>
      <c r="AF363" s="1247"/>
      <c r="AG363" s="1247"/>
      <c r="AH363" s="1247"/>
      <c r="AI363" s="1247"/>
      <c r="AJ363" s="1247"/>
      <c r="AK363" s="1247"/>
      <c r="AL363" s="1247"/>
      <c r="AM363" s="1247"/>
      <c r="AN363" s="1247"/>
      <c r="AO363" s="1247"/>
      <c r="AP363" s="1247"/>
      <c r="AQ363" s="1247"/>
      <c r="AR363" s="1247"/>
      <c r="AS363" s="1247"/>
      <c r="AT363" s="1247"/>
      <c r="AU363" s="1247"/>
      <c r="AV363" s="1247"/>
      <c r="AW363" s="1247"/>
      <c r="AX363" s="1247"/>
      <c r="AY363" s="1247"/>
      <c r="AZ363" s="1247"/>
      <c r="BA363" s="1247"/>
      <c r="BB363" s="1247"/>
      <c r="BC363" s="1247"/>
      <c r="BD363" s="1247"/>
      <c r="BE363" s="1247"/>
      <c r="BF363" s="1247"/>
      <c r="BG363" s="1247"/>
      <c r="BH363" s="1247"/>
      <c r="BI363" s="1247"/>
      <c r="BJ363" s="1247"/>
      <c r="BK363" s="1247"/>
      <c r="BL363" s="1247"/>
      <c r="BM363" s="1247"/>
      <c r="BN363" s="1247"/>
      <c r="BO363" s="1247"/>
      <c r="BP363" s="1247"/>
      <c r="BQ363" s="1247"/>
      <c r="BR363" s="1247"/>
      <c r="BS363" s="1247"/>
      <c r="BT363" s="1247"/>
      <c r="BU363" s="1247"/>
      <c r="BV363" s="1247"/>
      <c r="BW363" s="1247"/>
      <c r="BX363" s="1247"/>
      <c r="BY363" s="1247"/>
      <c r="BZ363" s="1247"/>
      <c r="CA363" s="1247"/>
      <c r="CB363" s="1247"/>
      <c r="CC363" s="1247"/>
      <c r="CD363" s="1247"/>
      <c r="CE363" s="1247"/>
      <c r="CF363" s="1247"/>
      <c r="CG363" s="1247"/>
      <c r="CH363" s="1247"/>
      <c r="CI363" s="1247"/>
      <c r="CJ363" s="1247"/>
      <c r="CK363" s="1247"/>
      <c r="CL363" s="1247"/>
      <c r="CM363" s="1247"/>
      <c r="CN363" s="1247"/>
      <c r="CO363" s="1247"/>
      <c r="CP363" s="1247"/>
      <c r="CQ363" s="1247"/>
      <c r="CR363" s="1247"/>
      <c r="CS363" s="1247"/>
      <c r="CT363" s="1247"/>
      <c r="CU363" s="1247"/>
      <c r="CV363" s="1247"/>
      <c r="CW363" s="1247"/>
      <c r="CX363" s="1247"/>
      <c r="CY363" s="1247"/>
      <c r="CZ363" s="1247"/>
      <c r="DB363" s="1452">
        <f t="shared" si="56"/>
        <v>0</v>
      </c>
      <c r="DC363" s="1452">
        <f t="shared" si="57"/>
        <v>0</v>
      </c>
    </row>
    <row r="364" spans="1:107" ht="14.25" customHeight="1" x14ac:dyDescent="0.2">
      <c r="A364" s="129"/>
      <c r="B364" s="130"/>
      <c r="C364" s="131"/>
      <c r="D364" s="448"/>
      <c r="E364" s="448"/>
      <c r="F364" s="382"/>
      <c r="G364" s="382"/>
      <c r="H364" s="382"/>
      <c r="I364" s="1528">
        <f t="shared" si="49"/>
        <v>0</v>
      </c>
      <c r="J364" s="1529">
        <f t="shared" si="54"/>
        <v>0</v>
      </c>
      <c r="K364" s="136"/>
      <c r="L364" s="1530">
        <f t="shared" si="50"/>
        <v>0</v>
      </c>
      <c r="M364" s="1531">
        <f t="shared" si="51"/>
        <v>0</v>
      </c>
      <c r="N364" s="138"/>
      <c r="P364" s="125"/>
      <c r="Q364" s="1065" t="str">
        <f>IF(P364=" "," ",IF(P364="Vehículos",VLOOKUP($Q$16,'Datos Indices'!$A$38:$Z$50,22,FALSE),IF(P364="Ipim",VLOOKUP($Q$16,'Datos Indices'!$A$38:$Z$50,7,FALSE),IF(P364="Dólar",VLOOKUP($Q$16,'Datos Indices'!$A$38:$Z$50,4,FALSE),IF(P364="Gasoil",VLOOKUP($Q$16,'Datos Indices'!$A$38:$Z$50,10,FALSE),IF(P364="WPU06 Pesificado",VLOOKUP($Q$16,'Datos Indices'!$A$38:$Z$50,26,FALSE),0))))))</f>
        <v xml:space="preserve"> </v>
      </c>
      <c r="R364" s="1066">
        <f t="shared" si="52"/>
        <v>0</v>
      </c>
      <c r="T364" s="928"/>
      <c r="U364" s="1065" t="str">
        <f>IF(T364=" "," ",IF(T364="Vehículos",VLOOKUP($U$16,'Datos Indices'!$A$38:$Z$50,22,FALSE),IF(T364="Ipim",VLOOKUP($U$16,'Datos Indices'!$A$38:$Z$50,7,FALSE),IF(T364="Dólar",VLOOKUP($U$16,'Datos Indices'!$A$38:$Z$50,4,FALSE),IF(T364="Gasoil",VLOOKUP($U$16,'Datos Indices'!$A$38:$Z$50,10,FALSE),IF(T364="WPU06 Pesificado",VLOOKUP($U$16,'Datos Indices'!$A$38:$Z$50,26,FALSE),0))))))</f>
        <v xml:space="preserve"> </v>
      </c>
      <c r="V364" s="1066">
        <f t="shared" si="53"/>
        <v>0</v>
      </c>
      <c r="W364" s="1450" t="str">
        <f t="shared" si="55"/>
        <v/>
      </c>
      <c r="Y364" s="1247"/>
      <c r="Z364" s="1247"/>
      <c r="AA364" s="1247"/>
      <c r="AB364" s="1247"/>
      <c r="AC364" s="1247"/>
      <c r="AD364" s="1247"/>
      <c r="AE364" s="1247"/>
      <c r="AF364" s="1247"/>
      <c r="AG364" s="1247"/>
      <c r="AH364" s="1247"/>
      <c r="AI364" s="1247"/>
      <c r="AJ364" s="1247"/>
      <c r="AK364" s="1247"/>
      <c r="AL364" s="1247"/>
      <c r="AM364" s="1247"/>
      <c r="AN364" s="1247"/>
      <c r="AO364" s="1247"/>
      <c r="AP364" s="1247"/>
      <c r="AQ364" s="1247"/>
      <c r="AR364" s="1247"/>
      <c r="AS364" s="1247"/>
      <c r="AT364" s="1247"/>
      <c r="AU364" s="1247"/>
      <c r="AV364" s="1247"/>
      <c r="AW364" s="1247"/>
      <c r="AX364" s="1247"/>
      <c r="AY364" s="1247"/>
      <c r="AZ364" s="1247"/>
      <c r="BA364" s="1247"/>
      <c r="BB364" s="1247"/>
      <c r="BC364" s="1247"/>
      <c r="BD364" s="1247"/>
      <c r="BE364" s="1247"/>
      <c r="BF364" s="1247"/>
      <c r="BG364" s="1247"/>
      <c r="BH364" s="1247"/>
      <c r="BI364" s="1247"/>
      <c r="BJ364" s="1247"/>
      <c r="BK364" s="1247"/>
      <c r="BL364" s="1247"/>
      <c r="BM364" s="1247"/>
      <c r="BN364" s="1247"/>
      <c r="BO364" s="1247"/>
      <c r="BP364" s="1247"/>
      <c r="BQ364" s="1247"/>
      <c r="BR364" s="1247"/>
      <c r="BS364" s="1247"/>
      <c r="BT364" s="1247"/>
      <c r="BU364" s="1247"/>
      <c r="BV364" s="1247"/>
      <c r="BW364" s="1247"/>
      <c r="BX364" s="1247"/>
      <c r="BY364" s="1247"/>
      <c r="BZ364" s="1247"/>
      <c r="CA364" s="1247"/>
      <c r="CB364" s="1247"/>
      <c r="CC364" s="1247"/>
      <c r="CD364" s="1247"/>
      <c r="CE364" s="1247"/>
      <c r="CF364" s="1247"/>
      <c r="CG364" s="1247"/>
      <c r="CH364" s="1247"/>
      <c r="CI364" s="1247"/>
      <c r="CJ364" s="1247"/>
      <c r="CK364" s="1247"/>
      <c r="CL364" s="1247"/>
      <c r="CM364" s="1247"/>
      <c r="CN364" s="1247"/>
      <c r="CO364" s="1247"/>
      <c r="CP364" s="1247"/>
      <c r="CQ364" s="1247"/>
      <c r="CR364" s="1247"/>
      <c r="CS364" s="1247"/>
      <c r="CT364" s="1247"/>
      <c r="CU364" s="1247"/>
      <c r="CV364" s="1247"/>
      <c r="CW364" s="1247"/>
      <c r="CX364" s="1247"/>
      <c r="CY364" s="1247"/>
      <c r="CZ364" s="1247"/>
      <c r="DB364" s="1452">
        <f t="shared" si="56"/>
        <v>0</v>
      </c>
      <c r="DC364" s="1452">
        <f t="shared" si="57"/>
        <v>0</v>
      </c>
    </row>
    <row r="365" spans="1:107" ht="14.25" customHeight="1" x14ac:dyDescent="0.2">
      <c r="A365" s="129"/>
      <c r="B365" s="130"/>
      <c r="C365" s="131"/>
      <c r="D365" s="448"/>
      <c r="E365" s="448"/>
      <c r="F365" s="382"/>
      <c r="G365" s="382"/>
      <c r="H365" s="382"/>
      <c r="I365" s="1528">
        <f t="shared" si="49"/>
        <v>0</v>
      </c>
      <c r="J365" s="1529">
        <f t="shared" si="54"/>
        <v>0</v>
      </c>
      <c r="K365" s="136"/>
      <c r="L365" s="1530">
        <f t="shared" si="50"/>
        <v>0</v>
      </c>
      <c r="M365" s="1531">
        <f t="shared" si="51"/>
        <v>0</v>
      </c>
      <c r="N365" s="138"/>
      <c r="P365" s="125"/>
      <c r="Q365" s="1065" t="str">
        <f>IF(P365=" "," ",IF(P365="Vehículos",VLOOKUP($Q$16,'Datos Indices'!$A$38:$Z$50,22,FALSE),IF(P365="Ipim",VLOOKUP($Q$16,'Datos Indices'!$A$38:$Z$50,7,FALSE),IF(P365="Dólar",VLOOKUP($Q$16,'Datos Indices'!$A$38:$Z$50,4,FALSE),IF(P365="Gasoil",VLOOKUP($Q$16,'Datos Indices'!$A$38:$Z$50,10,FALSE),IF(P365="WPU06 Pesificado",VLOOKUP($Q$16,'Datos Indices'!$A$38:$Z$50,26,FALSE),0))))))</f>
        <v xml:space="preserve"> </v>
      </c>
      <c r="R365" s="1066">
        <f t="shared" si="52"/>
        <v>0</v>
      </c>
      <c r="T365" s="928"/>
      <c r="U365" s="1065" t="str">
        <f>IF(T365=" "," ",IF(T365="Vehículos",VLOOKUP($U$16,'Datos Indices'!$A$38:$Z$50,22,FALSE),IF(T365="Ipim",VLOOKUP($U$16,'Datos Indices'!$A$38:$Z$50,7,FALSE),IF(T365="Dólar",VLOOKUP($U$16,'Datos Indices'!$A$38:$Z$50,4,FALSE),IF(T365="Gasoil",VLOOKUP($U$16,'Datos Indices'!$A$38:$Z$50,10,FALSE),IF(T365="WPU06 Pesificado",VLOOKUP($U$16,'Datos Indices'!$A$38:$Z$50,26,FALSE),0))))))</f>
        <v xml:space="preserve"> </v>
      </c>
      <c r="V365" s="1066">
        <f t="shared" si="53"/>
        <v>0</v>
      </c>
      <c r="W365" s="1450" t="str">
        <f t="shared" si="55"/>
        <v/>
      </c>
      <c r="Y365" s="1247"/>
      <c r="Z365" s="1247"/>
      <c r="AA365" s="1247"/>
      <c r="AB365" s="1247"/>
      <c r="AC365" s="1247"/>
      <c r="AD365" s="1247"/>
      <c r="AE365" s="1247"/>
      <c r="AF365" s="1247"/>
      <c r="AG365" s="1247"/>
      <c r="AH365" s="1247"/>
      <c r="AI365" s="1247"/>
      <c r="AJ365" s="1247"/>
      <c r="AK365" s="1247"/>
      <c r="AL365" s="1247"/>
      <c r="AM365" s="1247"/>
      <c r="AN365" s="1247"/>
      <c r="AO365" s="1247"/>
      <c r="AP365" s="1247"/>
      <c r="AQ365" s="1247"/>
      <c r="AR365" s="1247"/>
      <c r="AS365" s="1247"/>
      <c r="AT365" s="1247"/>
      <c r="AU365" s="1247"/>
      <c r="AV365" s="1247"/>
      <c r="AW365" s="1247"/>
      <c r="AX365" s="1247"/>
      <c r="AY365" s="1247"/>
      <c r="AZ365" s="1247"/>
      <c r="BA365" s="1247"/>
      <c r="BB365" s="1247"/>
      <c r="BC365" s="1247"/>
      <c r="BD365" s="1247"/>
      <c r="BE365" s="1247"/>
      <c r="BF365" s="1247"/>
      <c r="BG365" s="1247"/>
      <c r="BH365" s="1247"/>
      <c r="BI365" s="1247"/>
      <c r="BJ365" s="1247"/>
      <c r="BK365" s="1247"/>
      <c r="BL365" s="1247"/>
      <c r="BM365" s="1247"/>
      <c r="BN365" s="1247"/>
      <c r="BO365" s="1247"/>
      <c r="BP365" s="1247"/>
      <c r="BQ365" s="1247"/>
      <c r="BR365" s="1247"/>
      <c r="BS365" s="1247"/>
      <c r="BT365" s="1247"/>
      <c r="BU365" s="1247"/>
      <c r="BV365" s="1247"/>
      <c r="BW365" s="1247"/>
      <c r="BX365" s="1247"/>
      <c r="BY365" s="1247"/>
      <c r="BZ365" s="1247"/>
      <c r="CA365" s="1247"/>
      <c r="CB365" s="1247"/>
      <c r="CC365" s="1247"/>
      <c r="CD365" s="1247"/>
      <c r="CE365" s="1247"/>
      <c r="CF365" s="1247"/>
      <c r="CG365" s="1247"/>
      <c r="CH365" s="1247"/>
      <c r="CI365" s="1247"/>
      <c r="CJ365" s="1247"/>
      <c r="CK365" s="1247"/>
      <c r="CL365" s="1247"/>
      <c r="CM365" s="1247"/>
      <c r="CN365" s="1247"/>
      <c r="CO365" s="1247"/>
      <c r="CP365" s="1247"/>
      <c r="CQ365" s="1247"/>
      <c r="CR365" s="1247"/>
      <c r="CS365" s="1247"/>
      <c r="CT365" s="1247"/>
      <c r="CU365" s="1247"/>
      <c r="CV365" s="1247"/>
      <c r="CW365" s="1247"/>
      <c r="CX365" s="1247"/>
      <c r="CY365" s="1247"/>
      <c r="CZ365" s="1247"/>
      <c r="DB365" s="1452">
        <f t="shared" si="56"/>
        <v>0</v>
      </c>
      <c r="DC365" s="1452">
        <f t="shared" si="57"/>
        <v>0</v>
      </c>
    </row>
    <row r="366" spans="1:107" ht="14.25" customHeight="1" x14ac:dyDescent="0.2">
      <c r="A366" s="129"/>
      <c r="B366" s="130"/>
      <c r="C366" s="131"/>
      <c r="D366" s="448"/>
      <c r="E366" s="448"/>
      <c r="F366" s="382"/>
      <c r="G366" s="382"/>
      <c r="H366" s="382"/>
      <c r="I366" s="1528">
        <f t="shared" si="49"/>
        <v>0</v>
      </c>
      <c r="J366" s="1529">
        <f t="shared" si="54"/>
        <v>0</v>
      </c>
      <c r="K366" s="136"/>
      <c r="L366" s="1530">
        <f t="shared" si="50"/>
        <v>0</v>
      </c>
      <c r="M366" s="1531">
        <f t="shared" si="51"/>
        <v>0</v>
      </c>
      <c r="N366" s="138"/>
      <c r="P366" s="125"/>
      <c r="Q366" s="1065" t="str">
        <f>IF(P366=" "," ",IF(P366="Vehículos",VLOOKUP($Q$16,'Datos Indices'!$A$38:$Z$50,22,FALSE),IF(P366="Ipim",VLOOKUP($Q$16,'Datos Indices'!$A$38:$Z$50,7,FALSE),IF(P366="Dólar",VLOOKUP($Q$16,'Datos Indices'!$A$38:$Z$50,4,FALSE),IF(P366="Gasoil",VLOOKUP($Q$16,'Datos Indices'!$A$38:$Z$50,10,FALSE),IF(P366="WPU06 Pesificado",VLOOKUP($Q$16,'Datos Indices'!$A$38:$Z$50,26,FALSE),0))))))</f>
        <v xml:space="preserve"> </v>
      </c>
      <c r="R366" s="1066">
        <f t="shared" si="52"/>
        <v>0</v>
      </c>
      <c r="T366" s="928"/>
      <c r="U366" s="1065" t="str">
        <f>IF(T366=" "," ",IF(T366="Vehículos",VLOOKUP($U$16,'Datos Indices'!$A$38:$Z$50,22,FALSE),IF(T366="Ipim",VLOOKUP($U$16,'Datos Indices'!$A$38:$Z$50,7,FALSE),IF(T366="Dólar",VLOOKUP($U$16,'Datos Indices'!$A$38:$Z$50,4,FALSE),IF(T366="Gasoil",VLOOKUP($U$16,'Datos Indices'!$A$38:$Z$50,10,FALSE),IF(T366="WPU06 Pesificado",VLOOKUP($U$16,'Datos Indices'!$A$38:$Z$50,26,FALSE),0))))))</f>
        <v xml:space="preserve"> </v>
      </c>
      <c r="V366" s="1066">
        <f t="shared" si="53"/>
        <v>0</v>
      </c>
      <c r="W366" s="1450" t="str">
        <f t="shared" si="55"/>
        <v/>
      </c>
      <c r="Y366" s="1247"/>
      <c r="Z366" s="1247"/>
      <c r="AA366" s="1247"/>
      <c r="AB366" s="1247"/>
      <c r="AC366" s="1247"/>
      <c r="AD366" s="1247"/>
      <c r="AE366" s="1247"/>
      <c r="AF366" s="1247"/>
      <c r="AG366" s="1247"/>
      <c r="AH366" s="1247"/>
      <c r="AI366" s="1247"/>
      <c r="AJ366" s="1247"/>
      <c r="AK366" s="1247"/>
      <c r="AL366" s="1247"/>
      <c r="AM366" s="1247"/>
      <c r="AN366" s="1247"/>
      <c r="AO366" s="1247"/>
      <c r="AP366" s="1247"/>
      <c r="AQ366" s="1247"/>
      <c r="AR366" s="1247"/>
      <c r="AS366" s="1247"/>
      <c r="AT366" s="1247"/>
      <c r="AU366" s="1247"/>
      <c r="AV366" s="1247"/>
      <c r="AW366" s="1247"/>
      <c r="AX366" s="1247"/>
      <c r="AY366" s="1247"/>
      <c r="AZ366" s="1247"/>
      <c r="BA366" s="1247"/>
      <c r="BB366" s="1247"/>
      <c r="BC366" s="1247"/>
      <c r="BD366" s="1247"/>
      <c r="BE366" s="1247"/>
      <c r="BF366" s="1247"/>
      <c r="BG366" s="1247"/>
      <c r="BH366" s="1247"/>
      <c r="BI366" s="1247"/>
      <c r="BJ366" s="1247"/>
      <c r="BK366" s="1247"/>
      <c r="BL366" s="1247"/>
      <c r="BM366" s="1247"/>
      <c r="BN366" s="1247"/>
      <c r="BO366" s="1247"/>
      <c r="BP366" s="1247"/>
      <c r="BQ366" s="1247"/>
      <c r="BR366" s="1247"/>
      <c r="BS366" s="1247"/>
      <c r="BT366" s="1247"/>
      <c r="BU366" s="1247"/>
      <c r="BV366" s="1247"/>
      <c r="BW366" s="1247"/>
      <c r="BX366" s="1247"/>
      <c r="BY366" s="1247"/>
      <c r="BZ366" s="1247"/>
      <c r="CA366" s="1247"/>
      <c r="CB366" s="1247"/>
      <c r="CC366" s="1247"/>
      <c r="CD366" s="1247"/>
      <c r="CE366" s="1247"/>
      <c r="CF366" s="1247"/>
      <c r="CG366" s="1247"/>
      <c r="CH366" s="1247"/>
      <c r="CI366" s="1247"/>
      <c r="CJ366" s="1247"/>
      <c r="CK366" s="1247"/>
      <c r="CL366" s="1247"/>
      <c r="CM366" s="1247"/>
      <c r="CN366" s="1247"/>
      <c r="CO366" s="1247"/>
      <c r="CP366" s="1247"/>
      <c r="CQ366" s="1247"/>
      <c r="CR366" s="1247"/>
      <c r="CS366" s="1247"/>
      <c r="CT366" s="1247"/>
      <c r="CU366" s="1247"/>
      <c r="CV366" s="1247"/>
      <c r="CW366" s="1247"/>
      <c r="CX366" s="1247"/>
      <c r="CY366" s="1247"/>
      <c r="CZ366" s="1247"/>
      <c r="DB366" s="1452">
        <f t="shared" si="56"/>
        <v>0</v>
      </c>
      <c r="DC366" s="1452">
        <f t="shared" si="57"/>
        <v>0</v>
      </c>
    </row>
    <row r="367" spans="1:107" ht="14.25" customHeight="1" x14ac:dyDescent="0.2">
      <c r="A367" s="129"/>
      <c r="B367" s="130"/>
      <c r="C367" s="131"/>
      <c r="D367" s="448"/>
      <c r="E367" s="448"/>
      <c r="F367" s="382"/>
      <c r="G367" s="382"/>
      <c r="H367" s="382"/>
      <c r="I367" s="1528">
        <f t="shared" si="49"/>
        <v>0</v>
      </c>
      <c r="J367" s="1529">
        <f t="shared" si="54"/>
        <v>0</v>
      </c>
      <c r="K367" s="136"/>
      <c r="L367" s="1530">
        <f t="shared" si="50"/>
        <v>0</v>
      </c>
      <c r="M367" s="1531">
        <f t="shared" si="51"/>
        <v>0</v>
      </c>
      <c r="N367" s="138"/>
      <c r="P367" s="125"/>
      <c r="Q367" s="1065" t="str">
        <f>IF(P367=" "," ",IF(P367="Vehículos",VLOOKUP($Q$16,'Datos Indices'!$A$38:$Z$50,22,FALSE),IF(P367="Ipim",VLOOKUP($Q$16,'Datos Indices'!$A$38:$Z$50,7,FALSE),IF(P367="Dólar",VLOOKUP($Q$16,'Datos Indices'!$A$38:$Z$50,4,FALSE),IF(P367="Gasoil",VLOOKUP($Q$16,'Datos Indices'!$A$38:$Z$50,10,FALSE),IF(P367="WPU06 Pesificado",VLOOKUP($Q$16,'Datos Indices'!$A$38:$Z$50,26,FALSE),0))))))</f>
        <v xml:space="preserve"> </v>
      </c>
      <c r="R367" s="1066">
        <f t="shared" si="52"/>
        <v>0</v>
      </c>
      <c r="T367" s="928"/>
      <c r="U367" s="1065" t="str">
        <f>IF(T367=" "," ",IF(T367="Vehículos",VLOOKUP($U$16,'Datos Indices'!$A$38:$Z$50,22,FALSE),IF(T367="Ipim",VLOOKUP($U$16,'Datos Indices'!$A$38:$Z$50,7,FALSE),IF(T367="Dólar",VLOOKUP($U$16,'Datos Indices'!$A$38:$Z$50,4,FALSE),IF(T367="Gasoil",VLOOKUP($U$16,'Datos Indices'!$A$38:$Z$50,10,FALSE),IF(T367="WPU06 Pesificado",VLOOKUP($U$16,'Datos Indices'!$A$38:$Z$50,26,FALSE),0))))))</f>
        <v xml:space="preserve"> </v>
      </c>
      <c r="V367" s="1066">
        <f t="shared" si="53"/>
        <v>0</v>
      </c>
      <c r="W367" s="1450" t="str">
        <f t="shared" si="55"/>
        <v/>
      </c>
      <c r="Y367" s="1247"/>
      <c r="Z367" s="1247"/>
      <c r="AA367" s="1247"/>
      <c r="AB367" s="1247"/>
      <c r="AC367" s="1247"/>
      <c r="AD367" s="1247"/>
      <c r="AE367" s="1247"/>
      <c r="AF367" s="1247"/>
      <c r="AG367" s="1247"/>
      <c r="AH367" s="1247"/>
      <c r="AI367" s="1247"/>
      <c r="AJ367" s="1247"/>
      <c r="AK367" s="1247"/>
      <c r="AL367" s="1247"/>
      <c r="AM367" s="1247"/>
      <c r="AN367" s="1247"/>
      <c r="AO367" s="1247"/>
      <c r="AP367" s="1247"/>
      <c r="AQ367" s="1247"/>
      <c r="AR367" s="1247"/>
      <c r="AS367" s="1247"/>
      <c r="AT367" s="1247"/>
      <c r="AU367" s="1247"/>
      <c r="AV367" s="1247"/>
      <c r="AW367" s="1247"/>
      <c r="AX367" s="1247"/>
      <c r="AY367" s="1247"/>
      <c r="AZ367" s="1247"/>
      <c r="BA367" s="1247"/>
      <c r="BB367" s="1247"/>
      <c r="BC367" s="1247"/>
      <c r="BD367" s="1247"/>
      <c r="BE367" s="1247"/>
      <c r="BF367" s="1247"/>
      <c r="BG367" s="1247"/>
      <c r="BH367" s="1247"/>
      <c r="BI367" s="1247"/>
      <c r="BJ367" s="1247"/>
      <c r="BK367" s="1247"/>
      <c r="BL367" s="1247"/>
      <c r="BM367" s="1247"/>
      <c r="BN367" s="1247"/>
      <c r="BO367" s="1247"/>
      <c r="BP367" s="1247"/>
      <c r="BQ367" s="1247"/>
      <c r="BR367" s="1247"/>
      <c r="BS367" s="1247"/>
      <c r="BT367" s="1247"/>
      <c r="BU367" s="1247"/>
      <c r="BV367" s="1247"/>
      <c r="BW367" s="1247"/>
      <c r="BX367" s="1247"/>
      <c r="BY367" s="1247"/>
      <c r="BZ367" s="1247"/>
      <c r="CA367" s="1247"/>
      <c r="CB367" s="1247"/>
      <c r="CC367" s="1247"/>
      <c r="CD367" s="1247"/>
      <c r="CE367" s="1247"/>
      <c r="CF367" s="1247"/>
      <c r="CG367" s="1247"/>
      <c r="CH367" s="1247"/>
      <c r="CI367" s="1247"/>
      <c r="CJ367" s="1247"/>
      <c r="CK367" s="1247"/>
      <c r="CL367" s="1247"/>
      <c r="CM367" s="1247"/>
      <c r="CN367" s="1247"/>
      <c r="CO367" s="1247"/>
      <c r="CP367" s="1247"/>
      <c r="CQ367" s="1247"/>
      <c r="CR367" s="1247"/>
      <c r="CS367" s="1247"/>
      <c r="CT367" s="1247"/>
      <c r="CU367" s="1247"/>
      <c r="CV367" s="1247"/>
      <c r="CW367" s="1247"/>
      <c r="CX367" s="1247"/>
      <c r="CY367" s="1247"/>
      <c r="CZ367" s="1247"/>
      <c r="DB367" s="1452">
        <f t="shared" si="56"/>
        <v>0</v>
      </c>
      <c r="DC367" s="1452">
        <f t="shared" si="57"/>
        <v>0</v>
      </c>
    </row>
    <row r="368" spans="1:107" ht="14.25" customHeight="1" x14ac:dyDescent="0.2">
      <c r="A368" s="129"/>
      <c r="B368" s="130"/>
      <c r="C368" s="131"/>
      <c r="D368" s="448"/>
      <c r="E368" s="448"/>
      <c r="F368" s="382"/>
      <c r="G368" s="382"/>
      <c r="H368" s="382"/>
      <c r="I368" s="1528">
        <f t="shared" ref="I368:I403" si="58">C368*G368*H368</f>
        <v>0</v>
      </c>
      <c r="J368" s="1529">
        <f t="shared" si="54"/>
        <v>0</v>
      </c>
      <c r="K368" s="136"/>
      <c r="L368" s="1530">
        <f t="shared" ref="L368:L403" si="59">J368+(K368*C368)</f>
        <v>0</v>
      </c>
      <c r="M368" s="1531">
        <f t="shared" ref="M368:M403" si="60">+L368*$C$9</f>
        <v>0</v>
      </c>
      <c r="N368" s="138"/>
      <c r="P368" s="125"/>
      <c r="Q368" s="1065" t="str">
        <f>IF(P368=" "," ",IF(P368="Vehículos",VLOOKUP($Q$16,'Datos Indices'!$A$38:$Z$50,22,FALSE),IF(P368="Ipim",VLOOKUP($Q$16,'Datos Indices'!$A$38:$Z$50,7,FALSE),IF(P368="Dólar",VLOOKUP($Q$16,'Datos Indices'!$A$38:$Z$50,4,FALSE),IF(P368="Gasoil",VLOOKUP($Q$16,'Datos Indices'!$A$38:$Z$50,10,FALSE),IF(P368="WPU06 Pesificado",VLOOKUP($Q$16,'Datos Indices'!$A$38:$Z$50,26,FALSE),0))))))</f>
        <v xml:space="preserve"> </v>
      </c>
      <c r="R368" s="1066">
        <f t="shared" ref="R368:R403" si="61">M368*Q368/100</f>
        <v>0</v>
      </c>
      <c r="T368" s="928"/>
      <c r="U368" s="1065" t="str">
        <f>IF(T368=" "," ",IF(T368="Vehículos",VLOOKUP($U$16,'Datos Indices'!$A$38:$Z$50,22,FALSE),IF(T368="Ipim",VLOOKUP($U$16,'Datos Indices'!$A$38:$Z$50,7,FALSE),IF(T368="Dólar",VLOOKUP($U$16,'Datos Indices'!$A$38:$Z$50,4,FALSE),IF(T368="Gasoil",VLOOKUP($U$16,'Datos Indices'!$A$38:$Z$50,10,FALSE),IF(T368="WPU06 Pesificado",VLOOKUP($U$16,'Datos Indices'!$A$38:$Z$50,26,FALSE),0))))))</f>
        <v xml:space="preserve"> </v>
      </c>
      <c r="V368" s="1066">
        <f t="shared" ref="V368:V403" si="62">M368*U368/100</f>
        <v>0</v>
      </c>
      <c r="W368" s="1450" t="str">
        <f t="shared" si="55"/>
        <v/>
      </c>
      <c r="Y368" s="1247"/>
      <c r="Z368" s="1247"/>
      <c r="AA368" s="1247"/>
      <c r="AB368" s="1247"/>
      <c r="AC368" s="1247"/>
      <c r="AD368" s="1247"/>
      <c r="AE368" s="1247"/>
      <c r="AF368" s="1247"/>
      <c r="AG368" s="1247"/>
      <c r="AH368" s="1247"/>
      <c r="AI368" s="1247"/>
      <c r="AJ368" s="1247"/>
      <c r="AK368" s="1247"/>
      <c r="AL368" s="1247"/>
      <c r="AM368" s="1247"/>
      <c r="AN368" s="1247"/>
      <c r="AO368" s="1247"/>
      <c r="AP368" s="1247"/>
      <c r="AQ368" s="1247"/>
      <c r="AR368" s="1247"/>
      <c r="AS368" s="1247"/>
      <c r="AT368" s="1247"/>
      <c r="AU368" s="1247"/>
      <c r="AV368" s="1247"/>
      <c r="AW368" s="1247"/>
      <c r="AX368" s="1247"/>
      <c r="AY368" s="1247"/>
      <c r="AZ368" s="1247"/>
      <c r="BA368" s="1247"/>
      <c r="BB368" s="1247"/>
      <c r="BC368" s="1247"/>
      <c r="BD368" s="1247"/>
      <c r="BE368" s="1247"/>
      <c r="BF368" s="1247"/>
      <c r="BG368" s="1247"/>
      <c r="BH368" s="1247"/>
      <c r="BI368" s="1247"/>
      <c r="BJ368" s="1247"/>
      <c r="BK368" s="1247"/>
      <c r="BL368" s="1247"/>
      <c r="BM368" s="1247"/>
      <c r="BN368" s="1247"/>
      <c r="BO368" s="1247"/>
      <c r="BP368" s="1247"/>
      <c r="BQ368" s="1247"/>
      <c r="BR368" s="1247"/>
      <c r="BS368" s="1247"/>
      <c r="BT368" s="1247"/>
      <c r="BU368" s="1247"/>
      <c r="BV368" s="1247"/>
      <c r="BW368" s="1247"/>
      <c r="BX368" s="1247"/>
      <c r="BY368" s="1247"/>
      <c r="BZ368" s="1247"/>
      <c r="CA368" s="1247"/>
      <c r="CB368" s="1247"/>
      <c r="CC368" s="1247"/>
      <c r="CD368" s="1247"/>
      <c r="CE368" s="1247"/>
      <c r="CF368" s="1247"/>
      <c r="CG368" s="1247"/>
      <c r="CH368" s="1247"/>
      <c r="CI368" s="1247"/>
      <c r="CJ368" s="1247"/>
      <c r="CK368" s="1247"/>
      <c r="CL368" s="1247"/>
      <c r="CM368" s="1247"/>
      <c r="CN368" s="1247"/>
      <c r="CO368" s="1247"/>
      <c r="CP368" s="1247"/>
      <c r="CQ368" s="1247"/>
      <c r="CR368" s="1247"/>
      <c r="CS368" s="1247"/>
      <c r="CT368" s="1247"/>
      <c r="CU368" s="1247"/>
      <c r="CV368" s="1247"/>
      <c r="CW368" s="1247"/>
      <c r="CX368" s="1247"/>
      <c r="CY368" s="1247"/>
      <c r="CZ368" s="1247"/>
      <c r="DB368" s="1452">
        <f t="shared" si="56"/>
        <v>0</v>
      </c>
      <c r="DC368" s="1452">
        <f t="shared" si="57"/>
        <v>0</v>
      </c>
    </row>
    <row r="369" spans="1:107" ht="14.25" customHeight="1" x14ac:dyDescent="0.2">
      <c r="A369" s="129"/>
      <c r="B369" s="130"/>
      <c r="C369" s="131"/>
      <c r="D369" s="448"/>
      <c r="E369" s="448"/>
      <c r="F369" s="382"/>
      <c r="G369" s="382"/>
      <c r="H369" s="382"/>
      <c r="I369" s="1528">
        <f t="shared" si="58"/>
        <v>0</v>
      </c>
      <c r="J369" s="1529">
        <f t="shared" si="54"/>
        <v>0</v>
      </c>
      <c r="K369" s="136"/>
      <c r="L369" s="1530">
        <f t="shared" si="59"/>
        <v>0</v>
      </c>
      <c r="M369" s="1531">
        <f t="shared" si="60"/>
        <v>0</v>
      </c>
      <c r="N369" s="138"/>
      <c r="P369" s="125"/>
      <c r="Q369" s="1065" t="str">
        <f>IF(P369=" "," ",IF(P369="Vehículos",VLOOKUP($Q$16,'Datos Indices'!$A$38:$Z$50,22,FALSE),IF(P369="Ipim",VLOOKUP($Q$16,'Datos Indices'!$A$38:$Z$50,7,FALSE),IF(P369="Dólar",VLOOKUP($Q$16,'Datos Indices'!$A$38:$Z$50,4,FALSE),IF(P369="Gasoil",VLOOKUP($Q$16,'Datos Indices'!$A$38:$Z$50,10,FALSE),IF(P369="WPU06 Pesificado",VLOOKUP($Q$16,'Datos Indices'!$A$38:$Z$50,26,FALSE),0))))))</f>
        <v xml:space="preserve"> </v>
      </c>
      <c r="R369" s="1066">
        <f t="shared" si="61"/>
        <v>0</v>
      </c>
      <c r="T369" s="928"/>
      <c r="U369" s="1065" t="str">
        <f>IF(T369=" "," ",IF(T369="Vehículos",VLOOKUP($U$16,'Datos Indices'!$A$38:$Z$50,22,FALSE),IF(T369="Ipim",VLOOKUP($U$16,'Datos Indices'!$A$38:$Z$50,7,FALSE),IF(T369="Dólar",VLOOKUP($U$16,'Datos Indices'!$A$38:$Z$50,4,FALSE),IF(T369="Gasoil",VLOOKUP($U$16,'Datos Indices'!$A$38:$Z$50,10,FALSE),IF(T369="WPU06 Pesificado",VLOOKUP($U$16,'Datos Indices'!$A$38:$Z$50,26,FALSE),0))))))</f>
        <v xml:space="preserve"> </v>
      </c>
      <c r="V369" s="1066">
        <f t="shared" si="62"/>
        <v>0</v>
      </c>
      <c r="W369" s="1450" t="str">
        <f t="shared" si="55"/>
        <v/>
      </c>
      <c r="Y369" s="1247"/>
      <c r="Z369" s="1247"/>
      <c r="AA369" s="1247"/>
      <c r="AB369" s="1247"/>
      <c r="AC369" s="1247"/>
      <c r="AD369" s="1247"/>
      <c r="AE369" s="1247"/>
      <c r="AF369" s="1247"/>
      <c r="AG369" s="1247"/>
      <c r="AH369" s="1247"/>
      <c r="AI369" s="1247"/>
      <c r="AJ369" s="1247"/>
      <c r="AK369" s="1247"/>
      <c r="AL369" s="1247"/>
      <c r="AM369" s="1247"/>
      <c r="AN369" s="1247"/>
      <c r="AO369" s="1247"/>
      <c r="AP369" s="1247"/>
      <c r="AQ369" s="1247"/>
      <c r="AR369" s="1247"/>
      <c r="AS369" s="1247"/>
      <c r="AT369" s="1247"/>
      <c r="AU369" s="1247"/>
      <c r="AV369" s="1247"/>
      <c r="AW369" s="1247"/>
      <c r="AX369" s="1247"/>
      <c r="AY369" s="1247"/>
      <c r="AZ369" s="1247"/>
      <c r="BA369" s="1247"/>
      <c r="BB369" s="1247"/>
      <c r="BC369" s="1247"/>
      <c r="BD369" s="1247"/>
      <c r="BE369" s="1247"/>
      <c r="BF369" s="1247"/>
      <c r="BG369" s="1247"/>
      <c r="BH369" s="1247"/>
      <c r="BI369" s="1247"/>
      <c r="BJ369" s="1247"/>
      <c r="BK369" s="1247"/>
      <c r="BL369" s="1247"/>
      <c r="BM369" s="1247"/>
      <c r="BN369" s="1247"/>
      <c r="BO369" s="1247"/>
      <c r="BP369" s="1247"/>
      <c r="BQ369" s="1247"/>
      <c r="BR369" s="1247"/>
      <c r="BS369" s="1247"/>
      <c r="BT369" s="1247"/>
      <c r="BU369" s="1247"/>
      <c r="BV369" s="1247"/>
      <c r="BW369" s="1247"/>
      <c r="BX369" s="1247"/>
      <c r="BY369" s="1247"/>
      <c r="BZ369" s="1247"/>
      <c r="CA369" s="1247"/>
      <c r="CB369" s="1247"/>
      <c r="CC369" s="1247"/>
      <c r="CD369" s="1247"/>
      <c r="CE369" s="1247"/>
      <c r="CF369" s="1247"/>
      <c r="CG369" s="1247"/>
      <c r="CH369" s="1247"/>
      <c r="CI369" s="1247"/>
      <c r="CJ369" s="1247"/>
      <c r="CK369" s="1247"/>
      <c r="CL369" s="1247"/>
      <c r="CM369" s="1247"/>
      <c r="CN369" s="1247"/>
      <c r="CO369" s="1247"/>
      <c r="CP369" s="1247"/>
      <c r="CQ369" s="1247"/>
      <c r="CR369" s="1247"/>
      <c r="CS369" s="1247"/>
      <c r="CT369" s="1247"/>
      <c r="CU369" s="1247"/>
      <c r="CV369" s="1247"/>
      <c r="CW369" s="1247"/>
      <c r="CX369" s="1247"/>
      <c r="CY369" s="1247"/>
      <c r="CZ369" s="1247"/>
      <c r="DB369" s="1452">
        <f t="shared" si="56"/>
        <v>0</v>
      </c>
      <c r="DC369" s="1452">
        <f t="shared" si="57"/>
        <v>0</v>
      </c>
    </row>
    <row r="370" spans="1:107" ht="14.25" customHeight="1" x14ac:dyDescent="0.2">
      <c r="A370" s="129"/>
      <c r="B370" s="130"/>
      <c r="C370" s="131"/>
      <c r="D370" s="448"/>
      <c r="E370" s="448"/>
      <c r="F370" s="382"/>
      <c r="G370" s="382"/>
      <c r="H370" s="382"/>
      <c r="I370" s="1528">
        <f t="shared" si="58"/>
        <v>0</v>
      </c>
      <c r="J370" s="1529">
        <f t="shared" si="54"/>
        <v>0</v>
      </c>
      <c r="K370" s="136"/>
      <c r="L370" s="1530">
        <f t="shared" si="59"/>
        <v>0</v>
      </c>
      <c r="M370" s="1531">
        <f t="shared" si="60"/>
        <v>0</v>
      </c>
      <c r="N370" s="138"/>
      <c r="P370" s="125"/>
      <c r="Q370" s="1065" t="str">
        <f>IF(P370=" "," ",IF(P370="Vehículos",VLOOKUP($Q$16,'Datos Indices'!$A$38:$Z$50,22,FALSE),IF(P370="Ipim",VLOOKUP($Q$16,'Datos Indices'!$A$38:$Z$50,7,FALSE),IF(P370="Dólar",VLOOKUP($Q$16,'Datos Indices'!$A$38:$Z$50,4,FALSE),IF(P370="Gasoil",VLOOKUP($Q$16,'Datos Indices'!$A$38:$Z$50,10,FALSE),IF(P370="WPU06 Pesificado",VLOOKUP($Q$16,'Datos Indices'!$A$38:$Z$50,26,FALSE),0))))))</f>
        <v xml:space="preserve"> </v>
      </c>
      <c r="R370" s="1066">
        <f t="shared" si="61"/>
        <v>0</v>
      </c>
      <c r="T370" s="928"/>
      <c r="U370" s="1065" t="str">
        <f>IF(T370=" "," ",IF(T370="Vehículos",VLOOKUP($U$16,'Datos Indices'!$A$38:$Z$50,22,FALSE),IF(T370="Ipim",VLOOKUP($U$16,'Datos Indices'!$A$38:$Z$50,7,FALSE),IF(T370="Dólar",VLOOKUP($U$16,'Datos Indices'!$A$38:$Z$50,4,FALSE),IF(T370="Gasoil",VLOOKUP($U$16,'Datos Indices'!$A$38:$Z$50,10,FALSE),IF(T370="WPU06 Pesificado",VLOOKUP($U$16,'Datos Indices'!$A$38:$Z$50,26,FALSE),0))))))</f>
        <v xml:space="preserve"> </v>
      </c>
      <c r="V370" s="1066">
        <f t="shared" si="62"/>
        <v>0</v>
      </c>
      <c r="W370" s="1450" t="str">
        <f t="shared" si="55"/>
        <v/>
      </c>
      <c r="Y370" s="1247"/>
      <c r="Z370" s="1247"/>
      <c r="AA370" s="1247"/>
      <c r="AB370" s="1247"/>
      <c r="AC370" s="1247"/>
      <c r="AD370" s="1247"/>
      <c r="AE370" s="1247"/>
      <c r="AF370" s="1247"/>
      <c r="AG370" s="1247"/>
      <c r="AH370" s="1247"/>
      <c r="AI370" s="1247"/>
      <c r="AJ370" s="1247"/>
      <c r="AK370" s="1247"/>
      <c r="AL370" s="1247"/>
      <c r="AM370" s="1247"/>
      <c r="AN370" s="1247"/>
      <c r="AO370" s="1247"/>
      <c r="AP370" s="1247"/>
      <c r="AQ370" s="1247"/>
      <c r="AR370" s="1247"/>
      <c r="AS370" s="1247"/>
      <c r="AT370" s="1247"/>
      <c r="AU370" s="1247"/>
      <c r="AV370" s="1247"/>
      <c r="AW370" s="1247"/>
      <c r="AX370" s="1247"/>
      <c r="AY370" s="1247"/>
      <c r="AZ370" s="1247"/>
      <c r="BA370" s="1247"/>
      <c r="BB370" s="1247"/>
      <c r="BC370" s="1247"/>
      <c r="BD370" s="1247"/>
      <c r="BE370" s="1247"/>
      <c r="BF370" s="1247"/>
      <c r="BG370" s="1247"/>
      <c r="BH370" s="1247"/>
      <c r="BI370" s="1247"/>
      <c r="BJ370" s="1247"/>
      <c r="BK370" s="1247"/>
      <c r="BL370" s="1247"/>
      <c r="BM370" s="1247"/>
      <c r="BN370" s="1247"/>
      <c r="BO370" s="1247"/>
      <c r="BP370" s="1247"/>
      <c r="BQ370" s="1247"/>
      <c r="BR370" s="1247"/>
      <c r="BS370" s="1247"/>
      <c r="BT370" s="1247"/>
      <c r="BU370" s="1247"/>
      <c r="BV370" s="1247"/>
      <c r="BW370" s="1247"/>
      <c r="BX370" s="1247"/>
      <c r="BY370" s="1247"/>
      <c r="BZ370" s="1247"/>
      <c r="CA370" s="1247"/>
      <c r="CB370" s="1247"/>
      <c r="CC370" s="1247"/>
      <c r="CD370" s="1247"/>
      <c r="CE370" s="1247"/>
      <c r="CF370" s="1247"/>
      <c r="CG370" s="1247"/>
      <c r="CH370" s="1247"/>
      <c r="CI370" s="1247"/>
      <c r="CJ370" s="1247"/>
      <c r="CK370" s="1247"/>
      <c r="CL370" s="1247"/>
      <c r="CM370" s="1247"/>
      <c r="CN370" s="1247"/>
      <c r="CO370" s="1247"/>
      <c r="CP370" s="1247"/>
      <c r="CQ370" s="1247"/>
      <c r="CR370" s="1247"/>
      <c r="CS370" s="1247"/>
      <c r="CT370" s="1247"/>
      <c r="CU370" s="1247"/>
      <c r="CV370" s="1247"/>
      <c r="CW370" s="1247"/>
      <c r="CX370" s="1247"/>
      <c r="CY370" s="1247"/>
      <c r="CZ370" s="1247"/>
      <c r="DB370" s="1452">
        <f t="shared" si="56"/>
        <v>0</v>
      </c>
      <c r="DC370" s="1452">
        <f t="shared" si="57"/>
        <v>0</v>
      </c>
    </row>
    <row r="371" spans="1:107" ht="14.25" customHeight="1" x14ac:dyDescent="0.2">
      <c r="A371" s="129"/>
      <c r="B371" s="130"/>
      <c r="C371" s="131"/>
      <c r="D371" s="448"/>
      <c r="E371" s="448"/>
      <c r="F371" s="382"/>
      <c r="G371" s="382"/>
      <c r="H371" s="382"/>
      <c r="I371" s="1528">
        <f t="shared" si="58"/>
        <v>0</v>
      </c>
      <c r="J371" s="1529">
        <f t="shared" si="54"/>
        <v>0</v>
      </c>
      <c r="K371" s="136"/>
      <c r="L371" s="1530">
        <f t="shared" si="59"/>
        <v>0</v>
      </c>
      <c r="M371" s="1531">
        <f t="shared" si="60"/>
        <v>0</v>
      </c>
      <c r="N371" s="138"/>
      <c r="P371" s="125"/>
      <c r="Q371" s="1065" t="str">
        <f>IF(P371=" "," ",IF(P371="Vehículos",VLOOKUP($Q$16,'Datos Indices'!$A$38:$Z$50,22,FALSE),IF(P371="Ipim",VLOOKUP($Q$16,'Datos Indices'!$A$38:$Z$50,7,FALSE),IF(P371="Dólar",VLOOKUP($Q$16,'Datos Indices'!$A$38:$Z$50,4,FALSE),IF(P371="Gasoil",VLOOKUP($Q$16,'Datos Indices'!$A$38:$Z$50,10,FALSE),IF(P371="WPU06 Pesificado",VLOOKUP($Q$16,'Datos Indices'!$A$38:$Z$50,26,FALSE),0))))))</f>
        <v xml:space="preserve"> </v>
      </c>
      <c r="R371" s="1066">
        <f t="shared" si="61"/>
        <v>0</v>
      </c>
      <c r="T371" s="928"/>
      <c r="U371" s="1065" t="str">
        <f>IF(T371=" "," ",IF(T371="Vehículos",VLOOKUP($U$16,'Datos Indices'!$A$38:$Z$50,22,FALSE),IF(T371="Ipim",VLOOKUP($U$16,'Datos Indices'!$A$38:$Z$50,7,FALSE),IF(T371="Dólar",VLOOKUP($U$16,'Datos Indices'!$A$38:$Z$50,4,FALSE),IF(T371="Gasoil",VLOOKUP($U$16,'Datos Indices'!$A$38:$Z$50,10,FALSE),IF(T371="WPU06 Pesificado",VLOOKUP($U$16,'Datos Indices'!$A$38:$Z$50,26,FALSE),0))))))</f>
        <v xml:space="preserve"> </v>
      </c>
      <c r="V371" s="1066">
        <f t="shared" si="62"/>
        <v>0</v>
      </c>
      <c r="W371" s="1450" t="str">
        <f t="shared" si="55"/>
        <v/>
      </c>
      <c r="Y371" s="1247"/>
      <c r="Z371" s="1247"/>
      <c r="AA371" s="1247"/>
      <c r="AB371" s="1247"/>
      <c r="AC371" s="1247"/>
      <c r="AD371" s="1247"/>
      <c r="AE371" s="1247"/>
      <c r="AF371" s="1247"/>
      <c r="AG371" s="1247"/>
      <c r="AH371" s="1247"/>
      <c r="AI371" s="1247"/>
      <c r="AJ371" s="1247"/>
      <c r="AK371" s="1247"/>
      <c r="AL371" s="1247"/>
      <c r="AM371" s="1247"/>
      <c r="AN371" s="1247"/>
      <c r="AO371" s="1247"/>
      <c r="AP371" s="1247"/>
      <c r="AQ371" s="1247"/>
      <c r="AR371" s="1247"/>
      <c r="AS371" s="1247"/>
      <c r="AT371" s="1247"/>
      <c r="AU371" s="1247"/>
      <c r="AV371" s="1247"/>
      <c r="AW371" s="1247"/>
      <c r="AX371" s="1247"/>
      <c r="AY371" s="1247"/>
      <c r="AZ371" s="1247"/>
      <c r="BA371" s="1247"/>
      <c r="BB371" s="1247"/>
      <c r="BC371" s="1247"/>
      <c r="BD371" s="1247"/>
      <c r="BE371" s="1247"/>
      <c r="BF371" s="1247"/>
      <c r="BG371" s="1247"/>
      <c r="BH371" s="1247"/>
      <c r="BI371" s="1247"/>
      <c r="BJ371" s="1247"/>
      <c r="BK371" s="1247"/>
      <c r="BL371" s="1247"/>
      <c r="BM371" s="1247"/>
      <c r="BN371" s="1247"/>
      <c r="BO371" s="1247"/>
      <c r="BP371" s="1247"/>
      <c r="BQ371" s="1247"/>
      <c r="BR371" s="1247"/>
      <c r="BS371" s="1247"/>
      <c r="BT371" s="1247"/>
      <c r="BU371" s="1247"/>
      <c r="BV371" s="1247"/>
      <c r="BW371" s="1247"/>
      <c r="BX371" s="1247"/>
      <c r="BY371" s="1247"/>
      <c r="BZ371" s="1247"/>
      <c r="CA371" s="1247"/>
      <c r="CB371" s="1247"/>
      <c r="CC371" s="1247"/>
      <c r="CD371" s="1247"/>
      <c r="CE371" s="1247"/>
      <c r="CF371" s="1247"/>
      <c r="CG371" s="1247"/>
      <c r="CH371" s="1247"/>
      <c r="CI371" s="1247"/>
      <c r="CJ371" s="1247"/>
      <c r="CK371" s="1247"/>
      <c r="CL371" s="1247"/>
      <c r="CM371" s="1247"/>
      <c r="CN371" s="1247"/>
      <c r="CO371" s="1247"/>
      <c r="CP371" s="1247"/>
      <c r="CQ371" s="1247"/>
      <c r="CR371" s="1247"/>
      <c r="CS371" s="1247"/>
      <c r="CT371" s="1247"/>
      <c r="CU371" s="1247"/>
      <c r="CV371" s="1247"/>
      <c r="CW371" s="1247"/>
      <c r="CX371" s="1247"/>
      <c r="CY371" s="1247"/>
      <c r="CZ371" s="1247"/>
      <c r="DB371" s="1452">
        <f t="shared" si="56"/>
        <v>0</v>
      </c>
      <c r="DC371" s="1452">
        <f t="shared" si="57"/>
        <v>0</v>
      </c>
    </row>
    <row r="372" spans="1:107" ht="14.25" customHeight="1" x14ac:dyDescent="0.2">
      <c r="A372" s="129"/>
      <c r="B372" s="130"/>
      <c r="C372" s="131"/>
      <c r="D372" s="448"/>
      <c r="E372" s="448"/>
      <c r="F372" s="382"/>
      <c r="G372" s="382"/>
      <c r="H372" s="382"/>
      <c r="I372" s="1528">
        <f t="shared" si="58"/>
        <v>0</v>
      </c>
      <c r="J372" s="1529">
        <f t="shared" si="54"/>
        <v>0</v>
      </c>
      <c r="K372" s="136"/>
      <c r="L372" s="1530">
        <f t="shared" si="59"/>
        <v>0</v>
      </c>
      <c r="M372" s="1531">
        <f t="shared" si="60"/>
        <v>0</v>
      </c>
      <c r="N372" s="138"/>
      <c r="P372" s="125"/>
      <c r="Q372" s="1065" t="str">
        <f>IF(P372=" "," ",IF(P372="Vehículos",VLOOKUP($Q$16,'Datos Indices'!$A$38:$Z$50,22,FALSE),IF(P372="Ipim",VLOOKUP($Q$16,'Datos Indices'!$A$38:$Z$50,7,FALSE),IF(P372="Dólar",VLOOKUP($Q$16,'Datos Indices'!$A$38:$Z$50,4,FALSE),IF(P372="Gasoil",VLOOKUP($Q$16,'Datos Indices'!$A$38:$Z$50,10,FALSE),IF(P372="WPU06 Pesificado",VLOOKUP($Q$16,'Datos Indices'!$A$38:$Z$50,26,FALSE),0))))))</f>
        <v xml:space="preserve"> </v>
      </c>
      <c r="R372" s="1066">
        <f t="shared" si="61"/>
        <v>0</v>
      </c>
      <c r="T372" s="928"/>
      <c r="U372" s="1065" t="str">
        <f>IF(T372=" "," ",IF(T372="Vehículos",VLOOKUP($U$16,'Datos Indices'!$A$38:$Z$50,22,FALSE),IF(T372="Ipim",VLOOKUP($U$16,'Datos Indices'!$A$38:$Z$50,7,FALSE),IF(T372="Dólar",VLOOKUP($U$16,'Datos Indices'!$A$38:$Z$50,4,FALSE),IF(T372="Gasoil",VLOOKUP($U$16,'Datos Indices'!$A$38:$Z$50,10,FALSE),IF(T372="WPU06 Pesificado",VLOOKUP($U$16,'Datos Indices'!$A$38:$Z$50,26,FALSE),0))))))</f>
        <v xml:space="preserve"> </v>
      </c>
      <c r="V372" s="1066">
        <f t="shared" si="62"/>
        <v>0</v>
      </c>
      <c r="W372" s="1450" t="str">
        <f t="shared" si="55"/>
        <v/>
      </c>
      <c r="Y372" s="1247"/>
      <c r="Z372" s="1247"/>
      <c r="AA372" s="1247"/>
      <c r="AB372" s="1247"/>
      <c r="AC372" s="1247"/>
      <c r="AD372" s="1247"/>
      <c r="AE372" s="1247"/>
      <c r="AF372" s="1247"/>
      <c r="AG372" s="1247"/>
      <c r="AH372" s="1247"/>
      <c r="AI372" s="1247"/>
      <c r="AJ372" s="1247"/>
      <c r="AK372" s="1247"/>
      <c r="AL372" s="1247"/>
      <c r="AM372" s="1247"/>
      <c r="AN372" s="1247"/>
      <c r="AO372" s="1247"/>
      <c r="AP372" s="1247"/>
      <c r="AQ372" s="1247"/>
      <c r="AR372" s="1247"/>
      <c r="AS372" s="1247"/>
      <c r="AT372" s="1247"/>
      <c r="AU372" s="1247"/>
      <c r="AV372" s="1247"/>
      <c r="AW372" s="1247"/>
      <c r="AX372" s="1247"/>
      <c r="AY372" s="1247"/>
      <c r="AZ372" s="1247"/>
      <c r="BA372" s="1247"/>
      <c r="BB372" s="1247"/>
      <c r="BC372" s="1247"/>
      <c r="BD372" s="1247"/>
      <c r="BE372" s="1247"/>
      <c r="BF372" s="1247"/>
      <c r="BG372" s="1247"/>
      <c r="BH372" s="1247"/>
      <c r="BI372" s="1247"/>
      <c r="BJ372" s="1247"/>
      <c r="BK372" s="1247"/>
      <c r="BL372" s="1247"/>
      <c r="BM372" s="1247"/>
      <c r="BN372" s="1247"/>
      <c r="BO372" s="1247"/>
      <c r="BP372" s="1247"/>
      <c r="BQ372" s="1247"/>
      <c r="BR372" s="1247"/>
      <c r="BS372" s="1247"/>
      <c r="BT372" s="1247"/>
      <c r="BU372" s="1247"/>
      <c r="BV372" s="1247"/>
      <c r="BW372" s="1247"/>
      <c r="BX372" s="1247"/>
      <c r="BY372" s="1247"/>
      <c r="BZ372" s="1247"/>
      <c r="CA372" s="1247"/>
      <c r="CB372" s="1247"/>
      <c r="CC372" s="1247"/>
      <c r="CD372" s="1247"/>
      <c r="CE372" s="1247"/>
      <c r="CF372" s="1247"/>
      <c r="CG372" s="1247"/>
      <c r="CH372" s="1247"/>
      <c r="CI372" s="1247"/>
      <c r="CJ372" s="1247"/>
      <c r="CK372" s="1247"/>
      <c r="CL372" s="1247"/>
      <c r="CM372" s="1247"/>
      <c r="CN372" s="1247"/>
      <c r="CO372" s="1247"/>
      <c r="CP372" s="1247"/>
      <c r="CQ372" s="1247"/>
      <c r="CR372" s="1247"/>
      <c r="CS372" s="1247"/>
      <c r="CT372" s="1247"/>
      <c r="CU372" s="1247"/>
      <c r="CV372" s="1247"/>
      <c r="CW372" s="1247"/>
      <c r="CX372" s="1247"/>
      <c r="CY372" s="1247"/>
      <c r="CZ372" s="1247"/>
      <c r="DB372" s="1452">
        <f t="shared" si="56"/>
        <v>0</v>
      </c>
      <c r="DC372" s="1452">
        <f t="shared" si="57"/>
        <v>0</v>
      </c>
    </row>
    <row r="373" spans="1:107" ht="14.25" customHeight="1" x14ac:dyDescent="0.2">
      <c r="A373" s="129"/>
      <c r="B373" s="130"/>
      <c r="C373" s="131"/>
      <c r="D373" s="448"/>
      <c r="E373" s="448"/>
      <c r="F373" s="382"/>
      <c r="G373" s="382"/>
      <c r="H373" s="382"/>
      <c r="I373" s="1528">
        <f t="shared" si="58"/>
        <v>0</v>
      </c>
      <c r="J373" s="1529">
        <f t="shared" si="54"/>
        <v>0</v>
      </c>
      <c r="K373" s="136"/>
      <c r="L373" s="1530">
        <f t="shared" si="59"/>
        <v>0</v>
      </c>
      <c r="M373" s="1531">
        <f t="shared" si="60"/>
        <v>0</v>
      </c>
      <c r="N373" s="138"/>
      <c r="P373" s="125"/>
      <c r="Q373" s="1065" t="str">
        <f>IF(P373=" "," ",IF(P373="Vehículos",VLOOKUP($Q$16,'Datos Indices'!$A$38:$Z$50,22,FALSE),IF(P373="Ipim",VLOOKUP($Q$16,'Datos Indices'!$A$38:$Z$50,7,FALSE),IF(P373="Dólar",VLOOKUP($Q$16,'Datos Indices'!$A$38:$Z$50,4,FALSE),IF(P373="Gasoil",VLOOKUP($Q$16,'Datos Indices'!$A$38:$Z$50,10,FALSE),IF(P373="WPU06 Pesificado",VLOOKUP($Q$16,'Datos Indices'!$A$38:$Z$50,26,FALSE),0))))))</f>
        <v xml:space="preserve"> </v>
      </c>
      <c r="R373" s="1066">
        <f t="shared" si="61"/>
        <v>0</v>
      </c>
      <c r="T373" s="928"/>
      <c r="U373" s="1065" t="str">
        <f>IF(T373=" "," ",IF(T373="Vehículos",VLOOKUP($U$16,'Datos Indices'!$A$38:$Z$50,22,FALSE),IF(T373="Ipim",VLOOKUP($U$16,'Datos Indices'!$A$38:$Z$50,7,FALSE),IF(T373="Dólar",VLOOKUP($U$16,'Datos Indices'!$A$38:$Z$50,4,FALSE),IF(T373="Gasoil",VLOOKUP($U$16,'Datos Indices'!$A$38:$Z$50,10,FALSE),IF(T373="WPU06 Pesificado",VLOOKUP($U$16,'Datos Indices'!$A$38:$Z$50,26,FALSE),0))))))</f>
        <v xml:space="preserve"> </v>
      </c>
      <c r="V373" s="1066">
        <f t="shared" si="62"/>
        <v>0</v>
      </c>
      <c r="W373" s="1450" t="str">
        <f t="shared" si="55"/>
        <v/>
      </c>
      <c r="Y373" s="1247"/>
      <c r="Z373" s="1247"/>
      <c r="AA373" s="1247"/>
      <c r="AB373" s="1247"/>
      <c r="AC373" s="1247"/>
      <c r="AD373" s="1247"/>
      <c r="AE373" s="1247"/>
      <c r="AF373" s="1247"/>
      <c r="AG373" s="1247"/>
      <c r="AH373" s="1247"/>
      <c r="AI373" s="1247"/>
      <c r="AJ373" s="1247"/>
      <c r="AK373" s="1247"/>
      <c r="AL373" s="1247"/>
      <c r="AM373" s="1247"/>
      <c r="AN373" s="1247"/>
      <c r="AO373" s="1247"/>
      <c r="AP373" s="1247"/>
      <c r="AQ373" s="1247"/>
      <c r="AR373" s="1247"/>
      <c r="AS373" s="1247"/>
      <c r="AT373" s="1247"/>
      <c r="AU373" s="1247"/>
      <c r="AV373" s="1247"/>
      <c r="AW373" s="1247"/>
      <c r="AX373" s="1247"/>
      <c r="AY373" s="1247"/>
      <c r="AZ373" s="1247"/>
      <c r="BA373" s="1247"/>
      <c r="BB373" s="1247"/>
      <c r="BC373" s="1247"/>
      <c r="BD373" s="1247"/>
      <c r="BE373" s="1247"/>
      <c r="BF373" s="1247"/>
      <c r="BG373" s="1247"/>
      <c r="BH373" s="1247"/>
      <c r="BI373" s="1247"/>
      <c r="BJ373" s="1247"/>
      <c r="BK373" s="1247"/>
      <c r="BL373" s="1247"/>
      <c r="BM373" s="1247"/>
      <c r="BN373" s="1247"/>
      <c r="BO373" s="1247"/>
      <c r="BP373" s="1247"/>
      <c r="BQ373" s="1247"/>
      <c r="BR373" s="1247"/>
      <c r="BS373" s="1247"/>
      <c r="BT373" s="1247"/>
      <c r="BU373" s="1247"/>
      <c r="BV373" s="1247"/>
      <c r="BW373" s="1247"/>
      <c r="BX373" s="1247"/>
      <c r="BY373" s="1247"/>
      <c r="BZ373" s="1247"/>
      <c r="CA373" s="1247"/>
      <c r="CB373" s="1247"/>
      <c r="CC373" s="1247"/>
      <c r="CD373" s="1247"/>
      <c r="CE373" s="1247"/>
      <c r="CF373" s="1247"/>
      <c r="CG373" s="1247"/>
      <c r="CH373" s="1247"/>
      <c r="CI373" s="1247"/>
      <c r="CJ373" s="1247"/>
      <c r="CK373" s="1247"/>
      <c r="CL373" s="1247"/>
      <c r="CM373" s="1247"/>
      <c r="CN373" s="1247"/>
      <c r="CO373" s="1247"/>
      <c r="CP373" s="1247"/>
      <c r="CQ373" s="1247"/>
      <c r="CR373" s="1247"/>
      <c r="CS373" s="1247"/>
      <c r="CT373" s="1247"/>
      <c r="CU373" s="1247"/>
      <c r="CV373" s="1247"/>
      <c r="CW373" s="1247"/>
      <c r="CX373" s="1247"/>
      <c r="CY373" s="1247"/>
      <c r="CZ373" s="1247"/>
      <c r="DB373" s="1452">
        <f t="shared" si="56"/>
        <v>0</v>
      </c>
      <c r="DC373" s="1452">
        <f t="shared" si="57"/>
        <v>0</v>
      </c>
    </row>
    <row r="374" spans="1:107" ht="14.25" customHeight="1" x14ac:dyDescent="0.2">
      <c r="A374" s="129"/>
      <c r="B374" s="130"/>
      <c r="C374" s="131"/>
      <c r="D374" s="448"/>
      <c r="E374" s="448"/>
      <c r="F374" s="382"/>
      <c r="G374" s="382"/>
      <c r="H374" s="382"/>
      <c r="I374" s="1528">
        <f t="shared" si="58"/>
        <v>0</v>
      </c>
      <c r="J374" s="1529">
        <f t="shared" si="54"/>
        <v>0</v>
      </c>
      <c r="K374" s="136"/>
      <c r="L374" s="1530">
        <f t="shared" si="59"/>
        <v>0</v>
      </c>
      <c r="M374" s="1531">
        <f t="shared" si="60"/>
        <v>0</v>
      </c>
      <c r="N374" s="138"/>
      <c r="P374" s="125"/>
      <c r="Q374" s="1065" t="str">
        <f>IF(P374=" "," ",IF(P374="Vehículos",VLOOKUP($Q$16,'Datos Indices'!$A$38:$Z$50,22,FALSE),IF(P374="Ipim",VLOOKUP($Q$16,'Datos Indices'!$A$38:$Z$50,7,FALSE),IF(P374="Dólar",VLOOKUP($Q$16,'Datos Indices'!$A$38:$Z$50,4,FALSE),IF(P374="Gasoil",VLOOKUP($Q$16,'Datos Indices'!$A$38:$Z$50,10,FALSE),IF(P374="WPU06 Pesificado",VLOOKUP($Q$16,'Datos Indices'!$A$38:$Z$50,26,FALSE),0))))))</f>
        <v xml:space="preserve"> </v>
      </c>
      <c r="R374" s="1066">
        <f t="shared" si="61"/>
        <v>0</v>
      </c>
      <c r="T374" s="928"/>
      <c r="U374" s="1065" t="str">
        <f>IF(T374=" "," ",IF(T374="Vehículos",VLOOKUP($U$16,'Datos Indices'!$A$38:$Z$50,22,FALSE),IF(T374="Ipim",VLOOKUP($U$16,'Datos Indices'!$A$38:$Z$50,7,FALSE),IF(T374="Dólar",VLOOKUP($U$16,'Datos Indices'!$A$38:$Z$50,4,FALSE),IF(T374="Gasoil",VLOOKUP($U$16,'Datos Indices'!$A$38:$Z$50,10,FALSE),IF(T374="WPU06 Pesificado",VLOOKUP($U$16,'Datos Indices'!$A$38:$Z$50,26,FALSE),0))))))</f>
        <v xml:space="preserve"> </v>
      </c>
      <c r="V374" s="1066">
        <f t="shared" si="62"/>
        <v>0</v>
      </c>
      <c r="W374" s="1450" t="str">
        <f t="shared" si="55"/>
        <v/>
      </c>
      <c r="Y374" s="1247"/>
      <c r="Z374" s="1247"/>
      <c r="AA374" s="1247"/>
      <c r="AB374" s="1247"/>
      <c r="AC374" s="1247"/>
      <c r="AD374" s="1247"/>
      <c r="AE374" s="1247"/>
      <c r="AF374" s="1247"/>
      <c r="AG374" s="1247"/>
      <c r="AH374" s="1247"/>
      <c r="AI374" s="1247"/>
      <c r="AJ374" s="1247"/>
      <c r="AK374" s="1247"/>
      <c r="AL374" s="1247"/>
      <c r="AM374" s="1247"/>
      <c r="AN374" s="1247"/>
      <c r="AO374" s="1247"/>
      <c r="AP374" s="1247"/>
      <c r="AQ374" s="1247"/>
      <c r="AR374" s="1247"/>
      <c r="AS374" s="1247"/>
      <c r="AT374" s="1247"/>
      <c r="AU374" s="1247"/>
      <c r="AV374" s="1247"/>
      <c r="AW374" s="1247"/>
      <c r="AX374" s="1247"/>
      <c r="AY374" s="1247"/>
      <c r="AZ374" s="1247"/>
      <c r="BA374" s="1247"/>
      <c r="BB374" s="1247"/>
      <c r="BC374" s="1247"/>
      <c r="BD374" s="1247"/>
      <c r="BE374" s="1247"/>
      <c r="BF374" s="1247"/>
      <c r="BG374" s="1247"/>
      <c r="BH374" s="1247"/>
      <c r="BI374" s="1247"/>
      <c r="BJ374" s="1247"/>
      <c r="BK374" s="1247"/>
      <c r="BL374" s="1247"/>
      <c r="BM374" s="1247"/>
      <c r="BN374" s="1247"/>
      <c r="BO374" s="1247"/>
      <c r="BP374" s="1247"/>
      <c r="BQ374" s="1247"/>
      <c r="BR374" s="1247"/>
      <c r="BS374" s="1247"/>
      <c r="BT374" s="1247"/>
      <c r="BU374" s="1247"/>
      <c r="BV374" s="1247"/>
      <c r="BW374" s="1247"/>
      <c r="BX374" s="1247"/>
      <c r="BY374" s="1247"/>
      <c r="BZ374" s="1247"/>
      <c r="CA374" s="1247"/>
      <c r="CB374" s="1247"/>
      <c r="CC374" s="1247"/>
      <c r="CD374" s="1247"/>
      <c r="CE374" s="1247"/>
      <c r="CF374" s="1247"/>
      <c r="CG374" s="1247"/>
      <c r="CH374" s="1247"/>
      <c r="CI374" s="1247"/>
      <c r="CJ374" s="1247"/>
      <c r="CK374" s="1247"/>
      <c r="CL374" s="1247"/>
      <c r="CM374" s="1247"/>
      <c r="CN374" s="1247"/>
      <c r="CO374" s="1247"/>
      <c r="CP374" s="1247"/>
      <c r="CQ374" s="1247"/>
      <c r="CR374" s="1247"/>
      <c r="CS374" s="1247"/>
      <c r="CT374" s="1247"/>
      <c r="CU374" s="1247"/>
      <c r="CV374" s="1247"/>
      <c r="CW374" s="1247"/>
      <c r="CX374" s="1247"/>
      <c r="CY374" s="1247"/>
      <c r="CZ374" s="1247"/>
      <c r="DB374" s="1452">
        <f t="shared" si="56"/>
        <v>0</v>
      </c>
      <c r="DC374" s="1452">
        <f t="shared" si="57"/>
        <v>0</v>
      </c>
    </row>
    <row r="375" spans="1:107" ht="14.25" customHeight="1" x14ac:dyDescent="0.2">
      <c r="A375" s="129"/>
      <c r="B375" s="130"/>
      <c r="C375" s="131"/>
      <c r="D375" s="448"/>
      <c r="E375" s="448"/>
      <c r="F375" s="382"/>
      <c r="G375" s="382"/>
      <c r="H375" s="382"/>
      <c r="I375" s="1528">
        <f t="shared" si="58"/>
        <v>0</v>
      </c>
      <c r="J375" s="1529">
        <f t="shared" si="54"/>
        <v>0</v>
      </c>
      <c r="K375" s="136"/>
      <c r="L375" s="1530">
        <f t="shared" si="59"/>
        <v>0</v>
      </c>
      <c r="M375" s="1531">
        <f t="shared" si="60"/>
        <v>0</v>
      </c>
      <c r="N375" s="138"/>
      <c r="P375" s="125"/>
      <c r="Q375" s="1065" t="str">
        <f>IF(P375=" "," ",IF(P375="Vehículos",VLOOKUP($Q$16,'Datos Indices'!$A$38:$Z$50,22,FALSE),IF(P375="Ipim",VLOOKUP($Q$16,'Datos Indices'!$A$38:$Z$50,7,FALSE),IF(P375="Dólar",VLOOKUP($Q$16,'Datos Indices'!$A$38:$Z$50,4,FALSE),IF(P375="Gasoil",VLOOKUP($Q$16,'Datos Indices'!$A$38:$Z$50,10,FALSE),IF(P375="WPU06 Pesificado",VLOOKUP($Q$16,'Datos Indices'!$A$38:$Z$50,26,FALSE),0))))))</f>
        <v xml:space="preserve"> </v>
      </c>
      <c r="R375" s="1066">
        <f t="shared" si="61"/>
        <v>0</v>
      </c>
      <c r="T375" s="928"/>
      <c r="U375" s="1065" t="str">
        <f>IF(T375=" "," ",IF(T375="Vehículos",VLOOKUP($U$16,'Datos Indices'!$A$38:$Z$50,22,FALSE),IF(T375="Ipim",VLOOKUP($U$16,'Datos Indices'!$A$38:$Z$50,7,FALSE),IF(T375="Dólar",VLOOKUP($U$16,'Datos Indices'!$A$38:$Z$50,4,FALSE),IF(T375="Gasoil",VLOOKUP($U$16,'Datos Indices'!$A$38:$Z$50,10,FALSE),IF(T375="WPU06 Pesificado",VLOOKUP($U$16,'Datos Indices'!$A$38:$Z$50,26,FALSE),0))))))</f>
        <v xml:space="preserve"> </v>
      </c>
      <c r="V375" s="1066">
        <f t="shared" si="62"/>
        <v>0</v>
      </c>
      <c r="W375" s="1450" t="str">
        <f t="shared" si="55"/>
        <v/>
      </c>
      <c r="Y375" s="1247"/>
      <c r="Z375" s="1247"/>
      <c r="AA375" s="1247"/>
      <c r="AB375" s="1247"/>
      <c r="AC375" s="1247"/>
      <c r="AD375" s="1247"/>
      <c r="AE375" s="1247"/>
      <c r="AF375" s="1247"/>
      <c r="AG375" s="1247"/>
      <c r="AH375" s="1247"/>
      <c r="AI375" s="1247"/>
      <c r="AJ375" s="1247"/>
      <c r="AK375" s="1247"/>
      <c r="AL375" s="1247"/>
      <c r="AM375" s="1247"/>
      <c r="AN375" s="1247"/>
      <c r="AO375" s="1247"/>
      <c r="AP375" s="1247"/>
      <c r="AQ375" s="1247"/>
      <c r="AR375" s="1247"/>
      <c r="AS375" s="1247"/>
      <c r="AT375" s="1247"/>
      <c r="AU375" s="1247"/>
      <c r="AV375" s="1247"/>
      <c r="AW375" s="1247"/>
      <c r="AX375" s="1247"/>
      <c r="AY375" s="1247"/>
      <c r="AZ375" s="1247"/>
      <c r="BA375" s="1247"/>
      <c r="BB375" s="1247"/>
      <c r="BC375" s="1247"/>
      <c r="BD375" s="1247"/>
      <c r="BE375" s="1247"/>
      <c r="BF375" s="1247"/>
      <c r="BG375" s="1247"/>
      <c r="BH375" s="1247"/>
      <c r="BI375" s="1247"/>
      <c r="BJ375" s="1247"/>
      <c r="BK375" s="1247"/>
      <c r="BL375" s="1247"/>
      <c r="BM375" s="1247"/>
      <c r="BN375" s="1247"/>
      <c r="BO375" s="1247"/>
      <c r="BP375" s="1247"/>
      <c r="BQ375" s="1247"/>
      <c r="BR375" s="1247"/>
      <c r="BS375" s="1247"/>
      <c r="BT375" s="1247"/>
      <c r="BU375" s="1247"/>
      <c r="BV375" s="1247"/>
      <c r="BW375" s="1247"/>
      <c r="BX375" s="1247"/>
      <c r="BY375" s="1247"/>
      <c r="BZ375" s="1247"/>
      <c r="CA375" s="1247"/>
      <c r="CB375" s="1247"/>
      <c r="CC375" s="1247"/>
      <c r="CD375" s="1247"/>
      <c r="CE375" s="1247"/>
      <c r="CF375" s="1247"/>
      <c r="CG375" s="1247"/>
      <c r="CH375" s="1247"/>
      <c r="CI375" s="1247"/>
      <c r="CJ375" s="1247"/>
      <c r="CK375" s="1247"/>
      <c r="CL375" s="1247"/>
      <c r="CM375" s="1247"/>
      <c r="CN375" s="1247"/>
      <c r="CO375" s="1247"/>
      <c r="CP375" s="1247"/>
      <c r="CQ375" s="1247"/>
      <c r="CR375" s="1247"/>
      <c r="CS375" s="1247"/>
      <c r="CT375" s="1247"/>
      <c r="CU375" s="1247"/>
      <c r="CV375" s="1247"/>
      <c r="CW375" s="1247"/>
      <c r="CX375" s="1247"/>
      <c r="CY375" s="1247"/>
      <c r="CZ375" s="1247"/>
      <c r="DB375" s="1452">
        <f t="shared" si="56"/>
        <v>0</v>
      </c>
      <c r="DC375" s="1452">
        <f t="shared" si="57"/>
        <v>0</v>
      </c>
    </row>
    <row r="376" spans="1:107" ht="14.25" customHeight="1" x14ac:dyDescent="0.2">
      <c r="A376" s="129"/>
      <c r="B376" s="130"/>
      <c r="C376" s="131"/>
      <c r="D376" s="448"/>
      <c r="E376" s="448"/>
      <c r="F376" s="382"/>
      <c r="G376" s="382"/>
      <c r="H376" s="382"/>
      <c r="I376" s="1528">
        <f t="shared" si="58"/>
        <v>0</v>
      </c>
      <c r="J376" s="1529">
        <f t="shared" si="54"/>
        <v>0</v>
      </c>
      <c r="K376" s="136"/>
      <c r="L376" s="1530">
        <f t="shared" si="59"/>
        <v>0</v>
      </c>
      <c r="M376" s="1531">
        <f t="shared" si="60"/>
        <v>0</v>
      </c>
      <c r="N376" s="138"/>
      <c r="P376" s="125"/>
      <c r="Q376" s="1065" t="str">
        <f>IF(P376=" "," ",IF(P376="Vehículos",VLOOKUP($Q$16,'Datos Indices'!$A$38:$Z$50,22,FALSE),IF(P376="Ipim",VLOOKUP($Q$16,'Datos Indices'!$A$38:$Z$50,7,FALSE),IF(P376="Dólar",VLOOKUP($Q$16,'Datos Indices'!$A$38:$Z$50,4,FALSE),IF(P376="Gasoil",VLOOKUP($Q$16,'Datos Indices'!$A$38:$Z$50,10,FALSE),IF(P376="WPU06 Pesificado",VLOOKUP($Q$16,'Datos Indices'!$A$38:$Z$50,26,FALSE),0))))))</f>
        <v xml:space="preserve"> </v>
      </c>
      <c r="R376" s="1066">
        <f t="shared" si="61"/>
        <v>0</v>
      </c>
      <c r="T376" s="928"/>
      <c r="U376" s="1065" t="str">
        <f>IF(T376=" "," ",IF(T376="Vehículos",VLOOKUP($U$16,'Datos Indices'!$A$38:$Z$50,22,FALSE),IF(T376="Ipim",VLOOKUP($U$16,'Datos Indices'!$A$38:$Z$50,7,FALSE),IF(T376="Dólar",VLOOKUP($U$16,'Datos Indices'!$A$38:$Z$50,4,FALSE),IF(T376="Gasoil",VLOOKUP($U$16,'Datos Indices'!$A$38:$Z$50,10,FALSE),IF(T376="WPU06 Pesificado",VLOOKUP($U$16,'Datos Indices'!$A$38:$Z$50,26,FALSE),0))))))</f>
        <v xml:space="preserve"> </v>
      </c>
      <c r="V376" s="1066">
        <f t="shared" si="62"/>
        <v>0</v>
      </c>
      <c r="W376" s="1450" t="str">
        <f t="shared" si="55"/>
        <v/>
      </c>
      <c r="Y376" s="1247"/>
      <c r="Z376" s="1247"/>
      <c r="AA376" s="1247"/>
      <c r="AB376" s="1247"/>
      <c r="AC376" s="1247"/>
      <c r="AD376" s="1247"/>
      <c r="AE376" s="1247"/>
      <c r="AF376" s="1247"/>
      <c r="AG376" s="1247"/>
      <c r="AH376" s="1247"/>
      <c r="AI376" s="1247"/>
      <c r="AJ376" s="1247"/>
      <c r="AK376" s="1247"/>
      <c r="AL376" s="1247"/>
      <c r="AM376" s="1247"/>
      <c r="AN376" s="1247"/>
      <c r="AO376" s="1247"/>
      <c r="AP376" s="1247"/>
      <c r="AQ376" s="1247"/>
      <c r="AR376" s="1247"/>
      <c r="AS376" s="1247"/>
      <c r="AT376" s="1247"/>
      <c r="AU376" s="1247"/>
      <c r="AV376" s="1247"/>
      <c r="AW376" s="1247"/>
      <c r="AX376" s="1247"/>
      <c r="AY376" s="1247"/>
      <c r="AZ376" s="1247"/>
      <c r="BA376" s="1247"/>
      <c r="BB376" s="1247"/>
      <c r="BC376" s="1247"/>
      <c r="BD376" s="1247"/>
      <c r="BE376" s="1247"/>
      <c r="BF376" s="1247"/>
      <c r="BG376" s="1247"/>
      <c r="BH376" s="1247"/>
      <c r="BI376" s="1247"/>
      <c r="BJ376" s="1247"/>
      <c r="BK376" s="1247"/>
      <c r="BL376" s="1247"/>
      <c r="BM376" s="1247"/>
      <c r="BN376" s="1247"/>
      <c r="BO376" s="1247"/>
      <c r="BP376" s="1247"/>
      <c r="BQ376" s="1247"/>
      <c r="BR376" s="1247"/>
      <c r="BS376" s="1247"/>
      <c r="BT376" s="1247"/>
      <c r="BU376" s="1247"/>
      <c r="BV376" s="1247"/>
      <c r="BW376" s="1247"/>
      <c r="BX376" s="1247"/>
      <c r="BY376" s="1247"/>
      <c r="BZ376" s="1247"/>
      <c r="CA376" s="1247"/>
      <c r="CB376" s="1247"/>
      <c r="CC376" s="1247"/>
      <c r="CD376" s="1247"/>
      <c r="CE376" s="1247"/>
      <c r="CF376" s="1247"/>
      <c r="CG376" s="1247"/>
      <c r="CH376" s="1247"/>
      <c r="CI376" s="1247"/>
      <c r="CJ376" s="1247"/>
      <c r="CK376" s="1247"/>
      <c r="CL376" s="1247"/>
      <c r="CM376" s="1247"/>
      <c r="CN376" s="1247"/>
      <c r="CO376" s="1247"/>
      <c r="CP376" s="1247"/>
      <c r="CQ376" s="1247"/>
      <c r="CR376" s="1247"/>
      <c r="CS376" s="1247"/>
      <c r="CT376" s="1247"/>
      <c r="CU376" s="1247"/>
      <c r="CV376" s="1247"/>
      <c r="CW376" s="1247"/>
      <c r="CX376" s="1247"/>
      <c r="CY376" s="1247"/>
      <c r="CZ376" s="1247"/>
      <c r="DB376" s="1452">
        <f t="shared" si="56"/>
        <v>0</v>
      </c>
      <c r="DC376" s="1452">
        <f t="shared" si="57"/>
        <v>0</v>
      </c>
    </row>
    <row r="377" spans="1:107" ht="14.25" customHeight="1" x14ac:dyDescent="0.2">
      <c r="A377" s="129"/>
      <c r="B377" s="130"/>
      <c r="C377" s="131"/>
      <c r="D377" s="448"/>
      <c r="E377" s="448"/>
      <c r="F377" s="382"/>
      <c r="G377" s="382"/>
      <c r="H377" s="382"/>
      <c r="I377" s="1528">
        <f t="shared" si="58"/>
        <v>0</v>
      </c>
      <c r="J377" s="1529">
        <f t="shared" si="54"/>
        <v>0</v>
      </c>
      <c r="K377" s="136"/>
      <c r="L377" s="1530">
        <f t="shared" si="59"/>
        <v>0</v>
      </c>
      <c r="M377" s="1531">
        <f t="shared" si="60"/>
        <v>0</v>
      </c>
      <c r="N377" s="138"/>
      <c r="P377" s="125"/>
      <c r="Q377" s="1065" t="str">
        <f>IF(P377=" "," ",IF(P377="Vehículos",VLOOKUP($Q$16,'Datos Indices'!$A$38:$Z$50,22,FALSE),IF(P377="Ipim",VLOOKUP($Q$16,'Datos Indices'!$A$38:$Z$50,7,FALSE),IF(P377="Dólar",VLOOKUP($Q$16,'Datos Indices'!$A$38:$Z$50,4,FALSE),IF(P377="Gasoil",VLOOKUP($Q$16,'Datos Indices'!$A$38:$Z$50,10,FALSE),IF(P377="WPU06 Pesificado",VLOOKUP($Q$16,'Datos Indices'!$A$38:$Z$50,26,FALSE),0))))))</f>
        <v xml:space="preserve"> </v>
      </c>
      <c r="R377" s="1066">
        <f t="shared" si="61"/>
        <v>0</v>
      </c>
      <c r="T377" s="928"/>
      <c r="U377" s="1065" t="str">
        <f>IF(T377=" "," ",IF(T377="Vehículos",VLOOKUP($U$16,'Datos Indices'!$A$38:$Z$50,22,FALSE),IF(T377="Ipim",VLOOKUP($U$16,'Datos Indices'!$A$38:$Z$50,7,FALSE),IF(T377="Dólar",VLOOKUP($U$16,'Datos Indices'!$A$38:$Z$50,4,FALSE),IF(T377="Gasoil",VLOOKUP($U$16,'Datos Indices'!$A$38:$Z$50,10,FALSE),IF(T377="WPU06 Pesificado",VLOOKUP($U$16,'Datos Indices'!$A$38:$Z$50,26,FALSE),0))))))</f>
        <v xml:space="preserve"> </v>
      </c>
      <c r="V377" s="1066">
        <f t="shared" si="62"/>
        <v>0</v>
      </c>
      <c r="W377" s="1450" t="str">
        <f t="shared" si="55"/>
        <v/>
      </c>
      <c r="Y377" s="1247"/>
      <c r="Z377" s="1247"/>
      <c r="AA377" s="1247"/>
      <c r="AB377" s="1247"/>
      <c r="AC377" s="1247"/>
      <c r="AD377" s="1247"/>
      <c r="AE377" s="1247"/>
      <c r="AF377" s="1247"/>
      <c r="AG377" s="1247"/>
      <c r="AH377" s="1247"/>
      <c r="AI377" s="1247"/>
      <c r="AJ377" s="1247"/>
      <c r="AK377" s="1247"/>
      <c r="AL377" s="1247"/>
      <c r="AM377" s="1247"/>
      <c r="AN377" s="1247"/>
      <c r="AO377" s="1247"/>
      <c r="AP377" s="1247"/>
      <c r="AQ377" s="1247"/>
      <c r="AR377" s="1247"/>
      <c r="AS377" s="1247"/>
      <c r="AT377" s="1247"/>
      <c r="AU377" s="1247"/>
      <c r="AV377" s="1247"/>
      <c r="AW377" s="1247"/>
      <c r="AX377" s="1247"/>
      <c r="AY377" s="1247"/>
      <c r="AZ377" s="1247"/>
      <c r="BA377" s="1247"/>
      <c r="BB377" s="1247"/>
      <c r="BC377" s="1247"/>
      <c r="BD377" s="1247"/>
      <c r="BE377" s="1247"/>
      <c r="BF377" s="1247"/>
      <c r="BG377" s="1247"/>
      <c r="BH377" s="1247"/>
      <c r="BI377" s="1247"/>
      <c r="BJ377" s="1247"/>
      <c r="BK377" s="1247"/>
      <c r="BL377" s="1247"/>
      <c r="BM377" s="1247"/>
      <c r="BN377" s="1247"/>
      <c r="BO377" s="1247"/>
      <c r="BP377" s="1247"/>
      <c r="BQ377" s="1247"/>
      <c r="BR377" s="1247"/>
      <c r="BS377" s="1247"/>
      <c r="BT377" s="1247"/>
      <c r="BU377" s="1247"/>
      <c r="BV377" s="1247"/>
      <c r="BW377" s="1247"/>
      <c r="BX377" s="1247"/>
      <c r="BY377" s="1247"/>
      <c r="BZ377" s="1247"/>
      <c r="CA377" s="1247"/>
      <c r="CB377" s="1247"/>
      <c r="CC377" s="1247"/>
      <c r="CD377" s="1247"/>
      <c r="CE377" s="1247"/>
      <c r="CF377" s="1247"/>
      <c r="CG377" s="1247"/>
      <c r="CH377" s="1247"/>
      <c r="CI377" s="1247"/>
      <c r="CJ377" s="1247"/>
      <c r="CK377" s="1247"/>
      <c r="CL377" s="1247"/>
      <c r="CM377" s="1247"/>
      <c r="CN377" s="1247"/>
      <c r="CO377" s="1247"/>
      <c r="CP377" s="1247"/>
      <c r="CQ377" s="1247"/>
      <c r="CR377" s="1247"/>
      <c r="CS377" s="1247"/>
      <c r="CT377" s="1247"/>
      <c r="CU377" s="1247"/>
      <c r="CV377" s="1247"/>
      <c r="CW377" s="1247"/>
      <c r="CX377" s="1247"/>
      <c r="CY377" s="1247"/>
      <c r="CZ377" s="1247"/>
      <c r="DB377" s="1452">
        <f t="shared" si="56"/>
        <v>0</v>
      </c>
      <c r="DC377" s="1452">
        <f t="shared" si="57"/>
        <v>0</v>
      </c>
    </row>
    <row r="378" spans="1:107" ht="14.25" customHeight="1" x14ac:dyDescent="0.2">
      <c r="A378" s="129"/>
      <c r="B378" s="130"/>
      <c r="C378" s="131"/>
      <c r="D378" s="448"/>
      <c r="E378" s="448"/>
      <c r="F378" s="382"/>
      <c r="G378" s="382"/>
      <c r="H378" s="382"/>
      <c r="I378" s="1528">
        <f t="shared" si="58"/>
        <v>0</v>
      </c>
      <c r="J378" s="1529">
        <f t="shared" si="54"/>
        <v>0</v>
      </c>
      <c r="K378" s="136"/>
      <c r="L378" s="1530">
        <f t="shared" si="59"/>
        <v>0</v>
      </c>
      <c r="M378" s="1531">
        <f t="shared" si="60"/>
        <v>0</v>
      </c>
      <c r="N378" s="138"/>
      <c r="P378" s="125"/>
      <c r="Q378" s="1065" t="str">
        <f>IF(P378=" "," ",IF(P378="Vehículos",VLOOKUP($Q$16,'Datos Indices'!$A$38:$Z$50,22,FALSE),IF(P378="Ipim",VLOOKUP($Q$16,'Datos Indices'!$A$38:$Z$50,7,FALSE),IF(P378="Dólar",VLOOKUP($Q$16,'Datos Indices'!$A$38:$Z$50,4,FALSE),IF(P378="Gasoil",VLOOKUP($Q$16,'Datos Indices'!$A$38:$Z$50,10,FALSE),IF(P378="WPU06 Pesificado",VLOOKUP($Q$16,'Datos Indices'!$A$38:$Z$50,26,FALSE),0))))))</f>
        <v xml:space="preserve"> </v>
      </c>
      <c r="R378" s="1066">
        <f t="shared" si="61"/>
        <v>0</v>
      </c>
      <c r="T378" s="928"/>
      <c r="U378" s="1065" t="str">
        <f>IF(T378=" "," ",IF(T378="Vehículos",VLOOKUP($U$16,'Datos Indices'!$A$38:$Z$50,22,FALSE),IF(T378="Ipim",VLOOKUP($U$16,'Datos Indices'!$A$38:$Z$50,7,FALSE),IF(T378="Dólar",VLOOKUP($U$16,'Datos Indices'!$A$38:$Z$50,4,FALSE),IF(T378="Gasoil",VLOOKUP($U$16,'Datos Indices'!$A$38:$Z$50,10,FALSE),IF(T378="WPU06 Pesificado",VLOOKUP($U$16,'Datos Indices'!$A$38:$Z$50,26,FALSE),0))))))</f>
        <v xml:space="preserve"> </v>
      </c>
      <c r="V378" s="1066">
        <f t="shared" si="62"/>
        <v>0</v>
      </c>
      <c r="W378" s="1450" t="str">
        <f t="shared" si="55"/>
        <v/>
      </c>
      <c r="Y378" s="1247"/>
      <c r="Z378" s="1247"/>
      <c r="AA378" s="1247"/>
      <c r="AB378" s="1247"/>
      <c r="AC378" s="1247"/>
      <c r="AD378" s="1247"/>
      <c r="AE378" s="1247"/>
      <c r="AF378" s="1247"/>
      <c r="AG378" s="1247"/>
      <c r="AH378" s="1247"/>
      <c r="AI378" s="1247"/>
      <c r="AJ378" s="1247"/>
      <c r="AK378" s="1247"/>
      <c r="AL378" s="1247"/>
      <c r="AM378" s="1247"/>
      <c r="AN378" s="1247"/>
      <c r="AO378" s="1247"/>
      <c r="AP378" s="1247"/>
      <c r="AQ378" s="1247"/>
      <c r="AR378" s="1247"/>
      <c r="AS378" s="1247"/>
      <c r="AT378" s="1247"/>
      <c r="AU378" s="1247"/>
      <c r="AV378" s="1247"/>
      <c r="AW378" s="1247"/>
      <c r="AX378" s="1247"/>
      <c r="AY378" s="1247"/>
      <c r="AZ378" s="1247"/>
      <c r="BA378" s="1247"/>
      <c r="BB378" s="1247"/>
      <c r="BC378" s="1247"/>
      <c r="BD378" s="1247"/>
      <c r="BE378" s="1247"/>
      <c r="BF378" s="1247"/>
      <c r="BG378" s="1247"/>
      <c r="BH378" s="1247"/>
      <c r="BI378" s="1247"/>
      <c r="BJ378" s="1247"/>
      <c r="BK378" s="1247"/>
      <c r="BL378" s="1247"/>
      <c r="BM378" s="1247"/>
      <c r="BN378" s="1247"/>
      <c r="BO378" s="1247"/>
      <c r="BP378" s="1247"/>
      <c r="BQ378" s="1247"/>
      <c r="BR378" s="1247"/>
      <c r="BS378" s="1247"/>
      <c r="BT378" s="1247"/>
      <c r="BU378" s="1247"/>
      <c r="BV378" s="1247"/>
      <c r="BW378" s="1247"/>
      <c r="BX378" s="1247"/>
      <c r="BY378" s="1247"/>
      <c r="BZ378" s="1247"/>
      <c r="CA378" s="1247"/>
      <c r="CB378" s="1247"/>
      <c r="CC378" s="1247"/>
      <c r="CD378" s="1247"/>
      <c r="CE378" s="1247"/>
      <c r="CF378" s="1247"/>
      <c r="CG378" s="1247"/>
      <c r="CH378" s="1247"/>
      <c r="CI378" s="1247"/>
      <c r="CJ378" s="1247"/>
      <c r="CK378" s="1247"/>
      <c r="CL378" s="1247"/>
      <c r="CM378" s="1247"/>
      <c r="CN378" s="1247"/>
      <c r="CO378" s="1247"/>
      <c r="CP378" s="1247"/>
      <c r="CQ378" s="1247"/>
      <c r="CR378" s="1247"/>
      <c r="CS378" s="1247"/>
      <c r="CT378" s="1247"/>
      <c r="CU378" s="1247"/>
      <c r="CV378" s="1247"/>
      <c r="CW378" s="1247"/>
      <c r="CX378" s="1247"/>
      <c r="CY378" s="1247"/>
      <c r="CZ378" s="1247"/>
      <c r="DB378" s="1452">
        <f t="shared" si="56"/>
        <v>0</v>
      </c>
      <c r="DC378" s="1452">
        <f t="shared" si="57"/>
        <v>0</v>
      </c>
    </row>
    <row r="379" spans="1:107" ht="14.25" customHeight="1" x14ac:dyDescent="0.2">
      <c r="A379" s="129"/>
      <c r="B379" s="130"/>
      <c r="C379" s="131"/>
      <c r="D379" s="448"/>
      <c r="E379" s="448"/>
      <c r="F379" s="382"/>
      <c r="G379" s="382"/>
      <c r="H379" s="382"/>
      <c r="I379" s="1528">
        <f t="shared" si="58"/>
        <v>0</v>
      </c>
      <c r="J379" s="1529">
        <f t="shared" si="54"/>
        <v>0</v>
      </c>
      <c r="K379" s="136"/>
      <c r="L379" s="1530">
        <f t="shared" si="59"/>
        <v>0</v>
      </c>
      <c r="M379" s="1531">
        <f t="shared" si="60"/>
        <v>0</v>
      </c>
      <c r="N379" s="138"/>
      <c r="P379" s="125"/>
      <c r="Q379" s="1065" t="str">
        <f>IF(P379=" "," ",IF(P379="Vehículos",VLOOKUP($Q$16,'Datos Indices'!$A$38:$Z$50,22,FALSE),IF(P379="Ipim",VLOOKUP($Q$16,'Datos Indices'!$A$38:$Z$50,7,FALSE),IF(P379="Dólar",VLOOKUP($Q$16,'Datos Indices'!$A$38:$Z$50,4,FALSE),IF(P379="Gasoil",VLOOKUP($Q$16,'Datos Indices'!$A$38:$Z$50,10,FALSE),IF(P379="WPU06 Pesificado",VLOOKUP($Q$16,'Datos Indices'!$A$38:$Z$50,26,FALSE),0))))))</f>
        <v xml:space="preserve"> </v>
      </c>
      <c r="R379" s="1066">
        <f t="shared" si="61"/>
        <v>0</v>
      </c>
      <c r="T379" s="928"/>
      <c r="U379" s="1065" t="str">
        <f>IF(T379=" "," ",IF(T379="Vehículos",VLOOKUP($U$16,'Datos Indices'!$A$38:$Z$50,22,FALSE),IF(T379="Ipim",VLOOKUP($U$16,'Datos Indices'!$A$38:$Z$50,7,FALSE),IF(T379="Dólar",VLOOKUP($U$16,'Datos Indices'!$A$38:$Z$50,4,FALSE),IF(T379="Gasoil",VLOOKUP($U$16,'Datos Indices'!$A$38:$Z$50,10,FALSE),IF(T379="WPU06 Pesificado",VLOOKUP($U$16,'Datos Indices'!$A$38:$Z$50,26,FALSE),0))))))</f>
        <v xml:space="preserve"> </v>
      </c>
      <c r="V379" s="1066">
        <f t="shared" si="62"/>
        <v>0</v>
      </c>
      <c r="W379" s="1450" t="str">
        <f t="shared" si="55"/>
        <v/>
      </c>
      <c r="Y379" s="1247"/>
      <c r="Z379" s="1247"/>
      <c r="AA379" s="1247"/>
      <c r="AB379" s="1247"/>
      <c r="AC379" s="1247"/>
      <c r="AD379" s="1247"/>
      <c r="AE379" s="1247"/>
      <c r="AF379" s="1247"/>
      <c r="AG379" s="1247"/>
      <c r="AH379" s="1247"/>
      <c r="AI379" s="1247"/>
      <c r="AJ379" s="1247"/>
      <c r="AK379" s="1247"/>
      <c r="AL379" s="1247"/>
      <c r="AM379" s="1247"/>
      <c r="AN379" s="1247"/>
      <c r="AO379" s="1247"/>
      <c r="AP379" s="1247"/>
      <c r="AQ379" s="1247"/>
      <c r="AR379" s="1247"/>
      <c r="AS379" s="1247"/>
      <c r="AT379" s="1247"/>
      <c r="AU379" s="1247"/>
      <c r="AV379" s="1247"/>
      <c r="AW379" s="1247"/>
      <c r="AX379" s="1247"/>
      <c r="AY379" s="1247"/>
      <c r="AZ379" s="1247"/>
      <c r="BA379" s="1247"/>
      <c r="BB379" s="1247"/>
      <c r="BC379" s="1247"/>
      <c r="BD379" s="1247"/>
      <c r="BE379" s="1247"/>
      <c r="BF379" s="1247"/>
      <c r="BG379" s="1247"/>
      <c r="BH379" s="1247"/>
      <c r="BI379" s="1247"/>
      <c r="BJ379" s="1247"/>
      <c r="BK379" s="1247"/>
      <c r="BL379" s="1247"/>
      <c r="BM379" s="1247"/>
      <c r="BN379" s="1247"/>
      <c r="BO379" s="1247"/>
      <c r="BP379" s="1247"/>
      <c r="BQ379" s="1247"/>
      <c r="BR379" s="1247"/>
      <c r="BS379" s="1247"/>
      <c r="BT379" s="1247"/>
      <c r="BU379" s="1247"/>
      <c r="BV379" s="1247"/>
      <c r="BW379" s="1247"/>
      <c r="BX379" s="1247"/>
      <c r="BY379" s="1247"/>
      <c r="BZ379" s="1247"/>
      <c r="CA379" s="1247"/>
      <c r="CB379" s="1247"/>
      <c r="CC379" s="1247"/>
      <c r="CD379" s="1247"/>
      <c r="CE379" s="1247"/>
      <c r="CF379" s="1247"/>
      <c r="CG379" s="1247"/>
      <c r="CH379" s="1247"/>
      <c r="CI379" s="1247"/>
      <c r="CJ379" s="1247"/>
      <c r="CK379" s="1247"/>
      <c r="CL379" s="1247"/>
      <c r="CM379" s="1247"/>
      <c r="CN379" s="1247"/>
      <c r="CO379" s="1247"/>
      <c r="CP379" s="1247"/>
      <c r="CQ379" s="1247"/>
      <c r="CR379" s="1247"/>
      <c r="CS379" s="1247"/>
      <c r="CT379" s="1247"/>
      <c r="CU379" s="1247"/>
      <c r="CV379" s="1247"/>
      <c r="CW379" s="1247"/>
      <c r="CX379" s="1247"/>
      <c r="CY379" s="1247"/>
      <c r="CZ379" s="1247"/>
      <c r="DB379" s="1452">
        <f t="shared" si="56"/>
        <v>0</v>
      </c>
      <c r="DC379" s="1452">
        <f t="shared" si="57"/>
        <v>0</v>
      </c>
    </row>
    <row r="380" spans="1:107" ht="14.25" customHeight="1" x14ac:dyDescent="0.2">
      <c r="A380" s="129"/>
      <c r="B380" s="130"/>
      <c r="C380" s="131"/>
      <c r="D380" s="448"/>
      <c r="E380" s="448"/>
      <c r="F380" s="382"/>
      <c r="G380" s="382"/>
      <c r="H380" s="382"/>
      <c r="I380" s="1528">
        <f t="shared" si="58"/>
        <v>0</v>
      </c>
      <c r="J380" s="1529">
        <f t="shared" si="54"/>
        <v>0</v>
      </c>
      <c r="K380" s="136"/>
      <c r="L380" s="1530">
        <f t="shared" si="59"/>
        <v>0</v>
      </c>
      <c r="M380" s="1531">
        <f t="shared" si="60"/>
        <v>0</v>
      </c>
      <c r="N380" s="138"/>
      <c r="P380" s="125"/>
      <c r="Q380" s="1065" t="str">
        <f>IF(P380=" "," ",IF(P380="Vehículos",VLOOKUP($Q$16,'Datos Indices'!$A$38:$Z$50,22,FALSE),IF(P380="Ipim",VLOOKUP($Q$16,'Datos Indices'!$A$38:$Z$50,7,FALSE),IF(P380="Dólar",VLOOKUP($Q$16,'Datos Indices'!$A$38:$Z$50,4,FALSE),IF(P380="Gasoil",VLOOKUP($Q$16,'Datos Indices'!$A$38:$Z$50,10,FALSE),IF(P380="WPU06 Pesificado",VLOOKUP($Q$16,'Datos Indices'!$A$38:$Z$50,26,FALSE),0))))))</f>
        <v xml:space="preserve"> </v>
      </c>
      <c r="R380" s="1066">
        <f t="shared" si="61"/>
        <v>0</v>
      </c>
      <c r="T380" s="928"/>
      <c r="U380" s="1065" t="str">
        <f>IF(T380=" "," ",IF(T380="Vehículos",VLOOKUP($U$16,'Datos Indices'!$A$38:$Z$50,22,FALSE),IF(T380="Ipim",VLOOKUP($U$16,'Datos Indices'!$A$38:$Z$50,7,FALSE),IF(T380="Dólar",VLOOKUP($U$16,'Datos Indices'!$A$38:$Z$50,4,FALSE),IF(T380="Gasoil",VLOOKUP($U$16,'Datos Indices'!$A$38:$Z$50,10,FALSE),IF(T380="WPU06 Pesificado",VLOOKUP($U$16,'Datos Indices'!$A$38:$Z$50,26,FALSE),0))))))</f>
        <v xml:space="preserve"> </v>
      </c>
      <c r="V380" s="1066">
        <f t="shared" si="62"/>
        <v>0</v>
      </c>
      <c r="W380" s="1450" t="str">
        <f t="shared" si="55"/>
        <v/>
      </c>
      <c r="Y380" s="1247"/>
      <c r="Z380" s="1247"/>
      <c r="AA380" s="1247"/>
      <c r="AB380" s="1247"/>
      <c r="AC380" s="1247"/>
      <c r="AD380" s="1247"/>
      <c r="AE380" s="1247"/>
      <c r="AF380" s="1247"/>
      <c r="AG380" s="1247"/>
      <c r="AH380" s="1247"/>
      <c r="AI380" s="1247"/>
      <c r="AJ380" s="1247"/>
      <c r="AK380" s="1247"/>
      <c r="AL380" s="1247"/>
      <c r="AM380" s="1247"/>
      <c r="AN380" s="1247"/>
      <c r="AO380" s="1247"/>
      <c r="AP380" s="1247"/>
      <c r="AQ380" s="1247"/>
      <c r="AR380" s="1247"/>
      <c r="AS380" s="1247"/>
      <c r="AT380" s="1247"/>
      <c r="AU380" s="1247"/>
      <c r="AV380" s="1247"/>
      <c r="AW380" s="1247"/>
      <c r="AX380" s="1247"/>
      <c r="AY380" s="1247"/>
      <c r="AZ380" s="1247"/>
      <c r="BA380" s="1247"/>
      <c r="BB380" s="1247"/>
      <c r="BC380" s="1247"/>
      <c r="BD380" s="1247"/>
      <c r="BE380" s="1247"/>
      <c r="BF380" s="1247"/>
      <c r="BG380" s="1247"/>
      <c r="BH380" s="1247"/>
      <c r="BI380" s="1247"/>
      <c r="BJ380" s="1247"/>
      <c r="BK380" s="1247"/>
      <c r="BL380" s="1247"/>
      <c r="BM380" s="1247"/>
      <c r="BN380" s="1247"/>
      <c r="BO380" s="1247"/>
      <c r="BP380" s="1247"/>
      <c r="BQ380" s="1247"/>
      <c r="BR380" s="1247"/>
      <c r="BS380" s="1247"/>
      <c r="BT380" s="1247"/>
      <c r="BU380" s="1247"/>
      <c r="BV380" s="1247"/>
      <c r="BW380" s="1247"/>
      <c r="BX380" s="1247"/>
      <c r="BY380" s="1247"/>
      <c r="BZ380" s="1247"/>
      <c r="CA380" s="1247"/>
      <c r="CB380" s="1247"/>
      <c r="CC380" s="1247"/>
      <c r="CD380" s="1247"/>
      <c r="CE380" s="1247"/>
      <c r="CF380" s="1247"/>
      <c r="CG380" s="1247"/>
      <c r="CH380" s="1247"/>
      <c r="CI380" s="1247"/>
      <c r="CJ380" s="1247"/>
      <c r="CK380" s="1247"/>
      <c r="CL380" s="1247"/>
      <c r="CM380" s="1247"/>
      <c r="CN380" s="1247"/>
      <c r="CO380" s="1247"/>
      <c r="CP380" s="1247"/>
      <c r="CQ380" s="1247"/>
      <c r="CR380" s="1247"/>
      <c r="CS380" s="1247"/>
      <c r="CT380" s="1247"/>
      <c r="CU380" s="1247"/>
      <c r="CV380" s="1247"/>
      <c r="CW380" s="1247"/>
      <c r="CX380" s="1247"/>
      <c r="CY380" s="1247"/>
      <c r="CZ380" s="1247"/>
      <c r="DB380" s="1452">
        <f t="shared" si="56"/>
        <v>0</v>
      </c>
      <c r="DC380" s="1452">
        <f t="shared" si="57"/>
        <v>0</v>
      </c>
    </row>
    <row r="381" spans="1:107" ht="14.25" customHeight="1" x14ac:dyDescent="0.2">
      <c r="A381" s="129"/>
      <c r="B381" s="130"/>
      <c r="C381" s="131"/>
      <c r="D381" s="448"/>
      <c r="E381" s="448"/>
      <c r="F381" s="382"/>
      <c r="G381" s="382"/>
      <c r="H381" s="382"/>
      <c r="I381" s="1528">
        <f t="shared" si="58"/>
        <v>0</v>
      </c>
      <c r="J381" s="1529">
        <f t="shared" si="54"/>
        <v>0</v>
      </c>
      <c r="K381" s="136"/>
      <c r="L381" s="1530">
        <f t="shared" si="59"/>
        <v>0</v>
      </c>
      <c r="M381" s="1531">
        <f t="shared" si="60"/>
        <v>0</v>
      </c>
      <c r="N381" s="138"/>
      <c r="P381" s="125"/>
      <c r="Q381" s="1065" t="str">
        <f>IF(P381=" "," ",IF(P381="Vehículos",VLOOKUP($Q$16,'Datos Indices'!$A$38:$Z$50,22,FALSE),IF(P381="Ipim",VLOOKUP($Q$16,'Datos Indices'!$A$38:$Z$50,7,FALSE),IF(P381="Dólar",VLOOKUP($Q$16,'Datos Indices'!$A$38:$Z$50,4,FALSE),IF(P381="Gasoil",VLOOKUP($Q$16,'Datos Indices'!$A$38:$Z$50,10,FALSE),IF(P381="WPU06 Pesificado",VLOOKUP($Q$16,'Datos Indices'!$A$38:$Z$50,26,FALSE),0))))))</f>
        <v xml:space="preserve"> </v>
      </c>
      <c r="R381" s="1066">
        <f t="shared" si="61"/>
        <v>0</v>
      </c>
      <c r="T381" s="928"/>
      <c r="U381" s="1065" t="str">
        <f>IF(T381=" "," ",IF(T381="Vehículos",VLOOKUP($U$16,'Datos Indices'!$A$38:$Z$50,22,FALSE),IF(T381="Ipim",VLOOKUP($U$16,'Datos Indices'!$A$38:$Z$50,7,FALSE),IF(T381="Dólar",VLOOKUP($U$16,'Datos Indices'!$A$38:$Z$50,4,FALSE),IF(T381="Gasoil",VLOOKUP($U$16,'Datos Indices'!$A$38:$Z$50,10,FALSE),IF(T381="WPU06 Pesificado",VLOOKUP($U$16,'Datos Indices'!$A$38:$Z$50,26,FALSE),0))))))</f>
        <v xml:space="preserve"> </v>
      </c>
      <c r="V381" s="1066">
        <f t="shared" si="62"/>
        <v>0</v>
      </c>
      <c r="W381" s="1450" t="str">
        <f t="shared" si="55"/>
        <v/>
      </c>
      <c r="Y381" s="1247"/>
      <c r="Z381" s="1247"/>
      <c r="AA381" s="1247"/>
      <c r="AB381" s="1247"/>
      <c r="AC381" s="1247"/>
      <c r="AD381" s="1247"/>
      <c r="AE381" s="1247"/>
      <c r="AF381" s="1247"/>
      <c r="AG381" s="1247"/>
      <c r="AH381" s="1247"/>
      <c r="AI381" s="1247"/>
      <c r="AJ381" s="1247"/>
      <c r="AK381" s="1247"/>
      <c r="AL381" s="1247"/>
      <c r="AM381" s="1247"/>
      <c r="AN381" s="1247"/>
      <c r="AO381" s="1247"/>
      <c r="AP381" s="1247"/>
      <c r="AQ381" s="1247"/>
      <c r="AR381" s="1247"/>
      <c r="AS381" s="1247"/>
      <c r="AT381" s="1247"/>
      <c r="AU381" s="1247"/>
      <c r="AV381" s="1247"/>
      <c r="AW381" s="1247"/>
      <c r="AX381" s="1247"/>
      <c r="AY381" s="1247"/>
      <c r="AZ381" s="1247"/>
      <c r="BA381" s="1247"/>
      <c r="BB381" s="1247"/>
      <c r="BC381" s="1247"/>
      <c r="BD381" s="1247"/>
      <c r="BE381" s="1247"/>
      <c r="BF381" s="1247"/>
      <c r="BG381" s="1247"/>
      <c r="BH381" s="1247"/>
      <c r="BI381" s="1247"/>
      <c r="BJ381" s="1247"/>
      <c r="BK381" s="1247"/>
      <c r="BL381" s="1247"/>
      <c r="BM381" s="1247"/>
      <c r="BN381" s="1247"/>
      <c r="BO381" s="1247"/>
      <c r="BP381" s="1247"/>
      <c r="BQ381" s="1247"/>
      <c r="BR381" s="1247"/>
      <c r="BS381" s="1247"/>
      <c r="BT381" s="1247"/>
      <c r="BU381" s="1247"/>
      <c r="BV381" s="1247"/>
      <c r="BW381" s="1247"/>
      <c r="BX381" s="1247"/>
      <c r="BY381" s="1247"/>
      <c r="BZ381" s="1247"/>
      <c r="CA381" s="1247"/>
      <c r="CB381" s="1247"/>
      <c r="CC381" s="1247"/>
      <c r="CD381" s="1247"/>
      <c r="CE381" s="1247"/>
      <c r="CF381" s="1247"/>
      <c r="CG381" s="1247"/>
      <c r="CH381" s="1247"/>
      <c r="CI381" s="1247"/>
      <c r="CJ381" s="1247"/>
      <c r="CK381" s="1247"/>
      <c r="CL381" s="1247"/>
      <c r="CM381" s="1247"/>
      <c r="CN381" s="1247"/>
      <c r="CO381" s="1247"/>
      <c r="CP381" s="1247"/>
      <c r="CQ381" s="1247"/>
      <c r="CR381" s="1247"/>
      <c r="CS381" s="1247"/>
      <c r="CT381" s="1247"/>
      <c r="CU381" s="1247"/>
      <c r="CV381" s="1247"/>
      <c r="CW381" s="1247"/>
      <c r="CX381" s="1247"/>
      <c r="CY381" s="1247"/>
      <c r="CZ381" s="1247"/>
      <c r="DB381" s="1452">
        <f t="shared" si="56"/>
        <v>0</v>
      </c>
      <c r="DC381" s="1452">
        <f t="shared" si="57"/>
        <v>0</v>
      </c>
    </row>
    <row r="382" spans="1:107" ht="14.25" customHeight="1" x14ac:dyDescent="0.2">
      <c r="A382" s="129"/>
      <c r="B382" s="130"/>
      <c r="C382" s="131"/>
      <c r="D382" s="448"/>
      <c r="E382" s="448"/>
      <c r="F382" s="382"/>
      <c r="G382" s="382"/>
      <c r="H382" s="382"/>
      <c r="I382" s="1528">
        <f t="shared" si="58"/>
        <v>0</v>
      </c>
      <c r="J382" s="1529">
        <f t="shared" si="54"/>
        <v>0</v>
      </c>
      <c r="K382" s="136"/>
      <c r="L382" s="1530">
        <f t="shared" si="59"/>
        <v>0</v>
      </c>
      <c r="M382" s="1531">
        <f t="shared" si="60"/>
        <v>0</v>
      </c>
      <c r="N382" s="138"/>
      <c r="P382" s="125"/>
      <c r="Q382" s="1065" t="str">
        <f>IF(P382=" "," ",IF(P382="Vehículos",VLOOKUP($Q$16,'Datos Indices'!$A$38:$Z$50,22,FALSE),IF(P382="Ipim",VLOOKUP($Q$16,'Datos Indices'!$A$38:$Z$50,7,FALSE),IF(P382="Dólar",VLOOKUP($Q$16,'Datos Indices'!$A$38:$Z$50,4,FALSE),IF(P382="Gasoil",VLOOKUP($Q$16,'Datos Indices'!$A$38:$Z$50,10,FALSE),IF(P382="WPU06 Pesificado",VLOOKUP($Q$16,'Datos Indices'!$A$38:$Z$50,26,FALSE),0))))))</f>
        <v xml:space="preserve"> </v>
      </c>
      <c r="R382" s="1066">
        <f t="shared" si="61"/>
        <v>0</v>
      </c>
      <c r="T382" s="928"/>
      <c r="U382" s="1065" t="str">
        <f>IF(T382=" "," ",IF(T382="Vehículos",VLOOKUP($U$16,'Datos Indices'!$A$38:$Z$50,22,FALSE),IF(T382="Ipim",VLOOKUP($U$16,'Datos Indices'!$A$38:$Z$50,7,FALSE),IF(T382="Dólar",VLOOKUP($U$16,'Datos Indices'!$A$38:$Z$50,4,FALSE),IF(T382="Gasoil",VLOOKUP($U$16,'Datos Indices'!$A$38:$Z$50,10,FALSE),IF(T382="WPU06 Pesificado",VLOOKUP($U$16,'Datos Indices'!$A$38:$Z$50,26,FALSE),0))))))</f>
        <v xml:space="preserve"> </v>
      </c>
      <c r="V382" s="1066">
        <f t="shared" si="62"/>
        <v>0</v>
      </c>
      <c r="W382" s="1450" t="str">
        <f t="shared" si="55"/>
        <v/>
      </c>
      <c r="Y382" s="1247"/>
      <c r="Z382" s="1247"/>
      <c r="AA382" s="1247"/>
      <c r="AB382" s="1247"/>
      <c r="AC382" s="1247"/>
      <c r="AD382" s="1247"/>
      <c r="AE382" s="1247"/>
      <c r="AF382" s="1247"/>
      <c r="AG382" s="1247"/>
      <c r="AH382" s="1247"/>
      <c r="AI382" s="1247"/>
      <c r="AJ382" s="1247"/>
      <c r="AK382" s="1247"/>
      <c r="AL382" s="1247"/>
      <c r="AM382" s="1247"/>
      <c r="AN382" s="1247"/>
      <c r="AO382" s="1247"/>
      <c r="AP382" s="1247"/>
      <c r="AQ382" s="1247"/>
      <c r="AR382" s="1247"/>
      <c r="AS382" s="1247"/>
      <c r="AT382" s="1247"/>
      <c r="AU382" s="1247"/>
      <c r="AV382" s="1247"/>
      <c r="AW382" s="1247"/>
      <c r="AX382" s="1247"/>
      <c r="AY382" s="1247"/>
      <c r="AZ382" s="1247"/>
      <c r="BA382" s="1247"/>
      <c r="BB382" s="1247"/>
      <c r="BC382" s="1247"/>
      <c r="BD382" s="1247"/>
      <c r="BE382" s="1247"/>
      <c r="BF382" s="1247"/>
      <c r="BG382" s="1247"/>
      <c r="BH382" s="1247"/>
      <c r="BI382" s="1247"/>
      <c r="BJ382" s="1247"/>
      <c r="BK382" s="1247"/>
      <c r="BL382" s="1247"/>
      <c r="BM382" s="1247"/>
      <c r="BN382" s="1247"/>
      <c r="BO382" s="1247"/>
      <c r="BP382" s="1247"/>
      <c r="BQ382" s="1247"/>
      <c r="BR382" s="1247"/>
      <c r="BS382" s="1247"/>
      <c r="BT382" s="1247"/>
      <c r="BU382" s="1247"/>
      <c r="BV382" s="1247"/>
      <c r="BW382" s="1247"/>
      <c r="BX382" s="1247"/>
      <c r="BY382" s="1247"/>
      <c r="BZ382" s="1247"/>
      <c r="CA382" s="1247"/>
      <c r="CB382" s="1247"/>
      <c r="CC382" s="1247"/>
      <c r="CD382" s="1247"/>
      <c r="CE382" s="1247"/>
      <c r="CF382" s="1247"/>
      <c r="CG382" s="1247"/>
      <c r="CH382" s="1247"/>
      <c r="CI382" s="1247"/>
      <c r="CJ382" s="1247"/>
      <c r="CK382" s="1247"/>
      <c r="CL382" s="1247"/>
      <c r="CM382" s="1247"/>
      <c r="CN382" s="1247"/>
      <c r="CO382" s="1247"/>
      <c r="CP382" s="1247"/>
      <c r="CQ382" s="1247"/>
      <c r="CR382" s="1247"/>
      <c r="CS382" s="1247"/>
      <c r="CT382" s="1247"/>
      <c r="CU382" s="1247"/>
      <c r="CV382" s="1247"/>
      <c r="CW382" s="1247"/>
      <c r="CX382" s="1247"/>
      <c r="CY382" s="1247"/>
      <c r="CZ382" s="1247"/>
      <c r="DB382" s="1452">
        <f t="shared" si="56"/>
        <v>0</v>
      </c>
      <c r="DC382" s="1452">
        <f t="shared" si="57"/>
        <v>0</v>
      </c>
    </row>
    <row r="383" spans="1:107" ht="14.25" customHeight="1" x14ac:dyDescent="0.2">
      <c r="A383" s="129"/>
      <c r="B383" s="130"/>
      <c r="C383" s="131"/>
      <c r="D383" s="448"/>
      <c r="E383" s="448"/>
      <c r="F383" s="382"/>
      <c r="G383" s="382"/>
      <c r="H383" s="382"/>
      <c r="I383" s="1528">
        <f t="shared" si="58"/>
        <v>0</v>
      </c>
      <c r="J383" s="1529">
        <f t="shared" si="54"/>
        <v>0</v>
      </c>
      <c r="K383" s="136"/>
      <c r="L383" s="1530">
        <f t="shared" si="59"/>
        <v>0</v>
      </c>
      <c r="M383" s="1531">
        <f t="shared" si="60"/>
        <v>0</v>
      </c>
      <c r="N383" s="138"/>
      <c r="P383" s="125"/>
      <c r="Q383" s="1065" t="str">
        <f>IF(P383=" "," ",IF(P383="Vehículos",VLOOKUP($Q$16,'Datos Indices'!$A$38:$Z$50,22,FALSE),IF(P383="Ipim",VLOOKUP($Q$16,'Datos Indices'!$A$38:$Z$50,7,FALSE),IF(P383="Dólar",VLOOKUP($Q$16,'Datos Indices'!$A$38:$Z$50,4,FALSE),IF(P383="Gasoil",VLOOKUP($Q$16,'Datos Indices'!$A$38:$Z$50,10,FALSE),IF(P383="WPU06 Pesificado",VLOOKUP($Q$16,'Datos Indices'!$A$38:$Z$50,26,FALSE),0))))))</f>
        <v xml:space="preserve"> </v>
      </c>
      <c r="R383" s="1066">
        <f t="shared" si="61"/>
        <v>0</v>
      </c>
      <c r="T383" s="928"/>
      <c r="U383" s="1065" t="str">
        <f>IF(T383=" "," ",IF(T383="Vehículos",VLOOKUP($U$16,'Datos Indices'!$A$38:$Z$50,22,FALSE),IF(T383="Ipim",VLOOKUP($U$16,'Datos Indices'!$A$38:$Z$50,7,FALSE),IF(T383="Dólar",VLOOKUP($U$16,'Datos Indices'!$A$38:$Z$50,4,FALSE),IF(T383="Gasoil",VLOOKUP($U$16,'Datos Indices'!$A$38:$Z$50,10,FALSE),IF(T383="WPU06 Pesificado",VLOOKUP($U$16,'Datos Indices'!$A$38:$Z$50,26,FALSE),0))))))</f>
        <v xml:space="preserve"> </v>
      </c>
      <c r="V383" s="1066">
        <f t="shared" si="62"/>
        <v>0</v>
      </c>
      <c r="W383" s="1450" t="str">
        <f t="shared" si="55"/>
        <v/>
      </c>
      <c r="Y383" s="1247"/>
      <c r="Z383" s="1247"/>
      <c r="AA383" s="1247"/>
      <c r="AB383" s="1247"/>
      <c r="AC383" s="1247"/>
      <c r="AD383" s="1247"/>
      <c r="AE383" s="1247"/>
      <c r="AF383" s="1247"/>
      <c r="AG383" s="1247"/>
      <c r="AH383" s="1247"/>
      <c r="AI383" s="1247"/>
      <c r="AJ383" s="1247"/>
      <c r="AK383" s="1247"/>
      <c r="AL383" s="1247"/>
      <c r="AM383" s="1247"/>
      <c r="AN383" s="1247"/>
      <c r="AO383" s="1247"/>
      <c r="AP383" s="1247"/>
      <c r="AQ383" s="1247"/>
      <c r="AR383" s="1247"/>
      <c r="AS383" s="1247"/>
      <c r="AT383" s="1247"/>
      <c r="AU383" s="1247"/>
      <c r="AV383" s="1247"/>
      <c r="AW383" s="1247"/>
      <c r="AX383" s="1247"/>
      <c r="AY383" s="1247"/>
      <c r="AZ383" s="1247"/>
      <c r="BA383" s="1247"/>
      <c r="BB383" s="1247"/>
      <c r="BC383" s="1247"/>
      <c r="BD383" s="1247"/>
      <c r="BE383" s="1247"/>
      <c r="BF383" s="1247"/>
      <c r="BG383" s="1247"/>
      <c r="BH383" s="1247"/>
      <c r="BI383" s="1247"/>
      <c r="BJ383" s="1247"/>
      <c r="BK383" s="1247"/>
      <c r="BL383" s="1247"/>
      <c r="BM383" s="1247"/>
      <c r="BN383" s="1247"/>
      <c r="BO383" s="1247"/>
      <c r="BP383" s="1247"/>
      <c r="BQ383" s="1247"/>
      <c r="BR383" s="1247"/>
      <c r="BS383" s="1247"/>
      <c r="BT383" s="1247"/>
      <c r="BU383" s="1247"/>
      <c r="BV383" s="1247"/>
      <c r="BW383" s="1247"/>
      <c r="BX383" s="1247"/>
      <c r="BY383" s="1247"/>
      <c r="BZ383" s="1247"/>
      <c r="CA383" s="1247"/>
      <c r="CB383" s="1247"/>
      <c r="CC383" s="1247"/>
      <c r="CD383" s="1247"/>
      <c r="CE383" s="1247"/>
      <c r="CF383" s="1247"/>
      <c r="CG383" s="1247"/>
      <c r="CH383" s="1247"/>
      <c r="CI383" s="1247"/>
      <c r="CJ383" s="1247"/>
      <c r="CK383" s="1247"/>
      <c r="CL383" s="1247"/>
      <c r="CM383" s="1247"/>
      <c r="CN383" s="1247"/>
      <c r="CO383" s="1247"/>
      <c r="CP383" s="1247"/>
      <c r="CQ383" s="1247"/>
      <c r="CR383" s="1247"/>
      <c r="CS383" s="1247"/>
      <c r="CT383" s="1247"/>
      <c r="CU383" s="1247"/>
      <c r="CV383" s="1247"/>
      <c r="CW383" s="1247"/>
      <c r="CX383" s="1247"/>
      <c r="CY383" s="1247"/>
      <c r="CZ383" s="1247"/>
      <c r="DB383" s="1452">
        <f t="shared" si="56"/>
        <v>0</v>
      </c>
      <c r="DC383" s="1452">
        <f t="shared" si="57"/>
        <v>0</v>
      </c>
    </row>
    <row r="384" spans="1:107" ht="14.25" customHeight="1" x14ac:dyDescent="0.2">
      <c r="A384" s="129"/>
      <c r="B384" s="130"/>
      <c r="C384" s="131"/>
      <c r="D384" s="448"/>
      <c r="E384" s="448"/>
      <c r="F384" s="382"/>
      <c r="G384" s="382"/>
      <c r="H384" s="382"/>
      <c r="I384" s="1528">
        <f t="shared" si="58"/>
        <v>0</v>
      </c>
      <c r="J384" s="1529">
        <f t="shared" si="54"/>
        <v>0</v>
      </c>
      <c r="K384" s="136"/>
      <c r="L384" s="1530">
        <f t="shared" si="59"/>
        <v>0</v>
      </c>
      <c r="M384" s="1531">
        <f t="shared" si="60"/>
        <v>0</v>
      </c>
      <c r="N384" s="138"/>
      <c r="P384" s="125"/>
      <c r="Q384" s="1065" t="str">
        <f>IF(P384=" "," ",IF(P384="Vehículos",VLOOKUP($Q$16,'Datos Indices'!$A$38:$Z$50,22,FALSE),IF(P384="Ipim",VLOOKUP($Q$16,'Datos Indices'!$A$38:$Z$50,7,FALSE),IF(P384="Dólar",VLOOKUP($Q$16,'Datos Indices'!$A$38:$Z$50,4,FALSE),IF(P384="Gasoil",VLOOKUP($Q$16,'Datos Indices'!$A$38:$Z$50,10,FALSE),IF(P384="WPU06 Pesificado",VLOOKUP($Q$16,'Datos Indices'!$A$38:$Z$50,26,FALSE),0))))))</f>
        <v xml:space="preserve"> </v>
      </c>
      <c r="R384" s="1066">
        <f t="shared" si="61"/>
        <v>0</v>
      </c>
      <c r="T384" s="928"/>
      <c r="U384" s="1065" t="str">
        <f>IF(T384=" "," ",IF(T384="Vehículos",VLOOKUP($U$16,'Datos Indices'!$A$38:$Z$50,22,FALSE),IF(T384="Ipim",VLOOKUP($U$16,'Datos Indices'!$A$38:$Z$50,7,FALSE),IF(T384="Dólar",VLOOKUP($U$16,'Datos Indices'!$A$38:$Z$50,4,FALSE),IF(T384="Gasoil",VLOOKUP($U$16,'Datos Indices'!$A$38:$Z$50,10,FALSE),IF(T384="WPU06 Pesificado",VLOOKUP($U$16,'Datos Indices'!$A$38:$Z$50,26,FALSE),0))))))</f>
        <v xml:space="preserve"> </v>
      </c>
      <c r="V384" s="1066">
        <f t="shared" si="62"/>
        <v>0</v>
      </c>
      <c r="W384" s="1450" t="str">
        <f t="shared" si="55"/>
        <v/>
      </c>
      <c r="Y384" s="1247"/>
      <c r="Z384" s="1247"/>
      <c r="AA384" s="1247"/>
      <c r="AB384" s="1247"/>
      <c r="AC384" s="1247"/>
      <c r="AD384" s="1247"/>
      <c r="AE384" s="1247"/>
      <c r="AF384" s="1247"/>
      <c r="AG384" s="1247"/>
      <c r="AH384" s="1247"/>
      <c r="AI384" s="1247"/>
      <c r="AJ384" s="1247"/>
      <c r="AK384" s="1247"/>
      <c r="AL384" s="1247"/>
      <c r="AM384" s="1247"/>
      <c r="AN384" s="1247"/>
      <c r="AO384" s="1247"/>
      <c r="AP384" s="1247"/>
      <c r="AQ384" s="1247"/>
      <c r="AR384" s="1247"/>
      <c r="AS384" s="1247"/>
      <c r="AT384" s="1247"/>
      <c r="AU384" s="1247"/>
      <c r="AV384" s="1247"/>
      <c r="AW384" s="1247"/>
      <c r="AX384" s="1247"/>
      <c r="AY384" s="1247"/>
      <c r="AZ384" s="1247"/>
      <c r="BA384" s="1247"/>
      <c r="BB384" s="1247"/>
      <c r="BC384" s="1247"/>
      <c r="BD384" s="1247"/>
      <c r="BE384" s="1247"/>
      <c r="BF384" s="1247"/>
      <c r="BG384" s="1247"/>
      <c r="BH384" s="1247"/>
      <c r="BI384" s="1247"/>
      <c r="BJ384" s="1247"/>
      <c r="BK384" s="1247"/>
      <c r="BL384" s="1247"/>
      <c r="BM384" s="1247"/>
      <c r="BN384" s="1247"/>
      <c r="BO384" s="1247"/>
      <c r="BP384" s="1247"/>
      <c r="BQ384" s="1247"/>
      <c r="BR384" s="1247"/>
      <c r="BS384" s="1247"/>
      <c r="BT384" s="1247"/>
      <c r="BU384" s="1247"/>
      <c r="BV384" s="1247"/>
      <c r="BW384" s="1247"/>
      <c r="BX384" s="1247"/>
      <c r="BY384" s="1247"/>
      <c r="BZ384" s="1247"/>
      <c r="CA384" s="1247"/>
      <c r="CB384" s="1247"/>
      <c r="CC384" s="1247"/>
      <c r="CD384" s="1247"/>
      <c r="CE384" s="1247"/>
      <c r="CF384" s="1247"/>
      <c r="CG384" s="1247"/>
      <c r="CH384" s="1247"/>
      <c r="CI384" s="1247"/>
      <c r="CJ384" s="1247"/>
      <c r="CK384" s="1247"/>
      <c r="CL384" s="1247"/>
      <c r="CM384" s="1247"/>
      <c r="CN384" s="1247"/>
      <c r="CO384" s="1247"/>
      <c r="CP384" s="1247"/>
      <c r="CQ384" s="1247"/>
      <c r="CR384" s="1247"/>
      <c r="CS384" s="1247"/>
      <c r="CT384" s="1247"/>
      <c r="CU384" s="1247"/>
      <c r="CV384" s="1247"/>
      <c r="CW384" s="1247"/>
      <c r="CX384" s="1247"/>
      <c r="CY384" s="1247"/>
      <c r="CZ384" s="1247"/>
      <c r="DB384" s="1452">
        <f t="shared" si="56"/>
        <v>0</v>
      </c>
      <c r="DC384" s="1452">
        <f t="shared" si="57"/>
        <v>0</v>
      </c>
    </row>
    <row r="385" spans="1:107" ht="14.25" customHeight="1" x14ac:dyDescent="0.2">
      <c r="A385" s="129"/>
      <c r="B385" s="130"/>
      <c r="C385" s="131"/>
      <c r="D385" s="448"/>
      <c r="E385" s="448"/>
      <c r="F385" s="382"/>
      <c r="G385" s="382"/>
      <c r="H385" s="382"/>
      <c r="I385" s="1528">
        <f t="shared" si="58"/>
        <v>0</v>
      </c>
      <c r="J385" s="1529">
        <f t="shared" si="54"/>
        <v>0</v>
      </c>
      <c r="K385" s="136"/>
      <c r="L385" s="1530">
        <f t="shared" si="59"/>
        <v>0</v>
      </c>
      <c r="M385" s="1531">
        <f t="shared" si="60"/>
        <v>0</v>
      </c>
      <c r="N385" s="138"/>
      <c r="P385" s="125"/>
      <c r="Q385" s="1065" t="str">
        <f>IF(P385=" "," ",IF(P385="Vehículos",VLOOKUP($Q$16,'Datos Indices'!$A$38:$Z$50,22,FALSE),IF(P385="Ipim",VLOOKUP($Q$16,'Datos Indices'!$A$38:$Z$50,7,FALSE),IF(P385="Dólar",VLOOKUP($Q$16,'Datos Indices'!$A$38:$Z$50,4,FALSE),IF(P385="Gasoil",VLOOKUP($Q$16,'Datos Indices'!$A$38:$Z$50,10,FALSE),IF(P385="WPU06 Pesificado",VLOOKUP($Q$16,'Datos Indices'!$A$38:$Z$50,26,FALSE),0))))))</f>
        <v xml:space="preserve"> </v>
      </c>
      <c r="R385" s="1066">
        <f t="shared" si="61"/>
        <v>0</v>
      </c>
      <c r="T385" s="928"/>
      <c r="U385" s="1065" t="str">
        <f>IF(T385=" "," ",IF(T385="Vehículos",VLOOKUP($U$16,'Datos Indices'!$A$38:$Z$50,22,FALSE),IF(T385="Ipim",VLOOKUP($U$16,'Datos Indices'!$A$38:$Z$50,7,FALSE),IF(T385="Dólar",VLOOKUP($U$16,'Datos Indices'!$A$38:$Z$50,4,FALSE),IF(T385="Gasoil",VLOOKUP($U$16,'Datos Indices'!$A$38:$Z$50,10,FALSE),IF(T385="WPU06 Pesificado",VLOOKUP($U$16,'Datos Indices'!$A$38:$Z$50,26,FALSE),0))))))</f>
        <v xml:space="preserve"> </v>
      </c>
      <c r="V385" s="1066">
        <f t="shared" si="62"/>
        <v>0</v>
      </c>
      <c r="W385" s="1450" t="str">
        <f t="shared" si="55"/>
        <v/>
      </c>
      <c r="Y385" s="1247"/>
      <c r="Z385" s="1247"/>
      <c r="AA385" s="1247"/>
      <c r="AB385" s="1247"/>
      <c r="AC385" s="1247"/>
      <c r="AD385" s="1247"/>
      <c r="AE385" s="1247"/>
      <c r="AF385" s="1247"/>
      <c r="AG385" s="1247"/>
      <c r="AH385" s="1247"/>
      <c r="AI385" s="1247"/>
      <c r="AJ385" s="1247"/>
      <c r="AK385" s="1247"/>
      <c r="AL385" s="1247"/>
      <c r="AM385" s="1247"/>
      <c r="AN385" s="1247"/>
      <c r="AO385" s="1247"/>
      <c r="AP385" s="1247"/>
      <c r="AQ385" s="1247"/>
      <c r="AR385" s="1247"/>
      <c r="AS385" s="1247"/>
      <c r="AT385" s="1247"/>
      <c r="AU385" s="1247"/>
      <c r="AV385" s="1247"/>
      <c r="AW385" s="1247"/>
      <c r="AX385" s="1247"/>
      <c r="AY385" s="1247"/>
      <c r="AZ385" s="1247"/>
      <c r="BA385" s="1247"/>
      <c r="BB385" s="1247"/>
      <c r="BC385" s="1247"/>
      <c r="BD385" s="1247"/>
      <c r="BE385" s="1247"/>
      <c r="BF385" s="1247"/>
      <c r="BG385" s="1247"/>
      <c r="BH385" s="1247"/>
      <c r="BI385" s="1247"/>
      <c r="BJ385" s="1247"/>
      <c r="BK385" s="1247"/>
      <c r="BL385" s="1247"/>
      <c r="BM385" s="1247"/>
      <c r="BN385" s="1247"/>
      <c r="BO385" s="1247"/>
      <c r="BP385" s="1247"/>
      <c r="BQ385" s="1247"/>
      <c r="BR385" s="1247"/>
      <c r="BS385" s="1247"/>
      <c r="BT385" s="1247"/>
      <c r="BU385" s="1247"/>
      <c r="BV385" s="1247"/>
      <c r="BW385" s="1247"/>
      <c r="BX385" s="1247"/>
      <c r="BY385" s="1247"/>
      <c r="BZ385" s="1247"/>
      <c r="CA385" s="1247"/>
      <c r="CB385" s="1247"/>
      <c r="CC385" s="1247"/>
      <c r="CD385" s="1247"/>
      <c r="CE385" s="1247"/>
      <c r="CF385" s="1247"/>
      <c r="CG385" s="1247"/>
      <c r="CH385" s="1247"/>
      <c r="CI385" s="1247"/>
      <c r="CJ385" s="1247"/>
      <c r="CK385" s="1247"/>
      <c r="CL385" s="1247"/>
      <c r="CM385" s="1247"/>
      <c r="CN385" s="1247"/>
      <c r="CO385" s="1247"/>
      <c r="CP385" s="1247"/>
      <c r="CQ385" s="1247"/>
      <c r="CR385" s="1247"/>
      <c r="CS385" s="1247"/>
      <c r="CT385" s="1247"/>
      <c r="CU385" s="1247"/>
      <c r="CV385" s="1247"/>
      <c r="CW385" s="1247"/>
      <c r="CX385" s="1247"/>
      <c r="CY385" s="1247"/>
      <c r="CZ385" s="1247"/>
      <c r="DB385" s="1452">
        <f t="shared" si="56"/>
        <v>0</v>
      </c>
      <c r="DC385" s="1452">
        <f t="shared" si="57"/>
        <v>0</v>
      </c>
    </row>
    <row r="386" spans="1:107" ht="14.25" customHeight="1" x14ac:dyDescent="0.2">
      <c r="A386" s="129"/>
      <c r="B386" s="130"/>
      <c r="C386" s="131"/>
      <c r="D386" s="448"/>
      <c r="E386" s="448"/>
      <c r="F386" s="382"/>
      <c r="G386" s="382"/>
      <c r="H386" s="382"/>
      <c r="I386" s="1528">
        <f t="shared" si="58"/>
        <v>0</v>
      </c>
      <c r="J386" s="1529">
        <f t="shared" si="54"/>
        <v>0</v>
      </c>
      <c r="K386" s="136"/>
      <c r="L386" s="1530">
        <f t="shared" si="59"/>
        <v>0</v>
      </c>
      <c r="M386" s="1531">
        <f t="shared" si="60"/>
        <v>0</v>
      </c>
      <c r="N386" s="138"/>
      <c r="P386" s="125"/>
      <c r="Q386" s="1065" t="str">
        <f>IF(P386=" "," ",IF(P386="Vehículos",VLOOKUP($Q$16,'Datos Indices'!$A$38:$Z$50,22,FALSE),IF(P386="Ipim",VLOOKUP($Q$16,'Datos Indices'!$A$38:$Z$50,7,FALSE),IF(P386="Dólar",VLOOKUP($Q$16,'Datos Indices'!$A$38:$Z$50,4,FALSE),IF(P386="Gasoil",VLOOKUP($Q$16,'Datos Indices'!$A$38:$Z$50,10,FALSE),IF(P386="WPU06 Pesificado",VLOOKUP($Q$16,'Datos Indices'!$A$38:$Z$50,26,FALSE),0))))))</f>
        <v xml:space="preserve"> </v>
      </c>
      <c r="R386" s="1066">
        <f t="shared" si="61"/>
        <v>0</v>
      </c>
      <c r="T386" s="928"/>
      <c r="U386" s="1065" t="str">
        <f>IF(T386=" "," ",IF(T386="Vehículos",VLOOKUP($U$16,'Datos Indices'!$A$38:$Z$50,22,FALSE),IF(T386="Ipim",VLOOKUP($U$16,'Datos Indices'!$A$38:$Z$50,7,FALSE),IF(T386="Dólar",VLOOKUP($U$16,'Datos Indices'!$A$38:$Z$50,4,FALSE),IF(T386="Gasoil",VLOOKUP($U$16,'Datos Indices'!$A$38:$Z$50,10,FALSE),IF(T386="WPU06 Pesificado",VLOOKUP($U$16,'Datos Indices'!$A$38:$Z$50,26,FALSE),0))))))</f>
        <v xml:space="preserve"> </v>
      </c>
      <c r="V386" s="1066">
        <f t="shared" si="62"/>
        <v>0</v>
      </c>
      <c r="W386" s="1450" t="str">
        <f t="shared" si="55"/>
        <v/>
      </c>
      <c r="Y386" s="1247"/>
      <c r="Z386" s="1247"/>
      <c r="AA386" s="1247"/>
      <c r="AB386" s="1247"/>
      <c r="AC386" s="1247"/>
      <c r="AD386" s="1247"/>
      <c r="AE386" s="1247"/>
      <c r="AF386" s="1247"/>
      <c r="AG386" s="1247"/>
      <c r="AH386" s="1247"/>
      <c r="AI386" s="1247"/>
      <c r="AJ386" s="1247"/>
      <c r="AK386" s="1247"/>
      <c r="AL386" s="1247"/>
      <c r="AM386" s="1247"/>
      <c r="AN386" s="1247"/>
      <c r="AO386" s="1247"/>
      <c r="AP386" s="1247"/>
      <c r="AQ386" s="1247"/>
      <c r="AR386" s="1247"/>
      <c r="AS386" s="1247"/>
      <c r="AT386" s="1247"/>
      <c r="AU386" s="1247"/>
      <c r="AV386" s="1247"/>
      <c r="AW386" s="1247"/>
      <c r="AX386" s="1247"/>
      <c r="AY386" s="1247"/>
      <c r="AZ386" s="1247"/>
      <c r="BA386" s="1247"/>
      <c r="BB386" s="1247"/>
      <c r="BC386" s="1247"/>
      <c r="BD386" s="1247"/>
      <c r="BE386" s="1247"/>
      <c r="BF386" s="1247"/>
      <c r="BG386" s="1247"/>
      <c r="BH386" s="1247"/>
      <c r="BI386" s="1247"/>
      <c r="BJ386" s="1247"/>
      <c r="BK386" s="1247"/>
      <c r="BL386" s="1247"/>
      <c r="BM386" s="1247"/>
      <c r="BN386" s="1247"/>
      <c r="BO386" s="1247"/>
      <c r="BP386" s="1247"/>
      <c r="BQ386" s="1247"/>
      <c r="BR386" s="1247"/>
      <c r="BS386" s="1247"/>
      <c r="BT386" s="1247"/>
      <c r="BU386" s="1247"/>
      <c r="BV386" s="1247"/>
      <c r="BW386" s="1247"/>
      <c r="BX386" s="1247"/>
      <c r="BY386" s="1247"/>
      <c r="BZ386" s="1247"/>
      <c r="CA386" s="1247"/>
      <c r="CB386" s="1247"/>
      <c r="CC386" s="1247"/>
      <c r="CD386" s="1247"/>
      <c r="CE386" s="1247"/>
      <c r="CF386" s="1247"/>
      <c r="CG386" s="1247"/>
      <c r="CH386" s="1247"/>
      <c r="CI386" s="1247"/>
      <c r="CJ386" s="1247"/>
      <c r="CK386" s="1247"/>
      <c r="CL386" s="1247"/>
      <c r="CM386" s="1247"/>
      <c r="CN386" s="1247"/>
      <c r="CO386" s="1247"/>
      <c r="CP386" s="1247"/>
      <c r="CQ386" s="1247"/>
      <c r="CR386" s="1247"/>
      <c r="CS386" s="1247"/>
      <c r="CT386" s="1247"/>
      <c r="CU386" s="1247"/>
      <c r="CV386" s="1247"/>
      <c r="CW386" s="1247"/>
      <c r="CX386" s="1247"/>
      <c r="CY386" s="1247"/>
      <c r="CZ386" s="1247"/>
      <c r="DB386" s="1452">
        <f t="shared" si="56"/>
        <v>0</v>
      </c>
      <c r="DC386" s="1452">
        <f t="shared" si="57"/>
        <v>0</v>
      </c>
    </row>
    <row r="387" spans="1:107" ht="14.25" customHeight="1" x14ac:dyDescent="0.2">
      <c r="A387" s="129"/>
      <c r="B387" s="130"/>
      <c r="C387" s="131"/>
      <c r="D387" s="448"/>
      <c r="E387" s="448"/>
      <c r="F387" s="382"/>
      <c r="G387" s="382"/>
      <c r="H387" s="382"/>
      <c r="I387" s="1528">
        <f t="shared" si="58"/>
        <v>0</v>
      </c>
      <c r="J387" s="1529">
        <f t="shared" si="54"/>
        <v>0</v>
      </c>
      <c r="K387" s="136"/>
      <c r="L387" s="1530">
        <f t="shared" si="59"/>
        <v>0</v>
      </c>
      <c r="M387" s="1531">
        <f t="shared" si="60"/>
        <v>0</v>
      </c>
      <c r="N387" s="138"/>
      <c r="P387" s="125"/>
      <c r="Q387" s="1065" t="str">
        <f>IF(P387=" "," ",IF(P387="Vehículos",VLOOKUP($Q$16,'Datos Indices'!$A$38:$Z$50,22,FALSE),IF(P387="Ipim",VLOOKUP($Q$16,'Datos Indices'!$A$38:$Z$50,7,FALSE),IF(P387="Dólar",VLOOKUP($Q$16,'Datos Indices'!$A$38:$Z$50,4,FALSE),IF(P387="Gasoil",VLOOKUP($Q$16,'Datos Indices'!$A$38:$Z$50,10,FALSE),IF(P387="WPU06 Pesificado",VLOOKUP($Q$16,'Datos Indices'!$A$38:$Z$50,26,FALSE),0))))))</f>
        <v xml:space="preserve"> </v>
      </c>
      <c r="R387" s="1066">
        <f t="shared" si="61"/>
        <v>0</v>
      </c>
      <c r="T387" s="928"/>
      <c r="U387" s="1065" t="str">
        <f>IF(T387=" "," ",IF(T387="Vehículos",VLOOKUP($U$16,'Datos Indices'!$A$38:$Z$50,22,FALSE),IF(T387="Ipim",VLOOKUP($U$16,'Datos Indices'!$A$38:$Z$50,7,FALSE),IF(T387="Dólar",VLOOKUP($U$16,'Datos Indices'!$A$38:$Z$50,4,FALSE),IF(T387="Gasoil",VLOOKUP($U$16,'Datos Indices'!$A$38:$Z$50,10,FALSE),IF(T387="WPU06 Pesificado",VLOOKUP($U$16,'Datos Indices'!$A$38:$Z$50,26,FALSE),0))))))</f>
        <v xml:space="preserve"> </v>
      </c>
      <c r="V387" s="1066">
        <f t="shared" si="62"/>
        <v>0</v>
      </c>
      <c r="W387" s="1450" t="str">
        <f t="shared" si="55"/>
        <v/>
      </c>
      <c r="Y387" s="1247"/>
      <c r="Z387" s="1247"/>
      <c r="AA387" s="1247"/>
      <c r="AB387" s="1247"/>
      <c r="AC387" s="1247"/>
      <c r="AD387" s="1247"/>
      <c r="AE387" s="1247"/>
      <c r="AF387" s="1247"/>
      <c r="AG387" s="1247"/>
      <c r="AH387" s="1247"/>
      <c r="AI387" s="1247"/>
      <c r="AJ387" s="1247"/>
      <c r="AK387" s="1247"/>
      <c r="AL387" s="1247"/>
      <c r="AM387" s="1247"/>
      <c r="AN387" s="1247"/>
      <c r="AO387" s="1247"/>
      <c r="AP387" s="1247"/>
      <c r="AQ387" s="1247"/>
      <c r="AR387" s="1247"/>
      <c r="AS387" s="1247"/>
      <c r="AT387" s="1247"/>
      <c r="AU387" s="1247"/>
      <c r="AV387" s="1247"/>
      <c r="AW387" s="1247"/>
      <c r="AX387" s="1247"/>
      <c r="AY387" s="1247"/>
      <c r="AZ387" s="1247"/>
      <c r="BA387" s="1247"/>
      <c r="BB387" s="1247"/>
      <c r="BC387" s="1247"/>
      <c r="BD387" s="1247"/>
      <c r="BE387" s="1247"/>
      <c r="BF387" s="1247"/>
      <c r="BG387" s="1247"/>
      <c r="BH387" s="1247"/>
      <c r="BI387" s="1247"/>
      <c r="BJ387" s="1247"/>
      <c r="BK387" s="1247"/>
      <c r="BL387" s="1247"/>
      <c r="BM387" s="1247"/>
      <c r="BN387" s="1247"/>
      <c r="BO387" s="1247"/>
      <c r="BP387" s="1247"/>
      <c r="BQ387" s="1247"/>
      <c r="BR387" s="1247"/>
      <c r="BS387" s="1247"/>
      <c r="BT387" s="1247"/>
      <c r="BU387" s="1247"/>
      <c r="BV387" s="1247"/>
      <c r="BW387" s="1247"/>
      <c r="BX387" s="1247"/>
      <c r="BY387" s="1247"/>
      <c r="BZ387" s="1247"/>
      <c r="CA387" s="1247"/>
      <c r="CB387" s="1247"/>
      <c r="CC387" s="1247"/>
      <c r="CD387" s="1247"/>
      <c r="CE387" s="1247"/>
      <c r="CF387" s="1247"/>
      <c r="CG387" s="1247"/>
      <c r="CH387" s="1247"/>
      <c r="CI387" s="1247"/>
      <c r="CJ387" s="1247"/>
      <c r="CK387" s="1247"/>
      <c r="CL387" s="1247"/>
      <c r="CM387" s="1247"/>
      <c r="CN387" s="1247"/>
      <c r="CO387" s="1247"/>
      <c r="CP387" s="1247"/>
      <c r="CQ387" s="1247"/>
      <c r="CR387" s="1247"/>
      <c r="CS387" s="1247"/>
      <c r="CT387" s="1247"/>
      <c r="CU387" s="1247"/>
      <c r="CV387" s="1247"/>
      <c r="CW387" s="1247"/>
      <c r="CX387" s="1247"/>
      <c r="CY387" s="1247"/>
      <c r="CZ387" s="1247"/>
      <c r="DB387" s="1452">
        <f t="shared" si="56"/>
        <v>0</v>
      </c>
      <c r="DC387" s="1452">
        <f t="shared" si="57"/>
        <v>0</v>
      </c>
    </row>
    <row r="388" spans="1:107" ht="14.25" customHeight="1" x14ac:dyDescent="0.2">
      <c r="A388" s="129"/>
      <c r="B388" s="130"/>
      <c r="C388" s="131"/>
      <c r="D388" s="448"/>
      <c r="E388" s="448"/>
      <c r="F388" s="382"/>
      <c r="G388" s="382"/>
      <c r="H388" s="382"/>
      <c r="I388" s="1528">
        <f t="shared" si="58"/>
        <v>0</v>
      </c>
      <c r="J388" s="1529">
        <f t="shared" si="54"/>
        <v>0</v>
      </c>
      <c r="K388" s="136"/>
      <c r="L388" s="1530">
        <f t="shared" si="59"/>
        <v>0</v>
      </c>
      <c r="M388" s="1531">
        <f t="shared" si="60"/>
        <v>0</v>
      </c>
      <c r="N388" s="138"/>
      <c r="P388" s="125"/>
      <c r="Q388" s="1065" t="str">
        <f>IF(P388=" "," ",IF(P388="Vehículos",VLOOKUP($Q$16,'Datos Indices'!$A$38:$Z$50,22,FALSE),IF(P388="Ipim",VLOOKUP($Q$16,'Datos Indices'!$A$38:$Z$50,7,FALSE),IF(P388="Dólar",VLOOKUP($Q$16,'Datos Indices'!$A$38:$Z$50,4,FALSE),IF(P388="Gasoil",VLOOKUP($Q$16,'Datos Indices'!$A$38:$Z$50,10,FALSE),IF(P388="WPU06 Pesificado",VLOOKUP($Q$16,'Datos Indices'!$A$38:$Z$50,26,FALSE),0))))))</f>
        <v xml:space="preserve"> </v>
      </c>
      <c r="R388" s="1066">
        <f t="shared" si="61"/>
        <v>0</v>
      </c>
      <c r="T388" s="928"/>
      <c r="U388" s="1065" t="str">
        <f>IF(T388=" "," ",IF(T388="Vehículos",VLOOKUP($U$16,'Datos Indices'!$A$38:$Z$50,22,FALSE),IF(T388="Ipim",VLOOKUP($U$16,'Datos Indices'!$A$38:$Z$50,7,FALSE),IF(T388="Dólar",VLOOKUP($U$16,'Datos Indices'!$A$38:$Z$50,4,FALSE),IF(T388="Gasoil",VLOOKUP($U$16,'Datos Indices'!$A$38:$Z$50,10,FALSE),IF(T388="WPU06 Pesificado",VLOOKUP($U$16,'Datos Indices'!$A$38:$Z$50,26,FALSE),0))))))</f>
        <v xml:space="preserve"> </v>
      </c>
      <c r="V388" s="1066">
        <f t="shared" si="62"/>
        <v>0</v>
      </c>
      <c r="W388" s="1450" t="str">
        <f t="shared" si="55"/>
        <v/>
      </c>
      <c r="Y388" s="1247"/>
      <c r="Z388" s="1247"/>
      <c r="AA388" s="1247"/>
      <c r="AB388" s="1247"/>
      <c r="AC388" s="1247"/>
      <c r="AD388" s="1247"/>
      <c r="AE388" s="1247"/>
      <c r="AF388" s="1247"/>
      <c r="AG388" s="1247"/>
      <c r="AH388" s="1247"/>
      <c r="AI388" s="1247"/>
      <c r="AJ388" s="1247"/>
      <c r="AK388" s="1247"/>
      <c r="AL388" s="1247"/>
      <c r="AM388" s="1247"/>
      <c r="AN388" s="1247"/>
      <c r="AO388" s="1247"/>
      <c r="AP388" s="1247"/>
      <c r="AQ388" s="1247"/>
      <c r="AR388" s="1247"/>
      <c r="AS388" s="1247"/>
      <c r="AT388" s="1247"/>
      <c r="AU388" s="1247"/>
      <c r="AV388" s="1247"/>
      <c r="AW388" s="1247"/>
      <c r="AX388" s="1247"/>
      <c r="AY388" s="1247"/>
      <c r="AZ388" s="1247"/>
      <c r="BA388" s="1247"/>
      <c r="BB388" s="1247"/>
      <c r="BC388" s="1247"/>
      <c r="BD388" s="1247"/>
      <c r="BE388" s="1247"/>
      <c r="BF388" s="1247"/>
      <c r="BG388" s="1247"/>
      <c r="BH388" s="1247"/>
      <c r="BI388" s="1247"/>
      <c r="BJ388" s="1247"/>
      <c r="BK388" s="1247"/>
      <c r="BL388" s="1247"/>
      <c r="BM388" s="1247"/>
      <c r="BN388" s="1247"/>
      <c r="BO388" s="1247"/>
      <c r="BP388" s="1247"/>
      <c r="BQ388" s="1247"/>
      <c r="BR388" s="1247"/>
      <c r="BS388" s="1247"/>
      <c r="BT388" s="1247"/>
      <c r="BU388" s="1247"/>
      <c r="BV388" s="1247"/>
      <c r="BW388" s="1247"/>
      <c r="BX388" s="1247"/>
      <c r="BY388" s="1247"/>
      <c r="BZ388" s="1247"/>
      <c r="CA388" s="1247"/>
      <c r="CB388" s="1247"/>
      <c r="CC388" s="1247"/>
      <c r="CD388" s="1247"/>
      <c r="CE388" s="1247"/>
      <c r="CF388" s="1247"/>
      <c r="CG388" s="1247"/>
      <c r="CH388" s="1247"/>
      <c r="CI388" s="1247"/>
      <c r="CJ388" s="1247"/>
      <c r="CK388" s="1247"/>
      <c r="CL388" s="1247"/>
      <c r="CM388" s="1247"/>
      <c r="CN388" s="1247"/>
      <c r="CO388" s="1247"/>
      <c r="CP388" s="1247"/>
      <c r="CQ388" s="1247"/>
      <c r="CR388" s="1247"/>
      <c r="CS388" s="1247"/>
      <c r="CT388" s="1247"/>
      <c r="CU388" s="1247"/>
      <c r="CV388" s="1247"/>
      <c r="CW388" s="1247"/>
      <c r="CX388" s="1247"/>
      <c r="CY388" s="1247"/>
      <c r="CZ388" s="1247"/>
      <c r="DB388" s="1452">
        <f t="shared" si="56"/>
        <v>0</v>
      </c>
      <c r="DC388" s="1452">
        <f t="shared" si="57"/>
        <v>0</v>
      </c>
    </row>
    <row r="389" spans="1:107" ht="14.25" customHeight="1" x14ac:dyDescent="0.2">
      <c r="A389" s="129"/>
      <c r="B389" s="130"/>
      <c r="C389" s="131"/>
      <c r="D389" s="448"/>
      <c r="E389" s="448"/>
      <c r="F389" s="382"/>
      <c r="G389" s="382"/>
      <c r="H389" s="382"/>
      <c r="I389" s="1528">
        <f t="shared" si="58"/>
        <v>0</v>
      </c>
      <c r="J389" s="1529">
        <f t="shared" si="54"/>
        <v>0</v>
      </c>
      <c r="K389" s="136"/>
      <c r="L389" s="1530">
        <f t="shared" si="59"/>
        <v>0</v>
      </c>
      <c r="M389" s="1531">
        <f t="shared" si="60"/>
        <v>0</v>
      </c>
      <c r="N389" s="138"/>
      <c r="P389" s="125"/>
      <c r="Q389" s="1065" t="str">
        <f>IF(P389=" "," ",IF(P389="Vehículos",VLOOKUP($Q$16,'Datos Indices'!$A$38:$Z$50,22,FALSE),IF(P389="Ipim",VLOOKUP($Q$16,'Datos Indices'!$A$38:$Z$50,7,FALSE),IF(P389="Dólar",VLOOKUP($Q$16,'Datos Indices'!$A$38:$Z$50,4,FALSE),IF(P389="Gasoil",VLOOKUP($Q$16,'Datos Indices'!$A$38:$Z$50,10,FALSE),IF(P389="WPU06 Pesificado",VLOOKUP($Q$16,'Datos Indices'!$A$38:$Z$50,26,FALSE),0))))))</f>
        <v xml:space="preserve"> </v>
      </c>
      <c r="R389" s="1066">
        <f t="shared" si="61"/>
        <v>0</v>
      </c>
      <c r="T389" s="928"/>
      <c r="U389" s="1065" t="str">
        <f>IF(T389=" "," ",IF(T389="Vehículos",VLOOKUP($U$16,'Datos Indices'!$A$38:$Z$50,22,FALSE),IF(T389="Ipim",VLOOKUP($U$16,'Datos Indices'!$A$38:$Z$50,7,FALSE),IF(T389="Dólar",VLOOKUP($U$16,'Datos Indices'!$A$38:$Z$50,4,FALSE),IF(T389="Gasoil",VLOOKUP($U$16,'Datos Indices'!$A$38:$Z$50,10,FALSE),IF(T389="WPU06 Pesificado",VLOOKUP($U$16,'Datos Indices'!$A$38:$Z$50,26,FALSE),0))))))</f>
        <v xml:space="preserve"> </v>
      </c>
      <c r="V389" s="1066">
        <f t="shared" si="62"/>
        <v>0</v>
      </c>
      <c r="W389" s="1450" t="str">
        <f t="shared" si="55"/>
        <v/>
      </c>
      <c r="Y389" s="1247"/>
      <c r="Z389" s="1247"/>
      <c r="AA389" s="1247"/>
      <c r="AB389" s="1247"/>
      <c r="AC389" s="1247"/>
      <c r="AD389" s="1247"/>
      <c r="AE389" s="1247"/>
      <c r="AF389" s="1247"/>
      <c r="AG389" s="1247"/>
      <c r="AH389" s="1247"/>
      <c r="AI389" s="1247"/>
      <c r="AJ389" s="1247"/>
      <c r="AK389" s="1247"/>
      <c r="AL389" s="1247"/>
      <c r="AM389" s="1247"/>
      <c r="AN389" s="1247"/>
      <c r="AO389" s="1247"/>
      <c r="AP389" s="1247"/>
      <c r="AQ389" s="1247"/>
      <c r="AR389" s="1247"/>
      <c r="AS389" s="1247"/>
      <c r="AT389" s="1247"/>
      <c r="AU389" s="1247"/>
      <c r="AV389" s="1247"/>
      <c r="AW389" s="1247"/>
      <c r="AX389" s="1247"/>
      <c r="AY389" s="1247"/>
      <c r="AZ389" s="1247"/>
      <c r="BA389" s="1247"/>
      <c r="BB389" s="1247"/>
      <c r="BC389" s="1247"/>
      <c r="BD389" s="1247"/>
      <c r="BE389" s="1247"/>
      <c r="BF389" s="1247"/>
      <c r="BG389" s="1247"/>
      <c r="BH389" s="1247"/>
      <c r="BI389" s="1247"/>
      <c r="BJ389" s="1247"/>
      <c r="BK389" s="1247"/>
      <c r="BL389" s="1247"/>
      <c r="BM389" s="1247"/>
      <c r="BN389" s="1247"/>
      <c r="BO389" s="1247"/>
      <c r="BP389" s="1247"/>
      <c r="BQ389" s="1247"/>
      <c r="BR389" s="1247"/>
      <c r="BS389" s="1247"/>
      <c r="BT389" s="1247"/>
      <c r="BU389" s="1247"/>
      <c r="BV389" s="1247"/>
      <c r="BW389" s="1247"/>
      <c r="BX389" s="1247"/>
      <c r="BY389" s="1247"/>
      <c r="BZ389" s="1247"/>
      <c r="CA389" s="1247"/>
      <c r="CB389" s="1247"/>
      <c r="CC389" s="1247"/>
      <c r="CD389" s="1247"/>
      <c r="CE389" s="1247"/>
      <c r="CF389" s="1247"/>
      <c r="CG389" s="1247"/>
      <c r="CH389" s="1247"/>
      <c r="CI389" s="1247"/>
      <c r="CJ389" s="1247"/>
      <c r="CK389" s="1247"/>
      <c r="CL389" s="1247"/>
      <c r="CM389" s="1247"/>
      <c r="CN389" s="1247"/>
      <c r="CO389" s="1247"/>
      <c r="CP389" s="1247"/>
      <c r="CQ389" s="1247"/>
      <c r="CR389" s="1247"/>
      <c r="CS389" s="1247"/>
      <c r="CT389" s="1247"/>
      <c r="CU389" s="1247"/>
      <c r="CV389" s="1247"/>
      <c r="CW389" s="1247"/>
      <c r="CX389" s="1247"/>
      <c r="CY389" s="1247"/>
      <c r="CZ389" s="1247"/>
      <c r="DB389" s="1452">
        <f t="shared" si="56"/>
        <v>0</v>
      </c>
      <c r="DC389" s="1452">
        <f t="shared" si="57"/>
        <v>0</v>
      </c>
    </row>
    <row r="390" spans="1:107" ht="14.25" customHeight="1" x14ac:dyDescent="0.2">
      <c r="A390" s="129"/>
      <c r="B390" s="130"/>
      <c r="C390" s="131"/>
      <c r="D390" s="448"/>
      <c r="E390" s="448"/>
      <c r="F390" s="382"/>
      <c r="G390" s="382"/>
      <c r="H390" s="382"/>
      <c r="I390" s="1528">
        <f t="shared" si="58"/>
        <v>0</v>
      </c>
      <c r="J390" s="1529">
        <f t="shared" si="54"/>
        <v>0</v>
      </c>
      <c r="K390" s="136"/>
      <c r="L390" s="1530">
        <f t="shared" si="59"/>
        <v>0</v>
      </c>
      <c r="M390" s="1531">
        <f t="shared" si="60"/>
        <v>0</v>
      </c>
      <c r="N390" s="138"/>
      <c r="P390" s="125"/>
      <c r="Q390" s="1065" t="str">
        <f>IF(P390=" "," ",IF(P390="Vehículos",VLOOKUP($Q$16,'Datos Indices'!$A$38:$Z$50,22,FALSE),IF(P390="Ipim",VLOOKUP($Q$16,'Datos Indices'!$A$38:$Z$50,7,FALSE),IF(P390="Dólar",VLOOKUP($Q$16,'Datos Indices'!$A$38:$Z$50,4,FALSE),IF(P390="Gasoil",VLOOKUP($Q$16,'Datos Indices'!$A$38:$Z$50,10,FALSE),IF(P390="WPU06 Pesificado",VLOOKUP($Q$16,'Datos Indices'!$A$38:$Z$50,26,FALSE),0))))))</f>
        <v xml:space="preserve"> </v>
      </c>
      <c r="R390" s="1066">
        <f t="shared" si="61"/>
        <v>0</v>
      </c>
      <c r="T390" s="928"/>
      <c r="U390" s="1065" t="str">
        <f>IF(T390=" "," ",IF(T390="Vehículos",VLOOKUP($U$16,'Datos Indices'!$A$38:$Z$50,22,FALSE),IF(T390="Ipim",VLOOKUP($U$16,'Datos Indices'!$A$38:$Z$50,7,FALSE),IF(T390="Dólar",VLOOKUP($U$16,'Datos Indices'!$A$38:$Z$50,4,FALSE),IF(T390="Gasoil",VLOOKUP($U$16,'Datos Indices'!$A$38:$Z$50,10,FALSE),IF(T390="WPU06 Pesificado",VLOOKUP($U$16,'Datos Indices'!$A$38:$Z$50,26,FALSE),0))))))</f>
        <v xml:space="preserve"> </v>
      </c>
      <c r="V390" s="1066">
        <f t="shared" si="62"/>
        <v>0</v>
      </c>
      <c r="W390" s="1450" t="str">
        <f t="shared" si="55"/>
        <v/>
      </c>
      <c r="Y390" s="1247"/>
      <c r="Z390" s="1247"/>
      <c r="AA390" s="1247"/>
      <c r="AB390" s="1247"/>
      <c r="AC390" s="1247"/>
      <c r="AD390" s="1247"/>
      <c r="AE390" s="1247"/>
      <c r="AF390" s="1247"/>
      <c r="AG390" s="1247"/>
      <c r="AH390" s="1247"/>
      <c r="AI390" s="1247"/>
      <c r="AJ390" s="1247"/>
      <c r="AK390" s="1247"/>
      <c r="AL390" s="1247"/>
      <c r="AM390" s="1247"/>
      <c r="AN390" s="1247"/>
      <c r="AO390" s="1247"/>
      <c r="AP390" s="1247"/>
      <c r="AQ390" s="1247"/>
      <c r="AR390" s="1247"/>
      <c r="AS390" s="1247"/>
      <c r="AT390" s="1247"/>
      <c r="AU390" s="1247"/>
      <c r="AV390" s="1247"/>
      <c r="AW390" s="1247"/>
      <c r="AX390" s="1247"/>
      <c r="AY390" s="1247"/>
      <c r="AZ390" s="1247"/>
      <c r="BA390" s="1247"/>
      <c r="BB390" s="1247"/>
      <c r="BC390" s="1247"/>
      <c r="BD390" s="1247"/>
      <c r="BE390" s="1247"/>
      <c r="BF390" s="1247"/>
      <c r="BG390" s="1247"/>
      <c r="BH390" s="1247"/>
      <c r="BI390" s="1247"/>
      <c r="BJ390" s="1247"/>
      <c r="BK390" s="1247"/>
      <c r="BL390" s="1247"/>
      <c r="BM390" s="1247"/>
      <c r="BN390" s="1247"/>
      <c r="BO390" s="1247"/>
      <c r="BP390" s="1247"/>
      <c r="BQ390" s="1247"/>
      <c r="BR390" s="1247"/>
      <c r="BS390" s="1247"/>
      <c r="BT390" s="1247"/>
      <c r="BU390" s="1247"/>
      <c r="BV390" s="1247"/>
      <c r="BW390" s="1247"/>
      <c r="BX390" s="1247"/>
      <c r="BY390" s="1247"/>
      <c r="BZ390" s="1247"/>
      <c r="CA390" s="1247"/>
      <c r="CB390" s="1247"/>
      <c r="CC390" s="1247"/>
      <c r="CD390" s="1247"/>
      <c r="CE390" s="1247"/>
      <c r="CF390" s="1247"/>
      <c r="CG390" s="1247"/>
      <c r="CH390" s="1247"/>
      <c r="CI390" s="1247"/>
      <c r="CJ390" s="1247"/>
      <c r="CK390" s="1247"/>
      <c r="CL390" s="1247"/>
      <c r="CM390" s="1247"/>
      <c r="CN390" s="1247"/>
      <c r="CO390" s="1247"/>
      <c r="CP390" s="1247"/>
      <c r="CQ390" s="1247"/>
      <c r="CR390" s="1247"/>
      <c r="CS390" s="1247"/>
      <c r="CT390" s="1247"/>
      <c r="CU390" s="1247"/>
      <c r="CV390" s="1247"/>
      <c r="CW390" s="1247"/>
      <c r="CX390" s="1247"/>
      <c r="CY390" s="1247"/>
      <c r="CZ390" s="1247"/>
      <c r="DB390" s="1452">
        <f t="shared" si="56"/>
        <v>0</v>
      </c>
      <c r="DC390" s="1452">
        <f t="shared" si="57"/>
        <v>0</v>
      </c>
    </row>
    <row r="391" spans="1:107" ht="14.25" customHeight="1" x14ac:dyDescent="0.2">
      <c r="A391" s="129"/>
      <c r="B391" s="130"/>
      <c r="C391" s="131"/>
      <c r="D391" s="448"/>
      <c r="E391" s="448"/>
      <c r="F391" s="382"/>
      <c r="G391" s="382"/>
      <c r="H391" s="382"/>
      <c r="I391" s="1528">
        <f t="shared" si="58"/>
        <v>0</v>
      </c>
      <c r="J391" s="1529">
        <f t="shared" si="54"/>
        <v>0</v>
      </c>
      <c r="K391" s="136"/>
      <c r="L391" s="1530">
        <f t="shared" si="59"/>
        <v>0</v>
      </c>
      <c r="M391" s="1531">
        <f t="shared" si="60"/>
        <v>0</v>
      </c>
      <c r="N391" s="138"/>
      <c r="P391" s="125"/>
      <c r="Q391" s="1065" t="str">
        <f>IF(P391=" "," ",IF(P391="Vehículos",VLOOKUP($Q$16,'Datos Indices'!$A$38:$Z$50,22,FALSE),IF(P391="Ipim",VLOOKUP($Q$16,'Datos Indices'!$A$38:$Z$50,7,FALSE),IF(P391="Dólar",VLOOKUP($Q$16,'Datos Indices'!$A$38:$Z$50,4,FALSE),IF(P391="Gasoil",VLOOKUP($Q$16,'Datos Indices'!$A$38:$Z$50,10,FALSE),IF(P391="WPU06 Pesificado",VLOOKUP($Q$16,'Datos Indices'!$A$38:$Z$50,26,FALSE),0))))))</f>
        <v xml:space="preserve"> </v>
      </c>
      <c r="R391" s="1066">
        <f t="shared" si="61"/>
        <v>0</v>
      </c>
      <c r="T391" s="928"/>
      <c r="U391" s="1065" t="str">
        <f>IF(T391=" "," ",IF(T391="Vehículos",VLOOKUP($U$16,'Datos Indices'!$A$38:$Z$50,22,FALSE),IF(T391="Ipim",VLOOKUP($U$16,'Datos Indices'!$A$38:$Z$50,7,FALSE),IF(T391="Dólar",VLOOKUP($U$16,'Datos Indices'!$A$38:$Z$50,4,FALSE),IF(T391="Gasoil",VLOOKUP($U$16,'Datos Indices'!$A$38:$Z$50,10,FALSE),IF(T391="WPU06 Pesificado",VLOOKUP($U$16,'Datos Indices'!$A$38:$Z$50,26,FALSE),0))))))</f>
        <v xml:space="preserve"> </v>
      </c>
      <c r="V391" s="1066">
        <f t="shared" si="62"/>
        <v>0</v>
      </c>
      <c r="W391" s="1450" t="str">
        <f t="shared" si="55"/>
        <v/>
      </c>
      <c r="Y391" s="1247"/>
      <c r="Z391" s="1247"/>
      <c r="AA391" s="1247"/>
      <c r="AB391" s="1247"/>
      <c r="AC391" s="1247"/>
      <c r="AD391" s="1247"/>
      <c r="AE391" s="1247"/>
      <c r="AF391" s="1247"/>
      <c r="AG391" s="1247"/>
      <c r="AH391" s="1247"/>
      <c r="AI391" s="1247"/>
      <c r="AJ391" s="1247"/>
      <c r="AK391" s="1247"/>
      <c r="AL391" s="1247"/>
      <c r="AM391" s="1247"/>
      <c r="AN391" s="1247"/>
      <c r="AO391" s="1247"/>
      <c r="AP391" s="1247"/>
      <c r="AQ391" s="1247"/>
      <c r="AR391" s="1247"/>
      <c r="AS391" s="1247"/>
      <c r="AT391" s="1247"/>
      <c r="AU391" s="1247"/>
      <c r="AV391" s="1247"/>
      <c r="AW391" s="1247"/>
      <c r="AX391" s="1247"/>
      <c r="AY391" s="1247"/>
      <c r="AZ391" s="1247"/>
      <c r="BA391" s="1247"/>
      <c r="BB391" s="1247"/>
      <c r="BC391" s="1247"/>
      <c r="BD391" s="1247"/>
      <c r="BE391" s="1247"/>
      <c r="BF391" s="1247"/>
      <c r="BG391" s="1247"/>
      <c r="BH391" s="1247"/>
      <c r="BI391" s="1247"/>
      <c r="BJ391" s="1247"/>
      <c r="BK391" s="1247"/>
      <c r="BL391" s="1247"/>
      <c r="BM391" s="1247"/>
      <c r="BN391" s="1247"/>
      <c r="BO391" s="1247"/>
      <c r="BP391" s="1247"/>
      <c r="BQ391" s="1247"/>
      <c r="BR391" s="1247"/>
      <c r="BS391" s="1247"/>
      <c r="BT391" s="1247"/>
      <c r="BU391" s="1247"/>
      <c r="BV391" s="1247"/>
      <c r="BW391" s="1247"/>
      <c r="BX391" s="1247"/>
      <c r="BY391" s="1247"/>
      <c r="BZ391" s="1247"/>
      <c r="CA391" s="1247"/>
      <c r="CB391" s="1247"/>
      <c r="CC391" s="1247"/>
      <c r="CD391" s="1247"/>
      <c r="CE391" s="1247"/>
      <c r="CF391" s="1247"/>
      <c r="CG391" s="1247"/>
      <c r="CH391" s="1247"/>
      <c r="CI391" s="1247"/>
      <c r="CJ391" s="1247"/>
      <c r="CK391" s="1247"/>
      <c r="CL391" s="1247"/>
      <c r="CM391" s="1247"/>
      <c r="CN391" s="1247"/>
      <c r="CO391" s="1247"/>
      <c r="CP391" s="1247"/>
      <c r="CQ391" s="1247"/>
      <c r="CR391" s="1247"/>
      <c r="CS391" s="1247"/>
      <c r="CT391" s="1247"/>
      <c r="CU391" s="1247"/>
      <c r="CV391" s="1247"/>
      <c r="CW391" s="1247"/>
      <c r="CX391" s="1247"/>
      <c r="CY391" s="1247"/>
      <c r="CZ391" s="1247"/>
      <c r="DB391" s="1452">
        <f t="shared" si="56"/>
        <v>0</v>
      </c>
      <c r="DC391" s="1452">
        <f t="shared" si="57"/>
        <v>0</v>
      </c>
    </row>
    <row r="392" spans="1:107" ht="14.25" customHeight="1" x14ac:dyDescent="0.2">
      <c r="A392" s="129"/>
      <c r="B392" s="130"/>
      <c r="C392" s="131"/>
      <c r="D392" s="448"/>
      <c r="E392" s="448"/>
      <c r="F392" s="382"/>
      <c r="G392" s="382"/>
      <c r="H392" s="382"/>
      <c r="I392" s="1528">
        <f t="shared" si="58"/>
        <v>0</v>
      </c>
      <c r="J392" s="1529">
        <f t="shared" si="54"/>
        <v>0</v>
      </c>
      <c r="K392" s="136"/>
      <c r="L392" s="1530">
        <f t="shared" si="59"/>
        <v>0</v>
      </c>
      <c r="M392" s="1531">
        <f t="shared" si="60"/>
        <v>0</v>
      </c>
      <c r="N392" s="138"/>
      <c r="P392" s="125"/>
      <c r="Q392" s="1065" t="str">
        <f>IF(P392=" "," ",IF(P392="Vehículos",VLOOKUP($Q$16,'Datos Indices'!$A$38:$Z$50,22,FALSE),IF(P392="Ipim",VLOOKUP($Q$16,'Datos Indices'!$A$38:$Z$50,7,FALSE),IF(P392="Dólar",VLOOKUP($Q$16,'Datos Indices'!$A$38:$Z$50,4,FALSE),IF(P392="Gasoil",VLOOKUP($Q$16,'Datos Indices'!$A$38:$Z$50,10,FALSE),IF(P392="WPU06 Pesificado",VLOOKUP($Q$16,'Datos Indices'!$A$38:$Z$50,26,FALSE),0))))))</f>
        <v xml:space="preserve"> </v>
      </c>
      <c r="R392" s="1066">
        <f t="shared" si="61"/>
        <v>0</v>
      </c>
      <c r="T392" s="928"/>
      <c r="U392" s="1065" t="str">
        <f>IF(T392=" "," ",IF(T392="Vehículos",VLOOKUP($U$16,'Datos Indices'!$A$38:$Z$50,22,FALSE),IF(T392="Ipim",VLOOKUP($U$16,'Datos Indices'!$A$38:$Z$50,7,FALSE),IF(T392="Dólar",VLOOKUP($U$16,'Datos Indices'!$A$38:$Z$50,4,FALSE),IF(T392="Gasoil",VLOOKUP($U$16,'Datos Indices'!$A$38:$Z$50,10,FALSE),IF(T392="WPU06 Pesificado",VLOOKUP($U$16,'Datos Indices'!$A$38:$Z$50,26,FALSE),0))))))</f>
        <v xml:space="preserve"> </v>
      </c>
      <c r="V392" s="1066">
        <f t="shared" si="62"/>
        <v>0</v>
      </c>
      <c r="W392" s="1450" t="str">
        <f t="shared" si="55"/>
        <v/>
      </c>
      <c r="Y392" s="1247"/>
      <c r="Z392" s="1247"/>
      <c r="AA392" s="1247"/>
      <c r="AB392" s="1247"/>
      <c r="AC392" s="1247"/>
      <c r="AD392" s="1247"/>
      <c r="AE392" s="1247"/>
      <c r="AF392" s="1247"/>
      <c r="AG392" s="1247"/>
      <c r="AH392" s="1247"/>
      <c r="AI392" s="1247"/>
      <c r="AJ392" s="1247"/>
      <c r="AK392" s="1247"/>
      <c r="AL392" s="1247"/>
      <c r="AM392" s="1247"/>
      <c r="AN392" s="1247"/>
      <c r="AO392" s="1247"/>
      <c r="AP392" s="1247"/>
      <c r="AQ392" s="1247"/>
      <c r="AR392" s="1247"/>
      <c r="AS392" s="1247"/>
      <c r="AT392" s="1247"/>
      <c r="AU392" s="1247"/>
      <c r="AV392" s="1247"/>
      <c r="AW392" s="1247"/>
      <c r="AX392" s="1247"/>
      <c r="AY392" s="1247"/>
      <c r="AZ392" s="1247"/>
      <c r="BA392" s="1247"/>
      <c r="BB392" s="1247"/>
      <c r="BC392" s="1247"/>
      <c r="BD392" s="1247"/>
      <c r="BE392" s="1247"/>
      <c r="BF392" s="1247"/>
      <c r="BG392" s="1247"/>
      <c r="BH392" s="1247"/>
      <c r="BI392" s="1247"/>
      <c r="BJ392" s="1247"/>
      <c r="BK392" s="1247"/>
      <c r="BL392" s="1247"/>
      <c r="BM392" s="1247"/>
      <c r="BN392" s="1247"/>
      <c r="BO392" s="1247"/>
      <c r="BP392" s="1247"/>
      <c r="BQ392" s="1247"/>
      <c r="BR392" s="1247"/>
      <c r="BS392" s="1247"/>
      <c r="BT392" s="1247"/>
      <c r="BU392" s="1247"/>
      <c r="BV392" s="1247"/>
      <c r="BW392" s="1247"/>
      <c r="BX392" s="1247"/>
      <c r="BY392" s="1247"/>
      <c r="BZ392" s="1247"/>
      <c r="CA392" s="1247"/>
      <c r="CB392" s="1247"/>
      <c r="CC392" s="1247"/>
      <c r="CD392" s="1247"/>
      <c r="CE392" s="1247"/>
      <c r="CF392" s="1247"/>
      <c r="CG392" s="1247"/>
      <c r="CH392" s="1247"/>
      <c r="CI392" s="1247"/>
      <c r="CJ392" s="1247"/>
      <c r="CK392" s="1247"/>
      <c r="CL392" s="1247"/>
      <c r="CM392" s="1247"/>
      <c r="CN392" s="1247"/>
      <c r="CO392" s="1247"/>
      <c r="CP392" s="1247"/>
      <c r="CQ392" s="1247"/>
      <c r="CR392" s="1247"/>
      <c r="CS392" s="1247"/>
      <c r="CT392" s="1247"/>
      <c r="CU392" s="1247"/>
      <c r="CV392" s="1247"/>
      <c r="CW392" s="1247"/>
      <c r="CX392" s="1247"/>
      <c r="CY392" s="1247"/>
      <c r="CZ392" s="1247"/>
      <c r="DB392" s="1452">
        <f t="shared" si="56"/>
        <v>0</v>
      </c>
      <c r="DC392" s="1452">
        <f t="shared" si="57"/>
        <v>0</v>
      </c>
    </row>
    <row r="393" spans="1:107" ht="14.25" customHeight="1" x14ac:dyDescent="0.2">
      <c r="A393" s="129"/>
      <c r="B393" s="130"/>
      <c r="C393" s="131"/>
      <c r="D393" s="448"/>
      <c r="E393" s="448"/>
      <c r="F393" s="382"/>
      <c r="G393" s="382"/>
      <c r="H393" s="382"/>
      <c r="I393" s="1528">
        <f t="shared" si="58"/>
        <v>0</v>
      </c>
      <c r="J393" s="1529">
        <f t="shared" si="54"/>
        <v>0</v>
      </c>
      <c r="K393" s="136"/>
      <c r="L393" s="1530">
        <f t="shared" si="59"/>
        <v>0</v>
      </c>
      <c r="M393" s="1531">
        <f t="shared" si="60"/>
        <v>0</v>
      </c>
      <c r="N393" s="138"/>
      <c r="P393" s="125"/>
      <c r="Q393" s="1065" t="str">
        <f>IF(P393=" "," ",IF(P393="Vehículos",VLOOKUP($Q$16,'Datos Indices'!$A$38:$Z$50,22,FALSE),IF(P393="Ipim",VLOOKUP($Q$16,'Datos Indices'!$A$38:$Z$50,7,FALSE),IF(P393="Dólar",VLOOKUP($Q$16,'Datos Indices'!$A$38:$Z$50,4,FALSE),IF(P393="Gasoil",VLOOKUP($Q$16,'Datos Indices'!$A$38:$Z$50,10,FALSE),IF(P393="WPU06 Pesificado",VLOOKUP($Q$16,'Datos Indices'!$A$38:$Z$50,26,FALSE),0))))))</f>
        <v xml:space="preserve"> </v>
      </c>
      <c r="R393" s="1066">
        <f t="shared" si="61"/>
        <v>0</v>
      </c>
      <c r="T393" s="928"/>
      <c r="U393" s="1065" t="str">
        <f>IF(T393=" "," ",IF(T393="Vehículos",VLOOKUP($U$16,'Datos Indices'!$A$38:$Z$50,22,FALSE),IF(T393="Ipim",VLOOKUP($U$16,'Datos Indices'!$A$38:$Z$50,7,FALSE),IF(T393="Dólar",VLOOKUP($U$16,'Datos Indices'!$A$38:$Z$50,4,FALSE),IF(T393="Gasoil",VLOOKUP($U$16,'Datos Indices'!$A$38:$Z$50,10,FALSE),IF(T393="WPU06 Pesificado",VLOOKUP($U$16,'Datos Indices'!$A$38:$Z$50,26,FALSE),0))))))</f>
        <v xml:space="preserve"> </v>
      </c>
      <c r="V393" s="1066">
        <f t="shared" si="62"/>
        <v>0</v>
      </c>
      <c r="W393" s="1450" t="str">
        <f t="shared" si="55"/>
        <v/>
      </c>
      <c r="Y393" s="1247"/>
      <c r="Z393" s="1247"/>
      <c r="AA393" s="1247"/>
      <c r="AB393" s="1247"/>
      <c r="AC393" s="1247"/>
      <c r="AD393" s="1247"/>
      <c r="AE393" s="1247"/>
      <c r="AF393" s="1247"/>
      <c r="AG393" s="1247"/>
      <c r="AH393" s="1247"/>
      <c r="AI393" s="1247"/>
      <c r="AJ393" s="1247"/>
      <c r="AK393" s="1247"/>
      <c r="AL393" s="1247"/>
      <c r="AM393" s="1247"/>
      <c r="AN393" s="1247"/>
      <c r="AO393" s="1247"/>
      <c r="AP393" s="1247"/>
      <c r="AQ393" s="1247"/>
      <c r="AR393" s="1247"/>
      <c r="AS393" s="1247"/>
      <c r="AT393" s="1247"/>
      <c r="AU393" s="1247"/>
      <c r="AV393" s="1247"/>
      <c r="AW393" s="1247"/>
      <c r="AX393" s="1247"/>
      <c r="AY393" s="1247"/>
      <c r="AZ393" s="1247"/>
      <c r="BA393" s="1247"/>
      <c r="BB393" s="1247"/>
      <c r="BC393" s="1247"/>
      <c r="BD393" s="1247"/>
      <c r="BE393" s="1247"/>
      <c r="BF393" s="1247"/>
      <c r="BG393" s="1247"/>
      <c r="BH393" s="1247"/>
      <c r="BI393" s="1247"/>
      <c r="BJ393" s="1247"/>
      <c r="BK393" s="1247"/>
      <c r="BL393" s="1247"/>
      <c r="BM393" s="1247"/>
      <c r="BN393" s="1247"/>
      <c r="BO393" s="1247"/>
      <c r="BP393" s="1247"/>
      <c r="BQ393" s="1247"/>
      <c r="BR393" s="1247"/>
      <c r="BS393" s="1247"/>
      <c r="BT393" s="1247"/>
      <c r="BU393" s="1247"/>
      <c r="BV393" s="1247"/>
      <c r="BW393" s="1247"/>
      <c r="BX393" s="1247"/>
      <c r="BY393" s="1247"/>
      <c r="BZ393" s="1247"/>
      <c r="CA393" s="1247"/>
      <c r="CB393" s="1247"/>
      <c r="CC393" s="1247"/>
      <c r="CD393" s="1247"/>
      <c r="CE393" s="1247"/>
      <c r="CF393" s="1247"/>
      <c r="CG393" s="1247"/>
      <c r="CH393" s="1247"/>
      <c r="CI393" s="1247"/>
      <c r="CJ393" s="1247"/>
      <c r="CK393" s="1247"/>
      <c r="CL393" s="1247"/>
      <c r="CM393" s="1247"/>
      <c r="CN393" s="1247"/>
      <c r="CO393" s="1247"/>
      <c r="CP393" s="1247"/>
      <c r="CQ393" s="1247"/>
      <c r="CR393" s="1247"/>
      <c r="CS393" s="1247"/>
      <c r="CT393" s="1247"/>
      <c r="CU393" s="1247"/>
      <c r="CV393" s="1247"/>
      <c r="CW393" s="1247"/>
      <c r="CX393" s="1247"/>
      <c r="CY393" s="1247"/>
      <c r="CZ393" s="1247"/>
      <c r="DB393" s="1452">
        <f t="shared" si="56"/>
        <v>0</v>
      </c>
      <c r="DC393" s="1452">
        <f t="shared" si="57"/>
        <v>0</v>
      </c>
    </row>
    <row r="394" spans="1:107" ht="14.25" customHeight="1" x14ac:dyDescent="0.2">
      <c r="A394" s="129"/>
      <c r="B394" s="130"/>
      <c r="C394" s="131"/>
      <c r="D394" s="448"/>
      <c r="E394" s="448"/>
      <c r="F394" s="382"/>
      <c r="G394" s="382"/>
      <c r="H394" s="382"/>
      <c r="I394" s="1528">
        <f t="shared" si="58"/>
        <v>0</v>
      </c>
      <c r="J394" s="1529">
        <f t="shared" si="54"/>
        <v>0</v>
      </c>
      <c r="K394" s="136"/>
      <c r="L394" s="1530">
        <f t="shared" si="59"/>
        <v>0</v>
      </c>
      <c r="M394" s="1531">
        <f t="shared" si="60"/>
        <v>0</v>
      </c>
      <c r="N394" s="138"/>
      <c r="P394" s="125"/>
      <c r="Q394" s="1065" t="str">
        <f>IF(P394=" "," ",IF(P394="Vehículos",VLOOKUP($Q$16,'Datos Indices'!$A$38:$Z$50,22,FALSE),IF(P394="Ipim",VLOOKUP($Q$16,'Datos Indices'!$A$38:$Z$50,7,FALSE),IF(P394="Dólar",VLOOKUP($Q$16,'Datos Indices'!$A$38:$Z$50,4,FALSE),IF(P394="Gasoil",VLOOKUP($Q$16,'Datos Indices'!$A$38:$Z$50,10,FALSE),IF(P394="WPU06 Pesificado",VLOOKUP($Q$16,'Datos Indices'!$A$38:$Z$50,26,FALSE),0))))))</f>
        <v xml:space="preserve"> </v>
      </c>
      <c r="R394" s="1066">
        <f t="shared" si="61"/>
        <v>0</v>
      </c>
      <c r="T394" s="928"/>
      <c r="U394" s="1065" t="str">
        <f>IF(T394=" "," ",IF(T394="Vehículos",VLOOKUP($U$16,'Datos Indices'!$A$38:$Z$50,22,FALSE),IF(T394="Ipim",VLOOKUP($U$16,'Datos Indices'!$A$38:$Z$50,7,FALSE),IF(T394="Dólar",VLOOKUP($U$16,'Datos Indices'!$A$38:$Z$50,4,FALSE),IF(T394="Gasoil",VLOOKUP($U$16,'Datos Indices'!$A$38:$Z$50,10,FALSE),IF(T394="WPU06 Pesificado",VLOOKUP($U$16,'Datos Indices'!$A$38:$Z$50,26,FALSE),0))))))</f>
        <v xml:space="preserve"> </v>
      </c>
      <c r="V394" s="1066">
        <f t="shared" si="62"/>
        <v>0</v>
      </c>
      <c r="W394" s="1450" t="str">
        <f t="shared" si="55"/>
        <v/>
      </c>
      <c r="Y394" s="1247"/>
      <c r="Z394" s="1247"/>
      <c r="AA394" s="1247"/>
      <c r="AB394" s="1247"/>
      <c r="AC394" s="1247"/>
      <c r="AD394" s="1247"/>
      <c r="AE394" s="1247"/>
      <c r="AF394" s="1247"/>
      <c r="AG394" s="1247"/>
      <c r="AH394" s="1247"/>
      <c r="AI394" s="1247"/>
      <c r="AJ394" s="1247"/>
      <c r="AK394" s="1247"/>
      <c r="AL394" s="1247"/>
      <c r="AM394" s="1247"/>
      <c r="AN394" s="1247"/>
      <c r="AO394" s="1247"/>
      <c r="AP394" s="1247"/>
      <c r="AQ394" s="1247"/>
      <c r="AR394" s="1247"/>
      <c r="AS394" s="1247"/>
      <c r="AT394" s="1247"/>
      <c r="AU394" s="1247"/>
      <c r="AV394" s="1247"/>
      <c r="AW394" s="1247"/>
      <c r="AX394" s="1247"/>
      <c r="AY394" s="1247"/>
      <c r="AZ394" s="1247"/>
      <c r="BA394" s="1247"/>
      <c r="BB394" s="1247"/>
      <c r="BC394" s="1247"/>
      <c r="BD394" s="1247"/>
      <c r="BE394" s="1247"/>
      <c r="BF394" s="1247"/>
      <c r="BG394" s="1247"/>
      <c r="BH394" s="1247"/>
      <c r="BI394" s="1247"/>
      <c r="BJ394" s="1247"/>
      <c r="BK394" s="1247"/>
      <c r="BL394" s="1247"/>
      <c r="BM394" s="1247"/>
      <c r="BN394" s="1247"/>
      <c r="BO394" s="1247"/>
      <c r="BP394" s="1247"/>
      <c r="BQ394" s="1247"/>
      <c r="BR394" s="1247"/>
      <c r="BS394" s="1247"/>
      <c r="BT394" s="1247"/>
      <c r="BU394" s="1247"/>
      <c r="BV394" s="1247"/>
      <c r="BW394" s="1247"/>
      <c r="BX394" s="1247"/>
      <c r="BY394" s="1247"/>
      <c r="BZ394" s="1247"/>
      <c r="CA394" s="1247"/>
      <c r="CB394" s="1247"/>
      <c r="CC394" s="1247"/>
      <c r="CD394" s="1247"/>
      <c r="CE394" s="1247"/>
      <c r="CF394" s="1247"/>
      <c r="CG394" s="1247"/>
      <c r="CH394" s="1247"/>
      <c r="CI394" s="1247"/>
      <c r="CJ394" s="1247"/>
      <c r="CK394" s="1247"/>
      <c r="CL394" s="1247"/>
      <c r="CM394" s="1247"/>
      <c r="CN394" s="1247"/>
      <c r="CO394" s="1247"/>
      <c r="CP394" s="1247"/>
      <c r="CQ394" s="1247"/>
      <c r="CR394" s="1247"/>
      <c r="CS394" s="1247"/>
      <c r="CT394" s="1247"/>
      <c r="CU394" s="1247"/>
      <c r="CV394" s="1247"/>
      <c r="CW394" s="1247"/>
      <c r="CX394" s="1247"/>
      <c r="CY394" s="1247"/>
      <c r="CZ394" s="1247"/>
      <c r="DB394" s="1452">
        <f t="shared" si="56"/>
        <v>0</v>
      </c>
      <c r="DC394" s="1452">
        <f t="shared" si="57"/>
        <v>0</v>
      </c>
    </row>
    <row r="395" spans="1:107" ht="14.25" customHeight="1" x14ac:dyDescent="0.2">
      <c r="A395" s="129"/>
      <c r="B395" s="130"/>
      <c r="C395" s="131"/>
      <c r="D395" s="448"/>
      <c r="E395" s="448"/>
      <c r="F395" s="382"/>
      <c r="G395" s="382"/>
      <c r="H395" s="382"/>
      <c r="I395" s="1528">
        <f t="shared" si="58"/>
        <v>0</v>
      </c>
      <c r="J395" s="1529">
        <f t="shared" si="54"/>
        <v>0</v>
      </c>
      <c r="K395" s="136"/>
      <c r="L395" s="1530">
        <f t="shared" si="59"/>
        <v>0</v>
      </c>
      <c r="M395" s="1531">
        <f t="shared" si="60"/>
        <v>0</v>
      </c>
      <c r="N395" s="138"/>
      <c r="P395" s="125"/>
      <c r="Q395" s="1065" t="str">
        <f>IF(P395=" "," ",IF(P395="Vehículos",VLOOKUP($Q$16,'Datos Indices'!$A$38:$Z$50,22,FALSE),IF(P395="Ipim",VLOOKUP($Q$16,'Datos Indices'!$A$38:$Z$50,7,FALSE),IF(P395="Dólar",VLOOKUP($Q$16,'Datos Indices'!$A$38:$Z$50,4,FALSE),IF(P395="Gasoil",VLOOKUP($Q$16,'Datos Indices'!$A$38:$Z$50,10,FALSE),IF(P395="WPU06 Pesificado",VLOOKUP($Q$16,'Datos Indices'!$A$38:$Z$50,26,FALSE),0))))))</f>
        <v xml:space="preserve"> </v>
      </c>
      <c r="R395" s="1066">
        <f t="shared" si="61"/>
        <v>0</v>
      </c>
      <c r="T395" s="928"/>
      <c r="U395" s="1065" t="str">
        <f>IF(T395=" "," ",IF(T395="Vehículos",VLOOKUP($U$16,'Datos Indices'!$A$38:$Z$50,22,FALSE),IF(T395="Ipim",VLOOKUP($U$16,'Datos Indices'!$A$38:$Z$50,7,FALSE),IF(T395="Dólar",VLOOKUP($U$16,'Datos Indices'!$A$38:$Z$50,4,FALSE),IF(T395="Gasoil",VLOOKUP($U$16,'Datos Indices'!$A$38:$Z$50,10,FALSE),IF(T395="WPU06 Pesificado",VLOOKUP($U$16,'Datos Indices'!$A$38:$Z$50,26,FALSE),0))))))</f>
        <v xml:space="preserve"> </v>
      </c>
      <c r="V395" s="1066">
        <f t="shared" si="62"/>
        <v>0</v>
      </c>
      <c r="W395" s="1450" t="str">
        <f t="shared" si="55"/>
        <v/>
      </c>
      <c r="Y395" s="1247"/>
      <c r="Z395" s="1247"/>
      <c r="AA395" s="1247"/>
      <c r="AB395" s="1247"/>
      <c r="AC395" s="1247"/>
      <c r="AD395" s="1247"/>
      <c r="AE395" s="1247"/>
      <c r="AF395" s="1247"/>
      <c r="AG395" s="1247"/>
      <c r="AH395" s="1247"/>
      <c r="AI395" s="1247"/>
      <c r="AJ395" s="1247"/>
      <c r="AK395" s="1247"/>
      <c r="AL395" s="1247"/>
      <c r="AM395" s="1247"/>
      <c r="AN395" s="1247"/>
      <c r="AO395" s="1247"/>
      <c r="AP395" s="1247"/>
      <c r="AQ395" s="1247"/>
      <c r="AR395" s="1247"/>
      <c r="AS395" s="1247"/>
      <c r="AT395" s="1247"/>
      <c r="AU395" s="1247"/>
      <c r="AV395" s="1247"/>
      <c r="AW395" s="1247"/>
      <c r="AX395" s="1247"/>
      <c r="AY395" s="1247"/>
      <c r="AZ395" s="1247"/>
      <c r="BA395" s="1247"/>
      <c r="BB395" s="1247"/>
      <c r="BC395" s="1247"/>
      <c r="BD395" s="1247"/>
      <c r="BE395" s="1247"/>
      <c r="BF395" s="1247"/>
      <c r="BG395" s="1247"/>
      <c r="BH395" s="1247"/>
      <c r="BI395" s="1247"/>
      <c r="BJ395" s="1247"/>
      <c r="BK395" s="1247"/>
      <c r="BL395" s="1247"/>
      <c r="BM395" s="1247"/>
      <c r="BN395" s="1247"/>
      <c r="BO395" s="1247"/>
      <c r="BP395" s="1247"/>
      <c r="BQ395" s="1247"/>
      <c r="BR395" s="1247"/>
      <c r="BS395" s="1247"/>
      <c r="BT395" s="1247"/>
      <c r="BU395" s="1247"/>
      <c r="BV395" s="1247"/>
      <c r="BW395" s="1247"/>
      <c r="BX395" s="1247"/>
      <c r="BY395" s="1247"/>
      <c r="BZ395" s="1247"/>
      <c r="CA395" s="1247"/>
      <c r="CB395" s="1247"/>
      <c r="CC395" s="1247"/>
      <c r="CD395" s="1247"/>
      <c r="CE395" s="1247"/>
      <c r="CF395" s="1247"/>
      <c r="CG395" s="1247"/>
      <c r="CH395" s="1247"/>
      <c r="CI395" s="1247"/>
      <c r="CJ395" s="1247"/>
      <c r="CK395" s="1247"/>
      <c r="CL395" s="1247"/>
      <c r="CM395" s="1247"/>
      <c r="CN395" s="1247"/>
      <c r="CO395" s="1247"/>
      <c r="CP395" s="1247"/>
      <c r="CQ395" s="1247"/>
      <c r="CR395" s="1247"/>
      <c r="CS395" s="1247"/>
      <c r="CT395" s="1247"/>
      <c r="CU395" s="1247"/>
      <c r="CV395" s="1247"/>
      <c r="CW395" s="1247"/>
      <c r="CX395" s="1247"/>
      <c r="CY395" s="1247"/>
      <c r="CZ395" s="1247"/>
      <c r="DB395" s="1452">
        <f t="shared" si="56"/>
        <v>0</v>
      </c>
      <c r="DC395" s="1452">
        <f t="shared" si="57"/>
        <v>0</v>
      </c>
    </row>
    <row r="396" spans="1:107" ht="14.25" customHeight="1" x14ac:dyDescent="0.2">
      <c r="A396" s="129"/>
      <c r="B396" s="130"/>
      <c r="C396" s="131"/>
      <c r="D396" s="448"/>
      <c r="E396" s="448"/>
      <c r="F396" s="382"/>
      <c r="G396" s="382"/>
      <c r="H396" s="382"/>
      <c r="I396" s="1528">
        <f t="shared" si="58"/>
        <v>0</v>
      </c>
      <c r="J396" s="1529">
        <f t="shared" si="54"/>
        <v>0</v>
      </c>
      <c r="K396" s="136"/>
      <c r="L396" s="1530">
        <f t="shared" si="59"/>
        <v>0</v>
      </c>
      <c r="M396" s="1531">
        <f t="shared" si="60"/>
        <v>0</v>
      </c>
      <c r="N396" s="138"/>
      <c r="P396" s="125"/>
      <c r="Q396" s="1065" t="str">
        <f>IF(P396=" "," ",IF(P396="Vehículos",VLOOKUP($Q$16,'Datos Indices'!$A$38:$Z$50,22,FALSE),IF(P396="Ipim",VLOOKUP($Q$16,'Datos Indices'!$A$38:$Z$50,7,FALSE),IF(P396="Dólar",VLOOKUP($Q$16,'Datos Indices'!$A$38:$Z$50,4,FALSE),IF(P396="Gasoil",VLOOKUP($Q$16,'Datos Indices'!$A$38:$Z$50,10,FALSE),IF(P396="WPU06 Pesificado",VLOOKUP($Q$16,'Datos Indices'!$A$38:$Z$50,26,FALSE),0))))))</f>
        <v xml:space="preserve"> </v>
      </c>
      <c r="R396" s="1066">
        <f t="shared" si="61"/>
        <v>0</v>
      </c>
      <c r="T396" s="928"/>
      <c r="U396" s="1065" t="str">
        <f>IF(T396=" "," ",IF(T396="Vehículos",VLOOKUP($U$16,'Datos Indices'!$A$38:$Z$50,22,FALSE),IF(T396="Ipim",VLOOKUP($U$16,'Datos Indices'!$A$38:$Z$50,7,FALSE),IF(T396="Dólar",VLOOKUP($U$16,'Datos Indices'!$A$38:$Z$50,4,FALSE),IF(T396="Gasoil",VLOOKUP($U$16,'Datos Indices'!$A$38:$Z$50,10,FALSE),IF(T396="WPU06 Pesificado",VLOOKUP($U$16,'Datos Indices'!$A$38:$Z$50,26,FALSE),0))))))</f>
        <v xml:space="preserve"> </v>
      </c>
      <c r="V396" s="1066">
        <f t="shared" si="62"/>
        <v>0</v>
      </c>
      <c r="W396" s="1450" t="str">
        <f t="shared" si="55"/>
        <v/>
      </c>
      <c r="Y396" s="1247"/>
      <c r="Z396" s="1247"/>
      <c r="AA396" s="1247"/>
      <c r="AB396" s="1247"/>
      <c r="AC396" s="1247"/>
      <c r="AD396" s="1247"/>
      <c r="AE396" s="1247"/>
      <c r="AF396" s="1247"/>
      <c r="AG396" s="1247"/>
      <c r="AH396" s="1247"/>
      <c r="AI396" s="1247"/>
      <c r="AJ396" s="1247"/>
      <c r="AK396" s="1247"/>
      <c r="AL396" s="1247"/>
      <c r="AM396" s="1247"/>
      <c r="AN396" s="1247"/>
      <c r="AO396" s="1247"/>
      <c r="AP396" s="1247"/>
      <c r="AQ396" s="1247"/>
      <c r="AR396" s="1247"/>
      <c r="AS396" s="1247"/>
      <c r="AT396" s="1247"/>
      <c r="AU396" s="1247"/>
      <c r="AV396" s="1247"/>
      <c r="AW396" s="1247"/>
      <c r="AX396" s="1247"/>
      <c r="AY396" s="1247"/>
      <c r="AZ396" s="1247"/>
      <c r="BA396" s="1247"/>
      <c r="BB396" s="1247"/>
      <c r="BC396" s="1247"/>
      <c r="BD396" s="1247"/>
      <c r="BE396" s="1247"/>
      <c r="BF396" s="1247"/>
      <c r="BG396" s="1247"/>
      <c r="BH396" s="1247"/>
      <c r="BI396" s="1247"/>
      <c r="BJ396" s="1247"/>
      <c r="BK396" s="1247"/>
      <c r="BL396" s="1247"/>
      <c r="BM396" s="1247"/>
      <c r="BN396" s="1247"/>
      <c r="BO396" s="1247"/>
      <c r="BP396" s="1247"/>
      <c r="BQ396" s="1247"/>
      <c r="BR396" s="1247"/>
      <c r="BS396" s="1247"/>
      <c r="BT396" s="1247"/>
      <c r="BU396" s="1247"/>
      <c r="BV396" s="1247"/>
      <c r="BW396" s="1247"/>
      <c r="BX396" s="1247"/>
      <c r="BY396" s="1247"/>
      <c r="BZ396" s="1247"/>
      <c r="CA396" s="1247"/>
      <c r="CB396" s="1247"/>
      <c r="CC396" s="1247"/>
      <c r="CD396" s="1247"/>
      <c r="CE396" s="1247"/>
      <c r="CF396" s="1247"/>
      <c r="CG396" s="1247"/>
      <c r="CH396" s="1247"/>
      <c r="CI396" s="1247"/>
      <c r="CJ396" s="1247"/>
      <c r="CK396" s="1247"/>
      <c r="CL396" s="1247"/>
      <c r="CM396" s="1247"/>
      <c r="CN396" s="1247"/>
      <c r="CO396" s="1247"/>
      <c r="CP396" s="1247"/>
      <c r="CQ396" s="1247"/>
      <c r="CR396" s="1247"/>
      <c r="CS396" s="1247"/>
      <c r="CT396" s="1247"/>
      <c r="CU396" s="1247"/>
      <c r="CV396" s="1247"/>
      <c r="CW396" s="1247"/>
      <c r="CX396" s="1247"/>
      <c r="CY396" s="1247"/>
      <c r="CZ396" s="1247"/>
      <c r="DB396" s="1452">
        <f t="shared" si="56"/>
        <v>0</v>
      </c>
      <c r="DC396" s="1452">
        <f t="shared" si="57"/>
        <v>0</v>
      </c>
    </row>
    <row r="397" spans="1:107" ht="14.25" customHeight="1" x14ac:dyDescent="0.2">
      <c r="A397" s="129"/>
      <c r="B397" s="130"/>
      <c r="C397" s="131"/>
      <c r="D397" s="448"/>
      <c r="E397" s="448"/>
      <c r="F397" s="382"/>
      <c r="G397" s="382"/>
      <c r="H397" s="382"/>
      <c r="I397" s="1528">
        <f t="shared" si="58"/>
        <v>0</v>
      </c>
      <c r="J397" s="1529">
        <f t="shared" si="54"/>
        <v>0</v>
      </c>
      <c r="K397" s="136"/>
      <c r="L397" s="1530">
        <f t="shared" si="59"/>
        <v>0</v>
      </c>
      <c r="M397" s="1531">
        <f t="shared" si="60"/>
        <v>0</v>
      </c>
      <c r="N397" s="138"/>
      <c r="P397" s="125"/>
      <c r="Q397" s="1065" t="str">
        <f>IF(P397=" "," ",IF(P397="Vehículos",VLOOKUP($Q$16,'Datos Indices'!$A$38:$Z$50,22,FALSE),IF(P397="Ipim",VLOOKUP($Q$16,'Datos Indices'!$A$38:$Z$50,7,FALSE),IF(P397="Dólar",VLOOKUP($Q$16,'Datos Indices'!$A$38:$Z$50,4,FALSE),IF(P397="Gasoil",VLOOKUP($Q$16,'Datos Indices'!$A$38:$Z$50,10,FALSE),IF(P397="WPU06 Pesificado",VLOOKUP($Q$16,'Datos Indices'!$A$38:$Z$50,26,FALSE),0))))))</f>
        <v xml:space="preserve"> </v>
      </c>
      <c r="R397" s="1066">
        <f t="shared" si="61"/>
        <v>0</v>
      </c>
      <c r="T397" s="928"/>
      <c r="U397" s="1065" t="str">
        <f>IF(T397=" "," ",IF(T397="Vehículos",VLOOKUP($U$16,'Datos Indices'!$A$38:$Z$50,22,FALSE),IF(T397="Ipim",VLOOKUP($U$16,'Datos Indices'!$A$38:$Z$50,7,FALSE),IF(T397="Dólar",VLOOKUP($U$16,'Datos Indices'!$A$38:$Z$50,4,FALSE),IF(T397="Gasoil",VLOOKUP($U$16,'Datos Indices'!$A$38:$Z$50,10,FALSE),IF(T397="WPU06 Pesificado",VLOOKUP($U$16,'Datos Indices'!$A$38:$Z$50,26,FALSE),0))))))</f>
        <v xml:space="preserve"> </v>
      </c>
      <c r="V397" s="1066">
        <f t="shared" si="62"/>
        <v>0</v>
      </c>
      <c r="W397" s="1450" t="str">
        <f t="shared" si="55"/>
        <v/>
      </c>
      <c r="Y397" s="1247"/>
      <c r="Z397" s="1247"/>
      <c r="AA397" s="1247"/>
      <c r="AB397" s="1247"/>
      <c r="AC397" s="1247"/>
      <c r="AD397" s="1247"/>
      <c r="AE397" s="1247"/>
      <c r="AF397" s="1247"/>
      <c r="AG397" s="1247"/>
      <c r="AH397" s="1247"/>
      <c r="AI397" s="1247"/>
      <c r="AJ397" s="1247"/>
      <c r="AK397" s="1247"/>
      <c r="AL397" s="1247"/>
      <c r="AM397" s="1247"/>
      <c r="AN397" s="1247"/>
      <c r="AO397" s="1247"/>
      <c r="AP397" s="1247"/>
      <c r="AQ397" s="1247"/>
      <c r="AR397" s="1247"/>
      <c r="AS397" s="1247"/>
      <c r="AT397" s="1247"/>
      <c r="AU397" s="1247"/>
      <c r="AV397" s="1247"/>
      <c r="AW397" s="1247"/>
      <c r="AX397" s="1247"/>
      <c r="AY397" s="1247"/>
      <c r="AZ397" s="1247"/>
      <c r="BA397" s="1247"/>
      <c r="BB397" s="1247"/>
      <c r="BC397" s="1247"/>
      <c r="BD397" s="1247"/>
      <c r="BE397" s="1247"/>
      <c r="BF397" s="1247"/>
      <c r="BG397" s="1247"/>
      <c r="BH397" s="1247"/>
      <c r="BI397" s="1247"/>
      <c r="BJ397" s="1247"/>
      <c r="BK397" s="1247"/>
      <c r="BL397" s="1247"/>
      <c r="BM397" s="1247"/>
      <c r="BN397" s="1247"/>
      <c r="BO397" s="1247"/>
      <c r="BP397" s="1247"/>
      <c r="BQ397" s="1247"/>
      <c r="BR397" s="1247"/>
      <c r="BS397" s="1247"/>
      <c r="BT397" s="1247"/>
      <c r="BU397" s="1247"/>
      <c r="BV397" s="1247"/>
      <c r="BW397" s="1247"/>
      <c r="BX397" s="1247"/>
      <c r="BY397" s="1247"/>
      <c r="BZ397" s="1247"/>
      <c r="CA397" s="1247"/>
      <c r="CB397" s="1247"/>
      <c r="CC397" s="1247"/>
      <c r="CD397" s="1247"/>
      <c r="CE397" s="1247"/>
      <c r="CF397" s="1247"/>
      <c r="CG397" s="1247"/>
      <c r="CH397" s="1247"/>
      <c r="CI397" s="1247"/>
      <c r="CJ397" s="1247"/>
      <c r="CK397" s="1247"/>
      <c r="CL397" s="1247"/>
      <c r="CM397" s="1247"/>
      <c r="CN397" s="1247"/>
      <c r="CO397" s="1247"/>
      <c r="CP397" s="1247"/>
      <c r="CQ397" s="1247"/>
      <c r="CR397" s="1247"/>
      <c r="CS397" s="1247"/>
      <c r="CT397" s="1247"/>
      <c r="CU397" s="1247"/>
      <c r="CV397" s="1247"/>
      <c r="CW397" s="1247"/>
      <c r="CX397" s="1247"/>
      <c r="CY397" s="1247"/>
      <c r="CZ397" s="1247"/>
      <c r="DB397" s="1452">
        <f t="shared" si="56"/>
        <v>0</v>
      </c>
      <c r="DC397" s="1452">
        <f t="shared" si="57"/>
        <v>0</v>
      </c>
    </row>
    <row r="398" spans="1:107" ht="14.25" customHeight="1" x14ac:dyDescent="0.2">
      <c r="A398" s="129"/>
      <c r="B398" s="130"/>
      <c r="C398" s="131"/>
      <c r="D398" s="448"/>
      <c r="E398" s="448"/>
      <c r="F398" s="382"/>
      <c r="G398" s="382"/>
      <c r="H398" s="382"/>
      <c r="I398" s="1528">
        <f t="shared" si="58"/>
        <v>0</v>
      </c>
      <c r="J398" s="1529">
        <f t="shared" si="54"/>
        <v>0</v>
      </c>
      <c r="K398" s="136"/>
      <c r="L398" s="1530">
        <f t="shared" si="59"/>
        <v>0</v>
      </c>
      <c r="M398" s="1531">
        <f t="shared" si="60"/>
        <v>0</v>
      </c>
      <c r="N398" s="138"/>
      <c r="P398" s="125"/>
      <c r="Q398" s="1065" t="str">
        <f>IF(P398=" "," ",IF(P398="Vehículos",VLOOKUP($Q$16,'Datos Indices'!$A$38:$Z$50,22,FALSE),IF(P398="Ipim",VLOOKUP($Q$16,'Datos Indices'!$A$38:$Z$50,7,FALSE),IF(P398="Dólar",VLOOKUP($Q$16,'Datos Indices'!$A$38:$Z$50,4,FALSE),IF(P398="Gasoil",VLOOKUP($Q$16,'Datos Indices'!$A$38:$Z$50,10,FALSE),IF(P398="WPU06 Pesificado",VLOOKUP($Q$16,'Datos Indices'!$A$38:$Z$50,26,FALSE),0))))))</f>
        <v xml:space="preserve"> </v>
      </c>
      <c r="R398" s="1066">
        <f t="shared" si="61"/>
        <v>0</v>
      </c>
      <c r="T398" s="928"/>
      <c r="U398" s="1065" t="str">
        <f>IF(T398=" "," ",IF(T398="Vehículos",VLOOKUP($U$16,'Datos Indices'!$A$38:$Z$50,22,FALSE),IF(T398="Ipim",VLOOKUP($U$16,'Datos Indices'!$A$38:$Z$50,7,FALSE),IF(T398="Dólar",VLOOKUP($U$16,'Datos Indices'!$A$38:$Z$50,4,FALSE),IF(T398="Gasoil",VLOOKUP($U$16,'Datos Indices'!$A$38:$Z$50,10,FALSE),IF(T398="WPU06 Pesificado",VLOOKUP($U$16,'Datos Indices'!$A$38:$Z$50,26,FALSE),0))))))</f>
        <v xml:space="preserve"> </v>
      </c>
      <c r="V398" s="1066">
        <f t="shared" si="62"/>
        <v>0</v>
      </c>
      <c r="W398" s="1450" t="str">
        <f t="shared" si="55"/>
        <v/>
      </c>
      <c r="Y398" s="1247"/>
      <c r="Z398" s="1247"/>
      <c r="AA398" s="1247"/>
      <c r="AB398" s="1247"/>
      <c r="AC398" s="1247"/>
      <c r="AD398" s="1247"/>
      <c r="AE398" s="1247"/>
      <c r="AF398" s="1247"/>
      <c r="AG398" s="1247"/>
      <c r="AH398" s="1247"/>
      <c r="AI398" s="1247"/>
      <c r="AJ398" s="1247"/>
      <c r="AK398" s="1247"/>
      <c r="AL398" s="1247"/>
      <c r="AM398" s="1247"/>
      <c r="AN398" s="1247"/>
      <c r="AO398" s="1247"/>
      <c r="AP398" s="1247"/>
      <c r="AQ398" s="1247"/>
      <c r="AR398" s="1247"/>
      <c r="AS398" s="1247"/>
      <c r="AT398" s="1247"/>
      <c r="AU398" s="1247"/>
      <c r="AV398" s="1247"/>
      <c r="AW398" s="1247"/>
      <c r="AX398" s="1247"/>
      <c r="AY398" s="1247"/>
      <c r="AZ398" s="1247"/>
      <c r="BA398" s="1247"/>
      <c r="BB398" s="1247"/>
      <c r="BC398" s="1247"/>
      <c r="BD398" s="1247"/>
      <c r="BE398" s="1247"/>
      <c r="BF398" s="1247"/>
      <c r="BG398" s="1247"/>
      <c r="BH398" s="1247"/>
      <c r="BI398" s="1247"/>
      <c r="BJ398" s="1247"/>
      <c r="BK398" s="1247"/>
      <c r="BL398" s="1247"/>
      <c r="BM398" s="1247"/>
      <c r="BN398" s="1247"/>
      <c r="BO398" s="1247"/>
      <c r="BP398" s="1247"/>
      <c r="BQ398" s="1247"/>
      <c r="BR398" s="1247"/>
      <c r="BS398" s="1247"/>
      <c r="BT398" s="1247"/>
      <c r="BU398" s="1247"/>
      <c r="BV398" s="1247"/>
      <c r="BW398" s="1247"/>
      <c r="BX398" s="1247"/>
      <c r="BY398" s="1247"/>
      <c r="BZ398" s="1247"/>
      <c r="CA398" s="1247"/>
      <c r="CB398" s="1247"/>
      <c r="CC398" s="1247"/>
      <c r="CD398" s="1247"/>
      <c r="CE398" s="1247"/>
      <c r="CF398" s="1247"/>
      <c r="CG398" s="1247"/>
      <c r="CH398" s="1247"/>
      <c r="CI398" s="1247"/>
      <c r="CJ398" s="1247"/>
      <c r="CK398" s="1247"/>
      <c r="CL398" s="1247"/>
      <c r="CM398" s="1247"/>
      <c r="CN398" s="1247"/>
      <c r="CO398" s="1247"/>
      <c r="CP398" s="1247"/>
      <c r="CQ398" s="1247"/>
      <c r="CR398" s="1247"/>
      <c r="CS398" s="1247"/>
      <c r="CT398" s="1247"/>
      <c r="CU398" s="1247"/>
      <c r="CV398" s="1247"/>
      <c r="CW398" s="1247"/>
      <c r="CX398" s="1247"/>
      <c r="CY398" s="1247"/>
      <c r="CZ398" s="1247"/>
      <c r="DB398" s="1452">
        <f t="shared" si="56"/>
        <v>0</v>
      </c>
      <c r="DC398" s="1452">
        <f t="shared" si="57"/>
        <v>0</v>
      </c>
    </row>
    <row r="399" spans="1:107" ht="14.25" customHeight="1" x14ac:dyDescent="0.2">
      <c r="A399" s="129"/>
      <c r="B399" s="130"/>
      <c r="C399" s="131"/>
      <c r="D399" s="448"/>
      <c r="E399" s="448"/>
      <c r="F399" s="382"/>
      <c r="G399" s="382"/>
      <c r="H399" s="382"/>
      <c r="I399" s="1528">
        <f t="shared" si="58"/>
        <v>0</v>
      </c>
      <c r="J399" s="1529">
        <f t="shared" si="54"/>
        <v>0</v>
      </c>
      <c r="K399" s="136"/>
      <c r="L399" s="1530">
        <f t="shared" si="59"/>
        <v>0</v>
      </c>
      <c r="M399" s="1531">
        <f t="shared" si="60"/>
        <v>0</v>
      </c>
      <c r="N399" s="138"/>
      <c r="P399" s="125"/>
      <c r="Q399" s="1065" t="str">
        <f>IF(P399=" "," ",IF(P399="Vehículos",VLOOKUP($Q$16,'Datos Indices'!$A$38:$Z$50,22,FALSE),IF(P399="Ipim",VLOOKUP($Q$16,'Datos Indices'!$A$38:$Z$50,7,FALSE),IF(P399="Dólar",VLOOKUP($Q$16,'Datos Indices'!$A$38:$Z$50,4,FALSE),IF(P399="Gasoil",VLOOKUP($Q$16,'Datos Indices'!$A$38:$Z$50,10,FALSE),IF(P399="WPU06 Pesificado",VLOOKUP($Q$16,'Datos Indices'!$A$38:$Z$50,26,FALSE),0))))))</f>
        <v xml:space="preserve"> </v>
      </c>
      <c r="R399" s="1066">
        <f t="shared" si="61"/>
        <v>0</v>
      </c>
      <c r="T399" s="928"/>
      <c r="U399" s="1065" t="str">
        <f>IF(T399=" "," ",IF(T399="Vehículos",VLOOKUP($U$16,'Datos Indices'!$A$38:$Z$50,22,FALSE),IF(T399="Ipim",VLOOKUP($U$16,'Datos Indices'!$A$38:$Z$50,7,FALSE),IF(T399="Dólar",VLOOKUP($U$16,'Datos Indices'!$A$38:$Z$50,4,FALSE),IF(T399="Gasoil",VLOOKUP($U$16,'Datos Indices'!$A$38:$Z$50,10,FALSE),IF(T399="WPU06 Pesificado",VLOOKUP($U$16,'Datos Indices'!$A$38:$Z$50,26,FALSE),0))))))</f>
        <v xml:space="preserve"> </v>
      </c>
      <c r="V399" s="1066">
        <f t="shared" si="62"/>
        <v>0</v>
      </c>
      <c r="W399" s="1450" t="str">
        <f t="shared" si="55"/>
        <v/>
      </c>
      <c r="Y399" s="1247"/>
      <c r="Z399" s="1247"/>
      <c r="AA399" s="1247"/>
      <c r="AB399" s="1247"/>
      <c r="AC399" s="1247"/>
      <c r="AD399" s="1247"/>
      <c r="AE399" s="1247"/>
      <c r="AF399" s="1247"/>
      <c r="AG399" s="1247"/>
      <c r="AH399" s="1247"/>
      <c r="AI399" s="1247"/>
      <c r="AJ399" s="1247"/>
      <c r="AK399" s="1247"/>
      <c r="AL399" s="1247"/>
      <c r="AM399" s="1247"/>
      <c r="AN399" s="1247"/>
      <c r="AO399" s="1247"/>
      <c r="AP399" s="1247"/>
      <c r="AQ399" s="1247"/>
      <c r="AR399" s="1247"/>
      <c r="AS399" s="1247"/>
      <c r="AT399" s="1247"/>
      <c r="AU399" s="1247"/>
      <c r="AV399" s="1247"/>
      <c r="AW399" s="1247"/>
      <c r="AX399" s="1247"/>
      <c r="AY399" s="1247"/>
      <c r="AZ399" s="1247"/>
      <c r="BA399" s="1247"/>
      <c r="BB399" s="1247"/>
      <c r="BC399" s="1247"/>
      <c r="BD399" s="1247"/>
      <c r="BE399" s="1247"/>
      <c r="BF399" s="1247"/>
      <c r="BG399" s="1247"/>
      <c r="BH399" s="1247"/>
      <c r="BI399" s="1247"/>
      <c r="BJ399" s="1247"/>
      <c r="BK399" s="1247"/>
      <c r="BL399" s="1247"/>
      <c r="BM399" s="1247"/>
      <c r="BN399" s="1247"/>
      <c r="BO399" s="1247"/>
      <c r="BP399" s="1247"/>
      <c r="BQ399" s="1247"/>
      <c r="BR399" s="1247"/>
      <c r="BS399" s="1247"/>
      <c r="BT399" s="1247"/>
      <c r="BU399" s="1247"/>
      <c r="BV399" s="1247"/>
      <c r="BW399" s="1247"/>
      <c r="BX399" s="1247"/>
      <c r="BY399" s="1247"/>
      <c r="BZ399" s="1247"/>
      <c r="CA399" s="1247"/>
      <c r="CB399" s="1247"/>
      <c r="CC399" s="1247"/>
      <c r="CD399" s="1247"/>
      <c r="CE399" s="1247"/>
      <c r="CF399" s="1247"/>
      <c r="CG399" s="1247"/>
      <c r="CH399" s="1247"/>
      <c r="CI399" s="1247"/>
      <c r="CJ399" s="1247"/>
      <c r="CK399" s="1247"/>
      <c r="CL399" s="1247"/>
      <c r="CM399" s="1247"/>
      <c r="CN399" s="1247"/>
      <c r="CO399" s="1247"/>
      <c r="CP399" s="1247"/>
      <c r="CQ399" s="1247"/>
      <c r="CR399" s="1247"/>
      <c r="CS399" s="1247"/>
      <c r="CT399" s="1247"/>
      <c r="CU399" s="1247"/>
      <c r="CV399" s="1247"/>
      <c r="CW399" s="1247"/>
      <c r="CX399" s="1247"/>
      <c r="CY399" s="1247"/>
      <c r="CZ399" s="1247"/>
      <c r="DB399" s="1452">
        <f t="shared" si="56"/>
        <v>0</v>
      </c>
      <c r="DC399" s="1452">
        <f t="shared" si="57"/>
        <v>0</v>
      </c>
    </row>
    <row r="400" spans="1:107" ht="14.25" customHeight="1" x14ac:dyDescent="0.2">
      <c r="A400" s="129"/>
      <c r="B400" s="130"/>
      <c r="C400" s="131"/>
      <c r="D400" s="448"/>
      <c r="E400" s="448"/>
      <c r="F400" s="382"/>
      <c r="G400" s="382"/>
      <c r="H400" s="382"/>
      <c r="I400" s="1528">
        <f t="shared" si="58"/>
        <v>0</v>
      </c>
      <c r="J400" s="1529">
        <f t="shared" si="54"/>
        <v>0</v>
      </c>
      <c r="K400" s="136"/>
      <c r="L400" s="1530">
        <f t="shared" si="59"/>
        <v>0</v>
      </c>
      <c r="M400" s="1531">
        <f t="shared" si="60"/>
        <v>0</v>
      </c>
      <c r="N400" s="138"/>
      <c r="P400" s="125"/>
      <c r="Q400" s="1065" t="str">
        <f>IF(P400=" "," ",IF(P400="Vehículos",VLOOKUP($Q$16,'Datos Indices'!$A$38:$Z$50,22,FALSE),IF(P400="Ipim",VLOOKUP($Q$16,'Datos Indices'!$A$38:$Z$50,7,FALSE),IF(P400="Dólar",VLOOKUP($Q$16,'Datos Indices'!$A$38:$Z$50,4,FALSE),IF(P400="Gasoil",VLOOKUP($Q$16,'Datos Indices'!$A$38:$Z$50,10,FALSE),IF(P400="WPU06 Pesificado",VLOOKUP($Q$16,'Datos Indices'!$A$38:$Z$50,26,FALSE),0))))))</f>
        <v xml:space="preserve"> </v>
      </c>
      <c r="R400" s="1066">
        <f t="shared" si="61"/>
        <v>0</v>
      </c>
      <c r="T400" s="928"/>
      <c r="U400" s="1065" t="str">
        <f>IF(T400=" "," ",IF(T400="Vehículos",VLOOKUP($U$16,'Datos Indices'!$A$38:$Z$50,22,FALSE),IF(T400="Ipim",VLOOKUP($U$16,'Datos Indices'!$A$38:$Z$50,7,FALSE),IF(T400="Dólar",VLOOKUP($U$16,'Datos Indices'!$A$38:$Z$50,4,FALSE),IF(T400="Gasoil",VLOOKUP($U$16,'Datos Indices'!$A$38:$Z$50,10,FALSE),IF(T400="WPU06 Pesificado",VLOOKUP($U$16,'Datos Indices'!$A$38:$Z$50,26,FALSE),0))))))</f>
        <v xml:space="preserve"> </v>
      </c>
      <c r="V400" s="1066">
        <f t="shared" si="62"/>
        <v>0</v>
      </c>
      <c r="W400" s="1450" t="str">
        <f t="shared" si="55"/>
        <v/>
      </c>
      <c r="Y400" s="1247"/>
      <c r="Z400" s="1247"/>
      <c r="AA400" s="1247"/>
      <c r="AB400" s="1247"/>
      <c r="AC400" s="1247"/>
      <c r="AD400" s="1247"/>
      <c r="AE400" s="1247"/>
      <c r="AF400" s="1247"/>
      <c r="AG400" s="1247"/>
      <c r="AH400" s="1247"/>
      <c r="AI400" s="1247"/>
      <c r="AJ400" s="1247"/>
      <c r="AK400" s="1247"/>
      <c r="AL400" s="1247"/>
      <c r="AM400" s="1247"/>
      <c r="AN400" s="1247"/>
      <c r="AO400" s="1247"/>
      <c r="AP400" s="1247"/>
      <c r="AQ400" s="1247"/>
      <c r="AR400" s="1247"/>
      <c r="AS400" s="1247"/>
      <c r="AT400" s="1247"/>
      <c r="AU400" s="1247"/>
      <c r="AV400" s="1247"/>
      <c r="AW400" s="1247"/>
      <c r="AX400" s="1247"/>
      <c r="AY400" s="1247"/>
      <c r="AZ400" s="1247"/>
      <c r="BA400" s="1247"/>
      <c r="BB400" s="1247"/>
      <c r="BC400" s="1247"/>
      <c r="BD400" s="1247"/>
      <c r="BE400" s="1247"/>
      <c r="BF400" s="1247"/>
      <c r="BG400" s="1247"/>
      <c r="BH400" s="1247"/>
      <c r="BI400" s="1247"/>
      <c r="BJ400" s="1247"/>
      <c r="BK400" s="1247"/>
      <c r="BL400" s="1247"/>
      <c r="BM400" s="1247"/>
      <c r="BN400" s="1247"/>
      <c r="BO400" s="1247"/>
      <c r="BP400" s="1247"/>
      <c r="BQ400" s="1247"/>
      <c r="BR400" s="1247"/>
      <c r="BS400" s="1247"/>
      <c r="BT400" s="1247"/>
      <c r="BU400" s="1247"/>
      <c r="BV400" s="1247"/>
      <c r="BW400" s="1247"/>
      <c r="BX400" s="1247"/>
      <c r="BY400" s="1247"/>
      <c r="BZ400" s="1247"/>
      <c r="CA400" s="1247"/>
      <c r="CB400" s="1247"/>
      <c r="CC400" s="1247"/>
      <c r="CD400" s="1247"/>
      <c r="CE400" s="1247"/>
      <c r="CF400" s="1247"/>
      <c r="CG400" s="1247"/>
      <c r="CH400" s="1247"/>
      <c r="CI400" s="1247"/>
      <c r="CJ400" s="1247"/>
      <c r="CK400" s="1247"/>
      <c r="CL400" s="1247"/>
      <c r="CM400" s="1247"/>
      <c r="CN400" s="1247"/>
      <c r="CO400" s="1247"/>
      <c r="CP400" s="1247"/>
      <c r="CQ400" s="1247"/>
      <c r="CR400" s="1247"/>
      <c r="CS400" s="1247"/>
      <c r="CT400" s="1247"/>
      <c r="CU400" s="1247"/>
      <c r="CV400" s="1247"/>
      <c r="CW400" s="1247"/>
      <c r="CX400" s="1247"/>
      <c r="CY400" s="1247"/>
      <c r="CZ400" s="1247"/>
      <c r="DB400" s="1452">
        <f t="shared" si="56"/>
        <v>0</v>
      </c>
      <c r="DC400" s="1452">
        <f t="shared" si="57"/>
        <v>0</v>
      </c>
    </row>
    <row r="401" spans="1:107" ht="14.25" customHeight="1" x14ac:dyDescent="0.2">
      <c r="A401" s="129"/>
      <c r="B401" s="130"/>
      <c r="C401" s="131"/>
      <c r="D401" s="448"/>
      <c r="E401" s="448"/>
      <c r="F401" s="382"/>
      <c r="G401" s="382"/>
      <c r="H401" s="382"/>
      <c r="I401" s="1528">
        <f t="shared" si="58"/>
        <v>0</v>
      </c>
      <c r="J401" s="1529">
        <f t="shared" si="54"/>
        <v>0</v>
      </c>
      <c r="K401" s="136"/>
      <c r="L401" s="1530">
        <f t="shared" si="59"/>
        <v>0</v>
      </c>
      <c r="M401" s="1531">
        <f t="shared" si="60"/>
        <v>0</v>
      </c>
      <c r="N401" s="138"/>
      <c r="P401" s="125"/>
      <c r="Q401" s="1065" t="str">
        <f>IF(P401=" "," ",IF(P401="Vehículos",VLOOKUP($Q$16,'Datos Indices'!$A$38:$Z$50,22,FALSE),IF(P401="Ipim",VLOOKUP($Q$16,'Datos Indices'!$A$38:$Z$50,7,FALSE),IF(P401="Dólar",VLOOKUP($Q$16,'Datos Indices'!$A$38:$Z$50,4,FALSE),IF(P401="Gasoil",VLOOKUP($Q$16,'Datos Indices'!$A$38:$Z$50,10,FALSE),IF(P401="WPU06 Pesificado",VLOOKUP($Q$16,'Datos Indices'!$A$38:$Z$50,26,FALSE),0))))))</f>
        <v xml:space="preserve"> </v>
      </c>
      <c r="R401" s="1066">
        <f t="shared" si="61"/>
        <v>0</v>
      </c>
      <c r="T401" s="928"/>
      <c r="U401" s="1065" t="str">
        <f>IF(T401=" "," ",IF(T401="Vehículos",VLOOKUP($U$16,'Datos Indices'!$A$38:$Z$50,22,FALSE),IF(T401="Ipim",VLOOKUP($U$16,'Datos Indices'!$A$38:$Z$50,7,FALSE),IF(T401="Dólar",VLOOKUP($U$16,'Datos Indices'!$A$38:$Z$50,4,FALSE),IF(T401="Gasoil",VLOOKUP($U$16,'Datos Indices'!$A$38:$Z$50,10,FALSE),IF(T401="WPU06 Pesificado",VLOOKUP($U$16,'Datos Indices'!$A$38:$Z$50,26,FALSE),0))))))</f>
        <v xml:space="preserve"> </v>
      </c>
      <c r="V401" s="1066">
        <f t="shared" si="62"/>
        <v>0</v>
      </c>
      <c r="W401" s="1450" t="str">
        <f t="shared" si="55"/>
        <v/>
      </c>
      <c r="Y401" s="1247"/>
      <c r="Z401" s="1247"/>
      <c r="AA401" s="1247"/>
      <c r="AB401" s="1247"/>
      <c r="AC401" s="1247"/>
      <c r="AD401" s="1247"/>
      <c r="AE401" s="1247"/>
      <c r="AF401" s="1247"/>
      <c r="AG401" s="1247"/>
      <c r="AH401" s="1247"/>
      <c r="AI401" s="1247"/>
      <c r="AJ401" s="1247"/>
      <c r="AK401" s="1247"/>
      <c r="AL401" s="1247"/>
      <c r="AM401" s="1247"/>
      <c r="AN401" s="1247"/>
      <c r="AO401" s="1247"/>
      <c r="AP401" s="1247"/>
      <c r="AQ401" s="1247"/>
      <c r="AR401" s="1247"/>
      <c r="AS401" s="1247"/>
      <c r="AT401" s="1247"/>
      <c r="AU401" s="1247"/>
      <c r="AV401" s="1247"/>
      <c r="AW401" s="1247"/>
      <c r="AX401" s="1247"/>
      <c r="AY401" s="1247"/>
      <c r="AZ401" s="1247"/>
      <c r="BA401" s="1247"/>
      <c r="BB401" s="1247"/>
      <c r="BC401" s="1247"/>
      <c r="BD401" s="1247"/>
      <c r="BE401" s="1247"/>
      <c r="BF401" s="1247"/>
      <c r="BG401" s="1247"/>
      <c r="BH401" s="1247"/>
      <c r="BI401" s="1247"/>
      <c r="BJ401" s="1247"/>
      <c r="BK401" s="1247"/>
      <c r="BL401" s="1247"/>
      <c r="BM401" s="1247"/>
      <c r="BN401" s="1247"/>
      <c r="BO401" s="1247"/>
      <c r="BP401" s="1247"/>
      <c r="BQ401" s="1247"/>
      <c r="BR401" s="1247"/>
      <c r="BS401" s="1247"/>
      <c r="BT401" s="1247"/>
      <c r="BU401" s="1247"/>
      <c r="BV401" s="1247"/>
      <c r="BW401" s="1247"/>
      <c r="BX401" s="1247"/>
      <c r="BY401" s="1247"/>
      <c r="BZ401" s="1247"/>
      <c r="CA401" s="1247"/>
      <c r="CB401" s="1247"/>
      <c r="CC401" s="1247"/>
      <c r="CD401" s="1247"/>
      <c r="CE401" s="1247"/>
      <c r="CF401" s="1247"/>
      <c r="CG401" s="1247"/>
      <c r="CH401" s="1247"/>
      <c r="CI401" s="1247"/>
      <c r="CJ401" s="1247"/>
      <c r="CK401" s="1247"/>
      <c r="CL401" s="1247"/>
      <c r="CM401" s="1247"/>
      <c r="CN401" s="1247"/>
      <c r="CO401" s="1247"/>
      <c r="CP401" s="1247"/>
      <c r="CQ401" s="1247"/>
      <c r="CR401" s="1247"/>
      <c r="CS401" s="1247"/>
      <c r="CT401" s="1247"/>
      <c r="CU401" s="1247"/>
      <c r="CV401" s="1247"/>
      <c r="CW401" s="1247"/>
      <c r="CX401" s="1247"/>
      <c r="CY401" s="1247"/>
      <c r="CZ401" s="1247"/>
      <c r="DB401" s="1452">
        <f t="shared" si="56"/>
        <v>0</v>
      </c>
      <c r="DC401" s="1452">
        <f t="shared" si="57"/>
        <v>0</v>
      </c>
    </row>
    <row r="402" spans="1:107" ht="14.25" customHeight="1" x14ac:dyDescent="0.2">
      <c r="A402" s="129"/>
      <c r="B402" s="130"/>
      <c r="C402" s="131"/>
      <c r="D402" s="448"/>
      <c r="E402" s="448"/>
      <c r="F402" s="382"/>
      <c r="G402" s="382"/>
      <c r="H402" s="382"/>
      <c r="I402" s="1528">
        <f t="shared" si="58"/>
        <v>0</v>
      </c>
      <c r="J402" s="1529">
        <f t="shared" ref="J402:J465" si="63">IF($C$9=0,0,I402/$C$9)</f>
        <v>0</v>
      </c>
      <c r="K402" s="136"/>
      <c r="L402" s="1530">
        <f t="shared" si="59"/>
        <v>0</v>
      </c>
      <c r="M402" s="1531">
        <f t="shared" si="60"/>
        <v>0</v>
      </c>
      <c r="N402" s="138"/>
      <c r="P402" s="125"/>
      <c r="Q402" s="1065" t="str">
        <f>IF(P402=" "," ",IF(P402="Vehículos",VLOOKUP($Q$16,'Datos Indices'!$A$38:$Z$50,22,FALSE),IF(P402="Ipim",VLOOKUP($Q$16,'Datos Indices'!$A$38:$Z$50,7,FALSE),IF(P402="Dólar",VLOOKUP($Q$16,'Datos Indices'!$A$38:$Z$50,4,FALSE),IF(P402="Gasoil",VLOOKUP($Q$16,'Datos Indices'!$A$38:$Z$50,10,FALSE),IF(P402="WPU06 Pesificado",VLOOKUP($Q$16,'Datos Indices'!$A$38:$Z$50,26,FALSE),0))))))</f>
        <v xml:space="preserve"> </v>
      </c>
      <c r="R402" s="1066">
        <f t="shared" si="61"/>
        <v>0</v>
      </c>
      <c r="T402" s="928"/>
      <c r="U402" s="1065" t="str">
        <f>IF(T402=" "," ",IF(T402="Vehículos",VLOOKUP($U$16,'Datos Indices'!$A$38:$Z$50,22,FALSE),IF(T402="Ipim",VLOOKUP($U$16,'Datos Indices'!$A$38:$Z$50,7,FALSE),IF(T402="Dólar",VLOOKUP($U$16,'Datos Indices'!$A$38:$Z$50,4,FALSE),IF(T402="Gasoil",VLOOKUP($U$16,'Datos Indices'!$A$38:$Z$50,10,FALSE),IF(T402="WPU06 Pesificado",VLOOKUP($U$16,'Datos Indices'!$A$38:$Z$50,26,FALSE),0))))))</f>
        <v xml:space="preserve"> </v>
      </c>
      <c r="V402" s="1066">
        <f t="shared" si="62"/>
        <v>0</v>
      </c>
      <c r="W402" s="1450" t="str">
        <f t="shared" si="55"/>
        <v/>
      </c>
      <c r="Y402" s="1247"/>
      <c r="Z402" s="1247"/>
      <c r="AA402" s="1247"/>
      <c r="AB402" s="1247"/>
      <c r="AC402" s="1247"/>
      <c r="AD402" s="1247"/>
      <c r="AE402" s="1247"/>
      <c r="AF402" s="1247"/>
      <c r="AG402" s="1247"/>
      <c r="AH402" s="1247"/>
      <c r="AI402" s="1247"/>
      <c r="AJ402" s="1247"/>
      <c r="AK402" s="1247"/>
      <c r="AL402" s="1247"/>
      <c r="AM402" s="1247"/>
      <c r="AN402" s="1247"/>
      <c r="AO402" s="1247"/>
      <c r="AP402" s="1247"/>
      <c r="AQ402" s="1247"/>
      <c r="AR402" s="1247"/>
      <c r="AS402" s="1247"/>
      <c r="AT402" s="1247"/>
      <c r="AU402" s="1247"/>
      <c r="AV402" s="1247"/>
      <c r="AW402" s="1247"/>
      <c r="AX402" s="1247"/>
      <c r="AY402" s="1247"/>
      <c r="AZ402" s="1247"/>
      <c r="BA402" s="1247"/>
      <c r="BB402" s="1247"/>
      <c r="BC402" s="1247"/>
      <c r="BD402" s="1247"/>
      <c r="BE402" s="1247"/>
      <c r="BF402" s="1247"/>
      <c r="BG402" s="1247"/>
      <c r="BH402" s="1247"/>
      <c r="BI402" s="1247"/>
      <c r="BJ402" s="1247"/>
      <c r="BK402" s="1247"/>
      <c r="BL402" s="1247"/>
      <c r="BM402" s="1247"/>
      <c r="BN402" s="1247"/>
      <c r="BO402" s="1247"/>
      <c r="BP402" s="1247"/>
      <c r="BQ402" s="1247"/>
      <c r="BR402" s="1247"/>
      <c r="BS402" s="1247"/>
      <c r="BT402" s="1247"/>
      <c r="BU402" s="1247"/>
      <c r="BV402" s="1247"/>
      <c r="BW402" s="1247"/>
      <c r="BX402" s="1247"/>
      <c r="BY402" s="1247"/>
      <c r="BZ402" s="1247"/>
      <c r="CA402" s="1247"/>
      <c r="CB402" s="1247"/>
      <c r="CC402" s="1247"/>
      <c r="CD402" s="1247"/>
      <c r="CE402" s="1247"/>
      <c r="CF402" s="1247"/>
      <c r="CG402" s="1247"/>
      <c r="CH402" s="1247"/>
      <c r="CI402" s="1247"/>
      <c r="CJ402" s="1247"/>
      <c r="CK402" s="1247"/>
      <c r="CL402" s="1247"/>
      <c r="CM402" s="1247"/>
      <c r="CN402" s="1247"/>
      <c r="CO402" s="1247"/>
      <c r="CP402" s="1247"/>
      <c r="CQ402" s="1247"/>
      <c r="CR402" s="1247"/>
      <c r="CS402" s="1247"/>
      <c r="CT402" s="1247"/>
      <c r="CU402" s="1247"/>
      <c r="CV402" s="1247"/>
      <c r="CW402" s="1247"/>
      <c r="CX402" s="1247"/>
      <c r="CY402" s="1247"/>
      <c r="CZ402" s="1247"/>
      <c r="DB402" s="1452">
        <f t="shared" si="56"/>
        <v>0</v>
      </c>
      <c r="DC402" s="1452">
        <f t="shared" si="57"/>
        <v>0</v>
      </c>
    </row>
    <row r="403" spans="1:107" ht="14.25" customHeight="1" x14ac:dyDescent="0.2">
      <c r="A403" s="129"/>
      <c r="B403" s="130"/>
      <c r="C403" s="131"/>
      <c r="D403" s="448"/>
      <c r="E403" s="448"/>
      <c r="F403" s="382"/>
      <c r="G403" s="382"/>
      <c r="H403" s="382"/>
      <c r="I403" s="1528">
        <f t="shared" si="58"/>
        <v>0</v>
      </c>
      <c r="J403" s="1529">
        <f t="shared" si="63"/>
        <v>0</v>
      </c>
      <c r="K403" s="136"/>
      <c r="L403" s="1530">
        <f t="shared" si="59"/>
        <v>0</v>
      </c>
      <c r="M403" s="1531">
        <f t="shared" si="60"/>
        <v>0</v>
      </c>
      <c r="N403" s="138"/>
      <c r="P403" s="125"/>
      <c r="Q403" s="1065" t="str">
        <f>IF(P403=" "," ",IF(P403="Vehículos",VLOOKUP($Q$16,'Datos Indices'!$A$38:$Z$50,22,FALSE),IF(P403="Ipim",VLOOKUP($Q$16,'Datos Indices'!$A$38:$Z$50,7,FALSE),IF(P403="Dólar",VLOOKUP($Q$16,'Datos Indices'!$A$38:$Z$50,4,FALSE),IF(P403="Gasoil",VLOOKUP($Q$16,'Datos Indices'!$A$38:$Z$50,10,FALSE),IF(P403="WPU06 Pesificado",VLOOKUP($Q$16,'Datos Indices'!$A$38:$Z$50,26,FALSE),0))))))</f>
        <v xml:space="preserve"> </v>
      </c>
      <c r="R403" s="1066">
        <f t="shared" si="61"/>
        <v>0</v>
      </c>
      <c r="T403" s="928"/>
      <c r="U403" s="1065" t="str">
        <f>IF(T403=" "," ",IF(T403="Vehículos",VLOOKUP($U$16,'Datos Indices'!$A$38:$Z$50,22,FALSE),IF(T403="Ipim",VLOOKUP($U$16,'Datos Indices'!$A$38:$Z$50,7,FALSE),IF(T403="Dólar",VLOOKUP($U$16,'Datos Indices'!$A$38:$Z$50,4,FALSE),IF(T403="Gasoil",VLOOKUP($U$16,'Datos Indices'!$A$38:$Z$50,10,FALSE),IF(T403="WPU06 Pesificado",VLOOKUP($U$16,'Datos Indices'!$A$38:$Z$50,26,FALSE),0))))))</f>
        <v xml:space="preserve"> </v>
      </c>
      <c r="V403" s="1066">
        <f t="shared" si="62"/>
        <v>0</v>
      </c>
      <c r="W403" s="1450" t="str">
        <f t="shared" ref="W403:W466" si="64">IF(DC403=0,"","Controlar Aprop.")</f>
        <v/>
      </c>
      <c r="Y403" s="1247"/>
      <c r="Z403" s="1247"/>
      <c r="AA403" s="1247"/>
      <c r="AB403" s="1247"/>
      <c r="AC403" s="1247"/>
      <c r="AD403" s="1247"/>
      <c r="AE403" s="1247"/>
      <c r="AF403" s="1247"/>
      <c r="AG403" s="1247"/>
      <c r="AH403" s="1247"/>
      <c r="AI403" s="1247"/>
      <c r="AJ403" s="1247"/>
      <c r="AK403" s="1247"/>
      <c r="AL403" s="1247"/>
      <c r="AM403" s="1247"/>
      <c r="AN403" s="1247"/>
      <c r="AO403" s="1247"/>
      <c r="AP403" s="1247"/>
      <c r="AQ403" s="1247"/>
      <c r="AR403" s="1247"/>
      <c r="AS403" s="1247"/>
      <c r="AT403" s="1247"/>
      <c r="AU403" s="1247"/>
      <c r="AV403" s="1247"/>
      <c r="AW403" s="1247"/>
      <c r="AX403" s="1247"/>
      <c r="AY403" s="1247"/>
      <c r="AZ403" s="1247"/>
      <c r="BA403" s="1247"/>
      <c r="BB403" s="1247"/>
      <c r="BC403" s="1247"/>
      <c r="BD403" s="1247"/>
      <c r="BE403" s="1247"/>
      <c r="BF403" s="1247"/>
      <c r="BG403" s="1247"/>
      <c r="BH403" s="1247"/>
      <c r="BI403" s="1247"/>
      <c r="BJ403" s="1247"/>
      <c r="BK403" s="1247"/>
      <c r="BL403" s="1247"/>
      <c r="BM403" s="1247"/>
      <c r="BN403" s="1247"/>
      <c r="BO403" s="1247"/>
      <c r="BP403" s="1247"/>
      <c r="BQ403" s="1247"/>
      <c r="BR403" s="1247"/>
      <c r="BS403" s="1247"/>
      <c r="BT403" s="1247"/>
      <c r="BU403" s="1247"/>
      <c r="BV403" s="1247"/>
      <c r="BW403" s="1247"/>
      <c r="BX403" s="1247"/>
      <c r="BY403" s="1247"/>
      <c r="BZ403" s="1247"/>
      <c r="CA403" s="1247"/>
      <c r="CB403" s="1247"/>
      <c r="CC403" s="1247"/>
      <c r="CD403" s="1247"/>
      <c r="CE403" s="1247"/>
      <c r="CF403" s="1247"/>
      <c r="CG403" s="1247"/>
      <c r="CH403" s="1247"/>
      <c r="CI403" s="1247"/>
      <c r="CJ403" s="1247"/>
      <c r="CK403" s="1247"/>
      <c r="CL403" s="1247"/>
      <c r="CM403" s="1247"/>
      <c r="CN403" s="1247"/>
      <c r="CO403" s="1247"/>
      <c r="CP403" s="1247"/>
      <c r="CQ403" s="1247"/>
      <c r="CR403" s="1247"/>
      <c r="CS403" s="1247"/>
      <c r="CT403" s="1247"/>
      <c r="CU403" s="1247"/>
      <c r="CV403" s="1247"/>
      <c r="CW403" s="1247"/>
      <c r="CX403" s="1247"/>
      <c r="CY403" s="1247"/>
      <c r="CZ403" s="1247"/>
      <c r="DB403" s="1452">
        <f t="shared" ref="DB403:DB466" si="65">SUM(Y403:CZ403)*M403</f>
        <v>0</v>
      </c>
      <c r="DC403" s="1452">
        <f t="shared" ref="DC403:DC466" si="66">M403-DB403</f>
        <v>0</v>
      </c>
    </row>
    <row r="404" spans="1:107" ht="14.25" customHeight="1" x14ac:dyDescent="0.2">
      <c r="A404" s="129"/>
      <c r="B404" s="130"/>
      <c r="C404" s="131"/>
      <c r="D404" s="448"/>
      <c r="E404" s="448"/>
      <c r="F404" s="382"/>
      <c r="G404" s="382"/>
      <c r="H404" s="382"/>
      <c r="I404" s="1528">
        <f t="shared" ref="I404:I409" si="67">C404*G404*H404</f>
        <v>0</v>
      </c>
      <c r="J404" s="1529">
        <f t="shared" si="63"/>
        <v>0</v>
      </c>
      <c r="K404" s="136"/>
      <c r="L404" s="1530">
        <f t="shared" ref="L404:L409" si="68">J404+(K404*C404)</f>
        <v>0</v>
      </c>
      <c r="M404" s="1531">
        <f t="shared" ref="M404:M409" si="69">+L404*$C$9</f>
        <v>0</v>
      </c>
      <c r="N404" s="138"/>
      <c r="P404" s="125"/>
      <c r="Q404" s="1065" t="str">
        <f>IF(P404=" "," ",IF(P404="Vehículos",VLOOKUP($Q$16,'Datos Indices'!$A$38:$Z$50,22,FALSE),IF(P404="Ipim",VLOOKUP($Q$16,'Datos Indices'!$A$38:$Z$50,7,FALSE),IF(P404="Dólar",VLOOKUP($Q$16,'Datos Indices'!$A$38:$Z$50,4,FALSE),IF(P404="Gasoil",VLOOKUP($Q$16,'Datos Indices'!$A$38:$Z$50,10,FALSE),IF(P404="WPU06 Pesificado",VLOOKUP($Q$16,'Datos Indices'!$A$38:$Z$50,26,FALSE),0))))))</f>
        <v xml:space="preserve"> </v>
      </c>
      <c r="R404" s="1066">
        <f t="shared" ref="R404:R409" si="70">M404*Q404/100</f>
        <v>0</v>
      </c>
      <c r="T404" s="928"/>
      <c r="U404" s="1065" t="str">
        <f>IF(T404=" "," ",IF(T404="Vehículos",VLOOKUP($U$16,'Datos Indices'!$A$38:$Z$50,22,FALSE),IF(T404="Ipim",VLOOKUP($U$16,'Datos Indices'!$A$38:$Z$50,7,FALSE),IF(T404="Dólar",VLOOKUP($U$16,'Datos Indices'!$A$38:$Z$50,4,FALSE),IF(T404="Gasoil",VLOOKUP($U$16,'Datos Indices'!$A$38:$Z$50,10,FALSE),IF(T404="WPU06 Pesificado",VLOOKUP($U$16,'Datos Indices'!$A$38:$Z$50,26,FALSE),0))))))</f>
        <v xml:space="preserve"> </v>
      </c>
      <c r="V404" s="1066">
        <f t="shared" ref="V404:V409" si="71">M404*U404/100</f>
        <v>0</v>
      </c>
      <c r="W404" s="1450" t="str">
        <f t="shared" si="64"/>
        <v/>
      </c>
      <c r="Y404" s="1247"/>
      <c r="Z404" s="1247"/>
      <c r="AA404" s="1247"/>
      <c r="AB404" s="1247"/>
      <c r="AC404" s="1247"/>
      <c r="AD404" s="1247"/>
      <c r="AE404" s="1247"/>
      <c r="AF404" s="1247"/>
      <c r="AG404" s="1247"/>
      <c r="AH404" s="1247"/>
      <c r="AI404" s="1247"/>
      <c r="AJ404" s="1247"/>
      <c r="AK404" s="1247"/>
      <c r="AL404" s="1247"/>
      <c r="AM404" s="1247"/>
      <c r="AN404" s="1247"/>
      <c r="AO404" s="1247"/>
      <c r="AP404" s="1247"/>
      <c r="AQ404" s="1247"/>
      <c r="AR404" s="1247"/>
      <c r="AS404" s="1247"/>
      <c r="AT404" s="1247"/>
      <c r="AU404" s="1247"/>
      <c r="AV404" s="1247"/>
      <c r="AW404" s="1247"/>
      <c r="AX404" s="1247"/>
      <c r="AY404" s="1247"/>
      <c r="AZ404" s="1247"/>
      <c r="BA404" s="1247"/>
      <c r="BB404" s="1247"/>
      <c r="BC404" s="1247"/>
      <c r="BD404" s="1247"/>
      <c r="BE404" s="1247"/>
      <c r="BF404" s="1247"/>
      <c r="BG404" s="1247"/>
      <c r="BH404" s="1247"/>
      <c r="BI404" s="1247"/>
      <c r="BJ404" s="1247"/>
      <c r="BK404" s="1247"/>
      <c r="BL404" s="1247"/>
      <c r="BM404" s="1247"/>
      <c r="BN404" s="1247"/>
      <c r="BO404" s="1247"/>
      <c r="BP404" s="1247"/>
      <c r="BQ404" s="1247"/>
      <c r="BR404" s="1247"/>
      <c r="BS404" s="1247"/>
      <c r="BT404" s="1247"/>
      <c r="BU404" s="1247"/>
      <c r="BV404" s="1247"/>
      <c r="BW404" s="1247"/>
      <c r="BX404" s="1247"/>
      <c r="BY404" s="1247"/>
      <c r="BZ404" s="1247"/>
      <c r="CA404" s="1247"/>
      <c r="CB404" s="1247"/>
      <c r="CC404" s="1247"/>
      <c r="CD404" s="1247"/>
      <c r="CE404" s="1247"/>
      <c r="CF404" s="1247"/>
      <c r="CG404" s="1247"/>
      <c r="CH404" s="1247"/>
      <c r="CI404" s="1247"/>
      <c r="CJ404" s="1247"/>
      <c r="CK404" s="1247"/>
      <c r="CL404" s="1247"/>
      <c r="CM404" s="1247"/>
      <c r="CN404" s="1247"/>
      <c r="CO404" s="1247"/>
      <c r="CP404" s="1247"/>
      <c r="CQ404" s="1247"/>
      <c r="CR404" s="1247"/>
      <c r="CS404" s="1247"/>
      <c r="CT404" s="1247"/>
      <c r="CU404" s="1247"/>
      <c r="CV404" s="1247"/>
      <c r="CW404" s="1247"/>
      <c r="CX404" s="1247"/>
      <c r="CY404" s="1247"/>
      <c r="CZ404" s="1247"/>
      <c r="DB404" s="1452">
        <f t="shared" si="65"/>
        <v>0</v>
      </c>
      <c r="DC404" s="1452">
        <f t="shared" si="66"/>
        <v>0</v>
      </c>
    </row>
    <row r="405" spans="1:107" ht="14.25" customHeight="1" x14ac:dyDescent="0.2">
      <c r="A405" s="129"/>
      <c r="B405" s="130"/>
      <c r="C405" s="131"/>
      <c r="D405" s="448"/>
      <c r="E405" s="448"/>
      <c r="F405" s="382"/>
      <c r="G405" s="382"/>
      <c r="H405" s="382"/>
      <c r="I405" s="1528">
        <f t="shared" si="67"/>
        <v>0</v>
      </c>
      <c r="J405" s="1529">
        <f t="shared" si="63"/>
        <v>0</v>
      </c>
      <c r="K405" s="136"/>
      <c r="L405" s="1530">
        <f t="shared" si="68"/>
        <v>0</v>
      </c>
      <c r="M405" s="1531">
        <f t="shared" si="69"/>
        <v>0</v>
      </c>
      <c r="N405" s="138"/>
      <c r="P405" s="125"/>
      <c r="Q405" s="1065" t="str">
        <f>IF(P405=" "," ",IF(P405="Vehículos",VLOOKUP($Q$16,'Datos Indices'!$A$38:$Z$50,22,FALSE),IF(P405="Ipim",VLOOKUP($Q$16,'Datos Indices'!$A$38:$Z$50,7,FALSE),IF(P405="Dólar",VLOOKUP($Q$16,'Datos Indices'!$A$38:$Z$50,4,FALSE),IF(P405="Gasoil",VLOOKUP($Q$16,'Datos Indices'!$A$38:$Z$50,10,FALSE),IF(P405="WPU06 Pesificado",VLOOKUP($Q$16,'Datos Indices'!$A$38:$Z$50,26,FALSE),0))))))</f>
        <v xml:space="preserve"> </v>
      </c>
      <c r="R405" s="1066">
        <f t="shared" si="70"/>
        <v>0</v>
      </c>
      <c r="T405" s="928"/>
      <c r="U405" s="1065" t="str">
        <f>IF(T405=" "," ",IF(T405="Vehículos",VLOOKUP($U$16,'Datos Indices'!$A$38:$Z$50,22,FALSE),IF(T405="Ipim",VLOOKUP($U$16,'Datos Indices'!$A$38:$Z$50,7,FALSE),IF(T405="Dólar",VLOOKUP($U$16,'Datos Indices'!$A$38:$Z$50,4,FALSE),IF(T405="Gasoil",VLOOKUP($U$16,'Datos Indices'!$A$38:$Z$50,10,FALSE),IF(T405="WPU06 Pesificado",VLOOKUP($U$16,'Datos Indices'!$A$38:$Z$50,26,FALSE),0))))))</f>
        <v xml:space="preserve"> </v>
      </c>
      <c r="V405" s="1066">
        <f t="shared" si="71"/>
        <v>0</v>
      </c>
      <c r="W405" s="1450" t="str">
        <f t="shared" si="64"/>
        <v/>
      </c>
      <c r="Y405" s="1247"/>
      <c r="Z405" s="1247"/>
      <c r="AA405" s="1247"/>
      <c r="AB405" s="1247"/>
      <c r="AC405" s="1247"/>
      <c r="AD405" s="1247"/>
      <c r="AE405" s="1247"/>
      <c r="AF405" s="1247"/>
      <c r="AG405" s="1247"/>
      <c r="AH405" s="1247"/>
      <c r="AI405" s="1247"/>
      <c r="AJ405" s="1247"/>
      <c r="AK405" s="1247"/>
      <c r="AL405" s="1247"/>
      <c r="AM405" s="1247"/>
      <c r="AN405" s="1247"/>
      <c r="AO405" s="1247"/>
      <c r="AP405" s="1247"/>
      <c r="AQ405" s="1247"/>
      <c r="AR405" s="1247"/>
      <c r="AS405" s="1247"/>
      <c r="AT405" s="1247"/>
      <c r="AU405" s="1247"/>
      <c r="AV405" s="1247"/>
      <c r="AW405" s="1247"/>
      <c r="AX405" s="1247"/>
      <c r="AY405" s="1247"/>
      <c r="AZ405" s="1247"/>
      <c r="BA405" s="1247"/>
      <c r="BB405" s="1247"/>
      <c r="BC405" s="1247"/>
      <c r="BD405" s="1247"/>
      <c r="BE405" s="1247"/>
      <c r="BF405" s="1247"/>
      <c r="BG405" s="1247"/>
      <c r="BH405" s="1247"/>
      <c r="BI405" s="1247"/>
      <c r="BJ405" s="1247"/>
      <c r="BK405" s="1247"/>
      <c r="BL405" s="1247"/>
      <c r="BM405" s="1247"/>
      <c r="BN405" s="1247"/>
      <c r="BO405" s="1247"/>
      <c r="BP405" s="1247"/>
      <c r="BQ405" s="1247"/>
      <c r="BR405" s="1247"/>
      <c r="BS405" s="1247"/>
      <c r="BT405" s="1247"/>
      <c r="BU405" s="1247"/>
      <c r="BV405" s="1247"/>
      <c r="BW405" s="1247"/>
      <c r="BX405" s="1247"/>
      <c r="BY405" s="1247"/>
      <c r="BZ405" s="1247"/>
      <c r="CA405" s="1247"/>
      <c r="CB405" s="1247"/>
      <c r="CC405" s="1247"/>
      <c r="CD405" s="1247"/>
      <c r="CE405" s="1247"/>
      <c r="CF405" s="1247"/>
      <c r="CG405" s="1247"/>
      <c r="CH405" s="1247"/>
      <c r="CI405" s="1247"/>
      <c r="CJ405" s="1247"/>
      <c r="CK405" s="1247"/>
      <c r="CL405" s="1247"/>
      <c r="CM405" s="1247"/>
      <c r="CN405" s="1247"/>
      <c r="CO405" s="1247"/>
      <c r="CP405" s="1247"/>
      <c r="CQ405" s="1247"/>
      <c r="CR405" s="1247"/>
      <c r="CS405" s="1247"/>
      <c r="CT405" s="1247"/>
      <c r="CU405" s="1247"/>
      <c r="CV405" s="1247"/>
      <c r="CW405" s="1247"/>
      <c r="CX405" s="1247"/>
      <c r="CY405" s="1247"/>
      <c r="CZ405" s="1247"/>
      <c r="DB405" s="1452">
        <f t="shared" si="65"/>
        <v>0</v>
      </c>
      <c r="DC405" s="1452">
        <f t="shared" si="66"/>
        <v>0</v>
      </c>
    </row>
    <row r="406" spans="1:107" ht="14.25" customHeight="1" x14ac:dyDescent="0.2">
      <c r="A406" s="129"/>
      <c r="B406" s="130"/>
      <c r="C406" s="131"/>
      <c r="D406" s="448"/>
      <c r="E406" s="448"/>
      <c r="F406" s="382"/>
      <c r="G406" s="382"/>
      <c r="H406" s="382"/>
      <c r="I406" s="1528">
        <f t="shared" si="67"/>
        <v>0</v>
      </c>
      <c r="J406" s="1529">
        <f t="shared" si="63"/>
        <v>0</v>
      </c>
      <c r="K406" s="136"/>
      <c r="L406" s="1530">
        <f t="shared" si="68"/>
        <v>0</v>
      </c>
      <c r="M406" s="1531">
        <f t="shared" si="69"/>
        <v>0</v>
      </c>
      <c r="N406" s="138"/>
      <c r="P406" s="125"/>
      <c r="Q406" s="1065" t="str">
        <f>IF(P406=" "," ",IF(P406="Vehículos",VLOOKUP($Q$16,'Datos Indices'!$A$38:$Z$50,22,FALSE),IF(P406="Ipim",VLOOKUP($Q$16,'Datos Indices'!$A$38:$Z$50,7,FALSE),IF(P406="Dólar",VLOOKUP($Q$16,'Datos Indices'!$A$38:$Z$50,4,FALSE),IF(P406="Gasoil",VLOOKUP($Q$16,'Datos Indices'!$A$38:$Z$50,10,FALSE),IF(P406="WPU06 Pesificado",VLOOKUP($Q$16,'Datos Indices'!$A$38:$Z$50,26,FALSE),0))))))</f>
        <v xml:space="preserve"> </v>
      </c>
      <c r="R406" s="1066">
        <f t="shared" si="70"/>
        <v>0</v>
      </c>
      <c r="T406" s="928"/>
      <c r="U406" s="1065" t="str">
        <f>IF(T406=" "," ",IF(T406="Vehículos",VLOOKUP($U$16,'Datos Indices'!$A$38:$Z$50,22,FALSE),IF(T406="Ipim",VLOOKUP($U$16,'Datos Indices'!$A$38:$Z$50,7,FALSE),IF(T406="Dólar",VLOOKUP($U$16,'Datos Indices'!$A$38:$Z$50,4,FALSE),IF(T406="Gasoil",VLOOKUP($U$16,'Datos Indices'!$A$38:$Z$50,10,FALSE),IF(T406="WPU06 Pesificado",VLOOKUP($U$16,'Datos Indices'!$A$38:$Z$50,26,FALSE),0))))))</f>
        <v xml:space="preserve"> </v>
      </c>
      <c r="V406" s="1066">
        <f t="shared" si="71"/>
        <v>0</v>
      </c>
      <c r="W406" s="1450" t="str">
        <f t="shared" si="64"/>
        <v/>
      </c>
      <c r="Y406" s="1247"/>
      <c r="Z406" s="1247"/>
      <c r="AA406" s="1247"/>
      <c r="AB406" s="1247"/>
      <c r="AC406" s="1247"/>
      <c r="AD406" s="1247"/>
      <c r="AE406" s="1247"/>
      <c r="AF406" s="1247"/>
      <c r="AG406" s="1247"/>
      <c r="AH406" s="1247"/>
      <c r="AI406" s="1247"/>
      <c r="AJ406" s="1247"/>
      <c r="AK406" s="1247"/>
      <c r="AL406" s="1247"/>
      <c r="AM406" s="1247"/>
      <c r="AN406" s="1247"/>
      <c r="AO406" s="1247"/>
      <c r="AP406" s="1247"/>
      <c r="AQ406" s="1247"/>
      <c r="AR406" s="1247"/>
      <c r="AS406" s="1247"/>
      <c r="AT406" s="1247"/>
      <c r="AU406" s="1247"/>
      <c r="AV406" s="1247"/>
      <c r="AW406" s="1247"/>
      <c r="AX406" s="1247"/>
      <c r="AY406" s="1247"/>
      <c r="AZ406" s="1247"/>
      <c r="BA406" s="1247"/>
      <c r="BB406" s="1247"/>
      <c r="BC406" s="1247"/>
      <c r="BD406" s="1247"/>
      <c r="BE406" s="1247"/>
      <c r="BF406" s="1247"/>
      <c r="BG406" s="1247"/>
      <c r="BH406" s="1247"/>
      <c r="BI406" s="1247"/>
      <c r="BJ406" s="1247"/>
      <c r="BK406" s="1247"/>
      <c r="BL406" s="1247"/>
      <c r="BM406" s="1247"/>
      <c r="BN406" s="1247"/>
      <c r="BO406" s="1247"/>
      <c r="BP406" s="1247"/>
      <c r="BQ406" s="1247"/>
      <c r="BR406" s="1247"/>
      <c r="BS406" s="1247"/>
      <c r="BT406" s="1247"/>
      <c r="BU406" s="1247"/>
      <c r="BV406" s="1247"/>
      <c r="BW406" s="1247"/>
      <c r="BX406" s="1247"/>
      <c r="BY406" s="1247"/>
      <c r="BZ406" s="1247"/>
      <c r="CA406" s="1247"/>
      <c r="CB406" s="1247"/>
      <c r="CC406" s="1247"/>
      <c r="CD406" s="1247"/>
      <c r="CE406" s="1247"/>
      <c r="CF406" s="1247"/>
      <c r="CG406" s="1247"/>
      <c r="CH406" s="1247"/>
      <c r="CI406" s="1247"/>
      <c r="CJ406" s="1247"/>
      <c r="CK406" s="1247"/>
      <c r="CL406" s="1247"/>
      <c r="CM406" s="1247"/>
      <c r="CN406" s="1247"/>
      <c r="CO406" s="1247"/>
      <c r="CP406" s="1247"/>
      <c r="CQ406" s="1247"/>
      <c r="CR406" s="1247"/>
      <c r="CS406" s="1247"/>
      <c r="CT406" s="1247"/>
      <c r="CU406" s="1247"/>
      <c r="CV406" s="1247"/>
      <c r="CW406" s="1247"/>
      <c r="CX406" s="1247"/>
      <c r="CY406" s="1247"/>
      <c r="CZ406" s="1247"/>
      <c r="DB406" s="1452">
        <f t="shared" si="65"/>
        <v>0</v>
      </c>
      <c r="DC406" s="1452">
        <f t="shared" si="66"/>
        <v>0</v>
      </c>
    </row>
    <row r="407" spans="1:107" ht="14.25" customHeight="1" x14ac:dyDescent="0.2">
      <c r="A407" s="129"/>
      <c r="B407" s="130"/>
      <c r="C407" s="131"/>
      <c r="D407" s="448"/>
      <c r="E407" s="448"/>
      <c r="F407" s="382"/>
      <c r="G407" s="382"/>
      <c r="H407" s="382"/>
      <c r="I407" s="1528">
        <f t="shared" si="67"/>
        <v>0</v>
      </c>
      <c r="J407" s="1529">
        <f t="shared" si="63"/>
        <v>0</v>
      </c>
      <c r="K407" s="136"/>
      <c r="L407" s="1530">
        <f t="shared" si="68"/>
        <v>0</v>
      </c>
      <c r="M407" s="1531">
        <f t="shared" si="69"/>
        <v>0</v>
      </c>
      <c r="N407" s="138"/>
      <c r="P407" s="125"/>
      <c r="Q407" s="1065" t="str">
        <f>IF(P407=" "," ",IF(P407="Vehículos",VLOOKUP($Q$16,'Datos Indices'!$A$38:$Z$50,22,FALSE),IF(P407="Ipim",VLOOKUP($Q$16,'Datos Indices'!$A$38:$Z$50,7,FALSE),IF(P407="Dólar",VLOOKUP($Q$16,'Datos Indices'!$A$38:$Z$50,4,FALSE),IF(P407="Gasoil",VLOOKUP($Q$16,'Datos Indices'!$A$38:$Z$50,10,FALSE),IF(P407="WPU06 Pesificado",VLOOKUP($Q$16,'Datos Indices'!$A$38:$Z$50,26,FALSE),0))))))</f>
        <v xml:space="preserve"> </v>
      </c>
      <c r="R407" s="1066">
        <f t="shared" si="70"/>
        <v>0</v>
      </c>
      <c r="T407" s="928"/>
      <c r="U407" s="1065" t="str">
        <f>IF(T407=" "," ",IF(T407="Vehículos",VLOOKUP($U$16,'Datos Indices'!$A$38:$Z$50,22,FALSE),IF(T407="Ipim",VLOOKUP($U$16,'Datos Indices'!$A$38:$Z$50,7,FALSE),IF(T407="Dólar",VLOOKUP($U$16,'Datos Indices'!$A$38:$Z$50,4,FALSE),IF(T407="Gasoil",VLOOKUP($U$16,'Datos Indices'!$A$38:$Z$50,10,FALSE),IF(T407="WPU06 Pesificado",VLOOKUP($U$16,'Datos Indices'!$A$38:$Z$50,26,FALSE),0))))))</f>
        <v xml:space="preserve"> </v>
      </c>
      <c r="V407" s="1066">
        <f t="shared" si="71"/>
        <v>0</v>
      </c>
      <c r="W407" s="1450" t="str">
        <f t="shared" si="64"/>
        <v/>
      </c>
      <c r="Y407" s="1247"/>
      <c r="Z407" s="1247"/>
      <c r="AA407" s="1247"/>
      <c r="AB407" s="1247"/>
      <c r="AC407" s="1247"/>
      <c r="AD407" s="1247"/>
      <c r="AE407" s="1247"/>
      <c r="AF407" s="1247"/>
      <c r="AG407" s="1247"/>
      <c r="AH407" s="1247"/>
      <c r="AI407" s="1247"/>
      <c r="AJ407" s="1247"/>
      <c r="AK407" s="1247"/>
      <c r="AL407" s="1247"/>
      <c r="AM407" s="1247"/>
      <c r="AN407" s="1247"/>
      <c r="AO407" s="1247"/>
      <c r="AP407" s="1247"/>
      <c r="AQ407" s="1247"/>
      <c r="AR407" s="1247"/>
      <c r="AS407" s="1247"/>
      <c r="AT407" s="1247"/>
      <c r="AU407" s="1247"/>
      <c r="AV407" s="1247"/>
      <c r="AW407" s="1247"/>
      <c r="AX407" s="1247"/>
      <c r="AY407" s="1247"/>
      <c r="AZ407" s="1247"/>
      <c r="BA407" s="1247"/>
      <c r="BB407" s="1247"/>
      <c r="BC407" s="1247"/>
      <c r="BD407" s="1247"/>
      <c r="BE407" s="1247"/>
      <c r="BF407" s="1247"/>
      <c r="BG407" s="1247"/>
      <c r="BH407" s="1247"/>
      <c r="BI407" s="1247"/>
      <c r="BJ407" s="1247"/>
      <c r="BK407" s="1247"/>
      <c r="BL407" s="1247"/>
      <c r="BM407" s="1247"/>
      <c r="BN407" s="1247"/>
      <c r="BO407" s="1247"/>
      <c r="BP407" s="1247"/>
      <c r="BQ407" s="1247"/>
      <c r="BR407" s="1247"/>
      <c r="BS407" s="1247"/>
      <c r="BT407" s="1247"/>
      <c r="BU407" s="1247"/>
      <c r="BV407" s="1247"/>
      <c r="BW407" s="1247"/>
      <c r="BX407" s="1247"/>
      <c r="BY407" s="1247"/>
      <c r="BZ407" s="1247"/>
      <c r="CA407" s="1247"/>
      <c r="CB407" s="1247"/>
      <c r="CC407" s="1247"/>
      <c r="CD407" s="1247"/>
      <c r="CE407" s="1247"/>
      <c r="CF407" s="1247"/>
      <c r="CG407" s="1247"/>
      <c r="CH407" s="1247"/>
      <c r="CI407" s="1247"/>
      <c r="CJ407" s="1247"/>
      <c r="CK407" s="1247"/>
      <c r="CL407" s="1247"/>
      <c r="CM407" s="1247"/>
      <c r="CN407" s="1247"/>
      <c r="CO407" s="1247"/>
      <c r="CP407" s="1247"/>
      <c r="CQ407" s="1247"/>
      <c r="CR407" s="1247"/>
      <c r="CS407" s="1247"/>
      <c r="CT407" s="1247"/>
      <c r="CU407" s="1247"/>
      <c r="CV407" s="1247"/>
      <c r="CW407" s="1247"/>
      <c r="CX407" s="1247"/>
      <c r="CY407" s="1247"/>
      <c r="CZ407" s="1247"/>
      <c r="DB407" s="1452">
        <f t="shared" si="65"/>
        <v>0</v>
      </c>
      <c r="DC407" s="1452">
        <f t="shared" si="66"/>
        <v>0</v>
      </c>
    </row>
    <row r="408" spans="1:107" ht="14.25" customHeight="1" x14ac:dyDescent="0.2">
      <c r="A408" s="129"/>
      <c r="B408" s="130"/>
      <c r="C408" s="131"/>
      <c r="D408" s="448"/>
      <c r="E408" s="448"/>
      <c r="F408" s="382"/>
      <c r="G408" s="382"/>
      <c r="H408" s="382"/>
      <c r="I408" s="1528">
        <f t="shared" si="67"/>
        <v>0</v>
      </c>
      <c r="J408" s="1529">
        <f t="shared" si="63"/>
        <v>0</v>
      </c>
      <c r="K408" s="136"/>
      <c r="L408" s="1530">
        <f t="shared" si="68"/>
        <v>0</v>
      </c>
      <c r="M408" s="1531">
        <f t="shared" si="69"/>
        <v>0</v>
      </c>
      <c r="N408" s="138"/>
      <c r="P408" s="125"/>
      <c r="Q408" s="1065" t="str">
        <f>IF(P408=" "," ",IF(P408="Vehículos",VLOOKUP($Q$16,'Datos Indices'!$A$38:$Z$50,22,FALSE),IF(P408="Ipim",VLOOKUP($Q$16,'Datos Indices'!$A$38:$Z$50,7,FALSE),IF(P408="Dólar",VLOOKUP($Q$16,'Datos Indices'!$A$38:$Z$50,4,FALSE),IF(P408="Gasoil",VLOOKUP($Q$16,'Datos Indices'!$A$38:$Z$50,10,FALSE),IF(P408="WPU06 Pesificado",VLOOKUP($Q$16,'Datos Indices'!$A$38:$Z$50,26,FALSE),0))))))</f>
        <v xml:space="preserve"> </v>
      </c>
      <c r="R408" s="1066">
        <f t="shared" si="70"/>
        <v>0</v>
      </c>
      <c r="T408" s="928"/>
      <c r="U408" s="1065" t="str">
        <f>IF(T408=" "," ",IF(T408="Vehículos",VLOOKUP($U$16,'Datos Indices'!$A$38:$Z$50,22,FALSE),IF(T408="Ipim",VLOOKUP($U$16,'Datos Indices'!$A$38:$Z$50,7,FALSE),IF(T408="Dólar",VLOOKUP($U$16,'Datos Indices'!$A$38:$Z$50,4,FALSE),IF(T408="Gasoil",VLOOKUP($U$16,'Datos Indices'!$A$38:$Z$50,10,FALSE),IF(T408="WPU06 Pesificado",VLOOKUP($U$16,'Datos Indices'!$A$38:$Z$50,26,FALSE),0))))))</f>
        <v xml:space="preserve"> </v>
      </c>
      <c r="V408" s="1066">
        <f t="shared" si="71"/>
        <v>0</v>
      </c>
      <c r="W408" s="1450" t="str">
        <f t="shared" si="64"/>
        <v/>
      </c>
      <c r="Y408" s="1247"/>
      <c r="Z408" s="1247"/>
      <c r="AA408" s="1247"/>
      <c r="AB408" s="1247"/>
      <c r="AC408" s="1247"/>
      <c r="AD408" s="1247"/>
      <c r="AE408" s="1247"/>
      <c r="AF408" s="1247"/>
      <c r="AG408" s="1247"/>
      <c r="AH408" s="1247"/>
      <c r="AI408" s="1247"/>
      <c r="AJ408" s="1247"/>
      <c r="AK408" s="1247"/>
      <c r="AL408" s="1247"/>
      <c r="AM408" s="1247"/>
      <c r="AN408" s="1247"/>
      <c r="AO408" s="1247"/>
      <c r="AP408" s="1247"/>
      <c r="AQ408" s="1247"/>
      <c r="AR408" s="1247"/>
      <c r="AS408" s="1247"/>
      <c r="AT408" s="1247"/>
      <c r="AU408" s="1247"/>
      <c r="AV408" s="1247"/>
      <c r="AW408" s="1247"/>
      <c r="AX408" s="1247"/>
      <c r="AY408" s="1247"/>
      <c r="AZ408" s="1247"/>
      <c r="BA408" s="1247"/>
      <c r="BB408" s="1247"/>
      <c r="BC408" s="1247"/>
      <c r="BD408" s="1247"/>
      <c r="BE408" s="1247"/>
      <c r="BF408" s="1247"/>
      <c r="BG408" s="1247"/>
      <c r="BH408" s="1247"/>
      <c r="BI408" s="1247"/>
      <c r="BJ408" s="1247"/>
      <c r="BK408" s="1247"/>
      <c r="BL408" s="1247"/>
      <c r="BM408" s="1247"/>
      <c r="BN408" s="1247"/>
      <c r="BO408" s="1247"/>
      <c r="BP408" s="1247"/>
      <c r="BQ408" s="1247"/>
      <c r="BR408" s="1247"/>
      <c r="BS408" s="1247"/>
      <c r="BT408" s="1247"/>
      <c r="BU408" s="1247"/>
      <c r="BV408" s="1247"/>
      <c r="BW408" s="1247"/>
      <c r="BX408" s="1247"/>
      <c r="BY408" s="1247"/>
      <c r="BZ408" s="1247"/>
      <c r="CA408" s="1247"/>
      <c r="CB408" s="1247"/>
      <c r="CC408" s="1247"/>
      <c r="CD408" s="1247"/>
      <c r="CE408" s="1247"/>
      <c r="CF408" s="1247"/>
      <c r="CG408" s="1247"/>
      <c r="CH408" s="1247"/>
      <c r="CI408" s="1247"/>
      <c r="CJ408" s="1247"/>
      <c r="CK408" s="1247"/>
      <c r="CL408" s="1247"/>
      <c r="CM408" s="1247"/>
      <c r="CN408" s="1247"/>
      <c r="CO408" s="1247"/>
      <c r="CP408" s="1247"/>
      <c r="CQ408" s="1247"/>
      <c r="CR408" s="1247"/>
      <c r="CS408" s="1247"/>
      <c r="CT408" s="1247"/>
      <c r="CU408" s="1247"/>
      <c r="CV408" s="1247"/>
      <c r="CW408" s="1247"/>
      <c r="CX408" s="1247"/>
      <c r="CY408" s="1247"/>
      <c r="CZ408" s="1247"/>
      <c r="DB408" s="1452">
        <f t="shared" si="65"/>
        <v>0</v>
      </c>
      <c r="DC408" s="1452">
        <f t="shared" si="66"/>
        <v>0</v>
      </c>
    </row>
    <row r="409" spans="1:107" ht="14.25" customHeight="1" x14ac:dyDescent="0.2">
      <c r="A409" s="129"/>
      <c r="B409" s="130"/>
      <c r="C409" s="131"/>
      <c r="D409" s="448"/>
      <c r="E409" s="448"/>
      <c r="F409" s="382"/>
      <c r="G409" s="382"/>
      <c r="H409" s="382"/>
      <c r="I409" s="1528">
        <f t="shared" si="67"/>
        <v>0</v>
      </c>
      <c r="J409" s="1529">
        <f t="shared" si="63"/>
        <v>0</v>
      </c>
      <c r="K409" s="136"/>
      <c r="L409" s="1530">
        <f t="shared" si="68"/>
        <v>0</v>
      </c>
      <c r="M409" s="1531">
        <f t="shared" si="69"/>
        <v>0</v>
      </c>
      <c r="N409" s="138"/>
      <c r="P409" s="125"/>
      <c r="Q409" s="1065" t="str">
        <f>IF(P409=" "," ",IF(P409="Vehículos",VLOOKUP($Q$16,'Datos Indices'!$A$38:$Z$50,22,FALSE),IF(P409="Ipim",VLOOKUP($Q$16,'Datos Indices'!$A$38:$Z$50,7,FALSE),IF(P409="Dólar",VLOOKUP($Q$16,'Datos Indices'!$A$38:$Z$50,4,FALSE),IF(P409="Gasoil",VLOOKUP($Q$16,'Datos Indices'!$A$38:$Z$50,10,FALSE),IF(P409="WPU06 Pesificado",VLOOKUP($Q$16,'Datos Indices'!$A$38:$Z$50,26,FALSE),0))))))</f>
        <v xml:space="preserve"> </v>
      </c>
      <c r="R409" s="1066">
        <f t="shared" si="70"/>
        <v>0</v>
      </c>
      <c r="T409" s="928"/>
      <c r="U409" s="1065" t="str">
        <f>IF(T409=" "," ",IF(T409="Vehículos",VLOOKUP($U$16,'Datos Indices'!$A$38:$Z$50,22,FALSE),IF(T409="Ipim",VLOOKUP($U$16,'Datos Indices'!$A$38:$Z$50,7,FALSE),IF(T409="Dólar",VLOOKUP($U$16,'Datos Indices'!$A$38:$Z$50,4,FALSE),IF(T409="Gasoil",VLOOKUP($U$16,'Datos Indices'!$A$38:$Z$50,10,FALSE),IF(T409="WPU06 Pesificado",VLOOKUP($U$16,'Datos Indices'!$A$38:$Z$50,26,FALSE),0))))))</f>
        <v xml:space="preserve"> </v>
      </c>
      <c r="V409" s="1066">
        <f t="shared" si="71"/>
        <v>0</v>
      </c>
      <c r="W409" s="1450" t="str">
        <f t="shared" si="64"/>
        <v/>
      </c>
      <c r="Y409" s="1247"/>
      <c r="Z409" s="1247"/>
      <c r="AA409" s="1247"/>
      <c r="AB409" s="1247"/>
      <c r="AC409" s="1247"/>
      <c r="AD409" s="1247"/>
      <c r="AE409" s="1247"/>
      <c r="AF409" s="1247"/>
      <c r="AG409" s="1247"/>
      <c r="AH409" s="1247"/>
      <c r="AI409" s="1247"/>
      <c r="AJ409" s="1247"/>
      <c r="AK409" s="1247"/>
      <c r="AL409" s="1247"/>
      <c r="AM409" s="1247"/>
      <c r="AN409" s="1247"/>
      <c r="AO409" s="1247"/>
      <c r="AP409" s="1247"/>
      <c r="AQ409" s="1247"/>
      <c r="AR409" s="1247"/>
      <c r="AS409" s="1247"/>
      <c r="AT409" s="1247"/>
      <c r="AU409" s="1247"/>
      <c r="AV409" s="1247"/>
      <c r="AW409" s="1247"/>
      <c r="AX409" s="1247"/>
      <c r="AY409" s="1247"/>
      <c r="AZ409" s="1247"/>
      <c r="BA409" s="1247"/>
      <c r="BB409" s="1247"/>
      <c r="BC409" s="1247"/>
      <c r="BD409" s="1247"/>
      <c r="BE409" s="1247"/>
      <c r="BF409" s="1247"/>
      <c r="BG409" s="1247"/>
      <c r="BH409" s="1247"/>
      <c r="BI409" s="1247"/>
      <c r="BJ409" s="1247"/>
      <c r="BK409" s="1247"/>
      <c r="BL409" s="1247"/>
      <c r="BM409" s="1247"/>
      <c r="BN409" s="1247"/>
      <c r="BO409" s="1247"/>
      <c r="BP409" s="1247"/>
      <c r="BQ409" s="1247"/>
      <c r="BR409" s="1247"/>
      <c r="BS409" s="1247"/>
      <c r="BT409" s="1247"/>
      <c r="BU409" s="1247"/>
      <c r="BV409" s="1247"/>
      <c r="BW409" s="1247"/>
      <c r="BX409" s="1247"/>
      <c r="BY409" s="1247"/>
      <c r="BZ409" s="1247"/>
      <c r="CA409" s="1247"/>
      <c r="CB409" s="1247"/>
      <c r="CC409" s="1247"/>
      <c r="CD409" s="1247"/>
      <c r="CE409" s="1247"/>
      <c r="CF409" s="1247"/>
      <c r="CG409" s="1247"/>
      <c r="CH409" s="1247"/>
      <c r="CI409" s="1247"/>
      <c r="CJ409" s="1247"/>
      <c r="CK409" s="1247"/>
      <c r="CL409" s="1247"/>
      <c r="CM409" s="1247"/>
      <c r="CN409" s="1247"/>
      <c r="CO409" s="1247"/>
      <c r="CP409" s="1247"/>
      <c r="CQ409" s="1247"/>
      <c r="CR409" s="1247"/>
      <c r="CS409" s="1247"/>
      <c r="CT409" s="1247"/>
      <c r="CU409" s="1247"/>
      <c r="CV409" s="1247"/>
      <c r="CW409" s="1247"/>
      <c r="CX409" s="1247"/>
      <c r="CY409" s="1247"/>
      <c r="CZ409" s="1247"/>
      <c r="DB409" s="1452">
        <f t="shared" si="65"/>
        <v>0</v>
      </c>
      <c r="DC409" s="1452">
        <f t="shared" si="66"/>
        <v>0</v>
      </c>
    </row>
    <row r="410" spans="1:107" ht="14.25" customHeight="1" x14ac:dyDescent="0.2">
      <c r="A410" s="129"/>
      <c r="B410" s="130"/>
      <c r="C410" s="131"/>
      <c r="D410" s="448"/>
      <c r="E410" s="448"/>
      <c r="F410" s="382"/>
      <c r="G410" s="382"/>
      <c r="H410" s="382"/>
      <c r="I410" s="1528">
        <f t="shared" ref="I410:I449" si="72">C410*G410*H410</f>
        <v>0</v>
      </c>
      <c r="J410" s="1529">
        <f t="shared" si="63"/>
        <v>0</v>
      </c>
      <c r="K410" s="136"/>
      <c r="L410" s="1530">
        <f t="shared" ref="L410:L449" si="73">J410+(K410*C410)</f>
        <v>0</v>
      </c>
      <c r="M410" s="1531">
        <f t="shared" ref="M410:M449" si="74">+L410*$C$9</f>
        <v>0</v>
      </c>
      <c r="N410" s="138"/>
      <c r="P410" s="125"/>
      <c r="Q410" s="1065" t="str">
        <f>IF(P410=" "," ",IF(P410="Vehículos",VLOOKUP($Q$16,'Datos Indices'!$A$38:$Z$50,22,FALSE),IF(P410="Ipim",VLOOKUP($Q$16,'Datos Indices'!$A$38:$Z$50,7,FALSE),IF(P410="Dólar",VLOOKUP($Q$16,'Datos Indices'!$A$38:$Z$50,4,FALSE),IF(P410="Gasoil",VLOOKUP($Q$16,'Datos Indices'!$A$38:$Z$50,10,FALSE),IF(P410="WPU06 Pesificado",VLOOKUP($Q$16,'Datos Indices'!$A$38:$Z$50,26,FALSE),0))))))</f>
        <v xml:space="preserve"> </v>
      </c>
      <c r="R410" s="1066">
        <f t="shared" ref="R410:R449" si="75">M410*Q410/100</f>
        <v>0</v>
      </c>
      <c r="T410" s="928"/>
      <c r="U410" s="1065" t="str">
        <f>IF(T410=" "," ",IF(T410="Vehículos",VLOOKUP($U$16,'Datos Indices'!$A$38:$Z$50,22,FALSE),IF(T410="Ipim",VLOOKUP($U$16,'Datos Indices'!$A$38:$Z$50,7,FALSE),IF(T410="Dólar",VLOOKUP($U$16,'Datos Indices'!$A$38:$Z$50,4,FALSE),IF(T410="Gasoil",VLOOKUP($U$16,'Datos Indices'!$A$38:$Z$50,10,FALSE),IF(T410="WPU06 Pesificado",VLOOKUP($U$16,'Datos Indices'!$A$38:$Z$50,26,FALSE),0))))))</f>
        <v xml:space="preserve"> </v>
      </c>
      <c r="V410" s="1066">
        <f t="shared" ref="V410:V449" si="76">M410*U410/100</f>
        <v>0</v>
      </c>
      <c r="W410" s="1450" t="str">
        <f t="shared" si="64"/>
        <v/>
      </c>
      <c r="Y410" s="1247"/>
      <c r="Z410" s="1247"/>
      <c r="AA410" s="1247"/>
      <c r="AB410" s="1247"/>
      <c r="AC410" s="1247"/>
      <c r="AD410" s="1247"/>
      <c r="AE410" s="1247"/>
      <c r="AF410" s="1247"/>
      <c r="AG410" s="1247"/>
      <c r="AH410" s="1247"/>
      <c r="AI410" s="1247"/>
      <c r="AJ410" s="1247"/>
      <c r="AK410" s="1247"/>
      <c r="AL410" s="1247"/>
      <c r="AM410" s="1247"/>
      <c r="AN410" s="1247"/>
      <c r="AO410" s="1247"/>
      <c r="AP410" s="1247"/>
      <c r="AQ410" s="1247"/>
      <c r="AR410" s="1247"/>
      <c r="AS410" s="1247"/>
      <c r="AT410" s="1247"/>
      <c r="AU410" s="1247"/>
      <c r="AV410" s="1247"/>
      <c r="AW410" s="1247"/>
      <c r="AX410" s="1247"/>
      <c r="AY410" s="1247"/>
      <c r="AZ410" s="1247"/>
      <c r="BA410" s="1247"/>
      <c r="BB410" s="1247"/>
      <c r="BC410" s="1247"/>
      <c r="BD410" s="1247"/>
      <c r="BE410" s="1247"/>
      <c r="BF410" s="1247"/>
      <c r="BG410" s="1247"/>
      <c r="BH410" s="1247"/>
      <c r="BI410" s="1247"/>
      <c r="BJ410" s="1247"/>
      <c r="BK410" s="1247"/>
      <c r="BL410" s="1247"/>
      <c r="BM410" s="1247"/>
      <c r="BN410" s="1247"/>
      <c r="BO410" s="1247"/>
      <c r="BP410" s="1247"/>
      <c r="BQ410" s="1247"/>
      <c r="BR410" s="1247"/>
      <c r="BS410" s="1247"/>
      <c r="BT410" s="1247"/>
      <c r="BU410" s="1247"/>
      <c r="BV410" s="1247"/>
      <c r="BW410" s="1247"/>
      <c r="BX410" s="1247"/>
      <c r="BY410" s="1247"/>
      <c r="BZ410" s="1247"/>
      <c r="CA410" s="1247"/>
      <c r="CB410" s="1247"/>
      <c r="CC410" s="1247"/>
      <c r="CD410" s="1247"/>
      <c r="CE410" s="1247"/>
      <c r="CF410" s="1247"/>
      <c r="CG410" s="1247"/>
      <c r="CH410" s="1247"/>
      <c r="CI410" s="1247"/>
      <c r="CJ410" s="1247"/>
      <c r="CK410" s="1247"/>
      <c r="CL410" s="1247"/>
      <c r="CM410" s="1247"/>
      <c r="CN410" s="1247"/>
      <c r="CO410" s="1247"/>
      <c r="CP410" s="1247"/>
      <c r="CQ410" s="1247"/>
      <c r="CR410" s="1247"/>
      <c r="CS410" s="1247"/>
      <c r="CT410" s="1247"/>
      <c r="CU410" s="1247"/>
      <c r="CV410" s="1247"/>
      <c r="CW410" s="1247"/>
      <c r="CX410" s="1247"/>
      <c r="CY410" s="1247"/>
      <c r="CZ410" s="1247"/>
      <c r="DB410" s="1452">
        <f t="shared" si="65"/>
        <v>0</v>
      </c>
      <c r="DC410" s="1452">
        <f t="shared" si="66"/>
        <v>0</v>
      </c>
    </row>
    <row r="411" spans="1:107" ht="14.25" customHeight="1" x14ac:dyDescent="0.2">
      <c r="A411" s="129"/>
      <c r="B411" s="130"/>
      <c r="C411" s="131"/>
      <c r="D411" s="448"/>
      <c r="E411" s="448"/>
      <c r="F411" s="382"/>
      <c r="G411" s="382"/>
      <c r="H411" s="382"/>
      <c r="I411" s="1528">
        <f t="shared" si="72"/>
        <v>0</v>
      </c>
      <c r="J411" s="1529">
        <f t="shared" si="63"/>
        <v>0</v>
      </c>
      <c r="K411" s="136"/>
      <c r="L411" s="1530">
        <f t="shared" si="73"/>
        <v>0</v>
      </c>
      <c r="M411" s="1531">
        <f t="shared" si="74"/>
        <v>0</v>
      </c>
      <c r="N411" s="138"/>
      <c r="P411" s="125"/>
      <c r="Q411" s="1065" t="str">
        <f>IF(P411=" "," ",IF(P411="Vehículos",VLOOKUP($Q$16,'Datos Indices'!$A$38:$Z$50,22,FALSE),IF(P411="Ipim",VLOOKUP($Q$16,'Datos Indices'!$A$38:$Z$50,7,FALSE),IF(P411="Dólar",VLOOKUP($Q$16,'Datos Indices'!$A$38:$Z$50,4,FALSE),IF(P411="Gasoil",VLOOKUP($Q$16,'Datos Indices'!$A$38:$Z$50,10,FALSE),IF(P411="WPU06 Pesificado",VLOOKUP($Q$16,'Datos Indices'!$A$38:$Z$50,26,FALSE),0))))))</f>
        <v xml:space="preserve"> </v>
      </c>
      <c r="R411" s="1066">
        <f t="shared" si="75"/>
        <v>0</v>
      </c>
      <c r="T411" s="928"/>
      <c r="U411" s="1065" t="str">
        <f>IF(T411=" "," ",IF(T411="Vehículos",VLOOKUP($U$16,'Datos Indices'!$A$38:$Z$50,22,FALSE),IF(T411="Ipim",VLOOKUP($U$16,'Datos Indices'!$A$38:$Z$50,7,FALSE),IF(T411="Dólar",VLOOKUP($U$16,'Datos Indices'!$A$38:$Z$50,4,FALSE),IF(T411="Gasoil",VLOOKUP($U$16,'Datos Indices'!$A$38:$Z$50,10,FALSE),IF(T411="WPU06 Pesificado",VLOOKUP($U$16,'Datos Indices'!$A$38:$Z$50,26,FALSE),0))))))</f>
        <v xml:space="preserve"> </v>
      </c>
      <c r="V411" s="1066">
        <f t="shared" si="76"/>
        <v>0</v>
      </c>
      <c r="W411" s="1450" t="str">
        <f t="shared" si="64"/>
        <v/>
      </c>
      <c r="Y411" s="1247"/>
      <c r="Z411" s="1247"/>
      <c r="AA411" s="1247"/>
      <c r="AB411" s="1247"/>
      <c r="AC411" s="1247"/>
      <c r="AD411" s="1247"/>
      <c r="AE411" s="1247"/>
      <c r="AF411" s="1247"/>
      <c r="AG411" s="1247"/>
      <c r="AH411" s="1247"/>
      <c r="AI411" s="1247"/>
      <c r="AJ411" s="1247"/>
      <c r="AK411" s="1247"/>
      <c r="AL411" s="1247"/>
      <c r="AM411" s="1247"/>
      <c r="AN411" s="1247"/>
      <c r="AO411" s="1247"/>
      <c r="AP411" s="1247"/>
      <c r="AQ411" s="1247"/>
      <c r="AR411" s="1247"/>
      <c r="AS411" s="1247"/>
      <c r="AT411" s="1247"/>
      <c r="AU411" s="1247"/>
      <c r="AV411" s="1247"/>
      <c r="AW411" s="1247"/>
      <c r="AX411" s="1247"/>
      <c r="AY411" s="1247"/>
      <c r="AZ411" s="1247"/>
      <c r="BA411" s="1247"/>
      <c r="BB411" s="1247"/>
      <c r="BC411" s="1247"/>
      <c r="BD411" s="1247"/>
      <c r="BE411" s="1247"/>
      <c r="BF411" s="1247"/>
      <c r="BG411" s="1247"/>
      <c r="BH411" s="1247"/>
      <c r="BI411" s="1247"/>
      <c r="BJ411" s="1247"/>
      <c r="BK411" s="1247"/>
      <c r="BL411" s="1247"/>
      <c r="BM411" s="1247"/>
      <c r="BN411" s="1247"/>
      <c r="BO411" s="1247"/>
      <c r="BP411" s="1247"/>
      <c r="BQ411" s="1247"/>
      <c r="BR411" s="1247"/>
      <c r="BS411" s="1247"/>
      <c r="BT411" s="1247"/>
      <c r="BU411" s="1247"/>
      <c r="BV411" s="1247"/>
      <c r="BW411" s="1247"/>
      <c r="BX411" s="1247"/>
      <c r="BY411" s="1247"/>
      <c r="BZ411" s="1247"/>
      <c r="CA411" s="1247"/>
      <c r="CB411" s="1247"/>
      <c r="CC411" s="1247"/>
      <c r="CD411" s="1247"/>
      <c r="CE411" s="1247"/>
      <c r="CF411" s="1247"/>
      <c r="CG411" s="1247"/>
      <c r="CH411" s="1247"/>
      <c r="CI411" s="1247"/>
      <c r="CJ411" s="1247"/>
      <c r="CK411" s="1247"/>
      <c r="CL411" s="1247"/>
      <c r="CM411" s="1247"/>
      <c r="CN411" s="1247"/>
      <c r="CO411" s="1247"/>
      <c r="CP411" s="1247"/>
      <c r="CQ411" s="1247"/>
      <c r="CR411" s="1247"/>
      <c r="CS411" s="1247"/>
      <c r="CT411" s="1247"/>
      <c r="CU411" s="1247"/>
      <c r="CV411" s="1247"/>
      <c r="CW411" s="1247"/>
      <c r="CX411" s="1247"/>
      <c r="CY411" s="1247"/>
      <c r="CZ411" s="1247"/>
      <c r="DB411" s="1452">
        <f t="shared" si="65"/>
        <v>0</v>
      </c>
      <c r="DC411" s="1452">
        <f t="shared" si="66"/>
        <v>0</v>
      </c>
    </row>
    <row r="412" spans="1:107" ht="14.25" customHeight="1" x14ac:dyDescent="0.2">
      <c r="A412" s="129"/>
      <c r="B412" s="130"/>
      <c r="C412" s="131"/>
      <c r="D412" s="448"/>
      <c r="E412" s="448"/>
      <c r="F412" s="382"/>
      <c r="G412" s="382"/>
      <c r="H412" s="382"/>
      <c r="I412" s="1528">
        <f t="shared" si="72"/>
        <v>0</v>
      </c>
      <c r="J412" s="1529">
        <f t="shared" si="63"/>
        <v>0</v>
      </c>
      <c r="K412" s="136"/>
      <c r="L412" s="1530">
        <f t="shared" si="73"/>
        <v>0</v>
      </c>
      <c r="M412" s="1531">
        <f t="shared" si="74"/>
        <v>0</v>
      </c>
      <c r="N412" s="138"/>
      <c r="P412" s="125"/>
      <c r="Q412" s="1065" t="str">
        <f>IF(P412=" "," ",IF(P412="Vehículos",VLOOKUP($Q$16,'Datos Indices'!$A$38:$Z$50,22,FALSE),IF(P412="Ipim",VLOOKUP($Q$16,'Datos Indices'!$A$38:$Z$50,7,FALSE),IF(P412="Dólar",VLOOKUP($Q$16,'Datos Indices'!$A$38:$Z$50,4,FALSE),IF(P412="Gasoil",VLOOKUP($Q$16,'Datos Indices'!$A$38:$Z$50,10,FALSE),IF(P412="WPU06 Pesificado",VLOOKUP($Q$16,'Datos Indices'!$A$38:$Z$50,26,FALSE),0))))))</f>
        <v xml:space="preserve"> </v>
      </c>
      <c r="R412" s="1066">
        <f t="shared" si="75"/>
        <v>0</v>
      </c>
      <c r="T412" s="928"/>
      <c r="U412" s="1065" t="str">
        <f>IF(T412=" "," ",IF(T412="Vehículos",VLOOKUP($U$16,'Datos Indices'!$A$38:$Z$50,22,FALSE),IF(T412="Ipim",VLOOKUP($U$16,'Datos Indices'!$A$38:$Z$50,7,FALSE),IF(T412="Dólar",VLOOKUP($U$16,'Datos Indices'!$A$38:$Z$50,4,FALSE),IF(T412="Gasoil",VLOOKUP($U$16,'Datos Indices'!$A$38:$Z$50,10,FALSE),IF(T412="WPU06 Pesificado",VLOOKUP($U$16,'Datos Indices'!$A$38:$Z$50,26,FALSE),0))))))</f>
        <v xml:space="preserve"> </v>
      </c>
      <c r="V412" s="1066">
        <f t="shared" si="76"/>
        <v>0</v>
      </c>
      <c r="W412" s="1450" t="str">
        <f t="shared" si="64"/>
        <v/>
      </c>
      <c r="Y412" s="1247"/>
      <c r="Z412" s="1247"/>
      <c r="AA412" s="1247"/>
      <c r="AB412" s="1247"/>
      <c r="AC412" s="1247"/>
      <c r="AD412" s="1247"/>
      <c r="AE412" s="1247"/>
      <c r="AF412" s="1247"/>
      <c r="AG412" s="1247"/>
      <c r="AH412" s="1247"/>
      <c r="AI412" s="1247"/>
      <c r="AJ412" s="1247"/>
      <c r="AK412" s="1247"/>
      <c r="AL412" s="1247"/>
      <c r="AM412" s="1247"/>
      <c r="AN412" s="1247"/>
      <c r="AO412" s="1247"/>
      <c r="AP412" s="1247"/>
      <c r="AQ412" s="1247"/>
      <c r="AR412" s="1247"/>
      <c r="AS412" s="1247"/>
      <c r="AT412" s="1247"/>
      <c r="AU412" s="1247"/>
      <c r="AV412" s="1247"/>
      <c r="AW412" s="1247"/>
      <c r="AX412" s="1247"/>
      <c r="AY412" s="1247"/>
      <c r="AZ412" s="1247"/>
      <c r="BA412" s="1247"/>
      <c r="BB412" s="1247"/>
      <c r="BC412" s="1247"/>
      <c r="BD412" s="1247"/>
      <c r="BE412" s="1247"/>
      <c r="BF412" s="1247"/>
      <c r="BG412" s="1247"/>
      <c r="BH412" s="1247"/>
      <c r="BI412" s="1247"/>
      <c r="BJ412" s="1247"/>
      <c r="BK412" s="1247"/>
      <c r="BL412" s="1247"/>
      <c r="BM412" s="1247"/>
      <c r="BN412" s="1247"/>
      <c r="BO412" s="1247"/>
      <c r="BP412" s="1247"/>
      <c r="BQ412" s="1247"/>
      <c r="BR412" s="1247"/>
      <c r="BS412" s="1247"/>
      <c r="BT412" s="1247"/>
      <c r="BU412" s="1247"/>
      <c r="BV412" s="1247"/>
      <c r="BW412" s="1247"/>
      <c r="BX412" s="1247"/>
      <c r="BY412" s="1247"/>
      <c r="BZ412" s="1247"/>
      <c r="CA412" s="1247"/>
      <c r="CB412" s="1247"/>
      <c r="CC412" s="1247"/>
      <c r="CD412" s="1247"/>
      <c r="CE412" s="1247"/>
      <c r="CF412" s="1247"/>
      <c r="CG412" s="1247"/>
      <c r="CH412" s="1247"/>
      <c r="CI412" s="1247"/>
      <c r="CJ412" s="1247"/>
      <c r="CK412" s="1247"/>
      <c r="CL412" s="1247"/>
      <c r="CM412" s="1247"/>
      <c r="CN412" s="1247"/>
      <c r="CO412" s="1247"/>
      <c r="CP412" s="1247"/>
      <c r="CQ412" s="1247"/>
      <c r="CR412" s="1247"/>
      <c r="CS412" s="1247"/>
      <c r="CT412" s="1247"/>
      <c r="CU412" s="1247"/>
      <c r="CV412" s="1247"/>
      <c r="CW412" s="1247"/>
      <c r="CX412" s="1247"/>
      <c r="CY412" s="1247"/>
      <c r="CZ412" s="1247"/>
      <c r="DB412" s="1452">
        <f t="shared" si="65"/>
        <v>0</v>
      </c>
      <c r="DC412" s="1452">
        <f t="shared" si="66"/>
        <v>0</v>
      </c>
    </row>
    <row r="413" spans="1:107" ht="14.25" customHeight="1" x14ac:dyDescent="0.2">
      <c r="A413" s="129"/>
      <c r="B413" s="130"/>
      <c r="C413" s="131"/>
      <c r="D413" s="448"/>
      <c r="E413" s="448"/>
      <c r="F413" s="382"/>
      <c r="G413" s="382"/>
      <c r="H413" s="382"/>
      <c r="I413" s="1528">
        <f t="shared" si="72"/>
        <v>0</v>
      </c>
      <c r="J413" s="1529">
        <f t="shared" si="63"/>
        <v>0</v>
      </c>
      <c r="K413" s="136"/>
      <c r="L413" s="1530">
        <f t="shared" si="73"/>
        <v>0</v>
      </c>
      <c r="M413" s="1531">
        <f t="shared" si="74"/>
        <v>0</v>
      </c>
      <c r="N413" s="138"/>
      <c r="P413" s="125"/>
      <c r="Q413" s="1065" t="str">
        <f>IF(P413=" "," ",IF(P413="Vehículos",VLOOKUP($Q$16,'Datos Indices'!$A$38:$Z$50,22,FALSE),IF(P413="Ipim",VLOOKUP($Q$16,'Datos Indices'!$A$38:$Z$50,7,FALSE),IF(P413="Dólar",VLOOKUP($Q$16,'Datos Indices'!$A$38:$Z$50,4,FALSE),IF(P413="Gasoil",VLOOKUP($Q$16,'Datos Indices'!$A$38:$Z$50,10,FALSE),IF(P413="WPU06 Pesificado",VLOOKUP($Q$16,'Datos Indices'!$A$38:$Z$50,26,FALSE),0))))))</f>
        <v xml:space="preserve"> </v>
      </c>
      <c r="R413" s="1066">
        <f t="shared" si="75"/>
        <v>0</v>
      </c>
      <c r="T413" s="928"/>
      <c r="U413" s="1065" t="str">
        <f>IF(T413=" "," ",IF(T413="Vehículos",VLOOKUP($U$16,'Datos Indices'!$A$38:$Z$50,22,FALSE),IF(T413="Ipim",VLOOKUP($U$16,'Datos Indices'!$A$38:$Z$50,7,FALSE),IF(T413="Dólar",VLOOKUP($U$16,'Datos Indices'!$A$38:$Z$50,4,FALSE),IF(T413="Gasoil",VLOOKUP($U$16,'Datos Indices'!$A$38:$Z$50,10,FALSE),IF(T413="WPU06 Pesificado",VLOOKUP($U$16,'Datos Indices'!$A$38:$Z$50,26,FALSE),0))))))</f>
        <v xml:space="preserve"> </v>
      </c>
      <c r="V413" s="1066">
        <f t="shared" si="76"/>
        <v>0</v>
      </c>
      <c r="W413" s="1450" t="str">
        <f t="shared" si="64"/>
        <v/>
      </c>
      <c r="Y413" s="1247"/>
      <c r="Z413" s="1247"/>
      <c r="AA413" s="1247"/>
      <c r="AB413" s="1247"/>
      <c r="AC413" s="1247"/>
      <c r="AD413" s="1247"/>
      <c r="AE413" s="1247"/>
      <c r="AF413" s="1247"/>
      <c r="AG413" s="1247"/>
      <c r="AH413" s="1247"/>
      <c r="AI413" s="1247"/>
      <c r="AJ413" s="1247"/>
      <c r="AK413" s="1247"/>
      <c r="AL413" s="1247"/>
      <c r="AM413" s="1247"/>
      <c r="AN413" s="1247"/>
      <c r="AO413" s="1247"/>
      <c r="AP413" s="1247"/>
      <c r="AQ413" s="1247"/>
      <c r="AR413" s="1247"/>
      <c r="AS413" s="1247"/>
      <c r="AT413" s="1247"/>
      <c r="AU413" s="1247"/>
      <c r="AV413" s="1247"/>
      <c r="AW413" s="1247"/>
      <c r="AX413" s="1247"/>
      <c r="AY413" s="1247"/>
      <c r="AZ413" s="1247"/>
      <c r="BA413" s="1247"/>
      <c r="BB413" s="1247"/>
      <c r="BC413" s="1247"/>
      <c r="BD413" s="1247"/>
      <c r="BE413" s="1247"/>
      <c r="BF413" s="1247"/>
      <c r="BG413" s="1247"/>
      <c r="BH413" s="1247"/>
      <c r="BI413" s="1247"/>
      <c r="BJ413" s="1247"/>
      <c r="BK413" s="1247"/>
      <c r="BL413" s="1247"/>
      <c r="BM413" s="1247"/>
      <c r="BN413" s="1247"/>
      <c r="BO413" s="1247"/>
      <c r="BP413" s="1247"/>
      <c r="BQ413" s="1247"/>
      <c r="BR413" s="1247"/>
      <c r="BS413" s="1247"/>
      <c r="BT413" s="1247"/>
      <c r="BU413" s="1247"/>
      <c r="BV413" s="1247"/>
      <c r="BW413" s="1247"/>
      <c r="BX413" s="1247"/>
      <c r="BY413" s="1247"/>
      <c r="BZ413" s="1247"/>
      <c r="CA413" s="1247"/>
      <c r="CB413" s="1247"/>
      <c r="CC413" s="1247"/>
      <c r="CD413" s="1247"/>
      <c r="CE413" s="1247"/>
      <c r="CF413" s="1247"/>
      <c r="CG413" s="1247"/>
      <c r="CH413" s="1247"/>
      <c r="CI413" s="1247"/>
      <c r="CJ413" s="1247"/>
      <c r="CK413" s="1247"/>
      <c r="CL413" s="1247"/>
      <c r="CM413" s="1247"/>
      <c r="CN413" s="1247"/>
      <c r="CO413" s="1247"/>
      <c r="CP413" s="1247"/>
      <c r="CQ413" s="1247"/>
      <c r="CR413" s="1247"/>
      <c r="CS413" s="1247"/>
      <c r="CT413" s="1247"/>
      <c r="CU413" s="1247"/>
      <c r="CV413" s="1247"/>
      <c r="CW413" s="1247"/>
      <c r="CX413" s="1247"/>
      <c r="CY413" s="1247"/>
      <c r="CZ413" s="1247"/>
      <c r="DB413" s="1452">
        <f t="shared" si="65"/>
        <v>0</v>
      </c>
      <c r="DC413" s="1452">
        <f t="shared" si="66"/>
        <v>0</v>
      </c>
    </row>
    <row r="414" spans="1:107" ht="14.25" customHeight="1" x14ac:dyDescent="0.2">
      <c r="A414" s="129"/>
      <c r="B414" s="130"/>
      <c r="C414" s="131"/>
      <c r="D414" s="448"/>
      <c r="E414" s="448"/>
      <c r="F414" s="382"/>
      <c r="G414" s="382"/>
      <c r="H414" s="382"/>
      <c r="I414" s="1528">
        <f t="shared" si="72"/>
        <v>0</v>
      </c>
      <c r="J414" s="1529">
        <f t="shared" si="63"/>
        <v>0</v>
      </c>
      <c r="K414" s="136"/>
      <c r="L414" s="1530">
        <f t="shared" si="73"/>
        <v>0</v>
      </c>
      <c r="M414" s="1531">
        <f t="shared" si="74"/>
        <v>0</v>
      </c>
      <c r="N414" s="138"/>
      <c r="P414" s="125"/>
      <c r="Q414" s="1065" t="str">
        <f>IF(P414=" "," ",IF(P414="Vehículos",VLOOKUP($Q$16,'Datos Indices'!$A$38:$Z$50,22,FALSE),IF(P414="Ipim",VLOOKUP($Q$16,'Datos Indices'!$A$38:$Z$50,7,FALSE),IF(P414="Dólar",VLOOKUP($Q$16,'Datos Indices'!$A$38:$Z$50,4,FALSE),IF(P414="Gasoil",VLOOKUP($Q$16,'Datos Indices'!$A$38:$Z$50,10,FALSE),IF(P414="WPU06 Pesificado",VLOOKUP($Q$16,'Datos Indices'!$A$38:$Z$50,26,FALSE),0))))))</f>
        <v xml:space="preserve"> </v>
      </c>
      <c r="R414" s="1066">
        <f t="shared" si="75"/>
        <v>0</v>
      </c>
      <c r="T414" s="928"/>
      <c r="U414" s="1065" t="str">
        <f>IF(T414=" "," ",IF(T414="Vehículos",VLOOKUP($U$16,'Datos Indices'!$A$38:$Z$50,22,FALSE),IF(T414="Ipim",VLOOKUP($U$16,'Datos Indices'!$A$38:$Z$50,7,FALSE),IF(T414="Dólar",VLOOKUP($U$16,'Datos Indices'!$A$38:$Z$50,4,FALSE),IF(T414="Gasoil",VLOOKUP($U$16,'Datos Indices'!$A$38:$Z$50,10,FALSE),IF(T414="WPU06 Pesificado",VLOOKUP($U$16,'Datos Indices'!$A$38:$Z$50,26,FALSE),0))))))</f>
        <v xml:space="preserve"> </v>
      </c>
      <c r="V414" s="1066">
        <f t="shared" si="76"/>
        <v>0</v>
      </c>
      <c r="W414" s="1450" t="str">
        <f t="shared" si="64"/>
        <v/>
      </c>
      <c r="Y414" s="1247"/>
      <c r="Z414" s="1247"/>
      <c r="AA414" s="1247"/>
      <c r="AB414" s="1247"/>
      <c r="AC414" s="1247"/>
      <c r="AD414" s="1247"/>
      <c r="AE414" s="1247"/>
      <c r="AF414" s="1247"/>
      <c r="AG414" s="1247"/>
      <c r="AH414" s="1247"/>
      <c r="AI414" s="1247"/>
      <c r="AJ414" s="1247"/>
      <c r="AK414" s="1247"/>
      <c r="AL414" s="1247"/>
      <c r="AM414" s="1247"/>
      <c r="AN414" s="1247"/>
      <c r="AO414" s="1247"/>
      <c r="AP414" s="1247"/>
      <c r="AQ414" s="1247"/>
      <c r="AR414" s="1247"/>
      <c r="AS414" s="1247"/>
      <c r="AT414" s="1247"/>
      <c r="AU414" s="1247"/>
      <c r="AV414" s="1247"/>
      <c r="AW414" s="1247"/>
      <c r="AX414" s="1247"/>
      <c r="AY414" s="1247"/>
      <c r="AZ414" s="1247"/>
      <c r="BA414" s="1247"/>
      <c r="BB414" s="1247"/>
      <c r="BC414" s="1247"/>
      <c r="BD414" s="1247"/>
      <c r="BE414" s="1247"/>
      <c r="BF414" s="1247"/>
      <c r="BG414" s="1247"/>
      <c r="BH414" s="1247"/>
      <c r="BI414" s="1247"/>
      <c r="BJ414" s="1247"/>
      <c r="BK414" s="1247"/>
      <c r="BL414" s="1247"/>
      <c r="BM414" s="1247"/>
      <c r="BN414" s="1247"/>
      <c r="BO414" s="1247"/>
      <c r="BP414" s="1247"/>
      <c r="BQ414" s="1247"/>
      <c r="BR414" s="1247"/>
      <c r="BS414" s="1247"/>
      <c r="BT414" s="1247"/>
      <c r="BU414" s="1247"/>
      <c r="BV414" s="1247"/>
      <c r="BW414" s="1247"/>
      <c r="BX414" s="1247"/>
      <c r="BY414" s="1247"/>
      <c r="BZ414" s="1247"/>
      <c r="CA414" s="1247"/>
      <c r="CB414" s="1247"/>
      <c r="CC414" s="1247"/>
      <c r="CD414" s="1247"/>
      <c r="CE414" s="1247"/>
      <c r="CF414" s="1247"/>
      <c r="CG414" s="1247"/>
      <c r="CH414" s="1247"/>
      <c r="CI414" s="1247"/>
      <c r="CJ414" s="1247"/>
      <c r="CK414" s="1247"/>
      <c r="CL414" s="1247"/>
      <c r="CM414" s="1247"/>
      <c r="CN414" s="1247"/>
      <c r="CO414" s="1247"/>
      <c r="CP414" s="1247"/>
      <c r="CQ414" s="1247"/>
      <c r="CR414" s="1247"/>
      <c r="CS414" s="1247"/>
      <c r="CT414" s="1247"/>
      <c r="CU414" s="1247"/>
      <c r="CV414" s="1247"/>
      <c r="CW414" s="1247"/>
      <c r="CX414" s="1247"/>
      <c r="CY414" s="1247"/>
      <c r="CZ414" s="1247"/>
      <c r="DB414" s="1452">
        <f t="shared" si="65"/>
        <v>0</v>
      </c>
      <c r="DC414" s="1452">
        <f t="shared" si="66"/>
        <v>0</v>
      </c>
    </row>
    <row r="415" spans="1:107" ht="14.25" customHeight="1" x14ac:dyDescent="0.2">
      <c r="A415" s="129"/>
      <c r="B415" s="130"/>
      <c r="C415" s="131"/>
      <c r="D415" s="448"/>
      <c r="E415" s="448"/>
      <c r="F415" s="382"/>
      <c r="G415" s="382"/>
      <c r="H415" s="382"/>
      <c r="I415" s="1528">
        <f t="shared" si="72"/>
        <v>0</v>
      </c>
      <c r="J415" s="1529">
        <f t="shared" si="63"/>
        <v>0</v>
      </c>
      <c r="K415" s="136"/>
      <c r="L415" s="1530">
        <f t="shared" si="73"/>
        <v>0</v>
      </c>
      <c r="M415" s="1531">
        <f t="shared" si="74"/>
        <v>0</v>
      </c>
      <c r="N415" s="138"/>
      <c r="P415" s="125"/>
      <c r="Q415" s="1065" t="str">
        <f>IF(P415=" "," ",IF(P415="Vehículos",VLOOKUP($Q$16,'Datos Indices'!$A$38:$Z$50,22,FALSE),IF(P415="Ipim",VLOOKUP($Q$16,'Datos Indices'!$A$38:$Z$50,7,FALSE),IF(P415="Dólar",VLOOKUP($Q$16,'Datos Indices'!$A$38:$Z$50,4,FALSE),IF(P415="Gasoil",VLOOKUP($Q$16,'Datos Indices'!$A$38:$Z$50,10,FALSE),IF(P415="WPU06 Pesificado",VLOOKUP($Q$16,'Datos Indices'!$A$38:$Z$50,26,FALSE),0))))))</f>
        <v xml:space="preserve"> </v>
      </c>
      <c r="R415" s="1066">
        <f t="shared" si="75"/>
        <v>0</v>
      </c>
      <c r="T415" s="928"/>
      <c r="U415" s="1065" t="str">
        <f>IF(T415=" "," ",IF(T415="Vehículos",VLOOKUP($U$16,'Datos Indices'!$A$38:$Z$50,22,FALSE),IF(T415="Ipim",VLOOKUP($U$16,'Datos Indices'!$A$38:$Z$50,7,FALSE),IF(T415="Dólar",VLOOKUP($U$16,'Datos Indices'!$A$38:$Z$50,4,FALSE),IF(T415="Gasoil",VLOOKUP($U$16,'Datos Indices'!$A$38:$Z$50,10,FALSE),IF(T415="WPU06 Pesificado",VLOOKUP($U$16,'Datos Indices'!$A$38:$Z$50,26,FALSE),0))))))</f>
        <v xml:space="preserve"> </v>
      </c>
      <c r="V415" s="1066">
        <f t="shared" si="76"/>
        <v>0</v>
      </c>
      <c r="W415" s="1450" t="str">
        <f t="shared" si="64"/>
        <v/>
      </c>
      <c r="Y415" s="1247"/>
      <c r="Z415" s="1247"/>
      <c r="AA415" s="1247"/>
      <c r="AB415" s="1247"/>
      <c r="AC415" s="1247"/>
      <c r="AD415" s="1247"/>
      <c r="AE415" s="1247"/>
      <c r="AF415" s="1247"/>
      <c r="AG415" s="1247"/>
      <c r="AH415" s="1247"/>
      <c r="AI415" s="1247"/>
      <c r="AJ415" s="1247"/>
      <c r="AK415" s="1247"/>
      <c r="AL415" s="1247"/>
      <c r="AM415" s="1247"/>
      <c r="AN415" s="1247"/>
      <c r="AO415" s="1247"/>
      <c r="AP415" s="1247"/>
      <c r="AQ415" s="1247"/>
      <c r="AR415" s="1247"/>
      <c r="AS415" s="1247"/>
      <c r="AT415" s="1247"/>
      <c r="AU415" s="1247"/>
      <c r="AV415" s="1247"/>
      <c r="AW415" s="1247"/>
      <c r="AX415" s="1247"/>
      <c r="AY415" s="1247"/>
      <c r="AZ415" s="1247"/>
      <c r="BA415" s="1247"/>
      <c r="BB415" s="1247"/>
      <c r="BC415" s="1247"/>
      <c r="BD415" s="1247"/>
      <c r="BE415" s="1247"/>
      <c r="BF415" s="1247"/>
      <c r="BG415" s="1247"/>
      <c r="BH415" s="1247"/>
      <c r="BI415" s="1247"/>
      <c r="BJ415" s="1247"/>
      <c r="BK415" s="1247"/>
      <c r="BL415" s="1247"/>
      <c r="BM415" s="1247"/>
      <c r="BN415" s="1247"/>
      <c r="BO415" s="1247"/>
      <c r="BP415" s="1247"/>
      <c r="BQ415" s="1247"/>
      <c r="BR415" s="1247"/>
      <c r="BS415" s="1247"/>
      <c r="BT415" s="1247"/>
      <c r="BU415" s="1247"/>
      <c r="BV415" s="1247"/>
      <c r="BW415" s="1247"/>
      <c r="BX415" s="1247"/>
      <c r="BY415" s="1247"/>
      <c r="BZ415" s="1247"/>
      <c r="CA415" s="1247"/>
      <c r="CB415" s="1247"/>
      <c r="CC415" s="1247"/>
      <c r="CD415" s="1247"/>
      <c r="CE415" s="1247"/>
      <c r="CF415" s="1247"/>
      <c r="CG415" s="1247"/>
      <c r="CH415" s="1247"/>
      <c r="CI415" s="1247"/>
      <c r="CJ415" s="1247"/>
      <c r="CK415" s="1247"/>
      <c r="CL415" s="1247"/>
      <c r="CM415" s="1247"/>
      <c r="CN415" s="1247"/>
      <c r="CO415" s="1247"/>
      <c r="CP415" s="1247"/>
      <c r="CQ415" s="1247"/>
      <c r="CR415" s="1247"/>
      <c r="CS415" s="1247"/>
      <c r="CT415" s="1247"/>
      <c r="CU415" s="1247"/>
      <c r="CV415" s="1247"/>
      <c r="CW415" s="1247"/>
      <c r="CX415" s="1247"/>
      <c r="CY415" s="1247"/>
      <c r="CZ415" s="1247"/>
      <c r="DB415" s="1452">
        <f t="shared" si="65"/>
        <v>0</v>
      </c>
      <c r="DC415" s="1452">
        <f t="shared" si="66"/>
        <v>0</v>
      </c>
    </row>
    <row r="416" spans="1:107" ht="14.25" customHeight="1" x14ac:dyDescent="0.2">
      <c r="A416" s="129"/>
      <c r="B416" s="130"/>
      <c r="C416" s="131"/>
      <c r="D416" s="448"/>
      <c r="E416" s="448"/>
      <c r="F416" s="382"/>
      <c r="G416" s="382"/>
      <c r="H416" s="382"/>
      <c r="I416" s="1528">
        <f t="shared" si="72"/>
        <v>0</v>
      </c>
      <c r="J416" s="1529">
        <f t="shared" si="63"/>
        <v>0</v>
      </c>
      <c r="K416" s="136"/>
      <c r="L416" s="1530">
        <f t="shared" si="73"/>
        <v>0</v>
      </c>
      <c r="M416" s="1531">
        <f t="shared" si="74"/>
        <v>0</v>
      </c>
      <c r="N416" s="138"/>
      <c r="P416" s="125"/>
      <c r="Q416" s="1065" t="str">
        <f>IF(P416=" "," ",IF(P416="Vehículos",VLOOKUP($Q$16,'Datos Indices'!$A$38:$Z$50,22,FALSE),IF(P416="Ipim",VLOOKUP($Q$16,'Datos Indices'!$A$38:$Z$50,7,FALSE),IF(P416="Dólar",VLOOKUP($Q$16,'Datos Indices'!$A$38:$Z$50,4,FALSE),IF(P416="Gasoil",VLOOKUP($Q$16,'Datos Indices'!$A$38:$Z$50,10,FALSE),IF(P416="WPU06 Pesificado",VLOOKUP($Q$16,'Datos Indices'!$A$38:$Z$50,26,FALSE),0))))))</f>
        <v xml:space="preserve"> </v>
      </c>
      <c r="R416" s="1066">
        <f t="shared" si="75"/>
        <v>0</v>
      </c>
      <c r="T416" s="928"/>
      <c r="U416" s="1065" t="str">
        <f>IF(T416=" "," ",IF(T416="Vehículos",VLOOKUP($U$16,'Datos Indices'!$A$38:$Z$50,22,FALSE),IF(T416="Ipim",VLOOKUP($U$16,'Datos Indices'!$A$38:$Z$50,7,FALSE),IF(T416="Dólar",VLOOKUP($U$16,'Datos Indices'!$A$38:$Z$50,4,FALSE),IF(T416="Gasoil",VLOOKUP($U$16,'Datos Indices'!$A$38:$Z$50,10,FALSE),IF(T416="WPU06 Pesificado",VLOOKUP($U$16,'Datos Indices'!$A$38:$Z$50,26,FALSE),0))))))</f>
        <v xml:space="preserve"> </v>
      </c>
      <c r="V416" s="1066">
        <f t="shared" si="76"/>
        <v>0</v>
      </c>
      <c r="W416" s="1450" t="str">
        <f t="shared" si="64"/>
        <v/>
      </c>
      <c r="Y416" s="1247"/>
      <c r="Z416" s="1247"/>
      <c r="AA416" s="1247"/>
      <c r="AB416" s="1247"/>
      <c r="AC416" s="1247"/>
      <c r="AD416" s="1247"/>
      <c r="AE416" s="1247"/>
      <c r="AF416" s="1247"/>
      <c r="AG416" s="1247"/>
      <c r="AH416" s="1247"/>
      <c r="AI416" s="1247"/>
      <c r="AJ416" s="1247"/>
      <c r="AK416" s="1247"/>
      <c r="AL416" s="1247"/>
      <c r="AM416" s="1247"/>
      <c r="AN416" s="1247"/>
      <c r="AO416" s="1247"/>
      <c r="AP416" s="1247"/>
      <c r="AQ416" s="1247"/>
      <c r="AR416" s="1247"/>
      <c r="AS416" s="1247"/>
      <c r="AT416" s="1247"/>
      <c r="AU416" s="1247"/>
      <c r="AV416" s="1247"/>
      <c r="AW416" s="1247"/>
      <c r="AX416" s="1247"/>
      <c r="AY416" s="1247"/>
      <c r="AZ416" s="1247"/>
      <c r="BA416" s="1247"/>
      <c r="BB416" s="1247"/>
      <c r="BC416" s="1247"/>
      <c r="BD416" s="1247"/>
      <c r="BE416" s="1247"/>
      <c r="BF416" s="1247"/>
      <c r="BG416" s="1247"/>
      <c r="BH416" s="1247"/>
      <c r="BI416" s="1247"/>
      <c r="BJ416" s="1247"/>
      <c r="BK416" s="1247"/>
      <c r="BL416" s="1247"/>
      <c r="BM416" s="1247"/>
      <c r="BN416" s="1247"/>
      <c r="BO416" s="1247"/>
      <c r="BP416" s="1247"/>
      <c r="BQ416" s="1247"/>
      <c r="BR416" s="1247"/>
      <c r="BS416" s="1247"/>
      <c r="BT416" s="1247"/>
      <c r="BU416" s="1247"/>
      <c r="BV416" s="1247"/>
      <c r="BW416" s="1247"/>
      <c r="BX416" s="1247"/>
      <c r="BY416" s="1247"/>
      <c r="BZ416" s="1247"/>
      <c r="CA416" s="1247"/>
      <c r="CB416" s="1247"/>
      <c r="CC416" s="1247"/>
      <c r="CD416" s="1247"/>
      <c r="CE416" s="1247"/>
      <c r="CF416" s="1247"/>
      <c r="CG416" s="1247"/>
      <c r="CH416" s="1247"/>
      <c r="CI416" s="1247"/>
      <c r="CJ416" s="1247"/>
      <c r="CK416" s="1247"/>
      <c r="CL416" s="1247"/>
      <c r="CM416" s="1247"/>
      <c r="CN416" s="1247"/>
      <c r="CO416" s="1247"/>
      <c r="CP416" s="1247"/>
      <c r="CQ416" s="1247"/>
      <c r="CR416" s="1247"/>
      <c r="CS416" s="1247"/>
      <c r="CT416" s="1247"/>
      <c r="CU416" s="1247"/>
      <c r="CV416" s="1247"/>
      <c r="CW416" s="1247"/>
      <c r="CX416" s="1247"/>
      <c r="CY416" s="1247"/>
      <c r="CZ416" s="1247"/>
      <c r="DB416" s="1452">
        <f t="shared" si="65"/>
        <v>0</v>
      </c>
      <c r="DC416" s="1452">
        <f t="shared" si="66"/>
        <v>0</v>
      </c>
    </row>
    <row r="417" spans="1:107" ht="14.25" customHeight="1" x14ac:dyDescent="0.2">
      <c r="A417" s="129"/>
      <c r="B417" s="130"/>
      <c r="C417" s="131"/>
      <c r="D417" s="448"/>
      <c r="E417" s="448"/>
      <c r="F417" s="382"/>
      <c r="G417" s="382"/>
      <c r="H417" s="382"/>
      <c r="I417" s="1528">
        <f t="shared" si="72"/>
        <v>0</v>
      </c>
      <c r="J417" s="1529">
        <f t="shared" si="63"/>
        <v>0</v>
      </c>
      <c r="K417" s="136"/>
      <c r="L417" s="1530">
        <f t="shared" si="73"/>
        <v>0</v>
      </c>
      <c r="M417" s="1531">
        <f t="shared" si="74"/>
        <v>0</v>
      </c>
      <c r="N417" s="138"/>
      <c r="P417" s="125"/>
      <c r="Q417" s="1065" t="str">
        <f>IF(P417=" "," ",IF(P417="Vehículos",VLOOKUP($Q$16,'Datos Indices'!$A$38:$Z$50,22,FALSE),IF(P417="Ipim",VLOOKUP($Q$16,'Datos Indices'!$A$38:$Z$50,7,FALSE),IF(P417="Dólar",VLOOKUP($Q$16,'Datos Indices'!$A$38:$Z$50,4,FALSE),IF(P417="Gasoil",VLOOKUP($Q$16,'Datos Indices'!$A$38:$Z$50,10,FALSE),IF(P417="WPU06 Pesificado",VLOOKUP($Q$16,'Datos Indices'!$A$38:$Z$50,26,FALSE),0))))))</f>
        <v xml:space="preserve"> </v>
      </c>
      <c r="R417" s="1066">
        <f t="shared" si="75"/>
        <v>0</v>
      </c>
      <c r="T417" s="928"/>
      <c r="U417" s="1065" t="str">
        <f>IF(T417=" "," ",IF(T417="Vehículos",VLOOKUP($U$16,'Datos Indices'!$A$38:$Z$50,22,FALSE),IF(T417="Ipim",VLOOKUP($U$16,'Datos Indices'!$A$38:$Z$50,7,FALSE),IF(T417="Dólar",VLOOKUP($U$16,'Datos Indices'!$A$38:$Z$50,4,FALSE),IF(T417="Gasoil",VLOOKUP($U$16,'Datos Indices'!$A$38:$Z$50,10,FALSE),IF(T417="WPU06 Pesificado",VLOOKUP($U$16,'Datos Indices'!$A$38:$Z$50,26,FALSE),0))))))</f>
        <v xml:space="preserve"> </v>
      </c>
      <c r="V417" s="1066">
        <f t="shared" si="76"/>
        <v>0</v>
      </c>
      <c r="W417" s="1450" t="str">
        <f t="shared" si="64"/>
        <v/>
      </c>
      <c r="Y417" s="1247"/>
      <c r="Z417" s="1247"/>
      <c r="AA417" s="1247"/>
      <c r="AB417" s="1247"/>
      <c r="AC417" s="1247"/>
      <c r="AD417" s="1247"/>
      <c r="AE417" s="1247"/>
      <c r="AF417" s="1247"/>
      <c r="AG417" s="1247"/>
      <c r="AH417" s="1247"/>
      <c r="AI417" s="1247"/>
      <c r="AJ417" s="1247"/>
      <c r="AK417" s="1247"/>
      <c r="AL417" s="1247"/>
      <c r="AM417" s="1247"/>
      <c r="AN417" s="1247"/>
      <c r="AO417" s="1247"/>
      <c r="AP417" s="1247"/>
      <c r="AQ417" s="1247"/>
      <c r="AR417" s="1247"/>
      <c r="AS417" s="1247"/>
      <c r="AT417" s="1247"/>
      <c r="AU417" s="1247"/>
      <c r="AV417" s="1247"/>
      <c r="AW417" s="1247"/>
      <c r="AX417" s="1247"/>
      <c r="AY417" s="1247"/>
      <c r="AZ417" s="1247"/>
      <c r="BA417" s="1247"/>
      <c r="BB417" s="1247"/>
      <c r="BC417" s="1247"/>
      <c r="BD417" s="1247"/>
      <c r="BE417" s="1247"/>
      <c r="BF417" s="1247"/>
      <c r="BG417" s="1247"/>
      <c r="BH417" s="1247"/>
      <c r="BI417" s="1247"/>
      <c r="BJ417" s="1247"/>
      <c r="BK417" s="1247"/>
      <c r="BL417" s="1247"/>
      <c r="BM417" s="1247"/>
      <c r="BN417" s="1247"/>
      <c r="BO417" s="1247"/>
      <c r="BP417" s="1247"/>
      <c r="BQ417" s="1247"/>
      <c r="BR417" s="1247"/>
      <c r="BS417" s="1247"/>
      <c r="BT417" s="1247"/>
      <c r="BU417" s="1247"/>
      <c r="BV417" s="1247"/>
      <c r="BW417" s="1247"/>
      <c r="BX417" s="1247"/>
      <c r="BY417" s="1247"/>
      <c r="BZ417" s="1247"/>
      <c r="CA417" s="1247"/>
      <c r="CB417" s="1247"/>
      <c r="CC417" s="1247"/>
      <c r="CD417" s="1247"/>
      <c r="CE417" s="1247"/>
      <c r="CF417" s="1247"/>
      <c r="CG417" s="1247"/>
      <c r="CH417" s="1247"/>
      <c r="CI417" s="1247"/>
      <c r="CJ417" s="1247"/>
      <c r="CK417" s="1247"/>
      <c r="CL417" s="1247"/>
      <c r="CM417" s="1247"/>
      <c r="CN417" s="1247"/>
      <c r="CO417" s="1247"/>
      <c r="CP417" s="1247"/>
      <c r="CQ417" s="1247"/>
      <c r="CR417" s="1247"/>
      <c r="CS417" s="1247"/>
      <c r="CT417" s="1247"/>
      <c r="CU417" s="1247"/>
      <c r="CV417" s="1247"/>
      <c r="CW417" s="1247"/>
      <c r="CX417" s="1247"/>
      <c r="CY417" s="1247"/>
      <c r="CZ417" s="1247"/>
      <c r="DB417" s="1452">
        <f t="shared" si="65"/>
        <v>0</v>
      </c>
      <c r="DC417" s="1452">
        <f t="shared" si="66"/>
        <v>0</v>
      </c>
    </row>
    <row r="418" spans="1:107" ht="14.25" customHeight="1" x14ac:dyDescent="0.2">
      <c r="A418" s="129"/>
      <c r="B418" s="130"/>
      <c r="C418" s="131"/>
      <c r="D418" s="448"/>
      <c r="E418" s="448"/>
      <c r="F418" s="382"/>
      <c r="G418" s="382"/>
      <c r="H418" s="382"/>
      <c r="I418" s="1528">
        <f t="shared" si="72"/>
        <v>0</v>
      </c>
      <c r="J418" s="1529">
        <f t="shared" si="63"/>
        <v>0</v>
      </c>
      <c r="K418" s="136"/>
      <c r="L418" s="1530">
        <f t="shared" si="73"/>
        <v>0</v>
      </c>
      <c r="M418" s="1531">
        <f t="shared" si="74"/>
        <v>0</v>
      </c>
      <c r="N418" s="138"/>
      <c r="P418" s="125"/>
      <c r="Q418" s="1065" t="str">
        <f>IF(P418=" "," ",IF(P418="Vehículos",VLOOKUP($Q$16,'Datos Indices'!$A$38:$Z$50,22,FALSE),IF(P418="Ipim",VLOOKUP($Q$16,'Datos Indices'!$A$38:$Z$50,7,FALSE),IF(P418="Dólar",VLOOKUP($Q$16,'Datos Indices'!$A$38:$Z$50,4,FALSE),IF(P418="Gasoil",VLOOKUP($Q$16,'Datos Indices'!$A$38:$Z$50,10,FALSE),IF(P418="WPU06 Pesificado",VLOOKUP($Q$16,'Datos Indices'!$A$38:$Z$50,26,FALSE),0))))))</f>
        <v xml:space="preserve"> </v>
      </c>
      <c r="R418" s="1066">
        <f t="shared" si="75"/>
        <v>0</v>
      </c>
      <c r="T418" s="928"/>
      <c r="U418" s="1065" t="str">
        <f>IF(T418=" "," ",IF(T418="Vehículos",VLOOKUP($U$16,'Datos Indices'!$A$38:$Z$50,22,FALSE),IF(T418="Ipim",VLOOKUP($U$16,'Datos Indices'!$A$38:$Z$50,7,FALSE),IF(T418="Dólar",VLOOKUP($U$16,'Datos Indices'!$A$38:$Z$50,4,FALSE),IF(T418="Gasoil",VLOOKUP($U$16,'Datos Indices'!$A$38:$Z$50,10,FALSE),IF(T418="WPU06 Pesificado",VLOOKUP($U$16,'Datos Indices'!$A$38:$Z$50,26,FALSE),0))))))</f>
        <v xml:space="preserve"> </v>
      </c>
      <c r="V418" s="1066">
        <f t="shared" si="76"/>
        <v>0</v>
      </c>
      <c r="W418" s="1450" t="str">
        <f t="shared" si="64"/>
        <v/>
      </c>
      <c r="Y418" s="1247"/>
      <c r="Z418" s="1247"/>
      <c r="AA418" s="1247"/>
      <c r="AB418" s="1247"/>
      <c r="AC418" s="1247"/>
      <c r="AD418" s="1247"/>
      <c r="AE418" s="1247"/>
      <c r="AF418" s="1247"/>
      <c r="AG418" s="1247"/>
      <c r="AH418" s="1247"/>
      <c r="AI418" s="1247"/>
      <c r="AJ418" s="1247"/>
      <c r="AK418" s="1247"/>
      <c r="AL418" s="1247"/>
      <c r="AM418" s="1247"/>
      <c r="AN418" s="1247"/>
      <c r="AO418" s="1247"/>
      <c r="AP418" s="1247"/>
      <c r="AQ418" s="1247"/>
      <c r="AR418" s="1247"/>
      <c r="AS418" s="1247"/>
      <c r="AT418" s="1247"/>
      <c r="AU418" s="1247"/>
      <c r="AV418" s="1247"/>
      <c r="AW418" s="1247"/>
      <c r="AX418" s="1247"/>
      <c r="AY418" s="1247"/>
      <c r="AZ418" s="1247"/>
      <c r="BA418" s="1247"/>
      <c r="BB418" s="1247"/>
      <c r="BC418" s="1247"/>
      <c r="BD418" s="1247"/>
      <c r="BE418" s="1247"/>
      <c r="BF418" s="1247"/>
      <c r="BG418" s="1247"/>
      <c r="BH418" s="1247"/>
      <c r="BI418" s="1247"/>
      <c r="BJ418" s="1247"/>
      <c r="BK418" s="1247"/>
      <c r="BL418" s="1247"/>
      <c r="BM418" s="1247"/>
      <c r="BN418" s="1247"/>
      <c r="BO418" s="1247"/>
      <c r="BP418" s="1247"/>
      <c r="BQ418" s="1247"/>
      <c r="BR418" s="1247"/>
      <c r="BS418" s="1247"/>
      <c r="BT418" s="1247"/>
      <c r="BU418" s="1247"/>
      <c r="BV418" s="1247"/>
      <c r="BW418" s="1247"/>
      <c r="BX418" s="1247"/>
      <c r="BY418" s="1247"/>
      <c r="BZ418" s="1247"/>
      <c r="CA418" s="1247"/>
      <c r="CB418" s="1247"/>
      <c r="CC418" s="1247"/>
      <c r="CD418" s="1247"/>
      <c r="CE418" s="1247"/>
      <c r="CF418" s="1247"/>
      <c r="CG418" s="1247"/>
      <c r="CH418" s="1247"/>
      <c r="CI418" s="1247"/>
      <c r="CJ418" s="1247"/>
      <c r="CK418" s="1247"/>
      <c r="CL418" s="1247"/>
      <c r="CM418" s="1247"/>
      <c r="CN418" s="1247"/>
      <c r="CO418" s="1247"/>
      <c r="CP418" s="1247"/>
      <c r="CQ418" s="1247"/>
      <c r="CR418" s="1247"/>
      <c r="CS418" s="1247"/>
      <c r="CT418" s="1247"/>
      <c r="CU418" s="1247"/>
      <c r="CV418" s="1247"/>
      <c r="CW418" s="1247"/>
      <c r="CX418" s="1247"/>
      <c r="CY418" s="1247"/>
      <c r="CZ418" s="1247"/>
      <c r="DB418" s="1452">
        <f t="shared" si="65"/>
        <v>0</v>
      </c>
      <c r="DC418" s="1452">
        <f t="shared" si="66"/>
        <v>0</v>
      </c>
    </row>
    <row r="419" spans="1:107" ht="14.25" customHeight="1" x14ac:dyDescent="0.2">
      <c r="A419" s="129"/>
      <c r="B419" s="130"/>
      <c r="C419" s="131"/>
      <c r="D419" s="448"/>
      <c r="E419" s="448"/>
      <c r="F419" s="382"/>
      <c r="G419" s="382"/>
      <c r="H419" s="382"/>
      <c r="I419" s="1528">
        <f t="shared" si="72"/>
        <v>0</v>
      </c>
      <c r="J419" s="1529">
        <f t="shared" si="63"/>
        <v>0</v>
      </c>
      <c r="K419" s="136"/>
      <c r="L419" s="1530">
        <f t="shared" si="73"/>
        <v>0</v>
      </c>
      <c r="M419" s="1531">
        <f t="shared" si="74"/>
        <v>0</v>
      </c>
      <c r="N419" s="138"/>
      <c r="P419" s="125"/>
      <c r="Q419" s="1065" t="str">
        <f>IF(P419=" "," ",IF(P419="Vehículos",VLOOKUP($Q$16,'Datos Indices'!$A$38:$Z$50,22,FALSE),IF(P419="Ipim",VLOOKUP($Q$16,'Datos Indices'!$A$38:$Z$50,7,FALSE),IF(P419="Dólar",VLOOKUP($Q$16,'Datos Indices'!$A$38:$Z$50,4,FALSE),IF(P419="Gasoil",VLOOKUP($Q$16,'Datos Indices'!$A$38:$Z$50,10,FALSE),IF(P419="WPU06 Pesificado",VLOOKUP($Q$16,'Datos Indices'!$A$38:$Z$50,26,FALSE),0))))))</f>
        <v xml:space="preserve"> </v>
      </c>
      <c r="R419" s="1066">
        <f t="shared" si="75"/>
        <v>0</v>
      </c>
      <c r="T419" s="928"/>
      <c r="U419" s="1065" t="str">
        <f>IF(T419=" "," ",IF(T419="Vehículos",VLOOKUP($U$16,'Datos Indices'!$A$38:$Z$50,22,FALSE),IF(T419="Ipim",VLOOKUP($U$16,'Datos Indices'!$A$38:$Z$50,7,FALSE),IF(T419="Dólar",VLOOKUP($U$16,'Datos Indices'!$A$38:$Z$50,4,FALSE),IF(T419="Gasoil",VLOOKUP($U$16,'Datos Indices'!$A$38:$Z$50,10,FALSE),IF(T419="WPU06 Pesificado",VLOOKUP($U$16,'Datos Indices'!$A$38:$Z$50,26,FALSE),0))))))</f>
        <v xml:space="preserve"> </v>
      </c>
      <c r="V419" s="1066">
        <f t="shared" si="76"/>
        <v>0</v>
      </c>
      <c r="W419" s="1450" t="str">
        <f t="shared" si="64"/>
        <v/>
      </c>
      <c r="Y419" s="1247"/>
      <c r="Z419" s="1247"/>
      <c r="AA419" s="1247"/>
      <c r="AB419" s="1247"/>
      <c r="AC419" s="1247"/>
      <c r="AD419" s="1247"/>
      <c r="AE419" s="1247"/>
      <c r="AF419" s="1247"/>
      <c r="AG419" s="1247"/>
      <c r="AH419" s="1247"/>
      <c r="AI419" s="1247"/>
      <c r="AJ419" s="1247"/>
      <c r="AK419" s="1247"/>
      <c r="AL419" s="1247"/>
      <c r="AM419" s="1247"/>
      <c r="AN419" s="1247"/>
      <c r="AO419" s="1247"/>
      <c r="AP419" s="1247"/>
      <c r="AQ419" s="1247"/>
      <c r="AR419" s="1247"/>
      <c r="AS419" s="1247"/>
      <c r="AT419" s="1247"/>
      <c r="AU419" s="1247"/>
      <c r="AV419" s="1247"/>
      <c r="AW419" s="1247"/>
      <c r="AX419" s="1247"/>
      <c r="AY419" s="1247"/>
      <c r="AZ419" s="1247"/>
      <c r="BA419" s="1247"/>
      <c r="BB419" s="1247"/>
      <c r="BC419" s="1247"/>
      <c r="BD419" s="1247"/>
      <c r="BE419" s="1247"/>
      <c r="BF419" s="1247"/>
      <c r="BG419" s="1247"/>
      <c r="BH419" s="1247"/>
      <c r="BI419" s="1247"/>
      <c r="BJ419" s="1247"/>
      <c r="BK419" s="1247"/>
      <c r="BL419" s="1247"/>
      <c r="BM419" s="1247"/>
      <c r="BN419" s="1247"/>
      <c r="BO419" s="1247"/>
      <c r="BP419" s="1247"/>
      <c r="BQ419" s="1247"/>
      <c r="BR419" s="1247"/>
      <c r="BS419" s="1247"/>
      <c r="BT419" s="1247"/>
      <c r="BU419" s="1247"/>
      <c r="BV419" s="1247"/>
      <c r="BW419" s="1247"/>
      <c r="BX419" s="1247"/>
      <c r="BY419" s="1247"/>
      <c r="BZ419" s="1247"/>
      <c r="CA419" s="1247"/>
      <c r="CB419" s="1247"/>
      <c r="CC419" s="1247"/>
      <c r="CD419" s="1247"/>
      <c r="CE419" s="1247"/>
      <c r="CF419" s="1247"/>
      <c r="CG419" s="1247"/>
      <c r="CH419" s="1247"/>
      <c r="CI419" s="1247"/>
      <c r="CJ419" s="1247"/>
      <c r="CK419" s="1247"/>
      <c r="CL419" s="1247"/>
      <c r="CM419" s="1247"/>
      <c r="CN419" s="1247"/>
      <c r="CO419" s="1247"/>
      <c r="CP419" s="1247"/>
      <c r="CQ419" s="1247"/>
      <c r="CR419" s="1247"/>
      <c r="CS419" s="1247"/>
      <c r="CT419" s="1247"/>
      <c r="CU419" s="1247"/>
      <c r="CV419" s="1247"/>
      <c r="CW419" s="1247"/>
      <c r="CX419" s="1247"/>
      <c r="CY419" s="1247"/>
      <c r="CZ419" s="1247"/>
      <c r="DB419" s="1452">
        <f t="shared" si="65"/>
        <v>0</v>
      </c>
      <c r="DC419" s="1452">
        <f t="shared" si="66"/>
        <v>0</v>
      </c>
    </row>
    <row r="420" spans="1:107" ht="14.25" customHeight="1" x14ac:dyDescent="0.2">
      <c r="A420" s="129"/>
      <c r="B420" s="130"/>
      <c r="C420" s="131"/>
      <c r="D420" s="448"/>
      <c r="E420" s="448"/>
      <c r="F420" s="382"/>
      <c r="G420" s="382"/>
      <c r="H420" s="382"/>
      <c r="I420" s="1528">
        <f t="shared" si="72"/>
        <v>0</v>
      </c>
      <c r="J420" s="1529">
        <f t="shared" si="63"/>
        <v>0</v>
      </c>
      <c r="K420" s="136"/>
      <c r="L420" s="1530">
        <f t="shared" si="73"/>
        <v>0</v>
      </c>
      <c r="M420" s="1531">
        <f t="shared" si="74"/>
        <v>0</v>
      </c>
      <c r="N420" s="138"/>
      <c r="P420" s="125"/>
      <c r="Q420" s="1065" t="str">
        <f>IF(P420=" "," ",IF(P420="Vehículos",VLOOKUP($Q$16,'Datos Indices'!$A$38:$Z$50,22,FALSE),IF(P420="Ipim",VLOOKUP($Q$16,'Datos Indices'!$A$38:$Z$50,7,FALSE),IF(P420="Dólar",VLOOKUP($Q$16,'Datos Indices'!$A$38:$Z$50,4,FALSE),IF(P420="Gasoil",VLOOKUP($Q$16,'Datos Indices'!$A$38:$Z$50,10,FALSE),IF(P420="WPU06 Pesificado",VLOOKUP($Q$16,'Datos Indices'!$A$38:$Z$50,26,FALSE),0))))))</f>
        <v xml:space="preserve"> </v>
      </c>
      <c r="R420" s="1066">
        <f t="shared" si="75"/>
        <v>0</v>
      </c>
      <c r="T420" s="928"/>
      <c r="U420" s="1065" t="str">
        <f>IF(T420=" "," ",IF(T420="Vehículos",VLOOKUP($U$16,'Datos Indices'!$A$38:$Z$50,22,FALSE),IF(T420="Ipim",VLOOKUP($U$16,'Datos Indices'!$A$38:$Z$50,7,FALSE),IF(T420="Dólar",VLOOKUP($U$16,'Datos Indices'!$A$38:$Z$50,4,FALSE),IF(T420="Gasoil",VLOOKUP($U$16,'Datos Indices'!$A$38:$Z$50,10,FALSE),IF(T420="WPU06 Pesificado",VLOOKUP($U$16,'Datos Indices'!$A$38:$Z$50,26,FALSE),0))))))</f>
        <v xml:space="preserve"> </v>
      </c>
      <c r="V420" s="1066">
        <f t="shared" si="76"/>
        <v>0</v>
      </c>
      <c r="W420" s="1450" t="str">
        <f t="shared" si="64"/>
        <v/>
      </c>
      <c r="Y420" s="1247"/>
      <c r="Z420" s="1247"/>
      <c r="AA420" s="1247"/>
      <c r="AB420" s="1247"/>
      <c r="AC420" s="1247"/>
      <c r="AD420" s="1247"/>
      <c r="AE420" s="1247"/>
      <c r="AF420" s="1247"/>
      <c r="AG420" s="1247"/>
      <c r="AH420" s="1247"/>
      <c r="AI420" s="1247"/>
      <c r="AJ420" s="1247"/>
      <c r="AK420" s="1247"/>
      <c r="AL420" s="1247"/>
      <c r="AM420" s="1247"/>
      <c r="AN420" s="1247"/>
      <c r="AO420" s="1247"/>
      <c r="AP420" s="1247"/>
      <c r="AQ420" s="1247"/>
      <c r="AR420" s="1247"/>
      <c r="AS420" s="1247"/>
      <c r="AT420" s="1247"/>
      <c r="AU420" s="1247"/>
      <c r="AV420" s="1247"/>
      <c r="AW420" s="1247"/>
      <c r="AX420" s="1247"/>
      <c r="AY420" s="1247"/>
      <c r="AZ420" s="1247"/>
      <c r="BA420" s="1247"/>
      <c r="BB420" s="1247"/>
      <c r="BC420" s="1247"/>
      <c r="BD420" s="1247"/>
      <c r="BE420" s="1247"/>
      <c r="BF420" s="1247"/>
      <c r="BG420" s="1247"/>
      <c r="BH420" s="1247"/>
      <c r="BI420" s="1247"/>
      <c r="BJ420" s="1247"/>
      <c r="BK420" s="1247"/>
      <c r="BL420" s="1247"/>
      <c r="BM420" s="1247"/>
      <c r="BN420" s="1247"/>
      <c r="BO420" s="1247"/>
      <c r="BP420" s="1247"/>
      <c r="BQ420" s="1247"/>
      <c r="BR420" s="1247"/>
      <c r="BS420" s="1247"/>
      <c r="BT420" s="1247"/>
      <c r="BU420" s="1247"/>
      <c r="BV420" s="1247"/>
      <c r="BW420" s="1247"/>
      <c r="BX420" s="1247"/>
      <c r="BY420" s="1247"/>
      <c r="BZ420" s="1247"/>
      <c r="CA420" s="1247"/>
      <c r="CB420" s="1247"/>
      <c r="CC420" s="1247"/>
      <c r="CD420" s="1247"/>
      <c r="CE420" s="1247"/>
      <c r="CF420" s="1247"/>
      <c r="CG420" s="1247"/>
      <c r="CH420" s="1247"/>
      <c r="CI420" s="1247"/>
      <c r="CJ420" s="1247"/>
      <c r="CK420" s="1247"/>
      <c r="CL420" s="1247"/>
      <c r="CM420" s="1247"/>
      <c r="CN420" s="1247"/>
      <c r="CO420" s="1247"/>
      <c r="CP420" s="1247"/>
      <c r="CQ420" s="1247"/>
      <c r="CR420" s="1247"/>
      <c r="CS420" s="1247"/>
      <c r="CT420" s="1247"/>
      <c r="CU420" s="1247"/>
      <c r="CV420" s="1247"/>
      <c r="CW420" s="1247"/>
      <c r="CX420" s="1247"/>
      <c r="CY420" s="1247"/>
      <c r="CZ420" s="1247"/>
      <c r="DB420" s="1452">
        <f t="shared" si="65"/>
        <v>0</v>
      </c>
      <c r="DC420" s="1452">
        <f t="shared" si="66"/>
        <v>0</v>
      </c>
    </row>
    <row r="421" spans="1:107" ht="14.25" customHeight="1" x14ac:dyDescent="0.2">
      <c r="A421" s="129"/>
      <c r="B421" s="130"/>
      <c r="C421" s="131"/>
      <c r="D421" s="448"/>
      <c r="E421" s="448"/>
      <c r="F421" s="382"/>
      <c r="G421" s="382"/>
      <c r="H421" s="382"/>
      <c r="I421" s="1528">
        <f t="shared" si="72"/>
        <v>0</v>
      </c>
      <c r="J421" s="1529">
        <f t="shared" si="63"/>
        <v>0</v>
      </c>
      <c r="K421" s="136"/>
      <c r="L421" s="1530">
        <f t="shared" si="73"/>
        <v>0</v>
      </c>
      <c r="M421" s="1531">
        <f t="shared" si="74"/>
        <v>0</v>
      </c>
      <c r="N421" s="138"/>
      <c r="P421" s="125"/>
      <c r="Q421" s="1065" t="str">
        <f>IF(P421=" "," ",IF(P421="Vehículos",VLOOKUP($Q$16,'Datos Indices'!$A$38:$Z$50,22,FALSE),IF(P421="Ipim",VLOOKUP($Q$16,'Datos Indices'!$A$38:$Z$50,7,FALSE),IF(P421="Dólar",VLOOKUP($Q$16,'Datos Indices'!$A$38:$Z$50,4,FALSE),IF(P421="Gasoil",VLOOKUP($Q$16,'Datos Indices'!$A$38:$Z$50,10,FALSE),IF(P421="WPU06 Pesificado",VLOOKUP($Q$16,'Datos Indices'!$A$38:$Z$50,26,FALSE),0))))))</f>
        <v xml:space="preserve"> </v>
      </c>
      <c r="R421" s="1066">
        <f t="shared" si="75"/>
        <v>0</v>
      </c>
      <c r="T421" s="928"/>
      <c r="U421" s="1065" t="str">
        <f>IF(T421=" "," ",IF(T421="Vehículos",VLOOKUP($U$16,'Datos Indices'!$A$38:$Z$50,22,FALSE),IF(T421="Ipim",VLOOKUP($U$16,'Datos Indices'!$A$38:$Z$50,7,FALSE),IF(T421="Dólar",VLOOKUP($U$16,'Datos Indices'!$A$38:$Z$50,4,FALSE),IF(T421="Gasoil",VLOOKUP($U$16,'Datos Indices'!$A$38:$Z$50,10,FALSE),IF(T421="WPU06 Pesificado",VLOOKUP($U$16,'Datos Indices'!$A$38:$Z$50,26,FALSE),0))))))</f>
        <v xml:space="preserve"> </v>
      </c>
      <c r="V421" s="1066">
        <f t="shared" si="76"/>
        <v>0</v>
      </c>
      <c r="W421" s="1450" t="str">
        <f t="shared" si="64"/>
        <v/>
      </c>
      <c r="Y421" s="1247"/>
      <c r="Z421" s="1247"/>
      <c r="AA421" s="1247"/>
      <c r="AB421" s="1247"/>
      <c r="AC421" s="1247"/>
      <c r="AD421" s="1247"/>
      <c r="AE421" s="1247"/>
      <c r="AF421" s="1247"/>
      <c r="AG421" s="1247"/>
      <c r="AH421" s="1247"/>
      <c r="AI421" s="1247"/>
      <c r="AJ421" s="1247"/>
      <c r="AK421" s="1247"/>
      <c r="AL421" s="1247"/>
      <c r="AM421" s="1247"/>
      <c r="AN421" s="1247"/>
      <c r="AO421" s="1247"/>
      <c r="AP421" s="1247"/>
      <c r="AQ421" s="1247"/>
      <c r="AR421" s="1247"/>
      <c r="AS421" s="1247"/>
      <c r="AT421" s="1247"/>
      <c r="AU421" s="1247"/>
      <c r="AV421" s="1247"/>
      <c r="AW421" s="1247"/>
      <c r="AX421" s="1247"/>
      <c r="AY421" s="1247"/>
      <c r="AZ421" s="1247"/>
      <c r="BA421" s="1247"/>
      <c r="BB421" s="1247"/>
      <c r="BC421" s="1247"/>
      <c r="BD421" s="1247"/>
      <c r="BE421" s="1247"/>
      <c r="BF421" s="1247"/>
      <c r="BG421" s="1247"/>
      <c r="BH421" s="1247"/>
      <c r="BI421" s="1247"/>
      <c r="BJ421" s="1247"/>
      <c r="BK421" s="1247"/>
      <c r="BL421" s="1247"/>
      <c r="BM421" s="1247"/>
      <c r="BN421" s="1247"/>
      <c r="BO421" s="1247"/>
      <c r="BP421" s="1247"/>
      <c r="BQ421" s="1247"/>
      <c r="BR421" s="1247"/>
      <c r="BS421" s="1247"/>
      <c r="BT421" s="1247"/>
      <c r="BU421" s="1247"/>
      <c r="BV421" s="1247"/>
      <c r="BW421" s="1247"/>
      <c r="BX421" s="1247"/>
      <c r="BY421" s="1247"/>
      <c r="BZ421" s="1247"/>
      <c r="CA421" s="1247"/>
      <c r="CB421" s="1247"/>
      <c r="CC421" s="1247"/>
      <c r="CD421" s="1247"/>
      <c r="CE421" s="1247"/>
      <c r="CF421" s="1247"/>
      <c r="CG421" s="1247"/>
      <c r="CH421" s="1247"/>
      <c r="CI421" s="1247"/>
      <c r="CJ421" s="1247"/>
      <c r="CK421" s="1247"/>
      <c r="CL421" s="1247"/>
      <c r="CM421" s="1247"/>
      <c r="CN421" s="1247"/>
      <c r="CO421" s="1247"/>
      <c r="CP421" s="1247"/>
      <c r="CQ421" s="1247"/>
      <c r="CR421" s="1247"/>
      <c r="CS421" s="1247"/>
      <c r="CT421" s="1247"/>
      <c r="CU421" s="1247"/>
      <c r="CV421" s="1247"/>
      <c r="CW421" s="1247"/>
      <c r="CX421" s="1247"/>
      <c r="CY421" s="1247"/>
      <c r="CZ421" s="1247"/>
      <c r="DB421" s="1452">
        <f t="shared" si="65"/>
        <v>0</v>
      </c>
      <c r="DC421" s="1452">
        <f t="shared" si="66"/>
        <v>0</v>
      </c>
    </row>
    <row r="422" spans="1:107" ht="14.25" customHeight="1" x14ac:dyDescent="0.2">
      <c r="A422" s="129"/>
      <c r="B422" s="130"/>
      <c r="C422" s="131"/>
      <c r="D422" s="448"/>
      <c r="E422" s="448"/>
      <c r="F422" s="382"/>
      <c r="G422" s="382"/>
      <c r="H422" s="382"/>
      <c r="I422" s="1528">
        <f t="shared" si="72"/>
        <v>0</v>
      </c>
      <c r="J422" s="1529">
        <f t="shared" si="63"/>
        <v>0</v>
      </c>
      <c r="K422" s="136"/>
      <c r="L422" s="1530">
        <f t="shared" si="73"/>
        <v>0</v>
      </c>
      <c r="M422" s="1531">
        <f t="shared" si="74"/>
        <v>0</v>
      </c>
      <c r="N422" s="138"/>
      <c r="P422" s="125"/>
      <c r="Q422" s="1065" t="str">
        <f>IF(P422=" "," ",IF(P422="Vehículos",VLOOKUP($Q$16,'Datos Indices'!$A$38:$Z$50,22,FALSE),IF(P422="Ipim",VLOOKUP($Q$16,'Datos Indices'!$A$38:$Z$50,7,FALSE),IF(P422="Dólar",VLOOKUP($Q$16,'Datos Indices'!$A$38:$Z$50,4,FALSE),IF(P422="Gasoil",VLOOKUP($Q$16,'Datos Indices'!$A$38:$Z$50,10,FALSE),IF(P422="WPU06 Pesificado",VLOOKUP($Q$16,'Datos Indices'!$A$38:$Z$50,26,FALSE),0))))))</f>
        <v xml:space="preserve"> </v>
      </c>
      <c r="R422" s="1066">
        <f t="shared" si="75"/>
        <v>0</v>
      </c>
      <c r="T422" s="928"/>
      <c r="U422" s="1065" t="str">
        <f>IF(T422=" "," ",IF(T422="Vehículos",VLOOKUP($U$16,'Datos Indices'!$A$38:$Z$50,22,FALSE),IF(T422="Ipim",VLOOKUP($U$16,'Datos Indices'!$A$38:$Z$50,7,FALSE),IF(T422="Dólar",VLOOKUP($U$16,'Datos Indices'!$A$38:$Z$50,4,FALSE),IF(T422="Gasoil",VLOOKUP($U$16,'Datos Indices'!$A$38:$Z$50,10,FALSE),IF(T422="WPU06 Pesificado",VLOOKUP($U$16,'Datos Indices'!$A$38:$Z$50,26,FALSE),0))))))</f>
        <v xml:space="preserve"> </v>
      </c>
      <c r="V422" s="1066">
        <f t="shared" si="76"/>
        <v>0</v>
      </c>
      <c r="W422" s="1450" t="str">
        <f t="shared" si="64"/>
        <v/>
      </c>
      <c r="Y422" s="1247"/>
      <c r="Z422" s="1247"/>
      <c r="AA422" s="1247"/>
      <c r="AB422" s="1247"/>
      <c r="AC422" s="1247"/>
      <c r="AD422" s="1247"/>
      <c r="AE422" s="1247"/>
      <c r="AF422" s="1247"/>
      <c r="AG422" s="1247"/>
      <c r="AH422" s="1247"/>
      <c r="AI422" s="1247"/>
      <c r="AJ422" s="1247"/>
      <c r="AK422" s="1247"/>
      <c r="AL422" s="1247"/>
      <c r="AM422" s="1247"/>
      <c r="AN422" s="1247"/>
      <c r="AO422" s="1247"/>
      <c r="AP422" s="1247"/>
      <c r="AQ422" s="1247"/>
      <c r="AR422" s="1247"/>
      <c r="AS422" s="1247"/>
      <c r="AT422" s="1247"/>
      <c r="AU422" s="1247"/>
      <c r="AV422" s="1247"/>
      <c r="AW422" s="1247"/>
      <c r="AX422" s="1247"/>
      <c r="AY422" s="1247"/>
      <c r="AZ422" s="1247"/>
      <c r="BA422" s="1247"/>
      <c r="BB422" s="1247"/>
      <c r="BC422" s="1247"/>
      <c r="BD422" s="1247"/>
      <c r="BE422" s="1247"/>
      <c r="BF422" s="1247"/>
      <c r="BG422" s="1247"/>
      <c r="BH422" s="1247"/>
      <c r="BI422" s="1247"/>
      <c r="BJ422" s="1247"/>
      <c r="BK422" s="1247"/>
      <c r="BL422" s="1247"/>
      <c r="BM422" s="1247"/>
      <c r="BN422" s="1247"/>
      <c r="BO422" s="1247"/>
      <c r="BP422" s="1247"/>
      <c r="BQ422" s="1247"/>
      <c r="BR422" s="1247"/>
      <c r="BS422" s="1247"/>
      <c r="BT422" s="1247"/>
      <c r="BU422" s="1247"/>
      <c r="BV422" s="1247"/>
      <c r="BW422" s="1247"/>
      <c r="BX422" s="1247"/>
      <c r="BY422" s="1247"/>
      <c r="BZ422" s="1247"/>
      <c r="CA422" s="1247"/>
      <c r="CB422" s="1247"/>
      <c r="CC422" s="1247"/>
      <c r="CD422" s="1247"/>
      <c r="CE422" s="1247"/>
      <c r="CF422" s="1247"/>
      <c r="CG422" s="1247"/>
      <c r="CH422" s="1247"/>
      <c r="CI422" s="1247"/>
      <c r="CJ422" s="1247"/>
      <c r="CK422" s="1247"/>
      <c r="CL422" s="1247"/>
      <c r="CM422" s="1247"/>
      <c r="CN422" s="1247"/>
      <c r="CO422" s="1247"/>
      <c r="CP422" s="1247"/>
      <c r="CQ422" s="1247"/>
      <c r="CR422" s="1247"/>
      <c r="CS422" s="1247"/>
      <c r="CT422" s="1247"/>
      <c r="CU422" s="1247"/>
      <c r="CV422" s="1247"/>
      <c r="CW422" s="1247"/>
      <c r="CX422" s="1247"/>
      <c r="CY422" s="1247"/>
      <c r="CZ422" s="1247"/>
      <c r="DB422" s="1452">
        <f t="shared" si="65"/>
        <v>0</v>
      </c>
      <c r="DC422" s="1452">
        <f t="shared" si="66"/>
        <v>0</v>
      </c>
    </row>
    <row r="423" spans="1:107" ht="14.25" customHeight="1" x14ac:dyDescent="0.2">
      <c r="A423" s="129"/>
      <c r="B423" s="130"/>
      <c r="C423" s="131"/>
      <c r="D423" s="448"/>
      <c r="E423" s="448"/>
      <c r="F423" s="382"/>
      <c r="G423" s="382"/>
      <c r="H423" s="382"/>
      <c r="I423" s="1528">
        <f t="shared" si="72"/>
        <v>0</v>
      </c>
      <c r="J423" s="1529">
        <f t="shared" si="63"/>
        <v>0</v>
      </c>
      <c r="K423" s="136"/>
      <c r="L423" s="1530">
        <f t="shared" si="73"/>
        <v>0</v>
      </c>
      <c r="M423" s="1531">
        <f t="shared" si="74"/>
        <v>0</v>
      </c>
      <c r="N423" s="138"/>
      <c r="P423" s="125"/>
      <c r="Q423" s="1065" t="str">
        <f>IF(P423=" "," ",IF(P423="Vehículos",VLOOKUP($Q$16,'Datos Indices'!$A$38:$Z$50,22,FALSE),IF(P423="Ipim",VLOOKUP($Q$16,'Datos Indices'!$A$38:$Z$50,7,FALSE),IF(P423="Dólar",VLOOKUP($Q$16,'Datos Indices'!$A$38:$Z$50,4,FALSE),IF(P423="Gasoil",VLOOKUP($Q$16,'Datos Indices'!$A$38:$Z$50,10,FALSE),IF(P423="WPU06 Pesificado",VLOOKUP($Q$16,'Datos Indices'!$A$38:$Z$50,26,FALSE),0))))))</f>
        <v xml:space="preserve"> </v>
      </c>
      <c r="R423" s="1066">
        <f t="shared" si="75"/>
        <v>0</v>
      </c>
      <c r="T423" s="928"/>
      <c r="U423" s="1065" t="str">
        <f>IF(T423=" "," ",IF(T423="Vehículos",VLOOKUP($U$16,'Datos Indices'!$A$38:$Z$50,22,FALSE),IF(T423="Ipim",VLOOKUP($U$16,'Datos Indices'!$A$38:$Z$50,7,FALSE),IF(T423="Dólar",VLOOKUP($U$16,'Datos Indices'!$A$38:$Z$50,4,FALSE),IF(T423="Gasoil",VLOOKUP($U$16,'Datos Indices'!$A$38:$Z$50,10,FALSE),IF(T423="WPU06 Pesificado",VLOOKUP($U$16,'Datos Indices'!$A$38:$Z$50,26,FALSE),0))))))</f>
        <v xml:space="preserve"> </v>
      </c>
      <c r="V423" s="1066">
        <f t="shared" si="76"/>
        <v>0</v>
      </c>
      <c r="W423" s="1450" t="str">
        <f t="shared" si="64"/>
        <v/>
      </c>
      <c r="Y423" s="1247"/>
      <c r="Z423" s="1247"/>
      <c r="AA423" s="1247"/>
      <c r="AB423" s="1247"/>
      <c r="AC423" s="1247"/>
      <c r="AD423" s="1247"/>
      <c r="AE423" s="1247"/>
      <c r="AF423" s="1247"/>
      <c r="AG423" s="1247"/>
      <c r="AH423" s="1247"/>
      <c r="AI423" s="1247"/>
      <c r="AJ423" s="1247"/>
      <c r="AK423" s="1247"/>
      <c r="AL423" s="1247"/>
      <c r="AM423" s="1247"/>
      <c r="AN423" s="1247"/>
      <c r="AO423" s="1247"/>
      <c r="AP423" s="1247"/>
      <c r="AQ423" s="1247"/>
      <c r="AR423" s="1247"/>
      <c r="AS423" s="1247"/>
      <c r="AT423" s="1247"/>
      <c r="AU423" s="1247"/>
      <c r="AV423" s="1247"/>
      <c r="AW423" s="1247"/>
      <c r="AX423" s="1247"/>
      <c r="AY423" s="1247"/>
      <c r="AZ423" s="1247"/>
      <c r="BA423" s="1247"/>
      <c r="BB423" s="1247"/>
      <c r="BC423" s="1247"/>
      <c r="BD423" s="1247"/>
      <c r="BE423" s="1247"/>
      <c r="BF423" s="1247"/>
      <c r="BG423" s="1247"/>
      <c r="BH423" s="1247"/>
      <c r="BI423" s="1247"/>
      <c r="BJ423" s="1247"/>
      <c r="BK423" s="1247"/>
      <c r="BL423" s="1247"/>
      <c r="BM423" s="1247"/>
      <c r="BN423" s="1247"/>
      <c r="BO423" s="1247"/>
      <c r="BP423" s="1247"/>
      <c r="BQ423" s="1247"/>
      <c r="BR423" s="1247"/>
      <c r="BS423" s="1247"/>
      <c r="BT423" s="1247"/>
      <c r="BU423" s="1247"/>
      <c r="BV423" s="1247"/>
      <c r="BW423" s="1247"/>
      <c r="BX423" s="1247"/>
      <c r="BY423" s="1247"/>
      <c r="BZ423" s="1247"/>
      <c r="CA423" s="1247"/>
      <c r="CB423" s="1247"/>
      <c r="CC423" s="1247"/>
      <c r="CD423" s="1247"/>
      <c r="CE423" s="1247"/>
      <c r="CF423" s="1247"/>
      <c r="CG423" s="1247"/>
      <c r="CH423" s="1247"/>
      <c r="CI423" s="1247"/>
      <c r="CJ423" s="1247"/>
      <c r="CK423" s="1247"/>
      <c r="CL423" s="1247"/>
      <c r="CM423" s="1247"/>
      <c r="CN423" s="1247"/>
      <c r="CO423" s="1247"/>
      <c r="CP423" s="1247"/>
      <c r="CQ423" s="1247"/>
      <c r="CR423" s="1247"/>
      <c r="CS423" s="1247"/>
      <c r="CT423" s="1247"/>
      <c r="CU423" s="1247"/>
      <c r="CV423" s="1247"/>
      <c r="CW423" s="1247"/>
      <c r="CX423" s="1247"/>
      <c r="CY423" s="1247"/>
      <c r="CZ423" s="1247"/>
      <c r="DB423" s="1452">
        <f t="shared" si="65"/>
        <v>0</v>
      </c>
      <c r="DC423" s="1452">
        <f t="shared" si="66"/>
        <v>0</v>
      </c>
    </row>
    <row r="424" spans="1:107" ht="14.25" customHeight="1" x14ac:dyDescent="0.2">
      <c r="A424" s="129"/>
      <c r="B424" s="130"/>
      <c r="C424" s="131"/>
      <c r="D424" s="448"/>
      <c r="E424" s="448"/>
      <c r="F424" s="382"/>
      <c r="G424" s="382"/>
      <c r="H424" s="382"/>
      <c r="I424" s="1528">
        <f t="shared" si="72"/>
        <v>0</v>
      </c>
      <c r="J424" s="1529">
        <f t="shared" si="63"/>
        <v>0</v>
      </c>
      <c r="K424" s="136"/>
      <c r="L424" s="1530">
        <f t="shared" si="73"/>
        <v>0</v>
      </c>
      <c r="M424" s="1531">
        <f t="shared" si="74"/>
        <v>0</v>
      </c>
      <c r="N424" s="138"/>
      <c r="P424" s="125"/>
      <c r="Q424" s="1065" t="str">
        <f>IF(P424=" "," ",IF(P424="Vehículos",VLOOKUP($Q$16,'Datos Indices'!$A$38:$Z$50,22,FALSE),IF(P424="Ipim",VLOOKUP($Q$16,'Datos Indices'!$A$38:$Z$50,7,FALSE),IF(P424="Dólar",VLOOKUP($Q$16,'Datos Indices'!$A$38:$Z$50,4,FALSE),IF(P424="Gasoil",VLOOKUP($Q$16,'Datos Indices'!$A$38:$Z$50,10,FALSE),IF(P424="WPU06 Pesificado",VLOOKUP($Q$16,'Datos Indices'!$A$38:$Z$50,26,FALSE),0))))))</f>
        <v xml:space="preserve"> </v>
      </c>
      <c r="R424" s="1066">
        <f t="shared" si="75"/>
        <v>0</v>
      </c>
      <c r="T424" s="928"/>
      <c r="U424" s="1065" t="str">
        <f>IF(T424=" "," ",IF(T424="Vehículos",VLOOKUP($U$16,'Datos Indices'!$A$38:$Z$50,22,FALSE),IF(T424="Ipim",VLOOKUP($U$16,'Datos Indices'!$A$38:$Z$50,7,FALSE),IF(T424="Dólar",VLOOKUP($U$16,'Datos Indices'!$A$38:$Z$50,4,FALSE),IF(T424="Gasoil",VLOOKUP($U$16,'Datos Indices'!$A$38:$Z$50,10,FALSE),IF(T424="WPU06 Pesificado",VLOOKUP($U$16,'Datos Indices'!$A$38:$Z$50,26,FALSE),0))))))</f>
        <v xml:space="preserve"> </v>
      </c>
      <c r="V424" s="1066">
        <f t="shared" si="76"/>
        <v>0</v>
      </c>
      <c r="W424" s="1450" t="str">
        <f t="shared" si="64"/>
        <v/>
      </c>
      <c r="Y424" s="1247"/>
      <c r="Z424" s="1247"/>
      <c r="AA424" s="1247"/>
      <c r="AB424" s="1247"/>
      <c r="AC424" s="1247"/>
      <c r="AD424" s="1247"/>
      <c r="AE424" s="1247"/>
      <c r="AF424" s="1247"/>
      <c r="AG424" s="1247"/>
      <c r="AH424" s="1247"/>
      <c r="AI424" s="1247"/>
      <c r="AJ424" s="1247"/>
      <c r="AK424" s="1247"/>
      <c r="AL424" s="1247"/>
      <c r="AM424" s="1247"/>
      <c r="AN424" s="1247"/>
      <c r="AO424" s="1247"/>
      <c r="AP424" s="1247"/>
      <c r="AQ424" s="1247"/>
      <c r="AR424" s="1247"/>
      <c r="AS424" s="1247"/>
      <c r="AT424" s="1247"/>
      <c r="AU424" s="1247"/>
      <c r="AV424" s="1247"/>
      <c r="AW424" s="1247"/>
      <c r="AX424" s="1247"/>
      <c r="AY424" s="1247"/>
      <c r="AZ424" s="1247"/>
      <c r="BA424" s="1247"/>
      <c r="BB424" s="1247"/>
      <c r="BC424" s="1247"/>
      <c r="BD424" s="1247"/>
      <c r="BE424" s="1247"/>
      <c r="BF424" s="1247"/>
      <c r="BG424" s="1247"/>
      <c r="BH424" s="1247"/>
      <c r="BI424" s="1247"/>
      <c r="BJ424" s="1247"/>
      <c r="BK424" s="1247"/>
      <c r="BL424" s="1247"/>
      <c r="BM424" s="1247"/>
      <c r="BN424" s="1247"/>
      <c r="BO424" s="1247"/>
      <c r="BP424" s="1247"/>
      <c r="BQ424" s="1247"/>
      <c r="BR424" s="1247"/>
      <c r="BS424" s="1247"/>
      <c r="BT424" s="1247"/>
      <c r="BU424" s="1247"/>
      <c r="BV424" s="1247"/>
      <c r="BW424" s="1247"/>
      <c r="BX424" s="1247"/>
      <c r="BY424" s="1247"/>
      <c r="BZ424" s="1247"/>
      <c r="CA424" s="1247"/>
      <c r="CB424" s="1247"/>
      <c r="CC424" s="1247"/>
      <c r="CD424" s="1247"/>
      <c r="CE424" s="1247"/>
      <c r="CF424" s="1247"/>
      <c r="CG424" s="1247"/>
      <c r="CH424" s="1247"/>
      <c r="CI424" s="1247"/>
      <c r="CJ424" s="1247"/>
      <c r="CK424" s="1247"/>
      <c r="CL424" s="1247"/>
      <c r="CM424" s="1247"/>
      <c r="CN424" s="1247"/>
      <c r="CO424" s="1247"/>
      <c r="CP424" s="1247"/>
      <c r="CQ424" s="1247"/>
      <c r="CR424" s="1247"/>
      <c r="CS424" s="1247"/>
      <c r="CT424" s="1247"/>
      <c r="CU424" s="1247"/>
      <c r="CV424" s="1247"/>
      <c r="CW424" s="1247"/>
      <c r="CX424" s="1247"/>
      <c r="CY424" s="1247"/>
      <c r="CZ424" s="1247"/>
      <c r="DB424" s="1452">
        <f t="shared" si="65"/>
        <v>0</v>
      </c>
      <c r="DC424" s="1452">
        <f t="shared" si="66"/>
        <v>0</v>
      </c>
    </row>
    <row r="425" spans="1:107" ht="14.25" customHeight="1" x14ac:dyDescent="0.2">
      <c r="A425" s="129"/>
      <c r="B425" s="130"/>
      <c r="C425" s="131"/>
      <c r="D425" s="448"/>
      <c r="E425" s="448"/>
      <c r="F425" s="382"/>
      <c r="G425" s="382"/>
      <c r="H425" s="382"/>
      <c r="I425" s="1528">
        <f t="shared" si="72"/>
        <v>0</v>
      </c>
      <c r="J425" s="1529">
        <f t="shared" si="63"/>
        <v>0</v>
      </c>
      <c r="K425" s="136"/>
      <c r="L425" s="1530">
        <f t="shared" si="73"/>
        <v>0</v>
      </c>
      <c r="M425" s="1531">
        <f t="shared" si="74"/>
        <v>0</v>
      </c>
      <c r="N425" s="138"/>
      <c r="P425" s="125"/>
      <c r="Q425" s="1065" t="str">
        <f>IF(P425=" "," ",IF(P425="Vehículos",VLOOKUP($Q$16,'Datos Indices'!$A$38:$Z$50,22,FALSE),IF(P425="Ipim",VLOOKUP($Q$16,'Datos Indices'!$A$38:$Z$50,7,FALSE),IF(P425="Dólar",VLOOKUP($Q$16,'Datos Indices'!$A$38:$Z$50,4,FALSE),IF(P425="Gasoil",VLOOKUP($Q$16,'Datos Indices'!$A$38:$Z$50,10,FALSE),IF(P425="WPU06 Pesificado",VLOOKUP($Q$16,'Datos Indices'!$A$38:$Z$50,26,FALSE),0))))))</f>
        <v xml:space="preserve"> </v>
      </c>
      <c r="R425" s="1066">
        <f t="shared" si="75"/>
        <v>0</v>
      </c>
      <c r="T425" s="928"/>
      <c r="U425" s="1065" t="str">
        <f>IF(T425=" "," ",IF(T425="Vehículos",VLOOKUP($U$16,'Datos Indices'!$A$38:$Z$50,22,FALSE),IF(T425="Ipim",VLOOKUP($U$16,'Datos Indices'!$A$38:$Z$50,7,FALSE),IF(T425="Dólar",VLOOKUP($U$16,'Datos Indices'!$A$38:$Z$50,4,FALSE),IF(T425="Gasoil",VLOOKUP($U$16,'Datos Indices'!$A$38:$Z$50,10,FALSE),IF(T425="WPU06 Pesificado",VLOOKUP($U$16,'Datos Indices'!$A$38:$Z$50,26,FALSE),0))))))</f>
        <v xml:space="preserve"> </v>
      </c>
      <c r="V425" s="1066">
        <f t="shared" si="76"/>
        <v>0</v>
      </c>
      <c r="W425" s="1450" t="str">
        <f t="shared" si="64"/>
        <v/>
      </c>
      <c r="Y425" s="1247"/>
      <c r="Z425" s="1247"/>
      <c r="AA425" s="1247"/>
      <c r="AB425" s="1247"/>
      <c r="AC425" s="1247"/>
      <c r="AD425" s="1247"/>
      <c r="AE425" s="1247"/>
      <c r="AF425" s="1247"/>
      <c r="AG425" s="1247"/>
      <c r="AH425" s="1247"/>
      <c r="AI425" s="1247"/>
      <c r="AJ425" s="1247"/>
      <c r="AK425" s="1247"/>
      <c r="AL425" s="1247"/>
      <c r="AM425" s="1247"/>
      <c r="AN425" s="1247"/>
      <c r="AO425" s="1247"/>
      <c r="AP425" s="1247"/>
      <c r="AQ425" s="1247"/>
      <c r="AR425" s="1247"/>
      <c r="AS425" s="1247"/>
      <c r="AT425" s="1247"/>
      <c r="AU425" s="1247"/>
      <c r="AV425" s="1247"/>
      <c r="AW425" s="1247"/>
      <c r="AX425" s="1247"/>
      <c r="AY425" s="1247"/>
      <c r="AZ425" s="1247"/>
      <c r="BA425" s="1247"/>
      <c r="BB425" s="1247"/>
      <c r="BC425" s="1247"/>
      <c r="BD425" s="1247"/>
      <c r="BE425" s="1247"/>
      <c r="BF425" s="1247"/>
      <c r="BG425" s="1247"/>
      <c r="BH425" s="1247"/>
      <c r="BI425" s="1247"/>
      <c r="BJ425" s="1247"/>
      <c r="BK425" s="1247"/>
      <c r="BL425" s="1247"/>
      <c r="BM425" s="1247"/>
      <c r="BN425" s="1247"/>
      <c r="BO425" s="1247"/>
      <c r="BP425" s="1247"/>
      <c r="BQ425" s="1247"/>
      <c r="BR425" s="1247"/>
      <c r="BS425" s="1247"/>
      <c r="BT425" s="1247"/>
      <c r="BU425" s="1247"/>
      <c r="BV425" s="1247"/>
      <c r="BW425" s="1247"/>
      <c r="BX425" s="1247"/>
      <c r="BY425" s="1247"/>
      <c r="BZ425" s="1247"/>
      <c r="CA425" s="1247"/>
      <c r="CB425" s="1247"/>
      <c r="CC425" s="1247"/>
      <c r="CD425" s="1247"/>
      <c r="CE425" s="1247"/>
      <c r="CF425" s="1247"/>
      <c r="CG425" s="1247"/>
      <c r="CH425" s="1247"/>
      <c r="CI425" s="1247"/>
      <c r="CJ425" s="1247"/>
      <c r="CK425" s="1247"/>
      <c r="CL425" s="1247"/>
      <c r="CM425" s="1247"/>
      <c r="CN425" s="1247"/>
      <c r="CO425" s="1247"/>
      <c r="CP425" s="1247"/>
      <c r="CQ425" s="1247"/>
      <c r="CR425" s="1247"/>
      <c r="CS425" s="1247"/>
      <c r="CT425" s="1247"/>
      <c r="CU425" s="1247"/>
      <c r="CV425" s="1247"/>
      <c r="CW425" s="1247"/>
      <c r="CX425" s="1247"/>
      <c r="CY425" s="1247"/>
      <c r="CZ425" s="1247"/>
      <c r="DB425" s="1452">
        <f t="shared" si="65"/>
        <v>0</v>
      </c>
      <c r="DC425" s="1452">
        <f t="shared" si="66"/>
        <v>0</v>
      </c>
    </row>
    <row r="426" spans="1:107" ht="14.25" customHeight="1" x14ac:dyDescent="0.2">
      <c r="A426" s="129"/>
      <c r="B426" s="130"/>
      <c r="C426" s="131"/>
      <c r="D426" s="448"/>
      <c r="E426" s="448"/>
      <c r="F426" s="382"/>
      <c r="G426" s="382"/>
      <c r="H426" s="382"/>
      <c r="I426" s="1528">
        <f t="shared" si="72"/>
        <v>0</v>
      </c>
      <c r="J426" s="1529">
        <f t="shared" si="63"/>
        <v>0</v>
      </c>
      <c r="K426" s="136"/>
      <c r="L426" s="1530">
        <f t="shared" si="73"/>
        <v>0</v>
      </c>
      <c r="M426" s="1531">
        <f t="shared" si="74"/>
        <v>0</v>
      </c>
      <c r="N426" s="138"/>
      <c r="P426" s="125"/>
      <c r="Q426" s="1065" t="str">
        <f>IF(P426=" "," ",IF(P426="Vehículos",VLOOKUP($Q$16,'Datos Indices'!$A$38:$Z$50,22,FALSE),IF(P426="Ipim",VLOOKUP($Q$16,'Datos Indices'!$A$38:$Z$50,7,FALSE),IF(P426="Dólar",VLOOKUP($Q$16,'Datos Indices'!$A$38:$Z$50,4,FALSE),IF(P426="Gasoil",VLOOKUP($Q$16,'Datos Indices'!$A$38:$Z$50,10,FALSE),IF(P426="WPU06 Pesificado",VLOOKUP($Q$16,'Datos Indices'!$A$38:$Z$50,26,FALSE),0))))))</f>
        <v xml:space="preserve"> </v>
      </c>
      <c r="R426" s="1066">
        <f t="shared" si="75"/>
        <v>0</v>
      </c>
      <c r="T426" s="928"/>
      <c r="U426" s="1065" t="str">
        <f>IF(T426=" "," ",IF(T426="Vehículos",VLOOKUP($U$16,'Datos Indices'!$A$38:$Z$50,22,FALSE),IF(T426="Ipim",VLOOKUP($U$16,'Datos Indices'!$A$38:$Z$50,7,FALSE),IF(T426="Dólar",VLOOKUP($U$16,'Datos Indices'!$A$38:$Z$50,4,FALSE),IF(T426="Gasoil",VLOOKUP($U$16,'Datos Indices'!$A$38:$Z$50,10,FALSE),IF(T426="WPU06 Pesificado",VLOOKUP($U$16,'Datos Indices'!$A$38:$Z$50,26,FALSE),0))))))</f>
        <v xml:space="preserve"> </v>
      </c>
      <c r="V426" s="1066">
        <f t="shared" si="76"/>
        <v>0</v>
      </c>
      <c r="W426" s="1450" t="str">
        <f t="shared" si="64"/>
        <v/>
      </c>
      <c r="Y426" s="1247"/>
      <c r="Z426" s="1247"/>
      <c r="AA426" s="1247"/>
      <c r="AB426" s="1247"/>
      <c r="AC426" s="1247"/>
      <c r="AD426" s="1247"/>
      <c r="AE426" s="1247"/>
      <c r="AF426" s="1247"/>
      <c r="AG426" s="1247"/>
      <c r="AH426" s="1247"/>
      <c r="AI426" s="1247"/>
      <c r="AJ426" s="1247"/>
      <c r="AK426" s="1247"/>
      <c r="AL426" s="1247"/>
      <c r="AM426" s="1247"/>
      <c r="AN426" s="1247"/>
      <c r="AO426" s="1247"/>
      <c r="AP426" s="1247"/>
      <c r="AQ426" s="1247"/>
      <c r="AR426" s="1247"/>
      <c r="AS426" s="1247"/>
      <c r="AT426" s="1247"/>
      <c r="AU426" s="1247"/>
      <c r="AV426" s="1247"/>
      <c r="AW426" s="1247"/>
      <c r="AX426" s="1247"/>
      <c r="AY426" s="1247"/>
      <c r="AZ426" s="1247"/>
      <c r="BA426" s="1247"/>
      <c r="BB426" s="1247"/>
      <c r="BC426" s="1247"/>
      <c r="BD426" s="1247"/>
      <c r="BE426" s="1247"/>
      <c r="BF426" s="1247"/>
      <c r="BG426" s="1247"/>
      <c r="BH426" s="1247"/>
      <c r="BI426" s="1247"/>
      <c r="BJ426" s="1247"/>
      <c r="BK426" s="1247"/>
      <c r="BL426" s="1247"/>
      <c r="BM426" s="1247"/>
      <c r="BN426" s="1247"/>
      <c r="BO426" s="1247"/>
      <c r="BP426" s="1247"/>
      <c r="BQ426" s="1247"/>
      <c r="BR426" s="1247"/>
      <c r="BS426" s="1247"/>
      <c r="BT426" s="1247"/>
      <c r="BU426" s="1247"/>
      <c r="BV426" s="1247"/>
      <c r="BW426" s="1247"/>
      <c r="BX426" s="1247"/>
      <c r="BY426" s="1247"/>
      <c r="BZ426" s="1247"/>
      <c r="CA426" s="1247"/>
      <c r="CB426" s="1247"/>
      <c r="CC426" s="1247"/>
      <c r="CD426" s="1247"/>
      <c r="CE426" s="1247"/>
      <c r="CF426" s="1247"/>
      <c r="CG426" s="1247"/>
      <c r="CH426" s="1247"/>
      <c r="CI426" s="1247"/>
      <c r="CJ426" s="1247"/>
      <c r="CK426" s="1247"/>
      <c r="CL426" s="1247"/>
      <c r="CM426" s="1247"/>
      <c r="CN426" s="1247"/>
      <c r="CO426" s="1247"/>
      <c r="CP426" s="1247"/>
      <c r="CQ426" s="1247"/>
      <c r="CR426" s="1247"/>
      <c r="CS426" s="1247"/>
      <c r="CT426" s="1247"/>
      <c r="CU426" s="1247"/>
      <c r="CV426" s="1247"/>
      <c r="CW426" s="1247"/>
      <c r="CX426" s="1247"/>
      <c r="CY426" s="1247"/>
      <c r="CZ426" s="1247"/>
      <c r="DB426" s="1452">
        <f t="shared" si="65"/>
        <v>0</v>
      </c>
      <c r="DC426" s="1452">
        <f t="shared" si="66"/>
        <v>0</v>
      </c>
    </row>
    <row r="427" spans="1:107" ht="14.25" customHeight="1" x14ac:dyDescent="0.2">
      <c r="A427" s="129"/>
      <c r="B427" s="130"/>
      <c r="C427" s="131"/>
      <c r="D427" s="448"/>
      <c r="E427" s="448"/>
      <c r="F427" s="382"/>
      <c r="G427" s="382"/>
      <c r="H427" s="382"/>
      <c r="I427" s="1528">
        <f t="shared" si="72"/>
        <v>0</v>
      </c>
      <c r="J427" s="1529">
        <f t="shared" si="63"/>
        <v>0</v>
      </c>
      <c r="K427" s="136"/>
      <c r="L427" s="1530">
        <f t="shared" si="73"/>
        <v>0</v>
      </c>
      <c r="M427" s="1531">
        <f t="shared" si="74"/>
        <v>0</v>
      </c>
      <c r="N427" s="138"/>
      <c r="P427" s="125"/>
      <c r="Q427" s="1065" t="str">
        <f>IF(P427=" "," ",IF(P427="Vehículos",VLOOKUP($Q$16,'Datos Indices'!$A$38:$Z$50,22,FALSE),IF(P427="Ipim",VLOOKUP($Q$16,'Datos Indices'!$A$38:$Z$50,7,FALSE),IF(P427="Dólar",VLOOKUP($Q$16,'Datos Indices'!$A$38:$Z$50,4,FALSE),IF(P427="Gasoil",VLOOKUP($Q$16,'Datos Indices'!$A$38:$Z$50,10,FALSE),IF(P427="WPU06 Pesificado",VLOOKUP($Q$16,'Datos Indices'!$A$38:$Z$50,26,FALSE),0))))))</f>
        <v xml:space="preserve"> </v>
      </c>
      <c r="R427" s="1066">
        <f t="shared" si="75"/>
        <v>0</v>
      </c>
      <c r="T427" s="928"/>
      <c r="U427" s="1065" t="str">
        <f>IF(T427=" "," ",IF(T427="Vehículos",VLOOKUP($U$16,'Datos Indices'!$A$38:$Z$50,22,FALSE),IF(T427="Ipim",VLOOKUP($U$16,'Datos Indices'!$A$38:$Z$50,7,FALSE),IF(T427="Dólar",VLOOKUP($U$16,'Datos Indices'!$A$38:$Z$50,4,FALSE),IF(T427="Gasoil",VLOOKUP($U$16,'Datos Indices'!$A$38:$Z$50,10,FALSE),IF(T427="WPU06 Pesificado",VLOOKUP($U$16,'Datos Indices'!$A$38:$Z$50,26,FALSE),0))))))</f>
        <v xml:space="preserve"> </v>
      </c>
      <c r="V427" s="1066">
        <f t="shared" si="76"/>
        <v>0</v>
      </c>
      <c r="W427" s="1450" t="str">
        <f t="shared" si="64"/>
        <v/>
      </c>
      <c r="Y427" s="1247"/>
      <c r="Z427" s="1247"/>
      <c r="AA427" s="1247"/>
      <c r="AB427" s="1247"/>
      <c r="AC427" s="1247"/>
      <c r="AD427" s="1247"/>
      <c r="AE427" s="1247"/>
      <c r="AF427" s="1247"/>
      <c r="AG427" s="1247"/>
      <c r="AH427" s="1247"/>
      <c r="AI427" s="1247"/>
      <c r="AJ427" s="1247"/>
      <c r="AK427" s="1247"/>
      <c r="AL427" s="1247"/>
      <c r="AM427" s="1247"/>
      <c r="AN427" s="1247"/>
      <c r="AO427" s="1247"/>
      <c r="AP427" s="1247"/>
      <c r="AQ427" s="1247"/>
      <c r="AR427" s="1247"/>
      <c r="AS427" s="1247"/>
      <c r="AT427" s="1247"/>
      <c r="AU427" s="1247"/>
      <c r="AV427" s="1247"/>
      <c r="AW427" s="1247"/>
      <c r="AX427" s="1247"/>
      <c r="AY427" s="1247"/>
      <c r="AZ427" s="1247"/>
      <c r="BA427" s="1247"/>
      <c r="BB427" s="1247"/>
      <c r="BC427" s="1247"/>
      <c r="BD427" s="1247"/>
      <c r="BE427" s="1247"/>
      <c r="BF427" s="1247"/>
      <c r="BG427" s="1247"/>
      <c r="BH427" s="1247"/>
      <c r="BI427" s="1247"/>
      <c r="BJ427" s="1247"/>
      <c r="BK427" s="1247"/>
      <c r="BL427" s="1247"/>
      <c r="BM427" s="1247"/>
      <c r="BN427" s="1247"/>
      <c r="BO427" s="1247"/>
      <c r="BP427" s="1247"/>
      <c r="BQ427" s="1247"/>
      <c r="BR427" s="1247"/>
      <c r="BS427" s="1247"/>
      <c r="BT427" s="1247"/>
      <c r="BU427" s="1247"/>
      <c r="BV427" s="1247"/>
      <c r="BW427" s="1247"/>
      <c r="BX427" s="1247"/>
      <c r="BY427" s="1247"/>
      <c r="BZ427" s="1247"/>
      <c r="CA427" s="1247"/>
      <c r="CB427" s="1247"/>
      <c r="CC427" s="1247"/>
      <c r="CD427" s="1247"/>
      <c r="CE427" s="1247"/>
      <c r="CF427" s="1247"/>
      <c r="CG427" s="1247"/>
      <c r="CH427" s="1247"/>
      <c r="CI427" s="1247"/>
      <c r="CJ427" s="1247"/>
      <c r="CK427" s="1247"/>
      <c r="CL427" s="1247"/>
      <c r="CM427" s="1247"/>
      <c r="CN427" s="1247"/>
      <c r="CO427" s="1247"/>
      <c r="CP427" s="1247"/>
      <c r="CQ427" s="1247"/>
      <c r="CR427" s="1247"/>
      <c r="CS427" s="1247"/>
      <c r="CT427" s="1247"/>
      <c r="CU427" s="1247"/>
      <c r="CV427" s="1247"/>
      <c r="CW427" s="1247"/>
      <c r="CX427" s="1247"/>
      <c r="CY427" s="1247"/>
      <c r="CZ427" s="1247"/>
      <c r="DB427" s="1452">
        <f t="shared" si="65"/>
        <v>0</v>
      </c>
      <c r="DC427" s="1452">
        <f t="shared" si="66"/>
        <v>0</v>
      </c>
    </row>
    <row r="428" spans="1:107" ht="14.25" customHeight="1" x14ac:dyDescent="0.2">
      <c r="A428" s="129"/>
      <c r="B428" s="130"/>
      <c r="C428" s="131"/>
      <c r="D428" s="448"/>
      <c r="E428" s="448"/>
      <c r="F428" s="382"/>
      <c r="G428" s="382"/>
      <c r="H428" s="382"/>
      <c r="I428" s="1528">
        <f t="shared" si="72"/>
        <v>0</v>
      </c>
      <c r="J428" s="1529">
        <f t="shared" si="63"/>
        <v>0</v>
      </c>
      <c r="K428" s="136"/>
      <c r="L428" s="1530">
        <f t="shared" si="73"/>
        <v>0</v>
      </c>
      <c r="M428" s="1531">
        <f t="shared" si="74"/>
        <v>0</v>
      </c>
      <c r="N428" s="138"/>
      <c r="P428" s="125"/>
      <c r="Q428" s="1065" t="str">
        <f>IF(P428=" "," ",IF(P428="Vehículos",VLOOKUP($Q$16,'Datos Indices'!$A$38:$Z$50,22,FALSE),IF(P428="Ipim",VLOOKUP($Q$16,'Datos Indices'!$A$38:$Z$50,7,FALSE),IF(P428="Dólar",VLOOKUP($Q$16,'Datos Indices'!$A$38:$Z$50,4,FALSE),IF(P428="Gasoil",VLOOKUP($Q$16,'Datos Indices'!$A$38:$Z$50,10,FALSE),IF(P428="WPU06 Pesificado",VLOOKUP($Q$16,'Datos Indices'!$A$38:$Z$50,26,FALSE),0))))))</f>
        <v xml:space="preserve"> </v>
      </c>
      <c r="R428" s="1066">
        <f t="shared" si="75"/>
        <v>0</v>
      </c>
      <c r="T428" s="928"/>
      <c r="U428" s="1065" t="str">
        <f>IF(T428=" "," ",IF(T428="Vehículos",VLOOKUP($U$16,'Datos Indices'!$A$38:$Z$50,22,FALSE),IF(T428="Ipim",VLOOKUP($U$16,'Datos Indices'!$A$38:$Z$50,7,FALSE),IF(T428="Dólar",VLOOKUP($U$16,'Datos Indices'!$A$38:$Z$50,4,FALSE),IF(T428="Gasoil",VLOOKUP($U$16,'Datos Indices'!$A$38:$Z$50,10,FALSE),IF(T428="WPU06 Pesificado",VLOOKUP($U$16,'Datos Indices'!$A$38:$Z$50,26,FALSE),0))))))</f>
        <v xml:space="preserve"> </v>
      </c>
      <c r="V428" s="1066">
        <f t="shared" si="76"/>
        <v>0</v>
      </c>
      <c r="W428" s="1450" t="str">
        <f t="shared" si="64"/>
        <v/>
      </c>
      <c r="Y428" s="1247"/>
      <c r="Z428" s="1247"/>
      <c r="AA428" s="1247"/>
      <c r="AB428" s="1247"/>
      <c r="AC428" s="1247"/>
      <c r="AD428" s="1247"/>
      <c r="AE428" s="1247"/>
      <c r="AF428" s="1247"/>
      <c r="AG428" s="1247"/>
      <c r="AH428" s="1247"/>
      <c r="AI428" s="1247"/>
      <c r="AJ428" s="1247"/>
      <c r="AK428" s="1247"/>
      <c r="AL428" s="1247"/>
      <c r="AM428" s="1247"/>
      <c r="AN428" s="1247"/>
      <c r="AO428" s="1247"/>
      <c r="AP428" s="1247"/>
      <c r="AQ428" s="1247"/>
      <c r="AR428" s="1247"/>
      <c r="AS428" s="1247"/>
      <c r="AT428" s="1247"/>
      <c r="AU428" s="1247"/>
      <c r="AV428" s="1247"/>
      <c r="AW428" s="1247"/>
      <c r="AX428" s="1247"/>
      <c r="AY428" s="1247"/>
      <c r="AZ428" s="1247"/>
      <c r="BA428" s="1247"/>
      <c r="BB428" s="1247"/>
      <c r="BC428" s="1247"/>
      <c r="BD428" s="1247"/>
      <c r="BE428" s="1247"/>
      <c r="BF428" s="1247"/>
      <c r="BG428" s="1247"/>
      <c r="BH428" s="1247"/>
      <c r="BI428" s="1247"/>
      <c r="BJ428" s="1247"/>
      <c r="BK428" s="1247"/>
      <c r="BL428" s="1247"/>
      <c r="BM428" s="1247"/>
      <c r="BN428" s="1247"/>
      <c r="BO428" s="1247"/>
      <c r="BP428" s="1247"/>
      <c r="BQ428" s="1247"/>
      <c r="BR428" s="1247"/>
      <c r="BS428" s="1247"/>
      <c r="BT428" s="1247"/>
      <c r="BU428" s="1247"/>
      <c r="BV428" s="1247"/>
      <c r="BW428" s="1247"/>
      <c r="BX428" s="1247"/>
      <c r="BY428" s="1247"/>
      <c r="BZ428" s="1247"/>
      <c r="CA428" s="1247"/>
      <c r="CB428" s="1247"/>
      <c r="CC428" s="1247"/>
      <c r="CD428" s="1247"/>
      <c r="CE428" s="1247"/>
      <c r="CF428" s="1247"/>
      <c r="CG428" s="1247"/>
      <c r="CH428" s="1247"/>
      <c r="CI428" s="1247"/>
      <c r="CJ428" s="1247"/>
      <c r="CK428" s="1247"/>
      <c r="CL428" s="1247"/>
      <c r="CM428" s="1247"/>
      <c r="CN428" s="1247"/>
      <c r="CO428" s="1247"/>
      <c r="CP428" s="1247"/>
      <c r="CQ428" s="1247"/>
      <c r="CR428" s="1247"/>
      <c r="CS428" s="1247"/>
      <c r="CT428" s="1247"/>
      <c r="CU428" s="1247"/>
      <c r="CV428" s="1247"/>
      <c r="CW428" s="1247"/>
      <c r="CX428" s="1247"/>
      <c r="CY428" s="1247"/>
      <c r="CZ428" s="1247"/>
      <c r="DB428" s="1452">
        <f t="shared" si="65"/>
        <v>0</v>
      </c>
      <c r="DC428" s="1452">
        <f t="shared" si="66"/>
        <v>0</v>
      </c>
    </row>
    <row r="429" spans="1:107" ht="14.25" customHeight="1" x14ac:dyDescent="0.2">
      <c r="A429" s="129"/>
      <c r="B429" s="130"/>
      <c r="C429" s="131"/>
      <c r="D429" s="448"/>
      <c r="E429" s="448"/>
      <c r="F429" s="382"/>
      <c r="G429" s="382"/>
      <c r="H429" s="382"/>
      <c r="I429" s="1528">
        <f t="shared" si="72"/>
        <v>0</v>
      </c>
      <c r="J429" s="1529">
        <f t="shared" si="63"/>
        <v>0</v>
      </c>
      <c r="K429" s="136"/>
      <c r="L429" s="1530">
        <f t="shared" si="73"/>
        <v>0</v>
      </c>
      <c r="M429" s="1531">
        <f t="shared" si="74"/>
        <v>0</v>
      </c>
      <c r="N429" s="138"/>
      <c r="P429" s="125"/>
      <c r="Q429" s="1065" t="str">
        <f>IF(P429=" "," ",IF(P429="Vehículos",VLOOKUP($Q$16,'Datos Indices'!$A$38:$Z$50,22,FALSE),IF(P429="Ipim",VLOOKUP($Q$16,'Datos Indices'!$A$38:$Z$50,7,FALSE),IF(P429="Dólar",VLOOKUP($Q$16,'Datos Indices'!$A$38:$Z$50,4,FALSE),IF(P429="Gasoil",VLOOKUP($Q$16,'Datos Indices'!$A$38:$Z$50,10,FALSE),IF(P429="WPU06 Pesificado",VLOOKUP($Q$16,'Datos Indices'!$A$38:$Z$50,26,FALSE),0))))))</f>
        <v xml:space="preserve"> </v>
      </c>
      <c r="R429" s="1066">
        <f t="shared" si="75"/>
        <v>0</v>
      </c>
      <c r="T429" s="928"/>
      <c r="U429" s="1065" t="str">
        <f>IF(T429=" "," ",IF(T429="Vehículos",VLOOKUP($U$16,'Datos Indices'!$A$38:$Z$50,22,FALSE),IF(T429="Ipim",VLOOKUP($U$16,'Datos Indices'!$A$38:$Z$50,7,FALSE),IF(T429="Dólar",VLOOKUP($U$16,'Datos Indices'!$A$38:$Z$50,4,FALSE),IF(T429="Gasoil",VLOOKUP($U$16,'Datos Indices'!$A$38:$Z$50,10,FALSE),IF(T429="WPU06 Pesificado",VLOOKUP($U$16,'Datos Indices'!$A$38:$Z$50,26,FALSE),0))))))</f>
        <v xml:space="preserve"> </v>
      </c>
      <c r="V429" s="1066">
        <f t="shared" si="76"/>
        <v>0</v>
      </c>
      <c r="W429" s="1450" t="str">
        <f t="shared" si="64"/>
        <v/>
      </c>
      <c r="Y429" s="1247"/>
      <c r="Z429" s="1247"/>
      <c r="AA429" s="1247"/>
      <c r="AB429" s="1247"/>
      <c r="AC429" s="1247"/>
      <c r="AD429" s="1247"/>
      <c r="AE429" s="1247"/>
      <c r="AF429" s="1247"/>
      <c r="AG429" s="1247"/>
      <c r="AH429" s="1247"/>
      <c r="AI429" s="1247"/>
      <c r="AJ429" s="1247"/>
      <c r="AK429" s="1247"/>
      <c r="AL429" s="1247"/>
      <c r="AM429" s="1247"/>
      <c r="AN429" s="1247"/>
      <c r="AO429" s="1247"/>
      <c r="AP429" s="1247"/>
      <c r="AQ429" s="1247"/>
      <c r="AR429" s="1247"/>
      <c r="AS429" s="1247"/>
      <c r="AT429" s="1247"/>
      <c r="AU429" s="1247"/>
      <c r="AV429" s="1247"/>
      <c r="AW429" s="1247"/>
      <c r="AX429" s="1247"/>
      <c r="AY429" s="1247"/>
      <c r="AZ429" s="1247"/>
      <c r="BA429" s="1247"/>
      <c r="BB429" s="1247"/>
      <c r="BC429" s="1247"/>
      <c r="BD429" s="1247"/>
      <c r="BE429" s="1247"/>
      <c r="BF429" s="1247"/>
      <c r="BG429" s="1247"/>
      <c r="BH429" s="1247"/>
      <c r="BI429" s="1247"/>
      <c r="BJ429" s="1247"/>
      <c r="BK429" s="1247"/>
      <c r="BL429" s="1247"/>
      <c r="BM429" s="1247"/>
      <c r="BN429" s="1247"/>
      <c r="BO429" s="1247"/>
      <c r="BP429" s="1247"/>
      <c r="BQ429" s="1247"/>
      <c r="BR429" s="1247"/>
      <c r="BS429" s="1247"/>
      <c r="BT429" s="1247"/>
      <c r="BU429" s="1247"/>
      <c r="BV429" s="1247"/>
      <c r="BW429" s="1247"/>
      <c r="BX429" s="1247"/>
      <c r="BY429" s="1247"/>
      <c r="BZ429" s="1247"/>
      <c r="CA429" s="1247"/>
      <c r="CB429" s="1247"/>
      <c r="CC429" s="1247"/>
      <c r="CD429" s="1247"/>
      <c r="CE429" s="1247"/>
      <c r="CF429" s="1247"/>
      <c r="CG429" s="1247"/>
      <c r="CH429" s="1247"/>
      <c r="CI429" s="1247"/>
      <c r="CJ429" s="1247"/>
      <c r="CK429" s="1247"/>
      <c r="CL429" s="1247"/>
      <c r="CM429" s="1247"/>
      <c r="CN429" s="1247"/>
      <c r="CO429" s="1247"/>
      <c r="CP429" s="1247"/>
      <c r="CQ429" s="1247"/>
      <c r="CR429" s="1247"/>
      <c r="CS429" s="1247"/>
      <c r="CT429" s="1247"/>
      <c r="CU429" s="1247"/>
      <c r="CV429" s="1247"/>
      <c r="CW429" s="1247"/>
      <c r="CX429" s="1247"/>
      <c r="CY429" s="1247"/>
      <c r="CZ429" s="1247"/>
      <c r="DB429" s="1452">
        <f t="shared" si="65"/>
        <v>0</v>
      </c>
      <c r="DC429" s="1452">
        <f t="shared" si="66"/>
        <v>0</v>
      </c>
    </row>
    <row r="430" spans="1:107" ht="14.25" customHeight="1" x14ac:dyDescent="0.2">
      <c r="A430" s="129"/>
      <c r="B430" s="130"/>
      <c r="C430" s="131"/>
      <c r="D430" s="448"/>
      <c r="E430" s="448"/>
      <c r="F430" s="382"/>
      <c r="G430" s="382"/>
      <c r="H430" s="382"/>
      <c r="I430" s="1528">
        <f t="shared" si="72"/>
        <v>0</v>
      </c>
      <c r="J430" s="1529">
        <f t="shared" si="63"/>
        <v>0</v>
      </c>
      <c r="K430" s="136"/>
      <c r="L430" s="1530">
        <f t="shared" si="73"/>
        <v>0</v>
      </c>
      <c r="M430" s="1531">
        <f t="shared" si="74"/>
        <v>0</v>
      </c>
      <c r="N430" s="138"/>
      <c r="P430" s="125"/>
      <c r="Q430" s="1065" t="str">
        <f>IF(P430=" "," ",IF(P430="Vehículos",VLOOKUP($Q$16,'Datos Indices'!$A$38:$Z$50,22,FALSE),IF(P430="Ipim",VLOOKUP($Q$16,'Datos Indices'!$A$38:$Z$50,7,FALSE),IF(P430="Dólar",VLOOKUP($Q$16,'Datos Indices'!$A$38:$Z$50,4,FALSE),IF(P430="Gasoil",VLOOKUP($Q$16,'Datos Indices'!$A$38:$Z$50,10,FALSE),IF(P430="WPU06 Pesificado",VLOOKUP($Q$16,'Datos Indices'!$A$38:$Z$50,26,FALSE),0))))))</f>
        <v xml:space="preserve"> </v>
      </c>
      <c r="R430" s="1066">
        <f t="shared" si="75"/>
        <v>0</v>
      </c>
      <c r="T430" s="928"/>
      <c r="U430" s="1065" t="str">
        <f>IF(T430=" "," ",IF(T430="Vehículos",VLOOKUP($U$16,'Datos Indices'!$A$38:$Z$50,22,FALSE),IF(T430="Ipim",VLOOKUP($U$16,'Datos Indices'!$A$38:$Z$50,7,FALSE),IF(T430="Dólar",VLOOKUP($U$16,'Datos Indices'!$A$38:$Z$50,4,FALSE),IF(T430="Gasoil",VLOOKUP($U$16,'Datos Indices'!$A$38:$Z$50,10,FALSE),IF(T430="WPU06 Pesificado",VLOOKUP($U$16,'Datos Indices'!$A$38:$Z$50,26,FALSE),0))))))</f>
        <v xml:space="preserve"> </v>
      </c>
      <c r="V430" s="1066">
        <f t="shared" si="76"/>
        <v>0</v>
      </c>
      <c r="W430" s="1450" t="str">
        <f t="shared" si="64"/>
        <v/>
      </c>
      <c r="Y430" s="1247"/>
      <c r="Z430" s="1247"/>
      <c r="AA430" s="1247"/>
      <c r="AB430" s="1247"/>
      <c r="AC430" s="1247"/>
      <c r="AD430" s="1247"/>
      <c r="AE430" s="1247"/>
      <c r="AF430" s="1247"/>
      <c r="AG430" s="1247"/>
      <c r="AH430" s="1247"/>
      <c r="AI430" s="1247"/>
      <c r="AJ430" s="1247"/>
      <c r="AK430" s="1247"/>
      <c r="AL430" s="1247"/>
      <c r="AM430" s="1247"/>
      <c r="AN430" s="1247"/>
      <c r="AO430" s="1247"/>
      <c r="AP430" s="1247"/>
      <c r="AQ430" s="1247"/>
      <c r="AR430" s="1247"/>
      <c r="AS430" s="1247"/>
      <c r="AT430" s="1247"/>
      <c r="AU430" s="1247"/>
      <c r="AV430" s="1247"/>
      <c r="AW430" s="1247"/>
      <c r="AX430" s="1247"/>
      <c r="AY430" s="1247"/>
      <c r="AZ430" s="1247"/>
      <c r="BA430" s="1247"/>
      <c r="BB430" s="1247"/>
      <c r="BC430" s="1247"/>
      <c r="BD430" s="1247"/>
      <c r="BE430" s="1247"/>
      <c r="BF430" s="1247"/>
      <c r="BG430" s="1247"/>
      <c r="BH430" s="1247"/>
      <c r="BI430" s="1247"/>
      <c r="BJ430" s="1247"/>
      <c r="BK430" s="1247"/>
      <c r="BL430" s="1247"/>
      <c r="BM430" s="1247"/>
      <c r="BN430" s="1247"/>
      <c r="BO430" s="1247"/>
      <c r="BP430" s="1247"/>
      <c r="BQ430" s="1247"/>
      <c r="BR430" s="1247"/>
      <c r="BS430" s="1247"/>
      <c r="BT430" s="1247"/>
      <c r="BU430" s="1247"/>
      <c r="BV430" s="1247"/>
      <c r="BW430" s="1247"/>
      <c r="BX430" s="1247"/>
      <c r="BY430" s="1247"/>
      <c r="BZ430" s="1247"/>
      <c r="CA430" s="1247"/>
      <c r="CB430" s="1247"/>
      <c r="CC430" s="1247"/>
      <c r="CD430" s="1247"/>
      <c r="CE430" s="1247"/>
      <c r="CF430" s="1247"/>
      <c r="CG430" s="1247"/>
      <c r="CH430" s="1247"/>
      <c r="CI430" s="1247"/>
      <c r="CJ430" s="1247"/>
      <c r="CK430" s="1247"/>
      <c r="CL430" s="1247"/>
      <c r="CM430" s="1247"/>
      <c r="CN430" s="1247"/>
      <c r="CO430" s="1247"/>
      <c r="CP430" s="1247"/>
      <c r="CQ430" s="1247"/>
      <c r="CR430" s="1247"/>
      <c r="CS430" s="1247"/>
      <c r="CT430" s="1247"/>
      <c r="CU430" s="1247"/>
      <c r="CV430" s="1247"/>
      <c r="CW430" s="1247"/>
      <c r="CX430" s="1247"/>
      <c r="CY430" s="1247"/>
      <c r="CZ430" s="1247"/>
      <c r="DB430" s="1452">
        <f t="shared" si="65"/>
        <v>0</v>
      </c>
      <c r="DC430" s="1452">
        <f t="shared" si="66"/>
        <v>0</v>
      </c>
    </row>
    <row r="431" spans="1:107" ht="14.25" customHeight="1" x14ac:dyDescent="0.2">
      <c r="A431" s="129"/>
      <c r="B431" s="130"/>
      <c r="C431" s="131"/>
      <c r="D431" s="448"/>
      <c r="E431" s="448"/>
      <c r="F431" s="382"/>
      <c r="G431" s="382"/>
      <c r="H431" s="382"/>
      <c r="I431" s="1528">
        <f t="shared" si="72"/>
        <v>0</v>
      </c>
      <c r="J431" s="1529">
        <f t="shared" si="63"/>
        <v>0</v>
      </c>
      <c r="K431" s="136"/>
      <c r="L431" s="1530">
        <f t="shared" si="73"/>
        <v>0</v>
      </c>
      <c r="M431" s="1531">
        <f t="shared" si="74"/>
        <v>0</v>
      </c>
      <c r="N431" s="138"/>
      <c r="P431" s="125"/>
      <c r="Q431" s="1065" t="str">
        <f>IF(P431=" "," ",IF(P431="Vehículos",VLOOKUP($Q$16,'Datos Indices'!$A$38:$Z$50,22,FALSE),IF(P431="Ipim",VLOOKUP($Q$16,'Datos Indices'!$A$38:$Z$50,7,FALSE),IF(P431="Dólar",VLOOKUP($Q$16,'Datos Indices'!$A$38:$Z$50,4,FALSE),IF(P431="Gasoil",VLOOKUP($Q$16,'Datos Indices'!$A$38:$Z$50,10,FALSE),IF(P431="WPU06 Pesificado",VLOOKUP($Q$16,'Datos Indices'!$A$38:$Z$50,26,FALSE),0))))))</f>
        <v xml:space="preserve"> </v>
      </c>
      <c r="R431" s="1066">
        <f t="shared" si="75"/>
        <v>0</v>
      </c>
      <c r="T431" s="928"/>
      <c r="U431" s="1065" t="str">
        <f>IF(T431=" "," ",IF(T431="Vehículos",VLOOKUP($U$16,'Datos Indices'!$A$38:$Z$50,22,FALSE),IF(T431="Ipim",VLOOKUP($U$16,'Datos Indices'!$A$38:$Z$50,7,FALSE),IF(T431="Dólar",VLOOKUP($U$16,'Datos Indices'!$A$38:$Z$50,4,FALSE),IF(T431="Gasoil",VLOOKUP($U$16,'Datos Indices'!$A$38:$Z$50,10,FALSE),IF(T431="WPU06 Pesificado",VLOOKUP($U$16,'Datos Indices'!$A$38:$Z$50,26,FALSE),0))))))</f>
        <v xml:space="preserve"> </v>
      </c>
      <c r="V431" s="1066">
        <f t="shared" si="76"/>
        <v>0</v>
      </c>
      <c r="W431" s="1450" t="str">
        <f t="shared" si="64"/>
        <v/>
      </c>
      <c r="Y431" s="1247"/>
      <c r="Z431" s="1247"/>
      <c r="AA431" s="1247"/>
      <c r="AB431" s="1247"/>
      <c r="AC431" s="1247"/>
      <c r="AD431" s="1247"/>
      <c r="AE431" s="1247"/>
      <c r="AF431" s="1247"/>
      <c r="AG431" s="1247"/>
      <c r="AH431" s="1247"/>
      <c r="AI431" s="1247"/>
      <c r="AJ431" s="1247"/>
      <c r="AK431" s="1247"/>
      <c r="AL431" s="1247"/>
      <c r="AM431" s="1247"/>
      <c r="AN431" s="1247"/>
      <c r="AO431" s="1247"/>
      <c r="AP431" s="1247"/>
      <c r="AQ431" s="1247"/>
      <c r="AR431" s="1247"/>
      <c r="AS431" s="1247"/>
      <c r="AT431" s="1247"/>
      <c r="AU431" s="1247"/>
      <c r="AV431" s="1247"/>
      <c r="AW431" s="1247"/>
      <c r="AX431" s="1247"/>
      <c r="AY431" s="1247"/>
      <c r="AZ431" s="1247"/>
      <c r="BA431" s="1247"/>
      <c r="BB431" s="1247"/>
      <c r="BC431" s="1247"/>
      <c r="BD431" s="1247"/>
      <c r="BE431" s="1247"/>
      <c r="BF431" s="1247"/>
      <c r="BG431" s="1247"/>
      <c r="BH431" s="1247"/>
      <c r="BI431" s="1247"/>
      <c r="BJ431" s="1247"/>
      <c r="BK431" s="1247"/>
      <c r="BL431" s="1247"/>
      <c r="BM431" s="1247"/>
      <c r="BN431" s="1247"/>
      <c r="BO431" s="1247"/>
      <c r="BP431" s="1247"/>
      <c r="BQ431" s="1247"/>
      <c r="BR431" s="1247"/>
      <c r="BS431" s="1247"/>
      <c r="BT431" s="1247"/>
      <c r="BU431" s="1247"/>
      <c r="BV431" s="1247"/>
      <c r="BW431" s="1247"/>
      <c r="BX431" s="1247"/>
      <c r="BY431" s="1247"/>
      <c r="BZ431" s="1247"/>
      <c r="CA431" s="1247"/>
      <c r="CB431" s="1247"/>
      <c r="CC431" s="1247"/>
      <c r="CD431" s="1247"/>
      <c r="CE431" s="1247"/>
      <c r="CF431" s="1247"/>
      <c r="CG431" s="1247"/>
      <c r="CH431" s="1247"/>
      <c r="CI431" s="1247"/>
      <c r="CJ431" s="1247"/>
      <c r="CK431" s="1247"/>
      <c r="CL431" s="1247"/>
      <c r="CM431" s="1247"/>
      <c r="CN431" s="1247"/>
      <c r="CO431" s="1247"/>
      <c r="CP431" s="1247"/>
      <c r="CQ431" s="1247"/>
      <c r="CR431" s="1247"/>
      <c r="CS431" s="1247"/>
      <c r="CT431" s="1247"/>
      <c r="CU431" s="1247"/>
      <c r="CV431" s="1247"/>
      <c r="CW431" s="1247"/>
      <c r="CX431" s="1247"/>
      <c r="CY431" s="1247"/>
      <c r="CZ431" s="1247"/>
      <c r="DB431" s="1452">
        <f t="shared" si="65"/>
        <v>0</v>
      </c>
      <c r="DC431" s="1452">
        <f t="shared" si="66"/>
        <v>0</v>
      </c>
    </row>
    <row r="432" spans="1:107" ht="14.25" customHeight="1" x14ac:dyDescent="0.2">
      <c r="A432" s="129"/>
      <c r="B432" s="130"/>
      <c r="C432" s="131"/>
      <c r="D432" s="448"/>
      <c r="E432" s="448"/>
      <c r="F432" s="382"/>
      <c r="G432" s="382"/>
      <c r="H432" s="382"/>
      <c r="I432" s="1528">
        <f t="shared" si="72"/>
        <v>0</v>
      </c>
      <c r="J432" s="1529">
        <f t="shared" si="63"/>
        <v>0</v>
      </c>
      <c r="K432" s="136"/>
      <c r="L432" s="1530">
        <f t="shared" si="73"/>
        <v>0</v>
      </c>
      <c r="M432" s="1531">
        <f t="shared" si="74"/>
        <v>0</v>
      </c>
      <c r="N432" s="138"/>
      <c r="P432" s="125"/>
      <c r="Q432" s="1065" t="str">
        <f>IF(P432=" "," ",IF(P432="Vehículos",VLOOKUP($Q$16,'Datos Indices'!$A$38:$Z$50,22,FALSE),IF(P432="Ipim",VLOOKUP($Q$16,'Datos Indices'!$A$38:$Z$50,7,FALSE),IF(P432="Dólar",VLOOKUP($Q$16,'Datos Indices'!$A$38:$Z$50,4,FALSE),IF(P432="Gasoil",VLOOKUP($Q$16,'Datos Indices'!$A$38:$Z$50,10,FALSE),IF(P432="WPU06 Pesificado",VLOOKUP($Q$16,'Datos Indices'!$A$38:$Z$50,26,FALSE),0))))))</f>
        <v xml:space="preserve"> </v>
      </c>
      <c r="R432" s="1066">
        <f t="shared" si="75"/>
        <v>0</v>
      </c>
      <c r="T432" s="928"/>
      <c r="U432" s="1065" t="str">
        <f>IF(T432=" "," ",IF(T432="Vehículos",VLOOKUP($U$16,'Datos Indices'!$A$38:$Z$50,22,FALSE),IF(T432="Ipim",VLOOKUP($U$16,'Datos Indices'!$A$38:$Z$50,7,FALSE),IF(T432="Dólar",VLOOKUP($U$16,'Datos Indices'!$A$38:$Z$50,4,FALSE),IF(T432="Gasoil",VLOOKUP($U$16,'Datos Indices'!$A$38:$Z$50,10,FALSE),IF(T432="WPU06 Pesificado",VLOOKUP($U$16,'Datos Indices'!$A$38:$Z$50,26,FALSE),0))))))</f>
        <v xml:space="preserve"> </v>
      </c>
      <c r="V432" s="1066">
        <f t="shared" si="76"/>
        <v>0</v>
      </c>
      <c r="W432" s="1450" t="str">
        <f t="shared" si="64"/>
        <v/>
      </c>
      <c r="Y432" s="1247"/>
      <c r="Z432" s="1247"/>
      <c r="AA432" s="1247"/>
      <c r="AB432" s="1247"/>
      <c r="AC432" s="1247"/>
      <c r="AD432" s="1247"/>
      <c r="AE432" s="1247"/>
      <c r="AF432" s="1247"/>
      <c r="AG432" s="1247"/>
      <c r="AH432" s="1247"/>
      <c r="AI432" s="1247"/>
      <c r="AJ432" s="1247"/>
      <c r="AK432" s="1247"/>
      <c r="AL432" s="1247"/>
      <c r="AM432" s="1247"/>
      <c r="AN432" s="1247"/>
      <c r="AO432" s="1247"/>
      <c r="AP432" s="1247"/>
      <c r="AQ432" s="1247"/>
      <c r="AR432" s="1247"/>
      <c r="AS432" s="1247"/>
      <c r="AT432" s="1247"/>
      <c r="AU432" s="1247"/>
      <c r="AV432" s="1247"/>
      <c r="AW432" s="1247"/>
      <c r="AX432" s="1247"/>
      <c r="AY432" s="1247"/>
      <c r="AZ432" s="1247"/>
      <c r="BA432" s="1247"/>
      <c r="BB432" s="1247"/>
      <c r="BC432" s="1247"/>
      <c r="BD432" s="1247"/>
      <c r="BE432" s="1247"/>
      <c r="BF432" s="1247"/>
      <c r="BG432" s="1247"/>
      <c r="BH432" s="1247"/>
      <c r="BI432" s="1247"/>
      <c r="BJ432" s="1247"/>
      <c r="BK432" s="1247"/>
      <c r="BL432" s="1247"/>
      <c r="BM432" s="1247"/>
      <c r="BN432" s="1247"/>
      <c r="BO432" s="1247"/>
      <c r="BP432" s="1247"/>
      <c r="BQ432" s="1247"/>
      <c r="BR432" s="1247"/>
      <c r="BS432" s="1247"/>
      <c r="BT432" s="1247"/>
      <c r="BU432" s="1247"/>
      <c r="BV432" s="1247"/>
      <c r="BW432" s="1247"/>
      <c r="BX432" s="1247"/>
      <c r="BY432" s="1247"/>
      <c r="BZ432" s="1247"/>
      <c r="CA432" s="1247"/>
      <c r="CB432" s="1247"/>
      <c r="CC432" s="1247"/>
      <c r="CD432" s="1247"/>
      <c r="CE432" s="1247"/>
      <c r="CF432" s="1247"/>
      <c r="CG432" s="1247"/>
      <c r="CH432" s="1247"/>
      <c r="CI432" s="1247"/>
      <c r="CJ432" s="1247"/>
      <c r="CK432" s="1247"/>
      <c r="CL432" s="1247"/>
      <c r="CM432" s="1247"/>
      <c r="CN432" s="1247"/>
      <c r="CO432" s="1247"/>
      <c r="CP432" s="1247"/>
      <c r="CQ432" s="1247"/>
      <c r="CR432" s="1247"/>
      <c r="CS432" s="1247"/>
      <c r="CT432" s="1247"/>
      <c r="CU432" s="1247"/>
      <c r="CV432" s="1247"/>
      <c r="CW432" s="1247"/>
      <c r="CX432" s="1247"/>
      <c r="CY432" s="1247"/>
      <c r="CZ432" s="1247"/>
      <c r="DB432" s="1452">
        <f t="shared" si="65"/>
        <v>0</v>
      </c>
      <c r="DC432" s="1452">
        <f t="shared" si="66"/>
        <v>0</v>
      </c>
    </row>
    <row r="433" spans="1:107" ht="14.25" customHeight="1" x14ac:dyDescent="0.2">
      <c r="A433" s="129"/>
      <c r="B433" s="130"/>
      <c r="C433" s="131"/>
      <c r="D433" s="448"/>
      <c r="E433" s="448"/>
      <c r="F433" s="382"/>
      <c r="G433" s="382"/>
      <c r="H433" s="382"/>
      <c r="I433" s="1528">
        <f t="shared" si="72"/>
        <v>0</v>
      </c>
      <c r="J433" s="1529">
        <f t="shared" si="63"/>
        <v>0</v>
      </c>
      <c r="K433" s="136"/>
      <c r="L433" s="1530">
        <f t="shared" si="73"/>
        <v>0</v>
      </c>
      <c r="M433" s="1531">
        <f t="shared" si="74"/>
        <v>0</v>
      </c>
      <c r="N433" s="138"/>
      <c r="P433" s="125"/>
      <c r="Q433" s="1065" t="str">
        <f>IF(P433=" "," ",IF(P433="Vehículos",VLOOKUP($Q$16,'Datos Indices'!$A$38:$Z$50,22,FALSE),IF(P433="Ipim",VLOOKUP($Q$16,'Datos Indices'!$A$38:$Z$50,7,FALSE),IF(P433="Dólar",VLOOKUP($Q$16,'Datos Indices'!$A$38:$Z$50,4,FALSE),IF(P433="Gasoil",VLOOKUP($Q$16,'Datos Indices'!$A$38:$Z$50,10,FALSE),IF(P433="WPU06 Pesificado",VLOOKUP($Q$16,'Datos Indices'!$A$38:$Z$50,26,FALSE),0))))))</f>
        <v xml:space="preserve"> </v>
      </c>
      <c r="R433" s="1066">
        <f t="shared" si="75"/>
        <v>0</v>
      </c>
      <c r="T433" s="928"/>
      <c r="U433" s="1065" t="str">
        <f>IF(T433=" "," ",IF(T433="Vehículos",VLOOKUP($U$16,'Datos Indices'!$A$38:$Z$50,22,FALSE),IF(T433="Ipim",VLOOKUP($U$16,'Datos Indices'!$A$38:$Z$50,7,FALSE),IF(T433="Dólar",VLOOKUP($U$16,'Datos Indices'!$A$38:$Z$50,4,FALSE),IF(T433="Gasoil",VLOOKUP($U$16,'Datos Indices'!$A$38:$Z$50,10,FALSE),IF(T433="WPU06 Pesificado",VLOOKUP($U$16,'Datos Indices'!$A$38:$Z$50,26,FALSE),0))))))</f>
        <v xml:space="preserve"> </v>
      </c>
      <c r="V433" s="1066">
        <f t="shared" si="76"/>
        <v>0</v>
      </c>
      <c r="W433" s="1450" t="str">
        <f t="shared" si="64"/>
        <v/>
      </c>
      <c r="Y433" s="1247"/>
      <c r="Z433" s="1247"/>
      <c r="AA433" s="1247"/>
      <c r="AB433" s="1247"/>
      <c r="AC433" s="1247"/>
      <c r="AD433" s="1247"/>
      <c r="AE433" s="1247"/>
      <c r="AF433" s="1247"/>
      <c r="AG433" s="1247"/>
      <c r="AH433" s="1247"/>
      <c r="AI433" s="1247"/>
      <c r="AJ433" s="1247"/>
      <c r="AK433" s="1247"/>
      <c r="AL433" s="1247"/>
      <c r="AM433" s="1247"/>
      <c r="AN433" s="1247"/>
      <c r="AO433" s="1247"/>
      <c r="AP433" s="1247"/>
      <c r="AQ433" s="1247"/>
      <c r="AR433" s="1247"/>
      <c r="AS433" s="1247"/>
      <c r="AT433" s="1247"/>
      <c r="AU433" s="1247"/>
      <c r="AV433" s="1247"/>
      <c r="AW433" s="1247"/>
      <c r="AX433" s="1247"/>
      <c r="AY433" s="1247"/>
      <c r="AZ433" s="1247"/>
      <c r="BA433" s="1247"/>
      <c r="BB433" s="1247"/>
      <c r="BC433" s="1247"/>
      <c r="BD433" s="1247"/>
      <c r="BE433" s="1247"/>
      <c r="BF433" s="1247"/>
      <c r="BG433" s="1247"/>
      <c r="BH433" s="1247"/>
      <c r="BI433" s="1247"/>
      <c r="BJ433" s="1247"/>
      <c r="BK433" s="1247"/>
      <c r="BL433" s="1247"/>
      <c r="BM433" s="1247"/>
      <c r="BN433" s="1247"/>
      <c r="BO433" s="1247"/>
      <c r="BP433" s="1247"/>
      <c r="BQ433" s="1247"/>
      <c r="BR433" s="1247"/>
      <c r="BS433" s="1247"/>
      <c r="BT433" s="1247"/>
      <c r="BU433" s="1247"/>
      <c r="BV433" s="1247"/>
      <c r="BW433" s="1247"/>
      <c r="BX433" s="1247"/>
      <c r="BY433" s="1247"/>
      <c r="BZ433" s="1247"/>
      <c r="CA433" s="1247"/>
      <c r="CB433" s="1247"/>
      <c r="CC433" s="1247"/>
      <c r="CD433" s="1247"/>
      <c r="CE433" s="1247"/>
      <c r="CF433" s="1247"/>
      <c r="CG433" s="1247"/>
      <c r="CH433" s="1247"/>
      <c r="CI433" s="1247"/>
      <c r="CJ433" s="1247"/>
      <c r="CK433" s="1247"/>
      <c r="CL433" s="1247"/>
      <c r="CM433" s="1247"/>
      <c r="CN433" s="1247"/>
      <c r="CO433" s="1247"/>
      <c r="CP433" s="1247"/>
      <c r="CQ433" s="1247"/>
      <c r="CR433" s="1247"/>
      <c r="CS433" s="1247"/>
      <c r="CT433" s="1247"/>
      <c r="CU433" s="1247"/>
      <c r="CV433" s="1247"/>
      <c r="CW433" s="1247"/>
      <c r="CX433" s="1247"/>
      <c r="CY433" s="1247"/>
      <c r="CZ433" s="1247"/>
      <c r="DB433" s="1452">
        <f t="shared" si="65"/>
        <v>0</v>
      </c>
      <c r="DC433" s="1452">
        <f t="shared" si="66"/>
        <v>0</v>
      </c>
    </row>
    <row r="434" spans="1:107" ht="14.25" customHeight="1" x14ac:dyDescent="0.2">
      <c r="A434" s="129"/>
      <c r="B434" s="130"/>
      <c r="C434" s="131"/>
      <c r="D434" s="448"/>
      <c r="E434" s="448"/>
      <c r="F434" s="382"/>
      <c r="G434" s="382"/>
      <c r="H434" s="382"/>
      <c r="I434" s="1528">
        <f t="shared" si="72"/>
        <v>0</v>
      </c>
      <c r="J434" s="1529">
        <f t="shared" si="63"/>
        <v>0</v>
      </c>
      <c r="K434" s="136"/>
      <c r="L434" s="1530">
        <f t="shared" si="73"/>
        <v>0</v>
      </c>
      <c r="M434" s="1531">
        <f t="shared" si="74"/>
        <v>0</v>
      </c>
      <c r="N434" s="138"/>
      <c r="P434" s="125"/>
      <c r="Q434" s="1065" t="str">
        <f>IF(P434=" "," ",IF(P434="Vehículos",VLOOKUP($Q$16,'Datos Indices'!$A$38:$Z$50,22,FALSE),IF(P434="Ipim",VLOOKUP($Q$16,'Datos Indices'!$A$38:$Z$50,7,FALSE),IF(P434="Dólar",VLOOKUP($Q$16,'Datos Indices'!$A$38:$Z$50,4,FALSE),IF(P434="Gasoil",VLOOKUP($Q$16,'Datos Indices'!$A$38:$Z$50,10,FALSE),IF(P434="WPU06 Pesificado",VLOOKUP($Q$16,'Datos Indices'!$A$38:$Z$50,26,FALSE),0))))))</f>
        <v xml:space="preserve"> </v>
      </c>
      <c r="R434" s="1066">
        <f t="shared" si="75"/>
        <v>0</v>
      </c>
      <c r="T434" s="928"/>
      <c r="U434" s="1065" t="str">
        <f>IF(T434=" "," ",IF(T434="Vehículos",VLOOKUP($U$16,'Datos Indices'!$A$38:$Z$50,22,FALSE),IF(T434="Ipim",VLOOKUP($U$16,'Datos Indices'!$A$38:$Z$50,7,FALSE),IF(T434="Dólar",VLOOKUP($U$16,'Datos Indices'!$A$38:$Z$50,4,FALSE),IF(T434="Gasoil",VLOOKUP($U$16,'Datos Indices'!$A$38:$Z$50,10,FALSE),IF(T434="WPU06 Pesificado",VLOOKUP($U$16,'Datos Indices'!$A$38:$Z$50,26,FALSE),0))))))</f>
        <v xml:space="preserve"> </v>
      </c>
      <c r="V434" s="1066">
        <f t="shared" si="76"/>
        <v>0</v>
      </c>
      <c r="W434" s="1450" t="str">
        <f t="shared" si="64"/>
        <v/>
      </c>
      <c r="Y434" s="1247"/>
      <c r="Z434" s="1247"/>
      <c r="AA434" s="1247"/>
      <c r="AB434" s="1247"/>
      <c r="AC434" s="1247"/>
      <c r="AD434" s="1247"/>
      <c r="AE434" s="1247"/>
      <c r="AF434" s="1247"/>
      <c r="AG434" s="1247"/>
      <c r="AH434" s="1247"/>
      <c r="AI434" s="1247"/>
      <c r="AJ434" s="1247"/>
      <c r="AK434" s="1247"/>
      <c r="AL434" s="1247"/>
      <c r="AM434" s="1247"/>
      <c r="AN434" s="1247"/>
      <c r="AO434" s="1247"/>
      <c r="AP434" s="1247"/>
      <c r="AQ434" s="1247"/>
      <c r="AR434" s="1247"/>
      <c r="AS434" s="1247"/>
      <c r="AT434" s="1247"/>
      <c r="AU434" s="1247"/>
      <c r="AV434" s="1247"/>
      <c r="AW434" s="1247"/>
      <c r="AX434" s="1247"/>
      <c r="AY434" s="1247"/>
      <c r="AZ434" s="1247"/>
      <c r="BA434" s="1247"/>
      <c r="BB434" s="1247"/>
      <c r="BC434" s="1247"/>
      <c r="BD434" s="1247"/>
      <c r="BE434" s="1247"/>
      <c r="BF434" s="1247"/>
      <c r="BG434" s="1247"/>
      <c r="BH434" s="1247"/>
      <c r="BI434" s="1247"/>
      <c r="BJ434" s="1247"/>
      <c r="BK434" s="1247"/>
      <c r="BL434" s="1247"/>
      <c r="BM434" s="1247"/>
      <c r="BN434" s="1247"/>
      <c r="BO434" s="1247"/>
      <c r="BP434" s="1247"/>
      <c r="BQ434" s="1247"/>
      <c r="BR434" s="1247"/>
      <c r="BS434" s="1247"/>
      <c r="BT434" s="1247"/>
      <c r="BU434" s="1247"/>
      <c r="BV434" s="1247"/>
      <c r="BW434" s="1247"/>
      <c r="BX434" s="1247"/>
      <c r="BY434" s="1247"/>
      <c r="BZ434" s="1247"/>
      <c r="CA434" s="1247"/>
      <c r="CB434" s="1247"/>
      <c r="CC434" s="1247"/>
      <c r="CD434" s="1247"/>
      <c r="CE434" s="1247"/>
      <c r="CF434" s="1247"/>
      <c r="CG434" s="1247"/>
      <c r="CH434" s="1247"/>
      <c r="CI434" s="1247"/>
      <c r="CJ434" s="1247"/>
      <c r="CK434" s="1247"/>
      <c r="CL434" s="1247"/>
      <c r="CM434" s="1247"/>
      <c r="CN434" s="1247"/>
      <c r="CO434" s="1247"/>
      <c r="CP434" s="1247"/>
      <c r="CQ434" s="1247"/>
      <c r="CR434" s="1247"/>
      <c r="CS434" s="1247"/>
      <c r="CT434" s="1247"/>
      <c r="CU434" s="1247"/>
      <c r="CV434" s="1247"/>
      <c r="CW434" s="1247"/>
      <c r="CX434" s="1247"/>
      <c r="CY434" s="1247"/>
      <c r="CZ434" s="1247"/>
      <c r="DB434" s="1452">
        <f t="shared" si="65"/>
        <v>0</v>
      </c>
      <c r="DC434" s="1452">
        <f t="shared" si="66"/>
        <v>0</v>
      </c>
    </row>
    <row r="435" spans="1:107" ht="14.25" customHeight="1" x14ac:dyDescent="0.2">
      <c r="A435" s="129"/>
      <c r="B435" s="130"/>
      <c r="C435" s="131"/>
      <c r="D435" s="448"/>
      <c r="E435" s="448"/>
      <c r="F435" s="382"/>
      <c r="G435" s="382"/>
      <c r="H435" s="382"/>
      <c r="I435" s="1528">
        <f t="shared" si="72"/>
        <v>0</v>
      </c>
      <c r="J435" s="1529">
        <f t="shared" si="63"/>
        <v>0</v>
      </c>
      <c r="K435" s="136"/>
      <c r="L435" s="1530">
        <f t="shared" si="73"/>
        <v>0</v>
      </c>
      <c r="M435" s="1531">
        <f t="shared" si="74"/>
        <v>0</v>
      </c>
      <c r="N435" s="138"/>
      <c r="P435" s="125"/>
      <c r="Q435" s="1065" t="str">
        <f>IF(P435=" "," ",IF(P435="Vehículos",VLOOKUP($Q$16,'Datos Indices'!$A$38:$Z$50,22,FALSE),IF(P435="Ipim",VLOOKUP($Q$16,'Datos Indices'!$A$38:$Z$50,7,FALSE),IF(P435="Dólar",VLOOKUP($Q$16,'Datos Indices'!$A$38:$Z$50,4,FALSE),IF(P435="Gasoil",VLOOKUP($Q$16,'Datos Indices'!$A$38:$Z$50,10,FALSE),IF(P435="WPU06 Pesificado",VLOOKUP($Q$16,'Datos Indices'!$A$38:$Z$50,26,FALSE),0))))))</f>
        <v xml:space="preserve"> </v>
      </c>
      <c r="R435" s="1066">
        <f t="shared" si="75"/>
        <v>0</v>
      </c>
      <c r="T435" s="928"/>
      <c r="U435" s="1065" t="str">
        <f>IF(T435=" "," ",IF(T435="Vehículos",VLOOKUP($U$16,'Datos Indices'!$A$38:$Z$50,22,FALSE),IF(T435="Ipim",VLOOKUP($U$16,'Datos Indices'!$A$38:$Z$50,7,FALSE),IF(T435="Dólar",VLOOKUP($U$16,'Datos Indices'!$A$38:$Z$50,4,FALSE),IF(T435="Gasoil",VLOOKUP($U$16,'Datos Indices'!$A$38:$Z$50,10,FALSE),IF(T435="WPU06 Pesificado",VLOOKUP($U$16,'Datos Indices'!$A$38:$Z$50,26,FALSE),0))))))</f>
        <v xml:space="preserve"> </v>
      </c>
      <c r="V435" s="1066">
        <f t="shared" si="76"/>
        <v>0</v>
      </c>
      <c r="W435" s="1450" t="str">
        <f t="shared" si="64"/>
        <v/>
      </c>
      <c r="Y435" s="1247"/>
      <c r="Z435" s="1247"/>
      <c r="AA435" s="1247"/>
      <c r="AB435" s="1247"/>
      <c r="AC435" s="1247"/>
      <c r="AD435" s="1247"/>
      <c r="AE435" s="1247"/>
      <c r="AF435" s="1247"/>
      <c r="AG435" s="1247"/>
      <c r="AH435" s="1247"/>
      <c r="AI435" s="1247"/>
      <c r="AJ435" s="1247"/>
      <c r="AK435" s="1247"/>
      <c r="AL435" s="1247"/>
      <c r="AM435" s="1247"/>
      <c r="AN435" s="1247"/>
      <c r="AO435" s="1247"/>
      <c r="AP435" s="1247"/>
      <c r="AQ435" s="1247"/>
      <c r="AR435" s="1247"/>
      <c r="AS435" s="1247"/>
      <c r="AT435" s="1247"/>
      <c r="AU435" s="1247"/>
      <c r="AV435" s="1247"/>
      <c r="AW435" s="1247"/>
      <c r="AX435" s="1247"/>
      <c r="AY435" s="1247"/>
      <c r="AZ435" s="1247"/>
      <c r="BA435" s="1247"/>
      <c r="BB435" s="1247"/>
      <c r="BC435" s="1247"/>
      <c r="BD435" s="1247"/>
      <c r="BE435" s="1247"/>
      <c r="BF435" s="1247"/>
      <c r="BG435" s="1247"/>
      <c r="BH435" s="1247"/>
      <c r="BI435" s="1247"/>
      <c r="BJ435" s="1247"/>
      <c r="BK435" s="1247"/>
      <c r="BL435" s="1247"/>
      <c r="BM435" s="1247"/>
      <c r="BN435" s="1247"/>
      <c r="BO435" s="1247"/>
      <c r="BP435" s="1247"/>
      <c r="BQ435" s="1247"/>
      <c r="BR435" s="1247"/>
      <c r="BS435" s="1247"/>
      <c r="BT435" s="1247"/>
      <c r="BU435" s="1247"/>
      <c r="BV435" s="1247"/>
      <c r="BW435" s="1247"/>
      <c r="BX435" s="1247"/>
      <c r="BY435" s="1247"/>
      <c r="BZ435" s="1247"/>
      <c r="CA435" s="1247"/>
      <c r="CB435" s="1247"/>
      <c r="CC435" s="1247"/>
      <c r="CD435" s="1247"/>
      <c r="CE435" s="1247"/>
      <c r="CF435" s="1247"/>
      <c r="CG435" s="1247"/>
      <c r="CH435" s="1247"/>
      <c r="CI435" s="1247"/>
      <c r="CJ435" s="1247"/>
      <c r="CK435" s="1247"/>
      <c r="CL435" s="1247"/>
      <c r="CM435" s="1247"/>
      <c r="CN435" s="1247"/>
      <c r="CO435" s="1247"/>
      <c r="CP435" s="1247"/>
      <c r="CQ435" s="1247"/>
      <c r="CR435" s="1247"/>
      <c r="CS435" s="1247"/>
      <c r="CT435" s="1247"/>
      <c r="CU435" s="1247"/>
      <c r="CV435" s="1247"/>
      <c r="CW435" s="1247"/>
      <c r="CX435" s="1247"/>
      <c r="CY435" s="1247"/>
      <c r="CZ435" s="1247"/>
      <c r="DB435" s="1452">
        <f t="shared" si="65"/>
        <v>0</v>
      </c>
      <c r="DC435" s="1452">
        <f t="shared" si="66"/>
        <v>0</v>
      </c>
    </row>
    <row r="436" spans="1:107" ht="14.25" customHeight="1" x14ac:dyDescent="0.2">
      <c r="A436" s="129"/>
      <c r="B436" s="130"/>
      <c r="C436" s="131"/>
      <c r="D436" s="448"/>
      <c r="E436" s="448"/>
      <c r="F436" s="382"/>
      <c r="G436" s="382"/>
      <c r="H436" s="382"/>
      <c r="I436" s="1528">
        <f t="shared" si="72"/>
        <v>0</v>
      </c>
      <c r="J436" s="1529">
        <f t="shared" si="63"/>
        <v>0</v>
      </c>
      <c r="K436" s="136"/>
      <c r="L436" s="1530">
        <f t="shared" si="73"/>
        <v>0</v>
      </c>
      <c r="M436" s="1531">
        <f t="shared" si="74"/>
        <v>0</v>
      </c>
      <c r="N436" s="138"/>
      <c r="P436" s="125"/>
      <c r="Q436" s="1065" t="str">
        <f>IF(P436=" "," ",IF(P436="Vehículos",VLOOKUP($Q$16,'Datos Indices'!$A$38:$Z$50,22,FALSE),IF(P436="Ipim",VLOOKUP($Q$16,'Datos Indices'!$A$38:$Z$50,7,FALSE),IF(P436="Dólar",VLOOKUP($Q$16,'Datos Indices'!$A$38:$Z$50,4,FALSE),IF(P436="Gasoil",VLOOKUP($Q$16,'Datos Indices'!$A$38:$Z$50,10,FALSE),IF(P436="WPU06 Pesificado",VLOOKUP($Q$16,'Datos Indices'!$A$38:$Z$50,26,FALSE),0))))))</f>
        <v xml:space="preserve"> </v>
      </c>
      <c r="R436" s="1066">
        <f t="shared" si="75"/>
        <v>0</v>
      </c>
      <c r="T436" s="928"/>
      <c r="U436" s="1065" t="str">
        <f>IF(T436=" "," ",IF(T436="Vehículos",VLOOKUP($U$16,'Datos Indices'!$A$38:$Z$50,22,FALSE),IF(T436="Ipim",VLOOKUP($U$16,'Datos Indices'!$A$38:$Z$50,7,FALSE),IF(T436="Dólar",VLOOKUP($U$16,'Datos Indices'!$A$38:$Z$50,4,FALSE),IF(T436="Gasoil",VLOOKUP($U$16,'Datos Indices'!$A$38:$Z$50,10,FALSE),IF(T436="WPU06 Pesificado",VLOOKUP($U$16,'Datos Indices'!$A$38:$Z$50,26,FALSE),0))))))</f>
        <v xml:space="preserve"> </v>
      </c>
      <c r="V436" s="1066">
        <f t="shared" si="76"/>
        <v>0</v>
      </c>
      <c r="W436" s="1450" t="str">
        <f t="shared" si="64"/>
        <v/>
      </c>
      <c r="Y436" s="1247"/>
      <c r="Z436" s="1247"/>
      <c r="AA436" s="1247"/>
      <c r="AB436" s="1247"/>
      <c r="AC436" s="1247"/>
      <c r="AD436" s="1247"/>
      <c r="AE436" s="1247"/>
      <c r="AF436" s="1247"/>
      <c r="AG436" s="1247"/>
      <c r="AH436" s="1247"/>
      <c r="AI436" s="1247"/>
      <c r="AJ436" s="1247"/>
      <c r="AK436" s="1247"/>
      <c r="AL436" s="1247"/>
      <c r="AM436" s="1247"/>
      <c r="AN436" s="1247"/>
      <c r="AO436" s="1247"/>
      <c r="AP436" s="1247"/>
      <c r="AQ436" s="1247"/>
      <c r="AR436" s="1247"/>
      <c r="AS436" s="1247"/>
      <c r="AT436" s="1247"/>
      <c r="AU436" s="1247"/>
      <c r="AV436" s="1247"/>
      <c r="AW436" s="1247"/>
      <c r="AX436" s="1247"/>
      <c r="AY436" s="1247"/>
      <c r="AZ436" s="1247"/>
      <c r="BA436" s="1247"/>
      <c r="BB436" s="1247"/>
      <c r="BC436" s="1247"/>
      <c r="BD436" s="1247"/>
      <c r="BE436" s="1247"/>
      <c r="BF436" s="1247"/>
      <c r="BG436" s="1247"/>
      <c r="BH436" s="1247"/>
      <c r="BI436" s="1247"/>
      <c r="BJ436" s="1247"/>
      <c r="BK436" s="1247"/>
      <c r="BL436" s="1247"/>
      <c r="BM436" s="1247"/>
      <c r="BN436" s="1247"/>
      <c r="BO436" s="1247"/>
      <c r="BP436" s="1247"/>
      <c r="BQ436" s="1247"/>
      <c r="BR436" s="1247"/>
      <c r="BS436" s="1247"/>
      <c r="BT436" s="1247"/>
      <c r="BU436" s="1247"/>
      <c r="BV436" s="1247"/>
      <c r="BW436" s="1247"/>
      <c r="BX436" s="1247"/>
      <c r="BY436" s="1247"/>
      <c r="BZ436" s="1247"/>
      <c r="CA436" s="1247"/>
      <c r="CB436" s="1247"/>
      <c r="CC436" s="1247"/>
      <c r="CD436" s="1247"/>
      <c r="CE436" s="1247"/>
      <c r="CF436" s="1247"/>
      <c r="CG436" s="1247"/>
      <c r="CH436" s="1247"/>
      <c r="CI436" s="1247"/>
      <c r="CJ436" s="1247"/>
      <c r="CK436" s="1247"/>
      <c r="CL436" s="1247"/>
      <c r="CM436" s="1247"/>
      <c r="CN436" s="1247"/>
      <c r="CO436" s="1247"/>
      <c r="CP436" s="1247"/>
      <c r="CQ436" s="1247"/>
      <c r="CR436" s="1247"/>
      <c r="CS436" s="1247"/>
      <c r="CT436" s="1247"/>
      <c r="CU436" s="1247"/>
      <c r="CV436" s="1247"/>
      <c r="CW436" s="1247"/>
      <c r="CX436" s="1247"/>
      <c r="CY436" s="1247"/>
      <c r="CZ436" s="1247"/>
      <c r="DB436" s="1452">
        <f t="shared" si="65"/>
        <v>0</v>
      </c>
      <c r="DC436" s="1452">
        <f t="shared" si="66"/>
        <v>0</v>
      </c>
    </row>
    <row r="437" spans="1:107" ht="14.25" customHeight="1" x14ac:dyDescent="0.2">
      <c r="A437" s="129"/>
      <c r="B437" s="130"/>
      <c r="C437" s="131"/>
      <c r="D437" s="448"/>
      <c r="E437" s="448"/>
      <c r="F437" s="382"/>
      <c r="G437" s="382"/>
      <c r="H437" s="382"/>
      <c r="I437" s="1528">
        <f t="shared" si="72"/>
        <v>0</v>
      </c>
      <c r="J437" s="1529">
        <f t="shared" si="63"/>
        <v>0</v>
      </c>
      <c r="K437" s="136"/>
      <c r="L437" s="1530">
        <f t="shared" si="73"/>
        <v>0</v>
      </c>
      <c r="M437" s="1531">
        <f t="shared" si="74"/>
        <v>0</v>
      </c>
      <c r="N437" s="138"/>
      <c r="P437" s="125"/>
      <c r="Q437" s="1065" t="str">
        <f>IF(P437=" "," ",IF(P437="Vehículos",VLOOKUP($Q$16,'Datos Indices'!$A$38:$Z$50,22,FALSE),IF(P437="Ipim",VLOOKUP($Q$16,'Datos Indices'!$A$38:$Z$50,7,FALSE),IF(P437="Dólar",VLOOKUP($Q$16,'Datos Indices'!$A$38:$Z$50,4,FALSE),IF(P437="Gasoil",VLOOKUP($Q$16,'Datos Indices'!$A$38:$Z$50,10,FALSE),IF(P437="WPU06 Pesificado",VLOOKUP($Q$16,'Datos Indices'!$A$38:$Z$50,26,FALSE),0))))))</f>
        <v xml:space="preserve"> </v>
      </c>
      <c r="R437" s="1066">
        <f t="shared" si="75"/>
        <v>0</v>
      </c>
      <c r="T437" s="928"/>
      <c r="U437" s="1065" t="str">
        <f>IF(T437=" "," ",IF(T437="Vehículos",VLOOKUP($U$16,'Datos Indices'!$A$38:$Z$50,22,FALSE),IF(T437="Ipim",VLOOKUP($U$16,'Datos Indices'!$A$38:$Z$50,7,FALSE),IF(T437="Dólar",VLOOKUP($U$16,'Datos Indices'!$A$38:$Z$50,4,FALSE),IF(T437="Gasoil",VLOOKUP($U$16,'Datos Indices'!$A$38:$Z$50,10,FALSE),IF(T437="WPU06 Pesificado",VLOOKUP($U$16,'Datos Indices'!$A$38:$Z$50,26,FALSE),0))))))</f>
        <v xml:space="preserve"> </v>
      </c>
      <c r="V437" s="1066">
        <f t="shared" si="76"/>
        <v>0</v>
      </c>
      <c r="W437" s="1450" t="str">
        <f t="shared" si="64"/>
        <v/>
      </c>
      <c r="Y437" s="1247"/>
      <c r="Z437" s="1247"/>
      <c r="AA437" s="1247"/>
      <c r="AB437" s="1247"/>
      <c r="AC437" s="1247"/>
      <c r="AD437" s="1247"/>
      <c r="AE437" s="1247"/>
      <c r="AF437" s="1247"/>
      <c r="AG437" s="1247"/>
      <c r="AH437" s="1247"/>
      <c r="AI437" s="1247"/>
      <c r="AJ437" s="1247"/>
      <c r="AK437" s="1247"/>
      <c r="AL437" s="1247"/>
      <c r="AM437" s="1247"/>
      <c r="AN437" s="1247"/>
      <c r="AO437" s="1247"/>
      <c r="AP437" s="1247"/>
      <c r="AQ437" s="1247"/>
      <c r="AR437" s="1247"/>
      <c r="AS437" s="1247"/>
      <c r="AT437" s="1247"/>
      <c r="AU437" s="1247"/>
      <c r="AV437" s="1247"/>
      <c r="AW437" s="1247"/>
      <c r="AX437" s="1247"/>
      <c r="AY437" s="1247"/>
      <c r="AZ437" s="1247"/>
      <c r="BA437" s="1247"/>
      <c r="BB437" s="1247"/>
      <c r="BC437" s="1247"/>
      <c r="BD437" s="1247"/>
      <c r="BE437" s="1247"/>
      <c r="BF437" s="1247"/>
      <c r="BG437" s="1247"/>
      <c r="BH437" s="1247"/>
      <c r="BI437" s="1247"/>
      <c r="BJ437" s="1247"/>
      <c r="BK437" s="1247"/>
      <c r="BL437" s="1247"/>
      <c r="BM437" s="1247"/>
      <c r="BN437" s="1247"/>
      <c r="BO437" s="1247"/>
      <c r="BP437" s="1247"/>
      <c r="BQ437" s="1247"/>
      <c r="BR437" s="1247"/>
      <c r="BS437" s="1247"/>
      <c r="BT437" s="1247"/>
      <c r="BU437" s="1247"/>
      <c r="BV437" s="1247"/>
      <c r="BW437" s="1247"/>
      <c r="BX437" s="1247"/>
      <c r="BY437" s="1247"/>
      <c r="BZ437" s="1247"/>
      <c r="CA437" s="1247"/>
      <c r="CB437" s="1247"/>
      <c r="CC437" s="1247"/>
      <c r="CD437" s="1247"/>
      <c r="CE437" s="1247"/>
      <c r="CF437" s="1247"/>
      <c r="CG437" s="1247"/>
      <c r="CH437" s="1247"/>
      <c r="CI437" s="1247"/>
      <c r="CJ437" s="1247"/>
      <c r="CK437" s="1247"/>
      <c r="CL437" s="1247"/>
      <c r="CM437" s="1247"/>
      <c r="CN437" s="1247"/>
      <c r="CO437" s="1247"/>
      <c r="CP437" s="1247"/>
      <c r="CQ437" s="1247"/>
      <c r="CR437" s="1247"/>
      <c r="CS437" s="1247"/>
      <c r="CT437" s="1247"/>
      <c r="CU437" s="1247"/>
      <c r="CV437" s="1247"/>
      <c r="CW437" s="1247"/>
      <c r="CX437" s="1247"/>
      <c r="CY437" s="1247"/>
      <c r="CZ437" s="1247"/>
      <c r="DB437" s="1452">
        <f t="shared" si="65"/>
        <v>0</v>
      </c>
      <c r="DC437" s="1452">
        <f t="shared" si="66"/>
        <v>0</v>
      </c>
    </row>
    <row r="438" spans="1:107" ht="14.25" customHeight="1" x14ac:dyDescent="0.2">
      <c r="A438" s="129"/>
      <c r="B438" s="130"/>
      <c r="C438" s="131"/>
      <c r="D438" s="448"/>
      <c r="E438" s="448"/>
      <c r="F438" s="382"/>
      <c r="G438" s="382"/>
      <c r="H438" s="382"/>
      <c r="I438" s="1528">
        <f t="shared" si="72"/>
        <v>0</v>
      </c>
      <c r="J438" s="1529">
        <f t="shared" si="63"/>
        <v>0</v>
      </c>
      <c r="K438" s="136"/>
      <c r="L438" s="1530">
        <f t="shared" si="73"/>
        <v>0</v>
      </c>
      <c r="M438" s="1531">
        <f t="shared" si="74"/>
        <v>0</v>
      </c>
      <c r="N438" s="138"/>
      <c r="P438" s="125"/>
      <c r="Q438" s="1065" t="str">
        <f>IF(P438=" "," ",IF(P438="Vehículos",VLOOKUP($Q$16,'Datos Indices'!$A$38:$Z$50,22,FALSE),IF(P438="Ipim",VLOOKUP($Q$16,'Datos Indices'!$A$38:$Z$50,7,FALSE),IF(P438="Dólar",VLOOKUP($Q$16,'Datos Indices'!$A$38:$Z$50,4,FALSE),IF(P438="Gasoil",VLOOKUP($Q$16,'Datos Indices'!$A$38:$Z$50,10,FALSE),IF(P438="WPU06 Pesificado",VLOOKUP($Q$16,'Datos Indices'!$A$38:$Z$50,26,FALSE),0))))))</f>
        <v xml:space="preserve"> </v>
      </c>
      <c r="R438" s="1066">
        <f t="shared" si="75"/>
        <v>0</v>
      </c>
      <c r="T438" s="928"/>
      <c r="U438" s="1065" t="str">
        <f>IF(T438=" "," ",IF(T438="Vehículos",VLOOKUP($U$16,'Datos Indices'!$A$38:$Z$50,22,FALSE),IF(T438="Ipim",VLOOKUP($U$16,'Datos Indices'!$A$38:$Z$50,7,FALSE),IF(T438="Dólar",VLOOKUP($U$16,'Datos Indices'!$A$38:$Z$50,4,FALSE),IF(T438="Gasoil",VLOOKUP($U$16,'Datos Indices'!$A$38:$Z$50,10,FALSE),IF(T438="WPU06 Pesificado",VLOOKUP($U$16,'Datos Indices'!$A$38:$Z$50,26,FALSE),0))))))</f>
        <v xml:space="preserve"> </v>
      </c>
      <c r="V438" s="1066">
        <f t="shared" si="76"/>
        <v>0</v>
      </c>
      <c r="W438" s="1450" t="str">
        <f t="shared" si="64"/>
        <v/>
      </c>
      <c r="Y438" s="1247"/>
      <c r="Z438" s="1247"/>
      <c r="AA438" s="1247"/>
      <c r="AB438" s="1247"/>
      <c r="AC438" s="1247"/>
      <c r="AD438" s="1247"/>
      <c r="AE438" s="1247"/>
      <c r="AF438" s="1247"/>
      <c r="AG438" s="1247"/>
      <c r="AH438" s="1247"/>
      <c r="AI438" s="1247"/>
      <c r="AJ438" s="1247"/>
      <c r="AK438" s="1247"/>
      <c r="AL438" s="1247"/>
      <c r="AM438" s="1247"/>
      <c r="AN438" s="1247"/>
      <c r="AO438" s="1247"/>
      <c r="AP438" s="1247"/>
      <c r="AQ438" s="1247"/>
      <c r="AR438" s="1247"/>
      <c r="AS438" s="1247"/>
      <c r="AT438" s="1247"/>
      <c r="AU438" s="1247"/>
      <c r="AV438" s="1247"/>
      <c r="AW438" s="1247"/>
      <c r="AX438" s="1247"/>
      <c r="AY438" s="1247"/>
      <c r="AZ438" s="1247"/>
      <c r="BA438" s="1247"/>
      <c r="BB438" s="1247"/>
      <c r="BC438" s="1247"/>
      <c r="BD438" s="1247"/>
      <c r="BE438" s="1247"/>
      <c r="BF438" s="1247"/>
      <c r="BG438" s="1247"/>
      <c r="BH438" s="1247"/>
      <c r="BI438" s="1247"/>
      <c r="BJ438" s="1247"/>
      <c r="BK438" s="1247"/>
      <c r="BL438" s="1247"/>
      <c r="BM438" s="1247"/>
      <c r="BN438" s="1247"/>
      <c r="BO438" s="1247"/>
      <c r="BP438" s="1247"/>
      <c r="BQ438" s="1247"/>
      <c r="BR438" s="1247"/>
      <c r="BS438" s="1247"/>
      <c r="BT438" s="1247"/>
      <c r="BU438" s="1247"/>
      <c r="BV438" s="1247"/>
      <c r="BW438" s="1247"/>
      <c r="BX438" s="1247"/>
      <c r="BY438" s="1247"/>
      <c r="BZ438" s="1247"/>
      <c r="CA438" s="1247"/>
      <c r="CB438" s="1247"/>
      <c r="CC438" s="1247"/>
      <c r="CD438" s="1247"/>
      <c r="CE438" s="1247"/>
      <c r="CF438" s="1247"/>
      <c r="CG438" s="1247"/>
      <c r="CH438" s="1247"/>
      <c r="CI438" s="1247"/>
      <c r="CJ438" s="1247"/>
      <c r="CK438" s="1247"/>
      <c r="CL438" s="1247"/>
      <c r="CM438" s="1247"/>
      <c r="CN438" s="1247"/>
      <c r="CO438" s="1247"/>
      <c r="CP438" s="1247"/>
      <c r="CQ438" s="1247"/>
      <c r="CR438" s="1247"/>
      <c r="CS438" s="1247"/>
      <c r="CT438" s="1247"/>
      <c r="CU438" s="1247"/>
      <c r="CV438" s="1247"/>
      <c r="CW438" s="1247"/>
      <c r="CX438" s="1247"/>
      <c r="CY438" s="1247"/>
      <c r="CZ438" s="1247"/>
      <c r="DB438" s="1452">
        <f t="shared" si="65"/>
        <v>0</v>
      </c>
      <c r="DC438" s="1452">
        <f t="shared" si="66"/>
        <v>0</v>
      </c>
    </row>
    <row r="439" spans="1:107" ht="14.25" customHeight="1" x14ac:dyDescent="0.2">
      <c r="A439" s="129"/>
      <c r="B439" s="130"/>
      <c r="C439" s="131"/>
      <c r="D439" s="448"/>
      <c r="E439" s="448"/>
      <c r="F439" s="382"/>
      <c r="G439" s="382"/>
      <c r="H439" s="382"/>
      <c r="I439" s="1528">
        <f t="shared" si="72"/>
        <v>0</v>
      </c>
      <c r="J439" s="1529">
        <f t="shared" si="63"/>
        <v>0</v>
      </c>
      <c r="K439" s="136"/>
      <c r="L439" s="1530">
        <f t="shared" si="73"/>
        <v>0</v>
      </c>
      <c r="M439" s="1531">
        <f t="shared" si="74"/>
        <v>0</v>
      </c>
      <c r="N439" s="138"/>
      <c r="P439" s="125"/>
      <c r="Q439" s="1065" t="str">
        <f>IF(P439=" "," ",IF(P439="Vehículos",VLOOKUP($Q$16,'Datos Indices'!$A$38:$Z$50,22,FALSE),IF(P439="Ipim",VLOOKUP($Q$16,'Datos Indices'!$A$38:$Z$50,7,FALSE),IF(P439="Dólar",VLOOKUP($Q$16,'Datos Indices'!$A$38:$Z$50,4,FALSE),IF(P439="Gasoil",VLOOKUP($Q$16,'Datos Indices'!$A$38:$Z$50,10,FALSE),IF(P439="WPU06 Pesificado",VLOOKUP($Q$16,'Datos Indices'!$A$38:$Z$50,26,FALSE),0))))))</f>
        <v xml:space="preserve"> </v>
      </c>
      <c r="R439" s="1066">
        <f t="shared" si="75"/>
        <v>0</v>
      </c>
      <c r="T439" s="928"/>
      <c r="U439" s="1065" t="str">
        <f>IF(T439=" "," ",IF(T439="Vehículos",VLOOKUP($U$16,'Datos Indices'!$A$38:$Z$50,22,FALSE),IF(T439="Ipim",VLOOKUP($U$16,'Datos Indices'!$A$38:$Z$50,7,FALSE),IF(T439="Dólar",VLOOKUP($U$16,'Datos Indices'!$A$38:$Z$50,4,FALSE),IF(T439="Gasoil",VLOOKUP($U$16,'Datos Indices'!$A$38:$Z$50,10,FALSE),IF(T439="WPU06 Pesificado",VLOOKUP($U$16,'Datos Indices'!$A$38:$Z$50,26,FALSE),0))))))</f>
        <v xml:space="preserve"> </v>
      </c>
      <c r="V439" s="1066">
        <f t="shared" si="76"/>
        <v>0</v>
      </c>
      <c r="W439" s="1450" t="str">
        <f t="shared" si="64"/>
        <v/>
      </c>
      <c r="Y439" s="1247"/>
      <c r="Z439" s="1247"/>
      <c r="AA439" s="1247"/>
      <c r="AB439" s="1247"/>
      <c r="AC439" s="1247"/>
      <c r="AD439" s="1247"/>
      <c r="AE439" s="1247"/>
      <c r="AF439" s="1247"/>
      <c r="AG439" s="1247"/>
      <c r="AH439" s="1247"/>
      <c r="AI439" s="1247"/>
      <c r="AJ439" s="1247"/>
      <c r="AK439" s="1247"/>
      <c r="AL439" s="1247"/>
      <c r="AM439" s="1247"/>
      <c r="AN439" s="1247"/>
      <c r="AO439" s="1247"/>
      <c r="AP439" s="1247"/>
      <c r="AQ439" s="1247"/>
      <c r="AR439" s="1247"/>
      <c r="AS439" s="1247"/>
      <c r="AT439" s="1247"/>
      <c r="AU439" s="1247"/>
      <c r="AV439" s="1247"/>
      <c r="AW439" s="1247"/>
      <c r="AX439" s="1247"/>
      <c r="AY439" s="1247"/>
      <c r="AZ439" s="1247"/>
      <c r="BA439" s="1247"/>
      <c r="BB439" s="1247"/>
      <c r="BC439" s="1247"/>
      <c r="BD439" s="1247"/>
      <c r="BE439" s="1247"/>
      <c r="BF439" s="1247"/>
      <c r="BG439" s="1247"/>
      <c r="BH439" s="1247"/>
      <c r="BI439" s="1247"/>
      <c r="BJ439" s="1247"/>
      <c r="BK439" s="1247"/>
      <c r="BL439" s="1247"/>
      <c r="BM439" s="1247"/>
      <c r="BN439" s="1247"/>
      <c r="BO439" s="1247"/>
      <c r="BP439" s="1247"/>
      <c r="BQ439" s="1247"/>
      <c r="BR439" s="1247"/>
      <c r="BS439" s="1247"/>
      <c r="BT439" s="1247"/>
      <c r="BU439" s="1247"/>
      <c r="BV439" s="1247"/>
      <c r="BW439" s="1247"/>
      <c r="BX439" s="1247"/>
      <c r="BY439" s="1247"/>
      <c r="BZ439" s="1247"/>
      <c r="CA439" s="1247"/>
      <c r="CB439" s="1247"/>
      <c r="CC439" s="1247"/>
      <c r="CD439" s="1247"/>
      <c r="CE439" s="1247"/>
      <c r="CF439" s="1247"/>
      <c r="CG439" s="1247"/>
      <c r="CH439" s="1247"/>
      <c r="CI439" s="1247"/>
      <c r="CJ439" s="1247"/>
      <c r="CK439" s="1247"/>
      <c r="CL439" s="1247"/>
      <c r="CM439" s="1247"/>
      <c r="CN439" s="1247"/>
      <c r="CO439" s="1247"/>
      <c r="CP439" s="1247"/>
      <c r="CQ439" s="1247"/>
      <c r="CR439" s="1247"/>
      <c r="CS439" s="1247"/>
      <c r="CT439" s="1247"/>
      <c r="CU439" s="1247"/>
      <c r="CV439" s="1247"/>
      <c r="CW439" s="1247"/>
      <c r="CX439" s="1247"/>
      <c r="CY439" s="1247"/>
      <c r="CZ439" s="1247"/>
      <c r="DB439" s="1452">
        <f t="shared" si="65"/>
        <v>0</v>
      </c>
      <c r="DC439" s="1452">
        <f t="shared" si="66"/>
        <v>0</v>
      </c>
    </row>
    <row r="440" spans="1:107" ht="14.25" customHeight="1" x14ac:dyDescent="0.2">
      <c r="A440" s="129"/>
      <c r="B440" s="130"/>
      <c r="C440" s="131"/>
      <c r="D440" s="448"/>
      <c r="E440" s="448"/>
      <c r="F440" s="382"/>
      <c r="G440" s="382"/>
      <c r="H440" s="382"/>
      <c r="I440" s="1528">
        <f t="shared" si="72"/>
        <v>0</v>
      </c>
      <c r="J440" s="1529">
        <f t="shared" si="63"/>
        <v>0</v>
      </c>
      <c r="K440" s="136"/>
      <c r="L440" s="1530">
        <f t="shared" si="73"/>
        <v>0</v>
      </c>
      <c r="M440" s="1531">
        <f t="shared" si="74"/>
        <v>0</v>
      </c>
      <c r="N440" s="138"/>
      <c r="P440" s="125"/>
      <c r="Q440" s="1065" t="str">
        <f>IF(P440=" "," ",IF(P440="Vehículos",VLOOKUP($Q$16,'Datos Indices'!$A$38:$Z$50,22,FALSE),IF(P440="Ipim",VLOOKUP($Q$16,'Datos Indices'!$A$38:$Z$50,7,FALSE),IF(P440="Dólar",VLOOKUP($Q$16,'Datos Indices'!$A$38:$Z$50,4,FALSE),IF(P440="Gasoil",VLOOKUP($Q$16,'Datos Indices'!$A$38:$Z$50,10,FALSE),IF(P440="WPU06 Pesificado",VLOOKUP($Q$16,'Datos Indices'!$A$38:$Z$50,26,FALSE),0))))))</f>
        <v xml:space="preserve"> </v>
      </c>
      <c r="R440" s="1066">
        <f t="shared" si="75"/>
        <v>0</v>
      </c>
      <c r="T440" s="928"/>
      <c r="U440" s="1065" t="str">
        <f>IF(T440=" "," ",IF(T440="Vehículos",VLOOKUP($U$16,'Datos Indices'!$A$38:$Z$50,22,FALSE),IF(T440="Ipim",VLOOKUP($U$16,'Datos Indices'!$A$38:$Z$50,7,FALSE),IF(T440="Dólar",VLOOKUP($U$16,'Datos Indices'!$A$38:$Z$50,4,FALSE),IF(T440="Gasoil",VLOOKUP($U$16,'Datos Indices'!$A$38:$Z$50,10,FALSE),IF(T440="WPU06 Pesificado",VLOOKUP($U$16,'Datos Indices'!$A$38:$Z$50,26,FALSE),0))))))</f>
        <v xml:space="preserve"> </v>
      </c>
      <c r="V440" s="1066">
        <f t="shared" si="76"/>
        <v>0</v>
      </c>
      <c r="W440" s="1450" t="str">
        <f t="shared" si="64"/>
        <v/>
      </c>
      <c r="Y440" s="1247"/>
      <c r="Z440" s="1247"/>
      <c r="AA440" s="1247"/>
      <c r="AB440" s="1247"/>
      <c r="AC440" s="1247"/>
      <c r="AD440" s="1247"/>
      <c r="AE440" s="1247"/>
      <c r="AF440" s="1247"/>
      <c r="AG440" s="1247"/>
      <c r="AH440" s="1247"/>
      <c r="AI440" s="1247"/>
      <c r="AJ440" s="1247"/>
      <c r="AK440" s="1247"/>
      <c r="AL440" s="1247"/>
      <c r="AM440" s="1247"/>
      <c r="AN440" s="1247"/>
      <c r="AO440" s="1247"/>
      <c r="AP440" s="1247"/>
      <c r="AQ440" s="1247"/>
      <c r="AR440" s="1247"/>
      <c r="AS440" s="1247"/>
      <c r="AT440" s="1247"/>
      <c r="AU440" s="1247"/>
      <c r="AV440" s="1247"/>
      <c r="AW440" s="1247"/>
      <c r="AX440" s="1247"/>
      <c r="AY440" s="1247"/>
      <c r="AZ440" s="1247"/>
      <c r="BA440" s="1247"/>
      <c r="BB440" s="1247"/>
      <c r="BC440" s="1247"/>
      <c r="BD440" s="1247"/>
      <c r="BE440" s="1247"/>
      <c r="BF440" s="1247"/>
      <c r="BG440" s="1247"/>
      <c r="BH440" s="1247"/>
      <c r="BI440" s="1247"/>
      <c r="BJ440" s="1247"/>
      <c r="BK440" s="1247"/>
      <c r="BL440" s="1247"/>
      <c r="BM440" s="1247"/>
      <c r="BN440" s="1247"/>
      <c r="BO440" s="1247"/>
      <c r="BP440" s="1247"/>
      <c r="BQ440" s="1247"/>
      <c r="BR440" s="1247"/>
      <c r="BS440" s="1247"/>
      <c r="BT440" s="1247"/>
      <c r="BU440" s="1247"/>
      <c r="BV440" s="1247"/>
      <c r="BW440" s="1247"/>
      <c r="BX440" s="1247"/>
      <c r="BY440" s="1247"/>
      <c r="BZ440" s="1247"/>
      <c r="CA440" s="1247"/>
      <c r="CB440" s="1247"/>
      <c r="CC440" s="1247"/>
      <c r="CD440" s="1247"/>
      <c r="CE440" s="1247"/>
      <c r="CF440" s="1247"/>
      <c r="CG440" s="1247"/>
      <c r="CH440" s="1247"/>
      <c r="CI440" s="1247"/>
      <c r="CJ440" s="1247"/>
      <c r="CK440" s="1247"/>
      <c r="CL440" s="1247"/>
      <c r="CM440" s="1247"/>
      <c r="CN440" s="1247"/>
      <c r="CO440" s="1247"/>
      <c r="CP440" s="1247"/>
      <c r="CQ440" s="1247"/>
      <c r="CR440" s="1247"/>
      <c r="CS440" s="1247"/>
      <c r="CT440" s="1247"/>
      <c r="CU440" s="1247"/>
      <c r="CV440" s="1247"/>
      <c r="CW440" s="1247"/>
      <c r="CX440" s="1247"/>
      <c r="CY440" s="1247"/>
      <c r="CZ440" s="1247"/>
      <c r="DB440" s="1452">
        <f t="shared" si="65"/>
        <v>0</v>
      </c>
      <c r="DC440" s="1452">
        <f t="shared" si="66"/>
        <v>0</v>
      </c>
    </row>
    <row r="441" spans="1:107" ht="14.25" customHeight="1" x14ac:dyDescent="0.2">
      <c r="A441" s="129"/>
      <c r="B441" s="130"/>
      <c r="C441" s="131"/>
      <c r="D441" s="448"/>
      <c r="E441" s="448"/>
      <c r="F441" s="382"/>
      <c r="G441" s="382"/>
      <c r="H441" s="382"/>
      <c r="I441" s="1528">
        <f t="shared" si="72"/>
        <v>0</v>
      </c>
      <c r="J441" s="1529">
        <f t="shared" si="63"/>
        <v>0</v>
      </c>
      <c r="K441" s="136"/>
      <c r="L441" s="1530">
        <f t="shared" si="73"/>
        <v>0</v>
      </c>
      <c r="M441" s="1531">
        <f t="shared" si="74"/>
        <v>0</v>
      </c>
      <c r="N441" s="138"/>
      <c r="P441" s="125"/>
      <c r="Q441" s="1065" t="str">
        <f>IF(P441=" "," ",IF(P441="Vehículos",VLOOKUP($Q$16,'Datos Indices'!$A$38:$Z$50,22,FALSE),IF(P441="Ipim",VLOOKUP($Q$16,'Datos Indices'!$A$38:$Z$50,7,FALSE),IF(P441="Dólar",VLOOKUP($Q$16,'Datos Indices'!$A$38:$Z$50,4,FALSE),IF(P441="Gasoil",VLOOKUP($Q$16,'Datos Indices'!$A$38:$Z$50,10,FALSE),IF(P441="WPU06 Pesificado",VLOOKUP($Q$16,'Datos Indices'!$A$38:$Z$50,26,FALSE),0))))))</f>
        <v xml:space="preserve"> </v>
      </c>
      <c r="R441" s="1066">
        <f t="shared" si="75"/>
        <v>0</v>
      </c>
      <c r="T441" s="928"/>
      <c r="U441" s="1065" t="str">
        <f>IF(T441=" "," ",IF(T441="Vehículos",VLOOKUP($U$16,'Datos Indices'!$A$38:$Z$50,22,FALSE),IF(T441="Ipim",VLOOKUP($U$16,'Datos Indices'!$A$38:$Z$50,7,FALSE),IF(T441="Dólar",VLOOKUP($U$16,'Datos Indices'!$A$38:$Z$50,4,FALSE),IF(T441="Gasoil",VLOOKUP($U$16,'Datos Indices'!$A$38:$Z$50,10,FALSE),IF(T441="WPU06 Pesificado",VLOOKUP($U$16,'Datos Indices'!$A$38:$Z$50,26,FALSE),0))))))</f>
        <v xml:space="preserve"> </v>
      </c>
      <c r="V441" s="1066">
        <f t="shared" si="76"/>
        <v>0</v>
      </c>
      <c r="W441" s="1450" t="str">
        <f t="shared" si="64"/>
        <v/>
      </c>
      <c r="Y441" s="1247"/>
      <c r="Z441" s="1247"/>
      <c r="AA441" s="1247"/>
      <c r="AB441" s="1247"/>
      <c r="AC441" s="1247"/>
      <c r="AD441" s="1247"/>
      <c r="AE441" s="1247"/>
      <c r="AF441" s="1247"/>
      <c r="AG441" s="1247"/>
      <c r="AH441" s="1247"/>
      <c r="AI441" s="1247"/>
      <c r="AJ441" s="1247"/>
      <c r="AK441" s="1247"/>
      <c r="AL441" s="1247"/>
      <c r="AM441" s="1247"/>
      <c r="AN441" s="1247"/>
      <c r="AO441" s="1247"/>
      <c r="AP441" s="1247"/>
      <c r="AQ441" s="1247"/>
      <c r="AR441" s="1247"/>
      <c r="AS441" s="1247"/>
      <c r="AT441" s="1247"/>
      <c r="AU441" s="1247"/>
      <c r="AV441" s="1247"/>
      <c r="AW441" s="1247"/>
      <c r="AX441" s="1247"/>
      <c r="AY441" s="1247"/>
      <c r="AZ441" s="1247"/>
      <c r="BA441" s="1247"/>
      <c r="BB441" s="1247"/>
      <c r="BC441" s="1247"/>
      <c r="BD441" s="1247"/>
      <c r="BE441" s="1247"/>
      <c r="BF441" s="1247"/>
      <c r="BG441" s="1247"/>
      <c r="BH441" s="1247"/>
      <c r="BI441" s="1247"/>
      <c r="BJ441" s="1247"/>
      <c r="BK441" s="1247"/>
      <c r="BL441" s="1247"/>
      <c r="BM441" s="1247"/>
      <c r="BN441" s="1247"/>
      <c r="BO441" s="1247"/>
      <c r="BP441" s="1247"/>
      <c r="BQ441" s="1247"/>
      <c r="BR441" s="1247"/>
      <c r="BS441" s="1247"/>
      <c r="BT441" s="1247"/>
      <c r="BU441" s="1247"/>
      <c r="BV441" s="1247"/>
      <c r="BW441" s="1247"/>
      <c r="BX441" s="1247"/>
      <c r="BY441" s="1247"/>
      <c r="BZ441" s="1247"/>
      <c r="CA441" s="1247"/>
      <c r="CB441" s="1247"/>
      <c r="CC441" s="1247"/>
      <c r="CD441" s="1247"/>
      <c r="CE441" s="1247"/>
      <c r="CF441" s="1247"/>
      <c r="CG441" s="1247"/>
      <c r="CH441" s="1247"/>
      <c r="CI441" s="1247"/>
      <c r="CJ441" s="1247"/>
      <c r="CK441" s="1247"/>
      <c r="CL441" s="1247"/>
      <c r="CM441" s="1247"/>
      <c r="CN441" s="1247"/>
      <c r="CO441" s="1247"/>
      <c r="CP441" s="1247"/>
      <c r="CQ441" s="1247"/>
      <c r="CR441" s="1247"/>
      <c r="CS441" s="1247"/>
      <c r="CT441" s="1247"/>
      <c r="CU441" s="1247"/>
      <c r="CV441" s="1247"/>
      <c r="CW441" s="1247"/>
      <c r="CX441" s="1247"/>
      <c r="CY441" s="1247"/>
      <c r="CZ441" s="1247"/>
      <c r="DB441" s="1452">
        <f t="shared" si="65"/>
        <v>0</v>
      </c>
      <c r="DC441" s="1452">
        <f t="shared" si="66"/>
        <v>0</v>
      </c>
    </row>
    <row r="442" spans="1:107" ht="14.25" customHeight="1" x14ac:dyDescent="0.2">
      <c r="A442" s="129"/>
      <c r="B442" s="130"/>
      <c r="C442" s="131"/>
      <c r="D442" s="448"/>
      <c r="E442" s="448"/>
      <c r="F442" s="382"/>
      <c r="G442" s="382"/>
      <c r="H442" s="382"/>
      <c r="I442" s="1528">
        <f t="shared" si="72"/>
        <v>0</v>
      </c>
      <c r="J442" s="1529">
        <f t="shared" si="63"/>
        <v>0</v>
      </c>
      <c r="K442" s="136"/>
      <c r="L442" s="1530">
        <f t="shared" si="73"/>
        <v>0</v>
      </c>
      <c r="M442" s="1531">
        <f t="shared" si="74"/>
        <v>0</v>
      </c>
      <c r="N442" s="138"/>
      <c r="P442" s="125"/>
      <c r="Q442" s="1065" t="str">
        <f>IF(P442=" "," ",IF(P442="Vehículos",VLOOKUP($Q$16,'Datos Indices'!$A$38:$Z$50,22,FALSE),IF(P442="Ipim",VLOOKUP($Q$16,'Datos Indices'!$A$38:$Z$50,7,FALSE),IF(P442="Dólar",VLOOKUP($Q$16,'Datos Indices'!$A$38:$Z$50,4,FALSE),IF(P442="Gasoil",VLOOKUP($Q$16,'Datos Indices'!$A$38:$Z$50,10,FALSE),IF(P442="WPU06 Pesificado",VLOOKUP($Q$16,'Datos Indices'!$A$38:$Z$50,26,FALSE),0))))))</f>
        <v xml:space="preserve"> </v>
      </c>
      <c r="R442" s="1066">
        <f t="shared" si="75"/>
        <v>0</v>
      </c>
      <c r="T442" s="928"/>
      <c r="U442" s="1065" t="str">
        <f>IF(T442=" "," ",IF(T442="Vehículos",VLOOKUP($U$16,'Datos Indices'!$A$38:$Z$50,22,FALSE),IF(T442="Ipim",VLOOKUP($U$16,'Datos Indices'!$A$38:$Z$50,7,FALSE),IF(T442="Dólar",VLOOKUP($U$16,'Datos Indices'!$A$38:$Z$50,4,FALSE),IF(T442="Gasoil",VLOOKUP($U$16,'Datos Indices'!$A$38:$Z$50,10,FALSE),IF(T442="WPU06 Pesificado",VLOOKUP($U$16,'Datos Indices'!$A$38:$Z$50,26,FALSE),0))))))</f>
        <v xml:space="preserve"> </v>
      </c>
      <c r="V442" s="1066">
        <f t="shared" si="76"/>
        <v>0</v>
      </c>
      <c r="W442" s="1450" t="str">
        <f t="shared" si="64"/>
        <v/>
      </c>
      <c r="Y442" s="1247"/>
      <c r="Z442" s="1247"/>
      <c r="AA442" s="1247"/>
      <c r="AB442" s="1247"/>
      <c r="AC442" s="1247"/>
      <c r="AD442" s="1247"/>
      <c r="AE442" s="1247"/>
      <c r="AF442" s="1247"/>
      <c r="AG442" s="1247"/>
      <c r="AH442" s="1247"/>
      <c r="AI442" s="1247"/>
      <c r="AJ442" s="1247"/>
      <c r="AK442" s="1247"/>
      <c r="AL442" s="1247"/>
      <c r="AM442" s="1247"/>
      <c r="AN442" s="1247"/>
      <c r="AO442" s="1247"/>
      <c r="AP442" s="1247"/>
      <c r="AQ442" s="1247"/>
      <c r="AR442" s="1247"/>
      <c r="AS442" s="1247"/>
      <c r="AT442" s="1247"/>
      <c r="AU442" s="1247"/>
      <c r="AV442" s="1247"/>
      <c r="AW442" s="1247"/>
      <c r="AX442" s="1247"/>
      <c r="AY442" s="1247"/>
      <c r="AZ442" s="1247"/>
      <c r="BA442" s="1247"/>
      <c r="BB442" s="1247"/>
      <c r="BC442" s="1247"/>
      <c r="BD442" s="1247"/>
      <c r="BE442" s="1247"/>
      <c r="BF442" s="1247"/>
      <c r="BG442" s="1247"/>
      <c r="BH442" s="1247"/>
      <c r="BI442" s="1247"/>
      <c r="BJ442" s="1247"/>
      <c r="BK442" s="1247"/>
      <c r="BL442" s="1247"/>
      <c r="BM442" s="1247"/>
      <c r="BN442" s="1247"/>
      <c r="BO442" s="1247"/>
      <c r="BP442" s="1247"/>
      <c r="BQ442" s="1247"/>
      <c r="BR442" s="1247"/>
      <c r="BS442" s="1247"/>
      <c r="BT442" s="1247"/>
      <c r="BU442" s="1247"/>
      <c r="BV442" s="1247"/>
      <c r="BW442" s="1247"/>
      <c r="BX442" s="1247"/>
      <c r="BY442" s="1247"/>
      <c r="BZ442" s="1247"/>
      <c r="CA442" s="1247"/>
      <c r="CB442" s="1247"/>
      <c r="CC442" s="1247"/>
      <c r="CD442" s="1247"/>
      <c r="CE442" s="1247"/>
      <c r="CF442" s="1247"/>
      <c r="CG442" s="1247"/>
      <c r="CH442" s="1247"/>
      <c r="CI442" s="1247"/>
      <c r="CJ442" s="1247"/>
      <c r="CK442" s="1247"/>
      <c r="CL442" s="1247"/>
      <c r="CM442" s="1247"/>
      <c r="CN442" s="1247"/>
      <c r="CO442" s="1247"/>
      <c r="CP442" s="1247"/>
      <c r="CQ442" s="1247"/>
      <c r="CR442" s="1247"/>
      <c r="CS442" s="1247"/>
      <c r="CT442" s="1247"/>
      <c r="CU442" s="1247"/>
      <c r="CV442" s="1247"/>
      <c r="CW442" s="1247"/>
      <c r="CX442" s="1247"/>
      <c r="CY442" s="1247"/>
      <c r="CZ442" s="1247"/>
      <c r="DB442" s="1452">
        <f t="shared" si="65"/>
        <v>0</v>
      </c>
      <c r="DC442" s="1452">
        <f t="shared" si="66"/>
        <v>0</v>
      </c>
    </row>
    <row r="443" spans="1:107" ht="14.25" customHeight="1" x14ac:dyDescent="0.2">
      <c r="A443" s="129"/>
      <c r="B443" s="130"/>
      <c r="C443" s="131"/>
      <c r="D443" s="448"/>
      <c r="E443" s="448"/>
      <c r="F443" s="382"/>
      <c r="G443" s="382"/>
      <c r="H443" s="382"/>
      <c r="I443" s="1528">
        <f t="shared" si="72"/>
        <v>0</v>
      </c>
      <c r="J443" s="1529">
        <f t="shared" si="63"/>
        <v>0</v>
      </c>
      <c r="K443" s="136"/>
      <c r="L443" s="1530">
        <f t="shared" si="73"/>
        <v>0</v>
      </c>
      <c r="M443" s="1531">
        <f t="shared" si="74"/>
        <v>0</v>
      </c>
      <c r="N443" s="138"/>
      <c r="P443" s="125"/>
      <c r="Q443" s="1065" t="str">
        <f>IF(P443=" "," ",IF(P443="Vehículos",VLOOKUP($Q$16,'Datos Indices'!$A$38:$Z$50,22,FALSE),IF(P443="Ipim",VLOOKUP($Q$16,'Datos Indices'!$A$38:$Z$50,7,FALSE),IF(P443="Dólar",VLOOKUP($Q$16,'Datos Indices'!$A$38:$Z$50,4,FALSE),IF(P443="Gasoil",VLOOKUP($Q$16,'Datos Indices'!$A$38:$Z$50,10,FALSE),IF(P443="WPU06 Pesificado",VLOOKUP($Q$16,'Datos Indices'!$A$38:$Z$50,26,FALSE),0))))))</f>
        <v xml:space="preserve"> </v>
      </c>
      <c r="R443" s="1066">
        <f t="shared" si="75"/>
        <v>0</v>
      </c>
      <c r="T443" s="928"/>
      <c r="U443" s="1065" t="str">
        <f>IF(T443=" "," ",IF(T443="Vehículos",VLOOKUP($U$16,'Datos Indices'!$A$38:$Z$50,22,FALSE),IF(T443="Ipim",VLOOKUP($U$16,'Datos Indices'!$A$38:$Z$50,7,FALSE),IF(T443="Dólar",VLOOKUP($U$16,'Datos Indices'!$A$38:$Z$50,4,FALSE),IF(T443="Gasoil",VLOOKUP($U$16,'Datos Indices'!$A$38:$Z$50,10,FALSE),IF(T443="WPU06 Pesificado",VLOOKUP($U$16,'Datos Indices'!$A$38:$Z$50,26,FALSE),0))))))</f>
        <v xml:space="preserve"> </v>
      </c>
      <c r="V443" s="1066">
        <f t="shared" si="76"/>
        <v>0</v>
      </c>
      <c r="W443" s="1450" t="str">
        <f t="shared" si="64"/>
        <v/>
      </c>
      <c r="Y443" s="1247"/>
      <c r="Z443" s="1247"/>
      <c r="AA443" s="1247"/>
      <c r="AB443" s="1247"/>
      <c r="AC443" s="1247"/>
      <c r="AD443" s="1247"/>
      <c r="AE443" s="1247"/>
      <c r="AF443" s="1247"/>
      <c r="AG443" s="1247"/>
      <c r="AH443" s="1247"/>
      <c r="AI443" s="1247"/>
      <c r="AJ443" s="1247"/>
      <c r="AK443" s="1247"/>
      <c r="AL443" s="1247"/>
      <c r="AM443" s="1247"/>
      <c r="AN443" s="1247"/>
      <c r="AO443" s="1247"/>
      <c r="AP443" s="1247"/>
      <c r="AQ443" s="1247"/>
      <c r="AR443" s="1247"/>
      <c r="AS443" s="1247"/>
      <c r="AT443" s="1247"/>
      <c r="AU443" s="1247"/>
      <c r="AV443" s="1247"/>
      <c r="AW443" s="1247"/>
      <c r="AX443" s="1247"/>
      <c r="AY443" s="1247"/>
      <c r="AZ443" s="1247"/>
      <c r="BA443" s="1247"/>
      <c r="BB443" s="1247"/>
      <c r="BC443" s="1247"/>
      <c r="BD443" s="1247"/>
      <c r="BE443" s="1247"/>
      <c r="BF443" s="1247"/>
      <c r="BG443" s="1247"/>
      <c r="BH443" s="1247"/>
      <c r="BI443" s="1247"/>
      <c r="BJ443" s="1247"/>
      <c r="BK443" s="1247"/>
      <c r="BL443" s="1247"/>
      <c r="BM443" s="1247"/>
      <c r="BN443" s="1247"/>
      <c r="BO443" s="1247"/>
      <c r="BP443" s="1247"/>
      <c r="BQ443" s="1247"/>
      <c r="BR443" s="1247"/>
      <c r="BS443" s="1247"/>
      <c r="BT443" s="1247"/>
      <c r="BU443" s="1247"/>
      <c r="BV443" s="1247"/>
      <c r="BW443" s="1247"/>
      <c r="BX443" s="1247"/>
      <c r="BY443" s="1247"/>
      <c r="BZ443" s="1247"/>
      <c r="CA443" s="1247"/>
      <c r="CB443" s="1247"/>
      <c r="CC443" s="1247"/>
      <c r="CD443" s="1247"/>
      <c r="CE443" s="1247"/>
      <c r="CF443" s="1247"/>
      <c r="CG443" s="1247"/>
      <c r="CH443" s="1247"/>
      <c r="CI443" s="1247"/>
      <c r="CJ443" s="1247"/>
      <c r="CK443" s="1247"/>
      <c r="CL443" s="1247"/>
      <c r="CM443" s="1247"/>
      <c r="CN443" s="1247"/>
      <c r="CO443" s="1247"/>
      <c r="CP443" s="1247"/>
      <c r="CQ443" s="1247"/>
      <c r="CR443" s="1247"/>
      <c r="CS443" s="1247"/>
      <c r="CT443" s="1247"/>
      <c r="CU443" s="1247"/>
      <c r="CV443" s="1247"/>
      <c r="CW443" s="1247"/>
      <c r="CX443" s="1247"/>
      <c r="CY443" s="1247"/>
      <c r="CZ443" s="1247"/>
      <c r="DB443" s="1452">
        <f t="shared" si="65"/>
        <v>0</v>
      </c>
      <c r="DC443" s="1452">
        <f t="shared" si="66"/>
        <v>0</v>
      </c>
    </row>
    <row r="444" spans="1:107" ht="14.25" customHeight="1" x14ac:dyDescent="0.2">
      <c r="A444" s="129"/>
      <c r="B444" s="130"/>
      <c r="C444" s="131"/>
      <c r="D444" s="448"/>
      <c r="E444" s="448"/>
      <c r="F444" s="382"/>
      <c r="G444" s="382"/>
      <c r="H444" s="382"/>
      <c r="I444" s="1528">
        <f t="shared" si="72"/>
        <v>0</v>
      </c>
      <c r="J444" s="1529">
        <f t="shared" si="63"/>
        <v>0</v>
      </c>
      <c r="K444" s="136"/>
      <c r="L444" s="1530">
        <f t="shared" si="73"/>
        <v>0</v>
      </c>
      <c r="M444" s="1531">
        <f t="shared" si="74"/>
        <v>0</v>
      </c>
      <c r="N444" s="138"/>
      <c r="P444" s="125"/>
      <c r="Q444" s="1065" t="str">
        <f>IF(P444=" "," ",IF(P444="Vehículos",VLOOKUP($Q$16,'Datos Indices'!$A$38:$Z$50,22,FALSE),IF(P444="Ipim",VLOOKUP($Q$16,'Datos Indices'!$A$38:$Z$50,7,FALSE),IF(P444="Dólar",VLOOKUP($Q$16,'Datos Indices'!$A$38:$Z$50,4,FALSE),IF(P444="Gasoil",VLOOKUP($Q$16,'Datos Indices'!$A$38:$Z$50,10,FALSE),IF(P444="WPU06 Pesificado",VLOOKUP($Q$16,'Datos Indices'!$A$38:$Z$50,26,FALSE),0))))))</f>
        <v xml:space="preserve"> </v>
      </c>
      <c r="R444" s="1066">
        <f t="shared" si="75"/>
        <v>0</v>
      </c>
      <c r="T444" s="928"/>
      <c r="U444" s="1065" t="str">
        <f>IF(T444=" "," ",IF(T444="Vehículos",VLOOKUP($U$16,'Datos Indices'!$A$38:$Z$50,22,FALSE),IF(T444="Ipim",VLOOKUP($U$16,'Datos Indices'!$A$38:$Z$50,7,FALSE),IF(T444="Dólar",VLOOKUP($U$16,'Datos Indices'!$A$38:$Z$50,4,FALSE),IF(T444="Gasoil",VLOOKUP($U$16,'Datos Indices'!$A$38:$Z$50,10,FALSE),IF(T444="WPU06 Pesificado",VLOOKUP($U$16,'Datos Indices'!$A$38:$Z$50,26,FALSE),0))))))</f>
        <v xml:space="preserve"> </v>
      </c>
      <c r="V444" s="1066">
        <f t="shared" si="76"/>
        <v>0</v>
      </c>
      <c r="W444" s="1450" t="str">
        <f t="shared" si="64"/>
        <v/>
      </c>
      <c r="Y444" s="1247"/>
      <c r="Z444" s="1247"/>
      <c r="AA444" s="1247"/>
      <c r="AB444" s="1247"/>
      <c r="AC444" s="1247"/>
      <c r="AD444" s="1247"/>
      <c r="AE444" s="1247"/>
      <c r="AF444" s="1247"/>
      <c r="AG444" s="1247"/>
      <c r="AH444" s="1247"/>
      <c r="AI444" s="1247"/>
      <c r="AJ444" s="1247"/>
      <c r="AK444" s="1247"/>
      <c r="AL444" s="1247"/>
      <c r="AM444" s="1247"/>
      <c r="AN444" s="1247"/>
      <c r="AO444" s="1247"/>
      <c r="AP444" s="1247"/>
      <c r="AQ444" s="1247"/>
      <c r="AR444" s="1247"/>
      <c r="AS444" s="1247"/>
      <c r="AT444" s="1247"/>
      <c r="AU444" s="1247"/>
      <c r="AV444" s="1247"/>
      <c r="AW444" s="1247"/>
      <c r="AX444" s="1247"/>
      <c r="AY444" s="1247"/>
      <c r="AZ444" s="1247"/>
      <c r="BA444" s="1247"/>
      <c r="BB444" s="1247"/>
      <c r="BC444" s="1247"/>
      <c r="BD444" s="1247"/>
      <c r="BE444" s="1247"/>
      <c r="BF444" s="1247"/>
      <c r="BG444" s="1247"/>
      <c r="BH444" s="1247"/>
      <c r="BI444" s="1247"/>
      <c r="BJ444" s="1247"/>
      <c r="BK444" s="1247"/>
      <c r="BL444" s="1247"/>
      <c r="BM444" s="1247"/>
      <c r="BN444" s="1247"/>
      <c r="BO444" s="1247"/>
      <c r="BP444" s="1247"/>
      <c r="BQ444" s="1247"/>
      <c r="BR444" s="1247"/>
      <c r="BS444" s="1247"/>
      <c r="BT444" s="1247"/>
      <c r="BU444" s="1247"/>
      <c r="BV444" s="1247"/>
      <c r="BW444" s="1247"/>
      <c r="BX444" s="1247"/>
      <c r="BY444" s="1247"/>
      <c r="BZ444" s="1247"/>
      <c r="CA444" s="1247"/>
      <c r="CB444" s="1247"/>
      <c r="CC444" s="1247"/>
      <c r="CD444" s="1247"/>
      <c r="CE444" s="1247"/>
      <c r="CF444" s="1247"/>
      <c r="CG444" s="1247"/>
      <c r="CH444" s="1247"/>
      <c r="CI444" s="1247"/>
      <c r="CJ444" s="1247"/>
      <c r="CK444" s="1247"/>
      <c r="CL444" s="1247"/>
      <c r="CM444" s="1247"/>
      <c r="CN444" s="1247"/>
      <c r="CO444" s="1247"/>
      <c r="CP444" s="1247"/>
      <c r="CQ444" s="1247"/>
      <c r="CR444" s="1247"/>
      <c r="CS444" s="1247"/>
      <c r="CT444" s="1247"/>
      <c r="CU444" s="1247"/>
      <c r="CV444" s="1247"/>
      <c r="CW444" s="1247"/>
      <c r="CX444" s="1247"/>
      <c r="CY444" s="1247"/>
      <c r="CZ444" s="1247"/>
      <c r="DB444" s="1452">
        <f t="shared" si="65"/>
        <v>0</v>
      </c>
      <c r="DC444" s="1452">
        <f t="shared" si="66"/>
        <v>0</v>
      </c>
    </row>
    <row r="445" spans="1:107" ht="14.25" customHeight="1" x14ac:dyDescent="0.2">
      <c r="A445" s="129"/>
      <c r="B445" s="130"/>
      <c r="C445" s="131"/>
      <c r="D445" s="448"/>
      <c r="E445" s="448"/>
      <c r="F445" s="382"/>
      <c r="G445" s="382"/>
      <c r="H445" s="382"/>
      <c r="I445" s="1528">
        <f t="shared" si="72"/>
        <v>0</v>
      </c>
      <c r="J445" s="1529">
        <f t="shared" si="63"/>
        <v>0</v>
      </c>
      <c r="K445" s="136"/>
      <c r="L445" s="1530">
        <f t="shared" si="73"/>
        <v>0</v>
      </c>
      <c r="M445" s="1531">
        <f t="shared" si="74"/>
        <v>0</v>
      </c>
      <c r="N445" s="138"/>
      <c r="P445" s="125"/>
      <c r="Q445" s="1065" t="str">
        <f>IF(P445=" "," ",IF(P445="Vehículos",VLOOKUP($Q$16,'Datos Indices'!$A$38:$Z$50,22,FALSE),IF(P445="Ipim",VLOOKUP($Q$16,'Datos Indices'!$A$38:$Z$50,7,FALSE),IF(P445="Dólar",VLOOKUP($Q$16,'Datos Indices'!$A$38:$Z$50,4,FALSE),IF(P445="Gasoil",VLOOKUP($Q$16,'Datos Indices'!$A$38:$Z$50,10,FALSE),IF(P445="WPU06 Pesificado",VLOOKUP($Q$16,'Datos Indices'!$A$38:$Z$50,26,FALSE),0))))))</f>
        <v xml:space="preserve"> </v>
      </c>
      <c r="R445" s="1066">
        <f t="shared" si="75"/>
        <v>0</v>
      </c>
      <c r="T445" s="928"/>
      <c r="U445" s="1065" t="str">
        <f>IF(T445=" "," ",IF(T445="Vehículos",VLOOKUP($U$16,'Datos Indices'!$A$38:$Z$50,22,FALSE),IF(T445="Ipim",VLOOKUP($U$16,'Datos Indices'!$A$38:$Z$50,7,FALSE),IF(T445="Dólar",VLOOKUP($U$16,'Datos Indices'!$A$38:$Z$50,4,FALSE),IF(T445="Gasoil",VLOOKUP($U$16,'Datos Indices'!$A$38:$Z$50,10,FALSE),IF(T445="WPU06 Pesificado",VLOOKUP($U$16,'Datos Indices'!$A$38:$Z$50,26,FALSE),0))))))</f>
        <v xml:space="preserve"> </v>
      </c>
      <c r="V445" s="1066">
        <f t="shared" si="76"/>
        <v>0</v>
      </c>
      <c r="W445" s="1450" t="str">
        <f t="shared" si="64"/>
        <v/>
      </c>
      <c r="Y445" s="1247"/>
      <c r="Z445" s="1247"/>
      <c r="AA445" s="1247"/>
      <c r="AB445" s="1247"/>
      <c r="AC445" s="1247"/>
      <c r="AD445" s="1247"/>
      <c r="AE445" s="1247"/>
      <c r="AF445" s="1247"/>
      <c r="AG445" s="1247"/>
      <c r="AH445" s="1247"/>
      <c r="AI445" s="1247"/>
      <c r="AJ445" s="1247"/>
      <c r="AK445" s="1247"/>
      <c r="AL445" s="1247"/>
      <c r="AM445" s="1247"/>
      <c r="AN445" s="1247"/>
      <c r="AO445" s="1247"/>
      <c r="AP445" s="1247"/>
      <c r="AQ445" s="1247"/>
      <c r="AR445" s="1247"/>
      <c r="AS445" s="1247"/>
      <c r="AT445" s="1247"/>
      <c r="AU445" s="1247"/>
      <c r="AV445" s="1247"/>
      <c r="AW445" s="1247"/>
      <c r="AX445" s="1247"/>
      <c r="AY445" s="1247"/>
      <c r="AZ445" s="1247"/>
      <c r="BA445" s="1247"/>
      <c r="BB445" s="1247"/>
      <c r="BC445" s="1247"/>
      <c r="BD445" s="1247"/>
      <c r="BE445" s="1247"/>
      <c r="BF445" s="1247"/>
      <c r="BG445" s="1247"/>
      <c r="BH445" s="1247"/>
      <c r="BI445" s="1247"/>
      <c r="BJ445" s="1247"/>
      <c r="BK445" s="1247"/>
      <c r="BL445" s="1247"/>
      <c r="BM445" s="1247"/>
      <c r="BN445" s="1247"/>
      <c r="BO445" s="1247"/>
      <c r="BP445" s="1247"/>
      <c r="BQ445" s="1247"/>
      <c r="BR445" s="1247"/>
      <c r="BS445" s="1247"/>
      <c r="BT445" s="1247"/>
      <c r="BU445" s="1247"/>
      <c r="BV445" s="1247"/>
      <c r="BW445" s="1247"/>
      <c r="BX445" s="1247"/>
      <c r="BY445" s="1247"/>
      <c r="BZ445" s="1247"/>
      <c r="CA445" s="1247"/>
      <c r="CB445" s="1247"/>
      <c r="CC445" s="1247"/>
      <c r="CD445" s="1247"/>
      <c r="CE445" s="1247"/>
      <c r="CF445" s="1247"/>
      <c r="CG445" s="1247"/>
      <c r="CH445" s="1247"/>
      <c r="CI445" s="1247"/>
      <c r="CJ445" s="1247"/>
      <c r="CK445" s="1247"/>
      <c r="CL445" s="1247"/>
      <c r="CM445" s="1247"/>
      <c r="CN445" s="1247"/>
      <c r="CO445" s="1247"/>
      <c r="CP445" s="1247"/>
      <c r="CQ445" s="1247"/>
      <c r="CR445" s="1247"/>
      <c r="CS445" s="1247"/>
      <c r="CT445" s="1247"/>
      <c r="CU445" s="1247"/>
      <c r="CV445" s="1247"/>
      <c r="CW445" s="1247"/>
      <c r="CX445" s="1247"/>
      <c r="CY445" s="1247"/>
      <c r="CZ445" s="1247"/>
      <c r="DB445" s="1452">
        <f t="shared" si="65"/>
        <v>0</v>
      </c>
      <c r="DC445" s="1452">
        <f t="shared" si="66"/>
        <v>0</v>
      </c>
    </row>
    <row r="446" spans="1:107" ht="14.25" customHeight="1" x14ac:dyDescent="0.2">
      <c r="A446" s="129"/>
      <c r="B446" s="130"/>
      <c r="C446" s="131"/>
      <c r="D446" s="448"/>
      <c r="E446" s="448"/>
      <c r="F446" s="382"/>
      <c r="G446" s="382"/>
      <c r="H446" s="382"/>
      <c r="I446" s="1528">
        <f t="shared" si="72"/>
        <v>0</v>
      </c>
      <c r="J446" s="1529">
        <f t="shared" si="63"/>
        <v>0</v>
      </c>
      <c r="K446" s="136"/>
      <c r="L446" s="1530">
        <f t="shared" si="73"/>
        <v>0</v>
      </c>
      <c r="M446" s="1531">
        <f t="shared" si="74"/>
        <v>0</v>
      </c>
      <c r="N446" s="138"/>
      <c r="P446" s="125"/>
      <c r="Q446" s="1065" t="str">
        <f>IF(P446=" "," ",IF(P446="Vehículos",VLOOKUP($Q$16,'Datos Indices'!$A$38:$Z$50,22,FALSE),IF(P446="Ipim",VLOOKUP($Q$16,'Datos Indices'!$A$38:$Z$50,7,FALSE),IF(P446="Dólar",VLOOKUP($Q$16,'Datos Indices'!$A$38:$Z$50,4,FALSE),IF(P446="Gasoil",VLOOKUP($Q$16,'Datos Indices'!$A$38:$Z$50,10,FALSE),IF(P446="WPU06 Pesificado",VLOOKUP($Q$16,'Datos Indices'!$A$38:$Z$50,26,FALSE),0))))))</f>
        <v xml:space="preserve"> </v>
      </c>
      <c r="R446" s="1066">
        <f t="shared" si="75"/>
        <v>0</v>
      </c>
      <c r="T446" s="928"/>
      <c r="U446" s="1065" t="str">
        <f>IF(T446=" "," ",IF(T446="Vehículos",VLOOKUP($U$16,'Datos Indices'!$A$38:$Z$50,22,FALSE),IF(T446="Ipim",VLOOKUP($U$16,'Datos Indices'!$A$38:$Z$50,7,FALSE),IF(T446="Dólar",VLOOKUP($U$16,'Datos Indices'!$A$38:$Z$50,4,FALSE),IF(T446="Gasoil",VLOOKUP($U$16,'Datos Indices'!$A$38:$Z$50,10,FALSE),IF(T446="WPU06 Pesificado",VLOOKUP($U$16,'Datos Indices'!$A$38:$Z$50,26,FALSE),0))))))</f>
        <v xml:space="preserve"> </v>
      </c>
      <c r="V446" s="1066">
        <f t="shared" si="76"/>
        <v>0</v>
      </c>
      <c r="W446" s="1450" t="str">
        <f t="shared" si="64"/>
        <v/>
      </c>
      <c r="Y446" s="1247"/>
      <c r="Z446" s="1247"/>
      <c r="AA446" s="1247"/>
      <c r="AB446" s="1247"/>
      <c r="AC446" s="1247"/>
      <c r="AD446" s="1247"/>
      <c r="AE446" s="1247"/>
      <c r="AF446" s="1247"/>
      <c r="AG446" s="1247"/>
      <c r="AH446" s="1247"/>
      <c r="AI446" s="1247"/>
      <c r="AJ446" s="1247"/>
      <c r="AK446" s="1247"/>
      <c r="AL446" s="1247"/>
      <c r="AM446" s="1247"/>
      <c r="AN446" s="1247"/>
      <c r="AO446" s="1247"/>
      <c r="AP446" s="1247"/>
      <c r="AQ446" s="1247"/>
      <c r="AR446" s="1247"/>
      <c r="AS446" s="1247"/>
      <c r="AT446" s="1247"/>
      <c r="AU446" s="1247"/>
      <c r="AV446" s="1247"/>
      <c r="AW446" s="1247"/>
      <c r="AX446" s="1247"/>
      <c r="AY446" s="1247"/>
      <c r="AZ446" s="1247"/>
      <c r="BA446" s="1247"/>
      <c r="BB446" s="1247"/>
      <c r="BC446" s="1247"/>
      <c r="BD446" s="1247"/>
      <c r="BE446" s="1247"/>
      <c r="BF446" s="1247"/>
      <c r="BG446" s="1247"/>
      <c r="BH446" s="1247"/>
      <c r="BI446" s="1247"/>
      <c r="BJ446" s="1247"/>
      <c r="BK446" s="1247"/>
      <c r="BL446" s="1247"/>
      <c r="BM446" s="1247"/>
      <c r="BN446" s="1247"/>
      <c r="BO446" s="1247"/>
      <c r="BP446" s="1247"/>
      <c r="BQ446" s="1247"/>
      <c r="BR446" s="1247"/>
      <c r="BS446" s="1247"/>
      <c r="BT446" s="1247"/>
      <c r="BU446" s="1247"/>
      <c r="BV446" s="1247"/>
      <c r="BW446" s="1247"/>
      <c r="BX446" s="1247"/>
      <c r="BY446" s="1247"/>
      <c r="BZ446" s="1247"/>
      <c r="CA446" s="1247"/>
      <c r="CB446" s="1247"/>
      <c r="CC446" s="1247"/>
      <c r="CD446" s="1247"/>
      <c r="CE446" s="1247"/>
      <c r="CF446" s="1247"/>
      <c r="CG446" s="1247"/>
      <c r="CH446" s="1247"/>
      <c r="CI446" s="1247"/>
      <c r="CJ446" s="1247"/>
      <c r="CK446" s="1247"/>
      <c r="CL446" s="1247"/>
      <c r="CM446" s="1247"/>
      <c r="CN446" s="1247"/>
      <c r="CO446" s="1247"/>
      <c r="CP446" s="1247"/>
      <c r="CQ446" s="1247"/>
      <c r="CR446" s="1247"/>
      <c r="CS446" s="1247"/>
      <c r="CT446" s="1247"/>
      <c r="CU446" s="1247"/>
      <c r="CV446" s="1247"/>
      <c r="CW446" s="1247"/>
      <c r="CX446" s="1247"/>
      <c r="CY446" s="1247"/>
      <c r="CZ446" s="1247"/>
      <c r="DB446" s="1452">
        <f t="shared" si="65"/>
        <v>0</v>
      </c>
      <c r="DC446" s="1452">
        <f t="shared" si="66"/>
        <v>0</v>
      </c>
    </row>
    <row r="447" spans="1:107" ht="14.25" customHeight="1" x14ac:dyDescent="0.2">
      <c r="A447" s="129"/>
      <c r="B447" s="130"/>
      <c r="C447" s="131"/>
      <c r="D447" s="448"/>
      <c r="E447" s="448"/>
      <c r="F447" s="382"/>
      <c r="G447" s="382"/>
      <c r="H447" s="382"/>
      <c r="I447" s="1528">
        <f t="shared" si="72"/>
        <v>0</v>
      </c>
      <c r="J447" s="1529">
        <f t="shared" si="63"/>
        <v>0</v>
      </c>
      <c r="K447" s="136"/>
      <c r="L447" s="1530">
        <f t="shared" si="73"/>
        <v>0</v>
      </c>
      <c r="M447" s="1531">
        <f t="shared" si="74"/>
        <v>0</v>
      </c>
      <c r="N447" s="138"/>
      <c r="P447" s="125"/>
      <c r="Q447" s="1065" t="str">
        <f>IF(P447=" "," ",IF(P447="Vehículos",VLOOKUP($Q$16,'Datos Indices'!$A$38:$Z$50,22,FALSE),IF(P447="Ipim",VLOOKUP($Q$16,'Datos Indices'!$A$38:$Z$50,7,FALSE),IF(P447="Dólar",VLOOKUP($Q$16,'Datos Indices'!$A$38:$Z$50,4,FALSE),IF(P447="Gasoil",VLOOKUP($Q$16,'Datos Indices'!$A$38:$Z$50,10,FALSE),IF(P447="WPU06 Pesificado",VLOOKUP($Q$16,'Datos Indices'!$A$38:$Z$50,26,FALSE),0))))))</f>
        <v xml:space="preserve"> </v>
      </c>
      <c r="R447" s="1066">
        <f t="shared" si="75"/>
        <v>0</v>
      </c>
      <c r="T447" s="928"/>
      <c r="U447" s="1065" t="str">
        <f>IF(T447=" "," ",IF(T447="Vehículos",VLOOKUP($U$16,'Datos Indices'!$A$38:$Z$50,22,FALSE),IF(T447="Ipim",VLOOKUP($U$16,'Datos Indices'!$A$38:$Z$50,7,FALSE),IF(T447="Dólar",VLOOKUP($U$16,'Datos Indices'!$A$38:$Z$50,4,FALSE),IF(T447="Gasoil",VLOOKUP($U$16,'Datos Indices'!$A$38:$Z$50,10,FALSE),IF(T447="WPU06 Pesificado",VLOOKUP($U$16,'Datos Indices'!$A$38:$Z$50,26,FALSE),0))))))</f>
        <v xml:space="preserve"> </v>
      </c>
      <c r="V447" s="1066">
        <f t="shared" si="76"/>
        <v>0</v>
      </c>
      <c r="W447" s="1450" t="str">
        <f t="shared" si="64"/>
        <v/>
      </c>
      <c r="Y447" s="1247"/>
      <c r="Z447" s="1247"/>
      <c r="AA447" s="1247"/>
      <c r="AB447" s="1247"/>
      <c r="AC447" s="1247"/>
      <c r="AD447" s="1247"/>
      <c r="AE447" s="1247"/>
      <c r="AF447" s="1247"/>
      <c r="AG447" s="1247"/>
      <c r="AH447" s="1247"/>
      <c r="AI447" s="1247"/>
      <c r="AJ447" s="1247"/>
      <c r="AK447" s="1247"/>
      <c r="AL447" s="1247"/>
      <c r="AM447" s="1247"/>
      <c r="AN447" s="1247"/>
      <c r="AO447" s="1247"/>
      <c r="AP447" s="1247"/>
      <c r="AQ447" s="1247"/>
      <c r="AR447" s="1247"/>
      <c r="AS447" s="1247"/>
      <c r="AT447" s="1247"/>
      <c r="AU447" s="1247"/>
      <c r="AV447" s="1247"/>
      <c r="AW447" s="1247"/>
      <c r="AX447" s="1247"/>
      <c r="AY447" s="1247"/>
      <c r="AZ447" s="1247"/>
      <c r="BA447" s="1247"/>
      <c r="BB447" s="1247"/>
      <c r="BC447" s="1247"/>
      <c r="BD447" s="1247"/>
      <c r="BE447" s="1247"/>
      <c r="BF447" s="1247"/>
      <c r="BG447" s="1247"/>
      <c r="BH447" s="1247"/>
      <c r="BI447" s="1247"/>
      <c r="BJ447" s="1247"/>
      <c r="BK447" s="1247"/>
      <c r="BL447" s="1247"/>
      <c r="BM447" s="1247"/>
      <c r="BN447" s="1247"/>
      <c r="BO447" s="1247"/>
      <c r="BP447" s="1247"/>
      <c r="BQ447" s="1247"/>
      <c r="BR447" s="1247"/>
      <c r="BS447" s="1247"/>
      <c r="BT447" s="1247"/>
      <c r="BU447" s="1247"/>
      <c r="BV447" s="1247"/>
      <c r="BW447" s="1247"/>
      <c r="BX447" s="1247"/>
      <c r="BY447" s="1247"/>
      <c r="BZ447" s="1247"/>
      <c r="CA447" s="1247"/>
      <c r="CB447" s="1247"/>
      <c r="CC447" s="1247"/>
      <c r="CD447" s="1247"/>
      <c r="CE447" s="1247"/>
      <c r="CF447" s="1247"/>
      <c r="CG447" s="1247"/>
      <c r="CH447" s="1247"/>
      <c r="CI447" s="1247"/>
      <c r="CJ447" s="1247"/>
      <c r="CK447" s="1247"/>
      <c r="CL447" s="1247"/>
      <c r="CM447" s="1247"/>
      <c r="CN447" s="1247"/>
      <c r="CO447" s="1247"/>
      <c r="CP447" s="1247"/>
      <c r="CQ447" s="1247"/>
      <c r="CR447" s="1247"/>
      <c r="CS447" s="1247"/>
      <c r="CT447" s="1247"/>
      <c r="CU447" s="1247"/>
      <c r="CV447" s="1247"/>
      <c r="CW447" s="1247"/>
      <c r="CX447" s="1247"/>
      <c r="CY447" s="1247"/>
      <c r="CZ447" s="1247"/>
      <c r="DB447" s="1452">
        <f t="shared" si="65"/>
        <v>0</v>
      </c>
      <c r="DC447" s="1452">
        <f t="shared" si="66"/>
        <v>0</v>
      </c>
    </row>
    <row r="448" spans="1:107" ht="14.25" customHeight="1" x14ac:dyDescent="0.2">
      <c r="A448" s="129"/>
      <c r="B448" s="130"/>
      <c r="C448" s="131"/>
      <c r="D448" s="448"/>
      <c r="E448" s="448"/>
      <c r="F448" s="382"/>
      <c r="G448" s="382"/>
      <c r="H448" s="382"/>
      <c r="I448" s="1528">
        <f t="shared" si="72"/>
        <v>0</v>
      </c>
      <c r="J448" s="1529">
        <f t="shared" si="63"/>
        <v>0</v>
      </c>
      <c r="K448" s="136"/>
      <c r="L448" s="1530">
        <f t="shared" si="73"/>
        <v>0</v>
      </c>
      <c r="M448" s="1531">
        <f t="shared" si="74"/>
        <v>0</v>
      </c>
      <c r="N448" s="138"/>
      <c r="P448" s="125"/>
      <c r="Q448" s="1065" t="str">
        <f>IF(P448=" "," ",IF(P448="Vehículos",VLOOKUP($Q$16,'Datos Indices'!$A$38:$Z$50,22,FALSE),IF(P448="Ipim",VLOOKUP($Q$16,'Datos Indices'!$A$38:$Z$50,7,FALSE),IF(P448="Dólar",VLOOKUP($Q$16,'Datos Indices'!$A$38:$Z$50,4,FALSE),IF(P448="Gasoil",VLOOKUP($Q$16,'Datos Indices'!$A$38:$Z$50,10,FALSE),IF(P448="WPU06 Pesificado",VLOOKUP($Q$16,'Datos Indices'!$A$38:$Z$50,26,FALSE),0))))))</f>
        <v xml:space="preserve"> </v>
      </c>
      <c r="R448" s="1066">
        <f t="shared" si="75"/>
        <v>0</v>
      </c>
      <c r="T448" s="928"/>
      <c r="U448" s="1065" t="str">
        <f>IF(T448=" "," ",IF(T448="Vehículos",VLOOKUP($U$16,'Datos Indices'!$A$38:$Z$50,22,FALSE),IF(T448="Ipim",VLOOKUP($U$16,'Datos Indices'!$A$38:$Z$50,7,FALSE),IF(T448="Dólar",VLOOKUP($U$16,'Datos Indices'!$A$38:$Z$50,4,FALSE),IF(T448="Gasoil",VLOOKUP($U$16,'Datos Indices'!$A$38:$Z$50,10,FALSE),IF(T448="WPU06 Pesificado",VLOOKUP($U$16,'Datos Indices'!$A$38:$Z$50,26,FALSE),0))))))</f>
        <v xml:space="preserve"> </v>
      </c>
      <c r="V448" s="1066">
        <f t="shared" si="76"/>
        <v>0</v>
      </c>
      <c r="W448" s="1450" t="str">
        <f t="shared" si="64"/>
        <v/>
      </c>
      <c r="Y448" s="1247"/>
      <c r="Z448" s="1247"/>
      <c r="AA448" s="1247"/>
      <c r="AB448" s="1247"/>
      <c r="AC448" s="1247"/>
      <c r="AD448" s="1247"/>
      <c r="AE448" s="1247"/>
      <c r="AF448" s="1247"/>
      <c r="AG448" s="1247"/>
      <c r="AH448" s="1247"/>
      <c r="AI448" s="1247"/>
      <c r="AJ448" s="1247"/>
      <c r="AK448" s="1247"/>
      <c r="AL448" s="1247"/>
      <c r="AM448" s="1247"/>
      <c r="AN448" s="1247"/>
      <c r="AO448" s="1247"/>
      <c r="AP448" s="1247"/>
      <c r="AQ448" s="1247"/>
      <c r="AR448" s="1247"/>
      <c r="AS448" s="1247"/>
      <c r="AT448" s="1247"/>
      <c r="AU448" s="1247"/>
      <c r="AV448" s="1247"/>
      <c r="AW448" s="1247"/>
      <c r="AX448" s="1247"/>
      <c r="AY448" s="1247"/>
      <c r="AZ448" s="1247"/>
      <c r="BA448" s="1247"/>
      <c r="BB448" s="1247"/>
      <c r="BC448" s="1247"/>
      <c r="BD448" s="1247"/>
      <c r="BE448" s="1247"/>
      <c r="BF448" s="1247"/>
      <c r="BG448" s="1247"/>
      <c r="BH448" s="1247"/>
      <c r="BI448" s="1247"/>
      <c r="BJ448" s="1247"/>
      <c r="BK448" s="1247"/>
      <c r="BL448" s="1247"/>
      <c r="BM448" s="1247"/>
      <c r="BN448" s="1247"/>
      <c r="BO448" s="1247"/>
      <c r="BP448" s="1247"/>
      <c r="BQ448" s="1247"/>
      <c r="BR448" s="1247"/>
      <c r="BS448" s="1247"/>
      <c r="BT448" s="1247"/>
      <c r="BU448" s="1247"/>
      <c r="BV448" s="1247"/>
      <c r="BW448" s="1247"/>
      <c r="BX448" s="1247"/>
      <c r="BY448" s="1247"/>
      <c r="BZ448" s="1247"/>
      <c r="CA448" s="1247"/>
      <c r="CB448" s="1247"/>
      <c r="CC448" s="1247"/>
      <c r="CD448" s="1247"/>
      <c r="CE448" s="1247"/>
      <c r="CF448" s="1247"/>
      <c r="CG448" s="1247"/>
      <c r="CH448" s="1247"/>
      <c r="CI448" s="1247"/>
      <c r="CJ448" s="1247"/>
      <c r="CK448" s="1247"/>
      <c r="CL448" s="1247"/>
      <c r="CM448" s="1247"/>
      <c r="CN448" s="1247"/>
      <c r="CO448" s="1247"/>
      <c r="CP448" s="1247"/>
      <c r="CQ448" s="1247"/>
      <c r="CR448" s="1247"/>
      <c r="CS448" s="1247"/>
      <c r="CT448" s="1247"/>
      <c r="CU448" s="1247"/>
      <c r="CV448" s="1247"/>
      <c r="CW448" s="1247"/>
      <c r="CX448" s="1247"/>
      <c r="CY448" s="1247"/>
      <c r="CZ448" s="1247"/>
      <c r="DB448" s="1452">
        <f t="shared" si="65"/>
        <v>0</v>
      </c>
      <c r="DC448" s="1452">
        <f t="shared" si="66"/>
        <v>0</v>
      </c>
    </row>
    <row r="449" spans="1:107" ht="14.25" customHeight="1" x14ac:dyDescent="0.2">
      <c r="A449" s="129"/>
      <c r="B449" s="130"/>
      <c r="C449" s="131"/>
      <c r="D449" s="448"/>
      <c r="E449" s="448"/>
      <c r="F449" s="382"/>
      <c r="G449" s="382"/>
      <c r="H449" s="382"/>
      <c r="I449" s="1528">
        <f t="shared" si="72"/>
        <v>0</v>
      </c>
      <c r="J449" s="1529">
        <f t="shared" si="63"/>
        <v>0</v>
      </c>
      <c r="K449" s="136"/>
      <c r="L449" s="1530">
        <f t="shared" si="73"/>
        <v>0</v>
      </c>
      <c r="M449" s="1531">
        <f t="shared" si="74"/>
        <v>0</v>
      </c>
      <c r="N449" s="138"/>
      <c r="P449" s="125"/>
      <c r="Q449" s="1065" t="str">
        <f>IF(P449=" "," ",IF(P449="Vehículos",VLOOKUP($Q$16,'Datos Indices'!$A$38:$Z$50,22,FALSE),IF(P449="Ipim",VLOOKUP($Q$16,'Datos Indices'!$A$38:$Z$50,7,FALSE),IF(P449="Dólar",VLOOKUP($Q$16,'Datos Indices'!$A$38:$Z$50,4,FALSE),IF(P449="Gasoil",VLOOKUP($Q$16,'Datos Indices'!$A$38:$Z$50,10,FALSE),IF(P449="WPU06 Pesificado",VLOOKUP($Q$16,'Datos Indices'!$A$38:$Z$50,26,FALSE),0))))))</f>
        <v xml:space="preserve"> </v>
      </c>
      <c r="R449" s="1066">
        <f t="shared" si="75"/>
        <v>0</v>
      </c>
      <c r="T449" s="928"/>
      <c r="U449" s="1065" t="str">
        <f>IF(T449=" "," ",IF(T449="Vehículos",VLOOKUP($U$16,'Datos Indices'!$A$38:$Z$50,22,FALSE),IF(T449="Ipim",VLOOKUP($U$16,'Datos Indices'!$A$38:$Z$50,7,FALSE),IF(T449="Dólar",VLOOKUP($U$16,'Datos Indices'!$A$38:$Z$50,4,FALSE),IF(T449="Gasoil",VLOOKUP($U$16,'Datos Indices'!$A$38:$Z$50,10,FALSE),IF(T449="WPU06 Pesificado",VLOOKUP($U$16,'Datos Indices'!$A$38:$Z$50,26,FALSE),0))))))</f>
        <v xml:space="preserve"> </v>
      </c>
      <c r="V449" s="1066">
        <f t="shared" si="76"/>
        <v>0</v>
      </c>
      <c r="W449" s="1450" t="str">
        <f t="shared" si="64"/>
        <v/>
      </c>
      <c r="Y449" s="1247"/>
      <c r="Z449" s="1247"/>
      <c r="AA449" s="1247"/>
      <c r="AB449" s="1247"/>
      <c r="AC449" s="1247"/>
      <c r="AD449" s="1247"/>
      <c r="AE449" s="1247"/>
      <c r="AF449" s="1247"/>
      <c r="AG449" s="1247"/>
      <c r="AH449" s="1247"/>
      <c r="AI449" s="1247"/>
      <c r="AJ449" s="1247"/>
      <c r="AK449" s="1247"/>
      <c r="AL449" s="1247"/>
      <c r="AM449" s="1247"/>
      <c r="AN449" s="1247"/>
      <c r="AO449" s="1247"/>
      <c r="AP449" s="1247"/>
      <c r="AQ449" s="1247"/>
      <c r="AR449" s="1247"/>
      <c r="AS449" s="1247"/>
      <c r="AT449" s="1247"/>
      <c r="AU449" s="1247"/>
      <c r="AV449" s="1247"/>
      <c r="AW449" s="1247"/>
      <c r="AX449" s="1247"/>
      <c r="AY449" s="1247"/>
      <c r="AZ449" s="1247"/>
      <c r="BA449" s="1247"/>
      <c r="BB449" s="1247"/>
      <c r="BC449" s="1247"/>
      <c r="BD449" s="1247"/>
      <c r="BE449" s="1247"/>
      <c r="BF449" s="1247"/>
      <c r="BG449" s="1247"/>
      <c r="BH449" s="1247"/>
      <c r="BI449" s="1247"/>
      <c r="BJ449" s="1247"/>
      <c r="BK449" s="1247"/>
      <c r="BL449" s="1247"/>
      <c r="BM449" s="1247"/>
      <c r="BN449" s="1247"/>
      <c r="BO449" s="1247"/>
      <c r="BP449" s="1247"/>
      <c r="BQ449" s="1247"/>
      <c r="BR449" s="1247"/>
      <c r="BS449" s="1247"/>
      <c r="BT449" s="1247"/>
      <c r="BU449" s="1247"/>
      <c r="BV449" s="1247"/>
      <c r="BW449" s="1247"/>
      <c r="BX449" s="1247"/>
      <c r="BY449" s="1247"/>
      <c r="BZ449" s="1247"/>
      <c r="CA449" s="1247"/>
      <c r="CB449" s="1247"/>
      <c r="CC449" s="1247"/>
      <c r="CD449" s="1247"/>
      <c r="CE449" s="1247"/>
      <c r="CF449" s="1247"/>
      <c r="CG449" s="1247"/>
      <c r="CH449" s="1247"/>
      <c r="CI449" s="1247"/>
      <c r="CJ449" s="1247"/>
      <c r="CK449" s="1247"/>
      <c r="CL449" s="1247"/>
      <c r="CM449" s="1247"/>
      <c r="CN449" s="1247"/>
      <c r="CO449" s="1247"/>
      <c r="CP449" s="1247"/>
      <c r="CQ449" s="1247"/>
      <c r="CR449" s="1247"/>
      <c r="CS449" s="1247"/>
      <c r="CT449" s="1247"/>
      <c r="CU449" s="1247"/>
      <c r="CV449" s="1247"/>
      <c r="CW449" s="1247"/>
      <c r="CX449" s="1247"/>
      <c r="CY449" s="1247"/>
      <c r="CZ449" s="1247"/>
      <c r="DB449" s="1452">
        <f t="shared" si="65"/>
        <v>0</v>
      </c>
      <c r="DC449" s="1452">
        <f t="shared" si="66"/>
        <v>0</v>
      </c>
    </row>
    <row r="450" spans="1:107" ht="14.25" customHeight="1" x14ac:dyDescent="0.2">
      <c r="A450" s="129"/>
      <c r="B450" s="130"/>
      <c r="C450" s="131"/>
      <c r="D450" s="448"/>
      <c r="E450" s="448"/>
      <c r="F450" s="382"/>
      <c r="G450" s="382"/>
      <c r="H450" s="382"/>
      <c r="I450" s="1528">
        <f>C450*G450*H450</f>
        <v>0</v>
      </c>
      <c r="J450" s="1529">
        <f t="shared" si="63"/>
        <v>0</v>
      </c>
      <c r="K450" s="136"/>
      <c r="L450" s="1530">
        <f t="shared" ref="L450:L466" si="77">J450+(K450*C450)</f>
        <v>0</v>
      </c>
      <c r="M450" s="1531">
        <f>+L450*$C$9</f>
        <v>0</v>
      </c>
      <c r="N450" s="138"/>
      <c r="P450" s="125"/>
      <c r="Q450" s="1065" t="str">
        <f>IF(P450=" "," ",IF(P450="Vehículos",VLOOKUP($Q$16,'Datos Indices'!$A$38:$Z$50,22,FALSE),IF(P450="Ipim",VLOOKUP($Q$16,'Datos Indices'!$A$38:$Z$50,7,FALSE),IF(P450="Dólar",VLOOKUP($Q$16,'Datos Indices'!$A$38:$Z$50,4,FALSE),IF(P450="Gasoil",VLOOKUP($Q$16,'Datos Indices'!$A$38:$Z$50,10,FALSE),IF(P450="WPU06 Pesificado",VLOOKUP($Q$16,'Datos Indices'!$A$38:$Z$50,26,FALSE),0))))))</f>
        <v xml:space="preserve"> </v>
      </c>
      <c r="R450" s="1066">
        <f t="shared" ref="R450:R459" si="78">M450*Q450/100</f>
        <v>0</v>
      </c>
      <c r="T450" s="928"/>
      <c r="U450" s="1065" t="str">
        <f>IF(T450=" "," ",IF(T450="Vehículos",VLOOKUP($U$16,'Datos Indices'!$A$38:$Z$50,22,FALSE),IF(T450="Ipim",VLOOKUP($U$16,'Datos Indices'!$A$38:$Z$50,7,FALSE),IF(T450="Dólar",VLOOKUP($U$16,'Datos Indices'!$A$38:$Z$50,4,FALSE),IF(T450="Gasoil",VLOOKUP($U$16,'Datos Indices'!$A$38:$Z$50,10,FALSE),IF(T450="WPU06 Pesificado",VLOOKUP($U$16,'Datos Indices'!$A$38:$Z$50,26,FALSE),0))))))</f>
        <v xml:space="preserve"> </v>
      </c>
      <c r="V450" s="1066">
        <f t="shared" ref="V450:V466" si="79">M450*U450/100</f>
        <v>0</v>
      </c>
      <c r="W450" s="1450" t="str">
        <f t="shared" si="64"/>
        <v/>
      </c>
      <c r="Y450" s="1247"/>
      <c r="Z450" s="1247"/>
      <c r="AA450" s="1247"/>
      <c r="AB450" s="1247"/>
      <c r="AC450" s="1247"/>
      <c r="AD450" s="1247"/>
      <c r="AE450" s="1247"/>
      <c r="AF450" s="1247"/>
      <c r="AG450" s="1247"/>
      <c r="AH450" s="1247"/>
      <c r="AI450" s="1247"/>
      <c r="AJ450" s="1247"/>
      <c r="AK450" s="1247"/>
      <c r="AL450" s="1247"/>
      <c r="AM450" s="1247"/>
      <c r="AN450" s="1247"/>
      <c r="AO450" s="1247"/>
      <c r="AP450" s="1247"/>
      <c r="AQ450" s="1247"/>
      <c r="AR450" s="1247"/>
      <c r="AS450" s="1247"/>
      <c r="AT450" s="1247"/>
      <c r="AU450" s="1247"/>
      <c r="AV450" s="1247"/>
      <c r="AW450" s="1247"/>
      <c r="AX450" s="1247"/>
      <c r="AY450" s="1247"/>
      <c r="AZ450" s="1247"/>
      <c r="BA450" s="1247"/>
      <c r="BB450" s="1247"/>
      <c r="BC450" s="1247"/>
      <c r="BD450" s="1247"/>
      <c r="BE450" s="1247"/>
      <c r="BF450" s="1247"/>
      <c r="BG450" s="1247"/>
      <c r="BH450" s="1247"/>
      <c r="BI450" s="1247"/>
      <c r="BJ450" s="1247"/>
      <c r="BK450" s="1247"/>
      <c r="BL450" s="1247"/>
      <c r="BM450" s="1247"/>
      <c r="BN450" s="1247"/>
      <c r="BO450" s="1247"/>
      <c r="BP450" s="1247"/>
      <c r="BQ450" s="1247"/>
      <c r="BR450" s="1247"/>
      <c r="BS450" s="1247"/>
      <c r="BT450" s="1247"/>
      <c r="BU450" s="1247"/>
      <c r="BV450" s="1247"/>
      <c r="BW450" s="1247"/>
      <c r="BX450" s="1247"/>
      <c r="BY450" s="1247"/>
      <c r="BZ450" s="1247"/>
      <c r="CA450" s="1247"/>
      <c r="CB450" s="1247"/>
      <c r="CC450" s="1247"/>
      <c r="CD450" s="1247"/>
      <c r="CE450" s="1247"/>
      <c r="CF450" s="1247"/>
      <c r="CG450" s="1247"/>
      <c r="CH450" s="1247"/>
      <c r="CI450" s="1247"/>
      <c r="CJ450" s="1247"/>
      <c r="CK450" s="1247"/>
      <c r="CL450" s="1247"/>
      <c r="CM450" s="1247"/>
      <c r="CN450" s="1247"/>
      <c r="CO450" s="1247"/>
      <c r="CP450" s="1247"/>
      <c r="CQ450" s="1247"/>
      <c r="CR450" s="1247"/>
      <c r="CS450" s="1247"/>
      <c r="CT450" s="1247"/>
      <c r="CU450" s="1247"/>
      <c r="CV450" s="1247"/>
      <c r="CW450" s="1247"/>
      <c r="CX450" s="1247"/>
      <c r="CY450" s="1247"/>
      <c r="CZ450" s="1247"/>
      <c r="DB450" s="1452">
        <f t="shared" si="65"/>
        <v>0</v>
      </c>
      <c r="DC450" s="1452">
        <f t="shared" si="66"/>
        <v>0</v>
      </c>
    </row>
    <row r="451" spans="1:107" ht="14.25" customHeight="1" x14ac:dyDescent="0.2">
      <c r="A451" s="129"/>
      <c r="B451" s="130"/>
      <c r="C451" s="131"/>
      <c r="D451" s="448"/>
      <c r="E451" s="448"/>
      <c r="F451" s="382"/>
      <c r="G451" s="382"/>
      <c r="H451" s="382"/>
      <c r="I451" s="1528">
        <f>C451*G451*H451</f>
        <v>0</v>
      </c>
      <c r="J451" s="1529">
        <f t="shared" si="63"/>
        <v>0</v>
      </c>
      <c r="K451" s="136"/>
      <c r="L451" s="1530">
        <f t="shared" si="77"/>
        <v>0</v>
      </c>
      <c r="M451" s="1531">
        <f>+L451*$C$9</f>
        <v>0</v>
      </c>
      <c r="N451" s="138"/>
      <c r="P451" s="125"/>
      <c r="Q451" s="1065" t="str">
        <f>IF(P451=" "," ",IF(P451="Vehículos",VLOOKUP($Q$16,'Datos Indices'!$A$38:$Z$50,22,FALSE),IF(P451="Ipim",VLOOKUP($Q$16,'Datos Indices'!$A$38:$Z$50,7,FALSE),IF(P451="Dólar",VLOOKUP($Q$16,'Datos Indices'!$A$38:$Z$50,4,FALSE),IF(P451="Gasoil",VLOOKUP($Q$16,'Datos Indices'!$A$38:$Z$50,10,FALSE),IF(P451="WPU06 Pesificado",VLOOKUP($Q$16,'Datos Indices'!$A$38:$Z$50,26,FALSE),0))))))</f>
        <v xml:space="preserve"> </v>
      </c>
      <c r="R451" s="1066">
        <f t="shared" si="78"/>
        <v>0</v>
      </c>
      <c r="T451" s="928"/>
      <c r="U451" s="1065" t="str">
        <f>IF(T451=" "," ",IF(T451="Vehículos",VLOOKUP($U$16,'Datos Indices'!$A$38:$Z$50,22,FALSE),IF(T451="Ipim",VLOOKUP($U$16,'Datos Indices'!$A$38:$Z$50,7,FALSE),IF(T451="Dólar",VLOOKUP($U$16,'Datos Indices'!$A$38:$Z$50,4,FALSE),IF(T451="Gasoil",VLOOKUP($U$16,'Datos Indices'!$A$38:$Z$50,10,FALSE),IF(T451="WPU06 Pesificado",VLOOKUP($U$16,'Datos Indices'!$A$38:$Z$50,26,FALSE),0))))))</f>
        <v xml:space="preserve"> </v>
      </c>
      <c r="V451" s="1066">
        <f t="shared" si="79"/>
        <v>0</v>
      </c>
      <c r="W451" s="1450" t="str">
        <f t="shared" si="64"/>
        <v/>
      </c>
      <c r="Y451" s="1247"/>
      <c r="Z451" s="1247"/>
      <c r="AA451" s="1247"/>
      <c r="AB451" s="1247"/>
      <c r="AC451" s="1247"/>
      <c r="AD451" s="1247"/>
      <c r="AE451" s="1247"/>
      <c r="AF451" s="1247"/>
      <c r="AG451" s="1247"/>
      <c r="AH451" s="1247"/>
      <c r="AI451" s="1247"/>
      <c r="AJ451" s="1247"/>
      <c r="AK451" s="1247"/>
      <c r="AL451" s="1247"/>
      <c r="AM451" s="1247"/>
      <c r="AN451" s="1247"/>
      <c r="AO451" s="1247"/>
      <c r="AP451" s="1247"/>
      <c r="AQ451" s="1247"/>
      <c r="AR451" s="1247"/>
      <c r="AS451" s="1247"/>
      <c r="AT451" s="1247"/>
      <c r="AU451" s="1247"/>
      <c r="AV451" s="1247"/>
      <c r="AW451" s="1247"/>
      <c r="AX451" s="1247"/>
      <c r="AY451" s="1247"/>
      <c r="AZ451" s="1247"/>
      <c r="BA451" s="1247"/>
      <c r="BB451" s="1247"/>
      <c r="BC451" s="1247"/>
      <c r="BD451" s="1247"/>
      <c r="BE451" s="1247"/>
      <c r="BF451" s="1247"/>
      <c r="BG451" s="1247"/>
      <c r="BH451" s="1247"/>
      <c r="BI451" s="1247"/>
      <c r="BJ451" s="1247"/>
      <c r="BK451" s="1247"/>
      <c r="BL451" s="1247"/>
      <c r="BM451" s="1247"/>
      <c r="BN451" s="1247"/>
      <c r="BO451" s="1247"/>
      <c r="BP451" s="1247"/>
      <c r="BQ451" s="1247"/>
      <c r="BR451" s="1247"/>
      <c r="BS451" s="1247"/>
      <c r="BT451" s="1247"/>
      <c r="BU451" s="1247"/>
      <c r="BV451" s="1247"/>
      <c r="BW451" s="1247"/>
      <c r="BX451" s="1247"/>
      <c r="BY451" s="1247"/>
      <c r="BZ451" s="1247"/>
      <c r="CA451" s="1247"/>
      <c r="CB451" s="1247"/>
      <c r="CC451" s="1247"/>
      <c r="CD451" s="1247"/>
      <c r="CE451" s="1247"/>
      <c r="CF451" s="1247"/>
      <c r="CG451" s="1247"/>
      <c r="CH451" s="1247"/>
      <c r="CI451" s="1247"/>
      <c r="CJ451" s="1247"/>
      <c r="CK451" s="1247"/>
      <c r="CL451" s="1247"/>
      <c r="CM451" s="1247"/>
      <c r="CN451" s="1247"/>
      <c r="CO451" s="1247"/>
      <c r="CP451" s="1247"/>
      <c r="CQ451" s="1247"/>
      <c r="CR451" s="1247"/>
      <c r="CS451" s="1247"/>
      <c r="CT451" s="1247"/>
      <c r="CU451" s="1247"/>
      <c r="CV451" s="1247"/>
      <c r="CW451" s="1247"/>
      <c r="CX451" s="1247"/>
      <c r="CY451" s="1247"/>
      <c r="CZ451" s="1247"/>
      <c r="DB451" s="1452">
        <f t="shared" si="65"/>
        <v>0</v>
      </c>
      <c r="DC451" s="1452">
        <f t="shared" si="66"/>
        <v>0</v>
      </c>
    </row>
    <row r="452" spans="1:107" ht="14.25" customHeight="1" x14ac:dyDescent="0.2">
      <c r="A452" s="129"/>
      <c r="B452" s="130"/>
      <c r="C452" s="131"/>
      <c r="D452" s="448"/>
      <c r="E452" s="448"/>
      <c r="F452" s="382"/>
      <c r="G452" s="382"/>
      <c r="H452" s="382"/>
      <c r="I452" s="1528">
        <f>C452*G452*H452</f>
        <v>0</v>
      </c>
      <c r="J452" s="1529">
        <f t="shared" si="63"/>
        <v>0</v>
      </c>
      <c r="K452" s="136"/>
      <c r="L452" s="1530">
        <f t="shared" si="77"/>
        <v>0</v>
      </c>
      <c r="M452" s="1531">
        <f>+L452*$C$9</f>
        <v>0</v>
      </c>
      <c r="N452" s="138"/>
      <c r="P452" s="125"/>
      <c r="Q452" s="1065" t="str">
        <f>IF(P452=" "," ",IF(P452="Vehículos",VLOOKUP($Q$16,'Datos Indices'!$A$38:$Z$50,22,FALSE),IF(P452="Ipim",VLOOKUP($Q$16,'Datos Indices'!$A$38:$Z$50,7,FALSE),IF(P452="Dólar",VLOOKUP($Q$16,'Datos Indices'!$A$38:$Z$50,4,FALSE),IF(P452="Gasoil",VLOOKUP($Q$16,'Datos Indices'!$A$38:$Z$50,10,FALSE),IF(P452="WPU06 Pesificado",VLOOKUP($Q$16,'Datos Indices'!$A$38:$Z$50,26,FALSE),0))))))</f>
        <v xml:space="preserve"> </v>
      </c>
      <c r="R452" s="1066">
        <f t="shared" si="78"/>
        <v>0</v>
      </c>
      <c r="T452" s="928"/>
      <c r="U452" s="1065" t="str">
        <f>IF(T452=" "," ",IF(T452="Vehículos",VLOOKUP($U$16,'Datos Indices'!$A$38:$Z$50,22,FALSE),IF(T452="Ipim",VLOOKUP($U$16,'Datos Indices'!$A$38:$Z$50,7,FALSE),IF(T452="Dólar",VLOOKUP($U$16,'Datos Indices'!$A$38:$Z$50,4,FALSE),IF(T452="Gasoil",VLOOKUP($U$16,'Datos Indices'!$A$38:$Z$50,10,FALSE),IF(T452="WPU06 Pesificado",VLOOKUP($U$16,'Datos Indices'!$A$38:$Z$50,26,FALSE),0))))))</f>
        <v xml:space="preserve"> </v>
      </c>
      <c r="V452" s="1066">
        <f t="shared" si="79"/>
        <v>0</v>
      </c>
      <c r="W452" s="1450" t="str">
        <f t="shared" si="64"/>
        <v/>
      </c>
      <c r="Y452" s="1247"/>
      <c r="Z452" s="1247"/>
      <c r="AA452" s="1247"/>
      <c r="AB452" s="1247"/>
      <c r="AC452" s="1247"/>
      <c r="AD452" s="1247"/>
      <c r="AE452" s="1247"/>
      <c r="AF452" s="1247"/>
      <c r="AG452" s="1247"/>
      <c r="AH452" s="1247"/>
      <c r="AI452" s="1247"/>
      <c r="AJ452" s="1247"/>
      <c r="AK452" s="1247"/>
      <c r="AL452" s="1247"/>
      <c r="AM452" s="1247"/>
      <c r="AN452" s="1247"/>
      <c r="AO452" s="1247"/>
      <c r="AP452" s="1247"/>
      <c r="AQ452" s="1247"/>
      <c r="AR452" s="1247"/>
      <c r="AS452" s="1247"/>
      <c r="AT452" s="1247"/>
      <c r="AU452" s="1247"/>
      <c r="AV452" s="1247"/>
      <c r="AW452" s="1247"/>
      <c r="AX452" s="1247"/>
      <c r="AY452" s="1247"/>
      <c r="AZ452" s="1247"/>
      <c r="BA452" s="1247"/>
      <c r="BB452" s="1247"/>
      <c r="BC452" s="1247"/>
      <c r="BD452" s="1247"/>
      <c r="BE452" s="1247"/>
      <c r="BF452" s="1247"/>
      <c r="BG452" s="1247"/>
      <c r="BH452" s="1247"/>
      <c r="BI452" s="1247"/>
      <c r="BJ452" s="1247"/>
      <c r="BK452" s="1247"/>
      <c r="BL452" s="1247"/>
      <c r="BM452" s="1247"/>
      <c r="BN452" s="1247"/>
      <c r="BO452" s="1247"/>
      <c r="BP452" s="1247"/>
      <c r="BQ452" s="1247"/>
      <c r="BR452" s="1247"/>
      <c r="BS452" s="1247"/>
      <c r="BT452" s="1247"/>
      <c r="BU452" s="1247"/>
      <c r="BV452" s="1247"/>
      <c r="BW452" s="1247"/>
      <c r="BX452" s="1247"/>
      <c r="BY452" s="1247"/>
      <c r="BZ452" s="1247"/>
      <c r="CA452" s="1247"/>
      <c r="CB452" s="1247"/>
      <c r="CC452" s="1247"/>
      <c r="CD452" s="1247"/>
      <c r="CE452" s="1247"/>
      <c r="CF452" s="1247"/>
      <c r="CG452" s="1247"/>
      <c r="CH452" s="1247"/>
      <c r="CI452" s="1247"/>
      <c r="CJ452" s="1247"/>
      <c r="CK452" s="1247"/>
      <c r="CL452" s="1247"/>
      <c r="CM452" s="1247"/>
      <c r="CN452" s="1247"/>
      <c r="CO452" s="1247"/>
      <c r="CP452" s="1247"/>
      <c r="CQ452" s="1247"/>
      <c r="CR452" s="1247"/>
      <c r="CS452" s="1247"/>
      <c r="CT452" s="1247"/>
      <c r="CU452" s="1247"/>
      <c r="CV452" s="1247"/>
      <c r="CW452" s="1247"/>
      <c r="CX452" s="1247"/>
      <c r="CY452" s="1247"/>
      <c r="CZ452" s="1247"/>
      <c r="DB452" s="1452">
        <f t="shared" si="65"/>
        <v>0</v>
      </c>
      <c r="DC452" s="1452">
        <f t="shared" si="66"/>
        <v>0</v>
      </c>
    </row>
    <row r="453" spans="1:107" ht="14.25" customHeight="1" x14ac:dyDescent="0.2">
      <c r="A453" s="129"/>
      <c r="B453" s="130"/>
      <c r="C453" s="131"/>
      <c r="D453" s="448"/>
      <c r="E453" s="448"/>
      <c r="F453" s="382"/>
      <c r="G453" s="382"/>
      <c r="H453" s="382"/>
      <c r="I453" s="1528">
        <f t="shared" ref="I453:I466" si="80">C453*G453*H453</f>
        <v>0</v>
      </c>
      <c r="J453" s="1529">
        <f t="shared" si="63"/>
        <v>0</v>
      </c>
      <c r="K453" s="136"/>
      <c r="L453" s="1530">
        <f t="shared" si="77"/>
        <v>0</v>
      </c>
      <c r="M453" s="1531">
        <f>+L453*$C$9</f>
        <v>0</v>
      </c>
      <c r="N453" s="138"/>
      <c r="P453" s="125"/>
      <c r="Q453" s="1065" t="str">
        <f>IF(P453=" "," ",IF(P453="Vehículos",VLOOKUP($Q$16,'Datos Indices'!$A$38:$Z$50,22,FALSE),IF(P453="Ipim",VLOOKUP($Q$16,'Datos Indices'!$A$38:$Z$50,7,FALSE),IF(P453="Dólar",VLOOKUP($Q$16,'Datos Indices'!$A$38:$Z$50,4,FALSE),IF(P453="Gasoil",VLOOKUP($Q$16,'Datos Indices'!$A$38:$Z$50,10,FALSE),IF(P453="WPU06 Pesificado",VLOOKUP($Q$16,'Datos Indices'!$A$38:$Z$50,26,FALSE),0))))))</f>
        <v xml:space="preserve"> </v>
      </c>
      <c r="R453" s="1066">
        <f t="shared" si="78"/>
        <v>0</v>
      </c>
      <c r="T453" s="928"/>
      <c r="U453" s="1065" t="str">
        <f>IF(T453=" "," ",IF(T453="Vehículos",VLOOKUP($U$16,'Datos Indices'!$A$38:$Z$50,22,FALSE),IF(T453="Ipim",VLOOKUP($U$16,'Datos Indices'!$A$38:$Z$50,7,FALSE),IF(T453="Dólar",VLOOKUP($U$16,'Datos Indices'!$A$38:$Z$50,4,FALSE),IF(T453="Gasoil",VLOOKUP($U$16,'Datos Indices'!$A$38:$Z$50,10,FALSE),IF(T453="WPU06 Pesificado",VLOOKUP($U$16,'Datos Indices'!$A$38:$Z$50,26,FALSE),0))))))</f>
        <v xml:space="preserve"> </v>
      </c>
      <c r="V453" s="1066">
        <f t="shared" si="79"/>
        <v>0</v>
      </c>
      <c r="W453" s="1450" t="str">
        <f t="shared" si="64"/>
        <v/>
      </c>
      <c r="Y453" s="1247"/>
      <c r="Z453" s="1247"/>
      <c r="AA453" s="1247"/>
      <c r="AB453" s="1247"/>
      <c r="AC453" s="1247"/>
      <c r="AD453" s="1247"/>
      <c r="AE453" s="1247"/>
      <c r="AF453" s="1247"/>
      <c r="AG453" s="1247"/>
      <c r="AH453" s="1247"/>
      <c r="AI453" s="1247"/>
      <c r="AJ453" s="1247"/>
      <c r="AK453" s="1247"/>
      <c r="AL453" s="1247"/>
      <c r="AM453" s="1247"/>
      <c r="AN453" s="1247"/>
      <c r="AO453" s="1247"/>
      <c r="AP453" s="1247"/>
      <c r="AQ453" s="1247"/>
      <c r="AR453" s="1247"/>
      <c r="AS453" s="1247"/>
      <c r="AT453" s="1247"/>
      <c r="AU453" s="1247"/>
      <c r="AV453" s="1247"/>
      <c r="AW453" s="1247"/>
      <c r="AX453" s="1247"/>
      <c r="AY453" s="1247"/>
      <c r="AZ453" s="1247"/>
      <c r="BA453" s="1247"/>
      <c r="BB453" s="1247"/>
      <c r="BC453" s="1247"/>
      <c r="BD453" s="1247"/>
      <c r="BE453" s="1247"/>
      <c r="BF453" s="1247"/>
      <c r="BG453" s="1247"/>
      <c r="BH453" s="1247"/>
      <c r="BI453" s="1247"/>
      <c r="BJ453" s="1247"/>
      <c r="BK453" s="1247"/>
      <c r="BL453" s="1247"/>
      <c r="BM453" s="1247"/>
      <c r="BN453" s="1247"/>
      <c r="BO453" s="1247"/>
      <c r="BP453" s="1247"/>
      <c r="BQ453" s="1247"/>
      <c r="BR453" s="1247"/>
      <c r="BS453" s="1247"/>
      <c r="BT453" s="1247"/>
      <c r="BU453" s="1247"/>
      <c r="BV453" s="1247"/>
      <c r="BW453" s="1247"/>
      <c r="BX453" s="1247"/>
      <c r="BY453" s="1247"/>
      <c r="BZ453" s="1247"/>
      <c r="CA453" s="1247"/>
      <c r="CB453" s="1247"/>
      <c r="CC453" s="1247"/>
      <c r="CD453" s="1247"/>
      <c r="CE453" s="1247"/>
      <c r="CF453" s="1247"/>
      <c r="CG453" s="1247"/>
      <c r="CH453" s="1247"/>
      <c r="CI453" s="1247"/>
      <c r="CJ453" s="1247"/>
      <c r="CK453" s="1247"/>
      <c r="CL453" s="1247"/>
      <c r="CM453" s="1247"/>
      <c r="CN453" s="1247"/>
      <c r="CO453" s="1247"/>
      <c r="CP453" s="1247"/>
      <c r="CQ453" s="1247"/>
      <c r="CR453" s="1247"/>
      <c r="CS453" s="1247"/>
      <c r="CT453" s="1247"/>
      <c r="CU453" s="1247"/>
      <c r="CV453" s="1247"/>
      <c r="CW453" s="1247"/>
      <c r="CX453" s="1247"/>
      <c r="CY453" s="1247"/>
      <c r="CZ453" s="1247"/>
      <c r="DB453" s="1452">
        <f t="shared" si="65"/>
        <v>0</v>
      </c>
      <c r="DC453" s="1452">
        <f t="shared" si="66"/>
        <v>0</v>
      </c>
    </row>
    <row r="454" spans="1:107" ht="14.25" customHeight="1" x14ac:dyDescent="0.2">
      <c r="A454" s="447"/>
      <c r="B454" s="130"/>
      <c r="C454" s="131"/>
      <c r="D454" s="448"/>
      <c r="E454" s="448"/>
      <c r="F454" s="382"/>
      <c r="G454" s="382"/>
      <c r="H454" s="382"/>
      <c r="I454" s="1528">
        <f t="shared" si="80"/>
        <v>0</v>
      </c>
      <c r="J454" s="1529">
        <f t="shared" si="63"/>
        <v>0</v>
      </c>
      <c r="K454" s="136"/>
      <c r="L454" s="1530">
        <f t="shared" si="77"/>
        <v>0</v>
      </c>
      <c r="M454" s="1531">
        <f t="shared" ref="M454:M466" si="81">+L454*$C$9</f>
        <v>0</v>
      </c>
      <c r="N454" s="138"/>
      <c r="P454" s="125"/>
      <c r="Q454" s="1065" t="str">
        <f>IF(P454=" "," ",IF(P454="Vehículos",VLOOKUP($Q$16,'Datos Indices'!$A$38:$Z$50,22,FALSE),IF(P454="Ipim",VLOOKUP($Q$16,'Datos Indices'!$A$38:$Z$50,7,FALSE),IF(P454="Dólar",VLOOKUP($Q$16,'Datos Indices'!$A$38:$Z$50,4,FALSE),IF(P454="Gasoil",VLOOKUP($Q$16,'Datos Indices'!$A$38:$Z$50,10,FALSE),IF(P454="WPU06 Pesificado",VLOOKUP($Q$16,'Datos Indices'!$A$38:$Z$50,26,FALSE),0))))))</f>
        <v xml:space="preserve"> </v>
      </c>
      <c r="R454" s="1066">
        <f t="shared" si="78"/>
        <v>0</v>
      </c>
      <c r="T454" s="928"/>
      <c r="U454" s="1065" t="str">
        <f>IF(T454=" "," ",IF(T454="Vehículos",VLOOKUP($U$16,'Datos Indices'!$A$38:$Z$50,22,FALSE),IF(T454="Ipim",VLOOKUP($U$16,'Datos Indices'!$A$38:$Z$50,7,FALSE),IF(T454="Dólar",VLOOKUP($U$16,'Datos Indices'!$A$38:$Z$50,4,FALSE),IF(T454="Gasoil",VLOOKUP($U$16,'Datos Indices'!$A$38:$Z$50,10,FALSE),IF(T454="WPU06 Pesificado",VLOOKUP($U$16,'Datos Indices'!$A$38:$Z$50,26,FALSE),0))))))</f>
        <v xml:space="preserve"> </v>
      </c>
      <c r="V454" s="1066">
        <f t="shared" si="79"/>
        <v>0</v>
      </c>
      <c r="W454" s="1450" t="str">
        <f t="shared" si="64"/>
        <v/>
      </c>
      <c r="X454" s="1451"/>
      <c r="Y454" s="1247"/>
      <c r="Z454" s="1247"/>
      <c r="AA454" s="1247"/>
      <c r="AB454" s="1247"/>
      <c r="AC454" s="1247"/>
      <c r="AD454" s="1247"/>
      <c r="AE454" s="1247"/>
      <c r="AF454" s="1247"/>
      <c r="AG454" s="1247"/>
      <c r="AH454" s="1247"/>
      <c r="AI454" s="1247"/>
      <c r="AJ454" s="1247"/>
      <c r="AK454" s="1247"/>
      <c r="AL454" s="1247"/>
      <c r="AM454" s="1247"/>
      <c r="AN454" s="1247"/>
      <c r="AO454" s="1247"/>
      <c r="AP454" s="1247"/>
      <c r="AQ454" s="1247"/>
      <c r="AR454" s="1247"/>
      <c r="AS454" s="1247"/>
      <c r="AT454" s="1247"/>
      <c r="AU454" s="1247"/>
      <c r="AV454" s="1247"/>
      <c r="AW454" s="1247"/>
      <c r="AX454" s="1247"/>
      <c r="AY454" s="1247"/>
      <c r="AZ454" s="1247"/>
      <c r="BA454" s="1247"/>
      <c r="BB454" s="1247"/>
      <c r="BC454" s="1247"/>
      <c r="BD454" s="1247"/>
      <c r="BE454" s="1247"/>
      <c r="BF454" s="1247"/>
      <c r="BG454" s="1247"/>
      <c r="BH454" s="1247"/>
      <c r="BI454" s="1247"/>
      <c r="BJ454" s="1247"/>
      <c r="BK454" s="1247"/>
      <c r="BL454" s="1247"/>
      <c r="BM454" s="1247"/>
      <c r="BN454" s="1247"/>
      <c r="BO454" s="1247"/>
      <c r="BP454" s="1247"/>
      <c r="BQ454" s="1247"/>
      <c r="BR454" s="1247"/>
      <c r="BS454" s="1247"/>
      <c r="BT454" s="1247"/>
      <c r="BU454" s="1247"/>
      <c r="BV454" s="1247"/>
      <c r="BW454" s="1247"/>
      <c r="BX454" s="1247"/>
      <c r="BY454" s="1247"/>
      <c r="BZ454" s="1247"/>
      <c r="CA454" s="1247"/>
      <c r="CB454" s="1247"/>
      <c r="CC454" s="1247"/>
      <c r="CD454" s="1247"/>
      <c r="CE454" s="1247"/>
      <c r="CF454" s="1247"/>
      <c r="CG454" s="1247"/>
      <c r="CH454" s="1247"/>
      <c r="CI454" s="1247"/>
      <c r="CJ454" s="1247"/>
      <c r="CK454" s="1247"/>
      <c r="CL454" s="1247"/>
      <c r="CM454" s="1247"/>
      <c r="CN454" s="1247"/>
      <c r="CO454" s="1247"/>
      <c r="CP454" s="1247"/>
      <c r="CQ454" s="1247"/>
      <c r="CR454" s="1247"/>
      <c r="CS454" s="1247"/>
      <c r="CT454" s="1247"/>
      <c r="CU454" s="1247"/>
      <c r="CV454" s="1247"/>
      <c r="CW454" s="1247"/>
      <c r="CX454" s="1247"/>
      <c r="CY454" s="1247"/>
      <c r="CZ454" s="1247"/>
      <c r="DA454" s="1449"/>
      <c r="DB454" s="1452">
        <f t="shared" si="65"/>
        <v>0</v>
      </c>
      <c r="DC454" s="1452">
        <f t="shared" si="66"/>
        <v>0</v>
      </c>
    </row>
    <row r="455" spans="1:107" ht="14.25" customHeight="1" x14ac:dyDescent="0.2">
      <c r="A455" s="129"/>
      <c r="B455" s="130"/>
      <c r="C455" s="131"/>
      <c r="D455" s="448"/>
      <c r="E455" s="448"/>
      <c r="F455" s="382"/>
      <c r="G455" s="382"/>
      <c r="H455" s="382"/>
      <c r="I455" s="1528">
        <f t="shared" si="80"/>
        <v>0</v>
      </c>
      <c r="J455" s="1529">
        <f t="shared" si="63"/>
        <v>0</v>
      </c>
      <c r="K455" s="136"/>
      <c r="L455" s="1530">
        <f t="shared" si="77"/>
        <v>0</v>
      </c>
      <c r="M455" s="1531">
        <f t="shared" si="81"/>
        <v>0</v>
      </c>
      <c r="N455" s="138"/>
      <c r="P455" s="125"/>
      <c r="Q455" s="1065" t="str">
        <f>IF(P455=" "," ",IF(P455="Vehículos",VLOOKUP($Q$16,'Datos Indices'!$A$38:$Z$50,22,FALSE),IF(P455="Ipim",VLOOKUP($Q$16,'Datos Indices'!$A$38:$Z$50,7,FALSE),IF(P455="Dólar",VLOOKUP($Q$16,'Datos Indices'!$A$38:$Z$50,4,FALSE),IF(P455="Gasoil",VLOOKUP($Q$16,'Datos Indices'!$A$38:$Z$50,10,FALSE),IF(P455="WPU06 Pesificado",VLOOKUP($Q$16,'Datos Indices'!$A$38:$Z$50,26,FALSE),0))))))</f>
        <v xml:space="preserve"> </v>
      </c>
      <c r="R455" s="1066">
        <f t="shared" si="78"/>
        <v>0</v>
      </c>
      <c r="T455" s="928"/>
      <c r="U455" s="1065" t="str">
        <f>IF(T455=" "," ",IF(T455="Vehículos",VLOOKUP($U$16,'Datos Indices'!$A$38:$Z$50,22,FALSE),IF(T455="Ipim",VLOOKUP($U$16,'Datos Indices'!$A$38:$Z$50,7,FALSE),IF(T455="Dólar",VLOOKUP($U$16,'Datos Indices'!$A$38:$Z$50,4,FALSE),IF(T455="Gasoil",VLOOKUP($U$16,'Datos Indices'!$A$38:$Z$50,10,FALSE),IF(T455="WPU06 Pesificado",VLOOKUP($U$16,'Datos Indices'!$A$38:$Z$50,26,FALSE),0))))))</f>
        <v xml:space="preserve"> </v>
      </c>
      <c r="V455" s="1066">
        <f t="shared" si="79"/>
        <v>0</v>
      </c>
      <c r="W455" s="1450" t="str">
        <f t="shared" si="64"/>
        <v/>
      </c>
      <c r="Y455" s="1247"/>
      <c r="Z455" s="1247"/>
      <c r="AA455" s="1247"/>
      <c r="AB455" s="1247"/>
      <c r="AC455" s="1247"/>
      <c r="AD455" s="1247"/>
      <c r="AE455" s="1247"/>
      <c r="AF455" s="1247"/>
      <c r="AG455" s="1247"/>
      <c r="AH455" s="1247"/>
      <c r="AI455" s="1247"/>
      <c r="AJ455" s="1247"/>
      <c r="AK455" s="1247"/>
      <c r="AL455" s="1247"/>
      <c r="AM455" s="1247"/>
      <c r="AN455" s="1247"/>
      <c r="AO455" s="1247"/>
      <c r="AP455" s="1247"/>
      <c r="AQ455" s="1247"/>
      <c r="AR455" s="1247"/>
      <c r="AS455" s="1247"/>
      <c r="AT455" s="1247"/>
      <c r="AU455" s="1247"/>
      <c r="AV455" s="1247"/>
      <c r="AW455" s="1247"/>
      <c r="AX455" s="1247"/>
      <c r="AY455" s="1247"/>
      <c r="AZ455" s="1247"/>
      <c r="BA455" s="1247"/>
      <c r="BB455" s="1247"/>
      <c r="BC455" s="1247"/>
      <c r="BD455" s="1247"/>
      <c r="BE455" s="1247"/>
      <c r="BF455" s="1247"/>
      <c r="BG455" s="1247"/>
      <c r="BH455" s="1247"/>
      <c r="BI455" s="1247"/>
      <c r="BJ455" s="1247"/>
      <c r="BK455" s="1247"/>
      <c r="BL455" s="1247"/>
      <c r="BM455" s="1247"/>
      <c r="BN455" s="1247"/>
      <c r="BO455" s="1247"/>
      <c r="BP455" s="1247"/>
      <c r="BQ455" s="1247"/>
      <c r="BR455" s="1247"/>
      <c r="BS455" s="1247"/>
      <c r="BT455" s="1247"/>
      <c r="BU455" s="1247"/>
      <c r="BV455" s="1247"/>
      <c r="BW455" s="1247"/>
      <c r="BX455" s="1247"/>
      <c r="BY455" s="1247"/>
      <c r="BZ455" s="1247"/>
      <c r="CA455" s="1247"/>
      <c r="CB455" s="1247"/>
      <c r="CC455" s="1247"/>
      <c r="CD455" s="1247"/>
      <c r="CE455" s="1247"/>
      <c r="CF455" s="1247"/>
      <c r="CG455" s="1247"/>
      <c r="CH455" s="1247"/>
      <c r="CI455" s="1247"/>
      <c r="CJ455" s="1247"/>
      <c r="CK455" s="1247"/>
      <c r="CL455" s="1247"/>
      <c r="CM455" s="1247"/>
      <c r="CN455" s="1247"/>
      <c r="CO455" s="1247"/>
      <c r="CP455" s="1247"/>
      <c r="CQ455" s="1247"/>
      <c r="CR455" s="1247"/>
      <c r="CS455" s="1247"/>
      <c r="CT455" s="1247"/>
      <c r="CU455" s="1247"/>
      <c r="CV455" s="1247"/>
      <c r="CW455" s="1247"/>
      <c r="CX455" s="1247"/>
      <c r="CY455" s="1247"/>
      <c r="CZ455" s="1247"/>
      <c r="DB455" s="1452">
        <f t="shared" si="65"/>
        <v>0</v>
      </c>
      <c r="DC455" s="1452">
        <f t="shared" si="66"/>
        <v>0</v>
      </c>
    </row>
    <row r="456" spans="1:107" ht="14.25" customHeight="1" x14ac:dyDescent="0.2">
      <c r="A456" s="129"/>
      <c r="B456" s="130"/>
      <c r="C456" s="131"/>
      <c r="D456" s="448"/>
      <c r="E456" s="448"/>
      <c r="F456" s="382"/>
      <c r="G456" s="382"/>
      <c r="H456" s="382"/>
      <c r="I456" s="1528">
        <f t="shared" si="80"/>
        <v>0</v>
      </c>
      <c r="J456" s="1529">
        <f t="shared" si="63"/>
        <v>0</v>
      </c>
      <c r="K456" s="136"/>
      <c r="L456" s="1530">
        <f t="shared" si="77"/>
        <v>0</v>
      </c>
      <c r="M456" s="1531">
        <f t="shared" si="81"/>
        <v>0</v>
      </c>
      <c r="N456" s="138"/>
      <c r="P456" s="125"/>
      <c r="Q456" s="1065" t="str">
        <f>IF(P456=" "," ",IF(P456="Vehículos",VLOOKUP($Q$16,'Datos Indices'!$A$38:$Z$50,22,FALSE),IF(P456="Ipim",VLOOKUP($Q$16,'Datos Indices'!$A$38:$Z$50,7,FALSE),IF(P456="Dólar",VLOOKUP($Q$16,'Datos Indices'!$A$38:$Z$50,4,FALSE),IF(P456="Gasoil",VLOOKUP($Q$16,'Datos Indices'!$A$38:$Z$50,10,FALSE),IF(P456="WPU06 Pesificado",VLOOKUP($Q$16,'Datos Indices'!$A$38:$Z$50,26,FALSE),0))))))</f>
        <v xml:space="preserve"> </v>
      </c>
      <c r="R456" s="1066">
        <f t="shared" si="78"/>
        <v>0</v>
      </c>
      <c r="T456" s="928"/>
      <c r="U456" s="1065" t="str">
        <f>IF(T456=" "," ",IF(T456="Vehículos",VLOOKUP($U$16,'Datos Indices'!$A$38:$Z$50,22,FALSE),IF(T456="Ipim",VLOOKUP($U$16,'Datos Indices'!$A$38:$Z$50,7,FALSE),IF(T456="Dólar",VLOOKUP($U$16,'Datos Indices'!$A$38:$Z$50,4,FALSE),IF(T456="Gasoil",VLOOKUP($U$16,'Datos Indices'!$A$38:$Z$50,10,FALSE),IF(T456="WPU06 Pesificado",VLOOKUP($U$16,'Datos Indices'!$A$38:$Z$50,26,FALSE),0))))))</f>
        <v xml:space="preserve"> </v>
      </c>
      <c r="V456" s="1066">
        <f t="shared" si="79"/>
        <v>0</v>
      </c>
      <c r="W456" s="1450" t="str">
        <f t="shared" si="64"/>
        <v/>
      </c>
      <c r="Y456" s="1247"/>
      <c r="Z456" s="1247"/>
      <c r="AA456" s="1247"/>
      <c r="AB456" s="1247"/>
      <c r="AC456" s="1247"/>
      <c r="AD456" s="1247"/>
      <c r="AE456" s="1247"/>
      <c r="AF456" s="1247"/>
      <c r="AG456" s="1247"/>
      <c r="AH456" s="1247"/>
      <c r="AI456" s="1247"/>
      <c r="AJ456" s="1247"/>
      <c r="AK456" s="1247"/>
      <c r="AL456" s="1247"/>
      <c r="AM456" s="1247"/>
      <c r="AN456" s="1247"/>
      <c r="AO456" s="1247"/>
      <c r="AP456" s="1247"/>
      <c r="AQ456" s="1247"/>
      <c r="AR456" s="1247"/>
      <c r="AS456" s="1247"/>
      <c r="AT456" s="1247"/>
      <c r="AU456" s="1247"/>
      <c r="AV456" s="1247"/>
      <c r="AW456" s="1247"/>
      <c r="AX456" s="1247"/>
      <c r="AY456" s="1247"/>
      <c r="AZ456" s="1247"/>
      <c r="BA456" s="1247"/>
      <c r="BB456" s="1247"/>
      <c r="BC456" s="1247"/>
      <c r="BD456" s="1247"/>
      <c r="BE456" s="1247"/>
      <c r="BF456" s="1247"/>
      <c r="BG456" s="1247"/>
      <c r="BH456" s="1247"/>
      <c r="BI456" s="1247"/>
      <c r="BJ456" s="1247"/>
      <c r="BK456" s="1247"/>
      <c r="BL456" s="1247"/>
      <c r="BM456" s="1247"/>
      <c r="BN456" s="1247"/>
      <c r="BO456" s="1247"/>
      <c r="BP456" s="1247"/>
      <c r="BQ456" s="1247"/>
      <c r="BR456" s="1247"/>
      <c r="BS456" s="1247"/>
      <c r="BT456" s="1247"/>
      <c r="BU456" s="1247"/>
      <c r="BV456" s="1247"/>
      <c r="BW456" s="1247"/>
      <c r="BX456" s="1247"/>
      <c r="BY456" s="1247"/>
      <c r="BZ456" s="1247"/>
      <c r="CA456" s="1247"/>
      <c r="CB456" s="1247"/>
      <c r="CC456" s="1247"/>
      <c r="CD456" s="1247"/>
      <c r="CE456" s="1247"/>
      <c r="CF456" s="1247"/>
      <c r="CG456" s="1247"/>
      <c r="CH456" s="1247"/>
      <c r="CI456" s="1247"/>
      <c r="CJ456" s="1247"/>
      <c r="CK456" s="1247"/>
      <c r="CL456" s="1247"/>
      <c r="CM456" s="1247"/>
      <c r="CN456" s="1247"/>
      <c r="CO456" s="1247"/>
      <c r="CP456" s="1247"/>
      <c r="CQ456" s="1247"/>
      <c r="CR456" s="1247"/>
      <c r="CS456" s="1247"/>
      <c r="CT456" s="1247"/>
      <c r="CU456" s="1247"/>
      <c r="CV456" s="1247"/>
      <c r="CW456" s="1247"/>
      <c r="CX456" s="1247"/>
      <c r="CY456" s="1247"/>
      <c r="CZ456" s="1247"/>
      <c r="DB456" s="1452">
        <f t="shared" si="65"/>
        <v>0</v>
      </c>
      <c r="DC456" s="1452">
        <f t="shared" si="66"/>
        <v>0</v>
      </c>
    </row>
    <row r="457" spans="1:107" ht="14.25" customHeight="1" x14ac:dyDescent="0.2">
      <c r="A457" s="129"/>
      <c r="B457" s="130"/>
      <c r="C457" s="131"/>
      <c r="D457" s="448"/>
      <c r="E457" s="448"/>
      <c r="F457" s="382"/>
      <c r="G457" s="382"/>
      <c r="H457" s="382"/>
      <c r="I457" s="1528">
        <f t="shared" si="80"/>
        <v>0</v>
      </c>
      <c r="J457" s="1529">
        <f t="shared" si="63"/>
        <v>0</v>
      </c>
      <c r="K457" s="136"/>
      <c r="L457" s="1530">
        <f t="shared" si="77"/>
        <v>0</v>
      </c>
      <c r="M457" s="1531">
        <f t="shared" si="81"/>
        <v>0</v>
      </c>
      <c r="N457" s="138"/>
      <c r="P457" s="125"/>
      <c r="Q457" s="1065" t="str">
        <f>IF(P457=" "," ",IF(P457="Vehículos",VLOOKUP($Q$16,'Datos Indices'!$A$38:$Z$50,22,FALSE),IF(P457="Ipim",VLOOKUP($Q$16,'Datos Indices'!$A$38:$Z$50,7,FALSE),IF(P457="Dólar",VLOOKUP($Q$16,'Datos Indices'!$A$38:$Z$50,4,FALSE),IF(P457="Gasoil",VLOOKUP($Q$16,'Datos Indices'!$A$38:$Z$50,10,FALSE),IF(P457="WPU06 Pesificado",VLOOKUP($Q$16,'Datos Indices'!$A$38:$Z$50,26,FALSE),0))))))</f>
        <v xml:space="preserve"> </v>
      </c>
      <c r="R457" s="1066">
        <f t="shared" si="78"/>
        <v>0</v>
      </c>
      <c r="T457" s="928"/>
      <c r="U457" s="1065" t="str">
        <f>IF(T457=" "," ",IF(T457="Vehículos",VLOOKUP($U$16,'Datos Indices'!$A$38:$Z$50,22,FALSE),IF(T457="Ipim",VLOOKUP($U$16,'Datos Indices'!$A$38:$Z$50,7,FALSE),IF(T457="Dólar",VLOOKUP($U$16,'Datos Indices'!$A$38:$Z$50,4,FALSE),IF(T457="Gasoil",VLOOKUP($U$16,'Datos Indices'!$A$38:$Z$50,10,FALSE),IF(T457="WPU06 Pesificado",VLOOKUP($U$16,'Datos Indices'!$A$38:$Z$50,26,FALSE),0))))))</f>
        <v xml:space="preserve"> </v>
      </c>
      <c r="V457" s="1066">
        <f t="shared" si="79"/>
        <v>0</v>
      </c>
      <c r="W457" s="1450" t="str">
        <f t="shared" si="64"/>
        <v/>
      </c>
      <c r="Y457" s="1247"/>
      <c r="Z457" s="1247"/>
      <c r="AA457" s="1247"/>
      <c r="AB457" s="1247"/>
      <c r="AC457" s="1247"/>
      <c r="AD457" s="1247"/>
      <c r="AE457" s="1247"/>
      <c r="AF457" s="1247"/>
      <c r="AG457" s="1247"/>
      <c r="AH457" s="1247"/>
      <c r="AI457" s="1247"/>
      <c r="AJ457" s="1247"/>
      <c r="AK457" s="1247"/>
      <c r="AL457" s="1247"/>
      <c r="AM457" s="1247"/>
      <c r="AN457" s="1247"/>
      <c r="AO457" s="1247"/>
      <c r="AP457" s="1247"/>
      <c r="AQ457" s="1247"/>
      <c r="AR457" s="1247"/>
      <c r="AS457" s="1247"/>
      <c r="AT457" s="1247"/>
      <c r="AU457" s="1247"/>
      <c r="AV457" s="1247"/>
      <c r="AW457" s="1247"/>
      <c r="AX457" s="1247"/>
      <c r="AY457" s="1247"/>
      <c r="AZ457" s="1247"/>
      <c r="BA457" s="1247"/>
      <c r="BB457" s="1247"/>
      <c r="BC457" s="1247"/>
      <c r="BD457" s="1247"/>
      <c r="BE457" s="1247"/>
      <c r="BF457" s="1247"/>
      <c r="BG457" s="1247"/>
      <c r="BH457" s="1247"/>
      <c r="BI457" s="1247"/>
      <c r="BJ457" s="1247"/>
      <c r="BK457" s="1247"/>
      <c r="BL457" s="1247"/>
      <c r="BM457" s="1247"/>
      <c r="BN457" s="1247"/>
      <c r="BO457" s="1247"/>
      <c r="BP457" s="1247"/>
      <c r="BQ457" s="1247"/>
      <c r="BR457" s="1247"/>
      <c r="BS457" s="1247"/>
      <c r="BT457" s="1247"/>
      <c r="BU457" s="1247"/>
      <c r="BV457" s="1247"/>
      <c r="BW457" s="1247"/>
      <c r="BX457" s="1247"/>
      <c r="BY457" s="1247"/>
      <c r="BZ457" s="1247"/>
      <c r="CA457" s="1247"/>
      <c r="CB457" s="1247"/>
      <c r="CC457" s="1247"/>
      <c r="CD457" s="1247"/>
      <c r="CE457" s="1247"/>
      <c r="CF457" s="1247"/>
      <c r="CG457" s="1247"/>
      <c r="CH457" s="1247"/>
      <c r="CI457" s="1247"/>
      <c r="CJ457" s="1247"/>
      <c r="CK457" s="1247"/>
      <c r="CL457" s="1247"/>
      <c r="CM457" s="1247"/>
      <c r="CN457" s="1247"/>
      <c r="CO457" s="1247"/>
      <c r="CP457" s="1247"/>
      <c r="CQ457" s="1247"/>
      <c r="CR457" s="1247"/>
      <c r="CS457" s="1247"/>
      <c r="CT457" s="1247"/>
      <c r="CU457" s="1247"/>
      <c r="CV457" s="1247"/>
      <c r="CW457" s="1247"/>
      <c r="CX457" s="1247"/>
      <c r="CY457" s="1247"/>
      <c r="CZ457" s="1247"/>
      <c r="DB457" s="1452">
        <f t="shared" si="65"/>
        <v>0</v>
      </c>
      <c r="DC457" s="1452">
        <f t="shared" si="66"/>
        <v>0</v>
      </c>
    </row>
    <row r="458" spans="1:107" ht="14.25" customHeight="1" x14ac:dyDescent="0.2">
      <c r="A458" s="129"/>
      <c r="B458" s="130"/>
      <c r="C458" s="131"/>
      <c r="D458" s="448"/>
      <c r="E458" s="448"/>
      <c r="F458" s="382"/>
      <c r="G458" s="382"/>
      <c r="H458" s="382"/>
      <c r="I458" s="1528">
        <f t="shared" si="80"/>
        <v>0</v>
      </c>
      <c r="J458" s="1529">
        <f t="shared" si="63"/>
        <v>0</v>
      </c>
      <c r="K458" s="136"/>
      <c r="L458" s="1530">
        <f t="shared" si="77"/>
        <v>0</v>
      </c>
      <c r="M458" s="1531">
        <f t="shared" si="81"/>
        <v>0</v>
      </c>
      <c r="N458" s="138"/>
      <c r="P458" s="125"/>
      <c r="Q458" s="1065" t="str">
        <f>IF(P458=" "," ",IF(P458="Vehículos",VLOOKUP($Q$16,'Datos Indices'!$A$38:$Z$50,22,FALSE),IF(P458="Ipim",VLOOKUP($Q$16,'Datos Indices'!$A$38:$Z$50,7,FALSE),IF(P458="Dólar",VLOOKUP($Q$16,'Datos Indices'!$A$38:$Z$50,4,FALSE),IF(P458="Gasoil",VLOOKUP($Q$16,'Datos Indices'!$A$38:$Z$50,10,FALSE),IF(P458="WPU06 Pesificado",VLOOKUP($Q$16,'Datos Indices'!$A$38:$Z$50,26,FALSE),0))))))</f>
        <v xml:space="preserve"> </v>
      </c>
      <c r="R458" s="1066">
        <f t="shared" si="78"/>
        <v>0</v>
      </c>
      <c r="T458" s="928"/>
      <c r="U458" s="1065" t="str">
        <f>IF(T458=" "," ",IF(T458="Vehículos",VLOOKUP($U$16,'Datos Indices'!$A$38:$Z$50,22,FALSE),IF(T458="Ipim",VLOOKUP($U$16,'Datos Indices'!$A$38:$Z$50,7,FALSE),IF(T458="Dólar",VLOOKUP($U$16,'Datos Indices'!$A$38:$Z$50,4,FALSE),IF(T458="Gasoil",VLOOKUP($U$16,'Datos Indices'!$A$38:$Z$50,10,FALSE),IF(T458="WPU06 Pesificado",VLOOKUP($U$16,'Datos Indices'!$A$38:$Z$50,26,FALSE),0))))))</f>
        <v xml:space="preserve"> </v>
      </c>
      <c r="V458" s="1066">
        <f t="shared" si="79"/>
        <v>0</v>
      </c>
      <c r="W458" s="1450" t="str">
        <f t="shared" si="64"/>
        <v/>
      </c>
      <c r="Y458" s="1247"/>
      <c r="Z458" s="1247"/>
      <c r="AA458" s="1247"/>
      <c r="AB458" s="1247"/>
      <c r="AC458" s="1247"/>
      <c r="AD458" s="1247"/>
      <c r="AE458" s="1247"/>
      <c r="AF458" s="1247"/>
      <c r="AG458" s="1247"/>
      <c r="AH458" s="1247"/>
      <c r="AI458" s="1247"/>
      <c r="AJ458" s="1247"/>
      <c r="AK458" s="1247"/>
      <c r="AL458" s="1247"/>
      <c r="AM458" s="1247"/>
      <c r="AN458" s="1247"/>
      <c r="AO458" s="1247"/>
      <c r="AP458" s="1247"/>
      <c r="AQ458" s="1247"/>
      <c r="AR458" s="1247"/>
      <c r="AS458" s="1247"/>
      <c r="AT458" s="1247"/>
      <c r="AU458" s="1247"/>
      <c r="AV458" s="1247"/>
      <c r="AW458" s="1247"/>
      <c r="AX458" s="1247"/>
      <c r="AY458" s="1247"/>
      <c r="AZ458" s="1247"/>
      <c r="BA458" s="1247"/>
      <c r="BB458" s="1247"/>
      <c r="BC458" s="1247"/>
      <c r="BD458" s="1247"/>
      <c r="BE458" s="1247"/>
      <c r="BF458" s="1247"/>
      <c r="BG458" s="1247"/>
      <c r="BH458" s="1247"/>
      <c r="BI458" s="1247"/>
      <c r="BJ458" s="1247"/>
      <c r="BK458" s="1247"/>
      <c r="BL458" s="1247"/>
      <c r="BM458" s="1247"/>
      <c r="BN458" s="1247"/>
      <c r="BO458" s="1247"/>
      <c r="BP458" s="1247"/>
      <c r="BQ458" s="1247"/>
      <c r="BR458" s="1247"/>
      <c r="BS458" s="1247"/>
      <c r="BT458" s="1247"/>
      <c r="BU458" s="1247"/>
      <c r="BV458" s="1247"/>
      <c r="BW458" s="1247"/>
      <c r="BX458" s="1247"/>
      <c r="BY458" s="1247"/>
      <c r="BZ458" s="1247"/>
      <c r="CA458" s="1247"/>
      <c r="CB458" s="1247"/>
      <c r="CC458" s="1247"/>
      <c r="CD458" s="1247"/>
      <c r="CE458" s="1247"/>
      <c r="CF458" s="1247"/>
      <c r="CG458" s="1247"/>
      <c r="CH458" s="1247"/>
      <c r="CI458" s="1247"/>
      <c r="CJ458" s="1247"/>
      <c r="CK458" s="1247"/>
      <c r="CL458" s="1247"/>
      <c r="CM458" s="1247"/>
      <c r="CN458" s="1247"/>
      <c r="CO458" s="1247"/>
      <c r="CP458" s="1247"/>
      <c r="CQ458" s="1247"/>
      <c r="CR458" s="1247"/>
      <c r="CS458" s="1247"/>
      <c r="CT458" s="1247"/>
      <c r="CU458" s="1247"/>
      <c r="CV458" s="1247"/>
      <c r="CW458" s="1247"/>
      <c r="CX458" s="1247"/>
      <c r="CY458" s="1247"/>
      <c r="CZ458" s="1247"/>
      <c r="DB458" s="1452">
        <f t="shared" si="65"/>
        <v>0</v>
      </c>
      <c r="DC458" s="1452">
        <f t="shared" si="66"/>
        <v>0</v>
      </c>
    </row>
    <row r="459" spans="1:107" ht="14.25" customHeight="1" x14ac:dyDescent="0.2">
      <c r="A459" s="129"/>
      <c r="B459" s="130"/>
      <c r="C459" s="131"/>
      <c r="D459" s="448"/>
      <c r="E459" s="448"/>
      <c r="F459" s="382"/>
      <c r="G459" s="382"/>
      <c r="H459" s="382"/>
      <c r="I459" s="1528">
        <f t="shared" si="80"/>
        <v>0</v>
      </c>
      <c r="J459" s="1529">
        <f t="shared" si="63"/>
        <v>0</v>
      </c>
      <c r="K459" s="136"/>
      <c r="L459" s="1530">
        <f t="shared" si="77"/>
        <v>0</v>
      </c>
      <c r="M459" s="1531">
        <f t="shared" si="81"/>
        <v>0</v>
      </c>
      <c r="N459" s="138"/>
      <c r="P459" s="125"/>
      <c r="Q459" s="1065" t="str">
        <f>IF(P459=" "," ",IF(P459="Vehículos",VLOOKUP($Q$16,'Datos Indices'!$A$38:$Z$50,22,FALSE),IF(P459="Ipim",VLOOKUP($Q$16,'Datos Indices'!$A$38:$Z$50,7,FALSE),IF(P459="Dólar",VLOOKUP($Q$16,'Datos Indices'!$A$38:$Z$50,4,FALSE),IF(P459="Gasoil",VLOOKUP($Q$16,'Datos Indices'!$A$38:$Z$50,10,FALSE),IF(P459="WPU06 Pesificado",VLOOKUP($Q$16,'Datos Indices'!$A$38:$Z$50,26,FALSE),0))))))</f>
        <v xml:space="preserve"> </v>
      </c>
      <c r="R459" s="1066">
        <f t="shared" si="78"/>
        <v>0</v>
      </c>
      <c r="T459" s="928"/>
      <c r="U459" s="1065" t="str">
        <f>IF(T459=" "," ",IF(T459="Vehículos",VLOOKUP($U$16,'Datos Indices'!$A$38:$Z$50,22,FALSE),IF(T459="Ipim",VLOOKUP($U$16,'Datos Indices'!$A$38:$Z$50,7,FALSE),IF(T459="Dólar",VLOOKUP($U$16,'Datos Indices'!$A$38:$Z$50,4,FALSE),IF(T459="Gasoil",VLOOKUP($U$16,'Datos Indices'!$A$38:$Z$50,10,FALSE),IF(T459="WPU06 Pesificado",VLOOKUP($U$16,'Datos Indices'!$A$38:$Z$50,26,FALSE),0))))))</f>
        <v xml:space="preserve"> </v>
      </c>
      <c r="V459" s="1066">
        <f t="shared" si="79"/>
        <v>0</v>
      </c>
      <c r="W459" s="1450" t="str">
        <f t="shared" si="64"/>
        <v/>
      </c>
      <c r="Y459" s="1247"/>
      <c r="Z459" s="1247"/>
      <c r="AA459" s="1247"/>
      <c r="AB459" s="1247"/>
      <c r="AC459" s="1247"/>
      <c r="AD459" s="1247"/>
      <c r="AE459" s="1247"/>
      <c r="AF459" s="1247"/>
      <c r="AG459" s="1247"/>
      <c r="AH459" s="1247"/>
      <c r="AI459" s="1247"/>
      <c r="AJ459" s="1247"/>
      <c r="AK459" s="1247"/>
      <c r="AL459" s="1247"/>
      <c r="AM459" s="1247"/>
      <c r="AN459" s="1247"/>
      <c r="AO459" s="1247"/>
      <c r="AP459" s="1247"/>
      <c r="AQ459" s="1247"/>
      <c r="AR459" s="1247"/>
      <c r="AS459" s="1247"/>
      <c r="AT459" s="1247"/>
      <c r="AU459" s="1247"/>
      <c r="AV459" s="1247"/>
      <c r="AW459" s="1247"/>
      <c r="AX459" s="1247"/>
      <c r="AY459" s="1247"/>
      <c r="AZ459" s="1247"/>
      <c r="BA459" s="1247"/>
      <c r="BB459" s="1247"/>
      <c r="BC459" s="1247"/>
      <c r="BD459" s="1247"/>
      <c r="BE459" s="1247"/>
      <c r="BF459" s="1247"/>
      <c r="BG459" s="1247"/>
      <c r="BH459" s="1247"/>
      <c r="BI459" s="1247"/>
      <c r="BJ459" s="1247"/>
      <c r="BK459" s="1247"/>
      <c r="BL459" s="1247"/>
      <c r="BM459" s="1247"/>
      <c r="BN459" s="1247"/>
      <c r="BO459" s="1247"/>
      <c r="BP459" s="1247"/>
      <c r="BQ459" s="1247"/>
      <c r="BR459" s="1247"/>
      <c r="BS459" s="1247"/>
      <c r="BT459" s="1247"/>
      <c r="BU459" s="1247"/>
      <c r="BV459" s="1247"/>
      <c r="BW459" s="1247"/>
      <c r="BX459" s="1247"/>
      <c r="BY459" s="1247"/>
      <c r="BZ459" s="1247"/>
      <c r="CA459" s="1247"/>
      <c r="CB459" s="1247"/>
      <c r="CC459" s="1247"/>
      <c r="CD459" s="1247"/>
      <c r="CE459" s="1247"/>
      <c r="CF459" s="1247"/>
      <c r="CG459" s="1247"/>
      <c r="CH459" s="1247"/>
      <c r="CI459" s="1247"/>
      <c r="CJ459" s="1247"/>
      <c r="CK459" s="1247"/>
      <c r="CL459" s="1247"/>
      <c r="CM459" s="1247"/>
      <c r="CN459" s="1247"/>
      <c r="CO459" s="1247"/>
      <c r="CP459" s="1247"/>
      <c r="CQ459" s="1247"/>
      <c r="CR459" s="1247"/>
      <c r="CS459" s="1247"/>
      <c r="CT459" s="1247"/>
      <c r="CU459" s="1247"/>
      <c r="CV459" s="1247"/>
      <c r="CW459" s="1247"/>
      <c r="CX459" s="1247"/>
      <c r="CY459" s="1247"/>
      <c r="CZ459" s="1247"/>
      <c r="DB459" s="1452">
        <f t="shared" si="65"/>
        <v>0</v>
      </c>
      <c r="DC459" s="1452">
        <f t="shared" si="66"/>
        <v>0</v>
      </c>
    </row>
    <row r="460" spans="1:107" ht="14.25" customHeight="1" x14ac:dyDescent="0.2">
      <c r="A460" s="129"/>
      <c r="B460" s="130"/>
      <c r="C460" s="131"/>
      <c r="D460" s="448"/>
      <c r="E460" s="448"/>
      <c r="F460" s="382"/>
      <c r="G460" s="382"/>
      <c r="H460" s="382"/>
      <c r="I460" s="1528">
        <f t="shared" ref="I460:I465" si="82">C460*G460*H460</f>
        <v>0</v>
      </c>
      <c r="J460" s="1529">
        <f t="shared" si="63"/>
        <v>0</v>
      </c>
      <c r="K460" s="136"/>
      <c r="L460" s="1530">
        <f t="shared" si="77"/>
        <v>0</v>
      </c>
      <c r="M460" s="1531">
        <f t="shared" ref="M460:M465" si="83">+L460*$C$9</f>
        <v>0</v>
      </c>
      <c r="N460" s="138"/>
      <c r="P460" s="125"/>
      <c r="Q460" s="1065" t="str">
        <f>IF(P460=" "," ",IF(P460="Vehículos",VLOOKUP($Q$16,'Datos Indices'!$A$38:$Z$50,22,FALSE),IF(P460="Ipim",VLOOKUP($Q$16,'Datos Indices'!$A$38:$Z$50,7,FALSE),IF(P460="Dólar",VLOOKUP($Q$16,'Datos Indices'!$A$38:$Z$50,4,FALSE),IF(P460="Gasoil",VLOOKUP($Q$16,'Datos Indices'!$A$38:$Z$50,10,FALSE),IF(P460="WPU06 Pesificado",VLOOKUP($Q$16,'Datos Indices'!$A$38:$Z$50,26,FALSE),0))))))</f>
        <v xml:space="preserve"> </v>
      </c>
      <c r="R460" s="1066">
        <f t="shared" ref="R460:R466" si="84">M460*Q460/100</f>
        <v>0</v>
      </c>
      <c r="T460" s="928"/>
      <c r="U460" s="1065" t="str">
        <f>IF(T460=" "," ",IF(T460="Vehículos",VLOOKUP($U$16,'Datos Indices'!$A$38:$Z$50,22,FALSE),IF(T460="Ipim",VLOOKUP($U$16,'Datos Indices'!$A$38:$Z$50,7,FALSE),IF(T460="Dólar",VLOOKUP($U$16,'Datos Indices'!$A$38:$Z$50,4,FALSE),IF(T460="Gasoil",VLOOKUP($U$16,'Datos Indices'!$A$38:$Z$50,10,FALSE),IF(T460="WPU06 Pesificado",VLOOKUP($U$16,'Datos Indices'!$A$38:$Z$50,26,FALSE),0))))))</f>
        <v xml:space="preserve"> </v>
      </c>
      <c r="V460" s="1066">
        <f t="shared" si="79"/>
        <v>0</v>
      </c>
      <c r="W460" s="1450" t="str">
        <f t="shared" si="64"/>
        <v/>
      </c>
      <c r="Y460" s="1247"/>
      <c r="Z460" s="1247"/>
      <c r="AA460" s="1247"/>
      <c r="AB460" s="1247"/>
      <c r="AC460" s="1247"/>
      <c r="AD460" s="1247"/>
      <c r="AE460" s="1247"/>
      <c r="AF460" s="1247"/>
      <c r="AG460" s="1247"/>
      <c r="AH460" s="1247"/>
      <c r="AI460" s="1247"/>
      <c r="AJ460" s="1247"/>
      <c r="AK460" s="1247"/>
      <c r="AL460" s="1247"/>
      <c r="AM460" s="1247"/>
      <c r="AN460" s="1247"/>
      <c r="AO460" s="1247"/>
      <c r="AP460" s="1247"/>
      <c r="AQ460" s="1247"/>
      <c r="AR460" s="1247"/>
      <c r="AS460" s="1247"/>
      <c r="AT460" s="1247"/>
      <c r="AU460" s="1247"/>
      <c r="AV460" s="1247"/>
      <c r="AW460" s="1247"/>
      <c r="AX460" s="1247"/>
      <c r="AY460" s="1247"/>
      <c r="AZ460" s="1247"/>
      <c r="BA460" s="1247"/>
      <c r="BB460" s="1247"/>
      <c r="BC460" s="1247"/>
      <c r="BD460" s="1247"/>
      <c r="BE460" s="1247"/>
      <c r="BF460" s="1247"/>
      <c r="BG460" s="1247"/>
      <c r="BH460" s="1247"/>
      <c r="BI460" s="1247"/>
      <c r="BJ460" s="1247"/>
      <c r="BK460" s="1247"/>
      <c r="BL460" s="1247"/>
      <c r="BM460" s="1247"/>
      <c r="BN460" s="1247"/>
      <c r="BO460" s="1247"/>
      <c r="BP460" s="1247"/>
      <c r="BQ460" s="1247"/>
      <c r="BR460" s="1247"/>
      <c r="BS460" s="1247"/>
      <c r="BT460" s="1247"/>
      <c r="BU460" s="1247"/>
      <c r="BV460" s="1247"/>
      <c r="BW460" s="1247"/>
      <c r="BX460" s="1247"/>
      <c r="BY460" s="1247"/>
      <c r="BZ460" s="1247"/>
      <c r="CA460" s="1247"/>
      <c r="CB460" s="1247"/>
      <c r="CC460" s="1247"/>
      <c r="CD460" s="1247"/>
      <c r="CE460" s="1247"/>
      <c r="CF460" s="1247"/>
      <c r="CG460" s="1247"/>
      <c r="CH460" s="1247"/>
      <c r="CI460" s="1247"/>
      <c r="CJ460" s="1247"/>
      <c r="CK460" s="1247"/>
      <c r="CL460" s="1247"/>
      <c r="CM460" s="1247"/>
      <c r="CN460" s="1247"/>
      <c r="CO460" s="1247"/>
      <c r="CP460" s="1247"/>
      <c r="CQ460" s="1247"/>
      <c r="CR460" s="1247"/>
      <c r="CS460" s="1247"/>
      <c r="CT460" s="1247"/>
      <c r="CU460" s="1247"/>
      <c r="CV460" s="1247"/>
      <c r="CW460" s="1247"/>
      <c r="CX460" s="1247"/>
      <c r="CY460" s="1247"/>
      <c r="CZ460" s="1247"/>
      <c r="DB460" s="1452">
        <f t="shared" si="65"/>
        <v>0</v>
      </c>
      <c r="DC460" s="1452">
        <f t="shared" si="66"/>
        <v>0</v>
      </c>
    </row>
    <row r="461" spans="1:107" ht="14.25" customHeight="1" x14ac:dyDescent="0.2">
      <c r="A461" s="129"/>
      <c r="B461" s="130"/>
      <c r="C461" s="131"/>
      <c r="D461" s="448"/>
      <c r="E461" s="448"/>
      <c r="F461" s="382"/>
      <c r="G461" s="382"/>
      <c r="H461" s="382"/>
      <c r="I461" s="1528">
        <f t="shared" si="82"/>
        <v>0</v>
      </c>
      <c r="J461" s="1529">
        <f t="shared" si="63"/>
        <v>0</v>
      </c>
      <c r="K461" s="136"/>
      <c r="L461" s="1530">
        <f t="shared" si="77"/>
        <v>0</v>
      </c>
      <c r="M461" s="1531">
        <f t="shared" si="83"/>
        <v>0</v>
      </c>
      <c r="N461" s="138"/>
      <c r="P461" s="125"/>
      <c r="Q461" s="1065" t="str">
        <f>IF(P461=" "," ",IF(P461="Vehículos",VLOOKUP($Q$16,'Datos Indices'!$A$38:$Z$50,22,FALSE),IF(P461="Ipim",VLOOKUP($Q$16,'Datos Indices'!$A$38:$Z$50,7,FALSE),IF(P461="Dólar",VLOOKUP($Q$16,'Datos Indices'!$A$38:$Z$50,4,FALSE),IF(P461="Gasoil",VLOOKUP($Q$16,'Datos Indices'!$A$38:$Z$50,10,FALSE),IF(P461="WPU06 Pesificado",VLOOKUP($Q$16,'Datos Indices'!$A$38:$Z$50,26,FALSE),0))))))</f>
        <v xml:space="preserve"> </v>
      </c>
      <c r="R461" s="1066">
        <f t="shared" si="84"/>
        <v>0</v>
      </c>
      <c r="T461" s="928"/>
      <c r="U461" s="1065" t="str">
        <f>IF(T461=" "," ",IF(T461="Vehículos",VLOOKUP($U$16,'Datos Indices'!$A$38:$Z$50,22,FALSE),IF(T461="Ipim",VLOOKUP($U$16,'Datos Indices'!$A$38:$Z$50,7,FALSE),IF(T461="Dólar",VLOOKUP($U$16,'Datos Indices'!$A$38:$Z$50,4,FALSE),IF(T461="Gasoil",VLOOKUP($U$16,'Datos Indices'!$A$38:$Z$50,10,FALSE),IF(T461="WPU06 Pesificado",VLOOKUP($U$16,'Datos Indices'!$A$38:$Z$50,26,FALSE),0))))))</f>
        <v xml:space="preserve"> </v>
      </c>
      <c r="V461" s="1066">
        <f t="shared" si="79"/>
        <v>0</v>
      </c>
      <c r="W461" s="1450" t="str">
        <f t="shared" si="64"/>
        <v/>
      </c>
      <c r="Y461" s="1247"/>
      <c r="Z461" s="1247"/>
      <c r="AA461" s="1247"/>
      <c r="AB461" s="1247"/>
      <c r="AC461" s="1247"/>
      <c r="AD461" s="1247"/>
      <c r="AE461" s="1247"/>
      <c r="AF461" s="1247"/>
      <c r="AG461" s="1247"/>
      <c r="AH461" s="1247"/>
      <c r="AI461" s="1247"/>
      <c r="AJ461" s="1247"/>
      <c r="AK461" s="1247"/>
      <c r="AL461" s="1247"/>
      <c r="AM461" s="1247"/>
      <c r="AN461" s="1247"/>
      <c r="AO461" s="1247"/>
      <c r="AP461" s="1247"/>
      <c r="AQ461" s="1247"/>
      <c r="AR461" s="1247"/>
      <c r="AS461" s="1247"/>
      <c r="AT461" s="1247"/>
      <c r="AU461" s="1247"/>
      <c r="AV461" s="1247"/>
      <c r="AW461" s="1247"/>
      <c r="AX461" s="1247"/>
      <c r="AY461" s="1247"/>
      <c r="AZ461" s="1247"/>
      <c r="BA461" s="1247"/>
      <c r="BB461" s="1247"/>
      <c r="BC461" s="1247"/>
      <c r="BD461" s="1247"/>
      <c r="BE461" s="1247"/>
      <c r="BF461" s="1247"/>
      <c r="BG461" s="1247"/>
      <c r="BH461" s="1247"/>
      <c r="BI461" s="1247"/>
      <c r="BJ461" s="1247"/>
      <c r="BK461" s="1247"/>
      <c r="BL461" s="1247"/>
      <c r="BM461" s="1247"/>
      <c r="BN461" s="1247"/>
      <c r="BO461" s="1247"/>
      <c r="BP461" s="1247"/>
      <c r="BQ461" s="1247"/>
      <c r="BR461" s="1247"/>
      <c r="BS461" s="1247"/>
      <c r="BT461" s="1247"/>
      <c r="BU461" s="1247"/>
      <c r="BV461" s="1247"/>
      <c r="BW461" s="1247"/>
      <c r="BX461" s="1247"/>
      <c r="BY461" s="1247"/>
      <c r="BZ461" s="1247"/>
      <c r="CA461" s="1247"/>
      <c r="CB461" s="1247"/>
      <c r="CC461" s="1247"/>
      <c r="CD461" s="1247"/>
      <c r="CE461" s="1247"/>
      <c r="CF461" s="1247"/>
      <c r="CG461" s="1247"/>
      <c r="CH461" s="1247"/>
      <c r="CI461" s="1247"/>
      <c r="CJ461" s="1247"/>
      <c r="CK461" s="1247"/>
      <c r="CL461" s="1247"/>
      <c r="CM461" s="1247"/>
      <c r="CN461" s="1247"/>
      <c r="CO461" s="1247"/>
      <c r="CP461" s="1247"/>
      <c r="CQ461" s="1247"/>
      <c r="CR461" s="1247"/>
      <c r="CS461" s="1247"/>
      <c r="CT461" s="1247"/>
      <c r="CU461" s="1247"/>
      <c r="CV461" s="1247"/>
      <c r="CW461" s="1247"/>
      <c r="CX461" s="1247"/>
      <c r="CY461" s="1247"/>
      <c r="CZ461" s="1247"/>
      <c r="DB461" s="1452">
        <f t="shared" si="65"/>
        <v>0</v>
      </c>
      <c r="DC461" s="1452">
        <f t="shared" si="66"/>
        <v>0</v>
      </c>
    </row>
    <row r="462" spans="1:107" ht="14.25" customHeight="1" x14ac:dyDescent="0.2">
      <c r="A462" s="129"/>
      <c r="B462" s="130"/>
      <c r="C462" s="131"/>
      <c r="D462" s="448"/>
      <c r="E462" s="448"/>
      <c r="F462" s="382"/>
      <c r="G462" s="382"/>
      <c r="H462" s="382"/>
      <c r="I462" s="1528">
        <f t="shared" si="82"/>
        <v>0</v>
      </c>
      <c r="J462" s="1529">
        <f t="shared" si="63"/>
        <v>0</v>
      </c>
      <c r="K462" s="136"/>
      <c r="L462" s="1530">
        <f t="shared" si="77"/>
        <v>0</v>
      </c>
      <c r="M462" s="1531">
        <f t="shared" si="83"/>
        <v>0</v>
      </c>
      <c r="N462" s="138"/>
      <c r="P462" s="125"/>
      <c r="Q462" s="1065" t="str">
        <f>IF(P462=" "," ",IF(P462="Vehículos",VLOOKUP($Q$16,'Datos Indices'!$A$38:$Z$50,22,FALSE),IF(P462="Ipim",VLOOKUP($Q$16,'Datos Indices'!$A$38:$Z$50,7,FALSE),IF(P462="Dólar",VLOOKUP($Q$16,'Datos Indices'!$A$38:$Z$50,4,FALSE),IF(P462="Gasoil",VLOOKUP($Q$16,'Datos Indices'!$A$38:$Z$50,10,FALSE),IF(P462="WPU06 Pesificado",VLOOKUP($Q$16,'Datos Indices'!$A$38:$Z$50,26,FALSE),0))))))</f>
        <v xml:space="preserve"> </v>
      </c>
      <c r="R462" s="1066">
        <f t="shared" si="84"/>
        <v>0</v>
      </c>
      <c r="T462" s="928"/>
      <c r="U462" s="1065" t="str">
        <f>IF(T462=" "," ",IF(T462="Vehículos",VLOOKUP($U$16,'Datos Indices'!$A$38:$Z$50,22,FALSE),IF(T462="Ipim",VLOOKUP($U$16,'Datos Indices'!$A$38:$Z$50,7,FALSE),IF(T462="Dólar",VLOOKUP($U$16,'Datos Indices'!$A$38:$Z$50,4,FALSE),IF(T462="Gasoil",VLOOKUP($U$16,'Datos Indices'!$A$38:$Z$50,10,FALSE),IF(T462="WPU06 Pesificado",VLOOKUP($U$16,'Datos Indices'!$A$38:$Z$50,26,FALSE),0))))))</f>
        <v xml:space="preserve"> </v>
      </c>
      <c r="V462" s="1066">
        <f t="shared" si="79"/>
        <v>0</v>
      </c>
      <c r="W462" s="1450" t="str">
        <f t="shared" si="64"/>
        <v/>
      </c>
      <c r="Y462" s="1247"/>
      <c r="Z462" s="1247"/>
      <c r="AA462" s="1247"/>
      <c r="AB462" s="1247"/>
      <c r="AC462" s="1247"/>
      <c r="AD462" s="1247"/>
      <c r="AE462" s="1247"/>
      <c r="AF462" s="1247"/>
      <c r="AG462" s="1247"/>
      <c r="AH462" s="1247"/>
      <c r="AI462" s="1247"/>
      <c r="AJ462" s="1247"/>
      <c r="AK462" s="1247"/>
      <c r="AL462" s="1247"/>
      <c r="AM462" s="1247"/>
      <c r="AN462" s="1247"/>
      <c r="AO462" s="1247"/>
      <c r="AP462" s="1247"/>
      <c r="AQ462" s="1247"/>
      <c r="AR462" s="1247"/>
      <c r="AS462" s="1247"/>
      <c r="AT462" s="1247"/>
      <c r="AU462" s="1247"/>
      <c r="AV462" s="1247"/>
      <c r="AW462" s="1247"/>
      <c r="AX462" s="1247"/>
      <c r="AY462" s="1247"/>
      <c r="AZ462" s="1247"/>
      <c r="BA462" s="1247"/>
      <c r="BB462" s="1247"/>
      <c r="BC462" s="1247"/>
      <c r="BD462" s="1247"/>
      <c r="BE462" s="1247"/>
      <c r="BF462" s="1247"/>
      <c r="BG462" s="1247"/>
      <c r="BH462" s="1247"/>
      <c r="BI462" s="1247"/>
      <c r="BJ462" s="1247"/>
      <c r="BK462" s="1247"/>
      <c r="BL462" s="1247"/>
      <c r="BM462" s="1247"/>
      <c r="BN462" s="1247"/>
      <c r="BO462" s="1247"/>
      <c r="BP462" s="1247"/>
      <c r="BQ462" s="1247"/>
      <c r="BR462" s="1247"/>
      <c r="BS462" s="1247"/>
      <c r="BT462" s="1247"/>
      <c r="BU462" s="1247"/>
      <c r="BV462" s="1247"/>
      <c r="BW462" s="1247"/>
      <c r="BX462" s="1247"/>
      <c r="BY462" s="1247"/>
      <c r="BZ462" s="1247"/>
      <c r="CA462" s="1247"/>
      <c r="CB462" s="1247"/>
      <c r="CC462" s="1247"/>
      <c r="CD462" s="1247"/>
      <c r="CE462" s="1247"/>
      <c r="CF462" s="1247"/>
      <c r="CG462" s="1247"/>
      <c r="CH462" s="1247"/>
      <c r="CI462" s="1247"/>
      <c r="CJ462" s="1247"/>
      <c r="CK462" s="1247"/>
      <c r="CL462" s="1247"/>
      <c r="CM462" s="1247"/>
      <c r="CN462" s="1247"/>
      <c r="CO462" s="1247"/>
      <c r="CP462" s="1247"/>
      <c r="CQ462" s="1247"/>
      <c r="CR462" s="1247"/>
      <c r="CS462" s="1247"/>
      <c r="CT462" s="1247"/>
      <c r="CU462" s="1247"/>
      <c r="CV462" s="1247"/>
      <c r="CW462" s="1247"/>
      <c r="CX462" s="1247"/>
      <c r="CY462" s="1247"/>
      <c r="CZ462" s="1247"/>
      <c r="DB462" s="1452">
        <f t="shared" si="65"/>
        <v>0</v>
      </c>
      <c r="DC462" s="1452">
        <f t="shared" si="66"/>
        <v>0</v>
      </c>
    </row>
    <row r="463" spans="1:107" ht="14.25" customHeight="1" x14ac:dyDescent="0.2">
      <c r="A463" s="129"/>
      <c r="B463" s="130"/>
      <c r="C463" s="131"/>
      <c r="D463" s="448"/>
      <c r="E463" s="448"/>
      <c r="F463" s="382"/>
      <c r="G463" s="382"/>
      <c r="H463" s="382"/>
      <c r="I463" s="1528">
        <f t="shared" si="82"/>
        <v>0</v>
      </c>
      <c r="J463" s="1529">
        <f t="shared" si="63"/>
        <v>0</v>
      </c>
      <c r="K463" s="136"/>
      <c r="L463" s="1530">
        <f t="shared" si="77"/>
        <v>0</v>
      </c>
      <c r="M463" s="1531">
        <f t="shared" si="83"/>
        <v>0</v>
      </c>
      <c r="N463" s="138"/>
      <c r="P463" s="125"/>
      <c r="Q463" s="1065" t="str">
        <f>IF(P463=" "," ",IF(P463="Vehículos",VLOOKUP($Q$16,'Datos Indices'!$A$38:$Z$50,22,FALSE),IF(P463="Ipim",VLOOKUP($Q$16,'Datos Indices'!$A$38:$Z$50,7,FALSE),IF(P463="Dólar",VLOOKUP($Q$16,'Datos Indices'!$A$38:$Z$50,4,FALSE),IF(P463="Gasoil",VLOOKUP($Q$16,'Datos Indices'!$A$38:$Z$50,10,FALSE),IF(P463="WPU06 Pesificado",VLOOKUP($Q$16,'Datos Indices'!$A$38:$Z$50,26,FALSE),0))))))</f>
        <v xml:space="preserve"> </v>
      </c>
      <c r="R463" s="1066">
        <f t="shared" si="84"/>
        <v>0</v>
      </c>
      <c r="T463" s="928"/>
      <c r="U463" s="1065" t="str">
        <f>IF(T463=" "," ",IF(T463="Vehículos",VLOOKUP($U$16,'Datos Indices'!$A$38:$Z$50,22,FALSE),IF(T463="Ipim",VLOOKUP($U$16,'Datos Indices'!$A$38:$Z$50,7,FALSE),IF(T463="Dólar",VLOOKUP($U$16,'Datos Indices'!$A$38:$Z$50,4,FALSE),IF(T463="Gasoil",VLOOKUP($U$16,'Datos Indices'!$A$38:$Z$50,10,FALSE),IF(T463="WPU06 Pesificado",VLOOKUP($U$16,'Datos Indices'!$A$38:$Z$50,26,FALSE),0))))))</f>
        <v xml:space="preserve"> </v>
      </c>
      <c r="V463" s="1066">
        <f t="shared" si="79"/>
        <v>0</v>
      </c>
      <c r="W463" s="1450" t="str">
        <f t="shared" si="64"/>
        <v/>
      </c>
      <c r="Y463" s="1247"/>
      <c r="Z463" s="1247"/>
      <c r="AA463" s="1247"/>
      <c r="AB463" s="1247"/>
      <c r="AC463" s="1247"/>
      <c r="AD463" s="1247"/>
      <c r="AE463" s="1247"/>
      <c r="AF463" s="1247"/>
      <c r="AG463" s="1247"/>
      <c r="AH463" s="1247"/>
      <c r="AI463" s="1247"/>
      <c r="AJ463" s="1247"/>
      <c r="AK463" s="1247"/>
      <c r="AL463" s="1247"/>
      <c r="AM463" s="1247"/>
      <c r="AN463" s="1247"/>
      <c r="AO463" s="1247"/>
      <c r="AP463" s="1247"/>
      <c r="AQ463" s="1247"/>
      <c r="AR463" s="1247"/>
      <c r="AS463" s="1247"/>
      <c r="AT463" s="1247"/>
      <c r="AU463" s="1247"/>
      <c r="AV463" s="1247"/>
      <c r="AW463" s="1247"/>
      <c r="AX463" s="1247"/>
      <c r="AY463" s="1247"/>
      <c r="AZ463" s="1247"/>
      <c r="BA463" s="1247"/>
      <c r="BB463" s="1247"/>
      <c r="BC463" s="1247"/>
      <c r="BD463" s="1247"/>
      <c r="BE463" s="1247"/>
      <c r="BF463" s="1247"/>
      <c r="BG463" s="1247"/>
      <c r="BH463" s="1247"/>
      <c r="BI463" s="1247"/>
      <c r="BJ463" s="1247"/>
      <c r="BK463" s="1247"/>
      <c r="BL463" s="1247"/>
      <c r="BM463" s="1247"/>
      <c r="BN463" s="1247"/>
      <c r="BO463" s="1247"/>
      <c r="BP463" s="1247"/>
      <c r="BQ463" s="1247"/>
      <c r="BR463" s="1247"/>
      <c r="BS463" s="1247"/>
      <c r="BT463" s="1247"/>
      <c r="BU463" s="1247"/>
      <c r="BV463" s="1247"/>
      <c r="BW463" s="1247"/>
      <c r="BX463" s="1247"/>
      <c r="BY463" s="1247"/>
      <c r="BZ463" s="1247"/>
      <c r="CA463" s="1247"/>
      <c r="CB463" s="1247"/>
      <c r="CC463" s="1247"/>
      <c r="CD463" s="1247"/>
      <c r="CE463" s="1247"/>
      <c r="CF463" s="1247"/>
      <c r="CG463" s="1247"/>
      <c r="CH463" s="1247"/>
      <c r="CI463" s="1247"/>
      <c r="CJ463" s="1247"/>
      <c r="CK463" s="1247"/>
      <c r="CL463" s="1247"/>
      <c r="CM463" s="1247"/>
      <c r="CN463" s="1247"/>
      <c r="CO463" s="1247"/>
      <c r="CP463" s="1247"/>
      <c r="CQ463" s="1247"/>
      <c r="CR463" s="1247"/>
      <c r="CS463" s="1247"/>
      <c r="CT463" s="1247"/>
      <c r="CU463" s="1247"/>
      <c r="CV463" s="1247"/>
      <c r="CW463" s="1247"/>
      <c r="CX463" s="1247"/>
      <c r="CY463" s="1247"/>
      <c r="CZ463" s="1247"/>
      <c r="DB463" s="1452">
        <f t="shared" si="65"/>
        <v>0</v>
      </c>
      <c r="DC463" s="1452">
        <f t="shared" si="66"/>
        <v>0</v>
      </c>
    </row>
    <row r="464" spans="1:107" ht="14.25" customHeight="1" x14ac:dyDescent="0.2">
      <c r="A464" s="129"/>
      <c r="B464" s="130"/>
      <c r="C464" s="131"/>
      <c r="D464" s="448"/>
      <c r="E464" s="448"/>
      <c r="F464" s="382"/>
      <c r="G464" s="382"/>
      <c r="H464" s="382"/>
      <c r="I464" s="1528">
        <f t="shared" si="82"/>
        <v>0</v>
      </c>
      <c r="J464" s="1529">
        <f t="shared" si="63"/>
        <v>0</v>
      </c>
      <c r="K464" s="136"/>
      <c r="L464" s="1530">
        <f t="shared" si="77"/>
        <v>0</v>
      </c>
      <c r="M464" s="1531">
        <f t="shared" si="83"/>
        <v>0</v>
      </c>
      <c r="N464" s="138"/>
      <c r="P464" s="125"/>
      <c r="Q464" s="1065" t="str">
        <f>IF(P464=" "," ",IF(P464="Vehículos",VLOOKUP($Q$16,'Datos Indices'!$A$38:$Z$50,22,FALSE),IF(P464="Ipim",VLOOKUP($Q$16,'Datos Indices'!$A$38:$Z$50,7,FALSE),IF(P464="Dólar",VLOOKUP($Q$16,'Datos Indices'!$A$38:$Z$50,4,FALSE),IF(P464="Gasoil",VLOOKUP($Q$16,'Datos Indices'!$A$38:$Z$50,10,FALSE),IF(P464="WPU06 Pesificado",VLOOKUP($Q$16,'Datos Indices'!$A$38:$Z$50,26,FALSE),0))))))</f>
        <v xml:space="preserve"> </v>
      </c>
      <c r="R464" s="1066">
        <f t="shared" si="84"/>
        <v>0</v>
      </c>
      <c r="T464" s="928"/>
      <c r="U464" s="1065" t="str">
        <f>IF(T464=" "," ",IF(T464="Vehículos",VLOOKUP($U$16,'Datos Indices'!$A$38:$Z$50,22,FALSE),IF(T464="Ipim",VLOOKUP($U$16,'Datos Indices'!$A$38:$Z$50,7,FALSE),IF(T464="Dólar",VLOOKUP($U$16,'Datos Indices'!$A$38:$Z$50,4,FALSE),IF(T464="Gasoil",VLOOKUP($U$16,'Datos Indices'!$A$38:$Z$50,10,FALSE),IF(T464="WPU06 Pesificado",VLOOKUP($U$16,'Datos Indices'!$A$38:$Z$50,26,FALSE),0))))))</f>
        <v xml:space="preserve"> </v>
      </c>
      <c r="V464" s="1066">
        <f t="shared" si="79"/>
        <v>0</v>
      </c>
      <c r="W464" s="1450" t="str">
        <f t="shared" si="64"/>
        <v/>
      </c>
      <c r="Y464" s="1247"/>
      <c r="Z464" s="1247"/>
      <c r="AA464" s="1247"/>
      <c r="AB464" s="1247"/>
      <c r="AC464" s="1247"/>
      <c r="AD464" s="1247"/>
      <c r="AE464" s="1247"/>
      <c r="AF464" s="1247"/>
      <c r="AG464" s="1247"/>
      <c r="AH464" s="1247"/>
      <c r="AI464" s="1247"/>
      <c r="AJ464" s="1247"/>
      <c r="AK464" s="1247"/>
      <c r="AL464" s="1247"/>
      <c r="AM464" s="1247"/>
      <c r="AN464" s="1247"/>
      <c r="AO464" s="1247"/>
      <c r="AP464" s="1247"/>
      <c r="AQ464" s="1247"/>
      <c r="AR464" s="1247"/>
      <c r="AS464" s="1247"/>
      <c r="AT464" s="1247"/>
      <c r="AU464" s="1247"/>
      <c r="AV464" s="1247"/>
      <c r="AW464" s="1247"/>
      <c r="AX464" s="1247"/>
      <c r="AY464" s="1247"/>
      <c r="AZ464" s="1247"/>
      <c r="BA464" s="1247"/>
      <c r="BB464" s="1247"/>
      <c r="BC464" s="1247"/>
      <c r="BD464" s="1247"/>
      <c r="BE464" s="1247"/>
      <c r="BF464" s="1247"/>
      <c r="BG464" s="1247"/>
      <c r="BH464" s="1247"/>
      <c r="BI464" s="1247"/>
      <c r="BJ464" s="1247"/>
      <c r="BK464" s="1247"/>
      <c r="BL464" s="1247"/>
      <c r="BM464" s="1247"/>
      <c r="BN464" s="1247"/>
      <c r="BO464" s="1247"/>
      <c r="BP464" s="1247"/>
      <c r="BQ464" s="1247"/>
      <c r="BR464" s="1247"/>
      <c r="BS464" s="1247"/>
      <c r="BT464" s="1247"/>
      <c r="BU464" s="1247"/>
      <c r="BV464" s="1247"/>
      <c r="BW464" s="1247"/>
      <c r="BX464" s="1247"/>
      <c r="BY464" s="1247"/>
      <c r="BZ464" s="1247"/>
      <c r="CA464" s="1247"/>
      <c r="CB464" s="1247"/>
      <c r="CC464" s="1247"/>
      <c r="CD464" s="1247"/>
      <c r="CE464" s="1247"/>
      <c r="CF464" s="1247"/>
      <c r="CG464" s="1247"/>
      <c r="CH464" s="1247"/>
      <c r="CI464" s="1247"/>
      <c r="CJ464" s="1247"/>
      <c r="CK464" s="1247"/>
      <c r="CL464" s="1247"/>
      <c r="CM464" s="1247"/>
      <c r="CN464" s="1247"/>
      <c r="CO464" s="1247"/>
      <c r="CP464" s="1247"/>
      <c r="CQ464" s="1247"/>
      <c r="CR464" s="1247"/>
      <c r="CS464" s="1247"/>
      <c r="CT464" s="1247"/>
      <c r="CU464" s="1247"/>
      <c r="CV464" s="1247"/>
      <c r="CW464" s="1247"/>
      <c r="CX464" s="1247"/>
      <c r="CY464" s="1247"/>
      <c r="CZ464" s="1247"/>
      <c r="DB464" s="1452">
        <f t="shared" si="65"/>
        <v>0</v>
      </c>
      <c r="DC464" s="1452">
        <f t="shared" si="66"/>
        <v>0</v>
      </c>
    </row>
    <row r="465" spans="1:107" ht="14.25" customHeight="1" x14ac:dyDescent="0.2">
      <c r="A465" s="129"/>
      <c r="B465" s="132"/>
      <c r="C465" s="131"/>
      <c r="D465" s="448"/>
      <c r="E465" s="448"/>
      <c r="F465" s="382"/>
      <c r="G465" s="382"/>
      <c r="H465" s="382"/>
      <c r="I465" s="1528">
        <f t="shared" si="82"/>
        <v>0</v>
      </c>
      <c r="J465" s="1529">
        <f t="shared" si="63"/>
        <v>0</v>
      </c>
      <c r="K465" s="136"/>
      <c r="L465" s="1530">
        <f t="shared" si="77"/>
        <v>0</v>
      </c>
      <c r="M465" s="1531">
        <f t="shared" si="83"/>
        <v>0</v>
      </c>
      <c r="N465" s="138"/>
      <c r="P465" s="125"/>
      <c r="Q465" s="1065" t="str">
        <f>IF(P465=" "," ",IF(P465="Vehículos",VLOOKUP($Q$16,'Datos Indices'!$A$38:$Z$50,22,FALSE),IF(P465="Ipim",VLOOKUP($Q$16,'Datos Indices'!$A$38:$Z$50,7,FALSE),IF(P465="Dólar",VLOOKUP($Q$16,'Datos Indices'!$A$38:$Z$50,4,FALSE),IF(P465="Gasoil",VLOOKUP($Q$16,'Datos Indices'!$A$38:$Z$50,10,FALSE),IF(P465="WPU06 Pesificado",VLOOKUP($Q$16,'Datos Indices'!$A$38:$Z$50,26,FALSE),0))))))</f>
        <v xml:space="preserve"> </v>
      </c>
      <c r="R465" s="1066">
        <f t="shared" si="84"/>
        <v>0</v>
      </c>
      <c r="T465" s="928"/>
      <c r="U465" s="1065" t="str">
        <f>IF(T465=" "," ",IF(T465="Vehículos",VLOOKUP($U$16,'Datos Indices'!$A$38:$Z$50,22,FALSE),IF(T465="Ipim",VLOOKUP($U$16,'Datos Indices'!$A$38:$Z$50,7,FALSE),IF(T465="Dólar",VLOOKUP($U$16,'Datos Indices'!$A$38:$Z$50,4,FALSE),IF(T465="Gasoil",VLOOKUP($U$16,'Datos Indices'!$A$38:$Z$50,10,FALSE),IF(T465="WPU06 Pesificado",VLOOKUP($U$16,'Datos Indices'!$A$38:$Z$50,26,FALSE),0))))))</f>
        <v xml:space="preserve"> </v>
      </c>
      <c r="V465" s="1066">
        <f t="shared" si="79"/>
        <v>0</v>
      </c>
      <c r="W465" s="1450" t="str">
        <f t="shared" si="64"/>
        <v/>
      </c>
      <c r="Y465" s="1247"/>
      <c r="Z465" s="1247"/>
      <c r="AA465" s="1247"/>
      <c r="AB465" s="1247"/>
      <c r="AC465" s="1247"/>
      <c r="AD465" s="1247"/>
      <c r="AE465" s="1247"/>
      <c r="AF465" s="1247"/>
      <c r="AG465" s="1247"/>
      <c r="AH465" s="1247"/>
      <c r="AI465" s="1247"/>
      <c r="AJ465" s="1247"/>
      <c r="AK465" s="1247"/>
      <c r="AL465" s="1247"/>
      <c r="AM465" s="1247"/>
      <c r="AN465" s="1247"/>
      <c r="AO465" s="1247"/>
      <c r="AP465" s="1247"/>
      <c r="AQ465" s="1247"/>
      <c r="AR465" s="1247"/>
      <c r="AS465" s="1247"/>
      <c r="AT465" s="1247"/>
      <c r="AU465" s="1247"/>
      <c r="AV465" s="1247"/>
      <c r="AW465" s="1247"/>
      <c r="AX465" s="1247"/>
      <c r="AY465" s="1247"/>
      <c r="AZ465" s="1247"/>
      <c r="BA465" s="1247"/>
      <c r="BB465" s="1247"/>
      <c r="BC465" s="1247"/>
      <c r="BD465" s="1247"/>
      <c r="BE465" s="1247"/>
      <c r="BF465" s="1247"/>
      <c r="BG465" s="1247"/>
      <c r="BH465" s="1247"/>
      <c r="BI465" s="1247"/>
      <c r="BJ465" s="1247"/>
      <c r="BK465" s="1247"/>
      <c r="BL465" s="1247"/>
      <c r="BM465" s="1247"/>
      <c r="BN465" s="1247"/>
      <c r="BO465" s="1247"/>
      <c r="BP465" s="1247"/>
      <c r="BQ465" s="1247"/>
      <c r="BR465" s="1247"/>
      <c r="BS465" s="1247"/>
      <c r="BT465" s="1247"/>
      <c r="BU465" s="1247"/>
      <c r="BV465" s="1247"/>
      <c r="BW465" s="1247"/>
      <c r="BX465" s="1247"/>
      <c r="BY465" s="1247"/>
      <c r="BZ465" s="1247"/>
      <c r="CA465" s="1247"/>
      <c r="CB465" s="1247"/>
      <c r="CC465" s="1247"/>
      <c r="CD465" s="1247"/>
      <c r="CE465" s="1247"/>
      <c r="CF465" s="1247"/>
      <c r="CG465" s="1247"/>
      <c r="CH465" s="1247"/>
      <c r="CI465" s="1247"/>
      <c r="CJ465" s="1247"/>
      <c r="CK465" s="1247"/>
      <c r="CL465" s="1247"/>
      <c r="CM465" s="1247"/>
      <c r="CN465" s="1247"/>
      <c r="CO465" s="1247"/>
      <c r="CP465" s="1247"/>
      <c r="CQ465" s="1247"/>
      <c r="CR465" s="1247"/>
      <c r="CS465" s="1247"/>
      <c r="CT465" s="1247"/>
      <c r="CU465" s="1247"/>
      <c r="CV465" s="1247"/>
      <c r="CW465" s="1247"/>
      <c r="CX465" s="1247"/>
      <c r="CY465" s="1247"/>
      <c r="CZ465" s="1247"/>
      <c r="DB465" s="1452">
        <f t="shared" si="65"/>
        <v>0</v>
      </c>
      <c r="DC465" s="1452">
        <f t="shared" si="66"/>
        <v>0</v>
      </c>
    </row>
    <row r="466" spans="1:107" ht="14.25" customHeight="1" thickBot="1" x14ac:dyDescent="0.25">
      <c r="A466" s="133"/>
      <c r="B466" s="134"/>
      <c r="C466" s="135"/>
      <c r="D466" s="135"/>
      <c r="E466" s="135"/>
      <c r="F466" s="383"/>
      <c r="G466" s="383"/>
      <c r="H466" s="383"/>
      <c r="I466" s="1532">
        <f t="shared" si="80"/>
        <v>0</v>
      </c>
      <c r="J466" s="1533">
        <f>IF($C$9=0,0,I466/$C$9)</f>
        <v>0</v>
      </c>
      <c r="K466" s="137"/>
      <c r="L466" s="1530">
        <f t="shared" si="77"/>
        <v>0</v>
      </c>
      <c r="M466" s="1531">
        <f t="shared" si="81"/>
        <v>0</v>
      </c>
      <c r="N466" s="139"/>
      <c r="P466" s="125"/>
      <c r="Q466" s="1065" t="str">
        <f>IF(P466=" "," ",IF(P466="Vehículos",VLOOKUP($Q$16,'Datos Indices'!$A$38:$Z$50,22,FALSE),IF(P466="Ipim",VLOOKUP($Q$16,'Datos Indices'!$A$38:$Z$50,7,FALSE),IF(P466="Dólar",VLOOKUP($Q$16,'Datos Indices'!$A$38:$Z$50,4,FALSE),IF(P466="Gasoil",VLOOKUP($Q$16,'Datos Indices'!$A$38:$Z$50,10,FALSE),IF(P466="WPU06 Pesificado",VLOOKUP($Q$16,'Datos Indices'!$A$38:$Z$50,26,FALSE),0))))))</f>
        <v xml:space="preserve"> </v>
      </c>
      <c r="R466" s="1066">
        <f t="shared" si="84"/>
        <v>0</v>
      </c>
      <c r="T466" s="928"/>
      <c r="U466" s="1065" t="str">
        <f>IF(T466=" "," ",IF(T466="Vehículos",VLOOKUP($U$16,'Datos Indices'!$A$38:$Z$50,22,FALSE),IF(T466="Ipim",VLOOKUP($U$16,'Datos Indices'!$A$38:$Z$50,7,FALSE),IF(T466="Dólar",VLOOKUP($U$16,'Datos Indices'!$A$38:$Z$50,4,FALSE),IF(T466="Gasoil",VLOOKUP($U$16,'Datos Indices'!$A$38:$Z$50,10,FALSE),IF(T466="WPU06 Pesificado",VLOOKUP($U$16,'Datos Indices'!$A$38:$Z$50,26,FALSE),0))))))</f>
        <v xml:space="preserve"> </v>
      </c>
      <c r="V466" s="1066">
        <f t="shared" si="79"/>
        <v>0</v>
      </c>
      <c r="W466" s="1450" t="str">
        <f t="shared" si="64"/>
        <v/>
      </c>
      <c r="Y466" s="1247"/>
      <c r="Z466" s="1247"/>
      <c r="AA466" s="1247"/>
      <c r="AB466" s="1247"/>
      <c r="AC466" s="1247"/>
      <c r="AD466" s="1247"/>
      <c r="AE466" s="1247"/>
      <c r="AF466" s="1247"/>
      <c r="AG466" s="1247"/>
      <c r="AH466" s="1247"/>
      <c r="AI466" s="1247"/>
      <c r="AJ466" s="1247"/>
      <c r="AK466" s="1247"/>
      <c r="AL466" s="1247"/>
      <c r="AM466" s="1247"/>
      <c r="AN466" s="1247"/>
      <c r="AO466" s="1247"/>
      <c r="AP466" s="1247"/>
      <c r="AQ466" s="1247"/>
      <c r="AR466" s="1247"/>
      <c r="AS466" s="1247"/>
      <c r="AT466" s="1247"/>
      <c r="AU466" s="1247"/>
      <c r="AV466" s="1247"/>
      <c r="AW466" s="1247"/>
      <c r="AX466" s="1247"/>
      <c r="AY466" s="1247"/>
      <c r="AZ466" s="1247"/>
      <c r="BA466" s="1247"/>
      <c r="BB466" s="1247"/>
      <c r="BC466" s="1247"/>
      <c r="BD466" s="1247"/>
      <c r="BE466" s="1247"/>
      <c r="BF466" s="1247"/>
      <c r="BG466" s="1247"/>
      <c r="BH466" s="1247"/>
      <c r="BI466" s="1247"/>
      <c r="BJ466" s="1247"/>
      <c r="BK466" s="1247"/>
      <c r="BL466" s="1247"/>
      <c r="BM466" s="1247"/>
      <c r="BN466" s="1247"/>
      <c r="BO466" s="1247"/>
      <c r="BP466" s="1247"/>
      <c r="BQ466" s="1247"/>
      <c r="BR466" s="1247"/>
      <c r="BS466" s="1247"/>
      <c r="BT466" s="1247"/>
      <c r="BU466" s="1247"/>
      <c r="BV466" s="1247"/>
      <c r="BW466" s="1247"/>
      <c r="BX466" s="1247"/>
      <c r="BY466" s="1247"/>
      <c r="BZ466" s="1247"/>
      <c r="CA466" s="1247"/>
      <c r="CB466" s="1247"/>
      <c r="CC466" s="1247"/>
      <c r="CD466" s="1247"/>
      <c r="CE466" s="1247"/>
      <c r="CF466" s="1247"/>
      <c r="CG466" s="1247"/>
      <c r="CH466" s="1247"/>
      <c r="CI466" s="1247"/>
      <c r="CJ466" s="1247"/>
      <c r="CK466" s="1247"/>
      <c r="CL466" s="1247"/>
      <c r="CM466" s="1247"/>
      <c r="CN466" s="1247"/>
      <c r="CO466" s="1247"/>
      <c r="CP466" s="1247"/>
      <c r="CQ466" s="1247"/>
      <c r="CR466" s="1247"/>
      <c r="CS466" s="1247"/>
      <c r="CT466" s="1247"/>
      <c r="CU466" s="1247"/>
      <c r="CV466" s="1247"/>
      <c r="CW466" s="1247"/>
      <c r="CX466" s="1247"/>
      <c r="CY466" s="1247"/>
      <c r="CZ466" s="1247"/>
      <c r="DB466" s="1452">
        <f t="shared" si="65"/>
        <v>0</v>
      </c>
      <c r="DC466" s="1452">
        <f t="shared" si="66"/>
        <v>0</v>
      </c>
    </row>
    <row r="467" spans="1:107" ht="17.25" thickTop="1" thickBot="1" x14ac:dyDescent="0.25">
      <c r="A467" s="1534"/>
      <c r="B467" s="293"/>
      <c r="C467" s="1534"/>
      <c r="D467" s="1534"/>
      <c r="E467" s="1534"/>
      <c r="F467" s="1534"/>
      <c r="G467" s="1535"/>
      <c r="H467" s="1535"/>
      <c r="I467" s="1536"/>
      <c r="J467" s="1536"/>
      <c r="K467" s="1536"/>
      <c r="L467" s="323">
        <f>SUM(L17:L466)</f>
        <v>0</v>
      </c>
      <c r="M467" s="323">
        <f>SUM(M17:M466)</f>
        <v>0</v>
      </c>
      <c r="P467" s="921"/>
      <c r="Q467" s="921"/>
      <c r="R467" s="930">
        <f>SUM(R17:R466)</f>
        <v>0</v>
      </c>
      <c r="T467" s="921"/>
      <c r="U467" s="921"/>
      <c r="V467" s="930">
        <f>SUM(V17:V466)</f>
        <v>0</v>
      </c>
      <c r="Y467" s="1466">
        <f>SUMPRODUCT($M18:$M466,Y18:Y466)</f>
        <v>0</v>
      </c>
      <c r="Z467" s="1466">
        <f t="shared" ref="Z467:CK467" si="85">SUMPRODUCT($M18:$M466,Z18:Z466)</f>
        <v>0</v>
      </c>
      <c r="AA467" s="1466">
        <f t="shared" si="85"/>
        <v>0</v>
      </c>
      <c r="AB467" s="1466">
        <f t="shared" si="85"/>
        <v>0</v>
      </c>
      <c r="AC467" s="1466">
        <f t="shared" si="85"/>
        <v>0</v>
      </c>
      <c r="AD467" s="1466">
        <f t="shared" si="85"/>
        <v>0</v>
      </c>
      <c r="AE467" s="1466">
        <f t="shared" si="85"/>
        <v>0</v>
      </c>
      <c r="AF467" s="1466">
        <f t="shared" si="85"/>
        <v>0</v>
      </c>
      <c r="AG467" s="1466">
        <f t="shared" si="85"/>
        <v>0</v>
      </c>
      <c r="AH467" s="1466">
        <f t="shared" si="85"/>
        <v>0</v>
      </c>
      <c r="AI467" s="1466">
        <f t="shared" si="85"/>
        <v>0</v>
      </c>
      <c r="AJ467" s="1466">
        <f t="shared" si="85"/>
        <v>0</v>
      </c>
      <c r="AK467" s="1466">
        <f t="shared" si="85"/>
        <v>0</v>
      </c>
      <c r="AL467" s="1466">
        <f t="shared" si="85"/>
        <v>0</v>
      </c>
      <c r="AM467" s="1466">
        <f t="shared" si="85"/>
        <v>0</v>
      </c>
      <c r="AN467" s="1466">
        <f t="shared" si="85"/>
        <v>0</v>
      </c>
      <c r="AO467" s="1466">
        <f t="shared" si="85"/>
        <v>0</v>
      </c>
      <c r="AP467" s="1466">
        <f t="shared" si="85"/>
        <v>0</v>
      </c>
      <c r="AQ467" s="1466">
        <f t="shared" si="85"/>
        <v>0</v>
      </c>
      <c r="AR467" s="1466">
        <f t="shared" si="85"/>
        <v>0</v>
      </c>
      <c r="AS467" s="1466">
        <f t="shared" si="85"/>
        <v>0</v>
      </c>
      <c r="AT467" s="1466">
        <f t="shared" si="85"/>
        <v>0</v>
      </c>
      <c r="AU467" s="1466">
        <f t="shared" si="85"/>
        <v>0</v>
      </c>
      <c r="AV467" s="1466">
        <f t="shared" si="85"/>
        <v>0</v>
      </c>
      <c r="AW467" s="1466">
        <f t="shared" si="85"/>
        <v>0</v>
      </c>
      <c r="AX467" s="1466">
        <f t="shared" si="85"/>
        <v>0</v>
      </c>
      <c r="AY467" s="1466">
        <f t="shared" si="85"/>
        <v>0</v>
      </c>
      <c r="AZ467" s="1466">
        <f t="shared" si="85"/>
        <v>0</v>
      </c>
      <c r="BA467" s="1466">
        <f t="shared" si="85"/>
        <v>0</v>
      </c>
      <c r="BB467" s="1466">
        <f t="shared" si="85"/>
        <v>0</v>
      </c>
      <c r="BC467" s="1466">
        <f t="shared" si="85"/>
        <v>0</v>
      </c>
      <c r="BD467" s="1466">
        <f t="shared" si="85"/>
        <v>0</v>
      </c>
      <c r="BE467" s="1466">
        <f t="shared" si="85"/>
        <v>0</v>
      </c>
      <c r="BF467" s="1466">
        <f t="shared" si="85"/>
        <v>0</v>
      </c>
      <c r="BG467" s="1466">
        <f t="shared" si="85"/>
        <v>0</v>
      </c>
      <c r="BH467" s="1466">
        <f t="shared" si="85"/>
        <v>0</v>
      </c>
      <c r="BI467" s="1466">
        <f t="shared" si="85"/>
        <v>0</v>
      </c>
      <c r="BJ467" s="1466">
        <f t="shared" si="85"/>
        <v>0</v>
      </c>
      <c r="BK467" s="1466">
        <f t="shared" si="85"/>
        <v>0</v>
      </c>
      <c r="BL467" s="1466">
        <f t="shared" si="85"/>
        <v>0</v>
      </c>
      <c r="BM467" s="1466">
        <f t="shared" si="85"/>
        <v>0</v>
      </c>
      <c r="BN467" s="1466">
        <f t="shared" si="85"/>
        <v>0</v>
      </c>
      <c r="BO467" s="1466">
        <f t="shared" si="85"/>
        <v>0</v>
      </c>
      <c r="BP467" s="1466">
        <f t="shared" si="85"/>
        <v>0</v>
      </c>
      <c r="BQ467" s="1466">
        <f t="shared" si="85"/>
        <v>0</v>
      </c>
      <c r="BR467" s="1466">
        <f t="shared" si="85"/>
        <v>0</v>
      </c>
      <c r="BS467" s="1466">
        <f t="shared" si="85"/>
        <v>0</v>
      </c>
      <c r="BT467" s="1466">
        <f t="shared" si="85"/>
        <v>0</v>
      </c>
      <c r="BU467" s="1466">
        <f t="shared" si="85"/>
        <v>0</v>
      </c>
      <c r="BV467" s="1466">
        <f t="shared" si="85"/>
        <v>0</v>
      </c>
      <c r="BW467" s="1466">
        <f t="shared" si="85"/>
        <v>0</v>
      </c>
      <c r="BX467" s="1466">
        <f t="shared" si="85"/>
        <v>0</v>
      </c>
      <c r="BY467" s="1466">
        <f t="shared" si="85"/>
        <v>0</v>
      </c>
      <c r="BZ467" s="1466">
        <f t="shared" si="85"/>
        <v>0</v>
      </c>
      <c r="CA467" s="1466">
        <f t="shared" si="85"/>
        <v>0</v>
      </c>
      <c r="CB467" s="1466">
        <f t="shared" si="85"/>
        <v>0</v>
      </c>
      <c r="CC467" s="1466">
        <f t="shared" si="85"/>
        <v>0</v>
      </c>
      <c r="CD467" s="1466">
        <f t="shared" si="85"/>
        <v>0</v>
      </c>
      <c r="CE467" s="1466">
        <f t="shared" si="85"/>
        <v>0</v>
      </c>
      <c r="CF467" s="1466">
        <f t="shared" si="85"/>
        <v>0</v>
      </c>
      <c r="CG467" s="1466">
        <f t="shared" si="85"/>
        <v>0</v>
      </c>
      <c r="CH467" s="1466">
        <f t="shared" si="85"/>
        <v>0</v>
      </c>
      <c r="CI467" s="1466">
        <f t="shared" si="85"/>
        <v>0</v>
      </c>
      <c r="CJ467" s="1466">
        <f t="shared" si="85"/>
        <v>0</v>
      </c>
      <c r="CK467" s="1466">
        <f t="shared" si="85"/>
        <v>0</v>
      </c>
      <c r="CL467" s="1466">
        <f t="shared" ref="CL467:CZ467" si="86">SUMPRODUCT($M18:$M466,CL18:CL466)</f>
        <v>0</v>
      </c>
      <c r="CM467" s="1466">
        <f t="shared" si="86"/>
        <v>0</v>
      </c>
      <c r="CN467" s="1466">
        <f t="shared" si="86"/>
        <v>0</v>
      </c>
      <c r="CO467" s="1466">
        <f t="shared" si="86"/>
        <v>0</v>
      </c>
      <c r="CP467" s="1466">
        <f t="shared" si="86"/>
        <v>0</v>
      </c>
      <c r="CQ467" s="1466">
        <f t="shared" si="86"/>
        <v>0</v>
      </c>
      <c r="CR467" s="1466">
        <f t="shared" si="86"/>
        <v>0</v>
      </c>
      <c r="CS467" s="1466">
        <f t="shared" si="86"/>
        <v>0</v>
      </c>
      <c r="CT467" s="1466">
        <f t="shared" si="86"/>
        <v>0</v>
      </c>
      <c r="CU467" s="1466">
        <f t="shared" si="86"/>
        <v>0</v>
      </c>
      <c r="CV467" s="1466">
        <f t="shared" si="86"/>
        <v>0</v>
      </c>
      <c r="CW467" s="1466">
        <f t="shared" si="86"/>
        <v>0</v>
      </c>
      <c r="CX467" s="1466">
        <f t="shared" si="86"/>
        <v>0</v>
      </c>
      <c r="CY467" s="1466">
        <f t="shared" si="86"/>
        <v>0</v>
      </c>
      <c r="CZ467" s="1466">
        <f t="shared" si="86"/>
        <v>0</v>
      </c>
    </row>
    <row r="468" spans="1:107" ht="12" customHeight="1" thickTop="1" thickBot="1" x14ac:dyDescent="0.3">
      <c r="B468" s="1537"/>
      <c r="C468" s="1538"/>
      <c r="D468" s="1538"/>
      <c r="E468" s="1538"/>
      <c r="F468" s="1538"/>
      <c r="G468" s="288"/>
      <c r="H468" s="1667"/>
      <c r="I468" s="1667"/>
      <c r="J468" s="1539"/>
      <c r="K468" s="1539"/>
      <c r="L468" s="1536"/>
      <c r="M468" s="1536"/>
      <c r="O468" s="1540"/>
      <c r="P468" s="921"/>
      <c r="Q468" s="921"/>
      <c r="R468" s="931"/>
      <c r="T468" s="921"/>
      <c r="U468" s="921"/>
      <c r="V468" s="931"/>
    </row>
    <row r="469" spans="1:107" ht="9" customHeight="1" thickTop="1" x14ac:dyDescent="0.2">
      <c r="B469" s="1472" t="s">
        <v>283</v>
      </c>
      <c r="C469" s="253"/>
      <c r="D469" s="253"/>
      <c r="E469" s="253"/>
      <c r="F469" s="253"/>
      <c r="G469" s="253"/>
      <c r="H469" s="294"/>
      <c r="I469" s="295"/>
      <c r="J469" s="295"/>
      <c r="K469" s="295"/>
      <c r="L469" s="287"/>
      <c r="M469" s="287"/>
      <c r="O469" s="1540"/>
    </row>
    <row r="470" spans="1:107" ht="9" customHeight="1" x14ac:dyDescent="0.2">
      <c r="A470" s="294"/>
      <c r="B470" s="295"/>
      <c r="C470" s="294"/>
      <c r="D470" s="294"/>
      <c r="E470" s="294"/>
      <c r="F470" s="294"/>
      <c r="G470" s="1541"/>
      <c r="H470" s="1541"/>
      <c r="I470" s="295"/>
      <c r="J470" s="295"/>
      <c r="K470" s="295"/>
      <c r="L470" s="289"/>
      <c r="M470" s="289"/>
      <c r="O470" s="1540"/>
    </row>
    <row r="471" spans="1:107" ht="9" customHeight="1" x14ac:dyDescent="0.2">
      <c r="B471" s="1542"/>
      <c r="C471" s="294"/>
      <c r="D471" s="294"/>
      <c r="E471" s="294"/>
      <c r="F471" s="294"/>
      <c r="G471" s="1541"/>
      <c r="H471" s="1541"/>
      <c r="I471" s="295"/>
      <c r="J471" s="295"/>
      <c r="K471" s="295"/>
      <c r="L471" s="289"/>
      <c r="M471" s="289"/>
      <c r="O471" s="1540"/>
    </row>
    <row r="472" spans="1:107" ht="9" customHeight="1" x14ac:dyDescent="0.2">
      <c r="C472" s="288"/>
      <c r="D472" s="288"/>
      <c r="E472" s="288"/>
      <c r="F472" s="288"/>
      <c r="G472" s="288"/>
      <c r="H472" s="288"/>
      <c r="I472" s="289"/>
      <c r="J472" s="289"/>
      <c r="K472" s="289"/>
      <c r="L472" s="289"/>
      <c r="M472" s="289"/>
      <c r="O472" s="1540"/>
    </row>
    <row r="473" spans="1:107" ht="9" customHeight="1" x14ac:dyDescent="0.2">
      <c r="C473" s="288"/>
      <c r="D473" s="288"/>
      <c r="E473" s="288"/>
      <c r="F473" s="288"/>
      <c r="G473" s="288"/>
      <c r="H473" s="288"/>
      <c r="I473" s="289"/>
      <c r="J473" s="289"/>
      <c r="K473" s="289"/>
      <c r="L473" s="289"/>
      <c r="M473" s="289"/>
      <c r="O473" s="1540"/>
    </row>
    <row r="474" spans="1:107" ht="9" customHeight="1" x14ac:dyDescent="0.2">
      <c r="C474" s="288"/>
      <c r="D474" s="288"/>
      <c r="E474" s="288"/>
      <c r="F474" s="288"/>
      <c r="G474" s="288"/>
      <c r="H474" s="288"/>
      <c r="I474" s="289"/>
      <c r="J474" s="289"/>
      <c r="K474" s="289"/>
      <c r="L474" s="289"/>
      <c r="M474" s="289"/>
      <c r="O474" s="1540"/>
    </row>
    <row r="475" spans="1:107" ht="9" customHeight="1" x14ac:dyDescent="0.2">
      <c r="C475" s="288"/>
      <c r="D475" s="288"/>
      <c r="E475" s="288"/>
      <c r="F475" s="288"/>
      <c r="G475" s="288"/>
      <c r="H475" s="288"/>
      <c r="I475" s="289"/>
      <c r="J475" s="289"/>
      <c r="K475" s="289"/>
      <c r="L475" s="289"/>
      <c r="M475" s="289"/>
      <c r="O475" s="1540"/>
    </row>
    <row r="476" spans="1:107" x14ac:dyDescent="0.2">
      <c r="C476" s="288"/>
      <c r="D476" s="288"/>
      <c r="E476" s="288"/>
      <c r="F476" s="288"/>
      <c r="G476" s="288"/>
      <c r="H476" s="288"/>
      <c r="I476" s="289"/>
      <c r="J476" s="289"/>
      <c r="K476" s="289"/>
      <c r="L476" s="289"/>
      <c r="M476" s="289"/>
      <c r="O476" s="1540"/>
    </row>
    <row r="477" spans="1:107" x14ac:dyDescent="0.2">
      <c r="H477" s="288"/>
      <c r="I477" s="289"/>
      <c r="J477" s="289"/>
      <c r="K477" s="289"/>
      <c r="L477" s="289"/>
      <c r="M477" s="289"/>
      <c r="O477" s="1540"/>
    </row>
    <row r="478" spans="1:107" x14ac:dyDescent="0.2">
      <c r="G478" s="1474"/>
      <c r="H478" s="288"/>
      <c r="I478" s="289"/>
      <c r="J478" s="289"/>
      <c r="K478" s="289"/>
      <c r="L478" s="289"/>
      <c r="M478" s="289"/>
      <c r="O478" s="1540"/>
    </row>
    <row r="479" spans="1:107" x14ac:dyDescent="0.2">
      <c r="B479" s="1473" t="s">
        <v>37</v>
      </c>
      <c r="C479" s="1474"/>
      <c r="D479" s="1474"/>
      <c r="E479" s="1474"/>
      <c r="F479" s="227" t="s">
        <v>65</v>
      </c>
      <c r="G479" s="288"/>
      <c r="H479" s="288"/>
      <c r="I479" s="289"/>
      <c r="J479" s="289"/>
      <c r="K479" s="289"/>
      <c r="L479" s="289"/>
      <c r="M479" s="289"/>
      <c r="O479" s="1540"/>
    </row>
    <row r="480" spans="1:107" x14ac:dyDescent="0.2">
      <c r="C480" s="288"/>
      <c r="D480" s="288"/>
      <c r="E480" s="288"/>
      <c r="F480" s="288"/>
      <c r="G480" s="288"/>
      <c r="H480" s="288"/>
      <c r="I480" s="289"/>
      <c r="J480" s="289"/>
      <c r="K480" s="289"/>
      <c r="L480" s="289"/>
      <c r="M480" s="289"/>
      <c r="O480" s="1540"/>
    </row>
    <row r="481" spans="3:15" x14ac:dyDescent="0.2">
      <c r="C481" s="288"/>
      <c r="D481" s="288"/>
      <c r="E481" s="288"/>
      <c r="F481" s="288"/>
      <c r="G481" s="288"/>
      <c r="H481" s="288"/>
      <c r="I481" s="289"/>
      <c r="J481" s="289"/>
      <c r="K481" s="289"/>
      <c r="L481" s="289"/>
      <c r="M481" s="289"/>
      <c r="O481" s="1540"/>
    </row>
    <row r="482" spans="3:15" x14ac:dyDescent="0.2">
      <c r="C482" s="288"/>
      <c r="D482" s="288"/>
      <c r="E482" s="288"/>
      <c r="F482" s="288"/>
      <c r="G482" s="288"/>
      <c r="H482" s="288"/>
      <c r="I482" s="289"/>
      <c r="J482" s="289"/>
      <c r="K482" s="289"/>
      <c r="L482" s="289"/>
      <c r="M482" s="289"/>
      <c r="O482" s="1540"/>
    </row>
    <row r="483" spans="3:15" x14ac:dyDescent="0.2">
      <c r="C483" s="288"/>
      <c r="D483" s="288"/>
      <c r="E483" s="288"/>
      <c r="F483" s="288"/>
      <c r="G483" s="288"/>
      <c r="H483" s="288"/>
      <c r="I483" s="289"/>
      <c r="J483" s="289"/>
      <c r="K483" s="289"/>
      <c r="L483" s="289"/>
      <c r="M483" s="289"/>
      <c r="O483" s="1540"/>
    </row>
    <row r="484" spans="3:15" x14ac:dyDescent="0.2">
      <c r="C484" s="288"/>
      <c r="D484" s="288"/>
      <c r="E484" s="288"/>
      <c r="F484" s="288"/>
      <c r="G484" s="288"/>
      <c r="H484" s="288"/>
      <c r="I484" s="289"/>
      <c r="J484" s="289"/>
      <c r="K484" s="289"/>
      <c r="L484" s="289"/>
      <c r="M484" s="289"/>
      <c r="O484" s="1540"/>
    </row>
    <row r="485" spans="3:15" x14ac:dyDescent="0.2">
      <c r="C485" s="288"/>
      <c r="D485" s="288"/>
      <c r="E485" s="288"/>
      <c r="F485" s="288"/>
      <c r="G485" s="288"/>
      <c r="H485" s="288"/>
      <c r="I485" s="289"/>
      <c r="J485" s="289"/>
      <c r="K485" s="289"/>
      <c r="L485" s="289"/>
      <c r="M485" s="289"/>
      <c r="O485" s="1540"/>
    </row>
    <row r="486" spans="3:15" x14ac:dyDescent="0.2">
      <c r="O486" s="1540"/>
    </row>
    <row r="487" spans="3:15" x14ac:dyDescent="0.2">
      <c r="O487" s="1540"/>
    </row>
    <row r="488" spans="3:15" x14ac:dyDescent="0.2">
      <c r="O488" s="1540"/>
    </row>
    <row r="489" spans="3:15" x14ac:dyDescent="0.2">
      <c r="O489" s="1540"/>
    </row>
    <row r="490" spans="3:15" x14ac:dyDescent="0.2">
      <c r="O490" s="1540"/>
    </row>
    <row r="491" spans="3:15" x14ac:dyDescent="0.2">
      <c r="O491" s="1540"/>
    </row>
  </sheetData>
  <sheetProtection password="F0D5" sheet="1" insertRows="0" sort="0" autoFilter="0" pivotTables="0"/>
  <autoFilter ref="B16:N466"/>
  <mergeCells count="84">
    <mergeCell ref="F12:G12"/>
    <mergeCell ref="N4:N6"/>
    <mergeCell ref="H468:I468"/>
    <mergeCell ref="Y10:CZ11"/>
    <mergeCell ref="Y14:Y16"/>
    <mergeCell ref="Z14:Z16"/>
    <mergeCell ref="AA14:AA16"/>
    <mergeCell ref="AB14:AB16"/>
    <mergeCell ref="AC14:AC16"/>
    <mergeCell ref="AD14:AD16"/>
    <mergeCell ref="AE14:AE16"/>
    <mergeCell ref="AF14:AF16"/>
    <mergeCell ref="AG14:AG16"/>
    <mergeCell ref="AH14:AH16"/>
    <mergeCell ref="AI14:AI16"/>
    <mergeCell ref="AJ14:AJ16"/>
    <mergeCell ref="AK14:AK16"/>
    <mergeCell ref="AL14:AL16"/>
    <mergeCell ref="AM14:AM16"/>
    <mergeCell ref="AN14:AN16"/>
    <mergeCell ref="AO14:AO16"/>
    <mergeCell ref="AP14:AP16"/>
    <mergeCell ref="AQ14:AQ16"/>
    <mergeCell ref="AR14:AR16"/>
    <mergeCell ref="AS14:AS16"/>
    <mergeCell ref="AT14:AT16"/>
    <mergeCell ref="AU14:AU16"/>
    <mergeCell ref="AV14:AV16"/>
    <mergeCell ref="AW14:AW16"/>
    <mergeCell ref="AX14:AX16"/>
    <mergeCell ref="AY14:AY16"/>
    <mergeCell ref="AZ14:AZ16"/>
    <mergeCell ref="BA14:BA16"/>
    <mergeCell ref="BB14:BB16"/>
    <mergeCell ref="BC14:BC16"/>
    <mergeCell ref="BD14:BD16"/>
    <mergeCell ref="BE14:BE16"/>
    <mergeCell ref="BF14:BF16"/>
    <mergeCell ref="BG14:BG16"/>
    <mergeCell ref="BH14:BH16"/>
    <mergeCell ref="BI14:BI16"/>
    <mergeCell ref="BJ14:BJ16"/>
    <mergeCell ref="BK14:BK16"/>
    <mergeCell ref="BL14:BL16"/>
    <mergeCell ref="BM14:BM16"/>
    <mergeCell ref="BN14:BN16"/>
    <mergeCell ref="BO14:BO16"/>
    <mergeCell ref="BP14:BP16"/>
    <mergeCell ref="BQ14:BQ16"/>
    <mergeCell ref="BR14:BR16"/>
    <mergeCell ref="BS14:BS16"/>
    <mergeCell ref="BT14:BT16"/>
    <mergeCell ref="BU14:BU16"/>
    <mergeCell ref="BV14:BV16"/>
    <mergeCell ref="BW14:BW16"/>
    <mergeCell ref="BX14:BX16"/>
    <mergeCell ref="BY14:BY16"/>
    <mergeCell ref="BZ14:BZ16"/>
    <mergeCell ref="CA14:CA16"/>
    <mergeCell ref="CB14:CB16"/>
    <mergeCell ref="CC14:CC16"/>
    <mergeCell ref="CD14:CD16"/>
    <mergeCell ref="CE14:CE16"/>
    <mergeCell ref="CF14:CF16"/>
    <mergeCell ref="CG14:CG16"/>
    <mergeCell ref="CH14:CH16"/>
    <mergeCell ref="CI14:CI16"/>
    <mergeCell ref="CJ14:CJ16"/>
    <mergeCell ref="CK14:CK16"/>
    <mergeCell ref="CL14:CL16"/>
    <mergeCell ref="CM14:CM16"/>
    <mergeCell ref="CN14:CN16"/>
    <mergeCell ref="CO14:CO16"/>
    <mergeCell ref="CP14:CP16"/>
    <mergeCell ref="CQ14:CQ16"/>
    <mergeCell ref="CR14:CR16"/>
    <mergeCell ref="CY14:CY16"/>
    <mergeCell ref="CZ14:CZ16"/>
    <mergeCell ref="CS14:CS16"/>
    <mergeCell ref="CT14:CT16"/>
    <mergeCell ref="CU14:CU16"/>
    <mergeCell ref="CV14:CV16"/>
    <mergeCell ref="CW14:CW16"/>
    <mergeCell ref="CX14:CX16"/>
  </mergeCells>
  <phoneticPr fontId="0" type="noConversion"/>
  <conditionalFormatting sqref="W18:W466">
    <cfRule type="cellIs" dxfId="8" priority="1" stopIfTrue="1" operator="equal">
      <formula>"Controlar Aprop."</formula>
    </cfRule>
  </conditionalFormatting>
  <dataValidations count="4">
    <dataValidation type="list" allowBlank="1" showInputMessage="1" showErrorMessage="1" sqref="E17:E466">
      <formula1>Insumos_Directo_Indirecto</formula1>
    </dataValidation>
    <dataValidation type="list" allowBlank="1" showInputMessage="1" showErrorMessage="1" sqref="D17:D466">
      <formula1>Tipo_Insumos</formula1>
    </dataValidation>
    <dataValidation type="list" allowBlank="1" showInputMessage="1" showErrorMessage="1" sqref="T17:T466 P17">
      <formula1>Indices</formula1>
    </dataValidation>
    <dataValidation type="list" showInputMessage="1" showErrorMessage="1" sqref="P18:P466">
      <formula1>Indices2</formula1>
    </dataValidation>
  </dataValidations>
  <hyperlinks>
    <hyperlink ref="D11" location="Indice!E13" tooltip="Vuelve al Indice" display="INDICE"/>
  </hyperlinks>
  <printOptions horizontalCentered="1" verticalCentered="1"/>
  <pageMargins left="0.46" right="0.35" top="0.59055118110236227" bottom="0.59055118110236227" header="0.51181102362204722" footer="0.31496062992125984"/>
  <pageSetup paperSize="9" scale="60" orientation="landscape" cellComments="asDisplayed" horizontalDpi="4294967292" verticalDpi="144" r:id="rId1"/>
  <headerFooter alignWithMargins="0">
    <oddFooter>&amp;R&amp;Z&amp;F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Hoja4">
    <tabColor theme="9" tint="0.59999389629810485"/>
  </sheetPr>
  <dimension ref="A1:HR65536"/>
  <sheetViews>
    <sheetView showGridLines="0" workbookViewId="0">
      <selection activeCell="BB20" sqref="BB20"/>
    </sheetView>
  </sheetViews>
  <sheetFormatPr baseColWidth="10" defaultColWidth="15.77734375" defaultRowHeight="15" x14ac:dyDescent="0.2"/>
  <cols>
    <col min="1" max="1" width="3.77734375" style="326" customWidth="1"/>
    <col min="2" max="2" width="35.109375" style="326" customWidth="1"/>
    <col min="3" max="3" width="8.5546875" style="326" customWidth="1"/>
    <col min="4" max="4" width="3.44140625" style="326" customWidth="1"/>
    <col min="5" max="5" width="7.44140625" style="326" customWidth="1"/>
    <col min="6" max="6" width="9.77734375" style="326" bestFit="1" customWidth="1"/>
    <col min="7" max="7" width="6.5546875" style="326" customWidth="1"/>
    <col min="8" max="8" width="6.33203125" style="326" customWidth="1"/>
    <col min="9" max="9" width="7.77734375" style="326" customWidth="1"/>
    <col min="10" max="10" width="7.6640625" style="326" bestFit="1" customWidth="1"/>
    <col min="11" max="11" width="9.88671875" style="326" customWidth="1"/>
    <col min="12" max="12" width="15.44140625" style="326" bestFit="1" customWidth="1"/>
    <col min="13" max="13" width="7" style="326" customWidth="1"/>
    <col min="14" max="14" width="8" style="326" customWidth="1"/>
    <col min="15" max="15" width="8.88671875" style="326" customWidth="1"/>
    <col min="16" max="21" width="10.33203125" style="326" customWidth="1"/>
    <col min="22" max="22" width="12.44140625" style="326" customWidth="1"/>
    <col min="23" max="28" width="10.33203125" style="326" customWidth="1"/>
    <col min="29" max="29" width="12.44140625" style="326" customWidth="1"/>
    <col min="30" max="30" width="16.109375" style="325" customWidth="1"/>
    <col min="31" max="31" width="2.21875" style="325" customWidth="1"/>
    <col min="32" max="32" width="9.77734375" style="932" hidden="1" customWidth="1"/>
    <col min="33" max="33" width="6.6640625" style="932" hidden="1" customWidth="1"/>
    <col min="34" max="34" width="9.109375" style="932" hidden="1" customWidth="1"/>
    <col min="35" max="35" width="3.109375" style="932" hidden="1" customWidth="1"/>
    <col min="36" max="36" width="7.88671875" style="932" hidden="1" customWidth="1"/>
    <col min="37" max="37" width="6.77734375" style="932" hidden="1" customWidth="1"/>
    <col min="38" max="40" width="9.77734375" style="932" hidden="1" customWidth="1"/>
    <col min="41" max="41" width="9.109375" style="325" hidden="1" customWidth="1"/>
    <col min="42" max="42" width="9.77734375" style="932" hidden="1" customWidth="1"/>
    <col min="43" max="43" width="6.6640625" style="932" hidden="1" customWidth="1"/>
    <col min="44" max="44" width="9.109375" style="932" hidden="1" customWidth="1"/>
    <col min="45" max="45" width="3.109375" style="932" hidden="1" customWidth="1"/>
    <col min="46" max="46" width="7.88671875" style="932" hidden="1" customWidth="1"/>
    <col min="47" max="47" width="6.77734375" style="932" hidden="1" customWidth="1"/>
    <col min="48" max="50" width="9.77734375" style="932" hidden="1" customWidth="1"/>
    <col min="51" max="52" width="16.109375" style="325" customWidth="1"/>
    <col min="53" max="53" width="2.21875" style="1253" customWidth="1"/>
    <col min="54" max="54" width="11.88671875" style="1253" customWidth="1"/>
    <col min="55" max="55" width="2.21875" style="1253" customWidth="1"/>
    <col min="56" max="56" width="10" style="1248" customWidth="1"/>
    <col min="57" max="57" width="3.6640625" style="1233" customWidth="1"/>
    <col min="58" max="137" width="5.5546875" style="1233" customWidth="1"/>
    <col min="138" max="138" width="3.6640625" style="1253" customWidth="1"/>
    <col min="139" max="140" width="8.21875" style="1253" customWidth="1"/>
    <col min="141" max="141" width="3.6640625" style="1253" customWidth="1"/>
    <col min="142" max="142" width="10" style="1248" customWidth="1"/>
    <col min="143" max="143" width="3.6640625" style="1233" customWidth="1"/>
    <col min="144" max="223" width="5.5546875" style="1233" customWidth="1"/>
    <col min="224" max="224" width="3.109375" style="326" customWidth="1"/>
    <col min="225" max="226" width="9.6640625" style="326" customWidth="1"/>
    <col min="227" max="16384" width="15.77734375" style="326"/>
  </cols>
  <sheetData>
    <row r="1" spans="1:223" ht="15.75" thickBot="1" x14ac:dyDescent="0.25">
      <c r="A1" s="324"/>
      <c r="B1" s="324"/>
      <c r="C1" s="325"/>
      <c r="D1" s="325"/>
      <c r="E1" s="325"/>
      <c r="F1" s="325"/>
      <c r="G1" s="325"/>
      <c r="H1" s="325"/>
      <c r="I1" s="325"/>
      <c r="J1" s="325"/>
      <c r="K1" s="397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</row>
    <row r="2" spans="1:223" ht="18.75" customHeight="1" thickTop="1" thickBot="1" x14ac:dyDescent="0.35">
      <c r="A2" s="46"/>
      <c r="B2" s="47" t="s">
        <v>121</v>
      </c>
      <c r="C2" s="48"/>
      <c r="D2" s="48"/>
      <c r="E2" s="48"/>
      <c r="F2" s="48"/>
      <c r="G2" s="48"/>
      <c r="H2" s="49"/>
      <c r="I2" s="327"/>
      <c r="J2" s="327"/>
      <c r="K2" s="397"/>
      <c r="N2" s="328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</row>
    <row r="3" spans="1:223" ht="21.75" customHeight="1" thickTop="1" x14ac:dyDescent="0.2">
      <c r="A3" s="329"/>
      <c r="B3" s="329"/>
      <c r="C3" s="330"/>
      <c r="D3" s="330"/>
      <c r="E3" s="330"/>
      <c r="F3" s="330"/>
      <c r="G3" s="330"/>
      <c r="H3" s="330"/>
      <c r="I3" s="330"/>
      <c r="J3" s="325"/>
      <c r="K3" s="397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</row>
    <row r="4" spans="1:223" ht="27" customHeight="1" x14ac:dyDescent="0.25">
      <c r="A4" s="331"/>
      <c r="B4" s="187" t="s">
        <v>284</v>
      </c>
      <c r="C4" s="231">
        <f>'INMUEBLES EQUIPOS Y RODADOS'!C4</f>
        <v>0</v>
      </c>
      <c r="D4" s="299"/>
      <c r="E4" s="299"/>
      <c r="F4" s="332"/>
      <c r="G4" s="333"/>
      <c r="H4" s="334"/>
      <c r="I4" s="58"/>
      <c r="J4" s="327"/>
      <c r="K4" s="398"/>
      <c r="M4" s="83" t="s">
        <v>0</v>
      </c>
      <c r="N4" s="115"/>
      <c r="O4" s="115"/>
      <c r="P4" s="84" t="s">
        <v>138</v>
      </c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</row>
    <row r="5" spans="1:223" ht="15.75" customHeight="1" x14ac:dyDescent="0.25">
      <c r="A5" s="335"/>
      <c r="B5" s="193" t="s">
        <v>79</v>
      </c>
      <c r="C5" s="336">
        <f>'INMUEBLES EQUIPOS Y RODADOS'!C5</f>
        <v>0</v>
      </c>
      <c r="D5" s="194"/>
      <c r="E5" s="194"/>
      <c r="F5" s="195"/>
      <c r="G5" s="304"/>
      <c r="H5" s="196"/>
      <c r="I5" s="337"/>
      <c r="J5" s="327"/>
      <c r="K5" s="399"/>
      <c r="M5" s="85" t="s">
        <v>8</v>
      </c>
      <c r="N5" s="116"/>
      <c r="O5" s="116"/>
      <c r="P5" s="86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</row>
    <row r="6" spans="1:223" ht="12" customHeight="1" x14ac:dyDescent="0.25">
      <c r="A6" s="335"/>
      <c r="B6" s="201" t="s">
        <v>80</v>
      </c>
      <c r="C6" s="305">
        <f>'INMUEBLES EQUIPOS Y RODADOS'!C6</f>
        <v>0</v>
      </c>
      <c r="D6" s="194"/>
      <c r="E6" s="194"/>
      <c r="F6" s="202"/>
      <c r="G6" s="202"/>
      <c r="H6" s="306"/>
      <c r="I6" s="338"/>
      <c r="J6" s="327"/>
      <c r="K6" s="399"/>
      <c r="M6" s="117" t="s">
        <v>23</v>
      </c>
      <c r="N6" s="118"/>
      <c r="O6" s="118"/>
      <c r="P6" s="87"/>
      <c r="Q6" s="325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</row>
    <row r="7" spans="1:223" ht="12" customHeight="1" x14ac:dyDescent="0.25">
      <c r="A7" s="335"/>
      <c r="B7" s="201" t="s">
        <v>82</v>
      </c>
      <c r="C7" s="307">
        <f>'INMUEBLES EQUIPOS Y RODADOS'!C7</f>
        <v>0</v>
      </c>
      <c r="D7" s="188"/>
      <c r="E7" s="188"/>
      <c r="F7" s="208" t="s">
        <v>493</v>
      </c>
      <c r="G7" s="1191">
        <f>'Información de Cabecera'!F9</f>
        <v>42036</v>
      </c>
      <c r="H7" s="205"/>
      <c r="I7" s="338"/>
      <c r="J7" s="327"/>
      <c r="K7" s="59"/>
      <c r="L7" s="59"/>
      <c r="M7" s="59"/>
      <c r="N7" s="59"/>
      <c r="O7" s="59"/>
      <c r="P7" s="60"/>
      <c r="Q7" s="325"/>
      <c r="R7" s="325"/>
      <c r="S7" s="325"/>
      <c r="T7" s="325"/>
      <c r="U7" s="325"/>
      <c r="V7" s="325"/>
      <c r="W7" s="325"/>
      <c r="X7" s="325"/>
      <c r="Y7" s="325"/>
      <c r="Z7" s="325"/>
      <c r="AA7" s="325"/>
      <c r="AB7" s="325"/>
      <c r="AC7" s="60"/>
    </row>
    <row r="8" spans="1:223" ht="12" hidden="1" customHeight="1" x14ac:dyDescent="0.25">
      <c r="A8" s="335"/>
      <c r="B8" s="207" t="s">
        <v>81</v>
      </c>
      <c r="C8" s="305" t="e">
        <f>'INMUEBLES EQUIPOS Y RODADOS'!C8</f>
        <v>#VALUE!</v>
      </c>
      <c r="D8" s="188"/>
      <c r="E8" s="188"/>
      <c r="F8" s="188"/>
      <c r="G8" s="188"/>
      <c r="H8" s="205"/>
      <c r="I8" s="338"/>
      <c r="J8" s="327"/>
      <c r="K8" s="59"/>
      <c r="L8" s="59"/>
      <c r="M8" s="59"/>
      <c r="N8" s="59"/>
      <c r="O8" s="59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</row>
    <row r="9" spans="1:223" ht="12" customHeight="1" x14ac:dyDescent="0.25">
      <c r="A9" s="335"/>
      <c r="B9" s="208" t="s">
        <v>141</v>
      </c>
      <c r="C9" s="1146">
        <f>'INMUEBLES EQUIPOS Y RODADOS'!C9</f>
        <v>36</v>
      </c>
      <c r="D9" s="188"/>
      <c r="E9" s="188"/>
      <c r="F9" s="188"/>
      <c r="G9" s="188"/>
      <c r="H9" s="205"/>
      <c r="I9" s="338"/>
      <c r="J9" s="327"/>
      <c r="K9" s="59"/>
      <c r="L9" s="59"/>
      <c r="M9" s="59"/>
      <c r="N9" s="59"/>
      <c r="O9" s="59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</row>
    <row r="10" spans="1:223" ht="12" customHeight="1" x14ac:dyDescent="0.25">
      <c r="A10" s="335"/>
      <c r="B10" s="209"/>
      <c r="C10" s="188"/>
      <c r="D10" s="308"/>
      <c r="E10" s="308"/>
      <c r="F10" s="188"/>
      <c r="G10" s="188"/>
      <c r="H10" s="205"/>
      <c r="I10" s="338"/>
      <c r="J10" s="327"/>
      <c r="K10" s="59"/>
      <c r="L10" s="59"/>
      <c r="M10" s="59"/>
      <c r="N10" s="59"/>
      <c r="O10" s="59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BF10" s="326"/>
      <c r="BG10" s="326"/>
      <c r="BH10" s="326"/>
      <c r="BI10" s="326"/>
      <c r="BJ10" s="326"/>
      <c r="BK10" s="326"/>
      <c r="BL10" s="326"/>
      <c r="BM10" s="326"/>
      <c r="BN10" s="326"/>
      <c r="BO10" s="326"/>
      <c r="BP10" s="326"/>
      <c r="BQ10" s="326"/>
      <c r="BR10" s="326"/>
      <c r="BS10" s="326"/>
      <c r="BT10" s="326"/>
      <c r="BU10" s="326"/>
      <c r="BV10" s="326"/>
      <c r="BW10" s="326"/>
      <c r="BX10" s="326"/>
      <c r="BY10" s="326"/>
      <c r="BZ10" s="326"/>
      <c r="CA10" s="326"/>
      <c r="CB10" s="326"/>
      <c r="CC10" s="326"/>
      <c r="CD10" s="326"/>
      <c r="CE10" s="326"/>
      <c r="CF10" s="326"/>
      <c r="CG10" s="326"/>
      <c r="CH10" s="326"/>
      <c r="CI10" s="326"/>
      <c r="CJ10" s="326"/>
      <c r="CK10" s="326"/>
      <c r="CL10" s="326"/>
      <c r="CM10" s="326"/>
      <c r="CN10" s="326"/>
      <c r="CO10" s="326"/>
      <c r="CP10" s="326"/>
      <c r="CQ10" s="326"/>
      <c r="CR10" s="326"/>
      <c r="CS10" s="326"/>
      <c r="CT10" s="326"/>
      <c r="CU10" s="326"/>
      <c r="CV10" s="326"/>
      <c r="CW10" s="326"/>
      <c r="CX10" s="326"/>
      <c r="CY10" s="326"/>
      <c r="CZ10" s="326"/>
      <c r="DA10" s="326"/>
      <c r="DB10" s="326"/>
      <c r="DC10" s="326"/>
      <c r="DD10" s="326"/>
      <c r="DE10" s="326"/>
      <c r="DF10" s="326"/>
      <c r="DG10" s="326"/>
      <c r="DH10" s="326"/>
      <c r="DI10" s="326"/>
      <c r="DJ10" s="326"/>
      <c r="DK10" s="326"/>
      <c r="DL10" s="326"/>
      <c r="DM10" s="326"/>
      <c r="DN10" s="326"/>
      <c r="DO10" s="326"/>
      <c r="DP10" s="326"/>
      <c r="DQ10" s="326"/>
      <c r="DR10" s="326"/>
      <c r="DS10" s="326"/>
      <c r="DT10" s="326"/>
      <c r="DU10" s="326"/>
      <c r="DV10" s="326"/>
      <c r="DW10" s="326"/>
      <c r="DX10" s="326"/>
      <c r="DY10" s="326"/>
      <c r="DZ10" s="326"/>
      <c r="EA10" s="326"/>
      <c r="EB10" s="326"/>
      <c r="EC10" s="326"/>
      <c r="ED10" s="326"/>
      <c r="EE10" s="326"/>
      <c r="EF10" s="326"/>
      <c r="EG10" s="326"/>
      <c r="EN10" s="326"/>
      <c r="EO10" s="326"/>
      <c r="EP10" s="326"/>
      <c r="EQ10" s="326"/>
      <c r="ER10" s="326"/>
      <c r="ES10" s="326"/>
      <c r="ET10" s="326"/>
      <c r="EU10" s="326"/>
      <c r="EV10" s="326"/>
      <c r="EW10" s="326"/>
      <c r="EX10" s="326"/>
      <c r="EY10" s="326"/>
      <c r="EZ10" s="326"/>
      <c r="FA10" s="326"/>
      <c r="FB10" s="326"/>
      <c r="FC10" s="326"/>
      <c r="FD10" s="326"/>
      <c r="FE10" s="326"/>
      <c r="FF10" s="326"/>
      <c r="FG10" s="326"/>
      <c r="FH10" s="326"/>
      <c r="FI10" s="326"/>
      <c r="FJ10" s="326"/>
      <c r="FK10" s="326"/>
      <c r="FL10" s="326"/>
      <c r="FM10" s="326"/>
      <c r="FN10" s="326"/>
      <c r="FO10" s="326"/>
      <c r="FP10" s="326"/>
      <c r="FQ10" s="326"/>
      <c r="FR10" s="326"/>
      <c r="FS10" s="326"/>
      <c r="FT10" s="326"/>
      <c r="FU10" s="326"/>
      <c r="FV10" s="326"/>
      <c r="FW10" s="326"/>
      <c r="FX10" s="326"/>
      <c r="FY10" s="326"/>
      <c r="FZ10" s="326"/>
      <c r="GA10" s="326"/>
      <c r="GB10" s="326"/>
      <c r="GC10" s="326"/>
      <c r="GD10" s="326"/>
      <c r="GE10" s="326"/>
      <c r="GF10" s="326"/>
      <c r="GG10" s="326"/>
      <c r="GH10" s="326"/>
      <c r="GI10" s="326"/>
      <c r="GJ10" s="326"/>
      <c r="GK10" s="326"/>
      <c r="GL10" s="326"/>
      <c r="GM10" s="326"/>
      <c r="GN10" s="326"/>
      <c r="GO10" s="326"/>
      <c r="GP10" s="326"/>
      <c r="GQ10" s="326"/>
      <c r="GR10" s="326"/>
      <c r="GS10" s="326"/>
      <c r="GT10" s="326"/>
      <c r="GU10" s="326"/>
      <c r="GV10" s="326"/>
      <c r="GW10" s="326"/>
      <c r="GX10" s="326"/>
      <c r="GY10" s="326"/>
      <c r="GZ10" s="326"/>
      <c r="HA10" s="326"/>
      <c r="HB10" s="326"/>
      <c r="HC10" s="326"/>
      <c r="HD10" s="326"/>
      <c r="HE10" s="326"/>
      <c r="HF10" s="326"/>
      <c r="HG10" s="326"/>
      <c r="HH10" s="326"/>
      <c r="HI10" s="326"/>
      <c r="HJ10" s="326"/>
      <c r="HK10" s="326"/>
      <c r="HL10" s="326"/>
      <c r="HM10" s="326"/>
      <c r="HN10" s="326"/>
      <c r="HO10" s="326"/>
    </row>
    <row r="11" spans="1:223" ht="12" customHeight="1" x14ac:dyDescent="0.25">
      <c r="A11" s="335"/>
      <c r="B11" s="209"/>
      <c r="C11" s="188"/>
      <c r="D11" s="308"/>
      <c r="E11" s="308"/>
      <c r="F11" s="188"/>
      <c r="G11" s="188"/>
      <c r="H11" s="205"/>
      <c r="I11" s="338"/>
      <c r="J11" s="327"/>
      <c r="K11" s="59"/>
      <c r="L11" s="59"/>
      <c r="M11" s="59"/>
      <c r="N11" s="59"/>
      <c r="O11" s="59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BF11" s="326"/>
      <c r="BG11" s="326"/>
      <c r="BH11" s="326"/>
      <c r="BI11" s="326"/>
      <c r="BJ11" s="326"/>
      <c r="BK11" s="326"/>
      <c r="BL11" s="326"/>
      <c r="BM11" s="326"/>
      <c r="BN11" s="326"/>
      <c r="BO11" s="326"/>
      <c r="BP11" s="326"/>
      <c r="BQ11" s="326"/>
      <c r="BR11" s="326"/>
      <c r="BS11" s="326"/>
      <c r="BT11" s="326"/>
      <c r="BU11" s="326"/>
      <c r="BV11" s="326"/>
      <c r="BW11" s="326"/>
      <c r="BX11" s="326"/>
      <c r="BY11" s="326"/>
      <c r="BZ11" s="326"/>
      <c r="CA11" s="326"/>
      <c r="CB11" s="326"/>
      <c r="CC11" s="326"/>
      <c r="CD11" s="326"/>
      <c r="CE11" s="326"/>
      <c r="CF11" s="326"/>
      <c r="CG11" s="326"/>
      <c r="CH11" s="326"/>
      <c r="CI11" s="326"/>
      <c r="CJ11" s="326"/>
      <c r="CK11" s="326"/>
      <c r="CL11" s="326"/>
      <c r="CM11" s="326"/>
      <c r="CN11" s="326"/>
      <c r="CO11" s="326"/>
      <c r="CP11" s="326"/>
      <c r="CQ11" s="326"/>
      <c r="CR11" s="326"/>
      <c r="CS11" s="326"/>
      <c r="CT11" s="326"/>
      <c r="CU11" s="326"/>
      <c r="CV11" s="326"/>
      <c r="CW11" s="326"/>
      <c r="CX11" s="326"/>
      <c r="CY11" s="326"/>
      <c r="CZ11" s="326"/>
      <c r="DA11" s="326"/>
      <c r="DB11" s="326"/>
      <c r="DC11" s="326"/>
      <c r="DD11" s="326"/>
      <c r="DE11" s="326"/>
      <c r="DF11" s="326"/>
      <c r="DG11" s="326"/>
      <c r="DH11" s="326"/>
      <c r="DI11" s="326"/>
      <c r="DJ11" s="326"/>
      <c r="DK11" s="326"/>
      <c r="DL11" s="326"/>
      <c r="DM11" s="326"/>
      <c r="DN11" s="326"/>
      <c r="DO11" s="326"/>
      <c r="DP11" s="326"/>
      <c r="DQ11" s="326"/>
      <c r="DR11" s="326"/>
      <c r="DS11" s="326"/>
      <c r="DT11" s="326"/>
      <c r="DU11" s="326"/>
      <c r="DV11" s="326"/>
      <c r="DW11" s="326"/>
      <c r="DX11" s="326"/>
      <c r="DY11" s="326"/>
      <c r="DZ11" s="326"/>
      <c r="EA11" s="326"/>
      <c r="EB11" s="326"/>
      <c r="EC11" s="326"/>
      <c r="ED11" s="326"/>
      <c r="EE11" s="326"/>
      <c r="EF11" s="326"/>
      <c r="EG11" s="326"/>
      <c r="EN11" s="326"/>
      <c r="EO11" s="326"/>
      <c r="EP11" s="326"/>
      <c r="EQ11" s="326"/>
      <c r="ER11" s="326"/>
      <c r="ES11" s="326"/>
      <c r="ET11" s="326"/>
      <c r="EU11" s="326"/>
      <c r="EV11" s="326"/>
      <c r="EW11" s="326"/>
      <c r="EX11" s="326"/>
      <c r="EY11" s="326"/>
      <c r="EZ11" s="326"/>
      <c r="FA11" s="326"/>
      <c r="FB11" s="326"/>
      <c r="FC11" s="326"/>
      <c r="FD11" s="326"/>
      <c r="FE11" s="326"/>
      <c r="FF11" s="326"/>
      <c r="FG11" s="326"/>
      <c r="FH11" s="326"/>
      <c r="FI11" s="326"/>
      <c r="FJ11" s="326"/>
      <c r="FK11" s="326"/>
      <c r="FL11" s="326"/>
      <c r="FM11" s="326"/>
      <c r="FN11" s="326"/>
      <c r="FO11" s="326"/>
      <c r="FP11" s="326"/>
      <c r="FQ11" s="326"/>
      <c r="FR11" s="326"/>
      <c r="FS11" s="326"/>
      <c r="FT11" s="326"/>
      <c r="FU11" s="326"/>
      <c r="FV11" s="326"/>
      <c r="FW11" s="326"/>
      <c r="FX11" s="326"/>
      <c r="FY11" s="326"/>
      <c r="FZ11" s="326"/>
      <c r="GA11" s="326"/>
      <c r="GB11" s="326"/>
      <c r="GC11" s="326"/>
      <c r="GD11" s="326"/>
      <c r="GE11" s="326"/>
      <c r="GF11" s="326"/>
      <c r="GG11" s="326"/>
      <c r="GH11" s="326"/>
      <c r="GI11" s="326"/>
      <c r="GJ11" s="326"/>
      <c r="GK11" s="326"/>
      <c r="GL11" s="326"/>
      <c r="GM11" s="326"/>
      <c r="GN11" s="326"/>
      <c r="GO11" s="326"/>
      <c r="GP11" s="326"/>
      <c r="GQ11" s="326"/>
      <c r="GR11" s="326"/>
      <c r="GS11" s="326"/>
      <c r="GT11" s="326"/>
      <c r="GU11" s="326"/>
      <c r="GV11" s="326"/>
      <c r="GW11" s="326"/>
      <c r="GX11" s="326"/>
      <c r="GY11" s="326"/>
      <c r="GZ11" s="326"/>
      <c r="HA11" s="326"/>
      <c r="HB11" s="326"/>
      <c r="HC11" s="326"/>
      <c r="HD11" s="326"/>
      <c r="HE11" s="326"/>
      <c r="HF11" s="326"/>
      <c r="HG11" s="326"/>
      <c r="HH11" s="326"/>
      <c r="HI11" s="326"/>
      <c r="HJ11" s="326"/>
      <c r="HK11" s="326"/>
      <c r="HL11" s="326"/>
      <c r="HM11" s="326"/>
      <c r="HN11" s="326"/>
      <c r="HO11" s="326"/>
    </row>
    <row r="12" spans="1:223" ht="12" customHeight="1" x14ac:dyDescent="0.25">
      <c r="A12" s="335"/>
      <c r="B12" s="209"/>
      <c r="C12" s="188"/>
      <c r="D12" s="308"/>
      <c r="E12" s="308"/>
      <c r="F12" s="878" t="s">
        <v>430</v>
      </c>
      <c r="G12" s="188"/>
      <c r="H12" s="205"/>
      <c r="I12" s="338"/>
      <c r="J12" s="327"/>
      <c r="K12" s="59"/>
      <c r="L12" s="59"/>
      <c r="M12" s="59"/>
      <c r="N12" s="59"/>
      <c r="O12" s="59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BD12" s="1249"/>
      <c r="BE12" s="1240"/>
      <c r="BF12" s="1629" t="s">
        <v>510</v>
      </c>
      <c r="BG12" s="1630"/>
      <c r="BH12" s="1630"/>
      <c r="BI12" s="1630"/>
      <c r="BJ12" s="1630"/>
      <c r="BK12" s="1630"/>
      <c r="BL12" s="1630"/>
      <c r="BM12" s="1630"/>
      <c r="BN12" s="1630"/>
      <c r="BO12" s="1630"/>
      <c r="BP12" s="1630"/>
      <c r="BQ12" s="1630"/>
      <c r="BR12" s="1630"/>
      <c r="BS12" s="1630"/>
      <c r="BT12" s="1630"/>
      <c r="BU12" s="1630"/>
      <c r="BV12" s="1630"/>
      <c r="BW12" s="1630"/>
      <c r="BX12" s="1630"/>
      <c r="BY12" s="1630"/>
      <c r="BZ12" s="1630"/>
      <c r="CA12" s="1630"/>
      <c r="CB12" s="1630"/>
      <c r="CC12" s="1630"/>
      <c r="CD12" s="1630"/>
      <c r="CE12" s="1630"/>
      <c r="CF12" s="1630"/>
      <c r="CG12" s="1630"/>
      <c r="CH12" s="1630"/>
      <c r="CI12" s="1630"/>
      <c r="CJ12" s="1630"/>
      <c r="CK12" s="1630"/>
      <c r="CL12" s="1630"/>
      <c r="CM12" s="1630"/>
      <c r="CN12" s="1630"/>
      <c r="CO12" s="1630"/>
      <c r="CP12" s="1630"/>
      <c r="CQ12" s="1630"/>
      <c r="CR12" s="1630"/>
      <c r="CS12" s="1630"/>
      <c r="CT12" s="1630"/>
      <c r="CU12" s="1630"/>
      <c r="CV12" s="1630"/>
      <c r="CW12" s="1630"/>
      <c r="CX12" s="1630"/>
      <c r="CY12" s="1630"/>
      <c r="CZ12" s="1630"/>
      <c r="DA12" s="1630"/>
      <c r="DB12" s="1630"/>
      <c r="DC12" s="1630"/>
      <c r="DD12" s="1630"/>
      <c r="DE12" s="1630"/>
      <c r="DF12" s="1630"/>
      <c r="DG12" s="1630"/>
      <c r="DH12" s="1630"/>
      <c r="DI12" s="1630"/>
      <c r="DJ12" s="1630"/>
      <c r="DK12" s="1630"/>
      <c r="DL12" s="1630"/>
      <c r="DM12" s="1630"/>
      <c r="DN12" s="1630"/>
      <c r="DO12" s="1630"/>
      <c r="DP12" s="1630"/>
      <c r="DQ12" s="1630"/>
      <c r="DR12" s="1630"/>
      <c r="DS12" s="1630"/>
      <c r="DT12" s="1630"/>
      <c r="DU12" s="1630"/>
      <c r="DV12" s="1630"/>
      <c r="DW12" s="1630"/>
      <c r="DX12" s="1630"/>
      <c r="DY12" s="1630"/>
      <c r="DZ12" s="1630"/>
      <c r="EA12" s="1630"/>
      <c r="EB12" s="1630"/>
      <c r="EC12" s="1630"/>
      <c r="ED12" s="1630"/>
      <c r="EE12" s="1630"/>
      <c r="EF12" s="1630"/>
      <c r="EG12" s="1630"/>
      <c r="EL12" s="1249"/>
      <c r="EM12" s="1240"/>
      <c r="EN12" s="1629" t="s">
        <v>511</v>
      </c>
      <c r="EO12" s="1630"/>
      <c r="EP12" s="1630"/>
      <c r="EQ12" s="1630"/>
      <c r="ER12" s="1630"/>
      <c r="ES12" s="1630"/>
      <c r="ET12" s="1630"/>
      <c r="EU12" s="1630"/>
      <c r="EV12" s="1630"/>
      <c r="EW12" s="1630"/>
      <c r="EX12" s="1630"/>
      <c r="EY12" s="1630"/>
      <c r="EZ12" s="1630"/>
      <c r="FA12" s="1630"/>
      <c r="FB12" s="1630"/>
      <c r="FC12" s="1630"/>
      <c r="FD12" s="1630"/>
      <c r="FE12" s="1630"/>
      <c r="FF12" s="1630"/>
      <c r="FG12" s="1630"/>
      <c r="FH12" s="1630"/>
      <c r="FI12" s="1630"/>
      <c r="FJ12" s="1630"/>
      <c r="FK12" s="1630"/>
      <c r="FL12" s="1630"/>
      <c r="FM12" s="1630"/>
      <c r="FN12" s="1630"/>
      <c r="FO12" s="1630"/>
      <c r="FP12" s="1630"/>
      <c r="FQ12" s="1630"/>
      <c r="FR12" s="1630"/>
      <c r="FS12" s="1630"/>
      <c r="FT12" s="1630"/>
      <c r="FU12" s="1630"/>
      <c r="FV12" s="1630"/>
      <c r="FW12" s="1630"/>
      <c r="FX12" s="1630"/>
      <c r="FY12" s="1630"/>
      <c r="FZ12" s="1630"/>
      <c r="GA12" s="1630"/>
      <c r="GB12" s="1630"/>
      <c r="GC12" s="1630"/>
      <c r="GD12" s="1630"/>
      <c r="GE12" s="1630"/>
      <c r="GF12" s="1630"/>
      <c r="GG12" s="1630"/>
      <c r="GH12" s="1630"/>
      <c r="GI12" s="1630"/>
      <c r="GJ12" s="1630"/>
      <c r="GK12" s="1630"/>
      <c r="GL12" s="1630"/>
      <c r="GM12" s="1630"/>
      <c r="GN12" s="1630"/>
      <c r="GO12" s="1630"/>
      <c r="GP12" s="1630"/>
      <c r="GQ12" s="1630"/>
      <c r="GR12" s="1630"/>
      <c r="GS12" s="1630"/>
      <c r="GT12" s="1630"/>
      <c r="GU12" s="1630"/>
      <c r="GV12" s="1630"/>
      <c r="GW12" s="1630"/>
      <c r="GX12" s="1630"/>
      <c r="GY12" s="1630"/>
      <c r="GZ12" s="1630"/>
      <c r="HA12" s="1630"/>
      <c r="HB12" s="1630"/>
      <c r="HC12" s="1630"/>
      <c r="HD12" s="1630"/>
      <c r="HE12" s="1630"/>
      <c r="HF12" s="1630"/>
      <c r="HG12" s="1630"/>
      <c r="HH12" s="1630"/>
      <c r="HI12" s="1630"/>
      <c r="HJ12" s="1630"/>
      <c r="HK12" s="1630"/>
      <c r="HL12" s="1630"/>
      <c r="HM12" s="1630"/>
      <c r="HN12" s="1630"/>
      <c r="HO12" s="1630"/>
    </row>
    <row r="13" spans="1:223" ht="35.25" customHeight="1" thickBot="1" x14ac:dyDescent="0.25">
      <c r="A13" s="335"/>
      <c r="B13" s="331"/>
      <c r="C13" s="331"/>
      <c r="D13" s="331"/>
      <c r="E13" s="331"/>
      <c r="F13" s="331"/>
      <c r="G13" s="331"/>
      <c r="H13" s="331"/>
      <c r="I13" s="331"/>
      <c r="J13" s="324"/>
      <c r="K13" s="324"/>
      <c r="L13" s="324"/>
      <c r="M13" s="324"/>
      <c r="N13" s="324"/>
      <c r="O13" s="324"/>
      <c r="P13" s="324"/>
      <c r="Q13" s="324"/>
      <c r="R13" s="324"/>
      <c r="S13" s="324"/>
      <c r="T13" s="324"/>
      <c r="U13" s="324"/>
      <c r="V13" s="324"/>
      <c r="W13" s="324"/>
      <c r="X13" s="324"/>
      <c r="Y13" s="324"/>
      <c r="Z13" s="324"/>
      <c r="AA13" s="324"/>
      <c r="AB13" s="324"/>
      <c r="AC13" s="324"/>
      <c r="BF13" s="1631"/>
      <c r="BG13" s="1632"/>
      <c r="BH13" s="1632"/>
      <c r="BI13" s="1632"/>
      <c r="BJ13" s="1632"/>
      <c r="BK13" s="1632"/>
      <c r="BL13" s="1632"/>
      <c r="BM13" s="1632"/>
      <c r="BN13" s="1632"/>
      <c r="BO13" s="1632"/>
      <c r="BP13" s="1632"/>
      <c r="BQ13" s="1632"/>
      <c r="BR13" s="1632"/>
      <c r="BS13" s="1632"/>
      <c r="BT13" s="1632"/>
      <c r="BU13" s="1632"/>
      <c r="BV13" s="1632"/>
      <c r="BW13" s="1632"/>
      <c r="BX13" s="1632"/>
      <c r="BY13" s="1632"/>
      <c r="BZ13" s="1632"/>
      <c r="CA13" s="1632"/>
      <c r="CB13" s="1632"/>
      <c r="CC13" s="1632"/>
      <c r="CD13" s="1632"/>
      <c r="CE13" s="1632"/>
      <c r="CF13" s="1632"/>
      <c r="CG13" s="1632"/>
      <c r="CH13" s="1632"/>
      <c r="CI13" s="1632"/>
      <c r="CJ13" s="1632"/>
      <c r="CK13" s="1632"/>
      <c r="CL13" s="1632"/>
      <c r="CM13" s="1632"/>
      <c r="CN13" s="1632"/>
      <c r="CO13" s="1632"/>
      <c r="CP13" s="1632"/>
      <c r="CQ13" s="1632"/>
      <c r="CR13" s="1632"/>
      <c r="CS13" s="1632"/>
      <c r="CT13" s="1632"/>
      <c r="CU13" s="1632"/>
      <c r="CV13" s="1632"/>
      <c r="CW13" s="1632"/>
      <c r="CX13" s="1632"/>
      <c r="CY13" s="1632"/>
      <c r="CZ13" s="1632"/>
      <c r="DA13" s="1632"/>
      <c r="DB13" s="1632"/>
      <c r="DC13" s="1632"/>
      <c r="DD13" s="1632"/>
      <c r="DE13" s="1632"/>
      <c r="DF13" s="1632"/>
      <c r="DG13" s="1632"/>
      <c r="DH13" s="1632"/>
      <c r="DI13" s="1632"/>
      <c r="DJ13" s="1632"/>
      <c r="DK13" s="1632"/>
      <c r="DL13" s="1632"/>
      <c r="DM13" s="1632"/>
      <c r="DN13" s="1632"/>
      <c r="DO13" s="1632"/>
      <c r="DP13" s="1632"/>
      <c r="DQ13" s="1632"/>
      <c r="DR13" s="1632"/>
      <c r="DS13" s="1632"/>
      <c r="DT13" s="1632"/>
      <c r="DU13" s="1632"/>
      <c r="DV13" s="1632"/>
      <c r="DW13" s="1632"/>
      <c r="DX13" s="1632"/>
      <c r="DY13" s="1632"/>
      <c r="DZ13" s="1632"/>
      <c r="EA13" s="1632"/>
      <c r="EB13" s="1632"/>
      <c r="EC13" s="1632"/>
      <c r="ED13" s="1632"/>
      <c r="EE13" s="1632"/>
      <c r="EF13" s="1632"/>
      <c r="EG13" s="1632"/>
      <c r="EN13" s="1631"/>
      <c r="EO13" s="1632"/>
      <c r="EP13" s="1632"/>
      <c r="EQ13" s="1632"/>
      <c r="ER13" s="1632"/>
      <c r="ES13" s="1632"/>
      <c r="ET13" s="1632"/>
      <c r="EU13" s="1632"/>
      <c r="EV13" s="1632"/>
      <c r="EW13" s="1632"/>
      <c r="EX13" s="1632"/>
      <c r="EY13" s="1632"/>
      <c r="EZ13" s="1632"/>
      <c r="FA13" s="1632"/>
      <c r="FB13" s="1632"/>
      <c r="FC13" s="1632"/>
      <c r="FD13" s="1632"/>
      <c r="FE13" s="1632"/>
      <c r="FF13" s="1632"/>
      <c r="FG13" s="1632"/>
      <c r="FH13" s="1632"/>
      <c r="FI13" s="1632"/>
      <c r="FJ13" s="1632"/>
      <c r="FK13" s="1632"/>
      <c r="FL13" s="1632"/>
      <c r="FM13" s="1632"/>
      <c r="FN13" s="1632"/>
      <c r="FO13" s="1632"/>
      <c r="FP13" s="1632"/>
      <c r="FQ13" s="1632"/>
      <c r="FR13" s="1632"/>
      <c r="FS13" s="1632"/>
      <c r="FT13" s="1632"/>
      <c r="FU13" s="1632"/>
      <c r="FV13" s="1632"/>
      <c r="FW13" s="1632"/>
      <c r="FX13" s="1632"/>
      <c r="FY13" s="1632"/>
      <c r="FZ13" s="1632"/>
      <c r="GA13" s="1632"/>
      <c r="GB13" s="1632"/>
      <c r="GC13" s="1632"/>
      <c r="GD13" s="1632"/>
      <c r="GE13" s="1632"/>
      <c r="GF13" s="1632"/>
      <c r="GG13" s="1632"/>
      <c r="GH13" s="1632"/>
      <c r="GI13" s="1632"/>
      <c r="GJ13" s="1632"/>
      <c r="GK13" s="1632"/>
      <c r="GL13" s="1632"/>
      <c r="GM13" s="1632"/>
      <c r="GN13" s="1632"/>
      <c r="GO13" s="1632"/>
      <c r="GP13" s="1632"/>
      <c r="GQ13" s="1632"/>
      <c r="GR13" s="1632"/>
      <c r="GS13" s="1632"/>
      <c r="GT13" s="1632"/>
      <c r="GU13" s="1632"/>
      <c r="GV13" s="1632"/>
      <c r="GW13" s="1632"/>
      <c r="GX13" s="1632"/>
      <c r="GY13" s="1632"/>
      <c r="GZ13" s="1632"/>
      <c r="HA13" s="1632"/>
      <c r="HB13" s="1632"/>
      <c r="HC13" s="1632"/>
      <c r="HD13" s="1632"/>
      <c r="HE13" s="1632"/>
      <c r="HF13" s="1632"/>
      <c r="HG13" s="1632"/>
      <c r="HH13" s="1632"/>
      <c r="HI13" s="1632"/>
      <c r="HJ13" s="1632"/>
      <c r="HK13" s="1632"/>
      <c r="HL13" s="1632"/>
      <c r="HM13" s="1632"/>
      <c r="HN13" s="1632"/>
      <c r="HO13" s="1632"/>
    </row>
    <row r="14" spans="1:223" ht="19.5" customHeight="1" thickTop="1" thickBot="1" x14ac:dyDescent="0.25">
      <c r="A14" s="1678" t="s">
        <v>122</v>
      </c>
      <c r="B14" s="1680" t="s">
        <v>9</v>
      </c>
      <c r="C14" s="1684" t="s">
        <v>124</v>
      </c>
      <c r="D14" s="1682" t="s">
        <v>18</v>
      </c>
      <c r="E14" s="1669" t="s">
        <v>205</v>
      </c>
      <c r="F14" s="1671" t="s">
        <v>213</v>
      </c>
      <c r="G14" s="50"/>
      <c r="H14" s="51"/>
      <c r="I14" s="52" t="s">
        <v>24</v>
      </c>
      <c r="J14" s="51"/>
      <c r="K14" s="51"/>
      <c r="L14" s="50"/>
      <c r="M14" s="51"/>
      <c r="N14" s="52" t="s">
        <v>25</v>
      </c>
      <c r="O14" s="51"/>
      <c r="P14" s="51"/>
      <c r="Q14" s="161"/>
      <c r="R14" s="162"/>
      <c r="S14" s="162"/>
      <c r="T14" s="52" t="s">
        <v>165</v>
      </c>
      <c r="U14" s="162"/>
      <c r="V14" s="162"/>
      <c r="W14" s="162"/>
      <c r="X14" s="161"/>
      <c r="Y14" s="162"/>
      <c r="Z14" s="52" t="s">
        <v>154</v>
      </c>
      <c r="AA14" s="51"/>
      <c r="AB14" s="53"/>
      <c r="AC14" s="1686" t="s">
        <v>128</v>
      </c>
      <c r="AD14" s="1686" t="s">
        <v>178</v>
      </c>
      <c r="AF14" s="933" t="s">
        <v>24</v>
      </c>
      <c r="AL14" s="933" t="s">
        <v>25</v>
      </c>
      <c r="AM14" s="933" t="s">
        <v>165</v>
      </c>
      <c r="AN14" s="933" t="s">
        <v>341</v>
      </c>
      <c r="AP14" s="933" t="s">
        <v>24</v>
      </c>
      <c r="AV14" s="933" t="s">
        <v>25</v>
      </c>
      <c r="AW14" s="933" t="s">
        <v>165</v>
      </c>
      <c r="AX14" s="933" t="s">
        <v>341</v>
      </c>
      <c r="AY14" s="1686" t="s">
        <v>508</v>
      </c>
      <c r="AZ14" s="1686" t="s">
        <v>509</v>
      </c>
      <c r="BA14" s="1254"/>
      <c r="BB14" s="1688" t="s">
        <v>544</v>
      </c>
      <c r="BC14" s="1254"/>
      <c r="BF14" s="1244" t="s">
        <v>503</v>
      </c>
      <c r="BG14" s="1244" t="s">
        <v>503</v>
      </c>
      <c r="BH14" s="1244" t="s">
        <v>503</v>
      </c>
      <c r="BI14" s="1244" t="s">
        <v>503</v>
      </c>
      <c r="BJ14" s="1244" t="s">
        <v>503</v>
      </c>
      <c r="BK14" s="1244" t="s">
        <v>503</v>
      </c>
      <c r="BL14" s="1244" t="s">
        <v>503</v>
      </c>
      <c r="BM14" s="1244" t="s">
        <v>503</v>
      </c>
      <c r="BN14" s="1244" t="s">
        <v>503</v>
      </c>
      <c r="BO14" s="1244" t="s">
        <v>503</v>
      </c>
      <c r="BP14" s="1244" t="s">
        <v>503</v>
      </c>
      <c r="BQ14" s="1244" t="s">
        <v>503</v>
      </c>
      <c r="BR14" s="1244" t="s">
        <v>503</v>
      </c>
      <c r="BS14" s="1244" t="s">
        <v>503</v>
      </c>
      <c r="BT14" s="1244" t="s">
        <v>503</v>
      </c>
      <c r="BU14" s="1244" t="s">
        <v>503</v>
      </c>
      <c r="BV14" s="1244" t="s">
        <v>503</v>
      </c>
      <c r="BW14" s="1244" t="s">
        <v>503</v>
      </c>
      <c r="BX14" s="1244" t="s">
        <v>503</v>
      </c>
      <c r="BY14" s="1244" t="s">
        <v>503</v>
      </c>
      <c r="BZ14" s="1244" t="s">
        <v>503</v>
      </c>
      <c r="CA14" s="1244" t="s">
        <v>503</v>
      </c>
      <c r="CB14" s="1244" t="s">
        <v>503</v>
      </c>
      <c r="CC14" s="1244" t="s">
        <v>503</v>
      </c>
      <c r="CD14" s="1244" t="s">
        <v>503</v>
      </c>
      <c r="CE14" s="1244" t="s">
        <v>503</v>
      </c>
      <c r="CF14" s="1244" t="s">
        <v>503</v>
      </c>
      <c r="CG14" s="1244" t="s">
        <v>503</v>
      </c>
      <c r="CH14" s="1244" t="s">
        <v>503</v>
      </c>
      <c r="CI14" s="1244" t="s">
        <v>503</v>
      </c>
      <c r="CJ14" s="1244" t="s">
        <v>503</v>
      </c>
      <c r="CK14" s="1244" t="s">
        <v>503</v>
      </c>
      <c r="CL14" s="1244" t="s">
        <v>503</v>
      </c>
      <c r="CM14" s="1244" t="s">
        <v>503</v>
      </c>
      <c r="CN14" s="1244" t="s">
        <v>503</v>
      </c>
      <c r="CO14" s="1244" t="s">
        <v>503</v>
      </c>
      <c r="CP14" s="1244" t="s">
        <v>503</v>
      </c>
      <c r="CQ14" s="1244" t="s">
        <v>503</v>
      </c>
      <c r="CR14" s="1244" t="s">
        <v>503</v>
      </c>
      <c r="CS14" s="1244" t="s">
        <v>503</v>
      </c>
      <c r="CT14" s="1244" t="s">
        <v>503</v>
      </c>
      <c r="CU14" s="1244" t="s">
        <v>503</v>
      </c>
      <c r="CV14" s="1244" t="s">
        <v>503</v>
      </c>
      <c r="CW14" s="1244" t="s">
        <v>503</v>
      </c>
      <c r="CX14" s="1244" t="s">
        <v>503</v>
      </c>
      <c r="CY14" s="1244" t="s">
        <v>503</v>
      </c>
      <c r="CZ14" s="1244" t="s">
        <v>503</v>
      </c>
      <c r="DA14" s="1244" t="s">
        <v>503</v>
      </c>
      <c r="DB14" s="1244" t="s">
        <v>503</v>
      </c>
      <c r="DC14" s="1244" t="s">
        <v>503</v>
      </c>
      <c r="DD14" s="1244" t="s">
        <v>503</v>
      </c>
      <c r="DE14" s="1244" t="s">
        <v>503</v>
      </c>
      <c r="DF14" s="1244" t="s">
        <v>503</v>
      </c>
      <c r="DG14" s="1244" t="s">
        <v>503</v>
      </c>
      <c r="DH14" s="1244" t="s">
        <v>503</v>
      </c>
      <c r="DI14" s="1244" t="s">
        <v>503</v>
      </c>
      <c r="DJ14" s="1244" t="s">
        <v>503</v>
      </c>
      <c r="DK14" s="1244" t="s">
        <v>503</v>
      </c>
      <c r="DL14" s="1244" t="s">
        <v>503</v>
      </c>
      <c r="DM14" s="1244" t="s">
        <v>503</v>
      </c>
      <c r="DN14" s="1244" t="s">
        <v>503</v>
      </c>
      <c r="DO14" s="1244" t="s">
        <v>503</v>
      </c>
      <c r="DP14" s="1244" t="s">
        <v>503</v>
      </c>
      <c r="DQ14" s="1244" t="s">
        <v>503</v>
      </c>
      <c r="DR14" s="1244" t="s">
        <v>503</v>
      </c>
      <c r="DS14" s="1244" t="s">
        <v>503</v>
      </c>
      <c r="DT14" s="1244" t="s">
        <v>503</v>
      </c>
      <c r="DU14" s="1244" t="s">
        <v>503</v>
      </c>
      <c r="DV14" s="1244" t="s">
        <v>503</v>
      </c>
      <c r="DW14" s="1244" t="s">
        <v>503</v>
      </c>
      <c r="DX14" s="1244" t="s">
        <v>503</v>
      </c>
      <c r="DY14" s="1244" t="s">
        <v>503</v>
      </c>
      <c r="DZ14" s="1244" t="s">
        <v>503</v>
      </c>
      <c r="EA14" s="1244" t="s">
        <v>503</v>
      </c>
      <c r="EB14" s="1244" t="s">
        <v>503</v>
      </c>
      <c r="EC14" s="1244" t="s">
        <v>503</v>
      </c>
      <c r="ED14" s="1244" t="s">
        <v>503</v>
      </c>
      <c r="EE14" s="1244" t="s">
        <v>503</v>
      </c>
      <c r="EF14" s="1244" t="s">
        <v>503</v>
      </c>
      <c r="EG14" s="1244" t="s">
        <v>503</v>
      </c>
      <c r="EH14" s="1254"/>
      <c r="EI14" s="1254"/>
      <c r="EJ14" s="1254"/>
      <c r="EK14" s="1254"/>
      <c r="EN14" s="1244" t="s">
        <v>503</v>
      </c>
      <c r="EO14" s="1244" t="s">
        <v>503</v>
      </c>
      <c r="EP14" s="1244" t="s">
        <v>503</v>
      </c>
      <c r="EQ14" s="1244" t="s">
        <v>503</v>
      </c>
      <c r="ER14" s="1244" t="s">
        <v>503</v>
      </c>
      <c r="ES14" s="1244" t="s">
        <v>503</v>
      </c>
      <c r="ET14" s="1244" t="s">
        <v>503</v>
      </c>
      <c r="EU14" s="1244" t="s">
        <v>503</v>
      </c>
      <c r="EV14" s="1244" t="s">
        <v>503</v>
      </c>
      <c r="EW14" s="1244" t="s">
        <v>503</v>
      </c>
      <c r="EX14" s="1244" t="s">
        <v>503</v>
      </c>
      <c r="EY14" s="1244" t="s">
        <v>503</v>
      </c>
      <c r="EZ14" s="1244" t="s">
        <v>503</v>
      </c>
      <c r="FA14" s="1244" t="s">
        <v>503</v>
      </c>
      <c r="FB14" s="1244" t="s">
        <v>503</v>
      </c>
      <c r="FC14" s="1244" t="s">
        <v>503</v>
      </c>
      <c r="FD14" s="1244" t="s">
        <v>503</v>
      </c>
      <c r="FE14" s="1244" t="s">
        <v>503</v>
      </c>
      <c r="FF14" s="1244" t="s">
        <v>503</v>
      </c>
      <c r="FG14" s="1244" t="s">
        <v>503</v>
      </c>
      <c r="FH14" s="1244" t="s">
        <v>503</v>
      </c>
      <c r="FI14" s="1244" t="s">
        <v>503</v>
      </c>
      <c r="FJ14" s="1244" t="s">
        <v>503</v>
      </c>
      <c r="FK14" s="1244" t="s">
        <v>503</v>
      </c>
      <c r="FL14" s="1244" t="s">
        <v>503</v>
      </c>
      <c r="FM14" s="1244" t="s">
        <v>503</v>
      </c>
      <c r="FN14" s="1244" t="s">
        <v>503</v>
      </c>
      <c r="FO14" s="1244" t="s">
        <v>503</v>
      </c>
      <c r="FP14" s="1244" t="s">
        <v>503</v>
      </c>
      <c r="FQ14" s="1244" t="s">
        <v>503</v>
      </c>
      <c r="FR14" s="1244" t="s">
        <v>503</v>
      </c>
      <c r="FS14" s="1244" t="s">
        <v>503</v>
      </c>
      <c r="FT14" s="1244" t="s">
        <v>503</v>
      </c>
      <c r="FU14" s="1244" t="s">
        <v>503</v>
      </c>
      <c r="FV14" s="1244" t="s">
        <v>503</v>
      </c>
      <c r="FW14" s="1244" t="s">
        <v>503</v>
      </c>
      <c r="FX14" s="1244" t="s">
        <v>503</v>
      </c>
      <c r="FY14" s="1244" t="s">
        <v>503</v>
      </c>
      <c r="FZ14" s="1244" t="s">
        <v>503</v>
      </c>
      <c r="GA14" s="1244" t="s">
        <v>503</v>
      </c>
      <c r="GB14" s="1244" t="s">
        <v>503</v>
      </c>
      <c r="GC14" s="1244" t="s">
        <v>503</v>
      </c>
      <c r="GD14" s="1244" t="s">
        <v>503</v>
      </c>
      <c r="GE14" s="1244" t="s">
        <v>503</v>
      </c>
      <c r="GF14" s="1244" t="s">
        <v>503</v>
      </c>
      <c r="GG14" s="1244" t="s">
        <v>503</v>
      </c>
      <c r="GH14" s="1244" t="s">
        <v>503</v>
      </c>
      <c r="GI14" s="1244" t="s">
        <v>503</v>
      </c>
      <c r="GJ14" s="1244" t="s">
        <v>503</v>
      </c>
      <c r="GK14" s="1244" t="s">
        <v>503</v>
      </c>
      <c r="GL14" s="1244" t="s">
        <v>503</v>
      </c>
      <c r="GM14" s="1244" t="s">
        <v>503</v>
      </c>
      <c r="GN14" s="1244" t="s">
        <v>503</v>
      </c>
      <c r="GO14" s="1244" t="s">
        <v>503</v>
      </c>
      <c r="GP14" s="1244" t="s">
        <v>503</v>
      </c>
      <c r="GQ14" s="1244" t="s">
        <v>503</v>
      </c>
      <c r="GR14" s="1244" t="s">
        <v>503</v>
      </c>
      <c r="GS14" s="1244" t="s">
        <v>503</v>
      </c>
      <c r="GT14" s="1244" t="s">
        <v>503</v>
      </c>
      <c r="GU14" s="1244" t="s">
        <v>503</v>
      </c>
      <c r="GV14" s="1244" t="s">
        <v>503</v>
      </c>
      <c r="GW14" s="1244" t="s">
        <v>503</v>
      </c>
      <c r="GX14" s="1244" t="s">
        <v>503</v>
      </c>
      <c r="GY14" s="1244" t="s">
        <v>503</v>
      </c>
      <c r="GZ14" s="1244" t="s">
        <v>503</v>
      </c>
      <c r="HA14" s="1244" t="s">
        <v>503</v>
      </c>
      <c r="HB14" s="1244" t="s">
        <v>503</v>
      </c>
      <c r="HC14" s="1244" t="s">
        <v>503</v>
      </c>
      <c r="HD14" s="1244" t="s">
        <v>503</v>
      </c>
      <c r="HE14" s="1244" t="s">
        <v>503</v>
      </c>
      <c r="HF14" s="1244" t="s">
        <v>503</v>
      </c>
      <c r="HG14" s="1244" t="s">
        <v>503</v>
      </c>
      <c r="HH14" s="1244" t="s">
        <v>503</v>
      </c>
      <c r="HI14" s="1244" t="s">
        <v>503</v>
      </c>
      <c r="HJ14" s="1244" t="s">
        <v>503</v>
      </c>
      <c r="HK14" s="1244" t="s">
        <v>503</v>
      </c>
      <c r="HL14" s="1244" t="s">
        <v>503</v>
      </c>
      <c r="HM14" s="1244" t="s">
        <v>503</v>
      </c>
      <c r="HN14" s="1244" t="s">
        <v>503</v>
      </c>
      <c r="HO14" s="1244" t="s">
        <v>503</v>
      </c>
    </row>
    <row r="15" spans="1:223" ht="12.75" customHeight="1" thickTop="1" x14ac:dyDescent="0.2">
      <c r="A15" s="1679"/>
      <c r="B15" s="1681"/>
      <c r="C15" s="1685"/>
      <c r="D15" s="1683"/>
      <c r="E15" s="1670"/>
      <c r="F15" s="1672"/>
      <c r="G15" s="1673" t="s">
        <v>123</v>
      </c>
      <c r="H15" s="54" t="s">
        <v>7</v>
      </c>
      <c r="I15" s="54" t="s">
        <v>10</v>
      </c>
      <c r="J15" s="54" t="s">
        <v>11</v>
      </c>
      <c r="K15" s="1675" t="s">
        <v>117</v>
      </c>
      <c r="L15" s="1673" t="s">
        <v>123</v>
      </c>
      <c r="M15" s="54" t="s">
        <v>7</v>
      </c>
      <c r="N15" s="54" t="s">
        <v>12</v>
      </c>
      <c r="O15" s="55" t="s">
        <v>11</v>
      </c>
      <c r="P15" s="1691" t="s">
        <v>117</v>
      </c>
      <c r="Q15" s="1674" t="s">
        <v>156</v>
      </c>
      <c r="R15" s="160" t="s">
        <v>160</v>
      </c>
      <c r="S15" s="159" t="s">
        <v>158</v>
      </c>
      <c r="T15" s="160" t="s">
        <v>164</v>
      </c>
      <c r="U15" s="160" t="s">
        <v>161</v>
      </c>
      <c r="V15" s="160" t="s">
        <v>11</v>
      </c>
      <c r="W15" s="1668" t="s">
        <v>117</v>
      </c>
      <c r="X15" s="1674" t="s">
        <v>130</v>
      </c>
      <c r="Y15" s="1674" t="s">
        <v>175</v>
      </c>
      <c r="Z15" s="1674" t="s">
        <v>176</v>
      </c>
      <c r="AA15" s="1674" t="s">
        <v>177</v>
      </c>
      <c r="AB15" s="1668" t="s">
        <v>117</v>
      </c>
      <c r="AC15" s="1687"/>
      <c r="AD15" s="1687"/>
      <c r="AF15" s="934"/>
      <c r="AL15" s="935"/>
      <c r="AM15" s="935"/>
      <c r="AN15" s="935"/>
      <c r="AP15" s="934"/>
      <c r="AV15" s="935"/>
      <c r="AW15" s="935"/>
      <c r="AX15" s="935"/>
      <c r="AY15" s="1687"/>
      <c r="AZ15" s="1687"/>
      <c r="BA15" s="1254"/>
      <c r="BB15" s="1689"/>
      <c r="BC15" s="1254"/>
      <c r="BF15" s="1245">
        <v>1</v>
      </c>
      <c r="BG15" s="1245">
        <v>2</v>
      </c>
      <c r="BH15" s="1245">
        <v>3</v>
      </c>
      <c r="BI15" s="1245">
        <v>4</v>
      </c>
      <c r="BJ15" s="1245">
        <v>5</v>
      </c>
      <c r="BK15" s="1245">
        <v>6</v>
      </c>
      <c r="BL15" s="1245">
        <v>7</v>
      </c>
      <c r="BM15" s="1245">
        <v>8</v>
      </c>
      <c r="BN15" s="1245">
        <v>9</v>
      </c>
      <c r="BO15" s="1245">
        <v>10</v>
      </c>
      <c r="BP15" s="1245">
        <v>11</v>
      </c>
      <c r="BQ15" s="1245">
        <v>12</v>
      </c>
      <c r="BR15" s="1245">
        <v>13</v>
      </c>
      <c r="BS15" s="1245">
        <v>14</v>
      </c>
      <c r="BT15" s="1245">
        <v>15</v>
      </c>
      <c r="BU15" s="1245">
        <v>16</v>
      </c>
      <c r="BV15" s="1245">
        <v>17</v>
      </c>
      <c r="BW15" s="1245">
        <v>18</v>
      </c>
      <c r="BX15" s="1245">
        <v>19</v>
      </c>
      <c r="BY15" s="1245">
        <v>20</v>
      </c>
      <c r="BZ15" s="1245">
        <v>21</v>
      </c>
      <c r="CA15" s="1245">
        <v>22</v>
      </c>
      <c r="CB15" s="1245">
        <v>23</v>
      </c>
      <c r="CC15" s="1245">
        <v>24</v>
      </c>
      <c r="CD15" s="1245">
        <v>25</v>
      </c>
      <c r="CE15" s="1245">
        <v>26</v>
      </c>
      <c r="CF15" s="1245">
        <v>27</v>
      </c>
      <c r="CG15" s="1245">
        <v>28</v>
      </c>
      <c r="CH15" s="1245">
        <v>29</v>
      </c>
      <c r="CI15" s="1245">
        <v>30</v>
      </c>
      <c r="CJ15" s="1245">
        <v>31</v>
      </c>
      <c r="CK15" s="1245">
        <v>32</v>
      </c>
      <c r="CL15" s="1245">
        <v>33</v>
      </c>
      <c r="CM15" s="1245">
        <v>34</v>
      </c>
      <c r="CN15" s="1245">
        <v>35</v>
      </c>
      <c r="CO15" s="1245">
        <v>36</v>
      </c>
      <c r="CP15" s="1245">
        <v>37</v>
      </c>
      <c r="CQ15" s="1245">
        <v>38</v>
      </c>
      <c r="CR15" s="1245">
        <v>39</v>
      </c>
      <c r="CS15" s="1245">
        <v>40</v>
      </c>
      <c r="CT15" s="1245">
        <v>41</v>
      </c>
      <c r="CU15" s="1245">
        <v>42</v>
      </c>
      <c r="CV15" s="1245">
        <v>43</v>
      </c>
      <c r="CW15" s="1245">
        <v>44</v>
      </c>
      <c r="CX15" s="1245">
        <v>45</v>
      </c>
      <c r="CY15" s="1245">
        <v>46</v>
      </c>
      <c r="CZ15" s="1245">
        <v>47</v>
      </c>
      <c r="DA15" s="1245">
        <v>48</v>
      </c>
      <c r="DB15" s="1245">
        <v>49</v>
      </c>
      <c r="DC15" s="1245">
        <v>50</v>
      </c>
      <c r="DD15" s="1245">
        <v>51</v>
      </c>
      <c r="DE15" s="1245">
        <v>52</v>
      </c>
      <c r="DF15" s="1245">
        <v>53</v>
      </c>
      <c r="DG15" s="1245">
        <v>54</v>
      </c>
      <c r="DH15" s="1245">
        <v>55</v>
      </c>
      <c r="DI15" s="1245">
        <v>56</v>
      </c>
      <c r="DJ15" s="1245">
        <v>57</v>
      </c>
      <c r="DK15" s="1245">
        <v>58</v>
      </c>
      <c r="DL15" s="1245">
        <v>59</v>
      </c>
      <c r="DM15" s="1245">
        <v>60</v>
      </c>
      <c r="DN15" s="1245">
        <v>61</v>
      </c>
      <c r="DO15" s="1245">
        <v>62</v>
      </c>
      <c r="DP15" s="1245">
        <v>63</v>
      </c>
      <c r="DQ15" s="1245">
        <v>64</v>
      </c>
      <c r="DR15" s="1245">
        <v>65</v>
      </c>
      <c r="DS15" s="1245">
        <v>66</v>
      </c>
      <c r="DT15" s="1245">
        <v>67</v>
      </c>
      <c r="DU15" s="1245">
        <v>68</v>
      </c>
      <c r="DV15" s="1245">
        <v>69</v>
      </c>
      <c r="DW15" s="1245">
        <v>70</v>
      </c>
      <c r="DX15" s="1245">
        <v>71</v>
      </c>
      <c r="DY15" s="1245">
        <v>72</v>
      </c>
      <c r="DZ15" s="1245">
        <v>73</v>
      </c>
      <c r="EA15" s="1245">
        <v>74</v>
      </c>
      <c r="EB15" s="1245">
        <v>75</v>
      </c>
      <c r="EC15" s="1245">
        <v>76</v>
      </c>
      <c r="ED15" s="1245">
        <v>77</v>
      </c>
      <c r="EE15" s="1245">
        <v>78</v>
      </c>
      <c r="EF15" s="1245">
        <v>79</v>
      </c>
      <c r="EG15" s="1245">
        <v>80</v>
      </c>
      <c r="EH15" s="1254"/>
      <c r="EI15" s="1254"/>
      <c r="EJ15" s="1254"/>
      <c r="EK15" s="1254"/>
      <c r="EN15" s="1245">
        <v>1</v>
      </c>
      <c r="EO15" s="1245">
        <v>2</v>
      </c>
      <c r="EP15" s="1245">
        <v>3</v>
      </c>
      <c r="EQ15" s="1245">
        <v>4</v>
      </c>
      <c r="ER15" s="1245">
        <v>5</v>
      </c>
      <c r="ES15" s="1245">
        <v>6</v>
      </c>
      <c r="ET15" s="1245">
        <v>7</v>
      </c>
      <c r="EU15" s="1245">
        <v>8</v>
      </c>
      <c r="EV15" s="1245">
        <v>9</v>
      </c>
      <c r="EW15" s="1245">
        <v>10</v>
      </c>
      <c r="EX15" s="1245">
        <v>11</v>
      </c>
      <c r="EY15" s="1245">
        <v>12</v>
      </c>
      <c r="EZ15" s="1245">
        <v>13</v>
      </c>
      <c r="FA15" s="1245">
        <v>14</v>
      </c>
      <c r="FB15" s="1245">
        <v>15</v>
      </c>
      <c r="FC15" s="1245">
        <v>16</v>
      </c>
      <c r="FD15" s="1245">
        <v>17</v>
      </c>
      <c r="FE15" s="1245">
        <v>18</v>
      </c>
      <c r="FF15" s="1245">
        <v>19</v>
      </c>
      <c r="FG15" s="1245">
        <v>20</v>
      </c>
      <c r="FH15" s="1245">
        <v>21</v>
      </c>
      <c r="FI15" s="1245">
        <v>22</v>
      </c>
      <c r="FJ15" s="1245">
        <v>23</v>
      </c>
      <c r="FK15" s="1245">
        <v>24</v>
      </c>
      <c r="FL15" s="1245">
        <v>25</v>
      </c>
      <c r="FM15" s="1245">
        <v>26</v>
      </c>
      <c r="FN15" s="1245">
        <v>27</v>
      </c>
      <c r="FO15" s="1245">
        <v>28</v>
      </c>
      <c r="FP15" s="1245">
        <v>29</v>
      </c>
      <c r="FQ15" s="1245">
        <v>30</v>
      </c>
      <c r="FR15" s="1245">
        <v>31</v>
      </c>
      <c r="FS15" s="1245">
        <v>32</v>
      </c>
      <c r="FT15" s="1245">
        <v>33</v>
      </c>
      <c r="FU15" s="1245">
        <v>34</v>
      </c>
      <c r="FV15" s="1245">
        <v>35</v>
      </c>
      <c r="FW15" s="1245">
        <v>36</v>
      </c>
      <c r="FX15" s="1245">
        <v>37</v>
      </c>
      <c r="FY15" s="1245">
        <v>38</v>
      </c>
      <c r="FZ15" s="1245">
        <v>39</v>
      </c>
      <c r="GA15" s="1245">
        <v>40</v>
      </c>
      <c r="GB15" s="1245">
        <v>41</v>
      </c>
      <c r="GC15" s="1245">
        <v>42</v>
      </c>
      <c r="GD15" s="1245">
        <v>43</v>
      </c>
      <c r="GE15" s="1245">
        <v>44</v>
      </c>
      <c r="GF15" s="1245">
        <v>45</v>
      </c>
      <c r="GG15" s="1245">
        <v>46</v>
      </c>
      <c r="GH15" s="1245">
        <v>47</v>
      </c>
      <c r="GI15" s="1245">
        <v>48</v>
      </c>
      <c r="GJ15" s="1245">
        <v>49</v>
      </c>
      <c r="GK15" s="1245">
        <v>50</v>
      </c>
      <c r="GL15" s="1245">
        <v>51</v>
      </c>
      <c r="GM15" s="1245">
        <v>52</v>
      </c>
      <c r="GN15" s="1245">
        <v>53</v>
      </c>
      <c r="GO15" s="1245">
        <v>54</v>
      </c>
      <c r="GP15" s="1245">
        <v>55</v>
      </c>
      <c r="GQ15" s="1245">
        <v>56</v>
      </c>
      <c r="GR15" s="1245">
        <v>57</v>
      </c>
      <c r="GS15" s="1245">
        <v>58</v>
      </c>
      <c r="GT15" s="1245">
        <v>59</v>
      </c>
      <c r="GU15" s="1245">
        <v>60</v>
      </c>
      <c r="GV15" s="1245">
        <v>61</v>
      </c>
      <c r="GW15" s="1245">
        <v>62</v>
      </c>
      <c r="GX15" s="1245">
        <v>63</v>
      </c>
      <c r="GY15" s="1245">
        <v>64</v>
      </c>
      <c r="GZ15" s="1245">
        <v>65</v>
      </c>
      <c r="HA15" s="1245">
        <v>66</v>
      </c>
      <c r="HB15" s="1245">
        <v>67</v>
      </c>
      <c r="HC15" s="1245">
        <v>68</v>
      </c>
      <c r="HD15" s="1245">
        <v>69</v>
      </c>
      <c r="HE15" s="1245">
        <v>70</v>
      </c>
      <c r="HF15" s="1245">
        <v>71</v>
      </c>
      <c r="HG15" s="1245">
        <v>72</v>
      </c>
      <c r="HH15" s="1245">
        <v>73</v>
      </c>
      <c r="HI15" s="1245">
        <v>74</v>
      </c>
      <c r="HJ15" s="1245">
        <v>75</v>
      </c>
      <c r="HK15" s="1245">
        <v>76</v>
      </c>
      <c r="HL15" s="1245">
        <v>77</v>
      </c>
      <c r="HM15" s="1245">
        <v>78</v>
      </c>
      <c r="HN15" s="1245">
        <v>79</v>
      </c>
      <c r="HO15" s="1245">
        <v>80</v>
      </c>
    </row>
    <row r="16" spans="1:223" ht="39" customHeight="1" x14ac:dyDescent="0.2">
      <c r="A16" s="1679"/>
      <c r="B16" s="1681"/>
      <c r="C16" s="1685"/>
      <c r="D16" s="1683"/>
      <c r="E16" s="1670"/>
      <c r="F16" s="1672"/>
      <c r="G16" s="1674"/>
      <c r="H16" s="56" t="s">
        <v>22</v>
      </c>
      <c r="I16" s="57" t="s">
        <v>148</v>
      </c>
      <c r="J16" s="56" t="s">
        <v>13</v>
      </c>
      <c r="K16" s="1676"/>
      <c r="L16" s="1674"/>
      <c r="M16" s="56" t="s">
        <v>22</v>
      </c>
      <c r="N16" s="57" t="s">
        <v>148</v>
      </c>
      <c r="O16" s="56" t="s">
        <v>13</v>
      </c>
      <c r="P16" s="1668"/>
      <c r="Q16" s="1674"/>
      <c r="R16" s="159"/>
      <c r="S16" s="159" t="s">
        <v>159</v>
      </c>
      <c r="T16" s="159" t="s">
        <v>127</v>
      </c>
      <c r="U16" s="159" t="s">
        <v>162</v>
      </c>
      <c r="V16" s="159" t="s">
        <v>163</v>
      </c>
      <c r="W16" s="1668"/>
      <c r="X16" s="1674"/>
      <c r="Y16" s="1674"/>
      <c r="Z16" s="1674"/>
      <c r="AA16" s="1674"/>
      <c r="AB16" s="1668"/>
      <c r="AC16" s="1687"/>
      <c r="AD16" s="1687"/>
      <c r="AF16" s="922" t="s">
        <v>335</v>
      </c>
      <c r="AG16" s="923" t="s">
        <v>336</v>
      </c>
      <c r="AH16" s="924" t="s">
        <v>108</v>
      </c>
      <c r="AJ16" s="922" t="s">
        <v>335</v>
      </c>
      <c r="AK16" s="923" t="s">
        <v>336</v>
      </c>
      <c r="AL16" s="924" t="s">
        <v>108</v>
      </c>
      <c r="AM16" s="924" t="s">
        <v>108</v>
      </c>
      <c r="AN16" s="924" t="s">
        <v>108</v>
      </c>
      <c r="AP16" s="922" t="s">
        <v>335</v>
      </c>
      <c r="AQ16" s="923" t="s">
        <v>336</v>
      </c>
      <c r="AR16" s="924" t="s">
        <v>108</v>
      </c>
      <c r="AT16" s="922" t="s">
        <v>335</v>
      </c>
      <c r="AU16" s="923" t="s">
        <v>336</v>
      </c>
      <c r="AV16" s="924" t="s">
        <v>108</v>
      </c>
      <c r="AW16" s="924" t="s">
        <v>108</v>
      </c>
      <c r="AX16" s="924" t="s">
        <v>108</v>
      </c>
      <c r="AY16" s="1687"/>
      <c r="AZ16" s="1687"/>
      <c r="BA16" s="1254"/>
      <c r="BB16" s="1689"/>
      <c r="BC16" s="1254"/>
      <c r="BF16" s="1649" t="str">
        <f>VLOOKUP(BF15,'APROPIACION A PRECIOS'!$B$14:$C$93,2,0)</f>
        <v>Precio por el “Servicio de PH en ChSN día hábil operativo”, en un todo de acuerdo con las Bases del presente Pedido de Precios.-</v>
      </c>
      <c r="BG16" s="1649" t="str">
        <f>VLOOKUP(BG15,'APROPIACION A PRECIOS'!$B$14:$C$93,2,0)</f>
        <v>Precio por el “Servicio de PH en ChSN día stand by”, en un todo de acuerdo con las Bases del presente Pedido de Precios.-</v>
      </c>
      <c r="BH16" s="1649" t="str">
        <f>VLOOKUP(BH15,'APROPIACION A PRECIOS'!$B$14:$C$93,2,0)</f>
        <v>Precio por el “Servicio de PH en PH día hábil operativo”, en un todo de acuerdo con las Bases del presente Pedido de Precios.-</v>
      </c>
      <c r="BI16" s="1649" t="str">
        <f>VLOOKUP(BI15,'APROPIACION A PRECIOS'!$B$14:$C$93,2,0)</f>
        <v>Precio por el “Servicio de PH en PH día stand by”, en un todo de acuerdo con las Bases del presente Pedido de Precios.-</v>
      </c>
      <c r="BJ16" s="1649" t="str">
        <f>VLOOKUP(BJ15,'APROPIACION A PRECIOS'!$B$14:$C$93,2,0)</f>
        <v>Precio por el “Servicio de PH en VAM día hábil operativo”, en un todo de acuerdo con las Bases del presente Pedido de Precios.-</v>
      </c>
      <c r="BK16" s="1649" t="str">
        <f>VLOOKUP(BK15,'APROPIACION A PRECIOS'!$B$14:$C$93,2,0)</f>
        <v>Precio por el “Servicio de PH en VAM día stand by”, en un todo de acuerdo con las Bases del presente Pedido de Precios.-</v>
      </c>
      <c r="BL16" s="1649">
        <f>VLOOKUP(BL15,'APROPIACION A PRECIOS'!$B$14:$C$93,2,0)</f>
        <v>0</v>
      </c>
      <c r="BM16" s="1649">
        <f>VLOOKUP(BM15,'APROPIACION A PRECIOS'!$B$14:$C$93,2,0)</f>
        <v>0</v>
      </c>
      <c r="BN16" s="1649">
        <f>VLOOKUP(BN15,'APROPIACION A PRECIOS'!$B$14:$C$93,2,0)</f>
        <v>0</v>
      </c>
      <c r="BO16" s="1649">
        <f>VLOOKUP(BO15,'APROPIACION A PRECIOS'!$B$14:$C$93,2,0)</f>
        <v>0</v>
      </c>
      <c r="BP16" s="1649">
        <f>VLOOKUP(BP15,'APROPIACION A PRECIOS'!$B$14:$C$93,2,0)</f>
        <v>0</v>
      </c>
      <c r="BQ16" s="1649">
        <f>VLOOKUP(BQ15,'APROPIACION A PRECIOS'!$B$14:$C$93,2,0)</f>
        <v>0</v>
      </c>
      <c r="BR16" s="1649">
        <f>VLOOKUP(BR15,'APROPIACION A PRECIOS'!$B$14:$C$93,2,0)</f>
        <v>0</v>
      </c>
      <c r="BS16" s="1649">
        <f>VLOOKUP(BS15,'APROPIACION A PRECIOS'!$B$14:$C$93,2,0)</f>
        <v>0</v>
      </c>
      <c r="BT16" s="1649">
        <f>VLOOKUP(BT15,'APROPIACION A PRECIOS'!$B$14:$C$93,2,0)</f>
        <v>0</v>
      </c>
      <c r="BU16" s="1649">
        <f>VLOOKUP(BU15,'APROPIACION A PRECIOS'!$B$14:$C$93,2,0)</f>
        <v>0</v>
      </c>
      <c r="BV16" s="1649">
        <f>VLOOKUP(BV15,'APROPIACION A PRECIOS'!$B$14:$C$93,2,0)</f>
        <v>0</v>
      </c>
      <c r="BW16" s="1649">
        <f>VLOOKUP(BW15,'APROPIACION A PRECIOS'!$B$14:$C$93,2,0)</f>
        <v>0</v>
      </c>
      <c r="BX16" s="1649">
        <f>VLOOKUP(BX15,'APROPIACION A PRECIOS'!$B$14:$C$93,2,0)</f>
        <v>0</v>
      </c>
      <c r="BY16" s="1649">
        <f>VLOOKUP(BY15,'APROPIACION A PRECIOS'!$B$14:$C$93,2,0)</f>
        <v>0</v>
      </c>
      <c r="BZ16" s="1649">
        <f>VLOOKUP(BZ15,'APROPIACION A PRECIOS'!$B$14:$C$93,2,0)</f>
        <v>0</v>
      </c>
      <c r="CA16" s="1649">
        <f>VLOOKUP(CA15,'APROPIACION A PRECIOS'!$B$14:$C$93,2,0)</f>
        <v>0</v>
      </c>
      <c r="CB16" s="1649">
        <f>VLOOKUP(CB15,'APROPIACION A PRECIOS'!$B$14:$C$93,2,0)</f>
        <v>0</v>
      </c>
      <c r="CC16" s="1649">
        <f>VLOOKUP(CC15,'APROPIACION A PRECIOS'!$B$14:$C$93,2,0)</f>
        <v>0</v>
      </c>
      <c r="CD16" s="1649">
        <f>VLOOKUP(CD15,'APROPIACION A PRECIOS'!$B$14:$C$93,2,0)</f>
        <v>0</v>
      </c>
      <c r="CE16" s="1649">
        <f>VLOOKUP(CE15,'APROPIACION A PRECIOS'!$B$14:$C$93,2,0)</f>
        <v>0</v>
      </c>
      <c r="CF16" s="1649">
        <f>VLOOKUP(CF15,'APROPIACION A PRECIOS'!$B$14:$C$93,2,0)</f>
        <v>0</v>
      </c>
      <c r="CG16" s="1649">
        <f>VLOOKUP(CG15,'APROPIACION A PRECIOS'!$B$14:$C$93,2,0)</f>
        <v>0</v>
      </c>
      <c r="CH16" s="1649">
        <f>VLOOKUP(CH15,'APROPIACION A PRECIOS'!$B$14:$C$93,2,0)</f>
        <v>0</v>
      </c>
      <c r="CI16" s="1649">
        <f>VLOOKUP(CI15,'APROPIACION A PRECIOS'!$B$14:$C$93,2,0)</f>
        <v>0</v>
      </c>
      <c r="CJ16" s="1649">
        <f>VLOOKUP(CJ15,'APROPIACION A PRECIOS'!$B$14:$C$93,2,0)</f>
        <v>0</v>
      </c>
      <c r="CK16" s="1649">
        <f>VLOOKUP(CK15,'APROPIACION A PRECIOS'!$B$14:$C$93,2,0)</f>
        <v>0</v>
      </c>
      <c r="CL16" s="1649">
        <f>VLOOKUP(CL15,'APROPIACION A PRECIOS'!$B$14:$C$93,2,0)</f>
        <v>0</v>
      </c>
      <c r="CM16" s="1649">
        <f>VLOOKUP(CM15,'APROPIACION A PRECIOS'!$B$14:$C$93,2,0)</f>
        <v>0</v>
      </c>
      <c r="CN16" s="1649">
        <f>VLOOKUP(CN15,'APROPIACION A PRECIOS'!$B$14:$C$93,2,0)</f>
        <v>0</v>
      </c>
      <c r="CO16" s="1649">
        <f>VLOOKUP(CO15,'APROPIACION A PRECIOS'!$B$14:$C$93,2,0)</f>
        <v>0</v>
      </c>
      <c r="CP16" s="1649">
        <f>VLOOKUP(CP15,'APROPIACION A PRECIOS'!$B$14:$C$93,2,0)</f>
        <v>0</v>
      </c>
      <c r="CQ16" s="1649">
        <f>VLOOKUP(CQ15,'APROPIACION A PRECIOS'!$B$14:$C$93,2,0)</f>
        <v>0</v>
      </c>
      <c r="CR16" s="1649">
        <f>VLOOKUP(CR15,'APROPIACION A PRECIOS'!$B$14:$C$93,2,0)</f>
        <v>0</v>
      </c>
      <c r="CS16" s="1649">
        <f>VLOOKUP(CS15,'APROPIACION A PRECIOS'!$B$14:$C$93,2,0)</f>
        <v>0</v>
      </c>
      <c r="CT16" s="1649">
        <f>VLOOKUP(CT15,'APROPIACION A PRECIOS'!$B$14:$C$93,2,0)</f>
        <v>0</v>
      </c>
      <c r="CU16" s="1649">
        <f>VLOOKUP(CU15,'APROPIACION A PRECIOS'!$B$14:$C$93,2,0)</f>
        <v>0</v>
      </c>
      <c r="CV16" s="1649">
        <f>VLOOKUP(CV15,'APROPIACION A PRECIOS'!$B$14:$C$93,2,0)</f>
        <v>0</v>
      </c>
      <c r="CW16" s="1649">
        <f>VLOOKUP(CW15,'APROPIACION A PRECIOS'!$B$14:$C$93,2,0)</f>
        <v>0</v>
      </c>
      <c r="CX16" s="1649">
        <f>VLOOKUP(CX15,'APROPIACION A PRECIOS'!$B$14:$C$93,2,0)</f>
        <v>0</v>
      </c>
      <c r="CY16" s="1649">
        <f>VLOOKUP(CY15,'APROPIACION A PRECIOS'!$B$14:$C$93,2,0)</f>
        <v>0</v>
      </c>
      <c r="CZ16" s="1649">
        <f>VLOOKUP(CZ15,'APROPIACION A PRECIOS'!$B$14:$C$93,2,0)</f>
        <v>0</v>
      </c>
      <c r="DA16" s="1649">
        <f>VLOOKUP(DA15,'APROPIACION A PRECIOS'!$B$14:$C$93,2,0)</f>
        <v>0</v>
      </c>
      <c r="DB16" s="1649">
        <f>VLOOKUP(DB15,'APROPIACION A PRECIOS'!$B$14:$C$93,2,0)</f>
        <v>0</v>
      </c>
      <c r="DC16" s="1649">
        <f>VLOOKUP(DC15,'APROPIACION A PRECIOS'!$B$14:$C$93,2,0)</f>
        <v>0</v>
      </c>
      <c r="DD16" s="1649">
        <f>VLOOKUP(DD15,'APROPIACION A PRECIOS'!$B$14:$C$93,2,0)</f>
        <v>0</v>
      </c>
      <c r="DE16" s="1649">
        <f>VLOOKUP(DE15,'APROPIACION A PRECIOS'!$B$14:$C$93,2,0)</f>
        <v>0</v>
      </c>
      <c r="DF16" s="1649">
        <f>VLOOKUP(DF15,'APROPIACION A PRECIOS'!$B$14:$C$93,2,0)</f>
        <v>0</v>
      </c>
      <c r="DG16" s="1649">
        <f>VLOOKUP(DG15,'APROPIACION A PRECIOS'!$B$14:$C$93,2,0)</f>
        <v>0</v>
      </c>
      <c r="DH16" s="1649">
        <f>VLOOKUP(DH15,'APROPIACION A PRECIOS'!$B$14:$C$93,2,0)</f>
        <v>0</v>
      </c>
      <c r="DI16" s="1649">
        <f>VLOOKUP(DI15,'APROPIACION A PRECIOS'!$B$14:$C$93,2,0)</f>
        <v>0</v>
      </c>
      <c r="DJ16" s="1649">
        <f>VLOOKUP(DJ15,'APROPIACION A PRECIOS'!$B$14:$C$93,2,0)</f>
        <v>0</v>
      </c>
      <c r="DK16" s="1649">
        <f>VLOOKUP(DK15,'APROPIACION A PRECIOS'!$B$14:$C$93,2,0)</f>
        <v>0</v>
      </c>
      <c r="DL16" s="1649">
        <f>VLOOKUP(DL15,'APROPIACION A PRECIOS'!$B$14:$C$93,2,0)</f>
        <v>0</v>
      </c>
      <c r="DM16" s="1649">
        <f>VLOOKUP(DM15,'APROPIACION A PRECIOS'!$B$14:$C$93,2,0)</f>
        <v>0</v>
      </c>
      <c r="DN16" s="1649">
        <f>VLOOKUP(DN15,'APROPIACION A PRECIOS'!$B$14:$C$93,2,0)</f>
        <v>0</v>
      </c>
      <c r="DO16" s="1649">
        <f>VLOOKUP(DO15,'APROPIACION A PRECIOS'!$B$14:$C$93,2,0)</f>
        <v>0</v>
      </c>
      <c r="DP16" s="1649">
        <f>VLOOKUP(DP15,'APROPIACION A PRECIOS'!$B$14:$C$93,2,0)</f>
        <v>0</v>
      </c>
      <c r="DQ16" s="1649">
        <f>VLOOKUP(DQ15,'APROPIACION A PRECIOS'!$B$14:$C$93,2,0)</f>
        <v>0</v>
      </c>
      <c r="DR16" s="1649">
        <f>VLOOKUP(DR15,'APROPIACION A PRECIOS'!$B$14:$C$93,2,0)</f>
        <v>0</v>
      </c>
      <c r="DS16" s="1649">
        <f>VLOOKUP(DS15,'APROPIACION A PRECIOS'!$B$14:$C$93,2,0)</f>
        <v>0</v>
      </c>
      <c r="DT16" s="1649">
        <f>VLOOKUP(DT15,'APROPIACION A PRECIOS'!$B$14:$C$93,2,0)</f>
        <v>0</v>
      </c>
      <c r="DU16" s="1649">
        <f>VLOOKUP(DU15,'APROPIACION A PRECIOS'!$B$14:$C$93,2,0)</f>
        <v>0</v>
      </c>
      <c r="DV16" s="1649">
        <f>VLOOKUP(DV15,'APROPIACION A PRECIOS'!$B$14:$C$93,2,0)</f>
        <v>0</v>
      </c>
      <c r="DW16" s="1649">
        <f>VLOOKUP(DW15,'APROPIACION A PRECIOS'!$B$14:$C$93,2,0)</f>
        <v>0</v>
      </c>
      <c r="DX16" s="1649">
        <f>VLOOKUP(DX15,'APROPIACION A PRECIOS'!$B$14:$C$93,2,0)</f>
        <v>0</v>
      </c>
      <c r="DY16" s="1649">
        <f>VLOOKUP(DY15,'APROPIACION A PRECIOS'!$B$14:$C$93,2,0)</f>
        <v>0</v>
      </c>
      <c r="DZ16" s="1649">
        <f>VLOOKUP(DZ15,'APROPIACION A PRECIOS'!$B$14:$C$93,2,0)</f>
        <v>0</v>
      </c>
      <c r="EA16" s="1649">
        <f>VLOOKUP(EA15,'APROPIACION A PRECIOS'!$B$14:$C$93,2,0)</f>
        <v>0</v>
      </c>
      <c r="EB16" s="1649">
        <f>VLOOKUP(EB15,'APROPIACION A PRECIOS'!$B$14:$C$93,2,0)</f>
        <v>0</v>
      </c>
      <c r="EC16" s="1649">
        <f>VLOOKUP(EC15,'APROPIACION A PRECIOS'!$B$14:$C$93,2,0)</f>
        <v>0</v>
      </c>
      <c r="ED16" s="1649">
        <f>VLOOKUP(ED15,'APROPIACION A PRECIOS'!$B$14:$C$93,2,0)</f>
        <v>0</v>
      </c>
      <c r="EE16" s="1649">
        <f>VLOOKUP(EE15,'APROPIACION A PRECIOS'!$B$14:$C$93,2,0)</f>
        <v>0</v>
      </c>
      <c r="EF16" s="1649">
        <f>VLOOKUP(EF15,'APROPIACION A PRECIOS'!$B$14:$C$93,2,0)</f>
        <v>0</v>
      </c>
      <c r="EG16" s="1649">
        <f>VLOOKUP(EG15,'APROPIACION A PRECIOS'!$B$14:$C$93,2,0)</f>
        <v>0</v>
      </c>
      <c r="EH16" s="1254"/>
      <c r="EI16" s="1254"/>
      <c r="EJ16" s="1254"/>
      <c r="EK16" s="1254"/>
      <c r="EN16" s="1649" t="str">
        <f>VLOOKUP(EN15,'APROPIACION A PRECIOS'!$B$14:$C$93,2,0)</f>
        <v>Precio por el “Servicio de PH en ChSN día hábil operativo”, en un todo de acuerdo con las Bases del presente Pedido de Precios.-</v>
      </c>
      <c r="EO16" s="1649" t="str">
        <f>VLOOKUP(EO15,'APROPIACION A PRECIOS'!$B$14:$C$93,2,0)</f>
        <v>Precio por el “Servicio de PH en ChSN día stand by”, en un todo de acuerdo con las Bases del presente Pedido de Precios.-</v>
      </c>
      <c r="EP16" s="1649" t="str">
        <f>VLOOKUP(EP15,'APROPIACION A PRECIOS'!$B$14:$C$93,2,0)</f>
        <v>Precio por el “Servicio de PH en PH día hábil operativo”, en un todo de acuerdo con las Bases del presente Pedido de Precios.-</v>
      </c>
      <c r="EQ16" s="1649" t="str">
        <f>VLOOKUP(EQ15,'APROPIACION A PRECIOS'!$B$14:$C$93,2,0)</f>
        <v>Precio por el “Servicio de PH en PH día stand by”, en un todo de acuerdo con las Bases del presente Pedido de Precios.-</v>
      </c>
      <c r="ER16" s="1649" t="str">
        <f>VLOOKUP(ER15,'APROPIACION A PRECIOS'!$B$14:$C$93,2,0)</f>
        <v>Precio por el “Servicio de PH en VAM día hábil operativo”, en un todo de acuerdo con las Bases del presente Pedido de Precios.-</v>
      </c>
      <c r="ES16" s="1649" t="str">
        <f>VLOOKUP(ES15,'APROPIACION A PRECIOS'!$B$14:$C$93,2,0)</f>
        <v>Precio por el “Servicio de PH en VAM día stand by”, en un todo de acuerdo con las Bases del presente Pedido de Precios.-</v>
      </c>
      <c r="ET16" s="1649">
        <f>VLOOKUP(ET15,'APROPIACION A PRECIOS'!$B$14:$C$93,2,0)</f>
        <v>0</v>
      </c>
      <c r="EU16" s="1649">
        <f>VLOOKUP(EU15,'APROPIACION A PRECIOS'!$B$14:$C$93,2,0)</f>
        <v>0</v>
      </c>
      <c r="EV16" s="1649">
        <f>VLOOKUP(EV15,'APROPIACION A PRECIOS'!$B$14:$C$93,2,0)</f>
        <v>0</v>
      </c>
      <c r="EW16" s="1649">
        <f>VLOOKUP(EW15,'APROPIACION A PRECIOS'!$B$14:$C$93,2,0)</f>
        <v>0</v>
      </c>
      <c r="EX16" s="1649">
        <f>VLOOKUP(EX15,'APROPIACION A PRECIOS'!$B$14:$C$93,2,0)</f>
        <v>0</v>
      </c>
      <c r="EY16" s="1649">
        <f>VLOOKUP(EY15,'APROPIACION A PRECIOS'!$B$14:$C$93,2,0)</f>
        <v>0</v>
      </c>
      <c r="EZ16" s="1649">
        <f>VLOOKUP(EZ15,'APROPIACION A PRECIOS'!$B$14:$C$93,2,0)</f>
        <v>0</v>
      </c>
      <c r="FA16" s="1649">
        <f>VLOOKUP(FA15,'APROPIACION A PRECIOS'!$B$14:$C$93,2,0)</f>
        <v>0</v>
      </c>
      <c r="FB16" s="1649">
        <f>VLOOKUP(FB15,'APROPIACION A PRECIOS'!$B$14:$C$93,2,0)</f>
        <v>0</v>
      </c>
      <c r="FC16" s="1649">
        <f>VLOOKUP(FC15,'APROPIACION A PRECIOS'!$B$14:$C$93,2,0)</f>
        <v>0</v>
      </c>
      <c r="FD16" s="1649">
        <f>VLOOKUP(FD15,'APROPIACION A PRECIOS'!$B$14:$C$93,2,0)</f>
        <v>0</v>
      </c>
      <c r="FE16" s="1649">
        <f>VLOOKUP(FE15,'APROPIACION A PRECIOS'!$B$14:$C$93,2,0)</f>
        <v>0</v>
      </c>
      <c r="FF16" s="1649">
        <f>VLOOKUP(FF15,'APROPIACION A PRECIOS'!$B$14:$C$93,2,0)</f>
        <v>0</v>
      </c>
      <c r="FG16" s="1649">
        <f>VLOOKUP(FG15,'APROPIACION A PRECIOS'!$B$14:$C$93,2,0)</f>
        <v>0</v>
      </c>
      <c r="FH16" s="1649">
        <f>VLOOKUP(FH15,'APROPIACION A PRECIOS'!$B$14:$C$93,2,0)</f>
        <v>0</v>
      </c>
      <c r="FI16" s="1649">
        <f>VLOOKUP(FI15,'APROPIACION A PRECIOS'!$B$14:$C$93,2,0)</f>
        <v>0</v>
      </c>
      <c r="FJ16" s="1649">
        <f>VLOOKUP(FJ15,'APROPIACION A PRECIOS'!$B$14:$C$93,2,0)</f>
        <v>0</v>
      </c>
      <c r="FK16" s="1649">
        <f>VLOOKUP(FK15,'APROPIACION A PRECIOS'!$B$14:$C$93,2,0)</f>
        <v>0</v>
      </c>
      <c r="FL16" s="1649">
        <f>VLOOKUP(FL15,'APROPIACION A PRECIOS'!$B$14:$C$93,2,0)</f>
        <v>0</v>
      </c>
      <c r="FM16" s="1649">
        <f>VLOOKUP(FM15,'APROPIACION A PRECIOS'!$B$14:$C$93,2,0)</f>
        <v>0</v>
      </c>
      <c r="FN16" s="1649">
        <f>VLOOKUP(FN15,'APROPIACION A PRECIOS'!$B$14:$C$93,2,0)</f>
        <v>0</v>
      </c>
      <c r="FO16" s="1649">
        <f>VLOOKUP(FO15,'APROPIACION A PRECIOS'!$B$14:$C$93,2,0)</f>
        <v>0</v>
      </c>
      <c r="FP16" s="1649">
        <f>VLOOKUP(FP15,'APROPIACION A PRECIOS'!$B$14:$C$93,2,0)</f>
        <v>0</v>
      </c>
      <c r="FQ16" s="1649">
        <f>VLOOKUP(FQ15,'APROPIACION A PRECIOS'!$B$14:$C$93,2,0)</f>
        <v>0</v>
      </c>
      <c r="FR16" s="1649">
        <f>VLOOKUP(FR15,'APROPIACION A PRECIOS'!$B$14:$C$93,2,0)</f>
        <v>0</v>
      </c>
      <c r="FS16" s="1649">
        <f>VLOOKUP(FS15,'APROPIACION A PRECIOS'!$B$14:$C$93,2,0)</f>
        <v>0</v>
      </c>
      <c r="FT16" s="1649">
        <f>VLOOKUP(FT15,'APROPIACION A PRECIOS'!$B$14:$C$93,2,0)</f>
        <v>0</v>
      </c>
      <c r="FU16" s="1649">
        <f>VLOOKUP(FU15,'APROPIACION A PRECIOS'!$B$14:$C$93,2,0)</f>
        <v>0</v>
      </c>
      <c r="FV16" s="1649">
        <f>VLOOKUP(FV15,'APROPIACION A PRECIOS'!$B$14:$C$93,2,0)</f>
        <v>0</v>
      </c>
      <c r="FW16" s="1649">
        <f>VLOOKUP(FW15,'APROPIACION A PRECIOS'!$B$14:$C$93,2,0)</f>
        <v>0</v>
      </c>
      <c r="FX16" s="1649">
        <f>VLOOKUP(FX15,'APROPIACION A PRECIOS'!$B$14:$C$93,2,0)</f>
        <v>0</v>
      </c>
      <c r="FY16" s="1649">
        <f>VLOOKUP(FY15,'APROPIACION A PRECIOS'!$B$14:$C$93,2,0)</f>
        <v>0</v>
      </c>
      <c r="FZ16" s="1649">
        <f>VLOOKUP(FZ15,'APROPIACION A PRECIOS'!$B$14:$C$93,2,0)</f>
        <v>0</v>
      </c>
      <c r="GA16" s="1649">
        <f>VLOOKUP(GA15,'APROPIACION A PRECIOS'!$B$14:$C$93,2,0)</f>
        <v>0</v>
      </c>
      <c r="GB16" s="1649">
        <f>VLOOKUP(GB15,'APROPIACION A PRECIOS'!$B$14:$C$93,2,0)</f>
        <v>0</v>
      </c>
      <c r="GC16" s="1649">
        <f>VLOOKUP(GC15,'APROPIACION A PRECIOS'!$B$14:$C$93,2,0)</f>
        <v>0</v>
      </c>
      <c r="GD16" s="1649">
        <f>VLOOKUP(GD15,'APROPIACION A PRECIOS'!$B$14:$C$93,2,0)</f>
        <v>0</v>
      </c>
      <c r="GE16" s="1649">
        <f>VLOOKUP(GE15,'APROPIACION A PRECIOS'!$B$14:$C$93,2,0)</f>
        <v>0</v>
      </c>
      <c r="GF16" s="1649">
        <f>VLOOKUP(GF15,'APROPIACION A PRECIOS'!$B$14:$C$93,2,0)</f>
        <v>0</v>
      </c>
      <c r="GG16" s="1649">
        <f>VLOOKUP(GG15,'APROPIACION A PRECIOS'!$B$14:$C$93,2,0)</f>
        <v>0</v>
      </c>
      <c r="GH16" s="1649">
        <f>VLOOKUP(GH15,'APROPIACION A PRECIOS'!$B$14:$C$93,2,0)</f>
        <v>0</v>
      </c>
      <c r="GI16" s="1649">
        <f>VLOOKUP(GI15,'APROPIACION A PRECIOS'!$B$14:$C$93,2,0)</f>
        <v>0</v>
      </c>
      <c r="GJ16" s="1649">
        <f>VLOOKUP(GJ15,'APROPIACION A PRECIOS'!$B$14:$C$93,2,0)</f>
        <v>0</v>
      </c>
      <c r="GK16" s="1649">
        <f>VLOOKUP(GK15,'APROPIACION A PRECIOS'!$B$14:$C$93,2,0)</f>
        <v>0</v>
      </c>
      <c r="GL16" s="1649">
        <f>VLOOKUP(GL15,'APROPIACION A PRECIOS'!$B$14:$C$93,2,0)</f>
        <v>0</v>
      </c>
      <c r="GM16" s="1649">
        <f>VLOOKUP(GM15,'APROPIACION A PRECIOS'!$B$14:$C$93,2,0)</f>
        <v>0</v>
      </c>
      <c r="GN16" s="1649">
        <f>VLOOKUP(GN15,'APROPIACION A PRECIOS'!$B$14:$C$93,2,0)</f>
        <v>0</v>
      </c>
      <c r="GO16" s="1649">
        <f>VLOOKUP(GO15,'APROPIACION A PRECIOS'!$B$14:$C$93,2,0)</f>
        <v>0</v>
      </c>
      <c r="GP16" s="1649">
        <f>VLOOKUP(GP15,'APROPIACION A PRECIOS'!$B$14:$C$93,2,0)</f>
        <v>0</v>
      </c>
      <c r="GQ16" s="1649">
        <f>VLOOKUP(GQ15,'APROPIACION A PRECIOS'!$B$14:$C$93,2,0)</f>
        <v>0</v>
      </c>
      <c r="GR16" s="1649">
        <f>VLOOKUP(GR15,'APROPIACION A PRECIOS'!$B$14:$C$93,2,0)</f>
        <v>0</v>
      </c>
      <c r="GS16" s="1649">
        <f>VLOOKUP(GS15,'APROPIACION A PRECIOS'!$B$14:$C$93,2,0)</f>
        <v>0</v>
      </c>
      <c r="GT16" s="1649">
        <f>VLOOKUP(GT15,'APROPIACION A PRECIOS'!$B$14:$C$93,2,0)</f>
        <v>0</v>
      </c>
      <c r="GU16" s="1649">
        <f>VLOOKUP(GU15,'APROPIACION A PRECIOS'!$B$14:$C$93,2,0)</f>
        <v>0</v>
      </c>
      <c r="GV16" s="1649">
        <f>VLOOKUP(GV15,'APROPIACION A PRECIOS'!$B$14:$C$93,2,0)</f>
        <v>0</v>
      </c>
      <c r="GW16" s="1649">
        <f>VLOOKUP(GW15,'APROPIACION A PRECIOS'!$B$14:$C$93,2,0)</f>
        <v>0</v>
      </c>
      <c r="GX16" s="1649">
        <f>VLOOKUP(GX15,'APROPIACION A PRECIOS'!$B$14:$C$93,2,0)</f>
        <v>0</v>
      </c>
      <c r="GY16" s="1649">
        <f>VLOOKUP(GY15,'APROPIACION A PRECIOS'!$B$14:$C$93,2,0)</f>
        <v>0</v>
      </c>
      <c r="GZ16" s="1649">
        <f>VLOOKUP(GZ15,'APROPIACION A PRECIOS'!$B$14:$C$93,2,0)</f>
        <v>0</v>
      </c>
      <c r="HA16" s="1649">
        <f>VLOOKUP(HA15,'APROPIACION A PRECIOS'!$B$14:$C$93,2,0)</f>
        <v>0</v>
      </c>
      <c r="HB16" s="1649">
        <f>VLOOKUP(HB15,'APROPIACION A PRECIOS'!$B$14:$C$93,2,0)</f>
        <v>0</v>
      </c>
      <c r="HC16" s="1649">
        <f>VLOOKUP(HC15,'APROPIACION A PRECIOS'!$B$14:$C$93,2,0)</f>
        <v>0</v>
      </c>
      <c r="HD16" s="1649">
        <f>VLOOKUP(HD15,'APROPIACION A PRECIOS'!$B$14:$C$93,2,0)</f>
        <v>0</v>
      </c>
      <c r="HE16" s="1649">
        <f>VLOOKUP(HE15,'APROPIACION A PRECIOS'!$B$14:$C$93,2,0)</f>
        <v>0</v>
      </c>
      <c r="HF16" s="1649">
        <f>VLOOKUP(HF15,'APROPIACION A PRECIOS'!$B$14:$C$93,2,0)</f>
        <v>0</v>
      </c>
      <c r="HG16" s="1649">
        <f>VLOOKUP(HG15,'APROPIACION A PRECIOS'!$B$14:$C$93,2,0)</f>
        <v>0</v>
      </c>
      <c r="HH16" s="1649">
        <f>VLOOKUP(HH15,'APROPIACION A PRECIOS'!$B$14:$C$93,2,0)</f>
        <v>0</v>
      </c>
      <c r="HI16" s="1649">
        <f>VLOOKUP(HI15,'APROPIACION A PRECIOS'!$B$14:$C$93,2,0)</f>
        <v>0</v>
      </c>
      <c r="HJ16" s="1649">
        <f>VLOOKUP(HJ15,'APROPIACION A PRECIOS'!$B$14:$C$93,2,0)</f>
        <v>0</v>
      </c>
      <c r="HK16" s="1649">
        <f>VLOOKUP(HK15,'APROPIACION A PRECIOS'!$B$14:$C$93,2,0)</f>
        <v>0</v>
      </c>
      <c r="HL16" s="1649">
        <f>VLOOKUP(HL15,'APROPIACION A PRECIOS'!$B$14:$C$93,2,0)</f>
        <v>0</v>
      </c>
      <c r="HM16" s="1649">
        <f>VLOOKUP(HM15,'APROPIACION A PRECIOS'!$B$14:$C$93,2,0)</f>
        <v>0</v>
      </c>
      <c r="HN16" s="1649">
        <f>VLOOKUP(HN15,'APROPIACION A PRECIOS'!$B$14:$C$93,2,0)</f>
        <v>0</v>
      </c>
      <c r="HO16" s="1649">
        <f>VLOOKUP(HO15,'APROPIACION A PRECIOS'!$B$14:$C$93,2,0)</f>
        <v>0</v>
      </c>
    </row>
    <row r="17" spans="1:226" ht="26.25" customHeight="1" thickBot="1" x14ac:dyDescent="0.25">
      <c r="A17" s="339"/>
      <c r="B17" s="61"/>
      <c r="C17" s="62" t="s">
        <v>113</v>
      </c>
      <c r="D17" s="390"/>
      <c r="E17" s="393"/>
      <c r="F17" s="63"/>
      <c r="G17" s="64"/>
      <c r="H17" s="75" t="s">
        <v>127</v>
      </c>
      <c r="I17" s="65"/>
      <c r="J17" s="171"/>
      <c r="K17" s="172" t="s">
        <v>222</v>
      </c>
      <c r="L17" s="64"/>
      <c r="M17" s="75" t="s">
        <v>127</v>
      </c>
      <c r="N17" s="65"/>
      <c r="O17" s="66"/>
      <c r="P17" s="170" t="s">
        <v>223</v>
      </c>
      <c r="Q17" s="149" t="s">
        <v>157</v>
      </c>
      <c r="R17" s="149" t="s">
        <v>127</v>
      </c>
      <c r="S17" s="149"/>
      <c r="T17" s="149" t="s">
        <v>224</v>
      </c>
      <c r="U17" s="149"/>
      <c r="V17" s="149"/>
      <c r="W17" s="149" t="s">
        <v>225</v>
      </c>
      <c r="X17" s="149"/>
      <c r="Y17" s="149"/>
      <c r="Z17" s="149"/>
      <c r="AA17" s="149"/>
      <c r="AB17" s="149" t="s">
        <v>226</v>
      </c>
      <c r="AC17" s="396" t="s">
        <v>227</v>
      </c>
      <c r="AD17" s="74" t="s">
        <v>228</v>
      </c>
      <c r="AF17" s="922"/>
      <c r="AG17" s="927">
        <f>+'INMUEBLES EQUIPOS Y RODADOS'!X15</f>
        <v>40603</v>
      </c>
      <c r="AH17" s="927" t="s">
        <v>340</v>
      </c>
      <c r="AJ17" s="922"/>
      <c r="AK17" s="927">
        <f>+AG17</f>
        <v>40603</v>
      </c>
      <c r="AL17" s="927" t="s">
        <v>340</v>
      </c>
      <c r="AM17" s="927" t="s">
        <v>340</v>
      </c>
      <c r="AN17" s="927" t="s">
        <v>340</v>
      </c>
      <c r="AP17" s="922"/>
      <c r="AQ17" s="927">
        <f>+'INMUEBLES EQUIPOS Y RODADOS'!AB15</f>
        <v>40603</v>
      </c>
      <c r="AR17" s="927" t="s">
        <v>340</v>
      </c>
      <c r="AT17" s="922"/>
      <c r="AU17" s="927">
        <f>+AQ17</f>
        <v>40603</v>
      </c>
      <c r="AV17" s="927" t="s">
        <v>340</v>
      </c>
      <c r="AW17" s="927" t="s">
        <v>340</v>
      </c>
      <c r="AX17" s="927" t="s">
        <v>340</v>
      </c>
      <c r="AY17" s="74" t="s">
        <v>506</v>
      </c>
      <c r="AZ17" s="74" t="s">
        <v>507</v>
      </c>
      <c r="BA17" s="1255"/>
      <c r="BB17" s="1690"/>
      <c r="BC17" s="1255"/>
      <c r="BF17" s="1633"/>
      <c r="BG17" s="1633"/>
      <c r="BH17" s="1633"/>
      <c r="BI17" s="1633"/>
      <c r="BJ17" s="1633"/>
      <c r="BK17" s="1633"/>
      <c r="BL17" s="1633"/>
      <c r="BM17" s="1633"/>
      <c r="BN17" s="1633"/>
      <c r="BO17" s="1633"/>
      <c r="BP17" s="1633"/>
      <c r="BQ17" s="1633"/>
      <c r="BR17" s="1633"/>
      <c r="BS17" s="1633"/>
      <c r="BT17" s="1633"/>
      <c r="BU17" s="1633"/>
      <c r="BV17" s="1633"/>
      <c r="BW17" s="1633"/>
      <c r="BX17" s="1633"/>
      <c r="BY17" s="1633"/>
      <c r="BZ17" s="1633"/>
      <c r="CA17" s="1633"/>
      <c r="CB17" s="1633"/>
      <c r="CC17" s="1633"/>
      <c r="CD17" s="1633"/>
      <c r="CE17" s="1633"/>
      <c r="CF17" s="1633"/>
      <c r="CG17" s="1633"/>
      <c r="CH17" s="1633"/>
      <c r="CI17" s="1633"/>
      <c r="CJ17" s="1633"/>
      <c r="CK17" s="1633"/>
      <c r="CL17" s="1633"/>
      <c r="CM17" s="1633"/>
      <c r="CN17" s="1633"/>
      <c r="CO17" s="1633"/>
      <c r="CP17" s="1633"/>
      <c r="CQ17" s="1633"/>
      <c r="CR17" s="1633"/>
      <c r="CS17" s="1633"/>
      <c r="CT17" s="1633"/>
      <c r="CU17" s="1633"/>
      <c r="CV17" s="1633"/>
      <c r="CW17" s="1633"/>
      <c r="CX17" s="1633"/>
      <c r="CY17" s="1633"/>
      <c r="CZ17" s="1633"/>
      <c r="DA17" s="1633"/>
      <c r="DB17" s="1633"/>
      <c r="DC17" s="1633"/>
      <c r="DD17" s="1633"/>
      <c r="DE17" s="1633"/>
      <c r="DF17" s="1633"/>
      <c r="DG17" s="1633"/>
      <c r="DH17" s="1633"/>
      <c r="DI17" s="1633"/>
      <c r="DJ17" s="1633"/>
      <c r="DK17" s="1633"/>
      <c r="DL17" s="1633"/>
      <c r="DM17" s="1633"/>
      <c r="DN17" s="1633"/>
      <c r="DO17" s="1633"/>
      <c r="DP17" s="1633"/>
      <c r="DQ17" s="1633"/>
      <c r="DR17" s="1633"/>
      <c r="DS17" s="1633"/>
      <c r="DT17" s="1633"/>
      <c r="DU17" s="1633"/>
      <c r="DV17" s="1633"/>
      <c r="DW17" s="1633"/>
      <c r="DX17" s="1633"/>
      <c r="DY17" s="1633"/>
      <c r="DZ17" s="1633"/>
      <c r="EA17" s="1633"/>
      <c r="EB17" s="1633"/>
      <c r="EC17" s="1633"/>
      <c r="ED17" s="1633"/>
      <c r="EE17" s="1633"/>
      <c r="EF17" s="1633"/>
      <c r="EG17" s="1633"/>
      <c r="EH17" s="1255"/>
      <c r="EI17" s="1255"/>
      <c r="EJ17" s="1255"/>
      <c r="EK17" s="1255"/>
      <c r="EN17" s="1633"/>
      <c r="EO17" s="1633"/>
      <c r="EP17" s="1633"/>
      <c r="EQ17" s="1633"/>
      <c r="ER17" s="1633"/>
      <c r="ES17" s="1633"/>
      <c r="ET17" s="1633"/>
      <c r="EU17" s="1633"/>
      <c r="EV17" s="1633"/>
      <c r="EW17" s="1633"/>
      <c r="EX17" s="1633"/>
      <c r="EY17" s="1633"/>
      <c r="EZ17" s="1633"/>
      <c r="FA17" s="1633"/>
      <c r="FB17" s="1633"/>
      <c r="FC17" s="1633"/>
      <c r="FD17" s="1633"/>
      <c r="FE17" s="1633"/>
      <c r="FF17" s="1633"/>
      <c r="FG17" s="1633"/>
      <c r="FH17" s="1633"/>
      <c r="FI17" s="1633"/>
      <c r="FJ17" s="1633"/>
      <c r="FK17" s="1633"/>
      <c r="FL17" s="1633"/>
      <c r="FM17" s="1633"/>
      <c r="FN17" s="1633"/>
      <c r="FO17" s="1633"/>
      <c r="FP17" s="1633"/>
      <c r="FQ17" s="1633"/>
      <c r="FR17" s="1633"/>
      <c r="FS17" s="1633"/>
      <c r="FT17" s="1633"/>
      <c r="FU17" s="1633"/>
      <c r="FV17" s="1633"/>
      <c r="FW17" s="1633"/>
      <c r="FX17" s="1633"/>
      <c r="FY17" s="1633"/>
      <c r="FZ17" s="1633"/>
      <c r="GA17" s="1633"/>
      <c r="GB17" s="1633"/>
      <c r="GC17" s="1633"/>
      <c r="GD17" s="1633"/>
      <c r="GE17" s="1633"/>
      <c r="GF17" s="1633"/>
      <c r="GG17" s="1633"/>
      <c r="GH17" s="1633"/>
      <c r="GI17" s="1633"/>
      <c r="GJ17" s="1633"/>
      <c r="GK17" s="1633"/>
      <c r="GL17" s="1633"/>
      <c r="GM17" s="1633"/>
      <c r="GN17" s="1633"/>
      <c r="GO17" s="1633"/>
      <c r="GP17" s="1633"/>
      <c r="GQ17" s="1633"/>
      <c r="GR17" s="1633"/>
      <c r="GS17" s="1633"/>
      <c r="GT17" s="1633"/>
      <c r="GU17" s="1633"/>
      <c r="GV17" s="1633"/>
      <c r="GW17" s="1633"/>
      <c r="GX17" s="1633"/>
      <c r="GY17" s="1633"/>
      <c r="GZ17" s="1633"/>
      <c r="HA17" s="1633"/>
      <c r="HB17" s="1633"/>
      <c r="HC17" s="1633"/>
      <c r="HD17" s="1633"/>
      <c r="HE17" s="1633"/>
      <c r="HF17" s="1633"/>
      <c r="HG17" s="1633"/>
      <c r="HH17" s="1633"/>
      <c r="HI17" s="1633"/>
      <c r="HJ17" s="1633"/>
      <c r="HK17" s="1633"/>
      <c r="HL17" s="1633"/>
      <c r="HM17" s="1633"/>
      <c r="HN17" s="1633"/>
      <c r="HO17" s="1633"/>
    </row>
    <row r="18" spans="1:226" ht="16.5" customHeight="1" thickTop="1" thickBot="1" x14ac:dyDescent="0.25">
      <c r="A18" s="340"/>
      <c r="B18" s="70" t="s">
        <v>3</v>
      </c>
      <c r="C18" s="71" t="s">
        <v>110</v>
      </c>
      <c r="D18" s="72" t="s">
        <v>125</v>
      </c>
      <c r="E18" s="394" t="s">
        <v>95</v>
      </c>
      <c r="F18" s="392" t="s">
        <v>96</v>
      </c>
      <c r="G18" s="67" t="s">
        <v>97</v>
      </c>
      <c r="H18" s="68" t="s">
        <v>98</v>
      </c>
      <c r="I18" s="68" t="s">
        <v>99</v>
      </c>
      <c r="J18" s="69" t="s">
        <v>100</v>
      </c>
      <c r="K18" s="68" t="s">
        <v>101</v>
      </c>
      <c r="L18" s="67" t="s">
        <v>102</v>
      </c>
      <c r="M18" s="645" t="s">
        <v>109</v>
      </c>
      <c r="N18" s="645" t="s">
        <v>143</v>
      </c>
      <c r="O18" s="645" t="s">
        <v>4</v>
      </c>
      <c r="P18" s="73" t="s">
        <v>126</v>
      </c>
      <c r="Q18" s="647" t="s">
        <v>144</v>
      </c>
      <c r="R18" s="647" t="s">
        <v>179</v>
      </c>
      <c r="S18" s="647" t="s">
        <v>180</v>
      </c>
      <c r="T18" s="73" t="s">
        <v>181</v>
      </c>
      <c r="U18" s="73" t="s">
        <v>155</v>
      </c>
      <c r="V18" s="73" t="s">
        <v>182</v>
      </c>
      <c r="W18" s="73" t="s">
        <v>183</v>
      </c>
      <c r="X18" s="647" t="s">
        <v>184</v>
      </c>
      <c r="Y18" s="647" t="s">
        <v>185</v>
      </c>
      <c r="Z18" s="647" t="s">
        <v>186</v>
      </c>
      <c r="AA18" s="647" t="s">
        <v>187</v>
      </c>
      <c r="AB18" s="73" t="s">
        <v>188</v>
      </c>
      <c r="AC18" s="73" t="s">
        <v>189</v>
      </c>
      <c r="AD18" s="73" t="s">
        <v>221</v>
      </c>
      <c r="AF18" s="922"/>
      <c r="AG18" s="927">
        <f>+'INMUEBLES EQUIPOS Y RODADOS'!$X$16</f>
        <v>40603</v>
      </c>
      <c r="AH18" s="922"/>
      <c r="AJ18" s="922"/>
      <c r="AK18" s="927">
        <f>+'INMUEBLES EQUIPOS Y RODADOS'!$X$16</f>
        <v>40603</v>
      </c>
      <c r="AL18" s="922"/>
      <c r="AM18" s="922"/>
      <c r="AN18" s="922"/>
      <c r="AP18" s="922"/>
      <c r="AQ18" s="927">
        <f>+'INMUEBLES EQUIPOS Y RODADOS'!AB16</f>
        <v>40603</v>
      </c>
      <c r="AR18" s="922"/>
      <c r="AT18" s="922"/>
      <c r="AU18" s="927">
        <f>+AQ18</f>
        <v>40603</v>
      </c>
      <c r="AV18" s="922"/>
      <c r="AW18" s="922"/>
      <c r="AX18" s="922"/>
      <c r="AY18" s="73"/>
      <c r="AZ18" s="73"/>
      <c r="BA18" s="1256"/>
      <c r="BB18" s="73" t="s">
        <v>545</v>
      </c>
      <c r="BC18" s="1256"/>
      <c r="BD18" s="1265" t="s">
        <v>512</v>
      </c>
      <c r="BE18" s="1451"/>
      <c r="BF18" s="1634"/>
      <c r="BG18" s="1634"/>
      <c r="BH18" s="1634"/>
      <c r="BI18" s="1634"/>
      <c r="BJ18" s="1634"/>
      <c r="BK18" s="1634"/>
      <c r="BL18" s="1634"/>
      <c r="BM18" s="1634"/>
      <c r="BN18" s="1634"/>
      <c r="BO18" s="1634"/>
      <c r="BP18" s="1634"/>
      <c r="BQ18" s="1634"/>
      <c r="BR18" s="1634"/>
      <c r="BS18" s="1634"/>
      <c r="BT18" s="1634"/>
      <c r="BU18" s="1634"/>
      <c r="BV18" s="1634"/>
      <c r="BW18" s="1634"/>
      <c r="BX18" s="1634"/>
      <c r="BY18" s="1634"/>
      <c r="BZ18" s="1634"/>
      <c r="CA18" s="1634"/>
      <c r="CB18" s="1634"/>
      <c r="CC18" s="1634"/>
      <c r="CD18" s="1634"/>
      <c r="CE18" s="1634"/>
      <c r="CF18" s="1634"/>
      <c r="CG18" s="1634"/>
      <c r="CH18" s="1634"/>
      <c r="CI18" s="1634"/>
      <c r="CJ18" s="1634"/>
      <c r="CK18" s="1634"/>
      <c r="CL18" s="1634"/>
      <c r="CM18" s="1634"/>
      <c r="CN18" s="1634"/>
      <c r="CO18" s="1634"/>
      <c r="CP18" s="1634"/>
      <c r="CQ18" s="1634"/>
      <c r="CR18" s="1634"/>
      <c r="CS18" s="1634"/>
      <c r="CT18" s="1634"/>
      <c r="CU18" s="1634"/>
      <c r="CV18" s="1634"/>
      <c r="CW18" s="1634"/>
      <c r="CX18" s="1634"/>
      <c r="CY18" s="1634"/>
      <c r="CZ18" s="1634"/>
      <c r="DA18" s="1634"/>
      <c r="DB18" s="1634"/>
      <c r="DC18" s="1634"/>
      <c r="DD18" s="1634"/>
      <c r="DE18" s="1634"/>
      <c r="DF18" s="1634"/>
      <c r="DG18" s="1634"/>
      <c r="DH18" s="1634"/>
      <c r="DI18" s="1634"/>
      <c r="DJ18" s="1634"/>
      <c r="DK18" s="1634"/>
      <c r="DL18" s="1634"/>
      <c r="DM18" s="1634"/>
      <c r="DN18" s="1634"/>
      <c r="DO18" s="1634"/>
      <c r="DP18" s="1634"/>
      <c r="DQ18" s="1634"/>
      <c r="DR18" s="1634"/>
      <c r="DS18" s="1634"/>
      <c r="DT18" s="1634"/>
      <c r="DU18" s="1634"/>
      <c r="DV18" s="1634"/>
      <c r="DW18" s="1634"/>
      <c r="DX18" s="1634"/>
      <c r="DY18" s="1634"/>
      <c r="DZ18" s="1634"/>
      <c r="EA18" s="1634"/>
      <c r="EB18" s="1634"/>
      <c r="EC18" s="1634"/>
      <c r="ED18" s="1634"/>
      <c r="EE18" s="1634"/>
      <c r="EF18" s="1634"/>
      <c r="EG18" s="1634"/>
      <c r="EH18" s="1256"/>
      <c r="EI18" s="1256"/>
      <c r="EJ18" s="1256"/>
      <c r="EK18" s="1256"/>
      <c r="EL18" s="1265" t="s">
        <v>512</v>
      </c>
      <c r="EM18" s="1451"/>
      <c r="EN18" s="1634"/>
      <c r="EO18" s="1634"/>
      <c r="EP18" s="1634"/>
      <c r="EQ18" s="1634"/>
      <c r="ER18" s="1634"/>
      <c r="ES18" s="1634"/>
      <c r="ET18" s="1634"/>
      <c r="EU18" s="1634"/>
      <c r="EV18" s="1634"/>
      <c r="EW18" s="1634"/>
      <c r="EX18" s="1634"/>
      <c r="EY18" s="1634"/>
      <c r="EZ18" s="1634"/>
      <c r="FA18" s="1634"/>
      <c r="FB18" s="1634"/>
      <c r="FC18" s="1634"/>
      <c r="FD18" s="1634"/>
      <c r="FE18" s="1634"/>
      <c r="FF18" s="1634"/>
      <c r="FG18" s="1634"/>
      <c r="FH18" s="1634"/>
      <c r="FI18" s="1634"/>
      <c r="FJ18" s="1634"/>
      <c r="FK18" s="1634"/>
      <c r="FL18" s="1634"/>
      <c r="FM18" s="1634"/>
      <c r="FN18" s="1634"/>
      <c r="FO18" s="1634"/>
      <c r="FP18" s="1634"/>
      <c r="FQ18" s="1634"/>
      <c r="FR18" s="1634"/>
      <c r="FS18" s="1634"/>
      <c r="FT18" s="1634"/>
      <c r="FU18" s="1634"/>
      <c r="FV18" s="1634"/>
      <c r="FW18" s="1634"/>
      <c r="FX18" s="1634"/>
      <c r="FY18" s="1634"/>
      <c r="FZ18" s="1634"/>
      <c r="GA18" s="1634"/>
      <c r="GB18" s="1634"/>
      <c r="GC18" s="1634"/>
      <c r="GD18" s="1634"/>
      <c r="GE18" s="1634"/>
      <c r="GF18" s="1634"/>
      <c r="GG18" s="1634"/>
      <c r="GH18" s="1634"/>
      <c r="GI18" s="1634"/>
      <c r="GJ18" s="1634"/>
      <c r="GK18" s="1634"/>
      <c r="GL18" s="1634"/>
      <c r="GM18" s="1634"/>
      <c r="GN18" s="1634"/>
      <c r="GO18" s="1634"/>
      <c r="GP18" s="1634"/>
      <c r="GQ18" s="1634"/>
      <c r="GR18" s="1634"/>
      <c r="GS18" s="1634"/>
      <c r="GT18" s="1634"/>
      <c r="GU18" s="1634"/>
      <c r="GV18" s="1634"/>
      <c r="GW18" s="1634"/>
      <c r="GX18" s="1634"/>
      <c r="GY18" s="1634"/>
      <c r="GZ18" s="1634"/>
      <c r="HA18" s="1634"/>
      <c r="HB18" s="1634"/>
      <c r="HC18" s="1634"/>
      <c r="HD18" s="1634"/>
      <c r="HE18" s="1634"/>
      <c r="HF18" s="1634"/>
      <c r="HG18" s="1634"/>
      <c r="HH18" s="1634"/>
      <c r="HI18" s="1634"/>
      <c r="HJ18" s="1634"/>
      <c r="HK18" s="1634"/>
      <c r="HL18" s="1634"/>
      <c r="HM18" s="1634"/>
      <c r="HN18" s="1634"/>
      <c r="HO18" s="1634"/>
    </row>
    <row r="19" spans="1:226" ht="16.5" customHeight="1" thickTop="1" x14ac:dyDescent="0.2">
      <c r="A19" s="1544"/>
      <c r="B19" s="1436"/>
      <c r="C19" s="1545"/>
      <c r="D19" s="1546"/>
      <c r="E19" s="1547"/>
      <c r="F19" s="1548"/>
      <c r="G19" s="1549"/>
      <c r="H19" s="1550"/>
      <c r="I19" s="1550"/>
      <c r="J19" s="1551"/>
      <c r="K19" s="1068">
        <f>(J19*I19*H19)*C19*D19</f>
        <v>0</v>
      </c>
      <c r="L19" s="1552"/>
      <c r="M19" s="1553"/>
      <c r="N19" s="1554"/>
      <c r="O19" s="1551"/>
      <c r="P19" s="1068">
        <f t="shared" ref="P19:P61" si="0">+(M19*N19*O19)*C19*D19</f>
        <v>0</v>
      </c>
      <c r="Q19" s="1555"/>
      <c r="R19" s="1556"/>
      <c r="S19" s="1557"/>
      <c r="T19" s="1068">
        <f t="shared" ref="T19:T48" si="1">R19*S19</f>
        <v>0</v>
      </c>
      <c r="U19" s="1558"/>
      <c r="V19" s="1550"/>
      <c r="W19" s="1068">
        <f t="shared" ref="W19:W47" si="2">IF(U19=" ",0,(V19/U19*T19*C19*D19))</f>
        <v>0</v>
      </c>
      <c r="X19" s="1556"/>
      <c r="Y19" s="1556"/>
      <c r="Z19" s="1556"/>
      <c r="AA19" s="1556"/>
      <c r="AB19" s="1068">
        <f>SUM(X19:AA19)*C19*D19</f>
        <v>0</v>
      </c>
      <c r="AC19" s="1068">
        <f>IF($C$9=0,0,(K19+P19+W19+AB19)/$C$9)</f>
        <v>0</v>
      </c>
      <c r="AD19" s="1068">
        <f>+K19+P19+W19+AB19</f>
        <v>0</v>
      </c>
      <c r="AF19" s="928"/>
      <c r="AG19" s="1065" t="str">
        <f>IF(AF19=" "," ",IF(AF19="Vehículos",VLOOKUP($AG$18,'Datos Indices'!$A$38:$Z$50,22,FALSE),IF(AF19="Ipim",VLOOKUP($AG$18,'Datos Indices'!$A$38:$Z$50,7,FALSE),IF(AF19="Dólar",VLOOKUP($AG$18,'Datos Indices'!$A$38:$Z$50,4,FALSE),IF(AF19="Gasoil",VLOOKUP($AG$18,'Datos Indices'!$A$38:$Z$50,10,FALSE),IF(AF19="WPU06 Pesificado",VLOOKUP($AG$18,'Datos Indices'!$A$38:$Z$50,26,FALSE),0))))))</f>
        <v xml:space="preserve"> </v>
      </c>
      <c r="AH19" s="1066">
        <f>K19*AG19/100</f>
        <v>0</v>
      </c>
      <c r="AJ19" s="928"/>
      <c r="AK19" s="1065" t="str">
        <f>IF(AJ19=" "," ",IF(AJ19="Vehículos",VLOOKUP($AK$18,'Datos Indices'!$A$38:$Z$50,22,FALSE),IF(AJ19="Ipim",VLOOKUP($AK$18,'Datos Indices'!$A$38:$Z$50,7,FALSE),IF(AJ19="Dólar",VLOOKUP($AK$18,'Datos Indices'!$A$38:$Z$50,4,FALSE),IF(AJ19="Gasoil",VLOOKUP($AK$18,'Datos Indices'!$A$38:$Z$50,10,FALSE),IF(AJ19="WPU06 Pesificado",VLOOKUP($AK$18,'Datos Indices'!$A$38:$Z$50,26,FALSE),0))))))</f>
        <v xml:space="preserve"> </v>
      </c>
      <c r="AL19" s="1067">
        <f>+P19*AK19/100</f>
        <v>0</v>
      </c>
      <c r="AM19" s="1067">
        <f>+W19*AK19/100</f>
        <v>0</v>
      </c>
      <c r="AN19" s="1067">
        <f>+AB19*AK19/100</f>
        <v>0</v>
      </c>
      <c r="AP19" s="928"/>
      <c r="AQ19" s="1065" t="str">
        <f>IF(AP19=" "," ",IF(AP19="Vehículos",VLOOKUP($AQ$18,'Datos Indices'!$A$38:$Z$50,22,FALSE),IF(AP19="Ipim",VLOOKUP($AQ$18,'Datos Indices'!$A$38:$Z$50,7,FALSE),IF(AP19="Dólar",VLOOKUP($AQ$18,'Datos Indices'!$A$38:$Z$50,4,FALSE),IF(AP19="Gasoil",VLOOKUP($AQ$18,'Datos Indices'!$A$38:$Z$50,10,FALSE),IF(AP19="WPU06 Pesificado",VLOOKUP($AQ$18,'Datos Indices'!$A$38:$Z$50,26,FALSE),0))))))</f>
        <v xml:space="preserve"> </v>
      </c>
      <c r="AR19" s="1066">
        <f>AH19*AQ19/100</f>
        <v>0</v>
      </c>
      <c r="AT19" s="928"/>
      <c r="AU19" s="1065" t="str">
        <f>IF(AT19=" "," ",IF(AT19="Vehículos",VLOOKUP($AU$18,'Datos Indices'!$A$38:$Z$50,22,FALSE),IF(AT19="Ipim",VLOOKUP($AU$18,'Datos Indices'!$A$38:$Z$50,7,FALSE),IF(AT19="Dólar",VLOOKUP($AU$18,'Datos Indices'!$A$38:$Z$50,4,FALSE),IF(AT19="Gasoil",VLOOKUP($AU$18,'Datos Indices'!$A$38:$Z$50,10,FALSE),IF(AT19="WPU06 Pesificado",VLOOKUP($AU$18,'Datos Indices'!$A$38:$Z$50,26,FALSE),0))))))</f>
        <v xml:space="preserve"> </v>
      </c>
      <c r="AV19" s="1067">
        <f>+AL19*AU19/100</f>
        <v>0</v>
      </c>
      <c r="AW19" s="1067">
        <f>+AM19*AU19/100</f>
        <v>0</v>
      </c>
      <c r="AX19" s="1067">
        <f>+AN19*AU19/100</f>
        <v>0</v>
      </c>
      <c r="AY19" s="1068">
        <f>K19+P19</f>
        <v>0</v>
      </c>
      <c r="AZ19" s="1068">
        <f>W19+AB19</f>
        <v>0</v>
      </c>
      <c r="BA19" s="1257"/>
      <c r="BB19" s="928"/>
      <c r="BC19" s="1257"/>
      <c r="BE19" s="1451"/>
      <c r="BF19" s="1246"/>
      <c r="BG19" s="1246"/>
      <c r="BH19" s="1246"/>
      <c r="BI19" s="1246"/>
      <c r="BJ19" s="1246"/>
      <c r="BK19" s="1246"/>
      <c r="BL19" s="1246"/>
      <c r="BM19" s="1246"/>
      <c r="BN19" s="1246"/>
      <c r="BO19" s="1246"/>
      <c r="BP19" s="1246"/>
      <c r="BQ19" s="1246"/>
      <c r="BR19" s="1246"/>
      <c r="BS19" s="1246"/>
      <c r="BT19" s="1246"/>
      <c r="BU19" s="1246"/>
      <c r="BV19" s="1246"/>
      <c r="BW19" s="1246"/>
      <c r="BX19" s="1246"/>
      <c r="BY19" s="1246"/>
      <c r="BZ19" s="1246"/>
      <c r="CA19" s="1246"/>
      <c r="CB19" s="1246"/>
      <c r="CC19" s="1246"/>
      <c r="CD19" s="1246"/>
      <c r="CE19" s="1246"/>
      <c r="CF19" s="1246"/>
      <c r="CG19" s="1246"/>
      <c r="CH19" s="1246"/>
      <c r="CI19" s="1246"/>
      <c r="CJ19" s="1246"/>
      <c r="CK19" s="1246"/>
      <c r="CL19" s="1246"/>
      <c r="CM19" s="1246"/>
      <c r="CN19" s="1246"/>
      <c r="CO19" s="1246"/>
      <c r="CP19" s="1246"/>
      <c r="CQ19" s="1246"/>
      <c r="CR19" s="1246"/>
      <c r="CS19" s="1246"/>
      <c r="CT19" s="1246"/>
      <c r="CU19" s="1246"/>
      <c r="CV19" s="1246"/>
      <c r="CW19" s="1246"/>
      <c r="CX19" s="1246"/>
      <c r="CY19" s="1246"/>
      <c r="CZ19" s="1246"/>
      <c r="DA19" s="1246"/>
      <c r="DB19" s="1246"/>
      <c r="DC19" s="1246"/>
      <c r="DD19" s="1246"/>
      <c r="DE19" s="1246"/>
      <c r="DF19" s="1246"/>
      <c r="DG19" s="1246"/>
      <c r="DH19" s="1246"/>
      <c r="DI19" s="1246"/>
      <c r="DJ19" s="1246"/>
      <c r="DK19" s="1246"/>
      <c r="DL19" s="1246"/>
      <c r="DM19" s="1246"/>
      <c r="DN19" s="1246"/>
      <c r="DO19" s="1246"/>
      <c r="DP19" s="1246"/>
      <c r="DQ19" s="1246"/>
      <c r="DR19" s="1246"/>
      <c r="DS19" s="1246"/>
      <c r="DT19" s="1246"/>
      <c r="DU19" s="1246"/>
      <c r="DV19" s="1246"/>
      <c r="DW19" s="1246"/>
      <c r="DX19" s="1246"/>
      <c r="DY19" s="1246"/>
      <c r="DZ19" s="1246"/>
      <c r="EA19" s="1246"/>
      <c r="EB19" s="1246"/>
      <c r="EC19" s="1246"/>
      <c r="ED19" s="1246"/>
      <c r="EE19" s="1246"/>
      <c r="EF19" s="1246"/>
      <c r="EG19" s="1246"/>
      <c r="EH19" s="1257"/>
      <c r="EI19" s="1257"/>
      <c r="EJ19" s="1257"/>
      <c r="EK19" s="1257"/>
      <c r="EM19" s="1451"/>
      <c r="EN19" s="1246"/>
      <c r="EO19" s="1246"/>
      <c r="EP19" s="1246"/>
      <c r="EQ19" s="1246"/>
      <c r="ER19" s="1246"/>
      <c r="ES19" s="1246"/>
      <c r="ET19" s="1246"/>
      <c r="EU19" s="1246"/>
      <c r="EV19" s="1246"/>
      <c r="EW19" s="1246"/>
      <c r="EX19" s="1246"/>
      <c r="EY19" s="1246"/>
      <c r="EZ19" s="1246"/>
      <c r="FA19" s="1246"/>
      <c r="FB19" s="1246"/>
      <c r="FC19" s="1246"/>
      <c r="FD19" s="1246"/>
      <c r="FE19" s="1246"/>
      <c r="FF19" s="1246"/>
      <c r="FG19" s="1246"/>
      <c r="FH19" s="1246"/>
      <c r="FI19" s="1246"/>
      <c r="FJ19" s="1246"/>
      <c r="FK19" s="1246"/>
      <c r="FL19" s="1246"/>
      <c r="FM19" s="1246"/>
      <c r="FN19" s="1246"/>
      <c r="FO19" s="1246"/>
      <c r="FP19" s="1246"/>
      <c r="FQ19" s="1246"/>
      <c r="FR19" s="1246"/>
      <c r="FS19" s="1246"/>
      <c r="FT19" s="1246"/>
      <c r="FU19" s="1246"/>
      <c r="FV19" s="1246"/>
      <c r="FW19" s="1246"/>
      <c r="FX19" s="1246"/>
      <c r="FY19" s="1246"/>
      <c r="FZ19" s="1246"/>
      <c r="GA19" s="1246"/>
      <c r="GB19" s="1246"/>
      <c r="GC19" s="1246"/>
      <c r="GD19" s="1246"/>
      <c r="GE19" s="1246"/>
      <c r="GF19" s="1246"/>
      <c r="GG19" s="1246"/>
      <c r="GH19" s="1246"/>
      <c r="GI19" s="1246"/>
      <c r="GJ19" s="1246"/>
      <c r="GK19" s="1246"/>
      <c r="GL19" s="1246"/>
      <c r="GM19" s="1246"/>
      <c r="GN19" s="1246"/>
      <c r="GO19" s="1246"/>
      <c r="GP19" s="1246"/>
      <c r="GQ19" s="1246"/>
      <c r="GR19" s="1246"/>
      <c r="GS19" s="1246"/>
      <c r="GT19" s="1246"/>
      <c r="GU19" s="1246"/>
      <c r="GV19" s="1246"/>
      <c r="GW19" s="1246"/>
      <c r="GX19" s="1246"/>
      <c r="GY19" s="1246"/>
      <c r="GZ19" s="1246"/>
      <c r="HA19" s="1246"/>
      <c r="HB19" s="1246"/>
      <c r="HC19" s="1246"/>
      <c r="HD19" s="1246"/>
      <c r="HE19" s="1246"/>
      <c r="HF19" s="1246"/>
      <c r="HG19" s="1246"/>
      <c r="HH19" s="1246"/>
      <c r="HI19" s="1246"/>
      <c r="HJ19" s="1246"/>
      <c r="HK19" s="1246"/>
      <c r="HL19" s="1246"/>
      <c r="HM19" s="1246"/>
      <c r="HN19" s="1246"/>
      <c r="HO19" s="1246"/>
    </row>
    <row r="20" spans="1:226" ht="16.5" customHeight="1" x14ac:dyDescent="0.2">
      <c r="A20" s="890"/>
      <c r="B20" s="123"/>
      <c r="C20" s="757"/>
      <c r="D20" s="122"/>
      <c r="E20" s="758"/>
      <c r="F20" s="142"/>
      <c r="G20" s="140"/>
      <c r="H20" s="141"/>
      <c r="I20" s="141"/>
      <c r="J20" s="141"/>
      <c r="K20" s="1559">
        <f>(J20*I20*H20)*C20*D20</f>
        <v>0</v>
      </c>
      <c r="L20" s="151"/>
      <c r="M20" s="891"/>
      <c r="N20" s="152"/>
      <c r="O20" s="141"/>
      <c r="P20" s="1559">
        <f>+(M20*N20*O20)*C20*D20</f>
        <v>0</v>
      </c>
      <c r="Q20" s="343"/>
      <c r="R20" s="343"/>
      <c r="S20" s="344"/>
      <c r="T20" s="1559">
        <f>R20*S20</f>
        <v>0</v>
      </c>
      <c r="U20" s="344"/>
      <c r="V20" s="141"/>
      <c r="W20" s="1559">
        <f>IF(U20=" ",0,(V20/U20*T20*C20*D20))</f>
        <v>0</v>
      </c>
      <c r="X20" s="343"/>
      <c r="Y20" s="343"/>
      <c r="Z20" s="343"/>
      <c r="AA20" s="343"/>
      <c r="AB20" s="1559">
        <f>SUM(X20:AA20)*C20*D20</f>
        <v>0</v>
      </c>
      <c r="AC20" s="1559">
        <f>IF($C$9=0,0,(K20+P20+W20+AB20)/$C$9)</f>
        <v>0</v>
      </c>
      <c r="AD20" s="1559">
        <f>+K20+P20+W20+AB20</f>
        <v>0</v>
      </c>
      <c r="AF20" s="928"/>
      <c r="AG20" s="1065" t="str">
        <f>IF(AF20=" "," ",IF(AF20="Vehículos",VLOOKUP($AG$18,'Datos Indices'!$A$38:$Z$50,22,FALSE),IF(AF20="Ipim",VLOOKUP($AG$18,'Datos Indices'!$A$38:$Z$50,7,FALSE),IF(AF20="Dólar",VLOOKUP($AG$18,'Datos Indices'!$A$38:$Z$50,4,FALSE),IF(AF20="Gasoil",VLOOKUP($AG$18,'Datos Indices'!$A$38:$Z$50,10,FALSE),IF(AF20="WPU06 Pesificado",VLOOKUP($AG$18,'Datos Indices'!$A$38:$Z$50,26,FALSE),0))))))</f>
        <v xml:space="preserve"> </v>
      </c>
      <c r="AH20" s="1066">
        <f t="shared" ref="AH20:AH83" si="3">K20*AG20/100</f>
        <v>0</v>
      </c>
      <c r="AJ20" s="928"/>
      <c r="AK20" s="1065" t="str">
        <f>IF(AJ20=" "," ",IF(AJ20="Vehículos",VLOOKUP($AK$18,'Datos Indices'!$A$38:$Z$50,22,FALSE),IF(AJ20="Ipim",VLOOKUP($AK$18,'Datos Indices'!$A$38:$Z$50,7,FALSE),IF(AJ20="Dólar",VLOOKUP($AK$18,'Datos Indices'!$A$38:$Z$50,4,FALSE),IF(AJ20="Gasoil",VLOOKUP($AK$18,'Datos Indices'!$A$38:$Z$50,10,FALSE),IF(AJ20="WPU06 Pesificado",VLOOKUP($AK$18,'Datos Indices'!$A$38:$Z$50,26,FALSE),0))))))</f>
        <v xml:space="preserve"> </v>
      </c>
      <c r="AL20" s="1067">
        <f t="shared" ref="AL20:AL83" si="4">+P20*AK20/100</f>
        <v>0</v>
      </c>
      <c r="AM20" s="1067">
        <f t="shared" ref="AM20:AM83" si="5">+W20*AK20/100</f>
        <v>0</v>
      </c>
      <c r="AN20" s="1067">
        <f t="shared" ref="AN20:AN83" si="6">+AB20*AK20/100</f>
        <v>0</v>
      </c>
      <c r="AP20" s="928"/>
      <c r="AQ20" s="1065" t="str">
        <f>IF(AP20=" "," ",IF(AP20="Vehículos",VLOOKUP($AQ$18,'Datos Indices'!$A$38:$Z$50,22,FALSE),IF(AP20="Ipim",VLOOKUP($AQ$18,'Datos Indices'!$A$38:$Z$50,7,FALSE),IF(AP20="Dólar",VLOOKUP($AQ$18,'Datos Indices'!$A$38:$Z$50,4,FALSE),IF(AP20="Gasoil",VLOOKUP($AQ$18,'Datos Indices'!$A$38:$Z$50,10,FALSE),IF(AP20="WPU06 Pesificado",VLOOKUP($AQ$18,'Datos Indices'!$A$38:$Z$50,26,FALSE),0))))))</f>
        <v xml:space="preserve"> </v>
      </c>
      <c r="AR20" s="1066">
        <f t="shared" ref="AR20:AR83" si="7">AH20*AQ20/100</f>
        <v>0</v>
      </c>
      <c r="AT20" s="928"/>
      <c r="AU20" s="1065" t="str">
        <f>IF(AT20=" "," ",IF(AT20="Vehículos",VLOOKUP($AU$18,'Datos Indices'!$A$38:$Z$50,22,FALSE),IF(AT20="Ipim",VLOOKUP($AU$18,'Datos Indices'!$A$38:$Z$50,7,FALSE),IF(AT20="Dólar",VLOOKUP($AU$18,'Datos Indices'!$A$38:$Z$50,4,FALSE),IF(AT20="Gasoil",VLOOKUP($AU$18,'Datos Indices'!$A$38:$Z$50,10,FALSE),IF(AT20="WPU06 Pesificado",VLOOKUP($AU$18,'Datos Indices'!$A$38:$Z$50,26,FALSE),0))))))</f>
        <v xml:space="preserve"> </v>
      </c>
      <c r="AV20" s="1067">
        <f t="shared" ref="AV20:AV83" si="8">+AL20*AU20/100</f>
        <v>0</v>
      </c>
      <c r="AW20" s="1067">
        <f t="shared" ref="AW20:AW83" si="9">+AM20*AU20/100</f>
        <v>0</v>
      </c>
      <c r="AX20" s="1067">
        <f t="shared" ref="AX20:AX83" si="10">+AN20*AU20/100</f>
        <v>0</v>
      </c>
      <c r="AY20" s="1559">
        <f>K20+P20</f>
        <v>0</v>
      </c>
      <c r="AZ20" s="1559">
        <f t="shared" ref="AZ20:AZ83" si="11">W20+AB20</f>
        <v>0</v>
      </c>
      <c r="BA20" s="1257"/>
      <c r="BB20" s="125"/>
      <c r="BC20" s="1257"/>
      <c r="BD20" s="1450" t="str">
        <f>IF(AY20=0,"",IF((EJ20)=0,"","Controlar Aprop."))</f>
        <v/>
      </c>
      <c r="BE20" s="1451"/>
      <c r="BF20" s="1247"/>
      <c r="BG20" s="1247"/>
      <c r="BH20" s="1247"/>
      <c r="BI20" s="1247"/>
      <c r="BJ20" s="1247"/>
      <c r="BK20" s="1247"/>
      <c r="BL20" s="1247"/>
      <c r="BM20" s="1247"/>
      <c r="BN20" s="1247"/>
      <c r="BO20" s="1247"/>
      <c r="BP20" s="1247"/>
      <c r="BQ20" s="1247"/>
      <c r="BR20" s="1247"/>
      <c r="BS20" s="1247"/>
      <c r="BT20" s="1247"/>
      <c r="BU20" s="1247"/>
      <c r="BV20" s="1247"/>
      <c r="BW20" s="1247"/>
      <c r="BX20" s="1247"/>
      <c r="BY20" s="1247"/>
      <c r="BZ20" s="1247"/>
      <c r="CA20" s="1247"/>
      <c r="CB20" s="1247"/>
      <c r="CC20" s="1247"/>
      <c r="CD20" s="1247"/>
      <c r="CE20" s="1247"/>
      <c r="CF20" s="1247"/>
      <c r="CG20" s="1247"/>
      <c r="CH20" s="1247"/>
      <c r="CI20" s="1247"/>
      <c r="CJ20" s="1247"/>
      <c r="CK20" s="1247"/>
      <c r="CL20" s="1247"/>
      <c r="CM20" s="1247"/>
      <c r="CN20" s="1247"/>
      <c r="CO20" s="1247"/>
      <c r="CP20" s="1247"/>
      <c r="CQ20" s="1247"/>
      <c r="CR20" s="1247"/>
      <c r="CS20" s="1247"/>
      <c r="CT20" s="1247"/>
      <c r="CU20" s="1247"/>
      <c r="CV20" s="1247"/>
      <c r="CW20" s="1247"/>
      <c r="CX20" s="1247"/>
      <c r="CY20" s="1247"/>
      <c r="CZ20" s="1247"/>
      <c r="DA20" s="1247"/>
      <c r="DB20" s="1247"/>
      <c r="DC20" s="1247"/>
      <c r="DD20" s="1247"/>
      <c r="DE20" s="1247"/>
      <c r="DF20" s="1247"/>
      <c r="DG20" s="1247"/>
      <c r="DH20" s="1247"/>
      <c r="DI20" s="1247"/>
      <c r="DJ20" s="1247"/>
      <c r="DK20" s="1247"/>
      <c r="DL20" s="1247"/>
      <c r="DM20" s="1247"/>
      <c r="DN20" s="1247"/>
      <c r="DO20" s="1247"/>
      <c r="DP20" s="1247"/>
      <c r="DQ20" s="1247"/>
      <c r="DR20" s="1247"/>
      <c r="DS20" s="1247"/>
      <c r="DT20" s="1247"/>
      <c r="DU20" s="1247"/>
      <c r="DV20" s="1247"/>
      <c r="DW20" s="1247"/>
      <c r="DX20" s="1247"/>
      <c r="DY20" s="1247"/>
      <c r="DZ20" s="1247"/>
      <c r="EA20" s="1247"/>
      <c r="EB20" s="1247"/>
      <c r="EC20" s="1247"/>
      <c r="ED20" s="1247"/>
      <c r="EE20" s="1247"/>
      <c r="EF20" s="1247"/>
      <c r="EG20" s="1247"/>
      <c r="EH20" s="1257"/>
      <c r="EI20" s="1452">
        <f>SUM(BF20:EG20)*AY20</f>
        <v>0</v>
      </c>
      <c r="EJ20" s="1452">
        <f>+AY20-EI20</f>
        <v>0</v>
      </c>
      <c r="EK20" s="1257"/>
      <c r="EL20" s="1450" t="str">
        <f>IF(AZ20=0,"",IF(HR20=0,"","Controlar Aprop."))</f>
        <v/>
      </c>
      <c r="EM20" s="1451"/>
      <c r="EN20" s="1247"/>
      <c r="EO20" s="1247"/>
      <c r="EP20" s="1247"/>
      <c r="EQ20" s="1247"/>
      <c r="ER20" s="1247"/>
      <c r="ES20" s="1247"/>
      <c r="ET20" s="1247"/>
      <c r="EU20" s="1247"/>
      <c r="EV20" s="1247"/>
      <c r="EW20" s="1247"/>
      <c r="EX20" s="1247"/>
      <c r="EY20" s="1247"/>
      <c r="EZ20" s="1247"/>
      <c r="FA20" s="1247"/>
      <c r="FB20" s="1247"/>
      <c r="FC20" s="1247"/>
      <c r="FD20" s="1247"/>
      <c r="FE20" s="1247"/>
      <c r="FF20" s="1247"/>
      <c r="FG20" s="1247"/>
      <c r="FH20" s="1247"/>
      <c r="FI20" s="1247"/>
      <c r="FJ20" s="1247"/>
      <c r="FK20" s="1247"/>
      <c r="FL20" s="1247"/>
      <c r="FM20" s="1247"/>
      <c r="FN20" s="1247"/>
      <c r="FO20" s="1247"/>
      <c r="FP20" s="1247"/>
      <c r="FQ20" s="1247"/>
      <c r="FR20" s="1247"/>
      <c r="FS20" s="1247"/>
      <c r="FT20" s="1247"/>
      <c r="FU20" s="1247"/>
      <c r="FV20" s="1247"/>
      <c r="FW20" s="1247"/>
      <c r="FX20" s="1247"/>
      <c r="FY20" s="1247"/>
      <c r="FZ20" s="1247"/>
      <c r="GA20" s="1247"/>
      <c r="GB20" s="1247"/>
      <c r="GC20" s="1247"/>
      <c r="GD20" s="1247"/>
      <c r="GE20" s="1247"/>
      <c r="GF20" s="1247"/>
      <c r="GG20" s="1247"/>
      <c r="GH20" s="1247"/>
      <c r="GI20" s="1247"/>
      <c r="GJ20" s="1247"/>
      <c r="GK20" s="1247"/>
      <c r="GL20" s="1247"/>
      <c r="GM20" s="1247"/>
      <c r="GN20" s="1247"/>
      <c r="GO20" s="1247"/>
      <c r="GP20" s="1247"/>
      <c r="GQ20" s="1247"/>
      <c r="GR20" s="1247"/>
      <c r="GS20" s="1247"/>
      <c r="GT20" s="1247"/>
      <c r="GU20" s="1247"/>
      <c r="GV20" s="1247"/>
      <c r="GW20" s="1247"/>
      <c r="GX20" s="1247"/>
      <c r="GY20" s="1247"/>
      <c r="GZ20" s="1247"/>
      <c r="HA20" s="1247"/>
      <c r="HB20" s="1247"/>
      <c r="HC20" s="1247"/>
      <c r="HD20" s="1247"/>
      <c r="HE20" s="1247"/>
      <c r="HF20" s="1247"/>
      <c r="HG20" s="1247"/>
      <c r="HH20" s="1247"/>
      <c r="HI20" s="1247"/>
      <c r="HJ20" s="1247"/>
      <c r="HK20" s="1247"/>
      <c r="HL20" s="1247"/>
      <c r="HM20" s="1247"/>
      <c r="HN20" s="1247"/>
      <c r="HO20" s="1247"/>
      <c r="HQ20" s="1452">
        <f>SUM(EN20:HO20)*AZ20</f>
        <v>0</v>
      </c>
      <c r="HR20" s="1452">
        <f>AZ20-HQ20</f>
        <v>0</v>
      </c>
    </row>
    <row r="21" spans="1:226" ht="16.5" customHeight="1" x14ac:dyDescent="0.2">
      <c r="A21" s="756"/>
      <c r="B21" s="123"/>
      <c r="C21" s="757"/>
      <c r="D21" s="122"/>
      <c r="E21" s="758"/>
      <c r="F21" s="142"/>
      <c r="G21" s="140"/>
      <c r="H21" s="141"/>
      <c r="I21" s="141"/>
      <c r="J21" s="141"/>
      <c r="K21" s="1559">
        <f>(J21*I21*H21)*C21*D21</f>
        <v>0</v>
      </c>
      <c r="L21" s="151"/>
      <c r="M21" s="891"/>
      <c r="N21" s="152"/>
      <c r="O21" s="141"/>
      <c r="P21" s="1559">
        <f>+(M21*N21*O21)*C21*D21</f>
        <v>0</v>
      </c>
      <c r="Q21" s="343"/>
      <c r="R21" s="343"/>
      <c r="S21" s="344"/>
      <c r="T21" s="1559">
        <f>R21*S21</f>
        <v>0</v>
      </c>
      <c r="U21" s="344"/>
      <c r="V21" s="141"/>
      <c r="W21" s="1559">
        <f>IF(U21=" ",0,(V21/U21*T21*C21*D21))</f>
        <v>0</v>
      </c>
      <c r="X21" s="343"/>
      <c r="Y21" s="343"/>
      <c r="Z21" s="343"/>
      <c r="AA21" s="343"/>
      <c r="AB21" s="1559">
        <f>SUM(X21:AA21)*C21*D21</f>
        <v>0</v>
      </c>
      <c r="AC21" s="1559">
        <f>IF($C$9=0,0,(K21+P21+W21+AB21)/$C$9)</f>
        <v>0</v>
      </c>
      <c r="AD21" s="1559">
        <f>+K21+P21+W21+AB21</f>
        <v>0</v>
      </c>
      <c r="AF21" s="928"/>
      <c r="AG21" s="1065" t="str">
        <f>IF(AF21=" "," ",IF(AF21="Vehículos",VLOOKUP($AG$18,'Datos Indices'!$A$38:$Z$50,22,FALSE),IF(AF21="Ipim",VLOOKUP($AG$18,'Datos Indices'!$A$38:$Z$50,7,FALSE),IF(AF21="Dólar",VLOOKUP($AG$18,'Datos Indices'!$A$38:$Z$50,4,FALSE),IF(AF21="Gasoil",VLOOKUP($AG$18,'Datos Indices'!$A$38:$Z$50,10,FALSE),IF(AF21="WPU06 Pesificado",VLOOKUP($AG$18,'Datos Indices'!$A$38:$Z$50,26,FALSE),0))))))</f>
        <v xml:space="preserve"> </v>
      </c>
      <c r="AH21" s="1066">
        <f t="shared" si="3"/>
        <v>0</v>
      </c>
      <c r="AJ21" s="928"/>
      <c r="AK21" s="1065" t="str">
        <f>IF(AJ21=" "," ",IF(AJ21="Vehículos",VLOOKUP($AK$18,'Datos Indices'!$A$38:$Z$50,22,FALSE),IF(AJ21="Ipim",VLOOKUP($AK$18,'Datos Indices'!$A$38:$Z$50,7,FALSE),IF(AJ21="Dólar",VLOOKUP($AK$18,'Datos Indices'!$A$38:$Z$50,4,FALSE),IF(AJ21="Gasoil",VLOOKUP($AK$18,'Datos Indices'!$A$38:$Z$50,10,FALSE),IF(AJ21="WPU06 Pesificado",VLOOKUP($AK$18,'Datos Indices'!$A$38:$Z$50,26,FALSE),0))))))</f>
        <v xml:space="preserve"> </v>
      </c>
      <c r="AL21" s="1067">
        <f t="shared" si="4"/>
        <v>0</v>
      </c>
      <c r="AM21" s="1067">
        <f t="shared" si="5"/>
        <v>0</v>
      </c>
      <c r="AN21" s="1067">
        <f t="shared" si="6"/>
        <v>0</v>
      </c>
      <c r="AP21" s="928"/>
      <c r="AQ21" s="1065" t="str">
        <f>IF(AP21=" "," ",IF(AP21="Vehículos",VLOOKUP($AQ$18,'Datos Indices'!$A$38:$Z$50,22,FALSE),IF(AP21="Ipim",VLOOKUP($AQ$18,'Datos Indices'!$A$38:$Z$50,7,FALSE),IF(AP21="Dólar",VLOOKUP($AQ$18,'Datos Indices'!$A$38:$Z$50,4,FALSE),IF(AP21="Gasoil",VLOOKUP($AQ$18,'Datos Indices'!$A$38:$Z$50,10,FALSE),IF(AP21="WPU06 Pesificado",VLOOKUP($AQ$18,'Datos Indices'!$A$38:$Z$50,26,FALSE),0))))))</f>
        <v xml:space="preserve"> </v>
      </c>
      <c r="AR21" s="1066">
        <f t="shared" si="7"/>
        <v>0</v>
      </c>
      <c r="AT21" s="928"/>
      <c r="AU21" s="1065" t="str">
        <f>IF(AT21=" "," ",IF(AT21="Vehículos",VLOOKUP($AU$18,'Datos Indices'!$A$38:$Z$50,22,FALSE),IF(AT21="Ipim",VLOOKUP($AU$18,'Datos Indices'!$A$38:$Z$50,7,FALSE),IF(AT21="Dólar",VLOOKUP($AU$18,'Datos Indices'!$A$38:$Z$50,4,FALSE),IF(AT21="Gasoil",VLOOKUP($AU$18,'Datos Indices'!$A$38:$Z$50,10,FALSE),IF(AT21="WPU06 Pesificado",VLOOKUP($AU$18,'Datos Indices'!$A$38:$Z$50,26,FALSE),0))))))</f>
        <v xml:space="preserve"> </v>
      </c>
      <c r="AV21" s="1067">
        <f t="shared" si="8"/>
        <v>0</v>
      </c>
      <c r="AW21" s="1067">
        <f t="shared" si="9"/>
        <v>0</v>
      </c>
      <c r="AX21" s="1067">
        <f t="shared" si="10"/>
        <v>0</v>
      </c>
      <c r="AY21" s="1559">
        <f t="shared" ref="AY21:AY83" si="12">K21+P21</f>
        <v>0</v>
      </c>
      <c r="AZ21" s="1559">
        <f t="shared" si="11"/>
        <v>0</v>
      </c>
      <c r="BA21" s="1257"/>
      <c r="BB21" s="125"/>
      <c r="BC21" s="1257"/>
      <c r="BD21" s="1450" t="str">
        <f t="shared" ref="BD21:BD84" si="13">IF(AY21=0,"",IF((EJ21)=0,"","Controlar Aprop."))</f>
        <v/>
      </c>
      <c r="BE21" s="1451"/>
      <c r="BF21" s="1247"/>
      <c r="BG21" s="1247"/>
      <c r="BH21" s="1247"/>
      <c r="BI21" s="1247"/>
      <c r="BJ21" s="1247"/>
      <c r="BK21" s="1247"/>
      <c r="BL21" s="1247"/>
      <c r="BM21" s="1247"/>
      <c r="BN21" s="1247"/>
      <c r="BO21" s="1247"/>
      <c r="BP21" s="1247"/>
      <c r="BQ21" s="1247"/>
      <c r="BR21" s="1247"/>
      <c r="BS21" s="1247"/>
      <c r="BT21" s="1247"/>
      <c r="BU21" s="1247"/>
      <c r="BV21" s="1247"/>
      <c r="BW21" s="1247"/>
      <c r="BX21" s="1247"/>
      <c r="BY21" s="1247"/>
      <c r="BZ21" s="1247"/>
      <c r="CA21" s="1247"/>
      <c r="CB21" s="1247"/>
      <c r="CC21" s="1247"/>
      <c r="CD21" s="1247"/>
      <c r="CE21" s="1247"/>
      <c r="CF21" s="1247"/>
      <c r="CG21" s="1247"/>
      <c r="CH21" s="1247"/>
      <c r="CI21" s="1247"/>
      <c r="CJ21" s="1247"/>
      <c r="CK21" s="1247"/>
      <c r="CL21" s="1247"/>
      <c r="CM21" s="1247"/>
      <c r="CN21" s="1247"/>
      <c r="CO21" s="1247"/>
      <c r="CP21" s="1247"/>
      <c r="CQ21" s="1247"/>
      <c r="CR21" s="1247"/>
      <c r="CS21" s="1247"/>
      <c r="CT21" s="1247"/>
      <c r="CU21" s="1247"/>
      <c r="CV21" s="1247"/>
      <c r="CW21" s="1247"/>
      <c r="CX21" s="1247"/>
      <c r="CY21" s="1247"/>
      <c r="CZ21" s="1247"/>
      <c r="DA21" s="1247"/>
      <c r="DB21" s="1247"/>
      <c r="DC21" s="1247"/>
      <c r="DD21" s="1247"/>
      <c r="DE21" s="1247"/>
      <c r="DF21" s="1247"/>
      <c r="DG21" s="1247"/>
      <c r="DH21" s="1247"/>
      <c r="DI21" s="1247"/>
      <c r="DJ21" s="1247"/>
      <c r="DK21" s="1247"/>
      <c r="DL21" s="1247"/>
      <c r="DM21" s="1247"/>
      <c r="DN21" s="1247"/>
      <c r="DO21" s="1247"/>
      <c r="DP21" s="1247"/>
      <c r="DQ21" s="1247"/>
      <c r="DR21" s="1247"/>
      <c r="DS21" s="1247"/>
      <c r="DT21" s="1247"/>
      <c r="DU21" s="1247"/>
      <c r="DV21" s="1247"/>
      <c r="DW21" s="1247"/>
      <c r="DX21" s="1247"/>
      <c r="DY21" s="1247"/>
      <c r="DZ21" s="1247"/>
      <c r="EA21" s="1247"/>
      <c r="EB21" s="1247"/>
      <c r="EC21" s="1247"/>
      <c r="ED21" s="1247"/>
      <c r="EE21" s="1247"/>
      <c r="EF21" s="1247"/>
      <c r="EG21" s="1247"/>
      <c r="EH21" s="1257"/>
      <c r="EI21" s="1452">
        <f t="shared" ref="EI21:EI84" si="14">SUM(BF21:EG21)*AY21</f>
        <v>0</v>
      </c>
      <c r="EJ21" s="1452">
        <f t="shared" ref="EJ21:EJ84" si="15">+AY21-EI21</f>
        <v>0</v>
      </c>
      <c r="EK21" s="1257"/>
      <c r="EL21" s="1450" t="str">
        <f t="shared" ref="EL21:EL84" si="16">IF(AZ21=0,"",IF(HR21=0,"","Controlar Aprop."))</f>
        <v/>
      </c>
      <c r="EM21" s="1451"/>
      <c r="EN21" s="1247"/>
      <c r="EO21" s="1247"/>
      <c r="EP21" s="1247"/>
      <c r="EQ21" s="1247"/>
      <c r="ER21" s="1247"/>
      <c r="ES21" s="1247"/>
      <c r="ET21" s="1247"/>
      <c r="EU21" s="1247"/>
      <c r="EV21" s="1247"/>
      <c r="EW21" s="1247"/>
      <c r="EX21" s="1247"/>
      <c r="EY21" s="1247"/>
      <c r="EZ21" s="1247"/>
      <c r="FA21" s="1247"/>
      <c r="FB21" s="1247"/>
      <c r="FC21" s="1247"/>
      <c r="FD21" s="1247"/>
      <c r="FE21" s="1247"/>
      <c r="FF21" s="1247"/>
      <c r="FG21" s="1247"/>
      <c r="FH21" s="1247"/>
      <c r="FI21" s="1247"/>
      <c r="FJ21" s="1247"/>
      <c r="FK21" s="1247"/>
      <c r="FL21" s="1247"/>
      <c r="FM21" s="1247"/>
      <c r="FN21" s="1247"/>
      <c r="FO21" s="1247"/>
      <c r="FP21" s="1247"/>
      <c r="FQ21" s="1247"/>
      <c r="FR21" s="1247"/>
      <c r="FS21" s="1247"/>
      <c r="FT21" s="1247"/>
      <c r="FU21" s="1247"/>
      <c r="FV21" s="1247"/>
      <c r="FW21" s="1247"/>
      <c r="FX21" s="1247"/>
      <c r="FY21" s="1247"/>
      <c r="FZ21" s="1247"/>
      <c r="GA21" s="1247"/>
      <c r="GB21" s="1247"/>
      <c r="GC21" s="1247"/>
      <c r="GD21" s="1247"/>
      <c r="GE21" s="1247"/>
      <c r="GF21" s="1247"/>
      <c r="GG21" s="1247"/>
      <c r="GH21" s="1247"/>
      <c r="GI21" s="1247"/>
      <c r="GJ21" s="1247"/>
      <c r="GK21" s="1247"/>
      <c r="GL21" s="1247"/>
      <c r="GM21" s="1247"/>
      <c r="GN21" s="1247"/>
      <c r="GO21" s="1247"/>
      <c r="GP21" s="1247"/>
      <c r="GQ21" s="1247"/>
      <c r="GR21" s="1247"/>
      <c r="GS21" s="1247"/>
      <c r="GT21" s="1247"/>
      <c r="GU21" s="1247"/>
      <c r="GV21" s="1247"/>
      <c r="GW21" s="1247"/>
      <c r="GX21" s="1247"/>
      <c r="GY21" s="1247"/>
      <c r="GZ21" s="1247"/>
      <c r="HA21" s="1247"/>
      <c r="HB21" s="1247"/>
      <c r="HC21" s="1247"/>
      <c r="HD21" s="1247"/>
      <c r="HE21" s="1247"/>
      <c r="HF21" s="1247"/>
      <c r="HG21" s="1247"/>
      <c r="HH21" s="1247"/>
      <c r="HI21" s="1247"/>
      <c r="HJ21" s="1247"/>
      <c r="HK21" s="1247"/>
      <c r="HL21" s="1247"/>
      <c r="HM21" s="1247"/>
      <c r="HN21" s="1247"/>
      <c r="HO21" s="1247"/>
      <c r="HQ21" s="1452">
        <f t="shared" ref="HQ21:HQ84" si="17">SUM(EN21:HO21)*AZ21</f>
        <v>0</v>
      </c>
      <c r="HR21" s="1452">
        <f t="shared" ref="HR21:HR84" si="18">AZ21-HQ21</f>
        <v>0</v>
      </c>
    </row>
    <row r="22" spans="1:226" ht="16.5" customHeight="1" x14ac:dyDescent="0.2">
      <c r="A22" s="890"/>
      <c r="B22" s="123"/>
      <c r="C22" s="757"/>
      <c r="D22" s="122"/>
      <c r="E22" s="758"/>
      <c r="F22" s="142"/>
      <c r="G22" s="140"/>
      <c r="H22" s="141"/>
      <c r="I22" s="141"/>
      <c r="J22" s="141"/>
      <c r="K22" s="1559">
        <f>(J22*I22*H22)*C22*D22</f>
        <v>0</v>
      </c>
      <c r="L22" s="151"/>
      <c r="M22" s="891"/>
      <c r="N22" s="152"/>
      <c r="O22" s="141"/>
      <c r="P22" s="1559">
        <f>+(M22*N22*O22)*C22*D22</f>
        <v>0</v>
      </c>
      <c r="Q22" s="343"/>
      <c r="R22" s="343"/>
      <c r="S22" s="344"/>
      <c r="T22" s="1559">
        <f>R22*S22</f>
        <v>0</v>
      </c>
      <c r="U22" s="344"/>
      <c r="V22" s="141"/>
      <c r="W22" s="1559">
        <f>IF(U22=" ",0,(V22/U22*T22*C22*D22))</f>
        <v>0</v>
      </c>
      <c r="X22" s="343"/>
      <c r="Y22" s="343"/>
      <c r="Z22" s="343"/>
      <c r="AA22" s="343"/>
      <c r="AB22" s="1559">
        <f>SUM(X22:AA22)*C22*D22</f>
        <v>0</v>
      </c>
      <c r="AC22" s="1559">
        <f>IF($C$9=0,0,(K22+P22+W22+AB22)/$C$9)</f>
        <v>0</v>
      </c>
      <c r="AD22" s="1559">
        <f>+K22+P22+W22+AB22</f>
        <v>0</v>
      </c>
      <c r="AF22" s="928"/>
      <c r="AG22" s="1065" t="str">
        <f>IF(AF22=" "," ",IF(AF22="Vehículos",VLOOKUP($AG$18,'Datos Indices'!$A$38:$Z$50,22,FALSE),IF(AF22="Ipim",VLOOKUP($AG$18,'Datos Indices'!$A$38:$Z$50,7,FALSE),IF(AF22="Dólar",VLOOKUP($AG$18,'Datos Indices'!$A$38:$Z$50,4,FALSE),IF(AF22="Gasoil",VLOOKUP($AG$18,'Datos Indices'!$A$38:$Z$50,10,FALSE),IF(AF22="WPU06 Pesificado",VLOOKUP($AG$18,'Datos Indices'!$A$38:$Z$50,26,FALSE),0))))))</f>
        <v xml:space="preserve"> </v>
      </c>
      <c r="AH22" s="1066">
        <f t="shared" si="3"/>
        <v>0</v>
      </c>
      <c r="AJ22" s="928"/>
      <c r="AK22" s="1065" t="str">
        <f>IF(AJ22=" "," ",IF(AJ22="Vehículos",VLOOKUP($AK$18,'Datos Indices'!$A$38:$Z$50,22,FALSE),IF(AJ22="Ipim",VLOOKUP($AK$18,'Datos Indices'!$A$38:$Z$50,7,FALSE),IF(AJ22="Dólar",VLOOKUP($AK$18,'Datos Indices'!$A$38:$Z$50,4,FALSE),IF(AJ22="Gasoil",VLOOKUP($AK$18,'Datos Indices'!$A$38:$Z$50,10,FALSE),IF(AJ22="WPU06 Pesificado",VLOOKUP($AK$18,'Datos Indices'!$A$38:$Z$50,26,FALSE),0))))))</f>
        <v xml:space="preserve"> </v>
      </c>
      <c r="AL22" s="1067">
        <f t="shared" si="4"/>
        <v>0</v>
      </c>
      <c r="AM22" s="1067">
        <f t="shared" si="5"/>
        <v>0</v>
      </c>
      <c r="AN22" s="1067">
        <f t="shared" si="6"/>
        <v>0</v>
      </c>
      <c r="AP22" s="928"/>
      <c r="AQ22" s="1065" t="str">
        <f>IF(AP22=" "," ",IF(AP22="Vehículos",VLOOKUP($AQ$18,'Datos Indices'!$A$38:$Z$50,22,FALSE),IF(AP22="Ipim",VLOOKUP($AQ$18,'Datos Indices'!$A$38:$Z$50,7,FALSE),IF(AP22="Dólar",VLOOKUP($AQ$18,'Datos Indices'!$A$38:$Z$50,4,FALSE),IF(AP22="Gasoil",VLOOKUP($AQ$18,'Datos Indices'!$A$38:$Z$50,10,FALSE),IF(AP22="WPU06 Pesificado",VLOOKUP($AQ$18,'Datos Indices'!$A$38:$Z$50,26,FALSE),0))))))</f>
        <v xml:space="preserve"> </v>
      </c>
      <c r="AR22" s="1066">
        <f t="shared" si="7"/>
        <v>0</v>
      </c>
      <c r="AT22" s="928"/>
      <c r="AU22" s="1065" t="str">
        <f>IF(AT22=" "," ",IF(AT22="Vehículos",VLOOKUP($AU$18,'Datos Indices'!$A$38:$Z$50,22,FALSE),IF(AT22="Ipim",VLOOKUP($AU$18,'Datos Indices'!$A$38:$Z$50,7,FALSE),IF(AT22="Dólar",VLOOKUP($AU$18,'Datos Indices'!$A$38:$Z$50,4,FALSE),IF(AT22="Gasoil",VLOOKUP($AU$18,'Datos Indices'!$A$38:$Z$50,10,FALSE),IF(AT22="WPU06 Pesificado",VLOOKUP($AU$18,'Datos Indices'!$A$38:$Z$50,26,FALSE),0))))))</f>
        <v xml:space="preserve"> </v>
      </c>
      <c r="AV22" s="1067">
        <f t="shared" si="8"/>
        <v>0</v>
      </c>
      <c r="AW22" s="1067">
        <f t="shared" si="9"/>
        <v>0</v>
      </c>
      <c r="AX22" s="1067">
        <f t="shared" si="10"/>
        <v>0</v>
      </c>
      <c r="AY22" s="1559">
        <f t="shared" si="12"/>
        <v>0</v>
      </c>
      <c r="AZ22" s="1559">
        <f t="shared" si="11"/>
        <v>0</v>
      </c>
      <c r="BA22" s="1257"/>
      <c r="BB22" s="125"/>
      <c r="BC22" s="1257"/>
      <c r="BD22" s="1450" t="str">
        <f t="shared" si="13"/>
        <v/>
      </c>
      <c r="BF22" s="1247"/>
      <c r="BG22" s="1247"/>
      <c r="BH22" s="1247"/>
      <c r="BI22" s="1247"/>
      <c r="BJ22" s="1247"/>
      <c r="BK22" s="1247"/>
      <c r="BL22" s="1247"/>
      <c r="BM22" s="1247"/>
      <c r="BN22" s="1247"/>
      <c r="BO22" s="1247"/>
      <c r="BP22" s="1247"/>
      <c r="BQ22" s="1247"/>
      <c r="BR22" s="1247"/>
      <c r="BS22" s="1247"/>
      <c r="BT22" s="1247"/>
      <c r="BU22" s="1247"/>
      <c r="BV22" s="1247"/>
      <c r="BW22" s="1247"/>
      <c r="BX22" s="1247"/>
      <c r="BY22" s="1247"/>
      <c r="BZ22" s="1247"/>
      <c r="CA22" s="1247"/>
      <c r="CB22" s="1247"/>
      <c r="CC22" s="1247"/>
      <c r="CD22" s="1247"/>
      <c r="CE22" s="1247"/>
      <c r="CF22" s="1247"/>
      <c r="CG22" s="1247"/>
      <c r="CH22" s="1247"/>
      <c r="CI22" s="1247"/>
      <c r="CJ22" s="1247"/>
      <c r="CK22" s="1247"/>
      <c r="CL22" s="1247"/>
      <c r="CM22" s="1247"/>
      <c r="CN22" s="1247"/>
      <c r="CO22" s="1247"/>
      <c r="CP22" s="1247"/>
      <c r="CQ22" s="1247"/>
      <c r="CR22" s="1247"/>
      <c r="CS22" s="1247"/>
      <c r="CT22" s="1247"/>
      <c r="CU22" s="1247"/>
      <c r="CV22" s="1247"/>
      <c r="CW22" s="1247"/>
      <c r="CX22" s="1247"/>
      <c r="CY22" s="1247"/>
      <c r="CZ22" s="1247"/>
      <c r="DA22" s="1247"/>
      <c r="DB22" s="1247"/>
      <c r="DC22" s="1247"/>
      <c r="DD22" s="1247"/>
      <c r="DE22" s="1247"/>
      <c r="DF22" s="1247"/>
      <c r="DG22" s="1247"/>
      <c r="DH22" s="1247"/>
      <c r="DI22" s="1247"/>
      <c r="DJ22" s="1247"/>
      <c r="DK22" s="1247"/>
      <c r="DL22" s="1247"/>
      <c r="DM22" s="1247"/>
      <c r="DN22" s="1247"/>
      <c r="DO22" s="1247"/>
      <c r="DP22" s="1247"/>
      <c r="DQ22" s="1247"/>
      <c r="DR22" s="1247"/>
      <c r="DS22" s="1247"/>
      <c r="DT22" s="1247"/>
      <c r="DU22" s="1247"/>
      <c r="DV22" s="1247"/>
      <c r="DW22" s="1247"/>
      <c r="DX22" s="1247"/>
      <c r="DY22" s="1247"/>
      <c r="DZ22" s="1247"/>
      <c r="EA22" s="1247"/>
      <c r="EB22" s="1247"/>
      <c r="EC22" s="1247"/>
      <c r="ED22" s="1247"/>
      <c r="EE22" s="1247"/>
      <c r="EF22" s="1247"/>
      <c r="EG22" s="1247"/>
      <c r="EH22" s="1257"/>
      <c r="EI22" s="1452">
        <f t="shared" si="14"/>
        <v>0</v>
      </c>
      <c r="EJ22" s="1452">
        <f t="shared" si="15"/>
        <v>0</v>
      </c>
      <c r="EK22" s="1257"/>
      <c r="EL22" s="1450" t="str">
        <f t="shared" si="16"/>
        <v/>
      </c>
      <c r="EN22" s="1247"/>
      <c r="EO22" s="1247"/>
      <c r="EP22" s="1247"/>
      <c r="EQ22" s="1247"/>
      <c r="ER22" s="1247"/>
      <c r="ES22" s="1247"/>
      <c r="ET22" s="1247"/>
      <c r="EU22" s="1247"/>
      <c r="EV22" s="1247"/>
      <c r="EW22" s="1247"/>
      <c r="EX22" s="1247"/>
      <c r="EY22" s="1247"/>
      <c r="EZ22" s="1247"/>
      <c r="FA22" s="1247"/>
      <c r="FB22" s="1247"/>
      <c r="FC22" s="1247"/>
      <c r="FD22" s="1247"/>
      <c r="FE22" s="1247"/>
      <c r="FF22" s="1247"/>
      <c r="FG22" s="1247"/>
      <c r="FH22" s="1247"/>
      <c r="FI22" s="1247"/>
      <c r="FJ22" s="1247"/>
      <c r="FK22" s="1247"/>
      <c r="FL22" s="1247"/>
      <c r="FM22" s="1247"/>
      <c r="FN22" s="1247"/>
      <c r="FO22" s="1247"/>
      <c r="FP22" s="1247"/>
      <c r="FQ22" s="1247"/>
      <c r="FR22" s="1247"/>
      <c r="FS22" s="1247"/>
      <c r="FT22" s="1247"/>
      <c r="FU22" s="1247"/>
      <c r="FV22" s="1247"/>
      <c r="FW22" s="1247"/>
      <c r="FX22" s="1247"/>
      <c r="FY22" s="1247"/>
      <c r="FZ22" s="1247"/>
      <c r="GA22" s="1247"/>
      <c r="GB22" s="1247"/>
      <c r="GC22" s="1247"/>
      <c r="GD22" s="1247"/>
      <c r="GE22" s="1247"/>
      <c r="GF22" s="1247"/>
      <c r="GG22" s="1247"/>
      <c r="GH22" s="1247"/>
      <c r="GI22" s="1247"/>
      <c r="GJ22" s="1247"/>
      <c r="GK22" s="1247"/>
      <c r="GL22" s="1247"/>
      <c r="GM22" s="1247"/>
      <c r="GN22" s="1247"/>
      <c r="GO22" s="1247"/>
      <c r="GP22" s="1247"/>
      <c r="GQ22" s="1247"/>
      <c r="GR22" s="1247"/>
      <c r="GS22" s="1247"/>
      <c r="GT22" s="1247"/>
      <c r="GU22" s="1247"/>
      <c r="GV22" s="1247"/>
      <c r="GW22" s="1247"/>
      <c r="GX22" s="1247"/>
      <c r="GY22" s="1247"/>
      <c r="GZ22" s="1247"/>
      <c r="HA22" s="1247"/>
      <c r="HB22" s="1247"/>
      <c r="HC22" s="1247"/>
      <c r="HD22" s="1247"/>
      <c r="HE22" s="1247"/>
      <c r="HF22" s="1247"/>
      <c r="HG22" s="1247"/>
      <c r="HH22" s="1247"/>
      <c r="HI22" s="1247"/>
      <c r="HJ22" s="1247"/>
      <c r="HK22" s="1247"/>
      <c r="HL22" s="1247"/>
      <c r="HM22" s="1247"/>
      <c r="HN22" s="1247"/>
      <c r="HO22" s="1247"/>
      <c r="HQ22" s="1452">
        <f t="shared" si="17"/>
        <v>0</v>
      </c>
      <c r="HR22" s="1452">
        <f t="shared" si="18"/>
        <v>0</v>
      </c>
    </row>
    <row r="23" spans="1:226" ht="16.5" customHeight="1" x14ac:dyDescent="0.2">
      <c r="A23" s="756"/>
      <c r="B23" s="123"/>
      <c r="C23" s="757"/>
      <c r="D23" s="122"/>
      <c r="E23" s="758"/>
      <c r="F23" s="142"/>
      <c r="G23" s="140"/>
      <c r="H23" s="141"/>
      <c r="I23" s="141"/>
      <c r="J23" s="141"/>
      <c r="K23" s="1559">
        <f t="shared" ref="K23:K45" si="19">(J23*I23*H23)*C23*D23</f>
        <v>0</v>
      </c>
      <c r="L23" s="151"/>
      <c r="M23" s="891"/>
      <c r="N23" s="152"/>
      <c r="O23" s="141"/>
      <c r="P23" s="1559">
        <f t="shared" si="0"/>
        <v>0</v>
      </c>
      <c r="Q23" s="343"/>
      <c r="R23" s="343"/>
      <c r="S23" s="344"/>
      <c r="T23" s="1559">
        <f t="shared" si="1"/>
        <v>0</v>
      </c>
      <c r="U23" s="344"/>
      <c r="V23" s="141"/>
      <c r="W23" s="1559">
        <f t="shared" si="2"/>
        <v>0</v>
      </c>
      <c r="X23" s="343"/>
      <c r="Y23" s="343"/>
      <c r="Z23" s="343"/>
      <c r="AA23" s="343"/>
      <c r="AB23" s="1559">
        <f t="shared" ref="AB23:AB45" si="20">SUM(X23:AA23)*C23*D23</f>
        <v>0</v>
      </c>
      <c r="AC23" s="1559">
        <f t="shared" ref="AC23:AC83" si="21">IF($C$9=0,0,(K23+P23+W23+AB23)/$C$9)</f>
        <v>0</v>
      </c>
      <c r="AD23" s="1559">
        <f t="shared" ref="AD23:AD45" si="22">+K23+P23+W23+AB23</f>
        <v>0</v>
      </c>
      <c r="AF23" s="928"/>
      <c r="AG23" s="1065" t="str">
        <f>IF(AF23=" "," ",IF(AF23="Vehículos",VLOOKUP($AG$18,'Datos Indices'!$A$38:$Z$50,22,FALSE),IF(AF23="Ipim",VLOOKUP($AG$18,'Datos Indices'!$A$38:$Z$50,7,FALSE),IF(AF23="Dólar",VLOOKUP($AG$18,'Datos Indices'!$A$38:$Z$50,4,FALSE),IF(AF23="Gasoil",VLOOKUP($AG$18,'Datos Indices'!$A$38:$Z$50,10,FALSE),IF(AF23="WPU06 Pesificado",VLOOKUP($AG$18,'Datos Indices'!$A$38:$Z$50,26,FALSE),0))))))</f>
        <v xml:space="preserve"> </v>
      </c>
      <c r="AH23" s="1066">
        <f t="shared" si="3"/>
        <v>0</v>
      </c>
      <c r="AJ23" s="928"/>
      <c r="AK23" s="1065" t="str">
        <f>IF(AJ23=" "," ",IF(AJ23="Vehículos",VLOOKUP($AK$18,'Datos Indices'!$A$38:$Z$50,22,FALSE),IF(AJ23="Ipim",VLOOKUP($AK$18,'Datos Indices'!$A$38:$Z$50,7,FALSE),IF(AJ23="Dólar",VLOOKUP($AK$18,'Datos Indices'!$A$38:$Z$50,4,FALSE),IF(AJ23="Gasoil",VLOOKUP($AK$18,'Datos Indices'!$A$38:$Z$50,10,FALSE),IF(AJ23="WPU06 Pesificado",VLOOKUP($AK$18,'Datos Indices'!$A$38:$Z$50,26,FALSE),0))))))</f>
        <v xml:space="preserve"> </v>
      </c>
      <c r="AL23" s="1067">
        <f t="shared" si="4"/>
        <v>0</v>
      </c>
      <c r="AM23" s="1067">
        <f t="shared" si="5"/>
        <v>0</v>
      </c>
      <c r="AN23" s="1067">
        <f t="shared" si="6"/>
        <v>0</v>
      </c>
      <c r="AP23" s="928"/>
      <c r="AQ23" s="1065" t="str">
        <f>IF(AP23=" "," ",IF(AP23="Vehículos",VLOOKUP($AQ$18,'Datos Indices'!$A$38:$Z$50,22,FALSE),IF(AP23="Ipim",VLOOKUP($AQ$18,'Datos Indices'!$A$38:$Z$50,7,FALSE),IF(AP23="Dólar",VLOOKUP($AQ$18,'Datos Indices'!$A$38:$Z$50,4,FALSE),IF(AP23="Gasoil",VLOOKUP($AQ$18,'Datos Indices'!$A$38:$Z$50,10,FALSE),IF(AP23="WPU06 Pesificado",VLOOKUP($AQ$18,'Datos Indices'!$A$38:$Z$50,26,FALSE),0))))))</f>
        <v xml:space="preserve"> </v>
      </c>
      <c r="AR23" s="1066">
        <f t="shared" si="7"/>
        <v>0</v>
      </c>
      <c r="AT23" s="928"/>
      <c r="AU23" s="1065" t="str">
        <f>IF(AT23=" "," ",IF(AT23="Vehículos",VLOOKUP($AU$18,'Datos Indices'!$A$38:$Z$50,22,FALSE),IF(AT23="Ipim",VLOOKUP($AU$18,'Datos Indices'!$A$38:$Z$50,7,FALSE),IF(AT23="Dólar",VLOOKUP($AU$18,'Datos Indices'!$A$38:$Z$50,4,FALSE),IF(AT23="Gasoil",VLOOKUP($AU$18,'Datos Indices'!$A$38:$Z$50,10,FALSE),IF(AT23="WPU06 Pesificado",VLOOKUP($AU$18,'Datos Indices'!$A$38:$Z$50,26,FALSE),0))))))</f>
        <v xml:space="preserve"> </v>
      </c>
      <c r="AV23" s="1067">
        <f t="shared" si="8"/>
        <v>0</v>
      </c>
      <c r="AW23" s="1067">
        <f t="shared" si="9"/>
        <v>0</v>
      </c>
      <c r="AX23" s="1067">
        <f t="shared" si="10"/>
        <v>0</v>
      </c>
      <c r="AY23" s="1559">
        <f t="shared" si="12"/>
        <v>0</v>
      </c>
      <c r="AZ23" s="1559">
        <f t="shared" si="11"/>
        <v>0</v>
      </c>
      <c r="BA23" s="1257"/>
      <c r="BB23" s="125"/>
      <c r="BC23" s="1257"/>
      <c r="BD23" s="1450" t="str">
        <f t="shared" si="13"/>
        <v/>
      </c>
      <c r="BF23" s="1247"/>
      <c r="BG23" s="1247"/>
      <c r="BH23" s="1247"/>
      <c r="BI23" s="1247"/>
      <c r="BJ23" s="1247"/>
      <c r="BK23" s="1247"/>
      <c r="BL23" s="1247"/>
      <c r="BM23" s="1247"/>
      <c r="BN23" s="1247"/>
      <c r="BO23" s="1247"/>
      <c r="BP23" s="1247"/>
      <c r="BQ23" s="1247"/>
      <c r="BR23" s="1247"/>
      <c r="BS23" s="1247"/>
      <c r="BT23" s="1247"/>
      <c r="BU23" s="1247"/>
      <c r="BV23" s="1247"/>
      <c r="BW23" s="1247"/>
      <c r="BX23" s="1247"/>
      <c r="BY23" s="1247"/>
      <c r="BZ23" s="1247"/>
      <c r="CA23" s="1247"/>
      <c r="CB23" s="1247"/>
      <c r="CC23" s="1247"/>
      <c r="CD23" s="1247"/>
      <c r="CE23" s="1247"/>
      <c r="CF23" s="1247"/>
      <c r="CG23" s="1247"/>
      <c r="CH23" s="1247"/>
      <c r="CI23" s="1247"/>
      <c r="CJ23" s="1247"/>
      <c r="CK23" s="1247"/>
      <c r="CL23" s="1247"/>
      <c r="CM23" s="1247"/>
      <c r="CN23" s="1247"/>
      <c r="CO23" s="1247"/>
      <c r="CP23" s="1247"/>
      <c r="CQ23" s="1247"/>
      <c r="CR23" s="1247"/>
      <c r="CS23" s="1247"/>
      <c r="CT23" s="1247"/>
      <c r="CU23" s="1247"/>
      <c r="CV23" s="1247"/>
      <c r="CW23" s="1247"/>
      <c r="CX23" s="1247"/>
      <c r="CY23" s="1247"/>
      <c r="CZ23" s="1247"/>
      <c r="DA23" s="1247"/>
      <c r="DB23" s="1247"/>
      <c r="DC23" s="1247"/>
      <c r="DD23" s="1247"/>
      <c r="DE23" s="1247"/>
      <c r="DF23" s="1247"/>
      <c r="DG23" s="1247"/>
      <c r="DH23" s="1247"/>
      <c r="DI23" s="1247"/>
      <c r="DJ23" s="1247"/>
      <c r="DK23" s="1247"/>
      <c r="DL23" s="1247"/>
      <c r="DM23" s="1247"/>
      <c r="DN23" s="1247"/>
      <c r="DO23" s="1247"/>
      <c r="DP23" s="1247"/>
      <c r="DQ23" s="1247"/>
      <c r="DR23" s="1247"/>
      <c r="DS23" s="1247"/>
      <c r="DT23" s="1247"/>
      <c r="DU23" s="1247"/>
      <c r="DV23" s="1247"/>
      <c r="DW23" s="1247"/>
      <c r="DX23" s="1247"/>
      <c r="DY23" s="1247"/>
      <c r="DZ23" s="1247"/>
      <c r="EA23" s="1247"/>
      <c r="EB23" s="1247"/>
      <c r="EC23" s="1247"/>
      <c r="ED23" s="1247"/>
      <c r="EE23" s="1247"/>
      <c r="EF23" s="1247"/>
      <c r="EG23" s="1247"/>
      <c r="EH23" s="1257"/>
      <c r="EI23" s="1452">
        <f t="shared" si="14"/>
        <v>0</v>
      </c>
      <c r="EJ23" s="1452">
        <f t="shared" si="15"/>
        <v>0</v>
      </c>
      <c r="EK23" s="1257"/>
      <c r="EL23" s="1450" t="str">
        <f t="shared" si="16"/>
        <v/>
      </c>
      <c r="EN23" s="1247"/>
      <c r="EO23" s="1247"/>
      <c r="EP23" s="1247"/>
      <c r="EQ23" s="1247"/>
      <c r="ER23" s="1247"/>
      <c r="ES23" s="1247"/>
      <c r="ET23" s="1247"/>
      <c r="EU23" s="1247"/>
      <c r="EV23" s="1247"/>
      <c r="EW23" s="1247"/>
      <c r="EX23" s="1247"/>
      <c r="EY23" s="1247"/>
      <c r="EZ23" s="1247"/>
      <c r="FA23" s="1247"/>
      <c r="FB23" s="1247"/>
      <c r="FC23" s="1247"/>
      <c r="FD23" s="1247"/>
      <c r="FE23" s="1247"/>
      <c r="FF23" s="1247"/>
      <c r="FG23" s="1247"/>
      <c r="FH23" s="1247"/>
      <c r="FI23" s="1247"/>
      <c r="FJ23" s="1247"/>
      <c r="FK23" s="1247"/>
      <c r="FL23" s="1247"/>
      <c r="FM23" s="1247"/>
      <c r="FN23" s="1247"/>
      <c r="FO23" s="1247"/>
      <c r="FP23" s="1247"/>
      <c r="FQ23" s="1247"/>
      <c r="FR23" s="1247"/>
      <c r="FS23" s="1247"/>
      <c r="FT23" s="1247"/>
      <c r="FU23" s="1247"/>
      <c r="FV23" s="1247"/>
      <c r="FW23" s="1247"/>
      <c r="FX23" s="1247"/>
      <c r="FY23" s="1247"/>
      <c r="FZ23" s="1247"/>
      <c r="GA23" s="1247"/>
      <c r="GB23" s="1247"/>
      <c r="GC23" s="1247"/>
      <c r="GD23" s="1247"/>
      <c r="GE23" s="1247"/>
      <c r="GF23" s="1247"/>
      <c r="GG23" s="1247"/>
      <c r="GH23" s="1247"/>
      <c r="GI23" s="1247"/>
      <c r="GJ23" s="1247"/>
      <c r="GK23" s="1247"/>
      <c r="GL23" s="1247"/>
      <c r="GM23" s="1247"/>
      <c r="GN23" s="1247"/>
      <c r="GO23" s="1247"/>
      <c r="GP23" s="1247"/>
      <c r="GQ23" s="1247"/>
      <c r="GR23" s="1247"/>
      <c r="GS23" s="1247"/>
      <c r="GT23" s="1247"/>
      <c r="GU23" s="1247"/>
      <c r="GV23" s="1247"/>
      <c r="GW23" s="1247"/>
      <c r="GX23" s="1247"/>
      <c r="GY23" s="1247"/>
      <c r="GZ23" s="1247"/>
      <c r="HA23" s="1247"/>
      <c r="HB23" s="1247"/>
      <c r="HC23" s="1247"/>
      <c r="HD23" s="1247"/>
      <c r="HE23" s="1247"/>
      <c r="HF23" s="1247"/>
      <c r="HG23" s="1247"/>
      <c r="HH23" s="1247"/>
      <c r="HI23" s="1247"/>
      <c r="HJ23" s="1247"/>
      <c r="HK23" s="1247"/>
      <c r="HL23" s="1247"/>
      <c r="HM23" s="1247"/>
      <c r="HN23" s="1247"/>
      <c r="HO23" s="1247"/>
      <c r="HQ23" s="1452">
        <f t="shared" si="17"/>
        <v>0</v>
      </c>
      <c r="HR23" s="1452">
        <f t="shared" si="18"/>
        <v>0</v>
      </c>
    </row>
    <row r="24" spans="1:226" ht="16.5" customHeight="1" x14ac:dyDescent="0.2">
      <c r="A24" s="890"/>
      <c r="B24" s="123"/>
      <c r="C24" s="757"/>
      <c r="D24" s="122"/>
      <c r="E24" s="758"/>
      <c r="F24" s="142"/>
      <c r="G24" s="140"/>
      <c r="H24" s="141"/>
      <c r="I24" s="141"/>
      <c r="J24" s="141"/>
      <c r="K24" s="1559">
        <f t="shared" si="19"/>
        <v>0</v>
      </c>
      <c r="L24" s="151"/>
      <c r="M24" s="891"/>
      <c r="N24" s="152"/>
      <c r="O24" s="141"/>
      <c r="P24" s="1559">
        <f t="shared" si="0"/>
        <v>0</v>
      </c>
      <c r="Q24" s="343"/>
      <c r="R24" s="343"/>
      <c r="S24" s="344"/>
      <c r="T24" s="1559">
        <f t="shared" si="1"/>
        <v>0</v>
      </c>
      <c r="U24" s="344"/>
      <c r="V24" s="141"/>
      <c r="W24" s="1559">
        <f t="shared" si="2"/>
        <v>0</v>
      </c>
      <c r="X24" s="343"/>
      <c r="Y24" s="343"/>
      <c r="Z24" s="343"/>
      <c r="AA24" s="343"/>
      <c r="AB24" s="1559">
        <f t="shared" si="20"/>
        <v>0</v>
      </c>
      <c r="AC24" s="1559">
        <f t="shared" si="21"/>
        <v>0</v>
      </c>
      <c r="AD24" s="1559">
        <f t="shared" si="22"/>
        <v>0</v>
      </c>
      <c r="AF24" s="928"/>
      <c r="AG24" s="1065" t="str">
        <f>IF(AF24=" "," ",IF(AF24="Vehículos",VLOOKUP($AG$18,'Datos Indices'!$A$38:$Z$50,22,FALSE),IF(AF24="Ipim",VLOOKUP($AG$18,'Datos Indices'!$A$38:$Z$50,7,FALSE),IF(AF24="Dólar",VLOOKUP($AG$18,'Datos Indices'!$A$38:$Z$50,4,FALSE),IF(AF24="Gasoil",VLOOKUP($AG$18,'Datos Indices'!$A$38:$Z$50,10,FALSE),IF(AF24="WPU06 Pesificado",VLOOKUP($AG$18,'Datos Indices'!$A$38:$Z$50,26,FALSE),0))))))</f>
        <v xml:space="preserve"> </v>
      </c>
      <c r="AH24" s="1066">
        <f t="shared" si="3"/>
        <v>0</v>
      </c>
      <c r="AJ24" s="928"/>
      <c r="AK24" s="1065" t="str">
        <f>IF(AJ24=" "," ",IF(AJ24="Vehículos",VLOOKUP($AK$18,'Datos Indices'!$A$38:$Z$50,22,FALSE),IF(AJ24="Ipim",VLOOKUP($AK$18,'Datos Indices'!$A$38:$Z$50,7,FALSE),IF(AJ24="Dólar",VLOOKUP($AK$18,'Datos Indices'!$A$38:$Z$50,4,FALSE),IF(AJ24="Gasoil",VLOOKUP($AK$18,'Datos Indices'!$A$38:$Z$50,10,FALSE),IF(AJ24="WPU06 Pesificado",VLOOKUP($AK$18,'Datos Indices'!$A$38:$Z$50,26,FALSE),0))))))</f>
        <v xml:space="preserve"> </v>
      </c>
      <c r="AL24" s="1067">
        <f t="shared" si="4"/>
        <v>0</v>
      </c>
      <c r="AM24" s="1067">
        <f t="shared" si="5"/>
        <v>0</v>
      </c>
      <c r="AN24" s="1067">
        <f t="shared" si="6"/>
        <v>0</v>
      </c>
      <c r="AP24" s="928"/>
      <c r="AQ24" s="1065" t="str">
        <f>IF(AP24=" "," ",IF(AP24="Vehículos",VLOOKUP($AQ$18,'Datos Indices'!$A$38:$Z$50,22,FALSE),IF(AP24="Ipim",VLOOKUP($AQ$18,'Datos Indices'!$A$38:$Z$50,7,FALSE),IF(AP24="Dólar",VLOOKUP($AQ$18,'Datos Indices'!$A$38:$Z$50,4,FALSE),IF(AP24="Gasoil",VLOOKUP($AQ$18,'Datos Indices'!$A$38:$Z$50,10,FALSE),IF(AP24="WPU06 Pesificado",VLOOKUP($AQ$18,'Datos Indices'!$A$38:$Z$50,26,FALSE),0))))))</f>
        <v xml:space="preserve"> </v>
      </c>
      <c r="AR24" s="1066">
        <f t="shared" si="7"/>
        <v>0</v>
      </c>
      <c r="AT24" s="928"/>
      <c r="AU24" s="1065" t="str">
        <f>IF(AT24=" "," ",IF(AT24="Vehículos",VLOOKUP($AU$18,'Datos Indices'!$A$38:$Z$50,22,FALSE),IF(AT24="Ipim",VLOOKUP($AU$18,'Datos Indices'!$A$38:$Z$50,7,FALSE),IF(AT24="Dólar",VLOOKUP($AU$18,'Datos Indices'!$A$38:$Z$50,4,FALSE),IF(AT24="Gasoil",VLOOKUP($AU$18,'Datos Indices'!$A$38:$Z$50,10,FALSE),IF(AT24="WPU06 Pesificado",VLOOKUP($AU$18,'Datos Indices'!$A$38:$Z$50,26,FALSE),0))))))</f>
        <v xml:space="preserve"> </v>
      </c>
      <c r="AV24" s="1067">
        <f t="shared" si="8"/>
        <v>0</v>
      </c>
      <c r="AW24" s="1067">
        <f t="shared" si="9"/>
        <v>0</v>
      </c>
      <c r="AX24" s="1067">
        <f t="shared" si="10"/>
        <v>0</v>
      </c>
      <c r="AY24" s="1559">
        <f t="shared" si="12"/>
        <v>0</v>
      </c>
      <c r="AZ24" s="1559">
        <f t="shared" si="11"/>
        <v>0</v>
      </c>
      <c r="BA24" s="1257"/>
      <c r="BB24" s="125"/>
      <c r="BC24" s="1257"/>
      <c r="BD24" s="1450" t="str">
        <f t="shared" si="13"/>
        <v/>
      </c>
      <c r="BF24" s="1247"/>
      <c r="BG24" s="1247"/>
      <c r="BH24" s="1247"/>
      <c r="BI24" s="1247"/>
      <c r="BJ24" s="1247"/>
      <c r="BK24" s="1247"/>
      <c r="BL24" s="1247"/>
      <c r="BM24" s="1247"/>
      <c r="BN24" s="1247"/>
      <c r="BO24" s="1247"/>
      <c r="BP24" s="1247"/>
      <c r="BQ24" s="1247"/>
      <c r="BR24" s="1247"/>
      <c r="BS24" s="1247"/>
      <c r="BT24" s="1247"/>
      <c r="BU24" s="1247"/>
      <c r="BV24" s="1247"/>
      <c r="BW24" s="1247"/>
      <c r="BX24" s="1247"/>
      <c r="BY24" s="1247"/>
      <c r="BZ24" s="1247"/>
      <c r="CA24" s="1247"/>
      <c r="CB24" s="1247"/>
      <c r="CC24" s="1247"/>
      <c r="CD24" s="1247"/>
      <c r="CE24" s="1247"/>
      <c r="CF24" s="1247"/>
      <c r="CG24" s="1247"/>
      <c r="CH24" s="1247"/>
      <c r="CI24" s="1247"/>
      <c r="CJ24" s="1247"/>
      <c r="CK24" s="1247"/>
      <c r="CL24" s="1247"/>
      <c r="CM24" s="1247"/>
      <c r="CN24" s="1247"/>
      <c r="CO24" s="1247"/>
      <c r="CP24" s="1247"/>
      <c r="CQ24" s="1247"/>
      <c r="CR24" s="1247"/>
      <c r="CS24" s="1247"/>
      <c r="CT24" s="1247"/>
      <c r="CU24" s="1247"/>
      <c r="CV24" s="1247"/>
      <c r="CW24" s="1247"/>
      <c r="CX24" s="1247"/>
      <c r="CY24" s="1247"/>
      <c r="CZ24" s="1247"/>
      <c r="DA24" s="1247"/>
      <c r="DB24" s="1247"/>
      <c r="DC24" s="1247"/>
      <c r="DD24" s="1247"/>
      <c r="DE24" s="1247"/>
      <c r="DF24" s="1247"/>
      <c r="DG24" s="1247"/>
      <c r="DH24" s="1247"/>
      <c r="DI24" s="1247"/>
      <c r="DJ24" s="1247"/>
      <c r="DK24" s="1247"/>
      <c r="DL24" s="1247"/>
      <c r="DM24" s="1247"/>
      <c r="DN24" s="1247"/>
      <c r="DO24" s="1247"/>
      <c r="DP24" s="1247"/>
      <c r="DQ24" s="1247"/>
      <c r="DR24" s="1247"/>
      <c r="DS24" s="1247"/>
      <c r="DT24" s="1247"/>
      <c r="DU24" s="1247"/>
      <c r="DV24" s="1247"/>
      <c r="DW24" s="1247"/>
      <c r="DX24" s="1247"/>
      <c r="DY24" s="1247"/>
      <c r="DZ24" s="1247"/>
      <c r="EA24" s="1247"/>
      <c r="EB24" s="1247"/>
      <c r="EC24" s="1247"/>
      <c r="ED24" s="1247"/>
      <c r="EE24" s="1247"/>
      <c r="EF24" s="1247"/>
      <c r="EG24" s="1247"/>
      <c r="EH24" s="1257"/>
      <c r="EI24" s="1452">
        <f t="shared" si="14"/>
        <v>0</v>
      </c>
      <c r="EJ24" s="1452">
        <f t="shared" si="15"/>
        <v>0</v>
      </c>
      <c r="EK24" s="1257"/>
      <c r="EL24" s="1450" t="str">
        <f t="shared" si="16"/>
        <v/>
      </c>
      <c r="EN24" s="1247"/>
      <c r="EO24" s="1247"/>
      <c r="EP24" s="1247"/>
      <c r="EQ24" s="1247"/>
      <c r="ER24" s="1247"/>
      <c r="ES24" s="1247"/>
      <c r="ET24" s="1247"/>
      <c r="EU24" s="1247"/>
      <c r="EV24" s="1247"/>
      <c r="EW24" s="1247"/>
      <c r="EX24" s="1247"/>
      <c r="EY24" s="1247"/>
      <c r="EZ24" s="1247"/>
      <c r="FA24" s="1247"/>
      <c r="FB24" s="1247"/>
      <c r="FC24" s="1247"/>
      <c r="FD24" s="1247"/>
      <c r="FE24" s="1247"/>
      <c r="FF24" s="1247"/>
      <c r="FG24" s="1247"/>
      <c r="FH24" s="1247"/>
      <c r="FI24" s="1247"/>
      <c r="FJ24" s="1247"/>
      <c r="FK24" s="1247"/>
      <c r="FL24" s="1247"/>
      <c r="FM24" s="1247"/>
      <c r="FN24" s="1247"/>
      <c r="FO24" s="1247"/>
      <c r="FP24" s="1247"/>
      <c r="FQ24" s="1247"/>
      <c r="FR24" s="1247"/>
      <c r="FS24" s="1247"/>
      <c r="FT24" s="1247"/>
      <c r="FU24" s="1247"/>
      <c r="FV24" s="1247"/>
      <c r="FW24" s="1247"/>
      <c r="FX24" s="1247"/>
      <c r="FY24" s="1247"/>
      <c r="FZ24" s="1247"/>
      <c r="GA24" s="1247"/>
      <c r="GB24" s="1247"/>
      <c r="GC24" s="1247"/>
      <c r="GD24" s="1247"/>
      <c r="GE24" s="1247"/>
      <c r="GF24" s="1247"/>
      <c r="GG24" s="1247"/>
      <c r="GH24" s="1247"/>
      <c r="GI24" s="1247"/>
      <c r="GJ24" s="1247"/>
      <c r="GK24" s="1247"/>
      <c r="GL24" s="1247"/>
      <c r="GM24" s="1247"/>
      <c r="GN24" s="1247"/>
      <c r="GO24" s="1247"/>
      <c r="GP24" s="1247"/>
      <c r="GQ24" s="1247"/>
      <c r="GR24" s="1247"/>
      <c r="GS24" s="1247"/>
      <c r="GT24" s="1247"/>
      <c r="GU24" s="1247"/>
      <c r="GV24" s="1247"/>
      <c r="GW24" s="1247"/>
      <c r="GX24" s="1247"/>
      <c r="GY24" s="1247"/>
      <c r="GZ24" s="1247"/>
      <c r="HA24" s="1247"/>
      <c r="HB24" s="1247"/>
      <c r="HC24" s="1247"/>
      <c r="HD24" s="1247"/>
      <c r="HE24" s="1247"/>
      <c r="HF24" s="1247"/>
      <c r="HG24" s="1247"/>
      <c r="HH24" s="1247"/>
      <c r="HI24" s="1247"/>
      <c r="HJ24" s="1247"/>
      <c r="HK24" s="1247"/>
      <c r="HL24" s="1247"/>
      <c r="HM24" s="1247"/>
      <c r="HN24" s="1247"/>
      <c r="HO24" s="1247"/>
      <c r="HQ24" s="1452">
        <f t="shared" si="17"/>
        <v>0</v>
      </c>
      <c r="HR24" s="1452">
        <f t="shared" si="18"/>
        <v>0</v>
      </c>
    </row>
    <row r="25" spans="1:226" ht="16.5" customHeight="1" x14ac:dyDescent="0.2">
      <c r="A25" s="756"/>
      <c r="B25" s="123"/>
      <c r="C25" s="757"/>
      <c r="D25" s="122"/>
      <c r="E25" s="758"/>
      <c r="F25" s="142"/>
      <c r="G25" s="140"/>
      <c r="H25" s="141"/>
      <c r="I25" s="141"/>
      <c r="J25" s="141"/>
      <c r="K25" s="1559">
        <f t="shared" si="19"/>
        <v>0</v>
      </c>
      <c r="L25" s="151"/>
      <c r="M25" s="891"/>
      <c r="N25" s="152"/>
      <c r="O25" s="141"/>
      <c r="P25" s="1559">
        <f t="shared" si="0"/>
        <v>0</v>
      </c>
      <c r="Q25" s="343"/>
      <c r="R25" s="343"/>
      <c r="S25" s="344"/>
      <c r="T25" s="1559">
        <f t="shared" si="1"/>
        <v>0</v>
      </c>
      <c r="U25" s="344"/>
      <c r="V25" s="141"/>
      <c r="W25" s="1559">
        <f t="shared" si="2"/>
        <v>0</v>
      </c>
      <c r="X25" s="343"/>
      <c r="Y25" s="343"/>
      <c r="Z25" s="343"/>
      <c r="AA25" s="343"/>
      <c r="AB25" s="1559">
        <f t="shared" si="20"/>
        <v>0</v>
      </c>
      <c r="AC25" s="1559">
        <f t="shared" si="21"/>
        <v>0</v>
      </c>
      <c r="AD25" s="1559">
        <f t="shared" si="22"/>
        <v>0</v>
      </c>
      <c r="AF25" s="928"/>
      <c r="AG25" s="1065" t="str">
        <f>IF(AF25=" "," ",IF(AF25="Vehículos",VLOOKUP($AG$18,'Datos Indices'!$A$38:$Z$50,22,FALSE),IF(AF25="Ipim",VLOOKUP($AG$18,'Datos Indices'!$A$38:$Z$50,7,FALSE),IF(AF25="Dólar",VLOOKUP($AG$18,'Datos Indices'!$A$38:$Z$50,4,FALSE),IF(AF25="Gasoil",VLOOKUP($AG$18,'Datos Indices'!$A$38:$Z$50,10,FALSE),IF(AF25="WPU06 Pesificado",VLOOKUP($AG$18,'Datos Indices'!$A$38:$Z$50,26,FALSE),0))))))</f>
        <v xml:space="preserve"> </v>
      </c>
      <c r="AH25" s="1066">
        <f t="shared" si="3"/>
        <v>0</v>
      </c>
      <c r="AJ25" s="928"/>
      <c r="AK25" s="1065" t="str">
        <f>IF(AJ25=" "," ",IF(AJ25="Vehículos",VLOOKUP($AK$18,'Datos Indices'!$A$38:$Z$50,22,FALSE),IF(AJ25="Ipim",VLOOKUP($AK$18,'Datos Indices'!$A$38:$Z$50,7,FALSE),IF(AJ25="Dólar",VLOOKUP($AK$18,'Datos Indices'!$A$38:$Z$50,4,FALSE),IF(AJ25="Gasoil",VLOOKUP($AK$18,'Datos Indices'!$A$38:$Z$50,10,FALSE),IF(AJ25="WPU06 Pesificado",VLOOKUP($AK$18,'Datos Indices'!$A$38:$Z$50,26,FALSE),0))))))</f>
        <v xml:space="preserve"> </v>
      </c>
      <c r="AL25" s="1067">
        <f t="shared" si="4"/>
        <v>0</v>
      </c>
      <c r="AM25" s="1067">
        <f t="shared" si="5"/>
        <v>0</v>
      </c>
      <c r="AN25" s="1067">
        <f t="shared" si="6"/>
        <v>0</v>
      </c>
      <c r="AP25" s="928"/>
      <c r="AQ25" s="1065" t="str">
        <f>IF(AP25=" "," ",IF(AP25="Vehículos",VLOOKUP($AQ$18,'Datos Indices'!$A$38:$Z$50,22,FALSE),IF(AP25="Ipim",VLOOKUP($AQ$18,'Datos Indices'!$A$38:$Z$50,7,FALSE),IF(AP25="Dólar",VLOOKUP($AQ$18,'Datos Indices'!$A$38:$Z$50,4,FALSE),IF(AP25="Gasoil",VLOOKUP($AQ$18,'Datos Indices'!$A$38:$Z$50,10,FALSE),IF(AP25="WPU06 Pesificado",VLOOKUP($AQ$18,'Datos Indices'!$A$38:$Z$50,26,FALSE),0))))))</f>
        <v xml:space="preserve"> </v>
      </c>
      <c r="AR25" s="1066">
        <f t="shared" si="7"/>
        <v>0</v>
      </c>
      <c r="AT25" s="928"/>
      <c r="AU25" s="1065" t="str">
        <f>IF(AT25=" "," ",IF(AT25="Vehículos",VLOOKUP($AU$18,'Datos Indices'!$A$38:$Z$50,22,FALSE),IF(AT25="Ipim",VLOOKUP($AU$18,'Datos Indices'!$A$38:$Z$50,7,FALSE),IF(AT25="Dólar",VLOOKUP($AU$18,'Datos Indices'!$A$38:$Z$50,4,FALSE),IF(AT25="Gasoil",VLOOKUP($AU$18,'Datos Indices'!$A$38:$Z$50,10,FALSE),IF(AT25="WPU06 Pesificado",VLOOKUP($AU$18,'Datos Indices'!$A$38:$Z$50,26,FALSE),0))))))</f>
        <v xml:space="preserve"> </v>
      </c>
      <c r="AV25" s="1067">
        <f t="shared" si="8"/>
        <v>0</v>
      </c>
      <c r="AW25" s="1067">
        <f t="shared" si="9"/>
        <v>0</v>
      </c>
      <c r="AX25" s="1067">
        <f t="shared" si="10"/>
        <v>0</v>
      </c>
      <c r="AY25" s="1559">
        <f t="shared" si="12"/>
        <v>0</v>
      </c>
      <c r="AZ25" s="1559">
        <f t="shared" si="11"/>
        <v>0</v>
      </c>
      <c r="BA25" s="1257"/>
      <c r="BB25" s="125"/>
      <c r="BC25" s="1257"/>
      <c r="BD25" s="1450" t="str">
        <f t="shared" si="13"/>
        <v/>
      </c>
      <c r="BF25" s="1247"/>
      <c r="BG25" s="1247"/>
      <c r="BH25" s="1247"/>
      <c r="BI25" s="1247"/>
      <c r="BJ25" s="1247"/>
      <c r="BK25" s="1247"/>
      <c r="BL25" s="1247"/>
      <c r="BM25" s="1247"/>
      <c r="BN25" s="1247"/>
      <c r="BO25" s="1247"/>
      <c r="BP25" s="1247"/>
      <c r="BQ25" s="1247"/>
      <c r="BR25" s="1247"/>
      <c r="BS25" s="1247"/>
      <c r="BT25" s="1247"/>
      <c r="BU25" s="1247"/>
      <c r="BV25" s="1247"/>
      <c r="BW25" s="1247"/>
      <c r="BX25" s="1247"/>
      <c r="BY25" s="1247"/>
      <c r="BZ25" s="1247"/>
      <c r="CA25" s="1247"/>
      <c r="CB25" s="1247"/>
      <c r="CC25" s="1247"/>
      <c r="CD25" s="1247"/>
      <c r="CE25" s="1247"/>
      <c r="CF25" s="1247"/>
      <c r="CG25" s="1247"/>
      <c r="CH25" s="1247"/>
      <c r="CI25" s="1247"/>
      <c r="CJ25" s="1247"/>
      <c r="CK25" s="1247"/>
      <c r="CL25" s="1247"/>
      <c r="CM25" s="1247"/>
      <c r="CN25" s="1247"/>
      <c r="CO25" s="1247"/>
      <c r="CP25" s="1247"/>
      <c r="CQ25" s="1247"/>
      <c r="CR25" s="1247"/>
      <c r="CS25" s="1247"/>
      <c r="CT25" s="1247"/>
      <c r="CU25" s="1247"/>
      <c r="CV25" s="1247"/>
      <c r="CW25" s="1247"/>
      <c r="CX25" s="1247"/>
      <c r="CY25" s="1247"/>
      <c r="CZ25" s="1247"/>
      <c r="DA25" s="1247"/>
      <c r="DB25" s="1247"/>
      <c r="DC25" s="1247"/>
      <c r="DD25" s="1247"/>
      <c r="DE25" s="1247"/>
      <c r="DF25" s="1247"/>
      <c r="DG25" s="1247"/>
      <c r="DH25" s="1247"/>
      <c r="DI25" s="1247"/>
      <c r="DJ25" s="1247"/>
      <c r="DK25" s="1247"/>
      <c r="DL25" s="1247"/>
      <c r="DM25" s="1247"/>
      <c r="DN25" s="1247"/>
      <c r="DO25" s="1247"/>
      <c r="DP25" s="1247"/>
      <c r="DQ25" s="1247"/>
      <c r="DR25" s="1247"/>
      <c r="DS25" s="1247"/>
      <c r="DT25" s="1247"/>
      <c r="DU25" s="1247"/>
      <c r="DV25" s="1247"/>
      <c r="DW25" s="1247"/>
      <c r="DX25" s="1247"/>
      <c r="DY25" s="1247"/>
      <c r="DZ25" s="1247"/>
      <c r="EA25" s="1247"/>
      <c r="EB25" s="1247"/>
      <c r="EC25" s="1247"/>
      <c r="ED25" s="1247"/>
      <c r="EE25" s="1247"/>
      <c r="EF25" s="1247"/>
      <c r="EG25" s="1247"/>
      <c r="EH25" s="1257"/>
      <c r="EI25" s="1452">
        <f t="shared" si="14"/>
        <v>0</v>
      </c>
      <c r="EJ25" s="1452">
        <f t="shared" si="15"/>
        <v>0</v>
      </c>
      <c r="EK25" s="1257"/>
      <c r="EL25" s="1450" t="str">
        <f t="shared" si="16"/>
        <v/>
      </c>
      <c r="EN25" s="1247"/>
      <c r="EO25" s="1247"/>
      <c r="EP25" s="1247"/>
      <c r="EQ25" s="1247"/>
      <c r="ER25" s="1247"/>
      <c r="ES25" s="1247"/>
      <c r="ET25" s="1247"/>
      <c r="EU25" s="1247"/>
      <c r="EV25" s="1247"/>
      <c r="EW25" s="1247"/>
      <c r="EX25" s="1247"/>
      <c r="EY25" s="1247"/>
      <c r="EZ25" s="1247"/>
      <c r="FA25" s="1247"/>
      <c r="FB25" s="1247"/>
      <c r="FC25" s="1247"/>
      <c r="FD25" s="1247"/>
      <c r="FE25" s="1247"/>
      <c r="FF25" s="1247"/>
      <c r="FG25" s="1247"/>
      <c r="FH25" s="1247"/>
      <c r="FI25" s="1247"/>
      <c r="FJ25" s="1247"/>
      <c r="FK25" s="1247"/>
      <c r="FL25" s="1247"/>
      <c r="FM25" s="1247"/>
      <c r="FN25" s="1247"/>
      <c r="FO25" s="1247"/>
      <c r="FP25" s="1247"/>
      <c r="FQ25" s="1247"/>
      <c r="FR25" s="1247"/>
      <c r="FS25" s="1247"/>
      <c r="FT25" s="1247"/>
      <c r="FU25" s="1247"/>
      <c r="FV25" s="1247"/>
      <c r="FW25" s="1247"/>
      <c r="FX25" s="1247"/>
      <c r="FY25" s="1247"/>
      <c r="FZ25" s="1247"/>
      <c r="GA25" s="1247"/>
      <c r="GB25" s="1247"/>
      <c r="GC25" s="1247"/>
      <c r="GD25" s="1247"/>
      <c r="GE25" s="1247"/>
      <c r="GF25" s="1247"/>
      <c r="GG25" s="1247"/>
      <c r="GH25" s="1247"/>
      <c r="GI25" s="1247"/>
      <c r="GJ25" s="1247"/>
      <c r="GK25" s="1247"/>
      <c r="GL25" s="1247"/>
      <c r="GM25" s="1247"/>
      <c r="GN25" s="1247"/>
      <c r="GO25" s="1247"/>
      <c r="GP25" s="1247"/>
      <c r="GQ25" s="1247"/>
      <c r="GR25" s="1247"/>
      <c r="GS25" s="1247"/>
      <c r="GT25" s="1247"/>
      <c r="GU25" s="1247"/>
      <c r="GV25" s="1247"/>
      <c r="GW25" s="1247"/>
      <c r="GX25" s="1247"/>
      <c r="GY25" s="1247"/>
      <c r="GZ25" s="1247"/>
      <c r="HA25" s="1247"/>
      <c r="HB25" s="1247"/>
      <c r="HC25" s="1247"/>
      <c r="HD25" s="1247"/>
      <c r="HE25" s="1247"/>
      <c r="HF25" s="1247"/>
      <c r="HG25" s="1247"/>
      <c r="HH25" s="1247"/>
      <c r="HI25" s="1247"/>
      <c r="HJ25" s="1247"/>
      <c r="HK25" s="1247"/>
      <c r="HL25" s="1247"/>
      <c r="HM25" s="1247"/>
      <c r="HN25" s="1247"/>
      <c r="HO25" s="1247"/>
      <c r="HQ25" s="1452">
        <f t="shared" si="17"/>
        <v>0</v>
      </c>
      <c r="HR25" s="1452">
        <f t="shared" si="18"/>
        <v>0</v>
      </c>
    </row>
    <row r="26" spans="1:226" ht="16.5" customHeight="1" x14ac:dyDescent="0.2">
      <c r="A26" s="890"/>
      <c r="B26" s="123"/>
      <c r="C26" s="757"/>
      <c r="D26" s="122"/>
      <c r="E26" s="758"/>
      <c r="F26" s="142"/>
      <c r="G26" s="140"/>
      <c r="H26" s="141"/>
      <c r="I26" s="141"/>
      <c r="J26" s="141"/>
      <c r="K26" s="1559">
        <f t="shared" si="19"/>
        <v>0</v>
      </c>
      <c r="L26" s="151"/>
      <c r="M26" s="891"/>
      <c r="N26" s="152"/>
      <c r="O26" s="141"/>
      <c r="P26" s="1559">
        <f t="shared" si="0"/>
        <v>0</v>
      </c>
      <c r="Q26" s="343"/>
      <c r="R26" s="343"/>
      <c r="S26" s="344"/>
      <c r="T26" s="1559">
        <f t="shared" si="1"/>
        <v>0</v>
      </c>
      <c r="U26" s="344"/>
      <c r="V26" s="141"/>
      <c r="W26" s="1559">
        <f t="shared" si="2"/>
        <v>0</v>
      </c>
      <c r="X26" s="343"/>
      <c r="Y26" s="343"/>
      <c r="Z26" s="343"/>
      <c r="AA26" s="343"/>
      <c r="AB26" s="1559">
        <f t="shared" si="20"/>
        <v>0</v>
      </c>
      <c r="AC26" s="1559">
        <f t="shared" si="21"/>
        <v>0</v>
      </c>
      <c r="AD26" s="1559">
        <f t="shared" si="22"/>
        <v>0</v>
      </c>
      <c r="AF26" s="928"/>
      <c r="AG26" s="1065" t="str">
        <f>IF(AF26=" "," ",IF(AF26="Vehículos",VLOOKUP($AG$18,'Datos Indices'!$A$38:$Z$50,22,FALSE),IF(AF26="Ipim",VLOOKUP($AG$18,'Datos Indices'!$A$38:$Z$50,7,FALSE),IF(AF26="Dólar",VLOOKUP($AG$18,'Datos Indices'!$A$38:$Z$50,4,FALSE),IF(AF26="Gasoil",VLOOKUP($AG$18,'Datos Indices'!$A$38:$Z$50,10,FALSE),IF(AF26="WPU06 Pesificado",VLOOKUP($AG$18,'Datos Indices'!$A$38:$Z$50,26,FALSE),0))))))</f>
        <v xml:space="preserve"> </v>
      </c>
      <c r="AH26" s="1066">
        <f t="shared" si="3"/>
        <v>0</v>
      </c>
      <c r="AJ26" s="928"/>
      <c r="AK26" s="1065" t="str">
        <f>IF(AJ26=" "," ",IF(AJ26="Vehículos",VLOOKUP($AK$18,'Datos Indices'!$A$38:$Z$50,22,FALSE),IF(AJ26="Ipim",VLOOKUP($AK$18,'Datos Indices'!$A$38:$Z$50,7,FALSE),IF(AJ26="Dólar",VLOOKUP($AK$18,'Datos Indices'!$A$38:$Z$50,4,FALSE),IF(AJ26="Gasoil",VLOOKUP($AK$18,'Datos Indices'!$A$38:$Z$50,10,FALSE),IF(AJ26="WPU06 Pesificado",VLOOKUP($AK$18,'Datos Indices'!$A$38:$Z$50,26,FALSE),0))))))</f>
        <v xml:space="preserve"> </v>
      </c>
      <c r="AL26" s="1067">
        <f t="shared" si="4"/>
        <v>0</v>
      </c>
      <c r="AM26" s="1067">
        <f t="shared" si="5"/>
        <v>0</v>
      </c>
      <c r="AN26" s="1067">
        <f t="shared" si="6"/>
        <v>0</v>
      </c>
      <c r="AP26" s="928"/>
      <c r="AQ26" s="1065" t="str">
        <f>IF(AP26=" "," ",IF(AP26="Vehículos",VLOOKUP($AQ$18,'Datos Indices'!$A$38:$Z$50,22,FALSE),IF(AP26="Ipim",VLOOKUP($AQ$18,'Datos Indices'!$A$38:$Z$50,7,FALSE),IF(AP26="Dólar",VLOOKUP($AQ$18,'Datos Indices'!$A$38:$Z$50,4,FALSE),IF(AP26="Gasoil",VLOOKUP($AQ$18,'Datos Indices'!$A$38:$Z$50,10,FALSE),IF(AP26="WPU06 Pesificado",VLOOKUP($AQ$18,'Datos Indices'!$A$38:$Z$50,26,FALSE),0))))))</f>
        <v xml:space="preserve"> </v>
      </c>
      <c r="AR26" s="1066">
        <f t="shared" si="7"/>
        <v>0</v>
      </c>
      <c r="AT26" s="928"/>
      <c r="AU26" s="1065" t="str">
        <f>IF(AT26=" "," ",IF(AT26="Vehículos",VLOOKUP($AU$18,'Datos Indices'!$A$38:$Z$50,22,FALSE),IF(AT26="Ipim",VLOOKUP($AU$18,'Datos Indices'!$A$38:$Z$50,7,FALSE),IF(AT26="Dólar",VLOOKUP($AU$18,'Datos Indices'!$A$38:$Z$50,4,FALSE),IF(AT26="Gasoil",VLOOKUP($AU$18,'Datos Indices'!$A$38:$Z$50,10,FALSE),IF(AT26="WPU06 Pesificado",VLOOKUP($AU$18,'Datos Indices'!$A$38:$Z$50,26,FALSE),0))))))</f>
        <v xml:space="preserve"> </v>
      </c>
      <c r="AV26" s="1067">
        <f t="shared" si="8"/>
        <v>0</v>
      </c>
      <c r="AW26" s="1067">
        <f t="shared" si="9"/>
        <v>0</v>
      </c>
      <c r="AX26" s="1067">
        <f t="shared" si="10"/>
        <v>0</v>
      </c>
      <c r="AY26" s="1559">
        <f t="shared" si="12"/>
        <v>0</v>
      </c>
      <c r="AZ26" s="1559">
        <f t="shared" si="11"/>
        <v>0</v>
      </c>
      <c r="BA26" s="1257"/>
      <c r="BB26" s="125"/>
      <c r="BC26" s="1257"/>
      <c r="BD26" s="1450" t="str">
        <f t="shared" si="13"/>
        <v/>
      </c>
      <c r="BF26" s="1247"/>
      <c r="BG26" s="1247"/>
      <c r="BH26" s="1247"/>
      <c r="BI26" s="1247"/>
      <c r="BJ26" s="1247"/>
      <c r="BK26" s="1247"/>
      <c r="BL26" s="1247"/>
      <c r="BM26" s="1247"/>
      <c r="BN26" s="1247"/>
      <c r="BO26" s="1247"/>
      <c r="BP26" s="1247"/>
      <c r="BQ26" s="1247"/>
      <c r="BR26" s="1247"/>
      <c r="BS26" s="1247"/>
      <c r="BT26" s="1247"/>
      <c r="BU26" s="1247"/>
      <c r="BV26" s="1247"/>
      <c r="BW26" s="1247"/>
      <c r="BX26" s="1247"/>
      <c r="BY26" s="1247"/>
      <c r="BZ26" s="1247"/>
      <c r="CA26" s="1247"/>
      <c r="CB26" s="1247"/>
      <c r="CC26" s="1247"/>
      <c r="CD26" s="1247"/>
      <c r="CE26" s="1247"/>
      <c r="CF26" s="1247"/>
      <c r="CG26" s="1247"/>
      <c r="CH26" s="1247"/>
      <c r="CI26" s="1247"/>
      <c r="CJ26" s="1247"/>
      <c r="CK26" s="1247"/>
      <c r="CL26" s="1247"/>
      <c r="CM26" s="1247"/>
      <c r="CN26" s="1247"/>
      <c r="CO26" s="1247"/>
      <c r="CP26" s="1247"/>
      <c r="CQ26" s="1247"/>
      <c r="CR26" s="1247"/>
      <c r="CS26" s="1247"/>
      <c r="CT26" s="1247"/>
      <c r="CU26" s="1247"/>
      <c r="CV26" s="1247"/>
      <c r="CW26" s="1247"/>
      <c r="CX26" s="1247"/>
      <c r="CY26" s="1247"/>
      <c r="CZ26" s="1247"/>
      <c r="DA26" s="1247"/>
      <c r="DB26" s="1247"/>
      <c r="DC26" s="1247"/>
      <c r="DD26" s="1247"/>
      <c r="DE26" s="1247"/>
      <c r="DF26" s="1247"/>
      <c r="DG26" s="1247"/>
      <c r="DH26" s="1247"/>
      <c r="DI26" s="1247"/>
      <c r="DJ26" s="1247"/>
      <c r="DK26" s="1247"/>
      <c r="DL26" s="1247"/>
      <c r="DM26" s="1247"/>
      <c r="DN26" s="1247"/>
      <c r="DO26" s="1247"/>
      <c r="DP26" s="1247"/>
      <c r="DQ26" s="1247"/>
      <c r="DR26" s="1247"/>
      <c r="DS26" s="1247"/>
      <c r="DT26" s="1247"/>
      <c r="DU26" s="1247"/>
      <c r="DV26" s="1247"/>
      <c r="DW26" s="1247"/>
      <c r="DX26" s="1247"/>
      <c r="DY26" s="1247"/>
      <c r="DZ26" s="1247"/>
      <c r="EA26" s="1247"/>
      <c r="EB26" s="1247"/>
      <c r="EC26" s="1247"/>
      <c r="ED26" s="1247"/>
      <c r="EE26" s="1247"/>
      <c r="EF26" s="1247"/>
      <c r="EG26" s="1247"/>
      <c r="EH26" s="1257"/>
      <c r="EI26" s="1452">
        <f t="shared" si="14"/>
        <v>0</v>
      </c>
      <c r="EJ26" s="1452">
        <f t="shared" si="15"/>
        <v>0</v>
      </c>
      <c r="EK26" s="1257"/>
      <c r="EL26" s="1450" t="str">
        <f t="shared" si="16"/>
        <v/>
      </c>
      <c r="EN26" s="1247"/>
      <c r="EO26" s="1247"/>
      <c r="EP26" s="1247"/>
      <c r="EQ26" s="1247"/>
      <c r="ER26" s="1247"/>
      <c r="ES26" s="1247"/>
      <c r="ET26" s="1247"/>
      <c r="EU26" s="1247"/>
      <c r="EV26" s="1247"/>
      <c r="EW26" s="1247"/>
      <c r="EX26" s="1247"/>
      <c r="EY26" s="1247"/>
      <c r="EZ26" s="1247"/>
      <c r="FA26" s="1247"/>
      <c r="FB26" s="1247"/>
      <c r="FC26" s="1247"/>
      <c r="FD26" s="1247"/>
      <c r="FE26" s="1247"/>
      <c r="FF26" s="1247"/>
      <c r="FG26" s="1247"/>
      <c r="FH26" s="1247"/>
      <c r="FI26" s="1247"/>
      <c r="FJ26" s="1247"/>
      <c r="FK26" s="1247"/>
      <c r="FL26" s="1247"/>
      <c r="FM26" s="1247"/>
      <c r="FN26" s="1247"/>
      <c r="FO26" s="1247"/>
      <c r="FP26" s="1247"/>
      <c r="FQ26" s="1247"/>
      <c r="FR26" s="1247"/>
      <c r="FS26" s="1247"/>
      <c r="FT26" s="1247"/>
      <c r="FU26" s="1247"/>
      <c r="FV26" s="1247"/>
      <c r="FW26" s="1247"/>
      <c r="FX26" s="1247"/>
      <c r="FY26" s="1247"/>
      <c r="FZ26" s="1247"/>
      <c r="GA26" s="1247"/>
      <c r="GB26" s="1247"/>
      <c r="GC26" s="1247"/>
      <c r="GD26" s="1247"/>
      <c r="GE26" s="1247"/>
      <c r="GF26" s="1247"/>
      <c r="GG26" s="1247"/>
      <c r="GH26" s="1247"/>
      <c r="GI26" s="1247"/>
      <c r="GJ26" s="1247"/>
      <c r="GK26" s="1247"/>
      <c r="GL26" s="1247"/>
      <c r="GM26" s="1247"/>
      <c r="GN26" s="1247"/>
      <c r="GO26" s="1247"/>
      <c r="GP26" s="1247"/>
      <c r="GQ26" s="1247"/>
      <c r="GR26" s="1247"/>
      <c r="GS26" s="1247"/>
      <c r="GT26" s="1247"/>
      <c r="GU26" s="1247"/>
      <c r="GV26" s="1247"/>
      <c r="GW26" s="1247"/>
      <c r="GX26" s="1247"/>
      <c r="GY26" s="1247"/>
      <c r="GZ26" s="1247"/>
      <c r="HA26" s="1247"/>
      <c r="HB26" s="1247"/>
      <c r="HC26" s="1247"/>
      <c r="HD26" s="1247"/>
      <c r="HE26" s="1247"/>
      <c r="HF26" s="1247"/>
      <c r="HG26" s="1247"/>
      <c r="HH26" s="1247"/>
      <c r="HI26" s="1247"/>
      <c r="HJ26" s="1247"/>
      <c r="HK26" s="1247"/>
      <c r="HL26" s="1247"/>
      <c r="HM26" s="1247"/>
      <c r="HN26" s="1247"/>
      <c r="HO26" s="1247"/>
      <c r="HQ26" s="1452">
        <f t="shared" si="17"/>
        <v>0</v>
      </c>
      <c r="HR26" s="1452">
        <f t="shared" si="18"/>
        <v>0</v>
      </c>
    </row>
    <row r="27" spans="1:226" ht="16.5" customHeight="1" x14ac:dyDescent="0.2">
      <c r="A27" s="756"/>
      <c r="B27" s="123"/>
      <c r="C27" s="757"/>
      <c r="D27" s="122"/>
      <c r="E27" s="758"/>
      <c r="F27" s="142"/>
      <c r="G27" s="140"/>
      <c r="H27" s="141"/>
      <c r="I27" s="141"/>
      <c r="J27" s="141"/>
      <c r="K27" s="1559">
        <f t="shared" si="19"/>
        <v>0</v>
      </c>
      <c r="L27" s="151"/>
      <c r="M27" s="891"/>
      <c r="N27" s="152"/>
      <c r="O27" s="141"/>
      <c r="P27" s="1559">
        <f t="shared" si="0"/>
        <v>0</v>
      </c>
      <c r="Q27" s="343"/>
      <c r="R27" s="343"/>
      <c r="S27" s="344"/>
      <c r="T27" s="1559">
        <f t="shared" si="1"/>
        <v>0</v>
      </c>
      <c r="U27" s="344"/>
      <c r="V27" s="141"/>
      <c r="W27" s="1559">
        <f t="shared" si="2"/>
        <v>0</v>
      </c>
      <c r="X27" s="343"/>
      <c r="Y27" s="343"/>
      <c r="Z27" s="343"/>
      <c r="AA27" s="343"/>
      <c r="AB27" s="1559">
        <f t="shared" si="20"/>
        <v>0</v>
      </c>
      <c r="AC27" s="1559">
        <f t="shared" si="21"/>
        <v>0</v>
      </c>
      <c r="AD27" s="1559">
        <f t="shared" si="22"/>
        <v>0</v>
      </c>
      <c r="AF27" s="928"/>
      <c r="AG27" s="1065" t="str">
        <f>IF(AF27=" "," ",IF(AF27="Vehículos",VLOOKUP($AG$18,'Datos Indices'!$A$38:$Z$50,22,FALSE),IF(AF27="Ipim",VLOOKUP($AG$18,'Datos Indices'!$A$38:$Z$50,7,FALSE),IF(AF27="Dólar",VLOOKUP($AG$18,'Datos Indices'!$A$38:$Z$50,4,FALSE),IF(AF27="Gasoil",VLOOKUP($AG$18,'Datos Indices'!$A$38:$Z$50,10,FALSE),IF(AF27="WPU06 Pesificado",VLOOKUP($AG$18,'Datos Indices'!$A$38:$Z$50,26,FALSE),0))))))</f>
        <v xml:space="preserve"> </v>
      </c>
      <c r="AH27" s="1066">
        <f t="shared" si="3"/>
        <v>0</v>
      </c>
      <c r="AJ27" s="928"/>
      <c r="AK27" s="1065" t="str">
        <f>IF(AJ27=" "," ",IF(AJ27="Vehículos",VLOOKUP($AK$18,'Datos Indices'!$A$38:$Z$50,22,FALSE),IF(AJ27="Ipim",VLOOKUP($AK$18,'Datos Indices'!$A$38:$Z$50,7,FALSE),IF(AJ27="Dólar",VLOOKUP($AK$18,'Datos Indices'!$A$38:$Z$50,4,FALSE),IF(AJ27="Gasoil",VLOOKUP($AK$18,'Datos Indices'!$A$38:$Z$50,10,FALSE),IF(AJ27="WPU06 Pesificado",VLOOKUP($AK$18,'Datos Indices'!$A$38:$Z$50,26,FALSE),0))))))</f>
        <v xml:space="preserve"> </v>
      </c>
      <c r="AL27" s="1067">
        <f t="shared" si="4"/>
        <v>0</v>
      </c>
      <c r="AM27" s="1067">
        <f t="shared" si="5"/>
        <v>0</v>
      </c>
      <c r="AN27" s="1067">
        <f t="shared" si="6"/>
        <v>0</v>
      </c>
      <c r="AP27" s="928"/>
      <c r="AQ27" s="1065" t="str">
        <f>IF(AP27=" "," ",IF(AP27="Vehículos",VLOOKUP($AQ$18,'Datos Indices'!$A$38:$Z$50,22,FALSE),IF(AP27="Ipim",VLOOKUP($AQ$18,'Datos Indices'!$A$38:$Z$50,7,FALSE),IF(AP27="Dólar",VLOOKUP($AQ$18,'Datos Indices'!$A$38:$Z$50,4,FALSE),IF(AP27="Gasoil",VLOOKUP($AQ$18,'Datos Indices'!$A$38:$Z$50,10,FALSE),IF(AP27="WPU06 Pesificado",VLOOKUP($AQ$18,'Datos Indices'!$A$38:$Z$50,26,FALSE),0))))))</f>
        <v xml:space="preserve"> </v>
      </c>
      <c r="AR27" s="1066">
        <f t="shared" si="7"/>
        <v>0</v>
      </c>
      <c r="AT27" s="928"/>
      <c r="AU27" s="1065" t="str">
        <f>IF(AT27=" "," ",IF(AT27="Vehículos",VLOOKUP($AU$18,'Datos Indices'!$A$38:$Z$50,22,FALSE),IF(AT27="Ipim",VLOOKUP($AU$18,'Datos Indices'!$A$38:$Z$50,7,FALSE),IF(AT27="Dólar",VLOOKUP($AU$18,'Datos Indices'!$A$38:$Z$50,4,FALSE),IF(AT27="Gasoil",VLOOKUP($AU$18,'Datos Indices'!$A$38:$Z$50,10,FALSE),IF(AT27="WPU06 Pesificado",VLOOKUP($AU$18,'Datos Indices'!$A$38:$Z$50,26,FALSE),0))))))</f>
        <v xml:space="preserve"> </v>
      </c>
      <c r="AV27" s="1067">
        <f t="shared" si="8"/>
        <v>0</v>
      </c>
      <c r="AW27" s="1067">
        <f t="shared" si="9"/>
        <v>0</v>
      </c>
      <c r="AX27" s="1067">
        <f t="shared" si="10"/>
        <v>0</v>
      </c>
      <c r="AY27" s="1559">
        <f t="shared" si="12"/>
        <v>0</v>
      </c>
      <c r="AZ27" s="1559">
        <f t="shared" si="11"/>
        <v>0</v>
      </c>
      <c r="BA27" s="1257"/>
      <c r="BB27" s="125"/>
      <c r="BC27" s="1257"/>
      <c r="BD27" s="1450" t="str">
        <f t="shared" si="13"/>
        <v/>
      </c>
      <c r="BF27" s="1247"/>
      <c r="BG27" s="1247"/>
      <c r="BH27" s="1247"/>
      <c r="BI27" s="1247"/>
      <c r="BJ27" s="1247"/>
      <c r="BK27" s="1247"/>
      <c r="BL27" s="1247"/>
      <c r="BM27" s="1247"/>
      <c r="BN27" s="1247"/>
      <c r="BO27" s="1247"/>
      <c r="BP27" s="1247"/>
      <c r="BQ27" s="1247"/>
      <c r="BR27" s="1247"/>
      <c r="BS27" s="1247"/>
      <c r="BT27" s="1247"/>
      <c r="BU27" s="1247"/>
      <c r="BV27" s="1247"/>
      <c r="BW27" s="1247"/>
      <c r="BX27" s="1247"/>
      <c r="BY27" s="1247"/>
      <c r="BZ27" s="1247"/>
      <c r="CA27" s="1247"/>
      <c r="CB27" s="1247"/>
      <c r="CC27" s="1247"/>
      <c r="CD27" s="1247"/>
      <c r="CE27" s="1247"/>
      <c r="CF27" s="1247"/>
      <c r="CG27" s="1247"/>
      <c r="CH27" s="1247"/>
      <c r="CI27" s="1247"/>
      <c r="CJ27" s="1247"/>
      <c r="CK27" s="1247"/>
      <c r="CL27" s="1247"/>
      <c r="CM27" s="1247"/>
      <c r="CN27" s="1247"/>
      <c r="CO27" s="1247"/>
      <c r="CP27" s="1247"/>
      <c r="CQ27" s="1247"/>
      <c r="CR27" s="1247"/>
      <c r="CS27" s="1247"/>
      <c r="CT27" s="1247"/>
      <c r="CU27" s="1247"/>
      <c r="CV27" s="1247"/>
      <c r="CW27" s="1247"/>
      <c r="CX27" s="1247"/>
      <c r="CY27" s="1247"/>
      <c r="CZ27" s="1247"/>
      <c r="DA27" s="1247"/>
      <c r="DB27" s="1247"/>
      <c r="DC27" s="1247"/>
      <c r="DD27" s="1247"/>
      <c r="DE27" s="1247"/>
      <c r="DF27" s="1247"/>
      <c r="DG27" s="1247"/>
      <c r="DH27" s="1247"/>
      <c r="DI27" s="1247"/>
      <c r="DJ27" s="1247"/>
      <c r="DK27" s="1247"/>
      <c r="DL27" s="1247"/>
      <c r="DM27" s="1247"/>
      <c r="DN27" s="1247"/>
      <c r="DO27" s="1247"/>
      <c r="DP27" s="1247"/>
      <c r="DQ27" s="1247"/>
      <c r="DR27" s="1247"/>
      <c r="DS27" s="1247"/>
      <c r="DT27" s="1247"/>
      <c r="DU27" s="1247"/>
      <c r="DV27" s="1247"/>
      <c r="DW27" s="1247"/>
      <c r="DX27" s="1247"/>
      <c r="DY27" s="1247"/>
      <c r="DZ27" s="1247"/>
      <c r="EA27" s="1247"/>
      <c r="EB27" s="1247"/>
      <c r="EC27" s="1247"/>
      <c r="ED27" s="1247"/>
      <c r="EE27" s="1247"/>
      <c r="EF27" s="1247"/>
      <c r="EG27" s="1247"/>
      <c r="EH27" s="1257"/>
      <c r="EI27" s="1452">
        <f t="shared" si="14"/>
        <v>0</v>
      </c>
      <c r="EJ27" s="1452">
        <f t="shared" si="15"/>
        <v>0</v>
      </c>
      <c r="EK27" s="1257"/>
      <c r="EL27" s="1450" t="str">
        <f t="shared" si="16"/>
        <v/>
      </c>
      <c r="EN27" s="1247"/>
      <c r="EO27" s="1247"/>
      <c r="EP27" s="1247"/>
      <c r="EQ27" s="1247"/>
      <c r="ER27" s="1247"/>
      <c r="ES27" s="1247"/>
      <c r="ET27" s="1247"/>
      <c r="EU27" s="1247"/>
      <c r="EV27" s="1247"/>
      <c r="EW27" s="1247"/>
      <c r="EX27" s="1247"/>
      <c r="EY27" s="1247"/>
      <c r="EZ27" s="1247"/>
      <c r="FA27" s="1247"/>
      <c r="FB27" s="1247"/>
      <c r="FC27" s="1247"/>
      <c r="FD27" s="1247"/>
      <c r="FE27" s="1247"/>
      <c r="FF27" s="1247"/>
      <c r="FG27" s="1247"/>
      <c r="FH27" s="1247"/>
      <c r="FI27" s="1247"/>
      <c r="FJ27" s="1247"/>
      <c r="FK27" s="1247"/>
      <c r="FL27" s="1247"/>
      <c r="FM27" s="1247"/>
      <c r="FN27" s="1247"/>
      <c r="FO27" s="1247"/>
      <c r="FP27" s="1247"/>
      <c r="FQ27" s="1247"/>
      <c r="FR27" s="1247"/>
      <c r="FS27" s="1247"/>
      <c r="FT27" s="1247"/>
      <c r="FU27" s="1247"/>
      <c r="FV27" s="1247"/>
      <c r="FW27" s="1247"/>
      <c r="FX27" s="1247"/>
      <c r="FY27" s="1247"/>
      <c r="FZ27" s="1247"/>
      <c r="GA27" s="1247"/>
      <c r="GB27" s="1247"/>
      <c r="GC27" s="1247"/>
      <c r="GD27" s="1247"/>
      <c r="GE27" s="1247"/>
      <c r="GF27" s="1247"/>
      <c r="GG27" s="1247"/>
      <c r="GH27" s="1247"/>
      <c r="GI27" s="1247"/>
      <c r="GJ27" s="1247"/>
      <c r="GK27" s="1247"/>
      <c r="GL27" s="1247"/>
      <c r="GM27" s="1247"/>
      <c r="GN27" s="1247"/>
      <c r="GO27" s="1247"/>
      <c r="GP27" s="1247"/>
      <c r="GQ27" s="1247"/>
      <c r="GR27" s="1247"/>
      <c r="GS27" s="1247"/>
      <c r="GT27" s="1247"/>
      <c r="GU27" s="1247"/>
      <c r="GV27" s="1247"/>
      <c r="GW27" s="1247"/>
      <c r="GX27" s="1247"/>
      <c r="GY27" s="1247"/>
      <c r="GZ27" s="1247"/>
      <c r="HA27" s="1247"/>
      <c r="HB27" s="1247"/>
      <c r="HC27" s="1247"/>
      <c r="HD27" s="1247"/>
      <c r="HE27" s="1247"/>
      <c r="HF27" s="1247"/>
      <c r="HG27" s="1247"/>
      <c r="HH27" s="1247"/>
      <c r="HI27" s="1247"/>
      <c r="HJ27" s="1247"/>
      <c r="HK27" s="1247"/>
      <c r="HL27" s="1247"/>
      <c r="HM27" s="1247"/>
      <c r="HN27" s="1247"/>
      <c r="HO27" s="1247"/>
      <c r="HQ27" s="1452">
        <f t="shared" si="17"/>
        <v>0</v>
      </c>
      <c r="HR27" s="1452">
        <f t="shared" si="18"/>
        <v>0</v>
      </c>
    </row>
    <row r="28" spans="1:226" ht="16.5" customHeight="1" x14ac:dyDescent="0.2">
      <c r="A28" s="890"/>
      <c r="B28" s="123"/>
      <c r="C28" s="757"/>
      <c r="D28" s="122"/>
      <c r="E28" s="758"/>
      <c r="F28" s="142"/>
      <c r="G28" s="140"/>
      <c r="H28" s="141"/>
      <c r="I28" s="141"/>
      <c r="J28" s="141"/>
      <c r="K28" s="1559">
        <f>(J28*I28*H28)*C28*D28</f>
        <v>0</v>
      </c>
      <c r="L28" s="151"/>
      <c r="M28" s="891"/>
      <c r="N28" s="152"/>
      <c r="O28" s="141"/>
      <c r="P28" s="1559">
        <f t="shared" si="0"/>
        <v>0</v>
      </c>
      <c r="Q28" s="343"/>
      <c r="R28" s="343"/>
      <c r="S28" s="344"/>
      <c r="T28" s="1559">
        <f t="shared" si="1"/>
        <v>0</v>
      </c>
      <c r="U28" s="344"/>
      <c r="V28" s="141"/>
      <c r="W28" s="1559">
        <f t="shared" si="2"/>
        <v>0</v>
      </c>
      <c r="X28" s="343"/>
      <c r="Y28" s="343"/>
      <c r="Z28" s="343"/>
      <c r="AA28" s="343"/>
      <c r="AB28" s="1559">
        <f t="shared" si="20"/>
        <v>0</v>
      </c>
      <c r="AC28" s="1559">
        <f t="shared" si="21"/>
        <v>0</v>
      </c>
      <c r="AD28" s="1559">
        <f t="shared" si="22"/>
        <v>0</v>
      </c>
      <c r="AF28" s="928"/>
      <c r="AG28" s="1065" t="str">
        <f>IF(AF28=" "," ",IF(AF28="Vehículos",VLOOKUP($AG$18,'Datos Indices'!$A$38:$Z$50,22,FALSE),IF(AF28="Ipim",VLOOKUP($AG$18,'Datos Indices'!$A$38:$Z$50,7,FALSE),IF(AF28="Dólar",VLOOKUP($AG$18,'Datos Indices'!$A$38:$Z$50,4,FALSE),IF(AF28="Gasoil",VLOOKUP($AG$18,'Datos Indices'!$A$38:$Z$50,10,FALSE),IF(AF28="WPU06 Pesificado",VLOOKUP($AG$18,'Datos Indices'!$A$38:$Z$50,26,FALSE),0))))))</f>
        <v xml:space="preserve"> </v>
      </c>
      <c r="AH28" s="1066">
        <f t="shared" si="3"/>
        <v>0</v>
      </c>
      <c r="AJ28" s="928"/>
      <c r="AK28" s="1065" t="str">
        <f>IF(AJ28=" "," ",IF(AJ28="Vehículos",VLOOKUP($AK$18,'Datos Indices'!$A$38:$Z$50,22,FALSE),IF(AJ28="Ipim",VLOOKUP($AK$18,'Datos Indices'!$A$38:$Z$50,7,FALSE),IF(AJ28="Dólar",VLOOKUP($AK$18,'Datos Indices'!$A$38:$Z$50,4,FALSE),IF(AJ28="Gasoil",VLOOKUP($AK$18,'Datos Indices'!$A$38:$Z$50,10,FALSE),IF(AJ28="WPU06 Pesificado",VLOOKUP($AK$18,'Datos Indices'!$A$38:$Z$50,26,FALSE),0))))))</f>
        <v xml:space="preserve"> </v>
      </c>
      <c r="AL28" s="1067">
        <f t="shared" si="4"/>
        <v>0</v>
      </c>
      <c r="AM28" s="1067">
        <f t="shared" si="5"/>
        <v>0</v>
      </c>
      <c r="AN28" s="1067">
        <f t="shared" si="6"/>
        <v>0</v>
      </c>
      <c r="AP28" s="928"/>
      <c r="AQ28" s="1065" t="str">
        <f>IF(AP28=" "," ",IF(AP28="Vehículos",VLOOKUP($AQ$18,'Datos Indices'!$A$38:$Z$50,22,FALSE),IF(AP28="Ipim",VLOOKUP($AQ$18,'Datos Indices'!$A$38:$Z$50,7,FALSE),IF(AP28="Dólar",VLOOKUP($AQ$18,'Datos Indices'!$A$38:$Z$50,4,FALSE),IF(AP28="Gasoil",VLOOKUP($AQ$18,'Datos Indices'!$A$38:$Z$50,10,FALSE),IF(AP28="WPU06 Pesificado",VLOOKUP($AQ$18,'Datos Indices'!$A$38:$Z$50,26,FALSE),0))))))</f>
        <v xml:space="preserve"> </v>
      </c>
      <c r="AR28" s="1066">
        <f t="shared" si="7"/>
        <v>0</v>
      </c>
      <c r="AT28" s="928"/>
      <c r="AU28" s="1065" t="str">
        <f>IF(AT28=" "," ",IF(AT28="Vehículos",VLOOKUP($AU$18,'Datos Indices'!$A$38:$Z$50,22,FALSE),IF(AT28="Ipim",VLOOKUP($AU$18,'Datos Indices'!$A$38:$Z$50,7,FALSE),IF(AT28="Dólar",VLOOKUP($AU$18,'Datos Indices'!$A$38:$Z$50,4,FALSE),IF(AT28="Gasoil",VLOOKUP($AU$18,'Datos Indices'!$A$38:$Z$50,10,FALSE),IF(AT28="WPU06 Pesificado",VLOOKUP($AU$18,'Datos Indices'!$A$38:$Z$50,26,FALSE),0))))))</f>
        <v xml:space="preserve"> </v>
      </c>
      <c r="AV28" s="1067">
        <f t="shared" si="8"/>
        <v>0</v>
      </c>
      <c r="AW28" s="1067">
        <f t="shared" si="9"/>
        <v>0</v>
      </c>
      <c r="AX28" s="1067">
        <f t="shared" si="10"/>
        <v>0</v>
      </c>
      <c r="AY28" s="1559">
        <f t="shared" si="12"/>
        <v>0</v>
      </c>
      <c r="AZ28" s="1559">
        <f t="shared" si="11"/>
        <v>0</v>
      </c>
      <c r="BA28" s="1257"/>
      <c r="BB28" s="125"/>
      <c r="BC28" s="1257"/>
      <c r="BD28" s="1450" t="str">
        <f t="shared" si="13"/>
        <v/>
      </c>
      <c r="BF28" s="1247"/>
      <c r="BG28" s="1247"/>
      <c r="BH28" s="1247"/>
      <c r="BI28" s="1247"/>
      <c r="BJ28" s="1247"/>
      <c r="BK28" s="1247"/>
      <c r="BL28" s="1247"/>
      <c r="BM28" s="1247"/>
      <c r="BN28" s="1247"/>
      <c r="BO28" s="1247"/>
      <c r="BP28" s="1247"/>
      <c r="BQ28" s="1247"/>
      <c r="BR28" s="1247"/>
      <c r="BS28" s="1247"/>
      <c r="BT28" s="1247"/>
      <c r="BU28" s="1247"/>
      <c r="BV28" s="1247"/>
      <c r="BW28" s="1247"/>
      <c r="BX28" s="1247"/>
      <c r="BY28" s="1247"/>
      <c r="BZ28" s="1247"/>
      <c r="CA28" s="1247"/>
      <c r="CB28" s="1247"/>
      <c r="CC28" s="1247"/>
      <c r="CD28" s="1247"/>
      <c r="CE28" s="1247"/>
      <c r="CF28" s="1247"/>
      <c r="CG28" s="1247"/>
      <c r="CH28" s="1247"/>
      <c r="CI28" s="1247"/>
      <c r="CJ28" s="1247"/>
      <c r="CK28" s="1247"/>
      <c r="CL28" s="1247"/>
      <c r="CM28" s="1247"/>
      <c r="CN28" s="1247"/>
      <c r="CO28" s="1247"/>
      <c r="CP28" s="1247"/>
      <c r="CQ28" s="1247"/>
      <c r="CR28" s="1247"/>
      <c r="CS28" s="1247"/>
      <c r="CT28" s="1247"/>
      <c r="CU28" s="1247"/>
      <c r="CV28" s="1247"/>
      <c r="CW28" s="1247"/>
      <c r="CX28" s="1247"/>
      <c r="CY28" s="1247"/>
      <c r="CZ28" s="1247"/>
      <c r="DA28" s="1247"/>
      <c r="DB28" s="1247"/>
      <c r="DC28" s="1247"/>
      <c r="DD28" s="1247"/>
      <c r="DE28" s="1247"/>
      <c r="DF28" s="1247"/>
      <c r="DG28" s="1247"/>
      <c r="DH28" s="1247"/>
      <c r="DI28" s="1247"/>
      <c r="DJ28" s="1247"/>
      <c r="DK28" s="1247"/>
      <c r="DL28" s="1247"/>
      <c r="DM28" s="1247"/>
      <c r="DN28" s="1247"/>
      <c r="DO28" s="1247"/>
      <c r="DP28" s="1247"/>
      <c r="DQ28" s="1247"/>
      <c r="DR28" s="1247"/>
      <c r="DS28" s="1247"/>
      <c r="DT28" s="1247"/>
      <c r="DU28" s="1247"/>
      <c r="DV28" s="1247"/>
      <c r="DW28" s="1247"/>
      <c r="DX28" s="1247"/>
      <c r="DY28" s="1247"/>
      <c r="DZ28" s="1247"/>
      <c r="EA28" s="1247"/>
      <c r="EB28" s="1247"/>
      <c r="EC28" s="1247"/>
      <c r="ED28" s="1247"/>
      <c r="EE28" s="1247"/>
      <c r="EF28" s="1247"/>
      <c r="EG28" s="1247"/>
      <c r="EH28" s="1257"/>
      <c r="EI28" s="1452">
        <f t="shared" si="14"/>
        <v>0</v>
      </c>
      <c r="EJ28" s="1452">
        <f t="shared" si="15"/>
        <v>0</v>
      </c>
      <c r="EK28" s="1257"/>
      <c r="EL28" s="1450" t="str">
        <f t="shared" si="16"/>
        <v/>
      </c>
      <c r="EN28" s="1247"/>
      <c r="EO28" s="1247"/>
      <c r="EP28" s="1247"/>
      <c r="EQ28" s="1247"/>
      <c r="ER28" s="1247"/>
      <c r="ES28" s="1247"/>
      <c r="ET28" s="1247"/>
      <c r="EU28" s="1247"/>
      <c r="EV28" s="1247"/>
      <c r="EW28" s="1247"/>
      <c r="EX28" s="1247"/>
      <c r="EY28" s="1247"/>
      <c r="EZ28" s="1247"/>
      <c r="FA28" s="1247"/>
      <c r="FB28" s="1247"/>
      <c r="FC28" s="1247"/>
      <c r="FD28" s="1247"/>
      <c r="FE28" s="1247"/>
      <c r="FF28" s="1247"/>
      <c r="FG28" s="1247"/>
      <c r="FH28" s="1247"/>
      <c r="FI28" s="1247"/>
      <c r="FJ28" s="1247"/>
      <c r="FK28" s="1247"/>
      <c r="FL28" s="1247"/>
      <c r="FM28" s="1247"/>
      <c r="FN28" s="1247"/>
      <c r="FO28" s="1247"/>
      <c r="FP28" s="1247"/>
      <c r="FQ28" s="1247"/>
      <c r="FR28" s="1247"/>
      <c r="FS28" s="1247"/>
      <c r="FT28" s="1247"/>
      <c r="FU28" s="1247"/>
      <c r="FV28" s="1247"/>
      <c r="FW28" s="1247"/>
      <c r="FX28" s="1247"/>
      <c r="FY28" s="1247"/>
      <c r="FZ28" s="1247"/>
      <c r="GA28" s="1247"/>
      <c r="GB28" s="1247"/>
      <c r="GC28" s="1247"/>
      <c r="GD28" s="1247"/>
      <c r="GE28" s="1247"/>
      <c r="GF28" s="1247"/>
      <c r="GG28" s="1247"/>
      <c r="GH28" s="1247"/>
      <c r="GI28" s="1247"/>
      <c r="GJ28" s="1247"/>
      <c r="GK28" s="1247"/>
      <c r="GL28" s="1247"/>
      <c r="GM28" s="1247"/>
      <c r="GN28" s="1247"/>
      <c r="GO28" s="1247"/>
      <c r="GP28" s="1247"/>
      <c r="GQ28" s="1247"/>
      <c r="GR28" s="1247"/>
      <c r="GS28" s="1247"/>
      <c r="GT28" s="1247"/>
      <c r="GU28" s="1247"/>
      <c r="GV28" s="1247"/>
      <c r="GW28" s="1247"/>
      <c r="GX28" s="1247"/>
      <c r="GY28" s="1247"/>
      <c r="GZ28" s="1247"/>
      <c r="HA28" s="1247"/>
      <c r="HB28" s="1247"/>
      <c r="HC28" s="1247"/>
      <c r="HD28" s="1247"/>
      <c r="HE28" s="1247"/>
      <c r="HF28" s="1247"/>
      <c r="HG28" s="1247"/>
      <c r="HH28" s="1247"/>
      <c r="HI28" s="1247"/>
      <c r="HJ28" s="1247"/>
      <c r="HK28" s="1247"/>
      <c r="HL28" s="1247"/>
      <c r="HM28" s="1247"/>
      <c r="HN28" s="1247"/>
      <c r="HO28" s="1247"/>
      <c r="HQ28" s="1452">
        <f t="shared" si="17"/>
        <v>0</v>
      </c>
      <c r="HR28" s="1452">
        <f t="shared" si="18"/>
        <v>0</v>
      </c>
    </row>
    <row r="29" spans="1:226" ht="16.5" customHeight="1" x14ac:dyDescent="0.2">
      <c r="A29" s="756"/>
      <c r="B29" s="123"/>
      <c r="C29" s="757"/>
      <c r="D29" s="122"/>
      <c r="E29" s="758"/>
      <c r="F29" s="142"/>
      <c r="G29" s="140"/>
      <c r="H29" s="141"/>
      <c r="I29" s="141"/>
      <c r="J29" s="141"/>
      <c r="K29" s="1559">
        <f t="shared" si="19"/>
        <v>0</v>
      </c>
      <c r="L29" s="151"/>
      <c r="M29" s="891"/>
      <c r="N29" s="152"/>
      <c r="O29" s="141"/>
      <c r="P29" s="1559">
        <f t="shared" si="0"/>
        <v>0</v>
      </c>
      <c r="Q29" s="343"/>
      <c r="R29" s="343"/>
      <c r="S29" s="344"/>
      <c r="T29" s="1559">
        <f t="shared" si="1"/>
        <v>0</v>
      </c>
      <c r="U29" s="344"/>
      <c r="V29" s="141"/>
      <c r="W29" s="1559">
        <f t="shared" si="2"/>
        <v>0</v>
      </c>
      <c r="X29" s="343"/>
      <c r="Y29" s="343"/>
      <c r="Z29" s="343"/>
      <c r="AA29" s="343"/>
      <c r="AB29" s="1559">
        <f t="shared" si="20"/>
        <v>0</v>
      </c>
      <c r="AC29" s="1559">
        <f t="shared" si="21"/>
        <v>0</v>
      </c>
      <c r="AD29" s="1559">
        <f t="shared" si="22"/>
        <v>0</v>
      </c>
      <c r="AF29" s="928"/>
      <c r="AG29" s="1065" t="str">
        <f>IF(AF29=" "," ",IF(AF29="Vehículos",VLOOKUP($AG$18,'Datos Indices'!$A$38:$Z$50,22,FALSE),IF(AF29="Ipim",VLOOKUP($AG$18,'Datos Indices'!$A$38:$Z$50,7,FALSE),IF(AF29="Dólar",VLOOKUP($AG$18,'Datos Indices'!$A$38:$Z$50,4,FALSE),IF(AF29="Gasoil",VLOOKUP($AG$18,'Datos Indices'!$A$38:$Z$50,10,FALSE),IF(AF29="WPU06 Pesificado",VLOOKUP($AG$18,'Datos Indices'!$A$38:$Z$50,26,FALSE),0))))))</f>
        <v xml:space="preserve"> </v>
      </c>
      <c r="AH29" s="1066">
        <f t="shared" si="3"/>
        <v>0</v>
      </c>
      <c r="AJ29" s="928"/>
      <c r="AK29" s="1065" t="str">
        <f>IF(AJ29=" "," ",IF(AJ29="Vehículos",VLOOKUP($AK$18,'Datos Indices'!$A$38:$Z$50,22,FALSE),IF(AJ29="Ipim",VLOOKUP($AK$18,'Datos Indices'!$A$38:$Z$50,7,FALSE),IF(AJ29="Dólar",VLOOKUP($AK$18,'Datos Indices'!$A$38:$Z$50,4,FALSE),IF(AJ29="Gasoil",VLOOKUP($AK$18,'Datos Indices'!$A$38:$Z$50,10,FALSE),IF(AJ29="WPU06 Pesificado",VLOOKUP($AK$18,'Datos Indices'!$A$38:$Z$50,26,FALSE),0))))))</f>
        <v xml:space="preserve"> </v>
      </c>
      <c r="AL29" s="1067">
        <f t="shared" si="4"/>
        <v>0</v>
      </c>
      <c r="AM29" s="1067">
        <f t="shared" si="5"/>
        <v>0</v>
      </c>
      <c r="AN29" s="1067">
        <f t="shared" si="6"/>
        <v>0</v>
      </c>
      <c r="AP29" s="928"/>
      <c r="AQ29" s="1065" t="str">
        <f>IF(AP29=" "," ",IF(AP29="Vehículos",VLOOKUP($AQ$18,'Datos Indices'!$A$38:$Z$50,22,FALSE),IF(AP29="Ipim",VLOOKUP($AQ$18,'Datos Indices'!$A$38:$Z$50,7,FALSE),IF(AP29="Dólar",VLOOKUP($AQ$18,'Datos Indices'!$A$38:$Z$50,4,FALSE),IF(AP29="Gasoil",VLOOKUP($AQ$18,'Datos Indices'!$A$38:$Z$50,10,FALSE),IF(AP29="WPU06 Pesificado",VLOOKUP($AQ$18,'Datos Indices'!$A$38:$Z$50,26,FALSE),0))))))</f>
        <v xml:space="preserve"> </v>
      </c>
      <c r="AR29" s="1066">
        <f t="shared" si="7"/>
        <v>0</v>
      </c>
      <c r="AT29" s="928"/>
      <c r="AU29" s="1065" t="str">
        <f>IF(AT29=" "," ",IF(AT29="Vehículos",VLOOKUP($AU$18,'Datos Indices'!$A$38:$Z$50,22,FALSE),IF(AT29="Ipim",VLOOKUP($AU$18,'Datos Indices'!$A$38:$Z$50,7,FALSE),IF(AT29="Dólar",VLOOKUP($AU$18,'Datos Indices'!$A$38:$Z$50,4,FALSE),IF(AT29="Gasoil",VLOOKUP($AU$18,'Datos Indices'!$A$38:$Z$50,10,FALSE),IF(AT29="WPU06 Pesificado",VLOOKUP($AU$18,'Datos Indices'!$A$38:$Z$50,26,FALSE),0))))))</f>
        <v xml:space="preserve"> </v>
      </c>
      <c r="AV29" s="1067">
        <f t="shared" si="8"/>
        <v>0</v>
      </c>
      <c r="AW29" s="1067">
        <f t="shared" si="9"/>
        <v>0</v>
      </c>
      <c r="AX29" s="1067">
        <f t="shared" si="10"/>
        <v>0</v>
      </c>
      <c r="AY29" s="1559">
        <f t="shared" si="12"/>
        <v>0</v>
      </c>
      <c r="AZ29" s="1559">
        <f t="shared" si="11"/>
        <v>0</v>
      </c>
      <c r="BA29" s="1257"/>
      <c r="BB29" s="125"/>
      <c r="BC29" s="1257"/>
      <c r="BD29" s="1450" t="str">
        <f t="shared" si="13"/>
        <v/>
      </c>
      <c r="BF29" s="1247"/>
      <c r="BG29" s="1247"/>
      <c r="BH29" s="1247"/>
      <c r="BI29" s="1247"/>
      <c r="BJ29" s="1247"/>
      <c r="BK29" s="1247"/>
      <c r="BL29" s="1247"/>
      <c r="BM29" s="1247"/>
      <c r="BN29" s="1247"/>
      <c r="BO29" s="1247"/>
      <c r="BP29" s="1247"/>
      <c r="BQ29" s="1247"/>
      <c r="BR29" s="1247"/>
      <c r="BS29" s="1247"/>
      <c r="BT29" s="1247"/>
      <c r="BU29" s="1247"/>
      <c r="BV29" s="1247"/>
      <c r="BW29" s="1247"/>
      <c r="BX29" s="1247"/>
      <c r="BY29" s="1247"/>
      <c r="BZ29" s="1247"/>
      <c r="CA29" s="1247"/>
      <c r="CB29" s="1247"/>
      <c r="CC29" s="1247"/>
      <c r="CD29" s="1247"/>
      <c r="CE29" s="1247"/>
      <c r="CF29" s="1247"/>
      <c r="CG29" s="1247"/>
      <c r="CH29" s="1247"/>
      <c r="CI29" s="1247"/>
      <c r="CJ29" s="1247"/>
      <c r="CK29" s="1247"/>
      <c r="CL29" s="1247"/>
      <c r="CM29" s="1247"/>
      <c r="CN29" s="1247"/>
      <c r="CO29" s="1247"/>
      <c r="CP29" s="1247"/>
      <c r="CQ29" s="1247"/>
      <c r="CR29" s="1247"/>
      <c r="CS29" s="1247"/>
      <c r="CT29" s="1247"/>
      <c r="CU29" s="1247"/>
      <c r="CV29" s="1247"/>
      <c r="CW29" s="1247"/>
      <c r="CX29" s="1247"/>
      <c r="CY29" s="1247"/>
      <c r="CZ29" s="1247"/>
      <c r="DA29" s="1247"/>
      <c r="DB29" s="1247"/>
      <c r="DC29" s="1247"/>
      <c r="DD29" s="1247"/>
      <c r="DE29" s="1247"/>
      <c r="DF29" s="1247"/>
      <c r="DG29" s="1247"/>
      <c r="DH29" s="1247"/>
      <c r="DI29" s="1247"/>
      <c r="DJ29" s="1247"/>
      <c r="DK29" s="1247"/>
      <c r="DL29" s="1247"/>
      <c r="DM29" s="1247"/>
      <c r="DN29" s="1247"/>
      <c r="DO29" s="1247"/>
      <c r="DP29" s="1247"/>
      <c r="DQ29" s="1247"/>
      <c r="DR29" s="1247"/>
      <c r="DS29" s="1247"/>
      <c r="DT29" s="1247"/>
      <c r="DU29" s="1247"/>
      <c r="DV29" s="1247"/>
      <c r="DW29" s="1247"/>
      <c r="DX29" s="1247"/>
      <c r="DY29" s="1247"/>
      <c r="DZ29" s="1247"/>
      <c r="EA29" s="1247"/>
      <c r="EB29" s="1247"/>
      <c r="EC29" s="1247"/>
      <c r="ED29" s="1247"/>
      <c r="EE29" s="1247"/>
      <c r="EF29" s="1247"/>
      <c r="EG29" s="1247"/>
      <c r="EH29" s="1257"/>
      <c r="EI29" s="1452">
        <f t="shared" si="14"/>
        <v>0</v>
      </c>
      <c r="EJ29" s="1452">
        <f t="shared" si="15"/>
        <v>0</v>
      </c>
      <c r="EK29" s="1257"/>
      <c r="EL29" s="1450" t="str">
        <f t="shared" si="16"/>
        <v/>
      </c>
      <c r="EN29" s="1247"/>
      <c r="EO29" s="1247"/>
      <c r="EP29" s="1247"/>
      <c r="EQ29" s="1247"/>
      <c r="ER29" s="1247"/>
      <c r="ES29" s="1247"/>
      <c r="ET29" s="1247"/>
      <c r="EU29" s="1247"/>
      <c r="EV29" s="1247"/>
      <c r="EW29" s="1247"/>
      <c r="EX29" s="1247"/>
      <c r="EY29" s="1247"/>
      <c r="EZ29" s="1247"/>
      <c r="FA29" s="1247"/>
      <c r="FB29" s="1247"/>
      <c r="FC29" s="1247"/>
      <c r="FD29" s="1247"/>
      <c r="FE29" s="1247"/>
      <c r="FF29" s="1247"/>
      <c r="FG29" s="1247"/>
      <c r="FH29" s="1247"/>
      <c r="FI29" s="1247"/>
      <c r="FJ29" s="1247"/>
      <c r="FK29" s="1247"/>
      <c r="FL29" s="1247"/>
      <c r="FM29" s="1247"/>
      <c r="FN29" s="1247"/>
      <c r="FO29" s="1247"/>
      <c r="FP29" s="1247"/>
      <c r="FQ29" s="1247"/>
      <c r="FR29" s="1247"/>
      <c r="FS29" s="1247"/>
      <c r="FT29" s="1247"/>
      <c r="FU29" s="1247"/>
      <c r="FV29" s="1247"/>
      <c r="FW29" s="1247"/>
      <c r="FX29" s="1247"/>
      <c r="FY29" s="1247"/>
      <c r="FZ29" s="1247"/>
      <c r="GA29" s="1247"/>
      <c r="GB29" s="1247"/>
      <c r="GC29" s="1247"/>
      <c r="GD29" s="1247"/>
      <c r="GE29" s="1247"/>
      <c r="GF29" s="1247"/>
      <c r="GG29" s="1247"/>
      <c r="GH29" s="1247"/>
      <c r="GI29" s="1247"/>
      <c r="GJ29" s="1247"/>
      <c r="GK29" s="1247"/>
      <c r="GL29" s="1247"/>
      <c r="GM29" s="1247"/>
      <c r="GN29" s="1247"/>
      <c r="GO29" s="1247"/>
      <c r="GP29" s="1247"/>
      <c r="GQ29" s="1247"/>
      <c r="GR29" s="1247"/>
      <c r="GS29" s="1247"/>
      <c r="GT29" s="1247"/>
      <c r="GU29" s="1247"/>
      <c r="GV29" s="1247"/>
      <c r="GW29" s="1247"/>
      <c r="GX29" s="1247"/>
      <c r="GY29" s="1247"/>
      <c r="GZ29" s="1247"/>
      <c r="HA29" s="1247"/>
      <c r="HB29" s="1247"/>
      <c r="HC29" s="1247"/>
      <c r="HD29" s="1247"/>
      <c r="HE29" s="1247"/>
      <c r="HF29" s="1247"/>
      <c r="HG29" s="1247"/>
      <c r="HH29" s="1247"/>
      <c r="HI29" s="1247"/>
      <c r="HJ29" s="1247"/>
      <c r="HK29" s="1247"/>
      <c r="HL29" s="1247"/>
      <c r="HM29" s="1247"/>
      <c r="HN29" s="1247"/>
      <c r="HO29" s="1247"/>
      <c r="HQ29" s="1452">
        <f t="shared" si="17"/>
        <v>0</v>
      </c>
      <c r="HR29" s="1452">
        <f t="shared" si="18"/>
        <v>0</v>
      </c>
    </row>
    <row r="30" spans="1:226" ht="16.5" customHeight="1" x14ac:dyDescent="0.2">
      <c r="A30" s="890"/>
      <c r="B30" s="123"/>
      <c r="C30" s="757"/>
      <c r="D30" s="122"/>
      <c r="E30" s="758"/>
      <c r="F30" s="142"/>
      <c r="G30" s="140"/>
      <c r="H30" s="141"/>
      <c r="I30" s="141"/>
      <c r="J30" s="141"/>
      <c r="K30" s="1559">
        <f t="shared" si="19"/>
        <v>0</v>
      </c>
      <c r="L30" s="151"/>
      <c r="M30" s="891"/>
      <c r="N30" s="152"/>
      <c r="O30" s="141"/>
      <c r="P30" s="1559">
        <f t="shared" si="0"/>
        <v>0</v>
      </c>
      <c r="Q30" s="343"/>
      <c r="R30" s="343"/>
      <c r="S30" s="344"/>
      <c r="T30" s="1559">
        <f t="shared" si="1"/>
        <v>0</v>
      </c>
      <c r="U30" s="344"/>
      <c r="V30" s="141"/>
      <c r="W30" s="1559">
        <f t="shared" si="2"/>
        <v>0</v>
      </c>
      <c r="X30" s="343"/>
      <c r="Y30" s="343"/>
      <c r="Z30" s="343"/>
      <c r="AA30" s="343"/>
      <c r="AB30" s="1559">
        <f t="shared" si="20"/>
        <v>0</v>
      </c>
      <c r="AC30" s="1559">
        <f t="shared" si="21"/>
        <v>0</v>
      </c>
      <c r="AD30" s="1559">
        <f t="shared" si="22"/>
        <v>0</v>
      </c>
      <c r="AF30" s="928"/>
      <c r="AG30" s="1065" t="str">
        <f>IF(AF30=" "," ",IF(AF30="Vehículos",VLOOKUP($AG$18,'Datos Indices'!$A$38:$Z$50,22,FALSE),IF(AF30="Ipim",VLOOKUP($AG$18,'Datos Indices'!$A$38:$Z$50,7,FALSE),IF(AF30="Dólar",VLOOKUP($AG$18,'Datos Indices'!$A$38:$Z$50,4,FALSE),IF(AF30="Gasoil",VLOOKUP($AG$18,'Datos Indices'!$A$38:$Z$50,10,FALSE),IF(AF30="WPU06 Pesificado",VLOOKUP($AG$18,'Datos Indices'!$A$38:$Z$50,26,FALSE),0))))))</f>
        <v xml:space="preserve"> </v>
      </c>
      <c r="AH30" s="1066">
        <f t="shared" si="3"/>
        <v>0</v>
      </c>
      <c r="AJ30" s="928"/>
      <c r="AK30" s="1065" t="str">
        <f>IF(AJ30=" "," ",IF(AJ30="Vehículos",VLOOKUP($AK$18,'Datos Indices'!$A$38:$Z$50,22,FALSE),IF(AJ30="Ipim",VLOOKUP($AK$18,'Datos Indices'!$A$38:$Z$50,7,FALSE),IF(AJ30="Dólar",VLOOKUP($AK$18,'Datos Indices'!$A$38:$Z$50,4,FALSE),IF(AJ30="Gasoil",VLOOKUP($AK$18,'Datos Indices'!$A$38:$Z$50,10,FALSE),IF(AJ30="WPU06 Pesificado",VLOOKUP($AK$18,'Datos Indices'!$A$38:$Z$50,26,FALSE),0))))))</f>
        <v xml:space="preserve"> </v>
      </c>
      <c r="AL30" s="1067">
        <f t="shared" si="4"/>
        <v>0</v>
      </c>
      <c r="AM30" s="1067">
        <f t="shared" si="5"/>
        <v>0</v>
      </c>
      <c r="AN30" s="1067">
        <f t="shared" si="6"/>
        <v>0</v>
      </c>
      <c r="AP30" s="928"/>
      <c r="AQ30" s="1065" t="str">
        <f>IF(AP30=" "," ",IF(AP30="Vehículos",VLOOKUP($AQ$18,'Datos Indices'!$A$38:$Z$50,22,FALSE),IF(AP30="Ipim",VLOOKUP($AQ$18,'Datos Indices'!$A$38:$Z$50,7,FALSE),IF(AP30="Dólar",VLOOKUP($AQ$18,'Datos Indices'!$A$38:$Z$50,4,FALSE),IF(AP30="Gasoil",VLOOKUP($AQ$18,'Datos Indices'!$A$38:$Z$50,10,FALSE),IF(AP30="WPU06 Pesificado",VLOOKUP($AQ$18,'Datos Indices'!$A$38:$Z$50,26,FALSE),0))))))</f>
        <v xml:space="preserve"> </v>
      </c>
      <c r="AR30" s="1066">
        <f t="shared" si="7"/>
        <v>0</v>
      </c>
      <c r="AT30" s="928"/>
      <c r="AU30" s="1065" t="str">
        <f>IF(AT30=" "," ",IF(AT30="Vehículos",VLOOKUP($AU$18,'Datos Indices'!$A$38:$Z$50,22,FALSE),IF(AT30="Ipim",VLOOKUP($AU$18,'Datos Indices'!$A$38:$Z$50,7,FALSE),IF(AT30="Dólar",VLOOKUP($AU$18,'Datos Indices'!$A$38:$Z$50,4,FALSE),IF(AT30="Gasoil",VLOOKUP($AU$18,'Datos Indices'!$A$38:$Z$50,10,FALSE),IF(AT30="WPU06 Pesificado",VLOOKUP($AU$18,'Datos Indices'!$A$38:$Z$50,26,FALSE),0))))))</f>
        <v xml:space="preserve"> </v>
      </c>
      <c r="AV30" s="1067">
        <f t="shared" si="8"/>
        <v>0</v>
      </c>
      <c r="AW30" s="1067">
        <f t="shared" si="9"/>
        <v>0</v>
      </c>
      <c r="AX30" s="1067">
        <f t="shared" si="10"/>
        <v>0</v>
      </c>
      <c r="AY30" s="1559">
        <f t="shared" si="12"/>
        <v>0</v>
      </c>
      <c r="AZ30" s="1559">
        <f t="shared" si="11"/>
        <v>0</v>
      </c>
      <c r="BA30" s="1257"/>
      <c r="BB30" s="125"/>
      <c r="BC30" s="1257"/>
      <c r="BD30" s="1450" t="str">
        <f t="shared" si="13"/>
        <v/>
      </c>
      <c r="BF30" s="1247"/>
      <c r="BG30" s="1247"/>
      <c r="BH30" s="1247"/>
      <c r="BI30" s="1247"/>
      <c r="BJ30" s="1247"/>
      <c r="BK30" s="1247"/>
      <c r="BL30" s="1247"/>
      <c r="BM30" s="1247"/>
      <c r="BN30" s="1247"/>
      <c r="BO30" s="1247"/>
      <c r="BP30" s="1247"/>
      <c r="BQ30" s="1247"/>
      <c r="BR30" s="1247"/>
      <c r="BS30" s="1247"/>
      <c r="BT30" s="1247"/>
      <c r="BU30" s="1247"/>
      <c r="BV30" s="1247"/>
      <c r="BW30" s="1247"/>
      <c r="BX30" s="1247"/>
      <c r="BY30" s="1247"/>
      <c r="BZ30" s="1247"/>
      <c r="CA30" s="1247"/>
      <c r="CB30" s="1247"/>
      <c r="CC30" s="1247"/>
      <c r="CD30" s="1247"/>
      <c r="CE30" s="1247"/>
      <c r="CF30" s="1247"/>
      <c r="CG30" s="1247"/>
      <c r="CH30" s="1247"/>
      <c r="CI30" s="1247"/>
      <c r="CJ30" s="1247"/>
      <c r="CK30" s="1247"/>
      <c r="CL30" s="1247"/>
      <c r="CM30" s="1247"/>
      <c r="CN30" s="1247"/>
      <c r="CO30" s="1247"/>
      <c r="CP30" s="1247"/>
      <c r="CQ30" s="1247"/>
      <c r="CR30" s="1247"/>
      <c r="CS30" s="1247"/>
      <c r="CT30" s="1247"/>
      <c r="CU30" s="1247"/>
      <c r="CV30" s="1247"/>
      <c r="CW30" s="1247"/>
      <c r="CX30" s="1247"/>
      <c r="CY30" s="1247"/>
      <c r="CZ30" s="1247"/>
      <c r="DA30" s="1247"/>
      <c r="DB30" s="1247"/>
      <c r="DC30" s="1247"/>
      <c r="DD30" s="1247"/>
      <c r="DE30" s="1247"/>
      <c r="DF30" s="1247"/>
      <c r="DG30" s="1247"/>
      <c r="DH30" s="1247"/>
      <c r="DI30" s="1247"/>
      <c r="DJ30" s="1247"/>
      <c r="DK30" s="1247"/>
      <c r="DL30" s="1247"/>
      <c r="DM30" s="1247"/>
      <c r="DN30" s="1247"/>
      <c r="DO30" s="1247"/>
      <c r="DP30" s="1247"/>
      <c r="DQ30" s="1247"/>
      <c r="DR30" s="1247"/>
      <c r="DS30" s="1247"/>
      <c r="DT30" s="1247"/>
      <c r="DU30" s="1247"/>
      <c r="DV30" s="1247"/>
      <c r="DW30" s="1247"/>
      <c r="DX30" s="1247"/>
      <c r="DY30" s="1247"/>
      <c r="DZ30" s="1247"/>
      <c r="EA30" s="1247"/>
      <c r="EB30" s="1247"/>
      <c r="EC30" s="1247"/>
      <c r="ED30" s="1247"/>
      <c r="EE30" s="1247"/>
      <c r="EF30" s="1247"/>
      <c r="EG30" s="1247"/>
      <c r="EH30" s="1257"/>
      <c r="EI30" s="1452">
        <f t="shared" si="14"/>
        <v>0</v>
      </c>
      <c r="EJ30" s="1452">
        <f t="shared" si="15"/>
        <v>0</v>
      </c>
      <c r="EK30" s="1257"/>
      <c r="EL30" s="1450" t="str">
        <f t="shared" si="16"/>
        <v/>
      </c>
      <c r="EN30" s="1247"/>
      <c r="EO30" s="1247"/>
      <c r="EP30" s="1247"/>
      <c r="EQ30" s="1247"/>
      <c r="ER30" s="1247"/>
      <c r="ES30" s="1247"/>
      <c r="ET30" s="1247"/>
      <c r="EU30" s="1247"/>
      <c r="EV30" s="1247"/>
      <c r="EW30" s="1247"/>
      <c r="EX30" s="1247"/>
      <c r="EY30" s="1247"/>
      <c r="EZ30" s="1247"/>
      <c r="FA30" s="1247"/>
      <c r="FB30" s="1247"/>
      <c r="FC30" s="1247"/>
      <c r="FD30" s="1247"/>
      <c r="FE30" s="1247"/>
      <c r="FF30" s="1247"/>
      <c r="FG30" s="1247"/>
      <c r="FH30" s="1247"/>
      <c r="FI30" s="1247"/>
      <c r="FJ30" s="1247"/>
      <c r="FK30" s="1247"/>
      <c r="FL30" s="1247"/>
      <c r="FM30" s="1247"/>
      <c r="FN30" s="1247"/>
      <c r="FO30" s="1247"/>
      <c r="FP30" s="1247"/>
      <c r="FQ30" s="1247"/>
      <c r="FR30" s="1247"/>
      <c r="FS30" s="1247"/>
      <c r="FT30" s="1247"/>
      <c r="FU30" s="1247"/>
      <c r="FV30" s="1247"/>
      <c r="FW30" s="1247"/>
      <c r="FX30" s="1247"/>
      <c r="FY30" s="1247"/>
      <c r="FZ30" s="1247"/>
      <c r="GA30" s="1247"/>
      <c r="GB30" s="1247"/>
      <c r="GC30" s="1247"/>
      <c r="GD30" s="1247"/>
      <c r="GE30" s="1247"/>
      <c r="GF30" s="1247"/>
      <c r="GG30" s="1247"/>
      <c r="GH30" s="1247"/>
      <c r="GI30" s="1247"/>
      <c r="GJ30" s="1247"/>
      <c r="GK30" s="1247"/>
      <c r="GL30" s="1247"/>
      <c r="GM30" s="1247"/>
      <c r="GN30" s="1247"/>
      <c r="GO30" s="1247"/>
      <c r="GP30" s="1247"/>
      <c r="GQ30" s="1247"/>
      <c r="GR30" s="1247"/>
      <c r="GS30" s="1247"/>
      <c r="GT30" s="1247"/>
      <c r="GU30" s="1247"/>
      <c r="GV30" s="1247"/>
      <c r="GW30" s="1247"/>
      <c r="GX30" s="1247"/>
      <c r="GY30" s="1247"/>
      <c r="GZ30" s="1247"/>
      <c r="HA30" s="1247"/>
      <c r="HB30" s="1247"/>
      <c r="HC30" s="1247"/>
      <c r="HD30" s="1247"/>
      <c r="HE30" s="1247"/>
      <c r="HF30" s="1247"/>
      <c r="HG30" s="1247"/>
      <c r="HH30" s="1247"/>
      <c r="HI30" s="1247"/>
      <c r="HJ30" s="1247"/>
      <c r="HK30" s="1247"/>
      <c r="HL30" s="1247"/>
      <c r="HM30" s="1247"/>
      <c r="HN30" s="1247"/>
      <c r="HO30" s="1247"/>
      <c r="HQ30" s="1452">
        <f t="shared" si="17"/>
        <v>0</v>
      </c>
      <c r="HR30" s="1452">
        <f t="shared" si="18"/>
        <v>0</v>
      </c>
    </row>
    <row r="31" spans="1:226" ht="16.5" customHeight="1" x14ac:dyDescent="0.2">
      <c r="A31" s="756"/>
      <c r="B31" s="123"/>
      <c r="C31" s="757"/>
      <c r="D31" s="122"/>
      <c r="E31" s="758"/>
      <c r="F31" s="142"/>
      <c r="G31" s="140"/>
      <c r="H31" s="141"/>
      <c r="I31" s="141"/>
      <c r="J31" s="141"/>
      <c r="K31" s="1559">
        <f t="shared" si="19"/>
        <v>0</v>
      </c>
      <c r="L31" s="151"/>
      <c r="M31" s="891"/>
      <c r="N31" s="152"/>
      <c r="O31" s="141"/>
      <c r="P31" s="1559">
        <f t="shared" si="0"/>
        <v>0</v>
      </c>
      <c r="Q31" s="343"/>
      <c r="R31" s="343"/>
      <c r="S31" s="344"/>
      <c r="T31" s="1559">
        <f t="shared" si="1"/>
        <v>0</v>
      </c>
      <c r="U31" s="344"/>
      <c r="V31" s="141"/>
      <c r="W31" s="1559">
        <f t="shared" si="2"/>
        <v>0</v>
      </c>
      <c r="X31" s="343"/>
      <c r="Y31" s="343"/>
      <c r="Z31" s="343"/>
      <c r="AA31" s="343"/>
      <c r="AB31" s="1559">
        <f t="shared" si="20"/>
        <v>0</v>
      </c>
      <c r="AC31" s="1559">
        <f t="shared" si="21"/>
        <v>0</v>
      </c>
      <c r="AD31" s="1559">
        <f t="shared" si="22"/>
        <v>0</v>
      </c>
      <c r="AF31" s="928"/>
      <c r="AG31" s="1065" t="str">
        <f>IF(AF31=" "," ",IF(AF31="Vehículos",VLOOKUP($AG$18,'Datos Indices'!$A$38:$Z$50,22,FALSE),IF(AF31="Ipim",VLOOKUP($AG$18,'Datos Indices'!$A$38:$Z$50,7,FALSE),IF(AF31="Dólar",VLOOKUP($AG$18,'Datos Indices'!$A$38:$Z$50,4,FALSE),IF(AF31="Gasoil",VLOOKUP($AG$18,'Datos Indices'!$A$38:$Z$50,10,FALSE),IF(AF31="WPU06 Pesificado",VLOOKUP($AG$18,'Datos Indices'!$A$38:$Z$50,26,FALSE),0))))))</f>
        <v xml:space="preserve"> </v>
      </c>
      <c r="AH31" s="1066">
        <f t="shared" si="3"/>
        <v>0</v>
      </c>
      <c r="AJ31" s="928"/>
      <c r="AK31" s="1065" t="str">
        <f>IF(AJ31=" "," ",IF(AJ31="Vehículos",VLOOKUP($AK$18,'Datos Indices'!$A$38:$Z$50,22,FALSE),IF(AJ31="Ipim",VLOOKUP($AK$18,'Datos Indices'!$A$38:$Z$50,7,FALSE),IF(AJ31="Dólar",VLOOKUP($AK$18,'Datos Indices'!$A$38:$Z$50,4,FALSE),IF(AJ31="Gasoil",VLOOKUP($AK$18,'Datos Indices'!$A$38:$Z$50,10,FALSE),IF(AJ31="WPU06 Pesificado",VLOOKUP($AK$18,'Datos Indices'!$A$38:$Z$50,26,FALSE),0))))))</f>
        <v xml:space="preserve"> </v>
      </c>
      <c r="AL31" s="1067">
        <f t="shared" si="4"/>
        <v>0</v>
      </c>
      <c r="AM31" s="1067">
        <f t="shared" si="5"/>
        <v>0</v>
      </c>
      <c r="AN31" s="1067">
        <f t="shared" si="6"/>
        <v>0</v>
      </c>
      <c r="AP31" s="928"/>
      <c r="AQ31" s="1065" t="str">
        <f>IF(AP31=" "," ",IF(AP31="Vehículos",VLOOKUP($AQ$18,'Datos Indices'!$A$38:$Z$50,22,FALSE),IF(AP31="Ipim",VLOOKUP($AQ$18,'Datos Indices'!$A$38:$Z$50,7,FALSE),IF(AP31="Dólar",VLOOKUP($AQ$18,'Datos Indices'!$A$38:$Z$50,4,FALSE),IF(AP31="Gasoil",VLOOKUP($AQ$18,'Datos Indices'!$A$38:$Z$50,10,FALSE),IF(AP31="WPU06 Pesificado",VLOOKUP($AQ$18,'Datos Indices'!$A$38:$Z$50,26,FALSE),0))))))</f>
        <v xml:space="preserve"> </v>
      </c>
      <c r="AR31" s="1066">
        <f t="shared" si="7"/>
        <v>0</v>
      </c>
      <c r="AT31" s="928"/>
      <c r="AU31" s="1065" t="str">
        <f>IF(AT31=" "," ",IF(AT31="Vehículos",VLOOKUP($AU$18,'Datos Indices'!$A$38:$Z$50,22,FALSE),IF(AT31="Ipim",VLOOKUP($AU$18,'Datos Indices'!$A$38:$Z$50,7,FALSE),IF(AT31="Dólar",VLOOKUP($AU$18,'Datos Indices'!$A$38:$Z$50,4,FALSE),IF(AT31="Gasoil",VLOOKUP($AU$18,'Datos Indices'!$A$38:$Z$50,10,FALSE),IF(AT31="WPU06 Pesificado",VLOOKUP($AU$18,'Datos Indices'!$A$38:$Z$50,26,FALSE),0))))))</f>
        <v xml:space="preserve"> </v>
      </c>
      <c r="AV31" s="1067">
        <f t="shared" si="8"/>
        <v>0</v>
      </c>
      <c r="AW31" s="1067">
        <f t="shared" si="9"/>
        <v>0</v>
      </c>
      <c r="AX31" s="1067">
        <f t="shared" si="10"/>
        <v>0</v>
      </c>
      <c r="AY31" s="1559">
        <f t="shared" si="12"/>
        <v>0</v>
      </c>
      <c r="AZ31" s="1559">
        <f t="shared" si="11"/>
        <v>0</v>
      </c>
      <c r="BA31" s="1257"/>
      <c r="BB31" s="125"/>
      <c r="BC31" s="1257"/>
      <c r="BD31" s="1450" t="str">
        <f t="shared" si="13"/>
        <v/>
      </c>
      <c r="BF31" s="1247"/>
      <c r="BG31" s="1247"/>
      <c r="BH31" s="1247"/>
      <c r="BI31" s="1247"/>
      <c r="BJ31" s="1247"/>
      <c r="BK31" s="1247"/>
      <c r="BL31" s="1247"/>
      <c r="BM31" s="1247"/>
      <c r="BN31" s="1247"/>
      <c r="BO31" s="1247"/>
      <c r="BP31" s="1247"/>
      <c r="BQ31" s="1247"/>
      <c r="BR31" s="1247"/>
      <c r="BS31" s="1247"/>
      <c r="BT31" s="1247"/>
      <c r="BU31" s="1247"/>
      <c r="BV31" s="1247"/>
      <c r="BW31" s="1247"/>
      <c r="BX31" s="1247"/>
      <c r="BY31" s="1247"/>
      <c r="BZ31" s="1247"/>
      <c r="CA31" s="1247"/>
      <c r="CB31" s="1247"/>
      <c r="CC31" s="1247"/>
      <c r="CD31" s="1247"/>
      <c r="CE31" s="1247"/>
      <c r="CF31" s="1247"/>
      <c r="CG31" s="1247"/>
      <c r="CH31" s="1247"/>
      <c r="CI31" s="1247"/>
      <c r="CJ31" s="1247"/>
      <c r="CK31" s="1247"/>
      <c r="CL31" s="1247"/>
      <c r="CM31" s="1247"/>
      <c r="CN31" s="1247"/>
      <c r="CO31" s="1247"/>
      <c r="CP31" s="1247"/>
      <c r="CQ31" s="1247"/>
      <c r="CR31" s="1247"/>
      <c r="CS31" s="1247"/>
      <c r="CT31" s="1247"/>
      <c r="CU31" s="1247"/>
      <c r="CV31" s="1247"/>
      <c r="CW31" s="1247"/>
      <c r="CX31" s="1247"/>
      <c r="CY31" s="1247"/>
      <c r="CZ31" s="1247"/>
      <c r="DA31" s="1247"/>
      <c r="DB31" s="1247"/>
      <c r="DC31" s="1247"/>
      <c r="DD31" s="1247"/>
      <c r="DE31" s="1247"/>
      <c r="DF31" s="1247"/>
      <c r="DG31" s="1247"/>
      <c r="DH31" s="1247"/>
      <c r="DI31" s="1247"/>
      <c r="DJ31" s="1247"/>
      <c r="DK31" s="1247"/>
      <c r="DL31" s="1247"/>
      <c r="DM31" s="1247"/>
      <c r="DN31" s="1247"/>
      <c r="DO31" s="1247"/>
      <c r="DP31" s="1247"/>
      <c r="DQ31" s="1247"/>
      <c r="DR31" s="1247"/>
      <c r="DS31" s="1247"/>
      <c r="DT31" s="1247"/>
      <c r="DU31" s="1247"/>
      <c r="DV31" s="1247"/>
      <c r="DW31" s="1247"/>
      <c r="DX31" s="1247"/>
      <c r="DY31" s="1247"/>
      <c r="DZ31" s="1247"/>
      <c r="EA31" s="1247"/>
      <c r="EB31" s="1247"/>
      <c r="EC31" s="1247"/>
      <c r="ED31" s="1247"/>
      <c r="EE31" s="1247"/>
      <c r="EF31" s="1247"/>
      <c r="EG31" s="1247"/>
      <c r="EH31" s="1257"/>
      <c r="EI31" s="1452">
        <f t="shared" si="14"/>
        <v>0</v>
      </c>
      <c r="EJ31" s="1452">
        <f t="shared" si="15"/>
        <v>0</v>
      </c>
      <c r="EK31" s="1257"/>
      <c r="EL31" s="1450" t="str">
        <f t="shared" si="16"/>
        <v/>
      </c>
      <c r="EN31" s="1247"/>
      <c r="EO31" s="1247"/>
      <c r="EP31" s="1247"/>
      <c r="EQ31" s="1247"/>
      <c r="ER31" s="1247"/>
      <c r="ES31" s="1247"/>
      <c r="ET31" s="1247"/>
      <c r="EU31" s="1247"/>
      <c r="EV31" s="1247"/>
      <c r="EW31" s="1247"/>
      <c r="EX31" s="1247"/>
      <c r="EY31" s="1247"/>
      <c r="EZ31" s="1247"/>
      <c r="FA31" s="1247"/>
      <c r="FB31" s="1247"/>
      <c r="FC31" s="1247"/>
      <c r="FD31" s="1247"/>
      <c r="FE31" s="1247"/>
      <c r="FF31" s="1247"/>
      <c r="FG31" s="1247"/>
      <c r="FH31" s="1247"/>
      <c r="FI31" s="1247"/>
      <c r="FJ31" s="1247"/>
      <c r="FK31" s="1247"/>
      <c r="FL31" s="1247"/>
      <c r="FM31" s="1247"/>
      <c r="FN31" s="1247"/>
      <c r="FO31" s="1247"/>
      <c r="FP31" s="1247"/>
      <c r="FQ31" s="1247"/>
      <c r="FR31" s="1247"/>
      <c r="FS31" s="1247"/>
      <c r="FT31" s="1247"/>
      <c r="FU31" s="1247"/>
      <c r="FV31" s="1247"/>
      <c r="FW31" s="1247"/>
      <c r="FX31" s="1247"/>
      <c r="FY31" s="1247"/>
      <c r="FZ31" s="1247"/>
      <c r="GA31" s="1247"/>
      <c r="GB31" s="1247"/>
      <c r="GC31" s="1247"/>
      <c r="GD31" s="1247"/>
      <c r="GE31" s="1247"/>
      <c r="GF31" s="1247"/>
      <c r="GG31" s="1247"/>
      <c r="GH31" s="1247"/>
      <c r="GI31" s="1247"/>
      <c r="GJ31" s="1247"/>
      <c r="GK31" s="1247"/>
      <c r="GL31" s="1247"/>
      <c r="GM31" s="1247"/>
      <c r="GN31" s="1247"/>
      <c r="GO31" s="1247"/>
      <c r="GP31" s="1247"/>
      <c r="GQ31" s="1247"/>
      <c r="GR31" s="1247"/>
      <c r="GS31" s="1247"/>
      <c r="GT31" s="1247"/>
      <c r="GU31" s="1247"/>
      <c r="GV31" s="1247"/>
      <c r="GW31" s="1247"/>
      <c r="GX31" s="1247"/>
      <c r="GY31" s="1247"/>
      <c r="GZ31" s="1247"/>
      <c r="HA31" s="1247"/>
      <c r="HB31" s="1247"/>
      <c r="HC31" s="1247"/>
      <c r="HD31" s="1247"/>
      <c r="HE31" s="1247"/>
      <c r="HF31" s="1247"/>
      <c r="HG31" s="1247"/>
      <c r="HH31" s="1247"/>
      <c r="HI31" s="1247"/>
      <c r="HJ31" s="1247"/>
      <c r="HK31" s="1247"/>
      <c r="HL31" s="1247"/>
      <c r="HM31" s="1247"/>
      <c r="HN31" s="1247"/>
      <c r="HO31" s="1247"/>
      <c r="HQ31" s="1452">
        <f t="shared" si="17"/>
        <v>0</v>
      </c>
      <c r="HR31" s="1452">
        <f t="shared" si="18"/>
        <v>0</v>
      </c>
    </row>
    <row r="32" spans="1:226" ht="16.5" customHeight="1" x14ac:dyDescent="0.2">
      <c r="A32" s="890"/>
      <c r="B32" s="123"/>
      <c r="C32" s="757"/>
      <c r="D32" s="122"/>
      <c r="E32" s="758"/>
      <c r="F32" s="142"/>
      <c r="G32" s="140"/>
      <c r="H32" s="141"/>
      <c r="I32" s="141"/>
      <c r="J32" s="141"/>
      <c r="K32" s="1559">
        <f>(J32*I32*H32)*C32*D32</f>
        <v>0</v>
      </c>
      <c r="L32" s="151"/>
      <c r="M32" s="891"/>
      <c r="N32" s="152"/>
      <c r="O32" s="141"/>
      <c r="P32" s="1559">
        <f t="shared" si="0"/>
        <v>0</v>
      </c>
      <c r="Q32" s="343"/>
      <c r="R32" s="343"/>
      <c r="S32" s="344"/>
      <c r="T32" s="1559">
        <f t="shared" si="1"/>
        <v>0</v>
      </c>
      <c r="U32" s="344"/>
      <c r="V32" s="141"/>
      <c r="W32" s="1559">
        <f t="shared" si="2"/>
        <v>0</v>
      </c>
      <c r="X32" s="343"/>
      <c r="Y32" s="343"/>
      <c r="Z32" s="343"/>
      <c r="AA32" s="343"/>
      <c r="AB32" s="1559">
        <f>SUM(X32:AA32)*C32*D32</f>
        <v>0</v>
      </c>
      <c r="AC32" s="1559">
        <f t="shared" si="21"/>
        <v>0</v>
      </c>
      <c r="AD32" s="1559">
        <f>+K32+P32+W32+AB32</f>
        <v>0</v>
      </c>
      <c r="AF32" s="928"/>
      <c r="AG32" s="1065" t="str">
        <f>IF(AF32=" "," ",IF(AF32="Vehículos",VLOOKUP($AG$18,'Datos Indices'!$A$38:$Z$50,22,FALSE),IF(AF32="Ipim",VLOOKUP($AG$18,'Datos Indices'!$A$38:$Z$50,7,FALSE),IF(AF32="Dólar",VLOOKUP($AG$18,'Datos Indices'!$A$38:$Z$50,4,FALSE),IF(AF32="Gasoil",VLOOKUP($AG$18,'Datos Indices'!$A$38:$Z$50,10,FALSE),IF(AF32="WPU06 Pesificado",VLOOKUP($AG$18,'Datos Indices'!$A$38:$Z$50,26,FALSE),0))))))</f>
        <v xml:space="preserve"> </v>
      </c>
      <c r="AH32" s="1066">
        <f t="shared" si="3"/>
        <v>0</v>
      </c>
      <c r="AJ32" s="928"/>
      <c r="AK32" s="1065" t="str">
        <f>IF(AJ32=" "," ",IF(AJ32="Vehículos",VLOOKUP($AK$18,'Datos Indices'!$A$38:$Z$50,22,FALSE),IF(AJ32="Ipim",VLOOKUP($AK$18,'Datos Indices'!$A$38:$Z$50,7,FALSE),IF(AJ32="Dólar",VLOOKUP($AK$18,'Datos Indices'!$A$38:$Z$50,4,FALSE),IF(AJ32="Gasoil",VLOOKUP($AK$18,'Datos Indices'!$A$38:$Z$50,10,FALSE),IF(AJ32="WPU06 Pesificado",VLOOKUP($AK$18,'Datos Indices'!$A$38:$Z$50,26,FALSE),0))))))</f>
        <v xml:space="preserve"> </v>
      </c>
      <c r="AL32" s="1067">
        <f t="shared" si="4"/>
        <v>0</v>
      </c>
      <c r="AM32" s="1067">
        <f t="shared" si="5"/>
        <v>0</v>
      </c>
      <c r="AN32" s="1067">
        <f t="shared" si="6"/>
        <v>0</v>
      </c>
      <c r="AP32" s="928"/>
      <c r="AQ32" s="1065" t="str">
        <f>IF(AP32=" "," ",IF(AP32="Vehículos",VLOOKUP($AQ$18,'Datos Indices'!$A$38:$Z$50,22,FALSE),IF(AP32="Ipim",VLOOKUP($AQ$18,'Datos Indices'!$A$38:$Z$50,7,FALSE),IF(AP32="Dólar",VLOOKUP($AQ$18,'Datos Indices'!$A$38:$Z$50,4,FALSE),IF(AP32="Gasoil",VLOOKUP($AQ$18,'Datos Indices'!$A$38:$Z$50,10,FALSE),IF(AP32="WPU06 Pesificado",VLOOKUP($AQ$18,'Datos Indices'!$A$38:$Z$50,26,FALSE),0))))))</f>
        <v xml:space="preserve"> </v>
      </c>
      <c r="AR32" s="1066">
        <f t="shared" si="7"/>
        <v>0</v>
      </c>
      <c r="AT32" s="928"/>
      <c r="AU32" s="1065" t="str">
        <f>IF(AT32=" "," ",IF(AT32="Vehículos",VLOOKUP($AU$18,'Datos Indices'!$A$38:$Z$50,22,FALSE),IF(AT32="Ipim",VLOOKUP($AU$18,'Datos Indices'!$A$38:$Z$50,7,FALSE),IF(AT32="Dólar",VLOOKUP($AU$18,'Datos Indices'!$A$38:$Z$50,4,FALSE),IF(AT32="Gasoil",VLOOKUP($AU$18,'Datos Indices'!$A$38:$Z$50,10,FALSE),IF(AT32="WPU06 Pesificado",VLOOKUP($AU$18,'Datos Indices'!$A$38:$Z$50,26,FALSE),0))))))</f>
        <v xml:space="preserve"> </v>
      </c>
      <c r="AV32" s="1067">
        <f t="shared" si="8"/>
        <v>0</v>
      </c>
      <c r="AW32" s="1067">
        <f t="shared" si="9"/>
        <v>0</v>
      </c>
      <c r="AX32" s="1067">
        <f t="shared" si="10"/>
        <v>0</v>
      </c>
      <c r="AY32" s="1559">
        <f t="shared" si="12"/>
        <v>0</v>
      </c>
      <c r="AZ32" s="1559">
        <f t="shared" si="11"/>
        <v>0</v>
      </c>
      <c r="BA32" s="1257"/>
      <c r="BB32" s="125"/>
      <c r="BC32" s="1257"/>
      <c r="BD32" s="1450" t="str">
        <f t="shared" si="13"/>
        <v/>
      </c>
      <c r="BF32" s="1247"/>
      <c r="BG32" s="1247"/>
      <c r="BH32" s="1247"/>
      <c r="BI32" s="1247"/>
      <c r="BJ32" s="1247"/>
      <c r="BK32" s="1247"/>
      <c r="BL32" s="1247"/>
      <c r="BM32" s="1247"/>
      <c r="BN32" s="1247"/>
      <c r="BO32" s="1247"/>
      <c r="BP32" s="1247"/>
      <c r="BQ32" s="1247"/>
      <c r="BR32" s="1247"/>
      <c r="BS32" s="1247"/>
      <c r="BT32" s="1247"/>
      <c r="BU32" s="1247"/>
      <c r="BV32" s="1247"/>
      <c r="BW32" s="1247"/>
      <c r="BX32" s="1247"/>
      <c r="BY32" s="1247"/>
      <c r="BZ32" s="1247"/>
      <c r="CA32" s="1247"/>
      <c r="CB32" s="1247"/>
      <c r="CC32" s="1247"/>
      <c r="CD32" s="1247"/>
      <c r="CE32" s="1247"/>
      <c r="CF32" s="1247"/>
      <c r="CG32" s="1247"/>
      <c r="CH32" s="1247"/>
      <c r="CI32" s="1247"/>
      <c r="CJ32" s="1247"/>
      <c r="CK32" s="1247"/>
      <c r="CL32" s="1247"/>
      <c r="CM32" s="1247"/>
      <c r="CN32" s="1247"/>
      <c r="CO32" s="1247"/>
      <c r="CP32" s="1247"/>
      <c r="CQ32" s="1247"/>
      <c r="CR32" s="1247"/>
      <c r="CS32" s="1247"/>
      <c r="CT32" s="1247"/>
      <c r="CU32" s="1247"/>
      <c r="CV32" s="1247"/>
      <c r="CW32" s="1247"/>
      <c r="CX32" s="1247"/>
      <c r="CY32" s="1247"/>
      <c r="CZ32" s="1247"/>
      <c r="DA32" s="1247"/>
      <c r="DB32" s="1247"/>
      <c r="DC32" s="1247"/>
      <c r="DD32" s="1247"/>
      <c r="DE32" s="1247"/>
      <c r="DF32" s="1247"/>
      <c r="DG32" s="1247"/>
      <c r="DH32" s="1247"/>
      <c r="DI32" s="1247"/>
      <c r="DJ32" s="1247"/>
      <c r="DK32" s="1247"/>
      <c r="DL32" s="1247"/>
      <c r="DM32" s="1247"/>
      <c r="DN32" s="1247"/>
      <c r="DO32" s="1247"/>
      <c r="DP32" s="1247"/>
      <c r="DQ32" s="1247"/>
      <c r="DR32" s="1247"/>
      <c r="DS32" s="1247"/>
      <c r="DT32" s="1247"/>
      <c r="DU32" s="1247"/>
      <c r="DV32" s="1247"/>
      <c r="DW32" s="1247"/>
      <c r="DX32" s="1247"/>
      <c r="DY32" s="1247"/>
      <c r="DZ32" s="1247"/>
      <c r="EA32" s="1247"/>
      <c r="EB32" s="1247"/>
      <c r="EC32" s="1247"/>
      <c r="ED32" s="1247"/>
      <c r="EE32" s="1247"/>
      <c r="EF32" s="1247"/>
      <c r="EG32" s="1247"/>
      <c r="EH32" s="1257"/>
      <c r="EI32" s="1452">
        <f t="shared" si="14"/>
        <v>0</v>
      </c>
      <c r="EJ32" s="1452">
        <f t="shared" si="15"/>
        <v>0</v>
      </c>
      <c r="EK32" s="1257"/>
      <c r="EL32" s="1450" t="str">
        <f t="shared" si="16"/>
        <v/>
      </c>
      <c r="EN32" s="1247"/>
      <c r="EO32" s="1247"/>
      <c r="EP32" s="1247"/>
      <c r="EQ32" s="1247"/>
      <c r="ER32" s="1247"/>
      <c r="ES32" s="1247"/>
      <c r="ET32" s="1247"/>
      <c r="EU32" s="1247"/>
      <c r="EV32" s="1247"/>
      <c r="EW32" s="1247"/>
      <c r="EX32" s="1247"/>
      <c r="EY32" s="1247"/>
      <c r="EZ32" s="1247"/>
      <c r="FA32" s="1247"/>
      <c r="FB32" s="1247"/>
      <c r="FC32" s="1247"/>
      <c r="FD32" s="1247"/>
      <c r="FE32" s="1247"/>
      <c r="FF32" s="1247"/>
      <c r="FG32" s="1247"/>
      <c r="FH32" s="1247"/>
      <c r="FI32" s="1247"/>
      <c r="FJ32" s="1247"/>
      <c r="FK32" s="1247"/>
      <c r="FL32" s="1247"/>
      <c r="FM32" s="1247"/>
      <c r="FN32" s="1247"/>
      <c r="FO32" s="1247"/>
      <c r="FP32" s="1247"/>
      <c r="FQ32" s="1247"/>
      <c r="FR32" s="1247"/>
      <c r="FS32" s="1247"/>
      <c r="FT32" s="1247"/>
      <c r="FU32" s="1247"/>
      <c r="FV32" s="1247"/>
      <c r="FW32" s="1247"/>
      <c r="FX32" s="1247"/>
      <c r="FY32" s="1247"/>
      <c r="FZ32" s="1247"/>
      <c r="GA32" s="1247"/>
      <c r="GB32" s="1247"/>
      <c r="GC32" s="1247"/>
      <c r="GD32" s="1247"/>
      <c r="GE32" s="1247"/>
      <c r="GF32" s="1247"/>
      <c r="GG32" s="1247"/>
      <c r="GH32" s="1247"/>
      <c r="GI32" s="1247"/>
      <c r="GJ32" s="1247"/>
      <c r="GK32" s="1247"/>
      <c r="GL32" s="1247"/>
      <c r="GM32" s="1247"/>
      <c r="GN32" s="1247"/>
      <c r="GO32" s="1247"/>
      <c r="GP32" s="1247"/>
      <c r="GQ32" s="1247"/>
      <c r="GR32" s="1247"/>
      <c r="GS32" s="1247"/>
      <c r="GT32" s="1247"/>
      <c r="GU32" s="1247"/>
      <c r="GV32" s="1247"/>
      <c r="GW32" s="1247"/>
      <c r="GX32" s="1247"/>
      <c r="GY32" s="1247"/>
      <c r="GZ32" s="1247"/>
      <c r="HA32" s="1247"/>
      <c r="HB32" s="1247"/>
      <c r="HC32" s="1247"/>
      <c r="HD32" s="1247"/>
      <c r="HE32" s="1247"/>
      <c r="HF32" s="1247"/>
      <c r="HG32" s="1247"/>
      <c r="HH32" s="1247"/>
      <c r="HI32" s="1247"/>
      <c r="HJ32" s="1247"/>
      <c r="HK32" s="1247"/>
      <c r="HL32" s="1247"/>
      <c r="HM32" s="1247"/>
      <c r="HN32" s="1247"/>
      <c r="HO32" s="1247"/>
      <c r="HQ32" s="1452">
        <f t="shared" si="17"/>
        <v>0</v>
      </c>
      <c r="HR32" s="1452">
        <f t="shared" si="18"/>
        <v>0</v>
      </c>
    </row>
    <row r="33" spans="1:226" ht="16.5" customHeight="1" x14ac:dyDescent="0.2">
      <c r="A33" s="756"/>
      <c r="B33" s="123"/>
      <c r="C33" s="757"/>
      <c r="D33" s="122"/>
      <c r="E33" s="758"/>
      <c r="F33" s="142"/>
      <c r="G33" s="140"/>
      <c r="H33" s="141"/>
      <c r="I33" s="141"/>
      <c r="J33" s="141"/>
      <c r="K33" s="1559">
        <f t="shared" si="19"/>
        <v>0</v>
      </c>
      <c r="L33" s="151"/>
      <c r="M33" s="891"/>
      <c r="N33" s="152"/>
      <c r="O33" s="141"/>
      <c r="P33" s="1559">
        <f t="shared" si="0"/>
        <v>0</v>
      </c>
      <c r="Q33" s="343"/>
      <c r="R33" s="343"/>
      <c r="S33" s="344"/>
      <c r="T33" s="1559">
        <f t="shared" si="1"/>
        <v>0</v>
      </c>
      <c r="U33" s="344"/>
      <c r="V33" s="141"/>
      <c r="W33" s="1559">
        <f t="shared" si="2"/>
        <v>0</v>
      </c>
      <c r="X33" s="343"/>
      <c r="Y33" s="343"/>
      <c r="Z33" s="343"/>
      <c r="AA33" s="343"/>
      <c r="AB33" s="1559">
        <f t="shared" si="20"/>
        <v>0</v>
      </c>
      <c r="AC33" s="1559">
        <f t="shared" si="21"/>
        <v>0</v>
      </c>
      <c r="AD33" s="1559">
        <f t="shared" si="22"/>
        <v>0</v>
      </c>
      <c r="AF33" s="928"/>
      <c r="AG33" s="1065" t="str">
        <f>IF(AF33=" "," ",IF(AF33="Vehículos",VLOOKUP($AG$18,'Datos Indices'!$A$38:$Z$50,22,FALSE),IF(AF33="Ipim",VLOOKUP($AG$18,'Datos Indices'!$A$38:$Z$50,7,FALSE),IF(AF33="Dólar",VLOOKUP($AG$18,'Datos Indices'!$A$38:$Z$50,4,FALSE),IF(AF33="Gasoil",VLOOKUP($AG$18,'Datos Indices'!$A$38:$Z$50,10,FALSE),IF(AF33="WPU06 Pesificado",VLOOKUP($AG$18,'Datos Indices'!$A$38:$Z$50,26,FALSE),0))))))</f>
        <v xml:space="preserve"> </v>
      </c>
      <c r="AH33" s="1066">
        <f t="shared" si="3"/>
        <v>0</v>
      </c>
      <c r="AJ33" s="928"/>
      <c r="AK33" s="1065" t="str">
        <f>IF(AJ33=" "," ",IF(AJ33="Vehículos",VLOOKUP($AK$18,'Datos Indices'!$A$38:$Z$50,22,FALSE),IF(AJ33="Ipim",VLOOKUP($AK$18,'Datos Indices'!$A$38:$Z$50,7,FALSE),IF(AJ33="Dólar",VLOOKUP($AK$18,'Datos Indices'!$A$38:$Z$50,4,FALSE),IF(AJ33="Gasoil",VLOOKUP($AK$18,'Datos Indices'!$A$38:$Z$50,10,FALSE),IF(AJ33="WPU06 Pesificado",VLOOKUP($AK$18,'Datos Indices'!$A$38:$Z$50,26,FALSE),0))))))</f>
        <v xml:space="preserve"> </v>
      </c>
      <c r="AL33" s="1067">
        <f t="shared" si="4"/>
        <v>0</v>
      </c>
      <c r="AM33" s="1067">
        <f t="shared" si="5"/>
        <v>0</v>
      </c>
      <c r="AN33" s="1067">
        <f t="shared" si="6"/>
        <v>0</v>
      </c>
      <c r="AP33" s="928"/>
      <c r="AQ33" s="1065" t="str">
        <f>IF(AP33=" "," ",IF(AP33="Vehículos",VLOOKUP($AQ$18,'Datos Indices'!$A$38:$Z$50,22,FALSE),IF(AP33="Ipim",VLOOKUP($AQ$18,'Datos Indices'!$A$38:$Z$50,7,FALSE),IF(AP33="Dólar",VLOOKUP($AQ$18,'Datos Indices'!$A$38:$Z$50,4,FALSE),IF(AP33="Gasoil",VLOOKUP($AQ$18,'Datos Indices'!$A$38:$Z$50,10,FALSE),IF(AP33="WPU06 Pesificado",VLOOKUP($AQ$18,'Datos Indices'!$A$38:$Z$50,26,FALSE),0))))))</f>
        <v xml:space="preserve"> </v>
      </c>
      <c r="AR33" s="1066">
        <f t="shared" si="7"/>
        <v>0</v>
      </c>
      <c r="AT33" s="928"/>
      <c r="AU33" s="1065" t="str">
        <f>IF(AT33=" "," ",IF(AT33="Vehículos",VLOOKUP($AU$18,'Datos Indices'!$A$38:$Z$50,22,FALSE),IF(AT33="Ipim",VLOOKUP($AU$18,'Datos Indices'!$A$38:$Z$50,7,FALSE),IF(AT33="Dólar",VLOOKUP($AU$18,'Datos Indices'!$A$38:$Z$50,4,FALSE),IF(AT33="Gasoil",VLOOKUP($AU$18,'Datos Indices'!$A$38:$Z$50,10,FALSE),IF(AT33="WPU06 Pesificado",VLOOKUP($AU$18,'Datos Indices'!$A$38:$Z$50,26,FALSE),0))))))</f>
        <v xml:space="preserve"> </v>
      </c>
      <c r="AV33" s="1067">
        <f t="shared" si="8"/>
        <v>0</v>
      </c>
      <c r="AW33" s="1067">
        <f t="shared" si="9"/>
        <v>0</v>
      </c>
      <c r="AX33" s="1067">
        <f t="shared" si="10"/>
        <v>0</v>
      </c>
      <c r="AY33" s="1559">
        <f t="shared" si="12"/>
        <v>0</v>
      </c>
      <c r="AZ33" s="1559">
        <f t="shared" si="11"/>
        <v>0</v>
      </c>
      <c r="BA33" s="1257"/>
      <c r="BB33" s="125"/>
      <c r="BC33" s="1257"/>
      <c r="BD33" s="1450" t="str">
        <f t="shared" si="13"/>
        <v/>
      </c>
      <c r="BF33" s="1247"/>
      <c r="BG33" s="1247"/>
      <c r="BH33" s="1247"/>
      <c r="BI33" s="1247"/>
      <c r="BJ33" s="1247"/>
      <c r="BK33" s="1247"/>
      <c r="BL33" s="1247"/>
      <c r="BM33" s="1247"/>
      <c r="BN33" s="1247"/>
      <c r="BO33" s="1247"/>
      <c r="BP33" s="1247"/>
      <c r="BQ33" s="1247"/>
      <c r="BR33" s="1247"/>
      <c r="BS33" s="1247"/>
      <c r="BT33" s="1247"/>
      <c r="BU33" s="1247"/>
      <c r="BV33" s="1247"/>
      <c r="BW33" s="1247"/>
      <c r="BX33" s="1247"/>
      <c r="BY33" s="1247"/>
      <c r="BZ33" s="1247"/>
      <c r="CA33" s="1247"/>
      <c r="CB33" s="1247"/>
      <c r="CC33" s="1247"/>
      <c r="CD33" s="1247"/>
      <c r="CE33" s="1247"/>
      <c r="CF33" s="1247"/>
      <c r="CG33" s="1247"/>
      <c r="CH33" s="1247"/>
      <c r="CI33" s="1247"/>
      <c r="CJ33" s="1247"/>
      <c r="CK33" s="1247"/>
      <c r="CL33" s="1247"/>
      <c r="CM33" s="1247"/>
      <c r="CN33" s="1247"/>
      <c r="CO33" s="1247"/>
      <c r="CP33" s="1247"/>
      <c r="CQ33" s="1247"/>
      <c r="CR33" s="1247"/>
      <c r="CS33" s="1247"/>
      <c r="CT33" s="1247"/>
      <c r="CU33" s="1247"/>
      <c r="CV33" s="1247"/>
      <c r="CW33" s="1247"/>
      <c r="CX33" s="1247"/>
      <c r="CY33" s="1247"/>
      <c r="CZ33" s="1247"/>
      <c r="DA33" s="1247"/>
      <c r="DB33" s="1247"/>
      <c r="DC33" s="1247"/>
      <c r="DD33" s="1247"/>
      <c r="DE33" s="1247"/>
      <c r="DF33" s="1247"/>
      <c r="DG33" s="1247"/>
      <c r="DH33" s="1247"/>
      <c r="DI33" s="1247"/>
      <c r="DJ33" s="1247"/>
      <c r="DK33" s="1247"/>
      <c r="DL33" s="1247"/>
      <c r="DM33" s="1247"/>
      <c r="DN33" s="1247"/>
      <c r="DO33" s="1247"/>
      <c r="DP33" s="1247"/>
      <c r="DQ33" s="1247"/>
      <c r="DR33" s="1247"/>
      <c r="DS33" s="1247"/>
      <c r="DT33" s="1247"/>
      <c r="DU33" s="1247"/>
      <c r="DV33" s="1247"/>
      <c r="DW33" s="1247"/>
      <c r="DX33" s="1247"/>
      <c r="DY33" s="1247"/>
      <c r="DZ33" s="1247"/>
      <c r="EA33" s="1247"/>
      <c r="EB33" s="1247"/>
      <c r="EC33" s="1247"/>
      <c r="ED33" s="1247"/>
      <c r="EE33" s="1247"/>
      <c r="EF33" s="1247"/>
      <c r="EG33" s="1247"/>
      <c r="EH33" s="1257"/>
      <c r="EI33" s="1452">
        <f t="shared" si="14"/>
        <v>0</v>
      </c>
      <c r="EJ33" s="1452">
        <f t="shared" si="15"/>
        <v>0</v>
      </c>
      <c r="EK33" s="1257"/>
      <c r="EL33" s="1450" t="str">
        <f t="shared" si="16"/>
        <v/>
      </c>
      <c r="EN33" s="1247"/>
      <c r="EO33" s="1247"/>
      <c r="EP33" s="1247"/>
      <c r="EQ33" s="1247"/>
      <c r="ER33" s="1247"/>
      <c r="ES33" s="1247"/>
      <c r="ET33" s="1247"/>
      <c r="EU33" s="1247"/>
      <c r="EV33" s="1247"/>
      <c r="EW33" s="1247"/>
      <c r="EX33" s="1247"/>
      <c r="EY33" s="1247"/>
      <c r="EZ33" s="1247"/>
      <c r="FA33" s="1247"/>
      <c r="FB33" s="1247"/>
      <c r="FC33" s="1247"/>
      <c r="FD33" s="1247"/>
      <c r="FE33" s="1247"/>
      <c r="FF33" s="1247"/>
      <c r="FG33" s="1247"/>
      <c r="FH33" s="1247"/>
      <c r="FI33" s="1247"/>
      <c r="FJ33" s="1247"/>
      <c r="FK33" s="1247"/>
      <c r="FL33" s="1247"/>
      <c r="FM33" s="1247"/>
      <c r="FN33" s="1247"/>
      <c r="FO33" s="1247"/>
      <c r="FP33" s="1247"/>
      <c r="FQ33" s="1247"/>
      <c r="FR33" s="1247"/>
      <c r="FS33" s="1247"/>
      <c r="FT33" s="1247"/>
      <c r="FU33" s="1247"/>
      <c r="FV33" s="1247"/>
      <c r="FW33" s="1247"/>
      <c r="FX33" s="1247"/>
      <c r="FY33" s="1247"/>
      <c r="FZ33" s="1247"/>
      <c r="GA33" s="1247"/>
      <c r="GB33" s="1247"/>
      <c r="GC33" s="1247"/>
      <c r="GD33" s="1247"/>
      <c r="GE33" s="1247"/>
      <c r="GF33" s="1247"/>
      <c r="GG33" s="1247"/>
      <c r="GH33" s="1247"/>
      <c r="GI33" s="1247"/>
      <c r="GJ33" s="1247"/>
      <c r="GK33" s="1247"/>
      <c r="GL33" s="1247"/>
      <c r="GM33" s="1247"/>
      <c r="GN33" s="1247"/>
      <c r="GO33" s="1247"/>
      <c r="GP33" s="1247"/>
      <c r="GQ33" s="1247"/>
      <c r="GR33" s="1247"/>
      <c r="GS33" s="1247"/>
      <c r="GT33" s="1247"/>
      <c r="GU33" s="1247"/>
      <c r="GV33" s="1247"/>
      <c r="GW33" s="1247"/>
      <c r="GX33" s="1247"/>
      <c r="GY33" s="1247"/>
      <c r="GZ33" s="1247"/>
      <c r="HA33" s="1247"/>
      <c r="HB33" s="1247"/>
      <c r="HC33" s="1247"/>
      <c r="HD33" s="1247"/>
      <c r="HE33" s="1247"/>
      <c r="HF33" s="1247"/>
      <c r="HG33" s="1247"/>
      <c r="HH33" s="1247"/>
      <c r="HI33" s="1247"/>
      <c r="HJ33" s="1247"/>
      <c r="HK33" s="1247"/>
      <c r="HL33" s="1247"/>
      <c r="HM33" s="1247"/>
      <c r="HN33" s="1247"/>
      <c r="HO33" s="1247"/>
      <c r="HQ33" s="1452">
        <f t="shared" si="17"/>
        <v>0</v>
      </c>
      <c r="HR33" s="1452">
        <f t="shared" si="18"/>
        <v>0</v>
      </c>
    </row>
    <row r="34" spans="1:226" ht="16.5" customHeight="1" x14ac:dyDescent="0.2">
      <c r="A34" s="890"/>
      <c r="B34" s="123"/>
      <c r="C34" s="757"/>
      <c r="D34" s="122"/>
      <c r="E34" s="758"/>
      <c r="F34" s="142"/>
      <c r="G34" s="140"/>
      <c r="H34" s="141"/>
      <c r="I34" s="141"/>
      <c r="J34" s="141"/>
      <c r="K34" s="1559">
        <f t="shared" si="19"/>
        <v>0</v>
      </c>
      <c r="L34" s="151"/>
      <c r="M34" s="891"/>
      <c r="N34" s="152"/>
      <c r="O34" s="141"/>
      <c r="P34" s="1559">
        <f t="shared" si="0"/>
        <v>0</v>
      </c>
      <c r="Q34" s="343"/>
      <c r="R34" s="343"/>
      <c r="S34" s="344"/>
      <c r="T34" s="1559">
        <f t="shared" si="1"/>
        <v>0</v>
      </c>
      <c r="U34" s="344"/>
      <c r="V34" s="141"/>
      <c r="W34" s="1559">
        <f t="shared" si="2"/>
        <v>0</v>
      </c>
      <c r="X34" s="343"/>
      <c r="Y34" s="343"/>
      <c r="Z34" s="343"/>
      <c r="AA34" s="343"/>
      <c r="AB34" s="1559">
        <f t="shared" si="20"/>
        <v>0</v>
      </c>
      <c r="AC34" s="1559">
        <f t="shared" si="21"/>
        <v>0</v>
      </c>
      <c r="AD34" s="1559">
        <f t="shared" si="22"/>
        <v>0</v>
      </c>
      <c r="AF34" s="928"/>
      <c r="AG34" s="1065" t="str">
        <f>IF(AF34=" "," ",IF(AF34="Vehículos",VLOOKUP($AG$18,'Datos Indices'!$A$38:$Z$50,22,FALSE),IF(AF34="Ipim",VLOOKUP($AG$18,'Datos Indices'!$A$38:$Z$50,7,FALSE),IF(AF34="Dólar",VLOOKUP($AG$18,'Datos Indices'!$A$38:$Z$50,4,FALSE),IF(AF34="Gasoil",VLOOKUP($AG$18,'Datos Indices'!$A$38:$Z$50,10,FALSE),IF(AF34="WPU06 Pesificado",VLOOKUP($AG$18,'Datos Indices'!$A$38:$Z$50,26,FALSE),0))))))</f>
        <v xml:space="preserve"> </v>
      </c>
      <c r="AH34" s="1066">
        <f t="shared" si="3"/>
        <v>0</v>
      </c>
      <c r="AJ34" s="928"/>
      <c r="AK34" s="1065" t="str">
        <f>IF(AJ34=" "," ",IF(AJ34="Vehículos",VLOOKUP($AK$18,'Datos Indices'!$A$38:$Z$50,22,FALSE),IF(AJ34="Ipim",VLOOKUP($AK$18,'Datos Indices'!$A$38:$Z$50,7,FALSE),IF(AJ34="Dólar",VLOOKUP($AK$18,'Datos Indices'!$A$38:$Z$50,4,FALSE),IF(AJ34="Gasoil",VLOOKUP($AK$18,'Datos Indices'!$A$38:$Z$50,10,FALSE),IF(AJ34="WPU06 Pesificado",VLOOKUP($AK$18,'Datos Indices'!$A$38:$Z$50,26,FALSE),0))))))</f>
        <v xml:space="preserve"> </v>
      </c>
      <c r="AL34" s="1067">
        <f t="shared" si="4"/>
        <v>0</v>
      </c>
      <c r="AM34" s="1067">
        <f t="shared" si="5"/>
        <v>0</v>
      </c>
      <c r="AN34" s="1067">
        <f t="shared" si="6"/>
        <v>0</v>
      </c>
      <c r="AP34" s="928"/>
      <c r="AQ34" s="1065" t="str">
        <f>IF(AP34=" "," ",IF(AP34="Vehículos",VLOOKUP($AQ$18,'Datos Indices'!$A$38:$Z$50,22,FALSE),IF(AP34="Ipim",VLOOKUP($AQ$18,'Datos Indices'!$A$38:$Z$50,7,FALSE),IF(AP34="Dólar",VLOOKUP($AQ$18,'Datos Indices'!$A$38:$Z$50,4,FALSE),IF(AP34="Gasoil",VLOOKUP($AQ$18,'Datos Indices'!$A$38:$Z$50,10,FALSE),IF(AP34="WPU06 Pesificado",VLOOKUP($AQ$18,'Datos Indices'!$A$38:$Z$50,26,FALSE),0))))))</f>
        <v xml:space="preserve"> </v>
      </c>
      <c r="AR34" s="1066">
        <f t="shared" si="7"/>
        <v>0</v>
      </c>
      <c r="AT34" s="928"/>
      <c r="AU34" s="1065" t="str">
        <f>IF(AT34=" "," ",IF(AT34="Vehículos",VLOOKUP($AU$18,'Datos Indices'!$A$38:$Z$50,22,FALSE),IF(AT34="Ipim",VLOOKUP($AU$18,'Datos Indices'!$A$38:$Z$50,7,FALSE),IF(AT34="Dólar",VLOOKUP($AU$18,'Datos Indices'!$A$38:$Z$50,4,FALSE),IF(AT34="Gasoil",VLOOKUP($AU$18,'Datos Indices'!$A$38:$Z$50,10,FALSE),IF(AT34="WPU06 Pesificado",VLOOKUP($AU$18,'Datos Indices'!$A$38:$Z$50,26,FALSE),0))))))</f>
        <v xml:space="preserve"> </v>
      </c>
      <c r="AV34" s="1067">
        <f t="shared" si="8"/>
        <v>0</v>
      </c>
      <c r="AW34" s="1067">
        <f t="shared" si="9"/>
        <v>0</v>
      </c>
      <c r="AX34" s="1067">
        <f t="shared" si="10"/>
        <v>0</v>
      </c>
      <c r="AY34" s="1559">
        <f t="shared" si="12"/>
        <v>0</v>
      </c>
      <c r="AZ34" s="1559">
        <f t="shared" si="11"/>
        <v>0</v>
      </c>
      <c r="BA34" s="1257"/>
      <c r="BB34" s="125"/>
      <c r="BC34" s="1257"/>
      <c r="BD34" s="1450" t="str">
        <f t="shared" si="13"/>
        <v/>
      </c>
      <c r="BF34" s="1247"/>
      <c r="BG34" s="1247"/>
      <c r="BH34" s="1247"/>
      <c r="BI34" s="1247"/>
      <c r="BJ34" s="1247"/>
      <c r="BK34" s="1247"/>
      <c r="BL34" s="1247"/>
      <c r="BM34" s="1247"/>
      <c r="BN34" s="1247"/>
      <c r="BO34" s="1247"/>
      <c r="BP34" s="1247"/>
      <c r="BQ34" s="1247"/>
      <c r="BR34" s="1247"/>
      <c r="BS34" s="1247"/>
      <c r="BT34" s="1247"/>
      <c r="BU34" s="1247"/>
      <c r="BV34" s="1247"/>
      <c r="BW34" s="1247"/>
      <c r="BX34" s="1247"/>
      <c r="BY34" s="1247"/>
      <c r="BZ34" s="1247"/>
      <c r="CA34" s="1247"/>
      <c r="CB34" s="1247"/>
      <c r="CC34" s="1247"/>
      <c r="CD34" s="1247"/>
      <c r="CE34" s="1247"/>
      <c r="CF34" s="1247"/>
      <c r="CG34" s="1247"/>
      <c r="CH34" s="1247"/>
      <c r="CI34" s="1247"/>
      <c r="CJ34" s="1247"/>
      <c r="CK34" s="1247"/>
      <c r="CL34" s="1247"/>
      <c r="CM34" s="1247"/>
      <c r="CN34" s="1247"/>
      <c r="CO34" s="1247"/>
      <c r="CP34" s="1247"/>
      <c r="CQ34" s="1247"/>
      <c r="CR34" s="1247"/>
      <c r="CS34" s="1247"/>
      <c r="CT34" s="1247"/>
      <c r="CU34" s="1247"/>
      <c r="CV34" s="1247"/>
      <c r="CW34" s="1247"/>
      <c r="CX34" s="1247"/>
      <c r="CY34" s="1247"/>
      <c r="CZ34" s="1247"/>
      <c r="DA34" s="1247"/>
      <c r="DB34" s="1247"/>
      <c r="DC34" s="1247"/>
      <c r="DD34" s="1247"/>
      <c r="DE34" s="1247"/>
      <c r="DF34" s="1247"/>
      <c r="DG34" s="1247"/>
      <c r="DH34" s="1247"/>
      <c r="DI34" s="1247"/>
      <c r="DJ34" s="1247"/>
      <c r="DK34" s="1247"/>
      <c r="DL34" s="1247"/>
      <c r="DM34" s="1247"/>
      <c r="DN34" s="1247"/>
      <c r="DO34" s="1247"/>
      <c r="DP34" s="1247"/>
      <c r="DQ34" s="1247"/>
      <c r="DR34" s="1247"/>
      <c r="DS34" s="1247"/>
      <c r="DT34" s="1247"/>
      <c r="DU34" s="1247"/>
      <c r="DV34" s="1247"/>
      <c r="DW34" s="1247"/>
      <c r="DX34" s="1247"/>
      <c r="DY34" s="1247"/>
      <c r="DZ34" s="1247"/>
      <c r="EA34" s="1247"/>
      <c r="EB34" s="1247"/>
      <c r="EC34" s="1247"/>
      <c r="ED34" s="1247"/>
      <c r="EE34" s="1247"/>
      <c r="EF34" s="1247"/>
      <c r="EG34" s="1247"/>
      <c r="EH34" s="1257"/>
      <c r="EI34" s="1452">
        <f t="shared" si="14"/>
        <v>0</v>
      </c>
      <c r="EJ34" s="1452">
        <f t="shared" si="15"/>
        <v>0</v>
      </c>
      <c r="EK34" s="1257"/>
      <c r="EL34" s="1450" t="str">
        <f t="shared" si="16"/>
        <v/>
      </c>
      <c r="EN34" s="1247"/>
      <c r="EO34" s="1247"/>
      <c r="EP34" s="1247"/>
      <c r="EQ34" s="1247"/>
      <c r="ER34" s="1247"/>
      <c r="ES34" s="1247"/>
      <c r="ET34" s="1247"/>
      <c r="EU34" s="1247"/>
      <c r="EV34" s="1247"/>
      <c r="EW34" s="1247"/>
      <c r="EX34" s="1247"/>
      <c r="EY34" s="1247"/>
      <c r="EZ34" s="1247"/>
      <c r="FA34" s="1247"/>
      <c r="FB34" s="1247"/>
      <c r="FC34" s="1247"/>
      <c r="FD34" s="1247"/>
      <c r="FE34" s="1247"/>
      <c r="FF34" s="1247"/>
      <c r="FG34" s="1247"/>
      <c r="FH34" s="1247"/>
      <c r="FI34" s="1247"/>
      <c r="FJ34" s="1247"/>
      <c r="FK34" s="1247"/>
      <c r="FL34" s="1247"/>
      <c r="FM34" s="1247"/>
      <c r="FN34" s="1247"/>
      <c r="FO34" s="1247"/>
      <c r="FP34" s="1247"/>
      <c r="FQ34" s="1247"/>
      <c r="FR34" s="1247"/>
      <c r="FS34" s="1247"/>
      <c r="FT34" s="1247"/>
      <c r="FU34" s="1247"/>
      <c r="FV34" s="1247"/>
      <c r="FW34" s="1247"/>
      <c r="FX34" s="1247"/>
      <c r="FY34" s="1247"/>
      <c r="FZ34" s="1247"/>
      <c r="GA34" s="1247"/>
      <c r="GB34" s="1247"/>
      <c r="GC34" s="1247"/>
      <c r="GD34" s="1247"/>
      <c r="GE34" s="1247"/>
      <c r="GF34" s="1247"/>
      <c r="GG34" s="1247"/>
      <c r="GH34" s="1247"/>
      <c r="GI34" s="1247"/>
      <c r="GJ34" s="1247"/>
      <c r="GK34" s="1247"/>
      <c r="GL34" s="1247"/>
      <c r="GM34" s="1247"/>
      <c r="GN34" s="1247"/>
      <c r="GO34" s="1247"/>
      <c r="GP34" s="1247"/>
      <c r="GQ34" s="1247"/>
      <c r="GR34" s="1247"/>
      <c r="GS34" s="1247"/>
      <c r="GT34" s="1247"/>
      <c r="GU34" s="1247"/>
      <c r="GV34" s="1247"/>
      <c r="GW34" s="1247"/>
      <c r="GX34" s="1247"/>
      <c r="GY34" s="1247"/>
      <c r="GZ34" s="1247"/>
      <c r="HA34" s="1247"/>
      <c r="HB34" s="1247"/>
      <c r="HC34" s="1247"/>
      <c r="HD34" s="1247"/>
      <c r="HE34" s="1247"/>
      <c r="HF34" s="1247"/>
      <c r="HG34" s="1247"/>
      <c r="HH34" s="1247"/>
      <c r="HI34" s="1247"/>
      <c r="HJ34" s="1247"/>
      <c r="HK34" s="1247"/>
      <c r="HL34" s="1247"/>
      <c r="HM34" s="1247"/>
      <c r="HN34" s="1247"/>
      <c r="HO34" s="1247"/>
      <c r="HQ34" s="1452">
        <f t="shared" si="17"/>
        <v>0</v>
      </c>
      <c r="HR34" s="1452">
        <f t="shared" si="18"/>
        <v>0</v>
      </c>
    </row>
    <row r="35" spans="1:226" ht="16.5" customHeight="1" x14ac:dyDescent="0.2">
      <c r="A35" s="756"/>
      <c r="B35" s="123"/>
      <c r="C35" s="757"/>
      <c r="D35" s="122"/>
      <c r="E35" s="758"/>
      <c r="F35" s="142"/>
      <c r="G35" s="140"/>
      <c r="H35" s="141"/>
      <c r="I35" s="141"/>
      <c r="J35" s="141"/>
      <c r="K35" s="1559">
        <f t="shared" si="19"/>
        <v>0</v>
      </c>
      <c r="L35" s="151"/>
      <c r="M35" s="891"/>
      <c r="N35" s="152"/>
      <c r="O35" s="141"/>
      <c r="P35" s="1559">
        <f t="shared" si="0"/>
        <v>0</v>
      </c>
      <c r="Q35" s="343"/>
      <c r="R35" s="343"/>
      <c r="S35" s="344"/>
      <c r="T35" s="1559">
        <f t="shared" si="1"/>
        <v>0</v>
      </c>
      <c r="U35" s="344"/>
      <c r="V35" s="141"/>
      <c r="W35" s="1559">
        <f t="shared" si="2"/>
        <v>0</v>
      </c>
      <c r="X35" s="343"/>
      <c r="Y35" s="343"/>
      <c r="Z35" s="343"/>
      <c r="AA35" s="343"/>
      <c r="AB35" s="1559">
        <f t="shared" si="20"/>
        <v>0</v>
      </c>
      <c r="AC35" s="1559">
        <f t="shared" si="21"/>
        <v>0</v>
      </c>
      <c r="AD35" s="1559">
        <f t="shared" si="22"/>
        <v>0</v>
      </c>
      <c r="AF35" s="928"/>
      <c r="AG35" s="1065" t="str">
        <f>IF(AF35=" "," ",IF(AF35="Vehículos",VLOOKUP($AG$18,'Datos Indices'!$A$38:$Z$50,22,FALSE),IF(AF35="Ipim",VLOOKUP($AG$18,'Datos Indices'!$A$38:$Z$50,7,FALSE),IF(AF35="Dólar",VLOOKUP($AG$18,'Datos Indices'!$A$38:$Z$50,4,FALSE),IF(AF35="Gasoil",VLOOKUP($AG$18,'Datos Indices'!$A$38:$Z$50,10,FALSE),IF(AF35="WPU06 Pesificado",VLOOKUP($AG$18,'Datos Indices'!$A$38:$Z$50,26,FALSE),0))))))</f>
        <v xml:space="preserve"> </v>
      </c>
      <c r="AH35" s="1066">
        <f t="shared" si="3"/>
        <v>0</v>
      </c>
      <c r="AJ35" s="928"/>
      <c r="AK35" s="1065" t="str">
        <f>IF(AJ35=" "," ",IF(AJ35="Vehículos",VLOOKUP($AK$18,'Datos Indices'!$A$38:$Z$50,22,FALSE),IF(AJ35="Ipim",VLOOKUP($AK$18,'Datos Indices'!$A$38:$Z$50,7,FALSE),IF(AJ35="Dólar",VLOOKUP($AK$18,'Datos Indices'!$A$38:$Z$50,4,FALSE),IF(AJ35="Gasoil",VLOOKUP($AK$18,'Datos Indices'!$A$38:$Z$50,10,FALSE),IF(AJ35="WPU06 Pesificado",VLOOKUP($AK$18,'Datos Indices'!$A$38:$Z$50,26,FALSE),0))))))</f>
        <v xml:space="preserve"> </v>
      </c>
      <c r="AL35" s="1067">
        <f t="shared" si="4"/>
        <v>0</v>
      </c>
      <c r="AM35" s="1067">
        <f t="shared" si="5"/>
        <v>0</v>
      </c>
      <c r="AN35" s="1067">
        <f t="shared" si="6"/>
        <v>0</v>
      </c>
      <c r="AP35" s="928"/>
      <c r="AQ35" s="1065" t="str">
        <f>IF(AP35=" "," ",IF(AP35="Vehículos",VLOOKUP($AQ$18,'Datos Indices'!$A$38:$Z$50,22,FALSE),IF(AP35="Ipim",VLOOKUP($AQ$18,'Datos Indices'!$A$38:$Z$50,7,FALSE),IF(AP35="Dólar",VLOOKUP($AQ$18,'Datos Indices'!$A$38:$Z$50,4,FALSE),IF(AP35="Gasoil",VLOOKUP($AQ$18,'Datos Indices'!$A$38:$Z$50,10,FALSE),IF(AP35="WPU06 Pesificado",VLOOKUP($AQ$18,'Datos Indices'!$A$38:$Z$50,26,FALSE),0))))))</f>
        <v xml:space="preserve"> </v>
      </c>
      <c r="AR35" s="1066">
        <f t="shared" si="7"/>
        <v>0</v>
      </c>
      <c r="AT35" s="928"/>
      <c r="AU35" s="1065" t="str">
        <f>IF(AT35=" "," ",IF(AT35="Vehículos",VLOOKUP($AU$18,'Datos Indices'!$A$38:$Z$50,22,FALSE),IF(AT35="Ipim",VLOOKUP($AU$18,'Datos Indices'!$A$38:$Z$50,7,FALSE),IF(AT35="Dólar",VLOOKUP($AU$18,'Datos Indices'!$A$38:$Z$50,4,FALSE),IF(AT35="Gasoil",VLOOKUP($AU$18,'Datos Indices'!$A$38:$Z$50,10,FALSE),IF(AT35="WPU06 Pesificado",VLOOKUP($AU$18,'Datos Indices'!$A$38:$Z$50,26,FALSE),0))))))</f>
        <v xml:space="preserve"> </v>
      </c>
      <c r="AV35" s="1067">
        <f t="shared" si="8"/>
        <v>0</v>
      </c>
      <c r="AW35" s="1067">
        <f t="shared" si="9"/>
        <v>0</v>
      </c>
      <c r="AX35" s="1067">
        <f t="shared" si="10"/>
        <v>0</v>
      </c>
      <c r="AY35" s="1559">
        <f t="shared" si="12"/>
        <v>0</v>
      </c>
      <c r="AZ35" s="1559">
        <f t="shared" si="11"/>
        <v>0</v>
      </c>
      <c r="BA35" s="1257"/>
      <c r="BB35" s="125"/>
      <c r="BC35" s="1257"/>
      <c r="BD35" s="1450" t="str">
        <f t="shared" si="13"/>
        <v/>
      </c>
      <c r="BF35" s="1247"/>
      <c r="BG35" s="1247"/>
      <c r="BH35" s="1247"/>
      <c r="BI35" s="1247"/>
      <c r="BJ35" s="1247"/>
      <c r="BK35" s="1247"/>
      <c r="BL35" s="1247"/>
      <c r="BM35" s="1247"/>
      <c r="BN35" s="1247"/>
      <c r="BO35" s="1247"/>
      <c r="BP35" s="1247"/>
      <c r="BQ35" s="1247"/>
      <c r="BR35" s="1247"/>
      <c r="BS35" s="1247"/>
      <c r="BT35" s="1247"/>
      <c r="BU35" s="1247"/>
      <c r="BV35" s="1247"/>
      <c r="BW35" s="1247"/>
      <c r="BX35" s="1247"/>
      <c r="BY35" s="1247"/>
      <c r="BZ35" s="1247"/>
      <c r="CA35" s="1247"/>
      <c r="CB35" s="1247"/>
      <c r="CC35" s="1247"/>
      <c r="CD35" s="1247"/>
      <c r="CE35" s="1247"/>
      <c r="CF35" s="1247"/>
      <c r="CG35" s="1247"/>
      <c r="CH35" s="1247"/>
      <c r="CI35" s="1247"/>
      <c r="CJ35" s="1247"/>
      <c r="CK35" s="1247"/>
      <c r="CL35" s="1247"/>
      <c r="CM35" s="1247"/>
      <c r="CN35" s="1247"/>
      <c r="CO35" s="1247"/>
      <c r="CP35" s="1247"/>
      <c r="CQ35" s="1247"/>
      <c r="CR35" s="1247"/>
      <c r="CS35" s="1247"/>
      <c r="CT35" s="1247"/>
      <c r="CU35" s="1247"/>
      <c r="CV35" s="1247"/>
      <c r="CW35" s="1247"/>
      <c r="CX35" s="1247"/>
      <c r="CY35" s="1247"/>
      <c r="CZ35" s="1247"/>
      <c r="DA35" s="1247"/>
      <c r="DB35" s="1247"/>
      <c r="DC35" s="1247"/>
      <c r="DD35" s="1247"/>
      <c r="DE35" s="1247"/>
      <c r="DF35" s="1247"/>
      <c r="DG35" s="1247"/>
      <c r="DH35" s="1247"/>
      <c r="DI35" s="1247"/>
      <c r="DJ35" s="1247"/>
      <c r="DK35" s="1247"/>
      <c r="DL35" s="1247"/>
      <c r="DM35" s="1247"/>
      <c r="DN35" s="1247"/>
      <c r="DO35" s="1247"/>
      <c r="DP35" s="1247"/>
      <c r="DQ35" s="1247"/>
      <c r="DR35" s="1247"/>
      <c r="DS35" s="1247"/>
      <c r="DT35" s="1247"/>
      <c r="DU35" s="1247"/>
      <c r="DV35" s="1247"/>
      <c r="DW35" s="1247"/>
      <c r="DX35" s="1247"/>
      <c r="DY35" s="1247"/>
      <c r="DZ35" s="1247"/>
      <c r="EA35" s="1247"/>
      <c r="EB35" s="1247"/>
      <c r="EC35" s="1247"/>
      <c r="ED35" s="1247"/>
      <c r="EE35" s="1247"/>
      <c r="EF35" s="1247"/>
      <c r="EG35" s="1247"/>
      <c r="EH35" s="1257"/>
      <c r="EI35" s="1452">
        <f t="shared" si="14"/>
        <v>0</v>
      </c>
      <c r="EJ35" s="1452">
        <f t="shared" si="15"/>
        <v>0</v>
      </c>
      <c r="EK35" s="1257"/>
      <c r="EL35" s="1450" t="str">
        <f t="shared" si="16"/>
        <v/>
      </c>
      <c r="EN35" s="1247"/>
      <c r="EO35" s="1247"/>
      <c r="EP35" s="1247"/>
      <c r="EQ35" s="1247"/>
      <c r="ER35" s="1247"/>
      <c r="ES35" s="1247"/>
      <c r="ET35" s="1247"/>
      <c r="EU35" s="1247"/>
      <c r="EV35" s="1247"/>
      <c r="EW35" s="1247"/>
      <c r="EX35" s="1247"/>
      <c r="EY35" s="1247"/>
      <c r="EZ35" s="1247"/>
      <c r="FA35" s="1247"/>
      <c r="FB35" s="1247"/>
      <c r="FC35" s="1247"/>
      <c r="FD35" s="1247"/>
      <c r="FE35" s="1247"/>
      <c r="FF35" s="1247"/>
      <c r="FG35" s="1247"/>
      <c r="FH35" s="1247"/>
      <c r="FI35" s="1247"/>
      <c r="FJ35" s="1247"/>
      <c r="FK35" s="1247"/>
      <c r="FL35" s="1247"/>
      <c r="FM35" s="1247"/>
      <c r="FN35" s="1247"/>
      <c r="FO35" s="1247"/>
      <c r="FP35" s="1247"/>
      <c r="FQ35" s="1247"/>
      <c r="FR35" s="1247"/>
      <c r="FS35" s="1247"/>
      <c r="FT35" s="1247"/>
      <c r="FU35" s="1247"/>
      <c r="FV35" s="1247"/>
      <c r="FW35" s="1247"/>
      <c r="FX35" s="1247"/>
      <c r="FY35" s="1247"/>
      <c r="FZ35" s="1247"/>
      <c r="GA35" s="1247"/>
      <c r="GB35" s="1247"/>
      <c r="GC35" s="1247"/>
      <c r="GD35" s="1247"/>
      <c r="GE35" s="1247"/>
      <c r="GF35" s="1247"/>
      <c r="GG35" s="1247"/>
      <c r="GH35" s="1247"/>
      <c r="GI35" s="1247"/>
      <c r="GJ35" s="1247"/>
      <c r="GK35" s="1247"/>
      <c r="GL35" s="1247"/>
      <c r="GM35" s="1247"/>
      <c r="GN35" s="1247"/>
      <c r="GO35" s="1247"/>
      <c r="GP35" s="1247"/>
      <c r="GQ35" s="1247"/>
      <c r="GR35" s="1247"/>
      <c r="GS35" s="1247"/>
      <c r="GT35" s="1247"/>
      <c r="GU35" s="1247"/>
      <c r="GV35" s="1247"/>
      <c r="GW35" s="1247"/>
      <c r="GX35" s="1247"/>
      <c r="GY35" s="1247"/>
      <c r="GZ35" s="1247"/>
      <c r="HA35" s="1247"/>
      <c r="HB35" s="1247"/>
      <c r="HC35" s="1247"/>
      <c r="HD35" s="1247"/>
      <c r="HE35" s="1247"/>
      <c r="HF35" s="1247"/>
      <c r="HG35" s="1247"/>
      <c r="HH35" s="1247"/>
      <c r="HI35" s="1247"/>
      <c r="HJ35" s="1247"/>
      <c r="HK35" s="1247"/>
      <c r="HL35" s="1247"/>
      <c r="HM35" s="1247"/>
      <c r="HN35" s="1247"/>
      <c r="HO35" s="1247"/>
      <c r="HQ35" s="1452">
        <f t="shared" si="17"/>
        <v>0</v>
      </c>
      <c r="HR35" s="1452">
        <f t="shared" si="18"/>
        <v>0</v>
      </c>
    </row>
    <row r="36" spans="1:226" ht="16.5" customHeight="1" x14ac:dyDescent="0.2">
      <c r="A36" s="890"/>
      <c r="B36" s="123"/>
      <c r="C36" s="757"/>
      <c r="D36" s="122"/>
      <c r="E36" s="758"/>
      <c r="F36" s="142"/>
      <c r="G36" s="140"/>
      <c r="H36" s="141"/>
      <c r="I36" s="141"/>
      <c r="J36" s="141"/>
      <c r="K36" s="1559">
        <f t="shared" si="19"/>
        <v>0</v>
      </c>
      <c r="L36" s="151"/>
      <c r="M36" s="891"/>
      <c r="N36" s="152"/>
      <c r="O36" s="141"/>
      <c r="P36" s="1559">
        <f t="shared" si="0"/>
        <v>0</v>
      </c>
      <c r="Q36" s="343"/>
      <c r="R36" s="343"/>
      <c r="S36" s="344"/>
      <c r="T36" s="1559">
        <f t="shared" si="1"/>
        <v>0</v>
      </c>
      <c r="U36" s="344"/>
      <c r="V36" s="141"/>
      <c r="W36" s="1559">
        <f t="shared" si="2"/>
        <v>0</v>
      </c>
      <c r="X36" s="343"/>
      <c r="Y36" s="343"/>
      <c r="Z36" s="343"/>
      <c r="AA36" s="343"/>
      <c r="AB36" s="1559">
        <f t="shared" si="20"/>
        <v>0</v>
      </c>
      <c r="AC36" s="1559">
        <f t="shared" si="21"/>
        <v>0</v>
      </c>
      <c r="AD36" s="1559">
        <f t="shared" si="22"/>
        <v>0</v>
      </c>
      <c r="AF36" s="928"/>
      <c r="AG36" s="1065" t="str">
        <f>IF(AF36=" "," ",IF(AF36="Vehículos",VLOOKUP($AG$18,'Datos Indices'!$A$38:$Z$50,22,FALSE),IF(AF36="Ipim",VLOOKUP($AG$18,'Datos Indices'!$A$38:$Z$50,7,FALSE),IF(AF36="Dólar",VLOOKUP($AG$18,'Datos Indices'!$A$38:$Z$50,4,FALSE),IF(AF36="Gasoil",VLOOKUP($AG$18,'Datos Indices'!$A$38:$Z$50,10,FALSE),IF(AF36="WPU06 Pesificado",VLOOKUP($AG$18,'Datos Indices'!$A$38:$Z$50,26,FALSE),0))))))</f>
        <v xml:space="preserve"> </v>
      </c>
      <c r="AH36" s="1066">
        <f t="shared" si="3"/>
        <v>0</v>
      </c>
      <c r="AJ36" s="928"/>
      <c r="AK36" s="1065" t="str">
        <f>IF(AJ36=" "," ",IF(AJ36="Vehículos",VLOOKUP($AK$18,'Datos Indices'!$A$38:$Z$50,22,FALSE),IF(AJ36="Ipim",VLOOKUP($AK$18,'Datos Indices'!$A$38:$Z$50,7,FALSE),IF(AJ36="Dólar",VLOOKUP($AK$18,'Datos Indices'!$A$38:$Z$50,4,FALSE),IF(AJ36="Gasoil",VLOOKUP($AK$18,'Datos Indices'!$A$38:$Z$50,10,FALSE),IF(AJ36="WPU06 Pesificado",VLOOKUP($AK$18,'Datos Indices'!$A$38:$Z$50,26,FALSE),0))))))</f>
        <v xml:space="preserve"> </v>
      </c>
      <c r="AL36" s="1067">
        <f t="shared" si="4"/>
        <v>0</v>
      </c>
      <c r="AM36" s="1067">
        <f t="shared" si="5"/>
        <v>0</v>
      </c>
      <c r="AN36" s="1067">
        <f t="shared" si="6"/>
        <v>0</v>
      </c>
      <c r="AP36" s="928"/>
      <c r="AQ36" s="1065" t="str">
        <f>IF(AP36=" "," ",IF(AP36="Vehículos",VLOOKUP($AQ$18,'Datos Indices'!$A$38:$Z$50,22,FALSE),IF(AP36="Ipim",VLOOKUP($AQ$18,'Datos Indices'!$A$38:$Z$50,7,FALSE),IF(AP36="Dólar",VLOOKUP($AQ$18,'Datos Indices'!$A$38:$Z$50,4,FALSE),IF(AP36="Gasoil",VLOOKUP($AQ$18,'Datos Indices'!$A$38:$Z$50,10,FALSE),IF(AP36="WPU06 Pesificado",VLOOKUP($AQ$18,'Datos Indices'!$A$38:$Z$50,26,FALSE),0))))))</f>
        <v xml:space="preserve"> </v>
      </c>
      <c r="AR36" s="1066">
        <f t="shared" si="7"/>
        <v>0</v>
      </c>
      <c r="AT36" s="928"/>
      <c r="AU36" s="1065" t="str">
        <f>IF(AT36=" "," ",IF(AT36="Vehículos",VLOOKUP($AU$18,'Datos Indices'!$A$38:$Z$50,22,FALSE),IF(AT36="Ipim",VLOOKUP($AU$18,'Datos Indices'!$A$38:$Z$50,7,FALSE),IF(AT36="Dólar",VLOOKUP($AU$18,'Datos Indices'!$A$38:$Z$50,4,FALSE),IF(AT36="Gasoil",VLOOKUP($AU$18,'Datos Indices'!$A$38:$Z$50,10,FALSE),IF(AT36="WPU06 Pesificado",VLOOKUP($AU$18,'Datos Indices'!$A$38:$Z$50,26,FALSE),0))))))</f>
        <v xml:space="preserve"> </v>
      </c>
      <c r="AV36" s="1067">
        <f t="shared" si="8"/>
        <v>0</v>
      </c>
      <c r="AW36" s="1067">
        <f t="shared" si="9"/>
        <v>0</v>
      </c>
      <c r="AX36" s="1067">
        <f t="shared" si="10"/>
        <v>0</v>
      </c>
      <c r="AY36" s="1559">
        <f t="shared" si="12"/>
        <v>0</v>
      </c>
      <c r="AZ36" s="1559">
        <f t="shared" si="11"/>
        <v>0</v>
      </c>
      <c r="BA36" s="1257"/>
      <c r="BB36" s="125"/>
      <c r="BC36" s="1257"/>
      <c r="BD36" s="1450" t="str">
        <f t="shared" si="13"/>
        <v/>
      </c>
      <c r="BF36" s="1247"/>
      <c r="BG36" s="1247"/>
      <c r="BH36" s="1247"/>
      <c r="BI36" s="1247"/>
      <c r="BJ36" s="1247"/>
      <c r="BK36" s="1247"/>
      <c r="BL36" s="1247"/>
      <c r="BM36" s="1247"/>
      <c r="BN36" s="1247"/>
      <c r="BO36" s="1247"/>
      <c r="BP36" s="1247"/>
      <c r="BQ36" s="1247"/>
      <c r="BR36" s="1247"/>
      <c r="BS36" s="1247"/>
      <c r="BT36" s="1247"/>
      <c r="BU36" s="1247"/>
      <c r="BV36" s="1247"/>
      <c r="BW36" s="1247"/>
      <c r="BX36" s="1247"/>
      <c r="BY36" s="1247"/>
      <c r="BZ36" s="1247"/>
      <c r="CA36" s="1247"/>
      <c r="CB36" s="1247"/>
      <c r="CC36" s="1247"/>
      <c r="CD36" s="1247"/>
      <c r="CE36" s="1247"/>
      <c r="CF36" s="1247"/>
      <c r="CG36" s="1247"/>
      <c r="CH36" s="1247"/>
      <c r="CI36" s="1247"/>
      <c r="CJ36" s="1247"/>
      <c r="CK36" s="1247"/>
      <c r="CL36" s="1247"/>
      <c r="CM36" s="1247"/>
      <c r="CN36" s="1247"/>
      <c r="CO36" s="1247"/>
      <c r="CP36" s="1247"/>
      <c r="CQ36" s="1247"/>
      <c r="CR36" s="1247"/>
      <c r="CS36" s="1247"/>
      <c r="CT36" s="1247"/>
      <c r="CU36" s="1247"/>
      <c r="CV36" s="1247"/>
      <c r="CW36" s="1247"/>
      <c r="CX36" s="1247"/>
      <c r="CY36" s="1247"/>
      <c r="CZ36" s="1247"/>
      <c r="DA36" s="1247"/>
      <c r="DB36" s="1247"/>
      <c r="DC36" s="1247"/>
      <c r="DD36" s="1247"/>
      <c r="DE36" s="1247"/>
      <c r="DF36" s="1247"/>
      <c r="DG36" s="1247"/>
      <c r="DH36" s="1247"/>
      <c r="DI36" s="1247"/>
      <c r="DJ36" s="1247"/>
      <c r="DK36" s="1247"/>
      <c r="DL36" s="1247"/>
      <c r="DM36" s="1247"/>
      <c r="DN36" s="1247"/>
      <c r="DO36" s="1247"/>
      <c r="DP36" s="1247"/>
      <c r="DQ36" s="1247"/>
      <c r="DR36" s="1247"/>
      <c r="DS36" s="1247"/>
      <c r="DT36" s="1247"/>
      <c r="DU36" s="1247"/>
      <c r="DV36" s="1247"/>
      <c r="DW36" s="1247"/>
      <c r="DX36" s="1247"/>
      <c r="DY36" s="1247"/>
      <c r="DZ36" s="1247"/>
      <c r="EA36" s="1247"/>
      <c r="EB36" s="1247"/>
      <c r="EC36" s="1247"/>
      <c r="ED36" s="1247"/>
      <c r="EE36" s="1247"/>
      <c r="EF36" s="1247"/>
      <c r="EG36" s="1247"/>
      <c r="EH36" s="1257"/>
      <c r="EI36" s="1452">
        <f t="shared" si="14"/>
        <v>0</v>
      </c>
      <c r="EJ36" s="1452">
        <f t="shared" si="15"/>
        <v>0</v>
      </c>
      <c r="EK36" s="1257"/>
      <c r="EL36" s="1450" t="str">
        <f t="shared" si="16"/>
        <v/>
      </c>
      <c r="EN36" s="1247"/>
      <c r="EO36" s="1247"/>
      <c r="EP36" s="1247"/>
      <c r="EQ36" s="1247"/>
      <c r="ER36" s="1247"/>
      <c r="ES36" s="1247"/>
      <c r="ET36" s="1247"/>
      <c r="EU36" s="1247"/>
      <c r="EV36" s="1247"/>
      <c r="EW36" s="1247"/>
      <c r="EX36" s="1247"/>
      <c r="EY36" s="1247"/>
      <c r="EZ36" s="1247"/>
      <c r="FA36" s="1247"/>
      <c r="FB36" s="1247"/>
      <c r="FC36" s="1247"/>
      <c r="FD36" s="1247"/>
      <c r="FE36" s="1247"/>
      <c r="FF36" s="1247"/>
      <c r="FG36" s="1247"/>
      <c r="FH36" s="1247"/>
      <c r="FI36" s="1247"/>
      <c r="FJ36" s="1247"/>
      <c r="FK36" s="1247"/>
      <c r="FL36" s="1247"/>
      <c r="FM36" s="1247"/>
      <c r="FN36" s="1247"/>
      <c r="FO36" s="1247"/>
      <c r="FP36" s="1247"/>
      <c r="FQ36" s="1247"/>
      <c r="FR36" s="1247"/>
      <c r="FS36" s="1247"/>
      <c r="FT36" s="1247"/>
      <c r="FU36" s="1247"/>
      <c r="FV36" s="1247"/>
      <c r="FW36" s="1247"/>
      <c r="FX36" s="1247"/>
      <c r="FY36" s="1247"/>
      <c r="FZ36" s="1247"/>
      <c r="GA36" s="1247"/>
      <c r="GB36" s="1247"/>
      <c r="GC36" s="1247"/>
      <c r="GD36" s="1247"/>
      <c r="GE36" s="1247"/>
      <c r="GF36" s="1247"/>
      <c r="GG36" s="1247"/>
      <c r="GH36" s="1247"/>
      <c r="GI36" s="1247"/>
      <c r="GJ36" s="1247"/>
      <c r="GK36" s="1247"/>
      <c r="GL36" s="1247"/>
      <c r="GM36" s="1247"/>
      <c r="GN36" s="1247"/>
      <c r="GO36" s="1247"/>
      <c r="GP36" s="1247"/>
      <c r="GQ36" s="1247"/>
      <c r="GR36" s="1247"/>
      <c r="GS36" s="1247"/>
      <c r="GT36" s="1247"/>
      <c r="GU36" s="1247"/>
      <c r="GV36" s="1247"/>
      <c r="GW36" s="1247"/>
      <c r="GX36" s="1247"/>
      <c r="GY36" s="1247"/>
      <c r="GZ36" s="1247"/>
      <c r="HA36" s="1247"/>
      <c r="HB36" s="1247"/>
      <c r="HC36" s="1247"/>
      <c r="HD36" s="1247"/>
      <c r="HE36" s="1247"/>
      <c r="HF36" s="1247"/>
      <c r="HG36" s="1247"/>
      <c r="HH36" s="1247"/>
      <c r="HI36" s="1247"/>
      <c r="HJ36" s="1247"/>
      <c r="HK36" s="1247"/>
      <c r="HL36" s="1247"/>
      <c r="HM36" s="1247"/>
      <c r="HN36" s="1247"/>
      <c r="HO36" s="1247"/>
      <c r="HQ36" s="1452">
        <f t="shared" si="17"/>
        <v>0</v>
      </c>
      <c r="HR36" s="1452">
        <f t="shared" si="18"/>
        <v>0</v>
      </c>
    </row>
    <row r="37" spans="1:226" ht="16.5" customHeight="1" x14ac:dyDescent="0.2">
      <c r="A37" s="756"/>
      <c r="B37" s="123"/>
      <c r="C37" s="757"/>
      <c r="D37" s="122"/>
      <c r="E37" s="758"/>
      <c r="F37" s="142"/>
      <c r="G37" s="140"/>
      <c r="H37" s="141"/>
      <c r="I37" s="141"/>
      <c r="J37" s="141"/>
      <c r="K37" s="1559">
        <f t="shared" si="19"/>
        <v>0</v>
      </c>
      <c r="L37" s="151"/>
      <c r="M37" s="891"/>
      <c r="N37" s="152"/>
      <c r="O37" s="141"/>
      <c r="P37" s="1559">
        <f t="shared" si="0"/>
        <v>0</v>
      </c>
      <c r="Q37" s="343"/>
      <c r="R37" s="343"/>
      <c r="S37" s="344"/>
      <c r="T37" s="1559">
        <f t="shared" si="1"/>
        <v>0</v>
      </c>
      <c r="U37" s="344"/>
      <c r="V37" s="141"/>
      <c r="W37" s="1559">
        <f t="shared" si="2"/>
        <v>0</v>
      </c>
      <c r="X37" s="343"/>
      <c r="Y37" s="343"/>
      <c r="Z37" s="343"/>
      <c r="AA37" s="343"/>
      <c r="AB37" s="1559">
        <f t="shared" si="20"/>
        <v>0</v>
      </c>
      <c r="AC37" s="1559">
        <f t="shared" si="21"/>
        <v>0</v>
      </c>
      <c r="AD37" s="1559">
        <f t="shared" si="22"/>
        <v>0</v>
      </c>
      <c r="AF37" s="928"/>
      <c r="AG37" s="1065" t="str">
        <f>IF(AF37=" "," ",IF(AF37="Vehículos",VLOOKUP($AG$18,'Datos Indices'!$A$38:$Z$50,22,FALSE),IF(AF37="Ipim",VLOOKUP($AG$18,'Datos Indices'!$A$38:$Z$50,7,FALSE),IF(AF37="Dólar",VLOOKUP($AG$18,'Datos Indices'!$A$38:$Z$50,4,FALSE),IF(AF37="Gasoil",VLOOKUP($AG$18,'Datos Indices'!$A$38:$Z$50,10,FALSE),IF(AF37="WPU06 Pesificado",VLOOKUP($AG$18,'Datos Indices'!$A$38:$Z$50,26,FALSE),0))))))</f>
        <v xml:space="preserve"> </v>
      </c>
      <c r="AH37" s="1066">
        <f t="shared" si="3"/>
        <v>0</v>
      </c>
      <c r="AJ37" s="928"/>
      <c r="AK37" s="1065" t="str">
        <f>IF(AJ37=" "," ",IF(AJ37="Vehículos",VLOOKUP($AK$18,'Datos Indices'!$A$38:$Z$50,22,FALSE),IF(AJ37="Ipim",VLOOKUP($AK$18,'Datos Indices'!$A$38:$Z$50,7,FALSE),IF(AJ37="Dólar",VLOOKUP($AK$18,'Datos Indices'!$A$38:$Z$50,4,FALSE),IF(AJ37="Gasoil",VLOOKUP($AK$18,'Datos Indices'!$A$38:$Z$50,10,FALSE),IF(AJ37="WPU06 Pesificado",VLOOKUP($AK$18,'Datos Indices'!$A$38:$Z$50,26,FALSE),0))))))</f>
        <v xml:space="preserve"> </v>
      </c>
      <c r="AL37" s="1067">
        <f t="shared" si="4"/>
        <v>0</v>
      </c>
      <c r="AM37" s="1067">
        <f t="shared" si="5"/>
        <v>0</v>
      </c>
      <c r="AN37" s="1067">
        <f t="shared" si="6"/>
        <v>0</v>
      </c>
      <c r="AP37" s="928"/>
      <c r="AQ37" s="1065" t="str">
        <f>IF(AP37=" "," ",IF(AP37="Vehículos",VLOOKUP($AQ$18,'Datos Indices'!$A$38:$Z$50,22,FALSE),IF(AP37="Ipim",VLOOKUP($AQ$18,'Datos Indices'!$A$38:$Z$50,7,FALSE),IF(AP37="Dólar",VLOOKUP($AQ$18,'Datos Indices'!$A$38:$Z$50,4,FALSE),IF(AP37="Gasoil",VLOOKUP($AQ$18,'Datos Indices'!$A$38:$Z$50,10,FALSE),IF(AP37="WPU06 Pesificado",VLOOKUP($AQ$18,'Datos Indices'!$A$38:$Z$50,26,FALSE),0))))))</f>
        <v xml:space="preserve"> </v>
      </c>
      <c r="AR37" s="1066">
        <f t="shared" si="7"/>
        <v>0</v>
      </c>
      <c r="AT37" s="928"/>
      <c r="AU37" s="1065" t="str">
        <f>IF(AT37=" "," ",IF(AT37="Vehículos",VLOOKUP($AU$18,'Datos Indices'!$A$38:$Z$50,22,FALSE),IF(AT37="Ipim",VLOOKUP($AU$18,'Datos Indices'!$A$38:$Z$50,7,FALSE),IF(AT37="Dólar",VLOOKUP($AU$18,'Datos Indices'!$A$38:$Z$50,4,FALSE),IF(AT37="Gasoil",VLOOKUP($AU$18,'Datos Indices'!$A$38:$Z$50,10,FALSE),IF(AT37="WPU06 Pesificado",VLOOKUP($AU$18,'Datos Indices'!$A$38:$Z$50,26,FALSE),0))))))</f>
        <v xml:space="preserve"> </v>
      </c>
      <c r="AV37" s="1067">
        <f t="shared" si="8"/>
        <v>0</v>
      </c>
      <c r="AW37" s="1067">
        <f t="shared" si="9"/>
        <v>0</v>
      </c>
      <c r="AX37" s="1067">
        <f t="shared" si="10"/>
        <v>0</v>
      </c>
      <c r="AY37" s="1559">
        <f t="shared" si="12"/>
        <v>0</v>
      </c>
      <c r="AZ37" s="1559">
        <f t="shared" si="11"/>
        <v>0</v>
      </c>
      <c r="BA37" s="1257"/>
      <c r="BB37" s="125"/>
      <c r="BC37" s="1257"/>
      <c r="BD37" s="1450" t="str">
        <f t="shared" si="13"/>
        <v/>
      </c>
      <c r="BF37" s="1247"/>
      <c r="BG37" s="1247"/>
      <c r="BH37" s="1247"/>
      <c r="BI37" s="1247"/>
      <c r="BJ37" s="1247"/>
      <c r="BK37" s="1247"/>
      <c r="BL37" s="1247"/>
      <c r="BM37" s="1247"/>
      <c r="BN37" s="1247"/>
      <c r="BO37" s="1247"/>
      <c r="BP37" s="1247"/>
      <c r="BQ37" s="1247"/>
      <c r="BR37" s="1247"/>
      <c r="BS37" s="1247"/>
      <c r="BT37" s="1247"/>
      <c r="BU37" s="1247"/>
      <c r="BV37" s="1247"/>
      <c r="BW37" s="1247"/>
      <c r="BX37" s="1247"/>
      <c r="BY37" s="1247"/>
      <c r="BZ37" s="1247"/>
      <c r="CA37" s="1247"/>
      <c r="CB37" s="1247"/>
      <c r="CC37" s="1247"/>
      <c r="CD37" s="1247"/>
      <c r="CE37" s="1247"/>
      <c r="CF37" s="1247"/>
      <c r="CG37" s="1247"/>
      <c r="CH37" s="1247"/>
      <c r="CI37" s="1247"/>
      <c r="CJ37" s="1247"/>
      <c r="CK37" s="1247"/>
      <c r="CL37" s="1247"/>
      <c r="CM37" s="1247"/>
      <c r="CN37" s="1247"/>
      <c r="CO37" s="1247"/>
      <c r="CP37" s="1247"/>
      <c r="CQ37" s="1247"/>
      <c r="CR37" s="1247"/>
      <c r="CS37" s="1247"/>
      <c r="CT37" s="1247"/>
      <c r="CU37" s="1247"/>
      <c r="CV37" s="1247"/>
      <c r="CW37" s="1247"/>
      <c r="CX37" s="1247"/>
      <c r="CY37" s="1247"/>
      <c r="CZ37" s="1247"/>
      <c r="DA37" s="1247"/>
      <c r="DB37" s="1247"/>
      <c r="DC37" s="1247"/>
      <c r="DD37" s="1247"/>
      <c r="DE37" s="1247"/>
      <c r="DF37" s="1247"/>
      <c r="DG37" s="1247"/>
      <c r="DH37" s="1247"/>
      <c r="DI37" s="1247"/>
      <c r="DJ37" s="1247"/>
      <c r="DK37" s="1247"/>
      <c r="DL37" s="1247"/>
      <c r="DM37" s="1247"/>
      <c r="DN37" s="1247"/>
      <c r="DO37" s="1247"/>
      <c r="DP37" s="1247"/>
      <c r="DQ37" s="1247"/>
      <c r="DR37" s="1247"/>
      <c r="DS37" s="1247"/>
      <c r="DT37" s="1247"/>
      <c r="DU37" s="1247"/>
      <c r="DV37" s="1247"/>
      <c r="DW37" s="1247"/>
      <c r="DX37" s="1247"/>
      <c r="DY37" s="1247"/>
      <c r="DZ37" s="1247"/>
      <c r="EA37" s="1247"/>
      <c r="EB37" s="1247"/>
      <c r="EC37" s="1247"/>
      <c r="ED37" s="1247"/>
      <c r="EE37" s="1247"/>
      <c r="EF37" s="1247"/>
      <c r="EG37" s="1247"/>
      <c r="EH37" s="1257"/>
      <c r="EI37" s="1452">
        <f t="shared" si="14"/>
        <v>0</v>
      </c>
      <c r="EJ37" s="1452">
        <f t="shared" si="15"/>
        <v>0</v>
      </c>
      <c r="EK37" s="1257"/>
      <c r="EL37" s="1450" t="str">
        <f t="shared" si="16"/>
        <v/>
      </c>
      <c r="EN37" s="1247"/>
      <c r="EO37" s="1247"/>
      <c r="EP37" s="1247"/>
      <c r="EQ37" s="1247"/>
      <c r="ER37" s="1247"/>
      <c r="ES37" s="1247"/>
      <c r="ET37" s="1247"/>
      <c r="EU37" s="1247"/>
      <c r="EV37" s="1247"/>
      <c r="EW37" s="1247"/>
      <c r="EX37" s="1247"/>
      <c r="EY37" s="1247"/>
      <c r="EZ37" s="1247"/>
      <c r="FA37" s="1247"/>
      <c r="FB37" s="1247"/>
      <c r="FC37" s="1247"/>
      <c r="FD37" s="1247"/>
      <c r="FE37" s="1247"/>
      <c r="FF37" s="1247"/>
      <c r="FG37" s="1247"/>
      <c r="FH37" s="1247"/>
      <c r="FI37" s="1247"/>
      <c r="FJ37" s="1247"/>
      <c r="FK37" s="1247"/>
      <c r="FL37" s="1247"/>
      <c r="FM37" s="1247"/>
      <c r="FN37" s="1247"/>
      <c r="FO37" s="1247"/>
      <c r="FP37" s="1247"/>
      <c r="FQ37" s="1247"/>
      <c r="FR37" s="1247"/>
      <c r="FS37" s="1247"/>
      <c r="FT37" s="1247"/>
      <c r="FU37" s="1247"/>
      <c r="FV37" s="1247"/>
      <c r="FW37" s="1247"/>
      <c r="FX37" s="1247"/>
      <c r="FY37" s="1247"/>
      <c r="FZ37" s="1247"/>
      <c r="GA37" s="1247"/>
      <c r="GB37" s="1247"/>
      <c r="GC37" s="1247"/>
      <c r="GD37" s="1247"/>
      <c r="GE37" s="1247"/>
      <c r="GF37" s="1247"/>
      <c r="GG37" s="1247"/>
      <c r="GH37" s="1247"/>
      <c r="GI37" s="1247"/>
      <c r="GJ37" s="1247"/>
      <c r="GK37" s="1247"/>
      <c r="GL37" s="1247"/>
      <c r="GM37" s="1247"/>
      <c r="GN37" s="1247"/>
      <c r="GO37" s="1247"/>
      <c r="GP37" s="1247"/>
      <c r="GQ37" s="1247"/>
      <c r="GR37" s="1247"/>
      <c r="GS37" s="1247"/>
      <c r="GT37" s="1247"/>
      <c r="GU37" s="1247"/>
      <c r="GV37" s="1247"/>
      <c r="GW37" s="1247"/>
      <c r="GX37" s="1247"/>
      <c r="GY37" s="1247"/>
      <c r="GZ37" s="1247"/>
      <c r="HA37" s="1247"/>
      <c r="HB37" s="1247"/>
      <c r="HC37" s="1247"/>
      <c r="HD37" s="1247"/>
      <c r="HE37" s="1247"/>
      <c r="HF37" s="1247"/>
      <c r="HG37" s="1247"/>
      <c r="HH37" s="1247"/>
      <c r="HI37" s="1247"/>
      <c r="HJ37" s="1247"/>
      <c r="HK37" s="1247"/>
      <c r="HL37" s="1247"/>
      <c r="HM37" s="1247"/>
      <c r="HN37" s="1247"/>
      <c r="HO37" s="1247"/>
      <c r="HQ37" s="1452">
        <f t="shared" si="17"/>
        <v>0</v>
      </c>
      <c r="HR37" s="1452">
        <f t="shared" si="18"/>
        <v>0</v>
      </c>
    </row>
    <row r="38" spans="1:226" ht="16.5" customHeight="1" x14ac:dyDescent="0.2">
      <c r="A38" s="890"/>
      <c r="B38" s="123"/>
      <c r="C38" s="757"/>
      <c r="D38" s="122"/>
      <c r="E38" s="758"/>
      <c r="F38" s="142"/>
      <c r="G38" s="140"/>
      <c r="H38" s="141"/>
      <c r="I38" s="141"/>
      <c r="J38" s="141"/>
      <c r="K38" s="1559">
        <f t="shared" si="19"/>
        <v>0</v>
      </c>
      <c r="L38" s="151"/>
      <c r="M38" s="891"/>
      <c r="N38" s="152"/>
      <c r="O38" s="141"/>
      <c r="P38" s="1559">
        <f t="shared" si="0"/>
        <v>0</v>
      </c>
      <c r="Q38" s="343"/>
      <c r="R38" s="343"/>
      <c r="S38" s="344"/>
      <c r="T38" s="1559">
        <f t="shared" si="1"/>
        <v>0</v>
      </c>
      <c r="U38" s="344"/>
      <c r="V38" s="141"/>
      <c r="W38" s="1559">
        <f t="shared" si="2"/>
        <v>0</v>
      </c>
      <c r="X38" s="343"/>
      <c r="Y38" s="343"/>
      <c r="Z38" s="343"/>
      <c r="AA38" s="343"/>
      <c r="AB38" s="1559">
        <f t="shared" si="20"/>
        <v>0</v>
      </c>
      <c r="AC38" s="1559">
        <f t="shared" si="21"/>
        <v>0</v>
      </c>
      <c r="AD38" s="1559">
        <f t="shared" si="22"/>
        <v>0</v>
      </c>
      <c r="AF38" s="928"/>
      <c r="AG38" s="1065" t="str">
        <f>IF(AF38=" "," ",IF(AF38="Vehículos",VLOOKUP($AG$18,'Datos Indices'!$A$38:$Z$50,22,FALSE),IF(AF38="Ipim",VLOOKUP($AG$18,'Datos Indices'!$A$38:$Z$50,7,FALSE),IF(AF38="Dólar",VLOOKUP($AG$18,'Datos Indices'!$A$38:$Z$50,4,FALSE),IF(AF38="Gasoil",VLOOKUP($AG$18,'Datos Indices'!$A$38:$Z$50,10,FALSE),IF(AF38="WPU06 Pesificado",VLOOKUP($AG$18,'Datos Indices'!$A$38:$Z$50,26,FALSE),0))))))</f>
        <v xml:space="preserve"> </v>
      </c>
      <c r="AH38" s="1066">
        <f t="shared" si="3"/>
        <v>0</v>
      </c>
      <c r="AJ38" s="928"/>
      <c r="AK38" s="1065" t="str">
        <f>IF(AJ38=" "," ",IF(AJ38="Vehículos",VLOOKUP($AK$18,'Datos Indices'!$A$38:$Z$50,22,FALSE),IF(AJ38="Ipim",VLOOKUP($AK$18,'Datos Indices'!$A$38:$Z$50,7,FALSE),IF(AJ38="Dólar",VLOOKUP($AK$18,'Datos Indices'!$A$38:$Z$50,4,FALSE),IF(AJ38="Gasoil",VLOOKUP($AK$18,'Datos Indices'!$A$38:$Z$50,10,FALSE),IF(AJ38="WPU06 Pesificado",VLOOKUP($AK$18,'Datos Indices'!$A$38:$Z$50,26,FALSE),0))))))</f>
        <v xml:space="preserve"> </v>
      </c>
      <c r="AL38" s="1067">
        <f t="shared" si="4"/>
        <v>0</v>
      </c>
      <c r="AM38" s="1067">
        <f t="shared" si="5"/>
        <v>0</v>
      </c>
      <c r="AN38" s="1067">
        <f t="shared" si="6"/>
        <v>0</v>
      </c>
      <c r="AP38" s="928"/>
      <c r="AQ38" s="1065" t="str">
        <f>IF(AP38=" "," ",IF(AP38="Vehículos",VLOOKUP($AQ$18,'Datos Indices'!$A$38:$Z$50,22,FALSE),IF(AP38="Ipim",VLOOKUP($AQ$18,'Datos Indices'!$A$38:$Z$50,7,FALSE),IF(AP38="Dólar",VLOOKUP($AQ$18,'Datos Indices'!$A$38:$Z$50,4,FALSE),IF(AP38="Gasoil",VLOOKUP($AQ$18,'Datos Indices'!$A$38:$Z$50,10,FALSE),IF(AP38="WPU06 Pesificado",VLOOKUP($AQ$18,'Datos Indices'!$A$38:$Z$50,26,FALSE),0))))))</f>
        <v xml:space="preserve"> </v>
      </c>
      <c r="AR38" s="1066">
        <f t="shared" si="7"/>
        <v>0</v>
      </c>
      <c r="AT38" s="928"/>
      <c r="AU38" s="1065" t="str">
        <f>IF(AT38=" "," ",IF(AT38="Vehículos",VLOOKUP($AU$18,'Datos Indices'!$A$38:$Z$50,22,FALSE),IF(AT38="Ipim",VLOOKUP($AU$18,'Datos Indices'!$A$38:$Z$50,7,FALSE),IF(AT38="Dólar",VLOOKUP($AU$18,'Datos Indices'!$A$38:$Z$50,4,FALSE),IF(AT38="Gasoil",VLOOKUP($AU$18,'Datos Indices'!$A$38:$Z$50,10,FALSE),IF(AT38="WPU06 Pesificado",VLOOKUP($AU$18,'Datos Indices'!$A$38:$Z$50,26,FALSE),0))))))</f>
        <v xml:space="preserve"> </v>
      </c>
      <c r="AV38" s="1067">
        <f t="shared" si="8"/>
        <v>0</v>
      </c>
      <c r="AW38" s="1067">
        <f t="shared" si="9"/>
        <v>0</v>
      </c>
      <c r="AX38" s="1067">
        <f t="shared" si="10"/>
        <v>0</v>
      </c>
      <c r="AY38" s="1559">
        <f t="shared" si="12"/>
        <v>0</v>
      </c>
      <c r="AZ38" s="1559">
        <f t="shared" si="11"/>
        <v>0</v>
      </c>
      <c r="BA38" s="1257"/>
      <c r="BB38" s="125"/>
      <c r="BC38" s="1257"/>
      <c r="BD38" s="1450" t="str">
        <f t="shared" si="13"/>
        <v/>
      </c>
      <c r="BF38" s="1247"/>
      <c r="BG38" s="1247"/>
      <c r="BH38" s="1247"/>
      <c r="BI38" s="1247"/>
      <c r="BJ38" s="1247"/>
      <c r="BK38" s="1247"/>
      <c r="BL38" s="1247"/>
      <c r="BM38" s="1247"/>
      <c r="BN38" s="1247"/>
      <c r="BO38" s="1247"/>
      <c r="BP38" s="1247"/>
      <c r="BQ38" s="1247"/>
      <c r="BR38" s="1247"/>
      <c r="BS38" s="1247"/>
      <c r="BT38" s="1247"/>
      <c r="BU38" s="1247"/>
      <c r="BV38" s="1247"/>
      <c r="BW38" s="1247"/>
      <c r="BX38" s="1247"/>
      <c r="BY38" s="1247"/>
      <c r="BZ38" s="1247"/>
      <c r="CA38" s="1247"/>
      <c r="CB38" s="1247"/>
      <c r="CC38" s="1247"/>
      <c r="CD38" s="1247"/>
      <c r="CE38" s="1247"/>
      <c r="CF38" s="1247"/>
      <c r="CG38" s="1247"/>
      <c r="CH38" s="1247"/>
      <c r="CI38" s="1247"/>
      <c r="CJ38" s="1247"/>
      <c r="CK38" s="1247"/>
      <c r="CL38" s="1247"/>
      <c r="CM38" s="1247"/>
      <c r="CN38" s="1247"/>
      <c r="CO38" s="1247"/>
      <c r="CP38" s="1247"/>
      <c r="CQ38" s="1247"/>
      <c r="CR38" s="1247"/>
      <c r="CS38" s="1247"/>
      <c r="CT38" s="1247"/>
      <c r="CU38" s="1247"/>
      <c r="CV38" s="1247"/>
      <c r="CW38" s="1247"/>
      <c r="CX38" s="1247"/>
      <c r="CY38" s="1247"/>
      <c r="CZ38" s="1247"/>
      <c r="DA38" s="1247"/>
      <c r="DB38" s="1247"/>
      <c r="DC38" s="1247"/>
      <c r="DD38" s="1247"/>
      <c r="DE38" s="1247"/>
      <c r="DF38" s="1247"/>
      <c r="DG38" s="1247"/>
      <c r="DH38" s="1247"/>
      <c r="DI38" s="1247"/>
      <c r="DJ38" s="1247"/>
      <c r="DK38" s="1247"/>
      <c r="DL38" s="1247"/>
      <c r="DM38" s="1247"/>
      <c r="DN38" s="1247"/>
      <c r="DO38" s="1247"/>
      <c r="DP38" s="1247"/>
      <c r="DQ38" s="1247"/>
      <c r="DR38" s="1247"/>
      <c r="DS38" s="1247"/>
      <c r="DT38" s="1247"/>
      <c r="DU38" s="1247"/>
      <c r="DV38" s="1247"/>
      <c r="DW38" s="1247"/>
      <c r="DX38" s="1247"/>
      <c r="DY38" s="1247"/>
      <c r="DZ38" s="1247"/>
      <c r="EA38" s="1247"/>
      <c r="EB38" s="1247"/>
      <c r="EC38" s="1247"/>
      <c r="ED38" s="1247"/>
      <c r="EE38" s="1247"/>
      <c r="EF38" s="1247"/>
      <c r="EG38" s="1247"/>
      <c r="EH38" s="1257"/>
      <c r="EI38" s="1452">
        <f t="shared" si="14"/>
        <v>0</v>
      </c>
      <c r="EJ38" s="1452">
        <f t="shared" si="15"/>
        <v>0</v>
      </c>
      <c r="EK38" s="1257"/>
      <c r="EL38" s="1450" t="str">
        <f t="shared" si="16"/>
        <v/>
      </c>
      <c r="EN38" s="1247"/>
      <c r="EO38" s="1247"/>
      <c r="EP38" s="1247"/>
      <c r="EQ38" s="1247"/>
      <c r="ER38" s="1247"/>
      <c r="ES38" s="1247"/>
      <c r="ET38" s="1247"/>
      <c r="EU38" s="1247"/>
      <c r="EV38" s="1247"/>
      <c r="EW38" s="1247"/>
      <c r="EX38" s="1247"/>
      <c r="EY38" s="1247"/>
      <c r="EZ38" s="1247"/>
      <c r="FA38" s="1247"/>
      <c r="FB38" s="1247"/>
      <c r="FC38" s="1247"/>
      <c r="FD38" s="1247"/>
      <c r="FE38" s="1247"/>
      <c r="FF38" s="1247"/>
      <c r="FG38" s="1247"/>
      <c r="FH38" s="1247"/>
      <c r="FI38" s="1247"/>
      <c r="FJ38" s="1247"/>
      <c r="FK38" s="1247"/>
      <c r="FL38" s="1247"/>
      <c r="FM38" s="1247"/>
      <c r="FN38" s="1247"/>
      <c r="FO38" s="1247"/>
      <c r="FP38" s="1247"/>
      <c r="FQ38" s="1247"/>
      <c r="FR38" s="1247"/>
      <c r="FS38" s="1247"/>
      <c r="FT38" s="1247"/>
      <c r="FU38" s="1247"/>
      <c r="FV38" s="1247"/>
      <c r="FW38" s="1247"/>
      <c r="FX38" s="1247"/>
      <c r="FY38" s="1247"/>
      <c r="FZ38" s="1247"/>
      <c r="GA38" s="1247"/>
      <c r="GB38" s="1247"/>
      <c r="GC38" s="1247"/>
      <c r="GD38" s="1247"/>
      <c r="GE38" s="1247"/>
      <c r="GF38" s="1247"/>
      <c r="GG38" s="1247"/>
      <c r="GH38" s="1247"/>
      <c r="GI38" s="1247"/>
      <c r="GJ38" s="1247"/>
      <c r="GK38" s="1247"/>
      <c r="GL38" s="1247"/>
      <c r="GM38" s="1247"/>
      <c r="GN38" s="1247"/>
      <c r="GO38" s="1247"/>
      <c r="GP38" s="1247"/>
      <c r="GQ38" s="1247"/>
      <c r="GR38" s="1247"/>
      <c r="GS38" s="1247"/>
      <c r="GT38" s="1247"/>
      <c r="GU38" s="1247"/>
      <c r="GV38" s="1247"/>
      <c r="GW38" s="1247"/>
      <c r="GX38" s="1247"/>
      <c r="GY38" s="1247"/>
      <c r="GZ38" s="1247"/>
      <c r="HA38" s="1247"/>
      <c r="HB38" s="1247"/>
      <c r="HC38" s="1247"/>
      <c r="HD38" s="1247"/>
      <c r="HE38" s="1247"/>
      <c r="HF38" s="1247"/>
      <c r="HG38" s="1247"/>
      <c r="HH38" s="1247"/>
      <c r="HI38" s="1247"/>
      <c r="HJ38" s="1247"/>
      <c r="HK38" s="1247"/>
      <c r="HL38" s="1247"/>
      <c r="HM38" s="1247"/>
      <c r="HN38" s="1247"/>
      <c r="HO38" s="1247"/>
      <c r="HQ38" s="1452">
        <f t="shared" si="17"/>
        <v>0</v>
      </c>
      <c r="HR38" s="1452">
        <f t="shared" si="18"/>
        <v>0</v>
      </c>
    </row>
    <row r="39" spans="1:226" ht="16.5" customHeight="1" x14ac:dyDescent="0.2">
      <c r="A39" s="756"/>
      <c r="B39" s="123"/>
      <c r="C39" s="757"/>
      <c r="D39" s="122"/>
      <c r="E39" s="758"/>
      <c r="F39" s="142"/>
      <c r="G39" s="140"/>
      <c r="H39" s="141"/>
      <c r="I39" s="141"/>
      <c r="J39" s="141"/>
      <c r="K39" s="1559">
        <f t="shared" si="19"/>
        <v>0</v>
      </c>
      <c r="L39" s="151"/>
      <c r="M39" s="891"/>
      <c r="N39" s="152"/>
      <c r="O39" s="141"/>
      <c r="P39" s="1559">
        <f t="shared" si="0"/>
        <v>0</v>
      </c>
      <c r="Q39" s="343"/>
      <c r="R39" s="343"/>
      <c r="S39" s="344"/>
      <c r="T39" s="1559">
        <f t="shared" si="1"/>
        <v>0</v>
      </c>
      <c r="U39" s="344"/>
      <c r="V39" s="141"/>
      <c r="W39" s="1559">
        <f t="shared" si="2"/>
        <v>0</v>
      </c>
      <c r="X39" s="343"/>
      <c r="Y39" s="343"/>
      <c r="Z39" s="343"/>
      <c r="AA39" s="343"/>
      <c r="AB39" s="1559">
        <f t="shared" si="20"/>
        <v>0</v>
      </c>
      <c r="AC39" s="1559">
        <f t="shared" si="21"/>
        <v>0</v>
      </c>
      <c r="AD39" s="1559">
        <f t="shared" si="22"/>
        <v>0</v>
      </c>
      <c r="AF39" s="928"/>
      <c r="AG39" s="1065" t="str">
        <f>IF(AF39=" "," ",IF(AF39="Vehículos",VLOOKUP($AG$18,'Datos Indices'!$A$38:$Z$50,22,FALSE),IF(AF39="Ipim",VLOOKUP($AG$18,'Datos Indices'!$A$38:$Z$50,7,FALSE),IF(AF39="Dólar",VLOOKUP($AG$18,'Datos Indices'!$A$38:$Z$50,4,FALSE),IF(AF39="Gasoil",VLOOKUP($AG$18,'Datos Indices'!$A$38:$Z$50,10,FALSE),IF(AF39="WPU06 Pesificado",VLOOKUP($AG$18,'Datos Indices'!$A$38:$Z$50,26,FALSE),0))))))</f>
        <v xml:space="preserve"> </v>
      </c>
      <c r="AH39" s="1066">
        <f t="shared" si="3"/>
        <v>0</v>
      </c>
      <c r="AJ39" s="928"/>
      <c r="AK39" s="1065" t="str">
        <f>IF(AJ39=" "," ",IF(AJ39="Vehículos",VLOOKUP($AK$18,'Datos Indices'!$A$38:$Z$50,22,FALSE),IF(AJ39="Ipim",VLOOKUP($AK$18,'Datos Indices'!$A$38:$Z$50,7,FALSE),IF(AJ39="Dólar",VLOOKUP($AK$18,'Datos Indices'!$A$38:$Z$50,4,FALSE),IF(AJ39="Gasoil",VLOOKUP($AK$18,'Datos Indices'!$A$38:$Z$50,10,FALSE),IF(AJ39="WPU06 Pesificado",VLOOKUP($AK$18,'Datos Indices'!$A$38:$Z$50,26,FALSE),0))))))</f>
        <v xml:space="preserve"> </v>
      </c>
      <c r="AL39" s="1067">
        <f t="shared" si="4"/>
        <v>0</v>
      </c>
      <c r="AM39" s="1067">
        <f t="shared" si="5"/>
        <v>0</v>
      </c>
      <c r="AN39" s="1067">
        <f t="shared" si="6"/>
        <v>0</v>
      </c>
      <c r="AP39" s="928"/>
      <c r="AQ39" s="1065" t="str">
        <f>IF(AP39=" "," ",IF(AP39="Vehículos",VLOOKUP($AQ$18,'Datos Indices'!$A$38:$Z$50,22,FALSE),IF(AP39="Ipim",VLOOKUP($AQ$18,'Datos Indices'!$A$38:$Z$50,7,FALSE),IF(AP39="Dólar",VLOOKUP($AQ$18,'Datos Indices'!$A$38:$Z$50,4,FALSE),IF(AP39="Gasoil",VLOOKUP($AQ$18,'Datos Indices'!$A$38:$Z$50,10,FALSE),IF(AP39="WPU06 Pesificado",VLOOKUP($AQ$18,'Datos Indices'!$A$38:$Z$50,26,FALSE),0))))))</f>
        <v xml:space="preserve"> </v>
      </c>
      <c r="AR39" s="1066">
        <f t="shared" si="7"/>
        <v>0</v>
      </c>
      <c r="AT39" s="928"/>
      <c r="AU39" s="1065" t="str">
        <f>IF(AT39=" "," ",IF(AT39="Vehículos",VLOOKUP($AU$18,'Datos Indices'!$A$38:$Z$50,22,FALSE),IF(AT39="Ipim",VLOOKUP($AU$18,'Datos Indices'!$A$38:$Z$50,7,FALSE),IF(AT39="Dólar",VLOOKUP($AU$18,'Datos Indices'!$A$38:$Z$50,4,FALSE),IF(AT39="Gasoil",VLOOKUP($AU$18,'Datos Indices'!$A$38:$Z$50,10,FALSE),IF(AT39="WPU06 Pesificado",VLOOKUP($AU$18,'Datos Indices'!$A$38:$Z$50,26,FALSE),0))))))</f>
        <v xml:space="preserve"> </v>
      </c>
      <c r="AV39" s="1067">
        <f t="shared" si="8"/>
        <v>0</v>
      </c>
      <c r="AW39" s="1067">
        <f t="shared" si="9"/>
        <v>0</v>
      </c>
      <c r="AX39" s="1067">
        <f t="shared" si="10"/>
        <v>0</v>
      </c>
      <c r="AY39" s="1559">
        <f t="shared" si="12"/>
        <v>0</v>
      </c>
      <c r="AZ39" s="1559">
        <f t="shared" si="11"/>
        <v>0</v>
      </c>
      <c r="BA39" s="1257"/>
      <c r="BB39" s="125"/>
      <c r="BC39" s="1257"/>
      <c r="BD39" s="1450" t="str">
        <f t="shared" si="13"/>
        <v/>
      </c>
      <c r="BF39" s="1247"/>
      <c r="BG39" s="1247"/>
      <c r="BH39" s="1247"/>
      <c r="BI39" s="1247"/>
      <c r="BJ39" s="1247"/>
      <c r="BK39" s="1247"/>
      <c r="BL39" s="1247"/>
      <c r="BM39" s="1247"/>
      <c r="BN39" s="1247"/>
      <c r="BO39" s="1247"/>
      <c r="BP39" s="1247"/>
      <c r="BQ39" s="1247"/>
      <c r="BR39" s="1247"/>
      <c r="BS39" s="1247"/>
      <c r="BT39" s="1247"/>
      <c r="BU39" s="1247"/>
      <c r="BV39" s="1247"/>
      <c r="BW39" s="1247"/>
      <c r="BX39" s="1247"/>
      <c r="BY39" s="1247"/>
      <c r="BZ39" s="1247"/>
      <c r="CA39" s="1247"/>
      <c r="CB39" s="1247"/>
      <c r="CC39" s="1247"/>
      <c r="CD39" s="1247"/>
      <c r="CE39" s="1247"/>
      <c r="CF39" s="1247"/>
      <c r="CG39" s="1247"/>
      <c r="CH39" s="1247"/>
      <c r="CI39" s="1247"/>
      <c r="CJ39" s="1247"/>
      <c r="CK39" s="1247"/>
      <c r="CL39" s="1247"/>
      <c r="CM39" s="1247"/>
      <c r="CN39" s="1247"/>
      <c r="CO39" s="1247"/>
      <c r="CP39" s="1247"/>
      <c r="CQ39" s="1247"/>
      <c r="CR39" s="1247"/>
      <c r="CS39" s="1247"/>
      <c r="CT39" s="1247"/>
      <c r="CU39" s="1247"/>
      <c r="CV39" s="1247"/>
      <c r="CW39" s="1247"/>
      <c r="CX39" s="1247"/>
      <c r="CY39" s="1247"/>
      <c r="CZ39" s="1247"/>
      <c r="DA39" s="1247"/>
      <c r="DB39" s="1247"/>
      <c r="DC39" s="1247"/>
      <c r="DD39" s="1247"/>
      <c r="DE39" s="1247"/>
      <c r="DF39" s="1247"/>
      <c r="DG39" s="1247"/>
      <c r="DH39" s="1247"/>
      <c r="DI39" s="1247"/>
      <c r="DJ39" s="1247"/>
      <c r="DK39" s="1247"/>
      <c r="DL39" s="1247"/>
      <c r="DM39" s="1247"/>
      <c r="DN39" s="1247"/>
      <c r="DO39" s="1247"/>
      <c r="DP39" s="1247"/>
      <c r="DQ39" s="1247"/>
      <c r="DR39" s="1247"/>
      <c r="DS39" s="1247"/>
      <c r="DT39" s="1247"/>
      <c r="DU39" s="1247"/>
      <c r="DV39" s="1247"/>
      <c r="DW39" s="1247"/>
      <c r="DX39" s="1247"/>
      <c r="DY39" s="1247"/>
      <c r="DZ39" s="1247"/>
      <c r="EA39" s="1247"/>
      <c r="EB39" s="1247"/>
      <c r="EC39" s="1247"/>
      <c r="ED39" s="1247"/>
      <c r="EE39" s="1247"/>
      <c r="EF39" s="1247"/>
      <c r="EG39" s="1247"/>
      <c r="EH39" s="1257"/>
      <c r="EI39" s="1452">
        <f t="shared" si="14"/>
        <v>0</v>
      </c>
      <c r="EJ39" s="1452">
        <f t="shared" si="15"/>
        <v>0</v>
      </c>
      <c r="EK39" s="1257"/>
      <c r="EL39" s="1450" t="str">
        <f t="shared" si="16"/>
        <v/>
      </c>
      <c r="EN39" s="1247"/>
      <c r="EO39" s="1247"/>
      <c r="EP39" s="1247"/>
      <c r="EQ39" s="1247"/>
      <c r="ER39" s="1247"/>
      <c r="ES39" s="1247"/>
      <c r="ET39" s="1247"/>
      <c r="EU39" s="1247"/>
      <c r="EV39" s="1247"/>
      <c r="EW39" s="1247"/>
      <c r="EX39" s="1247"/>
      <c r="EY39" s="1247"/>
      <c r="EZ39" s="1247"/>
      <c r="FA39" s="1247"/>
      <c r="FB39" s="1247"/>
      <c r="FC39" s="1247"/>
      <c r="FD39" s="1247"/>
      <c r="FE39" s="1247"/>
      <c r="FF39" s="1247"/>
      <c r="FG39" s="1247"/>
      <c r="FH39" s="1247"/>
      <c r="FI39" s="1247"/>
      <c r="FJ39" s="1247"/>
      <c r="FK39" s="1247"/>
      <c r="FL39" s="1247"/>
      <c r="FM39" s="1247"/>
      <c r="FN39" s="1247"/>
      <c r="FO39" s="1247"/>
      <c r="FP39" s="1247"/>
      <c r="FQ39" s="1247"/>
      <c r="FR39" s="1247"/>
      <c r="FS39" s="1247"/>
      <c r="FT39" s="1247"/>
      <c r="FU39" s="1247"/>
      <c r="FV39" s="1247"/>
      <c r="FW39" s="1247"/>
      <c r="FX39" s="1247"/>
      <c r="FY39" s="1247"/>
      <c r="FZ39" s="1247"/>
      <c r="GA39" s="1247"/>
      <c r="GB39" s="1247"/>
      <c r="GC39" s="1247"/>
      <c r="GD39" s="1247"/>
      <c r="GE39" s="1247"/>
      <c r="GF39" s="1247"/>
      <c r="GG39" s="1247"/>
      <c r="GH39" s="1247"/>
      <c r="GI39" s="1247"/>
      <c r="GJ39" s="1247"/>
      <c r="GK39" s="1247"/>
      <c r="GL39" s="1247"/>
      <c r="GM39" s="1247"/>
      <c r="GN39" s="1247"/>
      <c r="GO39" s="1247"/>
      <c r="GP39" s="1247"/>
      <c r="GQ39" s="1247"/>
      <c r="GR39" s="1247"/>
      <c r="GS39" s="1247"/>
      <c r="GT39" s="1247"/>
      <c r="GU39" s="1247"/>
      <c r="GV39" s="1247"/>
      <c r="GW39" s="1247"/>
      <c r="GX39" s="1247"/>
      <c r="GY39" s="1247"/>
      <c r="GZ39" s="1247"/>
      <c r="HA39" s="1247"/>
      <c r="HB39" s="1247"/>
      <c r="HC39" s="1247"/>
      <c r="HD39" s="1247"/>
      <c r="HE39" s="1247"/>
      <c r="HF39" s="1247"/>
      <c r="HG39" s="1247"/>
      <c r="HH39" s="1247"/>
      <c r="HI39" s="1247"/>
      <c r="HJ39" s="1247"/>
      <c r="HK39" s="1247"/>
      <c r="HL39" s="1247"/>
      <c r="HM39" s="1247"/>
      <c r="HN39" s="1247"/>
      <c r="HO39" s="1247"/>
      <c r="HQ39" s="1452">
        <f t="shared" si="17"/>
        <v>0</v>
      </c>
      <c r="HR39" s="1452">
        <f t="shared" si="18"/>
        <v>0</v>
      </c>
    </row>
    <row r="40" spans="1:226" ht="16.5" customHeight="1" x14ac:dyDescent="0.2">
      <c r="A40" s="890"/>
      <c r="B40" s="123"/>
      <c r="C40" s="757"/>
      <c r="D40" s="122"/>
      <c r="E40" s="758"/>
      <c r="F40" s="142"/>
      <c r="G40" s="140"/>
      <c r="H40" s="141"/>
      <c r="I40" s="141"/>
      <c r="J40" s="141"/>
      <c r="K40" s="1559">
        <f t="shared" si="19"/>
        <v>0</v>
      </c>
      <c r="L40" s="151"/>
      <c r="M40" s="891"/>
      <c r="N40" s="152"/>
      <c r="O40" s="141"/>
      <c r="P40" s="1559">
        <f t="shared" si="0"/>
        <v>0</v>
      </c>
      <c r="Q40" s="343"/>
      <c r="R40" s="343"/>
      <c r="S40" s="344"/>
      <c r="T40" s="1559">
        <f t="shared" si="1"/>
        <v>0</v>
      </c>
      <c r="U40" s="344"/>
      <c r="V40" s="141"/>
      <c r="W40" s="1559">
        <f t="shared" si="2"/>
        <v>0</v>
      </c>
      <c r="X40" s="343"/>
      <c r="Y40" s="343"/>
      <c r="Z40" s="343"/>
      <c r="AA40" s="343"/>
      <c r="AB40" s="1559">
        <f t="shared" si="20"/>
        <v>0</v>
      </c>
      <c r="AC40" s="1559">
        <f t="shared" si="21"/>
        <v>0</v>
      </c>
      <c r="AD40" s="1559">
        <f t="shared" si="22"/>
        <v>0</v>
      </c>
      <c r="AF40" s="928"/>
      <c r="AG40" s="1065" t="str">
        <f>IF(AF40=" "," ",IF(AF40="Vehículos",VLOOKUP($AG$18,'Datos Indices'!$A$38:$Z$50,22,FALSE),IF(AF40="Ipim",VLOOKUP($AG$18,'Datos Indices'!$A$38:$Z$50,7,FALSE),IF(AF40="Dólar",VLOOKUP($AG$18,'Datos Indices'!$A$38:$Z$50,4,FALSE),IF(AF40="Gasoil",VLOOKUP($AG$18,'Datos Indices'!$A$38:$Z$50,10,FALSE),IF(AF40="WPU06 Pesificado",VLOOKUP($AG$18,'Datos Indices'!$A$38:$Z$50,26,FALSE),0))))))</f>
        <v xml:space="preserve"> </v>
      </c>
      <c r="AH40" s="1066">
        <f t="shared" si="3"/>
        <v>0</v>
      </c>
      <c r="AJ40" s="928"/>
      <c r="AK40" s="1065" t="str">
        <f>IF(AJ40=" "," ",IF(AJ40="Vehículos",VLOOKUP($AK$18,'Datos Indices'!$A$38:$Z$50,22,FALSE),IF(AJ40="Ipim",VLOOKUP($AK$18,'Datos Indices'!$A$38:$Z$50,7,FALSE),IF(AJ40="Dólar",VLOOKUP($AK$18,'Datos Indices'!$A$38:$Z$50,4,FALSE),IF(AJ40="Gasoil",VLOOKUP($AK$18,'Datos Indices'!$A$38:$Z$50,10,FALSE),IF(AJ40="WPU06 Pesificado",VLOOKUP($AK$18,'Datos Indices'!$A$38:$Z$50,26,FALSE),0))))))</f>
        <v xml:space="preserve"> </v>
      </c>
      <c r="AL40" s="1067">
        <f t="shared" si="4"/>
        <v>0</v>
      </c>
      <c r="AM40" s="1067">
        <f t="shared" si="5"/>
        <v>0</v>
      </c>
      <c r="AN40" s="1067">
        <f t="shared" si="6"/>
        <v>0</v>
      </c>
      <c r="AP40" s="928"/>
      <c r="AQ40" s="1065" t="str">
        <f>IF(AP40=" "," ",IF(AP40="Vehículos",VLOOKUP($AQ$18,'Datos Indices'!$A$38:$Z$50,22,FALSE),IF(AP40="Ipim",VLOOKUP($AQ$18,'Datos Indices'!$A$38:$Z$50,7,FALSE),IF(AP40="Dólar",VLOOKUP($AQ$18,'Datos Indices'!$A$38:$Z$50,4,FALSE),IF(AP40="Gasoil",VLOOKUP($AQ$18,'Datos Indices'!$A$38:$Z$50,10,FALSE),IF(AP40="WPU06 Pesificado",VLOOKUP($AQ$18,'Datos Indices'!$A$38:$Z$50,26,FALSE),0))))))</f>
        <v xml:space="preserve"> </v>
      </c>
      <c r="AR40" s="1066">
        <f t="shared" si="7"/>
        <v>0</v>
      </c>
      <c r="AT40" s="928"/>
      <c r="AU40" s="1065" t="str">
        <f>IF(AT40=" "," ",IF(AT40="Vehículos",VLOOKUP($AU$18,'Datos Indices'!$A$38:$Z$50,22,FALSE),IF(AT40="Ipim",VLOOKUP($AU$18,'Datos Indices'!$A$38:$Z$50,7,FALSE),IF(AT40="Dólar",VLOOKUP($AU$18,'Datos Indices'!$A$38:$Z$50,4,FALSE),IF(AT40="Gasoil",VLOOKUP($AU$18,'Datos Indices'!$A$38:$Z$50,10,FALSE),IF(AT40="WPU06 Pesificado",VLOOKUP($AU$18,'Datos Indices'!$A$38:$Z$50,26,FALSE),0))))))</f>
        <v xml:space="preserve"> </v>
      </c>
      <c r="AV40" s="1067">
        <f t="shared" si="8"/>
        <v>0</v>
      </c>
      <c r="AW40" s="1067">
        <f t="shared" si="9"/>
        <v>0</v>
      </c>
      <c r="AX40" s="1067">
        <f t="shared" si="10"/>
        <v>0</v>
      </c>
      <c r="AY40" s="1559">
        <f t="shared" si="12"/>
        <v>0</v>
      </c>
      <c r="AZ40" s="1559">
        <f t="shared" si="11"/>
        <v>0</v>
      </c>
      <c r="BA40" s="1257"/>
      <c r="BB40" s="125"/>
      <c r="BC40" s="1257"/>
      <c r="BD40" s="1450" t="str">
        <f t="shared" si="13"/>
        <v/>
      </c>
      <c r="BF40" s="1247"/>
      <c r="BG40" s="1247"/>
      <c r="BH40" s="1247"/>
      <c r="BI40" s="1247"/>
      <c r="BJ40" s="1247"/>
      <c r="BK40" s="1247"/>
      <c r="BL40" s="1247"/>
      <c r="BM40" s="1247"/>
      <c r="BN40" s="1247"/>
      <c r="BO40" s="1247"/>
      <c r="BP40" s="1247"/>
      <c r="BQ40" s="1247"/>
      <c r="BR40" s="1247"/>
      <c r="BS40" s="1247"/>
      <c r="BT40" s="1247"/>
      <c r="BU40" s="1247"/>
      <c r="BV40" s="1247"/>
      <c r="BW40" s="1247"/>
      <c r="BX40" s="1247"/>
      <c r="BY40" s="1247"/>
      <c r="BZ40" s="1247"/>
      <c r="CA40" s="1247"/>
      <c r="CB40" s="1247"/>
      <c r="CC40" s="1247"/>
      <c r="CD40" s="1247"/>
      <c r="CE40" s="1247"/>
      <c r="CF40" s="1247"/>
      <c r="CG40" s="1247"/>
      <c r="CH40" s="1247"/>
      <c r="CI40" s="1247"/>
      <c r="CJ40" s="1247"/>
      <c r="CK40" s="1247"/>
      <c r="CL40" s="1247"/>
      <c r="CM40" s="1247"/>
      <c r="CN40" s="1247"/>
      <c r="CO40" s="1247"/>
      <c r="CP40" s="1247"/>
      <c r="CQ40" s="1247"/>
      <c r="CR40" s="1247"/>
      <c r="CS40" s="1247"/>
      <c r="CT40" s="1247"/>
      <c r="CU40" s="1247"/>
      <c r="CV40" s="1247"/>
      <c r="CW40" s="1247"/>
      <c r="CX40" s="1247"/>
      <c r="CY40" s="1247"/>
      <c r="CZ40" s="1247"/>
      <c r="DA40" s="1247"/>
      <c r="DB40" s="1247"/>
      <c r="DC40" s="1247"/>
      <c r="DD40" s="1247"/>
      <c r="DE40" s="1247"/>
      <c r="DF40" s="1247"/>
      <c r="DG40" s="1247"/>
      <c r="DH40" s="1247"/>
      <c r="DI40" s="1247"/>
      <c r="DJ40" s="1247"/>
      <c r="DK40" s="1247"/>
      <c r="DL40" s="1247"/>
      <c r="DM40" s="1247"/>
      <c r="DN40" s="1247"/>
      <c r="DO40" s="1247"/>
      <c r="DP40" s="1247"/>
      <c r="DQ40" s="1247"/>
      <c r="DR40" s="1247"/>
      <c r="DS40" s="1247"/>
      <c r="DT40" s="1247"/>
      <c r="DU40" s="1247"/>
      <c r="DV40" s="1247"/>
      <c r="DW40" s="1247"/>
      <c r="DX40" s="1247"/>
      <c r="DY40" s="1247"/>
      <c r="DZ40" s="1247"/>
      <c r="EA40" s="1247"/>
      <c r="EB40" s="1247"/>
      <c r="EC40" s="1247"/>
      <c r="ED40" s="1247"/>
      <c r="EE40" s="1247"/>
      <c r="EF40" s="1247"/>
      <c r="EG40" s="1247"/>
      <c r="EH40" s="1257"/>
      <c r="EI40" s="1452">
        <f t="shared" si="14"/>
        <v>0</v>
      </c>
      <c r="EJ40" s="1452">
        <f t="shared" si="15"/>
        <v>0</v>
      </c>
      <c r="EK40" s="1257"/>
      <c r="EL40" s="1450" t="str">
        <f t="shared" si="16"/>
        <v/>
      </c>
      <c r="EN40" s="1247"/>
      <c r="EO40" s="1247"/>
      <c r="EP40" s="1247"/>
      <c r="EQ40" s="1247"/>
      <c r="ER40" s="1247"/>
      <c r="ES40" s="1247"/>
      <c r="ET40" s="1247"/>
      <c r="EU40" s="1247"/>
      <c r="EV40" s="1247"/>
      <c r="EW40" s="1247"/>
      <c r="EX40" s="1247"/>
      <c r="EY40" s="1247"/>
      <c r="EZ40" s="1247"/>
      <c r="FA40" s="1247"/>
      <c r="FB40" s="1247"/>
      <c r="FC40" s="1247"/>
      <c r="FD40" s="1247"/>
      <c r="FE40" s="1247"/>
      <c r="FF40" s="1247"/>
      <c r="FG40" s="1247"/>
      <c r="FH40" s="1247"/>
      <c r="FI40" s="1247"/>
      <c r="FJ40" s="1247"/>
      <c r="FK40" s="1247"/>
      <c r="FL40" s="1247"/>
      <c r="FM40" s="1247"/>
      <c r="FN40" s="1247"/>
      <c r="FO40" s="1247"/>
      <c r="FP40" s="1247"/>
      <c r="FQ40" s="1247"/>
      <c r="FR40" s="1247"/>
      <c r="FS40" s="1247"/>
      <c r="FT40" s="1247"/>
      <c r="FU40" s="1247"/>
      <c r="FV40" s="1247"/>
      <c r="FW40" s="1247"/>
      <c r="FX40" s="1247"/>
      <c r="FY40" s="1247"/>
      <c r="FZ40" s="1247"/>
      <c r="GA40" s="1247"/>
      <c r="GB40" s="1247"/>
      <c r="GC40" s="1247"/>
      <c r="GD40" s="1247"/>
      <c r="GE40" s="1247"/>
      <c r="GF40" s="1247"/>
      <c r="GG40" s="1247"/>
      <c r="GH40" s="1247"/>
      <c r="GI40" s="1247"/>
      <c r="GJ40" s="1247"/>
      <c r="GK40" s="1247"/>
      <c r="GL40" s="1247"/>
      <c r="GM40" s="1247"/>
      <c r="GN40" s="1247"/>
      <c r="GO40" s="1247"/>
      <c r="GP40" s="1247"/>
      <c r="GQ40" s="1247"/>
      <c r="GR40" s="1247"/>
      <c r="GS40" s="1247"/>
      <c r="GT40" s="1247"/>
      <c r="GU40" s="1247"/>
      <c r="GV40" s="1247"/>
      <c r="GW40" s="1247"/>
      <c r="GX40" s="1247"/>
      <c r="GY40" s="1247"/>
      <c r="GZ40" s="1247"/>
      <c r="HA40" s="1247"/>
      <c r="HB40" s="1247"/>
      <c r="HC40" s="1247"/>
      <c r="HD40" s="1247"/>
      <c r="HE40" s="1247"/>
      <c r="HF40" s="1247"/>
      <c r="HG40" s="1247"/>
      <c r="HH40" s="1247"/>
      <c r="HI40" s="1247"/>
      <c r="HJ40" s="1247"/>
      <c r="HK40" s="1247"/>
      <c r="HL40" s="1247"/>
      <c r="HM40" s="1247"/>
      <c r="HN40" s="1247"/>
      <c r="HO40" s="1247"/>
      <c r="HQ40" s="1452">
        <f t="shared" si="17"/>
        <v>0</v>
      </c>
      <c r="HR40" s="1452">
        <f t="shared" si="18"/>
        <v>0</v>
      </c>
    </row>
    <row r="41" spans="1:226" ht="16.5" customHeight="1" x14ac:dyDescent="0.2">
      <c r="A41" s="756"/>
      <c r="B41" s="123"/>
      <c r="C41" s="757"/>
      <c r="D41" s="122"/>
      <c r="E41" s="758"/>
      <c r="F41" s="142"/>
      <c r="G41" s="140"/>
      <c r="H41" s="141"/>
      <c r="I41" s="141"/>
      <c r="J41" s="141"/>
      <c r="K41" s="1559">
        <f t="shared" si="19"/>
        <v>0</v>
      </c>
      <c r="L41" s="151"/>
      <c r="M41" s="891"/>
      <c r="N41" s="152"/>
      <c r="O41" s="141"/>
      <c r="P41" s="1559">
        <f t="shared" si="0"/>
        <v>0</v>
      </c>
      <c r="Q41" s="343"/>
      <c r="R41" s="343"/>
      <c r="S41" s="344"/>
      <c r="T41" s="1559">
        <f t="shared" si="1"/>
        <v>0</v>
      </c>
      <c r="U41" s="344"/>
      <c r="V41" s="141"/>
      <c r="W41" s="1559">
        <f t="shared" si="2"/>
        <v>0</v>
      </c>
      <c r="X41" s="343"/>
      <c r="Y41" s="343"/>
      <c r="Z41" s="343"/>
      <c r="AA41" s="343"/>
      <c r="AB41" s="1559">
        <f t="shared" si="20"/>
        <v>0</v>
      </c>
      <c r="AC41" s="1559">
        <f t="shared" si="21"/>
        <v>0</v>
      </c>
      <c r="AD41" s="1559">
        <f t="shared" si="22"/>
        <v>0</v>
      </c>
      <c r="AF41" s="928"/>
      <c r="AG41" s="1065" t="str">
        <f>IF(AF41=" "," ",IF(AF41="Vehículos",VLOOKUP($AG$18,'Datos Indices'!$A$38:$Z$50,22,FALSE),IF(AF41="Ipim",VLOOKUP($AG$18,'Datos Indices'!$A$38:$Z$50,7,FALSE),IF(AF41="Dólar",VLOOKUP($AG$18,'Datos Indices'!$A$38:$Z$50,4,FALSE),IF(AF41="Gasoil",VLOOKUP($AG$18,'Datos Indices'!$A$38:$Z$50,10,FALSE),IF(AF41="WPU06 Pesificado",VLOOKUP($AG$18,'Datos Indices'!$A$38:$Z$50,26,FALSE),0))))))</f>
        <v xml:space="preserve"> </v>
      </c>
      <c r="AH41" s="1066">
        <f t="shared" si="3"/>
        <v>0</v>
      </c>
      <c r="AJ41" s="928"/>
      <c r="AK41" s="1065" t="str">
        <f>IF(AJ41=" "," ",IF(AJ41="Vehículos",VLOOKUP($AK$18,'Datos Indices'!$A$38:$Z$50,22,FALSE),IF(AJ41="Ipim",VLOOKUP($AK$18,'Datos Indices'!$A$38:$Z$50,7,FALSE),IF(AJ41="Dólar",VLOOKUP($AK$18,'Datos Indices'!$A$38:$Z$50,4,FALSE),IF(AJ41="Gasoil",VLOOKUP($AK$18,'Datos Indices'!$A$38:$Z$50,10,FALSE),IF(AJ41="WPU06 Pesificado",VLOOKUP($AK$18,'Datos Indices'!$A$38:$Z$50,26,FALSE),0))))))</f>
        <v xml:space="preserve"> </v>
      </c>
      <c r="AL41" s="1067">
        <f t="shared" si="4"/>
        <v>0</v>
      </c>
      <c r="AM41" s="1067">
        <f t="shared" si="5"/>
        <v>0</v>
      </c>
      <c r="AN41" s="1067">
        <f t="shared" si="6"/>
        <v>0</v>
      </c>
      <c r="AP41" s="928"/>
      <c r="AQ41" s="1065" t="str">
        <f>IF(AP41=" "," ",IF(AP41="Vehículos",VLOOKUP($AQ$18,'Datos Indices'!$A$38:$Z$50,22,FALSE),IF(AP41="Ipim",VLOOKUP($AQ$18,'Datos Indices'!$A$38:$Z$50,7,FALSE),IF(AP41="Dólar",VLOOKUP($AQ$18,'Datos Indices'!$A$38:$Z$50,4,FALSE),IF(AP41="Gasoil",VLOOKUP($AQ$18,'Datos Indices'!$A$38:$Z$50,10,FALSE),IF(AP41="WPU06 Pesificado",VLOOKUP($AQ$18,'Datos Indices'!$A$38:$Z$50,26,FALSE),0))))))</f>
        <v xml:space="preserve"> </v>
      </c>
      <c r="AR41" s="1066">
        <f t="shared" si="7"/>
        <v>0</v>
      </c>
      <c r="AT41" s="928"/>
      <c r="AU41" s="1065" t="str">
        <f>IF(AT41=" "," ",IF(AT41="Vehículos",VLOOKUP($AU$18,'Datos Indices'!$A$38:$Z$50,22,FALSE),IF(AT41="Ipim",VLOOKUP($AU$18,'Datos Indices'!$A$38:$Z$50,7,FALSE),IF(AT41="Dólar",VLOOKUP($AU$18,'Datos Indices'!$A$38:$Z$50,4,FALSE),IF(AT41="Gasoil",VLOOKUP($AU$18,'Datos Indices'!$A$38:$Z$50,10,FALSE),IF(AT41="WPU06 Pesificado",VLOOKUP($AU$18,'Datos Indices'!$A$38:$Z$50,26,FALSE),0))))))</f>
        <v xml:space="preserve"> </v>
      </c>
      <c r="AV41" s="1067">
        <f t="shared" si="8"/>
        <v>0</v>
      </c>
      <c r="AW41" s="1067">
        <f t="shared" si="9"/>
        <v>0</v>
      </c>
      <c r="AX41" s="1067">
        <f t="shared" si="10"/>
        <v>0</v>
      </c>
      <c r="AY41" s="1559">
        <f t="shared" si="12"/>
        <v>0</v>
      </c>
      <c r="AZ41" s="1559">
        <f t="shared" si="11"/>
        <v>0</v>
      </c>
      <c r="BA41" s="1257"/>
      <c r="BB41" s="125"/>
      <c r="BC41" s="1257"/>
      <c r="BD41" s="1450" t="str">
        <f t="shared" si="13"/>
        <v/>
      </c>
      <c r="BF41" s="1247"/>
      <c r="BG41" s="1247"/>
      <c r="BH41" s="1247"/>
      <c r="BI41" s="1247"/>
      <c r="BJ41" s="1247"/>
      <c r="BK41" s="1247"/>
      <c r="BL41" s="1247"/>
      <c r="BM41" s="1247"/>
      <c r="BN41" s="1247"/>
      <c r="BO41" s="1247"/>
      <c r="BP41" s="1247"/>
      <c r="BQ41" s="1247"/>
      <c r="BR41" s="1247"/>
      <c r="BS41" s="1247"/>
      <c r="BT41" s="1247"/>
      <c r="BU41" s="1247"/>
      <c r="BV41" s="1247"/>
      <c r="BW41" s="1247"/>
      <c r="BX41" s="1247"/>
      <c r="BY41" s="1247"/>
      <c r="BZ41" s="1247"/>
      <c r="CA41" s="1247"/>
      <c r="CB41" s="1247"/>
      <c r="CC41" s="1247"/>
      <c r="CD41" s="1247"/>
      <c r="CE41" s="1247"/>
      <c r="CF41" s="1247"/>
      <c r="CG41" s="1247"/>
      <c r="CH41" s="1247"/>
      <c r="CI41" s="1247"/>
      <c r="CJ41" s="1247"/>
      <c r="CK41" s="1247"/>
      <c r="CL41" s="1247"/>
      <c r="CM41" s="1247"/>
      <c r="CN41" s="1247"/>
      <c r="CO41" s="1247"/>
      <c r="CP41" s="1247"/>
      <c r="CQ41" s="1247"/>
      <c r="CR41" s="1247"/>
      <c r="CS41" s="1247"/>
      <c r="CT41" s="1247"/>
      <c r="CU41" s="1247"/>
      <c r="CV41" s="1247"/>
      <c r="CW41" s="1247"/>
      <c r="CX41" s="1247"/>
      <c r="CY41" s="1247"/>
      <c r="CZ41" s="1247"/>
      <c r="DA41" s="1247"/>
      <c r="DB41" s="1247"/>
      <c r="DC41" s="1247"/>
      <c r="DD41" s="1247"/>
      <c r="DE41" s="1247"/>
      <c r="DF41" s="1247"/>
      <c r="DG41" s="1247"/>
      <c r="DH41" s="1247"/>
      <c r="DI41" s="1247"/>
      <c r="DJ41" s="1247"/>
      <c r="DK41" s="1247"/>
      <c r="DL41" s="1247"/>
      <c r="DM41" s="1247"/>
      <c r="DN41" s="1247"/>
      <c r="DO41" s="1247"/>
      <c r="DP41" s="1247"/>
      <c r="DQ41" s="1247"/>
      <c r="DR41" s="1247"/>
      <c r="DS41" s="1247"/>
      <c r="DT41" s="1247"/>
      <c r="DU41" s="1247"/>
      <c r="DV41" s="1247"/>
      <c r="DW41" s="1247"/>
      <c r="DX41" s="1247"/>
      <c r="DY41" s="1247"/>
      <c r="DZ41" s="1247"/>
      <c r="EA41" s="1247"/>
      <c r="EB41" s="1247"/>
      <c r="EC41" s="1247"/>
      <c r="ED41" s="1247"/>
      <c r="EE41" s="1247"/>
      <c r="EF41" s="1247"/>
      <c r="EG41" s="1247"/>
      <c r="EH41" s="1257"/>
      <c r="EI41" s="1452">
        <f t="shared" si="14"/>
        <v>0</v>
      </c>
      <c r="EJ41" s="1452">
        <f t="shared" si="15"/>
        <v>0</v>
      </c>
      <c r="EK41" s="1257"/>
      <c r="EL41" s="1450" t="str">
        <f t="shared" si="16"/>
        <v/>
      </c>
      <c r="EN41" s="1247"/>
      <c r="EO41" s="1247"/>
      <c r="EP41" s="1247"/>
      <c r="EQ41" s="1247"/>
      <c r="ER41" s="1247"/>
      <c r="ES41" s="1247"/>
      <c r="ET41" s="1247"/>
      <c r="EU41" s="1247"/>
      <c r="EV41" s="1247"/>
      <c r="EW41" s="1247"/>
      <c r="EX41" s="1247"/>
      <c r="EY41" s="1247"/>
      <c r="EZ41" s="1247"/>
      <c r="FA41" s="1247"/>
      <c r="FB41" s="1247"/>
      <c r="FC41" s="1247"/>
      <c r="FD41" s="1247"/>
      <c r="FE41" s="1247"/>
      <c r="FF41" s="1247"/>
      <c r="FG41" s="1247"/>
      <c r="FH41" s="1247"/>
      <c r="FI41" s="1247"/>
      <c r="FJ41" s="1247"/>
      <c r="FK41" s="1247"/>
      <c r="FL41" s="1247"/>
      <c r="FM41" s="1247"/>
      <c r="FN41" s="1247"/>
      <c r="FO41" s="1247"/>
      <c r="FP41" s="1247"/>
      <c r="FQ41" s="1247"/>
      <c r="FR41" s="1247"/>
      <c r="FS41" s="1247"/>
      <c r="FT41" s="1247"/>
      <c r="FU41" s="1247"/>
      <c r="FV41" s="1247"/>
      <c r="FW41" s="1247"/>
      <c r="FX41" s="1247"/>
      <c r="FY41" s="1247"/>
      <c r="FZ41" s="1247"/>
      <c r="GA41" s="1247"/>
      <c r="GB41" s="1247"/>
      <c r="GC41" s="1247"/>
      <c r="GD41" s="1247"/>
      <c r="GE41" s="1247"/>
      <c r="GF41" s="1247"/>
      <c r="GG41" s="1247"/>
      <c r="GH41" s="1247"/>
      <c r="GI41" s="1247"/>
      <c r="GJ41" s="1247"/>
      <c r="GK41" s="1247"/>
      <c r="GL41" s="1247"/>
      <c r="GM41" s="1247"/>
      <c r="GN41" s="1247"/>
      <c r="GO41" s="1247"/>
      <c r="GP41" s="1247"/>
      <c r="GQ41" s="1247"/>
      <c r="GR41" s="1247"/>
      <c r="GS41" s="1247"/>
      <c r="GT41" s="1247"/>
      <c r="GU41" s="1247"/>
      <c r="GV41" s="1247"/>
      <c r="GW41" s="1247"/>
      <c r="GX41" s="1247"/>
      <c r="GY41" s="1247"/>
      <c r="GZ41" s="1247"/>
      <c r="HA41" s="1247"/>
      <c r="HB41" s="1247"/>
      <c r="HC41" s="1247"/>
      <c r="HD41" s="1247"/>
      <c r="HE41" s="1247"/>
      <c r="HF41" s="1247"/>
      <c r="HG41" s="1247"/>
      <c r="HH41" s="1247"/>
      <c r="HI41" s="1247"/>
      <c r="HJ41" s="1247"/>
      <c r="HK41" s="1247"/>
      <c r="HL41" s="1247"/>
      <c r="HM41" s="1247"/>
      <c r="HN41" s="1247"/>
      <c r="HO41" s="1247"/>
      <c r="HQ41" s="1452">
        <f t="shared" si="17"/>
        <v>0</v>
      </c>
      <c r="HR41" s="1452">
        <f t="shared" si="18"/>
        <v>0</v>
      </c>
    </row>
    <row r="42" spans="1:226" ht="16.5" customHeight="1" x14ac:dyDescent="0.2">
      <c r="A42" s="756"/>
      <c r="B42" s="123"/>
      <c r="C42" s="757"/>
      <c r="D42" s="122"/>
      <c r="E42" s="758"/>
      <c r="F42" s="142"/>
      <c r="G42" s="140"/>
      <c r="H42" s="141"/>
      <c r="I42" s="141"/>
      <c r="J42" s="141"/>
      <c r="K42" s="1559">
        <f t="shared" si="19"/>
        <v>0</v>
      </c>
      <c r="L42" s="153"/>
      <c r="M42" s="151"/>
      <c r="N42" s="152"/>
      <c r="O42" s="646"/>
      <c r="P42" s="1559">
        <f t="shared" si="0"/>
        <v>0</v>
      </c>
      <c r="Q42" s="343"/>
      <c r="R42" s="343"/>
      <c r="S42" s="344"/>
      <c r="T42" s="1559">
        <f t="shared" si="1"/>
        <v>0</v>
      </c>
      <c r="U42" s="344"/>
      <c r="V42" s="141"/>
      <c r="W42" s="1559">
        <f t="shared" si="2"/>
        <v>0</v>
      </c>
      <c r="X42" s="343"/>
      <c r="Y42" s="343"/>
      <c r="Z42" s="343"/>
      <c r="AA42" s="343"/>
      <c r="AB42" s="1559">
        <f t="shared" si="20"/>
        <v>0</v>
      </c>
      <c r="AC42" s="1559">
        <f t="shared" si="21"/>
        <v>0</v>
      </c>
      <c r="AD42" s="1559">
        <f t="shared" si="22"/>
        <v>0</v>
      </c>
      <c r="AF42" s="928"/>
      <c r="AG42" s="1065" t="str">
        <f>IF(AF42=" "," ",IF(AF42="Vehículos",VLOOKUP($AG$18,'Datos Indices'!$A$38:$Z$50,22,FALSE),IF(AF42="Ipim",VLOOKUP($AG$18,'Datos Indices'!$A$38:$Z$50,7,FALSE),IF(AF42="Dólar",VLOOKUP($AG$18,'Datos Indices'!$A$38:$Z$50,4,FALSE),IF(AF42="Gasoil",VLOOKUP($AG$18,'Datos Indices'!$A$38:$Z$50,10,FALSE),IF(AF42="WPU06 Pesificado",VLOOKUP($AG$18,'Datos Indices'!$A$38:$Z$50,26,FALSE),0))))))</f>
        <v xml:space="preserve"> </v>
      </c>
      <c r="AH42" s="1066">
        <f t="shared" si="3"/>
        <v>0</v>
      </c>
      <c r="AJ42" s="928"/>
      <c r="AK42" s="1065" t="str">
        <f>IF(AJ42=" "," ",IF(AJ42="Vehículos",VLOOKUP($AK$18,'Datos Indices'!$A$38:$Z$50,22,FALSE),IF(AJ42="Ipim",VLOOKUP($AK$18,'Datos Indices'!$A$38:$Z$50,7,FALSE),IF(AJ42="Dólar",VLOOKUP($AK$18,'Datos Indices'!$A$38:$Z$50,4,FALSE),IF(AJ42="Gasoil",VLOOKUP($AK$18,'Datos Indices'!$A$38:$Z$50,10,FALSE),IF(AJ42="WPU06 Pesificado",VLOOKUP($AK$18,'Datos Indices'!$A$38:$Z$50,26,FALSE),0))))))</f>
        <v xml:space="preserve"> </v>
      </c>
      <c r="AL42" s="1067">
        <f t="shared" si="4"/>
        <v>0</v>
      </c>
      <c r="AM42" s="1067">
        <f t="shared" si="5"/>
        <v>0</v>
      </c>
      <c r="AN42" s="1067">
        <f t="shared" si="6"/>
        <v>0</v>
      </c>
      <c r="AP42" s="928"/>
      <c r="AQ42" s="1065" t="str">
        <f>IF(AP42=" "," ",IF(AP42="Vehículos",VLOOKUP($AQ$18,'Datos Indices'!$A$38:$Z$50,22,FALSE),IF(AP42="Ipim",VLOOKUP($AQ$18,'Datos Indices'!$A$38:$Z$50,7,FALSE),IF(AP42="Dólar",VLOOKUP($AQ$18,'Datos Indices'!$A$38:$Z$50,4,FALSE),IF(AP42="Gasoil",VLOOKUP($AQ$18,'Datos Indices'!$A$38:$Z$50,10,FALSE),IF(AP42="WPU06 Pesificado",VLOOKUP($AQ$18,'Datos Indices'!$A$38:$Z$50,26,FALSE),0))))))</f>
        <v xml:space="preserve"> </v>
      </c>
      <c r="AR42" s="1066">
        <f t="shared" si="7"/>
        <v>0</v>
      </c>
      <c r="AT42" s="928"/>
      <c r="AU42" s="1065" t="str">
        <f>IF(AT42=" "," ",IF(AT42="Vehículos",VLOOKUP($AU$18,'Datos Indices'!$A$38:$Z$50,22,FALSE),IF(AT42="Ipim",VLOOKUP($AU$18,'Datos Indices'!$A$38:$Z$50,7,FALSE),IF(AT42="Dólar",VLOOKUP($AU$18,'Datos Indices'!$A$38:$Z$50,4,FALSE),IF(AT42="Gasoil",VLOOKUP($AU$18,'Datos Indices'!$A$38:$Z$50,10,FALSE),IF(AT42="WPU06 Pesificado",VLOOKUP($AU$18,'Datos Indices'!$A$38:$Z$50,26,FALSE),0))))))</f>
        <v xml:space="preserve"> </v>
      </c>
      <c r="AV42" s="1067">
        <f t="shared" si="8"/>
        <v>0</v>
      </c>
      <c r="AW42" s="1067">
        <f t="shared" si="9"/>
        <v>0</v>
      </c>
      <c r="AX42" s="1067">
        <f t="shared" si="10"/>
        <v>0</v>
      </c>
      <c r="AY42" s="1559">
        <f t="shared" si="12"/>
        <v>0</v>
      </c>
      <c r="AZ42" s="1559">
        <f t="shared" si="11"/>
        <v>0</v>
      </c>
      <c r="BA42" s="1257"/>
      <c r="BB42" s="125"/>
      <c r="BC42" s="1257"/>
      <c r="BD42" s="1450" t="str">
        <f t="shared" si="13"/>
        <v/>
      </c>
      <c r="BF42" s="1247"/>
      <c r="BG42" s="1247"/>
      <c r="BH42" s="1247"/>
      <c r="BI42" s="1247"/>
      <c r="BJ42" s="1247"/>
      <c r="BK42" s="1247"/>
      <c r="BL42" s="1247"/>
      <c r="BM42" s="1247"/>
      <c r="BN42" s="1247"/>
      <c r="BO42" s="1247"/>
      <c r="BP42" s="1247"/>
      <c r="BQ42" s="1247"/>
      <c r="BR42" s="1247"/>
      <c r="BS42" s="1247"/>
      <c r="BT42" s="1247"/>
      <c r="BU42" s="1247"/>
      <c r="BV42" s="1247"/>
      <c r="BW42" s="1247"/>
      <c r="BX42" s="1247"/>
      <c r="BY42" s="1247"/>
      <c r="BZ42" s="1247"/>
      <c r="CA42" s="1247"/>
      <c r="CB42" s="1247"/>
      <c r="CC42" s="1247"/>
      <c r="CD42" s="1247"/>
      <c r="CE42" s="1247"/>
      <c r="CF42" s="1247"/>
      <c r="CG42" s="1247"/>
      <c r="CH42" s="1247"/>
      <c r="CI42" s="1247"/>
      <c r="CJ42" s="1247"/>
      <c r="CK42" s="1247"/>
      <c r="CL42" s="1247"/>
      <c r="CM42" s="1247"/>
      <c r="CN42" s="1247"/>
      <c r="CO42" s="1247"/>
      <c r="CP42" s="1247"/>
      <c r="CQ42" s="1247"/>
      <c r="CR42" s="1247"/>
      <c r="CS42" s="1247"/>
      <c r="CT42" s="1247"/>
      <c r="CU42" s="1247"/>
      <c r="CV42" s="1247"/>
      <c r="CW42" s="1247"/>
      <c r="CX42" s="1247"/>
      <c r="CY42" s="1247"/>
      <c r="CZ42" s="1247"/>
      <c r="DA42" s="1247"/>
      <c r="DB42" s="1247"/>
      <c r="DC42" s="1247"/>
      <c r="DD42" s="1247"/>
      <c r="DE42" s="1247"/>
      <c r="DF42" s="1247"/>
      <c r="DG42" s="1247"/>
      <c r="DH42" s="1247"/>
      <c r="DI42" s="1247"/>
      <c r="DJ42" s="1247"/>
      <c r="DK42" s="1247"/>
      <c r="DL42" s="1247"/>
      <c r="DM42" s="1247"/>
      <c r="DN42" s="1247"/>
      <c r="DO42" s="1247"/>
      <c r="DP42" s="1247"/>
      <c r="DQ42" s="1247"/>
      <c r="DR42" s="1247"/>
      <c r="DS42" s="1247"/>
      <c r="DT42" s="1247"/>
      <c r="DU42" s="1247"/>
      <c r="DV42" s="1247"/>
      <c r="DW42" s="1247"/>
      <c r="DX42" s="1247"/>
      <c r="DY42" s="1247"/>
      <c r="DZ42" s="1247"/>
      <c r="EA42" s="1247"/>
      <c r="EB42" s="1247"/>
      <c r="EC42" s="1247"/>
      <c r="ED42" s="1247"/>
      <c r="EE42" s="1247"/>
      <c r="EF42" s="1247"/>
      <c r="EG42" s="1247"/>
      <c r="EH42" s="1257"/>
      <c r="EI42" s="1452">
        <f t="shared" si="14"/>
        <v>0</v>
      </c>
      <c r="EJ42" s="1452">
        <f t="shared" si="15"/>
        <v>0</v>
      </c>
      <c r="EK42" s="1257"/>
      <c r="EL42" s="1450" t="str">
        <f t="shared" si="16"/>
        <v/>
      </c>
      <c r="EN42" s="1247"/>
      <c r="EO42" s="1247"/>
      <c r="EP42" s="1247"/>
      <c r="EQ42" s="1247"/>
      <c r="ER42" s="1247"/>
      <c r="ES42" s="1247"/>
      <c r="ET42" s="1247"/>
      <c r="EU42" s="1247"/>
      <c r="EV42" s="1247"/>
      <c r="EW42" s="1247"/>
      <c r="EX42" s="1247"/>
      <c r="EY42" s="1247"/>
      <c r="EZ42" s="1247"/>
      <c r="FA42" s="1247"/>
      <c r="FB42" s="1247"/>
      <c r="FC42" s="1247"/>
      <c r="FD42" s="1247"/>
      <c r="FE42" s="1247"/>
      <c r="FF42" s="1247"/>
      <c r="FG42" s="1247"/>
      <c r="FH42" s="1247"/>
      <c r="FI42" s="1247"/>
      <c r="FJ42" s="1247"/>
      <c r="FK42" s="1247"/>
      <c r="FL42" s="1247"/>
      <c r="FM42" s="1247"/>
      <c r="FN42" s="1247"/>
      <c r="FO42" s="1247"/>
      <c r="FP42" s="1247"/>
      <c r="FQ42" s="1247"/>
      <c r="FR42" s="1247"/>
      <c r="FS42" s="1247"/>
      <c r="FT42" s="1247"/>
      <c r="FU42" s="1247"/>
      <c r="FV42" s="1247"/>
      <c r="FW42" s="1247"/>
      <c r="FX42" s="1247"/>
      <c r="FY42" s="1247"/>
      <c r="FZ42" s="1247"/>
      <c r="GA42" s="1247"/>
      <c r="GB42" s="1247"/>
      <c r="GC42" s="1247"/>
      <c r="GD42" s="1247"/>
      <c r="GE42" s="1247"/>
      <c r="GF42" s="1247"/>
      <c r="GG42" s="1247"/>
      <c r="GH42" s="1247"/>
      <c r="GI42" s="1247"/>
      <c r="GJ42" s="1247"/>
      <c r="GK42" s="1247"/>
      <c r="GL42" s="1247"/>
      <c r="GM42" s="1247"/>
      <c r="GN42" s="1247"/>
      <c r="GO42" s="1247"/>
      <c r="GP42" s="1247"/>
      <c r="GQ42" s="1247"/>
      <c r="GR42" s="1247"/>
      <c r="GS42" s="1247"/>
      <c r="GT42" s="1247"/>
      <c r="GU42" s="1247"/>
      <c r="GV42" s="1247"/>
      <c r="GW42" s="1247"/>
      <c r="GX42" s="1247"/>
      <c r="GY42" s="1247"/>
      <c r="GZ42" s="1247"/>
      <c r="HA42" s="1247"/>
      <c r="HB42" s="1247"/>
      <c r="HC42" s="1247"/>
      <c r="HD42" s="1247"/>
      <c r="HE42" s="1247"/>
      <c r="HF42" s="1247"/>
      <c r="HG42" s="1247"/>
      <c r="HH42" s="1247"/>
      <c r="HI42" s="1247"/>
      <c r="HJ42" s="1247"/>
      <c r="HK42" s="1247"/>
      <c r="HL42" s="1247"/>
      <c r="HM42" s="1247"/>
      <c r="HN42" s="1247"/>
      <c r="HO42" s="1247"/>
      <c r="HQ42" s="1452">
        <f t="shared" si="17"/>
        <v>0</v>
      </c>
      <c r="HR42" s="1452">
        <f t="shared" si="18"/>
        <v>0</v>
      </c>
    </row>
    <row r="43" spans="1:226" ht="16.5" customHeight="1" x14ac:dyDescent="0.2">
      <c r="A43" s="756"/>
      <c r="B43" s="123"/>
      <c r="C43" s="757"/>
      <c r="D43" s="122"/>
      <c r="E43" s="758"/>
      <c r="F43" s="142"/>
      <c r="G43" s="140"/>
      <c r="H43" s="141"/>
      <c r="I43" s="141"/>
      <c r="J43" s="141"/>
      <c r="K43" s="1559">
        <f t="shared" si="19"/>
        <v>0</v>
      </c>
      <c r="L43" s="154"/>
      <c r="M43" s="151"/>
      <c r="N43" s="152"/>
      <c r="O43" s="646"/>
      <c r="P43" s="1559">
        <f t="shared" si="0"/>
        <v>0</v>
      </c>
      <c r="Q43" s="343"/>
      <c r="R43" s="343"/>
      <c r="S43" s="344"/>
      <c r="T43" s="1559">
        <f t="shared" si="1"/>
        <v>0</v>
      </c>
      <c r="U43" s="344"/>
      <c r="V43" s="141"/>
      <c r="W43" s="1559">
        <f t="shared" si="2"/>
        <v>0</v>
      </c>
      <c r="X43" s="343"/>
      <c r="Y43" s="343"/>
      <c r="Z43" s="343"/>
      <c r="AA43" s="343"/>
      <c r="AB43" s="1559">
        <f t="shared" si="20"/>
        <v>0</v>
      </c>
      <c r="AC43" s="1559">
        <f t="shared" si="21"/>
        <v>0</v>
      </c>
      <c r="AD43" s="1559">
        <f t="shared" si="22"/>
        <v>0</v>
      </c>
      <c r="AF43" s="928"/>
      <c r="AG43" s="1065" t="str">
        <f>IF(AF43=" "," ",IF(AF43="Vehículos",VLOOKUP($AG$18,'Datos Indices'!$A$38:$Z$50,22,FALSE),IF(AF43="Ipim",VLOOKUP($AG$18,'Datos Indices'!$A$38:$Z$50,7,FALSE),IF(AF43="Dólar",VLOOKUP($AG$18,'Datos Indices'!$A$38:$Z$50,4,FALSE),IF(AF43="Gasoil",VLOOKUP($AG$18,'Datos Indices'!$A$38:$Z$50,10,FALSE),IF(AF43="WPU06 Pesificado",VLOOKUP($AG$18,'Datos Indices'!$A$38:$Z$50,26,FALSE),0))))))</f>
        <v xml:space="preserve"> </v>
      </c>
      <c r="AH43" s="1066">
        <f t="shared" si="3"/>
        <v>0</v>
      </c>
      <c r="AJ43" s="928"/>
      <c r="AK43" s="1065" t="str">
        <f>IF(AJ43=" "," ",IF(AJ43="Vehículos",VLOOKUP($AK$18,'Datos Indices'!$A$38:$Z$50,22,FALSE),IF(AJ43="Ipim",VLOOKUP($AK$18,'Datos Indices'!$A$38:$Z$50,7,FALSE),IF(AJ43="Dólar",VLOOKUP($AK$18,'Datos Indices'!$A$38:$Z$50,4,FALSE),IF(AJ43="Gasoil",VLOOKUP($AK$18,'Datos Indices'!$A$38:$Z$50,10,FALSE),IF(AJ43="WPU06 Pesificado",VLOOKUP($AK$18,'Datos Indices'!$A$38:$Z$50,26,FALSE),0))))))</f>
        <v xml:space="preserve"> </v>
      </c>
      <c r="AL43" s="1067">
        <f t="shared" si="4"/>
        <v>0</v>
      </c>
      <c r="AM43" s="1067">
        <f t="shared" si="5"/>
        <v>0</v>
      </c>
      <c r="AN43" s="1067">
        <f t="shared" si="6"/>
        <v>0</v>
      </c>
      <c r="AP43" s="928"/>
      <c r="AQ43" s="1065" t="str">
        <f>IF(AP43=" "," ",IF(AP43="Vehículos",VLOOKUP($AQ$18,'Datos Indices'!$A$38:$Z$50,22,FALSE),IF(AP43="Ipim",VLOOKUP($AQ$18,'Datos Indices'!$A$38:$Z$50,7,FALSE),IF(AP43="Dólar",VLOOKUP($AQ$18,'Datos Indices'!$A$38:$Z$50,4,FALSE),IF(AP43="Gasoil",VLOOKUP($AQ$18,'Datos Indices'!$A$38:$Z$50,10,FALSE),IF(AP43="WPU06 Pesificado",VLOOKUP($AQ$18,'Datos Indices'!$A$38:$Z$50,26,FALSE),0))))))</f>
        <v xml:space="preserve"> </v>
      </c>
      <c r="AR43" s="1066">
        <f t="shared" si="7"/>
        <v>0</v>
      </c>
      <c r="AT43" s="928"/>
      <c r="AU43" s="1065" t="str">
        <f>IF(AT43=" "," ",IF(AT43="Vehículos",VLOOKUP($AU$18,'Datos Indices'!$A$38:$Z$50,22,FALSE),IF(AT43="Ipim",VLOOKUP($AU$18,'Datos Indices'!$A$38:$Z$50,7,FALSE),IF(AT43="Dólar",VLOOKUP($AU$18,'Datos Indices'!$A$38:$Z$50,4,FALSE),IF(AT43="Gasoil",VLOOKUP($AU$18,'Datos Indices'!$A$38:$Z$50,10,FALSE),IF(AT43="WPU06 Pesificado",VLOOKUP($AU$18,'Datos Indices'!$A$38:$Z$50,26,FALSE),0))))))</f>
        <v xml:space="preserve"> </v>
      </c>
      <c r="AV43" s="1067">
        <f t="shared" si="8"/>
        <v>0</v>
      </c>
      <c r="AW43" s="1067">
        <f t="shared" si="9"/>
        <v>0</v>
      </c>
      <c r="AX43" s="1067">
        <f t="shared" si="10"/>
        <v>0</v>
      </c>
      <c r="AY43" s="1559">
        <f t="shared" si="12"/>
        <v>0</v>
      </c>
      <c r="AZ43" s="1559">
        <f t="shared" si="11"/>
        <v>0</v>
      </c>
      <c r="BA43" s="1257"/>
      <c r="BB43" s="125"/>
      <c r="BC43" s="1257"/>
      <c r="BD43" s="1450" t="str">
        <f t="shared" si="13"/>
        <v/>
      </c>
      <c r="BE43" s="1451"/>
      <c r="BF43" s="1247"/>
      <c r="BG43" s="1247"/>
      <c r="BH43" s="1247"/>
      <c r="BI43" s="1247"/>
      <c r="BJ43" s="1247"/>
      <c r="BK43" s="1247"/>
      <c r="BL43" s="1247"/>
      <c r="BM43" s="1247"/>
      <c r="BN43" s="1247"/>
      <c r="BO43" s="1247"/>
      <c r="BP43" s="1247"/>
      <c r="BQ43" s="1247"/>
      <c r="BR43" s="1247"/>
      <c r="BS43" s="1247"/>
      <c r="BT43" s="1247"/>
      <c r="BU43" s="1247"/>
      <c r="BV43" s="1247"/>
      <c r="BW43" s="1247"/>
      <c r="BX43" s="1247"/>
      <c r="BY43" s="1247"/>
      <c r="BZ43" s="1247"/>
      <c r="CA43" s="1247"/>
      <c r="CB43" s="1247"/>
      <c r="CC43" s="1247"/>
      <c r="CD43" s="1247"/>
      <c r="CE43" s="1247"/>
      <c r="CF43" s="1247"/>
      <c r="CG43" s="1247"/>
      <c r="CH43" s="1247"/>
      <c r="CI43" s="1247"/>
      <c r="CJ43" s="1247"/>
      <c r="CK43" s="1247"/>
      <c r="CL43" s="1247"/>
      <c r="CM43" s="1247"/>
      <c r="CN43" s="1247"/>
      <c r="CO43" s="1247"/>
      <c r="CP43" s="1247"/>
      <c r="CQ43" s="1247"/>
      <c r="CR43" s="1247"/>
      <c r="CS43" s="1247"/>
      <c r="CT43" s="1247"/>
      <c r="CU43" s="1247"/>
      <c r="CV43" s="1247"/>
      <c r="CW43" s="1247"/>
      <c r="CX43" s="1247"/>
      <c r="CY43" s="1247"/>
      <c r="CZ43" s="1247"/>
      <c r="DA43" s="1247"/>
      <c r="DB43" s="1247"/>
      <c r="DC43" s="1247"/>
      <c r="DD43" s="1247"/>
      <c r="DE43" s="1247"/>
      <c r="DF43" s="1247"/>
      <c r="DG43" s="1247"/>
      <c r="DH43" s="1247"/>
      <c r="DI43" s="1247"/>
      <c r="DJ43" s="1247"/>
      <c r="DK43" s="1247"/>
      <c r="DL43" s="1247"/>
      <c r="DM43" s="1247"/>
      <c r="DN43" s="1247"/>
      <c r="DO43" s="1247"/>
      <c r="DP43" s="1247"/>
      <c r="DQ43" s="1247"/>
      <c r="DR43" s="1247"/>
      <c r="DS43" s="1247"/>
      <c r="DT43" s="1247"/>
      <c r="DU43" s="1247"/>
      <c r="DV43" s="1247"/>
      <c r="DW43" s="1247"/>
      <c r="DX43" s="1247"/>
      <c r="DY43" s="1247"/>
      <c r="DZ43" s="1247"/>
      <c r="EA43" s="1247"/>
      <c r="EB43" s="1247"/>
      <c r="EC43" s="1247"/>
      <c r="ED43" s="1247"/>
      <c r="EE43" s="1247"/>
      <c r="EF43" s="1247"/>
      <c r="EG43" s="1247"/>
      <c r="EH43" s="1257"/>
      <c r="EI43" s="1452">
        <f t="shared" si="14"/>
        <v>0</v>
      </c>
      <c r="EJ43" s="1452">
        <f t="shared" si="15"/>
        <v>0</v>
      </c>
      <c r="EK43" s="1257"/>
      <c r="EL43" s="1450" t="str">
        <f t="shared" si="16"/>
        <v/>
      </c>
      <c r="EM43" s="1451"/>
      <c r="EN43" s="1247"/>
      <c r="EO43" s="1247"/>
      <c r="EP43" s="1247"/>
      <c r="EQ43" s="1247"/>
      <c r="ER43" s="1247"/>
      <c r="ES43" s="1247"/>
      <c r="ET43" s="1247"/>
      <c r="EU43" s="1247"/>
      <c r="EV43" s="1247"/>
      <c r="EW43" s="1247"/>
      <c r="EX43" s="1247"/>
      <c r="EY43" s="1247"/>
      <c r="EZ43" s="1247"/>
      <c r="FA43" s="1247"/>
      <c r="FB43" s="1247"/>
      <c r="FC43" s="1247"/>
      <c r="FD43" s="1247"/>
      <c r="FE43" s="1247"/>
      <c r="FF43" s="1247"/>
      <c r="FG43" s="1247"/>
      <c r="FH43" s="1247"/>
      <c r="FI43" s="1247"/>
      <c r="FJ43" s="1247"/>
      <c r="FK43" s="1247"/>
      <c r="FL43" s="1247"/>
      <c r="FM43" s="1247"/>
      <c r="FN43" s="1247"/>
      <c r="FO43" s="1247"/>
      <c r="FP43" s="1247"/>
      <c r="FQ43" s="1247"/>
      <c r="FR43" s="1247"/>
      <c r="FS43" s="1247"/>
      <c r="FT43" s="1247"/>
      <c r="FU43" s="1247"/>
      <c r="FV43" s="1247"/>
      <c r="FW43" s="1247"/>
      <c r="FX43" s="1247"/>
      <c r="FY43" s="1247"/>
      <c r="FZ43" s="1247"/>
      <c r="GA43" s="1247"/>
      <c r="GB43" s="1247"/>
      <c r="GC43" s="1247"/>
      <c r="GD43" s="1247"/>
      <c r="GE43" s="1247"/>
      <c r="GF43" s="1247"/>
      <c r="GG43" s="1247"/>
      <c r="GH43" s="1247"/>
      <c r="GI43" s="1247"/>
      <c r="GJ43" s="1247"/>
      <c r="GK43" s="1247"/>
      <c r="GL43" s="1247"/>
      <c r="GM43" s="1247"/>
      <c r="GN43" s="1247"/>
      <c r="GO43" s="1247"/>
      <c r="GP43" s="1247"/>
      <c r="GQ43" s="1247"/>
      <c r="GR43" s="1247"/>
      <c r="GS43" s="1247"/>
      <c r="GT43" s="1247"/>
      <c r="GU43" s="1247"/>
      <c r="GV43" s="1247"/>
      <c r="GW43" s="1247"/>
      <c r="GX43" s="1247"/>
      <c r="GY43" s="1247"/>
      <c r="GZ43" s="1247"/>
      <c r="HA43" s="1247"/>
      <c r="HB43" s="1247"/>
      <c r="HC43" s="1247"/>
      <c r="HD43" s="1247"/>
      <c r="HE43" s="1247"/>
      <c r="HF43" s="1247"/>
      <c r="HG43" s="1247"/>
      <c r="HH43" s="1247"/>
      <c r="HI43" s="1247"/>
      <c r="HJ43" s="1247"/>
      <c r="HK43" s="1247"/>
      <c r="HL43" s="1247"/>
      <c r="HM43" s="1247"/>
      <c r="HN43" s="1247"/>
      <c r="HO43" s="1247"/>
      <c r="HQ43" s="1452">
        <f t="shared" si="17"/>
        <v>0</v>
      </c>
      <c r="HR43" s="1452">
        <f t="shared" si="18"/>
        <v>0</v>
      </c>
    </row>
    <row r="44" spans="1:226" ht="16.5" customHeight="1" x14ac:dyDescent="0.2">
      <c r="A44" s="756"/>
      <c r="B44" s="123"/>
      <c r="C44" s="757"/>
      <c r="D44" s="122"/>
      <c r="E44" s="758"/>
      <c r="F44" s="142"/>
      <c r="G44" s="140"/>
      <c r="H44" s="141"/>
      <c r="I44" s="141"/>
      <c r="J44" s="141"/>
      <c r="K44" s="1559">
        <f t="shared" si="19"/>
        <v>0</v>
      </c>
      <c r="L44" s="154"/>
      <c r="M44" s="151"/>
      <c r="N44" s="152"/>
      <c r="O44" s="141"/>
      <c r="P44" s="1559">
        <f t="shared" si="0"/>
        <v>0</v>
      </c>
      <c r="Q44" s="343"/>
      <c r="R44" s="343"/>
      <c r="S44" s="344"/>
      <c r="T44" s="1559">
        <f t="shared" si="1"/>
        <v>0</v>
      </c>
      <c r="U44" s="344"/>
      <c r="V44" s="141"/>
      <c r="W44" s="1559">
        <f t="shared" si="2"/>
        <v>0</v>
      </c>
      <c r="X44" s="343"/>
      <c r="Y44" s="343"/>
      <c r="Z44" s="343"/>
      <c r="AA44" s="343"/>
      <c r="AB44" s="1559">
        <f t="shared" si="20"/>
        <v>0</v>
      </c>
      <c r="AC44" s="1559">
        <f t="shared" si="21"/>
        <v>0</v>
      </c>
      <c r="AD44" s="1559">
        <f t="shared" si="22"/>
        <v>0</v>
      </c>
      <c r="AF44" s="928"/>
      <c r="AG44" s="1065" t="str">
        <f>IF(AF44=" "," ",IF(AF44="Vehículos",VLOOKUP($AG$18,'Datos Indices'!$A$38:$Z$50,22,FALSE),IF(AF44="Ipim",VLOOKUP($AG$18,'Datos Indices'!$A$38:$Z$50,7,FALSE),IF(AF44="Dólar",VLOOKUP($AG$18,'Datos Indices'!$A$38:$Z$50,4,FALSE),IF(AF44="Gasoil",VLOOKUP($AG$18,'Datos Indices'!$A$38:$Z$50,10,FALSE),IF(AF44="WPU06 Pesificado",VLOOKUP($AG$18,'Datos Indices'!$A$38:$Z$50,26,FALSE),0))))))</f>
        <v xml:space="preserve"> </v>
      </c>
      <c r="AH44" s="1066">
        <f t="shared" si="3"/>
        <v>0</v>
      </c>
      <c r="AJ44" s="928"/>
      <c r="AK44" s="1065" t="str">
        <f>IF(AJ44=" "," ",IF(AJ44="Vehículos",VLOOKUP($AK$18,'Datos Indices'!$A$38:$Z$50,22,FALSE),IF(AJ44="Ipim",VLOOKUP($AK$18,'Datos Indices'!$A$38:$Z$50,7,FALSE),IF(AJ44="Dólar",VLOOKUP($AK$18,'Datos Indices'!$A$38:$Z$50,4,FALSE),IF(AJ44="Gasoil",VLOOKUP($AK$18,'Datos Indices'!$A$38:$Z$50,10,FALSE),IF(AJ44="WPU06 Pesificado",VLOOKUP($AK$18,'Datos Indices'!$A$38:$Z$50,26,FALSE),0))))))</f>
        <v xml:space="preserve"> </v>
      </c>
      <c r="AL44" s="1067">
        <f t="shared" si="4"/>
        <v>0</v>
      </c>
      <c r="AM44" s="1067">
        <f t="shared" si="5"/>
        <v>0</v>
      </c>
      <c r="AN44" s="1067">
        <f t="shared" si="6"/>
        <v>0</v>
      </c>
      <c r="AP44" s="928"/>
      <c r="AQ44" s="1065" t="str">
        <f>IF(AP44=" "," ",IF(AP44="Vehículos",VLOOKUP($AQ$18,'Datos Indices'!$A$38:$Z$50,22,FALSE),IF(AP44="Ipim",VLOOKUP($AQ$18,'Datos Indices'!$A$38:$Z$50,7,FALSE),IF(AP44="Dólar",VLOOKUP($AQ$18,'Datos Indices'!$A$38:$Z$50,4,FALSE),IF(AP44="Gasoil",VLOOKUP($AQ$18,'Datos Indices'!$A$38:$Z$50,10,FALSE),IF(AP44="WPU06 Pesificado",VLOOKUP($AQ$18,'Datos Indices'!$A$38:$Z$50,26,FALSE),0))))))</f>
        <v xml:space="preserve"> </v>
      </c>
      <c r="AR44" s="1066">
        <f t="shared" si="7"/>
        <v>0</v>
      </c>
      <c r="AT44" s="928"/>
      <c r="AU44" s="1065" t="str">
        <f>IF(AT44=" "," ",IF(AT44="Vehículos",VLOOKUP($AU$18,'Datos Indices'!$A$38:$Z$50,22,FALSE),IF(AT44="Ipim",VLOOKUP($AU$18,'Datos Indices'!$A$38:$Z$50,7,FALSE),IF(AT44="Dólar",VLOOKUP($AU$18,'Datos Indices'!$A$38:$Z$50,4,FALSE),IF(AT44="Gasoil",VLOOKUP($AU$18,'Datos Indices'!$A$38:$Z$50,10,FALSE),IF(AT44="WPU06 Pesificado",VLOOKUP($AU$18,'Datos Indices'!$A$38:$Z$50,26,FALSE),0))))))</f>
        <v xml:space="preserve"> </v>
      </c>
      <c r="AV44" s="1067">
        <f t="shared" si="8"/>
        <v>0</v>
      </c>
      <c r="AW44" s="1067">
        <f t="shared" si="9"/>
        <v>0</v>
      </c>
      <c r="AX44" s="1067">
        <f t="shared" si="10"/>
        <v>0</v>
      </c>
      <c r="AY44" s="1559">
        <f t="shared" si="12"/>
        <v>0</v>
      </c>
      <c r="AZ44" s="1559">
        <f t="shared" si="11"/>
        <v>0</v>
      </c>
      <c r="BA44" s="1257"/>
      <c r="BB44" s="125"/>
      <c r="BC44" s="1257"/>
      <c r="BD44" s="1450" t="str">
        <f t="shared" si="13"/>
        <v/>
      </c>
      <c r="BF44" s="1247"/>
      <c r="BG44" s="1247"/>
      <c r="BH44" s="1247"/>
      <c r="BI44" s="1247"/>
      <c r="BJ44" s="1247"/>
      <c r="BK44" s="1247"/>
      <c r="BL44" s="1247"/>
      <c r="BM44" s="1247"/>
      <c r="BN44" s="1247"/>
      <c r="BO44" s="1247"/>
      <c r="BP44" s="1247"/>
      <c r="BQ44" s="1247"/>
      <c r="BR44" s="1247"/>
      <c r="BS44" s="1247"/>
      <c r="BT44" s="1247"/>
      <c r="BU44" s="1247"/>
      <c r="BV44" s="1247"/>
      <c r="BW44" s="1247"/>
      <c r="BX44" s="1247"/>
      <c r="BY44" s="1247"/>
      <c r="BZ44" s="1247"/>
      <c r="CA44" s="1247"/>
      <c r="CB44" s="1247"/>
      <c r="CC44" s="1247"/>
      <c r="CD44" s="1247"/>
      <c r="CE44" s="1247"/>
      <c r="CF44" s="1247"/>
      <c r="CG44" s="1247"/>
      <c r="CH44" s="1247"/>
      <c r="CI44" s="1247"/>
      <c r="CJ44" s="1247"/>
      <c r="CK44" s="1247"/>
      <c r="CL44" s="1247"/>
      <c r="CM44" s="1247"/>
      <c r="CN44" s="1247"/>
      <c r="CO44" s="1247"/>
      <c r="CP44" s="1247"/>
      <c r="CQ44" s="1247"/>
      <c r="CR44" s="1247"/>
      <c r="CS44" s="1247"/>
      <c r="CT44" s="1247"/>
      <c r="CU44" s="1247"/>
      <c r="CV44" s="1247"/>
      <c r="CW44" s="1247"/>
      <c r="CX44" s="1247"/>
      <c r="CY44" s="1247"/>
      <c r="CZ44" s="1247"/>
      <c r="DA44" s="1247"/>
      <c r="DB44" s="1247"/>
      <c r="DC44" s="1247"/>
      <c r="DD44" s="1247"/>
      <c r="DE44" s="1247"/>
      <c r="DF44" s="1247"/>
      <c r="DG44" s="1247"/>
      <c r="DH44" s="1247"/>
      <c r="DI44" s="1247"/>
      <c r="DJ44" s="1247"/>
      <c r="DK44" s="1247"/>
      <c r="DL44" s="1247"/>
      <c r="DM44" s="1247"/>
      <c r="DN44" s="1247"/>
      <c r="DO44" s="1247"/>
      <c r="DP44" s="1247"/>
      <c r="DQ44" s="1247"/>
      <c r="DR44" s="1247"/>
      <c r="DS44" s="1247"/>
      <c r="DT44" s="1247"/>
      <c r="DU44" s="1247"/>
      <c r="DV44" s="1247"/>
      <c r="DW44" s="1247"/>
      <c r="DX44" s="1247"/>
      <c r="DY44" s="1247"/>
      <c r="DZ44" s="1247"/>
      <c r="EA44" s="1247"/>
      <c r="EB44" s="1247"/>
      <c r="EC44" s="1247"/>
      <c r="ED44" s="1247"/>
      <c r="EE44" s="1247"/>
      <c r="EF44" s="1247"/>
      <c r="EG44" s="1247"/>
      <c r="EH44" s="1257"/>
      <c r="EI44" s="1452">
        <f t="shared" si="14"/>
        <v>0</v>
      </c>
      <c r="EJ44" s="1452">
        <f t="shared" si="15"/>
        <v>0</v>
      </c>
      <c r="EK44" s="1257"/>
      <c r="EL44" s="1450" t="str">
        <f t="shared" si="16"/>
        <v/>
      </c>
      <c r="EN44" s="1247"/>
      <c r="EO44" s="1247"/>
      <c r="EP44" s="1247"/>
      <c r="EQ44" s="1247"/>
      <c r="ER44" s="1247"/>
      <c r="ES44" s="1247"/>
      <c r="ET44" s="1247"/>
      <c r="EU44" s="1247"/>
      <c r="EV44" s="1247"/>
      <c r="EW44" s="1247"/>
      <c r="EX44" s="1247"/>
      <c r="EY44" s="1247"/>
      <c r="EZ44" s="1247"/>
      <c r="FA44" s="1247"/>
      <c r="FB44" s="1247"/>
      <c r="FC44" s="1247"/>
      <c r="FD44" s="1247"/>
      <c r="FE44" s="1247"/>
      <c r="FF44" s="1247"/>
      <c r="FG44" s="1247"/>
      <c r="FH44" s="1247"/>
      <c r="FI44" s="1247"/>
      <c r="FJ44" s="1247"/>
      <c r="FK44" s="1247"/>
      <c r="FL44" s="1247"/>
      <c r="FM44" s="1247"/>
      <c r="FN44" s="1247"/>
      <c r="FO44" s="1247"/>
      <c r="FP44" s="1247"/>
      <c r="FQ44" s="1247"/>
      <c r="FR44" s="1247"/>
      <c r="FS44" s="1247"/>
      <c r="FT44" s="1247"/>
      <c r="FU44" s="1247"/>
      <c r="FV44" s="1247"/>
      <c r="FW44" s="1247"/>
      <c r="FX44" s="1247"/>
      <c r="FY44" s="1247"/>
      <c r="FZ44" s="1247"/>
      <c r="GA44" s="1247"/>
      <c r="GB44" s="1247"/>
      <c r="GC44" s="1247"/>
      <c r="GD44" s="1247"/>
      <c r="GE44" s="1247"/>
      <c r="GF44" s="1247"/>
      <c r="GG44" s="1247"/>
      <c r="GH44" s="1247"/>
      <c r="GI44" s="1247"/>
      <c r="GJ44" s="1247"/>
      <c r="GK44" s="1247"/>
      <c r="GL44" s="1247"/>
      <c r="GM44" s="1247"/>
      <c r="GN44" s="1247"/>
      <c r="GO44" s="1247"/>
      <c r="GP44" s="1247"/>
      <c r="GQ44" s="1247"/>
      <c r="GR44" s="1247"/>
      <c r="GS44" s="1247"/>
      <c r="GT44" s="1247"/>
      <c r="GU44" s="1247"/>
      <c r="GV44" s="1247"/>
      <c r="GW44" s="1247"/>
      <c r="GX44" s="1247"/>
      <c r="GY44" s="1247"/>
      <c r="GZ44" s="1247"/>
      <c r="HA44" s="1247"/>
      <c r="HB44" s="1247"/>
      <c r="HC44" s="1247"/>
      <c r="HD44" s="1247"/>
      <c r="HE44" s="1247"/>
      <c r="HF44" s="1247"/>
      <c r="HG44" s="1247"/>
      <c r="HH44" s="1247"/>
      <c r="HI44" s="1247"/>
      <c r="HJ44" s="1247"/>
      <c r="HK44" s="1247"/>
      <c r="HL44" s="1247"/>
      <c r="HM44" s="1247"/>
      <c r="HN44" s="1247"/>
      <c r="HO44" s="1247"/>
      <c r="HQ44" s="1452">
        <f t="shared" si="17"/>
        <v>0</v>
      </c>
      <c r="HR44" s="1452">
        <f t="shared" si="18"/>
        <v>0</v>
      </c>
    </row>
    <row r="45" spans="1:226" ht="16.5" customHeight="1" x14ac:dyDescent="0.2">
      <c r="A45" s="756"/>
      <c r="B45" s="123"/>
      <c r="C45" s="757"/>
      <c r="D45" s="122"/>
      <c r="E45" s="758"/>
      <c r="F45" s="142"/>
      <c r="G45" s="140"/>
      <c r="H45" s="141"/>
      <c r="I45" s="141"/>
      <c r="J45" s="141"/>
      <c r="K45" s="1559">
        <f t="shared" si="19"/>
        <v>0</v>
      </c>
      <c r="L45" s="154"/>
      <c r="M45" s="151"/>
      <c r="N45" s="152"/>
      <c r="O45" s="646"/>
      <c r="P45" s="1559">
        <f t="shared" si="0"/>
        <v>0</v>
      </c>
      <c r="Q45" s="343"/>
      <c r="R45" s="343"/>
      <c r="S45" s="344"/>
      <c r="T45" s="1559">
        <f t="shared" si="1"/>
        <v>0</v>
      </c>
      <c r="U45" s="344"/>
      <c r="V45" s="344"/>
      <c r="W45" s="1559">
        <f t="shared" si="2"/>
        <v>0</v>
      </c>
      <c r="X45" s="343"/>
      <c r="Y45" s="343"/>
      <c r="Z45" s="343"/>
      <c r="AA45" s="343"/>
      <c r="AB45" s="1559">
        <f t="shared" si="20"/>
        <v>0</v>
      </c>
      <c r="AC45" s="1559">
        <f t="shared" si="21"/>
        <v>0</v>
      </c>
      <c r="AD45" s="1559">
        <f t="shared" si="22"/>
        <v>0</v>
      </c>
      <c r="AF45" s="928"/>
      <c r="AG45" s="1065" t="str">
        <f>IF(AF45=" "," ",IF(AF45="Vehículos",VLOOKUP($AG$18,'Datos Indices'!$A$38:$Z$50,22,FALSE),IF(AF45="Ipim",VLOOKUP($AG$18,'Datos Indices'!$A$38:$Z$50,7,FALSE),IF(AF45="Dólar",VLOOKUP($AG$18,'Datos Indices'!$A$38:$Z$50,4,FALSE),IF(AF45="Gasoil",VLOOKUP($AG$18,'Datos Indices'!$A$38:$Z$50,10,FALSE),IF(AF45="WPU06 Pesificado",VLOOKUP($AG$18,'Datos Indices'!$A$38:$Z$50,26,FALSE),0))))))</f>
        <v xml:space="preserve"> </v>
      </c>
      <c r="AH45" s="1066">
        <f t="shared" si="3"/>
        <v>0</v>
      </c>
      <c r="AJ45" s="928"/>
      <c r="AK45" s="1065" t="str">
        <f>IF(AJ45=" "," ",IF(AJ45="Vehículos",VLOOKUP($AK$18,'Datos Indices'!$A$38:$Z$50,22,FALSE),IF(AJ45="Ipim",VLOOKUP($AK$18,'Datos Indices'!$A$38:$Z$50,7,FALSE),IF(AJ45="Dólar",VLOOKUP($AK$18,'Datos Indices'!$A$38:$Z$50,4,FALSE),IF(AJ45="Gasoil",VLOOKUP($AK$18,'Datos Indices'!$A$38:$Z$50,10,FALSE),IF(AJ45="WPU06 Pesificado",VLOOKUP($AK$18,'Datos Indices'!$A$38:$Z$50,26,FALSE),0))))))</f>
        <v xml:space="preserve"> </v>
      </c>
      <c r="AL45" s="1067">
        <f t="shared" si="4"/>
        <v>0</v>
      </c>
      <c r="AM45" s="1067">
        <f t="shared" si="5"/>
        <v>0</v>
      </c>
      <c r="AN45" s="1067">
        <f t="shared" si="6"/>
        <v>0</v>
      </c>
      <c r="AP45" s="928"/>
      <c r="AQ45" s="1065" t="str">
        <f>IF(AP45=" "," ",IF(AP45="Vehículos",VLOOKUP($AQ$18,'Datos Indices'!$A$38:$Z$50,22,FALSE),IF(AP45="Ipim",VLOOKUP($AQ$18,'Datos Indices'!$A$38:$Z$50,7,FALSE),IF(AP45="Dólar",VLOOKUP($AQ$18,'Datos Indices'!$A$38:$Z$50,4,FALSE),IF(AP45="Gasoil",VLOOKUP($AQ$18,'Datos Indices'!$A$38:$Z$50,10,FALSE),IF(AP45="WPU06 Pesificado",VLOOKUP($AQ$18,'Datos Indices'!$A$38:$Z$50,26,FALSE),0))))))</f>
        <v xml:space="preserve"> </v>
      </c>
      <c r="AR45" s="1066">
        <f t="shared" si="7"/>
        <v>0</v>
      </c>
      <c r="AT45" s="928"/>
      <c r="AU45" s="1065" t="str">
        <f>IF(AT45=" "," ",IF(AT45="Vehículos",VLOOKUP($AU$18,'Datos Indices'!$A$38:$Z$50,22,FALSE),IF(AT45="Ipim",VLOOKUP($AU$18,'Datos Indices'!$A$38:$Z$50,7,FALSE),IF(AT45="Dólar",VLOOKUP($AU$18,'Datos Indices'!$A$38:$Z$50,4,FALSE),IF(AT45="Gasoil",VLOOKUP($AU$18,'Datos Indices'!$A$38:$Z$50,10,FALSE),IF(AT45="WPU06 Pesificado",VLOOKUP($AU$18,'Datos Indices'!$A$38:$Z$50,26,FALSE),0))))))</f>
        <v xml:space="preserve"> </v>
      </c>
      <c r="AV45" s="1067">
        <f t="shared" si="8"/>
        <v>0</v>
      </c>
      <c r="AW45" s="1067">
        <f t="shared" si="9"/>
        <v>0</v>
      </c>
      <c r="AX45" s="1067">
        <f t="shared" si="10"/>
        <v>0</v>
      </c>
      <c r="AY45" s="1559">
        <f t="shared" si="12"/>
        <v>0</v>
      </c>
      <c r="AZ45" s="1559">
        <f t="shared" si="11"/>
        <v>0</v>
      </c>
      <c r="BA45" s="1257"/>
      <c r="BB45" s="125"/>
      <c r="BC45" s="1257"/>
      <c r="BD45" s="1450" t="str">
        <f t="shared" si="13"/>
        <v/>
      </c>
      <c r="BF45" s="1247"/>
      <c r="BG45" s="1247"/>
      <c r="BH45" s="1247"/>
      <c r="BI45" s="1247"/>
      <c r="BJ45" s="1247"/>
      <c r="BK45" s="1247"/>
      <c r="BL45" s="1247"/>
      <c r="BM45" s="1247"/>
      <c r="BN45" s="1247"/>
      <c r="BO45" s="1247"/>
      <c r="BP45" s="1247"/>
      <c r="BQ45" s="1247"/>
      <c r="BR45" s="1247"/>
      <c r="BS45" s="1247"/>
      <c r="BT45" s="1247"/>
      <c r="BU45" s="1247"/>
      <c r="BV45" s="1247"/>
      <c r="BW45" s="1247"/>
      <c r="BX45" s="1247"/>
      <c r="BY45" s="1247"/>
      <c r="BZ45" s="1247"/>
      <c r="CA45" s="1247"/>
      <c r="CB45" s="1247"/>
      <c r="CC45" s="1247"/>
      <c r="CD45" s="1247"/>
      <c r="CE45" s="1247"/>
      <c r="CF45" s="1247"/>
      <c r="CG45" s="1247"/>
      <c r="CH45" s="1247"/>
      <c r="CI45" s="1247"/>
      <c r="CJ45" s="1247"/>
      <c r="CK45" s="1247"/>
      <c r="CL45" s="1247"/>
      <c r="CM45" s="1247"/>
      <c r="CN45" s="1247"/>
      <c r="CO45" s="1247"/>
      <c r="CP45" s="1247"/>
      <c r="CQ45" s="1247"/>
      <c r="CR45" s="1247"/>
      <c r="CS45" s="1247"/>
      <c r="CT45" s="1247"/>
      <c r="CU45" s="1247"/>
      <c r="CV45" s="1247"/>
      <c r="CW45" s="1247"/>
      <c r="CX45" s="1247"/>
      <c r="CY45" s="1247"/>
      <c r="CZ45" s="1247"/>
      <c r="DA45" s="1247"/>
      <c r="DB45" s="1247"/>
      <c r="DC45" s="1247"/>
      <c r="DD45" s="1247"/>
      <c r="DE45" s="1247"/>
      <c r="DF45" s="1247"/>
      <c r="DG45" s="1247"/>
      <c r="DH45" s="1247"/>
      <c r="DI45" s="1247"/>
      <c r="DJ45" s="1247"/>
      <c r="DK45" s="1247"/>
      <c r="DL45" s="1247"/>
      <c r="DM45" s="1247"/>
      <c r="DN45" s="1247"/>
      <c r="DO45" s="1247"/>
      <c r="DP45" s="1247"/>
      <c r="DQ45" s="1247"/>
      <c r="DR45" s="1247"/>
      <c r="DS45" s="1247"/>
      <c r="DT45" s="1247"/>
      <c r="DU45" s="1247"/>
      <c r="DV45" s="1247"/>
      <c r="DW45" s="1247"/>
      <c r="DX45" s="1247"/>
      <c r="DY45" s="1247"/>
      <c r="DZ45" s="1247"/>
      <c r="EA45" s="1247"/>
      <c r="EB45" s="1247"/>
      <c r="EC45" s="1247"/>
      <c r="ED45" s="1247"/>
      <c r="EE45" s="1247"/>
      <c r="EF45" s="1247"/>
      <c r="EG45" s="1247"/>
      <c r="EH45" s="1257"/>
      <c r="EI45" s="1452">
        <f t="shared" si="14"/>
        <v>0</v>
      </c>
      <c r="EJ45" s="1452">
        <f t="shared" si="15"/>
        <v>0</v>
      </c>
      <c r="EK45" s="1257"/>
      <c r="EL45" s="1450" t="str">
        <f t="shared" si="16"/>
        <v/>
      </c>
      <c r="EN45" s="1247"/>
      <c r="EO45" s="1247"/>
      <c r="EP45" s="1247"/>
      <c r="EQ45" s="1247"/>
      <c r="ER45" s="1247"/>
      <c r="ES45" s="1247"/>
      <c r="ET45" s="1247"/>
      <c r="EU45" s="1247"/>
      <c r="EV45" s="1247"/>
      <c r="EW45" s="1247"/>
      <c r="EX45" s="1247"/>
      <c r="EY45" s="1247"/>
      <c r="EZ45" s="1247"/>
      <c r="FA45" s="1247"/>
      <c r="FB45" s="1247"/>
      <c r="FC45" s="1247"/>
      <c r="FD45" s="1247"/>
      <c r="FE45" s="1247"/>
      <c r="FF45" s="1247"/>
      <c r="FG45" s="1247"/>
      <c r="FH45" s="1247"/>
      <c r="FI45" s="1247"/>
      <c r="FJ45" s="1247"/>
      <c r="FK45" s="1247"/>
      <c r="FL45" s="1247"/>
      <c r="FM45" s="1247"/>
      <c r="FN45" s="1247"/>
      <c r="FO45" s="1247"/>
      <c r="FP45" s="1247"/>
      <c r="FQ45" s="1247"/>
      <c r="FR45" s="1247"/>
      <c r="FS45" s="1247"/>
      <c r="FT45" s="1247"/>
      <c r="FU45" s="1247"/>
      <c r="FV45" s="1247"/>
      <c r="FW45" s="1247"/>
      <c r="FX45" s="1247"/>
      <c r="FY45" s="1247"/>
      <c r="FZ45" s="1247"/>
      <c r="GA45" s="1247"/>
      <c r="GB45" s="1247"/>
      <c r="GC45" s="1247"/>
      <c r="GD45" s="1247"/>
      <c r="GE45" s="1247"/>
      <c r="GF45" s="1247"/>
      <c r="GG45" s="1247"/>
      <c r="GH45" s="1247"/>
      <c r="GI45" s="1247"/>
      <c r="GJ45" s="1247"/>
      <c r="GK45" s="1247"/>
      <c r="GL45" s="1247"/>
      <c r="GM45" s="1247"/>
      <c r="GN45" s="1247"/>
      <c r="GO45" s="1247"/>
      <c r="GP45" s="1247"/>
      <c r="GQ45" s="1247"/>
      <c r="GR45" s="1247"/>
      <c r="GS45" s="1247"/>
      <c r="GT45" s="1247"/>
      <c r="GU45" s="1247"/>
      <c r="GV45" s="1247"/>
      <c r="GW45" s="1247"/>
      <c r="GX45" s="1247"/>
      <c r="GY45" s="1247"/>
      <c r="GZ45" s="1247"/>
      <c r="HA45" s="1247"/>
      <c r="HB45" s="1247"/>
      <c r="HC45" s="1247"/>
      <c r="HD45" s="1247"/>
      <c r="HE45" s="1247"/>
      <c r="HF45" s="1247"/>
      <c r="HG45" s="1247"/>
      <c r="HH45" s="1247"/>
      <c r="HI45" s="1247"/>
      <c r="HJ45" s="1247"/>
      <c r="HK45" s="1247"/>
      <c r="HL45" s="1247"/>
      <c r="HM45" s="1247"/>
      <c r="HN45" s="1247"/>
      <c r="HO45" s="1247"/>
      <c r="HQ45" s="1452">
        <f t="shared" si="17"/>
        <v>0</v>
      </c>
      <c r="HR45" s="1452">
        <f t="shared" si="18"/>
        <v>0</v>
      </c>
    </row>
    <row r="46" spans="1:226" ht="16.5" customHeight="1" x14ac:dyDescent="0.2">
      <c r="A46" s="756"/>
      <c r="B46" s="123"/>
      <c r="C46" s="757"/>
      <c r="D46" s="122"/>
      <c r="E46" s="758"/>
      <c r="F46" s="142"/>
      <c r="G46" s="140"/>
      <c r="H46" s="141"/>
      <c r="I46" s="141"/>
      <c r="J46" s="141"/>
      <c r="K46" s="1559">
        <f t="shared" ref="K46:K60" si="23">(J46*I46*H46)*C46*D46</f>
        <v>0</v>
      </c>
      <c r="L46" s="154"/>
      <c r="M46" s="151"/>
      <c r="N46" s="152"/>
      <c r="O46" s="646"/>
      <c r="P46" s="1559">
        <f t="shared" si="0"/>
        <v>0</v>
      </c>
      <c r="Q46" s="343"/>
      <c r="R46" s="343"/>
      <c r="S46" s="344"/>
      <c r="T46" s="1559">
        <f t="shared" si="1"/>
        <v>0</v>
      </c>
      <c r="U46" s="344"/>
      <c r="V46" s="141"/>
      <c r="W46" s="1559">
        <f t="shared" si="2"/>
        <v>0</v>
      </c>
      <c r="X46" s="343"/>
      <c r="Y46" s="343"/>
      <c r="Z46" s="343"/>
      <c r="AA46" s="343"/>
      <c r="AB46" s="1559">
        <f t="shared" ref="AB46:AB60" si="24">SUM(X46:AA46)*C46*D46</f>
        <v>0</v>
      </c>
      <c r="AC46" s="1559">
        <f t="shared" si="21"/>
        <v>0</v>
      </c>
      <c r="AD46" s="1559">
        <f t="shared" ref="AD46:AD60" si="25">+K46+P46+W46+AB46</f>
        <v>0</v>
      </c>
      <c r="AF46" s="928"/>
      <c r="AG46" s="1065" t="str">
        <f>IF(AF46=" "," ",IF(AF46="Vehículos",VLOOKUP($AG$18,'Datos Indices'!$A$38:$Z$50,22,FALSE),IF(AF46="Ipim",VLOOKUP($AG$18,'Datos Indices'!$A$38:$Z$50,7,FALSE),IF(AF46="Dólar",VLOOKUP($AG$18,'Datos Indices'!$A$38:$Z$50,4,FALSE),IF(AF46="Gasoil",VLOOKUP($AG$18,'Datos Indices'!$A$38:$Z$50,10,FALSE),IF(AF46="WPU06 Pesificado",VLOOKUP($AG$18,'Datos Indices'!$A$38:$Z$50,26,FALSE),0))))))</f>
        <v xml:space="preserve"> </v>
      </c>
      <c r="AH46" s="1066">
        <f t="shared" si="3"/>
        <v>0</v>
      </c>
      <c r="AJ46" s="928"/>
      <c r="AK46" s="1065" t="str">
        <f>IF(AJ46=" "," ",IF(AJ46="Vehículos",VLOOKUP($AK$18,'Datos Indices'!$A$38:$Z$50,22,FALSE),IF(AJ46="Ipim",VLOOKUP($AK$18,'Datos Indices'!$A$38:$Z$50,7,FALSE),IF(AJ46="Dólar",VLOOKUP($AK$18,'Datos Indices'!$A$38:$Z$50,4,FALSE),IF(AJ46="Gasoil",VLOOKUP($AK$18,'Datos Indices'!$A$38:$Z$50,10,FALSE),IF(AJ46="WPU06 Pesificado",VLOOKUP($AK$18,'Datos Indices'!$A$38:$Z$50,26,FALSE),0))))))</f>
        <v xml:space="preserve"> </v>
      </c>
      <c r="AL46" s="1067">
        <f t="shared" si="4"/>
        <v>0</v>
      </c>
      <c r="AM46" s="1067">
        <f t="shared" si="5"/>
        <v>0</v>
      </c>
      <c r="AN46" s="1067">
        <f t="shared" si="6"/>
        <v>0</v>
      </c>
      <c r="AP46" s="928"/>
      <c r="AQ46" s="1065" t="str">
        <f>IF(AP46=" "," ",IF(AP46="Vehículos",VLOOKUP($AQ$18,'Datos Indices'!$A$38:$Z$50,22,FALSE),IF(AP46="Ipim",VLOOKUP($AQ$18,'Datos Indices'!$A$38:$Z$50,7,FALSE),IF(AP46="Dólar",VLOOKUP($AQ$18,'Datos Indices'!$A$38:$Z$50,4,FALSE),IF(AP46="Gasoil",VLOOKUP($AQ$18,'Datos Indices'!$A$38:$Z$50,10,FALSE),IF(AP46="WPU06 Pesificado",VLOOKUP($AQ$18,'Datos Indices'!$A$38:$Z$50,26,FALSE),0))))))</f>
        <v xml:space="preserve"> </v>
      </c>
      <c r="AR46" s="1066">
        <f t="shared" si="7"/>
        <v>0</v>
      </c>
      <c r="AT46" s="928"/>
      <c r="AU46" s="1065" t="str">
        <f>IF(AT46=" "," ",IF(AT46="Vehículos",VLOOKUP($AU$18,'Datos Indices'!$A$38:$Z$50,22,FALSE),IF(AT46="Ipim",VLOOKUP($AU$18,'Datos Indices'!$A$38:$Z$50,7,FALSE),IF(AT46="Dólar",VLOOKUP($AU$18,'Datos Indices'!$A$38:$Z$50,4,FALSE),IF(AT46="Gasoil",VLOOKUP($AU$18,'Datos Indices'!$A$38:$Z$50,10,FALSE),IF(AT46="WPU06 Pesificado",VLOOKUP($AU$18,'Datos Indices'!$A$38:$Z$50,26,FALSE),0))))))</f>
        <v xml:space="preserve"> </v>
      </c>
      <c r="AV46" s="1067">
        <f t="shared" si="8"/>
        <v>0</v>
      </c>
      <c r="AW46" s="1067">
        <f t="shared" si="9"/>
        <v>0</v>
      </c>
      <c r="AX46" s="1067">
        <f t="shared" si="10"/>
        <v>0</v>
      </c>
      <c r="AY46" s="1559">
        <f t="shared" si="12"/>
        <v>0</v>
      </c>
      <c r="AZ46" s="1559">
        <f t="shared" si="11"/>
        <v>0</v>
      </c>
      <c r="BA46" s="1257"/>
      <c r="BB46" s="125"/>
      <c r="BC46" s="1257"/>
      <c r="BD46" s="1450" t="str">
        <f t="shared" si="13"/>
        <v/>
      </c>
      <c r="BE46" s="1451"/>
      <c r="BF46" s="1247"/>
      <c r="BG46" s="1247"/>
      <c r="BH46" s="1247"/>
      <c r="BI46" s="1247"/>
      <c r="BJ46" s="1247"/>
      <c r="BK46" s="1247"/>
      <c r="BL46" s="1247"/>
      <c r="BM46" s="1247"/>
      <c r="BN46" s="1247"/>
      <c r="BO46" s="1247"/>
      <c r="BP46" s="1247"/>
      <c r="BQ46" s="1247"/>
      <c r="BR46" s="1247"/>
      <c r="BS46" s="1247"/>
      <c r="BT46" s="1247"/>
      <c r="BU46" s="1247"/>
      <c r="BV46" s="1247"/>
      <c r="BW46" s="1247"/>
      <c r="BX46" s="1247"/>
      <c r="BY46" s="1247"/>
      <c r="BZ46" s="1247"/>
      <c r="CA46" s="1247"/>
      <c r="CB46" s="1247"/>
      <c r="CC46" s="1247"/>
      <c r="CD46" s="1247"/>
      <c r="CE46" s="1247"/>
      <c r="CF46" s="1247"/>
      <c r="CG46" s="1247"/>
      <c r="CH46" s="1247"/>
      <c r="CI46" s="1247"/>
      <c r="CJ46" s="1247"/>
      <c r="CK46" s="1247"/>
      <c r="CL46" s="1247"/>
      <c r="CM46" s="1247"/>
      <c r="CN46" s="1247"/>
      <c r="CO46" s="1247"/>
      <c r="CP46" s="1247"/>
      <c r="CQ46" s="1247"/>
      <c r="CR46" s="1247"/>
      <c r="CS46" s="1247"/>
      <c r="CT46" s="1247"/>
      <c r="CU46" s="1247"/>
      <c r="CV46" s="1247"/>
      <c r="CW46" s="1247"/>
      <c r="CX46" s="1247"/>
      <c r="CY46" s="1247"/>
      <c r="CZ46" s="1247"/>
      <c r="DA46" s="1247"/>
      <c r="DB46" s="1247"/>
      <c r="DC46" s="1247"/>
      <c r="DD46" s="1247"/>
      <c r="DE46" s="1247"/>
      <c r="DF46" s="1247"/>
      <c r="DG46" s="1247"/>
      <c r="DH46" s="1247"/>
      <c r="DI46" s="1247"/>
      <c r="DJ46" s="1247"/>
      <c r="DK46" s="1247"/>
      <c r="DL46" s="1247"/>
      <c r="DM46" s="1247"/>
      <c r="DN46" s="1247"/>
      <c r="DO46" s="1247"/>
      <c r="DP46" s="1247"/>
      <c r="DQ46" s="1247"/>
      <c r="DR46" s="1247"/>
      <c r="DS46" s="1247"/>
      <c r="DT46" s="1247"/>
      <c r="DU46" s="1247"/>
      <c r="DV46" s="1247"/>
      <c r="DW46" s="1247"/>
      <c r="DX46" s="1247"/>
      <c r="DY46" s="1247"/>
      <c r="DZ46" s="1247"/>
      <c r="EA46" s="1247"/>
      <c r="EB46" s="1247"/>
      <c r="EC46" s="1247"/>
      <c r="ED46" s="1247"/>
      <c r="EE46" s="1247"/>
      <c r="EF46" s="1247"/>
      <c r="EG46" s="1247"/>
      <c r="EH46" s="1257"/>
      <c r="EI46" s="1452">
        <f t="shared" si="14"/>
        <v>0</v>
      </c>
      <c r="EJ46" s="1452">
        <f t="shared" si="15"/>
        <v>0</v>
      </c>
      <c r="EK46" s="1257"/>
      <c r="EL46" s="1450" t="str">
        <f t="shared" si="16"/>
        <v/>
      </c>
      <c r="EM46" s="1451"/>
      <c r="EN46" s="1247"/>
      <c r="EO46" s="1247"/>
      <c r="EP46" s="1247"/>
      <c r="EQ46" s="1247"/>
      <c r="ER46" s="1247"/>
      <c r="ES46" s="1247"/>
      <c r="ET46" s="1247"/>
      <c r="EU46" s="1247"/>
      <c r="EV46" s="1247"/>
      <c r="EW46" s="1247"/>
      <c r="EX46" s="1247"/>
      <c r="EY46" s="1247"/>
      <c r="EZ46" s="1247"/>
      <c r="FA46" s="1247"/>
      <c r="FB46" s="1247"/>
      <c r="FC46" s="1247"/>
      <c r="FD46" s="1247"/>
      <c r="FE46" s="1247"/>
      <c r="FF46" s="1247"/>
      <c r="FG46" s="1247"/>
      <c r="FH46" s="1247"/>
      <c r="FI46" s="1247"/>
      <c r="FJ46" s="1247"/>
      <c r="FK46" s="1247"/>
      <c r="FL46" s="1247"/>
      <c r="FM46" s="1247"/>
      <c r="FN46" s="1247"/>
      <c r="FO46" s="1247"/>
      <c r="FP46" s="1247"/>
      <c r="FQ46" s="1247"/>
      <c r="FR46" s="1247"/>
      <c r="FS46" s="1247"/>
      <c r="FT46" s="1247"/>
      <c r="FU46" s="1247"/>
      <c r="FV46" s="1247"/>
      <c r="FW46" s="1247"/>
      <c r="FX46" s="1247"/>
      <c r="FY46" s="1247"/>
      <c r="FZ46" s="1247"/>
      <c r="GA46" s="1247"/>
      <c r="GB46" s="1247"/>
      <c r="GC46" s="1247"/>
      <c r="GD46" s="1247"/>
      <c r="GE46" s="1247"/>
      <c r="GF46" s="1247"/>
      <c r="GG46" s="1247"/>
      <c r="GH46" s="1247"/>
      <c r="GI46" s="1247"/>
      <c r="GJ46" s="1247"/>
      <c r="GK46" s="1247"/>
      <c r="GL46" s="1247"/>
      <c r="GM46" s="1247"/>
      <c r="GN46" s="1247"/>
      <c r="GO46" s="1247"/>
      <c r="GP46" s="1247"/>
      <c r="GQ46" s="1247"/>
      <c r="GR46" s="1247"/>
      <c r="GS46" s="1247"/>
      <c r="GT46" s="1247"/>
      <c r="GU46" s="1247"/>
      <c r="GV46" s="1247"/>
      <c r="GW46" s="1247"/>
      <c r="GX46" s="1247"/>
      <c r="GY46" s="1247"/>
      <c r="GZ46" s="1247"/>
      <c r="HA46" s="1247"/>
      <c r="HB46" s="1247"/>
      <c r="HC46" s="1247"/>
      <c r="HD46" s="1247"/>
      <c r="HE46" s="1247"/>
      <c r="HF46" s="1247"/>
      <c r="HG46" s="1247"/>
      <c r="HH46" s="1247"/>
      <c r="HI46" s="1247"/>
      <c r="HJ46" s="1247"/>
      <c r="HK46" s="1247"/>
      <c r="HL46" s="1247"/>
      <c r="HM46" s="1247"/>
      <c r="HN46" s="1247"/>
      <c r="HO46" s="1247"/>
      <c r="HQ46" s="1452">
        <f t="shared" si="17"/>
        <v>0</v>
      </c>
      <c r="HR46" s="1452">
        <f t="shared" si="18"/>
        <v>0</v>
      </c>
    </row>
    <row r="47" spans="1:226" ht="16.5" customHeight="1" x14ac:dyDescent="0.2">
      <c r="A47" s="756"/>
      <c r="B47" s="123"/>
      <c r="C47" s="757"/>
      <c r="D47" s="122"/>
      <c r="E47" s="758"/>
      <c r="F47" s="142"/>
      <c r="G47" s="140"/>
      <c r="H47" s="141"/>
      <c r="I47" s="141"/>
      <c r="J47" s="141"/>
      <c r="K47" s="1559">
        <f t="shared" si="23"/>
        <v>0</v>
      </c>
      <c r="L47" s="154"/>
      <c r="M47" s="151"/>
      <c r="N47" s="152"/>
      <c r="O47" s="141"/>
      <c r="P47" s="1559">
        <f t="shared" si="0"/>
        <v>0</v>
      </c>
      <c r="Q47" s="343"/>
      <c r="R47" s="343"/>
      <c r="S47" s="344"/>
      <c r="T47" s="1559">
        <f t="shared" si="1"/>
        <v>0</v>
      </c>
      <c r="U47" s="344"/>
      <c r="V47" s="141"/>
      <c r="W47" s="1559">
        <f t="shared" si="2"/>
        <v>0</v>
      </c>
      <c r="X47" s="343"/>
      <c r="Y47" s="343"/>
      <c r="Z47" s="343"/>
      <c r="AA47" s="343"/>
      <c r="AB47" s="1559">
        <f t="shared" si="24"/>
        <v>0</v>
      </c>
      <c r="AC47" s="1559">
        <f t="shared" si="21"/>
        <v>0</v>
      </c>
      <c r="AD47" s="1559">
        <f t="shared" si="25"/>
        <v>0</v>
      </c>
      <c r="AF47" s="928"/>
      <c r="AG47" s="1065" t="str">
        <f>IF(AF47=" "," ",IF(AF47="Vehículos",VLOOKUP($AG$18,'Datos Indices'!$A$38:$Z$50,22,FALSE),IF(AF47="Ipim",VLOOKUP($AG$18,'Datos Indices'!$A$38:$Z$50,7,FALSE),IF(AF47="Dólar",VLOOKUP($AG$18,'Datos Indices'!$A$38:$Z$50,4,FALSE),IF(AF47="Gasoil",VLOOKUP($AG$18,'Datos Indices'!$A$38:$Z$50,10,FALSE),IF(AF47="WPU06 Pesificado",VLOOKUP($AG$18,'Datos Indices'!$A$38:$Z$50,26,FALSE),0))))))</f>
        <v xml:space="preserve"> </v>
      </c>
      <c r="AH47" s="1066">
        <f t="shared" si="3"/>
        <v>0</v>
      </c>
      <c r="AJ47" s="928"/>
      <c r="AK47" s="1065" t="str">
        <f>IF(AJ47=" "," ",IF(AJ47="Vehículos",VLOOKUP($AK$18,'Datos Indices'!$A$38:$Z$50,22,FALSE),IF(AJ47="Ipim",VLOOKUP($AK$18,'Datos Indices'!$A$38:$Z$50,7,FALSE),IF(AJ47="Dólar",VLOOKUP($AK$18,'Datos Indices'!$A$38:$Z$50,4,FALSE),IF(AJ47="Gasoil",VLOOKUP($AK$18,'Datos Indices'!$A$38:$Z$50,10,FALSE),IF(AJ47="WPU06 Pesificado",VLOOKUP($AK$18,'Datos Indices'!$A$38:$Z$50,26,FALSE),0))))))</f>
        <v xml:space="preserve"> </v>
      </c>
      <c r="AL47" s="1067">
        <f t="shared" si="4"/>
        <v>0</v>
      </c>
      <c r="AM47" s="1067">
        <f t="shared" si="5"/>
        <v>0</v>
      </c>
      <c r="AN47" s="1067">
        <f t="shared" si="6"/>
        <v>0</v>
      </c>
      <c r="AP47" s="928"/>
      <c r="AQ47" s="1065" t="str">
        <f>IF(AP47=" "," ",IF(AP47="Vehículos",VLOOKUP($AQ$18,'Datos Indices'!$A$38:$Z$50,22,FALSE),IF(AP47="Ipim",VLOOKUP($AQ$18,'Datos Indices'!$A$38:$Z$50,7,FALSE),IF(AP47="Dólar",VLOOKUP($AQ$18,'Datos Indices'!$A$38:$Z$50,4,FALSE),IF(AP47="Gasoil",VLOOKUP($AQ$18,'Datos Indices'!$A$38:$Z$50,10,FALSE),IF(AP47="WPU06 Pesificado",VLOOKUP($AQ$18,'Datos Indices'!$A$38:$Z$50,26,FALSE),0))))))</f>
        <v xml:space="preserve"> </v>
      </c>
      <c r="AR47" s="1066">
        <f t="shared" si="7"/>
        <v>0</v>
      </c>
      <c r="AT47" s="928"/>
      <c r="AU47" s="1065" t="str">
        <f>IF(AT47=" "," ",IF(AT47="Vehículos",VLOOKUP($AU$18,'Datos Indices'!$A$38:$Z$50,22,FALSE),IF(AT47="Ipim",VLOOKUP($AU$18,'Datos Indices'!$A$38:$Z$50,7,FALSE),IF(AT47="Dólar",VLOOKUP($AU$18,'Datos Indices'!$A$38:$Z$50,4,FALSE),IF(AT47="Gasoil",VLOOKUP($AU$18,'Datos Indices'!$A$38:$Z$50,10,FALSE),IF(AT47="WPU06 Pesificado",VLOOKUP($AU$18,'Datos Indices'!$A$38:$Z$50,26,FALSE),0))))))</f>
        <v xml:space="preserve"> </v>
      </c>
      <c r="AV47" s="1067">
        <f t="shared" si="8"/>
        <v>0</v>
      </c>
      <c r="AW47" s="1067">
        <f t="shared" si="9"/>
        <v>0</v>
      </c>
      <c r="AX47" s="1067">
        <f t="shared" si="10"/>
        <v>0</v>
      </c>
      <c r="AY47" s="1559">
        <f t="shared" si="12"/>
        <v>0</v>
      </c>
      <c r="AZ47" s="1559">
        <f t="shared" si="11"/>
        <v>0</v>
      </c>
      <c r="BA47" s="1257"/>
      <c r="BB47" s="125"/>
      <c r="BC47" s="1257"/>
      <c r="BD47" s="1450" t="str">
        <f t="shared" si="13"/>
        <v/>
      </c>
      <c r="BE47" s="1451"/>
      <c r="BF47" s="1247"/>
      <c r="BG47" s="1247"/>
      <c r="BH47" s="1247"/>
      <c r="BI47" s="1247"/>
      <c r="BJ47" s="1247"/>
      <c r="BK47" s="1247"/>
      <c r="BL47" s="1247"/>
      <c r="BM47" s="1247"/>
      <c r="BN47" s="1247"/>
      <c r="BO47" s="1247"/>
      <c r="BP47" s="1247"/>
      <c r="BQ47" s="1247"/>
      <c r="BR47" s="1247"/>
      <c r="BS47" s="1247"/>
      <c r="BT47" s="1247"/>
      <c r="BU47" s="1247"/>
      <c r="BV47" s="1247"/>
      <c r="BW47" s="1247"/>
      <c r="BX47" s="1247"/>
      <c r="BY47" s="1247"/>
      <c r="BZ47" s="1247"/>
      <c r="CA47" s="1247"/>
      <c r="CB47" s="1247"/>
      <c r="CC47" s="1247"/>
      <c r="CD47" s="1247"/>
      <c r="CE47" s="1247"/>
      <c r="CF47" s="1247"/>
      <c r="CG47" s="1247"/>
      <c r="CH47" s="1247"/>
      <c r="CI47" s="1247"/>
      <c r="CJ47" s="1247"/>
      <c r="CK47" s="1247"/>
      <c r="CL47" s="1247"/>
      <c r="CM47" s="1247"/>
      <c r="CN47" s="1247"/>
      <c r="CO47" s="1247"/>
      <c r="CP47" s="1247"/>
      <c r="CQ47" s="1247"/>
      <c r="CR47" s="1247"/>
      <c r="CS47" s="1247"/>
      <c r="CT47" s="1247"/>
      <c r="CU47" s="1247"/>
      <c r="CV47" s="1247"/>
      <c r="CW47" s="1247"/>
      <c r="CX47" s="1247"/>
      <c r="CY47" s="1247"/>
      <c r="CZ47" s="1247"/>
      <c r="DA47" s="1247"/>
      <c r="DB47" s="1247"/>
      <c r="DC47" s="1247"/>
      <c r="DD47" s="1247"/>
      <c r="DE47" s="1247"/>
      <c r="DF47" s="1247"/>
      <c r="DG47" s="1247"/>
      <c r="DH47" s="1247"/>
      <c r="DI47" s="1247"/>
      <c r="DJ47" s="1247"/>
      <c r="DK47" s="1247"/>
      <c r="DL47" s="1247"/>
      <c r="DM47" s="1247"/>
      <c r="DN47" s="1247"/>
      <c r="DO47" s="1247"/>
      <c r="DP47" s="1247"/>
      <c r="DQ47" s="1247"/>
      <c r="DR47" s="1247"/>
      <c r="DS47" s="1247"/>
      <c r="DT47" s="1247"/>
      <c r="DU47" s="1247"/>
      <c r="DV47" s="1247"/>
      <c r="DW47" s="1247"/>
      <c r="DX47" s="1247"/>
      <c r="DY47" s="1247"/>
      <c r="DZ47" s="1247"/>
      <c r="EA47" s="1247"/>
      <c r="EB47" s="1247"/>
      <c r="EC47" s="1247"/>
      <c r="ED47" s="1247"/>
      <c r="EE47" s="1247"/>
      <c r="EF47" s="1247"/>
      <c r="EG47" s="1247"/>
      <c r="EH47" s="1257"/>
      <c r="EI47" s="1452">
        <f t="shared" si="14"/>
        <v>0</v>
      </c>
      <c r="EJ47" s="1452">
        <f t="shared" si="15"/>
        <v>0</v>
      </c>
      <c r="EK47" s="1257"/>
      <c r="EL47" s="1450" t="str">
        <f t="shared" si="16"/>
        <v/>
      </c>
      <c r="EM47" s="1451"/>
      <c r="EN47" s="1247"/>
      <c r="EO47" s="1247"/>
      <c r="EP47" s="1247"/>
      <c r="EQ47" s="1247"/>
      <c r="ER47" s="1247"/>
      <c r="ES47" s="1247"/>
      <c r="ET47" s="1247"/>
      <c r="EU47" s="1247"/>
      <c r="EV47" s="1247"/>
      <c r="EW47" s="1247"/>
      <c r="EX47" s="1247"/>
      <c r="EY47" s="1247"/>
      <c r="EZ47" s="1247"/>
      <c r="FA47" s="1247"/>
      <c r="FB47" s="1247"/>
      <c r="FC47" s="1247"/>
      <c r="FD47" s="1247"/>
      <c r="FE47" s="1247"/>
      <c r="FF47" s="1247"/>
      <c r="FG47" s="1247"/>
      <c r="FH47" s="1247"/>
      <c r="FI47" s="1247"/>
      <c r="FJ47" s="1247"/>
      <c r="FK47" s="1247"/>
      <c r="FL47" s="1247"/>
      <c r="FM47" s="1247"/>
      <c r="FN47" s="1247"/>
      <c r="FO47" s="1247"/>
      <c r="FP47" s="1247"/>
      <c r="FQ47" s="1247"/>
      <c r="FR47" s="1247"/>
      <c r="FS47" s="1247"/>
      <c r="FT47" s="1247"/>
      <c r="FU47" s="1247"/>
      <c r="FV47" s="1247"/>
      <c r="FW47" s="1247"/>
      <c r="FX47" s="1247"/>
      <c r="FY47" s="1247"/>
      <c r="FZ47" s="1247"/>
      <c r="GA47" s="1247"/>
      <c r="GB47" s="1247"/>
      <c r="GC47" s="1247"/>
      <c r="GD47" s="1247"/>
      <c r="GE47" s="1247"/>
      <c r="GF47" s="1247"/>
      <c r="GG47" s="1247"/>
      <c r="GH47" s="1247"/>
      <c r="GI47" s="1247"/>
      <c r="GJ47" s="1247"/>
      <c r="GK47" s="1247"/>
      <c r="GL47" s="1247"/>
      <c r="GM47" s="1247"/>
      <c r="GN47" s="1247"/>
      <c r="GO47" s="1247"/>
      <c r="GP47" s="1247"/>
      <c r="GQ47" s="1247"/>
      <c r="GR47" s="1247"/>
      <c r="GS47" s="1247"/>
      <c r="GT47" s="1247"/>
      <c r="GU47" s="1247"/>
      <c r="GV47" s="1247"/>
      <c r="GW47" s="1247"/>
      <c r="GX47" s="1247"/>
      <c r="GY47" s="1247"/>
      <c r="GZ47" s="1247"/>
      <c r="HA47" s="1247"/>
      <c r="HB47" s="1247"/>
      <c r="HC47" s="1247"/>
      <c r="HD47" s="1247"/>
      <c r="HE47" s="1247"/>
      <c r="HF47" s="1247"/>
      <c r="HG47" s="1247"/>
      <c r="HH47" s="1247"/>
      <c r="HI47" s="1247"/>
      <c r="HJ47" s="1247"/>
      <c r="HK47" s="1247"/>
      <c r="HL47" s="1247"/>
      <c r="HM47" s="1247"/>
      <c r="HN47" s="1247"/>
      <c r="HO47" s="1247"/>
      <c r="HQ47" s="1452">
        <f t="shared" si="17"/>
        <v>0</v>
      </c>
      <c r="HR47" s="1452">
        <f t="shared" si="18"/>
        <v>0</v>
      </c>
    </row>
    <row r="48" spans="1:226" ht="16.5" customHeight="1" x14ac:dyDescent="0.2">
      <c r="A48" s="756"/>
      <c r="B48" s="123"/>
      <c r="C48" s="757"/>
      <c r="D48" s="122"/>
      <c r="E48" s="758"/>
      <c r="F48" s="142"/>
      <c r="G48" s="140"/>
      <c r="H48" s="141"/>
      <c r="I48" s="141"/>
      <c r="J48" s="141"/>
      <c r="K48" s="1559">
        <f t="shared" si="23"/>
        <v>0</v>
      </c>
      <c r="L48" s="150"/>
      <c r="M48" s="151"/>
      <c r="N48" s="152"/>
      <c r="O48" s="646"/>
      <c r="P48" s="1559">
        <f t="shared" si="0"/>
        <v>0</v>
      </c>
      <c r="Q48" s="343"/>
      <c r="R48" s="343"/>
      <c r="S48" s="344"/>
      <c r="T48" s="1559">
        <f t="shared" si="1"/>
        <v>0</v>
      </c>
      <c r="U48" s="344"/>
      <c r="V48" s="141"/>
      <c r="W48" s="1559">
        <f t="shared" ref="W48:W103" si="26">IF(U48=" ",0,(V48/U48*T48*C48*D48))</f>
        <v>0</v>
      </c>
      <c r="X48" s="343"/>
      <c r="Y48" s="343"/>
      <c r="Z48" s="343"/>
      <c r="AA48" s="343"/>
      <c r="AB48" s="1559">
        <f t="shared" si="24"/>
        <v>0</v>
      </c>
      <c r="AC48" s="1559">
        <f t="shared" si="21"/>
        <v>0</v>
      </c>
      <c r="AD48" s="1559">
        <f t="shared" si="25"/>
        <v>0</v>
      </c>
      <c r="AF48" s="928"/>
      <c r="AG48" s="1065" t="str">
        <f>IF(AF48=" "," ",IF(AF48="Vehículos",VLOOKUP($AG$18,'Datos Indices'!$A$38:$Z$50,22,FALSE),IF(AF48="Ipim",VLOOKUP($AG$18,'Datos Indices'!$A$38:$Z$50,7,FALSE),IF(AF48="Dólar",VLOOKUP($AG$18,'Datos Indices'!$A$38:$Z$50,4,FALSE),IF(AF48="Gasoil",VLOOKUP($AG$18,'Datos Indices'!$A$38:$Z$50,10,FALSE),IF(AF48="WPU06 Pesificado",VLOOKUP($AG$18,'Datos Indices'!$A$38:$Z$50,26,FALSE),0))))))</f>
        <v xml:space="preserve"> </v>
      </c>
      <c r="AH48" s="1066">
        <f t="shared" si="3"/>
        <v>0</v>
      </c>
      <c r="AJ48" s="928"/>
      <c r="AK48" s="1065" t="str">
        <f>IF(AJ48=" "," ",IF(AJ48="Vehículos",VLOOKUP($AK$18,'Datos Indices'!$A$38:$Z$50,22,FALSE),IF(AJ48="Ipim",VLOOKUP($AK$18,'Datos Indices'!$A$38:$Z$50,7,FALSE),IF(AJ48="Dólar",VLOOKUP($AK$18,'Datos Indices'!$A$38:$Z$50,4,FALSE),IF(AJ48="Gasoil",VLOOKUP($AK$18,'Datos Indices'!$A$38:$Z$50,10,FALSE),IF(AJ48="WPU06 Pesificado",VLOOKUP($AK$18,'Datos Indices'!$A$38:$Z$50,26,FALSE),0))))))</f>
        <v xml:space="preserve"> </v>
      </c>
      <c r="AL48" s="1067">
        <f t="shared" si="4"/>
        <v>0</v>
      </c>
      <c r="AM48" s="1067">
        <f t="shared" si="5"/>
        <v>0</v>
      </c>
      <c r="AN48" s="1067">
        <f t="shared" si="6"/>
        <v>0</v>
      </c>
      <c r="AP48" s="928"/>
      <c r="AQ48" s="1065" t="str">
        <f>IF(AP48=" "," ",IF(AP48="Vehículos",VLOOKUP($AQ$18,'Datos Indices'!$A$38:$Z$50,22,FALSE),IF(AP48="Ipim",VLOOKUP($AQ$18,'Datos Indices'!$A$38:$Z$50,7,FALSE),IF(AP48="Dólar",VLOOKUP($AQ$18,'Datos Indices'!$A$38:$Z$50,4,FALSE),IF(AP48="Gasoil",VLOOKUP($AQ$18,'Datos Indices'!$A$38:$Z$50,10,FALSE),IF(AP48="WPU06 Pesificado",VLOOKUP($AQ$18,'Datos Indices'!$A$38:$Z$50,26,FALSE),0))))))</f>
        <v xml:space="preserve"> </v>
      </c>
      <c r="AR48" s="1066">
        <f t="shared" si="7"/>
        <v>0</v>
      </c>
      <c r="AT48" s="928"/>
      <c r="AU48" s="1065" t="str">
        <f>IF(AT48=" "," ",IF(AT48="Vehículos",VLOOKUP($AU$18,'Datos Indices'!$A$38:$Z$50,22,FALSE),IF(AT48="Ipim",VLOOKUP($AU$18,'Datos Indices'!$A$38:$Z$50,7,FALSE),IF(AT48="Dólar",VLOOKUP($AU$18,'Datos Indices'!$A$38:$Z$50,4,FALSE),IF(AT48="Gasoil",VLOOKUP($AU$18,'Datos Indices'!$A$38:$Z$50,10,FALSE),IF(AT48="WPU06 Pesificado",VLOOKUP($AU$18,'Datos Indices'!$A$38:$Z$50,26,FALSE),0))))))</f>
        <v xml:space="preserve"> </v>
      </c>
      <c r="AV48" s="1067">
        <f t="shared" si="8"/>
        <v>0</v>
      </c>
      <c r="AW48" s="1067">
        <f t="shared" si="9"/>
        <v>0</v>
      </c>
      <c r="AX48" s="1067">
        <f t="shared" si="10"/>
        <v>0</v>
      </c>
      <c r="AY48" s="1559">
        <f t="shared" si="12"/>
        <v>0</v>
      </c>
      <c r="AZ48" s="1559">
        <f t="shared" si="11"/>
        <v>0</v>
      </c>
      <c r="BA48" s="1257"/>
      <c r="BB48" s="125"/>
      <c r="BC48" s="1257"/>
      <c r="BD48" s="1450" t="str">
        <f t="shared" si="13"/>
        <v/>
      </c>
      <c r="BE48" s="1451"/>
      <c r="BF48" s="1247"/>
      <c r="BG48" s="1247"/>
      <c r="BH48" s="1247"/>
      <c r="BI48" s="1247"/>
      <c r="BJ48" s="1247"/>
      <c r="BK48" s="1247"/>
      <c r="BL48" s="1247"/>
      <c r="BM48" s="1247"/>
      <c r="BN48" s="1247"/>
      <c r="BO48" s="1247"/>
      <c r="BP48" s="1247"/>
      <c r="BQ48" s="1247"/>
      <c r="BR48" s="1247"/>
      <c r="BS48" s="1247"/>
      <c r="BT48" s="1247"/>
      <c r="BU48" s="1247"/>
      <c r="BV48" s="1247"/>
      <c r="BW48" s="1247"/>
      <c r="BX48" s="1247"/>
      <c r="BY48" s="1247"/>
      <c r="BZ48" s="1247"/>
      <c r="CA48" s="1247"/>
      <c r="CB48" s="1247"/>
      <c r="CC48" s="1247"/>
      <c r="CD48" s="1247"/>
      <c r="CE48" s="1247"/>
      <c r="CF48" s="1247"/>
      <c r="CG48" s="1247"/>
      <c r="CH48" s="1247"/>
      <c r="CI48" s="1247"/>
      <c r="CJ48" s="1247"/>
      <c r="CK48" s="1247"/>
      <c r="CL48" s="1247"/>
      <c r="CM48" s="1247"/>
      <c r="CN48" s="1247"/>
      <c r="CO48" s="1247"/>
      <c r="CP48" s="1247"/>
      <c r="CQ48" s="1247"/>
      <c r="CR48" s="1247"/>
      <c r="CS48" s="1247"/>
      <c r="CT48" s="1247"/>
      <c r="CU48" s="1247"/>
      <c r="CV48" s="1247"/>
      <c r="CW48" s="1247"/>
      <c r="CX48" s="1247"/>
      <c r="CY48" s="1247"/>
      <c r="CZ48" s="1247"/>
      <c r="DA48" s="1247"/>
      <c r="DB48" s="1247"/>
      <c r="DC48" s="1247"/>
      <c r="DD48" s="1247"/>
      <c r="DE48" s="1247"/>
      <c r="DF48" s="1247"/>
      <c r="DG48" s="1247"/>
      <c r="DH48" s="1247"/>
      <c r="DI48" s="1247"/>
      <c r="DJ48" s="1247"/>
      <c r="DK48" s="1247"/>
      <c r="DL48" s="1247"/>
      <c r="DM48" s="1247"/>
      <c r="DN48" s="1247"/>
      <c r="DO48" s="1247"/>
      <c r="DP48" s="1247"/>
      <c r="DQ48" s="1247"/>
      <c r="DR48" s="1247"/>
      <c r="DS48" s="1247"/>
      <c r="DT48" s="1247"/>
      <c r="DU48" s="1247"/>
      <c r="DV48" s="1247"/>
      <c r="DW48" s="1247"/>
      <c r="DX48" s="1247"/>
      <c r="DY48" s="1247"/>
      <c r="DZ48" s="1247"/>
      <c r="EA48" s="1247"/>
      <c r="EB48" s="1247"/>
      <c r="EC48" s="1247"/>
      <c r="ED48" s="1247"/>
      <c r="EE48" s="1247"/>
      <c r="EF48" s="1247"/>
      <c r="EG48" s="1247"/>
      <c r="EH48" s="1257"/>
      <c r="EI48" s="1452">
        <f t="shared" si="14"/>
        <v>0</v>
      </c>
      <c r="EJ48" s="1452">
        <f t="shared" si="15"/>
        <v>0</v>
      </c>
      <c r="EK48" s="1257"/>
      <c r="EL48" s="1450" t="str">
        <f t="shared" si="16"/>
        <v/>
      </c>
      <c r="EM48" s="1451"/>
      <c r="EN48" s="1247"/>
      <c r="EO48" s="1247"/>
      <c r="EP48" s="1247"/>
      <c r="EQ48" s="1247"/>
      <c r="ER48" s="1247"/>
      <c r="ES48" s="1247"/>
      <c r="ET48" s="1247"/>
      <c r="EU48" s="1247"/>
      <c r="EV48" s="1247"/>
      <c r="EW48" s="1247"/>
      <c r="EX48" s="1247"/>
      <c r="EY48" s="1247"/>
      <c r="EZ48" s="1247"/>
      <c r="FA48" s="1247"/>
      <c r="FB48" s="1247"/>
      <c r="FC48" s="1247"/>
      <c r="FD48" s="1247"/>
      <c r="FE48" s="1247"/>
      <c r="FF48" s="1247"/>
      <c r="FG48" s="1247"/>
      <c r="FH48" s="1247"/>
      <c r="FI48" s="1247"/>
      <c r="FJ48" s="1247"/>
      <c r="FK48" s="1247"/>
      <c r="FL48" s="1247"/>
      <c r="FM48" s="1247"/>
      <c r="FN48" s="1247"/>
      <c r="FO48" s="1247"/>
      <c r="FP48" s="1247"/>
      <c r="FQ48" s="1247"/>
      <c r="FR48" s="1247"/>
      <c r="FS48" s="1247"/>
      <c r="FT48" s="1247"/>
      <c r="FU48" s="1247"/>
      <c r="FV48" s="1247"/>
      <c r="FW48" s="1247"/>
      <c r="FX48" s="1247"/>
      <c r="FY48" s="1247"/>
      <c r="FZ48" s="1247"/>
      <c r="GA48" s="1247"/>
      <c r="GB48" s="1247"/>
      <c r="GC48" s="1247"/>
      <c r="GD48" s="1247"/>
      <c r="GE48" s="1247"/>
      <c r="GF48" s="1247"/>
      <c r="GG48" s="1247"/>
      <c r="GH48" s="1247"/>
      <c r="GI48" s="1247"/>
      <c r="GJ48" s="1247"/>
      <c r="GK48" s="1247"/>
      <c r="GL48" s="1247"/>
      <c r="GM48" s="1247"/>
      <c r="GN48" s="1247"/>
      <c r="GO48" s="1247"/>
      <c r="GP48" s="1247"/>
      <c r="GQ48" s="1247"/>
      <c r="GR48" s="1247"/>
      <c r="GS48" s="1247"/>
      <c r="GT48" s="1247"/>
      <c r="GU48" s="1247"/>
      <c r="GV48" s="1247"/>
      <c r="GW48" s="1247"/>
      <c r="GX48" s="1247"/>
      <c r="GY48" s="1247"/>
      <c r="GZ48" s="1247"/>
      <c r="HA48" s="1247"/>
      <c r="HB48" s="1247"/>
      <c r="HC48" s="1247"/>
      <c r="HD48" s="1247"/>
      <c r="HE48" s="1247"/>
      <c r="HF48" s="1247"/>
      <c r="HG48" s="1247"/>
      <c r="HH48" s="1247"/>
      <c r="HI48" s="1247"/>
      <c r="HJ48" s="1247"/>
      <c r="HK48" s="1247"/>
      <c r="HL48" s="1247"/>
      <c r="HM48" s="1247"/>
      <c r="HN48" s="1247"/>
      <c r="HO48" s="1247"/>
      <c r="HQ48" s="1452">
        <f t="shared" si="17"/>
        <v>0</v>
      </c>
      <c r="HR48" s="1452">
        <f t="shared" si="18"/>
        <v>0</v>
      </c>
    </row>
    <row r="49" spans="1:226" ht="16.5" customHeight="1" x14ac:dyDescent="0.2">
      <c r="A49" s="756"/>
      <c r="B49" s="123"/>
      <c r="C49" s="757"/>
      <c r="D49" s="122"/>
      <c r="E49" s="758"/>
      <c r="F49" s="142"/>
      <c r="G49" s="140"/>
      <c r="H49" s="141"/>
      <c r="I49" s="141"/>
      <c r="J49" s="141"/>
      <c r="K49" s="1559">
        <f t="shared" si="23"/>
        <v>0</v>
      </c>
      <c r="L49" s="150"/>
      <c r="M49" s="151"/>
      <c r="N49" s="152"/>
      <c r="O49" s="646"/>
      <c r="P49" s="1559">
        <f t="shared" si="0"/>
        <v>0</v>
      </c>
      <c r="Q49" s="343"/>
      <c r="R49" s="343"/>
      <c r="S49" s="344"/>
      <c r="T49" s="1559">
        <f t="shared" ref="T49:T75" si="27">R49*S49</f>
        <v>0</v>
      </c>
      <c r="U49" s="344"/>
      <c r="V49" s="141"/>
      <c r="W49" s="1559">
        <f t="shared" si="26"/>
        <v>0</v>
      </c>
      <c r="X49" s="343"/>
      <c r="Y49" s="343"/>
      <c r="Z49" s="343"/>
      <c r="AA49" s="343"/>
      <c r="AB49" s="1559">
        <f t="shared" si="24"/>
        <v>0</v>
      </c>
      <c r="AC49" s="1559">
        <f t="shared" si="21"/>
        <v>0</v>
      </c>
      <c r="AD49" s="1559">
        <f t="shared" si="25"/>
        <v>0</v>
      </c>
      <c r="AF49" s="928"/>
      <c r="AG49" s="1065" t="str">
        <f>IF(AF49=" "," ",IF(AF49="Vehículos",VLOOKUP($AG$18,'Datos Indices'!$A$38:$Z$50,22,FALSE),IF(AF49="Ipim",VLOOKUP($AG$18,'Datos Indices'!$A$38:$Z$50,7,FALSE),IF(AF49="Dólar",VLOOKUP($AG$18,'Datos Indices'!$A$38:$Z$50,4,FALSE),IF(AF49="Gasoil",VLOOKUP($AG$18,'Datos Indices'!$A$38:$Z$50,10,FALSE),IF(AF49="WPU06 Pesificado",VLOOKUP($AG$18,'Datos Indices'!$A$38:$Z$50,26,FALSE),0))))))</f>
        <v xml:space="preserve"> </v>
      </c>
      <c r="AH49" s="1066">
        <f t="shared" si="3"/>
        <v>0</v>
      </c>
      <c r="AJ49" s="928"/>
      <c r="AK49" s="1065" t="str">
        <f>IF(AJ49=" "," ",IF(AJ49="Vehículos",VLOOKUP($AK$18,'Datos Indices'!$A$38:$Z$50,22,FALSE),IF(AJ49="Ipim",VLOOKUP($AK$18,'Datos Indices'!$A$38:$Z$50,7,FALSE),IF(AJ49="Dólar",VLOOKUP($AK$18,'Datos Indices'!$A$38:$Z$50,4,FALSE),IF(AJ49="Gasoil",VLOOKUP($AK$18,'Datos Indices'!$A$38:$Z$50,10,FALSE),IF(AJ49="WPU06 Pesificado",VLOOKUP($AK$18,'Datos Indices'!$A$38:$Z$50,26,FALSE),0))))))</f>
        <v xml:space="preserve"> </v>
      </c>
      <c r="AL49" s="1067">
        <f t="shared" si="4"/>
        <v>0</v>
      </c>
      <c r="AM49" s="1067">
        <f t="shared" si="5"/>
        <v>0</v>
      </c>
      <c r="AN49" s="1067">
        <f t="shared" si="6"/>
        <v>0</v>
      </c>
      <c r="AP49" s="928"/>
      <c r="AQ49" s="1065" t="str">
        <f>IF(AP49=" "," ",IF(AP49="Vehículos",VLOOKUP($AQ$18,'Datos Indices'!$A$38:$Z$50,22,FALSE),IF(AP49="Ipim",VLOOKUP($AQ$18,'Datos Indices'!$A$38:$Z$50,7,FALSE),IF(AP49="Dólar",VLOOKUP($AQ$18,'Datos Indices'!$A$38:$Z$50,4,FALSE),IF(AP49="Gasoil",VLOOKUP($AQ$18,'Datos Indices'!$A$38:$Z$50,10,FALSE),IF(AP49="WPU06 Pesificado",VLOOKUP($AQ$18,'Datos Indices'!$A$38:$Z$50,26,FALSE),0))))))</f>
        <v xml:space="preserve"> </v>
      </c>
      <c r="AR49" s="1066">
        <f t="shared" si="7"/>
        <v>0</v>
      </c>
      <c r="AT49" s="928"/>
      <c r="AU49" s="1065" t="str">
        <f>IF(AT49=" "," ",IF(AT49="Vehículos",VLOOKUP($AU$18,'Datos Indices'!$A$38:$Z$50,22,FALSE),IF(AT49="Ipim",VLOOKUP($AU$18,'Datos Indices'!$A$38:$Z$50,7,FALSE),IF(AT49="Dólar",VLOOKUP($AU$18,'Datos Indices'!$A$38:$Z$50,4,FALSE),IF(AT49="Gasoil",VLOOKUP($AU$18,'Datos Indices'!$A$38:$Z$50,10,FALSE),IF(AT49="WPU06 Pesificado",VLOOKUP($AU$18,'Datos Indices'!$A$38:$Z$50,26,FALSE),0))))))</f>
        <v xml:space="preserve"> </v>
      </c>
      <c r="AV49" s="1067">
        <f t="shared" si="8"/>
        <v>0</v>
      </c>
      <c r="AW49" s="1067">
        <f t="shared" si="9"/>
        <v>0</v>
      </c>
      <c r="AX49" s="1067">
        <f t="shared" si="10"/>
        <v>0</v>
      </c>
      <c r="AY49" s="1559">
        <f t="shared" si="12"/>
        <v>0</v>
      </c>
      <c r="AZ49" s="1559">
        <f t="shared" si="11"/>
        <v>0</v>
      </c>
      <c r="BA49" s="1257"/>
      <c r="BB49" s="125"/>
      <c r="BC49" s="1257"/>
      <c r="BD49" s="1450" t="str">
        <f t="shared" si="13"/>
        <v/>
      </c>
      <c r="BE49" s="1451"/>
      <c r="BF49" s="1247"/>
      <c r="BG49" s="1247"/>
      <c r="BH49" s="1247"/>
      <c r="BI49" s="1247"/>
      <c r="BJ49" s="1247"/>
      <c r="BK49" s="1247"/>
      <c r="BL49" s="1247"/>
      <c r="BM49" s="1247"/>
      <c r="BN49" s="1247"/>
      <c r="BO49" s="1247"/>
      <c r="BP49" s="1247"/>
      <c r="BQ49" s="1247"/>
      <c r="BR49" s="1247"/>
      <c r="BS49" s="1247"/>
      <c r="BT49" s="1247"/>
      <c r="BU49" s="1247"/>
      <c r="BV49" s="1247"/>
      <c r="BW49" s="1247"/>
      <c r="BX49" s="1247"/>
      <c r="BY49" s="1247"/>
      <c r="BZ49" s="1247"/>
      <c r="CA49" s="1247"/>
      <c r="CB49" s="1247"/>
      <c r="CC49" s="1247"/>
      <c r="CD49" s="1247"/>
      <c r="CE49" s="1247"/>
      <c r="CF49" s="1247"/>
      <c r="CG49" s="1247"/>
      <c r="CH49" s="1247"/>
      <c r="CI49" s="1247"/>
      <c r="CJ49" s="1247"/>
      <c r="CK49" s="1247"/>
      <c r="CL49" s="1247"/>
      <c r="CM49" s="1247"/>
      <c r="CN49" s="1247"/>
      <c r="CO49" s="1247"/>
      <c r="CP49" s="1247"/>
      <c r="CQ49" s="1247"/>
      <c r="CR49" s="1247"/>
      <c r="CS49" s="1247"/>
      <c r="CT49" s="1247"/>
      <c r="CU49" s="1247"/>
      <c r="CV49" s="1247"/>
      <c r="CW49" s="1247"/>
      <c r="CX49" s="1247"/>
      <c r="CY49" s="1247"/>
      <c r="CZ49" s="1247"/>
      <c r="DA49" s="1247"/>
      <c r="DB49" s="1247"/>
      <c r="DC49" s="1247"/>
      <c r="DD49" s="1247"/>
      <c r="DE49" s="1247"/>
      <c r="DF49" s="1247"/>
      <c r="DG49" s="1247"/>
      <c r="DH49" s="1247"/>
      <c r="DI49" s="1247"/>
      <c r="DJ49" s="1247"/>
      <c r="DK49" s="1247"/>
      <c r="DL49" s="1247"/>
      <c r="DM49" s="1247"/>
      <c r="DN49" s="1247"/>
      <c r="DO49" s="1247"/>
      <c r="DP49" s="1247"/>
      <c r="DQ49" s="1247"/>
      <c r="DR49" s="1247"/>
      <c r="DS49" s="1247"/>
      <c r="DT49" s="1247"/>
      <c r="DU49" s="1247"/>
      <c r="DV49" s="1247"/>
      <c r="DW49" s="1247"/>
      <c r="DX49" s="1247"/>
      <c r="DY49" s="1247"/>
      <c r="DZ49" s="1247"/>
      <c r="EA49" s="1247"/>
      <c r="EB49" s="1247"/>
      <c r="EC49" s="1247"/>
      <c r="ED49" s="1247"/>
      <c r="EE49" s="1247"/>
      <c r="EF49" s="1247"/>
      <c r="EG49" s="1247"/>
      <c r="EH49" s="1257"/>
      <c r="EI49" s="1452">
        <f t="shared" si="14"/>
        <v>0</v>
      </c>
      <c r="EJ49" s="1452">
        <f t="shared" si="15"/>
        <v>0</v>
      </c>
      <c r="EK49" s="1257"/>
      <c r="EL49" s="1450" t="str">
        <f t="shared" si="16"/>
        <v/>
      </c>
      <c r="EM49" s="1451"/>
      <c r="EN49" s="1247"/>
      <c r="EO49" s="1247"/>
      <c r="EP49" s="1247"/>
      <c r="EQ49" s="1247"/>
      <c r="ER49" s="1247"/>
      <c r="ES49" s="1247"/>
      <c r="ET49" s="1247"/>
      <c r="EU49" s="1247"/>
      <c r="EV49" s="1247"/>
      <c r="EW49" s="1247"/>
      <c r="EX49" s="1247"/>
      <c r="EY49" s="1247"/>
      <c r="EZ49" s="1247"/>
      <c r="FA49" s="1247"/>
      <c r="FB49" s="1247"/>
      <c r="FC49" s="1247"/>
      <c r="FD49" s="1247"/>
      <c r="FE49" s="1247"/>
      <c r="FF49" s="1247"/>
      <c r="FG49" s="1247"/>
      <c r="FH49" s="1247"/>
      <c r="FI49" s="1247"/>
      <c r="FJ49" s="1247"/>
      <c r="FK49" s="1247"/>
      <c r="FL49" s="1247"/>
      <c r="FM49" s="1247"/>
      <c r="FN49" s="1247"/>
      <c r="FO49" s="1247"/>
      <c r="FP49" s="1247"/>
      <c r="FQ49" s="1247"/>
      <c r="FR49" s="1247"/>
      <c r="FS49" s="1247"/>
      <c r="FT49" s="1247"/>
      <c r="FU49" s="1247"/>
      <c r="FV49" s="1247"/>
      <c r="FW49" s="1247"/>
      <c r="FX49" s="1247"/>
      <c r="FY49" s="1247"/>
      <c r="FZ49" s="1247"/>
      <c r="GA49" s="1247"/>
      <c r="GB49" s="1247"/>
      <c r="GC49" s="1247"/>
      <c r="GD49" s="1247"/>
      <c r="GE49" s="1247"/>
      <c r="GF49" s="1247"/>
      <c r="GG49" s="1247"/>
      <c r="GH49" s="1247"/>
      <c r="GI49" s="1247"/>
      <c r="GJ49" s="1247"/>
      <c r="GK49" s="1247"/>
      <c r="GL49" s="1247"/>
      <c r="GM49" s="1247"/>
      <c r="GN49" s="1247"/>
      <c r="GO49" s="1247"/>
      <c r="GP49" s="1247"/>
      <c r="GQ49" s="1247"/>
      <c r="GR49" s="1247"/>
      <c r="GS49" s="1247"/>
      <c r="GT49" s="1247"/>
      <c r="GU49" s="1247"/>
      <c r="GV49" s="1247"/>
      <c r="GW49" s="1247"/>
      <c r="GX49" s="1247"/>
      <c r="GY49" s="1247"/>
      <c r="GZ49" s="1247"/>
      <c r="HA49" s="1247"/>
      <c r="HB49" s="1247"/>
      <c r="HC49" s="1247"/>
      <c r="HD49" s="1247"/>
      <c r="HE49" s="1247"/>
      <c r="HF49" s="1247"/>
      <c r="HG49" s="1247"/>
      <c r="HH49" s="1247"/>
      <c r="HI49" s="1247"/>
      <c r="HJ49" s="1247"/>
      <c r="HK49" s="1247"/>
      <c r="HL49" s="1247"/>
      <c r="HM49" s="1247"/>
      <c r="HN49" s="1247"/>
      <c r="HO49" s="1247"/>
      <c r="HQ49" s="1452">
        <f t="shared" si="17"/>
        <v>0</v>
      </c>
      <c r="HR49" s="1452">
        <f t="shared" si="18"/>
        <v>0</v>
      </c>
    </row>
    <row r="50" spans="1:226" ht="16.5" customHeight="1" x14ac:dyDescent="0.2">
      <c r="A50" s="756"/>
      <c r="B50" s="123"/>
      <c r="C50" s="757"/>
      <c r="D50" s="122"/>
      <c r="E50" s="758"/>
      <c r="F50" s="142"/>
      <c r="G50" s="140"/>
      <c r="H50" s="141"/>
      <c r="I50" s="141"/>
      <c r="J50" s="141"/>
      <c r="K50" s="1559">
        <f t="shared" si="23"/>
        <v>0</v>
      </c>
      <c r="L50" s="150"/>
      <c r="M50" s="151"/>
      <c r="N50" s="152"/>
      <c r="O50" s="141"/>
      <c r="P50" s="1559">
        <f t="shared" si="0"/>
        <v>0</v>
      </c>
      <c r="Q50" s="343"/>
      <c r="R50" s="343"/>
      <c r="S50" s="344"/>
      <c r="T50" s="1559">
        <f t="shared" si="27"/>
        <v>0</v>
      </c>
      <c r="U50" s="344"/>
      <c r="V50" s="141"/>
      <c r="W50" s="1559">
        <f t="shared" si="26"/>
        <v>0</v>
      </c>
      <c r="X50" s="343"/>
      <c r="Y50" s="343"/>
      <c r="Z50" s="343"/>
      <c r="AA50" s="343"/>
      <c r="AB50" s="1559">
        <f t="shared" si="24"/>
        <v>0</v>
      </c>
      <c r="AC50" s="1559">
        <f t="shared" si="21"/>
        <v>0</v>
      </c>
      <c r="AD50" s="1559">
        <f t="shared" si="25"/>
        <v>0</v>
      </c>
      <c r="AF50" s="928"/>
      <c r="AG50" s="1065" t="str">
        <f>IF(AF50=" "," ",IF(AF50="Vehículos",VLOOKUP($AG$18,'Datos Indices'!$A$38:$Z$50,22,FALSE),IF(AF50="Ipim",VLOOKUP($AG$18,'Datos Indices'!$A$38:$Z$50,7,FALSE),IF(AF50="Dólar",VLOOKUP($AG$18,'Datos Indices'!$A$38:$Z$50,4,FALSE),IF(AF50="Gasoil",VLOOKUP($AG$18,'Datos Indices'!$A$38:$Z$50,10,FALSE),IF(AF50="WPU06 Pesificado",VLOOKUP($AG$18,'Datos Indices'!$A$38:$Z$50,26,FALSE),0))))))</f>
        <v xml:space="preserve"> </v>
      </c>
      <c r="AH50" s="1066">
        <f t="shared" si="3"/>
        <v>0</v>
      </c>
      <c r="AJ50" s="928"/>
      <c r="AK50" s="1065" t="str">
        <f>IF(AJ50=" "," ",IF(AJ50="Vehículos",VLOOKUP($AK$18,'Datos Indices'!$A$38:$Z$50,22,FALSE),IF(AJ50="Ipim",VLOOKUP($AK$18,'Datos Indices'!$A$38:$Z$50,7,FALSE),IF(AJ50="Dólar",VLOOKUP($AK$18,'Datos Indices'!$A$38:$Z$50,4,FALSE),IF(AJ50="Gasoil",VLOOKUP($AK$18,'Datos Indices'!$A$38:$Z$50,10,FALSE),IF(AJ50="WPU06 Pesificado",VLOOKUP($AK$18,'Datos Indices'!$A$38:$Z$50,26,FALSE),0))))))</f>
        <v xml:space="preserve"> </v>
      </c>
      <c r="AL50" s="1067">
        <f t="shared" si="4"/>
        <v>0</v>
      </c>
      <c r="AM50" s="1067">
        <f t="shared" si="5"/>
        <v>0</v>
      </c>
      <c r="AN50" s="1067">
        <f t="shared" si="6"/>
        <v>0</v>
      </c>
      <c r="AP50" s="928"/>
      <c r="AQ50" s="1065" t="str">
        <f>IF(AP50=" "," ",IF(AP50="Vehículos",VLOOKUP($AQ$18,'Datos Indices'!$A$38:$Z$50,22,FALSE),IF(AP50="Ipim",VLOOKUP($AQ$18,'Datos Indices'!$A$38:$Z$50,7,FALSE),IF(AP50="Dólar",VLOOKUP($AQ$18,'Datos Indices'!$A$38:$Z$50,4,FALSE),IF(AP50="Gasoil",VLOOKUP($AQ$18,'Datos Indices'!$A$38:$Z$50,10,FALSE),IF(AP50="WPU06 Pesificado",VLOOKUP($AQ$18,'Datos Indices'!$A$38:$Z$50,26,FALSE),0))))))</f>
        <v xml:space="preserve"> </v>
      </c>
      <c r="AR50" s="1066">
        <f t="shared" si="7"/>
        <v>0</v>
      </c>
      <c r="AT50" s="928"/>
      <c r="AU50" s="1065" t="str">
        <f>IF(AT50=" "," ",IF(AT50="Vehículos",VLOOKUP($AU$18,'Datos Indices'!$A$38:$Z$50,22,FALSE),IF(AT50="Ipim",VLOOKUP($AU$18,'Datos Indices'!$A$38:$Z$50,7,FALSE),IF(AT50="Dólar",VLOOKUP($AU$18,'Datos Indices'!$A$38:$Z$50,4,FALSE),IF(AT50="Gasoil",VLOOKUP($AU$18,'Datos Indices'!$A$38:$Z$50,10,FALSE),IF(AT50="WPU06 Pesificado",VLOOKUP($AU$18,'Datos Indices'!$A$38:$Z$50,26,FALSE),0))))))</f>
        <v xml:space="preserve"> </v>
      </c>
      <c r="AV50" s="1067">
        <f t="shared" si="8"/>
        <v>0</v>
      </c>
      <c r="AW50" s="1067">
        <f t="shared" si="9"/>
        <v>0</v>
      </c>
      <c r="AX50" s="1067">
        <f t="shared" si="10"/>
        <v>0</v>
      </c>
      <c r="AY50" s="1559">
        <f t="shared" si="12"/>
        <v>0</v>
      </c>
      <c r="AZ50" s="1559">
        <f t="shared" si="11"/>
        <v>0</v>
      </c>
      <c r="BA50" s="1257"/>
      <c r="BB50" s="125"/>
      <c r="BC50" s="1257"/>
      <c r="BD50" s="1450" t="str">
        <f t="shared" si="13"/>
        <v/>
      </c>
      <c r="BF50" s="1247"/>
      <c r="BG50" s="1247"/>
      <c r="BH50" s="1247"/>
      <c r="BI50" s="1247"/>
      <c r="BJ50" s="1247"/>
      <c r="BK50" s="1247"/>
      <c r="BL50" s="1247"/>
      <c r="BM50" s="1247"/>
      <c r="BN50" s="1247"/>
      <c r="BO50" s="1247"/>
      <c r="BP50" s="1247"/>
      <c r="BQ50" s="1247"/>
      <c r="BR50" s="1247"/>
      <c r="BS50" s="1247"/>
      <c r="BT50" s="1247"/>
      <c r="BU50" s="1247"/>
      <c r="BV50" s="1247"/>
      <c r="BW50" s="1247"/>
      <c r="BX50" s="1247"/>
      <c r="BY50" s="1247"/>
      <c r="BZ50" s="1247"/>
      <c r="CA50" s="1247"/>
      <c r="CB50" s="1247"/>
      <c r="CC50" s="1247"/>
      <c r="CD50" s="1247"/>
      <c r="CE50" s="1247"/>
      <c r="CF50" s="1247"/>
      <c r="CG50" s="1247"/>
      <c r="CH50" s="1247"/>
      <c r="CI50" s="1247"/>
      <c r="CJ50" s="1247"/>
      <c r="CK50" s="1247"/>
      <c r="CL50" s="1247"/>
      <c r="CM50" s="1247"/>
      <c r="CN50" s="1247"/>
      <c r="CO50" s="1247"/>
      <c r="CP50" s="1247"/>
      <c r="CQ50" s="1247"/>
      <c r="CR50" s="1247"/>
      <c r="CS50" s="1247"/>
      <c r="CT50" s="1247"/>
      <c r="CU50" s="1247"/>
      <c r="CV50" s="1247"/>
      <c r="CW50" s="1247"/>
      <c r="CX50" s="1247"/>
      <c r="CY50" s="1247"/>
      <c r="CZ50" s="1247"/>
      <c r="DA50" s="1247"/>
      <c r="DB50" s="1247"/>
      <c r="DC50" s="1247"/>
      <c r="DD50" s="1247"/>
      <c r="DE50" s="1247"/>
      <c r="DF50" s="1247"/>
      <c r="DG50" s="1247"/>
      <c r="DH50" s="1247"/>
      <c r="DI50" s="1247"/>
      <c r="DJ50" s="1247"/>
      <c r="DK50" s="1247"/>
      <c r="DL50" s="1247"/>
      <c r="DM50" s="1247"/>
      <c r="DN50" s="1247"/>
      <c r="DO50" s="1247"/>
      <c r="DP50" s="1247"/>
      <c r="DQ50" s="1247"/>
      <c r="DR50" s="1247"/>
      <c r="DS50" s="1247"/>
      <c r="DT50" s="1247"/>
      <c r="DU50" s="1247"/>
      <c r="DV50" s="1247"/>
      <c r="DW50" s="1247"/>
      <c r="DX50" s="1247"/>
      <c r="DY50" s="1247"/>
      <c r="DZ50" s="1247"/>
      <c r="EA50" s="1247"/>
      <c r="EB50" s="1247"/>
      <c r="EC50" s="1247"/>
      <c r="ED50" s="1247"/>
      <c r="EE50" s="1247"/>
      <c r="EF50" s="1247"/>
      <c r="EG50" s="1247"/>
      <c r="EH50" s="1257"/>
      <c r="EI50" s="1452">
        <f t="shared" si="14"/>
        <v>0</v>
      </c>
      <c r="EJ50" s="1452">
        <f t="shared" si="15"/>
        <v>0</v>
      </c>
      <c r="EK50" s="1257"/>
      <c r="EL50" s="1450" t="str">
        <f t="shared" si="16"/>
        <v/>
      </c>
      <c r="EN50" s="1247"/>
      <c r="EO50" s="1247"/>
      <c r="EP50" s="1247"/>
      <c r="EQ50" s="1247"/>
      <c r="ER50" s="1247"/>
      <c r="ES50" s="1247"/>
      <c r="ET50" s="1247"/>
      <c r="EU50" s="1247"/>
      <c r="EV50" s="1247"/>
      <c r="EW50" s="1247"/>
      <c r="EX50" s="1247"/>
      <c r="EY50" s="1247"/>
      <c r="EZ50" s="1247"/>
      <c r="FA50" s="1247"/>
      <c r="FB50" s="1247"/>
      <c r="FC50" s="1247"/>
      <c r="FD50" s="1247"/>
      <c r="FE50" s="1247"/>
      <c r="FF50" s="1247"/>
      <c r="FG50" s="1247"/>
      <c r="FH50" s="1247"/>
      <c r="FI50" s="1247"/>
      <c r="FJ50" s="1247"/>
      <c r="FK50" s="1247"/>
      <c r="FL50" s="1247"/>
      <c r="FM50" s="1247"/>
      <c r="FN50" s="1247"/>
      <c r="FO50" s="1247"/>
      <c r="FP50" s="1247"/>
      <c r="FQ50" s="1247"/>
      <c r="FR50" s="1247"/>
      <c r="FS50" s="1247"/>
      <c r="FT50" s="1247"/>
      <c r="FU50" s="1247"/>
      <c r="FV50" s="1247"/>
      <c r="FW50" s="1247"/>
      <c r="FX50" s="1247"/>
      <c r="FY50" s="1247"/>
      <c r="FZ50" s="1247"/>
      <c r="GA50" s="1247"/>
      <c r="GB50" s="1247"/>
      <c r="GC50" s="1247"/>
      <c r="GD50" s="1247"/>
      <c r="GE50" s="1247"/>
      <c r="GF50" s="1247"/>
      <c r="GG50" s="1247"/>
      <c r="GH50" s="1247"/>
      <c r="GI50" s="1247"/>
      <c r="GJ50" s="1247"/>
      <c r="GK50" s="1247"/>
      <c r="GL50" s="1247"/>
      <c r="GM50" s="1247"/>
      <c r="GN50" s="1247"/>
      <c r="GO50" s="1247"/>
      <c r="GP50" s="1247"/>
      <c r="GQ50" s="1247"/>
      <c r="GR50" s="1247"/>
      <c r="GS50" s="1247"/>
      <c r="GT50" s="1247"/>
      <c r="GU50" s="1247"/>
      <c r="GV50" s="1247"/>
      <c r="GW50" s="1247"/>
      <c r="GX50" s="1247"/>
      <c r="GY50" s="1247"/>
      <c r="GZ50" s="1247"/>
      <c r="HA50" s="1247"/>
      <c r="HB50" s="1247"/>
      <c r="HC50" s="1247"/>
      <c r="HD50" s="1247"/>
      <c r="HE50" s="1247"/>
      <c r="HF50" s="1247"/>
      <c r="HG50" s="1247"/>
      <c r="HH50" s="1247"/>
      <c r="HI50" s="1247"/>
      <c r="HJ50" s="1247"/>
      <c r="HK50" s="1247"/>
      <c r="HL50" s="1247"/>
      <c r="HM50" s="1247"/>
      <c r="HN50" s="1247"/>
      <c r="HO50" s="1247"/>
      <c r="HQ50" s="1452">
        <f t="shared" si="17"/>
        <v>0</v>
      </c>
      <c r="HR50" s="1452">
        <f t="shared" si="18"/>
        <v>0</v>
      </c>
    </row>
    <row r="51" spans="1:226" ht="16.5" customHeight="1" x14ac:dyDescent="0.2">
      <c r="A51" s="756"/>
      <c r="B51" s="123"/>
      <c r="C51" s="757"/>
      <c r="D51" s="122"/>
      <c r="E51" s="758"/>
      <c r="F51" s="142"/>
      <c r="G51" s="140"/>
      <c r="H51" s="141"/>
      <c r="I51" s="141"/>
      <c r="J51" s="141"/>
      <c r="K51" s="1559">
        <f t="shared" si="23"/>
        <v>0</v>
      </c>
      <c r="L51" s="150"/>
      <c r="M51" s="151"/>
      <c r="N51" s="152"/>
      <c r="O51" s="646"/>
      <c r="P51" s="1559">
        <f t="shared" si="0"/>
        <v>0</v>
      </c>
      <c r="Q51" s="343"/>
      <c r="R51" s="343"/>
      <c r="S51" s="344"/>
      <c r="T51" s="1559">
        <f t="shared" si="27"/>
        <v>0</v>
      </c>
      <c r="U51" s="344"/>
      <c r="V51" s="141"/>
      <c r="W51" s="1559">
        <f t="shared" si="26"/>
        <v>0</v>
      </c>
      <c r="X51" s="343"/>
      <c r="Y51" s="343"/>
      <c r="Z51" s="343"/>
      <c r="AA51" s="343"/>
      <c r="AB51" s="1559">
        <f t="shared" si="24"/>
        <v>0</v>
      </c>
      <c r="AC51" s="1559">
        <f t="shared" si="21"/>
        <v>0</v>
      </c>
      <c r="AD51" s="1559">
        <f t="shared" si="25"/>
        <v>0</v>
      </c>
      <c r="AF51" s="928"/>
      <c r="AG51" s="1065" t="str">
        <f>IF(AF51=" "," ",IF(AF51="Vehículos",VLOOKUP($AG$18,'Datos Indices'!$A$38:$Z$50,22,FALSE),IF(AF51="Ipim",VLOOKUP($AG$18,'Datos Indices'!$A$38:$Z$50,7,FALSE),IF(AF51="Dólar",VLOOKUP($AG$18,'Datos Indices'!$A$38:$Z$50,4,FALSE),IF(AF51="Gasoil",VLOOKUP($AG$18,'Datos Indices'!$A$38:$Z$50,10,FALSE),IF(AF51="WPU06 Pesificado",VLOOKUP($AG$18,'Datos Indices'!$A$38:$Z$50,26,FALSE),0))))))</f>
        <v xml:space="preserve"> </v>
      </c>
      <c r="AH51" s="1066">
        <f t="shared" si="3"/>
        <v>0</v>
      </c>
      <c r="AJ51" s="928"/>
      <c r="AK51" s="1065" t="str">
        <f>IF(AJ51=" "," ",IF(AJ51="Vehículos",VLOOKUP($AK$18,'Datos Indices'!$A$38:$Z$50,22,FALSE),IF(AJ51="Ipim",VLOOKUP($AK$18,'Datos Indices'!$A$38:$Z$50,7,FALSE),IF(AJ51="Dólar",VLOOKUP($AK$18,'Datos Indices'!$A$38:$Z$50,4,FALSE),IF(AJ51="Gasoil",VLOOKUP($AK$18,'Datos Indices'!$A$38:$Z$50,10,FALSE),IF(AJ51="WPU06 Pesificado",VLOOKUP($AK$18,'Datos Indices'!$A$38:$Z$50,26,FALSE),0))))))</f>
        <v xml:space="preserve"> </v>
      </c>
      <c r="AL51" s="1067">
        <f t="shared" si="4"/>
        <v>0</v>
      </c>
      <c r="AM51" s="1067">
        <f t="shared" si="5"/>
        <v>0</v>
      </c>
      <c r="AN51" s="1067">
        <f t="shared" si="6"/>
        <v>0</v>
      </c>
      <c r="AP51" s="928"/>
      <c r="AQ51" s="1065" t="str">
        <f>IF(AP51=" "," ",IF(AP51="Vehículos",VLOOKUP($AQ$18,'Datos Indices'!$A$38:$Z$50,22,FALSE),IF(AP51="Ipim",VLOOKUP($AQ$18,'Datos Indices'!$A$38:$Z$50,7,FALSE),IF(AP51="Dólar",VLOOKUP($AQ$18,'Datos Indices'!$A$38:$Z$50,4,FALSE),IF(AP51="Gasoil",VLOOKUP($AQ$18,'Datos Indices'!$A$38:$Z$50,10,FALSE),IF(AP51="WPU06 Pesificado",VLOOKUP($AQ$18,'Datos Indices'!$A$38:$Z$50,26,FALSE),0))))))</f>
        <v xml:space="preserve"> </v>
      </c>
      <c r="AR51" s="1066">
        <f t="shared" si="7"/>
        <v>0</v>
      </c>
      <c r="AT51" s="928"/>
      <c r="AU51" s="1065" t="str">
        <f>IF(AT51=" "," ",IF(AT51="Vehículos",VLOOKUP($AU$18,'Datos Indices'!$A$38:$Z$50,22,FALSE),IF(AT51="Ipim",VLOOKUP($AU$18,'Datos Indices'!$A$38:$Z$50,7,FALSE),IF(AT51="Dólar",VLOOKUP($AU$18,'Datos Indices'!$A$38:$Z$50,4,FALSE),IF(AT51="Gasoil",VLOOKUP($AU$18,'Datos Indices'!$A$38:$Z$50,10,FALSE),IF(AT51="WPU06 Pesificado",VLOOKUP($AU$18,'Datos Indices'!$A$38:$Z$50,26,FALSE),0))))))</f>
        <v xml:space="preserve"> </v>
      </c>
      <c r="AV51" s="1067">
        <f t="shared" si="8"/>
        <v>0</v>
      </c>
      <c r="AW51" s="1067">
        <f t="shared" si="9"/>
        <v>0</v>
      </c>
      <c r="AX51" s="1067">
        <f t="shared" si="10"/>
        <v>0</v>
      </c>
      <c r="AY51" s="1559">
        <f t="shared" si="12"/>
        <v>0</v>
      </c>
      <c r="AZ51" s="1559">
        <f t="shared" si="11"/>
        <v>0</v>
      </c>
      <c r="BA51" s="1257"/>
      <c r="BB51" s="125"/>
      <c r="BC51" s="1257"/>
      <c r="BD51" s="1450" t="str">
        <f t="shared" si="13"/>
        <v/>
      </c>
      <c r="BF51" s="1247"/>
      <c r="BG51" s="1247"/>
      <c r="BH51" s="1247"/>
      <c r="BI51" s="1247"/>
      <c r="BJ51" s="1247"/>
      <c r="BK51" s="1247"/>
      <c r="BL51" s="1247"/>
      <c r="BM51" s="1247"/>
      <c r="BN51" s="1247"/>
      <c r="BO51" s="1247"/>
      <c r="BP51" s="1247"/>
      <c r="BQ51" s="1247"/>
      <c r="BR51" s="1247"/>
      <c r="BS51" s="1247"/>
      <c r="BT51" s="1247"/>
      <c r="BU51" s="1247"/>
      <c r="BV51" s="1247"/>
      <c r="BW51" s="1247"/>
      <c r="BX51" s="1247"/>
      <c r="BY51" s="1247"/>
      <c r="BZ51" s="1247"/>
      <c r="CA51" s="1247"/>
      <c r="CB51" s="1247"/>
      <c r="CC51" s="1247"/>
      <c r="CD51" s="1247"/>
      <c r="CE51" s="1247"/>
      <c r="CF51" s="1247"/>
      <c r="CG51" s="1247"/>
      <c r="CH51" s="1247"/>
      <c r="CI51" s="1247"/>
      <c r="CJ51" s="1247"/>
      <c r="CK51" s="1247"/>
      <c r="CL51" s="1247"/>
      <c r="CM51" s="1247"/>
      <c r="CN51" s="1247"/>
      <c r="CO51" s="1247"/>
      <c r="CP51" s="1247"/>
      <c r="CQ51" s="1247"/>
      <c r="CR51" s="1247"/>
      <c r="CS51" s="1247"/>
      <c r="CT51" s="1247"/>
      <c r="CU51" s="1247"/>
      <c r="CV51" s="1247"/>
      <c r="CW51" s="1247"/>
      <c r="CX51" s="1247"/>
      <c r="CY51" s="1247"/>
      <c r="CZ51" s="1247"/>
      <c r="DA51" s="1247"/>
      <c r="DB51" s="1247"/>
      <c r="DC51" s="1247"/>
      <c r="DD51" s="1247"/>
      <c r="DE51" s="1247"/>
      <c r="DF51" s="1247"/>
      <c r="DG51" s="1247"/>
      <c r="DH51" s="1247"/>
      <c r="DI51" s="1247"/>
      <c r="DJ51" s="1247"/>
      <c r="DK51" s="1247"/>
      <c r="DL51" s="1247"/>
      <c r="DM51" s="1247"/>
      <c r="DN51" s="1247"/>
      <c r="DO51" s="1247"/>
      <c r="DP51" s="1247"/>
      <c r="DQ51" s="1247"/>
      <c r="DR51" s="1247"/>
      <c r="DS51" s="1247"/>
      <c r="DT51" s="1247"/>
      <c r="DU51" s="1247"/>
      <c r="DV51" s="1247"/>
      <c r="DW51" s="1247"/>
      <c r="DX51" s="1247"/>
      <c r="DY51" s="1247"/>
      <c r="DZ51" s="1247"/>
      <c r="EA51" s="1247"/>
      <c r="EB51" s="1247"/>
      <c r="EC51" s="1247"/>
      <c r="ED51" s="1247"/>
      <c r="EE51" s="1247"/>
      <c r="EF51" s="1247"/>
      <c r="EG51" s="1247"/>
      <c r="EH51" s="1257"/>
      <c r="EI51" s="1452">
        <f t="shared" si="14"/>
        <v>0</v>
      </c>
      <c r="EJ51" s="1452">
        <f t="shared" si="15"/>
        <v>0</v>
      </c>
      <c r="EK51" s="1257"/>
      <c r="EL51" s="1450" t="str">
        <f t="shared" si="16"/>
        <v/>
      </c>
      <c r="EN51" s="1247"/>
      <c r="EO51" s="1247"/>
      <c r="EP51" s="1247"/>
      <c r="EQ51" s="1247"/>
      <c r="ER51" s="1247"/>
      <c r="ES51" s="1247"/>
      <c r="ET51" s="1247"/>
      <c r="EU51" s="1247"/>
      <c r="EV51" s="1247"/>
      <c r="EW51" s="1247"/>
      <c r="EX51" s="1247"/>
      <c r="EY51" s="1247"/>
      <c r="EZ51" s="1247"/>
      <c r="FA51" s="1247"/>
      <c r="FB51" s="1247"/>
      <c r="FC51" s="1247"/>
      <c r="FD51" s="1247"/>
      <c r="FE51" s="1247"/>
      <c r="FF51" s="1247"/>
      <c r="FG51" s="1247"/>
      <c r="FH51" s="1247"/>
      <c r="FI51" s="1247"/>
      <c r="FJ51" s="1247"/>
      <c r="FK51" s="1247"/>
      <c r="FL51" s="1247"/>
      <c r="FM51" s="1247"/>
      <c r="FN51" s="1247"/>
      <c r="FO51" s="1247"/>
      <c r="FP51" s="1247"/>
      <c r="FQ51" s="1247"/>
      <c r="FR51" s="1247"/>
      <c r="FS51" s="1247"/>
      <c r="FT51" s="1247"/>
      <c r="FU51" s="1247"/>
      <c r="FV51" s="1247"/>
      <c r="FW51" s="1247"/>
      <c r="FX51" s="1247"/>
      <c r="FY51" s="1247"/>
      <c r="FZ51" s="1247"/>
      <c r="GA51" s="1247"/>
      <c r="GB51" s="1247"/>
      <c r="GC51" s="1247"/>
      <c r="GD51" s="1247"/>
      <c r="GE51" s="1247"/>
      <c r="GF51" s="1247"/>
      <c r="GG51" s="1247"/>
      <c r="GH51" s="1247"/>
      <c r="GI51" s="1247"/>
      <c r="GJ51" s="1247"/>
      <c r="GK51" s="1247"/>
      <c r="GL51" s="1247"/>
      <c r="GM51" s="1247"/>
      <c r="GN51" s="1247"/>
      <c r="GO51" s="1247"/>
      <c r="GP51" s="1247"/>
      <c r="GQ51" s="1247"/>
      <c r="GR51" s="1247"/>
      <c r="GS51" s="1247"/>
      <c r="GT51" s="1247"/>
      <c r="GU51" s="1247"/>
      <c r="GV51" s="1247"/>
      <c r="GW51" s="1247"/>
      <c r="GX51" s="1247"/>
      <c r="GY51" s="1247"/>
      <c r="GZ51" s="1247"/>
      <c r="HA51" s="1247"/>
      <c r="HB51" s="1247"/>
      <c r="HC51" s="1247"/>
      <c r="HD51" s="1247"/>
      <c r="HE51" s="1247"/>
      <c r="HF51" s="1247"/>
      <c r="HG51" s="1247"/>
      <c r="HH51" s="1247"/>
      <c r="HI51" s="1247"/>
      <c r="HJ51" s="1247"/>
      <c r="HK51" s="1247"/>
      <c r="HL51" s="1247"/>
      <c r="HM51" s="1247"/>
      <c r="HN51" s="1247"/>
      <c r="HO51" s="1247"/>
      <c r="HQ51" s="1452">
        <f t="shared" si="17"/>
        <v>0</v>
      </c>
      <c r="HR51" s="1452">
        <f t="shared" si="18"/>
        <v>0</v>
      </c>
    </row>
    <row r="52" spans="1:226" ht="16.5" customHeight="1" x14ac:dyDescent="0.2">
      <c r="A52" s="756"/>
      <c r="B52" s="123"/>
      <c r="C52" s="757"/>
      <c r="D52" s="122"/>
      <c r="E52" s="758"/>
      <c r="F52" s="142"/>
      <c r="G52" s="140"/>
      <c r="H52" s="141"/>
      <c r="I52" s="141"/>
      <c r="J52" s="141"/>
      <c r="K52" s="1559">
        <f t="shared" si="23"/>
        <v>0</v>
      </c>
      <c r="L52" s="150"/>
      <c r="M52" s="151"/>
      <c r="N52" s="152"/>
      <c r="O52" s="646"/>
      <c r="P52" s="1559">
        <f t="shared" si="0"/>
        <v>0</v>
      </c>
      <c r="Q52" s="343"/>
      <c r="R52" s="343"/>
      <c r="S52" s="344"/>
      <c r="T52" s="1559">
        <f t="shared" si="27"/>
        <v>0</v>
      </c>
      <c r="U52" s="344"/>
      <c r="V52" s="141"/>
      <c r="W52" s="1559">
        <f t="shared" si="26"/>
        <v>0</v>
      </c>
      <c r="X52" s="343"/>
      <c r="Y52" s="343"/>
      <c r="Z52" s="343"/>
      <c r="AA52" s="343"/>
      <c r="AB52" s="1559">
        <f t="shared" si="24"/>
        <v>0</v>
      </c>
      <c r="AC52" s="1559">
        <f t="shared" si="21"/>
        <v>0</v>
      </c>
      <c r="AD52" s="1559">
        <f t="shared" si="25"/>
        <v>0</v>
      </c>
      <c r="AF52" s="928"/>
      <c r="AG52" s="1065" t="str">
        <f>IF(AF52=" "," ",IF(AF52="Vehículos",VLOOKUP($AG$18,'Datos Indices'!$A$38:$Z$50,22,FALSE),IF(AF52="Ipim",VLOOKUP($AG$18,'Datos Indices'!$A$38:$Z$50,7,FALSE),IF(AF52="Dólar",VLOOKUP($AG$18,'Datos Indices'!$A$38:$Z$50,4,FALSE),IF(AF52="Gasoil",VLOOKUP($AG$18,'Datos Indices'!$A$38:$Z$50,10,FALSE),IF(AF52="WPU06 Pesificado",VLOOKUP($AG$18,'Datos Indices'!$A$38:$Z$50,26,FALSE),0))))))</f>
        <v xml:space="preserve"> </v>
      </c>
      <c r="AH52" s="1066">
        <f t="shared" si="3"/>
        <v>0</v>
      </c>
      <c r="AJ52" s="928"/>
      <c r="AK52" s="1065" t="str">
        <f>IF(AJ52=" "," ",IF(AJ52="Vehículos",VLOOKUP($AK$18,'Datos Indices'!$A$38:$Z$50,22,FALSE),IF(AJ52="Ipim",VLOOKUP($AK$18,'Datos Indices'!$A$38:$Z$50,7,FALSE),IF(AJ52="Dólar",VLOOKUP($AK$18,'Datos Indices'!$A$38:$Z$50,4,FALSE),IF(AJ52="Gasoil",VLOOKUP($AK$18,'Datos Indices'!$A$38:$Z$50,10,FALSE),IF(AJ52="WPU06 Pesificado",VLOOKUP($AK$18,'Datos Indices'!$A$38:$Z$50,26,FALSE),0))))))</f>
        <v xml:space="preserve"> </v>
      </c>
      <c r="AL52" s="1067">
        <f t="shared" si="4"/>
        <v>0</v>
      </c>
      <c r="AM52" s="1067">
        <f t="shared" si="5"/>
        <v>0</v>
      </c>
      <c r="AN52" s="1067">
        <f t="shared" si="6"/>
        <v>0</v>
      </c>
      <c r="AP52" s="928"/>
      <c r="AQ52" s="1065" t="str">
        <f>IF(AP52=" "," ",IF(AP52="Vehículos",VLOOKUP($AQ$18,'Datos Indices'!$A$38:$Z$50,22,FALSE),IF(AP52="Ipim",VLOOKUP($AQ$18,'Datos Indices'!$A$38:$Z$50,7,FALSE),IF(AP52="Dólar",VLOOKUP($AQ$18,'Datos Indices'!$A$38:$Z$50,4,FALSE),IF(AP52="Gasoil",VLOOKUP($AQ$18,'Datos Indices'!$A$38:$Z$50,10,FALSE),IF(AP52="WPU06 Pesificado",VLOOKUP($AQ$18,'Datos Indices'!$A$38:$Z$50,26,FALSE),0))))))</f>
        <v xml:space="preserve"> </v>
      </c>
      <c r="AR52" s="1066">
        <f t="shared" si="7"/>
        <v>0</v>
      </c>
      <c r="AT52" s="928"/>
      <c r="AU52" s="1065" t="str">
        <f>IF(AT52=" "," ",IF(AT52="Vehículos",VLOOKUP($AU$18,'Datos Indices'!$A$38:$Z$50,22,FALSE),IF(AT52="Ipim",VLOOKUP($AU$18,'Datos Indices'!$A$38:$Z$50,7,FALSE),IF(AT52="Dólar",VLOOKUP($AU$18,'Datos Indices'!$A$38:$Z$50,4,FALSE),IF(AT52="Gasoil",VLOOKUP($AU$18,'Datos Indices'!$A$38:$Z$50,10,FALSE),IF(AT52="WPU06 Pesificado",VLOOKUP($AU$18,'Datos Indices'!$A$38:$Z$50,26,FALSE),0))))))</f>
        <v xml:space="preserve"> </v>
      </c>
      <c r="AV52" s="1067">
        <f t="shared" si="8"/>
        <v>0</v>
      </c>
      <c r="AW52" s="1067">
        <f t="shared" si="9"/>
        <v>0</v>
      </c>
      <c r="AX52" s="1067">
        <f t="shared" si="10"/>
        <v>0</v>
      </c>
      <c r="AY52" s="1559">
        <f t="shared" si="12"/>
        <v>0</v>
      </c>
      <c r="AZ52" s="1559">
        <f t="shared" si="11"/>
        <v>0</v>
      </c>
      <c r="BA52" s="1257"/>
      <c r="BB52" s="125"/>
      <c r="BC52" s="1257"/>
      <c r="BD52" s="1450" t="str">
        <f t="shared" si="13"/>
        <v/>
      </c>
      <c r="BF52" s="1247"/>
      <c r="BG52" s="1247"/>
      <c r="BH52" s="1247"/>
      <c r="BI52" s="1247"/>
      <c r="BJ52" s="1247"/>
      <c r="BK52" s="1247"/>
      <c r="BL52" s="1247"/>
      <c r="BM52" s="1247"/>
      <c r="BN52" s="1247"/>
      <c r="BO52" s="1247"/>
      <c r="BP52" s="1247"/>
      <c r="BQ52" s="1247"/>
      <c r="BR52" s="1247"/>
      <c r="BS52" s="1247"/>
      <c r="BT52" s="1247"/>
      <c r="BU52" s="1247"/>
      <c r="BV52" s="1247"/>
      <c r="BW52" s="1247"/>
      <c r="BX52" s="1247"/>
      <c r="BY52" s="1247"/>
      <c r="BZ52" s="1247"/>
      <c r="CA52" s="1247"/>
      <c r="CB52" s="1247"/>
      <c r="CC52" s="1247"/>
      <c r="CD52" s="1247"/>
      <c r="CE52" s="1247"/>
      <c r="CF52" s="1247"/>
      <c r="CG52" s="1247"/>
      <c r="CH52" s="1247"/>
      <c r="CI52" s="1247"/>
      <c r="CJ52" s="1247"/>
      <c r="CK52" s="1247"/>
      <c r="CL52" s="1247"/>
      <c r="CM52" s="1247"/>
      <c r="CN52" s="1247"/>
      <c r="CO52" s="1247"/>
      <c r="CP52" s="1247"/>
      <c r="CQ52" s="1247"/>
      <c r="CR52" s="1247"/>
      <c r="CS52" s="1247"/>
      <c r="CT52" s="1247"/>
      <c r="CU52" s="1247"/>
      <c r="CV52" s="1247"/>
      <c r="CW52" s="1247"/>
      <c r="CX52" s="1247"/>
      <c r="CY52" s="1247"/>
      <c r="CZ52" s="1247"/>
      <c r="DA52" s="1247"/>
      <c r="DB52" s="1247"/>
      <c r="DC52" s="1247"/>
      <c r="DD52" s="1247"/>
      <c r="DE52" s="1247"/>
      <c r="DF52" s="1247"/>
      <c r="DG52" s="1247"/>
      <c r="DH52" s="1247"/>
      <c r="DI52" s="1247"/>
      <c r="DJ52" s="1247"/>
      <c r="DK52" s="1247"/>
      <c r="DL52" s="1247"/>
      <c r="DM52" s="1247"/>
      <c r="DN52" s="1247"/>
      <c r="DO52" s="1247"/>
      <c r="DP52" s="1247"/>
      <c r="DQ52" s="1247"/>
      <c r="DR52" s="1247"/>
      <c r="DS52" s="1247"/>
      <c r="DT52" s="1247"/>
      <c r="DU52" s="1247"/>
      <c r="DV52" s="1247"/>
      <c r="DW52" s="1247"/>
      <c r="DX52" s="1247"/>
      <c r="DY52" s="1247"/>
      <c r="DZ52" s="1247"/>
      <c r="EA52" s="1247"/>
      <c r="EB52" s="1247"/>
      <c r="EC52" s="1247"/>
      <c r="ED52" s="1247"/>
      <c r="EE52" s="1247"/>
      <c r="EF52" s="1247"/>
      <c r="EG52" s="1247"/>
      <c r="EH52" s="1257"/>
      <c r="EI52" s="1452">
        <f t="shared" si="14"/>
        <v>0</v>
      </c>
      <c r="EJ52" s="1452">
        <f t="shared" si="15"/>
        <v>0</v>
      </c>
      <c r="EK52" s="1257"/>
      <c r="EL52" s="1450" t="str">
        <f t="shared" si="16"/>
        <v/>
      </c>
      <c r="EN52" s="1247"/>
      <c r="EO52" s="1247"/>
      <c r="EP52" s="1247"/>
      <c r="EQ52" s="1247"/>
      <c r="ER52" s="1247"/>
      <c r="ES52" s="1247"/>
      <c r="ET52" s="1247"/>
      <c r="EU52" s="1247"/>
      <c r="EV52" s="1247"/>
      <c r="EW52" s="1247"/>
      <c r="EX52" s="1247"/>
      <c r="EY52" s="1247"/>
      <c r="EZ52" s="1247"/>
      <c r="FA52" s="1247"/>
      <c r="FB52" s="1247"/>
      <c r="FC52" s="1247"/>
      <c r="FD52" s="1247"/>
      <c r="FE52" s="1247"/>
      <c r="FF52" s="1247"/>
      <c r="FG52" s="1247"/>
      <c r="FH52" s="1247"/>
      <c r="FI52" s="1247"/>
      <c r="FJ52" s="1247"/>
      <c r="FK52" s="1247"/>
      <c r="FL52" s="1247"/>
      <c r="FM52" s="1247"/>
      <c r="FN52" s="1247"/>
      <c r="FO52" s="1247"/>
      <c r="FP52" s="1247"/>
      <c r="FQ52" s="1247"/>
      <c r="FR52" s="1247"/>
      <c r="FS52" s="1247"/>
      <c r="FT52" s="1247"/>
      <c r="FU52" s="1247"/>
      <c r="FV52" s="1247"/>
      <c r="FW52" s="1247"/>
      <c r="FX52" s="1247"/>
      <c r="FY52" s="1247"/>
      <c r="FZ52" s="1247"/>
      <c r="GA52" s="1247"/>
      <c r="GB52" s="1247"/>
      <c r="GC52" s="1247"/>
      <c r="GD52" s="1247"/>
      <c r="GE52" s="1247"/>
      <c r="GF52" s="1247"/>
      <c r="GG52" s="1247"/>
      <c r="GH52" s="1247"/>
      <c r="GI52" s="1247"/>
      <c r="GJ52" s="1247"/>
      <c r="GK52" s="1247"/>
      <c r="GL52" s="1247"/>
      <c r="GM52" s="1247"/>
      <c r="GN52" s="1247"/>
      <c r="GO52" s="1247"/>
      <c r="GP52" s="1247"/>
      <c r="GQ52" s="1247"/>
      <c r="GR52" s="1247"/>
      <c r="GS52" s="1247"/>
      <c r="GT52" s="1247"/>
      <c r="GU52" s="1247"/>
      <c r="GV52" s="1247"/>
      <c r="GW52" s="1247"/>
      <c r="GX52" s="1247"/>
      <c r="GY52" s="1247"/>
      <c r="GZ52" s="1247"/>
      <c r="HA52" s="1247"/>
      <c r="HB52" s="1247"/>
      <c r="HC52" s="1247"/>
      <c r="HD52" s="1247"/>
      <c r="HE52" s="1247"/>
      <c r="HF52" s="1247"/>
      <c r="HG52" s="1247"/>
      <c r="HH52" s="1247"/>
      <c r="HI52" s="1247"/>
      <c r="HJ52" s="1247"/>
      <c r="HK52" s="1247"/>
      <c r="HL52" s="1247"/>
      <c r="HM52" s="1247"/>
      <c r="HN52" s="1247"/>
      <c r="HO52" s="1247"/>
      <c r="HQ52" s="1452">
        <f t="shared" si="17"/>
        <v>0</v>
      </c>
      <c r="HR52" s="1452">
        <f t="shared" si="18"/>
        <v>0</v>
      </c>
    </row>
    <row r="53" spans="1:226" ht="16.5" customHeight="1" x14ac:dyDescent="0.2">
      <c r="A53" s="756"/>
      <c r="B53" s="123"/>
      <c r="C53" s="757"/>
      <c r="D53" s="122"/>
      <c r="E53" s="758"/>
      <c r="F53" s="142"/>
      <c r="G53" s="140"/>
      <c r="H53" s="141"/>
      <c r="I53" s="141"/>
      <c r="J53" s="141"/>
      <c r="K53" s="1559">
        <f t="shared" si="23"/>
        <v>0</v>
      </c>
      <c r="L53" s="150"/>
      <c r="M53" s="151"/>
      <c r="N53" s="152"/>
      <c r="O53" s="141"/>
      <c r="P53" s="1559">
        <f t="shared" si="0"/>
        <v>0</v>
      </c>
      <c r="Q53" s="343"/>
      <c r="R53" s="343"/>
      <c r="S53" s="344"/>
      <c r="T53" s="1559">
        <f t="shared" si="27"/>
        <v>0</v>
      </c>
      <c r="U53" s="344"/>
      <c r="V53" s="141"/>
      <c r="W53" s="1559">
        <f t="shared" si="26"/>
        <v>0</v>
      </c>
      <c r="X53" s="343"/>
      <c r="Y53" s="343"/>
      <c r="Z53" s="343"/>
      <c r="AA53" s="343"/>
      <c r="AB53" s="1559">
        <f t="shared" si="24"/>
        <v>0</v>
      </c>
      <c r="AC53" s="1559">
        <f t="shared" si="21"/>
        <v>0</v>
      </c>
      <c r="AD53" s="1559">
        <f t="shared" si="25"/>
        <v>0</v>
      </c>
      <c r="AF53" s="928"/>
      <c r="AG53" s="1065" t="str">
        <f>IF(AF53=" "," ",IF(AF53="Vehículos",VLOOKUP($AG$18,'Datos Indices'!$A$38:$Z$50,22,FALSE),IF(AF53="Ipim",VLOOKUP($AG$18,'Datos Indices'!$A$38:$Z$50,7,FALSE),IF(AF53="Dólar",VLOOKUP($AG$18,'Datos Indices'!$A$38:$Z$50,4,FALSE),IF(AF53="Gasoil",VLOOKUP($AG$18,'Datos Indices'!$A$38:$Z$50,10,FALSE),IF(AF53="WPU06 Pesificado",VLOOKUP($AG$18,'Datos Indices'!$A$38:$Z$50,26,FALSE),0))))))</f>
        <v xml:space="preserve"> </v>
      </c>
      <c r="AH53" s="1066">
        <f t="shared" si="3"/>
        <v>0</v>
      </c>
      <c r="AJ53" s="928"/>
      <c r="AK53" s="1065" t="str">
        <f>IF(AJ53=" "," ",IF(AJ53="Vehículos",VLOOKUP($AK$18,'Datos Indices'!$A$38:$Z$50,22,FALSE),IF(AJ53="Ipim",VLOOKUP($AK$18,'Datos Indices'!$A$38:$Z$50,7,FALSE),IF(AJ53="Dólar",VLOOKUP($AK$18,'Datos Indices'!$A$38:$Z$50,4,FALSE),IF(AJ53="Gasoil",VLOOKUP($AK$18,'Datos Indices'!$A$38:$Z$50,10,FALSE),IF(AJ53="WPU06 Pesificado",VLOOKUP($AK$18,'Datos Indices'!$A$38:$Z$50,26,FALSE),0))))))</f>
        <v xml:space="preserve"> </v>
      </c>
      <c r="AL53" s="1067">
        <f t="shared" si="4"/>
        <v>0</v>
      </c>
      <c r="AM53" s="1067">
        <f t="shared" si="5"/>
        <v>0</v>
      </c>
      <c r="AN53" s="1067">
        <f t="shared" si="6"/>
        <v>0</v>
      </c>
      <c r="AP53" s="928"/>
      <c r="AQ53" s="1065" t="str">
        <f>IF(AP53=" "," ",IF(AP53="Vehículos",VLOOKUP($AQ$18,'Datos Indices'!$A$38:$Z$50,22,FALSE),IF(AP53="Ipim",VLOOKUP($AQ$18,'Datos Indices'!$A$38:$Z$50,7,FALSE),IF(AP53="Dólar",VLOOKUP($AQ$18,'Datos Indices'!$A$38:$Z$50,4,FALSE),IF(AP53="Gasoil",VLOOKUP($AQ$18,'Datos Indices'!$A$38:$Z$50,10,FALSE),IF(AP53="WPU06 Pesificado",VLOOKUP($AQ$18,'Datos Indices'!$A$38:$Z$50,26,FALSE),0))))))</f>
        <v xml:space="preserve"> </v>
      </c>
      <c r="AR53" s="1066">
        <f t="shared" si="7"/>
        <v>0</v>
      </c>
      <c r="AT53" s="928"/>
      <c r="AU53" s="1065" t="str">
        <f>IF(AT53=" "," ",IF(AT53="Vehículos",VLOOKUP($AU$18,'Datos Indices'!$A$38:$Z$50,22,FALSE),IF(AT53="Ipim",VLOOKUP($AU$18,'Datos Indices'!$A$38:$Z$50,7,FALSE),IF(AT53="Dólar",VLOOKUP($AU$18,'Datos Indices'!$A$38:$Z$50,4,FALSE),IF(AT53="Gasoil",VLOOKUP($AU$18,'Datos Indices'!$A$38:$Z$50,10,FALSE),IF(AT53="WPU06 Pesificado",VLOOKUP($AU$18,'Datos Indices'!$A$38:$Z$50,26,FALSE),0))))))</f>
        <v xml:space="preserve"> </v>
      </c>
      <c r="AV53" s="1067">
        <f t="shared" si="8"/>
        <v>0</v>
      </c>
      <c r="AW53" s="1067">
        <f t="shared" si="9"/>
        <v>0</v>
      </c>
      <c r="AX53" s="1067">
        <f t="shared" si="10"/>
        <v>0</v>
      </c>
      <c r="AY53" s="1559">
        <f t="shared" si="12"/>
        <v>0</v>
      </c>
      <c r="AZ53" s="1559">
        <f t="shared" si="11"/>
        <v>0</v>
      </c>
      <c r="BA53" s="1257"/>
      <c r="BB53" s="125"/>
      <c r="BC53" s="1257"/>
      <c r="BD53" s="1450" t="str">
        <f t="shared" si="13"/>
        <v/>
      </c>
      <c r="BF53" s="1247"/>
      <c r="BG53" s="1247"/>
      <c r="BH53" s="1247"/>
      <c r="BI53" s="1247"/>
      <c r="BJ53" s="1247"/>
      <c r="BK53" s="1247"/>
      <c r="BL53" s="1247"/>
      <c r="BM53" s="1247"/>
      <c r="BN53" s="1247"/>
      <c r="BO53" s="1247"/>
      <c r="BP53" s="1247"/>
      <c r="BQ53" s="1247"/>
      <c r="BR53" s="1247"/>
      <c r="BS53" s="1247"/>
      <c r="BT53" s="1247"/>
      <c r="BU53" s="1247"/>
      <c r="BV53" s="1247"/>
      <c r="BW53" s="1247"/>
      <c r="BX53" s="1247"/>
      <c r="BY53" s="1247"/>
      <c r="BZ53" s="1247"/>
      <c r="CA53" s="1247"/>
      <c r="CB53" s="1247"/>
      <c r="CC53" s="1247"/>
      <c r="CD53" s="1247"/>
      <c r="CE53" s="1247"/>
      <c r="CF53" s="1247"/>
      <c r="CG53" s="1247"/>
      <c r="CH53" s="1247"/>
      <c r="CI53" s="1247"/>
      <c r="CJ53" s="1247"/>
      <c r="CK53" s="1247"/>
      <c r="CL53" s="1247"/>
      <c r="CM53" s="1247"/>
      <c r="CN53" s="1247"/>
      <c r="CO53" s="1247"/>
      <c r="CP53" s="1247"/>
      <c r="CQ53" s="1247"/>
      <c r="CR53" s="1247"/>
      <c r="CS53" s="1247"/>
      <c r="CT53" s="1247"/>
      <c r="CU53" s="1247"/>
      <c r="CV53" s="1247"/>
      <c r="CW53" s="1247"/>
      <c r="CX53" s="1247"/>
      <c r="CY53" s="1247"/>
      <c r="CZ53" s="1247"/>
      <c r="DA53" s="1247"/>
      <c r="DB53" s="1247"/>
      <c r="DC53" s="1247"/>
      <c r="DD53" s="1247"/>
      <c r="DE53" s="1247"/>
      <c r="DF53" s="1247"/>
      <c r="DG53" s="1247"/>
      <c r="DH53" s="1247"/>
      <c r="DI53" s="1247"/>
      <c r="DJ53" s="1247"/>
      <c r="DK53" s="1247"/>
      <c r="DL53" s="1247"/>
      <c r="DM53" s="1247"/>
      <c r="DN53" s="1247"/>
      <c r="DO53" s="1247"/>
      <c r="DP53" s="1247"/>
      <c r="DQ53" s="1247"/>
      <c r="DR53" s="1247"/>
      <c r="DS53" s="1247"/>
      <c r="DT53" s="1247"/>
      <c r="DU53" s="1247"/>
      <c r="DV53" s="1247"/>
      <c r="DW53" s="1247"/>
      <c r="DX53" s="1247"/>
      <c r="DY53" s="1247"/>
      <c r="DZ53" s="1247"/>
      <c r="EA53" s="1247"/>
      <c r="EB53" s="1247"/>
      <c r="EC53" s="1247"/>
      <c r="ED53" s="1247"/>
      <c r="EE53" s="1247"/>
      <c r="EF53" s="1247"/>
      <c r="EG53" s="1247"/>
      <c r="EH53" s="1257"/>
      <c r="EI53" s="1452">
        <f t="shared" si="14"/>
        <v>0</v>
      </c>
      <c r="EJ53" s="1452">
        <f t="shared" si="15"/>
        <v>0</v>
      </c>
      <c r="EK53" s="1257"/>
      <c r="EL53" s="1450" t="str">
        <f t="shared" si="16"/>
        <v/>
      </c>
      <c r="EN53" s="1247"/>
      <c r="EO53" s="1247"/>
      <c r="EP53" s="1247"/>
      <c r="EQ53" s="1247"/>
      <c r="ER53" s="1247"/>
      <c r="ES53" s="1247"/>
      <c r="ET53" s="1247"/>
      <c r="EU53" s="1247"/>
      <c r="EV53" s="1247"/>
      <c r="EW53" s="1247"/>
      <c r="EX53" s="1247"/>
      <c r="EY53" s="1247"/>
      <c r="EZ53" s="1247"/>
      <c r="FA53" s="1247"/>
      <c r="FB53" s="1247"/>
      <c r="FC53" s="1247"/>
      <c r="FD53" s="1247"/>
      <c r="FE53" s="1247"/>
      <c r="FF53" s="1247"/>
      <c r="FG53" s="1247"/>
      <c r="FH53" s="1247"/>
      <c r="FI53" s="1247"/>
      <c r="FJ53" s="1247"/>
      <c r="FK53" s="1247"/>
      <c r="FL53" s="1247"/>
      <c r="FM53" s="1247"/>
      <c r="FN53" s="1247"/>
      <c r="FO53" s="1247"/>
      <c r="FP53" s="1247"/>
      <c r="FQ53" s="1247"/>
      <c r="FR53" s="1247"/>
      <c r="FS53" s="1247"/>
      <c r="FT53" s="1247"/>
      <c r="FU53" s="1247"/>
      <c r="FV53" s="1247"/>
      <c r="FW53" s="1247"/>
      <c r="FX53" s="1247"/>
      <c r="FY53" s="1247"/>
      <c r="FZ53" s="1247"/>
      <c r="GA53" s="1247"/>
      <c r="GB53" s="1247"/>
      <c r="GC53" s="1247"/>
      <c r="GD53" s="1247"/>
      <c r="GE53" s="1247"/>
      <c r="GF53" s="1247"/>
      <c r="GG53" s="1247"/>
      <c r="GH53" s="1247"/>
      <c r="GI53" s="1247"/>
      <c r="GJ53" s="1247"/>
      <c r="GK53" s="1247"/>
      <c r="GL53" s="1247"/>
      <c r="GM53" s="1247"/>
      <c r="GN53" s="1247"/>
      <c r="GO53" s="1247"/>
      <c r="GP53" s="1247"/>
      <c r="GQ53" s="1247"/>
      <c r="GR53" s="1247"/>
      <c r="GS53" s="1247"/>
      <c r="GT53" s="1247"/>
      <c r="GU53" s="1247"/>
      <c r="GV53" s="1247"/>
      <c r="GW53" s="1247"/>
      <c r="GX53" s="1247"/>
      <c r="GY53" s="1247"/>
      <c r="GZ53" s="1247"/>
      <c r="HA53" s="1247"/>
      <c r="HB53" s="1247"/>
      <c r="HC53" s="1247"/>
      <c r="HD53" s="1247"/>
      <c r="HE53" s="1247"/>
      <c r="HF53" s="1247"/>
      <c r="HG53" s="1247"/>
      <c r="HH53" s="1247"/>
      <c r="HI53" s="1247"/>
      <c r="HJ53" s="1247"/>
      <c r="HK53" s="1247"/>
      <c r="HL53" s="1247"/>
      <c r="HM53" s="1247"/>
      <c r="HN53" s="1247"/>
      <c r="HO53" s="1247"/>
      <c r="HQ53" s="1452">
        <f t="shared" si="17"/>
        <v>0</v>
      </c>
      <c r="HR53" s="1452">
        <f t="shared" si="18"/>
        <v>0</v>
      </c>
    </row>
    <row r="54" spans="1:226" ht="16.5" customHeight="1" x14ac:dyDescent="0.2">
      <c r="A54" s="756"/>
      <c r="B54" s="123"/>
      <c r="C54" s="757"/>
      <c r="D54" s="122"/>
      <c r="E54" s="758"/>
      <c r="F54" s="142"/>
      <c r="G54" s="140"/>
      <c r="H54" s="141"/>
      <c r="I54" s="141"/>
      <c r="J54" s="141"/>
      <c r="K54" s="1559">
        <f t="shared" si="23"/>
        <v>0</v>
      </c>
      <c r="L54" s="150"/>
      <c r="M54" s="151"/>
      <c r="N54" s="152"/>
      <c r="O54" s="646"/>
      <c r="P54" s="1559">
        <f t="shared" si="0"/>
        <v>0</v>
      </c>
      <c r="Q54" s="343"/>
      <c r="R54" s="343"/>
      <c r="S54" s="344"/>
      <c r="T54" s="1559">
        <f t="shared" si="27"/>
        <v>0</v>
      </c>
      <c r="U54" s="344"/>
      <c r="V54" s="141"/>
      <c r="W54" s="1559">
        <f t="shared" si="26"/>
        <v>0</v>
      </c>
      <c r="X54" s="343"/>
      <c r="Y54" s="343"/>
      <c r="Z54" s="343"/>
      <c r="AA54" s="343"/>
      <c r="AB54" s="1559">
        <f t="shared" si="24"/>
        <v>0</v>
      </c>
      <c r="AC54" s="1559">
        <f t="shared" si="21"/>
        <v>0</v>
      </c>
      <c r="AD54" s="1559">
        <f t="shared" si="25"/>
        <v>0</v>
      </c>
      <c r="AF54" s="928"/>
      <c r="AG54" s="1065" t="str">
        <f>IF(AF54=" "," ",IF(AF54="Vehículos",VLOOKUP($AG$18,'Datos Indices'!$A$38:$Z$50,22,FALSE),IF(AF54="Ipim",VLOOKUP($AG$18,'Datos Indices'!$A$38:$Z$50,7,FALSE),IF(AF54="Dólar",VLOOKUP($AG$18,'Datos Indices'!$A$38:$Z$50,4,FALSE),IF(AF54="Gasoil",VLOOKUP($AG$18,'Datos Indices'!$A$38:$Z$50,10,FALSE),IF(AF54="WPU06 Pesificado",VLOOKUP($AG$18,'Datos Indices'!$A$38:$Z$50,26,FALSE),0))))))</f>
        <v xml:space="preserve"> </v>
      </c>
      <c r="AH54" s="1066">
        <f t="shared" si="3"/>
        <v>0</v>
      </c>
      <c r="AJ54" s="928"/>
      <c r="AK54" s="1065" t="str">
        <f>IF(AJ54=" "," ",IF(AJ54="Vehículos",VLOOKUP($AK$18,'Datos Indices'!$A$38:$Z$50,22,FALSE),IF(AJ54="Ipim",VLOOKUP($AK$18,'Datos Indices'!$A$38:$Z$50,7,FALSE),IF(AJ54="Dólar",VLOOKUP($AK$18,'Datos Indices'!$A$38:$Z$50,4,FALSE),IF(AJ54="Gasoil",VLOOKUP($AK$18,'Datos Indices'!$A$38:$Z$50,10,FALSE),IF(AJ54="WPU06 Pesificado",VLOOKUP($AK$18,'Datos Indices'!$A$38:$Z$50,26,FALSE),0))))))</f>
        <v xml:space="preserve"> </v>
      </c>
      <c r="AL54" s="1067">
        <f t="shared" si="4"/>
        <v>0</v>
      </c>
      <c r="AM54" s="1067">
        <f t="shared" si="5"/>
        <v>0</v>
      </c>
      <c r="AN54" s="1067">
        <f t="shared" si="6"/>
        <v>0</v>
      </c>
      <c r="AP54" s="928"/>
      <c r="AQ54" s="1065" t="str">
        <f>IF(AP54=" "," ",IF(AP54="Vehículos",VLOOKUP($AQ$18,'Datos Indices'!$A$38:$Z$50,22,FALSE),IF(AP54="Ipim",VLOOKUP($AQ$18,'Datos Indices'!$A$38:$Z$50,7,FALSE),IF(AP54="Dólar",VLOOKUP($AQ$18,'Datos Indices'!$A$38:$Z$50,4,FALSE),IF(AP54="Gasoil",VLOOKUP($AQ$18,'Datos Indices'!$A$38:$Z$50,10,FALSE),IF(AP54="WPU06 Pesificado",VLOOKUP($AQ$18,'Datos Indices'!$A$38:$Z$50,26,FALSE),0))))))</f>
        <v xml:space="preserve"> </v>
      </c>
      <c r="AR54" s="1066">
        <f t="shared" si="7"/>
        <v>0</v>
      </c>
      <c r="AT54" s="928"/>
      <c r="AU54" s="1065" t="str">
        <f>IF(AT54=" "," ",IF(AT54="Vehículos",VLOOKUP($AU$18,'Datos Indices'!$A$38:$Z$50,22,FALSE),IF(AT54="Ipim",VLOOKUP($AU$18,'Datos Indices'!$A$38:$Z$50,7,FALSE),IF(AT54="Dólar",VLOOKUP($AU$18,'Datos Indices'!$A$38:$Z$50,4,FALSE),IF(AT54="Gasoil",VLOOKUP($AU$18,'Datos Indices'!$A$38:$Z$50,10,FALSE),IF(AT54="WPU06 Pesificado",VLOOKUP($AU$18,'Datos Indices'!$A$38:$Z$50,26,FALSE),0))))))</f>
        <v xml:space="preserve"> </v>
      </c>
      <c r="AV54" s="1067">
        <f t="shared" si="8"/>
        <v>0</v>
      </c>
      <c r="AW54" s="1067">
        <f t="shared" si="9"/>
        <v>0</v>
      </c>
      <c r="AX54" s="1067">
        <f t="shared" si="10"/>
        <v>0</v>
      </c>
      <c r="AY54" s="1559">
        <f t="shared" si="12"/>
        <v>0</v>
      </c>
      <c r="AZ54" s="1559">
        <f t="shared" si="11"/>
        <v>0</v>
      </c>
      <c r="BA54" s="1257"/>
      <c r="BB54" s="125"/>
      <c r="BC54" s="1257"/>
      <c r="BD54" s="1450" t="str">
        <f t="shared" si="13"/>
        <v/>
      </c>
      <c r="BF54" s="1247"/>
      <c r="BG54" s="1247"/>
      <c r="BH54" s="1247"/>
      <c r="BI54" s="1247"/>
      <c r="BJ54" s="1247"/>
      <c r="BK54" s="1247"/>
      <c r="BL54" s="1247"/>
      <c r="BM54" s="1247"/>
      <c r="BN54" s="1247"/>
      <c r="BO54" s="1247"/>
      <c r="BP54" s="1247"/>
      <c r="BQ54" s="1247"/>
      <c r="BR54" s="1247"/>
      <c r="BS54" s="1247"/>
      <c r="BT54" s="1247"/>
      <c r="BU54" s="1247"/>
      <c r="BV54" s="1247"/>
      <c r="BW54" s="1247"/>
      <c r="BX54" s="1247"/>
      <c r="BY54" s="1247"/>
      <c r="BZ54" s="1247"/>
      <c r="CA54" s="1247"/>
      <c r="CB54" s="1247"/>
      <c r="CC54" s="1247"/>
      <c r="CD54" s="1247"/>
      <c r="CE54" s="1247"/>
      <c r="CF54" s="1247"/>
      <c r="CG54" s="1247"/>
      <c r="CH54" s="1247"/>
      <c r="CI54" s="1247"/>
      <c r="CJ54" s="1247"/>
      <c r="CK54" s="1247"/>
      <c r="CL54" s="1247"/>
      <c r="CM54" s="1247"/>
      <c r="CN54" s="1247"/>
      <c r="CO54" s="1247"/>
      <c r="CP54" s="1247"/>
      <c r="CQ54" s="1247"/>
      <c r="CR54" s="1247"/>
      <c r="CS54" s="1247"/>
      <c r="CT54" s="1247"/>
      <c r="CU54" s="1247"/>
      <c r="CV54" s="1247"/>
      <c r="CW54" s="1247"/>
      <c r="CX54" s="1247"/>
      <c r="CY54" s="1247"/>
      <c r="CZ54" s="1247"/>
      <c r="DA54" s="1247"/>
      <c r="DB54" s="1247"/>
      <c r="DC54" s="1247"/>
      <c r="DD54" s="1247"/>
      <c r="DE54" s="1247"/>
      <c r="DF54" s="1247"/>
      <c r="DG54" s="1247"/>
      <c r="DH54" s="1247"/>
      <c r="DI54" s="1247"/>
      <c r="DJ54" s="1247"/>
      <c r="DK54" s="1247"/>
      <c r="DL54" s="1247"/>
      <c r="DM54" s="1247"/>
      <c r="DN54" s="1247"/>
      <c r="DO54" s="1247"/>
      <c r="DP54" s="1247"/>
      <c r="DQ54" s="1247"/>
      <c r="DR54" s="1247"/>
      <c r="DS54" s="1247"/>
      <c r="DT54" s="1247"/>
      <c r="DU54" s="1247"/>
      <c r="DV54" s="1247"/>
      <c r="DW54" s="1247"/>
      <c r="DX54" s="1247"/>
      <c r="DY54" s="1247"/>
      <c r="DZ54" s="1247"/>
      <c r="EA54" s="1247"/>
      <c r="EB54" s="1247"/>
      <c r="EC54" s="1247"/>
      <c r="ED54" s="1247"/>
      <c r="EE54" s="1247"/>
      <c r="EF54" s="1247"/>
      <c r="EG54" s="1247"/>
      <c r="EH54" s="1257"/>
      <c r="EI54" s="1452">
        <f t="shared" si="14"/>
        <v>0</v>
      </c>
      <c r="EJ54" s="1452">
        <f t="shared" si="15"/>
        <v>0</v>
      </c>
      <c r="EK54" s="1257"/>
      <c r="EL54" s="1450" t="str">
        <f t="shared" si="16"/>
        <v/>
      </c>
      <c r="EN54" s="1247"/>
      <c r="EO54" s="1247"/>
      <c r="EP54" s="1247"/>
      <c r="EQ54" s="1247"/>
      <c r="ER54" s="1247"/>
      <c r="ES54" s="1247"/>
      <c r="ET54" s="1247"/>
      <c r="EU54" s="1247"/>
      <c r="EV54" s="1247"/>
      <c r="EW54" s="1247"/>
      <c r="EX54" s="1247"/>
      <c r="EY54" s="1247"/>
      <c r="EZ54" s="1247"/>
      <c r="FA54" s="1247"/>
      <c r="FB54" s="1247"/>
      <c r="FC54" s="1247"/>
      <c r="FD54" s="1247"/>
      <c r="FE54" s="1247"/>
      <c r="FF54" s="1247"/>
      <c r="FG54" s="1247"/>
      <c r="FH54" s="1247"/>
      <c r="FI54" s="1247"/>
      <c r="FJ54" s="1247"/>
      <c r="FK54" s="1247"/>
      <c r="FL54" s="1247"/>
      <c r="FM54" s="1247"/>
      <c r="FN54" s="1247"/>
      <c r="FO54" s="1247"/>
      <c r="FP54" s="1247"/>
      <c r="FQ54" s="1247"/>
      <c r="FR54" s="1247"/>
      <c r="FS54" s="1247"/>
      <c r="FT54" s="1247"/>
      <c r="FU54" s="1247"/>
      <c r="FV54" s="1247"/>
      <c r="FW54" s="1247"/>
      <c r="FX54" s="1247"/>
      <c r="FY54" s="1247"/>
      <c r="FZ54" s="1247"/>
      <c r="GA54" s="1247"/>
      <c r="GB54" s="1247"/>
      <c r="GC54" s="1247"/>
      <c r="GD54" s="1247"/>
      <c r="GE54" s="1247"/>
      <c r="GF54" s="1247"/>
      <c r="GG54" s="1247"/>
      <c r="GH54" s="1247"/>
      <c r="GI54" s="1247"/>
      <c r="GJ54" s="1247"/>
      <c r="GK54" s="1247"/>
      <c r="GL54" s="1247"/>
      <c r="GM54" s="1247"/>
      <c r="GN54" s="1247"/>
      <c r="GO54" s="1247"/>
      <c r="GP54" s="1247"/>
      <c r="GQ54" s="1247"/>
      <c r="GR54" s="1247"/>
      <c r="GS54" s="1247"/>
      <c r="GT54" s="1247"/>
      <c r="GU54" s="1247"/>
      <c r="GV54" s="1247"/>
      <c r="GW54" s="1247"/>
      <c r="GX54" s="1247"/>
      <c r="GY54" s="1247"/>
      <c r="GZ54" s="1247"/>
      <c r="HA54" s="1247"/>
      <c r="HB54" s="1247"/>
      <c r="HC54" s="1247"/>
      <c r="HD54" s="1247"/>
      <c r="HE54" s="1247"/>
      <c r="HF54" s="1247"/>
      <c r="HG54" s="1247"/>
      <c r="HH54" s="1247"/>
      <c r="HI54" s="1247"/>
      <c r="HJ54" s="1247"/>
      <c r="HK54" s="1247"/>
      <c r="HL54" s="1247"/>
      <c r="HM54" s="1247"/>
      <c r="HN54" s="1247"/>
      <c r="HO54" s="1247"/>
      <c r="HQ54" s="1452">
        <f t="shared" si="17"/>
        <v>0</v>
      </c>
      <c r="HR54" s="1452">
        <f t="shared" si="18"/>
        <v>0</v>
      </c>
    </row>
    <row r="55" spans="1:226" ht="16.5" customHeight="1" x14ac:dyDescent="0.2">
      <c r="A55" s="756"/>
      <c r="B55" s="123"/>
      <c r="C55" s="757"/>
      <c r="D55" s="122"/>
      <c r="E55" s="758"/>
      <c r="F55" s="142"/>
      <c r="G55" s="140"/>
      <c r="H55" s="141"/>
      <c r="I55" s="141"/>
      <c r="J55" s="141"/>
      <c r="K55" s="1559">
        <f t="shared" si="23"/>
        <v>0</v>
      </c>
      <c r="L55" s="150"/>
      <c r="M55" s="151"/>
      <c r="N55" s="152"/>
      <c r="O55" s="646"/>
      <c r="P55" s="1559">
        <f t="shared" si="0"/>
        <v>0</v>
      </c>
      <c r="Q55" s="343"/>
      <c r="R55" s="343"/>
      <c r="S55" s="344"/>
      <c r="T55" s="1559">
        <f t="shared" si="27"/>
        <v>0</v>
      </c>
      <c r="U55" s="344"/>
      <c r="V55" s="141"/>
      <c r="W55" s="1559">
        <f t="shared" si="26"/>
        <v>0</v>
      </c>
      <c r="X55" s="343"/>
      <c r="Y55" s="343"/>
      <c r="Z55" s="343"/>
      <c r="AA55" s="343"/>
      <c r="AB55" s="1559">
        <f t="shared" si="24"/>
        <v>0</v>
      </c>
      <c r="AC55" s="1559">
        <f t="shared" si="21"/>
        <v>0</v>
      </c>
      <c r="AD55" s="1559">
        <f t="shared" si="25"/>
        <v>0</v>
      </c>
      <c r="AF55" s="928"/>
      <c r="AG55" s="1065" t="str">
        <f>IF(AF55=" "," ",IF(AF55="Vehículos",VLOOKUP($AG$18,'Datos Indices'!$A$38:$Z$50,22,FALSE),IF(AF55="Ipim",VLOOKUP($AG$18,'Datos Indices'!$A$38:$Z$50,7,FALSE),IF(AF55="Dólar",VLOOKUP($AG$18,'Datos Indices'!$A$38:$Z$50,4,FALSE),IF(AF55="Gasoil",VLOOKUP($AG$18,'Datos Indices'!$A$38:$Z$50,10,FALSE),IF(AF55="WPU06 Pesificado",VLOOKUP($AG$18,'Datos Indices'!$A$38:$Z$50,26,FALSE),0))))))</f>
        <v xml:space="preserve"> </v>
      </c>
      <c r="AH55" s="1066">
        <f t="shared" si="3"/>
        <v>0</v>
      </c>
      <c r="AJ55" s="928"/>
      <c r="AK55" s="1065" t="str">
        <f>IF(AJ55=" "," ",IF(AJ55="Vehículos",VLOOKUP($AK$18,'Datos Indices'!$A$38:$Z$50,22,FALSE),IF(AJ55="Ipim",VLOOKUP($AK$18,'Datos Indices'!$A$38:$Z$50,7,FALSE),IF(AJ55="Dólar",VLOOKUP($AK$18,'Datos Indices'!$A$38:$Z$50,4,FALSE),IF(AJ55="Gasoil",VLOOKUP($AK$18,'Datos Indices'!$A$38:$Z$50,10,FALSE),IF(AJ55="WPU06 Pesificado",VLOOKUP($AK$18,'Datos Indices'!$A$38:$Z$50,26,FALSE),0))))))</f>
        <v xml:space="preserve"> </v>
      </c>
      <c r="AL55" s="1067">
        <f t="shared" si="4"/>
        <v>0</v>
      </c>
      <c r="AM55" s="1067">
        <f t="shared" si="5"/>
        <v>0</v>
      </c>
      <c r="AN55" s="1067">
        <f t="shared" si="6"/>
        <v>0</v>
      </c>
      <c r="AP55" s="928"/>
      <c r="AQ55" s="1065" t="str">
        <f>IF(AP55=" "," ",IF(AP55="Vehículos",VLOOKUP($AQ$18,'Datos Indices'!$A$38:$Z$50,22,FALSE),IF(AP55="Ipim",VLOOKUP($AQ$18,'Datos Indices'!$A$38:$Z$50,7,FALSE),IF(AP55="Dólar",VLOOKUP($AQ$18,'Datos Indices'!$A$38:$Z$50,4,FALSE),IF(AP55="Gasoil",VLOOKUP($AQ$18,'Datos Indices'!$A$38:$Z$50,10,FALSE),IF(AP55="WPU06 Pesificado",VLOOKUP($AQ$18,'Datos Indices'!$A$38:$Z$50,26,FALSE),0))))))</f>
        <v xml:space="preserve"> </v>
      </c>
      <c r="AR55" s="1066">
        <f t="shared" si="7"/>
        <v>0</v>
      </c>
      <c r="AT55" s="928"/>
      <c r="AU55" s="1065" t="str">
        <f>IF(AT55=" "," ",IF(AT55="Vehículos",VLOOKUP($AU$18,'Datos Indices'!$A$38:$Z$50,22,FALSE),IF(AT55="Ipim",VLOOKUP($AU$18,'Datos Indices'!$A$38:$Z$50,7,FALSE),IF(AT55="Dólar",VLOOKUP($AU$18,'Datos Indices'!$A$38:$Z$50,4,FALSE),IF(AT55="Gasoil",VLOOKUP($AU$18,'Datos Indices'!$A$38:$Z$50,10,FALSE),IF(AT55="WPU06 Pesificado",VLOOKUP($AU$18,'Datos Indices'!$A$38:$Z$50,26,FALSE),0))))))</f>
        <v xml:space="preserve"> </v>
      </c>
      <c r="AV55" s="1067">
        <f t="shared" si="8"/>
        <v>0</v>
      </c>
      <c r="AW55" s="1067">
        <f t="shared" si="9"/>
        <v>0</v>
      </c>
      <c r="AX55" s="1067">
        <f t="shared" si="10"/>
        <v>0</v>
      </c>
      <c r="AY55" s="1559">
        <f t="shared" si="12"/>
        <v>0</v>
      </c>
      <c r="AZ55" s="1559">
        <f t="shared" si="11"/>
        <v>0</v>
      </c>
      <c r="BA55" s="1257"/>
      <c r="BB55" s="125"/>
      <c r="BC55" s="1257"/>
      <c r="BD55" s="1450" t="str">
        <f t="shared" si="13"/>
        <v/>
      </c>
      <c r="BF55" s="1247"/>
      <c r="BG55" s="1247"/>
      <c r="BH55" s="1247"/>
      <c r="BI55" s="1247"/>
      <c r="BJ55" s="1247"/>
      <c r="BK55" s="1247"/>
      <c r="BL55" s="1247"/>
      <c r="BM55" s="1247"/>
      <c r="BN55" s="1247"/>
      <c r="BO55" s="1247"/>
      <c r="BP55" s="1247"/>
      <c r="BQ55" s="1247"/>
      <c r="BR55" s="1247"/>
      <c r="BS55" s="1247"/>
      <c r="BT55" s="1247"/>
      <c r="BU55" s="1247"/>
      <c r="BV55" s="1247"/>
      <c r="BW55" s="1247"/>
      <c r="BX55" s="1247"/>
      <c r="BY55" s="1247"/>
      <c r="BZ55" s="1247"/>
      <c r="CA55" s="1247"/>
      <c r="CB55" s="1247"/>
      <c r="CC55" s="1247"/>
      <c r="CD55" s="1247"/>
      <c r="CE55" s="1247"/>
      <c r="CF55" s="1247"/>
      <c r="CG55" s="1247"/>
      <c r="CH55" s="1247"/>
      <c r="CI55" s="1247"/>
      <c r="CJ55" s="1247"/>
      <c r="CK55" s="1247"/>
      <c r="CL55" s="1247"/>
      <c r="CM55" s="1247"/>
      <c r="CN55" s="1247"/>
      <c r="CO55" s="1247"/>
      <c r="CP55" s="1247"/>
      <c r="CQ55" s="1247"/>
      <c r="CR55" s="1247"/>
      <c r="CS55" s="1247"/>
      <c r="CT55" s="1247"/>
      <c r="CU55" s="1247"/>
      <c r="CV55" s="1247"/>
      <c r="CW55" s="1247"/>
      <c r="CX55" s="1247"/>
      <c r="CY55" s="1247"/>
      <c r="CZ55" s="1247"/>
      <c r="DA55" s="1247"/>
      <c r="DB55" s="1247"/>
      <c r="DC55" s="1247"/>
      <c r="DD55" s="1247"/>
      <c r="DE55" s="1247"/>
      <c r="DF55" s="1247"/>
      <c r="DG55" s="1247"/>
      <c r="DH55" s="1247"/>
      <c r="DI55" s="1247"/>
      <c r="DJ55" s="1247"/>
      <c r="DK55" s="1247"/>
      <c r="DL55" s="1247"/>
      <c r="DM55" s="1247"/>
      <c r="DN55" s="1247"/>
      <c r="DO55" s="1247"/>
      <c r="DP55" s="1247"/>
      <c r="DQ55" s="1247"/>
      <c r="DR55" s="1247"/>
      <c r="DS55" s="1247"/>
      <c r="DT55" s="1247"/>
      <c r="DU55" s="1247"/>
      <c r="DV55" s="1247"/>
      <c r="DW55" s="1247"/>
      <c r="DX55" s="1247"/>
      <c r="DY55" s="1247"/>
      <c r="DZ55" s="1247"/>
      <c r="EA55" s="1247"/>
      <c r="EB55" s="1247"/>
      <c r="EC55" s="1247"/>
      <c r="ED55" s="1247"/>
      <c r="EE55" s="1247"/>
      <c r="EF55" s="1247"/>
      <c r="EG55" s="1247"/>
      <c r="EH55" s="1257"/>
      <c r="EI55" s="1452">
        <f t="shared" si="14"/>
        <v>0</v>
      </c>
      <c r="EJ55" s="1452">
        <f t="shared" si="15"/>
        <v>0</v>
      </c>
      <c r="EK55" s="1257"/>
      <c r="EL55" s="1450" t="str">
        <f t="shared" si="16"/>
        <v/>
      </c>
      <c r="EN55" s="1247"/>
      <c r="EO55" s="1247"/>
      <c r="EP55" s="1247"/>
      <c r="EQ55" s="1247"/>
      <c r="ER55" s="1247"/>
      <c r="ES55" s="1247"/>
      <c r="ET55" s="1247"/>
      <c r="EU55" s="1247"/>
      <c r="EV55" s="1247"/>
      <c r="EW55" s="1247"/>
      <c r="EX55" s="1247"/>
      <c r="EY55" s="1247"/>
      <c r="EZ55" s="1247"/>
      <c r="FA55" s="1247"/>
      <c r="FB55" s="1247"/>
      <c r="FC55" s="1247"/>
      <c r="FD55" s="1247"/>
      <c r="FE55" s="1247"/>
      <c r="FF55" s="1247"/>
      <c r="FG55" s="1247"/>
      <c r="FH55" s="1247"/>
      <c r="FI55" s="1247"/>
      <c r="FJ55" s="1247"/>
      <c r="FK55" s="1247"/>
      <c r="FL55" s="1247"/>
      <c r="FM55" s="1247"/>
      <c r="FN55" s="1247"/>
      <c r="FO55" s="1247"/>
      <c r="FP55" s="1247"/>
      <c r="FQ55" s="1247"/>
      <c r="FR55" s="1247"/>
      <c r="FS55" s="1247"/>
      <c r="FT55" s="1247"/>
      <c r="FU55" s="1247"/>
      <c r="FV55" s="1247"/>
      <c r="FW55" s="1247"/>
      <c r="FX55" s="1247"/>
      <c r="FY55" s="1247"/>
      <c r="FZ55" s="1247"/>
      <c r="GA55" s="1247"/>
      <c r="GB55" s="1247"/>
      <c r="GC55" s="1247"/>
      <c r="GD55" s="1247"/>
      <c r="GE55" s="1247"/>
      <c r="GF55" s="1247"/>
      <c r="GG55" s="1247"/>
      <c r="GH55" s="1247"/>
      <c r="GI55" s="1247"/>
      <c r="GJ55" s="1247"/>
      <c r="GK55" s="1247"/>
      <c r="GL55" s="1247"/>
      <c r="GM55" s="1247"/>
      <c r="GN55" s="1247"/>
      <c r="GO55" s="1247"/>
      <c r="GP55" s="1247"/>
      <c r="GQ55" s="1247"/>
      <c r="GR55" s="1247"/>
      <c r="GS55" s="1247"/>
      <c r="GT55" s="1247"/>
      <c r="GU55" s="1247"/>
      <c r="GV55" s="1247"/>
      <c r="GW55" s="1247"/>
      <c r="GX55" s="1247"/>
      <c r="GY55" s="1247"/>
      <c r="GZ55" s="1247"/>
      <c r="HA55" s="1247"/>
      <c r="HB55" s="1247"/>
      <c r="HC55" s="1247"/>
      <c r="HD55" s="1247"/>
      <c r="HE55" s="1247"/>
      <c r="HF55" s="1247"/>
      <c r="HG55" s="1247"/>
      <c r="HH55" s="1247"/>
      <c r="HI55" s="1247"/>
      <c r="HJ55" s="1247"/>
      <c r="HK55" s="1247"/>
      <c r="HL55" s="1247"/>
      <c r="HM55" s="1247"/>
      <c r="HN55" s="1247"/>
      <c r="HO55" s="1247"/>
      <c r="HQ55" s="1452">
        <f t="shared" si="17"/>
        <v>0</v>
      </c>
      <c r="HR55" s="1452">
        <f t="shared" si="18"/>
        <v>0</v>
      </c>
    </row>
    <row r="56" spans="1:226" ht="16.5" customHeight="1" x14ac:dyDescent="0.2">
      <c r="A56" s="756"/>
      <c r="B56" s="123"/>
      <c r="C56" s="757"/>
      <c r="D56" s="122"/>
      <c r="E56" s="758"/>
      <c r="F56" s="142"/>
      <c r="G56" s="140"/>
      <c r="H56" s="141"/>
      <c r="I56" s="141"/>
      <c r="J56" s="141"/>
      <c r="K56" s="1559">
        <f t="shared" si="23"/>
        <v>0</v>
      </c>
      <c r="L56" s="153"/>
      <c r="M56" s="151"/>
      <c r="N56" s="152"/>
      <c r="O56" s="141"/>
      <c r="P56" s="1559">
        <f t="shared" si="0"/>
        <v>0</v>
      </c>
      <c r="Q56" s="343"/>
      <c r="R56" s="343"/>
      <c r="S56" s="344"/>
      <c r="T56" s="1559">
        <f t="shared" si="27"/>
        <v>0</v>
      </c>
      <c r="U56" s="344"/>
      <c r="V56" s="141"/>
      <c r="W56" s="1559">
        <f t="shared" si="26"/>
        <v>0</v>
      </c>
      <c r="X56" s="343"/>
      <c r="Y56" s="343"/>
      <c r="Z56" s="343"/>
      <c r="AA56" s="343"/>
      <c r="AB56" s="1559">
        <f t="shared" si="24"/>
        <v>0</v>
      </c>
      <c r="AC56" s="1559">
        <f t="shared" si="21"/>
        <v>0</v>
      </c>
      <c r="AD56" s="1559">
        <f t="shared" si="25"/>
        <v>0</v>
      </c>
      <c r="AF56" s="928"/>
      <c r="AG56" s="1065" t="str">
        <f>IF(AF56=" "," ",IF(AF56="Vehículos",VLOOKUP($AG$18,'Datos Indices'!$A$38:$Z$50,22,FALSE),IF(AF56="Ipim",VLOOKUP($AG$18,'Datos Indices'!$A$38:$Z$50,7,FALSE),IF(AF56="Dólar",VLOOKUP($AG$18,'Datos Indices'!$A$38:$Z$50,4,FALSE),IF(AF56="Gasoil",VLOOKUP($AG$18,'Datos Indices'!$A$38:$Z$50,10,FALSE),IF(AF56="WPU06 Pesificado",VLOOKUP($AG$18,'Datos Indices'!$A$38:$Z$50,26,FALSE),0))))))</f>
        <v xml:space="preserve"> </v>
      </c>
      <c r="AH56" s="1066">
        <f t="shared" si="3"/>
        <v>0</v>
      </c>
      <c r="AJ56" s="928"/>
      <c r="AK56" s="1065" t="str">
        <f>IF(AJ56=" "," ",IF(AJ56="Vehículos",VLOOKUP($AK$18,'Datos Indices'!$A$38:$Z$50,22,FALSE),IF(AJ56="Ipim",VLOOKUP($AK$18,'Datos Indices'!$A$38:$Z$50,7,FALSE),IF(AJ56="Dólar",VLOOKUP($AK$18,'Datos Indices'!$A$38:$Z$50,4,FALSE),IF(AJ56="Gasoil",VLOOKUP($AK$18,'Datos Indices'!$A$38:$Z$50,10,FALSE),IF(AJ56="WPU06 Pesificado",VLOOKUP($AK$18,'Datos Indices'!$A$38:$Z$50,26,FALSE),0))))))</f>
        <v xml:space="preserve"> </v>
      </c>
      <c r="AL56" s="1067">
        <f t="shared" si="4"/>
        <v>0</v>
      </c>
      <c r="AM56" s="1067">
        <f t="shared" si="5"/>
        <v>0</v>
      </c>
      <c r="AN56" s="1067">
        <f t="shared" si="6"/>
        <v>0</v>
      </c>
      <c r="AP56" s="928"/>
      <c r="AQ56" s="1065" t="str">
        <f>IF(AP56=" "," ",IF(AP56="Vehículos",VLOOKUP($AQ$18,'Datos Indices'!$A$38:$Z$50,22,FALSE),IF(AP56="Ipim",VLOOKUP($AQ$18,'Datos Indices'!$A$38:$Z$50,7,FALSE),IF(AP56="Dólar",VLOOKUP($AQ$18,'Datos Indices'!$A$38:$Z$50,4,FALSE),IF(AP56="Gasoil",VLOOKUP($AQ$18,'Datos Indices'!$A$38:$Z$50,10,FALSE),IF(AP56="WPU06 Pesificado",VLOOKUP($AQ$18,'Datos Indices'!$A$38:$Z$50,26,FALSE),0))))))</f>
        <v xml:space="preserve"> </v>
      </c>
      <c r="AR56" s="1066">
        <f t="shared" si="7"/>
        <v>0</v>
      </c>
      <c r="AT56" s="928"/>
      <c r="AU56" s="1065" t="str">
        <f>IF(AT56=" "," ",IF(AT56="Vehículos",VLOOKUP($AU$18,'Datos Indices'!$A$38:$Z$50,22,FALSE),IF(AT56="Ipim",VLOOKUP($AU$18,'Datos Indices'!$A$38:$Z$50,7,FALSE),IF(AT56="Dólar",VLOOKUP($AU$18,'Datos Indices'!$A$38:$Z$50,4,FALSE),IF(AT56="Gasoil",VLOOKUP($AU$18,'Datos Indices'!$A$38:$Z$50,10,FALSE),IF(AT56="WPU06 Pesificado",VLOOKUP($AU$18,'Datos Indices'!$A$38:$Z$50,26,FALSE),0))))))</f>
        <v xml:space="preserve"> </v>
      </c>
      <c r="AV56" s="1067">
        <f t="shared" si="8"/>
        <v>0</v>
      </c>
      <c r="AW56" s="1067">
        <f t="shared" si="9"/>
        <v>0</v>
      </c>
      <c r="AX56" s="1067">
        <f t="shared" si="10"/>
        <v>0</v>
      </c>
      <c r="AY56" s="1559">
        <f t="shared" si="12"/>
        <v>0</v>
      </c>
      <c r="AZ56" s="1559">
        <f t="shared" si="11"/>
        <v>0</v>
      </c>
      <c r="BA56" s="1257"/>
      <c r="BB56" s="125"/>
      <c r="BC56" s="1257"/>
      <c r="BD56" s="1450" t="str">
        <f t="shared" si="13"/>
        <v/>
      </c>
      <c r="BF56" s="1247"/>
      <c r="BG56" s="1247"/>
      <c r="BH56" s="1247"/>
      <c r="BI56" s="1247"/>
      <c r="BJ56" s="1247"/>
      <c r="BK56" s="1247"/>
      <c r="BL56" s="1247"/>
      <c r="BM56" s="1247"/>
      <c r="BN56" s="1247"/>
      <c r="BO56" s="1247"/>
      <c r="BP56" s="1247"/>
      <c r="BQ56" s="1247"/>
      <c r="BR56" s="1247"/>
      <c r="BS56" s="1247"/>
      <c r="BT56" s="1247"/>
      <c r="BU56" s="1247"/>
      <c r="BV56" s="1247"/>
      <c r="BW56" s="1247"/>
      <c r="BX56" s="1247"/>
      <c r="BY56" s="1247"/>
      <c r="BZ56" s="1247"/>
      <c r="CA56" s="1247"/>
      <c r="CB56" s="1247"/>
      <c r="CC56" s="1247"/>
      <c r="CD56" s="1247"/>
      <c r="CE56" s="1247"/>
      <c r="CF56" s="1247"/>
      <c r="CG56" s="1247"/>
      <c r="CH56" s="1247"/>
      <c r="CI56" s="1247"/>
      <c r="CJ56" s="1247"/>
      <c r="CK56" s="1247"/>
      <c r="CL56" s="1247"/>
      <c r="CM56" s="1247"/>
      <c r="CN56" s="1247"/>
      <c r="CO56" s="1247"/>
      <c r="CP56" s="1247"/>
      <c r="CQ56" s="1247"/>
      <c r="CR56" s="1247"/>
      <c r="CS56" s="1247"/>
      <c r="CT56" s="1247"/>
      <c r="CU56" s="1247"/>
      <c r="CV56" s="1247"/>
      <c r="CW56" s="1247"/>
      <c r="CX56" s="1247"/>
      <c r="CY56" s="1247"/>
      <c r="CZ56" s="1247"/>
      <c r="DA56" s="1247"/>
      <c r="DB56" s="1247"/>
      <c r="DC56" s="1247"/>
      <c r="DD56" s="1247"/>
      <c r="DE56" s="1247"/>
      <c r="DF56" s="1247"/>
      <c r="DG56" s="1247"/>
      <c r="DH56" s="1247"/>
      <c r="DI56" s="1247"/>
      <c r="DJ56" s="1247"/>
      <c r="DK56" s="1247"/>
      <c r="DL56" s="1247"/>
      <c r="DM56" s="1247"/>
      <c r="DN56" s="1247"/>
      <c r="DO56" s="1247"/>
      <c r="DP56" s="1247"/>
      <c r="DQ56" s="1247"/>
      <c r="DR56" s="1247"/>
      <c r="DS56" s="1247"/>
      <c r="DT56" s="1247"/>
      <c r="DU56" s="1247"/>
      <c r="DV56" s="1247"/>
      <c r="DW56" s="1247"/>
      <c r="DX56" s="1247"/>
      <c r="DY56" s="1247"/>
      <c r="DZ56" s="1247"/>
      <c r="EA56" s="1247"/>
      <c r="EB56" s="1247"/>
      <c r="EC56" s="1247"/>
      <c r="ED56" s="1247"/>
      <c r="EE56" s="1247"/>
      <c r="EF56" s="1247"/>
      <c r="EG56" s="1247"/>
      <c r="EH56" s="1257"/>
      <c r="EI56" s="1452">
        <f t="shared" si="14"/>
        <v>0</v>
      </c>
      <c r="EJ56" s="1452">
        <f t="shared" si="15"/>
        <v>0</v>
      </c>
      <c r="EK56" s="1257"/>
      <c r="EL56" s="1450" t="str">
        <f t="shared" si="16"/>
        <v/>
      </c>
      <c r="EN56" s="1247"/>
      <c r="EO56" s="1247"/>
      <c r="EP56" s="1247"/>
      <c r="EQ56" s="1247"/>
      <c r="ER56" s="1247"/>
      <c r="ES56" s="1247"/>
      <c r="ET56" s="1247"/>
      <c r="EU56" s="1247"/>
      <c r="EV56" s="1247"/>
      <c r="EW56" s="1247"/>
      <c r="EX56" s="1247"/>
      <c r="EY56" s="1247"/>
      <c r="EZ56" s="1247"/>
      <c r="FA56" s="1247"/>
      <c r="FB56" s="1247"/>
      <c r="FC56" s="1247"/>
      <c r="FD56" s="1247"/>
      <c r="FE56" s="1247"/>
      <c r="FF56" s="1247"/>
      <c r="FG56" s="1247"/>
      <c r="FH56" s="1247"/>
      <c r="FI56" s="1247"/>
      <c r="FJ56" s="1247"/>
      <c r="FK56" s="1247"/>
      <c r="FL56" s="1247"/>
      <c r="FM56" s="1247"/>
      <c r="FN56" s="1247"/>
      <c r="FO56" s="1247"/>
      <c r="FP56" s="1247"/>
      <c r="FQ56" s="1247"/>
      <c r="FR56" s="1247"/>
      <c r="FS56" s="1247"/>
      <c r="FT56" s="1247"/>
      <c r="FU56" s="1247"/>
      <c r="FV56" s="1247"/>
      <c r="FW56" s="1247"/>
      <c r="FX56" s="1247"/>
      <c r="FY56" s="1247"/>
      <c r="FZ56" s="1247"/>
      <c r="GA56" s="1247"/>
      <c r="GB56" s="1247"/>
      <c r="GC56" s="1247"/>
      <c r="GD56" s="1247"/>
      <c r="GE56" s="1247"/>
      <c r="GF56" s="1247"/>
      <c r="GG56" s="1247"/>
      <c r="GH56" s="1247"/>
      <c r="GI56" s="1247"/>
      <c r="GJ56" s="1247"/>
      <c r="GK56" s="1247"/>
      <c r="GL56" s="1247"/>
      <c r="GM56" s="1247"/>
      <c r="GN56" s="1247"/>
      <c r="GO56" s="1247"/>
      <c r="GP56" s="1247"/>
      <c r="GQ56" s="1247"/>
      <c r="GR56" s="1247"/>
      <c r="GS56" s="1247"/>
      <c r="GT56" s="1247"/>
      <c r="GU56" s="1247"/>
      <c r="GV56" s="1247"/>
      <c r="GW56" s="1247"/>
      <c r="GX56" s="1247"/>
      <c r="GY56" s="1247"/>
      <c r="GZ56" s="1247"/>
      <c r="HA56" s="1247"/>
      <c r="HB56" s="1247"/>
      <c r="HC56" s="1247"/>
      <c r="HD56" s="1247"/>
      <c r="HE56" s="1247"/>
      <c r="HF56" s="1247"/>
      <c r="HG56" s="1247"/>
      <c r="HH56" s="1247"/>
      <c r="HI56" s="1247"/>
      <c r="HJ56" s="1247"/>
      <c r="HK56" s="1247"/>
      <c r="HL56" s="1247"/>
      <c r="HM56" s="1247"/>
      <c r="HN56" s="1247"/>
      <c r="HO56" s="1247"/>
      <c r="HQ56" s="1452">
        <f t="shared" si="17"/>
        <v>0</v>
      </c>
      <c r="HR56" s="1452">
        <f t="shared" si="18"/>
        <v>0</v>
      </c>
    </row>
    <row r="57" spans="1:226" ht="16.5" customHeight="1" x14ac:dyDescent="0.2">
      <c r="A57" s="756"/>
      <c r="B57" s="123"/>
      <c r="C57" s="757"/>
      <c r="D57" s="122"/>
      <c r="E57" s="758"/>
      <c r="F57" s="142"/>
      <c r="G57" s="140"/>
      <c r="H57" s="141"/>
      <c r="I57" s="141"/>
      <c r="J57" s="141"/>
      <c r="K57" s="1559">
        <f t="shared" si="23"/>
        <v>0</v>
      </c>
      <c r="L57" s="153"/>
      <c r="M57" s="151"/>
      <c r="N57" s="152"/>
      <c r="O57" s="646"/>
      <c r="P57" s="1559">
        <f t="shared" si="0"/>
        <v>0</v>
      </c>
      <c r="Q57" s="343"/>
      <c r="R57" s="343"/>
      <c r="S57" s="344"/>
      <c r="T57" s="1559">
        <f t="shared" si="27"/>
        <v>0</v>
      </c>
      <c r="U57" s="344"/>
      <c r="V57" s="141"/>
      <c r="W57" s="1559">
        <f t="shared" si="26"/>
        <v>0</v>
      </c>
      <c r="X57" s="343"/>
      <c r="Y57" s="343"/>
      <c r="Z57" s="343"/>
      <c r="AA57" s="343"/>
      <c r="AB57" s="1559">
        <f t="shared" si="24"/>
        <v>0</v>
      </c>
      <c r="AC57" s="1559">
        <f t="shared" si="21"/>
        <v>0</v>
      </c>
      <c r="AD57" s="1559">
        <f t="shared" si="25"/>
        <v>0</v>
      </c>
      <c r="AF57" s="928"/>
      <c r="AG57" s="1065" t="str">
        <f>IF(AF57=" "," ",IF(AF57="Vehículos",VLOOKUP($AG$18,'Datos Indices'!$A$38:$Z$50,22,FALSE),IF(AF57="Ipim",VLOOKUP($AG$18,'Datos Indices'!$A$38:$Z$50,7,FALSE),IF(AF57="Dólar",VLOOKUP($AG$18,'Datos Indices'!$A$38:$Z$50,4,FALSE),IF(AF57="Gasoil",VLOOKUP($AG$18,'Datos Indices'!$A$38:$Z$50,10,FALSE),IF(AF57="WPU06 Pesificado",VLOOKUP($AG$18,'Datos Indices'!$A$38:$Z$50,26,FALSE),0))))))</f>
        <v xml:space="preserve"> </v>
      </c>
      <c r="AH57" s="1066">
        <f t="shared" si="3"/>
        <v>0</v>
      </c>
      <c r="AJ57" s="928"/>
      <c r="AK57" s="1065" t="str">
        <f>IF(AJ57=" "," ",IF(AJ57="Vehículos",VLOOKUP($AK$18,'Datos Indices'!$A$38:$Z$50,22,FALSE),IF(AJ57="Ipim",VLOOKUP($AK$18,'Datos Indices'!$A$38:$Z$50,7,FALSE),IF(AJ57="Dólar",VLOOKUP($AK$18,'Datos Indices'!$A$38:$Z$50,4,FALSE),IF(AJ57="Gasoil",VLOOKUP($AK$18,'Datos Indices'!$A$38:$Z$50,10,FALSE),IF(AJ57="WPU06 Pesificado",VLOOKUP($AK$18,'Datos Indices'!$A$38:$Z$50,26,FALSE),0))))))</f>
        <v xml:space="preserve"> </v>
      </c>
      <c r="AL57" s="1067">
        <f t="shared" si="4"/>
        <v>0</v>
      </c>
      <c r="AM57" s="1067">
        <f t="shared" si="5"/>
        <v>0</v>
      </c>
      <c r="AN57" s="1067">
        <f t="shared" si="6"/>
        <v>0</v>
      </c>
      <c r="AP57" s="928"/>
      <c r="AQ57" s="1065" t="str">
        <f>IF(AP57=" "," ",IF(AP57="Vehículos",VLOOKUP($AQ$18,'Datos Indices'!$A$38:$Z$50,22,FALSE),IF(AP57="Ipim",VLOOKUP($AQ$18,'Datos Indices'!$A$38:$Z$50,7,FALSE),IF(AP57="Dólar",VLOOKUP($AQ$18,'Datos Indices'!$A$38:$Z$50,4,FALSE),IF(AP57="Gasoil",VLOOKUP($AQ$18,'Datos Indices'!$A$38:$Z$50,10,FALSE),IF(AP57="WPU06 Pesificado",VLOOKUP($AQ$18,'Datos Indices'!$A$38:$Z$50,26,FALSE),0))))))</f>
        <v xml:space="preserve"> </v>
      </c>
      <c r="AR57" s="1066">
        <f t="shared" si="7"/>
        <v>0</v>
      </c>
      <c r="AT57" s="928"/>
      <c r="AU57" s="1065" t="str">
        <f>IF(AT57=" "," ",IF(AT57="Vehículos",VLOOKUP($AU$18,'Datos Indices'!$A$38:$Z$50,22,FALSE),IF(AT57="Ipim",VLOOKUP($AU$18,'Datos Indices'!$A$38:$Z$50,7,FALSE),IF(AT57="Dólar",VLOOKUP($AU$18,'Datos Indices'!$A$38:$Z$50,4,FALSE),IF(AT57="Gasoil",VLOOKUP($AU$18,'Datos Indices'!$A$38:$Z$50,10,FALSE),IF(AT57="WPU06 Pesificado",VLOOKUP($AU$18,'Datos Indices'!$A$38:$Z$50,26,FALSE),0))))))</f>
        <v xml:space="preserve"> </v>
      </c>
      <c r="AV57" s="1067">
        <f t="shared" si="8"/>
        <v>0</v>
      </c>
      <c r="AW57" s="1067">
        <f t="shared" si="9"/>
        <v>0</v>
      </c>
      <c r="AX57" s="1067">
        <f t="shared" si="10"/>
        <v>0</v>
      </c>
      <c r="AY57" s="1559">
        <f t="shared" si="12"/>
        <v>0</v>
      </c>
      <c r="AZ57" s="1559">
        <f t="shared" si="11"/>
        <v>0</v>
      </c>
      <c r="BA57" s="1257"/>
      <c r="BB57" s="125"/>
      <c r="BC57" s="1257"/>
      <c r="BD57" s="1450" t="str">
        <f t="shared" si="13"/>
        <v/>
      </c>
      <c r="BF57" s="1247"/>
      <c r="BG57" s="1247"/>
      <c r="BH57" s="1247"/>
      <c r="BI57" s="1247"/>
      <c r="BJ57" s="1247"/>
      <c r="BK57" s="1247"/>
      <c r="BL57" s="1247"/>
      <c r="BM57" s="1247"/>
      <c r="BN57" s="1247"/>
      <c r="BO57" s="1247"/>
      <c r="BP57" s="1247"/>
      <c r="BQ57" s="1247"/>
      <c r="BR57" s="1247"/>
      <c r="BS57" s="1247"/>
      <c r="BT57" s="1247"/>
      <c r="BU57" s="1247"/>
      <c r="BV57" s="1247"/>
      <c r="BW57" s="1247"/>
      <c r="BX57" s="1247"/>
      <c r="BY57" s="1247"/>
      <c r="BZ57" s="1247"/>
      <c r="CA57" s="1247"/>
      <c r="CB57" s="1247"/>
      <c r="CC57" s="1247"/>
      <c r="CD57" s="1247"/>
      <c r="CE57" s="1247"/>
      <c r="CF57" s="1247"/>
      <c r="CG57" s="1247"/>
      <c r="CH57" s="1247"/>
      <c r="CI57" s="1247"/>
      <c r="CJ57" s="1247"/>
      <c r="CK57" s="1247"/>
      <c r="CL57" s="1247"/>
      <c r="CM57" s="1247"/>
      <c r="CN57" s="1247"/>
      <c r="CO57" s="1247"/>
      <c r="CP57" s="1247"/>
      <c r="CQ57" s="1247"/>
      <c r="CR57" s="1247"/>
      <c r="CS57" s="1247"/>
      <c r="CT57" s="1247"/>
      <c r="CU57" s="1247"/>
      <c r="CV57" s="1247"/>
      <c r="CW57" s="1247"/>
      <c r="CX57" s="1247"/>
      <c r="CY57" s="1247"/>
      <c r="CZ57" s="1247"/>
      <c r="DA57" s="1247"/>
      <c r="DB57" s="1247"/>
      <c r="DC57" s="1247"/>
      <c r="DD57" s="1247"/>
      <c r="DE57" s="1247"/>
      <c r="DF57" s="1247"/>
      <c r="DG57" s="1247"/>
      <c r="DH57" s="1247"/>
      <c r="DI57" s="1247"/>
      <c r="DJ57" s="1247"/>
      <c r="DK57" s="1247"/>
      <c r="DL57" s="1247"/>
      <c r="DM57" s="1247"/>
      <c r="DN57" s="1247"/>
      <c r="DO57" s="1247"/>
      <c r="DP57" s="1247"/>
      <c r="DQ57" s="1247"/>
      <c r="DR57" s="1247"/>
      <c r="DS57" s="1247"/>
      <c r="DT57" s="1247"/>
      <c r="DU57" s="1247"/>
      <c r="DV57" s="1247"/>
      <c r="DW57" s="1247"/>
      <c r="DX57" s="1247"/>
      <c r="DY57" s="1247"/>
      <c r="DZ57" s="1247"/>
      <c r="EA57" s="1247"/>
      <c r="EB57" s="1247"/>
      <c r="EC57" s="1247"/>
      <c r="ED57" s="1247"/>
      <c r="EE57" s="1247"/>
      <c r="EF57" s="1247"/>
      <c r="EG57" s="1247"/>
      <c r="EH57" s="1257"/>
      <c r="EI57" s="1452">
        <f t="shared" si="14"/>
        <v>0</v>
      </c>
      <c r="EJ57" s="1452">
        <f t="shared" si="15"/>
        <v>0</v>
      </c>
      <c r="EK57" s="1257"/>
      <c r="EL57" s="1450" t="str">
        <f t="shared" si="16"/>
        <v/>
      </c>
      <c r="EN57" s="1247"/>
      <c r="EO57" s="1247"/>
      <c r="EP57" s="1247"/>
      <c r="EQ57" s="1247"/>
      <c r="ER57" s="1247"/>
      <c r="ES57" s="1247"/>
      <c r="ET57" s="1247"/>
      <c r="EU57" s="1247"/>
      <c r="EV57" s="1247"/>
      <c r="EW57" s="1247"/>
      <c r="EX57" s="1247"/>
      <c r="EY57" s="1247"/>
      <c r="EZ57" s="1247"/>
      <c r="FA57" s="1247"/>
      <c r="FB57" s="1247"/>
      <c r="FC57" s="1247"/>
      <c r="FD57" s="1247"/>
      <c r="FE57" s="1247"/>
      <c r="FF57" s="1247"/>
      <c r="FG57" s="1247"/>
      <c r="FH57" s="1247"/>
      <c r="FI57" s="1247"/>
      <c r="FJ57" s="1247"/>
      <c r="FK57" s="1247"/>
      <c r="FL57" s="1247"/>
      <c r="FM57" s="1247"/>
      <c r="FN57" s="1247"/>
      <c r="FO57" s="1247"/>
      <c r="FP57" s="1247"/>
      <c r="FQ57" s="1247"/>
      <c r="FR57" s="1247"/>
      <c r="FS57" s="1247"/>
      <c r="FT57" s="1247"/>
      <c r="FU57" s="1247"/>
      <c r="FV57" s="1247"/>
      <c r="FW57" s="1247"/>
      <c r="FX57" s="1247"/>
      <c r="FY57" s="1247"/>
      <c r="FZ57" s="1247"/>
      <c r="GA57" s="1247"/>
      <c r="GB57" s="1247"/>
      <c r="GC57" s="1247"/>
      <c r="GD57" s="1247"/>
      <c r="GE57" s="1247"/>
      <c r="GF57" s="1247"/>
      <c r="GG57" s="1247"/>
      <c r="GH57" s="1247"/>
      <c r="GI57" s="1247"/>
      <c r="GJ57" s="1247"/>
      <c r="GK57" s="1247"/>
      <c r="GL57" s="1247"/>
      <c r="GM57" s="1247"/>
      <c r="GN57" s="1247"/>
      <c r="GO57" s="1247"/>
      <c r="GP57" s="1247"/>
      <c r="GQ57" s="1247"/>
      <c r="GR57" s="1247"/>
      <c r="GS57" s="1247"/>
      <c r="GT57" s="1247"/>
      <c r="GU57" s="1247"/>
      <c r="GV57" s="1247"/>
      <c r="GW57" s="1247"/>
      <c r="GX57" s="1247"/>
      <c r="GY57" s="1247"/>
      <c r="GZ57" s="1247"/>
      <c r="HA57" s="1247"/>
      <c r="HB57" s="1247"/>
      <c r="HC57" s="1247"/>
      <c r="HD57" s="1247"/>
      <c r="HE57" s="1247"/>
      <c r="HF57" s="1247"/>
      <c r="HG57" s="1247"/>
      <c r="HH57" s="1247"/>
      <c r="HI57" s="1247"/>
      <c r="HJ57" s="1247"/>
      <c r="HK57" s="1247"/>
      <c r="HL57" s="1247"/>
      <c r="HM57" s="1247"/>
      <c r="HN57" s="1247"/>
      <c r="HO57" s="1247"/>
      <c r="HQ57" s="1452">
        <f t="shared" si="17"/>
        <v>0</v>
      </c>
      <c r="HR57" s="1452">
        <f t="shared" si="18"/>
        <v>0</v>
      </c>
    </row>
    <row r="58" spans="1:226" ht="16.5" customHeight="1" x14ac:dyDescent="0.2">
      <c r="A58" s="756"/>
      <c r="B58" s="123"/>
      <c r="C58" s="757"/>
      <c r="D58" s="122"/>
      <c r="E58" s="758"/>
      <c r="F58" s="142"/>
      <c r="G58" s="140"/>
      <c r="H58" s="141"/>
      <c r="I58" s="141"/>
      <c r="J58" s="141"/>
      <c r="K58" s="1559">
        <f t="shared" si="23"/>
        <v>0</v>
      </c>
      <c r="L58" s="150"/>
      <c r="M58" s="151"/>
      <c r="N58" s="152"/>
      <c r="O58" s="646"/>
      <c r="P58" s="1559">
        <f t="shared" si="0"/>
        <v>0</v>
      </c>
      <c r="Q58" s="343"/>
      <c r="R58" s="343"/>
      <c r="S58" s="344"/>
      <c r="T58" s="1559">
        <f t="shared" si="27"/>
        <v>0</v>
      </c>
      <c r="U58" s="344"/>
      <c r="V58" s="141"/>
      <c r="W58" s="1559">
        <f t="shared" si="26"/>
        <v>0</v>
      </c>
      <c r="X58" s="343"/>
      <c r="Y58" s="343"/>
      <c r="Z58" s="343"/>
      <c r="AA58" s="343"/>
      <c r="AB58" s="1559">
        <f t="shared" si="24"/>
        <v>0</v>
      </c>
      <c r="AC58" s="1559">
        <f t="shared" si="21"/>
        <v>0</v>
      </c>
      <c r="AD58" s="1559">
        <f t="shared" si="25"/>
        <v>0</v>
      </c>
      <c r="AF58" s="928"/>
      <c r="AG58" s="1065" t="str">
        <f>IF(AF58=" "," ",IF(AF58="Vehículos",VLOOKUP($AG$18,'Datos Indices'!$A$38:$Z$50,22,FALSE),IF(AF58="Ipim",VLOOKUP($AG$18,'Datos Indices'!$A$38:$Z$50,7,FALSE),IF(AF58="Dólar",VLOOKUP($AG$18,'Datos Indices'!$A$38:$Z$50,4,FALSE),IF(AF58="Gasoil",VLOOKUP($AG$18,'Datos Indices'!$A$38:$Z$50,10,FALSE),IF(AF58="WPU06 Pesificado",VLOOKUP($AG$18,'Datos Indices'!$A$38:$Z$50,26,FALSE),0))))))</f>
        <v xml:space="preserve"> </v>
      </c>
      <c r="AH58" s="1066">
        <f t="shared" si="3"/>
        <v>0</v>
      </c>
      <c r="AJ58" s="928"/>
      <c r="AK58" s="1065" t="str">
        <f>IF(AJ58=" "," ",IF(AJ58="Vehículos",VLOOKUP($AK$18,'Datos Indices'!$A$38:$Z$50,22,FALSE),IF(AJ58="Ipim",VLOOKUP($AK$18,'Datos Indices'!$A$38:$Z$50,7,FALSE),IF(AJ58="Dólar",VLOOKUP($AK$18,'Datos Indices'!$A$38:$Z$50,4,FALSE),IF(AJ58="Gasoil",VLOOKUP($AK$18,'Datos Indices'!$A$38:$Z$50,10,FALSE),IF(AJ58="WPU06 Pesificado",VLOOKUP($AK$18,'Datos Indices'!$A$38:$Z$50,26,FALSE),0))))))</f>
        <v xml:space="preserve"> </v>
      </c>
      <c r="AL58" s="1067">
        <f t="shared" si="4"/>
        <v>0</v>
      </c>
      <c r="AM58" s="1067">
        <f t="shared" si="5"/>
        <v>0</v>
      </c>
      <c r="AN58" s="1067">
        <f t="shared" si="6"/>
        <v>0</v>
      </c>
      <c r="AP58" s="928"/>
      <c r="AQ58" s="1065" t="str">
        <f>IF(AP58=" "," ",IF(AP58="Vehículos",VLOOKUP($AQ$18,'Datos Indices'!$A$38:$Z$50,22,FALSE),IF(AP58="Ipim",VLOOKUP($AQ$18,'Datos Indices'!$A$38:$Z$50,7,FALSE),IF(AP58="Dólar",VLOOKUP($AQ$18,'Datos Indices'!$A$38:$Z$50,4,FALSE),IF(AP58="Gasoil",VLOOKUP($AQ$18,'Datos Indices'!$A$38:$Z$50,10,FALSE),IF(AP58="WPU06 Pesificado",VLOOKUP($AQ$18,'Datos Indices'!$A$38:$Z$50,26,FALSE),0))))))</f>
        <v xml:space="preserve"> </v>
      </c>
      <c r="AR58" s="1066">
        <f t="shared" si="7"/>
        <v>0</v>
      </c>
      <c r="AT58" s="928"/>
      <c r="AU58" s="1065" t="str">
        <f>IF(AT58=" "," ",IF(AT58="Vehículos",VLOOKUP($AU$18,'Datos Indices'!$A$38:$Z$50,22,FALSE),IF(AT58="Ipim",VLOOKUP($AU$18,'Datos Indices'!$A$38:$Z$50,7,FALSE),IF(AT58="Dólar",VLOOKUP($AU$18,'Datos Indices'!$A$38:$Z$50,4,FALSE),IF(AT58="Gasoil",VLOOKUP($AU$18,'Datos Indices'!$A$38:$Z$50,10,FALSE),IF(AT58="WPU06 Pesificado",VLOOKUP($AU$18,'Datos Indices'!$A$38:$Z$50,26,FALSE),0))))))</f>
        <v xml:space="preserve"> </v>
      </c>
      <c r="AV58" s="1067">
        <f t="shared" si="8"/>
        <v>0</v>
      </c>
      <c r="AW58" s="1067">
        <f t="shared" si="9"/>
        <v>0</v>
      </c>
      <c r="AX58" s="1067">
        <f t="shared" si="10"/>
        <v>0</v>
      </c>
      <c r="AY58" s="1559">
        <f t="shared" si="12"/>
        <v>0</v>
      </c>
      <c r="AZ58" s="1559">
        <f t="shared" si="11"/>
        <v>0</v>
      </c>
      <c r="BA58" s="1257"/>
      <c r="BB58" s="125"/>
      <c r="BC58" s="1257"/>
      <c r="BD58" s="1450" t="str">
        <f t="shared" si="13"/>
        <v/>
      </c>
      <c r="BF58" s="1247"/>
      <c r="BG58" s="1247"/>
      <c r="BH58" s="1247"/>
      <c r="BI58" s="1247"/>
      <c r="BJ58" s="1247"/>
      <c r="BK58" s="1247"/>
      <c r="BL58" s="1247"/>
      <c r="BM58" s="1247"/>
      <c r="BN58" s="1247"/>
      <c r="BO58" s="1247"/>
      <c r="BP58" s="1247"/>
      <c r="BQ58" s="1247"/>
      <c r="BR58" s="1247"/>
      <c r="BS58" s="1247"/>
      <c r="BT58" s="1247"/>
      <c r="BU58" s="1247"/>
      <c r="BV58" s="1247"/>
      <c r="BW58" s="1247"/>
      <c r="BX58" s="1247"/>
      <c r="BY58" s="1247"/>
      <c r="BZ58" s="1247"/>
      <c r="CA58" s="1247"/>
      <c r="CB58" s="1247"/>
      <c r="CC58" s="1247"/>
      <c r="CD58" s="1247"/>
      <c r="CE58" s="1247"/>
      <c r="CF58" s="1247"/>
      <c r="CG58" s="1247"/>
      <c r="CH58" s="1247"/>
      <c r="CI58" s="1247"/>
      <c r="CJ58" s="1247"/>
      <c r="CK58" s="1247"/>
      <c r="CL58" s="1247"/>
      <c r="CM58" s="1247"/>
      <c r="CN58" s="1247"/>
      <c r="CO58" s="1247"/>
      <c r="CP58" s="1247"/>
      <c r="CQ58" s="1247"/>
      <c r="CR58" s="1247"/>
      <c r="CS58" s="1247"/>
      <c r="CT58" s="1247"/>
      <c r="CU58" s="1247"/>
      <c r="CV58" s="1247"/>
      <c r="CW58" s="1247"/>
      <c r="CX58" s="1247"/>
      <c r="CY58" s="1247"/>
      <c r="CZ58" s="1247"/>
      <c r="DA58" s="1247"/>
      <c r="DB58" s="1247"/>
      <c r="DC58" s="1247"/>
      <c r="DD58" s="1247"/>
      <c r="DE58" s="1247"/>
      <c r="DF58" s="1247"/>
      <c r="DG58" s="1247"/>
      <c r="DH58" s="1247"/>
      <c r="DI58" s="1247"/>
      <c r="DJ58" s="1247"/>
      <c r="DK58" s="1247"/>
      <c r="DL58" s="1247"/>
      <c r="DM58" s="1247"/>
      <c r="DN58" s="1247"/>
      <c r="DO58" s="1247"/>
      <c r="DP58" s="1247"/>
      <c r="DQ58" s="1247"/>
      <c r="DR58" s="1247"/>
      <c r="DS58" s="1247"/>
      <c r="DT58" s="1247"/>
      <c r="DU58" s="1247"/>
      <c r="DV58" s="1247"/>
      <c r="DW58" s="1247"/>
      <c r="DX58" s="1247"/>
      <c r="DY58" s="1247"/>
      <c r="DZ58" s="1247"/>
      <c r="EA58" s="1247"/>
      <c r="EB58" s="1247"/>
      <c r="EC58" s="1247"/>
      <c r="ED58" s="1247"/>
      <c r="EE58" s="1247"/>
      <c r="EF58" s="1247"/>
      <c r="EG58" s="1247"/>
      <c r="EH58" s="1257"/>
      <c r="EI58" s="1452">
        <f t="shared" si="14"/>
        <v>0</v>
      </c>
      <c r="EJ58" s="1452">
        <f t="shared" si="15"/>
        <v>0</v>
      </c>
      <c r="EK58" s="1257"/>
      <c r="EL58" s="1450" t="str">
        <f t="shared" si="16"/>
        <v/>
      </c>
      <c r="EN58" s="1247"/>
      <c r="EO58" s="1247"/>
      <c r="EP58" s="1247"/>
      <c r="EQ58" s="1247"/>
      <c r="ER58" s="1247"/>
      <c r="ES58" s="1247"/>
      <c r="ET58" s="1247"/>
      <c r="EU58" s="1247"/>
      <c r="EV58" s="1247"/>
      <c r="EW58" s="1247"/>
      <c r="EX58" s="1247"/>
      <c r="EY58" s="1247"/>
      <c r="EZ58" s="1247"/>
      <c r="FA58" s="1247"/>
      <c r="FB58" s="1247"/>
      <c r="FC58" s="1247"/>
      <c r="FD58" s="1247"/>
      <c r="FE58" s="1247"/>
      <c r="FF58" s="1247"/>
      <c r="FG58" s="1247"/>
      <c r="FH58" s="1247"/>
      <c r="FI58" s="1247"/>
      <c r="FJ58" s="1247"/>
      <c r="FK58" s="1247"/>
      <c r="FL58" s="1247"/>
      <c r="FM58" s="1247"/>
      <c r="FN58" s="1247"/>
      <c r="FO58" s="1247"/>
      <c r="FP58" s="1247"/>
      <c r="FQ58" s="1247"/>
      <c r="FR58" s="1247"/>
      <c r="FS58" s="1247"/>
      <c r="FT58" s="1247"/>
      <c r="FU58" s="1247"/>
      <c r="FV58" s="1247"/>
      <c r="FW58" s="1247"/>
      <c r="FX58" s="1247"/>
      <c r="FY58" s="1247"/>
      <c r="FZ58" s="1247"/>
      <c r="GA58" s="1247"/>
      <c r="GB58" s="1247"/>
      <c r="GC58" s="1247"/>
      <c r="GD58" s="1247"/>
      <c r="GE58" s="1247"/>
      <c r="GF58" s="1247"/>
      <c r="GG58" s="1247"/>
      <c r="GH58" s="1247"/>
      <c r="GI58" s="1247"/>
      <c r="GJ58" s="1247"/>
      <c r="GK58" s="1247"/>
      <c r="GL58" s="1247"/>
      <c r="GM58" s="1247"/>
      <c r="GN58" s="1247"/>
      <c r="GO58" s="1247"/>
      <c r="GP58" s="1247"/>
      <c r="GQ58" s="1247"/>
      <c r="GR58" s="1247"/>
      <c r="GS58" s="1247"/>
      <c r="GT58" s="1247"/>
      <c r="GU58" s="1247"/>
      <c r="GV58" s="1247"/>
      <c r="GW58" s="1247"/>
      <c r="GX58" s="1247"/>
      <c r="GY58" s="1247"/>
      <c r="GZ58" s="1247"/>
      <c r="HA58" s="1247"/>
      <c r="HB58" s="1247"/>
      <c r="HC58" s="1247"/>
      <c r="HD58" s="1247"/>
      <c r="HE58" s="1247"/>
      <c r="HF58" s="1247"/>
      <c r="HG58" s="1247"/>
      <c r="HH58" s="1247"/>
      <c r="HI58" s="1247"/>
      <c r="HJ58" s="1247"/>
      <c r="HK58" s="1247"/>
      <c r="HL58" s="1247"/>
      <c r="HM58" s="1247"/>
      <c r="HN58" s="1247"/>
      <c r="HO58" s="1247"/>
      <c r="HQ58" s="1452">
        <f t="shared" si="17"/>
        <v>0</v>
      </c>
      <c r="HR58" s="1452">
        <f t="shared" si="18"/>
        <v>0</v>
      </c>
    </row>
    <row r="59" spans="1:226" ht="16.5" customHeight="1" x14ac:dyDescent="0.2">
      <c r="A59" s="756"/>
      <c r="B59" s="123"/>
      <c r="C59" s="757"/>
      <c r="D59" s="122"/>
      <c r="E59" s="758"/>
      <c r="F59" s="142"/>
      <c r="G59" s="140"/>
      <c r="H59" s="141"/>
      <c r="I59" s="141"/>
      <c r="J59" s="141"/>
      <c r="K59" s="1559">
        <f t="shared" si="23"/>
        <v>0</v>
      </c>
      <c r="L59" s="153"/>
      <c r="M59" s="151"/>
      <c r="N59" s="152"/>
      <c r="O59" s="141"/>
      <c r="P59" s="1559">
        <f t="shared" si="0"/>
        <v>0</v>
      </c>
      <c r="Q59" s="343"/>
      <c r="R59" s="343"/>
      <c r="S59" s="344"/>
      <c r="T59" s="1559">
        <f t="shared" si="27"/>
        <v>0</v>
      </c>
      <c r="U59" s="344"/>
      <c r="V59" s="141"/>
      <c r="W59" s="1559">
        <f t="shared" si="26"/>
        <v>0</v>
      </c>
      <c r="X59" s="343"/>
      <c r="Y59" s="343"/>
      <c r="Z59" s="343"/>
      <c r="AA59" s="343"/>
      <c r="AB59" s="1559">
        <f t="shared" si="24"/>
        <v>0</v>
      </c>
      <c r="AC59" s="1559">
        <f t="shared" si="21"/>
        <v>0</v>
      </c>
      <c r="AD59" s="1559">
        <f t="shared" si="25"/>
        <v>0</v>
      </c>
      <c r="AF59" s="928"/>
      <c r="AG59" s="1065" t="str">
        <f>IF(AF59=" "," ",IF(AF59="Vehículos",VLOOKUP($AG$18,'Datos Indices'!$A$38:$Z$50,22,FALSE),IF(AF59="Ipim",VLOOKUP($AG$18,'Datos Indices'!$A$38:$Z$50,7,FALSE),IF(AF59="Dólar",VLOOKUP($AG$18,'Datos Indices'!$A$38:$Z$50,4,FALSE),IF(AF59="Gasoil",VLOOKUP($AG$18,'Datos Indices'!$A$38:$Z$50,10,FALSE),IF(AF59="WPU06 Pesificado",VLOOKUP($AG$18,'Datos Indices'!$A$38:$Z$50,26,FALSE),0))))))</f>
        <v xml:space="preserve"> </v>
      </c>
      <c r="AH59" s="1066">
        <f t="shared" si="3"/>
        <v>0</v>
      </c>
      <c r="AJ59" s="928"/>
      <c r="AK59" s="1065" t="str">
        <f>IF(AJ59=" "," ",IF(AJ59="Vehículos",VLOOKUP($AK$18,'Datos Indices'!$A$38:$Z$50,22,FALSE),IF(AJ59="Ipim",VLOOKUP($AK$18,'Datos Indices'!$A$38:$Z$50,7,FALSE),IF(AJ59="Dólar",VLOOKUP($AK$18,'Datos Indices'!$A$38:$Z$50,4,FALSE),IF(AJ59="Gasoil",VLOOKUP($AK$18,'Datos Indices'!$A$38:$Z$50,10,FALSE),IF(AJ59="WPU06 Pesificado",VLOOKUP($AK$18,'Datos Indices'!$A$38:$Z$50,26,FALSE),0))))))</f>
        <v xml:space="preserve"> </v>
      </c>
      <c r="AL59" s="1067">
        <f t="shared" si="4"/>
        <v>0</v>
      </c>
      <c r="AM59" s="1067">
        <f t="shared" si="5"/>
        <v>0</v>
      </c>
      <c r="AN59" s="1067">
        <f t="shared" si="6"/>
        <v>0</v>
      </c>
      <c r="AP59" s="928"/>
      <c r="AQ59" s="1065" t="str">
        <f>IF(AP59=" "," ",IF(AP59="Vehículos",VLOOKUP($AQ$18,'Datos Indices'!$A$38:$Z$50,22,FALSE),IF(AP59="Ipim",VLOOKUP($AQ$18,'Datos Indices'!$A$38:$Z$50,7,FALSE),IF(AP59="Dólar",VLOOKUP($AQ$18,'Datos Indices'!$A$38:$Z$50,4,FALSE),IF(AP59="Gasoil",VLOOKUP($AQ$18,'Datos Indices'!$A$38:$Z$50,10,FALSE),IF(AP59="WPU06 Pesificado",VLOOKUP($AQ$18,'Datos Indices'!$A$38:$Z$50,26,FALSE),0))))))</f>
        <v xml:space="preserve"> </v>
      </c>
      <c r="AR59" s="1066">
        <f t="shared" si="7"/>
        <v>0</v>
      </c>
      <c r="AT59" s="928"/>
      <c r="AU59" s="1065" t="str">
        <f>IF(AT59=" "," ",IF(AT59="Vehículos",VLOOKUP($AU$18,'Datos Indices'!$A$38:$Z$50,22,FALSE),IF(AT59="Ipim",VLOOKUP($AU$18,'Datos Indices'!$A$38:$Z$50,7,FALSE),IF(AT59="Dólar",VLOOKUP($AU$18,'Datos Indices'!$A$38:$Z$50,4,FALSE),IF(AT59="Gasoil",VLOOKUP($AU$18,'Datos Indices'!$A$38:$Z$50,10,FALSE),IF(AT59="WPU06 Pesificado",VLOOKUP($AU$18,'Datos Indices'!$A$38:$Z$50,26,FALSE),0))))))</f>
        <v xml:space="preserve"> </v>
      </c>
      <c r="AV59" s="1067">
        <f t="shared" si="8"/>
        <v>0</v>
      </c>
      <c r="AW59" s="1067">
        <f t="shared" si="9"/>
        <v>0</v>
      </c>
      <c r="AX59" s="1067">
        <f t="shared" si="10"/>
        <v>0</v>
      </c>
      <c r="AY59" s="1559">
        <f t="shared" si="12"/>
        <v>0</v>
      </c>
      <c r="AZ59" s="1559">
        <f t="shared" si="11"/>
        <v>0</v>
      </c>
      <c r="BA59" s="1257"/>
      <c r="BB59" s="125"/>
      <c r="BC59" s="1257"/>
      <c r="BD59" s="1450" t="str">
        <f t="shared" si="13"/>
        <v/>
      </c>
      <c r="BF59" s="1247"/>
      <c r="BG59" s="1247"/>
      <c r="BH59" s="1247"/>
      <c r="BI59" s="1247"/>
      <c r="BJ59" s="1247"/>
      <c r="BK59" s="1247"/>
      <c r="BL59" s="1247"/>
      <c r="BM59" s="1247"/>
      <c r="BN59" s="1247"/>
      <c r="BO59" s="1247"/>
      <c r="BP59" s="1247"/>
      <c r="BQ59" s="1247"/>
      <c r="BR59" s="1247"/>
      <c r="BS59" s="1247"/>
      <c r="BT59" s="1247"/>
      <c r="BU59" s="1247"/>
      <c r="BV59" s="1247"/>
      <c r="BW59" s="1247"/>
      <c r="BX59" s="1247"/>
      <c r="BY59" s="1247"/>
      <c r="BZ59" s="1247"/>
      <c r="CA59" s="1247"/>
      <c r="CB59" s="1247"/>
      <c r="CC59" s="1247"/>
      <c r="CD59" s="1247"/>
      <c r="CE59" s="1247"/>
      <c r="CF59" s="1247"/>
      <c r="CG59" s="1247"/>
      <c r="CH59" s="1247"/>
      <c r="CI59" s="1247"/>
      <c r="CJ59" s="1247"/>
      <c r="CK59" s="1247"/>
      <c r="CL59" s="1247"/>
      <c r="CM59" s="1247"/>
      <c r="CN59" s="1247"/>
      <c r="CO59" s="1247"/>
      <c r="CP59" s="1247"/>
      <c r="CQ59" s="1247"/>
      <c r="CR59" s="1247"/>
      <c r="CS59" s="1247"/>
      <c r="CT59" s="1247"/>
      <c r="CU59" s="1247"/>
      <c r="CV59" s="1247"/>
      <c r="CW59" s="1247"/>
      <c r="CX59" s="1247"/>
      <c r="CY59" s="1247"/>
      <c r="CZ59" s="1247"/>
      <c r="DA59" s="1247"/>
      <c r="DB59" s="1247"/>
      <c r="DC59" s="1247"/>
      <c r="DD59" s="1247"/>
      <c r="DE59" s="1247"/>
      <c r="DF59" s="1247"/>
      <c r="DG59" s="1247"/>
      <c r="DH59" s="1247"/>
      <c r="DI59" s="1247"/>
      <c r="DJ59" s="1247"/>
      <c r="DK59" s="1247"/>
      <c r="DL59" s="1247"/>
      <c r="DM59" s="1247"/>
      <c r="DN59" s="1247"/>
      <c r="DO59" s="1247"/>
      <c r="DP59" s="1247"/>
      <c r="DQ59" s="1247"/>
      <c r="DR59" s="1247"/>
      <c r="DS59" s="1247"/>
      <c r="DT59" s="1247"/>
      <c r="DU59" s="1247"/>
      <c r="DV59" s="1247"/>
      <c r="DW59" s="1247"/>
      <c r="DX59" s="1247"/>
      <c r="DY59" s="1247"/>
      <c r="DZ59" s="1247"/>
      <c r="EA59" s="1247"/>
      <c r="EB59" s="1247"/>
      <c r="EC59" s="1247"/>
      <c r="ED59" s="1247"/>
      <c r="EE59" s="1247"/>
      <c r="EF59" s="1247"/>
      <c r="EG59" s="1247"/>
      <c r="EH59" s="1257"/>
      <c r="EI59" s="1452">
        <f t="shared" si="14"/>
        <v>0</v>
      </c>
      <c r="EJ59" s="1452">
        <f t="shared" si="15"/>
        <v>0</v>
      </c>
      <c r="EK59" s="1257"/>
      <c r="EL59" s="1450" t="str">
        <f t="shared" si="16"/>
        <v/>
      </c>
      <c r="EN59" s="1247"/>
      <c r="EO59" s="1247"/>
      <c r="EP59" s="1247"/>
      <c r="EQ59" s="1247"/>
      <c r="ER59" s="1247"/>
      <c r="ES59" s="1247"/>
      <c r="ET59" s="1247"/>
      <c r="EU59" s="1247"/>
      <c r="EV59" s="1247"/>
      <c r="EW59" s="1247"/>
      <c r="EX59" s="1247"/>
      <c r="EY59" s="1247"/>
      <c r="EZ59" s="1247"/>
      <c r="FA59" s="1247"/>
      <c r="FB59" s="1247"/>
      <c r="FC59" s="1247"/>
      <c r="FD59" s="1247"/>
      <c r="FE59" s="1247"/>
      <c r="FF59" s="1247"/>
      <c r="FG59" s="1247"/>
      <c r="FH59" s="1247"/>
      <c r="FI59" s="1247"/>
      <c r="FJ59" s="1247"/>
      <c r="FK59" s="1247"/>
      <c r="FL59" s="1247"/>
      <c r="FM59" s="1247"/>
      <c r="FN59" s="1247"/>
      <c r="FO59" s="1247"/>
      <c r="FP59" s="1247"/>
      <c r="FQ59" s="1247"/>
      <c r="FR59" s="1247"/>
      <c r="FS59" s="1247"/>
      <c r="FT59" s="1247"/>
      <c r="FU59" s="1247"/>
      <c r="FV59" s="1247"/>
      <c r="FW59" s="1247"/>
      <c r="FX59" s="1247"/>
      <c r="FY59" s="1247"/>
      <c r="FZ59" s="1247"/>
      <c r="GA59" s="1247"/>
      <c r="GB59" s="1247"/>
      <c r="GC59" s="1247"/>
      <c r="GD59" s="1247"/>
      <c r="GE59" s="1247"/>
      <c r="GF59" s="1247"/>
      <c r="GG59" s="1247"/>
      <c r="GH59" s="1247"/>
      <c r="GI59" s="1247"/>
      <c r="GJ59" s="1247"/>
      <c r="GK59" s="1247"/>
      <c r="GL59" s="1247"/>
      <c r="GM59" s="1247"/>
      <c r="GN59" s="1247"/>
      <c r="GO59" s="1247"/>
      <c r="GP59" s="1247"/>
      <c r="GQ59" s="1247"/>
      <c r="GR59" s="1247"/>
      <c r="GS59" s="1247"/>
      <c r="GT59" s="1247"/>
      <c r="GU59" s="1247"/>
      <c r="GV59" s="1247"/>
      <c r="GW59" s="1247"/>
      <c r="GX59" s="1247"/>
      <c r="GY59" s="1247"/>
      <c r="GZ59" s="1247"/>
      <c r="HA59" s="1247"/>
      <c r="HB59" s="1247"/>
      <c r="HC59" s="1247"/>
      <c r="HD59" s="1247"/>
      <c r="HE59" s="1247"/>
      <c r="HF59" s="1247"/>
      <c r="HG59" s="1247"/>
      <c r="HH59" s="1247"/>
      <c r="HI59" s="1247"/>
      <c r="HJ59" s="1247"/>
      <c r="HK59" s="1247"/>
      <c r="HL59" s="1247"/>
      <c r="HM59" s="1247"/>
      <c r="HN59" s="1247"/>
      <c r="HO59" s="1247"/>
      <c r="HQ59" s="1452">
        <f t="shared" si="17"/>
        <v>0</v>
      </c>
      <c r="HR59" s="1452">
        <f t="shared" si="18"/>
        <v>0</v>
      </c>
    </row>
    <row r="60" spans="1:226" ht="16.5" customHeight="1" x14ac:dyDescent="0.2">
      <c r="A60" s="756"/>
      <c r="B60" s="123"/>
      <c r="C60" s="757"/>
      <c r="D60" s="122"/>
      <c r="E60" s="758"/>
      <c r="F60" s="142"/>
      <c r="G60" s="140"/>
      <c r="H60" s="141"/>
      <c r="I60" s="141"/>
      <c r="J60" s="141"/>
      <c r="K60" s="1559">
        <f t="shared" si="23"/>
        <v>0</v>
      </c>
      <c r="L60" s="153"/>
      <c r="M60" s="151"/>
      <c r="N60" s="152"/>
      <c r="O60" s="646"/>
      <c r="P60" s="1559">
        <f t="shared" si="0"/>
        <v>0</v>
      </c>
      <c r="Q60" s="343"/>
      <c r="R60" s="343"/>
      <c r="S60" s="344"/>
      <c r="T60" s="1559">
        <f t="shared" si="27"/>
        <v>0</v>
      </c>
      <c r="U60" s="344"/>
      <c r="V60" s="412"/>
      <c r="W60" s="1559">
        <f t="shared" si="26"/>
        <v>0</v>
      </c>
      <c r="X60" s="343"/>
      <c r="Y60" s="343"/>
      <c r="Z60" s="343"/>
      <c r="AA60" s="343"/>
      <c r="AB60" s="1559">
        <f t="shared" si="24"/>
        <v>0</v>
      </c>
      <c r="AC60" s="1559">
        <f t="shared" si="21"/>
        <v>0</v>
      </c>
      <c r="AD60" s="1559">
        <f t="shared" si="25"/>
        <v>0</v>
      </c>
      <c r="AF60" s="928"/>
      <c r="AG60" s="1065" t="str">
        <f>IF(AF60=" "," ",IF(AF60="Vehículos",VLOOKUP($AG$18,'Datos Indices'!$A$38:$Z$50,22,FALSE),IF(AF60="Ipim",VLOOKUP($AG$18,'Datos Indices'!$A$38:$Z$50,7,FALSE),IF(AF60="Dólar",VLOOKUP($AG$18,'Datos Indices'!$A$38:$Z$50,4,FALSE),IF(AF60="Gasoil",VLOOKUP($AG$18,'Datos Indices'!$A$38:$Z$50,10,FALSE),IF(AF60="WPU06 Pesificado",VLOOKUP($AG$18,'Datos Indices'!$A$38:$Z$50,26,FALSE),0))))))</f>
        <v xml:space="preserve"> </v>
      </c>
      <c r="AH60" s="1066">
        <f t="shared" si="3"/>
        <v>0</v>
      </c>
      <c r="AJ60" s="928"/>
      <c r="AK60" s="1065" t="str">
        <f>IF(AJ60=" "," ",IF(AJ60="Vehículos",VLOOKUP($AK$18,'Datos Indices'!$A$38:$Z$50,22,FALSE),IF(AJ60="Ipim",VLOOKUP($AK$18,'Datos Indices'!$A$38:$Z$50,7,FALSE),IF(AJ60="Dólar",VLOOKUP($AK$18,'Datos Indices'!$A$38:$Z$50,4,FALSE),IF(AJ60="Gasoil",VLOOKUP($AK$18,'Datos Indices'!$A$38:$Z$50,10,FALSE),IF(AJ60="WPU06 Pesificado",VLOOKUP($AK$18,'Datos Indices'!$A$38:$Z$50,26,FALSE),0))))))</f>
        <v xml:space="preserve"> </v>
      </c>
      <c r="AL60" s="1067">
        <f t="shared" si="4"/>
        <v>0</v>
      </c>
      <c r="AM60" s="1067">
        <f t="shared" si="5"/>
        <v>0</v>
      </c>
      <c r="AN60" s="1067">
        <f t="shared" si="6"/>
        <v>0</v>
      </c>
      <c r="AP60" s="928"/>
      <c r="AQ60" s="1065" t="str">
        <f>IF(AP60=" "," ",IF(AP60="Vehículos",VLOOKUP($AQ$18,'Datos Indices'!$A$38:$Z$50,22,FALSE),IF(AP60="Ipim",VLOOKUP($AQ$18,'Datos Indices'!$A$38:$Z$50,7,FALSE),IF(AP60="Dólar",VLOOKUP($AQ$18,'Datos Indices'!$A$38:$Z$50,4,FALSE),IF(AP60="Gasoil",VLOOKUP($AQ$18,'Datos Indices'!$A$38:$Z$50,10,FALSE),IF(AP60="WPU06 Pesificado",VLOOKUP($AQ$18,'Datos Indices'!$A$38:$Z$50,26,FALSE),0))))))</f>
        <v xml:space="preserve"> </v>
      </c>
      <c r="AR60" s="1066">
        <f t="shared" si="7"/>
        <v>0</v>
      </c>
      <c r="AT60" s="928"/>
      <c r="AU60" s="1065" t="str">
        <f>IF(AT60=" "," ",IF(AT60="Vehículos",VLOOKUP($AU$18,'Datos Indices'!$A$38:$Z$50,22,FALSE),IF(AT60="Ipim",VLOOKUP($AU$18,'Datos Indices'!$A$38:$Z$50,7,FALSE),IF(AT60="Dólar",VLOOKUP($AU$18,'Datos Indices'!$A$38:$Z$50,4,FALSE),IF(AT60="Gasoil",VLOOKUP($AU$18,'Datos Indices'!$A$38:$Z$50,10,FALSE),IF(AT60="WPU06 Pesificado",VLOOKUP($AU$18,'Datos Indices'!$A$38:$Z$50,26,FALSE),0))))))</f>
        <v xml:space="preserve"> </v>
      </c>
      <c r="AV60" s="1067">
        <f t="shared" si="8"/>
        <v>0</v>
      </c>
      <c r="AW60" s="1067">
        <f t="shared" si="9"/>
        <v>0</v>
      </c>
      <c r="AX60" s="1067">
        <f t="shared" si="10"/>
        <v>0</v>
      </c>
      <c r="AY60" s="1559">
        <f t="shared" si="12"/>
        <v>0</v>
      </c>
      <c r="AZ60" s="1559">
        <f t="shared" si="11"/>
        <v>0</v>
      </c>
      <c r="BA60" s="1257"/>
      <c r="BB60" s="125"/>
      <c r="BC60" s="1257"/>
      <c r="BD60" s="1450" t="str">
        <f t="shared" si="13"/>
        <v/>
      </c>
      <c r="BF60" s="1247"/>
      <c r="BG60" s="1247"/>
      <c r="BH60" s="1247"/>
      <c r="BI60" s="1247"/>
      <c r="BJ60" s="1247"/>
      <c r="BK60" s="1247"/>
      <c r="BL60" s="1247"/>
      <c r="BM60" s="1247"/>
      <c r="BN60" s="1247"/>
      <c r="BO60" s="1247"/>
      <c r="BP60" s="1247"/>
      <c r="BQ60" s="1247"/>
      <c r="BR60" s="1247"/>
      <c r="BS60" s="1247"/>
      <c r="BT60" s="1247"/>
      <c r="BU60" s="1247"/>
      <c r="BV60" s="1247"/>
      <c r="BW60" s="1247"/>
      <c r="BX60" s="1247"/>
      <c r="BY60" s="1247"/>
      <c r="BZ60" s="1247"/>
      <c r="CA60" s="1247"/>
      <c r="CB60" s="1247"/>
      <c r="CC60" s="1247"/>
      <c r="CD60" s="1247"/>
      <c r="CE60" s="1247"/>
      <c r="CF60" s="1247"/>
      <c r="CG60" s="1247"/>
      <c r="CH60" s="1247"/>
      <c r="CI60" s="1247"/>
      <c r="CJ60" s="1247"/>
      <c r="CK60" s="1247"/>
      <c r="CL60" s="1247"/>
      <c r="CM60" s="1247"/>
      <c r="CN60" s="1247"/>
      <c r="CO60" s="1247"/>
      <c r="CP60" s="1247"/>
      <c r="CQ60" s="1247"/>
      <c r="CR60" s="1247"/>
      <c r="CS60" s="1247"/>
      <c r="CT60" s="1247"/>
      <c r="CU60" s="1247"/>
      <c r="CV60" s="1247"/>
      <c r="CW60" s="1247"/>
      <c r="CX60" s="1247"/>
      <c r="CY60" s="1247"/>
      <c r="CZ60" s="1247"/>
      <c r="DA60" s="1247"/>
      <c r="DB60" s="1247"/>
      <c r="DC60" s="1247"/>
      <c r="DD60" s="1247"/>
      <c r="DE60" s="1247"/>
      <c r="DF60" s="1247"/>
      <c r="DG60" s="1247"/>
      <c r="DH60" s="1247"/>
      <c r="DI60" s="1247"/>
      <c r="DJ60" s="1247"/>
      <c r="DK60" s="1247"/>
      <c r="DL60" s="1247"/>
      <c r="DM60" s="1247"/>
      <c r="DN60" s="1247"/>
      <c r="DO60" s="1247"/>
      <c r="DP60" s="1247"/>
      <c r="DQ60" s="1247"/>
      <c r="DR60" s="1247"/>
      <c r="DS60" s="1247"/>
      <c r="DT60" s="1247"/>
      <c r="DU60" s="1247"/>
      <c r="DV60" s="1247"/>
      <c r="DW60" s="1247"/>
      <c r="DX60" s="1247"/>
      <c r="DY60" s="1247"/>
      <c r="DZ60" s="1247"/>
      <c r="EA60" s="1247"/>
      <c r="EB60" s="1247"/>
      <c r="EC60" s="1247"/>
      <c r="ED60" s="1247"/>
      <c r="EE60" s="1247"/>
      <c r="EF60" s="1247"/>
      <c r="EG60" s="1247"/>
      <c r="EH60" s="1257"/>
      <c r="EI60" s="1452">
        <f t="shared" si="14"/>
        <v>0</v>
      </c>
      <c r="EJ60" s="1452">
        <f t="shared" si="15"/>
        <v>0</v>
      </c>
      <c r="EK60" s="1257"/>
      <c r="EL60" s="1450" t="str">
        <f t="shared" si="16"/>
        <v/>
      </c>
      <c r="EN60" s="1247"/>
      <c r="EO60" s="1247"/>
      <c r="EP60" s="1247"/>
      <c r="EQ60" s="1247"/>
      <c r="ER60" s="1247"/>
      <c r="ES60" s="1247"/>
      <c r="ET60" s="1247"/>
      <c r="EU60" s="1247"/>
      <c r="EV60" s="1247"/>
      <c r="EW60" s="1247"/>
      <c r="EX60" s="1247"/>
      <c r="EY60" s="1247"/>
      <c r="EZ60" s="1247"/>
      <c r="FA60" s="1247"/>
      <c r="FB60" s="1247"/>
      <c r="FC60" s="1247"/>
      <c r="FD60" s="1247"/>
      <c r="FE60" s="1247"/>
      <c r="FF60" s="1247"/>
      <c r="FG60" s="1247"/>
      <c r="FH60" s="1247"/>
      <c r="FI60" s="1247"/>
      <c r="FJ60" s="1247"/>
      <c r="FK60" s="1247"/>
      <c r="FL60" s="1247"/>
      <c r="FM60" s="1247"/>
      <c r="FN60" s="1247"/>
      <c r="FO60" s="1247"/>
      <c r="FP60" s="1247"/>
      <c r="FQ60" s="1247"/>
      <c r="FR60" s="1247"/>
      <c r="FS60" s="1247"/>
      <c r="FT60" s="1247"/>
      <c r="FU60" s="1247"/>
      <c r="FV60" s="1247"/>
      <c r="FW60" s="1247"/>
      <c r="FX60" s="1247"/>
      <c r="FY60" s="1247"/>
      <c r="FZ60" s="1247"/>
      <c r="GA60" s="1247"/>
      <c r="GB60" s="1247"/>
      <c r="GC60" s="1247"/>
      <c r="GD60" s="1247"/>
      <c r="GE60" s="1247"/>
      <c r="GF60" s="1247"/>
      <c r="GG60" s="1247"/>
      <c r="GH60" s="1247"/>
      <c r="GI60" s="1247"/>
      <c r="GJ60" s="1247"/>
      <c r="GK60" s="1247"/>
      <c r="GL60" s="1247"/>
      <c r="GM60" s="1247"/>
      <c r="GN60" s="1247"/>
      <c r="GO60" s="1247"/>
      <c r="GP60" s="1247"/>
      <c r="GQ60" s="1247"/>
      <c r="GR60" s="1247"/>
      <c r="GS60" s="1247"/>
      <c r="GT60" s="1247"/>
      <c r="GU60" s="1247"/>
      <c r="GV60" s="1247"/>
      <c r="GW60" s="1247"/>
      <c r="GX60" s="1247"/>
      <c r="GY60" s="1247"/>
      <c r="GZ60" s="1247"/>
      <c r="HA60" s="1247"/>
      <c r="HB60" s="1247"/>
      <c r="HC60" s="1247"/>
      <c r="HD60" s="1247"/>
      <c r="HE60" s="1247"/>
      <c r="HF60" s="1247"/>
      <c r="HG60" s="1247"/>
      <c r="HH60" s="1247"/>
      <c r="HI60" s="1247"/>
      <c r="HJ60" s="1247"/>
      <c r="HK60" s="1247"/>
      <c r="HL60" s="1247"/>
      <c r="HM60" s="1247"/>
      <c r="HN60" s="1247"/>
      <c r="HO60" s="1247"/>
      <c r="HQ60" s="1452">
        <f t="shared" si="17"/>
        <v>0</v>
      </c>
      <c r="HR60" s="1452">
        <f t="shared" si="18"/>
        <v>0</v>
      </c>
    </row>
    <row r="61" spans="1:226" ht="16.5" customHeight="1" x14ac:dyDescent="0.2">
      <c r="A61" s="456"/>
      <c r="B61" s="121"/>
      <c r="C61" s="121"/>
      <c r="D61" s="122"/>
      <c r="E61" s="122"/>
      <c r="F61" s="142"/>
      <c r="G61" s="140"/>
      <c r="H61" s="141"/>
      <c r="I61" s="141"/>
      <c r="J61" s="141"/>
      <c r="K61" s="1559">
        <f t="shared" ref="K61:K73" si="28">(J61*I61*H61)*C61*D61</f>
        <v>0</v>
      </c>
      <c r="L61" s="153"/>
      <c r="M61" s="151"/>
      <c r="N61" s="152"/>
      <c r="O61" s="646"/>
      <c r="P61" s="1559">
        <f t="shared" si="0"/>
        <v>0</v>
      </c>
      <c r="Q61" s="343"/>
      <c r="R61" s="343"/>
      <c r="S61" s="344"/>
      <c r="T61" s="1559">
        <f t="shared" si="27"/>
        <v>0</v>
      </c>
      <c r="U61" s="344"/>
      <c r="V61" s="141"/>
      <c r="W61" s="1559">
        <f t="shared" si="26"/>
        <v>0</v>
      </c>
      <c r="X61" s="343"/>
      <c r="Y61" s="343"/>
      <c r="Z61" s="343"/>
      <c r="AA61" s="343"/>
      <c r="AB61" s="1559">
        <f t="shared" ref="AB61:AB73" si="29">SUM(X61:AA61)*C61*D61</f>
        <v>0</v>
      </c>
      <c r="AC61" s="1559">
        <f t="shared" si="21"/>
        <v>0</v>
      </c>
      <c r="AD61" s="1559">
        <f t="shared" ref="AD61:AD73" si="30">+K61+P61+W61+AB61</f>
        <v>0</v>
      </c>
      <c r="AF61" s="928"/>
      <c r="AG61" s="1065" t="str">
        <f>IF(AF61=" "," ",IF(AF61="Vehículos",VLOOKUP($AG$18,'Datos Indices'!$A$38:$Z$50,22,FALSE),IF(AF61="Ipim",VLOOKUP($AG$18,'Datos Indices'!$A$38:$Z$50,7,FALSE),IF(AF61="Dólar",VLOOKUP($AG$18,'Datos Indices'!$A$38:$Z$50,4,FALSE),IF(AF61="Gasoil",VLOOKUP($AG$18,'Datos Indices'!$A$38:$Z$50,10,FALSE),IF(AF61="WPU06 Pesificado",VLOOKUP($AG$18,'Datos Indices'!$A$38:$Z$50,26,FALSE),0))))))</f>
        <v xml:space="preserve"> </v>
      </c>
      <c r="AH61" s="1066">
        <f t="shared" si="3"/>
        <v>0</v>
      </c>
      <c r="AJ61" s="928"/>
      <c r="AK61" s="1065" t="str">
        <f>IF(AJ61=" "," ",IF(AJ61="Vehículos",VLOOKUP($AK$18,'Datos Indices'!$A$38:$Z$50,22,FALSE),IF(AJ61="Ipim",VLOOKUP($AK$18,'Datos Indices'!$A$38:$Z$50,7,FALSE),IF(AJ61="Dólar",VLOOKUP($AK$18,'Datos Indices'!$A$38:$Z$50,4,FALSE),IF(AJ61="Gasoil",VLOOKUP($AK$18,'Datos Indices'!$A$38:$Z$50,10,FALSE),IF(AJ61="WPU06 Pesificado",VLOOKUP($AK$18,'Datos Indices'!$A$38:$Z$50,26,FALSE),0))))))</f>
        <v xml:space="preserve"> </v>
      </c>
      <c r="AL61" s="1067">
        <f t="shared" si="4"/>
        <v>0</v>
      </c>
      <c r="AM61" s="1067">
        <f t="shared" si="5"/>
        <v>0</v>
      </c>
      <c r="AN61" s="1067">
        <f t="shared" si="6"/>
        <v>0</v>
      </c>
      <c r="AP61" s="928"/>
      <c r="AQ61" s="1065" t="str">
        <f>IF(AP61=" "," ",IF(AP61="Vehículos",VLOOKUP($AQ$18,'Datos Indices'!$A$38:$Z$50,22,FALSE),IF(AP61="Ipim",VLOOKUP($AQ$18,'Datos Indices'!$A$38:$Z$50,7,FALSE),IF(AP61="Dólar",VLOOKUP($AQ$18,'Datos Indices'!$A$38:$Z$50,4,FALSE),IF(AP61="Gasoil",VLOOKUP($AQ$18,'Datos Indices'!$A$38:$Z$50,10,FALSE),IF(AP61="WPU06 Pesificado",VLOOKUP($AQ$18,'Datos Indices'!$A$38:$Z$50,26,FALSE),0))))))</f>
        <v xml:space="preserve"> </v>
      </c>
      <c r="AR61" s="1066">
        <f t="shared" si="7"/>
        <v>0</v>
      </c>
      <c r="AT61" s="928"/>
      <c r="AU61" s="1065" t="str">
        <f>IF(AT61=" "," ",IF(AT61="Vehículos",VLOOKUP($AU$18,'Datos Indices'!$A$38:$Z$50,22,FALSE),IF(AT61="Ipim",VLOOKUP($AU$18,'Datos Indices'!$A$38:$Z$50,7,FALSE),IF(AT61="Dólar",VLOOKUP($AU$18,'Datos Indices'!$A$38:$Z$50,4,FALSE),IF(AT61="Gasoil",VLOOKUP($AU$18,'Datos Indices'!$A$38:$Z$50,10,FALSE),IF(AT61="WPU06 Pesificado",VLOOKUP($AU$18,'Datos Indices'!$A$38:$Z$50,26,FALSE),0))))))</f>
        <v xml:space="preserve"> </v>
      </c>
      <c r="AV61" s="1067">
        <f t="shared" si="8"/>
        <v>0</v>
      </c>
      <c r="AW61" s="1067">
        <f t="shared" si="9"/>
        <v>0</v>
      </c>
      <c r="AX61" s="1067">
        <f t="shared" si="10"/>
        <v>0</v>
      </c>
      <c r="AY61" s="1559">
        <f t="shared" si="12"/>
        <v>0</v>
      </c>
      <c r="AZ61" s="1559">
        <f t="shared" si="11"/>
        <v>0</v>
      </c>
      <c r="BA61" s="1257"/>
      <c r="BB61" s="125"/>
      <c r="BC61" s="1257"/>
      <c r="BD61" s="1450" t="str">
        <f t="shared" si="13"/>
        <v/>
      </c>
      <c r="BF61" s="1247"/>
      <c r="BG61" s="1247"/>
      <c r="BH61" s="1247"/>
      <c r="BI61" s="1247"/>
      <c r="BJ61" s="1247"/>
      <c r="BK61" s="1247"/>
      <c r="BL61" s="1247"/>
      <c r="BM61" s="1247"/>
      <c r="BN61" s="1247"/>
      <c r="BO61" s="1247"/>
      <c r="BP61" s="1247"/>
      <c r="BQ61" s="1247"/>
      <c r="BR61" s="1247"/>
      <c r="BS61" s="1247"/>
      <c r="BT61" s="1247"/>
      <c r="BU61" s="1247"/>
      <c r="BV61" s="1247"/>
      <c r="BW61" s="1247"/>
      <c r="BX61" s="1247"/>
      <c r="BY61" s="1247"/>
      <c r="BZ61" s="1247"/>
      <c r="CA61" s="1247"/>
      <c r="CB61" s="1247"/>
      <c r="CC61" s="1247"/>
      <c r="CD61" s="1247"/>
      <c r="CE61" s="1247"/>
      <c r="CF61" s="1247"/>
      <c r="CG61" s="1247"/>
      <c r="CH61" s="1247"/>
      <c r="CI61" s="1247"/>
      <c r="CJ61" s="1247"/>
      <c r="CK61" s="1247"/>
      <c r="CL61" s="1247"/>
      <c r="CM61" s="1247"/>
      <c r="CN61" s="1247"/>
      <c r="CO61" s="1247"/>
      <c r="CP61" s="1247"/>
      <c r="CQ61" s="1247"/>
      <c r="CR61" s="1247"/>
      <c r="CS61" s="1247"/>
      <c r="CT61" s="1247"/>
      <c r="CU61" s="1247"/>
      <c r="CV61" s="1247"/>
      <c r="CW61" s="1247"/>
      <c r="CX61" s="1247"/>
      <c r="CY61" s="1247"/>
      <c r="CZ61" s="1247"/>
      <c r="DA61" s="1247"/>
      <c r="DB61" s="1247"/>
      <c r="DC61" s="1247"/>
      <c r="DD61" s="1247"/>
      <c r="DE61" s="1247"/>
      <c r="DF61" s="1247"/>
      <c r="DG61" s="1247"/>
      <c r="DH61" s="1247"/>
      <c r="DI61" s="1247"/>
      <c r="DJ61" s="1247"/>
      <c r="DK61" s="1247"/>
      <c r="DL61" s="1247"/>
      <c r="DM61" s="1247"/>
      <c r="DN61" s="1247"/>
      <c r="DO61" s="1247"/>
      <c r="DP61" s="1247"/>
      <c r="DQ61" s="1247"/>
      <c r="DR61" s="1247"/>
      <c r="DS61" s="1247"/>
      <c r="DT61" s="1247"/>
      <c r="DU61" s="1247"/>
      <c r="DV61" s="1247"/>
      <c r="DW61" s="1247"/>
      <c r="DX61" s="1247"/>
      <c r="DY61" s="1247"/>
      <c r="DZ61" s="1247"/>
      <c r="EA61" s="1247"/>
      <c r="EB61" s="1247"/>
      <c r="EC61" s="1247"/>
      <c r="ED61" s="1247"/>
      <c r="EE61" s="1247"/>
      <c r="EF61" s="1247"/>
      <c r="EG61" s="1247"/>
      <c r="EH61" s="1257"/>
      <c r="EI61" s="1452">
        <f t="shared" si="14"/>
        <v>0</v>
      </c>
      <c r="EJ61" s="1452">
        <f t="shared" si="15"/>
        <v>0</v>
      </c>
      <c r="EK61" s="1257"/>
      <c r="EL61" s="1450" t="str">
        <f t="shared" si="16"/>
        <v/>
      </c>
      <c r="EN61" s="1247"/>
      <c r="EO61" s="1247"/>
      <c r="EP61" s="1247"/>
      <c r="EQ61" s="1247"/>
      <c r="ER61" s="1247"/>
      <c r="ES61" s="1247"/>
      <c r="ET61" s="1247"/>
      <c r="EU61" s="1247"/>
      <c r="EV61" s="1247"/>
      <c r="EW61" s="1247"/>
      <c r="EX61" s="1247"/>
      <c r="EY61" s="1247"/>
      <c r="EZ61" s="1247"/>
      <c r="FA61" s="1247"/>
      <c r="FB61" s="1247"/>
      <c r="FC61" s="1247"/>
      <c r="FD61" s="1247"/>
      <c r="FE61" s="1247"/>
      <c r="FF61" s="1247"/>
      <c r="FG61" s="1247"/>
      <c r="FH61" s="1247"/>
      <c r="FI61" s="1247"/>
      <c r="FJ61" s="1247"/>
      <c r="FK61" s="1247"/>
      <c r="FL61" s="1247"/>
      <c r="FM61" s="1247"/>
      <c r="FN61" s="1247"/>
      <c r="FO61" s="1247"/>
      <c r="FP61" s="1247"/>
      <c r="FQ61" s="1247"/>
      <c r="FR61" s="1247"/>
      <c r="FS61" s="1247"/>
      <c r="FT61" s="1247"/>
      <c r="FU61" s="1247"/>
      <c r="FV61" s="1247"/>
      <c r="FW61" s="1247"/>
      <c r="FX61" s="1247"/>
      <c r="FY61" s="1247"/>
      <c r="FZ61" s="1247"/>
      <c r="GA61" s="1247"/>
      <c r="GB61" s="1247"/>
      <c r="GC61" s="1247"/>
      <c r="GD61" s="1247"/>
      <c r="GE61" s="1247"/>
      <c r="GF61" s="1247"/>
      <c r="GG61" s="1247"/>
      <c r="GH61" s="1247"/>
      <c r="GI61" s="1247"/>
      <c r="GJ61" s="1247"/>
      <c r="GK61" s="1247"/>
      <c r="GL61" s="1247"/>
      <c r="GM61" s="1247"/>
      <c r="GN61" s="1247"/>
      <c r="GO61" s="1247"/>
      <c r="GP61" s="1247"/>
      <c r="GQ61" s="1247"/>
      <c r="GR61" s="1247"/>
      <c r="GS61" s="1247"/>
      <c r="GT61" s="1247"/>
      <c r="GU61" s="1247"/>
      <c r="GV61" s="1247"/>
      <c r="GW61" s="1247"/>
      <c r="GX61" s="1247"/>
      <c r="GY61" s="1247"/>
      <c r="GZ61" s="1247"/>
      <c r="HA61" s="1247"/>
      <c r="HB61" s="1247"/>
      <c r="HC61" s="1247"/>
      <c r="HD61" s="1247"/>
      <c r="HE61" s="1247"/>
      <c r="HF61" s="1247"/>
      <c r="HG61" s="1247"/>
      <c r="HH61" s="1247"/>
      <c r="HI61" s="1247"/>
      <c r="HJ61" s="1247"/>
      <c r="HK61" s="1247"/>
      <c r="HL61" s="1247"/>
      <c r="HM61" s="1247"/>
      <c r="HN61" s="1247"/>
      <c r="HO61" s="1247"/>
      <c r="HQ61" s="1452">
        <f t="shared" si="17"/>
        <v>0</v>
      </c>
      <c r="HR61" s="1452">
        <f t="shared" si="18"/>
        <v>0</v>
      </c>
    </row>
    <row r="62" spans="1:226" ht="16.5" customHeight="1" x14ac:dyDescent="0.2">
      <c r="A62" s="456"/>
      <c r="B62" s="121"/>
      <c r="C62" s="121"/>
      <c r="D62" s="122"/>
      <c r="E62" s="122"/>
      <c r="F62" s="142"/>
      <c r="G62" s="140"/>
      <c r="H62" s="141"/>
      <c r="I62" s="141"/>
      <c r="J62" s="141"/>
      <c r="K62" s="1559">
        <f t="shared" si="28"/>
        <v>0</v>
      </c>
      <c r="L62" s="153"/>
      <c r="M62" s="151"/>
      <c r="N62" s="152"/>
      <c r="O62" s="141"/>
      <c r="P62" s="1559">
        <f t="shared" ref="P62:P85" si="31">+(M62*N62*O62)*C62*D62</f>
        <v>0</v>
      </c>
      <c r="Q62" s="343"/>
      <c r="R62" s="343"/>
      <c r="S62" s="344"/>
      <c r="T62" s="1559">
        <f t="shared" si="27"/>
        <v>0</v>
      </c>
      <c r="U62" s="344"/>
      <c r="V62" s="141"/>
      <c r="W62" s="1559">
        <f t="shared" si="26"/>
        <v>0</v>
      </c>
      <c r="X62" s="343"/>
      <c r="Y62" s="343"/>
      <c r="Z62" s="343"/>
      <c r="AA62" s="343"/>
      <c r="AB62" s="1559">
        <f t="shared" si="29"/>
        <v>0</v>
      </c>
      <c r="AC62" s="1559">
        <f t="shared" si="21"/>
        <v>0</v>
      </c>
      <c r="AD62" s="1559">
        <f t="shared" si="30"/>
        <v>0</v>
      </c>
      <c r="AF62" s="928"/>
      <c r="AG62" s="1065" t="str">
        <f>IF(AF62=" "," ",IF(AF62="Vehículos",VLOOKUP($AG$18,'Datos Indices'!$A$38:$Z$50,22,FALSE),IF(AF62="Ipim",VLOOKUP($AG$18,'Datos Indices'!$A$38:$Z$50,7,FALSE),IF(AF62="Dólar",VLOOKUP($AG$18,'Datos Indices'!$A$38:$Z$50,4,FALSE),IF(AF62="Gasoil",VLOOKUP($AG$18,'Datos Indices'!$A$38:$Z$50,10,FALSE),IF(AF62="WPU06 Pesificado",VLOOKUP($AG$18,'Datos Indices'!$A$38:$Z$50,26,FALSE),0))))))</f>
        <v xml:space="preserve"> </v>
      </c>
      <c r="AH62" s="1066">
        <f t="shared" si="3"/>
        <v>0</v>
      </c>
      <c r="AJ62" s="928"/>
      <c r="AK62" s="1065" t="str">
        <f>IF(AJ62=" "," ",IF(AJ62="Vehículos",VLOOKUP($AK$18,'Datos Indices'!$A$38:$Z$50,22,FALSE),IF(AJ62="Ipim",VLOOKUP($AK$18,'Datos Indices'!$A$38:$Z$50,7,FALSE),IF(AJ62="Dólar",VLOOKUP($AK$18,'Datos Indices'!$A$38:$Z$50,4,FALSE),IF(AJ62="Gasoil",VLOOKUP($AK$18,'Datos Indices'!$A$38:$Z$50,10,FALSE),IF(AJ62="WPU06 Pesificado",VLOOKUP($AK$18,'Datos Indices'!$A$38:$Z$50,26,FALSE),0))))))</f>
        <v xml:space="preserve"> </v>
      </c>
      <c r="AL62" s="1067">
        <f t="shared" si="4"/>
        <v>0</v>
      </c>
      <c r="AM62" s="1067">
        <f t="shared" si="5"/>
        <v>0</v>
      </c>
      <c r="AN62" s="1067">
        <f t="shared" si="6"/>
        <v>0</v>
      </c>
      <c r="AP62" s="928"/>
      <c r="AQ62" s="1065" t="str">
        <f>IF(AP62=" "," ",IF(AP62="Vehículos",VLOOKUP($AQ$18,'Datos Indices'!$A$38:$Z$50,22,FALSE),IF(AP62="Ipim",VLOOKUP($AQ$18,'Datos Indices'!$A$38:$Z$50,7,FALSE),IF(AP62="Dólar",VLOOKUP($AQ$18,'Datos Indices'!$A$38:$Z$50,4,FALSE),IF(AP62="Gasoil",VLOOKUP($AQ$18,'Datos Indices'!$A$38:$Z$50,10,FALSE),IF(AP62="WPU06 Pesificado",VLOOKUP($AQ$18,'Datos Indices'!$A$38:$Z$50,26,FALSE),0))))))</f>
        <v xml:space="preserve"> </v>
      </c>
      <c r="AR62" s="1066">
        <f t="shared" si="7"/>
        <v>0</v>
      </c>
      <c r="AT62" s="928"/>
      <c r="AU62" s="1065" t="str">
        <f>IF(AT62=" "," ",IF(AT62="Vehículos",VLOOKUP($AU$18,'Datos Indices'!$A$38:$Z$50,22,FALSE),IF(AT62="Ipim",VLOOKUP($AU$18,'Datos Indices'!$A$38:$Z$50,7,FALSE),IF(AT62="Dólar",VLOOKUP($AU$18,'Datos Indices'!$A$38:$Z$50,4,FALSE),IF(AT62="Gasoil",VLOOKUP($AU$18,'Datos Indices'!$A$38:$Z$50,10,FALSE),IF(AT62="WPU06 Pesificado",VLOOKUP($AU$18,'Datos Indices'!$A$38:$Z$50,26,FALSE),0))))))</f>
        <v xml:space="preserve"> </v>
      </c>
      <c r="AV62" s="1067">
        <f t="shared" si="8"/>
        <v>0</v>
      </c>
      <c r="AW62" s="1067">
        <f t="shared" si="9"/>
        <v>0</v>
      </c>
      <c r="AX62" s="1067">
        <f t="shared" si="10"/>
        <v>0</v>
      </c>
      <c r="AY62" s="1559">
        <f t="shared" si="12"/>
        <v>0</v>
      </c>
      <c r="AZ62" s="1559">
        <f t="shared" si="11"/>
        <v>0</v>
      </c>
      <c r="BA62" s="1257"/>
      <c r="BB62" s="125"/>
      <c r="BC62" s="1257"/>
      <c r="BD62" s="1450" t="str">
        <f t="shared" si="13"/>
        <v/>
      </c>
      <c r="BF62" s="1247"/>
      <c r="BG62" s="1247"/>
      <c r="BH62" s="1247"/>
      <c r="BI62" s="1247"/>
      <c r="BJ62" s="1247"/>
      <c r="BK62" s="1247"/>
      <c r="BL62" s="1247"/>
      <c r="BM62" s="1247"/>
      <c r="BN62" s="1247"/>
      <c r="BO62" s="1247"/>
      <c r="BP62" s="1247"/>
      <c r="BQ62" s="1247"/>
      <c r="BR62" s="1247"/>
      <c r="BS62" s="1247"/>
      <c r="BT62" s="1247"/>
      <c r="BU62" s="1247"/>
      <c r="BV62" s="1247"/>
      <c r="BW62" s="1247"/>
      <c r="BX62" s="1247"/>
      <c r="BY62" s="1247"/>
      <c r="BZ62" s="1247"/>
      <c r="CA62" s="1247"/>
      <c r="CB62" s="1247"/>
      <c r="CC62" s="1247"/>
      <c r="CD62" s="1247"/>
      <c r="CE62" s="1247"/>
      <c r="CF62" s="1247"/>
      <c r="CG62" s="1247"/>
      <c r="CH62" s="1247"/>
      <c r="CI62" s="1247"/>
      <c r="CJ62" s="1247"/>
      <c r="CK62" s="1247"/>
      <c r="CL62" s="1247"/>
      <c r="CM62" s="1247"/>
      <c r="CN62" s="1247"/>
      <c r="CO62" s="1247"/>
      <c r="CP62" s="1247"/>
      <c r="CQ62" s="1247"/>
      <c r="CR62" s="1247"/>
      <c r="CS62" s="1247"/>
      <c r="CT62" s="1247"/>
      <c r="CU62" s="1247"/>
      <c r="CV62" s="1247"/>
      <c r="CW62" s="1247"/>
      <c r="CX62" s="1247"/>
      <c r="CY62" s="1247"/>
      <c r="CZ62" s="1247"/>
      <c r="DA62" s="1247"/>
      <c r="DB62" s="1247"/>
      <c r="DC62" s="1247"/>
      <c r="DD62" s="1247"/>
      <c r="DE62" s="1247"/>
      <c r="DF62" s="1247"/>
      <c r="DG62" s="1247"/>
      <c r="DH62" s="1247"/>
      <c r="DI62" s="1247"/>
      <c r="DJ62" s="1247"/>
      <c r="DK62" s="1247"/>
      <c r="DL62" s="1247"/>
      <c r="DM62" s="1247"/>
      <c r="DN62" s="1247"/>
      <c r="DO62" s="1247"/>
      <c r="DP62" s="1247"/>
      <c r="DQ62" s="1247"/>
      <c r="DR62" s="1247"/>
      <c r="DS62" s="1247"/>
      <c r="DT62" s="1247"/>
      <c r="DU62" s="1247"/>
      <c r="DV62" s="1247"/>
      <c r="DW62" s="1247"/>
      <c r="DX62" s="1247"/>
      <c r="DY62" s="1247"/>
      <c r="DZ62" s="1247"/>
      <c r="EA62" s="1247"/>
      <c r="EB62" s="1247"/>
      <c r="EC62" s="1247"/>
      <c r="ED62" s="1247"/>
      <c r="EE62" s="1247"/>
      <c r="EF62" s="1247"/>
      <c r="EG62" s="1247"/>
      <c r="EH62" s="1257"/>
      <c r="EI62" s="1452">
        <f t="shared" si="14"/>
        <v>0</v>
      </c>
      <c r="EJ62" s="1452">
        <f t="shared" si="15"/>
        <v>0</v>
      </c>
      <c r="EK62" s="1257"/>
      <c r="EL62" s="1450" t="str">
        <f t="shared" si="16"/>
        <v/>
      </c>
      <c r="EN62" s="1247"/>
      <c r="EO62" s="1247"/>
      <c r="EP62" s="1247"/>
      <c r="EQ62" s="1247"/>
      <c r="ER62" s="1247"/>
      <c r="ES62" s="1247"/>
      <c r="ET62" s="1247"/>
      <c r="EU62" s="1247"/>
      <c r="EV62" s="1247"/>
      <c r="EW62" s="1247"/>
      <c r="EX62" s="1247"/>
      <c r="EY62" s="1247"/>
      <c r="EZ62" s="1247"/>
      <c r="FA62" s="1247"/>
      <c r="FB62" s="1247"/>
      <c r="FC62" s="1247"/>
      <c r="FD62" s="1247"/>
      <c r="FE62" s="1247"/>
      <c r="FF62" s="1247"/>
      <c r="FG62" s="1247"/>
      <c r="FH62" s="1247"/>
      <c r="FI62" s="1247"/>
      <c r="FJ62" s="1247"/>
      <c r="FK62" s="1247"/>
      <c r="FL62" s="1247"/>
      <c r="FM62" s="1247"/>
      <c r="FN62" s="1247"/>
      <c r="FO62" s="1247"/>
      <c r="FP62" s="1247"/>
      <c r="FQ62" s="1247"/>
      <c r="FR62" s="1247"/>
      <c r="FS62" s="1247"/>
      <c r="FT62" s="1247"/>
      <c r="FU62" s="1247"/>
      <c r="FV62" s="1247"/>
      <c r="FW62" s="1247"/>
      <c r="FX62" s="1247"/>
      <c r="FY62" s="1247"/>
      <c r="FZ62" s="1247"/>
      <c r="GA62" s="1247"/>
      <c r="GB62" s="1247"/>
      <c r="GC62" s="1247"/>
      <c r="GD62" s="1247"/>
      <c r="GE62" s="1247"/>
      <c r="GF62" s="1247"/>
      <c r="GG62" s="1247"/>
      <c r="GH62" s="1247"/>
      <c r="GI62" s="1247"/>
      <c r="GJ62" s="1247"/>
      <c r="GK62" s="1247"/>
      <c r="GL62" s="1247"/>
      <c r="GM62" s="1247"/>
      <c r="GN62" s="1247"/>
      <c r="GO62" s="1247"/>
      <c r="GP62" s="1247"/>
      <c r="GQ62" s="1247"/>
      <c r="GR62" s="1247"/>
      <c r="GS62" s="1247"/>
      <c r="GT62" s="1247"/>
      <c r="GU62" s="1247"/>
      <c r="GV62" s="1247"/>
      <c r="GW62" s="1247"/>
      <c r="GX62" s="1247"/>
      <c r="GY62" s="1247"/>
      <c r="GZ62" s="1247"/>
      <c r="HA62" s="1247"/>
      <c r="HB62" s="1247"/>
      <c r="HC62" s="1247"/>
      <c r="HD62" s="1247"/>
      <c r="HE62" s="1247"/>
      <c r="HF62" s="1247"/>
      <c r="HG62" s="1247"/>
      <c r="HH62" s="1247"/>
      <c r="HI62" s="1247"/>
      <c r="HJ62" s="1247"/>
      <c r="HK62" s="1247"/>
      <c r="HL62" s="1247"/>
      <c r="HM62" s="1247"/>
      <c r="HN62" s="1247"/>
      <c r="HO62" s="1247"/>
      <c r="HQ62" s="1452">
        <f t="shared" si="17"/>
        <v>0</v>
      </c>
      <c r="HR62" s="1452">
        <f t="shared" si="18"/>
        <v>0</v>
      </c>
    </row>
    <row r="63" spans="1:226" ht="16.5" customHeight="1" x14ac:dyDescent="0.2">
      <c r="A63" s="456"/>
      <c r="B63" s="121"/>
      <c r="C63" s="121"/>
      <c r="D63" s="122"/>
      <c r="E63" s="122"/>
      <c r="F63" s="142"/>
      <c r="G63" s="140"/>
      <c r="H63" s="141"/>
      <c r="I63" s="141"/>
      <c r="J63" s="141"/>
      <c r="K63" s="1559">
        <f t="shared" si="28"/>
        <v>0</v>
      </c>
      <c r="L63" s="153"/>
      <c r="M63" s="151"/>
      <c r="N63" s="152"/>
      <c r="O63" s="646"/>
      <c r="P63" s="1559">
        <f t="shared" si="31"/>
        <v>0</v>
      </c>
      <c r="Q63" s="343"/>
      <c r="R63" s="343"/>
      <c r="S63" s="344"/>
      <c r="T63" s="1559">
        <f t="shared" si="27"/>
        <v>0</v>
      </c>
      <c r="U63" s="344"/>
      <c r="V63" s="141"/>
      <c r="W63" s="1559">
        <f t="shared" si="26"/>
        <v>0</v>
      </c>
      <c r="X63" s="343"/>
      <c r="Y63" s="343"/>
      <c r="Z63" s="343"/>
      <c r="AA63" s="343"/>
      <c r="AB63" s="1559">
        <f t="shared" si="29"/>
        <v>0</v>
      </c>
      <c r="AC63" s="1559">
        <f t="shared" si="21"/>
        <v>0</v>
      </c>
      <c r="AD63" s="1559">
        <f t="shared" si="30"/>
        <v>0</v>
      </c>
      <c r="AF63" s="928"/>
      <c r="AG63" s="1065" t="str">
        <f>IF(AF63=" "," ",IF(AF63="Vehículos",VLOOKUP($AG$18,'Datos Indices'!$A$38:$Z$50,22,FALSE),IF(AF63="Ipim",VLOOKUP($AG$18,'Datos Indices'!$A$38:$Z$50,7,FALSE),IF(AF63="Dólar",VLOOKUP($AG$18,'Datos Indices'!$A$38:$Z$50,4,FALSE),IF(AF63="Gasoil",VLOOKUP($AG$18,'Datos Indices'!$A$38:$Z$50,10,FALSE),IF(AF63="WPU06 Pesificado",VLOOKUP($AG$18,'Datos Indices'!$A$38:$Z$50,26,FALSE),0))))))</f>
        <v xml:space="preserve"> </v>
      </c>
      <c r="AH63" s="1066">
        <f t="shared" si="3"/>
        <v>0</v>
      </c>
      <c r="AJ63" s="928"/>
      <c r="AK63" s="1065" t="str">
        <f>IF(AJ63=" "," ",IF(AJ63="Vehículos",VLOOKUP($AK$18,'Datos Indices'!$A$38:$Z$50,22,FALSE),IF(AJ63="Ipim",VLOOKUP($AK$18,'Datos Indices'!$A$38:$Z$50,7,FALSE),IF(AJ63="Dólar",VLOOKUP($AK$18,'Datos Indices'!$A$38:$Z$50,4,FALSE),IF(AJ63="Gasoil",VLOOKUP($AK$18,'Datos Indices'!$A$38:$Z$50,10,FALSE),IF(AJ63="WPU06 Pesificado",VLOOKUP($AK$18,'Datos Indices'!$A$38:$Z$50,26,FALSE),0))))))</f>
        <v xml:space="preserve"> </v>
      </c>
      <c r="AL63" s="1067">
        <f t="shared" si="4"/>
        <v>0</v>
      </c>
      <c r="AM63" s="1067">
        <f t="shared" si="5"/>
        <v>0</v>
      </c>
      <c r="AN63" s="1067">
        <f t="shared" si="6"/>
        <v>0</v>
      </c>
      <c r="AP63" s="928"/>
      <c r="AQ63" s="1065" t="str">
        <f>IF(AP63=" "," ",IF(AP63="Vehículos",VLOOKUP($AQ$18,'Datos Indices'!$A$38:$Z$50,22,FALSE),IF(AP63="Ipim",VLOOKUP($AQ$18,'Datos Indices'!$A$38:$Z$50,7,FALSE),IF(AP63="Dólar",VLOOKUP($AQ$18,'Datos Indices'!$A$38:$Z$50,4,FALSE),IF(AP63="Gasoil",VLOOKUP($AQ$18,'Datos Indices'!$A$38:$Z$50,10,FALSE),IF(AP63="WPU06 Pesificado",VLOOKUP($AQ$18,'Datos Indices'!$A$38:$Z$50,26,FALSE),0))))))</f>
        <v xml:space="preserve"> </v>
      </c>
      <c r="AR63" s="1066">
        <f t="shared" si="7"/>
        <v>0</v>
      </c>
      <c r="AT63" s="928"/>
      <c r="AU63" s="1065" t="str">
        <f>IF(AT63=" "," ",IF(AT63="Vehículos",VLOOKUP($AU$18,'Datos Indices'!$A$38:$Z$50,22,FALSE),IF(AT63="Ipim",VLOOKUP($AU$18,'Datos Indices'!$A$38:$Z$50,7,FALSE),IF(AT63="Dólar",VLOOKUP($AU$18,'Datos Indices'!$A$38:$Z$50,4,FALSE),IF(AT63="Gasoil",VLOOKUP($AU$18,'Datos Indices'!$A$38:$Z$50,10,FALSE),IF(AT63="WPU06 Pesificado",VLOOKUP($AU$18,'Datos Indices'!$A$38:$Z$50,26,FALSE),0))))))</f>
        <v xml:space="preserve"> </v>
      </c>
      <c r="AV63" s="1067">
        <f t="shared" si="8"/>
        <v>0</v>
      </c>
      <c r="AW63" s="1067">
        <f t="shared" si="9"/>
        <v>0</v>
      </c>
      <c r="AX63" s="1067">
        <f t="shared" si="10"/>
        <v>0</v>
      </c>
      <c r="AY63" s="1559">
        <f t="shared" si="12"/>
        <v>0</v>
      </c>
      <c r="AZ63" s="1559">
        <f t="shared" si="11"/>
        <v>0</v>
      </c>
      <c r="BA63" s="1257"/>
      <c r="BB63" s="125"/>
      <c r="BC63" s="1257"/>
      <c r="BD63" s="1450" t="str">
        <f t="shared" si="13"/>
        <v/>
      </c>
      <c r="BF63" s="1247"/>
      <c r="BG63" s="1247"/>
      <c r="BH63" s="1247"/>
      <c r="BI63" s="1247"/>
      <c r="BJ63" s="1247"/>
      <c r="BK63" s="1247"/>
      <c r="BL63" s="1247"/>
      <c r="BM63" s="1247"/>
      <c r="BN63" s="1247"/>
      <c r="BO63" s="1247"/>
      <c r="BP63" s="1247"/>
      <c r="BQ63" s="1247"/>
      <c r="BR63" s="1247"/>
      <c r="BS63" s="1247"/>
      <c r="BT63" s="1247"/>
      <c r="BU63" s="1247"/>
      <c r="BV63" s="1247"/>
      <c r="BW63" s="1247"/>
      <c r="BX63" s="1247"/>
      <c r="BY63" s="1247"/>
      <c r="BZ63" s="1247"/>
      <c r="CA63" s="1247"/>
      <c r="CB63" s="1247"/>
      <c r="CC63" s="1247"/>
      <c r="CD63" s="1247"/>
      <c r="CE63" s="1247"/>
      <c r="CF63" s="1247"/>
      <c r="CG63" s="1247"/>
      <c r="CH63" s="1247"/>
      <c r="CI63" s="1247"/>
      <c r="CJ63" s="1247"/>
      <c r="CK63" s="1247"/>
      <c r="CL63" s="1247"/>
      <c r="CM63" s="1247"/>
      <c r="CN63" s="1247"/>
      <c r="CO63" s="1247"/>
      <c r="CP63" s="1247"/>
      <c r="CQ63" s="1247"/>
      <c r="CR63" s="1247"/>
      <c r="CS63" s="1247"/>
      <c r="CT63" s="1247"/>
      <c r="CU63" s="1247"/>
      <c r="CV63" s="1247"/>
      <c r="CW63" s="1247"/>
      <c r="CX63" s="1247"/>
      <c r="CY63" s="1247"/>
      <c r="CZ63" s="1247"/>
      <c r="DA63" s="1247"/>
      <c r="DB63" s="1247"/>
      <c r="DC63" s="1247"/>
      <c r="DD63" s="1247"/>
      <c r="DE63" s="1247"/>
      <c r="DF63" s="1247"/>
      <c r="DG63" s="1247"/>
      <c r="DH63" s="1247"/>
      <c r="DI63" s="1247"/>
      <c r="DJ63" s="1247"/>
      <c r="DK63" s="1247"/>
      <c r="DL63" s="1247"/>
      <c r="DM63" s="1247"/>
      <c r="DN63" s="1247"/>
      <c r="DO63" s="1247"/>
      <c r="DP63" s="1247"/>
      <c r="DQ63" s="1247"/>
      <c r="DR63" s="1247"/>
      <c r="DS63" s="1247"/>
      <c r="DT63" s="1247"/>
      <c r="DU63" s="1247"/>
      <c r="DV63" s="1247"/>
      <c r="DW63" s="1247"/>
      <c r="DX63" s="1247"/>
      <c r="DY63" s="1247"/>
      <c r="DZ63" s="1247"/>
      <c r="EA63" s="1247"/>
      <c r="EB63" s="1247"/>
      <c r="EC63" s="1247"/>
      <c r="ED63" s="1247"/>
      <c r="EE63" s="1247"/>
      <c r="EF63" s="1247"/>
      <c r="EG63" s="1247"/>
      <c r="EH63" s="1257"/>
      <c r="EI63" s="1452">
        <f t="shared" si="14"/>
        <v>0</v>
      </c>
      <c r="EJ63" s="1452">
        <f t="shared" si="15"/>
        <v>0</v>
      </c>
      <c r="EK63" s="1257"/>
      <c r="EL63" s="1450" t="str">
        <f t="shared" si="16"/>
        <v/>
      </c>
      <c r="EN63" s="1247"/>
      <c r="EO63" s="1247"/>
      <c r="EP63" s="1247"/>
      <c r="EQ63" s="1247"/>
      <c r="ER63" s="1247"/>
      <c r="ES63" s="1247"/>
      <c r="ET63" s="1247"/>
      <c r="EU63" s="1247"/>
      <c r="EV63" s="1247"/>
      <c r="EW63" s="1247"/>
      <c r="EX63" s="1247"/>
      <c r="EY63" s="1247"/>
      <c r="EZ63" s="1247"/>
      <c r="FA63" s="1247"/>
      <c r="FB63" s="1247"/>
      <c r="FC63" s="1247"/>
      <c r="FD63" s="1247"/>
      <c r="FE63" s="1247"/>
      <c r="FF63" s="1247"/>
      <c r="FG63" s="1247"/>
      <c r="FH63" s="1247"/>
      <c r="FI63" s="1247"/>
      <c r="FJ63" s="1247"/>
      <c r="FK63" s="1247"/>
      <c r="FL63" s="1247"/>
      <c r="FM63" s="1247"/>
      <c r="FN63" s="1247"/>
      <c r="FO63" s="1247"/>
      <c r="FP63" s="1247"/>
      <c r="FQ63" s="1247"/>
      <c r="FR63" s="1247"/>
      <c r="FS63" s="1247"/>
      <c r="FT63" s="1247"/>
      <c r="FU63" s="1247"/>
      <c r="FV63" s="1247"/>
      <c r="FW63" s="1247"/>
      <c r="FX63" s="1247"/>
      <c r="FY63" s="1247"/>
      <c r="FZ63" s="1247"/>
      <c r="GA63" s="1247"/>
      <c r="GB63" s="1247"/>
      <c r="GC63" s="1247"/>
      <c r="GD63" s="1247"/>
      <c r="GE63" s="1247"/>
      <c r="GF63" s="1247"/>
      <c r="GG63" s="1247"/>
      <c r="GH63" s="1247"/>
      <c r="GI63" s="1247"/>
      <c r="GJ63" s="1247"/>
      <c r="GK63" s="1247"/>
      <c r="GL63" s="1247"/>
      <c r="GM63" s="1247"/>
      <c r="GN63" s="1247"/>
      <c r="GO63" s="1247"/>
      <c r="GP63" s="1247"/>
      <c r="GQ63" s="1247"/>
      <c r="GR63" s="1247"/>
      <c r="GS63" s="1247"/>
      <c r="GT63" s="1247"/>
      <c r="GU63" s="1247"/>
      <c r="GV63" s="1247"/>
      <c r="GW63" s="1247"/>
      <c r="GX63" s="1247"/>
      <c r="GY63" s="1247"/>
      <c r="GZ63" s="1247"/>
      <c r="HA63" s="1247"/>
      <c r="HB63" s="1247"/>
      <c r="HC63" s="1247"/>
      <c r="HD63" s="1247"/>
      <c r="HE63" s="1247"/>
      <c r="HF63" s="1247"/>
      <c r="HG63" s="1247"/>
      <c r="HH63" s="1247"/>
      <c r="HI63" s="1247"/>
      <c r="HJ63" s="1247"/>
      <c r="HK63" s="1247"/>
      <c r="HL63" s="1247"/>
      <c r="HM63" s="1247"/>
      <c r="HN63" s="1247"/>
      <c r="HO63" s="1247"/>
      <c r="HQ63" s="1452">
        <f t="shared" si="17"/>
        <v>0</v>
      </c>
      <c r="HR63" s="1452">
        <f t="shared" si="18"/>
        <v>0</v>
      </c>
    </row>
    <row r="64" spans="1:226" ht="16.5" customHeight="1" x14ac:dyDescent="0.2">
      <c r="A64" s="456"/>
      <c r="B64" s="121"/>
      <c r="C64" s="121"/>
      <c r="D64" s="122"/>
      <c r="E64" s="122"/>
      <c r="F64" s="142"/>
      <c r="G64" s="140"/>
      <c r="H64" s="141"/>
      <c r="I64" s="141"/>
      <c r="J64" s="141"/>
      <c r="K64" s="1559">
        <f t="shared" si="28"/>
        <v>0</v>
      </c>
      <c r="L64" s="153"/>
      <c r="M64" s="151"/>
      <c r="N64" s="152"/>
      <c r="O64" s="646"/>
      <c r="P64" s="1559">
        <f t="shared" si="31"/>
        <v>0</v>
      </c>
      <c r="Q64" s="343"/>
      <c r="R64" s="343"/>
      <c r="S64" s="344"/>
      <c r="T64" s="1559">
        <f t="shared" si="27"/>
        <v>0</v>
      </c>
      <c r="U64" s="344"/>
      <c r="V64" s="141"/>
      <c r="W64" s="1559">
        <f t="shared" si="26"/>
        <v>0</v>
      </c>
      <c r="X64" s="343"/>
      <c r="Y64" s="343"/>
      <c r="Z64" s="343"/>
      <c r="AA64" s="343"/>
      <c r="AB64" s="1559">
        <f t="shared" si="29"/>
        <v>0</v>
      </c>
      <c r="AC64" s="1559">
        <f t="shared" si="21"/>
        <v>0</v>
      </c>
      <c r="AD64" s="1559">
        <f t="shared" si="30"/>
        <v>0</v>
      </c>
      <c r="AF64" s="928"/>
      <c r="AG64" s="1065" t="str">
        <f>IF(AF64=" "," ",IF(AF64="Vehículos",VLOOKUP($AG$18,'Datos Indices'!$A$38:$Z$50,22,FALSE),IF(AF64="Ipim",VLOOKUP($AG$18,'Datos Indices'!$A$38:$Z$50,7,FALSE),IF(AF64="Dólar",VLOOKUP($AG$18,'Datos Indices'!$A$38:$Z$50,4,FALSE),IF(AF64="Gasoil",VLOOKUP($AG$18,'Datos Indices'!$A$38:$Z$50,10,FALSE),IF(AF64="WPU06 Pesificado",VLOOKUP($AG$18,'Datos Indices'!$A$38:$Z$50,26,FALSE),0))))))</f>
        <v xml:space="preserve"> </v>
      </c>
      <c r="AH64" s="1066">
        <f t="shared" si="3"/>
        <v>0</v>
      </c>
      <c r="AJ64" s="928"/>
      <c r="AK64" s="1065" t="str">
        <f>IF(AJ64=" "," ",IF(AJ64="Vehículos",VLOOKUP($AK$18,'Datos Indices'!$A$38:$Z$50,22,FALSE),IF(AJ64="Ipim",VLOOKUP($AK$18,'Datos Indices'!$A$38:$Z$50,7,FALSE),IF(AJ64="Dólar",VLOOKUP($AK$18,'Datos Indices'!$A$38:$Z$50,4,FALSE),IF(AJ64="Gasoil",VLOOKUP($AK$18,'Datos Indices'!$A$38:$Z$50,10,FALSE),IF(AJ64="WPU06 Pesificado",VLOOKUP($AK$18,'Datos Indices'!$A$38:$Z$50,26,FALSE),0))))))</f>
        <v xml:space="preserve"> </v>
      </c>
      <c r="AL64" s="1067">
        <f t="shared" si="4"/>
        <v>0</v>
      </c>
      <c r="AM64" s="1067">
        <f t="shared" si="5"/>
        <v>0</v>
      </c>
      <c r="AN64" s="1067">
        <f t="shared" si="6"/>
        <v>0</v>
      </c>
      <c r="AP64" s="928"/>
      <c r="AQ64" s="1065" t="str">
        <f>IF(AP64=" "," ",IF(AP64="Vehículos",VLOOKUP($AQ$18,'Datos Indices'!$A$38:$Z$50,22,FALSE),IF(AP64="Ipim",VLOOKUP($AQ$18,'Datos Indices'!$A$38:$Z$50,7,FALSE),IF(AP64="Dólar",VLOOKUP($AQ$18,'Datos Indices'!$A$38:$Z$50,4,FALSE),IF(AP64="Gasoil",VLOOKUP($AQ$18,'Datos Indices'!$A$38:$Z$50,10,FALSE),IF(AP64="WPU06 Pesificado",VLOOKUP($AQ$18,'Datos Indices'!$A$38:$Z$50,26,FALSE),0))))))</f>
        <v xml:space="preserve"> </v>
      </c>
      <c r="AR64" s="1066">
        <f t="shared" si="7"/>
        <v>0</v>
      </c>
      <c r="AT64" s="928"/>
      <c r="AU64" s="1065" t="str">
        <f>IF(AT64=" "," ",IF(AT64="Vehículos",VLOOKUP($AU$18,'Datos Indices'!$A$38:$Z$50,22,FALSE),IF(AT64="Ipim",VLOOKUP($AU$18,'Datos Indices'!$A$38:$Z$50,7,FALSE),IF(AT64="Dólar",VLOOKUP($AU$18,'Datos Indices'!$A$38:$Z$50,4,FALSE),IF(AT64="Gasoil",VLOOKUP($AU$18,'Datos Indices'!$A$38:$Z$50,10,FALSE),IF(AT64="WPU06 Pesificado",VLOOKUP($AU$18,'Datos Indices'!$A$38:$Z$50,26,FALSE),0))))))</f>
        <v xml:space="preserve"> </v>
      </c>
      <c r="AV64" s="1067">
        <f t="shared" si="8"/>
        <v>0</v>
      </c>
      <c r="AW64" s="1067">
        <f t="shared" si="9"/>
        <v>0</v>
      </c>
      <c r="AX64" s="1067">
        <f t="shared" si="10"/>
        <v>0</v>
      </c>
      <c r="AY64" s="1559">
        <f t="shared" si="12"/>
        <v>0</v>
      </c>
      <c r="AZ64" s="1559">
        <f t="shared" si="11"/>
        <v>0</v>
      </c>
      <c r="BA64" s="1257"/>
      <c r="BB64" s="125"/>
      <c r="BC64" s="1257"/>
      <c r="BD64" s="1450" t="str">
        <f t="shared" si="13"/>
        <v/>
      </c>
      <c r="BF64" s="1247"/>
      <c r="BG64" s="1247"/>
      <c r="BH64" s="1247"/>
      <c r="BI64" s="1247"/>
      <c r="BJ64" s="1247"/>
      <c r="BK64" s="1247"/>
      <c r="BL64" s="1247"/>
      <c r="BM64" s="1247"/>
      <c r="BN64" s="1247"/>
      <c r="BO64" s="1247"/>
      <c r="BP64" s="1247"/>
      <c r="BQ64" s="1247"/>
      <c r="BR64" s="1247"/>
      <c r="BS64" s="1247"/>
      <c r="BT64" s="1247"/>
      <c r="BU64" s="1247"/>
      <c r="BV64" s="1247"/>
      <c r="BW64" s="1247"/>
      <c r="BX64" s="1247"/>
      <c r="BY64" s="1247"/>
      <c r="BZ64" s="1247"/>
      <c r="CA64" s="1247"/>
      <c r="CB64" s="1247"/>
      <c r="CC64" s="1247"/>
      <c r="CD64" s="1247"/>
      <c r="CE64" s="1247"/>
      <c r="CF64" s="1247"/>
      <c r="CG64" s="1247"/>
      <c r="CH64" s="1247"/>
      <c r="CI64" s="1247"/>
      <c r="CJ64" s="1247"/>
      <c r="CK64" s="1247"/>
      <c r="CL64" s="1247"/>
      <c r="CM64" s="1247"/>
      <c r="CN64" s="1247"/>
      <c r="CO64" s="1247"/>
      <c r="CP64" s="1247"/>
      <c r="CQ64" s="1247"/>
      <c r="CR64" s="1247"/>
      <c r="CS64" s="1247"/>
      <c r="CT64" s="1247"/>
      <c r="CU64" s="1247"/>
      <c r="CV64" s="1247"/>
      <c r="CW64" s="1247"/>
      <c r="CX64" s="1247"/>
      <c r="CY64" s="1247"/>
      <c r="CZ64" s="1247"/>
      <c r="DA64" s="1247"/>
      <c r="DB64" s="1247"/>
      <c r="DC64" s="1247"/>
      <c r="DD64" s="1247"/>
      <c r="DE64" s="1247"/>
      <c r="DF64" s="1247"/>
      <c r="DG64" s="1247"/>
      <c r="DH64" s="1247"/>
      <c r="DI64" s="1247"/>
      <c r="DJ64" s="1247"/>
      <c r="DK64" s="1247"/>
      <c r="DL64" s="1247"/>
      <c r="DM64" s="1247"/>
      <c r="DN64" s="1247"/>
      <c r="DO64" s="1247"/>
      <c r="DP64" s="1247"/>
      <c r="DQ64" s="1247"/>
      <c r="DR64" s="1247"/>
      <c r="DS64" s="1247"/>
      <c r="DT64" s="1247"/>
      <c r="DU64" s="1247"/>
      <c r="DV64" s="1247"/>
      <c r="DW64" s="1247"/>
      <c r="DX64" s="1247"/>
      <c r="DY64" s="1247"/>
      <c r="DZ64" s="1247"/>
      <c r="EA64" s="1247"/>
      <c r="EB64" s="1247"/>
      <c r="EC64" s="1247"/>
      <c r="ED64" s="1247"/>
      <c r="EE64" s="1247"/>
      <c r="EF64" s="1247"/>
      <c r="EG64" s="1247"/>
      <c r="EH64" s="1257"/>
      <c r="EI64" s="1452">
        <f t="shared" si="14"/>
        <v>0</v>
      </c>
      <c r="EJ64" s="1452">
        <f t="shared" si="15"/>
        <v>0</v>
      </c>
      <c r="EK64" s="1257"/>
      <c r="EL64" s="1450" t="str">
        <f t="shared" si="16"/>
        <v/>
      </c>
      <c r="EN64" s="1247"/>
      <c r="EO64" s="1247"/>
      <c r="EP64" s="1247"/>
      <c r="EQ64" s="1247"/>
      <c r="ER64" s="1247"/>
      <c r="ES64" s="1247"/>
      <c r="ET64" s="1247"/>
      <c r="EU64" s="1247"/>
      <c r="EV64" s="1247"/>
      <c r="EW64" s="1247"/>
      <c r="EX64" s="1247"/>
      <c r="EY64" s="1247"/>
      <c r="EZ64" s="1247"/>
      <c r="FA64" s="1247"/>
      <c r="FB64" s="1247"/>
      <c r="FC64" s="1247"/>
      <c r="FD64" s="1247"/>
      <c r="FE64" s="1247"/>
      <c r="FF64" s="1247"/>
      <c r="FG64" s="1247"/>
      <c r="FH64" s="1247"/>
      <c r="FI64" s="1247"/>
      <c r="FJ64" s="1247"/>
      <c r="FK64" s="1247"/>
      <c r="FL64" s="1247"/>
      <c r="FM64" s="1247"/>
      <c r="FN64" s="1247"/>
      <c r="FO64" s="1247"/>
      <c r="FP64" s="1247"/>
      <c r="FQ64" s="1247"/>
      <c r="FR64" s="1247"/>
      <c r="FS64" s="1247"/>
      <c r="FT64" s="1247"/>
      <c r="FU64" s="1247"/>
      <c r="FV64" s="1247"/>
      <c r="FW64" s="1247"/>
      <c r="FX64" s="1247"/>
      <c r="FY64" s="1247"/>
      <c r="FZ64" s="1247"/>
      <c r="GA64" s="1247"/>
      <c r="GB64" s="1247"/>
      <c r="GC64" s="1247"/>
      <c r="GD64" s="1247"/>
      <c r="GE64" s="1247"/>
      <c r="GF64" s="1247"/>
      <c r="GG64" s="1247"/>
      <c r="GH64" s="1247"/>
      <c r="GI64" s="1247"/>
      <c r="GJ64" s="1247"/>
      <c r="GK64" s="1247"/>
      <c r="GL64" s="1247"/>
      <c r="GM64" s="1247"/>
      <c r="GN64" s="1247"/>
      <c r="GO64" s="1247"/>
      <c r="GP64" s="1247"/>
      <c r="GQ64" s="1247"/>
      <c r="GR64" s="1247"/>
      <c r="GS64" s="1247"/>
      <c r="GT64" s="1247"/>
      <c r="GU64" s="1247"/>
      <c r="GV64" s="1247"/>
      <c r="GW64" s="1247"/>
      <c r="GX64" s="1247"/>
      <c r="GY64" s="1247"/>
      <c r="GZ64" s="1247"/>
      <c r="HA64" s="1247"/>
      <c r="HB64" s="1247"/>
      <c r="HC64" s="1247"/>
      <c r="HD64" s="1247"/>
      <c r="HE64" s="1247"/>
      <c r="HF64" s="1247"/>
      <c r="HG64" s="1247"/>
      <c r="HH64" s="1247"/>
      <c r="HI64" s="1247"/>
      <c r="HJ64" s="1247"/>
      <c r="HK64" s="1247"/>
      <c r="HL64" s="1247"/>
      <c r="HM64" s="1247"/>
      <c r="HN64" s="1247"/>
      <c r="HO64" s="1247"/>
      <c r="HQ64" s="1452">
        <f t="shared" si="17"/>
        <v>0</v>
      </c>
      <c r="HR64" s="1452">
        <f t="shared" si="18"/>
        <v>0</v>
      </c>
    </row>
    <row r="65" spans="1:226" ht="16.5" customHeight="1" x14ac:dyDescent="0.2">
      <c r="A65" s="456"/>
      <c r="B65" s="121"/>
      <c r="C65" s="121"/>
      <c r="D65" s="122"/>
      <c r="E65" s="122"/>
      <c r="F65" s="142"/>
      <c r="G65" s="140"/>
      <c r="H65" s="141"/>
      <c r="I65" s="141"/>
      <c r="J65" s="141"/>
      <c r="K65" s="1559">
        <f t="shared" si="28"/>
        <v>0</v>
      </c>
      <c r="L65" s="153"/>
      <c r="M65" s="151"/>
      <c r="N65" s="152"/>
      <c r="O65" s="141"/>
      <c r="P65" s="1559">
        <f t="shared" si="31"/>
        <v>0</v>
      </c>
      <c r="Q65" s="343"/>
      <c r="R65" s="343"/>
      <c r="S65" s="344"/>
      <c r="T65" s="1559">
        <f t="shared" si="27"/>
        <v>0</v>
      </c>
      <c r="U65" s="344"/>
      <c r="V65" s="141"/>
      <c r="W65" s="1559">
        <f t="shared" si="26"/>
        <v>0</v>
      </c>
      <c r="X65" s="343"/>
      <c r="Y65" s="343"/>
      <c r="Z65" s="343"/>
      <c r="AA65" s="343"/>
      <c r="AB65" s="1559">
        <f t="shared" si="29"/>
        <v>0</v>
      </c>
      <c r="AC65" s="1559">
        <f t="shared" si="21"/>
        <v>0</v>
      </c>
      <c r="AD65" s="1559">
        <f t="shared" si="30"/>
        <v>0</v>
      </c>
      <c r="AF65" s="928"/>
      <c r="AG65" s="1065" t="str">
        <f>IF(AF65=" "," ",IF(AF65="Vehículos",VLOOKUP($AG$18,'Datos Indices'!$A$38:$Z$50,22,FALSE),IF(AF65="Ipim",VLOOKUP($AG$18,'Datos Indices'!$A$38:$Z$50,7,FALSE),IF(AF65="Dólar",VLOOKUP($AG$18,'Datos Indices'!$A$38:$Z$50,4,FALSE),IF(AF65="Gasoil",VLOOKUP($AG$18,'Datos Indices'!$A$38:$Z$50,10,FALSE),IF(AF65="WPU06 Pesificado",VLOOKUP($AG$18,'Datos Indices'!$A$38:$Z$50,26,FALSE),0))))))</f>
        <v xml:space="preserve"> </v>
      </c>
      <c r="AH65" s="1066">
        <f t="shared" si="3"/>
        <v>0</v>
      </c>
      <c r="AJ65" s="928"/>
      <c r="AK65" s="1065" t="str">
        <f>IF(AJ65=" "," ",IF(AJ65="Vehículos",VLOOKUP($AK$18,'Datos Indices'!$A$38:$Z$50,22,FALSE),IF(AJ65="Ipim",VLOOKUP($AK$18,'Datos Indices'!$A$38:$Z$50,7,FALSE),IF(AJ65="Dólar",VLOOKUP($AK$18,'Datos Indices'!$A$38:$Z$50,4,FALSE),IF(AJ65="Gasoil",VLOOKUP($AK$18,'Datos Indices'!$A$38:$Z$50,10,FALSE),IF(AJ65="WPU06 Pesificado",VLOOKUP($AK$18,'Datos Indices'!$A$38:$Z$50,26,FALSE),0))))))</f>
        <v xml:space="preserve"> </v>
      </c>
      <c r="AL65" s="1067">
        <f t="shared" si="4"/>
        <v>0</v>
      </c>
      <c r="AM65" s="1067">
        <f t="shared" si="5"/>
        <v>0</v>
      </c>
      <c r="AN65" s="1067">
        <f t="shared" si="6"/>
        <v>0</v>
      </c>
      <c r="AP65" s="928"/>
      <c r="AQ65" s="1065" t="str">
        <f>IF(AP65=" "," ",IF(AP65="Vehículos",VLOOKUP($AQ$18,'Datos Indices'!$A$38:$Z$50,22,FALSE),IF(AP65="Ipim",VLOOKUP($AQ$18,'Datos Indices'!$A$38:$Z$50,7,FALSE),IF(AP65="Dólar",VLOOKUP($AQ$18,'Datos Indices'!$A$38:$Z$50,4,FALSE),IF(AP65="Gasoil",VLOOKUP($AQ$18,'Datos Indices'!$A$38:$Z$50,10,FALSE),IF(AP65="WPU06 Pesificado",VLOOKUP($AQ$18,'Datos Indices'!$A$38:$Z$50,26,FALSE),0))))))</f>
        <v xml:space="preserve"> </v>
      </c>
      <c r="AR65" s="1066">
        <f t="shared" si="7"/>
        <v>0</v>
      </c>
      <c r="AT65" s="928"/>
      <c r="AU65" s="1065" t="str">
        <f>IF(AT65=" "," ",IF(AT65="Vehículos",VLOOKUP($AU$18,'Datos Indices'!$A$38:$Z$50,22,FALSE),IF(AT65="Ipim",VLOOKUP($AU$18,'Datos Indices'!$A$38:$Z$50,7,FALSE),IF(AT65="Dólar",VLOOKUP($AU$18,'Datos Indices'!$A$38:$Z$50,4,FALSE),IF(AT65="Gasoil",VLOOKUP($AU$18,'Datos Indices'!$A$38:$Z$50,10,FALSE),IF(AT65="WPU06 Pesificado",VLOOKUP($AU$18,'Datos Indices'!$A$38:$Z$50,26,FALSE),0))))))</f>
        <v xml:space="preserve"> </v>
      </c>
      <c r="AV65" s="1067">
        <f t="shared" si="8"/>
        <v>0</v>
      </c>
      <c r="AW65" s="1067">
        <f t="shared" si="9"/>
        <v>0</v>
      </c>
      <c r="AX65" s="1067">
        <f t="shared" si="10"/>
        <v>0</v>
      </c>
      <c r="AY65" s="1559">
        <f t="shared" si="12"/>
        <v>0</v>
      </c>
      <c r="AZ65" s="1559">
        <f t="shared" si="11"/>
        <v>0</v>
      </c>
      <c r="BA65" s="1257"/>
      <c r="BB65" s="125"/>
      <c r="BC65" s="1257"/>
      <c r="BD65" s="1450" t="str">
        <f t="shared" si="13"/>
        <v/>
      </c>
      <c r="BF65" s="1247"/>
      <c r="BG65" s="1247"/>
      <c r="BH65" s="1247"/>
      <c r="BI65" s="1247"/>
      <c r="BJ65" s="1247"/>
      <c r="BK65" s="1247"/>
      <c r="BL65" s="1247"/>
      <c r="BM65" s="1247"/>
      <c r="BN65" s="1247"/>
      <c r="BO65" s="1247"/>
      <c r="BP65" s="1247"/>
      <c r="BQ65" s="1247"/>
      <c r="BR65" s="1247"/>
      <c r="BS65" s="1247"/>
      <c r="BT65" s="1247"/>
      <c r="BU65" s="1247"/>
      <c r="BV65" s="1247"/>
      <c r="BW65" s="1247"/>
      <c r="BX65" s="1247"/>
      <c r="BY65" s="1247"/>
      <c r="BZ65" s="1247"/>
      <c r="CA65" s="1247"/>
      <c r="CB65" s="1247"/>
      <c r="CC65" s="1247"/>
      <c r="CD65" s="1247"/>
      <c r="CE65" s="1247"/>
      <c r="CF65" s="1247"/>
      <c r="CG65" s="1247"/>
      <c r="CH65" s="1247"/>
      <c r="CI65" s="1247"/>
      <c r="CJ65" s="1247"/>
      <c r="CK65" s="1247"/>
      <c r="CL65" s="1247"/>
      <c r="CM65" s="1247"/>
      <c r="CN65" s="1247"/>
      <c r="CO65" s="1247"/>
      <c r="CP65" s="1247"/>
      <c r="CQ65" s="1247"/>
      <c r="CR65" s="1247"/>
      <c r="CS65" s="1247"/>
      <c r="CT65" s="1247"/>
      <c r="CU65" s="1247"/>
      <c r="CV65" s="1247"/>
      <c r="CW65" s="1247"/>
      <c r="CX65" s="1247"/>
      <c r="CY65" s="1247"/>
      <c r="CZ65" s="1247"/>
      <c r="DA65" s="1247"/>
      <c r="DB65" s="1247"/>
      <c r="DC65" s="1247"/>
      <c r="DD65" s="1247"/>
      <c r="DE65" s="1247"/>
      <c r="DF65" s="1247"/>
      <c r="DG65" s="1247"/>
      <c r="DH65" s="1247"/>
      <c r="DI65" s="1247"/>
      <c r="DJ65" s="1247"/>
      <c r="DK65" s="1247"/>
      <c r="DL65" s="1247"/>
      <c r="DM65" s="1247"/>
      <c r="DN65" s="1247"/>
      <c r="DO65" s="1247"/>
      <c r="DP65" s="1247"/>
      <c r="DQ65" s="1247"/>
      <c r="DR65" s="1247"/>
      <c r="DS65" s="1247"/>
      <c r="DT65" s="1247"/>
      <c r="DU65" s="1247"/>
      <c r="DV65" s="1247"/>
      <c r="DW65" s="1247"/>
      <c r="DX65" s="1247"/>
      <c r="DY65" s="1247"/>
      <c r="DZ65" s="1247"/>
      <c r="EA65" s="1247"/>
      <c r="EB65" s="1247"/>
      <c r="EC65" s="1247"/>
      <c r="ED65" s="1247"/>
      <c r="EE65" s="1247"/>
      <c r="EF65" s="1247"/>
      <c r="EG65" s="1247"/>
      <c r="EH65" s="1257"/>
      <c r="EI65" s="1452">
        <f t="shared" si="14"/>
        <v>0</v>
      </c>
      <c r="EJ65" s="1452">
        <f t="shared" si="15"/>
        <v>0</v>
      </c>
      <c r="EK65" s="1257"/>
      <c r="EL65" s="1450" t="str">
        <f t="shared" si="16"/>
        <v/>
      </c>
      <c r="EN65" s="1247"/>
      <c r="EO65" s="1247"/>
      <c r="EP65" s="1247"/>
      <c r="EQ65" s="1247"/>
      <c r="ER65" s="1247"/>
      <c r="ES65" s="1247"/>
      <c r="ET65" s="1247"/>
      <c r="EU65" s="1247"/>
      <c r="EV65" s="1247"/>
      <c r="EW65" s="1247"/>
      <c r="EX65" s="1247"/>
      <c r="EY65" s="1247"/>
      <c r="EZ65" s="1247"/>
      <c r="FA65" s="1247"/>
      <c r="FB65" s="1247"/>
      <c r="FC65" s="1247"/>
      <c r="FD65" s="1247"/>
      <c r="FE65" s="1247"/>
      <c r="FF65" s="1247"/>
      <c r="FG65" s="1247"/>
      <c r="FH65" s="1247"/>
      <c r="FI65" s="1247"/>
      <c r="FJ65" s="1247"/>
      <c r="FK65" s="1247"/>
      <c r="FL65" s="1247"/>
      <c r="FM65" s="1247"/>
      <c r="FN65" s="1247"/>
      <c r="FO65" s="1247"/>
      <c r="FP65" s="1247"/>
      <c r="FQ65" s="1247"/>
      <c r="FR65" s="1247"/>
      <c r="FS65" s="1247"/>
      <c r="FT65" s="1247"/>
      <c r="FU65" s="1247"/>
      <c r="FV65" s="1247"/>
      <c r="FW65" s="1247"/>
      <c r="FX65" s="1247"/>
      <c r="FY65" s="1247"/>
      <c r="FZ65" s="1247"/>
      <c r="GA65" s="1247"/>
      <c r="GB65" s="1247"/>
      <c r="GC65" s="1247"/>
      <c r="GD65" s="1247"/>
      <c r="GE65" s="1247"/>
      <c r="GF65" s="1247"/>
      <c r="GG65" s="1247"/>
      <c r="GH65" s="1247"/>
      <c r="GI65" s="1247"/>
      <c r="GJ65" s="1247"/>
      <c r="GK65" s="1247"/>
      <c r="GL65" s="1247"/>
      <c r="GM65" s="1247"/>
      <c r="GN65" s="1247"/>
      <c r="GO65" s="1247"/>
      <c r="GP65" s="1247"/>
      <c r="GQ65" s="1247"/>
      <c r="GR65" s="1247"/>
      <c r="GS65" s="1247"/>
      <c r="GT65" s="1247"/>
      <c r="GU65" s="1247"/>
      <c r="GV65" s="1247"/>
      <c r="GW65" s="1247"/>
      <c r="GX65" s="1247"/>
      <c r="GY65" s="1247"/>
      <c r="GZ65" s="1247"/>
      <c r="HA65" s="1247"/>
      <c r="HB65" s="1247"/>
      <c r="HC65" s="1247"/>
      <c r="HD65" s="1247"/>
      <c r="HE65" s="1247"/>
      <c r="HF65" s="1247"/>
      <c r="HG65" s="1247"/>
      <c r="HH65" s="1247"/>
      <c r="HI65" s="1247"/>
      <c r="HJ65" s="1247"/>
      <c r="HK65" s="1247"/>
      <c r="HL65" s="1247"/>
      <c r="HM65" s="1247"/>
      <c r="HN65" s="1247"/>
      <c r="HO65" s="1247"/>
      <c r="HQ65" s="1452">
        <f t="shared" si="17"/>
        <v>0</v>
      </c>
      <c r="HR65" s="1452">
        <f t="shared" si="18"/>
        <v>0</v>
      </c>
    </row>
    <row r="66" spans="1:226" ht="16.5" customHeight="1" x14ac:dyDescent="0.2">
      <c r="A66" s="456"/>
      <c r="B66" s="123"/>
      <c r="C66" s="121"/>
      <c r="D66" s="122"/>
      <c r="E66" s="122"/>
      <c r="F66" s="142"/>
      <c r="G66" s="140"/>
      <c r="H66" s="141"/>
      <c r="I66" s="141"/>
      <c r="J66" s="141"/>
      <c r="K66" s="1559">
        <f t="shared" si="28"/>
        <v>0</v>
      </c>
      <c r="L66" s="153"/>
      <c r="M66" s="151"/>
      <c r="N66" s="152"/>
      <c r="O66" s="646"/>
      <c r="P66" s="1559">
        <f t="shared" si="31"/>
        <v>0</v>
      </c>
      <c r="Q66" s="343"/>
      <c r="R66" s="343"/>
      <c r="S66" s="344"/>
      <c r="T66" s="1559">
        <f t="shared" si="27"/>
        <v>0</v>
      </c>
      <c r="U66" s="344"/>
      <c r="V66" s="141"/>
      <c r="W66" s="1559">
        <f t="shared" si="26"/>
        <v>0</v>
      </c>
      <c r="X66" s="343"/>
      <c r="Y66" s="343"/>
      <c r="Z66" s="343"/>
      <c r="AA66" s="343"/>
      <c r="AB66" s="1559">
        <f t="shared" si="29"/>
        <v>0</v>
      </c>
      <c r="AC66" s="1559">
        <f t="shared" si="21"/>
        <v>0</v>
      </c>
      <c r="AD66" s="1559">
        <f t="shared" si="30"/>
        <v>0</v>
      </c>
      <c r="AF66" s="928"/>
      <c r="AG66" s="1065" t="str">
        <f>IF(AF66=" "," ",IF(AF66="Vehículos",VLOOKUP($AG$18,'Datos Indices'!$A$38:$Z$50,22,FALSE),IF(AF66="Ipim",VLOOKUP($AG$18,'Datos Indices'!$A$38:$Z$50,7,FALSE),IF(AF66="Dólar",VLOOKUP($AG$18,'Datos Indices'!$A$38:$Z$50,4,FALSE),IF(AF66="Gasoil",VLOOKUP($AG$18,'Datos Indices'!$A$38:$Z$50,10,FALSE),IF(AF66="WPU06 Pesificado",VLOOKUP($AG$18,'Datos Indices'!$A$38:$Z$50,26,FALSE),0))))))</f>
        <v xml:space="preserve"> </v>
      </c>
      <c r="AH66" s="1066">
        <f t="shared" si="3"/>
        <v>0</v>
      </c>
      <c r="AJ66" s="928"/>
      <c r="AK66" s="1065" t="str">
        <f>IF(AJ66=" "," ",IF(AJ66="Vehículos",VLOOKUP($AK$18,'Datos Indices'!$A$38:$Z$50,22,FALSE),IF(AJ66="Ipim",VLOOKUP($AK$18,'Datos Indices'!$A$38:$Z$50,7,FALSE),IF(AJ66="Dólar",VLOOKUP($AK$18,'Datos Indices'!$A$38:$Z$50,4,FALSE),IF(AJ66="Gasoil",VLOOKUP($AK$18,'Datos Indices'!$A$38:$Z$50,10,FALSE),IF(AJ66="WPU06 Pesificado",VLOOKUP($AK$18,'Datos Indices'!$A$38:$Z$50,26,FALSE),0))))))</f>
        <v xml:space="preserve"> </v>
      </c>
      <c r="AL66" s="1067">
        <f t="shared" si="4"/>
        <v>0</v>
      </c>
      <c r="AM66" s="1067">
        <f t="shared" si="5"/>
        <v>0</v>
      </c>
      <c r="AN66" s="1067">
        <f t="shared" si="6"/>
        <v>0</v>
      </c>
      <c r="AP66" s="928"/>
      <c r="AQ66" s="1065" t="str">
        <f>IF(AP66=" "," ",IF(AP66="Vehículos",VLOOKUP($AQ$18,'Datos Indices'!$A$38:$Z$50,22,FALSE),IF(AP66="Ipim",VLOOKUP($AQ$18,'Datos Indices'!$A$38:$Z$50,7,FALSE),IF(AP66="Dólar",VLOOKUP($AQ$18,'Datos Indices'!$A$38:$Z$50,4,FALSE),IF(AP66="Gasoil",VLOOKUP($AQ$18,'Datos Indices'!$A$38:$Z$50,10,FALSE),IF(AP66="WPU06 Pesificado",VLOOKUP($AQ$18,'Datos Indices'!$A$38:$Z$50,26,FALSE),0))))))</f>
        <v xml:space="preserve"> </v>
      </c>
      <c r="AR66" s="1066">
        <f t="shared" si="7"/>
        <v>0</v>
      </c>
      <c r="AT66" s="928"/>
      <c r="AU66" s="1065" t="str">
        <f>IF(AT66=" "," ",IF(AT66="Vehículos",VLOOKUP($AU$18,'Datos Indices'!$A$38:$Z$50,22,FALSE),IF(AT66="Ipim",VLOOKUP($AU$18,'Datos Indices'!$A$38:$Z$50,7,FALSE),IF(AT66="Dólar",VLOOKUP($AU$18,'Datos Indices'!$A$38:$Z$50,4,FALSE),IF(AT66="Gasoil",VLOOKUP($AU$18,'Datos Indices'!$A$38:$Z$50,10,FALSE),IF(AT66="WPU06 Pesificado",VLOOKUP($AU$18,'Datos Indices'!$A$38:$Z$50,26,FALSE),0))))))</f>
        <v xml:space="preserve"> </v>
      </c>
      <c r="AV66" s="1067">
        <f t="shared" si="8"/>
        <v>0</v>
      </c>
      <c r="AW66" s="1067">
        <f t="shared" si="9"/>
        <v>0</v>
      </c>
      <c r="AX66" s="1067">
        <f t="shared" si="10"/>
        <v>0</v>
      </c>
      <c r="AY66" s="1559">
        <f t="shared" si="12"/>
        <v>0</v>
      </c>
      <c r="AZ66" s="1559">
        <f t="shared" si="11"/>
        <v>0</v>
      </c>
      <c r="BA66" s="1257"/>
      <c r="BB66" s="125"/>
      <c r="BC66" s="1257"/>
      <c r="BD66" s="1450" t="str">
        <f t="shared" si="13"/>
        <v/>
      </c>
      <c r="BF66" s="1247"/>
      <c r="BG66" s="1247"/>
      <c r="BH66" s="1247"/>
      <c r="BI66" s="1247"/>
      <c r="BJ66" s="1247"/>
      <c r="BK66" s="1247"/>
      <c r="BL66" s="1247"/>
      <c r="BM66" s="1247"/>
      <c r="BN66" s="1247"/>
      <c r="BO66" s="1247"/>
      <c r="BP66" s="1247"/>
      <c r="BQ66" s="1247"/>
      <c r="BR66" s="1247"/>
      <c r="BS66" s="1247"/>
      <c r="BT66" s="1247"/>
      <c r="BU66" s="1247"/>
      <c r="BV66" s="1247"/>
      <c r="BW66" s="1247"/>
      <c r="BX66" s="1247"/>
      <c r="BY66" s="1247"/>
      <c r="BZ66" s="1247"/>
      <c r="CA66" s="1247"/>
      <c r="CB66" s="1247"/>
      <c r="CC66" s="1247"/>
      <c r="CD66" s="1247"/>
      <c r="CE66" s="1247"/>
      <c r="CF66" s="1247"/>
      <c r="CG66" s="1247"/>
      <c r="CH66" s="1247"/>
      <c r="CI66" s="1247"/>
      <c r="CJ66" s="1247"/>
      <c r="CK66" s="1247"/>
      <c r="CL66" s="1247"/>
      <c r="CM66" s="1247"/>
      <c r="CN66" s="1247"/>
      <c r="CO66" s="1247"/>
      <c r="CP66" s="1247"/>
      <c r="CQ66" s="1247"/>
      <c r="CR66" s="1247"/>
      <c r="CS66" s="1247"/>
      <c r="CT66" s="1247"/>
      <c r="CU66" s="1247"/>
      <c r="CV66" s="1247"/>
      <c r="CW66" s="1247"/>
      <c r="CX66" s="1247"/>
      <c r="CY66" s="1247"/>
      <c r="CZ66" s="1247"/>
      <c r="DA66" s="1247"/>
      <c r="DB66" s="1247"/>
      <c r="DC66" s="1247"/>
      <c r="DD66" s="1247"/>
      <c r="DE66" s="1247"/>
      <c r="DF66" s="1247"/>
      <c r="DG66" s="1247"/>
      <c r="DH66" s="1247"/>
      <c r="DI66" s="1247"/>
      <c r="DJ66" s="1247"/>
      <c r="DK66" s="1247"/>
      <c r="DL66" s="1247"/>
      <c r="DM66" s="1247"/>
      <c r="DN66" s="1247"/>
      <c r="DO66" s="1247"/>
      <c r="DP66" s="1247"/>
      <c r="DQ66" s="1247"/>
      <c r="DR66" s="1247"/>
      <c r="DS66" s="1247"/>
      <c r="DT66" s="1247"/>
      <c r="DU66" s="1247"/>
      <c r="DV66" s="1247"/>
      <c r="DW66" s="1247"/>
      <c r="DX66" s="1247"/>
      <c r="DY66" s="1247"/>
      <c r="DZ66" s="1247"/>
      <c r="EA66" s="1247"/>
      <c r="EB66" s="1247"/>
      <c r="EC66" s="1247"/>
      <c r="ED66" s="1247"/>
      <c r="EE66" s="1247"/>
      <c r="EF66" s="1247"/>
      <c r="EG66" s="1247"/>
      <c r="EH66" s="1257"/>
      <c r="EI66" s="1452">
        <f t="shared" si="14"/>
        <v>0</v>
      </c>
      <c r="EJ66" s="1452">
        <f t="shared" si="15"/>
        <v>0</v>
      </c>
      <c r="EK66" s="1257"/>
      <c r="EL66" s="1450" t="str">
        <f t="shared" si="16"/>
        <v/>
      </c>
      <c r="EN66" s="1247"/>
      <c r="EO66" s="1247"/>
      <c r="EP66" s="1247"/>
      <c r="EQ66" s="1247"/>
      <c r="ER66" s="1247"/>
      <c r="ES66" s="1247"/>
      <c r="ET66" s="1247"/>
      <c r="EU66" s="1247"/>
      <c r="EV66" s="1247"/>
      <c r="EW66" s="1247"/>
      <c r="EX66" s="1247"/>
      <c r="EY66" s="1247"/>
      <c r="EZ66" s="1247"/>
      <c r="FA66" s="1247"/>
      <c r="FB66" s="1247"/>
      <c r="FC66" s="1247"/>
      <c r="FD66" s="1247"/>
      <c r="FE66" s="1247"/>
      <c r="FF66" s="1247"/>
      <c r="FG66" s="1247"/>
      <c r="FH66" s="1247"/>
      <c r="FI66" s="1247"/>
      <c r="FJ66" s="1247"/>
      <c r="FK66" s="1247"/>
      <c r="FL66" s="1247"/>
      <c r="FM66" s="1247"/>
      <c r="FN66" s="1247"/>
      <c r="FO66" s="1247"/>
      <c r="FP66" s="1247"/>
      <c r="FQ66" s="1247"/>
      <c r="FR66" s="1247"/>
      <c r="FS66" s="1247"/>
      <c r="FT66" s="1247"/>
      <c r="FU66" s="1247"/>
      <c r="FV66" s="1247"/>
      <c r="FW66" s="1247"/>
      <c r="FX66" s="1247"/>
      <c r="FY66" s="1247"/>
      <c r="FZ66" s="1247"/>
      <c r="GA66" s="1247"/>
      <c r="GB66" s="1247"/>
      <c r="GC66" s="1247"/>
      <c r="GD66" s="1247"/>
      <c r="GE66" s="1247"/>
      <c r="GF66" s="1247"/>
      <c r="GG66" s="1247"/>
      <c r="GH66" s="1247"/>
      <c r="GI66" s="1247"/>
      <c r="GJ66" s="1247"/>
      <c r="GK66" s="1247"/>
      <c r="GL66" s="1247"/>
      <c r="GM66" s="1247"/>
      <c r="GN66" s="1247"/>
      <c r="GO66" s="1247"/>
      <c r="GP66" s="1247"/>
      <c r="GQ66" s="1247"/>
      <c r="GR66" s="1247"/>
      <c r="GS66" s="1247"/>
      <c r="GT66" s="1247"/>
      <c r="GU66" s="1247"/>
      <c r="GV66" s="1247"/>
      <c r="GW66" s="1247"/>
      <c r="GX66" s="1247"/>
      <c r="GY66" s="1247"/>
      <c r="GZ66" s="1247"/>
      <c r="HA66" s="1247"/>
      <c r="HB66" s="1247"/>
      <c r="HC66" s="1247"/>
      <c r="HD66" s="1247"/>
      <c r="HE66" s="1247"/>
      <c r="HF66" s="1247"/>
      <c r="HG66" s="1247"/>
      <c r="HH66" s="1247"/>
      <c r="HI66" s="1247"/>
      <c r="HJ66" s="1247"/>
      <c r="HK66" s="1247"/>
      <c r="HL66" s="1247"/>
      <c r="HM66" s="1247"/>
      <c r="HN66" s="1247"/>
      <c r="HO66" s="1247"/>
      <c r="HQ66" s="1452">
        <f t="shared" si="17"/>
        <v>0</v>
      </c>
      <c r="HR66" s="1452">
        <f t="shared" si="18"/>
        <v>0</v>
      </c>
    </row>
    <row r="67" spans="1:226" ht="16.5" customHeight="1" x14ac:dyDescent="0.2">
      <c r="A67" s="456"/>
      <c r="B67" s="121"/>
      <c r="C67" s="121"/>
      <c r="D67" s="122"/>
      <c r="E67" s="122"/>
      <c r="F67" s="142"/>
      <c r="G67" s="140"/>
      <c r="H67" s="141"/>
      <c r="I67" s="141"/>
      <c r="J67" s="141"/>
      <c r="K67" s="1559">
        <f t="shared" si="28"/>
        <v>0</v>
      </c>
      <c r="L67" s="153"/>
      <c r="M67" s="151"/>
      <c r="N67" s="152"/>
      <c r="O67" s="646"/>
      <c r="P67" s="1559">
        <f t="shared" si="31"/>
        <v>0</v>
      </c>
      <c r="Q67" s="343"/>
      <c r="R67" s="343"/>
      <c r="S67" s="344"/>
      <c r="T67" s="1559">
        <f t="shared" si="27"/>
        <v>0</v>
      </c>
      <c r="U67" s="344"/>
      <c r="V67" s="141"/>
      <c r="W67" s="1559">
        <f t="shared" si="26"/>
        <v>0</v>
      </c>
      <c r="X67" s="343"/>
      <c r="Y67" s="343"/>
      <c r="Z67" s="343"/>
      <c r="AA67" s="343"/>
      <c r="AB67" s="1559">
        <f t="shared" si="29"/>
        <v>0</v>
      </c>
      <c r="AC67" s="1559">
        <f t="shared" si="21"/>
        <v>0</v>
      </c>
      <c r="AD67" s="1559">
        <f t="shared" si="30"/>
        <v>0</v>
      </c>
      <c r="AF67" s="928"/>
      <c r="AG67" s="1065" t="str">
        <f>IF(AF67=" "," ",IF(AF67="Vehículos",VLOOKUP($AG$18,'Datos Indices'!$A$38:$Z$50,22,FALSE),IF(AF67="Ipim",VLOOKUP($AG$18,'Datos Indices'!$A$38:$Z$50,7,FALSE),IF(AF67="Dólar",VLOOKUP($AG$18,'Datos Indices'!$A$38:$Z$50,4,FALSE),IF(AF67="Gasoil",VLOOKUP($AG$18,'Datos Indices'!$A$38:$Z$50,10,FALSE),IF(AF67="WPU06 Pesificado",VLOOKUP($AG$18,'Datos Indices'!$A$38:$Z$50,26,FALSE),0))))))</f>
        <v xml:space="preserve"> </v>
      </c>
      <c r="AH67" s="1066">
        <f t="shared" si="3"/>
        <v>0</v>
      </c>
      <c r="AJ67" s="928"/>
      <c r="AK67" s="1065" t="str">
        <f>IF(AJ67=" "," ",IF(AJ67="Vehículos",VLOOKUP($AK$18,'Datos Indices'!$A$38:$Z$50,22,FALSE),IF(AJ67="Ipim",VLOOKUP($AK$18,'Datos Indices'!$A$38:$Z$50,7,FALSE),IF(AJ67="Dólar",VLOOKUP($AK$18,'Datos Indices'!$A$38:$Z$50,4,FALSE),IF(AJ67="Gasoil",VLOOKUP($AK$18,'Datos Indices'!$A$38:$Z$50,10,FALSE),IF(AJ67="WPU06 Pesificado",VLOOKUP($AK$18,'Datos Indices'!$A$38:$Z$50,26,FALSE),0))))))</f>
        <v xml:space="preserve"> </v>
      </c>
      <c r="AL67" s="1067">
        <f t="shared" si="4"/>
        <v>0</v>
      </c>
      <c r="AM67" s="1067">
        <f t="shared" si="5"/>
        <v>0</v>
      </c>
      <c r="AN67" s="1067">
        <f t="shared" si="6"/>
        <v>0</v>
      </c>
      <c r="AP67" s="928"/>
      <c r="AQ67" s="1065" t="str">
        <f>IF(AP67=" "," ",IF(AP67="Vehículos",VLOOKUP($AQ$18,'Datos Indices'!$A$38:$Z$50,22,FALSE),IF(AP67="Ipim",VLOOKUP($AQ$18,'Datos Indices'!$A$38:$Z$50,7,FALSE),IF(AP67="Dólar",VLOOKUP($AQ$18,'Datos Indices'!$A$38:$Z$50,4,FALSE),IF(AP67="Gasoil",VLOOKUP($AQ$18,'Datos Indices'!$A$38:$Z$50,10,FALSE),IF(AP67="WPU06 Pesificado",VLOOKUP($AQ$18,'Datos Indices'!$A$38:$Z$50,26,FALSE),0))))))</f>
        <v xml:space="preserve"> </v>
      </c>
      <c r="AR67" s="1066">
        <f t="shared" si="7"/>
        <v>0</v>
      </c>
      <c r="AT67" s="928"/>
      <c r="AU67" s="1065" t="str">
        <f>IF(AT67=" "," ",IF(AT67="Vehículos",VLOOKUP($AU$18,'Datos Indices'!$A$38:$Z$50,22,FALSE),IF(AT67="Ipim",VLOOKUP($AU$18,'Datos Indices'!$A$38:$Z$50,7,FALSE),IF(AT67="Dólar",VLOOKUP($AU$18,'Datos Indices'!$A$38:$Z$50,4,FALSE),IF(AT67="Gasoil",VLOOKUP($AU$18,'Datos Indices'!$A$38:$Z$50,10,FALSE),IF(AT67="WPU06 Pesificado",VLOOKUP($AU$18,'Datos Indices'!$A$38:$Z$50,26,FALSE),0))))))</f>
        <v xml:space="preserve"> </v>
      </c>
      <c r="AV67" s="1067">
        <f t="shared" si="8"/>
        <v>0</v>
      </c>
      <c r="AW67" s="1067">
        <f t="shared" si="9"/>
        <v>0</v>
      </c>
      <c r="AX67" s="1067">
        <f t="shared" si="10"/>
        <v>0</v>
      </c>
      <c r="AY67" s="1559">
        <f t="shared" si="12"/>
        <v>0</v>
      </c>
      <c r="AZ67" s="1559">
        <f t="shared" si="11"/>
        <v>0</v>
      </c>
      <c r="BA67" s="1257"/>
      <c r="BB67" s="125"/>
      <c r="BC67" s="1257"/>
      <c r="BD67" s="1450" t="str">
        <f t="shared" si="13"/>
        <v/>
      </c>
      <c r="BF67" s="1247"/>
      <c r="BG67" s="1247"/>
      <c r="BH67" s="1247"/>
      <c r="BI67" s="1247"/>
      <c r="BJ67" s="1247"/>
      <c r="BK67" s="1247"/>
      <c r="BL67" s="1247"/>
      <c r="BM67" s="1247"/>
      <c r="BN67" s="1247"/>
      <c r="BO67" s="1247"/>
      <c r="BP67" s="1247"/>
      <c r="BQ67" s="1247"/>
      <c r="BR67" s="1247"/>
      <c r="BS67" s="1247"/>
      <c r="BT67" s="1247"/>
      <c r="BU67" s="1247"/>
      <c r="BV67" s="1247"/>
      <c r="BW67" s="1247"/>
      <c r="BX67" s="1247"/>
      <c r="BY67" s="1247"/>
      <c r="BZ67" s="1247"/>
      <c r="CA67" s="1247"/>
      <c r="CB67" s="1247"/>
      <c r="CC67" s="1247"/>
      <c r="CD67" s="1247"/>
      <c r="CE67" s="1247"/>
      <c r="CF67" s="1247"/>
      <c r="CG67" s="1247"/>
      <c r="CH67" s="1247"/>
      <c r="CI67" s="1247"/>
      <c r="CJ67" s="1247"/>
      <c r="CK67" s="1247"/>
      <c r="CL67" s="1247"/>
      <c r="CM67" s="1247"/>
      <c r="CN67" s="1247"/>
      <c r="CO67" s="1247"/>
      <c r="CP67" s="1247"/>
      <c r="CQ67" s="1247"/>
      <c r="CR67" s="1247"/>
      <c r="CS67" s="1247"/>
      <c r="CT67" s="1247"/>
      <c r="CU67" s="1247"/>
      <c r="CV67" s="1247"/>
      <c r="CW67" s="1247"/>
      <c r="CX67" s="1247"/>
      <c r="CY67" s="1247"/>
      <c r="CZ67" s="1247"/>
      <c r="DA67" s="1247"/>
      <c r="DB67" s="1247"/>
      <c r="DC67" s="1247"/>
      <c r="DD67" s="1247"/>
      <c r="DE67" s="1247"/>
      <c r="DF67" s="1247"/>
      <c r="DG67" s="1247"/>
      <c r="DH67" s="1247"/>
      <c r="DI67" s="1247"/>
      <c r="DJ67" s="1247"/>
      <c r="DK67" s="1247"/>
      <c r="DL67" s="1247"/>
      <c r="DM67" s="1247"/>
      <c r="DN67" s="1247"/>
      <c r="DO67" s="1247"/>
      <c r="DP67" s="1247"/>
      <c r="DQ67" s="1247"/>
      <c r="DR67" s="1247"/>
      <c r="DS67" s="1247"/>
      <c r="DT67" s="1247"/>
      <c r="DU67" s="1247"/>
      <c r="DV67" s="1247"/>
      <c r="DW67" s="1247"/>
      <c r="DX67" s="1247"/>
      <c r="DY67" s="1247"/>
      <c r="DZ67" s="1247"/>
      <c r="EA67" s="1247"/>
      <c r="EB67" s="1247"/>
      <c r="EC67" s="1247"/>
      <c r="ED67" s="1247"/>
      <c r="EE67" s="1247"/>
      <c r="EF67" s="1247"/>
      <c r="EG67" s="1247"/>
      <c r="EH67" s="1257"/>
      <c r="EI67" s="1452">
        <f t="shared" si="14"/>
        <v>0</v>
      </c>
      <c r="EJ67" s="1452">
        <f t="shared" si="15"/>
        <v>0</v>
      </c>
      <c r="EK67" s="1257"/>
      <c r="EL67" s="1450" t="str">
        <f t="shared" si="16"/>
        <v/>
      </c>
      <c r="EN67" s="1247"/>
      <c r="EO67" s="1247"/>
      <c r="EP67" s="1247"/>
      <c r="EQ67" s="1247"/>
      <c r="ER67" s="1247"/>
      <c r="ES67" s="1247"/>
      <c r="ET67" s="1247"/>
      <c r="EU67" s="1247"/>
      <c r="EV67" s="1247"/>
      <c r="EW67" s="1247"/>
      <c r="EX67" s="1247"/>
      <c r="EY67" s="1247"/>
      <c r="EZ67" s="1247"/>
      <c r="FA67" s="1247"/>
      <c r="FB67" s="1247"/>
      <c r="FC67" s="1247"/>
      <c r="FD67" s="1247"/>
      <c r="FE67" s="1247"/>
      <c r="FF67" s="1247"/>
      <c r="FG67" s="1247"/>
      <c r="FH67" s="1247"/>
      <c r="FI67" s="1247"/>
      <c r="FJ67" s="1247"/>
      <c r="FK67" s="1247"/>
      <c r="FL67" s="1247"/>
      <c r="FM67" s="1247"/>
      <c r="FN67" s="1247"/>
      <c r="FO67" s="1247"/>
      <c r="FP67" s="1247"/>
      <c r="FQ67" s="1247"/>
      <c r="FR67" s="1247"/>
      <c r="FS67" s="1247"/>
      <c r="FT67" s="1247"/>
      <c r="FU67" s="1247"/>
      <c r="FV67" s="1247"/>
      <c r="FW67" s="1247"/>
      <c r="FX67" s="1247"/>
      <c r="FY67" s="1247"/>
      <c r="FZ67" s="1247"/>
      <c r="GA67" s="1247"/>
      <c r="GB67" s="1247"/>
      <c r="GC67" s="1247"/>
      <c r="GD67" s="1247"/>
      <c r="GE67" s="1247"/>
      <c r="GF67" s="1247"/>
      <c r="GG67" s="1247"/>
      <c r="GH67" s="1247"/>
      <c r="GI67" s="1247"/>
      <c r="GJ67" s="1247"/>
      <c r="GK67" s="1247"/>
      <c r="GL67" s="1247"/>
      <c r="GM67" s="1247"/>
      <c r="GN67" s="1247"/>
      <c r="GO67" s="1247"/>
      <c r="GP67" s="1247"/>
      <c r="GQ67" s="1247"/>
      <c r="GR67" s="1247"/>
      <c r="GS67" s="1247"/>
      <c r="GT67" s="1247"/>
      <c r="GU67" s="1247"/>
      <c r="GV67" s="1247"/>
      <c r="GW67" s="1247"/>
      <c r="GX67" s="1247"/>
      <c r="GY67" s="1247"/>
      <c r="GZ67" s="1247"/>
      <c r="HA67" s="1247"/>
      <c r="HB67" s="1247"/>
      <c r="HC67" s="1247"/>
      <c r="HD67" s="1247"/>
      <c r="HE67" s="1247"/>
      <c r="HF67" s="1247"/>
      <c r="HG67" s="1247"/>
      <c r="HH67" s="1247"/>
      <c r="HI67" s="1247"/>
      <c r="HJ67" s="1247"/>
      <c r="HK67" s="1247"/>
      <c r="HL67" s="1247"/>
      <c r="HM67" s="1247"/>
      <c r="HN67" s="1247"/>
      <c r="HO67" s="1247"/>
      <c r="HQ67" s="1452">
        <f t="shared" si="17"/>
        <v>0</v>
      </c>
      <c r="HR67" s="1452">
        <f t="shared" si="18"/>
        <v>0</v>
      </c>
    </row>
    <row r="68" spans="1:226" ht="16.5" customHeight="1" x14ac:dyDescent="0.2">
      <c r="A68" s="456"/>
      <c r="B68" s="121"/>
      <c r="C68" s="121"/>
      <c r="D68" s="122"/>
      <c r="E68" s="122"/>
      <c r="F68" s="142"/>
      <c r="G68" s="140"/>
      <c r="H68" s="141"/>
      <c r="I68" s="141"/>
      <c r="J68" s="141"/>
      <c r="K68" s="1559">
        <f t="shared" si="28"/>
        <v>0</v>
      </c>
      <c r="L68" s="153"/>
      <c r="M68" s="151"/>
      <c r="N68" s="152"/>
      <c r="O68" s="646"/>
      <c r="P68" s="1559">
        <f t="shared" si="31"/>
        <v>0</v>
      </c>
      <c r="Q68" s="343"/>
      <c r="R68" s="343"/>
      <c r="S68" s="344"/>
      <c r="T68" s="1559">
        <f t="shared" si="27"/>
        <v>0</v>
      </c>
      <c r="U68" s="344"/>
      <c r="V68" s="141"/>
      <c r="W68" s="1559">
        <f t="shared" si="26"/>
        <v>0</v>
      </c>
      <c r="X68" s="343"/>
      <c r="Y68" s="343"/>
      <c r="Z68" s="343"/>
      <c r="AA68" s="343"/>
      <c r="AB68" s="1559">
        <f t="shared" si="29"/>
        <v>0</v>
      </c>
      <c r="AC68" s="1559">
        <f t="shared" si="21"/>
        <v>0</v>
      </c>
      <c r="AD68" s="1559">
        <f t="shared" si="30"/>
        <v>0</v>
      </c>
      <c r="AF68" s="928"/>
      <c r="AG68" s="1065" t="str">
        <f>IF(AF68=" "," ",IF(AF68="Vehículos",VLOOKUP($AG$18,'Datos Indices'!$A$38:$Z$50,22,FALSE),IF(AF68="Ipim",VLOOKUP($AG$18,'Datos Indices'!$A$38:$Z$50,7,FALSE),IF(AF68="Dólar",VLOOKUP($AG$18,'Datos Indices'!$A$38:$Z$50,4,FALSE),IF(AF68="Gasoil",VLOOKUP($AG$18,'Datos Indices'!$A$38:$Z$50,10,FALSE),IF(AF68="WPU06 Pesificado",VLOOKUP($AG$18,'Datos Indices'!$A$38:$Z$50,26,FALSE),0))))))</f>
        <v xml:space="preserve"> </v>
      </c>
      <c r="AH68" s="1066">
        <f t="shared" si="3"/>
        <v>0</v>
      </c>
      <c r="AJ68" s="928"/>
      <c r="AK68" s="1065" t="str">
        <f>IF(AJ68=" "," ",IF(AJ68="Vehículos",VLOOKUP($AK$18,'Datos Indices'!$A$38:$Z$50,22,FALSE),IF(AJ68="Ipim",VLOOKUP($AK$18,'Datos Indices'!$A$38:$Z$50,7,FALSE),IF(AJ68="Dólar",VLOOKUP($AK$18,'Datos Indices'!$A$38:$Z$50,4,FALSE),IF(AJ68="Gasoil",VLOOKUP($AK$18,'Datos Indices'!$A$38:$Z$50,10,FALSE),IF(AJ68="WPU06 Pesificado",VLOOKUP($AK$18,'Datos Indices'!$A$38:$Z$50,26,FALSE),0))))))</f>
        <v xml:space="preserve"> </v>
      </c>
      <c r="AL68" s="1067">
        <f t="shared" si="4"/>
        <v>0</v>
      </c>
      <c r="AM68" s="1067">
        <f t="shared" si="5"/>
        <v>0</v>
      </c>
      <c r="AN68" s="1067">
        <f t="shared" si="6"/>
        <v>0</v>
      </c>
      <c r="AP68" s="928"/>
      <c r="AQ68" s="1065" t="str">
        <f>IF(AP68=" "," ",IF(AP68="Vehículos",VLOOKUP($AQ$18,'Datos Indices'!$A$38:$Z$50,22,FALSE),IF(AP68="Ipim",VLOOKUP($AQ$18,'Datos Indices'!$A$38:$Z$50,7,FALSE),IF(AP68="Dólar",VLOOKUP($AQ$18,'Datos Indices'!$A$38:$Z$50,4,FALSE),IF(AP68="Gasoil",VLOOKUP($AQ$18,'Datos Indices'!$A$38:$Z$50,10,FALSE),IF(AP68="WPU06 Pesificado",VLOOKUP($AQ$18,'Datos Indices'!$A$38:$Z$50,26,FALSE),0))))))</f>
        <v xml:space="preserve"> </v>
      </c>
      <c r="AR68" s="1066">
        <f t="shared" si="7"/>
        <v>0</v>
      </c>
      <c r="AT68" s="928"/>
      <c r="AU68" s="1065" t="str">
        <f>IF(AT68=" "," ",IF(AT68="Vehículos",VLOOKUP($AU$18,'Datos Indices'!$A$38:$Z$50,22,FALSE),IF(AT68="Ipim",VLOOKUP($AU$18,'Datos Indices'!$A$38:$Z$50,7,FALSE),IF(AT68="Dólar",VLOOKUP($AU$18,'Datos Indices'!$A$38:$Z$50,4,FALSE),IF(AT68="Gasoil",VLOOKUP($AU$18,'Datos Indices'!$A$38:$Z$50,10,FALSE),IF(AT68="WPU06 Pesificado",VLOOKUP($AU$18,'Datos Indices'!$A$38:$Z$50,26,FALSE),0))))))</f>
        <v xml:space="preserve"> </v>
      </c>
      <c r="AV68" s="1067">
        <f t="shared" si="8"/>
        <v>0</v>
      </c>
      <c r="AW68" s="1067">
        <f t="shared" si="9"/>
        <v>0</v>
      </c>
      <c r="AX68" s="1067">
        <f t="shared" si="10"/>
        <v>0</v>
      </c>
      <c r="AY68" s="1559">
        <f t="shared" si="12"/>
        <v>0</v>
      </c>
      <c r="AZ68" s="1559">
        <f t="shared" si="11"/>
        <v>0</v>
      </c>
      <c r="BA68" s="1257"/>
      <c r="BB68" s="125"/>
      <c r="BC68" s="1257"/>
      <c r="BD68" s="1450" t="str">
        <f t="shared" si="13"/>
        <v/>
      </c>
      <c r="BF68" s="1247"/>
      <c r="BG68" s="1247"/>
      <c r="BH68" s="1247"/>
      <c r="BI68" s="1247"/>
      <c r="BJ68" s="1247"/>
      <c r="BK68" s="1247"/>
      <c r="BL68" s="1247"/>
      <c r="BM68" s="1247"/>
      <c r="BN68" s="1247"/>
      <c r="BO68" s="1247"/>
      <c r="BP68" s="1247"/>
      <c r="BQ68" s="1247"/>
      <c r="BR68" s="1247"/>
      <c r="BS68" s="1247"/>
      <c r="BT68" s="1247"/>
      <c r="BU68" s="1247"/>
      <c r="BV68" s="1247"/>
      <c r="BW68" s="1247"/>
      <c r="BX68" s="1247"/>
      <c r="BY68" s="1247"/>
      <c r="BZ68" s="1247"/>
      <c r="CA68" s="1247"/>
      <c r="CB68" s="1247"/>
      <c r="CC68" s="1247"/>
      <c r="CD68" s="1247"/>
      <c r="CE68" s="1247"/>
      <c r="CF68" s="1247"/>
      <c r="CG68" s="1247"/>
      <c r="CH68" s="1247"/>
      <c r="CI68" s="1247"/>
      <c r="CJ68" s="1247"/>
      <c r="CK68" s="1247"/>
      <c r="CL68" s="1247"/>
      <c r="CM68" s="1247"/>
      <c r="CN68" s="1247"/>
      <c r="CO68" s="1247"/>
      <c r="CP68" s="1247"/>
      <c r="CQ68" s="1247"/>
      <c r="CR68" s="1247"/>
      <c r="CS68" s="1247"/>
      <c r="CT68" s="1247"/>
      <c r="CU68" s="1247"/>
      <c r="CV68" s="1247"/>
      <c r="CW68" s="1247"/>
      <c r="CX68" s="1247"/>
      <c r="CY68" s="1247"/>
      <c r="CZ68" s="1247"/>
      <c r="DA68" s="1247"/>
      <c r="DB68" s="1247"/>
      <c r="DC68" s="1247"/>
      <c r="DD68" s="1247"/>
      <c r="DE68" s="1247"/>
      <c r="DF68" s="1247"/>
      <c r="DG68" s="1247"/>
      <c r="DH68" s="1247"/>
      <c r="DI68" s="1247"/>
      <c r="DJ68" s="1247"/>
      <c r="DK68" s="1247"/>
      <c r="DL68" s="1247"/>
      <c r="DM68" s="1247"/>
      <c r="DN68" s="1247"/>
      <c r="DO68" s="1247"/>
      <c r="DP68" s="1247"/>
      <c r="DQ68" s="1247"/>
      <c r="DR68" s="1247"/>
      <c r="DS68" s="1247"/>
      <c r="DT68" s="1247"/>
      <c r="DU68" s="1247"/>
      <c r="DV68" s="1247"/>
      <c r="DW68" s="1247"/>
      <c r="DX68" s="1247"/>
      <c r="DY68" s="1247"/>
      <c r="DZ68" s="1247"/>
      <c r="EA68" s="1247"/>
      <c r="EB68" s="1247"/>
      <c r="EC68" s="1247"/>
      <c r="ED68" s="1247"/>
      <c r="EE68" s="1247"/>
      <c r="EF68" s="1247"/>
      <c r="EG68" s="1247"/>
      <c r="EH68" s="1257"/>
      <c r="EI68" s="1452">
        <f t="shared" si="14"/>
        <v>0</v>
      </c>
      <c r="EJ68" s="1452">
        <f t="shared" si="15"/>
        <v>0</v>
      </c>
      <c r="EK68" s="1257"/>
      <c r="EL68" s="1450" t="str">
        <f t="shared" si="16"/>
        <v/>
      </c>
      <c r="EN68" s="1247"/>
      <c r="EO68" s="1247"/>
      <c r="EP68" s="1247"/>
      <c r="EQ68" s="1247"/>
      <c r="ER68" s="1247"/>
      <c r="ES68" s="1247"/>
      <c r="ET68" s="1247"/>
      <c r="EU68" s="1247"/>
      <c r="EV68" s="1247"/>
      <c r="EW68" s="1247"/>
      <c r="EX68" s="1247"/>
      <c r="EY68" s="1247"/>
      <c r="EZ68" s="1247"/>
      <c r="FA68" s="1247"/>
      <c r="FB68" s="1247"/>
      <c r="FC68" s="1247"/>
      <c r="FD68" s="1247"/>
      <c r="FE68" s="1247"/>
      <c r="FF68" s="1247"/>
      <c r="FG68" s="1247"/>
      <c r="FH68" s="1247"/>
      <c r="FI68" s="1247"/>
      <c r="FJ68" s="1247"/>
      <c r="FK68" s="1247"/>
      <c r="FL68" s="1247"/>
      <c r="FM68" s="1247"/>
      <c r="FN68" s="1247"/>
      <c r="FO68" s="1247"/>
      <c r="FP68" s="1247"/>
      <c r="FQ68" s="1247"/>
      <c r="FR68" s="1247"/>
      <c r="FS68" s="1247"/>
      <c r="FT68" s="1247"/>
      <c r="FU68" s="1247"/>
      <c r="FV68" s="1247"/>
      <c r="FW68" s="1247"/>
      <c r="FX68" s="1247"/>
      <c r="FY68" s="1247"/>
      <c r="FZ68" s="1247"/>
      <c r="GA68" s="1247"/>
      <c r="GB68" s="1247"/>
      <c r="GC68" s="1247"/>
      <c r="GD68" s="1247"/>
      <c r="GE68" s="1247"/>
      <c r="GF68" s="1247"/>
      <c r="GG68" s="1247"/>
      <c r="GH68" s="1247"/>
      <c r="GI68" s="1247"/>
      <c r="GJ68" s="1247"/>
      <c r="GK68" s="1247"/>
      <c r="GL68" s="1247"/>
      <c r="GM68" s="1247"/>
      <c r="GN68" s="1247"/>
      <c r="GO68" s="1247"/>
      <c r="GP68" s="1247"/>
      <c r="GQ68" s="1247"/>
      <c r="GR68" s="1247"/>
      <c r="GS68" s="1247"/>
      <c r="GT68" s="1247"/>
      <c r="GU68" s="1247"/>
      <c r="GV68" s="1247"/>
      <c r="GW68" s="1247"/>
      <c r="GX68" s="1247"/>
      <c r="GY68" s="1247"/>
      <c r="GZ68" s="1247"/>
      <c r="HA68" s="1247"/>
      <c r="HB68" s="1247"/>
      <c r="HC68" s="1247"/>
      <c r="HD68" s="1247"/>
      <c r="HE68" s="1247"/>
      <c r="HF68" s="1247"/>
      <c r="HG68" s="1247"/>
      <c r="HH68" s="1247"/>
      <c r="HI68" s="1247"/>
      <c r="HJ68" s="1247"/>
      <c r="HK68" s="1247"/>
      <c r="HL68" s="1247"/>
      <c r="HM68" s="1247"/>
      <c r="HN68" s="1247"/>
      <c r="HO68" s="1247"/>
      <c r="HQ68" s="1452">
        <f t="shared" si="17"/>
        <v>0</v>
      </c>
      <c r="HR68" s="1452">
        <f t="shared" si="18"/>
        <v>0</v>
      </c>
    </row>
    <row r="69" spans="1:226" ht="16.5" customHeight="1" x14ac:dyDescent="0.2">
      <c r="A69" s="456"/>
      <c r="B69" s="121"/>
      <c r="C69" s="121"/>
      <c r="D69" s="122"/>
      <c r="E69" s="122"/>
      <c r="F69" s="142"/>
      <c r="G69" s="140"/>
      <c r="H69" s="141"/>
      <c r="I69" s="141"/>
      <c r="J69" s="141"/>
      <c r="K69" s="1559">
        <f t="shared" si="28"/>
        <v>0</v>
      </c>
      <c r="L69" s="153"/>
      <c r="M69" s="151"/>
      <c r="N69" s="152"/>
      <c r="O69" s="646"/>
      <c r="P69" s="1559">
        <f t="shared" si="31"/>
        <v>0</v>
      </c>
      <c r="Q69" s="343"/>
      <c r="R69" s="343"/>
      <c r="S69" s="344"/>
      <c r="T69" s="1559">
        <f t="shared" si="27"/>
        <v>0</v>
      </c>
      <c r="U69" s="344"/>
      <c r="V69" s="141"/>
      <c r="W69" s="1559">
        <f t="shared" si="26"/>
        <v>0</v>
      </c>
      <c r="X69" s="343"/>
      <c r="Y69" s="343"/>
      <c r="Z69" s="343"/>
      <c r="AA69" s="343"/>
      <c r="AB69" s="1559">
        <f t="shared" si="29"/>
        <v>0</v>
      </c>
      <c r="AC69" s="1559">
        <f t="shared" si="21"/>
        <v>0</v>
      </c>
      <c r="AD69" s="1559">
        <f t="shared" si="30"/>
        <v>0</v>
      </c>
      <c r="AF69" s="928"/>
      <c r="AG69" s="1065" t="str">
        <f>IF(AF69=" "," ",IF(AF69="Vehículos",VLOOKUP($AG$18,'Datos Indices'!$A$38:$Z$50,22,FALSE),IF(AF69="Ipim",VLOOKUP($AG$18,'Datos Indices'!$A$38:$Z$50,7,FALSE),IF(AF69="Dólar",VLOOKUP($AG$18,'Datos Indices'!$A$38:$Z$50,4,FALSE),IF(AF69="Gasoil",VLOOKUP($AG$18,'Datos Indices'!$A$38:$Z$50,10,FALSE),IF(AF69="WPU06 Pesificado",VLOOKUP($AG$18,'Datos Indices'!$A$38:$Z$50,26,FALSE),0))))))</f>
        <v xml:space="preserve"> </v>
      </c>
      <c r="AH69" s="1066">
        <f t="shared" si="3"/>
        <v>0</v>
      </c>
      <c r="AJ69" s="928"/>
      <c r="AK69" s="1065" t="str">
        <f>IF(AJ69=" "," ",IF(AJ69="Vehículos",VLOOKUP($AK$18,'Datos Indices'!$A$38:$Z$50,22,FALSE),IF(AJ69="Ipim",VLOOKUP($AK$18,'Datos Indices'!$A$38:$Z$50,7,FALSE),IF(AJ69="Dólar",VLOOKUP($AK$18,'Datos Indices'!$A$38:$Z$50,4,FALSE),IF(AJ69="Gasoil",VLOOKUP($AK$18,'Datos Indices'!$A$38:$Z$50,10,FALSE),IF(AJ69="WPU06 Pesificado",VLOOKUP($AK$18,'Datos Indices'!$A$38:$Z$50,26,FALSE),0))))))</f>
        <v xml:space="preserve"> </v>
      </c>
      <c r="AL69" s="1067">
        <f t="shared" si="4"/>
        <v>0</v>
      </c>
      <c r="AM69" s="1067">
        <f t="shared" si="5"/>
        <v>0</v>
      </c>
      <c r="AN69" s="1067">
        <f t="shared" si="6"/>
        <v>0</v>
      </c>
      <c r="AP69" s="928"/>
      <c r="AQ69" s="1065" t="str">
        <f>IF(AP69=" "," ",IF(AP69="Vehículos",VLOOKUP($AQ$18,'Datos Indices'!$A$38:$Z$50,22,FALSE),IF(AP69="Ipim",VLOOKUP($AQ$18,'Datos Indices'!$A$38:$Z$50,7,FALSE),IF(AP69="Dólar",VLOOKUP($AQ$18,'Datos Indices'!$A$38:$Z$50,4,FALSE),IF(AP69="Gasoil",VLOOKUP($AQ$18,'Datos Indices'!$A$38:$Z$50,10,FALSE),IF(AP69="WPU06 Pesificado",VLOOKUP($AQ$18,'Datos Indices'!$A$38:$Z$50,26,FALSE),0))))))</f>
        <v xml:space="preserve"> </v>
      </c>
      <c r="AR69" s="1066">
        <f t="shared" si="7"/>
        <v>0</v>
      </c>
      <c r="AT69" s="928"/>
      <c r="AU69" s="1065" t="str">
        <f>IF(AT69=" "," ",IF(AT69="Vehículos",VLOOKUP($AU$18,'Datos Indices'!$A$38:$Z$50,22,FALSE),IF(AT69="Ipim",VLOOKUP($AU$18,'Datos Indices'!$A$38:$Z$50,7,FALSE),IF(AT69="Dólar",VLOOKUP($AU$18,'Datos Indices'!$A$38:$Z$50,4,FALSE),IF(AT69="Gasoil",VLOOKUP($AU$18,'Datos Indices'!$A$38:$Z$50,10,FALSE),IF(AT69="WPU06 Pesificado",VLOOKUP($AU$18,'Datos Indices'!$A$38:$Z$50,26,FALSE),0))))))</f>
        <v xml:space="preserve"> </v>
      </c>
      <c r="AV69" s="1067">
        <f t="shared" si="8"/>
        <v>0</v>
      </c>
      <c r="AW69" s="1067">
        <f t="shared" si="9"/>
        <v>0</v>
      </c>
      <c r="AX69" s="1067">
        <f t="shared" si="10"/>
        <v>0</v>
      </c>
      <c r="AY69" s="1559">
        <f t="shared" si="12"/>
        <v>0</v>
      </c>
      <c r="AZ69" s="1559">
        <f t="shared" si="11"/>
        <v>0</v>
      </c>
      <c r="BA69" s="1257"/>
      <c r="BB69" s="125"/>
      <c r="BC69" s="1257"/>
      <c r="BD69" s="1450" t="str">
        <f t="shared" si="13"/>
        <v/>
      </c>
      <c r="BF69" s="1247"/>
      <c r="BG69" s="1247"/>
      <c r="BH69" s="1247"/>
      <c r="BI69" s="1247"/>
      <c r="BJ69" s="1247"/>
      <c r="BK69" s="1247"/>
      <c r="BL69" s="1247"/>
      <c r="BM69" s="1247"/>
      <c r="BN69" s="1247"/>
      <c r="BO69" s="1247"/>
      <c r="BP69" s="1247"/>
      <c r="BQ69" s="1247"/>
      <c r="BR69" s="1247"/>
      <c r="BS69" s="1247"/>
      <c r="BT69" s="1247"/>
      <c r="BU69" s="1247"/>
      <c r="BV69" s="1247"/>
      <c r="BW69" s="1247"/>
      <c r="BX69" s="1247"/>
      <c r="BY69" s="1247"/>
      <c r="BZ69" s="1247"/>
      <c r="CA69" s="1247"/>
      <c r="CB69" s="1247"/>
      <c r="CC69" s="1247"/>
      <c r="CD69" s="1247"/>
      <c r="CE69" s="1247"/>
      <c r="CF69" s="1247"/>
      <c r="CG69" s="1247"/>
      <c r="CH69" s="1247"/>
      <c r="CI69" s="1247"/>
      <c r="CJ69" s="1247"/>
      <c r="CK69" s="1247"/>
      <c r="CL69" s="1247"/>
      <c r="CM69" s="1247"/>
      <c r="CN69" s="1247"/>
      <c r="CO69" s="1247"/>
      <c r="CP69" s="1247"/>
      <c r="CQ69" s="1247"/>
      <c r="CR69" s="1247"/>
      <c r="CS69" s="1247"/>
      <c r="CT69" s="1247"/>
      <c r="CU69" s="1247"/>
      <c r="CV69" s="1247"/>
      <c r="CW69" s="1247"/>
      <c r="CX69" s="1247"/>
      <c r="CY69" s="1247"/>
      <c r="CZ69" s="1247"/>
      <c r="DA69" s="1247"/>
      <c r="DB69" s="1247"/>
      <c r="DC69" s="1247"/>
      <c r="DD69" s="1247"/>
      <c r="DE69" s="1247"/>
      <c r="DF69" s="1247"/>
      <c r="DG69" s="1247"/>
      <c r="DH69" s="1247"/>
      <c r="DI69" s="1247"/>
      <c r="DJ69" s="1247"/>
      <c r="DK69" s="1247"/>
      <c r="DL69" s="1247"/>
      <c r="DM69" s="1247"/>
      <c r="DN69" s="1247"/>
      <c r="DO69" s="1247"/>
      <c r="DP69" s="1247"/>
      <c r="DQ69" s="1247"/>
      <c r="DR69" s="1247"/>
      <c r="DS69" s="1247"/>
      <c r="DT69" s="1247"/>
      <c r="DU69" s="1247"/>
      <c r="DV69" s="1247"/>
      <c r="DW69" s="1247"/>
      <c r="DX69" s="1247"/>
      <c r="DY69" s="1247"/>
      <c r="DZ69" s="1247"/>
      <c r="EA69" s="1247"/>
      <c r="EB69" s="1247"/>
      <c r="EC69" s="1247"/>
      <c r="ED69" s="1247"/>
      <c r="EE69" s="1247"/>
      <c r="EF69" s="1247"/>
      <c r="EG69" s="1247"/>
      <c r="EH69" s="1257"/>
      <c r="EI69" s="1452">
        <f t="shared" si="14"/>
        <v>0</v>
      </c>
      <c r="EJ69" s="1452">
        <f t="shared" si="15"/>
        <v>0</v>
      </c>
      <c r="EK69" s="1257"/>
      <c r="EL69" s="1450" t="str">
        <f t="shared" si="16"/>
        <v/>
      </c>
      <c r="EN69" s="1247"/>
      <c r="EO69" s="1247"/>
      <c r="EP69" s="1247"/>
      <c r="EQ69" s="1247"/>
      <c r="ER69" s="1247"/>
      <c r="ES69" s="1247"/>
      <c r="ET69" s="1247"/>
      <c r="EU69" s="1247"/>
      <c r="EV69" s="1247"/>
      <c r="EW69" s="1247"/>
      <c r="EX69" s="1247"/>
      <c r="EY69" s="1247"/>
      <c r="EZ69" s="1247"/>
      <c r="FA69" s="1247"/>
      <c r="FB69" s="1247"/>
      <c r="FC69" s="1247"/>
      <c r="FD69" s="1247"/>
      <c r="FE69" s="1247"/>
      <c r="FF69" s="1247"/>
      <c r="FG69" s="1247"/>
      <c r="FH69" s="1247"/>
      <c r="FI69" s="1247"/>
      <c r="FJ69" s="1247"/>
      <c r="FK69" s="1247"/>
      <c r="FL69" s="1247"/>
      <c r="FM69" s="1247"/>
      <c r="FN69" s="1247"/>
      <c r="FO69" s="1247"/>
      <c r="FP69" s="1247"/>
      <c r="FQ69" s="1247"/>
      <c r="FR69" s="1247"/>
      <c r="FS69" s="1247"/>
      <c r="FT69" s="1247"/>
      <c r="FU69" s="1247"/>
      <c r="FV69" s="1247"/>
      <c r="FW69" s="1247"/>
      <c r="FX69" s="1247"/>
      <c r="FY69" s="1247"/>
      <c r="FZ69" s="1247"/>
      <c r="GA69" s="1247"/>
      <c r="GB69" s="1247"/>
      <c r="GC69" s="1247"/>
      <c r="GD69" s="1247"/>
      <c r="GE69" s="1247"/>
      <c r="GF69" s="1247"/>
      <c r="GG69" s="1247"/>
      <c r="GH69" s="1247"/>
      <c r="GI69" s="1247"/>
      <c r="GJ69" s="1247"/>
      <c r="GK69" s="1247"/>
      <c r="GL69" s="1247"/>
      <c r="GM69" s="1247"/>
      <c r="GN69" s="1247"/>
      <c r="GO69" s="1247"/>
      <c r="GP69" s="1247"/>
      <c r="GQ69" s="1247"/>
      <c r="GR69" s="1247"/>
      <c r="GS69" s="1247"/>
      <c r="GT69" s="1247"/>
      <c r="GU69" s="1247"/>
      <c r="GV69" s="1247"/>
      <c r="GW69" s="1247"/>
      <c r="GX69" s="1247"/>
      <c r="GY69" s="1247"/>
      <c r="GZ69" s="1247"/>
      <c r="HA69" s="1247"/>
      <c r="HB69" s="1247"/>
      <c r="HC69" s="1247"/>
      <c r="HD69" s="1247"/>
      <c r="HE69" s="1247"/>
      <c r="HF69" s="1247"/>
      <c r="HG69" s="1247"/>
      <c r="HH69" s="1247"/>
      <c r="HI69" s="1247"/>
      <c r="HJ69" s="1247"/>
      <c r="HK69" s="1247"/>
      <c r="HL69" s="1247"/>
      <c r="HM69" s="1247"/>
      <c r="HN69" s="1247"/>
      <c r="HO69" s="1247"/>
      <c r="HQ69" s="1452">
        <f t="shared" si="17"/>
        <v>0</v>
      </c>
      <c r="HR69" s="1452">
        <f t="shared" si="18"/>
        <v>0</v>
      </c>
    </row>
    <row r="70" spans="1:226" ht="16.5" customHeight="1" x14ac:dyDescent="0.2">
      <c r="A70" s="456"/>
      <c r="B70" s="121"/>
      <c r="C70" s="121"/>
      <c r="D70" s="122"/>
      <c r="E70" s="122"/>
      <c r="F70" s="142"/>
      <c r="G70" s="140"/>
      <c r="H70" s="141"/>
      <c r="I70" s="141"/>
      <c r="J70" s="141"/>
      <c r="K70" s="1559">
        <f t="shared" si="28"/>
        <v>0</v>
      </c>
      <c r="L70" s="153"/>
      <c r="M70" s="151"/>
      <c r="N70" s="152"/>
      <c r="O70" s="646"/>
      <c r="P70" s="1559">
        <f t="shared" si="31"/>
        <v>0</v>
      </c>
      <c r="Q70" s="343"/>
      <c r="R70" s="343"/>
      <c r="S70" s="344"/>
      <c r="T70" s="1559">
        <f t="shared" si="27"/>
        <v>0</v>
      </c>
      <c r="U70" s="344"/>
      <c r="V70" s="141"/>
      <c r="W70" s="1559">
        <f t="shared" si="26"/>
        <v>0</v>
      </c>
      <c r="X70" s="343"/>
      <c r="Y70" s="343"/>
      <c r="Z70" s="343"/>
      <c r="AA70" s="343"/>
      <c r="AB70" s="1559">
        <f t="shared" si="29"/>
        <v>0</v>
      </c>
      <c r="AC70" s="1559">
        <f t="shared" si="21"/>
        <v>0</v>
      </c>
      <c r="AD70" s="1559">
        <f t="shared" si="30"/>
        <v>0</v>
      </c>
      <c r="AF70" s="928"/>
      <c r="AG70" s="1065" t="str">
        <f>IF(AF70=" "," ",IF(AF70="Vehículos",VLOOKUP($AG$18,'Datos Indices'!$A$38:$Z$50,22,FALSE),IF(AF70="Ipim",VLOOKUP($AG$18,'Datos Indices'!$A$38:$Z$50,7,FALSE),IF(AF70="Dólar",VLOOKUP($AG$18,'Datos Indices'!$A$38:$Z$50,4,FALSE),IF(AF70="Gasoil",VLOOKUP($AG$18,'Datos Indices'!$A$38:$Z$50,10,FALSE),IF(AF70="WPU06 Pesificado",VLOOKUP($AG$18,'Datos Indices'!$A$38:$Z$50,26,FALSE),0))))))</f>
        <v xml:space="preserve"> </v>
      </c>
      <c r="AH70" s="1066">
        <f t="shared" si="3"/>
        <v>0</v>
      </c>
      <c r="AJ70" s="928"/>
      <c r="AK70" s="1065" t="str">
        <f>IF(AJ70=" "," ",IF(AJ70="Vehículos",VLOOKUP($AK$18,'Datos Indices'!$A$38:$Z$50,22,FALSE),IF(AJ70="Ipim",VLOOKUP($AK$18,'Datos Indices'!$A$38:$Z$50,7,FALSE),IF(AJ70="Dólar",VLOOKUP($AK$18,'Datos Indices'!$A$38:$Z$50,4,FALSE),IF(AJ70="Gasoil",VLOOKUP($AK$18,'Datos Indices'!$A$38:$Z$50,10,FALSE),IF(AJ70="WPU06 Pesificado",VLOOKUP($AK$18,'Datos Indices'!$A$38:$Z$50,26,FALSE),0))))))</f>
        <v xml:space="preserve"> </v>
      </c>
      <c r="AL70" s="1067">
        <f t="shared" si="4"/>
        <v>0</v>
      </c>
      <c r="AM70" s="1067">
        <f t="shared" si="5"/>
        <v>0</v>
      </c>
      <c r="AN70" s="1067">
        <f t="shared" si="6"/>
        <v>0</v>
      </c>
      <c r="AP70" s="928"/>
      <c r="AQ70" s="1065" t="str">
        <f>IF(AP70=" "," ",IF(AP70="Vehículos",VLOOKUP($AQ$18,'Datos Indices'!$A$38:$Z$50,22,FALSE),IF(AP70="Ipim",VLOOKUP($AQ$18,'Datos Indices'!$A$38:$Z$50,7,FALSE),IF(AP70="Dólar",VLOOKUP($AQ$18,'Datos Indices'!$A$38:$Z$50,4,FALSE),IF(AP70="Gasoil",VLOOKUP($AQ$18,'Datos Indices'!$A$38:$Z$50,10,FALSE),IF(AP70="WPU06 Pesificado",VLOOKUP($AQ$18,'Datos Indices'!$A$38:$Z$50,26,FALSE),0))))))</f>
        <v xml:space="preserve"> </v>
      </c>
      <c r="AR70" s="1066">
        <f t="shared" si="7"/>
        <v>0</v>
      </c>
      <c r="AT70" s="928"/>
      <c r="AU70" s="1065" t="str">
        <f>IF(AT70=" "," ",IF(AT70="Vehículos",VLOOKUP($AU$18,'Datos Indices'!$A$38:$Z$50,22,FALSE),IF(AT70="Ipim",VLOOKUP($AU$18,'Datos Indices'!$A$38:$Z$50,7,FALSE),IF(AT70="Dólar",VLOOKUP($AU$18,'Datos Indices'!$A$38:$Z$50,4,FALSE),IF(AT70="Gasoil",VLOOKUP($AU$18,'Datos Indices'!$A$38:$Z$50,10,FALSE),IF(AT70="WPU06 Pesificado",VLOOKUP($AU$18,'Datos Indices'!$A$38:$Z$50,26,FALSE),0))))))</f>
        <v xml:space="preserve"> </v>
      </c>
      <c r="AV70" s="1067">
        <f t="shared" si="8"/>
        <v>0</v>
      </c>
      <c r="AW70" s="1067">
        <f t="shared" si="9"/>
        <v>0</v>
      </c>
      <c r="AX70" s="1067">
        <f t="shared" si="10"/>
        <v>0</v>
      </c>
      <c r="AY70" s="1559">
        <f t="shared" si="12"/>
        <v>0</v>
      </c>
      <c r="AZ70" s="1559">
        <f t="shared" si="11"/>
        <v>0</v>
      </c>
      <c r="BA70" s="1257"/>
      <c r="BB70" s="125"/>
      <c r="BC70" s="1257"/>
      <c r="BD70" s="1450" t="str">
        <f t="shared" si="13"/>
        <v/>
      </c>
      <c r="BF70" s="1247"/>
      <c r="BG70" s="1247"/>
      <c r="BH70" s="1247"/>
      <c r="BI70" s="1247"/>
      <c r="BJ70" s="1247"/>
      <c r="BK70" s="1247"/>
      <c r="BL70" s="1247"/>
      <c r="BM70" s="1247"/>
      <c r="BN70" s="1247"/>
      <c r="BO70" s="1247"/>
      <c r="BP70" s="1247"/>
      <c r="BQ70" s="1247"/>
      <c r="BR70" s="1247"/>
      <c r="BS70" s="1247"/>
      <c r="BT70" s="1247"/>
      <c r="BU70" s="1247"/>
      <c r="BV70" s="1247"/>
      <c r="BW70" s="1247"/>
      <c r="BX70" s="1247"/>
      <c r="BY70" s="1247"/>
      <c r="BZ70" s="1247"/>
      <c r="CA70" s="1247"/>
      <c r="CB70" s="1247"/>
      <c r="CC70" s="1247"/>
      <c r="CD70" s="1247"/>
      <c r="CE70" s="1247"/>
      <c r="CF70" s="1247"/>
      <c r="CG70" s="1247"/>
      <c r="CH70" s="1247"/>
      <c r="CI70" s="1247"/>
      <c r="CJ70" s="1247"/>
      <c r="CK70" s="1247"/>
      <c r="CL70" s="1247"/>
      <c r="CM70" s="1247"/>
      <c r="CN70" s="1247"/>
      <c r="CO70" s="1247"/>
      <c r="CP70" s="1247"/>
      <c r="CQ70" s="1247"/>
      <c r="CR70" s="1247"/>
      <c r="CS70" s="1247"/>
      <c r="CT70" s="1247"/>
      <c r="CU70" s="1247"/>
      <c r="CV70" s="1247"/>
      <c r="CW70" s="1247"/>
      <c r="CX70" s="1247"/>
      <c r="CY70" s="1247"/>
      <c r="CZ70" s="1247"/>
      <c r="DA70" s="1247"/>
      <c r="DB70" s="1247"/>
      <c r="DC70" s="1247"/>
      <c r="DD70" s="1247"/>
      <c r="DE70" s="1247"/>
      <c r="DF70" s="1247"/>
      <c r="DG70" s="1247"/>
      <c r="DH70" s="1247"/>
      <c r="DI70" s="1247"/>
      <c r="DJ70" s="1247"/>
      <c r="DK70" s="1247"/>
      <c r="DL70" s="1247"/>
      <c r="DM70" s="1247"/>
      <c r="DN70" s="1247"/>
      <c r="DO70" s="1247"/>
      <c r="DP70" s="1247"/>
      <c r="DQ70" s="1247"/>
      <c r="DR70" s="1247"/>
      <c r="DS70" s="1247"/>
      <c r="DT70" s="1247"/>
      <c r="DU70" s="1247"/>
      <c r="DV70" s="1247"/>
      <c r="DW70" s="1247"/>
      <c r="DX70" s="1247"/>
      <c r="DY70" s="1247"/>
      <c r="DZ70" s="1247"/>
      <c r="EA70" s="1247"/>
      <c r="EB70" s="1247"/>
      <c r="EC70" s="1247"/>
      <c r="ED70" s="1247"/>
      <c r="EE70" s="1247"/>
      <c r="EF70" s="1247"/>
      <c r="EG70" s="1247"/>
      <c r="EH70" s="1257"/>
      <c r="EI70" s="1452">
        <f t="shared" si="14"/>
        <v>0</v>
      </c>
      <c r="EJ70" s="1452">
        <f t="shared" si="15"/>
        <v>0</v>
      </c>
      <c r="EK70" s="1257"/>
      <c r="EL70" s="1450" t="str">
        <f t="shared" si="16"/>
        <v/>
      </c>
      <c r="EN70" s="1247"/>
      <c r="EO70" s="1247"/>
      <c r="EP70" s="1247"/>
      <c r="EQ70" s="1247"/>
      <c r="ER70" s="1247"/>
      <c r="ES70" s="1247"/>
      <c r="ET70" s="1247"/>
      <c r="EU70" s="1247"/>
      <c r="EV70" s="1247"/>
      <c r="EW70" s="1247"/>
      <c r="EX70" s="1247"/>
      <c r="EY70" s="1247"/>
      <c r="EZ70" s="1247"/>
      <c r="FA70" s="1247"/>
      <c r="FB70" s="1247"/>
      <c r="FC70" s="1247"/>
      <c r="FD70" s="1247"/>
      <c r="FE70" s="1247"/>
      <c r="FF70" s="1247"/>
      <c r="FG70" s="1247"/>
      <c r="FH70" s="1247"/>
      <c r="FI70" s="1247"/>
      <c r="FJ70" s="1247"/>
      <c r="FK70" s="1247"/>
      <c r="FL70" s="1247"/>
      <c r="FM70" s="1247"/>
      <c r="FN70" s="1247"/>
      <c r="FO70" s="1247"/>
      <c r="FP70" s="1247"/>
      <c r="FQ70" s="1247"/>
      <c r="FR70" s="1247"/>
      <c r="FS70" s="1247"/>
      <c r="FT70" s="1247"/>
      <c r="FU70" s="1247"/>
      <c r="FV70" s="1247"/>
      <c r="FW70" s="1247"/>
      <c r="FX70" s="1247"/>
      <c r="FY70" s="1247"/>
      <c r="FZ70" s="1247"/>
      <c r="GA70" s="1247"/>
      <c r="GB70" s="1247"/>
      <c r="GC70" s="1247"/>
      <c r="GD70" s="1247"/>
      <c r="GE70" s="1247"/>
      <c r="GF70" s="1247"/>
      <c r="GG70" s="1247"/>
      <c r="GH70" s="1247"/>
      <c r="GI70" s="1247"/>
      <c r="GJ70" s="1247"/>
      <c r="GK70" s="1247"/>
      <c r="GL70" s="1247"/>
      <c r="GM70" s="1247"/>
      <c r="GN70" s="1247"/>
      <c r="GO70" s="1247"/>
      <c r="GP70" s="1247"/>
      <c r="GQ70" s="1247"/>
      <c r="GR70" s="1247"/>
      <c r="GS70" s="1247"/>
      <c r="GT70" s="1247"/>
      <c r="GU70" s="1247"/>
      <c r="GV70" s="1247"/>
      <c r="GW70" s="1247"/>
      <c r="GX70" s="1247"/>
      <c r="GY70" s="1247"/>
      <c r="GZ70" s="1247"/>
      <c r="HA70" s="1247"/>
      <c r="HB70" s="1247"/>
      <c r="HC70" s="1247"/>
      <c r="HD70" s="1247"/>
      <c r="HE70" s="1247"/>
      <c r="HF70" s="1247"/>
      <c r="HG70" s="1247"/>
      <c r="HH70" s="1247"/>
      <c r="HI70" s="1247"/>
      <c r="HJ70" s="1247"/>
      <c r="HK70" s="1247"/>
      <c r="HL70" s="1247"/>
      <c r="HM70" s="1247"/>
      <c r="HN70" s="1247"/>
      <c r="HO70" s="1247"/>
      <c r="HQ70" s="1452">
        <f t="shared" si="17"/>
        <v>0</v>
      </c>
      <c r="HR70" s="1452">
        <f t="shared" si="18"/>
        <v>0</v>
      </c>
    </row>
    <row r="71" spans="1:226" ht="16.5" customHeight="1" x14ac:dyDescent="0.2">
      <c r="A71" s="456"/>
      <c r="B71" s="121"/>
      <c r="C71" s="121"/>
      <c r="D71" s="122"/>
      <c r="E71" s="122"/>
      <c r="F71" s="142"/>
      <c r="G71" s="140"/>
      <c r="H71" s="141"/>
      <c r="I71" s="141"/>
      <c r="J71" s="141"/>
      <c r="K71" s="1559">
        <f t="shared" si="28"/>
        <v>0</v>
      </c>
      <c r="L71" s="154"/>
      <c r="M71" s="151"/>
      <c r="N71" s="152"/>
      <c r="O71" s="646"/>
      <c r="P71" s="1559">
        <f t="shared" si="31"/>
        <v>0</v>
      </c>
      <c r="Q71" s="343"/>
      <c r="R71" s="343"/>
      <c r="S71" s="344"/>
      <c r="T71" s="1559">
        <f t="shared" si="27"/>
        <v>0</v>
      </c>
      <c r="U71" s="344"/>
      <c r="V71" s="141"/>
      <c r="W71" s="1559">
        <f t="shared" si="26"/>
        <v>0</v>
      </c>
      <c r="X71" s="343"/>
      <c r="Y71" s="343"/>
      <c r="Z71" s="343"/>
      <c r="AA71" s="343"/>
      <c r="AB71" s="1559">
        <f t="shared" si="29"/>
        <v>0</v>
      </c>
      <c r="AC71" s="1559">
        <f t="shared" si="21"/>
        <v>0</v>
      </c>
      <c r="AD71" s="1559">
        <f t="shared" si="30"/>
        <v>0</v>
      </c>
      <c r="AF71" s="928"/>
      <c r="AG71" s="1065" t="str">
        <f>IF(AF71=" "," ",IF(AF71="Vehículos",VLOOKUP($AG$18,'Datos Indices'!$A$38:$Z$50,22,FALSE),IF(AF71="Ipim",VLOOKUP($AG$18,'Datos Indices'!$A$38:$Z$50,7,FALSE),IF(AF71="Dólar",VLOOKUP($AG$18,'Datos Indices'!$A$38:$Z$50,4,FALSE),IF(AF71="Gasoil",VLOOKUP($AG$18,'Datos Indices'!$A$38:$Z$50,10,FALSE),IF(AF71="WPU06 Pesificado",VLOOKUP($AG$18,'Datos Indices'!$A$38:$Z$50,26,FALSE),0))))))</f>
        <v xml:space="preserve"> </v>
      </c>
      <c r="AH71" s="1066">
        <f t="shared" si="3"/>
        <v>0</v>
      </c>
      <c r="AJ71" s="928"/>
      <c r="AK71" s="1065" t="str">
        <f>IF(AJ71=" "," ",IF(AJ71="Vehículos",VLOOKUP($AK$18,'Datos Indices'!$A$38:$Z$50,22,FALSE),IF(AJ71="Ipim",VLOOKUP($AK$18,'Datos Indices'!$A$38:$Z$50,7,FALSE),IF(AJ71="Dólar",VLOOKUP($AK$18,'Datos Indices'!$A$38:$Z$50,4,FALSE),IF(AJ71="Gasoil",VLOOKUP($AK$18,'Datos Indices'!$A$38:$Z$50,10,FALSE),IF(AJ71="WPU06 Pesificado",VLOOKUP($AK$18,'Datos Indices'!$A$38:$Z$50,26,FALSE),0))))))</f>
        <v xml:space="preserve"> </v>
      </c>
      <c r="AL71" s="1067">
        <f t="shared" si="4"/>
        <v>0</v>
      </c>
      <c r="AM71" s="1067">
        <f t="shared" si="5"/>
        <v>0</v>
      </c>
      <c r="AN71" s="1067">
        <f t="shared" si="6"/>
        <v>0</v>
      </c>
      <c r="AP71" s="928"/>
      <c r="AQ71" s="1065" t="str">
        <f>IF(AP71=" "," ",IF(AP71="Vehículos",VLOOKUP($AQ$18,'Datos Indices'!$A$38:$Z$50,22,FALSE),IF(AP71="Ipim",VLOOKUP($AQ$18,'Datos Indices'!$A$38:$Z$50,7,FALSE),IF(AP71="Dólar",VLOOKUP($AQ$18,'Datos Indices'!$A$38:$Z$50,4,FALSE),IF(AP71="Gasoil",VLOOKUP($AQ$18,'Datos Indices'!$A$38:$Z$50,10,FALSE),IF(AP71="WPU06 Pesificado",VLOOKUP($AQ$18,'Datos Indices'!$A$38:$Z$50,26,FALSE),0))))))</f>
        <v xml:space="preserve"> </v>
      </c>
      <c r="AR71" s="1066">
        <f t="shared" si="7"/>
        <v>0</v>
      </c>
      <c r="AT71" s="928"/>
      <c r="AU71" s="1065" t="str">
        <f>IF(AT71=" "," ",IF(AT71="Vehículos",VLOOKUP($AU$18,'Datos Indices'!$A$38:$Z$50,22,FALSE),IF(AT71="Ipim",VLOOKUP($AU$18,'Datos Indices'!$A$38:$Z$50,7,FALSE),IF(AT71="Dólar",VLOOKUP($AU$18,'Datos Indices'!$A$38:$Z$50,4,FALSE),IF(AT71="Gasoil",VLOOKUP($AU$18,'Datos Indices'!$A$38:$Z$50,10,FALSE),IF(AT71="WPU06 Pesificado",VLOOKUP($AU$18,'Datos Indices'!$A$38:$Z$50,26,FALSE),0))))))</f>
        <v xml:space="preserve"> </v>
      </c>
      <c r="AV71" s="1067">
        <f t="shared" si="8"/>
        <v>0</v>
      </c>
      <c r="AW71" s="1067">
        <f t="shared" si="9"/>
        <v>0</v>
      </c>
      <c r="AX71" s="1067">
        <f t="shared" si="10"/>
        <v>0</v>
      </c>
      <c r="AY71" s="1559">
        <f t="shared" si="12"/>
        <v>0</v>
      </c>
      <c r="AZ71" s="1559">
        <f t="shared" si="11"/>
        <v>0</v>
      </c>
      <c r="BA71" s="1257"/>
      <c r="BB71" s="125"/>
      <c r="BC71" s="1257"/>
      <c r="BD71" s="1450" t="str">
        <f t="shared" si="13"/>
        <v/>
      </c>
      <c r="BE71" s="1451"/>
      <c r="BF71" s="1247"/>
      <c r="BG71" s="1247"/>
      <c r="BH71" s="1247"/>
      <c r="BI71" s="1247"/>
      <c r="BJ71" s="1247"/>
      <c r="BK71" s="1247"/>
      <c r="BL71" s="1247"/>
      <c r="BM71" s="1247"/>
      <c r="BN71" s="1247"/>
      <c r="BO71" s="1247"/>
      <c r="BP71" s="1247"/>
      <c r="BQ71" s="1247"/>
      <c r="BR71" s="1247"/>
      <c r="BS71" s="1247"/>
      <c r="BT71" s="1247"/>
      <c r="BU71" s="1247"/>
      <c r="BV71" s="1247"/>
      <c r="BW71" s="1247"/>
      <c r="BX71" s="1247"/>
      <c r="BY71" s="1247"/>
      <c r="BZ71" s="1247"/>
      <c r="CA71" s="1247"/>
      <c r="CB71" s="1247"/>
      <c r="CC71" s="1247"/>
      <c r="CD71" s="1247"/>
      <c r="CE71" s="1247"/>
      <c r="CF71" s="1247"/>
      <c r="CG71" s="1247"/>
      <c r="CH71" s="1247"/>
      <c r="CI71" s="1247"/>
      <c r="CJ71" s="1247"/>
      <c r="CK71" s="1247"/>
      <c r="CL71" s="1247"/>
      <c r="CM71" s="1247"/>
      <c r="CN71" s="1247"/>
      <c r="CO71" s="1247"/>
      <c r="CP71" s="1247"/>
      <c r="CQ71" s="1247"/>
      <c r="CR71" s="1247"/>
      <c r="CS71" s="1247"/>
      <c r="CT71" s="1247"/>
      <c r="CU71" s="1247"/>
      <c r="CV71" s="1247"/>
      <c r="CW71" s="1247"/>
      <c r="CX71" s="1247"/>
      <c r="CY71" s="1247"/>
      <c r="CZ71" s="1247"/>
      <c r="DA71" s="1247"/>
      <c r="DB71" s="1247"/>
      <c r="DC71" s="1247"/>
      <c r="DD71" s="1247"/>
      <c r="DE71" s="1247"/>
      <c r="DF71" s="1247"/>
      <c r="DG71" s="1247"/>
      <c r="DH71" s="1247"/>
      <c r="DI71" s="1247"/>
      <c r="DJ71" s="1247"/>
      <c r="DK71" s="1247"/>
      <c r="DL71" s="1247"/>
      <c r="DM71" s="1247"/>
      <c r="DN71" s="1247"/>
      <c r="DO71" s="1247"/>
      <c r="DP71" s="1247"/>
      <c r="DQ71" s="1247"/>
      <c r="DR71" s="1247"/>
      <c r="DS71" s="1247"/>
      <c r="DT71" s="1247"/>
      <c r="DU71" s="1247"/>
      <c r="DV71" s="1247"/>
      <c r="DW71" s="1247"/>
      <c r="DX71" s="1247"/>
      <c r="DY71" s="1247"/>
      <c r="DZ71" s="1247"/>
      <c r="EA71" s="1247"/>
      <c r="EB71" s="1247"/>
      <c r="EC71" s="1247"/>
      <c r="ED71" s="1247"/>
      <c r="EE71" s="1247"/>
      <c r="EF71" s="1247"/>
      <c r="EG71" s="1247"/>
      <c r="EH71" s="1257"/>
      <c r="EI71" s="1452">
        <f t="shared" si="14"/>
        <v>0</v>
      </c>
      <c r="EJ71" s="1452">
        <f t="shared" si="15"/>
        <v>0</v>
      </c>
      <c r="EK71" s="1257"/>
      <c r="EL71" s="1450" t="str">
        <f t="shared" si="16"/>
        <v/>
      </c>
      <c r="EM71" s="1451"/>
      <c r="EN71" s="1247"/>
      <c r="EO71" s="1247"/>
      <c r="EP71" s="1247"/>
      <c r="EQ71" s="1247"/>
      <c r="ER71" s="1247"/>
      <c r="ES71" s="1247"/>
      <c r="ET71" s="1247"/>
      <c r="EU71" s="1247"/>
      <c r="EV71" s="1247"/>
      <c r="EW71" s="1247"/>
      <c r="EX71" s="1247"/>
      <c r="EY71" s="1247"/>
      <c r="EZ71" s="1247"/>
      <c r="FA71" s="1247"/>
      <c r="FB71" s="1247"/>
      <c r="FC71" s="1247"/>
      <c r="FD71" s="1247"/>
      <c r="FE71" s="1247"/>
      <c r="FF71" s="1247"/>
      <c r="FG71" s="1247"/>
      <c r="FH71" s="1247"/>
      <c r="FI71" s="1247"/>
      <c r="FJ71" s="1247"/>
      <c r="FK71" s="1247"/>
      <c r="FL71" s="1247"/>
      <c r="FM71" s="1247"/>
      <c r="FN71" s="1247"/>
      <c r="FO71" s="1247"/>
      <c r="FP71" s="1247"/>
      <c r="FQ71" s="1247"/>
      <c r="FR71" s="1247"/>
      <c r="FS71" s="1247"/>
      <c r="FT71" s="1247"/>
      <c r="FU71" s="1247"/>
      <c r="FV71" s="1247"/>
      <c r="FW71" s="1247"/>
      <c r="FX71" s="1247"/>
      <c r="FY71" s="1247"/>
      <c r="FZ71" s="1247"/>
      <c r="GA71" s="1247"/>
      <c r="GB71" s="1247"/>
      <c r="GC71" s="1247"/>
      <c r="GD71" s="1247"/>
      <c r="GE71" s="1247"/>
      <c r="GF71" s="1247"/>
      <c r="GG71" s="1247"/>
      <c r="GH71" s="1247"/>
      <c r="GI71" s="1247"/>
      <c r="GJ71" s="1247"/>
      <c r="GK71" s="1247"/>
      <c r="GL71" s="1247"/>
      <c r="GM71" s="1247"/>
      <c r="GN71" s="1247"/>
      <c r="GO71" s="1247"/>
      <c r="GP71" s="1247"/>
      <c r="GQ71" s="1247"/>
      <c r="GR71" s="1247"/>
      <c r="GS71" s="1247"/>
      <c r="GT71" s="1247"/>
      <c r="GU71" s="1247"/>
      <c r="GV71" s="1247"/>
      <c r="GW71" s="1247"/>
      <c r="GX71" s="1247"/>
      <c r="GY71" s="1247"/>
      <c r="GZ71" s="1247"/>
      <c r="HA71" s="1247"/>
      <c r="HB71" s="1247"/>
      <c r="HC71" s="1247"/>
      <c r="HD71" s="1247"/>
      <c r="HE71" s="1247"/>
      <c r="HF71" s="1247"/>
      <c r="HG71" s="1247"/>
      <c r="HH71" s="1247"/>
      <c r="HI71" s="1247"/>
      <c r="HJ71" s="1247"/>
      <c r="HK71" s="1247"/>
      <c r="HL71" s="1247"/>
      <c r="HM71" s="1247"/>
      <c r="HN71" s="1247"/>
      <c r="HO71" s="1247"/>
      <c r="HQ71" s="1452">
        <f t="shared" si="17"/>
        <v>0</v>
      </c>
      <c r="HR71" s="1452">
        <f t="shared" si="18"/>
        <v>0</v>
      </c>
    </row>
    <row r="72" spans="1:226" ht="16.5" customHeight="1" x14ac:dyDescent="0.2">
      <c r="A72" s="456"/>
      <c r="B72" s="121"/>
      <c r="C72" s="121"/>
      <c r="D72" s="122"/>
      <c r="E72" s="122"/>
      <c r="F72" s="142"/>
      <c r="G72" s="140"/>
      <c r="H72" s="141"/>
      <c r="I72" s="141"/>
      <c r="J72" s="141"/>
      <c r="K72" s="1559">
        <f t="shared" si="28"/>
        <v>0</v>
      </c>
      <c r="L72" s="154"/>
      <c r="M72" s="151"/>
      <c r="N72" s="152"/>
      <c r="O72" s="646"/>
      <c r="P72" s="1559">
        <f t="shared" si="31"/>
        <v>0</v>
      </c>
      <c r="Q72" s="343"/>
      <c r="R72" s="343"/>
      <c r="S72" s="344"/>
      <c r="T72" s="1559">
        <f t="shared" si="27"/>
        <v>0</v>
      </c>
      <c r="U72" s="344"/>
      <c r="V72" s="344"/>
      <c r="W72" s="1559">
        <f t="shared" si="26"/>
        <v>0</v>
      </c>
      <c r="X72" s="343"/>
      <c r="Y72" s="343"/>
      <c r="Z72" s="343"/>
      <c r="AA72" s="343"/>
      <c r="AB72" s="1559">
        <f t="shared" si="29"/>
        <v>0</v>
      </c>
      <c r="AC72" s="1559">
        <f t="shared" si="21"/>
        <v>0</v>
      </c>
      <c r="AD72" s="1559">
        <f t="shared" si="30"/>
        <v>0</v>
      </c>
      <c r="AF72" s="928"/>
      <c r="AG72" s="1065" t="str">
        <f>IF(AF72=" "," ",IF(AF72="Vehículos",VLOOKUP($AG$18,'Datos Indices'!$A$38:$Z$50,22,FALSE),IF(AF72="Ipim",VLOOKUP($AG$18,'Datos Indices'!$A$38:$Z$50,7,FALSE),IF(AF72="Dólar",VLOOKUP($AG$18,'Datos Indices'!$A$38:$Z$50,4,FALSE),IF(AF72="Gasoil",VLOOKUP($AG$18,'Datos Indices'!$A$38:$Z$50,10,FALSE),IF(AF72="WPU06 Pesificado",VLOOKUP($AG$18,'Datos Indices'!$A$38:$Z$50,26,FALSE),0))))))</f>
        <v xml:space="preserve"> </v>
      </c>
      <c r="AH72" s="1066">
        <f t="shared" si="3"/>
        <v>0</v>
      </c>
      <c r="AJ72" s="928"/>
      <c r="AK72" s="1065" t="str">
        <f>IF(AJ72=" "," ",IF(AJ72="Vehículos",VLOOKUP($AK$18,'Datos Indices'!$A$38:$Z$50,22,FALSE),IF(AJ72="Ipim",VLOOKUP($AK$18,'Datos Indices'!$A$38:$Z$50,7,FALSE),IF(AJ72="Dólar",VLOOKUP($AK$18,'Datos Indices'!$A$38:$Z$50,4,FALSE),IF(AJ72="Gasoil",VLOOKUP($AK$18,'Datos Indices'!$A$38:$Z$50,10,FALSE),IF(AJ72="WPU06 Pesificado",VLOOKUP($AK$18,'Datos Indices'!$A$38:$Z$50,26,FALSE),0))))))</f>
        <v xml:space="preserve"> </v>
      </c>
      <c r="AL72" s="1067">
        <f t="shared" si="4"/>
        <v>0</v>
      </c>
      <c r="AM72" s="1067">
        <f t="shared" si="5"/>
        <v>0</v>
      </c>
      <c r="AN72" s="1067">
        <f t="shared" si="6"/>
        <v>0</v>
      </c>
      <c r="AP72" s="928"/>
      <c r="AQ72" s="1065" t="str">
        <f>IF(AP72=" "," ",IF(AP72="Vehículos",VLOOKUP($AQ$18,'Datos Indices'!$A$38:$Z$50,22,FALSE),IF(AP72="Ipim",VLOOKUP($AQ$18,'Datos Indices'!$A$38:$Z$50,7,FALSE),IF(AP72="Dólar",VLOOKUP($AQ$18,'Datos Indices'!$A$38:$Z$50,4,FALSE),IF(AP72="Gasoil",VLOOKUP($AQ$18,'Datos Indices'!$A$38:$Z$50,10,FALSE),IF(AP72="WPU06 Pesificado",VLOOKUP($AQ$18,'Datos Indices'!$A$38:$Z$50,26,FALSE),0))))))</f>
        <v xml:space="preserve"> </v>
      </c>
      <c r="AR72" s="1066">
        <f t="shared" si="7"/>
        <v>0</v>
      </c>
      <c r="AT72" s="928"/>
      <c r="AU72" s="1065" t="str">
        <f>IF(AT72=" "," ",IF(AT72="Vehículos",VLOOKUP($AU$18,'Datos Indices'!$A$38:$Z$50,22,FALSE),IF(AT72="Ipim",VLOOKUP($AU$18,'Datos Indices'!$A$38:$Z$50,7,FALSE),IF(AT72="Dólar",VLOOKUP($AU$18,'Datos Indices'!$A$38:$Z$50,4,FALSE),IF(AT72="Gasoil",VLOOKUP($AU$18,'Datos Indices'!$A$38:$Z$50,10,FALSE),IF(AT72="WPU06 Pesificado",VLOOKUP($AU$18,'Datos Indices'!$A$38:$Z$50,26,FALSE),0))))))</f>
        <v xml:space="preserve"> </v>
      </c>
      <c r="AV72" s="1067">
        <f t="shared" si="8"/>
        <v>0</v>
      </c>
      <c r="AW72" s="1067">
        <f t="shared" si="9"/>
        <v>0</v>
      </c>
      <c r="AX72" s="1067">
        <f t="shared" si="10"/>
        <v>0</v>
      </c>
      <c r="AY72" s="1559">
        <f t="shared" si="12"/>
        <v>0</v>
      </c>
      <c r="AZ72" s="1559">
        <f t="shared" si="11"/>
        <v>0</v>
      </c>
      <c r="BA72" s="1257"/>
      <c r="BB72" s="125"/>
      <c r="BC72" s="1257"/>
      <c r="BD72" s="1450" t="str">
        <f t="shared" si="13"/>
        <v/>
      </c>
      <c r="BF72" s="1247"/>
      <c r="BG72" s="1247"/>
      <c r="BH72" s="1247"/>
      <c r="BI72" s="1247"/>
      <c r="BJ72" s="1247"/>
      <c r="BK72" s="1247"/>
      <c r="BL72" s="1247"/>
      <c r="BM72" s="1247"/>
      <c r="BN72" s="1247"/>
      <c r="BO72" s="1247"/>
      <c r="BP72" s="1247"/>
      <c r="BQ72" s="1247"/>
      <c r="BR72" s="1247"/>
      <c r="BS72" s="1247"/>
      <c r="BT72" s="1247"/>
      <c r="BU72" s="1247"/>
      <c r="BV72" s="1247"/>
      <c r="BW72" s="1247"/>
      <c r="BX72" s="1247"/>
      <c r="BY72" s="1247"/>
      <c r="BZ72" s="1247"/>
      <c r="CA72" s="1247"/>
      <c r="CB72" s="1247"/>
      <c r="CC72" s="1247"/>
      <c r="CD72" s="1247"/>
      <c r="CE72" s="1247"/>
      <c r="CF72" s="1247"/>
      <c r="CG72" s="1247"/>
      <c r="CH72" s="1247"/>
      <c r="CI72" s="1247"/>
      <c r="CJ72" s="1247"/>
      <c r="CK72" s="1247"/>
      <c r="CL72" s="1247"/>
      <c r="CM72" s="1247"/>
      <c r="CN72" s="1247"/>
      <c r="CO72" s="1247"/>
      <c r="CP72" s="1247"/>
      <c r="CQ72" s="1247"/>
      <c r="CR72" s="1247"/>
      <c r="CS72" s="1247"/>
      <c r="CT72" s="1247"/>
      <c r="CU72" s="1247"/>
      <c r="CV72" s="1247"/>
      <c r="CW72" s="1247"/>
      <c r="CX72" s="1247"/>
      <c r="CY72" s="1247"/>
      <c r="CZ72" s="1247"/>
      <c r="DA72" s="1247"/>
      <c r="DB72" s="1247"/>
      <c r="DC72" s="1247"/>
      <c r="DD72" s="1247"/>
      <c r="DE72" s="1247"/>
      <c r="DF72" s="1247"/>
      <c r="DG72" s="1247"/>
      <c r="DH72" s="1247"/>
      <c r="DI72" s="1247"/>
      <c r="DJ72" s="1247"/>
      <c r="DK72" s="1247"/>
      <c r="DL72" s="1247"/>
      <c r="DM72" s="1247"/>
      <c r="DN72" s="1247"/>
      <c r="DO72" s="1247"/>
      <c r="DP72" s="1247"/>
      <c r="DQ72" s="1247"/>
      <c r="DR72" s="1247"/>
      <c r="DS72" s="1247"/>
      <c r="DT72" s="1247"/>
      <c r="DU72" s="1247"/>
      <c r="DV72" s="1247"/>
      <c r="DW72" s="1247"/>
      <c r="DX72" s="1247"/>
      <c r="DY72" s="1247"/>
      <c r="DZ72" s="1247"/>
      <c r="EA72" s="1247"/>
      <c r="EB72" s="1247"/>
      <c r="EC72" s="1247"/>
      <c r="ED72" s="1247"/>
      <c r="EE72" s="1247"/>
      <c r="EF72" s="1247"/>
      <c r="EG72" s="1247"/>
      <c r="EH72" s="1257"/>
      <c r="EI72" s="1452">
        <f t="shared" si="14"/>
        <v>0</v>
      </c>
      <c r="EJ72" s="1452">
        <f t="shared" si="15"/>
        <v>0</v>
      </c>
      <c r="EK72" s="1257"/>
      <c r="EL72" s="1450" t="str">
        <f t="shared" si="16"/>
        <v/>
      </c>
      <c r="EN72" s="1247"/>
      <c r="EO72" s="1247"/>
      <c r="EP72" s="1247"/>
      <c r="EQ72" s="1247"/>
      <c r="ER72" s="1247"/>
      <c r="ES72" s="1247"/>
      <c r="ET72" s="1247"/>
      <c r="EU72" s="1247"/>
      <c r="EV72" s="1247"/>
      <c r="EW72" s="1247"/>
      <c r="EX72" s="1247"/>
      <c r="EY72" s="1247"/>
      <c r="EZ72" s="1247"/>
      <c r="FA72" s="1247"/>
      <c r="FB72" s="1247"/>
      <c r="FC72" s="1247"/>
      <c r="FD72" s="1247"/>
      <c r="FE72" s="1247"/>
      <c r="FF72" s="1247"/>
      <c r="FG72" s="1247"/>
      <c r="FH72" s="1247"/>
      <c r="FI72" s="1247"/>
      <c r="FJ72" s="1247"/>
      <c r="FK72" s="1247"/>
      <c r="FL72" s="1247"/>
      <c r="FM72" s="1247"/>
      <c r="FN72" s="1247"/>
      <c r="FO72" s="1247"/>
      <c r="FP72" s="1247"/>
      <c r="FQ72" s="1247"/>
      <c r="FR72" s="1247"/>
      <c r="FS72" s="1247"/>
      <c r="FT72" s="1247"/>
      <c r="FU72" s="1247"/>
      <c r="FV72" s="1247"/>
      <c r="FW72" s="1247"/>
      <c r="FX72" s="1247"/>
      <c r="FY72" s="1247"/>
      <c r="FZ72" s="1247"/>
      <c r="GA72" s="1247"/>
      <c r="GB72" s="1247"/>
      <c r="GC72" s="1247"/>
      <c r="GD72" s="1247"/>
      <c r="GE72" s="1247"/>
      <c r="GF72" s="1247"/>
      <c r="GG72" s="1247"/>
      <c r="GH72" s="1247"/>
      <c r="GI72" s="1247"/>
      <c r="GJ72" s="1247"/>
      <c r="GK72" s="1247"/>
      <c r="GL72" s="1247"/>
      <c r="GM72" s="1247"/>
      <c r="GN72" s="1247"/>
      <c r="GO72" s="1247"/>
      <c r="GP72" s="1247"/>
      <c r="GQ72" s="1247"/>
      <c r="GR72" s="1247"/>
      <c r="GS72" s="1247"/>
      <c r="GT72" s="1247"/>
      <c r="GU72" s="1247"/>
      <c r="GV72" s="1247"/>
      <c r="GW72" s="1247"/>
      <c r="GX72" s="1247"/>
      <c r="GY72" s="1247"/>
      <c r="GZ72" s="1247"/>
      <c r="HA72" s="1247"/>
      <c r="HB72" s="1247"/>
      <c r="HC72" s="1247"/>
      <c r="HD72" s="1247"/>
      <c r="HE72" s="1247"/>
      <c r="HF72" s="1247"/>
      <c r="HG72" s="1247"/>
      <c r="HH72" s="1247"/>
      <c r="HI72" s="1247"/>
      <c r="HJ72" s="1247"/>
      <c r="HK72" s="1247"/>
      <c r="HL72" s="1247"/>
      <c r="HM72" s="1247"/>
      <c r="HN72" s="1247"/>
      <c r="HO72" s="1247"/>
      <c r="HQ72" s="1452">
        <f t="shared" si="17"/>
        <v>0</v>
      </c>
      <c r="HR72" s="1452">
        <f t="shared" si="18"/>
        <v>0</v>
      </c>
    </row>
    <row r="73" spans="1:226" ht="16.5" customHeight="1" x14ac:dyDescent="0.2">
      <c r="A73" s="456"/>
      <c r="B73" s="121"/>
      <c r="C73" s="121"/>
      <c r="D73" s="122"/>
      <c r="E73" s="122"/>
      <c r="F73" s="142"/>
      <c r="G73" s="140"/>
      <c r="H73" s="141"/>
      <c r="I73" s="141"/>
      <c r="J73" s="141"/>
      <c r="K73" s="1559">
        <f t="shared" si="28"/>
        <v>0</v>
      </c>
      <c r="L73" s="154"/>
      <c r="M73" s="151"/>
      <c r="N73" s="152"/>
      <c r="O73" s="646"/>
      <c r="P73" s="1559">
        <f t="shared" si="31"/>
        <v>0</v>
      </c>
      <c r="Q73" s="343"/>
      <c r="R73" s="343"/>
      <c r="S73" s="344"/>
      <c r="T73" s="1559">
        <f t="shared" si="27"/>
        <v>0</v>
      </c>
      <c r="U73" s="344"/>
      <c r="V73" s="141"/>
      <c r="W73" s="1559">
        <f t="shared" si="26"/>
        <v>0</v>
      </c>
      <c r="X73" s="343"/>
      <c r="Y73" s="343"/>
      <c r="Z73" s="343"/>
      <c r="AA73" s="343"/>
      <c r="AB73" s="1559">
        <f t="shared" si="29"/>
        <v>0</v>
      </c>
      <c r="AC73" s="1559">
        <f t="shared" si="21"/>
        <v>0</v>
      </c>
      <c r="AD73" s="1559">
        <f t="shared" si="30"/>
        <v>0</v>
      </c>
      <c r="AF73" s="928"/>
      <c r="AG73" s="1065" t="str">
        <f>IF(AF73=" "," ",IF(AF73="Vehículos",VLOOKUP($AG$18,'Datos Indices'!$A$38:$Z$50,22,FALSE),IF(AF73="Ipim",VLOOKUP($AG$18,'Datos Indices'!$A$38:$Z$50,7,FALSE),IF(AF73="Dólar",VLOOKUP($AG$18,'Datos Indices'!$A$38:$Z$50,4,FALSE),IF(AF73="Gasoil",VLOOKUP($AG$18,'Datos Indices'!$A$38:$Z$50,10,FALSE),IF(AF73="WPU06 Pesificado",VLOOKUP($AG$18,'Datos Indices'!$A$38:$Z$50,26,FALSE),0))))))</f>
        <v xml:space="preserve"> </v>
      </c>
      <c r="AH73" s="1066">
        <f t="shared" si="3"/>
        <v>0</v>
      </c>
      <c r="AJ73" s="928"/>
      <c r="AK73" s="1065" t="str">
        <f>IF(AJ73=" "," ",IF(AJ73="Vehículos",VLOOKUP($AK$18,'Datos Indices'!$A$38:$Z$50,22,FALSE),IF(AJ73="Ipim",VLOOKUP($AK$18,'Datos Indices'!$A$38:$Z$50,7,FALSE),IF(AJ73="Dólar",VLOOKUP($AK$18,'Datos Indices'!$A$38:$Z$50,4,FALSE),IF(AJ73="Gasoil",VLOOKUP($AK$18,'Datos Indices'!$A$38:$Z$50,10,FALSE),IF(AJ73="WPU06 Pesificado",VLOOKUP($AK$18,'Datos Indices'!$A$38:$Z$50,26,FALSE),0))))))</f>
        <v xml:space="preserve"> </v>
      </c>
      <c r="AL73" s="1067">
        <f t="shared" si="4"/>
        <v>0</v>
      </c>
      <c r="AM73" s="1067">
        <f t="shared" si="5"/>
        <v>0</v>
      </c>
      <c r="AN73" s="1067">
        <f t="shared" si="6"/>
        <v>0</v>
      </c>
      <c r="AP73" s="928"/>
      <c r="AQ73" s="1065" t="str">
        <f>IF(AP73=" "," ",IF(AP73="Vehículos",VLOOKUP($AQ$18,'Datos Indices'!$A$38:$Z$50,22,FALSE),IF(AP73="Ipim",VLOOKUP($AQ$18,'Datos Indices'!$A$38:$Z$50,7,FALSE),IF(AP73="Dólar",VLOOKUP($AQ$18,'Datos Indices'!$A$38:$Z$50,4,FALSE),IF(AP73="Gasoil",VLOOKUP($AQ$18,'Datos Indices'!$A$38:$Z$50,10,FALSE),IF(AP73="WPU06 Pesificado",VLOOKUP($AQ$18,'Datos Indices'!$A$38:$Z$50,26,FALSE),0))))))</f>
        <v xml:space="preserve"> </v>
      </c>
      <c r="AR73" s="1066">
        <f t="shared" si="7"/>
        <v>0</v>
      </c>
      <c r="AT73" s="928"/>
      <c r="AU73" s="1065" t="str">
        <f>IF(AT73=" "," ",IF(AT73="Vehículos",VLOOKUP($AU$18,'Datos Indices'!$A$38:$Z$50,22,FALSE),IF(AT73="Ipim",VLOOKUP($AU$18,'Datos Indices'!$A$38:$Z$50,7,FALSE),IF(AT73="Dólar",VLOOKUP($AU$18,'Datos Indices'!$A$38:$Z$50,4,FALSE),IF(AT73="Gasoil",VLOOKUP($AU$18,'Datos Indices'!$A$38:$Z$50,10,FALSE),IF(AT73="WPU06 Pesificado",VLOOKUP($AU$18,'Datos Indices'!$A$38:$Z$50,26,FALSE),0))))))</f>
        <v xml:space="preserve"> </v>
      </c>
      <c r="AV73" s="1067">
        <f t="shared" si="8"/>
        <v>0</v>
      </c>
      <c r="AW73" s="1067">
        <f t="shared" si="9"/>
        <v>0</v>
      </c>
      <c r="AX73" s="1067">
        <f t="shared" si="10"/>
        <v>0</v>
      </c>
      <c r="AY73" s="1559">
        <f t="shared" si="12"/>
        <v>0</v>
      </c>
      <c r="AZ73" s="1559">
        <f t="shared" si="11"/>
        <v>0</v>
      </c>
      <c r="BA73" s="1257"/>
      <c r="BB73" s="125"/>
      <c r="BC73" s="1257"/>
      <c r="BD73" s="1450" t="str">
        <f t="shared" si="13"/>
        <v/>
      </c>
      <c r="BF73" s="1247"/>
      <c r="BG73" s="1247"/>
      <c r="BH73" s="1247"/>
      <c r="BI73" s="1247"/>
      <c r="BJ73" s="1247"/>
      <c r="BK73" s="1247"/>
      <c r="BL73" s="1247"/>
      <c r="BM73" s="1247"/>
      <c r="BN73" s="1247"/>
      <c r="BO73" s="1247"/>
      <c r="BP73" s="1247"/>
      <c r="BQ73" s="1247"/>
      <c r="BR73" s="1247"/>
      <c r="BS73" s="1247"/>
      <c r="BT73" s="1247"/>
      <c r="BU73" s="1247"/>
      <c r="BV73" s="1247"/>
      <c r="BW73" s="1247"/>
      <c r="BX73" s="1247"/>
      <c r="BY73" s="1247"/>
      <c r="BZ73" s="1247"/>
      <c r="CA73" s="1247"/>
      <c r="CB73" s="1247"/>
      <c r="CC73" s="1247"/>
      <c r="CD73" s="1247"/>
      <c r="CE73" s="1247"/>
      <c r="CF73" s="1247"/>
      <c r="CG73" s="1247"/>
      <c r="CH73" s="1247"/>
      <c r="CI73" s="1247"/>
      <c r="CJ73" s="1247"/>
      <c r="CK73" s="1247"/>
      <c r="CL73" s="1247"/>
      <c r="CM73" s="1247"/>
      <c r="CN73" s="1247"/>
      <c r="CO73" s="1247"/>
      <c r="CP73" s="1247"/>
      <c r="CQ73" s="1247"/>
      <c r="CR73" s="1247"/>
      <c r="CS73" s="1247"/>
      <c r="CT73" s="1247"/>
      <c r="CU73" s="1247"/>
      <c r="CV73" s="1247"/>
      <c r="CW73" s="1247"/>
      <c r="CX73" s="1247"/>
      <c r="CY73" s="1247"/>
      <c r="CZ73" s="1247"/>
      <c r="DA73" s="1247"/>
      <c r="DB73" s="1247"/>
      <c r="DC73" s="1247"/>
      <c r="DD73" s="1247"/>
      <c r="DE73" s="1247"/>
      <c r="DF73" s="1247"/>
      <c r="DG73" s="1247"/>
      <c r="DH73" s="1247"/>
      <c r="DI73" s="1247"/>
      <c r="DJ73" s="1247"/>
      <c r="DK73" s="1247"/>
      <c r="DL73" s="1247"/>
      <c r="DM73" s="1247"/>
      <c r="DN73" s="1247"/>
      <c r="DO73" s="1247"/>
      <c r="DP73" s="1247"/>
      <c r="DQ73" s="1247"/>
      <c r="DR73" s="1247"/>
      <c r="DS73" s="1247"/>
      <c r="DT73" s="1247"/>
      <c r="DU73" s="1247"/>
      <c r="DV73" s="1247"/>
      <c r="DW73" s="1247"/>
      <c r="DX73" s="1247"/>
      <c r="DY73" s="1247"/>
      <c r="DZ73" s="1247"/>
      <c r="EA73" s="1247"/>
      <c r="EB73" s="1247"/>
      <c r="EC73" s="1247"/>
      <c r="ED73" s="1247"/>
      <c r="EE73" s="1247"/>
      <c r="EF73" s="1247"/>
      <c r="EG73" s="1247"/>
      <c r="EH73" s="1257"/>
      <c r="EI73" s="1452">
        <f t="shared" si="14"/>
        <v>0</v>
      </c>
      <c r="EJ73" s="1452">
        <f t="shared" si="15"/>
        <v>0</v>
      </c>
      <c r="EK73" s="1257"/>
      <c r="EL73" s="1450" t="str">
        <f t="shared" si="16"/>
        <v/>
      </c>
      <c r="EN73" s="1247"/>
      <c r="EO73" s="1247"/>
      <c r="EP73" s="1247"/>
      <c r="EQ73" s="1247"/>
      <c r="ER73" s="1247"/>
      <c r="ES73" s="1247"/>
      <c r="ET73" s="1247"/>
      <c r="EU73" s="1247"/>
      <c r="EV73" s="1247"/>
      <c r="EW73" s="1247"/>
      <c r="EX73" s="1247"/>
      <c r="EY73" s="1247"/>
      <c r="EZ73" s="1247"/>
      <c r="FA73" s="1247"/>
      <c r="FB73" s="1247"/>
      <c r="FC73" s="1247"/>
      <c r="FD73" s="1247"/>
      <c r="FE73" s="1247"/>
      <c r="FF73" s="1247"/>
      <c r="FG73" s="1247"/>
      <c r="FH73" s="1247"/>
      <c r="FI73" s="1247"/>
      <c r="FJ73" s="1247"/>
      <c r="FK73" s="1247"/>
      <c r="FL73" s="1247"/>
      <c r="FM73" s="1247"/>
      <c r="FN73" s="1247"/>
      <c r="FO73" s="1247"/>
      <c r="FP73" s="1247"/>
      <c r="FQ73" s="1247"/>
      <c r="FR73" s="1247"/>
      <c r="FS73" s="1247"/>
      <c r="FT73" s="1247"/>
      <c r="FU73" s="1247"/>
      <c r="FV73" s="1247"/>
      <c r="FW73" s="1247"/>
      <c r="FX73" s="1247"/>
      <c r="FY73" s="1247"/>
      <c r="FZ73" s="1247"/>
      <c r="GA73" s="1247"/>
      <c r="GB73" s="1247"/>
      <c r="GC73" s="1247"/>
      <c r="GD73" s="1247"/>
      <c r="GE73" s="1247"/>
      <c r="GF73" s="1247"/>
      <c r="GG73" s="1247"/>
      <c r="GH73" s="1247"/>
      <c r="GI73" s="1247"/>
      <c r="GJ73" s="1247"/>
      <c r="GK73" s="1247"/>
      <c r="GL73" s="1247"/>
      <c r="GM73" s="1247"/>
      <c r="GN73" s="1247"/>
      <c r="GO73" s="1247"/>
      <c r="GP73" s="1247"/>
      <c r="GQ73" s="1247"/>
      <c r="GR73" s="1247"/>
      <c r="GS73" s="1247"/>
      <c r="GT73" s="1247"/>
      <c r="GU73" s="1247"/>
      <c r="GV73" s="1247"/>
      <c r="GW73" s="1247"/>
      <c r="GX73" s="1247"/>
      <c r="GY73" s="1247"/>
      <c r="GZ73" s="1247"/>
      <c r="HA73" s="1247"/>
      <c r="HB73" s="1247"/>
      <c r="HC73" s="1247"/>
      <c r="HD73" s="1247"/>
      <c r="HE73" s="1247"/>
      <c r="HF73" s="1247"/>
      <c r="HG73" s="1247"/>
      <c r="HH73" s="1247"/>
      <c r="HI73" s="1247"/>
      <c r="HJ73" s="1247"/>
      <c r="HK73" s="1247"/>
      <c r="HL73" s="1247"/>
      <c r="HM73" s="1247"/>
      <c r="HN73" s="1247"/>
      <c r="HO73" s="1247"/>
      <c r="HQ73" s="1452">
        <f t="shared" si="17"/>
        <v>0</v>
      </c>
      <c r="HR73" s="1452">
        <f t="shared" si="18"/>
        <v>0</v>
      </c>
    </row>
    <row r="74" spans="1:226" ht="16.5" customHeight="1" x14ac:dyDescent="0.2">
      <c r="A74" s="456"/>
      <c r="B74" s="121"/>
      <c r="C74" s="121"/>
      <c r="D74" s="122"/>
      <c r="E74" s="122"/>
      <c r="F74" s="142"/>
      <c r="G74" s="140"/>
      <c r="H74" s="141"/>
      <c r="I74" s="141"/>
      <c r="J74" s="141"/>
      <c r="K74" s="1559">
        <f t="shared" ref="K74:K88" si="32">(J74*I74*H74)*C74*D74</f>
        <v>0</v>
      </c>
      <c r="L74" s="154"/>
      <c r="M74" s="151"/>
      <c r="N74" s="152"/>
      <c r="O74" s="646"/>
      <c r="P74" s="1559">
        <f t="shared" si="31"/>
        <v>0</v>
      </c>
      <c r="Q74" s="343"/>
      <c r="R74" s="343"/>
      <c r="S74" s="344"/>
      <c r="T74" s="1559">
        <f t="shared" si="27"/>
        <v>0</v>
      </c>
      <c r="U74" s="344"/>
      <c r="V74" s="141"/>
      <c r="W74" s="1559">
        <f t="shared" si="26"/>
        <v>0</v>
      </c>
      <c r="X74" s="343"/>
      <c r="Y74" s="343"/>
      <c r="Z74" s="343"/>
      <c r="AA74" s="343"/>
      <c r="AB74" s="1559">
        <f t="shared" ref="AB74:AB88" si="33">SUM(X74:AA74)*C74*D74</f>
        <v>0</v>
      </c>
      <c r="AC74" s="1559">
        <f t="shared" si="21"/>
        <v>0</v>
      </c>
      <c r="AD74" s="1559">
        <f t="shared" ref="AD74:AD88" si="34">+K74+P74+W74+AB74</f>
        <v>0</v>
      </c>
      <c r="AF74" s="928"/>
      <c r="AG74" s="1065" t="str">
        <f>IF(AF74=" "," ",IF(AF74="Vehículos",VLOOKUP($AG$18,'Datos Indices'!$A$38:$Z$50,22,FALSE),IF(AF74="Ipim",VLOOKUP($AG$18,'Datos Indices'!$A$38:$Z$50,7,FALSE),IF(AF74="Dólar",VLOOKUP($AG$18,'Datos Indices'!$A$38:$Z$50,4,FALSE),IF(AF74="Gasoil",VLOOKUP($AG$18,'Datos Indices'!$A$38:$Z$50,10,FALSE),IF(AF74="WPU06 Pesificado",VLOOKUP($AG$18,'Datos Indices'!$A$38:$Z$50,26,FALSE),0))))))</f>
        <v xml:space="preserve"> </v>
      </c>
      <c r="AH74" s="1066">
        <f t="shared" si="3"/>
        <v>0</v>
      </c>
      <c r="AJ74" s="928"/>
      <c r="AK74" s="1065" t="str">
        <f>IF(AJ74=" "," ",IF(AJ74="Vehículos",VLOOKUP($AK$18,'Datos Indices'!$A$38:$Z$50,22,FALSE),IF(AJ74="Ipim",VLOOKUP($AK$18,'Datos Indices'!$A$38:$Z$50,7,FALSE),IF(AJ74="Dólar",VLOOKUP($AK$18,'Datos Indices'!$A$38:$Z$50,4,FALSE),IF(AJ74="Gasoil",VLOOKUP($AK$18,'Datos Indices'!$A$38:$Z$50,10,FALSE),IF(AJ74="WPU06 Pesificado",VLOOKUP($AK$18,'Datos Indices'!$A$38:$Z$50,26,FALSE),0))))))</f>
        <v xml:space="preserve"> </v>
      </c>
      <c r="AL74" s="1067">
        <f t="shared" si="4"/>
        <v>0</v>
      </c>
      <c r="AM74" s="1067">
        <f t="shared" si="5"/>
        <v>0</v>
      </c>
      <c r="AN74" s="1067">
        <f t="shared" si="6"/>
        <v>0</v>
      </c>
      <c r="AP74" s="928"/>
      <c r="AQ74" s="1065" t="str">
        <f>IF(AP74=" "," ",IF(AP74="Vehículos",VLOOKUP($AQ$18,'Datos Indices'!$A$38:$Z$50,22,FALSE),IF(AP74="Ipim",VLOOKUP($AQ$18,'Datos Indices'!$A$38:$Z$50,7,FALSE),IF(AP74="Dólar",VLOOKUP($AQ$18,'Datos Indices'!$A$38:$Z$50,4,FALSE),IF(AP74="Gasoil",VLOOKUP($AQ$18,'Datos Indices'!$A$38:$Z$50,10,FALSE),IF(AP74="WPU06 Pesificado",VLOOKUP($AQ$18,'Datos Indices'!$A$38:$Z$50,26,FALSE),0))))))</f>
        <v xml:space="preserve"> </v>
      </c>
      <c r="AR74" s="1066">
        <f t="shared" si="7"/>
        <v>0</v>
      </c>
      <c r="AT74" s="928"/>
      <c r="AU74" s="1065" t="str">
        <f>IF(AT74=" "," ",IF(AT74="Vehículos",VLOOKUP($AU$18,'Datos Indices'!$A$38:$Z$50,22,FALSE),IF(AT74="Ipim",VLOOKUP($AU$18,'Datos Indices'!$A$38:$Z$50,7,FALSE),IF(AT74="Dólar",VLOOKUP($AU$18,'Datos Indices'!$A$38:$Z$50,4,FALSE),IF(AT74="Gasoil",VLOOKUP($AU$18,'Datos Indices'!$A$38:$Z$50,10,FALSE),IF(AT74="WPU06 Pesificado",VLOOKUP($AU$18,'Datos Indices'!$A$38:$Z$50,26,FALSE),0))))))</f>
        <v xml:space="preserve"> </v>
      </c>
      <c r="AV74" s="1067">
        <f t="shared" si="8"/>
        <v>0</v>
      </c>
      <c r="AW74" s="1067">
        <f t="shared" si="9"/>
        <v>0</v>
      </c>
      <c r="AX74" s="1067">
        <f t="shared" si="10"/>
        <v>0</v>
      </c>
      <c r="AY74" s="1559">
        <f t="shared" si="12"/>
        <v>0</v>
      </c>
      <c r="AZ74" s="1559">
        <f t="shared" si="11"/>
        <v>0</v>
      </c>
      <c r="BA74" s="1257"/>
      <c r="BB74" s="125"/>
      <c r="BC74" s="1257"/>
      <c r="BD74" s="1450" t="str">
        <f t="shared" si="13"/>
        <v/>
      </c>
      <c r="BE74" s="1451"/>
      <c r="BF74" s="1247"/>
      <c r="BG74" s="1247"/>
      <c r="BH74" s="1247"/>
      <c r="BI74" s="1247"/>
      <c r="BJ74" s="1247"/>
      <c r="BK74" s="1247"/>
      <c r="BL74" s="1247"/>
      <c r="BM74" s="1247"/>
      <c r="BN74" s="1247"/>
      <c r="BO74" s="1247"/>
      <c r="BP74" s="1247"/>
      <c r="BQ74" s="1247"/>
      <c r="BR74" s="1247"/>
      <c r="BS74" s="1247"/>
      <c r="BT74" s="1247"/>
      <c r="BU74" s="1247"/>
      <c r="BV74" s="1247"/>
      <c r="BW74" s="1247"/>
      <c r="BX74" s="1247"/>
      <c r="BY74" s="1247"/>
      <c r="BZ74" s="1247"/>
      <c r="CA74" s="1247"/>
      <c r="CB74" s="1247"/>
      <c r="CC74" s="1247"/>
      <c r="CD74" s="1247"/>
      <c r="CE74" s="1247"/>
      <c r="CF74" s="1247"/>
      <c r="CG74" s="1247"/>
      <c r="CH74" s="1247"/>
      <c r="CI74" s="1247"/>
      <c r="CJ74" s="1247"/>
      <c r="CK74" s="1247"/>
      <c r="CL74" s="1247"/>
      <c r="CM74" s="1247"/>
      <c r="CN74" s="1247"/>
      <c r="CO74" s="1247"/>
      <c r="CP74" s="1247"/>
      <c r="CQ74" s="1247"/>
      <c r="CR74" s="1247"/>
      <c r="CS74" s="1247"/>
      <c r="CT74" s="1247"/>
      <c r="CU74" s="1247"/>
      <c r="CV74" s="1247"/>
      <c r="CW74" s="1247"/>
      <c r="CX74" s="1247"/>
      <c r="CY74" s="1247"/>
      <c r="CZ74" s="1247"/>
      <c r="DA74" s="1247"/>
      <c r="DB74" s="1247"/>
      <c r="DC74" s="1247"/>
      <c r="DD74" s="1247"/>
      <c r="DE74" s="1247"/>
      <c r="DF74" s="1247"/>
      <c r="DG74" s="1247"/>
      <c r="DH74" s="1247"/>
      <c r="DI74" s="1247"/>
      <c r="DJ74" s="1247"/>
      <c r="DK74" s="1247"/>
      <c r="DL74" s="1247"/>
      <c r="DM74" s="1247"/>
      <c r="DN74" s="1247"/>
      <c r="DO74" s="1247"/>
      <c r="DP74" s="1247"/>
      <c r="DQ74" s="1247"/>
      <c r="DR74" s="1247"/>
      <c r="DS74" s="1247"/>
      <c r="DT74" s="1247"/>
      <c r="DU74" s="1247"/>
      <c r="DV74" s="1247"/>
      <c r="DW74" s="1247"/>
      <c r="DX74" s="1247"/>
      <c r="DY74" s="1247"/>
      <c r="DZ74" s="1247"/>
      <c r="EA74" s="1247"/>
      <c r="EB74" s="1247"/>
      <c r="EC74" s="1247"/>
      <c r="ED74" s="1247"/>
      <c r="EE74" s="1247"/>
      <c r="EF74" s="1247"/>
      <c r="EG74" s="1247"/>
      <c r="EH74" s="1257"/>
      <c r="EI74" s="1452">
        <f t="shared" si="14"/>
        <v>0</v>
      </c>
      <c r="EJ74" s="1452">
        <f t="shared" si="15"/>
        <v>0</v>
      </c>
      <c r="EK74" s="1257"/>
      <c r="EL74" s="1450" t="str">
        <f t="shared" si="16"/>
        <v/>
      </c>
      <c r="EM74" s="1451"/>
      <c r="EN74" s="1247"/>
      <c r="EO74" s="1247"/>
      <c r="EP74" s="1247"/>
      <c r="EQ74" s="1247"/>
      <c r="ER74" s="1247"/>
      <c r="ES74" s="1247"/>
      <c r="ET74" s="1247"/>
      <c r="EU74" s="1247"/>
      <c r="EV74" s="1247"/>
      <c r="EW74" s="1247"/>
      <c r="EX74" s="1247"/>
      <c r="EY74" s="1247"/>
      <c r="EZ74" s="1247"/>
      <c r="FA74" s="1247"/>
      <c r="FB74" s="1247"/>
      <c r="FC74" s="1247"/>
      <c r="FD74" s="1247"/>
      <c r="FE74" s="1247"/>
      <c r="FF74" s="1247"/>
      <c r="FG74" s="1247"/>
      <c r="FH74" s="1247"/>
      <c r="FI74" s="1247"/>
      <c r="FJ74" s="1247"/>
      <c r="FK74" s="1247"/>
      <c r="FL74" s="1247"/>
      <c r="FM74" s="1247"/>
      <c r="FN74" s="1247"/>
      <c r="FO74" s="1247"/>
      <c r="FP74" s="1247"/>
      <c r="FQ74" s="1247"/>
      <c r="FR74" s="1247"/>
      <c r="FS74" s="1247"/>
      <c r="FT74" s="1247"/>
      <c r="FU74" s="1247"/>
      <c r="FV74" s="1247"/>
      <c r="FW74" s="1247"/>
      <c r="FX74" s="1247"/>
      <c r="FY74" s="1247"/>
      <c r="FZ74" s="1247"/>
      <c r="GA74" s="1247"/>
      <c r="GB74" s="1247"/>
      <c r="GC74" s="1247"/>
      <c r="GD74" s="1247"/>
      <c r="GE74" s="1247"/>
      <c r="GF74" s="1247"/>
      <c r="GG74" s="1247"/>
      <c r="GH74" s="1247"/>
      <c r="GI74" s="1247"/>
      <c r="GJ74" s="1247"/>
      <c r="GK74" s="1247"/>
      <c r="GL74" s="1247"/>
      <c r="GM74" s="1247"/>
      <c r="GN74" s="1247"/>
      <c r="GO74" s="1247"/>
      <c r="GP74" s="1247"/>
      <c r="GQ74" s="1247"/>
      <c r="GR74" s="1247"/>
      <c r="GS74" s="1247"/>
      <c r="GT74" s="1247"/>
      <c r="GU74" s="1247"/>
      <c r="GV74" s="1247"/>
      <c r="GW74" s="1247"/>
      <c r="GX74" s="1247"/>
      <c r="GY74" s="1247"/>
      <c r="GZ74" s="1247"/>
      <c r="HA74" s="1247"/>
      <c r="HB74" s="1247"/>
      <c r="HC74" s="1247"/>
      <c r="HD74" s="1247"/>
      <c r="HE74" s="1247"/>
      <c r="HF74" s="1247"/>
      <c r="HG74" s="1247"/>
      <c r="HH74" s="1247"/>
      <c r="HI74" s="1247"/>
      <c r="HJ74" s="1247"/>
      <c r="HK74" s="1247"/>
      <c r="HL74" s="1247"/>
      <c r="HM74" s="1247"/>
      <c r="HN74" s="1247"/>
      <c r="HO74" s="1247"/>
      <c r="HQ74" s="1452">
        <f t="shared" si="17"/>
        <v>0</v>
      </c>
      <c r="HR74" s="1452">
        <f t="shared" si="18"/>
        <v>0</v>
      </c>
    </row>
    <row r="75" spans="1:226" ht="16.5" customHeight="1" x14ac:dyDescent="0.2">
      <c r="A75" s="456"/>
      <c r="B75" s="121"/>
      <c r="C75" s="121"/>
      <c r="D75" s="122"/>
      <c r="E75" s="122"/>
      <c r="F75" s="142"/>
      <c r="G75" s="140"/>
      <c r="H75" s="141"/>
      <c r="I75" s="141"/>
      <c r="J75" s="141"/>
      <c r="K75" s="1559">
        <f t="shared" si="32"/>
        <v>0</v>
      </c>
      <c r="L75" s="154"/>
      <c r="M75" s="151"/>
      <c r="N75" s="152"/>
      <c r="O75" s="646"/>
      <c r="P75" s="1559">
        <f t="shared" si="31"/>
        <v>0</v>
      </c>
      <c r="Q75" s="343"/>
      <c r="R75" s="343"/>
      <c r="S75" s="344"/>
      <c r="T75" s="1559">
        <f t="shared" si="27"/>
        <v>0</v>
      </c>
      <c r="U75" s="344"/>
      <c r="V75" s="141"/>
      <c r="W75" s="1559">
        <f t="shared" si="26"/>
        <v>0</v>
      </c>
      <c r="X75" s="343"/>
      <c r="Y75" s="343"/>
      <c r="Z75" s="343"/>
      <c r="AA75" s="343"/>
      <c r="AB75" s="1559">
        <f t="shared" si="33"/>
        <v>0</v>
      </c>
      <c r="AC75" s="1559">
        <f t="shared" si="21"/>
        <v>0</v>
      </c>
      <c r="AD75" s="1559">
        <f t="shared" si="34"/>
        <v>0</v>
      </c>
      <c r="AF75" s="928"/>
      <c r="AG75" s="1065" t="str">
        <f>IF(AF75=" "," ",IF(AF75="Vehículos",VLOOKUP($AG$18,'Datos Indices'!$A$38:$Z$50,22,FALSE),IF(AF75="Ipim",VLOOKUP($AG$18,'Datos Indices'!$A$38:$Z$50,7,FALSE),IF(AF75="Dólar",VLOOKUP($AG$18,'Datos Indices'!$A$38:$Z$50,4,FALSE),IF(AF75="Gasoil",VLOOKUP($AG$18,'Datos Indices'!$A$38:$Z$50,10,FALSE),IF(AF75="WPU06 Pesificado",VLOOKUP($AG$18,'Datos Indices'!$A$38:$Z$50,26,FALSE),0))))))</f>
        <v xml:space="preserve"> </v>
      </c>
      <c r="AH75" s="1066">
        <f t="shared" si="3"/>
        <v>0</v>
      </c>
      <c r="AJ75" s="928"/>
      <c r="AK75" s="1065" t="str">
        <f>IF(AJ75=" "," ",IF(AJ75="Vehículos",VLOOKUP($AK$18,'Datos Indices'!$A$38:$Z$50,22,FALSE),IF(AJ75="Ipim",VLOOKUP($AK$18,'Datos Indices'!$A$38:$Z$50,7,FALSE),IF(AJ75="Dólar",VLOOKUP($AK$18,'Datos Indices'!$A$38:$Z$50,4,FALSE),IF(AJ75="Gasoil",VLOOKUP($AK$18,'Datos Indices'!$A$38:$Z$50,10,FALSE),IF(AJ75="WPU06 Pesificado",VLOOKUP($AK$18,'Datos Indices'!$A$38:$Z$50,26,FALSE),0))))))</f>
        <v xml:space="preserve"> </v>
      </c>
      <c r="AL75" s="1067">
        <f t="shared" si="4"/>
        <v>0</v>
      </c>
      <c r="AM75" s="1067">
        <f t="shared" si="5"/>
        <v>0</v>
      </c>
      <c r="AN75" s="1067">
        <f t="shared" si="6"/>
        <v>0</v>
      </c>
      <c r="AP75" s="928"/>
      <c r="AQ75" s="1065" t="str">
        <f>IF(AP75=" "," ",IF(AP75="Vehículos",VLOOKUP($AQ$18,'Datos Indices'!$A$38:$Z$50,22,FALSE),IF(AP75="Ipim",VLOOKUP($AQ$18,'Datos Indices'!$A$38:$Z$50,7,FALSE),IF(AP75="Dólar",VLOOKUP($AQ$18,'Datos Indices'!$A$38:$Z$50,4,FALSE),IF(AP75="Gasoil",VLOOKUP($AQ$18,'Datos Indices'!$A$38:$Z$50,10,FALSE),IF(AP75="WPU06 Pesificado",VLOOKUP($AQ$18,'Datos Indices'!$A$38:$Z$50,26,FALSE),0))))))</f>
        <v xml:space="preserve"> </v>
      </c>
      <c r="AR75" s="1066">
        <f t="shared" si="7"/>
        <v>0</v>
      </c>
      <c r="AT75" s="928"/>
      <c r="AU75" s="1065" t="str">
        <f>IF(AT75=" "," ",IF(AT75="Vehículos",VLOOKUP($AU$18,'Datos Indices'!$A$38:$Z$50,22,FALSE),IF(AT75="Ipim",VLOOKUP($AU$18,'Datos Indices'!$A$38:$Z$50,7,FALSE),IF(AT75="Dólar",VLOOKUP($AU$18,'Datos Indices'!$A$38:$Z$50,4,FALSE),IF(AT75="Gasoil",VLOOKUP($AU$18,'Datos Indices'!$A$38:$Z$50,10,FALSE),IF(AT75="WPU06 Pesificado",VLOOKUP($AU$18,'Datos Indices'!$A$38:$Z$50,26,FALSE),0))))))</f>
        <v xml:space="preserve"> </v>
      </c>
      <c r="AV75" s="1067">
        <f t="shared" si="8"/>
        <v>0</v>
      </c>
      <c r="AW75" s="1067">
        <f t="shared" si="9"/>
        <v>0</v>
      </c>
      <c r="AX75" s="1067">
        <f t="shared" si="10"/>
        <v>0</v>
      </c>
      <c r="AY75" s="1559">
        <f t="shared" si="12"/>
        <v>0</v>
      </c>
      <c r="AZ75" s="1559">
        <f t="shared" si="11"/>
        <v>0</v>
      </c>
      <c r="BA75" s="1257"/>
      <c r="BB75" s="125"/>
      <c r="BC75" s="1257"/>
      <c r="BD75" s="1450" t="str">
        <f t="shared" si="13"/>
        <v/>
      </c>
      <c r="BE75" s="1451"/>
      <c r="BF75" s="1247"/>
      <c r="BG75" s="1247"/>
      <c r="BH75" s="1247"/>
      <c r="BI75" s="1247"/>
      <c r="BJ75" s="1247"/>
      <c r="BK75" s="1247"/>
      <c r="BL75" s="1247"/>
      <c r="BM75" s="1247"/>
      <c r="BN75" s="1247"/>
      <c r="BO75" s="1247"/>
      <c r="BP75" s="1247"/>
      <c r="BQ75" s="1247"/>
      <c r="BR75" s="1247"/>
      <c r="BS75" s="1247"/>
      <c r="BT75" s="1247"/>
      <c r="BU75" s="1247"/>
      <c r="BV75" s="1247"/>
      <c r="BW75" s="1247"/>
      <c r="BX75" s="1247"/>
      <c r="BY75" s="1247"/>
      <c r="BZ75" s="1247"/>
      <c r="CA75" s="1247"/>
      <c r="CB75" s="1247"/>
      <c r="CC75" s="1247"/>
      <c r="CD75" s="1247"/>
      <c r="CE75" s="1247"/>
      <c r="CF75" s="1247"/>
      <c r="CG75" s="1247"/>
      <c r="CH75" s="1247"/>
      <c r="CI75" s="1247"/>
      <c r="CJ75" s="1247"/>
      <c r="CK75" s="1247"/>
      <c r="CL75" s="1247"/>
      <c r="CM75" s="1247"/>
      <c r="CN75" s="1247"/>
      <c r="CO75" s="1247"/>
      <c r="CP75" s="1247"/>
      <c r="CQ75" s="1247"/>
      <c r="CR75" s="1247"/>
      <c r="CS75" s="1247"/>
      <c r="CT75" s="1247"/>
      <c r="CU75" s="1247"/>
      <c r="CV75" s="1247"/>
      <c r="CW75" s="1247"/>
      <c r="CX75" s="1247"/>
      <c r="CY75" s="1247"/>
      <c r="CZ75" s="1247"/>
      <c r="DA75" s="1247"/>
      <c r="DB75" s="1247"/>
      <c r="DC75" s="1247"/>
      <c r="DD75" s="1247"/>
      <c r="DE75" s="1247"/>
      <c r="DF75" s="1247"/>
      <c r="DG75" s="1247"/>
      <c r="DH75" s="1247"/>
      <c r="DI75" s="1247"/>
      <c r="DJ75" s="1247"/>
      <c r="DK75" s="1247"/>
      <c r="DL75" s="1247"/>
      <c r="DM75" s="1247"/>
      <c r="DN75" s="1247"/>
      <c r="DO75" s="1247"/>
      <c r="DP75" s="1247"/>
      <c r="DQ75" s="1247"/>
      <c r="DR75" s="1247"/>
      <c r="DS75" s="1247"/>
      <c r="DT75" s="1247"/>
      <c r="DU75" s="1247"/>
      <c r="DV75" s="1247"/>
      <c r="DW75" s="1247"/>
      <c r="DX75" s="1247"/>
      <c r="DY75" s="1247"/>
      <c r="DZ75" s="1247"/>
      <c r="EA75" s="1247"/>
      <c r="EB75" s="1247"/>
      <c r="EC75" s="1247"/>
      <c r="ED75" s="1247"/>
      <c r="EE75" s="1247"/>
      <c r="EF75" s="1247"/>
      <c r="EG75" s="1247"/>
      <c r="EH75" s="1257"/>
      <c r="EI75" s="1452">
        <f t="shared" si="14"/>
        <v>0</v>
      </c>
      <c r="EJ75" s="1452">
        <f t="shared" si="15"/>
        <v>0</v>
      </c>
      <c r="EK75" s="1257"/>
      <c r="EL75" s="1450" t="str">
        <f t="shared" si="16"/>
        <v/>
      </c>
      <c r="EM75" s="1451"/>
      <c r="EN75" s="1247"/>
      <c r="EO75" s="1247"/>
      <c r="EP75" s="1247"/>
      <c r="EQ75" s="1247"/>
      <c r="ER75" s="1247"/>
      <c r="ES75" s="1247"/>
      <c r="ET75" s="1247"/>
      <c r="EU75" s="1247"/>
      <c r="EV75" s="1247"/>
      <c r="EW75" s="1247"/>
      <c r="EX75" s="1247"/>
      <c r="EY75" s="1247"/>
      <c r="EZ75" s="1247"/>
      <c r="FA75" s="1247"/>
      <c r="FB75" s="1247"/>
      <c r="FC75" s="1247"/>
      <c r="FD75" s="1247"/>
      <c r="FE75" s="1247"/>
      <c r="FF75" s="1247"/>
      <c r="FG75" s="1247"/>
      <c r="FH75" s="1247"/>
      <c r="FI75" s="1247"/>
      <c r="FJ75" s="1247"/>
      <c r="FK75" s="1247"/>
      <c r="FL75" s="1247"/>
      <c r="FM75" s="1247"/>
      <c r="FN75" s="1247"/>
      <c r="FO75" s="1247"/>
      <c r="FP75" s="1247"/>
      <c r="FQ75" s="1247"/>
      <c r="FR75" s="1247"/>
      <c r="FS75" s="1247"/>
      <c r="FT75" s="1247"/>
      <c r="FU75" s="1247"/>
      <c r="FV75" s="1247"/>
      <c r="FW75" s="1247"/>
      <c r="FX75" s="1247"/>
      <c r="FY75" s="1247"/>
      <c r="FZ75" s="1247"/>
      <c r="GA75" s="1247"/>
      <c r="GB75" s="1247"/>
      <c r="GC75" s="1247"/>
      <c r="GD75" s="1247"/>
      <c r="GE75" s="1247"/>
      <c r="GF75" s="1247"/>
      <c r="GG75" s="1247"/>
      <c r="GH75" s="1247"/>
      <c r="GI75" s="1247"/>
      <c r="GJ75" s="1247"/>
      <c r="GK75" s="1247"/>
      <c r="GL75" s="1247"/>
      <c r="GM75" s="1247"/>
      <c r="GN75" s="1247"/>
      <c r="GO75" s="1247"/>
      <c r="GP75" s="1247"/>
      <c r="GQ75" s="1247"/>
      <c r="GR75" s="1247"/>
      <c r="GS75" s="1247"/>
      <c r="GT75" s="1247"/>
      <c r="GU75" s="1247"/>
      <c r="GV75" s="1247"/>
      <c r="GW75" s="1247"/>
      <c r="GX75" s="1247"/>
      <c r="GY75" s="1247"/>
      <c r="GZ75" s="1247"/>
      <c r="HA75" s="1247"/>
      <c r="HB75" s="1247"/>
      <c r="HC75" s="1247"/>
      <c r="HD75" s="1247"/>
      <c r="HE75" s="1247"/>
      <c r="HF75" s="1247"/>
      <c r="HG75" s="1247"/>
      <c r="HH75" s="1247"/>
      <c r="HI75" s="1247"/>
      <c r="HJ75" s="1247"/>
      <c r="HK75" s="1247"/>
      <c r="HL75" s="1247"/>
      <c r="HM75" s="1247"/>
      <c r="HN75" s="1247"/>
      <c r="HO75" s="1247"/>
      <c r="HQ75" s="1452">
        <f t="shared" si="17"/>
        <v>0</v>
      </c>
      <c r="HR75" s="1452">
        <f t="shared" si="18"/>
        <v>0</v>
      </c>
    </row>
    <row r="76" spans="1:226" ht="16.5" customHeight="1" x14ac:dyDescent="0.2">
      <c r="A76" s="456"/>
      <c r="B76" s="121"/>
      <c r="C76" s="121"/>
      <c r="D76" s="122"/>
      <c r="E76" s="122"/>
      <c r="F76" s="142"/>
      <c r="G76" s="140"/>
      <c r="H76" s="141"/>
      <c r="I76" s="141"/>
      <c r="J76" s="141"/>
      <c r="K76" s="1559">
        <f t="shared" si="32"/>
        <v>0</v>
      </c>
      <c r="L76" s="150"/>
      <c r="M76" s="151"/>
      <c r="N76" s="152"/>
      <c r="O76" s="646"/>
      <c r="P76" s="1559">
        <f t="shared" si="31"/>
        <v>0</v>
      </c>
      <c r="Q76" s="343"/>
      <c r="R76" s="343"/>
      <c r="S76" s="344"/>
      <c r="T76" s="1559">
        <f>R76*S76</f>
        <v>0</v>
      </c>
      <c r="U76" s="344"/>
      <c r="V76" s="141"/>
      <c r="W76" s="1559">
        <f t="shared" si="26"/>
        <v>0</v>
      </c>
      <c r="X76" s="343"/>
      <c r="Y76" s="343"/>
      <c r="Z76" s="343"/>
      <c r="AA76" s="343"/>
      <c r="AB76" s="1559">
        <f t="shared" si="33"/>
        <v>0</v>
      </c>
      <c r="AC76" s="1559">
        <f t="shared" si="21"/>
        <v>0</v>
      </c>
      <c r="AD76" s="1559">
        <f t="shared" si="34"/>
        <v>0</v>
      </c>
      <c r="AF76" s="928"/>
      <c r="AG76" s="1065" t="str">
        <f>IF(AF76=" "," ",IF(AF76="Vehículos",VLOOKUP($AG$18,'Datos Indices'!$A$38:$Z$50,22,FALSE),IF(AF76="Ipim",VLOOKUP($AG$18,'Datos Indices'!$A$38:$Z$50,7,FALSE),IF(AF76="Dólar",VLOOKUP($AG$18,'Datos Indices'!$A$38:$Z$50,4,FALSE),IF(AF76="Gasoil",VLOOKUP($AG$18,'Datos Indices'!$A$38:$Z$50,10,FALSE),IF(AF76="WPU06 Pesificado",VLOOKUP($AG$18,'Datos Indices'!$A$38:$Z$50,26,FALSE),0))))))</f>
        <v xml:space="preserve"> </v>
      </c>
      <c r="AH76" s="1066">
        <f t="shared" si="3"/>
        <v>0</v>
      </c>
      <c r="AJ76" s="928"/>
      <c r="AK76" s="1065" t="str">
        <f>IF(AJ76=" "," ",IF(AJ76="Vehículos",VLOOKUP($AK$18,'Datos Indices'!$A$38:$Z$50,22,FALSE),IF(AJ76="Ipim",VLOOKUP($AK$18,'Datos Indices'!$A$38:$Z$50,7,FALSE),IF(AJ76="Dólar",VLOOKUP($AK$18,'Datos Indices'!$A$38:$Z$50,4,FALSE),IF(AJ76="Gasoil",VLOOKUP($AK$18,'Datos Indices'!$A$38:$Z$50,10,FALSE),IF(AJ76="WPU06 Pesificado",VLOOKUP($AK$18,'Datos Indices'!$A$38:$Z$50,26,FALSE),0))))))</f>
        <v xml:space="preserve"> </v>
      </c>
      <c r="AL76" s="1067">
        <f t="shared" si="4"/>
        <v>0</v>
      </c>
      <c r="AM76" s="1067">
        <f t="shared" si="5"/>
        <v>0</v>
      </c>
      <c r="AN76" s="1067">
        <f t="shared" si="6"/>
        <v>0</v>
      </c>
      <c r="AP76" s="928"/>
      <c r="AQ76" s="1065" t="str">
        <f>IF(AP76=" "," ",IF(AP76="Vehículos",VLOOKUP($AQ$18,'Datos Indices'!$A$38:$Z$50,22,FALSE),IF(AP76="Ipim",VLOOKUP($AQ$18,'Datos Indices'!$A$38:$Z$50,7,FALSE),IF(AP76="Dólar",VLOOKUP($AQ$18,'Datos Indices'!$A$38:$Z$50,4,FALSE),IF(AP76="Gasoil",VLOOKUP($AQ$18,'Datos Indices'!$A$38:$Z$50,10,FALSE),IF(AP76="WPU06 Pesificado",VLOOKUP($AQ$18,'Datos Indices'!$A$38:$Z$50,26,FALSE),0))))))</f>
        <v xml:space="preserve"> </v>
      </c>
      <c r="AR76" s="1066">
        <f t="shared" si="7"/>
        <v>0</v>
      </c>
      <c r="AT76" s="928"/>
      <c r="AU76" s="1065" t="str">
        <f>IF(AT76=" "," ",IF(AT76="Vehículos",VLOOKUP($AU$18,'Datos Indices'!$A$38:$Z$50,22,FALSE),IF(AT76="Ipim",VLOOKUP($AU$18,'Datos Indices'!$A$38:$Z$50,7,FALSE),IF(AT76="Dólar",VLOOKUP($AU$18,'Datos Indices'!$A$38:$Z$50,4,FALSE),IF(AT76="Gasoil",VLOOKUP($AU$18,'Datos Indices'!$A$38:$Z$50,10,FALSE),IF(AT76="WPU06 Pesificado",VLOOKUP($AU$18,'Datos Indices'!$A$38:$Z$50,26,FALSE),0))))))</f>
        <v xml:space="preserve"> </v>
      </c>
      <c r="AV76" s="1067">
        <f t="shared" si="8"/>
        <v>0</v>
      </c>
      <c r="AW76" s="1067">
        <f t="shared" si="9"/>
        <v>0</v>
      </c>
      <c r="AX76" s="1067">
        <f t="shared" si="10"/>
        <v>0</v>
      </c>
      <c r="AY76" s="1559">
        <f t="shared" si="12"/>
        <v>0</v>
      </c>
      <c r="AZ76" s="1559">
        <f t="shared" si="11"/>
        <v>0</v>
      </c>
      <c r="BA76" s="1257"/>
      <c r="BB76" s="125"/>
      <c r="BC76" s="1257"/>
      <c r="BD76" s="1450" t="str">
        <f t="shared" si="13"/>
        <v/>
      </c>
      <c r="BE76" s="1451"/>
      <c r="BF76" s="1247"/>
      <c r="BG76" s="1247"/>
      <c r="BH76" s="1247"/>
      <c r="BI76" s="1247"/>
      <c r="BJ76" s="1247"/>
      <c r="BK76" s="1247"/>
      <c r="BL76" s="1247"/>
      <c r="BM76" s="1247"/>
      <c r="BN76" s="1247"/>
      <c r="BO76" s="1247"/>
      <c r="BP76" s="1247"/>
      <c r="BQ76" s="1247"/>
      <c r="BR76" s="1247"/>
      <c r="BS76" s="1247"/>
      <c r="BT76" s="1247"/>
      <c r="BU76" s="1247"/>
      <c r="BV76" s="1247"/>
      <c r="BW76" s="1247"/>
      <c r="BX76" s="1247"/>
      <c r="BY76" s="1247"/>
      <c r="BZ76" s="1247"/>
      <c r="CA76" s="1247"/>
      <c r="CB76" s="1247"/>
      <c r="CC76" s="1247"/>
      <c r="CD76" s="1247"/>
      <c r="CE76" s="1247"/>
      <c r="CF76" s="1247"/>
      <c r="CG76" s="1247"/>
      <c r="CH76" s="1247"/>
      <c r="CI76" s="1247"/>
      <c r="CJ76" s="1247"/>
      <c r="CK76" s="1247"/>
      <c r="CL76" s="1247"/>
      <c r="CM76" s="1247"/>
      <c r="CN76" s="1247"/>
      <c r="CO76" s="1247"/>
      <c r="CP76" s="1247"/>
      <c r="CQ76" s="1247"/>
      <c r="CR76" s="1247"/>
      <c r="CS76" s="1247"/>
      <c r="CT76" s="1247"/>
      <c r="CU76" s="1247"/>
      <c r="CV76" s="1247"/>
      <c r="CW76" s="1247"/>
      <c r="CX76" s="1247"/>
      <c r="CY76" s="1247"/>
      <c r="CZ76" s="1247"/>
      <c r="DA76" s="1247"/>
      <c r="DB76" s="1247"/>
      <c r="DC76" s="1247"/>
      <c r="DD76" s="1247"/>
      <c r="DE76" s="1247"/>
      <c r="DF76" s="1247"/>
      <c r="DG76" s="1247"/>
      <c r="DH76" s="1247"/>
      <c r="DI76" s="1247"/>
      <c r="DJ76" s="1247"/>
      <c r="DK76" s="1247"/>
      <c r="DL76" s="1247"/>
      <c r="DM76" s="1247"/>
      <c r="DN76" s="1247"/>
      <c r="DO76" s="1247"/>
      <c r="DP76" s="1247"/>
      <c r="DQ76" s="1247"/>
      <c r="DR76" s="1247"/>
      <c r="DS76" s="1247"/>
      <c r="DT76" s="1247"/>
      <c r="DU76" s="1247"/>
      <c r="DV76" s="1247"/>
      <c r="DW76" s="1247"/>
      <c r="DX76" s="1247"/>
      <c r="DY76" s="1247"/>
      <c r="DZ76" s="1247"/>
      <c r="EA76" s="1247"/>
      <c r="EB76" s="1247"/>
      <c r="EC76" s="1247"/>
      <c r="ED76" s="1247"/>
      <c r="EE76" s="1247"/>
      <c r="EF76" s="1247"/>
      <c r="EG76" s="1247"/>
      <c r="EH76" s="1257"/>
      <c r="EI76" s="1452">
        <f t="shared" si="14"/>
        <v>0</v>
      </c>
      <c r="EJ76" s="1452">
        <f t="shared" si="15"/>
        <v>0</v>
      </c>
      <c r="EK76" s="1257"/>
      <c r="EL76" s="1450" t="str">
        <f t="shared" si="16"/>
        <v/>
      </c>
      <c r="EM76" s="1451"/>
      <c r="EN76" s="1247"/>
      <c r="EO76" s="1247"/>
      <c r="EP76" s="1247"/>
      <c r="EQ76" s="1247"/>
      <c r="ER76" s="1247"/>
      <c r="ES76" s="1247"/>
      <c r="ET76" s="1247"/>
      <c r="EU76" s="1247"/>
      <c r="EV76" s="1247"/>
      <c r="EW76" s="1247"/>
      <c r="EX76" s="1247"/>
      <c r="EY76" s="1247"/>
      <c r="EZ76" s="1247"/>
      <c r="FA76" s="1247"/>
      <c r="FB76" s="1247"/>
      <c r="FC76" s="1247"/>
      <c r="FD76" s="1247"/>
      <c r="FE76" s="1247"/>
      <c r="FF76" s="1247"/>
      <c r="FG76" s="1247"/>
      <c r="FH76" s="1247"/>
      <c r="FI76" s="1247"/>
      <c r="FJ76" s="1247"/>
      <c r="FK76" s="1247"/>
      <c r="FL76" s="1247"/>
      <c r="FM76" s="1247"/>
      <c r="FN76" s="1247"/>
      <c r="FO76" s="1247"/>
      <c r="FP76" s="1247"/>
      <c r="FQ76" s="1247"/>
      <c r="FR76" s="1247"/>
      <c r="FS76" s="1247"/>
      <c r="FT76" s="1247"/>
      <c r="FU76" s="1247"/>
      <c r="FV76" s="1247"/>
      <c r="FW76" s="1247"/>
      <c r="FX76" s="1247"/>
      <c r="FY76" s="1247"/>
      <c r="FZ76" s="1247"/>
      <c r="GA76" s="1247"/>
      <c r="GB76" s="1247"/>
      <c r="GC76" s="1247"/>
      <c r="GD76" s="1247"/>
      <c r="GE76" s="1247"/>
      <c r="GF76" s="1247"/>
      <c r="GG76" s="1247"/>
      <c r="GH76" s="1247"/>
      <c r="GI76" s="1247"/>
      <c r="GJ76" s="1247"/>
      <c r="GK76" s="1247"/>
      <c r="GL76" s="1247"/>
      <c r="GM76" s="1247"/>
      <c r="GN76" s="1247"/>
      <c r="GO76" s="1247"/>
      <c r="GP76" s="1247"/>
      <c r="GQ76" s="1247"/>
      <c r="GR76" s="1247"/>
      <c r="GS76" s="1247"/>
      <c r="GT76" s="1247"/>
      <c r="GU76" s="1247"/>
      <c r="GV76" s="1247"/>
      <c r="GW76" s="1247"/>
      <c r="GX76" s="1247"/>
      <c r="GY76" s="1247"/>
      <c r="GZ76" s="1247"/>
      <c r="HA76" s="1247"/>
      <c r="HB76" s="1247"/>
      <c r="HC76" s="1247"/>
      <c r="HD76" s="1247"/>
      <c r="HE76" s="1247"/>
      <c r="HF76" s="1247"/>
      <c r="HG76" s="1247"/>
      <c r="HH76" s="1247"/>
      <c r="HI76" s="1247"/>
      <c r="HJ76" s="1247"/>
      <c r="HK76" s="1247"/>
      <c r="HL76" s="1247"/>
      <c r="HM76" s="1247"/>
      <c r="HN76" s="1247"/>
      <c r="HO76" s="1247"/>
      <c r="HQ76" s="1452">
        <f t="shared" si="17"/>
        <v>0</v>
      </c>
      <c r="HR76" s="1452">
        <f t="shared" si="18"/>
        <v>0</v>
      </c>
    </row>
    <row r="77" spans="1:226" ht="16.5" customHeight="1" x14ac:dyDescent="0.2">
      <c r="A77" s="456"/>
      <c r="B77" s="121"/>
      <c r="C77" s="121"/>
      <c r="D77" s="122"/>
      <c r="E77" s="122"/>
      <c r="F77" s="142"/>
      <c r="G77" s="140"/>
      <c r="H77" s="141"/>
      <c r="I77" s="141"/>
      <c r="J77" s="141"/>
      <c r="K77" s="1559">
        <f t="shared" si="32"/>
        <v>0</v>
      </c>
      <c r="L77" s="150"/>
      <c r="M77" s="151"/>
      <c r="N77" s="152"/>
      <c r="O77" s="646"/>
      <c r="P77" s="1559">
        <f t="shared" si="31"/>
        <v>0</v>
      </c>
      <c r="Q77" s="343"/>
      <c r="R77" s="343"/>
      <c r="S77" s="344"/>
      <c r="T77" s="1559">
        <f t="shared" ref="T77:T103" si="35">R77*S77</f>
        <v>0</v>
      </c>
      <c r="U77" s="344"/>
      <c r="V77" s="141"/>
      <c r="W77" s="1559">
        <f t="shared" si="26"/>
        <v>0</v>
      </c>
      <c r="X77" s="343"/>
      <c r="Y77" s="343"/>
      <c r="Z77" s="343"/>
      <c r="AA77" s="343"/>
      <c r="AB77" s="1559">
        <f t="shared" si="33"/>
        <v>0</v>
      </c>
      <c r="AC77" s="1559">
        <f t="shared" si="21"/>
        <v>0</v>
      </c>
      <c r="AD77" s="1559">
        <f t="shared" si="34"/>
        <v>0</v>
      </c>
      <c r="AF77" s="928"/>
      <c r="AG77" s="1065" t="str">
        <f>IF(AF77=" "," ",IF(AF77="Vehículos",VLOOKUP($AG$18,'Datos Indices'!$A$38:$Z$50,22,FALSE),IF(AF77="Ipim",VLOOKUP($AG$18,'Datos Indices'!$A$38:$Z$50,7,FALSE),IF(AF77="Dólar",VLOOKUP($AG$18,'Datos Indices'!$A$38:$Z$50,4,FALSE),IF(AF77="Gasoil",VLOOKUP($AG$18,'Datos Indices'!$A$38:$Z$50,10,FALSE),IF(AF77="WPU06 Pesificado",VLOOKUP($AG$18,'Datos Indices'!$A$38:$Z$50,26,FALSE),0))))))</f>
        <v xml:space="preserve"> </v>
      </c>
      <c r="AH77" s="1066">
        <f t="shared" si="3"/>
        <v>0</v>
      </c>
      <c r="AJ77" s="928"/>
      <c r="AK77" s="1065" t="str">
        <f>IF(AJ77=" "," ",IF(AJ77="Vehículos",VLOOKUP($AK$18,'Datos Indices'!$A$38:$Z$50,22,FALSE),IF(AJ77="Ipim",VLOOKUP($AK$18,'Datos Indices'!$A$38:$Z$50,7,FALSE),IF(AJ77="Dólar",VLOOKUP($AK$18,'Datos Indices'!$A$38:$Z$50,4,FALSE),IF(AJ77="Gasoil",VLOOKUP($AK$18,'Datos Indices'!$A$38:$Z$50,10,FALSE),IF(AJ77="WPU06 Pesificado",VLOOKUP($AK$18,'Datos Indices'!$A$38:$Z$50,26,FALSE),0))))))</f>
        <v xml:space="preserve"> </v>
      </c>
      <c r="AL77" s="1067">
        <f t="shared" si="4"/>
        <v>0</v>
      </c>
      <c r="AM77" s="1067">
        <f t="shared" si="5"/>
        <v>0</v>
      </c>
      <c r="AN77" s="1067">
        <f t="shared" si="6"/>
        <v>0</v>
      </c>
      <c r="AP77" s="928"/>
      <c r="AQ77" s="1065" t="str">
        <f>IF(AP77=" "," ",IF(AP77="Vehículos",VLOOKUP($AQ$18,'Datos Indices'!$A$38:$Z$50,22,FALSE),IF(AP77="Ipim",VLOOKUP($AQ$18,'Datos Indices'!$A$38:$Z$50,7,FALSE),IF(AP77="Dólar",VLOOKUP($AQ$18,'Datos Indices'!$A$38:$Z$50,4,FALSE),IF(AP77="Gasoil",VLOOKUP($AQ$18,'Datos Indices'!$A$38:$Z$50,10,FALSE),IF(AP77="WPU06 Pesificado",VLOOKUP($AQ$18,'Datos Indices'!$A$38:$Z$50,26,FALSE),0))))))</f>
        <v xml:space="preserve"> </v>
      </c>
      <c r="AR77" s="1066">
        <f t="shared" si="7"/>
        <v>0</v>
      </c>
      <c r="AT77" s="928"/>
      <c r="AU77" s="1065" t="str">
        <f>IF(AT77=" "," ",IF(AT77="Vehículos",VLOOKUP($AU$18,'Datos Indices'!$A$38:$Z$50,22,FALSE),IF(AT77="Ipim",VLOOKUP($AU$18,'Datos Indices'!$A$38:$Z$50,7,FALSE),IF(AT77="Dólar",VLOOKUP($AU$18,'Datos Indices'!$A$38:$Z$50,4,FALSE),IF(AT77="Gasoil",VLOOKUP($AU$18,'Datos Indices'!$A$38:$Z$50,10,FALSE),IF(AT77="WPU06 Pesificado",VLOOKUP($AU$18,'Datos Indices'!$A$38:$Z$50,26,FALSE),0))))))</f>
        <v xml:space="preserve"> </v>
      </c>
      <c r="AV77" s="1067">
        <f t="shared" si="8"/>
        <v>0</v>
      </c>
      <c r="AW77" s="1067">
        <f t="shared" si="9"/>
        <v>0</v>
      </c>
      <c r="AX77" s="1067">
        <f t="shared" si="10"/>
        <v>0</v>
      </c>
      <c r="AY77" s="1559">
        <f t="shared" si="12"/>
        <v>0</v>
      </c>
      <c r="AZ77" s="1559">
        <f t="shared" si="11"/>
        <v>0</v>
      </c>
      <c r="BA77" s="1257"/>
      <c r="BB77" s="125"/>
      <c r="BC77" s="1257"/>
      <c r="BD77" s="1450" t="str">
        <f t="shared" si="13"/>
        <v/>
      </c>
      <c r="BE77" s="1451"/>
      <c r="BF77" s="1247"/>
      <c r="BG77" s="1247"/>
      <c r="BH77" s="1247"/>
      <c r="BI77" s="1247"/>
      <c r="BJ77" s="1247"/>
      <c r="BK77" s="1247"/>
      <c r="BL77" s="1247"/>
      <c r="BM77" s="1247"/>
      <c r="BN77" s="1247"/>
      <c r="BO77" s="1247"/>
      <c r="BP77" s="1247"/>
      <c r="BQ77" s="1247"/>
      <c r="BR77" s="1247"/>
      <c r="BS77" s="1247"/>
      <c r="BT77" s="1247"/>
      <c r="BU77" s="1247"/>
      <c r="BV77" s="1247"/>
      <c r="BW77" s="1247"/>
      <c r="BX77" s="1247"/>
      <c r="BY77" s="1247"/>
      <c r="BZ77" s="1247"/>
      <c r="CA77" s="1247"/>
      <c r="CB77" s="1247"/>
      <c r="CC77" s="1247"/>
      <c r="CD77" s="1247"/>
      <c r="CE77" s="1247"/>
      <c r="CF77" s="1247"/>
      <c r="CG77" s="1247"/>
      <c r="CH77" s="1247"/>
      <c r="CI77" s="1247"/>
      <c r="CJ77" s="1247"/>
      <c r="CK77" s="1247"/>
      <c r="CL77" s="1247"/>
      <c r="CM77" s="1247"/>
      <c r="CN77" s="1247"/>
      <c r="CO77" s="1247"/>
      <c r="CP77" s="1247"/>
      <c r="CQ77" s="1247"/>
      <c r="CR77" s="1247"/>
      <c r="CS77" s="1247"/>
      <c r="CT77" s="1247"/>
      <c r="CU77" s="1247"/>
      <c r="CV77" s="1247"/>
      <c r="CW77" s="1247"/>
      <c r="CX77" s="1247"/>
      <c r="CY77" s="1247"/>
      <c r="CZ77" s="1247"/>
      <c r="DA77" s="1247"/>
      <c r="DB77" s="1247"/>
      <c r="DC77" s="1247"/>
      <c r="DD77" s="1247"/>
      <c r="DE77" s="1247"/>
      <c r="DF77" s="1247"/>
      <c r="DG77" s="1247"/>
      <c r="DH77" s="1247"/>
      <c r="DI77" s="1247"/>
      <c r="DJ77" s="1247"/>
      <c r="DK77" s="1247"/>
      <c r="DL77" s="1247"/>
      <c r="DM77" s="1247"/>
      <c r="DN77" s="1247"/>
      <c r="DO77" s="1247"/>
      <c r="DP77" s="1247"/>
      <c r="DQ77" s="1247"/>
      <c r="DR77" s="1247"/>
      <c r="DS77" s="1247"/>
      <c r="DT77" s="1247"/>
      <c r="DU77" s="1247"/>
      <c r="DV77" s="1247"/>
      <c r="DW77" s="1247"/>
      <c r="DX77" s="1247"/>
      <c r="DY77" s="1247"/>
      <c r="DZ77" s="1247"/>
      <c r="EA77" s="1247"/>
      <c r="EB77" s="1247"/>
      <c r="EC77" s="1247"/>
      <c r="ED77" s="1247"/>
      <c r="EE77" s="1247"/>
      <c r="EF77" s="1247"/>
      <c r="EG77" s="1247"/>
      <c r="EH77" s="1257"/>
      <c r="EI77" s="1452">
        <f t="shared" si="14"/>
        <v>0</v>
      </c>
      <c r="EJ77" s="1452">
        <f t="shared" si="15"/>
        <v>0</v>
      </c>
      <c r="EK77" s="1257"/>
      <c r="EL77" s="1450" t="str">
        <f t="shared" si="16"/>
        <v/>
      </c>
      <c r="EM77" s="1451"/>
      <c r="EN77" s="1247"/>
      <c r="EO77" s="1247"/>
      <c r="EP77" s="1247"/>
      <c r="EQ77" s="1247"/>
      <c r="ER77" s="1247"/>
      <c r="ES77" s="1247"/>
      <c r="ET77" s="1247"/>
      <c r="EU77" s="1247"/>
      <c r="EV77" s="1247"/>
      <c r="EW77" s="1247"/>
      <c r="EX77" s="1247"/>
      <c r="EY77" s="1247"/>
      <c r="EZ77" s="1247"/>
      <c r="FA77" s="1247"/>
      <c r="FB77" s="1247"/>
      <c r="FC77" s="1247"/>
      <c r="FD77" s="1247"/>
      <c r="FE77" s="1247"/>
      <c r="FF77" s="1247"/>
      <c r="FG77" s="1247"/>
      <c r="FH77" s="1247"/>
      <c r="FI77" s="1247"/>
      <c r="FJ77" s="1247"/>
      <c r="FK77" s="1247"/>
      <c r="FL77" s="1247"/>
      <c r="FM77" s="1247"/>
      <c r="FN77" s="1247"/>
      <c r="FO77" s="1247"/>
      <c r="FP77" s="1247"/>
      <c r="FQ77" s="1247"/>
      <c r="FR77" s="1247"/>
      <c r="FS77" s="1247"/>
      <c r="FT77" s="1247"/>
      <c r="FU77" s="1247"/>
      <c r="FV77" s="1247"/>
      <c r="FW77" s="1247"/>
      <c r="FX77" s="1247"/>
      <c r="FY77" s="1247"/>
      <c r="FZ77" s="1247"/>
      <c r="GA77" s="1247"/>
      <c r="GB77" s="1247"/>
      <c r="GC77" s="1247"/>
      <c r="GD77" s="1247"/>
      <c r="GE77" s="1247"/>
      <c r="GF77" s="1247"/>
      <c r="GG77" s="1247"/>
      <c r="GH77" s="1247"/>
      <c r="GI77" s="1247"/>
      <c r="GJ77" s="1247"/>
      <c r="GK77" s="1247"/>
      <c r="GL77" s="1247"/>
      <c r="GM77" s="1247"/>
      <c r="GN77" s="1247"/>
      <c r="GO77" s="1247"/>
      <c r="GP77" s="1247"/>
      <c r="GQ77" s="1247"/>
      <c r="GR77" s="1247"/>
      <c r="GS77" s="1247"/>
      <c r="GT77" s="1247"/>
      <c r="GU77" s="1247"/>
      <c r="GV77" s="1247"/>
      <c r="GW77" s="1247"/>
      <c r="GX77" s="1247"/>
      <c r="GY77" s="1247"/>
      <c r="GZ77" s="1247"/>
      <c r="HA77" s="1247"/>
      <c r="HB77" s="1247"/>
      <c r="HC77" s="1247"/>
      <c r="HD77" s="1247"/>
      <c r="HE77" s="1247"/>
      <c r="HF77" s="1247"/>
      <c r="HG77" s="1247"/>
      <c r="HH77" s="1247"/>
      <c r="HI77" s="1247"/>
      <c r="HJ77" s="1247"/>
      <c r="HK77" s="1247"/>
      <c r="HL77" s="1247"/>
      <c r="HM77" s="1247"/>
      <c r="HN77" s="1247"/>
      <c r="HO77" s="1247"/>
      <c r="HQ77" s="1452">
        <f t="shared" si="17"/>
        <v>0</v>
      </c>
      <c r="HR77" s="1452">
        <f t="shared" si="18"/>
        <v>0</v>
      </c>
    </row>
    <row r="78" spans="1:226" ht="16.5" customHeight="1" x14ac:dyDescent="0.2">
      <c r="A78" s="456"/>
      <c r="B78" s="121"/>
      <c r="C78" s="121"/>
      <c r="D78" s="122"/>
      <c r="E78" s="122"/>
      <c r="F78" s="142"/>
      <c r="G78" s="140"/>
      <c r="H78" s="141"/>
      <c r="I78" s="141"/>
      <c r="J78" s="141"/>
      <c r="K78" s="1559">
        <f t="shared" si="32"/>
        <v>0</v>
      </c>
      <c r="L78" s="150"/>
      <c r="M78" s="151"/>
      <c r="N78" s="152"/>
      <c r="O78" s="646"/>
      <c r="P78" s="1559">
        <f t="shared" si="31"/>
        <v>0</v>
      </c>
      <c r="Q78" s="343"/>
      <c r="R78" s="343"/>
      <c r="S78" s="344"/>
      <c r="T78" s="1559">
        <f t="shared" si="35"/>
        <v>0</v>
      </c>
      <c r="U78" s="344"/>
      <c r="V78" s="141"/>
      <c r="W78" s="1559">
        <f t="shared" si="26"/>
        <v>0</v>
      </c>
      <c r="X78" s="343"/>
      <c r="Y78" s="343"/>
      <c r="Z78" s="343"/>
      <c r="AA78" s="343"/>
      <c r="AB78" s="1559">
        <f t="shared" si="33"/>
        <v>0</v>
      </c>
      <c r="AC78" s="1559">
        <f t="shared" si="21"/>
        <v>0</v>
      </c>
      <c r="AD78" s="1559">
        <f t="shared" si="34"/>
        <v>0</v>
      </c>
      <c r="AF78" s="928"/>
      <c r="AG78" s="1065" t="str">
        <f>IF(AF78=" "," ",IF(AF78="Vehículos",VLOOKUP($AG$18,'Datos Indices'!$A$38:$Z$50,22,FALSE),IF(AF78="Ipim",VLOOKUP($AG$18,'Datos Indices'!$A$38:$Z$50,7,FALSE),IF(AF78="Dólar",VLOOKUP($AG$18,'Datos Indices'!$A$38:$Z$50,4,FALSE),IF(AF78="Gasoil",VLOOKUP($AG$18,'Datos Indices'!$A$38:$Z$50,10,FALSE),IF(AF78="WPU06 Pesificado",VLOOKUP($AG$18,'Datos Indices'!$A$38:$Z$50,26,FALSE),0))))))</f>
        <v xml:space="preserve"> </v>
      </c>
      <c r="AH78" s="1066">
        <f t="shared" si="3"/>
        <v>0</v>
      </c>
      <c r="AJ78" s="928"/>
      <c r="AK78" s="1065" t="str">
        <f>IF(AJ78=" "," ",IF(AJ78="Vehículos",VLOOKUP($AK$18,'Datos Indices'!$A$38:$Z$50,22,FALSE),IF(AJ78="Ipim",VLOOKUP($AK$18,'Datos Indices'!$A$38:$Z$50,7,FALSE),IF(AJ78="Dólar",VLOOKUP($AK$18,'Datos Indices'!$A$38:$Z$50,4,FALSE),IF(AJ78="Gasoil",VLOOKUP($AK$18,'Datos Indices'!$A$38:$Z$50,10,FALSE),IF(AJ78="WPU06 Pesificado",VLOOKUP($AK$18,'Datos Indices'!$A$38:$Z$50,26,FALSE),0))))))</f>
        <v xml:space="preserve"> </v>
      </c>
      <c r="AL78" s="1067">
        <f t="shared" si="4"/>
        <v>0</v>
      </c>
      <c r="AM78" s="1067">
        <f t="shared" si="5"/>
        <v>0</v>
      </c>
      <c r="AN78" s="1067">
        <f t="shared" si="6"/>
        <v>0</v>
      </c>
      <c r="AP78" s="928"/>
      <c r="AQ78" s="1065" t="str">
        <f>IF(AP78=" "," ",IF(AP78="Vehículos",VLOOKUP($AQ$18,'Datos Indices'!$A$38:$Z$50,22,FALSE),IF(AP78="Ipim",VLOOKUP($AQ$18,'Datos Indices'!$A$38:$Z$50,7,FALSE),IF(AP78="Dólar",VLOOKUP($AQ$18,'Datos Indices'!$A$38:$Z$50,4,FALSE),IF(AP78="Gasoil",VLOOKUP($AQ$18,'Datos Indices'!$A$38:$Z$50,10,FALSE),IF(AP78="WPU06 Pesificado",VLOOKUP($AQ$18,'Datos Indices'!$A$38:$Z$50,26,FALSE),0))))))</f>
        <v xml:space="preserve"> </v>
      </c>
      <c r="AR78" s="1066">
        <f t="shared" si="7"/>
        <v>0</v>
      </c>
      <c r="AT78" s="928"/>
      <c r="AU78" s="1065" t="str">
        <f>IF(AT78=" "," ",IF(AT78="Vehículos",VLOOKUP($AU$18,'Datos Indices'!$A$38:$Z$50,22,FALSE),IF(AT78="Ipim",VLOOKUP($AU$18,'Datos Indices'!$A$38:$Z$50,7,FALSE),IF(AT78="Dólar",VLOOKUP($AU$18,'Datos Indices'!$A$38:$Z$50,4,FALSE),IF(AT78="Gasoil",VLOOKUP($AU$18,'Datos Indices'!$A$38:$Z$50,10,FALSE),IF(AT78="WPU06 Pesificado",VLOOKUP($AU$18,'Datos Indices'!$A$38:$Z$50,26,FALSE),0))))))</f>
        <v xml:space="preserve"> </v>
      </c>
      <c r="AV78" s="1067">
        <f t="shared" si="8"/>
        <v>0</v>
      </c>
      <c r="AW78" s="1067">
        <f t="shared" si="9"/>
        <v>0</v>
      </c>
      <c r="AX78" s="1067">
        <f t="shared" si="10"/>
        <v>0</v>
      </c>
      <c r="AY78" s="1559">
        <f t="shared" si="12"/>
        <v>0</v>
      </c>
      <c r="AZ78" s="1559">
        <f t="shared" si="11"/>
        <v>0</v>
      </c>
      <c r="BA78" s="1257"/>
      <c r="BB78" s="125"/>
      <c r="BC78" s="1257"/>
      <c r="BD78" s="1450" t="str">
        <f t="shared" si="13"/>
        <v/>
      </c>
      <c r="BF78" s="1247"/>
      <c r="BG78" s="1247"/>
      <c r="BH78" s="1247"/>
      <c r="BI78" s="1247"/>
      <c r="BJ78" s="1247"/>
      <c r="BK78" s="1247"/>
      <c r="BL78" s="1247"/>
      <c r="BM78" s="1247"/>
      <c r="BN78" s="1247"/>
      <c r="BO78" s="1247"/>
      <c r="BP78" s="1247"/>
      <c r="BQ78" s="1247"/>
      <c r="BR78" s="1247"/>
      <c r="BS78" s="1247"/>
      <c r="BT78" s="1247"/>
      <c r="BU78" s="1247"/>
      <c r="BV78" s="1247"/>
      <c r="BW78" s="1247"/>
      <c r="BX78" s="1247"/>
      <c r="BY78" s="1247"/>
      <c r="BZ78" s="1247"/>
      <c r="CA78" s="1247"/>
      <c r="CB78" s="1247"/>
      <c r="CC78" s="1247"/>
      <c r="CD78" s="1247"/>
      <c r="CE78" s="1247"/>
      <c r="CF78" s="1247"/>
      <c r="CG78" s="1247"/>
      <c r="CH78" s="1247"/>
      <c r="CI78" s="1247"/>
      <c r="CJ78" s="1247"/>
      <c r="CK78" s="1247"/>
      <c r="CL78" s="1247"/>
      <c r="CM78" s="1247"/>
      <c r="CN78" s="1247"/>
      <c r="CO78" s="1247"/>
      <c r="CP78" s="1247"/>
      <c r="CQ78" s="1247"/>
      <c r="CR78" s="1247"/>
      <c r="CS78" s="1247"/>
      <c r="CT78" s="1247"/>
      <c r="CU78" s="1247"/>
      <c r="CV78" s="1247"/>
      <c r="CW78" s="1247"/>
      <c r="CX78" s="1247"/>
      <c r="CY78" s="1247"/>
      <c r="CZ78" s="1247"/>
      <c r="DA78" s="1247"/>
      <c r="DB78" s="1247"/>
      <c r="DC78" s="1247"/>
      <c r="DD78" s="1247"/>
      <c r="DE78" s="1247"/>
      <c r="DF78" s="1247"/>
      <c r="DG78" s="1247"/>
      <c r="DH78" s="1247"/>
      <c r="DI78" s="1247"/>
      <c r="DJ78" s="1247"/>
      <c r="DK78" s="1247"/>
      <c r="DL78" s="1247"/>
      <c r="DM78" s="1247"/>
      <c r="DN78" s="1247"/>
      <c r="DO78" s="1247"/>
      <c r="DP78" s="1247"/>
      <c r="DQ78" s="1247"/>
      <c r="DR78" s="1247"/>
      <c r="DS78" s="1247"/>
      <c r="DT78" s="1247"/>
      <c r="DU78" s="1247"/>
      <c r="DV78" s="1247"/>
      <c r="DW78" s="1247"/>
      <c r="DX78" s="1247"/>
      <c r="DY78" s="1247"/>
      <c r="DZ78" s="1247"/>
      <c r="EA78" s="1247"/>
      <c r="EB78" s="1247"/>
      <c r="EC78" s="1247"/>
      <c r="ED78" s="1247"/>
      <c r="EE78" s="1247"/>
      <c r="EF78" s="1247"/>
      <c r="EG78" s="1247"/>
      <c r="EH78" s="1257"/>
      <c r="EI78" s="1452">
        <f t="shared" si="14"/>
        <v>0</v>
      </c>
      <c r="EJ78" s="1452">
        <f t="shared" si="15"/>
        <v>0</v>
      </c>
      <c r="EK78" s="1257"/>
      <c r="EL78" s="1450" t="str">
        <f t="shared" si="16"/>
        <v/>
      </c>
      <c r="EN78" s="1247"/>
      <c r="EO78" s="1247"/>
      <c r="EP78" s="1247"/>
      <c r="EQ78" s="1247"/>
      <c r="ER78" s="1247"/>
      <c r="ES78" s="1247"/>
      <c r="ET78" s="1247"/>
      <c r="EU78" s="1247"/>
      <c r="EV78" s="1247"/>
      <c r="EW78" s="1247"/>
      <c r="EX78" s="1247"/>
      <c r="EY78" s="1247"/>
      <c r="EZ78" s="1247"/>
      <c r="FA78" s="1247"/>
      <c r="FB78" s="1247"/>
      <c r="FC78" s="1247"/>
      <c r="FD78" s="1247"/>
      <c r="FE78" s="1247"/>
      <c r="FF78" s="1247"/>
      <c r="FG78" s="1247"/>
      <c r="FH78" s="1247"/>
      <c r="FI78" s="1247"/>
      <c r="FJ78" s="1247"/>
      <c r="FK78" s="1247"/>
      <c r="FL78" s="1247"/>
      <c r="FM78" s="1247"/>
      <c r="FN78" s="1247"/>
      <c r="FO78" s="1247"/>
      <c r="FP78" s="1247"/>
      <c r="FQ78" s="1247"/>
      <c r="FR78" s="1247"/>
      <c r="FS78" s="1247"/>
      <c r="FT78" s="1247"/>
      <c r="FU78" s="1247"/>
      <c r="FV78" s="1247"/>
      <c r="FW78" s="1247"/>
      <c r="FX78" s="1247"/>
      <c r="FY78" s="1247"/>
      <c r="FZ78" s="1247"/>
      <c r="GA78" s="1247"/>
      <c r="GB78" s="1247"/>
      <c r="GC78" s="1247"/>
      <c r="GD78" s="1247"/>
      <c r="GE78" s="1247"/>
      <c r="GF78" s="1247"/>
      <c r="GG78" s="1247"/>
      <c r="GH78" s="1247"/>
      <c r="GI78" s="1247"/>
      <c r="GJ78" s="1247"/>
      <c r="GK78" s="1247"/>
      <c r="GL78" s="1247"/>
      <c r="GM78" s="1247"/>
      <c r="GN78" s="1247"/>
      <c r="GO78" s="1247"/>
      <c r="GP78" s="1247"/>
      <c r="GQ78" s="1247"/>
      <c r="GR78" s="1247"/>
      <c r="GS78" s="1247"/>
      <c r="GT78" s="1247"/>
      <c r="GU78" s="1247"/>
      <c r="GV78" s="1247"/>
      <c r="GW78" s="1247"/>
      <c r="GX78" s="1247"/>
      <c r="GY78" s="1247"/>
      <c r="GZ78" s="1247"/>
      <c r="HA78" s="1247"/>
      <c r="HB78" s="1247"/>
      <c r="HC78" s="1247"/>
      <c r="HD78" s="1247"/>
      <c r="HE78" s="1247"/>
      <c r="HF78" s="1247"/>
      <c r="HG78" s="1247"/>
      <c r="HH78" s="1247"/>
      <c r="HI78" s="1247"/>
      <c r="HJ78" s="1247"/>
      <c r="HK78" s="1247"/>
      <c r="HL78" s="1247"/>
      <c r="HM78" s="1247"/>
      <c r="HN78" s="1247"/>
      <c r="HO78" s="1247"/>
      <c r="HQ78" s="1452">
        <f t="shared" si="17"/>
        <v>0</v>
      </c>
      <c r="HR78" s="1452">
        <f t="shared" si="18"/>
        <v>0</v>
      </c>
    </row>
    <row r="79" spans="1:226" ht="16.5" customHeight="1" x14ac:dyDescent="0.2">
      <c r="A79" s="456"/>
      <c r="B79" s="121"/>
      <c r="C79" s="121"/>
      <c r="D79" s="122"/>
      <c r="E79" s="122"/>
      <c r="F79" s="142"/>
      <c r="G79" s="140"/>
      <c r="H79" s="141"/>
      <c r="I79" s="141"/>
      <c r="J79" s="141"/>
      <c r="K79" s="1559">
        <f t="shared" si="32"/>
        <v>0</v>
      </c>
      <c r="L79" s="150"/>
      <c r="M79" s="151"/>
      <c r="N79" s="152"/>
      <c r="O79" s="646"/>
      <c r="P79" s="1559">
        <f t="shared" si="31"/>
        <v>0</v>
      </c>
      <c r="Q79" s="343"/>
      <c r="R79" s="343"/>
      <c r="S79" s="344"/>
      <c r="T79" s="1559">
        <f t="shared" si="35"/>
        <v>0</v>
      </c>
      <c r="U79" s="344"/>
      <c r="V79" s="141"/>
      <c r="W79" s="1559">
        <f t="shared" si="26"/>
        <v>0</v>
      </c>
      <c r="X79" s="343"/>
      <c r="Y79" s="343"/>
      <c r="Z79" s="343"/>
      <c r="AA79" s="343"/>
      <c r="AB79" s="1559">
        <f t="shared" si="33"/>
        <v>0</v>
      </c>
      <c r="AC79" s="1559">
        <f t="shared" si="21"/>
        <v>0</v>
      </c>
      <c r="AD79" s="1559">
        <f t="shared" si="34"/>
        <v>0</v>
      </c>
      <c r="AF79" s="928"/>
      <c r="AG79" s="1065" t="str">
        <f>IF(AF79=" "," ",IF(AF79="Vehículos",VLOOKUP($AG$18,'Datos Indices'!$A$38:$Z$50,22,FALSE),IF(AF79="Ipim",VLOOKUP($AG$18,'Datos Indices'!$A$38:$Z$50,7,FALSE),IF(AF79="Dólar",VLOOKUP($AG$18,'Datos Indices'!$A$38:$Z$50,4,FALSE),IF(AF79="Gasoil",VLOOKUP($AG$18,'Datos Indices'!$A$38:$Z$50,10,FALSE),IF(AF79="WPU06 Pesificado",VLOOKUP($AG$18,'Datos Indices'!$A$38:$Z$50,26,FALSE),0))))))</f>
        <v xml:space="preserve"> </v>
      </c>
      <c r="AH79" s="1066">
        <f t="shared" si="3"/>
        <v>0</v>
      </c>
      <c r="AJ79" s="928"/>
      <c r="AK79" s="1065" t="str">
        <f>IF(AJ79=" "," ",IF(AJ79="Vehículos",VLOOKUP($AK$18,'Datos Indices'!$A$38:$Z$50,22,FALSE),IF(AJ79="Ipim",VLOOKUP($AK$18,'Datos Indices'!$A$38:$Z$50,7,FALSE),IF(AJ79="Dólar",VLOOKUP($AK$18,'Datos Indices'!$A$38:$Z$50,4,FALSE),IF(AJ79="Gasoil",VLOOKUP($AK$18,'Datos Indices'!$A$38:$Z$50,10,FALSE),IF(AJ79="WPU06 Pesificado",VLOOKUP($AK$18,'Datos Indices'!$A$38:$Z$50,26,FALSE),0))))))</f>
        <v xml:space="preserve"> </v>
      </c>
      <c r="AL79" s="1067">
        <f t="shared" si="4"/>
        <v>0</v>
      </c>
      <c r="AM79" s="1067">
        <f t="shared" si="5"/>
        <v>0</v>
      </c>
      <c r="AN79" s="1067">
        <f t="shared" si="6"/>
        <v>0</v>
      </c>
      <c r="AP79" s="928"/>
      <c r="AQ79" s="1065" t="str">
        <f>IF(AP79=" "," ",IF(AP79="Vehículos",VLOOKUP($AQ$18,'Datos Indices'!$A$38:$Z$50,22,FALSE),IF(AP79="Ipim",VLOOKUP($AQ$18,'Datos Indices'!$A$38:$Z$50,7,FALSE),IF(AP79="Dólar",VLOOKUP($AQ$18,'Datos Indices'!$A$38:$Z$50,4,FALSE),IF(AP79="Gasoil",VLOOKUP($AQ$18,'Datos Indices'!$A$38:$Z$50,10,FALSE),IF(AP79="WPU06 Pesificado",VLOOKUP($AQ$18,'Datos Indices'!$A$38:$Z$50,26,FALSE),0))))))</f>
        <v xml:space="preserve"> </v>
      </c>
      <c r="AR79" s="1066">
        <f t="shared" si="7"/>
        <v>0</v>
      </c>
      <c r="AT79" s="928"/>
      <c r="AU79" s="1065" t="str">
        <f>IF(AT79=" "," ",IF(AT79="Vehículos",VLOOKUP($AU$18,'Datos Indices'!$A$38:$Z$50,22,FALSE),IF(AT79="Ipim",VLOOKUP($AU$18,'Datos Indices'!$A$38:$Z$50,7,FALSE),IF(AT79="Dólar",VLOOKUP($AU$18,'Datos Indices'!$A$38:$Z$50,4,FALSE),IF(AT79="Gasoil",VLOOKUP($AU$18,'Datos Indices'!$A$38:$Z$50,10,FALSE),IF(AT79="WPU06 Pesificado",VLOOKUP($AU$18,'Datos Indices'!$A$38:$Z$50,26,FALSE),0))))))</f>
        <v xml:space="preserve"> </v>
      </c>
      <c r="AV79" s="1067">
        <f t="shared" si="8"/>
        <v>0</v>
      </c>
      <c r="AW79" s="1067">
        <f t="shared" si="9"/>
        <v>0</v>
      </c>
      <c r="AX79" s="1067">
        <f t="shared" si="10"/>
        <v>0</v>
      </c>
      <c r="AY79" s="1559">
        <f t="shared" si="12"/>
        <v>0</v>
      </c>
      <c r="AZ79" s="1559">
        <f t="shared" si="11"/>
        <v>0</v>
      </c>
      <c r="BA79" s="1257"/>
      <c r="BB79" s="125"/>
      <c r="BC79" s="1257"/>
      <c r="BD79" s="1450" t="str">
        <f t="shared" si="13"/>
        <v/>
      </c>
      <c r="BF79" s="1247"/>
      <c r="BG79" s="1247"/>
      <c r="BH79" s="1247"/>
      <c r="BI79" s="1247"/>
      <c r="BJ79" s="1247"/>
      <c r="BK79" s="1247"/>
      <c r="BL79" s="1247"/>
      <c r="BM79" s="1247"/>
      <c r="BN79" s="1247"/>
      <c r="BO79" s="1247"/>
      <c r="BP79" s="1247"/>
      <c r="BQ79" s="1247"/>
      <c r="BR79" s="1247"/>
      <c r="BS79" s="1247"/>
      <c r="BT79" s="1247"/>
      <c r="BU79" s="1247"/>
      <c r="BV79" s="1247"/>
      <c r="BW79" s="1247"/>
      <c r="BX79" s="1247"/>
      <c r="BY79" s="1247"/>
      <c r="BZ79" s="1247"/>
      <c r="CA79" s="1247"/>
      <c r="CB79" s="1247"/>
      <c r="CC79" s="1247"/>
      <c r="CD79" s="1247"/>
      <c r="CE79" s="1247"/>
      <c r="CF79" s="1247"/>
      <c r="CG79" s="1247"/>
      <c r="CH79" s="1247"/>
      <c r="CI79" s="1247"/>
      <c r="CJ79" s="1247"/>
      <c r="CK79" s="1247"/>
      <c r="CL79" s="1247"/>
      <c r="CM79" s="1247"/>
      <c r="CN79" s="1247"/>
      <c r="CO79" s="1247"/>
      <c r="CP79" s="1247"/>
      <c r="CQ79" s="1247"/>
      <c r="CR79" s="1247"/>
      <c r="CS79" s="1247"/>
      <c r="CT79" s="1247"/>
      <c r="CU79" s="1247"/>
      <c r="CV79" s="1247"/>
      <c r="CW79" s="1247"/>
      <c r="CX79" s="1247"/>
      <c r="CY79" s="1247"/>
      <c r="CZ79" s="1247"/>
      <c r="DA79" s="1247"/>
      <c r="DB79" s="1247"/>
      <c r="DC79" s="1247"/>
      <c r="DD79" s="1247"/>
      <c r="DE79" s="1247"/>
      <c r="DF79" s="1247"/>
      <c r="DG79" s="1247"/>
      <c r="DH79" s="1247"/>
      <c r="DI79" s="1247"/>
      <c r="DJ79" s="1247"/>
      <c r="DK79" s="1247"/>
      <c r="DL79" s="1247"/>
      <c r="DM79" s="1247"/>
      <c r="DN79" s="1247"/>
      <c r="DO79" s="1247"/>
      <c r="DP79" s="1247"/>
      <c r="DQ79" s="1247"/>
      <c r="DR79" s="1247"/>
      <c r="DS79" s="1247"/>
      <c r="DT79" s="1247"/>
      <c r="DU79" s="1247"/>
      <c r="DV79" s="1247"/>
      <c r="DW79" s="1247"/>
      <c r="DX79" s="1247"/>
      <c r="DY79" s="1247"/>
      <c r="DZ79" s="1247"/>
      <c r="EA79" s="1247"/>
      <c r="EB79" s="1247"/>
      <c r="EC79" s="1247"/>
      <c r="ED79" s="1247"/>
      <c r="EE79" s="1247"/>
      <c r="EF79" s="1247"/>
      <c r="EG79" s="1247"/>
      <c r="EH79" s="1257"/>
      <c r="EI79" s="1452">
        <f t="shared" si="14"/>
        <v>0</v>
      </c>
      <c r="EJ79" s="1452">
        <f t="shared" si="15"/>
        <v>0</v>
      </c>
      <c r="EK79" s="1257"/>
      <c r="EL79" s="1450" t="str">
        <f t="shared" si="16"/>
        <v/>
      </c>
      <c r="EN79" s="1247"/>
      <c r="EO79" s="1247"/>
      <c r="EP79" s="1247"/>
      <c r="EQ79" s="1247"/>
      <c r="ER79" s="1247"/>
      <c r="ES79" s="1247"/>
      <c r="ET79" s="1247"/>
      <c r="EU79" s="1247"/>
      <c r="EV79" s="1247"/>
      <c r="EW79" s="1247"/>
      <c r="EX79" s="1247"/>
      <c r="EY79" s="1247"/>
      <c r="EZ79" s="1247"/>
      <c r="FA79" s="1247"/>
      <c r="FB79" s="1247"/>
      <c r="FC79" s="1247"/>
      <c r="FD79" s="1247"/>
      <c r="FE79" s="1247"/>
      <c r="FF79" s="1247"/>
      <c r="FG79" s="1247"/>
      <c r="FH79" s="1247"/>
      <c r="FI79" s="1247"/>
      <c r="FJ79" s="1247"/>
      <c r="FK79" s="1247"/>
      <c r="FL79" s="1247"/>
      <c r="FM79" s="1247"/>
      <c r="FN79" s="1247"/>
      <c r="FO79" s="1247"/>
      <c r="FP79" s="1247"/>
      <c r="FQ79" s="1247"/>
      <c r="FR79" s="1247"/>
      <c r="FS79" s="1247"/>
      <c r="FT79" s="1247"/>
      <c r="FU79" s="1247"/>
      <c r="FV79" s="1247"/>
      <c r="FW79" s="1247"/>
      <c r="FX79" s="1247"/>
      <c r="FY79" s="1247"/>
      <c r="FZ79" s="1247"/>
      <c r="GA79" s="1247"/>
      <c r="GB79" s="1247"/>
      <c r="GC79" s="1247"/>
      <c r="GD79" s="1247"/>
      <c r="GE79" s="1247"/>
      <c r="GF79" s="1247"/>
      <c r="GG79" s="1247"/>
      <c r="GH79" s="1247"/>
      <c r="GI79" s="1247"/>
      <c r="GJ79" s="1247"/>
      <c r="GK79" s="1247"/>
      <c r="GL79" s="1247"/>
      <c r="GM79" s="1247"/>
      <c r="GN79" s="1247"/>
      <c r="GO79" s="1247"/>
      <c r="GP79" s="1247"/>
      <c r="GQ79" s="1247"/>
      <c r="GR79" s="1247"/>
      <c r="GS79" s="1247"/>
      <c r="GT79" s="1247"/>
      <c r="GU79" s="1247"/>
      <c r="GV79" s="1247"/>
      <c r="GW79" s="1247"/>
      <c r="GX79" s="1247"/>
      <c r="GY79" s="1247"/>
      <c r="GZ79" s="1247"/>
      <c r="HA79" s="1247"/>
      <c r="HB79" s="1247"/>
      <c r="HC79" s="1247"/>
      <c r="HD79" s="1247"/>
      <c r="HE79" s="1247"/>
      <c r="HF79" s="1247"/>
      <c r="HG79" s="1247"/>
      <c r="HH79" s="1247"/>
      <c r="HI79" s="1247"/>
      <c r="HJ79" s="1247"/>
      <c r="HK79" s="1247"/>
      <c r="HL79" s="1247"/>
      <c r="HM79" s="1247"/>
      <c r="HN79" s="1247"/>
      <c r="HO79" s="1247"/>
      <c r="HQ79" s="1452">
        <f t="shared" si="17"/>
        <v>0</v>
      </c>
      <c r="HR79" s="1452">
        <f t="shared" si="18"/>
        <v>0</v>
      </c>
    </row>
    <row r="80" spans="1:226" ht="16.5" customHeight="1" x14ac:dyDescent="0.2">
      <c r="A80" s="456"/>
      <c r="B80" s="121"/>
      <c r="C80" s="121"/>
      <c r="D80" s="122"/>
      <c r="E80" s="122"/>
      <c r="F80" s="142"/>
      <c r="G80" s="140"/>
      <c r="H80" s="141"/>
      <c r="I80" s="141"/>
      <c r="J80" s="141"/>
      <c r="K80" s="1559">
        <f t="shared" si="32"/>
        <v>0</v>
      </c>
      <c r="L80" s="150"/>
      <c r="M80" s="151"/>
      <c r="N80" s="152"/>
      <c r="O80" s="646"/>
      <c r="P80" s="1559">
        <f t="shared" si="31"/>
        <v>0</v>
      </c>
      <c r="Q80" s="343"/>
      <c r="R80" s="343"/>
      <c r="S80" s="344"/>
      <c r="T80" s="1559">
        <f t="shared" si="35"/>
        <v>0</v>
      </c>
      <c r="U80" s="344"/>
      <c r="V80" s="141"/>
      <c r="W80" s="1559">
        <f t="shared" si="26"/>
        <v>0</v>
      </c>
      <c r="X80" s="343"/>
      <c r="Y80" s="343"/>
      <c r="Z80" s="343"/>
      <c r="AA80" s="343"/>
      <c r="AB80" s="1559">
        <f t="shared" si="33"/>
        <v>0</v>
      </c>
      <c r="AC80" s="1559">
        <f t="shared" si="21"/>
        <v>0</v>
      </c>
      <c r="AD80" s="1559">
        <f t="shared" si="34"/>
        <v>0</v>
      </c>
      <c r="AF80" s="928"/>
      <c r="AG80" s="1065" t="str">
        <f>IF(AF80=" "," ",IF(AF80="Vehículos",VLOOKUP($AG$18,'Datos Indices'!$A$38:$Z$50,22,FALSE),IF(AF80="Ipim",VLOOKUP($AG$18,'Datos Indices'!$A$38:$Z$50,7,FALSE),IF(AF80="Dólar",VLOOKUP($AG$18,'Datos Indices'!$A$38:$Z$50,4,FALSE),IF(AF80="Gasoil",VLOOKUP($AG$18,'Datos Indices'!$A$38:$Z$50,10,FALSE),IF(AF80="WPU06 Pesificado",VLOOKUP($AG$18,'Datos Indices'!$A$38:$Z$50,26,FALSE),0))))))</f>
        <v xml:space="preserve"> </v>
      </c>
      <c r="AH80" s="1066">
        <f t="shared" si="3"/>
        <v>0</v>
      </c>
      <c r="AJ80" s="928"/>
      <c r="AK80" s="1065" t="str">
        <f>IF(AJ80=" "," ",IF(AJ80="Vehículos",VLOOKUP($AK$18,'Datos Indices'!$A$38:$Z$50,22,FALSE),IF(AJ80="Ipim",VLOOKUP($AK$18,'Datos Indices'!$A$38:$Z$50,7,FALSE),IF(AJ80="Dólar",VLOOKUP($AK$18,'Datos Indices'!$A$38:$Z$50,4,FALSE),IF(AJ80="Gasoil",VLOOKUP($AK$18,'Datos Indices'!$A$38:$Z$50,10,FALSE),IF(AJ80="WPU06 Pesificado",VLOOKUP($AK$18,'Datos Indices'!$A$38:$Z$50,26,FALSE),0))))))</f>
        <v xml:space="preserve"> </v>
      </c>
      <c r="AL80" s="1067">
        <f t="shared" si="4"/>
        <v>0</v>
      </c>
      <c r="AM80" s="1067">
        <f t="shared" si="5"/>
        <v>0</v>
      </c>
      <c r="AN80" s="1067">
        <f t="shared" si="6"/>
        <v>0</v>
      </c>
      <c r="AP80" s="928"/>
      <c r="AQ80" s="1065" t="str">
        <f>IF(AP80=" "," ",IF(AP80="Vehículos",VLOOKUP($AQ$18,'Datos Indices'!$A$38:$Z$50,22,FALSE),IF(AP80="Ipim",VLOOKUP($AQ$18,'Datos Indices'!$A$38:$Z$50,7,FALSE),IF(AP80="Dólar",VLOOKUP($AQ$18,'Datos Indices'!$A$38:$Z$50,4,FALSE),IF(AP80="Gasoil",VLOOKUP($AQ$18,'Datos Indices'!$A$38:$Z$50,10,FALSE),IF(AP80="WPU06 Pesificado",VLOOKUP($AQ$18,'Datos Indices'!$A$38:$Z$50,26,FALSE),0))))))</f>
        <v xml:space="preserve"> </v>
      </c>
      <c r="AR80" s="1066">
        <f t="shared" si="7"/>
        <v>0</v>
      </c>
      <c r="AT80" s="928"/>
      <c r="AU80" s="1065" t="str">
        <f>IF(AT80=" "," ",IF(AT80="Vehículos",VLOOKUP($AU$18,'Datos Indices'!$A$38:$Z$50,22,FALSE),IF(AT80="Ipim",VLOOKUP($AU$18,'Datos Indices'!$A$38:$Z$50,7,FALSE),IF(AT80="Dólar",VLOOKUP($AU$18,'Datos Indices'!$A$38:$Z$50,4,FALSE),IF(AT80="Gasoil",VLOOKUP($AU$18,'Datos Indices'!$A$38:$Z$50,10,FALSE),IF(AT80="WPU06 Pesificado",VLOOKUP($AU$18,'Datos Indices'!$A$38:$Z$50,26,FALSE),0))))))</f>
        <v xml:space="preserve"> </v>
      </c>
      <c r="AV80" s="1067">
        <f t="shared" si="8"/>
        <v>0</v>
      </c>
      <c r="AW80" s="1067">
        <f t="shared" si="9"/>
        <v>0</v>
      </c>
      <c r="AX80" s="1067">
        <f t="shared" si="10"/>
        <v>0</v>
      </c>
      <c r="AY80" s="1559">
        <f t="shared" si="12"/>
        <v>0</v>
      </c>
      <c r="AZ80" s="1559">
        <f t="shared" si="11"/>
        <v>0</v>
      </c>
      <c r="BA80" s="1257"/>
      <c r="BB80" s="125"/>
      <c r="BC80" s="1257"/>
      <c r="BD80" s="1450" t="str">
        <f t="shared" si="13"/>
        <v/>
      </c>
      <c r="BF80" s="1247"/>
      <c r="BG80" s="1247"/>
      <c r="BH80" s="1247"/>
      <c r="BI80" s="1247"/>
      <c r="BJ80" s="1247"/>
      <c r="BK80" s="1247"/>
      <c r="BL80" s="1247"/>
      <c r="BM80" s="1247"/>
      <c r="BN80" s="1247"/>
      <c r="BO80" s="1247"/>
      <c r="BP80" s="1247"/>
      <c r="BQ80" s="1247"/>
      <c r="BR80" s="1247"/>
      <c r="BS80" s="1247"/>
      <c r="BT80" s="1247"/>
      <c r="BU80" s="1247"/>
      <c r="BV80" s="1247"/>
      <c r="BW80" s="1247"/>
      <c r="BX80" s="1247"/>
      <c r="BY80" s="1247"/>
      <c r="BZ80" s="1247"/>
      <c r="CA80" s="1247"/>
      <c r="CB80" s="1247"/>
      <c r="CC80" s="1247"/>
      <c r="CD80" s="1247"/>
      <c r="CE80" s="1247"/>
      <c r="CF80" s="1247"/>
      <c r="CG80" s="1247"/>
      <c r="CH80" s="1247"/>
      <c r="CI80" s="1247"/>
      <c r="CJ80" s="1247"/>
      <c r="CK80" s="1247"/>
      <c r="CL80" s="1247"/>
      <c r="CM80" s="1247"/>
      <c r="CN80" s="1247"/>
      <c r="CO80" s="1247"/>
      <c r="CP80" s="1247"/>
      <c r="CQ80" s="1247"/>
      <c r="CR80" s="1247"/>
      <c r="CS80" s="1247"/>
      <c r="CT80" s="1247"/>
      <c r="CU80" s="1247"/>
      <c r="CV80" s="1247"/>
      <c r="CW80" s="1247"/>
      <c r="CX80" s="1247"/>
      <c r="CY80" s="1247"/>
      <c r="CZ80" s="1247"/>
      <c r="DA80" s="1247"/>
      <c r="DB80" s="1247"/>
      <c r="DC80" s="1247"/>
      <c r="DD80" s="1247"/>
      <c r="DE80" s="1247"/>
      <c r="DF80" s="1247"/>
      <c r="DG80" s="1247"/>
      <c r="DH80" s="1247"/>
      <c r="DI80" s="1247"/>
      <c r="DJ80" s="1247"/>
      <c r="DK80" s="1247"/>
      <c r="DL80" s="1247"/>
      <c r="DM80" s="1247"/>
      <c r="DN80" s="1247"/>
      <c r="DO80" s="1247"/>
      <c r="DP80" s="1247"/>
      <c r="DQ80" s="1247"/>
      <c r="DR80" s="1247"/>
      <c r="DS80" s="1247"/>
      <c r="DT80" s="1247"/>
      <c r="DU80" s="1247"/>
      <c r="DV80" s="1247"/>
      <c r="DW80" s="1247"/>
      <c r="DX80" s="1247"/>
      <c r="DY80" s="1247"/>
      <c r="DZ80" s="1247"/>
      <c r="EA80" s="1247"/>
      <c r="EB80" s="1247"/>
      <c r="EC80" s="1247"/>
      <c r="ED80" s="1247"/>
      <c r="EE80" s="1247"/>
      <c r="EF80" s="1247"/>
      <c r="EG80" s="1247"/>
      <c r="EH80" s="1257"/>
      <c r="EI80" s="1452">
        <f t="shared" si="14"/>
        <v>0</v>
      </c>
      <c r="EJ80" s="1452">
        <f t="shared" si="15"/>
        <v>0</v>
      </c>
      <c r="EK80" s="1257"/>
      <c r="EL80" s="1450" t="str">
        <f t="shared" si="16"/>
        <v/>
      </c>
      <c r="EN80" s="1247"/>
      <c r="EO80" s="1247"/>
      <c r="EP80" s="1247"/>
      <c r="EQ80" s="1247"/>
      <c r="ER80" s="1247"/>
      <c r="ES80" s="1247"/>
      <c r="ET80" s="1247"/>
      <c r="EU80" s="1247"/>
      <c r="EV80" s="1247"/>
      <c r="EW80" s="1247"/>
      <c r="EX80" s="1247"/>
      <c r="EY80" s="1247"/>
      <c r="EZ80" s="1247"/>
      <c r="FA80" s="1247"/>
      <c r="FB80" s="1247"/>
      <c r="FC80" s="1247"/>
      <c r="FD80" s="1247"/>
      <c r="FE80" s="1247"/>
      <c r="FF80" s="1247"/>
      <c r="FG80" s="1247"/>
      <c r="FH80" s="1247"/>
      <c r="FI80" s="1247"/>
      <c r="FJ80" s="1247"/>
      <c r="FK80" s="1247"/>
      <c r="FL80" s="1247"/>
      <c r="FM80" s="1247"/>
      <c r="FN80" s="1247"/>
      <c r="FO80" s="1247"/>
      <c r="FP80" s="1247"/>
      <c r="FQ80" s="1247"/>
      <c r="FR80" s="1247"/>
      <c r="FS80" s="1247"/>
      <c r="FT80" s="1247"/>
      <c r="FU80" s="1247"/>
      <c r="FV80" s="1247"/>
      <c r="FW80" s="1247"/>
      <c r="FX80" s="1247"/>
      <c r="FY80" s="1247"/>
      <c r="FZ80" s="1247"/>
      <c r="GA80" s="1247"/>
      <c r="GB80" s="1247"/>
      <c r="GC80" s="1247"/>
      <c r="GD80" s="1247"/>
      <c r="GE80" s="1247"/>
      <c r="GF80" s="1247"/>
      <c r="GG80" s="1247"/>
      <c r="GH80" s="1247"/>
      <c r="GI80" s="1247"/>
      <c r="GJ80" s="1247"/>
      <c r="GK80" s="1247"/>
      <c r="GL80" s="1247"/>
      <c r="GM80" s="1247"/>
      <c r="GN80" s="1247"/>
      <c r="GO80" s="1247"/>
      <c r="GP80" s="1247"/>
      <c r="GQ80" s="1247"/>
      <c r="GR80" s="1247"/>
      <c r="GS80" s="1247"/>
      <c r="GT80" s="1247"/>
      <c r="GU80" s="1247"/>
      <c r="GV80" s="1247"/>
      <c r="GW80" s="1247"/>
      <c r="GX80" s="1247"/>
      <c r="GY80" s="1247"/>
      <c r="GZ80" s="1247"/>
      <c r="HA80" s="1247"/>
      <c r="HB80" s="1247"/>
      <c r="HC80" s="1247"/>
      <c r="HD80" s="1247"/>
      <c r="HE80" s="1247"/>
      <c r="HF80" s="1247"/>
      <c r="HG80" s="1247"/>
      <c r="HH80" s="1247"/>
      <c r="HI80" s="1247"/>
      <c r="HJ80" s="1247"/>
      <c r="HK80" s="1247"/>
      <c r="HL80" s="1247"/>
      <c r="HM80" s="1247"/>
      <c r="HN80" s="1247"/>
      <c r="HO80" s="1247"/>
      <c r="HQ80" s="1452">
        <f t="shared" si="17"/>
        <v>0</v>
      </c>
      <c r="HR80" s="1452">
        <f t="shared" si="18"/>
        <v>0</v>
      </c>
    </row>
    <row r="81" spans="1:226" ht="16.5" customHeight="1" x14ac:dyDescent="0.2">
      <c r="A81" s="456"/>
      <c r="B81" s="121"/>
      <c r="C81" s="121"/>
      <c r="D81" s="122"/>
      <c r="E81" s="122"/>
      <c r="F81" s="142"/>
      <c r="G81" s="140"/>
      <c r="H81" s="141"/>
      <c r="I81" s="141"/>
      <c r="J81" s="141"/>
      <c r="K81" s="1559">
        <f t="shared" si="32"/>
        <v>0</v>
      </c>
      <c r="L81" s="150"/>
      <c r="M81" s="151"/>
      <c r="N81" s="152"/>
      <c r="O81" s="646"/>
      <c r="P81" s="1559">
        <f t="shared" si="31"/>
        <v>0</v>
      </c>
      <c r="Q81" s="343"/>
      <c r="R81" s="343"/>
      <c r="S81" s="344"/>
      <c r="T81" s="1559">
        <f t="shared" si="35"/>
        <v>0</v>
      </c>
      <c r="U81" s="344"/>
      <c r="V81" s="141"/>
      <c r="W81" s="1559">
        <f t="shared" si="26"/>
        <v>0</v>
      </c>
      <c r="X81" s="343"/>
      <c r="Y81" s="343"/>
      <c r="Z81" s="343"/>
      <c r="AA81" s="343"/>
      <c r="AB81" s="1559">
        <f t="shared" si="33"/>
        <v>0</v>
      </c>
      <c r="AC81" s="1559">
        <f t="shared" si="21"/>
        <v>0</v>
      </c>
      <c r="AD81" s="1559">
        <f t="shared" si="34"/>
        <v>0</v>
      </c>
      <c r="AF81" s="928"/>
      <c r="AG81" s="1065" t="str">
        <f>IF(AF81=" "," ",IF(AF81="Vehículos",VLOOKUP($AG$18,'Datos Indices'!$A$38:$Z$50,22,FALSE),IF(AF81="Ipim",VLOOKUP($AG$18,'Datos Indices'!$A$38:$Z$50,7,FALSE),IF(AF81="Dólar",VLOOKUP($AG$18,'Datos Indices'!$A$38:$Z$50,4,FALSE),IF(AF81="Gasoil",VLOOKUP($AG$18,'Datos Indices'!$A$38:$Z$50,10,FALSE),IF(AF81="WPU06 Pesificado",VLOOKUP($AG$18,'Datos Indices'!$A$38:$Z$50,26,FALSE),0))))))</f>
        <v xml:space="preserve"> </v>
      </c>
      <c r="AH81" s="1066">
        <f t="shared" si="3"/>
        <v>0</v>
      </c>
      <c r="AJ81" s="928"/>
      <c r="AK81" s="1065" t="str">
        <f>IF(AJ81=" "," ",IF(AJ81="Vehículos",VLOOKUP($AK$18,'Datos Indices'!$A$38:$Z$50,22,FALSE),IF(AJ81="Ipim",VLOOKUP($AK$18,'Datos Indices'!$A$38:$Z$50,7,FALSE),IF(AJ81="Dólar",VLOOKUP($AK$18,'Datos Indices'!$A$38:$Z$50,4,FALSE),IF(AJ81="Gasoil",VLOOKUP($AK$18,'Datos Indices'!$A$38:$Z$50,10,FALSE),IF(AJ81="WPU06 Pesificado",VLOOKUP($AK$18,'Datos Indices'!$A$38:$Z$50,26,FALSE),0))))))</f>
        <v xml:space="preserve"> </v>
      </c>
      <c r="AL81" s="1067">
        <f t="shared" si="4"/>
        <v>0</v>
      </c>
      <c r="AM81" s="1067">
        <f t="shared" si="5"/>
        <v>0</v>
      </c>
      <c r="AN81" s="1067">
        <f t="shared" si="6"/>
        <v>0</v>
      </c>
      <c r="AP81" s="928"/>
      <c r="AQ81" s="1065" t="str">
        <f>IF(AP81=" "," ",IF(AP81="Vehículos",VLOOKUP($AQ$18,'Datos Indices'!$A$38:$Z$50,22,FALSE),IF(AP81="Ipim",VLOOKUP($AQ$18,'Datos Indices'!$A$38:$Z$50,7,FALSE),IF(AP81="Dólar",VLOOKUP($AQ$18,'Datos Indices'!$A$38:$Z$50,4,FALSE),IF(AP81="Gasoil",VLOOKUP($AQ$18,'Datos Indices'!$A$38:$Z$50,10,FALSE),IF(AP81="WPU06 Pesificado",VLOOKUP($AQ$18,'Datos Indices'!$A$38:$Z$50,26,FALSE),0))))))</f>
        <v xml:space="preserve"> </v>
      </c>
      <c r="AR81" s="1066">
        <f t="shared" si="7"/>
        <v>0</v>
      </c>
      <c r="AT81" s="928"/>
      <c r="AU81" s="1065" t="str">
        <f>IF(AT81=" "," ",IF(AT81="Vehículos",VLOOKUP($AU$18,'Datos Indices'!$A$38:$Z$50,22,FALSE),IF(AT81="Ipim",VLOOKUP($AU$18,'Datos Indices'!$A$38:$Z$50,7,FALSE),IF(AT81="Dólar",VLOOKUP($AU$18,'Datos Indices'!$A$38:$Z$50,4,FALSE),IF(AT81="Gasoil",VLOOKUP($AU$18,'Datos Indices'!$A$38:$Z$50,10,FALSE),IF(AT81="WPU06 Pesificado",VLOOKUP($AU$18,'Datos Indices'!$A$38:$Z$50,26,FALSE),0))))))</f>
        <v xml:space="preserve"> </v>
      </c>
      <c r="AV81" s="1067">
        <f t="shared" si="8"/>
        <v>0</v>
      </c>
      <c r="AW81" s="1067">
        <f t="shared" si="9"/>
        <v>0</v>
      </c>
      <c r="AX81" s="1067">
        <f t="shared" si="10"/>
        <v>0</v>
      </c>
      <c r="AY81" s="1559">
        <f t="shared" si="12"/>
        <v>0</v>
      </c>
      <c r="AZ81" s="1559">
        <f t="shared" si="11"/>
        <v>0</v>
      </c>
      <c r="BA81" s="1257"/>
      <c r="BB81" s="125"/>
      <c r="BC81" s="1257"/>
      <c r="BD81" s="1450" t="str">
        <f t="shared" si="13"/>
        <v/>
      </c>
      <c r="BF81" s="1247"/>
      <c r="BG81" s="1247"/>
      <c r="BH81" s="1247"/>
      <c r="BI81" s="1247"/>
      <c r="BJ81" s="1247"/>
      <c r="BK81" s="1247"/>
      <c r="BL81" s="1247"/>
      <c r="BM81" s="1247"/>
      <c r="BN81" s="1247"/>
      <c r="BO81" s="1247"/>
      <c r="BP81" s="1247"/>
      <c r="BQ81" s="1247"/>
      <c r="BR81" s="1247"/>
      <c r="BS81" s="1247"/>
      <c r="BT81" s="1247"/>
      <c r="BU81" s="1247"/>
      <c r="BV81" s="1247"/>
      <c r="BW81" s="1247"/>
      <c r="BX81" s="1247"/>
      <c r="BY81" s="1247"/>
      <c r="BZ81" s="1247"/>
      <c r="CA81" s="1247"/>
      <c r="CB81" s="1247"/>
      <c r="CC81" s="1247"/>
      <c r="CD81" s="1247"/>
      <c r="CE81" s="1247"/>
      <c r="CF81" s="1247"/>
      <c r="CG81" s="1247"/>
      <c r="CH81" s="1247"/>
      <c r="CI81" s="1247"/>
      <c r="CJ81" s="1247"/>
      <c r="CK81" s="1247"/>
      <c r="CL81" s="1247"/>
      <c r="CM81" s="1247"/>
      <c r="CN81" s="1247"/>
      <c r="CO81" s="1247"/>
      <c r="CP81" s="1247"/>
      <c r="CQ81" s="1247"/>
      <c r="CR81" s="1247"/>
      <c r="CS81" s="1247"/>
      <c r="CT81" s="1247"/>
      <c r="CU81" s="1247"/>
      <c r="CV81" s="1247"/>
      <c r="CW81" s="1247"/>
      <c r="CX81" s="1247"/>
      <c r="CY81" s="1247"/>
      <c r="CZ81" s="1247"/>
      <c r="DA81" s="1247"/>
      <c r="DB81" s="1247"/>
      <c r="DC81" s="1247"/>
      <c r="DD81" s="1247"/>
      <c r="DE81" s="1247"/>
      <c r="DF81" s="1247"/>
      <c r="DG81" s="1247"/>
      <c r="DH81" s="1247"/>
      <c r="DI81" s="1247"/>
      <c r="DJ81" s="1247"/>
      <c r="DK81" s="1247"/>
      <c r="DL81" s="1247"/>
      <c r="DM81" s="1247"/>
      <c r="DN81" s="1247"/>
      <c r="DO81" s="1247"/>
      <c r="DP81" s="1247"/>
      <c r="DQ81" s="1247"/>
      <c r="DR81" s="1247"/>
      <c r="DS81" s="1247"/>
      <c r="DT81" s="1247"/>
      <c r="DU81" s="1247"/>
      <c r="DV81" s="1247"/>
      <c r="DW81" s="1247"/>
      <c r="DX81" s="1247"/>
      <c r="DY81" s="1247"/>
      <c r="DZ81" s="1247"/>
      <c r="EA81" s="1247"/>
      <c r="EB81" s="1247"/>
      <c r="EC81" s="1247"/>
      <c r="ED81" s="1247"/>
      <c r="EE81" s="1247"/>
      <c r="EF81" s="1247"/>
      <c r="EG81" s="1247"/>
      <c r="EH81" s="1257"/>
      <c r="EI81" s="1452">
        <f t="shared" si="14"/>
        <v>0</v>
      </c>
      <c r="EJ81" s="1452">
        <f t="shared" si="15"/>
        <v>0</v>
      </c>
      <c r="EK81" s="1257"/>
      <c r="EL81" s="1450" t="str">
        <f t="shared" si="16"/>
        <v/>
      </c>
      <c r="EN81" s="1247"/>
      <c r="EO81" s="1247"/>
      <c r="EP81" s="1247"/>
      <c r="EQ81" s="1247"/>
      <c r="ER81" s="1247"/>
      <c r="ES81" s="1247"/>
      <c r="ET81" s="1247"/>
      <c r="EU81" s="1247"/>
      <c r="EV81" s="1247"/>
      <c r="EW81" s="1247"/>
      <c r="EX81" s="1247"/>
      <c r="EY81" s="1247"/>
      <c r="EZ81" s="1247"/>
      <c r="FA81" s="1247"/>
      <c r="FB81" s="1247"/>
      <c r="FC81" s="1247"/>
      <c r="FD81" s="1247"/>
      <c r="FE81" s="1247"/>
      <c r="FF81" s="1247"/>
      <c r="FG81" s="1247"/>
      <c r="FH81" s="1247"/>
      <c r="FI81" s="1247"/>
      <c r="FJ81" s="1247"/>
      <c r="FK81" s="1247"/>
      <c r="FL81" s="1247"/>
      <c r="FM81" s="1247"/>
      <c r="FN81" s="1247"/>
      <c r="FO81" s="1247"/>
      <c r="FP81" s="1247"/>
      <c r="FQ81" s="1247"/>
      <c r="FR81" s="1247"/>
      <c r="FS81" s="1247"/>
      <c r="FT81" s="1247"/>
      <c r="FU81" s="1247"/>
      <c r="FV81" s="1247"/>
      <c r="FW81" s="1247"/>
      <c r="FX81" s="1247"/>
      <c r="FY81" s="1247"/>
      <c r="FZ81" s="1247"/>
      <c r="GA81" s="1247"/>
      <c r="GB81" s="1247"/>
      <c r="GC81" s="1247"/>
      <c r="GD81" s="1247"/>
      <c r="GE81" s="1247"/>
      <c r="GF81" s="1247"/>
      <c r="GG81" s="1247"/>
      <c r="GH81" s="1247"/>
      <c r="GI81" s="1247"/>
      <c r="GJ81" s="1247"/>
      <c r="GK81" s="1247"/>
      <c r="GL81" s="1247"/>
      <c r="GM81" s="1247"/>
      <c r="GN81" s="1247"/>
      <c r="GO81" s="1247"/>
      <c r="GP81" s="1247"/>
      <c r="GQ81" s="1247"/>
      <c r="GR81" s="1247"/>
      <c r="GS81" s="1247"/>
      <c r="GT81" s="1247"/>
      <c r="GU81" s="1247"/>
      <c r="GV81" s="1247"/>
      <c r="GW81" s="1247"/>
      <c r="GX81" s="1247"/>
      <c r="GY81" s="1247"/>
      <c r="GZ81" s="1247"/>
      <c r="HA81" s="1247"/>
      <c r="HB81" s="1247"/>
      <c r="HC81" s="1247"/>
      <c r="HD81" s="1247"/>
      <c r="HE81" s="1247"/>
      <c r="HF81" s="1247"/>
      <c r="HG81" s="1247"/>
      <c r="HH81" s="1247"/>
      <c r="HI81" s="1247"/>
      <c r="HJ81" s="1247"/>
      <c r="HK81" s="1247"/>
      <c r="HL81" s="1247"/>
      <c r="HM81" s="1247"/>
      <c r="HN81" s="1247"/>
      <c r="HO81" s="1247"/>
      <c r="HQ81" s="1452">
        <f t="shared" si="17"/>
        <v>0</v>
      </c>
      <c r="HR81" s="1452">
        <f t="shared" si="18"/>
        <v>0</v>
      </c>
    </row>
    <row r="82" spans="1:226" ht="16.5" customHeight="1" x14ac:dyDescent="0.2">
      <c r="A82" s="456"/>
      <c r="B82" s="121"/>
      <c r="C82" s="121"/>
      <c r="D82" s="122"/>
      <c r="E82" s="122"/>
      <c r="F82" s="142"/>
      <c r="G82" s="140"/>
      <c r="H82" s="141"/>
      <c r="I82" s="141"/>
      <c r="J82" s="141"/>
      <c r="K82" s="1559">
        <f t="shared" si="32"/>
        <v>0</v>
      </c>
      <c r="L82" s="150"/>
      <c r="M82" s="151"/>
      <c r="N82" s="152"/>
      <c r="O82" s="646"/>
      <c r="P82" s="1559">
        <f t="shared" si="31"/>
        <v>0</v>
      </c>
      <c r="Q82" s="343"/>
      <c r="R82" s="343"/>
      <c r="S82" s="344"/>
      <c r="T82" s="1559">
        <f t="shared" si="35"/>
        <v>0</v>
      </c>
      <c r="U82" s="344"/>
      <c r="V82" s="141"/>
      <c r="W82" s="1559">
        <f t="shared" si="26"/>
        <v>0</v>
      </c>
      <c r="X82" s="343"/>
      <c r="Y82" s="343"/>
      <c r="Z82" s="343"/>
      <c r="AA82" s="343"/>
      <c r="AB82" s="1559">
        <f t="shared" si="33"/>
        <v>0</v>
      </c>
      <c r="AC82" s="1559">
        <f t="shared" si="21"/>
        <v>0</v>
      </c>
      <c r="AD82" s="1559">
        <f t="shared" si="34"/>
        <v>0</v>
      </c>
      <c r="AF82" s="928"/>
      <c r="AG82" s="1065" t="str">
        <f>IF(AF82=" "," ",IF(AF82="Vehículos",VLOOKUP($AG$18,'Datos Indices'!$A$38:$Z$50,22,FALSE),IF(AF82="Ipim",VLOOKUP($AG$18,'Datos Indices'!$A$38:$Z$50,7,FALSE),IF(AF82="Dólar",VLOOKUP($AG$18,'Datos Indices'!$A$38:$Z$50,4,FALSE),IF(AF82="Gasoil",VLOOKUP($AG$18,'Datos Indices'!$A$38:$Z$50,10,FALSE),IF(AF82="WPU06 Pesificado",VLOOKUP($AG$18,'Datos Indices'!$A$38:$Z$50,26,FALSE),0))))))</f>
        <v xml:space="preserve"> </v>
      </c>
      <c r="AH82" s="1066">
        <f t="shared" si="3"/>
        <v>0</v>
      </c>
      <c r="AJ82" s="928"/>
      <c r="AK82" s="1065" t="str">
        <f>IF(AJ82=" "," ",IF(AJ82="Vehículos",VLOOKUP($AK$18,'Datos Indices'!$A$38:$Z$50,22,FALSE),IF(AJ82="Ipim",VLOOKUP($AK$18,'Datos Indices'!$A$38:$Z$50,7,FALSE),IF(AJ82="Dólar",VLOOKUP($AK$18,'Datos Indices'!$A$38:$Z$50,4,FALSE),IF(AJ82="Gasoil",VLOOKUP($AK$18,'Datos Indices'!$A$38:$Z$50,10,FALSE),IF(AJ82="WPU06 Pesificado",VLOOKUP($AK$18,'Datos Indices'!$A$38:$Z$50,26,FALSE),0))))))</f>
        <v xml:space="preserve"> </v>
      </c>
      <c r="AL82" s="1067">
        <f t="shared" si="4"/>
        <v>0</v>
      </c>
      <c r="AM82" s="1067">
        <f t="shared" si="5"/>
        <v>0</v>
      </c>
      <c r="AN82" s="1067">
        <f t="shared" si="6"/>
        <v>0</v>
      </c>
      <c r="AP82" s="928"/>
      <c r="AQ82" s="1065" t="str">
        <f>IF(AP82=" "," ",IF(AP82="Vehículos",VLOOKUP($AQ$18,'Datos Indices'!$A$38:$Z$50,22,FALSE),IF(AP82="Ipim",VLOOKUP($AQ$18,'Datos Indices'!$A$38:$Z$50,7,FALSE),IF(AP82="Dólar",VLOOKUP($AQ$18,'Datos Indices'!$A$38:$Z$50,4,FALSE),IF(AP82="Gasoil",VLOOKUP($AQ$18,'Datos Indices'!$A$38:$Z$50,10,FALSE),IF(AP82="WPU06 Pesificado",VLOOKUP($AQ$18,'Datos Indices'!$A$38:$Z$50,26,FALSE),0))))))</f>
        <v xml:space="preserve"> </v>
      </c>
      <c r="AR82" s="1066">
        <f t="shared" si="7"/>
        <v>0</v>
      </c>
      <c r="AT82" s="928"/>
      <c r="AU82" s="1065" t="str">
        <f>IF(AT82=" "," ",IF(AT82="Vehículos",VLOOKUP($AU$18,'Datos Indices'!$A$38:$Z$50,22,FALSE),IF(AT82="Ipim",VLOOKUP($AU$18,'Datos Indices'!$A$38:$Z$50,7,FALSE),IF(AT82="Dólar",VLOOKUP($AU$18,'Datos Indices'!$A$38:$Z$50,4,FALSE),IF(AT82="Gasoil",VLOOKUP($AU$18,'Datos Indices'!$A$38:$Z$50,10,FALSE),IF(AT82="WPU06 Pesificado",VLOOKUP($AU$18,'Datos Indices'!$A$38:$Z$50,26,FALSE),0))))))</f>
        <v xml:space="preserve"> </v>
      </c>
      <c r="AV82" s="1067">
        <f t="shared" si="8"/>
        <v>0</v>
      </c>
      <c r="AW82" s="1067">
        <f t="shared" si="9"/>
        <v>0</v>
      </c>
      <c r="AX82" s="1067">
        <f t="shared" si="10"/>
        <v>0</v>
      </c>
      <c r="AY82" s="1559">
        <f t="shared" si="12"/>
        <v>0</v>
      </c>
      <c r="AZ82" s="1559">
        <f t="shared" si="11"/>
        <v>0</v>
      </c>
      <c r="BA82" s="1257"/>
      <c r="BB82" s="125"/>
      <c r="BC82" s="1257"/>
      <c r="BD82" s="1450" t="str">
        <f t="shared" si="13"/>
        <v/>
      </c>
      <c r="BF82" s="1247"/>
      <c r="BG82" s="1247"/>
      <c r="BH82" s="1247"/>
      <c r="BI82" s="1247"/>
      <c r="BJ82" s="1247"/>
      <c r="BK82" s="1247"/>
      <c r="BL82" s="1247"/>
      <c r="BM82" s="1247"/>
      <c r="BN82" s="1247"/>
      <c r="BO82" s="1247"/>
      <c r="BP82" s="1247"/>
      <c r="BQ82" s="1247"/>
      <c r="BR82" s="1247"/>
      <c r="BS82" s="1247"/>
      <c r="BT82" s="1247"/>
      <c r="BU82" s="1247"/>
      <c r="BV82" s="1247"/>
      <c r="BW82" s="1247"/>
      <c r="BX82" s="1247"/>
      <c r="BY82" s="1247"/>
      <c r="BZ82" s="1247"/>
      <c r="CA82" s="1247"/>
      <c r="CB82" s="1247"/>
      <c r="CC82" s="1247"/>
      <c r="CD82" s="1247"/>
      <c r="CE82" s="1247"/>
      <c r="CF82" s="1247"/>
      <c r="CG82" s="1247"/>
      <c r="CH82" s="1247"/>
      <c r="CI82" s="1247"/>
      <c r="CJ82" s="1247"/>
      <c r="CK82" s="1247"/>
      <c r="CL82" s="1247"/>
      <c r="CM82" s="1247"/>
      <c r="CN82" s="1247"/>
      <c r="CO82" s="1247"/>
      <c r="CP82" s="1247"/>
      <c r="CQ82" s="1247"/>
      <c r="CR82" s="1247"/>
      <c r="CS82" s="1247"/>
      <c r="CT82" s="1247"/>
      <c r="CU82" s="1247"/>
      <c r="CV82" s="1247"/>
      <c r="CW82" s="1247"/>
      <c r="CX82" s="1247"/>
      <c r="CY82" s="1247"/>
      <c r="CZ82" s="1247"/>
      <c r="DA82" s="1247"/>
      <c r="DB82" s="1247"/>
      <c r="DC82" s="1247"/>
      <c r="DD82" s="1247"/>
      <c r="DE82" s="1247"/>
      <c r="DF82" s="1247"/>
      <c r="DG82" s="1247"/>
      <c r="DH82" s="1247"/>
      <c r="DI82" s="1247"/>
      <c r="DJ82" s="1247"/>
      <c r="DK82" s="1247"/>
      <c r="DL82" s="1247"/>
      <c r="DM82" s="1247"/>
      <c r="DN82" s="1247"/>
      <c r="DO82" s="1247"/>
      <c r="DP82" s="1247"/>
      <c r="DQ82" s="1247"/>
      <c r="DR82" s="1247"/>
      <c r="DS82" s="1247"/>
      <c r="DT82" s="1247"/>
      <c r="DU82" s="1247"/>
      <c r="DV82" s="1247"/>
      <c r="DW82" s="1247"/>
      <c r="DX82" s="1247"/>
      <c r="DY82" s="1247"/>
      <c r="DZ82" s="1247"/>
      <c r="EA82" s="1247"/>
      <c r="EB82" s="1247"/>
      <c r="EC82" s="1247"/>
      <c r="ED82" s="1247"/>
      <c r="EE82" s="1247"/>
      <c r="EF82" s="1247"/>
      <c r="EG82" s="1247"/>
      <c r="EH82" s="1257"/>
      <c r="EI82" s="1452">
        <f t="shared" si="14"/>
        <v>0</v>
      </c>
      <c r="EJ82" s="1452">
        <f t="shared" si="15"/>
        <v>0</v>
      </c>
      <c r="EK82" s="1257"/>
      <c r="EL82" s="1450" t="str">
        <f t="shared" si="16"/>
        <v/>
      </c>
      <c r="EN82" s="1247"/>
      <c r="EO82" s="1247"/>
      <c r="EP82" s="1247"/>
      <c r="EQ82" s="1247"/>
      <c r="ER82" s="1247"/>
      <c r="ES82" s="1247"/>
      <c r="ET82" s="1247"/>
      <c r="EU82" s="1247"/>
      <c r="EV82" s="1247"/>
      <c r="EW82" s="1247"/>
      <c r="EX82" s="1247"/>
      <c r="EY82" s="1247"/>
      <c r="EZ82" s="1247"/>
      <c r="FA82" s="1247"/>
      <c r="FB82" s="1247"/>
      <c r="FC82" s="1247"/>
      <c r="FD82" s="1247"/>
      <c r="FE82" s="1247"/>
      <c r="FF82" s="1247"/>
      <c r="FG82" s="1247"/>
      <c r="FH82" s="1247"/>
      <c r="FI82" s="1247"/>
      <c r="FJ82" s="1247"/>
      <c r="FK82" s="1247"/>
      <c r="FL82" s="1247"/>
      <c r="FM82" s="1247"/>
      <c r="FN82" s="1247"/>
      <c r="FO82" s="1247"/>
      <c r="FP82" s="1247"/>
      <c r="FQ82" s="1247"/>
      <c r="FR82" s="1247"/>
      <c r="FS82" s="1247"/>
      <c r="FT82" s="1247"/>
      <c r="FU82" s="1247"/>
      <c r="FV82" s="1247"/>
      <c r="FW82" s="1247"/>
      <c r="FX82" s="1247"/>
      <c r="FY82" s="1247"/>
      <c r="FZ82" s="1247"/>
      <c r="GA82" s="1247"/>
      <c r="GB82" s="1247"/>
      <c r="GC82" s="1247"/>
      <c r="GD82" s="1247"/>
      <c r="GE82" s="1247"/>
      <c r="GF82" s="1247"/>
      <c r="GG82" s="1247"/>
      <c r="GH82" s="1247"/>
      <c r="GI82" s="1247"/>
      <c r="GJ82" s="1247"/>
      <c r="GK82" s="1247"/>
      <c r="GL82" s="1247"/>
      <c r="GM82" s="1247"/>
      <c r="GN82" s="1247"/>
      <c r="GO82" s="1247"/>
      <c r="GP82" s="1247"/>
      <c r="GQ82" s="1247"/>
      <c r="GR82" s="1247"/>
      <c r="GS82" s="1247"/>
      <c r="GT82" s="1247"/>
      <c r="GU82" s="1247"/>
      <c r="GV82" s="1247"/>
      <c r="GW82" s="1247"/>
      <c r="GX82" s="1247"/>
      <c r="GY82" s="1247"/>
      <c r="GZ82" s="1247"/>
      <c r="HA82" s="1247"/>
      <c r="HB82" s="1247"/>
      <c r="HC82" s="1247"/>
      <c r="HD82" s="1247"/>
      <c r="HE82" s="1247"/>
      <c r="HF82" s="1247"/>
      <c r="HG82" s="1247"/>
      <c r="HH82" s="1247"/>
      <c r="HI82" s="1247"/>
      <c r="HJ82" s="1247"/>
      <c r="HK82" s="1247"/>
      <c r="HL82" s="1247"/>
      <c r="HM82" s="1247"/>
      <c r="HN82" s="1247"/>
      <c r="HO82" s="1247"/>
      <c r="HQ82" s="1452">
        <f t="shared" si="17"/>
        <v>0</v>
      </c>
      <c r="HR82" s="1452">
        <f t="shared" si="18"/>
        <v>0</v>
      </c>
    </row>
    <row r="83" spans="1:226" ht="16.5" customHeight="1" x14ac:dyDescent="0.2">
      <c r="A83" s="456"/>
      <c r="B83" s="121"/>
      <c r="C83" s="121"/>
      <c r="D83" s="122"/>
      <c r="E83" s="122"/>
      <c r="F83" s="142"/>
      <c r="G83" s="140"/>
      <c r="H83" s="141"/>
      <c r="I83" s="141"/>
      <c r="J83" s="141"/>
      <c r="K83" s="1559">
        <f t="shared" si="32"/>
        <v>0</v>
      </c>
      <c r="L83" s="150"/>
      <c r="M83" s="151"/>
      <c r="N83" s="152"/>
      <c r="O83" s="646"/>
      <c r="P83" s="1559">
        <f t="shared" si="31"/>
        <v>0</v>
      </c>
      <c r="Q83" s="343"/>
      <c r="R83" s="343"/>
      <c r="S83" s="344"/>
      <c r="T83" s="1559">
        <f t="shared" si="35"/>
        <v>0</v>
      </c>
      <c r="U83" s="344"/>
      <c r="V83" s="141"/>
      <c r="W83" s="1559">
        <f t="shared" si="26"/>
        <v>0</v>
      </c>
      <c r="X83" s="343"/>
      <c r="Y83" s="343"/>
      <c r="Z83" s="343"/>
      <c r="AA83" s="343"/>
      <c r="AB83" s="1559">
        <f t="shared" si="33"/>
        <v>0</v>
      </c>
      <c r="AC83" s="1559">
        <f t="shared" si="21"/>
        <v>0</v>
      </c>
      <c r="AD83" s="1559">
        <f t="shared" si="34"/>
        <v>0</v>
      </c>
      <c r="AF83" s="928"/>
      <c r="AG83" s="1065" t="str">
        <f>IF(AF83=" "," ",IF(AF83="Vehículos",VLOOKUP($AG$18,'Datos Indices'!$A$38:$Z$50,22,FALSE),IF(AF83="Ipim",VLOOKUP($AG$18,'Datos Indices'!$A$38:$Z$50,7,FALSE),IF(AF83="Dólar",VLOOKUP($AG$18,'Datos Indices'!$A$38:$Z$50,4,FALSE),IF(AF83="Gasoil",VLOOKUP($AG$18,'Datos Indices'!$A$38:$Z$50,10,FALSE),IF(AF83="WPU06 Pesificado",VLOOKUP($AG$18,'Datos Indices'!$A$38:$Z$50,26,FALSE),0))))))</f>
        <v xml:space="preserve"> </v>
      </c>
      <c r="AH83" s="1066">
        <f t="shared" si="3"/>
        <v>0</v>
      </c>
      <c r="AJ83" s="928"/>
      <c r="AK83" s="1065" t="str">
        <f>IF(AJ83=" "," ",IF(AJ83="Vehículos",VLOOKUP($AK$18,'Datos Indices'!$A$38:$Z$50,22,FALSE),IF(AJ83="Ipim",VLOOKUP($AK$18,'Datos Indices'!$A$38:$Z$50,7,FALSE),IF(AJ83="Dólar",VLOOKUP($AK$18,'Datos Indices'!$A$38:$Z$50,4,FALSE),IF(AJ83="Gasoil",VLOOKUP($AK$18,'Datos Indices'!$A$38:$Z$50,10,FALSE),IF(AJ83="WPU06 Pesificado",VLOOKUP($AK$18,'Datos Indices'!$A$38:$Z$50,26,FALSE),0))))))</f>
        <v xml:space="preserve"> </v>
      </c>
      <c r="AL83" s="1067">
        <f t="shared" si="4"/>
        <v>0</v>
      </c>
      <c r="AM83" s="1067">
        <f t="shared" si="5"/>
        <v>0</v>
      </c>
      <c r="AN83" s="1067">
        <f t="shared" si="6"/>
        <v>0</v>
      </c>
      <c r="AP83" s="928"/>
      <c r="AQ83" s="1065" t="str">
        <f>IF(AP83=" "," ",IF(AP83="Vehículos",VLOOKUP($AQ$18,'Datos Indices'!$A$38:$Z$50,22,FALSE),IF(AP83="Ipim",VLOOKUP($AQ$18,'Datos Indices'!$A$38:$Z$50,7,FALSE),IF(AP83="Dólar",VLOOKUP($AQ$18,'Datos Indices'!$A$38:$Z$50,4,FALSE),IF(AP83="Gasoil",VLOOKUP($AQ$18,'Datos Indices'!$A$38:$Z$50,10,FALSE),IF(AP83="WPU06 Pesificado",VLOOKUP($AQ$18,'Datos Indices'!$A$38:$Z$50,26,FALSE),0))))))</f>
        <v xml:space="preserve"> </v>
      </c>
      <c r="AR83" s="1066">
        <f t="shared" si="7"/>
        <v>0</v>
      </c>
      <c r="AT83" s="928"/>
      <c r="AU83" s="1065" t="str">
        <f>IF(AT83=" "," ",IF(AT83="Vehículos",VLOOKUP($AU$18,'Datos Indices'!$A$38:$Z$50,22,FALSE),IF(AT83="Ipim",VLOOKUP($AU$18,'Datos Indices'!$A$38:$Z$50,7,FALSE),IF(AT83="Dólar",VLOOKUP($AU$18,'Datos Indices'!$A$38:$Z$50,4,FALSE),IF(AT83="Gasoil",VLOOKUP($AU$18,'Datos Indices'!$A$38:$Z$50,10,FALSE),IF(AT83="WPU06 Pesificado",VLOOKUP($AU$18,'Datos Indices'!$A$38:$Z$50,26,FALSE),0))))))</f>
        <v xml:space="preserve"> </v>
      </c>
      <c r="AV83" s="1067">
        <f t="shared" si="8"/>
        <v>0</v>
      </c>
      <c r="AW83" s="1067">
        <f t="shared" si="9"/>
        <v>0</v>
      </c>
      <c r="AX83" s="1067">
        <f t="shared" si="10"/>
        <v>0</v>
      </c>
      <c r="AY83" s="1559">
        <f t="shared" si="12"/>
        <v>0</v>
      </c>
      <c r="AZ83" s="1559">
        <f t="shared" si="11"/>
        <v>0</v>
      </c>
      <c r="BA83" s="1257"/>
      <c r="BB83" s="125"/>
      <c r="BC83" s="1257"/>
      <c r="BD83" s="1450" t="str">
        <f t="shared" si="13"/>
        <v/>
      </c>
      <c r="BF83" s="1247"/>
      <c r="BG83" s="1247"/>
      <c r="BH83" s="1247"/>
      <c r="BI83" s="1247"/>
      <c r="BJ83" s="1247"/>
      <c r="BK83" s="1247"/>
      <c r="BL83" s="1247"/>
      <c r="BM83" s="1247"/>
      <c r="BN83" s="1247"/>
      <c r="BO83" s="1247"/>
      <c r="BP83" s="1247"/>
      <c r="BQ83" s="1247"/>
      <c r="BR83" s="1247"/>
      <c r="BS83" s="1247"/>
      <c r="BT83" s="1247"/>
      <c r="BU83" s="1247"/>
      <c r="BV83" s="1247"/>
      <c r="BW83" s="1247"/>
      <c r="BX83" s="1247"/>
      <c r="BY83" s="1247"/>
      <c r="BZ83" s="1247"/>
      <c r="CA83" s="1247"/>
      <c r="CB83" s="1247"/>
      <c r="CC83" s="1247"/>
      <c r="CD83" s="1247"/>
      <c r="CE83" s="1247"/>
      <c r="CF83" s="1247"/>
      <c r="CG83" s="1247"/>
      <c r="CH83" s="1247"/>
      <c r="CI83" s="1247"/>
      <c r="CJ83" s="1247"/>
      <c r="CK83" s="1247"/>
      <c r="CL83" s="1247"/>
      <c r="CM83" s="1247"/>
      <c r="CN83" s="1247"/>
      <c r="CO83" s="1247"/>
      <c r="CP83" s="1247"/>
      <c r="CQ83" s="1247"/>
      <c r="CR83" s="1247"/>
      <c r="CS83" s="1247"/>
      <c r="CT83" s="1247"/>
      <c r="CU83" s="1247"/>
      <c r="CV83" s="1247"/>
      <c r="CW83" s="1247"/>
      <c r="CX83" s="1247"/>
      <c r="CY83" s="1247"/>
      <c r="CZ83" s="1247"/>
      <c r="DA83" s="1247"/>
      <c r="DB83" s="1247"/>
      <c r="DC83" s="1247"/>
      <c r="DD83" s="1247"/>
      <c r="DE83" s="1247"/>
      <c r="DF83" s="1247"/>
      <c r="DG83" s="1247"/>
      <c r="DH83" s="1247"/>
      <c r="DI83" s="1247"/>
      <c r="DJ83" s="1247"/>
      <c r="DK83" s="1247"/>
      <c r="DL83" s="1247"/>
      <c r="DM83" s="1247"/>
      <c r="DN83" s="1247"/>
      <c r="DO83" s="1247"/>
      <c r="DP83" s="1247"/>
      <c r="DQ83" s="1247"/>
      <c r="DR83" s="1247"/>
      <c r="DS83" s="1247"/>
      <c r="DT83" s="1247"/>
      <c r="DU83" s="1247"/>
      <c r="DV83" s="1247"/>
      <c r="DW83" s="1247"/>
      <c r="DX83" s="1247"/>
      <c r="DY83" s="1247"/>
      <c r="DZ83" s="1247"/>
      <c r="EA83" s="1247"/>
      <c r="EB83" s="1247"/>
      <c r="EC83" s="1247"/>
      <c r="ED83" s="1247"/>
      <c r="EE83" s="1247"/>
      <c r="EF83" s="1247"/>
      <c r="EG83" s="1247"/>
      <c r="EH83" s="1257"/>
      <c r="EI83" s="1452">
        <f t="shared" si="14"/>
        <v>0</v>
      </c>
      <c r="EJ83" s="1452">
        <f t="shared" si="15"/>
        <v>0</v>
      </c>
      <c r="EK83" s="1257"/>
      <c r="EL83" s="1450" t="str">
        <f t="shared" si="16"/>
        <v/>
      </c>
      <c r="EN83" s="1247"/>
      <c r="EO83" s="1247"/>
      <c r="EP83" s="1247"/>
      <c r="EQ83" s="1247"/>
      <c r="ER83" s="1247"/>
      <c r="ES83" s="1247"/>
      <c r="ET83" s="1247"/>
      <c r="EU83" s="1247"/>
      <c r="EV83" s="1247"/>
      <c r="EW83" s="1247"/>
      <c r="EX83" s="1247"/>
      <c r="EY83" s="1247"/>
      <c r="EZ83" s="1247"/>
      <c r="FA83" s="1247"/>
      <c r="FB83" s="1247"/>
      <c r="FC83" s="1247"/>
      <c r="FD83" s="1247"/>
      <c r="FE83" s="1247"/>
      <c r="FF83" s="1247"/>
      <c r="FG83" s="1247"/>
      <c r="FH83" s="1247"/>
      <c r="FI83" s="1247"/>
      <c r="FJ83" s="1247"/>
      <c r="FK83" s="1247"/>
      <c r="FL83" s="1247"/>
      <c r="FM83" s="1247"/>
      <c r="FN83" s="1247"/>
      <c r="FO83" s="1247"/>
      <c r="FP83" s="1247"/>
      <c r="FQ83" s="1247"/>
      <c r="FR83" s="1247"/>
      <c r="FS83" s="1247"/>
      <c r="FT83" s="1247"/>
      <c r="FU83" s="1247"/>
      <c r="FV83" s="1247"/>
      <c r="FW83" s="1247"/>
      <c r="FX83" s="1247"/>
      <c r="FY83" s="1247"/>
      <c r="FZ83" s="1247"/>
      <c r="GA83" s="1247"/>
      <c r="GB83" s="1247"/>
      <c r="GC83" s="1247"/>
      <c r="GD83" s="1247"/>
      <c r="GE83" s="1247"/>
      <c r="GF83" s="1247"/>
      <c r="GG83" s="1247"/>
      <c r="GH83" s="1247"/>
      <c r="GI83" s="1247"/>
      <c r="GJ83" s="1247"/>
      <c r="GK83" s="1247"/>
      <c r="GL83" s="1247"/>
      <c r="GM83" s="1247"/>
      <c r="GN83" s="1247"/>
      <c r="GO83" s="1247"/>
      <c r="GP83" s="1247"/>
      <c r="GQ83" s="1247"/>
      <c r="GR83" s="1247"/>
      <c r="GS83" s="1247"/>
      <c r="GT83" s="1247"/>
      <c r="GU83" s="1247"/>
      <c r="GV83" s="1247"/>
      <c r="GW83" s="1247"/>
      <c r="GX83" s="1247"/>
      <c r="GY83" s="1247"/>
      <c r="GZ83" s="1247"/>
      <c r="HA83" s="1247"/>
      <c r="HB83" s="1247"/>
      <c r="HC83" s="1247"/>
      <c r="HD83" s="1247"/>
      <c r="HE83" s="1247"/>
      <c r="HF83" s="1247"/>
      <c r="HG83" s="1247"/>
      <c r="HH83" s="1247"/>
      <c r="HI83" s="1247"/>
      <c r="HJ83" s="1247"/>
      <c r="HK83" s="1247"/>
      <c r="HL83" s="1247"/>
      <c r="HM83" s="1247"/>
      <c r="HN83" s="1247"/>
      <c r="HO83" s="1247"/>
      <c r="HQ83" s="1452">
        <f t="shared" si="17"/>
        <v>0</v>
      </c>
      <c r="HR83" s="1452">
        <f t="shared" si="18"/>
        <v>0</v>
      </c>
    </row>
    <row r="84" spans="1:226" ht="16.5" customHeight="1" x14ac:dyDescent="0.2">
      <c r="A84" s="456"/>
      <c r="B84" s="123"/>
      <c r="C84" s="121"/>
      <c r="D84" s="122"/>
      <c r="E84" s="122"/>
      <c r="F84" s="142"/>
      <c r="G84" s="140"/>
      <c r="H84" s="141"/>
      <c r="I84" s="141"/>
      <c r="J84" s="141"/>
      <c r="K84" s="1559">
        <f t="shared" si="32"/>
        <v>0</v>
      </c>
      <c r="L84" s="153"/>
      <c r="M84" s="151"/>
      <c r="N84" s="152"/>
      <c r="O84" s="646"/>
      <c r="P84" s="1559">
        <f t="shared" si="31"/>
        <v>0</v>
      </c>
      <c r="Q84" s="343"/>
      <c r="R84" s="343"/>
      <c r="S84" s="344"/>
      <c r="T84" s="1559">
        <f t="shared" si="35"/>
        <v>0</v>
      </c>
      <c r="U84" s="344"/>
      <c r="V84" s="141"/>
      <c r="W84" s="1559">
        <f t="shared" si="26"/>
        <v>0</v>
      </c>
      <c r="X84" s="343"/>
      <c r="Y84" s="343"/>
      <c r="Z84" s="343"/>
      <c r="AA84" s="343"/>
      <c r="AB84" s="1559">
        <f t="shared" si="33"/>
        <v>0</v>
      </c>
      <c r="AC84" s="1559">
        <f t="shared" ref="AC84:AC147" si="36">IF($C$9=0,0,(K84+P84+W84+AB84)/$C$9)</f>
        <v>0</v>
      </c>
      <c r="AD84" s="1559">
        <f t="shared" si="34"/>
        <v>0</v>
      </c>
      <c r="AF84" s="928"/>
      <c r="AG84" s="1065" t="str">
        <f>IF(AF84=" "," ",IF(AF84="Vehículos",VLOOKUP($AG$18,'Datos Indices'!$A$38:$Z$50,22,FALSE),IF(AF84="Ipim",VLOOKUP($AG$18,'Datos Indices'!$A$38:$Z$50,7,FALSE),IF(AF84="Dólar",VLOOKUP($AG$18,'Datos Indices'!$A$38:$Z$50,4,FALSE),IF(AF84="Gasoil",VLOOKUP($AG$18,'Datos Indices'!$A$38:$Z$50,10,FALSE),IF(AF84="WPU06 Pesificado",VLOOKUP($AG$18,'Datos Indices'!$A$38:$Z$50,26,FALSE),0))))))</f>
        <v xml:space="preserve"> </v>
      </c>
      <c r="AH84" s="1066">
        <f t="shared" ref="AH84:AH147" si="37">K84*AG84/100</f>
        <v>0</v>
      </c>
      <c r="AJ84" s="928"/>
      <c r="AK84" s="1065" t="str">
        <f>IF(AJ84=" "," ",IF(AJ84="Vehículos",VLOOKUP($AK$18,'Datos Indices'!$A$38:$Z$50,22,FALSE),IF(AJ84="Ipim",VLOOKUP($AK$18,'Datos Indices'!$A$38:$Z$50,7,FALSE),IF(AJ84="Dólar",VLOOKUP($AK$18,'Datos Indices'!$A$38:$Z$50,4,FALSE),IF(AJ84="Gasoil",VLOOKUP($AK$18,'Datos Indices'!$A$38:$Z$50,10,FALSE),IF(AJ84="WPU06 Pesificado",VLOOKUP($AK$18,'Datos Indices'!$A$38:$Z$50,26,FALSE),0))))))</f>
        <v xml:space="preserve"> </v>
      </c>
      <c r="AL84" s="1067">
        <f t="shared" ref="AL84:AL147" si="38">+P84*AK84/100</f>
        <v>0</v>
      </c>
      <c r="AM84" s="1067">
        <f t="shared" ref="AM84:AM147" si="39">+W84*AK84/100</f>
        <v>0</v>
      </c>
      <c r="AN84" s="1067">
        <f t="shared" ref="AN84:AN147" si="40">+AB84*AK84/100</f>
        <v>0</v>
      </c>
      <c r="AP84" s="928"/>
      <c r="AQ84" s="1065" t="str">
        <f>IF(AP84=" "," ",IF(AP84="Vehículos",VLOOKUP($AQ$18,'Datos Indices'!$A$38:$Z$50,22,FALSE),IF(AP84="Ipim",VLOOKUP($AQ$18,'Datos Indices'!$A$38:$Z$50,7,FALSE),IF(AP84="Dólar",VLOOKUP($AQ$18,'Datos Indices'!$A$38:$Z$50,4,FALSE),IF(AP84="Gasoil",VLOOKUP($AQ$18,'Datos Indices'!$A$38:$Z$50,10,FALSE),IF(AP84="WPU06 Pesificado",VLOOKUP($AQ$18,'Datos Indices'!$A$38:$Z$50,26,FALSE),0))))))</f>
        <v xml:space="preserve"> </v>
      </c>
      <c r="AR84" s="1066">
        <f t="shared" ref="AR84:AR147" si="41">AH84*AQ84/100</f>
        <v>0</v>
      </c>
      <c r="AT84" s="928"/>
      <c r="AU84" s="1065" t="str">
        <f>IF(AT84=" "," ",IF(AT84="Vehículos",VLOOKUP($AU$18,'Datos Indices'!$A$38:$Z$50,22,FALSE),IF(AT84="Ipim",VLOOKUP($AU$18,'Datos Indices'!$A$38:$Z$50,7,FALSE),IF(AT84="Dólar",VLOOKUP($AU$18,'Datos Indices'!$A$38:$Z$50,4,FALSE),IF(AT84="Gasoil",VLOOKUP($AU$18,'Datos Indices'!$A$38:$Z$50,10,FALSE),IF(AT84="WPU06 Pesificado",VLOOKUP($AU$18,'Datos Indices'!$A$38:$Z$50,26,FALSE),0))))))</f>
        <v xml:space="preserve"> </v>
      </c>
      <c r="AV84" s="1067">
        <f t="shared" ref="AV84:AV147" si="42">+AL84*AU84/100</f>
        <v>0</v>
      </c>
      <c r="AW84" s="1067">
        <f t="shared" ref="AW84:AW147" si="43">+AM84*AU84/100</f>
        <v>0</v>
      </c>
      <c r="AX84" s="1067">
        <f t="shared" ref="AX84:AX147" si="44">+AN84*AU84/100</f>
        <v>0</v>
      </c>
      <c r="AY84" s="1559">
        <f t="shared" ref="AY84:AY147" si="45">K84+P84</f>
        <v>0</v>
      </c>
      <c r="AZ84" s="1559">
        <f t="shared" ref="AZ84:AZ147" si="46">W84+AB84</f>
        <v>0</v>
      </c>
      <c r="BA84" s="1257"/>
      <c r="BB84" s="125"/>
      <c r="BC84" s="1257"/>
      <c r="BD84" s="1450" t="str">
        <f t="shared" si="13"/>
        <v/>
      </c>
      <c r="BF84" s="1247"/>
      <c r="BG84" s="1247"/>
      <c r="BH84" s="1247"/>
      <c r="BI84" s="1247"/>
      <c r="BJ84" s="1247"/>
      <c r="BK84" s="1247"/>
      <c r="BL84" s="1247"/>
      <c r="BM84" s="1247"/>
      <c r="BN84" s="1247"/>
      <c r="BO84" s="1247"/>
      <c r="BP84" s="1247"/>
      <c r="BQ84" s="1247"/>
      <c r="BR84" s="1247"/>
      <c r="BS84" s="1247"/>
      <c r="BT84" s="1247"/>
      <c r="BU84" s="1247"/>
      <c r="BV84" s="1247"/>
      <c r="BW84" s="1247"/>
      <c r="BX84" s="1247"/>
      <c r="BY84" s="1247"/>
      <c r="BZ84" s="1247"/>
      <c r="CA84" s="1247"/>
      <c r="CB84" s="1247"/>
      <c r="CC84" s="1247"/>
      <c r="CD84" s="1247"/>
      <c r="CE84" s="1247"/>
      <c r="CF84" s="1247"/>
      <c r="CG84" s="1247"/>
      <c r="CH84" s="1247"/>
      <c r="CI84" s="1247"/>
      <c r="CJ84" s="1247"/>
      <c r="CK84" s="1247"/>
      <c r="CL84" s="1247"/>
      <c r="CM84" s="1247"/>
      <c r="CN84" s="1247"/>
      <c r="CO84" s="1247"/>
      <c r="CP84" s="1247"/>
      <c r="CQ84" s="1247"/>
      <c r="CR84" s="1247"/>
      <c r="CS84" s="1247"/>
      <c r="CT84" s="1247"/>
      <c r="CU84" s="1247"/>
      <c r="CV84" s="1247"/>
      <c r="CW84" s="1247"/>
      <c r="CX84" s="1247"/>
      <c r="CY84" s="1247"/>
      <c r="CZ84" s="1247"/>
      <c r="DA84" s="1247"/>
      <c r="DB84" s="1247"/>
      <c r="DC84" s="1247"/>
      <c r="DD84" s="1247"/>
      <c r="DE84" s="1247"/>
      <c r="DF84" s="1247"/>
      <c r="DG84" s="1247"/>
      <c r="DH84" s="1247"/>
      <c r="DI84" s="1247"/>
      <c r="DJ84" s="1247"/>
      <c r="DK84" s="1247"/>
      <c r="DL84" s="1247"/>
      <c r="DM84" s="1247"/>
      <c r="DN84" s="1247"/>
      <c r="DO84" s="1247"/>
      <c r="DP84" s="1247"/>
      <c r="DQ84" s="1247"/>
      <c r="DR84" s="1247"/>
      <c r="DS84" s="1247"/>
      <c r="DT84" s="1247"/>
      <c r="DU84" s="1247"/>
      <c r="DV84" s="1247"/>
      <c r="DW84" s="1247"/>
      <c r="DX84" s="1247"/>
      <c r="DY84" s="1247"/>
      <c r="DZ84" s="1247"/>
      <c r="EA84" s="1247"/>
      <c r="EB84" s="1247"/>
      <c r="EC84" s="1247"/>
      <c r="ED84" s="1247"/>
      <c r="EE84" s="1247"/>
      <c r="EF84" s="1247"/>
      <c r="EG84" s="1247"/>
      <c r="EH84" s="1257"/>
      <c r="EI84" s="1452">
        <f t="shared" si="14"/>
        <v>0</v>
      </c>
      <c r="EJ84" s="1452">
        <f t="shared" si="15"/>
        <v>0</v>
      </c>
      <c r="EK84" s="1257"/>
      <c r="EL84" s="1450" t="str">
        <f t="shared" si="16"/>
        <v/>
      </c>
      <c r="EN84" s="1247"/>
      <c r="EO84" s="1247"/>
      <c r="EP84" s="1247"/>
      <c r="EQ84" s="1247"/>
      <c r="ER84" s="1247"/>
      <c r="ES84" s="1247"/>
      <c r="ET84" s="1247"/>
      <c r="EU84" s="1247"/>
      <c r="EV84" s="1247"/>
      <c r="EW84" s="1247"/>
      <c r="EX84" s="1247"/>
      <c r="EY84" s="1247"/>
      <c r="EZ84" s="1247"/>
      <c r="FA84" s="1247"/>
      <c r="FB84" s="1247"/>
      <c r="FC84" s="1247"/>
      <c r="FD84" s="1247"/>
      <c r="FE84" s="1247"/>
      <c r="FF84" s="1247"/>
      <c r="FG84" s="1247"/>
      <c r="FH84" s="1247"/>
      <c r="FI84" s="1247"/>
      <c r="FJ84" s="1247"/>
      <c r="FK84" s="1247"/>
      <c r="FL84" s="1247"/>
      <c r="FM84" s="1247"/>
      <c r="FN84" s="1247"/>
      <c r="FO84" s="1247"/>
      <c r="FP84" s="1247"/>
      <c r="FQ84" s="1247"/>
      <c r="FR84" s="1247"/>
      <c r="FS84" s="1247"/>
      <c r="FT84" s="1247"/>
      <c r="FU84" s="1247"/>
      <c r="FV84" s="1247"/>
      <c r="FW84" s="1247"/>
      <c r="FX84" s="1247"/>
      <c r="FY84" s="1247"/>
      <c r="FZ84" s="1247"/>
      <c r="GA84" s="1247"/>
      <c r="GB84" s="1247"/>
      <c r="GC84" s="1247"/>
      <c r="GD84" s="1247"/>
      <c r="GE84" s="1247"/>
      <c r="GF84" s="1247"/>
      <c r="GG84" s="1247"/>
      <c r="GH84" s="1247"/>
      <c r="GI84" s="1247"/>
      <c r="GJ84" s="1247"/>
      <c r="GK84" s="1247"/>
      <c r="GL84" s="1247"/>
      <c r="GM84" s="1247"/>
      <c r="GN84" s="1247"/>
      <c r="GO84" s="1247"/>
      <c r="GP84" s="1247"/>
      <c r="GQ84" s="1247"/>
      <c r="GR84" s="1247"/>
      <c r="GS84" s="1247"/>
      <c r="GT84" s="1247"/>
      <c r="GU84" s="1247"/>
      <c r="GV84" s="1247"/>
      <c r="GW84" s="1247"/>
      <c r="GX84" s="1247"/>
      <c r="GY84" s="1247"/>
      <c r="GZ84" s="1247"/>
      <c r="HA84" s="1247"/>
      <c r="HB84" s="1247"/>
      <c r="HC84" s="1247"/>
      <c r="HD84" s="1247"/>
      <c r="HE84" s="1247"/>
      <c r="HF84" s="1247"/>
      <c r="HG84" s="1247"/>
      <c r="HH84" s="1247"/>
      <c r="HI84" s="1247"/>
      <c r="HJ84" s="1247"/>
      <c r="HK84" s="1247"/>
      <c r="HL84" s="1247"/>
      <c r="HM84" s="1247"/>
      <c r="HN84" s="1247"/>
      <c r="HO84" s="1247"/>
      <c r="HQ84" s="1452">
        <f t="shared" si="17"/>
        <v>0</v>
      </c>
      <c r="HR84" s="1452">
        <f t="shared" si="18"/>
        <v>0</v>
      </c>
    </row>
    <row r="85" spans="1:226" ht="16.5" customHeight="1" x14ac:dyDescent="0.2">
      <c r="A85" s="456"/>
      <c r="B85" s="121"/>
      <c r="C85" s="121"/>
      <c r="D85" s="122"/>
      <c r="E85" s="122"/>
      <c r="F85" s="142"/>
      <c r="G85" s="140"/>
      <c r="H85" s="141"/>
      <c r="I85" s="141"/>
      <c r="J85" s="141"/>
      <c r="K85" s="1559">
        <f t="shared" si="32"/>
        <v>0</v>
      </c>
      <c r="L85" s="153"/>
      <c r="M85" s="151"/>
      <c r="N85" s="152"/>
      <c r="O85" s="646"/>
      <c r="P85" s="1559">
        <f t="shared" si="31"/>
        <v>0</v>
      </c>
      <c r="Q85" s="343"/>
      <c r="R85" s="343"/>
      <c r="S85" s="344"/>
      <c r="T85" s="1559">
        <f t="shared" si="35"/>
        <v>0</v>
      </c>
      <c r="U85" s="344"/>
      <c r="V85" s="141"/>
      <c r="W85" s="1559">
        <f t="shared" si="26"/>
        <v>0</v>
      </c>
      <c r="X85" s="343"/>
      <c r="Y85" s="343"/>
      <c r="Z85" s="343"/>
      <c r="AA85" s="343"/>
      <c r="AB85" s="1559">
        <f t="shared" si="33"/>
        <v>0</v>
      </c>
      <c r="AC85" s="1559">
        <f t="shared" si="36"/>
        <v>0</v>
      </c>
      <c r="AD85" s="1559">
        <f t="shared" si="34"/>
        <v>0</v>
      </c>
      <c r="AF85" s="928"/>
      <c r="AG85" s="1065" t="str">
        <f>IF(AF85=" "," ",IF(AF85="Vehículos",VLOOKUP($AG$18,'Datos Indices'!$A$38:$Z$50,22,FALSE),IF(AF85="Ipim",VLOOKUP($AG$18,'Datos Indices'!$A$38:$Z$50,7,FALSE),IF(AF85="Dólar",VLOOKUP($AG$18,'Datos Indices'!$A$38:$Z$50,4,FALSE),IF(AF85="Gasoil",VLOOKUP($AG$18,'Datos Indices'!$A$38:$Z$50,10,FALSE),IF(AF85="WPU06 Pesificado",VLOOKUP($AG$18,'Datos Indices'!$A$38:$Z$50,26,FALSE),0))))))</f>
        <v xml:space="preserve"> </v>
      </c>
      <c r="AH85" s="1066">
        <f t="shared" si="37"/>
        <v>0</v>
      </c>
      <c r="AJ85" s="928"/>
      <c r="AK85" s="1065" t="str">
        <f>IF(AJ85=" "," ",IF(AJ85="Vehículos",VLOOKUP($AK$18,'Datos Indices'!$A$38:$Z$50,22,FALSE),IF(AJ85="Ipim",VLOOKUP($AK$18,'Datos Indices'!$A$38:$Z$50,7,FALSE),IF(AJ85="Dólar",VLOOKUP($AK$18,'Datos Indices'!$A$38:$Z$50,4,FALSE),IF(AJ85="Gasoil",VLOOKUP($AK$18,'Datos Indices'!$A$38:$Z$50,10,FALSE),IF(AJ85="WPU06 Pesificado",VLOOKUP($AK$18,'Datos Indices'!$A$38:$Z$50,26,FALSE),0))))))</f>
        <v xml:space="preserve"> </v>
      </c>
      <c r="AL85" s="1067">
        <f t="shared" si="38"/>
        <v>0</v>
      </c>
      <c r="AM85" s="1067">
        <f t="shared" si="39"/>
        <v>0</v>
      </c>
      <c r="AN85" s="1067">
        <f t="shared" si="40"/>
        <v>0</v>
      </c>
      <c r="AP85" s="928"/>
      <c r="AQ85" s="1065" t="str">
        <f>IF(AP85=" "," ",IF(AP85="Vehículos",VLOOKUP($AQ$18,'Datos Indices'!$A$38:$Z$50,22,FALSE),IF(AP85="Ipim",VLOOKUP($AQ$18,'Datos Indices'!$A$38:$Z$50,7,FALSE),IF(AP85="Dólar",VLOOKUP($AQ$18,'Datos Indices'!$A$38:$Z$50,4,FALSE),IF(AP85="Gasoil",VLOOKUP($AQ$18,'Datos Indices'!$A$38:$Z$50,10,FALSE),IF(AP85="WPU06 Pesificado",VLOOKUP($AQ$18,'Datos Indices'!$A$38:$Z$50,26,FALSE),0))))))</f>
        <v xml:space="preserve"> </v>
      </c>
      <c r="AR85" s="1066">
        <f t="shared" si="41"/>
        <v>0</v>
      </c>
      <c r="AT85" s="928"/>
      <c r="AU85" s="1065" t="str">
        <f>IF(AT85=" "," ",IF(AT85="Vehículos",VLOOKUP($AU$18,'Datos Indices'!$A$38:$Z$50,22,FALSE),IF(AT85="Ipim",VLOOKUP($AU$18,'Datos Indices'!$A$38:$Z$50,7,FALSE),IF(AT85="Dólar",VLOOKUP($AU$18,'Datos Indices'!$A$38:$Z$50,4,FALSE),IF(AT85="Gasoil",VLOOKUP($AU$18,'Datos Indices'!$A$38:$Z$50,10,FALSE),IF(AT85="WPU06 Pesificado",VLOOKUP($AU$18,'Datos Indices'!$A$38:$Z$50,26,FALSE),0))))))</f>
        <v xml:space="preserve"> </v>
      </c>
      <c r="AV85" s="1067">
        <f t="shared" si="42"/>
        <v>0</v>
      </c>
      <c r="AW85" s="1067">
        <f t="shared" si="43"/>
        <v>0</v>
      </c>
      <c r="AX85" s="1067">
        <f t="shared" si="44"/>
        <v>0</v>
      </c>
      <c r="AY85" s="1559">
        <f t="shared" si="45"/>
        <v>0</v>
      </c>
      <c r="AZ85" s="1559">
        <f t="shared" si="46"/>
        <v>0</v>
      </c>
      <c r="BA85" s="1257"/>
      <c r="BB85" s="125"/>
      <c r="BC85" s="1257"/>
      <c r="BD85" s="1450" t="str">
        <f t="shared" ref="BD85:BD148" si="47">IF(AY85=0,"",IF((EJ85)=0,"","Controlar Aprop."))</f>
        <v/>
      </c>
      <c r="BF85" s="1247"/>
      <c r="BG85" s="1247"/>
      <c r="BH85" s="1247"/>
      <c r="BI85" s="1247"/>
      <c r="BJ85" s="1247"/>
      <c r="BK85" s="1247"/>
      <c r="BL85" s="1247"/>
      <c r="BM85" s="1247"/>
      <c r="BN85" s="1247"/>
      <c r="BO85" s="1247"/>
      <c r="BP85" s="1247"/>
      <c r="BQ85" s="1247"/>
      <c r="BR85" s="1247"/>
      <c r="BS85" s="1247"/>
      <c r="BT85" s="1247"/>
      <c r="BU85" s="1247"/>
      <c r="BV85" s="1247"/>
      <c r="BW85" s="1247"/>
      <c r="BX85" s="1247"/>
      <c r="BY85" s="1247"/>
      <c r="BZ85" s="1247"/>
      <c r="CA85" s="1247"/>
      <c r="CB85" s="1247"/>
      <c r="CC85" s="1247"/>
      <c r="CD85" s="1247"/>
      <c r="CE85" s="1247"/>
      <c r="CF85" s="1247"/>
      <c r="CG85" s="1247"/>
      <c r="CH85" s="1247"/>
      <c r="CI85" s="1247"/>
      <c r="CJ85" s="1247"/>
      <c r="CK85" s="1247"/>
      <c r="CL85" s="1247"/>
      <c r="CM85" s="1247"/>
      <c r="CN85" s="1247"/>
      <c r="CO85" s="1247"/>
      <c r="CP85" s="1247"/>
      <c r="CQ85" s="1247"/>
      <c r="CR85" s="1247"/>
      <c r="CS85" s="1247"/>
      <c r="CT85" s="1247"/>
      <c r="CU85" s="1247"/>
      <c r="CV85" s="1247"/>
      <c r="CW85" s="1247"/>
      <c r="CX85" s="1247"/>
      <c r="CY85" s="1247"/>
      <c r="CZ85" s="1247"/>
      <c r="DA85" s="1247"/>
      <c r="DB85" s="1247"/>
      <c r="DC85" s="1247"/>
      <c r="DD85" s="1247"/>
      <c r="DE85" s="1247"/>
      <c r="DF85" s="1247"/>
      <c r="DG85" s="1247"/>
      <c r="DH85" s="1247"/>
      <c r="DI85" s="1247"/>
      <c r="DJ85" s="1247"/>
      <c r="DK85" s="1247"/>
      <c r="DL85" s="1247"/>
      <c r="DM85" s="1247"/>
      <c r="DN85" s="1247"/>
      <c r="DO85" s="1247"/>
      <c r="DP85" s="1247"/>
      <c r="DQ85" s="1247"/>
      <c r="DR85" s="1247"/>
      <c r="DS85" s="1247"/>
      <c r="DT85" s="1247"/>
      <c r="DU85" s="1247"/>
      <c r="DV85" s="1247"/>
      <c r="DW85" s="1247"/>
      <c r="DX85" s="1247"/>
      <c r="DY85" s="1247"/>
      <c r="DZ85" s="1247"/>
      <c r="EA85" s="1247"/>
      <c r="EB85" s="1247"/>
      <c r="EC85" s="1247"/>
      <c r="ED85" s="1247"/>
      <c r="EE85" s="1247"/>
      <c r="EF85" s="1247"/>
      <c r="EG85" s="1247"/>
      <c r="EH85" s="1257"/>
      <c r="EI85" s="1452">
        <f t="shared" ref="EI85:EI148" si="48">SUM(BF85:EG85)*AY85</f>
        <v>0</v>
      </c>
      <c r="EJ85" s="1452">
        <f t="shared" ref="EJ85:EJ148" si="49">+AY85-EI85</f>
        <v>0</v>
      </c>
      <c r="EK85" s="1257"/>
      <c r="EL85" s="1450" t="str">
        <f t="shared" ref="EL85:EL148" si="50">IF(AZ85=0,"",IF(HR85=0,"","Controlar Aprop."))</f>
        <v/>
      </c>
      <c r="EN85" s="1247"/>
      <c r="EO85" s="1247"/>
      <c r="EP85" s="1247"/>
      <c r="EQ85" s="1247"/>
      <c r="ER85" s="1247"/>
      <c r="ES85" s="1247"/>
      <c r="ET85" s="1247"/>
      <c r="EU85" s="1247"/>
      <c r="EV85" s="1247"/>
      <c r="EW85" s="1247"/>
      <c r="EX85" s="1247"/>
      <c r="EY85" s="1247"/>
      <c r="EZ85" s="1247"/>
      <c r="FA85" s="1247"/>
      <c r="FB85" s="1247"/>
      <c r="FC85" s="1247"/>
      <c r="FD85" s="1247"/>
      <c r="FE85" s="1247"/>
      <c r="FF85" s="1247"/>
      <c r="FG85" s="1247"/>
      <c r="FH85" s="1247"/>
      <c r="FI85" s="1247"/>
      <c r="FJ85" s="1247"/>
      <c r="FK85" s="1247"/>
      <c r="FL85" s="1247"/>
      <c r="FM85" s="1247"/>
      <c r="FN85" s="1247"/>
      <c r="FO85" s="1247"/>
      <c r="FP85" s="1247"/>
      <c r="FQ85" s="1247"/>
      <c r="FR85" s="1247"/>
      <c r="FS85" s="1247"/>
      <c r="FT85" s="1247"/>
      <c r="FU85" s="1247"/>
      <c r="FV85" s="1247"/>
      <c r="FW85" s="1247"/>
      <c r="FX85" s="1247"/>
      <c r="FY85" s="1247"/>
      <c r="FZ85" s="1247"/>
      <c r="GA85" s="1247"/>
      <c r="GB85" s="1247"/>
      <c r="GC85" s="1247"/>
      <c r="GD85" s="1247"/>
      <c r="GE85" s="1247"/>
      <c r="GF85" s="1247"/>
      <c r="GG85" s="1247"/>
      <c r="GH85" s="1247"/>
      <c r="GI85" s="1247"/>
      <c r="GJ85" s="1247"/>
      <c r="GK85" s="1247"/>
      <c r="GL85" s="1247"/>
      <c r="GM85" s="1247"/>
      <c r="GN85" s="1247"/>
      <c r="GO85" s="1247"/>
      <c r="GP85" s="1247"/>
      <c r="GQ85" s="1247"/>
      <c r="GR85" s="1247"/>
      <c r="GS85" s="1247"/>
      <c r="GT85" s="1247"/>
      <c r="GU85" s="1247"/>
      <c r="GV85" s="1247"/>
      <c r="GW85" s="1247"/>
      <c r="GX85" s="1247"/>
      <c r="GY85" s="1247"/>
      <c r="GZ85" s="1247"/>
      <c r="HA85" s="1247"/>
      <c r="HB85" s="1247"/>
      <c r="HC85" s="1247"/>
      <c r="HD85" s="1247"/>
      <c r="HE85" s="1247"/>
      <c r="HF85" s="1247"/>
      <c r="HG85" s="1247"/>
      <c r="HH85" s="1247"/>
      <c r="HI85" s="1247"/>
      <c r="HJ85" s="1247"/>
      <c r="HK85" s="1247"/>
      <c r="HL85" s="1247"/>
      <c r="HM85" s="1247"/>
      <c r="HN85" s="1247"/>
      <c r="HO85" s="1247"/>
      <c r="HQ85" s="1452">
        <f t="shared" ref="HQ85:HQ148" si="51">SUM(EN85:HO85)*AZ85</f>
        <v>0</v>
      </c>
      <c r="HR85" s="1452">
        <f t="shared" ref="HR85:HR148" si="52">AZ85-HQ85</f>
        <v>0</v>
      </c>
    </row>
    <row r="86" spans="1:226" ht="16.5" customHeight="1" x14ac:dyDescent="0.2">
      <c r="A86" s="456"/>
      <c r="B86" s="121"/>
      <c r="C86" s="121"/>
      <c r="D86" s="122"/>
      <c r="E86" s="122"/>
      <c r="F86" s="142"/>
      <c r="G86" s="140"/>
      <c r="H86" s="141"/>
      <c r="I86" s="141"/>
      <c r="J86" s="141"/>
      <c r="K86" s="1559">
        <f t="shared" si="32"/>
        <v>0</v>
      </c>
      <c r="L86" s="150"/>
      <c r="M86" s="151"/>
      <c r="N86" s="152"/>
      <c r="O86" s="646"/>
      <c r="P86" s="1559">
        <f>+(M86*N86*O86)*C86*D86</f>
        <v>0</v>
      </c>
      <c r="Q86" s="343"/>
      <c r="R86" s="343"/>
      <c r="S86" s="344"/>
      <c r="T86" s="1559">
        <f t="shared" si="35"/>
        <v>0</v>
      </c>
      <c r="U86" s="344"/>
      <c r="V86" s="141"/>
      <c r="W86" s="1559">
        <f t="shared" si="26"/>
        <v>0</v>
      </c>
      <c r="X86" s="343"/>
      <c r="Y86" s="343"/>
      <c r="Z86" s="343"/>
      <c r="AA86" s="343"/>
      <c r="AB86" s="1559">
        <f t="shared" si="33"/>
        <v>0</v>
      </c>
      <c r="AC86" s="1559">
        <f t="shared" si="36"/>
        <v>0</v>
      </c>
      <c r="AD86" s="1559">
        <f t="shared" si="34"/>
        <v>0</v>
      </c>
      <c r="AF86" s="928"/>
      <c r="AG86" s="1065" t="str">
        <f>IF(AF86=" "," ",IF(AF86="Vehículos",VLOOKUP($AG$18,'Datos Indices'!$A$38:$Z$50,22,FALSE),IF(AF86="Ipim",VLOOKUP($AG$18,'Datos Indices'!$A$38:$Z$50,7,FALSE),IF(AF86="Dólar",VLOOKUP($AG$18,'Datos Indices'!$A$38:$Z$50,4,FALSE),IF(AF86="Gasoil",VLOOKUP($AG$18,'Datos Indices'!$A$38:$Z$50,10,FALSE),IF(AF86="WPU06 Pesificado",VLOOKUP($AG$18,'Datos Indices'!$A$38:$Z$50,26,FALSE),0))))))</f>
        <v xml:space="preserve"> </v>
      </c>
      <c r="AH86" s="1066">
        <f t="shared" si="37"/>
        <v>0</v>
      </c>
      <c r="AJ86" s="928"/>
      <c r="AK86" s="1065" t="str">
        <f>IF(AJ86=" "," ",IF(AJ86="Vehículos",VLOOKUP($AK$18,'Datos Indices'!$A$38:$Z$50,22,FALSE),IF(AJ86="Ipim",VLOOKUP($AK$18,'Datos Indices'!$A$38:$Z$50,7,FALSE),IF(AJ86="Dólar",VLOOKUP($AK$18,'Datos Indices'!$A$38:$Z$50,4,FALSE),IF(AJ86="Gasoil",VLOOKUP($AK$18,'Datos Indices'!$A$38:$Z$50,10,FALSE),IF(AJ86="WPU06 Pesificado",VLOOKUP($AK$18,'Datos Indices'!$A$38:$Z$50,26,FALSE),0))))))</f>
        <v xml:space="preserve"> </v>
      </c>
      <c r="AL86" s="1067">
        <f t="shared" si="38"/>
        <v>0</v>
      </c>
      <c r="AM86" s="1067">
        <f t="shared" si="39"/>
        <v>0</v>
      </c>
      <c r="AN86" s="1067">
        <f t="shared" si="40"/>
        <v>0</v>
      </c>
      <c r="AP86" s="928"/>
      <c r="AQ86" s="1065" t="str">
        <f>IF(AP86=" "," ",IF(AP86="Vehículos",VLOOKUP($AQ$18,'Datos Indices'!$A$38:$Z$50,22,FALSE),IF(AP86="Ipim",VLOOKUP($AQ$18,'Datos Indices'!$A$38:$Z$50,7,FALSE),IF(AP86="Dólar",VLOOKUP($AQ$18,'Datos Indices'!$A$38:$Z$50,4,FALSE),IF(AP86="Gasoil",VLOOKUP($AQ$18,'Datos Indices'!$A$38:$Z$50,10,FALSE),IF(AP86="WPU06 Pesificado",VLOOKUP($AQ$18,'Datos Indices'!$A$38:$Z$50,26,FALSE),0))))))</f>
        <v xml:space="preserve"> </v>
      </c>
      <c r="AR86" s="1066">
        <f t="shared" si="41"/>
        <v>0</v>
      </c>
      <c r="AT86" s="928"/>
      <c r="AU86" s="1065" t="str">
        <f>IF(AT86=" "," ",IF(AT86="Vehículos",VLOOKUP($AU$18,'Datos Indices'!$A$38:$Z$50,22,FALSE),IF(AT86="Ipim",VLOOKUP($AU$18,'Datos Indices'!$A$38:$Z$50,7,FALSE),IF(AT86="Dólar",VLOOKUP($AU$18,'Datos Indices'!$A$38:$Z$50,4,FALSE),IF(AT86="Gasoil",VLOOKUP($AU$18,'Datos Indices'!$A$38:$Z$50,10,FALSE),IF(AT86="WPU06 Pesificado",VLOOKUP($AU$18,'Datos Indices'!$A$38:$Z$50,26,FALSE),0))))))</f>
        <v xml:space="preserve"> </v>
      </c>
      <c r="AV86" s="1067">
        <f t="shared" si="42"/>
        <v>0</v>
      </c>
      <c r="AW86" s="1067">
        <f t="shared" si="43"/>
        <v>0</v>
      </c>
      <c r="AX86" s="1067">
        <f t="shared" si="44"/>
        <v>0</v>
      </c>
      <c r="AY86" s="1559">
        <f t="shared" si="45"/>
        <v>0</v>
      </c>
      <c r="AZ86" s="1559">
        <f t="shared" si="46"/>
        <v>0</v>
      </c>
      <c r="BA86" s="1257"/>
      <c r="BB86" s="125"/>
      <c r="BC86" s="1257"/>
      <c r="BD86" s="1450" t="str">
        <f t="shared" si="47"/>
        <v/>
      </c>
      <c r="BF86" s="1247"/>
      <c r="BG86" s="1247"/>
      <c r="BH86" s="1247"/>
      <c r="BI86" s="1247"/>
      <c r="BJ86" s="1247"/>
      <c r="BK86" s="1247"/>
      <c r="BL86" s="1247"/>
      <c r="BM86" s="1247"/>
      <c r="BN86" s="1247"/>
      <c r="BO86" s="1247"/>
      <c r="BP86" s="1247"/>
      <c r="BQ86" s="1247"/>
      <c r="BR86" s="1247"/>
      <c r="BS86" s="1247"/>
      <c r="BT86" s="1247"/>
      <c r="BU86" s="1247"/>
      <c r="BV86" s="1247"/>
      <c r="BW86" s="1247"/>
      <c r="BX86" s="1247"/>
      <c r="BY86" s="1247"/>
      <c r="BZ86" s="1247"/>
      <c r="CA86" s="1247"/>
      <c r="CB86" s="1247"/>
      <c r="CC86" s="1247"/>
      <c r="CD86" s="1247"/>
      <c r="CE86" s="1247"/>
      <c r="CF86" s="1247"/>
      <c r="CG86" s="1247"/>
      <c r="CH86" s="1247"/>
      <c r="CI86" s="1247"/>
      <c r="CJ86" s="1247"/>
      <c r="CK86" s="1247"/>
      <c r="CL86" s="1247"/>
      <c r="CM86" s="1247"/>
      <c r="CN86" s="1247"/>
      <c r="CO86" s="1247"/>
      <c r="CP86" s="1247"/>
      <c r="CQ86" s="1247"/>
      <c r="CR86" s="1247"/>
      <c r="CS86" s="1247"/>
      <c r="CT86" s="1247"/>
      <c r="CU86" s="1247"/>
      <c r="CV86" s="1247"/>
      <c r="CW86" s="1247"/>
      <c r="CX86" s="1247"/>
      <c r="CY86" s="1247"/>
      <c r="CZ86" s="1247"/>
      <c r="DA86" s="1247"/>
      <c r="DB86" s="1247"/>
      <c r="DC86" s="1247"/>
      <c r="DD86" s="1247"/>
      <c r="DE86" s="1247"/>
      <c r="DF86" s="1247"/>
      <c r="DG86" s="1247"/>
      <c r="DH86" s="1247"/>
      <c r="DI86" s="1247"/>
      <c r="DJ86" s="1247"/>
      <c r="DK86" s="1247"/>
      <c r="DL86" s="1247"/>
      <c r="DM86" s="1247"/>
      <c r="DN86" s="1247"/>
      <c r="DO86" s="1247"/>
      <c r="DP86" s="1247"/>
      <c r="DQ86" s="1247"/>
      <c r="DR86" s="1247"/>
      <c r="DS86" s="1247"/>
      <c r="DT86" s="1247"/>
      <c r="DU86" s="1247"/>
      <c r="DV86" s="1247"/>
      <c r="DW86" s="1247"/>
      <c r="DX86" s="1247"/>
      <c r="DY86" s="1247"/>
      <c r="DZ86" s="1247"/>
      <c r="EA86" s="1247"/>
      <c r="EB86" s="1247"/>
      <c r="EC86" s="1247"/>
      <c r="ED86" s="1247"/>
      <c r="EE86" s="1247"/>
      <c r="EF86" s="1247"/>
      <c r="EG86" s="1247"/>
      <c r="EH86" s="1257"/>
      <c r="EI86" s="1452">
        <f t="shared" si="48"/>
        <v>0</v>
      </c>
      <c r="EJ86" s="1452">
        <f t="shared" si="49"/>
        <v>0</v>
      </c>
      <c r="EK86" s="1257"/>
      <c r="EL86" s="1450" t="str">
        <f t="shared" si="50"/>
        <v/>
      </c>
      <c r="EN86" s="1247"/>
      <c r="EO86" s="1247"/>
      <c r="EP86" s="1247"/>
      <c r="EQ86" s="1247"/>
      <c r="ER86" s="1247"/>
      <c r="ES86" s="1247"/>
      <c r="ET86" s="1247"/>
      <c r="EU86" s="1247"/>
      <c r="EV86" s="1247"/>
      <c r="EW86" s="1247"/>
      <c r="EX86" s="1247"/>
      <c r="EY86" s="1247"/>
      <c r="EZ86" s="1247"/>
      <c r="FA86" s="1247"/>
      <c r="FB86" s="1247"/>
      <c r="FC86" s="1247"/>
      <c r="FD86" s="1247"/>
      <c r="FE86" s="1247"/>
      <c r="FF86" s="1247"/>
      <c r="FG86" s="1247"/>
      <c r="FH86" s="1247"/>
      <c r="FI86" s="1247"/>
      <c r="FJ86" s="1247"/>
      <c r="FK86" s="1247"/>
      <c r="FL86" s="1247"/>
      <c r="FM86" s="1247"/>
      <c r="FN86" s="1247"/>
      <c r="FO86" s="1247"/>
      <c r="FP86" s="1247"/>
      <c r="FQ86" s="1247"/>
      <c r="FR86" s="1247"/>
      <c r="FS86" s="1247"/>
      <c r="FT86" s="1247"/>
      <c r="FU86" s="1247"/>
      <c r="FV86" s="1247"/>
      <c r="FW86" s="1247"/>
      <c r="FX86" s="1247"/>
      <c r="FY86" s="1247"/>
      <c r="FZ86" s="1247"/>
      <c r="GA86" s="1247"/>
      <c r="GB86" s="1247"/>
      <c r="GC86" s="1247"/>
      <c r="GD86" s="1247"/>
      <c r="GE86" s="1247"/>
      <c r="GF86" s="1247"/>
      <c r="GG86" s="1247"/>
      <c r="GH86" s="1247"/>
      <c r="GI86" s="1247"/>
      <c r="GJ86" s="1247"/>
      <c r="GK86" s="1247"/>
      <c r="GL86" s="1247"/>
      <c r="GM86" s="1247"/>
      <c r="GN86" s="1247"/>
      <c r="GO86" s="1247"/>
      <c r="GP86" s="1247"/>
      <c r="GQ86" s="1247"/>
      <c r="GR86" s="1247"/>
      <c r="GS86" s="1247"/>
      <c r="GT86" s="1247"/>
      <c r="GU86" s="1247"/>
      <c r="GV86" s="1247"/>
      <c r="GW86" s="1247"/>
      <c r="GX86" s="1247"/>
      <c r="GY86" s="1247"/>
      <c r="GZ86" s="1247"/>
      <c r="HA86" s="1247"/>
      <c r="HB86" s="1247"/>
      <c r="HC86" s="1247"/>
      <c r="HD86" s="1247"/>
      <c r="HE86" s="1247"/>
      <c r="HF86" s="1247"/>
      <c r="HG86" s="1247"/>
      <c r="HH86" s="1247"/>
      <c r="HI86" s="1247"/>
      <c r="HJ86" s="1247"/>
      <c r="HK86" s="1247"/>
      <c r="HL86" s="1247"/>
      <c r="HM86" s="1247"/>
      <c r="HN86" s="1247"/>
      <c r="HO86" s="1247"/>
      <c r="HQ86" s="1452">
        <f t="shared" si="51"/>
        <v>0</v>
      </c>
      <c r="HR86" s="1452">
        <f t="shared" si="52"/>
        <v>0</v>
      </c>
    </row>
    <row r="87" spans="1:226" ht="16.5" customHeight="1" x14ac:dyDescent="0.2">
      <c r="A87" s="456"/>
      <c r="B87" s="121"/>
      <c r="C87" s="121"/>
      <c r="D87" s="122"/>
      <c r="E87" s="122"/>
      <c r="F87" s="142"/>
      <c r="G87" s="140"/>
      <c r="H87" s="141"/>
      <c r="I87" s="141"/>
      <c r="J87" s="141"/>
      <c r="K87" s="1559">
        <f t="shared" si="32"/>
        <v>0</v>
      </c>
      <c r="L87" s="153"/>
      <c r="M87" s="151"/>
      <c r="N87" s="152"/>
      <c r="O87" s="646"/>
      <c r="P87" s="1559">
        <f>+(M87*N87*O87)*C87*D87</f>
        <v>0</v>
      </c>
      <c r="Q87" s="343"/>
      <c r="R87" s="343"/>
      <c r="S87" s="344"/>
      <c r="T87" s="1559">
        <f t="shared" si="35"/>
        <v>0</v>
      </c>
      <c r="U87" s="344"/>
      <c r="V87" s="141"/>
      <c r="W87" s="1559">
        <f t="shared" si="26"/>
        <v>0</v>
      </c>
      <c r="X87" s="343"/>
      <c r="Y87" s="343"/>
      <c r="Z87" s="343"/>
      <c r="AA87" s="343"/>
      <c r="AB87" s="1559">
        <f t="shared" si="33"/>
        <v>0</v>
      </c>
      <c r="AC87" s="1559">
        <f t="shared" si="36"/>
        <v>0</v>
      </c>
      <c r="AD87" s="1559">
        <f t="shared" si="34"/>
        <v>0</v>
      </c>
      <c r="AF87" s="928"/>
      <c r="AG87" s="1065" t="str">
        <f>IF(AF87=" "," ",IF(AF87="Vehículos",VLOOKUP($AG$18,'Datos Indices'!$A$38:$Z$50,22,FALSE),IF(AF87="Ipim",VLOOKUP($AG$18,'Datos Indices'!$A$38:$Z$50,7,FALSE),IF(AF87="Dólar",VLOOKUP($AG$18,'Datos Indices'!$A$38:$Z$50,4,FALSE),IF(AF87="Gasoil",VLOOKUP($AG$18,'Datos Indices'!$A$38:$Z$50,10,FALSE),IF(AF87="WPU06 Pesificado",VLOOKUP($AG$18,'Datos Indices'!$A$38:$Z$50,26,FALSE),0))))))</f>
        <v xml:space="preserve"> </v>
      </c>
      <c r="AH87" s="1066">
        <f t="shared" si="37"/>
        <v>0</v>
      </c>
      <c r="AJ87" s="928"/>
      <c r="AK87" s="1065" t="str">
        <f>IF(AJ87=" "," ",IF(AJ87="Vehículos",VLOOKUP($AK$18,'Datos Indices'!$A$38:$Z$50,22,FALSE),IF(AJ87="Ipim",VLOOKUP($AK$18,'Datos Indices'!$A$38:$Z$50,7,FALSE),IF(AJ87="Dólar",VLOOKUP($AK$18,'Datos Indices'!$A$38:$Z$50,4,FALSE),IF(AJ87="Gasoil",VLOOKUP($AK$18,'Datos Indices'!$A$38:$Z$50,10,FALSE),IF(AJ87="WPU06 Pesificado",VLOOKUP($AK$18,'Datos Indices'!$A$38:$Z$50,26,FALSE),0))))))</f>
        <v xml:space="preserve"> </v>
      </c>
      <c r="AL87" s="1067">
        <f t="shared" si="38"/>
        <v>0</v>
      </c>
      <c r="AM87" s="1067">
        <f t="shared" si="39"/>
        <v>0</v>
      </c>
      <c r="AN87" s="1067">
        <f t="shared" si="40"/>
        <v>0</v>
      </c>
      <c r="AP87" s="928"/>
      <c r="AQ87" s="1065" t="str">
        <f>IF(AP87=" "," ",IF(AP87="Vehículos",VLOOKUP($AQ$18,'Datos Indices'!$A$38:$Z$50,22,FALSE),IF(AP87="Ipim",VLOOKUP($AQ$18,'Datos Indices'!$A$38:$Z$50,7,FALSE),IF(AP87="Dólar",VLOOKUP($AQ$18,'Datos Indices'!$A$38:$Z$50,4,FALSE),IF(AP87="Gasoil",VLOOKUP($AQ$18,'Datos Indices'!$A$38:$Z$50,10,FALSE),IF(AP87="WPU06 Pesificado",VLOOKUP($AQ$18,'Datos Indices'!$A$38:$Z$50,26,FALSE),0))))))</f>
        <v xml:space="preserve"> </v>
      </c>
      <c r="AR87" s="1066">
        <f t="shared" si="41"/>
        <v>0</v>
      </c>
      <c r="AT87" s="928"/>
      <c r="AU87" s="1065" t="str">
        <f>IF(AT87=" "," ",IF(AT87="Vehículos",VLOOKUP($AU$18,'Datos Indices'!$A$38:$Z$50,22,FALSE),IF(AT87="Ipim",VLOOKUP($AU$18,'Datos Indices'!$A$38:$Z$50,7,FALSE),IF(AT87="Dólar",VLOOKUP($AU$18,'Datos Indices'!$A$38:$Z$50,4,FALSE),IF(AT87="Gasoil",VLOOKUP($AU$18,'Datos Indices'!$A$38:$Z$50,10,FALSE),IF(AT87="WPU06 Pesificado",VLOOKUP($AU$18,'Datos Indices'!$A$38:$Z$50,26,FALSE),0))))))</f>
        <v xml:space="preserve"> </v>
      </c>
      <c r="AV87" s="1067">
        <f t="shared" si="42"/>
        <v>0</v>
      </c>
      <c r="AW87" s="1067">
        <f t="shared" si="43"/>
        <v>0</v>
      </c>
      <c r="AX87" s="1067">
        <f t="shared" si="44"/>
        <v>0</v>
      </c>
      <c r="AY87" s="1559">
        <f t="shared" si="45"/>
        <v>0</v>
      </c>
      <c r="AZ87" s="1559">
        <f t="shared" si="46"/>
        <v>0</v>
      </c>
      <c r="BA87" s="1257"/>
      <c r="BB87" s="125"/>
      <c r="BC87" s="1257"/>
      <c r="BD87" s="1450" t="str">
        <f t="shared" si="47"/>
        <v/>
      </c>
      <c r="BF87" s="1247"/>
      <c r="BG87" s="1247"/>
      <c r="BH87" s="1247"/>
      <c r="BI87" s="1247"/>
      <c r="BJ87" s="1247"/>
      <c r="BK87" s="1247"/>
      <c r="BL87" s="1247"/>
      <c r="BM87" s="1247"/>
      <c r="BN87" s="1247"/>
      <c r="BO87" s="1247"/>
      <c r="BP87" s="1247"/>
      <c r="BQ87" s="1247"/>
      <c r="BR87" s="1247"/>
      <c r="BS87" s="1247"/>
      <c r="BT87" s="1247"/>
      <c r="BU87" s="1247"/>
      <c r="BV87" s="1247"/>
      <c r="BW87" s="1247"/>
      <c r="BX87" s="1247"/>
      <c r="BY87" s="1247"/>
      <c r="BZ87" s="1247"/>
      <c r="CA87" s="1247"/>
      <c r="CB87" s="1247"/>
      <c r="CC87" s="1247"/>
      <c r="CD87" s="1247"/>
      <c r="CE87" s="1247"/>
      <c r="CF87" s="1247"/>
      <c r="CG87" s="1247"/>
      <c r="CH87" s="1247"/>
      <c r="CI87" s="1247"/>
      <c r="CJ87" s="1247"/>
      <c r="CK87" s="1247"/>
      <c r="CL87" s="1247"/>
      <c r="CM87" s="1247"/>
      <c r="CN87" s="1247"/>
      <c r="CO87" s="1247"/>
      <c r="CP87" s="1247"/>
      <c r="CQ87" s="1247"/>
      <c r="CR87" s="1247"/>
      <c r="CS87" s="1247"/>
      <c r="CT87" s="1247"/>
      <c r="CU87" s="1247"/>
      <c r="CV87" s="1247"/>
      <c r="CW87" s="1247"/>
      <c r="CX87" s="1247"/>
      <c r="CY87" s="1247"/>
      <c r="CZ87" s="1247"/>
      <c r="DA87" s="1247"/>
      <c r="DB87" s="1247"/>
      <c r="DC87" s="1247"/>
      <c r="DD87" s="1247"/>
      <c r="DE87" s="1247"/>
      <c r="DF87" s="1247"/>
      <c r="DG87" s="1247"/>
      <c r="DH87" s="1247"/>
      <c r="DI87" s="1247"/>
      <c r="DJ87" s="1247"/>
      <c r="DK87" s="1247"/>
      <c r="DL87" s="1247"/>
      <c r="DM87" s="1247"/>
      <c r="DN87" s="1247"/>
      <c r="DO87" s="1247"/>
      <c r="DP87" s="1247"/>
      <c r="DQ87" s="1247"/>
      <c r="DR87" s="1247"/>
      <c r="DS87" s="1247"/>
      <c r="DT87" s="1247"/>
      <c r="DU87" s="1247"/>
      <c r="DV87" s="1247"/>
      <c r="DW87" s="1247"/>
      <c r="DX87" s="1247"/>
      <c r="DY87" s="1247"/>
      <c r="DZ87" s="1247"/>
      <c r="EA87" s="1247"/>
      <c r="EB87" s="1247"/>
      <c r="EC87" s="1247"/>
      <c r="ED87" s="1247"/>
      <c r="EE87" s="1247"/>
      <c r="EF87" s="1247"/>
      <c r="EG87" s="1247"/>
      <c r="EH87" s="1257"/>
      <c r="EI87" s="1452">
        <f t="shared" si="48"/>
        <v>0</v>
      </c>
      <c r="EJ87" s="1452">
        <f t="shared" si="49"/>
        <v>0</v>
      </c>
      <c r="EK87" s="1257"/>
      <c r="EL87" s="1450" t="str">
        <f t="shared" si="50"/>
        <v/>
      </c>
      <c r="EN87" s="1247"/>
      <c r="EO87" s="1247"/>
      <c r="EP87" s="1247"/>
      <c r="EQ87" s="1247"/>
      <c r="ER87" s="1247"/>
      <c r="ES87" s="1247"/>
      <c r="ET87" s="1247"/>
      <c r="EU87" s="1247"/>
      <c r="EV87" s="1247"/>
      <c r="EW87" s="1247"/>
      <c r="EX87" s="1247"/>
      <c r="EY87" s="1247"/>
      <c r="EZ87" s="1247"/>
      <c r="FA87" s="1247"/>
      <c r="FB87" s="1247"/>
      <c r="FC87" s="1247"/>
      <c r="FD87" s="1247"/>
      <c r="FE87" s="1247"/>
      <c r="FF87" s="1247"/>
      <c r="FG87" s="1247"/>
      <c r="FH87" s="1247"/>
      <c r="FI87" s="1247"/>
      <c r="FJ87" s="1247"/>
      <c r="FK87" s="1247"/>
      <c r="FL87" s="1247"/>
      <c r="FM87" s="1247"/>
      <c r="FN87" s="1247"/>
      <c r="FO87" s="1247"/>
      <c r="FP87" s="1247"/>
      <c r="FQ87" s="1247"/>
      <c r="FR87" s="1247"/>
      <c r="FS87" s="1247"/>
      <c r="FT87" s="1247"/>
      <c r="FU87" s="1247"/>
      <c r="FV87" s="1247"/>
      <c r="FW87" s="1247"/>
      <c r="FX87" s="1247"/>
      <c r="FY87" s="1247"/>
      <c r="FZ87" s="1247"/>
      <c r="GA87" s="1247"/>
      <c r="GB87" s="1247"/>
      <c r="GC87" s="1247"/>
      <c r="GD87" s="1247"/>
      <c r="GE87" s="1247"/>
      <c r="GF87" s="1247"/>
      <c r="GG87" s="1247"/>
      <c r="GH87" s="1247"/>
      <c r="GI87" s="1247"/>
      <c r="GJ87" s="1247"/>
      <c r="GK87" s="1247"/>
      <c r="GL87" s="1247"/>
      <c r="GM87" s="1247"/>
      <c r="GN87" s="1247"/>
      <c r="GO87" s="1247"/>
      <c r="GP87" s="1247"/>
      <c r="GQ87" s="1247"/>
      <c r="GR87" s="1247"/>
      <c r="GS87" s="1247"/>
      <c r="GT87" s="1247"/>
      <c r="GU87" s="1247"/>
      <c r="GV87" s="1247"/>
      <c r="GW87" s="1247"/>
      <c r="GX87" s="1247"/>
      <c r="GY87" s="1247"/>
      <c r="GZ87" s="1247"/>
      <c r="HA87" s="1247"/>
      <c r="HB87" s="1247"/>
      <c r="HC87" s="1247"/>
      <c r="HD87" s="1247"/>
      <c r="HE87" s="1247"/>
      <c r="HF87" s="1247"/>
      <c r="HG87" s="1247"/>
      <c r="HH87" s="1247"/>
      <c r="HI87" s="1247"/>
      <c r="HJ87" s="1247"/>
      <c r="HK87" s="1247"/>
      <c r="HL87" s="1247"/>
      <c r="HM87" s="1247"/>
      <c r="HN87" s="1247"/>
      <c r="HO87" s="1247"/>
      <c r="HQ87" s="1452">
        <f t="shared" si="51"/>
        <v>0</v>
      </c>
      <c r="HR87" s="1452">
        <f t="shared" si="52"/>
        <v>0</v>
      </c>
    </row>
    <row r="88" spans="1:226" ht="16.5" customHeight="1" x14ac:dyDescent="0.2">
      <c r="A88" s="456"/>
      <c r="B88" s="121"/>
      <c r="C88" s="121"/>
      <c r="D88" s="122"/>
      <c r="E88" s="122"/>
      <c r="F88" s="142"/>
      <c r="G88" s="140"/>
      <c r="H88" s="141"/>
      <c r="I88" s="141"/>
      <c r="J88" s="141"/>
      <c r="K88" s="1559">
        <f t="shared" si="32"/>
        <v>0</v>
      </c>
      <c r="L88" s="153"/>
      <c r="M88" s="151"/>
      <c r="N88" s="152"/>
      <c r="O88" s="646"/>
      <c r="P88" s="1559">
        <f>+(M88*N88*O88)*C88*D88</f>
        <v>0</v>
      </c>
      <c r="Q88" s="343"/>
      <c r="R88" s="343"/>
      <c r="S88" s="344"/>
      <c r="T88" s="1559">
        <f t="shared" si="35"/>
        <v>0</v>
      </c>
      <c r="U88" s="344"/>
      <c r="V88" s="141"/>
      <c r="W88" s="1559">
        <f t="shared" si="26"/>
        <v>0</v>
      </c>
      <c r="X88" s="343"/>
      <c r="Y88" s="343"/>
      <c r="Z88" s="343"/>
      <c r="AA88" s="343"/>
      <c r="AB88" s="1559">
        <f t="shared" si="33"/>
        <v>0</v>
      </c>
      <c r="AC88" s="1559">
        <f t="shared" si="36"/>
        <v>0</v>
      </c>
      <c r="AD88" s="1559">
        <f t="shared" si="34"/>
        <v>0</v>
      </c>
      <c r="AF88" s="928"/>
      <c r="AG88" s="1065" t="str">
        <f>IF(AF88=" "," ",IF(AF88="Vehículos",VLOOKUP($AG$18,'Datos Indices'!$A$38:$Z$50,22,FALSE),IF(AF88="Ipim",VLOOKUP($AG$18,'Datos Indices'!$A$38:$Z$50,7,FALSE),IF(AF88="Dólar",VLOOKUP($AG$18,'Datos Indices'!$A$38:$Z$50,4,FALSE),IF(AF88="Gasoil",VLOOKUP($AG$18,'Datos Indices'!$A$38:$Z$50,10,FALSE),IF(AF88="WPU06 Pesificado",VLOOKUP($AG$18,'Datos Indices'!$A$38:$Z$50,26,FALSE),0))))))</f>
        <v xml:space="preserve"> </v>
      </c>
      <c r="AH88" s="1066">
        <f t="shared" si="37"/>
        <v>0</v>
      </c>
      <c r="AJ88" s="928"/>
      <c r="AK88" s="1065" t="str">
        <f>IF(AJ88=" "," ",IF(AJ88="Vehículos",VLOOKUP($AK$18,'Datos Indices'!$A$38:$Z$50,22,FALSE),IF(AJ88="Ipim",VLOOKUP($AK$18,'Datos Indices'!$A$38:$Z$50,7,FALSE),IF(AJ88="Dólar",VLOOKUP($AK$18,'Datos Indices'!$A$38:$Z$50,4,FALSE),IF(AJ88="Gasoil",VLOOKUP($AK$18,'Datos Indices'!$A$38:$Z$50,10,FALSE),IF(AJ88="WPU06 Pesificado",VLOOKUP($AK$18,'Datos Indices'!$A$38:$Z$50,26,FALSE),0))))))</f>
        <v xml:space="preserve"> </v>
      </c>
      <c r="AL88" s="1067">
        <f t="shared" si="38"/>
        <v>0</v>
      </c>
      <c r="AM88" s="1067">
        <f t="shared" si="39"/>
        <v>0</v>
      </c>
      <c r="AN88" s="1067">
        <f t="shared" si="40"/>
        <v>0</v>
      </c>
      <c r="AP88" s="928"/>
      <c r="AQ88" s="1065" t="str">
        <f>IF(AP88=" "," ",IF(AP88="Vehículos",VLOOKUP($AQ$18,'Datos Indices'!$A$38:$Z$50,22,FALSE),IF(AP88="Ipim",VLOOKUP($AQ$18,'Datos Indices'!$A$38:$Z$50,7,FALSE),IF(AP88="Dólar",VLOOKUP($AQ$18,'Datos Indices'!$A$38:$Z$50,4,FALSE),IF(AP88="Gasoil",VLOOKUP($AQ$18,'Datos Indices'!$A$38:$Z$50,10,FALSE),IF(AP88="WPU06 Pesificado",VLOOKUP($AQ$18,'Datos Indices'!$A$38:$Z$50,26,FALSE),0))))))</f>
        <v xml:space="preserve"> </v>
      </c>
      <c r="AR88" s="1066">
        <f t="shared" si="41"/>
        <v>0</v>
      </c>
      <c r="AT88" s="928"/>
      <c r="AU88" s="1065" t="str">
        <f>IF(AT88=" "," ",IF(AT88="Vehículos",VLOOKUP($AU$18,'Datos Indices'!$A$38:$Z$50,22,FALSE),IF(AT88="Ipim",VLOOKUP($AU$18,'Datos Indices'!$A$38:$Z$50,7,FALSE),IF(AT88="Dólar",VLOOKUP($AU$18,'Datos Indices'!$A$38:$Z$50,4,FALSE),IF(AT88="Gasoil",VLOOKUP($AU$18,'Datos Indices'!$A$38:$Z$50,10,FALSE),IF(AT88="WPU06 Pesificado",VLOOKUP($AU$18,'Datos Indices'!$A$38:$Z$50,26,FALSE),0))))))</f>
        <v xml:space="preserve"> </v>
      </c>
      <c r="AV88" s="1067">
        <f t="shared" si="42"/>
        <v>0</v>
      </c>
      <c r="AW88" s="1067">
        <f t="shared" si="43"/>
        <v>0</v>
      </c>
      <c r="AX88" s="1067">
        <f t="shared" si="44"/>
        <v>0</v>
      </c>
      <c r="AY88" s="1559">
        <f t="shared" si="45"/>
        <v>0</v>
      </c>
      <c r="AZ88" s="1559">
        <f t="shared" si="46"/>
        <v>0</v>
      </c>
      <c r="BA88" s="1257"/>
      <c r="BB88" s="125"/>
      <c r="BC88" s="1257"/>
      <c r="BD88" s="1450" t="str">
        <f t="shared" si="47"/>
        <v/>
      </c>
      <c r="BF88" s="1247"/>
      <c r="BG88" s="1247"/>
      <c r="BH88" s="1247"/>
      <c r="BI88" s="1247"/>
      <c r="BJ88" s="1247"/>
      <c r="BK88" s="1247"/>
      <c r="BL88" s="1247"/>
      <c r="BM88" s="1247"/>
      <c r="BN88" s="1247"/>
      <c r="BO88" s="1247"/>
      <c r="BP88" s="1247"/>
      <c r="BQ88" s="1247"/>
      <c r="BR88" s="1247"/>
      <c r="BS88" s="1247"/>
      <c r="BT88" s="1247"/>
      <c r="BU88" s="1247"/>
      <c r="BV88" s="1247"/>
      <c r="BW88" s="1247"/>
      <c r="BX88" s="1247"/>
      <c r="BY88" s="1247"/>
      <c r="BZ88" s="1247"/>
      <c r="CA88" s="1247"/>
      <c r="CB88" s="1247"/>
      <c r="CC88" s="1247"/>
      <c r="CD88" s="1247"/>
      <c r="CE88" s="1247"/>
      <c r="CF88" s="1247"/>
      <c r="CG88" s="1247"/>
      <c r="CH88" s="1247"/>
      <c r="CI88" s="1247"/>
      <c r="CJ88" s="1247"/>
      <c r="CK88" s="1247"/>
      <c r="CL88" s="1247"/>
      <c r="CM88" s="1247"/>
      <c r="CN88" s="1247"/>
      <c r="CO88" s="1247"/>
      <c r="CP88" s="1247"/>
      <c r="CQ88" s="1247"/>
      <c r="CR88" s="1247"/>
      <c r="CS88" s="1247"/>
      <c r="CT88" s="1247"/>
      <c r="CU88" s="1247"/>
      <c r="CV88" s="1247"/>
      <c r="CW88" s="1247"/>
      <c r="CX88" s="1247"/>
      <c r="CY88" s="1247"/>
      <c r="CZ88" s="1247"/>
      <c r="DA88" s="1247"/>
      <c r="DB88" s="1247"/>
      <c r="DC88" s="1247"/>
      <c r="DD88" s="1247"/>
      <c r="DE88" s="1247"/>
      <c r="DF88" s="1247"/>
      <c r="DG88" s="1247"/>
      <c r="DH88" s="1247"/>
      <c r="DI88" s="1247"/>
      <c r="DJ88" s="1247"/>
      <c r="DK88" s="1247"/>
      <c r="DL88" s="1247"/>
      <c r="DM88" s="1247"/>
      <c r="DN88" s="1247"/>
      <c r="DO88" s="1247"/>
      <c r="DP88" s="1247"/>
      <c r="DQ88" s="1247"/>
      <c r="DR88" s="1247"/>
      <c r="DS88" s="1247"/>
      <c r="DT88" s="1247"/>
      <c r="DU88" s="1247"/>
      <c r="DV88" s="1247"/>
      <c r="DW88" s="1247"/>
      <c r="DX88" s="1247"/>
      <c r="DY88" s="1247"/>
      <c r="DZ88" s="1247"/>
      <c r="EA88" s="1247"/>
      <c r="EB88" s="1247"/>
      <c r="EC88" s="1247"/>
      <c r="ED88" s="1247"/>
      <c r="EE88" s="1247"/>
      <c r="EF88" s="1247"/>
      <c r="EG88" s="1247"/>
      <c r="EH88" s="1257"/>
      <c r="EI88" s="1452">
        <f t="shared" si="48"/>
        <v>0</v>
      </c>
      <c r="EJ88" s="1452">
        <f t="shared" si="49"/>
        <v>0</v>
      </c>
      <c r="EK88" s="1257"/>
      <c r="EL88" s="1450" t="str">
        <f t="shared" si="50"/>
        <v/>
      </c>
      <c r="EN88" s="1247"/>
      <c r="EO88" s="1247"/>
      <c r="EP88" s="1247"/>
      <c r="EQ88" s="1247"/>
      <c r="ER88" s="1247"/>
      <c r="ES88" s="1247"/>
      <c r="ET88" s="1247"/>
      <c r="EU88" s="1247"/>
      <c r="EV88" s="1247"/>
      <c r="EW88" s="1247"/>
      <c r="EX88" s="1247"/>
      <c r="EY88" s="1247"/>
      <c r="EZ88" s="1247"/>
      <c r="FA88" s="1247"/>
      <c r="FB88" s="1247"/>
      <c r="FC88" s="1247"/>
      <c r="FD88" s="1247"/>
      <c r="FE88" s="1247"/>
      <c r="FF88" s="1247"/>
      <c r="FG88" s="1247"/>
      <c r="FH88" s="1247"/>
      <c r="FI88" s="1247"/>
      <c r="FJ88" s="1247"/>
      <c r="FK88" s="1247"/>
      <c r="FL88" s="1247"/>
      <c r="FM88" s="1247"/>
      <c r="FN88" s="1247"/>
      <c r="FO88" s="1247"/>
      <c r="FP88" s="1247"/>
      <c r="FQ88" s="1247"/>
      <c r="FR88" s="1247"/>
      <c r="FS88" s="1247"/>
      <c r="FT88" s="1247"/>
      <c r="FU88" s="1247"/>
      <c r="FV88" s="1247"/>
      <c r="FW88" s="1247"/>
      <c r="FX88" s="1247"/>
      <c r="FY88" s="1247"/>
      <c r="FZ88" s="1247"/>
      <c r="GA88" s="1247"/>
      <c r="GB88" s="1247"/>
      <c r="GC88" s="1247"/>
      <c r="GD88" s="1247"/>
      <c r="GE88" s="1247"/>
      <c r="GF88" s="1247"/>
      <c r="GG88" s="1247"/>
      <c r="GH88" s="1247"/>
      <c r="GI88" s="1247"/>
      <c r="GJ88" s="1247"/>
      <c r="GK88" s="1247"/>
      <c r="GL88" s="1247"/>
      <c r="GM88" s="1247"/>
      <c r="GN88" s="1247"/>
      <c r="GO88" s="1247"/>
      <c r="GP88" s="1247"/>
      <c r="GQ88" s="1247"/>
      <c r="GR88" s="1247"/>
      <c r="GS88" s="1247"/>
      <c r="GT88" s="1247"/>
      <c r="GU88" s="1247"/>
      <c r="GV88" s="1247"/>
      <c r="GW88" s="1247"/>
      <c r="GX88" s="1247"/>
      <c r="GY88" s="1247"/>
      <c r="GZ88" s="1247"/>
      <c r="HA88" s="1247"/>
      <c r="HB88" s="1247"/>
      <c r="HC88" s="1247"/>
      <c r="HD88" s="1247"/>
      <c r="HE88" s="1247"/>
      <c r="HF88" s="1247"/>
      <c r="HG88" s="1247"/>
      <c r="HH88" s="1247"/>
      <c r="HI88" s="1247"/>
      <c r="HJ88" s="1247"/>
      <c r="HK88" s="1247"/>
      <c r="HL88" s="1247"/>
      <c r="HM88" s="1247"/>
      <c r="HN88" s="1247"/>
      <c r="HO88" s="1247"/>
      <c r="HQ88" s="1452">
        <f t="shared" si="51"/>
        <v>0</v>
      </c>
      <c r="HR88" s="1452">
        <f t="shared" si="52"/>
        <v>0</v>
      </c>
    </row>
    <row r="89" spans="1:226" ht="16.5" customHeight="1" x14ac:dyDescent="0.2">
      <c r="A89" s="456"/>
      <c r="B89" s="121"/>
      <c r="C89" s="121"/>
      <c r="D89" s="122"/>
      <c r="E89" s="122"/>
      <c r="F89" s="142"/>
      <c r="G89" s="140"/>
      <c r="H89" s="141"/>
      <c r="I89" s="141"/>
      <c r="J89" s="141"/>
      <c r="K89" s="1559">
        <f t="shared" ref="K89:K101" si="53">(J89*I89*H89)*C89*D89</f>
        <v>0</v>
      </c>
      <c r="L89" s="153"/>
      <c r="M89" s="151"/>
      <c r="N89" s="152"/>
      <c r="O89" s="646"/>
      <c r="P89" s="1559">
        <f>+(M89*N89*O89)*C89*D89</f>
        <v>0</v>
      </c>
      <c r="Q89" s="343"/>
      <c r="R89" s="343"/>
      <c r="S89" s="344"/>
      <c r="T89" s="1559">
        <f t="shared" si="35"/>
        <v>0</v>
      </c>
      <c r="U89" s="344"/>
      <c r="V89" s="344"/>
      <c r="W89" s="1559">
        <f t="shared" si="26"/>
        <v>0</v>
      </c>
      <c r="X89" s="343"/>
      <c r="Y89" s="343"/>
      <c r="Z89" s="343"/>
      <c r="AA89" s="343"/>
      <c r="AB89" s="1559">
        <f t="shared" ref="AB89:AB101" si="54">SUM(X89:AA89)*C89*D89</f>
        <v>0</v>
      </c>
      <c r="AC89" s="1559">
        <f t="shared" si="36"/>
        <v>0</v>
      </c>
      <c r="AD89" s="1559">
        <f t="shared" ref="AD89:AD101" si="55">+K89+P89+W89+AB89</f>
        <v>0</v>
      </c>
      <c r="AF89" s="928"/>
      <c r="AG89" s="1065" t="str">
        <f>IF(AF89=" "," ",IF(AF89="Vehículos",VLOOKUP($AG$18,'Datos Indices'!$A$38:$Z$50,22,FALSE),IF(AF89="Ipim",VLOOKUP($AG$18,'Datos Indices'!$A$38:$Z$50,7,FALSE),IF(AF89="Dólar",VLOOKUP($AG$18,'Datos Indices'!$A$38:$Z$50,4,FALSE),IF(AF89="Gasoil",VLOOKUP($AG$18,'Datos Indices'!$A$38:$Z$50,10,FALSE),IF(AF89="WPU06 Pesificado",VLOOKUP($AG$18,'Datos Indices'!$A$38:$Z$50,26,FALSE),0))))))</f>
        <v xml:space="preserve"> </v>
      </c>
      <c r="AH89" s="1066">
        <f t="shared" si="37"/>
        <v>0</v>
      </c>
      <c r="AJ89" s="928"/>
      <c r="AK89" s="1065" t="str">
        <f>IF(AJ89=" "," ",IF(AJ89="Vehículos",VLOOKUP($AK$18,'Datos Indices'!$A$38:$Z$50,22,FALSE),IF(AJ89="Ipim",VLOOKUP($AK$18,'Datos Indices'!$A$38:$Z$50,7,FALSE),IF(AJ89="Dólar",VLOOKUP($AK$18,'Datos Indices'!$A$38:$Z$50,4,FALSE),IF(AJ89="Gasoil",VLOOKUP($AK$18,'Datos Indices'!$A$38:$Z$50,10,FALSE),IF(AJ89="WPU06 Pesificado",VLOOKUP($AK$18,'Datos Indices'!$A$38:$Z$50,26,FALSE),0))))))</f>
        <v xml:space="preserve"> </v>
      </c>
      <c r="AL89" s="1067">
        <f t="shared" si="38"/>
        <v>0</v>
      </c>
      <c r="AM89" s="1067">
        <f t="shared" si="39"/>
        <v>0</v>
      </c>
      <c r="AN89" s="1067">
        <f t="shared" si="40"/>
        <v>0</v>
      </c>
      <c r="AP89" s="928"/>
      <c r="AQ89" s="1065" t="str">
        <f>IF(AP89=" "," ",IF(AP89="Vehículos",VLOOKUP($AQ$18,'Datos Indices'!$A$38:$Z$50,22,FALSE),IF(AP89="Ipim",VLOOKUP($AQ$18,'Datos Indices'!$A$38:$Z$50,7,FALSE),IF(AP89="Dólar",VLOOKUP($AQ$18,'Datos Indices'!$A$38:$Z$50,4,FALSE),IF(AP89="Gasoil",VLOOKUP($AQ$18,'Datos Indices'!$A$38:$Z$50,10,FALSE),IF(AP89="WPU06 Pesificado",VLOOKUP($AQ$18,'Datos Indices'!$A$38:$Z$50,26,FALSE),0))))))</f>
        <v xml:space="preserve"> </v>
      </c>
      <c r="AR89" s="1066">
        <f t="shared" si="41"/>
        <v>0</v>
      </c>
      <c r="AT89" s="928"/>
      <c r="AU89" s="1065" t="str">
        <f>IF(AT89=" "," ",IF(AT89="Vehículos",VLOOKUP($AU$18,'Datos Indices'!$A$38:$Z$50,22,FALSE),IF(AT89="Ipim",VLOOKUP($AU$18,'Datos Indices'!$A$38:$Z$50,7,FALSE),IF(AT89="Dólar",VLOOKUP($AU$18,'Datos Indices'!$A$38:$Z$50,4,FALSE),IF(AT89="Gasoil",VLOOKUP($AU$18,'Datos Indices'!$A$38:$Z$50,10,FALSE),IF(AT89="WPU06 Pesificado",VLOOKUP($AU$18,'Datos Indices'!$A$38:$Z$50,26,FALSE),0))))))</f>
        <v xml:space="preserve"> </v>
      </c>
      <c r="AV89" s="1067">
        <f t="shared" si="42"/>
        <v>0</v>
      </c>
      <c r="AW89" s="1067">
        <f t="shared" si="43"/>
        <v>0</v>
      </c>
      <c r="AX89" s="1067">
        <f t="shared" si="44"/>
        <v>0</v>
      </c>
      <c r="AY89" s="1559">
        <f t="shared" si="45"/>
        <v>0</v>
      </c>
      <c r="AZ89" s="1559">
        <f t="shared" si="46"/>
        <v>0</v>
      </c>
      <c r="BA89" s="1257"/>
      <c r="BB89" s="125"/>
      <c r="BC89" s="1257"/>
      <c r="BD89" s="1450" t="str">
        <f t="shared" si="47"/>
        <v/>
      </c>
      <c r="BF89" s="1247"/>
      <c r="BG89" s="1247"/>
      <c r="BH89" s="1247"/>
      <c r="BI89" s="1247"/>
      <c r="BJ89" s="1247"/>
      <c r="BK89" s="1247"/>
      <c r="BL89" s="1247"/>
      <c r="BM89" s="1247"/>
      <c r="BN89" s="1247"/>
      <c r="BO89" s="1247"/>
      <c r="BP89" s="1247"/>
      <c r="BQ89" s="1247"/>
      <c r="BR89" s="1247"/>
      <c r="BS89" s="1247"/>
      <c r="BT89" s="1247"/>
      <c r="BU89" s="1247"/>
      <c r="BV89" s="1247"/>
      <c r="BW89" s="1247"/>
      <c r="BX89" s="1247"/>
      <c r="BY89" s="1247"/>
      <c r="BZ89" s="1247"/>
      <c r="CA89" s="1247"/>
      <c r="CB89" s="1247"/>
      <c r="CC89" s="1247"/>
      <c r="CD89" s="1247"/>
      <c r="CE89" s="1247"/>
      <c r="CF89" s="1247"/>
      <c r="CG89" s="1247"/>
      <c r="CH89" s="1247"/>
      <c r="CI89" s="1247"/>
      <c r="CJ89" s="1247"/>
      <c r="CK89" s="1247"/>
      <c r="CL89" s="1247"/>
      <c r="CM89" s="1247"/>
      <c r="CN89" s="1247"/>
      <c r="CO89" s="1247"/>
      <c r="CP89" s="1247"/>
      <c r="CQ89" s="1247"/>
      <c r="CR89" s="1247"/>
      <c r="CS89" s="1247"/>
      <c r="CT89" s="1247"/>
      <c r="CU89" s="1247"/>
      <c r="CV89" s="1247"/>
      <c r="CW89" s="1247"/>
      <c r="CX89" s="1247"/>
      <c r="CY89" s="1247"/>
      <c r="CZ89" s="1247"/>
      <c r="DA89" s="1247"/>
      <c r="DB89" s="1247"/>
      <c r="DC89" s="1247"/>
      <c r="DD89" s="1247"/>
      <c r="DE89" s="1247"/>
      <c r="DF89" s="1247"/>
      <c r="DG89" s="1247"/>
      <c r="DH89" s="1247"/>
      <c r="DI89" s="1247"/>
      <c r="DJ89" s="1247"/>
      <c r="DK89" s="1247"/>
      <c r="DL89" s="1247"/>
      <c r="DM89" s="1247"/>
      <c r="DN89" s="1247"/>
      <c r="DO89" s="1247"/>
      <c r="DP89" s="1247"/>
      <c r="DQ89" s="1247"/>
      <c r="DR89" s="1247"/>
      <c r="DS89" s="1247"/>
      <c r="DT89" s="1247"/>
      <c r="DU89" s="1247"/>
      <c r="DV89" s="1247"/>
      <c r="DW89" s="1247"/>
      <c r="DX89" s="1247"/>
      <c r="DY89" s="1247"/>
      <c r="DZ89" s="1247"/>
      <c r="EA89" s="1247"/>
      <c r="EB89" s="1247"/>
      <c r="EC89" s="1247"/>
      <c r="ED89" s="1247"/>
      <c r="EE89" s="1247"/>
      <c r="EF89" s="1247"/>
      <c r="EG89" s="1247"/>
      <c r="EH89" s="1257"/>
      <c r="EI89" s="1452">
        <f t="shared" si="48"/>
        <v>0</v>
      </c>
      <c r="EJ89" s="1452">
        <f t="shared" si="49"/>
        <v>0</v>
      </c>
      <c r="EK89" s="1257"/>
      <c r="EL89" s="1450" t="str">
        <f t="shared" si="50"/>
        <v/>
      </c>
      <c r="EN89" s="1247"/>
      <c r="EO89" s="1247"/>
      <c r="EP89" s="1247"/>
      <c r="EQ89" s="1247"/>
      <c r="ER89" s="1247"/>
      <c r="ES89" s="1247"/>
      <c r="ET89" s="1247"/>
      <c r="EU89" s="1247"/>
      <c r="EV89" s="1247"/>
      <c r="EW89" s="1247"/>
      <c r="EX89" s="1247"/>
      <c r="EY89" s="1247"/>
      <c r="EZ89" s="1247"/>
      <c r="FA89" s="1247"/>
      <c r="FB89" s="1247"/>
      <c r="FC89" s="1247"/>
      <c r="FD89" s="1247"/>
      <c r="FE89" s="1247"/>
      <c r="FF89" s="1247"/>
      <c r="FG89" s="1247"/>
      <c r="FH89" s="1247"/>
      <c r="FI89" s="1247"/>
      <c r="FJ89" s="1247"/>
      <c r="FK89" s="1247"/>
      <c r="FL89" s="1247"/>
      <c r="FM89" s="1247"/>
      <c r="FN89" s="1247"/>
      <c r="FO89" s="1247"/>
      <c r="FP89" s="1247"/>
      <c r="FQ89" s="1247"/>
      <c r="FR89" s="1247"/>
      <c r="FS89" s="1247"/>
      <c r="FT89" s="1247"/>
      <c r="FU89" s="1247"/>
      <c r="FV89" s="1247"/>
      <c r="FW89" s="1247"/>
      <c r="FX89" s="1247"/>
      <c r="FY89" s="1247"/>
      <c r="FZ89" s="1247"/>
      <c r="GA89" s="1247"/>
      <c r="GB89" s="1247"/>
      <c r="GC89" s="1247"/>
      <c r="GD89" s="1247"/>
      <c r="GE89" s="1247"/>
      <c r="GF89" s="1247"/>
      <c r="GG89" s="1247"/>
      <c r="GH89" s="1247"/>
      <c r="GI89" s="1247"/>
      <c r="GJ89" s="1247"/>
      <c r="GK89" s="1247"/>
      <c r="GL89" s="1247"/>
      <c r="GM89" s="1247"/>
      <c r="GN89" s="1247"/>
      <c r="GO89" s="1247"/>
      <c r="GP89" s="1247"/>
      <c r="GQ89" s="1247"/>
      <c r="GR89" s="1247"/>
      <c r="GS89" s="1247"/>
      <c r="GT89" s="1247"/>
      <c r="GU89" s="1247"/>
      <c r="GV89" s="1247"/>
      <c r="GW89" s="1247"/>
      <c r="GX89" s="1247"/>
      <c r="GY89" s="1247"/>
      <c r="GZ89" s="1247"/>
      <c r="HA89" s="1247"/>
      <c r="HB89" s="1247"/>
      <c r="HC89" s="1247"/>
      <c r="HD89" s="1247"/>
      <c r="HE89" s="1247"/>
      <c r="HF89" s="1247"/>
      <c r="HG89" s="1247"/>
      <c r="HH89" s="1247"/>
      <c r="HI89" s="1247"/>
      <c r="HJ89" s="1247"/>
      <c r="HK89" s="1247"/>
      <c r="HL89" s="1247"/>
      <c r="HM89" s="1247"/>
      <c r="HN89" s="1247"/>
      <c r="HO89" s="1247"/>
      <c r="HQ89" s="1452">
        <f t="shared" si="51"/>
        <v>0</v>
      </c>
      <c r="HR89" s="1452">
        <f t="shared" si="52"/>
        <v>0</v>
      </c>
    </row>
    <row r="90" spans="1:226" ht="16.5" customHeight="1" x14ac:dyDescent="0.2">
      <c r="A90" s="456"/>
      <c r="B90" s="121"/>
      <c r="C90" s="121"/>
      <c r="D90" s="122"/>
      <c r="E90" s="122"/>
      <c r="F90" s="142"/>
      <c r="G90" s="140"/>
      <c r="H90" s="141"/>
      <c r="I90" s="141"/>
      <c r="J90" s="141"/>
      <c r="K90" s="1559">
        <f t="shared" si="53"/>
        <v>0</v>
      </c>
      <c r="L90" s="153"/>
      <c r="M90" s="151"/>
      <c r="N90" s="152"/>
      <c r="O90" s="646"/>
      <c r="P90" s="1559">
        <f t="shared" ref="P90:P113" si="56">+(M90*N90*O90)*C90*D90</f>
        <v>0</v>
      </c>
      <c r="Q90" s="343"/>
      <c r="R90" s="343"/>
      <c r="S90" s="344"/>
      <c r="T90" s="1559">
        <f t="shared" si="35"/>
        <v>0</v>
      </c>
      <c r="U90" s="344"/>
      <c r="V90" s="141"/>
      <c r="W90" s="1559">
        <f t="shared" si="26"/>
        <v>0</v>
      </c>
      <c r="X90" s="343"/>
      <c r="Y90" s="343"/>
      <c r="Z90" s="343"/>
      <c r="AA90" s="343"/>
      <c r="AB90" s="1559">
        <f t="shared" si="54"/>
        <v>0</v>
      </c>
      <c r="AC90" s="1559">
        <f t="shared" si="36"/>
        <v>0</v>
      </c>
      <c r="AD90" s="1559">
        <f t="shared" si="55"/>
        <v>0</v>
      </c>
      <c r="AF90" s="928"/>
      <c r="AG90" s="1065" t="str">
        <f>IF(AF90=" "," ",IF(AF90="Vehículos",VLOOKUP($AG$18,'Datos Indices'!$A$38:$Z$50,22,FALSE),IF(AF90="Ipim",VLOOKUP($AG$18,'Datos Indices'!$A$38:$Z$50,7,FALSE),IF(AF90="Dólar",VLOOKUP($AG$18,'Datos Indices'!$A$38:$Z$50,4,FALSE),IF(AF90="Gasoil",VLOOKUP($AG$18,'Datos Indices'!$A$38:$Z$50,10,FALSE),IF(AF90="WPU06 Pesificado",VLOOKUP($AG$18,'Datos Indices'!$A$38:$Z$50,26,FALSE),0))))))</f>
        <v xml:space="preserve"> </v>
      </c>
      <c r="AH90" s="1066">
        <f t="shared" si="37"/>
        <v>0</v>
      </c>
      <c r="AJ90" s="928"/>
      <c r="AK90" s="1065" t="str">
        <f>IF(AJ90=" "," ",IF(AJ90="Vehículos",VLOOKUP($AK$18,'Datos Indices'!$A$38:$Z$50,22,FALSE),IF(AJ90="Ipim",VLOOKUP($AK$18,'Datos Indices'!$A$38:$Z$50,7,FALSE),IF(AJ90="Dólar",VLOOKUP($AK$18,'Datos Indices'!$A$38:$Z$50,4,FALSE),IF(AJ90="Gasoil",VLOOKUP($AK$18,'Datos Indices'!$A$38:$Z$50,10,FALSE),IF(AJ90="WPU06 Pesificado",VLOOKUP($AK$18,'Datos Indices'!$A$38:$Z$50,26,FALSE),0))))))</f>
        <v xml:space="preserve"> </v>
      </c>
      <c r="AL90" s="1067">
        <f t="shared" si="38"/>
        <v>0</v>
      </c>
      <c r="AM90" s="1067">
        <f t="shared" si="39"/>
        <v>0</v>
      </c>
      <c r="AN90" s="1067">
        <f t="shared" si="40"/>
        <v>0</v>
      </c>
      <c r="AP90" s="928"/>
      <c r="AQ90" s="1065" t="str">
        <f>IF(AP90=" "," ",IF(AP90="Vehículos",VLOOKUP($AQ$18,'Datos Indices'!$A$38:$Z$50,22,FALSE),IF(AP90="Ipim",VLOOKUP($AQ$18,'Datos Indices'!$A$38:$Z$50,7,FALSE),IF(AP90="Dólar",VLOOKUP($AQ$18,'Datos Indices'!$A$38:$Z$50,4,FALSE),IF(AP90="Gasoil",VLOOKUP($AQ$18,'Datos Indices'!$A$38:$Z$50,10,FALSE),IF(AP90="WPU06 Pesificado",VLOOKUP($AQ$18,'Datos Indices'!$A$38:$Z$50,26,FALSE),0))))))</f>
        <v xml:space="preserve"> </v>
      </c>
      <c r="AR90" s="1066">
        <f t="shared" si="41"/>
        <v>0</v>
      </c>
      <c r="AT90" s="928"/>
      <c r="AU90" s="1065" t="str">
        <f>IF(AT90=" "," ",IF(AT90="Vehículos",VLOOKUP($AU$18,'Datos Indices'!$A$38:$Z$50,22,FALSE),IF(AT90="Ipim",VLOOKUP($AU$18,'Datos Indices'!$A$38:$Z$50,7,FALSE),IF(AT90="Dólar",VLOOKUP($AU$18,'Datos Indices'!$A$38:$Z$50,4,FALSE),IF(AT90="Gasoil",VLOOKUP($AU$18,'Datos Indices'!$A$38:$Z$50,10,FALSE),IF(AT90="WPU06 Pesificado",VLOOKUP($AU$18,'Datos Indices'!$A$38:$Z$50,26,FALSE),0))))))</f>
        <v xml:space="preserve"> </v>
      </c>
      <c r="AV90" s="1067">
        <f t="shared" si="42"/>
        <v>0</v>
      </c>
      <c r="AW90" s="1067">
        <f t="shared" si="43"/>
        <v>0</v>
      </c>
      <c r="AX90" s="1067">
        <f t="shared" si="44"/>
        <v>0</v>
      </c>
      <c r="AY90" s="1559">
        <f t="shared" si="45"/>
        <v>0</v>
      </c>
      <c r="AZ90" s="1559">
        <f t="shared" si="46"/>
        <v>0</v>
      </c>
      <c r="BA90" s="1257"/>
      <c r="BB90" s="125"/>
      <c r="BC90" s="1257"/>
      <c r="BD90" s="1450" t="str">
        <f t="shared" si="47"/>
        <v/>
      </c>
      <c r="BF90" s="1247"/>
      <c r="BG90" s="1247"/>
      <c r="BH90" s="1247"/>
      <c r="BI90" s="1247"/>
      <c r="BJ90" s="1247"/>
      <c r="BK90" s="1247"/>
      <c r="BL90" s="1247"/>
      <c r="BM90" s="1247"/>
      <c r="BN90" s="1247"/>
      <c r="BO90" s="1247"/>
      <c r="BP90" s="1247"/>
      <c r="BQ90" s="1247"/>
      <c r="BR90" s="1247"/>
      <c r="BS90" s="1247"/>
      <c r="BT90" s="1247"/>
      <c r="BU90" s="1247"/>
      <c r="BV90" s="1247"/>
      <c r="BW90" s="1247"/>
      <c r="BX90" s="1247"/>
      <c r="BY90" s="1247"/>
      <c r="BZ90" s="1247"/>
      <c r="CA90" s="1247"/>
      <c r="CB90" s="1247"/>
      <c r="CC90" s="1247"/>
      <c r="CD90" s="1247"/>
      <c r="CE90" s="1247"/>
      <c r="CF90" s="1247"/>
      <c r="CG90" s="1247"/>
      <c r="CH90" s="1247"/>
      <c r="CI90" s="1247"/>
      <c r="CJ90" s="1247"/>
      <c r="CK90" s="1247"/>
      <c r="CL90" s="1247"/>
      <c r="CM90" s="1247"/>
      <c r="CN90" s="1247"/>
      <c r="CO90" s="1247"/>
      <c r="CP90" s="1247"/>
      <c r="CQ90" s="1247"/>
      <c r="CR90" s="1247"/>
      <c r="CS90" s="1247"/>
      <c r="CT90" s="1247"/>
      <c r="CU90" s="1247"/>
      <c r="CV90" s="1247"/>
      <c r="CW90" s="1247"/>
      <c r="CX90" s="1247"/>
      <c r="CY90" s="1247"/>
      <c r="CZ90" s="1247"/>
      <c r="DA90" s="1247"/>
      <c r="DB90" s="1247"/>
      <c r="DC90" s="1247"/>
      <c r="DD90" s="1247"/>
      <c r="DE90" s="1247"/>
      <c r="DF90" s="1247"/>
      <c r="DG90" s="1247"/>
      <c r="DH90" s="1247"/>
      <c r="DI90" s="1247"/>
      <c r="DJ90" s="1247"/>
      <c r="DK90" s="1247"/>
      <c r="DL90" s="1247"/>
      <c r="DM90" s="1247"/>
      <c r="DN90" s="1247"/>
      <c r="DO90" s="1247"/>
      <c r="DP90" s="1247"/>
      <c r="DQ90" s="1247"/>
      <c r="DR90" s="1247"/>
      <c r="DS90" s="1247"/>
      <c r="DT90" s="1247"/>
      <c r="DU90" s="1247"/>
      <c r="DV90" s="1247"/>
      <c r="DW90" s="1247"/>
      <c r="DX90" s="1247"/>
      <c r="DY90" s="1247"/>
      <c r="DZ90" s="1247"/>
      <c r="EA90" s="1247"/>
      <c r="EB90" s="1247"/>
      <c r="EC90" s="1247"/>
      <c r="ED90" s="1247"/>
      <c r="EE90" s="1247"/>
      <c r="EF90" s="1247"/>
      <c r="EG90" s="1247"/>
      <c r="EH90" s="1257"/>
      <c r="EI90" s="1452">
        <f t="shared" si="48"/>
        <v>0</v>
      </c>
      <c r="EJ90" s="1452">
        <f t="shared" si="49"/>
        <v>0</v>
      </c>
      <c r="EK90" s="1257"/>
      <c r="EL90" s="1450" t="str">
        <f t="shared" si="50"/>
        <v/>
      </c>
      <c r="EN90" s="1247"/>
      <c r="EO90" s="1247"/>
      <c r="EP90" s="1247"/>
      <c r="EQ90" s="1247"/>
      <c r="ER90" s="1247"/>
      <c r="ES90" s="1247"/>
      <c r="ET90" s="1247"/>
      <c r="EU90" s="1247"/>
      <c r="EV90" s="1247"/>
      <c r="EW90" s="1247"/>
      <c r="EX90" s="1247"/>
      <c r="EY90" s="1247"/>
      <c r="EZ90" s="1247"/>
      <c r="FA90" s="1247"/>
      <c r="FB90" s="1247"/>
      <c r="FC90" s="1247"/>
      <c r="FD90" s="1247"/>
      <c r="FE90" s="1247"/>
      <c r="FF90" s="1247"/>
      <c r="FG90" s="1247"/>
      <c r="FH90" s="1247"/>
      <c r="FI90" s="1247"/>
      <c r="FJ90" s="1247"/>
      <c r="FK90" s="1247"/>
      <c r="FL90" s="1247"/>
      <c r="FM90" s="1247"/>
      <c r="FN90" s="1247"/>
      <c r="FO90" s="1247"/>
      <c r="FP90" s="1247"/>
      <c r="FQ90" s="1247"/>
      <c r="FR90" s="1247"/>
      <c r="FS90" s="1247"/>
      <c r="FT90" s="1247"/>
      <c r="FU90" s="1247"/>
      <c r="FV90" s="1247"/>
      <c r="FW90" s="1247"/>
      <c r="FX90" s="1247"/>
      <c r="FY90" s="1247"/>
      <c r="FZ90" s="1247"/>
      <c r="GA90" s="1247"/>
      <c r="GB90" s="1247"/>
      <c r="GC90" s="1247"/>
      <c r="GD90" s="1247"/>
      <c r="GE90" s="1247"/>
      <c r="GF90" s="1247"/>
      <c r="GG90" s="1247"/>
      <c r="GH90" s="1247"/>
      <c r="GI90" s="1247"/>
      <c r="GJ90" s="1247"/>
      <c r="GK90" s="1247"/>
      <c r="GL90" s="1247"/>
      <c r="GM90" s="1247"/>
      <c r="GN90" s="1247"/>
      <c r="GO90" s="1247"/>
      <c r="GP90" s="1247"/>
      <c r="GQ90" s="1247"/>
      <c r="GR90" s="1247"/>
      <c r="GS90" s="1247"/>
      <c r="GT90" s="1247"/>
      <c r="GU90" s="1247"/>
      <c r="GV90" s="1247"/>
      <c r="GW90" s="1247"/>
      <c r="GX90" s="1247"/>
      <c r="GY90" s="1247"/>
      <c r="GZ90" s="1247"/>
      <c r="HA90" s="1247"/>
      <c r="HB90" s="1247"/>
      <c r="HC90" s="1247"/>
      <c r="HD90" s="1247"/>
      <c r="HE90" s="1247"/>
      <c r="HF90" s="1247"/>
      <c r="HG90" s="1247"/>
      <c r="HH90" s="1247"/>
      <c r="HI90" s="1247"/>
      <c r="HJ90" s="1247"/>
      <c r="HK90" s="1247"/>
      <c r="HL90" s="1247"/>
      <c r="HM90" s="1247"/>
      <c r="HN90" s="1247"/>
      <c r="HO90" s="1247"/>
      <c r="HQ90" s="1452">
        <f t="shared" si="51"/>
        <v>0</v>
      </c>
      <c r="HR90" s="1452">
        <f t="shared" si="52"/>
        <v>0</v>
      </c>
    </row>
    <row r="91" spans="1:226" ht="16.5" customHeight="1" x14ac:dyDescent="0.2">
      <c r="A91" s="456"/>
      <c r="B91" s="121"/>
      <c r="C91" s="121"/>
      <c r="D91" s="122"/>
      <c r="E91" s="122"/>
      <c r="F91" s="142"/>
      <c r="G91" s="140"/>
      <c r="H91" s="141"/>
      <c r="I91" s="141"/>
      <c r="J91" s="141"/>
      <c r="K91" s="1559">
        <f t="shared" si="53"/>
        <v>0</v>
      </c>
      <c r="L91" s="153"/>
      <c r="M91" s="151"/>
      <c r="N91" s="152"/>
      <c r="O91" s="646"/>
      <c r="P91" s="1559">
        <f t="shared" si="56"/>
        <v>0</v>
      </c>
      <c r="Q91" s="343"/>
      <c r="R91" s="343"/>
      <c r="S91" s="344"/>
      <c r="T91" s="1559">
        <f t="shared" si="35"/>
        <v>0</v>
      </c>
      <c r="U91" s="344"/>
      <c r="V91" s="141"/>
      <c r="W91" s="1559">
        <f t="shared" si="26"/>
        <v>0</v>
      </c>
      <c r="X91" s="343"/>
      <c r="Y91" s="343"/>
      <c r="Z91" s="343"/>
      <c r="AA91" s="343"/>
      <c r="AB91" s="1559">
        <f t="shared" si="54"/>
        <v>0</v>
      </c>
      <c r="AC91" s="1559">
        <f t="shared" si="36"/>
        <v>0</v>
      </c>
      <c r="AD91" s="1559">
        <f t="shared" si="55"/>
        <v>0</v>
      </c>
      <c r="AF91" s="928"/>
      <c r="AG91" s="1065" t="str">
        <f>IF(AF91=" "," ",IF(AF91="Vehículos",VLOOKUP($AG$18,'Datos Indices'!$A$38:$Z$50,22,FALSE),IF(AF91="Ipim",VLOOKUP($AG$18,'Datos Indices'!$A$38:$Z$50,7,FALSE),IF(AF91="Dólar",VLOOKUP($AG$18,'Datos Indices'!$A$38:$Z$50,4,FALSE),IF(AF91="Gasoil",VLOOKUP($AG$18,'Datos Indices'!$A$38:$Z$50,10,FALSE),IF(AF91="WPU06 Pesificado",VLOOKUP($AG$18,'Datos Indices'!$A$38:$Z$50,26,FALSE),0))))))</f>
        <v xml:space="preserve"> </v>
      </c>
      <c r="AH91" s="1066">
        <f t="shared" si="37"/>
        <v>0</v>
      </c>
      <c r="AJ91" s="928"/>
      <c r="AK91" s="1065" t="str">
        <f>IF(AJ91=" "," ",IF(AJ91="Vehículos",VLOOKUP($AK$18,'Datos Indices'!$A$38:$Z$50,22,FALSE),IF(AJ91="Ipim",VLOOKUP($AK$18,'Datos Indices'!$A$38:$Z$50,7,FALSE),IF(AJ91="Dólar",VLOOKUP($AK$18,'Datos Indices'!$A$38:$Z$50,4,FALSE),IF(AJ91="Gasoil",VLOOKUP($AK$18,'Datos Indices'!$A$38:$Z$50,10,FALSE),IF(AJ91="WPU06 Pesificado",VLOOKUP($AK$18,'Datos Indices'!$A$38:$Z$50,26,FALSE),0))))))</f>
        <v xml:space="preserve"> </v>
      </c>
      <c r="AL91" s="1067">
        <f t="shared" si="38"/>
        <v>0</v>
      </c>
      <c r="AM91" s="1067">
        <f t="shared" si="39"/>
        <v>0</v>
      </c>
      <c r="AN91" s="1067">
        <f t="shared" si="40"/>
        <v>0</v>
      </c>
      <c r="AP91" s="928"/>
      <c r="AQ91" s="1065" t="str">
        <f>IF(AP91=" "," ",IF(AP91="Vehículos",VLOOKUP($AQ$18,'Datos Indices'!$A$38:$Z$50,22,FALSE),IF(AP91="Ipim",VLOOKUP($AQ$18,'Datos Indices'!$A$38:$Z$50,7,FALSE),IF(AP91="Dólar",VLOOKUP($AQ$18,'Datos Indices'!$A$38:$Z$50,4,FALSE),IF(AP91="Gasoil",VLOOKUP($AQ$18,'Datos Indices'!$A$38:$Z$50,10,FALSE),IF(AP91="WPU06 Pesificado",VLOOKUP($AQ$18,'Datos Indices'!$A$38:$Z$50,26,FALSE),0))))))</f>
        <v xml:space="preserve"> </v>
      </c>
      <c r="AR91" s="1066">
        <f t="shared" si="41"/>
        <v>0</v>
      </c>
      <c r="AT91" s="928"/>
      <c r="AU91" s="1065" t="str">
        <f>IF(AT91=" "," ",IF(AT91="Vehículos",VLOOKUP($AU$18,'Datos Indices'!$A$38:$Z$50,22,FALSE),IF(AT91="Ipim",VLOOKUP($AU$18,'Datos Indices'!$A$38:$Z$50,7,FALSE),IF(AT91="Dólar",VLOOKUP($AU$18,'Datos Indices'!$A$38:$Z$50,4,FALSE),IF(AT91="Gasoil",VLOOKUP($AU$18,'Datos Indices'!$A$38:$Z$50,10,FALSE),IF(AT91="WPU06 Pesificado",VLOOKUP($AU$18,'Datos Indices'!$A$38:$Z$50,26,FALSE),0))))))</f>
        <v xml:space="preserve"> </v>
      </c>
      <c r="AV91" s="1067">
        <f t="shared" si="42"/>
        <v>0</v>
      </c>
      <c r="AW91" s="1067">
        <f t="shared" si="43"/>
        <v>0</v>
      </c>
      <c r="AX91" s="1067">
        <f t="shared" si="44"/>
        <v>0</v>
      </c>
      <c r="AY91" s="1559">
        <f t="shared" si="45"/>
        <v>0</v>
      </c>
      <c r="AZ91" s="1559">
        <f t="shared" si="46"/>
        <v>0</v>
      </c>
      <c r="BA91" s="1257"/>
      <c r="BB91" s="125"/>
      <c r="BC91" s="1257"/>
      <c r="BD91" s="1450" t="str">
        <f t="shared" si="47"/>
        <v/>
      </c>
      <c r="BF91" s="1247"/>
      <c r="BG91" s="1247"/>
      <c r="BH91" s="1247"/>
      <c r="BI91" s="1247"/>
      <c r="BJ91" s="1247"/>
      <c r="BK91" s="1247"/>
      <c r="BL91" s="1247"/>
      <c r="BM91" s="1247"/>
      <c r="BN91" s="1247"/>
      <c r="BO91" s="1247"/>
      <c r="BP91" s="1247"/>
      <c r="BQ91" s="1247"/>
      <c r="BR91" s="1247"/>
      <c r="BS91" s="1247"/>
      <c r="BT91" s="1247"/>
      <c r="BU91" s="1247"/>
      <c r="BV91" s="1247"/>
      <c r="BW91" s="1247"/>
      <c r="BX91" s="1247"/>
      <c r="BY91" s="1247"/>
      <c r="BZ91" s="1247"/>
      <c r="CA91" s="1247"/>
      <c r="CB91" s="1247"/>
      <c r="CC91" s="1247"/>
      <c r="CD91" s="1247"/>
      <c r="CE91" s="1247"/>
      <c r="CF91" s="1247"/>
      <c r="CG91" s="1247"/>
      <c r="CH91" s="1247"/>
      <c r="CI91" s="1247"/>
      <c r="CJ91" s="1247"/>
      <c r="CK91" s="1247"/>
      <c r="CL91" s="1247"/>
      <c r="CM91" s="1247"/>
      <c r="CN91" s="1247"/>
      <c r="CO91" s="1247"/>
      <c r="CP91" s="1247"/>
      <c r="CQ91" s="1247"/>
      <c r="CR91" s="1247"/>
      <c r="CS91" s="1247"/>
      <c r="CT91" s="1247"/>
      <c r="CU91" s="1247"/>
      <c r="CV91" s="1247"/>
      <c r="CW91" s="1247"/>
      <c r="CX91" s="1247"/>
      <c r="CY91" s="1247"/>
      <c r="CZ91" s="1247"/>
      <c r="DA91" s="1247"/>
      <c r="DB91" s="1247"/>
      <c r="DC91" s="1247"/>
      <c r="DD91" s="1247"/>
      <c r="DE91" s="1247"/>
      <c r="DF91" s="1247"/>
      <c r="DG91" s="1247"/>
      <c r="DH91" s="1247"/>
      <c r="DI91" s="1247"/>
      <c r="DJ91" s="1247"/>
      <c r="DK91" s="1247"/>
      <c r="DL91" s="1247"/>
      <c r="DM91" s="1247"/>
      <c r="DN91" s="1247"/>
      <c r="DO91" s="1247"/>
      <c r="DP91" s="1247"/>
      <c r="DQ91" s="1247"/>
      <c r="DR91" s="1247"/>
      <c r="DS91" s="1247"/>
      <c r="DT91" s="1247"/>
      <c r="DU91" s="1247"/>
      <c r="DV91" s="1247"/>
      <c r="DW91" s="1247"/>
      <c r="DX91" s="1247"/>
      <c r="DY91" s="1247"/>
      <c r="DZ91" s="1247"/>
      <c r="EA91" s="1247"/>
      <c r="EB91" s="1247"/>
      <c r="EC91" s="1247"/>
      <c r="ED91" s="1247"/>
      <c r="EE91" s="1247"/>
      <c r="EF91" s="1247"/>
      <c r="EG91" s="1247"/>
      <c r="EH91" s="1257"/>
      <c r="EI91" s="1452">
        <f t="shared" si="48"/>
        <v>0</v>
      </c>
      <c r="EJ91" s="1452">
        <f t="shared" si="49"/>
        <v>0</v>
      </c>
      <c r="EK91" s="1257"/>
      <c r="EL91" s="1450" t="str">
        <f t="shared" si="50"/>
        <v/>
      </c>
      <c r="EN91" s="1247"/>
      <c r="EO91" s="1247"/>
      <c r="EP91" s="1247"/>
      <c r="EQ91" s="1247"/>
      <c r="ER91" s="1247"/>
      <c r="ES91" s="1247"/>
      <c r="ET91" s="1247"/>
      <c r="EU91" s="1247"/>
      <c r="EV91" s="1247"/>
      <c r="EW91" s="1247"/>
      <c r="EX91" s="1247"/>
      <c r="EY91" s="1247"/>
      <c r="EZ91" s="1247"/>
      <c r="FA91" s="1247"/>
      <c r="FB91" s="1247"/>
      <c r="FC91" s="1247"/>
      <c r="FD91" s="1247"/>
      <c r="FE91" s="1247"/>
      <c r="FF91" s="1247"/>
      <c r="FG91" s="1247"/>
      <c r="FH91" s="1247"/>
      <c r="FI91" s="1247"/>
      <c r="FJ91" s="1247"/>
      <c r="FK91" s="1247"/>
      <c r="FL91" s="1247"/>
      <c r="FM91" s="1247"/>
      <c r="FN91" s="1247"/>
      <c r="FO91" s="1247"/>
      <c r="FP91" s="1247"/>
      <c r="FQ91" s="1247"/>
      <c r="FR91" s="1247"/>
      <c r="FS91" s="1247"/>
      <c r="FT91" s="1247"/>
      <c r="FU91" s="1247"/>
      <c r="FV91" s="1247"/>
      <c r="FW91" s="1247"/>
      <c r="FX91" s="1247"/>
      <c r="FY91" s="1247"/>
      <c r="FZ91" s="1247"/>
      <c r="GA91" s="1247"/>
      <c r="GB91" s="1247"/>
      <c r="GC91" s="1247"/>
      <c r="GD91" s="1247"/>
      <c r="GE91" s="1247"/>
      <c r="GF91" s="1247"/>
      <c r="GG91" s="1247"/>
      <c r="GH91" s="1247"/>
      <c r="GI91" s="1247"/>
      <c r="GJ91" s="1247"/>
      <c r="GK91" s="1247"/>
      <c r="GL91" s="1247"/>
      <c r="GM91" s="1247"/>
      <c r="GN91" s="1247"/>
      <c r="GO91" s="1247"/>
      <c r="GP91" s="1247"/>
      <c r="GQ91" s="1247"/>
      <c r="GR91" s="1247"/>
      <c r="GS91" s="1247"/>
      <c r="GT91" s="1247"/>
      <c r="GU91" s="1247"/>
      <c r="GV91" s="1247"/>
      <c r="GW91" s="1247"/>
      <c r="GX91" s="1247"/>
      <c r="GY91" s="1247"/>
      <c r="GZ91" s="1247"/>
      <c r="HA91" s="1247"/>
      <c r="HB91" s="1247"/>
      <c r="HC91" s="1247"/>
      <c r="HD91" s="1247"/>
      <c r="HE91" s="1247"/>
      <c r="HF91" s="1247"/>
      <c r="HG91" s="1247"/>
      <c r="HH91" s="1247"/>
      <c r="HI91" s="1247"/>
      <c r="HJ91" s="1247"/>
      <c r="HK91" s="1247"/>
      <c r="HL91" s="1247"/>
      <c r="HM91" s="1247"/>
      <c r="HN91" s="1247"/>
      <c r="HO91" s="1247"/>
      <c r="HQ91" s="1452">
        <f t="shared" si="51"/>
        <v>0</v>
      </c>
      <c r="HR91" s="1452">
        <f t="shared" si="52"/>
        <v>0</v>
      </c>
    </row>
    <row r="92" spans="1:226" ht="16.5" customHeight="1" x14ac:dyDescent="0.2">
      <c r="A92" s="456"/>
      <c r="B92" s="121"/>
      <c r="C92" s="121"/>
      <c r="D92" s="122"/>
      <c r="E92" s="122"/>
      <c r="F92" s="142"/>
      <c r="G92" s="140"/>
      <c r="H92" s="141"/>
      <c r="I92" s="141"/>
      <c r="J92" s="141"/>
      <c r="K92" s="1559">
        <f t="shared" si="53"/>
        <v>0</v>
      </c>
      <c r="L92" s="153"/>
      <c r="M92" s="151"/>
      <c r="N92" s="152"/>
      <c r="O92" s="646"/>
      <c r="P92" s="1559">
        <f t="shared" si="56"/>
        <v>0</v>
      </c>
      <c r="Q92" s="343"/>
      <c r="R92" s="343"/>
      <c r="S92" s="344"/>
      <c r="T92" s="1559">
        <f t="shared" si="35"/>
        <v>0</v>
      </c>
      <c r="U92" s="344"/>
      <c r="V92" s="141"/>
      <c r="W92" s="1559">
        <f t="shared" si="26"/>
        <v>0</v>
      </c>
      <c r="X92" s="343"/>
      <c r="Y92" s="343"/>
      <c r="Z92" s="343"/>
      <c r="AA92" s="343"/>
      <c r="AB92" s="1559">
        <f t="shared" si="54"/>
        <v>0</v>
      </c>
      <c r="AC92" s="1559">
        <f t="shared" si="36"/>
        <v>0</v>
      </c>
      <c r="AD92" s="1559">
        <f t="shared" si="55"/>
        <v>0</v>
      </c>
      <c r="AF92" s="928"/>
      <c r="AG92" s="1065" t="str">
        <f>IF(AF92=" "," ",IF(AF92="Vehículos",VLOOKUP($AG$18,'Datos Indices'!$A$38:$Z$50,22,FALSE),IF(AF92="Ipim",VLOOKUP($AG$18,'Datos Indices'!$A$38:$Z$50,7,FALSE),IF(AF92="Dólar",VLOOKUP($AG$18,'Datos Indices'!$A$38:$Z$50,4,FALSE),IF(AF92="Gasoil",VLOOKUP($AG$18,'Datos Indices'!$A$38:$Z$50,10,FALSE),IF(AF92="WPU06 Pesificado",VLOOKUP($AG$18,'Datos Indices'!$A$38:$Z$50,26,FALSE),0))))))</f>
        <v xml:space="preserve"> </v>
      </c>
      <c r="AH92" s="1066">
        <f t="shared" si="37"/>
        <v>0</v>
      </c>
      <c r="AJ92" s="928"/>
      <c r="AK92" s="1065" t="str">
        <f>IF(AJ92=" "," ",IF(AJ92="Vehículos",VLOOKUP($AK$18,'Datos Indices'!$A$38:$Z$50,22,FALSE),IF(AJ92="Ipim",VLOOKUP($AK$18,'Datos Indices'!$A$38:$Z$50,7,FALSE),IF(AJ92="Dólar",VLOOKUP($AK$18,'Datos Indices'!$A$38:$Z$50,4,FALSE),IF(AJ92="Gasoil",VLOOKUP($AK$18,'Datos Indices'!$A$38:$Z$50,10,FALSE),IF(AJ92="WPU06 Pesificado",VLOOKUP($AK$18,'Datos Indices'!$A$38:$Z$50,26,FALSE),0))))))</f>
        <v xml:space="preserve"> </v>
      </c>
      <c r="AL92" s="1067">
        <f t="shared" si="38"/>
        <v>0</v>
      </c>
      <c r="AM92" s="1067">
        <f t="shared" si="39"/>
        <v>0</v>
      </c>
      <c r="AN92" s="1067">
        <f t="shared" si="40"/>
        <v>0</v>
      </c>
      <c r="AP92" s="928"/>
      <c r="AQ92" s="1065" t="str">
        <f>IF(AP92=" "," ",IF(AP92="Vehículos",VLOOKUP($AQ$18,'Datos Indices'!$A$38:$Z$50,22,FALSE),IF(AP92="Ipim",VLOOKUP($AQ$18,'Datos Indices'!$A$38:$Z$50,7,FALSE),IF(AP92="Dólar",VLOOKUP($AQ$18,'Datos Indices'!$A$38:$Z$50,4,FALSE),IF(AP92="Gasoil",VLOOKUP($AQ$18,'Datos Indices'!$A$38:$Z$50,10,FALSE),IF(AP92="WPU06 Pesificado",VLOOKUP($AQ$18,'Datos Indices'!$A$38:$Z$50,26,FALSE),0))))))</f>
        <v xml:space="preserve"> </v>
      </c>
      <c r="AR92" s="1066">
        <f t="shared" si="41"/>
        <v>0</v>
      </c>
      <c r="AT92" s="928"/>
      <c r="AU92" s="1065" t="str">
        <f>IF(AT92=" "," ",IF(AT92="Vehículos",VLOOKUP($AU$18,'Datos Indices'!$A$38:$Z$50,22,FALSE),IF(AT92="Ipim",VLOOKUP($AU$18,'Datos Indices'!$A$38:$Z$50,7,FALSE),IF(AT92="Dólar",VLOOKUP($AU$18,'Datos Indices'!$A$38:$Z$50,4,FALSE),IF(AT92="Gasoil",VLOOKUP($AU$18,'Datos Indices'!$A$38:$Z$50,10,FALSE),IF(AT92="WPU06 Pesificado",VLOOKUP($AU$18,'Datos Indices'!$A$38:$Z$50,26,FALSE),0))))))</f>
        <v xml:space="preserve"> </v>
      </c>
      <c r="AV92" s="1067">
        <f t="shared" si="42"/>
        <v>0</v>
      </c>
      <c r="AW92" s="1067">
        <f t="shared" si="43"/>
        <v>0</v>
      </c>
      <c r="AX92" s="1067">
        <f t="shared" si="44"/>
        <v>0</v>
      </c>
      <c r="AY92" s="1559">
        <f t="shared" si="45"/>
        <v>0</v>
      </c>
      <c r="AZ92" s="1559">
        <f t="shared" si="46"/>
        <v>0</v>
      </c>
      <c r="BA92" s="1257"/>
      <c r="BB92" s="125"/>
      <c r="BC92" s="1257"/>
      <c r="BD92" s="1450" t="str">
        <f t="shared" si="47"/>
        <v/>
      </c>
      <c r="BF92" s="1247"/>
      <c r="BG92" s="1247"/>
      <c r="BH92" s="1247"/>
      <c r="BI92" s="1247"/>
      <c r="BJ92" s="1247"/>
      <c r="BK92" s="1247"/>
      <c r="BL92" s="1247"/>
      <c r="BM92" s="1247"/>
      <c r="BN92" s="1247"/>
      <c r="BO92" s="1247"/>
      <c r="BP92" s="1247"/>
      <c r="BQ92" s="1247"/>
      <c r="BR92" s="1247"/>
      <c r="BS92" s="1247"/>
      <c r="BT92" s="1247"/>
      <c r="BU92" s="1247"/>
      <c r="BV92" s="1247"/>
      <c r="BW92" s="1247"/>
      <c r="BX92" s="1247"/>
      <c r="BY92" s="1247"/>
      <c r="BZ92" s="1247"/>
      <c r="CA92" s="1247"/>
      <c r="CB92" s="1247"/>
      <c r="CC92" s="1247"/>
      <c r="CD92" s="1247"/>
      <c r="CE92" s="1247"/>
      <c r="CF92" s="1247"/>
      <c r="CG92" s="1247"/>
      <c r="CH92" s="1247"/>
      <c r="CI92" s="1247"/>
      <c r="CJ92" s="1247"/>
      <c r="CK92" s="1247"/>
      <c r="CL92" s="1247"/>
      <c r="CM92" s="1247"/>
      <c r="CN92" s="1247"/>
      <c r="CO92" s="1247"/>
      <c r="CP92" s="1247"/>
      <c r="CQ92" s="1247"/>
      <c r="CR92" s="1247"/>
      <c r="CS92" s="1247"/>
      <c r="CT92" s="1247"/>
      <c r="CU92" s="1247"/>
      <c r="CV92" s="1247"/>
      <c r="CW92" s="1247"/>
      <c r="CX92" s="1247"/>
      <c r="CY92" s="1247"/>
      <c r="CZ92" s="1247"/>
      <c r="DA92" s="1247"/>
      <c r="DB92" s="1247"/>
      <c r="DC92" s="1247"/>
      <c r="DD92" s="1247"/>
      <c r="DE92" s="1247"/>
      <c r="DF92" s="1247"/>
      <c r="DG92" s="1247"/>
      <c r="DH92" s="1247"/>
      <c r="DI92" s="1247"/>
      <c r="DJ92" s="1247"/>
      <c r="DK92" s="1247"/>
      <c r="DL92" s="1247"/>
      <c r="DM92" s="1247"/>
      <c r="DN92" s="1247"/>
      <c r="DO92" s="1247"/>
      <c r="DP92" s="1247"/>
      <c r="DQ92" s="1247"/>
      <c r="DR92" s="1247"/>
      <c r="DS92" s="1247"/>
      <c r="DT92" s="1247"/>
      <c r="DU92" s="1247"/>
      <c r="DV92" s="1247"/>
      <c r="DW92" s="1247"/>
      <c r="DX92" s="1247"/>
      <c r="DY92" s="1247"/>
      <c r="DZ92" s="1247"/>
      <c r="EA92" s="1247"/>
      <c r="EB92" s="1247"/>
      <c r="EC92" s="1247"/>
      <c r="ED92" s="1247"/>
      <c r="EE92" s="1247"/>
      <c r="EF92" s="1247"/>
      <c r="EG92" s="1247"/>
      <c r="EH92" s="1257"/>
      <c r="EI92" s="1452">
        <f t="shared" si="48"/>
        <v>0</v>
      </c>
      <c r="EJ92" s="1452">
        <f t="shared" si="49"/>
        <v>0</v>
      </c>
      <c r="EK92" s="1257"/>
      <c r="EL92" s="1450" t="str">
        <f t="shared" si="50"/>
        <v/>
      </c>
      <c r="EN92" s="1247"/>
      <c r="EO92" s="1247"/>
      <c r="EP92" s="1247"/>
      <c r="EQ92" s="1247"/>
      <c r="ER92" s="1247"/>
      <c r="ES92" s="1247"/>
      <c r="ET92" s="1247"/>
      <c r="EU92" s="1247"/>
      <c r="EV92" s="1247"/>
      <c r="EW92" s="1247"/>
      <c r="EX92" s="1247"/>
      <c r="EY92" s="1247"/>
      <c r="EZ92" s="1247"/>
      <c r="FA92" s="1247"/>
      <c r="FB92" s="1247"/>
      <c r="FC92" s="1247"/>
      <c r="FD92" s="1247"/>
      <c r="FE92" s="1247"/>
      <c r="FF92" s="1247"/>
      <c r="FG92" s="1247"/>
      <c r="FH92" s="1247"/>
      <c r="FI92" s="1247"/>
      <c r="FJ92" s="1247"/>
      <c r="FK92" s="1247"/>
      <c r="FL92" s="1247"/>
      <c r="FM92" s="1247"/>
      <c r="FN92" s="1247"/>
      <c r="FO92" s="1247"/>
      <c r="FP92" s="1247"/>
      <c r="FQ92" s="1247"/>
      <c r="FR92" s="1247"/>
      <c r="FS92" s="1247"/>
      <c r="FT92" s="1247"/>
      <c r="FU92" s="1247"/>
      <c r="FV92" s="1247"/>
      <c r="FW92" s="1247"/>
      <c r="FX92" s="1247"/>
      <c r="FY92" s="1247"/>
      <c r="FZ92" s="1247"/>
      <c r="GA92" s="1247"/>
      <c r="GB92" s="1247"/>
      <c r="GC92" s="1247"/>
      <c r="GD92" s="1247"/>
      <c r="GE92" s="1247"/>
      <c r="GF92" s="1247"/>
      <c r="GG92" s="1247"/>
      <c r="GH92" s="1247"/>
      <c r="GI92" s="1247"/>
      <c r="GJ92" s="1247"/>
      <c r="GK92" s="1247"/>
      <c r="GL92" s="1247"/>
      <c r="GM92" s="1247"/>
      <c r="GN92" s="1247"/>
      <c r="GO92" s="1247"/>
      <c r="GP92" s="1247"/>
      <c r="GQ92" s="1247"/>
      <c r="GR92" s="1247"/>
      <c r="GS92" s="1247"/>
      <c r="GT92" s="1247"/>
      <c r="GU92" s="1247"/>
      <c r="GV92" s="1247"/>
      <c r="GW92" s="1247"/>
      <c r="GX92" s="1247"/>
      <c r="GY92" s="1247"/>
      <c r="GZ92" s="1247"/>
      <c r="HA92" s="1247"/>
      <c r="HB92" s="1247"/>
      <c r="HC92" s="1247"/>
      <c r="HD92" s="1247"/>
      <c r="HE92" s="1247"/>
      <c r="HF92" s="1247"/>
      <c r="HG92" s="1247"/>
      <c r="HH92" s="1247"/>
      <c r="HI92" s="1247"/>
      <c r="HJ92" s="1247"/>
      <c r="HK92" s="1247"/>
      <c r="HL92" s="1247"/>
      <c r="HM92" s="1247"/>
      <c r="HN92" s="1247"/>
      <c r="HO92" s="1247"/>
      <c r="HQ92" s="1452">
        <f t="shared" si="51"/>
        <v>0</v>
      </c>
      <c r="HR92" s="1452">
        <f t="shared" si="52"/>
        <v>0</v>
      </c>
    </row>
    <row r="93" spans="1:226" ht="16.5" customHeight="1" x14ac:dyDescent="0.2">
      <c r="A93" s="456"/>
      <c r="B93" s="123"/>
      <c r="C93" s="121"/>
      <c r="D93" s="122"/>
      <c r="E93" s="122"/>
      <c r="F93" s="142"/>
      <c r="G93" s="140"/>
      <c r="H93" s="141"/>
      <c r="I93" s="141"/>
      <c r="J93" s="141"/>
      <c r="K93" s="1559">
        <f t="shared" si="53"/>
        <v>0</v>
      </c>
      <c r="L93" s="153"/>
      <c r="M93" s="151"/>
      <c r="N93" s="152"/>
      <c r="O93" s="646"/>
      <c r="P93" s="1559">
        <f t="shared" si="56"/>
        <v>0</v>
      </c>
      <c r="Q93" s="343"/>
      <c r="R93" s="343"/>
      <c r="S93" s="344"/>
      <c r="T93" s="1559">
        <f t="shared" si="35"/>
        <v>0</v>
      </c>
      <c r="U93" s="344"/>
      <c r="V93" s="141"/>
      <c r="W93" s="1559">
        <f t="shared" si="26"/>
        <v>0</v>
      </c>
      <c r="X93" s="343"/>
      <c r="Y93" s="343"/>
      <c r="Z93" s="343"/>
      <c r="AA93" s="343"/>
      <c r="AB93" s="1559">
        <f t="shared" si="54"/>
        <v>0</v>
      </c>
      <c r="AC93" s="1559">
        <f t="shared" si="36"/>
        <v>0</v>
      </c>
      <c r="AD93" s="1559">
        <f t="shared" si="55"/>
        <v>0</v>
      </c>
      <c r="AF93" s="928"/>
      <c r="AG93" s="1065" t="str">
        <f>IF(AF93=" "," ",IF(AF93="Vehículos",VLOOKUP($AG$18,'Datos Indices'!$A$38:$Z$50,22,FALSE),IF(AF93="Ipim",VLOOKUP($AG$18,'Datos Indices'!$A$38:$Z$50,7,FALSE),IF(AF93="Dólar",VLOOKUP($AG$18,'Datos Indices'!$A$38:$Z$50,4,FALSE),IF(AF93="Gasoil",VLOOKUP($AG$18,'Datos Indices'!$A$38:$Z$50,10,FALSE),IF(AF93="WPU06 Pesificado",VLOOKUP($AG$18,'Datos Indices'!$A$38:$Z$50,26,FALSE),0))))))</f>
        <v xml:space="preserve"> </v>
      </c>
      <c r="AH93" s="1066">
        <f t="shared" si="37"/>
        <v>0</v>
      </c>
      <c r="AJ93" s="928"/>
      <c r="AK93" s="1065" t="str">
        <f>IF(AJ93=" "," ",IF(AJ93="Vehículos",VLOOKUP($AK$18,'Datos Indices'!$A$38:$Z$50,22,FALSE),IF(AJ93="Ipim",VLOOKUP($AK$18,'Datos Indices'!$A$38:$Z$50,7,FALSE),IF(AJ93="Dólar",VLOOKUP($AK$18,'Datos Indices'!$A$38:$Z$50,4,FALSE),IF(AJ93="Gasoil",VLOOKUP($AK$18,'Datos Indices'!$A$38:$Z$50,10,FALSE),IF(AJ93="WPU06 Pesificado",VLOOKUP($AK$18,'Datos Indices'!$A$38:$Z$50,26,FALSE),0))))))</f>
        <v xml:space="preserve"> </v>
      </c>
      <c r="AL93" s="1067">
        <f t="shared" si="38"/>
        <v>0</v>
      </c>
      <c r="AM93" s="1067">
        <f t="shared" si="39"/>
        <v>0</v>
      </c>
      <c r="AN93" s="1067">
        <f t="shared" si="40"/>
        <v>0</v>
      </c>
      <c r="AP93" s="928"/>
      <c r="AQ93" s="1065" t="str">
        <f>IF(AP93=" "," ",IF(AP93="Vehículos",VLOOKUP($AQ$18,'Datos Indices'!$A$38:$Z$50,22,FALSE),IF(AP93="Ipim",VLOOKUP($AQ$18,'Datos Indices'!$A$38:$Z$50,7,FALSE),IF(AP93="Dólar",VLOOKUP($AQ$18,'Datos Indices'!$A$38:$Z$50,4,FALSE),IF(AP93="Gasoil",VLOOKUP($AQ$18,'Datos Indices'!$A$38:$Z$50,10,FALSE),IF(AP93="WPU06 Pesificado",VLOOKUP($AQ$18,'Datos Indices'!$A$38:$Z$50,26,FALSE),0))))))</f>
        <v xml:space="preserve"> </v>
      </c>
      <c r="AR93" s="1066">
        <f t="shared" si="41"/>
        <v>0</v>
      </c>
      <c r="AT93" s="928"/>
      <c r="AU93" s="1065" t="str">
        <f>IF(AT93=" "," ",IF(AT93="Vehículos",VLOOKUP($AU$18,'Datos Indices'!$A$38:$Z$50,22,FALSE),IF(AT93="Ipim",VLOOKUP($AU$18,'Datos Indices'!$A$38:$Z$50,7,FALSE),IF(AT93="Dólar",VLOOKUP($AU$18,'Datos Indices'!$A$38:$Z$50,4,FALSE),IF(AT93="Gasoil",VLOOKUP($AU$18,'Datos Indices'!$A$38:$Z$50,10,FALSE),IF(AT93="WPU06 Pesificado",VLOOKUP($AU$18,'Datos Indices'!$A$38:$Z$50,26,FALSE),0))))))</f>
        <v xml:space="preserve"> </v>
      </c>
      <c r="AV93" s="1067">
        <f t="shared" si="42"/>
        <v>0</v>
      </c>
      <c r="AW93" s="1067">
        <f t="shared" si="43"/>
        <v>0</v>
      </c>
      <c r="AX93" s="1067">
        <f t="shared" si="44"/>
        <v>0</v>
      </c>
      <c r="AY93" s="1559">
        <f t="shared" si="45"/>
        <v>0</v>
      </c>
      <c r="AZ93" s="1559">
        <f t="shared" si="46"/>
        <v>0</v>
      </c>
      <c r="BA93" s="1257"/>
      <c r="BB93" s="125"/>
      <c r="BC93" s="1257"/>
      <c r="BD93" s="1450" t="str">
        <f t="shared" si="47"/>
        <v/>
      </c>
      <c r="BF93" s="1247"/>
      <c r="BG93" s="1247"/>
      <c r="BH93" s="1247"/>
      <c r="BI93" s="1247"/>
      <c r="BJ93" s="1247"/>
      <c r="BK93" s="1247"/>
      <c r="BL93" s="1247"/>
      <c r="BM93" s="1247"/>
      <c r="BN93" s="1247"/>
      <c r="BO93" s="1247"/>
      <c r="BP93" s="1247"/>
      <c r="BQ93" s="1247"/>
      <c r="BR93" s="1247"/>
      <c r="BS93" s="1247"/>
      <c r="BT93" s="1247"/>
      <c r="BU93" s="1247"/>
      <c r="BV93" s="1247"/>
      <c r="BW93" s="1247"/>
      <c r="BX93" s="1247"/>
      <c r="BY93" s="1247"/>
      <c r="BZ93" s="1247"/>
      <c r="CA93" s="1247"/>
      <c r="CB93" s="1247"/>
      <c r="CC93" s="1247"/>
      <c r="CD93" s="1247"/>
      <c r="CE93" s="1247"/>
      <c r="CF93" s="1247"/>
      <c r="CG93" s="1247"/>
      <c r="CH93" s="1247"/>
      <c r="CI93" s="1247"/>
      <c r="CJ93" s="1247"/>
      <c r="CK93" s="1247"/>
      <c r="CL93" s="1247"/>
      <c r="CM93" s="1247"/>
      <c r="CN93" s="1247"/>
      <c r="CO93" s="1247"/>
      <c r="CP93" s="1247"/>
      <c r="CQ93" s="1247"/>
      <c r="CR93" s="1247"/>
      <c r="CS93" s="1247"/>
      <c r="CT93" s="1247"/>
      <c r="CU93" s="1247"/>
      <c r="CV93" s="1247"/>
      <c r="CW93" s="1247"/>
      <c r="CX93" s="1247"/>
      <c r="CY93" s="1247"/>
      <c r="CZ93" s="1247"/>
      <c r="DA93" s="1247"/>
      <c r="DB93" s="1247"/>
      <c r="DC93" s="1247"/>
      <c r="DD93" s="1247"/>
      <c r="DE93" s="1247"/>
      <c r="DF93" s="1247"/>
      <c r="DG93" s="1247"/>
      <c r="DH93" s="1247"/>
      <c r="DI93" s="1247"/>
      <c r="DJ93" s="1247"/>
      <c r="DK93" s="1247"/>
      <c r="DL93" s="1247"/>
      <c r="DM93" s="1247"/>
      <c r="DN93" s="1247"/>
      <c r="DO93" s="1247"/>
      <c r="DP93" s="1247"/>
      <c r="DQ93" s="1247"/>
      <c r="DR93" s="1247"/>
      <c r="DS93" s="1247"/>
      <c r="DT93" s="1247"/>
      <c r="DU93" s="1247"/>
      <c r="DV93" s="1247"/>
      <c r="DW93" s="1247"/>
      <c r="DX93" s="1247"/>
      <c r="DY93" s="1247"/>
      <c r="DZ93" s="1247"/>
      <c r="EA93" s="1247"/>
      <c r="EB93" s="1247"/>
      <c r="EC93" s="1247"/>
      <c r="ED93" s="1247"/>
      <c r="EE93" s="1247"/>
      <c r="EF93" s="1247"/>
      <c r="EG93" s="1247"/>
      <c r="EH93" s="1257"/>
      <c r="EI93" s="1452">
        <f t="shared" si="48"/>
        <v>0</v>
      </c>
      <c r="EJ93" s="1452">
        <f t="shared" si="49"/>
        <v>0</v>
      </c>
      <c r="EK93" s="1257"/>
      <c r="EL93" s="1450" t="str">
        <f t="shared" si="50"/>
        <v/>
      </c>
      <c r="EN93" s="1247"/>
      <c r="EO93" s="1247"/>
      <c r="EP93" s="1247"/>
      <c r="EQ93" s="1247"/>
      <c r="ER93" s="1247"/>
      <c r="ES93" s="1247"/>
      <c r="ET93" s="1247"/>
      <c r="EU93" s="1247"/>
      <c r="EV93" s="1247"/>
      <c r="EW93" s="1247"/>
      <c r="EX93" s="1247"/>
      <c r="EY93" s="1247"/>
      <c r="EZ93" s="1247"/>
      <c r="FA93" s="1247"/>
      <c r="FB93" s="1247"/>
      <c r="FC93" s="1247"/>
      <c r="FD93" s="1247"/>
      <c r="FE93" s="1247"/>
      <c r="FF93" s="1247"/>
      <c r="FG93" s="1247"/>
      <c r="FH93" s="1247"/>
      <c r="FI93" s="1247"/>
      <c r="FJ93" s="1247"/>
      <c r="FK93" s="1247"/>
      <c r="FL93" s="1247"/>
      <c r="FM93" s="1247"/>
      <c r="FN93" s="1247"/>
      <c r="FO93" s="1247"/>
      <c r="FP93" s="1247"/>
      <c r="FQ93" s="1247"/>
      <c r="FR93" s="1247"/>
      <c r="FS93" s="1247"/>
      <c r="FT93" s="1247"/>
      <c r="FU93" s="1247"/>
      <c r="FV93" s="1247"/>
      <c r="FW93" s="1247"/>
      <c r="FX93" s="1247"/>
      <c r="FY93" s="1247"/>
      <c r="FZ93" s="1247"/>
      <c r="GA93" s="1247"/>
      <c r="GB93" s="1247"/>
      <c r="GC93" s="1247"/>
      <c r="GD93" s="1247"/>
      <c r="GE93" s="1247"/>
      <c r="GF93" s="1247"/>
      <c r="GG93" s="1247"/>
      <c r="GH93" s="1247"/>
      <c r="GI93" s="1247"/>
      <c r="GJ93" s="1247"/>
      <c r="GK93" s="1247"/>
      <c r="GL93" s="1247"/>
      <c r="GM93" s="1247"/>
      <c r="GN93" s="1247"/>
      <c r="GO93" s="1247"/>
      <c r="GP93" s="1247"/>
      <c r="GQ93" s="1247"/>
      <c r="GR93" s="1247"/>
      <c r="GS93" s="1247"/>
      <c r="GT93" s="1247"/>
      <c r="GU93" s="1247"/>
      <c r="GV93" s="1247"/>
      <c r="GW93" s="1247"/>
      <c r="GX93" s="1247"/>
      <c r="GY93" s="1247"/>
      <c r="GZ93" s="1247"/>
      <c r="HA93" s="1247"/>
      <c r="HB93" s="1247"/>
      <c r="HC93" s="1247"/>
      <c r="HD93" s="1247"/>
      <c r="HE93" s="1247"/>
      <c r="HF93" s="1247"/>
      <c r="HG93" s="1247"/>
      <c r="HH93" s="1247"/>
      <c r="HI93" s="1247"/>
      <c r="HJ93" s="1247"/>
      <c r="HK93" s="1247"/>
      <c r="HL93" s="1247"/>
      <c r="HM93" s="1247"/>
      <c r="HN93" s="1247"/>
      <c r="HO93" s="1247"/>
      <c r="HQ93" s="1452">
        <f t="shared" si="51"/>
        <v>0</v>
      </c>
      <c r="HR93" s="1452">
        <f t="shared" si="52"/>
        <v>0</v>
      </c>
    </row>
    <row r="94" spans="1:226" ht="16.5" customHeight="1" x14ac:dyDescent="0.2">
      <c r="A94" s="456"/>
      <c r="B94" s="121"/>
      <c r="C94" s="121"/>
      <c r="D94" s="122"/>
      <c r="E94" s="122"/>
      <c r="F94" s="142"/>
      <c r="G94" s="140"/>
      <c r="H94" s="141"/>
      <c r="I94" s="141"/>
      <c r="J94" s="141"/>
      <c r="K94" s="1559">
        <f t="shared" si="53"/>
        <v>0</v>
      </c>
      <c r="L94" s="153"/>
      <c r="M94" s="151"/>
      <c r="N94" s="152"/>
      <c r="O94" s="646"/>
      <c r="P94" s="1559">
        <f t="shared" si="56"/>
        <v>0</v>
      </c>
      <c r="Q94" s="343"/>
      <c r="R94" s="343"/>
      <c r="S94" s="344"/>
      <c r="T94" s="1559">
        <f t="shared" si="35"/>
        <v>0</v>
      </c>
      <c r="U94" s="344"/>
      <c r="V94" s="141"/>
      <c r="W94" s="1559">
        <f t="shared" si="26"/>
        <v>0</v>
      </c>
      <c r="X94" s="343"/>
      <c r="Y94" s="343"/>
      <c r="Z94" s="343"/>
      <c r="AA94" s="343"/>
      <c r="AB94" s="1559">
        <f t="shared" si="54"/>
        <v>0</v>
      </c>
      <c r="AC94" s="1559">
        <f t="shared" si="36"/>
        <v>0</v>
      </c>
      <c r="AD94" s="1559">
        <f t="shared" si="55"/>
        <v>0</v>
      </c>
      <c r="AF94" s="928"/>
      <c r="AG94" s="1065" t="str">
        <f>IF(AF94=" "," ",IF(AF94="Vehículos",VLOOKUP($AG$18,'Datos Indices'!$A$38:$Z$50,22,FALSE),IF(AF94="Ipim",VLOOKUP($AG$18,'Datos Indices'!$A$38:$Z$50,7,FALSE),IF(AF94="Dólar",VLOOKUP($AG$18,'Datos Indices'!$A$38:$Z$50,4,FALSE),IF(AF94="Gasoil",VLOOKUP($AG$18,'Datos Indices'!$A$38:$Z$50,10,FALSE),IF(AF94="WPU06 Pesificado",VLOOKUP($AG$18,'Datos Indices'!$A$38:$Z$50,26,FALSE),0))))))</f>
        <v xml:space="preserve"> </v>
      </c>
      <c r="AH94" s="1066">
        <f t="shared" si="37"/>
        <v>0</v>
      </c>
      <c r="AJ94" s="928"/>
      <c r="AK94" s="1065" t="str">
        <f>IF(AJ94=" "," ",IF(AJ94="Vehículos",VLOOKUP($AK$18,'Datos Indices'!$A$38:$Z$50,22,FALSE),IF(AJ94="Ipim",VLOOKUP($AK$18,'Datos Indices'!$A$38:$Z$50,7,FALSE),IF(AJ94="Dólar",VLOOKUP($AK$18,'Datos Indices'!$A$38:$Z$50,4,FALSE),IF(AJ94="Gasoil",VLOOKUP($AK$18,'Datos Indices'!$A$38:$Z$50,10,FALSE),IF(AJ94="WPU06 Pesificado",VLOOKUP($AK$18,'Datos Indices'!$A$38:$Z$50,26,FALSE),0))))))</f>
        <v xml:space="preserve"> </v>
      </c>
      <c r="AL94" s="1067">
        <f t="shared" si="38"/>
        <v>0</v>
      </c>
      <c r="AM94" s="1067">
        <f t="shared" si="39"/>
        <v>0</v>
      </c>
      <c r="AN94" s="1067">
        <f t="shared" si="40"/>
        <v>0</v>
      </c>
      <c r="AP94" s="928"/>
      <c r="AQ94" s="1065" t="str">
        <f>IF(AP94=" "," ",IF(AP94="Vehículos",VLOOKUP($AQ$18,'Datos Indices'!$A$38:$Z$50,22,FALSE),IF(AP94="Ipim",VLOOKUP($AQ$18,'Datos Indices'!$A$38:$Z$50,7,FALSE),IF(AP94="Dólar",VLOOKUP($AQ$18,'Datos Indices'!$A$38:$Z$50,4,FALSE),IF(AP94="Gasoil",VLOOKUP($AQ$18,'Datos Indices'!$A$38:$Z$50,10,FALSE),IF(AP94="WPU06 Pesificado",VLOOKUP($AQ$18,'Datos Indices'!$A$38:$Z$50,26,FALSE),0))))))</f>
        <v xml:space="preserve"> </v>
      </c>
      <c r="AR94" s="1066">
        <f t="shared" si="41"/>
        <v>0</v>
      </c>
      <c r="AT94" s="928"/>
      <c r="AU94" s="1065" t="str">
        <f>IF(AT94=" "," ",IF(AT94="Vehículos",VLOOKUP($AU$18,'Datos Indices'!$A$38:$Z$50,22,FALSE),IF(AT94="Ipim",VLOOKUP($AU$18,'Datos Indices'!$A$38:$Z$50,7,FALSE),IF(AT94="Dólar",VLOOKUP($AU$18,'Datos Indices'!$A$38:$Z$50,4,FALSE),IF(AT94="Gasoil",VLOOKUP($AU$18,'Datos Indices'!$A$38:$Z$50,10,FALSE),IF(AT94="WPU06 Pesificado",VLOOKUP($AU$18,'Datos Indices'!$A$38:$Z$50,26,FALSE),0))))))</f>
        <v xml:space="preserve"> </v>
      </c>
      <c r="AV94" s="1067">
        <f t="shared" si="42"/>
        <v>0</v>
      </c>
      <c r="AW94" s="1067">
        <f t="shared" si="43"/>
        <v>0</v>
      </c>
      <c r="AX94" s="1067">
        <f t="shared" si="44"/>
        <v>0</v>
      </c>
      <c r="AY94" s="1559">
        <f t="shared" si="45"/>
        <v>0</v>
      </c>
      <c r="AZ94" s="1559">
        <f t="shared" si="46"/>
        <v>0</v>
      </c>
      <c r="BA94" s="1257"/>
      <c r="BB94" s="125"/>
      <c r="BC94" s="1257"/>
      <c r="BD94" s="1450" t="str">
        <f t="shared" si="47"/>
        <v/>
      </c>
      <c r="BF94" s="1247"/>
      <c r="BG94" s="1247"/>
      <c r="BH94" s="1247"/>
      <c r="BI94" s="1247"/>
      <c r="BJ94" s="1247"/>
      <c r="BK94" s="1247"/>
      <c r="BL94" s="1247"/>
      <c r="BM94" s="1247"/>
      <c r="BN94" s="1247"/>
      <c r="BO94" s="1247"/>
      <c r="BP94" s="1247"/>
      <c r="BQ94" s="1247"/>
      <c r="BR94" s="1247"/>
      <c r="BS94" s="1247"/>
      <c r="BT94" s="1247"/>
      <c r="BU94" s="1247"/>
      <c r="BV94" s="1247"/>
      <c r="BW94" s="1247"/>
      <c r="BX94" s="1247"/>
      <c r="BY94" s="1247"/>
      <c r="BZ94" s="1247"/>
      <c r="CA94" s="1247"/>
      <c r="CB94" s="1247"/>
      <c r="CC94" s="1247"/>
      <c r="CD94" s="1247"/>
      <c r="CE94" s="1247"/>
      <c r="CF94" s="1247"/>
      <c r="CG94" s="1247"/>
      <c r="CH94" s="1247"/>
      <c r="CI94" s="1247"/>
      <c r="CJ94" s="1247"/>
      <c r="CK94" s="1247"/>
      <c r="CL94" s="1247"/>
      <c r="CM94" s="1247"/>
      <c r="CN94" s="1247"/>
      <c r="CO94" s="1247"/>
      <c r="CP94" s="1247"/>
      <c r="CQ94" s="1247"/>
      <c r="CR94" s="1247"/>
      <c r="CS94" s="1247"/>
      <c r="CT94" s="1247"/>
      <c r="CU94" s="1247"/>
      <c r="CV94" s="1247"/>
      <c r="CW94" s="1247"/>
      <c r="CX94" s="1247"/>
      <c r="CY94" s="1247"/>
      <c r="CZ94" s="1247"/>
      <c r="DA94" s="1247"/>
      <c r="DB94" s="1247"/>
      <c r="DC94" s="1247"/>
      <c r="DD94" s="1247"/>
      <c r="DE94" s="1247"/>
      <c r="DF94" s="1247"/>
      <c r="DG94" s="1247"/>
      <c r="DH94" s="1247"/>
      <c r="DI94" s="1247"/>
      <c r="DJ94" s="1247"/>
      <c r="DK94" s="1247"/>
      <c r="DL94" s="1247"/>
      <c r="DM94" s="1247"/>
      <c r="DN94" s="1247"/>
      <c r="DO94" s="1247"/>
      <c r="DP94" s="1247"/>
      <c r="DQ94" s="1247"/>
      <c r="DR94" s="1247"/>
      <c r="DS94" s="1247"/>
      <c r="DT94" s="1247"/>
      <c r="DU94" s="1247"/>
      <c r="DV94" s="1247"/>
      <c r="DW94" s="1247"/>
      <c r="DX94" s="1247"/>
      <c r="DY94" s="1247"/>
      <c r="DZ94" s="1247"/>
      <c r="EA94" s="1247"/>
      <c r="EB94" s="1247"/>
      <c r="EC94" s="1247"/>
      <c r="ED94" s="1247"/>
      <c r="EE94" s="1247"/>
      <c r="EF94" s="1247"/>
      <c r="EG94" s="1247"/>
      <c r="EH94" s="1257"/>
      <c r="EI94" s="1452">
        <f t="shared" si="48"/>
        <v>0</v>
      </c>
      <c r="EJ94" s="1452">
        <f t="shared" si="49"/>
        <v>0</v>
      </c>
      <c r="EK94" s="1257"/>
      <c r="EL94" s="1450" t="str">
        <f t="shared" si="50"/>
        <v/>
      </c>
      <c r="EN94" s="1247"/>
      <c r="EO94" s="1247"/>
      <c r="EP94" s="1247"/>
      <c r="EQ94" s="1247"/>
      <c r="ER94" s="1247"/>
      <c r="ES94" s="1247"/>
      <c r="ET94" s="1247"/>
      <c r="EU94" s="1247"/>
      <c r="EV94" s="1247"/>
      <c r="EW94" s="1247"/>
      <c r="EX94" s="1247"/>
      <c r="EY94" s="1247"/>
      <c r="EZ94" s="1247"/>
      <c r="FA94" s="1247"/>
      <c r="FB94" s="1247"/>
      <c r="FC94" s="1247"/>
      <c r="FD94" s="1247"/>
      <c r="FE94" s="1247"/>
      <c r="FF94" s="1247"/>
      <c r="FG94" s="1247"/>
      <c r="FH94" s="1247"/>
      <c r="FI94" s="1247"/>
      <c r="FJ94" s="1247"/>
      <c r="FK94" s="1247"/>
      <c r="FL94" s="1247"/>
      <c r="FM94" s="1247"/>
      <c r="FN94" s="1247"/>
      <c r="FO94" s="1247"/>
      <c r="FP94" s="1247"/>
      <c r="FQ94" s="1247"/>
      <c r="FR94" s="1247"/>
      <c r="FS94" s="1247"/>
      <c r="FT94" s="1247"/>
      <c r="FU94" s="1247"/>
      <c r="FV94" s="1247"/>
      <c r="FW94" s="1247"/>
      <c r="FX94" s="1247"/>
      <c r="FY94" s="1247"/>
      <c r="FZ94" s="1247"/>
      <c r="GA94" s="1247"/>
      <c r="GB94" s="1247"/>
      <c r="GC94" s="1247"/>
      <c r="GD94" s="1247"/>
      <c r="GE94" s="1247"/>
      <c r="GF94" s="1247"/>
      <c r="GG94" s="1247"/>
      <c r="GH94" s="1247"/>
      <c r="GI94" s="1247"/>
      <c r="GJ94" s="1247"/>
      <c r="GK94" s="1247"/>
      <c r="GL94" s="1247"/>
      <c r="GM94" s="1247"/>
      <c r="GN94" s="1247"/>
      <c r="GO94" s="1247"/>
      <c r="GP94" s="1247"/>
      <c r="GQ94" s="1247"/>
      <c r="GR94" s="1247"/>
      <c r="GS94" s="1247"/>
      <c r="GT94" s="1247"/>
      <c r="GU94" s="1247"/>
      <c r="GV94" s="1247"/>
      <c r="GW94" s="1247"/>
      <c r="GX94" s="1247"/>
      <c r="GY94" s="1247"/>
      <c r="GZ94" s="1247"/>
      <c r="HA94" s="1247"/>
      <c r="HB94" s="1247"/>
      <c r="HC94" s="1247"/>
      <c r="HD94" s="1247"/>
      <c r="HE94" s="1247"/>
      <c r="HF94" s="1247"/>
      <c r="HG94" s="1247"/>
      <c r="HH94" s="1247"/>
      <c r="HI94" s="1247"/>
      <c r="HJ94" s="1247"/>
      <c r="HK94" s="1247"/>
      <c r="HL94" s="1247"/>
      <c r="HM94" s="1247"/>
      <c r="HN94" s="1247"/>
      <c r="HO94" s="1247"/>
      <c r="HQ94" s="1452">
        <f t="shared" si="51"/>
        <v>0</v>
      </c>
      <c r="HR94" s="1452">
        <f t="shared" si="52"/>
        <v>0</v>
      </c>
    </row>
    <row r="95" spans="1:226" ht="16.5" customHeight="1" x14ac:dyDescent="0.2">
      <c r="A95" s="456"/>
      <c r="B95" s="121"/>
      <c r="C95" s="121"/>
      <c r="D95" s="122"/>
      <c r="E95" s="122"/>
      <c r="F95" s="142"/>
      <c r="G95" s="140"/>
      <c r="H95" s="141"/>
      <c r="I95" s="141"/>
      <c r="J95" s="141"/>
      <c r="K95" s="1559">
        <f t="shared" si="53"/>
        <v>0</v>
      </c>
      <c r="L95" s="153"/>
      <c r="M95" s="151"/>
      <c r="N95" s="152"/>
      <c r="O95" s="646"/>
      <c r="P95" s="1559">
        <f t="shared" si="56"/>
        <v>0</v>
      </c>
      <c r="Q95" s="343"/>
      <c r="R95" s="343"/>
      <c r="S95" s="344"/>
      <c r="T95" s="1559">
        <f t="shared" si="35"/>
        <v>0</v>
      </c>
      <c r="U95" s="344"/>
      <c r="V95" s="141"/>
      <c r="W95" s="1559">
        <f t="shared" si="26"/>
        <v>0</v>
      </c>
      <c r="X95" s="343"/>
      <c r="Y95" s="343"/>
      <c r="Z95" s="343"/>
      <c r="AA95" s="343"/>
      <c r="AB95" s="1559">
        <f t="shared" si="54"/>
        <v>0</v>
      </c>
      <c r="AC95" s="1559">
        <f t="shared" si="36"/>
        <v>0</v>
      </c>
      <c r="AD95" s="1559">
        <f t="shared" si="55"/>
        <v>0</v>
      </c>
      <c r="AF95" s="928"/>
      <c r="AG95" s="1065" t="str">
        <f>IF(AF95=" "," ",IF(AF95="Vehículos",VLOOKUP($AG$18,'Datos Indices'!$A$38:$Z$50,22,FALSE),IF(AF95="Ipim",VLOOKUP($AG$18,'Datos Indices'!$A$38:$Z$50,7,FALSE),IF(AF95="Dólar",VLOOKUP($AG$18,'Datos Indices'!$A$38:$Z$50,4,FALSE),IF(AF95="Gasoil",VLOOKUP($AG$18,'Datos Indices'!$A$38:$Z$50,10,FALSE),IF(AF95="WPU06 Pesificado",VLOOKUP($AG$18,'Datos Indices'!$A$38:$Z$50,26,FALSE),0))))))</f>
        <v xml:space="preserve"> </v>
      </c>
      <c r="AH95" s="1066">
        <f t="shared" si="37"/>
        <v>0</v>
      </c>
      <c r="AJ95" s="928"/>
      <c r="AK95" s="1065" t="str">
        <f>IF(AJ95=" "," ",IF(AJ95="Vehículos",VLOOKUP($AK$18,'Datos Indices'!$A$38:$Z$50,22,FALSE),IF(AJ95="Ipim",VLOOKUP($AK$18,'Datos Indices'!$A$38:$Z$50,7,FALSE),IF(AJ95="Dólar",VLOOKUP($AK$18,'Datos Indices'!$A$38:$Z$50,4,FALSE),IF(AJ95="Gasoil",VLOOKUP($AK$18,'Datos Indices'!$A$38:$Z$50,10,FALSE),IF(AJ95="WPU06 Pesificado",VLOOKUP($AK$18,'Datos Indices'!$A$38:$Z$50,26,FALSE),0))))))</f>
        <v xml:space="preserve"> </v>
      </c>
      <c r="AL95" s="1067">
        <f t="shared" si="38"/>
        <v>0</v>
      </c>
      <c r="AM95" s="1067">
        <f t="shared" si="39"/>
        <v>0</v>
      </c>
      <c r="AN95" s="1067">
        <f t="shared" si="40"/>
        <v>0</v>
      </c>
      <c r="AP95" s="928"/>
      <c r="AQ95" s="1065" t="str">
        <f>IF(AP95=" "," ",IF(AP95="Vehículos",VLOOKUP($AQ$18,'Datos Indices'!$A$38:$Z$50,22,FALSE),IF(AP95="Ipim",VLOOKUP($AQ$18,'Datos Indices'!$A$38:$Z$50,7,FALSE),IF(AP95="Dólar",VLOOKUP($AQ$18,'Datos Indices'!$A$38:$Z$50,4,FALSE),IF(AP95="Gasoil",VLOOKUP($AQ$18,'Datos Indices'!$A$38:$Z$50,10,FALSE),IF(AP95="WPU06 Pesificado",VLOOKUP($AQ$18,'Datos Indices'!$A$38:$Z$50,26,FALSE),0))))))</f>
        <v xml:space="preserve"> </v>
      </c>
      <c r="AR95" s="1066">
        <f t="shared" si="41"/>
        <v>0</v>
      </c>
      <c r="AT95" s="928"/>
      <c r="AU95" s="1065" t="str">
        <f>IF(AT95=" "," ",IF(AT95="Vehículos",VLOOKUP($AU$18,'Datos Indices'!$A$38:$Z$50,22,FALSE),IF(AT95="Ipim",VLOOKUP($AU$18,'Datos Indices'!$A$38:$Z$50,7,FALSE),IF(AT95="Dólar",VLOOKUP($AU$18,'Datos Indices'!$A$38:$Z$50,4,FALSE),IF(AT95="Gasoil",VLOOKUP($AU$18,'Datos Indices'!$A$38:$Z$50,10,FALSE),IF(AT95="WPU06 Pesificado",VLOOKUP($AU$18,'Datos Indices'!$A$38:$Z$50,26,FALSE),0))))))</f>
        <v xml:space="preserve"> </v>
      </c>
      <c r="AV95" s="1067">
        <f t="shared" si="42"/>
        <v>0</v>
      </c>
      <c r="AW95" s="1067">
        <f t="shared" si="43"/>
        <v>0</v>
      </c>
      <c r="AX95" s="1067">
        <f t="shared" si="44"/>
        <v>0</v>
      </c>
      <c r="AY95" s="1559">
        <f t="shared" si="45"/>
        <v>0</v>
      </c>
      <c r="AZ95" s="1559">
        <f t="shared" si="46"/>
        <v>0</v>
      </c>
      <c r="BA95" s="1257"/>
      <c r="BB95" s="125"/>
      <c r="BC95" s="1257"/>
      <c r="BD95" s="1450" t="str">
        <f t="shared" si="47"/>
        <v/>
      </c>
      <c r="BF95" s="1247"/>
      <c r="BG95" s="1247"/>
      <c r="BH95" s="1247"/>
      <c r="BI95" s="1247"/>
      <c r="BJ95" s="1247"/>
      <c r="BK95" s="1247"/>
      <c r="BL95" s="1247"/>
      <c r="BM95" s="1247"/>
      <c r="BN95" s="1247"/>
      <c r="BO95" s="1247"/>
      <c r="BP95" s="1247"/>
      <c r="BQ95" s="1247"/>
      <c r="BR95" s="1247"/>
      <c r="BS95" s="1247"/>
      <c r="BT95" s="1247"/>
      <c r="BU95" s="1247"/>
      <c r="BV95" s="1247"/>
      <c r="BW95" s="1247"/>
      <c r="BX95" s="1247"/>
      <c r="BY95" s="1247"/>
      <c r="BZ95" s="1247"/>
      <c r="CA95" s="1247"/>
      <c r="CB95" s="1247"/>
      <c r="CC95" s="1247"/>
      <c r="CD95" s="1247"/>
      <c r="CE95" s="1247"/>
      <c r="CF95" s="1247"/>
      <c r="CG95" s="1247"/>
      <c r="CH95" s="1247"/>
      <c r="CI95" s="1247"/>
      <c r="CJ95" s="1247"/>
      <c r="CK95" s="1247"/>
      <c r="CL95" s="1247"/>
      <c r="CM95" s="1247"/>
      <c r="CN95" s="1247"/>
      <c r="CO95" s="1247"/>
      <c r="CP95" s="1247"/>
      <c r="CQ95" s="1247"/>
      <c r="CR95" s="1247"/>
      <c r="CS95" s="1247"/>
      <c r="CT95" s="1247"/>
      <c r="CU95" s="1247"/>
      <c r="CV95" s="1247"/>
      <c r="CW95" s="1247"/>
      <c r="CX95" s="1247"/>
      <c r="CY95" s="1247"/>
      <c r="CZ95" s="1247"/>
      <c r="DA95" s="1247"/>
      <c r="DB95" s="1247"/>
      <c r="DC95" s="1247"/>
      <c r="DD95" s="1247"/>
      <c r="DE95" s="1247"/>
      <c r="DF95" s="1247"/>
      <c r="DG95" s="1247"/>
      <c r="DH95" s="1247"/>
      <c r="DI95" s="1247"/>
      <c r="DJ95" s="1247"/>
      <c r="DK95" s="1247"/>
      <c r="DL95" s="1247"/>
      <c r="DM95" s="1247"/>
      <c r="DN95" s="1247"/>
      <c r="DO95" s="1247"/>
      <c r="DP95" s="1247"/>
      <c r="DQ95" s="1247"/>
      <c r="DR95" s="1247"/>
      <c r="DS95" s="1247"/>
      <c r="DT95" s="1247"/>
      <c r="DU95" s="1247"/>
      <c r="DV95" s="1247"/>
      <c r="DW95" s="1247"/>
      <c r="DX95" s="1247"/>
      <c r="DY95" s="1247"/>
      <c r="DZ95" s="1247"/>
      <c r="EA95" s="1247"/>
      <c r="EB95" s="1247"/>
      <c r="EC95" s="1247"/>
      <c r="ED95" s="1247"/>
      <c r="EE95" s="1247"/>
      <c r="EF95" s="1247"/>
      <c r="EG95" s="1247"/>
      <c r="EH95" s="1257"/>
      <c r="EI95" s="1452">
        <f t="shared" si="48"/>
        <v>0</v>
      </c>
      <c r="EJ95" s="1452">
        <f t="shared" si="49"/>
        <v>0</v>
      </c>
      <c r="EK95" s="1257"/>
      <c r="EL95" s="1450" t="str">
        <f t="shared" si="50"/>
        <v/>
      </c>
      <c r="EN95" s="1247"/>
      <c r="EO95" s="1247"/>
      <c r="EP95" s="1247"/>
      <c r="EQ95" s="1247"/>
      <c r="ER95" s="1247"/>
      <c r="ES95" s="1247"/>
      <c r="ET95" s="1247"/>
      <c r="EU95" s="1247"/>
      <c r="EV95" s="1247"/>
      <c r="EW95" s="1247"/>
      <c r="EX95" s="1247"/>
      <c r="EY95" s="1247"/>
      <c r="EZ95" s="1247"/>
      <c r="FA95" s="1247"/>
      <c r="FB95" s="1247"/>
      <c r="FC95" s="1247"/>
      <c r="FD95" s="1247"/>
      <c r="FE95" s="1247"/>
      <c r="FF95" s="1247"/>
      <c r="FG95" s="1247"/>
      <c r="FH95" s="1247"/>
      <c r="FI95" s="1247"/>
      <c r="FJ95" s="1247"/>
      <c r="FK95" s="1247"/>
      <c r="FL95" s="1247"/>
      <c r="FM95" s="1247"/>
      <c r="FN95" s="1247"/>
      <c r="FO95" s="1247"/>
      <c r="FP95" s="1247"/>
      <c r="FQ95" s="1247"/>
      <c r="FR95" s="1247"/>
      <c r="FS95" s="1247"/>
      <c r="FT95" s="1247"/>
      <c r="FU95" s="1247"/>
      <c r="FV95" s="1247"/>
      <c r="FW95" s="1247"/>
      <c r="FX95" s="1247"/>
      <c r="FY95" s="1247"/>
      <c r="FZ95" s="1247"/>
      <c r="GA95" s="1247"/>
      <c r="GB95" s="1247"/>
      <c r="GC95" s="1247"/>
      <c r="GD95" s="1247"/>
      <c r="GE95" s="1247"/>
      <c r="GF95" s="1247"/>
      <c r="GG95" s="1247"/>
      <c r="GH95" s="1247"/>
      <c r="GI95" s="1247"/>
      <c r="GJ95" s="1247"/>
      <c r="GK95" s="1247"/>
      <c r="GL95" s="1247"/>
      <c r="GM95" s="1247"/>
      <c r="GN95" s="1247"/>
      <c r="GO95" s="1247"/>
      <c r="GP95" s="1247"/>
      <c r="GQ95" s="1247"/>
      <c r="GR95" s="1247"/>
      <c r="GS95" s="1247"/>
      <c r="GT95" s="1247"/>
      <c r="GU95" s="1247"/>
      <c r="GV95" s="1247"/>
      <c r="GW95" s="1247"/>
      <c r="GX95" s="1247"/>
      <c r="GY95" s="1247"/>
      <c r="GZ95" s="1247"/>
      <c r="HA95" s="1247"/>
      <c r="HB95" s="1247"/>
      <c r="HC95" s="1247"/>
      <c r="HD95" s="1247"/>
      <c r="HE95" s="1247"/>
      <c r="HF95" s="1247"/>
      <c r="HG95" s="1247"/>
      <c r="HH95" s="1247"/>
      <c r="HI95" s="1247"/>
      <c r="HJ95" s="1247"/>
      <c r="HK95" s="1247"/>
      <c r="HL95" s="1247"/>
      <c r="HM95" s="1247"/>
      <c r="HN95" s="1247"/>
      <c r="HO95" s="1247"/>
      <c r="HQ95" s="1452">
        <f t="shared" si="51"/>
        <v>0</v>
      </c>
      <c r="HR95" s="1452">
        <f t="shared" si="52"/>
        <v>0</v>
      </c>
    </row>
    <row r="96" spans="1:226" ht="16.5" customHeight="1" x14ac:dyDescent="0.2">
      <c r="A96" s="456"/>
      <c r="B96" s="121"/>
      <c r="C96" s="121"/>
      <c r="D96" s="122"/>
      <c r="E96" s="122"/>
      <c r="F96" s="142"/>
      <c r="G96" s="140"/>
      <c r="H96" s="141"/>
      <c r="I96" s="141"/>
      <c r="J96" s="141"/>
      <c r="K96" s="1559">
        <f t="shared" si="53"/>
        <v>0</v>
      </c>
      <c r="L96" s="153"/>
      <c r="M96" s="151"/>
      <c r="N96" s="152"/>
      <c r="O96" s="646"/>
      <c r="P96" s="1559">
        <f t="shared" si="56"/>
        <v>0</v>
      </c>
      <c r="Q96" s="343"/>
      <c r="R96" s="343"/>
      <c r="S96" s="344"/>
      <c r="T96" s="1559">
        <f t="shared" si="35"/>
        <v>0</v>
      </c>
      <c r="U96" s="344"/>
      <c r="V96" s="141"/>
      <c r="W96" s="1559">
        <f t="shared" si="26"/>
        <v>0</v>
      </c>
      <c r="X96" s="343"/>
      <c r="Y96" s="343"/>
      <c r="Z96" s="343"/>
      <c r="AA96" s="343"/>
      <c r="AB96" s="1559">
        <f t="shared" si="54"/>
        <v>0</v>
      </c>
      <c r="AC96" s="1559">
        <f t="shared" si="36"/>
        <v>0</v>
      </c>
      <c r="AD96" s="1559">
        <f t="shared" si="55"/>
        <v>0</v>
      </c>
      <c r="AF96" s="928"/>
      <c r="AG96" s="1065" t="str">
        <f>IF(AF96=" "," ",IF(AF96="Vehículos",VLOOKUP($AG$18,'Datos Indices'!$A$38:$Z$50,22,FALSE),IF(AF96="Ipim",VLOOKUP($AG$18,'Datos Indices'!$A$38:$Z$50,7,FALSE),IF(AF96="Dólar",VLOOKUP($AG$18,'Datos Indices'!$A$38:$Z$50,4,FALSE),IF(AF96="Gasoil",VLOOKUP($AG$18,'Datos Indices'!$A$38:$Z$50,10,FALSE),IF(AF96="WPU06 Pesificado",VLOOKUP($AG$18,'Datos Indices'!$A$38:$Z$50,26,FALSE),0))))))</f>
        <v xml:space="preserve"> </v>
      </c>
      <c r="AH96" s="1066">
        <f t="shared" si="37"/>
        <v>0</v>
      </c>
      <c r="AJ96" s="928"/>
      <c r="AK96" s="1065" t="str">
        <f>IF(AJ96=" "," ",IF(AJ96="Vehículos",VLOOKUP($AK$18,'Datos Indices'!$A$38:$Z$50,22,FALSE),IF(AJ96="Ipim",VLOOKUP($AK$18,'Datos Indices'!$A$38:$Z$50,7,FALSE),IF(AJ96="Dólar",VLOOKUP($AK$18,'Datos Indices'!$A$38:$Z$50,4,FALSE),IF(AJ96="Gasoil",VLOOKUP($AK$18,'Datos Indices'!$A$38:$Z$50,10,FALSE),IF(AJ96="WPU06 Pesificado",VLOOKUP($AK$18,'Datos Indices'!$A$38:$Z$50,26,FALSE),0))))))</f>
        <v xml:space="preserve"> </v>
      </c>
      <c r="AL96" s="1067">
        <f t="shared" si="38"/>
        <v>0</v>
      </c>
      <c r="AM96" s="1067">
        <f t="shared" si="39"/>
        <v>0</v>
      </c>
      <c r="AN96" s="1067">
        <f t="shared" si="40"/>
        <v>0</v>
      </c>
      <c r="AP96" s="928"/>
      <c r="AQ96" s="1065" t="str">
        <f>IF(AP96=" "," ",IF(AP96="Vehículos",VLOOKUP($AQ$18,'Datos Indices'!$A$38:$Z$50,22,FALSE),IF(AP96="Ipim",VLOOKUP($AQ$18,'Datos Indices'!$A$38:$Z$50,7,FALSE),IF(AP96="Dólar",VLOOKUP($AQ$18,'Datos Indices'!$A$38:$Z$50,4,FALSE),IF(AP96="Gasoil",VLOOKUP($AQ$18,'Datos Indices'!$A$38:$Z$50,10,FALSE),IF(AP96="WPU06 Pesificado",VLOOKUP($AQ$18,'Datos Indices'!$A$38:$Z$50,26,FALSE),0))))))</f>
        <v xml:space="preserve"> </v>
      </c>
      <c r="AR96" s="1066">
        <f t="shared" si="41"/>
        <v>0</v>
      </c>
      <c r="AT96" s="928"/>
      <c r="AU96" s="1065" t="str">
        <f>IF(AT96=" "," ",IF(AT96="Vehículos",VLOOKUP($AU$18,'Datos Indices'!$A$38:$Z$50,22,FALSE),IF(AT96="Ipim",VLOOKUP($AU$18,'Datos Indices'!$A$38:$Z$50,7,FALSE),IF(AT96="Dólar",VLOOKUP($AU$18,'Datos Indices'!$A$38:$Z$50,4,FALSE),IF(AT96="Gasoil",VLOOKUP($AU$18,'Datos Indices'!$A$38:$Z$50,10,FALSE),IF(AT96="WPU06 Pesificado",VLOOKUP($AU$18,'Datos Indices'!$A$38:$Z$50,26,FALSE),0))))))</f>
        <v xml:space="preserve"> </v>
      </c>
      <c r="AV96" s="1067">
        <f t="shared" si="42"/>
        <v>0</v>
      </c>
      <c r="AW96" s="1067">
        <f t="shared" si="43"/>
        <v>0</v>
      </c>
      <c r="AX96" s="1067">
        <f t="shared" si="44"/>
        <v>0</v>
      </c>
      <c r="AY96" s="1559">
        <f t="shared" si="45"/>
        <v>0</v>
      </c>
      <c r="AZ96" s="1559">
        <f t="shared" si="46"/>
        <v>0</v>
      </c>
      <c r="BA96" s="1257"/>
      <c r="BB96" s="125"/>
      <c r="BC96" s="1257"/>
      <c r="BD96" s="1450" t="str">
        <f t="shared" si="47"/>
        <v/>
      </c>
      <c r="BF96" s="1247"/>
      <c r="BG96" s="1247"/>
      <c r="BH96" s="1247"/>
      <c r="BI96" s="1247"/>
      <c r="BJ96" s="1247"/>
      <c r="BK96" s="1247"/>
      <c r="BL96" s="1247"/>
      <c r="BM96" s="1247"/>
      <c r="BN96" s="1247"/>
      <c r="BO96" s="1247"/>
      <c r="BP96" s="1247"/>
      <c r="BQ96" s="1247"/>
      <c r="BR96" s="1247"/>
      <c r="BS96" s="1247"/>
      <c r="BT96" s="1247"/>
      <c r="BU96" s="1247"/>
      <c r="BV96" s="1247"/>
      <c r="BW96" s="1247"/>
      <c r="BX96" s="1247"/>
      <c r="BY96" s="1247"/>
      <c r="BZ96" s="1247"/>
      <c r="CA96" s="1247"/>
      <c r="CB96" s="1247"/>
      <c r="CC96" s="1247"/>
      <c r="CD96" s="1247"/>
      <c r="CE96" s="1247"/>
      <c r="CF96" s="1247"/>
      <c r="CG96" s="1247"/>
      <c r="CH96" s="1247"/>
      <c r="CI96" s="1247"/>
      <c r="CJ96" s="1247"/>
      <c r="CK96" s="1247"/>
      <c r="CL96" s="1247"/>
      <c r="CM96" s="1247"/>
      <c r="CN96" s="1247"/>
      <c r="CO96" s="1247"/>
      <c r="CP96" s="1247"/>
      <c r="CQ96" s="1247"/>
      <c r="CR96" s="1247"/>
      <c r="CS96" s="1247"/>
      <c r="CT96" s="1247"/>
      <c r="CU96" s="1247"/>
      <c r="CV96" s="1247"/>
      <c r="CW96" s="1247"/>
      <c r="CX96" s="1247"/>
      <c r="CY96" s="1247"/>
      <c r="CZ96" s="1247"/>
      <c r="DA96" s="1247"/>
      <c r="DB96" s="1247"/>
      <c r="DC96" s="1247"/>
      <c r="DD96" s="1247"/>
      <c r="DE96" s="1247"/>
      <c r="DF96" s="1247"/>
      <c r="DG96" s="1247"/>
      <c r="DH96" s="1247"/>
      <c r="DI96" s="1247"/>
      <c r="DJ96" s="1247"/>
      <c r="DK96" s="1247"/>
      <c r="DL96" s="1247"/>
      <c r="DM96" s="1247"/>
      <c r="DN96" s="1247"/>
      <c r="DO96" s="1247"/>
      <c r="DP96" s="1247"/>
      <c r="DQ96" s="1247"/>
      <c r="DR96" s="1247"/>
      <c r="DS96" s="1247"/>
      <c r="DT96" s="1247"/>
      <c r="DU96" s="1247"/>
      <c r="DV96" s="1247"/>
      <c r="DW96" s="1247"/>
      <c r="DX96" s="1247"/>
      <c r="DY96" s="1247"/>
      <c r="DZ96" s="1247"/>
      <c r="EA96" s="1247"/>
      <c r="EB96" s="1247"/>
      <c r="EC96" s="1247"/>
      <c r="ED96" s="1247"/>
      <c r="EE96" s="1247"/>
      <c r="EF96" s="1247"/>
      <c r="EG96" s="1247"/>
      <c r="EH96" s="1257"/>
      <c r="EI96" s="1452">
        <f t="shared" si="48"/>
        <v>0</v>
      </c>
      <c r="EJ96" s="1452">
        <f t="shared" si="49"/>
        <v>0</v>
      </c>
      <c r="EK96" s="1257"/>
      <c r="EL96" s="1450" t="str">
        <f t="shared" si="50"/>
        <v/>
      </c>
      <c r="EN96" s="1247"/>
      <c r="EO96" s="1247"/>
      <c r="EP96" s="1247"/>
      <c r="EQ96" s="1247"/>
      <c r="ER96" s="1247"/>
      <c r="ES96" s="1247"/>
      <c r="ET96" s="1247"/>
      <c r="EU96" s="1247"/>
      <c r="EV96" s="1247"/>
      <c r="EW96" s="1247"/>
      <c r="EX96" s="1247"/>
      <c r="EY96" s="1247"/>
      <c r="EZ96" s="1247"/>
      <c r="FA96" s="1247"/>
      <c r="FB96" s="1247"/>
      <c r="FC96" s="1247"/>
      <c r="FD96" s="1247"/>
      <c r="FE96" s="1247"/>
      <c r="FF96" s="1247"/>
      <c r="FG96" s="1247"/>
      <c r="FH96" s="1247"/>
      <c r="FI96" s="1247"/>
      <c r="FJ96" s="1247"/>
      <c r="FK96" s="1247"/>
      <c r="FL96" s="1247"/>
      <c r="FM96" s="1247"/>
      <c r="FN96" s="1247"/>
      <c r="FO96" s="1247"/>
      <c r="FP96" s="1247"/>
      <c r="FQ96" s="1247"/>
      <c r="FR96" s="1247"/>
      <c r="FS96" s="1247"/>
      <c r="FT96" s="1247"/>
      <c r="FU96" s="1247"/>
      <c r="FV96" s="1247"/>
      <c r="FW96" s="1247"/>
      <c r="FX96" s="1247"/>
      <c r="FY96" s="1247"/>
      <c r="FZ96" s="1247"/>
      <c r="GA96" s="1247"/>
      <c r="GB96" s="1247"/>
      <c r="GC96" s="1247"/>
      <c r="GD96" s="1247"/>
      <c r="GE96" s="1247"/>
      <c r="GF96" s="1247"/>
      <c r="GG96" s="1247"/>
      <c r="GH96" s="1247"/>
      <c r="GI96" s="1247"/>
      <c r="GJ96" s="1247"/>
      <c r="GK96" s="1247"/>
      <c r="GL96" s="1247"/>
      <c r="GM96" s="1247"/>
      <c r="GN96" s="1247"/>
      <c r="GO96" s="1247"/>
      <c r="GP96" s="1247"/>
      <c r="GQ96" s="1247"/>
      <c r="GR96" s="1247"/>
      <c r="GS96" s="1247"/>
      <c r="GT96" s="1247"/>
      <c r="GU96" s="1247"/>
      <c r="GV96" s="1247"/>
      <c r="GW96" s="1247"/>
      <c r="GX96" s="1247"/>
      <c r="GY96" s="1247"/>
      <c r="GZ96" s="1247"/>
      <c r="HA96" s="1247"/>
      <c r="HB96" s="1247"/>
      <c r="HC96" s="1247"/>
      <c r="HD96" s="1247"/>
      <c r="HE96" s="1247"/>
      <c r="HF96" s="1247"/>
      <c r="HG96" s="1247"/>
      <c r="HH96" s="1247"/>
      <c r="HI96" s="1247"/>
      <c r="HJ96" s="1247"/>
      <c r="HK96" s="1247"/>
      <c r="HL96" s="1247"/>
      <c r="HM96" s="1247"/>
      <c r="HN96" s="1247"/>
      <c r="HO96" s="1247"/>
      <c r="HQ96" s="1452">
        <f t="shared" si="51"/>
        <v>0</v>
      </c>
      <c r="HR96" s="1452">
        <f t="shared" si="52"/>
        <v>0</v>
      </c>
    </row>
    <row r="97" spans="1:226" ht="16.5" customHeight="1" x14ac:dyDescent="0.2">
      <c r="A97" s="456"/>
      <c r="B97" s="121"/>
      <c r="C97" s="121"/>
      <c r="D97" s="122"/>
      <c r="E97" s="122"/>
      <c r="F97" s="142"/>
      <c r="G97" s="140"/>
      <c r="H97" s="141"/>
      <c r="I97" s="141"/>
      <c r="J97" s="141"/>
      <c r="K97" s="1559">
        <f t="shared" si="53"/>
        <v>0</v>
      </c>
      <c r="L97" s="153"/>
      <c r="M97" s="151"/>
      <c r="N97" s="152"/>
      <c r="O97" s="646"/>
      <c r="P97" s="1559">
        <f t="shared" si="56"/>
        <v>0</v>
      </c>
      <c r="Q97" s="343"/>
      <c r="R97" s="343"/>
      <c r="S97" s="344"/>
      <c r="T97" s="1559">
        <f t="shared" si="35"/>
        <v>0</v>
      </c>
      <c r="U97" s="344"/>
      <c r="V97" s="141"/>
      <c r="W97" s="1559">
        <f t="shared" si="26"/>
        <v>0</v>
      </c>
      <c r="X97" s="343"/>
      <c r="Y97" s="343"/>
      <c r="Z97" s="343"/>
      <c r="AA97" s="343"/>
      <c r="AB97" s="1559">
        <f t="shared" si="54"/>
        <v>0</v>
      </c>
      <c r="AC97" s="1559">
        <f t="shared" si="36"/>
        <v>0</v>
      </c>
      <c r="AD97" s="1559">
        <f t="shared" si="55"/>
        <v>0</v>
      </c>
      <c r="AF97" s="928"/>
      <c r="AG97" s="1065" t="str">
        <f>IF(AF97=" "," ",IF(AF97="Vehículos",VLOOKUP($AG$18,'Datos Indices'!$A$38:$Z$50,22,FALSE),IF(AF97="Ipim",VLOOKUP($AG$18,'Datos Indices'!$A$38:$Z$50,7,FALSE),IF(AF97="Dólar",VLOOKUP($AG$18,'Datos Indices'!$A$38:$Z$50,4,FALSE),IF(AF97="Gasoil",VLOOKUP($AG$18,'Datos Indices'!$A$38:$Z$50,10,FALSE),IF(AF97="WPU06 Pesificado",VLOOKUP($AG$18,'Datos Indices'!$A$38:$Z$50,26,FALSE),0))))))</f>
        <v xml:space="preserve"> </v>
      </c>
      <c r="AH97" s="1066">
        <f t="shared" si="37"/>
        <v>0</v>
      </c>
      <c r="AJ97" s="928"/>
      <c r="AK97" s="1065" t="str">
        <f>IF(AJ97=" "," ",IF(AJ97="Vehículos",VLOOKUP($AK$18,'Datos Indices'!$A$38:$Z$50,22,FALSE),IF(AJ97="Ipim",VLOOKUP($AK$18,'Datos Indices'!$A$38:$Z$50,7,FALSE),IF(AJ97="Dólar",VLOOKUP($AK$18,'Datos Indices'!$A$38:$Z$50,4,FALSE),IF(AJ97="Gasoil",VLOOKUP($AK$18,'Datos Indices'!$A$38:$Z$50,10,FALSE),IF(AJ97="WPU06 Pesificado",VLOOKUP($AK$18,'Datos Indices'!$A$38:$Z$50,26,FALSE),0))))))</f>
        <v xml:space="preserve"> </v>
      </c>
      <c r="AL97" s="1067">
        <f t="shared" si="38"/>
        <v>0</v>
      </c>
      <c r="AM97" s="1067">
        <f t="shared" si="39"/>
        <v>0</v>
      </c>
      <c r="AN97" s="1067">
        <f t="shared" si="40"/>
        <v>0</v>
      </c>
      <c r="AP97" s="928"/>
      <c r="AQ97" s="1065" t="str">
        <f>IF(AP97=" "," ",IF(AP97="Vehículos",VLOOKUP($AQ$18,'Datos Indices'!$A$38:$Z$50,22,FALSE),IF(AP97="Ipim",VLOOKUP($AQ$18,'Datos Indices'!$A$38:$Z$50,7,FALSE),IF(AP97="Dólar",VLOOKUP($AQ$18,'Datos Indices'!$A$38:$Z$50,4,FALSE),IF(AP97="Gasoil",VLOOKUP($AQ$18,'Datos Indices'!$A$38:$Z$50,10,FALSE),IF(AP97="WPU06 Pesificado",VLOOKUP($AQ$18,'Datos Indices'!$A$38:$Z$50,26,FALSE),0))))))</f>
        <v xml:space="preserve"> </v>
      </c>
      <c r="AR97" s="1066">
        <f t="shared" si="41"/>
        <v>0</v>
      </c>
      <c r="AT97" s="928"/>
      <c r="AU97" s="1065" t="str">
        <f>IF(AT97=" "," ",IF(AT97="Vehículos",VLOOKUP($AU$18,'Datos Indices'!$A$38:$Z$50,22,FALSE),IF(AT97="Ipim",VLOOKUP($AU$18,'Datos Indices'!$A$38:$Z$50,7,FALSE),IF(AT97="Dólar",VLOOKUP($AU$18,'Datos Indices'!$A$38:$Z$50,4,FALSE),IF(AT97="Gasoil",VLOOKUP($AU$18,'Datos Indices'!$A$38:$Z$50,10,FALSE),IF(AT97="WPU06 Pesificado",VLOOKUP($AU$18,'Datos Indices'!$A$38:$Z$50,26,FALSE),0))))))</f>
        <v xml:space="preserve"> </v>
      </c>
      <c r="AV97" s="1067">
        <f t="shared" si="42"/>
        <v>0</v>
      </c>
      <c r="AW97" s="1067">
        <f t="shared" si="43"/>
        <v>0</v>
      </c>
      <c r="AX97" s="1067">
        <f t="shared" si="44"/>
        <v>0</v>
      </c>
      <c r="AY97" s="1559">
        <f t="shared" si="45"/>
        <v>0</v>
      </c>
      <c r="AZ97" s="1559">
        <f t="shared" si="46"/>
        <v>0</v>
      </c>
      <c r="BA97" s="1257"/>
      <c r="BB97" s="125"/>
      <c r="BC97" s="1257"/>
      <c r="BD97" s="1450" t="str">
        <f t="shared" si="47"/>
        <v/>
      </c>
      <c r="BF97" s="1247"/>
      <c r="BG97" s="1247"/>
      <c r="BH97" s="1247"/>
      <c r="BI97" s="1247"/>
      <c r="BJ97" s="1247"/>
      <c r="BK97" s="1247"/>
      <c r="BL97" s="1247"/>
      <c r="BM97" s="1247"/>
      <c r="BN97" s="1247"/>
      <c r="BO97" s="1247"/>
      <c r="BP97" s="1247"/>
      <c r="BQ97" s="1247"/>
      <c r="BR97" s="1247"/>
      <c r="BS97" s="1247"/>
      <c r="BT97" s="1247"/>
      <c r="BU97" s="1247"/>
      <c r="BV97" s="1247"/>
      <c r="BW97" s="1247"/>
      <c r="BX97" s="1247"/>
      <c r="BY97" s="1247"/>
      <c r="BZ97" s="1247"/>
      <c r="CA97" s="1247"/>
      <c r="CB97" s="1247"/>
      <c r="CC97" s="1247"/>
      <c r="CD97" s="1247"/>
      <c r="CE97" s="1247"/>
      <c r="CF97" s="1247"/>
      <c r="CG97" s="1247"/>
      <c r="CH97" s="1247"/>
      <c r="CI97" s="1247"/>
      <c r="CJ97" s="1247"/>
      <c r="CK97" s="1247"/>
      <c r="CL97" s="1247"/>
      <c r="CM97" s="1247"/>
      <c r="CN97" s="1247"/>
      <c r="CO97" s="1247"/>
      <c r="CP97" s="1247"/>
      <c r="CQ97" s="1247"/>
      <c r="CR97" s="1247"/>
      <c r="CS97" s="1247"/>
      <c r="CT97" s="1247"/>
      <c r="CU97" s="1247"/>
      <c r="CV97" s="1247"/>
      <c r="CW97" s="1247"/>
      <c r="CX97" s="1247"/>
      <c r="CY97" s="1247"/>
      <c r="CZ97" s="1247"/>
      <c r="DA97" s="1247"/>
      <c r="DB97" s="1247"/>
      <c r="DC97" s="1247"/>
      <c r="DD97" s="1247"/>
      <c r="DE97" s="1247"/>
      <c r="DF97" s="1247"/>
      <c r="DG97" s="1247"/>
      <c r="DH97" s="1247"/>
      <c r="DI97" s="1247"/>
      <c r="DJ97" s="1247"/>
      <c r="DK97" s="1247"/>
      <c r="DL97" s="1247"/>
      <c r="DM97" s="1247"/>
      <c r="DN97" s="1247"/>
      <c r="DO97" s="1247"/>
      <c r="DP97" s="1247"/>
      <c r="DQ97" s="1247"/>
      <c r="DR97" s="1247"/>
      <c r="DS97" s="1247"/>
      <c r="DT97" s="1247"/>
      <c r="DU97" s="1247"/>
      <c r="DV97" s="1247"/>
      <c r="DW97" s="1247"/>
      <c r="DX97" s="1247"/>
      <c r="DY97" s="1247"/>
      <c r="DZ97" s="1247"/>
      <c r="EA97" s="1247"/>
      <c r="EB97" s="1247"/>
      <c r="EC97" s="1247"/>
      <c r="ED97" s="1247"/>
      <c r="EE97" s="1247"/>
      <c r="EF97" s="1247"/>
      <c r="EG97" s="1247"/>
      <c r="EH97" s="1257"/>
      <c r="EI97" s="1452">
        <f t="shared" si="48"/>
        <v>0</v>
      </c>
      <c r="EJ97" s="1452">
        <f t="shared" si="49"/>
        <v>0</v>
      </c>
      <c r="EK97" s="1257"/>
      <c r="EL97" s="1450" t="str">
        <f t="shared" si="50"/>
        <v/>
      </c>
      <c r="EN97" s="1247"/>
      <c r="EO97" s="1247"/>
      <c r="EP97" s="1247"/>
      <c r="EQ97" s="1247"/>
      <c r="ER97" s="1247"/>
      <c r="ES97" s="1247"/>
      <c r="ET97" s="1247"/>
      <c r="EU97" s="1247"/>
      <c r="EV97" s="1247"/>
      <c r="EW97" s="1247"/>
      <c r="EX97" s="1247"/>
      <c r="EY97" s="1247"/>
      <c r="EZ97" s="1247"/>
      <c r="FA97" s="1247"/>
      <c r="FB97" s="1247"/>
      <c r="FC97" s="1247"/>
      <c r="FD97" s="1247"/>
      <c r="FE97" s="1247"/>
      <c r="FF97" s="1247"/>
      <c r="FG97" s="1247"/>
      <c r="FH97" s="1247"/>
      <c r="FI97" s="1247"/>
      <c r="FJ97" s="1247"/>
      <c r="FK97" s="1247"/>
      <c r="FL97" s="1247"/>
      <c r="FM97" s="1247"/>
      <c r="FN97" s="1247"/>
      <c r="FO97" s="1247"/>
      <c r="FP97" s="1247"/>
      <c r="FQ97" s="1247"/>
      <c r="FR97" s="1247"/>
      <c r="FS97" s="1247"/>
      <c r="FT97" s="1247"/>
      <c r="FU97" s="1247"/>
      <c r="FV97" s="1247"/>
      <c r="FW97" s="1247"/>
      <c r="FX97" s="1247"/>
      <c r="FY97" s="1247"/>
      <c r="FZ97" s="1247"/>
      <c r="GA97" s="1247"/>
      <c r="GB97" s="1247"/>
      <c r="GC97" s="1247"/>
      <c r="GD97" s="1247"/>
      <c r="GE97" s="1247"/>
      <c r="GF97" s="1247"/>
      <c r="GG97" s="1247"/>
      <c r="GH97" s="1247"/>
      <c r="GI97" s="1247"/>
      <c r="GJ97" s="1247"/>
      <c r="GK97" s="1247"/>
      <c r="GL97" s="1247"/>
      <c r="GM97" s="1247"/>
      <c r="GN97" s="1247"/>
      <c r="GO97" s="1247"/>
      <c r="GP97" s="1247"/>
      <c r="GQ97" s="1247"/>
      <c r="GR97" s="1247"/>
      <c r="GS97" s="1247"/>
      <c r="GT97" s="1247"/>
      <c r="GU97" s="1247"/>
      <c r="GV97" s="1247"/>
      <c r="GW97" s="1247"/>
      <c r="GX97" s="1247"/>
      <c r="GY97" s="1247"/>
      <c r="GZ97" s="1247"/>
      <c r="HA97" s="1247"/>
      <c r="HB97" s="1247"/>
      <c r="HC97" s="1247"/>
      <c r="HD97" s="1247"/>
      <c r="HE97" s="1247"/>
      <c r="HF97" s="1247"/>
      <c r="HG97" s="1247"/>
      <c r="HH97" s="1247"/>
      <c r="HI97" s="1247"/>
      <c r="HJ97" s="1247"/>
      <c r="HK97" s="1247"/>
      <c r="HL97" s="1247"/>
      <c r="HM97" s="1247"/>
      <c r="HN97" s="1247"/>
      <c r="HO97" s="1247"/>
      <c r="HQ97" s="1452">
        <f t="shared" si="51"/>
        <v>0</v>
      </c>
      <c r="HR97" s="1452">
        <f t="shared" si="52"/>
        <v>0</v>
      </c>
    </row>
    <row r="98" spans="1:226" ht="16.5" customHeight="1" x14ac:dyDescent="0.2">
      <c r="A98" s="456"/>
      <c r="B98" s="121"/>
      <c r="C98" s="121"/>
      <c r="D98" s="122"/>
      <c r="E98" s="122"/>
      <c r="F98" s="142"/>
      <c r="G98" s="140"/>
      <c r="H98" s="141"/>
      <c r="I98" s="141"/>
      <c r="J98" s="141"/>
      <c r="K98" s="1559">
        <f t="shared" si="53"/>
        <v>0</v>
      </c>
      <c r="L98" s="153"/>
      <c r="M98" s="151"/>
      <c r="N98" s="152"/>
      <c r="O98" s="646"/>
      <c r="P98" s="1559">
        <f t="shared" si="56"/>
        <v>0</v>
      </c>
      <c r="Q98" s="343"/>
      <c r="R98" s="343"/>
      <c r="S98" s="344"/>
      <c r="T98" s="1559">
        <f t="shared" si="35"/>
        <v>0</v>
      </c>
      <c r="U98" s="344"/>
      <c r="V98" s="141"/>
      <c r="W98" s="1559">
        <f t="shared" si="26"/>
        <v>0</v>
      </c>
      <c r="X98" s="343"/>
      <c r="Y98" s="343"/>
      <c r="Z98" s="343"/>
      <c r="AA98" s="343"/>
      <c r="AB98" s="1559">
        <f t="shared" si="54"/>
        <v>0</v>
      </c>
      <c r="AC98" s="1559">
        <f t="shared" si="36"/>
        <v>0</v>
      </c>
      <c r="AD98" s="1559">
        <f t="shared" si="55"/>
        <v>0</v>
      </c>
      <c r="AF98" s="928"/>
      <c r="AG98" s="1065" t="str">
        <f>IF(AF98=" "," ",IF(AF98="Vehículos",VLOOKUP($AG$18,'Datos Indices'!$A$38:$Z$50,22,FALSE),IF(AF98="Ipim",VLOOKUP($AG$18,'Datos Indices'!$A$38:$Z$50,7,FALSE),IF(AF98="Dólar",VLOOKUP($AG$18,'Datos Indices'!$A$38:$Z$50,4,FALSE),IF(AF98="Gasoil",VLOOKUP($AG$18,'Datos Indices'!$A$38:$Z$50,10,FALSE),IF(AF98="WPU06 Pesificado",VLOOKUP($AG$18,'Datos Indices'!$A$38:$Z$50,26,FALSE),0))))))</f>
        <v xml:space="preserve"> </v>
      </c>
      <c r="AH98" s="1066">
        <f t="shared" si="37"/>
        <v>0</v>
      </c>
      <c r="AJ98" s="928"/>
      <c r="AK98" s="1065" t="str">
        <f>IF(AJ98=" "," ",IF(AJ98="Vehículos",VLOOKUP($AK$18,'Datos Indices'!$A$38:$Z$50,22,FALSE),IF(AJ98="Ipim",VLOOKUP($AK$18,'Datos Indices'!$A$38:$Z$50,7,FALSE),IF(AJ98="Dólar",VLOOKUP($AK$18,'Datos Indices'!$A$38:$Z$50,4,FALSE),IF(AJ98="Gasoil",VLOOKUP($AK$18,'Datos Indices'!$A$38:$Z$50,10,FALSE),IF(AJ98="WPU06 Pesificado",VLOOKUP($AK$18,'Datos Indices'!$A$38:$Z$50,26,FALSE),0))))))</f>
        <v xml:space="preserve"> </v>
      </c>
      <c r="AL98" s="1067">
        <f t="shared" si="38"/>
        <v>0</v>
      </c>
      <c r="AM98" s="1067">
        <f t="shared" si="39"/>
        <v>0</v>
      </c>
      <c r="AN98" s="1067">
        <f t="shared" si="40"/>
        <v>0</v>
      </c>
      <c r="AP98" s="928"/>
      <c r="AQ98" s="1065" t="str">
        <f>IF(AP98=" "," ",IF(AP98="Vehículos",VLOOKUP($AQ$18,'Datos Indices'!$A$38:$Z$50,22,FALSE),IF(AP98="Ipim",VLOOKUP($AQ$18,'Datos Indices'!$A$38:$Z$50,7,FALSE),IF(AP98="Dólar",VLOOKUP($AQ$18,'Datos Indices'!$A$38:$Z$50,4,FALSE),IF(AP98="Gasoil",VLOOKUP($AQ$18,'Datos Indices'!$A$38:$Z$50,10,FALSE),IF(AP98="WPU06 Pesificado",VLOOKUP($AQ$18,'Datos Indices'!$A$38:$Z$50,26,FALSE),0))))))</f>
        <v xml:space="preserve"> </v>
      </c>
      <c r="AR98" s="1066">
        <f t="shared" si="41"/>
        <v>0</v>
      </c>
      <c r="AT98" s="928"/>
      <c r="AU98" s="1065" t="str">
        <f>IF(AT98=" "," ",IF(AT98="Vehículos",VLOOKUP($AU$18,'Datos Indices'!$A$38:$Z$50,22,FALSE),IF(AT98="Ipim",VLOOKUP($AU$18,'Datos Indices'!$A$38:$Z$50,7,FALSE),IF(AT98="Dólar",VLOOKUP($AU$18,'Datos Indices'!$A$38:$Z$50,4,FALSE),IF(AT98="Gasoil",VLOOKUP($AU$18,'Datos Indices'!$A$38:$Z$50,10,FALSE),IF(AT98="WPU06 Pesificado",VLOOKUP($AU$18,'Datos Indices'!$A$38:$Z$50,26,FALSE),0))))))</f>
        <v xml:space="preserve"> </v>
      </c>
      <c r="AV98" s="1067">
        <f t="shared" si="42"/>
        <v>0</v>
      </c>
      <c r="AW98" s="1067">
        <f t="shared" si="43"/>
        <v>0</v>
      </c>
      <c r="AX98" s="1067">
        <f t="shared" si="44"/>
        <v>0</v>
      </c>
      <c r="AY98" s="1559">
        <f t="shared" si="45"/>
        <v>0</v>
      </c>
      <c r="AZ98" s="1559">
        <f t="shared" si="46"/>
        <v>0</v>
      </c>
      <c r="BA98" s="1257"/>
      <c r="BB98" s="125"/>
      <c r="BC98" s="1257"/>
      <c r="BD98" s="1450" t="str">
        <f t="shared" si="47"/>
        <v/>
      </c>
      <c r="BF98" s="1247"/>
      <c r="BG98" s="1247"/>
      <c r="BH98" s="1247"/>
      <c r="BI98" s="1247"/>
      <c r="BJ98" s="1247"/>
      <c r="BK98" s="1247"/>
      <c r="BL98" s="1247"/>
      <c r="BM98" s="1247"/>
      <c r="BN98" s="1247"/>
      <c r="BO98" s="1247"/>
      <c r="BP98" s="1247"/>
      <c r="BQ98" s="1247"/>
      <c r="BR98" s="1247"/>
      <c r="BS98" s="1247"/>
      <c r="BT98" s="1247"/>
      <c r="BU98" s="1247"/>
      <c r="BV98" s="1247"/>
      <c r="BW98" s="1247"/>
      <c r="BX98" s="1247"/>
      <c r="BY98" s="1247"/>
      <c r="BZ98" s="1247"/>
      <c r="CA98" s="1247"/>
      <c r="CB98" s="1247"/>
      <c r="CC98" s="1247"/>
      <c r="CD98" s="1247"/>
      <c r="CE98" s="1247"/>
      <c r="CF98" s="1247"/>
      <c r="CG98" s="1247"/>
      <c r="CH98" s="1247"/>
      <c r="CI98" s="1247"/>
      <c r="CJ98" s="1247"/>
      <c r="CK98" s="1247"/>
      <c r="CL98" s="1247"/>
      <c r="CM98" s="1247"/>
      <c r="CN98" s="1247"/>
      <c r="CO98" s="1247"/>
      <c r="CP98" s="1247"/>
      <c r="CQ98" s="1247"/>
      <c r="CR98" s="1247"/>
      <c r="CS98" s="1247"/>
      <c r="CT98" s="1247"/>
      <c r="CU98" s="1247"/>
      <c r="CV98" s="1247"/>
      <c r="CW98" s="1247"/>
      <c r="CX98" s="1247"/>
      <c r="CY98" s="1247"/>
      <c r="CZ98" s="1247"/>
      <c r="DA98" s="1247"/>
      <c r="DB98" s="1247"/>
      <c r="DC98" s="1247"/>
      <c r="DD98" s="1247"/>
      <c r="DE98" s="1247"/>
      <c r="DF98" s="1247"/>
      <c r="DG98" s="1247"/>
      <c r="DH98" s="1247"/>
      <c r="DI98" s="1247"/>
      <c r="DJ98" s="1247"/>
      <c r="DK98" s="1247"/>
      <c r="DL98" s="1247"/>
      <c r="DM98" s="1247"/>
      <c r="DN98" s="1247"/>
      <c r="DO98" s="1247"/>
      <c r="DP98" s="1247"/>
      <c r="DQ98" s="1247"/>
      <c r="DR98" s="1247"/>
      <c r="DS98" s="1247"/>
      <c r="DT98" s="1247"/>
      <c r="DU98" s="1247"/>
      <c r="DV98" s="1247"/>
      <c r="DW98" s="1247"/>
      <c r="DX98" s="1247"/>
      <c r="DY98" s="1247"/>
      <c r="DZ98" s="1247"/>
      <c r="EA98" s="1247"/>
      <c r="EB98" s="1247"/>
      <c r="EC98" s="1247"/>
      <c r="ED98" s="1247"/>
      <c r="EE98" s="1247"/>
      <c r="EF98" s="1247"/>
      <c r="EG98" s="1247"/>
      <c r="EH98" s="1257"/>
      <c r="EI98" s="1452">
        <f t="shared" si="48"/>
        <v>0</v>
      </c>
      <c r="EJ98" s="1452">
        <f t="shared" si="49"/>
        <v>0</v>
      </c>
      <c r="EK98" s="1257"/>
      <c r="EL98" s="1450" t="str">
        <f t="shared" si="50"/>
        <v/>
      </c>
      <c r="EN98" s="1247"/>
      <c r="EO98" s="1247"/>
      <c r="EP98" s="1247"/>
      <c r="EQ98" s="1247"/>
      <c r="ER98" s="1247"/>
      <c r="ES98" s="1247"/>
      <c r="ET98" s="1247"/>
      <c r="EU98" s="1247"/>
      <c r="EV98" s="1247"/>
      <c r="EW98" s="1247"/>
      <c r="EX98" s="1247"/>
      <c r="EY98" s="1247"/>
      <c r="EZ98" s="1247"/>
      <c r="FA98" s="1247"/>
      <c r="FB98" s="1247"/>
      <c r="FC98" s="1247"/>
      <c r="FD98" s="1247"/>
      <c r="FE98" s="1247"/>
      <c r="FF98" s="1247"/>
      <c r="FG98" s="1247"/>
      <c r="FH98" s="1247"/>
      <c r="FI98" s="1247"/>
      <c r="FJ98" s="1247"/>
      <c r="FK98" s="1247"/>
      <c r="FL98" s="1247"/>
      <c r="FM98" s="1247"/>
      <c r="FN98" s="1247"/>
      <c r="FO98" s="1247"/>
      <c r="FP98" s="1247"/>
      <c r="FQ98" s="1247"/>
      <c r="FR98" s="1247"/>
      <c r="FS98" s="1247"/>
      <c r="FT98" s="1247"/>
      <c r="FU98" s="1247"/>
      <c r="FV98" s="1247"/>
      <c r="FW98" s="1247"/>
      <c r="FX98" s="1247"/>
      <c r="FY98" s="1247"/>
      <c r="FZ98" s="1247"/>
      <c r="GA98" s="1247"/>
      <c r="GB98" s="1247"/>
      <c r="GC98" s="1247"/>
      <c r="GD98" s="1247"/>
      <c r="GE98" s="1247"/>
      <c r="GF98" s="1247"/>
      <c r="GG98" s="1247"/>
      <c r="GH98" s="1247"/>
      <c r="GI98" s="1247"/>
      <c r="GJ98" s="1247"/>
      <c r="GK98" s="1247"/>
      <c r="GL98" s="1247"/>
      <c r="GM98" s="1247"/>
      <c r="GN98" s="1247"/>
      <c r="GO98" s="1247"/>
      <c r="GP98" s="1247"/>
      <c r="GQ98" s="1247"/>
      <c r="GR98" s="1247"/>
      <c r="GS98" s="1247"/>
      <c r="GT98" s="1247"/>
      <c r="GU98" s="1247"/>
      <c r="GV98" s="1247"/>
      <c r="GW98" s="1247"/>
      <c r="GX98" s="1247"/>
      <c r="GY98" s="1247"/>
      <c r="GZ98" s="1247"/>
      <c r="HA98" s="1247"/>
      <c r="HB98" s="1247"/>
      <c r="HC98" s="1247"/>
      <c r="HD98" s="1247"/>
      <c r="HE98" s="1247"/>
      <c r="HF98" s="1247"/>
      <c r="HG98" s="1247"/>
      <c r="HH98" s="1247"/>
      <c r="HI98" s="1247"/>
      <c r="HJ98" s="1247"/>
      <c r="HK98" s="1247"/>
      <c r="HL98" s="1247"/>
      <c r="HM98" s="1247"/>
      <c r="HN98" s="1247"/>
      <c r="HO98" s="1247"/>
      <c r="HQ98" s="1452">
        <f t="shared" si="51"/>
        <v>0</v>
      </c>
      <c r="HR98" s="1452">
        <f t="shared" si="52"/>
        <v>0</v>
      </c>
    </row>
    <row r="99" spans="1:226" ht="16.5" customHeight="1" x14ac:dyDescent="0.2">
      <c r="A99" s="456"/>
      <c r="B99" s="121"/>
      <c r="C99" s="121"/>
      <c r="D99" s="122"/>
      <c r="E99" s="122"/>
      <c r="F99" s="142"/>
      <c r="G99" s="140"/>
      <c r="H99" s="141"/>
      <c r="I99" s="141"/>
      <c r="J99" s="141"/>
      <c r="K99" s="1559">
        <f t="shared" si="53"/>
        <v>0</v>
      </c>
      <c r="L99" s="154"/>
      <c r="M99" s="151"/>
      <c r="N99" s="152"/>
      <c r="O99" s="646"/>
      <c r="P99" s="1559">
        <f t="shared" si="56"/>
        <v>0</v>
      </c>
      <c r="Q99" s="343"/>
      <c r="R99" s="343"/>
      <c r="S99" s="344"/>
      <c r="T99" s="1559">
        <f t="shared" si="35"/>
        <v>0</v>
      </c>
      <c r="U99" s="344"/>
      <c r="V99" s="344"/>
      <c r="W99" s="1559">
        <f t="shared" si="26"/>
        <v>0</v>
      </c>
      <c r="X99" s="343"/>
      <c r="Y99" s="343"/>
      <c r="Z99" s="343"/>
      <c r="AA99" s="343"/>
      <c r="AB99" s="1559">
        <f t="shared" si="54"/>
        <v>0</v>
      </c>
      <c r="AC99" s="1559">
        <f t="shared" si="36"/>
        <v>0</v>
      </c>
      <c r="AD99" s="1559">
        <f t="shared" si="55"/>
        <v>0</v>
      </c>
      <c r="AF99" s="928"/>
      <c r="AG99" s="1065" t="str">
        <f>IF(AF99=" "," ",IF(AF99="Vehículos",VLOOKUP($AG$18,'Datos Indices'!$A$38:$Z$50,22,FALSE),IF(AF99="Ipim",VLOOKUP($AG$18,'Datos Indices'!$A$38:$Z$50,7,FALSE),IF(AF99="Dólar",VLOOKUP($AG$18,'Datos Indices'!$A$38:$Z$50,4,FALSE),IF(AF99="Gasoil",VLOOKUP($AG$18,'Datos Indices'!$A$38:$Z$50,10,FALSE),IF(AF99="WPU06 Pesificado",VLOOKUP($AG$18,'Datos Indices'!$A$38:$Z$50,26,FALSE),0))))))</f>
        <v xml:space="preserve"> </v>
      </c>
      <c r="AH99" s="1066">
        <f t="shared" si="37"/>
        <v>0</v>
      </c>
      <c r="AJ99" s="928"/>
      <c r="AK99" s="1065" t="str">
        <f>IF(AJ99=" "," ",IF(AJ99="Vehículos",VLOOKUP($AK$18,'Datos Indices'!$A$38:$Z$50,22,FALSE),IF(AJ99="Ipim",VLOOKUP($AK$18,'Datos Indices'!$A$38:$Z$50,7,FALSE),IF(AJ99="Dólar",VLOOKUP($AK$18,'Datos Indices'!$A$38:$Z$50,4,FALSE),IF(AJ99="Gasoil",VLOOKUP($AK$18,'Datos Indices'!$A$38:$Z$50,10,FALSE),IF(AJ99="WPU06 Pesificado",VLOOKUP($AK$18,'Datos Indices'!$A$38:$Z$50,26,FALSE),0))))))</f>
        <v xml:space="preserve"> </v>
      </c>
      <c r="AL99" s="1067">
        <f t="shared" si="38"/>
        <v>0</v>
      </c>
      <c r="AM99" s="1067">
        <f t="shared" si="39"/>
        <v>0</v>
      </c>
      <c r="AN99" s="1067">
        <f t="shared" si="40"/>
        <v>0</v>
      </c>
      <c r="AP99" s="928"/>
      <c r="AQ99" s="1065" t="str">
        <f>IF(AP99=" "," ",IF(AP99="Vehículos",VLOOKUP($AQ$18,'Datos Indices'!$A$38:$Z$50,22,FALSE),IF(AP99="Ipim",VLOOKUP($AQ$18,'Datos Indices'!$A$38:$Z$50,7,FALSE),IF(AP99="Dólar",VLOOKUP($AQ$18,'Datos Indices'!$A$38:$Z$50,4,FALSE),IF(AP99="Gasoil",VLOOKUP($AQ$18,'Datos Indices'!$A$38:$Z$50,10,FALSE),IF(AP99="WPU06 Pesificado",VLOOKUP($AQ$18,'Datos Indices'!$A$38:$Z$50,26,FALSE),0))))))</f>
        <v xml:space="preserve"> </v>
      </c>
      <c r="AR99" s="1066">
        <f t="shared" si="41"/>
        <v>0</v>
      </c>
      <c r="AT99" s="928"/>
      <c r="AU99" s="1065" t="str">
        <f>IF(AT99=" "," ",IF(AT99="Vehículos",VLOOKUP($AU$18,'Datos Indices'!$A$38:$Z$50,22,FALSE),IF(AT99="Ipim",VLOOKUP($AU$18,'Datos Indices'!$A$38:$Z$50,7,FALSE),IF(AT99="Dólar",VLOOKUP($AU$18,'Datos Indices'!$A$38:$Z$50,4,FALSE),IF(AT99="Gasoil",VLOOKUP($AU$18,'Datos Indices'!$A$38:$Z$50,10,FALSE),IF(AT99="WPU06 Pesificado",VLOOKUP($AU$18,'Datos Indices'!$A$38:$Z$50,26,FALSE),0))))))</f>
        <v xml:space="preserve"> </v>
      </c>
      <c r="AV99" s="1067">
        <f t="shared" si="42"/>
        <v>0</v>
      </c>
      <c r="AW99" s="1067">
        <f t="shared" si="43"/>
        <v>0</v>
      </c>
      <c r="AX99" s="1067">
        <f t="shared" si="44"/>
        <v>0</v>
      </c>
      <c r="AY99" s="1559">
        <f t="shared" si="45"/>
        <v>0</v>
      </c>
      <c r="AZ99" s="1559">
        <f t="shared" si="46"/>
        <v>0</v>
      </c>
      <c r="BA99" s="1257"/>
      <c r="BB99" s="125"/>
      <c r="BC99" s="1257"/>
      <c r="BD99" s="1450" t="str">
        <f t="shared" si="47"/>
        <v/>
      </c>
      <c r="BE99" s="1451"/>
      <c r="BF99" s="1247"/>
      <c r="BG99" s="1247"/>
      <c r="BH99" s="1247"/>
      <c r="BI99" s="1247"/>
      <c r="BJ99" s="1247"/>
      <c r="BK99" s="1247"/>
      <c r="BL99" s="1247"/>
      <c r="BM99" s="1247"/>
      <c r="BN99" s="1247"/>
      <c r="BO99" s="1247"/>
      <c r="BP99" s="1247"/>
      <c r="BQ99" s="1247"/>
      <c r="BR99" s="1247"/>
      <c r="BS99" s="1247"/>
      <c r="BT99" s="1247"/>
      <c r="BU99" s="1247"/>
      <c r="BV99" s="1247"/>
      <c r="BW99" s="1247"/>
      <c r="BX99" s="1247"/>
      <c r="BY99" s="1247"/>
      <c r="BZ99" s="1247"/>
      <c r="CA99" s="1247"/>
      <c r="CB99" s="1247"/>
      <c r="CC99" s="1247"/>
      <c r="CD99" s="1247"/>
      <c r="CE99" s="1247"/>
      <c r="CF99" s="1247"/>
      <c r="CG99" s="1247"/>
      <c r="CH99" s="1247"/>
      <c r="CI99" s="1247"/>
      <c r="CJ99" s="1247"/>
      <c r="CK99" s="1247"/>
      <c r="CL99" s="1247"/>
      <c r="CM99" s="1247"/>
      <c r="CN99" s="1247"/>
      <c r="CO99" s="1247"/>
      <c r="CP99" s="1247"/>
      <c r="CQ99" s="1247"/>
      <c r="CR99" s="1247"/>
      <c r="CS99" s="1247"/>
      <c r="CT99" s="1247"/>
      <c r="CU99" s="1247"/>
      <c r="CV99" s="1247"/>
      <c r="CW99" s="1247"/>
      <c r="CX99" s="1247"/>
      <c r="CY99" s="1247"/>
      <c r="CZ99" s="1247"/>
      <c r="DA99" s="1247"/>
      <c r="DB99" s="1247"/>
      <c r="DC99" s="1247"/>
      <c r="DD99" s="1247"/>
      <c r="DE99" s="1247"/>
      <c r="DF99" s="1247"/>
      <c r="DG99" s="1247"/>
      <c r="DH99" s="1247"/>
      <c r="DI99" s="1247"/>
      <c r="DJ99" s="1247"/>
      <c r="DK99" s="1247"/>
      <c r="DL99" s="1247"/>
      <c r="DM99" s="1247"/>
      <c r="DN99" s="1247"/>
      <c r="DO99" s="1247"/>
      <c r="DP99" s="1247"/>
      <c r="DQ99" s="1247"/>
      <c r="DR99" s="1247"/>
      <c r="DS99" s="1247"/>
      <c r="DT99" s="1247"/>
      <c r="DU99" s="1247"/>
      <c r="DV99" s="1247"/>
      <c r="DW99" s="1247"/>
      <c r="DX99" s="1247"/>
      <c r="DY99" s="1247"/>
      <c r="DZ99" s="1247"/>
      <c r="EA99" s="1247"/>
      <c r="EB99" s="1247"/>
      <c r="EC99" s="1247"/>
      <c r="ED99" s="1247"/>
      <c r="EE99" s="1247"/>
      <c r="EF99" s="1247"/>
      <c r="EG99" s="1247"/>
      <c r="EH99" s="1257"/>
      <c r="EI99" s="1452">
        <f t="shared" si="48"/>
        <v>0</v>
      </c>
      <c r="EJ99" s="1452">
        <f t="shared" si="49"/>
        <v>0</v>
      </c>
      <c r="EK99" s="1257"/>
      <c r="EL99" s="1450" t="str">
        <f t="shared" si="50"/>
        <v/>
      </c>
      <c r="EM99" s="1451"/>
      <c r="EN99" s="1247"/>
      <c r="EO99" s="1247"/>
      <c r="EP99" s="1247"/>
      <c r="EQ99" s="1247"/>
      <c r="ER99" s="1247"/>
      <c r="ES99" s="1247"/>
      <c r="ET99" s="1247"/>
      <c r="EU99" s="1247"/>
      <c r="EV99" s="1247"/>
      <c r="EW99" s="1247"/>
      <c r="EX99" s="1247"/>
      <c r="EY99" s="1247"/>
      <c r="EZ99" s="1247"/>
      <c r="FA99" s="1247"/>
      <c r="FB99" s="1247"/>
      <c r="FC99" s="1247"/>
      <c r="FD99" s="1247"/>
      <c r="FE99" s="1247"/>
      <c r="FF99" s="1247"/>
      <c r="FG99" s="1247"/>
      <c r="FH99" s="1247"/>
      <c r="FI99" s="1247"/>
      <c r="FJ99" s="1247"/>
      <c r="FK99" s="1247"/>
      <c r="FL99" s="1247"/>
      <c r="FM99" s="1247"/>
      <c r="FN99" s="1247"/>
      <c r="FO99" s="1247"/>
      <c r="FP99" s="1247"/>
      <c r="FQ99" s="1247"/>
      <c r="FR99" s="1247"/>
      <c r="FS99" s="1247"/>
      <c r="FT99" s="1247"/>
      <c r="FU99" s="1247"/>
      <c r="FV99" s="1247"/>
      <c r="FW99" s="1247"/>
      <c r="FX99" s="1247"/>
      <c r="FY99" s="1247"/>
      <c r="FZ99" s="1247"/>
      <c r="GA99" s="1247"/>
      <c r="GB99" s="1247"/>
      <c r="GC99" s="1247"/>
      <c r="GD99" s="1247"/>
      <c r="GE99" s="1247"/>
      <c r="GF99" s="1247"/>
      <c r="GG99" s="1247"/>
      <c r="GH99" s="1247"/>
      <c r="GI99" s="1247"/>
      <c r="GJ99" s="1247"/>
      <c r="GK99" s="1247"/>
      <c r="GL99" s="1247"/>
      <c r="GM99" s="1247"/>
      <c r="GN99" s="1247"/>
      <c r="GO99" s="1247"/>
      <c r="GP99" s="1247"/>
      <c r="GQ99" s="1247"/>
      <c r="GR99" s="1247"/>
      <c r="GS99" s="1247"/>
      <c r="GT99" s="1247"/>
      <c r="GU99" s="1247"/>
      <c r="GV99" s="1247"/>
      <c r="GW99" s="1247"/>
      <c r="GX99" s="1247"/>
      <c r="GY99" s="1247"/>
      <c r="GZ99" s="1247"/>
      <c r="HA99" s="1247"/>
      <c r="HB99" s="1247"/>
      <c r="HC99" s="1247"/>
      <c r="HD99" s="1247"/>
      <c r="HE99" s="1247"/>
      <c r="HF99" s="1247"/>
      <c r="HG99" s="1247"/>
      <c r="HH99" s="1247"/>
      <c r="HI99" s="1247"/>
      <c r="HJ99" s="1247"/>
      <c r="HK99" s="1247"/>
      <c r="HL99" s="1247"/>
      <c r="HM99" s="1247"/>
      <c r="HN99" s="1247"/>
      <c r="HO99" s="1247"/>
      <c r="HQ99" s="1452">
        <f t="shared" si="51"/>
        <v>0</v>
      </c>
      <c r="HR99" s="1452">
        <f t="shared" si="52"/>
        <v>0</v>
      </c>
    </row>
    <row r="100" spans="1:226" ht="16.5" customHeight="1" x14ac:dyDescent="0.2">
      <c r="A100" s="456"/>
      <c r="B100" s="121"/>
      <c r="C100" s="121"/>
      <c r="D100" s="122"/>
      <c r="E100" s="122"/>
      <c r="F100" s="142"/>
      <c r="G100" s="140"/>
      <c r="H100" s="141"/>
      <c r="I100" s="141"/>
      <c r="J100" s="141"/>
      <c r="K100" s="1559">
        <f t="shared" si="53"/>
        <v>0</v>
      </c>
      <c r="L100" s="154"/>
      <c r="M100" s="151"/>
      <c r="N100" s="152"/>
      <c r="O100" s="646"/>
      <c r="P100" s="1559">
        <f t="shared" si="56"/>
        <v>0</v>
      </c>
      <c r="Q100" s="343"/>
      <c r="R100" s="343"/>
      <c r="S100" s="344"/>
      <c r="T100" s="1559">
        <f t="shared" si="35"/>
        <v>0</v>
      </c>
      <c r="U100" s="344"/>
      <c r="V100" s="344"/>
      <c r="W100" s="1559">
        <f t="shared" si="26"/>
        <v>0</v>
      </c>
      <c r="X100" s="343"/>
      <c r="Y100" s="343"/>
      <c r="Z100" s="343"/>
      <c r="AA100" s="343"/>
      <c r="AB100" s="1559">
        <f t="shared" si="54"/>
        <v>0</v>
      </c>
      <c r="AC100" s="1559">
        <f t="shared" si="36"/>
        <v>0</v>
      </c>
      <c r="AD100" s="1559">
        <f t="shared" si="55"/>
        <v>0</v>
      </c>
      <c r="AF100" s="928"/>
      <c r="AG100" s="1065" t="str">
        <f>IF(AF100=" "," ",IF(AF100="Vehículos",VLOOKUP($AG$18,'Datos Indices'!$A$38:$Z$50,22,FALSE),IF(AF100="Ipim",VLOOKUP($AG$18,'Datos Indices'!$A$38:$Z$50,7,FALSE),IF(AF100="Dólar",VLOOKUP($AG$18,'Datos Indices'!$A$38:$Z$50,4,FALSE),IF(AF100="Gasoil",VLOOKUP($AG$18,'Datos Indices'!$A$38:$Z$50,10,FALSE),IF(AF100="WPU06 Pesificado",VLOOKUP($AG$18,'Datos Indices'!$A$38:$Z$50,26,FALSE),0))))))</f>
        <v xml:space="preserve"> </v>
      </c>
      <c r="AH100" s="1066">
        <f t="shared" si="37"/>
        <v>0</v>
      </c>
      <c r="AJ100" s="928"/>
      <c r="AK100" s="1065" t="str">
        <f>IF(AJ100=" "," ",IF(AJ100="Vehículos",VLOOKUP($AK$18,'Datos Indices'!$A$38:$Z$50,22,FALSE),IF(AJ100="Ipim",VLOOKUP($AK$18,'Datos Indices'!$A$38:$Z$50,7,FALSE),IF(AJ100="Dólar",VLOOKUP($AK$18,'Datos Indices'!$A$38:$Z$50,4,FALSE),IF(AJ100="Gasoil",VLOOKUP($AK$18,'Datos Indices'!$A$38:$Z$50,10,FALSE),IF(AJ100="WPU06 Pesificado",VLOOKUP($AK$18,'Datos Indices'!$A$38:$Z$50,26,FALSE),0))))))</f>
        <v xml:space="preserve"> </v>
      </c>
      <c r="AL100" s="1067">
        <f t="shared" si="38"/>
        <v>0</v>
      </c>
      <c r="AM100" s="1067">
        <f t="shared" si="39"/>
        <v>0</v>
      </c>
      <c r="AN100" s="1067">
        <f t="shared" si="40"/>
        <v>0</v>
      </c>
      <c r="AP100" s="928"/>
      <c r="AQ100" s="1065" t="str">
        <f>IF(AP100=" "," ",IF(AP100="Vehículos",VLOOKUP($AQ$18,'Datos Indices'!$A$38:$Z$50,22,FALSE),IF(AP100="Ipim",VLOOKUP($AQ$18,'Datos Indices'!$A$38:$Z$50,7,FALSE),IF(AP100="Dólar",VLOOKUP($AQ$18,'Datos Indices'!$A$38:$Z$50,4,FALSE),IF(AP100="Gasoil",VLOOKUP($AQ$18,'Datos Indices'!$A$38:$Z$50,10,FALSE),IF(AP100="WPU06 Pesificado",VLOOKUP($AQ$18,'Datos Indices'!$A$38:$Z$50,26,FALSE),0))))))</f>
        <v xml:space="preserve"> </v>
      </c>
      <c r="AR100" s="1066">
        <f t="shared" si="41"/>
        <v>0</v>
      </c>
      <c r="AT100" s="928"/>
      <c r="AU100" s="1065" t="str">
        <f>IF(AT100=" "," ",IF(AT100="Vehículos",VLOOKUP($AU$18,'Datos Indices'!$A$38:$Z$50,22,FALSE),IF(AT100="Ipim",VLOOKUP($AU$18,'Datos Indices'!$A$38:$Z$50,7,FALSE),IF(AT100="Dólar",VLOOKUP($AU$18,'Datos Indices'!$A$38:$Z$50,4,FALSE),IF(AT100="Gasoil",VLOOKUP($AU$18,'Datos Indices'!$A$38:$Z$50,10,FALSE),IF(AT100="WPU06 Pesificado",VLOOKUP($AU$18,'Datos Indices'!$A$38:$Z$50,26,FALSE),0))))))</f>
        <v xml:space="preserve"> </v>
      </c>
      <c r="AV100" s="1067">
        <f t="shared" si="42"/>
        <v>0</v>
      </c>
      <c r="AW100" s="1067">
        <f t="shared" si="43"/>
        <v>0</v>
      </c>
      <c r="AX100" s="1067">
        <f t="shared" si="44"/>
        <v>0</v>
      </c>
      <c r="AY100" s="1559">
        <f t="shared" si="45"/>
        <v>0</v>
      </c>
      <c r="AZ100" s="1559">
        <f t="shared" si="46"/>
        <v>0</v>
      </c>
      <c r="BA100" s="1257"/>
      <c r="BB100" s="125"/>
      <c r="BC100" s="1257"/>
      <c r="BD100" s="1450" t="str">
        <f t="shared" si="47"/>
        <v/>
      </c>
      <c r="BF100" s="1247"/>
      <c r="BG100" s="1247"/>
      <c r="BH100" s="1247"/>
      <c r="BI100" s="1247"/>
      <c r="BJ100" s="1247"/>
      <c r="BK100" s="1247"/>
      <c r="BL100" s="1247"/>
      <c r="BM100" s="1247"/>
      <c r="BN100" s="1247"/>
      <c r="BO100" s="1247"/>
      <c r="BP100" s="1247"/>
      <c r="BQ100" s="1247"/>
      <c r="BR100" s="1247"/>
      <c r="BS100" s="1247"/>
      <c r="BT100" s="1247"/>
      <c r="BU100" s="1247"/>
      <c r="BV100" s="1247"/>
      <c r="BW100" s="1247"/>
      <c r="BX100" s="1247"/>
      <c r="BY100" s="1247"/>
      <c r="BZ100" s="1247"/>
      <c r="CA100" s="1247"/>
      <c r="CB100" s="1247"/>
      <c r="CC100" s="1247"/>
      <c r="CD100" s="1247"/>
      <c r="CE100" s="1247"/>
      <c r="CF100" s="1247"/>
      <c r="CG100" s="1247"/>
      <c r="CH100" s="1247"/>
      <c r="CI100" s="1247"/>
      <c r="CJ100" s="1247"/>
      <c r="CK100" s="1247"/>
      <c r="CL100" s="1247"/>
      <c r="CM100" s="1247"/>
      <c r="CN100" s="1247"/>
      <c r="CO100" s="1247"/>
      <c r="CP100" s="1247"/>
      <c r="CQ100" s="1247"/>
      <c r="CR100" s="1247"/>
      <c r="CS100" s="1247"/>
      <c r="CT100" s="1247"/>
      <c r="CU100" s="1247"/>
      <c r="CV100" s="1247"/>
      <c r="CW100" s="1247"/>
      <c r="CX100" s="1247"/>
      <c r="CY100" s="1247"/>
      <c r="CZ100" s="1247"/>
      <c r="DA100" s="1247"/>
      <c r="DB100" s="1247"/>
      <c r="DC100" s="1247"/>
      <c r="DD100" s="1247"/>
      <c r="DE100" s="1247"/>
      <c r="DF100" s="1247"/>
      <c r="DG100" s="1247"/>
      <c r="DH100" s="1247"/>
      <c r="DI100" s="1247"/>
      <c r="DJ100" s="1247"/>
      <c r="DK100" s="1247"/>
      <c r="DL100" s="1247"/>
      <c r="DM100" s="1247"/>
      <c r="DN100" s="1247"/>
      <c r="DO100" s="1247"/>
      <c r="DP100" s="1247"/>
      <c r="DQ100" s="1247"/>
      <c r="DR100" s="1247"/>
      <c r="DS100" s="1247"/>
      <c r="DT100" s="1247"/>
      <c r="DU100" s="1247"/>
      <c r="DV100" s="1247"/>
      <c r="DW100" s="1247"/>
      <c r="DX100" s="1247"/>
      <c r="DY100" s="1247"/>
      <c r="DZ100" s="1247"/>
      <c r="EA100" s="1247"/>
      <c r="EB100" s="1247"/>
      <c r="EC100" s="1247"/>
      <c r="ED100" s="1247"/>
      <c r="EE100" s="1247"/>
      <c r="EF100" s="1247"/>
      <c r="EG100" s="1247"/>
      <c r="EH100" s="1257"/>
      <c r="EI100" s="1452">
        <f t="shared" si="48"/>
        <v>0</v>
      </c>
      <c r="EJ100" s="1452">
        <f t="shared" si="49"/>
        <v>0</v>
      </c>
      <c r="EK100" s="1257"/>
      <c r="EL100" s="1450" t="str">
        <f t="shared" si="50"/>
        <v/>
      </c>
      <c r="EN100" s="1247"/>
      <c r="EO100" s="1247"/>
      <c r="EP100" s="1247"/>
      <c r="EQ100" s="1247"/>
      <c r="ER100" s="1247"/>
      <c r="ES100" s="1247"/>
      <c r="ET100" s="1247"/>
      <c r="EU100" s="1247"/>
      <c r="EV100" s="1247"/>
      <c r="EW100" s="1247"/>
      <c r="EX100" s="1247"/>
      <c r="EY100" s="1247"/>
      <c r="EZ100" s="1247"/>
      <c r="FA100" s="1247"/>
      <c r="FB100" s="1247"/>
      <c r="FC100" s="1247"/>
      <c r="FD100" s="1247"/>
      <c r="FE100" s="1247"/>
      <c r="FF100" s="1247"/>
      <c r="FG100" s="1247"/>
      <c r="FH100" s="1247"/>
      <c r="FI100" s="1247"/>
      <c r="FJ100" s="1247"/>
      <c r="FK100" s="1247"/>
      <c r="FL100" s="1247"/>
      <c r="FM100" s="1247"/>
      <c r="FN100" s="1247"/>
      <c r="FO100" s="1247"/>
      <c r="FP100" s="1247"/>
      <c r="FQ100" s="1247"/>
      <c r="FR100" s="1247"/>
      <c r="FS100" s="1247"/>
      <c r="FT100" s="1247"/>
      <c r="FU100" s="1247"/>
      <c r="FV100" s="1247"/>
      <c r="FW100" s="1247"/>
      <c r="FX100" s="1247"/>
      <c r="FY100" s="1247"/>
      <c r="FZ100" s="1247"/>
      <c r="GA100" s="1247"/>
      <c r="GB100" s="1247"/>
      <c r="GC100" s="1247"/>
      <c r="GD100" s="1247"/>
      <c r="GE100" s="1247"/>
      <c r="GF100" s="1247"/>
      <c r="GG100" s="1247"/>
      <c r="GH100" s="1247"/>
      <c r="GI100" s="1247"/>
      <c r="GJ100" s="1247"/>
      <c r="GK100" s="1247"/>
      <c r="GL100" s="1247"/>
      <c r="GM100" s="1247"/>
      <c r="GN100" s="1247"/>
      <c r="GO100" s="1247"/>
      <c r="GP100" s="1247"/>
      <c r="GQ100" s="1247"/>
      <c r="GR100" s="1247"/>
      <c r="GS100" s="1247"/>
      <c r="GT100" s="1247"/>
      <c r="GU100" s="1247"/>
      <c r="GV100" s="1247"/>
      <c r="GW100" s="1247"/>
      <c r="GX100" s="1247"/>
      <c r="GY100" s="1247"/>
      <c r="GZ100" s="1247"/>
      <c r="HA100" s="1247"/>
      <c r="HB100" s="1247"/>
      <c r="HC100" s="1247"/>
      <c r="HD100" s="1247"/>
      <c r="HE100" s="1247"/>
      <c r="HF100" s="1247"/>
      <c r="HG100" s="1247"/>
      <c r="HH100" s="1247"/>
      <c r="HI100" s="1247"/>
      <c r="HJ100" s="1247"/>
      <c r="HK100" s="1247"/>
      <c r="HL100" s="1247"/>
      <c r="HM100" s="1247"/>
      <c r="HN100" s="1247"/>
      <c r="HO100" s="1247"/>
      <c r="HQ100" s="1452">
        <f t="shared" si="51"/>
        <v>0</v>
      </c>
      <c r="HR100" s="1452">
        <f t="shared" si="52"/>
        <v>0</v>
      </c>
    </row>
    <row r="101" spans="1:226" ht="16.5" customHeight="1" x14ac:dyDescent="0.2">
      <c r="A101" s="456"/>
      <c r="B101" s="121"/>
      <c r="C101" s="121"/>
      <c r="D101" s="122"/>
      <c r="E101" s="122"/>
      <c r="F101" s="142"/>
      <c r="G101" s="140"/>
      <c r="H101" s="141"/>
      <c r="I101" s="141"/>
      <c r="J101" s="141"/>
      <c r="K101" s="1559">
        <f t="shared" si="53"/>
        <v>0</v>
      </c>
      <c r="L101" s="154"/>
      <c r="M101" s="151"/>
      <c r="N101" s="152"/>
      <c r="O101" s="646"/>
      <c r="P101" s="1559">
        <f t="shared" si="56"/>
        <v>0</v>
      </c>
      <c r="Q101" s="343"/>
      <c r="R101" s="343"/>
      <c r="S101" s="344"/>
      <c r="T101" s="1559">
        <f t="shared" si="35"/>
        <v>0</v>
      </c>
      <c r="U101" s="344"/>
      <c r="V101" s="344"/>
      <c r="W101" s="1559">
        <f t="shared" si="26"/>
        <v>0</v>
      </c>
      <c r="X101" s="343"/>
      <c r="Y101" s="343"/>
      <c r="Z101" s="343"/>
      <c r="AA101" s="343"/>
      <c r="AB101" s="1559">
        <f t="shared" si="54"/>
        <v>0</v>
      </c>
      <c r="AC101" s="1559">
        <f t="shared" si="36"/>
        <v>0</v>
      </c>
      <c r="AD101" s="1559">
        <f t="shared" si="55"/>
        <v>0</v>
      </c>
      <c r="AF101" s="928"/>
      <c r="AG101" s="1065" t="str">
        <f>IF(AF101=" "," ",IF(AF101="Vehículos",VLOOKUP($AG$18,'Datos Indices'!$A$38:$Z$50,22,FALSE),IF(AF101="Ipim",VLOOKUP($AG$18,'Datos Indices'!$A$38:$Z$50,7,FALSE),IF(AF101="Dólar",VLOOKUP($AG$18,'Datos Indices'!$A$38:$Z$50,4,FALSE),IF(AF101="Gasoil",VLOOKUP($AG$18,'Datos Indices'!$A$38:$Z$50,10,FALSE),IF(AF101="WPU06 Pesificado",VLOOKUP($AG$18,'Datos Indices'!$A$38:$Z$50,26,FALSE),0))))))</f>
        <v xml:space="preserve"> </v>
      </c>
      <c r="AH101" s="1066">
        <f t="shared" si="37"/>
        <v>0</v>
      </c>
      <c r="AJ101" s="928"/>
      <c r="AK101" s="1065" t="str">
        <f>IF(AJ101=" "," ",IF(AJ101="Vehículos",VLOOKUP($AK$18,'Datos Indices'!$A$38:$Z$50,22,FALSE),IF(AJ101="Ipim",VLOOKUP($AK$18,'Datos Indices'!$A$38:$Z$50,7,FALSE),IF(AJ101="Dólar",VLOOKUP($AK$18,'Datos Indices'!$A$38:$Z$50,4,FALSE),IF(AJ101="Gasoil",VLOOKUP($AK$18,'Datos Indices'!$A$38:$Z$50,10,FALSE),IF(AJ101="WPU06 Pesificado",VLOOKUP($AK$18,'Datos Indices'!$A$38:$Z$50,26,FALSE),0))))))</f>
        <v xml:space="preserve"> </v>
      </c>
      <c r="AL101" s="1067">
        <f t="shared" si="38"/>
        <v>0</v>
      </c>
      <c r="AM101" s="1067">
        <f t="shared" si="39"/>
        <v>0</v>
      </c>
      <c r="AN101" s="1067">
        <f t="shared" si="40"/>
        <v>0</v>
      </c>
      <c r="AP101" s="928"/>
      <c r="AQ101" s="1065" t="str">
        <f>IF(AP101=" "," ",IF(AP101="Vehículos",VLOOKUP($AQ$18,'Datos Indices'!$A$38:$Z$50,22,FALSE),IF(AP101="Ipim",VLOOKUP($AQ$18,'Datos Indices'!$A$38:$Z$50,7,FALSE),IF(AP101="Dólar",VLOOKUP($AQ$18,'Datos Indices'!$A$38:$Z$50,4,FALSE),IF(AP101="Gasoil",VLOOKUP($AQ$18,'Datos Indices'!$A$38:$Z$50,10,FALSE),IF(AP101="WPU06 Pesificado",VLOOKUP($AQ$18,'Datos Indices'!$A$38:$Z$50,26,FALSE),0))))))</f>
        <v xml:space="preserve"> </v>
      </c>
      <c r="AR101" s="1066">
        <f t="shared" si="41"/>
        <v>0</v>
      </c>
      <c r="AT101" s="928"/>
      <c r="AU101" s="1065" t="str">
        <f>IF(AT101=" "," ",IF(AT101="Vehículos",VLOOKUP($AU$18,'Datos Indices'!$A$38:$Z$50,22,FALSE),IF(AT101="Ipim",VLOOKUP($AU$18,'Datos Indices'!$A$38:$Z$50,7,FALSE),IF(AT101="Dólar",VLOOKUP($AU$18,'Datos Indices'!$A$38:$Z$50,4,FALSE),IF(AT101="Gasoil",VLOOKUP($AU$18,'Datos Indices'!$A$38:$Z$50,10,FALSE),IF(AT101="WPU06 Pesificado",VLOOKUP($AU$18,'Datos Indices'!$A$38:$Z$50,26,FALSE),0))))))</f>
        <v xml:space="preserve"> </v>
      </c>
      <c r="AV101" s="1067">
        <f t="shared" si="42"/>
        <v>0</v>
      </c>
      <c r="AW101" s="1067">
        <f t="shared" si="43"/>
        <v>0</v>
      </c>
      <c r="AX101" s="1067">
        <f t="shared" si="44"/>
        <v>0</v>
      </c>
      <c r="AY101" s="1559">
        <f t="shared" si="45"/>
        <v>0</v>
      </c>
      <c r="AZ101" s="1559">
        <f t="shared" si="46"/>
        <v>0</v>
      </c>
      <c r="BA101" s="1257"/>
      <c r="BB101" s="125"/>
      <c r="BC101" s="1257"/>
      <c r="BD101" s="1450" t="str">
        <f t="shared" si="47"/>
        <v/>
      </c>
      <c r="BF101" s="1247"/>
      <c r="BG101" s="1247"/>
      <c r="BH101" s="1247"/>
      <c r="BI101" s="1247"/>
      <c r="BJ101" s="1247"/>
      <c r="BK101" s="1247"/>
      <c r="BL101" s="1247"/>
      <c r="BM101" s="1247"/>
      <c r="BN101" s="1247"/>
      <c r="BO101" s="1247"/>
      <c r="BP101" s="1247"/>
      <c r="BQ101" s="1247"/>
      <c r="BR101" s="1247"/>
      <c r="BS101" s="1247"/>
      <c r="BT101" s="1247"/>
      <c r="BU101" s="1247"/>
      <c r="BV101" s="1247"/>
      <c r="BW101" s="1247"/>
      <c r="BX101" s="1247"/>
      <c r="BY101" s="1247"/>
      <c r="BZ101" s="1247"/>
      <c r="CA101" s="1247"/>
      <c r="CB101" s="1247"/>
      <c r="CC101" s="1247"/>
      <c r="CD101" s="1247"/>
      <c r="CE101" s="1247"/>
      <c r="CF101" s="1247"/>
      <c r="CG101" s="1247"/>
      <c r="CH101" s="1247"/>
      <c r="CI101" s="1247"/>
      <c r="CJ101" s="1247"/>
      <c r="CK101" s="1247"/>
      <c r="CL101" s="1247"/>
      <c r="CM101" s="1247"/>
      <c r="CN101" s="1247"/>
      <c r="CO101" s="1247"/>
      <c r="CP101" s="1247"/>
      <c r="CQ101" s="1247"/>
      <c r="CR101" s="1247"/>
      <c r="CS101" s="1247"/>
      <c r="CT101" s="1247"/>
      <c r="CU101" s="1247"/>
      <c r="CV101" s="1247"/>
      <c r="CW101" s="1247"/>
      <c r="CX101" s="1247"/>
      <c r="CY101" s="1247"/>
      <c r="CZ101" s="1247"/>
      <c r="DA101" s="1247"/>
      <c r="DB101" s="1247"/>
      <c r="DC101" s="1247"/>
      <c r="DD101" s="1247"/>
      <c r="DE101" s="1247"/>
      <c r="DF101" s="1247"/>
      <c r="DG101" s="1247"/>
      <c r="DH101" s="1247"/>
      <c r="DI101" s="1247"/>
      <c r="DJ101" s="1247"/>
      <c r="DK101" s="1247"/>
      <c r="DL101" s="1247"/>
      <c r="DM101" s="1247"/>
      <c r="DN101" s="1247"/>
      <c r="DO101" s="1247"/>
      <c r="DP101" s="1247"/>
      <c r="DQ101" s="1247"/>
      <c r="DR101" s="1247"/>
      <c r="DS101" s="1247"/>
      <c r="DT101" s="1247"/>
      <c r="DU101" s="1247"/>
      <c r="DV101" s="1247"/>
      <c r="DW101" s="1247"/>
      <c r="DX101" s="1247"/>
      <c r="DY101" s="1247"/>
      <c r="DZ101" s="1247"/>
      <c r="EA101" s="1247"/>
      <c r="EB101" s="1247"/>
      <c r="EC101" s="1247"/>
      <c r="ED101" s="1247"/>
      <c r="EE101" s="1247"/>
      <c r="EF101" s="1247"/>
      <c r="EG101" s="1247"/>
      <c r="EH101" s="1257"/>
      <c r="EI101" s="1452">
        <f t="shared" si="48"/>
        <v>0</v>
      </c>
      <c r="EJ101" s="1452">
        <f t="shared" si="49"/>
        <v>0</v>
      </c>
      <c r="EK101" s="1257"/>
      <c r="EL101" s="1450" t="str">
        <f t="shared" si="50"/>
        <v/>
      </c>
      <c r="EN101" s="1247"/>
      <c r="EO101" s="1247"/>
      <c r="EP101" s="1247"/>
      <c r="EQ101" s="1247"/>
      <c r="ER101" s="1247"/>
      <c r="ES101" s="1247"/>
      <c r="ET101" s="1247"/>
      <c r="EU101" s="1247"/>
      <c r="EV101" s="1247"/>
      <c r="EW101" s="1247"/>
      <c r="EX101" s="1247"/>
      <c r="EY101" s="1247"/>
      <c r="EZ101" s="1247"/>
      <c r="FA101" s="1247"/>
      <c r="FB101" s="1247"/>
      <c r="FC101" s="1247"/>
      <c r="FD101" s="1247"/>
      <c r="FE101" s="1247"/>
      <c r="FF101" s="1247"/>
      <c r="FG101" s="1247"/>
      <c r="FH101" s="1247"/>
      <c r="FI101" s="1247"/>
      <c r="FJ101" s="1247"/>
      <c r="FK101" s="1247"/>
      <c r="FL101" s="1247"/>
      <c r="FM101" s="1247"/>
      <c r="FN101" s="1247"/>
      <c r="FO101" s="1247"/>
      <c r="FP101" s="1247"/>
      <c r="FQ101" s="1247"/>
      <c r="FR101" s="1247"/>
      <c r="FS101" s="1247"/>
      <c r="FT101" s="1247"/>
      <c r="FU101" s="1247"/>
      <c r="FV101" s="1247"/>
      <c r="FW101" s="1247"/>
      <c r="FX101" s="1247"/>
      <c r="FY101" s="1247"/>
      <c r="FZ101" s="1247"/>
      <c r="GA101" s="1247"/>
      <c r="GB101" s="1247"/>
      <c r="GC101" s="1247"/>
      <c r="GD101" s="1247"/>
      <c r="GE101" s="1247"/>
      <c r="GF101" s="1247"/>
      <c r="GG101" s="1247"/>
      <c r="GH101" s="1247"/>
      <c r="GI101" s="1247"/>
      <c r="GJ101" s="1247"/>
      <c r="GK101" s="1247"/>
      <c r="GL101" s="1247"/>
      <c r="GM101" s="1247"/>
      <c r="GN101" s="1247"/>
      <c r="GO101" s="1247"/>
      <c r="GP101" s="1247"/>
      <c r="GQ101" s="1247"/>
      <c r="GR101" s="1247"/>
      <c r="GS101" s="1247"/>
      <c r="GT101" s="1247"/>
      <c r="GU101" s="1247"/>
      <c r="GV101" s="1247"/>
      <c r="GW101" s="1247"/>
      <c r="GX101" s="1247"/>
      <c r="GY101" s="1247"/>
      <c r="GZ101" s="1247"/>
      <c r="HA101" s="1247"/>
      <c r="HB101" s="1247"/>
      <c r="HC101" s="1247"/>
      <c r="HD101" s="1247"/>
      <c r="HE101" s="1247"/>
      <c r="HF101" s="1247"/>
      <c r="HG101" s="1247"/>
      <c r="HH101" s="1247"/>
      <c r="HI101" s="1247"/>
      <c r="HJ101" s="1247"/>
      <c r="HK101" s="1247"/>
      <c r="HL101" s="1247"/>
      <c r="HM101" s="1247"/>
      <c r="HN101" s="1247"/>
      <c r="HO101" s="1247"/>
      <c r="HQ101" s="1452">
        <f t="shared" si="51"/>
        <v>0</v>
      </c>
      <c r="HR101" s="1452">
        <f t="shared" si="52"/>
        <v>0</v>
      </c>
    </row>
    <row r="102" spans="1:226" ht="16.5" customHeight="1" x14ac:dyDescent="0.2">
      <c r="A102" s="456"/>
      <c r="B102" s="121"/>
      <c r="C102" s="121"/>
      <c r="D102" s="122"/>
      <c r="E102" s="122"/>
      <c r="F102" s="142"/>
      <c r="G102" s="140"/>
      <c r="H102" s="141"/>
      <c r="I102" s="141"/>
      <c r="J102" s="141"/>
      <c r="K102" s="1559">
        <f t="shared" ref="K102:K116" si="57">(J102*I102*H102)*C102*D102</f>
        <v>0</v>
      </c>
      <c r="L102" s="154"/>
      <c r="M102" s="151"/>
      <c r="N102" s="152"/>
      <c r="O102" s="646"/>
      <c r="P102" s="1559">
        <f t="shared" si="56"/>
        <v>0</v>
      </c>
      <c r="Q102" s="343"/>
      <c r="R102" s="343"/>
      <c r="S102" s="344"/>
      <c r="T102" s="1559">
        <f t="shared" si="35"/>
        <v>0</v>
      </c>
      <c r="U102" s="344"/>
      <c r="V102" s="141"/>
      <c r="W102" s="1559">
        <f t="shared" si="26"/>
        <v>0</v>
      </c>
      <c r="X102" s="343"/>
      <c r="Y102" s="343"/>
      <c r="Z102" s="343"/>
      <c r="AA102" s="343"/>
      <c r="AB102" s="1559">
        <f t="shared" ref="AB102:AB116" si="58">SUM(X102:AA102)*C102*D102</f>
        <v>0</v>
      </c>
      <c r="AC102" s="1559">
        <f t="shared" si="36"/>
        <v>0</v>
      </c>
      <c r="AD102" s="1559">
        <f t="shared" ref="AD102:AD116" si="59">+K102+P102+W102+AB102</f>
        <v>0</v>
      </c>
      <c r="AF102" s="928"/>
      <c r="AG102" s="1065" t="str">
        <f>IF(AF102=" "," ",IF(AF102="Vehículos",VLOOKUP($AG$18,'Datos Indices'!$A$38:$Z$50,22,FALSE),IF(AF102="Ipim",VLOOKUP($AG$18,'Datos Indices'!$A$38:$Z$50,7,FALSE),IF(AF102="Dólar",VLOOKUP($AG$18,'Datos Indices'!$A$38:$Z$50,4,FALSE),IF(AF102="Gasoil",VLOOKUP($AG$18,'Datos Indices'!$A$38:$Z$50,10,FALSE),IF(AF102="WPU06 Pesificado",VLOOKUP($AG$18,'Datos Indices'!$A$38:$Z$50,26,FALSE),0))))))</f>
        <v xml:space="preserve"> </v>
      </c>
      <c r="AH102" s="1066">
        <f t="shared" si="37"/>
        <v>0</v>
      </c>
      <c r="AJ102" s="928"/>
      <c r="AK102" s="1065" t="str">
        <f>IF(AJ102=" "," ",IF(AJ102="Vehículos",VLOOKUP($AK$18,'Datos Indices'!$A$38:$Z$50,22,FALSE),IF(AJ102="Ipim",VLOOKUP($AK$18,'Datos Indices'!$A$38:$Z$50,7,FALSE),IF(AJ102="Dólar",VLOOKUP($AK$18,'Datos Indices'!$A$38:$Z$50,4,FALSE),IF(AJ102="Gasoil",VLOOKUP($AK$18,'Datos Indices'!$A$38:$Z$50,10,FALSE),IF(AJ102="WPU06 Pesificado",VLOOKUP($AK$18,'Datos Indices'!$A$38:$Z$50,26,FALSE),0))))))</f>
        <v xml:space="preserve"> </v>
      </c>
      <c r="AL102" s="1067">
        <f t="shared" si="38"/>
        <v>0</v>
      </c>
      <c r="AM102" s="1067">
        <f t="shared" si="39"/>
        <v>0</v>
      </c>
      <c r="AN102" s="1067">
        <f t="shared" si="40"/>
        <v>0</v>
      </c>
      <c r="AP102" s="928"/>
      <c r="AQ102" s="1065" t="str">
        <f>IF(AP102=" "," ",IF(AP102="Vehículos",VLOOKUP($AQ$18,'Datos Indices'!$A$38:$Z$50,22,FALSE),IF(AP102="Ipim",VLOOKUP($AQ$18,'Datos Indices'!$A$38:$Z$50,7,FALSE),IF(AP102="Dólar",VLOOKUP($AQ$18,'Datos Indices'!$A$38:$Z$50,4,FALSE),IF(AP102="Gasoil",VLOOKUP($AQ$18,'Datos Indices'!$A$38:$Z$50,10,FALSE),IF(AP102="WPU06 Pesificado",VLOOKUP($AQ$18,'Datos Indices'!$A$38:$Z$50,26,FALSE),0))))))</f>
        <v xml:space="preserve"> </v>
      </c>
      <c r="AR102" s="1066">
        <f t="shared" si="41"/>
        <v>0</v>
      </c>
      <c r="AT102" s="928"/>
      <c r="AU102" s="1065" t="str">
        <f>IF(AT102=" "," ",IF(AT102="Vehículos",VLOOKUP($AU$18,'Datos Indices'!$A$38:$Z$50,22,FALSE),IF(AT102="Ipim",VLOOKUP($AU$18,'Datos Indices'!$A$38:$Z$50,7,FALSE),IF(AT102="Dólar",VLOOKUP($AU$18,'Datos Indices'!$A$38:$Z$50,4,FALSE),IF(AT102="Gasoil",VLOOKUP($AU$18,'Datos Indices'!$A$38:$Z$50,10,FALSE),IF(AT102="WPU06 Pesificado",VLOOKUP($AU$18,'Datos Indices'!$A$38:$Z$50,26,FALSE),0))))))</f>
        <v xml:space="preserve"> </v>
      </c>
      <c r="AV102" s="1067">
        <f t="shared" si="42"/>
        <v>0</v>
      </c>
      <c r="AW102" s="1067">
        <f t="shared" si="43"/>
        <v>0</v>
      </c>
      <c r="AX102" s="1067">
        <f t="shared" si="44"/>
        <v>0</v>
      </c>
      <c r="AY102" s="1559">
        <f t="shared" si="45"/>
        <v>0</v>
      </c>
      <c r="AZ102" s="1559">
        <f t="shared" si="46"/>
        <v>0</v>
      </c>
      <c r="BA102" s="1257"/>
      <c r="BB102" s="125"/>
      <c r="BC102" s="1257"/>
      <c r="BD102" s="1450" t="str">
        <f t="shared" si="47"/>
        <v/>
      </c>
      <c r="BE102" s="1451"/>
      <c r="BF102" s="1247"/>
      <c r="BG102" s="1247"/>
      <c r="BH102" s="1247"/>
      <c r="BI102" s="1247"/>
      <c r="BJ102" s="1247"/>
      <c r="BK102" s="1247"/>
      <c r="BL102" s="1247"/>
      <c r="BM102" s="1247"/>
      <c r="BN102" s="1247"/>
      <c r="BO102" s="1247"/>
      <c r="BP102" s="1247"/>
      <c r="BQ102" s="1247"/>
      <c r="BR102" s="1247"/>
      <c r="BS102" s="1247"/>
      <c r="BT102" s="1247"/>
      <c r="BU102" s="1247"/>
      <c r="BV102" s="1247"/>
      <c r="BW102" s="1247"/>
      <c r="BX102" s="1247"/>
      <c r="BY102" s="1247"/>
      <c r="BZ102" s="1247"/>
      <c r="CA102" s="1247"/>
      <c r="CB102" s="1247"/>
      <c r="CC102" s="1247"/>
      <c r="CD102" s="1247"/>
      <c r="CE102" s="1247"/>
      <c r="CF102" s="1247"/>
      <c r="CG102" s="1247"/>
      <c r="CH102" s="1247"/>
      <c r="CI102" s="1247"/>
      <c r="CJ102" s="1247"/>
      <c r="CK102" s="1247"/>
      <c r="CL102" s="1247"/>
      <c r="CM102" s="1247"/>
      <c r="CN102" s="1247"/>
      <c r="CO102" s="1247"/>
      <c r="CP102" s="1247"/>
      <c r="CQ102" s="1247"/>
      <c r="CR102" s="1247"/>
      <c r="CS102" s="1247"/>
      <c r="CT102" s="1247"/>
      <c r="CU102" s="1247"/>
      <c r="CV102" s="1247"/>
      <c r="CW102" s="1247"/>
      <c r="CX102" s="1247"/>
      <c r="CY102" s="1247"/>
      <c r="CZ102" s="1247"/>
      <c r="DA102" s="1247"/>
      <c r="DB102" s="1247"/>
      <c r="DC102" s="1247"/>
      <c r="DD102" s="1247"/>
      <c r="DE102" s="1247"/>
      <c r="DF102" s="1247"/>
      <c r="DG102" s="1247"/>
      <c r="DH102" s="1247"/>
      <c r="DI102" s="1247"/>
      <c r="DJ102" s="1247"/>
      <c r="DK102" s="1247"/>
      <c r="DL102" s="1247"/>
      <c r="DM102" s="1247"/>
      <c r="DN102" s="1247"/>
      <c r="DO102" s="1247"/>
      <c r="DP102" s="1247"/>
      <c r="DQ102" s="1247"/>
      <c r="DR102" s="1247"/>
      <c r="DS102" s="1247"/>
      <c r="DT102" s="1247"/>
      <c r="DU102" s="1247"/>
      <c r="DV102" s="1247"/>
      <c r="DW102" s="1247"/>
      <c r="DX102" s="1247"/>
      <c r="DY102" s="1247"/>
      <c r="DZ102" s="1247"/>
      <c r="EA102" s="1247"/>
      <c r="EB102" s="1247"/>
      <c r="EC102" s="1247"/>
      <c r="ED102" s="1247"/>
      <c r="EE102" s="1247"/>
      <c r="EF102" s="1247"/>
      <c r="EG102" s="1247"/>
      <c r="EH102" s="1257"/>
      <c r="EI102" s="1452">
        <f t="shared" si="48"/>
        <v>0</v>
      </c>
      <c r="EJ102" s="1452">
        <f t="shared" si="49"/>
        <v>0</v>
      </c>
      <c r="EK102" s="1257"/>
      <c r="EL102" s="1450" t="str">
        <f t="shared" si="50"/>
        <v/>
      </c>
      <c r="EM102" s="1451"/>
      <c r="EN102" s="1247"/>
      <c r="EO102" s="1247"/>
      <c r="EP102" s="1247"/>
      <c r="EQ102" s="1247"/>
      <c r="ER102" s="1247"/>
      <c r="ES102" s="1247"/>
      <c r="ET102" s="1247"/>
      <c r="EU102" s="1247"/>
      <c r="EV102" s="1247"/>
      <c r="EW102" s="1247"/>
      <c r="EX102" s="1247"/>
      <c r="EY102" s="1247"/>
      <c r="EZ102" s="1247"/>
      <c r="FA102" s="1247"/>
      <c r="FB102" s="1247"/>
      <c r="FC102" s="1247"/>
      <c r="FD102" s="1247"/>
      <c r="FE102" s="1247"/>
      <c r="FF102" s="1247"/>
      <c r="FG102" s="1247"/>
      <c r="FH102" s="1247"/>
      <c r="FI102" s="1247"/>
      <c r="FJ102" s="1247"/>
      <c r="FK102" s="1247"/>
      <c r="FL102" s="1247"/>
      <c r="FM102" s="1247"/>
      <c r="FN102" s="1247"/>
      <c r="FO102" s="1247"/>
      <c r="FP102" s="1247"/>
      <c r="FQ102" s="1247"/>
      <c r="FR102" s="1247"/>
      <c r="FS102" s="1247"/>
      <c r="FT102" s="1247"/>
      <c r="FU102" s="1247"/>
      <c r="FV102" s="1247"/>
      <c r="FW102" s="1247"/>
      <c r="FX102" s="1247"/>
      <c r="FY102" s="1247"/>
      <c r="FZ102" s="1247"/>
      <c r="GA102" s="1247"/>
      <c r="GB102" s="1247"/>
      <c r="GC102" s="1247"/>
      <c r="GD102" s="1247"/>
      <c r="GE102" s="1247"/>
      <c r="GF102" s="1247"/>
      <c r="GG102" s="1247"/>
      <c r="GH102" s="1247"/>
      <c r="GI102" s="1247"/>
      <c r="GJ102" s="1247"/>
      <c r="GK102" s="1247"/>
      <c r="GL102" s="1247"/>
      <c r="GM102" s="1247"/>
      <c r="GN102" s="1247"/>
      <c r="GO102" s="1247"/>
      <c r="GP102" s="1247"/>
      <c r="GQ102" s="1247"/>
      <c r="GR102" s="1247"/>
      <c r="GS102" s="1247"/>
      <c r="GT102" s="1247"/>
      <c r="GU102" s="1247"/>
      <c r="GV102" s="1247"/>
      <c r="GW102" s="1247"/>
      <c r="GX102" s="1247"/>
      <c r="GY102" s="1247"/>
      <c r="GZ102" s="1247"/>
      <c r="HA102" s="1247"/>
      <c r="HB102" s="1247"/>
      <c r="HC102" s="1247"/>
      <c r="HD102" s="1247"/>
      <c r="HE102" s="1247"/>
      <c r="HF102" s="1247"/>
      <c r="HG102" s="1247"/>
      <c r="HH102" s="1247"/>
      <c r="HI102" s="1247"/>
      <c r="HJ102" s="1247"/>
      <c r="HK102" s="1247"/>
      <c r="HL102" s="1247"/>
      <c r="HM102" s="1247"/>
      <c r="HN102" s="1247"/>
      <c r="HO102" s="1247"/>
      <c r="HQ102" s="1452">
        <f t="shared" si="51"/>
        <v>0</v>
      </c>
      <c r="HR102" s="1452">
        <f t="shared" si="52"/>
        <v>0</v>
      </c>
    </row>
    <row r="103" spans="1:226" ht="16.5" customHeight="1" x14ac:dyDescent="0.2">
      <c r="A103" s="456"/>
      <c r="B103" s="121"/>
      <c r="C103" s="121"/>
      <c r="D103" s="122"/>
      <c r="E103" s="122"/>
      <c r="F103" s="142"/>
      <c r="G103" s="140"/>
      <c r="H103" s="141"/>
      <c r="I103" s="141"/>
      <c r="J103" s="141"/>
      <c r="K103" s="1559">
        <f t="shared" si="57"/>
        <v>0</v>
      </c>
      <c r="L103" s="154"/>
      <c r="M103" s="151"/>
      <c r="N103" s="152"/>
      <c r="O103" s="646"/>
      <c r="P103" s="1559">
        <f t="shared" si="56"/>
        <v>0</v>
      </c>
      <c r="Q103" s="343"/>
      <c r="R103" s="343"/>
      <c r="S103" s="344"/>
      <c r="T103" s="1559">
        <f t="shared" si="35"/>
        <v>0</v>
      </c>
      <c r="U103" s="344"/>
      <c r="V103" s="344"/>
      <c r="W103" s="1559">
        <f t="shared" si="26"/>
        <v>0</v>
      </c>
      <c r="X103" s="343"/>
      <c r="Y103" s="343"/>
      <c r="Z103" s="343"/>
      <c r="AA103" s="343"/>
      <c r="AB103" s="1559">
        <f t="shared" si="58"/>
        <v>0</v>
      </c>
      <c r="AC103" s="1559">
        <f t="shared" si="36"/>
        <v>0</v>
      </c>
      <c r="AD103" s="1559">
        <f t="shared" si="59"/>
        <v>0</v>
      </c>
      <c r="AF103" s="928"/>
      <c r="AG103" s="1065" t="str">
        <f>IF(AF103=" "," ",IF(AF103="Vehículos",VLOOKUP($AG$18,'Datos Indices'!$A$38:$Z$50,22,FALSE),IF(AF103="Ipim",VLOOKUP($AG$18,'Datos Indices'!$A$38:$Z$50,7,FALSE),IF(AF103="Dólar",VLOOKUP($AG$18,'Datos Indices'!$A$38:$Z$50,4,FALSE),IF(AF103="Gasoil",VLOOKUP($AG$18,'Datos Indices'!$A$38:$Z$50,10,FALSE),IF(AF103="WPU06 Pesificado",VLOOKUP($AG$18,'Datos Indices'!$A$38:$Z$50,26,FALSE),0))))))</f>
        <v xml:space="preserve"> </v>
      </c>
      <c r="AH103" s="1066">
        <f t="shared" si="37"/>
        <v>0</v>
      </c>
      <c r="AJ103" s="928"/>
      <c r="AK103" s="1065" t="str">
        <f>IF(AJ103=" "," ",IF(AJ103="Vehículos",VLOOKUP($AK$18,'Datos Indices'!$A$38:$Z$50,22,FALSE),IF(AJ103="Ipim",VLOOKUP($AK$18,'Datos Indices'!$A$38:$Z$50,7,FALSE),IF(AJ103="Dólar",VLOOKUP($AK$18,'Datos Indices'!$A$38:$Z$50,4,FALSE),IF(AJ103="Gasoil",VLOOKUP($AK$18,'Datos Indices'!$A$38:$Z$50,10,FALSE),IF(AJ103="WPU06 Pesificado",VLOOKUP($AK$18,'Datos Indices'!$A$38:$Z$50,26,FALSE),0))))))</f>
        <v xml:space="preserve"> </v>
      </c>
      <c r="AL103" s="1067">
        <f t="shared" si="38"/>
        <v>0</v>
      </c>
      <c r="AM103" s="1067">
        <f t="shared" si="39"/>
        <v>0</v>
      </c>
      <c r="AN103" s="1067">
        <f t="shared" si="40"/>
        <v>0</v>
      </c>
      <c r="AP103" s="928"/>
      <c r="AQ103" s="1065" t="str">
        <f>IF(AP103=" "," ",IF(AP103="Vehículos",VLOOKUP($AQ$18,'Datos Indices'!$A$38:$Z$50,22,FALSE),IF(AP103="Ipim",VLOOKUP($AQ$18,'Datos Indices'!$A$38:$Z$50,7,FALSE),IF(AP103="Dólar",VLOOKUP($AQ$18,'Datos Indices'!$A$38:$Z$50,4,FALSE),IF(AP103="Gasoil",VLOOKUP($AQ$18,'Datos Indices'!$A$38:$Z$50,10,FALSE),IF(AP103="WPU06 Pesificado",VLOOKUP($AQ$18,'Datos Indices'!$A$38:$Z$50,26,FALSE),0))))))</f>
        <v xml:space="preserve"> </v>
      </c>
      <c r="AR103" s="1066">
        <f t="shared" si="41"/>
        <v>0</v>
      </c>
      <c r="AT103" s="928"/>
      <c r="AU103" s="1065" t="str">
        <f>IF(AT103=" "," ",IF(AT103="Vehículos",VLOOKUP($AU$18,'Datos Indices'!$A$38:$Z$50,22,FALSE),IF(AT103="Ipim",VLOOKUP($AU$18,'Datos Indices'!$A$38:$Z$50,7,FALSE),IF(AT103="Dólar",VLOOKUP($AU$18,'Datos Indices'!$A$38:$Z$50,4,FALSE),IF(AT103="Gasoil",VLOOKUP($AU$18,'Datos Indices'!$A$38:$Z$50,10,FALSE),IF(AT103="WPU06 Pesificado",VLOOKUP($AU$18,'Datos Indices'!$A$38:$Z$50,26,FALSE),0))))))</f>
        <v xml:space="preserve"> </v>
      </c>
      <c r="AV103" s="1067">
        <f t="shared" si="42"/>
        <v>0</v>
      </c>
      <c r="AW103" s="1067">
        <f t="shared" si="43"/>
        <v>0</v>
      </c>
      <c r="AX103" s="1067">
        <f t="shared" si="44"/>
        <v>0</v>
      </c>
      <c r="AY103" s="1559">
        <f t="shared" si="45"/>
        <v>0</v>
      </c>
      <c r="AZ103" s="1559">
        <f t="shared" si="46"/>
        <v>0</v>
      </c>
      <c r="BA103" s="1257"/>
      <c r="BB103" s="125"/>
      <c r="BC103" s="1257"/>
      <c r="BD103" s="1450" t="str">
        <f t="shared" si="47"/>
        <v/>
      </c>
      <c r="BE103" s="1451"/>
      <c r="BF103" s="1247"/>
      <c r="BG103" s="1247"/>
      <c r="BH103" s="1247"/>
      <c r="BI103" s="1247"/>
      <c r="BJ103" s="1247"/>
      <c r="BK103" s="1247"/>
      <c r="BL103" s="1247"/>
      <c r="BM103" s="1247"/>
      <c r="BN103" s="1247"/>
      <c r="BO103" s="1247"/>
      <c r="BP103" s="1247"/>
      <c r="BQ103" s="1247"/>
      <c r="BR103" s="1247"/>
      <c r="BS103" s="1247"/>
      <c r="BT103" s="1247"/>
      <c r="BU103" s="1247"/>
      <c r="BV103" s="1247"/>
      <c r="BW103" s="1247"/>
      <c r="BX103" s="1247"/>
      <c r="BY103" s="1247"/>
      <c r="BZ103" s="1247"/>
      <c r="CA103" s="1247"/>
      <c r="CB103" s="1247"/>
      <c r="CC103" s="1247"/>
      <c r="CD103" s="1247"/>
      <c r="CE103" s="1247"/>
      <c r="CF103" s="1247"/>
      <c r="CG103" s="1247"/>
      <c r="CH103" s="1247"/>
      <c r="CI103" s="1247"/>
      <c r="CJ103" s="1247"/>
      <c r="CK103" s="1247"/>
      <c r="CL103" s="1247"/>
      <c r="CM103" s="1247"/>
      <c r="CN103" s="1247"/>
      <c r="CO103" s="1247"/>
      <c r="CP103" s="1247"/>
      <c r="CQ103" s="1247"/>
      <c r="CR103" s="1247"/>
      <c r="CS103" s="1247"/>
      <c r="CT103" s="1247"/>
      <c r="CU103" s="1247"/>
      <c r="CV103" s="1247"/>
      <c r="CW103" s="1247"/>
      <c r="CX103" s="1247"/>
      <c r="CY103" s="1247"/>
      <c r="CZ103" s="1247"/>
      <c r="DA103" s="1247"/>
      <c r="DB103" s="1247"/>
      <c r="DC103" s="1247"/>
      <c r="DD103" s="1247"/>
      <c r="DE103" s="1247"/>
      <c r="DF103" s="1247"/>
      <c r="DG103" s="1247"/>
      <c r="DH103" s="1247"/>
      <c r="DI103" s="1247"/>
      <c r="DJ103" s="1247"/>
      <c r="DK103" s="1247"/>
      <c r="DL103" s="1247"/>
      <c r="DM103" s="1247"/>
      <c r="DN103" s="1247"/>
      <c r="DO103" s="1247"/>
      <c r="DP103" s="1247"/>
      <c r="DQ103" s="1247"/>
      <c r="DR103" s="1247"/>
      <c r="DS103" s="1247"/>
      <c r="DT103" s="1247"/>
      <c r="DU103" s="1247"/>
      <c r="DV103" s="1247"/>
      <c r="DW103" s="1247"/>
      <c r="DX103" s="1247"/>
      <c r="DY103" s="1247"/>
      <c r="DZ103" s="1247"/>
      <c r="EA103" s="1247"/>
      <c r="EB103" s="1247"/>
      <c r="EC103" s="1247"/>
      <c r="ED103" s="1247"/>
      <c r="EE103" s="1247"/>
      <c r="EF103" s="1247"/>
      <c r="EG103" s="1247"/>
      <c r="EH103" s="1257"/>
      <c r="EI103" s="1452">
        <f t="shared" si="48"/>
        <v>0</v>
      </c>
      <c r="EJ103" s="1452">
        <f t="shared" si="49"/>
        <v>0</v>
      </c>
      <c r="EK103" s="1257"/>
      <c r="EL103" s="1450" t="str">
        <f t="shared" si="50"/>
        <v/>
      </c>
      <c r="EM103" s="1451"/>
      <c r="EN103" s="1247"/>
      <c r="EO103" s="1247"/>
      <c r="EP103" s="1247"/>
      <c r="EQ103" s="1247"/>
      <c r="ER103" s="1247"/>
      <c r="ES103" s="1247"/>
      <c r="ET103" s="1247"/>
      <c r="EU103" s="1247"/>
      <c r="EV103" s="1247"/>
      <c r="EW103" s="1247"/>
      <c r="EX103" s="1247"/>
      <c r="EY103" s="1247"/>
      <c r="EZ103" s="1247"/>
      <c r="FA103" s="1247"/>
      <c r="FB103" s="1247"/>
      <c r="FC103" s="1247"/>
      <c r="FD103" s="1247"/>
      <c r="FE103" s="1247"/>
      <c r="FF103" s="1247"/>
      <c r="FG103" s="1247"/>
      <c r="FH103" s="1247"/>
      <c r="FI103" s="1247"/>
      <c r="FJ103" s="1247"/>
      <c r="FK103" s="1247"/>
      <c r="FL103" s="1247"/>
      <c r="FM103" s="1247"/>
      <c r="FN103" s="1247"/>
      <c r="FO103" s="1247"/>
      <c r="FP103" s="1247"/>
      <c r="FQ103" s="1247"/>
      <c r="FR103" s="1247"/>
      <c r="FS103" s="1247"/>
      <c r="FT103" s="1247"/>
      <c r="FU103" s="1247"/>
      <c r="FV103" s="1247"/>
      <c r="FW103" s="1247"/>
      <c r="FX103" s="1247"/>
      <c r="FY103" s="1247"/>
      <c r="FZ103" s="1247"/>
      <c r="GA103" s="1247"/>
      <c r="GB103" s="1247"/>
      <c r="GC103" s="1247"/>
      <c r="GD103" s="1247"/>
      <c r="GE103" s="1247"/>
      <c r="GF103" s="1247"/>
      <c r="GG103" s="1247"/>
      <c r="GH103" s="1247"/>
      <c r="GI103" s="1247"/>
      <c r="GJ103" s="1247"/>
      <c r="GK103" s="1247"/>
      <c r="GL103" s="1247"/>
      <c r="GM103" s="1247"/>
      <c r="GN103" s="1247"/>
      <c r="GO103" s="1247"/>
      <c r="GP103" s="1247"/>
      <c r="GQ103" s="1247"/>
      <c r="GR103" s="1247"/>
      <c r="GS103" s="1247"/>
      <c r="GT103" s="1247"/>
      <c r="GU103" s="1247"/>
      <c r="GV103" s="1247"/>
      <c r="GW103" s="1247"/>
      <c r="GX103" s="1247"/>
      <c r="GY103" s="1247"/>
      <c r="GZ103" s="1247"/>
      <c r="HA103" s="1247"/>
      <c r="HB103" s="1247"/>
      <c r="HC103" s="1247"/>
      <c r="HD103" s="1247"/>
      <c r="HE103" s="1247"/>
      <c r="HF103" s="1247"/>
      <c r="HG103" s="1247"/>
      <c r="HH103" s="1247"/>
      <c r="HI103" s="1247"/>
      <c r="HJ103" s="1247"/>
      <c r="HK103" s="1247"/>
      <c r="HL103" s="1247"/>
      <c r="HM103" s="1247"/>
      <c r="HN103" s="1247"/>
      <c r="HO103" s="1247"/>
      <c r="HQ103" s="1452">
        <f t="shared" si="51"/>
        <v>0</v>
      </c>
      <c r="HR103" s="1452">
        <f t="shared" si="52"/>
        <v>0</v>
      </c>
    </row>
    <row r="104" spans="1:226" ht="16.5" customHeight="1" x14ac:dyDescent="0.2">
      <c r="A104" s="456"/>
      <c r="B104" s="121"/>
      <c r="C104" s="121"/>
      <c r="D104" s="122"/>
      <c r="E104" s="122"/>
      <c r="F104" s="142"/>
      <c r="G104" s="140"/>
      <c r="H104" s="141"/>
      <c r="I104" s="141"/>
      <c r="J104" s="141"/>
      <c r="K104" s="1559">
        <f t="shared" si="57"/>
        <v>0</v>
      </c>
      <c r="L104" s="150"/>
      <c r="M104" s="151"/>
      <c r="N104" s="152"/>
      <c r="O104" s="646"/>
      <c r="P104" s="1559">
        <f t="shared" si="56"/>
        <v>0</v>
      </c>
      <c r="Q104" s="343"/>
      <c r="R104" s="343"/>
      <c r="S104" s="344"/>
      <c r="T104" s="1559">
        <f>R104*S104</f>
        <v>0</v>
      </c>
      <c r="U104" s="344"/>
      <c r="V104" s="141"/>
      <c r="W104" s="1559">
        <f t="shared" ref="W104:W151" si="60">IF(U104=" ",0,(V104/U104*T104*C104*D104))</f>
        <v>0</v>
      </c>
      <c r="X104" s="343"/>
      <c r="Y104" s="343"/>
      <c r="Z104" s="343"/>
      <c r="AA104" s="343"/>
      <c r="AB104" s="1559">
        <f t="shared" si="58"/>
        <v>0</v>
      </c>
      <c r="AC104" s="1559">
        <f t="shared" si="36"/>
        <v>0</v>
      </c>
      <c r="AD104" s="1559">
        <f t="shared" si="59"/>
        <v>0</v>
      </c>
      <c r="AF104" s="928"/>
      <c r="AG104" s="1065" t="str">
        <f>IF(AF104=" "," ",IF(AF104="Vehículos",VLOOKUP($AG$18,'Datos Indices'!$A$38:$Z$50,22,FALSE),IF(AF104="Ipim",VLOOKUP($AG$18,'Datos Indices'!$A$38:$Z$50,7,FALSE),IF(AF104="Dólar",VLOOKUP($AG$18,'Datos Indices'!$A$38:$Z$50,4,FALSE),IF(AF104="Gasoil",VLOOKUP($AG$18,'Datos Indices'!$A$38:$Z$50,10,FALSE),IF(AF104="WPU06 Pesificado",VLOOKUP($AG$18,'Datos Indices'!$A$38:$Z$50,26,FALSE),0))))))</f>
        <v xml:space="preserve"> </v>
      </c>
      <c r="AH104" s="1066">
        <f t="shared" si="37"/>
        <v>0</v>
      </c>
      <c r="AJ104" s="928"/>
      <c r="AK104" s="1065" t="str">
        <f>IF(AJ104=" "," ",IF(AJ104="Vehículos",VLOOKUP($AK$18,'Datos Indices'!$A$38:$Z$50,22,FALSE),IF(AJ104="Ipim",VLOOKUP($AK$18,'Datos Indices'!$A$38:$Z$50,7,FALSE),IF(AJ104="Dólar",VLOOKUP($AK$18,'Datos Indices'!$A$38:$Z$50,4,FALSE),IF(AJ104="Gasoil",VLOOKUP($AK$18,'Datos Indices'!$A$38:$Z$50,10,FALSE),IF(AJ104="WPU06 Pesificado",VLOOKUP($AK$18,'Datos Indices'!$A$38:$Z$50,26,FALSE),0))))))</f>
        <v xml:space="preserve"> </v>
      </c>
      <c r="AL104" s="1067">
        <f t="shared" si="38"/>
        <v>0</v>
      </c>
      <c r="AM104" s="1067">
        <f t="shared" si="39"/>
        <v>0</v>
      </c>
      <c r="AN104" s="1067">
        <f t="shared" si="40"/>
        <v>0</v>
      </c>
      <c r="AP104" s="928"/>
      <c r="AQ104" s="1065" t="str">
        <f>IF(AP104=" "," ",IF(AP104="Vehículos",VLOOKUP($AQ$18,'Datos Indices'!$A$38:$Z$50,22,FALSE),IF(AP104="Ipim",VLOOKUP($AQ$18,'Datos Indices'!$A$38:$Z$50,7,FALSE),IF(AP104="Dólar",VLOOKUP($AQ$18,'Datos Indices'!$A$38:$Z$50,4,FALSE),IF(AP104="Gasoil",VLOOKUP($AQ$18,'Datos Indices'!$A$38:$Z$50,10,FALSE),IF(AP104="WPU06 Pesificado",VLOOKUP($AQ$18,'Datos Indices'!$A$38:$Z$50,26,FALSE),0))))))</f>
        <v xml:space="preserve"> </v>
      </c>
      <c r="AR104" s="1066">
        <f t="shared" si="41"/>
        <v>0</v>
      </c>
      <c r="AT104" s="928"/>
      <c r="AU104" s="1065" t="str">
        <f>IF(AT104=" "," ",IF(AT104="Vehículos",VLOOKUP($AU$18,'Datos Indices'!$A$38:$Z$50,22,FALSE),IF(AT104="Ipim",VLOOKUP($AU$18,'Datos Indices'!$A$38:$Z$50,7,FALSE),IF(AT104="Dólar",VLOOKUP($AU$18,'Datos Indices'!$A$38:$Z$50,4,FALSE),IF(AT104="Gasoil",VLOOKUP($AU$18,'Datos Indices'!$A$38:$Z$50,10,FALSE),IF(AT104="WPU06 Pesificado",VLOOKUP($AU$18,'Datos Indices'!$A$38:$Z$50,26,FALSE),0))))))</f>
        <v xml:space="preserve"> </v>
      </c>
      <c r="AV104" s="1067">
        <f t="shared" si="42"/>
        <v>0</v>
      </c>
      <c r="AW104" s="1067">
        <f t="shared" si="43"/>
        <v>0</v>
      </c>
      <c r="AX104" s="1067">
        <f t="shared" si="44"/>
        <v>0</v>
      </c>
      <c r="AY104" s="1559">
        <f t="shared" si="45"/>
        <v>0</v>
      </c>
      <c r="AZ104" s="1559">
        <f t="shared" si="46"/>
        <v>0</v>
      </c>
      <c r="BA104" s="1257"/>
      <c r="BB104" s="125"/>
      <c r="BC104" s="1257"/>
      <c r="BD104" s="1450" t="str">
        <f t="shared" si="47"/>
        <v/>
      </c>
      <c r="BE104" s="1451"/>
      <c r="BF104" s="1247"/>
      <c r="BG104" s="1247"/>
      <c r="BH104" s="1247"/>
      <c r="BI104" s="1247"/>
      <c r="BJ104" s="1247"/>
      <c r="BK104" s="1247"/>
      <c r="BL104" s="1247"/>
      <c r="BM104" s="1247"/>
      <c r="BN104" s="1247"/>
      <c r="BO104" s="1247"/>
      <c r="BP104" s="1247"/>
      <c r="BQ104" s="1247"/>
      <c r="BR104" s="1247"/>
      <c r="BS104" s="1247"/>
      <c r="BT104" s="1247"/>
      <c r="BU104" s="1247"/>
      <c r="BV104" s="1247"/>
      <c r="BW104" s="1247"/>
      <c r="BX104" s="1247"/>
      <c r="BY104" s="1247"/>
      <c r="BZ104" s="1247"/>
      <c r="CA104" s="1247"/>
      <c r="CB104" s="1247"/>
      <c r="CC104" s="1247"/>
      <c r="CD104" s="1247"/>
      <c r="CE104" s="1247"/>
      <c r="CF104" s="1247"/>
      <c r="CG104" s="1247"/>
      <c r="CH104" s="1247"/>
      <c r="CI104" s="1247"/>
      <c r="CJ104" s="1247"/>
      <c r="CK104" s="1247"/>
      <c r="CL104" s="1247"/>
      <c r="CM104" s="1247"/>
      <c r="CN104" s="1247"/>
      <c r="CO104" s="1247"/>
      <c r="CP104" s="1247"/>
      <c r="CQ104" s="1247"/>
      <c r="CR104" s="1247"/>
      <c r="CS104" s="1247"/>
      <c r="CT104" s="1247"/>
      <c r="CU104" s="1247"/>
      <c r="CV104" s="1247"/>
      <c r="CW104" s="1247"/>
      <c r="CX104" s="1247"/>
      <c r="CY104" s="1247"/>
      <c r="CZ104" s="1247"/>
      <c r="DA104" s="1247"/>
      <c r="DB104" s="1247"/>
      <c r="DC104" s="1247"/>
      <c r="DD104" s="1247"/>
      <c r="DE104" s="1247"/>
      <c r="DF104" s="1247"/>
      <c r="DG104" s="1247"/>
      <c r="DH104" s="1247"/>
      <c r="DI104" s="1247"/>
      <c r="DJ104" s="1247"/>
      <c r="DK104" s="1247"/>
      <c r="DL104" s="1247"/>
      <c r="DM104" s="1247"/>
      <c r="DN104" s="1247"/>
      <c r="DO104" s="1247"/>
      <c r="DP104" s="1247"/>
      <c r="DQ104" s="1247"/>
      <c r="DR104" s="1247"/>
      <c r="DS104" s="1247"/>
      <c r="DT104" s="1247"/>
      <c r="DU104" s="1247"/>
      <c r="DV104" s="1247"/>
      <c r="DW104" s="1247"/>
      <c r="DX104" s="1247"/>
      <c r="DY104" s="1247"/>
      <c r="DZ104" s="1247"/>
      <c r="EA104" s="1247"/>
      <c r="EB104" s="1247"/>
      <c r="EC104" s="1247"/>
      <c r="ED104" s="1247"/>
      <c r="EE104" s="1247"/>
      <c r="EF104" s="1247"/>
      <c r="EG104" s="1247"/>
      <c r="EH104" s="1257"/>
      <c r="EI104" s="1452">
        <f t="shared" si="48"/>
        <v>0</v>
      </c>
      <c r="EJ104" s="1452">
        <f t="shared" si="49"/>
        <v>0</v>
      </c>
      <c r="EK104" s="1257"/>
      <c r="EL104" s="1450" t="str">
        <f t="shared" si="50"/>
        <v/>
      </c>
      <c r="EM104" s="1451"/>
      <c r="EN104" s="1247"/>
      <c r="EO104" s="1247"/>
      <c r="EP104" s="1247"/>
      <c r="EQ104" s="1247"/>
      <c r="ER104" s="1247"/>
      <c r="ES104" s="1247"/>
      <c r="ET104" s="1247"/>
      <c r="EU104" s="1247"/>
      <c r="EV104" s="1247"/>
      <c r="EW104" s="1247"/>
      <c r="EX104" s="1247"/>
      <c r="EY104" s="1247"/>
      <c r="EZ104" s="1247"/>
      <c r="FA104" s="1247"/>
      <c r="FB104" s="1247"/>
      <c r="FC104" s="1247"/>
      <c r="FD104" s="1247"/>
      <c r="FE104" s="1247"/>
      <c r="FF104" s="1247"/>
      <c r="FG104" s="1247"/>
      <c r="FH104" s="1247"/>
      <c r="FI104" s="1247"/>
      <c r="FJ104" s="1247"/>
      <c r="FK104" s="1247"/>
      <c r="FL104" s="1247"/>
      <c r="FM104" s="1247"/>
      <c r="FN104" s="1247"/>
      <c r="FO104" s="1247"/>
      <c r="FP104" s="1247"/>
      <c r="FQ104" s="1247"/>
      <c r="FR104" s="1247"/>
      <c r="FS104" s="1247"/>
      <c r="FT104" s="1247"/>
      <c r="FU104" s="1247"/>
      <c r="FV104" s="1247"/>
      <c r="FW104" s="1247"/>
      <c r="FX104" s="1247"/>
      <c r="FY104" s="1247"/>
      <c r="FZ104" s="1247"/>
      <c r="GA104" s="1247"/>
      <c r="GB104" s="1247"/>
      <c r="GC104" s="1247"/>
      <c r="GD104" s="1247"/>
      <c r="GE104" s="1247"/>
      <c r="GF104" s="1247"/>
      <c r="GG104" s="1247"/>
      <c r="GH104" s="1247"/>
      <c r="GI104" s="1247"/>
      <c r="GJ104" s="1247"/>
      <c r="GK104" s="1247"/>
      <c r="GL104" s="1247"/>
      <c r="GM104" s="1247"/>
      <c r="GN104" s="1247"/>
      <c r="GO104" s="1247"/>
      <c r="GP104" s="1247"/>
      <c r="GQ104" s="1247"/>
      <c r="GR104" s="1247"/>
      <c r="GS104" s="1247"/>
      <c r="GT104" s="1247"/>
      <c r="GU104" s="1247"/>
      <c r="GV104" s="1247"/>
      <c r="GW104" s="1247"/>
      <c r="GX104" s="1247"/>
      <c r="GY104" s="1247"/>
      <c r="GZ104" s="1247"/>
      <c r="HA104" s="1247"/>
      <c r="HB104" s="1247"/>
      <c r="HC104" s="1247"/>
      <c r="HD104" s="1247"/>
      <c r="HE104" s="1247"/>
      <c r="HF104" s="1247"/>
      <c r="HG104" s="1247"/>
      <c r="HH104" s="1247"/>
      <c r="HI104" s="1247"/>
      <c r="HJ104" s="1247"/>
      <c r="HK104" s="1247"/>
      <c r="HL104" s="1247"/>
      <c r="HM104" s="1247"/>
      <c r="HN104" s="1247"/>
      <c r="HO104" s="1247"/>
      <c r="HQ104" s="1452">
        <f t="shared" si="51"/>
        <v>0</v>
      </c>
      <c r="HR104" s="1452">
        <f t="shared" si="52"/>
        <v>0</v>
      </c>
    </row>
    <row r="105" spans="1:226" ht="16.5" customHeight="1" x14ac:dyDescent="0.2">
      <c r="A105" s="456"/>
      <c r="B105" s="121"/>
      <c r="C105" s="121"/>
      <c r="D105" s="122"/>
      <c r="E105" s="122"/>
      <c r="F105" s="142"/>
      <c r="G105" s="140"/>
      <c r="H105" s="141"/>
      <c r="I105" s="141"/>
      <c r="J105" s="141"/>
      <c r="K105" s="1559">
        <f t="shared" si="57"/>
        <v>0</v>
      </c>
      <c r="L105" s="150"/>
      <c r="M105" s="151"/>
      <c r="N105" s="152"/>
      <c r="O105" s="646"/>
      <c r="P105" s="1559">
        <f t="shared" si="56"/>
        <v>0</v>
      </c>
      <c r="Q105" s="343"/>
      <c r="R105" s="343"/>
      <c r="S105" s="344"/>
      <c r="T105" s="1559">
        <f t="shared" ref="T105:T151" si="61">R105*S105</f>
        <v>0</v>
      </c>
      <c r="U105" s="344"/>
      <c r="V105" s="141"/>
      <c r="W105" s="1559">
        <f t="shared" si="60"/>
        <v>0</v>
      </c>
      <c r="X105" s="343"/>
      <c r="Y105" s="343"/>
      <c r="Z105" s="343"/>
      <c r="AA105" s="343"/>
      <c r="AB105" s="1559">
        <f t="shared" si="58"/>
        <v>0</v>
      </c>
      <c r="AC105" s="1559">
        <f t="shared" si="36"/>
        <v>0</v>
      </c>
      <c r="AD105" s="1559">
        <f t="shared" si="59"/>
        <v>0</v>
      </c>
      <c r="AF105" s="928"/>
      <c r="AG105" s="1065" t="str">
        <f>IF(AF105=" "," ",IF(AF105="Vehículos",VLOOKUP($AG$18,'Datos Indices'!$A$38:$Z$50,22,FALSE),IF(AF105="Ipim",VLOOKUP($AG$18,'Datos Indices'!$A$38:$Z$50,7,FALSE),IF(AF105="Dólar",VLOOKUP($AG$18,'Datos Indices'!$A$38:$Z$50,4,FALSE),IF(AF105="Gasoil",VLOOKUP($AG$18,'Datos Indices'!$A$38:$Z$50,10,FALSE),IF(AF105="WPU06 Pesificado",VLOOKUP($AG$18,'Datos Indices'!$A$38:$Z$50,26,FALSE),0))))))</f>
        <v xml:space="preserve"> </v>
      </c>
      <c r="AH105" s="1066">
        <f t="shared" si="37"/>
        <v>0</v>
      </c>
      <c r="AJ105" s="928"/>
      <c r="AK105" s="1065" t="str">
        <f>IF(AJ105=" "," ",IF(AJ105="Vehículos",VLOOKUP($AK$18,'Datos Indices'!$A$38:$Z$50,22,FALSE),IF(AJ105="Ipim",VLOOKUP($AK$18,'Datos Indices'!$A$38:$Z$50,7,FALSE),IF(AJ105="Dólar",VLOOKUP($AK$18,'Datos Indices'!$A$38:$Z$50,4,FALSE),IF(AJ105="Gasoil",VLOOKUP($AK$18,'Datos Indices'!$A$38:$Z$50,10,FALSE),IF(AJ105="WPU06 Pesificado",VLOOKUP($AK$18,'Datos Indices'!$A$38:$Z$50,26,FALSE),0))))))</f>
        <v xml:space="preserve"> </v>
      </c>
      <c r="AL105" s="1067">
        <f t="shared" si="38"/>
        <v>0</v>
      </c>
      <c r="AM105" s="1067">
        <f t="shared" si="39"/>
        <v>0</v>
      </c>
      <c r="AN105" s="1067">
        <f t="shared" si="40"/>
        <v>0</v>
      </c>
      <c r="AP105" s="928"/>
      <c r="AQ105" s="1065" t="str">
        <f>IF(AP105=" "," ",IF(AP105="Vehículos",VLOOKUP($AQ$18,'Datos Indices'!$A$38:$Z$50,22,FALSE),IF(AP105="Ipim",VLOOKUP($AQ$18,'Datos Indices'!$A$38:$Z$50,7,FALSE),IF(AP105="Dólar",VLOOKUP($AQ$18,'Datos Indices'!$A$38:$Z$50,4,FALSE),IF(AP105="Gasoil",VLOOKUP($AQ$18,'Datos Indices'!$A$38:$Z$50,10,FALSE),IF(AP105="WPU06 Pesificado",VLOOKUP($AQ$18,'Datos Indices'!$A$38:$Z$50,26,FALSE),0))))))</f>
        <v xml:space="preserve"> </v>
      </c>
      <c r="AR105" s="1066">
        <f t="shared" si="41"/>
        <v>0</v>
      </c>
      <c r="AT105" s="928"/>
      <c r="AU105" s="1065" t="str">
        <f>IF(AT105=" "," ",IF(AT105="Vehículos",VLOOKUP($AU$18,'Datos Indices'!$A$38:$Z$50,22,FALSE),IF(AT105="Ipim",VLOOKUP($AU$18,'Datos Indices'!$A$38:$Z$50,7,FALSE),IF(AT105="Dólar",VLOOKUP($AU$18,'Datos Indices'!$A$38:$Z$50,4,FALSE),IF(AT105="Gasoil",VLOOKUP($AU$18,'Datos Indices'!$A$38:$Z$50,10,FALSE),IF(AT105="WPU06 Pesificado",VLOOKUP($AU$18,'Datos Indices'!$A$38:$Z$50,26,FALSE),0))))))</f>
        <v xml:space="preserve"> </v>
      </c>
      <c r="AV105" s="1067">
        <f t="shared" si="42"/>
        <v>0</v>
      </c>
      <c r="AW105" s="1067">
        <f t="shared" si="43"/>
        <v>0</v>
      </c>
      <c r="AX105" s="1067">
        <f t="shared" si="44"/>
        <v>0</v>
      </c>
      <c r="AY105" s="1559">
        <f t="shared" si="45"/>
        <v>0</v>
      </c>
      <c r="AZ105" s="1559">
        <f t="shared" si="46"/>
        <v>0</v>
      </c>
      <c r="BA105" s="1257"/>
      <c r="BB105" s="125"/>
      <c r="BC105" s="1257"/>
      <c r="BD105" s="1450" t="str">
        <f t="shared" si="47"/>
        <v/>
      </c>
      <c r="BE105" s="1451"/>
      <c r="BF105" s="1247"/>
      <c r="BG105" s="1247"/>
      <c r="BH105" s="1247"/>
      <c r="BI105" s="1247"/>
      <c r="BJ105" s="1247"/>
      <c r="BK105" s="1247"/>
      <c r="BL105" s="1247"/>
      <c r="BM105" s="1247"/>
      <c r="BN105" s="1247"/>
      <c r="BO105" s="1247"/>
      <c r="BP105" s="1247"/>
      <c r="BQ105" s="1247"/>
      <c r="BR105" s="1247"/>
      <c r="BS105" s="1247"/>
      <c r="BT105" s="1247"/>
      <c r="BU105" s="1247"/>
      <c r="BV105" s="1247"/>
      <c r="BW105" s="1247"/>
      <c r="BX105" s="1247"/>
      <c r="BY105" s="1247"/>
      <c r="BZ105" s="1247"/>
      <c r="CA105" s="1247"/>
      <c r="CB105" s="1247"/>
      <c r="CC105" s="1247"/>
      <c r="CD105" s="1247"/>
      <c r="CE105" s="1247"/>
      <c r="CF105" s="1247"/>
      <c r="CG105" s="1247"/>
      <c r="CH105" s="1247"/>
      <c r="CI105" s="1247"/>
      <c r="CJ105" s="1247"/>
      <c r="CK105" s="1247"/>
      <c r="CL105" s="1247"/>
      <c r="CM105" s="1247"/>
      <c r="CN105" s="1247"/>
      <c r="CO105" s="1247"/>
      <c r="CP105" s="1247"/>
      <c r="CQ105" s="1247"/>
      <c r="CR105" s="1247"/>
      <c r="CS105" s="1247"/>
      <c r="CT105" s="1247"/>
      <c r="CU105" s="1247"/>
      <c r="CV105" s="1247"/>
      <c r="CW105" s="1247"/>
      <c r="CX105" s="1247"/>
      <c r="CY105" s="1247"/>
      <c r="CZ105" s="1247"/>
      <c r="DA105" s="1247"/>
      <c r="DB105" s="1247"/>
      <c r="DC105" s="1247"/>
      <c r="DD105" s="1247"/>
      <c r="DE105" s="1247"/>
      <c r="DF105" s="1247"/>
      <c r="DG105" s="1247"/>
      <c r="DH105" s="1247"/>
      <c r="DI105" s="1247"/>
      <c r="DJ105" s="1247"/>
      <c r="DK105" s="1247"/>
      <c r="DL105" s="1247"/>
      <c r="DM105" s="1247"/>
      <c r="DN105" s="1247"/>
      <c r="DO105" s="1247"/>
      <c r="DP105" s="1247"/>
      <c r="DQ105" s="1247"/>
      <c r="DR105" s="1247"/>
      <c r="DS105" s="1247"/>
      <c r="DT105" s="1247"/>
      <c r="DU105" s="1247"/>
      <c r="DV105" s="1247"/>
      <c r="DW105" s="1247"/>
      <c r="DX105" s="1247"/>
      <c r="DY105" s="1247"/>
      <c r="DZ105" s="1247"/>
      <c r="EA105" s="1247"/>
      <c r="EB105" s="1247"/>
      <c r="EC105" s="1247"/>
      <c r="ED105" s="1247"/>
      <c r="EE105" s="1247"/>
      <c r="EF105" s="1247"/>
      <c r="EG105" s="1247"/>
      <c r="EH105" s="1257"/>
      <c r="EI105" s="1452">
        <f t="shared" si="48"/>
        <v>0</v>
      </c>
      <c r="EJ105" s="1452">
        <f t="shared" si="49"/>
        <v>0</v>
      </c>
      <c r="EK105" s="1257"/>
      <c r="EL105" s="1450" t="str">
        <f t="shared" si="50"/>
        <v/>
      </c>
      <c r="EM105" s="1451"/>
      <c r="EN105" s="1247"/>
      <c r="EO105" s="1247"/>
      <c r="EP105" s="1247"/>
      <c r="EQ105" s="1247"/>
      <c r="ER105" s="1247"/>
      <c r="ES105" s="1247"/>
      <c r="ET105" s="1247"/>
      <c r="EU105" s="1247"/>
      <c r="EV105" s="1247"/>
      <c r="EW105" s="1247"/>
      <c r="EX105" s="1247"/>
      <c r="EY105" s="1247"/>
      <c r="EZ105" s="1247"/>
      <c r="FA105" s="1247"/>
      <c r="FB105" s="1247"/>
      <c r="FC105" s="1247"/>
      <c r="FD105" s="1247"/>
      <c r="FE105" s="1247"/>
      <c r="FF105" s="1247"/>
      <c r="FG105" s="1247"/>
      <c r="FH105" s="1247"/>
      <c r="FI105" s="1247"/>
      <c r="FJ105" s="1247"/>
      <c r="FK105" s="1247"/>
      <c r="FL105" s="1247"/>
      <c r="FM105" s="1247"/>
      <c r="FN105" s="1247"/>
      <c r="FO105" s="1247"/>
      <c r="FP105" s="1247"/>
      <c r="FQ105" s="1247"/>
      <c r="FR105" s="1247"/>
      <c r="FS105" s="1247"/>
      <c r="FT105" s="1247"/>
      <c r="FU105" s="1247"/>
      <c r="FV105" s="1247"/>
      <c r="FW105" s="1247"/>
      <c r="FX105" s="1247"/>
      <c r="FY105" s="1247"/>
      <c r="FZ105" s="1247"/>
      <c r="GA105" s="1247"/>
      <c r="GB105" s="1247"/>
      <c r="GC105" s="1247"/>
      <c r="GD105" s="1247"/>
      <c r="GE105" s="1247"/>
      <c r="GF105" s="1247"/>
      <c r="GG105" s="1247"/>
      <c r="GH105" s="1247"/>
      <c r="GI105" s="1247"/>
      <c r="GJ105" s="1247"/>
      <c r="GK105" s="1247"/>
      <c r="GL105" s="1247"/>
      <c r="GM105" s="1247"/>
      <c r="GN105" s="1247"/>
      <c r="GO105" s="1247"/>
      <c r="GP105" s="1247"/>
      <c r="GQ105" s="1247"/>
      <c r="GR105" s="1247"/>
      <c r="GS105" s="1247"/>
      <c r="GT105" s="1247"/>
      <c r="GU105" s="1247"/>
      <c r="GV105" s="1247"/>
      <c r="GW105" s="1247"/>
      <c r="GX105" s="1247"/>
      <c r="GY105" s="1247"/>
      <c r="GZ105" s="1247"/>
      <c r="HA105" s="1247"/>
      <c r="HB105" s="1247"/>
      <c r="HC105" s="1247"/>
      <c r="HD105" s="1247"/>
      <c r="HE105" s="1247"/>
      <c r="HF105" s="1247"/>
      <c r="HG105" s="1247"/>
      <c r="HH105" s="1247"/>
      <c r="HI105" s="1247"/>
      <c r="HJ105" s="1247"/>
      <c r="HK105" s="1247"/>
      <c r="HL105" s="1247"/>
      <c r="HM105" s="1247"/>
      <c r="HN105" s="1247"/>
      <c r="HO105" s="1247"/>
      <c r="HQ105" s="1452">
        <f t="shared" si="51"/>
        <v>0</v>
      </c>
      <c r="HR105" s="1452">
        <f t="shared" si="52"/>
        <v>0</v>
      </c>
    </row>
    <row r="106" spans="1:226" ht="16.5" customHeight="1" x14ac:dyDescent="0.2">
      <c r="A106" s="456"/>
      <c r="B106" s="121"/>
      <c r="C106" s="121"/>
      <c r="D106" s="122"/>
      <c r="E106" s="122"/>
      <c r="F106" s="142"/>
      <c r="G106" s="140"/>
      <c r="H106" s="141"/>
      <c r="I106" s="141"/>
      <c r="J106" s="141"/>
      <c r="K106" s="1559">
        <f t="shared" si="57"/>
        <v>0</v>
      </c>
      <c r="L106" s="150"/>
      <c r="M106" s="151"/>
      <c r="N106" s="152"/>
      <c r="O106" s="646"/>
      <c r="P106" s="1559">
        <f t="shared" si="56"/>
        <v>0</v>
      </c>
      <c r="Q106" s="343"/>
      <c r="R106" s="343"/>
      <c r="S106" s="344"/>
      <c r="T106" s="1559">
        <f t="shared" si="61"/>
        <v>0</v>
      </c>
      <c r="U106" s="344"/>
      <c r="V106" s="141"/>
      <c r="W106" s="1559">
        <f t="shared" si="60"/>
        <v>0</v>
      </c>
      <c r="X106" s="343"/>
      <c r="Y106" s="343"/>
      <c r="Z106" s="343"/>
      <c r="AA106" s="343"/>
      <c r="AB106" s="1559">
        <f t="shared" si="58"/>
        <v>0</v>
      </c>
      <c r="AC106" s="1559">
        <f t="shared" si="36"/>
        <v>0</v>
      </c>
      <c r="AD106" s="1559">
        <f t="shared" si="59"/>
        <v>0</v>
      </c>
      <c r="AF106" s="928"/>
      <c r="AG106" s="1065" t="str">
        <f>IF(AF106=" "," ",IF(AF106="Vehículos",VLOOKUP($AG$18,'Datos Indices'!$A$38:$Z$50,22,FALSE),IF(AF106="Ipim",VLOOKUP($AG$18,'Datos Indices'!$A$38:$Z$50,7,FALSE),IF(AF106="Dólar",VLOOKUP($AG$18,'Datos Indices'!$A$38:$Z$50,4,FALSE),IF(AF106="Gasoil",VLOOKUP($AG$18,'Datos Indices'!$A$38:$Z$50,10,FALSE),IF(AF106="WPU06 Pesificado",VLOOKUP($AG$18,'Datos Indices'!$A$38:$Z$50,26,FALSE),0))))))</f>
        <v xml:space="preserve"> </v>
      </c>
      <c r="AH106" s="1066">
        <f t="shared" si="37"/>
        <v>0</v>
      </c>
      <c r="AJ106" s="928"/>
      <c r="AK106" s="1065" t="str">
        <f>IF(AJ106=" "," ",IF(AJ106="Vehículos",VLOOKUP($AK$18,'Datos Indices'!$A$38:$Z$50,22,FALSE),IF(AJ106="Ipim",VLOOKUP($AK$18,'Datos Indices'!$A$38:$Z$50,7,FALSE),IF(AJ106="Dólar",VLOOKUP($AK$18,'Datos Indices'!$A$38:$Z$50,4,FALSE),IF(AJ106="Gasoil",VLOOKUP($AK$18,'Datos Indices'!$A$38:$Z$50,10,FALSE),IF(AJ106="WPU06 Pesificado",VLOOKUP($AK$18,'Datos Indices'!$A$38:$Z$50,26,FALSE),0))))))</f>
        <v xml:space="preserve"> </v>
      </c>
      <c r="AL106" s="1067">
        <f t="shared" si="38"/>
        <v>0</v>
      </c>
      <c r="AM106" s="1067">
        <f t="shared" si="39"/>
        <v>0</v>
      </c>
      <c r="AN106" s="1067">
        <f t="shared" si="40"/>
        <v>0</v>
      </c>
      <c r="AP106" s="928"/>
      <c r="AQ106" s="1065" t="str">
        <f>IF(AP106=" "," ",IF(AP106="Vehículos",VLOOKUP($AQ$18,'Datos Indices'!$A$38:$Z$50,22,FALSE),IF(AP106="Ipim",VLOOKUP($AQ$18,'Datos Indices'!$A$38:$Z$50,7,FALSE),IF(AP106="Dólar",VLOOKUP($AQ$18,'Datos Indices'!$A$38:$Z$50,4,FALSE),IF(AP106="Gasoil",VLOOKUP($AQ$18,'Datos Indices'!$A$38:$Z$50,10,FALSE),IF(AP106="WPU06 Pesificado",VLOOKUP($AQ$18,'Datos Indices'!$A$38:$Z$50,26,FALSE),0))))))</f>
        <v xml:space="preserve"> </v>
      </c>
      <c r="AR106" s="1066">
        <f t="shared" si="41"/>
        <v>0</v>
      </c>
      <c r="AT106" s="928"/>
      <c r="AU106" s="1065" t="str">
        <f>IF(AT106=" "," ",IF(AT106="Vehículos",VLOOKUP($AU$18,'Datos Indices'!$A$38:$Z$50,22,FALSE),IF(AT106="Ipim",VLOOKUP($AU$18,'Datos Indices'!$A$38:$Z$50,7,FALSE),IF(AT106="Dólar",VLOOKUP($AU$18,'Datos Indices'!$A$38:$Z$50,4,FALSE),IF(AT106="Gasoil",VLOOKUP($AU$18,'Datos Indices'!$A$38:$Z$50,10,FALSE),IF(AT106="WPU06 Pesificado",VLOOKUP($AU$18,'Datos Indices'!$A$38:$Z$50,26,FALSE),0))))))</f>
        <v xml:space="preserve"> </v>
      </c>
      <c r="AV106" s="1067">
        <f t="shared" si="42"/>
        <v>0</v>
      </c>
      <c r="AW106" s="1067">
        <f t="shared" si="43"/>
        <v>0</v>
      </c>
      <c r="AX106" s="1067">
        <f t="shared" si="44"/>
        <v>0</v>
      </c>
      <c r="AY106" s="1559">
        <f t="shared" si="45"/>
        <v>0</v>
      </c>
      <c r="AZ106" s="1559">
        <f t="shared" si="46"/>
        <v>0</v>
      </c>
      <c r="BA106" s="1257"/>
      <c r="BB106" s="125"/>
      <c r="BC106" s="1257"/>
      <c r="BD106" s="1450" t="str">
        <f t="shared" si="47"/>
        <v/>
      </c>
      <c r="BF106" s="1247"/>
      <c r="BG106" s="1247"/>
      <c r="BH106" s="1247"/>
      <c r="BI106" s="1247"/>
      <c r="BJ106" s="1247"/>
      <c r="BK106" s="1247"/>
      <c r="BL106" s="1247"/>
      <c r="BM106" s="1247"/>
      <c r="BN106" s="1247"/>
      <c r="BO106" s="1247"/>
      <c r="BP106" s="1247"/>
      <c r="BQ106" s="1247"/>
      <c r="BR106" s="1247"/>
      <c r="BS106" s="1247"/>
      <c r="BT106" s="1247"/>
      <c r="BU106" s="1247"/>
      <c r="BV106" s="1247"/>
      <c r="BW106" s="1247"/>
      <c r="BX106" s="1247"/>
      <c r="BY106" s="1247"/>
      <c r="BZ106" s="1247"/>
      <c r="CA106" s="1247"/>
      <c r="CB106" s="1247"/>
      <c r="CC106" s="1247"/>
      <c r="CD106" s="1247"/>
      <c r="CE106" s="1247"/>
      <c r="CF106" s="1247"/>
      <c r="CG106" s="1247"/>
      <c r="CH106" s="1247"/>
      <c r="CI106" s="1247"/>
      <c r="CJ106" s="1247"/>
      <c r="CK106" s="1247"/>
      <c r="CL106" s="1247"/>
      <c r="CM106" s="1247"/>
      <c r="CN106" s="1247"/>
      <c r="CO106" s="1247"/>
      <c r="CP106" s="1247"/>
      <c r="CQ106" s="1247"/>
      <c r="CR106" s="1247"/>
      <c r="CS106" s="1247"/>
      <c r="CT106" s="1247"/>
      <c r="CU106" s="1247"/>
      <c r="CV106" s="1247"/>
      <c r="CW106" s="1247"/>
      <c r="CX106" s="1247"/>
      <c r="CY106" s="1247"/>
      <c r="CZ106" s="1247"/>
      <c r="DA106" s="1247"/>
      <c r="DB106" s="1247"/>
      <c r="DC106" s="1247"/>
      <c r="DD106" s="1247"/>
      <c r="DE106" s="1247"/>
      <c r="DF106" s="1247"/>
      <c r="DG106" s="1247"/>
      <c r="DH106" s="1247"/>
      <c r="DI106" s="1247"/>
      <c r="DJ106" s="1247"/>
      <c r="DK106" s="1247"/>
      <c r="DL106" s="1247"/>
      <c r="DM106" s="1247"/>
      <c r="DN106" s="1247"/>
      <c r="DO106" s="1247"/>
      <c r="DP106" s="1247"/>
      <c r="DQ106" s="1247"/>
      <c r="DR106" s="1247"/>
      <c r="DS106" s="1247"/>
      <c r="DT106" s="1247"/>
      <c r="DU106" s="1247"/>
      <c r="DV106" s="1247"/>
      <c r="DW106" s="1247"/>
      <c r="DX106" s="1247"/>
      <c r="DY106" s="1247"/>
      <c r="DZ106" s="1247"/>
      <c r="EA106" s="1247"/>
      <c r="EB106" s="1247"/>
      <c r="EC106" s="1247"/>
      <c r="ED106" s="1247"/>
      <c r="EE106" s="1247"/>
      <c r="EF106" s="1247"/>
      <c r="EG106" s="1247"/>
      <c r="EH106" s="1257"/>
      <c r="EI106" s="1452">
        <f t="shared" si="48"/>
        <v>0</v>
      </c>
      <c r="EJ106" s="1452">
        <f t="shared" si="49"/>
        <v>0</v>
      </c>
      <c r="EK106" s="1257"/>
      <c r="EL106" s="1450" t="str">
        <f t="shared" si="50"/>
        <v/>
      </c>
      <c r="EN106" s="1247"/>
      <c r="EO106" s="1247"/>
      <c r="EP106" s="1247"/>
      <c r="EQ106" s="1247"/>
      <c r="ER106" s="1247"/>
      <c r="ES106" s="1247"/>
      <c r="ET106" s="1247"/>
      <c r="EU106" s="1247"/>
      <c r="EV106" s="1247"/>
      <c r="EW106" s="1247"/>
      <c r="EX106" s="1247"/>
      <c r="EY106" s="1247"/>
      <c r="EZ106" s="1247"/>
      <c r="FA106" s="1247"/>
      <c r="FB106" s="1247"/>
      <c r="FC106" s="1247"/>
      <c r="FD106" s="1247"/>
      <c r="FE106" s="1247"/>
      <c r="FF106" s="1247"/>
      <c r="FG106" s="1247"/>
      <c r="FH106" s="1247"/>
      <c r="FI106" s="1247"/>
      <c r="FJ106" s="1247"/>
      <c r="FK106" s="1247"/>
      <c r="FL106" s="1247"/>
      <c r="FM106" s="1247"/>
      <c r="FN106" s="1247"/>
      <c r="FO106" s="1247"/>
      <c r="FP106" s="1247"/>
      <c r="FQ106" s="1247"/>
      <c r="FR106" s="1247"/>
      <c r="FS106" s="1247"/>
      <c r="FT106" s="1247"/>
      <c r="FU106" s="1247"/>
      <c r="FV106" s="1247"/>
      <c r="FW106" s="1247"/>
      <c r="FX106" s="1247"/>
      <c r="FY106" s="1247"/>
      <c r="FZ106" s="1247"/>
      <c r="GA106" s="1247"/>
      <c r="GB106" s="1247"/>
      <c r="GC106" s="1247"/>
      <c r="GD106" s="1247"/>
      <c r="GE106" s="1247"/>
      <c r="GF106" s="1247"/>
      <c r="GG106" s="1247"/>
      <c r="GH106" s="1247"/>
      <c r="GI106" s="1247"/>
      <c r="GJ106" s="1247"/>
      <c r="GK106" s="1247"/>
      <c r="GL106" s="1247"/>
      <c r="GM106" s="1247"/>
      <c r="GN106" s="1247"/>
      <c r="GO106" s="1247"/>
      <c r="GP106" s="1247"/>
      <c r="GQ106" s="1247"/>
      <c r="GR106" s="1247"/>
      <c r="GS106" s="1247"/>
      <c r="GT106" s="1247"/>
      <c r="GU106" s="1247"/>
      <c r="GV106" s="1247"/>
      <c r="GW106" s="1247"/>
      <c r="GX106" s="1247"/>
      <c r="GY106" s="1247"/>
      <c r="GZ106" s="1247"/>
      <c r="HA106" s="1247"/>
      <c r="HB106" s="1247"/>
      <c r="HC106" s="1247"/>
      <c r="HD106" s="1247"/>
      <c r="HE106" s="1247"/>
      <c r="HF106" s="1247"/>
      <c r="HG106" s="1247"/>
      <c r="HH106" s="1247"/>
      <c r="HI106" s="1247"/>
      <c r="HJ106" s="1247"/>
      <c r="HK106" s="1247"/>
      <c r="HL106" s="1247"/>
      <c r="HM106" s="1247"/>
      <c r="HN106" s="1247"/>
      <c r="HO106" s="1247"/>
      <c r="HQ106" s="1452">
        <f t="shared" si="51"/>
        <v>0</v>
      </c>
      <c r="HR106" s="1452">
        <f t="shared" si="52"/>
        <v>0</v>
      </c>
    </row>
    <row r="107" spans="1:226" ht="16.5" customHeight="1" x14ac:dyDescent="0.2">
      <c r="A107" s="456"/>
      <c r="B107" s="121"/>
      <c r="C107" s="121"/>
      <c r="D107" s="122"/>
      <c r="E107" s="122"/>
      <c r="F107" s="142"/>
      <c r="G107" s="140"/>
      <c r="H107" s="141"/>
      <c r="I107" s="141"/>
      <c r="J107" s="141"/>
      <c r="K107" s="1559">
        <f t="shared" si="57"/>
        <v>0</v>
      </c>
      <c r="L107" s="150"/>
      <c r="M107" s="151"/>
      <c r="N107" s="152"/>
      <c r="O107" s="646"/>
      <c r="P107" s="1559">
        <f t="shared" si="56"/>
        <v>0</v>
      </c>
      <c r="Q107" s="343"/>
      <c r="R107" s="343"/>
      <c r="S107" s="344"/>
      <c r="T107" s="1559">
        <f t="shared" si="61"/>
        <v>0</v>
      </c>
      <c r="U107" s="344"/>
      <c r="V107" s="141"/>
      <c r="W107" s="1559">
        <f t="shared" si="60"/>
        <v>0</v>
      </c>
      <c r="X107" s="343"/>
      <c r="Y107" s="343"/>
      <c r="Z107" s="343"/>
      <c r="AA107" s="343"/>
      <c r="AB107" s="1559">
        <f t="shared" si="58"/>
        <v>0</v>
      </c>
      <c r="AC107" s="1559">
        <f t="shared" si="36"/>
        <v>0</v>
      </c>
      <c r="AD107" s="1559">
        <f t="shared" si="59"/>
        <v>0</v>
      </c>
      <c r="AF107" s="928"/>
      <c r="AG107" s="1065" t="str">
        <f>IF(AF107=" "," ",IF(AF107="Vehículos",VLOOKUP($AG$18,'Datos Indices'!$A$38:$Z$50,22,FALSE),IF(AF107="Ipim",VLOOKUP($AG$18,'Datos Indices'!$A$38:$Z$50,7,FALSE),IF(AF107="Dólar",VLOOKUP($AG$18,'Datos Indices'!$A$38:$Z$50,4,FALSE),IF(AF107="Gasoil",VLOOKUP($AG$18,'Datos Indices'!$A$38:$Z$50,10,FALSE),IF(AF107="WPU06 Pesificado",VLOOKUP($AG$18,'Datos Indices'!$A$38:$Z$50,26,FALSE),0))))))</f>
        <v xml:space="preserve"> </v>
      </c>
      <c r="AH107" s="1066">
        <f t="shared" si="37"/>
        <v>0</v>
      </c>
      <c r="AJ107" s="928"/>
      <c r="AK107" s="1065" t="str">
        <f>IF(AJ107=" "," ",IF(AJ107="Vehículos",VLOOKUP($AK$18,'Datos Indices'!$A$38:$Z$50,22,FALSE),IF(AJ107="Ipim",VLOOKUP($AK$18,'Datos Indices'!$A$38:$Z$50,7,FALSE),IF(AJ107="Dólar",VLOOKUP($AK$18,'Datos Indices'!$A$38:$Z$50,4,FALSE),IF(AJ107="Gasoil",VLOOKUP($AK$18,'Datos Indices'!$A$38:$Z$50,10,FALSE),IF(AJ107="WPU06 Pesificado",VLOOKUP($AK$18,'Datos Indices'!$A$38:$Z$50,26,FALSE),0))))))</f>
        <v xml:space="preserve"> </v>
      </c>
      <c r="AL107" s="1067">
        <f t="shared" si="38"/>
        <v>0</v>
      </c>
      <c r="AM107" s="1067">
        <f t="shared" si="39"/>
        <v>0</v>
      </c>
      <c r="AN107" s="1067">
        <f t="shared" si="40"/>
        <v>0</v>
      </c>
      <c r="AP107" s="928"/>
      <c r="AQ107" s="1065" t="str">
        <f>IF(AP107=" "," ",IF(AP107="Vehículos",VLOOKUP($AQ$18,'Datos Indices'!$A$38:$Z$50,22,FALSE),IF(AP107="Ipim",VLOOKUP($AQ$18,'Datos Indices'!$A$38:$Z$50,7,FALSE),IF(AP107="Dólar",VLOOKUP($AQ$18,'Datos Indices'!$A$38:$Z$50,4,FALSE),IF(AP107="Gasoil",VLOOKUP($AQ$18,'Datos Indices'!$A$38:$Z$50,10,FALSE),IF(AP107="WPU06 Pesificado",VLOOKUP($AQ$18,'Datos Indices'!$A$38:$Z$50,26,FALSE),0))))))</f>
        <v xml:space="preserve"> </v>
      </c>
      <c r="AR107" s="1066">
        <f t="shared" si="41"/>
        <v>0</v>
      </c>
      <c r="AT107" s="928"/>
      <c r="AU107" s="1065" t="str">
        <f>IF(AT107=" "," ",IF(AT107="Vehículos",VLOOKUP($AU$18,'Datos Indices'!$A$38:$Z$50,22,FALSE),IF(AT107="Ipim",VLOOKUP($AU$18,'Datos Indices'!$A$38:$Z$50,7,FALSE),IF(AT107="Dólar",VLOOKUP($AU$18,'Datos Indices'!$A$38:$Z$50,4,FALSE),IF(AT107="Gasoil",VLOOKUP($AU$18,'Datos Indices'!$A$38:$Z$50,10,FALSE),IF(AT107="WPU06 Pesificado",VLOOKUP($AU$18,'Datos Indices'!$A$38:$Z$50,26,FALSE),0))))))</f>
        <v xml:space="preserve"> </v>
      </c>
      <c r="AV107" s="1067">
        <f t="shared" si="42"/>
        <v>0</v>
      </c>
      <c r="AW107" s="1067">
        <f t="shared" si="43"/>
        <v>0</v>
      </c>
      <c r="AX107" s="1067">
        <f t="shared" si="44"/>
        <v>0</v>
      </c>
      <c r="AY107" s="1559">
        <f t="shared" si="45"/>
        <v>0</v>
      </c>
      <c r="AZ107" s="1559">
        <f t="shared" si="46"/>
        <v>0</v>
      </c>
      <c r="BA107" s="1257"/>
      <c r="BB107" s="125"/>
      <c r="BC107" s="1257"/>
      <c r="BD107" s="1450" t="str">
        <f t="shared" si="47"/>
        <v/>
      </c>
      <c r="BF107" s="1247"/>
      <c r="BG107" s="1247"/>
      <c r="BH107" s="1247"/>
      <c r="BI107" s="1247"/>
      <c r="BJ107" s="1247"/>
      <c r="BK107" s="1247"/>
      <c r="BL107" s="1247"/>
      <c r="BM107" s="1247"/>
      <c r="BN107" s="1247"/>
      <c r="BO107" s="1247"/>
      <c r="BP107" s="1247"/>
      <c r="BQ107" s="1247"/>
      <c r="BR107" s="1247"/>
      <c r="BS107" s="1247"/>
      <c r="BT107" s="1247"/>
      <c r="BU107" s="1247"/>
      <c r="BV107" s="1247"/>
      <c r="BW107" s="1247"/>
      <c r="BX107" s="1247"/>
      <c r="BY107" s="1247"/>
      <c r="BZ107" s="1247"/>
      <c r="CA107" s="1247"/>
      <c r="CB107" s="1247"/>
      <c r="CC107" s="1247"/>
      <c r="CD107" s="1247"/>
      <c r="CE107" s="1247"/>
      <c r="CF107" s="1247"/>
      <c r="CG107" s="1247"/>
      <c r="CH107" s="1247"/>
      <c r="CI107" s="1247"/>
      <c r="CJ107" s="1247"/>
      <c r="CK107" s="1247"/>
      <c r="CL107" s="1247"/>
      <c r="CM107" s="1247"/>
      <c r="CN107" s="1247"/>
      <c r="CO107" s="1247"/>
      <c r="CP107" s="1247"/>
      <c r="CQ107" s="1247"/>
      <c r="CR107" s="1247"/>
      <c r="CS107" s="1247"/>
      <c r="CT107" s="1247"/>
      <c r="CU107" s="1247"/>
      <c r="CV107" s="1247"/>
      <c r="CW107" s="1247"/>
      <c r="CX107" s="1247"/>
      <c r="CY107" s="1247"/>
      <c r="CZ107" s="1247"/>
      <c r="DA107" s="1247"/>
      <c r="DB107" s="1247"/>
      <c r="DC107" s="1247"/>
      <c r="DD107" s="1247"/>
      <c r="DE107" s="1247"/>
      <c r="DF107" s="1247"/>
      <c r="DG107" s="1247"/>
      <c r="DH107" s="1247"/>
      <c r="DI107" s="1247"/>
      <c r="DJ107" s="1247"/>
      <c r="DK107" s="1247"/>
      <c r="DL107" s="1247"/>
      <c r="DM107" s="1247"/>
      <c r="DN107" s="1247"/>
      <c r="DO107" s="1247"/>
      <c r="DP107" s="1247"/>
      <c r="DQ107" s="1247"/>
      <c r="DR107" s="1247"/>
      <c r="DS107" s="1247"/>
      <c r="DT107" s="1247"/>
      <c r="DU107" s="1247"/>
      <c r="DV107" s="1247"/>
      <c r="DW107" s="1247"/>
      <c r="DX107" s="1247"/>
      <c r="DY107" s="1247"/>
      <c r="DZ107" s="1247"/>
      <c r="EA107" s="1247"/>
      <c r="EB107" s="1247"/>
      <c r="EC107" s="1247"/>
      <c r="ED107" s="1247"/>
      <c r="EE107" s="1247"/>
      <c r="EF107" s="1247"/>
      <c r="EG107" s="1247"/>
      <c r="EH107" s="1257"/>
      <c r="EI107" s="1452">
        <f t="shared" si="48"/>
        <v>0</v>
      </c>
      <c r="EJ107" s="1452">
        <f t="shared" si="49"/>
        <v>0</v>
      </c>
      <c r="EK107" s="1257"/>
      <c r="EL107" s="1450" t="str">
        <f t="shared" si="50"/>
        <v/>
      </c>
      <c r="EN107" s="1247"/>
      <c r="EO107" s="1247"/>
      <c r="EP107" s="1247"/>
      <c r="EQ107" s="1247"/>
      <c r="ER107" s="1247"/>
      <c r="ES107" s="1247"/>
      <c r="ET107" s="1247"/>
      <c r="EU107" s="1247"/>
      <c r="EV107" s="1247"/>
      <c r="EW107" s="1247"/>
      <c r="EX107" s="1247"/>
      <c r="EY107" s="1247"/>
      <c r="EZ107" s="1247"/>
      <c r="FA107" s="1247"/>
      <c r="FB107" s="1247"/>
      <c r="FC107" s="1247"/>
      <c r="FD107" s="1247"/>
      <c r="FE107" s="1247"/>
      <c r="FF107" s="1247"/>
      <c r="FG107" s="1247"/>
      <c r="FH107" s="1247"/>
      <c r="FI107" s="1247"/>
      <c r="FJ107" s="1247"/>
      <c r="FK107" s="1247"/>
      <c r="FL107" s="1247"/>
      <c r="FM107" s="1247"/>
      <c r="FN107" s="1247"/>
      <c r="FO107" s="1247"/>
      <c r="FP107" s="1247"/>
      <c r="FQ107" s="1247"/>
      <c r="FR107" s="1247"/>
      <c r="FS107" s="1247"/>
      <c r="FT107" s="1247"/>
      <c r="FU107" s="1247"/>
      <c r="FV107" s="1247"/>
      <c r="FW107" s="1247"/>
      <c r="FX107" s="1247"/>
      <c r="FY107" s="1247"/>
      <c r="FZ107" s="1247"/>
      <c r="GA107" s="1247"/>
      <c r="GB107" s="1247"/>
      <c r="GC107" s="1247"/>
      <c r="GD107" s="1247"/>
      <c r="GE107" s="1247"/>
      <c r="GF107" s="1247"/>
      <c r="GG107" s="1247"/>
      <c r="GH107" s="1247"/>
      <c r="GI107" s="1247"/>
      <c r="GJ107" s="1247"/>
      <c r="GK107" s="1247"/>
      <c r="GL107" s="1247"/>
      <c r="GM107" s="1247"/>
      <c r="GN107" s="1247"/>
      <c r="GO107" s="1247"/>
      <c r="GP107" s="1247"/>
      <c r="GQ107" s="1247"/>
      <c r="GR107" s="1247"/>
      <c r="GS107" s="1247"/>
      <c r="GT107" s="1247"/>
      <c r="GU107" s="1247"/>
      <c r="GV107" s="1247"/>
      <c r="GW107" s="1247"/>
      <c r="GX107" s="1247"/>
      <c r="GY107" s="1247"/>
      <c r="GZ107" s="1247"/>
      <c r="HA107" s="1247"/>
      <c r="HB107" s="1247"/>
      <c r="HC107" s="1247"/>
      <c r="HD107" s="1247"/>
      <c r="HE107" s="1247"/>
      <c r="HF107" s="1247"/>
      <c r="HG107" s="1247"/>
      <c r="HH107" s="1247"/>
      <c r="HI107" s="1247"/>
      <c r="HJ107" s="1247"/>
      <c r="HK107" s="1247"/>
      <c r="HL107" s="1247"/>
      <c r="HM107" s="1247"/>
      <c r="HN107" s="1247"/>
      <c r="HO107" s="1247"/>
      <c r="HQ107" s="1452">
        <f t="shared" si="51"/>
        <v>0</v>
      </c>
      <c r="HR107" s="1452">
        <f t="shared" si="52"/>
        <v>0</v>
      </c>
    </row>
    <row r="108" spans="1:226" ht="16.5" customHeight="1" x14ac:dyDescent="0.2">
      <c r="A108" s="456"/>
      <c r="B108" s="121"/>
      <c r="C108" s="121"/>
      <c r="D108" s="122"/>
      <c r="E108" s="122"/>
      <c r="F108" s="142"/>
      <c r="G108" s="140"/>
      <c r="H108" s="141"/>
      <c r="I108" s="141"/>
      <c r="J108" s="141"/>
      <c r="K108" s="1559">
        <f t="shared" si="57"/>
        <v>0</v>
      </c>
      <c r="L108" s="150"/>
      <c r="M108" s="151"/>
      <c r="N108" s="152"/>
      <c r="O108" s="646"/>
      <c r="P108" s="1559">
        <f t="shared" si="56"/>
        <v>0</v>
      </c>
      <c r="Q108" s="343"/>
      <c r="R108" s="343"/>
      <c r="S108" s="344"/>
      <c r="T108" s="1559">
        <f t="shared" si="61"/>
        <v>0</v>
      </c>
      <c r="U108" s="344"/>
      <c r="V108" s="141"/>
      <c r="W108" s="1559">
        <f t="shared" si="60"/>
        <v>0</v>
      </c>
      <c r="X108" s="343"/>
      <c r="Y108" s="343"/>
      <c r="Z108" s="343"/>
      <c r="AA108" s="343"/>
      <c r="AB108" s="1559">
        <f t="shared" si="58"/>
        <v>0</v>
      </c>
      <c r="AC108" s="1559">
        <f t="shared" si="36"/>
        <v>0</v>
      </c>
      <c r="AD108" s="1559">
        <f t="shared" si="59"/>
        <v>0</v>
      </c>
      <c r="AF108" s="928"/>
      <c r="AG108" s="1065" t="str">
        <f>IF(AF108=" "," ",IF(AF108="Vehículos",VLOOKUP($AG$18,'Datos Indices'!$A$38:$Z$50,22,FALSE),IF(AF108="Ipim",VLOOKUP($AG$18,'Datos Indices'!$A$38:$Z$50,7,FALSE),IF(AF108="Dólar",VLOOKUP($AG$18,'Datos Indices'!$A$38:$Z$50,4,FALSE),IF(AF108="Gasoil",VLOOKUP($AG$18,'Datos Indices'!$A$38:$Z$50,10,FALSE),IF(AF108="WPU06 Pesificado",VLOOKUP($AG$18,'Datos Indices'!$A$38:$Z$50,26,FALSE),0))))))</f>
        <v xml:space="preserve"> </v>
      </c>
      <c r="AH108" s="1066">
        <f t="shared" si="37"/>
        <v>0</v>
      </c>
      <c r="AJ108" s="928"/>
      <c r="AK108" s="1065" t="str">
        <f>IF(AJ108=" "," ",IF(AJ108="Vehículos",VLOOKUP($AK$18,'Datos Indices'!$A$38:$Z$50,22,FALSE),IF(AJ108="Ipim",VLOOKUP($AK$18,'Datos Indices'!$A$38:$Z$50,7,FALSE),IF(AJ108="Dólar",VLOOKUP($AK$18,'Datos Indices'!$A$38:$Z$50,4,FALSE),IF(AJ108="Gasoil",VLOOKUP($AK$18,'Datos Indices'!$A$38:$Z$50,10,FALSE),IF(AJ108="WPU06 Pesificado",VLOOKUP($AK$18,'Datos Indices'!$A$38:$Z$50,26,FALSE),0))))))</f>
        <v xml:space="preserve"> </v>
      </c>
      <c r="AL108" s="1067">
        <f t="shared" si="38"/>
        <v>0</v>
      </c>
      <c r="AM108" s="1067">
        <f t="shared" si="39"/>
        <v>0</v>
      </c>
      <c r="AN108" s="1067">
        <f t="shared" si="40"/>
        <v>0</v>
      </c>
      <c r="AP108" s="928"/>
      <c r="AQ108" s="1065" t="str">
        <f>IF(AP108=" "," ",IF(AP108="Vehículos",VLOOKUP($AQ$18,'Datos Indices'!$A$38:$Z$50,22,FALSE),IF(AP108="Ipim",VLOOKUP($AQ$18,'Datos Indices'!$A$38:$Z$50,7,FALSE),IF(AP108="Dólar",VLOOKUP($AQ$18,'Datos Indices'!$A$38:$Z$50,4,FALSE),IF(AP108="Gasoil",VLOOKUP($AQ$18,'Datos Indices'!$A$38:$Z$50,10,FALSE),IF(AP108="WPU06 Pesificado",VLOOKUP($AQ$18,'Datos Indices'!$A$38:$Z$50,26,FALSE),0))))))</f>
        <v xml:space="preserve"> </v>
      </c>
      <c r="AR108" s="1066">
        <f t="shared" si="41"/>
        <v>0</v>
      </c>
      <c r="AT108" s="928"/>
      <c r="AU108" s="1065" t="str">
        <f>IF(AT108=" "," ",IF(AT108="Vehículos",VLOOKUP($AU$18,'Datos Indices'!$A$38:$Z$50,22,FALSE),IF(AT108="Ipim",VLOOKUP($AU$18,'Datos Indices'!$A$38:$Z$50,7,FALSE),IF(AT108="Dólar",VLOOKUP($AU$18,'Datos Indices'!$A$38:$Z$50,4,FALSE),IF(AT108="Gasoil",VLOOKUP($AU$18,'Datos Indices'!$A$38:$Z$50,10,FALSE),IF(AT108="WPU06 Pesificado",VLOOKUP($AU$18,'Datos Indices'!$A$38:$Z$50,26,FALSE),0))))))</f>
        <v xml:space="preserve"> </v>
      </c>
      <c r="AV108" s="1067">
        <f t="shared" si="42"/>
        <v>0</v>
      </c>
      <c r="AW108" s="1067">
        <f t="shared" si="43"/>
        <v>0</v>
      </c>
      <c r="AX108" s="1067">
        <f t="shared" si="44"/>
        <v>0</v>
      </c>
      <c r="AY108" s="1559">
        <f t="shared" si="45"/>
        <v>0</v>
      </c>
      <c r="AZ108" s="1559">
        <f t="shared" si="46"/>
        <v>0</v>
      </c>
      <c r="BA108" s="1257"/>
      <c r="BB108" s="125"/>
      <c r="BC108" s="1257"/>
      <c r="BD108" s="1450" t="str">
        <f t="shared" si="47"/>
        <v/>
      </c>
      <c r="BF108" s="1247"/>
      <c r="BG108" s="1247"/>
      <c r="BH108" s="1247"/>
      <c r="BI108" s="1247"/>
      <c r="BJ108" s="1247"/>
      <c r="BK108" s="1247"/>
      <c r="BL108" s="1247"/>
      <c r="BM108" s="1247"/>
      <c r="BN108" s="1247"/>
      <c r="BO108" s="1247"/>
      <c r="BP108" s="1247"/>
      <c r="BQ108" s="1247"/>
      <c r="BR108" s="1247"/>
      <c r="BS108" s="1247"/>
      <c r="BT108" s="1247"/>
      <c r="BU108" s="1247"/>
      <c r="BV108" s="1247"/>
      <c r="BW108" s="1247"/>
      <c r="BX108" s="1247"/>
      <c r="BY108" s="1247"/>
      <c r="BZ108" s="1247"/>
      <c r="CA108" s="1247"/>
      <c r="CB108" s="1247"/>
      <c r="CC108" s="1247"/>
      <c r="CD108" s="1247"/>
      <c r="CE108" s="1247"/>
      <c r="CF108" s="1247"/>
      <c r="CG108" s="1247"/>
      <c r="CH108" s="1247"/>
      <c r="CI108" s="1247"/>
      <c r="CJ108" s="1247"/>
      <c r="CK108" s="1247"/>
      <c r="CL108" s="1247"/>
      <c r="CM108" s="1247"/>
      <c r="CN108" s="1247"/>
      <c r="CO108" s="1247"/>
      <c r="CP108" s="1247"/>
      <c r="CQ108" s="1247"/>
      <c r="CR108" s="1247"/>
      <c r="CS108" s="1247"/>
      <c r="CT108" s="1247"/>
      <c r="CU108" s="1247"/>
      <c r="CV108" s="1247"/>
      <c r="CW108" s="1247"/>
      <c r="CX108" s="1247"/>
      <c r="CY108" s="1247"/>
      <c r="CZ108" s="1247"/>
      <c r="DA108" s="1247"/>
      <c r="DB108" s="1247"/>
      <c r="DC108" s="1247"/>
      <c r="DD108" s="1247"/>
      <c r="DE108" s="1247"/>
      <c r="DF108" s="1247"/>
      <c r="DG108" s="1247"/>
      <c r="DH108" s="1247"/>
      <c r="DI108" s="1247"/>
      <c r="DJ108" s="1247"/>
      <c r="DK108" s="1247"/>
      <c r="DL108" s="1247"/>
      <c r="DM108" s="1247"/>
      <c r="DN108" s="1247"/>
      <c r="DO108" s="1247"/>
      <c r="DP108" s="1247"/>
      <c r="DQ108" s="1247"/>
      <c r="DR108" s="1247"/>
      <c r="DS108" s="1247"/>
      <c r="DT108" s="1247"/>
      <c r="DU108" s="1247"/>
      <c r="DV108" s="1247"/>
      <c r="DW108" s="1247"/>
      <c r="DX108" s="1247"/>
      <c r="DY108" s="1247"/>
      <c r="DZ108" s="1247"/>
      <c r="EA108" s="1247"/>
      <c r="EB108" s="1247"/>
      <c r="EC108" s="1247"/>
      <c r="ED108" s="1247"/>
      <c r="EE108" s="1247"/>
      <c r="EF108" s="1247"/>
      <c r="EG108" s="1247"/>
      <c r="EH108" s="1257"/>
      <c r="EI108" s="1452">
        <f t="shared" si="48"/>
        <v>0</v>
      </c>
      <c r="EJ108" s="1452">
        <f t="shared" si="49"/>
        <v>0</v>
      </c>
      <c r="EK108" s="1257"/>
      <c r="EL108" s="1450" t="str">
        <f t="shared" si="50"/>
        <v/>
      </c>
      <c r="EN108" s="1247"/>
      <c r="EO108" s="1247"/>
      <c r="EP108" s="1247"/>
      <c r="EQ108" s="1247"/>
      <c r="ER108" s="1247"/>
      <c r="ES108" s="1247"/>
      <c r="ET108" s="1247"/>
      <c r="EU108" s="1247"/>
      <c r="EV108" s="1247"/>
      <c r="EW108" s="1247"/>
      <c r="EX108" s="1247"/>
      <c r="EY108" s="1247"/>
      <c r="EZ108" s="1247"/>
      <c r="FA108" s="1247"/>
      <c r="FB108" s="1247"/>
      <c r="FC108" s="1247"/>
      <c r="FD108" s="1247"/>
      <c r="FE108" s="1247"/>
      <c r="FF108" s="1247"/>
      <c r="FG108" s="1247"/>
      <c r="FH108" s="1247"/>
      <c r="FI108" s="1247"/>
      <c r="FJ108" s="1247"/>
      <c r="FK108" s="1247"/>
      <c r="FL108" s="1247"/>
      <c r="FM108" s="1247"/>
      <c r="FN108" s="1247"/>
      <c r="FO108" s="1247"/>
      <c r="FP108" s="1247"/>
      <c r="FQ108" s="1247"/>
      <c r="FR108" s="1247"/>
      <c r="FS108" s="1247"/>
      <c r="FT108" s="1247"/>
      <c r="FU108" s="1247"/>
      <c r="FV108" s="1247"/>
      <c r="FW108" s="1247"/>
      <c r="FX108" s="1247"/>
      <c r="FY108" s="1247"/>
      <c r="FZ108" s="1247"/>
      <c r="GA108" s="1247"/>
      <c r="GB108" s="1247"/>
      <c r="GC108" s="1247"/>
      <c r="GD108" s="1247"/>
      <c r="GE108" s="1247"/>
      <c r="GF108" s="1247"/>
      <c r="GG108" s="1247"/>
      <c r="GH108" s="1247"/>
      <c r="GI108" s="1247"/>
      <c r="GJ108" s="1247"/>
      <c r="GK108" s="1247"/>
      <c r="GL108" s="1247"/>
      <c r="GM108" s="1247"/>
      <c r="GN108" s="1247"/>
      <c r="GO108" s="1247"/>
      <c r="GP108" s="1247"/>
      <c r="GQ108" s="1247"/>
      <c r="GR108" s="1247"/>
      <c r="GS108" s="1247"/>
      <c r="GT108" s="1247"/>
      <c r="GU108" s="1247"/>
      <c r="GV108" s="1247"/>
      <c r="GW108" s="1247"/>
      <c r="GX108" s="1247"/>
      <c r="GY108" s="1247"/>
      <c r="GZ108" s="1247"/>
      <c r="HA108" s="1247"/>
      <c r="HB108" s="1247"/>
      <c r="HC108" s="1247"/>
      <c r="HD108" s="1247"/>
      <c r="HE108" s="1247"/>
      <c r="HF108" s="1247"/>
      <c r="HG108" s="1247"/>
      <c r="HH108" s="1247"/>
      <c r="HI108" s="1247"/>
      <c r="HJ108" s="1247"/>
      <c r="HK108" s="1247"/>
      <c r="HL108" s="1247"/>
      <c r="HM108" s="1247"/>
      <c r="HN108" s="1247"/>
      <c r="HO108" s="1247"/>
      <c r="HQ108" s="1452">
        <f t="shared" si="51"/>
        <v>0</v>
      </c>
      <c r="HR108" s="1452">
        <f t="shared" si="52"/>
        <v>0</v>
      </c>
    </row>
    <row r="109" spans="1:226" ht="16.5" customHeight="1" x14ac:dyDescent="0.2">
      <c r="A109" s="456"/>
      <c r="B109" s="121"/>
      <c r="C109" s="121"/>
      <c r="D109" s="122"/>
      <c r="E109" s="122"/>
      <c r="F109" s="142"/>
      <c r="G109" s="140"/>
      <c r="H109" s="141"/>
      <c r="I109" s="141"/>
      <c r="J109" s="141"/>
      <c r="K109" s="1559">
        <f t="shared" si="57"/>
        <v>0</v>
      </c>
      <c r="L109" s="150"/>
      <c r="M109" s="151"/>
      <c r="N109" s="152"/>
      <c r="O109" s="646"/>
      <c r="P109" s="1559">
        <f t="shared" si="56"/>
        <v>0</v>
      </c>
      <c r="Q109" s="343"/>
      <c r="R109" s="343"/>
      <c r="S109" s="344"/>
      <c r="T109" s="1559">
        <f t="shared" si="61"/>
        <v>0</v>
      </c>
      <c r="U109" s="344"/>
      <c r="V109" s="141"/>
      <c r="W109" s="1559">
        <f t="shared" si="60"/>
        <v>0</v>
      </c>
      <c r="X109" s="343"/>
      <c r="Y109" s="343"/>
      <c r="Z109" s="343"/>
      <c r="AA109" s="343"/>
      <c r="AB109" s="1559">
        <f t="shared" si="58"/>
        <v>0</v>
      </c>
      <c r="AC109" s="1559">
        <f t="shared" si="36"/>
        <v>0</v>
      </c>
      <c r="AD109" s="1559">
        <f t="shared" si="59"/>
        <v>0</v>
      </c>
      <c r="AF109" s="928"/>
      <c r="AG109" s="1065" t="str">
        <f>IF(AF109=" "," ",IF(AF109="Vehículos",VLOOKUP($AG$18,'Datos Indices'!$A$38:$Z$50,22,FALSE),IF(AF109="Ipim",VLOOKUP($AG$18,'Datos Indices'!$A$38:$Z$50,7,FALSE),IF(AF109="Dólar",VLOOKUP($AG$18,'Datos Indices'!$A$38:$Z$50,4,FALSE),IF(AF109="Gasoil",VLOOKUP($AG$18,'Datos Indices'!$A$38:$Z$50,10,FALSE),IF(AF109="WPU06 Pesificado",VLOOKUP($AG$18,'Datos Indices'!$A$38:$Z$50,26,FALSE),0))))))</f>
        <v xml:space="preserve"> </v>
      </c>
      <c r="AH109" s="1066">
        <f t="shared" si="37"/>
        <v>0</v>
      </c>
      <c r="AJ109" s="928"/>
      <c r="AK109" s="1065" t="str">
        <f>IF(AJ109=" "," ",IF(AJ109="Vehículos",VLOOKUP($AK$18,'Datos Indices'!$A$38:$Z$50,22,FALSE),IF(AJ109="Ipim",VLOOKUP($AK$18,'Datos Indices'!$A$38:$Z$50,7,FALSE),IF(AJ109="Dólar",VLOOKUP($AK$18,'Datos Indices'!$A$38:$Z$50,4,FALSE),IF(AJ109="Gasoil",VLOOKUP($AK$18,'Datos Indices'!$A$38:$Z$50,10,FALSE),IF(AJ109="WPU06 Pesificado",VLOOKUP($AK$18,'Datos Indices'!$A$38:$Z$50,26,FALSE),0))))))</f>
        <v xml:space="preserve"> </v>
      </c>
      <c r="AL109" s="1067">
        <f t="shared" si="38"/>
        <v>0</v>
      </c>
      <c r="AM109" s="1067">
        <f t="shared" si="39"/>
        <v>0</v>
      </c>
      <c r="AN109" s="1067">
        <f t="shared" si="40"/>
        <v>0</v>
      </c>
      <c r="AP109" s="928"/>
      <c r="AQ109" s="1065" t="str">
        <f>IF(AP109=" "," ",IF(AP109="Vehículos",VLOOKUP($AQ$18,'Datos Indices'!$A$38:$Z$50,22,FALSE),IF(AP109="Ipim",VLOOKUP($AQ$18,'Datos Indices'!$A$38:$Z$50,7,FALSE),IF(AP109="Dólar",VLOOKUP($AQ$18,'Datos Indices'!$A$38:$Z$50,4,FALSE),IF(AP109="Gasoil",VLOOKUP($AQ$18,'Datos Indices'!$A$38:$Z$50,10,FALSE),IF(AP109="WPU06 Pesificado",VLOOKUP($AQ$18,'Datos Indices'!$A$38:$Z$50,26,FALSE),0))))))</f>
        <v xml:space="preserve"> </v>
      </c>
      <c r="AR109" s="1066">
        <f t="shared" si="41"/>
        <v>0</v>
      </c>
      <c r="AT109" s="928"/>
      <c r="AU109" s="1065" t="str">
        <f>IF(AT109=" "," ",IF(AT109="Vehículos",VLOOKUP($AU$18,'Datos Indices'!$A$38:$Z$50,22,FALSE),IF(AT109="Ipim",VLOOKUP($AU$18,'Datos Indices'!$A$38:$Z$50,7,FALSE),IF(AT109="Dólar",VLOOKUP($AU$18,'Datos Indices'!$A$38:$Z$50,4,FALSE),IF(AT109="Gasoil",VLOOKUP($AU$18,'Datos Indices'!$A$38:$Z$50,10,FALSE),IF(AT109="WPU06 Pesificado",VLOOKUP($AU$18,'Datos Indices'!$A$38:$Z$50,26,FALSE),0))))))</f>
        <v xml:space="preserve"> </v>
      </c>
      <c r="AV109" s="1067">
        <f t="shared" si="42"/>
        <v>0</v>
      </c>
      <c r="AW109" s="1067">
        <f t="shared" si="43"/>
        <v>0</v>
      </c>
      <c r="AX109" s="1067">
        <f t="shared" si="44"/>
        <v>0</v>
      </c>
      <c r="AY109" s="1559">
        <f t="shared" si="45"/>
        <v>0</v>
      </c>
      <c r="AZ109" s="1559">
        <f t="shared" si="46"/>
        <v>0</v>
      </c>
      <c r="BA109" s="1257"/>
      <c r="BB109" s="125"/>
      <c r="BC109" s="1257"/>
      <c r="BD109" s="1450" t="str">
        <f t="shared" si="47"/>
        <v/>
      </c>
      <c r="BF109" s="1247"/>
      <c r="BG109" s="1247"/>
      <c r="BH109" s="1247"/>
      <c r="BI109" s="1247"/>
      <c r="BJ109" s="1247"/>
      <c r="BK109" s="1247"/>
      <c r="BL109" s="1247"/>
      <c r="BM109" s="1247"/>
      <c r="BN109" s="1247"/>
      <c r="BO109" s="1247"/>
      <c r="BP109" s="1247"/>
      <c r="BQ109" s="1247"/>
      <c r="BR109" s="1247"/>
      <c r="BS109" s="1247"/>
      <c r="BT109" s="1247"/>
      <c r="BU109" s="1247"/>
      <c r="BV109" s="1247"/>
      <c r="BW109" s="1247"/>
      <c r="BX109" s="1247"/>
      <c r="BY109" s="1247"/>
      <c r="BZ109" s="1247"/>
      <c r="CA109" s="1247"/>
      <c r="CB109" s="1247"/>
      <c r="CC109" s="1247"/>
      <c r="CD109" s="1247"/>
      <c r="CE109" s="1247"/>
      <c r="CF109" s="1247"/>
      <c r="CG109" s="1247"/>
      <c r="CH109" s="1247"/>
      <c r="CI109" s="1247"/>
      <c r="CJ109" s="1247"/>
      <c r="CK109" s="1247"/>
      <c r="CL109" s="1247"/>
      <c r="CM109" s="1247"/>
      <c r="CN109" s="1247"/>
      <c r="CO109" s="1247"/>
      <c r="CP109" s="1247"/>
      <c r="CQ109" s="1247"/>
      <c r="CR109" s="1247"/>
      <c r="CS109" s="1247"/>
      <c r="CT109" s="1247"/>
      <c r="CU109" s="1247"/>
      <c r="CV109" s="1247"/>
      <c r="CW109" s="1247"/>
      <c r="CX109" s="1247"/>
      <c r="CY109" s="1247"/>
      <c r="CZ109" s="1247"/>
      <c r="DA109" s="1247"/>
      <c r="DB109" s="1247"/>
      <c r="DC109" s="1247"/>
      <c r="DD109" s="1247"/>
      <c r="DE109" s="1247"/>
      <c r="DF109" s="1247"/>
      <c r="DG109" s="1247"/>
      <c r="DH109" s="1247"/>
      <c r="DI109" s="1247"/>
      <c r="DJ109" s="1247"/>
      <c r="DK109" s="1247"/>
      <c r="DL109" s="1247"/>
      <c r="DM109" s="1247"/>
      <c r="DN109" s="1247"/>
      <c r="DO109" s="1247"/>
      <c r="DP109" s="1247"/>
      <c r="DQ109" s="1247"/>
      <c r="DR109" s="1247"/>
      <c r="DS109" s="1247"/>
      <c r="DT109" s="1247"/>
      <c r="DU109" s="1247"/>
      <c r="DV109" s="1247"/>
      <c r="DW109" s="1247"/>
      <c r="DX109" s="1247"/>
      <c r="DY109" s="1247"/>
      <c r="DZ109" s="1247"/>
      <c r="EA109" s="1247"/>
      <c r="EB109" s="1247"/>
      <c r="EC109" s="1247"/>
      <c r="ED109" s="1247"/>
      <c r="EE109" s="1247"/>
      <c r="EF109" s="1247"/>
      <c r="EG109" s="1247"/>
      <c r="EH109" s="1257"/>
      <c r="EI109" s="1452">
        <f t="shared" si="48"/>
        <v>0</v>
      </c>
      <c r="EJ109" s="1452">
        <f t="shared" si="49"/>
        <v>0</v>
      </c>
      <c r="EK109" s="1257"/>
      <c r="EL109" s="1450" t="str">
        <f t="shared" si="50"/>
        <v/>
      </c>
      <c r="EN109" s="1247"/>
      <c r="EO109" s="1247"/>
      <c r="EP109" s="1247"/>
      <c r="EQ109" s="1247"/>
      <c r="ER109" s="1247"/>
      <c r="ES109" s="1247"/>
      <c r="ET109" s="1247"/>
      <c r="EU109" s="1247"/>
      <c r="EV109" s="1247"/>
      <c r="EW109" s="1247"/>
      <c r="EX109" s="1247"/>
      <c r="EY109" s="1247"/>
      <c r="EZ109" s="1247"/>
      <c r="FA109" s="1247"/>
      <c r="FB109" s="1247"/>
      <c r="FC109" s="1247"/>
      <c r="FD109" s="1247"/>
      <c r="FE109" s="1247"/>
      <c r="FF109" s="1247"/>
      <c r="FG109" s="1247"/>
      <c r="FH109" s="1247"/>
      <c r="FI109" s="1247"/>
      <c r="FJ109" s="1247"/>
      <c r="FK109" s="1247"/>
      <c r="FL109" s="1247"/>
      <c r="FM109" s="1247"/>
      <c r="FN109" s="1247"/>
      <c r="FO109" s="1247"/>
      <c r="FP109" s="1247"/>
      <c r="FQ109" s="1247"/>
      <c r="FR109" s="1247"/>
      <c r="FS109" s="1247"/>
      <c r="FT109" s="1247"/>
      <c r="FU109" s="1247"/>
      <c r="FV109" s="1247"/>
      <c r="FW109" s="1247"/>
      <c r="FX109" s="1247"/>
      <c r="FY109" s="1247"/>
      <c r="FZ109" s="1247"/>
      <c r="GA109" s="1247"/>
      <c r="GB109" s="1247"/>
      <c r="GC109" s="1247"/>
      <c r="GD109" s="1247"/>
      <c r="GE109" s="1247"/>
      <c r="GF109" s="1247"/>
      <c r="GG109" s="1247"/>
      <c r="GH109" s="1247"/>
      <c r="GI109" s="1247"/>
      <c r="GJ109" s="1247"/>
      <c r="GK109" s="1247"/>
      <c r="GL109" s="1247"/>
      <c r="GM109" s="1247"/>
      <c r="GN109" s="1247"/>
      <c r="GO109" s="1247"/>
      <c r="GP109" s="1247"/>
      <c r="GQ109" s="1247"/>
      <c r="GR109" s="1247"/>
      <c r="GS109" s="1247"/>
      <c r="GT109" s="1247"/>
      <c r="GU109" s="1247"/>
      <c r="GV109" s="1247"/>
      <c r="GW109" s="1247"/>
      <c r="GX109" s="1247"/>
      <c r="GY109" s="1247"/>
      <c r="GZ109" s="1247"/>
      <c r="HA109" s="1247"/>
      <c r="HB109" s="1247"/>
      <c r="HC109" s="1247"/>
      <c r="HD109" s="1247"/>
      <c r="HE109" s="1247"/>
      <c r="HF109" s="1247"/>
      <c r="HG109" s="1247"/>
      <c r="HH109" s="1247"/>
      <c r="HI109" s="1247"/>
      <c r="HJ109" s="1247"/>
      <c r="HK109" s="1247"/>
      <c r="HL109" s="1247"/>
      <c r="HM109" s="1247"/>
      <c r="HN109" s="1247"/>
      <c r="HO109" s="1247"/>
      <c r="HQ109" s="1452">
        <f t="shared" si="51"/>
        <v>0</v>
      </c>
      <c r="HR109" s="1452">
        <f t="shared" si="52"/>
        <v>0</v>
      </c>
    </row>
    <row r="110" spans="1:226" ht="16.5" customHeight="1" x14ac:dyDescent="0.2">
      <c r="A110" s="456"/>
      <c r="B110" s="121"/>
      <c r="C110" s="121"/>
      <c r="D110" s="122"/>
      <c r="E110" s="122"/>
      <c r="F110" s="142"/>
      <c r="G110" s="140"/>
      <c r="H110" s="141"/>
      <c r="I110" s="141"/>
      <c r="J110" s="141"/>
      <c r="K110" s="1559">
        <f t="shared" si="57"/>
        <v>0</v>
      </c>
      <c r="L110" s="150"/>
      <c r="M110" s="151"/>
      <c r="N110" s="152"/>
      <c r="O110" s="646"/>
      <c r="P110" s="1559">
        <f t="shared" si="56"/>
        <v>0</v>
      </c>
      <c r="Q110" s="343"/>
      <c r="R110" s="343"/>
      <c r="S110" s="344"/>
      <c r="T110" s="1559">
        <f t="shared" si="61"/>
        <v>0</v>
      </c>
      <c r="U110" s="344"/>
      <c r="V110" s="141"/>
      <c r="W110" s="1559">
        <f t="shared" si="60"/>
        <v>0</v>
      </c>
      <c r="X110" s="343"/>
      <c r="Y110" s="343"/>
      <c r="Z110" s="343"/>
      <c r="AA110" s="343"/>
      <c r="AB110" s="1559">
        <f t="shared" si="58"/>
        <v>0</v>
      </c>
      <c r="AC110" s="1559">
        <f t="shared" si="36"/>
        <v>0</v>
      </c>
      <c r="AD110" s="1559">
        <f t="shared" si="59"/>
        <v>0</v>
      </c>
      <c r="AF110" s="928"/>
      <c r="AG110" s="1065" t="str">
        <f>IF(AF110=" "," ",IF(AF110="Vehículos",VLOOKUP($AG$18,'Datos Indices'!$A$38:$Z$50,22,FALSE),IF(AF110="Ipim",VLOOKUP($AG$18,'Datos Indices'!$A$38:$Z$50,7,FALSE),IF(AF110="Dólar",VLOOKUP($AG$18,'Datos Indices'!$A$38:$Z$50,4,FALSE),IF(AF110="Gasoil",VLOOKUP($AG$18,'Datos Indices'!$A$38:$Z$50,10,FALSE),IF(AF110="WPU06 Pesificado",VLOOKUP($AG$18,'Datos Indices'!$A$38:$Z$50,26,FALSE),0))))))</f>
        <v xml:space="preserve"> </v>
      </c>
      <c r="AH110" s="1066">
        <f t="shared" si="37"/>
        <v>0</v>
      </c>
      <c r="AJ110" s="928"/>
      <c r="AK110" s="1065" t="str">
        <f>IF(AJ110=" "," ",IF(AJ110="Vehículos",VLOOKUP($AK$18,'Datos Indices'!$A$38:$Z$50,22,FALSE),IF(AJ110="Ipim",VLOOKUP($AK$18,'Datos Indices'!$A$38:$Z$50,7,FALSE),IF(AJ110="Dólar",VLOOKUP($AK$18,'Datos Indices'!$A$38:$Z$50,4,FALSE),IF(AJ110="Gasoil",VLOOKUP($AK$18,'Datos Indices'!$A$38:$Z$50,10,FALSE),IF(AJ110="WPU06 Pesificado",VLOOKUP($AK$18,'Datos Indices'!$A$38:$Z$50,26,FALSE),0))))))</f>
        <v xml:space="preserve"> </v>
      </c>
      <c r="AL110" s="1067">
        <f t="shared" si="38"/>
        <v>0</v>
      </c>
      <c r="AM110" s="1067">
        <f t="shared" si="39"/>
        <v>0</v>
      </c>
      <c r="AN110" s="1067">
        <f t="shared" si="40"/>
        <v>0</v>
      </c>
      <c r="AP110" s="928"/>
      <c r="AQ110" s="1065" t="str">
        <f>IF(AP110=" "," ",IF(AP110="Vehículos",VLOOKUP($AQ$18,'Datos Indices'!$A$38:$Z$50,22,FALSE),IF(AP110="Ipim",VLOOKUP($AQ$18,'Datos Indices'!$A$38:$Z$50,7,FALSE),IF(AP110="Dólar",VLOOKUP($AQ$18,'Datos Indices'!$A$38:$Z$50,4,FALSE),IF(AP110="Gasoil",VLOOKUP($AQ$18,'Datos Indices'!$A$38:$Z$50,10,FALSE),IF(AP110="WPU06 Pesificado",VLOOKUP($AQ$18,'Datos Indices'!$A$38:$Z$50,26,FALSE),0))))))</f>
        <v xml:space="preserve"> </v>
      </c>
      <c r="AR110" s="1066">
        <f t="shared" si="41"/>
        <v>0</v>
      </c>
      <c r="AT110" s="928"/>
      <c r="AU110" s="1065" t="str">
        <f>IF(AT110=" "," ",IF(AT110="Vehículos",VLOOKUP($AU$18,'Datos Indices'!$A$38:$Z$50,22,FALSE),IF(AT110="Ipim",VLOOKUP($AU$18,'Datos Indices'!$A$38:$Z$50,7,FALSE),IF(AT110="Dólar",VLOOKUP($AU$18,'Datos Indices'!$A$38:$Z$50,4,FALSE),IF(AT110="Gasoil",VLOOKUP($AU$18,'Datos Indices'!$A$38:$Z$50,10,FALSE),IF(AT110="WPU06 Pesificado",VLOOKUP($AU$18,'Datos Indices'!$A$38:$Z$50,26,FALSE),0))))))</f>
        <v xml:space="preserve"> </v>
      </c>
      <c r="AV110" s="1067">
        <f t="shared" si="42"/>
        <v>0</v>
      </c>
      <c r="AW110" s="1067">
        <f t="shared" si="43"/>
        <v>0</v>
      </c>
      <c r="AX110" s="1067">
        <f t="shared" si="44"/>
        <v>0</v>
      </c>
      <c r="AY110" s="1559">
        <f t="shared" si="45"/>
        <v>0</v>
      </c>
      <c r="AZ110" s="1559">
        <f t="shared" si="46"/>
        <v>0</v>
      </c>
      <c r="BA110" s="1257"/>
      <c r="BB110" s="125"/>
      <c r="BC110" s="1257"/>
      <c r="BD110" s="1450" t="str">
        <f t="shared" si="47"/>
        <v/>
      </c>
      <c r="BF110" s="1247"/>
      <c r="BG110" s="1247"/>
      <c r="BH110" s="1247"/>
      <c r="BI110" s="1247"/>
      <c r="BJ110" s="1247"/>
      <c r="BK110" s="1247"/>
      <c r="BL110" s="1247"/>
      <c r="BM110" s="1247"/>
      <c r="BN110" s="1247"/>
      <c r="BO110" s="1247"/>
      <c r="BP110" s="1247"/>
      <c r="BQ110" s="1247"/>
      <c r="BR110" s="1247"/>
      <c r="BS110" s="1247"/>
      <c r="BT110" s="1247"/>
      <c r="BU110" s="1247"/>
      <c r="BV110" s="1247"/>
      <c r="BW110" s="1247"/>
      <c r="BX110" s="1247"/>
      <c r="BY110" s="1247"/>
      <c r="BZ110" s="1247"/>
      <c r="CA110" s="1247"/>
      <c r="CB110" s="1247"/>
      <c r="CC110" s="1247"/>
      <c r="CD110" s="1247"/>
      <c r="CE110" s="1247"/>
      <c r="CF110" s="1247"/>
      <c r="CG110" s="1247"/>
      <c r="CH110" s="1247"/>
      <c r="CI110" s="1247"/>
      <c r="CJ110" s="1247"/>
      <c r="CK110" s="1247"/>
      <c r="CL110" s="1247"/>
      <c r="CM110" s="1247"/>
      <c r="CN110" s="1247"/>
      <c r="CO110" s="1247"/>
      <c r="CP110" s="1247"/>
      <c r="CQ110" s="1247"/>
      <c r="CR110" s="1247"/>
      <c r="CS110" s="1247"/>
      <c r="CT110" s="1247"/>
      <c r="CU110" s="1247"/>
      <c r="CV110" s="1247"/>
      <c r="CW110" s="1247"/>
      <c r="CX110" s="1247"/>
      <c r="CY110" s="1247"/>
      <c r="CZ110" s="1247"/>
      <c r="DA110" s="1247"/>
      <c r="DB110" s="1247"/>
      <c r="DC110" s="1247"/>
      <c r="DD110" s="1247"/>
      <c r="DE110" s="1247"/>
      <c r="DF110" s="1247"/>
      <c r="DG110" s="1247"/>
      <c r="DH110" s="1247"/>
      <c r="DI110" s="1247"/>
      <c r="DJ110" s="1247"/>
      <c r="DK110" s="1247"/>
      <c r="DL110" s="1247"/>
      <c r="DM110" s="1247"/>
      <c r="DN110" s="1247"/>
      <c r="DO110" s="1247"/>
      <c r="DP110" s="1247"/>
      <c r="DQ110" s="1247"/>
      <c r="DR110" s="1247"/>
      <c r="DS110" s="1247"/>
      <c r="DT110" s="1247"/>
      <c r="DU110" s="1247"/>
      <c r="DV110" s="1247"/>
      <c r="DW110" s="1247"/>
      <c r="DX110" s="1247"/>
      <c r="DY110" s="1247"/>
      <c r="DZ110" s="1247"/>
      <c r="EA110" s="1247"/>
      <c r="EB110" s="1247"/>
      <c r="EC110" s="1247"/>
      <c r="ED110" s="1247"/>
      <c r="EE110" s="1247"/>
      <c r="EF110" s="1247"/>
      <c r="EG110" s="1247"/>
      <c r="EH110" s="1257"/>
      <c r="EI110" s="1452">
        <f t="shared" si="48"/>
        <v>0</v>
      </c>
      <c r="EJ110" s="1452">
        <f t="shared" si="49"/>
        <v>0</v>
      </c>
      <c r="EK110" s="1257"/>
      <c r="EL110" s="1450" t="str">
        <f t="shared" si="50"/>
        <v/>
      </c>
      <c r="EN110" s="1247"/>
      <c r="EO110" s="1247"/>
      <c r="EP110" s="1247"/>
      <c r="EQ110" s="1247"/>
      <c r="ER110" s="1247"/>
      <c r="ES110" s="1247"/>
      <c r="ET110" s="1247"/>
      <c r="EU110" s="1247"/>
      <c r="EV110" s="1247"/>
      <c r="EW110" s="1247"/>
      <c r="EX110" s="1247"/>
      <c r="EY110" s="1247"/>
      <c r="EZ110" s="1247"/>
      <c r="FA110" s="1247"/>
      <c r="FB110" s="1247"/>
      <c r="FC110" s="1247"/>
      <c r="FD110" s="1247"/>
      <c r="FE110" s="1247"/>
      <c r="FF110" s="1247"/>
      <c r="FG110" s="1247"/>
      <c r="FH110" s="1247"/>
      <c r="FI110" s="1247"/>
      <c r="FJ110" s="1247"/>
      <c r="FK110" s="1247"/>
      <c r="FL110" s="1247"/>
      <c r="FM110" s="1247"/>
      <c r="FN110" s="1247"/>
      <c r="FO110" s="1247"/>
      <c r="FP110" s="1247"/>
      <c r="FQ110" s="1247"/>
      <c r="FR110" s="1247"/>
      <c r="FS110" s="1247"/>
      <c r="FT110" s="1247"/>
      <c r="FU110" s="1247"/>
      <c r="FV110" s="1247"/>
      <c r="FW110" s="1247"/>
      <c r="FX110" s="1247"/>
      <c r="FY110" s="1247"/>
      <c r="FZ110" s="1247"/>
      <c r="GA110" s="1247"/>
      <c r="GB110" s="1247"/>
      <c r="GC110" s="1247"/>
      <c r="GD110" s="1247"/>
      <c r="GE110" s="1247"/>
      <c r="GF110" s="1247"/>
      <c r="GG110" s="1247"/>
      <c r="GH110" s="1247"/>
      <c r="GI110" s="1247"/>
      <c r="GJ110" s="1247"/>
      <c r="GK110" s="1247"/>
      <c r="GL110" s="1247"/>
      <c r="GM110" s="1247"/>
      <c r="GN110" s="1247"/>
      <c r="GO110" s="1247"/>
      <c r="GP110" s="1247"/>
      <c r="GQ110" s="1247"/>
      <c r="GR110" s="1247"/>
      <c r="GS110" s="1247"/>
      <c r="GT110" s="1247"/>
      <c r="GU110" s="1247"/>
      <c r="GV110" s="1247"/>
      <c r="GW110" s="1247"/>
      <c r="GX110" s="1247"/>
      <c r="GY110" s="1247"/>
      <c r="GZ110" s="1247"/>
      <c r="HA110" s="1247"/>
      <c r="HB110" s="1247"/>
      <c r="HC110" s="1247"/>
      <c r="HD110" s="1247"/>
      <c r="HE110" s="1247"/>
      <c r="HF110" s="1247"/>
      <c r="HG110" s="1247"/>
      <c r="HH110" s="1247"/>
      <c r="HI110" s="1247"/>
      <c r="HJ110" s="1247"/>
      <c r="HK110" s="1247"/>
      <c r="HL110" s="1247"/>
      <c r="HM110" s="1247"/>
      <c r="HN110" s="1247"/>
      <c r="HO110" s="1247"/>
      <c r="HQ110" s="1452">
        <f t="shared" si="51"/>
        <v>0</v>
      </c>
      <c r="HR110" s="1452">
        <f t="shared" si="52"/>
        <v>0</v>
      </c>
    </row>
    <row r="111" spans="1:226" ht="16.5" customHeight="1" x14ac:dyDescent="0.2">
      <c r="A111" s="456"/>
      <c r="B111" s="121"/>
      <c r="C111" s="121"/>
      <c r="D111" s="122"/>
      <c r="E111" s="122"/>
      <c r="F111" s="142"/>
      <c r="G111" s="140"/>
      <c r="H111" s="141"/>
      <c r="I111" s="141"/>
      <c r="J111" s="141"/>
      <c r="K111" s="1559">
        <f t="shared" si="57"/>
        <v>0</v>
      </c>
      <c r="L111" s="150"/>
      <c r="M111" s="151"/>
      <c r="N111" s="152"/>
      <c r="O111" s="646"/>
      <c r="P111" s="1559">
        <f t="shared" si="56"/>
        <v>0</v>
      </c>
      <c r="Q111" s="343"/>
      <c r="R111" s="343"/>
      <c r="S111" s="344"/>
      <c r="T111" s="1559">
        <f t="shared" si="61"/>
        <v>0</v>
      </c>
      <c r="U111" s="344"/>
      <c r="V111" s="141"/>
      <c r="W111" s="1559">
        <f t="shared" si="60"/>
        <v>0</v>
      </c>
      <c r="X111" s="343"/>
      <c r="Y111" s="343"/>
      <c r="Z111" s="343"/>
      <c r="AA111" s="343"/>
      <c r="AB111" s="1559">
        <f t="shared" si="58"/>
        <v>0</v>
      </c>
      <c r="AC111" s="1559">
        <f t="shared" si="36"/>
        <v>0</v>
      </c>
      <c r="AD111" s="1559">
        <f t="shared" si="59"/>
        <v>0</v>
      </c>
      <c r="AF111" s="928"/>
      <c r="AG111" s="1065" t="str">
        <f>IF(AF111=" "," ",IF(AF111="Vehículos",VLOOKUP($AG$18,'Datos Indices'!$A$38:$Z$50,22,FALSE),IF(AF111="Ipim",VLOOKUP($AG$18,'Datos Indices'!$A$38:$Z$50,7,FALSE),IF(AF111="Dólar",VLOOKUP($AG$18,'Datos Indices'!$A$38:$Z$50,4,FALSE),IF(AF111="Gasoil",VLOOKUP($AG$18,'Datos Indices'!$A$38:$Z$50,10,FALSE),IF(AF111="WPU06 Pesificado",VLOOKUP($AG$18,'Datos Indices'!$A$38:$Z$50,26,FALSE),0))))))</f>
        <v xml:space="preserve"> </v>
      </c>
      <c r="AH111" s="1066">
        <f t="shared" si="37"/>
        <v>0</v>
      </c>
      <c r="AJ111" s="928"/>
      <c r="AK111" s="1065" t="str">
        <f>IF(AJ111=" "," ",IF(AJ111="Vehículos",VLOOKUP($AK$18,'Datos Indices'!$A$38:$Z$50,22,FALSE),IF(AJ111="Ipim",VLOOKUP($AK$18,'Datos Indices'!$A$38:$Z$50,7,FALSE),IF(AJ111="Dólar",VLOOKUP($AK$18,'Datos Indices'!$A$38:$Z$50,4,FALSE),IF(AJ111="Gasoil",VLOOKUP($AK$18,'Datos Indices'!$A$38:$Z$50,10,FALSE),IF(AJ111="WPU06 Pesificado",VLOOKUP($AK$18,'Datos Indices'!$A$38:$Z$50,26,FALSE),0))))))</f>
        <v xml:space="preserve"> </v>
      </c>
      <c r="AL111" s="1067">
        <f t="shared" si="38"/>
        <v>0</v>
      </c>
      <c r="AM111" s="1067">
        <f t="shared" si="39"/>
        <v>0</v>
      </c>
      <c r="AN111" s="1067">
        <f t="shared" si="40"/>
        <v>0</v>
      </c>
      <c r="AP111" s="928"/>
      <c r="AQ111" s="1065" t="str">
        <f>IF(AP111=" "," ",IF(AP111="Vehículos",VLOOKUP($AQ$18,'Datos Indices'!$A$38:$Z$50,22,FALSE),IF(AP111="Ipim",VLOOKUP($AQ$18,'Datos Indices'!$A$38:$Z$50,7,FALSE),IF(AP111="Dólar",VLOOKUP($AQ$18,'Datos Indices'!$A$38:$Z$50,4,FALSE),IF(AP111="Gasoil",VLOOKUP($AQ$18,'Datos Indices'!$A$38:$Z$50,10,FALSE),IF(AP111="WPU06 Pesificado",VLOOKUP($AQ$18,'Datos Indices'!$A$38:$Z$50,26,FALSE),0))))))</f>
        <v xml:space="preserve"> </v>
      </c>
      <c r="AR111" s="1066">
        <f t="shared" si="41"/>
        <v>0</v>
      </c>
      <c r="AT111" s="928"/>
      <c r="AU111" s="1065" t="str">
        <f>IF(AT111=" "," ",IF(AT111="Vehículos",VLOOKUP($AU$18,'Datos Indices'!$A$38:$Z$50,22,FALSE),IF(AT111="Ipim",VLOOKUP($AU$18,'Datos Indices'!$A$38:$Z$50,7,FALSE),IF(AT111="Dólar",VLOOKUP($AU$18,'Datos Indices'!$A$38:$Z$50,4,FALSE),IF(AT111="Gasoil",VLOOKUP($AU$18,'Datos Indices'!$A$38:$Z$50,10,FALSE),IF(AT111="WPU06 Pesificado",VLOOKUP($AU$18,'Datos Indices'!$A$38:$Z$50,26,FALSE),0))))))</f>
        <v xml:space="preserve"> </v>
      </c>
      <c r="AV111" s="1067">
        <f t="shared" si="42"/>
        <v>0</v>
      </c>
      <c r="AW111" s="1067">
        <f t="shared" si="43"/>
        <v>0</v>
      </c>
      <c r="AX111" s="1067">
        <f t="shared" si="44"/>
        <v>0</v>
      </c>
      <c r="AY111" s="1559">
        <f t="shared" si="45"/>
        <v>0</v>
      </c>
      <c r="AZ111" s="1559">
        <f t="shared" si="46"/>
        <v>0</v>
      </c>
      <c r="BA111" s="1257"/>
      <c r="BB111" s="125"/>
      <c r="BC111" s="1257"/>
      <c r="BD111" s="1450" t="str">
        <f t="shared" si="47"/>
        <v/>
      </c>
      <c r="BF111" s="1247"/>
      <c r="BG111" s="1247"/>
      <c r="BH111" s="1247"/>
      <c r="BI111" s="1247"/>
      <c r="BJ111" s="1247"/>
      <c r="BK111" s="1247"/>
      <c r="BL111" s="1247"/>
      <c r="BM111" s="1247"/>
      <c r="BN111" s="1247"/>
      <c r="BO111" s="1247"/>
      <c r="BP111" s="1247"/>
      <c r="BQ111" s="1247"/>
      <c r="BR111" s="1247"/>
      <c r="BS111" s="1247"/>
      <c r="BT111" s="1247"/>
      <c r="BU111" s="1247"/>
      <c r="BV111" s="1247"/>
      <c r="BW111" s="1247"/>
      <c r="BX111" s="1247"/>
      <c r="BY111" s="1247"/>
      <c r="BZ111" s="1247"/>
      <c r="CA111" s="1247"/>
      <c r="CB111" s="1247"/>
      <c r="CC111" s="1247"/>
      <c r="CD111" s="1247"/>
      <c r="CE111" s="1247"/>
      <c r="CF111" s="1247"/>
      <c r="CG111" s="1247"/>
      <c r="CH111" s="1247"/>
      <c r="CI111" s="1247"/>
      <c r="CJ111" s="1247"/>
      <c r="CK111" s="1247"/>
      <c r="CL111" s="1247"/>
      <c r="CM111" s="1247"/>
      <c r="CN111" s="1247"/>
      <c r="CO111" s="1247"/>
      <c r="CP111" s="1247"/>
      <c r="CQ111" s="1247"/>
      <c r="CR111" s="1247"/>
      <c r="CS111" s="1247"/>
      <c r="CT111" s="1247"/>
      <c r="CU111" s="1247"/>
      <c r="CV111" s="1247"/>
      <c r="CW111" s="1247"/>
      <c r="CX111" s="1247"/>
      <c r="CY111" s="1247"/>
      <c r="CZ111" s="1247"/>
      <c r="DA111" s="1247"/>
      <c r="DB111" s="1247"/>
      <c r="DC111" s="1247"/>
      <c r="DD111" s="1247"/>
      <c r="DE111" s="1247"/>
      <c r="DF111" s="1247"/>
      <c r="DG111" s="1247"/>
      <c r="DH111" s="1247"/>
      <c r="DI111" s="1247"/>
      <c r="DJ111" s="1247"/>
      <c r="DK111" s="1247"/>
      <c r="DL111" s="1247"/>
      <c r="DM111" s="1247"/>
      <c r="DN111" s="1247"/>
      <c r="DO111" s="1247"/>
      <c r="DP111" s="1247"/>
      <c r="DQ111" s="1247"/>
      <c r="DR111" s="1247"/>
      <c r="DS111" s="1247"/>
      <c r="DT111" s="1247"/>
      <c r="DU111" s="1247"/>
      <c r="DV111" s="1247"/>
      <c r="DW111" s="1247"/>
      <c r="DX111" s="1247"/>
      <c r="DY111" s="1247"/>
      <c r="DZ111" s="1247"/>
      <c r="EA111" s="1247"/>
      <c r="EB111" s="1247"/>
      <c r="EC111" s="1247"/>
      <c r="ED111" s="1247"/>
      <c r="EE111" s="1247"/>
      <c r="EF111" s="1247"/>
      <c r="EG111" s="1247"/>
      <c r="EH111" s="1257"/>
      <c r="EI111" s="1452">
        <f t="shared" si="48"/>
        <v>0</v>
      </c>
      <c r="EJ111" s="1452">
        <f t="shared" si="49"/>
        <v>0</v>
      </c>
      <c r="EK111" s="1257"/>
      <c r="EL111" s="1450" t="str">
        <f t="shared" si="50"/>
        <v/>
      </c>
      <c r="EN111" s="1247"/>
      <c r="EO111" s="1247"/>
      <c r="EP111" s="1247"/>
      <c r="EQ111" s="1247"/>
      <c r="ER111" s="1247"/>
      <c r="ES111" s="1247"/>
      <c r="ET111" s="1247"/>
      <c r="EU111" s="1247"/>
      <c r="EV111" s="1247"/>
      <c r="EW111" s="1247"/>
      <c r="EX111" s="1247"/>
      <c r="EY111" s="1247"/>
      <c r="EZ111" s="1247"/>
      <c r="FA111" s="1247"/>
      <c r="FB111" s="1247"/>
      <c r="FC111" s="1247"/>
      <c r="FD111" s="1247"/>
      <c r="FE111" s="1247"/>
      <c r="FF111" s="1247"/>
      <c r="FG111" s="1247"/>
      <c r="FH111" s="1247"/>
      <c r="FI111" s="1247"/>
      <c r="FJ111" s="1247"/>
      <c r="FK111" s="1247"/>
      <c r="FL111" s="1247"/>
      <c r="FM111" s="1247"/>
      <c r="FN111" s="1247"/>
      <c r="FO111" s="1247"/>
      <c r="FP111" s="1247"/>
      <c r="FQ111" s="1247"/>
      <c r="FR111" s="1247"/>
      <c r="FS111" s="1247"/>
      <c r="FT111" s="1247"/>
      <c r="FU111" s="1247"/>
      <c r="FV111" s="1247"/>
      <c r="FW111" s="1247"/>
      <c r="FX111" s="1247"/>
      <c r="FY111" s="1247"/>
      <c r="FZ111" s="1247"/>
      <c r="GA111" s="1247"/>
      <c r="GB111" s="1247"/>
      <c r="GC111" s="1247"/>
      <c r="GD111" s="1247"/>
      <c r="GE111" s="1247"/>
      <c r="GF111" s="1247"/>
      <c r="GG111" s="1247"/>
      <c r="GH111" s="1247"/>
      <c r="GI111" s="1247"/>
      <c r="GJ111" s="1247"/>
      <c r="GK111" s="1247"/>
      <c r="GL111" s="1247"/>
      <c r="GM111" s="1247"/>
      <c r="GN111" s="1247"/>
      <c r="GO111" s="1247"/>
      <c r="GP111" s="1247"/>
      <c r="GQ111" s="1247"/>
      <c r="GR111" s="1247"/>
      <c r="GS111" s="1247"/>
      <c r="GT111" s="1247"/>
      <c r="GU111" s="1247"/>
      <c r="GV111" s="1247"/>
      <c r="GW111" s="1247"/>
      <c r="GX111" s="1247"/>
      <c r="GY111" s="1247"/>
      <c r="GZ111" s="1247"/>
      <c r="HA111" s="1247"/>
      <c r="HB111" s="1247"/>
      <c r="HC111" s="1247"/>
      <c r="HD111" s="1247"/>
      <c r="HE111" s="1247"/>
      <c r="HF111" s="1247"/>
      <c r="HG111" s="1247"/>
      <c r="HH111" s="1247"/>
      <c r="HI111" s="1247"/>
      <c r="HJ111" s="1247"/>
      <c r="HK111" s="1247"/>
      <c r="HL111" s="1247"/>
      <c r="HM111" s="1247"/>
      <c r="HN111" s="1247"/>
      <c r="HO111" s="1247"/>
      <c r="HQ111" s="1452">
        <f t="shared" si="51"/>
        <v>0</v>
      </c>
      <c r="HR111" s="1452">
        <f t="shared" si="52"/>
        <v>0</v>
      </c>
    </row>
    <row r="112" spans="1:226" ht="16.5" customHeight="1" x14ac:dyDescent="0.2">
      <c r="A112" s="456"/>
      <c r="B112" s="121"/>
      <c r="C112" s="121"/>
      <c r="D112" s="122"/>
      <c r="E112" s="122"/>
      <c r="F112" s="142"/>
      <c r="G112" s="140"/>
      <c r="H112" s="141"/>
      <c r="I112" s="141"/>
      <c r="J112" s="141"/>
      <c r="K112" s="1559">
        <f t="shared" si="57"/>
        <v>0</v>
      </c>
      <c r="L112" s="153"/>
      <c r="M112" s="151"/>
      <c r="N112" s="152"/>
      <c r="O112" s="646"/>
      <c r="P112" s="1559">
        <f t="shared" si="56"/>
        <v>0</v>
      </c>
      <c r="Q112" s="343"/>
      <c r="R112" s="343"/>
      <c r="S112" s="344"/>
      <c r="T112" s="1559">
        <f t="shared" si="61"/>
        <v>0</v>
      </c>
      <c r="U112" s="344"/>
      <c r="V112" s="141"/>
      <c r="W112" s="1559">
        <f t="shared" si="60"/>
        <v>0</v>
      </c>
      <c r="X112" s="343"/>
      <c r="Y112" s="343"/>
      <c r="Z112" s="343"/>
      <c r="AA112" s="343"/>
      <c r="AB112" s="1559">
        <f t="shared" si="58"/>
        <v>0</v>
      </c>
      <c r="AC112" s="1559">
        <f t="shared" si="36"/>
        <v>0</v>
      </c>
      <c r="AD112" s="1559">
        <f t="shared" si="59"/>
        <v>0</v>
      </c>
      <c r="AF112" s="928"/>
      <c r="AG112" s="1065" t="str">
        <f>IF(AF112=" "," ",IF(AF112="Vehículos",VLOOKUP($AG$18,'Datos Indices'!$A$38:$Z$50,22,FALSE),IF(AF112="Ipim",VLOOKUP($AG$18,'Datos Indices'!$A$38:$Z$50,7,FALSE),IF(AF112="Dólar",VLOOKUP($AG$18,'Datos Indices'!$A$38:$Z$50,4,FALSE),IF(AF112="Gasoil",VLOOKUP($AG$18,'Datos Indices'!$A$38:$Z$50,10,FALSE),IF(AF112="WPU06 Pesificado",VLOOKUP($AG$18,'Datos Indices'!$A$38:$Z$50,26,FALSE),0))))))</f>
        <v xml:space="preserve"> </v>
      </c>
      <c r="AH112" s="1066">
        <f t="shared" si="37"/>
        <v>0</v>
      </c>
      <c r="AJ112" s="928"/>
      <c r="AK112" s="1065" t="str">
        <f>IF(AJ112=" "," ",IF(AJ112="Vehículos",VLOOKUP($AK$18,'Datos Indices'!$A$38:$Z$50,22,FALSE),IF(AJ112="Ipim",VLOOKUP($AK$18,'Datos Indices'!$A$38:$Z$50,7,FALSE),IF(AJ112="Dólar",VLOOKUP($AK$18,'Datos Indices'!$A$38:$Z$50,4,FALSE),IF(AJ112="Gasoil",VLOOKUP($AK$18,'Datos Indices'!$A$38:$Z$50,10,FALSE),IF(AJ112="WPU06 Pesificado",VLOOKUP($AK$18,'Datos Indices'!$A$38:$Z$50,26,FALSE),0))))))</f>
        <v xml:space="preserve"> </v>
      </c>
      <c r="AL112" s="1067">
        <f t="shared" si="38"/>
        <v>0</v>
      </c>
      <c r="AM112" s="1067">
        <f t="shared" si="39"/>
        <v>0</v>
      </c>
      <c r="AN112" s="1067">
        <f t="shared" si="40"/>
        <v>0</v>
      </c>
      <c r="AP112" s="928"/>
      <c r="AQ112" s="1065" t="str">
        <f>IF(AP112=" "," ",IF(AP112="Vehículos",VLOOKUP($AQ$18,'Datos Indices'!$A$38:$Z$50,22,FALSE),IF(AP112="Ipim",VLOOKUP($AQ$18,'Datos Indices'!$A$38:$Z$50,7,FALSE),IF(AP112="Dólar",VLOOKUP($AQ$18,'Datos Indices'!$A$38:$Z$50,4,FALSE),IF(AP112="Gasoil",VLOOKUP($AQ$18,'Datos Indices'!$A$38:$Z$50,10,FALSE),IF(AP112="WPU06 Pesificado",VLOOKUP($AQ$18,'Datos Indices'!$A$38:$Z$50,26,FALSE),0))))))</f>
        <v xml:space="preserve"> </v>
      </c>
      <c r="AR112" s="1066">
        <f t="shared" si="41"/>
        <v>0</v>
      </c>
      <c r="AT112" s="928"/>
      <c r="AU112" s="1065" t="str">
        <f>IF(AT112=" "," ",IF(AT112="Vehículos",VLOOKUP($AU$18,'Datos Indices'!$A$38:$Z$50,22,FALSE),IF(AT112="Ipim",VLOOKUP($AU$18,'Datos Indices'!$A$38:$Z$50,7,FALSE),IF(AT112="Dólar",VLOOKUP($AU$18,'Datos Indices'!$A$38:$Z$50,4,FALSE),IF(AT112="Gasoil",VLOOKUP($AU$18,'Datos Indices'!$A$38:$Z$50,10,FALSE),IF(AT112="WPU06 Pesificado",VLOOKUP($AU$18,'Datos Indices'!$A$38:$Z$50,26,FALSE),0))))))</f>
        <v xml:space="preserve"> </v>
      </c>
      <c r="AV112" s="1067">
        <f t="shared" si="42"/>
        <v>0</v>
      </c>
      <c r="AW112" s="1067">
        <f t="shared" si="43"/>
        <v>0</v>
      </c>
      <c r="AX112" s="1067">
        <f t="shared" si="44"/>
        <v>0</v>
      </c>
      <c r="AY112" s="1559">
        <f t="shared" si="45"/>
        <v>0</v>
      </c>
      <c r="AZ112" s="1559">
        <f t="shared" si="46"/>
        <v>0</v>
      </c>
      <c r="BA112" s="1257"/>
      <c r="BB112" s="125"/>
      <c r="BC112" s="1257"/>
      <c r="BD112" s="1450" t="str">
        <f t="shared" si="47"/>
        <v/>
      </c>
      <c r="BF112" s="1247"/>
      <c r="BG112" s="1247"/>
      <c r="BH112" s="1247"/>
      <c r="BI112" s="1247"/>
      <c r="BJ112" s="1247"/>
      <c r="BK112" s="1247"/>
      <c r="BL112" s="1247"/>
      <c r="BM112" s="1247"/>
      <c r="BN112" s="1247"/>
      <c r="BO112" s="1247"/>
      <c r="BP112" s="1247"/>
      <c r="BQ112" s="1247"/>
      <c r="BR112" s="1247"/>
      <c r="BS112" s="1247"/>
      <c r="BT112" s="1247"/>
      <c r="BU112" s="1247"/>
      <c r="BV112" s="1247"/>
      <c r="BW112" s="1247"/>
      <c r="BX112" s="1247"/>
      <c r="BY112" s="1247"/>
      <c r="BZ112" s="1247"/>
      <c r="CA112" s="1247"/>
      <c r="CB112" s="1247"/>
      <c r="CC112" s="1247"/>
      <c r="CD112" s="1247"/>
      <c r="CE112" s="1247"/>
      <c r="CF112" s="1247"/>
      <c r="CG112" s="1247"/>
      <c r="CH112" s="1247"/>
      <c r="CI112" s="1247"/>
      <c r="CJ112" s="1247"/>
      <c r="CK112" s="1247"/>
      <c r="CL112" s="1247"/>
      <c r="CM112" s="1247"/>
      <c r="CN112" s="1247"/>
      <c r="CO112" s="1247"/>
      <c r="CP112" s="1247"/>
      <c r="CQ112" s="1247"/>
      <c r="CR112" s="1247"/>
      <c r="CS112" s="1247"/>
      <c r="CT112" s="1247"/>
      <c r="CU112" s="1247"/>
      <c r="CV112" s="1247"/>
      <c r="CW112" s="1247"/>
      <c r="CX112" s="1247"/>
      <c r="CY112" s="1247"/>
      <c r="CZ112" s="1247"/>
      <c r="DA112" s="1247"/>
      <c r="DB112" s="1247"/>
      <c r="DC112" s="1247"/>
      <c r="DD112" s="1247"/>
      <c r="DE112" s="1247"/>
      <c r="DF112" s="1247"/>
      <c r="DG112" s="1247"/>
      <c r="DH112" s="1247"/>
      <c r="DI112" s="1247"/>
      <c r="DJ112" s="1247"/>
      <c r="DK112" s="1247"/>
      <c r="DL112" s="1247"/>
      <c r="DM112" s="1247"/>
      <c r="DN112" s="1247"/>
      <c r="DO112" s="1247"/>
      <c r="DP112" s="1247"/>
      <c r="DQ112" s="1247"/>
      <c r="DR112" s="1247"/>
      <c r="DS112" s="1247"/>
      <c r="DT112" s="1247"/>
      <c r="DU112" s="1247"/>
      <c r="DV112" s="1247"/>
      <c r="DW112" s="1247"/>
      <c r="DX112" s="1247"/>
      <c r="DY112" s="1247"/>
      <c r="DZ112" s="1247"/>
      <c r="EA112" s="1247"/>
      <c r="EB112" s="1247"/>
      <c r="EC112" s="1247"/>
      <c r="ED112" s="1247"/>
      <c r="EE112" s="1247"/>
      <c r="EF112" s="1247"/>
      <c r="EG112" s="1247"/>
      <c r="EH112" s="1257"/>
      <c r="EI112" s="1452">
        <f t="shared" si="48"/>
        <v>0</v>
      </c>
      <c r="EJ112" s="1452">
        <f t="shared" si="49"/>
        <v>0</v>
      </c>
      <c r="EK112" s="1257"/>
      <c r="EL112" s="1450" t="str">
        <f t="shared" si="50"/>
        <v/>
      </c>
      <c r="EN112" s="1247"/>
      <c r="EO112" s="1247"/>
      <c r="EP112" s="1247"/>
      <c r="EQ112" s="1247"/>
      <c r="ER112" s="1247"/>
      <c r="ES112" s="1247"/>
      <c r="ET112" s="1247"/>
      <c r="EU112" s="1247"/>
      <c r="EV112" s="1247"/>
      <c r="EW112" s="1247"/>
      <c r="EX112" s="1247"/>
      <c r="EY112" s="1247"/>
      <c r="EZ112" s="1247"/>
      <c r="FA112" s="1247"/>
      <c r="FB112" s="1247"/>
      <c r="FC112" s="1247"/>
      <c r="FD112" s="1247"/>
      <c r="FE112" s="1247"/>
      <c r="FF112" s="1247"/>
      <c r="FG112" s="1247"/>
      <c r="FH112" s="1247"/>
      <c r="FI112" s="1247"/>
      <c r="FJ112" s="1247"/>
      <c r="FK112" s="1247"/>
      <c r="FL112" s="1247"/>
      <c r="FM112" s="1247"/>
      <c r="FN112" s="1247"/>
      <c r="FO112" s="1247"/>
      <c r="FP112" s="1247"/>
      <c r="FQ112" s="1247"/>
      <c r="FR112" s="1247"/>
      <c r="FS112" s="1247"/>
      <c r="FT112" s="1247"/>
      <c r="FU112" s="1247"/>
      <c r="FV112" s="1247"/>
      <c r="FW112" s="1247"/>
      <c r="FX112" s="1247"/>
      <c r="FY112" s="1247"/>
      <c r="FZ112" s="1247"/>
      <c r="GA112" s="1247"/>
      <c r="GB112" s="1247"/>
      <c r="GC112" s="1247"/>
      <c r="GD112" s="1247"/>
      <c r="GE112" s="1247"/>
      <c r="GF112" s="1247"/>
      <c r="GG112" s="1247"/>
      <c r="GH112" s="1247"/>
      <c r="GI112" s="1247"/>
      <c r="GJ112" s="1247"/>
      <c r="GK112" s="1247"/>
      <c r="GL112" s="1247"/>
      <c r="GM112" s="1247"/>
      <c r="GN112" s="1247"/>
      <c r="GO112" s="1247"/>
      <c r="GP112" s="1247"/>
      <c r="GQ112" s="1247"/>
      <c r="GR112" s="1247"/>
      <c r="GS112" s="1247"/>
      <c r="GT112" s="1247"/>
      <c r="GU112" s="1247"/>
      <c r="GV112" s="1247"/>
      <c r="GW112" s="1247"/>
      <c r="GX112" s="1247"/>
      <c r="GY112" s="1247"/>
      <c r="GZ112" s="1247"/>
      <c r="HA112" s="1247"/>
      <c r="HB112" s="1247"/>
      <c r="HC112" s="1247"/>
      <c r="HD112" s="1247"/>
      <c r="HE112" s="1247"/>
      <c r="HF112" s="1247"/>
      <c r="HG112" s="1247"/>
      <c r="HH112" s="1247"/>
      <c r="HI112" s="1247"/>
      <c r="HJ112" s="1247"/>
      <c r="HK112" s="1247"/>
      <c r="HL112" s="1247"/>
      <c r="HM112" s="1247"/>
      <c r="HN112" s="1247"/>
      <c r="HO112" s="1247"/>
      <c r="HQ112" s="1452">
        <f t="shared" si="51"/>
        <v>0</v>
      </c>
      <c r="HR112" s="1452">
        <f t="shared" si="52"/>
        <v>0</v>
      </c>
    </row>
    <row r="113" spans="1:226" ht="16.5" customHeight="1" x14ac:dyDescent="0.2">
      <c r="A113" s="456"/>
      <c r="B113" s="121"/>
      <c r="C113" s="121"/>
      <c r="D113" s="122"/>
      <c r="E113" s="122"/>
      <c r="F113" s="142"/>
      <c r="G113" s="140"/>
      <c r="H113" s="141"/>
      <c r="I113" s="141"/>
      <c r="J113" s="141"/>
      <c r="K113" s="1559">
        <f t="shared" si="57"/>
        <v>0</v>
      </c>
      <c r="L113" s="153"/>
      <c r="M113" s="151"/>
      <c r="N113" s="152"/>
      <c r="O113" s="646"/>
      <c r="P113" s="1559">
        <f t="shared" si="56"/>
        <v>0</v>
      </c>
      <c r="Q113" s="343"/>
      <c r="R113" s="343"/>
      <c r="S113" s="344"/>
      <c r="T113" s="1559">
        <f t="shared" si="61"/>
        <v>0</v>
      </c>
      <c r="U113" s="344"/>
      <c r="V113" s="141"/>
      <c r="W113" s="1559">
        <f t="shared" si="60"/>
        <v>0</v>
      </c>
      <c r="X113" s="343"/>
      <c r="Y113" s="343"/>
      <c r="Z113" s="343"/>
      <c r="AA113" s="343"/>
      <c r="AB113" s="1559">
        <f t="shared" si="58"/>
        <v>0</v>
      </c>
      <c r="AC113" s="1559">
        <f t="shared" si="36"/>
        <v>0</v>
      </c>
      <c r="AD113" s="1559">
        <f t="shared" si="59"/>
        <v>0</v>
      </c>
      <c r="AF113" s="928"/>
      <c r="AG113" s="1065" t="str">
        <f>IF(AF113=" "," ",IF(AF113="Vehículos",VLOOKUP($AG$18,'Datos Indices'!$A$38:$Z$50,22,FALSE),IF(AF113="Ipim",VLOOKUP($AG$18,'Datos Indices'!$A$38:$Z$50,7,FALSE),IF(AF113="Dólar",VLOOKUP($AG$18,'Datos Indices'!$A$38:$Z$50,4,FALSE),IF(AF113="Gasoil",VLOOKUP($AG$18,'Datos Indices'!$A$38:$Z$50,10,FALSE),IF(AF113="WPU06 Pesificado",VLOOKUP($AG$18,'Datos Indices'!$A$38:$Z$50,26,FALSE),0))))))</f>
        <v xml:space="preserve"> </v>
      </c>
      <c r="AH113" s="1066">
        <f t="shared" si="37"/>
        <v>0</v>
      </c>
      <c r="AJ113" s="928"/>
      <c r="AK113" s="1065" t="str">
        <f>IF(AJ113=" "," ",IF(AJ113="Vehículos",VLOOKUP($AK$18,'Datos Indices'!$A$38:$Z$50,22,FALSE),IF(AJ113="Ipim",VLOOKUP($AK$18,'Datos Indices'!$A$38:$Z$50,7,FALSE),IF(AJ113="Dólar",VLOOKUP($AK$18,'Datos Indices'!$A$38:$Z$50,4,FALSE),IF(AJ113="Gasoil",VLOOKUP($AK$18,'Datos Indices'!$A$38:$Z$50,10,FALSE),IF(AJ113="WPU06 Pesificado",VLOOKUP($AK$18,'Datos Indices'!$A$38:$Z$50,26,FALSE),0))))))</f>
        <v xml:space="preserve"> </v>
      </c>
      <c r="AL113" s="1067">
        <f t="shared" si="38"/>
        <v>0</v>
      </c>
      <c r="AM113" s="1067">
        <f t="shared" si="39"/>
        <v>0</v>
      </c>
      <c r="AN113" s="1067">
        <f t="shared" si="40"/>
        <v>0</v>
      </c>
      <c r="AP113" s="928"/>
      <c r="AQ113" s="1065" t="str">
        <f>IF(AP113=" "," ",IF(AP113="Vehículos",VLOOKUP($AQ$18,'Datos Indices'!$A$38:$Z$50,22,FALSE),IF(AP113="Ipim",VLOOKUP($AQ$18,'Datos Indices'!$A$38:$Z$50,7,FALSE),IF(AP113="Dólar",VLOOKUP($AQ$18,'Datos Indices'!$A$38:$Z$50,4,FALSE),IF(AP113="Gasoil",VLOOKUP($AQ$18,'Datos Indices'!$A$38:$Z$50,10,FALSE),IF(AP113="WPU06 Pesificado",VLOOKUP($AQ$18,'Datos Indices'!$A$38:$Z$50,26,FALSE),0))))))</f>
        <v xml:space="preserve"> </v>
      </c>
      <c r="AR113" s="1066">
        <f t="shared" si="41"/>
        <v>0</v>
      </c>
      <c r="AT113" s="928"/>
      <c r="AU113" s="1065" t="str">
        <f>IF(AT113=" "," ",IF(AT113="Vehículos",VLOOKUP($AU$18,'Datos Indices'!$A$38:$Z$50,22,FALSE),IF(AT113="Ipim",VLOOKUP($AU$18,'Datos Indices'!$A$38:$Z$50,7,FALSE),IF(AT113="Dólar",VLOOKUP($AU$18,'Datos Indices'!$A$38:$Z$50,4,FALSE),IF(AT113="Gasoil",VLOOKUP($AU$18,'Datos Indices'!$A$38:$Z$50,10,FALSE),IF(AT113="WPU06 Pesificado",VLOOKUP($AU$18,'Datos Indices'!$A$38:$Z$50,26,FALSE),0))))))</f>
        <v xml:space="preserve"> </v>
      </c>
      <c r="AV113" s="1067">
        <f t="shared" si="42"/>
        <v>0</v>
      </c>
      <c r="AW113" s="1067">
        <f t="shared" si="43"/>
        <v>0</v>
      </c>
      <c r="AX113" s="1067">
        <f t="shared" si="44"/>
        <v>0</v>
      </c>
      <c r="AY113" s="1559">
        <f t="shared" si="45"/>
        <v>0</v>
      </c>
      <c r="AZ113" s="1559">
        <f t="shared" si="46"/>
        <v>0</v>
      </c>
      <c r="BA113" s="1257"/>
      <c r="BB113" s="125"/>
      <c r="BC113" s="1257"/>
      <c r="BD113" s="1450" t="str">
        <f t="shared" si="47"/>
        <v/>
      </c>
      <c r="BF113" s="1247"/>
      <c r="BG113" s="1247"/>
      <c r="BH113" s="1247"/>
      <c r="BI113" s="1247"/>
      <c r="BJ113" s="1247"/>
      <c r="BK113" s="1247"/>
      <c r="BL113" s="1247"/>
      <c r="BM113" s="1247"/>
      <c r="BN113" s="1247"/>
      <c r="BO113" s="1247"/>
      <c r="BP113" s="1247"/>
      <c r="BQ113" s="1247"/>
      <c r="BR113" s="1247"/>
      <c r="BS113" s="1247"/>
      <c r="BT113" s="1247"/>
      <c r="BU113" s="1247"/>
      <c r="BV113" s="1247"/>
      <c r="BW113" s="1247"/>
      <c r="BX113" s="1247"/>
      <c r="BY113" s="1247"/>
      <c r="BZ113" s="1247"/>
      <c r="CA113" s="1247"/>
      <c r="CB113" s="1247"/>
      <c r="CC113" s="1247"/>
      <c r="CD113" s="1247"/>
      <c r="CE113" s="1247"/>
      <c r="CF113" s="1247"/>
      <c r="CG113" s="1247"/>
      <c r="CH113" s="1247"/>
      <c r="CI113" s="1247"/>
      <c r="CJ113" s="1247"/>
      <c r="CK113" s="1247"/>
      <c r="CL113" s="1247"/>
      <c r="CM113" s="1247"/>
      <c r="CN113" s="1247"/>
      <c r="CO113" s="1247"/>
      <c r="CP113" s="1247"/>
      <c r="CQ113" s="1247"/>
      <c r="CR113" s="1247"/>
      <c r="CS113" s="1247"/>
      <c r="CT113" s="1247"/>
      <c r="CU113" s="1247"/>
      <c r="CV113" s="1247"/>
      <c r="CW113" s="1247"/>
      <c r="CX113" s="1247"/>
      <c r="CY113" s="1247"/>
      <c r="CZ113" s="1247"/>
      <c r="DA113" s="1247"/>
      <c r="DB113" s="1247"/>
      <c r="DC113" s="1247"/>
      <c r="DD113" s="1247"/>
      <c r="DE113" s="1247"/>
      <c r="DF113" s="1247"/>
      <c r="DG113" s="1247"/>
      <c r="DH113" s="1247"/>
      <c r="DI113" s="1247"/>
      <c r="DJ113" s="1247"/>
      <c r="DK113" s="1247"/>
      <c r="DL113" s="1247"/>
      <c r="DM113" s="1247"/>
      <c r="DN113" s="1247"/>
      <c r="DO113" s="1247"/>
      <c r="DP113" s="1247"/>
      <c r="DQ113" s="1247"/>
      <c r="DR113" s="1247"/>
      <c r="DS113" s="1247"/>
      <c r="DT113" s="1247"/>
      <c r="DU113" s="1247"/>
      <c r="DV113" s="1247"/>
      <c r="DW113" s="1247"/>
      <c r="DX113" s="1247"/>
      <c r="DY113" s="1247"/>
      <c r="DZ113" s="1247"/>
      <c r="EA113" s="1247"/>
      <c r="EB113" s="1247"/>
      <c r="EC113" s="1247"/>
      <c r="ED113" s="1247"/>
      <c r="EE113" s="1247"/>
      <c r="EF113" s="1247"/>
      <c r="EG113" s="1247"/>
      <c r="EH113" s="1257"/>
      <c r="EI113" s="1452">
        <f t="shared" si="48"/>
        <v>0</v>
      </c>
      <c r="EJ113" s="1452">
        <f t="shared" si="49"/>
        <v>0</v>
      </c>
      <c r="EK113" s="1257"/>
      <c r="EL113" s="1450" t="str">
        <f t="shared" si="50"/>
        <v/>
      </c>
      <c r="EN113" s="1247"/>
      <c r="EO113" s="1247"/>
      <c r="EP113" s="1247"/>
      <c r="EQ113" s="1247"/>
      <c r="ER113" s="1247"/>
      <c r="ES113" s="1247"/>
      <c r="ET113" s="1247"/>
      <c r="EU113" s="1247"/>
      <c r="EV113" s="1247"/>
      <c r="EW113" s="1247"/>
      <c r="EX113" s="1247"/>
      <c r="EY113" s="1247"/>
      <c r="EZ113" s="1247"/>
      <c r="FA113" s="1247"/>
      <c r="FB113" s="1247"/>
      <c r="FC113" s="1247"/>
      <c r="FD113" s="1247"/>
      <c r="FE113" s="1247"/>
      <c r="FF113" s="1247"/>
      <c r="FG113" s="1247"/>
      <c r="FH113" s="1247"/>
      <c r="FI113" s="1247"/>
      <c r="FJ113" s="1247"/>
      <c r="FK113" s="1247"/>
      <c r="FL113" s="1247"/>
      <c r="FM113" s="1247"/>
      <c r="FN113" s="1247"/>
      <c r="FO113" s="1247"/>
      <c r="FP113" s="1247"/>
      <c r="FQ113" s="1247"/>
      <c r="FR113" s="1247"/>
      <c r="FS113" s="1247"/>
      <c r="FT113" s="1247"/>
      <c r="FU113" s="1247"/>
      <c r="FV113" s="1247"/>
      <c r="FW113" s="1247"/>
      <c r="FX113" s="1247"/>
      <c r="FY113" s="1247"/>
      <c r="FZ113" s="1247"/>
      <c r="GA113" s="1247"/>
      <c r="GB113" s="1247"/>
      <c r="GC113" s="1247"/>
      <c r="GD113" s="1247"/>
      <c r="GE113" s="1247"/>
      <c r="GF113" s="1247"/>
      <c r="GG113" s="1247"/>
      <c r="GH113" s="1247"/>
      <c r="GI113" s="1247"/>
      <c r="GJ113" s="1247"/>
      <c r="GK113" s="1247"/>
      <c r="GL113" s="1247"/>
      <c r="GM113" s="1247"/>
      <c r="GN113" s="1247"/>
      <c r="GO113" s="1247"/>
      <c r="GP113" s="1247"/>
      <c r="GQ113" s="1247"/>
      <c r="GR113" s="1247"/>
      <c r="GS113" s="1247"/>
      <c r="GT113" s="1247"/>
      <c r="GU113" s="1247"/>
      <c r="GV113" s="1247"/>
      <c r="GW113" s="1247"/>
      <c r="GX113" s="1247"/>
      <c r="GY113" s="1247"/>
      <c r="GZ113" s="1247"/>
      <c r="HA113" s="1247"/>
      <c r="HB113" s="1247"/>
      <c r="HC113" s="1247"/>
      <c r="HD113" s="1247"/>
      <c r="HE113" s="1247"/>
      <c r="HF113" s="1247"/>
      <c r="HG113" s="1247"/>
      <c r="HH113" s="1247"/>
      <c r="HI113" s="1247"/>
      <c r="HJ113" s="1247"/>
      <c r="HK113" s="1247"/>
      <c r="HL113" s="1247"/>
      <c r="HM113" s="1247"/>
      <c r="HN113" s="1247"/>
      <c r="HO113" s="1247"/>
      <c r="HQ113" s="1452">
        <f t="shared" si="51"/>
        <v>0</v>
      </c>
      <c r="HR113" s="1452">
        <f t="shared" si="52"/>
        <v>0</v>
      </c>
    </row>
    <row r="114" spans="1:226" ht="16.5" customHeight="1" x14ac:dyDescent="0.2">
      <c r="A114" s="456"/>
      <c r="B114" s="121"/>
      <c r="C114" s="121"/>
      <c r="D114" s="122"/>
      <c r="E114" s="122"/>
      <c r="F114" s="142"/>
      <c r="G114" s="140"/>
      <c r="H114" s="141"/>
      <c r="I114" s="141"/>
      <c r="J114" s="141"/>
      <c r="K114" s="1559">
        <f t="shared" si="57"/>
        <v>0</v>
      </c>
      <c r="L114" s="150"/>
      <c r="M114" s="151"/>
      <c r="N114" s="152"/>
      <c r="O114" s="646"/>
      <c r="P114" s="1559">
        <f>+(M114*N114*O114)*C114*D114</f>
        <v>0</v>
      </c>
      <c r="Q114" s="343"/>
      <c r="R114" s="343"/>
      <c r="S114" s="344"/>
      <c r="T114" s="1559">
        <f t="shared" si="61"/>
        <v>0</v>
      </c>
      <c r="U114" s="344"/>
      <c r="V114" s="141"/>
      <c r="W114" s="1559">
        <f t="shared" si="60"/>
        <v>0</v>
      </c>
      <c r="X114" s="343"/>
      <c r="Y114" s="343"/>
      <c r="Z114" s="343"/>
      <c r="AA114" s="343"/>
      <c r="AB114" s="1559">
        <f t="shared" si="58"/>
        <v>0</v>
      </c>
      <c r="AC114" s="1559">
        <f t="shared" si="36"/>
        <v>0</v>
      </c>
      <c r="AD114" s="1559">
        <f t="shared" si="59"/>
        <v>0</v>
      </c>
      <c r="AF114" s="928"/>
      <c r="AG114" s="1065" t="str">
        <f>IF(AF114=" "," ",IF(AF114="Vehículos",VLOOKUP($AG$18,'Datos Indices'!$A$38:$Z$50,22,FALSE),IF(AF114="Ipim",VLOOKUP($AG$18,'Datos Indices'!$A$38:$Z$50,7,FALSE),IF(AF114="Dólar",VLOOKUP($AG$18,'Datos Indices'!$A$38:$Z$50,4,FALSE),IF(AF114="Gasoil",VLOOKUP($AG$18,'Datos Indices'!$A$38:$Z$50,10,FALSE),IF(AF114="WPU06 Pesificado",VLOOKUP($AG$18,'Datos Indices'!$A$38:$Z$50,26,FALSE),0))))))</f>
        <v xml:space="preserve"> </v>
      </c>
      <c r="AH114" s="1066">
        <f t="shared" si="37"/>
        <v>0</v>
      </c>
      <c r="AJ114" s="928"/>
      <c r="AK114" s="1065" t="str">
        <f>IF(AJ114=" "," ",IF(AJ114="Vehículos",VLOOKUP($AK$18,'Datos Indices'!$A$38:$Z$50,22,FALSE),IF(AJ114="Ipim",VLOOKUP($AK$18,'Datos Indices'!$A$38:$Z$50,7,FALSE),IF(AJ114="Dólar",VLOOKUP($AK$18,'Datos Indices'!$A$38:$Z$50,4,FALSE),IF(AJ114="Gasoil",VLOOKUP($AK$18,'Datos Indices'!$A$38:$Z$50,10,FALSE),IF(AJ114="WPU06 Pesificado",VLOOKUP($AK$18,'Datos Indices'!$A$38:$Z$50,26,FALSE),0))))))</f>
        <v xml:space="preserve"> </v>
      </c>
      <c r="AL114" s="1067">
        <f t="shared" si="38"/>
        <v>0</v>
      </c>
      <c r="AM114" s="1067">
        <f t="shared" si="39"/>
        <v>0</v>
      </c>
      <c r="AN114" s="1067">
        <f t="shared" si="40"/>
        <v>0</v>
      </c>
      <c r="AP114" s="928"/>
      <c r="AQ114" s="1065" t="str">
        <f>IF(AP114=" "," ",IF(AP114="Vehículos",VLOOKUP($AQ$18,'Datos Indices'!$A$38:$Z$50,22,FALSE),IF(AP114="Ipim",VLOOKUP($AQ$18,'Datos Indices'!$A$38:$Z$50,7,FALSE),IF(AP114="Dólar",VLOOKUP($AQ$18,'Datos Indices'!$A$38:$Z$50,4,FALSE),IF(AP114="Gasoil",VLOOKUP($AQ$18,'Datos Indices'!$A$38:$Z$50,10,FALSE),IF(AP114="WPU06 Pesificado",VLOOKUP($AQ$18,'Datos Indices'!$A$38:$Z$50,26,FALSE),0))))))</f>
        <v xml:space="preserve"> </v>
      </c>
      <c r="AR114" s="1066">
        <f t="shared" si="41"/>
        <v>0</v>
      </c>
      <c r="AT114" s="928"/>
      <c r="AU114" s="1065" t="str">
        <f>IF(AT114=" "," ",IF(AT114="Vehículos",VLOOKUP($AU$18,'Datos Indices'!$A$38:$Z$50,22,FALSE),IF(AT114="Ipim",VLOOKUP($AU$18,'Datos Indices'!$A$38:$Z$50,7,FALSE),IF(AT114="Dólar",VLOOKUP($AU$18,'Datos Indices'!$A$38:$Z$50,4,FALSE),IF(AT114="Gasoil",VLOOKUP($AU$18,'Datos Indices'!$A$38:$Z$50,10,FALSE),IF(AT114="WPU06 Pesificado",VLOOKUP($AU$18,'Datos Indices'!$A$38:$Z$50,26,FALSE),0))))))</f>
        <v xml:space="preserve"> </v>
      </c>
      <c r="AV114" s="1067">
        <f t="shared" si="42"/>
        <v>0</v>
      </c>
      <c r="AW114" s="1067">
        <f t="shared" si="43"/>
        <v>0</v>
      </c>
      <c r="AX114" s="1067">
        <f t="shared" si="44"/>
        <v>0</v>
      </c>
      <c r="AY114" s="1559">
        <f t="shared" si="45"/>
        <v>0</v>
      </c>
      <c r="AZ114" s="1559">
        <f t="shared" si="46"/>
        <v>0</v>
      </c>
      <c r="BA114" s="1257"/>
      <c r="BB114" s="125"/>
      <c r="BC114" s="1257"/>
      <c r="BD114" s="1450" t="str">
        <f t="shared" si="47"/>
        <v/>
      </c>
      <c r="BF114" s="1247"/>
      <c r="BG114" s="1247"/>
      <c r="BH114" s="1247"/>
      <c r="BI114" s="1247"/>
      <c r="BJ114" s="1247"/>
      <c r="BK114" s="1247"/>
      <c r="BL114" s="1247"/>
      <c r="BM114" s="1247"/>
      <c r="BN114" s="1247"/>
      <c r="BO114" s="1247"/>
      <c r="BP114" s="1247"/>
      <c r="BQ114" s="1247"/>
      <c r="BR114" s="1247"/>
      <c r="BS114" s="1247"/>
      <c r="BT114" s="1247"/>
      <c r="BU114" s="1247"/>
      <c r="BV114" s="1247"/>
      <c r="BW114" s="1247"/>
      <c r="BX114" s="1247"/>
      <c r="BY114" s="1247"/>
      <c r="BZ114" s="1247"/>
      <c r="CA114" s="1247"/>
      <c r="CB114" s="1247"/>
      <c r="CC114" s="1247"/>
      <c r="CD114" s="1247"/>
      <c r="CE114" s="1247"/>
      <c r="CF114" s="1247"/>
      <c r="CG114" s="1247"/>
      <c r="CH114" s="1247"/>
      <c r="CI114" s="1247"/>
      <c r="CJ114" s="1247"/>
      <c r="CK114" s="1247"/>
      <c r="CL114" s="1247"/>
      <c r="CM114" s="1247"/>
      <c r="CN114" s="1247"/>
      <c r="CO114" s="1247"/>
      <c r="CP114" s="1247"/>
      <c r="CQ114" s="1247"/>
      <c r="CR114" s="1247"/>
      <c r="CS114" s="1247"/>
      <c r="CT114" s="1247"/>
      <c r="CU114" s="1247"/>
      <c r="CV114" s="1247"/>
      <c r="CW114" s="1247"/>
      <c r="CX114" s="1247"/>
      <c r="CY114" s="1247"/>
      <c r="CZ114" s="1247"/>
      <c r="DA114" s="1247"/>
      <c r="DB114" s="1247"/>
      <c r="DC114" s="1247"/>
      <c r="DD114" s="1247"/>
      <c r="DE114" s="1247"/>
      <c r="DF114" s="1247"/>
      <c r="DG114" s="1247"/>
      <c r="DH114" s="1247"/>
      <c r="DI114" s="1247"/>
      <c r="DJ114" s="1247"/>
      <c r="DK114" s="1247"/>
      <c r="DL114" s="1247"/>
      <c r="DM114" s="1247"/>
      <c r="DN114" s="1247"/>
      <c r="DO114" s="1247"/>
      <c r="DP114" s="1247"/>
      <c r="DQ114" s="1247"/>
      <c r="DR114" s="1247"/>
      <c r="DS114" s="1247"/>
      <c r="DT114" s="1247"/>
      <c r="DU114" s="1247"/>
      <c r="DV114" s="1247"/>
      <c r="DW114" s="1247"/>
      <c r="DX114" s="1247"/>
      <c r="DY114" s="1247"/>
      <c r="DZ114" s="1247"/>
      <c r="EA114" s="1247"/>
      <c r="EB114" s="1247"/>
      <c r="EC114" s="1247"/>
      <c r="ED114" s="1247"/>
      <c r="EE114" s="1247"/>
      <c r="EF114" s="1247"/>
      <c r="EG114" s="1247"/>
      <c r="EH114" s="1257"/>
      <c r="EI114" s="1452">
        <f t="shared" si="48"/>
        <v>0</v>
      </c>
      <c r="EJ114" s="1452">
        <f t="shared" si="49"/>
        <v>0</v>
      </c>
      <c r="EK114" s="1257"/>
      <c r="EL114" s="1450" t="str">
        <f t="shared" si="50"/>
        <v/>
      </c>
      <c r="EN114" s="1247"/>
      <c r="EO114" s="1247"/>
      <c r="EP114" s="1247"/>
      <c r="EQ114" s="1247"/>
      <c r="ER114" s="1247"/>
      <c r="ES114" s="1247"/>
      <c r="ET114" s="1247"/>
      <c r="EU114" s="1247"/>
      <c r="EV114" s="1247"/>
      <c r="EW114" s="1247"/>
      <c r="EX114" s="1247"/>
      <c r="EY114" s="1247"/>
      <c r="EZ114" s="1247"/>
      <c r="FA114" s="1247"/>
      <c r="FB114" s="1247"/>
      <c r="FC114" s="1247"/>
      <c r="FD114" s="1247"/>
      <c r="FE114" s="1247"/>
      <c r="FF114" s="1247"/>
      <c r="FG114" s="1247"/>
      <c r="FH114" s="1247"/>
      <c r="FI114" s="1247"/>
      <c r="FJ114" s="1247"/>
      <c r="FK114" s="1247"/>
      <c r="FL114" s="1247"/>
      <c r="FM114" s="1247"/>
      <c r="FN114" s="1247"/>
      <c r="FO114" s="1247"/>
      <c r="FP114" s="1247"/>
      <c r="FQ114" s="1247"/>
      <c r="FR114" s="1247"/>
      <c r="FS114" s="1247"/>
      <c r="FT114" s="1247"/>
      <c r="FU114" s="1247"/>
      <c r="FV114" s="1247"/>
      <c r="FW114" s="1247"/>
      <c r="FX114" s="1247"/>
      <c r="FY114" s="1247"/>
      <c r="FZ114" s="1247"/>
      <c r="GA114" s="1247"/>
      <c r="GB114" s="1247"/>
      <c r="GC114" s="1247"/>
      <c r="GD114" s="1247"/>
      <c r="GE114" s="1247"/>
      <c r="GF114" s="1247"/>
      <c r="GG114" s="1247"/>
      <c r="GH114" s="1247"/>
      <c r="GI114" s="1247"/>
      <c r="GJ114" s="1247"/>
      <c r="GK114" s="1247"/>
      <c r="GL114" s="1247"/>
      <c r="GM114" s="1247"/>
      <c r="GN114" s="1247"/>
      <c r="GO114" s="1247"/>
      <c r="GP114" s="1247"/>
      <c r="GQ114" s="1247"/>
      <c r="GR114" s="1247"/>
      <c r="GS114" s="1247"/>
      <c r="GT114" s="1247"/>
      <c r="GU114" s="1247"/>
      <c r="GV114" s="1247"/>
      <c r="GW114" s="1247"/>
      <c r="GX114" s="1247"/>
      <c r="GY114" s="1247"/>
      <c r="GZ114" s="1247"/>
      <c r="HA114" s="1247"/>
      <c r="HB114" s="1247"/>
      <c r="HC114" s="1247"/>
      <c r="HD114" s="1247"/>
      <c r="HE114" s="1247"/>
      <c r="HF114" s="1247"/>
      <c r="HG114" s="1247"/>
      <c r="HH114" s="1247"/>
      <c r="HI114" s="1247"/>
      <c r="HJ114" s="1247"/>
      <c r="HK114" s="1247"/>
      <c r="HL114" s="1247"/>
      <c r="HM114" s="1247"/>
      <c r="HN114" s="1247"/>
      <c r="HO114" s="1247"/>
      <c r="HQ114" s="1452">
        <f t="shared" si="51"/>
        <v>0</v>
      </c>
      <c r="HR114" s="1452">
        <f t="shared" si="52"/>
        <v>0</v>
      </c>
    </row>
    <row r="115" spans="1:226" ht="16.5" customHeight="1" x14ac:dyDescent="0.2">
      <c r="A115" s="456"/>
      <c r="B115" s="121"/>
      <c r="C115" s="121"/>
      <c r="D115" s="122"/>
      <c r="E115" s="122"/>
      <c r="F115" s="142"/>
      <c r="G115" s="140"/>
      <c r="H115" s="141"/>
      <c r="I115" s="141"/>
      <c r="J115" s="141"/>
      <c r="K115" s="1559">
        <f t="shared" si="57"/>
        <v>0</v>
      </c>
      <c r="L115" s="153"/>
      <c r="M115" s="151"/>
      <c r="N115" s="152"/>
      <c r="O115" s="646"/>
      <c r="P115" s="1559">
        <f>+(M115*N115*O115)*C115*D115</f>
        <v>0</v>
      </c>
      <c r="Q115" s="343"/>
      <c r="R115" s="343"/>
      <c r="S115" s="344"/>
      <c r="T115" s="1559">
        <f t="shared" si="61"/>
        <v>0</v>
      </c>
      <c r="U115" s="344"/>
      <c r="V115" s="141"/>
      <c r="W115" s="1559">
        <f t="shared" si="60"/>
        <v>0</v>
      </c>
      <c r="X115" s="343"/>
      <c r="Y115" s="343"/>
      <c r="Z115" s="343"/>
      <c r="AA115" s="343"/>
      <c r="AB115" s="1559">
        <f t="shared" si="58"/>
        <v>0</v>
      </c>
      <c r="AC115" s="1559">
        <f t="shared" si="36"/>
        <v>0</v>
      </c>
      <c r="AD115" s="1559">
        <f t="shared" si="59"/>
        <v>0</v>
      </c>
      <c r="AF115" s="928"/>
      <c r="AG115" s="1065" t="str">
        <f>IF(AF115=" "," ",IF(AF115="Vehículos",VLOOKUP($AG$18,'Datos Indices'!$A$38:$Z$50,22,FALSE),IF(AF115="Ipim",VLOOKUP($AG$18,'Datos Indices'!$A$38:$Z$50,7,FALSE),IF(AF115="Dólar",VLOOKUP($AG$18,'Datos Indices'!$A$38:$Z$50,4,FALSE),IF(AF115="Gasoil",VLOOKUP($AG$18,'Datos Indices'!$A$38:$Z$50,10,FALSE),IF(AF115="WPU06 Pesificado",VLOOKUP($AG$18,'Datos Indices'!$A$38:$Z$50,26,FALSE),0))))))</f>
        <v xml:space="preserve"> </v>
      </c>
      <c r="AH115" s="1066">
        <f t="shared" si="37"/>
        <v>0</v>
      </c>
      <c r="AJ115" s="928"/>
      <c r="AK115" s="1065" t="str">
        <f>IF(AJ115=" "," ",IF(AJ115="Vehículos",VLOOKUP($AK$18,'Datos Indices'!$A$38:$Z$50,22,FALSE),IF(AJ115="Ipim",VLOOKUP($AK$18,'Datos Indices'!$A$38:$Z$50,7,FALSE),IF(AJ115="Dólar",VLOOKUP($AK$18,'Datos Indices'!$A$38:$Z$50,4,FALSE),IF(AJ115="Gasoil",VLOOKUP($AK$18,'Datos Indices'!$A$38:$Z$50,10,FALSE),IF(AJ115="WPU06 Pesificado",VLOOKUP($AK$18,'Datos Indices'!$A$38:$Z$50,26,FALSE),0))))))</f>
        <v xml:space="preserve"> </v>
      </c>
      <c r="AL115" s="1067">
        <f t="shared" si="38"/>
        <v>0</v>
      </c>
      <c r="AM115" s="1067">
        <f t="shared" si="39"/>
        <v>0</v>
      </c>
      <c r="AN115" s="1067">
        <f t="shared" si="40"/>
        <v>0</v>
      </c>
      <c r="AP115" s="928"/>
      <c r="AQ115" s="1065" t="str">
        <f>IF(AP115=" "," ",IF(AP115="Vehículos",VLOOKUP($AQ$18,'Datos Indices'!$A$38:$Z$50,22,FALSE),IF(AP115="Ipim",VLOOKUP($AQ$18,'Datos Indices'!$A$38:$Z$50,7,FALSE),IF(AP115="Dólar",VLOOKUP($AQ$18,'Datos Indices'!$A$38:$Z$50,4,FALSE),IF(AP115="Gasoil",VLOOKUP($AQ$18,'Datos Indices'!$A$38:$Z$50,10,FALSE),IF(AP115="WPU06 Pesificado",VLOOKUP($AQ$18,'Datos Indices'!$A$38:$Z$50,26,FALSE),0))))))</f>
        <v xml:space="preserve"> </v>
      </c>
      <c r="AR115" s="1066">
        <f t="shared" si="41"/>
        <v>0</v>
      </c>
      <c r="AT115" s="928"/>
      <c r="AU115" s="1065" t="str">
        <f>IF(AT115=" "," ",IF(AT115="Vehículos",VLOOKUP($AU$18,'Datos Indices'!$A$38:$Z$50,22,FALSE),IF(AT115="Ipim",VLOOKUP($AU$18,'Datos Indices'!$A$38:$Z$50,7,FALSE),IF(AT115="Dólar",VLOOKUP($AU$18,'Datos Indices'!$A$38:$Z$50,4,FALSE),IF(AT115="Gasoil",VLOOKUP($AU$18,'Datos Indices'!$A$38:$Z$50,10,FALSE),IF(AT115="WPU06 Pesificado",VLOOKUP($AU$18,'Datos Indices'!$A$38:$Z$50,26,FALSE),0))))))</f>
        <v xml:space="preserve"> </v>
      </c>
      <c r="AV115" s="1067">
        <f t="shared" si="42"/>
        <v>0</v>
      </c>
      <c r="AW115" s="1067">
        <f t="shared" si="43"/>
        <v>0</v>
      </c>
      <c r="AX115" s="1067">
        <f t="shared" si="44"/>
        <v>0</v>
      </c>
      <c r="AY115" s="1559">
        <f t="shared" si="45"/>
        <v>0</v>
      </c>
      <c r="AZ115" s="1559">
        <f t="shared" si="46"/>
        <v>0</v>
      </c>
      <c r="BA115" s="1257"/>
      <c r="BB115" s="125"/>
      <c r="BC115" s="1257"/>
      <c r="BD115" s="1450" t="str">
        <f t="shared" si="47"/>
        <v/>
      </c>
      <c r="BF115" s="1247"/>
      <c r="BG115" s="1247"/>
      <c r="BH115" s="1247"/>
      <c r="BI115" s="1247"/>
      <c r="BJ115" s="1247"/>
      <c r="BK115" s="1247"/>
      <c r="BL115" s="1247"/>
      <c r="BM115" s="1247"/>
      <c r="BN115" s="1247"/>
      <c r="BO115" s="1247"/>
      <c r="BP115" s="1247"/>
      <c r="BQ115" s="1247"/>
      <c r="BR115" s="1247"/>
      <c r="BS115" s="1247"/>
      <c r="BT115" s="1247"/>
      <c r="BU115" s="1247"/>
      <c r="BV115" s="1247"/>
      <c r="BW115" s="1247"/>
      <c r="BX115" s="1247"/>
      <c r="BY115" s="1247"/>
      <c r="BZ115" s="1247"/>
      <c r="CA115" s="1247"/>
      <c r="CB115" s="1247"/>
      <c r="CC115" s="1247"/>
      <c r="CD115" s="1247"/>
      <c r="CE115" s="1247"/>
      <c r="CF115" s="1247"/>
      <c r="CG115" s="1247"/>
      <c r="CH115" s="1247"/>
      <c r="CI115" s="1247"/>
      <c r="CJ115" s="1247"/>
      <c r="CK115" s="1247"/>
      <c r="CL115" s="1247"/>
      <c r="CM115" s="1247"/>
      <c r="CN115" s="1247"/>
      <c r="CO115" s="1247"/>
      <c r="CP115" s="1247"/>
      <c r="CQ115" s="1247"/>
      <c r="CR115" s="1247"/>
      <c r="CS115" s="1247"/>
      <c r="CT115" s="1247"/>
      <c r="CU115" s="1247"/>
      <c r="CV115" s="1247"/>
      <c r="CW115" s="1247"/>
      <c r="CX115" s="1247"/>
      <c r="CY115" s="1247"/>
      <c r="CZ115" s="1247"/>
      <c r="DA115" s="1247"/>
      <c r="DB115" s="1247"/>
      <c r="DC115" s="1247"/>
      <c r="DD115" s="1247"/>
      <c r="DE115" s="1247"/>
      <c r="DF115" s="1247"/>
      <c r="DG115" s="1247"/>
      <c r="DH115" s="1247"/>
      <c r="DI115" s="1247"/>
      <c r="DJ115" s="1247"/>
      <c r="DK115" s="1247"/>
      <c r="DL115" s="1247"/>
      <c r="DM115" s="1247"/>
      <c r="DN115" s="1247"/>
      <c r="DO115" s="1247"/>
      <c r="DP115" s="1247"/>
      <c r="DQ115" s="1247"/>
      <c r="DR115" s="1247"/>
      <c r="DS115" s="1247"/>
      <c r="DT115" s="1247"/>
      <c r="DU115" s="1247"/>
      <c r="DV115" s="1247"/>
      <c r="DW115" s="1247"/>
      <c r="DX115" s="1247"/>
      <c r="DY115" s="1247"/>
      <c r="DZ115" s="1247"/>
      <c r="EA115" s="1247"/>
      <c r="EB115" s="1247"/>
      <c r="EC115" s="1247"/>
      <c r="ED115" s="1247"/>
      <c r="EE115" s="1247"/>
      <c r="EF115" s="1247"/>
      <c r="EG115" s="1247"/>
      <c r="EH115" s="1257"/>
      <c r="EI115" s="1452">
        <f t="shared" si="48"/>
        <v>0</v>
      </c>
      <c r="EJ115" s="1452">
        <f t="shared" si="49"/>
        <v>0</v>
      </c>
      <c r="EK115" s="1257"/>
      <c r="EL115" s="1450" t="str">
        <f t="shared" si="50"/>
        <v/>
      </c>
      <c r="EN115" s="1247"/>
      <c r="EO115" s="1247"/>
      <c r="EP115" s="1247"/>
      <c r="EQ115" s="1247"/>
      <c r="ER115" s="1247"/>
      <c r="ES115" s="1247"/>
      <c r="ET115" s="1247"/>
      <c r="EU115" s="1247"/>
      <c r="EV115" s="1247"/>
      <c r="EW115" s="1247"/>
      <c r="EX115" s="1247"/>
      <c r="EY115" s="1247"/>
      <c r="EZ115" s="1247"/>
      <c r="FA115" s="1247"/>
      <c r="FB115" s="1247"/>
      <c r="FC115" s="1247"/>
      <c r="FD115" s="1247"/>
      <c r="FE115" s="1247"/>
      <c r="FF115" s="1247"/>
      <c r="FG115" s="1247"/>
      <c r="FH115" s="1247"/>
      <c r="FI115" s="1247"/>
      <c r="FJ115" s="1247"/>
      <c r="FK115" s="1247"/>
      <c r="FL115" s="1247"/>
      <c r="FM115" s="1247"/>
      <c r="FN115" s="1247"/>
      <c r="FO115" s="1247"/>
      <c r="FP115" s="1247"/>
      <c r="FQ115" s="1247"/>
      <c r="FR115" s="1247"/>
      <c r="FS115" s="1247"/>
      <c r="FT115" s="1247"/>
      <c r="FU115" s="1247"/>
      <c r="FV115" s="1247"/>
      <c r="FW115" s="1247"/>
      <c r="FX115" s="1247"/>
      <c r="FY115" s="1247"/>
      <c r="FZ115" s="1247"/>
      <c r="GA115" s="1247"/>
      <c r="GB115" s="1247"/>
      <c r="GC115" s="1247"/>
      <c r="GD115" s="1247"/>
      <c r="GE115" s="1247"/>
      <c r="GF115" s="1247"/>
      <c r="GG115" s="1247"/>
      <c r="GH115" s="1247"/>
      <c r="GI115" s="1247"/>
      <c r="GJ115" s="1247"/>
      <c r="GK115" s="1247"/>
      <c r="GL115" s="1247"/>
      <c r="GM115" s="1247"/>
      <c r="GN115" s="1247"/>
      <c r="GO115" s="1247"/>
      <c r="GP115" s="1247"/>
      <c r="GQ115" s="1247"/>
      <c r="GR115" s="1247"/>
      <c r="GS115" s="1247"/>
      <c r="GT115" s="1247"/>
      <c r="GU115" s="1247"/>
      <c r="GV115" s="1247"/>
      <c r="GW115" s="1247"/>
      <c r="GX115" s="1247"/>
      <c r="GY115" s="1247"/>
      <c r="GZ115" s="1247"/>
      <c r="HA115" s="1247"/>
      <c r="HB115" s="1247"/>
      <c r="HC115" s="1247"/>
      <c r="HD115" s="1247"/>
      <c r="HE115" s="1247"/>
      <c r="HF115" s="1247"/>
      <c r="HG115" s="1247"/>
      <c r="HH115" s="1247"/>
      <c r="HI115" s="1247"/>
      <c r="HJ115" s="1247"/>
      <c r="HK115" s="1247"/>
      <c r="HL115" s="1247"/>
      <c r="HM115" s="1247"/>
      <c r="HN115" s="1247"/>
      <c r="HO115" s="1247"/>
      <c r="HQ115" s="1452">
        <f t="shared" si="51"/>
        <v>0</v>
      </c>
      <c r="HR115" s="1452">
        <f t="shared" si="52"/>
        <v>0</v>
      </c>
    </row>
    <row r="116" spans="1:226" ht="16.5" customHeight="1" x14ac:dyDescent="0.2">
      <c r="A116" s="456"/>
      <c r="B116" s="121"/>
      <c r="C116" s="121"/>
      <c r="D116" s="122"/>
      <c r="E116" s="122"/>
      <c r="F116" s="142"/>
      <c r="G116" s="140"/>
      <c r="H116" s="141"/>
      <c r="I116" s="141"/>
      <c r="J116" s="141"/>
      <c r="K116" s="1559">
        <f t="shared" si="57"/>
        <v>0</v>
      </c>
      <c r="L116" s="153"/>
      <c r="M116" s="151"/>
      <c r="N116" s="152"/>
      <c r="O116" s="646"/>
      <c r="P116" s="1559">
        <f>+(M116*N116*O116)*C116*D116</f>
        <v>0</v>
      </c>
      <c r="Q116" s="343"/>
      <c r="R116" s="343"/>
      <c r="S116" s="344"/>
      <c r="T116" s="1559">
        <f t="shared" si="61"/>
        <v>0</v>
      </c>
      <c r="U116" s="344"/>
      <c r="V116" s="412"/>
      <c r="W116" s="1559">
        <f t="shared" si="60"/>
        <v>0</v>
      </c>
      <c r="X116" s="343"/>
      <c r="Y116" s="343"/>
      <c r="Z116" s="343"/>
      <c r="AA116" s="343"/>
      <c r="AB116" s="1559">
        <f t="shared" si="58"/>
        <v>0</v>
      </c>
      <c r="AC116" s="1559">
        <f t="shared" si="36"/>
        <v>0</v>
      </c>
      <c r="AD116" s="1559">
        <f t="shared" si="59"/>
        <v>0</v>
      </c>
      <c r="AF116" s="928"/>
      <c r="AG116" s="1065" t="str">
        <f>IF(AF116=" "," ",IF(AF116="Vehículos",VLOOKUP($AG$18,'Datos Indices'!$A$38:$Z$50,22,FALSE),IF(AF116="Ipim",VLOOKUP($AG$18,'Datos Indices'!$A$38:$Z$50,7,FALSE),IF(AF116="Dólar",VLOOKUP($AG$18,'Datos Indices'!$A$38:$Z$50,4,FALSE),IF(AF116="Gasoil",VLOOKUP($AG$18,'Datos Indices'!$A$38:$Z$50,10,FALSE),IF(AF116="WPU06 Pesificado",VLOOKUP($AG$18,'Datos Indices'!$A$38:$Z$50,26,FALSE),0))))))</f>
        <v xml:space="preserve"> </v>
      </c>
      <c r="AH116" s="1066">
        <f t="shared" si="37"/>
        <v>0</v>
      </c>
      <c r="AJ116" s="928"/>
      <c r="AK116" s="1065" t="str">
        <f>IF(AJ116=" "," ",IF(AJ116="Vehículos",VLOOKUP($AK$18,'Datos Indices'!$A$38:$Z$50,22,FALSE),IF(AJ116="Ipim",VLOOKUP($AK$18,'Datos Indices'!$A$38:$Z$50,7,FALSE),IF(AJ116="Dólar",VLOOKUP($AK$18,'Datos Indices'!$A$38:$Z$50,4,FALSE),IF(AJ116="Gasoil",VLOOKUP($AK$18,'Datos Indices'!$A$38:$Z$50,10,FALSE),IF(AJ116="WPU06 Pesificado",VLOOKUP($AK$18,'Datos Indices'!$A$38:$Z$50,26,FALSE),0))))))</f>
        <v xml:space="preserve"> </v>
      </c>
      <c r="AL116" s="1067">
        <f t="shared" si="38"/>
        <v>0</v>
      </c>
      <c r="AM116" s="1067">
        <f t="shared" si="39"/>
        <v>0</v>
      </c>
      <c r="AN116" s="1067">
        <f t="shared" si="40"/>
        <v>0</v>
      </c>
      <c r="AP116" s="928"/>
      <c r="AQ116" s="1065" t="str">
        <f>IF(AP116=" "," ",IF(AP116="Vehículos",VLOOKUP($AQ$18,'Datos Indices'!$A$38:$Z$50,22,FALSE),IF(AP116="Ipim",VLOOKUP($AQ$18,'Datos Indices'!$A$38:$Z$50,7,FALSE),IF(AP116="Dólar",VLOOKUP($AQ$18,'Datos Indices'!$A$38:$Z$50,4,FALSE),IF(AP116="Gasoil",VLOOKUP($AQ$18,'Datos Indices'!$A$38:$Z$50,10,FALSE),IF(AP116="WPU06 Pesificado",VLOOKUP($AQ$18,'Datos Indices'!$A$38:$Z$50,26,FALSE),0))))))</f>
        <v xml:space="preserve"> </v>
      </c>
      <c r="AR116" s="1066">
        <f t="shared" si="41"/>
        <v>0</v>
      </c>
      <c r="AT116" s="928"/>
      <c r="AU116" s="1065" t="str">
        <f>IF(AT116=" "," ",IF(AT116="Vehículos",VLOOKUP($AU$18,'Datos Indices'!$A$38:$Z$50,22,FALSE),IF(AT116="Ipim",VLOOKUP($AU$18,'Datos Indices'!$A$38:$Z$50,7,FALSE),IF(AT116="Dólar",VLOOKUP($AU$18,'Datos Indices'!$A$38:$Z$50,4,FALSE),IF(AT116="Gasoil",VLOOKUP($AU$18,'Datos Indices'!$A$38:$Z$50,10,FALSE),IF(AT116="WPU06 Pesificado",VLOOKUP($AU$18,'Datos Indices'!$A$38:$Z$50,26,FALSE),0))))))</f>
        <v xml:space="preserve"> </v>
      </c>
      <c r="AV116" s="1067">
        <f t="shared" si="42"/>
        <v>0</v>
      </c>
      <c r="AW116" s="1067">
        <f t="shared" si="43"/>
        <v>0</v>
      </c>
      <c r="AX116" s="1067">
        <f t="shared" si="44"/>
        <v>0</v>
      </c>
      <c r="AY116" s="1559">
        <f t="shared" si="45"/>
        <v>0</v>
      </c>
      <c r="AZ116" s="1559">
        <f t="shared" si="46"/>
        <v>0</v>
      </c>
      <c r="BA116" s="1257"/>
      <c r="BB116" s="125"/>
      <c r="BC116" s="1257"/>
      <c r="BD116" s="1450" t="str">
        <f t="shared" si="47"/>
        <v/>
      </c>
      <c r="BF116" s="1247"/>
      <c r="BG116" s="1247"/>
      <c r="BH116" s="1247"/>
      <c r="BI116" s="1247"/>
      <c r="BJ116" s="1247"/>
      <c r="BK116" s="1247"/>
      <c r="BL116" s="1247"/>
      <c r="BM116" s="1247"/>
      <c r="BN116" s="1247"/>
      <c r="BO116" s="1247"/>
      <c r="BP116" s="1247"/>
      <c r="BQ116" s="1247"/>
      <c r="BR116" s="1247"/>
      <c r="BS116" s="1247"/>
      <c r="BT116" s="1247"/>
      <c r="BU116" s="1247"/>
      <c r="BV116" s="1247"/>
      <c r="BW116" s="1247"/>
      <c r="BX116" s="1247"/>
      <c r="BY116" s="1247"/>
      <c r="BZ116" s="1247"/>
      <c r="CA116" s="1247"/>
      <c r="CB116" s="1247"/>
      <c r="CC116" s="1247"/>
      <c r="CD116" s="1247"/>
      <c r="CE116" s="1247"/>
      <c r="CF116" s="1247"/>
      <c r="CG116" s="1247"/>
      <c r="CH116" s="1247"/>
      <c r="CI116" s="1247"/>
      <c r="CJ116" s="1247"/>
      <c r="CK116" s="1247"/>
      <c r="CL116" s="1247"/>
      <c r="CM116" s="1247"/>
      <c r="CN116" s="1247"/>
      <c r="CO116" s="1247"/>
      <c r="CP116" s="1247"/>
      <c r="CQ116" s="1247"/>
      <c r="CR116" s="1247"/>
      <c r="CS116" s="1247"/>
      <c r="CT116" s="1247"/>
      <c r="CU116" s="1247"/>
      <c r="CV116" s="1247"/>
      <c r="CW116" s="1247"/>
      <c r="CX116" s="1247"/>
      <c r="CY116" s="1247"/>
      <c r="CZ116" s="1247"/>
      <c r="DA116" s="1247"/>
      <c r="DB116" s="1247"/>
      <c r="DC116" s="1247"/>
      <c r="DD116" s="1247"/>
      <c r="DE116" s="1247"/>
      <c r="DF116" s="1247"/>
      <c r="DG116" s="1247"/>
      <c r="DH116" s="1247"/>
      <c r="DI116" s="1247"/>
      <c r="DJ116" s="1247"/>
      <c r="DK116" s="1247"/>
      <c r="DL116" s="1247"/>
      <c r="DM116" s="1247"/>
      <c r="DN116" s="1247"/>
      <c r="DO116" s="1247"/>
      <c r="DP116" s="1247"/>
      <c r="DQ116" s="1247"/>
      <c r="DR116" s="1247"/>
      <c r="DS116" s="1247"/>
      <c r="DT116" s="1247"/>
      <c r="DU116" s="1247"/>
      <c r="DV116" s="1247"/>
      <c r="DW116" s="1247"/>
      <c r="DX116" s="1247"/>
      <c r="DY116" s="1247"/>
      <c r="DZ116" s="1247"/>
      <c r="EA116" s="1247"/>
      <c r="EB116" s="1247"/>
      <c r="EC116" s="1247"/>
      <c r="ED116" s="1247"/>
      <c r="EE116" s="1247"/>
      <c r="EF116" s="1247"/>
      <c r="EG116" s="1247"/>
      <c r="EH116" s="1257"/>
      <c r="EI116" s="1452">
        <f t="shared" si="48"/>
        <v>0</v>
      </c>
      <c r="EJ116" s="1452">
        <f t="shared" si="49"/>
        <v>0</v>
      </c>
      <c r="EK116" s="1257"/>
      <c r="EL116" s="1450" t="str">
        <f t="shared" si="50"/>
        <v/>
      </c>
      <c r="EN116" s="1247"/>
      <c r="EO116" s="1247"/>
      <c r="EP116" s="1247"/>
      <c r="EQ116" s="1247"/>
      <c r="ER116" s="1247"/>
      <c r="ES116" s="1247"/>
      <c r="ET116" s="1247"/>
      <c r="EU116" s="1247"/>
      <c r="EV116" s="1247"/>
      <c r="EW116" s="1247"/>
      <c r="EX116" s="1247"/>
      <c r="EY116" s="1247"/>
      <c r="EZ116" s="1247"/>
      <c r="FA116" s="1247"/>
      <c r="FB116" s="1247"/>
      <c r="FC116" s="1247"/>
      <c r="FD116" s="1247"/>
      <c r="FE116" s="1247"/>
      <c r="FF116" s="1247"/>
      <c r="FG116" s="1247"/>
      <c r="FH116" s="1247"/>
      <c r="FI116" s="1247"/>
      <c r="FJ116" s="1247"/>
      <c r="FK116" s="1247"/>
      <c r="FL116" s="1247"/>
      <c r="FM116" s="1247"/>
      <c r="FN116" s="1247"/>
      <c r="FO116" s="1247"/>
      <c r="FP116" s="1247"/>
      <c r="FQ116" s="1247"/>
      <c r="FR116" s="1247"/>
      <c r="FS116" s="1247"/>
      <c r="FT116" s="1247"/>
      <c r="FU116" s="1247"/>
      <c r="FV116" s="1247"/>
      <c r="FW116" s="1247"/>
      <c r="FX116" s="1247"/>
      <c r="FY116" s="1247"/>
      <c r="FZ116" s="1247"/>
      <c r="GA116" s="1247"/>
      <c r="GB116" s="1247"/>
      <c r="GC116" s="1247"/>
      <c r="GD116" s="1247"/>
      <c r="GE116" s="1247"/>
      <c r="GF116" s="1247"/>
      <c r="GG116" s="1247"/>
      <c r="GH116" s="1247"/>
      <c r="GI116" s="1247"/>
      <c r="GJ116" s="1247"/>
      <c r="GK116" s="1247"/>
      <c r="GL116" s="1247"/>
      <c r="GM116" s="1247"/>
      <c r="GN116" s="1247"/>
      <c r="GO116" s="1247"/>
      <c r="GP116" s="1247"/>
      <c r="GQ116" s="1247"/>
      <c r="GR116" s="1247"/>
      <c r="GS116" s="1247"/>
      <c r="GT116" s="1247"/>
      <c r="GU116" s="1247"/>
      <c r="GV116" s="1247"/>
      <c r="GW116" s="1247"/>
      <c r="GX116" s="1247"/>
      <c r="GY116" s="1247"/>
      <c r="GZ116" s="1247"/>
      <c r="HA116" s="1247"/>
      <c r="HB116" s="1247"/>
      <c r="HC116" s="1247"/>
      <c r="HD116" s="1247"/>
      <c r="HE116" s="1247"/>
      <c r="HF116" s="1247"/>
      <c r="HG116" s="1247"/>
      <c r="HH116" s="1247"/>
      <c r="HI116" s="1247"/>
      <c r="HJ116" s="1247"/>
      <c r="HK116" s="1247"/>
      <c r="HL116" s="1247"/>
      <c r="HM116" s="1247"/>
      <c r="HN116" s="1247"/>
      <c r="HO116" s="1247"/>
      <c r="HQ116" s="1452">
        <f t="shared" si="51"/>
        <v>0</v>
      </c>
      <c r="HR116" s="1452">
        <f t="shared" si="52"/>
        <v>0</v>
      </c>
    </row>
    <row r="117" spans="1:226" ht="16.5" customHeight="1" x14ac:dyDescent="0.2">
      <c r="A117" s="456"/>
      <c r="B117" s="121"/>
      <c r="C117" s="121"/>
      <c r="D117" s="122"/>
      <c r="E117" s="122"/>
      <c r="F117" s="142"/>
      <c r="G117" s="140"/>
      <c r="H117" s="141"/>
      <c r="I117" s="141"/>
      <c r="J117" s="141"/>
      <c r="K117" s="1559">
        <f t="shared" ref="K117:K129" si="62">(J117*I117*H117)*C117*D117</f>
        <v>0</v>
      </c>
      <c r="L117" s="153"/>
      <c r="M117" s="151"/>
      <c r="N117" s="152"/>
      <c r="O117" s="646"/>
      <c r="P117" s="1559">
        <f>+(M117*N117*O117)*C117*D117</f>
        <v>0</v>
      </c>
      <c r="Q117" s="343"/>
      <c r="R117" s="343"/>
      <c r="S117" s="344"/>
      <c r="T117" s="1559">
        <f t="shared" si="61"/>
        <v>0</v>
      </c>
      <c r="U117" s="344"/>
      <c r="V117" s="344"/>
      <c r="W117" s="1559">
        <f t="shared" si="60"/>
        <v>0</v>
      </c>
      <c r="X117" s="343"/>
      <c r="Y117" s="343"/>
      <c r="Z117" s="343"/>
      <c r="AA117" s="343"/>
      <c r="AB117" s="1559">
        <f t="shared" ref="AB117:AB129" si="63">SUM(X117:AA117)*C117*D117</f>
        <v>0</v>
      </c>
      <c r="AC117" s="1559">
        <f t="shared" si="36"/>
        <v>0</v>
      </c>
      <c r="AD117" s="1559">
        <f t="shared" ref="AD117:AD129" si="64">+K117+P117+W117+AB117</f>
        <v>0</v>
      </c>
      <c r="AF117" s="928"/>
      <c r="AG117" s="1065" t="str">
        <f>IF(AF117=" "," ",IF(AF117="Vehículos",VLOOKUP($AG$18,'Datos Indices'!$A$38:$Z$50,22,FALSE),IF(AF117="Ipim",VLOOKUP($AG$18,'Datos Indices'!$A$38:$Z$50,7,FALSE),IF(AF117="Dólar",VLOOKUP($AG$18,'Datos Indices'!$A$38:$Z$50,4,FALSE),IF(AF117="Gasoil",VLOOKUP($AG$18,'Datos Indices'!$A$38:$Z$50,10,FALSE),IF(AF117="WPU06 Pesificado",VLOOKUP($AG$18,'Datos Indices'!$A$38:$Z$50,26,FALSE),0))))))</f>
        <v xml:space="preserve"> </v>
      </c>
      <c r="AH117" s="1066">
        <f t="shared" si="37"/>
        <v>0</v>
      </c>
      <c r="AJ117" s="928"/>
      <c r="AK117" s="1065" t="str">
        <f>IF(AJ117=" "," ",IF(AJ117="Vehículos",VLOOKUP($AK$18,'Datos Indices'!$A$38:$Z$50,22,FALSE),IF(AJ117="Ipim",VLOOKUP($AK$18,'Datos Indices'!$A$38:$Z$50,7,FALSE),IF(AJ117="Dólar",VLOOKUP($AK$18,'Datos Indices'!$A$38:$Z$50,4,FALSE),IF(AJ117="Gasoil",VLOOKUP($AK$18,'Datos Indices'!$A$38:$Z$50,10,FALSE),IF(AJ117="WPU06 Pesificado",VLOOKUP($AK$18,'Datos Indices'!$A$38:$Z$50,26,FALSE),0))))))</f>
        <v xml:space="preserve"> </v>
      </c>
      <c r="AL117" s="1067">
        <f t="shared" si="38"/>
        <v>0</v>
      </c>
      <c r="AM117" s="1067">
        <f t="shared" si="39"/>
        <v>0</v>
      </c>
      <c r="AN117" s="1067">
        <f t="shared" si="40"/>
        <v>0</v>
      </c>
      <c r="AP117" s="928"/>
      <c r="AQ117" s="1065" t="str">
        <f>IF(AP117=" "," ",IF(AP117="Vehículos",VLOOKUP($AQ$18,'Datos Indices'!$A$38:$Z$50,22,FALSE),IF(AP117="Ipim",VLOOKUP($AQ$18,'Datos Indices'!$A$38:$Z$50,7,FALSE),IF(AP117="Dólar",VLOOKUP($AQ$18,'Datos Indices'!$A$38:$Z$50,4,FALSE),IF(AP117="Gasoil",VLOOKUP($AQ$18,'Datos Indices'!$A$38:$Z$50,10,FALSE),IF(AP117="WPU06 Pesificado",VLOOKUP($AQ$18,'Datos Indices'!$A$38:$Z$50,26,FALSE),0))))))</f>
        <v xml:space="preserve"> </v>
      </c>
      <c r="AR117" s="1066">
        <f t="shared" si="41"/>
        <v>0</v>
      </c>
      <c r="AT117" s="928"/>
      <c r="AU117" s="1065" t="str">
        <f>IF(AT117=" "," ",IF(AT117="Vehículos",VLOOKUP($AU$18,'Datos Indices'!$A$38:$Z$50,22,FALSE),IF(AT117="Ipim",VLOOKUP($AU$18,'Datos Indices'!$A$38:$Z$50,7,FALSE),IF(AT117="Dólar",VLOOKUP($AU$18,'Datos Indices'!$A$38:$Z$50,4,FALSE),IF(AT117="Gasoil",VLOOKUP($AU$18,'Datos Indices'!$A$38:$Z$50,10,FALSE),IF(AT117="WPU06 Pesificado",VLOOKUP($AU$18,'Datos Indices'!$A$38:$Z$50,26,FALSE),0))))))</f>
        <v xml:space="preserve"> </v>
      </c>
      <c r="AV117" s="1067">
        <f t="shared" si="42"/>
        <v>0</v>
      </c>
      <c r="AW117" s="1067">
        <f t="shared" si="43"/>
        <v>0</v>
      </c>
      <c r="AX117" s="1067">
        <f t="shared" si="44"/>
        <v>0</v>
      </c>
      <c r="AY117" s="1559">
        <f t="shared" si="45"/>
        <v>0</v>
      </c>
      <c r="AZ117" s="1559">
        <f t="shared" si="46"/>
        <v>0</v>
      </c>
      <c r="BA117" s="1257"/>
      <c r="BB117" s="125"/>
      <c r="BC117" s="1257"/>
      <c r="BD117" s="1450" t="str">
        <f t="shared" si="47"/>
        <v/>
      </c>
      <c r="BF117" s="1247"/>
      <c r="BG117" s="1247"/>
      <c r="BH117" s="1247"/>
      <c r="BI117" s="1247"/>
      <c r="BJ117" s="1247"/>
      <c r="BK117" s="1247"/>
      <c r="BL117" s="1247"/>
      <c r="BM117" s="1247"/>
      <c r="BN117" s="1247"/>
      <c r="BO117" s="1247"/>
      <c r="BP117" s="1247"/>
      <c r="BQ117" s="1247"/>
      <c r="BR117" s="1247"/>
      <c r="BS117" s="1247"/>
      <c r="BT117" s="1247"/>
      <c r="BU117" s="1247"/>
      <c r="BV117" s="1247"/>
      <c r="BW117" s="1247"/>
      <c r="BX117" s="1247"/>
      <c r="BY117" s="1247"/>
      <c r="BZ117" s="1247"/>
      <c r="CA117" s="1247"/>
      <c r="CB117" s="1247"/>
      <c r="CC117" s="1247"/>
      <c r="CD117" s="1247"/>
      <c r="CE117" s="1247"/>
      <c r="CF117" s="1247"/>
      <c r="CG117" s="1247"/>
      <c r="CH117" s="1247"/>
      <c r="CI117" s="1247"/>
      <c r="CJ117" s="1247"/>
      <c r="CK117" s="1247"/>
      <c r="CL117" s="1247"/>
      <c r="CM117" s="1247"/>
      <c r="CN117" s="1247"/>
      <c r="CO117" s="1247"/>
      <c r="CP117" s="1247"/>
      <c r="CQ117" s="1247"/>
      <c r="CR117" s="1247"/>
      <c r="CS117" s="1247"/>
      <c r="CT117" s="1247"/>
      <c r="CU117" s="1247"/>
      <c r="CV117" s="1247"/>
      <c r="CW117" s="1247"/>
      <c r="CX117" s="1247"/>
      <c r="CY117" s="1247"/>
      <c r="CZ117" s="1247"/>
      <c r="DA117" s="1247"/>
      <c r="DB117" s="1247"/>
      <c r="DC117" s="1247"/>
      <c r="DD117" s="1247"/>
      <c r="DE117" s="1247"/>
      <c r="DF117" s="1247"/>
      <c r="DG117" s="1247"/>
      <c r="DH117" s="1247"/>
      <c r="DI117" s="1247"/>
      <c r="DJ117" s="1247"/>
      <c r="DK117" s="1247"/>
      <c r="DL117" s="1247"/>
      <c r="DM117" s="1247"/>
      <c r="DN117" s="1247"/>
      <c r="DO117" s="1247"/>
      <c r="DP117" s="1247"/>
      <c r="DQ117" s="1247"/>
      <c r="DR117" s="1247"/>
      <c r="DS117" s="1247"/>
      <c r="DT117" s="1247"/>
      <c r="DU117" s="1247"/>
      <c r="DV117" s="1247"/>
      <c r="DW117" s="1247"/>
      <c r="DX117" s="1247"/>
      <c r="DY117" s="1247"/>
      <c r="DZ117" s="1247"/>
      <c r="EA117" s="1247"/>
      <c r="EB117" s="1247"/>
      <c r="EC117" s="1247"/>
      <c r="ED117" s="1247"/>
      <c r="EE117" s="1247"/>
      <c r="EF117" s="1247"/>
      <c r="EG117" s="1247"/>
      <c r="EH117" s="1257"/>
      <c r="EI117" s="1452">
        <f t="shared" si="48"/>
        <v>0</v>
      </c>
      <c r="EJ117" s="1452">
        <f t="shared" si="49"/>
        <v>0</v>
      </c>
      <c r="EK117" s="1257"/>
      <c r="EL117" s="1450" t="str">
        <f t="shared" si="50"/>
        <v/>
      </c>
      <c r="EN117" s="1247"/>
      <c r="EO117" s="1247"/>
      <c r="EP117" s="1247"/>
      <c r="EQ117" s="1247"/>
      <c r="ER117" s="1247"/>
      <c r="ES117" s="1247"/>
      <c r="ET117" s="1247"/>
      <c r="EU117" s="1247"/>
      <c r="EV117" s="1247"/>
      <c r="EW117" s="1247"/>
      <c r="EX117" s="1247"/>
      <c r="EY117" s="1247"/>
      <c r="EZ117" s="1247"/>
      <c r="FA117" s="1247"/>
      <c r="FB117" s="1247"/>
      <c r="FC117" s="1247"/>
      <c r="FD117" s="1247"/>
      <c r="FE117" s="1247"/>
      <c r="FF117" s="1247"/>
      <c r="FG117" s="1247"/>
      <c r="FH117" s="1247"/>
      <c r="FI117" s="1247"/>
      <c r="FJ117" s="1247"/>
      <c r="FK117" s="1247"/>
      <c r="FL117" s="1247"/>
      <c r="FM117" s="1247"/>
      <c r="FN117" s="1247"/>
      <c r="FO117" s="1247"/>
      <c r="FP117" s="1247"/>
      <c r="FQ117" s="1247"/>
      <c r="FR117" s="1247"/>
      <c r="FS117" s="1247"/>
      <c r="FT117" s="1247"/>
      <c r="FU117" s="1247"/>
      <c r="FV117" s="1247"/>
      <c r="FW117" s="1247"/>
      <c r="FX117" s="1247"/>
      <c r="FY117" s="1247"/>
      <c r="FZ117" s="1247"/>
      <c r="GA117" s="1247"/>
      <c r="GB117" s="1247"/>
      <c r="GC117" s="1247"/>
      <c r="GD117" s="1247"/>
      <c r="GE117" s="1247"/>
      <c r="GF117" s="1247"/>
      <c r="GG117" s="1247"/>
      <c r="GH117" s="1247"/>
      <c r="GI117" s="1247"/>
      <c r="GJ117" s="1247"/>
      <c r="GK117" s="1247"/>
      <c r="GL117" s="1247"/>
      <c r="GM117" s="1247"/>
      <c r="GN117" s="1247"/>
      <c r="GO117" s="1247"/>
      <c r="GP117" s="1247"/>
      <c r="GQ117" s="1247"/>
      <c r="GR117" s="1247"/>
      <c r="GS117" s="1247"/>
      <c r="GT117" s="1247"/>
      <c r="GU117" s="1247"/>
      <c r="GV117" s="1247"/>
      <c r="GW117" s="1247"/>
      <c r="GX117" s="1247"/>
      <c r="GY117" s="1247"/>
      <c r="GZ117" s="1247"/>
      <c r="HA117" s="1247"/>
      <c r="HB117" s="1247"/>
      <c r="HC117" s="1247"/>
      <c r="HD117" s="1247"/>
      <c r="HE117" s="1247"/>
      <c r="HF117" s="1247"/>
      <c r="HG117" s="1247"/>
      <c r="HH117" s="1247"/>
      <c r="HI117" s="1247"/>
      <c r="HJ117" s="1247"/>
      <c r="HK117" s="1247"/>
      <c r="HL117" s="1247"/>
      <c r="HM117" s="1247"/>
      <c r="HN117" s="1247"/>
      <c r="HO117" s="1247"/>
      <c r="HQ117" s="1452">
        <f t="shared" si="51"/>
        <v>0</v>
      </c>
      <c r="HR117" s="1452">
        <f t="shared" si="52"/>
        <v>0</v>
      </c>
    </row>
    <row r="118" spans="1:226" ht="16.5" customHeight="1" x14ac:dyDescent="0.2">
      <c r="A118" s="456"/>
      <c r="B118" s="121"/>
      <c r="C118" s="121"/>
      <c r="D118" s="122"/>
      <c r="E118" s="122"/>
      <c r="F118" s="142"/>
      <c r="G118" s="140"/>
      <c r="H118" s="141"/>
      <c r="I118" s="141"/>
      <c r="J118" s="141"/>
      <c r="K118" s="1559">
        <f t="shared" si="62"/>
        <v>0</v>
      </c>
      <c r="L118" s="153"/>
      <c r="M118" s="151"/>
      <c r="N118" s="152"/>
      <c r="O118" s="646"/>
      <c r="P118" s="1559">
        <f t="shared" ref="P118:P133" si="65">+(M118*N118*O118)*C118*D118</f>
        <v>0</v>
      </c>
      <c r="Q118" s="343"/>
      <c r="R118" s="343"/>
      <c r="S118" s="344"/>
      <c r="T118" s="1559">
        <f t="shared" si="61"/>
        <v>0</v>
      </c>
      <c r="U118" s="344"/>
      <c r="V118" s="141"/>
      <c r="W118" s="1559">
        <f t="shared" si="60"/>
        <v>0</v>
      </c>
      <c r="X118" s="343"/>
      <c r="Y118" s="343"/>
      <c r="Z118" s="343"/>
      <c r="AA118" s="343"/>
      <c r="AB118" s="1559">
        <f t="shared" si="63"/>
        <v>0</v>
      </c>
      <c r="AC118" s="1559">
        <f t="shared" si="36"/>
        <v>0</v>
      </c>
      <c r="AD118" s="1559">
        <f t="shared" si="64"/>
        <v>0</v>
      </c>
      <c r="AF118" s="928"/>
      <c r="AG118" s="1065" t="str">
        <f>IF(AF118=" "," ",IF(AF118="Vehículos",VLOOKUP($AG$18,'Datos Indices'!$A$38:$Z$50,22,FALSE),IF(AF118="Ipim",VLOOKUP($AG$18,'Datos Indices'!$A$38:$Z$50,7,FALSE),IF(AF118="Dólar",VLOOKUP($AG$18,'Datos Indices'!$A$38:$Z$50,4,FALSE),IF(AF118="Gasoil",VLOOKUP($AG$18,'Datos Indices'!$A$38:$Z$50,10,FALSE),IF(AF118="WPU06 Pesificado",VLOOKUP($AG$18,'Datos Indices'!$A$38:$Z$50,26,FALSE),0))))))</f>
        <v xml:space="preserve"> </v>
      </c>
      <c r="AH118" s="1066">
        <f t="shared" si="37"/>
        <v>0</v>
      </c>
      <c r="AJ118" s="928"/>
      <c r="AK118" s="1065" t="str">
        <f>IF(AJ118=" "," ",IF(AJ118="Vehículos",VLOOKUP($AK$18,'Datos Indices'!$A$38:$Z$50,22,FALSE),IF(AJ118="Ipim",VLOOKUP($AK$18,'Datos Indices'!$A$38:$Z$50,7,FALSE),IF(AJ118="Dólar",VLOOKUP($AK$18,'Datos Indices'!$A$38:$Z$50,4,FALSE),IF(AJ118="Gasoil",VLOOKUP($AK$18,'Datos Indices'!$A$38:$Z$50,10,FALSE),IF(AJ118="WPU06 Pesificado",VLOOKUP($AK$18,'Datos Indices'!$A$38:$Z$50,26,FALSE),0))))))</f>
        <v xml:space="preserve"> </v>
      </c>
      <c r="AL118" s="1067">
        <f t="shared" si="38"/>
        <v>0</v>
      </c>
      <c r="AM118" s="1067">
        <f t="shared" si="39"/>
        <v>0</v>
      </c>
      <c r="AN118" s="1067">
        <f t="shared" si="40"/>
        <v>0</v>
      </c>
      <c r="AP118" s="928"/>
      <c r="AQ118" s="1065" t="str">
        <f>IF(AP118=" "," ",IF(AP118="Vehículos",VLOOKUP($AQ$18,'Datos Indices'!$A$38:$Z$50,22,FALSE),IF(AP118="Ipim",VLOOKUP($AQ$18,'Datos Indices'!$A$38:$Z$50,7,FALSE),IF(AP118="Dólar",VLOOKUP($AQ$18,'Datos Indices'!$A$38:$Z$50,4,FALSE),IF(AP118="Gasoil",VLOOKUP($AQ$18,'Datos Indices'!$A$38:$Z$50,10,FALSE),IF(AP118="WPU06 Pesificado",VLOOKUP($AQ$18,'Datos Indices'!$A$38:$Z$50,26,FALSE),0))))))</f>
        <v xml:space="preserve"> </v>
      </c>
      <c r="AR118" s="1066">
        <f t="shared" si="41"/>
        <v>0</v>
      </c>
      <c r="AT118" s="928"/>
      <c r="AU118" s="1065" t="str">
        <f>IF(AT118=" "," ",IF(AT118="Vehículos",VLOOKUP($AU$18,'Datos Indices'!$A$38:$Z$50,22,FALSE),IF(AT118="Ipim",VLOOKUP($AU$18,'Datos Indices'!$A$38:$Z$50,7,FALSE),IF(AT118="Dólar",VLOOKUP($AU$18,'Datos Indices'!$A$38:$Z$50,4,FALSE),IF(AT118="Gasoil",VLOOKUP($AU$18,'Datos Indices'!$A$38:$Z$50,10,FALSE),IF(AT118="WPU06 Pesificado",VLOOKUP($AU$18,'Datos Indices'!$A$38:$Z$50,26,FALSE),0))))))</f>
        <v xml:space="preserve"> </v>
      </c>
      <c r="AV118" s="1067">
        <f t="shared" si="42"/>
        <v>0</v>
      </c>
      <c r="AW118" s="1067">
        <f t="shared" si="43"/>
        <v>0</v>
      </c>
      <c r="AX118" s="1067">
        <f t="shared" si="44"/>
        <v>0</v>
      </c>
      <c r="AY118" s="1559">
        <f t="shared" si="45"/>
        <v>0</v>
      </c>
      <c r="AZ118" s="1559">
        <f t="shared" si="46"/>
        <v>0</v>
      </c>
      <c r="BA118" s="1257"/>
      <c r="BB118" s="125"/>
      <c r="BC118" s="1257"/>
      <c r="BD118" s="1450" t="str">
        <f t="shared" si="47"/>
        <v/>
      </c>
      <c r="BF118" s="1247"/>
      <c r="BG118" s="1247"/>
      <c r="BH118" s="1247"/>
      <c r="BI118" s="1247"/>
      <c r="BJ118" s="1247"/>
      <c r="BK118" s="1247"/>
      <c r="BL118" s="1247"/>
      <c r="BM118" s="1247"/>
      <c r="BN118" s="1247"/>
      <c r="BO118" s="1247"/>
      <c r="BP118" s="1247"/>
      <c r="BQ118" s="1247"/>
      <c r="BR118" s="1247"/>
      <c r="BS118" s="1247"/>
      <c r="BT118" s="1247"/>
      <c r="BU118" s="1247"/>
      <c r="BV118" s="1247"/>
      <c r="BW118" s="1247"/>
      <c r="BX118" s="1247"/>
      <c r="BY118" s="1247"/>
      <c r="BZ118" s="1247"/>
      <c r="CA118" s="1247"/>
      <c r="CB118" s="1247"/>
      <c r="CC118" s="1247"/>
      <c r="CD118" s="1247"/>
      <c r="CE118" s="1247"/>
      <c r="CF118" s="1247"/>
      <c r="CG118" s="1247"/>
      <c r="CH118" s="1247"/>
      <c r="CI118" s="1247"/>
      <c r="CJ118" s="1247"/>
      <c r="CK118" s="1247"/>
      <c r="CL118" s="1247"/>
      <c r="CM118" s="1247"/>
      <c r="CN118" s="1247"/>
      <c r="CO118" s="1247"/>
      <c r="CP118" s="1247"/>
      <c r="CQ118" s="1247"/>
      <c r="CR118" s="1247"/>
      <c r="CS118" s="1247"/>
      <c r="CT118" s="1247"/>
      <c r="CU118" s="1247"/>
      <c r="CV118" s="1247"/>
      <c r="CW118" s="1247"/>
      <c r="CX118" s="1247"/>
      <c r="CY118" s="1247"/>
      <c r="CZ118" s="1247"/>
      <c r="DA118" s="1247"/>
      <c r="DB118" s="1247"/>
      <c r="DC118" s="1247"/>
      <c r="DD118" s="1247"/>
      <c r="DE118" s="1247"/>
      <c r="DF118" s="1247"/>
      <c r="DG118" s="1247"/>
      <c r="DH118" s="1247"/>
      <c r="DI118" s="1247"/>
      <c r="DJ118" s="1247"/>
      <c r="DK118" s="1247"/>
      <c r="DL118" s="1247"/>
      <c r="DM118" s="1247"/>
      <c r="DN118" s="1247"/>
      <c r="DO118" s="1247"/>
      <c r="DP118" s="1247"/>
      <c r="DQ118" s="1247"/>
      <c r="DR118" s="1247"/>
      <c r="DS118" s="1247"/>
      <c r="DT118" s="1247"/>
      <c r="DU118" s="1247"/>
      <c r="DV118" s="1247"/>
      <c r="DW118" s="1247"/>
      <c r="DX118" s="1247"/>
      <c r="DY118" s="1247"/>
      <c r="DZ118" s="1247"/>
      <c r="EA118" s="1247"/>
      <c r="EB118" s="1247"/>
      <c r="EC118" s="1247"/>
      <c r="ED118" s="1247"/>
      <c r="EE118" s="1247"/>
      <c r="EF118" s="1247"/>
      <c r="EG118" s="1247"/>
      <c r="EH118" s="1257"/>
      <c r="EI118" s="1452">
        <f t="shared" si="48"/>
        <v>0</v>
      </c>
      <c r="EJ118" s="1452">
        <f t="shared" si="49"/>
        <v>0</v>
      </c>
      <c r="EK118" s="1257"/>
      <c r="EL118" s="1450" t="str">
        <f t="shared" si="50"/>
        <v/>
      </c>
      <c r="EN118" s="1247"/>
      <c r="EO118" s="1247"/>
      <c r="EP118" s="1247"/>
      <c r="EQ118" s="1247"/>
      <c r="ER118" s="1247"/>
      <c r="ES118" s="1247"/>
      <c r="ET118" s="1247"/>
      <c r="EU118" s="1247"/>
      <c r="EV118" s="1247"/>
      <c r="EW118" s="1247"/>
      <c r="EX118" s="1247"/>
      <c r="EY118" s="1247"/>
      <c r="EZ118" s="1247"/>
      <c r="FA118" s="1247"/>
      <c r="FB118" s="1247"/>
      <c r="FC118" s="1247"/>
      <c r="FD118" s="1247"/>
      <c r="FE118" s="1247"/>
      <c r="FF118" s="1247"/>
      <c r="FG118" s="1247"/>
      <c r="FH118" s="1247"/>
      <c r="FI118" s="1247"/>
      <c r="FJ118" s="1247"/>
      <c r="FK118" s="1247"/>
      <c r="FL118" s="1247"/>
      <c r="FM118" s="1247"/>
      <c r="FN118" s="1247"/>
      <c r="FO118" s="1247"/>
      <c r="FP118" s="1247"/>
      <c r="FQ118" s="1247"/>
      <c r="FR118" s="1247"/>
      <c r="FS118" s="1247"/>
      <c r="FT118" s="1247"/>
      <c r="FU118" s="1247"/>
      <c r="FV118" s="1247"/>
      <c r="FW118" s="1247"/>
      <c r="FX118" s="1247"/>
      <c r="FY118" s="1247"/>
      <c r="FZ118" s="1247"/>
      <c r="GA118" s="1247"/>
      <c r="GB118" s="1247"/>
      <c r="GC118" s="1247"/>
      <c r="GD118" s="1247"/>
      <c r="GE118" s="1247"/>
      <c r="GF118" s="1247"/>
      <c r="GG118" s="1247"/>
      <c r="GH118" s="1247"/>
      <c r="GI118" s="1247"/>
      <c r="GJ118" s="1247"/>
      <c r="GK118" s="1247"/>
      <c r="GL118" s="1247"/>
      <c r="GM118" s="1247"/>
      <c r="GN118" s="1247"/>
      <c r="GO118" s="1247"/>
      <c r="GP118" s="1247"/>
      <c r="GQ118" s="1247"/>
      <c r="GR118" s="1247"/>
      <c r="GS118" s="1247"/>
      <c r="GT118" s="1247"/>
      <c r="GU118" s="1247"/>
      <c r="GV118" s="1247"/>
      <c r="GW118" s="1247"/>
      <c r="GX118" s="1247"/>
      <c r="GY118" s="1247"/>
      <c r="GZ118" s="1247"/>
      <c r="HA118" s="1247"/>
      <c r="HB118" s="1247"/>
      <c r="HC118" s="1247"/>
      <c r="HD118" s="1247"/>
      <c r="HE118" s="1247"/>
      <c r="HF118" s="1247"/>
      <c r="HG118" s="1247"/>
      <c r="HH118" s="1247"/>
      <c r="HI118" s="1247"/>
      <c r="HJ118" s="1247"/>
      <c r="HK118" s="1247"/>
      <c r="HL118" s="1247"/>
      <c r="HM118" s="1247"/>
      <c r="HN118" s="1247"/>
      <c r="HO118" s="1247"/>
      <c r="HQ118" s="1452">
        <f t="shared" si="51"/>
        <v>0</v>
      </c>
      <c r="HR118" s="1452">
        <f t="shared" si="52"/>
        <v>0</v>
      </c>
    </row>
    <row r="119" spans="1:226" ht="16.5" customHeight="1" x14ac:dyDescent="0.2">
      <c r="A119" s="456"/>
      <c r="B119" s="121"/>
      <c r="C119" s="121"/>
      <c r="D119" s="122"/>
      <c r="E119" s="122"/>
      <c r="F119" s="142"/>
      <c r="G119" s="140"/>
      <c r="H119" s="141"/>
      <c r="I119" s="141"/>
      <c r="J119" s="141"/>
      <c r="K119" s="1559">
        <f t="shared" si="62"/>
        <v>0</v>
      </c>
      <c r="L119" s="153"/>
      <c r="M119" s="151"/>
      <c r="N119" s="152"/>
      <c r="O119" s="646"/>
      <c r="P119" s="1559">
        <f t="shared" si="65"/>
        <v>0</v>
      </c>
      <c r="Q119" s="343"/>
      <c r="R119" s="343"/>
      <c r="S119" s="344"/>
      <c r="T119" s="1559">
        <f t="shared" si="61"/>
        <v>0</v>
      </c>
      <c r="U119" s="344"/>
      <c r="V119" s="141"/>
      <c r="W119" s="1559">
        <f t="shared" si="60"/>
        <v>0</v>
      </c>
      <c r="X119" s="343"/>
      <c r="Y119" s="343"/>
      <c r="Z119" s="343"/>
      <c r="AA119" s="343"/>
      <c r="AB119" s="1559">
        <f t="shared" si="63"/>
        <v>0</v>
      </c>
      <c r="AC119" s="1559">
        <f t="shared" si="36"/>
        <v>0</v>
      </c>
      <c r="AD119" s="1559">
        <f t="shared" si="64"/>
        <v>0</v>
      </c>
      <c r="AF119" s="928"/>
      <c r="AG119" s="1065" t="str">
        <f>IF(AF119=" "," ",IF(AF119="Vehículos",VLOOKUP($AG$18,'Datos Indices'!$A$38:$Z$50,22,FALSE),IF(AF119="Ipim",VLOOKUP($AG$18,'Datos Indices'!$A$38:$Z$50,7,FALSE),IF(AF119="Dólar",VLOOKUP($AG$18,'Datos Indices'!$A$38:$Z$50,4,FALSE),IF(AF119="Gasoil",VLOOKUP($AG$18,'Datos Indices'!$A$38:$Z$50,10,FALSE),IF(AF119="WPU06 Pesificado",VLOOKUP($AG$18,'Datos Indices'!$A$38:$Z$50,26,FALSE),0))))))</f>
        <v xml:space="preserve"> </v>
      </c>
      <c r="AH119" s="1066">
        <f t="shared" si="37"/>
        <v>0</v>
      </c>
      <c r="AJ119" s="928"/>
      <c r="AK119" s="1065" t="str">
        <f>IF(AJ119=" "," ",IF(AJ119="Vehículos",VLOOKUP($AK$18,'Datos Indices'!$A$38:$Z$50,22,FALSE),IF(AJ119="Ipim",VLOOKUP($AK$18,'Datos Indices'!$A$38:$Z$50,7,FALSE),IF(AJ119="Dólar",VLOOKUP($AK$18,'Datos Indices'!$A$38:$Z$50,4,FALSE),IF(AJ119="Gasoil",VLOOKUP($AK$18,'Datos Indices'!$A$38:$Z$50,10,FALSE),IF(AJ119="WPU06 Pesificado",VLOOKUP($AK$18,'Datos Indices'!$A$38:$Z$50,26,FALSE),0))))))</f>
        <v xml:space="preserve"> </v>
      </c>
      <c r="AL119" s="1067">
        <f t="shared" si="38"/>
        <v>0</v>
      </c>
      <c r="AM119" s="1067">
        <f t="shared" si="39"/>
        <v>0</v>
      </c>
      <c r="AN119" s="1067">
        <f t="shared" si="40"/>
        <v>0</v>
      </c>
      <c r="AP119" s="928"/>
      <c r="AQ119" s="1065" t="str">
        <f>IF(AP119=" "," ",IF(AP119="Vehículos",VLOOKUP($AQ$18,'Datos Indices'!$A$38:$Z$50,22,FALSE),IF(AP119="Ipim",VLOOKUP($AQ$18,'Datos Indices'!$A$38:$Z$50,7,FALSE),IF(AP119="Dólar",VLOOKUP($AQ$18,'Datos Indices'!$A$38:$Z$50,4,FALSE),IF(AP119="Gasoil",VLOOKUP($AQ$18,'Datos Indices'!$A$38:$Z$50,10,FALSE),IF(AP119="WPU06 Pesificado",VLOOKUP($AQ$18,'Datos Indices'!$A$38:$Z$50,26,FALSE),0))))))</f>
        <v xml:space="preserve"> </v>
      </c>
      <c r="AR119" s="1066">
        <f t="shared" si="41"/>
        <v>0</v>
      </c>
      <c r="AT119" s="928"/>
      <c r="AU119" s="1065" t="str">
        <f>IF(AT119=" "," ",IF(AT119="Vehículos",VLOOKUP($AU$18,'Datos Indices'!$A$38:$Z$50,22,FALSE),IF(AT119="Ipim",VLOOKUP($AU$18,'Datos Indices'!$A$38:$Z$50,7,FALSE),IF(AT119="Dólar",VLOOKUP($AU$18,'Datos Indices'!$A$38:$Z$50,4,FALSE),IF(AT119="Gasoil",VLOOKUP($AU$18,'Datos Indices'!$A$38:$Z$50,10,FALSE),IF(AT119="WPU06 Pesificado",VLOOKUP($AU$18,'Datos Indices'!$A$38:$Z$50,26,FALSE),0))))))</f>
        <v xml:space="preserve"> </v>
      </c>
      <c r="AV119" s="1067">
        <f t="shared" si="42"/>
        <v>0</v>
      </c>
      <c r="AW119" s="1067">
        <f t="shared" si="43"/>
        <v>0</v>
      </c>
      <c r="AX119" s="1067">
        <f t="shared" si="44"/>
        <v>0</v>
      </c>
      <c r="AY119" s="1559">
        <f t="shared" si="45"/>
        <v>0</v>
      </c>
      <c r="AZ119" s="1559">
        <f t="shared" si="46"/>
        <v>0</v>
      </c>
      <c r="BA119" s="1257"/>
      <c r="BB119" s="125"/>
      <c r="BC119" s="1257"/>
      <c r="BD119" s="1450" t="str">
        <f t="shared" si="47"/>
        <v/>
      </c>
      <c r="BF119" s="1247"/>
      <c r="BG119" s="1247"/>
      <c r="BH119" s="1247"/>
      <c r="BI119" s="1247"/>
      <c r="BJ119" s="1247"/>
      <c r="BK119" s="1247"/>
      <c r="BL119" s="1247"/>
      <c r="BM119" s="1247"/>
      <c r="BN119" s="1247"/>
      <c r="BO119" s="1247"/>
      <c r="BP119" s="1247"/>
      <c r="BQ119" s="1247"/>
      <c r="BR119" s="1247"/>
      <c r="BS119" s="1247"/>
      <c r="BT119" s="1247"/>
      <c r="BU119" s="1247"/>
      <c r="BV119" s="1247"/>
      <c r="BW119" s="1247"/>
      <c r="BX119" s="1247"/>
      <c r="BY119" s="1247"/>
      <c r="BZ119" s="1247"/>
      <c r="CA119" s="1247"/>
      <c r="CB119" s="1247"/>
      <c r="CC119" s="1247"/>
      <c r="CD119" s="1247"/>
      <c r="CE119" s="1247"/>
      <c r="CF119" s="1247"/>
      <c r="CG119" s="1247"/>
      <c r="CH119" s="1247"/>
      <c r="CI119" s="1247"/>
      <c r="CJ119" s="1247"/>
      <c r="CK119" s="1247"/>
      <c r="CL119" s="1247"/>
      <c r="CM119" s="1247"/>
      <c r="CN119" s="1247"/>
      <c r="CO119" s="1247"/>
      <c r="CP119" s="1247"/>
      <c r="CQ119" s="1247"/>
      <c r="CR119" s="1247"/>
      <c r="CS119" s="1247"/>
      <c r="CT119" s="1247"/>
      <c r="CU119" s="1247"/>
      <c r="CV119" s="1247"/>
      <c r="CW119" s="1247"/>
      <c r="CX119" s="1247"/>
      <c r="CY119" s="1247"/>
      <c r="CZ119" s="1247"/>
      <c r="DA119" s="1247"/>
      <c r="DB119" s="1247"/>
      <c r="DC119" s="1247"/>
      <c r="DD119" s="1247"/>
      <c r="DE119" s="1247"/>
      <c r="DF119" s="1247"/>
      <c r="DG119" s="1247"/>
      <c r="DH119" s="1247"/>
      <c r="DI119" s="1247"/>
      <c r="DJ119" s="1247"/>
      <c r="DK119" s="1247"/>
      <c r="DL119" s="1247"/>
      <c r="DM119" s="1247"/>
      <c r="DN119" s="1247"/>
      <c r="DO119" s="1247"/>
      <c r="DP119" s="1247"/>
      <c r="DQ119" s="1247"/>
      <c r="DR119" s="1247"/>
      <c r="DS119" s="1247"/>
      <c r="DT119" s="1247"/>
      <c r="DU119" s="1247"/>
      <c r="DV119" s="1247"/>
      <c r="DW119" s="1247"/>
      <c r="DX119" s="1247"/>
      <c r="DY119" s="1247"/>
      <c r="DZ119" s="1247"/>
      <c r="EA119" s="1247"/>
      <c r="EB119" s="1247"/>
      <c r="EC119" s="1247"/>
      <c r="ED119" s="1247"/>
      <c r="EE119" s="1247"/>
      <c r="EF119" s="1247"/>
      <c r="EG119" s="1247"/>
      <c r="EH119" s="1257"/>
      <c r="EI119" s="1452">
        <f t="shared" si="48"/>
        <v>0</v>
      </c>
      <c r="EJ119" s="1452">
        <f t="shared" si="49"/>
        <v>0</v>
      </c>
      <c r="EK119" s="1257"/>
      <c r="EL119" s="1450" t="str">
        <f t="shared" si="50"/>
        <v/>
      </c>
      <c r="EN119" s="1247"/>
      <c r="EO119" s="1247"/>
      <c r="EP119" s="1247"/>
      <c r="EQ119" s="1247"/>
      <c r="ER119" s="1247"/>
      <c r="ES119" s="1247"/>
      <c r="ET119" s="1247"/>
      <c r="EU119" s="1247"/>
      <c r="EV119" s="1247"/>
      <c r="EW119" s="1247"/>
      <c r="EX119" s="1247"/>
      <c r="EY119" s="1247"/>
      <c r="EZ119" s="1247"/>
      <c r="FA119" s="1247"/>
      <c r="FB119" s="1247"/>
      <c r="FC119" s="1247"/>
      <c r="FD119" s="1247"/>
      <c r="FE119" s="1247"/>
      <c r="FF119" s="1247"/>
      <c r="FG119" s="1247"/>
      <c r="FH119" s="1247"/>
      <c r="FI119" s="1247"/>
      <c r="FJ119" s="1247"/>
      <c r="FK119" s="1247"/>
      <c r="FL119" s="1247"/>
      <c r="FM119" s="1247"/>
      <c r="FN119" s="1247"/>
      <c r="FO119" s="1247"/>
      <c r="FP119" s="1247"/>
      <c r="FQ119" s="1247"/>
      <c r="FR119" s="1247"/>
      <c r="FS119" s="1247"/>
      <c r="FT119" s="1247"/>
      <c r="FU119" s="1247"/>
      <c r="FV119" s="1247"/>
      <c r="FW119" s="1247"/>
      <c r="FX119" s="1247"/>
      <c r="FY119" s="1247"/>
      <c r="FZ119" s="1247"/>
      <c r="GA119" s="1247"/>
      <c r="GB119" s="1247"/>
      <c r="GC119" s="1247"/>
      <c r="GD119" s="1247"/>
      <c r="GE119" s="1247"/>
      <c r="GF119" s="1247"/>
      <c r="GG119" s="1247"/>
      <c r="GH119" s="1247"/>
      <c r="GI119" s="1247"/>
      <c r="GJ119" s="1247"/>
      <c r="GK119" s="1247"/>
      <c r="GL119" s="1247"/>
      <c r="GM119" s="1247"/>
      <c r="GN119" s="1247"/>
      <c r="GO119" s="1247"/>
      <c r="GP119" s="1247"/>
      <c r="GQ119" s="1247"/>
      <c r="GR119" s="1247"/>
      <c r="GS119" s="1247"/>
      <c r="GT119" s="1247"/>
      <c r="GU119" s="1247"/>
      <c r="GV119" s="1247"/>
      <c r="GW119" s="1247"/>
      <c r="GX119" s="1247"/>
      <c r="GY119" s="1247"/>
      <c r="GZ119" s="1247"/>
      <c r="HA119" s="1247"/>
      <c r="HB119" s="1247"/>
      <c r="HC119" s="1247"/>
      <c r="HD119" s="1247"/>
      <c r="HE119" s="1247"/>
      <c r="HF119" s="1247"/>
      <c r="HG119" s="1247"/>
      <c r="HH119" s="1247"/>
      <c r="HI119" s="1247"/>
      <c r="HJ119" s="1247"/>
      <c r="HK119" s="1247"/>
      <c r="HL119" s="1247"/>
      <c r="HM119" s="1247"/>
      <c r="HN119" s="1247"/>
      <c r="HO119" s="1247"/>
      <c r="HQ119" s="1452">
        <f t="shared" si="51"/>
        <v>0</v>
      </c>
      <c r="HR119" s="1452">
        <f t="shared" si="52"/>
        <v>0</v>
      </c>
    </row>
    <row r="120" spans="1:226" ht="16.5" customHeight="1" x14ac:dyDescent="0.2">
      <c r="A120" s="456"/>
      <c r="B120" s="121"/>
      <c r="C120" s="121"/>
      <c r="D120" s="122"/>
      <c r="E120" s="122"/>
      <c r="F120" s="142"/>
      <c r="G120" s="140"/>
      <c r="H120" s="141"/>
      <c r="I120" s="141"/>
      <c r="J120" s="141"/>
      <c r="K120" s="1559">
        <f t="shared" si="62"/>
        <v>0</v>
      </c>
      <c r="L120" s="153"/>
      <c r="M120" s="151"/>
      <c r="N120" s="152"/>
      <c r="O120" s="646"/>
      <c r="P120" s="1559">
        <f t="shared" si="65"/>
        <v>0</v>
      </c>
      <c r="Q120" s="343"/>
      <c r="R120" s="343"/>
      <c r="S120" s="344"/>
      <c r="T120" s="1559">
        <f t="shared" si="61"/>
        <v>0</v>
      </c>
      <c r="U120" s="344"/>
      <c r="V120" s="141"/>
      <c r="W120" s="1559">
        <f t="shared" si="60"/>
        <v>0</v>
      </c>
      <c r="X120" s="343"/>
      <c r="Y120" s="343"/>
      <c r="Z120" s="343"/>
      <c r="AA120" s="343"/>
      <c r="AB120" s="1559">
        <f t="shared" si="63"/>
        <v>0</v>
      </c>
      <c r="AC120" s="1559">
        <f t="shared" si="36"/>
        <v>0</v>
      </c>
      <c r="AD120" s="1559">
        <f t="shared" si="64"/>
        <v>0</v>
      </c>
      <c r="AF120" s="928"/>
      <c r="AG120" s="1065" t="str">
        <f>IF(AF120=" "," ",IF(AF120="Vehículos",VLOOKUP($AG$18,'Datos Indices'!$A$38:$Z$50,22,FALSE),IF(AF120="Ipim",VLOOKUP($AG$18,'Datos Indices'!$A$38:$Z$50,7,FALSE),IF(AF120="Dólar",VLOOKUP($AG$18,'Datos Indices'!$A$38:$Z$50,4,FALSE),IF(AF120="Gasoil",VLOOKUP($AG$18,'Datos Indices'!$A$38:$Z$50,10,FALSE),IF(AF120="WPU06 Pesificado",VLOOKUP($AG$18,'Datos Indices'!$A$38:$Z$50,26,FALSE),0))))))</f>
        <v xml:space="preserve"> </v>
      </c>
      <c r="AH120" s="1066">
        <f t="shared" si="37"/>
        <v>0</v>
      </c>
      <c r="AJ120" s="928"/>
      <c r="AK120" s="1065" t="str">
        <f>IF(AJ120=" "," ",IF(AJ120="Vehículos",VLOOKUP($AK$18,'Datos Indices'!$A$38:$Z$50,22,FALSE),IF(AJ120="Ipim",VLOOKUP($AK$18,'Datos Indices'!$A$38:$Z$50,7,FALSE),IF(AJ120="Dólar",VLOOKUP($AK$18,'Datos Indices'!$A$38:$Z$50,4,FALSE),IF(AJ120="Gasoil",VLOOKUP($AK$18,'Datos Indices'!$A$38:$Z$50,10,FALSE),IF(AJ120="WPU06 Pesificado",VLOOKUP($AK$18,'Datos Indices'!$A$38:$Z$50,26,FALSE),0))))))</f>
        <v xml:space="preserve"> </v>
      </c>
      <c r="AL120" s="1067">
        <f t="shared" si="38"/>
        <v>0</v>
      </c>
      <c r="AM120" s="1067">
        <f t="shared" si="39"/>
        <v>0</v>
      </c>
      <c r="AN120" s="1067">
        <f t="shared" si="40"/>
        <v>0</v>
      </c>
      <c r="AP120" s="928"/>
      <c r="AQ120" s="1065" t="str">
        <f>IF(AP120=" "," ",IF(AP120="Vehículos",VLOOKUP($AQ$18,'Datos Indices'!$A$38:$Z$50,22,FALSE),IF(AP120="Ipim",VLOOKUP($AQ$18,'Datos Indices'!$A$38:$Z$50,7,FALSE),IF(AP120="Dólar",VLOOKUP($AQ$18,'Datos Indices'!$A$38:$Z$50,4,FALSE),IF(AP120="Gasoil",VLOOKUP($AQ$18,'Datos Indices'!$A$38:$Z$50,10,FALSE),IF(AP120="WPU06 Pesificado",VLOOKUP($AQ$18,'Datos Indices'!$A$38:$Z$50,26,FALSE),0))))))</f>
        <v xml:space="preserve"> </v>
      </c>
      <c r="AR120" s="1066">
        <f t="shared" si="41"/>
        <v>0</v>
      </c>
      <c r="AT120" s="928"/>
      <c r="AU120" s="1065" t="str">
        <f>IF(AT120=" "," ",IF(AT120="Vehículos",VLOOKUP($AU$18,'Datos Indices'!$A$38:$Z$50,22,FALSE),IF(AT120="Ipim",VLOOKUP($AU$18,'Datos Indices'!$A$38:$Z$50,7,FALSE),IF(AT120="Dólar",VLOOKUP($AU$18,'Datos Indices'!$A$38:$Z$50,4,FALSE),IF(AT120="Gasoil",VLOOKUP($AU$18,'Datos Indices'!$A$38:$Z$50,10,FALSE),IF(AT120="WPU06 Pesificado",VLOOKUP($AU$18,'Datos Indices'!$A$38:$Z$50,26,FALSE),0))))))</f>
        <v xml:space="preserve"> </v>
      </c>
      <c r="AV120" s="1067">
        <f t="shared" si="42"/>
        <v>0</v>
      </c>
      <c r="AW120" s="1067">
        <f t="shared" si="43"/>
        <v>0</v>
      </c>
      <c r="AX120" s="1067">
        <f t="shared" si="44"/>
        <v>0</v>
      </c>
      <c r="AY120" s="1559">
        <f t="shared" si="45"/>
        <v>0</v>
      </c>
      <c r="AZ120" s="1559">
        <f t="shared" si="46"/>
        <v>0</v>
      </c>
      <c r="BA120" s="1257"/>
      <c r="BB120" s="125"/>
      <c r="BC120" s="1257"/>
      <c r="BD120" s="1450" t="str">
        <f t="shared" si="47"/>
        <v/>
      </c>
      <c r="BF120" s="1247"/>
      <c r="BG120" s="1247"/>
      <c r="BH120" s="1247"/>
      <c r="BI120" s="1247"/>
      <c r="BJ120" s="1247"/>
      <c r="BK120" s="1247"/>
      <c r="BL120" s="1247"/>
      <c r="BM120" s="1247"/>
      <c r="BN120" s="1247"/>
      <c r="BO120" s="1247"/>
      <c r="BP120" s="1247"/>
      <c r="BQ120" s="1247"/>
      <c r="BR120" s="1247"/>
      <c r="BS120" s="1247"/>
      <c r="BT120" s="1247"/>
      <c r="BU120" s="1247"/>
      <c r="BV120" s="1247"/>
      <c r="BW120" s="1247"/>
      <c r="BX120" s="1247"/>
      <c r="BY120" s="1247"/>
      <c r="BZ120" s="1247"/>
      <c r="CA120" s="1247"/>
      <c r="CB120" s="1247"/>
      <c r="CC120" s="1247"/>
      <c r="CD120" s="1247"/>
      <c r="CE120" s="1247"/>
      <c r="CF120" s="1247"/>
      <c r="CG120" s="1247"/>
      <c r="CH120" s="1247"/>
      <c r="CI120" s="1247"/>
      <c r="CJ120" s="1247"/>
      <c r="CK120" s="1247"/>
      <c r="CL120" s="1247"/>
      <c r="CM120" s="1247"/>
      <c r="CN120" s="1247"/>
      <c r="CO120" s="1247"/>
      <c r="CP120" s="1247"/>
      <c r="CQ120" s="1247"/>
      <c r="CR120" s="1247"/>
      <c r="CS120" s="1247"/>
      <c r="CT120" s="1247"/>
      <c r="CU120" s="1247"/>
      <c r="CV120" s="1247"/>
      <c r="CW120" s="1247"/>
      <c r="CX120" s="1247"/>
      <c r="CY120" s="1247"/>
      <c r="CZ120" s="1247"/>
      <c r="DA120" s="1247"/>
      <c r="DB120" s="1247"/>
      <c r="DC120" s="1247"/>
      <c r="DD120" s="1247"/>
      <c r="DE120" s="1247"/>
      <c r="DF120" s="1247"/>
      <c r="DG120" s="1247"/>
      <c r="DH120" s="1247"/>
      <c r="DI120" s="1247"/>
      <c r="DJ120" s="1247"/>
      <c r="DK120" s="1247"/>
      <c r="DL120" s="1247"/>
      <c r="DM120" s="1247"/>
      <c r="DN120" s="1247"/>
      <c r="DO120" s="1247"/>
      <c r="DP120" s="1247"/>
      <c r="DQ120" s="1247"/>
      <c r="DR120" s="1247"/>
      <c r="DS120" s="1247"/>
      <c r="DT120" s="1247"/>
      <c r="DU120" s="1247"/>
      <c r="DV120" s="1247"/>
      <c r="DW120" s="1247"/>
      <c r="DX120" s="1247"/>
      <c r="DY120" s="1247"/>
      <c r="DZ120" s="1247"/>
      <c r="EA120" s="1247"/>
      <c r="EB120" s="1247"/>
      <c r="EC120" s="1247"/>
      <c r="ED120" s="1247"/>
      <c r="EE120" s="1247"/>
      <c r="EF120" s="1247"/>
      <c r="EG120" s="1247"/>
      <c r="EH120" s="1257"/>
      <c r="EI120" s="1452">
        <f t="shared" si="48"/>
        <v>0</v>
      </c>
      <c r="EJ120" s="1452">
        <f t="shared" si="49"/>
        <v>0</v>
      </c>
      <c r="EK120" s="1257"/>
      <c r="EL120" s="1450" t="str">
        <f t="shared" si="50"/>
        <v/>
      </c>
      <c r="EN120" s="1247"/>
      <c r="EO120" s="1247"/>
      <c r="EP120" s="1247"/>
      <c r="EQ120" s="1247"/>
      <c r="ER120" s="1247"/>
      <c r="ES120" s="1247"/>
      <c r="ET120" s="1247"/>
      <c r="EU120" s="1247"/>
      <c r="EV120" s="1247"/>
      <c r="EW120" s="1247"/>
      <c r="EX120" s="1247"/>
      <c r="EY120" s="1247"/>
      <c r="EZ120" s="1247"/>
      <c r="FA120" s="1247"/>
      <c r="FB120" s="1247"/>
      <c r="FC120" s="1247"/>
      <c r="FD120" s="1247"/>
      <c r="FE120" s="1247"/>
      <c r="FF120" s="1247"/>
      <c r="FG120" s="1247"/>
      <c r="FH120" s="1247"/>
      <c r="FI120" s="1247"/>
      <c r="FJ120" s="1247"/>
      <c r="FK120" s="1247"/>
      <c r="FL120" s="1247"/>
      <c r="FM120" s="1247"/>
      <c r="FN120" s="1247"/>
      <c r="FO120" s="1247"/>
      <c r="FP120" s="1247"/>
      <c r="FQ120" s="1247"/>
      <c r="FR120" s="1247"/>
      <c r="FS120" s="1247"/>
      <c r="FT120" s="1247"/>
      <c r="FU120" s="1247"/>
      <c r="FV120" s="1247"/>
      <c r="FW120" s="1247"/>
      <c r="FX120" s="1247"/>
      <c r="FY120" s="1247"/>
      <c r="FZ120" s="1247"/>
      <c r="GA120" s="1247"/>
      <c r="GB120" s="1247"/>
      <c r="GC120" s="1247"/>
      <c r="GD120" s="1247"/>
      <c r="GE120" s="1247"/>
      <c r="GF120" s="1247"/>
      <c r="GG120" s="1247"/>
      <c r="GH120" s="1247"/>
      <c r="GI120" s="1247"/>
      <c r="GJ120" s="1247"/>
      <c r="GK120" s="1247"/>
      <c r="GL120" s="1247"/>
      <c r="GM120" s="1247"/>
      <c r="GN120" s="1247"/>
      <c r="GO120" s="1247"/>
      <c r="GP120" s="1247"/>
      <c r="GQ120" s="1247"/>
      <c r="GR120" s="1247"/>
      <c r="GS120" s="1247"/>
      <c r="GT120" s="1247"/>
      <c r="GU120" s="1247"/>
      <c r="GV120" s="1247"/>
      <c r="GW120" s="1247"/>
      <c r="GX120" s="1247"/>
      <c r="GY120" s="1247"/>
      <c r="GZ120" s="1247"/>
      <c r="HA120" s="1247"/>
      <c r="HB120" s="1247"/>
      <c r="HC120" s="1247"/>
      <c r="HD120" s="1247"/>
      <c r="HE120" s="1247"/>
      <c r="HF120" s="1247"/>
      <c r="HG120" s="1247"/>
      <c r="HH120" s="1247"/>
      <c r="HI120" s="1247"/>
      <c r="HJ120" s="1247"/>
      <c r="HK120" s="1247"/>
      <c r="HL120" s="1247"/>
      <c r="HM120" s="1247"/>
      <c r="HN120" s="1247"/>
      <c r="HO120" s="1247"/>
      <c r="HQ120" s="1452">
        <f t="shared" si="51"/>
        <v>0</v>
      </c>
      <c r="HR120" s="1452">
        <f t="shared" si="52"/>
        <v>0</v>
      </c>
    </row>
    <row r="121" spans="1:226" ht="16.5" customHeight="1" x14ac:dyDescent="0.2">
      <c r="A121" s="456"/>
      <c r="B121" s="121"/>
      <c r="C121" s="121"/>
      <c r="D121" s="122"/>
      <c r="E121" s="122"/>
      <c r="F121" s="142"/>
      <c r="G121" s="140"/>
      <c r="H121" s="141"/>
      <c r="I121" s="141"/>
      <c r="J121" s="141"/>
      <c r="K121" s="1559">
        <f t="shared" si="62"/>
        <v>0</v>
      </c>
      <c r="L121" s="153"/>
      <c r="M121" s="151"/>
      <c r="N121" s="152"/>
      <c r="O121" s="646"/>
      <c r="P121" s="1559">
        <f t="shared" si="65"/>
        <v>0</v>
      </c>
      <c r="Q121" s="343"/>
      <c r="R121" s="343"/>
      <c r="S121" s="344"/>
      <c r="T121" s="1559">
        <f t="shared" si="61"/>
        <v>0</v>
      </c>
      <c r="U121" s="344"/>
      <c r="V121" s="141"/>
      <c r="W121" s="1559">
        <f t="shared" si="60"/>
        <v>0</v>
      </c>
      <c r="X121" s="343"/>
      <c r="Y121" s="343"/>
      <c r="Z121" s="343"/>
      <c r="AA121" s="343"/>
      <c r="AB121" s="1559">
        <f t="shared" si="63"/>
        <v>0</v>
      </c>
      <c r="AC121" s="1559">
        <f t="shared" si="36"/>
        <v>0</v>
      </c>
      <c r="AD121" s="1559">
        <f t="shared" si="64"/>
        <v>0</v>
      </c>
      <c r="AF121" s="928"/>
      <c r="AG121" s="1065" t="str">
        <f>IF(AF121=" "," ",IF(AF121="Vehículos",VLOOKUP($AG$18,'Datos Indices'!$A$38:$Z$50,22,FALSE),IF(AF121="Ipim",VLOOKUP($AG$18,'Datos Indices'!$A$38:$Z$50,7,FALSE),IF(AF121="Dólar",VLOOKUP($AG$18,'Datos Indices'!$A$38:$Z$50,4,FALSE),IF(AF121="Gasoil",VLOOKUP($AG$18,'Datos Indices'!$A$38:$Z$50,10,FALSE),IF(AF121="WPU06 Pesificado",VLOOKUP($AG$18,'Datos Indices'!$A$38:$Z$50,26,FALSE),0))))))</f>
        <v xml:space="preserve"> </v>
      </c>
      <c r="AH121" s="1066">
        <f t="shared" si="37"/>
        <v>0</v>
      </c>
      <c r="AJ121" s="928"/>
      <c r="AK121" s="1065" t="str">
        <f>IF(AJ121=" "," ",IF(AJ121="Vehículos",VLOOKUP($AK$18,'Datos Indices'!$A$38:$Z$50,22,FALSE),IF(AJ121="Ipim",VLOOKUP($AK$18,'Datos Indices'!$A$38:$Z$50,7,FALSE),IF(AJ121="Dólar",VLOOKUP($AK$18,'Datos Indices'!$A$38:$Z$50,4,FALSE),IF(AJ121="Gasoil",VLOOKUP($AK$18,'Datos Indices'!$A$38:$Z$50,10,FALSE),IF(AJ121="WPU06 Pesificado",VLOOKUP($AK$18,'Datos Indices'!$A$38:$Z$50,26,FALSE),0))))))</f>
        <v xml:space="preserve"> </v>
      </c>
      <c r="AL121" s="1067">
        <f t="shared" si="38"/>
        <v>0</v>
      </c>
      <c r="AM121" s="1067">
        <f t="shared" si="39"/>
        <v>0</v>
      </c>
      <c r="AN121" s="1067">
        <f t="shared" si="40"/>
        <v>0</v>
      </c>
      <c r="AP121" s="928"/>
      <c r="AQ121" s="1065" t="str">
        <f>IF(AP121=" "," ",IF(AP121="Vehículos",VLOOKUP($AQ$18,'Datos Indices'!$A$38:$Z$50,22,FALSE),IF(AP121="Ipim",VLOOKUP($AQ$18,'Datos Indices'!$A$38:$Z$50,7,FALSE),IF(AP121="Dólar",VLOOKUP($AQ$18,'Datos Indices'!$A$38:$Z$50,4,FALSE),IF(AP121="Gasoil",VLOOKUP($AQ$18,'Datos Indices'!$A$38:$Z$50,10,FALSE),IF(AP121="WPU06 Pesificado",VLOOKUP($AQ$18,'Datos Indices'!$A$38:$Z$50,26,FALSE),0))))))</f>
        <v xml:space="preserve"> </v>
      </c>
      <c r="AR121" s="1066">
        <f t="shared" si="41"/>
        <v>0</v>
      </c>
      <c r="AT121" s="928"/>
      <c r="AU121" s="1065" t="str">
        <f>IF(AT121=" "," ",IF(AT121="Vehículos",VLOOKUP($AU$18,'Datos Indices'!$A$38:$Z$50,22,FALSE),IF(AT121="Ipim",VLOOKUP($AU$18,'Datos Indices'!$A$38:$Z$50,7,FALSE),IF(AT121="Dólar",VLOOKUP($AU$18,'Datos Indices'!$A$38:$Z$50,4,FALSE),IF(AT121="Gasoil",VLOOKUP($AU$18,'Datos Indices'!$A$38:$Z$50,10,FALSE),IF(AT121="WPU06 Pesificado",VLOOKUP($AU$18,'Datos Indices'!$A$38:$Z$50,26,FALSE),0))))))</f>
        <v xml:space="preserve"> </v>
      </c>
      <c r="AV121" s="1067">
        <f t="shared" si="42"/>
        <v>0</v>
      </c>
      <c r="AW121" s="1067">
        <f t="shared" si="43"/>
        <v>0</v>
      </c>
      <c r="AX121" s="1067">
        <f t="shared" si="44"/>
        <v>0</v>
      </c>
      <c r="AY121" s="1559">
        <f t="shared" si="45"/>
        <v>0</v>
      </c>
      <c r="AZ121" s="1559">
        <f t="shared" si="46"/>
        <v>0</v>
      </c>
      <c r="BA121" s="1257"/>
      <c r="BB121" s="125"/>
      <c r="BC121" s="1257"/>
      <c r="BD121" s="1450" t="str">
        <f t="shared" si="47"/>
        <v/>
      </c>
      <c r="BF121" s="1247"/>
      <c r="BG121" s="1247"/>
      <c r="BH121" s="1247"/>
      <c r="BI121" s="1247"/>
      <c r="BJ121" s="1247"/>
      <c r="BK121" s="1247"/>
      <c r="BL121" s="1247"/>
      <c r="BM121" s="1247"/>
      <c r="BN121" s="1247"/>
      <c r="BO121" s="1247"/>
      <c r="BP121" s="1247"/>
      <c r="BQ121" s="1247"/>
      <c r="BR121" s="1247"/>
      <c r="BS121" s="1247"/>
      <c r="BT121" s="1247"/>
      <c r="BU121" s="1247"/>
      <c r="BV121" s="1247"/>
      <c r="BW121" s="1247"/>
      <c r="BX121" s="1247"/>
      <c r="BY121" s="1247"/>
      <c r="BZ121" s="1247"/>
      <c r="CA121" s="1247"/>
      <c r="CB121" s="1247"/>
      <c r="CC121" s="1247"/>
      <c r="CD121" s="1247"/>
      <c r="CE121" s="1247"/>
      <c r="CF121" s="1247"/>
      <c r="CG121" s="1247"/>
      <c r="CH121" s="1247"/>
      <c r="CI121" s="1247"/>
      <c r="CJ121" s="1247"/>
      <c r="CK121" s="1247"/>
      <c r="CL121" s="1247"/>
      <c r="CM121" s="1247"/>
      <c r="CN121" s="1247"/>
      <c r="CO121" s="1247"/>
      <c r="CP121" s="1247"/>
      <c r="CQ121" s="1247"/>
      <c r="CR121" s="1247"/>
      <c r="CS121" s="1247"/>
      <c r="CT121" s="1247"/>
      <c r="CU121" s="1247"/>
      <c r="CV121" s="1247"/>
      <c r="CW121" s="1247"/>
      <c r="CX121" s="1247"/>
      <c r="CY121" s="1247"/>
      <c r="CZ121" s="1247"/>
      <c r="DA121" s="1247"/>
      <c r="DB121" s="1247"/>
      <c r="DC121" s="1247"/>
      <c r="DD121" s="1247"/>
      <c r="DE121" s="1247"/>
      <c r="DF121" s="1247"/>
      <c r="DG121" s="1247"/>
      <c r="DH121" s="1247"/>
      <c r="DI121" s="1247"/>
      <c r="DJ121" s="1247"/>
      <c r="DK121" s="1247"/>
      <c r="DL121" s="1247"/>
      <c r="DM121" s="1247"/>
      <c r="DN121" s="1247"/>
      <c r="DO121" s="1247"/>
      <c r="DP121" s="1247"/>
      <c r="DQ121" s="1247"/>
      <c r="DR121" s="1247"/>
      <c r="DS121" s="1247"/>
      <c r="DT121" s="1247"/>
      <c r="DU121" s="1247"/>
      <c r="DV121" s="1247"/>
      <c r="DW121" s="1247"/>
      <c r="DX121" s="1247"/>
      <c r="DY121" s="1247"/>
      <c r="DZ121" s="1247"/>
      <c r="EA121" s="1247"/>
      <c r="EB121" s="1247"/>
      <c r="EC121" s="1247"/>
      <c r="ED121" s="1247"/>
      <c r="EE121" s="1247"/>
      <c r="EF121" s="1247"/>
      <c r="EG121" s="1247"/>
      <c r="EH121" s="1257"/>
      <c r="EI121" s="1452">
        <f t="shared" si="48"/>
        <v>0</v>
      </c>
      <c r="EJ121" s="1452">
        <f t="shared" si="49"/>
        <v>0</v>
      </c>
      <c r="EK121" s="1257"/>
      <c r="EL121" s="1450" t="str">
        <f t="shared" si="50"/>
        <v/>
      </c>
      <c r="EN121" s="1247"/>
      <c r="EO121" s="1247"/>
      <c r="EP121" s="1247"/>
      <c r="EQ121" s="1247"/>
      <c r="ER121" s="1247"/>
      <c r="ES121" s="1247"/>
      <c r="ET121" s="1247"/>
      <c r="EU121" s="1247"/>
      <c r="EV121" s="1247"/>
      <c r="EW121" s="1247"/>
      <c r="EX121" s="1247"/>
      <c r="EY121" s="1247"/>
      <c r="EZ121" s="1247"/>
      <c r="FA121" s="1247"/>
      <c r="FB121" s="1247"/>
      <c r="FC121" s="1247"/>
      <c r="FD121" s="1247"/>
      <c r="FE121" s="1247"/>
      <c r="FF121" s="1247"/>
      <c r="FG121" s="1247"/>
      <c r="FH121" s="1247"/>
      <c r="FI121" s="1247"/>
      <c r="FJ121" s="1247"/>
      <c r="FK121" s="1247"/>
      <c r="FL121" s="1247"/>
      <c r="FM121" s="1247"/>
      <c r="FN121" s="1247"/>
      <c r="FO121" s="1247"/>
      <c r="FP121" s="1247"/>
      <c r="FQ121" s="1247"/>
      <c r="FR121" s="1247"/>
      <c r="FS121" s="1247"/>
      <c r="FT121" s="1247"/>
      <c r="FU121" s="1247"/>
      <c r="FV121" s="1247"/>
      <c r="FW121" s="1247"/>
      <c r="FX121" s="1247"/>
      <c r="FY121" s="1247"/>
      <c r="FZ121" s="1247"/>
      <c r="GA121" s="1247"/>
      <c r="GB121" s="1247"/>
      <c r="GC121" s="1247"/>
      <c r="GD121" s="1247"/>
      <c r="GE121" s="1247"/>
      <c r="GF121" s="1247"/>
      <c r="GG121" s="1247"/>
      <c r="GH121" s="1247"/>
      <c r="GI121" s="1247"/>
      <c r="GJ121" s="1247"/>
      <c r="GK121" s="1247"/>
      <c r="GL121" s="1247"/>
      <c r="GM121" s="1247"/>
      <c r="GN121" s="1247"/>
      <c r="GO121" s="1247"/>
      <c r="GP121" s="1247"/>
      <c r="GQ121" s="1247"/>
      <c r="GR121" s="1247"/>
      <c r="GS121" s="1247"/>
      <c r="GT121" s="1247"/>
      <c r="GU121" s="1247"/>
      <c r="GV121" s="1247"/>
      <c r="GW121" s="1247"/>
      <c r="GX121" s="1247"/>
      <c r="GY121" s="1247"/>
      <c r="GZ121" s="1247"/>
      <c r="HA121" s="1247"/>
      <c r="HB121" s="1247"/>
      <c r="HC121" s="1247"/>
      <c r="HD121" s="1247"/>
      <c r="HE121" s="1247"/>
      <c r="HF121" s="1247"/>
      <c r="HG121" s="1247"/>
      <c r="HH121" s="1247"/>
      <c r="HI121" s="1247"/>
      <c r="HJ121" s="1247"/>
      <c r="HK121" s="1247"/>
      <c r="HL121" s="1247"/>
      <c r="HM121" s="1247"/>
      <c r="HN121" s="1247"/>
      <c r="HO121" s="1247"/>
      <c r="HQ121" s="1452">
        <f t="shared" si="51"/>
        <v>0</v>
      </c>
      <c r="HR121" s="1452">
        <f t="shared" si="52"/>
        <v>0</v>
      </c>
    </row>
    <row r="122" spans="1:226" ht="16.5" customHeight="1" x14ac:dyDescent="0.2">
      <c r="A122" s="456"/>
      <c r="B122" s="121"/>
      <c r="C122" s="121"/>
      <c r="D122" s="122"/>
      <c r="E122" s="122"/>
      <c r="F122" s="142"/>
      <c r="G122" s="140"/>
      <c r="H122" s="141"/>
      <c r="I122" s="141"/>
      <c r="J122" s="141"/>
      <c r="K122" s="1559">
        <f t="shared" si="62"/>
        <v>0</v>
      </c>
      <c r="L122" s="153"/>
      <c r="M122" s="151"/>
      <c r="N122" s="152"/>
      <c r="O122" s="646"/>
      <c r="P122" s="1559">
        <f t="shared" si="65"/>
        <v>0</v>
      </c>
      <c r="Q122" s="343"/>
      <c r="R122" s="343"/>
      <c r="S122" s="344"/>
      <c r="T122" s="1559">
        <f t="shared" si="61"/>
        <v>0</v>
      </c>
      <c r="U122" s="344"/>
      <c r="V122" s="141"/>
      <c r="W122" s="1559">
        <f t="shared" si="60"/>
        <v>0</v>
      </c>
      <c r="X122" s="343"/>
      <c r="Y122" s="343"/>
      <c r="Z122" s="343"/>
      <c r="AA122" s="343"/>
      <c r="AB122" s="1559">
        <f t="shared" si="63"/>
        <v>0</v>
      </c>
      <c r="AC122" s="1559">
        <f t="shared" si="36"/>
        <v>0</v>
      </c>
      <c r="AD122" s="1559">
        <f t="shared" si="64"/>
        <v>0</v>
      </c>
      <c r="AF122" s="928"/>
      <c r="AG122" s="1065" t="str">
        <f>IF(AF122=" "," ",IF(AF122="Vehículos",VLOOKUP($AG$18,'Datos Indices'!$A$38:$Z$50,22,FALSE),IF(AF122="Ipim",VLOOKUP($AG$18,'Datos Indices'!$A$38:$Z$50,7,FALSE),IF(AF122="Dólar",VLOOKUP($AG$18,'Datos Indices'!$A$38:$Z$50,4,FALSE),IF(AF122="Gasoil",VLOOKUP($AG$18,'Datos Indices'!$A$38:$Z$50,10,FALSE),IF(AF122="WPU06 Pesificado",VLOOKUP($AG$18,'Datos Indices'!$A$38:$Z$50,26,FALSE),0))))))</f>
        <v xml:space="preserve"> </v>
      </c>
      <c r="AH122" s="1066">
        <f t="shared" si="37"/>
        <v>0</v>
      </c>
      <c r="AJ122" s="928"/>
      <c r="AK122" s="1065" t="str">
        <f>IF(AJ122=" "," ",IF(AJ122="Vehículos",VLOOKUP($AK$18,'Datos Indices'!$A$38:$Z$50,22,FALSE),IF(AJ122="Ipim",VLOOKUP($AK$18,'Datos Indices'!$A$38:$Z$50,7,FALSE),IF(AJ122="Dólar",VLOOKUP($AK$18,'Datos Indices'!$A$38:$Z$50,4,FALSE),IF(AJ122="Gasoil",VLOOKUP($AK$18,'Datos Indices'!$A$38:$Z$50,10,FALSE),IF(AJ122="WPU06 Pesificado",VLOOKUP($AK$18,'Datos Indices'!$A$38:$Z$50,26,FALSE),0))))))</f>
        <v xml:space="preserve"> </v>
      </c>
      <c r="AL122" s="1067">
        <f t="shared" si="38"/>
        <v>0</v>
      </c>
      <c r="AM122" s="1067">
        <f t="shared" si="39"/>
        <v>0</v>
      </c>
      <c r="AN122" s="1067">
        <f t="shared" si="40"/>
        <v>0</v>
      </c>
      <c r="AP122" s="928"/>
      <c r="AQ122" s="1065" t="str">
        <f>IF(AP122=" "," ",IF(AP122="Vehículos",VLOOKUP($AQ$18,'Datos Indices'!$A$38:$Z$50,22,FALSE),IF(AP122="Ipim",VLOOKUP($AQ$18,'Datos Indices'!$A$38:$Z$50,7,FALSE),IF(AP122="Dólar",VLOOKUP($AQ$18,'Datos Indices'!$A$38:$Z$50,4,FALSE),IF(AP122="Gasoil",VLOOKUP($AQ$18,'Datos Indices'!$A$38:$Z$50,10,FALSE),IF(AP122="WPU06 Pesificado",VLOOKUP($AQ$18,'Datos Indices'!$A$38:$Z$50,26,FALSE),0))))))</f>
        <v xml:space="preserve"> </v>
      </c>
      <c r="AR122" s="1066">
        <f t="shared" si="41"/>
        <v>0</v>
      </c>
      <c r="AT122" s="928"/>
      <c r="AU122" s="1065" t="str">
        <f>IF(AT122=" "," ",IF(AT122="Vehículos",VLOOKUP($AU$18,'Datos Indices'!$A$38:$Z$50,22,FALSE),IF(AT122="Ipim",VLOOKUP($AU$18,'Datos Indices'!$A$38:$Z$50,7,FALSE),IF(AT122="Dólar",VLOOKUP($AU$18,'Datos Indices'!$A$38:$Z$50,4,FALSE),IF(AT122="Gasoil",VLOOKUP($AU$18,'Datos Indices'!$A$38:$Z$50,10,FALSE),IF(AT122="WPU06 Pesificado",VLOOKUP($AU$18,'Datos Indices'!$A$38:$Z$50,26,FALSE),0))))))</f>
        <v xml:space="preserve"> </v>
      </c>
      <c r="AV122" s="1067">
        <f t="shared" si="42"/>
        <v>0</v>
      </c>
      <c r="AW122" s="1067">
        <f t="shared" si="43"/>
        <v>0</v>
      </c>
      <c r="AX122" s="1067">
        <f t="shared" si="44"/>
        <v>0</v>
      </c>
      <c r="AY122" s="1559">
        <f t="shared" si="45"/>
        <v>0</v>
      </c>
      <c r="AZ122" s="1559">
        <f t="shared" si="46"/>
        <v>0</v>
      </c>
      <c r="BA122" s="1257"/>
      <c r="BB122" s="125"/>
      <c r="BC122" s="1257"/>
      <c r="BD122" s="1450" t="str">
        <f t="shared" si="47"/>
        <v/>
      </c>
      <c r="BF122" s="1247"/>
      <c r="BG122" s="1247"/>
      <c r="BH122" s="1247"/>
      <c r="BI122" s="1247"/>
      <c r="BJ122" s="1247"/>
      <c r="BK122" s="1247"/>
      <c r="BL122" s="1247"/>
      <c r="BM122" s="1247"/>
      <c r="BN122" s="1247"/>
      <c r="BO122" s="1247"/>
      <c r="BP122" s="1247"/>
      <c r="BQ122" s="1247"/>
      <c r="BR122" s="1247"/>
      <c r="BS122" s="1247"/>
      <c r="BT122" s="1247"/>
      <c r="BU122" s="1247"/>
      <c r="BV122" s="1247"/>
      <c r="BW122" s="1247"/>
      <c r="BX122" s="1247"/>
      <c r="BY122" s="1247"/>
      <c r="BZ122" s="1247"/>
      <c r="CA122" s="1247"/>
      <c r="CB122" s="1247"/>
      <c r="CC122" s="1247"/>
      <c r="CD122" s="1247"/>
      <c r="CE122" s="1247"/>
      <c r="CF122" s="1247"/>
      <c r="CG122" s="1247"/>
      <c r="CH122" s="1247"/>
      <c r="CI122" s="1247"/>
      <c r="CJ122" s="1247"/>
      <c r="CK122" s="1247"/>
      <c r="CL122" s="1247"/>
      <c r="CM122" s="1247"/>
      <c r="CN122" s="1247"/>
      <c r="CO122" s="1247"/>
      <c r="CP122" s="1247"/>
      <c r="CQ122" s="1247"/>
      <c r="CR122" s="1247"/>
      <c r="CS122" s="1247"/>
      <c r="CT122" s="1247"/>
      <c r="CU122" s="1247"/>
      <c r="CV122" s="1247"/>
      <c r="CW122" s="1247"/>
      <c r="CX122" s="1247"/>
      <c r="CY122" s="1247"/>
      <c r="CZ122" s="1247"/>
      <c r="DA122" s="1247"/>
      <c r="DB122" s="1247"/>
      <c r="DC122" s="1247"/>
      <c r="DD122" s="1247"/>
      <c r="DE122" s="1247"/>
      <c r="DF122" s="1247"/>
      <c r="DG122" s="1247"/>
      <c r="DH122" s="1247"/>
      <c r="DI122" s="1247"/>
      <c r="DJ122" s="1247"/>
      <c r="DK122" s="1247"/>
      <c r="DL122" s="1247"/>
      <c r="DM122" s="1247"/>
      <c r="DN122" s="1247"/>
      <c r="DO122" s="1247"/>
      <c r="DP122" s="1247"/>
      <c r="DQ122" s="1247"/>
      <c r="DR122" s="1247"/>
      <c r="DS122" s="1247"/>
      <c r="DT122" s="1247"/>
      <c r="DU122" s="1247"/>
      <c r="DV122" s="1247"/>
      <c r="DW122" s="1247"/>
      <c r="DX122" s="1247"/>
      <c r="DY122" s="1247"/>
      <c r="DZ122" s="1247"/>
      <c r="EA122" s="1247"/>
      <c r="EB122" s="1247"/>
      <c r="EC122" s="1247"/>
      <c r="ED122" s="1247"/>
      <c r="EE122" s="1247"/>
      <c r="EF122" s="1247"/>
      <c r="EG122" s="1247"/>
      <c r="EH122" s="1257"/>
      <c r="EI122" s="1452">
        <f t="shared" si="48"/>
        <v>0</v>
      </c>
      <c r="EJ122" s="1452">
        <f t="shared" si="49"/>
        <v>0</v>
      </c>
      <c r="EK122" s="1257"/>
      <c r="EL122" s="1450" t="str">
        <f t="shared" si="50"/>
        <v/>
      </c>
      <c r="EN122" s="1247"/>
      <c r="EO122" s="1247"/>
      <c r="EP122" s="1247"/>
      <c r="EQ122" s="1247"/>
      <c r="ER122" s="1247"/>
      <c r="ES122" s="1247"/>
      <c r="ET122" s="1247"/>
      <c r="EU122" s="1247"/>
      <c r="EV122" s="1247"/>
      <c r="EW122" s="1247"/>
      <c r="EX122" s="1247"/>
      <c r="EY122" s="1247"/>
      <c r="EZ122" s="1247"/>
      <c r="FA122" s="1247"/>
      <c r="FB122" s="1247"/>
      <c r="FC122" s="1247"/>
      <c r="FD122" s="1247"/>
      <c r="FE122" s="1247"/>
      <c r="FF122" s="1247"/>
      <c r="FG122" s="1247"/>
      <c r="FH122" s="1247"/>
      <c r="FI122" s="1247"/>
      <c r="FJ122" s="1247"/>
      <c r="FK122" s="1247"/>
      <c r="FL122" s="1247"/>
      <c r="FM122" s="1247"/>
      <c r="FN122" s="1247"/>
      <c r="FO122" s="1247"/>
      <c r="FP122" s="1247"/>
      <c r="FQ122" s="1247"/>
      <c r="FR122" s="1247"/>
      <c r="FS122" s="1247"/>
      <c r="FT122" s="1247"/>
      <c r="FU122" s="1247"/>
      <c r="FV122" s="1247"/>
      <c r="FW122" s="1247"/>
      <c r="FX122" s="1247"/>
      <c r="FY122" s="1247"/>
      <c r="FZ122" s="1247"/>
      <c r="GA122" s="1247"/>
      <c r="GB122" s="1247"/>
      <c r="GC122" s="1247"/>
      <c r="GD122" s="1247"/>
      <c r="GE122" s="1247"/>
      <c r="GF122" s="1247"/>
      <c r="GG122" s="1247"/>
      <c r="GH122" s="1247"/>
      <c r="GI122" s="1247"/>
      <c r="GJ122" s="1247"/>
      <c r="GK122" s="1247"/>
      <c r="GL122" s="1247"/>
      <c r="GM122" s="1247"/>
      <c r="GN122" s="1247"/>
      <c r="GO122" s="1247"/>
      <c r="GP122" s="1247"/>
      <c r="GQ122" s="1247"/>
      <c r="GR122" s="1247"/>
      <c r="GS122" s="1247"/>
      <c r="GT122" s="1247"/>
      <c r="GU122" s="1247"/>
      <c r="GV122" s="1247"/>
      <c r="GW122" s="1247"/>
      <c r="GX122" s="1247"/>
      <c r="GY122" s="1247"/>
      <c r="GZ122" s="1247"/>
      <c r="HA122" s="1247"/>
      <c r="HB122" s="1247"/>
      <c r="HC122" s="1247"/>
      <c r="HD122" s="1247"/>
      <c r="HE122" s="1247"/>
      <c r="HF122" s="1247"/>
      <c r="HG122" s="1247"/>
      <c r="HH122" s="1247"/>
      <c r="HI122" s="1247"/>
      <c r="HJ122" s="1247"/>
      <c r="HK122" s="1247"/>
      <c r="HL122" s="1247"/>
      <c r="HM122" s="1247"/>
      <c r="HN122" s="1247"/>
      <c r="HO122" s="1247"/>
      <c r="HQ122" s="1452">
        <f t="shared" si="51"/>
        <v>0</v>
      </c>
      <c r="HR122" s="1452">
        <f t="shared" si="52"/>
        <v>0</v>
      </c>
    </row>
    <row r="123" spans="1:226" ht="16.5" customHeight="1" x14ac:dyDescent="0.2">
      <c r="A123" s="456"/>
      <c r="B123" s="121"/>
      <c r="C123" s="121"/>
      <c r="D123" s="122"/>
      <c r="E123" s="122"/>
      <c r="F123" s="142"/>
      <c r="G123" s="140"/>
      <c r="H123" s="141"/>
      <c r="I123" s="141"/>
      <c r="J123" s="141"/>
      <c r="K123" s="1559">
        <f t="shared" si="62"/>
        <v>0</v>
      </c>
      <c r="L123" s="153"/>
      <c r="M123" s="151"/>
      <c r="N123" s="152"/>
      <c r="O123" s="646"/>
      <c r="P123" s="1559">
        <f t="shared" si="65"/>
        <v>0</v>
      </c>
      <c r="Q123" s="343"/>
      <c r="R123" s="343"/>
      <c r="S123" s="344"/>
      <c r="T123" s="1559">
        <f t="shared" si="61"/>
        <v>0</v>
      </c>
      <c r="U123" s="344"/>
      <c r="V123" s="141"/>
      <c r="W123" s="1559">
        <f t="shared" si="60"/>
        <v>0</v>
      </c>
      <c r="X123" s="343"/>
      <c r="Y123" s="343"/>
      <c r="Z123" s="343"/>
      <c r="AA123" s="343"/>
      <c r="AB123" s="1559">
        <f t="shared" si="63"/>
        <v>0</v>
      </c>
      <c r="AC123" s="1559">
        <f t="shared" si="36"/>
        <v>0</v>
      </c>
      <c r="AD123" s="1559">
        <f t="shared" si="64"/>
        <v>0</v>
      </c>
      <c r="AF123" s="928"/>
      <c r="AG123" s="1065" t="str">
        <f>IF(AF123=" "," ",IF(AF123="Vehículos",VLOOKUP($AG$18,'Datos Indices'!$A$38:$Z$50,22,FALSE),IF(AF123="Ipim",VLOOKUP($AG$18,'Datos Indices'!$A$38:$Z$50,7,FALSE),IF(AF123="Dólar",VLOOKUP($AG$18,'Datos Indices'!$A$38:$Z$50,4,FALSE),IF(AF123="Gasoil",VLOOKUP($AG$18,'Datos Indices'!$A$38:$Z$50,10,FALSE),IF(AF123="WPU06 Pesificado",VLOOKUP($AG$18,'Datos Indices'!$A$38:$Z$50,26,FALSE),0))))))</f>
        <v xml:space="preserve"> </v>
      </c>
      <c r="AH123" s="1066">
        <f t="shared" si="37"/>
        <v>0</v>
      </c>
      <c r="AJ123" s="928"/>
      <c r="AK123" s="1065" t="str">
        <f>IF(AJ123=" "," ",IF(AJ123="Vehículos",VLOOKUP($AK$18,'Datos Indices'!$A$38:$Z$50,22,FALSE),IF(AJ123="Ipim",VLOOKUP($AK$18,'Datos Indices'!$A$38:$Z$50,7,FALSE),IF(AJ123="Dólar",VLOOKUP($AK$18,'Datos Indices'!$A$38:$Z$50,4,FALSE),IF(AJ123="Gasoil",VLOOKUP($AK$18,'Datos Indices'!$A$38:$Z$50,10,FALSE),IF(AJ123="WPU06 Pesificado",VLOOKUP($AK$18,'Datos Indices'!$A$38:$Z$50,26,FALSE),0))))))</f>
        <v xml:space="preserve"> </v>
      </c>
      <c r="AL123" s="1067">
        <f t="shared" si="38"/>
        <v>0</v>
      </c>
      <c r="AM123" s="1067">
        <f t="shared" si="39"/>
        <v>0</v>
      </c>
      <c r="AN123" s="1067">
        <f t="shared" si="40"/>
        <v>0</v>
      </c>
      <c r="AP123" s="928"/>
      <c r="AQ123" s="1065" t="str">
        <f>IF(AP123=" "," ",IF(AP123="Vehículos",VLOOKUP($AQ$18,'Datos Indices'!$A$38:$Z$50,22,FALSE),IF(AP123="Ipim",VLOOKUP($AQ$18,'Datos Indices'!$A$38:$Z$50,7,FALSE),IF(AP123="Dólar",VLOOKUP($AQ$18,'Datos Indices'!$A$38:$Z$50,4,FALSE),IF(AP123="Gasoil",VLOOKUP($AQ$18,'Datos Indices'!$A$38:$Z$50,10,FALSE),IF(AP123="WPU06 Pesificado",VLOOKUP($AQ$18,'Datos Indices'!$A$38:$Z$50,26,FALSE),0))))))</f>
        <v xml:space="preserve"> </v>
      </c>
      <c r="AR123" s="1066">
        <f t="shared" si="41"/>
        <v>0</v>
      </c>
      <c r="AT123" s="928"/>
      <c r="AU123" s="1065" t="str">
        <f>IF(AT123=" "," ",IF(AT123="Vehículos",VLOOKUP($AU$18,'Datos Indices'!$A$38:$Z$50,22,FALSE),IF(AT123="Ipim",VLOOKUP($AU$18,'Datos Indices'!$A$38:$Z$50,7,FALSE),IF(AT123="Dólar",VLOOKUP($AU$18,'Datos Indices'!$A$38:$Z$50,4,FALSE),IF(AT123="Gasoil",VLOOKUP($AU$18,'Datos Indices'!$A$38:$Z$50,10,FALSE),IF(AT123="WPU06 Pesificado",VLOOKUP($AU$18,'Datos Indices'!$A$38:$Z$50,26,FALSE),0))))))</f>
        <v xml:space="preserve"> </v>
      </c>
      <c r="AV123" s="1067">
        <f t="shared" si="42"/>
        <v>0</v>
      </c>
      <c r="AW123" s="1067">
        <f t="shared" si="43"/>
        <v>0</v>
      </c>
      <c r="AX123" s="1067">
        <f t="shared" si="44"/>
        <v>0</v>
      </c>
      <c r="AY123" s="1559">
        <f t="shared" si="45"/>
        <v>0</v>
      </c>
      <c r="AZ123" s="1559">
        <f t="shared" si="46"/>
        <v>0</v>
      </c>
      <c r="BA123" s="1257"/>
      <c r="BB123" s="125"/>
      <c r="BC123" s="1257"/>
      <c r="BD123" s="1450" t="str">
        <f t="shared" si="47"/>
        <v/>
      </c>
      <c r="BF123" s="1247"/>
      <c r="BG123" s="1247"/>
      <c r="BH123" s="1247"/>
      <c r="BI123" s="1247"/>
      <c r="BJ123" s="1247"/>
      <c r="BK123" s="1247"/>
      <c r="BL123" s="1247"/>
      <c r="BM123" s="1247"/>
      <c r="BN123" s="1247"/>
      <c r="BO123" s="1247"/>
      <c r="BP123" s="1247"/>
      <c r="BQ123" s="1247"/>
      <c r="BR123" s="1247"/>
      <c r="BS123" s="1247"/>
      <c r="BT123" s="1247"/>
      <c r="BU123" s="1247"/>
      <c r="BV123" s="1247"/>
      <c r="BW123" s="1247"/>
      <c r="BX123" s="1247"/>
      <c r="BY123" s="1247"/>
      <c r="BZ123" s="1247"/>
      <c r="CA123" s="1247"/>
      <c r="CB123" s="1247"/>
      <c r="CC123" s="1247"/>
      <c r="CD123" s="1247"/>
      <c r="CE123" s="1247"/>
      <c r="CF123" s="1247"/>
      <c r="CG123" s="1247"/>
      <c r="CH123" s="1247"/>
      <c r="CI123" s="1247"/>
      <c r="CJ123" s="1247"/>
      <c r="CK123" s="1247"/>
      <c r="CL123" s="1247"/>
      <c r="CM123" s="1247"/>
      <c r="CN123" s="1247"/>
      <c r="CO123" s="1247"/>
      <c r="CP123" s="1247"/>
      <c r="CQ123" s="1247"/>
      <c r="CR123" s="1247"/>
      <c r="CS123" s="1247"/>
      <c r="CT123" s="1247"/>
      <c r="CU123" s="1247"/>
      <c r="CV123" s="1247"/>
      <c r="CW123" s="1247"/>
      <c r="CX123" s="1247"/>
      <c r="CY123" s="1247"/>
      <c r="CZ123" s="1247"/>
      <c r="DA123" s="1247"/>
      <c r="DB123" s="1247"/>
      <c r="DC123" s="1247"/>
      <c r="DD123" s="1247"/>
      <c r="DE123" s="1247"/>
      <c r="DF123" s="1247"/>
      <c r="DG123" s="1247"/>
      <c r="DH123" s="1247"/>
      <c r="DI123" s="1247"/>
      <c r="DJ123" s="1247"/>
      <c r="DK123" s="1247"/>
      <c r="DL123" s="1247"/>
      <c r="DM123" s="1247"/>
      <c r="DN123" s="1247"/>
      <c r="DO123" s="1247"/>
      <c r="DP123" s="1247"/>
      <c r="DQ123" s="1247"/>
      <c r="DR123" s="1247"/>
      <c r="DS123" s="1247"/>
      <c r="DT123" s="1247"/>
      <c r="DU123" s="1247"/>
      <c r="DV123" s="1247"/>
      <c r="DW123" s="1247"/>
      <c r="DX123" s="1247"/>
      <c r="DY123" s="1247"/>
      <c r="DZ123" s="1247"/>
      <c r="EA123" s="1247"/>
      <c r="EB123" s="1247"/>
      <c r="EC123" s="1247"/>
      <c r="ED123" s="1247"/>
      <c r="EE123" s="1247"/>
      <c r="EF123" s="1247"/>
      <c r="EG123" s="1247"/>
      <c r="EH123" s="1257"/>
      <c r="EI123" s="1452">
        <f t="shared" si="48"/>
        <v>0</v>
      </c>
      <c r="EJ123" s="1452">
        <f t="shared" si="49"/>
        <v>0</v>
      </c>
      <c r="EK123" s="1257"/>
      <c r="EL123" s="1450" t="str">
        <f t="shared" si="50"/>
        <v/>
      </c>
      <c r="EN123" s="1247"/>
      <c r="EO123" s="1247"/>
      <c r="EP123" s="1247"/>
      <c r="EQ123" s="1247"/>
      <c r="ER123" s="1247"/>
      <c r="ES123" s="1247"/>
      <c r="ET123" s="1247"/>
      <c r="EU123" s="1247"/>
      <c r="EV123" s="1247"/>
      <c r="EW123" s="1247"/>
      <c r="EX123" s="1247"/>
      <c r="EY123" s="1247"/>
      <c r="EZ123" s="1247"/>
      <c r="FA123" s="1247"/>
      <c r="FB123" s="1247"/>
      <c r="FC123" s="1247"/>
      <c r="FD123" s="1247"/>
      <c r="FE123" s="1247"/>
      <c r="FF123" s="1247"/>
      <c r="FG123" s="1247"/>
      <c r="FH123" s="1247"/>
      <c r="FI123" s="1247"/>
      <c r="FJ123" s="1247"/>
      <c r="FK123" s="1247"/>
      <c r="FL123" s="1247"/>
      <c r="FM123" s="1247"/>
      <c r="FN123" s="1247"/>
      <c r="FO123" s="1247"/>
      <c r="FP123" s="1247"/>
      <c r="FQ123" s="1247"/>
      <c r="FR123" s="1247"/>
      <c r="FS123" s="1247"/>
      <c r="FT123" s="1247"/>
      <c r="FU123" s="1247"/>
      <c r="FV123" s="1247"/>
      <c r="FW123" s="1247"/>
      <c r="FX123" s="1247"/>
      <c r="FY123" s="1247"/>
      <c r="FZ123" s="1247"/>
      <c r="GA123" s="1247"/>
      <c r="GB123" s="1247"/>
      <c r="GC123" s="1247"/>
      <c r="GD123" s="1247"/>
      <c r="GE123" s="1247"/>
      <c r="GF123" s="1247"/>
      <c r="GG123" s="1247"/>
      <c r="GH123" s="1247"/>
      <c r="GI123" s="1247"/>
      <c r="GJ123" s="1247"/>
      <c r="GK123" s="1247"/>
      <c r="GL123" s="1247"/>
      <c r="GM123" s="1247"/>
      <c r="GN123" s="1247"/>
      <c r="GO123" s="1247"/>
      <c r="GP123" s="1247"/>
      <c r="GQ123" s="1247"/>
      <c r="GR123" s="1247"/>
      <c r="GS123" s="1247"/>
      <c r="GT123" s="1247"/>
      <c r="GU123" s="1247"/>
      <c r="GV123" s="1247"/>
      <c r="GW123" s="1247"/>
      <c r="GX123" s="1247"/>
      <c r="GY123" s="1247"/>
      <c r="GZ123" s="1247"/>
      <c r="HA123" s="1247"/>
      <c r="HB123" s="1247"/>
      <c r="HC123" s="1247"/>
      <c r="HD123" s="1247"/>
      <c r="HE123" s="1247"/>
      <c r="HF123" s="1247"/>
      <c r="HG123" s="1247"/>
      <c r="HH123" s="1247"/>
      <c r="HI123" s="1247"/>
      <c r="HJ123" s="1247"/>
      <c r="HK123" s="1247"/>
      <c r="HL123" s="1247"/>
      <c r="HM123" s="1247"/>
      <c r="HN123" s="1247"/>
      <c r="HO123" s="1247"/>
      <c r="HQ123" s="1452">
        <f t="shared" si="51"/>
        <v>0</v>
      </c>
      <c r="HR123" s="1452">
        <f t="shared" si="52"/>
        <v>0</v>
      </c>
    </row>
    <row r="124" spans="1:226" ht="16.5" customHeight="1" x14ac:dyDescent="0.2">
      <c r="A124" s="456"/>
      <c r="B124" s="121"/>
      <c r="C124" s="121"/>
      <c r="D124" s="122"/>
      <c r="E124" s="122"/>
      <c r="F124" s="142"/>
      <c r="G124" s="140"/>
      <c r="H124" s="141"/>
      <c r="I124" s="141"/>
      <c r="J124" s="141"/>
      <c r="K124" s="1559">
        <f t="shared" si="62"/>
        <v>0</v>
      </c>
      <c r="L124" s="153"/>
      <c r="M124" s="151"/>
      <c r="N124" s="152"/>
      <c r="O124" s="646"/>
      <c r="P124" s="1559">
        <f t="shared" si="65"/>
        <v>0</v>
      </c>
      <c r="Q124" s="343"/>
      <c r="R124" s="343"/>
      <c r="S124" s="344"/>
      <c r="T124" s="1559">
        <f t="shared" si="61"/>
        <v>0</v>
      </c>
      <c r="U124" s="344"/>
      <c r="V124" s="141"/>
      <c r="W124" s="1559">
        <f t="shared" si="60"/>
        <v>0</v>
      </c>
      <c r="X124" s="343"/>
      <c r="Y124" s="343"/>
      <c r="Z124" s="343"/>
      <c r="AA124" s="343"/>
      <c r="AB124" s="1559">
        <f t="shared" si="63"/>
        <v>0</v>
      </c>
      <c r="AC124" s="1559">
        <f t="shared" si="36"/>
        <v>0</v>
      </c>
      <c r="AD124" s="1559">
        <f t="shared" si="64"/>
        <v>0</v>
      </c>
      <c r="AF124" s="928"/>
      <c r="AG124" s="1065" t="str">
        <f>IF(AF124=" "," ",IF(AF124="Vehículos",VLOOKUP($AG$18,'Datos Indices'!$A$38:$Z$50,22,FALSE),IF(AF124="Ipim",VLOOKUP($AG$18,'Datos Indices'!$A$38:$Z$50,7,FALSE),IF(AF124="Dólar",VLOOKUP($AG$18,'Datos Indices'!$A$38:$Z$50,4,FALSE),IF(AF124="Gasoil",VLOOKUP($AG$18,'Datos Indices'!$A$38:$Z$50,10,FALSE),IF(AF124="WPU06 Pesificado",VLOOKUP($AG$18,'Datos Indices'!$A$38:$Z$50,26,FALSE),0))))))</f>
        <v xml:space="preserve"> </v>
      </c>
      <c r="AH124" s="1066">
        <f t="shared" si="37"/>
        <v>0</v>
      </c>
      <c r="AJ124" s="928"/>
      <c r="AK124" s="1065" t="str">
        <f>IF(AJ124=" "," ",IF(AJ124="Vehículos",VLOOKUP($AK$18,'Datos Indices'!$A$38:$Z$50,22,FALSE),IF(AJ124="Ipim",VLOOKUP($AK$18,'Datos Indices'!$A$38:$Z$50,7,FALSE),IF(AJ124="Dólar",VLOOKUP($AK$18,'Datos Indices'!$A$38:$Z$50,4,FALSE),IF(AJ124="Gasoil",VLOOKUP($AK$18,'Datos Indices'!$A$38:$Z$50,10,FALSE),IF(AJ124="WPU06 Pesificado",VLOOKUP($AK$18,'Datos Indices'!$A$38:$Z$50,26,FALSE),0))))))</f>
        <v xml:space="preserve"> </v>
      </c>
      <c r="AL124" s="1067">
        <f t="shared" si="38"/>
        <v>0</v>
      </c>
      <c r="AM124" s="1067">
        <f t="shared" si="39"/>
        <v>0</v>
      </c>
      <c r="AN124" s="1067">
        <f t="shared" si="40"/>
        <v>0</v>
      </c>
      <c r="AP124" s="928"/>
      <c r="AQ124" s="1065" t="str">
        <f>IF(AP124=" "," ",IF(AP124="Vehículos",VLOOKUP($AQ$18,'Datos Indices'!$A$38:$Z$50,22,FALSE),IF(AP124="Ipim",VLOOKUP($AQ$18,'Datos Indices'!$A$38:$Z$50,7,FALSE),IF(AP124="Dólar",VLOOKUP($AQ$18,'Datos Indices'!$A$38:$Z$50,4,FALSE),IF(AP124="Gasoil",VLOOKUP($AQ$18,'Datos Indices'!$A$38:$Z$50,10,FALSE),IF(AP124="WPU06 Pesificado",VLOOKUP($AQ$18,'Datos Indices'!$A$38:$Z$50,26,FALSE),0))))))</f>
        <v xml:space="preserve"> </v>
      </c>
      <c r="AR124" s="1066">
        <f t="shared" si="41"/>
        <v>0</v>
      </c>
      <c r="AT124" s="928"/>
      <c r="AU124" s="1065" t="str">
        <f>IF(AT124=" "," ",IF(AT124="Vehículos",VLOOKUP($AU$18,'Datos Indices'!$A$38:$Z$50,22,FALSE),IF(AT124="Ipim",VLOOKUP($AU$18,'Datos Indices'!$A$38:$Z$50,7,FALSE),IF(AT124="Dólar",VLOOKUP($AU$18,'Datos Indices'!$A$38:$Z$50,4,FALSE),IF(AT124="Gasoil",VLOOKUP($AU$18,'Datos Indices'!$A$38:$Z$50,10,FALSE),IF(AT124="WPU06 Pesificado",VLOOKUP($AU$18,'Datos Indices'!$A$38:$Z$50,26,FALSE),0))))))</f>
        <v xml:space="preserve"> </v>
      </c>
      <c r="AV124" s="1067">
        <f t="shared" si="42"/>
        <v>0</v>
      </c>
      <c r="AW124" s="1067">
        <f t="shared" si="43"/>
        <v>0</v>
      </c>
      <c r="AX124" s="1067">
        <f t="shared" si="44"/>
        <v>0</v>
      </c>
      <c r="AY124" s="1559">
        <f t="shared" si="45"/>
        <v>0</v>
      </c>
      <c r="AZ124" s="1559">
        <f t="shared" si="46"/>
        <v>0</v>
      </c>
      <c r="BA124" s="1257"/>
      <c r="BB124" s="125"/>
      <c r="BC124" s="1257"/>
      <c r="BD124" s="1450" t="str">
        <f t="shared" si="47"/>
        <v/>
      </c>
      <c r="BF124" s="1247"/>
      <c r="BG124" s="1247"/>
      <c r="BH124" s="1247"/>
      <c r="BI124" s="1247"/>
      <c r="BJ124" s="1247"/>
      <c r="BK124" s="1247"/>
      <c r="BL124" s="1247"/>
      <c r="BM124" s="1247"/>
      <c r="BN124" s="1247"/>
      <c r="BO124" s="1247"/>
      <c r="BP124" s="1247"/>
      <c r="BQ124" s="1247"/>
      <c r="BR124" s="1247"/>
      <c r="BS124" s="1247"/>
      <c r="BT124" s="1247"/>
      <c r="BU124" s="1247"/>
      <c r="BV124" s="1247"/>
      <c r="BW124" s="1247"/>
      <c r="BX124" s="1247"/>
      <c r="BY124" s="1247"/>
      <c r="BZ124" s="1247"/>
      <c r="CA124" s="1247"/>
      <c r="CB124" s="1247"/>
      <c r="CC124" s="1247"/>
      <c r="CD124" s="1247"/>
      <c r="CE124" s="1247"/>
      <c r="CF124" s="1247"/>
      <c r="CG124" s="1247"/>
      <c r="CH124" s="1247"/>
      <c r="CI124" s="1247"/>
      <c r="CJ124" s="1247"/>
      <c r="CK124" s="1247"/>
      <c r="CL124" s="1247"/>
      <c r="CM124" s="1247"/>
      <c r="CN124" s="1247"/>
      <c r="CO124" s="1247"/>
      <c r="CP124" s="1247"/>
      <c r="CQ124" s="1247"/>
      <c r="CR124" s="1247"/>
      <c r="CS124" s="1247"/>
      <c r="CT124" s="1247"/>
      <c r="CU124" s="1247"/>
      <c r="CV124" s="1247"/>
      <c r="CW124" s="1247"/>
      <c r="CX124" s="1247"/>
      <c r="CY124" s="1247"/>
      <c r="CZ124" s="1247"/>
      <c r="DA124" s="1247"/>
      <c r="DB124" s="1247"/>
      <c r="DC124" s="1247"/>
      <c r="DD124" s="1247"/>
      <c r="DE124" s="1247"/>
      <c r="DF124" s="1247"/>
      <c r="DG124" s="1247"/>
      <c r="DH124" s="1247"/>
      <c r="DI124" s="1247"/>
      <c r="DJ124" s="1247"/>
      <c r="DK124" s="1247"/>
      <c r="DL124" s="1247"/>
      <c r="DM124" s="1247"/>
      <c r="DN124" s="1247"/>
      <c r="DO124" s="1247"/>
      <c r="DP124" s="1247"/>
      <c r="DQ124" s="1247"/>
      <c r="DR124" s="1247"/>
      <c r="DS124" s="1247"/>
      <c r="DT124" s="1247"/>
      <c r="DU124" s="1247"/>
      <c r="DV124" s="1247"/>
      <c r="DW124" s="1247"/>
      <c r="DX124" s="1247"/>
      <c r="DY124" s="1247"/>
      <c r="DZ124" s="1247"/>
      <c r="EA124" s="1247"/>
      <c r="EB124" s="1247"/>
      <c r="EC124" s="1247"/>
      <c r="ED124" s="1247"/>
      <c r="EE124" s="1247"/>
      <c r="EF124" s="1247"/>
      <c r="EG124" s="1247"/>
      <c r="EH124" s="1257"/>
      <c r="EI124" s="1452">
        <f t="shared" si="48"/>
        <v>0</v>
      </c>
      <c r="EJ124" s="1452">
        <f t="shared" si="49"/>
        <v>0</v>
      </c>
      <c r="EK124" s="1257"/>
      <c r="EL124" s="1450" t="str">
        <f t="shared" si="50"/>
        <v/>
      </c>
      <c r="EN124" s="1247"/>
      <c r="EO124" s="1247"/>
      <c r="EP124" s="1247"/>
      <c r="EQ124" s="1247"/>
      <c r="ER124" s="1247"/>
      <c r="ES124" s="1247"/>
      <c r="ET124" s="1247"/>
      <c r="EU124" s="1247"/>
      <c r="EV124" s="1247"/>
      <c r="EW124" s="1247"/>
      <c r="EX124" s="1247"/>
      <c r="EY124" s="1247"/>
      <c r="EZ124" s="1247"/>
      <c r="FA124" s="1247"/>
      <c r="FB124" s="1247"/>
      <c r="FC124" s="1247"/>
      <c r="FD124" s="1247"/>
      <c r="FE124" s="1247"/>
      <c r="FF124" s="1247"/>
      <c r="FG124" s="1247"/>
      <c r="FH124" s="1247"/>
      <c r="FI124" s="1247"/>
      <c r="FJ124" s="1247"/>
      <c r="FK124" s="1247"/>
      <c r="FL124" s="1247"/>
      <c r="FM124" s="1247"/>
      <c r="FN124" s="1247"/>
      <c r="FO124" s="1247"/>
      <c r="FP124" s="1247"/>
      <c r="FQ124" s="1247"/>
      <c r="FR124" s="1247"/>
      <c r="FS124" s="1247"/>
      <c r="FT124" s="1247"/>
      <c r="FU124" s="1247"/>
      <c r="FV124" s="1247"/>
      <c r="FW124" s="1247"/>
      <c r="FX124" s="1247"/>
      <c r="FY124" s="1247"/>
      <c r="FZ124" s="1247"/>
      <c r="GA124" s="1247"/>
      <c r="GB124" s="1247"/>
      <c r="GC124" s="1247"/>
      <c r="GD124" s="1247"/>
      <c r="GE124" s="1247"/>
      <c r="GF124" s="1247"/>
      <c r="GG124" s="1247"/>
      <c r="GH124" s="1247"/>
      <c r="GI124" s="1247"/>
      <c r="GJ124" s="1247"/>
      <c r="GK124" s="1247"/>
      <c r="GL124" s="1247"/>
      <c r="GM124" s="1247"/>
      <c r="GN124" s="1247"/>
      <c r="GO124" s="1247"/>
      <c r="GP124" s="1247"/>
      <c r="GQ124" s="1247"/>
      <c r="GR124" s="1247"/>
      <c r="GS124" s="1247"/>
      <c r="GT124" s="1247"/>
      <c r="GU124" s="1247"/>
      <c r="GV124" s="1247"/>
      <c r="GW124" s="1247"/>
      <c r="GX124" s="1247"/>
      <c r="GY124" s="1247"/>
      <c r="GZ124" s="1247"/>
      <c r="HA124" s="1247"/>
      <c r="HB124" s="1247"/>
      <c r="HC124" s="1247"/>
      <c r="HD124" s="1247"/>
      <c r="HE124" s="1247"/>
      <c r="HF124" s="1247"/>
      <c r="HG124" s="1247"/>
      <c r="HH124" s="1247"/>
      <c r="HI124" s="1247"/>
      <c r="HJ124" s="1247"/>
      <c r="HK124" s="1247"/>
      <c r="HL124" s="1247"/>
      <c r="HM124" s="1247"/>
      <c r="HN124" s="1247"/>
      <c r="HO124" s="1247"/>
      <c r="HQ124" s="1452">
        <f t="shared" si="51"/>
        <v>0</v>
      </c>
      <c r="HR124" s="1452">
        <f t="shared" si="52"/>
        <v>0</v>
      </c>
    </row>
    <row r="125" spans="1:226" ht="16.5" customHeight="1" x14ac:dyDescent="0.2">
      <c r="A125" s="456"/>
      <c r="B125" s="121"/>
      <c r="C125" s="121"/>
      <c r="D125" s="122"/>
      <c r="E125" s="122"/>
      <c r="F125" s="142"/>
      <c r="G125" s="140"/>
      <c r="H125" s="141"/>
      <c r="I125" s="141"/>
      <c r="J125" s="141"/>
      <c r="K125" s="1559">
        <f t="shared" si="62"/>
        <v>0</v>
      </c>
      <c r="L125" s="153"/>
      <c r="M125" s="151"/>
      <c r="N125" s="152"/>
      <c r="O125" s="646"/>
      <c r="P125" s="1559">
        <f t="shared" si="65"/>
        <v>0</v>
      </c>
      <c r="Q125" s="343"/>
      <c r="R125" s="343"/>
      <c r="S125" s="344"/>
      <c r="T125" s="1559">
        <f t="shared" si="61"/>
        <v>0</v>
      </c>
      <c r="U125" s="344"/>
      <c r="V125" s="141"/>
      <c r="W125" s="1559">
        <f t="shared" si="60"/>
        <v>0</v>
      </c>
      <c r="X125" s="343"/>
      <c r="Y125" s="343"/>
      <c r="Z125" s="343"/>
      <c r="AA125" s="343"/>
      <c r="AB125" s="1559">
        <f t="shared" si="63"/>
        <v>0</v>
      </c>
      <c r="AC125" s="1559">
        <f t="shared" si="36"/>
        <v>0</v>
      </c>
      <c r="AD125" s="1559">
        <f t="shared" si="64"/>
        <v>0</v>
      </c>
      <c r="AF125" s="928"/>
      <c r="AG125" s="1065" t="str">
        <f>IF(AF125=" "," ",IF(AF125="Vehículos",VLOOKUP($AG$18,'Datos Indices'!$A$38:$Z$50,22,FALSE),IF(AF125="Ipim",VLOOKUP($AG$18,'Datos Indices'!$A$38:$Z$50,7,FALSE),IF(AF125="Dólar",VLOOKUP($AG$18,'Datos Indices'!$A$38:$Z$50,4,FALSE),IF(AF125="Gasoil",VLOOKUP($AG$18,'Datos Indices'!$A$38:$Z$50,10,FALSE),IF(AF125="WPU06 Pesificado",VLOOKUP($AG$18,'Datos Indices'!$A$38:$Z$50,26,FALSE),0))))))</f>
        <v xml:space="preserve"> </v>
      </c>
      <c r="AH125" s="1066">
        <f t="shared" si="37"/>
        <v>0</v>
      </c>
      <c r="AJ125" s="928"/>
      <c r="AK125" s="1065" t="str">
        <f>IF(AJ125=" "," ",IF(AJ125="Vehículos",VLOOKUP($AK$18,'Datos Indices'!$A$38:$Z$50,22,FALSE),IF(AJ125="Ipim",VLOOKUP($AK$18,'Datos Indices'!$A$38:$Z$50,7,FALSE),IF(AJ125="Dólar",VLOOKUP($AK$18,'Datos Indices'!$A$38:$Z$50,4,FALSE),IF(AJ125="Gasoil",VLOOKUP($AK$18,'Datos Indices'!$A$38:$Z$50,10,FALSE),IF(AJ125="WPU06 Pesificado",VLOOKUP($AK$18,'Datos Indices'!$A$38:$Z$50,26,FALSE),0))))))</f>
        <v xml:space="preserve"> </v>
      </c>
      <c r="AL125" s="1067">
        <f t="shared" si="38"/>
        <v>0</v>
      </c>
      <c r="AM125" s="1067">
        <f t="shared" si="39"/>
        <v>0</v>
      </c>
      <c r="AN125" s="1067">
        <f t="shared" si="40"/>
        <v>0</v>
      </c>
      <c r="AP125" s="928"/>
      <c r="AQ125" s="1065" t="str">
        <f>IF(AP125=" "," ",IF(AP125="Vehículos",VLOOKUP($AQ$18,'Datos Indices'!$A$38:$Z$50,22,FALSE),IF(AP125="Ipim",VLOOKUP($AQ$18,'Datos Indices'!$A$38:$Z$50,7,FALSE),IF(AP125="Dólar",VLOOKUP($AQ$18,'Datos Indices'!$A$38:$Z$50,4,FALSE),IF(AP125="Gasoil",VLOOKUP($AQ$18,'Datos Indices'!$A$38:$Z$50,10,FALSE),IF(AP125="WPU06 Pesificado",VLOOKUP($AQ$18,'Datos Indices'!$A$38:$Z$50,26,FALSE),0))))))</f>
        <v xml:space="preserve"> </v>
      </c>
      <c r="AR125" s="1066">
        <f t="shared" si="41"/>
        <v>0</v>
      </c>
      <c r="AT125" s="928"/>
      <c r="AU125" s="1065" t="str">
        <f>IF(AT125=" "," ",IF(AT125="Vehículos",VLOOKUP($AU$18,'Datos Indices'!$A$38:$Z$50,22,FALSE),IF(AT125="Ipim",VLOOKUP($AU$18,'Datos Indices'!$A$38:$Z$50,7,FALSE),IF(AT125="Dólar",VLOOKUP($AU$18,'Datos Indices'!$A$38:$Z$50,4,FALSE),IF(AT125="Gasoil",VLOOKUP($AU$18,'Datos Indices'!$A$38:$Z$50,10,FALSE),IF(AT125="WPU06 Pesificado",VLOOKUP($AU$18,'Datos Indices'!$A$38:$Z$50,26,FALSE),0))))))</f>
        <v xml:space="preserve"> </v>
      </c>
      <c r="AV125" s="1067">
        <f t="shared" si="42"/>
        <v>0</v>
      </c>
      <c r="AW125" s="1067">
        <f t="shared" si="43"/>
        <v>0</v>
      </c>
      <c r="AX125" s="1067">
        <f t="shared" si="44"/>
        <v>0</v>
      </c>
      <c r="AY125" s="1559">
        <f t="shared" si="45"/>
        <v>0</v>
      </c>
      <c r="AZ125" s="1559">
        <f t="shared" si="46"/>
        <v>0</v>
      </c>
      <c r="BA125" s="1257"/>
      <c r="BB125" s="125"/>
      <c r="BC125" s="1257"/>
      <c r="BD125" s="1450" t="str">
        <f t="shared" si="47"/>
        <v/>
      </c>
      <c r="BF125" s="1247"/>
      <c r="BG125" s="1247"/>
      <c r="BH125" s="1247"/>
      <c r="BI125" s="1247"/>
      <c r="BJ125" s="1247"/>
      <c r="BK125" s="1247"/>
      <c r="BL125" s="1247"/>
      <c r="BM125" s="1247"/>
      <c r="BN125" s="1247"/>
      <c r="BO125" s="1247"/>
      <c r="BP125" s="1247"/>
      <c r="BQ125" s="1247"/>
      <c r="BR125" s="1247"/>
      <c r="BS125" s="1247"/>
      <c r="BT125" s="1247"/>
      <c r="BU125" s="1247"/>
      <c r="BV125" s="1247"/>
      <c r="BW125" s="1247"/>
      <c r="BX125" s="1247"/>
      <c r="BY125" s="1247"/>
      <c r="BZ125" s="1247"/>
      <c r="CA125" s="1247"/>
      <c r="CB125" s="1247"/>
      <c r="CC125" s="1247"/>
      <c r="CD125" s="1247"/>
      <c r="CE125" s="1247"/>
      <c r="CF125" s="1247"/>
      <c r="CG125" s="1247"/>
      <c r="CH125" s="1247"/>
      <c r="CI125" s="1247"/>
      <c r="CJ125" s="1247"/>
      <c r="CK125" s="1247"/>
      <c r="CL125" s="1247"/>
      <c r="CM125" s="1247"/>
      <c r="CN125" s="1247"/>
      <c r="CO125" s="1247"/>
      <c r="CP125" s="1247"/>
      <c r="CQ125" s="1247"/>
      <c r="CR125" s="1247"/>
      <c r="CS125" s="1247"/>
      <c r="CT125" s="1247"/>
      <c r="CU125" s="1247"/>
      <c r="CV125" s="1247"/>
      <c r="CW125" s="1247"/>
      <c r="CX125" s="1247"/>
      <c r="CY125" s="1247"/>
      <c r="CZ125" s="1247"/>
      <c r="DA125" s="1247"/>
      <c r="DB125" s="1247"/>
      <c r="DC125" s="1247"/>
      <c r="DD125" s="1247"/>
      <c r="DE125" s="1247"/>
      <c r="DF125" s="1247"/>
      <c r="DG125" s="1247"/>
      <c r="DH125" s="1247"/>
      <c r="DI125" s="1247"/>
      <c r="DJ125" s="1247"/>
      <c r="DK125" s="1247"/>
      <c r="DL125" s="1247"/>
      <c r="DM125" s="1247"/>
      <c r="DN125" s="1247"/>
      <c r="DO125" s="1247"/>
      <c r="DP125" s="1247"/>
      <c r="DQ125" s="1247"/>
      <c r="DR125" s="1247"/>
      <c r="DS125" s="1247"/>
      <c r="DT125" s="1247"/>
      <c r="DU125" s="1247"/>
      <c r="DV125" s="1247"/>
      <c r="DW125" s="1247"/>
      <c r="DX125" s="1247"/>
      <c r="DY125" s="1247"/>
      <c r="DZ125" s="1247"/>
      <c r="EA125" s="1247"/>
      <c r="EB125" s="1247"/>
      <c r="EC125" s="1247"/>
      <c r="ED125" s="1247"/>
      <c r="EE125" s="1247"/>
      <c r="EF125" s="1247"/>
      <c r="EG125" s="1247"/>
      <c r="EH125" s="1257"/>
      <c r="EI125" s="1452">
        <f t="shared" si="48"/>
        <v>0</v>
      </c>
      <c r="EJ125" s="1452">
        <f t="shared" si="49"/>
        <v>0</v>
      </c>
      <c r="EK125" s="1257"/>
      <c r="EL125" s="1450" t="str">
        <f t="shared" si="50"/>
        <v/>
      </c>
      <c r="EN125" s="1247"/>
      <c r="EO125" s="1247"/>
      <c r="EP125" s="1247"/>
      <c r="EQ125" s="1247"/>
      <c r="ER125" s="1247"/>
      <c r="ES125" s="1247"/>
      <c r="ET125" s="1247"/>
      <c r="EU125" s="1247"/>
      <c r="EV125" s="1247"/>
      <c r="EW125" s="1247"/>
      <c r="EX125" s="1247"/>
      <c r="EY125" s="1247"/>
      <c r="EZ125" s="1247"/>
      <c r="FA125" s="1247"/>
      <c r="FB125" s="1247"/>
      <c r="FC125" s="1247"/>
      <c r="FD125" s="1247"/>
      <c r="FE125" s="1247"/>
      <c r="FF125" s="1247"/>
      <c r="FG125" s="1247"/>
      <c r="FH125" s="1247"/>
      <c r="FI125" s="1247"/>
      <c r="FJ125" s="1247"/>
      <c r="FK125" s="1247"/>
      <c r="FL125" s="1247"/>
      <c r="FM125" s="1247"/>
      <c r="FN125" s="1247"/>
      <c r="FO125" s="1247"/>
      <c r="FP125" s="1247"/>
      <c r="FQ125" s="1247"/>
      <c r="FR125" s="1247"/>
      <c r="FS125" s="1247"/>
      <c r="FT125" s="1247"/>
      <c r="FU125" s="1247"/>
      <c r="FV125" s="1247"/>
      <c r="FW125" s="1247"/>
      <c r="FX125" s="1247"/>
      <c r="FY125" s="1247"/>
      <c r="FZ125" s="1247"/>
      <c r="GA125" s="1247"/>
      <c r="GB125" s="1247"/>
      <c r="GC125" s="1247"/>
      <c r="GD125" s="1247"/>
      <c r="GE125" s="1247"/>
      <c r="GF125" s="1247"/>
      <c r="GG125" s="1247"/>
      <c r="GH125" s="1247"/>
      <c r="GI125" s="1247"/>
      <c r="GJ125" s="1247"/>
      <c r="GK125" s="1247"/>
      <c r="GL125" s="1247"/>
      <c r="GM125" s="1247"/>
      <c r="GN125" s="1247"/>
      <c r="GO125" s="1247"/>
      <c r="GP125" s="1247"/>
      <c r="GQ125" s="1247"/>
      <c r="GR125" s="1247"/>
      <c r="GS125" s="1247"/>
      <c r="GT125" s="1247"/>
      <c r="GU125" s="1247"/>
      <c r="GV125" s="1247"/>
      <c r="GW125" s="1247"/>
      <c r="GX125" s="1247"/>
      <c r="GY125" s="1247"/>
      <c r="GZ125" s="1247"/>
      <c r="HA125" s="1247"/>
      <c r="HB125" s="1247"/>
      <c r="HC125" s="1247"/>
      <c r="HD125" s="1247"/>
      <c r="HE125" s="1247"/>
      <c r="HF125" s="1247"/>
      <c r="HG125" s="1247"/>
      <c r="HH125" s="1247"/>
      <c r="HI125" s="1247"/>
      <c r="HJ125" s="1247"/>
      <c r="HK125" s="1247"/>
      <c r="HL125" s="1247"/>
      <c r="HM125" s="1247"/>
      <c r="HN125" s="1247"/>
      <c r="HO125" s="1247"/>
      <c r="HQ125" s="1452">
        <f t="shared" si="51"/>
        <v>0</v>
      </c>
      <c r="HR125" s="1452">
        <f t="shared" si="52"/>
        <v>0</v>
      </c>
    </row>
    <row r="126" spans="1:226" ht="16.5" customHeight="1" x14ac:dyDescent="0.2">
      <c r="A126" s="456"/>
      <c r="B126" s="121"/>
      <c r="C126" s="121"/>
      <c r="D126" s="122"/>
      <c r="E126" s="122"/>
      <c r="F126" s="142"/>
      <c r="G126" s="140"/>
      <c r="H126" s="141"/>
      <c r="I126" s="141"/>
      <c r="J126" s="141"/>
      <c r="K126" s="1559">
        <f t="shared" si="62"/>
        <v>0</v>
      </c>
      <c r="L126" s="153"/>
      <c r="M126" s="151"/>
      <c r="N126" s="152"/>
      <c r="O126" s="646"/>
      <c r="P126" s="1559">
        <f t="shared" si="65"/>
        <v>0</v>
      </c>
      <c r="Q126" s="343"/>
      <c r="R126" s="343"/>
      <c r="S126" s="344"/>
      <c r="T126" s="1559">
        <f t="shared" si="61"/>
        <v>0</v>
      </c>
      <c r="U126" s="344"/>
      <c r="V126" s="141"/>
      <c r="W126" s="1559">
        <f t="shared" si="60"/>
        <v>0</v>
      </c>
      <c r="X126" s="343"/>
      <c r="Y126" s="343"/>
      <c r="Z126" s="343"/>
      <c r="AA126" s="343"/>
      <c r="AB126" s="1559">
        <f t="shared" si="63"/>
        <v>0</v>
      </c>
      <c r="AC126" s="1559">
        <f t="shared" si="36"/>
        <v>0</v>
      </c>
      <c r="AD126" s="1559">
        <f t="shared" si="64"/>
        <v>0</v>
      </c>
      <c r="AF126" s="928"/>
      <c r="AG126" s="1065" t="str">
        <f>IF(AF126=" "," ",IF(AF126="Vehículos",VLOOKUP($AG$18,'Datos Indices'!$A$38:$Z$50,22,FALSE),IF(AF126="Ipim",VLOOKUP($AG$18,'Datos Indices'!$A$38:$Z$50,7,FALSE),IF(AF126="Dólar",VLOOKUP($AG$18,'Datos Indices'!$A$38:$Z$50,4,FALSE),IF(AF126="Gasoil",VLOOKUP($AG$18,'Datos Indices'!$A$38:$Z$50,10,FALSE),IF(AF126="WPU06 Pesificado",VLOOKUP($AG$18,'Datos Indices'!$A$38:$Z$50,26,FALSE),0))))))</f>
        <v xml:space="preserve"> </v>
      </c>
      <c r="AH126" s="1066">
        <f t="shared" si="37"/>
        <v>0</v>
      </c>
      <c r="AJ126" s="928"/>
      <c r="AK126" s="1065" t="str">
        <f>IF(AJ126=" "," ",IF(AJ126="Vehículos",VLOOKUP($AK$18,'Datos Indices'!$A$38:$Z$50,22,FALSE),IF(AJ126="Ipim",VLOOKUP($AK$18,'Datos Indices'!$A$38:$Z$50,7,FALSE),IF(AJ126="Dólar",VLOOKUP($AK$18,'Datos Indices'!$A$38:$Z$50,4,FALSE),IF(AJ126="Gasoil",VLOOKUP($AK$18,'Datos Indices'!$A$38:$Z$50,10,FALSE),IF(AJ126="WPU06 Pesificado",VLOOKUP($AK$18,'Datos Indices'!$A$38:$Z$50,26,FALSE),0))))))</f>
        <v xml:space="preserve"> </v>
      </c>
      <c r="AL126" s="1067">
        <f t="shared" si="38"/>
        <v>0</v>
      </c>
      <c r="AM126" s="1067">
        <f t="shared" si="39"/>
        <v>0</v>
      </c>
      <c r="AN126" s="1067">
        <f t="shared" si="40"/>
        <v>0</v>
      </c>
      <c r="AP126" s="928"/>
      <c r="AQ126" s="1065" t="str">
        <f>IF(AP126=" "," ",IF(AP126="Vehículos",VLOOKUP($AQ$18,'Datos Indices'!$A$38:$Z$50,22,FALSE),IF(AP126="Ipim",VLOOKUP($AQ$18,'Datos Indices'!$A$38:$Z$50,7,FALSE),IF(AP126="Dólar",VLOOKUP($AQ$18,'Datos Indices'!$A$38:$Z$50,4,FALSE),IF(AP126="Gasoil",VLOOKUP($AQ$18,'Datos Indices'!$A$38:$Z$50,10,FALSE),IF(AP126="WPU06 Pesificado",VLOOKUP($AQ$18,'Datos Indices'!$A$38:$Z$50,26,FALSE),0))))))</f>
        <v xml:space="preserve"> </v>
      </c>
      <c r="AR126" s="1066">
        <f t="shared" si="41"/>
        <v>0</v>
      </c>
      <c r="AT126" s="928"/>
      <c r="AU126" s="1065" t="str">
        <f>IF(AT126=" "," ",IF(AT126="Vehículos",VLOOKUP($AU$18,'Datos Indices'!$A$38:$Z$50,22,FALSE),IF(AT126="Ipim",VLOOKUP($AU$18,'Datos Indices'!$A$38:$Z$50,7,FALSE),IF(AT126="Dólar",VLOOKUP($AU$18,'Datos Indices'!$A$38:$Z$50,4,FALSE),IF(AT126="Gasoil",VLOOKUP($AU$18,'Datos Indices'!$A$38:$Z$50,10,FALSE),IF(AT126="WPU06 Pesificado",VLOOKUP($AU$18,'Datos Indices'!$A$38:$Z$50,26,FALSE),0))))))</f>
        <v xml:space="preserve"> </v>
      </c>
      <c r="AV126" s="1067">
        <f t="shared" si="42"/>
        <v>0</v>
      </c>
      <c r="AW126" s="1067">
        <f t="shared" si="43"/>
        <v>0</v>
      </c>
      <c r="AX126" s="1067">
        <f t="shared" si="44"/>
        <v>0</v>
      </c>
      <c r="AY126" s="1559">
        <f t="shared" si="45"/>
        <v>0</v>
      </c>
      <c r="AZ126" s="1559">
        <f t="shared" si="46"/>
        <v>0</v>
      </c>
      <c r="BA126" s="1257"/>
      <c r="BB126" s="125"/>
      <c r="BC126" s="1257"/>
      <c r="BD126" s="1450" t="str">
        <f t="shared" si="47"/>
        <v/>
      </c>
      <c r="BF126" s="1247"/>
      <c r="BG126" s="1247"/>
      <c r="BH126" s="1247"/>
      <c r="BI126" s="1247"/>
      <c r="BJ126" s="1247"/>
      <c r="BK126" s="1247"/>
      <c r="BL126" s="1247"/>
      <c r="BM126" s="1247"/>
      <c r="BN126" s="1247"/>
      <c r="BO126" s="1247"/>
      <c r="BP126" s="1247"/>
      <c r="BQ126" s="1247"/>
      <c r="BR126" s="1247"/>
      <c r="BS126" s="1247"/>
      <c r="BT126" s="1247"/>
      <c r="BU126" s="1247"/>
      <c r="BV126" s="1247"/>
      <c r="BW126" s="1247"/>
      <c r="BX126" s="1247"/>
      <c r="BY126" s="1247"/>
      <c r="BZ126" s="1247"/>
      <c r="CA126" s="1247"/>
      <c r="CB126" s="1247"/>
      <c r="CC126" s="1247"/>
      <c r="CD126" s="1247"/>
      <c r="CE126" s="1247"/>
      <c r="CF126" s="1247"/>
      <c r="CG126" s="1247"/>
      <c r="CH126" s="1247"/>
      <c r="CI126" s="1247"/>
      <c r="CJ126" s="1247"/>
      <c r="CK126" s="1247"/>
      <c r="CL126" s="1247"/>
      <c r="CM126" s="1247"/>
      <c r="CN126" s="1247"/>
      <c r="CO126" s="1247"/>
      <c r="CP126" s="1247"/>
      <c r="CQ126" s="1247"/>
      <c r="CR126" s="1247"/>
      <c r="CS126" s="1247"/>
      <c r="CT126" s="1247"/>
      <c r="CU126" s="1247"/>
      <c r="CV126" s="1247"/>
      <c r="CW126" s="1247"/>
      <c r="CX126" s="1247"/>
      <c r="CY126" s="1247"/>
      <c r="CZ126" s="1247"/>
      <c r="DA126" s="1247"/>
      <c r="DB126" s="1247"/>
      <c r="DC126" s="1247"/>
      <c r="DD126" s="1247"/>
      <c r="DE126" s="1247"/>
      <c r="DF126" s="1247"/>
      <c r="DG126" s="1247"/>
      <c r="DH126" s="1247"/>
      <c r="DI126" s="1247"/>
      <c r="DJ126" s="1247"/>
      <c r="DK126" s="1247"/>
      <c r="DL126" s="1247"/>
      <c r="DM126" s="1247"/>
      <c r="DN126" s="1247"/>
      <c r="DO126" s="1247"/>
      <c r="DP126" s="1247"/>
      <c r="DQ126" s="1247"/>
      <c r="DR126" s="1247"/>
      <c r="DS126" s="1247"/>
      <c r="DT126" s="1247"/>
      <c r="DU126" s="1247"/>
      <c r="DV126" s="1247"/>
      <c r="DW126" s="1247"/>
      <c r="DX126" s="1247"/>
      <c r="DY126" s="1247"/>
      <c r="DZ126" s="1247"/>
      <c r="EA126" s="1247"/>
      <c r="EB126" s="1247"/>
      <c r="EC126" s="1247"/>
      <c r="ED126" s="1247"/>
      <c r="EE126" s="1247"/>
      <c r="EF126" s="1247"/>
      <c r="EG126" s="1247"/>
      <c r="EH126" s="1257"/>
      <c r="EI126" s="1452">
        <f t="shared" si="48"/>
        <v>0</v>
      </c>
      <c r="EJ126" s="1452">
        <f t="shared" si="49"/>
        <v>0</v>
      </c>
      <c r="EK126" s="1257"/>
      <c r="EL126" s="1450" t="str">
        <f t="shared" si="50"/>
        <v/>
      </c>
      <c r="EN126" s="1247"/>
      <c r="EO126" s="1247"/>
      <c r="EP126" s="1247"/>
      <c r="EQ126" s="1247"/>
      <c r="ER126" s="1247"/>
      <c r="ES126" s="1247"/>
      <c r="ET126" s="1247"/>
      <c r="EU126" s="1247"/>
      <c r="EV126" s="1247"/>
      <c r="EW126" s="1247"/>
      <c r="EX126" s="1247"/>
      <c r="EY126" s="1247"/>
      <c r="EZ126" s="1247"/>
      <c r="FA126" s="1247"/>
      <c r="FB126" s="1247"/>
      <c r="FC126" s="1247"/>
      <c r="FD126" s="1247"/>
      <c r="FE126" s="1247"/>
      <c r="FF126" s="1247"/>
      <c r="FG126" s="1247"/>
      <c r="FH126" s="1247"/>
      <c r="FI126" s="1247"/>
      <c r="FJ126" s="1247"/>
      <c r="FK126" s="1247"/>
      <c r="FL126" s="1247"/>
      <c r="FM126" s="1247"/>
      <c r="FN126" s="1247"/>
      <c r="FO126" s="1247"/>
      <c r="FP126" s="1247"/>
      <c r="FQ126" s="1247"/>
      <c r="FR126" s="1247"/>
      <c r="FS126" s="1247"/>
      <c r="FT126" s="1247"/>
      <c r="FU126" s="1247"/>
      <c r="FV126" s="1247"/>
      <c r="FW126" s="1247"/>
      <c r="FX126" s="1247"/>
      <c r="FY126" s="1247"/>
      <c r="FZ126" s="1247"/>
      <c r="GA126" s="1247"/>
      <c r="GB126" s="1247"/>
      <c r="GC126" s="1247"/>
      <c r="GD126" s="1247"/>
      <c r="GE126" s="1247"/>
      <c r="GF126" s="1247"/>
      <c r="GG126" s="1247"/>
      <c r="GH126" s="1247"/>
      <c r="GI126" s="1247"/>
      <c r="GJ126" s="1247"/>
      <c r="GK126" s="1247"/>
      <c r="GL126" s="1247"/>
      <c r="GM126" s="1247"/>
      <c r="GN126" s="1247"/>
      <c r="GO126" s="1247"/>
      <c r="GP126" s="1247"/>
      <c r="GQ126" s="1247"/>
      <c r="GR126" s="1247"/>
      <c r="GS126" s="1247"/>
      <c r="GT126" s="1247"/>
      <c r="GU126" s="1247"/>
      <c r="GV126" s="1247"/>
      <c r="GW126" s="1247"/>
      <c r="GX126" s="1247"/>
      <c r="GY126" s="1247"/>
      <c r="GZ126" s="1247"/>
      <c r="HA126" s="1247"/>
      <c r="HB126" s="1247"/>
      <c r="HC126" s="1247"/>
      <c r="HD126" s="1247"/>
      <c r="HE126" s="1247"/>
      <c r="HF126" s="1247"/>
      <c r="HG126" s="1247"/>
      <c r="HH126" s="1247"/>
      <c r="HI126" s="1247"/>
      <c r="HJ126" s="1247"/>
      <c r="HK126" s="1247"/>
      <c r="HL126" s="1247"/>
      <c r="HM126" s="1247"/>
      <c r="HN126" s="1247"/>
      <c r="HO126" s="1247"/>
      <c r="HQ126" s="1452">
        <f t="shared" si="51"/>
        <v>0</v>
      </c>
      <c r="HR126" s="1452">
        <f t="shared" si="52"/>
        <v>0</v>
      </c>
    </row>
    <row r="127" spans="1:226" ht="16.5" customHeight="1" x14ac:dyDescent="0.2">
      <c r="A127" s="456"/>
      <c r="B127" s="121"/>
      <c r="C127" s="121"/>
      <c r="D127" s="122"/>
      <c r="E127" s="122"/>
      <c r="F127" s="142"/>
      <c r="G127" s="140"/>
      <c r="H127" s="141"/>
      <c r="I127" s="141"/>
      <c r="J127" s="141"/>
      <c r="K127" s="1559">
        <f t="shared" si="62"/>
        <v>0</v>
      </c>
      <c r="L127" s="154"/>
      <c r="M127" s="151"/>
      <c r="N127" s="152"/>
      <c r="O127" s="646"/>
      <c r="P127" s="1559">
        <f t="shared" si="65"/>
        <v>0</v>
      </c>
      <c r="Q127" s="343"/>
      <c r="R127" s="343"/>
      <c r="S127" s="344"/>
      <c r="T127" s="1559">
        <f t="shared" si="61"/>
        <v>0</v>
      </c>
      <c r="U127" s="344"/>
      <c r="V127" s="344"/>
      <c r="W127" s="1559">
        <f t="shared" si="60"/>
        <v>0</v>
      </c>
      <c r="X127" s="343"/>
      <c r="Y127" s="343"/>
      <c r="Z127" s="343"/>
      <c r="AA127" s="343"/>
      <c r="AB127" s="1559">
        <f t="shared" si="63"/>
        <v>0</v>
      </c>
      <c r="AC127" s="1559">
        <f t="shared" si="36"/>
        <v>0</v>
      </c>
      <c r="AD127" s="1559">
        <f t="shared" si="64"/>
        <v>0</v>
      </c>
      <c r="AF127" s="928"/>
      <c r="AG127" s="1065" t="str">
        <f>IF(AF127=" "," ",IF(AF127="Vehículos",VLOOKUP($AG$18,'Datos Indices'!$A$38:$Z$50,22,FALSE),IF(AF127="Ipim",VLOOKUP($AG$18,'Datos Indices'!$A$38:$Z$50,7,FALSE),IF(AF127="Dólar",VLOOKUP($AG$18,'Datos Indices'!$A$38:$Z$50,4,FALSE),IF(AF127="Gasoil",VLOOKUP($AG$18,'Datos Indices'!$A$38:$Z$50,10,FALSE),IF(AF127="WPU06 Pesificado",VLOOKUP($AG$18,'Datos Indices'!$A$38:$Z$50,26,FALSE),0))))))</f>
        <v xml:space="preserve"> </v>
      </c>
      <c r="AH127" s="1066">
        <f t="shared" si="37"/>
        <v>0</v>
      </c>
      <c r="AJ127" s="928"/>
      <c r="AK127" s="1065" t="str">
        <f>IF(AJ127=" "," ",IF(AJ127="Vehículos",VLOOKUP($AK$18,'Datos Indices'!$A$38:$Z$50,22,FALSE),IF(AJ127="Ipim",VLOOKUP($AK$18,'Datos Indices'!$A$38:$Z$50,7,FALSE),IF(AJ127="Dólar",VLOOKUP($AK$18,'Datos Indices'!$A$38:$Z$50,4,FALSE),IF(AJ127="Gasoil",VLOOKUP($AK$18,'Datos Indices'!$A$38:$Z$50,10,FALSE),IF(AJ127="WPU06 Pesificado",VLOOKUP($AK$18,'Datos Indices'!$A$38:$Z$50,26,FALSE),0))))))</f>
        <v xml:space="preserve"> </v>
      </c>
      <c r="AL127" s="1067">
        <f t="shared" si="38"/>
        <v>0</v>
      </c>
      <c r="AM127" s="1067">
        <f t="shared" si="39"/>
        <v>0</v>
      </c>
      <c r="AN127" s="1067">
        <f t="shared" si="40"/>
        <v>0</v>
      </c>
      <c r="AP127" s="928"/>
      <c r="AQ127" s="1065" t="str">
        <f>IF(AP127=" "," ",IF(AP127="Vehículos",VLOOKUP($AQ$18,'Datos Indices'!$A$38:$Z$50,22,FALSE),IF(AP127="Ipim",VLOOKUP($AQ$18,'Datos Indices'!$A$38:$Z$50,7,FALSE),IF(AP127="Dólar",VLOOKUP($AQ$18,'Datos Indices'!$A$38:$Z$50,4,FALSE),IF(AP127="Gasoil",VLOOKUP($AQ$18,'Datos Indices'!$A$38:$Z$50,10,FALSE),IF(AP127="WPU06 Pesificado",VLOOKUP($AQ$18,'Datos Indices'!$A$38:$Z$50,26,FALSE),0))))))</f>
        <v xml:space="preserve"> </v>
      </c>
      <c r="AR127" s="1066">
        <f t="shared" si="41"/>
        <v>0</v>
      </c>
      <c r="AT127" s="928"/>
      <c r="AU127" s="1065" t="str">
        <f>IF(AT127=" "," ",IF(AT127="Vehículos",VLOOKUP($AU$18,'Datos Indices'!$A$38:$Z$50,22,FALSE),IF(AT127="Ipim",VLOOKUP($AU$18,'Datos Indices'!$A$38:$Z$50,7,FALSE),IF(AT127="Dólar",VLOOKUP($AU$18,'Datos Indices'!$A$38:$Z$50,4,FALSE),IF(AT127="Gasoil",VLOOKUP($AU$18,'Datos Indices'!$A$38:$Z$50,10,FALSE),IF(AT127="WPU06 Pesificado",VLOOKUP($AU$18,'Datos Indices'!$A$38:$Z$50,26,FALSE),0))))))</f>
        <v xml:space="preserve"> </v>
      </c>
      <c r="AV127" s="1067">
        <f t="shared" si="42"/>
        <v>0</v>
      </c>
      <c r="AW127" s="1067">
        <f t="shared" si="43"/>
        <v>0</v>
      </c>
      <c r="AX127" s="1067">
        <f t="shared" si="44"/>
        <v>0</v>
      </c>
      <c r="AY127" s="1559">
        <f t="shared" si="45"/>
        <v>0</v>
      </c>
      <c r="AZ127" s="1559">
        <f t="shared" si="46"/>
        <v>0</v>
      </c>
      <c r="BA127" s="1257"/>
      <c r="BB127" s="125"/>
      <c r="BC127" s="1257"/>
      <c r="BD127" s="1450" t="str">
        <f t="shared" si="47"/>
        <v/>
      </c>
      <c r="BE127" s="1451"/>
      <c r="BF127" s="1247"/>
      <c r="BG127" s="1247"/>
      <c r="BH127" s="1247"/>
      <c r="BI127" s="1247"/>
      <c r="BJ127" s="1247"/>
      <c r="BK127" s="1247"/>
      <c r="BL127" s="1247"/>
      <c r="BM127" s="1247"/>
      <c r="BN127" s="1247"/>
      <c r="BO127" s="1247"/>
      <c r="BP127" s="1247"/>
      <c r="BQ127" s="1247"/>
      <c r="BR127" s="1247"/>
      <c r="BS127" s="1247"/>
      <c r="BT127" s="1247"/>
      <c r="BU127" s="1247"/>
      <c r="BV127" s="1247"/>
      <c r="BW127" s="1247"/>
      <c r="BX127" s="1247"/>
      <c r="BY127" s="1247"/>
      <c r="BZ127" s="1247"/>
      <c r="CA127" s="1247"/>
      <c r="CB127" s="1247"/>
      <c r="CC127" s="1247"/>
      <c r="CD127" s="1247"/>
      <c r="CE127" s="1247"/>
      <c r="CF127" s="1247"/>
      <c r="CG127" s="1247"/>
      <c r="CH127" s="1247"/>
      <c r="CI127" s="1247"/>
      <c r="CJ127" s="1247"/>
      <c r="CK127" s="1247"/>
      <c r="CL127" s="1247"/>
      <c r="CM127" s="1247"/>
      <c r="CN127" s="1247"/>
      <c r="CO127" s="1247"/>
      <c r="CP127" s="1247"/>
      <c r="CQ127" s="1247"/>
      <c r="CR127" s="1247"/>
      <c r="CS127" s="1247"/>
      <c r="CT127" s="1247"/>
      <c r="CU127" s="1247"/>
      <c r="CV127" s="1247"/>
      <c r="CW127" s="1247"/>
      <c r="CX127" s="1247"/>
      <c r="CY127" s="1247"/>
      <c r="CZ127" s="1247"/>
      <c r="DA127" s="1247"/>
      <c r="DB127" s="1247"/>
      <c r="DC127" s="1247"/>
      <c r="DD127" s="1247"/>
      <c r="DE127" s="1247"/>
      <c r="DF127" s="1247"/>
      <c r="DG127" s="1247"/>
      <c r="DH127" s="1247"/>
      <c r="DI127" s="1247"/>
      <c r="DJ127" s="1247"/>
      <c r="DK127" s="1247"/>
      <c r="DL127" s="1247"/>
      <c r="DM127" s="1247"/>
      <c r="DN127" s="1247"/>
      <c r="DO127" s="1247"/>
      <c r="DP127" s="1247"/>
      <c r="DQ127" s="1247"/>
      <c r="DR127" s="1247"/>
      <c r="DS127" s="1247"/>
      <c r="DT127" s="1247"/>
      <c r="DU127" s="1247"/>
      <c r="DV127" s="1247"/>
      <c r="DW127" s="1247"/>
      <c r="DX127" s="1247"/>
      <c r="DY127" s="1247"/>
      <c r="DZ127" s="1247"/>
      <c r="EA127" s="1247"/>
      <c r="EB127" s="1247"/>
      <c r="EC127" s="1247"/>
      <c r="ED127" s="1247"/>
      <c r="EE127" s="1247"/>
      <c r="EF127" s="1247"/>
      <c r="EG127" s="1247"/>
      <c r="EH127" s="1257"/>
      <c r="EI127" s="1452">
        <f t="shared" si="48"/>
        <v>0</v>
      </c>
      <c r="EJ127" s="1452">
        <f t="shared" si="49"/>
        <v>0</v>
      </c>
      <c r="EK127" s="1257"/>
      <c r="EL127" s="1450" t="str">
        <f t="shared" si="50"/>
        <v/>
      </c>
      <c r="EM127" s="1451"/>
      <c r="EN127" s="1247"/>
      <c r="EO127" s="1247"/>
      <c r="EP127" s="1247"/>
      <c r="EQ127" s="1247"/>
      <c r="ER127" s="1247"/>
      <c r="ES127" s="1247"/>
      <c r="ET127" s="1247"/>
      <c r="EU127" s="1247"/>
      <c r="EV127" s="1247"/>
      <c r="EW127" s="1247"/>
      <c r="EX127" s="1247"/>
      <c r="EY127" s="1247"/>
      <c r="EZ127" s="1247"/>
      <c r="FA127" s="1247"/>
      <c r="FB127" s="1247"/>
      <c r="FC127" s="1247"/>
      <c r="FD127" s="1247"/>
      <c r="FE127" s="1247"/>
      <c r="FF127" s="1247"/>
      <c r="FG127" s="1247"/>
      <c r="FH127" s="1247"/>
      <c r="FI127" s="1247"/>
      <c r="FJ127" s="1247"/>
      <c r="FK127" s="1247"/>
      <c r="FL127" s="1247"/>
      <c r="FM127" s="1247"/>
      <c r="FN127" s="1247"/>
      <c r="FO127" s="1247"/>
      <c r="FP127" s="1247"/>
      <c r="FQ127" s="1247"/>
      <c r="FR127" s="1247"/>
      <c r="FS127" s="1247"/>
      <c r="FT127" s="1247"/>
      <c r="FU127" s="1247"/>
      <c r="FV127" s="1247"/>
      <c r="FW127" s="1247"/>
      <c r="FX127" s="1247"/>
      <c r="FY127" s="1247"/>
      <c r="FZ127" s="1247"/>
      <c r="GA127" s="1247"/>
      <c r="GB127" s="1247"/>
      <c r="GC127" s="1247"/>
      <c r="GD127" s="1247"/>
      <c r="GE127" s="1247"/>
      <c r="GF127" s="1247"/>
      <c r="GG127" s="1247"/>
      <c r="GH127" s="1247"/>
      <c r="GI127" s="1247"/>
      <c r="GJ127" s="1247"/>
      <c r="GK127" s="1247"/>
      <c r="GL127" s="1247"/>
      <c r="GM127" s="1247"/>
      <c r="GN127" s="1247"/>
      <c r="GO127" s="1247"/>
      <c r="GP127" s="1247"/>
      <c r="GQ127" s="1247"/>
      <c r="GR127" s="1247"/>
      <c r="GS127" s="1247"/>
      <c r="GT127" s="1247"/>
      <c r="GU127" s="1247"/>
      <c r="GV127" s="1247"/>
      <c r="GW127" s="1247"/>
      <c r="GX127" s="1247"/>
      <c r="GY127" s="1247"/>
      <c r="GZ127" s="1247"/>
      <c r="HA127" s="1247"/>
      <c r="HB127" s="1247"/>
      <c r="HC127" s="1247"/>
      <c r="HD127" s="1247"/>
      <c r="HE127" s="1247"/>
      <c r="HF127" s="1247"/>
      <c r="HG127" s="1247"/>
      <c r="HH127" s="1247"/>
      <c r="HI127" s="1247"/>
      <c r="HJ127" s="1247"/>
      <c r="HK127" s="1247"/>
      <c r="HL127" s="1247"/>
      <c r="HM127" s="1247"/>
      <c r="HN127" s="1247"/>
      <c r="HO127" s="1247"/>
      <c r="HQ127" s="1452">
        <f t="shared" si="51"/>
        <v>0</v>
      </c>
      <c r="HR127" s="1452">
        <f t="shared" si="52"/>
        <v>0</v>
      </c>
    </row>
    <row r="128" spans="1:226" ht="16.5" customHeight="1" x14ac:dyDescent="0.2">
      <c r="A128" s="456"/>
      <c r="B128" s="121"/>
      <c r="C128" s="121"/>
      <c r="D128" s="122"/>
      <c r="E128" s="122"/>
      <c r="F128" s="142"/>
      <c r="G128" s="140"/>
      <c r="H128" s="141"/>
      <c r="I128" s="141"/>
      <c r="J128" s="141"/>
      <c r="K128" s="1559">
        <f t="shared" si="62"/>
        <v>0</v>
      </c>
      <c r="L128" s="154"/>
      <c r="M128" s="151"/>
      <c r="N128" s="152"/>
      <c r="O128" s="646"/>
      <c r="P128" s="1559">
        <f t="shared" si="65"/>
        <v>0</v>
      </c>
      <c r="Q128" s="343"/>
      <c r="R128" s="343"/>
      <c r="S128" s="344"/>
      <c r="T128" s="1559">
        <f t="shared" si="61"/>
        <v>0</v>
      </c>
      <c r="U128" s="344"/>
      <c r="V128" s="344"/>
      <c r="W128" s="1559">
        <f t="shared" si="60"/>
        <v>0</v>
      </c>
      <c r="X128" s="343"/>
      <c r="Y128" s="343"/>
      <c r="Z128" s="343"/>
      <c r="AA128" s="343"/>
      <c r="AB128" s="1559">
        <f t="shared" si="63"/>
        <v>0</v>
      </c>
      <c r="AC128" s="1559">
        <f t="shared" si="36"/>
        <v>0</v>
      </c>
      <c r="AD128" s="1559">
        <f t="shared" si="64"/>
        <v>0</v>
      </c>
      <c r="AF128" s="928"/>
      <c r="AG128" s="1065" t="str">
        <f>IF(AF128=" "," ",IF(AF128="Vehículos",VLOOKUP($AG$18,'Datos Indices'!$A$38:$Z$50,22,FALSE),IF(AF128="Ipim",VLOOKUP($AG$18,'Datos Indices'!$A$38:$Z$50,7,FALSE),IF(AF128="Dólar",VLOOKUP($AG$18,'Datos Indices'!$A$38:$Z$50,4,FALSE),IF(AF128="Gasoil",VLOOKUP($AG$18,'Datos Indices'!$A$38:$Z$50,10,FALSE),IF(AF128="WPU06 Pesificado",VLOOKUP($AG$18,'Datos Indices'!$A$38:$Z$50,26,FALSE),0))))))</f>
        <v xml:space="preserve"> </v>
      </c>
      <c r="AH128" s="1066">
        <f t="shared" si="37"/>
        <v>0</v>
      </c>
      <c r="AJ128" s="928"/>
      <c r="AK128" s="1065" t="str">
        <f>IF(AJ128=" "," ",IF(AJ128="Vehículos",VLOOKUP($AK$18,'Datos Indices'!$A$38:$Z$50,22,FALSE),IF(AJ128="Ipim",VLOOKUP($AK$18,'Datos Indices'!$A$38:$Z$50,7,FALSE),IF(AJ128="Dólar",VLOOKUP($AK$18,'Datos Indices'!$A$38:$Z$50,4,FALSE),IF(AJ128="Gasoil",VLOOKUP($AK$18,'Datos Indices'!$A$38:$Z$50,10,FALSE),IF(AJ128="WPU06 Pesificado",VLOOKUP($AK$18,'Datos Indices'!$A$38:$Z$50,26,FALSE),0))))))</f>
        <v xml:space="preserve"> </v>
      </c>
      <c r="AL128" s="1067">
        <f t="shared" si="38"/>
        <v>0</v>
      </c>
      <c r="AM128" s="1067">
        <f t="shared" si="39"/>
        <v>0</v>
      </c>
      <c r="AN128" s="1067">
        <f t="shared" si="40"/>
        <v>0</v>
      </c>
      <c r="AP128" s="928"/>
      <c r="AQ128" s="1065" t="str">
        <f>IF(AP128=" "," ",IF(AP128="Vehículos",VLOOKUP($AQ$18,'Datos Indices'!$A$38:$Z$50,22,FALSE),IF(AP128="Ipim",VLOOKUP($AQ$18,'Datos Indices'!$A$38:$Z$50,7,FALSE),IF(AP128="Dólar",VLOOKUP($AQ$18,'Datos Indices'!$A$38:$Z$50,4,FALSE),IF(AP128="Gasoil",VLOOKUP($AQ$18,'Datos Indices'!$A$38:$Z$50,10,FALSE),IF(AP128="WPU06 Pesificado",VLOOKUP($AQ$18,'Datos Indices'!$A$38:$Z$50,26,FALSE),0))))))</f>
        <v xml:space="preserve"> </v>
      </c>
      <c r="AR128" s="1066">
        <f t="shared" si="41"/>
        <v>0</v>
      </c>
      <c r="AT128" s="928"/>
      <c r="AU128" s="1065" t="str">
        <f>IF(AT128=" "," ",IF(AT128="Vehículos",VLOOKUP($AU$18,'Datos Indices'!$A$38:$Z$50,22,FALSE),IF(AT128="Ipim",VLOOKUP($AU$18,'Datos Indices'!$A$38:$Z$50,7,FALSE),IF(AT128="Dólar",VLOOKUP($AU$18,'Datos Indices'!$A$38:$Z$50,4,FALSE),IF(AT128="Gasoil",VLOOKUP($AU$18,'Datos Indices'!$A$38:$Z$50,10,FALSE),IF(AT128="WPU06 Pesificado",VLOOKUP($AU$18,'Datos Indices'!$A$38:$Z$50,26,FALSE),0))))))</f>
        <v xml:space="preserve"> </v>
      </c>
      <c r="AV128" s="1067">
        <f t="shared" si="42"/>
        <v>0</v>
      </c>
      <c r="AW128" s="1067">
        <f t="shared" si="43"/>
        <v>0</v>
      </c>
      <c r="AX128" s="1067">
        <f t="shared" si="44"/>
        <v>0</v>
      </c>
      <c r="AY128" s="1559">
        <f t="shared" si="45"/>
        <v>0</v>
      </c>
      <c r="AZ128" s="1559">
        <f t="shared" si="46"/>
        <v>0</v>
      </c>
      <c r="BA128" s="1257"/>
      <c r="BB128" s="125"/>
      <c r="BC128" s="1257"/>
      <c r="BD128" s="1450" t="str">
        <f t="shared" si="47"/>
        <v/>
      </c>
      <c r="BF128" s="1247"/>
      <c r="BG128" s="1247"/>
      <c r="BH128" s="1247"/>
      <c r="BI128" s="1247"/>
      <c r="BJ128" s="1247"/>
      <c r="BK128" s="1247"/>
      <c r="BL128" s="1247"/>
      <c r="BM128" s="1247"/>
      <c r="BN128" s="1247"/>
      <c r="BO128" s="1247"/>
      <c r="BP128" s="1247"/>
      <c r="BQ128" s="1247"/>
      <c r="BR128" s="1247"/>
      <c r="BS128" s="1247"/>
      <c r="BT128" s="1247"/>
      <c r="BU128" s="1247"/>
      <c r="BV128" s="1247"/>
      <c r="BW128" s="1247"/>
      <c r="BX128" s="1247"/>
      <c r="BY128" s="1247"/>
      <c r="BZ128" s="1247"/>
      <c r="CA128" s="1247"/>
      <c r="CB128" s="1247"/>
      <c r="CC128" s="1247"/>
      <c r="CD128" s="1247"/>
      <c r="CE128" s="1247"/>
      <c r="CF128" s="1247"/>
      <c r="CG128" s="1247"/>
      <c r="CH128" s="1247"/>
      <c r="CI128" s="1247"/>
      <c r="CJ128" s="1247"/>
      <c r="CK128" s="1247"/>
      <c r="CL128" s="1247"/>
      <c r="CM128" s="1247"/>
      <c r="CN128" s="1247"/>
      <c r="CO128" s="1247"/>
      <c r="CP128" s="1247"/>
      <c r="CQ128" s="1247"/>
      <c r="CR128" s="1247"/>
      <c r="CS128" s="1247"/>
      <c r="CT128" s="1247"/>
      <c r="CU128" s="1247"/>
      <c r="CV128" s="1247"/>
      <c r="CW128" s="1247"/>
      <c r="CX128" s="1247"/>
      <c r="CY128" s="1247"/>
      <c r="CZ128" s="1247"/>
      <c r="DA128" s="1247"/>
      <c r="DB128" s="1247"/>
      <c r="DC128" s="1247"/>
      <c r="DD128" s="1247"/>
      <c r="DE128" s="1247"/>
      <c r="DF128" s="1247"/>
      <c r="DG128" s="1247"/>
      <c r="DH128" s="1247"/>
      <c r="DI128" s="1247"/>
      <c r="DJ128" s="1247"/>
      <c r="DK128" s="1247"/>
      <c r="DL128" s="1247"/>
      <c r="DM128" s="1247"/>
      <c r="DN128" s="1247"/>
      <c r="DO128" s="1247"/>
      <c r="DP128" s="1247"/>
      <c r="DQ128" s="1247"/>
      <c r="DR128" s="1247"/>
      <c r="DS128" s="1247"/>
      <c r="DT128" s="1247"/>
      <c r="DU128" s="1247"/>
      <c r="DV128" s="1247"/>
      <c r="DW128" s="1247"/>
      <c r="DX128" s="1247"/>
      <c r="DY128" s="1247"/>
      <c r="DZ128" s="1247"/>
      <c r="EA128" s="1247"/>
      <c r="EB128" s="1247"/>
      <c r="EC128" s="1247"/>
      <c r="ED128" s="1247"/>
      <c r="EE128" s="1247"/>
      <c r="EF128" s="1247"/>
      <c r="EG128" s="1247"/>
      <c r="EH128" s="1257"/>
      <c r="EI128" s="1452">
        <f t="shared" si="48"/>
        <v>0</v>
      </c>
      <c r="EJ128" s="1452">
        <f t="shared" si="49"/>
        <v>0</v>
      </c>
      <c r="EK128" s="1257"/>
      <c r="EL128" s="1450" t="str">
        <f t="shared" si="50"/>
        <v/>
      </c>
      <c r="EN128" s="1247"/>
      <c r="EO128" s="1247"/>
      <c r="EP128" s="1247"/>
      <c r="EQ128" s="1247"/>
      <c r="ER128" s="1247"/>
      <c r="ES128" s="1247"/>
      <c r="ET128" s="1247"/>
      <c r="EU128" s="1247"/>
      <c r="EV128" s="1247"/>
      <c r="EW128" s="1247"/>
      <c r="EX128" s="1247"/>
      <c r="EY128" s="1247"/>
      <c r="EZ128" s="1247"/>
      <c r="FA128" s="1247"/>
      <c r="FB128" s="1247"/>
      <c r="FC128" s="1247"/>
      <c r="FD128" s="1247"/>
      <c r="FE128" s="1247"/>
      <c r="FF128" s="1247"/>
      <c r="FG128" s="1247"/>
      <c r="FH128" s="1247"/>
      <c r="FI128" s="1247"/>
      <c r="FJ128" s="1247"/>
      <c r="FK128" s="1247"/>
      <c r="FL128" s="1247"/>
      <c r="FM128" s="1247"/>
      <c r="FN128" s="1247"/>
      <c r="FO128" s="1247"/>
      <c r="FP128" s="1247"/>
      <c r="FQ128" s="1247"/>
      <c r="FR128" s="1247"/>
      <c r="FS128" s="1247"/>
      <c r="FT128" s="1247"/>
      <c r="FU128" s="1247"/>
      <c r="FV128" s="1247"/>
      <c r="FW128" s="1247"/>
      <c r="FX128" s="1247"/>
      <c r="FY128" s="1247"/>
      <c r="FZ128" s="1247"/>
      <c r="GA128" s="1247"/>
      <c r="GB128" s="1247"/>
      <c r="GC128" s="1247"/>
      <c r="GD128" s="1247"/>
      <c r="GE128" s="1247"/>
      <c r="GF128" s="1247"/>
      <c r="GG128" s="1247"/>
      <c r="GH128" s="1247"/>
      <c r="GI128" s="1247"/>
      <c r="GJ128" s="1247"/>
      <c r="GK128" s="1247"/>
      <c r="GL128" s="1247"/>
      <c r="GM128" s="1247"/>
      <c r="GN128" s="1247"/>
      <c r="GO128" s="1247"/>
      <c r="GP128" s="1247"/>
      <c r="GQ128" s="1247"/>
      <c r="GR128" s="1247"/>
      <c r="GS128" s="1247"/>
      <c r="GT128" s="1247"/>
      <c r="GU128" s="1247"/>
      <c r="GV128" s="1247"/>
      <c r="GW128" s="1247"/>
      <c r="GX128" s="1247"/>
      <c r="GY128" s="1247"/>
      <c r="GZ128" s="1247"/>
      <c r="HA128" s="1247"/>
      <c r="HB128" s="1247"/>
      <c r="HC128" s="1247"/>
      <c r="HD128" s="1247"/>
      <c r="HE128" s="1247"/>
      <c r="HF128" s="1247"/>
      <c r="HG128" s="1247"/>
      <c r="HH128" s="1247"/>
      <c r="HI128" s="1247"/>
      <c r="HJ128" s="1247"/>
      <c r="HK128" s="1247"/>
      <c r="HL128" s="1247"/>
      <c r="HM128" s="1247"/>
      <c r="HN128" s="1247"/>
      <c r="HO128" s="1247"/>
      <c r="HQ128" s="1452">
        <f t="shared" si="51"/>
        <v>0</v>
      </c>
      <c r="HR128" s="1452">
        <f t="shared" si="52"/>
        <v>0</v>
      </c>
    </row>
    <row r="129" spans="1:226" ht="16.5" customHeight="1" x14ac:dyDescent="0.2">
      <c r="A129" s="456"/>
      <c r="B129" s="123"/>
      <c r="C129" s="121"/>
      <c r="D129" s="122"/>
      <c r="E129" s="122"/>
      <c r="F129" s="142"/>
      <c r="G129" s="140"/>
      <c r="H129" s="141"/>
      <c r="I129" s="141"/>
      <c r="J129" s="141"/>
      <c r="K129" s="1559">
        <f t="shared" si="62"/>
        <v>0</v>
      </c>
      <c r="L129" s="154"/>
      <c r="M129" s="151"/>
      <c r="N129" s="152"/>
      <c r="O129" s="646"/>
      <c r="P129" s="1559">
        <f t="shared" si="65"/>
        <v>0</v>
      </c>
      <c r="Q129" s="343"/>
      <c r="R129" s="343"/>
      <c r="S129" s="344"/>
      <c r="T129" s="1559">
        <f t="shared" si="61"/>
        <v>0</v>
      </c>
      <c r="U129" s="344"/>
      <c r="V129" s="344"/>
      <c r="W129" s="1559">
        <f t="shared" si="60"/>
        <v>0</v>
      </c>
      <c r="X129" s="343"/>
      <c r="Y129" s="343"/>
      <c r="Z129" s="343"/>
      <c r="AA129" s="343"/>
      <c r="AB129" s="1559">
        <f t="shared" si="63"/>
        <v>0</v>
      </c>
      <c r="AC129" s="1559">
        <f t="shared" si="36"/>
        <v>0</v>
      </c>
      <c r="AD129" s="1559">
        <f t="shared" si="64"/>
        <v>0</v>
      </c>
      <c r="AF129" s="928"/>
      <c r="AG129" s="1065" t="str">
        <f>IF(AF129=" "," ",IF(AF129="Vehículos",VLOOKUP($AG$18,'Datos Indices'!$A$38:$Z$50,22,FALSE),IF(AF129="Ipim",VLOOKUP($AG$18,'Datos Indices'!$A$38:$Z$50,7,FALSE),IF(AF129="Dólar",VLOOKUP($AG$18,'Datos Indices'!$A$38:$Z$50,4,FALSE),IF(AF129="Gasoil",VLOOKUP($AG$18,'Datos Indices'!$A$38:$Z$50,10,FALSE),IF(AF129="WPU06 Pesificado",VLOOKUP($AG$18,'Datos Indices'!$A$38:$Z$50,26,FALSE),0))))))</f>
        <v xml:space="preserve"> </v>
      </c>
      <c r="AH129" s="1066">
        <f t="shared" si="37"/>
        <v>0</v>
      </c>
      <c r="AJ129" s="928"/>
      <c r="AK129" s="1065" t="str">
        <f>IF(AJ129=" "," ",IF(AJ129="Vehículos",VLOOKUP($AK$18,'Datos Indices'!$A$38:$Z$50,22,FALSE),IF(AJ129="Ipim",VLOOKUP($AK$18,'Datos Indices'!$A$38:$Z$50,7,FALSE),IF(AJ129="Dólar",VLOOKUP($AK$18,'Datos Indices'!$A$38:$Z$50,4,FALSE),IF(AJ129="Gasoil",VLOOKUP($AK$18,'Datos Indices'!$A$38:$Z$50,10,FALSE),IF(AJ129="WPU06 Pesificado",VLOOKUP($AK$18,'Datos Indices'!$A$38:$Z$50,26,FALSE),0))))))</f>
        <v xml:space="preserve"> </v>
      </c>
      <c r="AL129" s="1067">
        <f t="shared" si="38"/>
        <v>0</v>
      </c>
      <c r="AM129" s="1067">
        <f t="shared" si="39"/>
        <v>0</v>
      </c>
      <c r="AN129" s="1067">
        <f t="shared" si="40"/>
        <v>0</v>
      </c>
      <c r="AP129" s="928"/>
      <c r="AQ129" s="1065" t="str">
        <f>IF(AP129=" "," ",IF(AP129="Vehículos",VLOOKUP($AQ$18,'Datos Indices'!$A$38:$Z$50,22,FALSE),IF(AP129="Ipim",VLOOKUP($AQ$18,'Datos Indices'!$A$38:$Z$50,7,FALSE),IF(AP129="Dólar",VLOOKUP($AQ$18,'Datos Indices'!$A$38:$Z$50,4,FALSE),IF(AP129="Gasoil",VLOOKUP($AQ$18,'Datos Indices'!$A$38:$Z$50,10,FALSE),IF(AP129="WPU06 Pesificado",VLOOKUP($AQ$18,'Datos Indices'!$A$38:$Z$50,26,FALSE),0))))))</f>
        <v xml:space="preserve"> </v>
      </c>
      <c r="AR129" s="1066">
        <f t="shared" si="41"/>
        <v>0</v>
      </c>
      <c r="AT129" s="928"/>
      <c r="AU129" s="1065" t="str">
        <f>IF(AT129=" "," ",IF(AT129="Vehículos",VLOOKUP($AU$18,'Datos Indices'!$A$38:$Z$50,22,FALSE),IF(AT129="Ipim",VLOOKUP($AU$18,'Datos Indices'!$A$38:$Z$50,7,FALSE),IF(AT129="Dólar",VLOOKUP($AU$18,'Datos Indices'!$A$38:$Z$50,4,FALSE),IF(AT129="Gasoil",VLOOKUP($AU$18,'Datos Indices'!$A$38:$Z$50,10,FALSE),IF(AT129="WPU06 Pesificado",VLOOKUP($AU$18,'Datos Indices'!$A$38:$Z$50,26,FALSE),0))))))</f>
        <v xml:space="preserve"> </v>
      </c>
      <c r="AV129" s="1067">
        <f t="shared" si="42"/>
        <v>0</v>
      </c>
      <c r="AW129" s="1067">
        <f t="shared" si="43"/>
        <v>0</v>
      </c>
      <c r="AX129" s="1067">
        <f t="shared" si="44"/>
        <v>0</v>
      </c>
      <c r="AY129" s="1559">
        <f t="shared" si="45"/>
        <v>0</v>
      </c>
      <c r="AZ129" s="1559">
        <f t="shared" si="46"/>
        <v>0</v>
      </c>
      <c r="BA129" s="1257"/>
      <c r="BB129" s="125"/>
      <c r="BC129" s="1257"/>
      <c r="BD129" s="1450" t="str">
        <f t="shared" si="47"/>
        <v/>
      </c>
      <c r="BF129" s="1247"/>
      <c r="BG129" s="1247"/>
      <c r="BH129" s="1247"/>
      <c r="BI129" s="1247"/>
      <c r="BJ129" s="1247"/>
      <c r="BK129" s="1247"/>
      <c r="BL129" s="1247"/>
      <c r="BM129" s="1247"/>
      <c r="BN129" s="1247"/>
      <c r="BO129" s="1247"/>
      <c r="BP129" s="1247"/>
      <c r="BQ129" s="1247"/>
      <c r="BR129" s="1247"/>
      <c r="BS129" s="1247"/>
      <c r="BT129" s="1247"/>
      <c r="BU129" s="1247"/>
      <c r="BV129" s="1247"/>
      <c r="BW129" s="1247"/>
      <c r="BX129" s="1247"/>
      <c r="BY129" s="1247"/>
      <c r="BZ129" s="1247"/>
      <c r="CA129" s="1247"/>
      <c r="CB129" s="1247"/>
      <c r="CC129" s="1247"/>
      <c r="CD129" s="1247"/>
      <c r="CE129" s="1247"/>
      <c r="CF129" s="1247"/>
      <c r="CG129" s="1247"/>
      <c r="CH129" s="1247"/>
      <c r="CI129" s="1247"/>
      <c r="CJ129" s="1247"/>
      <c r="CK129" s="1247"/>
      <c r="CL129" s="1247"/>
      <c r="CM129" s="1247"/>
      <c r="CN129" s="1247"/>
      <c r="CO129" s="1247"/>
      <c r="CP129" s="1247"/>
      <c r="CQ129" s="1247"/>
      <c r="CR129" s="1247"/>
      <c r="CS129" s="1247"/>
      <c r="CT129" s="1247"/>
      <c r="CU129" s="1247"/>
      <c r="CV129" s="1247"/>
      <c r="CW129" s="1247"/>
      <c r="CX129" s="1247"/>
      <c r="CY129" s="1247"/>
      <c r="CZ129" s="1247"/>
      <c r="DA129" s="1247"/>
      <c r="DB129" s="1247"/>
      <c r="DC129" s="1247"/>
      <c r="DD129" s="1247"/>
      <c r="DE129" s="1247"/>
      <c r="DF129" s="1247"/>
      <c r="DG129" s="1247"/>
      <c r="DH129" s="1247"/>
      <c r="DI129" s="1247"/>
      <c r="DJ129" s="1247"/>
      <c r="DK129" s="1247"/>
      <c r="DL129" s="1247"/>
      <c r="DM129" s="1247"/>
      <c r="DN129" s="1247"/>
      <c r="DO129" s="1247"/>
      <c r="DP129" s="1247"/>
      <c r="DQ129" s="1247"/>
      <c r="DR129" s="1247"/>
      <c r="DS129" s="1247"/>
      <c r="DT129" s="1247"/>
      <c r="DU129" s="1247"/>
      <c r="DV129" s="1247"/>
      <c r="DW129" s="1247"/>
      <c r="DX129" s="1247"/>
      <c r="DY129" s="1247"/>
      <c r="DZ129" s="1247"/>
      <c r="EA129" s="1247"/>
      <c r="EB129" s="1247"/>
      <c r="EC129" s="1247"/>
      <c r="ED129" s="1247"/>
      <c r="EE129" s="1247"/>
      <c r="EF129" s="1247"/>
      <c r="EG129" s="1247"/>
      <c r="EH129" s="1257"/>
      <c r="EI129" s="1452">
        <f t="shared" si="48"/>
        <v>0</v>
      </c>
      <c r="EJ129" s="1452">
        <f t="shared" si="49"/>
        <v>0</v>
      </c>
      <c r="EK129" s="1257"/>
      <c r="EL129" s="1450" t="str">
        <f t="shared" si="50"/>
        <v/>
      </c>
      <c r="EN129" s="1247"/>
      <c r="EO129" s="1247"/>
      <c r="EP129" s="1247"/>
      <c r="EQ129" s="1247"/>
      <c r="ER129" s="1247"/>
      <c r="ES129" s="1247"/>
      <c r="ET129" s="1247"/>
      <c r="EU129" s="1247"/>
      <c r="EV129" s="1247"/>
      <c r="EW129" s="1247"/>
      <c r="EX129" s="1247"/>
      <c r="EY129" s="1247"/>
      <c r="EZ129" s="1247"/>
      <c r="FA129" s="1247"/>
      <c r="FB129" s="1247"/>
      <c r="FC129" s="1247"/>
      <c r="FD129" s="1247"/>
      <c r="FE129" s="1247"/>
      <c r="FF129" s="1247"/>
      <c r="FG129" s="1247"/>
      <c r="FH129" s="1247"/>
      <c r="FI129" s="1247"/>
      <c r="FJ129" s="1247"/>
      <c r="FK129" s="1247"/>
      <c r="FL129" s="1247"/>
      <c r="FM129" s="1247"/>
      <c r="FN129" s="1247"/>
      <c r="FO129" s="1247"/>
      <c r="FP129" s="1247"/>
      <c r="FQ129" s="1247"/>
      <c r="FR129" s="1247"/>
      <c r="FS129" s="1247"/>
      <c r="FT129" s="1247"/>
      <c r="FU129" s="1247"/>
      <c r="FV129" s="1247"/>
      <c r="FW129" s="1247"/>
      <c r="FX129" s="1247"/>
      <c r="FY129" s="1247"/>
      <c r="FZ129" s="1247"/>
      <c r="GA129" s="1247"/>
      <c r="GB129" s="1247"/>
      <c r="GC129" s="1247"/>
      <c r="GD129" s="1247"/>
      <c r="GE129" s="1247"/>
      <c r="GF129" s="1247"/>
      <c r="GG129" s="1247"/>
      <c r="GH129" s="1247"/>
      <c r="GI129" s="1247"/>
      <c r="GJ129" s="1247"/>
      <c r="GK129" s="1247"/>
      <c r="GL129" s="1247"/>
      <c r="GM129" s="1247"/>
      <c r="GN129" s="1247"/>
      <c r="GO129" s="1247"/>
      <c r="GP129" s="1247"/>
      <c r="GQ129" s="1247"/>
      <c r="GR129" s="1247"/>
      <c r="GS129" s="1247"/>
      <c r="GT129" s="1247"/>
      <c r="GU129" s="1247"/>
      <c r="GV129" s="1247"/>
      <c r="GW129" s="1247"/>
      <c r="GX129" s="1247"/>
      <c r="GY129" s="1247"/>
      <c r="GZ129" s="1247"/>
      <c r="HA129" s="1247"/>
      <c r="HB129" s="1247"/>
      <c r="HC129" s="1247"/>
      <c r="HD129" s="1247"/>
      <c r="HE129" s="1247"/>
      <c r="HF129" s="1247"/>
      <c r="HG129" s="1247"/>
      <c r="HH129" s="1247"/>
      <c r="HI129" s="1247"/>
      <c r="HJ129" s="1247"/>
      <c r="HK129" s="1247"/>
      <c r="HL129" s="1247"/>
      <c r="HM129" s="1247"/>
      <c r="HN129" s="1247"/>
      <c r="HO129" s="1247"/>
      <c r="HQ129" s="1452">
        <f t="shared" si="51"/>
        <v>0</v>
      </c>
      <c r="HR129" s="1452">
        <f t="shared" si="52"/>
        <v>0</v>
      </c>
    </row>
    <row r="130" spans="1:226" ht="16.5" customHeight="1" x14ac:dyDescent="0.2">
      <c r="A130" s="456"/>
      <c r="B130" s="121"/>
      <c r="C130" s="121"/>
      <c r="D130" s="122"/>
      <c r="E130" s="122"/>
      <c r="F130" s="142"/>
      <c r="G130" s="140"/>
      <c r="H130" s="141"/>
      <c r="I130" s="141"/>
      <c r="J130" s="141"/>
      <c r="K130" s="1559">
        <f t="shared" ref="K130:K136" si="66">(J130*I130*H130)*C130*D130</f>
        <v>0</v>
      </c>
      <c r="L130" s="154"/>
      <c r="M130" s="151"/>
      <c r="N130" s="152"/>
      <c r="O130" s="646"/>
      <c r="P130" s="1559">
        <f t="shared" si="65"/>
        <v>0</v>
      </c>
      <c r="Q130" s="343"/>
      <c r="R130" s="343"/>
      <c r="S130" s="344"/>
      <c r="T130" s="1559">
        <f t="shared" si="61"/>
        <v>0</v>
      </c>
      <c r="U130" s="344"/>
      <c r="V130" s="344"/>
      <c r="W130" s="1559">
        <f t="shared" si="60"/>
        <v>0</v>
      </c>
      <c r="X130" s="343"/>
      <c r="Y130" s="343"/>
      <c r="Z130" s="343"/>
      <c r="AA130" s="343"/>
      <c r="AB130" s="1559">
        <f t="shared" ref="AB130:AB136" si="67">SUM(X130:AA130)*C130*D130</f>
        <v>0</v>
      </c>
      <c r="AC130" s="1559">
        <f t="shared" si="36"/>
        <v>0</v>
      </c>
      <c r="AD130" s="1559">
        <f t="shared" ref="AD130:AD136" si="68">+K130+P130+W130+AB130</f>
        <v>0</v>
      </c>
      <c r="AF130" s="928"/>
      <c r="AG130" s="1065" t="str">
        <f>IF(AF130=" "," ",IF(AF130="Vehículos",VLOOKUP($AG$18,'Datos Indices'!$A$38:$Z$50,22,FALSE),IF(AF130="Ipim",VLOOKUP($AG$18,'Datos Indices'!$A$38:$Z$50,7,FALSE),IF(AF130="Dólar",VLOOKUP($AG$18,'Datos Indices'!$A$38:$Z$50,4,FALSE),IF(AF130="Gasoil",VLOOKUP($AG$18,'Datos Indices'!$A$38:$Z$50,10,FALSE),IF(AF130="WPU06 Pesificado",VLOOKUP($AG$18,'Datos Indices'!$A$38:$Z$50,26,FALSE),0))))))</f>
        <v xml:space="preserve"> </v>
      </c>
      <c r="AH130" s="1066">
        <f t="shared" si="37"/>
        <v>0</v>
      </c>
      <c r="AJ130" s="928"/>
      <c r="AK130" s="1065" t="str">
        <f>IF(AJ130=" "," ",IF(AJ130="Vehículos",VLOOKUP($AK$18,'Datos Indices'!$A$38:$Z$50,22,FALSE),IF(AJ130="Ipim",VLOOKUP($AK$18,'Datos Indices'!$A$38:$Z$50,7,FALSE),IF(AJ130="Dólar",VLOOKUP($AK$18,'Datos Indices'!$A$38:$Z$50,4,FALSE),IF(AJ130="Gasoil",VLOOKUP($AK$18,'Datos Indices'!$A$38:$Z$50,10,FALSE),IF(AJ130="WPU06 Pesificado",VLOOKUP($AK$18,'Datos Indices'!$A$38:$Z$50,26,FALSE),0))))))</f>
        <v xml:space="preserve"> </v>
      </c>
      <c r="AL130" s="1067">
        <f t="shared" si="38"/>
        <v>0</v>
      </c>
      <c r="AM130" s="1067">
        <f t="shared" si="39"/>
        <v>0</v>
      </c>
      <c r="AN130" s="1067">
        <f t="shared" si="40"/>
        <v>0</v>
      </c>
      <c r="AP130" s="928"/>
      <c r="AQ130" s="1065" t="str">
        <f>IF(AP130=" "," ",IF(AP130="Vehículos",VLOOKUP($AQ$18,'Datos Indices'!$A$38:$Z$50,22,FALSE),IF(AP130="Ipim",VLOOKUP($AQ$18,'Datos Indices'!$A$38:$Z$50,7,FALSE),IF(AP130="Dólar",VLOOKUP($AQ$18,'Datos Indices'!$A$38:$Z$50,4,FALSE),IF(AP130="Gasoil",VLOOKUP($AQ$18,'Datos Indices'!$A$38:$Z$50,10,FALSE),IF(AP130="WPU06 Pesificado",VLOOKUP($AQ$18,'Datos Indices'!$A$38:$Z$50,26,FALSE),0))))))</f>
        <v xml:space="preserve"> </v>
      </c>
      <c r="AR130" s="1066">
        <f t="shared" si="41"/>
        <v>0</v>
      </c>
      <c r="AT130" s="928"/>
      <c r="AU130" s="1065" t="str">
        <f>IF(AT130=" "," ",IF(AT130="Vehículos",VLOOKUP($AU$18,'Datos Indices'!$A$38:$Z$50,22,FALSE),IF(AT130="Ipim",VLOOKUP($AU$18,'Datos Indices'!$A$38:$Z$50,7,FALSE),IF(AT130="Dólar",VLOOKUP($AU$18,'Datos Indices'!$A$38:$Z$50,4,FALSE),IF(AT130="Gasoil",VLOOKUP($AU$18,'Datos Indices'!$A$38:$Z$50,10,FALSE),IF(AT130="WPU06 Pesificado",VLOOKUP($AU$18,'Datos Indices'!$A$38:$Z$50,26,FALSE),0))))))</f>
        <v xml:space="preserve"> </v>
      </c>
      <c r="AV130" s="1067">
        <f t="shared" si="42"/>
        <v>0</v>
      </c>
      <c r="AW130" s="1067">
        <f t="shared" si="43"/>
        <v>0</v>
      </c>
      <c r="AX130" s="1067">
        <f t="shared" si="44"/>
        <v>0</v>
      </c>
      <c r="AY130" s="1559">
        <f t="shared" si="45"/>
        <v>0</v>
      </c>
      <c r="AZ130" s="1559">
        <f t="shared" si="46"/>
        <v>0</v>
      </c>
      <c r="BA130" s="1257"/>
      <c r="BB130" s="125"/>
      <c r="BC130" s="1257"/>
      <c r="BD130" s="1450" t="str">
        <f t="shared" si="47"/>
        <v/>
      </c>
      <c r="BE130" s="1451"/>
      <c r="BF130" s="1247"/>
      <c r="BG130" s="1247"/>
      <c r="BH130" s="1247"/>
      <c r="BI130" s="1247"/>
      <c r="BJ130" s="1247"/>
      <c r="BK130" s="1247"/>
      <c r="BL130" s="1247"/>
      <c r="BM130" s="1247"/>
      <c r="BN130" s="1247"/>
      <c r="BO130" s="1247"/>
      <c r="BP130" s="1247"/>
      <c r="BQ130" s="1247"/>
      <c r="BR130" s="1247"/>
      <c r="BS130" s="1247"/>
      <c r="BT130" s="1247"/>
      <c r="BU130" s="1247"/>
      <c r="BV130" s="1247"/>
      <c r="BW130" s="1247"/>
      <c r="BX130" s="1247"/>
      <c r="BY130" s="1247"/>
      <c r="BZ130" s="1247"/>
      <c r="CA130" s="1247"/>
      <c r="CB130" s="1247"/>
      <c r="CC130" s="1247"/>
      <c r="CD130" s="1247"/>
      <c r="CE130" s="1247"/>
      <c r="CF130" s="1247"/>
      <c r="CG130" s="1247"/>
      <c r="CH130" s="1247"/>
      <c r="CI130" s="1247"/>
      <c r="CJ130" s="1247"/>
      <c r="CK130" s="1247"/>
      <c r="CL130" s="1247"/>
      <c r="CM130" s="1247"/>
      <c r="CN130" s="1247"/>
      <c r="CO130" s="1247"/>
      <c r="CP130" s="1247"/>
      <c r="CQ130" s="1247"/>
      <c r="CR130" s="1247"/>
      <c r="CS130" s="1247"/>
      <c r="CT130" s="1247"/>
      <c r="CU130" s="1247"/>
      <c r="CV130" s="1247"/>
      <c r="CW130" s="1247"/>
      <c r="CX130" s="1247"/>
      <c r="CY130" s="1247"/>
      <c r="CZ130" s="1247"/>
      <c r="DA130" s="1247"/>
      <c r="DB130" s="1247"/>
      <c r="DC130" s="1247"/>
      <c r="DD130" s="1247"/>
      <c r="DE130" s="1247"/>
      <c r="DF130" s="1247"/>
      <c r="DG130" s="1247"/>
      <c r="DH130" s="1247"/>
      <c r="DI130" s="1247"/>
      <c r="DJ130" s="1247"/>
      <c r="DK130" s="1247"/>
      <c r="DL130" s="1247"/>
      <c r="DM130" s="1247"/>
      <c r="DN130" s="1247"/>
      <c r="DO130" s="1247"/>
      <c r="DP130" s="1247"/>
      <c r="DQ130" s="1247"/>
      <c r="DR130" s="1247"/>
      <c r="DS130" s="1247"/>
      <c r="DT130" s="1247"/>
      <c r="DU130" s="1247"/>
      <c r="DV130" s="1247"/>
      <c r="DW130" s="1247"/>
      <c r="DX130" s="1247"/>
      <c r="DY130" s="1247"/>
      <c r="DZ130" s="1247"/>
      <c r="EA130" s="1247"/>
      <c r="EB130" s="1247"/>
      <c r="EC130" s="1247"/>
      <c r="ED130" s="1247"/>
      <c r="EE130" s="1247"/>
      <c r="EF130" s="1247"/>
      <c r="EG130" s="1247"/>
      <c r="EH130" s="1257"/>
      <c r="EI130" s="1452">
        <f t="shared" si="48"/>
        <v>0</v>
      </c>
      <c r="EJ130" s="1452">
        <f t="shared" si="49"/>
        <v>0</v>
      </c>
      <c r="EK130" s="1257"/>
      <c r="EL130" s="1450" t="str">
        <f t="shared" si="50"/>
        <v/>
      </c>
      <c r="EM130" s="1451"/>
      <c r="EN130" s="1247"/>
      <c r="EO130" s="1247"/>
      <c r="EP130" s="1247"/>
      <c r="EQ130" s="1247"/>
      <c r="ER130" s="1247"/>
      <c r="ES130" s="1247"/>
      <c r="ET130" s="1247"/>
      <c r="EU130" s="1247"/>
      <c r="EV130" s="1247"/>
      <c r="EW130" s="1247"/>
      <c r="EX130" s="1247"/>
      <c r="EY130" s="1247"/>
      <c r="EZ130" s="1247"/>
      <c r="FA130" s="1247"/>
      <c r="FB130" s="1247"/>
      <c r="FC130" s="1247"/>
      <c r="FD130" s="1247"/>
      <c r="FE130" s="1247"/>
      <c r="FF130" s="1247"/>
      <c r="FG130" s="1247"/>
      <c r="FH130" s="1247"/>
      <c r="FI130" s="1247"/>
      <c r="FJ130" s="1247"/>
      <c r="FK130" s="1247"/>
      <c r="FL130" s="1247"/>
      <c r="FM130" s="1247"/>
      <c r="FN130" s="1247"/>
      <c r="FO130" s="1247"/>
      <c r="FP130" s="1247"/>
      <c r="FQ130" s="1247"/>
      <c r="FR130" s="1247"/>
      <c r="FS130" s="1247"/>
      <c r="FT130" s="1247"/>
      <c r="FU130" s="1247"/>
      <c r="FV130" s="1247"/>
      <c r="FW130" s="1247"/>
      <c r="FX130" s="1247"/>
      <c r="FY130" s="1247"/>
      <c r="FZ130" s="1247"/>
      <c r="GA130" s="1247"/>
      <c r="GB130" s="1247"/>
      <c r="GC130" s="1247"/>
      <c r="GD130" s="1247"/>
      <c r="GE130" s="1247"/>
      <c r="GF130" s="1247"/>
      <c r="GG130" s="1247"/>
      <c r="GH130" s="1247"/>
      <c r="GI130" s="1247"/>
      <c r="GJ130" s="1247"/>
      <c r="GK130" s="1247"/>
      <c r="GL130" s="1247"/>
      <c r="GM130" s="1247"/>
      <c r="GN130" s="1247"/>
      <c r="GO130" s="1247"/>
      <c r="GP130" s="1247"/>
      <c r="GQ130" s="1247"/>
      <c r="GR130" s="1247"/>
      <c r="GS130" s="1247"/>
      <c r="GT130" s="1247"/>
      <c r="GU130" s="1247"/>
      <c r="GV130" s="1247"/>
      <c r="GW130" s="1247"/>
      <c r="GX130" s="1247"/>
      <c r="GY130" s="1247"/>
      <c r="GZ130" s="1247"/>
      <c r="HA130" s="1247"/>
      <c r="HB130" s="1247"/>
      <c r="HC130" s="1247"/>
      <c r="HD130" s="1247"/>
      <c r="HE130" s="1247"/>
      <c r="HF130" s="1247"/>
      <c r="HG130" s="1247"/>
      <c r="HH130" s="1247"/>
      <c r="HI130" s="1247"/>
      <c r="HJ130" s="1247"/>
      <c r="HK130" s="1247"/>
      <c r="HL130" s="1247"/>
      <c r="HM130" s="1247"/>
      <c r="HN130" s="1247"/>
      <c r="HO130" s="1247"/>
      <c r="HQ130" s="1452">
        <f t="shared" si="51"/>
        <v>0</v>
      </c>
      <c r="HR130" s="1452">
        <f t="shared" si="52"/>
        <v>0</v>
      </c>
    </row>
    <row r="131" spans="1:226" ht="16.5" customHeight="1" x14ac:dyDescent="0.2">
      <c r="A131" s="456"/>
      <c r="B131" s="121"/>
      <c r="C131" s="121"/>
      <c r="D131" s="122"/>
      <c r="E131" s="122"/>
      <c r="F131" s="142"/>
      <c r="G131" s="140"/>
      <c r="H131" s="141"/>
      <c r="I131" s="141"/>
      <c r="J131" s="141"/>
      <c r="K131" s="1559">
        <f t="shared" si="66"/>
        <v>0</v>
      </c>
      <c r="L131" s="154"/>
      <c r="M131" s="151"/>
      <c r="N131" s="152"/>
      <c r="O131" s="646"/>
      <c r="P131" s="1559">
        <f t="shared" si="65"/>
        <v>0</v>
      </c>
      <c r="Q131" s="343"/>
      <c r="R131" s="343"/>
      <c r="S131" s="344"/>
      <c r="T131" s="1559">
        <f t="shared" si="61"/>
        <v>0</v>
      </c>
      <c r="U131" s="344"/>
      <c r="V131" s="344"/>
      <c r="W131" s="1559">
        <f t="shared" si="60"/>
        <v>0</v>
      </c>
      <c r="X131" s="343"/>
      <c r="Y131" s="343"/>
      <c r="Z131" s="343"/>
      <c r="AA131" s="343"/>
      <c r="AB131" s="1559">
        <f t="shared" si="67"/>
        <v>0</v>
      </c>
      <c r="AC131" s="1559">
        <f t="shared" si="36"/>
        <v>0</v>
      </c>
      <c r="AD131" s="1559">
        <f t="shared" si="68"/>
        <v>0</v>
      </c>
      <c r="AF131" s="928"/>
      <c r="AG131" s="1065" t="str">
        <f>IF(AF131=" "," ",IF(AF131="Vehículos",VLOOKUP($AG$18,'Datos Indices'!$A$38:$Z$50,22,FALSE),IF(AF131="Ipim",VLOOKUP($AG$18,'Datos Indices'!$A$38:$Z$50,7,FALSE),IF(AF131="Dólar",VLOOKUP($AG$18,'Datos Indices'!$A$38:$Z$50,4,FALSE),IF(AF131="Gasoil",VLOOKUP($AG$18,'Datos Indices'!$A$38:$Z$50,10,FALSE),IF(AF131="WPU06 Pesificado",VLOOKUP($AG$18,'Datos Indices'!$A$38:$Z$50,26,FALSE),0))))))</f>
        <v xml:space="preserve"> </v>
      </c>
      <c r="AH131" s="1066">
        <f t="shared" si="37"/>
        <v>0</v>
      </c>
      <c r="AJ131" s="928"/>
      <c r="AK131" s="1065" t="str">
        <f>IF(AJ131=" "," ",IF(AJ131="Vehículos",VLOOKUP($AK$18,'Datos Indices'!$A$38:$Z$50,22,FALSE),IF(AJ131="Ipim",VLOOKUP($AK$18,'Datos Indices'!$A$38:$Z$50,7,FALSE),IF(AJ131="Dólar",VLOOKUP($AK$18,'Datos Indices'!$A$38:$Z$50,4,FALSE),IF(AJ131="Gasoil",VLOOKUP($AK$18,'Datos Indices'!$A$38:$Z$50,10,FALSE),IF(AJ131="WPU06 Pesificado",VLOOKUP($AK$18,'Datos Indices'!$A$38:$Z$50,26,FALSE),0))))))</f>
        <v xml:space="preserve"> </v>
      </c>
      <c r="AL131" s="1067">
        <f t="shared" si="38"/>
        <v>0</v>
      </c>
      <c r="AM131" s="1067">
        <f t="shared" si="39"/>
        <v>0</v>
      </c>
      <c r="AN131" s="1067">
        <f t="shared" si="40"/>
        <v>0</v>
      </c>
      <c r="AP131" s="928"/>
      <c r="AQ131" s="1065" t="str">
        <f>IF(AP131=" "," ",IF(AP131="Vehículos",VLOOKUP($AQ$18,'Datos Indices'!$A$38:$Z$50,22,FALSE),IF(AP131="Ipim",VLOOKUP($AQ$18,'Datos Indices'!$A$38:$Z$50,7,FALSE),IF(AP131="Dólar",VLOOKUP($AQ$18,'Datos Indices'!$A$38:$Z$50,4,FALSE),IF(AP131="Gasoil",VLOOKUP($AQ$18,'Datos Indices'!$A$38:$Z$50,10,FALSE),IF(AP131="WPU06 Pesificado",VLOOKUP($AQ$18,'Datos Indices'!$A$38:$Z$50,26,FALSE),0))))))</f>
        <v xml:space="preserve"> </v>
      </c>
      <c r="AR131" s="1066">
        <f t="shared" si="41"/>
        <v>0</v>
      </c>
      <c r="AT131" s="928"/>
      <c r="AU131" s="1065" t="str">
        <f>IF(AT131=" "," ",IF(AT131="Vehículos",VLOOKUP($AU$18,'Datos Indices'!$A$38:$Z$50,22,FALSE),IF(AT131="Ipim",VLOOKUP($AU$18,'Datos Indices'!$A$38:$Z$50,7,FALSE),IF(AT131="Dólar",VLOOKUP($AU$18,'Datos Indices'!$A$38:$Z$50,4,FALSE),IF(AT131="Gasoil",VLOOKUP($AU$18,'Datos Indices'!$A$38:$Z$50,10,FALSE),IF(AT131="WPU06 Pesificado",VLOOKUP($AU$18,'Datos Indices'!$A$38:$Z$50,26,FALSE),0))))))</f>
        <v xml:space="preserve"> </v>
      </c>
      <c r="AV131" s="1067">
        <f t="shared" si="42"/>
        <v>0</v>
      </c>
      <c r="AW131" s="1067">
        <f t="shared" si="43"/>
        <v>0</v>
      </c>
      <c r="AX131" s="1067">
        <f t="shared" si="44"/>
        <v>0</v>
      </c>
      <c r="AY131" s="1559">
        <f t="shared" si="45"/>
        <v>0</v>
      </c>
      <c r="AZ131" s="1559">
        <f t="shared" si="46"/>
        <v>0</v>
      </c>
      <c r="BA131" s="1257"/>
      <c r="BB131" s="125"/>
      <c r="BC131" s="1257"/>
      <c r="BD131" s="1450" t="str">
        <f t="shared" si="47"/>
        <v/>
      </c>
      <c r="BE131" s="1451"/>
      <c r="BF131" s="1247"/>
      <c r="BG131" s="1247"/>
      <c r="BH131" s="1247"/>
      <c r="BI131" s="1247"/>
      <c r="BJ131" s="1247"/>
      <c r="BK131" s="1247"/>
      <c r="BL131" s="1247"/>
      <c r="BM131" s="1247"/>
      <c r="BN131" s="1247"/>
      <c r="BO131" s="1247"/>
      <c r="BP131" s="1247"/>
      <c r="BQ131" s="1247"/>
      <c r="BR131" s="1247"/>
      <c r="BS131" s="1247"/>
      <c r="BT131" s="1247"/>
      <c r="BU131" s="1247"/>
      <c r="BV131" s="1247"/>
      <c r="BW131" s="1247"/>
      <c r="BX131" s="1247"/>
      <c r="BY131" s="1247"/>
      <c r="BZ131" s="1247"/>
      <c r="CA131" s="1247"/>
      <c r="CB131" s="1247"/>
      <c r="CC131" s="1247"/>
      <c r="CD131" s="1247"/>
      <c r="CE131" s="1247"/>
      <c r="CF131" s="1247"/>
      <c r="CG131" s="1247"/>
      <c r="CH131" s="1247"/>
      <c r="CI131" s="1247"/>
      <c r="CJ131" s="1247"/>
      <c r="CK131" s="1247"/>
      <c r="CL131" s="1247"/>
      <c r="CM131" s="1247"/>
      <c r="CN131" s="1247"/>
      <c r="CO131" s="1247"/>
      <c r="CP131" s="1247"/>
      <c r="CQ131" s="1247"/>
      <c r="CR131" s="1247"/>
      <c r="CS131" s="1247"/>
      <c r="CT131" s="1247"/>
      <c r="CU131" s="1247"/>
      <c r="CV131" s="1247"/>
      <c r="CW131" s="1247"/>
      <c r="CX131" s="1247"/>
      <c r="CY131" s="1247"/>
      <c r="CZ131" s="1247"/>
      <c r="DA131" s="1247"/>
      <c r="DB131" s="1247"/>
      <c r="DC131" s="1247"/>
      <c r="DD131" s="1247"/>
      <c r="DE131" s="1247"/>
      <c r="DF131" s="1247"/>
      <c r="DG131" s="1247"/>
      <c r="DH131" s="1247"/>
      <c r="DI131" s="1247"/>
      <c r="DJ131" s="1247"/>
      <c r="DK131" s="1247"/>
      <c r="DL131" s="1247"/>
      <c r="DM131" s="1247"/>
      <c r="DN131" s="1247"/>
      <c r="DO131" s="1247"/>
      <c r="DP131" s="1247"/>
      <c r="DQ131" s="1247"/>
      <c r="DR131" s="1247"/>
      <c r="DS131" s="1247"/>
      <c r="DT131" s="1247"/>
      <c r="DU131" s="1247"/>
      <c r="DV131" s="1247"/>
      <c r="DW131" s="1247"/>
      <c r="DX131" s="1247"/>
      <c r="DY131" s="1247"/>
      <c r="DZ131" s="1247"/>
      <c r="EA131" s="1247"/>
      <c r="EB131" s="1247"/>
      <c r="EC131" s="1247"/>
      <c r="ED131" s="1247"/>
      <c r="EE131" s="1247"/>
      <c r="EF131" s="1247"/>
      <c r="EG131" s="1247"/>
      <c r="EH131" s="1257"/>
      <c r="EI131" s="1452">
        <f t="shared" si="48"/>
        <v>0</v>
      </c>
      <c r="EJ131" s="1452">
        <f t="shared" si="49"/>
        <v>0</v>
      </c>
      <c r="EK131" s="1257"/>
      <c r="EL131" s="1450" t="str">
        <f t="shared" si="50"/>
        <v/>
      </c>
      <c r="EM131" s="1451"/>
      <c r="EN131" s="1247"/>
      <c r="EO131" s="1247"/>
      <c r="EP131" s="1247"/>
      <c r="EQ131" s="1247"/>
      <c r="ER131" s="1247"/>
      <c r="ES131" s="1247"/>
      <c r="ET131" s="1247"/>
      <c r="EU131" s="1247"/>
      <c r="EV131" s="1247"/>
      <c r="EW131" s="1247"/>
      <c r="EX131" s="1247"/>
      <c r="EY131" s="1247"/>
      <c r="EZ131" s="1247"/>
      <c r="FA131" s="1247"/>
      <c r="FB131" s="1247"/>
      <c r="FC131" s="1247"/>
      <c r="FD131" s="1247"/>
      <c r="FE131" s="1247"/>
      <c r="FF131" s="1247"/>
      <c r="FG131" s="1247"/>
      <c r="FH131" s="1247"/>
      <c r="FI131" s="1247"/>
      <c r="FJ131" s="1247"/>
      <c r="FK131" s="1247"/>
      <c r="FL131" s="1247"/>
      <c r="FM131" s="1247"/>
      <c r="FN131" s="1247"/>
      <c r="FO131" s="1247"/>
      <c r="FP131" s="1247"/>
      <c r="FQ131" s="1247"/>
      <c r="FR131" s="1247"/>
      <c r="FS131" s="1247"/>
      <c r="FT131" s="1247"/>
      <c r="FU131" s="1247"/>
      <c r="FV131" s="1247"/>
      <c r="FW131" s="1247"/>
      <c r="FX131" s="1247"/>
      <c r="FY131" s="1247"/>
      <c r="FZ131" s="1247"/>
      <c r="GA131" s="1247"/>
      <c r="GB131" s="1247"/>
      <c r="GC131" s="1247"/>
      <c r="GD131" s="1247"/>
      <c r="GE131" s="1247"/>
      <c r="GF131" s="1247"/>
      <c r="GG131" s="1247"/>
      <c r="GH131" s="1247"/>
      <c r="GI131" s="1247"/>
      <c r="GJ131" s="1247"/>
      <c r="GK131" s="1247"/>
      <c r="GL131" s="1247"/>
      <c r="GM131" s="1247"/>
      <c r="GN131" s="1247"/>
      <c r="GO131" s="1247"/>
      <c r="GP131" s="1247"/>
      <c r="GQ131" s="1247"/>
      <c r="GR131" s="1247"/>
      <c r="GS131" s="1247"/>
      <c r="GT131" s="1247"/>
      <c r="GU131" s="1247"/>
      <c r="GV131" s="1247"/>
      <c r="GW131" s="1247"/>
      <c r="GX131" s="1247"/>
      <c r="GY131" s="1247"/>
      <c r="GZ131" s="1247"/>
      <c r="HA131" s="1247"/>
      <c r="HB131" s="1247"/>
      <c r="HC131" s="1247"/>
      <c r="HD131" s="1247"/>
      <c r="HE131" s="1247"/>
      <c r="HF131" s="1247"/>
      <c r="HG131" s="1247"/>
      <c r="HH131" s="1247"/>
      <c r="HI131" s="1247"/>
      <c r="HJ131" s="1247"/>
      <c r="HK131" s="1247"/>
      <c r="HL131" s="1247"/>
      <c r="HM131" s="1247"/>
      <c r="HN131" s="1247"/>
      <c r="HO131" s="1247"/>
      <c r="HQ131" s="1452">
        <f t="shared" si="51"/>
        <v>0</v>
      </c>
      <c r="HR131" s="1452">
        <f t="shared" si="52"/>
        <v>0</v>
      </c>
    </row>
    <row r="132" spans="1:226" ht="16.5" customHeight="1" x14ac:dyDescent="0.2">
      <c r="A132" s="456"/>
      <c r="B132" s="121"/>
      <c r="C132" s="121"/>
      <c r="D132" s="122"/>
      <c r="E132" s="122"/>
      <c r="F132" s="142"/>
      <c r="G132" s="140"/>
      <c r="H132" s="141"/>
      <c r="I132" s="141"/>
      <c r="J132" s="141"/>
      <c r="K132" s="1559">
        <f t="shared" si="66"/>
        <v>0</v>
      </c>
      <c r="L132" s="153"/>
      <c r="M132" s="151"/>
      <c r="N132" s="152"/>
      <c r="O132" s="646"/>
      <c r="P132" s="1559">
        <f t="shared" si="65"/>
        <v>0</v>
      </c>
      <c r="Q132" s="343"/>
      <c r="R132" s="343"/>
      <c r="S132" s="344"/>
      <c r="T132" s="1559">
        <f t="shared" si="61"/>
        <v>0</v>
      </c>
      <c r="U132" s="344"/>
      <c r="V132" s="344"/>
      <c r="W132" s="1559">
        <f t="shared" si="60"/>
        <v>0</v>
      </c>
      <c r="X132" s="343"/>
      <c r="Y132" s="343"/>
      <c r="Z132" s="343"/>
      <c r="AA132" s="343"/>
      <c r="AB132" s="1559">
        <f t="shared" si="67"/>
        <v>0</v>
      </c>
      <c r="AC132" s="1559">
        <f t="shared" si="36"/>
        <v>0</v>
      </c>
      <c r="AD132" s="1559">
        <f t="shared" si="68"/>
        <v>0</v>
      </c>
      <c r="AF132" s="928"/>
      <c r="AG132" s="1065" t="str">
        <f>IF(AF132=" "," ",IF(AF132="Vehículos",VLOOKUP($AG$18,'Datos Indices'!$A$38:$Z$50,22,FALSE),IF(AF132="Ipim",VLOOKUP($AG$18,'Datos Indices'!$A$38:$Z$50,7,FALSE),IF(AF132="Dólar",VLOOKUP($AG$18,'Datos Indices'!$A$38:$Z$50,4,FALSE),IF(AF132="Gasoil",VLOOKUP($AG$18,'Datos Indices'!$A$38:$Z$50,10,FALSE),IF(AF132="WPU06 Pesificado",VLOOKUP($AG$18,'Datos Indices'!$A$38:$Z$50,26,FALSE),0))))))</f>
        <v xml:space="preserve"> </v>
      </c>
      <c r="AH132" s="1066">
        <f t="shared" si="37"/>
        <v>0</v>
      </c>
      <c r="AJ132" s="928"/>
      <c r="AK132" s="1065" t="str">
        <f>IF(AJ132=" "," ",IF(AJ132="Vehículos",VLOOKUP($AK$18,'Datos Indices'!$A$38:$Z$50,22,FALSE),IF(AJ132="Ipim",VLOOKUP($AK$18,'Datos Indices'!$A$38:$Z$50,7,FALSE),IF(AJ132="Dólar",VLOOKUP($AK$18,'Datos Indices'!$A$38:$Z$50,4,FALSE),IF(AJ132="Gasoil",VLOOKUP($AK$18,'Datos Indices'!$A$38:$Z$50,10,FALSE),IF(AJ132="WPU06 Pesificado",VLOOKUP($AK$18,'Datos Indices'!$A$38:$Z$50,26,FALSE),0))))))</f>
        <v xml:space="preserve"> </v>
      </c>
      <c r="AL132" s="1067">
        <f t="shared" si="38"/>
        <v>0</v>
      </c>
      <c r="AM132" s="1067">
        <f t="shared" si="39"/>
        <v>0</v>
      </c>
      <c r="AN132" s="1067">
        <f t="shared" si="40"/>
        <v>0</v>
      </c>
      <c r="AP132" s="928"/>
      <c r="AQ132" s="1065" t="str">
        <f>IF(AP132=" "," ",IF(AP132="Vehículos",VLOOKUP($AQ$18,'Datos Indices'!$A$38:$Z$50,22,FALSE),IF(AP132="Ipim",VLOOKUP($AQ$18,'Datos Indices'!$A$38:$Z$50,7,FALSE),IF(AP132="Dólar",VLOOKUP($AQ$18,'Datos Indices'!$A$38:$Z$50,4,FALSE),IF(AP132="Gasoil",VLOOKUP($AQ$18,'Datos Indices'!$A$38:$Z$50,10,FALSE),IF(AP132="WPU06 Pesificado",VLOOKUP($AQ$18,'Datos Indices'!$A$38:$Z$50,26,FALSE),0))))))</f>
        <v xml:space="preserve"> </v>
      </c>
      <c r="AR132" s="1066">
        <f t="shared" si="41"/>
        <v>0</v>
      </c>
      <c r="AT132" s="928"/>
      <c r="AU132" s="1065" t="str">
        <f>IF(AT132=" "," ",IF(AT132="Vehículos",VLOOKUP($AU$18,'Datos Indices'!$A$38:$Z$50,22,FALSE),IF(AT132="Ipim",VLOOKUP($AU$18,'Datos Indices'!$A$38:$Z$50,7,FALSE),IF(AT132="Dólar",VLOOKUP($AU$18,'Datos Indices'!$A$38:$Z$50,4,FALSE),IF(AT132="Gasoil",VLOOKUP($AU$18,'Datos Indices'!$A$38:$Z$50,10,FALSE),IF(AT132="WPU06 Pesificado",VLOOKUP($AU$18,'Datos Indices'!$A$38:$Z$50,26,FALSE),0))))))</f>
        <v xml:space="preserve"> </v>
      </c>
      <c r="AV132" s="1067">
        <f t="shared" si="42"/>
        <v>0</v>
      </c>
      <c r="AW132" s="1067">
        <f t="shared" si="43"/>
        <v>0</v>
      </c>
      <c r="AX132" s="1067">
        <f t="shared" si="44"/>
        <v>0</v>
      </c>
      <c r="AY132" s="1559">
        <f t="shared" si="45"/>
        <v>0</v>
      </c>
      <c r="AZ132" s="1559">
        <f t="shared" si="46"/>
        <v>0</v>
      </c>
      <c r="BA132" s="1257"/>
      <c r="BB132" s="125"/>
      <c r="BC132" s="1257"/>
      <c r="BD132" s="1450" t="str">
        <f t="shared" si="47"/>
        <v/>
      </c>
      <c r="BE132" s="1451"/>
      <c r="BF132" s="1247"/>
      <c r="BG132" s="1247"/>
      <c r="BH132" s="1247"/>
      <c r="BI132" s="1247"/>
      <c r="BJ132" s="1247"/>
      <c r="BK132" s="1247"/>
      <c r="BL132" s="1247"/>
      <c r="BM132" s="1247"/>
      <c r="BN132" s="1247"/>
      <c r="BO132" s="1247"/>
      <c r="BP132" s="1247"/>
      <c r="BQ132" s="1247"/>
      <c r="BR132" s="1247"/>
      <c r="BS132" s="1247"/>
      <c r="BT132" s="1247"/>
      <c r="BU132" s="1247"/>
      <c r="BV132" s="1247"/>
      <c r="BW132" s="1247"/>
      <c r="BX132" s="1247"/>
      <c r="BY132" s="1247"/>
      <c r="BZ132" s="1247"/>
      <c r="CA132" s="1247"/>
      <c r="CB132" s="1247"/>
      <c r="CC132" s="1247"/>
      <c r="CD132" s="1247"/>
      <c r="CE132" s="1247"/>
      <c r="CF132" s="1247"/>
      <c r="CG132" s="1247"/>
      <c r="CH132" s="1247"/>
      <c r="CI132" s="1247"/>
      <c r="CJ132" s="1247"/>
      <c r="CK132" s="1247"/>
      <c r="CL132" s="1247"/>
      <c r="CM132" s="1247"/>
      <c r="CN132" s="1247"/>
      <c r="CO132" s="1247"/>
      <c r="CP132" s="1247"/>
      <c r="CQ132" s="1247"/>
      <c r="CR132" s="1247"/>
      <c r="CS132" s="1247"/>
      <c r="CT132" s="1247"/>
      <c r="CU132" s="1247"/>
      <c r="CV132" s="1247"/>
      <c r="CW132" s="1247"/>
      <c r="CX132" s="1247"/>
      <c r="CY132" s="1247"/>
      <c r="CZ132" s="1247"/>
      <c r="DA132" s="1247"/>
      <c r="DB132" s="1247"/>
      <c r="DC132" s="1247"/>
      <c r="DD132" s="1247"/>
      <c r="DE132" s="1247"/>
      <c r="DF132" s="1247"/>
      <c r="DG132" s="1247"/>
      <c r="DH132" s="1247"/>
      <c r="DI132" s="1247"/>
      <c r="DJ132" s="1247"/>
      <c r="DK132" s="1247"/>
      <c r="DL132" s="1247"/>
      <c r="DM132" s="1247"/>
      <c r="DN132" s="1247"/>
      <c r="DO132" s="1247"/>
      <c r="DP132" s="1247"/>
      <c r="DQ132" s="1247"/>
      <c r="DR132" s="1247"/>
      <c r="DS132" s="1247"/>
      <c r="DT132" s="1247"/>
      <c r="DU132" s="1247"/>
      <c r="DV132" s="1247"/>
      <c r="DW132" s="1247"/>
      <c r="DX132" s="1247"/>
      <c r="DY132" s="1247"/>
      <c r="DZ132" s="1247"/>
      <c r="EA132" s="1247"/>
      <c r="EB132" s="1247"/>
      <c r="EC132" s="1247"/>
      <c r="ED132" s="1247"/>
      <c r="EE132" s="1247"/>
      <c r="EF132" s="1247"/>
      <c r="EG132" s="1247"/>
      <c r="EH132" s="1257"/>
      <c r="EI132" s="1452">
        <f t="shared" si="48"/>
        <v>0</v>
      </c>
      <c r="EJ132" s="1452">
        <f t="shared" si="49"/>
        <v>0</v>
      </c>
      <c r="EK132" s="1257"/>
      <c r="EL132" s="1450" t="str">
        <f t="shared" si="50"/>
        <v/>
      </c>
      <c r="EM132" s="1451"/>
      <c r="EN132" s="1247"/>
      <c r="EO132" s="1247"/>
      <c r="EP132" s="1247"/>
      <c r="EQ132" s="1247"/>
      <c r="ER132" s="1247"/>
      <c r="ES132" s="1247"/>
      <c r="ET132" s="1247"/>
      <c r="EU132" s="1247"/>
      <c r="EV132" s="1247"/>
      <c r="EW132" s="1247"/>
      <c r="EX132" s="1247"/>
      <c r="EY132" s="1247"/>
      <c r="EZ132" s="1247"/>
      <c r="FA132" s="1247"/>
      <c r="FB132" s="1247"/>
      <c r="FC132" s="1247"/>
      <c r="FD132" s="1247"/>
      <c r="FE132" s="1247"/>
      <c r="FF132" s="1247"/>
      <c r="FG132" s="1247"/>
      <c r="FH132" s="1247"/>
      <c r="FI132" s="1247"/>
      <c r="FJ132" s="1247"/>
      <c r="FK132" s="1247"/>
      <c r="FL132" s="1247"/>
      <c r="FM132" s="1247"/>
      <c r="FN132" s="1247"/>
      <c r="FO132" s="1247"/>
      <c r="FP132" s="1247"/>
      <c r="FQ132" s="1247"/>
      <c r="FR132" s="1247"/>
      <c r="FS132" s="1247"/>
      <c r="FT132" s="1247"/>
      <c r="FU132" s="1247"/>
      <c r="FV132" s="1247"/>
      <c r="FW132" s="1247"/>
      <c r="FX132" s="1247"/>
      <c r="FY132" s="1247"/>
      <c r="FZ132" s="1247"/>
      <c r="GA132" s="1247"/>
      <c r="GB132" s="1247"/>
      <c r="GC132" s="1247"/>
      <c r="GD132" s="1247"/>
      <c r="GE132" s="1247"/>
      <c r="GF132" s="1247"/>
      <c r="GG132" s="1247"/>
      <c r="GH132" s="1247"/>
      <c r="GI132" s="1247"/>
      <c r="GJ132" s="1247"/>
      <c r="GK132" s="1247"/>
      <c r="GL132" s="1247"/>
      <c r="GM132" s="1247"/>
      <c r="GN132" s="1247"/>
      <c r="GO132" s="1247"/>
      <c r="GP132" s="1247"/>
      <c r="GQ132" s="1247"/>
      <c r="GR132" s="1247"/>
      <c r="GS132" s="1247"/>
      <c r="GT132" s="1247"/>
      <c r="GU132" s="1247"/>
      <c r="GV132" s="1247"/>
      <c r="GW132" s="1247"/>
      <c r="GX132" s="1247"/>
      <c r="GY132" s="1247"/>
      <c r="GZ132" s="1247"/>
      <c r="HA132" s="1247"/>
      <c r="HB132" s="1247"/>
      <c r="HC132" s="1247"/>
      <c r="HD132" s="1247"/>
      <c r="HE132" s="1247"/>
      <c r="HF132" s="1247"/>
      <c r="HG132" s="1247"/>
      <c r="HH132" s="1247"/>
      <c r="HI132" s="1247"/>
      <c r="HJ132" s="1247"/>
      <c r="HK132" s="1247"/>
      <c r="HL132" s="1247"/>
      <c r="HM132" s="1247"/>
      <c r="HN132" s="1247"/>
      <c r="HO132" s="1247"/>
      <c r="HQ132" s="1452">
        <f t="shared" si="51"/>
        <v>0</v>
      </c>
      <c r="HR132" s="1452">
        <f t="shared" si="52"/>
        <v>0</v>
      </c>
    </row>
    <row r="133" spans="1:226" ht="16.5" customHeight="1" x14ac:dyDescent="0.2">
      <c r="A133" s="456"/>
      <c r="B133" s="121"/>
      <c r="C133" s="121"/>
      <c r="D133" s="122"/>
      <c r="E133" s="122"/>
      <c r="F133" s="142"/>
      <c r="G133" s="140"/>
      <c r="H133" s="141"/>
      <c r="I133" s="141"/>
      <c r="J133" s="141"/>
      <c r="K133" s="1559">
        <f t="shared" si="66"/>
        <v>0</v>
      </c>
      <c r="L133" s="153"/>
      <c r="M133" s="151"/>
      <c r="N133" s="152"/>
      <c r="O133" s="646"/>
      <c r="P133" s="1559">
        <f t="shared" si="65"/>
        <v>0</v>
      </c>
      <c r="Q133" s="343"/>
      <c r="R133" s="343"/>
      <c r="S133" s="344"/>
      <c r="T133" s="1559">
        <f t="shared" si="61"/>
        <v>0</v>
      </c>
      <c r="U133" s="344"/>
      <c r="V133" s="141"/>
      <c r="W133" s="1559">
        <f t="shared" si="60"/>
        <v>0</v>
      </c>
      <c r="X133" s="343"/>
      <c r="Y133" s="343"/>
      <c r="Z133" s="343"/>
      <c r="AA133" s="343"/>
      <c r="AB133" s="1559">
        <f t="shared" si="67"/>
        <v>0</v>
      </c>
      <c r="AC133" s="1559">
        <f t="shared" si="36"/>
        <v>0</v>
      </c>
      <c r="AD133" s="1559">
        <f t="shared" si="68"/>
        <v>0</v>
      </c>
      <c r="AF133" s="928"/>
      <c r="AG133" s="1065" t="str">
        <f>IF(AF133=" "," ",IF(AF133="Vehículos",VLOOKUP($AG$18,'Datos Indices'!$A$38:$Z$50,22,FALSE),IF(AF133="Ipim",VLOOKUP($AG$18,'Datos Indices'!$A$38:$Z$50,7,FALSE),IF(AF133="Dólar",VLOOKUP($AG$18,'Datos Indices'!$A$38:$Z$50,4,FALSE),IF(AF133="Gasoil",VLOOKUP($AG$18,'Datos Indices'!$A$38:$Z$50,10,FALSE),IF(AF133="WPU06 Pesificado",VLOOKUP($AG$18,'Datos Indices'!$A$38:$Z$50,26,FALSE),0))))))</f>
        <v xml:space="preserve"> </v>
      </c>
      <c r="AH133" s="1066">
        <f t="shared" si="37"/>
        <v>0</v>
      </c>
      <c r="AJ133" s="928"/>
      <c r="AK133" s="1065" t="str">
        <f>IF(AJ133=" "," ",IF(AJ133="Vehículos",VLOOKUP($AK$18,'Datos Indices'!$A$38:$Z$50,22,FALSE),IF(AJ133="Ipim",VLOOKUP($AK$18,'Datos Indices'!$A$38:$Z$50,7,FALSE),IF(AJ133="Dólar",VLOOKUP($AK$18,'Datos Indices'!$A$38:$Z$50,4,FALSE),IF(AJ133="Gasoil",VLOOKUP($AK$18,'Datos Indices'!$A$38:$Z$50,10,FALSE),IF(AJ133="WPU06 Pesificado",VLOOKUP($AK$18,'Datos Indices'!$A$38:$Z$50,26,FALSE),0))))))</f>
        <v xml:space="preserve"> </v>
      </c>
      <c r="AL133" s="1067">
        <f t="shared" si="38"/>
        <v>0</v>
      </c>
      <c r="AM133" s="1067">
        <f t="shared" si="39"/>
        <v>0</v>
      </c>
      <c r="AN133" s="1067">
        <f t="shared" si="40"/>
        <v>0</v>
      </c>
      <c r="AP133" s="928"/>
      <c r="AQ133" s="1065" t="str">
        <f>IF(AP133=" "," ",IF(AP133="Vehículos",VLOOKUP($AQ$18,'Datos Indices'!$A$38:$Z$50,22,FALSE),IF(AP133="Ipim",VLOOKUP($AQ$18,'Datos Indices'!$A$38:$Z$50,7,FALSE),IF(AP133="Dólar",VLOOKUP($AQ$18,'Datos Indices'!$A$38:$Z$50,4,FALSE),IF(AP133="Gasoil",VLOOKUP($AQ$18,'Datos Indices'!$A$38:$Z$50,10,FALSE),IF(AP133="WPU06 Pesificado",VLOOKUP($AQ$18,'Datos Indices'!$A$38:$Z$50,26,FALSE),0))))))</f>
        <v xml:space="preserve"> </v>
      </c>
      <c r="AR133" s="1066">
        <f t="shared" si="41"/>
        <v>0</v>
      </c>
      <c r="AT133" s="928"/>
      <c r="AU133" s="1065" t="str">
        <f>IF(AT133=" "," ",IF(AT133="Vehículos",VLOOKUP($AU$18,'Datos Indices'!$A$38:$Z$50,22,FALSE),IF(AT133="Ipim",VLOOKUP($AU$18,'Datos Indices'!$A$38:$Z$50,7,FALSE),IF(AT133="Dólar",VLOOKUP($AU$18,'Datos Indices'!$A$38:$Z$50,4,FALSE),IF(AT133="Gasoil",VLOOKUP($AU$18,'Datos Indices'!$A$38:$Z$50,10,FALSE),IF(AT133="WPU06 Pesificado",VLOOKUP($AU$18,'Datos Indices'!$A$38:$Z$50,26,FALSE),0))))))</f>
        <v xml:space="preserve"> </v>
      </c>
      <c r="AV133" s="1067">
        <f t="shared" si="42"/>
        <v>0</v>
      </c>
      <c r="AW133" s="1067">
        <f t="shared" si="43"/>
        <v>0</v>
      </c>
      <c r="AX133" s="1067">
        <f t="shared" si="44"/>
        <v>0</v>
      </c>
      <c r="AY133" s="1559">
        <f t="shared" si="45"/>
        <v>0</v>
      </c>
      <c r="AZ133" s="1559">
        <f t="shared" si="46"/>
        <v>0</v>
      </c>
      <c r="BA133" s="1257"/>
      <c r="BB133" s="125"/>
      <c r="BC133" s="1257"/>
      <c r="BD133" s="1450" t="str">
        <f t="shared" si="47"/>
        <v/>
      </c>
      <c r="BE133" s="1451"/>
      <c r="BF133" s="1247"/>
      <c r="BG133" s="1247"/>
      <c r="BH133" s="1247"/>
      <c r="BI133" s="1247"/>
      <c r="BJ133" s="1247"/>
      <c r="BK133" s="1247"/>
      <c r="BL133" s="1247"/>
      <c r="BM133" s="1247"/>
      <c r="BN133" s="1247"/>
      <c r="BO133" s="1247"/>
      <c r="BP133" s="1247"/>
      <c r="BQ133" s="1247"/>
      <c r="BR133" s="1247"/>
      <c r="BS133" s="1247"/>
      <c r="BT133" s="1247"/>
      <c r="BU133" s="1247"/>
      <c r="BV133" s="1247"/>
      <c r="BW133" s="1247"/>
      <c r="BX133" s="1247"/>
      <c r="BY133" s="1247"/>
      <c r="BZ133" s="1247"/>
      <c r="CA133" s="1247"/>
      <c r="CB133" s="1247"/>
      <c r="CC133" s="1247"/>
      <c r="CD133" s="1247"/>
      <c r="CE133" s="1247"/>
      <c r="CF133" s="1247"/>
      <c r="CG133" s="1247"/>
      <c r="CH133" s="1247"/>
      <c r="CI133" s="1247"/>
      <c r="CJ133" s="1247"/>
      <c r="CK133" s="1247"/>
      <c r="CL133" s="1247"/>
      <c r="CM133" s="1247"/>
      <c r="CN133" s="1247"/>
      <c r="CO133" s="1247"/>
      <c r="CP133" s="1247"/>
      <c r="CQ133" s="1247"/>
      <c r="CR133" s="1247"/>
      <c r="CS133" s="1247"/>
      <c r="CT133" s="1247"/>
      <c r="CU133" s="1247"/>
      <c r="CV133" s="1247"/>
      <c r="CW133" s="1247"/>
      <c r="CX133" s="1247"/>
      <c r="CY133" s="1247"/>
      <c r="CZ133" s="1247"/>
      <c r="DA133" s="1247"/>
      <c r="DB133" s="1247"/>
      <c r="DC133" s="1247"/>
      <c r="DD133" s="1247"/>
      <c r="DE133" s="1247"/>
      <c r="DF133" s="1247"/>
      <c r="DG133" s="1247"/>
      <c r="DH133" s="1247"/>
      <c r="DI133" s="1247"/>
      <c r="DJ133" s="1247"/>
      <c r="DK133" s="1247"/>
      <c r="DL133" s="1247"/>
      <c r="DM133" s="1247"/>
      <c r="DN133" s="1247"/>
      <c r="DO133" s="1247"/>
      <c r="DP133" s="1247"/>
      <c r="DQ133" s="1247"/>
      <c r="DR133" s="1247"/>
      <c r="DS133" s="1247"/>
      <c r="DT133" s="1247"/>
      <c r="DU133" s="1247"/>
      <c r="DV133" s="1247"/>
      <c r="DW133" s="1247"/>
      <c r="DX133" s="1247"/>
      <c r="DY133" s="1247"/>
      <c r="DZ133" s="1247"/>
      <c r="EA133" s="1247"/>
      <c r="EB133" s="1247"/>
      <c r="EC133" s="1247"/>
      <c r="ED133" s="1247"/>
      <c r="EE133" s="1247"/>
      <c r="EF133" s="1247"/>
      <c r="EG133" s="1247"/>
      <c r="EH133" s="1257"/>
      <c r="EI133" s="1452">
        <f t="shared" si="48"/>
        <v>0</v>
      </c>
      <c r="EJ133" s="1452">
        <f t="shared" si="49"/>
        <v>0</v>
      </c>
      <c r="EK133" s="1257"/>
      <c r="EL133" s="1450" t="str">
        <f t="shared" si="50"/>
        <v/>
      </c>
      <c r="EM133" s="1451"/>
      <c r="EN133" s="1247"/>
      <c r="EO133" s="1247"/>
      <c r="EP133" s="1247"/>
      <c r="EQ133" s="1247"/>
      <c r="ER133" s="1247"/>
      <c r="ES133" s="1247"/>
      <c r="ET133" s="1247"/>
      <c r="EU133" s="1247"/>
      <c r="EV133" s="1247"/>
      <c r="EW133" s="1247"/>
      <c r="EX133" s="1247"/>
      <c r="EY133" s="1247"/>
      <c r="EZ133" s="1247"/>
      <c r="FA133" s="1247"/>
      <c r="FB133" s="1247"/>
      <c r="FC133" s="1247"/>
      <c r="FD133" s="1247"/>
      <c r="FE133" s="1247"/>
      <c r="FF133" s="1247"/>
      <c r="FG133" s="1247"/>
      <c r="FH133" s="1247"/>
      <c r="FI133" s="1247"/>
      <c r="FJ133" s="1247"/>
      <c r="FK133" s="1247"/>
      <c r="FL133" s="1247"/>
      <c r="FM133" s="1247"/>
      <c r="FN133" s="1247"/>
      <c r="FO133" s="1247"/>
      <c r="FP133" s="1247"/>
      <c r="FQ133" s="1247"/>
      <c r="FR133" s="1247"/>
      <c r="FS133" s="1247"/>
      <c r="FT133" s="1247"/>
      <c r="FU133" s="1247"/>
      <c r="FV133" s="1247"/>
      <c r="FW133" s="1247"/>
      <c r="FX133" s="1247"/>
      <c r="FY133" s="1247"/>
      <c r="FZ133" s="1247"/>
      <c r="GA133" s="1247"/>
      <c r="GB133" s="1247"/>
      <c r="GC133" s="1247"/>
      <c r="GD133" s="1247"/>
      <c r="GE133" s="1247"/>
      <c r="GF133" s="1247"/>
      <c r="GG133" s="1247"/>
      <c r="GH133" s="1247"/>
      <c r="GI133" s="1247"/>
      <c r="GJ133" s="1247"/>
      <c r="GK133" s="1247"/>
      <c r="GL133" s="1247"/>
      <c r="GM133" s="1247"/>
      <c r="GN133" s="1247"/>
      <c r="GO133" s="1247"/>
      <c r="GP133" s="1247"/>
      <c r="GQ133" s="1247"/>
      <c r="GR133" s="1247"/>
      <c r="GS133" s="1247"/>
      <c r="GT133" s="1247"/>
      <c r="GU133" s="1247"/>
      <c r="GV133" s="1247"/>
      <c r="GW133" s="1247"/>
      <c r="GX133" s="1247"/>
      <c r="GY133" s="1247"/>
      <c r="GZ133" s="1247"/>
      <c r="HA133" s="1247"/>
      <c r="HB133" s="1247"/>
      <c r="HC133" s="1247"/>
      <c r="HD133" s="1247"/>
      <c r="HE133" s="1247"/>
      <c r="HF133" s="1247"/>
      <c r="HG133" s="1247"/>
      <c r="HH133" s="1247"/>
      <c r="HI133" s="1247"/>
      <c r="HJ133" s="1247"/>
      <c r="HK133" s="1247"/>
      <c r="HL133" s="1247"/>
      <c r="HM133" s="1247"/>
      <c r="HN133" s="1247"/>
      <c r="HO133" s="1247"/>
      <c r="HQ133" s="1452">
        <f t="shared" si="51"/>
        <v>0</v>
      </c>
      <c r="HR133" s="1452">
        <f t="shared" si="52"/>
        <v>0</v>
      </c>
    </row>
    <row r="134" spans="1:226" ht="16.5" customHeight="1" x14ac:dyDescent="0.2">
      <c r="A134" s="456"/>
      <c r="B134" s="121"/>
      <c r="C134" s="121"/>
      <c r="D134" s="122"/>
      <c r="E134" s="122"/>
      <c r="F134" s="142"/>
      <c r="G134" s="140"/>
      <c r="H134" s="141"/>
      <c r="I134" s="141"/>
      <c r="J134" s="141"/>
      <c r="K134" s="1559">
        <f t="shared" si="66"/>
        <v>0</v>
      </c>
      <c r="L134" s="150"/>
      <c r="M134" s="151"/>
      <c r="N134" s="152"/>
      <c r="O134" s="646"/>
      <c r="P134" s="1559">
        <f>+(M134*N134*O134)*C134*D134</f>
        <v>0</v>
      </c>
      <c r="Q134" s="343"/>
      <c r="R134" s="343"/>
      <c r="S134" s="344"/>
      <c r="T134" s="1559">
        <f t="shared" si="61"/>
        <v>0</v>
      </c>
      <c r="U134" s="344"/>
      <c r="V134" s="344"/>
      <c r="W134" s="1559">
        <f t="shared" si="60"/>
        <v>0</v>
      </c>
      <c r="X134" s="343"/>
      <c r="Y134" s="343"/>
      <c r="Z134" s="343"/>
      <c r="AA134" s="343"/>
      <c r="AB134" s="1559">
        <f t="shared" si="67"/>
        <v>0</v>
      </c>
      <c r="AC134" s="1559">
        <f t="shared" si="36"/>
        <v>0</v>
      </c>
      <c r="AD134" s="1559">
        <f t="shared" si="68"/>
        <v>0</v>
      </c>
      <c r="AF134" s="928"/>
      <c r="AG134" s="1065" t="str">
        <f>IF(AF134=" "," ",IF(AF134="Vehículos",VLOOKUP($AG$18,'Datos Indices'!$A$38:$Z$50,22,FALSE),IF(AF134="Ipim",VLOOKUP($AG$18,'Datos Indices'!$A$38:$Z$50,7,FALSE),IF(AF134="Dólar",VLOOKUP($AG$18,'Datos Indices'!$A$38:$Z$50,4,FALSE),IF(AF134="Gasoil",VLOOKUP($AG$18,'Datos Indices'!$A$38:$Z$50,10,FALSE),IF(AF134="WPU06 Pesificado",VLOOKUP($AG$18,'Datos Indices'!$A$38:$Z$50,26,FALSE),0))))))</f>
        <v xml:space="preserve"> </v>
      </c>
      <c r="AH134" s="1066">
        <f t="shared" si="37"/>
        <v>0</v>
      </c>
      <c r="AJ134" s="928"/>
      <c r="AK134" s="1065" t="str">
        <f>IF(AJ134=" "," ",IF(AJ134="Vehículos",VLOOKUP($AK$18,'Datos Indices'!$A$38:$Z$50,22,FALSE),IF(AJ134="Ipim",VLOOKUP($AK$18,'Datos Indices'!$A$38:$Z$50,7,FALSE),IF(AJ134="Dólar",VLOOKUP($AK$18,'Datos Indices'!$A$38:$Z$50,4,FALSE),IF(AJ134="Gasoil",VLOOKUP($AK$18,'Datos Indices'!$A$38:$Z$50,10,FALSE),IF(AJ134="WPU06 Pesificado",VLOOKUP($AK$18,'Datos Indices'!$A$38:$Z$50,26,FALSE),0))))))</f>
        <v xml:space="preserve"> </v>
      </c>
      <c r="AL134" s="1067">
        <f t="shared" si="38"/>
        <v>0</v>
      </c>
      <c r="AM134" s="1067">
        <f t="shared" si="39"/>
        <v>0</v>
      </c>
      <c r="AN134" s="1067">
        <f t="shared" si="40"/>
        <v>0</v>
      </c>
      <c r="AP134" s="928"/>
      <c r="AQ134" s="1065" t="str">
        <f>IF(AP134=" "," ",IF(AP134="Vehículos",VLOOKUP($AQ$18,'Datos Indices'!$A$38:$Z$50,22,FALSE),IF(AP134="Ipim",VLOOKUP($AQ$18,'Datos Indices'!$A$38:$Z$50,7,FALSE),IF(AP134="Dólar",VLOOKUP($AQ$18,'Datos Indices'!$A$38:$Z$50,4,FALSE),IF(AP134="Gasoil",VLOOKUP($AQ$18,'Datos Indices'!$A$38:$Z$50,10,FALSE),IF(AP134="WPU06 Pesificado",VLOOKUP($AQ$18,'Datos Indices'!$A$38:$Z$50,26,FALSE),0))))))</f>
        <v xml:space="preserve"> </v>
      </c>
      <c r="AR134" s="1066">
        <f t="shared" si="41"/>
        <v>0</v>
      </c>
      <c r="AT134" s="928"/>
      <c r="AU134" s="1065" t="str">
        <f>IF(AT134=" "," ",IF(AT134="Vehículos",VLOOKUP($AU$18,'Datos Indices'!$A$38:$Z$50,22,FALSE),IF(AT134="Ipim",VLOOKUP($AU$18,'Datos Indices'!$A$38:$Z$50,7,FALSE),IF(AT134="Dólar",VLOOKUP($AU$18,'Datos Indices'!$A$38:$Z$50,4,FALSE),IF(AT134="Gasoil",VLOOKUP($AU$18,'Datos Indices'!$A$38:$Z$50,10,FALSE),IF(AT134="WPU06 Pesificado",VLOOKUP($AU$18,'Datos Indices'!$A$38:$Z$50,26,FALSE),0))))))</f>
        <v xml:space="preserve"> </v>
      </c>
      <c r="AV134" s="1067">
        <f t="shared" si="42"/>
        <v>0</v>
      </c>
      <c r="AW134" s="1067">
        <f t="shared" si="43"/>
        <v>0</v>
      </c>
      <c r="AX134" s="1067">
        <f t="shared" si="44"/>
        <v>0</v>
      </c>
      <c r="AY134" s="1559">
        <f t="shared" si="45"/>
        <v>0</v>
      </c>
      <c r="AZ134" s="1559">
        <f t="shared" si="46"/>
        <v>0</v>
      </c>
      <c r="BA134" s="1257"/>
      <c r="BB134" s="125"/>
      <c r="BC134" s="1257"/>
      <c r="BD134" s="1450" t="str">
        <f t="shared" si="47"/>
        <v/>
      </c>
      <c r="BF134" s="1247"/>
      <c r="BG134" s="1247"/>
      <c r="BH134" s="1247"/>
      <c r="BI134" s="1247"/>
      <c r="BJ134" s="1247"/>
      <c r="BK134" s="1247"/>
      <c r="BL134" s="1247"/>
      <c r="BM134" s="1247"/>
      <c r="BN134" s="1247"/>
      <c r="BO134" s="1247"/>
      <c r="BP134" s="1247"/>
      <c r="BQ134" s="1247"/>
      <c r="BR134" s="1247"/>
      <c r="BS134" s="1247"/>
      <c r="BT134" s="1247"/>
      <c r="BU134" s="1247"/>
      <c r="BV134" s="1247"/>
      <c r="BW134" s="1247"/>
      <c r="BX134" s="1247"/>
      <c r="BY134" s="1247"/>
      <c r="BZ134" s="1247"/>
      <c r="CA134" s="1247"/>
      <c r="CB134" s="1247"/>
      <c r="CC134" s="1247"/>
      <c r="CD134" s="1247"/>
      <c r="CE134" s="1247"/>
      <c r="CF134" s="1247"/>
      <c r="CG134" s="1247"/>
      <c r="CH134" s="1247"/>
      <c r="CI134" s="1247"/>
      <c r="CJ134" s="1247"/>
      <c r="CK134" s="1247"/>
      <c r="CL134" s="1247"/>
      <c r="CM134" s="1247"/>
      <c r="CN134" s="1247"/>
      <c r="CO134" s="1247"/>
      <c r="CP134" s="1247"/>
      <c r="CQ134" s="1247"/>
      <c r="CR134" s="1247"/>
      <c r="CS134" s="1247"/>
      <c r="CT134" s="1247"/>
      <c r="CU134" s="1247"/>
      <c r="CV134" s="1247"/>
      <c r="CW134" s="1247"/>
      <c r="CX134" s="1247"/>
      <c r="CY134" s="1247"/>
      <c r="CZ134" s="1247"/>
      <c r="DA134" s="1247"/>
      <c r="DB134" s="1247"/>
      <c r="DC134" s="1247"/>
      <c r="DD134" s="1247"/>
      <c r="DE134" s="1247"/>
      <c r="DF134" s="1247"/>
      <c r="DG134" s="1247"/>
      <c r="DH134" s="1247"/>
      <c r="DI134" s="1247"/>
      <c r="DJ134" s="1247"/>
      <c r="DK134" s="1247"/>
      <c r="DL134" s="1247"/>
      <c r="DM134" s="1247"/>
      <c r="DN134" s="1247"/>
      <c r="DO134" s="1247"/>
      <c r="DP134" s="1247"/>
      <c r="DQ134" s="1247"/>
      <c r="DR134" s="1247"/>
      <c r="DS134" s="1247"/>
      <c r="DT134" s="1247"/>
      <c r="DU134" s="1247"/>
      <c r="DV134" s="1247"/>
      <c r="DW134" s="1247"/>
      <c r="DX134" s="1247"/>
      <c r="DY134" s="1247"/>
      <c r="DZ134" s="1247"/>
      <c r="EA134" s="1247"/>
      <c r="EB134" s="1247"/>
      <c r="EC134" s="1247"/>
      <c r="ED134" s="1247"/>
      <c r="EE134" s="1247"/>
      <c r="EF134" s="1247"/>
      <c r="EG134" s="1247"/>
      <c r="EH134" s="1257"/>
      <c r="EI134" s="1452">
        <f t="shared" si="48"/>
        <v>0</v>
      </c>
      <c r="EJ134" s="1452">
        <f t="shared" si="49"/>
        <v>0</v>
      </c>
      <c r="EK134" s="1257"/>
      <c r="EL134" s="1450" t="str">
        <f t="shared" si="50"/>
        <v/>
      </c>
      <c r="EN134" s="1247"/>
      <c r="EO134" s="1247"/>
      <c r="EP134" s="1247"/>
      <c r="EQ134" s="1247"/>
      <c r="ER134" s="1247"/>
      <c r="ES134" s="1247"/>
      <c r="ET134" s="1247"/>
      <c r="EU134" s="1247"/>
      <c r="EV134" s="1247"/>
      <c r="EW134" s="1247"/>
      <c r="EX134" s="1247"/>
      <c r="EY134" s="1247"/>
      <c r="EZ134" s="1247"/>
      <c r="FA134" s="1247"/>
      <c r="FB134" s="1247"/>
      <c r="FC134" s="1247"/>
      <c r="FD134" s="1247"/>
      <c r="FE134" s="1247"/>
      <c r="FF134" s="1247"/>
      <c r="FG134" s="1247"/>
      <c r="FH134" s="1247"/>
      <c r="FI134" s="1247"/>
      <c r="FJ134" s="1247"/>
      <c r="FK134" s="1247"/>
      <c r="FL134" s="1247"/>
      <c r="FM134" s="1247"/>
      <c r="FN134" s="1247"/>
      <c r="FO134" s="1247"/>
      <c r="FP134" s="1247"/>
      <c r="FQ134" s="1247"/>
      <c r="FR134" s="1247"/>
      <c r="FS134" s="1247"/>
      <c r="FT134" s="1247"/>
      <c r="FU134" s="1247"/>
      <c r="FV134" s="1247"/>
      <c r="FW134" s="1247"/>
      <c r="FX134" s="1247"/>
      <c r="FY134" s="1247"/>
      <c r="FZ134" s="1247"/>
      <c r="GA134" s="1247"/>
      <c r="GB134" s="1247"/>
      <c r="GC134" s="1247"/>
      <c r="GD134" s="1247"/>
      <c r="GE134" s="1247"/>
      <c r="GF134" s="1247"/>
      <c r="GG134" s="1247"/>
      <c r="GH134" s="1247"/>
      <c r="GI134" s="1247"/>
      <c r="GJ134" s="1247"/>
      <c r="GK134" s="1247"/>
      <c r="GL134" s="1247"/>
      <c r="GM134" s="1247"/>
      <c r="GN134" s="1247"/>
      <c r="GO134" s="1247"/>
      <c r="GP134" s="1247"/>
      <c r="GQ134" s="1247"/>
      <c r="GR134" s="1247"/>
      <c r="GS134" s="1247"/>
      <c r="GT134" s="1247"/>
      <c r="GU134" s="1247"/>
      <c r="GV134" s="1247"/>
      <c r="GW134" s="1247"/>
      <c r="GX134" s="1247"/>
      <c r="GY134" s="1247"/>
      <c r="GZ134" s="1247"/>
      <c r="HA134" s="1247"/>
      <c r="HB134" s="1247"/>
      <c r="HC134" s="1247"/>
      <c r="HD134" s="1247"/>
      <c r="HE134" s="1247"/>
      <c r="HF134" s="1247"/>
      <c r="HG134" s="1247"/>
      <c r="HH134" s="1247"/>
      <c r="HI134" s="1247"/>
      <c r="HJ134" s="1247"/>
      <c r="HK134" s="1247"/>
      <c r="HL134" s="1247"/>
      <c r="HM134" s="1247"/>
      <c r="HN134" s="1247"/>
      <c r="HO134" s="1247"/>
      <c r="HQ134" s="1452">
        <f t="shared" si="51"/>
        <v>0</v>
      </c>
      <c r="HR134" s="1452">
        <f t="shared" si="52"/>
        <v>0</v>
      </c>
    </row>
    <row r="135" spans="1:226" ht="16.5" customHeight="1" x14ac:dyDescent="0.2">
      <c r="A135" s="456"/>
      <c r="B135" s="121"/>
      <c r="C135" s="121"/>
      <c r="D135" s="122"/>
      <c r="E135" s="122"/>
      <c r="F135" s="142"/>
      <c r="G135" s="140"/>
      <c r="H135" s="141"/>
      <c r="I135" s="141"/>
      <c r="J135" s="141"/>
      <c r="K135" s="1559">
        <f t="shared" si="66"/>
        <v>0</v>
      </c>
      <c r="L135" s="153"/>
      <c r="M135" s="151"/>
      <c r="N135" s="152"/>
      <c r="O135" s="646"/>
      <c r="P135" s="1559">
        <f>+(M135*N135*O135)*C135*D135</f>
        <v>0</v>
      </c>
      <c r="Q135" s="343"/>
      <c r="R135" s="343"/>
      <c r="S135" s="344"/>
      <c r="T135" s="1559">
        <f t="shared" si="61"/>
        <v>0</v>
      </c>
      <c r="U135" s="344"/>
      <c r="V135" s="141"/>
      <c r="W135" s="1559">
        <f t="shared" si="60"/>
        <v>0</v>
      </c>
      <c r="X135" s="343"/>
      <c r="Y135" s="343"/>
      <c r="Z135" s="343"/>
      <c r="AA135" s="343"/>
      <c r="AB135" s="1559">
        <f t="shared" si="67"/>
        <v>0</v>
      </c>
      <c r="AC135" s="1559">
        <f t="shared" si="36"/>
        <v>0</v>
      </c>
      <c r="AD135" s="1559">
        <f t="shared" si="68"/>
        <v>0</v>
      </c>
      <c r="AF135" s="928"/>
      <c r="AG135" s="1065" t="str">
        <f>IF(AF135=" "," ",IF(AF135="Vehículos",VLOOKUP($AG$18,'Datos Indices'!$A$38:$Z$50,22,FALSE),IF(AF135="Ipim",VLOOKUP($AG$18,'Datos Indices'!$A$38:$Z$50,7,FALSE),IF(AF135="Dólar",VLOOKUP($AG$18,'Datos Indices'!$A$38:$Z$50,4,FALSE),IF(AF135="Gasoil",VLOOKUP($AG$18,'Datos Indices'!$A$38:$Z$50,10,FALSE),IF(AF135="WPU06 Pesificado",VLOOKUP($AG$18,'Datos Indices'!$A$38:$Z$50,26,FALSE),0))))))</f>
        <v xml:space="preserve"> </v>
      </c>
      <c r="AH135" s="1066">
        <f t="shared" si="37"/>
        <v>0</v>
      </c>
      <c r="AJ135" s="928"/>
      <c r="AK135" s="1065" t="str">
        <f>IF(AJ135=" "," ",IF(AJ135="Vehículos",VLOOKUP($AK$18,'Datos Indices'!$A$38:$Z$50,22,FALSE),IF(AJ135="Ipim",VLOOKUP($AK$18,'Datos Indices'!$A$38:$Z$50,7,FALSE),IF(AJ135="Dólar",VLOOKUP($AK$18,'Datos Indices'!$A$38:$Z$50,4,FALSE),IF(AJ135="Gasoil",VLOOKUP($AK$18,'Datos Indices'!$A$38:$Z$50,10,FALSE),IF(AJ135="WPU06 Pesificado",VLOOKUP($AK$18,'Datos Indices'!$A$38:$Z$50,26,FALSE),0))))))</f>
        <v xml:space="preserve"> </v>
      </c>
      <c r="AL135" s="1067">
        <f t="shared" si="38"/>
        <v>0</v>
      </c>
      <c r="AM135" s="1067">
        <f t="shared" si="39"/>
        <v>0</v>
      </c>
      <c r="AN135" s="1067">
        <f t="shared" si="40"/>
        <v>0</v>
      </c>
      <c r="AP135" s="928"/>
      <c r="AQ135" s="1065" t="str">
        <f>IF(AP135=" "," ",IF(AP135="Vehículos",VLOOKUP($AQ$18,'Datos Indices'!$A$38:$Z$50,22,FALSE),IF(AP135="Ipim",VLOOKUP($AQ$18,'Datos Indices'!$A$38:$Z$50,7,FALSE),IF(AP135="Dólar",VLOOKUP($AQ$18,'Datos Indices'!$A$38:$Z$50,4,FALSE),IF(AP135="Gasoil",VLOOKUP($AQ$18,'Datos Indices'!$A$38:$Z$50,10,FALSE),IF(AP135="WPU06 Pesificado",VLOOKUP($AQ$18,'Datos Indices'!$A$38:$Z$50,26,FALSE),0))))))</f>
        <v xml:space="preserve"> </v>
      </c>
      <c r="AR135" s="1066">
        <f t="shared" si="41"/>
        <v>0</v>
      </c>
      <c r="AT135" s="928"/>
      <c r="AU135" s="1065" t="str">
        <f>IF(AT135=" "," ",IF(AT135="Vehículos",VLOOKUP($AU$18,'Datos Indices'!$A$38:$Z$50,22,FALSE),IF(AT135="Ipim",VLOOKUP($AU$18,'Datos Indices'!$A$38:$Z$50,7,FALSE),IF(AT135="Dólar",VLOOKUP($AU$18,'Datos Indices'!$A$38:$Z$50,4,FALSE),IF(AT135="Gasoil",VLOOKUP($AU$18,'Datos Indices'!$A$38:$Z$50,10,FALSE),IF(AT135="WPU06 Pesificado",VLOOKUP($AU$18,'Datos Indices'!$A$38:$Z$50,26,FALSE),0))))))</f>
        <v xml:space="preserve"> </v>
      </c>
      <c r="AV135" s="1067">
        <f t="shared" si="42"/>
        <v>0</v>
      </c>
      <c r="AW135" s="1067">
        <f t="shared" si="43"/>
        <v>0</v>
      </c>
      <c r="AX135" s="1067">
        <f t="shared" si="44"/>
        <v>0</v>
      </c>
      <c r="AY135" s="1559">
        <f t="shared" si="45"/>
        <v>0</v>
      </c>
      <c r="AZ135" s="1559">
        <f t="shared" si="46"/>
        <v>0</v>
      </c>
      <c r="BA135" s="1257"/>
      <c r="BB135" s="125"/>
      <c r="BC135" s="1257"/>
      <c r="BD135" s="1450" t="str">
        <f t="shared" si="47"/>
        <v/>
      </c>
      <c r="BF135" s="1247"/>
      <c r="BG135" s="1247"/>
      <c r="BH135" s="1247"/>
      <c r="BI135" s="1247"/>
      <c r="BJ135" s="1247"/>
      <c r="BK135" s="1247"/>
      <c r="BL135" s="1247"/>
      <c r="BM135" s="1247"/>
      <c r="BN135" s="1247"/>
      <c r="BO135" s="1247"/>
      <c r="BP135" s="1247"/>
      <c r="BQ135" s="1247"/>
      <c r="BR135" s="1247"/>
      <c r="BS135" s="1247"/>
      <c r="BT135" s="1247"/>
      <c r="BU135" s="1247"/>
      <c r="BV135" s="1247"/>
      <c r="BW135" s="1247"/>
      <c r="BX135" s="1247"/>
      <c r="BY135" s="1247"/>
      <c r="BZ135" s="1247"/>
      <c r="CA135" s="1247"/>
      <c r="CB135" s="1247"/>
      <c r="CC135" s="1247"/>
      <c r="CD135" s="1247"/>
      <c r="CE135" s="1247"/>
      <c r="CF135" s="1247"/>
      <c r="CG135" s="1247"/>
      <c r="CH135" s="1247"/>
      <c r="CI135" s="1247"/>
      <c r="CJ135" s="1247"/>
      <c r="CK135" s="1247"/>
      <c r="CL135" s="1247"/>
      <c r="CM135" s="1247"/>
      <c r="CN135" s="1247"/>
      <c r="CO135" s="1247"/>
      <c r="CP135" s="1247"/>
      <c r="CQ135" s="1247"/>
      <c r="CR135" s="1247"/>
      <c r="CS135" s="1247"/>
      <c r="CT135" s="1247"/>
      <c r="CU135" s="1247"/>
      <c r="CV135" s="1247"/>
      <c r="CW135" s="1247"/>
      <c r="CX135" s="1247"/>
      <c r="CY135" s="1247"/>
      <c r="CZ135" s="1247"/>
      <c r="DA135" s="1247"/>
      <c r="DB135" s="1247"/>
      <c r="DC135" s="1247"/>
      <c r="DD135" s="1247"/>
      <c r="DE135" s="1247"/>
      <c r="DF135" s="1247"/>
      <c r="DG135" s="1247"/>
      <c r="DH135" s="1247"/>
      <c r="DI135" s="1247"/>
      <c r="DJ135" s="1247"/>
      <c r="DK135" s="1247"/>
      <c r="DL135" s="1247"/>
      <c r="DM135" s="1247"/>
      <c r="DN135" s="1247"/>
      <c r="DO135" s="1247"/>
      <c r="DP135" s="1247"/>
      <c r="DQ135" s="1247"/>
      <c r="DR135" s="1247"/>
      <c r="DS135" s="1247"/>
      <c r="DT135" s="1247"/>
      <c r="DU135" s="1247"/>
      <c r="DV135" s="1247"/>
      <c r="DW135" s="1247"/>
      <c r="DX135" s="1247"/>
      <c r="DY135" s="1247"/>
      <c r="DZ135" s="1247"/>
      <c r="EA135" s="1247"/>
      <c r="EB135" s="1247"/>
      <c r="EC135" s="1247"/>
      <c r="ED135" s="1247"/>
      <c r="EE135" s="1247"/>
      <c r="EF135" s="1247"/>
      <c r="EG135" s="1247"/>
      <c r="EH135" s="1257"/>
      <c r="EI135" s="1452">
        <f t="shared" si="48"/>
        <v>0</v>
      </c>
      <c r="EJ135" s="1452">
        <f t="shared" si="49"/>
        <v>0</v>
      </c>
      <c r="EK135" s="1257"/>
      <c r="EL135" s="1450" t="str">
        <f t="shared" si="50"/>
        <v/>
      </c>
      <c r="EN135" s="1247"/>
      <c r="EO135" s="1247"/>
      <c r="EP135" s="1247"/>
      <c r="EQ135" s="1247"/>
      <c r="ER135" s="1247"/>
      <c r="ES135" s="1247"/>
      <c r="ET135" s="1247"/>
      <c r="EU135" s="1247"/>
      <c r="EV135" s="1247"/>
      <c r="EW135" s="1247"/>
      <c r="EX135" s="1247"/>
      <c r="EY135" s="1247"/>
      <c r="EZ135" s="1247"/>
      <c r="FA135" s="1247"/>
      <c r="FB135" s="1247"/>
      <c r="FC135" s="1247"/>
      <c r="FD135" s="1247"/>
      <c r="FE135" s="1247"/>
      <c r="FF135" s="1247"/>
      <c r="FG135" s="1247"/>
      <c r="FH135" s="1247"/>
      <c r="FI135" s="1247"/>
      <c r="FJ135" s="1247"/>
      <c r="FK135" s="1247"/>
      <c r="FL135" s="1247"/>
      <c r="FM135" s="1247"/>
      <c r="FN135" s="1247"/>
      <c r="FO135" s="1247"/>
      <c r="FP135" s="1247"/>
      <c r="FQ135" s="1247"/>
      <c r="FR135" s="1247"/>
      <c r="FS135" s="1247"/>
      <c r="FT135" s="1247"/>
      <c r="FU135" s="1247"/>
      <c r="FV135" s="1247"/>
      <c r="FW135" s="1247"/>
      <c r="FX135" s="1247"/>
      <c r="FY135" s="1247"/>
      <c r="FZ135" s="1247"/>
      <c r="GA135" s="1247"/>
      <c r="GB135" s="1247"/>
      <c r="GC135" s="1247"/>
      <c r="GD135" s="1247"/>
      <c r="GE135" s="1247"/>
      <c r="GF135" s="1247"/>
      <c r="GG135" s="1247"/>
      <c r="GH135" s="1247"/>
      <c r="GI135" s="1247"/>
      <c r="GJ135" s="1247"/>
      <c r="GK135" s="1247"/>
      <c r="GL135" s="1247"/>
      <c r="GM135" s="1247"/>
      <c r="GN135" s="1247"/>
      <c r="GO135" s="1247"/>
      <c r="GP135" s="1247"/>
      <c r="GQ135" s="1247"/>
      <c r="GR135" s="1247"/>
      <c r="GS135" s="1247"/>
      <c r="GT135" s="1247"/>
      <c r="GU135" s="1247"/>
      <c r="GV135" s="1247"/>
      <c r="GW135" s="1247"/>
      <c r="GX135" s="1247"/>
      <c r="GY135" s="1247"/>
      <c r="GZ135" s="1247"/>
      <c r="HA135" s="1247"/>
      <c r="HB135" s="1247"/>
      <c r="HC135" s="1247"/>
      <c r="HD135" s="1247"/>
      <c r="HE135" s="1247"/>
      <c r="HF135" s="1247"/>
      <c r="HG135" s="1247"/>
      <c r="HH135" s="1247"/>
      <c r="HI135" s="1247"/>
      <c r="HJ135" s="1247"/>
      <c r="HK135" s="1247"/>
      <c r="HL135" s="1247"/>
      <c r="HM135" s="1247"/>
      <c r="HN135" s="1247"/>
      <c r="HO135" s="1247"/>
      <c r="HQ135" s="1452">
        <f t="shared" si="51"/>
        <v>0</v>
      </c>
      <c r="HR135" s="1452">
        <f t="shared" si="52"/>
        <v>0</v>
      </c>
    </row>
    <row r="136" spans="1:226" ht="16.5" customHeight="1" x14ac:dyDescent="0.2">
      <c r="A136" s="456"/>
      <c r="B136" s="121"/>
      <c r="C136" s="121"/>
      <c r="D136" s="122"/>
      <c r="E136" s="122"/>
      <c r="F136" s="142"/>
      <c r="G136" s="140"/>
      <c r="H136" s="141"/>
      <c r="I136" s="141"/>
      <c r="J136" s="141"/>
      <c r="K136" s="1559">
        <f t="shared" si="66"/>
        <v>0</v>
      </c>
      <c r="L136" s="153"/>
      <c r="M136" s="151"/>
      <c r="N136" s="152"/>
      <c r="O136" s="646"/>
      <c r="P136" s="1559">
        <f>+(M136*N136*O136)*C136*D136</f>
        <v>0</v>
      </c>
      <c r="Q136" s="343"/>
      <c r="R136" s="343"/>
      <c r="S136" s="344"/>
      <c r="T136" s="1559">
        <f t="shared" si="61"/>
        <v>0</v>
      </c>
      <c r="U136" s="344"/>
      <c r="V136" s="344"/>
      <c r="W136" s="1559">
        <f t="shared" si="60"/>
        <v>0</v>
      </c>
      <c r="X136" s="343"/>
      <c r="Y136" s="343"/>
      <c r="Z136" s="343"/>
      <c r="AA136" s="343"/>
      <c r="AB136" s="1559">
        <f t="shared" si="67"/>
        <v>0</v>
      </c>
      <c r="AC136" s="1559">
        <f t="shared" si="36"/>
        <v>0</v>
      </c>
      <c r="AD136" s="1559">
        <f t="shared" si="68"/>
        <v>0</v>
      </c>
      <c r="AF136" s="928"/>
      <c r="AG136" s="1065" t="str">
        <f>IF(AF136=" "," ",IF(AF136="Vehículos",VLOOKUP($AG$18,'Datos Indices'!$A$38:$Z$50,22,FALSE),IF(AF136="Ipim",VLOOKUP($AG$18,'Datos Indices'!$A$38:$Z$50,7,FALSE),IF(AF136="Dólar",VLOOKUP($AG$18,'Datos Indices'!$A$38:$Z$50,4,FALSE),IF(AF136="Gasoil",VLOOKUP($AG$18,'Datos Indices'!$A$38:$Z$50,10,FALSE),IF(AF136="WPU06 Pesificado",VLOOKUP($AG$18,'Datos Indices'!$A$38:$Z$50,26,FALSE),0))))))</f>
        <v xml:space="preserve"> </v>
      </c>
      <c r="AH136" s="1066">
        <f t="shared" si="37"/>
        <v>0</v>
      </c>
      <c r="AJ136" s="928"/>
      <c r="AK136" s="1065" t="str">
        <f>IF(AJ136=" "," ",IF(AJ136="Vehículos",VLOOKUP($AK$18,'Datos Indices'!$A$38:$Z$50,22,FALSE),IF(AJ136="Ipim",VLOOKUP($AK$18,'Datos Indices'!$A$38:$Z$50,7,FALSE),IF(AJ136="Dólar",VLOOKUP($AK$18,'Datos Indices'!$A$38:$Z$50,4,FALSE),IF(AJ136="Gasoil",VLOOKUP($AK$18,'Datos Indices'!$A$38:$Z$50,10,FALSE),IF(AJ136="WPU06 Pesificado",VLOOKUP($AK$18,'Datos Indices'!$A$38:$Z$50,26,FALSE),0))))))</f>
        <v xml:space="preserve"> </v>
      </c>
      <c r="AL136" s="1067">
        <f t="shared" si="38"/>
        <v>0</v>
      </c>
      <c r="AM136" s="1067">
        <f t="shared" si="39"/>
        <v>0</v>
      </c>
      <c r="AN136" s="1067">
        <f t="shared" si="40"/>
        <v>0</v>
      </c>
      <c r="AP136" s="928"/>
      <c r="AQ136" s="1065" t="str">
        <f>IF(AP136=" "," ",IF(AP136="Vehículos",VLOOKUP($AQ$18,'Datos Indices'!$A$38:$Z$50,22,FALSE),IF(AP136="Ipim",VLOOKUP($AQ$18,'Datos Indices'!$A$38:$Z$50,7,FALSE),IF(AP136="Dólar",VLOOKUP($AQ$18,'Datos Indices'!$A$38:$Z$50,4,FALSE),IF(AP136="Gasoil",VLOOKUP($AQ$18,'Datos Indices'!$A$38:$Z$50,10,FALSE),IF(AP136="WPU06 Pesificado",VLOOKUP($AQ$18,'Datos Indices'!$A$38:$Z$50,26,FALSE),0))))))</f>
        <v xml:space="preserve"> </v>
      </c>
      <c r="AR136" s="1066">
        <f t="shared" si="41"/>
        <v>0</v>
      </c>
      <c r="AT136" s="928"/>
      <c r="AU136" s="1065" t="str">
        <f>IF(AT136=" "," ",IF(AT136="Vehículos",VLOOKUP($AU$18,'Datos Indices'!$A$38:$Z$50,22,FALSE),IF(AT136="Ipim",VLOOKUP($AU$18,'Datos Indices'!$A$38:$Z$50,7,FALSE),IF(AT136="Dólar",VLOOKUP($AU$18,'Datos Indices'!$A$38:$Z$50,4,FALSE),IF(AT136="Gasoil",VLOOKUP($AU$18,'Datos Indices'!$A$38:$Z$50,10,FALSE),IF(AT136="WPU06 Pesificado",VLOOKUP($AU$18,'Datos Indices'!$A$38:$Z$50,26,FALSE),0))))))</f>
        <v xml:space="preserve"> </v>
      </c>
      <c r="AV136" s="1067">
        <f t="shared" si="42"/>
        <v>0</v>
      </c>
      <c r="AW136" s="1067">
        <f t="shared" si="43"/>
        <v>0</v>
      </c>
      <c r="AX136" s="1067">
        <f t="shared" si="44"/>
        <v>0</v>
      </c>
      <c r="AY136" s="1559">
        <f t="shared" si="45"/>
        <v>0</v>
      </c>
      <c r="AZ136" s="1559">
        <f t="shared" si="46"/>
        <v>0</v>
      </c>
      <c r="BA136" s="1257"/>
      <c r="BB136" s="125"/>
      <c r="BC136" s="1257"/>
      <c r="BD136" s="1450" t="str">
        <f t="shared" si="47"/>
        <v/>
      </c>
      <c r="BF136" s="1247"/>
      <c r="BG136" s="1247"/>
      <c r="BH136" s="1247"/>
      <c r="BI136" s="1247"/>
      <c r="BJ136" s="1247"/>
      <c r="BK136" s="1247"/>
      <c r="BL136" s="1247"/>
      <c r="BM136" s="1247"/>
      <c r="BN136" s="1247"/>
      <c r="BO136" s="1247"/>
      <c r="BP136" s="1247"/>
      <c r="BQ136" s="1247"/>
      <c r="BR136" s="1247"/>
      <c r="BS136" s="1247"/>
      <c r="BT136" s="1247"/>
      <c r="BU136" s="1247"/>
      <c r="BV136" s="1247"/>
      <c r="BW136" s="1247"/>
      <c r="BX136" s="1247"/>
      <c r="BY136" s="1247"/>
      <c r="BZ136" s="1247"/>
      <c r="CA136" s="1247"/>
      <c r="CB136" s="1247"/>
      <c r="CC136" s="1247"/>
      <c r="CD136" s="1247"/>
      <c r="CE136" s="1247"/>
      <c r="CF136" s="1247"/>
      <c r="CG136" s="1247"/>
      <c r="CH136" s="1247"/>
      <c r="CI136" s="1247"/>
      <c r="CJ136" s="1247"/>
      <c r="CK136" s="1247"/>
      <c r="CL136" s="1247"/>
      <c r="CM136" s="1247"/>
      <c r="CN136" s="1247"/>
      <c r="CO136" s="1247"/>
      <c r="CP136" s="1247"/>
      <c r="CQ136" s="1247"/>
      <c r="CR136" s="1247"/>
      <c r="CS136" s="1247"/>
      <c r="CT136" s="1247"/>
      <c r="CU136" s="1247"/>
      <c r="CV136" s="1247"/>
      <c r="CW136" s="1247"/>
      <c r="CX136" s="1247"/>
      <c r="CY136" s="1247"/>
      <c r="CZ136" s="1247"/>
      <c r="DA136" s="1247"/>
      <c r="DB136" s="1247"/>
      <c r="DC136" s="1247"/>
      <c r="DD136" s="1247"/>
      <c r="DE136" s="1247"/>
      <c r="DF136" s="1247"/>
      <c r="DG136" s="1247"/>
      <c r="DH136" s="1247"/>
      <c r="DI136" s="1247"/>
      <c r="DJ136" s="1247"/>
      <c r="DK136" s="1247"/>
      <c r="DL136" s="1247"/>
      <c r="DM136" s="1247"/>
      <c r="DN136" s="1247"/>
      <c r="DO136" s="1247"/>
      <c r="DP136" s="1247"/>
      <c r="DQ136" s="1247"/>
      <c r="DR136" s="1247"/>
      <c r="DS136" s="1247"/>
      <c r="DT136" s="1247"/>
      <c r="DU136" s="1247"/>
      <c r="DV136" s="1247"/>
      <c r="DW136" s="1247"/>
      <c r="DX136" s="1247"/>
      <c r="DY136" s="1247"/>
      <c r="DZ136" s="1247"/>
      <c r="EA136" s="1247"/>
      <c r="EB136" s="1247"/>
      <c r="EC136" s="1247"/>
      <c r="ED136" s="1247"/>
      <c r="EE136" s="1247"/>
      <c r="EF136" s="1247"/>
      <c r="EG136" s="1247"/>
      <c r="EH136" s="1257"/>
      <c r="EI136" s="1452">
        <f t="shared" si="48"/>
        <v>0</v>
      </c>
      <c r="EJ136" s="1452">
        <f t="shared" si="49"/>
        <v>0</v>
      </c>
      <c r="EK136" s="1257"/>
      <c r="EL136" s="1450" t="str">
        <f t="shared" si="50"/>
        <v/>
      </c>
      <c r="EN136" s="1247"/>
      <c r="EO136" s="1247"/>
      <c r="EP136" s="1247"/>
      <c r="EQ136" s="1247"/>
      <c r="ER136" s="1247"/>
      <c r="ES136" s="1247"/>
      <c r="ET136" s="1247"/>
      <c r="EU136" s="1247"/>
      <c r="EV136" s="1247"/>
      <c r="EW136" s="1247"/>
      <c r="EX136" s="1247"/>
      <c r="EY136" s="1247"/>
      <c r="EZ136" s="1247"/>
      <c r="FA136" s="1247"/>
      <c r="FB136" s="1247"/>
      <c r="FC136" s="1247"/>
      <c r="FD136" s="1247"/>
      <c r="FE136" s="1247"/>
      <c r="FF136" s="1247"/>
      <c r="FG136" s="1247"/>
      <c r="FH136" s="1247"/>
      <c r="FI136" s="1247"/>
      <c r="FJ136" s="1247"/>
      <c r="FK136" s="1247"/>
      <c r="FL136" s="1247"/>
      <c r="FM136" s="1247"/>
      <c r="FN136" s="1247"/>
      <c r="FO136" s="1247"/>
      <c r="FP136" s="1247"/>
      <c r="FQ136" s="1247"/>
      <c r="FR136" s="1247"/>
      <c r="FS136" s="1247"/>
      <c r="FT136" s="1247"/>
      <c r="FU136" s="1247"/>
      <c r="FV136" s="1247"/>
      <c r="FW136" s="1247"/>
      <c r="FX136" s="1247"/>
      <c r="FY136" s="1247"/>
      <c r="FZ136" s="1247"/>
      <c r="GA136" s="1247"/>
      <c r="GB136" s="1247"/>
      <c r="GC136" s="1247"/>
      <c r="GD136" s="1247"/>
      <c r="GE136" s="1247"/>
      <c r="GF136" s="1247"/>
      <c r="GG136" s="1247"/>
      <c r="GH136" s="1247"/>
      <c r="GI136" s="1247"/>
      <c r="GJ136" s="1247"/>
      <c r="GK136" s="1247"/>
      <c r="GL136" s="1247"/>
      <c r="GM136" s="1247"/>
      <c r="GN136" s="1247"/>
      <c r="GO136" s="1247"/>
      <c r="GP136" s="1247"/>
      <c r="GQ136" s="1247"/>
      <c r="GR136" s="1247"/>
      <c r="GS136" s="1247"/>
      <c r="GT136" s="1247"/>
      <c r="GU136" s="1247"/>
      <c r="GV136" s="1247"/>
      <c r="GW136" s="1247"/>
      <c r="GX136" s="1247"/>
      <c r="GY136" s="1247"/>
      <c r="GZ136" s="1247"/>
      <c r="HA136" s="1247"/>
      <c r="HB136" s="1247"/>
      <c r="HC136" s="1247"/>
      <c r="HD136" s="1247"/>
      <c r="HE136" s="1247"/>
      <c r="HF136" s="1247"/>
      <c r="HG136" s="1247"/>
      <c r="HH136" s="1247"/>
      <c r="HI136" s="1247"/>
      <c r="HJ136" s="1247"/>
      <c r="HK136" s="1247"/>
      <c r="HL136" s="1247"/>
      <c r="HM136" s="1247"/>
      <c r="HN136" s="1247"/>
      <c r="HO136" s="1247"/>
      <c r="HQ136" s="1452">
        <f t="shared" si="51"/>
        <v>0</v>
      </c>
      <c r="HR136" s="1452">
        <f t="shared" si="52"/>
        <v>0</v>
      </c>
    </row>
    <row r="137" spans="1:226" ht="16.5" customHeight="1" x14ac:dyDescent="0.2">
      <c r="A137" s="456"/>
      <c r="B137" s="121"/>
      <c r="C137" s="121"/>
      <c r="D137" s="122"/>
      <c r="E137" s="122"/>
      <c r="F137" s="142"/>
      <c r="G137" s="140"/>
      <c r="H137" s="141"/>
      <c r="I137" s="141"/>
      <c r="J137" s="141"/>
      <c r="K137" s="1559">
        <f t="shared" ref="K137:K149" si="69">(J137*I137*H137)*C137*D137</f>
        <v>0</v>
      </c>
      <c r="L137" s="153"/>
      <c r="M137" s="151"/>
      <c r="N137" s="152"/>
      <c r="O137" s="646"/>
      <c r="P137" s="1559">
        <f>+(M137*N137*O137)*C137*D137</f>
        <v>0</v>
      </c>
      <c r="Q137" s="343"/>
      <c r="R137" s="343"/>
      <c r="S137" s="344"/>
      <c r="T137" s="1559">
        <f t="shared" si="61"/>
        <v>0</v>
      </c>
      <c r="U137" s="344"/>
      <c r="V137" s="344"/>
      <c r="W137" s="1559">
        <f t="shared" si="60"/>
        <v>0</v>
      </c>
      <c r="X137" s="343"/>
      <c r="Y137" s="343"/>
      <c r="Z137" s="343"/>
      <c r="AA137" s="343"/>
      <c r="AB137" s="1559">
        <f t="shared" ref="AB137:AB149" si="70">SUM(X137:AA137)*C137*D137</f>
        <v>0</v>
      </c>
      <c r="AC137" s="1559">
        <f t="shared" si="36"/>
        <v>0</v>
      </c>
      <c r="AD137" s="1559">
        <f t="shared" ref="AD137:AD149" si="71">+K137+P137+W137+AB137</f>
        <v>0</v>
      </c>
      <c r="AF137" s="928"/>
      <c r="AG137" s="1065" t="str">
        <f>IF(AF137=" "," ",IF(AF137="Vehículos",VLOOKUP($AG$18,'Datos Indices'!$A$38:$Z$50,22,FALSE),IF(AF137="Ipim",VLOOKUP($AG$18,'Datos Indices'!$A$38:$Z$50,7,FALSE),IF(AF137="Dólar",VLOOKUP($AG$18,'Datos Indices'!$A$38:$Z$50,4,FALSE),IF(AF137="Gasoil",VLOOKUP($AG$18,'Datos Indices'!$A$38:$Z$50,10,FALSE),IF(AF137="WPU06 Pesificado",VLOOKUP($AG$18,'Datos Indices'!$A$38:$Z$50,26,FALSE),0))))))</f>
        <v xml:space="preserve"> </v>
      </c>
      <c r="AH137" s="1066">
        <f t="shared" si="37"/>
        <v>0</v>
      </c>
      <c r="AJ137" s="928"/>
      <c r="AK137" s="1065" t="str">
        <f>IF(AJ137=" "," ",IF(AJ137="Vehículos",VLOOKUP($AK$18,'Datos Indices'!$A$38:$Z$50,22,FALSE),IF(AJ137="Ipim",VLOOKUP($AK$18,'Datos Indices'!$A$38:$Z$50,7,FALSE),IF(AJ137="Dólar",VLOOKUP($AK$18,'Datos Indices'!$A$38:$Z$50,4,FALSE),IF(AJ137="Gasoil",VLOOKUP($AK$18,'Datos Indices'!$A$38:$Z$50,10,FALSE),IF(AJ137="WPU06 Pesificado",VLOOKUP($AK$18,'Datos Indices'!$A$38:$Z$50,26,FALSE),0))))))</f>
        <v xml:space="preserve"> </v>
      </c>
      <c r="AL137" s="1067">
        <f t="shared" si="38"/>
        <v>0</v>
      </c>
      <c r="AM137" s="1067">
        <f t="shared" si="39"/>
        <v>0</v>
      </c>
      <c r="AN137" s="1067">
        <f t="shared" si="40"/>
        <v>0</v>
      </c>
      <c r="AP137" s="928"/>
      <c r="AQ137" s="1065" t="str">
        <f>IF(AP137=" "," ",IF(AP137="Vehículos",VLOOKUP($AQ$18,'Datos Indices'!$A$38:$Z$50,22,FALSE),IF(AP137="Ipim",VLOOKUP($AQ$18,'Datos Indices'!$A$38:$Z$50,7,FALSE),IF(AP137="Dólar",VLOOKUP($AQ$18,'Datos Indices'!$A$38:$Z$50,4,FALSE),IF(AP137="Gasoil",VLOOKUP($AQ$18,'Datos Indices'!$A$38:$Z$50,10,FALSE),IF(AP137="WPU06 Pesificado",VLOOKUP($AQ$18,'Datos Indices'!$A$38:$Z$50,26,FALSE),0))))))</f>
        <v xml:space="preserve"> </v>
      </c>
      <c r="AR137" s="1066">
        <f t="shared" si="41"/>
        <v>0</v>
      </c>
      <c r="AT137" s="928"/>
      <c r="AU137" s="1065" t="str">
        <f>IF(AT137=" "," ",IF(AT137="Vehículos",VLOOKUP($AU$18,'Datos Indices'!$A$38:$Z$50,22,FALSE),IF(AT137="Ipim",VLOOKUP($AU$18,'Datos Indices'!$A$38:$Z$50,7,FALSE),IF(AT137="Dólar",VLOOKUP($AU$18,'Datos Indices'!$A$38:$Z$50,4,FALSE),IF(AT137="Gasoil",VLOOKUP($AU$18,'Datos Indices'!$A$38:$Z$50,10,FALSE),IF(AT137="WPU06 Pesificado",VLOOKUP($AU$18,'Datos Indices'!$A$38:$Z$50,26,FALSE),0))))))</f>
        <v xml:space="preserve"> </v>
      </c>
      <c r="AV137" s="1067">
        <f t="shared" si="42"/>
        <v>0</v>
      </c>
      <c r="AW137" s="1067">
        <f t="shared" si="43"/>
        <v>0</v>
      </c>
      <c r="AX137" s="1067">
        <f t="shared" si="44"/>
        <v>0</v>
      </c>
      <c r="AY137" s="1559">
        <f t="shared" si="45"/>
        <v>0</v>
      </c>
      <c r="AZ137" s="1559">
        <f t="shared" si="46"/>
        <v>0</v>
      </c>
      <c r="BA137" s="1257"/>
      <c r="BB137" s="125"/>
      <c r="BC137" s="1257"/>
      <c r="BD137" s="1450" t="str">
        <f t="shared" si="47"/>
        <v/>
      </c>
      <c r="BF137" s="1247"/>
      <c r="BG137" s="1247"/>
      <c r="BH137" s="1247"/>
      <c r="BI137" s="1247"/>
      <c r="BJ137" s="1247"/>
      <c r="BK137" s="1247"/>
      <c r="BL137" s="1247"/>
      <c r="BM137" s="1247"/>
      <c r="BN137" s="1247"/>
      <c r="BO137" s="1247"/>
      <c r="BP137" s="1247"/>
      <c r="BQ137" s="1247"/>
      <c r="BR137" s="1247"/>
      <c r="BS137" s="1247"/>
      <c r="BT137" s="1247"/>
      <c r="BU137" s="1247"/>
      <c r="BV137" s="1247"/>
      <c r="BW137" s="1247"/>
      <c r="BX137" s="1247"/>
      <c r="BY137" s="1247"/>
      <c r="BZ137" s="1247"/>
      <c r="CA137" s="1247"/>
      <c r="CB137" s="1247"/>
      <c r="CC137" s="1247"/>
      <c r="CD137" s="1247"/>
      <c r="CE137" s="1247"/>
      <c r="CF137" s="1247"/>
      <c r="CG137" s="1247"/>
      <c r="CH137" s="1247"/>
      <c r="CI137" s="1247"/>
      <c r="CJ137" s="1247"/>
      <c r="CK137" s="1247"/>
      <c r="CL137" s="1247"/>
      <c r="CM137" s="1247"/>
      <c r="CN137" s="1247"/>
      <c r="CO137" s="1247"/>
      <c r="CP137" s="1247"/>
      <c r="CQ137" s="1247"/>
      <c r="CR137" s="1247"/>
      <c r="CS137" s="1247"/>
      <c r="CT137" s="1247"/>
      <c r="CU137" s="1247"/>
      <c r="CV137" s="1247"/>
      <c r="CW137" s="1247"/>
      <c r="CX137" s="1247"/>
      <c r="CY137" s="1247"/>
      <c r="CZ137" s="1247"/>
      <c r="DA137" s="1247"/>
      <c r="DB137" s="1247"/>
      <c r="DC137" s="1247"/>
      <c r="DD137" s="1247"/>
      <c r="DE137" s="1247"/>
      <c r="DF137" s="1247"/>
      <c r="DG137" s="1247"/>
      <c r="DH137" s="1247"/>
      <c r="DI137" s="1247"/>
      <c r="DJ137" s="1247"/>
      <c r="DK137" s="1247"/>
      <c r="DL137" s="1247"/>
      <c r="DM137" s="1247"/>
      <c r="DN137" s="1247"/>
      <c r="DO137" s="1247"/>
      <c r="DP137" s="1247"/>
      <c r="DQ137" s="1247"/>
      <c r="DR137" s="1247"/>
      <c r="DS137" s="1247"/>
      <c r="DT137" s="1247"/>
      <c r="DU137" s="1247"/>
      <c r="DV137" s="1247"/>
      <c r="DW137" s="1247"/>
      <c r="DX137" s="1247"/>
      <c r="DY137" s="1247"/>
      <c r="DZ137" s="1247"/>
      <c r="EA137" s="1247"/>
      <c r="EB137" s="1247"/>
      <c r="EC137" s="1247"/>
      <c r="ED137" s="1247"/>
      <c r="EE137" s="1247"/>
      <c r="EF137" s="1247"/>
      <c r="EG137" s="1247"/>
      <c r="EH137" s="1257"/>
      <c r="EI137" s="1452">
        <f t="shared" si="48"/>
        <v>0</v>
      </c>
      <c r="EJ137" s="1452">
        <f t="shared" si="49"/>
        <v>0</v>
      </c>
      <c r="EK137" s="1257"/>
      <c r="EL137" s="1450" t="str">
        <f t="shared" si="50"/>
        <v/>
      </c>
      <c r="EN137" s="1247"/>
      <c r="EO137" s="1247"/>
      <c r="EP137" s="1247"/>
      <c r="EQ137" s="1247"/>
      <c r="ER137" s="1247"/>
      <c r="ES137" s="1247"/>
      <c r="ET137" s="1247"/>
      <c r="EU137" s="1247"/>
      <c r="EV137" s="1247"/>
      <c r="EW137" s="1247"/>
      <c r="EX137" s="1247"/>
      <c r="EY137" s="1247"/>
      <c r="EZ137" s="1247"/>
      <c r="FA137" s="1247"/>
      <c r="FB137" s="1247"/>
      <c r="FC137" s="1247"/>
      <c r="FD137" s="1247"/>
      <c r="FE137" s="1247"/>
      <c r="FF137" s="1247"/>
      <c r="FG137" s="1247"/>
      <c r="FH137" s="1247"/>
      <c r="FI137" s="1247"/>
      <c r="FJ137" s="1247"/>
      <c r="FK137" s="1247"/>
      <c r="FL137" s="1247"/>
      <c r="FM137" s="1247"/>
      <c r="FN137" s="1247"/>
      <c r="FO137" s="1247"/>
      <c r="FP137" s="1247"/>
      <c r="FQ137" s="1247"/>
      <c r="FR137" s="1247"/>
      <c r="FS137" s="1247"/>
      <c r="FT137" s="1247"/>
      <c r="FU137" s="1247"/>
      <c r="FV137" s="1247"/>
      <c r="FW137" s="1247"/>
      <c r="FX137" s="1247"/>
      <c r="FY137" s="1247"/>
      <c r="FZ137" s="1247"/>
      <c r="GA137" s="1247"/>
      <c r="GB137" s="1247"/>
      <c r="GC137" s="1247"/>
      <c r="GD137" s="1247"/>
      <c r="GE137" s="1247"/>
      <c r="GF137" s="1247"/>
      <c r="GG137" s="1247"/>
      <c r="GH137" s="1247"/>
      <c r="GI137" s="1247"/>
      <c r="GJ137" s="1247"/>
      <c r="GK137" s="1247"/>
      <c r="GL137" s="1247"/>
      <c r="GM137" s="1247"/>
      <c r="GN137" s="1247"/>
      <c r="GO137" s="1247"/>
      <c r="GP137" s="1247"/>
      <c r="GQ137" s="1247"/>
      <c r="GR137" s="1247"/>
      <c r="GS137" s="1247"/>
      <c r="GT137" s="1247"/>
      <c r="GU137" s="1247"/>
      <c r="GV137" s="1247"/>
      <c r="GW137" s="1247"/>
      <c r="GX137" s="1247"/>
      <c r="GY137" s="1247"/>
      <c r="GZ137" s="1247"/>
      <c r="HA137" s="1247"/>
      <c r="HB137" s="1247"/>
      <c r="HC137" s="1247"/>
      <c r="HD137" s="1247"/>
      <c r="HE137" s="1247"/>
      <c r="HF137" s="1247"/>
      <c r="HG137" s="1247"/>
      <c r="HH137" s="1247"/>
      <c r="HI137" s="1247"/>
      <c r="HJ137" s="1247"/>
      <c r="HK137" s="1247"/>
      <c r="HL137" s="1247"/>
      <c r="HM137" s="1247"/>
      <c r="HN137" s="1247"/>
      <c r="HO137" s="1247"/>
      <c r="HQ137" s="1452">
        <f t="shared" si="51"/>
        <v>0</v>
      </c>
      <c r="HR137" s="1452">
        <f t="shared" si="52"/>
        <v>0</v>
      </c>
    </row>
    <row r="138" spans="1:226" ht="16.5" customHeight="1" x14ac:dyDescent="0.2">
      <c r="A138" s="456"/>
      <c r="B138" s="121"/>
      <c r="C138" s="121"/>
      <c r="D138" s="122"/>
      <c r="E138" s="122"/>
      <c r="F138" s="142"/>
      <c r="G138" s="140"/>
      <c r="H138" s="141"/>
      <c r="I138" s="141"/>
      <c r="J138" s="141"/>
      <c r="K138" s="1559">
        <f t="shared" si="69"/>
        <v>0</v>
      </c>
      <c r="L138" s="153"/>
      <c r="M138" s="151"/>
      <c r="N138" s="152"/>
      <c r="O138" s="646"/>
      <c r="P138" s="1559">
        <f t="shared" ref="P138:P161" si="72">+(M138*N138*O138)*C138*D138</f>
        <v>0</v>
      </c>
      <c r="Q138" s="343"/>
      <c r="R138" s="343"/>
      <c r="S138" s="344"/>
      <c r="T138" s="1559">
        <f t="shared" si="61"/>
        <v>0</v>
      </c>
      <c r="U138" s="344"/>
      <c r="V138" s="344"/>
      <c r="W138" s="1559">
        <f t="shared" si="60"/>
        <v>0</v>
      </c>
      <c r="X138" s="343"/>
      <c r="Y138" s="343"/>
      <c r="Z138" s="343"/>
      <c r="AA138" s="343"/>
      <c r="AB138" s="1559">
        <f t="shared" si="70"/>
        <v>0</v>
      </c>
      <c r="AC138" s="1559">
        <f t="shared" si="36"/>
        <v>0</v>
      </c>
      <c r="AD138" s="1559">
        <f t="shared" si="71"/>
        <v>0</v>
      </c>
      <c r="AF138" s="928"/>
      <c r="AG138" s="1065" t="str">
        <f>IF(AF138=" "," ",IF(AF138="Vehículos",VLOOKUP($AG$18,'Datos Indices'!$A$38:$Z$50,22,FALSE),IF(AF138="Ipim",VLOOKUP($AG$18,'Datos Indices'!$A$38:$Z$50,7,FALSE),IF(AF138="Dólar",VLOOKUP($AG$18,'Datos Indices'!$A$38:$Z$50,4,FALSE),IF(AF138="Gasoil",VLOOKUP($AG$18,'Datos Indices'!$A$38:$Z$50,10,FALSE),IF(AF138="WPU06 Pesificado",VLOOKUP($AG$18,'Datos Indices'!$A$38:$Z$50,26,FALSE),0))))))</f>
        <v xml:space="preserve"> </v>
      </c>
      <c r="AH138" s="1066">
        <f t="shared" si="37"/>
        <v>0</v>
      </c>
      <c r="AJ138" s="928"/>
      <c r="AK138" s="1065" t="str">
        <f>IF(AJ138=" "," ",IF(AJ138="Vehículos",VLOOKUP($AK$18,'Datos Indices'!$A$38:$Z$50,22,FALSE),IF(AJ138="Ipim",VLOOKUP($AK$18,'Datos Indices'!$A$38:$Z$50,7,FALSE),IF(AJ138="Dólar",VLOOKUP($AK$18,'Datos Indices'!$A$38:$Z$50,4,FALSE),IF(AJ138="Gasoil",VLOOKUP($AK$18,'Datos Indices'!$A$38:$Z$50,10,FALSE),IF(AJ138="WPU06 Pesificado",VLOOKUP($AK$18,'Datos Indices'!$A$38:$Z$50,26,FALSE),0))))))</f>
        <v xml:space="preserve"> </v>
      </c>
      <c r="AL138" s="1067">
        <f t="shared" si="38"/>
        <v>0</v>
      </c>
      <c r="AM138" s="1067">
        <f t="shared" si="39"/>
        <v>0</v>
      </c>
      <c r="AN138" s="1067">
        <f t="shared" si="40"/>
        <v>0</v>
      </c>
      <c r="AP138" s="928"/>
      <c r="AQ138" s="1065" t="str">
        <f>IF(AP138=" "," ",IF(AP138="Vehículos",VLOOKUP($AQ$18,'Datos Indices'!$A$38:$Z$50,22,FALSE),IF(AP138="Ipim",VLOOKUP($AQ$18,'Datos Indices'!$A$38:$Z$50,7,FALSE),IF(AP138="Dólar",VLOOKUP($AQ$18,'Datos Indices'!$A$38:$Z$50,4,FALSE),IF(AP138="Gasoil",VLOOKUP($AQ$18,'Datos Indices'!$A$38:$Z$50,10,FALSE),IF(AP138="WPU06 Pesificado",VLOOKUP($AQ$18,'Datos Indices'!$A$38:$Z$50,26,FALSE),0))))))</f>
        <v xml:space="preserve"> </v>
      </c>
      <c r="AR138" s="1066">
        <f t="shared" si="41"/>
        <v>0</v>
      </c>
      <c r="AT138" s="928"/>
      <c r="AU138" s="1065" t="str">
        <f>IF(AT138=" "," ",IF(AT138="Vehículos",VLOOKUP($AU$18,'Datos Indices'!$A$38:$Z$50,22,FALSE),IF(AT138="Ipim",VLOOKUP($AU$18,'Datos Indices'!$A$38:$Z$50,7,FALSE),IF(AT138="Dólar",VLOOKUP($AU$18,'Datos Indices'!$A$38:$Z$50,4,FALSE),IF(AT138="Gasoil",VLOOKUP($AU$18,'Datos Indices'!$A$38:$Z$50,10,FALSE),IF(AT138="WPU06 Pesificado",VLOOKUP($AU$18,'Datos Indices'!$A$38:$Z$50,26,FALSE),0))))))</f>
        <v xml:space="preserve"> </v>
      </c>
      <c r="AV138" s="1067">
        <f t="shared" si="42"/>
        <v>0</v>
      </c>
      <c r="AW138" s="1067">
        <f t="shared" si="43"/>
        <v>0</v>
      </c>
      <c r="AX138" s="1067">
        <f t="shared" si="44"/>
        <v>0</v>
      </c>
      <c r="AY138" s="1559">
        <f t="shared" si="45"/>
        <v>0</v>
      </c>
      <c r="AZ138" s="1559">
        <f t="shared" si="46"/>
        <v>0</v>
      </c>
      <c r="BA138" s="1257"/>
      <c r="BB138" s="125"/>
      <c r="BC138" s="1257"/>
      <c r="BD138" s="1450" t="str">
        <f t="shared" si="47"/>
        <v/>
      </c>
      <c r="BF138" s="1247"/>
      <c r="BG138" s="1247"/>
      <c r="BH138" s="1247"/>
      <c r="BI138" s="1247"/>
      <c r="BJ138" s="1247"/>
      <c r="BK138" s="1247"/>
      <c r="BL138" s="1247"/>
      <c r="BM138" s="1247"/>
      <c r="BN138" s="1247"/>
      <c r="BO138" s="1247"/>
      <c r="BP138" s="1247"/>
      <c r="BQ138" s="1247"/>
      <c r="BR138" s="1247"/>
      <c r="BS138" s="1247"/>
      <c r="BT138" s="1247"/>
      <c r="BU138" s="1247"/>
      <c r="BV138" s="1247"/>
      <c r="BW138" s="1247"/>
      <c r="BX138" s="1247"/>
      <c r="BY138" s="1247"/>
      <c r="BZ138" s="1247"/>
      <c r="CA138" s="1247"/>
      <c r="CB138" s="1247"/>
      <c r="CC138" s="1247"/>
      <c r="CD138" s="1247"/>
      <c r="CE138" s="1247"/>
      <c r="CF138" s="1247"/>
      <c r="CG138" s="1247"/>
      <c r="CH138" s="1247"/>
      <c r="CI138" s="1247"/>
      <c r="CJ138" s="1247"/>
      <c r="CK138" s="1247"/>
      <c r="CL138" s="1247"/>
      <c r="CM138" s="1247"/>
      <c r="CN138" s="1247"/>
      <c r="CO138" s="1247"/>
      <c r="CP138" s="1247"/>
      <c r="CQ138" s="1247"/>
      <c r="CR138" s="1247"/>
      <c r="CS138" s="1247"/>
      <c r="CT138" s="1247"/>
      <c r="CU138" s="1247"/>
      <c r="CV138" s="1247"/>
      <c r="CW138" s="1247"/>
      <c r="CX138" s="1247"/>
      <c r="CY138" s="1247"/>
      <c r="CZ138" s="1247"/>
      <c r="DA138" s="1247"/>
      <c r="DB138" s="1247"/>
      <c r="DC138" s="1247"/>
      <c r="DD138" s="1247"/>
      <c r="DE138" s="1247"/>
      <c r="DF138" s="1247"/>
      <c r="DG138" s="1247"/>
      <c r="DH138" s="1247"/>
      <c r="DI138" s="1247"/>
      <c r="DJ138" s="1247"/>
      <c r="DK138" s="1247"/>
      <c r="DL138" s="1247"/>
      <c r="DM138" s="1247"/>
      <c r="DN138" s="1247"/>
      <c r="DO138" s="1247"/>
      <c r="DP138" s="1247"/>
      <c r="DQ138" s="1247"/>
      <c r="DR138" s="1247"/>
      <c r="DS138" s="1247"/>
      <c r="DT138" s="1247"/>
      <c r="DU138" s="1247"/>
      <c r="DV138" s="1247"/>
      <c r="DW138" s="1247"/>
      <c r="DX138" s="1247"/>
      <c r="DY138" s="1247"/>
      <c r="DZ138" s="1247"/>
      <c r="EA138" s="1247"/>
      <c r="EB138" s="1247"/>
      <c r="EC138" s="1247"/>
      <c r="ED138" s="1247"/>
      <c r="EE138" s="1247"/>
      <c r="EF138" s="1247"/>
      <c r="EG138" s="1247"/>
      <c r="EH138" s="1257"/>
      <c r="EI138" s="1452">
        <f t="shared" si="48"/>
        <v>0</v>
      </c>
      <c r="EJ138" s="1452">
        <f t="shared" si="49"/>
        <v>0</v>
      </c>
      <c r="EK138" s="1257"/>
      <c r="EL138" s="1450" t="str">
        <f t="shared" si="50"/>
        <v/>
      </c>
      <c r="EN138" s="1247"/>
      <c r="EO138" s="1247"/>
      <c r="EP138" s="1247"/>
      <c r="EQ138" s="1247"/>
      <c r="ER138" s="1247"/>
      <c r="ES138" s="1247"/>
      <c r="ET138" s="1247"/>
      <c r="EU138" s="1247"/>
      <c r="EV138" s="1247"/>
      <c r="EW138" s="1247"/>
      <c r="EX138" s="1247"/>
      <c r="EY138" s="1247"/>
      <c r="EZ138" s="1247"/>
      <c r="FA138" s="1247"/>
      <c r="FB138" s="1247"/>
      <c r="FC138" s="1247"/>
      <c r="FD138" s="1247"/>
      <c r="FE138" s="1247"/>
      <c r="FF138" s="1247"/>
      <c r="FG138" s="1247"/>
      <c r="FH138" s="1247"/>
      <c r="FI138" s="1247"/>
      <c r="FJ138" s="1247"/>
      <c r="FK138" s="1247"/>
      <c r="FL138" s="1247"/>
      <c r="FM138" s="1247"/>
      <c r="FN138" s="1247"/>
      <c r="FO138" s="1247"/>
      <c r="FP138" s="1247"/>
      <c r="FQ138" s="1247"/>
      <c r="FR138" s="1247"/>
      <c r="FS138" s="1247"/>
      <c r="FT138" s="1247"/>
      <c r="FU138" s="1247"/>
      <c r="FV138" s="1247"/>
      <c r="FW138" s="1247"/>
      <c r="FX138" s="1247"/>
      <c r="FY138" s="1247"/>
      <c r="FZ138" s="1247"/>
      <c r="GA138" s="1247"/>
      <c r="GB138" s="1247"/>
      <c r="GC138" s="1247"/>
      <c r="GD138" s="1247"/>
      <c r="GE138" s="1247"/>
      <c r="GF138" s="1247"/>
      <c r="GG138" s="1247"/>
      <c r="GH138" s="1247"/>
      <c r="GI138" s="1247"/>
      <c r="GJ138" s="1247"/>
      <c r="GK138" s="1247"/>
      <c r="GL138" s="1247"/>
      <c r="GM138" s="1247"/>
      <c r="GN138" s="1247"/>
      <c r="GO138" s="1247"/>
      <c r="GP138" s="1247"/>
      <c r="GQ138" s="1247"/>
      <c r="GR138" s="1247"/>
      <c r="GS138" s="1247"/>
      <c r="GT138" s="1247"/>
      <c r="GU138" s="1247"/>
      <c r="GV138" s="1247"/>
      <c r="GW138" s="1247"/>
      <c r="GX138" s="1247"/>
      <c r="GY138" s="1247"/>
      <c r="GZ138" s="1247"/>
      <c r="HA138" s="1247"/>
      <c r="HB138" s="1247"/>
      <c r="HC138" s="1247"/>
      <c r="HD138" s="1247"/>
      <c r="HE138" s="1247"/>
      <c r="HF138" s="1247"/>
      <c r="HG138" s="1247"/>
      <c r="HH138" s="1247"/>
      <c r="HI138" s="1247"/>
      <c r="HJ138" s="1247"/>
      <c r="HK138" s="1247"/>
      <c r="HL138" s="1247"/>
      <c r="HM138" s="1247"/>
      <c r="HN138" s="1247"/>
      <c r="HO138" s="1247"/>
      <c r="HQ138" s="1452">
        <f t="shared" si="51"/>
        <v>0</v>
      </c>
      <c r="HR138" s="1452">
        <f t="shared" si="52"/>
        <v>0</v>
      </c>
    </row>
    <row r="139" spans="1:226" ht="16.5" customHeight="1" x14ac:dyDescent="0.2">
      <c r="A139" s="456"/>
      <c r="B139" s="121"/>
      <c r="C139" s="121"/>
      <c r="D139" s="122"/>
      <c r="E139" s="122"/>
      <c r="F139" s="142"/>
      <c r="G139" s="140"/>
      <c r="H139" s="141"/>
      <c r="I139" s="141"/>
      <c r="J139" s="141"/>
      <c r="K139" s="1559">
        <f t="shared" si="69"/>
        <v>0</v>
      </c>
      <c r="L139" s="153"/>
      <c r="M139" s="151"/>
      <c r="N139" s="152"/>
      <c r="O139" s="646"/>
      <c r="P139" s="1559">
        <f t="shared" si="72"/>
        <v>0</v>
      </c>
      <c r="Q139" s="343"/>
      <c r="R139" s="343"/>
      <c r="S139" s="344"/>
      <c r="T139" s="1559">
        <f t="shared" si="61"/>
        <v>0</v>
      </c>
      <c r="U139" s="344"/>
      <c r="V139" s="141"/>
      <c r="W139" s="1559">
        <f t="shared" si="60"/>
        <v>0</v>
      </c>
      <c r="X139" s="343"/>
      <c r="Y139" s="343"/>
      <c r="Z139" s="343"/>
      <c r="AA139" s="343"/>
      <c r="AB139" s="1559">
        <f t="shared" si="70"/>
        <v>0</v>
      </c>
      <c r="AC139" s="1559">
        <f t="shared" si="36"/>
        <v>0</v>
      </c>
      <c r="AD139" s="1559">
        <f t="shared" si="71"/>
        <v>0</v>
      </c>
      <c r="AF139" s="928"/>
      <c r="AG139" s="1065" t="str">
        <f>IF(AF139=" "," ",IF(AF139="Vehículos",VLOOKUP($AG$18,'Datos Indices'!$A$38:$Z$50,22,FALSE),IF(AF139="Ipim",VLOOKUP($AG$18,'Datos Indices'!$A$38:$Z$50,7,FALSE),IF(AF139="Dólar",VLOOKUP($AG$18,'Datos Indices'!$A$38:$Z$50,4,FALSE),IF(AF139="Gasoil",VLOOKUP($AG$18,'Datos Indices'!$A$38:$Z$50,10,FALSE),IF(AF139="WPU06 Pesificado",VLOOKUP($AG$18,'Datos Indices'!$A$38:$Z$50,26,FALSE),0))))))</f>
        <v xml:space="preserve"> </v>
      </c>
      <c r="AH139" s="1066">
        <f t="shared" si="37"/>
        <v>0</v>
      </c>
      <c r="AJ139" s="928"/>
      <c r="AK139" s="1065" t="str">
        <f>IF(AJ139=" "," ",IF(AJ139="Vehículos",VLOOKUP($AK$18,'Datos Indices'!$A$38:$Z$50,22,FALSE),IF(AJ139="Ipim",VLOOKUP($AK$18,'Datos Indices'!$A$38:$Z$50,7,FALSE),IF(AJ139="Dólar",VLOOKUP($AK$18,'Datos Indices'!$A$38:$Z$50,4,FALSE),IF(AJ139="Gasoil",VLOOKUP($AK$18,'Datos Indices'!$A$38:$Z$50,10,FALSE),IF(AJ139="WPU06 Pesificado",VLOOKUP($AK$18,'Datos Indices'!$A$38:$Z$50,26,FALSE),0))))))</f>
        <v xml:space="preserve"> </v>
      </c>
      <c r="AL139" s="1067">
        <f t="shared" si="38"/>
        <v>0</v>
      </c>
      <c r="AM139" s="1067">
        <f t="shared" si="39"/>
        <v>0</v>
      </c>
      <c r="AN139" s="1067">
        <f t="shared" si="40"/>
        <v>0</v>
      </c>
      <c r="AP139" s="928"/>
      <c r="AQ139" s="1065" t="str">
        <f>IF(AP139=" "," ",IF(AP139="Vehículos",VLOOKUP($AQ$18,'Datos Indices'!$A$38:$Z$50,22,FALSE),IF(AP139="Ipim",VLOOKUP($AQ$18,'Datos Indices'!$A$38:$Z$50,7,FALSE),IF(AP139="Dólar",VLOOKUP($AQ$18,'Datos Indices'!$A$38:$Z$50,4,FALSE),IF(AP139="Gasoil",VLOOKUP($AQ$18,'Datos Indices'!$A$38:$Z$50,10,FALSE),IF(AP139="WPU06 Pesificado",VLOOKUP($AQ$18,'Datos Indices'!$A$38:$Z$50,26,FALSE),0))))))</f>
        <v xml:space="preserve"> </v>
      </c>
      <c r="AR139" s="1066">
        <f t="shared" si="41"/>
        <v>0</v>
      </c>
      <c r="AT139" s="928"/>
      <c r="AU139" s="1065" t="str">
        <f>IF(AT139=" "," ",IF(AT139="Vehículos",VLOOKUP($AU$18,'Datos Indices'!$A$38:$Z$50,22,FALSE),IF(AT139="Ipim",VLOOKUP($AU$18,'Datos Indices'!$A$38:$Z$50,7,FALSE),IF(AT139="Dólar",VLOOKUP($AU$18,'Datos Indices'!$A$38:$Z$50,4,FALSE),IF(AT139="Gasoil",VLOOKUP($AU$18,'Datos Indices'!$A$38:$Z$50,10,FALSE),IF(AT139="WPU06 Pesificado",VLOOKUP($AU$18,'Datos Indices'!$A$38:$Z$50,26,FALSE),0))))))</f>
        <v xml:space="preserve"> </v>
      </c>
      <c r="AV139" s="1067">
        <f t="shared" si="42"/>
        <v>0</v>
      </c>
      <c r="AW139" s="1067">
        <f t="shared" si="43"/>
        <v>0</v>
      </c>
      <c r="AX139" s="1067">
        <f t="shared" si="44"/>
        <v>0</v>
      </c>
      <c r="AY139" s="1559">
        <f t="shared" si="45"/>
        <v>0</v>
      </c>
      <c r="AZ139" s="1559">
        <f t="shared" si="46"/>
        <v>0</v>
      </c>
      <c r="BA139" s="1257"/>
      <c r="BB139" s="125"/>
      <c r="BC139" s="1257"/>
      <c r="BD139" s="1450" t="str">
        <f t="shared" si="47"/>
        <v/>
      </c>
      <c r="BF139" s="1247"/>
      <c r="BG139" s="1247"/>
      <c r="BH139" s="1247"/>
      <c r="BI139" s="1247"/>
      <c r="BJ139" s="1247"/>
      <c r="BK139" s="1247"/>
      <c r="BL139" s="1247"/>
      <c r="BM139" s="1247"/>
      <c r="BN139" s="1247"/>
      <c r="BO139" s="1247"/>
      <c r="BP139" s="1247"/>
      <c r="BQ139" s="1247"/>
      <c r="BR139" s="1247"/>
      <c r="BS139" s="1247"/>
      <c r="BT139" s="1247"/>
      <c r="BU139" s="1247"/>
      <c r="BV139" s="1247"/>
      <c r="BW139" s="1247"/>
      <c r="BX139" s="1247"/>
      <c r="BY139" s="1247"/>
      <c r="BZ139" s="1247"/>
      <c r="CA139" s="1247"/>
      <c r="CB139" s="1247"/>
      <c r="CC139" s="1247"/>
      <c r="CD139" s="1247"/>
      <c r="CE139" s="1247"/>
      <c r="CF139" s="1247"/>
      <c r="CG139" s="1247"/>
      <c r="CH139" s="1247"/>
      <c r="CI139" s="1247"/>
      <c r="CJ139" s="1247"/>
      <c r="CK139" s="1247"/>
      <c r="CL139" s="1247"/>
      <c r="CM139" s="1247"/>
      <c r="CN139" s="1247"/>
      <c r="CO139" s="1247"/>
      <c r="CP139" s="1247"/>
      <c r="CQ139" s="1247"/>
      <c r="CR139" s="1247"/>
      <c r="CS139" s="1247"/>
      <c r="CT139" s="1247"/>
      <c r="CU139" s="1247"/>
      <c r="CV139" s="1247"/>
      <c r="CW139" s="1247"/>
      <c r="CX139" s="1247"/>
      <c r="CY139" s="1247"/>
      <c r="CZ139" s="1247"/>
      <c r="DA139" s="1247"/>
      <c r="DB139" s="1247"/>
      <c r="DC139" s="1247"/>
      <c r="DD139" s="1247"/>
      <c r="DE139" s="1247"/>
      <c r="DF139" s="1247"/>
      <c r="DG139" s="1247"/>
      <c r="DH139" s="1247"/>
      <c r="DI139" s="1247"/>
      <c r="DJ139" s="1247"/>
      <c r="DK139" s="1247"/>
      <c r="DL139" s="1247"/>
      <c r="DM139" s="1247"/>
      <c r="DN139" s="1247"/>
      <c r="DO139" s="1247"/>
      <c r="DP139" s="1247"/>
      <c r="DQ139" s="1247"/>
      <c r="DR139" s="1247"/>
      <c r="DS139" s="1247"/>
      <c r="DT139" s="1247"/>
      <c r="DU139" s="1247"/>
      <c r="DV139" s="1247"/>
      <c r="DW139" s="1247"/>
      <c r="DX139" s="1247"/>
      <c r="DY139" s="1247"/>
      <c r="DZ139" s="1247"/>
      <c r="EA139" s="1247"/>
      <c r="EB139" s="1247"/>
      <c r="EC139" s="1247"/>
      <c r="ED139" s="1247"/>
      <c r="EE139" s="1247"/>
      <c r="EF139" s="1247"/>
      <c r="EG139" s="1247"/>
      <c r="EH139" s="1257"/>
      <c r="EI139" s="1452">
        <f t="shared" si="48"/>
        <v>0</v>
      </c>
      <c r="EJ139" s="1452">
        <f t="shared" si="49"/>
        <v>0</v>
      </c>
      <c r="EK139" s="1257"/>
      <c r="EL139" s="1450" t="str">
        <f t="shared" si="50"/>
        <v/>
      </c>
      <c r="EN139" s="1247"/>
      <c r="EO139" s="1247"/>
      <c r="EP139" s="1247"/>
      <c r="EQ139" s="1247"/>
      <c r="ER139" s="1247"/>
      <c r="ES139" s="1247"/>
      <c r="ET139" s="1247"/>
      <c r="EU139" s="1247"/>
      <c r="EV139" s="1247"/>
      <c r="EW139" s="1247"/>
      <c r="EX139" s="1247"/>
      <c r="EY139" s="1247"/>
      <c r="EZ139" s="1247"/>
      <c r="FA139" s="1247"/>
      <c r="FB139" s="1247"/>
      <c r="FC139" s="1247"/>
      <c r="FD139" s="1247"/>
      <c r="FE139" s="1247"/>
      <c r="FF139" s="1247"/>
      <c r="FG139" s="1247"/>
      <c r="FH139" s="1247"/>
      <c r="FI139" s="1247"/>
      <c r="FJ139" s="1247"/>
      <c r="FK139" s="1247"/>
      <c r="FL139" s="1247"/>
      <c r="FM139" s="1247"/>
      <c r="FN139" s="1247"/>
      <c r="FO139" s="1247"/>
      <c r="FP139" s="1247"/>
      <c r="FQ139" s="1247"/>
      <c r="FR139" s="1247"/>
      <c r="FS139" s="1247"/>
      <c r="FT139" s="1247"/>
      <c r="FU139" s="1247"/>
      <c r="FV139" s="1247"/>
      <c r="FW139" s="1247"/>
      <c r="FX139" s="1247"/>
      <c r="FY139" s="1247"/>
      <c r="FZ139" s="1247"/>
      <c r="GA139" s="1247"/>
      <c r="GB139" s="1247"/>
      <c r="GC139" s="1247"/>
      <c r="GD139" s="1247"/>
      <c r="GE139" s="1247"/>
      <c r="GF139" s="1247"/>
      <c r="GG139" s="1247"/>
      <c r="GH139" s="1247"/>
      <c r="GI139" s="1247"/>
      <c r="GJ139" s="1247"/>
      <c r="GK139" s="1247"/>
      <c r="GL139" s="1247"/>
      <c r="GM139" s="1247"/>
      <c r="GN139" s="1247"/>
      <c r="GO139" s="1247"/>
      <c r="GP139" s="1247"/>
      <c r="GQ139" s="1247"/>
      <c r="GR139" s="1247"/>
      <c r="GS139" s="1247"/>
      <c r="GT139" s="1247"/>
      <c r="GU139" s="1247"/>
      <c r="GV139" s="1247"/>
      <c r="GW139" s="1247"/>
      <c r="GX139" s="1247"/>
      <c r="GY139" s="1247"/>
      <c r="GZ139" s="1247"/>
      <c r="HA139" s="1247"/>
      <c r="HB139" s="1247"/>
      <c r="HC139" s="1247"/>
      <c r="HD139" s="1247"/>
      <c r="HE139" s="1247"/>
      <c r="HF139" s="1247"/>
      <c r="HG139" s="1247"/>
      <c r="HH139" s="1247"/>
      <c r="HI139" s="1247"/>
      <c r="HJ139" s="1247"/>
      <c r="HK139" s="1247"/>
      <c r="HL139" s="1247"/>
      <c r="HM139" s="1247"/>
      <c r="HN139" s="1247"/>
      <c r="HO139" s="1247"/>
      <c r="HQ139" s="1452">
        <f t="shared" si="51"/>
        <v>0</v>
      </c>
      <c r="HR139" s="1452">
        <f t="shared" si="52"/>
        <v>0</v>
      </c>
    </row>
    <row r="140" spans="1:226" ht="16.5" customHeight="1" x14ac:dyDescent="0.2">
      <c r="A140" s="456"/>
      <c r="B140" s="121"/>
      <c r="C140" s="121"/>
      <c r="D140" s="122"/>
      <c r="E140" s="122"/>
      <c r="F140" s="142"/>
      <c r="G140" s="140"/>
      <c r="H140" s="141"/>
      <c r="I140" s="141"/>
      <c r="J140" s="141"/>
      <c r="K140" s="1559">
        <f t="shared" si="69"/>
        <v>0</v>
      </c>
      <c r="L140" s="153"/>
      <c r="M140" s="151"/>
      <c r="N140" s="152"/>
      <c r="O140" s="646"/>
      <c r="P140" s="1559">
        <f t="shared" si="72"/>
        <v>0</v>
      </c>
      <c r="Q140" s="343"/>
      <c r="R140" s="343"/>
      <c r="S140" s="344"/>
      <c r="T140" s="1559">
        <f t="shared" si="61"/>
        <v>0</v>
      </c>
      <c r="U140" s="344"/>
      <c r="V140" s="141"/>
      <c r="W140" s="1559">
        <f t="shared" si="60"/>
        <v>0</v>
      </c>
      <c r="X140" s="343"/>
      <c r="Y140" s="343"/>
      <c r="Z140" s="343"/>
      <c r="AA140" s="343"/>
      <c r="AB140" s="1559">
        <f t="shared" si="70"/>
        <v>0</v>
      </c>
      <c r="AC140" s="1559">
        <f t="shared" si="36"/>
        <v>0</v>
      </c>
      <c r="AD140" s="1559">
        <f t="shared" si="71"/>
        <v>0</v>
      </c>
      <c r="AF140" s="928"/>
      <c r="AG140" s="1065" t="str">
        <f>IF(AF140=" "," ",IF(AF140="Vehículos",VLOOKUP($AG$18,'Datos Indices'!$A$38:$Z$50,22,FALSE),IF(AF140="Ipim",VLOOKUP($AG$18,'Datos Indices'!$A$38:$Z$50,7,FALSE),IF(AF140="Dólar",VLOOKUP($AG$18,'Datos Indices'!$A$38:$Z$50,4,FALSE),IF(AF140="Gasoil",VLOOKUP($AG$18,'Datos Indices'!$A$38:$Z$50,10,FALSE),IF(AF140="WPU06 Pesificado",VLOOKUP($AG$18,'Datos Indices'!$A$38:$Z$50,26,FALSE),0))))))</f>
        <v xml:space="preserve"> </v>
      </c>
      <c r="AH140" s="1066">
        <f t="shared" si="37"/>
        <v>0</v>
      </c>
      <c r="AJ140" s="928"/>
      <c r="AK140" s="1065" t="str">
        <f>IF(AJ140=" "," ",IF(AJ140="Vehículos",VLOOKUP($AK$18,'Datos Indices'!$A$38:$Z$50,22,FALSE),IF(AJ140="Ipim",VLOOKUP($AK$18,'Datos Indices'!$A$38:$Z$50,7,FALSE),IF(AJ140="Dólar",VLOOKUP($AK$18,'Datos Indices'!$A$38:$Z$50,4,FALSE),IF(AJ140="Gasoil",VLOOKUP($AK$18,'Datos Indices'!$A$38:$Z$50,10,FALSE),IF(AJ140="WPU06 Pesificado",VLOOKUP($AK$18,'Datos Indices'!$A$38:$Z$50,26,FALSE),0))))))</f>
        <v xml:space="preserve"> </v>
      </c>
      <c r="AL140" s="1067">
        <f t="shared" si="38"/>
        <v>0</v>
      </c>
      <c r="AM140" s="1067">
        <f t="shared" si="39"/>
        <v>0</v>
      </c>
      <c r="AN140" s="1067">
        <f t="shared" si="40"/>
        <v>0</v>
      </c>
      <c r="AP140" s="928"/>
      <c r="AQ140" s="1065" t="str">
        <f>IF(AP140=" "," ",IF(AP140="Vehículos",VLOOKUP($AQ$18,'Datos Indices'!$A$38:$Z$50,22,FALSE),IF(AP140="Ipim",VLOOKUP($AQ$18,'Datos Indices'!$A$38:$Z$50,7,FALSE),IF(AP140="Dólar",VLOOKUP($AQ$18,'Datos Indices'!$A$38:$Z$50,4,FALSE),IF(AP140="Gasoil",VLOOKUP($AQ$18,'Datos Indices'!$A$38:$Z$50,10,FALSE),IF(AP140="WPU06 Pesificado",VLOOKUP($AQ$18,'Datos Indices'!$A$38:$Z$50,26,FALSE),0))))))</f>
        <v xml:space="preserve"> </v>
      </c>
      <c r="AR140" s="1066">
        <f t="shared" si="41"/>
        <v>0</v>
      </c>
      <c r="AT140" s="928"/>
      <c r="AU140" s="1065" t="str">
        <f>IF(AT140=" "," ",IF(AT140="Vehículos",VLOOKUP($AU$18,'Datos Indices'!$A$38:$Z$50,22,FALSE),IF(AT140="Ipim",VLOOKUP($AU$18,'Datos Indices'!$A$38:$Z$50,7,FALSE),IF(AT140="Dólar",VLOOKUP($AU$18,'Datos Indices'!$A$38:$Z$50,4,FALSE),IF(AT140="Gasoil",VLOOKUP($AU$18,'Datos Indices'!$A$38:$Z$50,10,FALSE),IF(AT140="WPU06 Pesificado",VLOOKUP($AU$18,'Datos Indices'!$A$38:$Z$50,26,FALSE),0))))))</f>
        <v xml:space="preserve"> </v>
      </c>
      <c r="AV140" s="1067">
        <f t="shared" si="42"/>
        <v>0</v>
      </c>
      <c r="AW140" s="1067">
        <f t="shared" si="43"/>
        <v>0</v>
      </c>
      <c r="AX140" s="1067">
        <f t="shared" si="44"/>
        <v>0</v>
      </c>
      <c r="AY140" s="1559">
        <f t="shared" si="45"/>
        <v>0</v>
      </c>
      <c r="AZ140" s="1559">
        <f t="shared" si="46"/>
        <v>0</v>
      </c>
      <c r="BA140" s="1257"/>
      <c r="BB140" s="125"/>
      <c r="BC140" s="1257"/>
      <c r="BD140" s="1450" t="str">
        <f t="shared" si="47"/>
        <v/>
      </c>
      <c r="BF140" s="1247"/>
      <c r="BG140" s="1247"/>
      <c r="BH140" s="1247"/>
      <c r="BI140" s="1247"/>
      <c r="BJ140" s="1247"/>
      <c r="BK140" s="1247"/>
      <c r="BL140" s="1247"/>
      <c r="BM140" s="1247"/>
      <c r="BN140" s="1247"/>
      <c r="BO140" s="1247"/>
      <c r="BP140" s="1247"/>
      <c r="BQ140" s="1247"/>
      <c r="BR140" s="1247"/>
      <c r="BS140" s="1247"/>
      <c r="BT140" s="1247"/>
      <c r="BU140" s="1247"/>
      <c r="BV140" s="1247"/>
      <c r="BW140" s="1247"/>
      <c r="BX140" s="1247"/>
      <c r="BY140" s="1247"/>
      <c r="BZ140" s="1247"/>
      <c r="CA140" s="1247"/>
      <c r="CB140" s="1247"/>
      <c r="CC140" s="1247"/>
      <c r="CD140" s="1247"/>
      <c r="CE140" s="1247"/>
      <c r="CF140" s="1247"/>
      <c r="CG140" s="1247"/>
      <c r="CH140" s="1247"/>
      <c r="CI140" s="1247"/>
      <c r="CJ140" s="1247"/>
      <c r="CK140" s="1247"/>
      <c r="CL140" s="1247"/>
      <c r="CM140" s="1247"/>
      <c r="CN140" s="1247"/>
      <c r="CO140" s="1247"/>
      <c r="CP140" s="1247"/>
      <c r="CQ140" s="1247"/>
      <c r="CR140" s="1247"/>
      <c r="CS140" s="1247"/>
      <c r="CT140" s="1247"/>
      <c r="CU140" s="1247"/>
      <c r="CV140" s="1247"/>
      <c r="CW140" s="1247"/>
      <c r="CX140" s="1247"/>
      <c r="CY140" s="1247"/>
      <c r="CZ140" s="1247"/>
      <c r="DA140" s="1247"/>
      <c r="DB140" s="1247"/>
      <c r="DC140" s="1247"/>
      <c r="DD140" s="1247"/>
      <c r="DE140" s="1247"/>
      <c r="DF140" s="1247"/>
      <c r="DG140" s="1247"/>
      <c r="DH140" s="1247"/>
      <c r="DI140" s="1247"/>
      <c r="DJ140" s="1247"/>
      <c r="DK140" s="1247"/>
      <c r="DL140" s="1247"/>
      <c r="DM140" s="1247"/>
      <c r="DN140" s="1247"/>
      <c r="DO140" s="1247"/>
      <c r="DP140" s="1247"/>
      <c r="DQ140" s="1247"/>
      <c r="DR140" s="1247"/>
      <c r="DS140" s="1247"/>
      <c r="DT140" s="1247"/>
      <c r="DU140" s="1247"/>
      <c r="DV140" s="1247"/>
      <c r="DW140" s="1247"/>
      <c r="DX140" s="1247"/>
      <c r="DY140" s="1247"/>
      <c r="DZ140" s="1247"/>
      <c r="EA140" s="1247"/>
      <c r="EB140" s="1247"/>
      <c r="EC140" s="1247"/>
      <c r="ED140" s="1247"/>
      <c r="EE140" s="1247"/>
      <c r="EF140" s="1247"/>
      <c r="EG140" s="1247"/>
      <c r="EH140" s="1257"/>
      <c r="EI140" s="1452">
        <f t="shared" si="48"/>
        <v>0</v>
      </c>
      <c r="EJ140" s="1452">
        <f t="shared" si="49"/>
        <v>0</v>
      </c>
      <c r="EK140" s="1257"/>
      <c r="EL140" s="1450" t="str">
        <f t="shared" si="50"/>
        <v/>
      </c>
      <c r="EN140" s="1247"/>
      <c r="EO140" s="1247"/>
      <c r="EP140" s="1247"/>
      <c r="EQ140" s="1247"/>
      <c r="ER140" s="1247"/>
      <c r="ES140" s="1247"/>
      <c r="ET140" s="1247"/>
      <c r="EU140" s="1247"/>
      <c r="EV140" s="1247"/>
      <c r="EW140" s="1247"/>
      <c r="EX140" s="1247"/>
      <c r="EY140" s="1247"/>
      <c r="EZ140" s="1247"/>
      <c r="FA140" s="1247"/>
      <c r="FB140" s="1247"/>
      <c r="FC140" s="1247"/>
      <c r="FD140" s="1247"/>
      <c r="FE140" s="1247"/>
      <c r="FF140" s="1247"/>
      <c r="FG140" s="1247"/>
      <c r="FH140" s="1247"/>
      <c r="FI140" s="1247"/>
      <c r="FJ140" s="1247"/>
      <c r="FK140" s="1247"/>
      <c r="FL140" s="1247"/>
      <c r="FM140" s="1247"/>
      <c r="FN140" s="1247"/>
      <c r="FO140" s="1247"/>
      <c r="FP140" s="1247"/>
      <c r="FQ140" s="1247"/>
      <c r="FR140" s="1247"/>
      <c r="FS140" s="1247"/>
      <c r="FT140" s="1247"/>
      <c r="FU140" s="1247"/>
      <c r="FV140" s="1247"/>
      <c r="FW140" s="1247"/>
      <c r="FX140" s="1247"/>
      <c r="FY140" s="1247"/>
      <c r="FZ140" s="1247"/>
      <c r="GA140" s="1247"/>
      <c r="GB140" s="1247"/>
      <c r="GC140" s="1247"/>
      <c r="GD140" s="1247"/>
      <c r="GE140" s="1247"/>
      <c r="GF140" s="1247"/>
      <c r="GG140" s="1247"/>
      <c r="GH140" s="1247"/>
      <c r="GI140" s="1247"/>
      <c r="GJ140" s="1247"/>
      <c r="GK140" s="1247"/>
      <c r="GL140" s="1247"/>
      <c r="GM140" s="1247"/>
      <c r="GN140" s="1247"/>
      <c r="GO140" s="1247"/>
      <c r="GP140" s="1247"/>
      <c r="GQ140" s="1247"/>
      <c r="GR140" s="1247"/>
      <c r="GS140" s="1247"/>
      <c r="GT140" s="1247"/>
      <c r="GU140" s="1247"/>
      <c r="GV140" s="1247"/>
      <c r="GW140" s="1247"/>
      <c r="GX140" s="1247"/>
      <c r="GY140" s="1247"/>
      <c r="GZ140" s="1247"/>
      <c r="HA140" s="1247"/>
      <c r="HB140" s="1247"/>
      <c r="HC140" s="1247"/>
      <c r="HD140" s="1247"/>
      <c r="HE140" s="1247"/>
      <c r="HF140" s="1247"/>
      <c r="HG140" s="1247"/>
      <c r="HH140" s="1247"/>
      <c r="HI140" s="1247"/>
      <c r="HJ140" s="1247"/>
      <c r="HK140" s="1247"/>
      <c r="HL140" s="1247"/>
      <c r="HM140" s="1247"/>
      <c r="HN140" s="1247"/>
      <c r="HO140" s="1247"/>
      <c r="HQ140" s="1452">
        <f t="shared" si="51"/>
        <v>0</v>
      </c>
      <c r="HR140" s="1452">
        <f t="shared" si="52"/>
        <v>0</v>
      </c>
    </row>
    <row r="141" spans="1:226" ht="16.5" customHeight="1" x14ac:dyDescent="0.2">
      <c r="A141" s="456"/>
      <c r="B141" s="123"/>
      <c r="C141" s="121"/>
      <c r="D141" s="122"/>
      <c r="E141" s="122"/>
      <c r="F141" s="142"/>
      <c r="G141" s="140"/>
      <c r="H141" s="141"/>
      <c r="I141" s="141"/>
      <c r="J141" s="141"/>
      <c r="K141" s="1559">
        <f t="shared" si="69"/>
        <v>0</v>
      </c>
      <c r="L141" s="153"/>
      <c r="M141" s="151"/>
      <c r="N141" s="152"/>
      <c r="O141" s="646"/>
      <c r="P141" s="1559">
        <f t="shared" si="72"/>
        <v>0</v>
      </c>
      <c r="Q141" s="343"/>
      <c r="R141" s="343"/>
      <c r="S141" s="344"/>
      <c r="T141" s="1559">
        <f t="shared" si="61"/>
        <v>0</v>
      </c>
      <c r="U141" s="344"/>
      <c r="V141" s="141"/>
      <c r="W141" s="1559">
        <f t="shared" si="60"/>
        <v>0</v>
      </c>
      <c r="X141" s="343"/>
      <c r="Y141" s="343"/>
      <c r="Z141" s="343"/>
      <c r="AA141" s="343"/>
      <c r="AB141" s="1559">
        <f t="shared" si="70"/>
        <v>0</v>
      </c>
      <c r="AC141" s="1559">
        <f t="shared" si="36"/>
        <v>0</v>
      </c>
      <c r="AD141" s="1559">
        <f t="shared" si="71"/>
        <v>0</v>
      </c>
      <c r="AF141" s="928"/>
      <c r="AG141" s="1065" t="str">
        <f>IF(AF141=" "," ",IF(AF141="Vehículos",VLOOKUP($AG$18,'Datos Indices'!$A$38:$Z$50,22,FALSE),IF(AF141="Ipim",VLOOKUP($AG$18,'Datos Indices'!$A$38:$Z$50,7,FALSE),IF(AF141="Dólar",VLOOKUP($AG$18,'Datos Indices'!$A$38:$Z$50,4,FALSE),IF(AF141="Gasoil",VLOOKUP($AG$18,'Datos Indices'!$A$38:$Z$50,10,FALSE),IF(AF141="WPU06 Pesificado",VLOOKUP($AG$18,'Datos Indices'!$A$38:$Z$50,26,FALSE),0))))))</f>
        <v xml:space="preserve"> </v>
      </c>
      <c r="AH141" s="1066">
        <f t="shared" si="37"/>
        <v>0</v>
      </c>
      <c r="AJ141" s="928"/>
      <c r="AK141" s="1065" t="str">
        <f>IF(AJ141=" "," ",IF(AJ141="Vehículos",VLOOKUP($AK$18,'Datos Indices'!$A$38:$Z$50,22,FALSE),IF(AJ141="Ipim",VLOOKUP($AK$18,'Datos Indices'!$A$38:$Z$50,7,FALSE),IF(AJ141="Dólar",VLOOKUP($AK$18,'Datos Indices'!$A$38:$Z$50,4,FALSE),IF(AJ141="Gasoil",VLOOKUP($AK$18,'Datos Indices'!$A$38:$Z$50,10,FALSE),IF(AJ141="WPU06 Pesificado",VLOOKUP($AK$18,'Datos Indices'!$A$38:$Z$50,26,FALSE),0))))))</f>
        <v xml:space="preserve"> </v>
      </c>
      <c r="AL141" s="1067">
        <f t="shared" si="38"/>
        <v>0</v>
      </c>
      <c r="AM141" s="1067">
        <f t="shared" si="39"/>
        <v>0</v>
      </c>
      <c r="AN141" s="1067">
        <f t="shared" si="40"/>
        <v>0</v>
      </c>
      <c r="AP141" s="928"/>
      <c r="AQ141" s="1065" t="str">
        <f>IF(AP141=" "," ",IF(AP141="Vehículos",VLOOKUP($AQ$18,'Datos Indices'!$A$38:$Z$50,22,FALSE),IF(AP141="Ipim",VLOOKUP($AQ$18,'Datos Indices'!$A$38:$Z$50,7,FALSE),IF(AP141="Dólar",VLOOKUP($AQ$18,'Datos Indices'!$A$38:$Z$50,4,FALSE),IF(AP141="Gasoil",VLOOKUP($AQ$18,'Datos Indices'!$A$38:$Z$50,10,FALSE),IF(AP141="WPU06 Pesificado",VLOOKUP($AQ$18,'Datos Indices'!$A$38:$Z$50,26,FALSE),0))))))</f>
        <v xml:space="preserve"> </v>
      </c>
      <c r="AR141" s="1066">
        <f t="shared" si="41"/>
        <v>0</v>
      </c>
      <c r="AT141" s="928"/>
      <c r="AU141" s="1065" t="str">
        <f>IF(AT141=" "," ",IF(AT141="Vehículos",VLOOKUP($AU$18,'Datos Indices'!$A$38:$Z$50,22,FALSE),IF(AT141="Ipim",VLOOKUP($AU$18,'Datos Indices'!$A$38:$Z$50,7,FALSE),IF(AT141="Dólar",VLOOKUP($AU$18,'Datos Indices'!$A$38:$Z$50,4,FALSE),IF(AT141="Gasoil",VLOOKUP($AU$18,'Datos Indices'!$A$38:$Z$50,10,FALSE),IF(AT141="WPU06 Pesificado",VLOOKUP($AU$18,'Datos Indices'!$A$38:$Z$50,26,FALSE),0))))))</f>
        <v xml:space="preserve"> </v>
      </c>
      <c r="AV141" s="1067">
        <f t="shared" si="42"/>
        <v>0</v>
      </c>
      <c r="AW141" s="1067">
        <f t="shared" si="43"/>
        <v>0</v>
      </c>
      <c r="AX141" s="1067">
        <f t="shared" si="44"/>
        <v>0</v>
      </c>
      <c r="AY141" s="1559">
        <f t="shared" si="45"/>
        <v>0</v>
      </c>
      <c r="AZ141" s="1559">
        <f t="shared" si="46"/>
        <v>0</v>
      </c>
      <c r="BA141" s="1257"/>
      <c r="BB141" s="125"/>
      <c r="BC141" s="1257"/>
      <c r="BD141" s="1450" t="str">
        <f t="shared" si="47"/>
        <v/>
      </c>
      <c r="BF141" s="1247"/>
      <c r="BG141" s="1247"/>
      <c r="BH141" s="1247"/>
      <c r="BI141" s="1247"/>
      <c r="BJ141" s="1247"/>
      <c r="BK141" s="1247"/>
      <c r="BL141" s="1247"/>
      <c r="BM141" s="1247"/>
      <c r="BN141" s="1247"/>
      <c r="BO141" s="1247"/>
      <c r="BP141" s="1247"/>
      <c r="BQ141" s="1247"/>
      <c r="BR141" s="1247"/>
      <c r="BS141" s="1247"/>
      <c r="BT141" s="1247"/>
      <c r="BU141" s="1247"/>
      <c r="BV141" s="1247"/>
      <c r="BW141" s="1247"/>
      <c r="BX141" s="1247"/>
      <c r="BY141" s="1247"/>
      <c r="BZ141" s="1247"/>
      <c r="CA141" s="1247"/>
      <c r="CB141" s="1247"/>
      <c r="CC141" s="1247"/>
      <c r="CD141" s="1247"/>
      <c r="CE141" s="1247"/>
      <c r="CF141" s="1247"/>
      <c r="CG141" s="1247"/>
      <c r="CH141" s="1247"/>
      <c r="CI141" s="1247"/>
      <c r="CJ141" s="1247"/>
      <c r="CK141" s="1247"/>
      <c r="CL141" s="1247"/>
      <c r="CM141" s="1247"/>
      <c r="CN141" s="1247"/>
      <c r="CO141" s="1247"/>
      <c r="CP141" s="1247"/>
      <c r="CQ141" s="1247"/>
      <c r="CR141" s="1247"/>
      <c r="CS141" s="1247"/>
      <c r="CT141" s="1247"/>
      <c r="CU141" s="1247"/>
      <c r="CV141" s="1247"/>
      <c r="CW141" s="1247"/>
      <c r="CX141" s="1247"/>
      <c r="CY141" s="1247"/>
      <c r="CZ141" s="1247"/>
      <c r="DA141" s="1247"/>
      <c r="DB141" s="1247"/>
      <c r="DC141" s="1247"/>
      <c r="DD141" s="1247"/>
      <c r="DE141" s="1247"/>
      <c r="DF141" s="1247"/>
      <c r="DG141" s="1247"/>
      <c r="DH141" s="1247"/>
      <c r="DI141" s="1247"/>
      <c r="DJ141" s="1247"/>
      <c r="DK141" s="1247"/>
      <c r="DL141" s="1247"/>
      <c r="DM141" s="1247"/>
      <c r="DN141" s="1247"/>
      <c r="DO141" s="1247"/>
      <c r="DP141" s="1247"/>
      <c r="DQ141" s="1247"/>
      <c r="DR141" s="1247"/>
      <c r="DS141" s="1247"/>
      <c r="DT141" s="1247"/>
      <c r="DU141" s="1247"/>
      <c r="DV141" s="1247"/>
      <c r="DW141" s="1247"/>
      <c r="DX141" s="1247"/>
      <c r="DY141" s="1247"/>
      <c r="DZ141" s="1247"/>
      <c r="EA141" s="1247"/>
      <c r="EB141" s="1247"/>
      <c r="EC141" s="1247"/>
      <c r="ED141" s="1247"/>
      <c r="EE141" s="1247"/>
      <c r="EF141" s="1247"/>
      <c r="EG141" s="1247"/>
      <c r="EH141" s="1257"/>
      <c r="EI141" s="1452">
        <f t="shared" si="48"/>
        <v>0</v>
      </c>
      <c r="EJ141" s="1452">
        <f t="shared" si="49"/>
        <v>0</v>
      </c>
      <c r="EK141" s="1257"/>
      <c r="EL141" s="1450" t="str">
        <f t="shared" si="50"/>
        <v/>
      </c>
      <c r="EN141" s="1247"/>
      <c r="EO141" s="1247"/>
      <c r="EP141" s="1247"/>
      <c r="EQ141" s="1247"/>
      <c r="ER141" s="1247"/>
      <c r="ES141" s="1247"/>
      <c r="ET141" s="1247"/>
      <c r="EU141" s="1247"/>
      <c r="EV141" s="1247"/>
      <c r="EW141" s="1247"/>
      <c r="EX141" s="1247"/>
      <c r="EY141" s="1247"/>
      <c r="EZ141" s="1247"/>
      <c r="FA141" s="1247"/>
      <c r="FB141" s="1247"/>
      <c r="FC141" s="1247"/>
      <c r="FD141" s="1247"/>
      <c r="FE141" s="1247"/>
      <c r="FF141" s="1247"/>
      <c r="FG141" s="1247"/>
      <c r="FH141" s="1247"/>
      <c r="FI141" s="1247"/>
      <c r="FJ141" s="1247"/>
      <c r="FK141" s="1247"/>
      <c r="FL141" s="1247"/>
      <c r="FM141" s="1247"/>
      <c r="FN141" s="1247"/>
      <c r="FO141" s="1247"/>
      <c r="FP141" s="1247"/>
      <c r="FQ141" s="1247"/>
      <c r="FR141" s="1247"/>
      <c r="FS141" s="1247"/>
      <c r="FT141" s="1247"/>
      <c r="FU141" s="1247"/>
      <c r="FV141" s="1247"/>
      <c r="FW141" s="1247"/>
      <c r="FX141" s="1247"/>
      <c r="FY141" s="1247"/>
      <c r="FZ141" s="1247"/>
      <c r="GA141" s="1247"/>
      <c r="GB141" s="1247"/>
      <c r="GC141" s="1247"/>
      <c r="GD141" s="1247"/>
      <c r="GE141" s="1247"/>
      <c r="GF141" s="1247"/>
      <c r="GG141" s="1247"/>
      <c r="GH141" s="1247"/>
      <c r="GI141" s="1247"/>
      <c r="GJ141" s="1247"/>
      <c r="GK141" s="1247"/>
      <c r="GL141" s="1247"/>
      <c r="GM141" s="1247"/>
      <c r="GN141" s="1247"/>
      <c r="GO141" s="1247"/>
      <c r="GP141" s="1247"/>
      <c r="GQ141" s="1247"/>
      <c r="GR141" s="1247"/>
      <c r="GS141" s="1247"/>
      <c r="GT141" s="1247"/>
      <c r="GU141" s="1247"/>
      <c r="GV141" s="1247"/>
      <c r="GW141" s="1247"/>
      <c r="GX141" s="1247"/>
      <c r="GY141" s="1247"/>
      <c r="GZ141" s="1247"/>
      <c r="HA141" s="1247"/>
      <c r="HB141" s="1247"/>
      <c r="HC141" s="1247"/>
      <c r="HD141" s="1247"/>
      <c r="HE141" s="1247"/>
      <c r="HF141" s="1247"/>
      <c r="HG141" s="1247"/>
      <c r="HH141" s="1247"/>
      <c r="HI141" s="1247"/>
      <c r="HJ141" s="1247"/>
      <c r="HK141" s="1247"/>
      <c r="HL141" s="1247"/>
      <c r="HM141" s="1247"/>
      <c r="HN141" s="1247"/>
      <c r="HO141" s="1247"/>
      <c r="HQ141" s="1452">
        <f t="shared" si="51"/>
        <v>0</v>
      </c>
      <c r="HR141" s="1452">
        <f t="shared" si="52"/>
        <v>0</v>
      </c>
    </row>
    <row r="142" spans="1:226" ht="16.5" customHeight="1" x14ac:dyDescent="0.2">
      <c r="A142" s="456"/>
      <c r="B142" s="121"/>
      <c r="C142" s="121"/>
      <c r="D142" s="122"/>
      <c r="E142" s="122"/>
      <c r="F142" s="142"/>
      <c r="G142" s="140"/>
      <c r="H142" s="141"/>
      <c r="I142" s="141"/>
      <c r="J142" s="141"/>
      <c r="K142" s="1559">
        <f t="shared" si="69"/>
        <v>0</v>
      </c>
      <c r="L142" s="153"/>
      <c r="M142" s="151"/>
      <c r="N142" s="152"/>
      <c r="O142" s="646"/>
      <c r="P142" s="1559">
        <f t="shared" si="72"/>
        <v>0</v>
      </c>
      <c r="Q142" s="343"/>
      <c r="R142" s="343"/>
      <c r="S142" s="344"/>
      <c r="T142" s="1559">
        <f t="shared" si="61"/>
        <v>0</v>
      </c>
      <c r="U142" s="344"/>
      <c r="V142" s="141"/>
      <c r="W142" s="1559">
        <f t="shared" si="60"/>
        <v>0</v>
      </c>
      <c r="X142" s="343"/>
      <c r="Y142" s="343"/>
      <c r="Z142" s="343"/>
      <c r="AA142" s="343"/>
      <c r="AB142" s="1559">
        <f t="shared" si="70"/>
        <v>0</v>
      </c>
      <c r="AC142" s="1559">
        <f t="shared" si="36"/>
        <v>0</v>
      </c>
      <c r="AD142" s="1559">
        <f t="shared" si="71"/>
        <v>0</v>
      </c>
      <c r="AF142" s="928"/>
      <c r="AG142" s="1065" t="str">
        <f>IF(AF142=" "," ",IF(AF142="Vehículos",VLOOKUP($AG$18,'Datos Indices'!$A$38:$Z$50,22,FALSE),IF(AF142="Ipim",VLOOKUP($AG$18,'Datos Indices'!$A$38:$Z$50,7,FALSE),IF(AF142="Dólar",VLOOKUP($AG$18,'Datos Indices'!$A$38:$Z$50,4,FALSE),IF(AF142="Gasoil",VLOOKUP($AG$18,'Datos Indices'!$A$38:$Z$50,10,FALSE),IF(AF142="WPU06 Pesificado",VLOOKUP($AG$18,'Datos Indices'!$A$38:$Z$50,26,FALSE),0))))))</f>
        <v xml:space="preserve"> </v>
      </c>
      <c r="AH142" s="1066">
        <f t="shared" si="37"/>
        <v>0</v>
      </c>
      <c r="AJ142" s="928"/>
      <c r="AK142" s="1065" t="str">
        <f>IF(AJ142=" "," ",IF(AJ142="Vehículos",VLOOKUP($AK$18,'Datos Indices'!$A$38:$Z$50,22,FALSE),IF(AJ142="Ipim",VLOOKUP($AK$18,'Datos Indices'!$A$38:$Z$50,7,FALSE),IF(AJ142="Dólar",VLOOKUP($AK$18,'Datos Indices'!$A$38:$Z$50,4,FALSE),IF(AJ142="Gasoil",VLOOKUP($AK$18,'Datos Indices'!$A$38:$Z$50,10,FALSE),IF(AJ142="WPU06 Pesificado",VLOOKUP($AK$18,'Datos Indices'!$A$38:$Z$50,26,FALSE),0))))))</f>
        <v xml:space="preserve"> </v>
      </c>
      <c r="AL142" s="1067">
        <f t="shared" si="38"/>
        <v>0</v>
      </c>
      <c r="AM142" s="1067">
        <f t="shared" si="39"/>
        <v>0</v>
      </c>
      <c r="AN142" s="1067">
        <f t="shared" si="40"/>
        <v>0</v>
      </c>
      <c r="AP142" s="928"/>
      <c r="AQ142" s="1065" t="str">
        <f>IF(AP142=" "," ",IF(AP142="Vehículos",VLOOKUP($AQ$18,'Datos Indices'!$A$38:$Z$50,22,FALSE),IF(AP142="Ipim",VLOOKUP($AQ$18,'Datos Indices'!$A$38:$Z$50,7,FALSE),IF(AP142="Dólar",VLOOKUP($AQ$18,'Datos Indices'!$A$38:$Z$50,4,FALSE),IF(AP142="Gasoil",VLOOKUP($AQ$18,'Datos Indices'!$A$38:$Z$50,10,FALSE),IF(AP142="WPU06 Pesificado",VLOOKUP($AQ$18,'Datos Indices'!$A$38:$Z$50,26,FALSE),0))))))</f>
        <v xml:space="preserve"> </v>
      </c>
      <c r="AR142" s="1066">
        <f t="shared" si="41"/>
        <v>0</v>
      </c>
      <c r="AT142" s="928"/>
      <c r="AU142" s="1065" t="str">
        <f>IF(AT142=" "," ",IF(AT142="Vehículos",VLOOKUP($AU$18,'Datos Indices'!$A$38:$Z$50,22,FALSE),IF(AT142="Ipim",VLOOKUP($AU$18,'Datos Indices'!$A$38:$Z$50,7,FALSE),IF(AT142="Dólar",VLOOKUP($AU$18,'Datos Indices'!$A$38:$Z$50,4,FALSE),IF(AT142="Gasoil",VLOOKUP($AU$18,'Datos Indices'!$A$38:$Z$50,10,FALSE),IF(AT142="WPU06 Pesificado",VLOOKUP($AU$18,'Datos Indices'!$A$38:$Z$50,26,FALSE),0))))))</f>
        <v xml:space="preserve"> </v>
      </c>
      <c r="AV142" s="1067">
        <f t="shared" si="42"/>
        <v>0</v>
      </c>
      <c r="AW142" s="1067">
        <f t="shared" si="43"/>
        <v>0</v>
      </c>
      <c r="AX142" s="1067">
        <f t="shared" si="44"/>
        <v>0</v>
      </c>
      <c r="AY142" s="1559">
        <f t="shared" si="45"/>
        <v>0</v>
      </c>
      <c r="AZ142" s="1559">
        <f t="shared" si="46"/>
        <v>0</v>
      </c>
      <c r="BA142" s="1257"/>
      <c r="BB142" s="125"/>
      <c r="BC142" s="1257"/>
      <c r="BD142" s="1450" t="str">
        <f t="shared" si="47"/>
        <v/>
      </c>
      <c r="BF142" s="1247"/>
      <c r="BG142" s="1247"/>
      <c r="BH142" s="1247"/>
      <c r="BI142" s="1247"/>
      <c r="BJ142" s="1247"/>
      <c r="BK142" s="1247"/>
      <c r="BL142" s="1247"/>
      <c r="BM142" s="1247"/>
      <c r="BN142" s="1247"/>
      <c r="BO142" s="1247"/>
      <c r="BP142" s="1247"/>
      <c r="BQ142" s="1247"/>
      <c r="BR142" s="1247"/>
      <c r="BS142" s="1247"/>
      <c r="BT142" s="1247"/>
      <c r="BU142" s="1247"/>
      <c r="BV142" s="1247"/>
      <c r="BW142" s="1247"/>
      <c r="BX142" s="1247"/>
      <c r="BY142" s="1247"/>
      <c r="BZ142" s="1247"/>
      <c r="CA142" s="1247"/>
      <c r="CB142" s="1247"/>
      <c r="CC142" s="1247"/>
      <c r="CD142" s="1247"/>
      <c r="CE142" s="1247"/>
      <c r="CF142" s="1247"/>
      <c r="CG142" s="1247"/>
      <c r="CH142" s="1247"/>
      <c r="CI142" s="1247"/>
      <c r="CJ142" s="1247"/>
      <c r="CK142" s="1247"/>
      <c r="CL142" s="1247"/>
      <c r="CM142" s="1247"/>
      <c r="CN142" s="1247"/>
      <c r="CO142" s="1247"/>
      <c r="CP142" s="1247"/>
      <c r="CQ142" s="1247"/>
      <c r="CR142" s="1247"/>
      <c r="CS142" s="1247"/>
      <c r="CT142" s="1247"/>
      <c r="CU142" s="1247"/>
      <c r="CV142" s="1247"/>
      <c r="CW142" s="1247"/>
      <c r="CX142" s="1247"/>
      <c r="CY142" s="1247"/>
      <c r="CZ142" s="1247"/>
      <c r="DA142" s="1247"/>
      <c r="DB142" s="1247"/>
      <c r="DC142" s="1247"/>
      <c r="DD142" s="1247"/>
      <c r="DE142" s="1247"/>
      <c r="DF142" s="1247"/>
      <c r="DG142" s="1247"/>
      <c r="DH142" s="1247"/>
      <c r="DI142" s="1247"/>
      <c r="DJ142" s="1247"/>
      <c r="DK142" s="1247"/>
      <c r="DL142" s="1247"/>
      <c r="DM142" s="1247"/>
      <c r="DN142" s="1247"/>
      <c r="DO142" s="1247"/>
      <c r="DP142" s="1247"/>
      <c r="DQ142" s="1247"/>
      <c r="DR142" s="1247"/>
      <c r="DS142" s="1247"/>
      <c r="DT142" s="1247"/>
      <c r="DU142" s="1247"/>
      <c r="DV142" s="1247"/>
      <c r="DW142" s="1247"/>
      <c r="DX142" s="1247"/>
      <c r="DY142" s="1247"/>
      <c r="DZ142" s="1247"/>
      <c r="EA142" s="1247"/>
      <c r="EB142" s="1247"/>
      <c r="EC142" s="1247"/>
      <c r="ED142" s="1247"/>
      <c r="EE142" s="1247"/>
      <c r="EF142" s="1247"/>
      <c r="EG142" s="1247"/>
      <c r="EH142" s="1257"/>
      <c r="EI142" s="1452">
        <f t="shared" si="48"/>
        <v>0</v>
      </c>
      <c r="EJ142" s="1452">
        <f t="shared" si="49"/>
        <v>0</v>
      </c>
      <c r="EK142" s="1257"/>
      <c r="EL142" s="1450" t="str">
        <f t="shared" si="50"/>
        <v/>
      </c>
      <c r="EN142" s="1247"/>
      <c r="EO142" s="1247"/>
      <c r="EP142" s="1247"/>
      <c r="EQ142" s="1247"/>
      <c r="ER142" s="1247"/>
      <c r="ES142" s="1247"/>
      <c r="ET142" s="1247"/>
      <c r="EU142" s="1247"/>
      <c r="EV142" s="1247"/>
      <c r="EW142" s="1247"/>
      <c r="EX142" s="1247"/>
      <c r="EY142" s="1247"/>
      <c r="EZ142" s="1247"/>
      <c r="FA142" s="1247"/>
      <c r="FB142" s="1247"/>
      <c r="FC142" s="1247"/>
      <c r="FD142" s="1247"/>
      <c r="FE142" s="1247"/>
      <c r="FF142" s="1247"/>
      <c r="FG142" s="1247"/>
      <c r="FH142" s="1247"/>
      <c r="FI142" s="1247"/>
      <c r="FJ142" s="1247"/>
      <c r="FK142" s="1247"/>
      <c r="FL142" s="1247"/>
      <c r="FM142" s="1247"/>
      <c r="FN142" s="1247"/>
      <c r="FO142" s="1247"/>
      <c r="FP142" s="1247"/>
      <c r="FQ142" s="1247"/>
      <c r="FR142" s="1247"/>
      <c r="FS142" s="1247"/>
      <c r="FT142" s="1247"/>
      <c r="FU142" s="1247"/>
      <c r="FV142" s="1247"/>
      <c r="FW142" s="1247"/>
      <c r="FX142" s="1247"/>
      <c r="FY142" s="1247"/>
      <c r="FZ142" s="1247"/>
      <c r="GA142" s="1247"/>
      <c r="GB142" s="1247"/>
      <c r="GC142" s="1247"/>
      <c r="GD142" s="1247"/>
      <c r="GE142" s="1247"/>
      <c r="GF142" s="1247"/>
      <c r="GG142" s="1247"/>
      <c r="GH142" s="1247"/>
      <c r="GI142" s="1247"/>
      <c r="GJ142" s="1247"/>
      <c r="GK142" s="1247"/>
      <c r="GL142" s="1247"/>
      <c r="GM142" s="1247"/>
      <c r="GN142" s="1247"/>
      <c r="GO142" s="1247"/>
      <c r="GP142" s="1247"/>
      <c r="GQ142" s="1247"/>
      <c r="GR142" s="1247"/>
      <c r="GS142" s="1247"/>
      <c r="GT142" s="1247"/>
      <c r="GU142" s="1247"/>
      <c r="GV142" s="1247"/>
      <c r="GW142" s="1247"/>
      <c r="GX142" s="1247"/>
      <c r="GY142" s="1247"/>
      <c r="GZ142" s="1247"/>
      <c r="HA142" s="1247"/>
      <c r="HB142" s="1247"/>
      <c r="HC142" s="1247"/>
      <c r="HD142" s="1247"/>
      <c r="HE142" s="1247"/>
      <c r="HF142" s="1247"/>
      <c r="HG142" s="1247"/>
      <c r="HH142" s="1247"/>
      <c r="HI142" s="1247"/>
      <c r="HJ142" s="1247"/>
      <c r="HK142" s="1247"/>
      <c r="HL142" s="1247"/>
      <c r="HM142" s="1247"/>
      <c r="HN142" s="1247"/>
      <c r="HO142" s="1247"/>
      <c r="HQ142" s="1452">
        <f t="shared" si="51"/>
        <v>0</v>
      </c>
      <c r="HR142" s="1452">
        <f t="shared" si="52"/>
        <v>0</v>
      </c>
    </row>
    <row r="143" spans="1:226" ht="16.5" customHeight="1" x14ac:dyDescent="0.2">
      <c r="A143" s="456"/>
      <c r="B143" s="121"/>
      <c r="C143" s="121"/>
      <c r="D143" s="122"/>
      <c r="E143" s="122"/>
      <c r="F143" s="142"/>
      <c r="G143" s="140"/>
      <c r="H143" s="141"/>
      <c r="I143" s="141"/>
      <c r="J143" s="141"/>
      <c r="K143" s="1559">
        <f t="shared" si="69"/>
        <v>0</v>
      </c>
      <c r="L143" s="153"/>
      <c r="M143" s="151"/>
      <c r="N143" s="152"/>
      <c r="O143" s="646"/>
      <c r="P143" s="1559">
        <f t="shared" si="72"/>
        <v>0</v>
      </c>
      <c r="Q143" s="343"/>
      <c r="R143" s="343"/>
      <c r="S143" s="344"/>
      <c r="T143" s="1559">
        <f t="shared" si="61"/>
        <v>0</v>
      </c>
      <c r="U143" s="344"/>
      <c r="V143" s="141"/>
      <c r="W143" s="1559">
        <f t="shared" si="60"/>
        <v>0</v>
      </c>
      <c r="X143" s="343"/>
      <c r="Y143" s="343"/>
      <c r="Z143" s="343"/>
      <c r="AA143" s="343"/>
      <c r="AB143" s="1559">
        <f t="shared" si="70"/>
        <v>0</v>
      </c>
      <c r="AC143" s="1559">
        <f t="shared" si="36"/>
        <v>0</v>
      </c>
      <c r="AD143" s="1559">
        <f t="shared" si="71"/>
        <v>0</v>
      </c>
      <c r="AF143" s="928"/>
      <c r="AG143" s="1065" t="str">
        <f>IF(AF143=" "," ",IF(AF143="Vehículos",VLOOKUP($AG$18,'Datos Indices'!$A$38:$Z$50,22,FALSE),IF(AF143="Ipim",VLOOKUP($AG$18,'Datos Indices'!$A$38:$Z$50,7,FALSE),IF(AF143="Dólar",VLOOKUP($AG$18,'Datos Indices'!$A$38:$Z$50,4,FALSE),IF(AF143="Gasoil",VLOOKUP($AG$18,'Datos Indices'!$A$38:$Z$50,10,FALSE),IF(AF143="WPU06 Pesificado",VLOOKUP($AG$18,'Datos Indices'!$A$38:$Z$50,26,FALSE),0))))))</f>
        <v xml:space="preserve"> </v>
      </c>
      <c r="AH143" s="1066">
        <f t="shared" si="37"/>
        <v>0</v>
      </c>
      <c r="AJ143" s="928"/>
      <c r="AK143" s="1065" t="str">
        <f>IF(AJ143=" "," ",IF(AJ143="Vehículos",VLOOKUP($AK$18,'Datos Indices'!$A$38:$Z$50,22,FALSE),IF(AJ143="Ipim",VLOOKUP($AK$18,'Datos Indices'!$A$38:$Z$50,7,FALSE),IF(AJ143="Dólar",VLOOKUP($AK$18,'Datos Indices'!$A$38:$Z$50,4,FALSE),IF(AJ143="Gasoil",VLOOKUP($AK$18,'Datos Indices'!$A$38:$Z$50,10,FALSE),IF(AJ143="WPU06 Pesificado",VLOOKUP($AK$18,'Datos Indices'!$A$38:$Z$50,26,FALSE),0))))))</f>
        <v xml:space="preserve"> </v>
      </c>
      <c r="AL143" s="1067">
        <f t="shared" si="38"/>
        <v>0</v>
      </c>
      <c r="AM143" s="1067">
        <f t="shared" si="39"/>
        <v>0</v>
      </c>
      <c r="AN143" s="1067">
        <f t="shared" si="40"/>
        <v>0</v>
      </c>
      <c r="AP143" s="928"/>
      <c r="AQ143" s="1065" t="str">
        <f>IF(AP143=" "," ",IF(AP143="Vehículos",VLOOKUP($AQ$18,'Datos Indices'!$A$38:$Z$50,22,FALSE),IF(AP143="Ipim",VLOOKUP($AQ$18,'Datos Indices'!$A$38:$Z$50,7,FALSE),IF(AP143="Dólar",VLOOKUP($AQ$18,'Datos Indices'!$A$38:$Z$50,4,FALSE),IF(AP143="Gasoil",VLOOKUP($AQ$18,'Datos Indices'!$A$38:$Z$50,10,FALSE),IF(AP143="WPU06 Pesificado",VLOOKUP($AQ$18,'Datos Indices'!$A$38:$Z$50,26,FALSE),0))))))</f>
        <v xml:space="preserve"> </v>
      </c>
      <c r="AR143" s="1066">
        <f t="shared" si="41"/>
        <v>0</v>
      </c>
      <c r="AT143" s="928"/>
      <c r="AU143" s="1065" t="str">
        <f>IF(AT143=" "," ",IF(AT143="Vehículos",VLOOKUP($AU$18,'Datos Indices'!$A$38:$Z$50,22,FALSE),IF(AT143="Ipim",VLOOKUP($AU$18,'Datos Indices'!$A$38:$Z$50,7,FALSE),IF(AT143="Dólar",VLOOKUP($AU$18,'Datos Indices'!$A$38:$Z$50,4,FALSE),IF(AT143="Gasoil",VLOOKUP($AU$18,'Datos Indices'!$A$38:$Z$50,10,FALSE),IF(AT143="WPU06 Pesificado",VLOOKUP($AU$18,'Datos Indices'!$A$38:$Z$50,26,FALSE),0))))))</f>
        <v xml:space="preserve"> </v>
      </c>
      <c r="AV143" s="1067">
        <f t="shared" si="42"/>
        <v>0</v>
      </c>
      <c r="AW143" s="1067">
        <f t="shared" si="43"/>
        <v>0</v>
      </c>
      <c r="AX143" s="1067">
        <f t="shared" si="44"/>
        <v>0</v>
      </c>
      <c r="AY143" s="1559">
        <f t="shared" si="45"/>
        <v>0</v>
      </c>
      <c r="AZ143" s="1559">
        <f t="shared" si="46"/>
        <v>0</v>
      </c>
      <c r="BA143" s="1257"/>
      <c r="BB143" s="125"/>
      <c r="BC143" s="1257"/>
      <c r="BD143" s="1450" t="str">
        <f t="shared" si="47"/>
        <v/>
      </c>
      <c r="BF143" s="1247"/>
      <c r="BG143" s="1247"/>
      <c r="BH143" s="1247"/>
      <c r="BI143" s="1247"/>
      <c r="BJ143" s="1247"/>
      <c r="BK143" s="1247"/>
      <c r="BL143" s="1247"/>
      <c r="BM143" s="1247"/>
      <c r="BN143" s="1247"/>
      <c r="BO143" s="1247"/>
      <c r="BP143" s="1247"/>
      <c r="BQ143" s="1247"/>
      <c r="BR143" s="1247"/>
      <c r="BS143" s="1247"/>
      <c r="BT143" s="1247"/>
      <c r="BU143" s="1247"/>
      <c r="BV143" s="1247"/>
      <c r="BW143" s="1247"/>
      <c r="BX143" s="1247"/>
      <c r="BY143" s="1247"/>
      <c r="BZ143" s="1247"/>
      <c r="CA143" s="1247"/>
      <c r="CB143" s="1247"/>
      <c r="CC143" s="1247"/>
      <c r="CD143" s="1247"/>
      <c r="CE143" s="1247"/>
      <c r="CF143" s="1247"/>
      <c r="CG143" s="1247"/>
      <c r="CH143" s="1247"/>
      <c r="CI143" s="1247"/>
      <c r="CJ143" s="1247"/>
      <c r="CK143" s="1247"/>
      <c r="CL143" s="1247"/>
      <c r="CM143" s="1247"/>
      <c r="CN143" s="1247"/>
      <c r="CO143" s="1247"/>
      <c r="CP143" s="1247"/>
      <c r="CQ143" s="1247"/>
      <c r="CR143" s="1247"/>
      <c r="CS143" s="1247"/>
      <c r="CT143" s="1247"/>
      <c r="CU143" s="1247"/>
      <c r="CV143" s="1247"/>
      <c r="CW143" s="1247"/>
      <c r="CX143" s="1247"/>
      <c r="CY143" s="1247"/>
      <c r="CZ143" s="1247"/>
      <c r="DA143" s="1247"/>
      <c r="DB143" s="1247"/>
      <c r="DC143" s="1247"/>
      <c r="DD143" s="1247"/>
      <c r="DE143" s="1247"/>
      <c r="DF143" s="1247"/>
      <c r="DG143" s="1247"/>
      <c r="DH143" s="1247"/>
      <c r="DI143" s="1247"/>
      <c r="DJ143" s="1247"/>
      <c r="DK143" s="1247"/>
      <c r="DL143" s="1247"/>
      <c r="DM143" s="1247"/>
      <c r="DN143" s="1247"/>
      <c r="DO143" s="1247"/>
      <c r="DP143" s="1247"/>
      <c r="DQ143" s="1247"/>
      <c r="DR143" s="1247"/>
      <c r="DS143" s="1247"/>
      <c r="DT143" s="1247"/>
      <c r="DU143" s="1247"/>
      <c r="DV143" s="1247"/>
      <c r="DW143" s="1247"/>
      <c r="DX143" s="1247"/>
      <c r="DY143" s="1247"/>
      <c r="DZ143" s="1247"/>
      <c r="EA143" s="1247"/>
      <c r="EB143" s="1247"/>
      <c r="EC143" s="1247"/>
      <c r="ED143" s="1247"/>
      <c r="EE143" s="1247"/>
      <c r="EF143" s="1247"/>
      <c r="EG143" s="1247"/>
      <c r="EH143" s="1257"/>
      <c r="EI143" s="1452">
        <f t="shared" si="48"/>
        <v>0</v>
      </c>
      <c r="EJ143" s="1452">
        <f t="shared" si="49"/>
        <v>0</v>
      </c>
      <c r="EK143" s="1257"/>
      <c r="EL143" s="1450" t="str">
        <f t="shared" si="50"/>
        <v/>
      </c>
      <c r="EN143" s="1247"/>
      <c r="EO143" s="1247"/>
      <c r="EP143" s="1247"/>
      <c r="EQ143" s="1247"/>
      <c r="ER143" s="1247"/>
      <c r="ES143" s="1247"/>
      <c r="ET143" s="1247"/>
      <c r="EU143" s="1247"/>
      <c r="EV143" s="1247"/>
      <c r="EW143" s="1247"/>
      <c r="EX143" s="1247"/>
      <c r="EY143" s="1247"/>
      <c r="EZ143" s="1247"/>
      <c r="FA143" s="1247"/>
      <c r="FB143" s="1247"/>
      <c r="FC143" s="1247"/>
      <c r="FD143" s="1247"/>
      <c r="FE143" s="1247"/>
      <c r="FF143" s="1247"/>
      <c r="FG143" s="1247"/>
      <c r="FH143" s="1247"/>
      <c r="FI143" s="1247"/>
      <c r="FJ143" s="1247"/>
      <c r="FK143" s="1247"/>
      <c r="FL143" s="1247"/>
      <c r="FM143" s="1247"/>
      <c r="FN143" s="1247"/>
      <c r="FO143" s="1247"/>
      <c r="FP143" s="1247"/>
      <c r="FQ143" s="1247"/>
      <c r="FR143" s="1247"/>
      <c r="FS143" s="1247"/>
      <c r="FT143" s="1247"/>
      <c r="FU143" s="1247"/>
      <c r="FV143" s="1247"/>
      <c r="FW143" s="1247"/>
      <c r="FX143" s="1247"/>
      <c r="FY143" s="1247"/>
      <c r="FZ143" s="1247"/>
      <c r="GA143" s="1247"/>
      <c r="GB143" s="1247"/>
      <c r="GC143" s="1247"/>
      <c r="GD143" s="1247"/>
      <c r="GE143" s="1247"/>
      <c r="GF143" s="1247"/>
      <c r="GG143" s="1247"/>
      <c r="GH143" s="1247"/>
      <c r="GI143" s="1247"/>
      <c r="GJ143" s="1247"/>
      <c r="GK143" s="1247"/>
      <c r="GL143" s="1247"/>
      <c r="GM143" s="1247"/>
      <c r="GN143" s="1247"/>
      <c r="GO143" s="1247"/>
      <c r="GP143" s="1247"/>
      <c r="GQ143" s="1247"/>
      <c r="GR143" s="1247"/>
      <c r="GS143" s="1247"/>
      <c r="GT143" s="1247"/>
      <c r="GU143" s="1247"/>
      <c r="GV143" s="1247"/>
      <c r="GW143" s="1247"/>
      <c r="GX143" s="1247"/>
      <c r="GY143" s="1247"/>
      <c r="GZ143" s="1247"/>
      <c r="HA143" s="1247"/>
      <c r="HB143" s="1247"/>
      <c r="HC143" s="1247"/>
      <c r="HD143" s="1247"/>
      <c r="HE143" s="1247"/>
      <c r="HF143" s="1247"/>
      <c r="HG143" s="1247"/>
      <c r="HH143" s="1247"/>
      <c r="HI143" s="1247"/>
      <c r="HJ143" s="1247"/>
      <c r="HK143" s="1247"/>
      <c r="HL143" s="1247"/>
      <c r="HM143" s="1247"/>
      <c r="HN143" s="1247"/>
      <c r="HO143" s="1247"/>
      <c r="HQ143" s="1452">
        <f t="shared" si="51"/>
        <v>0</v>
      </c>
      <c r="HR143" s="1452">
        <f t="shared" si="52"/>
        <v>0</v>
      </c>
    </row>
    <row r="144" spans="1:226" ht="16.5" customHeight="1" x14ac:dyDescent="0.2">
      <c r="A144" s="456"/>
      <c r="B144" s="121"/>
      <c r="C144" s="121"/>
      <c r="D144" s="122"/>
      <c r="E144" s="122"/>
      <c r="F144" s="142"/>
      <c r="G144" s="140"/>
      <c r="H144" s="141"/>
      <c r="I144" s="141"/>
      <c r="J144" s="141"/>
      <c r="K144" s="1559">
        <f t="shared" si="69"/>
        <v>0</v>
      </c>
      <c r="L144" s="153"/>
      <c r="M144" s="151"/>
      <c r="N144" s="152"/>
      <c r="O144" s="646"/>
      <c r="P144" s="1559">
        <f t="shared" si="72"/>
        <v>0</v>
      </c>
      <c r="Q144" s="343"/>
      <c r="R144" s="343"/>
      <c r="S144" s="344"/>
      <c r="T144" s="1559">
        <f t="shared" si="61"/>
        <v>0</v>
      </c>
      <c r="U144" s="344"/>
      <c r="V144" s="141"/>
      <c r="W144" s="1559">
        <f t="shared" si="60"/>
        <v>0</v>
      </c>
      <c r="X144" s="343"/>
      <c r="Y144" s="343"/>
      <c r="Z144" s="343"/>
      <c r="AA144" s="343"/>
      <c r="AB144" s="1559">
        <f t="shared" si="70"/>
        <v>0</v>
      </c>
      <c r="AC144" s="1559">
        <f t="shared" si="36"/>
        <v>0</v>
      </c>
      <c r="AD144" s="1559">
        <f t="shared" si="71"/>
        <v>0</v>
      </c>
      <c r="AF144" s="928"/>
      <c r="AG144" s="1065" t="str">
        <f>IF(AF144=" "," ",IF(AF144="Vehículos",VLOOKUP($AG$18,'Datos Indices'!$A$38:$Z$50,22,FALSE),IF(AF144="Ipim",VLOOKUP($AG$18,'Datos Indices'!$A$38:$Z$50,7,FALSE),IF(AF144="Dólar",VLOOKUP($AG$18,'Datos Indices'!$A$38:$Z$50,4,FALSE),IF(AF144="Gasoil",VLOOKUP($AG$18,'Datos Indices'!$A$38:$Z$50,10,FALSE),IF(AF144="WPU06 Pesificado",VLOOKUP($AG$18,'Datos Indices'!$A$38:$Z$50,26,FALSE),0))))))</f>
        <v xml:space="preserve"> </v>
      </c>
      <c r="AH144" s="1066">
        <f t="shared" si="37"/>
        <v>0</v>
      </c>
      <c r="AJ144" s="928"/>
      <c r="AK144" s="1065" t="str">
        <f>IF(AJ144=" "," ",IF(AJ144="Vehículos",VLOOKUP($AK$18,'Datos Indices'!$A$38:$Z$50,22,FALSE),IF(AJ144="Ipim",VLOOKUP($AK$18,'Datos Indices'!$A$38:$Z$50,7,FALSE),IF(AJ144="Dólar",VLOOKUP($AK$18,'Datos Indices'!$A$38:$Z$50,4,FALSE),IF(AJ144="Gasoil",VLOOKUP($AK$18,'Datos Indices'!$A$38:$Z$50,10,FALSE),IF(AJ144="WPU06 Pesificado",VLOOKUP($AK$18,'Datos Indices'!$A$38:$Z$50,26,FALSE),0))))))</f>
        <v xml:space="preserve"> </v>
      </c>
      <c r="AL144" s="1067">
        <f t="shared" si="38"/>
        <v>0</v>
      </c>
      <c r="AM144" s="1067">
        <f t="shared" si="39"/>
        <v>0</v>
      </c>
      <c r="AN144" s="1067">
        <f t="shared" si="40"/>
        <v>0</v>
      </c>
      <c r="AP144" s="928"/>
      <c r="AQ144" s="1065" t="str">
        <f>IF(AP144=" "," ",IF(AP144="Vehículos",VLOOKUP($AQ$18,'Datos Indices'!$A$38:$Z$50,22,FALSE),IF(AP144="Ipim",VLOOKUP($AQ$18,'Datos Indices'!$A$38:$Z$50,7,FALSE),IF(AP144="Dólar",VLOOKUP($AQ$18,'Datos Indices'!$A$38:$Z$50,4,FALSE),IF(AP144="Gasoil",VLOOKUP($AQ$18,'Datos Indices'!$A$38:$Z$50,10,FALSE),IF(AP144="WPU06 Pesificado",VLOOKUP($AQ$18,'Datos Indices'!$A$38:$Z$50,26,FALSE),0))))))</f>
        <v xml:space="preserve"> </v>
      </c>
      <c r="AR144" s="1066">
        <f t="shared" si="41"/>
        <v>0</v>
      </c>
      <c r="AT144" s="928"/>
      <c r="AU144" s="1065" t="str">
        <f>IF(AT144=" "," ",IF(AT144="Vehículos",VLOOKUP($AU$18,'Datos Indices'!$A$38:$Z$50,22,FALSE),IF(AT144="Ipim",VLOOKUP($AU$18,'Datos Indices'!$A$38:$Z$50,7,FALSE),IF(AT144="Dólar",VLOOKUP($AU$18,'Datos Indices'!$A$38:$Z$50,4,FALSE),IF(AT144="Gasoil",VLOOKUP($AU$18,'Datos Indices'!$A$38:$Z$50,10,FALSE),IF(AT144="WPU06 Pesificado",VLOOKUP($AU$18,'Datos Indices'!$A$38:$Z$50,26,FALSE),0))))))</f>
        <v xml:space="preserve"> </v>
      </c>
      <c r="AV144" s="1067">
        <f t="shared" si="42"/>
        <v>0</v>
      </c>
      <c r="AW144" s="1067">
        <f t="shared" si="43"/>
        <v>0</v>
      </c>
      <c r="AX144" s="1067">
        <f t="shared" si="44"/>
        <v>0</v>
      </c>
      <c r="AY144" s="1559">
        <f t="shared" si="45"/>
        <v>0</v>
      </c>
      <c r="AZ144" s="1559">
        <f t="shared" si="46"/>
        <v>0</v>
      </c>
      <c r="BA144" s="1257"/>
      <c r="BB144" s="125"/>
      <c r="BC144" s="1257"/>
      <c r="BD144" s="1450" t="str">
        <f t="shared" si="47"/>
        <v/>
      </c>
      <c r="BF144" s="1247"/>
      <c r="BG144" s="1247"/>
      <c r="BH144" s="1247"/>
      <c r="BI144" s="1247"/>
      <c r="BJ144" s="1247"/>
      <c r="BK144" s="1247"/>
      <c r="BL144" s="1247"/>
      <c r="BM144" s="1247"/>
      <c r="BN144" s="1247"/>
      <c r="BO144" s="1247"/>
      <c r="BP144" s="1247"/>
      <c r="BQ144" s="1247"/>
      <c r="BR144" s="1247"/>
      <c r="BS144" s="1247"/>
      <c r="BT144" s="1247"/>
      <c r="BU144" s="1247"/>
      <c r="BV144" s="1247"/>
      <c r="BW144" s="1247"/>
      <c r="BX144" s="1247"/>
      <c r="BY144" s="1247"/>
      <c r="BZ144" s="1247"/>
      <c r="CA144" s="1247"/>
      <c r="CB144" s="1247"/>
      <c r="CC144" s="1247"/>
      <c r="CD144" s="1247"/>
      <c r="CE144" s="1247"/>
      <c r="CF144" s="1247"/>
      <c r="CG144" s="1247"/>
      <c r="CH144" s="1247"/>
      <c r="CI144" s="1247"/>
      <c r="CJ144" s="1247"/>
      <c r="CK144" s="1247"/>
      <c r="CL144" s="1247"/>
      <c r="CM144" s="1247"/>
      <c r="CN144" s="1247"/>
      <c r="CO144" s="1247"/>
      <c r="CP144" s="1247"/>
      <c r="CQ144" s="1247"/>
      <c r="CR144" s="1247"/>
      <c r="CS144" s="1247"/>
      <c r="CT144" s="1247"/>
      <c r="CU144" s="1247"/>
      <c r="CV144" s="1247"/>
      <c r="CW144" s="1247"/>
      <c r="CX144" s="1247"/>
      <c r="CY144" s="1247"/>
      <c r="CZ144" s="1247"/>
      <c r="DA144" s="1247"/>
      <c r="DB144" s="1247"/>
      <c r="DC144" s="1247"/>
      <c r="DD144" s="1247"/>
      <c r="DE144" s="1247"/>
      <c r="DF144" s="1247"/>
      <c r="DG144" s="1247"/>
      <c r="DH144" s="1247"/>
      <c r="DI144" s="1247"/>
      <c r="DJ144" s="1247"/>
      <c r="DK144" s="1247"/>
      <c r="DL144" s="1247"/>
      <c r="DM144" s="1247"/>
      <c r="DN144" s="1247"/>
      <c r="DO144" s="1247"/>
      <c r="DP144" s="1247"/>
      <c r="DQ144" s="1247"/>
      <c r="DR144" s="1247"/>
      <c r="DS144" s="1247"/>
      <c r="DT144" s="1247"/>
      <c r="DU144" s="1247"/>
      <c r="DV144" s="1247"/>
      <c r="DW144" s="1247"/>
      <c r="DX144" s="1247"/>
      <c r="DY144" s="1247"/>
      <c r="DZ144" s="1247"/>
      <c r="EA144" s="1247"/>
      <c r="EB144" s="1247"/>
      <c r="EC144" s="1247"/>
      <c r="ED144" s="1247"/>
      <c r="EE144" s="1247"/>
      <c r="EF144" s="1247"/>
      <c r="EG144" s="1247"/>
      <c r="EH144" s="1257"/>
      <c r="EI144" s="1452">
        <f t="shared" si="48"/>
        <v>0</v>
      </c>
      <c r="EJ144" s="1452">
        <f t="shared" si="49"/>
        <v>0</v>
      </c>
      <c r="EK144" s="1257"/>
      <c r="EL144" s="1450" t="str">
        <f t="shared" si="50"/>
        <v/>
      </c>
      <c r="EN144" s="1247"/>
      <c r="EO144" s="1247"/>
      <c r="EP144" s="1247"/>
      <c r="EQ144" s="1247"/>
      <c r="ER144" s="1247"/>
      <c r="ES144" s="1247"/>
      <c r="ET144" s="1247"/>
      <c r="EU144" s="1247"/>
      <c r="EV144" s="1247"/>
      <c r="EW144" s="1247"/>
      <c r="EX144" s="1247"/>
      <c r="EY144" s="1247"/>
      <c r="EZ144" s="1247"/>
      <c r="FA144" s="1247"/>
      <c r="FB144" s="1247"/>
      <c r="FC144" s="1247"/>
      <c r="FD144" s="1247"/>
      <c r="FE144" s="1247"/>
      <c r="FF144" s="1247"/>
      <c r="FG144" s="1247"/>
      <c r="FH144" s="1247"/>
      <c r="FI144" s="1247"/>
      <c r="FJ144" s="1247"/>
      <c r="FK144" s="1247"/>
      <c r="FL144" s="1247"/>
      <c r="FM144" s="1247"/>
      <c r="FN144" s="1247"/>
      <c r="FO144" s="1247"/>
      <c r="FP144" s="1247"/>
      <c r="FQ144" s="1247"/>
      <c r="FR144" s="1247"/>
      <c r="FS144" s="1247"/>
      <c r="FT144" s="1247"/>
      <c r="FU144" s="1247"/>
      <c r="FV144" s="1247"/>
      <c r="FW144" s="1247"/>
      <c r="FX144" s="1247"/>
      <c r="FY144" s="1247"/>
      <c r="FZ144" s="1247"/>
      <c r="GA144" s="1247"/>
      <c r="GB144" s="1247"/>
      <c r="GC144" s="1247"/>
      <c r="GD144" s="1247"/>
      <c r="GE144" s="1247"/>
      <c r="GF144" s="1247"/>
      <c r="GG144" s="1247"/>
      <c r="GH144" s="1247"/>
      <c r="GI144" s="1247"/>
      <c r="GJ144" s="1247"/>
      <c r="GK144" s="1247"/>
      <c r="GL144" s="1247"/>
      <c r="GM144" s="1247"/>
      <c r="GN144" s="1247"/>
      <c r="GO144" s="1247"/>
      <c r="GP144" s="1247"/>
      <c r="GQ144" s="1247"/>
      <c r="GR144" s="1247"/>
      <c r="GS144" s="1247"/>
      <c r="GT144" s="1247"/>
      <c r="GU144" s="1247"/>
      <c r="GV144" s="1247"/>
      <c r="GW144" s="1247"/>
      <c r="GX144" s="1247"/>
      <c r="GY144" s="1247"/>
      <c r="GZ144" s="1247"/>
      <c r="HA144" s="1247"/>
      <c r="HB144" s="1247"/>
      <c r="HC144" s="1247"/>
      <c r="HD144" s="1247"/>
      <c r="HE144" s="1247"/>
      <c r="HF144" s="1247"/>
      <c r="HG144" s="1247"/>
      <c r="HH144" s="1247"/>
      <c r="HI144" s="1247"/>
      <c r="HJ144" s="1247"/>
      <c r="HK144" s="1247"/>
      <c r="HL144" s="1247"/>
      <c r="HM144" s="1247"/>
      <c r="HN144" s="1247"/>
      <c r="HO144" s="1247"/>
      <c r="HQ144" s="1452">
        <f t="shared" si="51"/>
        <v>0</v>
      </c>
      <c r="HR144" s="1452">
        <f t="shared" si="52"/>
        <v>0</v>
      </c>
    </row>
    <row r="145" spans="1:226" ht="16.5" customHeight="1" x14ac:dyDescent="0.2">
      <c r="A145" s="456"/>
      <c r="B145" s="121"/>
      <c r="C145" s="121"/>
      <c r="D145" s="122"/>
      <c r="E145" s="122"/>
      <c r="F145" s="142"/>
      <c r="G145" s="140"/>
      <c r="H145" s="141"/>
      <c r="I145" s="141"/>
      <c r="J145" s="141"/>
      <c r="K145" s="1559">
        <f t="shared" si="69"/>
        <v>0</v>
      </c>
      <c r="L145" s="153"/>
      <c r="M145" s="151"/>
      <c r="N145" s="152"/>
      <c r="O145" s="646"/>
      <c r="P145" s="1559">
        <f t="shared" si="72"/>
        <v>0</v>
      </c>
      <c r="Q145" s="343"/>
      <c r="R145" s="343"/>
      <c r="S145" s="344"/>
      <c r="T145" s="1559">
        <f t="shared" si="61"/>
        <v>0</v>
      </c>
      <c r="U145" s="344"/>
      <c r="V145" s="141"/>
      <c r="W145" s="1559">
        <f t="shared" si="60"/>
        <v>0</v>
      </c>
      <c r="X145" s="343"/>
      <c r="Y145" s="343"/>
      <c r="Z145" s="343"/>
      <c r="AA145" s="343"/>
      <c r="AB145" s="1559">
        <f t="shared" si="70"/>
        <v>0</v>
      </c>
      <c r="AC145" s="1559">
        <f t="shared" si="36"/>
        <v>0</v>
      </c>
      <c r="AD145" s="1559">
        <f t="shared" si="71"/>
        <v>0</v>
      </c>
      <c r="AF145" s="928"/>
      <c r="AG145" s="1065" t="str">
        <f>IF(AF145=" "," ",IF(AF145="Vehículos",VLOOKUP($AG$18,'Datos Indices'!$A$38:$Z$50,22,FALSE),IF(AF145="Ipim",VLOOKUP($AG$18,'Datos Indices'!$A$38:$Z$50,7,FALSE),IF(AF145="Dólar",VLOOKUP($AG$18,'Datos Indices'!$A$38:$Z$50,4,FALSE),IF(AF145="Gasoil",VLOOKUP($AG$18,'Datos Indices'!$A$38:$Z$50,10,FALSE),IF(AF145="WPU06 Pesificado",VLOOKUP($AG$18,'Datos Indices'!$A$38:$Z$50,26,FALSE),0))))))</f>
        <v xml:space="preserve"> </v>
      </c>
      <c r="AH145" s="1066">
        <f t="shared" si="37"/>
        <v>0</v>
      </c>
      <c r="AJ145" s="928"/>
      <c r="AK145" s="1065" t="str">
        <f>IF(AJ145=" "," ",IF(AJ145="Vehículos",VLOOKUP($AK$18,'Datos Indices'!$A$38:$Z$50,22,FALSE),IF(AJ145="Ipim",VLOOKUP($AK$18,'Datos Indices'!$A$38:$Z$50,7,FALSE),IF(AJ145="Dólar",VLOOKUP($AK$18,'Datos Indices'!$A$38:$Z$50,4,FALSE),IF(AJ145="Gasoil",VLOOKUP($AK$18,'Datos Indices'!$A$38:$Z$50,10,FALSE),IF(AJ145="WPU06 Pesificado",VLOOKUP($AK$18,'Datos Indices'!$A$38:$Z$50,26,FALSE),0))))))</f>
        <v xml:space="preserve"> </v>
      </c>
      <c r="AL145" s="1067">
        <f t="shared" si="38"/>
        <v>0</v>
      </c>
      <c r="AM145" s="1067">
        <f t="shared" si="39"/>
        <v>0</v>
      </c>
      <c r="AN145" s="1067">
        <f t="shared" si="40"/>
        <v>0</v>
      </c>
      <c r="AP145" s="928"/>
      <c r="AQ145" s="1065" t="str">
        <f>IF(AP145=" "," ",IF(AP145="Vehículos",VLOOKUP($AQ$18,'Datos Indices'!$A$38:$Z$50,22,FALSE),IF(AP145="Ipim",VLOOKUP($AQ$18,'Datos Indices'!$A$38:$Z$50,7,FALSE),IF(AP145="Dólar",VLOOKUP($AQ$18,'Datos Indices'!$A$38:$Z$50,4,FALSE),IF(AP145="Gasoil",VLOOKUP($AQ$18,'Datos Indices'!$A$38:$Z$50,10,FALSE),IF(AP145="WPU06 Pesificado",VLOOKUP($AQ$18,'Datos Indices'!$A$38:$Z$50,26,FALSE),0))))))</f>
        <v xml:space="preserve"> </v>
      </c>
      <c r="AR145" s="1066">
        <f t="shared" si="41"/>
        <v>0</v>
      </c>
      <c r="AT145" s="928"/>
      <c r="AU145" s="1065" t="str">
        <f>IF(AT145=" "," ",IF(AT145="Vehículos",VLOOKUP($AU$18,'Datos Indices'!$A$38:$Z$50,22,FALSE),IF(AT145="Ipim",VLOOKUP($AU$18,'Datos Indices'!$A$38:$Z$50,7,FALSE),IF(AT145="Dólar",VLOOKUP($AU$18,'Datos Indices'!$A$38:$Z$50,4,FALSE),IF(AT145="Gasoil",VLOOKUP($AU$18,'Datos Indices'!$A$38:$Z$50,10,FALSE),IF(AT145="WPU06 Pesificado",VLOOKUP($AU$18,'Datos Indices'!$A$38:$Z$50,26,FALSE),0))))))</f>
        <v xml:space="preserve"> </v>
      </c>
      <c r="AV145" s="1067">
        <f t="shared" si="42"/>
        <v>0</v>
      </c>
      <c r="AW145" s="1067">
        <f t="shared" si="43"/>
        <v>0</v>
      </c>
      <c r="AX145" s="1067">
        <f t="shared" si="44"/>
        <v>0</v>
      </c>
      <c r="AY145" s="1559">
        <f t="shared" si="45"/>
        <v>0</v>
      </c>
      <c r="AZ145" s="1559">
        <f t="shared" si="46"/>
        <v>0</v>
      </c>
      <c r="BA145" s="1257"/>
      <c r="BB145" s="125"/>
      <c r="BC145" s="1257"/>
      <c r="BD145" s="1450" t="str">
        <f t="shared" si="47"/>
        <v/>
      </c>
      <c r="BF145" s="1247"/>
      <c r="BG145" s="1247"/>
      <c r="BH145" s="1247"/>
      <c r="BI145" s="1247"/>
      <c r="BJ145" s="1247"/>
      <c r="BK145" s="1247"/>
      <c r="BL145" s="1247"/>
      <c r="BM145" s="1247"/>
      <c r="BN145" s="1247"/>
      <c r="BO145" s="1247"/>
      <c r="BP145" s="1247"/>
      <c r="BQ145" s="1247"/>
      <c r="BR145" s="1247"/>
      <c r="BS145" s="1247"/>
      <c r="BT145" s="1247"/>
      <c r="BU145" s="1247"/>
      <c r="BV145" s="1247"/>
      <c r="BW145" s="1247"/>
      <c r="BX145" s="1247"/>
      <c r="BY145" s="1247"/>
      <c r="BZ145" s="1247"/>
      <c r="CA145" s="1247"/>
      <c r="CB145" s="1247"/>
      <c r="CC145" s="1247"/>
      <c r="CD145" s="1247"/>
      <c r="CE145" s="1247"/>
      <c r="CF145" s="1247"/>
      <c r="CG145" s="1247"/>
      <c r="CH145" s="1247"/>
      <c r="CI145" s="1247"/>
      <c r="CJ145" s="1247"/>
      <c r="CK145" s="1247"/>
      <c r="CL145" s="1247"/>
      <c r="CM145" s="1247"/>
      <c r="CN145" s="1247"/>
      <c r="CO145" s="1247"/>
      <c r="CP145" s="1247"/>
      <c r="CQ145" s="1247"/>
      <c r="CR145" s="1247"/>
      <c r="CS145" s="1247"/>
      <c r="CT145" s="1247"/>
      <c r="CU145" s="1247"/>
      <c r="CV145" s="1247"/>
      <c r="CW145" s="1247"/>
      <c r="CX145" s="1247"/>
      <c r="CY145" s="1247"/>
      <c r="CZ145" s="1247"/>
      <c r="DA145" s="1247"/>
      <c r="DB145" s="1247"/>
      <c r="DC145" s="1247"/>
      <c r="DD145" s="1247"/>
      <c r="DE145" s="1247"/>
      <c r="DF145" s="1247"/>
      <c r="DG145" s="1247"/>
      <c r="DH145" s="1247"/>
      <c r="DI145" s="1247"/>
      <c r="DJ145" s="1247"/>
      <c r="DK145" s="1247"/>
      <c r="DL145" s="1247"/>
      <c r="DM145" s="1247"/>
      <c r="DN145" s="1247"/>
      <c r="DO145" s="1247"/>
      <c r="DP145" s="1247"/>
      <c r="DQ145" s="1247"/>
      <c r="DR145" s="1247"/>
      <c r="DS145" s="1247"/>
      <c r="DT145" s="1247"/>
      <c r="DU145" s="1247"/>
      <c r="DV145" s="1247"/>
      <c r="DW145" s="1247"/>
      <c r="DX145" s="1247"/>
      <c r="DY145" s="1247"/>
      <c r="DZ145" s="1247"/>
      <c r="EA145" s="1247"/>
      <c r="EB145" s="1247"/>
      <c r="EC145" s="1247"/>
      <c r="ED145" s="1247"/>
      <c r="EE145" s="1247"/>
      <c r="EF145" s="1247"/>
      <c r="EG145" s="1247"/>
      <c r="EH145" s="1257"/>
      <c r="EI145" s="1452">
        <f t="shared" si="48"/>
        <v>0</v>
      </c>
      <c r="EJ145" s="1452">
        <f t="shared" si="49"/>
        <v>0</v>
      </c>
      <c r="EK145" s="1257"/>
      <c r="EL145" s="1450" t="str">
        <f t="shared" si="50"/>
        <v/>
      </c>
      <c r="EN145" s="1247"/>
      <c r="EO145" s="1247"/>
      <c r="EP145" s="1247"/>
      <c r="EQ145" s="1247"/>
      <c r="ER145" s="1247"/>
      <c r="ES145" s="1247"/>
      <c r="ET145" s="1247"/>
      <c r="EU145" s="1247"/>
      <c r="EV145" s="1247"/>
      <c r="EW145" s="1247"/>
      <c r="EX145" s="1247"/>
      <c r="EY145" s="1247"/>
      <c r="EZ145" s="1247"/>
      <c r="FA145" s="1247"/>
      <c r="FB145" s="1247"/>
      <c r="FC145" s="1247"/>
      <c r="FD145" s="1247"/>
      <c r="FE145" s="1247"/>
      <c r="FF145" s="1247"/>
      <c r="FG145" s="1247"/>
      <c r="FH145" s="1247"/>
      <c r="FI145" s="1247"/>
      <c r="FJ145" s="1247"/>
      <c r="FK145" s="1247"/>
      <c r="FL145" s="1247"/>
      <c r="FM145" s="1247"/>
      <c r="FN145" s="1247"/>
      <c r="FO145" s="1247"/>
      <c r="FP145" s="1247"/>
      <c r="FQ145" s="1247"/>
      <c r="FR145" s="1247"/>
      <c r="FS145" s="1247"/>
      <c r="FT145" s="1247"/>
      <c r="FU145" s="1247"/>
      <c r="FV145" s="1247"/>
      <c r="FW145" s="1247"/>
      <c r="FX145" s="1247"/>
      <c r="FY145" s="1247"/>
      <c r="FZ145" s="1247"/>
      <c r="GA145" s="1247"/>
      <c r="GB145" s="1247"/>
      <c r="GC145" s="1247"/>
      <c r="GD145" s="1247"/>
      <c r="GE145" s="1247"/>
      <c r="GF145" s="1247"/>
      <c r="GG145" s="1247"/>
      <c r="GH145" s="1247"/>
      <c r="GI145" s="1247"/>
      <c r="GJ145" s="1247"/>
      <c r="GK145" s="1247"/>
      <c r="GL145" s="1247"/>
      <c r="GM145" s="1247"/>
      <c r="GN145" s="1247"/>
      <c r="GO145" s="1247"/>
      <c r="GP145" s="1247"/>
      <c r="GQ145" s="1247"/>
      <c r="GR145" s="1247"/>
      <c r="GS145" s="1247"/>
      <c r="GT145" s="1247"/>
      <c r="GU145" s="1247"/>
      <c r="GV145" s="1247"/>
      <c r="GW145" s="1247"/>
      <c r="GX145" s="1247"/>
      <c r="GY145" s="1247"/>
      <c r="GZ145" s="1247"/>
      <c r="HA145" s="1247"/>
      <c r="HB145" s="1247"/>
      <c r="HC145" s="1247"/>
      <c r="HD145" s="1247"/>
      <c r="HE145" s="1247"/>
      <c r="HF145" s="1247"/>
      <c r="HG145" s="1247"/>
      <c r="HH145" s="1247"/>
      <c r="HI145" s="1247"/>
      <c r="HJ145" s="1247"/>
      <c r="HK145" s="1247"/>
      <c r="HL145" s="1247"/>
      <c r="HM145" s="1247"/>
      <c r="HN145" s="1247"/>
      <c r="HO145" s="1247"/>
      <c r="HQ145" s="1452">
        <f t="shared" si="51"/>
        <v>0</v>
      </c>
      <c r="HR145" s="1452">
        <f t="shared" si="52"/>
        <v>0</v>
      </c>
    </row>
    <row r="146" spans="1:226" ht="16.5" customHeight="1" x14ac:dyDescent="0.2">
      <c r="A146" s="456"/>
      <c r="B146" s="121"/>
      <c r="C146" s="121"/>
      <c r="D146" s="122"/>
      <c r="E146" s="122"/>
      <c r="F146" s="142"/>
      <c r="G146" s="140"/>
      <c r="H146" s="141"/>
      <c r="I146" s="141"/>
      <c r="J146" s="141"/>
      <c r="K146" s="1559">
        <f t="shared" si="69"/>
        <v>0</v>
      </c>
      <c r="L146" s="153"/>
      <c r="M146" s="151"/>
      <c r="N146" s="152"/>
      <c r="O146" s="646"/>
      <c r="P146" s="1559">
        <f t="shared" si="72"/>
        <v>0</v>
      </c>
      <c r="Q146" s="343"/>
      <c r="R146" s="343"/>
      <c r="S146" s="344"/>
      <c r="T146" s="1559">
        <f t="shared" si="61"/>
        <v>0</v>
      </c>
      <c r="U146" s="344"/>
      <c r="V146" s="141"/>
      <c r="W146" s="1559">
        <f t="shared" si="60"/>
        <v>0</v>
      </c>
      <c r="X146" s="343"/>
      <c r="Y146" s="343"/>
      <c r="Z146" s="343"/>
      <c r="AA146" s="343"/>
      <c r="AB146" s="1559">
        <f t="shared" si="70"/>
        <v>0</v>
      </c>
      <c r="AC146" s="1559">
        <f t="shared" si="36"/>
        <v>0</v>
      </c>
      <c r="AD146" s="1559">
        <f t="shared" si="71"/>
        <v>0</v>
      </c>
      <c r="AF146" s="928"/>
      <c r="AG146" s="1065" t="str">
        <f>IF(AF146=" "," ",IF(AF146="Vehículos",VLOOKUP($AG$18,'Datos Indices'!$A$38:$Z$50,22,FALSE),IF(AF146="Ipim",VLOOKUP($AG$18,'Datos Indices'!$A$38:$Z$50,7,FALSE),IF(AF146="Dólar",VLOOKUP($AG$18,'Datos Indices'!$A$38:$Z$50,4,FALSE),IF(AF146="Gasoil",VLOOKUP($AG$18,'Datos Indices'!$A$38:$Z$50,10,FALSE),IF(AF146="WPU06 Pesificado",VLOOKUP($AG$18,'Datos Indices'!$A$38:$Z$50,26,FALSE),0))))))</f>
        <v xml:space="preserve"> </v>
      </c>
      <c r="AH146" s="1066">
        <f t="shared" si="37"/>
        <v>0</v>
      </c>
      <c r="AJ146" s="928"/>
      <c r="AK146" s="1065" t="str">
        <f>IF(AJ146=" "," ",IF(AJ146="Vehículos",VLOOKUP($AK$18,'Datos Indices'!$A$38:$Z$50,22,FALSE),IF(AJ146="Ipim",VLOOKUP($AK$18,'Datos Indices'!$A$38:$Z$50,7,FALSE),IF(AJ146="Dólar",VLOOKUP($AK$18,'Datos Indices'!$A$38:$Z$50,4,FALSE),IF(AJ146="Gasoil",VLOOKUP($AK$18,'Datos Indices'!$A$38:$Z$50,10,FALSE),IF(AJ146="WPU06 Pesificado",VLOOKUP($AK$18,'Datos Indices'!$A$38:$Z$50,26,FALSE),0))))))</f>
        <v xml:space="preserve"> </v>
      </c>
      <c r="AL146" s="1067">
        <f t="shared" si="38"/>
        <v>0</v>
      </c>
      <c r="AM146" s="1067">
        <f t="shared" si="39"/>
        <v>0</v>
      </c>
      <c r="AN146" s="1067">
        <f t="shared" si="40"/>
        <v>0</v>
      </c>
      <c r="AP146" s="928"/>
      <c r="AQ146" s="1065" t="str">
        <f>IF(AP146=" "," ",IF(AP146="Vehículos",VLOOKUP($AQ$18,'Datos Indices'!$A$38:$Z$50,22,FALSE),IF(AP146="Ipim",VLOOKUP($AQ$18,'Datos Indices'!$A$38:$Z$50,7,FALSE),IF(AP146="Dólar",VLOOKUP($AQ$18,'Datos Indices'!$A$38:$Z$50,4,FALSE),IF(AP146="Gasoil",VLOOKUP($AQ$18,'Datos Indices'!$A$38:$Z$50,10,FALSE),IF(AP146="WPU06 Pesificado",VLOOKUP($AQ$18,'Datos Indices'!$A$38:$Z$50,26,FALSE),0))))))</f>
        <v xml:space="preserve"> </v>
      </c>
      <c r="AR146" s="1066">
        <f t="shared" si="41"/>
        <v>0</v>
      </c>
      <c r="AT146" s="928"/>
      <c r="AU146" s="1065" t="str">
        <f>IF(AT146=" "," ",IF(AT146="Vehículos",VLOOKUP($AU$18,'Datos Indices'!$A$38:$Z$50,22,FALSE),IF(AT146="Ipim",VLOOKUP($AU$18,'Datos Indices'!$A$38:$Z$50,7,FALSE),IF(AT146="Dólar",VLOOKUP($AU$18,'Datos Indices'!$A$38:$Z$50,4,FALSE),IF(AT146="Gasoil",VLOOKUP($AU$18,'Datos Indices'!$A$38:$Z$50,10,FALSE),IF(AT146="WPU06 Pesificado",VLOOKUP($AU$18,'Datos Indices'!$A$38:$Z$50,26,FALSE),0))))))</f>
        <v xml:space="preserve"> </v>
      </c>
      <c r="AV146" s="1067">
        <f t="shared" si="42"/>
        <v>0</v>
      </c>
      <c r="AW146" s="1067">
        <f t="shared" si="43"/>
        <v>0</v>
      </c>
      <c r="AX146" s="1067">
        <f t="shared" si="44"/>
        <v>0</v>
      </c>
      <c r="AY146" s="1559">
        <f t="shared" si="45"/>
        <v>0</v>
      </c>
      <c r="AZ146" s="1559">
        <f t="shared" si="46"/>
        <v>0</v>
      </c>
      <c r="BA146" s="1257"/>
      <c r="BB146" s="125"/>
      <c r="BC146" s="1257"/>
      <c r="BD146" s="1450" t="str">
        <f t="shared" si="47"/>
        <v/>
      </c>
      <c r="BF146" s="1247"/>
      <c r="BG146" s="1247"/>
      <c r="BH146" s="1247"/>
      <c r="BI146" s="1247"/>
      <c r="BJ146" s="1247"/>
      <c r="BK146" s="1247"/>
      <c r="BL146" s="1247"/>
      <c r="BM146" s="1247"/>
      <c r="BN146" s="1247"/>
      <c r="BO146" s="1247"/>
      <c r="BP146" s="1247"/>
      <c r="BQ146" s="1247"/>
      <c r="BR146" s="1247"/>
      <c r="BS146" s="1247"/>
      <c r="BT146" s="1247"/>
      <c r="BU146" s="1247"/>
      <c r="BV146" s="1247"/>
      <c r="BW146" s="1247"/>
      <c r="BX146" s="1247"/>
      <c r="BY146" s="1247"/>
      <c r="BZ146" s="1247"/>
      <c r="CA146" s="1247"/>
      <c r="CB146" s="1247"/>
      <c r="CC146" s="1247"/>
      <c r="CD146" s="1247"/>
      <c r="CE146" s="1247"/>
      <c r="CF146" s="1247"/>
      <c r="CG146" s="1247"/>
      <c r="CH146" s="1247"/>
      <c r="CI146" s="1247"/>
      <c r="CJ146" s="1247"/>
      <c r="CK146" s="1247"/>
      <c r="CL146" s="1247"/>
      <c r="CM146" s="1247"/>
      <c r="CN146" s="1247"/>
      <c r="CO146" s="1247"/>
      <c r="CP146" s="1247"/>
      <c r="CQ146" s="1247"/>
      <c r="CR146" s="1247"/>
      <c r="CS146" s="1247"/>
      <c r="CT146" s="1247"/>
      <c r="CU146" s="1247"/>
      <c r="CV146" s="1247"/>
      <c r="CW146" s="1247"/>
      <c r="CX146" s="1247"/>
      <c r="CY146" s="1247"/>
      <c r="CZ146" s="1247"/>
      <c r="DA146" s="1247"/>
      <c r="DB146" s="1247"/>
      <c r="DC146" s="1247"/>
      <c r="DD146" s="1247"/>
      <c r="DE146" s="1247"/>
      <c r="DF146" s="1247"/>
      <c r="DG146" s="1247"/>
      <c r="DH146" s="1247"/>
      <c r="DI146" s="1247"/>
      <c r="DJ146" s="1247"/>
      <c r="DK146" s="1247"/>
      <c r="DL146" s="1247"/>
      <c r="DM146" s="1247"/>
      <c r="DN146" s="1247"/>
      <c r="DO146" s="1247"/>
      <c r="DP146" s="1247"/>
      <c r="DQ146" s="1247"/>
      <c r="DR146" s="1247"/>
      <c r="DS146" s="1247"/>
      <c r="DT146" s="1247"/>
      <c r="DU146" s="1247"/>
      <c r="DV146" s="1247"/>
      <c r="DW146" s="1247"/>
      <c r="DX146" s="1247"/>
      <c r="DY146" s="1247"/>
      <c r="DZ146" s="1247"/>
      <c r="EA146" s="1247"/>
      <c r="EB146" s="1247"/>
      <c r="EC146" s="1247"/>
      <c r="ED146" s="1247"/>
      <c r="EE146" s="1247"/>
      <c r="EF146" s="1247"/>
      <c r="EG146" s="1247"/>
      <c r="EH146" s="1257"/>
      <c r="EI146" s="1452">
        <f t="shared" si="48"/>
        <v>0</v>
      </c>
      <c r="EJ146" s="1452">
        <f t="shared" si="49"/>
        <v>0</v>
      </c>
      <c r="EK146" s="1257"/>
      <c r="EL146" s="1450" t="str">
        <f t="shared" si="50"/>
        <v/>
      </c>
      <c r="EN146" s="1247"/>
      <c r="EO146" s="1247"/>
      <c r="EP146" s="1247"/>
      <c r="EQ146" s="1247"/>
      <c r="ER146" s="1247"/>
      <c r="ES146" s="1247"/>
      <c r="ET146" s="1247"/>
      <c r="EU146" s="1247"/>
      <c r="EV146" s="1247"/>
      <c r="EW146" s="1247"/>
      <c r="EX146" s="1247"/>
      <c r="EY146" s="1247"/>
      <c r="EZ146" s="1247"/>
      <c r="FA146" s="1247"/>
      <c r="FB146" s="1247"/>
      <c r="FC146" s="1247"/>
      <c r="FD146" s="1247"/>
      <c r="FE146" s="1247"/>
      <c r="FF146" s="1247"/>
      <c r="FG146" s="1247"/>
      <c r="FH146" s="1247"/>
      <c r="FI146" s="1247"/>
      <c r="FJ146" s="1247"/>
      <c r="FK146" s="1247"/>
      <c r="FL146" s="1247"/>
      <c r="FM146" s="1247"/>
      <c r="FN146" s="1247"/>
      <c r="FO146" s="1247"/>
      <c r="FP146" s="1247"/>
      <c r="FQ146" s="1247"/>
      <c r="FR146" s="1247"/>
      <c r="FS146" s="1247"/>
      <c r="FT146" s="1247"/>
      <c r="FU146" s="1247"/>
      <c r="FV146" s="1247"/>
      <c r="FW146" s="1247"/>
      <c r="FX146" s="1247"/>
      <c r="FY146" s="1247"/>
      <c r="FZ146" s="1247"/>
      <c r="GA146" s="1247"/>
      <c r="GB146" s="1247"/>
      <c r="GC146" s="1247"/>
      <c r="GD146" s="1247"/>
      <c r="GE146" s="1247"/>
      <c r="GF146" s="1247"/>
      <c r="GG146" s="1247"/>
      <c r="GH146" s="1247"/>
      <c r="GI146" s="1247"/>
      <c r="GJ146" s="1247"/>
      <c r="GK146" s="1247"/>
      <c r="GL146" s="1247"/>
      <c r="GM146" s="1247"/>
      <c r="GN146" s="1247"/>
      <c r="GO146" s="1247"/>
      <c r="GP146" s="1247"/>
      <c r="GQ146" s="1247"/>
      <c r="GR146" s="1247"/>
      <c r="GS146" s="1247"/>
      <c r="GT146" s="1247"/>
      <c r="GU146" s="1247"/>
      <c r="GV146" s="1247"/>
      <c r="GW146" s="1247"/>
      <c r="GX146" s="1247"/>
      <c r="GY146" s="1247"/>
      <c r="GZ146" s="1247"/>
      <c r="HA146" s="1247"/>
      <c r="HB146" s="1247"/>
      <c r="HC146" s="1247"/>
      <c r="HD146" s="1247"/>
      <c r="HE146" s="1247"/>
      <c r="HF146" s="1247"/>
      <c r="HG146" s="1247"/>
      <c r="HH146" s="1247"/>
      <c r="HI146" s="1247"/>
      <c r="HJ146" s="1247"/>
      <c r="HK146" s="1247"/>
      <c r="HL146" s="1247"/>
      <c r="HM146" s="1247"/>
      <c r="HN146" s="1247"/>
      <c r="HO146" s="1247"/>
      <c r="HQ146" s="1452">
        <f t="shared" si="51"/>
        <v>0</v>
      </c>
      <c r="HR146" s="1452">
        <f t="shared" si="52"/>
        <v>0</v>
      </c>
    </row>
    <row r="147" spans="1:226" ht="16.5" customHeight="1" x14ac:dyDescent="0.2">
      <c r="A147" s="456"/>
      <c r="B147" s="123"/>
      <c r="C147" s="121"/>
      <c r="D147" s="122"/>
      <c r="E147" s="122"/>
      <c r="F147" s="142"/>
      <c r="G147" s="140"/>
      <c r="H147" s="141"/>
      <c r="I147" s="141"/>
      <c r="J147" s="141"/>
      <c r="K147" s="1559">
        <f t="shared" si="69"/>
        <v>0</v>
      </c>
      <c r="L147" s="154"/>
      <c r="M147" s="151"/>
      <c r="N147" s="152"/>
      <c r="O147" s="646"/>
      <c r="P147" s="1559">
        <f t="shared" si="72"/>
        <v>0</v>
      </c>
      <c r="Q147" s="343"/>
      <c r="R147" s="343"/>
      <c r="S147" s="344"/>
      <c r="T147" s="1559">
        <f t="shared" si="61"/>
        <v>0</v>
      </c>
      <c r="U147" s="344"/>
      <c r="V147" s="344"/>
      <c r="W147" s="1559">
        <f t="shared" si="60"/>
        <v>0</v>
      </c>
      <c r="X147" s="343"/>
      <c r="Y147" s="343"/>
      <c r="Z147" s="343"/>
      <c r="AA147" s="343"/>
      <c r="AB147" s="1559">
        <f t="shared" si="70"/>
        <v>0</v>
      </c>
      <c r="AC147" s="1559">
        <f t="shared" si="36"/>
        <v>0</v>
      </c>
      <c r="AD147" s="1559">
        <f t="shared" si="71"/>
        <v>0</v>
      </c>
      <c r="AF147" s="928"/>
      <c r="AG147" s="1065" t="str">
        <f>IF(AF147=" "," ",IF(AF147="Vehículos",VLOOKUP($AG$18,'Datos Indices'!$A$38:$Z$50,22,FALSE),IF(AF147="Ipim",VLOOKUP($AG$18,'Datos Indices'!$A$38:$Z$50,7,FALSE),IF(AF147="Dólar",VLOOKUP($AG$18,'Datos Indices'!$A$38:$Z$50,4,FALSE),IF(AF147="Gasoil",VLOOKUP($AG$18,'Datos Indices'!$A$38:$Z$50,10,FALSE),IF(AF147="WPU06 Pesificado",VLOOKUP($AG$18,'Datos Indices'!$A$38:$Z$50,26,FALSE),0))))))</f>
        <v xml:space="preserve"> </v>
      </c>
      <c r="AH147" s="1066">
        <f t="shared" si="37"/>
        <v>0</v>
      </c>
      <c r="AJ147" s="928"/>
      <c r="AK147" s="1065" t="str">
        <f>IF(AJ147=" "," ",IF(AJ147="Vehículos",VLOOKUP($AK$18,'Datos Indices'!$A$38:$Z$50,22,FALSE),IF(AJ147="Ipim",VLOOKUP($AK$18,'Datos Indices'!$A$38:$Z$50,7,FALSE),IF(AJ147="Dólar",VLOOKUP($AK$18,'Datos Indices'!$A$38:$Z$50,4,FALSE),IF(AJ147="Gasoil",VLOOKUP($AK$18,'Datos Indices'!$A$38:$Z$50,10,FALSE),IF(AJ147="WPU06 Pesificado",VLOOKUP($AK$18,'Datos Indices'!$A$38:$Z$50,26,FALSE),0))))))</f>
        <v xml:space="preserve"> </v>
      </c>
      <c r="AL147" s="1067">
        <f t="shared" si="38"/>
        <v>0</v>
      </c>
      <c r="AM147" s="1067">
        <f t="shared" si="39"/>
        <v>0</v>
      </c>
      <c r="AN147" s="1067">
        <f t="shared" si="40"/>
        <v>0</v>
      </c>
      <c r="AP147" s="928"/>
      <c r="AQ147" s="1065" t="str">
        <f>IF(AP147=" "," ",IF(AP147="Vehículos",VLOOKUP($AQ$18,'Datos Indices'!$A$38:$Z$50,22,FALSE),IF(AP147="Ipim",VLOOKUP($AQ$18,'Datos Indices'!$A$38:$Z$50,7,FALSE),IF(AP147="Dólar",VLOOKUP($AQ$18,'Datos Indices'!$A$38:$Z$50,4,FALSE),IF(AP147="Gasoil",VLOOKUP($AQ$18,'Datos Indices'!$A$38:$Z$50,10,FALSE),IF(AP147="WPU06 Pesificado",VLOOKUP($AQ$18,'Datos Indices'!$A$38:$Z$50,26,FALSE),0))))))</f>
        <v xml:space="preserve"> </v>
      </c>
      <c r="AR147" s="1066">
        <f t="shared" si="41"/>
        <v>0</v>
      </c>
      <c r="AT147" s="928"/>
      <c r="AU147" s="1065" t="str">
        <f>IF(AT147=" "," ",IF(AT147="Vehículos",VLOOKUP($AU$18,'Datos Indices'!$A$38:$Z$50,22,FALSE),IF(AT147="Ipim",VLOOKUP($AU$18,'Datos Indices'!$A$38:$Z$50,7,FALSE),IF(AT147="Dólar",VLOOKUP($AU$18,'Datos Indices'!$A$38:$Z$50,4,FALSE),IF(AT147="Gasoil",VLOOKUP($AU$18,'Datos Indices'!$A$38:$Z$50,10,FALSE),IF(AT147="WPU06 Pesificado",VLOOKUP($AU$18,'Datos Indices'!$A$38:$Z$50,26,FALSE),0))))))</f>
        <v xml:space="preserve"> </v>
      </c>
      <c r="AV147" s="1067">
        <f t="shared" si="42"/>
        <v>0</v>
      </c>
      <c r="AW147" s="1067">
        <f t="shared" si="43"/>
        <v>0</v>
      </c>
      <c r="AX147" s="1067">
        <f t="shared" si="44"/>
        <v>0</v>
      </c>
      <c r="AY147" s="1559">
        <f t="shared" si="45"/>
        <v>0</v>
      </c>
      <c r="AZ147" s="1559">
        <f t="shared" si="46"/>
        <v>0</v>
      </c>
      <c r="BA147" s="1257"/>
      <c r="BB147" s="125"/>
      <c r="BC147" s="1257"/>
      <c r="BD147" s="1450" t="str">
        <f t="shared" si="47"/>
        <v/>
      </c>
      <c r="BF147" s="1247"/>
      <c r="BG147" s="1247"/>
      <c r="BH147" s="1247"/>
      <c r="BI147" s="1247"/>
      <c r="BJ147" s="1247"/>
      <c r="BK147" s="1247"/>
      <c r="BL147" s="1247"/>
      <c r="BM147" s="1247"/>
      <c r="BN147" s="1247"/>
      <c r="BO147" s="1247"/>
      <c r="BP147" s="1247"/>
      <c r="BQ147" s="1247"/>
      <c r="BR147" s="1247"/>
      <c r="BS147" s="1247"/>
      <c r="BT147" s="1247"/>
      <c r="BU147" s="1247"/>
      <c r="BV147" s="1247"/>
      <c r="BW147" s="1247"/>
      <c r="BX147" s="1247"/>
      <c r="BY147" s="1247"/>
      <c r="BZ147" s="1247"/>
      <c r="CA147" s="1247"/>
      <c r="CB147" s="1247"/>
      <c r="CC147" s="1247"/>
      <c r="CD147" s="1247"/>
      <c r="CE147" s="1247"/>
      <c r="CF147" s="1247"/>
      <c r="CG147" s="1247"/>
      <c r="CH147" s="1247"/>
      <c r="CI147" s="1247"/>
      <c r="CJ147" s="1247"/>
      <c r="CK147" s="1247"/>
      <c r="CL147" s="1247"/>
      <c r="CM147" s="1247"/>
      <c r="CN147" s="1247"/>
      <c r="CO147" s="1247"/>
      <c r="CP147" s="1247"/>
      <c r="CQ147" s="1247"/>
      <c r="CR147" s="1247"/>
      <c r="CS147" s="1247"/>
      <c r="CT147" s="1247"/>
      <c r="CU147" s="1247"/>
      <c r="CV147" s="1247"/>
      <c r="CW147" s="1247"/>
      <c r="CX147" s="1247"/>
      <c r="CY147" s="1247"/>
      <c r="CZ147" s="1247"/>
      <c r="DA147" s="1247"/>
      <c r="DB147" s="1247"/>
      <c r="DC147" s="1247"/>
      <c r="DD147" s="1247"/>
      <c r="DE147" s="1247"/>
      <c r="DF147" s="1247"/>
      <c r="DG147" s="1247"/>
      <c r="DH147" s="1247"/>
      <c r="DI147" s="1247"/>
      <c r="DJ147" s="1247"/>
      <c r="DK147" s="1247"/>
      <c r="DL147" s="1247"/>
      <c r="DM147" s="1247"/>
      <c r="DN147" s="1247"/>
      <c r="DO147" s="1247"/>
      <c r="DP147" s="1247"/>
      <c r="DQ147" s="1247"/>
      <c r="DR147" s="1247"/>
      <c r="DS147" s="1247"/>
      <c r="DT147" s="1247"/>
      <c r="DU147" s="1247"/>
      <c r="DV147" s="1247"/>
      <c r="DW147" s="1247"/>
      <c r="DX147" s="1247"/>
      <c r="DY147" s="1247"/>
      <c r="DZ147" s="1247"/>
      <c r="EA147" s="1247"/>
      <c r="EB147" s="1247"/>
      <c r="EC147" s="1247"/>
      <c r="ED147" s="1247"/>
      <c r="EE147" s="1247"/>
      <c r="EF147" s="1247"/>
      <c r="EG147" s="1247"/>
      <c r="EH147" s="1257"/>
      <c r="EI147" s="1452">
        <f t="shared" si="48"/>
        <v>0</v>
      </c>
      <c r="EJ147" s="1452">
        <f t="shared" si="49"/>
        <v>0</v>
      </c>
      <c r="EK147" s="1257"/>
      <c r="EL147" s="1450" t="str">
        <f t="shared" si="50"/>
        <v/>
      </c>
      <c r="EN147" s="1247"/>
      <c r="EO147" s="1247"/>
      <c r="EP147" s="1247"/>
      <c r="EQ147" s="1247"/>
      <c r="ER147" s="1247"/>
      <c r="ES147" s="1247"/>
      <c r="ET147" s="1247"/>
      <c r="EU147" s="1247"/>
      <c r="EV147" s="1247"/>
      <c r="EW147" s="1247"/>
      <c r="EX147" s="1247"/>
      <c r="EY147" s="1247"/>
      <c r="EZ147" s="1247"/>
      <c r="FA147" s="1247"/>
      <c r="FB147" s="1247"/>
      <c r="FC147" s="1247"/>
      <c r="FD147" s="1247"/>
      <c r="FE147" s="1247"/>
      <c r="FF147" s="1247"/>
      <c r="FG147" s="1247"/>
      <c r="FH147" s="1247"/>
      <c r="FI147" s="1247"/>
      <c r="FJ147" s="1247"/>
      <c r="FK147" s="1247"/>
      <c r="FL147" s="1247"/>
      <c r="FM147" s="1247"/>
      <c r="FN147" s="1247"/>
      <c r="FO147" s="1247"/>
      <c r="FP147" s="1247"/>
      <c r="FQ147" s="1247"/>
      <c r="FR147" s="1247"/>
      <c r="FS147" s="1247"/>
      <c r="FT147" s="1247"/>
      <c r="FU147" s="1247"/>
      <c r="FV147" s="1247"/>
      <c r="FW147" s="1247"/>
      <c r="FX147" s="1247"/>
      <c r="FY147" s="1247"/>
      <c r="FZ147" s="1247"/>
      <c r="GA147" s="1247"/>
      <c r="GB147" s="1247"/>
      <c r="GC147" s="1247"/>
      <c r="GD147" s="1247"/>
      <c r="GE147" s="1247"/>
      <c r="GF147" s="1247"/>
      <c r="GG147" s="1247"/>
      <c r="GH147" s="1247"/>
      <c r="GI147" s="1247"/>
      <c r="GJ147" s="1247"/>
      <c r="GK147" s="1247"/>
      <c r="GL147" s="1247"/>
      <c r="GM147" s="1247"/>
      <c r="GN147" s="1247"/>
      <c r="GO147" s="1247"/>
      <c r="GP147" s="1247"/>
      <c r="GQ147" s="1247"/>
      <c r="GR147" s="1247"/>
      <c r="GS147" s="1247"/>
      <c r="GT147" s="1247"/>
      <c r="GU147" s="1247"/>
      <c r="GV147" s="1247"/>
      <c r="GW147" s="1247"/>
      <c r="GX147" s="1247"/>
      <c r="GY147" s="1247"/>
      <c r="GZ147" s="1247"/>
      <c r="HA147" s="1247"/>
      <c r="HB147" s="1247"/>
      <c r="HC147" s="1247"/>
      <c r="HD147" s="1247"/>
      <c r="HE147" s="1247"/>
      <c r="HF147" s="1247"/>
      <c r="HG147" s="1247"/>
      <c r="HH147" s="1247"/>
      <c r="HI147" s="1247"/>
      <c r="HJ147" s="1247"/>
      <c r="HK147" s="1247"/>
      <c r="HL147" s="1247"/>
      <c r="HM147" s="1247"/>
      <c r="HN147" s="1247"/>
      <c r="HO147" s="1247"/>
      <c r="HQ147" s="1452">
        <f t="shared" si="51"/>
        <v>0</v>
      </c>
      <c r="HR147" s="1452">
        <f t="shared" si="52"/>
        <v>0</v>
      </c>
    </row>
    <row r="148" spans="1:226" ht="16.5" customHeight="1" x14ac:dyDescent="0.2">
      <c r="A148" s="456"/>
      <c r="B148" s="121"/>
      <c r="C148" s="121"/>
      <c r="D148" s="122"/>
      <c r="E148" s="122"/>
      <c r="F148" s="142"/>
      <c r="G148" s="140"/>
      <c r="H148" s="141"/>
      <c r="I148" s="141"/>
      <c r="J148" s="141"/>
      <c r="K148" s="1559">
        <f t="shared" si="69"/>
        <v>0</v>
      </c>
      <c r="L148" s="154"/>
      <c r="M148" s="151"/>
      <c r="N148" s="152"/>
      <c r="O148" s="646"/>
      <c r="P148" s="1559">
        <f t="shared" si="72"/>
        <v>0</v>
      </c>
      <c r="Q148" s="343"/>
      <c r="R148" s="343"/>
      <c r="S148" s="344"/>
      <c r="T148" s="1559">
        <f t="shared" si="61"/>
        <v>0</v>
      </c>
      <c r="U148" s="344"/>
      <c r="V148" s="141"/>
      <c r="W148" s="1559">
        <f t="shared" si="60"/>
        <v>0</v>
      </c>
      <c r="X148" s="343"/>
      <c r="Y148" s="343"/>
      <c r="Z148" s="343"/>
      <c r="AA148" s="343"/>
      <c r="AB148" s="1559">
        <f t="shared" si="70"/>
        <v>0</v>
      </c>
      <c r="AC148" s="1559">
        <f t="shared" ref="AC148:AC198" si="73">IF($C$9=0,0,(K148+P148+W148+AB148)/$C$9)</f>
        <v>0</v>
      </c>
      <c r="AD148" s="1559">
        <f t="shared" si="71"/>
        <v>0</v>
      </c>
      <c r="AF148" s="928"/>
      <c r="AG148" s="1065" t="str">
        <f>IF(AF148=" "," ",IF(AF148="Vehículos",VLOOKUP($AG$18,'Datos Indices'!$A$38:$Z$50,22,FALSE),IF(AF148="Ipim",VLOOKUP($AG$18,'Datos Indices'!$A$38:$Z$50,7,FALSE),IF(AF148="Dólar",VLOOKUP($AG$18,'Datos Indices'!$A$38:$Z$50,4,FALSE),IF(AF148="Gasoil",VLOOKUP($AG$18,'Datos Indices'!$A$38:$Z$50,10,FALSE),IF(AF148="WPU06 Pesificado",VLOOKUP($AG$18,'Datos Indices'!$A$38:$Z$50,26,FALSE),0))))))</f>
        <v xml:space="preserve"> </v>
      </c>
      <c r="AH148" s="1066">
        <f t="shared" ref="AH148:AH198" si="74">K148*AG148/100</f>
        <v>0</v>
      </c>
      <c r="AJ148" s="928"/>
      <c r="AK148" s="1065" t="str">
        <f>IF(AJ148=" "," ",IF(AJ148="Vehículos",VLOOKUP($AK$18,'Datos Indices'!$A$38:$Z$50,22,FALSE),IF(AJ148="Ipim",VLOOKUP($AK$18,'Datos Indices'!$A$38:$Z$50,7,FALSE),IF(AJ148="Dólar",VLOOKUP($AK$18,'Datos Indices'!$A$38:$Z$50,4,FALSE),IF(AJ148="Gasoil",VLOOKUP($AK$18,'Datos Indices'!$A$38:$Z$50,10,FALSE),IF(AJ148="WPU06 Pesificado",VLOOKUP($AK$18,'Datos Indices'!$A$38:$Z$50,26,FALSE),0))))))</f>
        <v xml:space="preserve"> </v>
      </c>
      <c r="AL148" s="1067">
        <f t="shared" ref="AL148:AL198" si="75">+P148*AK148/100</f>
        <v>0</v>
      </c>
      <c r="AM148" s="1067">
        <f t="shared" ref="AM148:AM198" si="76">+W148*AK148/100</f>
        <v>0</v>
      </c>
      <c r="AN148" s="1067">
        <f t="shared" ref="AN148:AN198" si="77">+AB148*AK148/100</f>
        <v>0</v>
      </c>
      <c r="AP148" s="928"/>
      <c r="AQ148" s="1065" t="str">
        <f>IF(AP148=" "," ",IF(AP148="Vehículos",VLOOKUP($AQ$18,'Datos Indices'!$A$38:$Z$50,22,FALSE),IF(AP148="Ipim",VLOOKUP($AQ$18,'Datos Indices'!$A$38:$Z$50,7,FALSE),IF(AP148="Dólar",VLOOKUP($AQ$18,'Datos Indices'!$A$38:$Z$50,4,FALSE),IF(AP148="Gasoil",VLOOKUP($AQ$18,'Datos Indices'!$A$38:$Z$50,10,FALSE),IF(AP148="WPU06 Pesificado",VLOOKUP($AQ$18,'Datos Indices'!$A$38:$Z$50,26,FALSE),0))))))</f>
        <v xml:space="preserve"> </v>
      </c>
      <c r="AR148" s="1066">
        <f t="shared" ref="AR148:AR198" si="78">AH148*AQ148/100</f>
        <v>0</v>
      </c>
      <c r="AT148" s="928"/>
      <c r="AU148" s="1065" t="str">
        <f>IF(AT148=" "," ",IF(AT148="Vehículos",VLOOKUP($AU$18,'Datos Indices'!$A$38:$Z$50,22,FALSE),IF(AT148="Ipim",VLOOKUP($AU$18,'Datos Indices'!$A$38:$Z$50,7,FALSE),IF(AT148="Dólar",VLOOKUP($AU$18,'Datos Indices'!$A$38:$Z$50,4,FALSE),IF(AT148="Gasoil",VLOOKUP($AU$18,'Datos Indices'!$A$38:$Z$50,10,FALSE),IF(AT148="WPU06 Pesificado",VLOOKUP($AU$18,'Datos Indices'!$A$38:$Z$50,26,FALSE),0))))))</f>
        <v xml:space="preserve"> </v>
      </c>
      <c r="AV148" s="1067">
        <f t="shared" ref="AV148:AV198" si="79">+AL148*AU148/100</f>
        <v>0</v>
      </c>
      <c r="AW148" s="1067">
        <f t="shared" ref="AW148:AW198" si="80">+AM148*AU148/100</f>
        <v>0</v>
      </c>
      <c r="AX148" s="1067">
        <f t="shared" ref="AX148:AX198" si="81">+AN148*AU148/100</f>
        <v>0</v>
      </c>
      <c r="AY148" s="1559">
        <f t="shared" ref="AY148:AY198" si="82">K148+P148</f>
        <v>0</v>
      </c>
      <c r="AZ148" s="1559">
        <f t="shared" ref="AZ148:AZ198" si="83">W148+AB148</f>
        <v>0</v>
      </c>
      <c r="BA148" s="1257"/>
      <c r="BB148" s="125"/>
      <c r="BC148" s="1257"/>
      <c r="BD148" s="1450" t="str">
        <f t="shared" si="47"/>
        <v/>
      </c>
      <c r="BF148" s="1247"/>
      <c r="BG148" s="1247"/>
      <c r="BH148" s="1247"/>
      <c r="BI148" s="1247"/>
      <c r="BJ148" s="1247"/>
      <c r="BK148" s="1247"/>
      <c r="BL148" s="1247"/>
      <c r="BM148" s="1247"/>
      <c r="BN148" s="1247"/>
      <c r="BO148" s="1247"/>
      <c r="BP148" s="1247"/>
      <c r="BQ148" s="1247"/>
      <c r="BR148" s="1247"/>
      <c r="BS148" s="1247"/>
      <c r="BT148" s="1247"/>
      <c r="BU148" s="1247"/>
      <c r="BV148" s="1247"/>
      <c r="BW148" s="1247"/>
      <c r="BX148" s="1247"/>
      <c r="BY148" s="1247"/>
      <c r="BZ148" s="1247"/>
      <c r="CA148" s="1247"/>
      <c r="CB148" s="1247"/>
      <c r="CC148" s="1247"/>
      <c r="CD148" s="1247"/>
      <c r="CE148" s="1247"/>
      <c r="CF148" s="1247"/>
      <c r="CG148" s="1247"/>
      <c r="CH148" s="1247"/>
      <c r="CI148" s="1247"/>
      <c r="CJ148" s="1247"/>
      <c r="CK148" s="1247"/>
      <c r="CL148" s="1247"/>
      <c r="CM148" s="1247"/>
      <c r="CN148" s="1247"/>
      <c r="CO148" s="1247"/>
      <c r="CP148" s="1247"/>
      <c r="CQ148" s="1247"/>
      <c r="CR148" s="1247"/>
      <c r="CS148" s="1247"/>
      <c r="CT148" s="1247"/>
      <c r="CU148" s="1247"/>
      <c r="CV148" s="1247"/>
      <c r="CW148" s="1247"/>
      <c r="CX148" s="1247"/>
      <c r="CY148" s="1247"/>
      <c r="CZ148" s="1247"/>
      <c r="DA148" s="1247"/>
      <c r="DB148" s="1247"/>
      <c r="DC148" s="1247"/>
      <c r="DD148" s="1247"/>
      <c r="DE148" s="1247"/>
      <c r="DF148" s="1247"/>
      <c r="DG148" s="1247"/>
      <c r="DH148" s="1247"/>
      <c r="DI148" s="1247"/>
      <c r="DJ148" s="1247"/>
      <c r="DK148" s="1247"/>
      <c r="DL148" s="1247"/>
      <c r="DM148" s="1247"/>
      <c r="DN148" s="1247"/>
      <c r="DO148" s="1247"/>
      <c r="DP148" s="1247"/>
      <c r="DQ148" s="1247"/>
      <c r="DR148" s="1247"/>
      <c r="DS148" s="1247"/>
      <c r="DT148" s="1247"/>
      <c r="DU148" s="1247"/>
      <c r="DV148" s="1247"/>
      <c r="DW148" s="1247"/>
      <c r="DX148" s="1247"/>
      <c r="DY148" s="1247"/>
      <c r="DZ148" s="1247"/>
      <c r="EA148" s="1247"/>
      <c r="EB148" s="1247"/>
      <c r="EC148" s="1247"/>
      <c r="ED148" s="1247"/>
      <c r="EE148" s="1247"/>
      <c r="EF148" s="1247"/>
      <c r="EG148" s="1247"/>
      <c r="EH148" s="1257"/>
      <c r="EI148" s="1452">
        <f t="shared" si="48"/>
        <v>0</v>
      </c>
      <c r="EJ148" s="1452">
        <f t="shared" si="49"/>
        <v>0</v>
      </c>
      <c r="EK148" s="1257"/>
      <c r="EL148" s="1450" t="str">
        <f t="shared" si="50"/>
        <v/>
      </c>
      <c r="EN148" s="1247"/>
      <c r="EO148" s="1247"/>
      <c r="EP148" s="1247"/>
      <c r="EQ148" s="1247"/>
      <c r="ER148" s="1247"/>
      <c r="ES148" s="1247"/>
      <c r="ET148" s="1247"/>
      <c r="EU148" s="1247"/>
      <c r="EV148" s="1247"/>
      <c r="EW148" s="1247"/>
      <c r="EX148" s="1247"/>
      <c r="EY148" s="1247"/>
      <c r="EZ148" s="1247"/>
      <c r="FA148" s="1247"/>
      <c r="FB148" s="1247"/>
      <c r="FC148" s="1247"/>
      <c r="FD148" s="1247"/>
      <c r="FE148" s="1247"/>
      <c r="FF148" s="1247"/>
      <c r="FG148" s="1247"/>
      <c r="FH148" s="1247"/>
      <c r="FI148" s="1247"/>
      <c r="FJ148" s="1247"/>
      <c r="FK148" s="1247"/>
      <c r="FL148" s="1247"/>
      <c r="FM148" s="1247"/>
      <c r="FN148" s="1247"/>
      <c r="FO148" s="1247"/>
      <c r="FP148" s="1247"/>
      <c r="FQ148" s="1247"/>
      <c r="FR148" s="1247"/>
      <c r="FS148" s="1247"/>
      <c r="FT148" s="1247"/>
      <c r="FU148" s="1247"/>
      <c r="FV148" s="1247"/>
      <c r="FW148" s="1247"/>
      <c r="FX148" s="1247"/>
      <c r="FY148" s="1247"/>
      <c r="FZ148" s="1247"/>
      <c r="GA148" s="1247"/>
      <c r="GB148" s="1247"/>
      <c r="GC148" s="1247"/>
      <c r="GD148" s="1247"/>
      <c r="GE148" s="1247"/>
      <c r="GF148" s="1247"/>
      <c r="GG148" s="1247"/>
      <c r="GH148" s="1247"/>
      <c r="GI148" s="1247"/>
      <c r="GJ148" s="1247"/>
      <c r="GK148" s="1247"/>
      <c r="GL148" s="1247"/>
      <c r="GM148" s="1247"/>
      <c r="GN148" s="1247"/>
      <c r="GO148" s="1247"/>
      <c r="GP148" s="1247"/>
      <c r="GQ148" s="1247"/>
      <c r="GR148" s="1247"/>
      <c r="GS148" s="1247"/>
      <c r="GT148" s="1247"/>
      <c r="GU148" s="1247"/>
      <c r="GV148" s="1247"/>
      <c r="GW148" s="1247"/>
      <c r="GX148" s="1247"/>
      <c r="GY148" s="1247"/>
      <c r="GZ148" s="1247"/>
      <c r="HA148" s="1247"/>
      <c r="HB148" s="1247"/>
      <c r="HC148" s="1247"/>
      <c r="HD148" s="1247"/>
      <c r="HE148" s="1247"/>
      <c r="HF148" s="1247"/>
      <c r="HG148" s="1247"/>
      <c r="HH148" s="1247"/>
      <c r="HI148" s="1247"/>
      <c r="HJ148" s="1247"/>
      <c r="HK148" s="1247"/>
      <c r="HL148" s="1247"/>
      <c r="HM148" s="1247"/>
      <c r="HN148" s="1247"/>
      <c r="HO148" s="1247"/>
      <c r="HQ148" s="1452">
        <f t="shared" si="51"/>
        <v>0</v>
      </c>
      <c r="HR148" s="1452">
        <f t="shared" si="52"/>
        <v>0</v>
      </c>
    </row>
    <row r="149" spans="1:226" ht="16.5" customHeight="1" x14ac:dyDescent="0.2">
      <c r="A149" s="456"/>
      <c r="B149" s="121"/>
      <c r="C149" s="121"/>
      <c r="D149" s="122"/>
      <c r="E149" s="122"/>
      <c r="F149" s="142"/>
      <c r="G149" s="140"/>
      <c r="H149" s="141"/>
      <c r="I149" s="141"/>
      <c r="J149" s="141"/>
      <c r="K149" s="1559">
        <f t="shared" si="69"/>
        <v>0</v>
      </c>
      <c r="L149" s="154"/>
      <c r="M149" s="151"/>
      <c r="N149" s="152"/>
      <c r="O149" s="646"/>
      <c r="P149" s="1559">
        <f t="shared" si="72"/>
        <v>0</v>
      </c>
      <c r="Q149" s="343"/>
      <c r="R149" s="343"/>
      <c r="S149" s="344"/>
      <c r="T149" s="1559">
        <f t="shared" si="61"/>
        <v>0</v>
      </c>
      <c r="U149" s="344"/>
      <c r="V149" s="344"/>
      <c r="W149" s="1559">
        <f t="shared" si="60"/>
        <v>0</v>
      </c>
      <c r="X149" s="343"/>
      <c r="Y149" s="343"/>
      <c r="Z149" s="343"/>
      <c r="AA149" s="343"/>
      <c r="AB149" s="1559">
        <f t="shared" si="70"/>
        <v>0</v>
      </c>
      <c r="AC149" s="1559">
        <f t="shared" si="73"/>
        <v>0</v>
      </c>
      <c r="AD149" s="1559">
        <f t="shared" si="71"/>
        <v>0</v>
      </c>
      <c r="AF149" s="928"/>
      <c r="AG149" s="1065" t="str">
        <f>IF(AF149=" "," ",IF(AF149="Vehículos",VLOOKUP($AG$18,'Datos Indices'!$A$38:$Z$50,22,FALSE),IF(AF149="Ipim",VLOOKUP($AG$18,'Datos Indices'!$A$38:$Z$50,7,FALSE),IF(AF149="Dólar",VLOOKUP($AG$18,'Datos Indices'!$A$38:$Z$50,4,FALSE),IF(AF149="Gasoil",VLOOKUP($AG$18,'Datos Indices'!$A$38:$Z$50,10,FALSE),IF(AF149="WPU06 Pesificado",VLOOKUP($AG$18,'Datos Indices'!$A$38:$Z$50,26,FALSE),0))))))</f>
        <v xml:space="preserve"> </v>
      </c>
      <c r="AH149" s="1066">
        <f t="shared" si="74"/>
        <v>0</v>
      </c>
      <c r="AJ149" s="928"/>
      <c r="AK149" s="1065" t="str">
        <f>IF(AJ149=" "," ",IF(AJ149="Vehículos",VLOOKUP($AK$18,'Datos Indices'!$A$38:$Z$50,22,FALSE),IF(AJ149="Ipim",VLOOKUP($AK$18,'Datos Indices'!$A$38:$Z$50,7,FALSE),IF(AJ149="Dólar",VLOOKUP($AK$18,'Datos Indices'!$A$38:$Z$50,4,FALSE),IF(AJ149="Gasoil",VLOOKUP($AK$18,'Datos Indices'!$A$38:$Z$50,10,FALSE),IF(AJ149="WPU06 Pesificado",VLOOKUP($AK$18,'Datos Indices'!$A$38:$Z$50,26,FALSE),0))))))</f>
        <v xml:space="preserve"> </v>
      </c>
      <c r="AL149" s="1067">
        <f t="shared" si="75"/>
        <v>0</v>
      </c>
      <c r="AM149" s="1067">
        <f t="shared" si="76"/>
        <v>0</v>
      </c>
      <c r="AN149" s="1067">
        <f t="shared" si="77"/>
        <v>0</v>
      </c>
      <c r="AP149" s="928"/>
      <c r="AQ149" s="1065" t="str">
        <f>IF(AP149=" "," ",IF(AP149="Vehículos",VLOOKUP($AQ$18,'Datos Indices'!$A$38:$Z$50,22,FALSE),IF(AP149="Ipim",VLOOKUP($AQ$18,'Datos Indices'!$A$38:$Z$50,7,FALSE),IF(AP149="Dólar",VLOOKUP($AQ$18,'Datos Indices'!$A$38:$Z$50,4,FALSE),IF(AP149="Gasoil",VLOOKUP($AQ$18,'Datos Indices'!$A$38:$Z$50,10,FALSE),IF(AP149="WPU06 Pesificado",VLOOKUP($AQ$18,'Datos Indices'!$A$38:$Z$50,26,FALSE),0))))))</f>
        <v xml:space="preserve"> </v>
      </c>
      <c r="AR149" s="1066">
        <f t="shared" si="78"/>
        <v>0</v>
      </c>
      <c r="AT149" s="928"/>
      <c r="AU149" s="1065" t="str">
        <f>IF(AT149=" "," ",IF(AT149="Vehículos",VLOOKUP($AU$18,'Datos Indices'!$A$38:$Z$50,22,FALSE),IF(AT149="Ipim",VLOOKUP($AU$18,'Datos Indices'!$A$38:$Z$50,7,FALSE),IF(AT149="Dólar",VLOOKUP($AU$18,'Datos Indices'!$A$38:$Z$50,4,FALSE),IF(AT149="Gasoil",VLOOKUP($AU$18,'Datos Indices'!$A$38:$Z$50,10,FALSE),IF(AT149="WPU06 Pesificado",VLOOKUP($AU$18,'Datos Indices'!$A$38:$Z$50,26,FALSE),0))))))</f>
        <v xml:space="preserve"> </v>
      </c>
      <c r="AV149" s="1067">
        <f t="shared" si="79"/>
        <v>0</v>
      </c>
      <c r="AW149" s="1067">
        <f t="shared" si="80"/>
        <v>0</v>
      </c>
      <c r="AX149" s="1067">
        <f t="shared" si="81"/>
        <v>0</v>
      </c>
      <c r="AY149" s="1559">
        <f t="shared" si="82"/>
        <v>0</v>
      </c>
      <c r="AZ149" s="1559">
        <f t="shared" si="83"/>
        <v>0</v>
      </c>
      <c r="BA149" s="1257"/>
      <c r="BB149" s="125"/>
      <c r="BC149" s="1257"/>
      <c r="BD149" s="1450" t="str">
        <f t="shared" ref="BD149:BD198" si="84">IF(AY149=0,"",IF((EJ149)=0,"","Controlar Aprop."))</f>
        <v/>
      </c>
      <c r="BF149" s="1247"/>
      <c r="BG149" s="1247"/>
      <c r="BH149" s="1247"/>
      <c r="BI149" s="1247"/>
      <c r="BJ149" s="1247"/>
      <c r="BK149" s="1247"/>
      <c r="BL149" s="1247"/>
      <c r="BM149" s="1247"/>
      <c r="BN149" s="1247"/>
      <c r="BO149" s="1247"/>
      <c r="BP149" s="1247"/>
      <c r="BQ149" s="1247"/>
      <c r="BR149" s="1247"/>
      <c r="BS149" s="1247"/>
      <c r="BT149" s="1247"/>
      <c r="BU149" s="1247"/>
      <c r="BV149" s="1247"/>
      <c r="BW149" s="1247"/>
      <c r="BX149" s="1247"/>
      <c r="BY149" s="1247"/>
      <c r="BZ149" s="1247"/>
      <c r="CA149" s="1247"/>
      <c r="CB149" s="1247"/>
      <c r="CC149" s="1247"/>
      <c r="CD149" s="1247"/>
      <c r="CE149" s="1247"/>
      <c r="CF149" s="1247"/>
      <c r="CG149" s="1247"/>
      <c r="CH149" s="1247"/>
      <c r="CI149" s="1247"/>
      <c r="CJ149" s="1247"/>
      <c r="CK149" s="1247"/>
      <c r="CL149" s="1247"/>
      <c r="CM149" s="1247"/>
      <c r="CN149" s="1247"/>
      <c r="CO149" s="1247"/>
      <c r="CP149" s="1247"/>
      <c r="CQ149" s="1247"/>
      <c r="CR149" s="1247"/>
      <c r="CS149" s="1247"/>
      <c r="CT149" s="1247"/>
      <c r="CU149" s="1247"/>
      <c r="CV149" s="1247"/>
      <c r="CW149" s="1247"/>
      <c r="CX149" s="1247"/>
      <c r="CY149" s="1247"/>
      <c r="CZ149" s="1247"/>
      <c r="DA149" s="1247"/>
      <c r="DB149" s="1247"/>
      <c r="DC149" s="1247"/>
      <c r="DD149" s="1247"/>
      <c r="DE149" s="1247"/>
      <c r="DF149" s="1247"/>
      <c r="DG149" s="1247"/>
      <c r="DH149" s="1247"/>
      <c r="DI149" s="1247"/>
      <c r="DJ149" s="1247"/>
      <c r="DK149" s="1247"/>
      <c r="DL149" s="1247"/>
      <c r="DM149" s="1247"/>
      <c r="DN149" s="1247"/>
      <c r="DO149" s="1247"/>
      <c r="DP149" s="1247"/>
      <c r="DQ149" s="1247"/>
      <c r="DR149" s="1247"/>
      <c r="DS149" s="1247"/>
      <c r="DT149" s="1247"/>
      <c r="DU149" s="1247"/>
      <c r="DV149" s="1247"/>
      <c r="DW149" s="1247"/>
      <c r="DX149" s="1247"/>
      <c r="DY149" s="1247"/>
      <c r="DZ149" s="1247"/>
      <c r="EA149" s="1247"/>
      <c r="EB149" s="1247"/>
      <c r="EC149" s="1247"/>
      <c r="ED149" s="1247"/>
      <c r="EE149" s="1247"/>
      <c r="EF149" s="1247"/>
      <c r="EG149" s="1247"/>
      <c r="EH149" s="1257"/>
      <c r="EI149" s="1452">
        <f t="shared" ref="EI149:EI198" si="85">SUM(BF149:EG149)*AY149</f>
        <v>0</v>
      </c>
      <c r="EJ149" s="1452">
        <f t="shared" ref="EJ149:EJ198" si="86">+AY149-EI149</f>
        <v>0</v>
      </c>
      <c r="EK149" s="1257"/>
      <c r="EL149" s="1450" t="str">
        <f t="shared" ref="EL149:EL198" si="87">IF(AZ149=0,"",IF(HR149=0,"","Controlar Aprop."))</f>
        <v/>
      </c>
      <c r="EN149" s="1247"/>
      <c r="EO149" s="1247"/>
      <c r="EP149" s="1247"/>
      <c r="EQ149" s="1247"/>
      <c r="ER149" s="1247"/>
      <c r="ES149" s="1247"/>
      <c r="ET149" s="1247"/>
      <c r="EU149" s="1247"/>
      <c r="EV149" s="1247"/>
      <c r="EW149" s="1247"/>
      <c r="EX149" s="1247"/>
      <c r="EY149" s="1247"/>
      <c r="EZ149" s="1247"/>
      <c r="FA149" s="1247"/>
      <c r="FB149" s="1247"/>
      <c r="FC149" s="1247"/>
      <c r="FD149" s="1247"/>
      <c r="FE149" s="1247"/>
      <c r="FF149" s="1247"/>
      <c r="FG149" s="1247"/>
      <c r="FH149" s="1247"/>
      <c r="FI149" s="1247"/>
      <c r="FJ149" s="1247"/>
      <c r="FK149" s="1247"/>
      <c r="FL149" s="1247"/>
      <c r="FM149" s="1247"/>
      <c r="FN149" s="1247"/>
      <c r="FO149" s="1247"/>
      <c r="FP149" s="1247"/>
      <c r="FQ149" s="1247"/>
      <c r="FR149" s="1247"/>
      <c r="FS149" s="1247"/>
      <c r="FT149" s="1247"/>
      <c r="FU149" s="1247"/>
      <c r="FV149" s="1247"/>
      <c r="FW149" s="1247"/>
      <c r="FX149" s="1247"/>
      <c r="FY149" s="1247"/>
      <c r="FZ149" s="1247"/>
      <c r="GA149" s="1247"/>
      <c r="GB149" s="1247"/>
      <c r="GC149" s="1247"/>
      <c r="GD149" s="1247"/>
      <c r="GE149" s="1247"/>
      <c r="GF149" s="1247"/>
      <c r="GG149" s="1247"/>
      <c r="GH149" s="1247"/>
      <c r="GI149" s="1247"/>
      <c r="GJ149" s="1247"/>
      <c r="GK149" s="1247"/>
      <c r="GL149" s="1247"/>
      <c r="GM149" s="1247"/>
      <c r="GN149" s="1247"/>
      <c r="GO149" s="1247"/>
      <c r="GP149" s="1247"/>
      <c r="GQ149" s="1247"/>
      <c r="GR149" s="1247"/>
      <c r="GS149" s="1247"/>
      <c r="GT149" s="1247"/>
      <c r="GU149" s="1247"/>
      <c r="GV149" s="1247"/>
      <c r="GW149" s="1247"/>
      <c r="GX149" s="1247"/>
      <c r="GY149" s="1247"/>
      <c r="GZ149" s="1247"/>
      <c r="HA149" s="1247"/>
      <c r="HB149" s="1247"/>
      <c r="HC149" s="1247"/>
      <c r="HD149" s="1247"/>
      <c r="HE149" s="1247"/>
      <c r="HF149" s="1247"/>
      <c r="HG149" s="1247"/>
      <c r="HH149" s="1247"/>
      <c r="HI149" s="1247"/>
      <c r="HJ149" s="1247"/>
      <c r="HK149" s="1247"/>
      <c r="HL149" s="1247"/>
      <c r="HM149" s="1247"/>
      <c r="HN149" s="1247"/>
      <c r="HO149" s="1247"/>
      <c r="HQ149" s="1452">
        <f t="shared" ref="HQ149:HQ198" si="88">SUM(EN149:HO149)*AZ149</f>
        <v>0</v>
      </c>
      <c r="HR149" s="1452">
        <f t="shared" ref="HR149:HR198" si="89">AZ149-HQ149</f>
        <v>0</v>
      </c>
    </row>
    <row r="150" spans="1:226" ht="16.5" customHeight="1" x14ac:dyDescent="0.2">
      <c r="A150" s="456"/>
      <c r="B150" s="121"/>
      <c r="C150" s="121"/>
      <c r="D150" s="122"/>
      <c r="E150" s="122"/>
      <c r="F150" s="142"/>
      <c r="G150" s="140"/>
      <c r="H150" s="141"/>
      <c r="I150" s="141"/>
      <c r="J150" s="141"/>
      <c r="K150" s="1559">
        <f t="shared" ref="K150:K164" si="90">(J150*I150*H150)*C150*D150</f>
        <v>0</v>
      </c>
      <c r="L150" s="154"/>
      <c r="M150" s="151"/>
      <c r="N150" s="152"/>
      <c r="O150" s="646"/>
      <c r="P150" s="1559">
        <f t="shared" si="72"/>
        <v>0</v>
      </c>
      <c r="Q150" s="343"/>
      <c r="R150" s="343"/>
      <c r="S150" s="344"/>
      <c r="T150" s="1559">
        <f t="shared" si="61"/>
        <v>0</v>
      </c>
      <c r="U150" s="344"/>
      <c r="V150" s="344"/>
      <c r="W150" s="1559">
        <f t="shared" si="60"/>
        <v>0</v>
      </c>
      <c r="X150" s="343"/>
      <c r="Y150" s="343"/>
      <c r="Z150" s="343"/>
      <c r="AA150" s="343"/>
      <c r="AB150" s="1559">
        <f t="shared" ref="AB150:AB164" si="91">SUM(X150:AA150)*C150*D150</f>
        <v>0</v>
      </c>
      <c r="AC150" s="1559">
        <f t="shared" si="73"/>
        <v>0</v>
      </c>
      <c r="AD150" s="1559">
        <f t="shared" ref="AD150:AD164" si="92">+K150+P150+W150+AB150</f>
        <v>0</v>
      </c>
      <c r="AF150" s="928"/>
      <c r="AG150" s="1065" t="str">
        <f>IF(AF150=" "," ",IF(AF150="Vehículos",VLOOKUP($AG$18,'Datos Indices'!$A$38:$Z$50,22,FALSE),IF(AF150="Ipim",VLOOKUP($AG$18,'Datos Indices'!$A$38:$Z$50,7,FALSE),IF(AF150="Dólar",VLOOKUP($AG$18,'Datos Indices'!$A$38:$Z$50,4,FALSE),IF(AF150="Gasoil",VLOOKUP($AG$18,'Datos Indices'!$A$38:$Z$50,10,FALSE),IF(AF150="WPU06 Pesificado",VLOOKUP($AG$18,'Datos Indices'!$A$38:$Z$50,26,FALSE),0))))))</f>
        <v xml:space="preserve"> </v>
      </c>
      <c r="AH150" s="1066">
        <f t="shared" si="74"/>
        <v>0</v>
      </c>
      <c r="AJ150" s="928"/>
      <c r="AK150" s="1065" t="str">
        <f>IF(AJ150=" "," ",IF(AJ150="Vehículos",VLOOKUP($AK$18,'Datos Indices'!$A$38:$Z$50,22,FALSE),IF(AJ150="Ipim",VLOOKUP($AK$18,'Datos Indices'!$A$38:$Z$50,7,FALSE),IF(AJ150="Dólar",VLOOKUP($AK$18,'Datos Indices'!$A$38:$Z$50,4,FALSE),IF(AJ150="Gasoil",VLOOKUP($AK$18,'Datos Indices'!$A$38:$Z$50,10,FALSE),IF(AJ150="WPU06 Pesificado",VLOOKUP($AK$18,'Datos Indices'!$A$38:$Z$50,26,FALSE),0))))))</f>
        <v xml:space="preserve"> </v>
      </c>
      <c r="AL150" s="1067">
        <f t="shared" si="75"/>
        <v>0</v>
      </c>
      <c r="AM150" s="1067">
        <f t="shared" si="76"/>
        <v>0</v>
      </c>
      <c r="AN150" s="1067">
        <f t="shared" si="77"/>
        <v>0</v>
      </c>
      <c r="AP150" s="928"/>
      <c r="AQ150" s="1065" t="str">
        <f>IF(AP150=" "," ",IF(AP150="Vehículos",VLOOKUP($AQ$18,'Datos Indices'!$A$38:$Z$50,22,FALSE),IF(AP150="Ipim",VLOOKUP($AQ$18,'Datos Indices'!$A$38:$Z$50,7,FALSE),IF(AP150="Dólar",VLOOKUP($AQ$18,'Datos Indices'!$A$38:$Z$50,4,FALSE),IF(AP150="Gasoil",VLOOKUP($AQ$18,'Datos Indices'!$A$38:$Z$50,10,FALSE),IF(AP150="WPU06 Pesificado",VLOOKUP($AQ$18,'Datos Indices'!$A$38:$Z$50,26,FALSE),0))))))</f>
        <v xml:space="preserve"> </v>
      </c>
      <c r="AR150" s="1066">
        <f t="shared" si="78"/>
        <v>0</v>
      </c>
      <c r="AT150" s="928"/>
      <c r="AU150" s="1065" t="str">
        <f>IF(AT150=" "," ",IF(AT150="Vehículos",VLOOKUP($AU$18,'Datos Indices'!$A$38:$Z$50,22,FALSE),IF(AT150="Ipim",VLOOKUP($AU$18,'Datos Indices'!$A$38:$Z$50,7,FALSE),IF(AT150="Dólar",VLOOKUP($AU$18,'Datos Indices'!$A$38:$Z$50,4,FALSE),IF(AT150="Gasoil",VLOOKUP($AU$18,'Datos Indices'!$A$38:$Z$50,10,FALSE),IF(AT150="WPU06 Pesificado",VLOOKUP($AU$18,'Datos Indices'!$A$38:$Z$50,26,FALSE),0))))))</f>
        <v xml:space="preserve"> </v>
      </c>
      <c r="AV150" s="1067">
        <f t="shared" si="79"/>
        <v>0</v>
      </c>
      <c r="AW150" s="1067">
        <f t="shared" si="80"/>
        <v>0</v>
      </c>
      <c r="AX150" s="1067">
        <f t="shared" si="81"/>
        <v>0</v>
      </c>
      <c r="AY150" s="1559">
        <f t="shared" si="82"/>
        <v>0</v>
      </c>
      <c r="AZ150" s="1559">
        <f t="shared" si="83"/>
        <v>0</v>
      </c>
      <c r="BA150" s="1257"/>
      <c r="BB150" s="125"/>
      <c r="BC150" s="1257"/>
      <c r="BD150" s="1450" t="str">
        <f t="shared" si="84"/>
        <v/>
      </c>
      <c r="BF150" s="1247"/>
      <c r="BG150" s="1247"/>
      <c r="BH150" s="1247"/>
      <c r="BI150" s="1247"/>
      <c r="BJ150" s="1247"/>
      <c r="BK150" s="1247"/>
      <c r="BL150" s="1247"/>
      <c r="BM150" s="1247"/>
      <c r="BN150" s="1247"/>
      <c r="BO150" s="1247"/>
      <c r="BP150" s="1247"/>
      <c r="BQ150" s="1247"/>
      <c r="BR150" s="1247"/>
      <c r="BS150" s="1247"/>
      <c r="BT150" s="1247"/>
      <c r="BU150" s="1247"/>
      <c r="BV150" s="1247"/>
      <c r="BW150" s="1247"/>
      <c r="BX150" s="1247"/>
      <c r="BY150" s="1247"/>
      <c r="BZ150" s="1247"/>
      <c r="CA150" s="1247"/>
      <c r="CB150" s="1247"/>
      <c r="CC150" s="1247"/>
      <c r="CD150" s="1247"/>
      <c r="CE150" s="1247"/>
      <c r="CF150" s="1247"/>
      <c r="CG150" s="1247"/>
      <c r="CH150" s="1247"/>
      <c r="CI150" s="1247"/>
      <c r="CJ150" s="1247"/>
      <c r="CK150" s="1247"/>
      <c r="CL150" s="1247"/>
      <c r="CM150" s="1247"/>
      <c r="CN150" s="1247"/>
      <c r="CO150" s="1247"/>
      <c r="CP150" s="1247"/>
      <c r="CQ150" s="1247"/>
      <c r="CR150" s="1247"/>
      <c r="CS150" s="1247"/>
      <c r="CT150" s="1247"/>
      <c r="CU150" s="1247"/>
      <c r="CV150" s="1247"/>
      <c r="CW150" s="1247"/>
      <c r="CX150" s="1247"/>
      <c r="CY150" s="1247"/>
      <c r="CZ150" s="1247"/>
      <c r="DA150" s="1247"/>
      <c r="DB150" s="1247"/>
      <c r="DC150" s="1247"/>
      <c r="DD150" s="1247"/>
      <c r="DE150" s="1247"/>
      <c r="DF150" s="1247"/>
      <c r="DG150" s="1247"/>
      <c r="DH150" s="1247"/>
      <c r="DI150" s="1247"/>
      <c r="DJ150" s="1247"/>
      <c r="DK150" s="1247"/>
      <c r="DL150" s="1247"/>
      <c r="DM150" s="1247"/>
      <c r="DN150" s="1247"/>
      <c r="DO150" s="1247"/>
      <c r="DP150" s="1247"/>
      <c r="DQ150" s="1247"/>
      <c r="DR150" s="1247"/>
      <c r="DS150" s="1247"/>
      <c r="DT150" s="1247"/>
      <c r="DU150" s="1247"/>
      <c r="DV150" s="1247"/>
      <c r="DW150" s="1247"/>
      <c r="DX150" s="1247"/>
      <c r="DY150" s="1247"/>
      <c r="DZ150" s="1247"/>
      <c r="EA150" s="1247"/>
      <c r="EB150" s="1247"/>
      <c r="EC150" s="1247"/>
      <c r="ED150" s="1247"/>
      <c r="EE150" s="1247"/>
      <c r="EF150" s="1247"/>
      <c r="EG150" s="1247"/>
      <c r="EH150" s="1257"/>
      <c r="EI150" s="1452">
        <f t="shared" si="85"/>
        <v>0</v>
      </c>
      <c r="EJ150" s="1452">
        <f t="shared" si="86"/>
        <v>0</v>
      </c>
      <c r="EK150" s="1257"/>
      <c r="EL150" s="1450" t="str">
        <f t="shared" si="87"/>
        <v/>
      </c>
      <c r="EN150" s="1247"/>
      <c r="EO150" s="1247"/>
      <c r="EP150" s="1247"/>
      <c r="EQ150" s="1247"/>
      <c r="ER150" s="1247"/>
      <c r="ES150" s="1247"/>
      <c r="ET150" s="1247"/>
      <c r="EU150" s="1247"/>
      <c r="EV150" s="1247"/>
      <c r="EW150" s="1247"/>
      <c r="EX150" s="1247"/>
      <c r="EY150" s="1247"/>
      <c r="EZ150" s="1247"/>
      <c r="FA150" s="1247"/>
      <c r="FB150" s="1247"/>
      <c r="FC150" s="1247"/>
      <c r="FD150" s="1247"/>
      <c r="FE150" s="1247"/>
      <c r="FF150" s="1247"/>
      <c r="FG150" s="1247"/>
      <c r="FH150" s="1247"/>
      <c r="FI150" s="1247"/>
      <c r="FJ150" s="1247"/>
      <c r="FK150" s="1247"/>
      <c r="FL150" s="1247"/>
      <c r="FM150" s="1247"/>
      <c r="FN150" s="1247"/>
      <c r="FO150" s="1247"/>
      <c r="FP150" s="1247"/>
      <c r="FQ150" s="1247"/>
      <c r="FR150" s="1247"/>
      <c r="FS150" s="1247"/>
      <c r="FT150" s="1247"/>
      <c r="FU150" s="1247"/>
      <c r="FV150" s="1247"/>
      <c r="FW150" s="1247"/>
      <c r="FX150" s="1247"/>
      <c r="FY150" s="1247"/>
      <c r="FZ150" s="1247"/>
      <c r="GA150" s="1247"/>
      <c r="GB150" s="1247"/>
      <c r="GC150" s="1247"/>
      <c r="GD150" s="1247"/>
      <c r="GE150" s="1247"/>
      <c r="GF150" s="1247"/>
      <c r="GG150" s="1247"/>
      <c r="GH150" s="1247"/>
      <c r="GI150" s="1247"/>
      <c r="GJ150" s="1247"/>
      <c r="GK150" s="1247"/>
      <c r="GL150" s="1247"/>
      <c r="GM150" s="1247"/>
      <c r="GN150" s="1247"/>
      <c r="GO150" s="1247"/>
      <c r="GP150" s="1247"/>
      <c r="GQ150" s="1247"/>
      <c r="GR150" s="1247"/>
      <c r="GS150" s="1247"/>
      <c r="GT150" s="1247"/>
      <c r="GU150" s="1247"/>
      <c r="GV150" s="1247"/>
      <c r="GW150" s="1247"/>
      <c r="GX150" s="1247"/>
      <c r="GY150" s="1247"/>
      <c r="GZ150" s="1247"/>
      <c r="HA150" s="1247"/>
      <c r="HB150" s="1247"/>
      <c r="HC150" s="1247"/>
      <c r="HD150" s="1247"/>
      <c r="HE150" s="1247"/>
      <c r="HF150" s="1247"/>
      <c r="HG150" s="1247"/>
      <c r="HH150" s="1247"/>
      <c r="HI150" s="1247"/>
      <c r="HJ150" s="1247"/>
      <c r="HK150" s="1247"/>
      <c r="HL150" s="1247"/>
      <c r="HM150" s="1247"/>
      <c r="HN150" s="1247"/>
      <c r="HO150" s="1247"/>
      <c r="HQ150" s="1452">
        <f t="shared" si="88"/>
        <v>0</v>
      </c>
      <c r="HR150" s="1452">
        <f t="shared" si="89"/>
        <v>0</v>
      </c>
    </row>
    <row r="151" spans="1:226" ht="16.5" customHeight="1" x14ac:dyDescent="0.2">
      <c r="A151" s="456"/>
      <c r="B151" s="121"/>
      <c r="C151" s="121"/>
      <c r="D151" s="122"/>
      <c r="E151" s="122"/>
      <c r="F151" s="142"/>
      <c r="G151" s="140"/>
      <c r="H151" s="141"/>
      <c r="I151" s="141"/>
      <c r="J151" s="141"/>
      <c r="K151" s="1559">
        <f t="shared" si="90"/>
        <v>0</v>
      </c>
      <c r="L151" s="154"/>
      <c r="M151" s="151"/>
      <c r="N151" s="152"/>
      <c r="O151" s="646"/>
      <c r="P151" s="1559">
        <f t="shared" si="72"/>
        <v>0</v>
      </c>
      <c r="Q151" s="343"/>
      <c r="R151" s="343"/>
      <c r="S151" s="344"/>
      <c r="T151" s="1559">
        <f t="shared" si="61"/>
        <v>0</v>
      </c>
      <c r="U151" s="344"/>
      <c r="V151" s="141"/>
      <c r="W151" s="1559">
        <f t="shared" si="60"/>
        <v>0</v>
      </c>
      <c r="X151" s="343"/>
      <c r="Y151" s="343"/>
      <c r="Z151" s="343"/>
      <c r="AA151" s="343"/>
      <c r="AB151" s="1559">
        <f t="shared" si="91"/>
        <v>0</v>
      </c>
      <c r="AC151" s="1559">
        <f t="shared" si="73"/>
        <v>0</v>
      </c>
      <c r="AD151" s="1559">
        <f t="shared" si="92"/>
        <v>0</v>
      </c>
      <c r="AF151" s="928"/>
      <c r="AG151" s="1065" t="str">
        <f>IF(AF151=" "," ",IF(AF151="Vehículos",VLOOKUP($AG$18,'Datos Indices'!$A$38:$Z$50,22,FALSE),IF(AF151="Ipim",VLOOKUP($AG$18,'Datos Indices'!$A$38:$Z$50,7,FALSE),IF(AF151="Dólar",VLOOKUP($AG$18,'Datos Indices'!$A$38:$Z$50,4,FALSE),IF(AF151="Gasoil",VLOOKUP($AG$18,'Datos Indices'!$A$38:$Z$50,10,FALSE),IF(AF151="WPU06 Pesificado",VLOOKUP($AG$18,'Datos Indices'!$A$38:$Z$50,26,FALSE),0))))))</f>
        <v xml:space="preserve"> </v>
      </c>
      <c r="AH151" s="1066">
        <f t="shared" si="74"/>
        <v>0</v>
      </c>
      <c r="AJ151" s="928"/>
      <c r="AK151" s="1065" t="str">
        <f>IF(AJ151=" "," ",IF(AJ151="Vehículos",VLOOKUP($AK$18,'Datos Indices'!$A$38:$Z$50,22,FALSE),IF(AJ151="Ipim",VLOOKUP($AK$18,'Datos Indices'!$A$38:$Z$50,7,FALSE),IF(AJ151="Dólar",VLOOKUP($AK$18,'Datos Indices'!$A$38:$Z$50,4,FALSE),IF(AJ151="Gasoil",VLOOKUP($AK$18,'Datos Indices'!$A$38:$Z$50,10,FALSE),IF(AJ151="WPU06 Pesificado",VLOOKUP($AK$18,'Datos Indices'!$A$38:$Z$50,26,FALSE),0))))))</f>
        <v xml:space="preserve"> </v>
      </c>
      <c r="AL151" s="1067">
        <f t="shared" si="75"/>
        <v>0</v>
      </c>
      <c r="AM151" s="1067">
        <f t="shared" si="76"/>
        <v>0</v>
      </c>
      <c r="AN151" s="1067">
        <f t="shared" si="77"/>
        <v>0</v>
      </c>
      <c r="AP151" s="928"/>
      <c r="AQ151" s="1065" t="str">
        <f>IF(AP151=" "," ",IF(AP151="Vehículos",VLOOKUP($AQ$18,'Datos Indices'!$A$38:$Z$50,22,FALSE),IF(AP151="Ipim",VLOOKUP($AQ$18,'Datos Indices'!$A$38:$Z$50,7,FALSE),IF(AP151="Dólar",VLOOKUP($AQ$18,'Datos Indices'!$A$38:$Z$50,4,FALSE),IF(AP151="Gasoil",VLOOKUP($AQ$18,'Datos Indices'!$A$38:$Z$50,10,FALSE),IF(AP151="WPU06 Pesificado",VLOOKUP($AQ$18,'Datos Indices'!$A$38:$Z$50,26,FALSE),0))))))</f>
        <v xml:space="preserve"> </v>
      </c>
      <c r="AR151" s="1066">
        <f t="shared" si="78"/>
        <v>0</v>
      </c>
      <c r="AT151" s="928"/>
      <c r="AU151" s="1065" t="str">
        <f>IF(AT151=" "," ",IF(AT151="Vehículos",VLOOKUP($AU$18,'Datos Indices'!$A$38:$Z$50,22,FALSE),IF(AT151="Ipim",VLOOKUP($AU$18,'Datos Indices'!$A$38:$Z$50,7,FALSE),IF(AT151="Dólar",VLOOKUP($AU$18,'Datos Indices'!$A$38:$Z$50,4,FALSE),IF(AT151="Gasoil",VLOOKUP($AU$18,'Datos Indices'!$A$38:$Z$50,10,FALSE),IF(AT151="WPU06 Pesificado",VLOOKUP($AU$18,'Datos Indices'!$A$38:$Z$50,26,FALSE),0))))))</f>
        <v xml:space="preserve"> </v>
      </c>
      <c r="AV151" s="1067">
        <f t="shared" si="79"/>
        <v>0</v>
      </c>
      <c r="AW151" s="1067">
        <f t="shared" si="80"/>
        <v>0</v>
      </c>
      <c r="AX151" s="1067">
        <f t="shared" si="81"/>
        <v>0</v>
      </c>
      <c r="AY151" s="1559">
        <f t="shared" si="82"/>
        <v>0</v>
      </c>
      <c r="AZ151" s="1559">
        <f t="shared" si="83"/>
        <v>0</v>
      </c>
      <c r="BA151" s="1257"/>
      <c r="BB151" s="125"/>
      <c r="BC151" s="1257"/>
      <c r="BD151" s="1450" t="str">
        <f t="shared" si="84"/>
        <v/>
      </c>
      <c r="BF151" s="1247"/>
      <c r="BG151" s="1247"/>
      <c r="BH151" s="1247"/>
      <c r="BI151" s="1247"/>
      <c r="BJ151" s="1247"/>
      <c r="BK151" s="1247"/>
      <c r="BL151" s="1247"/>
      <c r="BM151" s="1247"/>
      <c r="BN151" s="1247"/>
      <c r="BO151" s="1247"/>
      <c r="BP151" s="1247"/>
      <c r="BQ151" s="1247"/>
      <c r="BR151" s="1247"/>
      <c r="BS151" s="1247"/>
      <c r="BT151" s="1247"/>
      <c r="BU151" s="1247"/>
      <c r="BV151" s="1247"/>
      <c r="BW151" s="1247"/>
      <c r="BX151" s="1247"/>
      <c r="BY151" s="1247"/>
      <c r="BZ151" s="1247"/>
      <c r="CA151" s="1247"/>
      <c r="CB151" s="1247"/>
      <c r="CC151" s="1247"/>
      <c r="CD151" s="1247"/>
      <c r="CE151" s="1247"/>
      <c r="CF151" s="1247"/>
      <c r="CG151" s="1247"/>
      <c r="CH151" s="1247"/>
      <c r="CI151" s="1247"/>
      <c r="CJ151" s="1247"/>
      <c r="CK151" s="1247"/>
      <c r="CL151" s="1247"/>
      <c r="CM151" s="1247"/>
      <c r="CN151" s="1247"/>
      <c r="CO151" s="1247"/>
      <c r="CP151" s="1247"/>
      <c r="CQ151" s="1247"/>
      <c r="CR151" s="1247"/>
      <c r="CS151" s="1247"/>
      <c r="CT151" s="1247"/>
      <c r="CU151" s="1247"/>
      <c r="CV151" s="1247"/>
      <c r="CW151" s="1247"/>
      <c r="CX151" s="1247"/>
      <c r="CY151" s="1247"/>
      <c r="CZ151" s="1247"/>
      <c r="DA151" s="1247"/>
      <c r="DB151" s="1247"/>
      <c r="DC151" s="1247"/>
      <c r="DD151" s="1247"/>
      <c r="DE151" s="1247"/>
      <c r="DF151" s="1247"/>
      <c r="DG151" s="1247"/>
      <c r="DH151" s="1247"/>
      <c r="DI151" s="1247"/>
      <c r="DJ151" s="1247"/>
      <c r="DK151" s="1247"/>
      <c r="DL151" s="1247"/>
      <c r="DM151" s="1247"/>
      <c r="DN151" s="1247"/>
      <c r="DO151" s="1247"/>
      <c r="DP151" s="1247"/>
      <c r="DQ151" s="1247"/>
      <c r="DR151" s="1247"/>
      <c r="DS151" s="1247"/>
      <c r="DT151" s="1247"/>
      <c r="DU151" s="1247"/>
      <c r="DV151" s="1247"/>
      <c r="DW151" s="1247"/>
      <c r="DX151" s="1247"/>
      <c r="DY151" s="1247"/>
      <c r="DZ151" s="1247"/>
      <c r="EA151" s="1247"/>
      <c r="EB151" s="1247"/>
      <c r="EC151" s="1247"/>
      <c r="ED151" s="1247"/>
      <c r="EE151" s="1247"/>
      <c r="EF151" s="1247"/>
      <c r="EG151" s="1247"/>
      <c r="EH151" s="1257"/>
      <c r="EI151" s="1452">
        <f t="shared" si="85"/>
        <v>0</v>
      </c>
      <c r="EJ151" s="1452">
        <f t="shared" si="86"/>
        <v>0</v>
      </c>
      <c r="EK151" s="1257"/>
      <c r="EL151" s="1450" t="str">
        <f t="shared" si="87"/>
        <v/>
      </c>
      <c r="EN151" s="1247"/>
      <c r="EO151" s="1247"/>
      <c r="EP151" s="1247"/>
      <c r="EQ151" s="1247"/>
      <c r="ER151" s="1247"/>
      <c r="ES151" s="1247"/>
      <c r="ET151" s="1247"/>
      <c r="EU151" s="1247"/>
      <c r="EV151" s="1247"/>
      <c r="EW151" s="1247"/>
      <c r="EX151" s="1247"/>
      <c r="EY151" s="1247"/>
      <c r="EZ151" s="1247"/>
      <c r="FA151" s="1247"/>
      <c r="FB151" s="1247"/>
      <c r="FC151" s="1247"/>
      <c r="FD151" s="1247"/>
      <c r="FE151" s="1247"/>
      <c r="FF151" s="1247"/>
      <c r="FG151" s="1247"/>
      <c r="FH151" s="1247"/>
      <c r="FI151" s="1247"/>
      <c r="FJ151" s="1247"/>
      <c r="FK151" s="1247"/>
      <c r="FL151" s="1247"/>
      <c r="FM151" s="1247"/>
      <c r="FN151" s="1247"/>
      <c r="FO151" s="1247"/>
      <c r="FP151" s="1247"/>
      <c r="FQ151" s="1247"/>
      <c r="FR151" s="1247"/>
      <c r="FS151" s="1247"/>
      <c r="FT151" s="1247"/>
      <c r="FU151" s="1247"/>
      <c r="FV151" s="1247"/>
      <c r="FW151" s="1247"/>
      <c r="FX151" s="1247"/>
      <c r="FY151" s="1247"/>
      <c r="FZ151" s="1247"/>
      <c r="GA151" s="1247"/>
      <c r="GB151" s="1247"/>
      <c r="GC151" s="1247"/>
      <c r="GD151" s="1247"/>
      <c r="GE151" s="1247"/>
      <c r="GF151" s="1247"/>
      <c r="GG151" s="1247"/>
      <c r="GH151" s="1247"/>
      <c r="GI151" s="1247"/>
      <c r="GJ151" s="1247"/>
      <c r="GK151" s="1247"/>
      <c r="GL151" s="1247"/>
      <c r="GM151" s="1247"/>
      <c r="GN151" s="1247"/>
      <c r="GO151" s="1247"/>
      <c r="GP151" s="1247"/>
      <c r="GQ151" s="1247"/>
      <c r="GR151" s="1247"/>
      <c r="GS151" s="1247"/>
      <c r="GT151" s="1247"/>
      <c r="GU151" s="1247"/>
      <c r="GV151" s="1247"/>
      <c r="GW151" s="1247"/>
      <c r="GX151" s="1247"/>
      <c r="GY151" s="1247"/>
      <c r="GZ151" s="1247"/>
      <c r="HA151" s="1247"/>
      <c r="HB151" s="1247"/>
      <c r="HC151" s="1247"/>
      <c r="HD151" s="1247"/>
      <c r="HE151" s="1247"/>
      <c r="HF151" s="1247"/>
      <c r="HG151" s="1247"/>
      <c r="HH151" s="1247"/>
      <c r="HI151" s="1247"/>
      <c r="HJ151" s="1247"/>
      <c r="HK151" s="1247"/>
      <c r="HL151" s="1247"/>
      <c r="HM151" s="1247"/>
      <c r="HN151" s="1247"/>
      <c r="HO151" s="1247"/>
      <c r="HQ151" s="1452">
        <f t="shared" si="88"/>
        <v>0</v>
      </c>
      <c r="HR151" s="1452">
        <f t="shared" si="89"/>
        <v>0</v>
      </c>
    </row>
    <row r="152" spans="1:226" ht="16.5" customHeight="1" x14ac:dyDescent="0.2">
      <c r="A152" s="456"/>
      <c r="B152" s="121"/>
      <c r="C152" s="121"/>
      <c r="D152" s="122"/>
      <c r="E152" s="122"/>
      <c r="F152" s="142"/>
      <c r="G152" s="140"/>
      <c r="H152" s="141"/>
      <c r="I152" s="141"/>
      <c r="J152" s="141"/>
      <c r="K152" s="1559">
        <f t="shared" si="90"/>
        <v>0</v>
      </c>
      <c r="L152" s="150"/>
      <c r="M152" s="151"/>
      <c r="N152" s="152"/>
      <c r="O152" s="646"/>
      <c r="P152" s="1559">
        <f t="shared" si="72"/>
        <v>0</v>
      </c>
      <c r="Q152" s="343"/>
      <c r="R152" s="343"/>
      <c r="S152" s="344"/>
      <c r="T152" s="1559">
        <f>R152*S152</f>
        <v>0</v>
      </c>
      <c r="U152" s="344"/>
      <c r="V152" s="141"/>
      <c r="W152" s="1559">
        <f t="shared" ref="W152:W179" si="93">IF(U152=" ",0,(V152/U152*T152*C152*D152))</f>
        <v>0</v>
      </c>
      <c r="X152" s="343"/>
      <c r="Y152" s="343"/>
      <c r="Z152" s="343"/>
      <c r="AA152" s="343"/>
      <c r="AB152" s="1559">
        <f t="shared" si="91"/>
        <v>0</v>
      </c>
      <c r="AC152" s="1559">
        <f t="shared" si="73"/>
        <v>0</v>
      </c>
      <c r="AD152" s="1559">
        <f t="shared" si="92"/>
        <v>0</v>
      </c>
      <c r="AF152" s="928"/>
      <c r="AG152" s="1065" t="str">
        <f>IF(AF152=" "," ",IF(AF152="Vehículos",VLOOKUP($AG$18,'Datos Indices'!$A$38:$Z$50,22,FALSE),IF(AF152="Ipim",VLOOKUP($AG$18,'Datos Indices'!$A$38:$Z$50,7,FALSE),IF(AF152="Dólar",VLOOKUP($AG$18,'Datos Indices'!$A$38:$Z$50,4,FALSE),IF(AF152="Gasoil",VLOOKUP($AG$18,'Datos Indices'!$A$38:$Z$50,10,FALSE),IF(AF152="WPU06 Pesificado",VLOOKUP($AG$18,'Datos Indices'!$A$38:$Z$50,26,FALSE),0))))))</f>
        <v xml:space="preserve"> </v>
      </c>
      <c r="AH152" s="1066">
        <f t="shared" si="74"/>
        <v>0</v>
      </c>
      <c r="AJ152" s="928"/>
      <c r="AK152" s="1065" t="str">
        <f>IF(AJ152=" "," ",IF(AJ152="Vehículos",VLOOKUP($AK$18,'Datos Indices'!$A$38:$Z$50,22,FALSE),IF(AJ152="Ipim",VLOOKUP($AK$18,'Datos Indices'!$A$38:$Z$50,7,FALSE),IF(AJ152="Dólar",VLOOKUP($AK$18,'Datos Indices'!$A$38:$Z$50,4,FALSE),IF(AJ152="Gasoil",VLOOKUP($AK$18,'Datos Indices'!$A$38:$Z$50,10,FALSE),IF(AJ152="WPU06 Pesificado",VLOOKUP($AK$18,'Datos Indices'!$A$38:$Z$50,26,FALSE),0))))))</f>
        <v xml:space="preserve"> </v>
      </c>
      <c r="AL152" s="1067">
        <f t="shared" si="75"/>
        <v>0</v>
      </c>
      <c r="AM152" s="1067">
        <f t="shared" si="76"/>
        <v>0</v>
      </c>
      <c r="AN152" s="1067">
        <f t="shared" si="77"/>
        <v>0</v>
      </c>
      <c r="AP152" s="928"/>
      <c r="AQ152" s="1065" t="str">
        <f>IF(AP152=" "," ",IF(AP152="Vehículos",VLOOKUP($AQ$18,'Datos Indices'!$A$38:$Z$50,22,FALSE),IF(AP152="Ipim",VLOOKUP($AQ$18,'Datos Indices'!$A$38:$Z$50,7,FALSE),IF(AP152="Dólar",VLOOKUP($AQ$18,'Datos Indices'!$A$38:$Z$50,4,FALSE),IF(AP152="Gasoil",VLOOKUP($AQ$18,'Datos Indices'!$A$38:$Z$50,10,FALSE),IF(AP152="WPU06 Pesificado",VLOOKUP($AQ$18,'Datos Indices'!$A$38:$Z$50,26,FALSE),0))))))</f>
        <v xml:space="preserve"> </v>
      </c>
      <c r="AR152" s="1066">
        <f t="shared" si="78"/>
        <v>0</v>
      </c>
      <c r="AT152" s="928"/>
      <c r="AU152" s="1065" t="str">
        <f>IF(AT152=" "," ",IF(AT152="Vehículos",VLOOKUP($AU$18,'Datos Indices'!$A$38:$Z$50,22,FALSE),IF(AT152="Ipim",VLOOKUP($AU$18,'Datos Indices'!$A$38:$Z$50,7,FALSE),IF(AT152="Dólar",VLOOKUP($AU$18,'Datos Indices'!$A$38:$Z$50,4,FALSE),IF(AT152="Gasoil",VLOOKUP($AU$18,'Datos Indices'!$A$38:$Z$50,10,FALSE),IF(AT152="WPU06 Pesificado",VLOOKUP($AU$18,'Datos Indices'!$A$38:$Z$50,26,FALSE),0))))))</f>
        <v xml:space="preserve"> </v>
      </c>
      <c r="AV152" s="1067">
        <f t="shared" si="79"/>
        <v>0</v>
      </c>
      <c r="AW152" s="1067">
        <f t="shared" si="80"/>
        <v>0</v>
      </c>
      <c r="AX152" s="1067">
        <f t="shared" si="81"/>
        <v>0</v>
      </c>
      <c r="AY152" s="1559">
        <f t="shared" si="82"/>
        <v>0</v>
      </c>
      <c r="AZ152" s="1559">
        <f t="shared" si="83"/>
        <v>0</v>
      </c>
      <c r="BA152" s="1257"/>
      <c r="BB152" s="125"/>
      <c r="BC152" s="1257"/>
      <c r="BD152" s="1450" t="str">
        <f t="shared" si="84"/>
        <v/>
      </c>
      <c r="BF152" s="1247"/>
      <c r="BG152" s="1247"/>
      <c r="BH152" s="1247"/>
      <c r="BI152" s="1247"/>
      <c r="BJ152" s="1247"/>
      <c r="BK152" s="1247"/>
      <c r="BL152" s="1247"/>
      <c r="BM152" s="1247"/>
      <c r="BN152" s="1247"/>
      <c r="BO152" s="1247"/>
      <c r="BP152" s="1247"/>
      <c r="BQ152" s="1247"/>
      <c r="BR152" s="1247"/>
      <c r="BS152" s="1247"/>
      <c r="BT152" s="1247"/>
      <c r="BU152" s="1247"/>
      <c r="BV152" s="1247"/>
      <c r="BW152" s="1247"/>
      <c r="BX152" s="1247"/>
      <c r="BY152" s="1247"/>
      <c r="BZ152" s="1247"/>
      <c r="CA152" s="1247"/>
      <c r="CB152" s="1247"/>
      <c r="CC152" s="1247"/>
      <c r="CD152" s="1247"/>
      <c r="CE152" s="1247"/>
      <c r="CF152" s="1247"/>
      <c r="CG152" s="1247"/>
      <c r="CH152" s="1247"/>
      <c r="CI152" s="1247"/>
      <c r="CJ152" s="1247"/>
      <c r="CK152" s="1247"/>
      <c r="CL152" s="1247"/>
      <c r="CM152" s="1247"/>
      <c r="CN152" s="1247"/>
      <c r="CO152" s="1247"/>
      <c r="CP152" s="1247"/>
      <c r="CQ152" s="1247"/>
      <c r="CR152" s="1247"/>
      <c r="CS152" s="1247"/>
      <c r="CT152" s="1247"/>
      <c r="CU152" s="1247"/>
      <c r="CV152" s="1247"/>
      <c r="CW152" s="1247"/>
      <c r="CX152" s="1247"/>
      <c r="CY152" s="1247"/>
      <c r="CZ152" s="1247"/>
      <c r="DA152" s="1247"/>
      <c r="DB152" s="1247"/>
      <c r="DC152" s="1247"/>
      <c r="DD152" s="1247"/>
      <c r="DE152" s="1247"/>
      <c r="DF152" s="1247"/>
      <c r="DG152" s="1247"/>
      <c r="DH152" s="1247"/>
      <c r="DI152" s="1247"/>
      <c r="DJ152" s="1247"/>
      <c r="DK152" s="1247"/>
      <c r="DL152" s="1247"/>
      <c r="DM152" s="1247"/>
      <c r="DN152" s="1247"/>
      <c r="DO152" s="1247"/>
      <c r="DP152" s="1247"/>
      <c r="DQ152" s="1247"/>
      <c r="DR152" s="1247"/>
      <c r="DS152" s="1247"/>
      <c r="DT152" s="1247"/>
      <c r="DU152" s="1247"/>
      <c r="DV152" s="1247"/>
      <c r="DW152" s="1247"/>
      <c r="DX152" s="1247"/>
      <c r="DY152" s="1247"/>
      <c r="DZ152" s="1247"/>
      <c r="EA152" s="1247"/>
      <c r="EB152" s="1247"/>
      <c r="EC152" s="1247"/>
      <c r="ED152" s="1247"/>
      <c r="EE152" s="1247"/>
      <c r="EF152" s="1247"/>
      <c r="EG152" s="1247"/>
      <c r="EH152" s="1257"/>
      <c r="EI152" s="1452">
        <f t="shared" si="85"/>
        <v>0</v>
      </c>
      <c r="EJ152" s="1452">
        <f t="shared" si="86"/>
        <v>0</v>
      </c>
      <c r="EK152" s="1257"/>
      <c r="EL152" s="1450" t="str">
        <f t="shared" si="87"/>
        <v/>
      </c>
      <c r="EN152" s="1247"/>
      <c r="EO152" s="1247"/>
      <c r="EP152" s="1247"/>
      <c r="EQ152" s="1247"/>
      <c r="ER152" s="1247"/>
      <c r="ES152" s="1247"/>
      <c r="ET152" s="1247"/>
      <c r="EU152" s="1247"/>
      <c r="EV152" s="1247"/>
      <c r="EW152" s="1247"/>
      <c r="EX152" s="1247"/>
      <c r="EY152" s="1247"/>
      <c r="EZ152" s="1247"/>
      <c r="FA152" s="1247"/>
      <c r="FB152" s="1247"/>
      <c r="FC152" s="1247"/>
      <c r="FD152" s="1247"/>
      <c r="FE152" s="1247"/>
      <c r="FF152" s="1247"/>
      <c r="FG152" s="1247"/>
      <c r="FH152" s="1247"/>
      <c r="FI152" s="1247"/>
      <c r="FJ152" s="1247"/>
      <c r="FK152" s="1247"/>
      <c r="FL152" s="1247"/>
      <c r="FM152" s="1247"/>
      <c r="FN152" s="1247"/>
      <c r="FO152" s="1247"/>
      <c r="FP152" s="1247"/>
      <c r="FQ152" s="1247"/>
      <c r="FR152" s="1247"/>
      <c r="FS152" s="1247"/>
      <c r="FT152" s="1247"/>
      <c r="FU152" s="1247"/>
      <c r="FV152" s="1247"/>
      <c r="FW152" s="1247"/>
      <c r="FX152" s="1247"/>
      <c r="FY152" s="1247"/>
      <c r="FZ152" s="1247"/>
      <c r="GA152" s="1247"/>
      <c r="GB152" s="1247"/>
      <c r="GC152" s="1247"/>
      <c r="GD152" s="1247"/>
      <c r="GE152" s="1247"/>
      <c r="GF152" s="1247"/>
      <c r="GG152" s="1247"/>
      <c r="GH152" s="1247"/>
      <c r="GI152" s="1247"/>
      <c r="GJ152" s="1247"/>
      <c r="GK152" s="1247"/>
      <c r="GL152" s="1247"/>
      <c r="GM152" s="1247"/>
      <c r="GN152" s="1247"/>
      <c r="GO152" s="1247"/>
      <c r="GP152" s="1247"/>
      <c r="GQ152" s="1247"/>
      <c r="GR152" s="1247"/>
      <c r="GS152" s="1247"/>
      <c r="GT152" s="1247"/>
      <c r="GU152" s="1247"/>
      <c r="GV152" s="1247"/>
      <c r="GW152" s="1247"/>
      <c r="GX152" s="1247"/>
      <c r="GY152" s="1247"/>
      <c r="GZ152" s="1247"/>
      <c r="HA152" s="1247"/>
      <c r="HB152" s="1247"/>
      <c r="HC152" s="1247"/>
      <c r="HD152" s="1247"/>
      <c r="HE152" s="1247"/>
      <c r="HF152" s="1247"/>
      <c r="HG152" s="1247"/>
      <c r="HH152" s="1247"/>
      <c r="HI152" s="1247"/>
      <c r="HJ152" s="1247"/>
      <c r="HK152" s="1247"/>
      <c r="HL152" s="1247"/>
      <c r="HM152" s="1247"/>
      <c r="HN152" s="1247"/>
      <c r="HO152" s="1247"/>
      <c r="HQ152" s="1452">
        <f t="shared" si="88"/>
        <v>0</v>
      </c>
      <c r="HR152" s="1452">
        <f t="shared" si="89"/>
        <v>0</v>
      </c>
    </row>
    <row r="153" spans="1:226" ht="16.5" customHeight="1" x14ac:dyDescent="0.2">
      <c r="A153" s="456"/>
      <c r="B153" s="121"/>
      <c r="C153" s="121"/>
      <c r="D153" s="122"/>
      <c r="E153" s="122"/>
      <c r="F153" s="142"/>
      <c r="G153" s="140"/>
      <c r="H153" s="141"/>
      <c r="I153" s="141"/>
      <c r="J153" s="141"/>
      <c r="K153" s="1559">
        <f t="shared" si="90"/>
        <v>0</v>
      </c>
      <c r="L153" s="150"/>
      <c r="M153" s="151"/>
      <c r="N153" s="152"/>
      <c r="O153" s="646"/>
      <c r="P153" s="1559">
        <f t="shared" si="72"/>
        <v>0</v>
      </c>
      <c r="Q153" s="343"/>
      <c r="R153" s="343"/>
      <c r="S153" s="344"/>
      <c r="T153" s="1559">
        <f t="shared" ref="T153:T179" si="94">R153*S153</f>
        <v>0</v>
      </c>
      <c r="U153" s="344"/>
      <c r="V153" s="141"/>
      <c r="W153" s="1559">
        <f t="shared" si="93"/>
        <v>0</v>
      </c>
      <c r="X153" s="343"/>
      <c r="Y153" s="343"/>
      <c r="Z153" s="343"/>
      <c r="AA153" s="343"/>
      <c r="AB153" s="1559">
        <f t="shared" si="91"/>
        <v>0</v>
      </c>
      <c r="AC153" s="1559">
        <f t="shared" si="73"/>
        <v>0</v>
      </c>
      <c r="AD153" s="1559">
        <f t="shared" si="92"/>
        <v>0</v>
      </c>
      <c r="AF153" s="928"/>
      <c r="AG153" s="1065" t="str">
        <f>IF(AF153=" "," ",IF(AF153="Vehículos",VLOOKUP($AG$18,'Datos Indices'!$A$38:$Z$50,22,FALSE),IF(AF153="Ipim",VLOOKUP($AG$18,'Datos Indices'!$A$38:$Z$50,7,FALSE),IF(AF153="Dólar",VLOOKUP($AG$18,'Datos Indices'!$A$38:$Z$50,4,FALSE),IF(AF153="Gasoil",VLOOKUP($AG$18,'Datos Indices'!$A$38:$Z$50,10,FALSE),IF(AF153="WPU06 Pesificado",VLOOKUP($AG$18,'Datos Indices'!$A$38:$Z$50,26,FALSE),0))))))</f>
        <v xml:space="preserve"> </v>
      </c>
      <c r="AH153" s="1066">
        <f t="shared" si="74"/>
        <v>0</v>
      </c>
      <c r="AJ153" s="928"/>
      <c r="AK153" s="1065" t="str">
        <f>IF(AJ153=" "," ",IF(AJ153="Vehículos",VLOOKUP($AK$18,'Datos Indices'!$A$38:$Z$50,22,FALSE),IF(AJ153="Ipim",VLOOKUP($AK$18,'Datos Indices'!$A$38:$Z$50,7,FALSE),IF(AJ153="Dólar",VLOOKUP($AK$18,'Datos Indices'!$A$38:$Z$50,4,FALSE),IF(AJ153="Gasoil",VLOOKUP($AK$18,'Datos Indices'!$A$38:$Z$50,10,FALSE),IF(AJ153="WPU06 Pesificado",VLOOKUP($AK$18,'Datos Indices'!$A$38:$Z$50,26,FALSE),0))))))</f>
        <v xml:space="preserve"> </v>
      </c>
      <c r="AL153" s="1067">
        <f t="shared" si="75"/>
        <v>0</v>
      </c>
      <c r="AM153" s="1067">
        <f t="shared" si="76"/>
        <v>0</v>
      </c>
      <c r="AN153" s="1067">
        <f t="shared" si="77"/>
        <v>0</v>
      </c>
      <c r="AP153" s="928"/>
      <c r="AQ153" s="1065" t="str">
        <f>IF(AP153=" "," ",IF(AP153="Vehículos",VLOOKUP($AQ$18,'Datos Indices'!$A$38:$Z$50,22,FALSE),IF(AP153="Ipim",VLOOKUP($AQ$18,'Datos Indices'!$A$38:$Z$50,7,FALSE),IF(AP153="Dólar",VLOOKUP($AQ$18,'Datos Indices'!$A$38:$Z$50,4,FALSE),IF(AP153="Gasoil",VLOOKUP($AQ$18,'Datos Indices'!$A$38:$Z$50,10,FALSE),IF(AP153="WPU06 Pesificado",VLOOKUP($AQ$18,'Datos Indices'!$A$38:$Z$50,26,FALSE),0))))))</f>
        <v xml:space="preserve"> </v>
      </c>
      <c r="AR153" s="1066">
        <f t="shared" si="78"/>
        <v>0</v>
      </c>
      <c r="AT153" s="928"/>
      <c r="AU153" s="1065" t="str">
        <f>IF(AT153=" "," ",IF(AT153="Vehículos",VLOOKUP($AU$18,'Datos Indices'!$A$38:$Z$50,22,FALSE),IF(AT153="Ipim",VLOOKUP($AU$18,'Datos Indices'!$A$38:$Z$50,7,FALSE),IF(AT153="Dólar",VLOOKUP($AU$18,'Datos Indices'!$A$38:$Z$50,4,FALSE),IF(AT153="Gasoil",VLOOKUP($AU$18,'Datos Indices'!$A$38:$Z$50,10,FALSE),IF(AT153="WPU06 Pesificado",VLOOKUP($AU$18,'Datos Indices'!$A$38:$Z$50,26,FALSE),0))))))</f>
        <v xml:space="preserve"> </v>
      </c>
      <c r="AV153" s="1067">
        <f t="shared" si="79"/>
        <v>0</v>
      </c>
      <c r="AW153" s="1067">
        <f t="shared" si="80"/>
        <v>0</v>
      </c>
      <c r="AX153" s="1067">
        <f t="shared" si="81"/>
        <v>0</v>
      </c>
      <c r="AY153" s="1559">
        <f t="shared" si="82"/>
        <v>0</v>
      </c>
      <c r="AZ153" s="1559">
        <f t="shared" si="83"/>
        <v>0</v>
      </c>
      <c r="BA153" s="1257"/>
      <c r="BB153" s="125"/>
      <c r="BC153" s="1257"/>
      <c r="BD153" s="1450" t="str">
        <f t="shared" si="84"/>
        <v/>
      </c>
      <c r="BF153" s="1247"/>
      <c r="BG153" s="1247"/>
      <c r="BH153" s="1247"/>
      <c r="BI153" s="1247"/>
      <c r="BJ153" s="1247"/>
      <c r="BK153" s="1247"/>
      <c r="BL153" s="1247"/>
      <c r="BM153" s="1247"/>
      <c r="BN153" s="1247"/>
      <c r="BO153" s="1247"/>
      <c r="BP153" s="1247"/>
      <c r="BQ153" s="1247"/>
      <c r="BR153" s="1247"/>
      <c r="BS153" s="1247"/>
      <c r="BT153" s="1247"/>
      <c r="BU153" s="1247"/>
      <c r="BV153" s="1247"/>
      <c r="BW153" s="1247"/>
      <c r="BX153" s="1247"/>
      <c r="BY153" s="1247"/>
      <c r="BZ153" s="1247"/>
      <c r="CA153" s="1247"/>
      <c r="CB153" s="1247"/>
      <c r="CC153" s="1247"/>
      <c r="CD153" s="1247"/>
      <c r="CE153" s="1247"/>
      <c r="CF153" s="1247"/>
      <c r="CG153" s="1247"/>
      <c r="CH153" s="1247"/>
      <c r="CI153" s="1247"/>
      <c r="CJ153" s="1247"/>
      <c r="CK153" s="1247"/>
      <c r="CL153" s="1247"/>
      <c r="CM153" s="1247"/>
      <c r="CN153" s="1247"/>
      <c r="CO153" s="1247"/>
      <c r="CP153" s="1247"/>
      <c r="CQ153" s="1247"/>
      <c r="CR153" s="1247"/>
      <c r="CS153" s="1247"/>
      <c r="CT153" s="1247"/>
      <c r="CU153" s="1247"/>
      <c r="CV153" s="1247"/>
      <c r="CW153" s="1247"/>
      <c r="CX153" s="1247"/>
      <c r="CY153" s="1247"/>
      <c r="CZ153" s="1247"/>
      <c r="DA153" s="1247"/>
      <c r="DB153" s="1247"/>
      <c r="DC153" s="1247"/>
      <c r="DD153" s="1247"/>
      <c r="DE153" s="1247"/>
      <c r="DF153" s="1247"/>
      <c r="DG153" s="1247"/>
      <c r="DH153" s="1247"/>
      <c r="DI153" s="1247"/>
      <c r="DJ153" s="1247"/>
      <c r="DK153" s="1247"/>
      <c r="DL153" s="1247"/>
      <c r="DM153" s="1247"/>
      <c r="DN153" s="1247"/>
      <c r="DO153" s="1247"/>
      <c r="DP153" s="1247"/>
      <c r="DQ153" s="1247"/>
      <c r="DR153" s="1247"/>
      <c r="DS153" s="1247"/>
      <c r="DT153" s="1247"/>
      <c r="DU153" s="1247"/>
      <c r="DV153" s="1247"/>
      <c r="DW153" s="1247"/>
      <c r="DX153" s="1247"/>
      <c r="DY153" s="1247"/>
      <c r="DZ153" s="1247"/>
      <c r="EA153" s="1247"/>
      <c r="EB153" s="1247"/>
      <c r="EC153" s="1247"/>
      <c r="ED153" s="1247"/>
      <c r="EE153" s="1247"/>
      <c r="EF153" s="1247"/>
      <c r="EG153" s="1247"/>
      <c r="EH153" s="1257"/>
      <c r="EI153" s="1452">
        <f t="shared" si="85"/>
        <v>0</v>
      </c>
      <c r="EJ153" s="1452">
        <f t="shared" si="86"/>
        <v>0</v>
      </c>
      <c r="EK153" s="1257"/>
      <c r="EL153" s="1450" t="str">
        <f t="shared" si="87"/>
        <v/>
      </c>
      <c r="EN153" s="1247"/>
      <c r="EO153" s="1247"/>
      <c r="EP153" s="1247"/>
      <c r="EQ153" s="1247"/>
      <c r="ER153" s="1247"/>
      <c r="ES153" s="1247"/>
      <c r="ET153" s="1247"/>
      <c r="EU153" s="1247"/>
      <c r="EV153" s="1247"/>
      <c r="EW153" s="1247"/>
      <c r="EX153" s="1247"/>
      <c r="EY153" s="1247"/>
      <c r="EZ153" s="1247"/>
      <c r="FA153" s="1247"/>
      <c r="FB153" s="1247"/>
      <c r="FC153" s="1247"/>
      <c r="FD153" s="1247"/>
      <c r="FE153" s="1247"/>
      <c r="FF153" s="1247"/>
      <c r="FG153" s="1247"/>
      <c r="FH153" s="1247"/>
      <c r="FI153" s="1247"/>
      <c r="FJ153" s="1247"/>
      <c r="FK153" s="1247"/>
      <c r="FL153" s="1247"/>
      <c r="FM153" s="1247"/>
      <c r="FN153" s="1247"/>
      <c r="FO153" s="1247"/>
      <c r="FP153" s="1247"/>
      <c r="FQ153" s="1247"/>
      <c r="FR153" s="1247"/>
      <c r="FS153" s="1247"/>
      <c r="FT153" s="1247"/>
      <c r="FU153" s="1247"/>
      <c r="FV153" s="1247"/>
      <c r="FW153" s="1247"/>
      <c r="FX153" s="1247"/>
      <c r="FY153" s="1247"/>
      <c r="FZ153" s="1247"/>
      <c r="GA153" s="1247"/>
      <c r="GB153" s="1247"/>
      <c r="GC153" s="1247"/>
      <c r="GD153" s="1247"/>
      <c r="GE153" s="1247"/>
      <c r="GF153" s="1247"/>
      <c r="GG153" s="1247"/>
      <c r="GH153" s="1247"/>
      <c r="GI153" s="1247"/>
      <c r="GJ153" s="1247"/>
      <c r="GK153" s="1247"/>
      <c r="GL153" s="1247"/>
      <c r="GM153" s="1247"/>
      <c r="GN153" s="1247"/>
      <c r="GO153" s="1247"/>
      <c r="GP153" s="1247"/>
      <c r="GQ153" s="1247"/>
      <c r="GR153" s="1247"/>
      <c r="GS153" s="1247"/>
      <c r="GT153" s="1247"/>
      <c r="GU153" s="1247"/>
      <c r="GV153" s="1247"/>
      <c r="GW153" s="1247"/>
      <c r="GX153" s="1247"/>
      <c r="GY153" s="1247"/>
      <c r="GZ153" s="1247"/>
      <c r="HA153" s="1247"/>
      <c r="HB153" s="1247"/>
      <c r="HC153" s="1247"/>
      <c r="HD153" s="1247"/>
      <c r="HE153" s="1247"/>
      <c r="HF153" s="1247"/>
      <c r="HG153" s="1247"/>
      <c r="HH153" s="1247"/>
      <c r="HI153" s="1247"/>
      <c r="HJ153" s="1247"/>
      <c r="HK153" s="1247"/>
      <c r="HL153" s="1247"/>
      <c r="HM153" s="1247"/>
      <c r="HN153" s="1247"/>
      <c r="HO153" s="1247"/>
      <c r="HQ153" s="1452">
        <f t="shared" si="88"/>
        <v>0</v>
      </c>
      <c r="HR153" s="1452">
        <f t="shared" si="89"/>
        <v>0</v>
      </c>
    </row>
    <row r="154" spans="1:226" ht="16.5" customHeight="1" x14ac:dyDescent="0.2">
      <c r="A154" s="456"/>
      <c r="B154" s="121"/>
      <c r="C154" s="121"/>
      <c r="D154" s="122"/>
      <c r="E154" s="122"/>
      <c r="F154" s="142"/>
      <c r="G154" s="140"/>
      <c r="H154" s="141"/>
      <c r="I154" s="141"/>
      <c r="J154" s="141"/>
      <c r="K154" s="1559">
        <f t="shared" si="90"/>
        <v>0</v>
      </c>
      <c r="L154" s="150"/>
      <c r="M154" s="151"/>
      <c r="N154" s="152"/>
      <c r="O154" s="646"/>
      <c r="P154" s="1559">
        <f t="shared" si="72"/>
        <v>0</v>
      </c>
      <c r="Q154" s="343"/>
      <c r="R154" s="343"/>
      <c r="S154" s="344"/>
      <c r="T154" s="1559">
        <f t="shared" si="94"/>
        <v>0</v>
      </c>
      <c r="U154" s="344"/>
      <c r="V154" s="141"/>
      <c r="W154" s="1559">
        <f t="shared" si="93"/>
        <v>0</v>
      </c>
      <c r="X154" s="343"/>
      <c r="Y154" s="343"/>
      <c r="Z154" s="343"/>
      <c r="AA154" s="343"/>
      <c r="AB154" s="1559">
        <f t="shared" si="91"/>
        <v>0</v>
      </c>
      <c r="AC154" s="1559">
        <f t="shared" si="73"/>
        <v>0</v>
      </c>
      <c r="AD154" s="1559">
        <f t="shared" si="92"/>
        <v>0</v>
      </c>
      <c r="AF154" s="928"/>
      <c r="AG154" s="1065" t="str">
        <f>IF(AF154=" "," ",IF(AF154="Vehículos",VLOOKUP($AG$18,'Datos Indices'!$A$38:$Z$50,22,FALSE),IF(AF154="Ipim",VLOOKUP($AG$18,'Datos Indices'!$A$38:$Z$50,7,FALSE),IF(AF154="Dólar",VLOOKUP($AG$18,'Datos Indices'!$A$38:$Z$50,4,FALSE),IF(AF154="Gasoil",VLOOKUP($AG$18,'Datos Indices'!$A$38:$Z$50,10,FALSE),IF(AF154="WPU06 Pesificado",VLOOKUP($AG$18,'Datos Indices'!$A$38:$Z$50,26,FALSE),0))))))</f>
        <v xml:space="preserve"> </v>
      </c>
      <c r="AH154" s="1066">
        <f t="shared" si="74"/>
        <v>0</v>
      </c>
      <c r="AJ154" s="928"/>
      <c r="AK154" s="1065" t="str">
        <f>IF(AJ154=" "," ",IF(AJ154="Vehículos",VLOOKUP($AK$18,'Datos Indices'!$A$38:$Z$50,22,FALSE),IF(AJ154="Ipim",VLOOKUP($AK$18,'Datos Indices'!$A$38:$Z$50,7,FALSE),IF(AJ154="Dólar",VLOOKUP($AK$18,'Datos Indices'!$A$38:$Z$50,4,FALSE),IF(AJ154="Gasoil",VLOOKUP($AK$18,'Datos Indices'!$A$38:$Z$50,10,FALSE),IF(AJ154="WPU06 Pesificado",VLOOKUP($AK$18,'Datos Indices'!$A$38:$Z$50,26,FALSE),0))))))</f>
        <v xml:space="preserve"> </v>
      </c>
      <c r="AL154" s="1067">
        <f t="shared" si="75"/>
        <v>0</v>
      </c>
      <c r="AM154" s="1067">
        <f t="shared" si="76"/>
        <v>0</v>
      </c>
      <c r="AN154" s="1067">
        <f t="shared" si="77"/>
        <v>0</v>
      </c>
      <c r="AP154" s="928"/>
      <c r="AQ154" s="1065" t="str">
        <f>IF(AP154=" "," ",IF(AP154="Vehículos",VLOOKUP($AQ$18,'Datos Indices'!$A$38:$Z$50,22,FALSE),IF(AP154="Ipim",VLOOKUP($AQ$18,'Datos Indices'!$A$38:$Z$50,7,FALSE),IF(AP154="Dólar",VLOOKUP($AQ$18,'Datos Indices'!$A$38:$Z$50,4,FALSE),IF(AP154="Gasoil",VLOOKUP($AQ$18,'Datos Indices'!$A$38:$Z$50,10,FALSE),IF(AP154="WPU06 Pesificado",VLOOKUP($AQ$18,'Datos Indices'!$A$38:$Z$50,26,FALSE),0))))))</f>
        <v xml:space="preserve"> </v>
      </c>
      <c r="AR154" s="1066">
        <f t="shared" si="78"/>
        <v>0</v>
      </c>
      <c r="AT154" s="928"/>
      <c r="AU154" s="1065" t="str">
        <f>IF(AT154=" "," ",IF(AT154="Vehículos",VLOOKUP($AU$18,'Datos Indices'!$A$38:$Z$50,22,FALSE),IF(AT154="Ipim",VLOOKUP($AU$18,'Datos Indices'!$A$38:$Z$50,7,FALSE),IF(AT154="Dólar",VLOOKUP($AU$18,'Datos Indices'!$A$38:$Z$50,4,FALSE),IF(AT154="Gasoil",VLOOKUP($AU$18,'Datos Indices'!$A$38:$Z$50,10,FALSE),IF(AT154="WPU06 Pesificado",VLOOKUP($AU$18,'Datos Indices'!$A$38:$Z$50,26,FALSE),0))))))</f>
        <v xml:space="preserve"> </v>
      </c>
      <c r="AV154" s="1067">
        <f t="shared" si="79"/>
        <v>0</v>
      </c>
      <c r="AW154" s="1067">
        <f t="shared" si="80"/>
        <v>0</v>
      </c>
      <c r="AX154" s="1067">
        <f t="shared" si="81"/>
        <v>0</v>
      </c>
      <c r="AY154" s="1559">
        <f t="shared" si="82"/>
        <v>0</v>
      </c>
      <c r="AZ154" s="1559">
        <f t="shared" si="83"/>
        <v>0</v>
      </c>
      <c r="BA154" s="1257"/>
      <c r="BB154" s="125"/>
      <c r="BC154" s="1257"/>
      <c r="BD154" s="1450" t="str">
        <f t="shared" si="84"/>
        <v/>
      </c>
      <c r="BF154" s="1247"/>
      <c r="BG154" s="1247"/>
      <c r="BH154" s="1247"/>
      <c r="BI154" s="1247"/>
      <c r="BJ154" s="1247"/>
      <c r="BK154" s="1247"/>
      <c r="BL154" s="1247"/>
      <c r="BM154" s="1247"/>
      <c r="BN154" s="1247"/>
      <c r="BO154" s="1247"/>
      <c r="BP154" s="1247"/>
      <c r="BQ154" s="1247"/>
      <c r="BR154" s="1247"/>
      <c r="BS154" s="1247"/>
      <c r="BT154" s="1247"/>
      <c r="BU154" s="1247"/>
      <c r="BV154" s="1247"/>
      <c r="BW154" s="1247"/>
      <c r="BX154" s="1247"/>
      <c r="BY154" s="1247"/>
      <c r="BZ154" s="1247"/>
      <c r="CA154" s="1247"/>
      <c r="CB154" s="1247"/>
      <c r="CC154" s="1247"/>
      <c r="CD154" s="1247"/>
      <c r="CE154" s="1247"/>
      <c r="CF154" s="1247"/>
      <c r="CG154" s="1247"/>
      <c r="CH154" s="1247"/>
      <c r="CI154" s="1247"/>
      <c r="CJ154" s="1247"/>
      <c r="CK154" s="1247"/>
      <c r="CL154" s="1247"/>
      <c r="CM154" s="1247"/>
      <c r="CN154" s="1247"/>
      <c r="CO154" s="1247"/>
      <c r="CP154" s="1247"/>
      <c r="CQ154" s="1247"/>
      <c r="CR154" s="1247"/>
      <c r="CS154" s="1247"/>
      <c r="CT154" s="1247"/>
      <c r="CU154" s="1247"/>
      <c r="CV154" s="1247"/>
      <c r="CW154" s="1247"/>
      <c r="CX154" s="1247"/>
      <c r="CY154" s="1247"/>
      <c r="CZ154" s="1247"/>
      <c r="DA154" s="1247"/>
      <c r="DB154" s="1247"/>
      <c r="DC154" s="1247"/>
      <c r="DD154" s="1247"/>
      <c r="DE154" s="1247"/>
      <c r="DF154" s="1247"/>
      <c r="DG154" s="1247"/>
      <c r="DH154" s="1247"/>
      <c r="DI154" s="1247"/>
      <c r="DJ154" s="1247"/>
      <c r="DK154" s="1247"/>
      <c r="DL154" s="1247"/>
      <c r="DM154" s="1247"/>
      <c r="DN154" s="1247"/>
      <c r="DO154" s="1247"/>
      <c r="DP154" s="1247"/>
      <c r="DQ154" s="1247"/>
      <c r="DR154" s="1247"/>
      <c r="DS154" s="1247"/>
      <c r="DT154" s="1247"/>
      <c r="DU154" s="1247"/>
      <c r="DV154" s="1247"/>
      <c r="DW154" s="1247"/>
      <c r="DX154" s="1247"/>
      <c r="DY154" s="1247"/>
      <c r="DZ154" s="1247"/>
      <c r="EA154" s="1247"/>
      <c r="EB154" s="1247"/>
      <c r="EC154" s="1247"/>
      <c r="ED154" s="1247"/>
      <c r="EE154" s="1247"/>
      <c r="EF154" s="1247"/>
      <c r="EG154" s="1247"/>
      <c r="EH154" s="1257"/>
      <c r="EI154" s="1452">
        <f t="shared" si="85"/>
        <v>0</v>
      </c>
      <c r="EJ154" s="1452">
        <f t="shared" si="86"/>
        <v>0</v>
      </c>
      <c r="EK154" s="1257"/>
      <c r="EL154" s="1450" t="str">
        <f t="shared" si="87"/>
        <v/>
      </c>
      <c r="EN154" s="1247"/>
      <c r="EO154" s="1247"/>
      <c r="EP154" s="1247"/>
      <c r="EQ154" s="1247"/>
      <c r="ER154" s="1247"/>
      <c r="ES154" s="1247"/>
      <c r="ET154" s="1247"/>
      <c r="EU154" s="1247"/>
      <c r="EV154" s="1247"/>
      <c r="EW154" s="1247"/>
      <c r="EX154" s="1247"/>
      <c r="EY154" s="1247"/>
      <c r="EZ154" s="1247"/>
      <c r="FA154" s="1247"/>
      <c r="FB154" s="1247"/>
      <c r="FC154" s="1247"/>
      <c r="FD154" s="1247"/>
      <c r="FE154" s="1247"/>
      <c r="FF154" s="1247"/>
      <c r="FG154" s="1247"/>
      <c r="FH154" s="1247"/>
      <c r="FI154" s="1247"/>
      <c r="FJ154" s="1247"/>
      <c r="FK154" s="1247"/>
      <c r="FL154" s="1247"/>
      <c r="FM154" s="1247"/>
      <c r="FN154" s="1247"/>
      <c r="FO154" s="1247"/>
      <c r="FP154" s="1247"/>
      <c r="FQ154" s="1247"/>
      <c r="FR154" s="1247"/>
      <c r="FS154" s="1247"/>
      <c r="FT154" s="1247"/>
      <c r="FU154" s="1247"/>
      <c r="FV154" s="1247"/>
      <c r="FW154" s="1247"/>
      <c r="FX154" s="1247"/>
      <c r="FY154" s="1247"/>
      <c r="FZ154" s="1247"/>
      <c r="GA154" s="1247"/>
      <c r="GB154" s="1247"/>
      <c r="GC154" s="1247"/>
      <c r="GD154" s="1247"/>
      <c r="GE154" s="1247"/>
      <c r="GF154" s="1247"/>
      <c r="GG154" s="1247"/>
      <c r="GH154" s="1247"/>
      <c r="GI154" s="1247"/>
      <c r="GJ154" s="1247"/>
      <c r="GK154" s="1247"/>
      <c r="GL154" s="1247"/>
      <c r="GM154" s="1247"/>
      <c r="GN154" s="1247"/>
      <c r="GO154" s="1247"/>
      <c r="GP154" s="1247"/>
      <c r="GQ154" s="1247"/>
      <c r="GR154" s="1247"/>
      <c r="GS154" s="1247"/>
      <c r="GT154" s="1247"/>
      <c r="GU154" s="1247"/>
      <c r="GV154" s="1247"/>
      <c r="GW154" s="1247"/>
      <c r="GX154" s="1247"/>
      <c r="GY154" s="1247"/>
      <c r="GZ154" s="1247"/>
      <c r="HA154" s="1247"/>
      <c r="HB154" s="1247"/>
      <c r="HC154" s="1247"/>
      <c r="HD154" s="1247"/>
      <c r="HE154" s="1247"/>
      <c r="HF154" s="1247"/>
      <c r="HG154" s="1247"/>
      <c r="HH154" s="1247"/>
      <c r="HI154" s="1247"/>
      <c r="HJ154" s="1247"/>
      <c r="HK154" s="1247"/>
      <c r="HL154" s="1247"/>
      <c r="HM154" s="1247"/>
      <c r="HN154" s="1247"/>
      <c r="HO154" s="1247"/>
      <c r="HQ154" s="1452">
        <f t="shared" si="88"/>
        <v>0</v>
      </c>
      <c r="HR154" s="1452">
        <f t="shared" si="89"/>
        <v>0</v>
      </c>
    </row>
    <row r="155" spans="1:226" ht="16.5" customHeight="1" x14ac:dyDescent="0.2">
      <c r="A155" s="456"/>
      <c r="B155" s="121"/>
      <c r="C155" s="121"/>
      <c r="D155" s="122"/>
      <c r="E155" s="122"/>
      <c r="F155" s="142"/>
      <c r="G155" s="140"/>
      <c r="H155" s="141"/>
      <c r="I155" s="141"/>
      <c r="J155" s="141"/>
      <c r="K155" s="1559">
        <f t="shared" si="90"/>
        <v>0</v>
      </c>
      <c r="L155" s="150"/>
      <c r="M155" s="151"/>
      <c r="N155" s="152"/>
      <c r="O155" s="646"/>
      <c r="P155" s="1559">
        <f t="shared" si="72"/>
        <v>0</v>
      </c>
      <c r="Q155" s="343"/>
      <c r="R155" s="343"/>
      <c r="S155" s="344"/>
      <c r="T155" s="1559">
        <f t="shared" si="94"/>
        <v>0</v>
      </c>
      <c r="U155" s="344"/>
      <c r="V155" s="141"/>
      <c r="W155" s="1559">
        <f t="shared" si="93"/>
        <v>0</v>
      </c>
      <c r="X155" s="343"/>
      <c r="Y155" s="343"/>
      <c r="Z155" s="343"/>
      <c r="AA155" s="343"/>
      <c r="AB155" s="1559">
        <f t="shared" si="91"/>
        <v>0</v>
      </c>
      <c r="AC155" s="1559">
        <f t="shared" si="73"/>
        <v>0</v>
      </c>
      <c r="AD155" s="1559">
        <f t="shared" si="92"/>
        <v>0</v>
      </c>
      <c r="AF155" s="928"/>
      <c r="AG155" s="1065" t="str">
        <f>IF(AF155=" "," ",IF(AF155="Vehículos",VLOOKUP($AG$18,'Datos Indices'!$A$38:$Z$50,22,FALSE),IF(AF155="Ipim",VLOOKUP($AG$18,'Datos Indices'!$A$38:$Z$50,7,FALSE),IF(AF155="Dólar",VLOOKUP($AG$18,'Datos Indices'!$A$38:$Z$50,4,FALSE),IF(AF155="Gasoil",VLOOKUP($AG$18,'Datos Indices'!$A$38:$Z$50,10,FALSE),IF(AF155="WPU06 Pesificado",VLOOKUP($AG$18,'Datos Indices'!$A$38:$Z$50,26,FALSE),0))))))</f>
        <v xml:space="preserve"> </v>
      </c>
      <c r="AH155" s="1066">
        <f t="shared" si="74"/>
        <v>0</v>
      </c>
      <c r="AJ155" s="928"/>
      <c r="AK155" s="1065" t="str">
        <f>IF(AJ155=" "," ",IF(AJ155="Vehículos",VLOOKUP($AK$18,'Datos Indices'!$A$38:$Z$50,22,FALSE),IF(AJ155="Ipim",VLOOKUP($AK$18,'Datos Indices'!$A$38:$Z$50,7,FALSE),IF(AJ155="Dólar",VLOOKUP($AK$18,'Datos Indices'!$A$38:$Z$50,4,FALSE),IF(AJ155="Gasoil",VLOOKUP($AK$18,'Datos Indices'!$A$38:$Z$50,10,FALSE),IF(AJ155="WPU06 Pesificado",VLOOKUP($AK$18,'Datos Indices'!$A$38:$Z$50,26,FALSE),0))))))</f>
        <v xml:space="preserve"> </v>
      </c>
      <c r="AL155" s="1067">
        <f t="shared" si="75"/>
        <v>0</v>
      </c>
      <c r="AM155" s="1067">
        <f t="shared" si="76"/>
        <v>0</v>
      </c>
      <c r="AN155" s="1067">
        <f t="shared" si="77"/>
        <v>0</v>
      </c>
      <c r="AP155" s="928"/>
      <c r="AQ155" s="1065" t="str">
        <f>IF(AP155=" "," ",IF(AP155="Vehículos",VLOOKUP($AQ$18,'Datos Indices'!$A$38:$Z$50,22,FALSE),IF(AP155="Ipim",VLOOKUP($AQ$18,'Datos Indices'!$A$38:$Z$50,7,FALSE),IF(AP155="Dólar",VLOOKUP($AQ$18,'Datos Indices'!$A$38:$Z$50,4,FALSE),IF(AP155="Gasoil",VLOOKUP($AQ$18,'Datos Indices'!$A$38:$Z$50,10,FALSE),IF(AP155="WPU06 Pesificado",VLOOKUP($AQ$18,'Datos Indices'!$A$38:$Z$50,26,FALSE),0))))))</f>
        <v xml:space="preserve"> </v>
      </c>
      <c r="AR155" s="1066">
        <f t="shared" si="78"/>
        <v>0</v>
      </c>
      <c r="AT155" s="928"/>
      <c r="AU155" s="1065" t="str">
        <f>IF(AT155=" "," ",IF(AT155="Vehículos",VLOOKUP($AU$18,'Datos Indices'!$A$38:$Z$50,22,FALSE),IF(AT155="Ipim",VLOOKUP($AU$18,'Datos Indices'!$A$38:$Z$50,7,FALSE),IF(AT155="Dólar",VLOOKUP($AU$18,'Datos Indices'!$A$38:$Z$50,4,FALSE),IF(AT155="Gasoil",VLOOKUP($AU$18,'Datos Indices'!$A$38:$Z$50,10,FALSE),IF(AT155="WPU06 Pesificado",VLOOKUP($AU$18,'Datos Indices'!$A$38:$Z$50,26,FALSE),0))))))</f>
        <v xml:space="preserve"> </v>
      </c>
      <c r="AV155" s="1067">
        <f t="shared" si="79"/>
        <v>0</v>
      </c>
      <c r="AW155" s="1067">
        <f t="shared" si="80"/>
        <v>0</v>
      </c>
      <c r="AX155" s="1067">
        <f t="shared" si="81"/>
        <v>0</v>
      </c>
      <c r="AY155" s="1559">
        <f t="shared" si="82"/>
        <v>0</v>
      </c>
      <c r="AZ155" s="1559">
        <f t="shared" si="83"/>
        <v>0</v>
      </c>
      <c r="BA155" s="1257"/>
      <c r="BB155" s="125"/>
      <c r="BC155" s="1257"/>
      <c r="BD155" s="1450" t="str">
        <f t="shared" si="84"/>
        <v/>
      </c>
      <c r="BE155" s="1451"/>
      <c r="BF155" s="1247"/>
      <c r="BG155" s="1247"/>
      <c r="BH155" s="1247"/>
      <c r="BI155" s="1247"/>
      <c r="BJ155" s="1247"/>
      <c r="BK155" s="1247"/>
      <c r="BL155" s="1247"/>
      <c r="BM155" s="1247"/>
      <c r="BN155" s="1247"/>
      <c r="BO155" s="1247"/>
      <c r="BP155" s="1247"/>
      <c r="BQ155" s="1247"/>
      <c r="BR155" s="1247"/>
      <c r="BS155" s="1247"/>
      <c r="BT155" s="1247"/>
      <c r="BU155" s="1247"/>
      <c r="BV155" s="1247"/>
      <c r="BW155" s="1247"/>
      <c r="BX155" s="1247"/>
      <c r="BY155" s="1247"/>
      <c r="BZ155" s="1247"/>
      <c r="CA155" s="1247"/>
      <c r="CB155" s="1247"/>
      <c r="CC155" s="1247"/>
      <c r="CD155" s="1247"/>
      <c r="CE155" s="1247"/>
      <c r="CF155" s="1247"/>
      <c r="CG155" s="1247"/>
      <c r="CH155" s="1247"/>
      <c r="CI155" s="1247"/>
      <c r="CJ155" s="1247"/>
      <c r="CK155" s="1247"/>
      <c r="CL155" s="1247"/>
      <c r="CM155" s="1247"/>
      <c r="CN155" s="1247"/>
      <c r="CO155" s="1247"/>
      <c r="CP155" s="1247"/>
      <c r="CQ155" s="1247"/>
      <c r="CR155" s="1247"/>
      <c r="CS155" s="1247"/>
      <c r="CT155" s="1247"/>
      <c r="CU155" s="1247"/>
      <c r="CV155" s="1247"/>
      <c r="CW155" s="1247"/>
      <c r="CX155" s="1247"/>
      <c r="CY155" s="1247"/>
      <c r="CZ155" s="1247"/>
      <c r="DA155" s="1247"/>
      <c r="DB155" s="1247"/>
      <c r="DC155" s="1247"/>
      <c r="DD155" s="1247"/>
      <c r="DE155" s="1247"/>
      <c r="DF155" s="1247"/>
      <c r="DG155" s="1247"/>
      <c r="DH155" s="1247"/>
      <c r="DI155" s="1247"/>
      <c r="DJ155" s="1247"/>
      <c r="DK155" s="1247"/>
      <c r="DL155" s="1247"/>
      <c r="DM155" s="1247"/>
      <c r="DN155" s="1247"/>
      <c r="DO155" s="1247"/>
      <c r="DP155" s="1247"/>
      <c r="DQ155" s="1247"/>
      <c r="DR155" s="1247"/>
      <c r="DS155" s="1247"/>
      <c r="DT155" s="1247"/>
      <c r="DU155" s="1247"/>
      <c r="DV155" s="1247"/>
      <c r="DW155" s="1247"/>
      <c r="DX155" s="1247"/>
      <c r="DY155" s="1247"/>
      <c r="DZ155" s="1247"/>
      <c r="EA155" s="1247"/>
      <c r="EB155" s="1247"/>
      <c r="EC155" s="1247"/>
      <c r="ED155" s="1247"/>
      <c r="EE155" s="1247"/>
      <c r="EF155" s="1247"/>
      <c r="EG155" s="1247"/>
      <c r="EH155" s="1257"/>
      <c r="EI155" s="1452">
        <f t="shared" si="85"/>
        <v>0</v>
      </c>
      <c r="EJ155" s="1452">
        <f t="shared" si="86"/>
        <v>0</v>
      </c>
      <c r="EK155" s="1257"/>
      <c r="EL155" s="1450" t="str">
        <f t="shared" si="87"/>
        <v/>
      </c>
      <c r="EM155" s="1451"/>
      <c r="EN155" s="1247"/>
      <c r="EO155" s="1247"/>
      <c r="EP155" s="1247"/>
      <c r="EQ155" s="1247"/>
      <c r="ER155" s="1247"/>
      <c r="ES155" s="1247"/>
      <c r="ET155" s="1247"/>
      <c r="EU155" s="1247"/>
      <c r="EV155" s="1247"/>
      <c r="EW155" s="1247"/>
      <c r="EX155" s="1247"/>
      <c r="EY155" s="1247"/>
      <c r="EZ155" s="1247"/>
      <c r="FA155" s="1247"/>
      <c r="FB155" s="1247"/>
      <c r="FC155" s="1247"/>
      <c r="FD155" s="1247"/>
      <c r="FE155" s="1247"/>
      <c r="FF155" s="1247"/>
      <c r="FG155" s="1247"/>
      <c r="FH155" s="1247"/>
      <c r="FI155" s="1247"/>
      <c r="FJ155" s="1247"/>
      <c r="FK155" s="1247"/>
      <c r="FL155" s="1247"/>
      <c r="FM155" s="1247"/>
      <c r="FN155" s="1247"/>
      <c r="FO155" s="1247"/>
      <c r="FP155" s="1247"/>
      <c r="FQ155" s="1247"/>
      <c r="FR155" s="1247"/>
      <c r="FS155" s="1247"/>
      <c r="FT155" s="1247"/>
      <c r="FU155" s="1247"/>
      <c r="FV155" s="1247"/>
      <c r="FW155" s="1247"/>
      <c r="FX155" s="1247"/>
      <c r="FY155" s="1247"/>
      <c r="FZ155" s="1247"/>
      <c r="GA155" s="1247"/>
      <c r="GB155" s="1247"/>
      <c r="GC155" s="1247"/>
      <c r="GD155" s="1247"/>
      <c r="GE155" s="1247"/>
      <c r="GF155" s="1247"/>
      <c r="GG155" s="1247"/>
      <c r="GH155" s="1247"/>
      <c r="GI155" s="1247"/>
      <c r="GJ155" s="1247"/>
      <c r="GK155" s="1247"/>
      <c r="GL155" s="1247"/>
      <c r="GM155" s="1247"/>
      <c r="GN155" s="1247"/>
      <c r="GO155" s="1247"/>
      <c r="GP155" s="1247"/>
      <c r="GQ155" s="1247"/>
      <c r="GR155" s="1247"/>
      <c r="GS155" s="1247"/>
      <c r="GT155" s="1247"/>
      <c r="GU155" s="1247"/>
      <c r="GV155" s="1247"/>
      <c r="GW155" s="1247"/>
      <c r="GX155" s="1247"/>
      <c r="GY155" s="1247"/>
      <c r="GZ155" s="1247"/>
      <c r="HA155" s="1247"/>
      <c r="HB155" s="1247"/>
      <c r="HC155" s="1247"/>
      <c r="HD155" s="1247"/>
      <c r="HE155" s="1247"/>
      <c r="HF155" s="1247"/>
      <c r="HG155" s="1247"/>
      <c r="HH155" s="1247"/>
      <c r="HI155" s="1247"/>
      <c r="HJ155" s="1247"/>
      <c r="HK155" s="1247"/>
      <c r="HL155" s="1247"/>
      <c r="HM155" s="1247"/>
      <c r="HN155" s="1247"/>
      <c r="HO155" s="1247"/>
      <c r="HQ155" s="1452">
        <f t="shared" si="88"/>
        <v>0</v>
      </c>
      <c r="HR155" s="1452">
        <f t="shared" si="89"/>
        <v>0</v>
      </c>
    </row>
    <row r="156" spans="1:226" ht="16.5" customHeight="1" x14ac:dyDescent="0.2">
      <c r="A156" s="456"/>
      <c r="B156" s="123"/>
      <c r="C156" s="121"/>
      <c r="D156" s="122"/>
      <c r="E156" s="122"/>
      <c r="F156" s="142"/>
      <c r="G156" s="140"/>
      <c r="H156" s="141"/>
      <c r="I156" s="141"/>
      <c r="J156" s="141"/>
      <c r="K156" s="1559">
        <f t="shared" si="90"/>
        <v>0</v>
      </c>
      <c r="L156" s="150"/>
      <c r="M156" s="151"/>
      <c r="N156" s="152"/>
      <c r="O156" s="646"/>
      <c r="P156" s="1559">
        <f t="shared" si="72"/>
        <v>0</v>
      </c>
      <c r="Q156" s="343"/>
      <c r="R156" s="343"/>
      <c r="S156" s="344"/>
      <c r="T156" s="1559">
        <f t="shared" si="94"/>
        <v>0</v>
      </c>
      <c r="U156" s="344"/>
      <c r="V156" s="141"/>
      <c r="W156" s="1559">
        <f t="shared" si="93"/>
        <v>0</v>
      </c>
      <c r="X156" s="343"/>
      <c r="Y156" s="343"/>
      <c r="Z156" s="343"/>
      <c r="AA156" s="343"/>
      <c r="AB156" s="1559">
        <f t="shared" si="91"/>
        <v>0</v>
      </c>
      <c r="AC156" s="1559">
        <f t="shared" si="73"/>
        <v>0</v>
      </c>
      <c r="AD156" s="1559">
        <f t="shared" si="92"/>
        <v>0</v>
      </c>
      <c r="AF156" s="928"/>
      <c r="AG156" s="1065" t="str">
        <f>IF(AF156=" "," ",IF(AF156="Vehículos",VLOOKUP($AG$18,'Datos Indices'!$A$38:$Z$50,22,FALSE),IF(AF156="Ipim",VLOOKUP($AG$18,'Datos Indices'!$A$38:$Z$50,7,FALSE),IF(AF156="Dólar",VLOOKUP($AG$18,'Datos Indices'!$A$38:$Z$50,4,FALSE),IF(AF156="Gasoil",VLOOKUP($AG$18,'Datos Indices'!$A$38:$Z$50,10,FALSE),IF(AF156="WPU06 Pesificado",VLOOKUP($AG$18,'Datos Indices'!$A$38:$Z$50,26,FALSE),0))))))</f>
        <v xml:space="preserve"> </v>
      </c>
      <c r="AH156" s="1066">
        <f t="shared" si="74"/>
        <v>0</v>
      </c>
      <c r="AJ156" s="928"/>
      <c r="AK156" s="1065" t="str">
        <f>IF(AJ156=" "," ",IF(AJ156="Vehículos",VLOOKUP($AK$18,'Datos Indices'!$A$38:$Z$50,22,FALSE),IF(AJ156="Ipim",VLOOKUP($AK$18,'Datos Indices'!$A$38:$Z$50,7,FALSE),IF(AJ156="Dólar",VLOOKUP($AK$18,'Datos Indices'!$A$38:$Z$50,4,FALSE),IF(AJ156="Gasoil",VLOOKUP($AK$18,'Datos Indices'!$A$38:$Z$50,10,FALSE),IF(AJ156="WPU06 Pesificado",VLOOKUP($AK$18,'Datos Indices'!$A$38:$Z$50,26,FALSE),0))))))</f>
        <v xml:space="preserve"> </v>
      </c>
      <c r="AL156" s="1067">
        <f t="shared" si="75"/>
        <v>0</v>
      </c>
      <c r="AM156" s="1067">
        <f t="shared" si="76"/>
        <v>0</v>
      </c>
      <c r="AN156" s="1067">
        <f t="shared" si="77"/>
        <v>0</v>
      </c>
      <c r="AP156" s="928"/>
      <c r="AQ156" s="1065" t="str">
        <f>IF(AP156=" "," ",IF(AP156="Vehículos",VLOOKUP($AQ$18,'Datos Indices'!$A$38:$Z$50,22,FALSE),IF(AP156="Ipim",VLOOKUP($AQ$18,'Datos Indices'!$A$38:$Z$50,7,FALSE),IF(AP156="Dólar",VLOOKUP($AQ$18,'Datos Indices'!$A$38:$Z$50,4,FALSE),IF(AP156="Gasoil",VLOOKUP($AQ$18,'Datos Indices'!$A$38:$Z$50,10,FALSE),IF(AP156="WPU06 Pesificado",VLOOKUP($AQ$18,'Datos Indices'!$A$38:$Z$50,26,FALSE),0))))))</f>
        <v xml:space="preserve"> </v>
      </c>
      <c r="AR156" s="1066">
        <f t="shared" si="78"/>
        <v>0</v>
      </c>
      <c r="AT156" s="928"/>
      <c r="AU156" s="1065" t="str">
        <f>IF(AT156=" "," ",IF(AT156="Vehículos",VLOOKUP($AU$18,'Datos Indices'!$A$38:$Z$50,22,FALSE),IF(AT156="Ipim",VLOOKUP($AU$18,'Datos Indices'!$A$38:$Z$50,7,FALSE),IF(AT156="Dólar",VLOOKUP($AU$18,'Datos Indices'!$A$38:$Z$50,4,FALSE),IF(AT156="Gasoil",VLOOKUP($AU$18,'Datos Indices'!$A$38:$Z$50,10,FALSE),IF(AT156="WPU06 Pesificado",VLOOKUP($AU$18,'Datos Indices'!$A$38:$Z$50,26,FALSE),0))))))</f>
        <v xml:space="preserve"> </v>
      </c>
      <c r="AV156" s="1067">
        <f t="shared" si="79"/>
        <v>0</v>
      </c>
      <c r="AW156" s="1067">
        <f t="shared" si="80"/>
        <v>0</v>
      </c>
      <c r="AX156" s="1067">
        <f t="shared" si="81"/>
        <v>0</v>
      </c>
      <c r="AY156" s="1559">
        <f t="shared" si="82"/>
        <v>0</v>
      </c>
      <c r="AZ156" s="1559">
        <f t="shared" si="83"/>
        <v>0</v>
      </c>
      <c r="BA156" s="1257"/>
      <c r="BB156" s="125"/>
      <c r="BC156" s="1257"/>
      <c r="BD156" s="1450" t="str">
        <f t="shared" si="84"/>
        <v/>
      </c>
      <c r="BF156" s="1247"/>
      <c r="BG156" s="1247"/>
      <c r="BH156" s="1247"/>
      <c r="BI156" s="1247"/>
      <c r="BJ156" s="1247"/>
      <c r="BK156" s="1247"/>
      <c r="BL156" s="1247"/>
      <c r="BM156" s="1247"/>
      <c r="BN156" s="1247"/>
      <c r="BO156" s="1247"/>
      <c r="BP156" s="1247"/>
      <c r="BQ156" s="1247"/>
      <c r="BR156" s="1247"/>
      <c r="BS156" s="1247"/>
      <c r="BT156" s="1247"/>
      <c r="BU156" s="1247"/>
      <c r="BV156" s="1247"/>
      <c r="BW156" s="1247"/>
      <c r="BX156" s="1247"/>
      <c r="BY156" s="1247"/>
      <c r="BZ156" s="1247"/>
      <c r="CA156" s="1247"/>
      <c r="CB156" s="1247"/>
      <c r="CC156" s="1247"/>
      <c r="CD156" s="1247"/>
      <c r="CE156" s="1247"/>
      <c r="CF156" s="1247"/>
      <c r="CG156" s="1247"/>
      <c r="CH156" s="1247"/>
      <c r="CI156" s="1247"/>
      <c r="CJ156" s="1247"/>
      <c r="CK156" s="1247"/>
      <c r="CL156" s="1247"/>
      <c r="CM156" s="1247"/>
      <c r="CN156" s="1247"/>
      <c r="CO156" s="1247"/>
      <c r="CP156" s="1247"/>
      <c r="CQ156" s="1247"/>
      <c r="CR156" s="1247"/>
      <c r="CS156" s="1247"/>
      <c r="CT156" s="1247"/>
      <c r="CU156" s="1247"/>
      <c r="CV156" s="1247"/>
      <c r="CW156" s="1247"/>
      <c r="CX156" s="1247"/>
      <c r="CY156" s="1247"/>
      <c r="CZ156" s="1247"/>
      <c r="DA156" s="1247"/>
      <c r="DB156" s="1247"/>
      <c r="DC156" s="1247"/>
      <c r="DD156" s="1247"/>
      <c r="DE156" s="1247"/>
      <c r="DF156" s="1247"/>
      <c r="DG156" s="1247"/>
      <c r="DH156" s="1247"/>
      <c r="DI156" s="1247"/>
      <c r="DJ156" s="1247"/>
      <c r="DK156" s="1247"/>
      <c r="DL156" s="1247"/>
      <c r="DM156" s="1247"/>
      <c r="DN156" s="1247"/>
      <c r="DO156" s="1247"/>
      <c r="DP156" s="1247"/>
      <c r="DQ156" s="1247"/>
      <c r="DR156" s="1247"/>
      <c r="DS156" s="1247"/>
      <c r="DT156" s="1247"/>
      <c r="DU156" s="1247"/>
      <c r="DV156" s="1247"/>
      <c r="DW156" s="1247"/>
      <c r="DX156" s="1247"/>
      <c r="DY156" s="1247"/>
      <c r="DZ156" s="1247"/>
      <c r="EA156" s="1247"/>
      <c r="EB156" s="1247"/>
      <c r="EC156" s="1247"/>
      <c r="ED156" s="1247"/>
      <c r="EE156" s="1247"/>
      <c r="EF156" s="1247"/>
      <c r="EG156" s="1247"/>
      <c r="EH156" s="1257"/>
      <c r="EI156" s="1452">
        <f t="shared" si="85"/>
        <v>0</v>
      </c>
      <c r="EJ156" s="1452">
        <f t="shared" si="86"/>
        <v>0</v>
      </c>
      <c r="EK156" s="1257"/>
      <c r="EL156" s="1450" t="str">
        <f t="shared" si="87"/>
        <v/>
      </c>
      <c r="EN156" s="1247"/>
      <c r="EO156" s="1247"/>
      <c r="EP156" s="1247"/>
      <c r="EQ156" s="1247"/>
      <c r="ER156" s="1247"/>
      <c r="ES156" s="1247"/>
      <c r="ET156" s="1247"/>
      <c r="EU156" s="1247"/>
      <c r="EV156" s="1247"/>
      <c r="EW156" s="1247"/>
      <c r="EX156" s="1247"/>
      <c r="EY156" s="1247"/>
      <c r="EZ156" s="1247"/>
      <c r="FA156" s="1247"/>
      <c r="FB156" s="1247"/>
      <c r="FC156" s="1247"/>
      <c r="FD156" s="1247"/>
      <c r="FE156" s="1247"/>
      <c r="FF156" s="1247"/>
      <c r="FG156" s="1247"/>
      <c r="FH156" s="1247"/>
      <c r="FI156" s="1247"/>
      <c r="FJ156" s="1247"/>
      <c r="FK156" s="1247"/>
      <c r="FL156" s="1247"/>
      <c r="FM156" s="1247"/>
      <c r="FN156" s="1247"/>
      <c r="FO156" s="1247"/>
      <c r="FP156" s="1247"/>
      <c r="FQ156" s="1247"/>
      <c r="FR156" s="1247"/>
      <c r="FS156" s="1247"/>
      <c r="FT156" s="1247"/>
      <c r="FU156" s="1247"/>
      <c r="FV156" s="1247"/>
      <c r="FW156" s="1247"/>
      <c r="FX156" s="1247"/>
      <c r="FY156" s="1247"/>
      <c r="FZ156" s="1247"/>
      <c r="GA156" s="1247"/>
      <c r="GB156" s="1247"/>
      <c r="GC156" s="1247"/>
      <c r="GD156" s="1247"/>
      <c r="GE156" s="1247"/>
      <c r="GF156" s="1247"/>
      <c r="GG156" s="1247"/>
      <c r="GH156" s="1247"/>
      <c r="GI156" s="1247"/>
      <c r="GJ156" s="1247"/>
      <c r="GK156" s="1247"/>
      <c r="GL156" s="1247"/>
      <c r="GM156" s="1247"/>
      <c r="GN156" s="1247"/>
      <c r="GO156" s="1247"/>
      <c r="GP156" s="1247"/>
      <c r="GQ156" s="1247"/>
      <c r="GR156" s="1247"/>
      <c r="GS156" s="1247"/>
      <c r="GT156" s="1247"/>
      <c r="GU156" s="1247"/>
      <c r="GV156" s="1247"/>
      <c r="GW156" s="1247"/>
      <c r="GX156" s="1247"/>
      <c r="GY156" s="1247"/>
      <c r="GZ156" s="1247"/>
      <c r="HA156" s="1247"/>
      <c r="HB156" s="1247"/>
      <c r="HC156" s="1247"/>
      <c r="HD156" s="1247"/>
      <c r="HE156" s="1247"/>
      <c r="HF156" s="1247"/>
      <c r="HG156" s="1247"/>
      <c r="HH156" s="1247"/>
      <c r="HI156" s="1247"/>
      <c r="HJ156" s="1247"/>
      <c r="HK156" s="1247"/>
      <c r="HL156" s="1247"/>
      <c r="HM156" s="1247"/>
      <c r="HN156" s="1247"/>
      <c r="HO156" s="1247"/>
      <c r="HQ156" s="1452">
        <f t="shared" si="88"/>
        <v>0</v>
      </c>
      <c r="HR156" s="1452">
        <f t="shared" si="89"/>
        <v>0</v>
      </c>
    </row>
    <row r="157" spans="1:226" ht="16.5" customHeight="1" x14ac:dyDescent="0.2">
      <c r="A157" s="456"/>
      <c r="B157" s="121"/>
      <c r="C157" s="121"/>
      <c r="D157" s="122"/>
      <c r="E157" s="122"/>
      <c r="F157" s="142"/>
      <c r="G157" s="140"/>
      <c r="H157" s="141"/>
      <c r="I157" s="141"/>
      <c r="J157" s="141"/>
      <c r="K157" s="1559">
        <f t="shared" si="90"/>
        <v>0</v>
      </c>
      <c r="L157" s="150"/>
      <c r="M157" s="151"/>
      <c r="N157" s="152"/>
      <c r="O157" s="646"/>
      <c r="P157" s="1559">
        <f t="shared" si="72"/>
        <v>0</v>
      </c>
      <c r="Q157" s="343"/>
      <c r="R157" s="343"/>
      <c r="S157" s="344"/>
      <c r="T157" s="1559">
        <f t="shared" si="94"/>
        <v>0</v>
      </c>
      <c r="U157" s="344"/>
      <c r="V157" s="141"/>
      <c r="W157" s="1559">
        <f t="shared" si="93"/>
        <v>0</v>
      </c>
      <c r="X157" s="343"/>
      <c r="Y157" s="343"/>
      <c r="Z157" s="343"/>
      <c r="AA157" s="343"/>
      <c r="AB157" s="1559">
        <f t="shared" si="91"/>
        <v>0</v>
      </c>
      <c r="AC157" s="1559">
        <f t="shared" si="73"/>
        <v>0</v>
      </c>
      <c r="AD157" s="1559">
        <f t="shared" si="92"/>
        <v>0</v>
      </c>
      <c r="AF157" s="928"/>
      <c r="AG157" s="1065" t="str">
        <f>IF(AF157=" "," ",IF(AF157="Vehículos",VLOOKUP($AG$18,'Datos Indices'!$A$38:$Z$50,22,FALSE),IF(AF157="Ipim",VLOOKUP($AG$18,'Datos Indices'!$A$38:$Z$50,7,FALSE),IF(AF157="Dólar",VLOOKUP($AG$18,'Datos Indices'!$A$38:$Z$50,4,FALSE),IF(AF157="Gasoil",VLOOKUP($AG$18,'Datos Indices'!$A$38:$Z$50,10,FALSE),IF(AF157="WPU06 Pesificado",VLOOKUP($AG$18,'Datos Indices'!$A$38:$Z$50,26,FALSE),0))))))</f>
        <v xml:space="preserve"> </v>
      </c>
      <c r="AH157" s="1066">
        <f t="shared" si="74"/>
        <v>0</v>
      </c>
      <c r="AJ157" s="928"/>
      <c r="AK157" s="1065" t="str">
        <f>IF(AJ157=" "," ",IF(AJ157="Vehículos",VLOOKUP($AK$18,'Datos Indices'!$A$38:$Z$50,22,FALSE),IF(AJ157="Ipim",VLOOKUP($AK$18,'Datos Indices'!$A$38:$Z$50,7,FALSE),IF(AJ157="Dólar",VLOOKUP($AK$18,'Datos Indices'!$A$38:$Z$50,4,FALSE),IF(AJ157="Gasoil",VLOOKUP($AK$18,'Datos Indices'!$A$38:$Z$50,10,FALSE),IF(AJ157="WPU06 Pesificado",VLOOKUP($AK$18,'Datos Indices'!$A$38:$Z$50,26,FALSE),0))))))</f>
        <v xml:space="preserve"> </v>
      </c>
      <c r="AL157" s="1067">
        <f t="shared" si="75"/>
        <v>0</v>
      </c>
      <c r="AM157" s="1067">
        <f t="shared" si="76"/>
        <v>0</v>
      </c>
      <c r="AN157" s="1067">
        <f t="shared" si="77"/>
        <v>0</v>
      </c>
      <c r="AP157" s="928"/>
      <c r="AQ157" s="1065" t="str">
        <f>IF(AP157=" "," ",IF(AP157="Vehículos",VLOOKUP($AQ$18,'Datos Indices'!$A$38:$Z$50,22,FALSE),IF(AP157="Ipim",VLOOKUP($AQ$18,'Datos Indices'!$A$38:$Z$50,7,FALSE),IF(AP157="Dólar",VLOOKUP($AQ$18,'Datos Indices'!$A$38:$Z$50,4,FALSE),IF(AP157="Gasoil",VLOOKUP($AQ$18,'Datos Indices'!$A$38:$Z$50,10,FALSE),IF(AP157="WPU06 Pesificado",VLOOKUP($AQ$18,'Datos Indices'!$A$38:$Z$50,26,FALSE),0))))))</f>
        <v xml:space="preserve"> </v>
      </c>
      <c r="AR157" s="1066">
        <f t="shared" si="78"/>
        <v>0</v>
      </c>
      <c r="AT157" s="928"/>
      <c r="AU157" s="1065" t="str">
        <f>IF(AT157=" "," ",IF(AT157="Vehículos",VLOOKUP($AU$18,'Datos Indices'!$A$38:$Z$50,22,FALSE),IF(AT157="Ipim",VLOOKUP($AU$18,'Datos Indices'!$A$38:$Z$50,7,FALSE),IF(AT157="Dólar",VLOOKUP($AU$18,'Datos Indices'!$A$38:$Z$50,4,FALSE),IF(AT157="Gasoil",VLOOKUP($AU$18,'Datos Indices'!$A$38:$Z$50,10,FALSE),IF(AT157="WPU06 Pesificado",VLOOKUP($AU$18,'Datos Indices'!$A$38:$Z$50,26,FALSE),0))))))</f>
        <v xml:space="preserve"> </v>
      </c>
      <c r="AV157" s="1067">
        <f t="shared" si="79"/>
        <v>0</v>
      </c>
      <c r="AW157" s="1067">
        <f t="shared" si="80"/>
        <v>0</v>
      </c>
      <c r="AX157" s="1067">
        <f t="shared" si="81"/>
        <v>0</v>
      </c>
      <c r="AY157" s="1559">
        <f t="shared" si="82"/>
        <v>0</v>
      </c>
      <c r="AZ157" s="1559">
        <f t="shared" si="83"/>
        <v>0</v>
      </c>
      <c r="BA157" s="1257"/>
      <c r="BB157" s="125"/>
      <c r="BC157" s="1257"/>
      <c r="BD157" s="1450" t="str">
        <f t="shared" si="84"/>
        <v/>
      </c>
      <c r="BF157" s="1247"/>
      <c r="BG157" s="1247"/>
      <c r="BH157" s="1247"/>
      <c r="BI157" s="1247"/>
      <c r="BJ157" s="1247"/>
      <c r="BK157" s="1247"/>
      <c r="BL157" s="1247"/>
      <c r="BM157" s="1247"/>
      <c r="BN157" s="1247"/>
      <c r="BO157" s="1247"/>
      <c r="BP157" s="1247"/>
      <c r="BQ157" s="1247"/>
      <c r="BR157" s="1247"/>
      <c r="BS157" s="1247"/>
      <c r="BT157" s="1247"/>
      <c r="BU157" s="1247"/>
      <c r="BV157" s="1247"/>
      <c r="BW157" s="1247"/>
      <c r="BX157" s="1247"/>
      <c r="BY157" s="1247"/>
      <c r="BZ157" s="1247"/>
      <c r="CA157" s="1247"/>
      <c r="CB157" s="1247"/>
      <c r="CC157" s="1247"/>
      <c r="CD157" s="1247"/>
      <c r="CE157" s="1247"/>
      <c r="CF157" s="1247"/>
      <c r="CG157" s="1247"/>
      <c r="CH157" s="1247"/>
      <c r="CI157" s="1247"/>
      <c r="CJ157" s="1247"/>
      <c r="CK157" s="1247"/>
      <c r="CL157" s="1247"/>
      <c r="CM157" s="1247"/>
      <c r="CN157" s="1247"/>
      <c r="CO157" s="1247"/>
      <c r="CP157" s="1247"/>
      <c r="CQ157" s="1247"/>
      <c r="CR157" s="1247"/>
      <c r="CS157" s="1247"/>
      <c r="CT157" s="1247"/>
      <c r="CU157" s="1247"/>
      <c r="CV157" s="1247"/>
      <c r="CW157" s="1247"/>
      <c r="CX157" s="1247"/>
      <c r="CY157" s="1247"/>
      <c r="CZ157" s="1247"/>
      <c r="DA157" s="1247"/>
      <c r="DB157" s="1247"/>
      <c r="DC157" s="1247"/>
      <c r="DD157" s="1247"/>
      <c r="DE157" s="1247"/>
      <c r="DF157" s="1247"/>
      <c r="DG157" s="1247"/>
      <c r="DH157" s="1247"/>
      <c r="DI157" s="1247"/>
      <c r="DJ157" s="1247"/>
      <c r="DK157" s="1247"/>
      <c r="DL157" s="1247"/>
      <c r="DM157" s="1247"/>
      <c r="DN157" s="1247"/>
      <c r="DO157" s="1247"/>
      <c r="DP157" s="1247"/>
      <c r="DQ157" s="1247"/>
      <c r="DR157" s="1247"/>
      <c r="DS157" s="1247"/>
      <c r="DT157" s="1247"/>
      <c r="DU157" s="1247"/>
      <c r="DV157" s="1247"/>
      <c r="DW157" s="1247"/>
      <c r="DX157" s="1247"/>
      <c r="DY157" s="1247"/>
      <c r="DZ157" s="1247"/>
      <c r="EA157" s="1247"/>
      <c r="EB157" s="1247"/>
      <c r="EC157" s="1247"/>
      <c r="ED157" s="1247"/>
      <c r="EE157" s="1247"/>
      <c r="EF157" s="1247"/>
      <c r="EG157" s="1247"/>
      <c r="EH157" s="1257"/>
      <c r="EI157" s="1452">
        <f t="shared" si="85"/>
        <v>0</v>
      </c>
      <c r="EJ157" s="1452">
        <f t="shared" si="86"/>
        <v>0</v>
      </c>
      <c r="EK157" s="1257"/>
      <c r="EL157" s="1450" t="str">
        <f t="shared" si="87"/>
        <v/>
      </c>
      <c r="EN157" s="1247"/>
      <c r="EO157" s="1247"/>
      <c r="EP157" s="1247"/>
      <c r="EQ157" s="1247"/>
      <c r="ER157" s="1247"/>
      <c r="ES157" s="1247"/>
      <c r="ET157" s="1247"/>
      <c r="EU157" s="1247"/>
      <c r="EV157" s="1247"/>
      <c r="EW157" s="1247"/>
      <c r="EX157" s="1247"/>
      <c r="EY157" s="1247"/>
      <c r="EZ157" s="1247"/>
      <c r="FA157" s="1247"/>
      <c r="FB157" s="1247"/>
      <c r="FC157" s="1247"/>
      <c r="FD157" s="1247"/>
      <c r="FE157" s="1247"/>
      <c r="FF157" s="1247"/>
      <c r="FG157" s="1247"/>
      <c r="FH157" s="1247"/>
      <c r="FI157" s="1247"/>
      <c r="FJ157" s="1247"/>
      <c r="FK157" s="1247"/>
      <c r="FL157" s="1247"/>
      <c r="FM157" s="1247"/>
      <c r="FN157" s="1247"/>
      <c r="FO157" s="1247"/>
      <c r="FP157" s="1247"/>
      <c r="FQ157" s="1247"/>
      <c r="FR157" s="1247"/>
      <c r="FS157" s="1247"/>
      <c r="FT157" s="1247"/>
      <c r="FU157" s="1247"/>
      <c r="FV157" s="1247"/>
      <c r="FW157" s="1247"/>
      <c r="FX157" s="1247"/>
      <c r="FY157" s="1247"/>
      <c r="FZ157" s="1247"/>
      <c r="GA157" s="1247"/>
      <c r="GB157" s="1247"/>
      <c r="GC157" s="1247"/>
      <c r="GD157" s="1247"/>
      <c r="GE157" s="1247"/>
      <c r="GF157" s="1247"/>
      <c r="GG157" s="1247"/>
      <c r="GH157" s="1247"/>
      <c r="GI157" s="1247"/>
      <c r="GJ157" s="1247"/>
      <c r="GK157" s="1247"/>
      <c r="GL157" s="1247"/>
      <c r="GM157" s="1247"/>
      <c r="GN157" s="1247"/>
      <c r="GO157" s="1247"/>
      <c r="GP157" s="1247"/>
      <c r="GQ157" s="1247"/>
      <c r="GR157" s="1247"/>
      <c r="GS157" s="1247"/>
      <c r="GT157" s="1247"/>
      <c r="GU157" s="1247"/>
      <c r="GV157" s="1247"/>
      <c r="GW157" s="1247"/>
      <c r="GX157" s="1247"/>
      <c r="GY157" s="1247"/>
      <c r="GZ157" s="1247"/>
      <c r="HA157" s="1247"/>
      <c r="HB157" s="1247"/>
      <c r="HC157" s="1247"/>
      <c r="HD157" s="1247"/>
      <c r="HE157" s="1247"/>
      <c r="HF157" s="1247"/>
      <c r="HG157" s="1247"/>
      <c r="HH157" s="1247"/>
      <c r="HI157" s="1247"/>
      <c r="HJ157" s="1247"/>
      <c r="HK157" s="1247"/>
      <c r="HL157" s="1247"/>
      <c r="HM157" s="1247"/>
      <c r="HN157" s="1247"/>
      <c r="HO157" s="1247"/>
      <c r="HQ157" s="1452">
        <f t="shared" si="88"/>
        <v>0</v>
      </c>
      <c r="HR157" s="1452">
        <f t="shared" si="89"/>
        <v>0</v>
      </c>
    </row>
    <row r="158" spans="1:226" ht="16.5" customHeight="1" x14ac:dyDescent="0.2">
      <c r="A158" s="456"/>
      <c r="B158" s="121"/>
      <c r="C158" s="121"/>
      <c r="D158" s="122"/>
      <c r="E158" s="122"/>
      <c r="F158" s="142"/>
      <c r="G158" s="140"/>
      <c r="H158" s="141"/>
      <c r="I158" s="141"/>
      <c r="J158" s="141"/>
      <c r="K158" s="1559">
        <f t="shared" si="90"/>
        <v>0</v>
      </c>
      <c r="L158" s="150"/>
      <c r="M158" s="151"/>
      <c r="N158" s="152"/>
      <c r="O158" s="646"/>
      <c r="P158" s="1559">
        <f t="shared" si="72"/>
        <v>0</v>
      </c>
      <c r="Q158" s="343"/>
      <c r="R158" s="343"/>
      <c r="S158" s="344"/>
      <c r="T158" s="1559">
        <f t="shared" si="94"/>
        <v>0</v>
      </c>
      <c r="U158" s="344"/>
      <c r="V158" s="141"/>
      <c r="W158" s="1559">
        <f t="shared" si="93"/>
        <v>0</v>
      </c>
      <c r="X158" s="343"/>
      <c r="Y158" s="343"/>
      <c r="Z158" s="343"/>
      <c r="AA158" s="343"/>
      <c r="AB158" s="1559">
        <f t="shared" si="91"/>
        <v>0</v>
      </c>
      <c r="AC158" s="1559">
        <f t="shared" si="73"/>
        <v>0</v>
      </c>
      <c r="AD158" s="1559">
        <f t="shared" si="92"/>
        <v>0</v>
      </c>
      <c r="AF158" s="928"/>
      <c r="AG158" s="1065" t="str">
        <f>IF(AF158=" "," ",IF(AF158="Vehículos",VLOOKUP($AG$18,'Datos Indices'!$A$38:$Z$50,22,FALSE),IF(AF158="Ipim",VLOOKUP($AG$18,'Datos Indices'!$A$38:$Z$50,7,FALSE),IF(AF158="Dólar",VLOOKUP($AG$18,'Datos Indices'!$A$38:$Z$50,4,FALSE),IF(AF158="Gasoil",VLOOKUP($AG$18,'Datos Indices'!$A$38:$Z$50,10,FALSE),IF(AF158="WPU06 Pesificado",VLOOKUP($AG$18,'Datos Indices'!$A$38:$Z$50,26,FALSE),0))))))</f>
        <v xml:space="preserve"> </v>
      </c>
      <c r="AH158" s="1066">
        <f t="shared" si="74"/>
        <v>0</v>
      </c>
      <c r="AJ158" s="928"/>
      <c r="AK158" s="1065" t="str">
        <f>IF(AJ158=" "," ",IF(AJ158="Vehículos",VLOOKUP($AK$18,'Datos Indices'!$A$38:$Z$50,22,FALSE),IF(AJ158="Ipim",VLOOKUP($AK$18,'Datos Indices'!$A$38:$Z$50,7,FALSE),IF(AJ158="Dólar",VLOOKUP($AK$18,'Datos Indices'!$A$38:$Z$50,4,FALSE),IF(AJ158="Gasoil",VLOOKUP($AK$18,'Datos Indices'!$A$38:$Z$50,10,FALSE),IF(AJ158="WPU06 Pesificado",VLOOKUP($AK$18,'Datos Indices'!$A$38:$Z$50,26,FALSE),0))))))</f>
        <v xml:space="preserve"> </v>
      </c>
      <c r="AL158" s="1067">
        <f t="shared" si="75"/>
        <v>0</v>
      </c>
      <c r="AM158" s="1067">
        <f t="shared" si="76"/>
        <v>0</v>
      </c>
      <c r="AN158" s="1067">
        <f t="shared" si="77"/>
        <v>0</v>
      </c>
      <c r="AP158" s="928"/>
      <c r="AQ158" s="1065" t="str">
        <f>IF(AP158=" "," ",IF(AP158="Vehículos",VLOOKUP($AQ$18,'Datos Indices'!$A$38:$Z$50,22,FALSE),IF(AP158="Ipim",VLOOKUP($AQ$18,'Datos Indices'!$A$38:$Z$50,7,FALSE),IF(AP158="Dólar",VLOOKUP($AQ$18,'Datos Indices'!$A$38:$Z$50,4,FALSE),IF(AP158="Gasoil",VLOOKUP($AQ$18,'Datos Indices'!$A$38:$Z$50,10,FALSE),IF(AP158="WPU06 Pesificado",VLOOKUP($AQ$18,'Datos Indices'!$A$38:$Z$50,26,FALSE),0))))))</f>
        <v xml:space="preserve"> </v>
      </c>
      <c r="AR158" s="1066">
        <f t="shared" si="78"/>
        <v>0</v>
      </c>
      <c r="AT158" s="928"/>
      <c r="AU158" s="1065" t="str">
        <f>IF(AT158=" "," ",IF(AT158="Vehículos",VLOOKUP($AU$18,'Datos Indices'!$A$38:$Z$50,22,FALSE),IF(AT158="Ipim",VLOOKUP($AU$18,'Datos Indices'!$A$38:$Z$50,7,FALSE),IF(AT158="Dólar",VLOOKUP($AU$18,'Datos Indices'!$A$38:$Z$50,4,FALSE),IF(AT158="Gasoil",VLOOKUP($AU$18,'Datos Indices'!$A$38:$Z$50,10,FALSE),IF(AT158="WPU06 Pesificado",VLOOKUP($AU$18,'Datos Indices'!$A$38:$Z$50,26,FALSE),0))))))</f>
        <v xml:space="preserve"> </v>
      </c>
      <c r="AV158" s="1067">
        <f t="shared" si="79"/>
        <v>0</v>
      </c>
      <c r="AW158" s="1067">
        <f t="shared" si="80"/>
        <v>0</v>
      </c>
      <c r="AX158" s="1067">
        <f t="shared" si="81"/>
        <v>0</v>
      </c>
      <c r="AY158" s="1559">
        <f t="shared" si="82"/>
        <v>0</v>
      </c>
      <c r="AZ158" s="1559">
        <f t="shared" si="83"/>
        <v>0</v>
      </c>
      <c r="BA158" s="1257"/>
      <c r="BB158" s="125"/>
      <c r="BC158" s="1257"/>
      <c r="BD158" s="1450" t="str">
        <f t="shared" si="84"/>
        <v/>
      </c>
      <c r="BE158" s="1451"/>
      <c r="BF158" s="1247"/>
      <c r="BG158" s="1247"/>
      <c r="BH158" s="1247"/>
      <c r="BI158" s="1247"/>
      <c r="BJ158" s="1247"/>
      <c r="BK158" s="1247"/>
      <c r="BL158" s="1247"/>
      <c r="BM158" s="1247"/>
      <c r="BN158" s="1247"/>
      <c r="BO158" s="1247"/>
      <c r="BP158" s="1247"/>
      <c r="BQ158" s="1247"/>
      <c r="BR158" s="1247"/>
      <c r="BS158" s="1247"/>
      <c r="BT158" s="1247"/>
      <c r="BU158" s="1247"/>
      <c r="BV158" s="1247"/>
      <c r="BW158" s="1247"/>
      <c r="BX158" s="1247"/>
      <c r="BY158" s="1247"/>
      <c r="BZ158" s="1247"/>
      <c r="CA158" s="1247"/>
      <c r="CB158" s="1247"/>
      <c r="CC158" s="1247"/>
      <c r="CD158" s="1247"/>
      <c r="CE158" s="1247"/>
      <c r="CF158" s="1247"/>
      <c r="CG158" s="1247"/>
      <c r="CH158" s="1247"/>
      <c r="CI158" s="1247"/>
      <c r="CJ158" s="1247"/>
      <c r="CK158" s="1247"/>
      <c r="CL158" s="1247"/>
      <c r="CM158" s="1247"/>
      <c r="CN158" s="1247"/>
      <c r="CO158" s="1247"/>
      <c r="CP158" s="1247"/>
      <c r="CQ158" s="1247"/>
      <c r="CR158" s="1247"/>
      <c r="CS158" s="1247"/>
      <c r="CT158" s="1247"/>
      <c r="CU158" s="1247"/>
      <c r="CV158" s="1247"/>
      <c r="CW158" s="1247"/>
      <c r="CX158" s="1247"/>
      <c r="CY158" s="1247"/>
      <c r="CZ158" s="1247"/>
      <c r="DA158" s="1247"/>
      <c r="DB158" s="1247"/>
      <c r="DC158" s="1247"/>
      <c r="DD158" s="1247"/>
      <c r="DE158" s="1247"/>
      <c r="DF158" s="1247"/>
      <c r="DG158" s="1247"/>
      <c r="DH158" s="1247"/>
      <c r="DI158" s="1247"/>
      <c r="DJ158" s="1247"/>
      <c r="DK158" s="1247"/>
      <c r="DL158" s="1247"/>
      <c r="DM158" s="1247"/>
      <c r="DN158" s="1247"/>
      <c r="DO158" s="1247"/>
      <c r="DP158" s="1247"/>
      <c r="DQ158" s="1247"/>
      <c r="DR158" s="1247"/>
      <c r="DS158" s="1247"/>
      <c r="DT158" s="1247"/>
      <c r="DU158" s="1247"/>
      <c r="DV158" s="1247"/>
      <c r="DW158" s="1247"/>
      <c r="DX158" s="1247"/>
      <c r="DY158" s="1247"/>
      <c r="DZ158" s="1247"/>
      <c r="EA158" s="1247"/>
      <c r="EB158" s="1247"/>
      <c r="EC158" s="1247"/>
      <c r="ED158" s="1247"/>
      <c r="EE158" s="1247"/>
      <c r="EF158" s="1247"/>
      <c r="EG158" s="1247"/>
      <c r="EH158" s="1257"/>
      <c r="EI158" s="1452">
        <f t="shared" si="85"/>
        <v>0</v>
      </c>
      <c r="EJ158" s="1452">
        <f t="shared" si="86"/>
        <v>0</v>
      </c>
      <c r="EK158" s="1257"/>
      <c r="EL158" s="1450" t="str">
        <f t="shared" si="87"/>
        <v/>
      </c>
      <c r="EM158" s="1451"/>
      <c r="EN158" s="1247"/>
      <c r="EO158" s="1247"/>
      <c r="EP158" s="1247"/>
      <c r="EQ158" s="1247"/>
      <c r="ER158" s="1247"/>
      <c r="ES158" s="1247"/>
      <c r="ET158" s="1247"/>
      <c r="EU158" s="1247"/>
      <c r="EV158" s="1247"/>
      <c r="EW158" s="1247"/>
      <c r="EX158" s="1247"/>
      <c r="EY158" s="1247"/>
      <c r="EZ158" s="1247"/>
      <c r="FA158" s="1247"/>
      <c r="FB158" s="1247"/>
      <c r="FC158" s="1247"/>
      <c r="FD158" s="1247"/>
      <c r="FE158" s="1247"/>
      <c r="FF158" s="1247"/>
      <c r="FG158" s="1247"/>
      <c r="FH158" s="1247"/>
      <c r="FI158" s="1247"/>
      <c r="FJ158" s="1247"/>
      <c r="FK158" s="1247"/>
      <c r="FL158" s="1247"/>
      <c r="FM158" s="1247"/>
      <c r="FN158" s="1247"/>
      <c r="FO158" s="1247"/>
      <c r="FP158" s="1247"/>
      <c r="FQ158" s="1247"/>
      <c r="FR158" s="1247"/>
      <c r="FS158" s="1247"/>
      <c r="FT158" s="1247"/>
      <c r="FU158" s="1247"/>
      <c r="FV158" s="1247"/>
      <c r="FW158" s="1247"/>
      <c r="FX158" s="1247"/>
      <c r="FY158" s="1247"/>
      <c r="FZ158" s="1247"/>
      <c r="GA158" s="1247"/>
      <c r="GB158" s="1247"/>
      <c r="GC158" s="1247"/>
      <c r="GD158" s="1247"/>
      <c r="GE158" s="1247"/>
      <c r="GF158" s="1247"/>
      <c r="GG158" s="1247"/>
      <c r="GH158" s="1247"/>
      <c r="GI158" s="1247"/>
      <c r="GJ158" s="1247"/>
      <c r="GK158" s="1247"/>
      <c r="GL158" s="1247"/>
      <c r="GM158" s="1247"/>
      <c r="GN158" s="1247"/>
      <c r="GO158" s="1247"/>
      <c r="GP158" s="1247"/>
      <c r="GQ158" s="1247"/>
      <c r="GR158" s="1247"/>
      <c r="GS158" s="1247"/>
      <c r="GT158" s="1247"/>
      <c r="GU158" s="1247"/>
      <c r="GV158" s="1247"/>
      <c r="GW158" s="1247"/>
      <c r="GX158" s="1247"/>
      <c r="GY158" s="1247"/>
      <c r="GZ158" s="1247"/>
      <c r="HA158" s="1247"/>
      <c r="HB158" s="1247"/>
      <c r="HC158" s="1247"/>
      <c r="HD158" s="1247"/>
      <c r="HE158" s="1247"/>
      <c r="HF158" s="1247"/>
      <c r="HG158" s="1247"/>
      <c r="HH158" s="1247"/>
      <c r="HI158" s="1247"/>
      <c r="HJ158" s="1247"/>
      <c r="HK158" s="1247"/>
      <c r="HL158" s="1247"/>
      <c r="HM158" s="1247"/>
      <c r="HN158" s="1247"/>
      <c r="HO158" s="1247"/>
      <c r="HQ158" s="1452">
        <f t="shared" si="88"/>
        <v>0</v>
      </c>
      <c r="HR158" s="1452">
        <f t="shared" si="89"/>
        <v>0</v>
      </c>
    </row>
    <row r="159" spans="1:226" ht="16.5" customHeight="1" x14ac:dyDescent="0.2">
      <c r="A159" s="456"/>
      <c r="B159" s="121"/>
      <c r="C159" s="121"/>
      <c r="D159" s="122"/>
      <c r="E159" s="122"/>
      <c r="F159" s="142"/>
      <c r="G159" s="140"/>
      <c r="H159" s="141"/>
      <c r="I159" s="141"/>
      <c r="J159" s="141"/>
      <c r="K159" s="1559">
        <f t="shared" si="90"/>
        <v>0</v>
      </c>
      <c r="L159" s="150"/>
      <c r="M159" s="151"/>
      <c r="N159" s="152"/>
      <c r="O159" s="646"/>
      <c r="P159" s="1559">
        <f t="shared" si="72"/>
        <v>0</v>
      </c>
      <c r="Q159" s="343"/>
      <c r="R159" s="343"/>
      <c r="S159" s="344"/>
      <c r="T159" s="1559">
        <f t="shared" si="94"/>
        <v>0</v>
      </c>
      <c r="U159" s="344"/>
      <c r="V159" s="141"/>
      <c r="W159" s="1559">
        <f t="shared" si="93"/>
        <v>0</v>
      </c>
      <c r="X159" s="343"/>
      <c r="Y159" s="343"/>
      <c r="Z159" s="343"/>
      <c r="AA159" s="343"/>
      <c r="AB159" s="1559">
        <f t="shared" si="91"/>
        <v>0</v>
      </c>
      <c r="AC159" s="1559">
        <f t="shared" si="73"/>
        <v>0</v>
      </c>
      <c r="AD159" s="1559">
        <f t="shared" si="92"/>
        <v>0</v>
      </c>
      <c r="AF159" s="928"/>
      <c r="AG159" s="1065" t="str">
        <f>IF(AF159=" "," ",IF(AF159="Vehículos",VLOOKUP($AG$18,'Datos Indices'!$A$38:$Z$50,22,FALSE),IF(AF159="Ipim",VLOOKUP($AG$18,'Datos Indices'!$A$38:$Z$50,7,FALSE),IF(AF159="Dólar",VLOOKUP($AG$18,'Datos Indices'!$A$38:$Z$50,4,FALSE),IF(AF159="Gasoil",VLOOKUP($AG$18,'Datos Indices'!$A$38:$Z$50,10,FALSE),IF(AF159="WPU06 Pesificado",VLOOKUP($AG$18,'Datos Indices'!$A$38:$Z$50,26,FALSE),0))))))</f>
        <v xml:space="preserve"> </v>
      </c>
      <c r="AH159" s="1066">
        <f t="shared" si="74"/>
        <v>0</v>
      </c>
      <c r="AJ159" s="928"/>
      <c r="AK159" s="1065" t="str">
        <f>IF(AJ159=" "," ",IF(AJ159="Vehículos",VLOOKUP($AK$18,'Datos Indices'!$A$38:$Z$50,22,FALSE),IF(AJ159="Ipim",VLOOKUP($AK$18,'Datos Indices'!$A$38:$Z$50,7,FALSE),IF(AJ159="Dólar",VLOOKUP($AK$18,'Datos Indices'!$A$38:$Z$50,4,FALSE),IF(AJ159="Gasoil",VLOOKUP($AK$18,'Datos Indices'!$A$38:$Z$50,10,FALSE),IF(AJ159="WPU06 Pesificado",VLOOKUP($AK$18,'Datos Indices'!$A$38:$Z$50,26,FALSE),0))))))</f>
        <v xml:space="preserve"> </v>
      </c>
      <c r="AL159" s="1067">
        <f t="shared" si="75"/>
        <v>0</v>
      </c>
      <c r="AM159" s="1067">
        <f t="shared" si="76"/>
        <v>0</v>
      </c>
      <c r="AN159" s="1067">
        <f t="shared" si="77"/>
        <v>0</v>
      </c>
      <c r="AP159" s="928"/>
      <c r="AQ159" s="1065" t="str">
        <f>IF(AP159=" "," ",IF(AP159="Vehículos",VLOOKUP($AQ$18,'Datos Indices'!$A$38:$Z$50,22,FALSE),IF(AP159="Ipim",VLOOKUP($AQ$18,'Datos Indices'!$A$38:$Z$50,7,FALSE),IF(AP159="Dólar",VLOOKUP($AQ$18,'Datos Indices'!$A$38:$Z$50,4,FALSE),IF(AP159="Gasoil",VLOOKUP($AQ$18,'Datos Indices'!$A$38:$Z$50,10,FALSE),IF(AP159="WPU06 Pesificado",VLOOKUP($AQ$18,'Datos Indices'!$A$38:$Z$50,26,FALSE),0))))))</f>
        <v xml:space="preserve"> </v>
      </c>
      <c r="AR159" s="1066">
        <f t="shared" si="78"/>
        <v>0</v>
      </c>
      <c r="AT159" s="928"/>
      <c r="AU159" s="1065" t="str">
        <f>IF(AT159=" "," ",IF(AT159="Vehículos",VLOOKUP($AU$18,'Datos Indices'!$A$38:$Z$50,22,FALSE),IF(AT159="Ipim",VLOOKUP($AU$18,'Datos Indices'!$A$38:$Z$50,7,FALSE),IF(AT159="Dólar",VLOOKUP($AU$18,'Datos Indices'!$A$38:$Z$50,4,FALSE),IF(AT159="Gasoil",VLOOKUP($AU$18,'Datos Indices'!$A$38:$Z$50,10,FALSE),IF(AT159="WPU06 Pesificado",VLOOKUP($AU$18,'Datos Indices'!$A$38:$Z$50,26,FALSE),0))))))</f>
        <v xml:space="preserve"> </v>
      </c>
      <c r="AV159" s="1067">
        <f t="shared" si="79"/>
        <v>0</v>
      </c>
      <c r="AW159" s="1067">
        <f t="shared" si="80"/>
        <v>0</v>
      </c>
      <c r="AX159" s="1067">
        <f t="shared" si="81"/>
        <v>0</v>
      </c>
      <c r="AY159" s="1559">
        <f t="shared" si="82"/>
        <v>0</v>
      </c>
      <c r="AZ159" s="1559">
        <f t="shared" si="83"/>
        <v>0</v>
      </c>
      <c r="BA159" s="1257"/>
      <c r="BB159" s="125"/>
      <c r="BC159" s="1257"/>
      <c r="BD159" s="1450" t="str">
        <f t="shared" si="84"/>
        <v/>
      </c>
      <c r="BE159" s="1451"/>
      <c r="BF159" s="1247"/>
      <c r="BG159" s="1247"/>
      <c r="BH159" s="1247"/>
      <c r="BI159" s="1247"/>
      <c r="BJ159" s="1247"/>
      <c r="BK159" s="1247"/>
      <c r="BL159" s="1247"/>
      <c r="BM159" s="1247"/>
      <c r="BN159" s="1247"/>
      <c r="BO159" s="1247"/>
      <c r="BP159" s="1247"/>
      <c r="BQ159" s="1247"/>
      <c r="BR159" s="1247"/>
      <c r="BS159" s="1247"/>
      <c r="BT159" s="1247"/>
      <c r="BU159" s="1247"/>
      <c r="BV159" s="1247"/>
      <c r="BW159" s="1247"/>
      <c r="BX159" s="1247"/>
      <c r="BY159" s="1247"/>
      <c r="BZ159" s="1247"/>
      <c r="CA159" s="1247"/>
      <c r="CB159" s="1247"/>
      <c r="CC159" s="1247"/>
      <c r="CD159" s="1247"/>
      <c r="CE159" s="1247"/>
      <c r="CF159" s="1247"/>
      <c r="CG159" s="1247"/>
      <c r="CH159" s="1247"/>
      <c r="CI159" s="1247"/>
      <c r="CJ159" s="1247"/>
      <c r="CK159" s="1247"/>
      <c r="CL159" s="1247"/>
      <c r="CM159" s="1247"/>
      <c r="CN159" s="1247"/>
      <c r="CO159" s="1247"/>
      <c r="CP159" s="1247"/>
      <c r="CQ159" s="1247"/>
      <c r="CR159" s="1247"/>
      <c r="CS159" s="1247"/>
      <c r="CT159" s="1247"/>
      <c r="CU159" s="1247"/>
      <c r="CV159" s="1247"/>
      <c r="CW159" s="1247"/>
      <c r="CX159" s="1247"/>
      <c r="CY159" s="1247"/>
      <c r="CZ159" s="1247"/>
      <c r="DA159" s="1247"/>
      <c r="DB159" s="1247"/>
      <c r="DC159" s="1247"/>
      <c r="DD159" s="1247"/>
      <c r="DE159" s="1247"/>
      <c r="DF159" s="1247"/>
      <c r="DG159" s="1247"/>
      <c r="DH159" s="1247"/>
      <c r="DI159" s="1247"/>
      <c r="DJ159" s="1247"/>
      <c r="DK159" s="1247"/>
      <c r="DL159" s="1247"/>
      <c r="DM159" s="1247"/>
      <c r="DN159" s="1247"/>
      <c r="DO159" s="1247"/>
      <c r="DP159" s="1247"/>
      <c r="DQ159" s="1247"/>
      <c r="DR159" s="1247"/>
      <c r="DS159" s="1247"/>
      <c r="DT159" s="1247"/>
      <c r="DU159" s="1247"/>
      <c r="DV159" s="1247"/>
      <c r="DW159" s="1247"/>
      <c r="DX159" s="1247"/>
      <c r="DY159" s="1247"/>
      <c r="DZ159" s="1247"/>
      <c r="EA159" s="1247"/>
      <c r="EB159" s="1247"/>
      <c r="EC159" s="1247"/>
      <c r="ED159" s="1247"/>
      <c r="EE159" s="1247"/>
      <c r="EF159" s="1247"/>
      <c r="EG159" s="1247"/>
      <c r="EH159" s="1257"/>
      <c r="EI159" s="1452">
        <f t="shared" si="85"/>
        <v>0</v>
      </c>
      <c r="EJ159" s="1452">
        <f t="shared" si="86"/>
        <v>0</v>
      </c>
      <c r="EK159" s="1257"/>
      <c r="EL159" s="1450" t="str">
        <f t="shared" si="87"/>
        <v/>
      </c>
      <c r="EM159" s="1451"/>
      <c r="EN159" s="1247"/>
      <c r="EO159" s="1247"/>
      <c r="EP159" s="1247"/>
      <c r="EQ159" s="1247"/>
      <c r="ER159" s="1247"/>
      <c r="ES159" s="1247"/>
      <c r="ET159" s="1247"/>
      <c r="EU159" s="1247"/>
      <c r="EV159" s="1247"/>
      <c r="EW159" s="1247"/>
      <c r="EX159" s="1247"/>
      <c r="EY159" s="1247"/>
      <c r="EZ159" s="1247"/>
      <c r="FA159" s="1247"/>
      <c r="FB159" s="1247"/>
      <c r="FC159" s="1247"/>
      <c r="FD159" s="1247"/>
      <c r="FE159" s="1247"/>
      <c r="FF159" s="1247"/>
      <c r="FG159" s="1247"/>
      <c r="FH159" s="1247"/>
      <c r="FI159" s="1247"/>
      <c r="FJ159" s="1247"/>
      <c r="FK159" s="1247"/>
      <c r="FL159" s="1247"/>
      <c r="FM159" s="1247"/>
      <c r="FN159" s="1247"/>
      <c r="FO159" s="1247"/>
      <c r="FP159" s="1247"/>
      <c r="FQ159" s="1247"/>
      <c r="FR159" s="1247"/>
      <c r="FS159" s="1247"/>
      <c r="FT159" s="1247"/>
      <c r="FU159" s="1247"/>
      <c r="FV159" s="1247"/>
      <c r="FW159" s="1247"/>
      <c r="FX159" s="1247"/>
      <c r="FY159" s="1247"/>
      <c r="FZ159" s="1247"/>
      <c r="GA159" s="1247"/>
      <c r="GB159" s="1247"/>
      <c r="GC159" s="1247"/>
      <c r="GD159" s="1247"/>
      <c r="GE159" s="1247"/>
      <c r="GF159" s="1247"/>
      <c r="GG159" s="1247"/>
      <c r="GH159" s="1247"/>
      <c r="GI159" s="1247"/>
      <c r="GJ159" s="1247"/>
      <c r="GK159" s="1247"/>
      <c r="GL159" s="1247"/>
      <c r="GM159" s="1247"/>
      <c r="GN159" s="1247"/>
      <c r="GO159" s="1247"/>
      <c r="GP159" s="1247"/>
      <c r="GQ159" s="1247"/>
      <c r="GR159" s="1247"/>
      <c r="GS159" s="1247"/>
      <c r="GT159" s="1247"/>
      <c r="GU159" s="1247"/>
      <c r="GV159" s="1247"/>
      <c r="GW159" s="1247"/>
      <c r="GX159" s="1247"/>
      <c r="GY159" s="1247"/>
      <c r="GZ159" s="1247"/>
      <c r="HA159" s="1247"/>
      <c r="HB159" s="1247"/>
      <c r="HC159" s="1247"/>
      <c r="HD159" s="1247"/>
      <c r="HE159" s="1247"/>
      <c r="HF159" s="1247"/>
      <c r="HG159" s="1247"/>
      <c r="HH159" s="1247"/>
      <c r="HI159" s="1247"/>
      <c r="HJ159" s="1247"/>
      <c r="HK159" s="1247"/>
      <c r="HL159" s="1247"/>
      <c r="HM159" s="1247"/>
      <c r="HN159" s="1247"/>
      <c r="HO159" s="1247"/>
      <c r="HQ159" s="1452">
        <f t="shared" si="88"/>
        <v>0</v>
      </c>
      <c r="HR159" s="1452">
        <f t="shared" si="89"/>
        <v>0</v>
      </c>
    </row>
    <row r="160" spans="1:226" ht="16.5" customHeight="1" x14ac:dyDescent="0.2">
      <c r="A160" s="456"/>
      <c r="B160" s="123"/>
      <c r="C160" s="121"/>
      <c r="D160" s="122"/>
      <c r="E160" s="122"/>
      <c r="F160" s="142"/>
      <c r="G160" s="140"/>
      <c r="H160" s="141"/>
      <c r="I160" s="141"/>
      <c r="J160" s="141"/>
      <c r="K160" s="1559">
        <f t="shared" si="90"/>
        <v>0</v>
      </c>
      <c r="L160" s="153"/>
      <c r="M160" s="151"/>
      <c r="N160" s="152"/>
      <c r="O160" s="646"/>
      <c r="P160" s="1559">
        <f t="shared" si="72"/>
        <v>0</v>
      </c>
      <c r="Q160" s="343"/>
      <c r="R160" s="343"/>
      <c r="S160" s="344"/>
      <c r="T160" s="1559">
        <f t="shared" si="94"/>
        <v>0</v>
      </c>
      <c r="U160" s="344"/>
      <c r="V160" s="141"/>
      <c r="W160" s="1559">
        <f t="shared" si="93"/>
        <v>0</v>
      </c>
      <c r="X160" s="343"/>
      <c r="Y160" s="343"/>
      <c r="Z160" s="343"/>
      <c r="AA160" s="343"/>
      <c r="AB160" s="1559">
        <f t="shared" si="91"/>
        <v>0</v>
      </c>
      <c r="AC160" s="1559">
        <f t="shared" si="73"/>
        <v>0</v>
      </c>
      <c r="AD160" s="1559">
        <f t="shared" si="92"/>
        <v>0</v>
      </c>
      <c r="AF160" s="928"/>
      <c r="AG160" s="1065" t="str">
        <f>IF(AF160=" "," ",IF(AF160="Vehículos",VLOOKUP($AG$18,'Datos Indices'!$A$38:$Z$50,22,FALSE),IF(AF160="Ipim",VLOOKUP($AG$18,'Datos Indices'!$A$38:$Z$50,7,FALSE),IF(AF160="Dólar",VLOOKUP($AG$18,'Datos Indices'!$A$38:$Z$50,4,FALSE),IF(AF160="Gasoil",VLOOKUP($AG$18,'Datos Indices'!$A$38:$Z$50,10,FALSE),IF(AF160="WPU06 Pesificado",VLOOKUP($AG$18,'Datos Indices'!$A$38:$Z$50,26,FALSE),0))))))</f>
        <v xml:space="preserve"> </v>
      </c>
      <c r="AH160" s="1066">
        <f t="shared" si="74"/>
        <v>0</v>
      </c>
      <c r="AJ160" s="928"/>
      <c r="AK160" s="1065" t="str">
        <f>IF(AJ160=" "," ",IF(AJ160="Vehículos",VLOOKUP($AK$18,'Datos Indices'!$A$38:$Z$50,22,FALSE),IF(AJ160="Ipim",VLOOKUP($AK$18,'Datos Indices'!$A$38:$Z$50,7,FALSE),IF(AJ160="Dólar",VLOOKUP($AK$18,'Datos Indices'!$A$38:$Z$50,4,FALSE),IF(AJ160="Gasoil",VLOOKUP($AK$18,'Datos Indices'!$A$38:$Z$50,10,FALSE),IF(AJ160="WPU06 Pesificado",VLOOKUP($AK$18,'Datos Indices'!$A$38:$Z$50,26,FALSE),0))))))</f>
        <v xml:space="preserve"> </v>
      </c>
      <c r="AL160" s="1067">
        <f t="shared" si="75"/>
        <v>0</v>
      </c>
      <c r="AM160" s="1067">
        <f t="shared" si="76"/>
        <v>0</v>
      </c>
      <c r="AN160" s="1067">
        <f t="shared" si="77"/>
        <v>0</v>
      </c>
      <c r="AP160" s="928"/>
      <c r="AQ160" s="1065" t="str">
        <f>IF(AP160=" "," ",IF(AP160="Vehículos",VLOOKUP($AQ$18,'Datos Indices'!$A$38:$Z$50,22,FALSE),IF(AP160="Ipim",VLOOKUP($AQ$18,'Datos Indices'!$A$38:$Z$50,7,FALSE),IF(AP160="Dólar",VLOOKUP($AQ$18,'Datos Indices'!$A$38:$Z$50,4,FALSE),IF(AP160="Gasoil",VLOOKUP($AQ$18,'Datos Indices'!$A$38:$Z$50,10,FALSE),IF(AP160="WPU06 Pesificado",VLOOKUP($AQ$18,'Datos Indices'!$A$38:$Z$50,26,FALSE),0))))))</f>
        <v xml:space="preserve"> </v>
      </c>
      <c r="AR160" s="1066">
        <f t="shared" si="78"/>
        <v>0</v>
      </c>
      <c r="AT160" s="928"/>
      <c r="AU160" s="1065" t="str">
        <f>IF(AT160=" "," ",IF(AT160="Vehículos",VLOOKUP($AU$18,'Datos Indices'!$A$38:$Z$50,22,FALSE),IF(AT160="Ipim",VLOOKUP($AU$18,'Datos Indices'!$A$38:$Z$50,7,FALSE),IF(AT160="Dólar",VLOOKUP($AU$18,'Datos Indices'!$A$38:$Z$50,4,FALSE),IF(AT160="Gasoil",VLOOKUP($AU$18,'Datos Indices'!$A$38:$Z$50,10,FALSE),IF(AT160="WPU06 Pesificado",VLOOKUP($AU$18,'Datos Indices'!$A$38:$Z$50,26,FALSE),0))))))</f>
        <v xml:space="preserve"> </v>
      </c>
      <c r="AV160" s="1067">
        <f t="shared" si="79"/>
        <v>0</v>
      </c>
      <c r="AW160" s="1067">
        <f t="shared" si="80"/>
        <v>0</v>
      </c>
      <c r="AX160" s="1067">
        <f t="shared" si="81"/>
        <v>0</v>
      </c>
      <c r="AY160" s="1559">
        <f t="shared" si="82"/>
        <v>0</v>
      </c>
      <c r="AZ160" s="1559">
        <f t="shared" si="83"/>
        <v>0</v>
      </c>
      <c r="BA160" s="1257"/>
      <c r="BB160" s="125"/>
      <c r="BC160" s="1257"/>
      <c r="BD160" s="1450" t="str">
        <f t="shared" si="84"/>
        <v/>
      </c>
      <c r="BE160" s="1451"/>
      <c r="BF160" s="1247"/>
      <c r="BG160" s="1247"/>
      <c r="BH160" s="1247"/>
      <c r="BI160" s="1247"/>
      <c r="BJ160" s="1247"/>
      <c r="BK160" s="1247"/>
      <c r="BL160" s="1247"/>
      <c r="BM160" s="1247"/>
      <c r="BN160" s="1247"/>
      <c r="BO160" s="1247"/>
      <c r="BP160" s="1247"/>
      <c r="BQ160" s="1247"/>
      <c r="BR160" s="1247"/>
      <c r="BS160" s="1247"/>
      <c r="BT160" s="1247"/>
      <c r="BU160" s="1247"/>
      <c r="BV160" s="1247"/>
      <c r="BW160" s="1247"/>
      <c r="BX160" s="1247"/>
      <c r="BY160" s="1247"/>
      <c r="BZ160" s="1247"/>
      <c r="CA160" s="1247"/>
      <c r="CB160" s="1247"/>
      <c r="CC160" s="1247"/>
      <c r="CD160" s="1247"/>
      <c r="CE160" s="1247"/>
      <c r="CF160" s="1247"/>
      <c r="CG160" s="1247"/>
      <c r="CH160" s="1247"/>
      <c r="CI160" s="1247"/>
      <c r="CJ160" s="1247"/>
      <c r="CK160" s="1247"/>
      <c r="CL160" s="1247"/>
      <c r="CM160" s="1247"/>
      <c r="CN160" s="1247"/>
      <c r="CO160" s="1247"/>
      <c r="CP160" s="1247"/>
      <c r="CQ160" s="1247"/>
      <c r="CR160" s="1247"/>
      <c r="CS160" s="1247"/>
      <c r="CT160" s="1247"/>
      <c r="CU160" s="1247"/>
      <c r="CV160" s="1247"/>
      <c r="CW160" s="1247"/>
      <c r="CX160" s="1247"/>
      <c r="CY160" s="1247"/>
      <c r="CZ160" s="1247"/>
      <c r="DA160" s="1247"/>
      <c r="DB160" s="1247"/>
      <c r="DC160" s="1247"/>
      <c r="DD160" s="1247"/>
      <c r="DE160" s="1247"/>
      <c r="DF160" s="1247"/>
      <c r="DG160" s="1247"/>
      <c r="DH160" s="1247"/>
      <c r="DI160" s="1247"/>
      <c r="DJ160" s="1247"/>
      <c r="DK160" s="1247"/>
      <c r="DL160" s="1247"/>
      <c r="DM160" s="1247"/>
      <c r="DN160" s="1247"/>
      <c r="DO160" s="1247"/>
      <c r="DP160" s="1247"/>
      <c r="DQ160" s="1247"/>
      <c r="DR160" s="1247"/>
      <c r="DS160" s="1247"/>
      <c r="DT160" s="1247"/>
      <c r="DU160" s="1247"/>
      <c r="DV160" s="1247"/>
      <c r="DW160" s="1247"/>
      <c r="DX160" s="1247"/>
      <c r="DY160" s="1247"/>
      <c r="DZ160" s="1247"/>
      <c r="EA160" s="1247"/>
      <c r="EB160" s="1247"/>
      <c r="EC160" s="1247"/>
      <c r="ED160" s="1247"/>
      <c r="EE160" s="1247"/>
      <c r="EF160" s="1247"/>
      <c r="EG160" s="1247"/>
      <c r="EH160" s="1257"/>
      <c r="EI160" s="1452">
        <f t="shared" si="85"/>
        <v>0</v>
      </c>
      <c r="EJ160" s="1452">
        <f t="shared" si="86"/>
        <v>0</v>
      </c>
      <c r="EK160" s="1257"/>
      <c r="EL160" s="1450" t="str">
        <f t="shared" si="87"/>
        <v/>
      </c>
      <c r="EM160" s="1451"/>
      <c r="EN160" s="1247"/>
      <c r="EO160" s="1247"/>
      <c r="EP160" s="1247"/>
      <c r="EQ160" s="1247"/>
      <c r="ER160" s="1247"/>
      <c r="ES160" s="1247"/>
      <c r="ET160" s="1247"/>
      <c r="EU160" s="1247"/>
      <c r="EV160" s="1247"/>
      <c r="EW160" s="1247"/>
      <c r="EX160" s="1247"/>
      <c r="EY160" s="1247"/>
      <c r="EZ160" s="1247"/>
      <c r="FA160" s="1247"/>
      <c r="FB160" s="1247"/>
      <c r="FC160" s="1247"/>
      <c r="FD160" s="1247"/>
      <c r="FE160" s="1247"/>
      <c r="FF160" s="1247"/>
      <c r="FG160" s="1247"/>
      <c r="FH160" s="1247"/>
      <c r="FI160" s="1247"/>
      <c r="FJ160" s="1247"/>
      <c r="FK160" s="1247"/>
      <c r="FL160" s="1247"/>
      <c r="FM160" s="1247"/>
      <c r="FN160" s="1247"/>
      <c r="FO160" s="1247"/>
      <c r="FP160" s="1247"/>
      <c r="FQ160" s="1247"/>
      <c r="FR160" s="1247"/>
      <c r="FS160" s="1247"/>
      <c r="FT160" s="1247"/>
      <c r="FU160" s="1247"/>
      <c r="FV160" s="1247"/>
      <c r="FW160" s="1247"/>
      <c r="FX160" s="1247"/>
      <c r="FY160" s="1247"/>
      <c r="FZ160" s="1247"/>
      <c r="GA160" s="1247"/>
      <c r="GB160" s="1247"/>
      <c r="GC160" s="1247"/>
      <c r="GD160" s="1247"/>
      <c r="GE160" s="1247"/>
      <c r="GF160" s="1247"/>
      <c r="GG160" s="1247"/>
      <c r="GH160" s="1247"/>
      <c r="GI160" s="1247"/>
      <c r="GJ160" s="1247"/>
      <c r="GK160" s="1247"/>
      <c r="GL160" s="1247"/>
      <c r="GM160" s="1247"/>
      <c r="GN160" s="1247"/>
      <c r="GO160" s="1247"/>
      <c r="GP160" s="1247"/>
      <c r="GQ160" s="1247"/>
      <c r="GR160" s="1247"/>
      <c r="GS160" s="1247"/>
      <c r="GT160" s="1247"/>
      <c r="GU160" s="1247"/>
      <c r="GV160" s="1247"/>
      <c r="GW160" s="1247"/>
      <c r="GX160" s="1247"/>
      <c r="GY160" s="1247"/>
      <c r="GZ160" s="1247"/>
      <c r="HA160" s="1247"/>
      <c r="HB160" s="1247"/>
      <c r="HC160" s="1247"/>
      <c r="HD160" s="1247"/>
      <c r="HE160" s="1247"/>
      <c r="HF160" s="1247"/>
      <c r="HG160" s="1247"/>
      <c r="HH160" s="1247"/>
      <c r="HI160" s="1247"/>
      <c r="HJ160" s="1247"/>
      <c r="HK160" s="1247"/>
      <c r="HL160" s="1247"/>
      <c r="HM160" s="1247"/>
      <c r="HN160" s="1247"/>
      <c r="HO160" s="1247"/>
      <c r="HQ160" s="1452">
        <f t="shared" si="88"/>
        <v>0</v>
      </c>
      <c r="HR160" s="1452">
        <f t="shared" si="89"/>
        <v>0</v>
      </c>
    </row>
    <row r="161" spans="1:226" ht="16.5" customHeight="1" x14ac:dyDescent="0.2">
      <c r="A161" s="456"/>
      <c r="B161" s="121"/>
      <c r="C161" s="121"/>
      <c r="D161" s="122"/>
      <c r="E161" s="122"/>
      <c r="F161" s="142"/>
      <c r="G161" s="140"/>
      <c r="H161" s="141"/>
      <c r="I161" s="141"/>
      <c r="J161" s="141"/>
      <c r="K161" s="1559">
        <f t="shared" si="90"/>
        <v>0</v>
      </c>
      <c r="L161" s="153"/>
      <c r="M161" s="151"/>
      <c r="N161" s="152"/>
      <c r="O161" s="646"/>
      <c r="P161" s="1559">
        <f t="shared" si="72"/>
        <v>0</v>
      </c>
      <c r="Q161" s="343"/>
      <c r="R161" s="343"/>
      <c r="S161" s="344"/>
      <c r="T161" s="1559">
        <f t="shared" si="94"/>
        <v>0</v>
      </c>
      <c r="U161" s="344"/>
      <c r="V161" s="141"/>
      <c r="W161" s="1559">
        <f t="shared" si="93"/>
        <v>0</v>
      </c>
      <c r="X161" s="343"/>
      <c r="Y161" s="343"/>
      <c r="Z161" s="343"/>
      <c r="AA161" s="343"/>
      <c r="AB161" s="1559">
        <f t="shared" si="91"/>
        <v>0</v>
      </c>
      <c r="AC161" s="1559">
        <f t="shared" si="73"/>
        <v>0</v>
      </c>
      <c r="AD161" s="1559">
        <f t="shared" si="92"/>
        <v>0</v>
      </c>
      <c r="AF161" s="928"/>
      <c r="AG161" s="1065" t="str">
        <f>IF(AF161=" "," ",IF(AF161="Vehículos",VLOOKUP($AG$18,'Datos Indices'!$A$38:$Z$50,22,FALSE),IF(AF161="Ipim",VLOOKUP($AG$18,'Datos Indices'!$A$38:$Z$50,7,FALSE),IF(AF161="Dólar",VLOOKUP($AG$18,'Datos Indices'!$A$38:$Z$50,4,FALSE),IF(AF161="Gasoil",VLOOKUP($AG$18,'Datos Indices'!$A$38:$Z$50,10,FALSE),IF(AF161="WPU06 Pesificado",VLOOKUP($AG$18,'Datos Indices'!$A$38:$Z$50,26,FALSE),0))))))</f>
        <v xml:space="preserve"> </v>
      </c>
      <c r="AH161" s="1066">
        <f t="shared" si="74"/>
        <v>0</v>
      </c>
      <c r="AJ161" s="928"/>
      <c r="AK161" s="1065" t="str">
        <f>IF(AJ161=" "," ",IF(AJ161="Vehículos",VLOOKUP($AK$18,'Datos Indices'!$A$38:$Z$50,22,FALSE),IF(AJ161="Ipim",VLOOKUP($AK$18,'Datos Indices'!$A$38:$Z$50,7,FALSE),IF(AJ161="Dólar",VLOOKUP($AK$18,'Datos Indices'!$A$38:$Z$50,4,FALSE),IF(AJ161="Gasoil",VLOOKUP($AK$18,'Datos Indices'!$A$38:$Z$50,10,FALSE),IF(AJ161="WPU06 Pesificado",VLOOKUP($AK$18,'Datos Indices'!$A$38:$Z$50,26,FALSE),0))))))</f>
        <v xml:space="preserve"> </v>
      </c>
      <c r="AL161" s="1067">
        <f t="shared" si="75"/>
        <v>0</v>
      </c>
      <c r="AM161" s="1067">
        <f t="shared" si="76"/>
        <v>0</v>
      </c>
      <c r="AN161" s="1067">
        <f t="shared" si="77"/>
        <v>0</v>
      </c>
      <c r="AP161" s="928"/>
      <c r="AQ161" s="1065" t="str">
        <f>IF(AP161=" "," ",IF(AP161="Vehículos",VLOOKUP($AQ$18,'Datos Indices'!$A$38:$Z$50,22,FALSE),IF(AP161="Ipim",VLOOKUP($AQ$18,'Datos Indices'!$A$38:$Z$50,7,FALSE),IF(AP161="Dólar",VLOOKUP($AQ$18,'Datos Indices'!$A$38:$Z$50,4,FALSE),IF(AP161="Gasoil",VLOOKUP($AQ$18,'Datos Indices'!$A$38:$Z$50,10,FALSE),IF(AP161="WPU06 Pesificado",VLOOKUP($AQ$18,'Datos Indices'!$A$38:$Z$50,26,FALSE),0))))))</f>
        <v xml:space="preserve"> </v>
      </c>
      <c r="AR161" s="1066">
        <f t="shared" si="78"/>
        <v>0</v>
      </c>
      <c r="AT161" s="928"/>
      <c r="AU161" s="1065" t="str">
        <f>IF(AT161=" "," ",IF(AT161="Vehículos",VLOOKUP($AU$18,'Datos Indices'!$A$38:$Z$50,22,FALSE),IF(AT161="Ipim",VLOOKUP($AU$18,'Datos Indices'!$A$38:$Z$50,7,FALSE),IF(AT161="Dólar",VLOOKUP($AU$18,'Datos Indices'!$A$38:$Z$50,4,FALSE),IF(AT161="Gasoil",VLOOKUP($AU$18,'Datos Indices'!$A$38:$Z$50,10,FALSE),IF(AT161="WPU06 Pesificado",VLOOKUP($AU$18,'Datos Indices'!$A$38:$Z$50,26,FALSE),0))))))</f>
        <v xml:space="preserve"> </v>
      </c>
      <c r="AV161" s="1067">
        <f t="shared" si="79"/>
        <v>0</v>
      </c>
      <c r="AW161" s="1067">
        <f t="shared" si="80"/>
        <v>0</v>
      </c>
      <c r="AX161" s="1067">
        <f t="shared" si="81"/>
        <v>0</v>
      </c>
      <c r="AY161" s="1559">
        <f t="shared" si="82"/>
        <v>0</v>
      </c>
      <c r="AZ161" s="1559">
        <f t="shared" si="83"/>
        <v>0</v>
      </c>
      <c r="BA161" s="1257"/>
      <c r="BB161" s="125"/>
      <c r="BC161" s="1257"/>
      <c r="BD161" s="1450" t="str">
        <f t="shared" si="84"/>
        <v/>
      </c>
      <c r="BE161" s="1451"/>
      <c r="BF161" s="1247"/>
      <c r="BG161" s="1247"/>
      <c r="BH161" s="1247"/>
      <c r="BI161" s="1247"/>
      <c r="BJ161" s="1247"/>
      <c r="BK161" s="1247"/>
      <c r="BL161" s="1247"/>
      <c r="BM161" s="1247"/>
      <c r="BN161" s="1247"/>
      <c r="BO161" s="1247"/>
      <c r="BP161" s="1247"/>
      <c r="BQ161" s="1247"/>
      <c r="BR161" s="1247"/>
      <c r="BS161" s="1247"/>
      <c r="BT161" s="1247"/>
      <c r="BU161" s="1247"/>
      <c r="BV161" s="1247"/>
      <c r="BW161" s="1247"/>
      <c r="BX161" s="1247"/>
      <c r="BY161" s="1247"/>
      <c r="BZ161" s="1247"/>
      <c r="CA161" s="1247"/>
      <c r="CB161" s="1247"/>
      <c r="CC161" s="1247"/>
      <c r="CD161" s="1247"/>
      <c r="CE161" s="1247"/>
      <c r="CF161" s="1247"/>
      <c r="CG161" s="1247"/>
      <c r="CH161" s="1247"/>
      <c r="CI161" s="1247"/>
      <c r="CJ161" s="1247"/>
      <c r="CK161" s="1247"/>
      <c r="CL161" s="1247"/>
      <c r="CM161" s="1247"/>
      <c r="CN161" s="1247"/>
      <c r="CO161" s="1247"/>
      <c r="CP161" s="1247"/>
      <c r="CQ161" s="1247"/>
      <c r="CR161" s="1247"/>
      <c r="CS161" s="1247"/>
      <c r="CT161" s="1247"/>
      <c r="CU161" s="1247"/>
      <c r="CV161" s="1247"/>
      <c r="CW161" s="1247"/>
      <c r="CX161" s="1247"/>
      <c r="CY161" s="1247"/>
      <c r="CZ161" s="1247"/>
      <c r="DA161" s="1247"/>
      <c r="DB161" s="1247"/>
      <c r="DC161" s="1247"/>
      <c r="DD161" s="1247"/>
      <c r="DE161" s="1247"/>
      <c r="DF161" s="1247"/>
      <c r="DG161" s="1247"/>
      <c r="DH161" s="1247"/>
      <c r="DI161" s="1247"/>
      <c r="DJ161" s="1247"/>
      <c r="DK161" s="1247"/>
      <c r="DL161" s="1247"/>
      <c r="DM161" s="1247"/>
      <c r="DN161" s="1247"/>
      <c r="DO161" s="1247"/>
      <c r="DP161" s="1247"/>
      <c r="DQ161" s="1247"/>
      <c r="DR161" s="1247"/>
      <c r="DS161" s="1247"/>
      <c r="DT161" s="1247"/>
      <c r="DU161" s="1247"/>
      <c r="DV161" s="1247"/>
      <c r="DW161" s="1247"/>
      <c r="DX161" s="1247"/>
      <c r="DY161" s="1247"/>
      <c r="DZ161" s="1247"/>
      <c r="EA161" s="1247"/>
      <c r="EB161" s="1247"/>
      <c r="EC161" s="1247"/>
      <c r="ED161" s="1247"/>
      <c r="EE161" s="1247"/>
      <c r="EF161" s="1247"/>
      <c r="EG161" s="1247"/>
      <c r="EH161" s="1257"/>
      <c r="EI161" s="1452">
        <f t="shared" si="85"/>
        <v>0</v>
      </c>
      <c r="EJ161" s="1452">
        <f t="shared" si="86"/>
        <v>0</v>
      </c>
      <c r="EK161" s="1257"/>
      <c r="EL161" s="1450" t="str">
        <f t="shared" si="87"/>
        <v/>
      </c>
      <c r="EM161" s="1451"/>
      <c r="EN161" s="1247"/>
      <c r="EO161" s="1247"/>
      <c r="EP161" s="1247"/>
      <c r="EQ161" s="1247"/>
      <c r="ER161" s="1247"/>
      <c r="ES161" s="1247"/>
      <c r="ET161" s="1247"/>
      <c r="EU161" s="1247"/>
      <c r="EV161" s="1247"/>
      <c r="EW161" s="1247"/>
      <c r="EX161" s="1247"/>
      <c r="EY161" s="1247"/>
      <c r="EZ161" s="1247"/>
      <c r="FA161" s="1247"/>
      <c r="FB161" s="1247"/>
      <c r="FC161" s="1247"/>
      <c r="FD161" s="1247"/>
      <c r="FE161" s="1247"/>
      <c r="FF161" s="1247"/>
      <c r="FG161" s="1247"/>
      <c r="FH161" s="1247"/>
      <c r="FI161" s="1247"/>
      <c r="FJ161" s="1247"/>
      <c r="FK161" s="1247"/>
      <c r="FL161" s="1247"/>
      <c r="FM161" s="1247"/>
      <c r="FN161" s="1247"/>
      <c r="FO161" s="1247"/>
      <c r="FP161" s="1247"/>
      <c r="FQ161" s="1247"/>
      <c r="FR161" s="1247"/>
      <c r="FS161" s="1247"/>
      <c r="FT161" s="1247"/>
      <c r="FU161" s="1247"/>
      <c r="FV161" s="1247"/>
      <c r="FW161" s="1247"/>
      <c r="FX161" s="1247"/>
      <c r="FY161" s="1247"/>
      <c r="FZ161" s="1247"/>
      <c r="GA161" s="1247"/>
      <c r="GB161" s="1247"/>
      <c r="GC161" s="1247"/>
      <c r="GD161" s="1247"/>
      <c r="GE161" s="1247"/>
      <c r="GF161" s="1247"/>
      <c r="GG161" s="1247"/>
      <c r="GH161" s="1247"/>
      <c r="GI161" s="1247"/>
      <c r="GJ161" s="1247"/>
      <c r="GK161" s="1247"/>
      <c r="GL161" s="1247"/>
      <c r="GM161" s="1247"/>
      <c r="GN161" s="1247"/>
      <c r="GO161" s="1247"/>
      <c r="GP161" s="1247"/>
      <c r="GQ161" s="1247"/>
      <c r="GR161" s="1247"/>
      <c r="GS161" s="1247"/>
      <c r="GT161" s="1247"/>
      <c r="GU161" s="1247"/>
      <c r="GV161" s="1247"/>
      <c r="GW161" s="1247"/>
      <c r="GX161" s="1247"/>
      <c r="GY161" s="1247"/>
      <c r="GZ161" s="1247"/>
      <c r="HA161" s="1247"/>
      <c r="HB161" s="1247"/>
      <c r="HC161" s="1247"/>
      <c r="HD161" s="1247"/>
      <c r="HE161" s="1247"/>
      <c r="HF161" s="1247"/>
      <c r="HG161" s="1247"/>
      <c r="HH161" s="1247"/>
      <c r="HI161" s="1247"/>
      <c r="HJ161" s="1247"/>
      <c r="HK161" s="1247"/>
      <c r="HL161" s="1247"/>
      <c r="HM161" s="1247"/>
      <c r="HN161" s="1247"/>
      <c r="HO161" s="1247"/>
      <c r="HQ161" s="1452">
        <f t="shared" si="88"/>
        <v>0</v>
      </c>
      <c r="HR161" s="1452">
        <f t="shared" si="89"/>
        <v>0</v>
      </c>
    </row>
    <row r="162" spans="1:226" ht="16.5" customHeight="1" x14ac:dyDescent="0.2">
      <c r="A162" s="456"/>
      <c r="B162" s="121"/>
      <c r="C162" s="121"/>
      <c r="D162" s="122"/>
      <c r="E162" s="122"/>
      <c r="F162" s="142"/>
      <c r="G162" s="140"/>
      <c r="H162" s="141"/>
      <c r="I162" s="141"/>
      <c r="J162" s="141"/>
      <c r="K162" s="1559">
        <f t="shared" si="90"/>
        <v>0</v>
      </c>
      <c r="L162" s="150"/>
      <c r="M162" s="151"/>
      <c r="N162" s="152"/>
      <c r="O162" s="646"/>
      <c r="P162" s="1559">
        <f>+(M162*N162*O162)*C162*D162</f>
        <v>0</v>
      </c>
      <c r="Q162" s="343"/>
      <c r="R162" s="343"/>
      <c r="S162" s="344"/>
      <c r="T162" s="1559">
        <f t="shared" si="94"/>
        <v>0</v>
      </c>
      <c r="U162" s="344"/>
      <c r="V162" s="141"/>
      <c r="W162" s="1559">
        <f t="shared" si="93"/>
        <v>0</v>
      </c>
      <c r="X162" s="343"/>
      <c r="Y162" s="343"/>
      <c r="Z162" s="343"/>
      <c r="AA162" s="343"/>
      <c r="AB162" s="1559">
        <f t="shared" si="91"/>
        <v>0</v>
      </c>
      <c r="AC162" s="1559">
        <f t="shared" si="73"/>
        <v>0</v>
      </c>
      <c r="AD162" s="1559">
        <f t="shared" si="92"/>
        <v>0</v>
      </c>
      <c r="AF162" s="928"/>
      <c r="AG162" s="1065" t="str">
        <f>IF(AF162=" "," ",IF(AF162="Vehículos",VLOOKUP($AG$18,'Datos Indices'!$A$38:$Z$50,22,FALSE),IF(AF162="Ipim",VLOOKUP($AG$18,'Datos Indices'!$A$38:$Z$50,7,FALSE),IF(AF162="Dólar",VLOOKUP($AG$18,'Datos Indices'!$A$38:$Z$50,4,FALSE),IF(AF162="Gasoil",VLOOKUP($AG$18,'Datos Indices'!$A$38:$Z$50,10,FALSE),IF(AF162="WPU06 Pesificado",VLOOKUP($AG$18,'Datos Indices'!$A$38:$Z$50,26,FALSE),0))))))</f>
        <v xml:space="preserve"> </v>
      </c>
      <c r="AH162" s="1066">
        <f t="shared" si="74"/>
        <v>0</v>
      </c>
      <c r="AJ162" s="928"/>
      <c r="AK162" s="1065" t="str">
        <f>IF(AJ162=" "," ",IF(AJ162="Vehículos",VLOOKUP($AK$18,'Datos Indices'!$A$38:$Z$50,22,FALSE),IF(AJ162="Ipim",VLOOKUP($AK$18,'Datos Indices'!$A$38:$Z$50,7,FALSE),IF(AJ162="Dólar",VLOOKUP($AK$18,'Datos Indices'!$A$38:$Z$50,4,FALSE),IF(AJ162="Gasoil",VLOOKUP($AK$18,'Datos Indices'!$A$38:$Z$50,10,FALSE),IF(AJ162="WPU06 Pesificado",VLOOKUP($AK$18,'Datos Indices'!$A$38:$Z$50,26,FALSE),0))))))</f>
        <v xml:space="preserve"> </v>
      </c>
      <c r="AL162" s="1067">
        <f t="shared" si="75"/>
        <v>0</v>
      </c>
      <c r="AM162" s="1067">
        <f t="shared" si="76"/>
        <v>0</v>
      </c>
      <c r="AN162" s="1067">
        <f t="shared" si="77"/>
        <v>0</v>
      </c>
      <c r="AP162" s="928"/>
      <c r="AQ162" s="1065" t="str">
        <f>IF(AP162=" "," ",IF(AP162="Vehículos",VLOOKUP($AQ$18,'Datos Indices'!$A$38:$Z$50,22,FALSE),IF(AP162="Ipim",VLOOKUP($AQ$18,'Datos Indices'!$A$38:$Z$50,7,FALSE),IF(AP162="Dólar",VLOOKUP($AQ$18,'Datos Indices'!$A$38:$Z$50,4,FALSE),IF(AP162="Gasoil",VLOOKUP($AQ$18,'Datos Indices'!$A$38:$Z$50,10,FALSE),IF(AP162="WPU06 Pesificado",VLOOKUP($AQ$18,'Datos Indices'!$A$38:$Z$50,26,FALSE),0))))))</f>
        <v xml:space="preserve"> </v>
      </c>
      <c r="AR162" s="1066">
        <f t="shared" si="78"/>
        <v>0</v>
      </c>
      <c r="AT162" s="928"/>
      <c r="AU162" s="1065" t="str">
        <f>IF(AT162=" "," ",IF(AT162="Vehículos",VLOOKUP($AU$18,'Datos Indices'!$A$38:$Z$50,22,FALSE),IF(AT162="Ipim",VLOOKUP($AU$18,'Datos Indices'!$A$38:$Z$50,7,FALSE),IF(AT162="Dólar",VLOOKUP($AU$18,'Datos Indices'!$A$38:$Z$50,4,FALSE),IF(AT162="Gasoil",VLOOKUP($AU$18,'Datos Indices'!$A$38:$Z$50,10,FALSE),IF(AT162="WPU06 Pesificado",VLOOKUP($AU$18,'Datos Indices'!$A$38:$Z$50,26,FALSE),0))))))</f>
        <v xml:space="preserve"> </v>
      </c>
      <c r="AV162" s="1067">
        <f t="shared" si="79"/>
        <v>0</v>
      </c>
      <c r="AW162" s="1067">
        <f t="shared" si="80"/>
        <v>0</v>
      </c>
      <c r="AX162" s="1067">
        <f t="shared" si="81"/>
        <v>0</v>
      </c>
      <c r="AY162" s="1559">
        <f t="shared" si="82"/>
        <v>0</v>
      </c>
      <c r="AZ162" s="1559">
        <f t="shared" si="83"/>
        <v>0</v>
      </c>
      <c r="BA162" s="1257"/>
      <c r="BB162" s="125"/>
      <c r="BC162" s="1257"/>
      <c r="BD162" s="1450" t="str">
        <f t="shared" si="84"/>
        <v/>
      </c>
      <c r="BF162" s="1247"/>
      <c r="BG162" s="1247"/>
      <c r="BH162" s="1247"/>
      <c r="BI162" s="1247"/>
      <c r="BJ162" s="1247"/>
      <c r="BK162" s="1247"/>
      <c r="BL162" s="1247"/>
      <c r="BM162" s="1247"/>
      <c r="BN162" s="1247"/>
      <c r="BO162" s="1247"/>
      <c r="BP162" s="1247"/>
      <c r="BQ162" s="1247"/>
      <c r="BR162" s="1247"/>
      <c r="BS162" s="1247"/>
      <c r="BT162" s="1247"/>
      <c r="BU162" s="1247"/>
      <c r="BV162" s="1247"/>
      <c r="BW162" s="1247"/>
      <c r="BX162" s="1247"/>
      <c r="BY162" s="1247"/>
      <c r="BZ162" s="1247"/>
      <c r="CA162" s="1247"/>
      <c r="CB162" s="1247"/>
      <c r="CC162" s="1247"/>
      <c r="CD162" s="1247"/>
      <c r="CE162" s="1247"/>
      <c r="CF162" s="1247"/>
      <c r="CG162" s="1247"/>
      <c r="CH162" s="1247"/>
      <c r="CI162" s="1247"/>
      <c r="CJ162" s="1247"/>
      <c r="CK162" s="1247"/>
      <c r="CL162" s="1247"/>
      <c r="CM162" s="1247"/>
      <c r="CN162" s="1247"/>
      <c r="CO162" s="1247"/>
      <c r="CP162" s="1247"/>
      <c r="CQ162" s="1247"/>
      <c r="CR162" s="1247"/>
      <c r="CS162" s="1247"/>
      <c r="CT162" s="1247"/>
      <c r="CU162" s="1247"/>
      <c r="CV162" s="1247"/>
      <c r="CW162" s="1247"/>
      <c r="CX162" s="1247"/>
      <c r="CY162" s="1247"/>
      <c r="CZ162" s="1247"/>
      <c r="DA162" s="1247"/>
      <c r="DB162" s="1247"/>
      <c r="DC162" s="1247"/>
      <c r="DD162" s="1247"/>
      <c r="DE162" s="1247"/>
      <c r="DF162" s="1247"/>
      <c r="DG162" s="1247"/>
      <c r="DH162" s="1247"/>
      <c r="DI162" s="1247"/>
      <c r="DJ162" s="1247"/>
      <c r="DK162" s="1247"/>
      <c r="DL162" s="1247"/>
      <c r="DM162" s="1247"/>
      <c r="DN162" s="1247"/>
      <c r="DO162" s="1247"/>
      <c r="DP162" s="1247"/>
      <c r="DQ162" s="1247"/>
      <c r="DR162" s="1247"/>
      <c r="DS162" s="1247"/>
      <c r="DT162" s="1247"/>
      <c r="DU162" s="1247"/>
      <c r="DV162" s="1247"/>
      <c r="DW162" s="1247"/>
      <c r="DX162" s="1247"/>
      <c r="DY162" s="1247"/>
      <c r="DZ162" s="1247"/>
      <c r="EA162" s="1247"/>
      <c r="EB162" s="1247"/>
      <c r="EC162" s="1247"/>
      <c r="ED162" s="1247"/>
      <c r="EE162" s="1247"/>
      <c r="EF162" s="1247"/>
      <c r="EG162" s="1247"/>
      <c r="EH162" s="1257"/>
      <c r="EI162" s="1452">
        <f t="shared" si="85"/>
        <v>0</v>
      </c>
      <c r="EJ162" s="1452">
        <f t="shared" si="86"/>
        <v>0</v>
      </c>
      <c r="EK162" s="1257"/>
      <c r="EL162" s="1450" t="str">
        <f t="shared" si="87"/>
        <v/>
      </c>
      <c r="EN162" s="1247"/>
      <c r="EO162" s="1247"/>
      <c r="EP162" s="1247"/>
      <c r="EQ162" s="1247"/>
      <c r="ER162" s="1247"/>
      <c r="ES162" s="1247"/>
      <c r="ET162" s="1247"/>
      <c r="EU162" s="1247"/>
      <c r="EV162" s="1247"/>
      <c r="EW162" s="1247"/>
      <c r="EX162" s="1247"/>
      <c r="EY162" s="1247"/>
      <c r="EZ162" s="1247"/>
      <c r="FA162" s="1247"/>
      <c r="FB162" s="1247"/>
      <c r="FC162" s="1247"/>
      <c r="FD162" s="1247"/>
      <c r="FE162" s="1247"/>
      <c r="FF162" s="1247"/>
      <c r="FG162" s="1247"/>
      <c r="FH162" s="1247"/>
      <c r="FI162" s="1247"/>
      <c r="FJ162" s="1247"/>
      <c r="FK162" s="1247"/>
      <c r="FL162" s="1247"/>
      <c r="FM162" s="1247"/>
      <c r="FN162" s="1247"/>
      <c r="FO162" s="1247"/>
      <c r="FP162" s="1247"/>
      <c r="FQ162" s="1247"/>
      <c r="FR162" s="1247"/>
      <c r="FS162" s="1247"/>
      <c r="FT162" s="1247"/>
      <c r="FU162" s="1247"/>
      <c r="FV162" s="1247"/>
      <c r="FW162" s="1247"/>
      <c r="FX162" s="1247"/>
      <c r="FY162" s="1247"/>
      <c r="FZ162" s="1247"/>
      <c r="GA162" s="1247"/>
      <c r="GB162" s="1247"/>
      <c r="GC162" s="1247"/>
      <c r="GD162" s="1247"/>
      <c r="GE162" s="1247"/>
      <c r="GF162" s="1247"/>
      <c r="GG162" s="1247"/>
      <c r="GH162" s="1247"/>
      <c r="GI162" s="1247"/>
      <c r="GJ162" s="1247"/>
      <c r="GK162" s="1247"/>
      <c r="GL162" s="1247"/>
      <c r="GM162" s="1247"/>
      <c r="GN162" s="1247"/>
      <c r="GO162" s="1247"/>
      <c r="GP162" s="1247"/>
      <c r="GQ162" s="1247"/>
      <c r="GR162" s="1247"/>
      <c r="GS162" s="1247"/>
      <c r="GT162" s="1247"/>
      <c r="GU162" s="1247"/>
      <c r="GV162" s="1247"/>
      <c r="GW162" s="1247"/>
      <c r="GX162" s="1247"/>
      <c r="GY162" s="1247"/>
      <c r="GZ162" s="1247"/>
      <c r="HA162" s="1247"/>
      <c r="HB162" s="1247"/>
      <c r="HC162" s="1247"/>
      <c r="HD162" s="1247"/>
      <c r="HE162" s="1247"/>
      <c r="HF162" s="1247"/>
      <c r="HG162" s="1247"/>
      <c r="HH162" s="1247"/>
      <c r="HI162" s="1247"/>
      <c r="HJ162" s="1247"/>
      <c r="HK162" s="1247"/>
      <c r="HL162" s="1247"/>
      <c r="HM162" s="1247"/>
      <c r="HN162" s="1247"/>
      <c r="HO162" s="1247"/>
      <c r="HQ162" s="1452">
        <f t="shared" si="88"/>
        <v>0</v>
      </c>
      <c r="HR162" s="1452">
        <f t="shared" si="89"/>
        <v>0</v>
      </c>
    </row>
    <row r="163" spans="1:226" ht="16.5" customHeight="1" x14ac:dyDescent="0.2">
      <c r="A163" s="456"/>
      <c r="B163" s="121"/>
      <c r="C163" s="121"/>
      <c r="D163" s="122"/>
      <c r="E163" s="122"/>
      <c r="F163" s="142"/>
      <c r="G163" s="140"/>
      <c r="H163" s="141"/>
      <c r="I163" s="141"/>
      <c r="J163" s="141"/>
      <c r="K163" s="1559">
        <f t="shared" si="90"/>
        <v>0</v>
      </c>
      <c r="L163" s="153"/>
      <c r="M163" s="151"/>
      <c r="N163" s="152"/>
      <c r="O163" s="646"/>
      <c r="P163" s="1559">
        <f>+(M163*N163*O163)*C163*D163</f>
        <v>0</v>
      </c>
      <c r="Q163" s="343"/>
      <c r="R163" s="343"/>
      <c r="S163" s="344"/>
      <c r="T163" s="1559">
        <f t="shared" si="94"/>
        <v>0</v>
      </c>
      <c r="U163" s="344"/>
      <c r="V163" s="141"/>
      <c r="W163" s="1559">
        <f t="shared" si="93"/>
        <v>0</v>
      </c>
      <c r="X163" s="343"/>
      <c r="Y163" s="343"/>
      <c r="Z163" s="343"/>
      <c r="AA163" s="343"/>
      <c r="AB163" s="1559">
        <f t="shared" si="91"/>
        <v>0</v>
      </c>
      <c r="AC163" s="1559">
        <f t="shared" si="73"/>
        <v>0</v>
      </c>
      <c r="AD163" s="1559">
        <f t="shared" si="92"/>
        <v>0</v>
      </c>
      <c r="AF163" s="928"/>
      <c r="AG163" s="1065" t="str">
        <f>IF(AF163=" "," ",IF(AF163="Vehículos",VLOOKUP($AG$18,'Datos Indices'!$A$38:$Z$50,22,FALSE),IF(AF163="Ipim",VLOOKUP($AG$18,'Datos Indices'!$A$38:$Z$50,7,FALSE),IF(AF163="Dólar",VLOOKUP($AG$18,'Datos Indices'!$A$38:$Z$50,4,FALSE),IF(AF163="Gasoil",VLOOKUP($AG$18,'Datos Indices'!$A$38:$Z$50,10,FALSE),IF(AF163="WPU06 Pesificado",VLOOKUP($AG$18,'Datos Indices'!$A$38:$Z$50,26,FALSE),0))))))</f>
        <v xml:space="preserve"> </v>
      </c>
      <c r="AH163" s="1066">
        <f t="shared" si="74"/>
        <v>0</v>
      </c>
      <c r="AJ163" s="928"/>
      <c r="AK163" s="1065" t="str">
        <f>IF(AJ163=" "," ",IF(AJ163="Vehículos",VLOOKUP($AK$18,'Datos Indices'!$A$38:$Z$50,22,FALSE),IF(AJ163="Ipim",VLOOKUP($AK$18,'Datos Indices'!$A$38:$Z$50,7,FALSE),IF(AJ163="Dólar",VLOOKUP($AK$18,'Datos Indices'!$A$38:$Z$50,4,FALSE),IF(AJ163="Gasoil",VLOOKUP($AK$18,'Datos Indices'!$A$38:$Z$50,10,FALSE),IF(AJ163="WPU06 Pesificado",VLOOKUP($AK$18,'Datos Indices'!$A$38:$Z$50,26,FALSE),0))))))</f>
        <v xml:space="preserve"> </v>
      </c>
      <c r="AL163" s="1067">
        <f t="shared" si="75"/>
        <v>0</v>
      </c>
      <c r="AM163" s="1067">
        <f t="shared" si="76"/>
        <v>0</v>
      </c>
      <c r="AN163" s="1067">
        <f t="shared" si="77"/>
        <v>0</v>
      </c>
      <c r="AP163" s="928"/>
      <c r="AQ163" s="1065" t="str">
        <f>IF(AP163=" "," ",IF(AP163="Vehículos",VLOOKUP($AQ$18,'Datos Indices'!$A$38:$Z$50,22,FALSE),IF(AP163="Ipim",VLOOKUP($AQ$18,'Datos Indices'!$A$38:$Z$50,7,FALSE),IF(AP163="Dólar",VLOOKUP($AQ$18,'Datos Indices'!$A$38:$Z$50,4,FALSE),IF(AP163="Gasoil",VLOOKUP($AQ$18,'Datos Indices'!$A$38:$Z$50,10,FALSE),IF(AP163="WPU06 Pesificado",VLOOKUP($AQ$18,'Datos Indices'!$A$38:$Z$50,26,FALSE),0))))))</f>
        <v xml:space="preserve"> </v>
      </c>
      <c r="AR163" s="1066">
        <f t="shared" si="78"/>
        <v>0</v>
      </c>
      <c r="AT163" s="928"/>
      <c r="AU163" s="1065" t="str">
        <f>IF(AT163=" "," ",IF(AT163="Vehículos",VLOOKUP($AU$18,'Datos Indices'!$A$38:$Z$50,22,FALSE),IF(AT163="Ipim",VLOOKUP($AU$18,'Datos Indices'!$A$38:$Z$50,7,FALSE),IF(AT163="Dólar",VLOOKUP($AU$18,'Datos Indices'!$A$38:$Z$50,4,FALSE),IF(AT163="Gasoil",VLOOKUP($AU$18,'Datos Indices'!$A$38:$Z$50,10,FALSE),IF(AT163="WPU06 Pesificado",VLOOKUP($AU$18,'Datos Indices'!$A$38:$Z$50,26,FALSE),0))))))</f>
        <v xml:space="preserve"> </v>
      </c>
      <c r="AV163" s="1067">
        <f t="shared" si="79"/>
        <v>0</v>
      </c>
      <c r="AW163" s="1067">
        <f t="shared" si="80"/>
        <v>0</v>
      </c>
      <c r="AX163" s="1067">
        <f t="shared" si="81"/>
        <v>0</v>
      </c>
      <c r="AY163" s="1559">
        <f t="shared" si="82"/>
        <v>0</v>
      </c>
      <c r="AZ163" s="1559">
        <f t="shared" si="83"/>
        <v>0</v>
      </c>
      <c r="BA163" s="1257"/>
      <c r="BB163" s="125"/>
      <c r="BC163" s="1257"/>
      <c r="BD163" s="1450" t="str">
        <f t="shared" si="84"/>
        <v/>
      </c>
      <c r="BF163" s="1247"/>
      <c r="BG163" s="1247"/>
      <c r="BH163" s="1247"/>
      <c r="BI163" s="1247"/>
      <c r="BJ163" s="1247"/>
      <c r="BK163" s="1247"/>
      <c r="BL163" s="1247"/>
      <c r="BM163" s="1247"/>
      <c r="BN163" s="1247"/>
      <c r="BO163" s="1247"/>
      <c r="BP163" s="1247"/>
      <c r="BQ163" s="1247"/>
      <c r="BR163" s="1247"/>
      <c r="BS163" s="1247"/>
      <c r="BT163" s="1247"/>
      <c r="BU163" s="1247"/>
      <c r="BV163" s="1247"/>
      <c r="BW163" s="1247"/>
      <c r="BX163" s="1247"/>
      <c r="BY163" s="1247"/>
      <c r="BZ163" s="1247"/>
      <c r="CA163" s="1247"/>
      <c r="CB163" s="1247"/>
      <c r="CC163" s="1247"/>
      <c r="CD163" s="1247"/>
      <c r="CE163" s="1247"/>
      <c r="CF163" s="1247"/>
      <c r="CG163" s="1247"/>
      <c r="CH163" s="1247"/>
      <c r="CI163" s="1247"/>
      <c r="CJ163" s="1247"/>
      <c r="CK163" s="1247"/>
      <c r="CL163" s="1247"/>
      <c r="CM163" s="1247"/>
      <c r="CN163" s="1247"/>
      <c r="CO163" s="1247"/>
      <c r="CP163" s="1247"/>
      <c r="CQ163" s="1247"/>
      <c r="CR163" s="1247"/>
      <c r="CS163" s="1247"/>
      <c r="CT163" s="1247"/>
      <c r="CU163" s="1247"/>
      <c r="CV163" s="1247"/>
      <c r="CW163" s="1247"/>
      <c r="CX163" s="1247"/>
      <c r="CY163" s="1247"/>
      <c r="CZ163" s="1247"/>
      <c r="DA163" s="1247"/>
      <c r="DB163" s="1247"/>
      <c r="DC163" s="1247"/>
      <c r="DD163" s="1247"/>
      <c r="DE163" s="1247"/>
      <c r="DF163" s="1247"/>
      <c r="DG163" s="1247"/>
      <c r="DH163" s="1247"/>
      <c r="DI163" s="1247"/>
      <c r="DJ163" s="1247"/>
      <c r="DK163" s="1247"/>
      <c r="DL163" s="1247"/>
      <c r="DM163" s="1247"/>
      <c r="DN163" s="1247"/>
      <c r="DO163" s="1247"/>
      <c r="DP163" s="1247"/>
      <c r="DQ163" s="1247"/>
      <c r="DR163" s="1247"/>
      <c r="DS163" s="1247"/>
      <c r="DT163" s="1247"/>
      <c r="DU163" s="1247"/>
      <c r="DV163" s="1247"/>
      <c r="DW163" s="1247"/>
      <c r="DX163" s="1247"/>
      <c r="DY163" s="1247"/>
      <c r="DZ163" s="1247"/>
      <c r="EA163" s="1247"/>
      <c r="EB163" s="1247"/>
      <c r="EC163" s="1247"/>
      <c r="ED163" s="1247"/>
      <c r="EE163" s="1247"/>
      <c r="EF163" s="1247"/>
      <c r="EG163" s="1247"/>
      <c r="EH163" s="1257"/>
      <c r="EI163" s="1452">
        <f t="shared" si="85"/>
        <v>0</v>
      </c>
      <c r="EJ163" s="1452">
        <f t="shared" si="86"/>
        <v>0</v>
      </c>
      <c r="EK163" s="1257"/>
      <c r="EL163" s="1450" t="str">
        <f t="shared" si="87"/>
        <v/>
      </c>
      <c r="EN163" s="1247"/>
      <c r="EO163" s="1247"/>
      <c r="EP163" s="1247"/>
      <c r="EQ163" s="1247"/>
      <c r="ER163" s="1247"/>
      <c r="ES163" s="1247"/>
      <c r="ET163" s="1247"/>
      <c r="EU163" s="1247"/>
      <c r="EV163" s="1247"/>
      <c r="EW163" s="1247"/>
      <c r="EX163" s="1247"/>
      <c r="EY163" s="1247"/>
      <c r="EZ163" s="1247"/>
      <c r="FA163" s="1247"/>
      <c r="FB163" s="1247"/>
      <c r="FC163" s="1247"/>
      <c r="FD163" s="1247"/>
      <c r="FE163" s="1247"/>
      <c r="FF163" s="1247"/>
      <c r="FG163" s="1247"/>
      <c r="FH163" s="1247"/>
      <c r="FI163" s="1247"/>
      <c r="FJ163" s="1247"/>
      <c r="FK163" s="1247"/>
      <c r="FL163" s="1247"/>
      <c r="FM163" s="1247"/>
      <c r="FN163" s="1247"/>
      <c r="FO163" s="1247"/>
      <c r="FP163" s="1247"/>
      <c r="FQ163" s="1247"/>
      <c r="FR163" s="1247"/>
      <c r="FS163" s="1247"/>
      <c r="FT163" s="1247"/>
      <c r="FU163" s="1247"/>
      <c r="FV163" s="1247"/>
      <c r="FW163" s="1247"/>
      <c r="FX163" s="1247"/>
      <c r="FY163" s="1247"/>
      <c r="FZ163" s="1247"/>
      <c r="GA163" s="1247"/>
      <c r="GB163" s="1247"/>
      <c r="GC163" s="1247"/>
      <c r="GD163" s="1247"/>
      <c r="GE163" s="1247"/>
      <c r="GF163" s="1247"/>
      <c r="GG163" s="1247"/>
      <c r="GH163" s="1247"/>
      <c r="GI163" s="1247"/>
      <c r="GJ163" s="1247"/>
      <c r="GK163" s="1247"/>
      <c r="GL163" s="1247"/>
      <c r="GM163" s="1247"/>
      <c r="GN163" s="1247"/>
      <c r="GO163" s="1247"/>
      <c r="GP163" s="1247"/>
      <c r="GQ163" s="1247"/>
      <c r="GR163" s="1247"/>
      <c r="GS163" s="1247"/>
      <c r="GT163" s="1247"/>
      <c r="GU163" s="1247"/>
      <c r="GV163" s="1247"/>
      <c r="GW163" s="1247"/>
      <c r="GX163" s="1247"/>
      <c r="GY163" s="1247"/>
      <c r="GZ163" s="1247"/>
      <c r="HA163" s="1247"/>
      <c r="HB163" s="1247"/>
      <c r="HC163" s="1247"/>
      <c r="HD163" s="1247"/>
      <c r="HE163" s="1247"/>
      <c r="HF163" s="1247"/>
      <c r="HG163" s="1247"/>
      <c r="HH163" s="1247"/>
      <c r="HI163" s="1247"/>
      <c r="HJ163" s="1247"/>
      <c r="HK163" s="1247"/>
      <c r="HL163" s="1247"/>
      <c r="HM163" s="1247"/>
      <c r="HN163" s="1247"/>
      <c r="HO163" s="1247"/>
      <c r="HQ163" s="1452">
        <f t="shared" si="88"/>
        <v>0</v>
      </c>
      <c r="HR163" s="1452">
        <f t="shared" si="89"/>
        <v>0</v>
      </c>
    </row>
    <row r="164" spans="1:226" ht="16.5" customHeight="1" x14ac:dyDescent="0.2">
      <c r="A164" s="456"/>
      <c r="B164" s="121"/>
      <c r="C164" s="121"/>
      <c r="D164" s="122"/>
      <c r="E164" s="122"/>
      <c r="F164" s="142"/>
      <c r="G164" s="140"/>
      <c r="H164" s="141"/>
      <c r="I164" s="141"/>
      <c r="J164" s="141"/>
      <c r="K164" s="1559">
        <f t="shared" si="90"/>
        <v>0</v>
      </c>
      <c r="L164" s="153"/>
      <c r="M164" s="151"/>
      <c r="N164" s="152"/>
      <c r="O164" s="646"/>
      <c r="P164" s="1559">
        <f>+(M164*N164*O164)*C164*D164</f>
        <v>0</v>
      </c>
      <c r="Q164" s="343"/>
      <c r="R164" s="343"/>
      <c r="S164" s="344"/>
      <c r="T164" s="1559">
        <f t="shared" si="94"/>
        <v>0</v>
      </c>
      <c r="U164" s="344"/>
      <c r="V164" s="141"/>
      <c r="W164" s="1559">
        <f t="shared" si="93"/>
        <v>0</v>
      </c>
      <c r="X164" s="343"/>
      <c r="Y164" s="343"/>
      <c r="Z164" s="343"/>
      <c r="AA164" s="343"/>
      <c r="AB164" s="1559">
        <f t="shared" si="91"/>
        <v>0</v>
      </c>
      <c r="AC164" s="1559">
        <f t="shared" si="73"/>
        <v>0</v>
      </c>
      <c r="AD164" s="1559">
        <f t="shared" si="92"/>
        <v>0</v>
      </c>
      <c r="AF164" s="928"/>
      <c r="AG164" s="1065" t="str">
        <f>IF(AF164=" "," ",IF(AF164="Vehículos",VLOOKUP($AG$18,'Datos Indices'!$A$38:$Z$50,22,FALSE),IF(AF164="Ipim",VLOOKUP($AG$18,'Datos Indices'!$A$38:$Z$50,7,FALSE),IF(AF164="Dólar",VLOOKUP($AG$18,'Datos Indices'!$A$38:$Z$50,4,FALSE),IF(AF164="Gasoil",VLOOKUP($AG$18,'Datos Indices'!$A$38:$Z$50,10,FALSE),IF(AF164="WPU06 Pesificado",VLOOKUP($AG$18,'Datos Indices'!$A$38:$Z$50,26,FALSE),0))))))</f>
        <v xml:space="preserve"> </v>
      </c>
      <c r="AH164" s="1066">
        <f t="shared" si="74"/>
        <v>0</v>
      </c>
      <c r="AJ164" s="928"/>
      <c r="AK164" s="1065" t="str">
        <f>IF(AJ164=" "," ",IF(AJ164="Vehículos",VLOOKUP($AK$18,'Datos Indices'!$A$38:$Z$50,22,FALSE),IF(AJ164="Ipim",VLOOKUP($AK$18,'Datos Indices'!$A$38:$Z$50,7,FALSE),IF(AJ164="Dólar",VLOOKUP($AK$18,'Datos Indices'!$A$38:$Z$50,4,FALSE),IF(AJ164="Gasoil",VLOOKUP($AK$18,'Datos Indices'!$A$38:$Z$50,10,FALSE),IF(AJ164="WPU06 Pesificado",VLOOKUP($AK$18,'Datos Indices'!$A$38:$Z$50,26,FALSE),0))))))</f>
        <v xml:space="preserve"> </v>
      </c>
      <c r="AL164" s="1067">
        <f t="shared" si="75"/>
        <v>0</v>
      </c>
      <c r="AM164" s="1067">
        <f t="shared" si="76"/>
        <v>0</v>
      </c>
      <c r="AN164" s="1067">
        <f t="shared" si="77"/>
        <v>0</v>
      </c>
      <c r="AP164" s="928"/>
      <c r="AQ164" s="1065" t="str">
        <f>IF(AP164=" "," ",IF(AP164="Vehículos",VLOOKUP($AQ$18,'Datos Indices'!$A$38:$Z$50,22,FALSE),IF(AP164="Ipim",VLOOKUP($AQ$18,'Datos Indices'!$A$38:$Z$50,7,FALSE),IF(AP164="Dólar",VLOOKUP($AQ$18,'Datos Indices'!$A$38:$Z$50,4,FALSE),IF(AP164="Gasoil",VLOOKUP($AQ$18,'Datos Indices'!$A$38:$Z$50,10,FALSE),IF(AP164="WPU06 Pesificado",VLOOKUP($AQ$18,'Datos Indices'!$A$38:$Z$50,26,FALSE),0))))))</f>
        <v xml:space="preserve"> </v>
      </c>
      <c r="AR164" s="1066">
        <f t="shared" si="78"/>
        <v>0</v>
      </c>
      <c r="AT164" s="928"/>
      <c r="AU164" s="1065" t="str">
        <f>IF(AT164=" "," ",IF(AT164="Vehículos",VLOOKUP($AU$18,'Datos Indices'!$A$38:$Z$50,22,FALSE),IF(AT164="Ipim",VLOOKUP($AU$18,'Datos Indices'!$A$38:$Z$50,7,FALSE),IF(AT164="Dólar",VLOOKUP($AU$18,'Datos Indices'!$A$38:$Z$50,4,FALSE),IF(AT164="Gasoil",VLOOKUP($AU$18,'Datos Indices'!$A$38:$Z$50,10,FALSE),IF(AT164="WPU06 Pesificado",VLOOKUP($AU$18,'Datos Indices'!$A$38:$Z$50,26,FALSE),0))))))</f>
        <v xml:space="preserve"> </v>
      </c>
      <c r="AV164" s="1067">
        <f t="shared" si="79"/>
        <v>0</v>
      </c>
      <c r="AW164" s="1067">
        <f t="shared" si="80"/>
        <v>0</v>
      </c>
      <c r="AX164" s="1067">
        <f t="shared" si="81"/>
        <v>0</v>
      </c>
      <c r="AY164" s="1559">
        <f t="shared" si="82"/>
        <v>0</v>
      </c>
      <c r="AZ164" s="1559">
        <f t="shared" si="83"/>
        <v>0</v>
      </c>
      <c r="BA164" s="1257"/>
      <c r="BB164" s="125"/>
      <c r="BC164" s="1257"/>
      <c r="BD164" s="1450" t="str">
        <f t="shared" si="84"/>
        <v/>
      </c>
      <c r="BF164" s="1247"/>
      <c r="BG164" s="1247"/>
      <c r="BH164" s="1247"/>
      <c r="BI164" s="1247"/>
      <c r="BJ164" s="1247"/>
      <c r="BK164" s="1247"/>
      <c r="BL164" s="1247"/>
      <c r="BM164" s="1247"/>
      <c r="BN164" s="1247"/>
      <c r="BO164" s="1247"/>
      <c r="BP164" s="1247"/>
      <c r="BQ164" s="1247"/>
      <c r="BR164" s="1247"/>
      <c r="BS164" s="1247"/>
      <c r="BT164" s="1247"/>
      <c r="BU164" s="1247"/>
      <c r="BV164" s="1247"/>
      <c r="BW164" s="1247"/>
      <c r="BX164" s="1247"/>
      <c r="BY164" s="1247"/>
      <c r="BZ164" s="1247"/>
      <c r="CA164" s="1247"/>
      <c r="CB164" s="1247"/>
      <c r="CC164" s="1247"/>
      <c r="CD164" s="1247"/>
      <c r="CE164" s="1247"/>
      <c r="CF164" s="1247"/>
      <c r="CG164" s="1247"/>
      <c r="CH164" s="1247"/>
      <c r="CI164" s="1247"/>
      <c r="CJ164" s="1247"/>
      <c r="CK164" s="1247"/>
      <c r="CL164" s="1247"/>
      <c r="CM164" s="1247"/>
      <c r="CN164" s="1247"/>
      <c r="CO164" s="1247"/>
      <c r="CP164" s="1247"/>
      <c r="CQ164" s="1247"/>
      <c r="CR164" s="1247"/>
      <c r="CS164" s="1247"/>
      <c r="CT164" s="1247"/>
      <c r="CU164" s="1247"/>
      <c r="CV164" s="1247"/>
      <c r="CW164" s="1247"/>
      <c r="CX164" s="1247"/>
      <c r="CY164" s="1247"/>
      <c r="CZ164" s="1247"/>
      <c r="DA164" s="1247"/>
      <c r="DB164" s="1247"/>
      <c r="DC164" s="1247"/>
      <c r="DD164" s="1247"/>
      <c r="DE164" s="1247"/>
      <c r="DF164" s="1247"/>
      <c r="DG164" s="1247"/>
      <c r="DH164" s="1247"/>
      <c r="DI164" s="1247"/>
      <c r="DJ164" s="1247"/>
      <c r="DK164" s="1247"/>
      <c r="DL164" s="1247"/>
      <c r="DM164" s="1247"/>
      <c r="DN164" s="1247"/>
      <c r="DO164" s="1247"/>
      <c r="DP164" s="1247"/>
      <c r="DQ164" s="1247"/>
      <c r="DR164" s="1247"/>
      <c r="DS164" s="1247"/>
      <c r="DT164" s="1247"/>
      <c r="DU164" s="1247"/>
      <c r="DV164" s="1247"/>
      <c r="DW164" s="1247"/>
      <c r="DX164" s="1247"/>
      <c r="DY164" s="1247"/>
      <c r="DZ164" s="1247"/>
      <c r="EA164" s="1247"/>
      <c r="EB164" s="1247"/>
      <c r="EC164" s="1247"/>
      <c r="ED164" s="1247"/>
      <c r="EE164" s="1247"/>
      <c r="EF164" s="1247"/>
      <c r="EG164" s="1247"/>
      <c r="EH164" s="1257"/>
      <c r="EI164" s="1452">
        <f t="shared" si="85"/>
        <v>0</v>
      </c>
      <c r="EJ164" s="1452">
        <f t="shared" si="86"/>
        <v>0</v>
      </c>
      <c r="EK164" s="1257"/>
      <c r="EL164" s="1450" t="str">
        <f t="shared" si="87"/>
        <v/>
      </c>
      <c r="EN164" s="1247"/>
      <c r="EO164" s="1247"/>
      <c r="EP164" s="1247"/>
      <c r="EQ164" s="1247"/>
      <c r="ER164" s="1247"/>
      <c r="ES164" s="1247"/>
      <c r="ET164" s="1247"/>
      <c r="EU164" s="1247"/>
      <c r="EV164" s="1247"/>
      <c r="EW164" s="1247"/>
      <c r="EX164" s="1247"/>
      <c r="EY164" s="1247"/>
      <c r="EZ164" s="1247"/>
      <c r="FA164" s="1247"/>
      <c r="FB164" s="1247"/>
      <c r="FC164" s="1247"/>
      <c r="FD164" s="1247"/>
      <c r="FE164" s="1247"/>
      <c r="FF164" s="1247"/>
      <c r="FG164" s="1247"/>
      <c r="FH164" s="1247"/>
      <c r="FI164" s="1247"/>
      <c r="FJ164" s="1247"/>
      <c r="FK164" s="1247"/>
      <c r="FL164" s="1247"/>
      <c r="FM164" s="1247"/>
      <c r="FN164" s="1247"/>
      <c r="FO164" s="1247"/>
      <c r="FP164" s="1247"/>
      <c r="FQ164" s="1247"/>
      <c r="FR164" s="1247"/>
      <c r="FS164" s="1247"/>
      <c r="FT164" s="1247"/>
      <c r="FU164" s="1247"/>
      <c r="FV164" s="1247"/>
      <c r="FW164" s="1247"/>
      <c r="FX164" s="1247"/>
      <c r="FY164" s="1247"/>
      <c r="FZ164" s="1247"/>
      <c r="GA164" s="1247"/>
      <c r="GB164" s="1247"/>
      <c r="GC164" s="1247"/>
      <c r="GD164" s="1247"/>
      <c r="GE164" s="1247"/>
      <c r="GF164" s="1247"/>
      <c r="GG164" s="1247"/>
      <c r="GH164" s="1247"/>
      <c r="GI164" s="1247"/>
      <c r="GJ164" s="1247"/>
      <c r="GK164" s="1247"/>
      <c r="GL164" s="1247"/>
      <c r="GM164" s="1247"/>
      <c r="GN164" s="1247"/>
      <c r="GO164" s="1247"/>
      <c r="GP164" s="1247"/>
      <c r="GQ164" s="1247"/>
      <c r="GR164" s="1247"/>
      <c r="GS164" s="1247"/>
      <c r="GT164" s="1247"/>
      <c r="GU164" s="1247"/>
      <c r="GV164" s="1247"/>
      <c r="GW164" s="1247"/>
      <c r="GX164" s="1247"/>
      <c r="GY164" s="1247"/>
      <c r="GZ164" s="1247"/>
      <c r="HA164" s="1247"/>
      <c r="HB164" s="1247"/>
      <c r="HC164" s="1247"/>
      <c r="HD164" s="1247"/>
      <c r="HE164" s="1247"/>
      <c r="HF164" s="1247"/>
      <c r="HG164" s="1247"/>
      <c r="HH164" s="1247"/>
      <c r="HI164" s="1247"/>
      <c r="HJ164" s="1247"/>
      <c r="HK164" s="1247"/>
      <c r="HL164" s="1247"/>
      <c r="HM164" s="1247"/>
      <c r="HN164" s="1247"/>
      <c r="HO164" s="1247"/>
      <c r="HQ164" s="1452">
        <f t="shared" si="88"/>
        <v>0</v>
      </c>
      <c r="HR164" s="1452">
        <f t="shared" si="89"/>
        <v>0</v>
      </c>
    </row>
    <row r="165" spans="1:226" ht="16.5" customHeight="1" x14ac:dyDescent="0.2">
      <c r="A165" s="456"/>
      <c r="B165" s="121"/>
      <c r="C165" s="121"/>
      <c r="D165" s="122"/>
      <c r="E165" s="122"/>
      <c r="F165" s="142"/>
      <c r="G165" s="140"/>
      <c r="H165" s="141"/>
      <c r="I165" s="141"/>
      <c r="J165" s="141"/>
      <c r="K165" s="1559">
        <f t="shared" ref="K165:K177" si="95">(J165*I165*H165)*C165*D165</f>
        <v>0</v>
      </c>
      <c r="L165" s="153"/>
      <c r="M165" s="151"/>
      <c r="N165" s="152"/>
      <c r="O165" s="646"/>
      <c r="P165" s="1559">
        <f>+(M165*N165*O165)*C165*D165</f>
        <v>0</v>
      </c>
      <c r="Q165" s="343"/>
      <c r="R165" s="343"/>
      <c r="S165" s="344"/>
      <c r="T165" s="1559">
        <f t="shared" si="94"/>
        <v>0</v>
      </c>
      <c r="U165" s="344"/>
      <c r="V165" s="141"/>
      <c r="W165" s="1559">
        <f t="shared" si="93"/>
        <v>0</v>
      </c>
      <c r="X165" s="343"/>
      <c r="Y165" s="343"/>
      <c r="Z165" s="343"/>
      <c r="AA165" s="343"/>
      <c r="AB165" s="1559">
        <f t="shared" ref="AB165:AB177" si="96">SUM(X165:AA165)*C165*D165</f>
        <v>0</v>
      </c>
      <c r="AC165" s="1559">
        <f t="shared" si="73"/>
        <v>0</v>
      </c>
      <c r="AD165" s="1559">
        <f t="shared" ref="AD165:AD177" si="97">+K165+P165+W165+AB165</f>
        <v>0</v>
      </c>
      <c r="AF165" s="928"/>
      <c r="AG165" s="1065" t="str">
        <f>IF(AF165=" "," ",IF(AF165="Vehículos",VLOOKUP($AG$18,'Datos Indices'!$A$38:$Z$50,22,FALSE),IF(AF165="Ipim",VLOOKUP($AG$18,'Datos Indices'!$A$38:$Z$50,7,FALSE),IF(AF165="Dólar",VLOOKUP($AG$18,'Datos Indices'!$A$38:$Z$50,4,FALSE),IF(AF165="Gasoil",VLOOKUP($AG$18,'Datos Indices'!$A$38:$Z$50,10,FALSE),IF(AF165="WPU06 Pesificado",VLOOKUP($AG$18,'Datos Indices'!$A$38:$Z$50,26,FALSE),0))))))</f>
        <v xml:space="preserve"> </v>
      </c>
      <c r="AH165" s="1066">
        <f t="shared" si="74"/>
        <v>0</v>
      </c>
      <c r="AJ165" s="928"/>
      <c r="AK165" s="1065" t="str">
        <f>IF(AJ165=" "," ",IF(AJ165="Vehículos",VLOOKUP($AK$18,'Datos Indices'!$A$38:$Z$50,22,FALSE),IF(AJ165="Ipim",VLOOKUP($AK$18,'Datos Indices'!$A$38:$Z$50,7,FALSE),IF(AJ165="Dólar",VLOOKUP($AK$18,'Datos Indices'!$A$38:$Z$50,4,FALSE),IF(AJ165="Gasoil",VLOOKUP($AK$18,'Datos Indices'!$A$38:$Z$50,10,FALSE),IF(AJ165="WPU06 Pesificado",VLOOKUP($AK$18,'Datos Indices'!$A$38:$Z$50,26,FALSE),0))))))</f>
        <v xml:space="preserve"> </v>
      </c>
      <c r="AL165" s="1067">
        <f t="shared" si="75"/>
        <v>0</v>
      </c>
      <c r="AM165" s="1067">
        <f t="shared" si="76"/>
        <v>0</v>
      </c>
      <c r="AN165" s="1067">
        <f t="shared" si="77"/>
        <v>0</v>
      </c>
      <c r="AP165" s="928"/>
      <c r="AQ165" s="1065" t="str">
        <f>IF(AP165=" "," ",IF(AP165="Vehículos",VLOOKUP($AQ$18,'Datos Indices'!$A$38:$Z$50,22,FALSE),IF(AP165="Ipim",VLOOKUP($AQ$18,'Datos Indices'!$A$38:$Z$50,7,FALSE),IF(AP165="Dólar",VLOOKUP($AQ$18,'Datos Indices'!$A$38:$Z$50,4,FALSE),IF(AP165="Gasoil",VLOOKUP($AQ$18,'Datos Indices'!$A$38:$Z$50,10,FALSE),IF(AP165="WPU06 Pesificado",VLOOKUP($AQ$18,'Datos Indices'!$A$38:$Z$50,26,FALSE),0))))))</f>
        <v xml:space="preserve"> </v>
      </c>
      <c r="AR165" s="1066">
        <f t="shared" si="78"/>
        <v>0</v>
      </c>
      <c r="AT165" s="928"/>
      <c r="AU165" s="1065" t="str">
        <f>IF(AT165=" "," ",IF(AT165="Vehículos",VLOOKUP($AU$18,'Datos Indices'!$A$38:$Z$50,22,FALSE),IF(AT165="Ipim",VLOOKUP($AU$18,'Datos Indices'!$A$38:$Z$50,7,FALSE),IF(AT165="Dólar",VLOOKUP($AU$18,'Datos Indices'!$A$38:$Z$50,4,FALSE),IF(AT165="Gasoil",VLOOKUP($AU$18,'Datos Indices'!$A$38:$Z$50,10,FALSE),IF(AT165="WPU06 Pesificado",VLOOKUP($AU$18,'Datos Indices'!$A$38:$Z$50,26,FALSE),0))))))</f>
        <v xml:space="preserve"> </v>
      </c>
      <c r="AV165" s="1067">
        <f t="shared" si="79"/>
        <v>0</v>
      </c>
      <c r="AW165" s="1067">
        <f t="shared" si="80"/>
        <v>0</v>
      </c>
      <c r="AX165" s="1067">
        <f t="shared" si="81"/>
        <v>0</v>
      </c>
      <c r="AY165" s="1559">
        <f t="shared" si="82"/>
        <v>0</v>
      </c>
      <c r="AZ165" s="1559">
        <f t="shared" si="83"/>
        <v>0</v>
      </c>
      <c r="BA165" s="1257"/>
      <c r="BB165" s="125"/>
      <c r="BC165" s="1257"/>
      <c r="BD165" s="1450" t="str">
        <f t="shared" si="84"/>
        <v/>
      </c>
      <c r="BF165" s="1247"/>
      <c r="BG165" s="1247"/>
      <c r="BH165" s="1247"/>
      <c r="BI165" s="1247"/>
      <c r="BJ165" s="1247"/>
      <c r="BK165" s="1247"/>
      <c r="BL165" s="1247"/>
      <c r="BM165" s="1247"/>
      <c r="BN165" s="1247"/>
      <c r="BO165" s="1247"/>
      <c r="BP165" s="1247"/>
      <c r="BQ165" s="1247"/>
      <c r="BR165" s="1247"/>
      <c r="BS165" s="1247"/>
      <c r="BT165" s="1247"/>
      <c r="BU165" s="1247"/>
      <c r="BV165" s="1247"/>
      <c r="BW165" s="1247"/>
      <c r="BX165" s="1247"/>
      <c r="BY165" s="1247"/>
      <c r="BZ165" s="1247"/>
      <c r="CA165" s="1247"/>
      <c r="CB165" s="1247"/>
      <c r="CC165" s="1247"/>
      <c r="CD165" s="1247"/>
      <c r="CE165" s="1247"/>
      <c r="CF165" s="1247"/>
      <c r="CG165" s="1247"/>
      <c r="CH165" s="1247"/>
      <c r="CI165" s="1247"/>
      <c r="CJ165" s="1247"/>
      <c r="CK165" s="1247"/>
      <c r="CL165" s="1247"/>
      <c r="CM165" s="1247"/>
      <c r="CN165" s="1247"/>
      <c r="CO165" s="1247"/>
      <c r="CP165" s="1247"/>
      <c r="CQ165" s="1247"/>
      <c r="CR165" s="1247"/>
      <c r="CS165" s="1247"/>
      <c r="CT165" s="1247"/>
      <c r="CU165" s="1247"/>
      <c r="CV165" s="1247"/>
      <c r="CW165" s="1247"/>
      <c r="CX165" s="1247"/>
      <c r="CY165" s="1247"/>
      <c r="CZ165" s="1247"/>
      <c r="DA165" s="1247"/>
      <c r="DB165" s="1247"/>
      <c r="DC165" s="1247"/>
      <c r="DD165" s="1247"/>
      <c r="DE165" s="1247"/>
      <c r="DF165" s="1247"/>
      <c r="DG165" s="1247"/>
      <c r="DH165" s="1247"/>
      <c r="DI165" s="1247"/>
      <c r="DJ165" s="1247"/>
      <c r="DK165" s="1247"/>
      <c r="DL165" s="1247"/>
      <c r="DM165" s="1247"/>
      <c r="DN165" s="1247"/>
      <c r="DO165" s="1247"/>
      <c r="DP165" s="1247"/>
      <c r="DQ165" s="1247"/>
      <c r="DR165" s="1247"/>
      <c r="DS165" s="1247"/>
      <c r="DT165" s="1247"/>
      <c r="DU165" s="1247"/>
      <c r="DV165" s="1247"/>
      <c r="DW165" s="1247"/>
      <c r="DX165" s="1247"/>
      <c r="DY165" s="1247"/>
      <c r="DZ165" s="1247"/>
      <c r="EA165" s="1247"/>
      <c r="EB165" s="1247"/>
      <c r="EC165" s="1247"/>
      <c r="ED165" s="1247"/>
      <c r="EE165" s="1247"/>
      <c r="EF165" s="1247"/>
      <c r="EG165" s="1247"/>
      <c r="EH165" s="1257"/>
      <c r="EI165" s="1452">
        <f t="shared" si="85"/>
        <v>0</v>
      </c>
      <c r="EJ165" s="1452">
        <f t="shared" si="86"/>
        <v>0</v>
      </c>
      <c r="EK165" s="1257"/>
      <c r="EL165" s="1450" t="str">
        <f t="shared" si="87"/>
        <v/>
      </c>
      <c r="EN165" s="1247"/>
      <c r="EO165" s="1247"/>
      <c r="EP165" s="1247"/>
      <c r="EQ165" s="1247"/>
      <c r="ER165" s="1247"/>
      <c r="ES165" s="1247"/>
      <c r="ET165" s="1247"/>
      <c r="EU165" s="1247"/>
      <c r="EV165" s="1247"/>
      <c r="EW165" s="1247"/>
      <c r="EX165" s="1247"/>
      <c r="EY165" s="1247"/>
      <c r="EZ165" s="1247"/>
      <c r="FA165" s="1247"/>
      <c r="FB165" s="1247"/>
      <c r="FC165" s="1247"/>
      <c r="FD165" s="1247"/>
      <c r="FE165" s="1247"/>
      <c r="FF165" s="1247"/>
      <c r="FG165" s="1247"/>
      <c r="FH165" s="1247"/>
      <c r="FI165" s="1247"/>
      <c r="FJ165" s="1247"/>
      <c r="FK165" s="1247"/>
      <c r="FL165" s="1247"/>
      <c r="FM165" s="1247"/>
      <c r="FN165" s="1247"/>
      <c r="FO165" s="1247"/>
      <c r="FP165" s="1247"/>
      <c r="FQ165" s="1247"/>
      <c r="FR165" s="1247"/>
      <c r="FS165" s="1247"/>
      <c r="FT165" s="1247"/>
      <c r="FU165" s="1247"/>
      <c r="FV165" s="1247"/>
      <c r="FW165" s="1247"/>
      <c r="FX165" s="1247"/>
      <c r="FY165" s="1247"/>
      <c r="FZ165" s="1247"/>
      <c r="GA165" s="1247"/>
      <c r="GB165" s="1247"/>
      <c r="GC165" s="1247"/>
      <c r="GD165" s="1247"/>
      <c r="GE165" s="1247"/>
      <c r="GF165" s="1247"/>
      <c r="GG165" s="1247"/>
      <c r="GH165" s="1247"/>
      <c r="GI165" s="1247"/>
      <c r="GJ165" s="1247"/>
      <c r="GK165" s="1247"/>
      <c r="GL165" s="1247"/>
      <c r="GM165" s="1247"/>
      <c r="GN165" s="1247"/>
      <c r="GO165" s="1247"/>
      <c r="GP165" s="1247"/>
      <c r="GQ165" s="1247"/>
      <c r="GR165" s="1247"/>
      <c r="GS165" s="1247"/>
      <c r="GT165" s="1247"/>
      <c r="GU165" s="1247"/>
      <c r="GV165" s="1247"/>
      <c r="GW165" s="1247"/>
      <c r="GX165" s="1247"/>
      <c r="GY165" s="1247"/>
      <c r="GZ165" s="1247"/>
      <c r="HA165" s="1247"/>
      <c r="HB165" s="1247"/>
      <c r="HC165" s="1247"/>
      <c r="HD165" s="1247"/>
      <c r="HE165" s="1247"/>
      <c r="HF165" s="1247"/>
      <c r="HG165" s="1247"/>
      <c r="HH165" s="1247"/>
      <c r="HI165" s="1247"/>
      <c r="HJ165" s="1247"/>
      <c r="HK165" s="1247"/>
      <c r="HL165" s="1247"/>
      <c r="HM165" s="1247"/>
      <c r="HN165" s="1247"/>
      <c r="HO165" s="1247"/>
      <c r="HQ165" s="1452">
        <f t="shared" si="88"/>
        <v>0</v>
      </c>
      <c r="HR165" s="1452">
        <f t="shared" si="89"/>
        <v>0</v>
      </c>
    </row>
    <row r="166" spans="1:226" ht="16.5" customHeight="1" x14ac:dyDescent="0.2">
      <c r="A166" s="456"/>
      <c r="B166" s="121"/>
      <c r="C166" s="121"/>
      <c r="D166" s="122"/>
      <c r="E166" s="122"/>
      <c r="F166" s="142"/>
      <c r="G166" s="140"/>
      <c r="H166" s="141"/>
      <c r="I166" s="141"/>
      <c r="J166" s="141"/>
      <c r="K166" s="1559">
        <f t="shared" si="95"/>
        <v>0</v>
      </c>
      <c r="L166" s="153"/>
      <c r="M166" s="151"/>
      <c r="N166" s="152"/>
      <c r="O166" s="646"/>
      <c r="P166" s="1559">
        <f t="shared" ref="P166:P179" si="98">+(M166*N166*O166)*C166*D166</f>
        <v>0</v>
      </c>
      <c r="Q166" s="343"/>
      <c r="R166" s="343"/>
      <c r="S166" s="344"/>
      <c r="T166" s="1559">
        <f t="shared" si="94"/>
        <v>0</v>
      </c>
      <c r="U166" s="344"/>
      <c r="V166" s="141"/>
      <c r="W166" s="1559">
        <f t="shared" si="93"/>
        <v>0</v>
      </c>
      <c r="X166" s="343"/>
      <c r="Y166" s="343"/>
      <c r="Z166" s="343"/>
      <c r="AA166" s="343"/>
      <c r="AB166" s="1559">
        <f t="shared" si="96"/>
        <v>0</v>
      </c>
      <c r="AC166" s="1559">
        <f t="shared" si="73"/>
        <v>0</v>
      </c>
      <c r="AD166" s="1559">
        <f t="shared" si="97"/>
        <v>0</v>
      </c>
      <c r="AF166" s="928"/>
      <c r="AG166" s="1065" t="str">
        <f>IF(AF166=" "," ",IF(AF166="Vehículos",VLOOKUP($AG$18,'Datos Indices'!$A$38:$Z$50,22,FALSE),IF(AF166="Ipim",VLOOKUP($AG$18,'Datos Indices'!$A$38:$Z$50,7,FALSE),IF(AF166="Dólar",VLOOKUP($AG$18,'Datos Indices'!$A$38:$Z$50,4,FALSE),IF(AF166="Gasoil",VLOOKUP($AG$18,'Datos Indices'!$A$38:$Z$50,10,FALSE),IF(AF166="WPU06 Pesificado",VLOOKUP($AG$18,'Datos Indices'!$A$38:$Z$50,26,FALSE),0))))))</f>
        <v xml:space="preserve"> </v>
      </c>
      <c r="AH166" s="1066">
        <f t="shared" si="74"/>
        <v>0</v>
      </c>
      <c r="AJ166" s="928"/>
      <c r="AK166" s="1065" t="str">
        <f>IF(AJ166=" "," ",IF(AJ166="Vehículos",VLOOKUP($AK$18,'Datos Indices'!$A$38:$Z$50,22,FALSE),IF(AJ166="Ipim",VLOOKUP($AK$18,'Datos Indices'!$A$38:$Z$50,7,FALSE),IF(AJ166="Dólar",VLOOKUP($AK$18,'Datos Indices'!$A$38:$Z$50,4,FALSE),IF(AJ166="Gasoil",VLOOKUP($AK$18,'Datos Indices'!$A$38:$Z$50,10,FALSE),IF(AJ166="WPU06 Pesificado",VLOOKUP($AK$18,'Datos Indices'!$A$38:$Z$50,26,FALSE),0))))))</f>
        <v xml:space="preserve"> </v>
      </c>
      <c r="AL166" s="1067">
        <f t="shared" si="75"/>
        <v>0</v>
      </c>
      <c r="AM166" s="1067">
        <f t="shared" si="76"/>
        <v>0</v>
      </c>
      <c r="AN166" s="1067">
        <f t="shared" si="77"/>
        <v>0</v>
      </c>
      <c r="AP166" s="928"/>
      <c r="AQ166" s="1065" t="str">
        <f>IF(AP166=" "," ",IF(AP166="Vehículos",VLOOKUP($AQ$18,'Datos Indices'!$A$38:$Z$50,22,FALSE),IF(AP166="Ipim",VLOOKUP($AQ$18,'Datos Indices'!$A$38:$Z$50,7,FALSE),IF(AP166="Dólar",VLOOKUP($AQ$18,'Datos Indices'!$A$38:$Z$50,4,FALSE),IF(AP166="Gasoil",VLOOKUP($AQ$18,'Datos Indices'!$A$38:$Z$50,10,FALSE),IF(AP166="WPU06 Pesificado",VLOOKUP($AQ$18,'Datos Indices'!$A$38:$Z$50,26,FALSE),0))))))</f>
        <v xml:space="preserve"> </v>
      </c>
      <c r="AR166" s="1066">
        <f t="shared" si="78"/>
        <v>0</v>
      </c>
      <c r="AT166" s="928"/>
      <c r="AU166" s="1065" t="str">
        <f>IF(AT166=" "," ",IF(AT166="Vehículos",VLOOKUP($AU$18,'Datos Indices'!$A$38:$Z$50,22,FALSE),IF(AT166="Ipim",VLOOKUP($AU$18,'Datos Indices'!$A$38:$Z$50,7,FALSE),IF(AT166="Dólar",VLOOKUP($AU$18,'Datos Indices'!$A$38:$Z$50,4,FALSE),IF(AT166="Gasoil",VLOOKUP($AU$18,'Datos Indices'!$A$38:$Z$50,10,FALSE),IF(AT166="WPU06 Pesificado",VLOOKUP($AU$18,'Datos Indices'!$A$38:$Z$50,26,FALSE),0))))))</f>
        <v xml:space="preserve"> </v>
      </c>
      <c r="AV166" s="1067">
        <f t="shared" si="79"/>
        <v>0</v>
      </c>
      <c r="AW166" s="1067">
        <f t="shared" si="80"/>
        <v>0</v>
      </c>
      <c r="AX166" s="1067">
        <f t="shared" si="81"/>
        <v>0</v>
      </c>
      <c r="AY166" s="1559">
        <f t="shared" si="82"/>
        <v>0</v>
      </c>
      <c r="AZ166" s="1559">
        <f t="shared" si="83"/>
        <v>0</v>
      </c>
      <c r="BA166" s="1257"/>
      <c r="BB166" s="125"/>
      <c r="BC166" s="1257"/>
      <c r="BD166" s="1450" t="str">
        <f t="shared" si="84"/>
        <v/>
      </c>
      <c r="BF166" s="1247"/>
      <c r="BG166" s="1247"/>
      <c r="BH166" s="1247"/>
      <c r="BI166" s="1247"/>
      <c r="BJ166" s="1247"/>
      <c r="BK166" s="1247"/>
      <c r="BL166" s="1247"/>
      <c r="BM166" s="1247"/>
      <c r="BN166" s="1247"/>
      <c r="BO166" s="1247"/>
      <c r="BP166" s="1247"/>
      <c r="BQ166" s="1247"/>
      <c r="BR166" s="1247"/>
      <c r="BS166" s="1247"/>
      <c r="BT166" s="1247"/>
      <c r="BU166" s="1247"/>
      <c r="BV166" s="1247"/>
      <c r="BW166" s="1247"/>
      <c r="BX166" s="1247"/>
      <c r="BY166" s="1247"/>
      <c r="BZ166" s="1247"/>
      <c r="CA166" s="1247"/>
      <c r="CB166" s="1247"/>
      <c r="CC166" s="1247"/>
      <c r="CD166" s="1247"/>
      <c r="CE166" s="1247"/>
      <c r="CF166" s="1247"/>
      <c r="CG166" s="1247"/>
      <c r="CH166" s="1247"/>
      <c r="CI166" s="1247"/>
      <c r="CJ166" s="1247"/>
      <c r="CK166" s="1247"/>
      <c r="CL166" s="1247"/>
      <c r="CM166" s="1247"/>
      <c r="CN166" s="1247"/>
      <c r="CO166" s="1247"/>
      <c r="CP166" s="1247"/>
      <c r="CQ166" s="1247"/>
      <c r="CR166" s="1247"/>
      <c r="CS166" s="1247"/>
      <c r="CT166" s="1247"/>
      <c r="CU166" s="1247"/>
      <c r="CV166" s="1247"/>
      <c r="CW166" s="1247"/>
      <c r="CX166" s="1247"/>
      <c r="CY166" s="1247"/>
      <c r="CZ166" s="1247"/>
      <c r="DA166" s="1247"/>
      <c r="DB166" s="1247"/>
      <c r="DC166" s="1247"/>
      <c r="DD166" s="1247"/>
      <c r="DE166" s="1247"/>
      <c r="DF166" s="1247"/>
      <c r="DG166" s="1247"/>
      <c r="DH166" s="1247"/>
      <c r="DI166" s="1247"/>
      <c r="DJ166" s="1247"/>
      <c r="DK166" s="1247"/>
      <c r="DL166" s="1247"/>
      <c r="DM166" s="1247"/>
      <c r="DN166" s="1247"/>
      <c r="DO166" s="1247"/>
      <c r="DP166" s="1247"/>
      <c r="DQ166" s="1247"/>
      <c r="DR166" s="1247"/>
      <c r="DS166" s="1247"/>
      <c r="DT166" s="1247"/>
      <c r="DU166" s="1247"/>
      <c r="DV166" s="1247"/>
      <c r="DW166" s="1247"/>
      <c r="DX166" s="1247"/>
      <c r="DY166" s="1247"/>
      <c r="DZ166" s="1247"/>
      <c r="EA166" s="1247"/>
      <c r="EB166" s="1247"/>
      <c r="EC166" s="1247"/>
      <c r="ED166" s="1247"/>
      <c r="EE166" s="1247"/>
      <c r="EF166" s="1247"/>
      <c r="EG166" s="1247"/>
      <c r="EH166" s="1257"/>
      <c r="EI166" s="1452">
        <f t="shared" si="85"/>
        <v>0</v>
      </c>
      <c r="EJ166" s="1452">
        <f t="shared" si="86"/>
        <v>0</v>
      </c>
      <c r="EK166" s="1257"/>
      <c r="EL166" s="1450" t="str">
        <f t="shared" si="87"/>
        <v/>
      </c>
      <c r="EN166" s="1247"/>
      <c r="EO166" s="1247"/>
      <c r="EP166" s="1247"/>
      <c r="EQ166" s="1247"/>
      <c r="ER166" s="1247"/>
      <c r="ES166" s="1247"/>
      <c r="ET166" s="1247"/>
      <c r="EU166" s="1247"/>
      <c r="EV166" s="1247"/>
      <c r="EW166" s="1247"/>
      <c r="EX166" s="1247"/>
      <c r="EY166" s="1247"/>
      <c r="EZ166" s="1247"/>
      <c r="FA166" s="1247"/>
      <c r="FB166" s="1247"/>
      <c r="FC166" s="1247"/>
      <c r="FD166" s="1247"/>
      <c r="FE166" s="1247"/>
      <c r="FF166" s="1247"/>
      <c r="FG166" s="1247"/>
      <c r="FH166" s="1247"/>
      <c r="FI166" s="1247"/>
      <c r="FJ166" s="1247"/>
      <c r="FK166" s="1247"/>
      <c r="FL166" s="1247"/>
      <c r="FM166" s="1247"/>
      <c r="FN166" s="1247"/>
      <c r="FO166" s="1247"/>
      <c r="FP166" s="1247"/>
      <c r="FQ166" s="1247"/>
      <c r="FR166" s="1247"/>
      <c r="FS166" s="1247"/>
      <c r="FT166" s="1247"/>
      <c r="FU166" s="1247"/>
      <c r="FV166" s="1247"/>
      <c r="FW166" s="1247"/>
      <c r="FX166" s="1247"/>
      <c r="FY166" s="1247"/>
      <c r="FZ166" s="1247"/>
      <c r="GA166" s="1247"/>
      <c r="GB166" s="1247"/>
      <c r="GC166" s="1247"/>
      <c r="GD166" s="1247"/>
      <c r="GE166" s="1247"/>
      <c r="GF166" s="1247"/>
      <c r="GG166" s="1247"/>
      <c r="GH166" s="1247"/>
      <c r="GI166" s="1247"/>
      <c r="GJ166" s="1247"/>
      <c r="GK166" s="1247"/>
      <c r="GL166" s="1247"/>
      <c r="GM166" s="1247"/>
      <c r="GN166" s="1247"/>
      <c r="GO166" s="1247"/>
      <c r="GP166" s="1247"/>
      <c r="GQ166" s="1247"/>
      <c r="GR166" s="1247"/>
      <c r="GS166" s="1247"/>
      <c r="GT166" s="1247"/>
      <c r="GU166" s="1247"/>
      <c r="GV166" s="1247"/>
      <c r="GW166" s="1247"/>
      <c r="GX166" s="1247"/>
      <c r="GY166" s="1247"/>
      <c r="GZ166" s="1247"/>
      <c r="HA166" s="1247"/>
      <c r="HB166" s="1247"/>
      <c r="HC166" s="1247"/>
      <c r="HD166" s="1247"/>
      <c r="HE166" s="1247"/>
      <c r="HF166" s="1247"/>
      <c r="HG166" s="1247"/>
      <c r="HH166" s="1247"/>
      <c r="HI166" s="1247"/>
      <c r="HJ166" s="1247"/>
      <c r="HK166" s="1247"/>
      <c r="HL166" s="1247"/>
      <c r="HM166" s="1247"/>
      <c r="HN166" s="1247"/>
      <c r="HO166" s="1247"/>
      <c r="HQ166" s="1452">
        <f t="shared" si="88"/>
        <v>0</v>
      </c>
      <c r="HR166" s="1452">
        <f t="shared" si="89"/>
        <v>0</v>
      </c>
    </row>
    <row r="167" spans="1:226" ht="16.5" customHeight="1" x14ac:dyDescent="0.2">
      <c r="A167" s="456"/>
      <c r="B167" s="121"/>
      <c r="C167" s="121"/>
      <c r="D167" s="122"/>
      <c r="E167" s="122"/>
      <c r="F167" s="142"/>
      <c r="G167" s="140"/>
      <c r="H167" s="141"/>
      <c r="I167" s="141"/>
      <c r="J167" s="141"/>
      <c r="K167" s="1559">
        <f t="shared" si="95"/>
        <v>0</v>
      </c>
      <c r="L167" s="153"/>
      <c r="M167" s="151"/>
      <c r="N167" s="152"/>
      <c r="O167" s="646"/>
      <c r="P167" s="1559">
        <f t="shared" si="98"/>
        <v>0</v>
      </c>
      <c r="Q167" s="343"/>
      <c r="R167" s="343"/>
      <c r="S167" s="344"/>
      <c r="T167" s="1559">
        <f t="shared" si="94"/>
        <v>0</v>
      </c>
      <c r="U167" s="344"/>
      <c r="V167" s="141"/>
      <c r="W167" s="1559">
        <f t="shared" si="93"/>
        <v>0</v>
      </c>
      <c r="X167" s="343"/>
      <c r="Y167" s="343"/>
      <c r="Z167" s="343"/>
      <c r="AA167" s="343"/>
      <c r="AB167" s="1559">
        <f t="shared" si="96"/>
        <v>0</v>
      </c>
      <c r="AC167" s="1559">
        <f t="shared" si="73"/>
        <v>0</v>
      </c>
      <c r="AD167" s="1559">
        <f t="shared" si="97"/>
        <v>0</v>
      </c>
      <c r="AF167" s="928"/>
      <c r="AG167" s="1065" t="str">
        <f>IF(AF167=" "," ",IF(AF167="Vehículos",VLOOKUP($AG$18,'Datos Indices'!$A$38:$Z$50,22,FALSE),IF(AF167="Ipim",VLOOKUP($AG$18,'Datos Indices'!$A$38:$Z$50,7,FALSE),IF(AF167="Dólar",VLOOKUP($AG$18,'Datos Indices'!$A$38:$Z$50,4,FALSE),IF(AF167="Gasoil",VLOOKUP($AG$18,'Datos Indices'!$A$38:$Z$50,10,FALSE),IF(AF167="WPU06 Pesificado",VLOOKUP($AG$18,'Datos Indices'!$A$38:$Z$50,26,FALSE),0))))))</f>
        <v xml:space="preserve"> </v>
      </c>
      <c r="AH167" s="1066">
        <f t="shared" si="74"/>
        <v>0</v>
      </c>
      <c r="AJ167" s="928"/>
      <c r="AK167" s="1065" t="str">
        <f>IF(AJ167=" "," ",IF(AJ167="Vehículos",VLOOKUP($AK$18,'Datos Indices'!$A$38:$Z$50,22,FALSE),IF(AJ167="Ipim",VLOOKUP($AK$18,'Datos Indices'!$A$38:$Z$50,7,FALSE),IF(AJ167="Dólar",VLOOKUP($AK$18,'Datos Indices'!$A$38:$Z$50,4,FALSE),IF(AJ167="Gasoil",VLOOKUP($AK$18,'Datos Indices'!$A$38:$Z$50,10,FALSE),IF(AJ167="WPU06 Pesificado",VLOOKUP($AK$18,'Datos Indices'!$A$38:$Z$50,26,FALSE),0))))))</f>
        <v xml:space="preserve"> </v>
      </c>
      <c r="AL167" s="1067">
        <f t="shared" si="75"/>
        <v>0</v>
      </c>
      <c r="AM167" s="1067">
        <f t="shared" si="76"/>
        <v>0</v>
      </c>
      <c r="AN167" s="1067">
        <f t="shared" si="77"/>
        <v>0</v>
      </c>
      <c r="AP167" s="928"/>
      <c r="AQ167" s="1065" t="str">
        <f>IF(AP167=" "," ",IF(AP167="Vehículos",VLOOKUP($AQ$18,'Datos Indices'!$A$38:$Z$50,22,FALSE),IF(AP167="Ipim",VLOOKUP($AQ$18,'Datos Indices'!$A$38:$Z$50,7,FALSE),IF(AP167="Dólar",VLOOKUP($AQ$18,'Datos Indices'!$A$38:$Z$50,4,FALSE),IF(AP167="Gasoil",VLOOKUP($AQ$18,'Datos Indices'!$A$38:$Z$50,10,FALSE),IF(AP167="WPU06 Pesificado",VLOOKUP($AQ$18,'Datos Indices'!$A$38:$Z$50,26,FALSE),0))))))</f>
        <v xml:space="preserve"> </v>
      </c>
      <c r="AR167" s="1066">
        <f t="shared" si="78"/>
        <v>0</v>
      </c>
      <c r="AT167" s="928"/>
      <c r="AU167" s="1065" t="str">
        <f>IF(AT167=" "," ",IF(AT167="Vehículos",VLOOKUP($AU$18,'Datos Indices'!$A$38:$Z$50,22,FALSE),IF(AT167="Ipim",VLOOKUP($AU$18,'Datos Indices'!$A$38:$Z$50,7,FALSE),IF(AT167="Dólar",VLOOKUP($AU$18,'Datos Indices'!$A$38:$Z$50,4,FALSE),IF(AT167="Gasoil",VLOOKUP($AU$18,'Datos Indices'!$A$38:$Z$50,10,FALSE),IF(AT167="WPU06 Pesificado",VLOOKUP($AU$18,'Datos Indices'!$A$38:$Z$50,26,FALSE),0))))))</f>
        <v xml:space="preserve"> </v>
      </c>
      <c r="AV167" s="1067">
        <f t="shared" si="79"/>
        <v>0</v>
      </c>
      <c r="AW167" s="1067">
        <f t="shared" si="80"/>
        <v>0</v>
      </c>
      <c r="AX167" s="1067">
        <f t="shared" si="81"/>
        <v>0</v>
      </c>
      <c r="AY167" s="1559">
        <f t="shared" si="82"/>
        <v>0</v>
      </c>
      <c r="AZ167" s="1559">
        <f t="shared" si="83"/>
        <v>0</v>
      </c>
      <c r="BA167" s="1257"/>
      <c r="BB167" s="125"/>
      <c r="BC167" s="1257"/>
      <c r="BD167" s="1450" t="str">
        <f t="shared" si="84"/>
        <v/>
      </c>
      <c r="BF167" s="1247"/>
      <c r="BG167" s="1247"/>
      <c r="BH167" s="1247"/>
      <c r="BI167" s="1247"/>
      <c r="BJ167" s="1247"/>
      <c r="BK167" s="1247"/>
      <c r="BL167" s="1247"/>
      <c r="BM167" s="1247"/>
      <c r="BN167" s="1247"/>
      <c r="BO167" s="1247"/>
      <c r="BP167" s="1247"/>
      <c r="BQ167" s="1247"/>
      <c r="BR167" s="1247"/>
      <c r="BS167" s="1247"/>
      <c r="BT167" s="1247"/>
      <c r="BU167" s="1247"/>
      <c r="BV167" s="1247"/>
      <c r="BW167" s="1247"/>
      <c r="BX167" s="1247"/>
      <c r="BY167" s="1247"/>
      <c r="BZ167" s="1247"/>
      <c r="CA167" s="1247"/>
      <c r="CB167" s="1247"/>
      <c r="CC167" s="1247"/>
      <c r="CD167" s="1247"/>
      <c r="CE167" s="1247"/>
      <c r="CF167" s="1247"/>
      <c r="CG167" s="1247"/>
      <c r="CH167" s="1247"/>
      <c r="CI167" s="1247"/>
      <c r="CJ167" s="1247"/>
      <c r="CK167" s="1247"/>
      <c r="CL167" s="1247"/>
      <c r="CM167" s="1247"/>
      <c r="CN167" s="1247"/>
      <c r="CO167" s="1247"/>
      <c r="CP167" s="1247"/>
      <c r="CQ167" s="1247"/>
      <c r="CR167" s="1247"/>
      <c r="CS167" s="1247"/>
      <c r="CT167" s="1247"/>
      <c r="CU167" s="1247"/>
      <c r="CV167" s="1247"/>
      <c r="CW167" s="1247"/>
      <c r="CX167" s="1247"/>
      <c r="CY167" s="1247"/>
      <c r="CZ167" s="1247"/>
      <c r="DA167" s="1247"/>
      <c r="DB167" s="1247"/>
      <c r="DC167" s="1247"/>
      <c r="DD167" s="1247"/>
      <c r="DE167" s="1247"/>
      <c r="DF167" s="1247"/>
      <c r="DG167" s="1247"/>
      <c r="DH167" s="1247"/>
      <c r="DI167" s="1247"/>
      <c r="DJ167" s="1247"/>
      <c r="DK167" s="1247"/>
      <c r="DL167" s="1247"/>
      <c r="DM167" s="1247"/>
      <c r="DN167" s="1247"/>
      <c r="DO167" s="1247"/>
      <c r="DP167" s="1247"/>
      <c r="DQ167" s="1247"/>
      <c r="DR167" s="1247"/>
      <c r="DS167" s="1247"/>
      <c r="DT167" s="1247"/>
      <c r="DU167" s="1247"/>
      <c r="DV167" s="1247"/>
      <c r="DW167" s="1247"/>
      <c r="DX167" s="1247"/>
      <c r="DY167" s="1247"/>
      <c r="DZ167" s="1247"/>
      <c r="EA167" s="1247"/>
      <c r="EB167" s="1247"/>
      <c r="EC167" s="1247"/>
      <c r="ED167" s="1247"/>
      <c r="EE167" s="1247"/>
      <c r="EF167" s="1247"/>
      <c r="EG167" s="1247"/>
      <c r="EH167" s="1257"/>
      <c r="EI167" s="1452">
        <f t="shared" si="85"/>
        <v>0</v>
      </c>
      <c r="EJ167" s="1452">
        <f t="shared" si="86"/>
        <v>0</v>
      </c>
      <c r="EK167" s="1257"/>
      <c r="EL167" s="1450" t="str">
        <f t="shared" si="87"/>
        <v/>
      </c>
      <c r="EN167" s="1247"/>
      <c r="EO167" s="1247"/>
      <c r="EP167" s="1247"/>
      <c r="EQ167" s="1247"/>
      <c r="ER167" s="1247"/>
      <c r="ES167" s="1247"/>
      <c r="ET167" s="1247"/>
      <c r="EU167" s="1247"/>
      <c r="EV167" s="1247"/>
      <c r="EW167" s="1247"/>
      <c r="EX167" s="1247"/>
      <c r="EY167" s="1247"/>
      <c r="EZ167" s="1247"/>
      <c r="FA167" s="1247"/>
      <c r="FB167" s="1247"/>
      <c r="FC167" s="1247"/>
      <c r="FD167" s="1247"/>
      <c r="FE167" s="1247"/>
      <c r="FF167" s="1247"/>
      <c r="FG167" s="1247"/>
      <c r="FH167" s="1247"/>
      <c r="FI167" s="1247"/>
      <c r="FJ167" s="1247"/>
      <c r="FK167" s="1247"/>
      <c r="FL167" s="1247"/>
      <c r="FM167" s="1247"/>
      <c r="FN167" s="1247"/>
      <c r="FO167" s="1247"/>
      <c r="FP167" s="1247"/>
      <c r="FQ167" s="1247"/>
      <c r="FR167" s="1247"/>
      <c r="FS167" s="1247"/>
      <c r="FT167" s="1247"/>
      <c r="FU167" s="1247"/>
      <c r="FV167" s="1247"/>
      <c r="FW167" s="1247"/>
      <c r="FX167" s="1247"/>
      <c r="FY167" s="1247"/>
      <c r="FZ167" s="1247"/>
      <c r="GA167" s="1247"/>
      <c r="GB167" s="1247"/>
      <c r="GC167" s="1247"/>
      <c r="GD167" s="1247"/>
      <c r="GE167" s="1247"/>
      <c r="GF167" s="1247"/>
      <c r="GG167" s="1247"/>
      <c r="GH167" s="1247"/>
      <c r="GI167" s="1247"/>
      <c r="GJ167" s="1247"/>
      <c r="GK167" s="1247"/>
      <c r="GL167" s="1247"/>
      <c r="GM167" s="1247"/>
      <c r="GN167" s="1247"/>
      <c r="GO167" s="1247"/>
      <c r="GP167" s="1247"/>
      <c r="GQ167" s="1247"/>
      <c r="GR167" s="1247"/>
      <c r="GS167" s="1247"/>
      <c r="GT167" s="1247"/>
      <c r="GU167" s="1247"/>
      <c r="GV167" s="1247"/>
      <c r="GW167" s="1247"/>
      <c r="GX167" s="1247"/>
      <c r="GY167" s="1247"/>
      <c r="GZ167" s="1247"/>
      <c r="HA167" s="1247"/>
      <c r="HB167" s="1247"/>
      <c r="HC167" s="1247"/>
      <c r="HD167" s="1247"/>
      <c r="HE167" s="1247"/>
      <c r="HF167" s="1247"/>
      <c r="HG167" s="1247"/>
      <c r="HH167" s="1247"/>
      <c r="HI167" s="1247"/>
      <c r="HJ167" s="1247"/>
      <c r="HK167" s="1247"/>
      <c r="HL167" s="1247"/>
      <c r="HM167" s="1247"/>
      <c r="HN167" s="1247"/>
      <c r="HO167" s="1247"/>
      <c r="HQ167" s="1452">
        <f t="shared" si="88"/>
        <v>0</v>
      </c>
      <c r="HR167" s="1452">
        <f t="shared" si="89"/>
        <v>0</v>
      </c>
    </row>
    <row r="168" spans="1:226" ht="16.5" customHeight="1" x14ac:dyDescent="0.2">
      <c r="A168" s="456"/>
      <c r="B168" s="121"/>
      <c r="C168" s="121"/>
      <c r="D168" s="122"/>
      <c r="E168" s="122"/>
      <c r="F168" s="142"/>
      <c r="G168" s="140"/>
      <c r="H168" s="141"/>
      <c r="I168" s="141"/>
      <c r="J168" s="141"/>
      <c r="K168" s="1559">
        <f t="shared" si="95"/>
        <v>0</v>
      </c>
      <c r="L168" s="153"/>
      <c r="M168" s="151"/>
      <c r="N168" s="152"/>
      <c r="O168" s="646"/>
      <c r="P168" s="1559">
        <f t="shared" si="98"/>
        <v>0</v>
      </c>
      <c r="Q168" s="343"/>
      <c r="R168" s="343"/>
      <c r="S168" s="344"/>
      <c r="T168" s="1559">
        <f t="shared" si="94"/>
        <v>0</v>
      </c>
      <c r="U168" s="344"/>
      <c r="V168" s="141"/>
      <c r="W168" s="1559">
        <f t="shared" si="93"/>
        <v>0</v>
      </c>
      <c r="X168" s="343"/>
      <c r="Y168" s="343"/>
      <c r="Z168" s="343"/>
      <c r="AA168" s="343"/>
      <c r="AB168" s="1559">
        <f t="shared" si="96"/>
        <v>0</v>
      </c>
      <c r="AC168" s="1559">
        <f t="shared" si="73"/>
        <v>0</v>
      </c>
      <c r="AD168" s="1559">
        <f t="shared" si="97"/>
        <v>0</v>
      </c>
      <c r="AF168" s="928"/>
      <c r="AG168" s="1065" t="str">
        <f>IF(AF168=" "," ",IF(AF168="Vehículos",VLOOKUP($AG$18,'Datos Indices'!$A$38:$Z$50,22,FALSE),IF(AF168="Ipim",VLOOKUP($AG$18,'Datos Indices'!$A$38:$Z$50,7,FALSE),IF(AF168="Dólar",VLOOKUP($AG$18,'Datos Indices'!$A$38:$Z$50,4,FALSE),IF(AF168="Gasoil",VLOOKUP($AG$18,'Datos Indices'!$A$38:$Z$50,10,FALSE),IF(AF168="WPU06 Pesificado",VLOOKUP($AG$18,'Datos Indices'!$A$38:$Z$50,26,FALSE),0))))))</f>
        <v xml:space="preserve"> </v>
      </c>
      <c r="AH168" s="1066">
        <f t="shared" si="74"/>
        <v>0</v>
      </c>
      <c r="AJ168" s="928"/>
      <c r="AK168" s="1065" t="str">
        <f>IF(AJ168=" "," ",IF(AJ168="Vehículos",VLOOKUP($AK$18,'Datos Indices'!$A$38:$Z$50,22,FALSE),IF(AJ168="Ipim",VLOOKUP($AK$18,'Datos Indices'!$A$38:$Z$50,7,FALSE),IF(AJ168="Dólar",VLOOKUP($AK$18,'Datos Indices'!$A$38:$Z$50,4,FALSE),IF(AJ168="Gasoil",VLOOKUP($AK$18,'Datos Indices'!$A$38:$Z$50,10,FALSE),IF(AJ168="WPU06 Pesificado",VLOOKUP($AK$18,'Datos Indices'!$A$38:$Z$50,26,FALSE),0))))))</f>
        <v xml:space="preserve"> </v>
      </c>
      <c r="AL168" s="1067">
        <f t="shared" si="75"/>
        <v>0</v>
      </c>
      <c r="AM168" s="1067">
        <f t="shared" si="76"/>
        <v>0</v>
      </c>
      <c r="AN168" s="1067">
        <f t="shared" si="77"/>
        <v>0</v>
      </c>
      <c r="AP168" s="928"/>
      <c r="AQ168" s="1065" t="str">
        <f>IF(AP168=" "," ",IF(AP168="Vehículos",VLOOKUP($AQ$18,'Datos Indices'!$A$38:$Z$50,22,FALSE),IF(AP168="Ipim",VLOOKUP($AQ$18,'Datos Indices'!$A$38:$Z$50,7,FALSE),IF(AP168="Dólar",VLOOKUP($AQ$18,'Datos Indices'!$A$38:$Z$50,4,FALSE),IF(AP168="Gasoil",VLOOKUP($AQ$18,'Datos Indices'!$A$38:$Z$50,10,FALSE),IF(AP168="WPU06 Pesificado",VLOOKUP($AQ$18,'Datos Indices'!$A$38:$Z$50,26,FALSE),0))))))</f>
        <v xml:space="preserve"> </v>
      </c>
      <c r="AR168" s="1066">
        <f t="shared" si="78"/>
        <v>0</v>
      </c>
      <c r="AT168" s="928"/>
      <c r="AU168" s="1065" t="str">
        <f>IF(AT168=" "," ",IF(AT168="Vehículos",VLOOKUP($AU$18,'Datos Indices'!$A$38:$Z$50,22,FALSE),IF(AT168="Ipim",VLOOKUP($AU$18,'Datos Indices'!$A$38:$Z$50,7,FALSE),IF(AT168="Dólar",VLOOKUP($AU$18,'Datos Indices'!$A$38:$Z$50,4,FALSE),IF(AT168="Gasoil",VLOOKUP($AU$18,'Datos Indices'!$A$38:$Z$50,10,FALSE),IF(AT168="WPU06 Pesificado",VLOOKUP($AU$18,'Datos Indices'!$A$38:$Z$50,26,FALSE),0))))))</f>
        <v xml:space="preserve"> </v>
      </c>
      <c r="AV168" s="1067">
        <f t="shared" si="79"/>
        <v>0</v>
      </c>
      <c r="AW168" s="1067">
        <f t="shared" si="80"/>
        <v>0</v>
      </c>
      <c r="AX168" s="1067">
        <f t="shared" si="81"/>
        <v>0</v>
      </c>
      <c r="AY168" s="1559">
        <f t="shared" si="82"/>
        <v>0</v>
      </c>
      <c r="AZ168" s="1559">
        <f t="shared" si="83"/>
        <v>0</v>
      </c>
      <c r="BA168" s="1257"/>
      <c r="BB168" s="125"/>
      <c r="BC168" s="1257"/>
      <c r="BD168" s="1450" t="str">
        <f t="shared" si="84"/>
        <v/>
      </c>
      <c r="BF168" s="1247"/>
      <c r="BG168" s="1247"/>
      <c r="BH168" s="1247"/>
      <c r="BI168" s="1247"/>
      <c r="BJ168" s="1247"/>
      <c r="BK168" s="1247"/>
      <c r="BL168" s="1247"/>
      <c r="BM168" s="1247"/>
      <c r="BN168" s="1247"/>
      <c r="BO168" s="1247"/>
      <c r="BP168" s="1247"/>
      <c r="BQ168" s="1247"/>
      <c r="BR168" s="1247"/>
      <c r="BS168" s="1247"/>
      <c r="BT168" s="1247"/>
      <c r="BU168" s="1247"/>
      <c r="BV168" s="1247"/>
      <c r="BW168" s="1247"/>
      <c r="BX168" s="1247"/>
      <c r="BY168" s="1247"/>
      <c r="BZ168" s="1247"/>
      <c r="CA168" s="1247"/>
      <c r="CB168" s="1247"/>
      <c r="CC168" s="1247"/>
      <c r="CD168" s="1247"/>
      <c r="CE168" s="1247"/>
      <c r="CF168" s="1247"/>
      <c r="CG168" s="1247"/>
      <c r="CH168" s="1247"/>
      <c r="CI168" s="1247"/>
      <c r="CJ168" s="1247"/>
      <c r="CK168" s="1247"/>
      <c r="CL168" s="1247"/>
      <c r="CM168" s="1247"/>
      <c r="CN168" s="1247"/>
      <c r="CO168" s="1247"/>
      <c r="CP168" s="1247"/>
      <c r="CQ168" s="1247"/>
      <c r="CR168" s="1247"/>
      <c r="CS168" s="1247"/>
      <c r="CT168" s="1247"/>
      <c r="CU168" s="1247"/>
      <c r="CV168" s="1247"/>
      <c r="CW168" s="1247"/>
      <c r="CX168" s="1247"/>
      <c r="CY168" s="1247"/>
      <c r="CZ168" s="1247"/>
      <c r="DA168" s="1247"/>
      <c r="DB168" s="1247"/>
      <c r="DC168" s="1247"/>
      <c r="DD168" s="1247"/>
      <c r="DE168" s="1247"/>
      <c r="DF168" s="1247"/>
      <c r="DG168" s="1247"/>
      <c r="DH168" s="1247"/>
      <c r="DI168" s="1247"/>
      <c r="DJ168" s="1247"/>
      <c r="DK168" s="1247"/>
      <c r="DL168" s="1247"/>
      <c r="DM168" s="1247"/>
      <c r="DN168" s="1247"/>
      <c r="DO168" s="1247"/>
      <c r="DP168" s="1247"/>
      <c r="DQ168" s="1247"/>
      <c r="DR168" s="1247"/>
      <c r="DS168" s="1247"/>
      <c r="DT168" s="1247"/>
      <c r="DU168" s="1247"/>
      <c r="DV168" s="1247"/>
      <c r="DW168" s="1247"/>
      <c r="DX168" s="1247"/>
      <c r="DY168" s="1247"/>
      <c r="DZ168" s="1247"/>
      <c r="EA168" s="1247"/>
      <c r="EB168" s="1247"/>
      <c r="EC168" s="1247"/>
      <c r="ED168" s="1247"/>
      <c r="EE168" s="1247"/>
      <c r="EF168" s="1247"/>
      <c r="EG168" s="1247"/>
      <c r="EH168" s="1257"/>
      <c r="EI168" s="1452">
        <f t="shared" si="85"/>
        <v>0</v>
      </c>
      <c r="EJ168" s="1452">
        <f t="shared" si="86"/>
        <v>0</v>
      </c>
      <c r="EK168" s="1257"/>
      <c r="EL168" s="1450" t="str">
        <f t="shared" si="87"/>
        <v/>
      </c>
      <c r="EN168" s="1247"/>
      <c r="EO168" s="1247"/>
      <c r="EP168" s="1247"/>
      <c r="EQ168" s="1247"/>
      <c r="ER168" s="1247"/>
      <c r="ES168" s="1247"/>
      <c r="ET168" s="1247"/>
      <c r="EU168" s="1247"/>
      <c r="EV168" s="1247"/>
      <c r="EW168" s="1247"/>
      <c r="EX168" s="1247"/>
      <c r="EY168" s="1247"/>
      <c r="EZ168" s="1247"/>
      <c r="FA168" s="1247"/>
      <c r="FB168" s="1247"/>
      <c r="FC168" s="1247"/>
      <c r="FD168" s="1247"/>
      <c r="FE168" s="1247"/>
      <c r="FF168" s="1247"/>
      <c r="FG168" s="1247"/>
      <c r="FH168" s="1247"/>
      <c r="FI168" s="1247"/>
      <c r="FJ168" s="1247"/>
      <c r="FK168" s="1247"/>
      <c r="FL168" s="1247"/>
      <c r="FM168" s="1247"/>
      <c r="FN168" s="1247"/>
      <c r="FO168" s="1247"/>
      <c r="FP168" s="1247"/>
      <c r="FQ168" s="1247"/>
      <c r="FR168" s="1247"/>
      <c r="FS168" s="1247"/>
      <c r="FT168" s="1247"/>
      <c r="FU168" s="1247"/>
      <c r="FV168" s="1247"/>
      <c r="FW168" s="1247"/>
      <c r="FX168" s="1247"/>
      <c r="FY168" s="1247"/>
      <c r="FZ168" s="1247"/>
      <c r="GA168" s="1247"/>
      <c r="GB168" s="1247"/>
      <c r="GC168" s="1247"/>
      <c r="GD168" s="1247"/>
      <c r="GE168" s="1247"/>
      <c r="GF168" s="1247"/>
      <c r="GG168" s="1247"/>
      <c r="GH168" s="1247"/>
      <c r="GI168" s="1247"/>
      <c r="GJ168" s="1247"/>
      <c r="GK168" s="1247"/>
      <c r="GL168" s="1247"/>
      <c r="GM168" s="1247"/>
      <c r="GN168" s="1247"/>
      <c r="GO168" s="1247"/>
      <c r="GP168" s="1247"/>
      <c r="GQ168" s="1247"/>
      <c r="GR168" s="1247"/>
      <c r="GS168" s="1247"/>
      <c r="GT168" s="1247"/>
      <c r="GU168" s="1247"/>
      <c r="GV168" s="1247"/>
      <c r="GW168" s="1247"/>
      <c r="GX168" s="1247"/>
      <c r="GY168" s="1247"/>
      <c r="GZ168" s="1247"/>
      <c r="HA168" s="1247"/>
      <c r="HB168" s="1247"/>
      <c r="HC168" s="1247"/>
      <c r="HD168" s="1247"/>
      <c r="HE168" s="1247"/>
      <c r="HF168" s="1247"/>
      <c r="HG168" s="1247"/>
      <c r="HH168" s="1247"/>
      <c r="HI168" s="1247"/>
      <c r="HJ168" s="1247"/>
      <c r="HK168" s="1247"/>
      <c r="HL168" s="1247"/>
      <c r="HM168" s="1247"/>
      <c r="HN168" s="1247"/>
      <c r="HO168" s="1247"/>
      <c r="HQ168" s="1452">
        <f t="shared" si="88"/>
        <v>0</v>
      </c>
      <c r="HR168" s="1452">
        <f t="shared" si="89"/>
        <v>0</v>
      </c>
    </row>
    <row r="169" spans="1:226" ht="16.5" customHeight="1" x14ac:dyDescent="0.2">
      <c r="A169" s="456"/>
      <c r="B169" s="121"/>
      <c r="C169" s="121"/>
      <c r="D169" s="122"/>
      <c r="E169" s="122"/>
      <c r="F169" s="142"/>
      <c r="G169" s="140"/>
      <c r="H169" s="141"/>
      <c r="I169" s="141"/>
      <c r="J169" s="141"/>
      <c r="K169" s="1559">
        <f t="shared" si="95"/>
        <v>0</v>
      </c>
      <c r="L169" s="153"/>
      <c r="M169" s="151"/>
      <c r="N169" s="152"/>
      <c r="O169" s="646"/>
      <c r="P169" s="1559">
        <f t="shared" si="98"/>
        <v>0</v>
      </c>
      <c r="Q169" s="343"/>
      <c r="R169" s="343"/>
      <c r="S169" s="344"/>
      <c r="T169" s="1559">
        <f t="shared" si="94"/>
        <v>0</v>
      </c>
      <c r="U169" s="344"/>
      <c r="V169" s="141"/>
      <c r="W169" s="1559">
        <f t="shared" si="93"/>
        <v>0</v>
      </c>
      <c r="X169" s="343"/>
      <c r="Y169" s="343"/>
      <c r="Z169" s="343"/>
      <c r="AA169" s="343"/>
      <c r="AB169" s="1559">
        <f t="shared" si="96"/>
        <v>0</v>
      </c>
      <c r="AC169" s="1559">
        <f t="shared" si="73"/>
        <v>0</v>
      </c>
      <c r="AD169" s="1559">
        <f t="shared" si="97"/>
        <v>0</v>
      </c>
      <c r="AF169" s="928"/>
      <c r="AG169" s="1065" t="str">
        <f>IF(AF169=" "," ",IF(AF169="Vehículos",VLOOKUP($AG$18,'Datos Indices'!$A$38:$Z$50,22,FALSE),IF(AF169="Ipim",VLOOKUP($AG$18,'Datos Indices'!$A$38:$Z$50,7,FALSE),IF(AF169="Dólar",VLOOKUP($AG$18,'Datos Indices'!$A$38:$Z$50,4,FALSE),IF(AF169="Gasoil",VLOOKUP($AG$18,'Datos Indices'!$A$38:$Z$50,10,FALSE),IF(AF169="WPU06 Pesificado",VLOOKUP($AG$18,'Datos Indices'!$A$38:$Z$50,26,FALSE),0))))))</f>
        <v xml:space="preserve"> </v>
      </c>
      <c r="AH169" s="1066">
        <f t="shared" si="74"/>
        <v>0</v>
      </c>
      <c r="AJ169" s="928"/>
      <c r="AK169" s="1065" t="str">
        <f>IF(AJ169=" "," ",IF(AJ169="Vehículos",VLOOKUP($AK$18,'Datos Indices'!$A$38:$Z$50,22,FALSE),IF(AJ169="Ipim",VLOOKUP($AK$18,'Datos Indices'!$A$38:$Z$50,7,FALSE),IF(AJ169="Dólar",VLOOKUP($AK$18,'Datos Indices'!$A$38:$Z$50,4,FALSE),IF(AJ169="Gasoil",VLOOKUP($AK$18,'Datos Indices'!$A$38:$Z$50,10,FALSE),IF(AJ169="WPU06 Pesificado",VLOOKUP($AK$18,'Datos Indices'!$A$38:$Z$50,26,FALSE),0))))))</f>
        <v xml:space="preserve"> </v>
      </c>
      <c r="AL169" s="1067">
        <f t="shared" si="75"/>
        <v>0</v>
      </c>
      <c r="AM169" s="1067">
        <f t="shared" si="76"/>
        <v>0</v>
      </c>
      <c r="AN169" s="1067">
        <f t="shared" si="77"/>
        <v>0</v>
      </c>
      <c r="AP169" s="928"/>
      <c r="AQ169" s="1065" t="str">
        <f>IF(AP169=" "," ",IF(AP169="Vehículos",VLOOKUP($AQ$18,'Datos Indices'!$A$38:$Z$50,22,FALSE),IF(AP169="Ipim",VLOOKUP($AQ$18,'Datos Indices'!$A$38:$Z$50,7,FALSE),IF(AP169="Dólar",VLOOKUP($AQ$18,'Datos Indices'!$A$38:$Z$50,4,FALSE),IF(AP169="Gasoil",VLOOKUP($AQ$18,'Datos Indices'!$A$38:$Z$50,10,FALSE),IF(AP169="WPU06 Pesificado",VLOOKUP($AQ$18,'Datos Indices'!$A$38:$Z$50,26,FALSE),0))))))</f>
        <v xml:space="preserve"> </v>
      </c>
      <c r="AR169" s="1066">
        <f t="shared" si="78"/>
        <v>0</v>
      </c>
      <c r="AT169" s="928"/>
      <c r="AU169" s="1065" t="str">
        <f>IF(AT169=" "," ",IF(AT169="Vehículos",VLOOKUP($AU$18,'Datos Indices'!$A$38:$Z$50,22,FALSE),IF(AT169="Ipim",VLOOKUP($AU$18,'Datos Indices'!$A$38:$Z$50,7,FALSE),IF(AT169="Dólar",VLOOKUP($AU$18,'Datos Indices'!$A$38:$Z$50,4,FALSE),IF(AT169="Gasoil",VLOOKUP($AU$18,'Datos Indices'!$A$38:$Z$50,10,FALSE),IF(AT169="WPU06 Pesificado",VLOOKUP($AU$18,'Datos Indices'!$A$38:$Z$50,26,FALSE),0))))))</f>
        <v xml:space="preserve"> </v>
      </c>
      <c r="AV169" s="1067">
        <f t="shared" si="79"/>
        <v>0</v>
      </c>
      <c r="AW169" s="1067">
        <f t="shared" si="80"/>
        <v>0</v>
      </c>
      <c r="AX169" s="1067">
        <f t="shared" si="81"/>
        <v>0</v>
      </c>
      <c r="AY169" s="1559">
        <f t="shared" si="82"/>
        <v>0</v>
      </c>
      <c r="AZ169" s="1559">
        <f t="shared" si="83"/>
        <v>0</v>
      </c>
      <c r="BA169" s="1257"/>
      <c r="BB169" s="125"/>
      <c r="BC169" s="1257"/>
      <c r="BD169" s="1450" t="str">
        <f t="shared" si="84"/>
        <v/>
      </c>
      <c r="BF169" s="1247"/>
      <c r="BG169" s="1247"/>
      <c r="BH169" s="1247"/>
      <c r="BI169" s="1247"/>
      <c r="BJ169" s="1247"/>
      <c r="BK169" s="1247"/>
      <c r="BL169" s="1247"/>
      <c r="BM169" s="1247"/>
      <c r="BN169" s="1247"/>
      <c r="BO169" s="1247"/>
      <c r="BP169" s="1247"/>
      <c r="BQ169" s="1247"/>
      <c r="BR169" s="1247"/>
      <c r="BS169" s="1247"/>
      <c r="BT169" s="1247"/>
      <c r="BU169" s="1247"/>
      <c r="BV169" s="1247"/>
      <c r="BW169" s="1247"/>
      <c r="BX169" s="1247"/>
      <c r="BY169" s="1247"/>
      <c r="BZ169" s="1247"/>
      <c r="CA169" s="1247"/>
      <c r="CB169" s="1247"/>
      <c r="CC169" s="1247"/>
      <c r="CD169" s="1247"/>
      <c r="CE169" s="1247"/>
      <c r="CF169" s="1247"/>
      <c r="CG169" s="1247"/>
      <c r="CH169" s="1247"/>
      <c r="CI169" s="1247"/>
      <c r="CJ169" s="1247"/>
      <c r="CK169" s="1247"/>
      <c r="CL169" s="1247"/>
      <c r="CM169" s="1247"/>
      <c r="CN169" s="1247"/>
      <c r="CO169" s="1247"/>
      <c r="CP169" s="1247"/>
      <c r="CQ169" s="1247"/>
      <c r="CR169" s="1247"/>
      <c r="CS169" s="1247"/>
      <c r="CT169" s="1247"/>
      <c r="CU169" s="1247"/>
      <c r="CV169" s="1247"/>
      <c r="CW169" s="1247"/>
      <c r="CX169" s="1247"/>
      <c r="CY169" s="1247"/>
      <c r="CZ169" s="1247"/>
      <c r="DA169" s="1247"/>
      <c r="DB169" s="1247"/>
      <c r="DC169" s="1247"/>
      <c r="DD169" s="1247"/>
      <c r="DE169" s="1247"/>
      <c r="DF169" s="1247"/>
      <c r="DG169" s="1247"/>
      <c r="DH169" s="1247"/>
      <c r="DI169" s="1247"/>
      <c r="DJ169" s="1247"/>
      <c r="DK169" s="1247"/>
      <c r="DL169" s="1247"/>
      <c r="DM169" s="1247"/>
      <c r="DN169" s="1247"/>
      <c r="DO169" s="1247"/>
      <c r="DP169" s="1247"/>
      <c r="DQ169" s="1247"/>
      <c r="DR169" s="1247"/>
      <c r="DS169" s="1247"/>
      <c r="DT169" s="1247"/>
      <c r="DU169" s="1247"/>
      <c r="DV169" s="1247"/>
      <c r="DW169" s="1247"/>
      <c r="DX169" s="1247"/>
      <c r="DY169" s="1247"/>
      <c r="DZ169" s="1247"/>
      <c r="EA169" s="1247"/>
      <c r="EB169" s="1247"/>
      <c r="EC169" s="1247"/>
      <c r="ED169" s="1247"/>
      <c r="EE169" s="1247"/>
      <c r="EF169" s="1247"/>
      <c r="EG169" s="1247"/>
      <c r="EH169" s="1257"/>
      <c r="EI169" s="1452">
        <f t="shared" si="85"/>
        <v>0</v>
      </c>
      <c r="EJ169" s="1452">
        <f t="shared" si="86"/>
        <v>0</v>
      </c>
      <c r="EK169" s="1257"/>
      <c r="EL169" s="1450" t="str">
        <f t="shared" si="87"/>
        <v/>
      </c>
      <c r="EN169" s="1247"/>
      <c r="EO169" s="1247"/>
      <c r="EP169" s="1247"/>
      <c r="EQ169" s="1247"/>
      <c r="ER169" s="1247"/>
      <c r="ES169" s="1247"/>
      <c r="ET169" s="1247"/>
      <c r="EU169" s="1247"/>
      <c r="EV169" s="1247"/>
      <c r="EW169" s="1247"/>
      <c r="EX169" s="1247"/>
      <c r="EY169" s="1247"/>
      <c r="EZ169" s="1247"/>
      <c r="FA169" s="1247"/>
      <c r="FB169" s="1247"/>
      <c r="FC169" s="1247"/>
      <c r="FD169" s="1247"/>
      <c r="FE169" s="1247"/>
      <c r="FF169" s="1247"/>
      <c r="FG169" s="1247"/>
      <c r="FH169" s="1247"/>
      <c r="FI169" s="1247"/>
      <c r="FJ169" s="1247"/>
      <c r="FK169" s="1247"/>
      <c r="FL169" s="1247"/>
      <c r="FM169" s="1247"/>
      <c r="FN169" s="1247"/>
      <c r="FO169" s="1247"/>
      <c r="FP169" s="1247"/>
      <c r="FQ169" s="1247"/>
      <c r="FR169" s="1247"/>
      <c r="FS169" s="1247"/>
      <c r="FT169" s="1247"/>
      <c r="FU169" s="1247"/>
      <c r="FV169" s="1247"/>
      <c r="FW169" s="1247"/>
      <c r="FX169" s="1247"/>
      <c r="FY169" s="1247"/>
      <c r="FZ169" s="1247"/>
      <c r="GA169" s="1247"/>
      <c r="GB169" s="1247"/>
      <c r="GC169" s="1247"/>
      <c r="GD169" s="1247"/>
      <c r="GE169" s="1247"/>
      <c r="GF169" s="1247"/>
      <c r="GG169" s="1247"/>
      <c r="GH169" s="1247"/>
      <c r="GI169" s="1247"/>
      <c r="GJ169" s="1247"/>
      <c r="GK169" s="1247"/>
      <c r="GL169" s="1247"/>
      <c r="GM169" s="1247"/>
      <c r="GN169" s="1247"/>
      <c r="GO169" s="1247"/>
      <c r="GP169" s="1247"/>
      <c r="GQ169" s="1247"/>
      <c r="GR169" s="1247"/>
      <c r="GS169" s="1247"/>
      <c r="GT169" s="1247"/>
      <c r="GU169" s="1247"/>
      <c r="GV169" s="1247"/>
      <c r="GW169" s="1247"/>
      <c r="GX169" s="1247"/>
      <c r="GY169" s="1247"/>
      <c r="GZ169" s="1247"/>
      <c r="HA169" s="1247"/>
      <c r="HB169" s="1247"/>
      <c r="HC169" s="1247"/>
      <c r="HD169" s="1247"/>
      <c r="HE169" s="1247"/>
      <c r="HF169" s="1247"/>
      <c r="HG169" s="1247"/>
      <c r="HH169" s="1247"/>
      <c r="HI169" s="1247"/>
      <c r="HJ169" s="1247"/>
      <c r="HK169" s="1247"/>
      <c r="HL169" s="1247"/>
      <c r="HM169" s="1247"/>
      <c r="HN169" s="1247"/>
      <c r="HO169" s="1247"/>
      <c r="HQ169" s="1452">
        <f t="shared" si="88"/>
        <v>0</v>
      </c>
      <c r="HR169" s="1452">
        <f t="shared" si="89"/>
        <v>0</v>
      </c>
    </row>
    <row r="170" spans="1:226" ht="16.5" customHeight="1" x14ac:dyDescent="0.2">
      <c r="A170" s="456"/>
      <c r="B170" s="121"/>
      <c r="C170" s="121"/>
      <c r="D170" s="122"/>
      <c r="E170" s="122"/>
      <c r="F170" s="142"/>
      <c r="G170" s="140"/>
      <c r="H170" s="141"/>
      <c r="I170" s="141"/>
      <c r="J170" s="141"/>
      <c r="K170" s="1559">
        <f t="shared" si="95"/>
        <v>0</v>
      </c>
      <c r="L170" s="153"/>
      <c r="M170" s="151"/>
      <c r="N170" s="152"/>
      <c r="O170" s="646"/>
      <c r="P170" s="1559">
        <f t="shared" si="98"/>
        <v>0</v>
      </c>
      <c r="Q170" s="343"/>
      <c r="R170" s="343"/>
      <c r="S170" s="344"/>
      <c r="T170" s="1559">
        <f t="shared" si="94"/>
        <v>0</v>
      </c>
      <c r="U170" s="344"/>
      <c r="V170" s="141"/>
      <c r="W170" s="1559">
        <f t="shared" si="93"/>
        <v>0</v>
      </c>
      <c r="X170" s="343"/>
      <c r="Y170" s="343"/>
      <c r="Z170" s="343"/>
      <c r="AA170" s="343"/>
      <c r="AB170" s="1559">
        <f t="shared" si="96"/>
        <v>0</v>
      </c>
      <c r="AC170" s="1559">
        <f t="shared" si="73"/>
        <v>0</v>
      </c>
      <c r="AD170" s="1559">
        <f t="shared" si="97"/>
        <v>0</v>
      </c>
      <c r="AF170" s="928"/>
      <c r="AG170" s="1065" t="str">
        <f>IF(AF170=" "," ",IF(AF170="Vehículos",VLOOKUP($AG$18,'Datos Indices'!$A$38:$Z$50,22,FALSE),IF(AF170="Ipim",VLOOKUP($AG$18,'Datos Indices'!$A$38:$Z$50,7,FALSE),IF(AF170="Dólar",VLOOKUP($AG$18,'Datos Indices'!$A$38:$Z$50,4,FALSE),IF(AF170="Gasoil",VLOOKUP($AG$18,'Datos Indices'!$A$38:$Z$50,10,FALSE),IF(AF170="WPU06 Pesificado",VLOOKUP($AG$18,'Datos Indices'!$A$38:$Z$50,26,FALSE),0))))))</f>
        <v xml:space="preserve"> </v>
      </c>
      <c r="AH170" s="1066">
        <f t="shared" si="74"/>
        <v>0</v>
      </c>
      <c r="AJ170" s="928"/>
      <c r="AK170" s="1065" t="str">
        <f>IF(AJ170=" "," ",IF(AJ170="Vehículos",VLOOKUP($AK$18,'Datos Indices'!$A$38:$Z$50,22,FALSE),IF(AJ170="Ipim",VLOOKUP($AK$18,'Datos Indices'!$A$38:$Z$50,7,FALSE),IF(AJ170="Dólar",VLOOKUP($AK$18,'Datos Indices'!$A$38:$Z$50,4,FALSE),IF(AJ170="Gasoil",VLOOKUP($AK$18,'Datos Indices'!$A$38:$Z$50,10,FALSE),IF(AJ170="WPU06 Pesificado",VLOOKUP($AK$18,'Datos Indices'!$A$38:$Z$50,26,FALSE),0))))))</f>
        <v xml:space="preserve"> </v>
      </c>
      <c r="AL170" s="1067">
        <f t="shared" si="75"/>
        <v>0</v>
      </c>
      <c r="AM170" s="1067">
        <f t="shared" si="76"/>
        <v>0</v>
      </c>
      <c r="AN170" s="1067">
        <f t="shared" si="77"/>
        <v>0</v>
      </c>
      <c r="AP170" s="928"/>
      <c r="AQ170" s="1065" t="str">
        <f>IF(AP170=" "," ",IF(AP170="Vehículos",VLOOKUP($AQ$18,'Datos Indices'!$A$38:$Z$50,22,FALSE),IF(AP170="Ipim",VLOOKUP($AQ$18,'Datos Indices'!$A$38:$Z$50,7,FALSE),IF(AP170="Dólar",VLOOKUP($AQ$18,'Datos Indices'!$A$38:$Z$50,4,FALSE),IF(AP170="Gasoil",VLOOKUP($AQ$18,'Datos Indices'!$A$38:$Z$50,10,FALSE),IF(AP170="WPU06 Pesificado",VLOOKUP($AQ$18,'Datos Indices'!$A$38:$Z$50,26,FALSE),0))))))</f>
        <v xml:space="preserve"> </v>
      </c>
      <c r="AR170" s="1066">
        <f t="shared" si="78"/>
        <v>0</v>
      </c>
      <c r="AT170" s="928"/>
      <c r="AU170" s="1065" t="str">
        <f>IF(AT170=" "," ",IF(AT170="Vehículos",VLOOKUP($AU$18,'Datos Indices'!$A$38:$Z$50,22,FALSE),IF(AT170="Ipim",VLOOKUP($AU$18,'Datos Indices'!$A$38:$Z$50,7,FALSE),IF(AT170="Dólar",VLOOKUP($AU$18,'Datos Indices'!$A$38:$Z$50,4,FALSE),IF(AT170="Gasoil",VLOOKUP($AU$18,'Datos Indices'!$A$38:$Z$50,10,FALSE),IF(AT170="WPU06 Pesificado",VLOOKUP($AU$18,'Datos Indices'!$A$38:$Z$50,26,FALSE),0))))))</f>
        <v xml:space="preserve"> </v>
      </c>
      <c r="AV170" s="1067">
        <f t="shared" si="79"/>
        <v>0</v>
      </c>
      <c r="AW170" s="1067">
        <f t="shared" si="80"/>
        <v>0</v>
      </c>
      <c r="AX170" s="1067">
        <f t="shared" si="81"/>
        <v>0</v>
      </c>
      <c r="AY170" s="1559">
        <f t="shared" si="82"/>
        <v>0</v>
      </c>
      <c r="AZ170" s="1559">
        <f t="shared" si="83"/>
        <v>0</v>
      </c>
      <c r="BA170" s="1257"/>
      <c r="BB170" s="125"/>
      <c r="BC170" s="1257"/>
      <c r="BD170" s="1450" t="str">
        <f t="shared" si="84"/>
        <v/>
      </c>
      <c r="BF170" s="1247"/>
      <c r="BG170" s="1247"/>
      <c r="BH170" s="1247"/>
      <c r="BI170" s="1247"/>
      <c r="BJ170" s="1247"/>
      <c r="BK170" s="1247"/>
      <c r="BL170" s="1247"/>
      <c r="BM170" s="1247"/>
      <c r="BN170" s="1247"/>
      <c r="BO170" s="1247"/>
      <c r="BP170" s="1247"/>
      <c r="BQ170" s="1247"/>
      <c r="BR170" s="1247"/>
      <c r="BS170" s="1247"/>
      <c r="BT170" s="1247"/>
      <c r="BU170" s="1247"/>
      <c r="BV170" s="1247"/>
      <c r="BW170" s="1247"/>
      <c r="BX170" s="1247"/>
      <c r="BY170" s="1247"/>
      <c r="BZ170" s="1247"/>
      <c r="CA170" s="1247"/>
      <c r="CB170" s="1247"/>
      <c r="CC170" s="1247"/>
      <c r="CD170" s="1247"/>
      <c r="CE170" s="1247"/>
      <c r="CF170" s="1247"/>
      <c r="CG170" s="1247"/>
      <c r="CH170" s="1247"/>
      <c r="CI170" s="1247"/>
      <c r="CJ170" s="1247"/>
      <c r="CK170" s="1247"/>
      <c r="CL170" s="1247"/>
      <c r="CM170" s="1247"/>
      <c r="CN170" s="1247"/>
      <c r="CO170" s="1247"/>
      <c r="CP170" s="1247"/>
      <c r="CQ170" s="1247"/>
      <c r="CR170" s="1247"/>
      <c r="CS170" s="1247"/>
      <c r="CT170" s="1247"/>
      <c r="CU170" s="1247"/>
      <c r="CV170" s="1247"/>
      <c r="CW170" s="1247"/>
      <c r="CX170" s="1247"/>
      <c r="CY170" s="1247"/>
      <c r="CZ170" s="1247"/>
      <c r="DA170" s="1247"/>
      <c r="DB170" s="1247"/>
      <c r="DC170" s="1247"/>
      <c r="DD170" s="1247"/>
      <c r="DE170" s="1247"/>
      <c r="DF170" s="1247"/>
      <c r="DG170" s="1247"/>
      <c r="DH170" s="1247"/>
      <c r="DI170" s="1247"/>
      <c r="DJ170" s="1247"/>
      <c r="DK170" s="1247"/>
      <c r="DL170" s="1247"/>
      <c r="DM170" s="1247"/>
      <c r="DN170" s="1247"/>
      <c r="DO170" s="1247"/>
      <c r="DP170" s="1247"/>
      <c r="DQ170" s="1247"/>
      <c r="DR170" s="1247"/>
      <c r="DS170" s="1247"/>
      <c r="DT170" s="1247"/>
      <c r="DU170" s="1247"/>
      <c r="DV170" s="1247"/>
      <c r="DW170" s="1247"/>
      <c r="DX170" s="1247"/>
      <c r="DY170" s="1247"/>
      <c r="DZ170" s="1247"/>
      <c r="EA170" s="1247"/>
      <c r="EB170" s="1247"/>
      <c r="EC170" s="1247"/>
      <c r="ED170" s="1247"/>
      <c r="EE170" s="1247"/>
      <c r="EF170" s="1247"/>
      <c r="EG170" s="1247"/>
      <c r="EH170" s="1257"/>
      <c r="EI170" s="1452">
        <f t="shared" si="85"/>
        <v>0</v>
      </c>
      <c r="EJ170" s="1452">
        <f t="shared" si="86"/>
        <v>0</v>
      </c>
      <c r="EK170" s="1257"/>
      <c r="EL170" s="1450" t="str">
        <f t="shared" si="87"/>
        <v/>
      </c>
      <c r="EN170" s="1247"/>
      <c r="EO170" s="1247"/>
      <c r="EP170" s="1247"/>
      <c r="EQ170" s="1247"/>
      <c r="ER170" s="1247"/>
      <c r="ES170" s="1247"/>
      <c r="ET170" s="1247"/>
      <c r="EU170" s="1247"/>
      <c r="EV170" s="1247"/>
      <c r="EW170" s="1247"/>
      <c r="EX170" s="1247"/>
      <c r="EY170" s="1247"/>
      <c r="EZ170" s="1247"/>
      <c r="FA170" s="1247"/>
      <c r="FB170" s="1247"/>
      <c r="FC170" s="1247"/>
      <c r="FD170" s="1247"/>
      <c r="FE170" s="1247"/>
      <c r="FF170" s="1247"/>
      <c r="FG170" s="1247"/>
      <c r="FH170" s="1247"/>
      <c r="FI170" s="1247"/>
      <c r="FJ170" s="1247"/>
      <c r="FK170" s="1247"/>
      <c r="FL170" s="1247"/>
      <c r="FM170" s="1247"/>
      <c r="FN170" s="1247"/>
      <c r="FO170" s="1247"/>
      <c r="FP170" s="1247"/>
      <c r="FQ170" s="1247"/>
      <c r="FR170" s="1247"/>
      <c r="FS170" s="1247"/>
      <c r="FT170" s="1247"/>
      <c r="FU170" s="1247"/>
      <c r="FV170" s="1247"/>
      <c r="FW170" s="1247"/>
      <c r="FX170" s="1247"/>
      <c r="FY170" s="1247"/>
      <c r="FZ170" s="1247"/>
      <c r="GA170" s="1247"/>
      <c r="GB170" s="1247"/>
      <c r="GC170" s="1247"/>
      <c r="GD170" s="1247"/>
      <c r="GE170" s="1247"/>
      <c r="GF170" s="1247"/>
      <c r="GG170" s="1247"/>
      <c r="GH170" s="1247"/>
      <c r="GI170" s="1247"/>
      <c r="GJ170" s="1247"/>
      <c r="GK170" s="1247"/>
      <c r="GL170" s="1247"/>
      <c r="GM170" s="1247"/>
      <c r="GN170" s="1247"/>
      <c r="GO170" s="1247"/>
      <c r="GP170" s="1247"/>
      <c r="GQ170" s="1247"/>
      <c r="GR170" s="1247"/>
      <c r="GS170" s="1247"/>
      <c r="GT170" s="1247"/>
      <c r="GU170" s="1247"/>
      <c r="GV170" s="1247"/>
      <c r="GW170" s="1247"/>
      <c r="GX170" s="1247"/>
      <c r="GY170" s="1247"/>
      <c r="GZ170" s="1247"/>
      <c r="HA170" s="1247"/>
      <c r="HB170" s="1247"/>
      <c r="HC170" s="1247"/>
      <c r="HD170" s="1247"/>
      <c r="HE170" s="1247"/>
      <c r="HF170" s="1247"/>
      <c r="HG170" s="1247"/>
      <c r="HH170" s="1247"/>
      <c r="HI170" s="1247"/>
      <c r="HJ170" s="1247"/>
      <c r="HK170" s="1247"/>
      <c r="HL170" s="1247"/>
      <c r="HM170" s="1247"/>
      <c r="HN170" s="1247"/>
      <c r="HO170" s="1247"/>
      <c r="HQ170" s="1452">
        <f t="shared" si="88"/>
        <v>0</v>
      </c>
      <c r="HR170" s="1452">
        <f t="shared" si="89"/>
        <v>0</v>
      </c>
    </row>
    <row r="171" spans="1:226" ht="16.5" customHeight="1" x14ac:dyDescent="0.2">
      <c r="A171" s="456"/>
      <c r="B171" s="121"/>
      <c r="C171" s="121"/>
      <c r="D171" s="122"/>
      <c r="E171" s="122"/>
      <c r="F171" s="142"/>
      <c r="G171" s="140"/>
      <c r="H171" s="141"/>
      <c r="I171" s="141"/>
      <c r="J171" s="141"/>
      <c r="K171" s="1559">
        <f t="shared" si="95"/>
        <v>0</v>
      </c>
      <c r="L171" s="153"/>
      <c r="M171" s="151"/>
      <c r="N171" s="152"/>
      <c r="O171" s="646"/>
      <c r="P171" s="1559">
        <f t="shared" si="98"/>
        <v>0</v>
      </c>
      <c r="Q171" s="343"/>
      <c r="R171" s="343"/>
      <c r="S171" s="344"/>
      <c r="T171" s="1559">
        <f t="shared" si="94"/>
        <v>0</v>
      </c>
      <c r="U171" s="344"/>
      <c r="V171" s="141"/>
      <c r="W171" s="1559">
        <f t="shared" si="93"/>
        <v>0</v>
      </c>
      <c r="X171" s="343"/>
      <c r="Y171" s="343"/>
      <c r="Z171" s="343"/>
      <c r="AA171" s="343"/>
      <c r="AB171" s="1559">
        <f t="shared" si="96"/>
        <v>0</v>
      </c>
      <c r="AC171" s="1559">
        <f t="shared" si="73"/>
        <v>0</v>
      </c>
      <c r="AD171" s="1559">
        <f t="shared" si="97"/>
        <v>0</v>
      </c>
      <c r="AF171" s="928"/>
      <c r="AG171" s="1065" t="str">
        <f>IF(AF171=" "," ",IF(AF171="Vehículos",VLOOKUP($AG$18,'Datos Indices'!$A$38:$Z$50,22,FALSE),IF(AF171="Ipim",VLOOKUP($AG$18,'Datos Indices'!$A$38:$Z$50,7,FALSE),IF(AF171="Dólar",VLOOKUP($AG$18,'Datos Indices'!$A$38:$Z$50,4,FALSE),IF(AF171="Gasoil",VLOOKUP($AG$18,'Datos Indices'!$A$38:$Z$50,10,FALSE),IF(AF171="WPU06 Pesificado",VLOOKUP($AG$18,'Datos Indices'!$A$38:$Z$50,26,FALSE),0))))))</f>
        <v xml:space="preserve"> </v>
      </c>
      <c r="AH171" s="1066">
        <f t="shared" si="74"/>
        <v>0</v>
      </c>
      <c r="AJ171" s="928"/>
      <c r="AK171" s="1065" t="str">
        <f>IF(AJ171=" "," ",IF(AJ171="Vehículos",VLOOKUP($AK$18,'Datos Indices'!$A$38:$Z$50,22,FALSE),IF(AJ171="Ipim",VLOOKUP($AK$18,'Datos Indices'!$A$38:$Z$50,7,FALSE),IF(AJ171="Dólar",VLOOKUP($AK$18,'Datos Indices'!$A$38:$Z$50,4,FALSE),IF(AJ171="Gasoil",VLOOKUP($AK$18,'Datos Indices'!$A$38:$Z$50,10,FALSE),IF(AJ171="WPU06 Pesificado",VLOOKUP($AK$18,'Datos Indices'!$A$38:$Z$50,26,FALSE),0))))))</f>
        <v xml:space="preserve"> </v>
      </c>
      <c r="AL171" s="1067">
        <f t="shared" si="75"/>
        <v>0</v>
      </c>
      <c r="AM171" s="1067">
        <f t="shared" si="76"/>
        <v>0</v>
      </c>
      <c r="AN171" s="1067">
        <f t="shared" si="77"/>
        <v>0</v>
      </c>
      <c r="AP171" s="928"/>
      <c r="AQ171" s="1065" t="str">
        <f>IF(AP171=" "," ",IF(AP171="Vehículos",VLOOKUP($AQ$18,'Datos Indices'!$A$38:$Z$50,22,FALSE),IF(AP171="Ipim",VLOOKUP($AQ$18,'Datos Indices'!$A$38:$Z$50,7,FALSE),IF(AP171="Dólar",VLOOKUP($AQ$18,'Datos Indices'!$A$38:$Z$50,4,FALSE),IF(AP171="Gasoil",VLOOKUP($AQ$18,'Datos Indices'!$A$38:$Z$50,10,FALSE),IF(AP171="WPU06 Pesificado",VLOOKUP($AQ$18,'Datos Indices'!$A$38:$Z$50,26,FALSE),0))))))</f>
        <v xml:space="preserve"> </v>
      </c>
      <c r="AR171" s="1066">
        <f t="shared" si="78"/>
        <v>0</v>
      </c>
      <c r="AT171" s="928"/>
      <c r="AU171" s="1065" t="str">
        <f>IF(AT171=" "," ",IF(AT171="Vehículos",VLOOKUP($AU$18,'Datos Indices'!$A$38:$Z$50,22,FALSE),IF(AT171="Ipim",VLOOKUP($AU$18,'Datos Indices'!$A$38:$Z$50,7,FALSE),IF(AT171="Dólar",VLOOKUP($AU$18,'Datos Indices'!$A$38:$Z$50,4,FALSE),IF(AT171="Gasoil",VLOOKUP($AU$18,'Datos Indices'!$A$38:$Z$50,10,FALSE),IF(AT171="WPU06 Pesificado",VLOOKUP($AU$18,'Datos Indices'!$A$38:$Z$50,26,FALSE),0))))))</f>
        <v xml:space="preserve"> </v>
      </c>
      <c r="AV171" s="1067">
        <f t="shared" si="79"/>
        <v>0</v>
      </c>
      <c r="AW171" s="1067">
        <f t="shared" si="80"/>
        <v>0</v>
      </c>
      <c r="AX171" s="1067">
        <f t="shared" si="81"/>
        <v>0</v>
      </c>
      <c r="AY171" s="1559">
        <f t="shared" si="82"/>
        <v>0</v>
      </c>
      <c r="AZ171" s="1559">
        <f t="shared" si="83"/>
        <v>0</v>
      </c>
      <c r="BA171" s="1257"/>
      <c r="BB171" s="125"/>
      <c r="BC171" s="1257"/>
      <c r="BD171" s="1450" t="str">
        <f t="shared" si="84"/>
        <v/>
      </c>
      <c r="BF171" s="1247"/>
      <c r="BG171" s="1247"/>
      <c r="BH171" s="1247"/>
      <c r="BI171" s="1247"/>
      <c r="BJ171" s="1247"/>
      <c r="BK171" s="1247"/>
      <c r="BL171" s="1247"/>
      <c r="BM171" s="1247"/>
      <c r="BN171" s="1247"/>
      <c r="BO171" s="1247"/>
      <c r="BP171" s="1247"/>
      <c r="BQ171" s="1247"/>
      <c r="BR171" s="1247"/>
      <c r="BS171" s="1247"/>
      <c r="BT171" s="1247"/>
      <c r="BU171" s="1247"/>
      <c r="BV171" s="1247"/>
      <c r="BW171" s="1247"/>
      <c r="BX171" s="1247"/>
      <c r="BY171" s="1247"/>
      <c r="BZ171" s="1247"/>
      <c r="CA171" s="1247"/>
      <c r="CB171" s="1247"/>
      <c r="CC171" s="1247"/>
      <c r="CD171" s="1247"/>
      <c r="CE171" s="1247"/>
      <c r="CF171" s="1247"/>
      <c r="CG171" s="1247"/>
      <c r="CH171" s="1247"/>
      <c r="CI171" s="1247"/>
      <c r="CJ171" s="1247"/>
      <c r="CK171" s="1247"/>
      <c r="CL171" s="1247"/>
      <c r="CM171" s="1247"/>
      <c r="CN171" s="1247"/>
      <c r="CO171" s="1247"/>
      <c r="CP171" s="1247"/>
      <c r="CQ171" s="1247"/>
      <c r="CR171" s="1247"/>
      <c r="CS171" s="1247"/>
      <c r="CT171" s="1247"/>
      <c r="CU171" s="1247"/>
      <c r="CV171" s="1247"/>
      <c r="CW171" s="1247"/>
      <c r="CX171" s="1247"/>
      <c r="CY171" s="1247"/>
      <c r="CZ171" s="1247"/>
      <c r="DA171" s="1247"/>
      <c r="DB171" s="1247"/>
      <c r="DC171" s="1247"/>
      <c r="DD171" s="1247"/>
      <c r="DE171" s="1247"/>
      <c r="DF171" s="1247"/>
      <c r="DG171" s="1247"/>
      <c r="DH171" s="1247"/>
      <c r="DI171" s="1247"/>
      <c r="DJ171" s="1247"/>
      <c r="DK171" s="1247"/>
      <c r="DL171" s="1247"/>
      <c r="DM171" s="1247"/>
      <c r="DN171" s="1247"/>
      <c r="DO171" s="1247"/>
      <c r="DP171" s="1247"/>
      <c r="DQ171" s="1247"/>
      <c r="DR171" s="1247"/>
      <c r="DS171" s="1247"/>
      <c r="DT171" s="1247"/>
      <c r="DU171" s="1247"/>
      <c r="DV171" s="1247"/>
      <c r="DW171" s="1247"/>
      <c r="DX171" s="1247"/>
      <c r="DY171" s="1247"/>
      <c r="DZ171" s="1247"/>
      <c r="EA171" s="1247"/>
      <c r="EB171" s="1247"/>
      <c r="EC171" s="1247"/>
      <c r="ED171" s="1247"/>
      <c r="EE171" s="1247"/>
      <c r="EF171" s="1247"/>
      <c r="EG171" s="1247"/>
      <c r="EH171" s="1257"/>
      <c r="EI171" s="1452">
        <f t="shared" si="85"/>
        <v>0</v>
      </c>
      <c r="EJ171" s="1452">
        <f t="shared" si="86"/>
        <v>0</v>
      </c>
      <c r="EK171" s="1257"/>
      <c r="EL171" s="1450" t="str">
        <f t="shared" si="87"/>
        <v/>
      </c>
      <c r="EN171" s="1247"/>
      <c r="EO171" s="1247"/>
      <c r="EP171" s="1247"/>
      <c r="EQ171" s="1247"/>
      <c r="ER171" s="1247"/>
      <c r="ES171" s="1247"/>
      <c r="ET171" s="1247"/>
      <c r="EU171" s="1247"/>
      <c r="EV171" s="1247"/>
      <c r="EW171" s="1247"/>
      <c r="EX171" s="1247"/>
      <c r="EY171" s="1247"/>
      <c r="EZ171" s="1247"/>
      <c r="FA171" s="1247"/>
      <c r="FB171" s="1247"/>
      <c r="FC171" s="1247"/>
      <c r="FD171" s="1247"/>
      <c r="FE171" s="1247"/>
      <c r="FF171" s="1247"/>
      <c r="FG171" s="1247"/>
      <c r="FH171" s="1247"/>
      <c r="FI171" s="1247"/>
      <c r="FJ171" s="1247"/>
      <c r="FK171" s="1247"/>
      <c r="FL171" s="1247"/>
      <c r="FM171" s="1247"/>
      <c r="FN171" s="1247"/>
      <c r="FO171" s="1247"/>
      <c r="FP171" s="1247"/>
      <c r="FQ171" s="1247"/>
      <c r="FR171" s="1247"/>
      <c r="FS171" s="1247"/>
      <c r="FT171" s="1247"/>
      <c r="FU171" s="1247"/>
      <c r="FV171" s="1247"/>
      <c r="FW171" s="1247"/>
      <c r="FX171" s="1247"/>
      <c r="FY171" s="1247"/>
      <c r="FZ171" s="1247"/>
      <c r="GA171" s="1247"/>
      <c r="GB171" s="1247"/>
      <c r="GC171" s="1247"/>
      <c r="GD171" s="1247"/>
      <c r="GE171" s="1247"/>
      <c r="GF171" s="1247"/>
      <c r="GG171" s="1247"/>
      <c r="GH171" s="1247"/>
      <c r="GI171" s="1247"/>
      <c r="GJ171" s="1247"/>
      <c r="GK171" s="1247"/>
      <c r="GL171" s="1247"/>
      <c r="GM171" s="1247"/>
      <c r="GN171" s="1247"/>
      <c r="GO171" s="1247"/>
      <c r="GP171" s="1247"/>
      <c r="GQ171" s="1247"/>
      <c r="GR171" s="1247"/>
      <c r="GS171" s="1247"/>
      <c r="GT171" s="1247"/>
      <c r="GU171" s="1247"/>
      <c r="GV171" s="1247"/>
      <c r="GW171" s="1247"/>
      <c r="GX171" s="1247"/>
      <c r="GY171" s="1247"/>
      <c r="GZ171" s="1247"/>
      <c r="HA171" s="1247"/>
      <c r="HB171" s="1247"/>
      <c r="HC171" s="1247"/>
      <c r="HD171" s="1247"/>
      <c r="HE171" s="1247"/>
      <c r="HF171" s="1247"/>
      <c r="HG171" s="1247"/>
      <c r="HH171" s="1247"/>
      <c r="HI171" s="1247"/>
      <c r="HJ171" s="1247"/>
      <c r="HK171" s="1247"/>
      <c r="HL171" s="1247"/>
      <c r="HM171" s="1247"/>
      <c r="HN171" s="1247"/>
      <c r="HO171" s="1247"/>
      <c r="HQ171" s="1452">
        <f t="shared" si="88"/>
        <v>0</v>
      </c>
      <c r="HR171" s="1452">
        <f t="shared" si="89"/>
        <v>0</v>
      </c>
    </row>
    <row r="172" spans="1:226" ht="16.5" customHeight="1" x14ac:dyDescent="0.2">
      <c r="A172" s="456"/>
      <c r="B172" s="121"/>
      <c r="C172" s="121"/>
      <c r="D172" s="122"/>
      <c r="E172" s="122"/>
      <c r="F172" s="142"/>
      <c r="G172" s="140"/>
      <c r="H172" s="141"/>
      <c r="I172" s="141"/>
      <c r="J172" s="141"/>
      <c r="K172" s="1559">
        <f t="shared" si="95"/>
        <v>0</v>
      </c>
      <c r="L172" s="153"/>
      <c r="M172" s="151"/>
      <c r="N172" s="152"/>
      <c r="O172" s="646"/>
      <c r="P172" s="1559">
        <f t="shared" si="98"/>
        <v>0</v>
      </c>
      <c r="Q172" s="343"/>
      <c r="R172" s="343"/>
      <c r="S172" s="344"/>
      <c r="T172" s="1559">
        <f t="shared" si="94"/>
        <v>0</v>
      </c>
      <c r="U172" s="344"/>
      <c r="V172" s="141"/>
      <c r="W172" s="1559">
        <f t="shared" si="93"/>
        <v>0</v>
      </c>
      <c r="X172" s="343"/>
      <c r="Y172" s="343"/>
      <c r="Z172" s="343"/>
      <c r="AA172" s="343"/>
      <c r="AB172" s="1559">
        <f t="shared" si="96"/>
        <v>0</v>
      </c>
      <c r="AC172" s="1559">
        <f t="shared" si="73"/>
        <v>0</v>
      </c>
      <c r="AD172" s="1559">
        <f t="shared" si="97"/>
        <v>0</v>
      </c>
      <c r="AF172" s="928"/>
      <c r="AG172" s="1065" t="str">
        <f>IF(AF172=" "," ",IF(AF172="Vehículos",VLOOKUP($AG$18,'Datos Indices'!$A$38:$Z$50,22,FALSE),IF(AF172="Ipim",VLOOKUP($AG$18,'Datos Indices'!$A$38:$Z$50,7,FALSE),IF(AF172="Dólar",VLOOKUP($AG$18,'Datos Indices'!$A$38:$Z$50,4,FALSE),IF(AF172="Gasoil",VLOOKUP($AG$18,'Datos Indices'!$A$38:$Z$50,10,FALSE),IF(AF172="WPU06 Pesificado",VLOOKUP($AG$18,'Datos Indices'!$A$38:$Z$50,26,FALSE),0))))))</f>
        <v xml:space="preserve"> </v>
      </c>
      <c r="AH172" s="1066">
        <f t="shared" si="74"/>
        <v>0</v>
      </c>
      <c r="AJ172" s="928"/>
      <c r="AK172" s="1065" t="str">
        <f>IF(AJ172=" "," ",IF(AJ172="Vehículos",VLOOKUP($AK$18,'Datos Indices'!$A$38:$Z$50,22,FALSE),IF(AJ172="Ipim",VLOOKUP($AK$18,'Datos Indices'!$A$38:$Z$50,7,FALSE),IF(AJ172="Dólar",VLOOKUP($AK$18,'Datos Indices'!$A$38:$Z$50,4,FALSE),IF(AJ172="Gasoil",VLOOKUP($AK$18,'Datos Indices'!$A$38:$Z$50,10,FALSE),IF(AJ172="WPU06 Pesificado",VLOOKUP($AK$18,'Datos Indices'!$A$38:$Z$50,26,FALSE),0))))))</f>
        <v xml:space="preserve"> </v>
      </c>
      <c r="AL172" s="1067">
        <f t="shared" si="75"/>
        <v>0</v>
      </c>
      <c r="AM172" s="1067">
        <f t="shared" si="76"/>
        <v>0</v>
      </c>
      <c r="AN172" s="1067">
        <f t="shared" si="77"/>
        <v>0</v>
      </c>
      <c r="AP172" s="928"/>
      <c r="AQ172" s="1065" t="str">
        <f>IF(AP172=" "," ",IF(AP172="Vehículos",VLOOKUP($AQ$18,'Datos Indices'!$A$38:$Z$50,22,FALSE),IF(AP172="Ipim",VLOOKUP($AQ$18,'Datos Indices'!$A$38:$Z$50,7,FALSE),IF(AP172="Dólar",VLOOKUP($AQ$18,'Datos Indices'!$A$38:$Z$50,4,FALSE),IF(AP172="Gasoil",VLOOKUP($AQ$18,'Datos Indices'!$A$38:$Z$50,10,FALSE),IF(AP172="WPU06 Pesificado",VLOOKUP($AQ$18,'Datos Indices'!$A$38:$Z$50,26,FALSE),0))))))</f>
        <v xml:space="preserve"> </v>
      </c>
      <c r="AR172" s="1066">
        <f t="shared" si="78"/>
        <v>0</v>
      </c>
      <c r="AT172" s="928"/>
      <c r="AU172" s="1065" t="str">
        <f>IF(AT172=" "," ",IF(AT172="Vehículos",VLOOKUP($AU$18,'Datos Indices'!$A$38:$Z$50,22,FALSE),IF(AT172="Ipim",VLOOKUP($AU$18,'Datos Indices'!$A$38:$Z$50,7,FALSE),IF(AT172="Dólar",VLOOKUP($AU$18,'Datos Indices'!$A$38:$Z$50,4,FALSE),IF(AT172="Gasoil",VLOOKUP($AU$18,'Datos Indices'!$A$38:$Z$50,10,FALSE),IF(AT172="WPU06 Pesificado",VLOOKUP($AU$18,'Datos Indices'!$A$38:$Z$50,26,FALSE),0))))))</f>
        <v xml:space="preserve"> </v>
      </c>
      <c r="AV172" s="1067">
        <f t="shared" si="79"/>
        <v>0</v>
      </c>
      <c r="AW172" s="1067">
        <f t="shared" si="80"/>
        <v>0</v>
      </c>
      <c r="AX172" s="1067">
        <f t="shared" si="81"/>
        <v>0</v>
      </c>
      <c r="AY172" s="1559">
        <f t="shared" si="82"/>
        <v>0</v>
      </c>
      <c r="AZ172" s="1559">
        <f t="shared" si="83"/>
        <v>0</v>
      </c>
      <c r="BA172" s="1257"/>
      <c r="BB172" s="125"/>
      <c r="BC172" s="1257"/>
      <c r="BD172" s="1450" t="str">
        <f t="shared" si="84"/>
        <v/>
      </c>
      <c r="BF172" s="1247"/>
      <c r="BG172" s="1247"/>
      <c r="BH172" s="1247"/>
      <c r="BI172" s="1247"/>
      <c r="BJ172" s="1247"/>
      <c r="BK172" s="1247"/>
      <c r="BL172" s="1247"/>
      <c r="BM172" s="1247"/>
      <c r="BN172" s="1247"/>
      <c r="BO172" s="1247"/>
      <c r="BP172" s="1247"/>
      <c r="BQ172" s="1247"/>
      <c r="BR172" s="1247"/>
      <c r="BS172" s="1247"/>
      <c r="BT172" s="1247"/>
      <c r="BU172" s="1247"/>
      <c r="BV172" s="1247"/>
      <c r="BW172" s="1247"/>
      <c r="BX172" s="1247"/>
      <c r="BY172" s="1247"/>
      <c r="BZ172" s="1247"/>
      <c r="CA172" s="1247"/>
      <c r="CB172" s="1247"/>
      <c r="CC172" s="1247"/>
      <c r="CD172" s="1247"/>
      <c r="CE172" s="1247"/>
      <c r="CF172" s="1247"/>
      <c r="CG172" s="1247"/>
      <c r="CH172" s="1247"/>
      <c r="CI172" s="1247"/>
      <c r="CJ172" s="1247"/>
      <c r="CK172" s="1247"/>
      <c r="CL172" s="1247"/>
      <c r="CM172" s="1247"/>
      <c r="CN172" s="1247"/>
      <c r="CO172" s="1247"/>
      <c r="CP172" s="1247"/>
      <c r="CQ172" s="1247"/>
      <c r="CR172" s="1247"/>
      <c r="CS172" s="1247"/>
      <c r="CT172" s="1247"/>
      <c r="CU172" s="1247"/>
      <c r="CV172" s="1247"/>
      <c r="CW172" s="1247"/>
      <c r="CX172" s="1247"/>
      <c r="CY172" s="1247"/>
      <c r="CZ172" s="1247"/>
      <c r="DA172" s="1247"/>
      <c r="DB172" s="1247"/>
      <c r="DC172" s="1247"/>
      <c r="DD172" s="1247"/>
      <c r="DE172" s="1247"/>
      <c r="DF172" s="1247"/>
      <c r="DG172" s="1247"/>
      <c r="DH172" s="1247"/>
      <c r="DI172" s="1247"/>
      <c r="DJ172" s="1247"/>
      <c r="DK172" s="1247"/>
      <c r="DL172" s="1247"/>
      <c r="DM172" s="1247"/>
      <c r="DN172" s="1247"/>
      <c r="DO172" s="1247"/>
      <c r="DP172" s="1247"/>
      <c r="DQ172" s="1247"/>
      <c r="DR172" s="1247"/>
      <c r="DS172" s="1247"/>
      <c r="DT172" s="1247"/>
      <c r="DU172" s="1247"/>
      <c r="DV172" s="1247"/>
      <c r="DW172" s="1247"/>
      <c r="DX172" s="1247"/>
      <c r="DY172" s="1247"/>
      <c r="DZ172" s="1247"/>
      <c r="EA172" s="1247"/>
      <c r="EB172" s="1247"/>
      <c r="EC172" s="1247"/>
      <c r="ED172" s="1247"/>
      <c r="EE172" s="1247"/>
      <c r="EF172" s="1247"/>
      <c r="EG172" s="1247"/>
      <c r="EH172" s="1257"/>
      <c r="EI172" s="1452">
        <f t="shared" si="85"/>
        <v>0</v>
      </c>
      <c r="EJ172" s="1452">
        <f t="shared" si="86"/>
        <v>0</v>
      </c>
      <c r="EK172" s="1257"/>
      <c r="EL172" s="1450" t="str">
        <f t="shared" si="87"/>
        <v/>
      </c>
      <c r="EN172" s="1247"/>
      <c r="EO172" s="1247"/>
      <c r="EP172" s="1247"/>
      <c r="EQ172" s="1247"/>
      <c r="ER172" s="1247"/>
      <c r="ES172" s="1247"/>
      <c r="ET172" s="1247"/>
      <c r="EU172" s="1247"/>
      <c r="EV172" s="1247"/>
      <c r="EW172" s="1247"/>
      <c r="EX172" s="1247"/>
      <c r="EY172" s="1247"/>
      <c r="EZ172" s="1247"/>
      <c r="FA172" s="1247"/>
      <c r="FB172" s="1247"/>
      <c r="FC172" s="1247"/>
      <c r="FD172" s="1247"/>
      <c r="FE172" s="1247"/>
      <c r="FF172" s="1247"/>
      <c r="FG172" s="1247"/>
      <c r="FH172" s="1247"/>
      <c r="FI172" s="1247"/>
      <c r="FJ172" s="1247"/>
      <c r="FK172" s="1247"/>
      <c r="FL172" s="1247"/>
      <c r="FM172" s="1247"/>
      <c r="FN172" s="1247"/>
      <c r="FO172" s="1247"/>
      <c r="FP172" s="1247"/>
      <c r="FQ172" s="1247"/>
      <c r="FR172" s="1247"/>
      <c r="FS172" s="1247"/>
      <c r="FT172" s="1247"/>
      <c r="FU172" s="1247"/>
      <c r="FV172" s="1247"/>
      <c r="FW172" s="1247"/>
      <c r="FX172" s="1247"/>
      <c r="FY172" s="1247"/>
      <c r="FZ172" s="1247"/>
      <c r="GA172" s="1247"/>
      <c r="GB172" s="1247"/>
      <c r="GC172" s="1247"/>
      <c r="GD172" s="1247"/>
      <c r="GE172" s="1247"/>
      <c r="GF172" s="1247"/>
      <c r="GG172" s="1247"/>
      <c r="GH172" s="1247"/>
      <c r="GI172" s="1247"/>
      <c r="GJ172" s="1247"/>
      <c r="GK172" s="1247"/>
      <c r="GL172" s="1247"/>
      <c r="GM172" s="1247"/>
      <c r="GN172" s="1247"/>
      <c r="GO172" s="1247"/>
      <c r="GP172" s="1247"/>
      <c r="GQ172" s="1247"/>
      <c r="GR172" s="1247"/>
      <c r="GS172" s="1247"/>
      <c r="GT172" s="1247"/>
      <c r="GU172" s="1247"/>
      <c r="GV172" s="1247"/>
      <c r="GW172" s="1247"/>
      <c r="GX172" s="1247"/>
      <c r="GY172" s="1247"/>
      <c r="GZ172" s="1247"/>
      <c r="HA172" s="1247"/>
      <c r="HB172" s="1247"/>
      <c r="HC172" s="1247"/>
      <c r="HD172" s="1247"/>
      <c r="HE172" s="1247"/>
      <c r="HF172" s="1247"/>
      <c r="HG172" s="1247"/>
      <c r="HH172" s="1247"/>
      <c r="HI172" s="1247"/>
      <c r="HJ172" s="1247"/>
      <c r="HK172" s="1247"/>
      <c r="HL172" s="1247"/>
      <c r="HM172" s="1247"/>
      <c r="HN172" s="1247"/>
      <c r="HO172" s="1247"/>
      <c r="HQ172" s="1452">
        <f t="shared" si="88"/>
        <v>0</v>
      </c>
      <c r="HR172" s="1452">
        <f t="shared" si="89"/>
        <v>0</v>
      </c>
    </row>
    <row r="173" spans="1:226" ht="16.5" customHeight="1" x14ac:dyDescent="0.2">
      <c r="A173" s="456"/>
      <c r="B173" s="121"/>
      <c r="C173" s="121"/>
      <c r="D173" s="122"/>
      <c r="E173" s="122"/>
      <c r="F173" s="142"/>
      <c r="G173" s="140"/>
      <c r="H173" s="141"/>
      <c r="I173" s="141"/>
      <c r="J173" s="141"/>
      <c r="K173" s="1559">
        <f t="shared" si="95"/>
        <v>0</v>
      </c>
      <c r="L173" s="153"/>
      <c r="M173" s="151"/>
      <c r="N173" s="152"/>
      <c r="O173" s="646"/>
      <c r="P173" s="1559">
        <f t="shared" si="98"/>
        <v>0</v>
      </c>
      <c r="Q173" s="343"/>
      <c r="R173" s="343"/>
      <c r="S173" s="344"/>
      <c r="T173" s="1559">
        <f t="shared" si="94"/>
        <v>0</v>
      </c>
      <c r="U173" s="344"/>
      <c r="V173" s="141"/>
      <c r="W173" s="1559">
        <f t="shared" si="93"/>
        <v>0</v>
      </c>
      <c r="X173" s="343"/>
      <c r="Y173" s="343"/>
      <c r="Z173" s="343"/>
      <c r="AA173" s="343"/>
      <c r="AB173" s="1559">
        <f t="shared" si="96"/>
        <v>0</v>
      </c>
      <c r="AC173" s="1559">
        <f t="shared" si="73"/>
        <v>0</v>
      </c>
      <c r="AD173" s="1559">
        <f t="shared" si="97"/>
        <v>0</v>
      </c>
      <c r="AF173" s="928"/>
      <c r="AG173" s="1065" t="str">
        <f>IF(AF173=" "," ",IF(AF173="Vehículos",VLOOKUP($AG$18,'Datos Indices'!$A$38:$Z$50,22,FALSE),IF(AF173="Ipim",VLOOKUP($AG$18,'Datos Indices'!$A$38:$Z$50,7,FALSE),IF(AF173="Dólar",VLOOKUP($AG$18,'Datos Indices'!$A$38:$Z$50,4,FALSE),IF(AF173="Gasoil",VLOOKUP($AG$18,'Datos Indices'!$A$38:$Z$50,10,FALSE),IF(AF173="WPU06 Pesificado",VLOOKUP($AG$18,'Datos Indices'!$A$38:$Z$50,26,FALSE),0))))))</f>
        <v xml:space="preserve"> </v>
      </c>
      <c r="AH173" s="1066">
        <f t="shared" si="74"/>
        <v>0</v>
      </c>
      <c r="AJ173" s="928"/>
      <c r="AK173" s="1065" t="str">
        <f>IF(AJ173=" "," ",IF(AJ173="Vehículos",VLOOKUP($AK$18,'Datos Indices'!$A$38:$Z$50,22,FALSE),IF(AJ173="Ipim",VLOOKUP($AK$18,'Datos Indices'!$A$38:$Z$50,7,FALSE),IF(AJ173="Dólar",VLOOKUP($AK$18,'Datos Indices'!$A$38:$Z$50,4,FALSE),IF(AJ173="Gasoil",VLOOKUP($AK$18,'Datos Indices'!$A$38:$Z$50,10,FALSE),IF(AJ173="WPU06 Pesificado",VLOOKUP($AK$18,'Datos Indices'!$A$38:$Z$50,26,FALSE),0))))))</f>
        <v xml:space="preserve"> </v>
      </c>
      <c r="AL173" s="1067">
        <f t="shared" si="75"/>
        <v>0</v>
      </c>
      <c r="AM173" s="1067">
        <f t="shared" si="76"/>
        <v>0</v>
      </c>
      <c r="AN173" s="1067">
        <f t="shared" si="77"/>
        <v>0</v>
      </c>
      <c r="AP173" s="928"/>
      <c r="AQ173" s="1065" t="str">
        <f>IF(AP173=" "," ",IF(AP173="Vehículos",VLOOKUP($AQ$18,'Datos Indices'!$A$38:$Z$50,22,FALSE),IF(AP173="Ipim",VLOOKUP($AQ$18,'Datos Indices'!$A$38:$Z$50,7,FALSE),IF(AP173="Dólar",VLOOKUP($AQ$18,'Datos Indices'!$A$38:$Z$50,4,FALSE),IF(AP173="Gasoil",VLOOKUP($AQ$18,'Datos Indices'!$A$38:$Z$50,10,FALSE),IF(AP173="WPU06 Pesificado",VLOOKUP($AQ$18,'Datos Indices'!$A$38:$Z$50,26,FALSE),0))))))</f>
        <v xml:space="preserve"> </v>
      </c>
      <c r="AR173" s="1066">
        <f t="shared" si="78"/>
        <v>0</v>
      </c>
      <c r="AT173" s="928"/>
      <c r="AU173" s="1065" t="str">
        <f>IF(AT173=" "," ",IF(AT173="Vehículos",VLOOKUP($AU$18,'Datos Indices'!$A$38:$Z$50,22,FALSE),IF(AT173="Ipim",VLOOKUP($AU$18,'Datos Indices'!$A$38:$Z$50,7,FALSE),IF(AT173="Dólar",VLOOKUP($AU$18,'Datos Indices'!$A$38:$Z$50,4,FALSE),IF(AT173="Gasoil",VLOOKUP($AU$18,'Datos Indices'!$A$38:$Z$50,10,FALSE),IF(AT173="WPU06 Pesificado",VLOOKUP($AU$18,'Datos Indices'!$A$38:$Z$50,26,FALSE),0))))))</f>
        <v xml:space="preserve"> </v>
      </c>
      <c r="AV173" s="1067">
        <f t="shared" si="79"/>
        <v>0</v>
      </c>
      <c r="AW173" s="1067">
        <f t="shared" si="80"/>
        <v>0</v>
      </c>
      <c r="AX173" s="1067">
        <f t="shared" si="81"/>
        <v>0</v>
      </c>
      <c r="AY173" s="1559">
        <f t="shared" si="82"/>
        <v>0</v>
      </c>
      <c r="AZ173" s="1559">
        <f t="shared" si="83"/>
        <v>0</v>
      </c>
      <c r="BA173" s="1257"/>
      <c r="BB173" s="125"/>
      <c r="BC173" s="1257"/>
      <c r="BD173" s="1450" t="str">
        <f t="shared" si="84"/>
        <v/>
      </c>
      <c r="BF173" s="1247"/>
      <c r="BG173" s="1247"/>
      <c r="BH173" s="1247"/>
      <c r="BI173" s="1247"/>
      <c r="BJ173" s="1247"/>
      <c r="BK173" s="1247"/>
      <c r="BL173" s="1247"/>
      <c r="BM173" s="1247"/>
      <c r="BN173" s="1247"/>
      <c r="BO173" s="1247"/>
      <c r="BP173" s="1247"/>
      <c r="BQ173" s="1247"/>
      <c r="BR173" s="1247"/>
      <c r="BS173" s="1247"/>
      <c r="BT173" s="1247"/>
      <c r="BU173" s="1247"/>
      <c r="BV173" s="1247"/>
      <c r="BW173" s="1247"/>
      <c r="BX173" s="1247"/>
      <c r="BY173" s="1247"/>
      <c r="BZ173" s="1247"/>
      <c r="CA173" s="1247"/>
      <c r="CB173" s="1247"/>
      <c r="CC173" s="1247"/>
      <c r="CD173" s="1247"/>
      <c r="CE173" s="1247"/>
      <c r="CF173" s="1247"/>
      <c r="CG173" s="1247"/>
      <c r="CH173" s="1247"/>
      <c r="CI173" s="1247"/>
      <c r="CJ173" s="1247"/>
      <c r="CK173" s="1247"/>
      <c r="CL173" s="1247"/>
      <c r="CM173" s="1247"/>
      <c r="CN173" s="1247"/>
      <c r="CO173" s="1247"/>
      <c r="CP173" s="1247"/>
      <c r="CQ173" s="1247"/>
      <c r="CR173" s="1247"/>
      <c r="CS173" s="1247"/>
      <c r="CT173" s="1247"/>
      <c r="CU173" s="1247"/>
      <c r="CV173" s="1247"/>
      <c r="CW173" s="1247"/>
      <c r="CX173" s="1247"/>
      <c r="CY173" s="1247"/>
      <c r="CZ173" s="1247"/>
      <c r="DA173" s="1247"/>
      <c r="DB173" s="1247"/>
      <c r="DC173" s="1247"/>
      <c r="DD173" s="1247"/>
      <c r="DE173" s="1247"/>
      <c r="DF173" s="1247"/>
      <c r="DG173" s="1247"/>
      <c r="DH173" s="1247"/>
      <c r="DI173" s="1247"/>
      <c r="DJ173" s="1247"/>
      <c r="DK173" s="1247"/>
      <c r="DL173" s="1247"/>
      <c r="DM173" s="1247"/>
      <c r="DN173" s="1247"/>
      <c r="DO173" s="1247"/>
      <c r="DP173" s="1247"/>
      <c r="DQ173" s="1247"/>
      <c r="DR173" s="1247"/>
      <c r="DS173" s="1247"/>
      <c r="DT173" s="1247"/>
      <c r="DU173" s="1247"/>
      <c r="DV173" s="1247"/>
      <c r="DW173" s="1247"/>
      <c r="DX173" s="1247"/>
      <c r="DY173" s="1247"/>
      <c r="DZ173" s="1247"/>
      <c r="EA173" s="1247"/>
      <c r="EB173" s="1247"/>
      <c r="EC173" s="1247"/>
      <c r="ED173" s="1247"/>
      <c r="EE173" s="1247"/>
      <c r="EF173" s="1247"/>
      <c r="EG173" s="1247"/>
      <c r="EH173" s="1257"/>
      <c r="EI173" s="1452">
        <f t="shared" si="85"/>
        <v>0</v>
      </c>
      <c r="EJ173" s="1452">
        <f t="shared" si="86"/>
        <v>0</v>
      </c>
      <c r="EK173" s="1257"/>
      <c r="EL173" s="1450" t="str">
        <f t="shared" si="87"/>
        <v/>
      </c>
      <c r="EN173" s="1247"/>
      <c r="EO173" s="1247"/>
      <c r="EP173" s="1247"/>
      <c r="EQ173" s="1247"/>
      <c r="ER173" s="1247"/>
      <c r="ES173" s="1247"/>
      <c r="ET173" s="1247"/>
      <c r="EU173" s="1247"/>
      <c r="EV173" s="1247"/>
      <c r="EW173" s="1247"/>
      <c r="EX173" s="1247"/>
      <c r="EY173" s="1247"/>
      <c r="EZ173" s="1247"/>
      <c r="FA173" s="1247"/>
      <c r="FB173" s="1247"/>
      <c r="FC173" s="1247"/>
      <c r="FD173" s="1247"/>
      <c r="FE173" s="1247"/>
      <c r="FF173" s="1247"/>
      <c r="FG173" s="1247"/>
      <c r="FH173" s="1247"/>
      <c r="FI173" s="1247"/>
      <c r="FJ173" s="1247"/>
      <c r="FK173" s="1247"/>
      <c r="FL173" s="1247"/>
      <c r="FM173" s="1247"/>
      <c r="FN173" s="1247"/>
      <c r="FO173" s="1247"/>
      <c r="FP173" s="1247"/>
      <c r="FQ173" s="1247"/>
      <c r="FR173" s="1247"/>
      <c r="FS173" s="1247"/>
      <c r="FT173" s="1247"/>
      <c r="FU173" s="1247"/>
      <c r="FV173" s="1247"/>
      <c r="FW173" s="1247"/>
      <c r="FX173" s="1247"/>
      <c r="FY173" s="1247"/>
      <c r="FZ173" s="1247"/>
      <c r="GA173" s="1247"/>
      <c r="GB173" s="1247"/>
      <c r="GC173" s="1247"/>
      <c r="GD173" s="1247"/>
      <c r="GE173" s="1247"/>
      <c r="GF173" s="1247"/>
      <c r="GG173" s="1247"/>
      <c r="GH173" s="1247"/>
      <c r="GI173" s="1247"/>
      <c r="GJ173" s="1247"/>
      <c r="GK173" s="1247"/>
      <c r="GL173" s="1247"/>
      <c r="GM173" s="1247"/>
      <c r="GN173" s="1247"/>
      <c r="GO173" s="1247"/>
      <c r="GP173" s="1247"/>
      <c r="GQ173" s="1247"/>
      <c r="GR173" s="1247"/>
      <c r="GS173" s="1247"/>
      <c r="GT173" s="1247"/>
      <c r="GU173" s="1247"/>
      <c r="GV173" s="1247"/>
      <c r="GW173" s="1247"/>
      <c r="GX173" s="1247"/>
      <c r="GY173" s="1247"/>
      <c r="GZ173" s="1247"/>
      <c r="HA173" s="1247"/>
      <c r="HB173" s="1247"/>
      <c r="HC173" s="1247"/>
      <c r="HD173" s="1247"/>
      <c r="HE173" s="1247"/>
      <c r="HF173" s="1247"/>
      <c r="HG173" s="1247"/>
      <c r="HH173" s="1247"/>
      <c r="HI173" s="1247"/>
      <c r="HJ173" s="1247"/>
      <c r="HK173" s="1247"/>
      <c r="HL173" s="1247"/>
      <c r="HM173" s="1247"/>
      <c r="HN173" s="1247"/>
      <c r="HO173" s="1247"/>
      <c r="HQ173" s="1452">
        <f t="shared" si="88"/>
        <v>0</v>
      </c>
      <c r="HR173" s="1452">
        <f t="shared" si="89"/>
        <v>0</v>
      </c>
    </row>
    <row r="174" spans="1:226" ht="16.5" customHeight="1" x14ac:dyDescent="0.2">
      <c r="A174" s="456"/>
      <c r="B174" s="121"/>
      <c r="C174" s="121"/>
      <c r="D174" s="122"/>
      <c r="E174" s="122"/>
      <c r="F174" s="142"/>
      <c r="G174" s="140"/>
      <c r="H174" s="141"/>
      <c r="I174" s="141"/>
      <c r="J174" s="141"/>
      <c r="K174" s="1559">
        <f t="shared" si="95"/>
        <v>0</v>
      </c>
      <c r="L174" s="153"/>
      <c r="M174" s="151"/>
      <c r="N174" s="152"/>
      <c r="O174" s="646"/>
      <c r="P174" s="1559">
        <f t="shared" si="98"/>
        <v>0</v>
      </c>
      <c r="Q174" s="343"/>
      <c r="R174" s="343"/>
      <c r="S174" s="344"/>
      <c r="T174" s="1559">
        <f t="shared" si="94"/>
        <v>0</v>
      </c>
      <c r="U174" s="344"/>
      <c r="V174" s="141"/>
      <c r="W174" s="1559">
        <f t="shared" si="93"/>
        <v>0</v>
      </c>
      <c r="X174" s="343"/>
      <c r="Y174" s="343"/>
      <c r="Z174" s="343"/>
      <c r="AA174" s="343"/>
      <c r="AB174" s="1559">
        <f t="shared" si="96"/>
        <v>0</v>
      </c>
      <c r="AC174" s="1559">
        <f t="shared" si="73"/>
        <v>0</v>
      </c>
      <c r="AD174" s="1559">
        <f t="shared" si="97"/>
        <v>0</v>
      </c>
      <c r="AF174" s="928"/>
      <c r="AG174" s="1065" t="str">
        <f>IF(AF174=" "," ",IF(AF174="Vehículos",VLOOKUP($AG$18,'Datos Indices'!$A$38:$Z$50,22,FALSE),IF(AF174="Ipim",VLOOKUP($AG$18,'Datos Indices'!$A$38:$Z$50,7,FALSE),IF(AF174="Dólar",VLOOKUP($AG$18,'Datos Indices'!$A$38:$Z$50,4,FALSE),IF(AF174="Gasoil",VLOOKUP($AG$18,'Datos Indices'!$A$38:$Z$50,10,FALSE),IF(AF174="WPU06 Pesificado",VLOOKUP($AG$18,'Datos Indices'!$A$38:$Z$50,26,FALSE),0))))))</f>
        <v xml:space="preserve"> </v>
      </c>
      <c r="AH174" s="1066">
        <f t="shared" si="74"/>
        <v>0</v>
      </c>
      <c r="AJ174" s="928"/>
      <c r="AK174" s="1065" t="str">
        <f>IF(AJ174=" "," ",IF(AJ174="Vehículos",VLOOKUP($AK$18,'Datos Indices'!$A$38:$Z$50,22,FALSE),IF(AJ174="Ipim",VLOOKUP($AK$18,'Datos Indices'!$A$38:$Z$50,7,FALSE),IF(AJ174="Dólar",VLOOKUP($AK$18,'Datos Indices'!$A$38:$Z$50,4,FALSE),IF(AJ174="Gasoil",VLOOKUP($AK$18,'Datos Indices'!$A$38:$Z$50,10,FALSE),IF(AJ174="WPU06 Pesificado",VLOOKUP($AK$18,'Datos Indices'!$A$38:$Z$50,26,FALSE),0))))))</f>
        <v xml:space="preserve"> </v>
      </c>
      <c r="AL174" s="1067">
        <f t="shared" si="75"/>
        <v>0</v>
      </c>
      <c r="AM174" s="1067">
        <f t="shared" si="76"/>
        <v>0</v>
      </c>
      <c r="AN174" s="1067">
        <f t="shared" si="77"/>
        <v>0</v>
      </c>
      <c r="AP174" s="928"/>
      <c r="AQ174" s="1065" t="str">
        <f>IF(AP174=" "," ",IF(AP174="Vehículos",VLOOKUP($AQ$18,'Datos Indices'!$A$38:$Z$50,22,FALSE),IF(AP174="Ipim",VLOOKUP($AQ$18,'Datos Indices'!$A$38:$Z$50,7,FALSE),IF(AP174="Dólar",VLOOKUP($AQ$18,'Datos Indices'!$A$38:$Z$50,4,FALSE),IF(AP174="Gasoil",VLOOKUP($AQ$18,'Datos Indices'!$A$38:$Z$50,10,FALSE),IF(AP174="WPU06 Pesificado",VLOOKUP($AQ$18,'Datos Indices'!$A$38:$Z$50,26,FALSE),0))))))</f>
        <v xml:space="preserve"> </v>
      </c>
      <c r="AR174" s="1066">
        <f t="shared" si="78"/>
        <v>0</v>
      </c>
      <c r="AT174" s="928"/>
      <c r="AU174" s="1065" t="str">
        <f>IF(AT174=" "," ",IF(AT174="Vehículos",VLOOKUP($AU$18,'Datos Indices'!$A$38:$Z$50,22,FALSE),IF(AT174="Ipim",VLOOKUP($AU$18,'Datos Indices'!$A$38:$Z$50,7,FALSE),IF(AT174="Dólar",VLOOKUP($AU$18,'Datos Indices'!$A$38:$Z$50,4,FALSE),IF(AT174="Gasoil",VLOOKUP($AU$18,'Datos Indices'!$A$38:$Z$50,10,FALSE),IF(AT174="WPU06 Pesificado",VLOOKUP($AU$18,'Datos Indices'!$A$38:$Z$50,26,FALSE),0))))))</f>
        <v xml:space="preserve"> </v>
      </c>
      <c r="AV174" s="1067">
        <f t="shared" si="79"/>
        <v>0</v>
      </c>
      <c r="AW174" s="1067">
        <f t="shared" si="80"/>
        <v>0</v>
      </c>
      <c r="AX174" s="1067">
        <f t="shared" si="81"/>
        <v>0</v>
      </c>
      <c r="AY174" s="1559">
        <f t="shared" si="82"/>
        <v>0</v>
      </c>
      <c r="AZ174" s="1559">
        <f t="shared" si="83"/>
        <v>0</v>
      </c>
      <c r="BA174" s="1257"/>
      <c r="BB174" s="125"/>
      <c r="BC174" s="1257"/>
      <c r="BD174" s="1450" t="str">
        <f t="shared" si="84"/>
        <v/>
      </c>
      <c r="BF174" s="1247"/>
      <c r="BG174" s="1247"/>
      <c r="BH174" s="1247"/>
      <c r="BI174" s="1247"/>
      <c r="BJ174" s="1247"/>
      <c r="BK174" s="1247"/>
      <c r="BL174" s="1247"/>
      <c r="BM174" s="1247"/>
      <c r="BN174" s="1247"/>
      <c r="BO174" s="1247"/>
      <c r="BP174" s="1247"/>
      <c r="BQ174" s="1247"/>
      <c r="BR174" s="1247"/>
      <c r="BS174" s="1247"/>
      <c r="BT174" s="1247"/>
      <c r="BU174" s="1247"/>
      <c r="BV174" s="1247"/>
      <c r="BW174" s="1247"/>
      <c r="BX174" s="1247"/>
      <c r="BY174" s="1247"/>
      <c r="BZ174" s="1247"/>
      <c r="CA174" s="1247"/>
      <c r="CB174" s="1247"/>
      <c r="CC174" s="1247"/>
      <c r="CD174" s="1247"/>
      <c r="CE174" s="1247"/>
      <c r="CF174" s="1247"/>
      <c r="CG174" s="1247"/>
      <c r="CH174" s="1247"/>
      <c r="CI174" s="1247"/>
      <c r="CJ174" s="1247"/>
      <c r="CK174" s="1247"/>
      <c r="CL174" s="1247"/>
      <c r="CM174" s="1247"/>
      <c r="CN174" s="1247"/>
      <c r="CO174" s="1247"/>
      <c r="CP174" s="1247"/>
      <c r="CQ174" s="1247"/>
      <c r="CR174" s="1247"/>
      <c r="CS174" s="1247"/>
      <c r="CT174" s="1247"/>
      <c r="CU174" s="1247"/>
      <c r="CV174" s="1247"/>
      <c r="CW174" s="1247"/>
      <c r="CX174" s="1247"/>
      <c r="CY174" s="1247"/>
      <c r="CZ174" s="1247"/>
      <c r="DA174" s="1247"/>
      <c r="DB174" s="1247"/>
      <c r="DC174" s="1247"/>
      <c r="DD174" s="1247"/>
      <c r="DE174" s="1247"/>
      <c r="DF174" s="1247"/>
      <c r="DG174" s="1247"/>
      <c r="DH174" s="1247"/>
      <c r="DI174" s="1247"/>
      <c r="DJ174" s="1247"/>
      <c r="DK174" s="1247"/>
      <c r="DL174" s="1247"/>
      <c r="DM174" s="1247"/>
      <c r="DN174" s="1247"/>
      <c r="DO174" s="1247"/>
      <c r="DP174" s="1247"/>
      <c r="DQ174" s="1247"/>
      <c r="DR174" s="1247"/>
      <c r="DS174" s="1247"/>
      <c r="DT174" s="1247"/>
      <c r="DU174" s="1247"/>
      <c r="DV174" s="1247"/>
      <c r="DW174" s="1247"/>
      <c r="DX174" s="1247"/>
      <c r="DY174" s="1247"/>
      <c r="DZ174" s="1247"/>
      <c r="EA174" s="1247"/>
      <c r="EB174" s="1247"/>
      <c r="EC174" s="1247"/>
      <c r="ED174" s="1247"/>
      <c r="EE174" s="1247"/>
      <c r="EF174" s="1247"/>
      <c r="EG174" s="1247"/>
      <c r="EH174" s="1257"/>
      <c r="EI174" s="1452">
        <f t="shared" si="85"/>
        <v>0</v>
      </c>
      <c r="EJ174" s="1452">
        <f t="shared" si="86"/>
        <v>0</v>
      </c>
      <c r="EK174" s="1257"/>
      <c r="EL174" s="1450" t="str">
        <f t="shared" si="87"/>
        <v/>
      </c>
      <c r="EN174" s="1247"/>
      <c r="EO174" s="1247"/>
      <c r="EP174" s="1247"/>
      <c r="EQ174" s="1247"/>
      <c r="ER174" s="1247"/>
      <c r="ES174" s="1247"/>
      <c r="ET174" s="1247"/>
      <c r="EU174" s="1247"/>
      <c r="EV174" s="1247"/>
      <c r="EW174" s="1247"/>
      <c r="EX174" s="1247"/>
      <c r="EY174" s="1247"/>
      <c r="EZ174" s="1247"/>
      <c r="FA174" s="1247"/>
      <c r="FB174" s="1247"/>
      <c r="FC174" s="1247"/>
      <c r="FD174" s="1247"/>
      <c r="FE174" s="1247"/>
      <c r="FF174" s="1247"/>
      <c r="FG174" s="1247"/>
      <c r="FH174" s="1247"/>
      <c r="FI174" s="1247"/>
      <c r="FJ174" s="1247"/>
      <c r="FK174" s="1247"/>
      <c r="FL174" s="1247"/>
      <c r="FM174" s="1247"/>
      <c r="FN174" s="1247"/>
      <c r="FO174" s="1247"/>
      <c r="FP174" s="1247"/>
      <c r="FQ174" s="1247"/>
      <c r="FR174" s="1247"/>
      <c r="FS174" s="1247"/>
      <c r="FT174" s="1247"/>
      <c r="FU174" s="1247"/>
      <c r="FV174" s="1247"/>
      <c r="FW174" s="1247"/>
      <c r="FX174" s="1247"/>
      <c r="FY174" s="1247"/>
      <c r="FZ174" s="1247"/>
      <c r="GA174" s="1247"/>
      <c r="GB174" s="1247"/>
      <c r="GC174" s="1247"/>
      <c r="GD174" s="1247"/>
      <c r="GE174" s="1247"/>
      <c r="GF174" s="1247"/>
      <c r="GG174" s="1247"/>
      <c r="GH174" s="1247"/>
      <c r="GI174" s="1247"/>
      <c r="GJ174" s="1247"/>
      <c r="GK174" s="1247"/>
      <c r="GL174" s="1247"/>
      <c r="GM174" s="1247"/>
      <c r="GN174" s="1247"/>
      <c r="GO174" s="1247"/>
      <c r="GP174" s="1247"/>
      <c r="GQ174" s="1247"/>
      <c r="GR174" s="1247"/>
      <c r="GS174" s="1247"/>
      <c r="GT174" s="1247"/>
      <c r="GU174" s="1247"/>
      <c r="GV174" s="1247"/>
      <c r="GW174" s="1247"/>
      <c r="GX174" s="1247"/>
      <c r="GY174" s="1247"/>
      <c r="GZ174" s="1247"/>
      <c r="HA174" s="1247"/>
      <c r="HB174" s="1247"/>
      <c r="HC174" s="1247"/>
      <c r="HD174" s="1247"/>
      <c r="HE174" s="1247"/>
      <c r="HF174" s="1247"/>
      <c r="HG174" s="1247"/>
      <c r="HH174" s="1247"/>
      <c r="HI174" s="1247"/>
      <c r="HJ174" s="1247"/>
      <c r="HK174" s="1247"/>
      <c r="HL174" s="1247"/>
      <c r="HM174" s="1247"/>
      <c r="HN174" s="1247"/>
      <c r="HO174" s="1247"/>
      <c r="HQ174" s="1452">
        <f t="shared" si="88"/>
        <v>0</v>
      </c>
      <c r="HR174" s="1452">
        <f t="shared" si="89"/>
        <v>0</v>
      </c>
    </row>
    <row r="175" spans="1:226" ht="16.5" customHeight="1" x14ac:dyDescent="0.2">
      <c r="A175" s="456"/>
      <c r="B175" s="121"/>
      <c r="C175" s="121"/>
      <c r="D175" s="122"/>
      <c r="E175" s="122"/>
      <c r="F175" s="142"/>
      <c r="G175" s="140"/>
      <c r="H175" s="141"/>
      <c r="I175" s="141"/>
      <c r="J175" s="141"/>
      <c r="K175" s="1559">
        <f t="shared" si="95"/>
        <v>0</v>
      </c>
      <c r="L175" s="154"/>
      <c r="M175" s="151"/>
      <c r="N175" s="152"/>
      <c r="O175" s="646"/>
      <c r="P175" s="1559">
        <f t="shared" si="98"/>
        <v>0</v>
      </c>
      <c r="Q175" s="343"/>
      <c r="R175" s="343"/>
      <c r="S175" s="344"/>
      <c r="T175" s="1559">
        <f t="shared" si="94"/>
        <v>0</v>
      </c>
      <c r="U175" s="344"/>
      <c r="V175" s="141"/>
      <c r="W175" s="1559">
        <f t="shared" si="93"/>
        <v>0</v>
      </c>
      <c r="X175" s="343"/>
      <c r="Y175" s="343"/>
      <c r="Z175" s="343"/>
      <c r="AA175" s="343"/>
      <c r="AB175" s="1559">
        <f t="shared" si="96"/>
        <v>0</v>
      </c>
      <c r="AC175" s="1559">
        <f t="shared" si="73"/>
        <v>0</v>
      </c>
      <c r="AD175" s="1559">
        <f t="shared" si="97"/>
        <v>0</v>
      </c>
      <c r="AF175" s="928"/>
      <c r="AG175" s="1065" t="str">
        <f>IF(AF175=" "," ",IF(AF175="Vehículos",VLOOKUP($AG$18,'Datos Indices'!$A$38:$Z$50,22,FALSE),IF(AF175="Ipim",VLOOKUP($AG$18,'Datos Indices'!$A$38:$Z$50,7,FALSE),IF(AF175="Dólar",VLOOKUP($AG$18,'Datos Indices'!$A$38:$Z$50,4,FALSE),IF(AF175="Gasoil",VLOOKUP($AG$18,'Datos Indices'!$A$38:$Z$50,10,FALSE),IF(AF175="WPU06 Pesificado",VLOOKUP($AG$18,'Datos Indices'!$A$38:$Z$50,26,FALSE),0))))))</f>
        <v xml:space="preserve"> </v>
      </c>
      <c r="AH175" s="1066">
        <f t="shared" si="74"/>
        <v>0</v>
      </c>
      <c r="AJ175" s="928"/>
      <c r="AK175" s="1065" t="str">
        <f>IF(AJ175=" "," ",IF(AJ175="Vehículos",VLOOKUP($AK$18,'Datos Indices'!$A$38:$Z$50,22,FALSE),IF(AJ175="Ipim",VLOOKUP($AK$18,'Datos Indices'!$A$38:$Z$50,7,FALSE),IF(AJ175="Dólar",VLOOKUP($AK$18,'Datos Indices'!$A$38:$Z$50,4,FALSE),IF(AJ175="Gasoil",VLOOKUP($AK$18,'Datos Indices'!$A$38:$Z$50,10,FALSE),IF(AJ175="WPU06 Pesificado",VLOOKUP($AK$18,'Datos Indices'!$A$38:$Z$50,26,FALSE),0))))))</f>
        <v xml:space="preserve"> </v>
      </c>
      <c r="AL175" s="1067">
        <f t="shared" si="75"/>
        <v>0</v>
      </c>
      <c r="AM175" s="1067">
        <f t="shared" si="76"/>
        <v>0</v>
      </c>
      <c r="AN175" s="1067">
        <f t="shared" si="77"/>
        <v>0</v>
      </c>
      <c r="AP175" s="928"/>
      <c r="AQ175" s="1065" t="str">
        <f>IF(AP175=" "," ",IF(AP175="Vehículos",VLOOKUP($AQ$18,'Datos Indices'!$A$38:$Z$50,22,FALSE),IF(AP175="Ipim",VLOOKUP($AQ$18,'Datos Indices'!$A$38:$Z$50,7,FALSE),IF(AP175="Dólar",VLOOKUP($AQ$18,'Datos Indices'!$A$38:$Z$50,4,FALSE),IF(AP175="Gasoil",VLOOKUP($AQ$18,'Datos Indices'!$A$38:$Z$50,10,FALSE),IF(AP175="WPU06 Pesificado",VLOOKUP($AQ$18,'Datos Indices'!$A$38:$Z$50,26,FALSE),0))))))</f>
        <v xml:space="preserve"> </v>
      </c>
      <c r="AR175" s="1066">
        <f t="shared" si="78"/>
        <v>0</v>
      </c>
      <c r="AT175" s="928"/>
      <c r="AU175" s="1065" t="str">
        <f>IF(AT175=" "," ",IF(AT175="Vehículos",VLOOKUP($AU$18,'Datos Indices'!$A$38:$Z$50,22,FALSE),IF(AT175="Ipim",VLOOKUP($AU$18,'Datos Indices'!$A$38:$Z$50,7,FALSE),IF(AT175="Dólar",VLOOKUP($AU$18,'Datos Indices'!$A$38:$Z$50,4,FALSE),IF(AT175="Gasoil",VLOOKUP($AU$18,'Datos Indices'!$A$38:$Z$50,10,FALSE),IF(AT175="WPU06 Pesificado",VLOOKUP($AU$18,'Datos Indices'!$A$38:$Z$50,26,FALSE),0))))))</f>
        <v xml:space="preserve"> </v>
      </c>
      <c r="AV175" s="1067">
        <f t="shared" si="79"/>
        <v>0</v>
      </c>
      <c r="AW175" s="1067">
        <f t="shared" si="80"/>
        <v>0</v>
      </c>
      <c r="AX175" s="1067">
        <f t="shared" si="81"/>
        <v>0</v>
      </c>
      <c r="AY175" s="1559">
        <f t="shared" si="82"/>
        <v>0</v>
      </c>
      <c r="AZ175" s="1559">
        <f t="shared" si="83"/>
        <v>0</v>
      </c>
      <c r="BA175" s="1257"/>
      <c r="BB175" s="125"/>
      <c r="BC175" s="1257"/>
      <c r="BD175" s="1450" t="str">
        <f t="shared" si="84"/>
        <v/>
      </c>
      <c r="BF175" s="1247"/>
      <c r="BG175" s="1247"/>
      <c r="BH175" s="1247"/>
      <c r="BI175" s="1247"/>
      <c r="BJ175" s="1247"/>
      <c r="BK175" s="1247"/>
      <c r="BL175" s="1247"/>
      <c r="BM175" s="1247"/>
      <c r="BN175" s="1247"/>
      <c r="BO175" s="1247"/>
      <c r="BP175" s="1247"/>
      <c r="BQ175" s="1247"/>
      <c r="BR175" s="1247"/>
      <c r="BS175" s="1247"/>
      <c r="BT175" s="1247"/>
      <c r="BU175" s="1247"/>
      <c r="BV175" s="1247"/>
      <c r="BW175" s="1247"/>
      <c r="BX175" s="1247"/>
      <c r="BY175" s="1247"/>
      <c r="BZ175" s="1247"/>
      <c r="CA175" s="1247"/>
      <c r="CB175" s="1247"/>
      <c r="CC175" s="1247"/>
      <c r="CD175" s="1247"/>
      <c r="CE175" s="1247"/>
      <c r="CF175" s="1247"/>
      <c r="CG175" s="1247"/>
      <c r="CH175" s="1247"/>
      <c r="CI175" s="1247"/>
      <c r="CJ175" s="1247"/>
      <c r="CK175" s="1247"/>
      <c r="CL175" s="1247"/>
      <c r="CM175" s="1247"/>
      <c r="CN175" s="1247"/>
      <c r="CO175" s="1247"/>
      <c r="CP175" s="1247"/>
      <c r="CQ175" s="1247"/>
      <c r="CR175" s="1247"/>
      <c r="CS175" s="1247"/>
      <c r="CT175" s="1247"/>
      <c r="CU175" s="1247"/>
      <c r="CV175" s="1247"/>
      <c r="CW175" s="1247"/>
      <c r="CX175" s="1247"/>
      <c r="CY175" s="1247"/>
      <c r="CZ175" s="1247"/>
      <c r="DA175" s="1247"/>
      <c r="DB175" s="1247"/>
      <c r="DC175" s="1247"/>
      <c r="DD175" s="1247"/>
      <c r="DE175" s="1247"/>
      <c r="DF175" s="1247"/>
      <c r="DG175" s="1247"/>
      <c r="DH175" s="1247"/>
      <c r="DI175" s="1247"/>
      <c r="DJ175" s="1247"/>
      <c r="DK175" s="1247"/>
      <c r="DL175" s="1247"/>
      <c r="DM175" s="1247"/>
      <c r="DN175" s="1247"/>
      <c r="DO175" s="1247"/>
      <c r="DP175" s="1247"/>
      <c r="DQ175" s="1247"/>
      <c r="DR175" s="1247"/>
      <c r="DS175" s="1247"/>
      <c r="DT175" s="1247"/>
      <c r="DU175" s="1247"/>
      <c r="DV175" s="1247"/>
      <c r="DW175" s="1247"/>
      <c r="DX175" s="1247"/>
      <c r="DY175" s="1247"/>
      <c r="DZ175" s="1247"/>
      <c r="EA175" s="1247"/>
      <c r="EB175" s="1247"/>
      <c r="EC175" s="1247"/>
      <c r="ED175" s="1247"/>
      <c r="EE175" s="1247"/>
      <c r="EF175" s="1247"/>
      <c r="EG175" s="1247"/>
      <c r="EH175" s="1257"/>
      <c r="EI175" s="1452">
        <f t="shared" si="85"/>
        <v>0</v>
      </c>
      <c r="EJ175" s="1452">
        <f t="shared" si="86"/>
        <v>0</v>
      </c>
      <c r="EK175" s="1257"/>
      <c r="EL175" s="1450" t="str">
        <f t="shared" si="87"/>
        <v/>
      </c>
      <c r="EN175" s="1247"/>
      <c r="EO175" s="1247"/>
      <c r="EP175" s="1247"/>
      <c r="EQ175" s="1247"/>
      <c r="ER175" s="1247"/>
      <c r="ES175" s="1247"/>
      <c r="ET175" s="1247"/>
      <c r="EU175" s="1247"/>
      <c r="EV175" s="1247"/>
      <c r="EW175" s="1247"/>
      <c r="EX175" s="1247"/>
      <c r="EY175" s="1247"/>
      <c r="EZ175" s="1247"/>
      <c r="FA175" s="1247"/>
      <c r="FB175" s="1247"/>
      <c r="FC175" s="1247"/>
      <c r="FD175" s="1247"/>
      <c r="FE175" s="1247"/>
      <c r="FF175" s="1247"/>
      <c r="FG175" s="1247"/>
      <c r="FH175" s="1247"/>
      <c r="FI175" s="1247"/>
      <c r="FJ175" s="1247"/>
      <c r="FK175" s="1247"/>
      <c r="FL175" s="1247"/>
      <c r="FM175" s="1247"/>
      <c r="FN175" s="1247"/>
      <c r="FO175" s="1247"/>
      <c r="FP175" s="1247"/>
      <c r="FQ175" s="1247"/>
      <c r="FR175" s="1247"/>
      <c r="FS175" s="1247"/>
      <c r="FT175" s="1247"/>
      <c r="FU175" s="1247"/>
      <c r="FV175" s="1247"/>
      <c r="FW175" s="1247"/>
      <c r="FX175" s="1247"/>
      <c r="FY175" s="1247"/>
      <c r="FZ175" s="1247"/>
      <c r="GA175" s="1247"/>
      <c r="GB175" s="1247"/>
      <c r="GC175" s="1247"/>
      <c r="GD175" s="1247"/>
      <c r="GE175" s="1247"/>
      <c r="GF175" s="1247"/>
      <c r="GG175" s="1247"/>
      <c r="GH175" s="1247"/>
      <c r="GI175" s="1247"/>
      <c r="GJ175" s="1247"/>
      <c r="GK175" s="1247"/>
      <c r="GL175" s="1247"/>
      <c r="GM175" s="1247"/>
      <c r="GN175" s="1247"/>
      <c r="GO175" s="1247"/>
      <c r="GP175" s="1247"/>
      <c r="GQ175" s="1247"/>
      <c r="GR175" s="1247"/>
      <c r="GS175" s="1247"/>
      <c r="GT175" s="1247"/>
      <c r="GU175" s="1247"/>
      <c r="GV175" s="1247"/>
      <c r="GW175" s="1247"/>
      <c r="GX175" s="1247"/>
      <c r="GY175" s="1247"/>
      <c r="GZ175" s="1247"/>
      <c r="HA175" s="1247"/>
      <c r="HB175" s="1247"/>
      <c r="HC175" s="1247"/>
      <c r="HD175" s="1247"/>
      <c r="HE175" s="1247"/>
      <c r="HF175" s="1247"/>
      <c r="HG175" s="1247"/>
      <c r="HH175" s="1247"/>
      <c r="HI175" s="1247"/>
      <c r="HJ175" s="1247"/>
      <c r="HK175" s="1247"/>
      <c r="HL175" s="1247"/>
      <c r="HM175" s="1247"/>
      <c r="HN175" s="1247"/>
      <c r="HO175" s="1247"/>
      <c r="HQ175" s="1452">
        <f t="shared" si="88"/>
        <v>0</v>
      </c>
      <c r="HR175" s="1452">
        <f t="shared" si="89"/>
        <v>0</v>
      </c>
    </row>
    <row r="176" spans="1:226" ht="16.5" customHeight="1" x14ac:dyDescent="0.2">
      <c r="A176" s="456"/>
      <c r="B176" s="121"/>
      <c r="C176" s="121"/>
      <c r="D176" s="122"/>
      <c r="E176" s="122"/>
      <c r="F176" s="142"/>
      <c r="G176" s="140"/>
      <c r="H176" s="141"/>
      <c r="I176" s="141"/>
      <c r="J176" s="141"/>
      <c r="K176" s="1559">
        <f t="shared" si="95"/>
        <v>0</v>
      </c>
      <c r="L176" s="154"/>
      <c r="M176" s="151"/>
      <c r="N176" s="152"/>
      <c r="O176" s="646"/>
      <c r="P176" s="1559">
        <f t="shared" si="98"/>
        <v>0</v>
      </c>
      <c r="Q176" s="343"/>
      <c r="R176" s="343"/>
      <c r="S176" s="344"/>
      <c r="T176" s="1559">
        <f t="shared" si="94"/>
        <v>0</v>
      </c>
      <c r="U176" s="344"/>
      <c r="V176" s="141"/>
      <c r="W176" s="1559">
        <f t="shared" si="93"/>
        <v>0</v>
      </c>
      <c r="X176" s="343"/>
      <c r="Y176" s="343"/>
      <c r="Z176" s="343"/>
      <c r="AA176" s="343"/>
      <c r="AB176" s="1559">
        <f t="shared" si="96"/>
        <v>0</v>
      </c>
      <c r="AC176" s="1559">
        <f t="shared" si="73"/>
        <v>0</v>
      </c>
      <c r="AD176" s="1559">
        <f t="shared" si="97"/>
        <v>0</v>
      </c>
      <c r="AF176" s="928"/>
      <c r="AG176" s="1065" t="str">
        <f>IF(AF176=" "," ",IF(AF176="Vehículos",VLOOKUP($AG$18,'Datos Indices'!$A$38:$Z$50,22,FALSE),IF(AF176="Ipim",VLOOKUP($AG$18,'Datos Indices'!$A$38:$Z$50,7,FALSE),IF(AF176="Dólar",VLOOKUP($AG$18,'Datos Indices'!$A$38:$Z$50,4,FALSE),IF(AF176="Gasoil",VLOOKUP($AG$18,'Datos Indices'!$A$38:$Z$50,10,FALSE),IF(AF176="WPU06 Pesificado",VLOOKUP($AG$18,'Datos Indices'!$A$38:$Z$50,26,FALSE),0))))))</f>
        <v xml:space="preserve"> </v>
      </c>
      <c r="AH176" s="1066">
        <f t="shared" si="74"/>
        <v>0</v>
      </c>
      <c r="AJ176" s="928"/>
      <c r="AK176" s="1065" t="str">
        <f>IF(AJ176=" "," ",IF(AJ176="Vehículos",VLOOKUP($AK$18,'Datos Indices'!$A$38:$Z$50,22,FALSE),IF(AJ176="Ipim",VLOOKUP($AK$18,'Datos Indices'!$A$38:$Z$50,7,FALSE),IF(AJ176="Dólar",VLOOKUP($AK$18,'Datos Indices'!$A$38:$Z$50,4,FALSE),IF(AJ176="Gasoil",VLOOKUP($AK$18,'Datos Indices'!$A$38:$Z$50,10,FALSE),IF(AJ176="WPU06 Pesificado",VLOOKUP($AK$18,'Datos Indices'!$A$38:$Z$50,26,FALSE),0))))))</f>
        <v xml:space="preserve"> </v>
      </c>
      <c r="AL176" s="1067">
        <f t="shared" si="75"/>
        <v>0</v>
      </c>
      <c r="AM176" s="1067">
        <f t="shared" si="76"/>
        <v>0</v>
      </c>
      <c r="AN176" s="1067">
        <f t="shared" si="77"/>
        <v>0</v>
      </c>
      <c r="AP176" s="928"/>
      <c r="AQ176" s="1065" t="str">
        <f>IF(AP176=" "," ",IF(AP176="Vehículos",VLOOKUP($AQ$18,'Datos Indices'!$A$38:$Z$50,22,FALSE),IF(AP176="Ipim",VLOOKUP($AQ$18,'Datos Indices'!$A$38:$Z$50,7,FALSE),IF(AP176="Dólar",VLOOKUP($AQ$18,'Datos Indices'!$A$38:$Z$50,4,FALSE),IF(AP176="Gasoil",VLOOKUP($AQ$18,'Datos Indices'!$A$38:$Z$50,10,FALSE),IF(AP176="WPU06 Pesificado",VLOOKUP($AQ$18,'Datos Indices'!$A$38:$Z$50,26,FALSE),0))))))</f>
        <v xml:space="preserve"> </v>
      </c>
      <c r="AR176" s="1066">
        <f t="shared" si="78"/>
        <v>0</v>
      </c>
      <c r="AT176" s="928"/>
      <c r="AU176" s="1065" t="str">
        <f>IF(AT176=" "," ",IF(AT176="Vehículos",VLOOKUP($AU$18,'Datos Indices'!$A$38:$Z$50,22,FALSE),IF(AT176="Ipim",VLOOKUP($AU$18,'Datos Indices'!$A$38:$Z$50,7,FALSE),IF(AT176="Dólar",VLOOKUP($AU$18,'Datos Indices'!$A$38:$Z$50,4,FALSE),IF(AT176="Gasoil",VLOOKUP($AU$18,'Datos Indices'!$A$38:$Z$50,10,FALSE),IF(AT176="WPU06 Pesificado",VLOOKUP($AU$18,'Datos Indices'!$A$38:$Z$50,26,FALSE),0))))))</f>
        <v xml:space="preserve"> </v>
      </c>
      <c r="AV176" s="1067">
        <f t="shared" si="79"/>
        <v>0</v>
      </c>
      <c r="AW176" s="1067">
        <f t="shared" si="80"/>
        <v>0</v>
      </c>
      <c r="AX176" s="1067">
        <f t="shared" si="81"/>
        <v>0</v>
      </c>
      <c r="AY176" s="1559">
        <f t="shared" si="82"/>
        <v>0</v>
      </c>
      <c r="AZ176" s="1559">
        <f t="shared" si="83"/>
        <v>0</v>
      </c>
      <c r="BA176" s="1257"/>
      <c r="BB176" s="125"/>
      <c r="BC176" s="1257"/>
      <c r="BD176" s="1450" t="str">
        <f t="shared" si="84"/>
        <v/>
      </c>
      <c r="BF176" s="1247"/>
      <c r="BG176" s="1247"/>
      <c r="BH176" s="1247"/>
      <c r="BI176" s="1247"/>
      <c r="BJ176" s="1247"/>
      <c r="BK176" s="1247"/>
      <c r="BL176" s="1247"/>
      <c r="BM176" s="1247"/>
      <c r="BN176" s="1247"/>
      <c r="BO176" s="1247"/>
      <c r="BP176" s="1247"/>
      <c r="BQ176" s="1247"/>
      <c r="BR176" s="1247"/>
      <c r="BS176" s="1247"/>
      <c r="BT176" s="1247"/>
      <c r="BU176" s="1247"/>
      <c r="BV176" s="1247"/>
      <c r="BW176" s="1247"/>
      <c r="BX176" s="1247"/>
      <c r="BY176" s="1247"/>
      <c r="BZ176" s="1247"/>
      <c r="CA176" s="1247"/>
      <c r="CB176" s="1247"/>
      <c r="CC176" s="1247"/>
      <c r="CD176" s="1247"/>
      <c r="CE176" s="1247"/>
      <c r="CF176" s="1247"/>
      <c r="CG176" s="1247"/>
      <c r="CH176" s="1247"/>
      <c r="CI176" s="1247"/>
      <c r="CJ176" s="1247"/>
      <c r="CK176" s="1247"/>
      <c r="CL176" s="1247"/>
      <c r="CM176" s="1247"/>
      <c r="CN176" s="1247"/>
      <c r="CO176" s="1247"/>
      <c r="CP176" s="1247"/>
      <c r="CQ176" s="1247"/>
      <c r="CR176" s="1247"/>
      <c r="CS176" s="1247"/>
      <c r="CT176" s="1247"/>
      <c r="CU176" s="1247"/>
      <c r="CV176" s="1247"/>
      <c r="CW176" s="1247"/>
      <c r="CX176" s="1247"/>
      <c r="CY176" s="1247"/>
      <c r="CZ176" s="1247"/>
      <c r="DA176" s="1247"/>
      <c r="DB176" s="1247"/>
      <c r="DC176" s="1247"/>
      <c r="DD176" s="1247"/>
      <c r="DE176" s="1247"/>
      <c r="DF176" s="1247"/>
      <c r="DG176" s="1247"/>
      <c r="DH176" s="1247"/>
      <c r="DI176" s="1247"/>
      <c r="DJ176" s="1247"/>
      <c r="DK176" s="1247"/>
      <c r="DL176" s="1247"/>
      <c r="DM176" s="1247"/>
      <c r="DN176" s="1247"/>
      <c r="DO176" s="1247"/>
      <c r="DP176" s="1247"/>
      <c r="DQ176" s="1247"/>
      <c r="DR176" s="1247"/>
      <c r="DS176" s="1247"/>
      <c r="DT176" s="1247"/>
      <c r="DU176" s="1247"/>
      <c r="DV176" s="1247"/>
      <c r="DW176" s="1247"/>
      <c r="DX176" s="1247"/>
      <c r="DY176" s="1247"/>
      <c r="DZ176" s="1247"/>
      <c r="EA176" s="1247"/>
      <c r="EB176" s="1247"/>
      <c r="EC176" s="1247"/>
      <c r="ED176" s="1247"/>
      <c r="EE176" s="1247"/>
      <c r="EF176" s="1247"/>
      <c r="EG176" s="1247"/>
      <c r="EH176" s="1257"/>
      <c r="EI176" s="1452">
        <f t="shared" si="85"/>
        <v>0</v>
      </c>
      <c r="EJ176" s="1452">
        <f t="shared" si="86"/>
        <v>0</v>
      </c>
      <c r="EK176" s="1257"/>
      <c r="EL176" s="1450" t="str">
        <f t="shared" si="87"/>
        <v/>
      </c>
      <c r="EN176" s="1247"/>
      <c r="EO176" s="1247"/>
      <c r="EP176" s="1247"/>
      <c r="EQ176" s="1247"/>
      <c r="ER176" s="1247"/>
      <c r="ES176" s="1247"/>
      <c r="ET176" s="1247"/>
      <c r="EU176" s="1247"/>
      <c r="EV176" s="1247"/>
      <c r="EW176" s="1247"/>
      <c r="EX176" s="1247"/>
      <c r="EY176" s="1247"/>
      <c r="EZ176" s="1247"/>
      <c r="FA176" s="1247"/>
      <c r="FB176" s="1247"/>
      <c r="FC176" s="1247"/>
      <c r="FD176" s="1247"/>
      <c r="FE176" s="1247"/>
      <c r="FF176" s="1247"/>
      <c r="FG176" s="1247"/>
      <c r="FH176" s="1247"/>
      <c r="FI176" s="1247"/>
      <c r="FJ176" s="1247"/>
      <c r="FK176" s="1247"/>
      <c r="FL176" s="1247"/>
      <c r="FM176" s="1247"/>
      <c r="FN176" s="1247"/>
      <c r="FO176" s="1247"/>
      <c r="FP176" s="1247"/>
      <c r="FQ176" s="1247"/>
      <c r="FR176" s="1247"/>
      <c r="FS176" s="1247"/>
      <c r="FT176" s="1247"/>
      <c r="FU176" s="1247"/>
      <c r="FV176" s="1247"/>
      <c r="FW176" s="1247"/>
      <c r="FX176" s="1247"/>
      <c r="FY176" s="1247"/>
      <c r="FZ176" s="1247"/>
      <c r="GA176" s="1247"/>
      <c r="GB176" s="1247"/>
      <c r="GC176" s="1247"/>
      <c r="GD176" s="1247"/>
      <c r="GE176" s="1247"/>
      <c r="GF176" s="1247"/>
      <c r="GG176" s="1247"/>
      <c r="GH176" s="1247"/>
      <c r="GI176" s="1247"/>
      <c r="GJ176" s="1247"/>
      <c r="GK176" s="1247"/>
      <c r="GL176" s="1247"/>
      <c r="GM176" s="1247"/>
      <c r="GN176" s="1247"/>
      <c r="GO176" s="1247"/>
      <c r="GP176" s="1247"/>
      <c r="GQ176" s="1247"/>
      <c r="GR176" s="1247"/>
      <c r="GS176" s="1247"/>
      <c r="GT176" s="1247"/>
      <c r="GU176" s="1247"/>
      <c r="GV176" s="1247"/>
      <c r="GW176" s="1247"/>
      <c r="GX176" s="1247"/>
      <c r="GY176" s="1247"/>
      <c r="GZ176" s="1247"/>
      <c r="HA176" s="1247"/>
      <c r="HB176" s="1247"/>
      <c r="HC176" s="1247"/>
      <c r="HD176" s="1247"/>
      <c r="HE176" s="1247"/>
      <c r="HF176" s="1247"/>
      <c r="HG176" s="1247"/>
      <c r="HH176" s="1247"/>
      <c r="HI176" s="1247"/>
      <c r="HJ176" s="1247"/>
      <c r="HK176" s="1247"/>
      <c r="HL176" s="1247"/>
      <c r="HM176" s="1247"/>
      <c r="HN176" s="1247"/>
      <c r="HO176" s="1247"/>
      <c r="HQ176" s="1452">
        <f t="shared" si="88"/>
        <v>0</v>
      </c>
      <c r="HR176" s="1452">
        <f t="shared" si="89"/>
        <v>0</v>
      </c>
    </row>
    <row r="177" spans="1:226" ht="16.5" customHeight="1" x14ac:dyDescent="0.2">
      <c r="A177" s="456"/>
      <c r="B177" s="123"/>
      <c r="C177" s="121"/>
      <c r="D177" s="122"/>
      <c r="E177" s="122"/>
      <c r="F177" s="142"/>
      <c r="G177" s="140"/>
      <c r="H177" s="141"/>
      <c r="I177" s="141"/>
      <c r="J177" s="141"/>
      <c r="K177" s="1559">
        <f t="shared" si="95"/>
        <v>0</v>
      </c>
      <c r="L177" s="154"/>
      <c r="M177" s="151"/>
      <c r="N177" s="152"/>
      <c r="O177" s="646"/>
      <c r="P177" s="1559">
        <f t="shared" si="98"/>
        <v>0</v>
      </c>
      <c r="Q177" s="343"/>
      <c r="R177" s="343"/>
      <c r="S177" s="344"/>
      <c r="T177" s="1559">
        <f t="shared" si="94"/>
        <v>0</v>
      </c>
      <c r="U177" s="344"/>
      <c r="V177" s="344"/>
      <c r="W177" s="1559">
        <f t="shared" si="93"/>
        <v>0</v>
      </c>
      <c r="X177" s="343"/>
      <c r="Y177" s="343"/>
      <c r="Z177" s="343"/>
      <c r="AA177" s="343"/>
      <c r="AB177" s="1559">
        <f t="shared" si="96"/>
        <v>0</v>
      </c>
      <c r="AC177" s="1559">
        <f t="shared" si="73"/>
        <v>0</v>
      </c>
      <c r="AD177" s="1559">
        <f t="shared" si="97"/>
        <v>0</v>
      </c>
      <c r="AF177" s="928"/>
      <c r="AG177" s="1065" t="str">
        <f>IF(AF177=" "," ",IF(AF177="Vehículos",VLOOKUP($AG$18,'Datos Indices'!$A$38:$Z$50,22,FALSE),IF(AF177="Ipim",VLOOKUP($AG$18,'Datos Indices'!$A$38:$Z$50,7,FALSE),IF(AF177="Dólar",VLOOKUP($AG$18,'Datos Indices'!$A$38:$Z$50,4,FALSE),IF(AF177="Gasoil",VLOOKUP($AG$18,'Datos Indices'!$A$38:$Z$50,10,FALSE),IF(AF177="WPU06 Pesificado",VLOOKUP($AG$18,'Datos Indices'!$A$38:$Z$50,26,FALSE),0))))))</f>
        <v xml:space="preserve"> </v>
      </c>
      <c r="AH177" s="1066">
        <f t="shared" si="74"/>
        <v>0</v>
      </c>
      <c r="AJ177" s="928"/>
      <c r="AK177" s="1065" t="str">
        <f>IF(AJ177=" "," ",IF(AJ177="Vehículos",VLOOKUP($AK$18,'Datos Indices'!$A$38:$Z$50,22,FALSE),IF(AJ177="Ipim",VLOOKUP($AK$18,'Datos Indices'!$A$38:$Z$50,7,FALSE),IF(AJ177="Dólar",VLOOKUP($AK$18,'Datos Indices'!$A$38:$Z$50,4,FALSE),IF(AJ177="Gasoil",VLOOKUP($AK$18,'Datos Indices'!$A$38:$Z$50,10,FALSE),IF(AJ177="WPU06 Pesificado",VLOOKUP($AK$18,'Datos Indices'!$A$38:$Z$50,26,FALSE),0))))))</f>
        <v xml:space="preserve"> </v>
      </c>
      <c r="AL177" s="1067">
        <f t="shared" si="75"/>
        <v>0</v>
      </c>
      <c r="AM177" s="1067">
        <f t="shared" si="76"/>
        <v>0</v>
      </c>
      <c r="AN177" s="1067">
        <f t="shared" si="77"/>
        <v>0</v>
      </c>
      <c r="AP177" s="928"/>
      <c r="AQ177" s="1065" t="str">
        <f>IF(AP177=" "," ",IF(AP177="Vehículos",VLOOKUP($AQ$18,'Datos Indices'!$A$38:$Z$50,22,FALSE),IF(AP177="Ipim",VLOOKUP($AQ$18,'Datos Indices'!$A$38:$Z$50,7,FALSE),IF(AP177="Dólar",VLOOKUP($AQ$18,'Datos Indices'!$A$38:$Z$50,4,FALSE),IF(AP177="Gasoil",VLOOKUP($AQ$18,'Datos Indices'!$A$38:$Z$50,10,FALSE),IF(AP177="WPU06 Pesificado",VLOOKUP($AQ$18,'Datos Indices'!$A$38:$Z$50,26,FALSE),0))))))</f>
        <v xml:space="preserve"> </v>
      </c>
      <c r="AR177" s="1066">
        <f t="shared" si="78"/>
        <v>0</v>
      </c>
      <c r="AT177" s="928"/>
      <c r="AU177" s="1065" t="str">
        <f>IF(AT177=" "," ",IF(AT177="Vehículos",VLOOKUP($AU$18,'Datos Indices'!$A$38:$Z$50,22,FALSE),IF(AT177="Ipim",VLOOKUP($AU$18,'Datos Indices'!$A$38:$Z$50,7,FALSE),IF(AT177="Dólar",VLOOKUP($AU$18,'Datos Indices'!$A$38:$Z$50,4,FALSE),IF(AT177="Gasoil",VLOOKUP($AU$18,'Datos Indices'!$A$38:$Z$50,10,FALSE),IF(AT177="WPU06 Pesificado",VLOOKUP($AU$18,'Datos Indices'!$A$38:$Z$50,26,FALSE),0))))))</f>
        <v xml:space="preserve"> </v>
      </c>
      <c r="AV177" s="1067">
        <f t="shared" si="79"/>
        <v>0</v>
      </c>
      <c r="AW177" s="1067">
        <f t="shared" si="80"/>
        <v>0</v>
      </c>
      <c r="AX177" s="1067">
        <f t="shared" si="81"/>
        <v>0</v>
      </c>
      <c r="AY177" s="1559">
        <f t="shared" si="82"/>
        <v>0</v>
      </c>
      <c r="AZ177" s="1559">
        <f t="shared" si="83"/>
        <v>0</v>
      </c>
      <c r="BA177" s="1257"/>
      <c r="BB177" s="125"/>
      <c r="BC177" s="1257"/>
      <c r="BD177" s="1450" t="str">
        <f t="shared" si="84"/>
        <v/>
      </c>
      <c r="BF177" s="1247"/>
      <c r="BG177" s="1247"/>
      <c r="BH177" s="1247"/>
      <c r="BI177" s="1247"/>
      <c r="BJ177" s="1247"/>
      <c r="BK177" s="1247"/>
      <c r="BL177" s="1247"/>
      <c r="BM177" s="1247"/>
      <c r="BN177" s="1247"/>
      <c r="BO177" s="1247"/>
      <c r="BP177" s="1247"/>
      <c r="BQ177" s="1247"/>
      <c r="BR177" s="1247"/>
      <c r="BS177" s="1247"/>
      <c r="BT177" s="1247"/>
      <c r="BU177" s="1247"/>
      <c r="BV177" s="1247"/>
      <c r="BW177" s="1247"/>
      <c r="BX177" s="1247"/>
      <c r="BY177" s="1247"/>
      <c r="BZ177" s="1247"/>
      <c r="CA177" s="1247"/>
      <c r="CB177" s="1247"/>
      <c r="CC177" s="1247"/>
      <c r="CD177" s="1247"/>
      <c r="CE177" s="1247"/>
      <c r="CF177" s="1247"/>
      <c r="CG177" s="1247"/>
      <c r="CH177" s="1247"/>
      <c r="CI177" s="1247"/>
      <c r="CJ177" s="1247"/>
      <c r="CK177" s="1247"/>
      <c r="CL177" s="1247"/>
      <c r="CM177" s="1247"/>
      <c r="CN177" s="1247"/>
      <c r="CO177" s="1247"/>
      <c r="CP177" s="1247"/>
      <c r="CQ177" s="1247"/>
      <c r="CR177" s="1247"/>
      <c r="CS177" s="1247"/>
      <c r="CT177" s="1247"/>
      <c r="CU177" s="1247"/>
      <c r="CV177" s="1247"/>
      <c r="CW177" s="1247"/>
      <c r="CX177" s="1247"/>
      <c r="CY177" s="1247"/>
      <c r="CZ177" s="1247"/>
      <c r="DA177" s="1247"/>
      <c r="DB177" s="1247"/>
      <c r="DC177" s="1247"/>
      <c r="DD177" s="1247"/>
      <c r="DE177" s="1247"/>
      <c r="DF177" s="1247"/>
      <c r="DG177" s="1247"/>
      <c r="DH177" s="1247"/>
      <c r="DI177" s="1247"/>
      <c r="DJ177" s="1247"/>
      <c r="DK177" s="1247"/>
      <c r="DL177" s="1247"/>
      <c r="DM177" s="1247"/>
      <c r="DN177" s="1247"/>
      <c r="DO177" s="1247"/>
      <c r="DP177" s="1247"/>
      <c r="DQ177" s="1247"/>
      <c r="DR177" s="1247"/>
      <c r="DS177" s="1247"/>
      <c r="DT177" s="1247"/>
      <c r="DU177" s="1247"/>
      <c r="DV177" s="1247"/>
      <c r="DW177" s="1247"/>
      <c r="DX177" s="1247"/>
      <c r="DY177" s="1247"/>
      <c r="DZ177" s="1247"/>
      <c r="EA177" s="1247"/>
      <c r="EB177" s="1247"/>
      <c r="EC177" s="1247"/>
      <c r="ED177" s="1247"/>
      <c r="EE177" s="1247"/>
      <c r="EF177" s="1247"/>
      <c r="EG177" s="1247"/>
      <c r="EH177" s="1257"/>
      <c r="EI177" s="1452">
        <f t="shared" si="85"/>
        <v>0</v>
      </c>
      <c r="EJ177" s="1452">
        <f t="shared" si="86"/>
        <v>0</v>
      </c>
      <c r="EK177" s="1257"/>
      <c r="EL177" s="1450" t="str">
        <f t="shared" si="87"/>
        <v/>
      </c>
      <c r="EN177" s="1247"/>
      <c r="EO177" s="1247"/>
      <c r="EP177" s="1247"/>
      <c r="EQ177" s="1247"/>
      <c r="ER177" s="1247"/>
      <c r="ES177" s="1247"/>
      <c r="ET177" s="1247"/>
      <c r="EU177" s="1247"/>
      <c r="EV177" s="1247"/>
      <c r="EW177" s="1247"/>
      <c r="EX177" s="1247"/>
      <c r="EY177" s="1247"/>
      <c r="EZ177" s="1247"/>
      <c r="FA177" s="1247"/>
      <c r="FB177" s="1247"/>
      <c r="FC177" s="1247"/>
      <c r="FD177" s="1247"/>
      <c r="FE177" s="1247"/>
      <c r="FF177" s="1247"/>
      <c r="FG177" s="1247"/>
      <c r="FH177" s="1247"/>
      <c r="FI177" s="1247"/>
      <c r="FJ177" s="1247"/>
      <c r="FK177" s="1247"/>
      <c r="FL177" s="1247"/>
      <c r="FM177" s="1247"/>
      <c r="FN177" s="1247"/>
      <c r="FO177" s="1247"/>
      <c r="FP177" s="1247"/>
      <c r="FQ177" s="1247"/>
      <c r="FR177" s="1247"/>
      <c r="FS177" s="1247"/>
      <c r="FT177" s="1247"/>
      <c r="FU177" s="1247"/>
      <c r="FV177" s="1247"/>
      <c r="FW177" s="1247"/>
      <c r="FX177" s="1247"/>
      <c r="FY177" s="1247"/>
      <c r="FZ177" s="1247"/>
      <c r="GA177" s="1247"/>
      <c r="GB177" s="1247"/>
      <c r="GC177" s="1247"/>
      <c r="GD177" s="1247"/>
      <c r="GE177" s="1247"/>
      <c r="GF177" s="1247"/>
      <c r="GG177" s="1247"/>
      <c r="GH177" s="1247"/>
      <c r="GI177" s="1247"/>
      <c r="GJ177" s="1247"/>
      <c r="GK177" s="1247"/>
      <c r="GL177" s="1247"/>
      <c r="GM177" s="1247"/>
      <c r="GN177" s="1247"/>
      <c r="GO177" s="1247"/>
      <c r="GP177" s="1247"/>
      <c r="GQ177" s="1247"/>
      <c r="GR177" s="1247"/>
      <c r="GS177" s="1247"/>
      <c r="GT177" s="1247"/>
      <c r="GU177" s="1247"/>
      <c r="GV177" s="1247"/>
      <c r="GW177" s="1247"/>
      <c r="GX177" s="1247"/>
      <c r="GY177" s="1247"/>
      <c r="GZ177" s="1247"/>
      <c r="HA177" s="1247"/>
      <c r="HB177" s="1247"/>
      <c r="HC177" s="1247"/>
      <c r="HD177" s="1247"/>
      <c r="HE177" s="1247"/>
      <c r="HF177" s="1247"/>
      <c r="HG177" s="1247"/>
      <c r="HH177" s="1247"/>
      <c r="HI177" s="1247"/>
      <c r="HJ177" s="1247"/>
      <c r="HK177" s="1247"/>
      <c r="HL177" s="1247"/>
      <c r="HM177" s="1247"/>
      <c r="HN177" s="1247"/>
      <c r="HO177" s="1247"/>
      <c r="HQ177" s="1452">
        <f t="shared" si="88"/>
        <v>0</v>
      </c>
      <c r="HR177" s="1452">
        <f t="shared" si="89"/>
        <v>0</v>
      </c>
    </row>
    <row r="178" spans="1:226" ht="16.5" customHeight="1" x14ac:dyDescent="0.2">
      <c r="A178" s="456"/>
      <c r="B178" s="121"/>
      <c r="C178" s="121"/>
      <c r="D178" s="122"/>
      <c r="E178" s="122"/>
      <c r="F178" s="142"/>
      <c r="G178" s="140"/>
      <c r="H178" s="141"/>
      <c r="I178" s="141"/>
      <c r="J178" s="141"/>
      <c r="K178" s="1559">
        <f>(J178*I178*H178)*C178*D178</f>
        <v>0</v>
      </c>
      <c r="L178" s="154"/>
      <c r="M178" s="151"/>
      <c r="N178" s="152"/>
      <c r="O178" s="646"/>
      <c r="P178" s="1559">
        <f t="shared" si="98"/>
        <v>0</v>
      </c>
      <c r="Q178" s="343"/>
      <c r="R178" s="343"/>
      <c r="S178" s="344"/>
      <c r="T178" s="1559">
        <f t="shared" si="94"/>
        <v>0</v>
      </c>
      <c r="U178" s="344"/>
      <c r="V178" s="141"/>
      <c r="W178" s="1559">
        <f t="shared" si="93"/>
        <v>0</v>
      </c>
      <c r="X178" s="343"/>
      <c r="Y178" s="343"/>
      <c r="Z178" s="343"/>
      <c r="AA178" s="343"/>
      <c r="AB178" s="1559">
        <f>SUM(X178:AA178)*C178*D178</f>
        <v>0</v>
      </c>
      <c r="AC178" s="1559">
        <f t="shared" si="73"/>
        <v>0</v>
      </c>
      <c r="AD178" s="1559">
        <f>+K178+P178+W178+AB178</f>
        <v>0</v>
      </c>
      <c r="AF178" s="928"/>
      <c r="AG178" s="1065" t="str">
        <f>IF(AF178=" "," ",IF(AF178="Vehículos",VLOOKUP($AG$18,'Datos Indices'!$A$38:$Z$50,22,FALSE),IF(AF178="Ipim",VLOOKUP($AG$18,'Datos Indices'!$A$38:$Z$50,7,FALSE),IF(AF178="Dólar",VLOOKUP($AG$18,'Datos Indices'!$A$38:$Z$50,4,FALSE),IF(AF178="Gasoil",VLOOKUP($AG$18,'Datos Indices'!$A$38:$Z$50,10,FALSE),IF(AF178="WPU06 Pesificado",VLOOKUP($AG$18,'Datos Indices'!$A$38:$Z$50,26,FALSE),0))))))</f>
        <v xml:space="preserve"> </v>
      </c>
      <c r="AH178" s="1066">
        <f t="shared" si="74"/>
        <v>0</v>
      </c>
      <c r="AJ178" s="928"/>
      <c r="AK178" s="1065" t="str">
        <f>IF(AJ178=" "," ",IF(AJ178="Vehículos",VLOOKUP($AK$18,'Datos Indices'!$A$38:$Z$50,22,FALSE),IF(AJ178="Ipim",VLOOKUP($AK$18,'Datos Indices'!$A$38:$Z$50,7,FALSE),IF(AJ178="Dólar",VLOOKUP($AK$18,'Datos Indices'!$A$38:$Z$50,4,FALSE),IF(AJ178="Gasoil",VLOOKUP($AK$18,'Datos Indices'!$A$38:$Z$50,10,FALSE),IF(AJ178="WPU06 Pesificado",VLOOKUP($AK$18,'Datos Indices'!$A$38:$Z$50,26,FALSE),0))))))</f>
        <v xml:space="preserve"> </v>
      </c>
      <c r="AL178" s="1067">
        <f t="shared" si="75"/>
        <v>0</v>
      </c>
      <c r="AM178" s="1067">
        <f t="shared" si="76"/>
        <v>0</v>
      </c>
      <c r="AN178" s="1067">
        <f t="shared" si="77"/>
        <v>0</v>
      </c>
      <c r="AP178" s="928"/>
      <c r="AQ178" s="1065" t="str">
        <f>IF(AP178=" "," ",IF(AP178="Vehículos",VLOOKUP($AQ$18,'Datos Indices'!$A$38:$Z$50,22,FALSE),IF(AP178="Ipim",VLOOKUP($AQ$18,'Datos Indices'!$A$38:$Z$50,7,FALSE),IF(AP178="Dólar",VLOOKUP($AQ$18,'Datos Indices'!$A$38:$Z$50,4,FALSE),IF(AP178="Gasoil",VLOOKUP($AQ$18,'Datos Indices'!$A$38:$Z$50,10,FALSE),IF(AP178="WPU06 Pesificado",VLOOKUP($AQ$18,'Datos Indices'!$A$38:$Z$50,26,FALSE),0))))))</f>
        <v xml:space="preserve"> </v>
      </c>
      <c r="AR178" s="1066">
        <f t="shared" si="78"/>
        <v>0</v>
      </c>
      <c r="AT178" s="928"/>
      <c r="AU178" s="1065" t="str">
        <f>IF(AT178=" "," ",IF(AT178="Vehículos",VLOOKUP($AU$18,'Datos Indices'!$A$38:$Z$50,22,FALSE),IF(AT178="Ipim",VLOOKUP($AU$18,'Datos Indices'!$A$38:$Z$50,7,FALSE),IF(AT178="Dólar",VLOOKUP($AU$18,'Datos Indices'!$A$38:$Z$50,4,FALSE),IF(AT178="Gasoil",VLOOKUP($AU$18,'Datos Indices'!$A$38:$Z$50,10,FALSE),IF(AT178="WPU06 Pesificado",VLOOKUP($AU$18,'Datos Indices'!$A$38:$Z$50,26,FALSE),0))))))</f>
        <v xml:space="preserve"> </v>
      </c>
      <c r="AV178" s="1067">
        <f t="shared" si="79"/>
        <v>0</v>
      </c>
      <c r="AW178" s="1067">
        <f t="shared" si="80"/>
        <v>0</v>
      </c>
      <c r="AX178" s="1067">
        <f t="shared" si="81"/>
        <v>0</v>
      </c>
      <c r="AY178" s="1559">
        <f t="shared" si="82"/>
        <v>0</v>
      </c>
      <c r="AZ178" s="1559">
        <f t="shared" si="83"/>
        <v>0</v>
      </c>
      <c r="BA178" s="1257"/>
      <c r="BB178" s="125"/>
      <c r="BC178" s="1257"/>
      <c r="BD178" s="1450" t="str">
        <f t="shared" si="84"/>
        <v/>
      </c>
      <c r="BF178" s="1247"/>
      <c r="BG178" s="1247"/>
      <c r="BH178" s="1247"/>
      <c r="BI178" s="1247"/>
      <c r="BJ178" s="1247"/>
      <c r="BK178" s="1247"/>
      <c r="BL178" s="1247"/>
      <c r="BM178" s="1247"/>
      <c r="BN178" s="1247"/>
      <c r="BO178" s="1247"/>
      <c r="BP178" s="1247"/>
      <c r="BQ178" s="1247"/>
      <c r="BR178" s="1247"/>
      <c r="BS178" s="1247"/>
      <c r="BT178" s="1247"/>
      <c r="BU178" s="1247"/>
      <c r="BV178" s="1247"/>
      <c r="BW178" s="1247"/>
      <c r="BX178" s="1247"/>
      <c r="BY178" s="1247"/>
      <c r="BZ178" s="1247"/>
      <c r="CA178" s="1247"/>
      <c r="CB178" s="1247"/>
      <c r="CC178" s="1247"/>
      <c r="CD178" s="1247"/>
      <c r="CE178" s="1247"/>
      <c r="CF178" s="1247"/>
      <c r="CG178" s="1247"/>
      <c r="CH178" s="1247"/>
      <c r="CI178" s="1247"/>
      <c r="CJ178" s="1247"/>
      <c r="CK178" s="1247"/>
      <c r="CL178" s="1247"/>
      <c r="CM178" s="1247"/>
      <c r="CN178" s="1247"/>
      <c r="CO178" s="1247"/>
      <c r="CP178" s="1247"/>
      <c r="CQ178" s="1247"/>
      <c r="CR178" s="1247"/>
      <c r="CS178" s="1247"/>
      <c r="CT178" s="1247"/>
      <c r="CU178" s="1247"/>
      <c r="CV178" s="1247"/>
      <c r="CW178" s="1247"/>
      <c r="CX178" s="1247"/>
      <c r="CY178" s="1247"/>
      <c r="CZ178" s="1247"/>
      <c r="DA178" s="1247"/>
      <c r="DB178" s="1247"/>
      <c r="DC178" s="1247"/>
      <c r="DD178" s="1247"/>
      <c r="DE178" s="1247"/>
      <c r="DF178" s="1247"/>
      <c r="DG178" s="1247"/>
      <c r="DH178" s="1247"/>
      <c r="DI178" s="1247"/>
      <c r="DJ178" s="1247"/>
      <c r="DK178" s="1247"/>
      <c r="DL178" s="1247"/>
      <c r="DM178" s="1247"/>
      <c r="DN178" s="1247"/>
      <c r="DO178" s="1247"/>
      <c r="DP178" s="1247"/>
      <c r="DQ178" s="1247"/>
      <c r="DR178" s="1247"/>
      <c r="DS178" s="1247"/>
      <c r="DT178" s="1247"/>
      <c r="DU178" s="1247"/>
      <c r="DV178" s="1247"/>
      <c r="DW178" s="1247"/>
      <c r="DX178" s="1247"/>
      <c r="DY178" s="1247"/>
      <c r="DZ178" s="1247"/>
      <c r="EA178" s="1247"/>
      <c r="EB178" s="1247"/>
      <c r="EC178" s="1247"/>
      <c r="ED178" s="1247"/>
      <c r="EE178" s="1247"/>
      <c r="EF178" s="1247"/>
      <c r="EG178" s="1247"/>
      <c r="EH178" s="1257"/>
      <c r="EI178" s="1452">
        <f t="shared" si="85"/>
        <v>0</v>
      </c>
      <c r="EJ178" s="1452">
        <f t="shared" si="86"/>
        <v>0</v>
      </c>
      <c r="EK178" s="1257"/>
      <c r="EL178" s="1450" t="str">
        <f t="shared" si="87"/>
        <v/>
      </c>
      <c r="EN178" s="1247"/>
      <c r="EO178" s="1247"/>
      <c r="EP178" s="1247"/>
      <c r="EQ178" s="1247"/>
      <c r="ER178" s="1247"/>
      <c r="ES178" s="1247"/>
      <c r="ET178" s="1247"/>
      <c r="EU178" s="1247"/>
      <c r="EV178" s="1247"/>
      <c r="EW178" s="1247"/>
      <c r="EX178" s="1247"/>
      <c r="EY178" s="1247"/>
      <c r="EZ178" s="1247"/>
      <c r="FA178" s="1247"/>
      <c r="FB178" s="1247"/>
      <c r="FC178" s="1247"/>
      <c r="FD178" s="1247"/>
      <c r="FE178" s="1247"/>
      <c r="FF178" s="1247"/>
      <c r="FG178" s="1247"/>
      <c r="FH178" s="1247"/>
      <c r="FI178" s="1247"/>
      <c r="FJ178" s="1247"/>
      <c r="FK178" s="1247"/>
      <c r="FL178" s="1247"/>
      <c r="FM178" s="1247"/>
      <c r="FN178" s="1247"/>
      <c r="FO178" s="1247"/>
      <c r="FP178" s="1247"/>
      <c r="FQ178" s="1247"/>
      <c r="FR178" s="1247"/>
      <c r="FS178" s="1247"/>
      <c r="FT178" s="1247"/>
      <c r="FU178" s="1247"/>
      <c r="FV178" s="1247"/>
      <c r="FW178" s="1247"/>
      <c r="FX178" s="1247"/>
      <c r="FY178" s="1247"/>
      <c r="FZ178" s="1247"/>
      <c r="GA178" s="1247"/>
      <c r="GB178" s="1247"/>
      <c r="GC178" s="1247"/>
      <c r="GD178" s="1247"/>
      <c r="GE178" s="1247"/>
      <c r="GF178" s="1247"/>
      <c r="GG178" s="1247"/>
      <c r="GH178" s="1247"/>
      <c r="GI178" s="1247"/>
      <c r="GJ178" s="1247"/>
      <c r="GK178" s="1247"/>
      <c r="GL178" s="1247"/>
      <c r="GM178" s="1247"/>
      <c r="GN178" s="1247"/>
      <c r="GO178" s="1247"/>
      <c r="GP178" s="1247"/>
      <c r="GQ178" s="1247"/>
      <c r="GR178" s="1247"/>
      <c r="GS178" s="1247"/>
      <c r="GT178" s="1247"/>
      <c r="GU178" s="1247"/>
      <c r="GV178" s="1247"/>
      <c r="GW178" s="1247"/>
      <c r="GX178" s="1247"/>
      <c r="GY178" s="1247"/>
      <c r="GZ178" s="1247"/>
      <c r="HA178" s="1247"/>
      <c r="HB178" s="1247"/>
      <c r="HC178" s="1247"/>
      <c r="HD178" s="1247"/>
      <c r="HE178" s="1247"/>
      <c r="HF178" s="1247"/>
      <c r="HG178" s="1247"/>
      <c r="HH178" s="1247"/>
      <c r="HI178" s="1247"/>
      <c r="HJ178" s="1247"/>
      <c r="HK178" s="1247"/>
      <c r="HL178" s="1247"/>
      <c r="HM178" s="1247"/>
      <c r="HN178" s="1247"/>
      <c r="HO178" s="1247"/>
      <c r="HQ178" s="1452">
        <f t="shared" si="88"/>
        <v>0</v>
      </c>
      <c r="HR178" s="1452">
        <f t="shared" si="89"/>
        <v>0</v>
      </c>
    </row>
    <row r="179" spans="1:226" ht="16.5" customHeight="1" x14ac:dyDescent="0.2">
      <c r="A179" s="456"/>
      <c r="B179" s="121"/>
      <c r="C179" s="121"/>
      <c r="D179" s="122"/>
      <c r="E179" s="122"/>
      <c r="F179" s="142"/>
      <c r="G179" s="140"/>
      <c r="H179" s="141"/>
      <c r="I179" s="141"/>
      <c r="J179" s="141"/>
      <c r="K179" s="1559">
        <f>(J179*I179*H179)*C179*D179</f>
        <v>0</v>
      </c>
      <c r="L179" s="154"/>
      <c r="M179" s="151"/>
      <c r="N179" s="152"/>
      <c r="O179" s="646"/>
      <c r="P179" s="1559">
        <f t="shared" si="98"/>
        <v>0</v>
      </c>
      <c r="Q179" s="343"/>
      <c r="R179" s="343"/>
      <c r="S179" s="344"/>
      <c r="T179" s="1559">
        <f t="shared" si="94"/>
        <v>0</v>
      </c>
      <c r="U179" s="344"/>
      <c r="V179" s="344"/>
      <c r="W179" s="1559">
        <f t="shared" si="93"/>
        <v>0</v>
      </c>
      <c r="X179" s="343"/>
      <c r="Y179" s="343"/>
      <c r="Z179" s="343"/>
      <c r="AA179" s="343"/>
      <c r="AB179" s="1559">
        <f>SUM(X179:AA179)*C179*D179</f>
        <v>0</v>
      </c>
      <c r="AC179" s="1559">
        <f t="shared" si="73"/>
        <v>0</v>
      </c>
      <c r="AD179" s="1559">
        <f>+K179+P179+W179+AB179</f>
        <v>0</v>
      </c>
      <c r="AF179" s="928"/>
      <c r="AG179" s="1065" t="str">
        <f>IF(AF179=" "," ",IF(AF179="Vehículos",VLOOKUP($AG$18,'Datos Indices'!$A$38:$Z$50,22,FALSE),IF(AF179="Ipim",VLOOKUP($AG$18,'Datos Indices'!$A$38:$Z$50,7,FALSE),IF(AF179="Dólar",VLOOKUP($AG$18,'Datos Indices'!$A$38:$Z$50,4,FALSE),IF(AF179="Gasoil",VLOOKUP($AG$18,'Datos Indices'!$A$38:$Z$50,10,FALSE),IF(AF179="WPU06 Pesificado",VLOOKUP($AG$18,'Datos Indices'!$A$38:$Z$50,26,FALSE),0))))))</f>
        <v xml:space="preserve"> </v>
      </c>
      <c r="AH179" s="1066">
        <f t="shared" si="74"/>
        <v>0</v>
      </c>
      <c r="AJ179" s="928"/>
      <c r="AK179" s="1065" t="str">
        <f>IF(AJ179=" "," ",IF(AJ179="Vehículos",VLOOKUP($AK$18,'Datos Indices'!$A$38:$Z$50,22,FALSE),IF(AJ179="Ipim",VLOOKUP($AK$18,'Datos Indices'!$A$38:$Z$50,7,FALSE),IF(AJ179="Dólar",VLOOKUP($AK$18,'Datos Indices'!$A$38:$Z$50,4,FALSE),IF(AJ179="Gasoil",VLOOKUP($AK$18,'Datos Indices'!$A$38:$Z$50,10,FALSE),IF(AJ179="WPU06 Pesificado",VLOOKUP($AK$18,'Datos Indices'!$A$38:$Z$50,26,FALSE),0))))))</f>
        <v xml:space="preserve"> </v>
      </c>
      <c r="AL179" s="1067">
        <f t="shared" si="75"/>
        <v>0</v>
      </c>
      <c r="AM179" s="1067">
        <f t="shared" si="76"/>
        <v>0</v>
      </c>
      <c r="AN179" s="1067">
        <f t="shared" si="77"/>
        <v>0</v>
      </c>
      <c r="AP179" s="928"/>
      <c r="AQ179" s="1065" t="str">
        <f>IF(AP179=" "," ",IF(AP179="Vehículos",VLOOKUP($AQ$18,'Datos Indices'!$A$38:$Z$50,22,FALSE),IF(AP179="Ipim",VLOOKUP($AQ$18,'Datos Indices'!$A$38:$Z$50,7,FALSE),IF(AP179="Dólar",VLOOKUP($AQ$18,'Datos Indices'!$A$38:$Z$50,4,FALSE),IF(AP179="Gasoil",VLOOKUP($AQ$18,'Datos Indices'!$A$38:$Z$50,10,FALSE),IF(AP179="WPU06 Pesificado",VLOOKUP($AQ$18,'Datos Indices'!$A$38:$Z$50,26,FALSE),0))))))</f>
        <v xml:space="preserve"> </v>
      </c>
      <c r="AR179" s="1066">
        <f t="shared" si="78"/>
        <v>0</v>
      </c>
      <c r="AT179" s="928"/>
      <c r="AU179" s="1065" t="str">
        <f>IF(AT179=" "," ",IF(AT179="Vehículos",VLOOKUP($AU$18,'Datos Indices'!$A$38:$Z$50,22,FALSE),IF(AT179="Ipim",VLOOKUP($AU$18,'Datos Indices'!$A$38:$Z$50,7,FALSE),IF(AT179="Dólar",VLOOKUP($AU$18,'Datos Indices'!$A$38:$Z$50,4,FALSE),IF(AT179="Gasoil",VLOOKUP($AU$18,'Datos Indices'!$A$38:$Z$50,10,FALSE),IF(AT179="WPU06 Pesificado",VLOOKUP($AU$18,'Datos Indices'!$A$38:$Z$50,26,FALSE),0))))))</f>
        <v xml:space="preserve"> </v>
      </c>
      <c r="AV179" s="1067">
        <f t="shared" si="79"/>
        <v>0</v>
      </c>
      <c r="AW179" s="1067">
        <f t="shared" si="80"/>
        <v>0</v>
      </c>
      <c r="AX179" s="1067">
        <f t="shared" si="81"/>
        <v>0</v>
      </c>
      <c r="AY179" s="1559">
        <f t="shared" si="82"/>
        <v>0</v>
      </c>
      <c r="AZ179" s="1559">
        <f t="shared" si="83"/>
        <v>0</v>
      </c>
      <c r="BA179" s="1257"/>
      <c r="BB179" s="125"/>
      <c r="BC179" s="1257"/>
      <c r="BD179" s="1450" t="str">
        <f t="shared" si="84"/>
        <v/>
      </c>
      <c r="BF179" s="1247"/>
      <c r="BG179" s="1247"/>
      <c r="BH179" s="1247"/>
      <c r="BI179" s="1247"/>
      <c r="BJ179" s="1247"/>
      <c r="BK179" s="1247"/>
      <c r="BL179" s="1247"/>
      <c r="BM179" s="1247"/>
      <c r="BN179" s="1247"/>
      <c r="BO179" s="1247"/>
      <c r="BP179" s="1247"/>
      <c r="BQ179" s="1247"/>
      <c r="BR179" s="1247"/>
      <c r="BS179" s="1247"/>
      <c r="BT179" s="1247"/>
      <c r="BU179" s="1247"/>
      <c r="BV179" s="1247"/>
      <c r="BW179" s="1247"/>
      <c r="BX179" s="1247"/>
      <c r="BY179" s="1247"/>
      <c r="BZ179" s="1247"/>
      <c r="CA179" s="1247"/>
      <c r="CB179" s="1247"/>
      <c r="CC179" s="1247"/>
      <c r="CD179" s="1247"/>
      <c r="CE179" s="1247"/>
      <c r="CF179" s="1247"/>
      <c r="CG179" s="1247"/>
      <c r="CH179" s="1247"/>
      <c r="CI179" s="1247"/>
      <c r="CJ179" s="1247"/>
      <c r="CK179" s="1247"/>
      <c r="CL179" s="1247"/>
      <c r="CM179" s="1247"/>
      <c r="CN179" s="1247"/>
      <c r="CO179" s="1247"/>
      <c r="CP179" s="1247"/>
      <c r="CQ179" s="1247"/>
      <c r="CR179" s="1247"/>
      <c r="CS179" s="1247"/>
      <c r="CT179" s="1247"/>
      <c r="CU179" s="1247"/>
      <c r="CV179" s="1247"/>
      <c r="CW179" s="1247"/>
      <c r="CX179" s="1247"/>
      <c r="CY179" s="1247"/>
      <c r="CZ179" s="1247"/>
      <c r="DA179" s="1247"/>
      <c r="DB179" s="1247"/>
      <c r="DC179" s="1247"/>
      <c r="DD179" s="1247"/>
      <c r="DE179" s="1247"/>
      <c r="DF179" s="1247"/>
      <c r="DG179" s="1247"/>
      <c r="DH179" s="1247"/>
      <c r="DI179" s="1247"/>
      <c r="DJ179" s="1247"/>
      <c r="DK179" s="1247"/>
      <c r="DL179" s="1247"/>
      <c r="DM179" s="1247"/>
      <c r="DN179" s="1247"/>
      <c r="DO179" s="1247"/>
      <c r="DP179" s="1247"/>
      <c r="DQ179" s="1247"/>
      <c r="DR179" s="1247"/>
      <c r="DS179" s="1247"/>
      <c r="DT179" s="1247"/>
      <c r="DU179" s="1247"/>
      <c r="DV179" s="1247"/>
      <c r="DW179" s="1247"/>
      <c r="DX179" s="1247"/>
      <c r="DY179" s="1247"/>
      <c r="DZ179" s="1247"/>
      <c r="EA179" s="1247"/>
      <c r="EB179" s="1247"/>
      <c r="EC179" s="1247"/>
      <c r="ED179" s="1247"/>
      <c r="EE179" s="1247"/>
      <c r="EF179" s="1247"/>
      <c r="EG179" s="1247"/>
      <c r="EH179" s="1257"/>
      <c r="EI179" s="1452">
        <f t="shared" si="85"/>
        <v>0</v>
      </c>
      <c r="EJ179" s="1452">
        <f t="shared" si="86"/>
        <v>0</v>
      </c>
      <c r="EK179" s="1257"/>
      <c r="EL179" s="1450" t="str">
        <f t="shared" si="87"/>
        <v/>
      </c>
      <c r="EN179" s="1247"/>
      <c r="EO179" s="1247"/>
      <c r="EP179" s="1247"/>
      <c r="EQ179" s="1247"/>
      <c r="ER179" s="1247"/>
      <c r="ES179" s="1247"/>
      <c r="ET179" s="1247"/>
      <c r="EU179" s="1247"/>
      <c r="EV179" s="1247"/>
      <c r="EW179" s="1247"/>
      <c r="EX179" s="1247"/>
      <c r="EY179" s="1247"/>
      <c r="EZ179" s="1247"/>
      <c r="FA179" s="1247"/>
      <c r="FB179" s="1247"/>
      <c r="FC179" s="1247"/>
      <c r="FD179" s="1247"/>
      <c r="FE179" s="1247"/>
      <c r="FF179" s="1247"/>
      <c r="FG179" s="1247"/>
      <c r="FH179" s="1247"/>
      <c r="FI179" s="1247"/>
      <c r="FJ179" s="1247"/>
      <c r="FK179" s="1247"/>
      <c r="FL179" s="1247"/>
      <c r="FM179" s="1247"/>
      <c r="FN179" s="1247"/>
      <c r="FO179" s="1247"/>
      <c r="FP179" s="1247"/>
      <c r="FQ179" s="1247"/>
      <c r="FR179" s="1247"/>
      <c r="FS179" s="1247"/>
      <c r="FT179" s="1247"/>
      <c r="FU179" s="1247"/>
      <c r="FV179" s="1247"/>
      <c r="FW179" s="1247"/>
      <c r="FX179" s="1247"/>
      <c r="FY179" s="1247"/>
      <c r="FZ179" s="1247"/>
      <c r="GA179" s="1247"/>
      <c r="GB179" s="1247"/>
      <c r="GC179" s="1247"/>
      <c r="GD179" s="1247"/>
      <c r="GE179" s="1247"/>
      <c r="GF179" s="1247"/>
      <c r="GG179" s="1247"/>
      <c r="GH179" s="1247"/>
      <c r="GI179" s="1247"/>
      <c r="GJ179" s="1247"/>
      <c r="GK179" s="1247"/>
      <c r="GL179" s="1247"/>
      <c r="GM179" s="1247"/>
      <c r="GN179" s="1247"/>
      <c r="GO179" s="1247"/>
      <c r="GP179" s="1247"/>
      <c r="GQ179" s="1247"/>
      <c r="GR179" s="1247"/>
      <c r="GS179" s="1247"/>
      <c r="GT179" s="1247"/>
      <c r="GU179" s="1247"/>
      <c r="GV179" s="1247"/>
      <c r="GW179" s="1247"/>
      <c r="GX179" s="1247"/>
      <c r="GY179" s="1247"/>
      <c r="GZ179" s="1247"/>
      <c r="HA179" s="1247"/>
      <c r="HB179" s="1247"/>
      <c r="HC179" s="1247"/>
      <c r="HD179" s="1247"/>
      <c r="HE179" s="1247"/>
      <c r="HF179" s="1247"/>
      <c r="HG179" s="1247"/>
      <c r="HH179" s="1247"/>
      <c r="HI179" s="1247"/>
      <c r="HJ179" s="1247"/>
      <c r="HK179" s="1247"/>
      <c r="HL179" s="1247"/>
      <c r="HM179" s="1247"/>
      <c r="HN179" s="1247"/>
      <c r="HO179" s="1247"/>
      <c r="HQ179" s="1452">
        <f t="shared" si="88"/>
        <v>0</v>
      </c>
      <c r="HR179" s="1452">
        <f t="shared" si="89"/>
        <v>0</v>
      </c>
    </row>
    <row r="180" spans="1:226" ht="16.5" customHeight="1" x14ac:dyDescent="0.2">
      <c r="A180" s="456"/>
      <c r="B180" s="121"/>
      <c r="C180" s="121"/>
      <c r="D180" s="122"/>
      <c r="E180" s="122"/>
      <c r="F180" s="142"/>
      <c r="G180" s="140"/>
      <c r="H180" s="141"/>
      <c r="I180" s="141"/>
      <c r="J180" s="141"/>
      <c r="K180" s="1559">
        <f t="shared" ref="K180:K190" si="99">(J180*I180*H180)*C180*D180</f>
        <v>0</v>
      </c>
      <c r="L180" s="153"/>
      <c r="M180" s="151"/>
      <c r="N180" s="152"/>
      <c r="O180" s="646"/>
      <c r="P180" s="1559">
        <f t="shared" ref="P180:P192" si="100">+(M180*N180*O180)*C180*D180</f>
        <v>0</v>
      </c>
      <c r="Q180" s="343"/>
      <c r="R180" s="343"/>
      <c r="S180" s="344"/>
      <c r="T180" s="1559">
        <f t="shared" ref="T180:T192" si="101">R180*S180</f>
        <v>0</v>
      </c>
      <c r="U180" s="344"/>
      <c r="V180" s="141"/>
      <c r="W180" s="1559">
        <f t="shared" ref="W180:W192" si="102">IF(U180=" ",0,(V180/U180*T180*C180*D180))</f>
        <v>0</v>
      </c>
      <c r="X180" s="343"/>
      <c r="Y180" s="343"/>
      <c r="Z180" s="343"/>
      <c r="AA180" s="343"/>
      <c r="AB180" s="1559">
        <f t="shared" ref="AB180:AB190" si="103">SUM(X180:AA180)*C180*D180</f>
        <v>0</v>
      </c>
      <c r="AC180" s="1559">
        <f t="shared" si="73"/>
        <v>0</v>
      </c>
      <c r="AD180" s="1559">
        <f t="shared" ref="AD180:AD190" si="104">+K180+P180+W180+AB180</f>
        <v>0</v>
      </c>
      <c r="AF180" s="928"/>
      <c r="AG180" s="1065" t="str">
        <f>IF(AF180=" "," ",IF(AF180="Vehículos",VLOOKUP($AG$18,'Datos Indices'!$A$38:$Z$50,22,FALSE),IF(AF180="Ipim",VLOOKUP($AG$18,'Datos Indices'!$A$38:$Z$50,7,FALSE),IF(AF180="Dólar",VLOOKUP($AG$18,'Datos Indices'!$A$38:$Z$50,4,FALSE),IF(AF180="Gasoil",VLOOKUP($AG$18,'Datos Indices'!$A$38:$Z$50,10,FALSE),IF(AF180="WPU06 Pesificado",VLOOKUP($AG$18,'Datos Indices'!$A$38:$Z$50,26,FALSE),0))))))</f>
        <v xml:space="preserve"> </v>
      </c>
      <c r="AH180" s="1066">
        <f t="shared" si="74"/>
        <v>0</v>
      </c>
      <c r="AJ180" s="928"/>
      <c r="AK180" s="1065" t="str">
        <f>IF(AJ180=" "," ",IF(AJ180="Vehículos",VLOOKUP($AK$18,'Datos Indices'!$A$38:$Z$50,22,FALSE),IF(AJ180="Ipim",VLOOKUP($AK$18,'Datos Indices'!$A$38:$Z$50,7,FALSE),IF(AJ180="Dólar",VLOOKUP($AK$18,'Datos Indices'!$A$38:$Z$50,4,FALSE),IF(AJ180="Gasoil",VLOOKUP($AK$18,'Datos Indices'!$A$38:$Z$50,10,FALSE),IF(AJ180="WPU06 Pesificado",VLOOKUP($AK$18,'Datos Indices'!$A$38:$Z$50,26,FALSE),0))))))</f>
        <v xml:space="preserve"> </v>
      </c>
      <c r="AL180" s="1067">
        <f t="shared" si="75"/>
        <v>0</v>
      </c>
      <c r="AM180" s="1067">
        <f t="shared" si="76"/>
        <v>0</v>
      </c>
      <c r="AN180" s="1067">
        <f t="shared" si="77"/>
        <v>0</v>
      </c>
      <c r="AP180" s="928"/>
      <c r="AQ180" s="1065" t="str">
        <f>IF(AP180=" "," ",IF(AP180="Vehículos",VLOOKUP($AQ$18,'Datos Indices'!$A$38:$Z$50,22,FALSE),IF(AP180="Ipim",VLOOKUP($AQ$18,'Datos Indices'!$A$38:$Z$50,7,FALSE),IF(AP180="Dólar",VLOOKUP($AQ$18,'Datos Indices'!$A$38:$Z$50,4,FALSE),IF(AP180="Gasoil",VLOOKUP($AQ$18,'Datos Indices'!$A$38:$Z$50,10,FALSE),IF(AP180="WPU06 Pesificado",VLOOKUP($AQ$18,'Datos Indices'!$A$38:$Z$50,26,FALSE),0))))))</f>
        <v xml:space="preserve"> </v>
      </c>
      <c r="AR180" s="1066">
        <f t="shared" si="78"/>
        <v>0</v>
      </c>
      <c r="AT180" s="928"/>
      <c r="AU180" s="1065" t="str">
        <f>IF(AT180=" "," ",IF(AT180="Vehículos",VLOOKUP($AU$18,'Datos Indices'!$A$38:$Z$50,22,FALSE),IF(AT180="Ipim",VLOOKUP($AU$18,'Datos Indices'!$A$38:$Z$50,7,FALSE),IF(AT180="Dólar",VLOOKUP($AU$18,'Datos Indices'!$A$38:$Z$50,4,FALSE),IF(AT180="Gasoil",VLOOKUP($AU$18,'Datos Indices'!$A$38:$Z$50,10,FALSE),IF(AT180="WPU06 Pesificado",VLOOKUP($AU$18,'Datos Indices'!$A$38:$Z$50,26,FALSE),0))))))</f>
        <v xml:space="preserve"> </v>
      </c>
      <c r="AV180" s="1067">
        <f t="shared" si="79"/>
        <v>0</v>
      </c>
      <c r="AW180" s="1067">
        <f t="shared" si="80"/>
        <v>0</v>
      </c>
      <c r="AX180" s="1067">
        <f t="shared" si="81"/>
        <v>0</v>
      </c>
      <c r="AY180" s="1559">
        <f t="shared" si="82"/>
        <v>0</v>
      </c>
      <c r="AZ180" s="1559">
        <f t="shared" si="83"/>
        <v>0</v>
      </c>
      <c r="BA180" s="1257"/>
      <c r="BB180" s="125"/>
      <c r="BC180" s="1257"/>
      <c r="BD180" s="1450" t="str">
        <f t="shared" si="84"/>
        <v/>
      </c>
      <c r="BF180" s="1247"/>
      <c r="BG180" s="1247"/>
      <c r="BH180" s="1247"/>
      <c r="BI180" s="1247"/>
      <c r="BJ180" s="1247"/>
      <c r="BK180" s="1247"/>
      <c r="BL180" s="1247"/>
      <c r="BM180" s="1247"/>
      <c r="BN180" s="1247"/>
      <c r="BO180" s="1247"/>
      <c r="BP180" s="1247"/>
      <c r="BQ180" s="1247"/>
      <c r="BR180" s="1247"/>
      <c r="BS180" s="1247"/>
      <c r="BT180" s="1247"/>
      <c r="BU180" s="1247"/>
      <c r="BV180" s="1247"/>
      <c r="BW180" s="1247"/>
      <c r="BX180" s="1247"/>
      <c r="BY180" s="1247"/>
      <c r="BZ180" s="1247"/>
      <c r="CA180" s="1247"/>
      <c r="CB180" s="1247"/>
      <c r="CC180" s="1247"/>
      <c r="CD180" s="1247"/>
      <c r="CE180" s="1247"/>
      <c r="CF180" s="1247"/>
      <c r="CG180" s="1247"/>
      <c r="CH180" s="1247"/>
      <c r="CI180" s="1247"/>
      <c r="CJ180" s="1247"/>
      <c r="CK180" s="1247"/>
      <c r="CL180" s="1247"/>
      <c r="CM180" s="1247"/>
      <c r="CN180" s="1247"/>
      <c r="CO180" s="1247"/>
      <c r="CP180" s="1247"/>
      <c r="CQ180" s="1247"/>
      <c r="CR180" s="1247"/>
      <c r="CS180" s="1247"/>
      <c r="CT180" s="1247"/>
      <c r="CU180" s="1247"/>
      <c r="CV180" s="1247"/>
      <c r="CW180" s="1247"/>
      <c r="CX180" s="1247"/>
      <c r="CY180" s="1247"/>
      <c r="CZ180" s="1247"/>
      <c r="DA180" s="1247"/>
      <c r="DB180" s="1247"/>
      <c r="DC180" s="1247"/>
      <c r="DD180" s="1247"/>
      <c r="DE180" s="1247"/>
      <c r="DF180" s="1247"/>
      <c r="DG180" s="1247"/>
      <c r="DH180" s="1247"/>
      <c r="DI180" s="1247"/>
      <c r="DJ180" s="1247"/>
      <c r="DK180" s="1247"/>
      <c r="DL180" s="1247"/>
      <c r="DM180" s="1247"/>
      <c r="DN180" s="1247"/>
      <c r="DO180" s="1247"/>
      <c r="DP180" s="1247"/>
      <c r="DQ180" s="1247"/>
      <c r="DR180" s="1247"/>
      <c r="DS180" s="1247"/>
      <c r="DT180" s="1247"/>
      <c r="DU180" s="1247"/>
      <c r="DV180" s="1247"/>
      <c r="DW180" s="1247"/>
      <c r="DX180" s="1247"/>
      <c r="DY180" s="1247"/>
      <c r="DZ180" s="1247"/>
      <c r="EA180" s="1247"/>
      <c r="EB180" s="1247"/>
      <c r="EC180" s="1247"/>
      <c r="ED180" s="1247"/>
      <c r="EE180" s="1247"/>
      <c r="EF180" s="1247"/>
      <c r="EG180" s="1247"/>
      <c r="EH180" s="1257"/>
      <c r="EI180" s="1452">
        <f t="shared" si="85"/>
        <v>0</v>
      </c>
      <c r="EJ180" s="1452">
        <f t="shared" si="86"/>
        <v>0</v>
      </c>
      <c r="EK180" s="1257"/>
      <c r="EL180" s="1450" t="str">
        <f t="shared" si="87"/>
        <v/>
      </c>
      <c r="EN180" s="1247"/>
      <c r="EO180" s="1247"/>
      <c r="EP180" s="1247"/>
      <c r="EQ180" s="1247"/>
      <c r="ER180" s="1247"/>
      <c r="ES180" s="1247"/>
      <c r="ET180" s="1247"/>
      <c r="EU180" s="1247"/>
      <c r="EV180" s="1247"/>
      <c r="EW180" s="1247"/>
      <c r="EX180" s="1247"/>
      <c r="EY180" s="1247"/>
      <c r="EZ180" s="1247"/>
      <c r="FA180" s="1247"/>
      <c r="FB180" s="1247"/>
      <c r="FC180" s="1247"/>
      <c r="FD180" s="1247"/>
      <c r="FE180" s="1247"/>
      <c r="FF180" s="1247"/>
      <c r="FG180" s="1247"/>
      <c r="FH180" s="1247"/>
      <c r="FI180" s="1247"/>
      <c r="FJ180" s="1247"/>
      <c r="FK180" s="1247"/>
      <c r="FL180" s="1247"/>
      <c r="FM180" s="1247"/>
      <c r="FN180" s="1247"/>
      <c r="FO180" s="1247"/>
      <c r="FP180" s="1247"/>
      <c r="FQ180" s="1247"/>
      <c r="FR180" s="1247"/>
      <c r="FS180" s="1247"/>
      <c r="FT180" s="1247"/>
      <c r="FU180" s="1247"/>
      <c r="FV180" s="1247"/>
      <c r="FW180" s="1247"/>
      <c r="FX180" s="1247"/>
      <c r="FY180" s="1247"/>
      <c r="FZ180" s="1247"/>
      <c r="GA180" s="1247"/>
      <c r="GB180" s="1247"/>
      <c r="GC180" s="1247"/>
      <c r="GD180" s="1247"/>
      <c r="GE180" s="1247"/>
      <c r="GF180" s="1247"/>
      <c r="GG180" s="1247"/>
      <c r="GH180" s="1247"/>
      <c r="GI180" s="1247"/>
      <c r="GJ180" s="1247"/>
      <c r="GK180" s="1247"/>
      <c r="GL180" s="1247"/>
      <c r="GM180" s="1247"/>
      <c r="GN180" s="1247"/>
      <c r="GO180" s="1247"/>
      <c r="GP180" s="1247"/>
      <c r="GQ180" s="1247"/>
      <c r="GR180" s="1247"/>
      <c r="GS180" s="1247"/>
      <c r="GT180" s="1247"/>
      <c r="GU180" s="1247"/>
      <c r="GV180" s="1247"/>
      <c r="GW180" s="1247"/>
      <c r="GX180" s="1247"/>
      <c r="GY180" s="1247"/>
      <c r="GZ180" s="1247"/>
      <c r="HA180" s="1247"/>
      <c r="HB180" s="1247"/>
      <c r="HC180" s="1247"/>
      <c r="HD180" s="1247"/>
      <c r="HE180" s="1247"/>
      <c r="HF180" s="1247"/>
      <c r="HG180" s="1247"/>
      <c r="HH180" s="1247"/>
      <c r="HI180" s="1247"/>
      <c r="HJ180" s="1247"/>
      <c r="HK180" s="1247"/>
      <c r="HL180" s="1247"/>
      <c r="HM180" s="1247"/>
      <c r="HN180" s="1247"/>
      <c r="HO180" s="1247"/>
      <c r="HQ180" s="1452">
        <f t="shared" si="88"/>
        <v>0</v>
      </c>
      <c r="HR180" s="1452">
        <f t="shared" si="89"/>
        <v>0</v>
      </c>
    </row>
    <row r="181" spans="1:226" ht="16.5" customHeight="1" x14ac:dyDescent="0.2">
      <c r="A181" s="456"/>
      <c r="B181" s="121"/>
      <c r="C181" s="121"/>
      <c r="D181" s="122"/>
      <c r="E181" s="122"/>
      <c r="F181" s="142"/>
      <c r="G181" s="140"/>
      <c r="H181" s="141"/>
      <c r="I181" s="141"/>
      <c r="J181" s="141"/>
      <c r="K181" s="1559">
        <f t="shared" si="99"/>
        <v>0</v>
      </c>
      <c r="L181" s="153"/>
      <c r="M181" s="151"/>
      <c r="N181" s="152"/>
      <c r="O181" s="646"/>
      <c r="P181" s="1559">
        <f t="shared" si="100"/>
        <v>0</v>
      </c>
      <c r="Q181" s="343"/>
      <c r="R181" s="343"/>
      <c r="S181" s="344"/>
      <c r="T181" s="1559">
        <f t="shared" si="101"/>
        <v>0</v>
      </c>
      <c r="U181" s="344"/>
      <c r="V181" s="141"/>
      <c r="W181" s="1559">
        <f t="shared" si="102"/>
        <v>0</v>
      </c>
      <c r="X181" s="343"/>
      <c r="Y181" s="343"/>
      <c r="Z181" s="343"/>
      <c r="AA181" s="343"/>
      <c r="AB181" s="1559">
        <f t="shared" si="103"/>
        <v>0</v>
      </c>
      <c r="AC181" s="1559">
        <f t="shared" si="73"/>
        <v>0</v>
      </c>
      <c r="AD181" s="1559">
        <f t="shared" si="104"/>
        <v>0</v>
      </c>
      <c r="AF181" s="928"/>
      <c r="AG181" s="1065" t="str">
        <f>IF(AF181=" "," ",IF(AF181="Vehículos",VLOOKUP($AG$18,'Datos Indices'!$A$38:$Z$50,22,FALSE),IF(AF181="Ipim",VLOOKUP($AG$18,'Datos Indices'!$A$38:$Z$50,7,FALSE),IF(AF181="Dólar",VLOOKUP($AG$18,'Datos Indices'!$A$38:$Z$50,4,FALSE),IF(AF181="Gasoil",VLOOKUP($AG$18,'Datos Indices'!$A$38:$Z$50,10,FALSE),IF(AF181="WPU06 Pesificado",VLOOKUP($AG$18,'Datos Indices'!$A$38:$Z$50,26,FALSE),0))))))</f>
        <v xml:space="preserve"> </v>
      </c>
      <c r="AH181" s="1066">
        <f t="shared" si="74"/>
        <v>0</v>
      </c>
      <c r="AJ181" s="928"/>
      <c r="AK181" s="1065" t="str">
        <f>IF(AJ181=" "," ",IF(AJ181="Vehículos",VLOOKUP($AK$18,'Datos Indices'!$A$38:$Z$50,22,FALSE),IF(AJ181="Ipim",VLOOKUP($AK$18,'Datos Indices'!$A$38:$Z$50,7,FALSE),IF(AJ181="Dólar",VLOOKUP($AK$18,'Datos Indices'!$A$38:$Z$50,4,FALSE),IF(AJ181="Gasoil",VLOOKUP($AK$18,'Datos Indices'!$A$38:$Z$50,10,FALSE),IF(AJ181="WPU06 Pesificado",VLOOKUP($AK$18,'Datos Indices'!$A$38:$Z$50,26,FALSE),0))))))</f>
        <v xml:space="preserve"> </v>
      </c>
      <c r="AL181" s="1067">
        <f t="shared" si="75"/>
        <v>0</v>
      </c>
      <c r="AM181" s="1067">
        <f t="shared" si="76"/>
        <v>0</v>
      </c>
      <c r="AN181" s="1067">
        <f t="shared" si="77"/>
        <v>0</v>
      </c>
      <c r="AP181" s="928"/>
      <c r="AQ181" s="1065" t="str">
        <f>IF(AP181=" "," ",IF(AP181="Vehículos",VLOOKUP($AQ$18,'Datos Indices'!$A$38:$Z$50,22,FALSE),IF(AP181="Ipim",VLOOKUP($AQ$18,'Datos Indices'!$A$38:$Z$50,7,FALSE),IF(AP181="Dólar",VLOOKUP($AQ$18,'Datos Indices'!$A$38:$Z$50,4,FALSE),IF(AP181="Gasoil",VLOOKUP($AQ$18,'Datos Indices'!$A$38:$Z$50,10,FALSE),IF(AP181="WPU06 Pesificado",VLOOKUP($AQ$18,'Datos Indices'!$A$38:$Z$50,26,FALSE),0))))))</f>
        <v xml:space="preserve"> </v>
      </c>
      <c r="AR181" s="1066">
        <f t="shared" si="78"/>
        <v>0</v>
      </c>
      <c r="AT181" s="928"/>
      <c r="AU181" s="1065" t="str">
        <f>IF(AT181=" "," ",IF(AT181="Vehículos",VLOOKUP($AU$18,'Datos Indices'!$A$38:$Z$50,22,FALSE),IF(AT181="Ipim",VLOOKUP($AU$18,'Datos Indices'!$A$38:$Z$50,7,FALSE),IF(AT181="Dólar",VLOOKUP($AU$18,'Datos Indices'!$A$38:$Z$50,4,FALSE),IF(AT181="Gasoil",VLOOKUP($AU$18,'Datos Indices'!$A$38:$Z$50,10,FALSE),IF(AT181="WPU06 Pesificado",VLOOKUP($AU$18,'Datos Indices'!$A$38:$Z$50,26,FALSE),0))))))</f>
        <v xml:space="preserve"> </v>
      </c>
      <c r="AV181" s="1067">
        <f t="shared" si="79"/>
        <v>0</v>
      </c>
      <c r="AW181" s="1067">
        <f t="shared" si="80"/>
        <v>0</v>
      </c>
      <c r="AX181" s="1067">
        <f t="shared" si="81"/>
        <v>0</v>
      </c>
      <c r="AY181" s="1559">
        <f t="shared" si="82"/>
        <v>0</v>
      </c>
      <c r="AZ181" s="1559">
        <f t="shared" si="83"/>
        <v>0</v>
      </c>
      <c r="BA181" s="1257"/>
      <c r="BB181" s="125"/>
      <c r="BC181" s="1257"/>
      <c r="BD181" s="1450" t="str">
        <f t="shared" si="84"/>
        <v/>
      </c>
      <c r="BF181" s="1247"/>
      <c r="BG181" s="1247"/>
      <c r="BH181" s="1247"/>
      <c r="BI181" s="1247"/>
      <c r="BJ181" s="1247"/>
      <c r="BK181" s="1247"/>
      <c r="BL181" s="1247"/>
      <c r="BM181" s="1247"/>
      <c r="BN181" s="1247"/>
      <c r="BO181" s="1247"/>
      <c r="BP181" s="1247"/>
      <c r="BQ181" s="1247"/>
      <c r="BR181" s="1247"/>
      <c r="BS181" s="1247"/>
      <c r="BT181" s="1247"/>
      <c r="BU181" s="1247"/>
      <c r="BV181" s="1247"/>
      <c r="BW181" s="1247"/>
      <c r="BX181" s="1247"/>
      <c r="BY181" s="1247"/>
      <c r="BZ181" s="1247"/>
      <c r="CA181" s="1247"/>
      <c r="CB181" s="1247"/>
      <c r="CC181" s="1247"/>
      <c r="CD181" s="1247"/>
      <c r="CE181" s="1247"/>
      <c r="CF181" s="1247"/>
      <c r="CG181" s="1247"/>
      <c r="CH181" s="1247"/>
      <c r="CI181" s="1247"/>
      <c r="CJ181" s="1247"/>
      <c r="CK181" s="1247"/>
      <c r="CL181" s="1247"/>
      <c r="CM181" s="1247"/>
      <c r="CN181" s="1247"/>
      <c r="CO181" s="1247"/>
      <c r="CP181" s="1247"/>
      <c r="CQ181" s="1247"/>
      <c r="CR181" s="1247"/>
      <c r="CS181" s="1247"/>
      <c r="CT181" s="1247"/>
      <c r="CU181" s="1247"/>
      <c r="CV181" s="1247"/>
      <c r="CW181" s="1247"/>
      <c r="CX181" s="1247"/>
      <c r="CY181" s="1247"/>
      <c r="CZ181" s="1247"/>
      <c r="DA181" s="1247"/>
      <c r="DB181" s="1247"/>
      <c r="DC181" s="1247"/>
      <c r="DD181" s="1247"/>
      <c r="DE181" s="1247"/>
      <c r="DF181" s="1247"/>
      <c r="DG181" s="1247"/>
      <c r="DH181" s="1247"/>
      <c r="DI181" s="1247"/>
      <c r="DJ181" s="1247"/>
      <c r="DK181" s="1247"/>
      <c r="DL181" s="1247"/>
      <c r="DM181" s="1247"/>
      <c r="DN181" s="1247"/>
      <c r="DO181" s="1247"/>
      <c r="DP181" s="1247"/>
      <c r="DQ181" s="1247"/>
      <c r="DR181" s="1247"/>
      <c r="DS181" s="1247"/>
      <c r="DT181" s="1247"/>
      <c r="DU181" s="1247"/>
      <c r="DV181" s="1247"/>
      <c r="DW181" s="1247"/>
      <c r="DX181" s="1247"/>
      <c r="DY181" s="1247"/>
      <c r="DZ181" s="1247"/>
      <c r="EA181" s="1247"/>
      <c r="EB181" s="1247"/>
      <c r="EC181" s="1247"/>
      <c r="ED181" s="1247"/>
      <c r="EE181" s="1247"/>
      <c r="EF181" s="1247"/>
      <c r="EG181" s="1247"/>
      <c r="EH181" s="1257"/>
      <c r="EI181" s="1452">
        <f t="shared" si="85"/>
        <v>0</v>
      </c>
      <c r="EJ181" s="1452">
        <f t="shared" si="86"/>
        <v>0</v>
      </c>
      <c r="EK181" s="1257"/>
      <c r="EL181" s="1450" t="str">
        <f t="shared" si="87"/>
        <v/>
      </c>
      <c r="EN181" s="1247"/>
      <c r="EO181" s="1247"/>
      <c r="EP181" s="1247"/>
      <c r="EQ181" s="1247"/>
      <c r="ER181" s="1247"/>
      <c r="ES181" s="1247"/>
      <c r="ET181" s="1247"/>
      <c r="EU181" s="1247"/>
      <c r="EV181" s="1247"/>
      <c r="EW181" s="1247"/>
      <c r="EX181" s="1247"/>
      <c r="EY181" s="1247"/>
      <c r="EZ181" s="1247"/>
      <c r="FA181" s="1247"/>
      <c r="FB181" s="1247"/>
      <c r="FC181" s="1247"/>
      <c r="FD181" s="1247"/>
      <c r="FE181" s="1247"/>
      <c r="FF181" s="1247"/>
      <c r="FG181" s="1247"/>
      <c r="FH181" s="1247"/>
      <c r="FI181" s="1247"/>
      <c r="FJ181" s="1247"/>
      <c r="FK181" s="1247"/>
      <c r="FL181" s="1247"/>
      <c r="FM181" s="1247"/>
      <c r="FN181" s="1247"/>
      <c r="FO181" s="1247"/>
      <c r="FP181" s="1247"/>
      <c r="FQ181" s="1247"/>
      <c r="FR181" s="1247"/>
      <c r="FS181" s="1247"/>
      <c r="FT181" s="1247"/>
      <c r="FU181" s="1247"/>
      <c r="FV181" s="1247"/>
      <c r="FW181" s="1247"/>
      <c r="FX181" s="1247"/>
      <c r="FY181" s="1247"/>
      <c r="FZ181" s="1247"/>
      <c r="GA181" s="1247"/>
      <c r="GB181" s="1247"/>
      <c r="GC181" s="1247"/>
      <c r="GD181" s="1247"/>
      <c r="GE181" s="1247"/>
      <c r="GF181" s="1247"/>
      <c r="GG181" s="1247"/>
      <c r="GH181" s="1247"/>
      <c r="GI181" s="1247"/>
      <c r="GJ181" s="1247"/>
      <c r="GK181" s="1247"/>
      <c r="GL181" s="1247"/>
      <c r="GM181" s="1247"/>
      <c r="GN181" s="1247"/>
      <c r="GO181" s="1247"/>
      <c r="GP181" s="1247"/>
      <c r="GQ181" s="1247"/>
      <c r="GR181" s="1247"/>
      <c r="GS181" s="1247"/>
      <c r="GT181" s="1247"/>
      <c r="GU181" s="1247"/>
      <c r="GV181" s="1247"/>
      <c r="GW181" s="1247"/>
      <c r="GX181" s="1247"/>
      <c r="GY181" s="1247"/>
      <c r="GZ181" s="1247"/>
      <c r="HA181" s="1247"/>
      <c r="HB181" s="1247"/>
      <c r="HC181" s="1247"/>
      <c r="HD181" s="1247"/>
      <c r="HE181" s="1247"/>
      <c r="HF181" s="1247"/>
      <c r="HG181" s="1247"/>
      <c r="HH181" s="1247"/>
      <c r="HI181" s="1247"/>
      <c r="HJ181" s="1247"/>
      <c r="HK181" s="1247"/>
      <c r="HL181" s="1247"/>
      <c r="HM181" s="1247"/>
      <c r="HN181" s="1247"/>
      <c r="HO181" s="1247"/>
      <c r="HQ181" s="1452">
        <f t="shared" si="88"/>
        <v>0</v>
      </c>
      <c r="HR181" s="1452">
        <f t="shared" si="89"/>
        <v>0</v>
      </c>
    </row>
    <row r="182" spans="1:226" ht="16.5" customHeight="1" x14ac:dyDescent="0.2">
      <c r="A182" s="456"/>
      <c r="B182" s="121"/>
      <c r="C182" s="121"/>
      <c r="D182" s="122"/>
      <c r="E182" s="122"/>
      <c r="F182" s="142"/>
      <c r="G182" s="140"/>
      <c r="H182" s="141"/>
      <c r="I182" s="141"/>
      <c r="J182" s="141"/>
      <c r="K182" s="1559">
        <f t="shared" si="99"/>
        <v>0</v>
      </c>
      <c r="L182" s="153"/>
      <c r="M182" s="151"/>
      <c r="N182" s="152"/>
      <c r="O182" s="646"/>
      <c r="P182" s="1559">
        <f t="shared" si="100"/>
        <v>0</v>
      </c>
      <c r="Q182" s="343"/>
      <c r="R182" s="343"/>
      <c r="S182" s="344"/>
      <c r="T182" s="1559">
        <f t="shared" si="101"/>
        <v>0</v>
      </c>
      <c r="U182" s="344"/>
      <c r="V182" s="141"/>
      <c r="W182" s="1559">
        <f t="shared" si="102"/>
        <v>0</v>
      </c>
      <c r="X182" s="343"/>
      <c r="Y182" s="343"/>
      <c r="Z182" s="343"/>
      <c r="AA182" s="343"/>
      <c r="AB182" s="1559">
        <f t="shared" si="103"/>
        <v>0</v>
      </c>
      <c r="AC182" s="1559">
        <f t="shared" si="73"/>
        <v>0</v>
      </c>
      <c r="AD182" s="1559">
        <f t="shared" si="104"/>
        <v>0</v>
      </c>
      <c r="AF182" s="928"/>
      <c r="AG182" s="1065" t="str">
        <f>IF(AF182=" "," ",IF(AF182="Vehículos",VLOOKUP($AG$18,'Datos Indices'!$A$38:$Z$50,22,FALSE),IF(AF182="Ipim",VLOOKUP($AG$18,'Datos Indices'!$A$38:$Z$50,7,FALSE),IF(AF182="Dólar",VLOOKUP($AG$18,'Datos Indices'!$A$38:$Z$50,4,FALSE),IF(AF182="Gasoil",VLOOKUP($AG$18,'Datos Indices'!$A$38:$Z$50,10,FALSE),IF(AF182="WPU06 Pesificado",VLOOKUP($AG$18,'Datos Indices'!$A$38:$Z$50,26,FALSE),0))))))</f>
        <v xml:space="preserve"> </v>
      </c>
      <c r="AH182" s="1066">
        <f t="shared" si="74"/>
        <v>0</v>
      </c>
      <c r="AJ182" s="928"/>
      <c r="AK182" s="1065" t="str">
        <f>IF(AJ182=" "," ",IF(AJ182="Vehículos",VLOOKUP($AK$18,'Datos Indices'!$A$38:$Z$50,22,FALSE),IF(AJ182="Ipim",VLOOKUP($AK$18,'Datos Indices'!$A$38:$Z$50,7,FALSE),IF(AJ182="Dólar",VLOOKUP($AK$18,'Datos Indices'!$A$38:$Z$50,4,FALSE),IF(AJ182="Gasoil",VLOOKUP($AK$18,'Datos Indices'!$A$38:$Z$50,10,FALSE),IF(AJ182="WPU06 Pesificado",VLOOKUP($AK$18,'Datos Indices'!$A$38:$Z$50,26,FALSE),0))))))</f>
        <v xml:space="preserve"> </v>
      </c>
      <c r="AL182" s="1067">
        <f t="shared" si="75"/>
        <v>0</v>
      </c>
      <c r="AM182" s="1067">
        <f t="shared" si="76"/>
        <v>0</v>
      </c>
      <c r="AN182" s="1067">
        <f t="shared" si="77"/>
        <v>0</v>
      </c>
      <c r="AP182" s="928"/>
      <c r="AQ182" s="1065" t="str">
        <f>IF(AP182=" "," ",IF(AP182="Vehículos",VLOOKUP($AQ$18,'Datos Indices'!$A$38:$Z$50,22,FALSE),IF(AP182="Ipim",VLOOKUP($AQ$18,'Datos Indices'!$A$38:$Z$50,7,FALSE),IF(AP182="Dólar",VLOOKUP($AQ$18,'Datos Indices'!$A$38:$Z$50,4,FALSE),IF(AP182="Gasoil",VLOOKUP($AQ$18,'Datos Indices'!$A$38:$Z$50,10,FALSE),IF(AP182="WPU06 Pesificado",VLOOKUP($AQ$18,'Datos Indices'!$A$38:$Z$50,26,FALSE),0))))))</f>
        <v xml:space="preserve"> </v>
      </c>
      <c r="AR182" s="1066">
        <f t="shared" si="78"/>
        <v>0</v>
      </c>
      <c r="AT182" s="928"/>
      <c r="AU182" s="1065" t="str">
        <f>IF(AT182=" "," ",IF(AT182="Vehículos",VLOOKUP($AU$18,'Datos Indices'!$A$38:$Z$50,22,FALSE),IF(AT182="Ipim",VLOOKUP($AU$18,'Datos Indices'!$A$38:$Z$50,7,FALSE),IF(AT182="Dólar",VLOOKUP($AU$18,'Datos Indices'!$A$38:$Z$50,4,FALSE),IF(AT182="Gasoil",VLOOKUP($AU$18,'Datos Indices'!$A$38:$Z$50,10,FALSE),IF(AT182="WPU06 Pesificado",VLOOKUP($AU$18,'Datos Indices'!$A$38:$Z$50,26,FALSE),0))))))</f>
        <v xml:space="preserve"> </v>
      </c>
      <c r="AV182" s="1067">
        <f t="shared" si="79"/>
        <v>0</v>
      </c>
      <c r="AW182" s="1067">
        <f t="shared" si="80"/>
        <v>0</v>
      </c>
      <c r="AX182" s="1067">
        <f t="shared" si="81"/>
        <v>0</v>
      </c>
      <c r="AY182" s="1559">
        <f t="shared" si="82"/>
        <v>0</v>
      </c>
      <c r="AZ182" s="1559">
        <f t="shared" si="83"/>
        <v>0</v>
      </c>
      <c r="BA182" s="1257"/>
      <c r="BB182" s="125"/>
      <c r="BC182" s="1257"/>
      <c r="BD182" s="1450" t="str">
        <f t="shared" si="84"/>
        <v/>
      </c>
      <c r="BF182" s="1247"/>
      <c r="BG182" s="1247"/>
      <c r="BH182" s="1247"/>
      <c r="BI182" s="1247"/>
      <c r="BJ182" s="1247"/>
      <c r="BK182" s="1247"/>
      <c r="BL182" s="1247"/>
      <c r="BM182" s="1247"/>
      <c r="BN182" s="1247"/>
      <c r="BO182" s="1247"/>
      <c r="BP182" s="1247"/>
      <c r="BQ182" s="1247"/>
      <c r="BR182" s="1247"/>
      <c r="BS182" s="1247"/>
      <c r="BT182" s="1247"/>
      <c r="BU182" s="1247"/>
      <c r="BV182" s="1247"/>
      <c r="BW182" s="1247"/>
      <c r="BX182" s="1247"/>
      <c r="BY182" s="1247"/>
      <c r="BZ182" s="1247"/>
      <c r="CA182" s="1247"/>
      <c r="CB182" s="1247"/>
      <c r="CC182" s="1247"/>
      <c r="CD182" s="1247"/>
      <c r="CE182" s="1247"/>
      <c r="CF182" s="1247"/>
      <c r="CG182" s="1247"/>
      <c r="CH182" s="1247"/>
      <c r="CI182" s="1247"/>
      <c r="CJ182" s="1247"/>
      <c r="CK182" s="1247"/>
      <c r="CL182" s="1247"/>
      <c r="CM182" s="1247"/>
      <c r="CN182" s="1247"/>
      <c r="CO182" s="1247"/>
      <c r="CP182" s="1247"/>
      <c r="CQ182" s="1247"/>
      <c r="CR182" s="1247"/>
      <c r="CS182" s="1247"/>
      <c r="CT182" s="1247"/>
      <c r="CU182" s="1247"/>
      <c r="CV182" s="1247"/>
      <c r="CW182" s="1247"/>
      <c r="CX182" s="1247"/>
      <c r="CY182" s="1247"/>
      <c r="CZ182" s="1247"/>
      <c r="DA182" s="1247"/>
      <c r="DB182" s="1247"/>
      <c r="DC182" s="1247"/>
      <c r="DD182" s="1247"/>
      <c r="DE182" s="1247"/>
      <c r="DF182" s="1247"/>
      <c r="DG182" s="1247"/>
      <c r="DH182" s="1247"/>
      <c r="DI182" s="1247"/>
      <c r="DJ182" s="1247"/>
      <c r="DK182" s="1247"/>
      <c r="DL182" s="1247"/>
      <c r="DM182" s="1247"/>
      <c r="DN182" s="1247"/>
      <c r="DO182" s="1247"/>
      <c r="DP182" s="1247"/>
      <c r="DQ182" s="1247"/>
      <c r="DR182" s="1247"/>
      <c r="DS182" s="1247"/>
      <c r="DT182" s="1247"/>
      <c r="DU182" s="1247"/>
      <c r="DV182" s="1247"/>
      <c r="DW182" s="1247"/>
      <c r="DX182" s="1247"/>
      <c r="DY182" s="1247"/>
      <c r="DZ182" s="1247"/>
      <c r="EA182" s="1247"/>
      <c r="EB182" s="1247"/>
      <c r="EC182" s="1247"/>
      <c r="ED182" s="1247"/>
      <c r="EE182" s="1247"/>
      <c r="EF182" s="1247"/>
      <c r="EG182" s="1247"/>
      <c r="EH182" s="1257"/>
      <c r="EI182" s="1452">
        <f t="shared" si="85"/>
        <v>0</v>
      </c>
      <c r="EJ182" s="1452">
        <f t="shared" si="86"/>
        <v>0</v>
      </c>
      <c r="EK182" s="1257"/>
      <c r="EL182" s="1450" t="str">
        <f t="shared" si="87"/>
        <v/>
      </c>
      <c r="EN182" s="1247"/>
      <c r="EO182" s="1247"/>
      <c r="EP182" s="1247"/>
      <c r="EQ182" s="1247"/>
      <c r="ER182" s="1247"/>
      <c r="ES182" s="1247"/>
      <c r="ET182" s="1247"/>
      <c r="EU182" s="1247"/>
      <c r="EV182" s="1247"/>
      <c r="EW182" s="1247"/>
      <c r="EX182" s="1247"/>
      <c r="EY182" s="1247"/>
      <c r="EZ182" s="1247"/>
      <c r="FA182" s="1247"/>
      <c r="FB182" s="1247"/>
      <c r="FC182" s="1247"/>
      <c r="FD182" s="1247"/>
      <c r="FE182" s="1247"/>
      <c r="FF182" s="1247"/>
      <c r="FG182" s="1247"/>
      <c r="FH182" s="1247"/>
      <c r="FI182" s="1247"/>
      <c r="FJ182" s="1247"/>
      <c r="FK182" s="1247"/>
      <c r="FL182" s="1247"/>
      <c r="FM182" s="1247"/>
      <c r="FN182" s="1247"/>
      <c r="FO182" s="1247"/>
      <c r="FP182" s="1247"/>
      <c r="FQ182" s="1247"/>
      <c r="FR182" s="1247"/>
      <c r="FS182" s="1247"/>
      <c r="FT182" s="1247"/>
      <c r="FU182" s="1247"/>
      <c r="FV182" s="1247"/>
      <c r="FW182" s="1247"/>
      <c r="FX182" s="1247"/>
      <c r="FY182" s="1247"/>
      <c r="FZ182" s="1247"/>
      <c r="GA182" s="1247"/>
      <c r="GB182" s="1247"/>
      <c r="GC182" s="1247"/>
      <c r="GD182" s="1247"/>
      <c r="GE182" s="1247"/>
      <c r="GF182" s="1247"/>
      <c r="GG182" s="1247"/>
      <c r="GH182" s="1247"/>
      <c r="GI182" s="1247"/>
      <c r="GJ182" s="1247"/>
      <c r="GK182" s="1247"/>
      <c r="GL182" s="1247"/>
      <c r="GM182" s="1247"/>
      <c r="GN182" s="1247"/>
      <c r="GO182" s="1247"/>
      <c r="GP182" s="1247"/>
      <c r="GQ182" s="1247"/>
      <c r="GR182" s="1247"/>
      <c r="GS182" s="1247"/>
      <c r="GT182" s="1247"/>
      <c r="GU182" s="1247"/>
      <c r="GV182" s="1247"/>
      <c r="GW182" s="1247"/>
      <c r="GX182" s="1247"/>
      <c r="GY182" s="1247"/>
      <c r="GZ182" s="1247"/>
      <c r="HA182" s="1247"/>
      <c r="HB182" s="1247"/>
      <c r="HC182" s="1247"/>
      <c r="HD182" s="1247"/>
      <c r="HE182" s="1247"/>
      <c r="HF182" s="1247"/>
      <c r="HG182" s="1247"/>
      <c r="HH182" s="1247"/>
      <c r="HI182" s="1247"/>
      <c r="HJ182" s="1247"/>
      <c r="HK182" s="1247"/>
      <c r="HL182" s="1247"/>
      <c r="HM182" s="1247"/>
      <c r="HN182" s="1247"/>
      <c r="HO182" s="1247"/>
      <c r="HQ182" s="1452">
        <f t="shared" si="88"/>
        <v>0</v>
      </c>
      <c r="HR182" s="1452">
        <f t="shared" si="89"/>
        <v>0</v>
      </c>
    </row>
    <row r="183" spans="1:226" ht="16.5" customHeight="1" x14ac:dyDescent="0.2">
      <c r="A183" s="456"/>
      <c r="B183" s="121"/>
      <c r="C183" s="121"/>
      <c r="D183" s="122"/>
      <c r="E183" s="122"/>
      <c r="F183" s="142"/>
      <c r="G183" s="140"/>
      <c r="H183" s="141"/>
      <c r="I183" s="141"/>
      <c r="J183" s="141"/>
      <c r="K183" s="1559">
        <f t="shared" si="99"/>
        <v>0</v>
      </c>
      <c r="L183" s="153"/>
      <c r="M183" s="151"/>
      <c r="N183" s="152"/>
      <c r="O183" s="646"/>
      <c r="P183" s="1559">
        <f t="shared" si="100"/>
        <v>0</v>
      </c>
      <c r="Q183" s="343"/>
      <c r="R183" s="343"/>
      <c r="S183" s="344"/>
      <c r="T183" s="1559">
        <f t="shared" si="101"/>
        <v>0</v>
      </c>
      <c r="U183" s="344"/>
      <c r="V183" s="141"/>
      <c r="W183" s="1559">
        <f t="shared" si="102"/>
        <v>0</v>
      </c>
      <c r="X183" s="343"/>
      <c r="Y183" s="343"/>
      <c r="Z183" s="343"/>
      <c r="AA183" s="343"/>
      <c r="AB183" s="1559">
        <f t="shared" si="103"/>
        <v>0</v>
      </c>
      <c r="AC183" s="1559">
        <f t="shared" si="73"/>
        <v>0</v>
      </c>
      <c r="AD183" s="1559">
        <f t="shared" si="104"/>
        <v>0</v>
      </c>
      <c r="AF183" s="928"/>
      <c r="AG183" s="1065" t="str">
        <f>IF(AF183=" "," ",IF(AF183="Vehículos",VLOOKUP($AG$18,'Datos Indices'!$A$38:$Z$50,22,FALSE),IF(AF183="Ipim",VLOOKUP($AG$18,'Datos Indices'!$A$38:$Z$50,7,FALSE),IF(AF183="Dólar",VLOOKUP($AG$18,'Datos Indices'!$A$38:$Z$50,4,FALSE),IF(AF183="Gasoil",VLOOKUP($AG$18,'Datos Indices'!$A$38:$Z$50,10,FALSE),IF(AF183="WPU06 Pesificado",VLOOKUP($AG$18,'Datos Indices'!$A$38:$Z$50,26,FALSE),0))))))</f>
        <v xml:space="preserve"> </v>
      </c>
      <c r="AH183" s="1066">
        <f t="shared" si="74"/>
        <v>0</v>
      </c>
      <c r="AJ183" s="928"/>
      <c r="AK183" s="1065" t="str">
        <f>IF(AJ183=" "," ",IF(AJ183="Vehículos",VLOOKUP($AK$18,'Datos Indices'!$A$38:$Z$50,22,FALSE),IF(AJ183="Ipim",VLOOKUP($AK$18,'Datos Indices'!$A$38:$Z$50,7,FALSE),IF(AJ183="Dólar",VLOOKUP($AK$18,'Datos Indices'!$A$38:$Z$50,4,FALSE),IF(AJ183="Gasoil",VLOOKUP($AK$18,'Datos Indices'!$A$38:$Z$50,10,FALSE),IF(AJ183="WPU06 Pesificado",VLOOKUP($AK$18,'Datos Indices'!$A$38:$Z$50,26,FALSE),0))))))</f>
        <v xml:space="preserve"> </v>
      </c>
      <c r="AL183" s="1067">
        <f t="shared" si="75"/>
        <v>0</v>
      </c>
      <c r="AM183" s="1067">
        <f t="shared" si="76"/>
        <v>0</v>
      </c>
      <c r="AN183" s="1067">
        <f t="shared" si="77"/>
        <v>0</v>
      </c>
      <c r="AP183" s="928"/>
      <c r="AQ183" s="1065" t="str">
        <f>IF(AP183=" "," ",IF(AP183="Vehículos",VLOOKUP($AQ$18,'Datos Indices'!$A$38:$Z$50,22,FALSE),IF(AP183="Ipim",VLOOKUP($AQ$18,'Datos Indices'!$A$38:$Z$50,7,FALSE),IF(AP183="Dólar",VLOOKUP($AQ$18,'Datos Indices'!$A$38:$Z$50,4,FALSE),IF(AP183="Gasoil",VLOOKUP($AQ$18,'Datos Indices'!$A$38:$Z$50,10,FALSE),IF(AP183="WPU06 Pesificado",VLOOKUP($AQ$18,'Datos Indices'!$A$38:$Z$50,26,FALSE),0))))))</f>
        <v xml:space="preserve"> </v>
      </c>
      <c r="AR183" s="1066">
        <f t="shared" si="78"/>
        <v>0</v>
      </c>
      <c r="AT183" s="928"/>
      <c r="AU183" s="1065" t="str">
        <f>IF(AT183=" "," ",IF(AT183="Vehículos",VLOOKUP($AU$18,'Datos Indices'!$A$38:$Z$50,22,FALSE),IF(AT183="Ipim",VLOOKUP($AU$18,'Datos Indices'!$A$38:$Z$50,7,FALSE),IF(AT183="Dólar",VLOOKUP($AU$18,'Datos Indices'!$A$38:$Z$50,4,FALSE),IF(AT183="Gasoil",VLOOKUP($AU$18,'Datos Indices'!$A$38:$Z$50,10,FALSE),IF(AT183="WPU06 Pesificado",VLOOKUP($AU$18,'Datos Indices'!$A$38:$Z$50,26,FALSE),0))))))</f>
        <v xml:space="preserve"> </v>
      </c>
      <c r="AV183" s="1067">
        <f t="shared" si="79"/>
        <v>0</v>
      </c>
      <c r="AW183" s="1067">
        <f t="shared" si="80"/>
        <v>0</v>
      </c>
      <c r="AX183" s="1067">
        <f t="shared" si="81"/>
        <v>0</v>
      </c>
      <c r="AY183" s="1559">
        <f t="shared" si="82"/>
        <v>0</v>
      </c>
      <c r="AZ183" s="1559">
        <f t="shared" si="83"/>
        <v>0</v>
      </c>
      <c r="BA183" s="1257"/>
      <c r="BB183" s="125"/>
      <c r="BC183" s="1257"/>
      <c r="BD183" s="1450" t="str">
        <f t="shared" si="84"/>
        <v/>
      </c>
      <c r="BE183" s="1451"/>
      <c r="BF183" s="1247"/>
      <c r="BG183" s="1247"/>
      <c r="BH183" s="1247"/>
      <c r="BI183" s="1247"/>
      <c r="BJ183" s="1247"/>
      <c r="BK183" s="1247"/>
      <c r="BL183" s="1247"/>
      <c r="BM183" s="1247"/>
      <c r="BN183" s="1247"/>
      <c r="BO183" s="1247"/>
      <c r="BP183" s="1247"/>
      <c r="BQ183" s="1247"/>
      <c r="BR183" s="1247"/>
      <c r="BS183" s="1247"/>
      <c r="BT183" s="1247"/>
      <c r="BU183" s="1247"/>
      <c r="BV183" s="1247"/>
      <c r="BW183" s="1247"/>
      <c r="BX183" s="1247"/>
      <c r="BY183" s="1247"/>
      <c r="BZ183" s="1247"/>
      <c r="CA183" s="1247"/>
      <c r="CB183" s="1247"/>
      <c r="CC183" s="1247"/>
      <c r="CD183" s="1247"/>
      <c r="CE183" s="1247"/>
      <c r="CF183" s="1247"/>
      <c r="CG183" s="1247"/>
      <c r="CH183" s="1247"/>
      <c r="CI183" s="1247"/>
      <c r="CJ183" s="1247"/>
      <c r="CK183" s="1247"/>
      <c r="CL183" s="1247"/>
      <c r="CM183" s="1247"/>
      <c r="CN183" s="1247"/>
      <c r="CO183" s="1247"/>
      <c r="CP183" s="1247"/>
      <c r="CQ183" s="1247"/>
      <c r="CR183" s="1247"/>
      <c r="CS183" s="1247"/>
      <c r="CT183" s="1247"/>
      <c r="CU183" s="1247"/>
      <c r="CV183" s="1247"/>
      <c r="CW183" s="1247"/>
      <c r="CX183" s="1247"/>
      <c r="CY183" s="1247"/>
      <c r="CZ183" s="1247"/>
      <c r="DA183" s="1247"/>
      <c r="DB183" s="1247"/>
      <c r="DC183" s="1247"/>
      <c r="DD183" s="1247"/>
      <c r="DE183" s="1247"/>
      <c r="DF183" s="1247"/>
      <c r="DG183" s="1247"/>
      <c r="DH183" s="1247"/>
      <c r="DI183" s="1247"/>
      <c r="DJ183" s="1247"/>
      <c r="DK183" s="1247"/>
      <c r="DL183" s="1247"/>
      <c r="DM183" s="1247"/>
      <c r="DN183" s="1247"/>
      <c r="DO183" s="1247"/>
      <c r="DP183" s="1247"/>
      <c r="DQ183" s="1247"/>
      <c r="DR183" s="1247"/>
      <c r="DS183" s="1247"/>
      <c r="DT183" s="1247"/>
      <c r="DU183" s="1247"/>
      <c r="DV183" s="1247"/>
      <c r="DW183" s="1247"/>
      <c r="DX183" s="1247"/>
      <c r="DY183" s="1247"/>
      <c r="DZ183" s="1247"/>
      <c r="EA183" s="1247"/>
      <c r="EB183" s="1247"/>
      <c r="EC183" s="1247"/>
      <c r="ED183" s="1247"/>
      <c r="EE183" s="1247"/>
      <c r="EF183" s="1247"/>
      <c r="EG183" s="1247"/>
      <c r="EH183" s="1257"/>
      <c r="EI183" s="1452">
        <f t="shared" si="85"/>
        <v>0</v>
      </c>
      <c r="EJ183" s="1452">
        <f t="shared" si="86"/>
        <v>0</v>
      </c>
      <c r="EK183" s="1257"/>
      <c r="EL183" s="1450" t="str">
        <f t="shared" si="87"/>
        <v/>
      </c>
      <c r="EM183" s="1451"/>
      <c r="EN183" s="1247"/>
      <c r="EO183" s="1247"/>
      <c r="EP183" s="1247"/>
      <c r="EQ183" s="1247"/>
      <c r="ER183" s="1247"/>
      <c r="ES183" s="1247"/>
      <c r="ET183" s="1247"/>
      <c r="EU183" s="1247"/>
      <c r="EV183" s="1247"/>
      <c r="EW183" s="1247"/>
      <c r="EX183" s="1247"/>
      <c r="EY183" s="1247"/>
      <c r="EZ183" s="1247"/>
      <c r="FA183" s="1247"/>
      <c r="FB183" s="1247"/>
      <c r="FC183" s="1247"/>
      <c r="FD183" s="1247"/>
      <c r="FE183" s="1247"/>
      <c r="FF183" s="1247"/>
      <c r="FG183" s="1247"/>
      <c r="FH183" s="1247"/>
      <c r="FI183" s="1247"/>
      <c r="FJ183" s="1247"/>
      <c r="FK183" s="1247"/>
      <c r="FL183" s="1247"/>
      <c r="FM183" s="1247"/>
      <c r="FN183" s="1247"/>
      <c r="FO183" s="1247"/>
      <c r="FP183" s="1247"/>
      <c r="FQ183" s="1247"/>
      <c r="FR183" s="1247"/>
      <c r="FS183" s="1247"/>
      <c r="FT183" s="1247"/>
      <c r="FU183" s="1247"/>
      <c r="FV183" s="1247"/>
      <c r="FW183" s="1247"/>
      <c r="FX183" s="1247"/>
      <c r="FY183" s="1247"/>
      <c r="FZ183" s="1247"/>
      <c r="GA183" s="1247"/>
      <c r="GB183" s="1247"/>
      <c r="GC183" s="1247"/>
      <c r="GD183" s="1247"/>
      <c r="GE183" s="1247"/>
      <c r="GF183" s="1247"/>
      <c r="GG183" s="1247"/>
      <c r="GH183" s="1247"/>
      <c r="GI183" s="1247"/>
      <c r="GJ183" s="1247"/>
      <c r="GK183" s="1247"/>
      <c r="GL183" s="1247"/>
      <c r="GM183" s="1247"/>
      <c r="GN183" s="1247"/>
      <c r="GO183" s="1247"/>
      <c r="GP183" s="1247"/>
      <c r="GQ183" s="1247"/>
      <c r="GR183" s="1247"/>
      <c r="GS183" s="1247"/>
      <c r="GT183" s="1247"/>
      <c r="GU183" s="1247"/>
      <c r="GV183" s="1247"/>
      <c r="GW183" s="1247"/>
      <c r="GX183" s="1247"/>
      <c r="GY183" s="1247"/>
      <c r="GZ183" s="1247"/>
      <c r="HA183" s="1247"/>
      <c r="HB183" s="1247"/>
      <c r="HC183" s="1247"/>
      <c r="HD183" s="1247"/>
      <c r="HE183" s="1247"/>
      <c r="HF183" s="1247"/>
      <c r="HG183" s="1247"/>
      <c r="HH183" s="1247"/>
      <c r="HI183" s="1247"/>
      <c r="HJ183" s="1247"/>
      <c r="HK183" s="1247"/>
      <c r="HL183" s="1247"/>
      <c r="HM183" s="1247"/>
      <c r="HN183" s="1247"/>
      <c r="HO183" s="1247"/>
      <c r="HQ183" s="1452">
        <f t="shared" si="88"/>
        <v>0</v>
      </c>
      <c r="HR183" s="1452">
        <f t="shared" si="89"/>
        <v>0</v>
      </c>
    </row>
    <row r="184" spans="1:226" ht="16.5" customHeight="1" x14ac:dyDescent="0.2">
      <c r="A184" s="456"/>
      <c r="B184" s="121"/>
      <c r="C184" s="121"/>
      <c r="D184" s="122"/>
      <c r="E184" s="122"/>
      <c r="F184" s="142"/>
      <c r="G184" s="140"/>
      <c r="H184" s="141"/>
      <c r="I184" s="141"/>
      <c r="J184" s="141"/>
      <c r="K184" s="1559">
        <f t="shared" si="99"/>
        <v>0</v>
      </c>
      <c r="L184" s="153"/>
      <c r="M184" s="151"/>
      <c r="N184" s="152"/>
      <c r="O184" s="646"/>
      <c r="P184" s="1559">
        <f t="shared" si="100"/>
        <v>0</v>
      </c>
      <c r="Q184" s="343"/>
      <c r="R184" s="343"/>
      <c r="S184" s="344"/>
      <c r="T184" s="1559">
        <f t="shared" si="101"/>
        <v>0</v>
      </c>
      <c r="U184" s="344"/>
      <c r="V184" s="141"/>
      <c r="W184" s="1559">
        <f t="shared" si="102"/>
        <v>0</v>
      </c>
      <c r="X184" s="343"/>
      <c r="Y184" s="343"/>
      <c r="Z184" s="343"/>
      <c r="AA184" s="343"/>
      <c r="AB184" s="1559">
        <f t="shared" si="103"/>
        <v>0</v>
      </c>
      <c r="AC184" s="1559">
        <f t="shared" si="73"/>
        <v>0</v>
      </c>
      <c r="AD184" s="1559">
        <f t="shared" si="104"/>
        <v>0</v>
      </c>
      <c r="AF184" s="928"/>
      <c r="AG184" s="1065" t="str">
        <f>IF(AF184=" "," ",IF(AF184="Vehículos",VLOOKUP($AG$18,'Datos Indices'!$A$38:$Z$50,22,FALSE),IF(AF184="Ipim",VLOOKUP($AG$18,'Datos Indices'!$A$38:$Z$50,7,FALSE),IF(AF184="Dólar",VLOOKUP($AG$18,'Datos Indices'!$A$38:$Z$50,4,FALSE),IF(AF184="Gasoil",VLOOKUP($AG$18,'Datos Indices'!$A$38:$Z$50,10,FALSE),IF(AF184="WPU06 Pesificado",VLOOKUP($AG$18,'Datos Indices'!$A$38:$Z$50,26,FALSE),0))))))</f>
        <v xml:space="preserve"> </v>
      </c>
      <c r="AH184" s="1066">
        <f t="shared" si="74"/>
        <v>0</v>
      </c>
      <c r="AJ184" s="928"/>
      <c r="AK184" s="1065" t="str">
        <f>IF(AJ184=" "," ",IF(AJ184="Vehículos",VLOOKUP($AK$18,'Datos Indices'!$A$38:$Z$50,22,FALSE),IF(AJ184="Ipim",VLOOKUP($AK$18,'Datos Indices'!$A$38:$Z$50,7,FALSE),IF(AJ184="Dólar",VLOOKUP($AK$18,'Datos Indices'!$A$38:$Z$50,4,FALSE),IF(AJ184="Gasoil",VLOOKUP($AK$18,'Datos Indices'!$A$38:$Z$50,10,FALSE),IF(AJ184="WPU06 Pesificado",VLOOKUP($AK$18,'Datos Indices'!$A$38:$Z$50,26,FALSE),0))))))</f>
        <v xml:space="preserve"> </v>
      </c>
      <c r="AL184" s="1067">
        <f t="shared" si="75"/>
        <v>0</v>
      </c>
      <c r="AM184" s="1067">
        <f t="shared" si="76"/>
        <v>0</v>
      </c>
      <c r="AN184" s="1067">
        <f t="shared" si="77"/>
        <v>0</v>
      </c>
      <c r="AP184" s="928"/>
      <c r="AQ184" s="1065" t="str">
        <f>IF(AP184=" "," ",IF(AP184="Vehículos",VLOOKUP($AQ$18,'Datos Indices'!$A$38:$Z$50,22,FALSE),IF(AP184="Ipim",VLOOKUP($AQ$18,'Datos Indices'!$A$38:$Z$50,7,FALSE),IF(AP184="Dólar",VLOOKUP($AQ$18,'Datos Indices'!$A$38:$Z$50,4,FALSE),IF(AP184="Gasoil",VLOOKUP($AQ$18,'Datos Indices'!$A$38:$Z$50,10,FALSE),IF(AP184="WPU06 Pesificado",VLOOKUP($AQ$18,'Datos Indices'!$A$38:$Z$50,26,FALSE),0))))))</f>
        <v xml:space="preserve"> </v>
      </c>
      <c r="AR184" s="1066">
        <f t="shared" si="78"/>
        <v>0</v>
      </c>
      <c r="AT184" s="928"/>
      <c r="AU184" s="1065" t="str">
        <f>IF(AT184=" "," ",IF(AT184="Vehículos",VLOOKUP($AU$18,'Datos Indices'!$A$38:$Z$50,22,FALSE),IF(AT184="Ipim",VLOOKUP($AU$18,'Datos Indices'!$A$38:$Z$50,7,FALSE),IF(AT184="Dólar",VLOOKUP($AU$18,'Datos Indices'!$A$38:$Z$50,4,FALSE),IF(AT184="Gasoil",VLOOKUP($AU$18,'Datos Indices'!$A$38:$Z$50,10,FALSE),IF(AT184="WPU06 Pesificado",VLOOKUP($AU$18,'Datos Indices'!$A$38:$Z$50,26,FALSE),0))))))</f>
        <v xml:space="preserve"> </v>
      </c>
      <c r="AV184" s="1067">
        <f t="shared" si="79"/>
        <v>0</v>
      </c>
      <c r="AW184" s="1067">
        <f t="shared" si="80"/>
        <v>0</v>
      </c>
      <c r="AX184" s="1067">
        <f t="shared" si="81"/>
        <v>0</v>
      </c>
      <c r="AY184" s="1559">
        <f t="shared" si="82"/>
        <v>0</v>
      </c>
      <c r="AZ184" s="1559">
        <f t="shared" si="83"/>
        <v>0</v>
      </c>
      <c r="BA184" s="1257"/>
      <c r="BB184" s="125"/>
      <c r="BC184" s="1257"/>
      <c r="BD184" s="1450" t="str">
        <f t="shared" si="84"/>
        <v/>
      </c>
      <c r="BF184" s="1247"/>
      <c r="BG184" s="1247"/>
      <c r="BH184" s="1247"/>
      <c r="BI184" s="1247"/>
      <c r="BJ184" s="1247"/>
      <c r="BK184" s="1247"/>
      <c r="BL184" s="1247"/>
      <c r="BM184" s="1247"/>
      <c r="BN184" s="1247"/>
      <c r="BO184" s="1247"/>
      <c r="BP184" s="1247"/>
      <c r="BQ184" s="1247"/>
      <c r="BR184" s="1247"/>
      <c r="BS184" s="1247"/>
      <c r="BT184" s="1247"/>
      <c r="BU184" s="1247"/>
      <c r="BV184" s="1247"/>
      <c r="BW184" s="1247"/>
      <c r="BX184" s="1247"/>
      <c r="BY184" s="1247"/>
      <c r="BZ184" s="1247"/>
      <c r="CA184" s="1247"/>
      <c r="CB184" s="1247"/>
      <c r="CC184" s="1247"/>
      <c r="CD184" s="1247"/>
      <c r="CE184" s="1247"/>
      <c r="CF184" s="1247"/>
      <c r="CG184" s="1247"/>
      <c r="CH184" s="1247"/>
      <c r="CI184" s="1247"/>
      <c r="CJ184" s="1247"/>
      <c r="CK184" s="1247"/>
      <c r="CL184" s="1247"/>
      <c r="CM184" s="1247"/>
      <c r="CN184" s="1247"/>
      <c r="CO184" s="1247"/>
      <c r="CP184" s="1247"/>
      <c r="CQ184" s="1247"/>
      <c r="CR184" s="1247"/>
      <c r="CS184" s="1247"/>
      <c r="CT184" s="1247"/>
      <c r="CU184" s="1247"/>
      <c r="CV184" s="1247"/>
      <c r="CW184" s="1247"/>
      <c r="CX184" s="1247"/>
      <c r="CY184" s="1247"/>
      <c r="CZ184" s="1247"/>
      <c r="DA184" s="1247"/>
      <c r="DB184" s="1247"/>
      <c r="DC184" s="1247"/>
      <c r="DD184" s="1247"/>
      <c r="DE184" s="1247"/>
      <c r="DF184" s="1247"/>
      <c r="DG184" s="1247"/>
      <c r="DH184" s="1247"/>
      <c r="DI184" s="1247"/>
      <c r="DJ184" s="1247"/>
      <c r="DK184" s="1247"/>
      <c r="DL184" s="1247"/>
      <c r="DM184" s="1247"/>
      <c r="DN184" s="1247"/>
      <c r="DO184" s="1247"/>
      <c r="DP184" s="1247"/>
      <c r="DQ184" s="1247"/>
      <c r="DR184" s="1247"/>
      <c r="DS184" s="1247"/>
      <c r="DT184" s="1247"/>
      <c r="DU184" s="1247"/>
      <c r="DV184" s="1247"/>
      <c r="DW184" s="1247"/>
      <c r="DX184" s="1247"/>
      <c r="DY184" s="1247"/>
      <c r="DZ184" s="1247"/>
      <c r="EA184" s="1247"/>
      <c r="EB184" s="1247"/>
      <c r="EC184" s="1247"/>
      <c r="ED184" s="1247"/>
      <c r="EE184" s="1247"/>
      <c r="EF184" s="1247"/>
      <c r="EG184" s="1247"/>
      <c r="EH184" s="1257"/>
      <c r="EI184" s="1452">
        <f t="shared" si="85"/>
        <v>0</v>
      </c>
      <c r="EJ184" s="1452">
        <f t="shared" si="86"/>
        <v>0</v>
      </c>
      <c r="EK184" s="1257"/>
      <c r="EL184" s="1450" t="str">
        <f t="shared" si="87"/>
        <v/>
      </c>
      <c r="EN184" s="1247"/>
      <c r="EO184" s="1247"/>
      <c r="EP184" s="1247"/>
      <c r="EQ184" s="1247"/>
      <c r="ER184" s="1247"/>
      <c r="ES184" s="1247"/>
      <c r="ET184" s="1247"/>
      <c r="EU184" s="1247"/>
      <c r="EV184" s="1247"/>
      <c r="EW184" s="1247"/>
      <c r="EX184" s="1247"/>
      <c r="EY184" s="1247"/>
      <c r="EZ184" s="1247"/>
      <c r="FA184" s="1247"/>
      <c r="FB184" s="1247"/>
      <c r="FC184" s="1247"/>
      <c r="FD184" s="1247"/>
      <c r="FE184" s="1247"/>
      <c r="FF184" s="1247"/>
      <c r="FG184" s="1247"/>
      <c r="FH184" s="1247"/>
      <c r="FI184" s="1247"/>
      <c r="FJ184" s="1247"/>
      <c r="FK184" s="1247"/>
      <c r="FL184" s="1247"/>
      <c r="FM184" s="1247"/>
      <c r="FN184" s="1247"/>
      <c r="FO184" s="1247"/>
      <c r="FP184" s="1247"/>
      <c r="FQ184" s="1247"/>
      <c r="FR184" s="1247"/>
      <c r="FS184" s="1247"/>
      <c r="FT184" s="1247"/>
      <c r="FU184" s="1247"/>
      <c r="FV184" s="1247"/>
      <c r="FW184" s="1247"/>
      <c r="FX184" s="1247"/>
      <c r="FY184" s="1247"/>
      <c r="FZ184" s="1247"/>
      <c r="GA184" s="1247"/>
      <c r="GB184" s="1247"/>
      <c r="GC184" s="1247"/>
      <c r="GD184" s="1247"/>
      <c r="GE184" s="1247"/>
      <c r="GF184" s="1247"/>
      <c r="GG184" s="1247"/>
      <c r="GH184" s="1247"/>
      <c r="GI184" s="1247"/>
      <c r="GJ184" s="1247"/>
      <c r="GK184" s="1247"/>
      <c r="GL184" s="1247"/>
      <c r="GM184" s="1247"/>
      <c r="GN184" s="1247"/>
      <c r="GO184" s="1247"/>
      <c r="GP184" s="1247"/>
      <c r="GQ184" s="1247"/>
      <c r="GR184" s="1247"/>
      <c r="GS184" s="1247"/>
      <c r="GT184" s="1247"/>
      <c r="GU184" s="1247"/>
      <c r="GV184" s="1247"/>
      <c r="GW184" s="1247"/>
      <c r="GX184" s="1247"/>
      <c r="GY184" s="1247"/>
      <c r="GZ184" s="1247"/>
      <c r="HA184" s="1247"/>
      <c r="HB184" s="1247"/>
      <c r="HC184" s="1247"/>
      <c r="HD184" s="1247"/>
      <c r="HE184" s="1247"/>
      <c r="HF184" s="1247"/>
      <c r="HG184" s="1247"/>
      <c r="HH184" s="1247"/>
      <c r="HI184" s="1247"/>
      <c r="HJ184" s="1247"/>
      <c r="HK184" s="1247"/>
      <c r="HL184" s="1247"/>
      <c r="HM184" s="1247"/>
      <c r="HN184" s="1247"/>
      <c r="HO184" s="1247"/>
      <c r="HQ184" s="1452">
        <f t="shared" si="88"/>
        <v>0</v>
      </c>
      <c r="HR184" s="1452">
        <f t="shared" si="89"/>
        <v>0</v>
      </c>
    </row>
    <row r="185" spans="1:226" ht="16.5" customHeight="1" x14ac:dyDescent="0.2">
      <c r="A185" s="456"/>
      <c r="B185" s="121"/>
      <c r="C185" s="121"/>
      <c r="D185" s="122"/>
      <c r="E185" s="122"/>
      <c r="F185" s="142"/>
      <c r="G185" s="140"/>
      <c r="H185" s="141"/>
      <c r="I185" s="141"/>
      <c r="J185" s="141"/>
      <c r="K185" s="1559">
        <f t="shared" si="99"/>
        <v>0</v>
      </c>
      <c r="L185" s="153"/>
      <c r="M185" s="151"/>
      <c r="N185" s="152"/>
      <c r="O185" s="646"/>
      <c r="P185" s="1559">
        <f t="shared" si="100"/>
        <v>0</v>
      </c>
      <c r="Q185" s="343"/>
      <c r="R185" s="343"/>
      <c r="S185" s="344"/>
      <c r="T185" s="1559">
        <f t="shared" si="101"/>
        <v>0</v>
      </c>
      <c r="U185" s="344"/>
      <c r="V185" s="141"/>
      <c r="W185" s="1559">
        <f t="shared" si="102"/>
        <v>0</v>
      </c>
      <c r="X185" s="343"/>
      <c r="Y185" s="343"/>
      <c r="Z185" s="343"/>
      <c r="AA185" s="343"/>
      <c r="AB185" s="1559">
        <f t="shared" si="103"/>
        <v>0</v>
      </c>
      <c r="AC185" s="1559">
        <f t="shared" si="73"/>
        <v>0</v>
      </c>
      <c r="AD185" s="1559">
        <f t="shared" si="104"/>
        <v>0</v>
      </c>
      <c r="AF185" s="928"/>
      <c r="AG185" s="1065" t="str">
        <f>IF(AF185=" "," ",IF(AF185="Vehículos",VLOOKUP($AG$18,'Datos Indices'!$A$38:$Z$50,22,FALSE),IF(AF185="Ipim",VLOOKUP($AG$18,'Datos Indices'!$A$38:$Z$50,7,FALSE),IF(AF185="Dólar",VLOOKUP($AG$18,'Datos Indices'!$A$38:$Z$50,4,FALSE),IF(AF185="Gasoil",VLOOKUP($AG$18,'Datos Indices'!$A$38:$Z$50,10,FALSE),IF(AF185="WPU06 Pesificado",VLOOKUP($AG$18,'Datos Indices'!$A$38:$Z$50,26,FALSE),0))))))</f>
        <v xml:space="preserve"> </v>
      </c>
      <c r="AH185" s="1066">
        <f t="shared" si="74"/>
        <v>0</v>
      </c>
      <c r="AJ185" s="928"/>
      <c r="AK185" s="1065" t="str">
        <f>IF(AJ185=" "," ",IF(AJ185="Vehículos",VLOOKUP($AK$18,'Datos Indices'!$A$38:$Z$50,22,FALSE),IF(AJ185="Ipim",VLOOKUP($AK$18,'Datos Indices'!$A$38:$Z$50,7,FALSE),IF(AJ185="Dólar",VLOOKUP($AK$18,'Datos Indices'!$A$38:$Z$50,4,FALSE),IF(AJ185="Gasoil",VLOOKUP($AK$18,'Datos Indices'!$A$38:$Z$50,10,FALSE),IF(AJ185="WPU06 Pesificado",VLOOKUP($AK$18,'Datos Indices'!$A$38:$Z$50,26,FALSE),0))))))</f>
        <v xml:space="preserve"> </v>
      </c>
      <c r="AL185" s="1067">
        <f t="shared" si="75"/>
        <v>0</v>
      </c>
      <c r="AM185" s="1067">
        <f t="shared" si="76"/>
        <v>0</v>
      </c>
      <c r="AN185" s="1067">
        <f t="shared" si="77"/>
        <v>0</v>
      </c>
      <c r="AP185" s="928"/>
      <c r="AQ185" s="1065" t="str">
        <f>IF(AP185=" "," ",IF(AP185="Vehículos",VLOOKUP($AQ$18,'Datos Indices'!$A$38:$Z$50,22,FALSE),IF(AP185="Ipim",VLOOKUP($AQ$18,'Datos Indices'!$A$38:$Z$50,7,FALSE),IF(AP185="Dólar",VLOOKUP($AQ$18,'Datos Indices'!$A$38:$Z$50,4,FALSE),IF(AP185="Gasoil",VLOOKUP($AQ$18,'Datos Indices'!$A$38:$Z$50,10,FALSE),IF(AP185="WPU06 Pesificado",VLOOKUP($AQ$18,'Datos Indices'!$A$38:$Z$50,26,FALSE),0))))))</f>
        <v xml:space="preserve"> </v>
      </c>
      <c r="AR185" s="1066">
        <f t="shared" si="78"/>
        <v>0</v>
      </c>
      <c r="AT185" s="928"/>
      <c r="AU185" s="1065" t="str">
        <f>IF(AT185=" "," ",IF(AT185="Vehículos",VLOOKUP($AU$18,'Datos Indices'!$A$38:$Z$50,22,FALSE),IF(AT185="Ipim",VLOOKUP($AU$18,'Datos Indices'!$A$38:$Z$50,7,FALSE),IF(AT185="Dólar",VLOOKUP($AU$18,'Datos Indices'!$A$38:$Z$50,4,FALSE),IF(AT185="Gasoil",VLOOKUP($AU$18,'Datos Indices'!$A$38:$Z$50,10,FALSE),IF(AT185="WPU06 Pesificado",VLOOKUP($AU$18,'Datos Indices'!$A$38:$Z$50,26,FALSE),0))))))</f>
        <v xml:space="preserve"> </v>
      </c>
      <c r="AV185" s="1067">
        <f t="shared" si="79"/>
        <v>0</v>
      </c>
      <c r="AW185" s="1067">
        <f t="shared" si="80"/>
        <v>0</v>
      </c>
      <c r="AX185" s="1067">
        <f t="shared" si="81"/>
        <v>0</v>
      </c>
      <c r="AY185" s="1559">
        <f t="shared" si="82"/>
        <v>0</v>
      </c>
      <c r="AZ185" s="1559">
        <f t="shared" si="83"/>
        <v>0</v>
      </c>
      <c r="BA185" s="1257"/>
      <c r="BB185" s="125"/>
      <c r="BC185" s="1257"/>
      <c r="BD185" s="1450" t="str">
        <f t="shared" si="84"/>
        <v/>
      </c>
      <c r="BF185" s="1247"/>
      <c r="BG185" s="1247"/>
      <c r="BH185" s="1247"/>
      <c r="BI185" s="1247"/>
      <c r="BJ185" s="1247"/>
      <c r="BK185" s="1247"/>
      <c r="BL185" s="1247"/>
      <c r="BM185" s="1247"/>
      <c r="BN185" s="1247"/>
      <c r="BO185" s="1247"/>
      <c r="BP185" s="1247"/>
      <c r="BQ185" s="1247"/>
      <c r="BR185" s="1247"/>
      <c r="BS185" s="1247"/>
      <c r="BT185" s="1247"/>
      <c r="BU185" s="1247"/>
      <c r="BV185" s="1247"/>
      <c r="BW185" s="1247"/>
      <c r="BX185" s="1247"/>
      <c r="BY185" s="1247"/>
      <c r="BZ185" s="1247"/>
      <c r="CA185" s="1247"/>
      <c r="CB185" s="1247"/>
      <c r="CC185" s="1247"/>
      <c r="CD185" s="1247"/>
      <c r="CE185" s="1247"/>
      <c r="CF185" s="1247"/>
      <c r="CG185" s="1247"/>
      <c r="CH185" s="1247"/>
      <c r="CI185" s="1247"/>
      <c r="CJ185" s="1247"/>
      <c r="CK185" s="1247"/>
      <c r="CL185" s="1247"/>
      <c r="CM185" s="1247"/>
      <c r="CN185" s="1247"/>
      <c r="CO185" s="1247"/>
      <c r="CP185" s="1247"/>
      <c r="CQ185" s="1247"/>
      <c r="CR185" s="1247"/>
      <c r="CS185" s="1247"/>
      <c r="CT185" s="1247"/>
      <c r="CU185" s="1247"/>
      <c r="CV185" s="1247"/>
      <c r="CW185" s="1247"/>
      <c r="CX185" s="1247"/>
      <c r="CY185" s="1247"/>
      <c r="CZ185" s="1247"/>
      <c r="DA185" s="1247"/>
      <c r="DB185" s="1247"/>
      <c r="DC185" s="1247"/>
      <c r="DD185" s="1247"/>
      <c r="DE185" s="1247"/>
      <c r="DF185" s="1247"/>
      <c r="DG185" s="1247"/>
      <c r="DH185" s="1247"/>
      <c r="DI185" s="1247"/>
      <c r="DJ185" s="1247"/>
      <c r="DK185" s="1247"/>
      <c r="DL185" s="1247"/>
      <c r="DM185" s="1247"/>
      <c r="DN185" s="1247"/>
      <c r="DO185" s="1247"/>
      <c r="DP185" s="1247"/>
      <c r="DQ185" s="1247"/>
      <c r="DR185" s="1247"/>
      <c r="DS185" s="1247"/>
      <c r="DT185" s="1247"/>
      <c r="DU185" s="1247"/>
      <c r="DV185" s="1247"/>
      <c r="DW185" s="1247"/>
      <c r="DX185" s="1247"/>
      <c r="DY185" s="1247"/>
      <c r="DZ185" s="1247"/>
      <c r="EA185" s="1247"/>
      <c r="EB185" s="1247"/>
      <c r="EC185" s="1247"/>
      <c r="ED185" s="1247"/>
      <c r="EE185" s="1247"/>
      <c r="EF185" s="1247"/>
      <c r="EG185" s="1247"/>
      <c r="EH185" s="1257"/>
      <c r="EI185" s="1452">
        <f t="shared" si="85"/>
        <v>0</v>
      </c>
      <c r="EJ185" s="1452">
        <f t="shared" si="86"/>
        <v>0</v>
      </c>
      <c r="EK185" s="1257"/>
      <c r="EL185" s="1450" t="str">
        <f t="shared" si="87"/>
        <v/>
      </c>
      <c r="EN185" s="1247"/>
      <c r="EO185" s="1247"/>
      <c r="EP185" s="1247"/>
      <c r="EQ185" s="1247"/>
      <c r="ER185" s="1247"/>
      <c r="ES185" s="1247"/>
      <c r="ET185" s="1247"/>
      <c r="EU185" s="1247"/>
      <c r="EV185" s="1247"/>
      <c r="EW185" s="1247"/>
      <c r="EX185" s="1247"/>
      <c r="EY185" s="1247"/>
      <c r="EZ185" s="1247"/>
      <c r="FA185" s="1247"/>
      <c r="FB185" s="1247"/>
      <c r="FC185" s="1247"/>
      <c r="FD185" s="1247"/>
      <c r="FE185" s="1247"/>
      <c r="FF185" s="1247"/>
      <c r="FG185" s="1247"/>
      <c r="FH185" s="1247"/>
      <c r="FI185" s="1247"/>
      <c r="FJ185" s="1247"/>
      <c r="FK185" s="1247"/>
      <c r="FL185" s="1247"/>
      <c r="FM185" s="1247"/>
      <c r="FN185" s="1247"/>
      <c r="FO185" s="1247"/>
      <c r="FP185" s="1247"/>
      <c r="FQ185" s="1247"/>
      <c r="FR185" s="1247"/>
      <c r="FS185" s="1247"/>
      <c r="FT185" s="1247"/>
      <c r="FU185" s="1247"/>
      <c r="FV185" s="1247"/>
      <c r="FW185" s="1247"/>
      <c r="FX185" s="1247"/>
      <c r="FY185" s="1247"/>
      <c r="FZ185" s="1247"/>
      <c r="GA185" s="1247"/>
      <c r="GB185" s="1247"/>
      <c r="GC185" s="1247"/>
      <c r="GD185" s="1247"/>
      <c r="GE185" s="1247"/>
      <c r="GF185" s="1247"/>
      <c r="GG185" s="1247"/>
      <c r="GH185" s="1247"/>
      <c r="GI185" s="1247"/>
      <c r="GJ185" s="1247"/>
      <c r="GK185" s="1247"/>
      <c r="GL185" s="1247"/>
      <c r="GM185" s="1247"/>
      <c r="GN185" s="1247"/>
      <c r="GO185" s="1247"/>
      <c r="GP185" s="1247"/>
      <c r="GQ185" s="1247"/>
      <c r="GR185" s="1247"/>
      <c r="GS185" s="1247"/>
      <c r="GT185" s="1247"/>
      <c r="GU185" s="1247"/>
      <c r="GV185" s="1247"/>
      <c r="GW185" s="1247"/>
      <c r="GX185" s="1247"/>
      <c r="GY185" s="1247"/>
      <c r="GZ185" s="1247"/>
      <c r="HA185" s="1247"/>
      <c r="HB185" s="1247"/>
      <c r="HC185" s="1247"/>
      <c r="HD185" s="1247"/>
      <c r="HE185" s="1247"/>
      <c r="HF185" s="1247"/>
      <c r="HG185" s="1247"/>
      <c r="HH185" s="1247"/>
      <c r="HI185" s="1247"/>
      <c r="HJ185" s="1247"/>
      <c r="HK185" s="1247"/>
      <c r="HL185" s="1247"/>
      <c r="HM185" s="1247"/>
      <c r="HN185" s="1247"/>
      <c r="HO185" s="1247"/>
      <c r="HQ185" s="1452">
        <f t="shared" si="88"/>
        <v>0</v>
      </c>
      <c r="HR185" s="1452">
        <f t="shared" si="89"/>
        <v>0</v>
      </c>
    </row>
    <row r="186" spans="1:226" ht="16.5" customHeight="1" x14ac:dyDescent="0.2">
      <c r="A186" s="456"/>
      <c r="B186" s="121"/>
      <c r="C186" s="121"/>
      <c r="D186" s="122"/>
      <c r="E186" s="122"/>
      <c r="F186" s="142"/>
      <c r="G186" s="140"/>
      <c r="H186" s="141"/>
      <c r="I186" s="141"/>
      <c r="J186" s="141"/>
      <c r="K186" s="1559">
        <f t="shared" si="99"/>
        <v>0</v>
      </c>
      <c r="L186" s="153"/>
      <c r="M186" s="151"/>
      <c r="N186" s="152"/>
      <c r="O186" s="646"/>
      <c r="P186" s="1559">
        <f t="shared" si="100"/>
        <v>0</v>
      </c>
      <c r="Q186" s="343"/>
      <c r="R186" s="343"/>
      <c r="S186" s="344"/>
      <c r="T186" s="1559">
        <f t="shared" si="101"/>
        <v>0</v>
      </c>
      <c r="U186" s="344"/>
      <c r="V186" s="141"/>
      <c r="W186" s="1559">
        <f t="shared" si="102"/>
        <v>0</v>
      </c>
      <c r="X186" s="343"/>
      <c r="Y186" s="343"/>
      <c r="Z186" s="343"/>
      <c r="AA186" s="343"/>
      <c r="AB186" s="1559">
        <f t="shared" si="103"/>
        <v>0</v>
      </c>
      <c r="AC186" s="1559">
        <f t="shared" si="73"/>
        <v>0</v>
      </c>
      <c r="AD186" s="1559">
        <f t="shared" si="104"/>
        <v>0</v>
      </c>
      <c r="AF186" s="928"/>
      <c r="AG186" s="1065" t="str">
        <f>IF(AF186=" "," ",IF(AF186="Vehículos",VLOOKUP($AG$18,'Datos Indices'!$A$38:$Z$50,22,FALSE),IF(AF186="Ipim",VLOOKUP($AG$18,'Datos Indices'!$A$38:$Z$50,7,FALSE),IF(AF186="Dólar",VLOOKUP($AG$18,'Datos Indices'!$A$38:$Z$50,4,FALSE),IF(AF186="Gasoil",VLOOKUP($AG$18,'Datos Indices'!$A$38:$Z$50,10,FALSE),IF(AF186="WPU06 Pesificado",VLOOKUP($AG$18,'Datos Indices'!$A$38:$Z$50,26,FALSE),0))))))</f>
        <v xml:space="preserve"> </v>
      </c>
      <c r="AH186" s="1066">
        <f t="shared" si="74"/>
        <v>0</v>
      </c>
      <c r="AJ186" s="928"/>
      <c r="AK186" s="1065" t="str">
        <f>IF(AJ186=" "," ",IF(AJ186="Vehículos",VLOOKUP($AK$18,'Datos Indices'!$A$38:$Z$50,22,FALSE),IF(AJ186="Ipim",VLOOKUP($AK$18,'Datos Indices'!$A$38:$Z$50,7,FALSE),IF(AJ186="Dólar",VLOOKUP($AK$18,'Datos Indices'!$A$38:$Z$50,4,FALSE),IF(AJ186="Gasoil",VLOOKUP($AK$18,'Datos Indices'!$A$38:$Z$50,10,FALSE),IF(AJ186="WPU06 Pesificado",VLOOKUP($AK$18,'Datos Indices'!$A$38:$Z$50,26,FALSE),0))))))</f>
        <v xml:space="preserve"> </v>
      </c>
      <c r="AL186" s="1067">
        <f t="shared" si="75"/>
        <v>0</v>
      </c>
      <c r="AM186" s="1067">
        <f t="shared" si="76"/>
        <v>0</v>
      </c>
      <c r="AN186" s="1067">
        <f t="shared" si="77"/>
        <v>0</v>
      </c>
      <c r="AP186" s="928"/>
      <c r="AQ186" s="1065" t="str">
        <f>IF(AP186=" "," ",IF(AP186="Vehículos",VLOOKUP($AQ$18,'Datos Indices'!$A$38:$Z$50,22,FALSE),IF(AP186="Ipim",VLOOKUP($AQ$18,'Datos Indices'!$A$38:$Z$50,7,FALSE),IF(AP186="Dólar",VLOOKUP($AQ$18,'Datos Indices'!$A$38:$Z$50,4,FALSE),IF(AP186="Gasoil",VLOOKUP($AQ$18,'Datos Indices'!$A$38:$Z$50,10,FALSE),IF(AP186="WPU06 Pesificado",VLOOKUP($AQ$18,'Datos Indices'!$A$38:$Z$50,26,FALSE),0))))))</f>
        <v xml:space="preserve"> </v>
      </c>
      <c r="AR186" s="1066">
        <f t="shared" si="78"/>
        <v>0</v>
      </c>
      <c r="AT186" s="928"/>
      <c r="AU186" s="1065" t="str">
        <f>IF(AT186=" "," ",IF(AT186="Vehículos",VLOOKUP($AU$18,'Datos Indices'!$A$38:$Z$50,22,FALSE),IF(AT186="Ipim",VLOOKUP($AU$18,'Datos Indices'!$A$38:$Z$50,7,FALSE),IF(AT186="Dólar",VLOOKUP($AU$18,'Datos Indices'!$A$38:$Z$50,4,FALSE),IF(AT186="Gasoil",VLOOKUP($AU$18,'Datos Indices'!$A$38:$Z$50,10,FALSE),IF(AT186="WPU06 Pesificado",VLOOKUP($AU$18,'Datos Indices'!$A$38:$Z$50,26,FALSE),0))))))</f>
        <v xml:space="preserve"> </v>
      </c>
      <c r="AV186" s="1067">
        <f t="shared" si="79"/>
        <v>0</v>
      </c>
      <c r="AW186" s="1067">
        <f t="shared" si="80"/>
        <v>0</v>
      </c>
      <c r="AX186" s="1067">
        <f t="shared" si="81"/>
        <v>0</v>
      </c>
      <c r="AY186" s="1559">
        <f t="shared" si="82"/>
        <v>0</v>
      </c>
      <c r="AZ186" s="1559">
        <f t="shared" si="83"/>
        <v>0</v>
      </c>
      <c r="BA186" s="1257"/>
      <c r="BB186" s="125"/>
      <c r="BC186" s="1257"/>
      <c r="BD186" s="1450" t="str">
        <f t="shared" si="84"/>
        <v/>
      </c>
      <c r="BE186" s="1451"/>
      <c r="BF186" s="1247"/>
      <c r="BG186" s="1247"/>
      <c r="BH186" s="1247"/>
      <c r="BI186" s="1247"/>
      <c r="BJ186" s="1247"/>
      <c r="BK186" s="1247"/>
      <c r="BL186" s="1247"/>
      <c r="BM186" s="1247"/>
      <c r="BN186" s="1247"/>
      <c r="BO186" s="1247"/>
      <c r="BP186" s="1247"/>
      <c r="BQ186" s="1247"/>
      <c r="BR186" s="1247"/>
      <c r="BS186" s="1247"/>
      <c r="BT186" s="1247"/>
      <c r="BU186" s="1247"/>
      <c r="BV186" s="1247"/>
      <c r="BW186" s="1247"/>
      <c r="BX186" s="1247"/>
      <c r="BY186" s="1247"/>
      <c r="BZ186" s="1247"/>
      <c r="CA186" s="1247"/>
      <c r="CB186" s="1247"/>
      <c r="CC186" s="1247"/>
      <c r="CD186" s="1247"/>
      <c r="CE186" s="1247"/>
      <c r="CF186" s="1247"/>
      <c r="CG186" s="1247"/>
      <c r="CH186" s="1247"/>
      <c r="CI186" s="1247"/>
      <c r="CJ186" s="1247"/>
      <c r="CK186" s="1247"/>
      <c r="CL186" s="1247"/>
      <c r="CM186" s="1247"/>
      <c r="CN186" s="1247"/>
      <c r="CO186" s="1247"/>
      <c r="CP186" s="1247"/>
      <c r="CQ186" s="1247"/>
      <c r="CR186" s="1247"/>
      <c r="CS186" s="1247"/>
      <c r="CT186" s="1247"/>
      <c r="CU186" s="1247"/>
      <c r="CV186" s="1247"/>
      <c r="CW186" s="1247"/>
      <c r="CX186" s="1247"/>
      <c r="CY186" s="1247"/>
      <c r="CZ186" s="1247"/>
      <c r="DA186" s="1247"/>
      <c r="DB186" s="1247"/>
      <c r="DC186" s="1247"/>
      <c r="DD186" s="1247"/>
      <c r="DE186" s="1247"/>
      <c r="DF186" s="1247"/>
      <c r="DG186" s="1247"/>
      <c r="DH186" s="1247"/>
      <c r="DI186" s="1247"/>
      <c r="DJ186" s="1247"/>
      <c r="DK186" s="1247"/>
      <c r="DL186" s="1247"/>
      <c r="DM186" s="1247"/>
      <c r="DN186" s="1247"/>
      <c r="DO186" s="1247"/>
      <c r="DP186" s="1247"/>
      <c r="DQ186" s="1247"/>
      <c r="DR186" s="1247"/>
      <c r="DS186" s="1247"/>
      <c r="DT186" s="1247"/>
      <c r="DU186" s="1247"/>
      <c r="DV186" s="1247"/>
      <c r="DW186" s="1247"/>
      <c r="DX186" s="1247"/>
      <c r="DY186" s="1247"/>
      <c r="DZ186" s="1247"/>
      <c r="EA186" s="1247"/>
      <c r="EB186" s="1247"/>
      <c r="EC186" s="1247"/>
      <c r="ED186" s="1247"/>
      <c r="EE186" s="1247"/>
      <c r="EF186" s="1247"/>
      <c r="EG186" s="1247"/>
      <c r="EH186" s="1257"/>
      <c r="EI186" s="1452">
        <f t="shared" si="85"/>
        <v>0</v>
      </c>
      <c r="EJ186" s="1452">
        <f t="shared" si="86"/>
        <v>0</v>
      </c>
      <c r="EK186" s="1257"/>
      <c r="EL186" s="1450" t="str">
        <f t="shared" si="87"/>
        <v/>
      </c>
      <c r="EM186" s="1451"/>
      <c r="EN186" s="1247"/>
      <c r="EO186" s="1247"/>
      <c r="EP186" s="1247"/>
      <c r="EQ186" s="1247"/>
      <c r="ER186" s="1247"/>
      <c r="ES186" s="1247"/>
      <c r="ET186" s="1247"/>
      <c r="EU186" s="1247"/>
      <c r="EV186" s="1247"/>
      <c r="EW186" s="1247"/>
      <c r="EX186" s="1247"/>
      <c r="EY186" s="1247"/>
      <c r="EZ186" s="1247"/>
      <c r="FA186" s="1247"/>
      <c r="FB186" s="1247"/>
      <c r="FC186" s="1247"/>
      <c r="FD186" s="1247"/>
      <c r="FE186" s="1247"/>
      <c r="FF186" s="1247"/>
      <c r="FG186" s="1247"/>
      <c r="FH186" s="1247"/>
      <c r="FI186" s="1247"/>
      <c r="FJ186" s="1247"/>
      <c r="FK186" s="1247"/>
      <c r="FL186" s="1247"/>
      <c r="FM186" s="1247"/>
      <c r="FN186" s="1247"/>
      <c r="FO186" s="1247"/>
      <c r="FP186" s="1247"/>
      <c r="FQ186" s="1247"/>
      <c r="FR186" s="1247"/>
      <c r="FS186" s="1247"/>
      <c r="FT186" s="1247"/>
      <c r="FU186" s="1247"/>
      <c r="FV186" s="1247"/>
      <c r="FW186" s="1247"/>
      <c r="FX186" s="1247"/>
      <c r="FY186" s="1247"/>
      <c r="FZ186" s="1247"/>
      <c r="GA186" s="1247"/>
      <c r="GB186" s="1247"/>
      <c r="GC186" s="1247"/>
      <c r="GD186" s="1247"/>
      <c r="GE186" s="1247"/>
      <c r="GF186" s="1247"/>
      <c r="GG186" s="1247"/>
      <c r="GH186" s="1247"/>
      <c r="GI186" s="1247"/>
      <c r="GJ186" s="1247"/>
      <c r="GK186" s="1247"/>
      <c r="GL186" s="1247"/>
      <c r="GM186" s="1247"/>
      <c r="GN186" s="1247"/>
      <c r="GO186" s="1247"/>
      <c r="GP186" s="1247"/>
      <c r="GQ186" s="1247"/>
      <c r="GR186" s="1247"/>
      <c r="GS186" s="1247"/>
      <c r="GT186" s="1247"/>
      <c r="GU186" s="1247"/>
      <c r="GV186" s="1247"/>
      <c r="GW186" s="1247"/>
      <c r="GX186" s="1247"/>
      <c r="GY186" s="1247"/>
      <c r="GZ186" s="1247"/>
      <c r="HA186" s="1247"/>
      <c r="HB186" s="1247"/>
      <c r="HC186" s="1247"/>
      <c r="HD186" s="1247"/>
      <c r="HE186" s="1247"/>
      <c r="HF186" s="1247"/>
      <c r="HG186" s="1247"/>
      <c r="HH186" s="1247"/>
      <c r="HI186" s="1247"/>
      <c r="HJ186" s="1247"/>
      <c r="HK186" s="1247"/>
      <c r="HL186" s="1247"/>
      <c r="HM186" s="1247"/>
      <c r="HN186" s="1247"/>
      <c r="HO186" s="1247"/>
      <c r="HQ186" s="1452">
        <f t="shared" si="88"/>
        <v>0</v>
      </c>
      <c r="HR186" s="1452">
        <f t="shared" si="89"/>
        <v>0</v>
      </c>
    </row>
    <row r="187" spans="1:226" ht="16.5" customHeight="1" x14ac:dyDescent="0.2">
      <c r="A187" s="456"/>
      <c r="B187" s="121"/>
      <c r="C187" s="121"/>
      <c r="D187" s="122"/>
      <c r="E187" s="122"/>
      <c r="F187" s="142"/>
      <c r="G187" s="140"/>
      <c r="H187" s="141"/>
      <c r="I187" s="141"/>
      <c r="J187" s="141"/>
      <c r="K187" s="1559">
        <f t="shared" si="99"/>
        <v>0</v>
      </c>
      <c r="L187" s="153"/>
      <c r="M187" s="151"/>
      <c r="N187" s="152"/>
      <c r="O187" s="646"/>
      <c r="P187" s="1559">
        <f t="shared" si="100"/>
        <v>0</v>
      </c>
      <c r="Q187" s="343"/>
      <c r="R187" s="343"/>
      <c r="S187" s="344"/>
      <c r="T187" s="1559">
        <f t="shared" si="101"/>
        <v>0</v>
      </c>
      <c r="U187" s="344"/>
      <c r="V187" s="141"/>
      <c r="W187" s="1559">
        <f t="shared" si="102"/>
        <v>0</v>
      </c>
      <c r="X187" s="343"/>
      <c r="Y187" s="343"/>
      <c r="Z187" s="343"/>
      <c r="AA187" s="343"/>
      <c r="AB187" s="1559">
        <f t="shared" si="103"/>
        <v>0</v>
      </c>
      <c r="AC187" s="1559">
        <f t="shared" si="73"/>
        <v>0</v>
      </c>
      <c r="AD187" s="1559">
        <f t="shared" si="104"/>
        <v>0</v>
      </c>
      <c r="AF187" s="928"/>
      <c r="AG187" s="1065" t="str">
        <f>IF(AF187=" "," ",IF(AF187="Vehículos",VLOOKUP($AG$18,'Datos Indices'!$A$38:$Z$50,22,FALSE),IF(AF187="Ipim",VLOOKUP($AG$18,'Datos Indices'!$A$38:$Z$50,7,FALSE),IF(AF187="Dólar",VLOOKUP($AG$18,'Datos Indices'!$A$38:$Z$50,4,FALSE),IF(AF187="Gasoil",VLOOKUP($AG$18,'Datos Indices'!$A$38:$Z$50,10,FALSE),IF(AF187="WPU06 Pesificado",VLOOKUP($AG$18,'Datos Indices'!$A$38:$Z$50,26,FALSE),0))))))</f>
        <v xml:space="preserve"> </v>
      </c>
      <c r="AH187" s="1066">
        <f t="shared" si="74"/>
        <v>0</v>
      </c>
      <c r="AJ187" s="928"/>
      <c r="AK187" s="1065" t="str">
        <f>IF(AJ187=" "," ",IF(AJ187="Vehículos",VLOOKUP($AK$18,'Datos Indices'!$A$38:$Z$50,22,FALSE),IF(AJ187="Ipim",VLOOKUP($AK$18,'Datos Indices'!$A$38:$Z$50,7,FALSE),IF(AJ187="Dólar",VLOOKUP($AK$18,'Datos Indices'!$A$38:$Z$50,4,FALSE),IF(AJ187="Gasoil",VLOOKUP($AK$18,'Datos Indices'!$A$38:$Z$50,10,FALSE),IF(AJ187="WPU06 Pesificado",VLOOKUP($AK$18,'Datos Indices'!$A$38:$Z$50,26,FALSE),0))))))</f>
        <v xml:space="preserve"> </v>
      </c>
      <c r="AL187" s="1067">
        <f t="shared" si="75"/>
        <v>0</v>
      </c>
      <c r="AM187" s="1067">
        <f t="shared" si="76"/>
        <v>0</v>
      </c>
      <c r="AN187" s="1067">
        <f t="shared" si="77"/>
        <v>0</v>
      </c>
      <c r="AP187" s="928"/>
      <c r="AQ187" s="1065" t="str">
        <f>IF(AP187=" "," ",IF(AP187="Vehículos",VLOOKUP($AQ$18,'Datos Indices'!$A$38:$Z$50,22,FALSE),IF(AP187="Ipim",VLOOKUP($AQ$18,'Datos Indices'!$A$38:$Z$50,7,FALSE),IF(AP187="Dólar",VLOOKUP($AQ$18,'Datos Indices'!$A$38:$Z$50,4,FALSE),IF(AP187="Gasoil",VLOOKUP($AQ$18,'Datos Indices'!$A$38:$Z$50,10,FALSE),IF(AP187="WPU06 Pesificado",VLOOKUP($AQ$18,'Datos Indices'!$A$38:$Z$50,26,FALSE),0))))))</f>
        <v xml:space="preserve"> </v>
      </c>
      <c r="AR187" s="1066">
        <f t="shared" si="78"/>
        <v>0</v>
      </c>
      <c r="AT187" s="928"/>
      <c r="AU187" s="1065" t="str">
        <f>IF(AT187=" "," ",IF(AT187="Vehículos",VLOOKUP($AU$18,'Datos Indices'!$A$38:$Z$50,22,FALSE),IF(AT187="Ipim",VLOOKUP($AU$18,'Datos Indices'!$A$38:$Z$50,7,FALSE),IF(AT187="Dólar",VLOOKUP($AU$18,'Datos Indices'!$A$38:$Z$50,4,FALSE),IF(AT187="Gasoil",VLOOKUP($AU$18,'Datos Indices'!$A$38:$Z$50,10,FALSE),IF(AT187="WPU06 Pesificado",VLOOKUP($AU$18,'Datos Indices'!$A$38:$Z$50,26,FALSE),0))))))</f>
        <v xml:space="preserve"> </v>
      </c>
      <c r="AV187" s="1067">
        <f t="shared" si="79"/>
        <v>0</v>
      </c>
      <c r="AW187" s="1067">
        <f t="shared" si="80"/>
        <v>0</v>
      </c>
      <c r="AX187" s="1067">
        <f t="shared" si="81"/>
        <v>0</v>
      </c>
      <c r="AY187" s="1559">
        <f t="shared" si="82"/>
        <v>0</v>
      </c>
      <c r="AZ187" s="1559">
        <f t="shared" si="83"/>
        <v>0</v>
      </c>
      <c r="BA187" s="1257"/>
      <c r="BB187" s="125"/>
      <c r="BC187" s="1257"/>
      <c r="BD187" s="1450" t="str">
        <f t="shared" si="84"/>
        <v/>
      </c>
      <c r="BE187" s="1451"/>
      <c r="BF187" s="1247"/>
      <c r="BG187" s="1247"/>
      <c r="BH187" s="1247"/>
      <c r="BI187" s="1247"/>
      <c r="BJ187" s="1247"/>
      <c r="BK187" s="1247"/>
      <c r="BL187" s="1247"/>
      <c r="BM187" s="1247"/>
      <c r="BN187" s="1247"/>
      <c r="BO187" s="1247"/>
      <c r="BP187" s="1247"/>
      <c r="BQ187" s="1247"/>
      <c r="BR187" s="1247"/>
      <c r="BS187" s="1247"/>
      <c r="BT187" s="1247"/>
      <c r="BU187" s="1247"/>
      <c r="BV187" s="1247"/>
      <c r="BW187" s="1247"/>
      <c r="BX187" s="1247"/>
      <c r="BY187" s="1247"/>
      <c r="BZ187" s="1247"/>
      <c r="CA187" s="1247"/>
      <c r="CB187" s="1247"/>
      <c r="CC187" s="1247"/>
      <c r="CD187" s="1247"/>
      <c r="CE187" s="1247"/>
      <c r="CF187" s="1247"/>
      <c r="CG187" s="1247"/>
      <c r="CH187" s="1247"/>
      <c r="CI187" s="1247"/>
      <c r="CJ187" s="1247"/>
      <c r="CK187" s="1247"/>
      <c r="CL187" s="1247"/>
      <c r="CM187" s="1247"/>
      <c r="CN187" s="1247"/>
      <c r="CO187" s="1247"/>
      <c r="CP187" s="1247"/>
      <c r="CQ187" s="1247"/>
      <c r="CR187" s="1247"/>
      <c r="CS187" s="1247"/>
      <c r="CT187" s="1247"/>
      <c r="CU187" s="1247"/>
      <c r="CV187" s="1247"/>
      <c r="CW187" s="1247"/>
      <c r="CX187" s="1247"/>
      <c r="CY187" s="1247"/>
      <c r="CZ187" s="1247"/>
      <c r="DA187" s="1247"/>
      <c r="DB187" s="1247"/>
      <c r="DC187" s="1247"/>
      <c r="DD187" s="1247"/>
      <c r="DE187" s="1247"/>
      <c r="DF187" s="1247"/>
      <c r="DG187" s="1247"/>
      <c r="DH187" s="1247"/>
      <c r="DI187" s="1247"/>
      <c r="DJ187" s="1247"/>
      <c r="DK187" s="1247"/>
      <c r="DL187" s="1247"/>
      <c r="DM187" s="1247"/>
      <c r="DN187" s="1247"/>
      <c r="DO187" s="1247"/>
      <c r="DP187" s="1247"/>
      <c r="DQ187" s="1247"/>
      <c r="DR187" s="1247"/>
      <c r="DS187" s="1247"/>
      <c r="DT187" s="1247"/>
      <c r="DU187" s="1247"/>
      <c r="DV187" s="1247"/>
      <c r="DW187" s="1247"/>
      <c r="DX187" s="1247"/>
      <c r="DY187" s="1247"/>
      <c r="DZ187" s="1247"/>
      <c r="EA187" s="1247"/>
      <c r="EB187" s="1247"/>
      <c r="EC187" s="1247"/>
      <c r="ED187" s="1247"/>
      <c r="EE187" s="1247"/>
      <c r="EF187" s="1247"/>
      <c r="EG187" s="1247"/>
      <c r="EH187" s="1257"/>
      <c r="EI187" s="1452">
        <f t="shared" si="85"/>
        <v>0</v>
      </c>
      <c r="EJ187" s="1452">
        <f t="shared" si="86"/>
        <v>0</v>
      </c>
      <c r="EK187" s="1257"/>
      <c r="EL187" s="1450" t="str">
        <f t="shared" si="87"/>
        <v/>
      </c>
      <c r="EM187" s="1451"/>
      <c r="EN187" s="1247"/>
      <c r="EO187" s="1247"/>
      <c r="EP187" s="1247"/>
      <c r="EQ187" s="1247"/>
      <c r="ER187" s="1247"/>
      <c r="ES187" s="1247"/>
      <c r="ET187" s="1247"/>
      <c r="EU187" s="1247"/>
      <c r="EV187" s="1247"/>
      <c r="EW187" s="1247"/>
      <c r="EX187" s="1247"/>
      <c r="EY187" s="1247"/>
      <c r="EZ187" s="1247"/>
      <c r="FA187" s="1247"/>
      <c r="FB187" s="1247"/>
      <c r="FC187" s="1247"/>
      <c r="FD187" s="1247"/>
      <c r="FE187" s="1247"/>
      <c r="FF187" s="1247"/>
      <c r="FG187" s="1247"/>
      <c r="FH187" s="1247"/>
      <c r="FI187" s="1247"/>
      <c r="FJ187" s="1247"/>
      <c r="FK187" s="1247"/>
      <c r="FL187" s="1247"/>
      <c r="FM187" s="1247"/>
      <c r="FN187" s="1247"/>
      <c r="FO187" s="1247"/>
      <c r="FP187" s="1247"/>
      <c r="FQ187" s="1247"/>
      <c r="FR187" s="1247"/>
      <c r="FS187" s="1247"/>
      <c r="FT187" s="1247"/>
      <c r="FU187" s="1247"/>
      <c r="FV187" s="1247"/>
      <c r="FW187" s="1247"/>
      <c r="FX187" s="1247"/>
      <c r="FY187" s="1247"/>
      <c r="FZ187" s="1247"/>
      <c r="GA187" s="1247"/>
      <c r="GB187" s="1247"/>
      <c r="GC187" s="1247"/>
      <c r="GD187" s="1247"/>
      <c r="GE187" s="1247"/>
      <c r="GF187" s="1247"/>
      <c r="GG187" s="1247"/>
      <c r="GH187" s="1247"/>
      <c r="GI187" s="1247"/>
      <c r="GJ187" s="1247"/>
      <c r="GK187" s="1247"/>
      <c r="GL187" s="1247"/>
      <c r="GM187" s="1247"/>
      <c r="GN187" s="1247"/>
      <c r="GO187" s="1247"/>
      <c r="GP187" s="1247"/>
      <c r="GQ187" s="1247"/>
      <c r="GR187" s="1247"/>
      <c r="GS187" s="1247"/>
      <c r="GT187" s="1247"/>
      <c r="GU187" s="1247"/>
      <c r="GV187" s="1247"/>
      <c r="GW187" s="1247"/>
      <c r="GX187" s="1247"/>
      <c r="GY187" s="1247"/>
      <c r="GZ187" s="1247"/>
      <c r="HA187" s="1247"/>
      <c r="HB187" s="1247"/>
      <c r="HC187" s="1247"/>
      <c r="HD187" s="1247"/>
      <c r="HE187" s="1247"/>
      <c r="HF187" s="1247"/>
      <c r="HG187" s="1247"/>
      <c r="HH187" s="1247"/>
      <c r="HI187" s="1247"/>
      <c r="HJ187" s="1247"/>
      <c r="HK187" s="1247"/>
      <c r="HL187" s="1247"/>
      <c r="HM187" s="1247"/>
      <c r="HN187" s="1247"/>
      <c r="HO187" s="1247"/>
      <c r="HQ187" s="1452">
        <f t="shared" si="88"/>
        <v>0</v>
      </c>
      <c r="HR187" s="1452">
        <f t="shared" si="89"/>
        <v>0</v>
      </c>
    </row>
    <row r="188" spans="1:226" ht="16.5" customHeight="1" x14ac:dyDescent="0.2">
      <c r="A188" s="456"/>
      <c r="B188" s="121"/>
      <c r="C188" s="121"/>
      <c r="D188" s="122"/>
      <c r="E188" s="122"/>
      <c r="F188" s="142"/>
      <c r="G188" s="140"/>
      <c r="H188" s="141"/>
      <c r="I188" s="141"/>
      <c r="J188" s="141"/>
      <c r="K188" s="1559">
        <f t="shared" si="99"/>
        <v>0</v>
      </c>
      <c r="L188" s="154"/>
      <c r="M188" s="151"/>
      <c r="N188" s="152"/>
      <c r="O188" s="646"/>
      <c r="P188" s="1559">
        <f t="shared" si="100"/>
        <v>0</v>
      </c>
      <c r="Q188" s="343"/>
      <c r="R188" s="343"/>
      <c r="S188" s="344"/>
      <c r="T188" s="1559">
        <f t="shared" si="101"/>
        <v>0</v>
      </c>
      <c r="U188" s="344"/>
      <c r="V188" s="141"/>
      <c r="W188" s="1559">
        <f t="shared" si="102"/>
        <v>0</v>
      </c>
      <c r="X188" s="343"/>
      <c r="Y188" s="343"/>
      <c r="Z188" s="343"/>
      <c r="AA188" s="343"/>
      <c r="AB188" s="1559">
        <f t="shared" si="103"/>
        <v>0</v>
      </c>
      <c r="AC188" s="1559">
        <f t="shared" si="73"/>
        <v>0</v>
      </c>
      <c r="AD188" s="1559">
        <f t="shared" si="104"/>
        <v>0</v>
      </c>
      <c r="AF188" s="928"/>
      <c r="AG188" s="1065" t="str">
        <f>IF(AF188=" "," ",IF(AF188="Vehículos",VLOOKUP($AG$18,'Datos Indices'!$A$38:$Z$50,22,FALSE),IF(AF188="Ipim",VLOOKUP($AG$18,'Datos Indices'!$A$38:$Z$50,7,FALSE),IF(AF188="Dólar",VLOOKUP($AG$18,'Datos Indices'!$A$38:$Z$50,4,FALSE),IF(AF188="Gasoil",VLOOKUP($AG$18,'Datos Indices'!$A$38:$Z$50,10,FALSE),IF(AF188="WPU06 Pesificado",VLOOKUP($AG$18,'Datos Indices'!$A$38:$Z$50,26,FALSE),0))))))</f>
        <v xml:space="preserve"> </v>
      </c>
      <c r="AH188" s="1066">
        <f t="shared" si="74"/>
        <v>0</v>
      </c>
      <c r="AJ188" s="928"/>
      <c r="AK188" s="1065" t="str">
        <f>IF(AJ188=" "," ",IF(AJ188="Vehículos",VLOOKUP($AK$18,'Datos Indices'!$A$38:$Z$50,22,FALSE),IF(AJ188="Ipim",VLOOKUP($AK$18,'Datos Indices'!$A$38:$Z$50,7,FALSE),IF(AJ188="Dólar",VLOOKUP($AK$18,'Datos Indices'!$A$38:$Z$50,4,FALSE),IF(AJ188="Gasoil",VLOOKUP($AK$18,'Datos Indices'!$A$38:$Z$50,10,FALSE),IF(AJ188="WPU06 Pesificado",VLOOKUP($AK$18,'Datos Indices'!$A$38:$Z$50,26,FALSE),0))))))</f>
        <v xml:space="preserve"> </v>
      </c>
      <c r="AL188" s="1067">
        <f t="shared" si="75"/>
        <v>0</v>
      </c>
      <c r="AM188" s="1067">
        <f t="shared" si="76"/>
        <v>0</v>
      </c>
      <c r="AN188" s="1067">
        <f t="shared" si="77"/>
        <v>0</v>
      </c>
      <c r="AP188" s="928"/>
      <c r="AQ188" s="1065" t="str">
        <f>IF(AP188=" "," ",IF(AP188="Vehículos",VLOOKUP($AQ$18,'Datos Indices'!$A$38:$Z$50,22,FALSE),IF(AP188="Ipim",VLOOKUP($AQ$18,'Datos Indices'!$A$38:$Z$50,7,FALSE),IF(AP188="Dólar",VLOOKUP($AQ$18,'Datos Indices'!$A$38:$Z$50,4,FALSE),IF(AP188="Gasoil",VLOOKUP($AQ$18,'Datos Indices'!$A$38:$Z$50,10,FALSE),IF(AP188="WPU06 Pesificado",VLOOKUP($AQ$18,'Datos Indices'!$A$38:$Z$50,26,FALSE),0))))))</f>
        <v xml:space="preserve"> </v>
      </c>
      <c r="AR188" s="1066">
        <f t="shared" si="78"/>
        <v>0</v>
      </c>
      <c r="AT188" s="928"/>
      <c r="AU188" s="1065" t="str">
        <f>IF(AT188=" "," ",IF(AT188="Vehículos",VLOOKUP($AU$18,'Datos Indices'!$A$38:$Z$50,22,FALSE),IF(AT188="Ipim",VLOOKUP($AU$18,'Datos Indices'!$A$38:$Z$50,7,FALSE),IF(AT188="Dólar",VLOOKUP($AU$18,'Datos Indices'!$A$38:$Z$50,4,FALSE),IF(AT188="Gasoil",VLOOKUP($AU$18,'Datos Indices'!$A$38:$Z$50,10,FALSE),IF(AT188="WPU06 Pesificado",VLOOKUP($AU$18,'Datos Indices'!$A$38:$Z$50,26,FALSE),0))))))</f>
        <v xml:space="preserve"> </v>
      </c>
      <c r="AV188" s="1067">
        <f t="shared" si="79"/>
        <v>0</v>
      </c>
      <c r="AW188" s="1067">
        <f t="shared" si="80"/>
        <v>0</v>
      </c>
      <c r="AX188" s="1067">
        <f t="shared" si="81"/>
        <v>0</v>
      </c>
      <c r="AY188" s="1559">
        <f t="shared" si="82"/>
        <v>0</v>
      </c>
      <c r="AZ188" s="1559">
        <f t="shared" si="83"/>
        <v>0</v>
      </c>
      <c r="BA188" s="1257"/>
      <c r="BB188" s="125"/>
      <c r="BC188" s="1257"/>
      <c r="BD188" s="1450" t="str">
        <f t="shared" si="84"/>
        <v/>
      </c>
      <c r="BE188" s="1451"/>
      <c r="BF188" s="1247"/>
      <c r="BG188" s="1247"/>
      <c r="BH188" s="1247"/>
      <c r="BI188" s="1247"/>
      <c r="BJ188" s="1247"/>
      <c r="BK188" s="1247"/>
      <c r="BL188" s="1247"/>
      <c r="BM188" s="1247"/>
      <c r="BN188" s="1247"/>
      <c r="BO188" s="1247"/>
      <c r="BP188" s="1247"/>
      <c r="BQ188" s="1247"/>
      <c r="BR188" s="1247"/>
      <c r="BS188" s="1247"/>
      <c r="BT188" s="1247"/>
      <c r="BU188" s="1247"/>
      <c r="BV188" s="1247"/>
      <c r="BW188" s="1247"/>
      <c r="BX188" s="1247"/>
      <c r="BY188" s="1247"/>
      <c r="BZ188" s="1247"/>
      <c r="CA188" s="1247"/>
      <c r="CB188" s="1247"/>
      <c r="CC188" s="1247"/>
      <c r="CD188" s="1247"/>
      <c r="CE188" s="1247"/>
      <c r="CF188" s="1247"/>
      <c r="CG188" s="1247"/>
      <c r="CH188" s="1247"/>
      <c r="CI188" s="1247"/>
      <c r="CJ188" s="1247"/>
      <c r="CK188" s="1247"/>
      <c r="CL188" s="1247"/>
      <c r="CM188" s="1247"/>
      <c r="CN188" s="1247"/>
      <c r="CO188" s="1247"/>
      <c r="CP188" s="1247"/>
      <c r="CQ188" s="1247"/>
      <c r="CR188" s="1247"/>
      <c r="CS188" s="1247"/>
      <c r="CT188" s="1247"/>
      <c r="CU188" s="1247"/>
      <c r="CV188" s="1247"/>
      <c r="CW188" s="1247"/>
      <c r="CX188" s="1247"/>
      <c r="CY188" s="1247"/>
      <c r="CZ188" s="1247"/>
      <c r="DA188" s="1247"/>
      <c r="DB188" s="1247"/>
      <c r="DC188" s="1247"/>
      <c r="DD188" s="1247"/>
      <c r="DE188" s="1247"/>
      <c r="DF188" s="1247"/>
      <c r="DG188" s="1247"/>
      <c r="DH188" s="1247"/>
      <c r="DI188" s="1247"/>
      <c r="DJ188" s="1247"/>
      <c r="DK188" s="1247"/>
      <c r="DL188" s="1247"/>
      <c r="DM188" s="1247"/>
      <c r="DN188" s="1247"/>
      <c r="DO188" s="1247"/>
      <c r="DP188" s="1247"/>
      <c r="DQ188" s="1247"/>
      <c r="DR188" s="1247"/>
      <c r="DS188" s="1247"/>
      <c r="DT188" s="1247"/>
      <c r="DU188" s="1247"/>
      <c r="DV188" s="1247"/>
      <c r="DW188" s="1247"/>
      <c r="DX188" s="1247"/>
      <c r="DY188" s="1247"/>
      <c r="DZ188" s="1247"/>
      <c r="EA188" s="1247"/>
      <c r="EB188" s="1247"/>
      <c r="EC188" s="1247"/>
      <c r="ED188" s="1247"/>
      <c r="EE188" s="1247"/>
      <c r="EF188" s="1247"/>
      <c r="EG188" s="1247"/>
      <c r="EH188" s="1257"/>
      <c r="EI188" s="1452">
        <f t="shared" si="85"/>
        <v>0</v>
      </c>
      <c r="EJ188" s="1452">
        <f t="shared" si="86"/>
        <v>0</v>
      </c>
      <c r="EK188" s="1257"/>
      <c r="EL188" s="1450" t="str">
        <f t="shared" si="87"/>
        <v/>
      </c>
      <c r="EM188" s="1451"/>
      <c r="EN188" s="1247"/>
      <c r="EO188" s="1247"/>
      <c r="EP188" s="1247"/>
      <c r="EQ188" s="1247"/>
      <c r="ER188" s="1247"/>
      <c r="ES188" s="1247"/>
      <c r="ET188" s="1247"/>
      <c r="EU188" s="1247"/>
      <c r="EV188" s="1247"/>
      <c r="EW188" s="1247"/>
      <c r="EX188" s="1247"/>
      <c r="EY188" s="1247"/>
      <c r="EZ188" s="1247"/>
      <c r="FA188" s="1247"/>
      <c r="FB188" s="1247"/>
      <c r="FC188" s="1247"/>
      <c r="FD188" s="1247"/>
      <c r="FE188" s="1247"/>
      <c r="FF188" s="1247"/>
      <c r="FG188" s="1247"/>
      <c r="FH188" s="1247"/>
      <c r="FI188" s="1247"/>
      <c r="FJ188" s="1247"/>
      <c r="FK188" s="1247"/>
      <c r="FL188" s="1247"/>
      <c r="FM188" s="1247"/>
      <c r="FN188" s="1247"/>
      <c r="FO188" s="1247"/>
      <c r="FP188" s="1247"/>
      <c r="FQ188" s="1247"/>
      <c r="FR188" s="1247"/>
      <c r="FS188" s="1247"/>
      <c r="FT188" s="1247"/>
      <c r="FU188" s="1247"/>
      <c r="FV188" s="1247"/>
      <c r="FW188" s="1247"/>
      <c r="FX188" s="1247"/>
      <c r="FY188" s="1247"/>
      <c r="FZ188" s="1247"/>
      <c r="GA188" s="1247"/>
      <c r="GB188" s="1247"/>
      <c r="GC188" s="1247"/>
      <c r="GD188" s="1247"/>
      <c r="GE188" s="1247"/>
      <c r="GF188" s="1247"/>
      <c r="GG188" s="1247"/>
      <c r="GH188" s="1247"/>
      <c r="GI188" s="1247"/>
      <c r="GJ188" s="1247"/>
      <c r="GK188" s="1247"/>
      <c r="GL188" s="1247"/>
      <c r="GM188" s="1247"/>
      <c r="GN188" s="1247"/>
      <c r="GO188" s="1247"/>
      <c r="GP188" s="1247"/>
      <c r="GQ188" s="1247"/>
      <c r="GR188" s="1247"/>
      <c r="GS188" s="1247"/>
      <c r="GT188" s="1247"/>
      <c r="GU188" s="1247"/>
      <c r="GV188" s="1247"/>
      <c r="GW188" s="1247"/>
      <c r="GX188" s="1247"/>
      <c r="GY188" s="1247"/>
      <c r="GZ188" s="1247"/>
      <c r="HA188" s="1247"/>
      <c r="HB188" s="1247"/>
      <c r="HC188" s="1247"/>
      <c r="HD188" s="1247"/>
      <c r="HE188" s="1247"/>
      <c r="HF188" s="1247"/>
      <c r="HG188" s="1247"/>
      <c r="HH188" s="1247"/>
      <c r="HI188" s="1247"/>
      <c r="HJ188" s="1247"/>
      <c r="HK188" s="1247"/>
      <c r="HL188" s="1247"/>
      <c r="HM188" s="1247"/>
      <c r="HN188" s="1247"/>
      <c r="HO188" s="1247"/>
      <c r="HQ188" s="1452">
        <f t="shared" si="88"/>
        <v>0</v>
      </c>
      <c r="HR188" s="1452">
        <f t="shared" si="89"/>
        <v>0</v>
      </c>
    </row>
    <row r="189" spans="1:226" ht="16.5" customHeight="1" x14ac:dyDescent="0.2">
      <c r="A189" s="456"/>
      <c r="B189" s="121"/>
      <c r="C189" s="121"/>
      <c r="D189" s="122"/>
      <c r="E189" s="122"/>
      <c r="F189" s="142"/>
      <c r="G189" s="140"/>
      <c r="H189" s="141"/>
      <c r="I189" s="141"/>
      <c r="J189" s="141"/>
      <c r="K189" s="1559">
        <f t="shared" si="99"/>
        <v>0</v>
      </c>
      <c r="L189" s="154"/>
      <c r="M189" s="151"/>
      <c r="N189" s="152"/>
      <c r="O189" s="646"/>
      <c r="P189" s="1559">
        <f t="shared" si="100"/>
        <v>0</v>
      </c>
      <c r="Q189" s="343"/>
      <c r="R189" s="343"/>
      <c r="S189" s="344"/>
      <c r="T189" s="1559">
        <f t="shared" si="101"/>
        <v>0</v>
      </c>
      <c r="U189" s="344"/>
      <c r="V189" s="141"/>
      <c r="W189" s="1559">
        <f t="shared" si="102"/>
        <v>0</v>
      </c>
      <c r="X189" s="343"/>
      <c r="Y189" s="343"/>
      <c r="Z189" s="343"/>
      <c r="AA189" s="343"/>
      <c r="AB189" s="1559">
        <f t="shared" si="103"/>
        <v>0</v>
      </c>
      <c r="AC189" s="1559">
        <f t="shared" si="73"/>
        <v>0</v>
      </c>
      <c r="AD189" s="1559">
        <f t="shared" si="104"/>
        <v>0</v>
      </c>
      <c r="AF189" s="928"/>
      <c r="AG189" s="1065" t="str">
        <f>IF(AF189=" "," ",IF(AF189="Vehículos",VLOOKUP($AG$18,'Datos Indices'!$A$38:$Z$50,22,FALSE),IF(AF189="Ipim",VLOOKUP($AG$18,'Datos Indices'!$A$38:$Z$50,7,FALSE),IF(AF189="Dólar",VLOOKUP($AG$18,'Datos Indices'!$A$38:$Z$50,4,FALSE),IF(AF189="Gasoil",VLOOKUP($AG$18,'Datos Indices'!$A$38:$Z$50,10,FALSE),IF(AF189="WPU06 Pesificado",VLOOKUP($AG$18,'Datos Indices'!$A$38:$Z$50,26,FALSE),0))))))</f>
        <v xml:space="preserve"> </v>
      </c>
      <c r="AH189" s="1066">
        <f t="shared" si="74"/>
        <v>0</v>
      </c>
      <c r="AJ189" s="928"/>
      <c r="AK189" s="1065" t="str">
        <f>IF(AJ189=" "," ",IF(AJ189="Vehículos",VLOOKUP($AK$18,'Datos Indices'!$A$38:$Z$50,22,FALSE),IF(AJ189="Ipim",VLOOKUP($AK$18,'Datos Indices'!$A$38:$Z$50,7,FALSE),IF(AJ189="Dólar",VLOOKUP($AK$18,'Datos Indices'!$A$38:$Z$50,4,FALSE),IF(AJ189="Gasoil",VLOOKUP($AK$18,'Datos Indices'!$A$38:$Z$50,10,FALSE),IF(AJ189="WPU06 Pesificado",VLOOKUP($AK$18,'Datos Indices'!$A$38:$Z$50,26,FALSE),0))))))</f>
        <v xml:space="preserve"> </v>
      </c>
      <c r="AL189" s="1067">
        <f t="shared" si="75"/>
        <v>0</v>
      </c>
      <c r="AM189" s="1067">
        <f t="shared" si="76"/>
        <v>0</v>
      </c>
      <c r="AN189" s="1067">
        <f t="shared" si="77"/>
        <v>0</v>
      </c>
      <c r="AP189" s="928"/>
      <c r="AQ189" s="1065" t="str">
        <f>IF(AP189=" "," ",IF(AP189="Vehículos",VLOOKUP($AQ$18,'Datos Indices'!$A$38:$Z$50,22,FALSE),IF(AP189="Ipim",VLOOKUP($AQ$18,'Datos Indices'!$A$38:$Z$50,7,FALSE),IF(AP189="Dólar",VLOOKUP($AQ$18,'Datos Indices'!$A$38:$Z$50,4,FALSE),IF(AP189="Gasoil",VLOOKUP($AQ$18,'Datos Indices'!$A$38:$Z$50,10,FALSE),IF(AP189="WPU06 Pesificado",VLOOKUP($AQ$18,'Datos Indices'!$A$38:$Z$50,26,FALSE),0))))))</f>
        <v xml:space="preserve"> </v>
      </c>
      <c r="AR189" s="1066">
        <f t="shared" si="78"/>
        <v>0</v>
      </c>
      <c r="AT189" s="928"/>
      <c r="AU189" s="1065" t="str">
        <f>IF(AT189=" "," ",IF(AT189="Vehículos",VLOOKUP($AU$18,'Datos Indices'!$A$38:$Z$50,22,FALSE),IF(AT189="Ipim",VLOOKUP($AU$18,'Datos Indices'!$A$38:$Z$50,7,FALSE),IF(AT189="Dólar",VLOOKUP($AU$18,'Datos Indices'!$A$38:$Z$50,4,FALSE),IF(AT189="Gasoil",VLOOKUP($AU$18,'Datos Indices'!$A$38:$Z$50,10,FALSE),IF(AT189="WPU06 Pesificado",VLOOKUP($AU$18,'Datos Indices'!$A$38:$Z$50,26,FALSE),0))))))</f>
        <v xml:space="preserve"> </v>
      </c>
      <c r="AV189" s="1067">
        <f t="shared" si="79"/>
        <v>0</v>
      </c>
      <c r="AW189" s="1067">
        <f t="shared" si="80"/>
        <v>0</v>
      </c>
      <c r="AX189" s="1067">
        <f t="shared" si="81"/>
        <v>0</v>
      </c>
      <c r="AY189" s="1559">
        <f t="shared" si="82"/>
        <v>0</v>
      </c>
      <c r="AZ189" s="1559">
        <f t="shared" si="83"/>
        <v>0</v>
      </c>
      <c r="BA189" s="1257"/>
      <c r="BB189" s="125"/>
      <c r="BC189" s="1257"/>
      <c r="BD189" s="1450" t="str">
        <f t="shared" si="84"/>
        <v/>
      </c>
      <c r="BE189" s="1451"/>
      <c r="BF189" s="1247"/>
      <c r="BG189" s="1247"/>
      <c r="BH189" s="1247"/>
      <c r="BI189" s="1247"/>
      <c r="BJ189" s="1247"/>
      <c r="BK189" s="1247"/>
      <c r="BL189" s="1247"/>
      <c r="BM189" s="1247"/>
      <c r="BN189" s="1247"/>
      <c r="BO189" s="1247"/>
      <c r="BP189" s="1247"/>
      <c r="BQ189" s="1247"/>
      <c r="BR189" s="1247"/>
      <c r="BS189" s="1247"/>
      <c r="BT189" s="1247"/>
      <c r="BU189" s="1247"/>
      <c r="BV189" s="1247"/>
      <c r="BW189" s="1247"/>
      <c r="BX189" s="1247"/>
      <c r="BY189" s="1247"/>
      <c r="BZ189" s="1247"/>
      <c r="CA189" s="1247"/>
      <c r="CB189" s="1247"/>
      <c r="CC189" s="1247"/>
      <c r="CD189" s="1247"/>
      <c r="CE189" s="1247"/>
      <c r="CF189" s="1247"/>
      <c r="CG189" s="1247"/>
      <c r="CH189" s="1247"/>
      <c r="CI189" s="1247"/>
      <c r="CJ189" s="1247"/>
      <c r="CK189" s="1247"/>
      <c r="CL189" s="1247"/>
      <c r="CM189" s="1247"/>
      <c r="CN189" s="1247"/>
      <c r="CO189" s="1247"/>
      <c r="CP189" s="1247"/>
      <c r="CQ189" s="1247"/>
      <c r="CR189" s="1247"/>
      <c r="CS189" s="1247"/>
      <c r="CT189" s="1247"/>
      <c r="CU189" s="1247"/>
      <c r="CV189" s="1247"/>
      <c r="CW189" s="1247"/>
      <c r="CX189" s="1247"/>
      <c r="CY189" s="1247"/>
      <c r="CZ189" s="1247"/>
      <c r="DA189" s="1247"/>
      <c r="DB189" s="1247"/>
      <c r="DC189" s="1247"/>
      <c r="DD189" s="1247"/>
      <c r="DE189" s="1247"/>
      <c r="DF189" s="1247"/>
      <c r="DG189" s="1247"/>
      <c r="DH189" s="1247"/>
      <c r="DI189" s="1247"/>
      <c r="DJ189" s="1247"/>
      <c r="DK189" s="1247"/>
      <c r="DL189" s="1247"/>
      <c r="DM189" s="1247"/>
      <c r="DN189" s="1247"/>
      <c r="DO189" s="1247"/>
      <c r="DP189" s="1247"/>
      <c r="DQ189" s="1247"/>
      <c r="DR189" s="1247"/>
      <c r="DS189" s="1247"/>
      <c r="DT189" s="1247"/>
      <c r="DU189" s="1247"/>
      <c r="DV189" s="1247"/>
      <c r="DW189" s="1247"/>
      <c r="DX189" s="1247"/>
      <c r="DY189" s="1247"/>
      <c r="DZ189" s="1247"/>
      <c r="EA189" s="1247"/>
      <c r="EB189" s="1247"/>
      <c r="EC189" s="1247"/>
      <c r="ED189" s="1247"/>
      <c r="EE189" s="1247"/>
      <c r="EF189" s="1247"/>
      <c r="EG189" s="1247"/>
      <c r="EH189" s="1257"/>
      <c r="EI189" s="1452">
        <f t="shared" si="85"/>
        <v>0</v>
      </c>
      <c r="EJ189" s="1452">
        <f t="shared" si="86"/>
        <v>0</v>
      </c>
      <c r="EK189" s="1257"/>
      <c r="EL189" s="1450" t="str">
        <f t="shared" si="87"/>
        <v/>
      </c>
      <c r="EM189" s="1451"/>
      <c r="EN189" s="1247"/>
      <c r="EO189" s="1247"/>
      <c r="EP189" s="1247"/>
      <c r="EQ189" s="1247"/>
      <c r="ER189" s="1247"/>
      <c r="ES189" s="1247"/>
      <c r="ET189" s="1247"/>
      <c r="EU189" s="1247"/>
      <c r="EV189" s="1247"/>
      <c r="EW189" s="1247"/>
      <c r="EX189" s="1247"/>
      <c r="EY189" s="1247"/>
      <c r="EZ189" s="1247"/>
      <c r="FA189" s="1247"/>
      <c r="FB189" s="1247"/>
      <c r="FC189" s="1247"/>
      <c r="FD189" s="1247"/>
      <c r="FE189" s="1247"/>
      <c r="FF189" s="1247"/>
      <c r="FG189" s="1247"/>
      <c r="FH189" s="1247"/>
      <c r="FI189" s="1247"/>
      <c r="FJ189" s="1247"/>
      <c r="FK189" s="1247"/>
      <c r="FL189" s="1247"/>
      <c r="FM189" s="1247"/>
      <c r="FN189" s="1247"/>
      <c r="FO189" s="1247"/>
      <c r="FP189" s="1247"/>
      <c r="FQ189" s="1247"/>
      <c r="FR189" s="1247"/>
      <c r="FS189" s="1247"/>
      <c r="FT189" s="1247"/>
      <c r="FU189" s="1247"/>
      <c r="FV189" s="1247"/>
      <c r="FW189" s="1247"/>
      <c r="FX189" s="1247"/>
      <c r="FY189" s="1247"/>
      <c r="FZ189" s="1247"/>
      <c r="GA189" s="1247"/>
      <c r="GB189" s="1247"/>
      <c r="GC189" s="1247"/>
      <c r="GD189" s="1247"/>
      <c r="GE189" s="1247"/>
      <c r="GF189" s="1247"/>
      <c r="GG189" s="1247"/>
      <c r="GH189" s="1247"/>
      <c r="GI189" s="1247"/>
      <c r="GJ189" s="1247"/>
      <c r="GK189" s="1247"/>
      <c r="GL189" s="1247"/>
      <c r="GM189" s="1247"/>
      <c r="GN189" s="1247"/>
      <c r="GO189" s="1247"/>
      <c r="GP189" s="1247"/>
      <c r="GQ189" s="1247"/>
      <c r="GR189" s="1247"/>
      <c r="GS189" s="1247"/>
      <c r="GT189" s="1247"/>
      <c r="GU189" s="1247"/>
      <c r="GV189" s="1247"/>
      <c r="GW189" s="1247"/>
      <c r="GX189" s="1247"/>
      <c r="GY189" s="1247"/>
      <c r="GZ189" s="1247"/>
      <c r="HA189" s="1247"/>
      <c r="HB189" s="1247"/>
      <c r="HC189" s="1247"/>
      <c r="HD189" s="1247"/>
      <c r="HE189" s="1247"/>
      <c r="HF189" s="1247"/>
      <c r="HG189" s="1247"/>
      <c r="HH189" s="1247"/>
      <c r="HI189" s="1247"/>
      <c r="HJ189" s="1247"/>
      <c r="HK189" s="1247"/>
      <c r="HL189" s="1247"/>
      <c r="HM189" s="1247"/>
      <c r="HN189" s="1247"/>
      <c r="HO189" s="1247"/>
      <c r="HQ189" s="1452">
        <f t="shared" si="88"/>
        <v>0</v>
      </c>
      <c r="HR189" s="1452">
        <f t="shared" si="89"/>
        <v>0</v>
      </c>
    </row>
    <row r="190" spans="1:226" ht="16.5" customHeight="1" x14ac:dyDescent="0.2">
      <c r="A190" s="456"/>
      <c r="B190" s="121"/>
      <c r="C190" s="121"/>
      <c r="D190" s="122"/>
      <c r="E190" s="122"/>
      <c r="F190" s="142"/>
      <c r="G190" s="140"/>
      <c r="H190" s="141"/>
      <c r="I190" s="141"/>
      <c r="J190" s="141"/>
      <c r="K190" s="1559">
        <f t="shared" si="99"/>
        <v>0</v>
      </c>
      <c r="L190" s="154"/>
      <c r="M190" s="151"/>
      <c r="N190" s="152"/>
      <c r="O190" s="646"/>
      <c r="P190" s="1559">
        <f t="shared" si="100"/>
        <v>0</v>
      </c>
      <c r="Q190" s="343"/>
      <c r="R190" s="343"/>
      <c r="S190" s="344"/>
      <c r="T190" s="1559">
        <f t="shared" si="101"/>
        <v>0</v>
      </c>
      <c r="U190" s="344"/>
      <c r="V190" s="344"/>
      <c r="W190" s="1559">
        <f t="shared" si="102"/>
        <v>0</v>
      </c>
      <c r="X190" s="343"/>
      <c r="Y190" s="343"/>
      <c r="Z190" s="343"/>
      <c r="AA190" s="343"/>
      <c r="AB190" s="1559">
        <f t="shared" si="103"/>
        <v>0</v>
      </c>
      <c r="AC190" s="1559">
        <f t="shared" si="73"/>
        <v>0</v>
      </c>
      <c r="AD190" s="1559">
        <f t="shared" si="104"/>
        <v>0</v>
      </c>
      <c r="AF190" s="928"/>
      <c r="AG190" s="1065" t="str">
        <f>IF(AF190=" "," ",IF(AF190="Vehículos",VLOOKUP($AG$18,'Datos Indices'!$A$38:$Z$50,22,FALSE),IF(AF190="Ipim",VLOOKUP($AG$18,'Datos Indices'!$A$38:$Z$50,7,FALSE),IF(AF190="Dólar",VLOOKUP($AG$18,'Datos Indices'!$A$38:$Z$50,4,FALSE),IF(AF190="Gasoil",VLOOKUP($AG$18,'Datos Indices'!$A$38:$Z$50,10,FALSE),IF(AF190="WPU06 Pesificado",VLOOKUP($AG$18,'Datos Indices'!$A$38:$Z$50,26,FALSE),0))))))</f>
        <v xml:space="preserve"> </v>
      </c>
      <c r="AH190" s="1066">
        <f t="shared" si="74"/>
        <v>0</v>
      </c>
      <c r="AJ190" s="928"/>
      <c r="AK190" s="1065" t="str">
        <f>IF(AJ190=" "," ",IF(AJ190="Vehículos",VLOOKUP($AK$18,'Datos Indices'!$A$38:$Z$50,22,FALSE),IF(AJ190="Ipim",VLOOKUP($AK$18,'Datos Indices'!$A$38:$Z$50,7,FALSE),IF(AJ190="Dólar",VLOOKUP($AK$18,'Datos Indices'!$A$38:$Z$50,4,FALSE),IF(AJ190="Gasoil",VLOOKUP($AK$18,'Datos Indices'!$A$38:$Z$50,10,FALSE),IF(AJ190="WPU06 Pesificado",VLOOKUP($AK$18,'Datos Indices'!$A$38:$Z$50,26,FALSE),0))))))</f>
        <v xml:space="preserve"> </v>
      </c>
      <c r="AL190" s="1067">
        <f t="shared" si="75"/>
        <v>0</v>
      </c>
      <c r="AM190" s="1067">
        <f t="shared" si="76"/>
        <v>0</v>
      </c>
      <c r="AN190" s="1067">
        <f t="shared" si="77"/>
        <v>0</v>
      </c>
      <c r="AP190" s="928"/>
      <c r="AQ190" s="1065" t="str">
        <f>IF(AP190=" "," ",IF(AP190="Vehículos",VLOOKUP($AQ$18,'Datos Indices'!$A$38:$Z$50,22,FALSE),IF(AP190="Ipim",VLOOKUP($AQ$18,'Datos Indices'!$A$38:$Z$50,7,FALSE),IF(AP190="Dólar",VLOOKUP($AQ$18,'Datos Indices'!$A$38:$Z$50,4,FALSE),IF(AP190="Gasoil",VLOOKUP($AQ$18,'Datos Indices'!$A$38:$Z$50,10,FALSE),IF(AP190="WPU06 Pesificado",VLOOKUP($AQ$18,'Datos Indices'!$A$38:$Z$50,26,FALSE),0))))))</f>
        <v xml:space="preserve"> </v>
      </c>
      <c r="AR190" s="1066">
        <f t="shared" si="78"/>
        <v>0</v>
      </c>
      <c r="AT190" s="928"/>
      <c r="AU190" s="1065" t="str">
        <f>IF(AT190=" "," ",IF(AT190="Vehículos",VLOOKUP($AU$18,'Datos Indices'!$A$38:$Z$50,22,FALSE),IF(AT190="Ipim",VLOOKUP($AU$18,'Datos Indices'!$A$38:$Z$50,7,FALSE),IF(AT190="Dólar",VLOOKUP($AU$18,'Datos Indices'!$A$38:$Z$50,4,FALSE),IF(AT190="Gasoil",VLOOKUP($AU$18,'Datos Indices'!$A$38:$Z$50,10,FALSE),IF(AT190="WPU06 Pesificado",VLOOKUP($AU$18,'Datos Indices'!$A$38:$Z$50,26,FALSE),0))))))</f>
        <v xml:space="preserve"> </v>
      </c>
      <c r="AV190" s="1067">
        <f t="shared" si="79"/>
        <v>0</v>
      </c>
      <c r="AW190" s="1067">
        <f t="shared" si="80"/>
        <v>0</v>
      </c>
      <c r="AX190" s="1067">
        <f t="shared" si="81"/>
        <v>0</v>
      </c>
      <c r="AY190" s="1559">
        <f t="shared" si="82"/>
        <v>0</v>
      </c>
      <c r="AZ190" s="1559">
        <f t="shared" si="83"/>
        <v>0</v>
      </c>
      <c r="BA190" s="1257"/>
      <c r="BB190" s="125"/>
      <c r="BC190" s="1257"/>
      <c r="BD190" s="1450" t="str">
        <f t="shared" si="84"/>
        <v/>
      </c>
      <c r="BF190" s="1247"/>
      <c r="BG190" s="1247"/>
      <c r="BH190" s="1247"/>
      <c r="BI190" s="1247"/>
      <c r="BJ190" s="1247"/>
      <c r="BK190" s="1247"/>
      <c r="BL190" s="1247"/>
      <c r="BM190" s="1247"/>
      <c r="BN190" s="1247"/>
      <c r="BO190" s="1247"/>
      <c r="BP190" s="1247"/>
      <c r="BQ190" s="1247"/>
      <c r="BR190" s="1247"/>
      <c r="BS190" s="1247"/>
      <c r="BT190" s="1247"/>
      <c r="BU190" s="1247"/>
      <c r="BV190" s="1247"/>
      <c r="BW190" s="1247"/>
      <c r="BX190" s="1247"/>
      <c r="BY190" s="1247"/>
      <c r="BZ190" s="1247"/>
      <c r="CA190" s="1247"/>
      <c r="CB190" s="1247"/>
      <c r="CC190" s="1247"/>
      <c r="CD190" s="1247"/>
      <c r="CE190" s="1247"/>
      <c r="CF190" s="1247"/>
      <c r="CG190" s="1247"/>
      <c r="CH190" s="1247"/>
      <c r="CI190" s="1247"/>
      <c r="CJ190" s="1247"/>
      <c r="CK190" s="1247"/>
      <c r="CL190" s="1247"/>
      <c r="CM190" s="1247"/>
      <c r="CN190" s="1247"/>
      <c r="CO190" s="1247"/>
      <c r="CP190" s="1247"/>
      <c r="CQ190" s="1247"/>
      <c r="CR190" s="1247"/>
      <c r="CS190" s="1247"/>
      <c r="CT190" s="1247"/>
      <c r="CU190" s="1247"/>
      <c r="CV190" s="1247"/>
      <c r="CW190" s="1247"/>
      <c r="CX190" s="1247"/>
      <c r="CY190" s="1247"/>
      <c r="CZ190" s="1247"/>
      <c r="DA190" s="1247"/>
      <c r="DB190" s="1247"/>
      <c r="DC190" s="1247"/>
      <c r="DD190" s="1247"/>
      <c r="DE190" s="1247"/>
      <c r="DF190" s="1247"/>
      <c r="DG190" s="1247"/>
      <c r="DH190" s="1247"/>
      <c r="DI190" s="1247"/>
      <c r="DJ190" s="1247"/>
      <c r="DK190" s="1247"/>
      <c r="DL190" s="1247"/>
      <c r="DM190" s="1247"/>
      <c r="DN190" s="1247"/>
      <c r="DO190" s="1247"/>
      <c r="DP190" s="1247"/>
      <c r="DQ190" s="1247"/>
      <c r="DR190" s="1247"/>
      <c r="DS190" s="1247"/>
      <c r="DT190" s="1247"/>
      <c r="DU190" s="1247"/>
      <c r="DV190" s="1247"/>
      <c r="DW190" s="1247"/>
      <c r="DX190" s="1247"/>
      <c r="DY190" s="1247"/>
      <c r="DZ190" s="1247"/>
      <c r="EA190" s="1247"/>
      <c r="EB190" s="1247"/>
      <c r="EC190" s="1247"/>
      <c r="ED190" s="1247"/>
      <c r="EE190" s="1247"/>
      <c r="EF190" s="1247"/>
      <c r="EG190" s="1247"/>
      <c r="EH190" s="1257"/>
      <c r="EI190" s="1452">
        <f t="shared" si="85"/>
        <v>0</v>
      </c>
      <c r="EJ190" s="1452">
        <f t="shared" si="86"/>
        <v>0</v>
      </c>
      <c r="EK190" s="1257"/>
      <c r="EL190" s="1450" t="str">
        <f t="shared" si="87"/>
        <v/>
      </c>
      <c r="EN190" s="1247"/>
      <c r="EO190" s="1247"/>
      <c r="EP190" s="1247"/>
      <c r="EQ190" s="1247"/>
      <c r="ER190" s="1247"/>
      <c r="ES190" s="1247"/>
      <c r="ET190" s="1247"/>
      <c r="EU190" s="1247"/>
      <c r="EV190" s="1247"/>
      <c r="EW190" s="1247"/>
      <c r="EX190" s="1247"/>
      <c r="EY190" s="1247"/>
      <c r="EZ190" s="1247"/>
      <c r="FA190" s="1247"/>
      <c r="FB190" s="1247"/>
      <c r="FC190" s="1247"/>
      <c r="FD190" s="1247"/>
      <c r="FE190" s="1247"/>
      <c r="FF190" s="1247"/>
      <c r="FG190" s="1247"/>
      <c r="FH190" s="1247"/>
      <c r="FI190" s="1247"/>
      <c r="FJ190" s="1247"/>
      <c r="FK190" s="1247"/>
      <c r="FL190" s="1247"/>
      <c r="FM190" s="1247"/>
      <c r="FN190" s="1247"/>
      <c r="FO190" s="1247"/>
      <c r="FP190" s="1247"/>
      <c r="FQ190" s="1247"/>
      <c r="FR190" s="1247"/>
      <c r="FS190" s="1247"/>
      <c r="FT190" s="1247"/>
      <c r="FU190" s="1247"/>
      <c r="FV190" s="1247"/>
      <c r="FW190" s="1247"/>
      <c r="FX190" s="1247"/>
      <c r="FY190" s="1247"/>
      <c r="FZ190" s="1247"/>
      <c r="GA190" s="1247"/>
      <c r="GB190" s="1247"/>
      <c r="GC190" s="1247"/>
      <c r="GD190" s="1247"/>
      <c r="GE190" s="1247"/>
      <c r="GF190" s="1247"/>
      <c r="GG190" s="1247"/>
      <c r="GH190" s="1247"/>
      <c r="GI190" s="1247"/>
      <c r="GJ190" s="1247"/>
      <c r="GK190" s="1247"/>
      <c r="GL190" s="1247"/>
      <c r="GM190" s="1247"/>
      <c r="GN190" s="1247"/>
      <c r="GO190" s="1247"/>
      <c r="GP190" s="1247"/>
      <c r="GQ190" s="1247"/>
      <c r="GR190" s="1247"/>
      <c r="GS190" s="1247"/>
      <c r="GT190" s="1247"/>
      <c r="GU190" s="1247"/>
      <c r="GV190" s="1247"/>
      <c r="GW190" s="1247"/>
      <c r="GX190" s="1247"/>
      <c r="GY190" s="1247"/>
      <c r="GZ190" s="1247"/>
      <c r="HA190" s="1247"/>
      <c r="HB190" s="1247"/>
      <c r="HC190" s="1247"/>
      <c r="HD190" s="1247"/>
      <c r="HE190" s="1247"/>
      <c r="HF190" s="1247"/>
      <c r="HG190" s="1247"/>
      <c r="HH190" s="1247"/>
      <c r="HI190" s="1247"/>
      <c r="HJ190" s="1247"/>
      <c r="HK190" s="1247"/>
      <c r="HL190" s="1247"/>
      <c r="HM190" s="1247"/>
      <c r="HN190" s="1247"/>
      <c r="HO190" s="1247"/>
      <c r="HQ190" s="1452">
        <f t="shared" si="88"/>
        <v>0</v>
      </c>
      <c r="HR190" s="1452">
        <f t="shared" si="89"/>
        <v>0</v>
      </c>
    </row>
    <row r="191" spans="1:226" ht="16.5" customHeight="1" x14ac:dyDescent="0.2">
      <c r="A191" s="456"/>
      <c r="B191" s="121"/>
      <c r="C191" s="121"/>
      <c r="D191" s="122"/>
      <c r="E191" s="122"/>
      <c r="F191" s="142"/>
      <c r="G191" s="140"/>
      <c r="H191" s="141"/>
      <c r="I191" s="141"/>
      <c r="J191" s="141"/>
      <c r="K191" s="1559">
        <f t="shared" ref="K191:K198" si="105">(J191*I191*H191)*C191*D191</f>
        <v>0</v>
      </c>
      <c r="L191" s="154"/>
      <c r="M191" s="151"/>
      <c r="N191" s="152"/>
      <c r="O191" s="646"/>
      <c r="P191" s="1559">
        <f t="shared" si="100"/>
        <v>0</v>
      </c>
      <c r="Q191" s="343"/>
      <c r="R191" s="343"/>
      <c r="S191" s="344"/>
      <c r="T191" s="1559">
        <f t="shared" si="101"/>
        <v>0</v>
      </c>
      <c r="U191" s="344"/>
      <c r="V191" s="141"/>
      <c r="W191" s="1559">
        <f t="shared" si="102"/>
        <v>0</v>
      </c>
      <c r="X191" s="343"/>
      <c r="Y191" s="343"/>
      <c r="Z191" s="343"/>
      <c r="AA191" s="343"/>
      <c r="AB191" s="1559">
        <f t="shared" ref="AB191:AB198" si="106">SUM(X191:AA191)*C191*D191</f>
        <v>0</v>
      </c>
      <c r="AC191" s="1559">
        <f t="shared" si="73"/>
        <v>0</v>
      </c>
      <c r="AD191" s="1559">
        <f t="shared" ref="AD191:AD198" si="107">+K191+P191+W191+AB191</f>
        <v>0</v>
      </c>
      <c r="AF191" s="928"/>
      <c r="AG191" s="1065" t="str">
        <f>IF(AF191=" "," ",IF(AF191="Vehículos",VLOOKUP($AG$18,'Datos Indices'!$A$38:$Z$50,22,FALSE),IF(AF191="Ipim",VLOOKUP($AG$18,'Datos Indices'!$A$38:$Z$50,7,FALSE),IF(AF191="Dólar",VLOOKUP($AG$18,'Datos Indices'!$A$38:$Z$50,4,FALSE),IF(AF191="Gasoil",VLOOKUP($AG$18,'Datos Indices'!$A$38:$Z$50,10,FALSE),IF(AF191="WPU06 Pesificado",VLOOKUP($AG$18,'Datos Indices'!$A$38:$Z$50,26,FALSE),0))))))</f>
        <v xml:space="preserve"> </v>
      </c>
      <c r="AH191" s="1066">
        <f t="shared" si="74"/>
        <v>0</v>
      </c>
      <c r="AJ191" s="928"/>
      <c r="AK191" s="1065" t="str">
        <f>IF(AJ191=" "," ",IF(AJ191="Vehículos",VLOOKUP($AK$18,'Datos Indices'!$A$38:$Z$50,22,FALSE),IF(AJ191="Ipim",VLOOKUP($AK$18,'Datos Indices'!$A$38:$Z$50,7,FALSE),IF(AJ191="Dólar",VLOOKUP($AK$18,'Datos Indices'!$A$38:$Z$50,4,FALSE),IF(AJ191="Gasoil",VLOOKUP($AK$18,'Datos Indices'!$A$38:$Z$50,10,FALSE),IF(AJ191="WPU06 Pesificado",VLOOKUP($AK$18,'Datos Indices'!$A$38:$Z$50,26,FALSE),0))))))</f>
        <v xml:space="preserve"> </v>
      </c>
      <c r="AL191" s="1067">
        <f t="shared" si="75"/>
        <v>0</v>
      </c>
      <c r="AM191" s="1067">
        <f t="shared" si="76"/>
        <v>0</v>
      </c>
      <c r="AN191" s="1067">
        <f t="shared" si="77"/>
        <v>0</v>
      </c>
      <c r="AP191" s="928"/>
      <c r="AQ191" s="1065" t="str">
        <f>IF(AP191=" "," ",IF(AP191="Vehículos",VLOOKUP($AQ$18,'Datos Indices'!$A$38:$Z$50,22,FALSE),IF(AP191="Ipim",VLOOKUP($AQ$18,'Datos Indices'!$A$38:$Z$50,7,FALSE),IF(AP191="Dólar",VLOOKUP($AQ$18,'Datos Indices'!$A$38:$Z$50,4,FALSE),IF(AP191="Gasoil",VLOOKUP($AQ$18,'Datos Indices'!$A$38:$Z$50,10,FALSE),IF(AP191="WPU06 Pesificado",VLOOKUP($AQ$18,'Datos Indices'!$A$38:$Z$50,26,FALSE),0))))))</f>
        <v xml:space="preserve"> </v>
      </c>
      <c r="AR191" s="1066">
        <f t="shared" si="78"/>
        <v>0</v>
      </c>
      <c r="AT191" s="928"/>
      <c r="AU191" s="1065" t="str">
        <f>IF(AT191=" "," ",IF(AT191="Vehículos",VLOOKUP($AU$18,'Datos Indices'!$A$38:$Z$50,22,FALSE),IF(AT191="Ipim",VLOOKUP($AU$18,'Datos Indices'!$A$38:$Z$50,7,FALSE),IF(AT191="Dólar",VLOOKUP($AU$18,'Datos Indices'!$A$38:$Z$50,4,FALSE),IF(AT191="Gasoil",VLOOKUP($AU$18,'Datos Indices'!$A$38:$Z$50,10,FALSE),IF(AT191="WPU06 Pesificado",VLOOKUP($AU$18,'Datos Indices'!$A$38:$Z$50,26,FALSE),0))))))</f>
        <v xml:space="preserve"> </v>
      </c>
      <c r="AV191" s="1067">
        <f t="shared" si="79"/>
        <v>0</v>
      </c>
      <c r="AW191" s="1067">
        <f t="shared" si="80"/>
        <v>0</v>
      </c>
      <c r="AX191" s="1067">
        <f t="shared" si="81"/>
        <v>0</v>
      </c>
      <c r="AY191" s="1559">
        <f t="shared" si="82"/>
        <v>0</v>
      </c>
      <c r="AZ191" s="1559">
        <f t="shared" si="83"/>
        <v>0</v>
      </c>
      <c r="BA191" s="1257"/>
      <c r="BB191" s="125"/>
      <c r="BC191" s="1257"/>
      <c r="BD191" s="1450" t="str">
        <f t="shared" si="84"/>
        <v/>
      </c>
      <c r="BF191" s="1247"/>
      <c r="BG191" s="1247"/>
      <c r="BH191" s="1247"/>
      <c r="BI191" s="1247"/>
      <c r="BJ191" s="1247"/>
      <c r="BK191" s="1247"/>
      <c r="BL191" s="1247"/>
      <c r="BM191" s="1247"/>
      <c r="BN191" s="1247"/>
      <c r="BO191" s="1247"/>
      <c r="BP191" s="1247"/>
      <c r="BQ191" s="1247"/>
      <c r="BR191" s="1247"/>
      <c r="BS191" s="1247"/>
      <c r="BT191" s="1247"/>
      <c r="BU191" s="1247"/>
      <c r="BV191" s="1247"/>
      <c r="BW191" s="1247"/>
      <c r="BX191" s="1247"/>
      <c r="BY191" s="1247"/>
      <c r="BZ191" s="1247"/>
      <c r="CA191" s="1247"/>
      <c r="CB191" s="1247"/>
      <c r="CC191" s="1247"/>
      <c r="CD191" s="1247"/>
      <c r="CE191" s="1247"/>
      <c r="CF191" s="1247"/>
      <c r="CG191" s="1247"/>
      <c r="CH191" s="1247"/>
      <c r="CI191" s="1247"/>
      <c r="CJ191" s="1247"/>
      <c r="CK191" s="1247"/>
      <c r="CL191" s="1247"/>
      <c r="CM191" s="1247"/>
      <c r="CN191" s="1247"/>
      <c r="CO191" s="1247"/>
      <c r="CP191" s="1247"/>
      <c r="CQ191" s="1247"/>
      <c r="CR191" s="1247"/>
      <c r="CS191" s="1247"/>
      <c r="CT191" s="1247"/>
      <c r="CU191" s="1247"/>
      <c r="CV191" s="1247"/>
      <c r="CW191" s="1247"/>
      <c r="CX191" s="1247"/>
      <c r="CY191" s="1247"/>
      <c r="CZ191" s="1247"/>
      <c r="DA191" s="1247"/>
      <c r="DB191" s="1247"/>
      <c r="DC191" s="1247"/>
      <c r="DD191" s="1247"/>
      <c r="DE191" s="1247"/>
      <c r="DF191" s="1247"/>
      <c r="DG191" s="1247"/>
      <c r="DH191" s="1247"/>
      <c r="DI191" s="1247"/>
      <c r="DJ191" s="1247"/>
      <c r="DK191" s="1247"/>
      <c r="DL191" s="1247"/>
      <c r="DM191" s="1247"/>
      <c r="DN191" s="1247"/>
      <c r="DO191" s="1247"/>
      <c r="DP191" s="1247"/>
      <c r="DQ191" s="1247"/>
      <c r="DR191" s="1247"/>
      <c r="DS191" s="1247"/>
      <c r="DT191" s="1247"/>
      <c r="DU191" s="1247"/>
      <c r="DV191" s="1247"/>
      <c r="DW191" s="1247"/>
      <c r="DX191" s="1247"/>
      <c r="DY191" s="1247"/>
      <c r="DZ191" s="1247"/>
      <c r="EA191" s="1247"/>
      <c r="EB191" s="1247"/>
      <c r="EC191" s="1247"/>
      <c r="ED191" s="1247"/>
      <c r="EE191" s="1247"/>
      <c r="EF191" s="1247"/>
      <c r="EG191" s="1247"/>
      <c r="EH191" s="1257"/>
      <c r="EI191" s="1452">
        <f t="shared" si="85"/>
        <v>0</v>
      </c>
      <c r="EJ191" s="1452">
        <f t="shared" si="86"/>
        <v>0</v>
      </c>
      <c r="EK191" s="1257"/>
      <c r="EL191" s="1450" t="str">
        <f t="shared" si="87"/>
        <v/>
      </c>
      <c r="EN191" s="1247"/>
      <c r="EO191" s="1247"/>
      <c r="EP191" s="1247"/>
      <c r="EQ191" s="1247"/>
      <c r="ER191" s="1247"/>
      <c r="ES191" s="1247"/>
      <c r="ET191" s="1247"/>
      <c r="EU191" s="1247"/>
      <c r="EV191" s="1247"/>
      <c r="EW191" s="1247"/>
      <c r="EX191" s="1247"/>
      <c r="EY191" s="1247"/>
      <c r="EZ191" s="1247"/>
      <c r="FA191" s="1247"/>
      <c r="FB191" s="1247"/>
      <c r="FC191" s="1247"/>
      <c r="FD191" s="1247"/>
      <c r="FE191" s="1247"/>
      <c r="FF191" s="1247"/>
      <c r="FG191" s="1247"/>
      <c r="FH191" s="1247"/>
      <c r="FI191" s="1247"/>
      <c r="FJ191" s="1247"/>
      <c r="FK191" s="1247"/>
      <c r="FL191" s="1247"/>
      <c r="FM191" s="1247"/>
      <c r="FN191" s="1247"/>
      <c r="FO191" s="1247"/>
      <c r="FP191" s="1247"/>
      <c r="FQ191" s="1247"/>
      <c r="FR191" s="1247"/>
      <c r="FS191" s="1247"/>
      <c r="FT191" s="1247"/>
      <c r="FU191" s="1247"/>
      <c r="FV191" s="1247"/>
      <c r="FW191" s="1247"/>
      <c r="FX191" s="1247"/>
      <c r="FY191" s="1247"/>
      <c r="FZ191" s="1247"/>
      <c r="GA191" s="1247"/>
      <c r="GB191" s="1247"/>
      <c r="GC191" s="1247"/>
      <c r="GD191" s="1247"/>
      <c r="GE191" s="1247"/>
      <c r="GF191" s="1247"/>
      <c r="GG191" s="1247"/>
      <c r="GH191" s="1247"/>
      <c r="GI191" s="1247"/>
      <c r="GJ191" s="1247"/>
      <c r="GK191" s="1247"/>
      <c r="GL191" s="1247"/>
      <c r="GM191" s="1247"/>
      <c r="GN191" s="1247"/>
      <c r="GO191" s="1247"/>
      <c r="GP191" s="1247"/>
      <c r="GQ191" s="1247"/>
      <c r="GR191" s="1247"/>
      <c r="GS191" s="1247"/>
      <c r="GT191" s="1247"/>
      <c r="GU191" s="1247"/>
      <c r="GV191" s="1247"/>
      <c r="GW191" s="1247"/>
      <c r="GX191" s="1247"/>
      <c r="GY191" s="1247"/>
      <c r="GZ191" s="1247"/>
      <c r="HA191" s="1247"/>
      <c r="HB191" s="1247"/>
      <c r="HC191" s="1247"/>
      <c r="HD191" s="1247"/>
      <c r="HE191" s="1247"/>
      <c r="HF191" s="1247"/>
      <c r="HG191" s="1247"/>
      <c r="HH191" s="1247"/>
      <c r="HI191" s="1247"/>
      <c r="HJ191" s="1247"/>
      <c r="HK191" s="1247"/>
      <c r="HL191" s="1247"/>
      <c r="HM191" s="1247"/>
      <c r="HN191" s="1247"/>
      <c r="HO191" s="1247"/>
      <c r="HQ191" s="1452">
        <f t="shared" si="88"/>
        <v>0</v>
      </c>
      <c r="HR191" s="1452">
        <f t="shared" si="89"/>
        <v>0</v>
      </c>
    </row>
    <row r="192" spans="1:226" ht="16.5" customHeight="1" x14ac:dyDescent="0.2">
      <c r="A192" s="456"/>
      <c r="B192" s="121"/>
      <c r="C192" s="121"/>
      <c r="D192" s="122"/>
      <c r="E192" s="122"/>
      <c r="F192" s="142"/>
      <c r="G192" s="140"/>
      <c r="H192" s="141"/>
      <c r="I192" s="141"/>
      <c r="J192" s="141"/>
      <c r="K192" s="1559">
        <f t="shared" si="105"/>
        <v>0</v>
      </c>
      <c r="L192" s="154"/>
      <c r="M192" s="151"/>
      <c r="N192" s="152"/>
      <c r="O192" s="646"/>
      <c r="P192" s="1559">
        <f t="shared" si="100"/>
        <v>0</v>
      </c>
      <c r="Q192" s="343"/>
      <c r="R192" s="343"/>
      <c r="S192" s="344"/>
      <c r="T192" s="1559">
        <f t="shared" si="101"/>
        <v>0</v>
      </c>
      <c r="U192" s="344"/>
      <c r="V192" s="141"/>
      <c r="W192" s="1559">
        <f t="shared" si="102"/>
        <v>0</v>
      </c>
      <c r="X192" s="343"/>
      <c r="Y192" s="343"/>
      <c r="Z192" s="343"/>
      <c r="AA192" s="343"/>
      <c r="AB192" s="1559">
        <f t="shared" si="106"/>
        <v>0</v>
      </c>
      <c r="AC192" s="1559">
        <f t="shared" si="73"/>
        <v>0</v>
      </c>
      <c r="AD192" s="1559">
        <f t="shared" si="107"/>
        <v>0</v>
      </c>
      <c r="AF192" s="928"/>
      <c r="AG192" s="1065" t="str">
        <f>IF(AF192=" "," ",IF(AF192="Vehículos",VLOOKUP($AG$18,'Datos Indices'!$A$38:$Z$50,22,FALSE),IF(AF192="Ipim",VLOOKUP($AG$18,'Datos Indices'!$A$38:$Z$50,7,FALSE),IF(AF192="Dólar",VLOOKUP($AG$18,'Datos Indices'!$A$38:$Z$50,4,FALSE),IF(AF192="Gasoil",VLOOKUP($AG$18,'Datos Indices'!$A$38:$Z$50,10,FALSE),IF(AF192="WPU06 Pesificado",VLOOKUP($AG$18,'Datos Indices'!$A$38:$Z$50,26,FALSE),0))))))</f>
        <v xml:space="preserve"> </v>
      </c>
      <c r="AH192" s="1066">
        <f t="shared" si="74"/>
        <v>0</v>
      </c>
      <c r="AJ192" s="928"/>
      <c r="AK192" s="1065" t="str">
        <f>IF(AJ192=" "," ",IF(AJ192="Vehículos",VLOOKUP($AK$18,'Datos Indices'!$A$38:$Z$50,22,FALSE),IF(AJ192="Ipim",VLOOKUP($AK$18,'Datos Indices'!$A$38:$Z$50,7,FALSE),IF(AJ192="Dólar",VLOOKUP($AK$18,'Datos Indices'!$A$38:$Z$50,4,FALSE),IF(AJ192="Gasoil",VLOOKUP($AK$18,'Datos Indices'!$A$38:$Z$50,10,FALSE),IF(AJ192="WPU06 Pesificado",VLOOKUP($AK$18,'Datos Indices'!$A$38:$Z$50,26,FALSE),0))))))</f>
        <v xml:space="preserve"> </v>
      </c>
      <c r="AL192" s="1067">
        <f t="shared" si="75"/>
        <v>0</v>
      </c>
      <c r="AM192" s="1067">
        <f t="shared" si="76"/>
        <v>0</v>
      </c>
      <c r="AN192" s="1067">
        <f t="shared" si="77"/>
        <v>0</v>
      </c>
      <c r="AP192" s="928"/>
      <c r="AQ192" s="1065" t="str">
        <f>IF(AP192=" "," ",IF(AP192="Vehículos",VLOOKUP($AQ$18,'Datos Indices'!$A$38:$Z$50,22,FALSE),IF(AP192="Ipim",VLOOKUP($AQ$18,'Datos Indices'!$A$38:$Z$50,7,FALSE),IF(AP192="Dólar",VLOOKUP($AQ$18,'Datos Indices'!$A$38:$Z$50,4,FALSE),IF(AP192="Gasoil",VLOOKUP($AQ$18,'Datos Indices'!$A$38:$Z$50,10,FALSE),IF(AP192="WPU06 Pesificado",VLOOKUP($AQ$18,'Datos Indices'!$A$38:$Z$50,26,FALSE),0))))))</f>
        <v xml:space="preserve"> </v>
      </c>
      <c r="AR192" s="1066">
        <f t="shared" si="78"/>
        <v>0</v>
      </c>
      <c r="AT192" s="928"/>
      <c r="AU192" s="1065" t="str">
        <f>IF(AT192=" "," ",IF(AT192="Vehículos",VLOOKUP($AU$18,'Datos Indices'!$A$38:$Z$50,22,FALSE),IF(AT192="Ipim",VLOOKUP($AU$18,'Datos Indices'!$A$38:$Z$50,7,FALSE),IF(AT192="Dólar",VLOOKUP($AU$18,'Datos Indices'!$A$38:$Z$50,4,FALSE),IF(AT192="Gasoil",VLOOKUP($AU$18,'Datos Indices'!$A$38:$Z$50,10,FALSE),IF(AT192="WPU06 Pesificado",VLOOKUP($AU$18,'Datos Indices'!$A$38:$Z$50,26,FALSE),0))))))</f>
        <v xml:space="preserve"> </v>
      </c>
      <c r="AV192" s="1067">
        <f t="shared" si="79"/>
        <v>0</v>
      </c>
      <c r="AW192" s="1067">
        <f t="shared" si="80"/>
        <v>0</v>
      </c>
      <c r="AX192" s="1067">
        <f t="shared" si="81"/>
        <v>0</v>
      </c>
      <c r="AY192" s="1559">
        <f t="shared" si="82"/>
        <v>0</v>
      </c>
      <c r="AZ192" s="1559">
        <f t="shared" si="83"/>
        <v>0</v>
      </c>
      <c r="BA192" s="1257"/>
      <c r="BB192" s="125"/>
      <c r="BC192" s="1257"/>
      <c r="BD192" s="1450" t="str">
        <f t="shared" si="84"/>
        <v/>
      </c>
      <c r="BF192" s="1247"/>
      <c r="BG192" s="1247"/>
      <c r="BH192" s="1247"/>
      <c r="BI192" s="1247"/>
      <c r="BJ192" s="1247"/>
      <c r="BK192" s="1247"/>
      <c r="BL192" s="1247"/>
      <c r="BM192" s="1247"/>
      <c r="BN192" s="1247"/>
      <c r="BO192" s="1247"/>
      <c r="BP192" s="1247"/>
      <c r="BQ192" s="1247"/>
      <c r="BR192" s="1247"/>
      <c r="BS192" s="1247"/>
      <c r="BT192" s="1247"/>
      <c r="BU192" s="1247"/>
      <c r="BV192" s="1247"/>
      <c r="BW192" s="1247"/>
      <c r="BX192" s="1247"/>
      <c r="BY192" s="1247"/>
      <c r="BZ192" s="1247"/>
      <c r="CA192" s="1247"/>
      <c r="CB192" s="1247"/>
      <c r="CC192" s="1247"/>
      <c r="CD192" s="1247"/>
      <c r="CE192" s="1247"/>
      <c r="CF192" s="1247"/>
      <c r="CG192" s="1247"/>
      <c r="CH192" s="1247"/>
      <c r="CI192" s="1247"/>
      <c r="CJ192" s="1247"/>
      <c r="CK192" s="1247"/>
      <c r="CL192" s="1247"/>
      <c r="CM192" s="1247"/>
      <c r="CN192" s="1247"/>
      <c r="CO192" s="1247"/>
      <c r="CP192" s="1247"/>
      <c r="CQ192" s="1247"/>
      <c r="CR192" s="1247"/>
      <c r="CS192" s="1247"/>
      <c r="CT192" s="1247"/>
      <c r="CU192" s="1247"/>
      <c r="CV192" s="1247"/>
      <c r="CW192" s="1247"/>
      <c r="CX192" s="1247"/>
      <c r="CY192" s="1247"/>
      <c r="CZ192" s="1247"/>
      <c r="DA192" s="1247"/>
      <c r="DB192" s="1247"/>
      <c r="DC192" s="1247"/>
      <c r="DD192" s="1247"/>
      <c r="DE192" s="1247"/>
      <c r="DF192" s="1247"/>
      <c r="DG192" s="1247"/>
      <c r="DH192" s="1247"/>
      <c r="DI192" s="1247"/>
      <c r="DJ192" s="1247"/>
      <c r="DK192" s="1247"/>
      <c r="DL192" s="1247"/>
      <c r="DM192" s="1247"/>
      <c r="DN192" s="1247"/>
      <c r="DO192" s="1247"/>
      <c r="DP192" s="1247"/>
      <c r="DQ192" s="1247"/>
      <c r="DR192" s="1247"/>
      <c r="DS192" s="1247"/>
      <c r="DT192" s="1247"/>
      <c r="DU192" s="1247"/>
      <c r="DV192" s="1247"/>
      <c r="DW192" s="1247"/>
      <c r="DX192" s="1247"/>
      <c r="DY192" s="1247"/>
      <c r="DZ192" s="1247"/>
      <c r="EA192" s="1247"/>
      <c r="EB192" s="1247"/>
      <c r="EC192" s="1247"/>
      <c r="ED192" s="1247"/>
      <c r="EE192" s="1247"/>
      <c r="EF192" s="1247"/>
      <c r="EG192" s="1247"/>
      <c r="EH192" s="1257"/>
      <c r="EI192" s="1452">
        <f t="shared" si="85"/>
        <v>0</v>
      </c>
      <c r="EJ192" s="1452">
        <f t="shared" si="86"/>
        <v>0</v>
      </c>
      <c r="EK192" s="1257"/>
      <c r="EL192" s="1450" t="str">
        <f t="shared" si="87"/>
        <v/>
      </c>
      <c r="EN192" s="1247"/>
      <c r="EO192" s="1247"/>
      <c r="EP192" s="1247"/>
      <c r="EQ192" s="1247"/>
      <c r="ER192" s="1247"/>
      <c r="ES192" s="1247"/>
      <c r="ET192" s="1247"/>
      <c r="EU192" s="1247"/>
      <c r="EV192" s="1247"/>
      <c r="EW192" s="1247"/>
      <c r="EX192" s="1247"/>
      <c r="EY192" s="1247"/>
      <c r="EZ192" s="1247"/>
      <c r="FA192" s="1247"/>
      <c r="FB192" s="1247"/>
      <c r="FC192" s="1247"/>
      <c r="FD192" s="1247"/>
      <c r="FE192" s="1247"/>
      <c r="FF192" s="1247"/>
      <c r="FG192" s="1247"/>
      <c r="FH192" s="1247"/>
      <c r="FI192" s="1247"/>
      <c r="FJ192" s="1247"/>
      <c r="FK192" s="1247"/>
      <c r="FL192" s="1247"/>
      <c r="FM192" s="1247"/>
      <c r="FN192" s="1247"/>
      <c r="FO192" s="1247"/>
      <c r="FP192" s="1247"/>
      <c r="FQ192" s="1247"/>
      <c r="FR192" s="1247"/>
      <c r="FS192" s="1247"/>
      <c r="FT192" s="1247"/>
      <c r="FU192" s="1247"/>
      <c r="FV192" s="1247"/>
      <c r="FW192" s="1247"/>
      <c r="FX192" s="1247"/>
      <c r="FY192" s="1247"/>
      <c r="FZ192" s="1247"/>
      <c r="GA192" s="1247"/>
      <c r="GB192" s="1247"/>
      <c r="GC192" s="1247"/>
      <c r="GD192" s="1247"/>
      <c r="GE192" s="1247"/>
      <c r="GF192" s="1247"/>
      <c r="GG192" s="1247"/>
      <c r="GH192" s="1247"/>
      <c r="GI192" s="1247"/>
      <c r="GJ192" s="1247"/>
      <c r="GK192" s="1247"/>
      <c r="GL192" s="1247"/>
      <c r="GM192" s="1247"/>
      <c r="GN192" s="1247"/>
      <c r="GO192" s="1247"/>
      <c r="GP192" s="1247"/>
      <c r="GQ192" s="1247"/>
      <c r="GR192" s="1247"/>
      <c r="GS192" s="1247"/>
      <c r="GT192" s="1247"/>
      <c r="GU192" s="1247"/>
      <c r="GV192" s="1247"/>
      <c r="GW192" s="1247"/>
      <c r="GX192" s="1247"/>
      <c r="GY192" s="1247"/>
      <c r="GZ192" s="1247"/>
      <c r="HA192" s="1247"/>
      <c r="HB192" s="1247"/>
      <c r="HC192" s="1247"/>
      <c r="HD192" s="1247"/>
      <c r="HE192" s="1247"/>
      <c r="HF192" s="1247"/>
      <c r="HG192" s="1247"/>
      <c r="HH192" s="1247"/>
      <c r="HI192" s="1247"/>
      <c r="HJ192" s="1247"/>
      <c r="HK192" s="1247"/>
      <c r="HL192" s="1247"/>
      <c r="HM192" s="1247"/>
      <c r="HN192" s="1247"/>
      <c r="HO192" s="1247"/>
      <c r="HQ192" s="1452">
        <f t="shared" si="88"/>
        <v>0</v>
      </c>
      <c r="HR192" s="1452">
        <f t="shared" si="89"/>
        <v>0</v>
      </c>
    </row>
    <row r="193" spans="1:226" ht="16.5" customHeight="1" x14ac:dyDescent="0.2">
      <c r="A193" s="456"/>
      <c r="B193" s="121"/>
      <c r="C193" s="121"/>
      <c r="D193" s="122"/>
      <c r="E193" s="122"/>
      <c r="F193" s="142"/>
      <c r="G193" s="140"/>
      <c r="H193" s="141"/>
      <c r="I193" s="141"/>
      <c r="J193" s="141"/>
      <c r="K193" s="1559">
        <f t="shared" si="105"/>
        <v>0</v>
      </c>
      <c r="L193" s="154"/>
      <c r="M193" s="151"/>
      <c r="N193" s="152"/>
      <c r="O193" s="646"/>
      <c r="P193" s="1559">
        <f t="shared" ref="P193:P198" si="108">+(M193*N193*O193)*C193*D193</f>
        <v>0</v>
      </c>
      <c r="Q193" s="343"/>
      <c r="R193" s="343"/>
      <c r="S193" s="344"/>
      <c r="T193" s="1559">
        <f t="shared" ref="T193:T198" si="109">R193*S193</f>
        <v>0</v>
      </c>
      <c r="U193" s="344"/>
      <c r="V193" s="344"/>
      <c r="W193" s="1559">
        <f t="shared" ref="W193:W198" si="110">IF(U193=" ",0,(V193/U193*T193*C193*D193))</f>
        <v>0</v>
      </c>
      <c r="X193" s="343"/>
      <c r="Y193" s="343"/>
      <c r="Z193" s="343"/>
      <c r="AA193" s="343"/>
      <c r="AB193" s="1559">
        <f t="shared" si="106"/>
        <v>0</v>
      </c>
      <c r="AC193" s="1559">
        <f t="shared" si="73"/>
        <v>0</v>
      </c>
      <c r="AD193" s="1559">
        <f t="shared" si="107"/>
        <v>0</v>
      </c>
      <c r="AF193" s="928"/>
      <c r="AG193" s="1065" t="str">
        <f>IF(AF193=" "," ",IF(AF193="Vehículos",VLOOKUP($AG$18,'Datos Indices'!$A$38:$Z$50,22,FALSE),IF(AF193="Ipim",VLOOKUP($AG$18,'Datos Indices'!$A$38:$Z$50,7,FALSE),IF(AF193="Dólar",VLOOKUP($AG$18,'Datos Indices'!$A$38:$Z$50,4,FALSE),IF(AF193="Gasoil",VLOOKUP($AG$18,'Datos Indices'!$A$38:$Z$50,10,FALSE),IF(AF193="WPU06 Pesificado",VLOOKUP($AG$18,'Datos Indices'!$A$38:$Z$50,26,FALSE),0))))))</f>
        <v xml:space="preserve"> </v>
      </c>
      <c r="AH193" s="1066">
        <f t="shared" si="74"/>
        <v>0</v>
      </c>
      <c r="AJ193" s="928"/>
      <c r="AK193" s="1065" t="str">
        <f>IF(AJ193=" "," ",IF(AJ193="Vehículos",VLOOKUP($AK$18,'Datos Indices'!$A$38:$Z$50,22,FALSE),IF(AJ193="Ipim",VLOOKUP($AK$18,'Datos Indices'!$A$38:$Z$50,7,FALSE),IF(AJ193="Dólar",VLOOKUP($AK$18,'Datos Indices'!$A$38:$Z$50,4,FALSE),IF(AJ193="Gasoil",VLOOKUP($AK$18,'Datos Indices'!$A$38:$Z$50,10,FALSE),IF(AJ193="WPU06 Pesificado",VLOOKUP($AK$18,'Datos Indices'!$A$38:$Z$50,26,FALSE),0))))))</f>
        <v xml:space="preserve"> </v>
      </c>
      <c r="AL193" s="1067">
        <f t="shared" si="75"/>
        <v>0</v>
      </c>
      <c r="AM193" s="1067">
        <f t="shared" si="76"/>
        <v>0</v>
      </c>
      <c r="AN193" s="1067">
        <f t="shared" si="77"/>
        <v>0</v>
      </c>
      <c r="AP193" s="928"/>
      <c r="AQ193" s="1065" t="str">
        <f>IF(AP193=" "," ",IF(AP193="Vehículos",VLOOKUP($AQ$18,'Datos Indices'!$A$38:$Z$50,22,FALSE),IF(AP193="Ipim",VLOOKUP($AQ$18,'Datos Indices'!$A$38:$Z$50,7,FALSE),IF(AP193="Dólar",VLOOKUP($AQ$18,'Datos Indices'!$A$38:$Z$50,4,FALSE),IF(AP193="Gasoil",VLOOKUP($AQ$18,'Datos Indices'!$A$38:$Z$50,10,FALSE),IF(AP193="WPU06 Pesificado",VLOOKUP($AQ$18,'Datos Indices'!$A$38:$Z$50,26,FALSE),0))))))</f>
        <v xml:space="preserve"> </v>
      </c>
      <c r="AR193" s="1066">
        <f t="shared" si="78"/>
        <v>0</v>
      </c>
      <c r="AT193" s="928"/>
      <c r="AU193" s="1065" t="str">
        <f>IF(AT193=" "," ",IF(AT193="Vehículos",VLOOKUP($AU$18,'Datos Indices'!$A$38:$Z$50,22,FALSE),IF(AT193="Ipim",VLOOKUP($AU$18,'Datos Indices'!$A$38:$Z$50,7,FALSE),IF(AT193="Dólar",VLOOKUP($AU$18,'Datos Indices'!$A$38:$Z$50,4,FALSE),IF(AT193="Gasoil",VLOOKUP($AU$18,'Datos Indices'!$A$38:$Z$50,10,FALSE),IF(AT193="WPU06 Pesificado",VLOOKUP($AU$18,'Datos Indices'!$A$38:$Z$50,26,FALSE),0))))))</f>
        <v xml:space="preserve"> </v>
      </c>
      <c r="AV193" s="1067">
        <f t="shared" si="79"/>
        <v>0</v>
      </c>
      <c r="AW193" s="1067">
        <f t="shared" si="80"/>
        <v>0</v>
      </c>
      <c r="AX193" s="1067">
        <f t="shared" si="81"/>
        <v>0</v>
      </c>
      <c r="AY193" s="1559">
        <f t="shared" si="82"/>
        <v>0</v>
      </c>
      <c r="AZ193" s="1559">
        <f t="shared" si="83"/>
        <v>0</v>
      </c>
      <c r="BA193" s="1257"/>
      <c r="BB193" s="125"/>
      <c r="BC193" s="1257"/>
      <c r="BD193" s="1450" t="str">
        <f t="shared" si="84"/>
        <v/>
      </c>
      <c r="BF193" s="1247"/>
      <c r="BG193" s="1247"/>
      <c r="BH193" s="1247"/>
      <c r="BI193" s="1247"/>
      <c r="BJ193" s="1247"/>
      <c r="BK193" s="1247"/>
      <c r="BL193" s="1247"/>
      <c r="BM193" s="1247"/>
      <c r="BN193" s="1247"/>
      <c r="BO193" s="1247"/>
      <c r="BP193" s="1247"/>
      <c r="BQ193" s="1247"/>
      <c r="BR193" s="1247"/>
      <c r="BS193" s="1247"/>
      <c r="BT193" s="1247"/>
      <c r="BU193" s="1247"/>
      <c r="BV193" s="1247"/>
      <c r="BW193" s="1247"/>
      <c r="BX193" s="1247"/>
      <c r="BY193" s="1247"/>
      <c r="BZ193" s="1247"/>
      <c r="CA193" s="1247"/>
      <c r="CB193" s="1247"/>
      <c r="CC193" s="1247"/>
      <c r="CD193" s="1247"/>
      <c r="CE193" s="1247"/>
      <c r="CF193" s="1247"/>
      <c r="CG193" s="1247"/>
      <c r="CH193" s="1247"/>
      <c r="CI193" s="1247"/>
      <c r="CJ193" s="1247"/>
      <c r="CK193" s="1247"/>
      <c r="CL193" s="1247"/>
      <c r="CM193" s="1247"/>
      <c r="CN193" s="1247"/>
      <c r="CO193" s="1247"/>
      <c r="CP193" s="1247"/>
      <c r="CQ193" s="1247"/>
      <c r="CR193" s="1247"/>
      <c r="CS193" s="1247"/>
      <c r="CT193" s="1247"/>
      <c r="CU193" s="1247"/>
      <c r="CV193" s="1247"/>
      <c r="CW193" s="1247"/>
      <c r="CX193" s="1247"/>
      <c r="CY193" s="1247"/>
      <c r="CZ193" s="1247"/>
      <c r="DA193" s="1247"/>
      <c r="DB193" s="1247"/>
      <c r="DC193" s="1247"/>
      <c r="DD193" s="1247"/>
      <c r="DE193" s="1247"/>
      <c r="DF193" s="1247"/>
      <c r="DG193" s="1247"/>
      <c r="DH193" s="1247"/>
      <c r="DI193" s="1247"/>
      <c r="DJ193" s="1247"/>
      <c r="DK193" s="1247"/>
      <c r="DL193" s="1247"/>
      <c r="DM193" s="1247"/>
      <c r="DN193" s="1247"/>
      <c r="DO193" s="1247"/>
      <c r="DP193" s="1247"/>
      <c r="DQ193" s="1247"/>
      <c r="DR193" s="1247"/>
      <c r="DS193" s="1247"/>
      <c r="DT193" s="1247"/>
      <c r="DU193" s="1247"/>
      <c r="DV193" s="1247"/>
      <c r="DW193" s="1247"/>
      <c r="DX193" s="1247"/>
      <c r="DY193" s="1247"/>
      <c r="DZ193" s="1247"/>
      <c r="EA193" s="1247"/>
      <c r="EB193" s="1247"/>
      <c r="EC193" s="1247"/>
      <c r="ED193" s="1247"/>
      <c r="EE193" s="1247"/>
      <c r="EF193" s="1247"/>
      <c r="EG193" s="1247"/>
      <c r="EH193" s="1257"/>
      <c r="EI193" s="1452">
        <f t="shared" si="85"/>
        <v>0</v>
      </c>
      <c r="EJ193" s="1452">
        <f t="shared" si="86"/>
        <v>0</v>
      </c>
      <c r="EK193" s="1257"/>
      <c r="EL193" s="1450" t="str">
        <f t="shared" si="87"/>
        <v/>
      </c>
      <c r="EN193" s="1247"/>
      <c r="EO193" s="1247"/>
      <c r="EP193" s="1247"/>
      <c r="EQ193" s="1247"/>
      <c r="ER193" s="1247"/>
      <c r="ES193" s="1247"/>
      <c r="ET193" s="1247"/>
      <c r="EU193" s="1247"/>
      <c r="EV193" s="1247"/>
      <c r="EW193" s="1247"/>
      <c r="EX193" s="1247"/>
      <c r="EY193" s="1247"/>
      <c r="EZ193" s="1247"/>
      <c r="FA193" s="1247"/>
      <c r="FB193" s="1247"/>
      <c r="FC193" s="1247"/>
      <c r="FD193" s="1247"/>
      <c r="FE193" s="1247"/>
      <c r="FF193" s="1247"/>
      <c r="FG193" s="1247"/>
      <c r="FH193" s="1247"/>
      <c r="FI193" s="1247"/>
      <c r="FJ193" s="1247"/>
      <c r="FK193" s="1247"/>
      <c r="FL193" s="1247"/>
      <c r="FM193" s="1247"/>
      <c r="FN193" s="1247"/>
      <c r="FO193" s="1247"/>
      <c r="FP193" s="1247"/>
      <c r="FQ193" s="1247"/>
      <c r="FR193" s="1247"/>
      <c r="FS193" s="1247"/>
      <c r="FT193" s="1247"/>
      <c r="FU193" s="1247"/>
      <c r="FV193" s="1247"/>
      <c r="FW193" s="1247"/>
      <c r="FX193" s="1247"/>
      <c r="FY193" s="1247"/>
      <c r="FZ193" s="1247"/>
      <c r="GA193" s="1247"/>
      <c r="GB193" s="1247"/>
      <c r="GC193" s="1247"/>
      <c r="GD193" s="1247"/>
      <c r="GE193" s="1247"/>
      <c r="GF193" s="1247"/>
      <c r="GG193" s="1247"/>
      <c r="GH193" s="1247"/>
      <c r="GI193" s="1247"/>
      <c r="GJ193" s="1247"/>
      <c r="GK193" s="1247"/>
      <c r="GL193" s="1247"/>
      <c r="GM193" s="1247"/>
      <c r="GN193" s="1247"/>
      <c r="GO193" s="1247"/>
      <c r="GP193" s="1247"/>
      <c r="GQ193" s="1247"/>
      <c r="GR193" s="1247"/>
      <c r="GS193" s="1247"/>
      <c r="GT193" s="1247"/>
      <c r="GU193" s="1247"/>
      <c r="GV193" s="1247"/>
      <c r="GW193" s="1247"/>
      <c r="GX193" s="1247"/>
      <c r="GY193" s="1247"/>
      <c r="GZ193" s="1247"/>
      <c r="HA193" s="1247"/>
      <c r="HB193" s="1247"/>
      <c r="HC193" s="1247"/>
      <c r="HD193" s="1247"/>
      <c r="HE193" s="1247"/>
      <c r="HF193" s="1247"/>
      <c r="HG193" s="1247"/>
      <c r="HH193" s="1247"/>
      <c r="HI193" s="1247"/>
      <c r="HJ193" s="1247"/>
      <c r="HK193" s="1247"/>
      <c r="HL193" s="1247"/>
      <c r="HM193" s="1247"/>
      <c r="HN193" s="1247"/>
      <c r="HO193" s="1247"/>
      <c r="HQ193" s="1452">
        <f t="shared" si="88"/>
        <v>0</v>
      </c>
      <c r="HR193" s="1452">
        <f t="shared" si="89"/>
        <v>0</v>
      </c>
    </row>
    <row r="194" spans="1:226" ht="16.5" customHeight="1" x14ac:dyDescent="0.2">
      <c r="A194" s="456"/>
      <c r="B194" s="121"/>
      <c r="C194" s="121"/>
      <c r="D194" s="122"/>
      <c r="E194" s="122"/>
      <c r="F194" s="142"/>
      <c r="G194" s="140"/>
      <c r="H194" s="141"/>
      <c r="I194" s="141"/>
      <c r="J194" s="141"/>
      <c r="K194" s="1559">
        <f t="shared" si="105"/>
        <v>0</v>
      </c>
      <c r="L194" s="154"/>
      <c r="M194" s="151"/>
      <c r="N194" s="152"/>
      <c r="O194" s="646"/>
      <c r="P194" s="1559">
        <f t="shared" si="108"/>
        <v>0</v>
      </c>
      <c r="Q194" s="343"/>
      <c r="R194" s="343"/>
      <c r="S194" s="344"/>
      <c r="T194" s="1559">
        <f t="shared" si="109"/>
        <v>0</v>
      </c>
      <c r="U194" s="344"/>
      <c r="V194" s="141"/>
      <c r="W194" s="1559">
        <f t="shared" si="110"/>
        <v>0</v>
      </c>
      <c r="X194" s="343"/>
      <c r="Y194" s="343"/>
      <c r="Z194" s="343"/>
      <c r="AA194" s="343"/>
      <c r="AB194" s="1559">
        <f t="shared" si="106"/>
        <v>0</v>
      </c>
      <c r="AC194" s="1559">
        <f t="shared" si="73"/>
        <v>0</v>
      </c>
      <c r="AD194" s="1559">
        <f t="shared" si="107"/>
        <v>0</v>
      </c>
      <c r="AF194" s="928"/>
      <c r="AG194" s="1065" t="str">
        <f>IF(AF194=" "," ",IF(AF194="Vehículos",VLOOKUP($AG$18,'Datos Indices'!$A$38:$Z$50,22,FALSE),IF(AF194="Ipim",VLOOKUP($AG$18,'Datos Indices'!$A$38:$Z$50,7,FALSE),IF(AF194="Dólar",VLOOKUP($AG$18,'Datos Indices'!$A$38:$Z$50,4,FALSE),IF(AF194="Gasoil",VLOOKUP($AG$18,'Datos Indices'!$A$38:$Z$50,10,FALSE),IF(AF194="WPU06 Pesificado",VLOOKUP($AG$18,'Datos Indices'!$A$38:$Z$50,26,FALSE),0))))))</f>
        <v xml:space="preserve"> </v>
      </c>
      <c r="AH194" s="1066">
        <f t="shared" si="74"/>
        <v>0</v>
      </c>
      <c r="AJ194" s="928"/>
      <c r="AK194" s="1065" t="str">
        <f>IF(AJ194=" "," ",IF(AJ194="Vehículos",VLOOKUP($AK$18,'Datos Indices'!$A$38:$Z$50,22,FALSE),IF(AJ194="Ipim",VLOOKUP($AK$18,'Datos Indices'!$A$38:$Z$50,7,FALSE),IF(AJ194="Dólar",VLOOKUP($AK$18,'Datos Indices'!$A$38:$Z$50,4,FALSE),IF(AJ194="Gasoil",VLOOKUP($AK$18,'Datos Indices'!$A$38:$Z$50,10,FALSE),IF(AJ194="WPU06 Pesificado",VLOOKUP($AK$18,'Datos Indices'!$A$38:$Z$50,26,FALSE),0))))))</f>
        <v xml:space="preserve"> </v>
      </c>
      <c r="AL194" s="1067">
        <f t="shared" si="75"/>
        <v>0</v>
      </c>
      <c r="AM194" s="1067">
        <f t="shared" si="76"/>
        <v>0</v>
      </c>
      <c r="AN194" s="1067">
        <f t="shared" si="77"/>
        <v>0</v>
      </c>
      <c r="AP194" s="928"/>
      <c r="AQ194" s="1065" t="str">
        <f>IF(AP194=" "," ",IF(AP194="Vehículos",VLOOKUP($AQ$18,'Datos Indices'!$A$38:$Z$50,22,FALSE),IF(AP194="Ipim",VLOOKUP($AQ$18,'Datos Indices'!$A$38:$Z$50,7,FALSE),IF(AP194="Dólar",VLOOKUP($AQ$18,'Datos Indices'!$A$38:$Z$50,4,FALSE),IF(AP194="Gasoil",VLOOKUP($AQ$18,'Datos Indices'!$A$38:$Z$50,10,FALSE),IF(AP194="WPU06 Pesificado",VLOOKUP($AQ$18,'Datos Indices'!$A$38:$Z$50,26,FALSE),0))))))</f>
        <v xml:space="preserve"> </v>
      </c>
      <c r="AR194" s="1066">
        <f t="shared" si="78"/>
        <v>0</v>
      </c>
      <c r="AT194" s="928"/>
      <c r="AU194" s="1065" t="str">
        <f>IF(AT194=" "," ",IF(AT194="Vehículos",VLOOKUP($AU$18,'Datos Indices'!$A$38:$Z$50,22,FALSE),IF(AT194="Ipim",VLOOKUP($AU$18,'Datos Indices'!$A$38:$Z$50,7,FALSE),IF(AT194="Dólar",VLOOKUP($AU$18,'Datos Indices'!$A$38:$Z$50,4,FALSE),IF(AT194="Gasoil",VLOOKUP($AU$18,'Datos Indices'!$A$38:$Z$50,10,FALSE),IF(AT194="WPU06 Pesificado",VLOOKUP($AU$18,'Datos Indices'!$A$38:$Z$50,26,FALSE),0))))))</f>
        <v xml:space="preserve"> </v>
      </c>
      <c r="AV194" s="1067">
        <f t="shared" si="79"/>
        <v>0</v>
      </c>
      <c r="AW194" s="1067">
        <f t="shared" si="80"/>
        <v>0</v>
      </c>
      <c r="AX194" s="1067">
        <f t="shared" si="81"/>
        <v>0</v>
      </c>
      <c r="AY194" s="1559">
        <f t="shared" si="82"/>
        <v>0</v>
      </c>
      <c r="AZ194" s="1559">
        <f t="shared" si="83"/>
        <v>0</v>
      </c>
      <c r="BA194" s="1257"/>
      <c r="BB194" s="125"/>
      <c r="BC194" s="1257"/>
      <c r="BD194" s="1450" t="str">
        <f t="shared" si="84"/>
        <v/>
      </c>
      <c r="BF194" s="1247"/>
      <c r="BG194" s="1247"/>
      <c r="BH194" s="1247"/>
      <c r="BI194" s="1247"/>
      <c r="BJ194" s="1247"/>
      <c r="BK194" s="1247"/>
      <c r="BL194" s="1247"/>
      <c r="BM194" s="1247"/>
      <c r="BN194" s="1247"/>
      <c r="BO194" s="1247"/>
      <c r="BP194" s="1247"/>
      <c r="BQ194" s="1247"/>
      <c r="BR194" s="1247"/>
      <c r="BS194" s="1247"/>
      <c r="BT194" s="1247"/>
      <c r="BU194" s="1247"/>
      <c r="BV194" s="1247"/>
      <c r="BW194" s="1247"/>
      <c r="BX194" s="1247"/>
      <c r="BY194" s="1247"/>
      <c r="BZ194" s="1247"/>
      <c r="CA194" s="1247"/>
      <c r="CB194" s="1247"/>
      <c r="CC194" s="1247"/>
      <c r="CD194" s="1247"/>
      <c r="CE194" s="1247"/>
      <c r="CF194" s="1247"/>
      <c r="CG194" s="1247"/>
      <c r="CH194" s="1247"/>
      <c r="CI194" s="1247"/>
      <c r="CJ194" s="1247"/>
      <c r="CK194" s="1247"/>
      <c r="CL194" s="1247"/>
      <c r="CM194" s="1247"/>
      <c r="CN194" s="1247"/>
      <c r="CO194" s="1247"/>
      <c r="CP194" s="1247"/>
      <c r="CQ194" s="1247"/>
      <c r="CR194" s="1247"/>
      <c r="CS194" s="1247"/>
      <c r="CT194" s="1247"/>
      <c r="CU194" s="1247"/>
      <c r="CV194" s="1247"/>
      <c r="CW194" s="1247"/>
      <c r="CX194" s="1247"/>
      <c r="CY194" s="1247"/>
      <c r="CZ194" s="1247"/>
      <c r="DA194" s="1247"/>
      <c r="DB194" s="1247"/>
      <c r="DC194" s="1247"/>
      <c r="DD194" s="1247"/>
      <c r="DE194" s="1247"/>
      <c r="DF194" s="1247"/>
      <c r="DG194" s="1247"/>
      <c r="DH194" s="1247"/>
      <c r="DI194" s="1247"/>
      <c r="DJ194" s="1247"/>
      <c r="DK194" s="1247"/>
      <c r="DL194" s="1247"/>
      <c r="DM194" s="1247"/>
      <c r="DN194" s="1247"/>
      <c r="DO194" s="1247"/>
      <c r="DP194" s="1247"/>
      <c r="DQ194" s="1247"/>
      <c r="DR194" s="1247"/>
      <c r="DS194" s="1247"/>
      <c r="DT194" s="1247"/>
      <c r="DU194" s="1247"/>
      <c r="DV194" s="1247"/>
      <c r="DW194" s="1247"/>
      <c r="DX194" s="1247"/>
      <c r="DY194" s="1247"/>
      <c r="DZ194" s="1247"/>
      <c r="EA194" s="1247"/>
      <c r="EB194" s="1247"/>
      <c r="EC194" s="1247"/>
      <c r="ED194" s="1247"/>
      <c r="EE194" s="1247"/>
      <c r="EF194" s="1247"/>
      <c r="EG194" s="1247"/>
      <c r="EH194" s="1257"/>
      <c r="EI194" s="1452">
        <f t="shared" si="85"/>
        <v>0</v>
      </c>
      <c r="EJ194" s="1452">
        <f t="shared" si="86"/>
        <v>0</v>
      </c>
      <c r="EK194" s="1257"/>
      <c r="EL194" s="1450" t="str">
        <f t="shared" si="87"/>
        <v/>
      </c>
      <c r="EN194" s="1247"/>
      <c r="EO194" s="1247"/>
      <c r="EP194" s="1247"/>
      <c r="EQ194" s="1247"/>
      <c r="ER194" s="1247"/>
      <c r="ES194" s="1247"/>
      <c r="ET194" s="1247"/>
      <c r="EU194" s="1247"/>
      <c r="EV194" s="1247"/>
      <c r="EW194" s="1247"/>
      <c r="EX194" s="1247"/>
      <c r="EY194" s="1247"/>
      <c r="EZ194" s="1247"/>
      <c r="FA194" s="1247"/>
      <c r="FB194" s="1247"/>
      <c r="FC194" s="1247"/>
      <c r="FD194" s="1247"/>
      <c r="FE194" s="1247"/>
      <c r="FF194" s="1247"/>
      <c r="FG194" s="1247"/>
      <c r="FH194" s="1247"/>
      <c r="FI194" s="1247"/>
      <c r="FJ194" s="1247"/>
      <c r="FK194" s="1247"/>
      <c r="FL194" s="1247"/>
      <c r="FM194" s="1247"/>
      <c r="FN194" s="1247"/>
      <c r="FO194" s="1247"/>
      <c r="FP194" s="1247"/>
      <c r="FQ194" s="1247"/>
      <c r="FR194" s="1247"/>
      <c r="FS194" s="1247"/>
      <c r="FT194" s="1247"/>
      <c r="FU194" s="1247"/>
      <c r="FV194" s="1247"/>
      <c r="FW194" s="1247"/>
      <c r="FX194" s="1247"/>
      <c r="FY194" s="1247"/>
      <c r="FZ194" s="1247"/>
      <c r="GA194" s="1247"/>
      <c r="GB194" s="1247"/>
      <c r="GC194" s="1247"/>
      <c r="GD194" s="1247"/>
      <c r="GE194" s="1247"/>
      <c r="GF194" s="1247"/>
      <c r="GG194" s="1247"/>
      <c r="GH194" s="1247"/>
      <c r="GI194" s="1247"/>
      <c r="GJ194" s="1247"/>
      <c r="GK194" s="1247"/>
      <c r="GL194" s="1247"/>
      <c r="GM194" s="1247"/>
      <c r="GN194" s="1247"/>
      <c r="GO194" s="1247"/>
      <c r="GP194" s="1247"/>
      <c r="GQ194" s="1247"/>
      <c r="GR194" s="1247"/>
      <c r="GS194" s="1247"/>
      <c r="GT194" s="1247"/>
      <c r="GU194" s="1247"/>
      <c r="GV194" s="1247"/>
      <c r="GW194" s="1247"/>
      <c r="GX194" s="1247"/>
      <c r="GY194" s="1247"/>
      <c r="GZ194" s="1247"/>
      <c r="HA194" s="1247"/>
      <c r="HB194" s="1247"/>
      <c r="HC194" s="1247"/>
      <c r="HD194" s="1247"/>
      <c r="HE194" s="1247"/>
      <c r="HF194" s="1247"/>
      <c r="HG194" s="1247"/>
      <c r="HH194" s="1247"/>
      <c r="HI194" s="1247"/>
      <c r="HJ194" s="1247"/>
      <c r="HK194" s="1247"/>
      <c r="HL194" s="1247"/>
      <c r="HM194" s="1247"/>
      <c r="HN194" s="1247"/>
      <c r="HO194" s="1247"/>
      <c r="HQ194" s="1452">
        <f t="shared" si="88"/>
        <v>0</v>
      </c>
      <c r="HR194" s="1452">
        <f t="shared" si="89"/>
        <v>0</v>
      </c>
    </row>
    <row r="195" spans="1:226" ht="16.5" customHeight="1" x14ac:dyDescent="0.2">
      <c r="A195" s="456"/>
      <c r="B195" s="121"/>
      <c r="C195" s="121"/>
      <c r="D195" s="122"/>
      <c r="E195" s="122"/>
      <c r="F195" s="142"/>
      <c r="G195" s="140"/>
      <c r="H195" s="141"/>
      <c r="I195" s="141"/>
      <c r="J195" s="141"/>
      <c r="K195" s="1559">
        <f t="shared" si="105"/>
        <v>0</v>
      </c>
      <c r="L195" s="154"/>
      <c r="M195" s="151"/>
      <c r="N195" s="152"/>
      <c r="O195" s="646"/>
      <c r="P195" s="1559">
        <f t="shared" si="108"/>
        <v>0</v>
      </c>
      <c r="Q195" s="343"/>
      <c r="R195" s="343"/>
      <c r="S195" s="344"/>
      <c r="T195" s="1559">
        <f t="shared" si="109"/>
        <v>0</v>
      </c>
      <c r="U195" s="344"/>
      <c r="V195" s="141"/>
      <c r="W195" s="1559">
        <f t="shared" si="110"/>
        <v>0</v>
      </c>
      <c r="X195" s="343"/>
      <c r="Y195" s="343"/>
      <c r="Z195" s="343"/>
      <c r="AA195" s="343"/>
      <c r="AB195" s="1559">
        <f t="shared" si="106"/>
        <v>0</v>
      </c>
      <c r="AC195" s="1559">
        <f t="shared" si="73"/>
        <v>0</v>
      </c>
      <c r="AD195" s="1559">
        <f t="shared" si="107"/>
        <v>0</v>
      </c>
      <c r="AF195" s="928"/>
      <c r="AG195" s="1065" t="str">
        <f>IF(AF195=" "," ",IF(AF195="Vehículos",VLOOKUP($AG$18,'Datos Indices'!$A$38:$Z$50,22,FALSE),IF(AF195="Ipim",VLOOKUP($AG$18,'Datos Indices'!$A$38:$Z$50,7,FALSE),IF(AF195="Dólar",VLOOKUP($AG$18,'Datos Indices'!$A$38:$Z$50,4,FALSE),IF(AF195="Gasoil",VLOOKUP($AG$18,'Datos Indices'!$A$38:$Z$50,10,FALSE),IF(AF195="WPU06 Pesificado",VLOOKUP($AG$18,'Datos Indices'!$A$38:$Z$50,26,FALSE),0))))))</f>
        <v xml:space="preserve"> </v>
      </c>
      <c r="AH195" s="1066">
        <f t="shared" si="74"/>
        <v>0</v>
      </c>
      <c r="AJ195" s="928"/>
      <c r="AK195" s="1065" t="str">
        <f>IF(AJ195=" "," ",IF(AJ195="Vehículos",VLOOKUP($AK$18,'Datos Indices'!$A$38:$Z$50,22,FALSE),IF(AJ195="Ipim",VLOOKUP($AK$18,'Datos Indices'!$A$38:$Z$50,7,FALSE),IF(AJ195="Dólar",VLOOKUP($AK$18,'Datos Indices'!$A$38:$Z$50,4,FALSE),IF(AJ195="Gasoil",VLOOKUP($AK$18,'Datos Indices'!$A$38:$Z$50,10,FALSE),IF(AJ195="WPU06 Pesificado",VLOOKUP($AK$18,'Datos Indices'!$A$38:$Z$50,26,FALSE),0))))))</f>
        <v xml:space="preserve"> </v>
      </c>
      <c r="AL195" s="1067">
        <f t="shared" si="75"/>
        <v>0</v>
      </c>
      <c r="AM195" s="1067">
        <f t="shared" si="76"/>
        <v>0</v>
      </c>
      <c r="AN195" s="1067">
        <f t="shared" si="77"/>
        <v>0</v>
      </c>
      <c r="AP195" s="928"/>
      <c r="AQ195" s="1065" t="str">
        <f>IF(AP195=" "," ",IF(AP195="Vehículos",VLOOKUP($AQ$18,'Datos Indices'!$A$38:$Z$50,22,FALSE),IF(AP195="Ipim",VLOOKUP($AQ$18,'Datos Indices'!$A$38:$Z$50,7,FALSE),IF(AP195="Dólar",VLOOKUP($AQ$18,'Datos Indices'!$A$38:$Z$50,4,FALSE),IF(AP195="Gasoil",VLOOKUP($AQ$18,'Datos Indices'!$A$38:$Z$50,10,FALSE),IF(AP195="WPU06 Pesificado",VLOOKUP($AQ$18,'Datos Indices'!$A$38:$Z$50,26,FALSE),0))))))</f>
        <v xml:space="preserve"> </v>
      </c>
      <c r="AR195" s="1066">
        <f t="shared" si="78"/>
        <v>0</v>
      </c>
      <c r="AT195" s="928"/>
      <c r="AU195" s="1065" t="str">
        <f>IF(AT195=" "," ",IF(AT195="Vehículos",VLOOKUP($AU$18,'Datos Indices'!$A$38:$Z$50,22,FALSE),IF(AT195="Ipim",VLOOKUP($AU$18,'Datos Indices'!$A$38:$Z$50,7,FALSE),IF(AT195="Dólar",VLOOKUP($AU$18,'Datos Indices'!$A$38:$Z$50,4,FALSE),IF(AT195="Gasoil",VLOOKUP($AU$18,'Datos Indices'!$A$38:$Z$50,10,FALSE),IF(AT195="WPU06 Pesificado",VLOOKUP($AU$18,'Datos Indices'!$A$38:$Z$50,26,FALSE),0))))))</f>
        <v xml:space="preserve"> </v>
      </c>
      <c r="AV195" s="1067">
        <f t="shared" si="79"/>
        <v>0</v>
      </c>
      <c r="AW195" s="1067">
        <f t="shared" si="80"/>
        <v>0</v>
      </c>
      <c r="AX195" s="1067">
        <f t="shared" si="81"/>
        <v>0</v>
      </c>
      <c r="AY195" s="1559">
        <f t="shared" si="82"/>
        <v>0</v>
      </c>
      <c r="AZ195" s="1559">
        <f t="shared" si="83"/>
        <v>0</v>
      </c>
      <c r="BA195" s="1257"/>
      <c r="BB195" s="125"/>
      <c r="BC195" s="1257"/>
      <c r="BD195" s="1450" t="str">
        <f t="shared" si="84"/>
        <v/>
      </c>
      <c r="BF195" s="1247"/>
      <c r="BG195" s="1247"/>
      <c r="BH195" s="1247"/>
      <c r="BI195" s="1247"/>
      <c r="BJ195" s="1247"/>
      <c r="BK195" s="1247"/>
      <c r="BL195" s="1247"/>
      <c r="BM195" s="1247"/>
      <c r="BN195" s="1247"/>
      <c r="BO195" s="1247"/>
      <c r="BP195" s="1247"/>
      <c r="BQ195" s="1247"/>
      <c r="BR195" s="1247"/>
      <c r="BS195" s="1247"/>
      <c r="BT195" s="1247"/>
      <c r="BU195" s="1247"/>
      <c r="BV195" s="1247"/>
      <c r="BW195" s="1247"/>
      <c r="BX195" s="1247"/>
      <c r="BY195" s="1247"/>
      <c r="BZ195" s="1247"/>
      <c r="CA195" s="1247"/>
      <c r="CB195" s="1247"/>
      <c r="CC195" s="1247"/>
      <c r="CD195" s="1247"/>
      <c r="CE195" s="1247"/>
      <c r="CF195" s="1247"/>
      <c r="CG195" s="1247"/>
      <c r="CH195" s="1247"/>
      <c r="CI195" s="1247"/>
      <c r="CJ195" s="1247"/>
      <c r="CK195" s="1247"/>
      <c r="CL195" s="1247"/>
      <c r="CM195" s="1247"/>
      <c r="CN195" s="1247"/>
      <c r="CO195" s="1247"/>
      <c r="CP195" s="1247"/>
      <c r="CQ195" s="1247"/>
      <c r="CR195" s="1247"/>
      <c r="CS195" s="1247"/>
      <c r="CT195" s="1247"/>
      <c r="CU195" s="1247"/>
      <c r="CV195" s="1247"/>
      <c r="CW195" s="1247"/>
      <c r="CX195" s="1247"/>
      <c r="CY195" s="1247"/>
      <c r="CZ195" s="1247"/>
      <c r="DA195" s="1247"/>
      <c r="DB195" s="1247"/>
      <c r="DC195" s="1247"/>
      <c r="DD195" s="1247"/>
      <c r="DE195" s="1247"/>
      <c r="DF195" s="1247"/>
      <c r="DG195" s="1247"/>
      <c r="DH195" s="1247"/>
      <c r="DI195" s="1247"/>
      <c r="DJ195" s="1247"/>
      <c r="DK195" s="1247"/>
      <c r="DL195" s="1247"/>
      <c r="DM195" s="1247"/>
      <c r="DN195" s="1247"/>
      <c r="DO195" s="1247"/>
      <c r="DP195" s="1247"/>
      <c r="DQ195" s="1247"/>
      <c r="DR195" s="1247"/>
      <c r="DS195" s="1247"/>
      <c r="DT195" s="1247"/>
      <c r="DU195" s="1247"/>
      <c r="DV195" s="1247"/>
      <c r="DW195" s="1247"/>
      <c r="DX195" s="1247"/>
      <c r="DY195" s="1247"/>
      <c r="DZ195" s="1247"/>
      <c r="EA195" s="1247"/>
      <c r="EB195" s="1247"/>
      <c r="EC195" s="1247"/>
      <c r="ED195" s="1247"/>
      <c r="EE195" s="1247"/>
      <c r="EF195" s="1247"/>
      <c r="EG195" s="1247"/>
      <c r="EH195" s="1257"/>
      <c r="EI195" s="1452">
        <f t="shared" si="85"/>
        <v>0</v>
      </c>
      <c r="EJ195" s="1452">
        <f t="shared" si="86"/>
        <v>0</v>
      </c>
      <c r="EK195" s="1257"/>
      <c r="EL195" s="1450" t="str">
        <f t="shared" si="87"/>
        <v/>
      </c>
      <c r="EN195" s="1247"/>
      <c r="EO195" s="1247"/>
      <c r="EP195" s="1247"/>
      <c r="EQ195" s="1247"/>
      <c r="ER195" s="1247"/>
      <c r="ES195" s="1247"/>
      <c r="ET195" s="1247"/>
      <c r="EU195" s="1247"/>
      <c r="EV195" s="1247"/>
      <c r="EW195" s="1247"/>
      <c r="EX195" s="1247"/>
      <c r="EY195" s="1247"/>
      <c r="EZ195" s="1247"/>
      <c r="FA195" s="1247"/>
      <c r="FB195" s="1247"/>
      <c r="FC195" s="1247"/>
      <c r="FD195" s="1247"/>
      <c r="FE195" s="1247"/>
      <c r="FF195" s="1247"/>
      <c r="FG195" s="1247"/>
      <c r="FH195" s="1247"/>
      <c r="FI195" s="1247"/>
      <c r="FJ195" s="1247"/>
      <c r="FK195" s="1247"/>
      <c r="FL195" s="1247"/>
      <c r="FM195" s="1247"/>
      <c r="FN195" s="1247"/>
      <c r="FO195" s="1247"/>
      <c r="FP195" s="1247"/>
      <c r="FQ195" s="1247"/>
      <c r="FR195" s="1247"/>
      <c r="FS195" s="1247"/>
      <c r="FT195" s="1247"/>
      <c r="FU195" s="1247"/>
      <c r="FV195" s="1247"/>
      <c r="FW195" s="1247"/>
      <c r="FX195" s="1247"/>
      <c r="FY195" s="1247"/>
      <c r="FZ195" s="1247"/>
      <c r="GA195" s="1247"/>
      <c r="GB195" s="1247"/>
      <c r="GC195" s="1247"/>
      <c r="GD195" s="1247"/>
      <c r="GE195" s="1247"/>
      <c r="GF195" s="1247"/>
      <c r="GG195" s="1247"/>
      <c r="GH195" s="1247"/>
      <c r="GI195" s="1247"/>
      <c r="GJ195" s="1247"/>
      <c r="GK195" s="1247"/>
      <c r="GL195" s="1247"/>
      <c r="GM195" s="1247"/>
      <c r="GN195" s="1247"/>
      <c r="GO195" s="1247"/>
      <c r="GP195" s="1247"/>
      <c r="GQ195" s="1247"/>
      <c r="GR195" s="1247"/>
      <c r="GS195" s="1247"/>
      <c r="GT195" s="1247"/>
      <c r="GU195" s="1247"/>
      <c r="GV195" s="1247"/>
      <c r="GW195" s="1247"/>
      <c r="GX195" s="1247"/>
      <c r="GY195" s="1247"/>
      <c r="GZ195" s="1247"/>
      <c r="HA195" s="1247"/>
      <c r="HB195" s="1247"/>
      <c r="HC195" s="1247"/>
      <c r="HD195" s="1247"/>
      <c r="HE195" s="1247"/>
      <c r="HF195" s="1247"/>
      <c r="HG195" s="1247"/>
      <c r="HH195" s="1247"/>
      <c r="HI195" s="1247"/>
      <c r="HJ195" s="1247"/>
      <c r="HK195" s="1247"/>
      <c r="HL195" s="1247"/>
      <c r="HM195" s="1247"/>
      <c r="HN195" s="1247"/>
      <c r="HO195" s="1247"/>
      <c r="HQ195" s="1452">
        <f t="shared" si="88"/>
        <v>0</v>
      </c>
      <c r="HR195" s="1452">
        <f t="shared" si="89"/>
        <v>0</v>
      </c>
    </row>
    <row r="196" spans="1:226" ht="16.5" customHeight="1" x14ac:dyDescent="0.2">
      <c r="A196" s="456"/>
      <c r="B196" s="121"/>
      <c r="C196" s="121"/>
      <c r="D196" s="122"/>
      <c r="E196" s="122"/>
      <c r="F196" s="142"/>
      <c r="G196" s="140"/>
      <c r="H196" s="141"/>
      <c r="I196" s="141"/>
      <c r="J196" s="141"/>
      <c r="K196" s="1559">
        <f t="shared" si="105"/>
        <v>0</v>
      </c>
      <c r="L196" s="154"/>
      <c r="M196" s="151"/>
      <c r="N196" s="152"/>
      <c r="O196" s="646"/>
      <c r="P196" s="1559">
        <f t="shared" si="108"/>
        <v>0</v>
      </c>
      <c r="Q196" s="343"/>
      <c r="R196" s="343"/>
      <c r="S196" s="344"/>
      <c r="T196" s="1559">
        <f t="shared" si="109"/>
        <v>0</v>
      </c>
      <c r="U196" s="344"/>
      <c r="V196" s="141"/>
      <c r="W196" s="1559">
        <f t="shared" si="110"/>
        <v>0</v>
      </c>
      <c r="X196" s="343"/>
      <c r="Y196" s="343"/>
      <c r="Z196" s="343"/>
      <c r="AA196" s="343"/>
      <c r="AB196" s="1559">
        <f t="shared" si="106"/>
        <v>0</v>
      </c>
      <c r="AC196" s="1559">
        <f t="shared" si="73"/>
        <v>0</v>
      </c>
      <c r="AD196" s="1559">
        <f t="shared" si="107"/>
        <v>0</v>
      </c>
      <c r="AF196" s="928"/>
      <c r="AG196" s="1065" t="str">
        <f>IF(AF196=" "," ",IF(AF196="Vehículos",VLOOKUP($AG$18,'Datos Indices'!$A$38:$Z$50,22,FALSE),IF(AF196="Ipim",VLOOKUP($AG$18,'Datos Indices'!$A$38:$Z$50,7,FALSE),IF(AF196="Dólar",VLOOKUP($AG$18,'Datos Indices'!$A$38:$Z$50,4,FALSE),IF(AF196="Gasoil",VLOOKUP($AG$18,'Datos Indices'!$A$38:$Z$50,10,FALSE),IF(AF196="WPU06 Pesificado",VLOOKUP($AG$18,'Datos Indices'!$A$38:$Z$50,26,FALSE),0))))))</f>
        <v xml:space="preserve"> </v>
      </c>
      <c r="AH196" s="1066">
        <f t="shared" si="74"/>
        <v>0</v>
      </c>
      <c r="AJ196" s="928"/>
      <c r="AK196" s="1065" t="str">
        <f>IF(AJ196=" "," ",IF(AJ196="Vehículos",VLOOKUP($AK$18,'Datos Indices'!$A$38:$Z$50,22,FALSE),IF(AJ196="Ipim",VLOOKUP($AK$18,'Datos Indices'!$A$38:$Z$50,7,FALSE),IF(AJ196="Dólar",VLOOKUP($AK$18,'Datos Indices'!$A$38:$Z$50,4,FALSE),IF(AJ196="Gasoil",VLOOKUP($AK$18,'Datos Indices'!$A$38:$Z$50,10,FALSE),IF(AJ196="WPU06 Pesificado",VLOOKUP($AK$18,'Datos Indices'!$A$38:$Z$50,26,FALSE),0))))))</f>
        <v xml:space="preserve"> </v>
      </c>
      <c r="AL196" s="1067">
        <f t="shared" si="75"/>
        <v>0</v>
      </c>
      <c r="AM196" s="1067">
        <f t="shared" si="76"/>
        <v>0</v>
      </c>
      <c r="AN196" s="1067">
        <f t="shared" si="77"/>
        <v>0</v>
      </c>
      <c r="AP196" s="928"/>
      <c r="AQ196" s="1065" t="str">
        <f>IF(AP196=" "," ",IF(AP196="Vehículos",VLOOKUP($AQ$18,'Datos Indices'!$A$38:$Z$50,22,FALSE),IF(AP196="Ipim",VLOOKUP($AQ$18,'Datos Indices'!$A$38:$Z$50,7,FALSE),IF(AP196="Dólar",VLOOKUP($AQ$18,'Datos Indices'!$A$38:$Z$50,4,FALSE),IF(AP196="Gasoil",VLOOKUP($AQ$18,'Datos Indices'!$A$38:$Z$50,10,FALSE),IF(AP196="WPU06 Pesificado",VLOOKUP($AQ$18,'Datos Indices'!$A$38:$Z$50,26,FALSE),0))))))</f>
        <v xml:space="preserve"> </v>
      </c>
      <c r="AR196" s="1066">
        <f t="shared" si="78"/>
        <v>0</v>
      </c>
      <c r="AT196" s="928"/>
      <c r="AU196" s="1065" t="str">
        <f>IF(AT196=" "," ",IF(AT196="Vehículos",VLOOKUP($AU$18,'Datos Indices'!$A$38:$Z$50,22,FALSE),IF(AT196="Ipim",VLOOKUP($AU$18,'Datos Indices'!$A$38:$Z$50,7,FALSE),IF(AT196="Dólar",VLOOKUP($AU$18,'Datos Indices'!$A$38:$Z$50,4,FALSE),IF(AT196="Gasoil",VLOOKUP($AU$18,'Datos Indices'!$A$38:$Z$50,10,FALSE),IF(AT196="WPU06 Pesificado",VLOOKUP($AU$18,'Datos Indices'!$A$38:$Z$50,26,FALSE),0))))))</f>
        <v xml:space="preserve"> </v>
      </c>
      <c r="AV196" s="1067">
        <f t="shared" si="79"/>
        <v>0</v>
      </c>
      <c r="AW196" s="1067">
        <f t="shared" si="80"/>
        <v>0</v>
      </c>
      <c r="AX196" s="1067">
        <f t="shared" si="81"/>
        <v>0</v>
      </c>
      <c r="AY196" s="1559">
        <f t="shared" si="82"/>
        <v>0</v>
      </c>
      <c r="AZ196" s="1559">
        <f t="shared" si="83"/>
        <v>0</v>
      </c>
      <c r="BA196" s="1257"/>
      <c r="BB196" s="125"/>
      <c r="BC196" s="1257"/>
      <c r="BD196" s="1450" t="str">
        <f t="shared" si="84"/>
        <v/>
      </c>
      <c r="BF196" s="1247"/>
      <c r="BG196" s="1247"/>
      <c r="BH196" s="1247"/>
      <c r="BI196" s="1247"/>
      <c r="BJ196" s="1247"/>
      <c r="BK196" s="1247"/>
      <c r="BL196" s="1247"/>
      <c r="BM196" s="1247"/>
      <c r="BN196" s="1247"/>
      <c r="BO196" s="1247"/>
      <c r="BP196" s="1247"/>
      <c r="BQ196" s="1247"/>
      <c r="BR196" s="1247"/>
      <c r="BS196" s="1247"/>
      <c r="BT196" s="1247"/>
      <c r="BU196" s="1247"/>
      <c r="BV196" s="1247"/>
      <c r="BW196" s="1247"/>
      <c r="BX196" s="1247"/>
      <c r="BY196" s="1247"/>
      <c r="BZ196" s="1247"/>
      <c r="CA196" s="1247"/>
      <c r="CB196" s="1247"/>
      <c r="CC196" s="1247"/>
      <c r="CD196" s="1247"/>
      <c r="CE196" s="1247"/>
      <c r="CF196" s="1247"/>
      <c r="CG196" s="1247"/>
      <c r="CH196" s="1247"/>
      <c r="CI196" s="1247"/>
      <c r="CJ196" s="1247"/>
      <c r="CK196" s="1247"/>
      <c r="CL196" s="1247"/>
      <c r="CM196" s="1247"/>
      <c r="CN196" s="1247"/>
      <c r="CO196" s="1247"/>
      <c r="CP196" s="1247"/>
      <c r="CQ196" s="1247"/>
      <c r="CR196" s="1247"/>
      <c r="CS196" s="1247"/>
      <c r="CT196" s="1247"/>
      <c r="CU196" s="1247"/>
      <c r="CV196" s="1247"/>
      <c r="CW196" s="1247"/>
      <c r="CX196" s="1247"/>
      <c r="CY196" s="1247"/>
      <c r="CZ196" s="1247"/>
      <c r="DA196" s="1247"/>
      <c r="DB196" s="1247"/>
      <c r="DC196" s="1247"/>
      <c r="DD196" s="1247"/>
      <c r="DE196" s="1247"/>
      <c r="DF196" s="1247"/>
      <c r="DG196" s="1247"/>
      <c r="DH196" s="1247"/>
      <c r="DI196" s="1247"/>
      <c r="DJ196" s="1247"/>
      <c r="DK196" s="1247"/>
      <c r="DL196" s="1247"/>
      <c r="DM196" s="1247"/>
      <c r="DN196" s="1247"/>
      <c r="DO196" s="1247"/>
      <c r="DP196" s="1247"/>
      <c r="DQ196" s="1247"/>
      <c r="DR196" s="1247"/>
      <c r="DS196" s="1247"/>
      <c r="DT196" s="1247"/>
      <c r="DU196" s="1247"/>
      <c r="DV196" s="1247"/>
      <c r="DW196" s="1247"/>
      <c r="DX196" s="1247"/>
      <c r="DY196" s="1247"/>
      <c r="DZ196" s="1247"/>
      <c r="EA196" s="1247"/>
      <c r="EB196" s="1247"/>
      <c r="EC196" s="1247"/>
      <c r="ED196" s="1247"/>
      <c r="EE196" s="1247"/>
      <c r="EF196" s="1247"/>
      <c r="EG196" s="1247"/>
      <c r="EH196" s="1257"/>
      <c r="EI196" s="1452">
        <f t="shared" si="85"/>
        <v>0</v>
      </c>
      <c r="EJ196" s="1452">
        <f t="shared" si="86"/>
        <v>0</v>
      </c>
      <c r="EK196" s="1257"/>
      <c r="EL196" s="1450" t="str">
        <f t="shared" si="87"/>
        <v/>
      </c>
      <c r="EN196" s="1247"/>
      <c r="EO196" s="1247"/>
      <c r="EP196" s="1247"/>
      <c r="EQ196" s="1247"/>
      <c r="ER196" s="1247"/>
      <c r="ES196" s="1247"/>
      <c r="ET196" s="1247"/>
      <c r="EU196" s="1247"/>
      <c r="EV196" s="1247"/>
      <c r="EW196" s="1247"/>
      <c r="EX196" s="1247"/>
      <c r="EY196" s="1247"/>
      <c r="EZ196" s="1247"/>
      <c r="FA196" s="1247"/>
      <c r="FB196" s="1247"/>
      <c r="FC196" s="1247"/>
      <c r="FD196" s="1247"/>
      <c r="FE196" s="1247"/>
      <c r="FF196" s="1247"/>
      <c r="FG196" s="1247"/>
      <c r="FH196" s="1247"/>
      <c r="FI196" s="1247"/>
      <c r="FJ196" s="1247"/>
      <c r="FK196" s="1247"/>
      <c r="FL196" s="1247"/>
      <c r="FM196" s="1247"/>
      <c r="FN196" s="1247"/>
      <c r="FO196" s="1247"/>
      <c r="FP196" s="1247"/>
      <c r="FQ196" s="1247"/>
      <c r="FR196" s="1247"/>
      <c r="FS196" s="1247"/>
      <c r="FT196" s="1247"/>
      <c r="FU196" s="1247"/>
      <c r="FV196" s="1247"/>
      <c r="FW196" s="1247"/>
      <c r="FX196" s="1247"/>
      <c r="FY196" s="1247"/>
      <c r="FZ196" s="1247"/>
      <c r="GA196" s="1247"/>
      <c r="GB196" s="1247"/>
      <c r="GC196" s="1247"/>
      <c r="GD196" s="1247"/>
      <c r="GE196" s="1247"/>
      <c r="GF196" s="1247"/>
      <c r="GG196" s="1247"/>
      <c r="GH196" s="1247"/>
      <c r="GI196" s="1247"/>
      <c r="GJ196" s="1247"/>
      <c r="GK196" s="1247"/>
      <c r="GL196" s="1247"/>
      <c r="GM196" s="1247"/>
      <c r="GN196" s="1247"/>
      <c r="GO196" s="1247"/>
      <c r="GP196" s="1247"/>
      <c r="GQ196" s="1247"/>
      <c r="GR196" s="1247"/>
      <c r="GS196" s="1247"/>
      <c r="GT196" s="1247"/>
      <c r="GU196" s="1247"/>
      <c r="GV196" s="1247"/>
      <c r="GW196" s="1247"/>
      <c r="GX196" s="1247"/>
      <c r="GY196" s="1247"/>
      <c r="GZ196" s="1247"/>
      <c r="HA196" s="1247"/>
      <c r="HB196" s="1247"/>
      <c r="HC196" s="1247"/>
      <c r="HD196" s="1247"/>
      <c r="HE196" s="1247"/>
      <c r="HF196" s="1247"/>
      <c r="HG196" s="1247"/>
      <c r="HH196" s="1247"/>
      <c r="HI196" s="1247"/>
      <c r="HJ196" s="1247"/>
      <c r="HK196" s="1247"/>
      <c r="HL196" s="1247"/>
      <c r="HM196" s="1247"/>
      <c r="HN196" s="1247"/>
      <c r="HO196" s="1247"/>
      <c r="HQ196" s="1452">
        <f t="shared" si="88"/>
        <v>0</v>
      </c>
      <c r="HR196" s="1452">
        <f t="shared" si="89"/>
        <v>0</v>
      </c>
    </row>
    <row r="197" spans="1:226" ht="16.5" customHeight="1" x14ac:dyDescent="0.2">
      <c r="A197" s="456"/>
      <c r="B197" s="121"/>
      <c r="C197" s="121"/>
      <c r="D197" s="122"/>
      <c r="E197" s="122"/>
      <c r="F197" s="142"/>
      <c r="G197" s="140"/>
      <c r="H197" s="141"/>
      <c r="I197" s="141"/>
      <c r="J197" s="141"/>
      <c r="K197" s="1559">
        <f>(J197*I197*H197)*C197*D197</f>
        <v>0</v>
      </c>
      <c r="L197" s="154"/>
      <c r="M197" s="151"/>
      <c r="N197" s="152"/>
      <c r="O197" s="646"/>
      <c r="P197" s="1559">
        <f t="shared" si="108"/>
        <v>0</v>
      </c>
      <c r="Q197" s="343"/>
      <c r="R197" s="343"/>
      <c r="S197" s="344"/>
      <c r="T197" s="1559">
        <f t="shared" si="109"/>
        <v>0</v>
      </c>
      <c r="U197" s="344"/>
      <c r="V197" s="141"/>
      <c r="W197" s="1559">
        <f t="shared" si="110"/>
        <v>0</v>
      </c>
      <c r="X197" s="343"/>
      <c r="Y197" s="343"/>
      <c r="Z197" s="343"/>
      <c r="AA197" s="343"/>
      <c r="AB197" s="1559">
        <f>SUM(X197:AA197)*C197*D197</f>
        <v>0</v>
      </c>
      <c r="AC197" s="1559">
        <f t="shared" si="73"/>
        <v>0</v>
      </c>
      <c r="AD197" s="1559">
        <f>+K197+P197+W197+AB197</f>
        <v>0</v>
      </c>
      <c r="AF197" s="928"/>
      <c r="AG197" s="1065" t="str">
        <f>IF(AF197=" "," ",IF(AF197="Vehículos",VLOOKUP($AG$18,'Datos Indices'!$A$38:$Z$50,22,FALSE),IF(AF197="Ipim",VLOOKUP($AG$18,'Datos Indices'!$A$38:$Z$50,7,FALSE),IF(AF197="Dólar",VLOOKUP($AG$18,'Datos Indices'!$A$38:$Z$50,4,FALSE),IF(AF197="Gasoil",VLOOKUP($AG$18,'Datos Indices'!$A$38:$Z$50,10,FALSE),IF(AF197="WPU06 Pesificado",VLOOKUP($AG$18,'Datos Indices'!$A$38:$Z$50,26,FALSE),0))))))</f>
        <v xml:space="preserve"> </v>
      </c>
      <c r="AH197" s="1066">
        <f t="shared" si="74"/>
        <v>0</v>
      </c>
      <c r="AJ197" s="928"/>
      <c r="AK197" s="1065" t="str">
        <f>IF(AJ197=" "," ",IF(AJ197="Vehículos",VLOOKUP($AK$18,'Datos Indices'!$A$38:$Z$50,22,FALSE),IF(AJ197="Ipim",VLOOKUP($AK$18,'Datos Indices'!$A$38:$Z$50,7,FALSE),IF(AJ197="Dólar",VLOOKUP($AK$18,'Datos Indices'!$A$38:$Z$50,4,FALSE),IF(AJ197="Gasoil",VLOOKUP($AK$18,'Datos Indices'!$A$38:$Z$50,10,FALSE),IF(AJ197="WPU06 Pesificado",VLOOKUP($AK$18,'Datos Indices'!$A$38:$Z$50,26,FALSE),0))))))</f>
        <v xml:space="preserve"> </v>
      </c>
      <c r="AL197" s="1067">
        <f t="shared" si="75"/>
        <v>0</v>
      </c>
      <c r="AM197" s="1067">
        <f t="shared" si="76"/>
        <v>0</v>
      </c>
      <c r="AN197" s="1067">
        <f t="shared" si="77"/>
        <v>0</v>
      </c>
      <c r="AP197" s="928"/>
      <c r="AQ197" s="1065" t="str">
        <f>IF(AP197=" "," ",IF(AP197="Vehículos",VLOOKUP($AQ$18,'Datos Indices'!$A$38:$Z$50,22,FALSE),IF(AP197="Ipim",VLOOKUP($AQ$18,'Datos Indices'!$A$38:$Z$50,7,FALSE),IF(AP197="Dólar",VLOOKUP($AQ$18,'Datos Indices'!$A$38:$Z$50,4,FALSE),IF(AP197="Gasoil",VLOOKUP($AQ$18,'Datos Indices'!$A$38:$Z$50,10,FALSE),IF(AP197="WPU06 Pesificado",VLOOKUP($AQ$18,'Datos Indices'!$A$38:$Z$50,26,FALSE),0))))))</f>
        <v xml:space="preserve"> </v>
      </c>
      <c r="AR197" s="1066">
        <f t="shared" si="78"/>
        <v>0</v>
      </c>
      <c r="AT197" s="928"/>
      <c r="AU197" s="1065" t="str">
        <f>IF(AT197=" "," ",IF(AT197="Vehículos",VLOOKUP($AU$18,'Datos Indices'!$A$38:$Z$50,22,FALSE),IF(AT197="Ipim",VLOOKUP($AU$18,'Datos Indices'!$A$38:$Z$50,7,FALSE),IF(AT197="Dólar",VLOOKUP($AU$18,'Datos Indices'!$A$38:$Z$50,4,FALSE),IF(AT197="Gasoil",VLOOKUP($AU$18,'Datos Indices'!$A$38:$Z$50,10,FALSE),IF(AT197="WPU06 Pesificado",VLOOKUP($AU$18,'Datos Indices'!$A$38:$Z$50,26,FALSE),0))))))</f>
        <v xml:space="preserve"> </v>
      </c>
      <c r="AV197" s="1067">
        <f t="shared" si="79"/>
        <v>0</v>
      </c>
      <c r="AW197" s="1067">
        <f t="shared" si="80"/>
        <v>0</v>
      </c>
      <c r="AX197" s="1067">
        <f t="shared" si="81"/>
        <v>0</v>
      </c>
      <c r="AY197" s="1559">
        <f t="shared" si="82"/>
        <v>0</v>
      </c>
      <c r="AZ197" s="1559">
        <f t="shared" si="83"/>
        <v>0</v>
      </c>
      <c r="BA197" s="1257"/>
      <c r="BB197" s="125"/>
      <c r="BC197" s="1257"/>
      <c r="BD197" s="1450" t="str">
        <f t="shared" si="84"/>
        <v/>
      </c>
      <c r="BF197" s="1247"/>
      <c r="BG197" s="1247"/>
      <c r="BH197" s="1247"/>
      <c r="BI197" s="1247"/>
      <c r="BJ197" s="1247"/>
      <c r="BK197" s="1247"/>
      <c r="BL197" s="1247"/>
      <c r="BM197" s="1247"/>
      <c r="BN197" s="1247"/>
      <c r="BO197" s="1247"/>
      <c r="BP197" s="1247"/>
      <c r="BQ197" s="1247"/>
      <c r="BR197" s="1247"/>
      <c r="BS197" s="1247"/>
      <c r="BT197" s="1247"/>
      <c r="BU197" s="1247"/>
      <c r="BV197" s="1247"/>
      <c r="BW197" s="1247"/>
      <c r="BX197" s="1247"/>
      <c r="BY197" s="1247"/>
      <c r="BZ197" s="1247"/>
      <c r="CA197" s="1247"/>
      <c r="CB197" s="1247"/>
      <c r="CC197" s="1247"/>
      <c r="CD197" s="1247"/>
      <c r="CE197" s="1247"/>
      <c r="CF197" s="1247"/>
      <c r="CG197" s="1247"/>
      <c r="CH197" s="1247"/>
      <c r="CI197" s="1247"/>
      <c r="CJ197" s="1247"/>
      <c r="CK197" s="1247"/>
      <c r="CL197" s="1247"/>
      <c r="CM197" s="1247"/>
      <c r="CN197" s="1247"/>
      <c r="CO197" s="1247"/>
      <c r="CP197" s="1247"/>
      <c r="CQ197" s="1247"/>
      <c r="CR197" s="1247"/>
      <c r="CS197" s="1247"/>
      <c r="CT197" s="1247"/>
      <c r="CU197" s="1247"/>
      <c r="CV197" s="1247"/>
      <c r="CW197" s="1247"/>
      <c r="CX197" s="1247"/>
      <c r="CY197" s="1247"/>
      <c r="CZ197" s="1247"/>
      <c r="DA197" s="1247"/>
      <c r="DB197" s="1247"/>
      <c r="DC197" s="1247"/>
      <c r="DD197" s="1247"/>
      <c r="DE197" s="1247"/>
      <c r="DF197" s="1247"/>
      <c r="DG197" s="1247"/>
      <c r="DH197" s="1247"/>
      <c r="DI197" s="1247"/>
      <c r="DJ197" s="1247"/>
      <c r="DK197" s="1247"/>
      <c r="DL197" s="1247"/>
      <c r="DM197" s="1247"/>
      <c r="DN197" s="1247"/>
      <c r="DO197" s="1247"/>
      <c r="DP197" s="1247"/>
      <c r="DQ197" s="1247"/>
      <c r="DR197" s="1247"/>
      <c r="DS197" s="1247"/>
      <c r="DT197" s="1247"/>
      <c r="DU197" s="1247"/>
      <c r="DV197" s="1247"/>
      <c r="DW197" s="1247"/>
      <c r="DX197" s="1247"/>
      <c r="DY197" s="1247"/>
      <c r="DZ197" s="1247"/>
      <c r="EA197" s="1247"/>
      <c r="EB197" s="1247"/>
      <c r="EC197" s="1247"/>
      <c r="ED197" s="1247"/>
      <c r="EE197" s="1247"/>
      <c r="EF197" s="1247"/>
      <c r="EG197" s="1247"/>
      <c r="EH197" s="1257"/>
      <c r="EI197" s="1452">
        <f t="shared" si="85"/>
        <v>0</v>
      </c>
      <c r="EJ197" s="1452">
        <f t="shared" si="86"/>
        <v>0</v>
      </c>
      <c r="EK197" s="1257"/>
      <c r="EL197" s="1450" t="str">
        <f t="shared" si="87"/>
        <v/>
      </c>
      <c r="EN197" s="1247"/>
      <c r="EO197" s="1247"/>
      <c r="EP197" s="1247"/>
      <c r="EQ197" s="1247"/>
      <c r="ER197" s="1247"/>
      <c r="ES197" s="1247"/>
      <c r="ET197" s="1247"/>
      <c r="EU197" s="1247"/>
      <c r="EV197" s="1247"/>
      <c r="EW197" s="1247"/>
      <c r="EX197" s="1247"/>
      <c r="EY197" s="1247"/>
      <c r="EZ197" s="1247"/>
      <c r="FA197" s="1247"/>
      <c r="FB197" s="1247"/>
      <c r="FC197" s="1247"/>
      <c r="FD197" s="1247"/>
      <c r="FE197" s="1247"/>
      <c r="FF197" s="1247"/>
      <c r="FG197" s="1247"/>
      <c r="FH197" s="1247"/>
      <c r="FI197" s="1247"/>
      <c r="FJ197" s="1247"/>
      <c r="FK197" s="1247"/>
      <c r="FL197" s="1247"/>
      <c r="FM197" s="1247"/>
      <c r="FN197" s="1247"/>
      <c r="FO197" s="1247"/>
      <c r="FP197" s="1247"/>
      <c r="FQ197" s="1247"/>
      <c r="FR197" s="1247"/>
      <c r="FS197" s="1247"/>
      <c r="FT197" s="1247"/>
      <c r="FU197" s="1247"/>
      <c r="FV197" s="1247"/>
      <c r="FW197" s="1247"/>
      <c r="FX197" s="1247"/>
      <c r="FY197" s="1247"/>
      <c r="FZ197" s="1247"/>
      <c r="GA197" s="1247"/>
      <c r="GB197" s="1247"/>
      <c r="GC197" s="1247"/>
      <c r="GD197" s="1247"/>
      <c r="GE197" s="1247"/>
      <c r="GF197" s="1247"/>
      <c r="GG197" s="1247"/>
      <c r="GH197" s="1247"/>
      <c r="GI197" s="1247"/>
      <c r="GJ197" s="1247"/>
      <c r="GK197" s="1247"/>
      <c r="GL197" s="1247"/>
      <c r="GM197" s="1247"/>
      <c r="GN197" s="1247"/>
      <c r="GO197" s="1247"/>
      <c r="GP197" s="1247"/>
      <c r="GQ197" s="1247"/>
      <c r="GR197" s="1247"/>
      <c r="GS197" s="1247"/>
      <c r="GT197" s="1247"/>
      <c r="GU197" s="1247"/>
      <c r="GV197" s="1247"/>
      <c r="GW197" s="1247"/>
      <c r="GX197" s="1247"/>
      <c r="GY197" s="1247"/>
      <c r="GZ197" s="1247"/>
      <c r="HA197" s="1247"/>
      <c r="HB197" s="1247"/>
      <c r="HC197" s="1247"/>
      <c r="HD197" s="1247"/>
      <c r="HE197" s="1247"/>
      <c r="HF197" s="1247"/>
      <c r="HG197" s="1247"/>
      <c r="HH197" s="1247"/>
      <c r="HI197" s="1247"/>
      <c r="HJ197" s="1247"/>
      <c r="HK197" s="1247"/>
      <c r="HL197" s="1247"/>
      <c r="HM197" s="1247"/>
      <c r="HN197" s="1247"/>
      <c r="HO197" s="1247"/>
      <c r="HQ197" s="1452">
        <f t="shared" si="88"/>
        <v>0</v>
      </c>
      <c r="HR197" s="1452">
        <f t="shared" si="89"/>
        <v>0</v>
      </c>
    </row>
    <row r="198" spans="1:226" ht="16.5" customHeight="1" thickBot="1" x14ac:dyDescent="0.25">
      <c r="A198" s="143"/>
      <c r="B198" s="144"/>
      <c r="C198" s="145"/>
      <c r="D198" s="391"/>
      <c r="E198" s="143"/>
      <c r="F198" s="146"/>
      <c r="G198" s="147"/>
      <c r="H198" s="148"/>
      <c r="I198" s="148"/>
      <c r="J198" s="148"/>
      <c r="K198" s="1560">
        <f t="shared" si="105"/>
        <v>0</v>
      </c>
      <c r="L198" s="155"/>
      <c r="M198" s="156"/>
      <c r="N198" s="156"/>
      <c r="O198" s="156"/>
      <c r="P198" s="1559">
        <f t="shared" si="108"/>
        <v>0</v>
      </c>
      <c r="Q198" s="345"/>
      <c r="R198" s="345"/>
      <c r="S198" s="346"/>
      <c r="T198" s="1560">
        <f t="shared" si="109"/>
        <v>0</v>
      </c>
      <c r="U198" s="346"/>
      <c r="V198" s="346"/>
      <c r="W198" s="1560">
        <f t="shared" si="110"/>
        <v>0</v>
      </c>
      <c r="X198" s="345"/>
      <c r="Y198" s="345"/>
      <c r="Z198" s="345"/>
      <c r="AA198" s="345"/>
      <c r="AB198" s="1560">
        <f t="shared" si="106"/>
        <v>0</v>
      </c>
      <c r="AC198" s="1560">
        <f t="shared" si="73"/>
        <v>0</v>
      </c>
      <c r="AD198" s="1560">
        <f t="shared" si="107"/>
        <v>0</v>
      </c>
      <c r="AF198" s="928"/>
      <c r="AG198" s="1065" t="str">
        <f>IF(AF198=" "," ",IF(AF198="Vehículos",VLOOKUP($AG$18,'Datos Indices'!$A$38:$Z$50,22,FALSE),IF(AF198="Ipim",VLOOKUP($AG$18,'Datos Indices'!$A$38:$Z$50,7,FALSE),IF(AF198="Dólar",VLOOKUP($AG$18,'Datos Indices'!$A$38:$Z$50,4,FALSE),IF(AF198="Gasoil",VLOOKUP($AG$18,'Datos Indices'!$A$38:$Z$50,10,FALSE),IF(AF198="WPU06 Pesificado",VLOOKUP($AG$18,'Datos Indices'!$A$38:$Z$50,26,FALSE),0))))))</f>
        <v xml:space="preserve"> </v>
      </c>
      <c r="AH198" s="1066">
        <f t="shared" si="74"/>
        <v>0</v>
      </c>
      <c r="AJ198" s="928"/>
      <c r="AK198" s="1065" t="str">
        <f>IF(AJ198=" "," ",IF(AJ198="Vehículos",VLOOKUP($AK$18,'Datos Indices'!$A$38:$Z$50,22,FALSE),IF(AJ198="Ipim",VLOOKUP($AK$18,'Datos Indices'!$A$38:$Z$50,7,FALSE),IF(AJ198="Dólar",VLOOKUP($AK$18,'Datos Indices'!$A$38:$Z$50,4,FALSE),IF(AJ198="Gasoil",VLOOKUP($AK$18,'Datos Indices'!$A$38:$Z$50,10,FALSE),IF(AJ198="WPU06 Pesificado",VLOOKUP($AK$18,'Datos Indices'!$A$38:$Z$50,26,FALSE),0))))))</f>
        <v xml:space="preserve"> </v>
      </c>
      <c r="AL198" s="1067">
        <f t="shared" si="75"/>
        <v>0</v>
      </c>
      <c r="AM198" s="1067">
        <f t="shared" si="76"/>
        <v>0</v>
      </c>
      <c r="AN198" s="1067">
        <f t="shared" si="77"/>
        <v>0</v>
      </c>
      <c r="AP198" s="928"/>
      <c r="AQ198" s="1065" t="str">
        <f>IF(AP198=" "," ",IF(AP198="Vehículos",VLOOKUP($AQ$18,'Datos Indices'!$A$38:$Z$50,22,FALSE),IF(AP198="Ipim",VLOOKUP($AQ$18,'Datos Indices'!$A$38:$Z$50,7,FALSE),IF(AP198="Dólar",VLOOKUP($AQ$18,'Datos Indices'!$A$38:$Z$50,4,FALSE),IF(AP198="Gasoil",VLOOKUP($AQ$18,'Datos Indices'!$A$38:$Z$50,10,FALSE),IF(AP198="WPU06 Pesificado",VLOOKUP($AQ$18,'Datos Indices'!$A$38:$Z$50,26,FALSE),0))))))</f>
        <v xml:space="preserve"> </v>
      </c>
      <c r="AR198" s="1066">
        <f t="shared" si="78"/>
        <v>0</v>
      </c>
      <c r="AT198" s="928"/>
      <c r="AU198" s="1065" t="str">
        <f>IF(AT198=" "," ",IF(AT198="Vehículos",VLOOKUP($AU$18,'Datos Indices'!$A$38:$Z$50,22,FALSE),IF(AT198="Ipim",VLOOKUP($AU$18,'Datos Indices'!$A$38:$Z$50,7,FALSE),IF(AT198="Dólar",VLOOKUP($AU$18,'Datos Indices'!$A$38:$Z$50,4,FALSE),IF(AT198="Gasoil",VLOOKUP($AU$18,'Datos Indices'!$A$38:$Z$50,10,FALSE),IF(AT198="WPU06 Pesificado",VLOOKUP($AU$18,'Datos Indices'!$A$38:$Z$50,26,FALSE),0))))))</f>
        <v xml:space="preserve"> </v>
      </c>
      <c r="AV198" s="1067">
        <f t="shared" si="79"/>
        <v>0</v>
      </c>
      <c r="AW198" s="1067">
        <f t="shared" si="80"/>
        <v>0</v>
      </c>
      <c r="AX198" s="1067">
        <f t="shared" si="81"/>
        <v>0</v>
      </c>
      <c r="AY198" s="1560">
        <f t="shared" si="82"/>
        <v>0</v>
      </c>
      <c r="AZ198" s="1560">
        <f t="shared" si="83"/>
        <v>0</v>
      </c>
      <c r="BA198" s="1257"/>
      <c r="BB198" s="125"/>
      <c r="BC198" s="1257"/>
      <c r="BD198" s="1450" t="str">
        <f t="shared" si="84"/>
        <v/>
      </c>
      <c r="BF198" s="1247"/>
      <c r="BG198" s="1247"/>
      <c r="BH198" s="1247"/>
      <c r="BI198" s="1247"/>
      <c r="BJ198" s="1247"/>
      <c r="BK198" s="1247"/>
      <c r="BL198" s="1247"/>
      <c r="BM198" s="1247"/>
      <c r="BN198" s="1247"/>
      <c r="BO198" s="1247"/>
      <c r="BP198" s="1247"/>
      <c r="BQ198" s="1247"/>
      <c r="BR198" s="1247"/>
      <c r="BS198" s="1247"/>
      <c r="BT198" s="1247"/>
      <c r="BU198" s="1247"/>
      <c r="BV198" s="1247"/>
      <c r="BW198" s="1247"/>
      <c r="BX198" s="1247"/>
      <c r="BY198" s="1247"/>
      <c r="BZ198" s="1247"/>
      <c r="CA198" s="1247"/>
      <c r="CB198" s="1247"/>
      <c r="CC198" s="1247"/>
      <c r="CD198" s="1247"/>
      <c r="CE198" s="1247"/>
      <c r="CF198" s="1247"/>
      <c r="CG198" s="1247"/>
      <c r="CH198" s="1247"/>
      <c r="CI198" s="1247"/>
      <c r="CJ198" s="1247"/>
      <c r="CK198" s="1247"/>
      <c r="CL198" s="1247"/>
      <c r="CM198" s="1247"/>
      <c r="CN198" s="1247"/>
      <c r="CO198" s="1247"/>
      <c r="CP198" s="1247"/>
      <c r="CQ198" s="1247"/>
      <c r="CR198" s="1247"/>
      <c r="CS198" s="1247"/>
      <c r="CT198" s="1247"/>
      <c r="CU198" s="1247"/>
      <c r="CV198" s="1247"/>
      <c r="CW198" s="1247"/>
      <c r="CX198" s="1247"/>
      <c r="CY198" s="1247"/>
      <c r="CZ198" s="1247"/>
      <c r="DA198" s="1247"/>
      <c r="DB198" s="1247"/>
      <c r="DC198" s="1247"/>
      <c r="DD198" s="1247"/>
      <c r="DE198" s="1247"/>
      <c r="DF198" s="1247"/>
      <c r="DG198" s="1247"/>
      <c r="DH198" s="1247"/>
      <c r="DI198" s="1247"/>
      <c r="DJ198" s="1247"/>
      <c r="DK198" s="1247"/>
      <c r="DL198" s="1247"/>
      <c r="DM198" s="1247"/>
      <c r="DN198" s="1247"/>
      <c r="DO198" s="1247"/>
      <c r="DP198" s="1247"/>
      <c r="DQ198" s="1247"/>
      <c r="DR198" s="1247"/>
      <c r="DS198" s="1247"/>
      <c r="DT198" s="1247"/>
      <c r="DU198" s="1247"/>
      <c r="DV198" s="1247"/>
      <c r="DW198" s="1247"/>
      <c r="DX198" s="1247"/>
      <c r="DY198" s="1247"/>
      <c r="DZ198" s="1247"/>
      <c r="EA198" s="1247"/>
      <c r="EB198" s="1247"/>
      <c r="EC198" s="1247"/>
      <c r="ED198" s="1247"/>
      <c r="EE198" s="1247"/>
      <c r="EF198" s="1247"/>
      <c r="EG198" s="1247"/>
      <c r="EH198" s="1257"/>
      <c r="EI198" s="1452">
        <f t="shared" si="85"/>
        <v>0</v>
      </c>
      <c r="EJ198" s="1452">
        <f t="shared" si="86"/>
        <v>0</v>
      </c>
      <c r="EK198" s="1257"/>
      <c r="EL198" s="1450" t="str">
        <f t="shared" si="87"/>
        <v/>
      </c>
      <c r="EN198" s="1247"/>
      <c r="EO198" s="1247"/>
      <c r="EP198" s="1247"/>
      <c r="EQ198" s="1247"/>
      <c r="ER198" s="1247"/>
      <c r="ES198" s="1247"/>
      <c r="ET198" s="1247"/>
      <c r="EU198" s="1247"/>
      <c r="EV198" s="1247"/>
      <c r="EW198" s="1247"/>
      <c r="EX198" s="1247"/>
      <c r="EY198" s="1247"/>
      <c r="EZ198" s="1247"/>
      <c r="FA198" s="1247"/>
      <c r="FB198" s="1247"/>
      <c r="FC198" s="1247"/>
      <c r="FD198" s="1247"/>
      <c r="FE198" s="1247"/>
      <c r="FF198" s="1247"/>
      <c r="FG198" s="1247"/>
      <c r="FH198" s="1247"/>
      <c r="FI198" s="1247"/>
      <c r="FJ198" s="1247"/>
      <c r="FK198" s="1247"/>
      <c r="FL198" s="1247"/>
      <c r="FM198" s="1247"/>
      <c r="FN198" s="1247"/>
      <c r="FO198" s="1247"/>
      <c r="FP198" s="1247"/>
      <c r="FQ198" s="1247"/>
      <c r="FR198" s="1247"/>
      <c r="FS198" s="1247"/>
      <c r="FT198" s="1247"/>
      <c r="FU198" s="1247"/>
      <c r="FV198" s="1247"/>
      <c r="FW198" s="1247"/>
      <c r="FX198" s="1247"/>
      <c r="FY198" s="1247"/>
      <c r="FZ198" s="1247"/>
      <c r="GA198" s="1247"/>
      <c r="GB198" s="1247"/>
      <c r="GC198" s="1247"/>
      <c r="GD198" s="1247"/>
      <c r="GE198" s="1247"/>
      <c r="GF198" s="1247"/>
      <c r="GG198" s="1247"/>
      <c r="GH198" s="1247"/>
      <c r="GI198" s="1247"/>
      <c r="GJ198" s="1247"/>
      <c r="GK198" s="1247"/>
      <c r="GL198" s="1247"/>
      <c r="GM198" s="1247"/>
      <c r="GN198" s="1247"/>
      <c r="GO198" s="1247"/>
      <c r="GP198" s="1247"/>
      <c r="GQ198" s="1247"/>
      <c r="GR198" s="1247"/>
      <c r="GS198" s="1247"/>
      <c r="GT198" s="1247"/>
      <c r="GU198" s="1247"/>
      <c r="GV198" s="1247"/>
      <c r="GW198" s="1247"/>
      <c r="GX198" s="1247"/>
      <c r="GY198" s="1247"/>
      <c r="GZ198" s="1247"/>
      <c r="HA198" s="1247"/>
      <c r="HB198" s="1247"/>
      <c r="HC198" s="1247"/>
      <c r="HD198" s="1247"/>
      <c r="HE198" s="1247"/>
      <c r="HF198" s="1247"/>
      <c r="HG198" s="1247"/>
      <c r="HH198" s="1247"/>
      <c r="HI198" s="1247"/>
      <c r="HJ198" s="1247"/>
      <c r="HK198" s="1247"/>
      <c r="HL198" s="1247"/>
      <c r="HM198" s="1247"/>
      <c r="HN198" s="1247"/>
      <c r="HO198" s="1247"/>
      <c r="HQ198" s="1452">
        <f t="shared" si="88"/>
        <v>0</v>
      </c>
      <c r="HR198" s="1452">
        <f t="shared" si="89"/>
        <v>0</v>
      </c>
    </row>
    <row r="199" spans="1:226" ht="24" customHeight="1" thickTop="1" thickBot="1" x14ac:dyDescent="0.25">
      <c r="F199" s="1561"/>
      <c r="G199" s="1562" t="s">
        <v>5</v>
      </c>
      <c r="H199" s="1563"/>
      <c r="I199" s="1564"/>
      <c r="J199" s="1565"/>
      <c r="K199" s="341">
        <f>SUM(K19:K198)</f>
        <v>0</v>
      </c>
      <c r="L199" s="1566"/>
      <c r="M199" s="1566"/>
      <c r="N199" s="1566"/>
      <c r="O199" s="1566"/>
      <c r="P199" s="341">
        <f>SUM(P19:P198)</f>
        <v>0</v>
      </c>
      <c r="Q199" s="1258"/>
      <c r="R199" s="1258"/>
      <c r="S199" s="1258"/>
      <c r="T199" s="1258"/>
      <c r="U199" s="1258"/>
      <c r="V199" s="1258"/>
      <c r="W199" s="342">
        <f>SUM(W19:W198)</f>
        <v>0</v>
      </c>
      <c r="X199" s="1258"/>
      <c r="Y199" s="1258"/>
      <c r="Z199" s="1258"/>
      <c r="AA199" s="1258"/>
      <c r="AB199" s="342">
        <f>SUM(AB19:AB198)</f>
        <v>0</v>
      </c>
      <c r="AC199" s="341">
        <f>SUM(AC19:AC198)</f>
        <v>0</v>
      </c>
      <c r="AD199" s="342">
        <f>SUM(AD19:AD198)</f>
        <v>0</v>
      </c>
      <c r="AH199" s="936">
        <f>SUM(AH19:AH198)</f>
        <v>0</v>
      </c>
      <c r="AL199" s="936">
        <f>SUM(AL19:AL198)</f>
        <v>0</v>
      </c>
      <c r="AM199" s="936">
        <f>SUM(AM19:AM198)</f>
        <v>0</v>
      </c>
      <c r="AN199" s="936">
        <f>SUM(AN19:AN198)</f>
        <v>0</v>
      </c>
      <c r="AR199" s="936">
        <f>SUM(AR19:AR198)</f>
        <v>0</v>
      </c>
      <c r="AV199" s="936">
        <f>SUM(AV19:AV198)</f>
        <v>0</v>
      </c>
      <c r="AW199" s="936">
        <f>SUM(AW19:AW198)</f>
        <v>0</v>
      </c>
      <c r="AX199" s="936">
        <f>SUM(AX19:AX198)</f>
        <v>0</v>
      </c>
      <c r="AY199" s="342">
        <f>SUM(AY19:AY198)</f>
        <v>0</v>
      </c>
      <c r="AZ199" s="342">
        <f>SUM(AZ19:AZ198)</f>
        <v>0</v>
      </c>
      <c r="BA199" s="1258"/>
      <c r="BB199" s="1258"/>
      <c r="BC199" s="1258"/>
      <c r="BD199" s="325"/>
      <c r="BF199" s="1466">
        <f>SUMPRODUCT(BF20:BF198,$AY$20:$AY$198)</f>
        <v>0</v>
      </c>
      <c r="BG199" s="1466">
        <f t="shared" ref="BG199:DR199" si="111">SUMPRODUCT(BG20:BG198,$AY$20:$AY$198)</f>
        <v>0</v>
      </c>
      <c r="BH199" s="1466">
        <f t="shared" si="111"/>
        <v>0</v>
      </c>
      <c r="BI199" s="1466">
        <f t="shared" si="111"/>
        <v>0</v>
      </c>
      <c r="BJ199" s="1466">
        <f t="shared" si="111"/>
        <v>0</v>
      </c>
      <c r="BK199" s="1466">
        <f t="shared" si="111"/>
        <v>0</v>
      </c>
      <c r="BL199" s="1466">
        <f t="shared" si="111"/>
        <v>0</v>
      </c>
      <c r="BM199" s="1466">
        <f t="shared" si="111"/>
        <v>0</v>
      </c>
      <c r="BN199" s="1466">
        <f t="shared" si="111"/>
        <v>0</v>
      </c>
      <c r="BO199" s="1466">
        <f t="shared" si="111"/>
        <v>0</v>
      </c>
      <c r="BP199" s="1466">
        <f t="shared" si="111"/>
        <v>0</v>
      </c>
      <c r="BQ199" s="1466">
        <f t="shared" si="111"/>
        <v>0</v>
      </c>
      <c r="BR199" s="1466">
        <f t="shared" si="111"/>
        <v>0</v>
      </c>
      <c r="BS199" s="1466">
        <f t="shared" si="111"/>
        <v>0</v>
      </c>
      <c r="BT199" s="1466">
        <f t="shared" si="111"/>
        <v>0</v>
      </c>
      <c r="BU199" s="1466">
        <f t="shared" si="111"/>
        <v>0</v>
      </c>
      <c r="BV199" s="1466">
        <f t="shared" si="111"/>
        <v>0</v>
      </c>
      <c r="BW199" s="1466">
        <f t="shared" si="111"/>
        <v>0</v>
      </c>
      <c r="BX199" s="1466">
        <f t="shared" si="111"/>
        <v>0</v>
      </c>
      <c r="BY199" s="1466">
        <f t="shared" si="111"/>
        <v>0</v>
      </c>
      <c r="BZ199" s="1466">
        <f t="shared" si="111"/>
        <v>0</v>
      </c>
      <c r="CA199" s="1466">
        <f t="shared" si="111"/>
        <v>0</v>
      </c>
      <c r="CB199" s="1466">
        <f t="shared" si="111"/>
        <v>0</v>
      </c>
      <c r="CC199" s="1466">
        <f t="shared" si="111"/>
        <v>0</v>
      </c>
      <c r="CD199" s="1466">
        <f t="shared" si="111"/>
        <v>0</v>
      </c>
      <c r="CE199" s="1466">
        <f t="shared" si="111"/>
        <v>0</v>
      </c>
      <c r="CF199" s="1466">
        <f t="shared" si="111"/>
        <v>0</v>
      </c>
      <c r="CG199" s="1466">
        <f t="shared" si="111"/>
        <v>0</v>
      </c>
      <c r="CH199" s="1466">
        <f t="shared" si="111"/>
        <v>0</v>
      </c>
      <c r="CI199" s="1466">
        <f t="shared" si="111"/>
        <v>0</v>
      </c>
      <c r="CJ199" s="1466">
        <f t="shared" si="111"/>
        <v>0</v>
      </c>
      <c r="CK199" s="1466">
        <f t="shared" si="111"/>
        <v>0</v>
      </c>
      <c r="CL199" s="1466">
        <f t="shared" si="111"/>
        <v>0</v>
      </c>
      <c r="CM199" s="1466">
        <f t="shared" si="111"/>
        <v>0</v>
      </c>
      <c r="CN199" s="1466">
        <f t="shared" si="111"/>
        <v>0</v>
      </c>
      <c r="CO199" s="1466">
        <f t="shared" si="111"/>
        <v>0</v>
      </c>
      <c r="CP199" s="1466">
        <f t="shared" si="111"/>
        <v>0</v>
      </c>
      <c r="CQ199" s="1466">
        <f t="shared" si="111"/>
        <v>0</v>
      </c>
      <c r="CR199" s="1466">
        <f t="shared" si="111"/>
        <v>0</v>
      </c>
      <c r="CS199" s="1466">
        <f t="shared" si="111"/>
        <v>0</v>
      </c>
      <c r="CT199" s="1466">
        <f t="shared" si="111"/>
        <v>0</v>
      </c>
      <c r="CU199" s="1466">
        <f t="shared" si="111"/>
        <v>0</v>
      </c>
      <c r="CV199" s="1466">
        <f t="shared" si="111"/>
        <v>0</v>
      </c>
      <c r="CW199" s="1466">
        <f t="shared" si="111"/>
        <v>0</v>
      </c>
      <c r="CX199" s="1466">
        <f t="shared" si="111"/>
        <v>0</v>
      </c>
      <c r="CY199" s="1466">
        <f t="shared" si="111"/>
        <v>0</v>
      </c>
      <c r="CZ199" s="1466">
        <f t="shared" si="111"/>
        <v>0</v>
      </c>
      <c r="DA199" s="1466">
        <f t="shared" si="111"/>
        <v>0</v>
      </c>
      <c r="DB199" s="1466">
        <f t="shared" si="111"/>
        <v>0</v>
      </c>
      <c r="DC199" s="1466">
        <f t="shared" si="111"/>
        <v>0</v>
      </c>
      <c r="DD199" s="1466">
        <f t="shared" si="111"/>
        <v>0</v>
      </c>
      <c r="DE199" s="1466">
        <f t="shared" si="111"/>
        <v>0</v>
      </c>
      <c r="DF199" s="1466">
        <f t="shared" si="111"/>
        <v>0</v>
      </c>
      <c r="DG199" s="1466">
        <f t="shared" si="111"/>
        <v>0</v>
      </c>
      <c r="DH199" s="1466">
        <f t="shared" si="111"/>
        <v>0</v>
      </c>
      <c r="DI199" s="1466">
        <f t="shared" si="111"/>
        <v>0</v>
      </c>
      <c r="DJ199" s="1466">
        <f t="shared" si="111"/>
        <v>0</v>
      </c>
      <c r="DK199" s="1466">
        <f t="shared" si="111"/>
        <v>0</v>
      </c>
      <c r="DL199" s="1466">
        <f t="shared" si="111"/>
        <v>0</v>
      </c>
      <c r="DM199" s="1466">
        <f t="shared" si="111"/>
        <v>0</v>
      </c>
      <c r="DN199" s="1466">
        <f t="shared" si="111"/>
        <v>0</v>
      </c>
      <c r="DO199" s="1466">
        <f t="shared" si="111"/>
        <v>0</v>
      </c>
      <c r="DP199" s="1466">
        <f t="shared" si="111"/>
        <v>0</v>
      </c>
      <c r="DQ199" s="1466">
        <f t="shared" si="111"/>
        <v>0</v>
      </c>
      <c r="DR199" s="1466">
        <f t="shared" si="111"/>
        <v>0</v>
      </c>
      <c r="DS199" s="1466">
        <f t="shared" ref="DS199:EG199" si="112">SUMPRODUCT(DS20:DS198,$AY$20:$AY$198)</f>
        <v>0</v>
      </c>
      <c r="DT199" s="1466">
        <f t="shared" si="112"/>
        <v>0</v>
      </c>
      <c r="DU199" s="1466">
        <f t="shared" si="112"/>
        <v>0</v>
      </c>
      <c r="DV199" s="1466">
        <f t="shared" si="112"/>
        <v>0</v>
      </c>
      <c r="DW199" s="1466">
        <f t="shared" si="112"/>
        <v>0</v>
      </c>
      <c r="DX199" s="1466">
        <f t="shared" si="112"/>
        <v>0</v>
      </c>
      <c r="DY199" s="1466">
        <f t="shared" si="112"/>
        <v>0</v>
      </c>
      <c r="DZ199" s="1466">
        <f t="shared" si="112"/>
        <v>0</v>
      </c>
      <c r="EA199" s="1466">
        <f t="shared" si="112"/>
        <v>0</v>
      </c>
      <c r="EB199" s="1466">
        <f t="shared" si="112"/>
        <v>0</v>
      </c>
      <c r="EC199" s="1466">
        <f t="shared" si="112"/>
        <v>0</v>
      </c>
      <c r="ED199" s="1466">
        <f t="shared" si="112"/>
        <v>0</v>
      </c>
      <c r="EE199" s="1466">
        <f t="shared" si="112"/>
        <v>0</v>
      </c>
      <c r="EF199" s="1466">
        <f t="shared" si="112"/>
        <v>0</v>
      </c>
      <c r="EG199" s="1466">
        <f t="shared" si="112"/>
        <v>0</v>
      </c>
      <c r="EH199" s="1258"/>
      <c r="EI199" s="1258"/>
      <c r="EJ199" s="1258"/>
      <c r="EK199" s="1258"/>
      <c r="EL199" s="325"/>
      <c r="EN199" s="1466">
        <f>SUMPRODUCT(EN20:EN198,$AZ$20:$AZ$198)</f>
        <v>0</v>
      </c>
      <c r="EO199" s="1466">
        <f t="shared" ref="EO199:GZ199" si="113">SUMPRODUCT(EO20:EO198,$AZ$20:$AZ$198)</f>
        <v>0</v>
      </c>
      <c r="EP199" s="1466">
        <f t="shared" si="113"/>
        <v>0</v>
      </c>
      <c r="EQ199" s="1466">
        <f t="shared" si="113"/>
        <v>0</v>
      </c>
      <c r="ER199" s="1466">
        <f t="shared" si="113"/>
        <v>0</v>
      </c>
      <c r="ES199" s="1466">
        <f t="shared" si="113"/>
        <v>0</v>
      </c>
      <c r="ET199" s="1466">
        <f t="shared" si="113"/>
        <v>0</v>
      </c>
      <c r="EU199" s="1466">
        <f t="shared" si="113"/>
        <v>0</v>
      </c>
      <c r="EV199" s="1466">
        <f t="shared" si="113"/>
        <v>0</v>
      </c>
      <c r="EW199" s="1466">
        <f t="shared" si="113"/>
        <v>0</v>
      </c>
      <c r="EX199" s="1466">
        <f t="shared" si="113"/>
        <v>0</v>
      </c>
      <c r="EY199" s="1466">
        <f t="shared" si="113"/>
        <v>0</v>
      </c>
      <c r="EZ199" s="1466">
        <f t="shared" si="113"/>
        <v>0</v>
      </c>
      <c r="FA199" s="1466">
        <f t="shared" si="113"/>
        <v>0</v>
      </c>
      <c r="FB199" s="1466">
        <f t="shared" si="113"/>
        <v>0</v>
      </c>
      <c r="FC199" s="1466">
        <f t="shared" si="113"/>
        <v>0</v>
      </c>
      <c r="FD199" s="1466">
        <f t="shared" si="113"/>
        <v>0</v>
      </c>
      <c r="FE199" s="1466">
        <f t="shared" si="113"/>
        <v>0</v>
      </c>
      <c r="FF199" s="1466">
        <f t="shared" si="113"/>
        <v>0</v>
      </c>
      <c r="FG199" s="1466">
        <f t="shared" si="113"/>
        <v>0</v>
      </c>
      <c r="FH199" s="1466">
        <f t="shared" si="113"/>
        <v>0</v>
      </c>
      <c r="FI199" s="1466">
        <f t="shared" si="113"/>
        <v>0</v>
      </c>
      <c r="FJ199" s="1466">
        <f t="shared" si="113"/>
        <v>0</v>
      </c>
      <c r="FK199" s="1466">
        <f t="shared" si="113"/>
        <v>0</v>
      </c>
      <c r="FL199" s="1466">
        <f t="shared" si="113"/>
        <v>0</v>
      </c>
      <c r="FM199" s="1466">
        <f t="shared" si="113"/>
        <v>0</v>
      </c>
      <c r="FN199" s="1466">
        <f t="shared" si="113"/>
        <v>0</v>
      </c>
      <c r="FO199" s="1466">
        <f t="shared" si="113"/>
        <v>0</v>
      </c>
      <c r="FP199" s="1466">
        <f t="shared" si="113"/>
        <v>0</v>
      </c>
      <c r="FQ199" s="1466">
        <f t="shared" si="113"/>
        <v>0</v>
      </c>
      <c r="FR199" s="1466">
        <f t="shared" si="113"/>
        <v>0</v>
      </c>
      <c r="FS199" s="1466">
        <f t="shared" si="113"/>
        <v>0</v>
      </c>
      <c r="FT199" s="1466">
        <f t="shared" si="113"/>
        <v>0</v>
      </c>
      <c r="FU199" s="1466">
        <f t="shared" si="113"/>
        <v>0</v>
      </c>
      <c r="FV199" s="1466">
        <f t="shared" si="113"/>
        <v>0</v>
      </c>
      <c r="FW199" s="1466">
        <f t="shared" si="113"/>
        <v>0</v>
      </c>
      <c r="FX199" s="1466">
        <f t="shared" si="113"/>
        <v>0</v>
      </c>
      <c r="FY199" s="1466">
        <f t="shared" si="113"/>
        <v>0</v>
      </c>
      <c r="FZ199" s="1466">
        <f t="shared" si="113"/>
        <v>0</v>
      </c>
      <c r="GA199" s="1466">
        <f t="shared" si="113"/>
        <v>0</v>
      </c>
      <c r="GB199" s="1466">
        <f t="shared" si="113"/>
        <v>0</v>
      </c>
      <c r="GC199" s="1466">
        <f t="shared" si="113"/>
        <v>0</v>
      </c>
      <c r="GD199" s="1466">
        <f t="shared" si="113"/>
        <v>0</v>
      </c>
      <c r="GE199" s="1466">
        <f t="shared" si="113"/>
        <v>0</v>
      </c>
      <c r="GF199" s="1466">
        <f t="shared" si="113"/>
        <v>0</v>
      </c>
      <c r="GG199" s="1466">
        <f t="shared" si="113"/>
        <v>0</v>
      </c>
      <c r="GH199" s="1466">
        <f t="shared" si="113"/>
        <v>0</v>
      </c>
      <c r="GI199" s="1466">
        <f t="shared" si="113"/>
        <v>0</v>
      </c>
      <c r="GJ199" s="1466">
        <f t="shared" si="113"/>
        <v>0</v>
      </c>
      <c r="GK199" s="1466">
        <f t="shared" si="113"/>
        <v>0</v>
      </c>
      <c r="GL199" s="1466">
        <f t="shared" si="113"/>
        <v>0</v>
      </c>
      <c r="GM199" s="1466">
        <f t="shared" si="113"/>
        <v>0</v>
      </c>
      <c r="GN199" s="1466">
        <f t="shared" si="113"/>
        <v>0</v>
      </c>
      <c r="GO199" s="1466">
        <f t="shared" si="113"/>
        <v>0</v>
      </c>
      <c r="GP199" s="1466">
        <f t="shared" si="113"/>
        <v>0</v>
      </c>
      <c r="GQ199" s="1466">
        <f t="shared" si="113"/>
        <v>0</v>
      </c>
      <c r="GR199" s="1466">
        <f t="shared" si="113"/>
        <v>0</v>
      </c>
      <c r="GS199" s="1466">
        <f t="shared" si="113"/>
        <v>0</v>
      </c>
      <c r="GT199" s="1466">
        <f t="shared" si="113"/>
        <v>0</v>
      </c>
      <c r="GU199" s="1466">
        <f t="shared" si="113"/>
        <v>0</v>
      </c>
      <c r="GV199" s="1466">
        <f t="shared" si="113"/>
        <v>0</v>
      </c>
      <c r="GW199" s="1466">
        <f t="shared" si="113"/>
        <v>0</v>
      </c>
      <c r="GX199" s="1466">
        <f t="shared" si="113"/>
        <v>0</v>
      </c>
      <c r="GY199" s="1466">
        <f t="shared" si="113"/>
        <v>0</v>
      </c>
      <c r="GZ199" s="1466">
        <f t="shared" si="113"/>
        <v>0</v>
      </c>
      <c r="HA199" s="1466">
        <f t="shared" ref="HA199:HO199" si="114">SUMPRODUCT(HA20:HA198,$AZ$20:$AZ$198)</f>
        <v>0</v>
      </c>
      <c r="HB199" s="1466">
        <f t="shared" si="114"/>
        <v>0</v>
      </c>
      <c r="HC199" s="1466">
        <f t="shared" si="114"/>
        <v>0</v>
      </c>
      <c r="HD199" s="1466">
        <f t="shared" si="114"/>
        <v>0</v>
      </c>
      <c r="HE199" s="1466">
        <f t="shared" si="114"/>
        <v>0</v>
      </c>
      <c r="HF199" s="1466">
        <f t="shared" si="114"/>
        <v>0</v>
      </c>
      <c r="HG199" s="1466">
        <f t="shared" si="114"/>
        <v>0</v>
      </c>
      <c r="HH199" s="1466">
        <f t="shared" si="114"/>
        <v>0</v>
      </c>
      <c r="HI199" s="1466">
        <f t="shared" si="114"/>
        <v>0</v>
      </c>
      <c r="HJ199" s="1466">
        <f t="shared" si="114"/>
        <v>0</v>
      </c>
      <c r="HK199" s="1466">
        <f t="shared" si="114"/>
        <v>0</v>
      </c>
      <c r="HL199" s="1466">
        <f t="shared" si="114"/>
        <v>0</v>
      </c>
      <c r="HM199" s="1466">
        <f t="shared" si="114"/>
        <v>0</v>
      </c>
      <c r="HN199" s="1466">
        <f t="shared" si="114"/>
        <v>0</v>
      </c>
      <c r="HO199" s="1466">
        <f t="shared" si="114"/>
        <v>0</v>
      </c>
    </row>
    <row r="200" spans="1:226" ht="12" customHeight="1" thickTop="1" x14ac:dyDescent="0.2">
      <c r="F200" s="1567"/>
      <c r="K200" s="1568"/>
      <c r="L200" s="1569"/>
      <c r="M200" s="1570"/>
      <c r="N200" s="1570"/>
      <c r="O200" s="1568"/>
      <c r="P200" s="1258"/>
      <c r="Q200" s="1258"/>
      <c r="R200" s="1258"/>
      <c r="S200" s="1258"/>
      <c r="T200" s="1258"/>
      <c r="U200" s="1258"/>
      <c r="V200" s="1258"/>
      <c r="W200" s="1258"/>
      <c r="X200" s="1258"/>
      <c r="Y200" s="1258"/>
      <c r="Z200" s="1258"/>
      <c r="AA200" s="1258"/>
      <c r="AB200" s="1258"/>
      <c r="AC200" s="1571"/>
      <c r="AD200" s="1571"/>
      <c r="AY200" s="1571"/>
      <c r="AZ200" s="1571"/>
      <c r="BA200" s="1572"/>
      <c r="BB200" s="1572"/>
      <c r="BC200" s="1572"/>
      <c r="BD200" s="325"/>
      <c r="BE200" s="1573"/>
      <c r="BF200" s="1574"/>
      <c r="BG200" s="1574"/>
      <c r="BH200" s="1574"/>
      <c r="BI200" s="1574"/>
      <c r="BJ200" s="1574"/>
      <c r="BK200" s="1574"/>
      <c r="BL200" s="1574"/>
      <c r="BM200" s="1574"/>
      <c r="BN200" s="1574"/>
      <c r="BO200" s="1574"/>
      <c r="BP200" s="1574"/>
      <c r="BQ200" s="1574"/>
      <c r="BR200" s="1574"/>
      <c r="BS200" s="1574"/>
      <c r="BT200" s="1574"/>
      <c r="BU200" s="1574"/>
      <c r="BV200" s="1574"/>
      <c r="BW200" s="1574"/>
      <c r="BX200" s="1574"/>
      <c r="BY200" s="1574"/>
      <c r="BZ200" s="1574"/>
      <c r="CA200" s="1574"/>
      <c r="CB200" s="1574"/>
      <c r="CC200" s="1574"/>
      <c r="CD200" s="1574"/>
      <c r="CE200" s="1574"/>
      <c r="CF200" s="1574"/>
      <c r="CG200" s="1574"/>
      <c r="CH200" s="1574"/>
      <c r="CI200" s="1574"/>
      <c r="CJ200" s="1574"/>
      <c r="CK200" s="1574"/>
      <c r="CL200" s="1574"/>
      <c r="CM200" s="1574"/>
      <c r="CN200" s="1574"/>
      <c r="CO200" s="1574"/>
      <c r="CP200" s="1574"/>
      <c r="CQ200" s="1574"/>
      <c r="CR200" s="1574"/>
      <c r="CS200" s="1574"/>
      <c r="CT200" s="1574"/>
      <c r="CU200" s="1574"/>
      <c r="CV200" s="1574"/>
      <c r="CW200" s="1574"/>
      <c r="CX200" s="1574"/>
      <c r="CY200" s="1574"/>
      <c r="CZ200" s="1574"/>
      <c r="DA200" s="1574"/>
      <c r="DB200" s="1574"/>
      <c r="DC200" s="1574"/>
      <c r="DD200" s="1574"/>
      <c r="DE200" s="1574"/>
      <c r="DF200" s="1574"/>
      <c r="DG200" s="1574"/>
      <c r="DH200" s="1574"/>
      <c r="DI200" s="1574"/>
      <c r="DJ200" s="1574"/>
      <c r="DK200" s="1574"/>
      <c r="DL200" s="1574"/>
      <c r="DM200" s="1574"/>
      <c r="DN200" s="1574"/>
      <c r="DO200" s="1574"/>
      <c r="DP200" s="1574"/>
      <c r="DQ200" s="1574"/>
      <c r="DR200" s="1574"/>
      <c r="DS200" s="1574"/>
      <c r="DT200" s="1574"/>
      <c r="DU200" s="1574"/>
      <c r="DV200" s="1574"/>
      <c r="DW200" s="1574"/>
      <c r="DX200" s="1574"/>
      <c r="DY200" s="1574"/>
      <c r="DZ200" s="1574"/>
      <c r="EA200" s="1574"/>
      <c r="EB200" s="1574"/>
      <c r="EC200" s="1574"/>
      <c r="ED200" s="1574"/>
      <c r="EE200" s="1574"/>
      <c r="EF200" s="1574"/>
      <c r="EG200" s="1574"/>
      <c r="EH200" s="1572"/>
      <c r="EI200" s="1572"/>
      <c r="EJ200" s="1572"/>
      <c r="EK200" s="1572"/>
      <c r="EL200" s="325"/>
      <c r="EM200" s="1573"/>
      <c r="EN200" s="1574"/>
      <c r="EO200" s="1574"/>
      <c r="EP200" s="1574"/>
      <c r="EQ200" s="1574"/>
      <c r="ER200" s="1574"/>
      <c r="ES200" s="1574"/>
      <c r="ET200" s="1574"/>
      <c r="EU200" s="1574"/>
      <c r="EV200" s="1574"/>
      <c r="EW200" s="1574"/>
      <c r="EX200" s="1574"/>
      <c r="EY200" s="1574"/>
      <c r="EZ200" s="1574"/>
      <c r="FA200" s="1574"/>
      <c r="FB200" s="1574"/>
      <c r="FC200" s="1574"/>
      <c r="FD200" s="1574"/>
      <c r="FE200" s="1574"/>
      <c r="FF200" s="1574"/>
      <c r="FG200" s="1574"/>
      <c r="FH200" s="1574"/>
      <c r="FI200" s="1574"/>
      <c r="FJ200" s="1574"/>
      <c r="FK200" s="1574"/>
      <c r="FL200" s="1574"/>
      <c r="FM200" s="1574"/>
      <c r="FN200" s="1574"/>
      <c r="FO200" s="1574"/>
      <c r="FP200" s="1574"/>
      <c r="FQ200" s="1574"/>
      <c r="FR200" s="1574"/>
      <c r="FS200" s="1574"/>
      <c r="FT200" s="1574"/>
      <c r="FU200" s="1574"/>
      <c r="FV200" s="1574"/>
      <c r="FW200" s="1574"/>
      <c r="FX200" s="1574"/>
      <c r="FY200" s="1574"/>
      <c r="FZ200" s="1574"/>
      <c r="GA200" s="1574"/>
      <c r="GB200" s="1574"/>
      <c r="GC200" s="1574"/>
      <c r="GD200" s="1574"/>
      <c r="GE200" s="1574"/>
      <c r="GF200" s="1574"/>
      <c r="GG200" s="1574"/>
      <c r="GH200" s="1574"/>
      <c r="GI200" s="1574"/>
      <c r="GJ200" s="1574"/>
      <c r="GK200" s="1574"/>
      <c r="GL200" s="1574"/>
      <c r="GM200" s="1574"/>
      <c r="GN200" s="1574"/>
      <c r="GO200" s="1574"/>
      <c r="GP200" s="1574"/>
      <c r="GQ200" s="1574"/>
      <c r="GR200" s="1574"/>
      <c r="GS200" s="1574"/>
      <c r="GT200" s="1574"/>
      <c r="GU200" s="1574"/>
      <c r="GV200" s="1574"/>
      <c r="GW200" s="1574"/>
      <c r="GX200" s="1574"/>
      <c r="GY200" s="1574"/>
      <c r="GZ200" s="1574"/>
      <c r="HA200" s="1574"/>
      <c r="HB200" s="1574"/>
      <c r="HC200" s="1574"/>
      <c r="HD200" s="1574"/>
      <c r="HE200" s="1574"/>
      <c r="HF200" s="1574"/>
      <c r="HG200" s="1574"/>
      <c r="HH200" s="1574"/>
      <c r="HI200" s="1574"/>
      <c r="HJ200" s="1574"/>
      <c r="HK200" s="1574"/>
      <c r="HL200" s="1574"/>
      <c r="HM200" s="1574"/>
      <c r="HN200" s="1574"/>
      <c r="HO200" s="1574"/>
    </row>
    <row r="201" spans="1:226" ht="9" customHeight="1" x14ac:dyDescent="0.2">
      <c r="A201" s="1677" t="s">
        <v>283</v>
      </c>
      <c r="B201" s="1677"/>
      <c r="C201" s="1677"/>
      <c r="D201" s="1677"/>
      <c r="E201" s="1575"/>
      <c r="F201" s="1567"/>
      <c r="G201" s="1576"/>
      <c r="H201" s="330"/>
      <c r="I201" s="330"/>
      <c r="J201" s="325"/>
      <c r="K201" s="1577"/>
      <c r="L201" s="1577"/>
      <c r="M201" s="1577"/>
      <c r="N201" s="1577"/>
      <c r="O201" s="1577"/>
      <c r="P201" s="1566"/>
      <c r="Q201" s="1566"/>
      <c r="R201" s="1566"/>
      <c r="S201" s="1566"/>
      <c r="T201" s="1566"/>
      <c r="U201" s="1566"/>
      <c r="V201" s="1566"/>
      <c r="W201" s="1566"/>
      <c r="X201" s="1566"/>
      <c r="Y201" s="1566"/>
      <c r="Z201" s="1566"/>
      <c r="AA201" s="1566"/>
      <c r="AB201" s="1566"/>
      <c r="AC201" s="1566"/>
      <c r="AD201" s="1578"/>
      <c r="AY201" s="1578"/>
      <c r="AZ201" s="1578"/>
      <c r="BA201" s="1579"/>
      <c r="BB201" s="1579"/>
      <c r="BC201" s="1579"/>
      <c r="BD201" s="325"/>
      <c r="BE201" s="1573"/>
      <c r="BF201" s="1574"/>
      <c r="BG201" s="1574"/>
      <c r="BH201" s="1574"/>
      <c r="BI201" s="1574"/>
      <c r="BJ201" s="1574"/>
      <c r="BK201" s="1574"/>
      <c r="BL201" s="1574"/>
      <c r="BM201" s="1574"/>
      <c r="BN201" s="1574"/>
      <c r="BO201" s="1574"/>
      <c r="BP201" s="1574"/>
      <c r="BQ201" s="1574"/>
      <c r="BR201" s="1574"/>
      <c r="BS201" s="1574"/>
      <c r="BT201" s="1574"/>
      <c r="BU201" s="1574"/>
      <c r="BV201" s="1574"/>
      <c r="BW201" s="1574"/>
      <c r="BX201" s="1574"/>
      <c r="BY201" s="1574"/>
      <c r="BZ201" s="1574"/>
      <c r="CA201" s="1574"/>
      <c r="CB201" s="1574"/>
      <c r="CC201" s="1574"/>
      <c r="CD201" s="1574"/>
      <c r="CE201" s="1574"/>
      <c r="CF201" s="1574"/>
      <c r="CG201" s="1574"/>
      <c r="CH201" s="1574"/>
      <c r="CI201" s="1574"/>
      <c r="CJ201" s="1574"/>
      <c r="CK201" s="1574"/>
      <c r="CL201" s="1574"/>
      <c r="CM201" s="1574"/>
      <c r="CN201" s="1574"/>
      <c r="CO201" s="1574"/>
      <c r="CP201" s="1574"/>
      <c r="CQ201" s="1574"/>
      <c r="CR201" s="1574"/>
      <c r="CS201" s="1574"/>
      <c r="CT201" s="1574"/>
      <c r="CU201" s="1574"/>
      <c r="CV201" s="1574"/>
      <c r="CW201" s="1574"/>
      <c r="CX201" s="1574"/>
      <c r="CY201" s="1574"/>
      <c r="CZ201" s="1574"/>
      <c r="DA201" s="1574"/>
      <c r="DB201" s="1574"/>
      <c r="DC201" s="1574"/>
      <c r="DD201" s="1574"/>
      <c r="DE201" s="1574"/>
      <c r="DF201" s="1574"/>
      <c r="DG201" s="1574"/>
      <c r="DH201" s="1574"/>
      <c r="DI201" s="1574"/>
      <c r="DJ201" s="1574"/>
      <c r="DK201" s="1574"/>
      <c r="DL201" s="1574"/>
      <c r="DM201" s="1574"/>
      <c r="DN201" s="1574"/>
      <c r="DO201" s="1574"/>
      <c r="DP201" s="1574"/>
      <c r="DQ201" s="1574"/>
      <c r="DR201" s="1574"/>
      <c r="DS201" s="1574"/>
      <c r="DT201" s="1574"/>
      <c r="DU201" s="1574"/>
      <c r="DV201" s="1574"/>
      <c r="DW201" s="1574"/>
      <c r="DX201" s="1574"/>
      <c r="DY201" s="1574"/>
      <c r="DZ201" s="1574"/>
      <c r="EA201" s="1574"/>
      <c r="EB201" s="1574"/>
      <c r="EC201" s="1574"/>
      <c r="ED201" s="1574"/>
      <c r="EE201" s="1574"/>
      <c r="EF201" s="1574"/>
      <c r="EG201" s="1574"/>
      <c r="EH201" s="1579"/>
      <c r="EI201" s="1579"/>
      <c r="EJ201" s="1579"/>
      <c r="EK201" s="1579"/>
      <c r="EL201" s="325"/>
      <c r="EM201" s="1573"/>
      <c r="EN201" s="1574"/>
      <c r="EO201" s="1574"/>
      <c r="EP201" s="1574"/>
      <c r="EQ201" s="1574"/>
      <c r="ER201" s="1574"/>
      <c r="ES201" s="1574"/>
      <c r="ET201" s="1574"/>
      <c r="EU201" s="1574"/>
      <c r="EV201" s="1574"/>
      <c r="EW201" s="1574"/>
      <c r="EX201" s="1574"/>
      <c r="EY201" s="1574"/>
      <c r="EZ201" s="1574"/>
      <c r="FA201" s="1574"/>
      <c r="FB201" s="1574"/>
      <c r="FC201" s="1574"/>
      <c r="FD201" s="1574"/>
      <c r="FE201" s="1574"/>
      <c r="FF201" s="1574"/>
      <c r="FG201" s="1574"/>
      <c r="FH201" s="1574"/>
      <c r="FI201" s="1574"/>
      <c r="FJ201" s="1574"/>
      <c r="FK201" s="1574"/>
      <c r="FL201" s="1574"/>
      <c r="FM201" s="1574"/>
      <c r="FN201" s="1574"/>
      <c r="FO201" s="1574"/>
      <c r="FP201" s="1574"/>
      <c r="FQ201" s="1574"/>
      <c r="FR201" s="1574"/>
      <c r="FS201" s="1574"/>
      <c r="FT201" s="1574"/>
      <c r="FU201" s="1574"/>
      <c r="FV201" s="1574"/>
      <c r="FW201" s="1574"/>
      <c r="FX201" s="1574"/>
      <c r="FY201" s="1574"/>
      <c r="FZ201" s="1574"/>
      <c r="GA201" s="1574"/>
      <c r="GB201" s="1574"/>
      <c r="GC201" s="1574"/>
      <c r="GD201" s="1574"/>
      <c r="GE201" s="1574"/>
      <c r="GF201" s="1574"/>
      <c r="GG201" s="1574"/>
      <c r="GH201" s="1574"/>
      <c r="GI201" s="1574"/>
      <c r="GJ201" s="1574"/>
      <c r="GK201" s="1574"/>
      <c r="GL201" s="1574"/>
      <c r="GM201" s="1574"/>
      <c r="GN201" s="1574"/>
      <c r="GO201" s="1574"/>
      <c r="GP201" s="1574"/>
      <c r="GQ201" s="1574"/>
      <c r="GR201" s="1574"/>
      <c r="GS201" s="1574"/>
      <c r="GT201" s="1574"/>
      <c r="GU201" s="1574"/>
      <c r="GV201" s="1574"/>
      <c r="GW201" s="1574"/>
      <c r="GX201" s="1574"/>
      <c r="GY201" s="1574"/>
      <c r="GZ201" s="1574"/>
      <c r="HA201" s="1574"/>
      <c r="HB201" s="1574"/>
      <c r="HC201" s="1574"/>
      <c r="HD201" s="1574"/>
      <c r="HE201" s="1574"/>
      <c r="HF201" s="1574"/>
      <c r="HG201" s="1574"/>
      <c r="HH201" s="1574"/>
      <c r="HI201" s="1574"/>
      <c r="HJ201" s="1574"/>
      <c r="HK201" s="1574"/>
      <c r="HL201" s="1574"/>
      <c r="HM201" s="1574"/>
      <c r="HN201" s="1574"/>
      <c r="HO201" s="1574"/>
    </row>
    <row r="202" spans="1:226" ht="9" customHeight="1" x14ac:dyDescent="0.2">
      <c r="A202" s="330"/>
      <c r="B202" s="330"/>
      <c r="C202" s="1580"/>
      <c r="D202" s="1567"/>
      <c r="E202" s="1567"/>
      <c r="F202" s="1567"/>
      <c r="G202" s="1581"/>
      <c r="H202" s="1582"/>
      <c r="I202" s="330"/>
      <c r="J202" s="325"/>
      <c r="K202" s="1577"/>
      <c r="L202" s="1577"/>
      <c r="M202" s="1577"/>
      <c r="N202" s="1577"/>
      <c r="O202" s="1577"/>
      <c r="P202" s="1577"/>
      <c r="Q202" s="1577"/>
      <c r="R202" s="1577"/>
      <c r="S202" s="1577"/>
      <c r="T202" s="1577"/>
      <c r="U202" s="1577"/>
      <c r="V202" s="1577"/>
      <c r="W202" s="1577"/>
      <c r="X202" s="1577"/>
      <c r="Y202" s="1577"/>
      <c r="Z202" s="1577"/>
      <c r="AA202" s="1577"/>
      <c r="AB202" s="1577"/>
      <c r="AC202" s="1577"/>
      <c r="AD202" s="1583"/>
      <c r="AY202" s="1583"/>
      <c r="AZ202" s="1583"/>
      <c r="BA202" s="1584"/>
      <c r="BB202" s="1584"/>
      <c r="BC202" s="1584"/>
      <c r="BD202" s="325"/>
      <c r="BE202" s="1573"/>
      <c r="BF202" s="1574"/>
      <c r="BG202" s="1574"/>
      <c r="BH202" s="1574"/>
      <c r="BI202" s="1574"/>
      <c r="BJ202" s="1574"/>
      <c r="BK202" s="1574"/>
      <c r="BL202" s="1574"/>
      <c r="BM202" s="1574"/>
      <c r="BN202" s="1574"/>
      <c r="BO202" s="1574"/>
      <c r="BP202" s="1574"/>
      <c r="BQ202" s="1574"/>
      <c r="BR202" s="1574"/>
      <c r="BS202" s="1574"/>
      <c r="BT202" s="1574"/>
      <c r="BU202" s="1574"/>
      <c r="BV202" s="1574"/>
      <c r="BW202" s="1574"/>
      <c r="BX202" s="1574"/>
      <c r="BY202" s="1574"/>
      <c r="BZ202" s="1574"/>
      <c r="CA202" s="1574"/>
      <c r="CB202" s="1574"/>
      <c r="CC202" s="1574"/>
      <c r="CD202" s="1574"/>
      <c r="CE202" s="1574"/>
      <c r="CF202" s="1574"/>
      <c r="CG202" s="1574"/>
      <c r="CH202" s="1574"/>
      <c r="CI202" s="1574"/>
      <c r="CJ202" s="1574"/>
      <c r="CK202" s="1574"/>
      <c r="CL202" s="1574"/>
      <c r="CM202" s="1574"/>
      <c r="CN202" s="1574"/>
      <c r="CO202" s="1574"/>
      <c r="CP202" s="1574"/>
      <c r="CQ202" s="1574"/>
      <c r="CR202" s="1574"/>
      <c r="CS202" s="1574"/>
      <c r="CT202" s="1574"/>
      <c r="CU202" s="1574"/>
      <c r="CV202" s="1574"/>
      <c r="CW202" s="1574"/>
      <c r="CX202" s="1574"/>
      <c r="CY202" s="1574"/>
      <c r="CZ202" s="1574"/>
      <c r="DA202" s="1574"/>
      <c r="DB202" s="1574"/>
      <c r="DC202" s="1574"/>
      <c r="DD202" s="1574"/>
      <c r="DE202" s="1574"/>
      <c r="DF202" s="1574"/>
      <c r="DG202" s="1574"/>
      <c r="DH202" s="1574"/>
      <c r="DI202" s="1574"/>
      <c r="DJ202" s="1574"/>
      <c r="DK202" s="1574"/>
      <c r="DL202" s="1574"/>
      <c r="DM202" s="1574"/>
      <c r="DN202" s="1574"/>
      <c r="DO202" s="1574"/>
      <c r="DP202" s="1574"/>
      <c r="DQ202" s="1574"/>
      <c r="DR202" s="1574"/>
      <c r="DS202" s="1574"/>
      <c r="DT202" s="1574"/>
      <c r="DU202" s="1574"/>
      <c r="DV202" s="1574"/>
      <c r="DW202" s="1574"/>
      <c r="DX202" s="1574"/>
      <c r="DY202" s="1574"/>
      <c r="DZ202" s="1574"/>
      <c r="EA202" s="1574"/>
      <c r="EB202" s="1574"/>
      <c r="EC202" s="1574"/>
      <c r="ED202" s="1574"/>
      <c r="EE202" s="1574"/>
      <c r="EF202" s="1574"/>
      <c r="EG202" s="1574"/>
      <c r="EH202" s="1584"/>
      <c r="EI202" s="1584"/>
      <c r="EJ202" s="1584"/>
      <c r="EK202" s="1584"/>
      <c r="EL202" s="325"/>
      <c r="EM202" s="1573"/>
      <c r="EN202" s="1574"/>
      <c r="EO202" s="1574"/>
      <c r="EP202" s="1574"/>
      <c r="EQ202" s="1574"/>
      <c r="ER202" s="1574"/>
      <c r="ES202" s="1574"/>
      <c r="ET202" s="1574"/>
      <c r="EU202" s="1574"/>
      <c r="EV202" s="1574"/>
      <c r="EW202" s="1574"/>
      <c r="EX202" s="1574"/>
      <c r="EY202" s="1574"/>
      <c r="EZ202" s="1574"/>
      <c r="FA202" s="1574"/>
      <c r="FB202" s="1574"/>
      <c r="FC202" s="1574"/>
      <c r="FD202" s="1574"/>
      <c r="FE202" s="1574"/>
      <c r="FF202" s="1574"/>
      <c r="FG202" s="1574"/>
      <c r="FH202" s="1574"/>
      <c r="FI202" s="1574"/>
      <c r="FJ202" s="1574"/>
      <c r="FK202" s="1574"/>
      <c r="FL202" s="1574"/>
      <c r="FM202" s="1574"/>
      <c r="FN202" s="1574"/>
      <c r="FO202" s="1574"/>
      <c r="FP202" s="1574"/>
      <c r="FQ202" s="1574"/>
      <c r="FR202" s="1574"/>
      <c r="FS202" s="1574"/>
      <c r="FT202" s="1574"/>
      <c r="FU202" s="1574"/>
      <c r="FV202" s="1574"/>
      <c r="FW202" s="1574"/>
      <c r="FX202" s="1574"/>
      <c r="FY202" s="1574"/>
      <c r="FZ202" s="1574"/>
      <c r="GA202" s="1574"/>
      <c r="GB202" s="1574"/>
      <c r="GC202" s="1574"/>
      <c r="GD202" s="1574"/>
      <c r="GE202" s="1574"/>
      <c r="GF202" s="1574"/>
      <c r="GG202" s="1574"/>
      <c r="GH202" s="1574"/>
      <c r="GI202" s="1574"/>
      <c r="GJ202" s="1574"/>
      <c r="GK202" s="1574"/>
      <c r="GL202" s="1574"/>
      <c r="GM202" s="1574"/>
      <c r="GN202" s="1574"/>
      <c r="GO202" s="1574"/>
      <c r="GP202" s="1574"/>
      <c r="GQ202" s="1574"/>
      <c r="GR202" s="1574"/>
      <c r="GS202" s="1574"/>
      <c r="GT202" s="1574"/>
      <c r="GU202" s="1574"/>
      <c r="GV202" s="1574"/>
      <c r="GW202" s="1574"/>
      <c r="GX202" s="1574"/>
      <c r="GY202" s="1574"/>
      <c r="GZ202" s="1574"/>
      <c r="HA202" s="1574"/>
      <c r="HB202" s="1574"/>
      <c r="HC202" s="1574"/>
      <c r="HD202" s="1574"/>
      <c r="HE202" s="1574"/>
      <c r="HF202" s="1574"/>
      <c r="HG202" s="1574"/>
      <c r="HH202" s="1574"/>
      <c r="HI202" s="1574"/>
      <c r="HJ202" s="1574"/>
      <c r="HK202" s="1574"/>
      <c r="HL202" s="1574"/>
      <c r="HM202" s="1574"/>
      <c r="HN202" s="1574"/>
      <c r="HO202" s="1574"/>
    </row>
    <row r="203" spans="1:226" ht="10.5" customHeight="1" x14ac:dyDescent="0.25">
      <c r="A203" s="325"/>
      <c r="B203" s="1585"/>
      <c r="C203" s="1585"/>
      <c r="D203" s="1585"/>
      <c r="E203" s="1585"/>
      <c r="F203" s="1585"/>
      <c r="G203" s="1586"/>
      <c r="H203" s="1582"/>
      <c r="I203" s="330"/>
      <c r="J203" s="325"/>
      <c r="K203" s="325"/>
      <c r="L203" s="325"/>
      <c r="M203" s="325"/>
      <c r="N203" s="325"/>
      <c r="O203" s="325"/>
      <c r="P203" s="325"/>
      <c r="Q203" s="325"/>
      <c r="R203" s="325"/>
      <c r="S203" s="325"/>
      <c r="T203" s="325"/>
      <c r="U203" s="325"/>
      <c r="V203" s="325"/>
      <c r="W203" s="325"/>
      <c r="X203" s="325"/>
      <c r="Y203" s="325"/>
      <c r="Z203" s="325"/>
      <c r="AA203" s="325"/>
      <c r="AB203" s="325"/>
      <c r="AC203" s="325"/>
      <c r="BD203" s="325"/>
      <c r="BE203" s="1573"/>
      <c r="BF203" s="1574"/>
      <c r="BG203" s="1574"/>
      <c r="BH203" s="1574"/>
      <c r="BI203" s="1574"/>
      <c r="BJ203" s="1574"/>
      <c r="BK203" s="1574"/>
      <c r="BL203" s="1574"/>
      <c r="BM203" s="1574"/>
      <c r="BN203" s="1574"/>
      <c r="BO203" s="1574"/>
      <c r="BP203" s="1574"/>
      <c r="BQ203" s="1574"/>
      <c r="BR203" s="1574"/>
      <c r="BS203" s="1574"/>
      <c r="BT203" s="1574"/>
      <c r="BU203" s="1574"/>
      <c r="BV203" s="1574"/>
      <c r="BW203" s="1574"/>
      <c r="BX203" s="1574"/>
      <c r="BY203" s="1574"/>
      <c r="BZ203" s="1574"/>
      <c r="CA203" s="1574"/>
      <c r="CB203" s="1574"/>
      <c r="CC203" s="1574"/>
      <c r="CD203" s="1574"/>
      <c r="CE203" s="1574"/>
      <c r="CF203" s="1574"/>
      <c r="CG203" s="1574"/>
      <c r="CH203" s="1574"/>
      <c r="CI203" s="1574"/>
      <c r="CJ203" s="1574"/>
      <c r="CK203" s="1574"/>
      <c r="CL203" s="1574"/>
      <c r="CM203" s="1574"/>
      <c r="CN203" s="1574"/>
      <c r="CO203" s="1574"/>
      <c r="CP203" s="1574"/>
      <c r="CQ203" s="1574"/>
      <c r="CR203" s="1574"/>
      <c r="CS203" s="1574"/>
      <c r="CT203" s="1574"/>
      <c r="CU203" s="1574"/>
      <c r="CV203" s="1574"/>
      <c r="CW203" s="1574"/>
      <c r="CX203" s="1574"/>
      <c r="CY203" s="1574"/>
      <c r="CZ203" s="1574"/>
      <c r="DA203" s="1574"/>
      <c r="DB203" s="1574"/>
      <c r="DC203" s="1574"/>
      <c r="DD203" s="1574"/>
      <c r="DE203" s="1574"/>
      <c r="DF203" s="1574"/>
      <c r="DG203" s="1574"/>
      <c r="DH203" s="1574"/>
      <c r="DI203" s="1574"/>
      <c r="DJ203" s="1574"/>
      <c r="DK203" s="1574"/>
      <c r="DL203" s="1574"/>
      <c r="DM203" s="1574"/>
      <c r="DN203" s="1574"/>
      <c r="DO203" s="1574"/>
      <c r="DP203" s="1574"/>
      <c r="DQ203" s="1574"/>
      <c r="DR203" s="1574"/>
      <c r="DS203" s="1574"/>
      <c r="DT203" s="1574"/>
      <c r="DU203" s="1574"/>
      <c r="DV203" s="1574"/>
      <c r="DW203" s="1574"/>
      <c r="DX203" s="1574"/>
      <c r="DY203" s="1574"/>
      <c r="DZ203" s="1574"/>
      <c r="EA203" s="1574"/>
      <c r="EB203" s="1574"/>
      <c r="EC203" s="1574"/>
      <c r="ED203" s="1574"/>
      <c r="EE203" s="1574"/>
      <c r="EF203" s="1574"/>
      <c r="EG203" s="1574"/>
      <c r="EL203" s="325"/>
      <c r="EM203" s="1573"/>
      <c r="EN203" s="1574"/>
      <c r="EO203" s="1574"/>
      <c r="EP203" s="1574"/>
      <c r="EQ203" s="1574"/>
      <c r="ER203" s="1574"/>
      <c r="ES203" s="1574"/>
      <c r="ET203" s="1574"/>
      <c r="EU203" s="1574"/>
      <c r="EV203" s="1574"/>
      <c r="EW203" s="1574"/>
      <c r="EX203" s="1574"/>
      <c r="EY203" s="1574"/>
      <c r="EZ203" s="1574"/>
      <c r="FA203" s="1574"/>
      <c r="FB203" s="1574"/>
      <c r="FC203" s="1574"/>
      <c r="FD203" s="1574"/>
      <c r="FE203" s="1574"/>
      <c r="FF203" s="1574"/>
      <c r="FG203" s="1574"/>
      <c r="FH203" s="1574"/>
      <c r="FI203" s="1574"/>
      <c r="FJ203" s="1574"/>
      <c r="FK203" s="1574"/>
      <c r="FL203" s="1574"/>
      <c r="FM203" s="1574"/>
      <c r="FN203" s="1574"/>
      <c r="FO203" s="1574"/>
      <c r="FP203" s="1574"/>
      <c r="FQ203" s="1574"/>
      <c r="FR203" s="1574"/>
      <c r="FS203" s="1574"/>
      <c r="FT203" s="1574"/>
      <c r="FU203" s="1574"/>
      <c r="FV203" s="1574"/>
      <c r="FW203" s="1574"/>
      <c r="FX203" s="1574"/>
      <c r="FY203" s="1574"/>
      <c r="FZ203" s="1574"/>
      <c r="GA203" s="1574"/>
      <c r="GB203" s="1574"/>
      <c r="GC203" s="1574"/>
      <c r="GD203" s="1574"/>
      <c r="GE203" s="1574"/>
      <c r="GF203" s="1574"/>
      <c r="GG203" s="1574"/>
      <c r="GH203" s="1574"/>
      <c r="GI203" s="1574"/>
      <c r="GJ203" s="1574"/>
      <c r="GK203" s="1574"/>
      <c r="GL203" s="1574"/>
      <c r="GM203" s="1574"/>
      <c r="GN203" s="1574"/>
      <c r="GO203" s="1574"/>
      <c r="GP203" s="1574"/>
      <c r="GQ203" s="1574"/>
      <c r="GR203" s="1574"/>
      <c r="GS203" s="1574"/>
      <c r="GT203" s="1574"/>
      <c r="GU203" s="1574"/>
      <c r="GV203" s="1574"/>
      <c r="GW203" s="1574"/>
      <c r="GX203" s="1574"/>
      <c r="GY203" s="1574"/>
      <c r="GZ203" s="1574"/>
      <c r="HA203" s="1574"/>
      <c r="HB203" s="1574"/>
      <c r="HC203" s="1574"/>
      <c r="HD203" s="1574"/>
      <c r="HE203" s="1574"/>
      <c r="HF203" s="1574"/>
      <c r="HG203" s="1574"/>
      <c r="HH203" s="1574"/>
      <c r="HI203" s="1574"/>
      <c r="HJ203" s="1574"/>
      <c r="HK203" s="1574"/>
      <c r="HL203" s="1574"/>
      <c r="HM203" s="1574"/>
      <c r="HN203" s="1574"/>
      <c r="HO203" s="1574"/>
    </row>
    <row r="204" spans="1:226" ht="10.5" customHeight="1" x14ac:dyDescent="0.25">
      <c r="A204" s="325"/>
      <c r="B204" s="325"/>
      <c r="C204" s="325"/>
      <c r="D204" s="325"/>
      <c r="E204" s="325"/>
      <c r="F204" s="1585"/>
      <c r="G204" s="1586"/>
      <c r="H204" s="1582"/>
      <c r="I204" s="330"/>
      <c r="J204" s="325"/>
      <c r="K204" s="325"/>
      <c r="L204" s="325"/>
      <c r="M204" s="325"/>
      <c r="N204" s="325"/>
      <c r="O204" s="325"/>
      <c r="P204" s="325"/>
      <c r="Q204" s="325"/>
      <c r="R204" s="325"/>
      <c r="S204" s="325"/>
      <c r="T204" s="325"/>
      <c r="U204" s="325"/>
      <c r="V204" s="325"/>
      <c r="W204" s="325"/>
      <c r="X204" s="325"/>
      <c r="Y204" s="325"/>
      <c r="Z204" s="325"/>
      <c r="AA204" s="325"/>
      <c r="AB204" s="325"/>
      <c r="AC204" s="325"/>
      <c r="BD204" s="325"/>
      <c r="BE204" s="1573"/>
      <c r="BF204" s="1574"/>
      <c r="BG204" s="1574"/>
      <c r="BH204" s="1574"/>
      <c r="BI204" s="1574"/>
      <c r="BJ204" s="1574"/>
      <c r="BK204" s="1574"/>
      <c r="BL204" s="1574"/>
      <c r="BM204" s="1574"/>
      <c r="BN204" s="1574"/>
      <c r="BO204" s="1574"/>
      <c r="BP204" s="1574"/>
      <c r="BQ204" s="1574"/>
      <c r="BR204" s="1574"/>
      <c r="BS204" s="1574"/>
      <c r="BT204" s="1574"/>
      <c r="BU204" s="1574"/>
      <c r="BV204" s="1574"/>
      <c r="BW204" s="1574"/>
      <c r="BX204" s="1574"/>
      <c r="BY204" s="1574"/>
      <c r="BZ204" s="1574"/>
      <c r="CA204" s="1574"/>
      <c r="CB204" s="1574"/>
      <c r="CC204" s="1574"/>
      <c r="CD204" s="1574"/>
      <c r="CE204" s="1574"/>
      <c r="CF204" s="1574"/>
      <c r="CG204" s="1574"/>
      <c r="CH204" s="1574"/>
      <c r="CI204" s="1574"/>
      <c r="CJ204" s="1574"/>
      <c r="CK204" s="1574"/>
      <c r="CL204" s="1574"/>
      <c r="CM204" s="1574"/>
      <c r="CN204" s="1574"/>
      <c r="CO204" s="1574"/>
      <c r="CP204" s="1574"/>
      <c r="CQ204" s="1574"/>
      <c r="CR204" s="1574"/>
      <c r="CS204" s="1574"/>
      <c r="CT204" s="1574"/>
      <c r="CU204" s="1574"/>
      <c r="CV204" s="1574"/>
      <c r="CW204" s="1574"/>
      <c r="CX204" s="1574"/>
      <c r="CY204" s="1574"/>
      <c r="CZ204" s="1574"/>
      <c r="DA204" s="1574"/>
      <c r="DB204" s="1574"/>
      <c r="DC204" s="1574"/>
      <c r="DD204" s="1574"/>
      <c r="DE204" s="1574"/>
      <c r="DF204" s="1574"/>
      <c r="DG204" s="1574"/>
      <c r="DH204" s="1574"/>
      <c r="DI204" s="1574"/>
      <c r="DJ204" s="1574"/>
      <c r="DK204" s="1574"/>
      <c r="DL204" s="1574"/>
      <c r="DM204" s="1574"/>
      <c r="DN204" s="1574"/>
      <c r="DO204" s="1574"/>
      <c r="DP204" s="1574"/>
      <c r="DQ204" s="1574"/>
      <c r="DR204" s="1574"/>
      <c r="DS204" s="1574"/>
      <c r="DT204" s="1574"/>
      <c r="DU204" s="1574"/>
      <c r="DV204" s="1574"/>
      <c r="DW204" s="1574"/>
      <c r="DX204" s="1574"/>
      <c r="DY204" s="1574"/>
      <c r="DZ204" s="1574"/>
      <c r="EA204" s="1574"/>
      <c r="EB204" s="1574"/>
      <c r="EC204" s="1574"/>
      <c r="ED204" s="1574"/>
      <c r="EE204" s="1574"/>
      <c r="EF204" s="1574"/>
      <c r="EG204" s="1574"/>
      <c r="EL204" s="325"/>
      <c r="EM204" s="1573"/>
      <c r="EN204" s="1574"/>
      <c r="EO204" s="1574"/>
      <c r="EP204" s="1574"/>
      <c r="EQ204" s="1574"/>
      <c r="ER204" s="1574"/>
      <c r="ES204" s="1574"/>
      <c r="ET204" s="1574"/>
      <c r="EU204" s="1574"/>
      <c r="EV204" s="1574"/>
      <c r="EW204" s="1574"/>
      <c r="EX204" s="1574"/>
      <c r="EY204" s="1574"/>
      <c r="EZ204" s="1574"/>
      <c r="FA204" s="1574"/>
      <c r="FB204" s="1574"/>
      <c r="FC204" s="1574"/>
      <c r="FD204" s="1574"/>
      <c r="FE204" s="1574"/>
      <c r="FF204" s="1574"/>
      <c r="FG204" s="1574"/>
      <c r="FH204" s="1574"/>
      <c r="FI204" s="1574"/>
      <c r="FJ204" s="1574"/>
      <c r="FK204" s="1574"/>
      <c r="FL204" s="1574"/>
      <c r="FM204" s="1574"/>
      <c r="FN204" s="1574"/>
      <c r="FO204" s="1574"/>
      <c r="FP204" s="1574"/>
      <c r="FQ204" s="1574"/>
      <c r="FR204" s="1574"/>
      <c r="FS204" s="1574"/>
      <c r="FT204" s="1574"/>
      <c r="FU204" s="1574"/>
      <c r="FV204" s="1574"/>
      <c r="FW204" s="1574"/>
      <c r="FX204" s="1574"/>
      <c r="FY204" s="1574"/>
      <c r="FZ204" s="1574"/>
      <c r="GA204" s="1574"/>
      <c r="GB204" s="1574"/>
      <c r="GC204" s="1574"/>
      <c r="GD204" s="1574"/>
      <c r="GE204" s="1574"/>
      <c r="GF204" s="1574"/>
      <c r="GG204" s="1574"/>
      <c r="GH204" s="1574"/>
      <c r="GI204" s="1574"/>
      <c r="GJ204" s="1574"/>
      <c r="GK204" s="1574"/>
      <c r="GL204" s="1574"/>
      <c r="GM204" s="1574"/>
      <c r="GN204" s="1574"/>
      <c r="GO204" s="1574"/>
      <c r="GP204" s="1574"/>
      <c r="GQ204" s="1574"/>
      <c r="GR204" s="1574"/>
      <c r="GS204" s="1574"/>
      <c r="GT204" s="1574"/>
      <c r="GU204" s="1574"/>
      <c r="GV204" s="1574"/>
      <c r="GW204" s="1574"/>
      <c r="GX204" s="1574"/>
      <c r="GY204" s="1574"/>
      <c r="GZ204" s="1574"/>
      <c r="HA204" s="1574"/>
      <c r="HB204" s="1574"/>
      <c r="HC204" s="1574"/>
      <c r="HD204" s="1574"/>
      <c r="HE204" s="1574"/>
      <c r="HF204" s="1574"/>
      <c r="HG204" s="1574"/>
      <c r="HH204" s="1574"/>
      <c r="HI204" s="1574"/>
      <c r="HJ204" s="1574"/>
      <c r="HK204" s="1574"/>
      <c r="HL204" s="1574"/>
      <c r="HM204" s="1574"/>
      <c r="HN204" s="1574"/>
      <c r="HO204" s="1574"/>
    </row>
    <row r="205" spans="1:226" x14ac:dyDescent="0.2">
      <c r="A205" s="325"/>
      <c r="B205" s="325"/>
      <c r="C205" s="325"/>
      <c r="D205" s="325"/>
      <c r="E205" s="325"/>
      <c r="F205" s="325"/>
      <c r="G205" s="325"/>
      <c r="H205" s="325"/>
      <c r="I205" s="325"/>
      <c r="J205" s="325"/>
      <c r="K205" s="325"/>
      <c r="L205" s="325"/>
      <c r="M205" s="325"/>
      <c r="N205" s="325"/>
      <c r="O205" s="325"/>
      <c r="P205" s="325"/>
      <c r="Q205" s="325"/>
      <c r="R205" s="325"/>
      <c r="S205" s="325"/>
      <c r="T205" s="325"/>
      <c r="U205" s="325"/>
      <c r="V205" s="325"/>
      <c r="W205" s="325"/>
      <c r="X205" s="325"/>
      <c r="Y205" s="325"/>
      <c r="Z205" s="325"/>
      <c r="AA205" s="325"/>
      <c r="AB205" s="325"/>
      <c r="AC205" s="325"/>
      <c r="BD205" s="325"/>
      <c r="BE205" s="1573"/>
      <c r="BF205" s="1574"/>
      <c r="BG205" s="1574"/>
      <c r="BH205" s="1574"/>
      <c r="BI205" s="1574"/>
      <c r="BJ205" s="1574"/>
      <c r="BK205" s="1574"/>
      <c r="BL205" s="1574"/>
      <c r="BM205" s="1574"/>
      <c r="BN205" s="1574"/>
      <c r="BO205" s="1574"/>
      <c r="BP205" s="1574"/>
      <c r="BQ205" s="1574"/>
      <c r="BR205" s="1574"/>
      <c r="BS205" s="1574"/>
      <c r="BT205" s="1574"/>
      <c r="BU205" s="1574"/>
      <c r="BV205" s="1574"/>
      <c r="BW205" s="1574"/>
      <c r="BX205" s="1574"/>
      <c r="BY205" s="1574"/>
      <c r="BZ205" s="1574"/>
      <c r="CA205" s="1574"/>
      <c r="CB205" s="1574"/>
      <c r="CC205" s="1574"/>
      <c r="CD205" s="1574"/>
      <c r="CE205" s="1574"/>
      <c r="CF205" s="1574"/>
      <c r="CG205" s="1574"/>
      <c r="CH205" s="1574"/>
      <c r="CI205" s="1574"/>
      <c r="CJ205" s="1574"/>
      <c r="CK205" s="1574"/>
      <c r="CL205" s="1574"/>
      <c r="CM205" s="1574"/>
      <c r="CN205" s="1574"/>
      <c r="CO205" s="1574"/>
      <c r="CP205" s="1574"/>
      <c r="CQ205" s="1574"/>
      <c r="CR205" s="1574"/>
      <c r="CS205" s="1574"/>
      <c r="CT205" s="1574"/>
      <c r="CU205" s="1574"/>
      <c r="CV205" s="1574"/>
      <c r="CW205" s="1574"/>
      <c r="CX205" s="1574"/>
      <c r="CY205" s="1574"/>
      <c r="CZ205" s="1574"/>
      <c r="DA205" s="1574"/>
      <c r="DB205" s="1574"/>
      <c r="DC205" s="1574"/>
      <c r="DD205" s="1574"/>
      <c r="DE205" s="1574"/>
      <c r="DF205" s="1574"/>
      <c r="DG205" s="1574"/>
      <c r="DH205" s="1574"/>
      <c r="DI205" s="1574"/>
      <c r="DJ205" s="1574"/>
      <c r="DK205" s="1574"/>
      <c r="DL205" s="1574"/>
      <c r="DM205" s="1574"/>
      <c r="DN205" s="1574"/>
      <c r="DO205" s="1574"/>
      <c r="DP205" s="1574"/>
      <c r="DQ205" s="1574"/>
      <c r="DR205" s="1574"/>
      <c r="DS205" s="1574"/>
      <c r="DT205" s="1574"/>
      <c r="DU205" s="1574"/>
      <c r="DV205" s="1574"/>
      <c r="DW205" s="1574"/>
      <c r="DX205" s="1574"/>
      <c r="DY205" s="1574"/>
      <c r="DZ205" s="1574"/>
      <c r="EA205" s="1574"/>
      <c r="EB205" s="1574"/>
      <c r="EC205" s="1574"/>
      <c r="ED205" s="1574"/>
      <c r="EE205" s="1574"/>
      <c r="EF205" s="1574"/>
      <c r="EG205" s="1574"/>
      <c r="EL205" s="325"/>
      <c r="EM205" s="1573"/>
      <c r="EN205" s="1574"/>
      <c r="EO205" s="1574"/>
      <c r="EP205" s="1574"/>
      <c r="EQ205" s="1574"/>
      <c r="ER205" s="1574"/>
      <c r="ES205" s="1574"/>
      <c r="ET205" s="1574"/>
      <c r="EU205" s="1574"/>
      <c r="EV205" s="1574"/>
      <c r="EW205" s="1574"/>
      <c r="EX205" s="1574"/>
      <c r="EY205" s="1574"/>
      <c r="EZ205" s="1574"/>
      <c r="FA205" s="1574"/>
      <c r="FB205" s="1574"/>
      <c r="FC205" s="1574"/>
      <c r="FD205" s="1574"/>
      <c r="FE205" s="1574"/>
      <c r="FF205" s="1574"/>
      <c r="FG205" s="1574"/>
      <c r="FH205" s="1574"/>
      <c r="FI205" s="1574"/>
      <c r="FJ205" s="1574"/>
      <c r="FK205" s="1574"/>
      <c r="FL205" s="1574"/>
      <c r="FM205" s="1574"/>
      <c r="FN205" s="1574"/>
      <c r="FO205" s="1574"/>
      <c r="FP205" s="1574"/>
      <c r="FQ205" s="1574"/>
      <c r="FR205" s="1574"/>
      <c r="FS205" s="1574"/>
      <c r="FT205" s="1574"/>
      <c r="FU205" s="1574"/>
      <c r="FV205" s="1574"/>
      <c r="FW205" s="1574"/>
      <c r="FX205" s="1574"/>
      <c r="FY205" s="1574"/>
      <c r="FZ205" s="1574"/>
      <c r="GA205" s="1574"/>
      <c r="GB205" s="1574"/>
      <c r="GC205" s="1574"/>
      <c r="GD205" s="1574"/>
      <c r="GE205" s="1574"/>
      <c r="GF205" s="1574"/>
      <c r="GG205" s="1574"/>
      <c r="GH205" s="1574"/>
      <c r="GI205" s="1574"/>
      <c r="GJ205" s="1574"/>
      <c r="GK205" s="1574"/>
      <c r="GL205" s="1574"/>
      <c r="GM205" s="1574"/>
      <c r="GN205" s="1574"/>
      <c r="GO205" s="1574"/>
      <c r="GP205" s="1574"/>
      <c r="GQ205" s="1574"/>
      <c r="GR205" s="1574"/>
      <c r="GS205" s="1574"/>
      <c r="GT205" s="1574"/>
      <c r="GU205" s="1574"/>
      <c r="GV205" s="1574"/>
      <c r="GW205" s="1574"/>
      <c r="GX205" s="1574"/>
      <c r="GY205" s="1574"/>
      <c r="GZ205" s="1574"/>
      <c r="HA205" s="1574"/>
      <c r="HB205" s="1574"/>
      <c r="HC205" s="1574"/>
      <c r="HD205" s="1574"/>
      <c r="HE205" s="1574"/>
      <c r="HF205" s="1574"/>
      <c r="HG205" s="1574"/>
      <c r="HH205" s="1574"/>
      <c r="HI205" s="1574"/>
      <c r="HJ205" s="1574"/>
      <c r="HK205" s="1574"/>
      <c r="HL205" s="1574"/>
      <c r="HM205" s="1574"/>
      <c r="HN205" s="1574"/>
      <c r="HO205" s="1574"/>
    </row>
    <row r="206" spans="1:226" x14ac:dyDescent="0.2">
      <c r="A206" s="325"/>
      <c r="B206" s="325"/>
      <c r="C206" s="325"/>
      <c r="D206" s="325"/>
      <c r="E206" s="325"/>
      <c r="F206" s="325"/>
      <c r="G206" s="325"/>
      <c r="H206" s="325"/>
      <c r="I206" s="325"/>
      <c r="J206" s="325"/>
      <c r="K206" s="325"/>
      <c r="L206" s="325"/>
      <c r="M206" s="325"/>
      <c r="N206" s="325"/>
      <c r="O206" s="325"/>
      <c r="P206" s="325"/>
      <c r="Q206" s="325"/>
      <c r="R206" s="325"/>
      <c r="S206" s="325"/>
      <c r="T206" s="325"/>
      <c r="U206" s="325"/>
      <c r="V206" s="325"/>
      <c r="W206" s="325"/>
      <c r="X206" s="325"/>
      <c r="Y206" s="325"/>
      <c r="Z206" s="325"/>
      <c r="AA206" s="325"/>
      <c r="AB206" s="325"/>
      <c r="AC206" s="325"/>
      <c r="BD206" s="325"/>
      <c r="BE206" s="1573"/>
      <c r="BF206" s="1574"/>
      <c r="BG206" s="1574"/>
      <c r="BH206" s="1574"/>
      <c r="BI206" s="1574"/>
      <c r="BJ206" s="1574"/>
      <c r="BK206" s="1574"/>
      <c r="BL206" s="1574"/>
      <c r="BM206" s="1574"/>
      <c r="BN206" s="1574"/>
      <c r="BO206" s="1574"/>
      <c r="BP206" s="1574"/>
      <c r="BQ206" s="1574"/>
      <c r="BR206" s="1574"/>
      <c r="BS206" s="1574"/>
      <c r="BT206" s="1574"/>
      <c r="BU206" s="1574"/>
      <c r="BV206" s="1574"/>
      <c r="BW206" s="1574"/>
      <c r="BX206" s="1574"/>
      <c r="BY206" s="1574"/>
      <c r="BZ206" s="1574"/>
      <c r="CA206" s="1574"/>
      <c r="CB206" s="1574"/>
      <c r="CC206" s="1574"/>
      <c r="CD206" s="1574"/>
      <c r="CE206" s="1574"/>
      <c r="CF206" s="1574"/>
      <c r="CG206" s="1574"/>
      <c r="CH206" s="1574"/>
      <c r="CI206" s="1574"/>
      <c r="CJ206" s="1574"/>
      <c r="CK206" s="1574"/>
      <c r="CL206" s="1574"/>
      <c r="CM206" s="1574"/>
      <c r="CN206" s="1574"/>
      <c r="CO206" s="1574"/>
      <c r="CP206" s="1574"/>
      <c r="CQ206" s="1574"/>
      <c r="CR206" s="1574"/>
      <c r="CS206" s="1574"/>
      <c r="CT206" s="1574"/>
      <c r="CU206" s="1574"/>
      <c r="CV206" s="1574"/>
      <c r="CW206" s="1574"/>
      <c r="CX206" s="1574"/>
      <c r="CY206" s="1574"/>
      <c r="CZ206" s="1574"/>
      <c r="DA206" s="1574"/>
      <c r="DB206" s="1574"/>
      <c r="DC206" s="1574"/>
      <c r="DD206" s="1574"/>
      <c r="DE206" s="1574"/>
      <c r="DF206" s="1574"/>
      <c r="DG206" s="1574"/>
      <c r="DH206" s="1574"/>
      <c r="DI206" s="1574"/>
      <c r="DJ206" s="1574"/>
      <c r="DK206" s="1574"/>
      <c r="DL206" s="1574"/>
      <c r="DM206" s="1574"/>
      <c r="DN206" s="1574"/>
      <c r="DO206" s="1574"/>
      <c r="DP206" s="1574"/>
      <c r="DQ206" s="1574"/>
      <c r="DR206" s="1574"/>
      <c r="DS206" s="1574"/>
      <c r="DT206" s="1574"/>
      <c r="DU206" s="1574"/>
      <c r="DV206" s="1574"/>
      <c r="DW206" s="1574"/>
      <c r="DX206" s="1574"/>
      <c r="DY206" s="1574"/>
      <c r="DZ206" s="1574"/>
      <c r="EA206" s="1574"/>
      <c r="EB206" s="1574"/>
      <c r="EC206" s="1574"/>
      <c r="ED206" s="1574"/>
      <c r="EE206" s="1574"/>
      <c r="EF206" s="1574"/>
      <c r="EG206" s="1574"/>
      <c r="EL206" s="325"/>
      <c r="EM206" s="1573"/>
      <c r="EN206" s="1574"/>
      <c r="EO206" s="1574"/>
      <c r="EP206" s="1574"/>
      <c r="EQ206" s="1574"/>
      <c r="ER206" s="1574"/>
      <c r="ES206" s="1574"/>
      <c r="ET206" s="1574"/>
      <c r="EU206" s="1574"/>
      <c r="EV206" s="1574"/>
      <c r="EW206" s="1574"/>
      <c r="EX206" s="1574"/>
      <c r="EY206" s="1574"/>
      <c r="EZ206" s="1574"/>
      <c r="FA206" s="1574"/>
      <c r="FB206" s="1574"/>
      <c r="FC206" s="1574"/>
      <c r="FD206" s="1574"/>
      <c r="FE206" s="1574"/>
      <c r="FF206" s="1574"/>
      <c r="FG206" s="1574"/>
      <c r="FH206" s="1574"/>
      <c r="FI206" s="1574"/>
      <c r="FJ206" s="1574"/>
      <c r="FK206" s="1574"/>
      <c r="FL206" s="1574"/>
      <c r="FM206" s="1574"/>
      <c r="FN206" s="1574"/>
      <c r="FO206" s="1574"/>
      <c r="FP206" s="1574"/>
      <c r="FQ206" s="1574"/>
      <c r="FR206" s="1574"/>
      <c r="FS206" s="1574"/>
      <c r="FT206" s="1574"/>
      <c r="FU206" s="1574"/>
      <c r="FV206" s="1574"/>
      <c r="FW206" s="1574"/>
      <c r="FX206" s="1574"/>
      <c r="FY206" s="1574"/>
      <c r="FZ206" s="1574"/>
      <c r="GA206" s="1574"/>
      <c r="GB206" s="1574"/>
      <c r="GC206" s="1574"/>
      <c r="GD206" s="1574"/>
      <c r="GE206" s="1574"/>
      <c r="GF206" s="1574"/>
      <c r="GG206" s="1574"/>
      <c r="GH206" s="1574"/>
      <c r="GI206" s="1574"/>
      <c r="GJ206" s="1574"/>
      <c r="GK206" s="1574"/>
      <c r="GL206" s="1574"/>
      <c r="GM206" s="1574"/>
      <c r="GN206" s="1574"/>
      <c r="GO206" s="1574"/>
      <c r="GP206" s="1574"/>
      <c r="GQ206" s="1574"/>
      <c r="GR206" s="1574"/>
      <c r="GS206" s="1574"/>
      <c r="GT206" s="1574"/>
      <c r="GU206" s="1574"/>
      <c r="GV206" s="1574"/>
      <c r="GW206" s="1574"/>
      <c r="GX206" s="1574"/>
      <c r="GY206" s="1574"/>
      <c r="GZ206" s="1574"/>
      <c r="HA206" s="1574"/>
      <c r="HB206" s="1574"/>
      <c r="HC206" s="1574"/>
      <c r="HD206" s="1574"/>
      <c r="HE206" s="1574"/>
      <c r="HF206" s="1574"/>
      <c r="HG206" s="1574"/>
      <c r="HH206" s="1574"/>
      <c r="HI206" s="1574"/>
      <c r="HJ206" s="1574"/>
      <c r="HK206" s="1574"/>
      <c r="HL206" s="1574"/>
      <c r="HM206" s="1574"/>
      <c r="HN206" s="1574"/>
      <c r="HO206" s="1574"/>
    </row>
    <row r="207" spans="1:226" x14ac:dyDescent="0.2">
      <c r="A207" s="325"/>
      <c r="B207" s="325"/>
      <c r="C207" s="325"/>
      <c r="D207" s="325"/>
      <c r="E207" s="325"/>
      <c r="F207" s="325"/>
      <c r="G207" s="325"/>
      <c r="H207" s="325"/>
      <c r="I207" s="325"/>
      <c r="J207" s="325"/>
      <c r="K207" s="325"/>
      <c r="L207" s="325"/>
      <c r="M207" s="325"/>
      <c r="N207" s="325"/>
      <c r="O207" s="325"/>
      <c r="P207" s="325"/>
      <c r="Q207" s="325"/>
      <c r="R207" s="325"/>
      <c r="S207" s="325"/>
      <c r="T207" s="325"/>
      <c r="U207" s="325"/>
      <c r="V207" s="325"/>
      <c r="W207" s="325"/>
      <c r="X207" s="325"/>
      <c r="Y207" s="325"/>
      <c r="Z207" s="325"/>
      <c r="AA207" s="325"/>
      <c r="AB207" s="325"/>
      <c r="AC207" s="325"/>
      <c r="BD207" s="325"/>
      <c r="BE207" s="1573"/>
      <c r="BF207" s="1574"/>
      <c r="BG207" s="1574"/>
      <c r="BH207" s="1574"/>
      <c r="BI207" s="1574"/>
      <c r="BJ207" s="1574"/>
      <c r="BK207" s="1574"/>
      <c r="BL207" s="1574"/>
      <c r="BM207" s="1574"/>
      <c r="BN207" s="1574"/>
      <c r="BO207" s="1574"/>
      <c r="BP207" s="1574"/>
      <c r="BQ207" s="1574"/>
      <c r="BR207" s="1574"/>
      <c r="BS207" s="1574"/>
      <c r="BT207" s="1574"/>
      <c r="BU207" s="1574"/>
      <c r="BV207" s="1574"/>
      <c r="BW207" s="1574"/>
      <c r="BX207" s="1574"/>
      <c r="BY207" s="1574"/>
      <c r="BZ207" s="1574"/>
      <c r="CA207" s="1574"/>
      <c r="CB207" s="1574"/>
      <c r="CC207" s="1574"/>
      <c r="CD207" s="1574"/>
      <c r="CE207" s="1574"/>
      <c r="CF207" s="1574"/>
      <c r="CG207" s="1574"/>
      <c r="CH207" s="1574"/>
      <c r="CI207" s="1574"/>
      <c r="CJ207" s="1574"/>
      <c r="CK207" s="1574"/>
      <c r="CL207" s="1574"/>
      <c r="CM207" s="1574"/>
      <c r="CN207" s="1574"/>
      <c r="CO207" s="1574"/>
      <c r="CP207" s="1574"/>
      <c r="CQ207" s="1574"/>
      <c r="CR207" s="1574"/>
      <c r="CS207" s="1574"/>
      <c r="CT207" s="1574"/>
      <c r="CU207" s="1574"/>
      <c r="CV207" s="1574"/>
      <c r="CW207" s="1574"/>
      <c r="CX207" s="1574"/>
      <c r="CY207" s="1574"/>
      <c r="CZ207" s="1574"/>
      <c r="DA207" s="1574"/>
      <c r="DB207" s="1574"/>
      <c r="DC207" s="1574"/>
      <c r="DD207" s="1574"/>
      <c r="DE207" s="1574"/>
      <c r="DF207" s="1574"/>
      <c r="DG207" s="1574"/>
      <c r="DH207" s="1574"/>
      <c r="DI207" s="1574"/>
      <c r="DJ207" s="1574"/>
      <c r="DK207" s="1574"/>
      <c r="DL207" s="1574"/>
      <c r="DM207" s="1574"/>
      <c r="DN207" s="1574"/>
      <c r="DO207" s="1574"/>
      <c r="DP207" s="1574"/>
      <c r="DQ207" s="1574"/>
      <c r="DR207" s="1574"/>
      <c r="DS207" s="1574"/>
      <c r="DT207" s="1574"/>
      <c r="DU207" s="1574"/>
      <c r="DV207" s="1574"/>
      <c r="DW207" s="1574"/>
      <c r="DX207" s="1574"/>
      <c r="DY207" s="1574"/>
      <c r="DZ207" s="1574"/>
      <c r="EA207" s="1574"/>
      <c r="EB207" s="1574"/>
      <c r="EC207" s="1574"/>
      <c r="ED207" s="1574"/>
      <c r="EE207" s="1574"/>
      <c r="EF207" s="1574"/>
      <c r="EG207" s="1574"/>
      <c r="EL207" s="325"/>
      <c r="EM207" s="1573"/>
      <c r="EN207" s="1574"/>
      <c r="EO207" s="1574"/>
      <c r="EP207" s="1574"/>
      <c r="EQ207" s="1574"/>
      <c r="ER207" s="1574"/>
      <c r="ES207" s="1574"/>
      <c r="ET207" s="1574"/>
      <c r="EU207" s="1574"/>
      <c r="EV207" s="1574"/>
      <c r="EW207" s="1574"/>
      <c r="EX207" s="1574"/>
      <c r="EY207" s="1574"/>
      <c r="EZ207" s="1574"/>
      <c r="FA207" s="1574"/>
      <c r="FB207" s="1574"/>
      <c r="FC207" s="1574"/>
      <c r="FD207" s="1574"/>
      <c r="FE207" s="1574"/>
      <c r="FF207" s="1574"/>
      <c r="FG207" s="1574"/>
      <c r="FH207" s="1574"/>
      <c r="FI207" s="1574"/>
      <c r="FJ207" s="1574"/>
      <c r="FK207" s="1574"/>
      <c r="FL207" s="1574"/>
      <c r="FM207" s="1574"/>
      <c r="FN207" s="1574"/>
      <c r="FO207" s="1574"/>
      <c r="FP207" s="1574"/>
      <c r="FQ207" s="1574"/>
      <c r="FR207" s="1574"/>
      <c r="FS207" s="1574"/>
      <c r="FT207" s="1574"/>
      <c r="FU207" s="1574"/>
      <c r="FV207" s="1574"/>
      <c r="FW207" s="1574"/>
      <c r="FX207" s="1574"/>
      <c r="FY207" s="1574"/>
      <c r="FZ207" s="1574"/>
      <c r="GA207" s="1574"/>
      <c r="GB207" s="1574"/>
      <c r="GC207" s="1574"/>
      <c r="GD207" s="1574"/>
      <c r="GE207" s="1574"/>
      <c r="GF207" s="1574"/>
      <c r="GG207" s="1574"/>
      <c r="GH207" s="1574"/>
      <c r="GI207" s="1574"/>
      <c r="GJ207" s="1574"/>
      <c r="GK207" s="1574"/>
      <c r="GL207" s="1574"/>
      <c r="GM207" s="1574"/>
      <c r="GN207" s="1574"/>
      <c r="GO207" s="1574"/>
      <c r="GP207" s="1574"/>
      <c r="GQ207" s="1574"/>
      <c r="GR207" s="1574"/>
      <c r="GS207" s="1574"/>
      <c r="GT207" s="1574"/>
      <c r="GU207" s="1574"/>
      <c r="GV207" s="1574"/>
      <c r="GW207" s="1574"/>
      <c r="GX207" s="1574"/>
      <c r="GY207" s="1574"/>
      <c r="GZ207" s="1574"/>
      <c r="HA207" s="1574"/>
      <c r="HB207" s="1574"/>
      <c r="HC207" s="1574"/>
      <c r="HD207" s="1574"/>
      <c r="HE207" s="1574"/>
      <c r="HF207" s="1574"/>
      <c r="HG207" s="1574"/>
      <c r="HH207" s="1574"/>
      <c r="HI207" s="1574"/>
      <c r="HJ207" s="1574"/>
      <c r="HK207" s="1574"/>
      <c r="HL207" s="1574"/>
      <c r="HM207" s="1574"/>
      <c r="HN207" s="1574"/>
      <c r="HO207" s="1574"/>
    </row>
    <row r="208" spans="1:226" x14ac:dyDescent="0.2">
      <c r="A208" s="325"/>
      <c r="B208" s="325"/>
      <c r="C208" s="325"/>
      <c r="D208" s="325"/>
      <c r="E208" s="325"/>
      <c r="F208" s="325"/>
      <c r="G208" s="325"/>
      <c r="H208" s="325"/>
      <c r="I208" s="325"/>
      <c r="J208" s="325"/>
      <c r="K208" s="325"/>
      <c r="L208" s="325"/>
      <c r="M208" s="325"/>
      <c r="N208" s="325"/>
      <c r="O208" s="325"/>
      <c r="P208" s="325"/>
      <c r="Q208" s="325"/>
      <c r="R208" s="325"/>
      <c r="S208" s="325"/>
      <c r="T208" s="325"/>
      <c r="U208" s="325"/>
      <c r="V208" s="325"/>
      <c r="W208" s="325"/>
      <c r="X208" s="325"/>
      <c r="Y208" s="325"/>
      <c r="Z208" s="325"/>
      <c r="AA208" s="325"/>
      <c r="AB208" s="325"/>
      <c r="AC208" s="325"/>
      <c r="BD208" s="325"/>
      <c r="BE208" s="1573"/>
      <c r="BF208" s="1574"/>
      <c r="BG208" s="1574"/>
      <c r="BH208" s="1574"/>
      <c r="BI208" s="1574"/>
      <c r="BJ208" s="1574"/>
      <c r="BK208" s="1574"/>
      <c r="BL208" s="1574"/>
      <c r="BM208" s="1574"/>
      <c r="BN208" s="1574"/>
      <c r="BO208" s="1574"/>
      <c r="BP208" s="1574"/>
      <c r="BQ208" s="1574"/>
      <c r="BR208" s="1574"/>
      <c r="BS208" s="1574"/>
      <c r="BT208" s="1574"/>
      <c r="BU208" s="1574"/>
      <c r="BV208" s="1574"/>
      <c r="BW208" s="1574"/>
      <c r="BX208" s="1574"/>
      <c r="BY208" s="1574"/>
      <c r="BZ208" s="1574"/>
      <c r="CA208" s="1574"/>
      <c r="CB208" s="1574"/>
      <c r="CC208" s="1574"/>
      <c r="CD208" s="1574"/>
      <c r="CE208" s="1574"/>
      <c r="CF208" s="1574"/>
      <c r="CG208" s="1574"/>
      <c r="CH208" s="1574"/>
      <c r="CI208" s="1574"/>
      <c r="CJ208" s="1574"/>
      <c r="CK208" s="1574"/>
      <c r="CL208" s="1574"/>
      <c r="CM208" s="1574"/>
      <c r="CN208" s="1574"/>
      <c r="CO208" s="1574"/>
      <c r="CP208" s="1574"/>
      <c r="CQ208" s="1574"/>
      <c r="CR208" s="1574"/>
      <c r="CS208" s="1574"/>
      <c r="CT208" s="1574"/>
      <c r="CU208" s="1574"/>
      <c r="CV208" s="1574"/>
      <c r="CW208" s="1574"/>
      <c r="CX208" s="1574"/>
      <c r="CY208" s="1574"/>
      <c r="CZ208" s="1574"/>
      <c r="DA208" s="1574"/>
      <c r="DB208" s="1574"/>
      <c r="DC208" s="1574"/>
      <c r="DD208" s="1574"/>
      <c r="DE208" s="1574"/>
      <c r="DF208" s="1574"/>
      <c r="DG208" s="1574"/>
      <c r="DH208" s="1574"/>
      <c r="DI208" s="1574"/>
      <c r="DJ208" s="1574"/>
      <c r="DK208" s="1574"/>
      <c r="DL208" s="1574"/>
      <c r="DM208" s="1574"/>
      <c r="DN208" s="1574"/>
      <c r="DO208" s="1574"/>
      <c r="DP208" s="1574"/>
      <c r="DQ208" s="1574"/>
      <c r="DR208" s="1574"/>
      <c r="DS208" s="1574"/>
      <c r="DT208" s="1574"/>
      <c r="DU208" s="1574"/>
      <c r="DV208" s="1574"/>
      <c r="DW208" s="1574"/>
      <c r="DX208" s="1574"/>
      <c r="DY208" s="1574"/>
      <c r="DZ208" s="1574"/>
      <c r="EA208" s="1574"/>
      <c r="EB208" s="1574"/>
      <c r="EC208" s="1574"/>
      <c r="ED208" s="1574"/>
      <c r="EE208" s="1574"/>
      <c r="EF208" s="1574"/>
      <c r="EG208" s="1574"/>
      <c r="EL208" s="325"/>
      <c r="EM208" s="1573"/>
      <c r="EN208" s="1574"/>
      <c r="EO208" s="1574"/>
      <c r="EP208" s="1574"/>
      <c r="EQ208" s="1574"/>
      <c r="ER208" s="1574"/>
      <c r="ES208" s="1574"/>
      <c r="ET208" s="1574"/>
      <c r="EU208" s="1574"/>
      <c r="EV208" s="1574"/>
      <c r="EW208" s="1574"/>
      <c r="EX208" s="1574"/>
      <c r="EY208" s="1574"/>
      <c r="EZ208" s="1574"/>
      <c r="FA208" s="1574"/>
      <c r="FB208" s="1574"/>
      <c r="FC208" s="1574"/>
      <c r="FD208" s="1574"/>
      <c r="FE208" s="1574"/>
      <c r="FF208" s="1574"/>
      <c r="FG208" s="1574"/>
      <c r="FH208" s="1574"/>
      <c r="FI208" s="1574"/>
      <c r="FJ208" s="1574"/>
      <c r="FK208" s="1574"/>
      <c r="FL208" s="1574"/>
      <c r="FM208" s="1574"/>
      <c r="FN208" s="1574"/>
      <c r="FO208" s="1574"/>
      <c r="FP208" s="1574"/>
      <c r="FQ208" s="1574"/>
      <c r="FR208" s="1574"/>
      <c r="FS208" s="1574"/>
      <c r="FT208" s="1574"/>
      <c r="FU208" s="1574"/>
      <c r="FV208" s="1574"/>
      <c r="FW208" s="1574"/>
      <c r="FX208" s="1574"/>
      <c r="FY208" s="1574"/>
      <c r="FZ208" s="1574"/>
      <c r="GA208" s="1574"/>
      <c r="GB208" s="1574"/>
      <c r="GC208" s="1574"/>
      <c r="GD208" s="1574"/>
      <c r="GE208" s="1574"/>
      <c r="GF208" s="1574"/>
      <c r="GG208" s="1574"/>
      <c r="GH208" s="1574"/>
      <c r="GI208" s="1574"/>
      <c r="GJ208" s="1574"/>
      <c r="GK208" s="1574"/>
      <c r="GL208" s="1574"/>
      <c r="GM208" s="1574"/>
      <c r="GN208" s="1574"/>
      <c r="GO208" s="1574"/>
      <c r="GP208" s="1574"/>
      <c r="GQ208" s="1574"/>
      <c r="GR208" s="1574"/>
      <c r="GS208" s="1574"/>
      <c r="GT208" s="1574"/>
      <c r="GU208" s="1574"/>
      <c r="GV208" s="1574"/>
      <c r="GW208" s="1574"/>
      <c r="GX208" s="1574"/>
      <c r="GY208" s="1574"/>
      <c r="GZ208" s="1574"/>
      <c r="HA208" s="1574"/>
      <c r="HB208" s="1574"/>
      <c r="HC208" s="1574"/>
      <c r="HD208" s="1574"/>
      <c r="HE208" s="1574"/>
      <c r="HF208" s="1574"/>
      <c r="HG208" s="1574"/>
      <c r="HH208" s="1574"/>
      <c r="HI208" s="1574"/>
      <c r="HJ208" s="1574"/>
      <c r="HK208" s="1574"/>
      <c r="HL208" s="1574"/>
      <c r="HM208" s="1574"/>
      <c r="HN208" s="1574"/>
      <c r="HO208" s="1574"/>
    </row>
    <row r="209" spans="1:223" x14ac:dyDescent="0.2">
      <c r="A209" s="325"/>
      <c r="B209" s="325"/>
      <c r="C209" s="325"/>
      <c r="D209" s="325"/>
      <c r="E209" s="325"/>
      <c r="F209" s="325"/>
      <c r="G209" s="325"/>
      <c r="H209" s="325"/>
      <c r="I209" s="325"/>
      <c r="J209" s="325"/>
      <c r="K209" s="325"/>
      <c r="L209" s="325"/>
      <c r="M209" s="325"/>
      <c r="N209" s="325"/>
      <c r="O209" s="325"/>
      <c r="P209" s="325"/>
      <c r="Q209" s="325"/>
      <c r="R209" s="325"/>
      <c r="S209" s="325"/>
      <c r="T209" s="325"/>
      <c r="U209" s="325"/>
      <c r="V209" s="325"/>
      <c r="W209" s="325"/>
      <c r="X209" s="325"/>
      <c r="Y209" s="325"/>
      <c r="Z209" s="325"/>
      <c r="AA209" s="325"/>
      <c r="AB209" s="325"/>
      <c r="AC209" s="325"/>
      <c r="BD209" s="325"/>
      <c r="BE209" s="1573"/>
      <c r="BF209" s="1574"/>
      <c r="BG209" s="1574"/>
      <c r="BH209" s="1574"/>
      <c r="BI209" s="1574"/>
      <c r="BJ209" s="1574"/>
      <c r="BK209" s="1574"/>
      <c r="BL209" s="1574"/>
      <c r="BM209" s="1574"/>
      <c r="BN209" s="1574"/>
      <c r="BO209" s="1574"/>
      <c r="BP209" s="1574"/>
      <c r="BQ209" s="1574"/>
      <c r="BR209" s="1574"/>
      <c r="BS209" s="1574"/>
      <c r="BT209" s="1574"/>
      <c r="BU209" s="1574"/>
      <c r="BV209" s="1574"/>
      <c r="BW209" s="1574"/>
      <c r="BX209" s="1574"/>
      <c r="BY209" s="1574"/>
      <c r="BZ209" s="1574"/>
      <c r="CA209" s="1574"/>
      <c r="CB209" s="1574"/>
      <c r="CC209" s="1574"/>
      <c r="CD209" s="1574"/>
      <c r="CE209" s="1574"/>
      <c r="CF209" s="1574"/>
      <c r="CG209" s="1574"/>
      <c r="CH209" s="1574"/>
      <c r="CI209" s="1574"/>
      <c r="CJ209" s="1574"/>
      <c r="CK209" s="1574"/>
      <c r="CL209" s="1574"/>
      <c r="CM209" s="1574"/>
      <c r="CN209" s="1574"/>
      <c r="CO209" s="1574"/>
      <c r="CP209" s="1574"/>
      <c r="CQ209" s="1574"/>
      <c r="CR209" s="1574"/>
      <c r="CS209" s="1574"/>
      <c r="CT209" s="1574"/>
      <c r="CU209" s="1574"/>
      <c r="CV209" s="1574"/>
      <c r="CW209" s="1574"/>
      <c r="CX209" s="1574"/>
      <c r="CY209" s="1574"/>
      <c r="CZ209" s="1574"/>
      <c r="DA209" s="1574"/>
      <c r="DB209" s="1574"/>
      <c r="DC209" s="1574"/>
      <c r="DD209" s="1574"/>
      <c r="DE209" s="1574"/>
      <c r="DF209" s="1574"/>
      <c r="DG209" s="1574"/>
      <c r="DH209" s="1574"/>
      <c r="DI209" s="1574"/>
      <c r="DJ209" s="1574"/>
      <c r="DK209" s="1574"/>
      <c r="DL209" s="1574"/>
      <c r="DM209" s="1574"/>
      <c r="DN209" s="1574"/>
      <c r="DO209" s="1574"/>
      <c r="DP209" s="1574"/>
      <c r="DQ209" s="1574"/>
      <c r="DR209" s="1574"/>
      <c r="DS209" s="1574"/>
      <c r="DT209" s="1574"/>
      <c r="DU209" s="1574"/>
      <c r="DV209" s="1574"/>
      <c r="DW209" s="1574"/>
      <c r="DX209" s="1574"/>
      <c r="DY209" s="1574"/>
      <c r="DZ209" s="1574"/>
      <c r="EA209" s="1574"/>
      <c r="EB209" s="1574"/>
      <c r="EC209" s="1574"/>
      <c r="ED209" s="1574"/>
      <c r="EE209" s="1574"/>
      <c r="EF209" s="1574"/>
      <c r="EG209" s="1574"/>
      <c r="EL209" s="325"/>
      <c r="EM209" s="1573"/>
      <c r="EN209" s="1574"/>
      <c r="EO209" s="1574"/>
      <c r="EP209" s="1574"/>
      <c r="EQ209" s="1574"/>
      <c r="ER209" s="1574"/>
      <c r="ES209" s="1574"/>
      <c r="ET209" s="1574"/>
      <c r="EU209" s="1574"/>
      <c r="EV209" s="1574"/>
      <c r="EW209" s="1574"/>
      <c r="EX209" s="1574"/>
      <c r="EY209" s="1574"/>
      <c r="EZ209" s="1574"/>
      <c r="FA209" s="1574"/>
      <c r="FB209" s="1574"/>
      <c r="FC209" s="1574"/>
      <c r="FD209" s="1574"/>
      <c r="FE209" s="1574"/>
      <c r="FF209" s="1574"/>
      <c r="FG209" s="1574"/>
      <c r="FH209" s="1574"/>
      <c r="FI209" s="1574"/>
      <c r="FJ209" s="1574"/>
      <c r="FK209" s="1574"/>
      <c r="FL209" s="1574"/>
      <c r="FM209" s="1574"/>
      <c r="FN209" s="1574"/>
      <c r="FO209" s="1574"/>
      <c r="FP209" s="1574"/>
      <c r="FQ209" s="1574"/>
      <c r="FR209" s="1574"/>
      <c r="FS209" s="1574"/>
      <c r="FT209" s="1574"/>
      <c r="FU209" s="1574"/>
      <c r="FV209" s="1574"/>
      <c r="FW209" s="1574"/>
      <c r="FX209" s="1574"/>
      <c r="FY209" s="1574"/>
      <c r="FZ209" s="1574"/>
      <c r="GA209" s="1574"/>
      <c r="GB209" s="1574"/>
      <c r="GC209" s="1574"/>
      <c r="GD209" s="1574"/>
      <c r="GE209" s="1574"/>
      <c r="GF209" s="1574"/>
      <c r="GG209" s="1574"/>
      <c r="GH209" s="1574"/>
      <c r="GI209" s="1574"/>
      <c r="GJ209" s="1574"/>
      <c r="GK209" s="1574"/>
      <c r="GL209" s="1574"/>
      <c r="GM209" s="1574"/>
      <c r="GN209" s="1574"/>
      <c r="GO209" s="1574"/>
      <c r="GP209" s="1574"/>
      <c r="GQ209" s="1574"/>
      <c r="GR209" s="1574"/>
      <c r="GS209" s="1574"/>
      <c r="GT209" s="1574"/>
      <c r="GU209" s="1574"/>
      <c r="GV209" s="1574"/>
      <c r="GW209" s="1574"/>
      <c r="GX209" s="1574"/>
      <c r="GY209" s="1574"/>
      <c r="GZ209" s="1574"/>
      <c r="HA209" s="1574"/>
      <c r="HB209" s="1574"/>
      <c r="HC209" s="1574"/>
      <c r="HD209" s="1574"/>
      <c r="HE209" s="1574"/>
      <c r="HF209" s="1574"/>
      <c r="HG209" s="1574"/>
      <c r="HH209" s="1574"/>
      <c r="HI209" s="1574"/>
      <c r="HJ209" s="1574"/>
      <c r="HK209" s="1574"/>
      <c r="HL209" s="1574"/>
      <c r="HM209" s="1574"/>
      <c r="HN209" s="1574"/>
      <c r="HO209" s="1574"/>
    </row>
    <row r="210" spans="1:223" x14ac:dyDescent="0.2">
      <c r="A210" s="325"/>
      <c r="H210" s="325"/>
      <c r="I210" s="325"/>
      <c r="J210" s="325"/>
      <c r="K210" s="325"/>
      <c r="L210" s="325"/>
      <c r="M210" s="325"/>
      <c r="N210" s="325"/>
      <c r="O210" s="325"/>
      <c r="P210" s="325"/>
      <c r="Q210" s="325"/>
      <c r="R210" s="325"/>
      <c r="S210" s="325"/>
      <c r="T210" s="325"/>
      <c r="U210" s="325"/>
      <c r="V210" s="325"/>
      <c r="W210" s="325"/>
      <c r="X210" s="325"/>
      <c r="Y210" s="325"/>
      <c r="Z210" s="325"/>
      <c r="AA210" s="325"/>
      <c r="AB210" s="325"/>
      <c r="AC210" s="325"/>
      <c r="BD210" s="325"/>
      <c r="BE210" s="1573"/>
      <c r="BF210" s="1574"/>
      <c r="BG210" s="1574"/>
      <c r="BH210" s="1574"/>
      <c r="BI210" s="1574"/>
      <c r="BJ210" s="1574"/>
      <c r="BK210" s="1574"/>
      <c r="BL210" s="1574"/>
      <c r="BM210" s="1574"/>
      <c r="BN210" s="1574"/>
      <c r="BO210" s="1574"/>
      <c r="BP210" s="1574"/>
      <c r="BQ210" s="1574"/>
      <c r="BR210" s="1574"/>
      <c r="BS210" s="1574"/>
      <c r="BT210" s="1574"/>
      <c r="BU210" s="1574"/>
      <c r="BV210" s="1574"/>
      <c r="BW210" s="1574"/>
      <c r="BX210" s="1574"/>
      <c r="BY210" s="1574"/>
      <c r="BZ210" s="1574"/>
      <c r="CA210" s="1574"/>
      <c r="CB210" s="1574"/>
      <c r="CC210" s="1574"/>
      <c r="CD210" s="1574"/>
      <c r="CE210" s="1574"/>
      <c r="CF210" s="1574"/>
      <c r="CG210" s="1574"/>
      <c r="CH210" s="1574"/>
      <c r="CI210" s="1574"/>
      <c r="CJ210" s="1574"/>
      <c r="CK210" s="1574"/>
      <c r="CL210" s="1574"/>
      <c r="CM210" s="1574"/>
      <c r="CN210" s="1574"/>
      <c r="CO210" s="1574"/>
      <c r="CP210" s="1574"/>
      <c r="CQ210" s="1574"/>
      <c r="CR210" s="1574"/>
      <c r="CS210" s="1574"/>
      <c r="CT210" s="1574"/>
      <c r="CU210" s="1574"/>
      <c r="CV210" s="1574"/>
      <c r="CW210" s="1574"/>
      <c r="CX210" s="1574"/>
      <c r="CY210" s="1574"/>
      <c r="CZ210" s="1574"/>
      <c r="DA210" s="1574"/>
      <c r="DB210" s="1574"/>
      <c r="DC210" s="1574"/>
      <c r="DD210" s="1574"/>
      <c r="DE210" s="1574"/>
      <c r="DF210" s="1574"/>
      <c r="DG210" s="1574"/>
      <c r="DH210" s="1574"/>
      <c r="DI210" s="1574"/>
      <c r="DJ210" s="1574"/>
      <c r="DK210" s="1574"/>
      <c r="DL210" s="1574"/>
      <c r="DM210" s="1574"/>
      <c r="DN210" s="1574"/>
      <c r="DO210" s="1574"/>
      <c r="DP210" s="1574"/>
      <c r="DQ210" s="1574"/>
      <c r="DR210" s="1574"/>
      <c r="DS210" s="1574"/>
      <c r="DT210" s="1574"/>
      <c r="DU210" s="1574"/>
      <c r="DV210" s="1574"/>
      <c r="DW210" s="1574"/>
      <c r="DX210" s="1574"/>
      <c r="DY210" s="1574"/>
      <c r="DZ210" s="1574"/>
      <c r="EA210" s="1574"/>
      <c r="EB210" s="1574"/>
      <c r="EC210" s="1574"/>
      <c r="ED210" s="1574"/>
      <c r="EE210" s="1574"/>
      <c r="EF210" s="1574"/>
      <c r="EG210" s="1574"/>
      <c r="EL210" s="325"/>
      <c r="EM210" s="1573"/>
      <c r="EN210" s="1574"/>
      <c r="EO210" s="1574"/>
      <c r="EP210" s="1574"/>
      <c r="EQ210" s="1574"/>
      <c r="ER210" s="1574"/>
      <c r="ES210" s="1574"/>
      <c r="ET210" s="1574"/>
      <c r="EU210" s="1574"/>
      <c r="EV210" s="1574"/>
      <c r="EW210" s="1574"/>
      <c r="EX210" s="1574"/>
      <c r="EY210" s="1574"/>
      <c r="EZ210" s="1574"/>
      <c r="FA210" s="1574"/>
      <c r="FB210" s="1574"/>
      <c r="FC210" s="1574"/>
      <c r="FD210" s="1574"/>
      <c r="FE210" s="1574"/>
      <c r="FF210" s="1574"/>
      <c r="FG210" s="1574"/>
      <c r="FH210" s="1574"/>
      <c r="FI210" s="1574"/>
      <c r="FJ210" s="1574"/>
      <c r="FK210" s="1574"/>
      <c r="FL210" s="1574"/>
      <c r="FM210" s="1574"/>
      <c r="FN210" s="1574"/>
      <c r="FO210" s="1574"/>
      <c r="FP210" s="1574"/>
      <c r="FQ210" s="1574"/>
      <c r="FR210" s="1574"/>
      <c r="FS210" s="1574"/>
      <c r="FT210" s="1574"/>
      <c r="FU210" s="1574"/>
      <c r="FV210" s="1574"/>
      <c r="FW210" s="1574"/>
      <c r="FX210" s="1574"/>
      <c r="FY210" s="1574"/>
      <c r="FZ210" s="1574"/>
      <c r="GA210" s="1574"/>
      <c r="GB210" s="1574"/>
      <c r="GC210" s="1574"/>
      <c r="GD210" s="1574"/>
      <c r="GE210" s="1574"/>
      <c r="GF210" s="1574"/>
      <c r="GG210" s="1574"/>
      <c r="GH210" s="1574"/>
      <c r="GI210" s="1574"/>
      <c r="GJ210" s="1574"/>
      <c r="GK210" s="1574"/>
      <c r="GL210" s="1574"/>
      <c r="GM210" s="1574"/>
      <c r="GN210" s="1574"/>
      <c r="GO210" s="1574"/>
      <c r="GP210" s="1574"/>
      <c r="GQ210" s="1574"/>
      <c r="GR210" s="1574"/>
      <c r="GS210" s="1574"/>
      <c r="GT210" s="1574"/>
      <c r="GU210" s="1574"/>
      <c r="GV210" s="1574"/>
      <c r="GW210" s="1574"/>
      <c r="GX210" s="1574"/>
      <c r="GY210" s="1574"/>
      <c r="GZ210" s="1574"/>
      <c r="HA210" s="1574"/>
      <c r="HB210" s="1574"/>
      <c r="HC210" s="1574"/>
      <c r="HD210" s="1574"/>
      <c r="HE210" s="1574"/>
      <c r="HF210" s="1574"/>
      <c r="HG210" s="1574"/>
      <c r="HH210" s="1574"/>
      <c r="HI210" s="1574"/>
      <c r="HJ210" s="1574"/>
      <c r="HK210" s="1574"/>
      <c r="HL210" s="1574"/>
      <c r="HM210" s="1574"/>
      <c r="HN210" s="1574"/>
      <c r="HO210" s="1574"/>
    </row>
    <row r="211" spans="1:223" x14ac:dyDescent="0.2">
      <c r="A211" s="325"/>
      <c r="B211" s="1473" t="s">
        <v>37</v>
      </c>
      <c r="C211" s="1474"/>
      <c r="D211" s="227" t="s">
        <v>65</v>
      </c>
      <c r="E211" s="227"/>
      <c r="F211" s="1474"/>
      <c r="G211" s="325"/>
      <c r="H211" s="325"/>
      <c r="I211" s="325"/>
      <c r="J211" s="325"/>
      <c r="K211" s="325"/>
      <c r="L211" s="325"/>
      <c r="M211" s="325"/>
      <c r="N211" s="325"/>
      <c r="O211" s="325"/>
      <c r="P211" s="325"/>
      <c r="Q211" s="325"/>
      <c r="R211" s="325"/>
      <c r="S211" s="325"/>
      <c r="T211" s="325"/>
      <c r="U211" s="325"/>
      <c r="V211" s="325"/>
      <c r="W211" s="325"/>
      <c r="X211" s="325"/>
      <c r="Y211" s="325"/>
      <c r="Z211" s="325"/>
      <c r="AA211" s="325"/>
      <c r="AB211" s="325"/>
      <c r="AC211" s="325"/>
      <c r="BD211" s="325"/>
      <c r="BE211" s="1573"/>
      <c r="BF211" s="1574"/>
      <c r="BG211" s="1574"/>
      <c r="BH211" s="1574"/>
      <c r="BI211" s="1574"/>
      <c r="BJ211" s="1574"/>
      <c r="BK211" s="1574"/>
      <c r="BL211" s="1574"/>
      <c r="BM211" s="1574"/>
      <c r="BN211" s="1574"/>
      <c r="BO211" s="1574"/>
      <c r="BP211" s="1574"/>
      <c r="BQ211" s="1574"/>
      <c r="BR211" s="1574"/>
      <c r="BS211" s="1574"/>
      <c r="BT211" s="1574"/>
      <c r="BU211" s="1574"/>
      <c r="BV211" s="1574"/>
      <c r="BW211" s="1574"/>
      <c r="BX211" s="1574"/>
      <c r="BY211" s="1574"/>
      <c r="BZ211" s="1574"/>
      <c r="CA211" s="1574"/>
      <c r="CB211" s="1574"/>
      <c r="CC211" s="1574"/>
      <c r="CD211" s="1574"/>
      <c r="CE211" s="1574"/>
      <c r="CF211" s="1574"/>
      <c r="CG211" s="1574"/>
      <c r="CH211" s="1574"/>
      <c r="CI211" s="1574"/>
      <c r="CJ211" s="1574"/>
      <c r="CK211" s="1574"/>
      <c r="CL211" s="1574"/>
      <c r="CM211" s="1574"/>
      <c r="CN211" s="1574"/>
      <c r="CO211" s="1574"/>
      <c r="CP211" s="1574"/>
      <c r="CQ211" s="1574"/>
      <c r="CR211" s="1574"/>
      <c r="CS211" s="1574"/>
      <c r="CT211" s="1574"/>
      <c r="CU211" s="1574"/>
      <c r="CV211" s="1574"/>
      <c r="CW211" s="1574"/>
      <c r="CX211" s="1574"/>
      <c r="CY211" s="1574"/>
      <c r="CZ211" s="1574"/>
      <c r="DA211" s="1574"/>
      <c r="DB211" s="1574"/>
      <c r="DC211" s="1574"/>
      <c r="DD211" s="1574"/>
      <c r="DE211" s="1574"/>
      <c r="DF211" s="1574"/>
      <c r="DG211" s="1574"/>
      <c r="DH211" s="1574"/>
      <c r="DI211" s="1574"/>
      <c r="DJ211" s="1574"/>
      <c r="DK211" s="1574"/>
      <c r="DL211" s="1574"/>
      <c r="DM211" s="1574"/>
      <c r="DN211" s="1574"/>
      <c r="DO211" s="1574"/>
      <c r="DP211" s="1574"/>
      <c r="DQ211" s="1574"/>
      <c r="DR211" s="1574"/>
      <c r="DS211" s="1574"/>
      <c r="DT211" s="1574"/>
      <c r="DU211" s="1574"/>
      <c r="DV211" s="1574"/>
      <c r="DW211" s="1574"/>
      <c r="DX211" s="1574"/>
      <c r="DY211" s="1574"/>
      <c r="DZ211" s="1574"/>
      <c r="EA211" s="1574"/>
      <c r="EB211" s="1574"/>
      <c r="EC211" s="1574"/>
      <c r="ED211" s="1574"/>
      <c r="EE211" s="1574"/>
      <c r="EF211" s="1574"/>
      <c r="EG211" s="1574"/>
      <c r="EL211" s="325"/>
      <c r="EM211" s="1573"/>
      <c r="EN211" s="1574"/>
      <c r="EO211" s="1574"/>
      <c r="EP211" s="1574"/>
      <c r="EQ211" s="1574"/>
      <c r="ER211" s="1574"/>
      <c r="ES211" s="1574"/>
      <c r="ET211" s="1574"/>
      <c r="EU211" s="1574"/>
      <c r="EV211" s="1574"/>
      <c r="EW211" s="1574"/>
      <c r="EX211" s="1574"/>
      <c r="EY211" s="1574"/>
      <c r="EZ211" s="1574"/>
      <c r="FA211" s="1574"/>
      <c r="FB211" s="1574"/>
      <c r="FC211" s="1574"/>
      <c r="FD211" s="1574"/>
      <c r="FE211" s="1574"/>
      <c r="FF211" s="1574"/>
      <c r="FG211" s="1574"/>
      <c r="FH211" s="1574"/>
      <c r="FI211" s="1574"/>
      <c r="FJ211" s="1574"/>
      <c r="FK211" s="1574"/>
      <c r="FL211" s="1574"/>
      <c r="FM211" s="1574"/>
      <c r="FN211" s="1574"/>
      <c r="FO211" s="1574"/>
      <c r="FP211" s="1574"/>
      <c r="FQ211" s="1574"/>
      <c r="FR211" s="1574"/>
      <c r="FS211" s="1574"/>
      <c r="FT211" s="1574"/>
      <c r="FU211" s="1574"/>
      <c r="FV211" s="1574"/>
      <c r="FW211" s="1574"/>
      <c r="FX211" s="1574"/>
      <c r="FY211" s="1574"/>
      <c r="FZ211" s="1574"/>
      <c r="GA211" s="1574"/>
      <c r="GB211" s="1574"/>
      <c r="GC211" s="1574"/>
      <c r="GD211" s="1574"/>
      <c r="GE211" s="1574"/>
      <c r="GF211" s="1574"/>
      <c r="GG211" s="1574"/>
      <c r="GH211" s="1574"/>
      <c r="GI211" s="1574"/>
      <c r="GJ211" s="1574"/>
      <c r="GK211" s="1574"/>
      <c r="GL211" s="1574"/>
      <c r="GM211" s="1574"/>
      <c r="GN211" s="1574"/>
      <c r="GO211" s="1574"/>
      <c r="GP211" s="1574"/>
      <c r="GQ211" s="1574"/>
      <c r="GR211" s="1574"/>
      <c r="GS211" s="1574"/>
      <c r="GT211" s="1574"/>
      <c r="GU211" s="1574"/>
      <c r="GV211" s="1574"/>
      <c r="GW211" s="1574"/>
      <c r="GX211" s="1574"/>
      <c r="GY211" s="1574"/>
      <c r="GZ211" s="1574"/>
      <c r="HA211" s="1574"/>
      <c r="HB211" s="1574"/>
      <c r="HC211" s="1574"/>
      <c r="HD211" s="1574"/>
      <c r="HE211" s="1574"/>
      <c r="HF211" s="1574"/>
      <c r="HG211" s="1574"/>
      <c r="HH211" s="1574"/>
      <c r="HI211" s="1574"/>
      <c r="HJ211" s="1574"/>
      <c r="HK211" s="1574"/>
      <c r="HL211" s="1574"/>
      <c r="HM211" s="1574"/>
      <c r="HN211" s="1574"/>
      <c r="HO211" s="1574"/>
    </row>
    <row r="212" spans="1:223" x14ac:dyDescent="0.2">
      <c r="A212" s="325"/>
      <c r="B212" s="325"/>
      <c r="C212" s="325"/>
      <c r="D212" s="325"/>
      <c r="E212" s="325"/>
      <c r="F212" s="325"/>
      <c r="G212" s="325"/>
      <c r="H212" s="325"/>
      <c r="I212" s="325"/>
      <c r="J212" s="325"/>
      <c r="K212" s="325"/>
      <c r="L212" s="325"/>
      <c r="M212" s="325"/>
      <c r="N212" s="325"/>
      <c r="O212" s="325"/>
      <c r="P212" s="325"/>
      <c r="Q212" s="325"/>
      <c r="R212" s="325"/>
      <c r="S212" s="325"/>
      <c r="T212" s="325"/>
      <c r="U212" s="325"/>
      <c r="V212" s="325"/>
      <c r="W212" s="325"/>
      <c r="X212" s="325"/>
      <c r="Y212" s="325"/>
      <c r="Z212" s="325"/>
      <c r="AA212" s="325"/>
      <c r="AB212" s="325"/>
      <c r="AC212" s="325"/>
      <c r="BD212" s="325"/>
      <c r="BE212" s="1573"/>
      <c r="BF212" s="1574"/>
      <c r="BG212" s="1574"/>
      <c r="BH212" s="1574"/>
      <c r="BI212" s="1574"/>
      <c r="BJ212" s="1574"/>
      <c r="BK212" s="1574"/>
      <c r="BL212" s="1574"/>
      <c r="BM212" s="1574"/>
      <c r="BN212" s="1574"/>
      <c r="BO212" s="1574"/>
      <c r="BP212" s="1574"/>
      <c r="BQ212" s="1574"/>
      <c r="BR212" s="1574"/>
      <c r="BS212" s="1574"/>
      <c r="BT212" s="1574"/>
      <c r="BU212" s="1574"/>
      <c r="BV212" s="1574"/>
      <c r="BW212" s="1574"/>
      <c r="BX212" s="1574"/>
      <c r="BY212" s="1574"/>
      <c r="BZ212" s="1574"/>
      <c r="CA212" s="1574"/>
      <c r="CB212" s="1574"/>
      <c r="CC212" s="1574"/>
      <c r="CD212" s="1574"/>
      <c r="CE212" s="1574"/>
      <c r="CF212" s="1574"/>
      <c r="CG212" s="1574"/>
      <c r="CH212" s="1574"/>
      <c r="CI212" s="1574"/>
      <c r="CJ212" s="1574"/>
      <c r="CK212" s="1574"/>
      <c r="CL212" s="1574"/>
      <c r="CM212" s="1574"/>
      <c r="CN212" s="1574"/>
      <c r="CO212" s="1574"/>
      <c r="CP212" s="1574"/>
      <c r="CQ212" s="1574"/>
      <c r="CR212" s="1574"/>
      <c r="CS212" s="1574"/>
      <c r="CT212" s="1574"/>
      <c r="CU212" s="1574"/>
      <c r="CV212" s="1574"/>
      <c r="CW212" s="1574"/>
      <c r="CX212" s="1574"/>
      <c r="CY212" s="1574"/>
      <c r="CZ212" s="1574"/>
      <c r="DA212" s="1574"/>
      <c r="DB212" s="1574"/>
      <c r="DC212" s="1574"/>
      <c r="DD212" s="1574"/>
      <c r="DE212" s="1574"/>
      <c r="DF212" s="1574"/>
      <c r="DG212" s="1574"/>
      <c r="DH212" s="1574"/>
      <c r="DI212" s="1574"/>
      <c r="DJ212" s="1574"/>
      <c r="DK212" s="1574"/>
      <c r="DL212" s="1574"/>
      <c r="DM212" s="1574"/>
      <c r="DN212" s="1574"/>
      <c r="DO212" s="1574"/>
      <c r="DP212" s="1574"/>
      <c r="DQ212" s="1574"/>
      <c r="DR212" s="1574"/>
      <c r="DS212" s="1574"/>
      <c r="DT212" s="1574"/>
      <c r="DU212" s="1574"/>
      <c r="DV212" s="1574"/>
      <c r="DW212" s="1574"/>
      <c r="DX212" s="1574"/>
      <c r="DY212" s="1574"/>
      <c r="DZ212" s="1574"/>
      <c r="EA212" s="1574"/>
      <c r="EB212" s="1574"/>
      <c r="EC212" s="1574"/>
      <c r="ED212" s="1574"/>
      <c r="EE212" s="1574"/>
      <c r="EF212" s="1574"/>
      <c r="EG212" s="1574"/>
      <c r="EL212" s="325"/>
      <c r="EM212" s="1573"/>
      <c r="EN212" s="1574"/>
      <c r="EO212" s="1574"/>
      <c r="EP212" s="1574"/>
      <c r="EQ212" s="1574"/>
      <c r="ER212" s="1574"/>
      <c r="ES212" s="1574"/>
      <c r="ET212" s="1574"/>
      <c r="EU212" s="1574"/>
      <c r="EV212" s="1574"/>
      <c r="EW212" s="1574"/>
      <c r="EX212" s="1574"/>
      <c r="EY212" s="1574"/>
      <c r="EZ212" s="1574"/>
      <c r="FA212" s="1574"/>
      <c r="FB212" s="1574"/>
      <c r="FC212" s="1574"/>
      <c r="FD212" s="1574"/>
      <c r="FE212" s="1574"/>
      <c r="FF212" s="1574"/>
      <c r="FG212" s="1574"/>
      <c r="FH212" s="1574"/>
      <c r="FI212" s="1574"/>
      <c r="FJ212" s="1574"/>
      <c r="FK212" s="1574"/>
      <c r="FL212" s="1574"/>
      <c r="FM212" s="1574"/>
      <c r="FN212" s="1574"/>
      <c r="FO212" s="1574"/>
      <c r="FP212" s="1574"/>
      <c r="FQ212" s="1574"/>
      <c r="FR212" s="1574"/>
      <c r="FS212" s="1574"/>
      <c r="FT212" s="1574"/>
      <c r="FU212" s="1574"/>
      <c r="FV212" s="1574"/>
      <c r="FW212" s="1574"/>
      <c r="FX212" s="1574"/>
      <c r="FY212" s="1574"/>
      <c r="FZ212" s="1574"/>
      <c r="GA212" s="1574"/>
      <c r="GB212" s="1574"/>
      <c r="GC212" s="1574"/>
      <c r="GD212" s="1574"/>
      <c r="GE212" s="1574"/>
      <c r="GF212" s="1574"/>
      <c r="GG212" s="1574"/>
      <c r="GH212" s="1574"/>
      <c r="GI212" s="1574"/>
      <c r="GJ212" s="1574"/>
      <c r="GK212" s="1574"/>
      <c r="GL212" s="1574"/>
      <c r="GM212" s="1574"/>
      <c r="GN212" s="1574"/>
      <c r="GO212" s="1574"/>
      <c r="GP212" s="1574"/>
      <c r="GQ212" s="1574"/>
      <c r="GR212" s="1574"/>
      <c r="GS212" s="1574"/>
      <c r="GT212" s="1574"/>
      <c r="GU212" s="1574"/>
      <c r="GV212" s="1574"/>
      <c r="GW212" s="1574"/>
      <c r="GX212" s="1574"/>
      <c r="GY212" s="1574"/>
      <c r="GZ212" s="1574"/>
      <c r="HA212" s="1574"/>
      <c r="HB212" s="1574"/>
      <c r="HC212" s="1574"/>
      <c r="HD212" s="1574"/>
      <c r="HE212" s="1574"/>
      <c r="HF212" s="1574"/>
      <c r="HG212" s="1574"/>
      <c r="HH212" s="1574"/>
      <c r="HI212" s="1574"/>
      <c r="HJ212" s="1574"/>
      <c r="HK212" s="1574"/>
      <c r="HL212" s="1574"/>
      <c r="HM212" s="1574"/>
      <c r="HN212" s="1574"/>
      <c r="HO212" s="1574"/>
    </row>
    <row r="213" spans="1:223" x14ac:dyDescent="0.2">
      <c r="A213" s="325"/>
      <c r="B213" s="325"/>
      <c r="C213" s="325"/>
      <c r="D213" s="325"/>
      <c r="E213" s="325"/>
      <c r="F213" s="325"/>
      <c r="G213" s="325"/>
      <c r="H213" s="325"/>
      <c r="I213" s="325"/>
      <c r="J213" s="325"/>
      <c r="K213" s="325"/>
      <c r="L213" s="325"/>
      <c r="M213" s="325"/>
      <c r="N213" s="325"/>
      <c r="O213" s="325"/>
      <c r="P213" s="325"/>
      <c r="Q213" s="325"/>
      <c r="R213" s="325"/>
      <c r="S213" s="325"/>
      <c r="T213" s="325"/>
      <c r="U213" s="325"/>
      <c r="V213" s="325"/>
      <c r="W213" s="325"/>
      <c r="X213" s="325"/>
      <c r="Y213" s="325"/>
      <c r="Z213" s="325"/>
      <c r="AA213" s="325"/>
      <c r="AB213" s="325"/>
      <c r="AC213" s="325"/>
      <c r="BD213" s="325"/>
      <c r="BE213" s="1573"/>
      <c r="BF213" s="1574"/>
      <c r="BG213" s="1574"/>
      <c r="BH213" s="1574"/>
      <c r="BI213" s="1574"/>
      <c r="BJ213" s="1574"/>
      <c r="BK213" s="1574"/>
      <c r="BL213" s="1574"/>
      <c r="BM213" s="1574"/>
      <c r="BN213" s="1574"/>
      <c r="BO213" s="1574"/>
      <c r="BP213" s="1574"/>
      <c r="BQ213" s="1574"/>
      <c r="BR213" s="1574"/>
      <c r="BS213" s="1574"/>
      <c r="BT213" s="1574"/>
      <c r="BU213" s="1574"/>
      <c r="BV213" s="1574"/>
      <c r="BW213" s="1574"/>
      <c r="BX213" s="1574"/>
      <c r="BY213" s="1574"/>
      <c r="BZ213" s="1574"/>
      <c r="CA213" s="1574"/>
      <c r="CB213" s="1574"/>
      <c r="CC213" s="1574"/>
      <c r="CD213" s="1574"/>
      <c r="CE213" s="1574"/>
      <c r="CF213" s="1574"/>
      <c r="CG213" s="1574"/>
      <c r="CH213" s="1574"/>
      <c r="CI213" s="1574"/>
      <c r="CJ213" s="1574"/>
      <c r="CK213" s="1574"/>
      <c r="CL213" s="1574"/>
      <c r="CM213" s="1574"/>
      <c r="CN213" s="1574"/>
      <c r="CO213" s="1574"/>
      <c r="CP213" s="1574"/>
      <c r="CQ213" s="1574"/>
      <c r="CR213" s="1574"/>
      <c r="CS213" s="1574"/>
      <c r="CT213" s="1574"/>
      <c r="CU213" s="1574"/>
      <c r="CV213" s="1574"/>
      <c r="CW213" s="1574"/>
      <c r="CX213" s="1574"/>
      <c r="CY213" s="1574"/>
      <c r="CZ213" s="1574"/>
      <c r="DA213" s="1574"/>
      <c r="DB213" s="1574"/>
      <c r="DC213" s="1574"/>
      <c r="DD213" s="1574"/>
      <c r="DE213" s="1574"/>
      <c r="DF213" s="1574"/>
      <c r="DG213" s="1574"/>
      <c r="DH213" s="1574"/>
      <c r="DI213" s="1574"/>
      <c r="DJ213" s="1574"/>
      <c r="DK213" s="1574"/>
      <c r="DL213" s="1574"/>
      <c r="DM213" s="1574"/>
      <c r="DN213" s="1574"/>
      <c r="DO213" s="1574"/>
      <c r="DP213" s="1574"/>
      <c r="DQ213" s="1574"/>
      <c r="DR213" s="1574"/>
      <c r="DS213" s="1574"/>
      <c r="DT213" s="1574"/>
      <c r="DU213" s="1574"/>
      <c r="DV213" s="1574"/>
      <c r="DW213" s="1574"/>
      <c r="DX213" s="1574"/>
      <c r="DY213" s="1574"/>
      <c r="DZ213" s="1574"/>
      <c r="EA213" s="1574"/>
      <c r="EB213" s="1574"/>
      <c r="EC213" s="1574"/>
      <c r="ED213" s="1574"/>
      <c r="EE213" s="1574"/>
      <c r="EF213" s="1574"/>
      <c r="EG213" s="1574"/>
      <c r="EL213" s="325"/>
      <c r="EM213" s="1573"/>
      <c r="EN213" s="1574"/>
      <c r="EO213" s="1574"/>
      <c r="EP213" s="1574"/>
      <c r="EQ213" s="1574"/>
      <c r="ER213" s="1574"/>
      <c r="ES213" s="1574"/>
      <c r="ET213" s="1574"/>
      <c r="EU213" s="1574"/>
      <c r="EV213" s="1574"/>
      <c r="EW213" s="1574"/>
      <c r="EX213" s="1574"/>
      <c r="EY213" s="1574"/>
      <c r="EZ213" s="1574"/>
      <c r="FA213" s="1574"/>
      <c r="FB213" s="1574"/>
      <c r="FC213" s="1574"/>
      <c r="FD213" s="1574"/>
      <c r="FE213" s="1574"/>
      <c r="FF213" s="1574"/>
      <c r="FG213" s="1574"/>
      <c r="FH213" s="1574"/>
      <c r="FI213" s="1574"/>
      <c r="FJ213" s="1574"/>
      <c r="FK213" s="1574"/>
      <c r="FL213" s="1574"/>
      <c r="FM213" s="1574"/>
      <c r="FN213" s="1574"/>
      <c r="FO213" s="1574"/>
      <c r="FP213" s="1574"/>
      <c r="FQ213" s="1574"/>
      <c r="FR213" s="1574"/>
      <c r="FS213" s="1574"/>
      <c r="FT213" s="1574"/>
      <c r="FU213" s="1574"/>
      <c r="FV213" s="1574"/>
      <c r="FW213" s="1574"/>
      <c r="FX213" s="1574"/>
      <c r="FY213" s="1574"/>
      <c r="FZ213" s="1574"/>
      <c r="GA213" s="1574"/>
      <c r="GB213" s="1574"/>
      <c r="GC213" s="1574"/>
      <c r="GD213" s="1574"/>
      <c r="GE213" s="1574"/>
      <c r="GF213" s="1574"/>
      <c r="GG213" s="1574"/>
      <c r="GH213" s="1574"/>
      <c r="GI213" s="1574"/>
      <c r="GJ213" s="1574"/>
      <c r="GK213" s="1574"/>
      <c r="GL213" s="1574"/>
      <c r="GM213" s="1574"/>
      <c r="GN213" s="1574"/>
      <c r="GO213" s="1574"/>
      <c r="GP213" s="1574"/>
      <c r="GQ213" s="1574"/>
      <c r="GR213" s="1574"/>
      <c r="GS213" s="1574"/>
      <c r="GT213" s="1574"/>
      <c r="GU213" s="1574"/>
      <c r="GV213" s="1574"/>
      <c r="GW213" s="1574"/>
      <c r="GX213" s="1574"/>
      <c r="GY213" s="1574"/>
      <c r="GZ213" s="1574"/>
      <c r="HA213" s="1574"/>
      <c r="HB213" s="1574"/>
      <c r="HC213" s="1574"/>
      <c r="HD213" s="1574"/>
      <c r="HE213" s="1574"/>
      <c r="HF213" s="1574"/>
      <c r="HG213" s="1574"/>
      <c r="HH213" s="1574"/>
      <c r="HI213" s="1574"/>
      <c r="HJ213" s="1574"/>
      <c r="HK213" s="1574"/>
      <c r="HL213" s="1574"/>
      <c r="HM213" s="1574"/>
      <c r="HN213" s="1574"/>
      <c r="HO213" s="1574"/>
    </row>
    <row r="214" spans="1:223" x14ac:dyDescent="0.2">
      <c r="A214" s="325"/>
      <c r="B214" s="325"/>
      <c r="C214" s="325"/>
      <c r="D214" s="325"/>
      <c r="E214" s="325"/>
      <c r="F214" s="325"/>
      <c r="G214" s="325"/>
      <c r="H214" s="325"/>
      <c r="I214" s="325"/>
      <c r="J214" s="325"/>
      <c r="K214" s="325"/>
      <c r="L214" s="325"/>
      <c r="M214" s="325"/>
      <c r="N214" s="325"/>
      <c r="O214" s="325"/>
      <c r="P214" s="325"/>
      <c r="Q214" s="325"/>
      <c r="R214" s="325"/>
      <c r="S214" s="325"/>
      <c r="T214" s="325"/>
      <c r="U214" s="325"/>
      <c r="V214" s="325"/>
      <c r="W214" s="325"/>
      <c r="X214" s="325"/>
      <c r="Y214" s="325"/>
      <c r="Z214" s="325"/>
      <c r="AA214" s="325"/>
      <c r="AB214" s="325"/>
      <c r="AC214" s="325"/>
      <c r="BD214" s="325"/>
      <c r="BE214" s="1573"/>
      <c r="BF214" s="1574"/>
      <c r="BG214" s="1574"/>
      <c r="BH214" s="1574"/>
      <c r="BI214" s="1574"/>
      <c r="BJ214" s="1574"/>
      <c r="BK214" s="1574"/>
      <c r="BL214" s="1574"/>
      <c r="BM214" s="1574"/>
      <c r="BN214" s="1574"/>
      <c r="BO214" s="1574"/>
      <c r="BP214" s="1574"/>
      <c r="BQ214" s="1574"/>
      <c r="BR214" s="1574"/>
      <c r="BS214" s="1574"/>
      <c r="BT214" s="1574"/>
      <c r="BU214" s="1574"/>
      <c r="BV214" s="1574"/>
      <c r="BW214" s="1574"/>
      <c r="BX214" s="1574"/>
      <c r="BY214" s="1574"/>
      <c r="BZ214" s="1574"/>
      <c r="CA214" s="1574"/>
      <c r="CB214" s="1574"/>
      <c r="CC214" s="1574"/>
      <c r="CD214" s="1574"/>
      <c r="CE214" s="1574"/>
      <c r="CF214" s="1574"/>
      <c r="CG214" s="1574"/>
      <c r="CH214" s="1574"/>
      <c r="CI214" s="1574"/>
      <c r="CJ214" s="1574"/>
      <c r="CK214" s="1574"/>
      <c r="CL214" s="1574"/>
      <c r="CM214" s="1574"/>
      <c r="CN214" s="1574"/>
      <c r="CO214" s="1574"/>
      <c r="CP214" s="1574"/>
      <c r="CQ214" s="1574"/>
      <c r="CR214" s="1574"/>
      <c r="CS214" s="1574"/>
      <c r="CT214" s="1574"/>
      <c r="CU214" s="1574"/>
      <c r="CV214" s="1574"/>
      <c r="CW214" s="1574"/>
      <c r="CX214" s="1574"/>
      <c r="CY214" s="1574"/>
      <c r="CZ214" s="1574"/>
      <c r="DA214" s="1574"/>
      <c r="DB214" s="1574"/>
      <c r="DC214" s="1574"/>
      <c r="DD214" s="1574"/>
      <c r="DE214" s="1574"/>
      <c r="DF214" s="1574"/>
      <c r="DG214" s="1574"/>
      <c r="DH214" s="1574"/>
      <c r="DI214" s="1574"/>
      <c r="DJ214" s="1574"/>
      <c r="DK214" s="1574"/>
      <c r="DL214" s="1574"/>
      <c r="DM214" s="1574"/>
      <c r="DN214" s="1574"/>
      <c r="DO214" s="1574"/>
      <c r="DP214" s="1574"/>
      <c r="DQ214" s="1574"/>
      <c r="DR214" s="1574"/>
      <c r="DS214" s="1574"/>
      <c r="DT214" s="1574"/>
      <c r="DU214" s="1574"/>
      <c r="DV214" s="1574"/>
      <c r="DW214" s="1574"/>
      <c r="DX214" s="1574"/>
      <c r="DY214" s="1574"/>
      <c r="DZ214" s="1574"/>
      <c r="EA214" s="1574"/>
      <c r="EB214" s="1574"/>
      <c r="EC214" s="1574"/>
      <c r="ED214" s="1574"/>
      <c r="EE214" s="1574"/>
      <c r="EF214" s="1574"/>
      <c r="EG214" s="1574"/>
      <c r="EL214" s="325"/>
      <c r="EM214" s="1573"/>
      <c r="EN214" s="1574"/>
      <c r="EO214" s="1574"/>
      <c r="EP214" s="1574"/>
      <c r="EQ214" s="1574"/>
      <c r="ER214" s="1574"/>
      <c r="ES214" s="1574"/>
      <c r="ET214" s="1574"/>
      <c r="EU214" s="1574"/>
      <c r="EV214" s="1574"/>
      <c r="EW214" s="1574"/>
      <c r="EX214" s="1574"/>
      <c r="EY214" s="1574"/>
      <c r="EZ214" s="1574"/>
      <c r="FA214" s="1574"/>
      <c r="FB214" s="1574"/>
      <c r="FC214" s="1574"/>
      <c r="FD214" s="1574"/>
      <c r="FE214" s="1574"/>
      <c r="FF214" s="1574"/>
      <c r="FG214" s="1574"/>
      <c r="FH214" s="1574"/>
      <c r="FI214" s="1574"/>
      <c r="FJ214" s="1574"/>
      <c r="FK214" s="1574"/>
      <c r="FL214" s="1574"/>
      <c r="FM214" s="1574"/>
      <c r="FN214" s="1574"/>
      <c r="FO214" s="1574"/>
      <c r="FP214" s="1574"/>
      <c r="FQ214" s="1574"/>
      <c r="FR214" s="1574"/>
      <c r="FS214" s="1574"/>
      <c r="FT214" s="1574"/>
      <c r="FU214" s="1574"/>
      <c r="FV214" s="1574"/>
      <c r="FW214" s="1574"/>
      <c r="FX214" s="1574"/>
      <c r="FY214" s="1574"/>
      <c r="FZ214" s="1574"/>
      <c r="GA214" s="1574"/>
      <c r="GB214" s="1574"/>
      <c r="GC214" s="1574"/>
      <c r="GD214" s="1574"/>
      <c r="GE214" s="1574"/>
      <c r="GF214" s="1574"/>
      <c r="GG214" s="1574"/>
      <c r="GH214" s="1574"/>
      <c r="GI214" s="1574"/>
      <c r="GJ214" s="1574"/>
      <c r="GK214" s="1574"/>
      <c r="GL214" s="1574"/>
      <c r="GM214" s="1574"/>
      <c r="GN214" s="1574"/>
      <c r="GO214" s="1574"/>
      <c r="GP214" s="1574"/>
      <c r="GQ214" s="1574"/>
      <c r="GR214" s="1574"/>
      <c r="GS214" s="1574"/>
      <c r="GT214" s="1574"/>
      <c r="GU214" s="1574"/>
      <c r="GV214" s="1574"/>
      <c r="GW214" s="1574"/>
      <c r="GX214" s="1574"/>
      <c r="GY214" s="1574"/>
      <c r="GZ214" s="1574"/>
      <c r="HA214" s="1574"/>
      <c r="HB214" s="1574"/>
      <c r="HC214" s="1574"/>
      <c r="HD214" s="1574"/>
      <c r="HE214" s="1574"/>
      <c r="HF214" s="1574"/>
      <c r="HG214" s="1574"/>
      <c r="HH214" s="1574"/>
      <c r="HI214" s="1574"/>
      <c r="HJ214" s="1574"/>
      <c r="HK214" s="1574"/>
      <c r="HL214" s="1574"/>
      <c r="HM214" s="1574"/>
      <c r="HN214" s="1574"/>
      <c r="HO214" s="1574"/>
    </row>
    <row r="215" spans="1:223" x14ac:dyDescent="0.2">
      <c r="A215" s="325"/>
      <c r="B215" s="325"/>
      <c r="C215" s="325"/>
      <c r="D215" s="325"/>
      <c r="E215" s="325"/>
      <c r="F215" s="325"/>
      <c r="G215" s="325"/>
      <c r="H215" s="325"/>
      <c r="I215" s="325"/>
      <c r="J215" s="325"/>
      <c r="K215" s="325"/>
      <c r="L215" s="325"/>
      <c r="M215" s="325"/>
      <c r="N215" s="325"/>
      <c r="O215" s="325"/>
      <c r="P215" s="325"/>
      <c r="Q215" s="325"/>
      <c r="R215" s="325"/>
      <c r="S215" s="325"/>
      <c r="T215" s="325"/>
      <c r="U215" s="325"/>
      <c r="V215" s="325"/>
      <c r="W215" s="325"/>
      <c r="X215" s="325"/>
      <c r="Y215" s="325"/>
      <c r="Z215" s="325"/>
      <c r="AA215" s="325"/>
      <c r="AB215" s="325"/>
      <c r="AC215" s="325"/>
      <c r="BD215" s="325"/>
      <c r="BE215" s="1573"/>
      <c r="BF215" s="1574"/>
      <c r="BG215" s="1574"/>
      <c r="BH215" s="1574"/>
      <c r="BI215" s="1574"/>
      <c r="BJ215" s="1574"/>
      <c r="BK215" s="1574"/>
      <c r="BL215" s="1574"/>
      <c r="BM215" s="1574"/>
      <c r="BN215" s="1574"/>
      <c r="BO215" s="1574"/>
      <c r="BP215" s="1574"/>
      <c r="BQ215" s="1574"/>
      <c r="BR215" s="1574"/>
      <c r="BS215" s="1574"/>
      <c r="BT215" s="1574"/>
      <c r="BU215" s="1574"/>
      <c r="BV215" s="1574"/>
      <c r="BW215" s="1574"/>
      <c r="BX215" s="1574"/>
      <c r="BY215" s="1574"/>
      <c r="BZ215" s="1574"/>
      <c r="CA215" s="1574"/>
      <c r="CB215" s="1574"/>
      <c r="CC215" s="1574"/>
      <c r="CD215" s="1574"/>
      <c r="CE215" s="1574"/>
      <c r="CF215" s="1574"/>
      <c r="CG215" s="1574"/>
      <c r="CH215" s="1574"/>
      <c r="CI215" s="1574"/>
      <c r="CJ215" s="1574"/>
      <c r="CK215" s="1574"/>
      <c r="CL215" s="1574"/>
      <c r="CM215" s="1574"/>
      <c r="CN215" s="1574"/>
      <c r="CO215" s="1574"/>
      <c r="CP215" s="1574"/>
      <c r="CQ215" s="1574"/>
      <c r="CR215" s="1574"/>
      <c r="CS215" s="1574"/>
      <c r="CT215" s="1574"/>
      <c r="CU215" s="1574"/>
      <c r="CV215" s="1574"/>
      <c r="CW215" s="1574"/>
      <c r="CX215" s="1574"/>
      <c r="CY215" s="1574"/>
      <c r="CZ215" s="1574"/>
      <c r="DA215" s="1574"/>
      <c r="DB215" s="1574"/>
      <c r="DC215" s="1574"/>
      <c r="DD215" s="1574"/>
      <c r="DE215" s="1574"/>
      <c r="DF215" s="1574"/>
      <c r="DG215" s="1574"/>
      <c r="DH215" s="1574"/>
      <c r="DI215" s="1574"/>
      <c r="DJ215" s="1574"/>
      <c r="DK215" s="1574"/>
      <c r="DL215" s="1574"/>
      <c r="DM215" s="1574"/>
      <c r="DN215" s="1574"/>
      <c r="DO215" s="1574"/>
      <c r="DP215" s="1574"/>
      <c r="DQ215" s="1574"/>
      <c r="DR215" s="1574"/>
      <c r="DS215" s="1574"/>
      <c r="DT215" s="1574"/>
      <c r="DU215" s="1574"/>
      <c r="DV215" s="1574"/>
      <c r="DW215" s="1574"/>
      <c r="DX215" s="1574"/>
      <c r="DY215" s="1574"/>
      <c r="DZ215" s="1574"/>
      <c r="EA215" s="1574"/>
      <c r="EB215" s="1574"/>
      <c r="EC215" s="1574"/>
      <c r="ED215" s="1574"/>
      <c r="EE215" s="1574"/>
      <c r="EF215" s="1574"/>
      <c r="EG215" s="1574"/>
      <c r="EL215" s="325"/>
      <c r="EM215" s="1573"/>
      <c r="EN215" s="1574"/>
      <c r="EO215" s="1574"/>
      <c r="EP215" s="1574"/>
      <c r="EQ215" s="1574"/>
      <c r="ER215" s="1574"/>
      <c r="ES215" s="1574"/>
      <c r="ET215" s="1574"/>
      <c r="EU215" s="1574"/>
      <c r="EV215" s="1574"/>
      <c r="EW215" s="1574"/>
      <c r="EX215" s="1574"/>
      <c r="EY215" s="1574"/>
      <c r="EZ215" s="1574"/>
      <c r="FA215" s="1574"/>
      <c r="FB215" s="1574"/>
      <c r="FC215" s="1574"/>
      <c r="FD215" s="1574"/>
      <c r="FE215" s="1574"/>
      <c r="FF215" s="1574"/>
      <c r="FG215" s="1574"/>
      <c r="FH215" s="1574"/>
      <c r="FI215" s="1574"/>
      <c r="FJ215" s="1574"/>
      <c r="FK215" s="1574"/>
      <c r="FL215" s="1574"/>
      <c r="FM215" s="1574"/>
      <c r="FN215" s="1574"/>
      <c r="FO215" s="1574"/>
      <c r="FP215" s="1574"/>
      <c r="FQ215" s="1574"/>
      <c r="FR215" s="1574"/>
      <c r="FS215" s="1574"/>
      <c r="FT215" s="1574"/>
      <c r="FU215" s="1574"/>
      <c r="FV215" s="1574"/>
      <c r="FW215" s="1574"/>
      <c r="FX215" s="1574"/>
      <c r="FY215" s="1574"/>
      <c r="FZ215" s="1574"/>
      <c r="GA215" s="1574"/>
      <c r="GB215" s="1574"/>
      <c r="GC215" s="1574"/>
      <c r="GD215" s="1574"/>
      <c r="GE215" s="1574"/>
      <c r="GF215" s="1574"/>
      <c r="GG215" s="1574"/>
      <c r="GH215" s="1574"/>
      <c r="GI215" s="1574"/>
      <c r="GJ215" s="1574"/>
      <c r="GK215" s="1574"/>
      <c r="GL215" s="1574"/>
      <c r="GM215" s="1574"/>
      <c r="GN215" s="1574"/>
      <c r="GO215" s="1574"/>
      <c r="GP215" s="1574"/>
      <c r="GQ215" s="1574"/>
      <c r="GR215" s="1574"/>
      <c r="GS215" s="1574"/>
      <c r="GT215" s="1574"/>
      <c r="GU215" s="1574"/>
      <c r="GV215" s="1574"/>
      <c r="GW215" s="1574"/>
      <c r="GX215" s="1574"/>
      <c r="GY215" s="1574"/>
      <c r="GZ215" s="1574"/>
      <c r="HA215" s="1574"/>
      <c r="HB215" s="1574"/>
      <c r="HC215" s="1574"/>
      <c r="HD215" s="1574"/>
      <c r="HE215" s="1574"/>
      <c r="HF215" s="1574"/>
      <c r="HG215" s="1574"/>
      <c r="HH215" s="1574"/>
      <c r="HI215" s="1574"/>
      <c r="HJ215" s="1574"/>
      <c r="HK215" s="1574"/>
      <c r="HL215" s="1574"/>
      <c r="HM215" s="1574"/>
      <c r="HN215" s="1574"/>
      <c r="HO215" s="1574"/>
    </row>
    <row r="216" spans="1:223" x14ac:dyDescent="0.2">
      <c r="A216" s="325"/>
      <c r="B216" s="325"/>
      <c r="C216" s="325"/>
      <c r="D216" s="325"/>
      <c r="E216" s="325"/>
      <c r="F216" s="325"/>
      <c r="G216" s="325"/>
      <c r="H216" s="325"/>
      <c r="I216" s="325"/>
      <c r="J216" s="325"/>
      <c r="K216" s="325"/>
      <c r="L216" s="325"/>
      <c r="M216" s="325"/>
      <c r="N216" s="325"/>
      <c r="O216" s="325"/>
      <c r="P216" s="325"/>
      <c r="Q216" s="325"/>
      <c r="R216" s="325"/>
      <c r="S216" s="325"/>
      <c r="T216" s="325"/>
      <c r="U216" s="325"/>
      <c r="V216" s="325"/>
      <c r="W216" s="325"/>
      <c r="X216" s="325"/>
      <c r="Y216" s="325"/>
      <c r="Z216" s="325"/>
      <c r="AA216" s="325"/>
      <c r="AB216" s="325"/>
      <c r="AC216" s="325"/>
      <c r="BD216" s="325"/>
      <c r="BE216" s="1573"/>
      <c r="BF216" s="1574"/>
      <c r="BG216" s="1574"/>
      <c r="BH216" s="1574"/>
      <c r="BI216" s="1574"/>
      <c r="BJ216" s="1574"/>
      <c r="BK216" s="1574"/>
      <c r="BL216" s="1574"/>
      <c r="BM216" s="1574"/>
      <c r="BN216" s="1574"/>
      <c r="BO216" s="1574"/>
      <c r="BP216" s="1574"/>
      <c r="BQ216" s="1574"/>
      <c r="BR216" s="1574"/>
      <c r="BS216" s="1574"/>
      <c r="BT216" s="1574"/>
      <c r="BU216" s="1574"/>
      <c r="BV216" s="1574"/>
      <c r="BW216" s="1574"/>
      <c r="BX216" s="1574"/>
      <c r="BY216" s="1574"/>
      <c r="BZ216" s="1574"/>
      <c r="CA216" s="1574"/>
      <c r="CB216" s="1574"/>
      <c r="CC216" s="1574"/>
      <c r="CD216" s="1574"/>
      <c r="CE216" s="1574"/>
      <c r="CF216" s="1574"/>
      <c r="CG216" s="1574"/>
      <c r="CH216" s="1574"/>
      <c r="CI216" s="1574"/>
      <c r="CJ216" s="1574"/>
      <c r="CK216" s="1574"/>
      <c r="CL216" s="1574"/>
      <c r="CM216" s="1574"/>
      <c r="CN216" s="1574"/>
      <c r="CO216" s="1574"/>
      <c r="CP216" s="1574"/>
      <c r="CQ216" s="1574"/>
      <c r="CR216" s="1574"/>
      <c r="CS216" s="1574"/>
      <c r="CT216" s="1574"/>
      <c r="CU216" s="1574"/>
      <c r="CV216" s="1574"/>
      <c r="CW216" s="1574"/>
      <c r="CX216" s="1574"/>
      <c r="CY216" s="1574"/>
      <c r="CZ216" s="1574"/>
      <c r="DA216" s="1574"/>
      <c r="DB216" s="1574"/>
      <c r="DC216" s="1574"/>
      <c r="DD216" s="1574"/>
      <c r="DE216" s="1574"/>
      <c r="DF216" s="1574"/>
      <c r="DG216" s="1574"/>
      <c r="DH216" s="1574"/>
      <c r="DI216" s="1574"/>
      <c r="DJ216" s="1574"/>
      <c r="DK216" s="1574"/>
      <c r="DL216" s="1574"/>
      <c r="DM216" s="1574"/>
      <c r="DN216" s="1574"/>
      <c r="DO216" s="1574"/>
      <c r="DP216" s="1574"/>
      <c r="DQ216" s="1574"/>
      <c r="DR216" s="1574"/>
      <c r="DS216" s="1574"/>
      <c r="DT216" s="1574"/>
      <c r="DU216" s="1574"/>
      <c r="DV216" s="1574"/>
      <c r="DW216" s="1574"/>
      <c r="DX216" s="1574"/>
      <c r="DY216" s="1574"/>
      <c r="DZ216" s="1574"/>
      <c r="EA216" s="1574"/>
      <c r="EB216" s="1574"/>
      <c r="EC216" s="1574"/>
      <c r="ED216" s="1574"/>
      <c r="EE216" s="1574"/>
      <c r="EF216" s="1574"/>
      <c r="EG216" s="1574"/>
      <c r="EL216" s="325"/>
      <c r="EM216" s="1573"/>
      <c r="EN216" s="1574"/>
      <c r="EO216" s="1574"/>
      <c r="EP216" s="1574"/>
      <c r="EQ216" s="1574"/>
      <c r="ER216" s="1574"/>
      <c r="ES216" s="1574"/>
      <c r="ET216" s="1574"/>
      <c r="EU216" s="1574"/>
      <c r="EV216" s="1574"/>
      <c r="EW216" s="1574"/>
      <c r="EX216" s="1574"/>
      <c r="EY216" s="1574"/>
      <c r="EZ216" s="1574"/>
      <c r="FA216" s="1574"/>
      <c r="FB216" s="1574"/>
      <c r="FC216" s="1574"/>
      <c r="FD216" s="1574"/>
      <c r="FE216" s="1574"/>
      <c r="FF216" s="1574"/>
      <c r="FG216" s="1574"/>
      <c r="FH216" s="1574"/>
      <c r="FI216" s="1574"/>
      <c r="FJ216" s="1574"/>
      <c r="FK216" s="1574"/>
      <c r="FL216" s="1574"/>
      <c r="FM216" s="1574"/>
      <c r="FN216" s="1574"/>
      <c r="FO216" s="1574"/>
      <c r="FP216" s="1574"/>
      <c r="FQ216" s="1574"/>
      <c r="FR216" s="1574"/>
      <c r="FS216" s="1574"/>
      <c r="FT216" s="1574"/>
      <c r="FU216" s="1574"/>
      <c r="FV216" s="1574"/>
      <c r="FW216" s="1574"/>
      <c r="FX216" s="1574"/>
      <c r="FY216" s="1574"/>
      <c r="FZ216" s="1574"/>
      <c r="GA216" s="1574"/>
      <c r="GB216" s="1574"/>
      <c r="GC216" s="1574"/>
      <c r="GD216" s="1574"/>
      <c r="GE216" s="1574"/>
      <c r="GF216" s="1574"/>
      <c r="GG216" s="1574"/>
      <c r="GH216" s="1574"/>
      <c r="GI216" s="1574"/>
      <c r="GJ216" s="1574"/>
      <c r="GK216" s="1574"/>
      <c r="GL216" s="1574"/>
      <c r="GM216" s="1574"/>
      <c r="GN216" s="1574"/>
      <c r="GO216" s="1574"/>
      <c r="GP216" s="1574"/>
      <c r="GQ216" s="1574"/>
      <c r="GR216" s="1574"/>
      <c r="GS216" s="1574"/>
      <c r="GT216" s="1574"/>
      <c r="GU216" s="1574"/>
      <c r="GV216" s="1574"/>
      <c r="GW216" s="1574"/>
      <c r="GX216" s="1574"/>
      <c r="GY216" s="1574"/>
      <c r="GZ216" s="1574"/>
      <c r="HA216" s="1574"/>
      <c r="HB216" s="1574"/>
      <c r="HC216" s="1574"/>
      <c r="HD216" s="1574"/>
      <c r="HE216" s="1574"/>
      <c r="HF216" s="1574"/>
      <c r="HG216" s="1574"/>
      <c r="HH216" s="1574"/>
      <c r="HI216" s="1574"/>
      <c r="HJ216" s="1574"/>
      <c r="HK216" s="1574"/>
      <c r="HL216" s="1574"/>
      <c r="HM216" s="1574"/>
      <c r="HN216" s="1574"/>
      <c r="HO216" s="1574"/>
    </row>
    <row r="217" spans="1:223" x14ac:dyDescent="0.2">
      <c r="A217" s="325"/>
      <c r="B217" s="325"/>
      <c r="C217" s="325"/>
      <c r="D217" s="325"/>
      <c r="E217" s="325"/>
      <c r="F217" s="325"/>
      <c r="G217" s="325"/>
      <c r="H217" s="325"/>
      <c r="I217" s="325"/>
      <c r="J217" s="325"/>
      <c r="K217" s="325"/>
      <c r="L217" s="325"/>
      <c r="M217" s="325"/>
      <c r="N217" s="325"/>
      <c r="O217" s="325"/>
      <c r="P217" s="325"/>
      <c r="Q217" s="325"/>
      <c r="R217" s="325"/>
      <c r="S217" s="325"/>
      <c r="T217" s="325"/>
      <c r="U217" s="325"/>
      <c r="V217" s="325"/>
      <c r="W217" s="325"/>
      <c r="X217" s="325"/>
      <c r="Y217" s="325"/>
      <c r="Z217" s="325"/>
      <c r="AA217" s="325"/>
      <c r="AB217" s="325"/>
      <c r="AC217" s="325"/>
      <c r="BD217" s="325"/>
      <c r="BE217" s="1573"/>
      <c r="BF217" s="1574"/>
      <c r="BG217" s="1574"/>
      <c r="BH217" s="1574"/>
      <c r="BI217" s="1574"/>
      <c r="BJ217" s="1574"/>
      <c r="BK217" s="1574"/>
      <c r="BL217" s="1574"/>
      <c r="BM217" s="1574"/>
      <c r="BN217" s="1574"/>
      <c r="BO217" s="1574"/>
      <c r="BP217" s="1574"/>
      <c r="BQ217" s="1574"/>
      <c r="BR217" s="1574"/>
      <c r="BS217" s="1574"/>
      <c r="BT217" s="1574"/>
      <c r="BU217" s="1574"/>
      <c r="BV217" s="1574"/>
      <c r="BW217" s="1574"/>
      <c r="BX217" s="1574"/>
      <c r="BY217" s="1574"/>
      <c r="BZ217" s="1574"/>
      <c r="CA217" s="1574"/>
      <c r="CB217" s="1574"/>
      <c r="CC217" s="1574"/>
      <c r="CD217" s="1574"/>
      <c r="CE217" s="1574"/>
      <c r="CF217" s="1574"/>
      <c r="CG217" s="1574"/>
      <c r="CH217" s="1574"/>
      <c r="CI217" s="1574"/>
      <c r="CJ217" s="1574"/>
      <c r="CK217" s="1574"/>
      <c r="CL217" s="1574"/>
      <c r="CM217" s="1574"/>
      <c r="CN217" s="1574"/>
      <c r="CO217" s="1574"/>
      <c r="CP217" s="1574"/>
      <c r="CQ217" s="1574"/>
      <c r="CR217" s="1574"/>
      <c r="CS217" s="1574"/>
      <c r="CT217" s="1574"/>
      <c r="CU217" s="1574"/>
      <c r="CV217" s="1574"/>
      <c r="CW217" s="1574"/>
      <c r="CX217" s="1574"/>
      <c r="CY217" s="1574"/>
      <c r="CZ217" s="1574"/>
      <c r="DA217" s="1574"/>
      <c r="DB217" s="1574"/>
      <c r="DC217" s="1574"/>
      <c r="DD217" s="1574"/>
      <c r="DE217" s="1574"/>
      <c r="DF217" s="1574"/>
      <c r="DG217" s="1574"/>
      <c r="DH217" s="1574"/>
      <c r="DI217" s="1574"/>
      <c r="DJ217" s="1574"/>
      <c r="DK217" s="1574"/>
      <c r="DL217" s="1574"/>
      <c r="DM217" s="1574"/>
      <c r="DN217" s="1574"/>
      <c r="DO217" s="1574"/>
      <c r="DP217" s="1574"/>
      <c r="DQ217" s="1574"/>
      <c r="DR217" s="1574"/>
      <c r="DS217" s="1574"/>
      <c r="DT217" s="1574"/>
      <c r="DU217" s="1574"/>
      <c r="DV217" s="1574"/>
      <c r="DW217" s="1574"/>
      <c r="DX217" s="1574"/>
      <c r="DY217" s="1574"/>
      <c r="DZ217" s="1574"/>
      <c r="EA217" s="1574"/>
      <c r="EB217" s="1574"/>
      <c r="EC217" s="1574"/>
      <c r="ED217" s="1574"/>
      <c r="EE217" s="1574"/>
      <c r="EF217" s="1574"/>
      <c r="EG217" s="1574"/>
      <c r="EL217" s="325"/>
      <c r="EM217" s="1573"/>
      <c r="EN217" s="1574"/>
      <c r="EO217" s="1574"/>
      <c r="EP217" s="1574"/>
      <c r="EQ217" s="1574"/>
      <c r="ER217" s="1574"/>
      <c r="ES217" s="1574"/>
      <c r="ET217" s="1574"/>
      <c r="EU217" s="1574"/>
      <c r="EV217" s="1574"/>
      <c r="EW217" s="1574"/>
      <c r="EX217" s="1574"/>
      <c r="EY217" s="1574"/>
      <c r="EZ217" s="1574"/>
      <c r="FA217" s="1574"/>
      <c r="FB217" s="1574"/>
      <c r="FC217" s="1574"/>
      <c r="FD217" s="1574"/>
      <c r="FE217" s="1574"/>
      <c r="FF217" s="1574"/>
      <c r="FG217" s="1574"/>
      <c r="FH217" s="1574"/>
      <c r="FI217" s="1574"/>
      <c r="FJ217" s="1574"/>
      <c r="FK217" s="1574"/>
      <c r="FL217" s="1574"/>
      <c r="FM217" s="1574"/>
      <c r="FN217" s="1574"/>
      <c r="FO217" s="1574"/>
      <c r="FP217" s="1574"/>
      <c r="FQ217" s="1574"/>
      <c r="FR217" s="1574"/>
      <c r="FS217" s="1574"/>
      <c r="FT217" s="1574"/>
      <c r="FU217" s="1574"/>
      <c r="FV217" s="1574"/>
      <c r="FW217" s="1574"/>
      <c r="FX217" s="1574"/>
      <c r="FY217" s="1574"/>
      <c r="FZ217" s="1574"/>
      <c r="GA217" s="1574"/>
      <c r="GB217" s="1574"/>
      <c r="GC217" s="1574"/>
      <c r="GD217" s="1574"/>
      <c r="GE217" s="1574"/>
      <c r="GF217" s="1574"/>
      <c r="GG217" s="1574"/>
      <c r="GH217" s="1574"/>
      <c r="GI217" s="1574"/>
      <c r="GJ217" s="1574"/>
      <c r="GK217" s="1574"/>
      <c r="GL217" s="1574"/>
      <c r="GM217" s="1574"/>
      <c r="GN217" s="1574"/>
      <c r="GO217" s="1574"/>
      <c r="GP217" s="1574"/>
      <c r="GQ217" s="1574"/>
      <c r="GR217" s="1574"/>
      <c r="GS217" s="1574"/>
      <c r="GT217" s="1574"/>
      <c r="GU217" s="1574"/>
      <c r="GV217" s="1574"/>
      <c r="GW217" s="1574"/>
      <c r="GX217" s="1574"/>
      <c r="GY217" s="1574"/>
      <c r="GZ217" s="1574"/>
      <c r="HA217" s="1574"/>
      <c r="HB217" s="1574"/>
      <c r="HC217" s="1574"/>
      <c r="HD217" s="1574"/>
      <c r="HE217" s="1574"/>
      <c r="HF217" s="1574"/>
      <c r="HG217" s="1574"/>
      <c r="HH217" s="1574"/>
      <c r="HI217" s="1574"/>
      <c r="HJ217" s="1574"/>
      <c r="HK217" s="1574"/>
      <c r="HL217" s="1574"/>
      <c r="HM217" s="1574"/>
      <c r="HN217" s="1574"/>
      <c r="HO217" s="1574"/>
    </row>
    <row r="218" spans="1:223" x14ac:dyDescent="0.2">
      <c r="A218" s="325"/>
      <c r="B218" s="325"/>
      <c r="C218" s="325"/>
      <c r="D218" s="325"/>
      <c r="E218" s="325"/>
      <c r="F218" s="325"/>
      <c r="G218" s="325"/>
      <c r="H218" s="325"/>
      <c r="I218" s="325"/>
      <c r="J218" s="325"/>
      <c r="K218" s="325"/>
      <c r="L218" s="325"/>
      <c r="M218" s="325"/>
      <c r="N218" s="325"/>
      <c r="O218" s="325"/>
      <c r="P218" s="325"/>
      <c r="Q218" s="325"/>
      <c r="R218" s="325"/>
      <c r="S218" s="325"/>
      <c r="T218" s="325"/>
      <c r="U218" s="325"/>
      <c r="V218" s="325"/>
      <c r="W218" s="325"/>
      <c r="X218" s="325"/>
      <c r="Y218" s="325"/>
      <c r="Z218" s="325"/>
      <c r="AA218" s="325"/>
      <c r="AB218" s="325"/>
      <c r="AC218" s="325"/>
      <c r="BD218" s="325"/>
      <c r="BE218" s="1573"/>
      <c r="BF218" s="1574"/>
      <c r="BG218" s="1574"/>
      <c r="BH218" s="1574"/>
      <c r="BI218" s="1574"/>
      <c r="BJ218" s="1574"/>
      <c r="BK218" s="1574"/>
      <c r="BL218" s="1574"/>
      <c r="BM218" s="1574"/>
      <c r="BN218" s="1574"/>
      <c r="BO218" s="1574"/>
      <c r="BP218" s="1574"/>
      <c r="BQ218" s="1574"/>
      <c r="BR218" s="1574"/>
      <c r="BS218" s="1574"/>
      <c r="BT218" s="1574"/>
      <c r="BU218" s="1574"/>
      <c r="BV218" s="1574"/>
      <c r="BW218" s="1574"/>
      <c r="BX218" s="1574"/>
      <c r="BY218" s="1574"/>
      <c r="BZ218" s="1574"/>
      <c r="CA218" s="1574"/>
      <c r="CB218" s="1574"/>
      <c r="CC218" s="1574"/>
      <c r="CD218" s="1574"/>
      <c r="CE218" s="1574"/>
      <c r="CF218" s="1574"/>
      <c r="CG218" s="1574"/>
      <c r="CH218" s="1574"/>
      <c r="CI218" s="1574"/>
      <c r="CJ218" s="1574"/>
      <c r="CK218" s="1574"/>
      <c r="CL218" s="1574"/>
      <c r="CM218" s="1574"/>
      <c r="CN218" s="1574"/>
      <c r="CO218" s="1574"/>
      <c r="CP218" s="1574"/>
      <c r="CQ218" s="1574"/>
      <c r="CR218" s="1574"/>
      <c r="CS218" s="1574"/>
      <c r="CT218" s="1574"/>
      <c r="CU218" s="1574"/>
      <c r="CV218" s="1574"/>
      <c r="CW218" s="1574"/>
      <c r="CX218" s="1574"/>
      <c r="CY218" s="1574"/>
      <c r="CZ218" s="1574"/>
      <c r="DA218" s="1574"/>
      <c r="DB218" s="1574"/>
      <c r="DC218" s="1574"/>
      <c r="DD218" s="1574"/>
      <c r="DE218" s="1574"/>
      <c r="DF218" s="1574"/>
      <c r="DG218" s="1574"/>
      <c r="DH218" s="1574"/>
      <c r="DI218" s="1574"/>
      <c r="DJ218" s="1574"/>
      <c r="DK218" s="1574"/>
      <c r="DL218" s="1574"/>
      <c r="DM218" s="1574"/>
      <c r="DN218" s="1574"/>
      <c r="DO218" s="1574"/>
      <c r="DP218" s="1574"/>
      <c r="DQ218" s="1574"/>
      <c r="DR218" s="1574"/>
      <c r="DS218" s="1574"/>
      <c r="DT218" s="1574"/>
      <c r="DU218" s="1574"/>
      <c r="DV218" s="1574"/>
      <c r="DW218" s="1574"/>
      <c r="DX218" s="1574"/>
      <c r="DY218" s="1574"/>
      <c r="DZ218" s="1574"/>
      <c r="EA218" s="1574"/>
      <c r="EB218" s="1574"/>
      <c r="EC218" s="1574"/>
      <c r="ED218" s="1574"/>
      <c r="EE218" s="1574"/>
      <c r="EF218" s="1574"/>
      <c r="EG218" s="1574"/>
      <c r="EL218" s="325"/>
      <c r="EM218" s="1573"/>
      <c r="EN218" s="1574"/>
      <c r="EO218" s="1574"/>
      <c r="EP218" s="1574"/>
      <c r="EQ218" s="1574"/>
      <c r="ER218" s="1574"/>
      <c r="ES218" s="1574"/>
      <c r="ET218" s="1574"/>
      <c r="EU218" s="1574"/>
      <c r="EV218" s="1574"/>
      <c r="EW218" s="1574"/>
      <c r="EX218" s="1574"/>
      <c r="EY218" s="1574"/>
      <c r="EZ218" s="1574"/>
      <c r="FA218" s="1574"/>
      <c r="FB218" s="1574"/>
      <c r="FC218" s="1574"/>
      <c r="FD218" s="1574"/>
      <c r="FE218" s="1574"/>
      <c r="FF218" s="1574"/>
      <c r="FG218" s="1574"/>
      <c r="FH218" s="1574"/>
      <c r="FI218" s="1574"/>
      <c r="FJ218" s="1574"/>
      <c r="FK218" s="1574"/>
      <c r="FL218" s="1574"/>
      <c r="FM218" s="1574"/>
      <c r="FN218" s="1574"/>
      <c r="FO218" s="1574"/>
      <c r="FP218" s="1574"/>
      <c r="FQ218" s="1574"/>
      <c r="FR218" s="1574"/>
      <c r="FS218" s="1574"/>
      <c r="FT218" s="1574"/>
      <c r="FU218" s="1574"/>
      <c r="FV218" s="1574"/>
      <c r="FW218" s="1574"/>
      <c r="FX218" s="1574"/>
      <c r="FY218" s="1574"/>
      <c r="FZ218" s="1574"/>
      <c r="GA218" s="1574"/>
      <c r="GB218" s="1574"/>
      <c r="GC218" s="1574"/>
      <c r="GD218" s="1574"/>
      <c r="GE218" s="1574"/>
      <c r="GF218" s="1574"/>
      <c r="GG218" s="1574"/>
      <c r="GH218" s="1574"/>
      <c r="GI218" s="1574"/>
      <c r="GJ218" s="1574"/>
      <c r="GK218" s="1574"/>
      <c r="GL218" s="1574"/>
      <c r="GM218" s="1574"/>
      <c r="GN218" s="1574"/>
      <c r="GO218" s="1574"/>
      <c r="GP218" s="1574"/>
      <c r="GQ218" s="1574"/>
      <c r="GR218" s="1574"/>
      <c r="GS218" s="1574"/>
      <c r="GT218" s="1574"/>
      <c r="GU218" s="1574"/>
      <c r="GV218" s="1574"/>
      <c r="GW218" s="1574"/>
      <c r="GX218" s="1574"/>
      <c r="GY218" s="1574"/>
      <c r="GZ218" s="1574"/>
      <c r="HA218" s="1574"/>
      <c r="HB218" s="1574"/>
      <c r="HC218" s="1574"/>
      <c r="HD218" s="1574"/>
      <c r="HE218" s="1574"/>
      <c r="HF218" s="1574"/>
      <c r="HG218" s="1574"/>
      <c r="HH218" s="1574"/>
      <c r="HI218" s="1574"/>
      <c r="HJ218" s="1574"/>
      <c r="HK218" s="1574"/>
      <c r="HL218" s="1574"/>
      <c r="HM218" s="1574"/>
      <c r="HN218" s="1574"/>
      <c r="HO218" s="1574"/>
    </row>
    <row r="219" spans="1:223" x14ac:dyDescent="0.2">
      <c r="A219" s="325"/>
      <c r="B219" s="325"/>
      <c r="C219" s="325"/>
      <c r="D219" s="325"/>
      <c r="E219" s="325"/>
      <c r="F219" s="325"/>
      <c r="G219" s="325"/>
      <c r="H219" s="325"/>
      <c r="I219" s="325"/>
      <c r="J219" s="325"/>
      <c r="K219" s="325"/>
      <c r="L219" s="325"/>
      <c r="M219" s="325"/>
      <c r="N219" s="325"/>
      <c r="O219" s="325"/>
      <c r="P219" s="325"/>
      <c r="Q219" s="325"/>
      <c r="R219" s="325"/>
      <c r="S219" s="325"/>
      <c r="T219" s="325"/>
      <c r="U219" s="325"/>
      <c r="V219" s="325"/>
      <c r="W219" s="325"/>
      <c r="X219" s="325"/>
      <c r="Y219" s="325"/>
      <c r="Z219" s="325"/>
      <c r="AA219" s="325"/>
      <c r="AB219" s="325"/>
      <c r="AC219" s="325"/>
      <c r="BD219" s="325"/>
      <c r="BE219" s="1573"/>
      <c r="BF219" s="1574"/>
      <c r="BG219" s="1574"/>
      <c r="BH219" s="1574"/>
      <c r="BI219" s="1574"/>
      <c r="BJ219" s="1574"/>
      <c r="BK219" s="1574"/>
      <c r="BL219" s="1574"/>
      <c r="BM219" s="1574"/>
      <c r="BN219" s="1574"/>
      <c r="BO219" s="1574"/>
      <c r="BP219" s="1574"/>
      <c r="BQ219" s="1574"/>
      <c r="BR219" s="1574"/>
      <c r="BS219" s="1574"/>
      <c r="BT219" s="1574"/>
      <c r="BU219" s="1574"/>
      <c r="BV219" s="1574"/>
      <c r="BW219" s="1574"/>
      <c r="BX219" s="1574"/>
      <c r="BY219" s="1574"/>
      <c r="BZ219" s="1574"/>
      <c r="CA219" s="1574"/>
      <c r="CB219" s="1574"/>
      <c r="CC219" s="1574"/>
      <c r="CD219" s="1574"/>
      <c r="CE219" s="1574"/>
      <c r="CF219" s="1574"/>
      <c r="CG219" s="1574"/>
      <c r="CH219" s="1574"/>
      <c r="CI219" s="1574"/>
      <c r="CJ219" s="1574"/>
      <c r="CK219" s="1574"/>
      <c r="CL219" s="1574"/>
      <c r="CM219" s="1574"/>
      <c r="CN219" s="1574"/>
      <c r="CO219" s="1574"/>
      <c r="CP219" s="1574"/>
      <c r="CQ219" s="1574"/>
      <c r="CR219" s="1574"/>
      <c r="CS219" s="1574"/>
      <c r="CT219" s="1574"/>
      <c r="CU219" s="1574"/>
      <c r="CV219" s="1574"/>
      <c r="CW219" s="1574"/>
      <c r="CX219" s="1574"/>
      <c r="CY219" s="1574"/>
      <c r="CZ219" s="1574"/>
      <c r="DA219" s="1574"/>
      <c r="DB219" s="1574"/>
      <c r="DC219" s="1574"/>
      <c r="DD219" s="1574"/>
      <c r="DE219" s="1574"/>
      <c r="DF219" s="1574"/>
      <c r="DG219" s="1574"/>
      <c r="DH219" s="1574"/>
      <c r="DI219" s="1574"/>
      <c r="DJ219" s="1574"/>
      <c r="DK219" s="1574"/>
      <c r="DL219" s="1574"/>
      <c r="DM219" s="1574"/>
      <c r="DN219" s="1574"/>
      <c r="DO219" s="1574"/>
      <c r="DP219" s="1574"/>
      <c r="DQ219" s="1574"/>
      <c r="DR219" s="1574"/>
      <c r="DS219" s="1574"/>
      <c r="DT219" s="1574"/>
      <c r="DU219" s="1574"/>
      <c r="DV219" s="1574"/>
      <c r="DW219" s="1574"/>
      <c r="DX219" s="1574"/>
      <c r="DY219" s="1574"/>
      <c r="DZ219" s="1574"/>
      <c r="EA219" s="1574"/>
      <c r="EB219" s="1574"/>
      <c r="EC219" s="1574"/>
      <c r="ED219" s="1574"/>
      <c r="EE219" s="1574"/>
      <c r="EF219" s="1574"/>
      <c r="EG219" s="1574"/>
      <c r="EL219" s="325"/>
      <c r="EM219" s="1573"/>
      <c r="EN219" s="1574"/>
      <c r="EO219" s="1574"/>
      <c r="EP219" s="1574"/>
      <c r="EQ219" s="1574"/>
      <c r="ER219" s="1574"/>
      <c r="ES219" s="1574"/>
      <c r="ET219" s="1574"/>
      <c r="EU219" s="1574"/>
      <c r="EV219" s="1574"/>
      <c r="EW219" s="1574"/>
      <c r="EX219" s="1574"/>
      <c r="EY219" s="1574"/>
      <c r="EZ219" s="1574"/>
      <c r="FA219" s="1574"/>
      <c r="FB219" s="1574"/>
      <c r="FC219" s="1574"/>
      <c r="FD219" s="1574"/>
      <c r="FE219" s="1574"/>
      <c r="FF219" s="1574"/>
      <c r="FG219" s="1574"/>
      <c r="FH219" s="1574"/>
      <c r="FI219" s="1574"/>
      <c r="FJ219" s="1574"/>
      <c r="FK219" s="1574"/>
      <c r="FL219" s="1574"/>
      <c r="FM219" s="1574"/>
      <c r="FN219" s="1574"/>
      <c r="FO219" s="1574"/>
      <c r="FP219" s="1574"/>
      <c r="FQ219" s="1574"/>
      <c r="FR219" s="1574"/>
      <c r="FS219" s="1574"/>
      <c r="FT219" s="1574"/>
      <c r="FU219" s="1574"/>
      <c r="FV219" s="1574"/>
      <c r="FW219" s="1574"/>
      <c r="FX219" s="1574"/>
      <c r="FY219" s="1574"/>
      <c r="FZ219" s="1574"/>
      <c r="GA219" s="1574"/>
      <c r="GB219" s="1574"/>
      <c r="GC219" s="1574"/>
      <c r="GD219" s="1574"/>
      <c r="GE219" s="1574"/>
      <c r="GF219" s="1574"/>
      <c r="GG219" s="1574"/>
      <c r="GH219" s="1574"/>
      <c r="GI219" s="1574"/>
      <c r="GJ219" s="1574"/>
      <c r="GK219" s="1574"/>
      <c r="GL219" s="1574"/>
      <c r="GM219" s="1574"/>
      <c r="GN219" s="1574"/>
      <c r="GO219" s="1574"/>
      <c r="GP219" s="1574"/>
      <c r="GQ219" s="1574"/>
      <c r="GR219" s="1574"/>
      <c r="GS219" s="1574"/>
      <c r="GT219" s="1574"/>
      <c r="GU219" s="1574"/>
      <c r="GV219" s="1574"/>
      <c r="GW219" s="1574"/>
      <c r="GX219" s="1574"/>
      <c r="GY219" s="1574"/>
      <c r="GZ219" s="1574"/>
      <c r="HA219" s="1574"/>
      <c r="HB219" s="1574"/>
      <c r="HC219" s="1574"/>
      <c r="HD219" s="1574"/>
      <c r="HE219" s="1574"/>
      <c r="HF219" s="1574"/>
      <c r="HG219" s="1574"/>
      <c r="HH219" s="1574"/>
      <c r="HI219" s="1574"/>
      <c r="HJ219" s="1574"/>
      <c r="HK219" s="1574"/>
      <c r="HL219" s="1574"/>
      <c r="HM219" s="1574"/>
      <c r="HN219" s="1574"/>
      <c r="HO219" s="1574"/>
    </row>
    <row r="220" spans="1:223" x14ac:dyDescent="0.2">
      <c r="A220" s="325"/>
      <c r="B220" s="325"/>
      <c r="C220" s="325"/>
      <c r="D220" s="325"/>
      <c r="E220" s="325"/>
      <c r="F220" s="325"/>
      <c r="G220" s="325"/>
      <c r="H220" s="325"/>
      <c r="I220" s="325"/>
      <c r="J220" s="325"/>
      <c r="K220" s="325"/>
      <c r="L220" s="325"/>
      <c r="M220" s="325"/>
      <c r="N220" s="325"/>
      <c r="O220" s="325"/>
      <c r="P220" s="325"/>
      <c r="Q220" s="325"/>
      <c r="R220" s="325"/>
      <c r="S220" s="325"/>
      <c r="T220" s="325"/>
      <c r="U220" s="325"/>
      <c r="V220" s="325"/>
      <c r="W220" s="325"/>
      <c r="X220" s="325"/>
      <c r="Y220" s="325"/>
      <c r="Z220" s="325"/>
      <c r="AA220" s="325"/>
      <c r="AB220" s="325"/>
      <c r="AC220" s="325"/>
      <c r="BD220" s="325"/>
      <c r="BE220" s="1573"/>
      <c r="BF220" s="1574"/>
      <c r="BG220" s="1574"/>
      <c r="BH220" s="1574"/>
      <c r="BI220" s="1574"/>
      <c r="BJ220" s="1574"/>
      <c r="BK220" s="1574"/>
      <c r="BL220" s="1574"/>
      <c r="BM220" s="1574"/>
      <c r="BN220" s="1574"/>
      <c r="BO220" s="1574"/>
      <c r="BP220" s="1574"/>
      <c r="BQ220" s="1574"/>
      <c r="BR220" s="1574"/>
      <c r="BS220" s="1574"/>
      <c r="BT220" s="1574"/>
      <c r="BU220" s="1574"/>
      <c r="BV220" s="1574"/>
      <c r="BW220" s="1574"/>
      <c r="BX220" s="1574"/>
      <c r="BY220" s="1574"/>
      <c r="BZ220" s="1574"/>
      <c r="CA220" s="1574"/>
      <c r="CB220" s="1574"/>
      <c r="CC220" s="1574"/>
      <c r="CD220" s="1574"/>
      <c r="CE220" s="1574"/>
      <c r="CF220" s="1574"/>
      <c r="CG220" s="1574"/>
      <c r="CH220" s="1574"/>
      <c r="CI220" s="1574"/>
      <c r="CJ220" s="1574"/>
      <c r="CK220" s="1574"/>
      <c r="CL220" s="1574"/>
      <c r="CM220" s="1574"/>
      <c r="CN220" s="1574"/>
      <c r="CO220" s="1574"/>
      <c r="CP220" s="1574"/>
      <c r="CQ220" s="1574"/>
      <c r="CR220" s="1574"/>
      <c r="CS220" s="1574"/>
      <c r="CT220" s="1574"/>
      <c r="CU220" s="1574"/>
      <c r="CV220" s="1574"/>
      <c r="CW220" s="1574"/>
      <c r="CX220" s="1574"/>
      <c r="CY220" s="1574"/>
      <c r="CZ220" s="1574"/>
      <c r="DA220" s="1574"/>
      <c r="DB220" s="1574"/>
      <c r="DC220" s="1574"/>
      <c r="DD220" s="1574"/>
      <c r="DE220" s="1574"/>
      <c r="DF220" s="1574"/>
      <c r="DG220" s="1574"/>
      <c r="DH220" s="1574"/>
      <c r="DI220" s="1574"/>
      <c r="DJ220" s="1574"/>
      <c r="DK220" s="1574"/>
      <c r="DL220" s="1574"/>
      <c r="DM220" s="1574"/>
      <c r="DN220" s="1574"/>
      <c r="DO220" s="1574"/>
      <c r="DP220" s="1574"/>
      <c r="DQ220" s="1574"/>
      <c r="DR220" s="1574"/>
      <c r="DS220" s="1574"/>
      <c r="DT220" s="1574"/>
      <c r="DU220" s="1574"/>
      <c r="DV220" s="1574"/>
      <c r="DW220" s="1574"/>
      <c r="DX220" s="1574"/>
      <c r="DY220" s="1574"/>
      <c r="DZ220" s="1574"/>
      <c r="EA220" s="1574"/>
      <c r="EB220" s="1574"/>
      <c r="EC220" s="1574"/>
      <c r="ED220" s="1574"/>
      <c r="EE220" s="1574"/>
      <c r="EF220" s="1574"/>
      <c r="EG220" s="1574"/>
      <c r="EL220" s="325"/>
      <c r="EM220" s="1573"/>
      <c r="EN220" s="1574"/>
      <c r="EO220" s="1574"/>
      <c r="EP220" s="1574"/>
      <c r="EQ220" s="1574"/>
      <c r="ER220" s="1574"/>
      <c r="ES220" s="1574"/>
      <c r="ET220" s="1574"/>
      <c r="EU220" s="1574"/>
      <c r="EV220" s="1574"/>
      <c r="EW220" s="1574"/>
      <c r="EX220" s="1574"/>
      <c r="EY220" s="1574"/>
      <c r="EZ220" s="1574"/>
      <c r="FA220" s="1574"/>
      <c r="FB220" s="1574"/>
      <c r="FC220" s="1574"/>
      <c r="FD220" s="1574"/>
      <c r="FE220" s="1574"/>
      <c r="FF220" s="1574"/>
      <c r="FG220" s="1574"/>
      <c r="FH220" s="1574"/>
      <c r="FI220" s="1574"/>
      <c r="FJ220" s="1574"/>
      <c r="FK220" s="1574"/>
      <c r="FL220" s="1574"/>
      <c r="FM220" s="1574"/>
      <c r="FN220" s="1574"/>
      <c r="FO220" s="1574"/>
      <c r="FP220" s="1574"/>
      <c r="FQ220" s="1574"/>
      <c r="FR220" s="1574"/>
      <c r="FS220" s="1574"/>
      <c r="FT220" s="1574"/>
      <c r="FU220" s="1574"/>
      <c r="FV220" s="1574"/>
      <c r="FW220" s="1574"/>
      <c r="FX220" s="1574"/>
      <c r="FY220" s="1574"/>
      <c r="FZ220" s="1574"/>
      <c r="GA220" s="1574"/>
      <c r="GB220" s="1574"/>
      <c r="GC220" s="1574"/>
      <c r="GD220" s="1574"/>
      <c r="GE220" s="1574"/>
      <c r="GF220" s="1574"/>
      <c r="GG220" s="1574"/>
      <c r="GH220" s="1574"/>
      <c r="GI220" s="1574"/>
      <c r="GJ220" s="1574"/>
      <c r="GK220" s="1574"/>
      <c r="GL220" s="1574"/>
      <c r="GM220" s="1574"/>
      <c r="GN220" s="1574"/>
      <c r="GO220" s="1574"/>
      <c r="GP220" s="1574"/>
      <c r="GQ220" s="1574"/>
      <c r="GR220" s="1574"/>
      <c r="GS220" s="1574"/>
      <c r="GT220" s="1574"/>
      <c r="GU220" s="1574"/>
      <c r="GV220" s="1574"/>
      <c r="GW220" s="1574"/>
      <c r="GX220" s="1574"/>
      <c r="GY220" s="1574"/>
      <c r="GZ220" s="1574"/>
      <c r="HA220" s="1574"/>
      <c r="HB220" s="1574"/>
      <c r="HC220" s="1574"/>
      <c r="HD220" s="1574"/>
      <c r="HE220" s="1574"/>
      <c r="HF220" s="1574"/>
      <c r="HG220" s="1574"/>
      <c r="HH220" s="1574"/>
      <c r="HI220" s="1574"/>
      <c r="HJ220" s="1574"/>
      <c r="HK220" s="1574"/>
      <c r="HL220" s="1574"/>
      <c r="HM220" s="1574"/>
      <c r="HN220" s="1574"/>
      <c r="HO220" s="1574"/>
    </row>
    <row r="221" spans="1:223" x14ac:dyDescent="0.2">
      <c r="A221" s="325"/>
      <c r="B221" s="325"/>
      <c r="C221" s="325"/>
      <c r="D221" s="325"/>
      <c r="E221" s="325"/>
      <c r="F221" s="325"/>
      <c r="G221" s="325"/>
      <c r="H221" s="325"/>
      <c r="I221" s="325"/>
      <c r="J221" s="325"/>
      <c r="K221" s="325"/>
      <c r="L221" s="325"/>
      <c r="M221" s="325"/>
      <c r="N221" s="325"/>
      <c r="O221" s="325"/>
      <c r="P221" s="325"/>
      <c r="Q221" s="325"/>
      <c r="R221" s="325"/>
      <c r="S221" s="325"/>
      <c r="T221" s="325"/>
      <c r="U221" s="325"/>
      <c r="V221" s="325"/>
      <c r="W221" s="325"/>
      <c r="X221" s="325"/>
      <c r="Y221" s="325"/>
      <c r="Z221" s="325"/>
      <c r="AA221" s="325"/>
      <c r="AB221" s="325"/>
      <c r="AC221" s="325"/>
      <c r="BD221" s="325"/>
      <c r="BE221" s="1573"/>
      <c r="BF221" s="1574"/>
      <c r="BG221" s="1574"/>
      <c r="BH221" s="1574"/>
      <c r="BI221" s="1574"/>
      <c r="BJ221" s="1574"/>
      <c r="BK221" s="1574"/>
      <c r="BL221" s="1574"/>
      <c r="BM221" s="1574"/>
      <c r="BN221" s="1574"/>
      <c r="BO221" s="1574"/>
      <c r="BP221" s="1574"/>
      <c r="BQ221" s="1574"/>
      <c r="BR221" s="1574"/>
      <c r="BS221" s="1574"/>
      <c r="BT221" s="1574"/>
      <c r="BU221" s="1574"/>
      <c r="BV221" s="1574"/>
      <c r="BW221" s="1574"/>
      <c r="BX221" s="1574"/>
      <c r="BY221" s="1574"/>
      <c r="BZ221" s="1574"/>
      <c r="CA221" s="1574"/>
      <c r="CB221" s="1574"/>
      <c r="CC221" s="1574"/>
      <c r="CD221" s="1574"/>
      <c r="CE221" s="1574"/>
      <c r="CF221" s="1574"/>
      <c r="CG221" s="1574"/>
      <c r="CH221" s="1574"/>
      <c r="CI221" s="1574"/>
      <c r="CJ221" s="1574"/>
      <c r="CK221" s="1574"/>
      <c r="CL221" s="1574"/>
      <c r="CM221" s="1574"/>
      <c r="CN221" s="1574"/>
      <c r="CO221" s="1574"/>
      <c r="CP221" s="1574"/>
      <c r="CQ221" s="1574"/>
      <c r="CR221" s="1574"/>
      <c r="CS221" s="1574"/>
      <c r="CT221" s="1574"/>
      <c r="CU221" s="1574"/>
      <c r="CV221" s="1574"/>
      <c r="CW221" s="1574"/>
      <c r="CX221" s="1574"/>
      <c r="CY221" s="1574"/>
      <c r="CZ221" s="1574"/>
      <c r="DA221" s="1574"/>
      <c r="DB221" s="1574"/>
      <c r="DC221" s="1574"/>
      <c r="DD221" s="1574"/>
      <c r="DE221" s="1574"/>
      <c r="DF221" s="1574"/>
      <c r="DG221" s="1574"/>
      <c r="DH221" s="1574"/>
      <c r="DI221" s="1574"/>
      <c r="DJ221" s="1574"/>
      <c r="DK221" s="1574"/>
      <c r="DL221" s="1574"/>
      <c r="DM221" s="1574"/>
      <c r="DN221" s="1574"/>
      <c r="DO221" s="1574"/>
      <c r="DP221" s="1574"/>
      <c r="DQ221" s="1574"/>
      <c r="DR221" s="1574"/>
      <c r="DS221" s="1574"/>
      <c r="DT221" s="1574"/>
      <c r="DU221" s="1574"/>
      <c r="DV221" s="1574"/>
      <c r="DW221" s="1574"/>
      <c r="DX221" s="1574"/>
      <c r="DY221" s="1574"/>
      <c r="DZ221" s="1574"/>
      <c r="EA221" s="1574"/>
      <c r="EB221" s="1574"/>
      <c r="EC221" s="1574"/>
      <c r="ED221" s="1574"/>
      <c r="EE221" s="1574"/>
      <c r="EF221" s="1574"/>
      <c r="EG221" s="1574"/>
      <c r="EL221" s="325"/>
      <c r="EM221" s="1573"/>
      <c r="EN221" s="1574"/>
      <c r="EO221" s="1574"/>
      <c r="EP221" s="1574"/>
      <c r="EQ221" s="1574"/>
      <c r="ER221" s="1574"/>
      <c r="ES221" s="1574"/>
      <c r="ET221" s="1574"/>
      <c r="EU221" s="1574"/>
      <c r="EV221" s="1574"/>
      <c r="EW221" s="1574"/>
      <c r="EX221" s="1574"/>
      <c r="EY221" s="1574"/>
      <c r="EZ221" s="1574"/>
      <c r="FA221" s="1574"/>
      <c r="FB221" s="1574"/>
      <c r="FC221" s="1574"/>
      <c r="FD221" s="1574"/>
      <c r="FE221" s="1574"/>
      <c r="FF221" s="1574"/>
      <c r="FG221" s="1574"/>
      <c r="FH221" s="1574"/>
      <c r="FI221" s="1574"/>
      <c r="FJ221" s="1574"/>
      <c r="FK221" s="1574"/>
      <c r="FL221" s="1574"/>
      <c r="FM221" s="1574"/>
      <c r="FN221" s="1574"/>
      <c r="FO221" s="1574"/>
      <c r="FP221" s="1574"/>
      <c r="FQ221" s="1574"/>
      <c r="FR221" s="1574"/>
      <c r="FS221" s="1574"/>
      <c r="FT221" s="1574"/>
      <c r="FU221" s="1574"/>
      <c r="FV221" s="1574"/>
      <c r="FW221" s="1574"/>
      <c r="FX221" s="1574"/>
      <c r="FY221" s="1574"/>
      <c r="FZ221" s="1574"/>
      <c r="GA221" s="1574"/>
      <c r="GB221" s="1574"/>
      <c r="GC221" s="1574"/>
      <c r="GD221" s="1574"/>
      <c r="GE221" s="1574"/>
      <c r="GF221" s="1574"/>
      <c r="GG221" s="1574"/>
      <c r="GH221" s="1574"/>
      <c r="GI221" s="1574"/>
      <c r="GJ221" s="1574"/>
      <c r="GK221" s="1574"/>
      <c r="GL221" s="1574"/>
      <c r="GM221" s="1574"/>
      <c r="GN221" s="1574"/>
      <c r="GO221" s="1574"/>
      <c r="GP221" s="1574"/>
      <c r="GQ221" s="1574"/>
      <c r="GR221" s="1574"/>
      <c r="GS221" s="1574"/>
      <c r="GT221" s="1574"/>
      <c r="GU221" s="1574"/>
      <c r="GV221" s="1574"/>
      <c r="GW221" s="1574"/>
      <c r="GX221" s="1574"/>
      <c r="GY221" s="1574"/>
      <c r="GZ221" s="1574"/>
      <c r="HA221" s="1574"/>
      <c r="HB221" s="1574"/>
      <c r="HC221" s="1574"/>
      <c r="HD221" s="1574"/>
      <c r="HE221" s="1574"/>
      <c r="HF221" s="1574"/>
      <c r="HG221" s="1574"/>
      <c r="HH221" s="1574"/>
      <c r="HI221" s="1574"/>
      <c r="HJ221" s="1574"/>
      <c r="HK221" s="1574"/>
      <c r="HL221" s="1574"/>
      <c r="HM221" s="1574"/>
      <c r="HN221" s="1574"/>
      <c r="HO221" s="1574"/>
    </row>
    <row r="222" spans="1:223" x14ac:dyDescent="0.2">
      <c r="A222" s="325"/>
      <c r="B222" s="325"/>
      <c r="C222" s="325"/>
      <c r="D222" s="325"/>
      <c r="E222" s="325"/>
      <c r="F222" s="325"/>
      <c r="G222" s="325"/>
      <c r="H222" s="325"/>
      <c r="I222" s="325"/>
      <c r="J222" s="325"/>
      <c r="K222" s="325"/>
      <c r="L222" s="325"/>
      <c r="M222" s="325"/>
      <c r="N222" s="325"/>
      <c r="O222" s="325"/>
      <c r="P222" s="325"/>
      <c r="Q222" s="325"/>
      <c r="R222" s="325"/>
      <c r="S222" s="325"/>
      <c r="T222" s="325"/>
      <c r="U222" s="325"/>
      <c r="V222" s="325"/>
      <c r="W222" s="325"/>
      <c r="X222" s="325"/>
      <c r="Y222" s="325"/>
      <c r="Z222" s="325"/>
      <c r="AA222" s="325"/>
      <c r="AB222" s="325"/>
      <c r="AC222" s="325"/>
      <c r="BD222" s="325"/>
      <c r="BE222" s="1573"/>
      <c r="BF222" s="1574"/>
      <c r="BG222" s="1574"/>
      <c r="BH222" s="1574"/>
      <c r="BI222" s="1574"/>
      <c r="BJ222" s="1574"/>
      <c r="BK222" s="1574"/>
      <c r="BL222" s="1574"/>
      <c r="BM222" s="1574"/>
      <c r="BN222" s="1574"/>
      <c r="BO222" s="1574"/>
      <c r="BP222" s="1574"/>
      <c r="BQ222" s="1574"/>
      <c r="BR222" s="1574"/>
      <c r="BS222" s="1574"/>
      <c r="BT222" s="1574"/>
      <c r="BU222" s="1574"/>
      <c r="BV222" s="1574"/>
      <c r="BW222" s="1574"/>
      <c r="BX222" s="1574"/>
      <c r="BY222" s="1574"/>
      <c r="BZ222" s="1574"/>
      <c r="CA222" s="1574"/>
      <c r="CB222" s="1574"/>
      <c r="CC222" s="1574"/>
      <c r="CD222" s="1574"/>
      <c r="CE222" s="1574"/>
      <c r="CF222" s="1574"/>
      <c r="CG222" s="1574"/>
      <c r="CH222" s="1574"/>
      <c r="CI222" s="1574"/>
      <c r="CJ222" s="1574"/>
      <c r="CK222" s="1574"/>
      <c r="CL222" s="1574"/>
      <c r="CM222" s="1574"/>
      <c r="CN222" s="1574"/>
      <c r="CO222" s="1574"/>
      <c r="CP222" s="1574"/>
      <c r="CQ222" s="1574"/>
      <c r="CR222" s="1574"/>
      <c r="CS222" s="1574"/>
      <c r="CT222" s="1574"/>
      <c r="CU222" s="1574"/>
      <c r="CV222" s="1574"/>
      <c r="CW222" s="1574"/>
      <c r="CX222" s="1574"/>
      <c r="CY222" s="1574"/>
      <c r="CZ222" s="1574"/>
      <c r="DA222" s="1574"/>
      <c r="DB222" s="1574"/>
      <c r="DC222" s="1574"/>
      <c r="DD222" s="1574"/>
      <c r="DE222" s="1574"/>
      <c r="DF222" s="1574"/>
      <c r="DG222" s="1574"/>
      <c r="DH222" s="1574"/>
      <c r="DI222" s="1574"/>
      <c r="DJ222" s="1574"/>
      <c r="DK222" s="1574"/>
      <c r="DL222" s="1574"/>
      <c r="DM222" s="1574"/>
      <c r="DN222" s="1574"/>
      <c r="DO222" s="1574"/>
      <c r="DP222" s="1574"/>
      <c r="DQ222" s="1574"/>
      <c r="DR222" s="1574"/>
      <c r="DS222" s="1574"/>
      <c r="DT222" s="1574"/>
      <c r="DU222" s="1574"/>
      <c r="DV222" s="1574"/>
      <c r="DW222" s="1574"/>
      <c r="DX222" s="1574"/>
      <c r="DY222" s="1574"/>
      <c r="DZ222" s="1574"/>
      <c r="EA222" s="1574"/>
      <c r="EB222" s="1574"/>
      <c r="EC222" s="1574"/>
      <c r="ED222" s="1574"/>
      <c r="EE222" s="1574"/>
      <c r="EF222" s="1574"/>
      <c r="EG222" s="1574"/>
      <c r="EL222" s="325"/>
      <c r="EM222" s="1573"/>
      <c r="EN222" s="1574"/>
      <c r="EO222" s="1574"/>
      <c r="EP222" s="1574"/>
      <c r="EQ222" s="1574"/>
      <c r="ER222" s="1574"/>
      <c r="ES222" s="1574"/>
      <c r="ET222" s="1574"/>
      <c r="EU222" s="1574"/>
      <c r="EV222" s="1574"/>
      <c r="EW222" s="1574"/>
      <c r="EX222" s="1574"/>
      <c r="EY222" s="1574"/>
      <c r="EZ222" s="1574"/>
      <c r="FA222" s="1574"/>
      <c r="FB222" s="1574"/>
      <c r="FC222" s="1574"/>
      <c r="FD222" s="1574"/>
      <c r="FE222" s="1574"/>
      <c r="FF222" s="1574"/>
      <c r="FG222" s="1574"/>
      <c r="FH222" s="1574"/>
      <c r="FI222" s="1574"/>
      <c r="FJ222" s="1574"/>
      <c r="FK222" s="1574"/>
      <c r="FL222" s="1574"/>
      <c r="FM222" s="1574"/>
      <c r="FN222" s="1574"/>
      <c r="FO222" s="1574"/>
      <c r="FP222" s="1574"/>
      <c r="FQ222" s="1574"/>
      <c r="FR222" s="1574"/>
      <c r="FS222" s="1574"/>
      <c r="FT222" s="1574"/>
      <c r="FU222" s="1574"/>
      <c r="FV222" s="1574"/>
      <c r="FW222" s="1574"/>
      <c r="FX222" s="1574"/>
      <c r="FY222" s="1574"/>
      <c r="FZ222" s="1574"/>
      <c r="GA222" s="1574"/>
      <c r="GB222" s="1574"/>
      <c r="GC222" s="1574"/>
      <c r="GD222" s="1574"/>
      <c r="GE222" s="1574"/>
      <c r="GF222" s="1574"/>
      <c r="GG222" s="1574"/>
      <c r="GH222" s="1574"/>
      <c r="GI222" s="1574"/>
      <c r="GJ222" s="1574"/>
      <c r="GK222" s="1574"/>
      <c r="GL222" s="1574"/>
      <c r="GM222" s="1574"/>
      <c r="GN222" s="1574"/>
      <c r="GO222" s="1574"/>
      <c r="GP222" s="1574"/>
      <c r="GQ222" s="1574"/>
      <c r="GR222" s="1574"/>
      <c r="GS222" s="1574"/>
      <c r="GT222" s="1574"/>
      <c r="GU222" s="1574"/>
      <c r="GV222" s="1574"/>
      <c r="GW222" s="1574"/>
      <c r="GX222" s="1574"/>
      <c r="GY222" s="1574"/>
      <c r="GZ222" s="1574"/>
      <c r="HA222" s="1574"/>
      <c r="HB222" s="1574"/>
      <c r="HC222" s="1574"/>
      <c r="HD222" s="1574"/>
      <c r="HE222" s="1574"/>
      <c r="HF222" s="1574"/>
      <c r="HG222" s="1574"/>
      <c r="HH222" s="1574"/>
      <c r="HI222" s="1574"/>
      <c r="HJ222" s="1574"/>
      <c r="HK222" s="1574"/>
      <c r="HL222" s="1574"/>
      <c r="HM222" s="1574"/>
      <c r="HN222" s="1574"/>
      <c r="HO222" s="1574"/>
    </row>
    <row r="223" spans="1:223" x14ac:dyDescent="0.2">
      <c r="A223" s="325"/>
      <c r="B223" s="325"/>
      <c r="C223" s="325"/>
      <c r="D223" s="325"/>
      <c r="E223" s="325"/>
      <c r="F223" s="325"/>
      <c r="G223" s="325"/>
      <c r="H223" s="325"/>
      <c r="I223" s="325"/>
      <c r="J223" s="325"/>
      <c r="K223" s="325"/>
      <c r="L223" s="325"/>
      <c r="M223" s="325"/>
      <c r="N223" s="325"/>
      <c r="O223" s="325"/>
      <c r="P223" s="325"/>
      <c r="Q223" s="325"/>
      <c r="R223" s="325"/>
      <c r="S223" s="325"/>
      <c r="T223" s="325"/>
      <c r="U223" s="325"/>
      <c r="V223" s="325"/>
      <c r="W223" s="325"/>
      <c r="X223" s="325"/>
      <c r="Y223" s="325"/>
      <c r="Z223" s="325"/>
      <c r="AA223" s="325"/>
      <c r="AB223" s="325"/>
      <c r="AC223" s="325"/>
      <c r="BD223" s="325"/>
      <c r="BE223" s="1573"/>
      <c r="BF223" s="1574"/>
      <c r="BG223" s="1574"/>
      <c r="BH223" s="1574"/>
      <c r="BI223" s="1574"/>
      <c r="BJ223" s="1574"/>
      <c r="BK223" s="1574"/>
      <c r="BL223" s="1574"/>
      <c r="BM223" s="1574"/>
      <c r="BN223" s="1574"/>
      <c r="BO223" s="1574"/>
      <c r="BP223" s="1574"/>
      <c r="BQ223" s="1574"/>
      <c r="BR223" s="1574"/>
      <c r="BS223" s="1574"/>
      <c r="BT223" s="1574"/>
      <c r="BU223" s="1574"/>
      <c r="BV223" s="1574"/>
      <c r="BW223" s="1574"/>
      <c r="BX223" s="1574"/>
      <c r="BY223" s="1574"/>
      <c r="BZ223" s="1574"/>
      <c r="CA223" s="1574"/>
      <c r="CB223" s="1574"/>
      <c r="CC223" s="1574"/>
      <c r="CD223" s="1574"/>
      <c r="CE223" s="1574"/>
      <c r="CF223" s="1574"/>
      <c r="CG223" s="1574"/>
      <c r="CH223" s="1574"/>
      <c r="CI223" s="1574"/>
      <c r="CJ223" s="1574"/>
      <c r="CK223" s="1574"/>
      <c r="CL223" s="1574"/>
      <c r="CM223" s="1574"/>
      <c r="CN223" s="1574"/>
      <c r="CO223" s="1574"/>
      <c r="CP223" s="1574"/>
      <c r="CQ223" s="1574"/>
      <c r="CR223" s="1574"/>
      <c r="CS223" s="1574"/>
      <c r="CT223" s="1574"/>
      <c r="CU223" s="1574"/>
      <c r="CV223" s="1574"/>
      <c r="CW223" s="1574"/>
      <c r="CX223" s="1574"/>
      <c r="CY223" s="1574"/>
      <c r="CZ223" s="1574"/>
      <c r="DA223" s="1574"/>
      <c r="DB223" s="1574"/>
      <c r="DC223" s="1574"/>
      <c r="DD223" s="1574"/>
      <c r="DE223" s="1574"/>
      <c r="DF223" s="1574"/>
      <c r="DG223" s="1574"/>
      <c r="DH223" s="1574"/>
      <c r="DI223" s="1574"/>
      <c r="DJ223" s="1574"/>
      <c r="DK223" s="1574"/>
      <c r="DL223" s="1574"/>
      <c r="DM223" s="1574"/>
      <c r="DN223" s="1574"/>
      <c r="DO223" s="1574"/>
      <c r="DP223" s="1574"/>
      <c r="DQ223" s="1574"/>
      <c r="DR223" s="1574"/>
      <c r="DS223" s="1574"/>
      <c r="DT223" s="1574"/>
      <c r="DU223" s="1574"/>
      <c r="DV223" s="1574"/>
      <c r="DW223" s="1574"/>
      <c r="DX223" s="1574"/>
      <c r="DY223" s="1574"/>
      <c r="DZ223" s="1574"/>
      <c r="EA223" s="1574"/>
      <c r="EB223" s="1574"/>
      <c r="EC223" s="1574"/>
      <c r="ED223" s="1574"/>
      <c r="EE223" s="1574"/>
      <c r="EF223" s="1574"/>
      <c r="EG223" s="1574"/>
      <c r="EL223" s="325"/>
      <c r="EM223" s="1573"/>
      <c r="EN223" s="1574"/>
      <c r="EO223" s="1574"/>
      <c r="EP223" s="1574"/>
      <c r="EQ223" s="1574"/>
      <c r="ER223" s="1574"/>
      <c r="ES223" s="1574"/>
      <c r="ET223" s="1574"/>
      <c r="EU223" s="1574"/>
      <c r="EV223" s="1574"/>
      <c r="EW223" s="1574"/>
      <c r="EX223" s="1574"/>
      <c r="EY223" s="1574"/>
      <c r="EZ223" s="1574"/>
      <c r="FA223" s="1574"/>
      <c r="FB223" s="1574"/>
      <c r="FC223" s="1574"/>
      <c r="FD223" s="1574"/>
      <c r="FE223" s="1574"/>
      <c r="FF223" s="1574"/>
      <c r="FG223" s="1574"/>
      <c r="FH223" s="1574"/>
      <c r="FI223" s="1574"/>
      <c r="FJ223" s="1574"/>
      <c r="FK223" s="1574"/>
      <c r="FL223" s="1574"/>
      <c r="FM223" s="1574"/>
      <c r="FN223" s="1574"/>
      <c r="FO223" s="1574"/>
      <c r="FP223" s="1574"/>
      <c r="FQ223" s="1574"/>
      <c r="FR223" s="1574"/>
      <c r="FS223" s="1574"/>
      <c r="FT223" s="1574"/>
      <c r="FU223" s="1574"/>
      <c r="FV223" s="1574"/>
      <c r="FW223" s="1574"/>
      <c r="FX223" s="1574"/>
      <c r="FY223" s="1574"/>
      <c r="FZ223" s="1574"/>
      <c r="GA223" s="1574"/>
      <c r="GB223" s="1574"/>
      <c r="GC223" s="1574"/>
      <c r="GD223" s="1574"/>
      <c r="GE223" s="1574"/>
      <c r="GF223" s="1574"/>
      <c r="GG223" s="1574"/>
      <c r="GH223" s="1574"/>
      <c r="GI223" s="1574"/>
      <c r="GJ223" s="1574"/>
      <c r="GK223" s="1574"/>
      <c r="GL223" s="1574"/>
      <c r="GM223" s="1574"/>
      <c r="GN223" s="1574"/>
      <c r="GO223" s="1574"/>
      <c r="GP223" s="1574"/>
      <c r="GQ223" s="1574"/>
      <c r="GR223" s="1574"/>
      <c r="GS223" s="1574"/>
      <c r="GT223" s="1574"/>
      <c r="GU223" s="1574"/>
      <c r="GV223" s="1574"/>
      <c r="GW223" s="1574"/>
      <c r="GX223" s="1574"/>
      <c r="GY223" s="1574"/>
      <c r="GZ223" s="1574"/>
      <c r="HA223" s="1574"/>
      <c r="HB223" s="1574"/>
      <c r="HC223" s="1574"/>
      <c r="HD223" s="1574"/>
      <c r="HE223" s="1574"/>
      <c r="HF223" s="1574"/>
      <c r="HG223" s="1574"/>
      <c r="HH223" s="1574"/>
      <c r="HI223" s="1574"/>
      <c r="HJ223" s="1574"/>
      <c r="HK223" s="1574"/>
      <c r="HL223" s="1574"/>
      <c r="HM223" s="1574"/>
      <c r="HN223" s="1574"/>
      <c r="HO223" s="1574"/>
    </row>
    <row r="224" spans="1:223" x14ac:dyDescent="0.2">
      <c r="A224" s="325"/>
      <c r="B224" s="325"/>
      <c r="C224" s="325"/>
      <c r="D224" s="325"/>
      <c r="E224" s="325"/>
      <c r="F224" s="325"/>
      <c r="G224" s="325"/>
      <c r="H224" s="325"/>
      <c r="I224" s="325"/>
      <c r="J224" s="325"/>
      <c r="K224" s="325"/>
      <c r="L224" s="325"/>
      <c r="M224" s="325"/>
      <c r="N224" s="325"/>
      <c r="O224" s="325"/>
      <c r="P224" s="325"/>
      <c r="Q224" s="325"/>
      <c r="R224" s="325"/>
      <c r="S224" s="325"/>
      <c r="T224" s="325"/>
      <c r="U224" s="325"/>
      <c r="V224" s="325"/>
      <c r="W224" s="325"/>
      <c r="X224" s="325"/>
      <c r="Y224" s="325"/>
      <c r="Z224" s="325"/>
      <c r="AA224" s="325"/>
      <c r="AB224" s="325"/>
      <c r="AC224" s="325"/>
      <c r="BD224" s="325"/>
      <c r="BE224" s="1573"/>
      <c r="BF224" s="1574"/>
      <c r="BG224" s="1574"/>
      <c r="BH224" s="1574"/>
      <c r="BI224" s="1574"/>
      <c r="BJ224" s="1574"/>
      <c r="BK224" s="1574"/>
      <c r="BL224" s="1574"/>
      <c r="BM224" s="1574"/>
      <c r="BN224" s="1574"/>
      <c r="BO224" s="1574"/>
      <c r="BP224" s="1574"/>
      <c r="BQ224" s="1574"/>
      <c r="BR224" s="1574"/>
      <c r="BS224" s="1574"/>
      <c r="BT224" s="1574"/>
      <c r="BU224" s="1574"/>
      <c r="BV224" s="1574"/>
      <c r="BW224" s="1574"/>
      <c r="BX224" s="1574"/>
      <c r="BY224" s="1574"/>
      <c r="BZ224" s="1574"/>
      <c r="CA224" s="1574"/>
      <c r="CB224" s="1574"/>
      <c r="CC224" s="1574"/>
      <c r="CD224" s="1574"/>
      <c r="CE224" s="1574"/>
      <c r="CF224" s="1574"/>
      <c r="CG224" s="1574"/>
      <c r="CH224" s="1574"/>
      <c r="CI224" s="1574"/>
      <c r="CJ224" s="1574"/>
      <c r="CK224" s="1574"/>
      <c r="CL224" s="1574"/>
      <c r="CM224" s="1574"/>
      <c r="CN224" s="1574"/>
      <c r="CO224" s="1574"/>
      <c r="CP224" s="1574"/>
      <c r="CQ224" s="1574"/>
      <c r="CR224" s="1574"/>
      <c r="CS224" s="1574"/>
      <c r="CT224" s="1574"/>
      <c r="CU224" s="1574"/>
      <c r="CV224" s="1574"/>
      <c r="CW224" s="1574"/>
      <c r="CX224" s="1574"/>
      <c r="CY224" s="1574"/>
      <c r="CZ224" s="1574"/>
      <c r="DA224" s="1574"/>
      <c r="DB224" s="1574"/>
      <c r="DC224" s="1574"/>
      <c r="DD224" s="1574"/>
      <c r="DE224" s="1574"/>
      <c r="DF224" s="1574"/>
      <c r="DG224" s="1574"/>
      <c r="DH224" s="1574"/>
      <c r="DI224" s="1574"/>
      <c r="DJ224" s="1574"/>
      <c r="DK224" s="1574"/>
      <c r="DL224" s="1574"/>
      <c r="DM224" s="1574"/>
      <c r="DN224" s="1574"/>
      <c r="DO224" s="1574"/>
      <c r="DP224" s="1574"/>
      <c r="DQ224" s="1574"/>
      <c r="DR224" s="1574"/>
      <c r="DS224" s="1574"/>
      <c r="DT224" s="1574"/>
      <c r="DU224" s="1574"/>
      <c r="DV224" s="1574"/>
      <c r="DW224" s="1574"/>
      <c r="DX224" s="1574"/>
      <c r="DY224" s="1574"/>
      <c r="DZ224" s="1574"/>
      <c r="EA224" s="1574"/>
      <c r="EB224" s="1574"/>
      <c r="EC224" s="1574"/>
      <c r="ED224" s="1574"/>
      <c r="EE224" s="1574"/>
      <c r="EF224" s="1574"/>
      <c r="EG224" s="1574"/>
      <c r="EL224" s="325"/>
      <c r="EM224" s="1573"/>
      <c r="EN224" s="1574"/>
      <c r="EO224" s="1574"/>
      <c r="EP224" s="1574"/>
      <c r="EQ224" s="1574"/>
      <c r="ER224" s="1574"/>
      <c r="ES224" s="1574"/>
      <c r="ET224" s="1574"/>
      <c r="EU224" s="1574"/>
      <c r="EV224" s="1574"/>
      <c r="EW224" s="1574"/>
      <c r="EX224" s="1574"/>
      <c r="EY224" s="1574"/>
      <c r="EZ224" s="1574"/>
      <c r="FA224" s="1574"/>
      <c r="FB224" s="1574"/>
      <c r="FC224" s="1574"/>
      <c r="FD224" s="1574"/>
      <c r="FE224" s="1574"/>
      <c r="FF224" s="1574"/>
      <c r="FG224" s="1574"/>
      <c r="FH224" s="1574"/>
      <c r="FI224" s="1574"/>
      <c r="FJ224" s="1574"/>
      <c r="FK224" s="1574"/>
      <c r="FL224" s="1574"/>
      <c r="FM224" s="1574"/>
      <c r="FN224" s="1574"/>
      <c r="FO224" s="1574"/>
      <c r="FP224" s="1574"/>
      <c r="FQ224" s="1574"/>
      <c r="FR224" s="1574"/>
      <c r="FS224" s="1574"/>
      <c r="FT224" s="1574"/>
      <c r="FU224" s="1574"/>
      <c r="FV224" s="1574"/>
      <c r="FW224" s="1574"/>
      <c r="FX224" s="1574"/>
      <c r="FY224" s="1574"/>
      <c r="FZ224" s="1574"/>
      <c r="GA224" s="1574"/>
      <c r="GB224" s="1574"/>
      <c r="GC224" s="1574"/>
      <c r="GD224" s="1574"/>
      <c r="GE224" s="1574"/>
      <c r="GF224" s="1574"/>
      <c r="GG224" s="1574"/>
      <c r="GH224" s="1574"/>
      <c r="GI224" s="1574"/>
      <c r="GJ224" s="1574"/>
      <c r="GK224" s="1574"/>
      <c r="GL224" s="1574"/>
      <c r="GM224" s="1574"/>
      <c r="GN224" s="1574"/>
      <c r="GO224" s="1574"/>
      <c r="GP224" s="1574"/>
      <c r="GQ224" s="1574"/>
      <c r="GR224" s="1574"/>
      <c r="GS224" s="1574"/>
      <c r="GT224" s="1574"/>
      <c r="GU224" s="1574"/>
      <c r="GV224" s="1574"/>
      <c r="GW224" s="1574"/>
      <c r="GX224" s="1574"/>
      <c r="GY224" s="1574"/>
      <c r="GZ224" s="1574"/>
      <c r="HA224" s="1574"/>
      <c r="HB224" s="1574"/>
      <c r="HC224" s="1574"/>
      <c r="HD224" s="1574"/>
      <c r="HE224" s="1574"/>
      <c r="HF224" s="1574"/>
      <c r="HG224" s="1574"/>
      <c r="HH224" s="1574"/>
      <c r="HI224" s="1574"/>
      <c r="HJ224" s="1574"/>
      <c r="HK224" s="1574"/>
      <c r="HL224" s="1574"/>
      <c r="HM224" s="1574"/>
      <c r="HN224" s="1574"/>
      <c r="HO224" s="1574"/>
    </row>
    <row r="225" spans="1:223" x14ac:dyDescent="0.2">
      <c r="A225" s="325"/>
      <c r="B225" s="325"/>
      <c r="C225" s="325"/>
      <c r="D225" s="325"/>
      <c r="E225" s="325"/>
      <c r="F225" s="325"/>
      <c r="G225" s="325"/>
      <c r="H225" s="325"/>
      <c r="I225" s="325"/>
      <c r="J225" s="325"/>
      <c r="K225" s="325"/>
      <c r="L225" s="325"/>
      <c r="M225" s="325"/>
      <c r="N225" s="325"/>
      <c r="O225" s="325"/>
      <c r="P225" s="325"/>
      <c r="Q225" s="325"/>
      <c r="R225" s="325"/>
      <c r="S225" s="325"/>
      <c r="T225" s="325"/>
      <c r="U225" s="325"/>
      <c r="V225" s="325"/>
      <c r="W225" s="325"/>
      <c r="X225" s="325"/>
      <c r="Y225" s="325"/>
      <c r="Z225" s="325"/>
      <c r="AA225" s="325"/>
      <c r="AB225" s="325"/>
      <c r="AC225" s="325"/>
      <c r="BD225" s="325"/>
      <c r="BE225" s="1573"/>
      <c r="BF225" s="1574"/>
      <c r="BG225" s="1574"/>
      <c r="BH225" s="1574"/>
      <c r="BI225" s="1574"/>
      <c r="BJ225" s="1574"/>
      <c r="BK225" s="1574"/>
      <c r="BL225" s="1574"/>
      <c r="BM225" s="1574"/>
      <c r="BN225" s="1574"/>
      <c r="BO225" s="1574"/>
      <c r="BP225" s="1574"/>
      <c r="BQ225" s="1574"/>
      <c r="BR225" s="1574"/>
      <c r="BS225" s="1574"/>
      <c r="BT225" s="1574"/>
      <c r="BU225" s="1574"/>
      <c r="BV225" s="1574"/>
      <c r="BW225" s="1574"/>
      <c r="BX225" s="1574"/>
      <c r="BY225" s="1574"/>
      <c r="BZ225" s="1574"/>
      <c r="CA225" s="1574"/>
      <c r="CB225" s="1574"/>
      <c r="CC225" s="1574"/>
      <c r="CD225" s="1574"/>
      <c r="CE225" s="1574"/>
      <c r="CF225" s="1574"/>
      <c r="CG225" s="1574"/>
      <c r="CH225" s="1574"/>
      <c r="CI225" s="1574"/>
      <c r="CJ225" s="1574"/>
      <c r="CK225" s="1574"/>
      <c r="CL225" s="1574"/>
      <c r="CM225" s="1574"/>
      <c r="CN225" s="1574"/>
      <c r="CO225" s="1574"/>
      <c r="CP225" s="1574"/>
      <c r="CQ225" s="1574"/>
      <c r="CR225" s="1574"/>
      <c r="CS225" s="1574"/>
      <c r="CT225" s="1574"/>
      <c r="CU225" s="1574"/>
      <c r="CV225" s="1574"/>
      <c r="CW225" s="1574"/>
      <c r="CX225" s="1574"/>
      <c r="CY225" s="1574"/>
      <c r="CZ225" s="1574"/>
      <c r="DA225" s="1574"/>
      <c r="DB225" s="1574"/>
      <c r="DC225" s="1574"/>
      <c r="DD225" s="1574"/>
      <c r="DE225" s="1574"/>
      <c r="DF225" s="1574"/>
      <c r="DG225" s="1574"/>
      <c r="DH225" s="1574"/>
      <c r="DI225" s="1574"/>
      <c r="DJ225" s="1574"/>
      <c r="DK225" s="1574"/>
      <c r="DL225" s="1574"/>
      <c r="DM225" s="1574"/>
      <c r="DN225" s="1574"/>
      <c r="DO225" s="1574"/>
      <c r="DP225" s="1574"/>
      <c r="DQ225" s="1574"/>
      <c r="DR225" s="1574"/>
      <c r="DS225" s="1574"/>
      <c r="DT225" s="1574"/>
      <c r="DU225" s="1574"/>
      <c r="DV225" s="1574"/>
      <c r="DW225" s="1574"/>
      <c r="DX225" s="1574"/>
      <c r="DY225" s="1574"/>
      <c r="DZ225" s="1574"/>
      <c r="EA225" s="1574"/>
      <c r="EB225" s="1574"/>
      <c r="EC225" s="1574"/>
      <c r="ED225" s="1574"/>
      <c r="EE225" s="1574"/>
      <c r="EF225" s="1574"/>
      <c r="EG225" s="1574"/>
      <c r="EL225" s="325"/>
      <c r="EM225" s="1573"/>
      <c r="EN225" s="1574"/>
      <c r="EO225" s="1574"/>
      <c r="EP225" s="1574"/>
      <c r="EQ225" s="1574"/>
      <c r="ER225" s="1574"/>
      <c r="ES225" s="1574"/>
      <c r="ET225" s="1574"/>
      <c r="EU225" s="1574"/>
      <c r="EV225" s="1574"/>
      <c r="EW225" s="1574"/>
      <c r="EX225" s="1574"/>
      <c r="EY225" s="1574"/>
      <c r="EZ225" s="1574"/>
      <c r="FA225" s="1574"/>
      <c r="FB225" s="1574"/>
      <c r="FC225" s="1574"/>
      <c r="FD225" s="1574"/>
      <c r="FE225" s="1574"/>
      <c r="FF225" s="1574"/>
      <c r="FG225" s="1574"/>
      <c r="FH225" s="1574"/>
      <c r="FI225" s="1574"/>
      <c r="FJ225" s="1574"/>
      <c r="FK225" s="1574"/>
      <c r="FL225" s="1574"/>
      <c r="FM225" s="1574"/>
      <c r="FN225" s="1574"/>
      <c r="FO225" s="1574"/>
      <c r="FP225" s="1574"/>
      <c r="FQ225" s="1574"/>
      <c r="FR225" s="1574"/>
      <c r="FS225" s="1574"/>
      <c r="FT225" s="1574"/>
      <c r="FU225" s="1574"/>
      <c r="FV225" s="1574"/>
      <c r="FW225" s="1574"/>
      <c r="FX225" s="1574"/>
      <c r="FY225" s="1574"/>
      <c r="FZ225" s="1574"/>
      <c r="GA225" s="1574"/>
      <c r="GB225" s="1574"/>
      <c r="GC225" s="1574"/>
      <c r="GD225" s="1574"/>
      <c r="GE225" s="1574"/>
      <c r="GF225" s="1574"/>
      <c r="GG225" s="1574"/>
      <c r="GH225" s="1574"/>
      <c r="GI225" s="1574"/>
      <c r="GJ225" s="1574"/>
      <c r="GK225" s="1574"/>
      <c r="GL225" s="1574"/>
      <c r="GM225" s="1574"/>
      <c r="GN225" s="1574"/>
      <c r="GO225" s="1574"/>
      <c r="GP225" s="1574"/>
      <c r="GQ225" s="1574"/>
      <c r="GR225" s="1574"/>
      <c r="GS225" s="1574"/>
      <c r="GT225" s="1574"/>
      <c r="GU225" s="1574"/>
      <c r="GV225" s="1574"/>
      <c r="GW225" s="1574"/>
      <c r="GX225" s="1574"/>
      <c r="GY225" s="1574"/>
      <c r="GZ225" s="1574"/>
      <c r="HA225" s="1574"/>
      <c r="HB225" s="1574"/>
      <c r="HC225" s="1574"/>
      <c r="HD225" s="1574"/>
      <c r="HE225" s="1574"/>
      <c r="HF225" s="1574"/>
      <c r="HG225" s="1574"/>
      <c r="HH225" s="1574"/>
      <c r="HI225" s="1574"/>
      <c r="HJ225" s="1574"/>
      <c r="HK225" s="1574"/>
      <c r="HL225" s="1574"/>
      <c r="HM225" s="1574"/>
      <c r="HN225" s="1574"/>
      <c r="HO225" s="1574"/>
    </row>
    <row r="226" spans="1:223" x14ac:dyDescent="0.2">
      <c r="A226" s="325"/>
      <c r="B226" s="325"/>
      <c r="C226" s="325"/>
      <c r="D226" s="325"/>
      <c r="E226" s="325"/>
      <c r="F226" s="325"/>
      <c r="G226" s="325"/>
      <c r="H226" s="325"/>
      <c r="I226" s="325"/>
      <c r="J226" s="325"/>
      <c r="K226" s="325"/>
      <c r="L226" s="325"/>
      <c r="M226" s="325"/>
      <c r="N226" s="325"/>
      <c r="O226" s="325"/>
      <c r="P226" s="325"/>
      <c r="Q226" s="325"/>
      <c r="R226" s="325"/>
      <c r="S226" s="325"/>
      <c r="T226" s="325"/>
      <c r="U226" s="325"/>
      <c r="V226" s="325"/>
      <c r="W226" s="325"/>
      <c r="X226" s="325"/>
      <c r="Y226" s="325"/>
      <c r="Z226" s="325"/>
      <c r="AA226" s="325"/>
      <c r="AB226" s="325"/>
      <c r="AC226" s="325"/>
      <c r="BD226" s="325"/>
      <c r="BE226" s="1573"/>
      <c r="BF226" s="1574"/>
      <c r="BG226" s="1574"/>
      <c r="BH226" s="1574"/>
      <c r="BI226" s="1574"/>
      <c r="BJ226" s="1574"/>
      <c r="BK226" s="1574"/>
      <c r="BL226" s="1574"/>
      <c r="BM226" s="1574"/>
      <c r="BN226" s="1574"/>
      <c r="BO226" s="1574"/>
      <c r="BP226" s="1574"/>
      <c r="BQ226" s="1574"/>
      <c r="BR226" s="1574"/>
      <c r="BS226" s="1574"/>
      <c r="BT226" s="1574"/>
      <c r="BU226" s="1574"/>
      <c r="BV226" s="1574"/>
      <c r="BW226" s="1574"/>
      <c r="BX226" s="1574"/>
      <c r="BY226" s="1574"/>
      <c r="BZ226" s="1574"/>
      <c r="CA226" s="1574"/>
      <c r="CB226" s="1574"/>
      <c r="CC226" s="1574"/>
      <c r="CD226" s="1574"/>
      <c r="CE226" s="1574"/>
      <c r="CF226" s="1574"/>
      <c r="CG226" s="1574"/>
      <c r="CH226" s="1574"/>
      <c r="CI226" s="1574"/>
      <c r="CJ226" s="1574"/>
      <c r="CK226" s="1574"/>
      <c r="CL226" s="1574"/>
      <c r="CM226" s="1574"/>
      <c r="CN226" s="1574"/>
      <c r="CO226" s="1574"/>
      <c r="CP226" s="1574"/>
      <c r="CQ226" s="1574"/>
      <c r="CR226" s="1574"/>
      <c r="CS226" s="1574"/>
      <c r="CT226" s="1574"/>
      <c r="CU226" s="1574"/>
      <c r="CV226" s="1574"/>
      <c r="CW226" s="1574"/>
      <c r="CX226" s="1574"/>
      <c r="CY226" s="1574"/>
      <c r="CZ226" s="1574"/>
      <c r="DA226" s="1574"/>
      <c r="DB226" s="1574"/>
      <c r="DC226" s="1574"/>
      <c r="DD226" s="1574"/>
      <c r="DE226" s="1574"/>
      <c r="DF226" s="1574"/>
      <c r="DG226" s="1574"/>
      <c r="DH226" s="1574"/>
      <c r="DI226" s="1574"/>
      <c r="DJ226" s="1574"/>
      <c r="DK226" s="1574"/>
      <c r="DL226" s="1574"/>
      <c r="DM226" s="1574"/>
      <c r="DN226" s="1574"/>
      <c r="DO226" s="1574"/>
      <c r="DP226" s="1574"/>
      <c r="DQ226" s="1574"/>
      <c r="DR226" s="1574"/>
      <c r="DS226" s="1574"/>
      <c r="DT226" s="1574"/>
      <c r="DU226" s="1574"/>
      <c r="DV226" s="1574"/>
      <c r="DW226" s="1574"/>
      <c r="DX226" s="1574"/>
      <c r="DY226" s="1574"/>
      <c r="DZ226" s="1574"/>
      <c r="EA226" s="1574"/>
      <c r="EB226" s="1574"/>
      <c r="EC226" s="1574"/>
      <c r="ED226" s="1574"/>
      <c r="EE226" s="1574"/>
      <c r="EF226" s="1574"/>
      <c r="EG226" s="1574"/>
      <c r="EL226" s="325"/>
      <c r="EM226" s="1573"/>
      <c r="EN226" s="1574"/>
      <c r="EO226" s="1574"/>
      <c r="EP226" s="1574"/>
      <c r="EQ226" s="1574"/>
      <c r="ER226" s="1574"/>
      <c r="ES226" s="1574"/>
      <c r="ET226" s="1574"/>
      <c r="EU226" s="1574"/>
      <c r="EV226" s="1574"/>
      <c r="EW226" s="1574"/>
      <c r="EX226" s="1574"/>
      <c r="EY226" s="1574"/>
      <c r="EZ226" s="1574"/>
      <c r="FA226" s="1574"/>
      <c r="FB226" s="1574"/>
      <c r="FC226" s="1574"/>
      <c r="FD226" s="1574"/>
      <c r="FE226" s="1574"/>
      <c r="FF226" s="1574"/>
      <c r="FG226" s="1574"/>
      <c r="FH226" s="1574"/>
      <c r="FI226" s="1574"/>
      <c r="FJ226" s="1574"/>
      <c r="FK226" s="1574"/>
      <c r="FL226" s="1574"/>
      <c r="FM226" s="1574"/>
      <c r="FN226" s="1574"/>
      <c r="FO226" s="1574"/>
      <c r="FP226" s="1574"/>
      <c r="FQ226" s="1574"/>
      <c r="FR226" s="1574"/>
      <c r="FS226" s="1574"/>
      <c r="FT226" s="1574"/>
      <c r="FU226" s="1574"/>
      <c r="FV226" s="1574"/>
      <c r="FW226" s="1574"/>
      <c r="FX226" s="1574"/>
      <c r="FY226" s="1574"/>
      <c r="FZ226" s="1574"/>
      <c r="GA226" s="1574"/>
      <c r="GB226" s="1574"/>
      <c r="GC226" s="1574"/>
      <c r="GD226" s="1574"/>
      <c r="GE226" s="1574"/>
      <c r="GF226" s="1574"/>
      <c r="GG226" s="1574"/>
      <c r="GH226" s="1574"/>
      <c r="GI226" s="1574"/>
      <c r="GJ226" s="1574"/>
      <c r="GK226" s="1574"/>
      <c r="GL226" s="1574"/>
      <c r="GM226" s="1574"/>
      <c r="GN226" s="1574"/>
      <c r="GO226" s="1574"/>
      <c r="GP226" s="1574"/>
      <c r="GQ226" s="1574"/>
      <c r="GR226" s="1574"/>
      <c r="GS226" s="1574"/>
      <c r="GT226" s="1574"/>
      <c r="GU226" s="1574"/>
      <c r="GV226" s="1574"/>
      <c r="GW226" s="1574"/>
      <c r="GX226" s="1574"/>
      <c r="GY226" s="1574"/>
      <c r="GZ226" s="1574"/>
      <c r="HA226" s="1574"/>
      <c r="HB226" s="1574"/>
      <c r="HC226" s="1574"/>
      <c r="HD226" s="1574"/>
      <c r="HE226" s="1574"/>
      <c r="HF226" s="1574"/>
      <c r="HG226" s="1574"/>
      <c r="HH226" s="1574"/>
      <c r="HI226" s="1574"/>
      <c r="HJ226" s="1574"/>
      <c r="HK226" s="1574"/>
      <c r="HL226" s="1574"/>
      <c r="HM226" s="1574"/>
      <c r="HN226" s="1574"/>
      <c r="HO226" s="1574"/>
    </row>
    <row r="227" spans="1:223" x14ac:dyDescent="0.2">
      <c r="A227" s="325"/>
      <c r="B227" s="325"/>
      <c r="C227" s="325"/>
      <c r="D227" s="325"/>
      <c r="E227" s="325"/>
      <c r="F227" s="325"/>
      <c r="G227" s="325"/>
      <c r="H227" s="325"/>
      <c r="I227" s="325"/>
      <c r="J227" s="325"/>
      <c r="K227" s="325"/>
      <c r="L227" s="325"/>
      <c r="M227" s="325"/>
      <c r="N227" s="325"/>
      <c r="O227" s="325"/>
      <c r="P227" s="325"/>
      <c r="Q227" s="325"/>
      <c r="R227" s="325"/>
      <c r="S227" s="325"/>
      <c r="T227" s="325"/>
      <c r="U227" s="325"/>
      <c r="V227" s="325"/>
      <c r="W227" s="325"/>
      <c r="X227" s="325"/>
      <c r="Y227" s="325"/>
      <c r="Z227" s="325"/>
      <c r="AA227" s="325"/>
      <c r="AB227" s="325"/>
      <c r="AC227" s="325"/>
      <c r="BD227" s="325"/>
      <c r="BE227" s="1573"/>
      <c r="BF227" s="1574"/>
      <c r="BG227" s="1574"/>
      <c r="BH227" s="1574"/>
      <c r="BI227" s="1574"/>
      <c r="BJ227" s="1574"/>
      <c r="BK227" s="1574"/>
      <c r="BL227" s="1574"/>
      <c r="BM227" s="1574"/>
      <c r="BN227" s="1574"/>
      <c r="BO227" s="1574"/>
      <c r="BP227" s="1574"/>
      <c r="BQ227" s="1574"/>
      <c r="BR227" s="1574"/>
      <c r="BS227" s="1574"/>
      <c r="BT227" s="1574"/>
      <c r="BU227" s="1574"/>
      <c r="BV227" s="1574"/>
      <c r="BW227" s="1574"/>
      <c r="BX227" s="1574"/>
      <c r="BY227" s="1574"/>
      <c r="BZ227" s="1574"/>
      <c r="CA227" s="1574"/>
      <c r="CB227" s="1574"/>
      <c r="CC227" s="1574"/>
      <c r="CD227" s="1574"/>
      <c r="CE227" s="1574"/>
      <c r="CF227" s="1574"/>
      <c r="CG227" s="1574"/>
      <c r="CH227" s="1574"/>
      <c r="CI227" s="1574"/>
      <c r="CJ227" s="1574"/>
      <c r="CK227" s="1574"/>
      <c r="CL227" s="1574"/>
      <c r="CM227" s="1574"/>
      <c r="CN227" s="1574"/>
      <c r="CO227" s="1574"/>
      <c r="CP227" s="1574"/>
      <c r="CQ227" s="1574"/>
      <c r="CR227" s="1574"/>
      <c r="CS227" s="1574"/>
      <c r="CT227" s="1574"/>
      <c r="CU227" s="1574"/>
      <c r="CV227" s="1574"/>
      <c r="CW227" s="1574"/>
      <c r="CX227" s="1574"/>
      <c r="CY227" s="1574"/>
      <c r="CZ227" s="1574"/>
      <c r="DA227" s="1574"/>
      <c r="DB227" s="1574"/>
      <c r="DC227" s="1574"/>
      <c r="DD227" s="1574"/>
      <c r="DE227" s="1574"/>
      <c r="DF227" s="1574"/>
      <c r="DG227" s="1574"/>
      <c r="DH227" s="1574"/>
      <c r="DI227" s="1574"/>
      <c r="DJ227" s="1574"/>
      <c r="DK227" s="1574"/>
      <c r="DL227" s="1574"/>
      <c r="DM227" s="1574"/>
      <c r="DN227" s="1574"/>
      <c r="DO227" s="1574"/>
      <c r="DP227" s="1574"/>
      <c r="DQ227" s="1574"/>
      <c r="DR227" s="1574"/>
      <c r="DS227" s="1574"/>
      <c r="DT227" s="1574"/>
      <c r="DU227" s="1574"/>
      <c r="DV227" s="1574"/>
      <c r="DW227" s="1574"/>
      <c r="DX227" s="1574"/>
      <c r="DY227" s="1574"/>
      <c r="DZ227" s="1574"/>
      <c r="EA227" s="1574"/>
      <c r="EB227" s="1574"/>
      <c r="EC227" s="1574"/>
      <c r="ED227" s="1574"/>
      <c r="EE227" s="1574"/>
      <c r="EF227" s="1574"/>
      <c r="EG227" s="1574"/>
      <c r="EL227" s="325"/>
      <c r="EM227" s="1573"/>
      <c r="EN227" s="1574"/>
      <c r="EO227" s="1574"/>
      <c r="EP227" s="1574"/>
      <c r="EQ227" s="1574"/>
      <c r="ER227" s="1574"/>
      <c r="ES227" s="1574"/>
      <c r="ET227" s="1574"/>
      <c r="EU227" s="1574"/>
      <c r="EV227" s="1574"/>
      <c r="EW227" s="1574"/>
      <c r="EX227" s="1574"/>
      <c r="EY227" s="1574"/>
      <c r="EZ227" s="1574"/>
      <c r="FA227" s="1574"/>
      <c r="FB227" s="1574"/>
      <c r="FC227" s="1574"/>
      <c r="FD227" s="1574"/>
      <c r="FE227" s="1574"/>
      <c r="FF227" s="1574"/>
      <c r="FG227" s="1574"/>
      <c r="FH227" s="1574"/>
      <c r="FI227" s="1574"/>
      <c r="FJ227" s="1574"/>
      <c r="FK227" s="1574"/>
      <c r="FL227" s="1574"/>
      <c r="FM227" s="1574"/>
      <c r="FN227" s="1574"/>
      <c r="FO227" s="1574"/>
      <c r="FP227" s="1574"/>
      <c r="FQ227" s="1574"/>
      <c r="FR227" s="1574"/>
      <c r="FS227" s="1574"/>
      <c r="FT227" s="1574"/>
      <c r="FU227" s="1574"/>
      <c r="FV227" s="1574"/>
      <c r="FW227" s="1574"/>
      <c r="FX227" s="1574"/>
      <c r="FY227" s="1574"/>
      <c r="FZ227" s="1574"/>
      <c r="GA227" s="1574"/>
      <c r="GB227" s="1574"/>
      <c r="GC227" s="1574"/>
      <c r="GD227" s="1574"/>
      <c r="GE227" s="1574"/>
      <c r="GF227" s="1574"/>
      <c r="GG227" s="1574"/>
      <c r="GH227" s="1574"/>
      <c r="GI227" s="1574"/>
      <c r="GJ227" s="1574"/>
      <c r="GK227" s="1574"/>
      <c r="GL227" s="1574"/>
      <c r="GM227" s="1574"/>
      <c r="GN227" s="1574"/>
      <c r="GO227" s="1574"/>
      <c r="GP227" s="1574"/>
      <c r="GQ227" s="1574"/>
      <c r="GR227" s="1574"/>
      <c r="GS227" s="1574"/>
      <c r="GT227" s="1574"/>
      <c r="GU227" s="1574"/>
      <c r="GV227" s="1574"/>
      <c r="GW227" s="1574"/>
      <c r="GX227" s="1574"/>
      <c r="GY227" s="1574"/>
      <c r="GZ227" s="1574"/>
      <c r="HA227" s="1574"/>
      <c r="HB227" s="1574"/>
      <c r="HC227" s="1574"/>
      <c r="HD227" s="1574"/>
      <c r="HE227" s="1574"/>
      <c r="HF227" s="1574"/>
      <c r="HG227" s="1574"/>
      <c r="HH227" s="1574"/>
      <c r="HI227" s="1574"/>
      <c r="HJ227" s="1574"/>
      <c r="HK227" s="1574"/>
      <c r="HL227" s="1574"/>
      <c r="HM227" s="1574"/>
      <c r="HN227" s="1574"/>
      <c r="HO227" s="1574"/>
    </row>
    <row r="228" spans="1:223" x14ac:dyDescent="0.2">
      <c r="A228" s="325"/>
      <c r="B228" s="325"/>
      <c r="C228" s="325"/>
      <c r="D228" s="325"/>
      <c r="E228" s="325"/>
      <c r="F228" s="325"/>
      <c r="G228" s="325"/>
      <c r="H228" s="325"/>
      <c r="I228" s="325"/>
      <c r="J228" s="325"/>
      <c r="K228" s="325"/>
      <c r="L228" s="325"/>
      <c r="M228" s="325"/>
      <c r="N228" s="325"/>
      <c r="O228" s="325"/>
      <c r="P228" s="325"/>
      <c r="Q228" s="325"/>
      <c r="R228" s="325"/>
      <c r="S228" s="325"/>
      <c r="T228" s="325"/>
      <c r="U228" s="325"/>
      <c r="V228" s="325"/>
      <c r="W228" s="325"/>
      <c r="X228" s="325"/>
      <c r="Y228" s="325"/>
      <c r="Z228" s="325"/>
      <c r="AA228" s="325"/>
      <c r="AB228" s="325"/>
      <c r="AC228" s="325"/>
      <c r="BD228" s="325"/>
      <c r="BE228" s="1573"/>
      <c r="BF228" s="1574"/>
      <c r="BG228" s="1574"/>
      <c r="BH228" s="1574"/>
      <c r="BI228" s="1574"/>
      <c r="BJ228" s="1574"/>
      <c r="BK228" s="1574"/>
      <c r="BL228" s="1574"/>
      <c r="BM228" s="1574"/>
      <c r="BN228" s="1574"/>
      <c r="BO228" s="1574"/>
      <c r="BP228" s="1574"/>
      <c r="BQ228" s="1574"/>
      <c r="BR228" s="1574"/>
      <c r="BS228" s="1574"/>
      <c r="BT228" s="1574"/>
      <c r="BU228" s="1574"/>
      <c r="BV228" s="1574"/>
      <c r="BW228" s="1574"/>
      <c r="BX228" s="1574"/>
      <c r="BY228" s="1574"/>
      <c r="BZ228" s="1574"/>
      <c r="CA228" s="1574"/>
      <c r="CB228" s="1574"/>
      <c r="CC228" s="1574"/>
      <c r="CD228" s="1574"/>
      <c r="CE228" s="1574"/>
      <c r="CF228" s="1574"/>
      <c r="CG228" s="1574"/>
      <c r="CH228" s="1574"/>
      <c r="CI228" s="1574"/>
      <c r="CJ228" s="1574"/>
      <c r="CK228" s="1574"/>
      <c r="CL228" s="1574"/>
      <c r="CM228" s="1574"/>
      <c r="CN228" s="1574"/>
      <c r="CO228" s="1574"/>
      <c r="CP228" s="1574"/>
      <c r="CQ228" s="1574"/>
      <c r="CR228" s="1574"/>
      <c r="CS228" s="1574"/>
      <c r="CT228" s="1574"/>
      <c r="CU228" s="1574"/>
      <c r="CV228" s="1574"/>
      <c r="CW228" s="1574"/>
      <c r="CX228" s="1574"/>
      <c r="CY228" s="1574"/>
      <c r="CZ228" s="1574"/>
      <c r="DA228" s="1574"/>
      <c r="DB228" s="1574"/>
      <c r="DC228" s="1574"/>
      <c r="DD228" s="1574"/>
      <c r="DE228" s="1574"/>
      <c r="DF228" s="1574"/>
      <c r="DG228" s="1574"/>
      <c r="DH228" s="1574"/>
      <c r="DI228" s="1574"/>
      <c r="DJ228" s="1574"/>
      <c r="DK228" s="1574"/>
      <c r="DL228" s="1574"/>
      <c r="DM228" s="1574"/>
      <c r="DN228" s="1574"/>
      <c r="DO228" s="1574"/>
      <c r="DP228" s="1574"/>
      <c r="DQ228" s="1574"/>
      <c r="DR228" s="1574"/>
      <c r="DS228" s="1574"/>
      <c r="DT228" s="1574"/>
      <c r="DU228" s="1574"/>
      <c r="DV228" s="1574"/>
      <c r="DW228" s="1574"/>
      <c r="DX228" s="1574"/>
      <c r="DY228" s="1574"/>
      <c r="DZ228" s="1574"/>
      <c r="EA228" s="1574"/>
      <c r="EB228" s="1574"/>
      <c r="EC228" s="1574"/>
      <c r="ED228" s="1574"/>
      <c r="EE228" s="1574"/>
      <c r="EF228" s="1574"/>
      <c r="EG228" s="1574"/>
      <c r="EL228" s="325"/>
      <c r="EM228" s="1573"/>
      <c r="EN228" s="1574"/>
      <c r="EO228" s="1574"/>
      <c r="EP228" s="1574"/>
      <c r="EQ228" s="1574"/>
      <c r="ER228" s="1574"/>
      <c r="ES228" s="1574"/>
      <c r="ET228" s="1574"/>
      <c r="EU228" s="1574"/>
      <c r="EV228" s="1574"/>
      <c r="EW228" s="1574"/>
      <c r="EX228" s="1574"/>
      <c r="EY228" s="1574"/>
      <c r="EZ228" s="1574"/>
      <c r="FA228" s="1574"/>
      <c r="FB228" s="1574"/>
      <c r="FC228" s="1574"/>
      <c r="FD228" s="1574"/>
      <c r="FE228" s="1574"/>
      <c r="FF228" s="1574"/>
      <c r="FG228" s="1574"/>
      <c r="FH228" s="1574"/>
      <c r="FI228" s="1574"/>
      <c r="FJ228" s="1574"/>
      <c r="FK228" s="1574"/>
      <c r="FL228" s="1574"/>
      <c r="FM228" s="1574"/>
      <c r="FN228" s="1574"/>
      <c r="FO228" s="1574"/>
      <c r="FP228" s="1574"/>
      <c r="FQ228" s="1574"/>
      <c r="FR228" s="1574"/>
      <c r="FS228" s="1574"/>
      <c r="FT228" s="1574"/>
      <c r="FU228" s="1574"/>
      <c r="FV228" s="1574"/>
      <c r="FW228" s="1574"/>
      <c r="FX228" s="1574"/>
      <c r="FY228" s="1574"/>
      <c r="FZ228" s="1574"/>
      <c r="GA228" s="1574"/>
      <c r="GB228" s="1574"/>
      <c r="GC228" s="1574"/>
      <c r="GD228" s="1574"/>
      <c r="GE228" s="1574"/>
      <c r="GF228" s="1574"/>
      <c r="GG228" s="1574"/>
      <c r="GH228" s="1574"/>
      <c r="GI228" s="1574"/>
      <c r="GJ228" s="1574"/>
      <c r="GK228" s="1574"/>
      <c r="GL228" s="1574"/>
      <c r="GM228" s="1574"/>
      <c r="GN228" s="1574"/>
      <c r="GO228" s="1574"/>
      <c r="GP228" s="1574"/>
      <c r="GQ228" s="1574"/>
      <c r="GR228" s="1574"/>
      <c r="GS228" s="1574"/>
      <c r="GT228" s="1574"/>
      <c r="GU228" s="1574"/>
      <c r="GV228" s="1574"/>
      <c r="GW228" s="1574"/>
      <c r="GX228" s="1574"/>
      <c r="GY228" s="1574"/>
      <c r="GZ228" s="1574"/>
      <c r="HA228" s="1574"/>
      <c r="HB228" s="1574"/>
      <c r="HC228" s="1574"/>
      <c r="HD228" s="1574"/>
      <c r="HE228" s="1574"/>
      <c r="HF228" s="1574"/>
      <c r="HG228" s="1574"/>
      <c r="HH228" s="1574"/>
      <c r="HI228" s="1574"/>
      <c r="HJ228" s="1574"/>
      <c r="HK228" s="1574"/>
      <c r="HL228" s="1574"/>
      <c r="HM228" s="1574"/>
      <c r="HN228" s="1574"/>
      <c r="HO228" s="1574"/>
    </row>
    <row r="229" spans="1:223" x14ac:dyDescent="0.2">
      <c r="A229" s="325"/>
      <c r="B229" s="325"/>
      <c r="C229" s="325"/>
      <c r="D229" s="325"/>
      <c r="E229" s="325"/>
      <c r="F229" s="325"/>
      <c r="G229" s="325"/>
      <c r="H229" s="325"/>
      <c r="I229" s="325"/>
      <c r="J229" s="325"/>
      <c r="K229" s="325"/>
      <c r="L229" s="325"/>
      <c r="M229" s="325"/>
      <c r="N229" s="325"/>
      <c r="O229" s="325"/>
      <c r="P229" s="325"/>
      <c r="Q229" s="325"/>
      <c r="R229" s="325"/>
      <c r="S229" s="325"/>
      <c r="T229" s="325"/>
      <c r="U229" s="325"/>
      <c r="V229" s="325"/>
      <c r="W229" s="325"/>
      <c r="X229" s="325"/>
      <c r="Y229" s="325"/>
      <c r="Z229" s="325"/>
      <c r="AA229" s="325"/>
      <c r="AB229" s="325"/>
      <c r="AC229" s="325"/>
      <c r="BD229" s="325"/>
      <c r="BE229" s="1573"/>
      <c r="BF229" s="1574"/>
      <c r="BG229" s="1574"/>
      <c r="BH229" s="1574"/>
      <c r="BI229" s="1574"/>
      <c r="BJ229" s="1574"/>
      <c r="BK229" s="1574"/>
      <c r="BL229" s="1574"/>
      <c r="BM229" s="1574"/>
      <c r="BN229" s="1574"/>
      <c r="BO229" s="1574"/>
      <c r="BP229" s="1574"/>
      <c r="BQ229" s="1574"/>
      <c r="BR229" s="1574"/>
      <c r="BS229" s="1574"/>
      <c r="BT229" s="1574"/>
      <c r="BU229" s="1574"/>
      <c r="BV229" s="1574"/>
      <c r="BW229" s="1574"/>
      <c r="BX229" s="1574"/>
      <c r="BY229" s="1574"/>
      <c r="BZ229" s="1574"/>
      <c r="CA229" s="1574"/>
      <c r="CB229" s="1574"/>
      <c r="CC229" s="1574"/>
      <c r="CD229" s="1574"/>
      <c r="CE229" s="1574"/>
      <c r="CF229" s="1574"/>
      <c r="CG229" s="1574"/>
      <c r="CH229" s="1574"/>
      <c r="CI229" s="1574"/>
      <c r="CJ229" s="1574"/>
      <c r="CK229" s="1574"/>
      <c r="CL229" s="1574"/>
      <c r="CM229" s="1574"/>
      <c r="CN229" s="1574"/>
      <c r="CO229" s="1574"/>
      <c r="CP229" s="1574"/>
      <c r="CQ229" s="1574"/>
      <c r="CR229" s="1574"/>
      <c r="CS229" s="1574"/>
      <c r="CT229" s="1574"/>
      <c r="CU229" s="1574"/>
      <c r="CV229" s="1574"/>
      <c r="CW229" s="1574"/>
      <c r="CX229" s="1574"/>
      <c r="CY229" s="1574"/>
      <c r="CZ229" s="1574"/>
      <c r="DA229" s="1574"/>
      <c r="DB229" s="1574"/>
      <c r="DC229" s="1574"/>
      <c r="DD229" s="1574"/>
      <c r="DE229" s="1574"/>
      <c r="DF229" s="1574"/>
      <c r="DG229" s="1574"/>
      <c r="DH229" s="1574"/>
      <c r="DI229" s="1574"/>
      <c r="DJ229" s="1574"/>
      <c r="DK229" s="1574"/>
      <c r="DL229" s="1574"/>
      <c r="DM229" s="1574"/>
      <c r="DN229" s="1574"/>
      <c r="DO229" s="1574"/>
      <c r="DP229" s="1574"/>
      <c r="DQ229" s="1574"/>
      <c r="DR229" s="1574"/>
      <c r="DS229" s="1574"/>
      <c r="DT229" s="1574"/>
      <c r="DU229" s="1574"/>
      <c r="DV229" s="1574"/>
      <c r="DW229" s="1574"/>
      <c r="DX229" s="1574"/>
      <c r="DY229" s="1574"/>
      <c r="DZ229" s="1574"/>
      <c r="EA229" s="1574"/>
      <c r="EB229" s="1574"/>
      <c r="EC229" s="1574"/>
      <c r="ED229" s="1574"/>
      <c r="EE229" s="1574"/>
      <c r="EF229" s="1574"/>
      <c r="EG229" s="1574"/>
      <c r="EL229" s="325"/>
      <c r="EM229" s="1573"/>
      <c r="EN229" s="1574"/>
      <c r="EO229" s="1574"/>
      <c r="EP229" s="1574"/>
      <c r="EQ229" s="1574"/>
      <c r="ER229" s="1574"/>
      <c r="ES229" s="1574"/>
      <c r="ET229" s="1574"/>
      <c r="EU229" s="1574"/>
      <c r="EV229" s="1574"/>
      <c r="EW229" s="1574"/>
      <c r="EX229" s="1574"/>
      <c r="EY229" s="1574"/>
      <c r="EZ229" s="1574"/>
      <c r="FA229" s="1574"/>
      <c r="FB229" s="1574"/>
      <c r="FC229" s="1574"/>
      <c r="FD229" s="1574"/>
      <c r="FE229" s="1574"/>
      <c r="FF229" s="1574"/>
      <c r="FG229" s="1574"/>
      <c r="FH229" s="1574"/>
      <c r="FI229" s="1574"/>
      <c r="FJ229" s="1574"/>
      <c r="FK229" s="1574"/>
      <c r="FL229" s="1574"/>
      <c r="FM229" s="1574"/>
      <c r="FN229" s="1574"/>
      <c r="FO229" s="1574"/>
      <c r="FP229" s="1574"/>
      <c r="FQ229" s="1574"/>
      <c r="FR229" s="1574"/>
      <c r="FS229" s="1574"/>
      <c r="FT229" s="1574"/>
      <c r="FU229" s="1574"/>
      <c r="FV229" s="1574"/>
      <c r="FW229" s="1574"/>
      <c r="FX229" s="1574"/>
      <c r="FY229" s="1574"/>
      <c r="FZ229" s="1574"/>
      <c r="GA229" s="1574"/>
      <c r="GB229" s="1574"/>
      <c r="GC229" s="1574"/>
      <c r="GD229" s="1574"/>
      <c r="GE229" s="1574"/>
      <c r="GF229" s="1574"/>
      <c r="GG229" s="1574"/>
      <c r="GH229" s="1574"/>
      <c r="GI229" s="1574"/>
      <c r="GJ229" s="1574"/>
      <c r="GK229" s="1574"/>
      <c r="GL229" s="1574"/>
      <c r="GM229" s="1574"/>
      <c r="GN229" s="1574"/>
      <c r="GO229" s="1574"/>
      <c r="GP229" s="1574"/>
      <c r="GQ229" s="1574"/>
      <c r="GR229" s="1574"/>
      <c r="GS229" s="1574"/>
      <c r="GT229" s="1574"/>
      <c r="GU229" s="1574"/>
      <c r="GV229" s="1574"/>
      <c r="GW229" s="1574"/>
      <c r="GX229" s="1574"/>
      <c r="GY229" s="1574"/>
      <c r="GZ229" s="1574"/>
      <c r="HA229" s="1574"/>
      <c r="HB229" s="1574"/>
      <c r="HC229" s="1574"/>
      <c r="HD229" s="1574"/>
      <c r="HE229" s="1574"/>
      <c r="HF229" s="1574"/>
      <c r="HG229" s="1574"/>
      <c r="HH229" s="1574"/>
      <c r="HI229" s="1574"/>
      <c r="HJ229" s="1574"/>
      <c r="HK229" s="1574"/>
      <c r="HL229" s="1574"/>
      <c r="HM229" s="1574"/>
      <c r="HN229" s="1574"/>
      <c r="HO229" s="1574"/>
    </row>
    <row r="230" spans="1:223" x14ac:dyDescent="0.2">
      <c r="A230" s="325"/>
      <c r="B230" s="325"/>
      <c r="C230" s="325"/>
      <c r="D230" s="325"/>
      <c r="E230" s="325"/>
      <c r="F230" s="325"/>
      <c r="G230" s="325"/>
      <c r="H230" s="325"/>
      <c r="I230" s="325"/>
      <c r="J230" s="325"/>
      <c r="K230" s="325"/>
      <c r="L230" s="325"/>
      <c r="M230" s="325"/>
      <c r="N230" s="325"/>
      <c r="O230" s="325"/>
      <c r="P230" s="325"/>
      <c r="Q230" s="325"/>
      <c r="R230" s="325"/>
      <c r="S230" s="325"/>
      <c r="T230" s="325"/>
      <c r="U230" s="325"/>
      <c r="V230" s="325"/>
      <c r="W230" s="325"/>
      <c r="X230" s="325"/>
      <c r="Y230" s="325"/>
      <c r="Z230" s="325"/>
      <c r="AA230" s="325"/>
      <c r="AB230" s="325"/>
      <c r="AC230" s="325"/>
      <c r="BD230" s="325"/>
      <c r="BE230" s="1573"/>
      <c r="BF230" s="1574"/>
      <c r="BG230" s="1574"/>
      <c r="BH230" s="1574"/>
      <c r="BI230" s="1574"/>
      <c r="BJ230" s="1574"/>
      <c r="BK230" s="1574"/>
      <c r="BL230" s="1574"/>
      <c r="BM230" s="1574"/>
      <c r="BN230" s="1574"/>
      <c r="BO230" s="1574"/>
      <c r="BP230" s="1574"/>
      <c r="BQ230" s="1574"/>
      <c r="BR230" s="1574"/>
      <c r="BS230" s="1574"/>
      <c r="BT230" s="1574"/>
      <c r="BU230" s="1574"/>
      <c r="BV230" s="1574"/>
      <c r="BW230" s="1574"/>
      <c r="BX230" s="1574"/>
      <c r="BY230" s="1574"/>
      <c r="BZ230" s="1574"/>
      <c r="CA230" s="1574"/>
      <c r="CB230" s="1574"/>
      <c r="CC230" s="1574"/>
      <c r="CD230" s="1574"/>
      <c r="CE230" s="1574"/>
      <c r="CF230" s="1574"/>
      <c r="CG230" s="1574"/>
      <c r="CH230" s="1574"/>
      <c r="CI230" s="1574"/>
      <c r="CJ230" s="1574"/>
      <c r="CK230" s="1574"/>
      <c r="CL230" s="1574"/>
      <c r="CM230" s="1574"/>
      <c r="CN230" s="1574"/>
      <c r="CO230" s="1574"/>
      <c r="CP230" s="1574"/>
      <c r="CQ230" s="1574"/>
      <c r="CR230" s="1574"/>
      <c r="CS230" s="1574"/>
      <c r="CT230" s="1574"/>
      <c r="CU230" s="1574"/>
      <c r="CV230" s="1574"/>
      <c r="CW230" s="1574"/>
      <c r="CX230" s="1574"/>
      <c r="CY230" s="1574"/>
      <c r="CZ230" s="1574"/>
      <c r="DA230" s="1574"/>
      <c r="DB230" s="1574"/>
      <c r="DC230" s="1574"/>
      <c r="DD230" s="1574"/>
      <c r="DE230" s="1574"/>
      <c r="DF230" s="1574"/>
      <c r="DG230" s="1574"/>
      <c r="DH230" s="1574"/>
      <c r="DI230" s="1574"/>
      <c r="DJ230" s="1574"/>
      <c r="DK230" s="1574"/>
      <c r="DL230" s="1574"/>
      <c r="DM230" s="1574"/>
      <c r="DN230" s="1574"/>
      <c r="DO230" s="1574"/>
      <c r="DP230" s="1574"/>
      <c r="DQ230" s="1574"/>
      <c r="DR230" s="1574"/>
      <c r="DS230" s="1574"/>
      <c r="DT230" s="1574"/>
      <c r="DU230" s="1574"/>
      <c r="DV230" s="1574"/>
      <c r="DW230" s="1574"/>
      <c r="DX230" s="1574"/>
      <c r="DY230" s="1574"/>
      <c r="DZ230" s="1574"/>
      <c r="EA230" s="1574"/>
      <c r="EB230" s="1574"/>
      <c r="EC230" s="1574"/>
      <c r="ED230" s="1574"/>
      <c r="EE230" s="1574"/>
      <c r="EF230" s="1574"/>
      <c r="EG230" s="1574"/>
      <c r="EL230" s="325"/>
      <c r="EM230" s="1573"/>
      <c r="EN230" s="1574"/>
      <c r="EO230" s="1574"/>
      <c r="EP230" s="1574"/>
      <c r="EQ230" s="1574"/>
      <c r="ER230" s="1574"/>
      <c r="ES230" s="1574"/>
      <c r="ET230" s="1574"/>
      <c r="EU230" s="1574"/>
      <c r="EV230" s="1574"/>
      <c r="EW230" s="1574"/>
      <c r="EX230" s="1574"/>
      <c r="EY230" s="1574"/>
      <c r="EZ230" s="1574"/>
      <c r="FA230" s="1574"/>
      <c r="FB230" s="1574"/>
      <c r="FC230" s="1574"/>
      <c r="FD230" s="1574"/>
      <c r="FE230" s="1574"/>
      <c r="FF230" s="1574"/>
      <c r="FG230" s="1574"/>
      <c r="FH230" s="1574"/>
      <c r="FI230" s="1574"/>
      <c r="FJ230" s="1574"/>
      <c r="FK230" s="1574"/>
      <c r="FL230" s="1574"/>
      <c r="FM230" s="1574"/>
      <c r="FN230" s="1574"/>
      <c r="FO230" s="1574"/>
      <c r="FP230" s="1574"/>
      <c r="FQ230" s="1574"/>
      <c r="FR230" s="1574"/>
      <c r="FS230" s="1574"/>
      <c r="FT230" s="1574"/>
      <c r="FU230" s="1574"/>
      <c r="FV230" s="1574"/>
      <c r="FW230" s="1574"/>
      <c r="FX230" s="1574"/>
      <c r="FY230" s="1574"/>
      <c r="FZ230" s="1574"/>
      <c r="GA230" s="1574"/>
      <c r="GB230" s="1574"/>
      <c r="GC230" s="1574"/>
      <c r="GD230" s="1574"/>
      <c r="GE230" s="1574"/>
      <c r="GF230" s="1574"/>
      <c r="GG230" s="1574"/>
      <c r="GH230" s="1574"/>
      <c r="GI230" s="1574"/>
      <c r="GJ230" s="1574"/>
      <c r="GK230" s="1574"/>
      <c r="GL230" s="1574"/>
      <c r="GM230" s="1574"/>
      <c r="GN230" s="1574"/>
      <c r="GO230" s="1574"/>
      <c r="GP230" s="1574"/>
      <c r="GQ230" s="1574"/>
      <c r="GR230" s="1574"/>
      <c r="GS230" s="1574"/>
      <c r="GT230" s="1574"/>
      <c r="GU230" s="1574"/>
      <c r="GV230" s="1574"/>
      <c r="GW230" s="1574"/>
      <c r="GX230" s="1574"/>
      <c r="GY230" s="1574"/>
      <c r="GZ230" s="1574"/>
      <c r="HA230" s="1574"/>
      <c r="HB230" s="1574"/>
      <c r="HC230" s="1574"/>
      <c r="HD230" s="1574"/>
      <c r="HE230" s="1574"/>
      <c r="HF230" s="1574"/>
      <c r="HG230" s="1574"/>
      <c r="HH230" s="1574"/>
      <c r="HI230" s="1574"/>
      <c r="HJ230" s="1574"/>
      <c r="HK230" s="1574"/>
      <c r="HL230" s="1574"/>
      <c r="HM230" s="1574"/>
      <c r="HN230" s="1574"/>
      <c r="HO230" s="1574"/>
    </row>
    <row r="231" spans="1:223" x14ac:dyDescent="0.2">
      <c r="A231" s="325"/>
      <c r="B231" s="325"/>
      <c r="C231" s="325"/>
      <c r="D231" s="325"/>
      <c r="E231" s="325"/>
      <c r="F231" s="325"/>
      <c r="G231" s="325"/>
      <c r="H231" s="325"/>
      <c r="I231" s="325"/>
      <c r="J231" s="325"/>
      <c r="K231" s="325"/>
      <c r="L231" s="325"/>
      <c r="M231" s="325"/>
      <c r="N231" s="325"/>
      <c r="O231" s="325"/>
      <c r="P231" s="325"/>
      <c r="Q231" s="325"/>
      <c r="R231" s="325"/>
      <c r="S231" s="325"/>
      <c r="T231" s="325"/>
      <c r="U231" s="325"/>
      <c r="V231" s="325"/>
      <c r="W231" s="325"/>
      <c r="X231" s="325"/>
      <c r="Y231" s="325"/>
      <c r="Z231" s="325"/>
      <c r="AA231" s="325"/>
      <c r="AB231" s="325"/>
      <c r="AC231" s="325"/>
      <c r="BD231" s="325"/>
      <c r="BE231" s="1573"/>
      <c r="BF231" s="1574"/>
      <c r="BG231" s="1574"/>
      <c r="BH231" s="1574"/>
      <c r="BI231" s="1574"/>
      <c r="BJ231" s="1574"/>
      <c r="BK231" s="1574"/>
      <c r="BL231" s="1574"/>
      <c r="BM231" s="1574"/>
      <c r="BN231" s="1574"/>
      <c r="BO231" s="1574"/>
      <c r="BP231" s="1574"/>
      <c r="BQ231" s="1574"/>
      <c r="BR231" s="1574"/>
      <c r="BS231" s="1574"/>
      <c r="BT231" s="1574"/>
      <c r="BU231" s="1574"/>
      <c r="BV231" s="1574"/>
      <c r="BW231" s="1574"/>
      <c r="BX231" s="1574"/>
      <c r="BY231" s="1574"/>
      <c r="BZ231" s="1574"/>
      <c r="CA231" s="1574"/>
      <c r="CB231" s="1574"/>
      <c r="CC231" s="1574"/>
      <c r="CD231" s="1574"/>
      <c r="CE231" s="1574"/>
      <c r="CF231" s="1574"/>
      <c r="CG231" s="1574"/>
      <c r="CH231" s="1574"/>
      <c r="CI231" s="1574"/>
      <c r="CJ231" s="1574"/>
      <c r="CK231" s="1574"/>
      <c r="CL231" s="1574"/>
      <c r="CM231" s="1574"/>
      <c r="CN231" s="1574"/>
      <c r="CO231" s="1574"/>
      <c r="CP231" s="1574"/>
      <c r="CQ231" s="1574"/>
      <c r="CR231" s="1574"/>
      <c r="CS231" s="1574"/>
      <c r="CT231" s="1574"/>
      <c r="CU231" s="1574"/>
      <c r="CV231" s="1574"/>
      <c r="CW231" s="1574"/>
      <c r="CX231" s="1574"/>
      <c r="CY231" s="1574"/>
      <c r="CZ231" s="1574"/>
      <c r="DA231" s="1574"/>
      <c r="DB231" s="1574"/>
      <c r="DC231" s="1574"/>
      <c r="DD231" s="1574"/>
      <c r="DE231" s="1574"/>
      <c r="DF231" s="1574"/>
      <c r="DG231" s="1574"/>
      <c r="DH231" s="1574"/>
      <c r="DI231" s="1574"/>
      <c r="DJ231" s="1574"/>
      <c r="DK231" s="1574"/>
      <c r="DL231" s="1574"/>
      <c r="DM231" s="1574"/>
      <c r="DN231" s="1574"/>
      <c r="DO231" s="1574"/>
      <c r="DP231" s="1574"/>
      <c r="DQ231" s="1574"/>
      <c r="DR231" s="1574"/>
      <c r="DS231" s="1574"/>
      <c r="DT231" s="1574"/>
      <c r="DU231" s="1574"/>
      <c r="DV231" s="1574"/>
      <c r="DW231" s="1574"/>
      <c r="DX231" s="1574"/>
      <c r="DY231" s="1574"/>
      <c r="DZ231" s="1574"/>
      <c r="EA231" s="1574"/>
      <c r="EB231" s="1574"/>
      <c r="EC231" s="1574"/>
      <c r="ED231" s="1574"/>
      <c r="EE231" s="1574"/>
      <c r="EF231" s="1574"/>
      <c r="EG231" s="1574"/>
      <c r="EL231" s="325"/>
      <c r="EM231" s="1573"/>
      <c r="EN231" s="1574"/>
      <c r="EO231" s="1574"/>
      <c r="EP231" s="1574"/>
      <c r="EQ231" s="1574"/>
      <c r="ER231" s="1574"/>
      <c r="ES231" s="1574"/>
      <c r="ET231" s="1574"/>
      <c r="EU231" s="1574"/>
      <c r="EV231" s="1574"/>
      <c r="EW231" s="1574"/>
      <c r="EX231" s="1574"/>
      <c r="EY231" s="1574"/>
      <c r="EZ231" s="1574"/>
      <c r="FA231" s="1574"/>
      <c r="FB231" s="1574"/>
      <c r="FC231" s="1574"/>
      <c r="FD231" s="1574"/>
      <c r="FE231" s="1574"/>
      <c r="FF231" s="1574"/>
      <c r="FG231" s="1574"/>
      <c r="FH231" s="1574"/>
      <c r="FI231" s="1574"/>
      <c r="FJ231" s="1574"/>
      <c r="FK231" s="1574"/>
      <c r="FL231" s="1574"/>
      <c r="FM231" s="1574"/>
      <c r="FN231" s="1574"/>
      <c r="FO231" s="1574"/>
      <c r="FP231" s="1574"/>
      <c r="FQ231" s="1574"/>
      <c r="FR231" s="1574"/>
      <c r="FS231" s="1574"/>
      <c r="FT231" s="1574"/>
      <c r="FU231" s="1574"/>
      <c r="FV231" s="1574"/>
      <c r="FW231" s="1574"/>
      <c r="FX231" s="1574"/>
      <c r="FY231" s="1574"/>
      <c r="FZ231" s="1574"/>
      <c r="GA231" s="1574"/>
      <c r="GB231" s="1574"/>
      <c r="GC231" s="1574"/>
      <c r="GD231" s="1574"/>
      <c r="GE231" s="1574"/>
      <c r="GF231" s="1574"/>
      <c r="GG231" s="1574"/>
      <c r="GH231" s="1574"/>
      <c r="GI231" s="1574"/>
      <c r="GJ231" s="1574"/>
      <c r="GK231" s="1574"/>
      <c r="GL231" s="1574"/>
      <c r="GM231" s="1574"/>
      <c r="GN231" s="1574"/>
      <c r="GO231" s="1574"/>
      <c r="GP231" s="1574"/>
      <c r="GQ231" s="1574"/>
      <c r="GR231" s="1574"/>
      <c r="GS231" s="1574"/>
      <c r="GT231" s="1574"/>
      <c r="GU231" s="1574"/>
      <c r="GV231" s="1574"/>
      <c r="GW231" s="1574"/>
      <c r="GX231" s="1574"/>
      <c r="GY231" s="1574"/>
      <c r="GZ231" s="1574"/>
      <c r="HA231" s="1574"/>
      <c r="HB231" s="1574"/>
      <c r="HC231" s="1574"/>
      <c r="HD231" s="1574"/>
      <c r="HE231" s="1574"/>
      <c r="HF231" s="1574"/>
      <c r="HG231" s="1574"/>
      <c r="HH231" s="1574"/>
      <c r="HI231" s="1574"/>
      <c r="HJ231" s="1574"/>
      <c r="HK231" s="1574"/>
      <c r="HL231" s="1574"/>
      <c r="HM231" s="1574"/>
      <c r="HN231" s="1574"/>
      <c r="HO231" s="1574"/>
    </row>
    <row r="232" spans="1:223" x14ac:dyDescent="0.2">
      <c r="A232" s="325"/>
      <c r="B232" s="325"/>
      <c r="C232" s="325"/>
      <c r="D232" s="325"/>
      <c r="E232" s="325"/>
      <c r="F232" s="325"/>
      <c r="G232" s="325"/>
      <c r="H232" s="325"/>
      <c r="I232" s="325"/>
      <c r="J232" s="325"/>
      <c r="K232" s="325"/>
      <c r="L232" s="325"/>
      <c r="M232" s="325"/>
      <c r="N232" s="325"/>
      <c r="O232" s="325"/>
      <c r="P232" s="325"/>
      <c r="Q232" s="325"/>
      <c r="R232" s="325"/>
      <c r="S232" s="325"/>
      <c r="T232" s="325"/>
      <c r="U232" s="325"/>
      <c r="V232" s="325"/>
      <c r="W232" s="325"/>
      <c r="X232" s="325"/>
      <c r="Y232" s="325"/>
      <c r="Z232" s="325"/>
      <c r="AA232" s="325"/>
      <c r="AB232" s="325"/>
      <c r="AC232" s="325"/>
      <c r="BD232" s="325"/>
      <c r="BE232" s="1573"/>
      <c r="BF232" s="1574"/>
      <c r="BG232" s="1574"/>
      <c r="BH232" s="1574"/>
      <c r="BI232" s="1574"/>
      <c r="BJ232" s="1574"/>
      <c r="BK232" s="1574"/>
      <c r="BL232" s="1574"/>
      <c r="BM232" s="1574"/>
      <c r="BN232" s="1574"/>
      <c r="BO232" s="1574"/>
      <c r="BP232" s="1574"/>
      <c r="BQ232" s="1574"/>
      <c r="BR232" s="1574"/>
      <c r="BS232" s="1574"/>
      <c r="BT232" s="1574"/>
      <c r="BU232" s="1574"/>
      <c r="BV232" s="1574"/>
      <c r="BW232" s="1574"/>
      <c r="BX232" s="1574"/>
      <c r="BY232" s="1574"/>
      <c r="BZ232" s="1574"/>
      <c r="CA232" s="1574"/>
      <c r="CB232" s="1574"/>
      <c r="CC232" s="1574"/>
      <c r="CD232" s="1574"/>
      <c r="CE232" s="1574"/>
      <c r="CF232" s="1574"/>
      <c r="CG232" s="1574"/>
      <c r="CH232" s="1574"/>
      <c r="CI232" s="1574"/>
      <c r="CJ232" s="1574"/>
      <c r="CK232" s="1574"/>
      <c r="CL232" s="1574"/>
      <c r="CM232" s="1574"/>
      <c r="CN232" s="1574"/>
      <c r="CO232" s="1574"/>
      <c r="CP232" s="1574"/>
      <c r="CQ232" s="1574"/>
      <c r="CR232" s="1574"/>
      <c r="CS232" s="1574"/>
      <c r="CT232" s="1574"/>
      <c r="CU232" s="1574"/>
      <c r="CV232" s="1574"/>
      <c r="CW232" s="1574"/>
      <c r="CX232" s="1574"/>
      <c r="CY232" s="1574"/>
      <c r="CZ232" s="1574"/>
      <c r="DA232" s="1574"/>
      <c r="DB232" s="1574"/>
      <c r="DC232" s="1574"/>
      <c r="DD232" s="1574"/>
      <c r="DE232" s="1574"/>
      <c r="DF232" s="1574"/>
      <c r="DG232" s="1574"/>
      <c r="DH232" s="1574"/>
      <c r="DI232" s="1574"/>
      <c r="DJ232" s="1574"/>
      <c r="DK232" s="1574"/>
      <c r="DL232" s="1574"/>
      <c r="DM232" s="1574"/>
      <c r="DN232" s="1574"/>
      <c r="DO232" s="1574"/>
      <c r="DP232" s="1574"/>
      <c r="DQ232" s="1574"/>
      <c r="DR232" s="1574"/>
      <c r="DS232" s="1574"/>
      <c r="DT232" s="1574"/>
      <c r="DU232" s="1574"/>
      <c r="DV232" s="1574"/>
      <c r="DW232" s="1574"/>
      <c r="DX232" s="1574"/>
      <c r="DY232" s="1574"/>
      <c r="DZ232" s="1574"/>
      <c r="EA232" s="1574"/>
      <c r="EB232" s="1574"/>
      <c r="EC232" s="1574"/>
      <c r="ED232" s="1574"/>
      <c r="EE232" s="1574"/>
      <c r="EF232" s="1574"/>
      <c r="EG232" s="1574"/>
      <c r="EL232" s="325"/>
      <c r="EM232" s="1573"/>
      <c r="EN232" s="1574"/>
      <c r="EO232" s="1574"/>
      <c r="EP232" s="1574"/>
      <c r="EQ232" s="1574"/>
      <c r="ER232" s="1574"/>
      <c r="ES232" s="1574"/>
      <c r="ET232" s="1574"/>
      <c r="EU232" s="1574"/>
      <c r="EV232" s="1574"/>
      <c r="EW232" s="1574"/>
      <c r="EX232" s="1574"/>
      <c r="EY232" s="1574"/>
      <c r="EZ232" s="1574"/>
      <c r="FA232" s="1574"/>
      <c r="FB232" s="1574"/>
      <c r="FC232" s="1574"/>
      <c r="FD232" s="1574"/>
      <c r="FE232" s="1574"/>
      <c r="FF232" s="1574"/>
      <c r="FG232" s="1574"/>
      <c r="FH232" s="1574"/>
      <c r="FI232" s="1574"/>
      <c r="FJ232" s="1574"/>
      <c r="FK232" s="1574"/>
      <c r="FL232" s="1574"/>
      <c r="FM232" s="1574"/>
      <c r="FN232" s="1574"/>
      <c r="FO232" s="1574"/>
      <c r="FP232" s="1574"/>
      <c r="FQ232" s="1574"/>
      <c r="FR232" s="1574"/>
      <c r="FS232" s="1574"/>
      <c r="FT232" s="1574"/>
      <c r="FU232" s="1574"/>
      <c r="FV232" s="1574"/>
      <c r="FW232" s="1574"/>
      <c r="FX232" s="1574"/>
      <c r="FY232" s="1574"/>
      <c r="FZ232" s="1574"/>
      <c r="GA232" s="1574"/>
      <c r="GB232" s="1574"/>
      <c r="GC232" s="1574"/>
      <c r="GD232" s="1574"/>
      <c r="GE232" s="1574"/>
      <c r="GF232" s="1574"/>
      <c r="GG232" s="1574"/>
      <c r="GH232" s="1574"/>
      <c r="GI232" s="1574"/>
      <c r="GJ232" s="1574"/>
      <c r="GK232" s="1574"/>
      <c r="GL232" s="1574"/>
      <c r="GM232" s="1574"/>
      <c r="GN232" s="1574"/>
      <c r="GO232" s="1574"/>
      <c r="GP232" s="1574"/>
      <c r="GQ232" s="1574"/>
      <c r="GR232" s="1574"/>
      <c r="GS232" s="1574"/>
      <c r="GT232" s="1574"/>
      <c r="GU232" s="1574"/>
      <c r="GV232" s="1574"/>
      <c r="GW232" s="1574"/>
      <c r="GX232" s="1574"/>
      <c r="GY232" s="1574"/>
      <c r="GZ232" s="1574"/>
      <c r="HA232" s="1574"/>
      <c r="HB232" s="1574"/>
      <c r="HC232" s="1574"/>
      <c r="HD232" s="1574"/>
      <c r="HE232" s="1574"/>
      <c r="HF232" s="1574"/>
      <c r="HG232" s="1574"/>
      <c r="HH232" s="1574"/>
      <c r="HI232" s="1574"/>
      <c r="HJ232" s="1574"/>
      <c r="HK232" s="1574"/>
      <c r="HL232" s="1574"/>
      <c r="HM232" s="1574"/>
      <c r="HN232" s="1574"/>
      <c r="HO232" s="1574"/>
    </row>
    <row r="233" spans="1:223" x14ac:dyDescent="0.2">
      <c r="A233" s="325"/>
      <c r="B233" s="325"/>
      <c r="C233" s="325"/>
      <c r="D233" s="325"/>
      <c r="E233" s="325"/>
      <c r="F233" s="325"/>
      <c r="G233" s="325"/>
      <c r="H233" s="325"/>
      <c r="I233" s="325"/>
      <c r="J233" s="325"/>
      <c r="K233" s="325"/>
      <c r="L233" s="325"/>
      <c r="M233" s="325"/>
      <c r="N233" s="325"/>
      <c r="O233" s="325"/>
      <c r="P233" s="325"/>
      <c r="Q233" s="325"/>
      <c r="R233" s="325"/>
      <c r="S233" s="325"/>
      <c r="T233" s="325"/>
      <c r="U233" s="325"/>
      <c r="V233" s="325"/>
      <c r="W233" s="325"/>
      <c r="X233" s="325"/>
      <c r="Y233" s="325"/>
      <c r="Z233" s="325"/>
      <c r="AA233" s="325"/>
      <c r="AB233" s="325"/>
      <c r="AC233" s="325"/>
      <c r="BD233" s="325"/>
      <c r="BE233" s="1573"/>
      <c r="BF233" s="1574"/>
      <c r="BG233" s="1574"/>
      <c r="BH233" s="1574"/>
      <c r="BI233" s="1574"/>
      <c r="BJ233" s="1574"/>
      <c r="BK233" s="1574"/>
      <c r="BL233" s="1574"/>
      <c r="BM233" s="1574"/>
      <c r="BN233" s="1574"/>
      <c r="BO233" s="1574"/>
      <c r="BP233" s="1574"/>
      <c r="BQ233" s="1574"/>
      <c r="BR233" s="1574"/>
      <c r="BS233" s="1574"/>
      <c r="BT233" s="1574"/>
      <c r="BU233" s="1574"/>
      <c r="BV233" s="1574"/>
      <c r="BW233" s="1574"/>
      <c r="BX233" s="1574"/>
      <c r="BY233" s="1574"/>
      <c r="BZ233" s="1574"/>
      <c r="CA233" s="1574"/>
      <c r="CB233" s="1574"/>
      <c r="CC233" s="1574"/>
      <c r="CD233" s="1574"/>
      <c r="CE233" s="1574"/>
      <c r="CF233" s="1574"/>
      <c r="CG233" s="1574"/>
      <c r="CH233" s="1574"/>
      <c r="CI233" s="1574"/>
      <c r="CJ233" s="1574"/>
      <c r="CK233" s="1574"/>
      <c r="CL233" s="1574"/>
      <c r="CM233" s="1574"/>
      <c r="CN233" s="1574"/>
      <c r="CO233" s="1574"/>
      <c r="CP233" s="1574"/>
      <c r="CQ233" s="1574"/>
      <c r="CR233" s="1574"/>
      <c r="CS233" s="1574"/>
      <c r="CT233" s="1574"/>
      <c r="CU233" s="1574"/>
      <c r="CV233" s="1574"/>
      <c r="CW233" s="1574"/>
      <c r="CX233" s="1574"/>
      <c r="CY233" s="1574"/>
      <c r="CZ233" s="1574"/>
      <c r="DA233" s="1574"/>
      <c r="DB233" s="1574"/>
      <c r="DC233" s="1574"/>
      <c r="DD233" s="1574"/>
      <c r="DE233" s="1574"/>
      <c r="DF233" s="1574"/>
      <c r="DG233" s="1574"/>
      <c r="DH233" s="1574"/>
      <c r="DI233" s="1574"/>
      <c r="DJ233" s="1574"/>
      <c r="DK233" s="1574"/>
      <c r="DL233" s="1574"/>
      <c r="DM233" s="1574"/>
      <c r="DN233" s="1574"/>
      <c r="DO233" s="1574"/>
      <c r="DP233" s="1574"/>
      <c r="DQ233" s="1574"/>
      <c r="DR233" s="1574"/>
      <c r="DS233" s="1574"/>
      <c r="DT233" s="1574"/>
      <c r="DU233" s="1574"/>
      <c r="DV233" s="1574"/>
      <c r="DW233" s="1574"/>
      <c r="DX233" s="1574"/>
      <c r="DY233" s="1574"/>
      <c r="DZ233" s="1574"/>
      <c r="EA233" s="1574"/>
      <c r="EB233" s="1574"/>
      <c r="EC233" s="1574"/>
      <c r="ED233" s="1574"/>
      <c r="EE233" s="1574"/>
      <c r="EF233" s="1574"/>
      <c r="EG233" s="1574"/>
      <c r="EL233" s="325"/>
      <c r="EM233" s="1573"/>
      <c r="EN233" s="1574"/>
      <c r="EO233" s="1574"/>
      <c r="EP233" s="1574"/>
      <c r="EQ233" s="1574"/>
      <c r="ER233" s="1574"/>
      <c r="ES233" s="1574"/>
      <c r="ET233" s="1574"/>
      <c r="EU233" s="1574"/>
      <c r="EV233" s="1574"/>
      <c r="EW233" s="1574"/>
      <c r="EX233" s="1574"/>
      <c r="EY233" s="1574"/>
      <c r="EZ233" s="1574"/>
      <c r="FA233" s="1574"/>
      <c r="FB233" s="1574"/>
      <c r="FC233" s="1574"/>
      <c r="FD233" s="1574"/>
      <c r="FE233" s="1574"/>
      <c r="FF233" s="1574"/>
      <c r="FG233" s="1574"/>
      <c r="FH233" s="1574"/>
      <c r="FI233" s="1574"/>
      <c r="FJ233" s="1574"/>
      <c r="FK233" s="1574"/>
      <c r="FL233" s="1574"/>
      <c r="FM233" s="1574"/>
      <c r="FN233" s="1574"/>
      <c r="FO233" s="1574"/>
      <c r="FP233" s="1574"/>
      <c r="FQ233" s="1574"/>
      <c r="FR233" s="1574"/>
      <c r="FS233" s="1574"/>
      <c r="FT233" s="1574"/>
      <c r="FU233" s="1574"/>
      <c r="FV233" s="1574"/>
      <c r="FW233" s="1574"/>
      <c r="FX233" s="1574"/>
      <c r="FY233" s="1574"/>
      <c r="FZ233" s="1574"/>
      <c r="GA233" s="1574"/>
      <c r="GB233" s="1574"/>
      <c r="GC233" s="1574"/>
      <c r="GD233" s="1574"/>
      <c r="GE233" s="1574"/>
      <c r="GF233" s="1574"/>
      <c r="GG233" s="1574"/>
      <c r="GH233" s="1574"/>
      <c r="GI233" s="1574"/>
      <c r="GJ233" s="1574"/>
      <c r="GK233" s="1574"/>
      <c r="GL233" s="1574"/>
      <c r="GM233" s="1574"/>
      <c r="GN233" s="1574"/>
      <c r="GO233" s="1574"/>
      <c r="GP233" s="1574"/>
      <c r="GQ233" s="1574"/>
      <c r="GR233" s="1574"/>
      <c r="GS233" s="1574"/>
      <c r="GT233" s="1574"/>
      <c r="GU233" s="1574"/>
      <c r="GV233" s="1574"/>
      <c r="GW233" s="1574"/>
      <c r="GX233" s="1574"/>
      <c r="GY233" s="1574"/>
      <c r="GZ233" s="1574"/>
      <c r="HA233" s="1574"/>
      <c r="HB233" s="1574"/>
      <c r="HC233" s="1574"/>
      <c r="HD233" s="1574"/>
      <c r="HE233" s="1574"/>
      <c r="HF233" s="1574"/>
      <c r="HG233" s="1574"/>
      <c r="HH233" s="1574"/>
      <c r="HI233" s="1574"/>
      <c r="HJ233" s="1574"/>
      <c r="HK233" s="1574"/>
      <c r="HL233" s="1574"/>
      <c r="HM233" s="1574"/>
      <c r="HN233" s="1574"/>
      <c r="HO233" s="1574"/>
    </row>
    <row r="234" spans="1:223" x14ac:dyDescent="0.2">
      <c r="A234" s="325"/>
      <c r="B234" s="325"/>
      <c r="C234" s="325"/>
      <c r="D234" s="325"/>
      <c r="E234" s="325"/>
      <c r="F234" s="325"/>
      <c r="G234" s="325"/>
      <c r="H234" s="325"/>
      <c r="I234" s="325"/>
      <c r="J234" s="325"/>
      <c r="K234" s="325"/>
      <c r="L234" s="325"/>
      <c r="M234" s="325"/>
      <c r="N234" s="325"/>
      <c r="O234" s="325"/>
      <c r="P234" s="325"/>
      <c r="Q234" s="325"/>
      <c r="R234" s="325"/>
      <c r="S234" s="325"/>
      <c r="T234" s="325"/>
      <c r="U234" s="325"/>
      <c r="V234" s="325"/>
      <c r="W234" s="325"/>
      <c r="X234" s="325"/>
      <c r="Y234" s="325"/>
      <c r="Z234" s="325"/>
      <c r="AA234" s="325"/>
      <c r="AB234" s="325"/>
      <c r="AC234" s="325"/>
      <c r="BD234" s="325"/>
      <c r="BE234" s="1573"/>
      <c r="BF234" s="1574"/>
      <c r="BG234" s="1574"/>
      <c r="BH234" s="1574"/>
      <c r="BI234" s="1574"/>
      <c r="BJ234" s="1574"/>
      <c r="BK234" s="1574"/>
      <c r="BL234" s="1574"/>
      <c r="BM234" s="1574"/>
      <c r="BN234" s="1574"/>
      <c r="BO234" s="1574"/>
      <c r="BP234" s="1574"/>
      <c r="BQ234" s="1574"/>
      <c r="BR234" s="1574"/>
      <c r="BS234" s="1574"/>
      <c r="BT234" s="1574"/>
      <c r="BU234" s="1574"/>
      <c r="BV234" s="1574"/>
      <c r="BW234" s="1574"/>
      <c r="BX234" s="1574"/>
      <c r="BY234" s="1574"/>
      <c r="BZ234" s="1574"/>
      <c r="CA234" s="1574"/>
      <c r="CB234" s="1574"/>
      <c r="CC234" s="1574"/>
      <c r="CD234" s="1574"/>
      <c r="CE234" s="1574"/>
      <c r="CF234" s="1574"/>
      <c r="CG234" s="1574"/>
      <c r="CH234" s="1574"/>
      <c r="CI234" s="1574"/>
      <c r="CJ234" s="1574"/>
      <c r="CK234" s="1574"/>
      <c r="CL234" s="1574"/>
      <c r="CM234" s="1574"/>
      <c r="CN234" s="1574"/>
      <c r="CO234" s="1574"/>
      <c r="CP234" s="1574"/>
      <c r="CQ234" s="1574"/>
      <c r="CR234" s="1574"/>
      <c r="CS234" s="1574"/>
      <c r="CT234" s="1574"/>
      <c r="CU234" s="1574"/>
      <c r="CV234" s="1574"/>
      <c r="CW234" s="1574"/>
      <c r="CX234" s="1574"/>
      <c r="CY234" s="1574"/>
      <c r="CZ234" s="1574"/>
      <c r="DA234" s="1574"/>
      <c r="DB234" s="1574"/>
      <c r="DC234" s="1574"/>
      <c r="DD234" s="1574"/>
      <c r="DE234" s="1574"/>
      <c r="DF234" s="1574"/>
      <c r="DG234" s="1574"/>
      <c r="DH234" s="1574"/>
      <c r="DI234" s="1574"/>
      <c r="DJ234" s="1574"/>
      <c r="DK234" s="1574"/>
      <c r="DL234" s="1574"/>
      <c r="DM234" s="1574"/>
      <c r="DN234" s="1574"/>
      <c r="DO234" s="1574"/>
      <c r="DP234" s="1574"/>
      <c r="DQ234" s="1574"/>
      <c r="DR234" s="1574"/>
      <c r="DS234" s="1574"/>
      <c r="DT234" s="1574"/>
      <c r="DU234" s="1574"/>
      <c r="DV234" s="1574"/>
      <c r="DW234" s="1574"/>
      <c r="DX234" s="1574"/>
      <c r="DY234" s="1574"/>
      <c r="DZ234" s="1574"/>
      <c r="EA234" s="1574"/>
      <c r="EB234" s="1574"/>
      <c r="EC234" s="1574"/>
      <c r="ED234" s="1574"/>
      <c r="EE234" s="1574"/>
      <c r="EF234" s="1574"/>
      <c r="EG234" s="1574"/>
      <c r="EL234" s="325"/>
      <c r="EM234" s="1573"/>
      <c r="EN234" s="1574"/>
      <c r="EO234" s="1574"/>
      <c r="EP234" s="1574"/>
      <c r="EQ234" s="1574"/>
      <c r="ER234" s="1574"/>
      <c r="ES234" s="1574"/>
      <c r="ET234" s="1574"/>
      <c r="EU234" s="1574"/>
      <c r="EV234" s="1574"/>
      <c r="EW234" s="1574"/>
      <c r="EX234" s="1574"/>
      <c r="EY234" s="1574"/>
      <c r="EZ234" s="1574"/>
      <c r="FA234" s="1574"/>
      <c r="FB234" s="1574"/>
      <c r="FC234" s="1574"/>
      <c r="FD234" s="1574"/>
      <c r="FE234" s="1574"/>
      <c r="FF234" s="1574"/>
      <c r="FG234" s="1574"/>
      <c r="FH234" s="1574"/>
      <c r="FI234" s="1574"/>
      <c r="FJ234" s="1574"/>
      <c r="FK234" s="1574"/>
      <c r="FL234" s="1574"/>
      <c r="FM234" s="1574"/>
      <c r="FN234" s="1574"/>
      <c r="FO234" s="1574"/>
      <c r="FP234" s="1574"/>
      <c r="FQ234" s="1574"/>
      <c r="FR234" s="1574"/>
      <c r="FS234" s="1574"/>
      <c r="FT234" s="1574"/>
      <c r="FU234" s="1574"/>
      <c r="FV234" s="1574"/>
      <c r="FW234" s="1574"/>
      <c r="FX234" s="1574"/>
      <c r="FY234" s="1574"/>
      <c r="FZ234" s="1574"/>
      <c r="GA234" s="1574"/>
      <c r="GB234" s="1574"/>
      <c r="GC234" s="1574"/>
      <c r="GD234" s="1574"/>
      <c r="GE234" s="1574"/>
      <c r="GF234" s="1574"/>
      <c r="GG234" s="1574"/>
      <c r="GH234" s="1574"/>
      <c r="GI234" s="1574"/>
      <c r="GJ234" s="1574"/>
      <c r="GK234" s="1574"/>
      <c r="GL234" s="1574"/>
      <c r="GM234" s="1574"/>
      <c r="GN234" s="1574"/>
      <c r="GO234" s="1574"/>
      <c r="GP234" s="1574"/>
      <c r="GQ234" s="1574"/>
      <c r="GR234" s="1574"/>
      <c r="GS234" s="1574"/>
      <c r="GT234" s="1574"/>
      <c r="GU234" s="1574"/>
      <c r="GV234" s="1574"/>
      <c r="GW234" s="1574"/>
      <c r="GX234" s="1574"/>
      <c r="GY234" s="1574"/>
      <c r="GZ234" s="1574"/>
      <c r="HA234" s="1574"/>
      <c r="HB234" s="1574"/>
      <c r="HC234" s="1574"/>
      <c r="HD234" s="1574"/>
      <c r="HE234" s="1574"/>
      <c r="HF234" s="1574"/>
      <c r="HG234" s="1574"/>
      <c r="HH234" s="1574"/>
      <c r="HI234" s="1574"/>
      <c r="HJ234" s="1574"/>
      <c r="HK234" s="1574"/>
      <c r="HL234" s="1574"/>
      <c r="HM234" s="1574"/>
      <c r="HN234" s="1574"/>
      <c r="HO234" s="1574"/>
    </row>
    <row r="235" spans="1:223" x14ac:dyDescent="0.2">
      <c r="A235" s="325"/>
      <c r="B235" s="325"/>
      <c r="C235" s="325"/>
      <c r="D235" s="325"/>
      <c r="E235" s="325"/>
      <c r="F235" s="325"/>
      <c r="G235" s="325"/>
      <c r="H235" s="325"/>
      <c r="I235" s="325"/>
      <c r="J235" s="325"/>
      <c r="K235" s="325"/>
      <c r="L235" s="325"/>
      <c r="M235" s="325"/>
      <c r="N235" s="325"/>
      <c r="O235" s="325"/>
      <c r="P235" s="325"/>
      <c r="Q235" s="325"/>
      <c r="R235" s="325"/>
      <c r="S235" s="325"/>
      <c r="T235" s="325"/>
      <c r="U235" s="325"/>
      <c r="V235" s="325"/>
      <c r="W235" s="325"/>
      <c r="X235" s="325"/>
      <c r="Y235" s="325"/>
      <c r="Z235" s="325"/>
      <c r="AA235" s="325"/>
      <c r="AB235" s="325"/>
      <c r="AC235" s="325"/>
      <c r="BD235" s="325"/>
      <c r="BE235" s="1573"/>
      <c r="BF235" s="1574"/>
      <c r="BG235" s="1574"/>
      <c r="BH235" s="1574"/>
      <c r="BI235" s="1574"/>
      <c r="BJ235" s="1574"/>
      <c r="BK235" s="1574"/>
      <c r="BL235" s="1574"/>
      <c r="BM235" s="1574"/>
      <c r="BN235" s="1574"/>
      <c r="BO235" s="1574"/>
      <c r="BP235" s="1574"/>
      <c r="BQ235" s="1574"/>
      <c r="BR235" s="1574"/>
      <c r="BS235" s="1574"/>
      <c r="BT235" s="1574"/>
      <c r="BU235" s="1574"/>
      <c r="BV235" s="1574"/>
      <c r="BW235" s="1574"/>
      <c r="BX235" s="1574"/>
      <c r="BY235" s="1574"/>
      <c r="BZ235" s="1574"/>
      <c r="CA235" s="1574"/>
      <c r="CB235" s="1574"/>
      <c r="CC235" s="1574"/>
      <c r="CD235" s="1574"/>
      <c r="CE235" s="1574"/>
      <c r="CF235" s="1574"/>
      <c r="CG235" s="1574"/>
      <c r="CH235" s="1574"/>
      <c r="CI235" s="1574"/>
      <c r="CJ235" s="1574"/>
      <c r="CK235" s="1574"/>
      <c r="CL235" s="1574"/>
      <c r="CM235" s="1574"/>
      <c r="CN235" s="1574"/>
      <c r="CO235" s="1574"/>
      <c r="CP235" s="1574"/>
      <c r="CQ235" s="1574"/>
      <c r="CR235" s="1574"/>
      <c r="CS235" s="1574"/>
      <c r="CT235" s="1574"/>
      <c r="CU235" s="1574"/>
      <c r="CV235" s="1574"/>
      <c r="CW235" s="1574"/>
      <c r="CX235" s="1574"/>
      <c r="CY235" s="1574"/>
      <c r="CZ235" s="1574"/>
      <c r="DA235" s="1574"/>
      <c r="DB235" s="1574"/>
      <c r="DC235" s="1574"/>
      <c r="DD235" s="1574"/>
      <c r="DE235" s="1574"/>
      <c r="DF235" s="1574"/>
      <c r="DG235" s="1574"/>
      <c r="DH235" s="1574"/>
      <c r="DI235" s="1574"/>
      <c r="DJ235" s="1574"/>
      <c r="DK235" s="1574"/>
      <c r="DL235" s="1574"/>
      <c r="DM235" s="1574"/>
      <c r="DN235" s="1574"/>
      <c r="DO235" s="1574"/>
      <c r="DP235" s="1574"/>
      <c r="DQ235" s="1574"/>
      <c r="DR235" s="1574"/>
      <c r="DS235" s="1574"/>
      <c r="DT235" s="1574"/>
      <c r="DU235" s="1574"/>
      <c r="DV235" s="1574"/>
      <c r="DW235" s="1574"/>
      <c r="DX235" s="1574"/>
      <c r="DY235" s="1574"/>
      <c r="DZ235" s="1574"/>
      <c r="EA235" s="1574"/>
      <c r="EB235" s="1574"/>
      <c r="EC235" s="1574"/>
      <c r="ED235" s="1574"/>
      <c r="EE235" s="1574"/>
      <c r="EF235" s="1574"/>
      <c r="EG235" s="1574"/>
      <c r="EL235" s="325"/>
      <c r="EM235" s="1573"/>
      <c r="EN235" s="1574"/>
      <c r="EO235" s="1574"/>
      <c r="EP235" s="1574"/>
      <c r="EQ235" s="1574"/>
      <c r="ER235" s="1574"/>
      <c r="ES235" s="1574"/>
      <c r="ET235" s="1574"/>
      <c r="EU235" s="1574"/>
      <c r="EV235" s="1574"/>
      <c r="EW235" s="1574"/>
      <c r="EX235" s="1574"/>
      <c r="EY235" s="1574"/>
      <c r="EZ235" s="1574"/>
      <c r="FA235" s="1574"/>
      <c r="FB235" s="1574"/>
      <c r="FC235" s="1574"/>
      <c r="FD235" s="1574"/>
      <c r="FE235" s="1574"/>
      <c r="FF235" s="1574"/>
      <c r="FG235" s="1574"/>
      <c r="FH235" s="1574"/>
      <c r="FI235" s="1574"/>
      <c r="FJ235" s="1574"/>
      <c r="FK235" s="1574"/>
      <c r="FL235" s="1574"/>
      <c r="FM235" s="1574"/>
      <c r="FN235" s="1574"/>
      <c r="FO235" s="1574"/>
      <c r="FP235" s="1574"/>
      <c r="FQ235" s="1574"/>
      <c r="FR235" s="1574"/>
      <c r="FS235" s="1574"/>
      <c r="FT235" s="1574"/>
      <c r="FU235" s="1574"/>
      <c r="FV235" s="1574"/>
      <c r="FW235" s="1574"/>
      <c r="FX235" s="1574"/>
      <c r="FY235" s="1574"/>
      <c r="FZ235" s="1574"/>
      <c r="GA235" s="1574"/>
      <c r="GB235" s="1574"/>
      <c r="GC235" s="1574"/>
      <c r="GD235" s="1574"/>
      <c r="GE235" s="1574"/>
      <c r="GF235" s="1574"/>
      <c r="GG235" s="1574"/>
      <c r="GH235" s="1574"/>
      <c r="GI235" s="1574"/>
      <c r="GJ235" s="1574"/>
      <c r="GK235" s="1574"/>
      <c r="GL235" s="1574"/>
      <c r="GM235" s="1574"/>
      <c r="GN235" s="1574"/>
      <c r="GO235" s="1574"/>
      <c r="GP235" s="1574"/>
      <c r="GQ235" s="1574"/>
      <c r="GR235" s="1574"/>
      <c r="GS235" s="1574"/>
      <c r="GT235" s="1574"/>
      <c r="GU235" s="1574"/>
      <c r="GV235" s="1574"/>
      <c r="GW235" s="1574"/>
      <c r="GX235" s="1574"/>
      <c r="GY235" s="1574"/>
      <c r="GZ235" s="1574"/>
      <c r="HA235" s="1574"/>
      <c r="HB235" s="1574"/>
      <c r="HC235" s="1574"/>
      <c r="HD235" s="1574"/>
      <c r="HE235" s="1574"/>
      <c r="HF235" s="1574"/>
      <c r="HG235" s="1574"/>
      <c r="HH235" s="1574"/>
      <c r="HI235" s="1574"/>
      <c r="HJ235" s="1574"/>
      <c r="HK235" s="1574"/>
      <c r="HL235" s="1574"/>
      <c r="HM235" s="1574"/>
      <c r="HN235" s="1574"/>
      <c r="HO235" s="1574"/>
    </row>
    <row r="236" spans="1:223" x14ac:dyDescent="0.2">
      <c r="A236" s="325"/>
      <c r="B236" s="325"/>
      <c r="C236" s="325"/>
      <c r="D236" s="325"/>
      <c r="E236" s="325"/>
      <c r="F236" s="325"/>
      <c r="G236" s="325"/>
      <c r="H236" s="325"/>
      <c r="I236" s="325"/>
      <c r="J236" s="325"/>
      <c r="K236" s="325"/>
      <c r="L236" s="325"/>
      <c r="M236" s="325"/>
      <c r="N236" s="325"/>
      <c r="O236" s="325"/>
      <c r="P236" s="325"/>
      <c r="Q236" s="325"/>
      <c r="R236" s="325"/>
      <c r="S236" s="325"/>
      <c r="T236" s="325"/>
      <c r="U236" s="325"/>
      <c r="V236" s="325"/>
      <c r="W236" s="325"/>
      <c r="X236" s="325"/>
      <c r="Y236" s="325"/>
      <c r="Z236" s="325"/>
      <c r="AA236" s="325"/>
      <c r="AB236" s="325"/>
      <c r="AC236" s="325"/>
      <c r="BD236" s="325"/>
      <c r="BE236" s="1573"/>
      <c r="BF236" s="1574"/>
      <c r="BG236" s="1574"/>
      <c r="BH236" s="1574"/>
      <c r="BI236" s="1574"/>
      <c r="BJ236" s="1574"/>
      <c r="BK236" s="1574"/>
      <c r="BL236" s="1574"/>
      <c r="BM236" s="1574"/>
      <c r="BN236" s="1574"/>
      <c r="BO236" s="1574"/>
      <c r="BP236" s="1574"/>
      <c r="BQ236" s="1574"/>
      <c r="BR236" s="1574"/>
      <c r="BS236" s="1574"/>
      <c r="BT236" s="1574"/>
      <c r="BU236" s="1574"/>
      <c r="BV236" s="1574"/>
      <c r="BW236" s="1574"/>
      <c r="BX236" s="1574"/>
      <c r="BY236" s="1574"/>
      <c r="BZ236" s="1574"/>
      <c r="CA236" s="1574"/>
      <c r="CB236" s="1574"/>
      <c r="CC236" s="1574"/>
      <c r="CD236" s="1574"/>
      <c r="CE236" s="1574"/>
      <c r="CF236" s="1574"/>
      <c r="CG236" s="1574"/>
      <c r="CH236" s="1574"/>
      <c r="CI236" s="1574"/>
      <c r="CJ236" s="1574"/>
      <c r="CK236" s="1574"/>
      <c r="CL236" s="1574"/>
      <c r="CM236" s="1574"/>
      <c r="CN236" s="1574"/>
      <c r="CO236" s="1574"/>
      <c r="CP236" s="1574"/>
      <c r="CQ236" s="1574"/>
      <c r="CR236" s="1574"/>
      <c r="CS236" s="1574"/>
      <c r="CT236" s="1574"/>
      <c r="CU236" s="1574"/>
      <c r="CV236" s="1574"/>
      <c r="CW236" s="1574"/>
      <c r="CX236" s="1574"/>
      <c r="CY236" s="1574"/>
      <c r="CZ236" s="1574"/>
      <c r="DA236" s="1574"/>
      <c r="DB236" s="1574"/>
      <c r="DC236" s="1574"/>
      <c r="DD236" s="1574"/>
      <c r="DE236" s="1574"/>
      <c r="DF236" s="1574"/>
      <c r="DG236" s="1574"/>
      <c r="DH236" s="1574"/>
      <c r="DI236" s="1574"/>
      <c r="DJ236" s="1574"/>
      <c r="DK236" s="1574"/>
      <c r="DL236" s="1574"/>
      <c r="DM236" s="1574"/>
      <c r="DN236" s="1574"/>
      <c r="DO236" s="1574"/>
      <c r="DP236" s="1574"/>
      <c r="DQ236" s="1574"/>
      <c r="DR236" s="1574"/>
      <c r="DS236" s="1574"/>
      <c r="DT236" s="1574"/>
      <c r="DU236" s="1574"/>
      <c r="DV236" s="1574"/>
      <c r="DW236" s="1574"/>
      <c r="DX236" s="1574"/>
      <c r="DY236" s="1574"/>
      <c r="DZ236" s="1574"/>
      <c r="EA236" s="1574"/>
      <c r="EB236" s="1574"/>
      <c r="EC236" s="1574"/>
      <c r="ED236" s="1574"/>
      <c r="EE236" s="1574"/>
      <c r="EF236" s="1574"/>
      <c r="EG236" s="1574"/>
      <c r="EL236" s="325"/>
      <c r="EM236" s="1573"/>
      <c r="EN236" s="1574"/>
      <c r="EO236" s="1574"/>
      <c r="EP236" s="1574"/>
      <c r="EQ236" s="1574"/>
      <c r="ER236" s="1574"/>
      <c r="ES236" s="1574"/>
      <c r="ET236" s="1574"/>
      <c r="EU236" s="1574"/>
      <c r="EV236" s="1574"/>
      <c r="EW236" s="1574"/>
      <c r="EX236" s="1574"/>
      <c r="EY236" s="1574"/>
      <c r="EZ236" s="1574"/>
      <c r="FA236" s="1574"/>
      <c r="FB236" s="1574"/>
      <c r="FC236" s="1574"/>
      <c r="FD236" s="1574"/>
      <c r="FE236" s="1574"/>
      <c r="FF236" s="1574"/>
      <c r="FG236" s="1574"/>
      <c r="FH236" s="1574"/>
      <c r="FI236" s="1574"/>
      <c r="FJ236" s="1574"/>
      <c r="FK236" s="1574"/>
      <c r="FL236" s="1574"/>
      <c r="FM236" s="1574"/>
      <c r="FN236" s="1574"/>
      <c r="FO236" s="1574"/>
      <c r="FP236" s="1574"/>
      <c r="FQ236" s="1574"/>
      <c r="FR236" s="1574"/>
      <c r="FS236" s="1574"/>
      <c r="FT236" s="1574"/>
      <c r="FU236" s="1574"/>
      <c r="FV236" s="1574"/>
      <c r="FW236" s="1574"/>
      <c r="FX236" s="1574"/>
      <c r="FY236" s="1574"/>
      <c r="FZ236" s="1574"/>
      <c r="GA236" s="1574"/>
      <c r="GB236" s="1574"/>
      <c r="GC236" s="1574"/>
      <c r="GD236" s="1574"/>
      <c r="GE236" s="1574"/>
      <c r="GF236" s="1574"/>
      <c r="GG236" s="1574"/>
      <c r="GH236" s="1574"/>
      <c r="GI236" s="1574"/>
      <c r="GJ236" s="1574"/>
      <c r="GK236" s="1574"/>
      <c r="GL236" s="1574"/>
      <c r="GM236" s="1574"/>
      <c r="GN236" s="1574"/>
      <c r="GO236" s="1574"/>
      <c r="GP236" s="1574"/>
      <c r="GQ236" s="1574"/>
      <c r="GR236" s="1574"/>
      <c r="GS236" s="1574"/>
      <c r="GT236" s="1574"/>
      <c r="GU236" s="1574"/>
      <c r="GV236" s="1574"/>
      <c r="GW236" s="1574"/>
      <c r="GX236" s="1574"/>
      <c r="GY236" s="1574"/>
      <c r="GZ236" s="1574"/>
      <c r="HA236" s="1574"/>
      <c r="HB236" s="1574"/>
      <c r="HC236" s="1574"/>
      <c r="HD236" s="1574"/>
      <c r="HE236" s="1574"/>
      <c r="HF236" s="1574"/>
      <c r="HG236" s="1574"/>
      <c r="HH236" s="1574"/>
      <c r="HI236" s="1574"/>
      <c r="HJ236" s="1574"/>
      <c r="HK236" s="1574"/>
      <c r="HL236" s="1574"/>
      <c r="HM236" s="1574"/>
      <c r="HN236" s="1574"/>
      <c r="HO236" s="1574"/>
    </row>
    <row r="237" spans="1:223" x14ac:dyDescent="0.2">
      <c r="A237" s="325"/>
      <c r="B237" s="325"/>
      <c r="C237" s="325"/>
      <c r="D237" s="325"/>
      <c r="E237" s="325"/>
      <c r="F237" s="325"/>
      <c r="G237" s="325"/>
      <c r="H237" s="325"/>
      <c r="I237" s="325"/>
      <c r="J237" s="325"/>
      <c r="K237" s="325"/>
      <c r="L237" s="325"/>
      <c r="M237" s="325"/>
      <c r="N237" s="325"/>
      <c r="O237" s="325"/>
      <c r="P237" s="325"/>
      <c r="Q237" s="325"/>
      <c r="R237" s="325"/>
      <c r="S237" s="325"/>
      <c r="T237" s="325"/>
      <c r="U237" s="325"/>
      <c r="V237" s="325"/>
      <c r="W237" s="325"/>
      <c r="X237" s="325"/>
      <c r="Y237" s="325"/>
      <c r="Z237" s="325"/>
      <c r="AA237" s="325"/>
      <c r="AB237" s="325"/>
      <c r="AC237" s="325"/>
      <c r="BD237" s="325"/>
      <c r="BE237" s="1573"/>
      <c r="BF237" s="1574"/>
      <c r="BG237" s="1574"/>
      <c r="BH237" s="1574"/>
      <c r="BI237" s="1574"/>
      <c r="BJ237" s="1574"/>
      <c r="BK237" s="1574"/>
      <c r="BL237" s="1574"/>
      <c r="BM237" s="1574"/>
      <c r="BN237" s="1574"/>
      <c r="BO237" s="1574"/>
      <c r="BP237" s="1574"/>
      <c r="BQ237" s="1574"/>
      <c r="BR237" s="1574"/>
      <c r="BS237" s="1574"/>
      <c r="BT237" s="1574"/>
      <c r="BU237" s="1574"/>
      <c r="BV237" s="1574"/>
      <c r="BW237" s="1574"/>
      <c r="BX237" s="1574"/>
      <c r="BY237" s="1574"/>
      <c r="BZ237" s="1574"/>
      <c r="CA237" s="1574"/>
      <c r="CB237" s="1574"/>
      <c r="CC237" s="1574"/>
      <c r="CD237" s="1574"/>
      <c r="CE237" s="1574"/>
      <c r="CF237" s="1574"/>
      <c r="CG237" s="1574"/>
      <c r="CH237" s="1574"/>
      <c r="CI237" s="1574"/>
      <c r="CJ237" s="1574"/>
      <c r="CK237" s="1574"/>
      <c r="CL237" s="1574"/>
      <c r="CM237" s="1574"/>
      <c r="CN237" s="1574"/>
      <c r="CO237" s="1574"/>
      <c r="CP237" s="1574"/>
      <c r="CQ237" s="1574"/>
      <c r="CR237" s="1574"/>
      <c r="CS237" s="1574"/>
      <c r="CT237" s="1574"/>
      <c r="CU237" s="1574"/>
      <c r="CV237" s="1574"/>
      <c r="CW237" s="1574"/>
      <c r="CX237" s="1574"/>
      <c r="CY237" s="1574"/>
      <c r="CZ237" s="1574"/>
      <c r="DA237" s="1574"/>
      <c r="DB237" s="1574"/>
      <c r="DC237" s="1574"/>
      <c r="DD237" s="1574"/>
      <c r="DE237" s="1574"/>
      <c r="DF237" s="1574"/>
      <c r="DG237" s="1574"/>
      <c r="DH237" s="1574"/>
      <c r="DI237" s="1574"/>
      <c r="DJ237" s="1574"/>
      <c r="DK237" s="1574"/>
      <c r="DL237" s="1574"/>
      <c r="DM237" s="1574"/>
      <c r="DN237" s="1574"/>
      <c r="DO237" s="1574"/>
      <c r="DP237" s="1574"/>
      <c r="DQ237" s="1574"/>
      <c r="DR237" s="1574"/>
      <c r="DS237" s="1574"/>
      <c r="DT237" s="1574"/>
      <c r="DU237" s="1574"/>
      <c r="DV237" s="1574"/>
      <c r="DW237" s="1574"/>
      <c r="DX237" s="1574"/>
      <c r="DY237" s="1574"/>
      <c r="DZ237" s="1574"/>
      <c r="EA237" s="1574"/>
      <c r="EB237" s="1574"/>
      <c r="EC237" s="1574"/>
      <c r="ED237" s="1574"/>
      <c r="EE237" s="1574"/>
      <c r="EF237" s="1574"/>
      <c r="EG237" s="1574"/>
      <c r="EL237" s="325"/>
      <c r="EM237" s="1573"/>
      <c r="EN237" s="1574"/>
      <c r="EO237" s="1574"/>
      <c r="EP237" s="1574"/>
      <c r="EQ237" s="1574"/>
      <c r="ER237" s="1574"/>
      <c r="ES237" s="1574"/>
      <c r="ET237" s="1574"/>
      <c r="EU237" s="1574"/>
      <c r="EV237" s="1574"/>
      <c r="EW237" s="1574"/>
      <c r="EX237" s="1574"/>
      <c r="EY237" s="1574"/>
      <c r="EZ237" s="1574"/>
      <c r="FA237" s="1574"/>
      <c r="FB237" s="1574"/>
      <c r="FC237" s="1574"/>
      <c r="FD237" s="1574"/>
      <c r="FE237" s="1574"/>
      <c r="FF237" s="1574"/>
      <c r="FG237" s="1574"/>
      <c r="FH237" s="1574"/>
      <c r="FI237" s="1574"/>
      <c r="FJ237" s="1574"/>
      <c r="FK237" s="1574"/>
      <c r="FL237" s="1574"/>
      <c r="FM237" s="1574"/>
      <c r="FN237" s="1574"/>
      <c r="FO237" s="1574"/>
      <c r="FP237" s="1574"/>
      <c r="FQ237" s="1574"/>
      <c r="FR237" s="1574"/>
      <c r="FS237" s="1574"/>
      <c r="FT237" s="1574"/>
      <c r="FU237" s="1574"/>
      <c r="FV237" s="1574"/>
      <c r="FW237" s="1574"/>
      <c r="FX237" s="1574"/>
      <c r="FY237" s="1574"/>
      <c r="FZ237" s="1574"/>
      <c r="GA237" s="1574"/>
      <c r="GB237" s="1574"/>
      <c r="GC237" s="1574"/>
      <c r="GD237" s="1574"/>
      <c r="GE237" s="1574"/>
      <c r="GF237" s="1574"/>
      <c r="GG237" s="1574"/>
      <c r="GH237" s="1574"/>
      <c r="GI237" s="1574"/>
      <c r="GJ237" s="1574"/>
      <c r="GK237" s="1574"/>
      <c r="GL237" s="1574"/>
      <c r="GM237" s="1574"/>
      <c r="GN237" s="1574"/>
      <c r="GO237" s="1574"/>
      <c r="GP237" s="1574"/>
      <c r="GQ237" s="1574"/>
      <c r="GR237" s="1574"/>
      <c r="GS237" s="1574"/>
      <c r="GT237" s="1574"/>
      <c r="GU237" s="1574"/>
      <c r="GV237" s="1574"/>
      <c r="GW237" s="1574"/>
      <c r="GX237" s="1574"/>
      <c r="GY237" s="1574"/>
      <c r="GZ237" s="1574"/>
      <c r="HA237" s="1574"/>
      <c r="HB237" s="1574"/>
      <c r="HC237" s="1574"/>
      <c r="HD237" s="1574"/>
      <c r="HE237" s="1574"/>
      <c r="HF237" s="1574"/>
      <c r="HG237" s="1574"/>
      <c r="HH237" s="1574"/>
      <c r="HI237" s="1574"/>
      <c r="HJ237" s="1574"/>
      <c r="HK237" s="1574"/>
      <c r="HL237" s="1574"/>
      <c r="HM237" s="1574"/>
      <c r="HN237" s="1574"/>
      <c r="HO237" s="1574"/>
    </row>
    <row r="238" spans="1:223" x14ac:dyDescent="0.2">
      <c r="A238" s="325"/>
      <c r="B238" s="325"/>
      <c r="C238" s="325"/>
      <c r="D238" s="325"/>
      <c r="E238" s="325"/>
      <c r="F238" s="325"/>
      <c r="G238" s="325"/>
      <c r="H238" s="325"/>
      <c r="I238" s="325"/>
      <c r="J238" s="325"/>
      <c r="K238" s="325"/>
      <c r="L238" s="325"/>
      <c r="M238" s="325"/>
      <c r="N238" s="325"/>
      <c r="O238" s="325"/>
      <c r="P238" s="325"/>
      <c r="Q238" s="325"/>
      <c r="R238" s="325"/>
      <c r="S238" s="325"/>
      <c r="T238" s="325"/>
      <c r="U238" s="325"/>
      <c r="V238" s="325"/>
      <c r="W238" s="325"/>
      <c r="X238" s="325"/>
      <c r="Y238" s="325"/>
      <c r="Z238" s="325"/>
      <c r="AA238" s="325"/>
      <c r="AB238" s="325"/>
      <c r="AC238" s="325"/>
      <c r="BD238" s="325"/>
      <c r="BE238" s="1573"/>
      <c r="BF238" s="1574"/>
      <c r="BG238" s="1574"/>
      <c r="BH238" s="1574"/>
      <c r="BI238" s="1574"/>
      <c r="BJ238" s="1574"/>
      <c r="BK238" s="1574"/>
      <c r="BL238" s="1574"/>
      <c r="BM238" s="1574"/>
      <c r="BN238" s="1574"/>
      <c r="BO238" s="1574"/>
      <c r="BP238" s="1574"/>
      <c r="BQ238" s="1574"/>
      <c r="BR238" s="1574"/>
      <c r="BS238" s="1574"/>
      <c r="BT238" s="1574"/>
      <c r="BU238" s="1574"/>
      <c r="BV238" s="1574"/>
      <c r="BW238" s="1574"/>
      <c r="BX238" s="1574"/>
      <c r="BY238" s="1574"/>
      <c r="BZ238" s="1574"/>
      <c r="CA238" s="1574"/>
      <c r="CB238" s="1574"/>
      <c r="CC238" s="1574"/>
      <c r="CD238" s="1574"/>
      <c r="CE238" s="1574"/>
      <c r="CF238" s="1574"/>
      <c r="CG238" s="1574"/>
      <c r="CH238" s="1574"/>
      <c r="CI238" s="1574"/>
      <c r="CJ238" s="1574"/>
      <c r="CK238" s="1574"/>
      <c r="CL238" s="1574"/>
      <c r="CM238" s="1574"/>
      <c r="CN238" s="1574"/>
      <c r="CO238" s="1574"/>
      <c r="CP238" s="1574"/>
      <c r="CQ238" s="1574"/>
      <c r="CR238" s="1574"/>
      <c r="CS238" s="1574"/>
      <c r="CT238" s="1574"/>
      <c r="CU238" s="1574"/>
      <c r="CV238" s="1574"/>
      <c r="CW238" s="1574"/>
      <c r="CX238" s="1574"/>
      <c r="CY238" s="1574"/>
      <c r="CZ238" s="1574"/>
      <c r="DA238" s="1574"/>
      <c r="DB238" s="1574"/>
      <c r="DC238" s="1574"/>
      <c r="DD238" s="1574"/>
      <c r="DE238" s="1574"/>
      <c r="DF238" s="1574"/>
      <c r="DG238" s="1574"/>
      <c r="DH238" s="1574"/>
      <c r="DI238" s="1574"/>
      <c r="DJ238" s="1574"/>
      <c r="DK238" s="1574"/>
      <c r="DL238" s="1574"/>
      <c r="DM238" s="1574"/>
      <c r="DN238" s="1574"/>
      <c r="DO238" s="1574"/>
      <c r="DP238" s="1574"/>
      <c r="DQ238" s="1574"/>
      <c r="DR238" s="1574"/>
      <c r="DS238" s="1574"/>
      <c r="DT238" s="1574"/>
      <c r="DU238" s="1574"/>
      <c r="DV238" s="1574"/>
      <c r="DW238" s="1574"/>
      <c r="DX238" s="1574"/>
      <c r="DY238" s="1574"/>
      <c r="DZ238" s="1574"/>
      <c r="EA238" s="1574"/>
      <c r="EB238" s="1574"/>
      <c r="EC238" s="1574"/>
      <c r="ED238" s="1574"/>
      <c r="EE238" s="1574"/>
      <c r="EF238" s="1574"/>
      <c r="EG238" s="1574"/>
      <c r="EL238" s="325"/>
      <c r="EM238" s="1573"/>
      <c r="EN238" s="1574"/>
      <c r="EO238" s="1574"/>
      <c r="EP238" s="1574"/>
      <c r="EQ238" s="1574"/>
      <c r="ER238" s="1574"/>
      <c r="ES238" s="1574"/>
      <c r="ET238" s="1574"/>
      <c r="EU238" s="1574"/>
      <c r="EV238" s="1574"/>
      <c r="EW238" s="1574"/>
      <c r="EX238" s="1574"/>
      <c r="EY238" s="1574"/>
      <c r="EZ238" s="1574"/>
      <c r="FA238" s="1574"/>
      <c r="FB238" s="1574"/>
      <c r="FC238" s="1574"/>
      <c r="FD238" s="1574"/>
      <c r="FE238" s="1574"/>
      <c r="FF238" s="1574"/>
      <c r="FG238" s="1574"/>
      <c r="FH238" s="1574"/>
      <c r="FI238" s="1574"/>
      <c r="FJ238" s="1574"/>
      <c r="FK238" s="1574"/>
      <c r="FL238" s="1574"/>
      <c r="FM238" s="1574"/>
      <c r="FN238" s="1574"/>
      <c r="FO238" s="1574"/>
      <c r="FP238" s="1574"/>
      <c r="FQ238" s="1574"/>
      <c r="FR238" s="1574"/>
      <c r="FS238" s="1574"/>
      <c r="FT238" s="1574"/>
      <c r="FU238" s="1574"/>
      <c r="FV238" s="1574"/>
      <c r="FW238" s="1574"/>
      <c r="FX238" s="1574"/>
      <c r="FY238" s="1574"/>
      <c r="FZ238" s="1574"/>
      <c r="GA238" s="1574"/>
      <c r="GB238" s="1574"/>
      <c r="GC238" s="1574"/>
      <c r="GD238" s="1574"/>
      <c r="GE238" s="1574"/>
      <c r="GF238" s="1574"/>
      <c r="GG238" s="1574"/>
      <c r="GH238" s="1574"/>
      <c r="GI238" s="1574"/>
      <c r="GJ238" s="1574"/>
      <c r="GK238" s="1574"/>
      <c r="GL238" s="1574"/>
      <c r="GM238" s="1574"/>
      <c r="GN238" s="1574"/>
      <c r="GO238" s="1574"/>
      <c r="GP238" s="1574"/>
      <c r="GQ238" s="1574"/>
      <c r="GR238" s="1574"/>
      <c r="GS238" s="1574"/>
      <c r="GT238" s="1574"/>
      <c r="GU238" s="1574"/>
      <c r="GV238" s="1574"/>
      <c r="GW238" s="1574"/>
      <c r="GX238" s="1574"/>
      <c r="GY238" s="1574"/>
      <c r="GZ238" s="1574"/>
      <c r="HA238" s="1574"/>
      <c r="HB238" s="1574"/>
      <c r="HC238" s="1574"/>
      <c r="HD238" s="1574"/>
      <c r="HE238" s="1574"/>
      <c r="HF238" s="1574"/>
      <c r="HG238" s="1574"/>
      <c r="HH238" s="1574"/>
      <c r="HI238" s="1574"/>
      <c r="HJ238" s="1574"/>
      <c r="HK238" s="1574"/>
      <c r="HL238" s="1574"/>
      <c r="HM238" s="1574"/>
      <c r="HN238" s="1574"/>
      <c r="HO238" s="1574"/>
    </row>
    <row r="239" spans="1:223" x14ac:dyDescent="0.2">
      <c r="A239" s="325"/>
      <c r="B239" s="325"/>
      <c r="C239" s="325"/>
      <c r="D239" s="325"/>
      <c r="E239" s="325"/>
      <c r="F239" s="325"/>
      <c r="G239" s="325"/>
      <c r="H239" s="325"/>
      <c r="I239" s="325"/>
      <c r="J239" s="325"/>
      <c r="K239" s="325"/>
      <c r="L239" s="325"/>
      <c r="M239" s="325"/>
      <c r="N239" s="325"/>
      <c r="O239" s="325"/>
      <c r="P239" s="325"/>
      <c r="Q239" s="325"/>
      <c r="R239" s="325"/>
      <c r="S239" s="325"/>
      <c r="T239" s="325"/>
      <c r="U239" s="325"/>
      <c r="V239" s="325"/>
      <c r="W239" s="325"/>
      <c r="X239" s="325"/>
      <c r="Y239" s="325"/>
      <c r="Z239" s="325"/>
      <c r="AA239" s="325"/>
      <c r="AB239" s="325"/>
      <c r="AC239" s="325"/>
      <c r="BD239" s="325"/>
      <c r="BE239" s="1573"/>
      <c r="BF239" s="1574"/>
      <c r="BG239" s="1574"/>
      <c r="BH239" s="1574"/>
      <c r="BI239" s="1574"/>
      <c r="BJ239" s="1574"/>
      <c r="BK239" s="1574"/>
      <c r="BL239" s="1574"/>
      <c r="BM239" s="1574"/>
      <c r="BN239" s="1574"/>
      <c r="BO239" s="1574"/>
      <c r="BP239" s="1574"/>
      <c r="BQ239" s="1574"/>
      <c r="BR239" s="1574"/>
      <c r="BS239" s="1574"/>
      <c r="BT239" s="1574"/>
      <c r="BU239" s="1574"/>
      <c r="BV239" s="1574"/>
      <c r="BW239" s="1574"/>
      <c r="BX239" s="1574"/>
      <c r="BY239" s="1574"/>
      <c r="BZ239" s="1574"/>
      <c r="CA239" s="1574"/>
      <c r="CB239" s="1574"/>
      <c r="CC239" s="1574"/>
      <c r="CD239" s="1574"/>
      <c r="CE239" s="1574"/>
      <c r="CF239" s="1574"/>
      <c r="CG239" s="1574"/>
      <c r="CH239" s="1574"/>
      <c r="CI239" s="1574"/>
      <c r="CJ239" s="1574"/>
      <c r="CK239" s="1574"/>
      <c r="CL239" s="1574"/>
      <c r="CM239" s="1574"/>
      <c r="CN239" s="1574"/>
      <c r="CO239" s="1574"/>
      <c r="CP239" s="1574"/>
      <c r="CQ239" s="1574"/>
      <c r="CR239" s="1574"/>
      <c r="CS239" s="1574"/>
      <c r="CT239" s="1574"/>
      <c r="CU239" s="1574"/>
      <c r="CV239" s="1574"/>
      <c r="CW239" s="1574"/>
      <c r="CX239" s="1574"/>
      <c r="CY239" s="1574"/>
      <c r="CZ239" s="1574"/>
      <c r="DA239" s="1574"/>
      <c r="DB239" s="1574"/>
      <c r="DC239" s="1574"/>
      <c r="DD239" s="1574"/>
      <c r="DE239" s="1574"/>
      <c r="DF239" s="1574"/>
      <c r="DG239" s="1574"/>
      <c r="DH239" s="1574"/>
      <c r="DI239" s="1574"/>
      <c r="DJ239" s="1574"/>
      <c r="DK239" s="1574"/>
      <c r="DL239" s="1574"/>
      <c r="DM239" s="1574"/>
      <c r="DN239" s="1574"/>
      <c r="DO239" s="1574"/>
      <c r="DP239" s="1574"/>
      <c r="DQ239" s="1574"/>
      <c r="DR239" s="1574"/>
      <c r="DS239" s="1574"/>
      <c r="DT239" s="1574"/>
      <c r="DU239" s="1574"/>
      <c r="DV239" s="1574"/>
      <c r="DW239" s="1574"/>
      <c r="DX239" s="1574"/>
      <c r="DY239" s="1574"/>
      <c r="DZ239" s="1574"/>
      <c r="EA239" s="1574"/>
      <c r="EB239" s="1574"/>
      <c r="EC239" s="1574"/>
      <c r="ED239" s="1574"/>
      <c r="EE239" s="1574"/>
      <c r="EF239" s="1574"/>
      <c r="EG239" s="1574"/>
      <c r="EL239" s="325"/>
      <c r="EM239" s="1573"/>
      <c r="EN239" s="1574"/>
      <c r="EO239" s="1574"/>
      <c r="EP239" s="1574"/>
      <c r="EQ239" s="1574"/>
      <c r="ER239" s="1574"/>
      <c r="ES239" s="1574"/>
      <c r="ET239" s="1574"/>
      <c r="EU239" s="1574"/>
      <c r="EV239" s="1574"/>
      <c r="EW239" s="1574"/>
      <c r="EX239" s="1574"/>
      <c r="EY239" s="1574"/>
      <c r="EZ239" s="1574"/>
      <c r="FA239" s="1574"/>
      <c r="FB239" s="1574"/>
      <c r="FC239" s="1574"/>
      <c r="FD239" s="1574"/>
      <c r="FE239" s="1574"/>
      <c r="FF239" s="1574"/>
      <c r="FG239" s="1574"/>
      <c r="FH239" s="1574"/>
      <c r="FI239" s="1574"/>
      <c r="FJ239" s="1574"/>
      <c r="FK239" s="1574"/>
      <c r="FL239" s="1574"/>
      <c r="FM239" s="1574"/>
      <c r="FN239" s="1574"/>
      <c r="FO239" s="1574"/>
      <c r="FP239" s="1574"/>
      <c r="FQ239" s="1574"/>
      <c r="FR239" s="1574"/>
      <c r="FS239" s="1574"/>
      <c r="FT239" s="1574"/>
      <c r="FU239" s="1574"/>
      <c r="FV239" s="1574"/>
      <c r="FW239" s="1574"/>
      <c r="FX239" s="1574"/>
      <c r="FY239" s="1574"/>
      <c r="FZ239" s="1574"/>
      <c r="GA239" s="1574"/>
      <c r="GB239" s="1574"/>
      <c r="GC239" s="1574"/>
      <c r="GD239" s="1574"/>
      <c r="GE239" s="1574"/>
      <c r="GF239" s="1574"/>
      <c r="GG239" s="1574"/>
      <c r="GH239" s="1574"/>
      <c r="GI239" s="1574"/>
      <c r="GJ239" s="1574"/>
      <c r="GK239" s="1574"/>
      <c r="GL239" s="1574"/>
      <c r="GM239" s="1574"/>
      <c r="GN239" s="1574"/>
      <c r="GO239" s="1574"/>
      <c r="GP239" s="1574"/>
      <c r="GQ239" s="1574"/>
      <c r="GR239" s="1574"/>
      <c r="GS239" s="1574"/>
      <c r="GT239" s="1574"/>
      <c r="GU239" s="1574"/>
      <c r="GV239" s="1574"/>
      <c r="GW239" s="1574"/>
      <c r="GX239" s="1574"/>
      <c r="GY239" s="1574"/>
      <c r="GZ239" s="1574"/>
      <c r="HA239" s="1574"/>
      <c r="HB239" s="1574"/>
      <c r="HC239" s="1574"/>
      <c r="HD239" s="1574"/>
      <c r="HE239" s="1574"/>
      <c r="HF239" s="1574"/>
      <c r="HG239" s="1574"/>
      <c r="HH239" s="1574"/>
      <c r="HI239" s="1574"/>
      <c r="HJ239" s="1574"/>
      <c r="HK239" s="1574"/>
      <c r="HL239" s="1574"/>
      <c r="HM239" s="1574"/>
      <c r="HN239" s="1574"/>
      <c r="HO239" s="1574"/>
    </row>
    <row r="240" spans="1:223" x14ac:dyDescent="0.2">
      <c r="A240" s="325"/>
      <c r="B240" s="325"/>
      <c r="C240" s="325"/>
      <c r="D240" s="325"/>
      <c r="E240" s="325"/>
      <c r="F240" s="325"/>
      <c r="G240" s="325"/>
      <c r="H240" s="325"/>
      <c r="I240" s="325"/>
      <c r="J240" s="325"/>
      <c r="K240" s="325"/>
      <c r="L240" s="325"/>
      <c r="M240" s="325"/>
      <c r="N240" s="325"/>
      <c r="O240" s="325"/>
      <c r="P240" s="325"/>
      <c r="Q240" s="325"/>
      <c r="R240" s="325"/>
      <c r="S240" s="325"/>
      <c r="T240" s="325"/>
      <c r="U240" s="325"/>
      <c r="V240" s="325"/>
      <c r="W240" s="325"/>
      <c r="X240" s="325"/>
      <c r="Y240" s="325"/>
      <c r="Z240" s="325"/>
      <c r="AA240" s="325"/>
      <c r="AB240" s="325"/>
      <c r="AC240" s="325"/>
      <c r="BD240" s="325"/>
      <c r="BE240" s="1573"/>
      <c r="BF240" s="1574"/>
      <c r="BG240" s="1574"/>
      <c r="BH240" s="1574"/>
      <c r="BI240" s="1574"/>
      <c r="BJ240" s="1574"/>
      <c r="BK240" s="1574"/>
      <c r="BL240" s="1574"/>
      <c r="BM240" s="1574"/>
      <c r="BN240" s="1574"/>
      <c r="BO240" s="1574"/>
      <c r="BP240" s="1574"/>
      <c r="BQ240" s="1574"/>
      <c r="BR240" s="1574"/>
      <c r="BS240" s="1574"/>
      <c r="BT240" s="1574"/>
      <c r="BU240" s="1574"/>
      <c r="BV240" s="1574"/>
      <c r="BW240" s="1574"/>
      <c r="BX240" s="1574"/>
      <c r="BY240" s="1574"/>
      <c r="BZ240" s="1574"/>
      <c r="CA240" s="1574"/>
      <c r="CB240" s="1574"/>
      <c r="CC240" s="1574"/>
      <c r="CD240" s="1574"/>
      <c r="CE240" s="1574"/>
      <c r="CF240" s="1574"/>
      <c r="CG240" s="1574"/>
      <c r="CH240" s="1574"/>
      <c r="CI240" s="1574"/>
      <c r="CJ240" s="1574"/>
      <c r="CK240" s="1574"/>
      <c r="CL240" s="1574"/>
      <c r="CM240" s="1574"/>
      <c r="CN240" s="1574"/>
      <c r="CO240" s="1574"/>
      <c r="CP240" s="1574"/>
      <c r="CQ240" s="1574"/>
      <c r="CR240" s="1574"/>
      <c r="CS240" s="1574"/>
      <c r="CT240" s="1574"/>
      <c r="CU240" s="1574"/>
      <c r="CV240" s="1574"/>
      <c r="CW240" s="1574"/>
      <c r="CX240" s="1574"/>
      <c r="CY240" s="1574"/>
      <c r="CZ240" s="1574"/>
      <c r="DA240" s="1574"/>
      <c r="DB240" s="1574"/>
      <c r="DC240" s="1574"/>
      <c r="DD240" s="1574"/>
      <c r="DE240" s="1574"/>
      <c r="DF240" s="1574"/>
      <c r="DG240" s="1574"/>
      <c r="DH240" s="1574"/>
      <c r="DI240" s="1574"/>
      <c r="DJ240" s="1574"/>
      <c r="DK240" s="1574"/>
      <c r="DL240" s="1574"/>
      <c r="DM240" s="1574"/>
      <c r="DN240" s="1574"/>
      <c r="DO240" s="1574"/>
      <c r="DP240" s="1574"/>
      <c r="DQ240" s="1574"/>
      <c r="DR240" s="1574"/>
      <c r="DS240" s="1574"/>
      <c r="DT240" s="1574"/>
      <c r="DU240" s="1574"/>
      <c r="DV240" s="1574"/>
      <c r="DW240" s="1574"/>
      <c r="DX240" s="1574"/>
      <c r="DY240" s="1574"/>
      <c r="DZ240" s="1574"/>
      <c r="EA240" s="1574"/>
      <c r="EB240" s="1574"/>
      <c r="EC240" s="1574"/>
      <c r="ED240" s="1574"/>
      <c r="EE240" s="1574"/>
      <c r="EF240" s="1574"/>
      <c r="EG240" s="1574"/>
      <c r="EL240" s="325"/>
      <c r="EM240" s="1573"/>
      <c r="EN240" s="1574"/>
      <c r="EO240" s="1574"/>
      <c r="EP240" s="1574"/>
      <c r="EQ240" s="1574"/>
      <c r="ER240" s="1574"/>
      <c r="ES240" s="1574"/>
      <c r="ET240" s="1574"/>
      <c r="EU240" s="1574"/>
      <c r="EV240" s="1574"/>
      <c r="EW240" s="1574"/>
      <c r="EX240" s="1574"/>
      <c r="EY240" s="1574"/>
      <c r="EZ240" s="1574"/>
      <c r="FA240" s="1574"/>
      <c r="FB240" s="1574"/>
      <c r="FC240" s="1574"/>
      <c r="FD240" s="1574"/>
      <c r="FE240" s="1574"/>
      <c r="FF240" s="1574"/>
      <c r="FG240" s="1574"/>
      <c r="FH240" s="1574"/>
      <c r="FI240" s="1574"/>
      <c r="FJ240" s="1574"/>
      <c r="FK240" s="1574"/>
      <c r="FL240" s="1574"/>
      <c r="FM240" s="1574"/>
      <c r="FN240" s="1574"/>
      <c r="FO240" s="1574"/>
      <c r="FP240" s="1574"/>
      <c r="FQ240" s="1574"/>
      <c r="FR240" s="1574"/>
      <c r="FS240" s="1574"/>
      <c r="FT240" s="1574"/>
      <c r="FU240" s="1574"/>
      <c r="FV240" s="1574"/>
      <c r="FW240" s="1574"/>
      <c r="FX240" s="1574"/>
      <c r="FY240" s="1574"/>
      <c r="FZ240" s="1574"/>
      <c r="GA240" s="1574"/>
      <c r="GB240" s="1574"/>
      <c r="GC240" s="1574"/>
      <c r="GD240" s="1574"/>
      <c r="GE240" s="1574"/>
      <c r="GF240" s="1574"/>
      <c r="GG240" s="1574"/>
      <c r="GH240" s="1574"/>
      <c r="GI240" s="1574"/>
      <c r="GJ240" s="1574"/>
      <c r="GK240" s="1574"/>
      <c r="GL240" s="1574"/>
      <c r="GM240" s="1574"/>
      <c r="GN240" s="1574"/>
      <c r="GO240" s="1574"/>
      <c r="GP240" s="1574"/>
      <c r="GQ240" s="1574"/>
      <c r="GR240" s="1574"/>
      <c r="GS240" s="1574"/>
      <c r="GT240" s="1574"/>
      <c r="GU240" s="1574"/>
      <c r="GV240" s="1574"/>
      <c r="GW240" s="1574"/>
      <c r="GX240" s="1574"/>
      <c r="GY240" s="1574"/>
      <c r="GZ240" s="1574"/>
      <c r="HA240" s="1574"/>
      <c r="HB240" s="1574"/>
      <c r="HC240" s="1574"/>
      <c r="HD240" s="1574"/>
      <c r="HE240" s="1574"/>
      <c r="HF240" s="1574"/>
      <c r="HG240" s="1574"/>
      <c r="HH240" s="1574"/>
      <c r="HI240" s="1574"/>
      <c r="HJ240" s="1574"/>
      <c r="HK240" s="1574"/>
      <c r="HL240" s="1574"/>
      <c r="HM240" s="1574"/>
      <c r="HN240" s="1574"/>
      <c r="HO240" s="1574"/>
    </row>
    <row r="241" spans="1:223" x14ac:dyDescent="0.2">
      <c r="A241" s="325"/>
      <c r="B241" s="325"/>
      <c r="C241" s="325"/>
      <c r="D241" s="325"/>
      <c r="E241" s="325"/>
      <c r="F241" s="325"/>
      <c r="G241" s="325"/>
      <c r="H241" s="325"/>
      <c r="I241" s="325"/>
      <c r="J241" s="325"/>
      <c r="K241" s="325"/>
      <c r="L241" s="325"/>
      <c r="M241" s="325"/>
      <c r="N241" s="325"/>
      <c r="O241" s="325"/>
      <c r="P241" s="325"/>
      <c r="Q241" s="325"/>
      <c r="R241" s="325"/>
      <c r="S241" s="325"/>
      <c r="T241" s="325"/>
      <c r="U241" s="325"/>
      <c r="V241" s="325"/>
      <c r="W241" s="325"/>
      <c r="X241" s="325"/>
      <c r="Y241" s="325"/>
      <c r="Z241" s="325"/>
      <c r="AA241" s="325"/>
      <c r="AB241" s="325"/>
      <c r="AC241" s="325"/>
      <c r="BD241" s="325"/>
      <c r="BE241" s="1573"/>
      <c r="BF241" s="1574"/>
      <c r="BG241" s="1574"/>
      <c r="BH241" s="1574"/>
      <c r="BI241" s="1574"/>
      <c r="BJ241" s="1574"/>
      <c r="BK241" s="1574"/>
      <c r="BL241" s="1574"/>
      <c r="BM241" s="1574"/>
      <c r="BN241" s="1574"/>
      <c r="BO241" s="1574"/>
      <c r="BP241" s="1574"/>
      <c r="BQ241" s="1574"/>
      <c r="BR241" s="1574"/>
      <c r="BS241" s="1574"/>
      <c r="BT241" s="1574"/>
      <c r="BU241" s="1574"/>
      <c r="BV241" s="1574"/>
      <c r="BW241" s="1574"/>
      <c r="BX241" s="1574"/>
      <c r="BY241" s="1574"/>
      <c r="BZ241" s="1574"/>
      <c r="CA241" s="1574"/>
      <c r="CB241" s="1574"/>
      <c r="CC241" s="1574"/>
      <c r="CD241" s="1574"/>
      <c r="CE241" s="1574"/>
      <c r="CF241" s="1574"/>
      <c r="CG241" s="1574"/>
      <c r="CH241" s="1574"/>
      <c r="CI241" s="1574"/>
      <c r="CJ241" s="1574"/>
      <c r="CK241" s="1574"/>
      <c r="CL241" s="1574"/>
      <c r="CM241" s="1574"/>
      <c r="CN241" s="1574"/>
      <c r="CO241" s="1574"/>
      <c r="CP241" s="1574"/>
      <c r="CQ241" s="1574"/>
      <c r="CR241" s="1574"/>
      <c r="CS241" s="1574"/>
      <c r="CT241" s="1574"/>
      <c r="CU241" s="1574"/>
      <c r="CV241" s="1574"/>
      <c r="CW241" s="1574"/>
      <c r="CX241" s="1574"/>
      <c r="CY241" s="1574"/>
      <c r="CZ241" s="1574"/>
      <c r="DA241" s="1574"/>
      <c r="DB241" s="1574"/>
      <c r="DC241" s="1574"/>
      <c r="DD241" s="1574"/>
      <c r="DE241" s="1574"/>
      <c r="DF241" s="1574"/>
      <c r="DG241" s="1574"/>
      <c r="DH241" s="1574"/>
      <c r="DI241" s="1574"/>
      <c r="DJ241" s="1574"/>
      <c r="DK241" s="1574"/>
      <c r="DL241" s="1574"/>
      <c r="DM241" s="1574"/>
      <c r="DN241" s="1574"/>
      <c r="DO241" s="1574"/>
      <c r="DP241" s="1574"/>
      <c r="DQ241" s="1574"/>
      <c r="DR241" s="1574"/>
      <c r="DS241" s="1574"/>
      <c r="DT241" s="1574"/>
      <c r="DU241" s="1574"/>
      <c r="DV241" s="1574"/>
      <c r="DW241" s="1574"/>
      <c r="DX241" s="1574"/>
      <c r="DY241" s="1574"/>
      <c r="DZ241" s="1574"/>
      <c r="EA241" s="1574"/>
      <c r="EB241" s="1574"/>
      <c r="EC241" s="1574"/>
      <c r="ED241" s="1574"/>
      <c r="EE241" s="1574"/>
      <c r="EF241" s="1574"/>
      <c r="EG241" s="1574"/>
      <c r="EL241" s="325"/>
      <c r="EM241" s="1573"/>
      <c r="EN241" s="1574"/>
      <c r="EO241" s="1574"/>
      <c r="EP241" s="1574"/>
      <c r="EQ241" s="1574"/>
      <c r="ER241" s="1574"/>
      <c r="ES241" s="1574"/>
      <c r="ET241" s="1574"/>
      <c r="EU241" s="1574"/>
      <c r="EV241" s="1574"/>
      <c r="EW241" s="1574"/>
      <c r="EX241" s="1574"/>
      <c r="EY241" s="1574"/>
      <c r="EZ241" s="1574"/>
      <c r="FA241" s="1574"/>
      <c r="FB241" s="1574"/>
      <c r="FC241" s="1574"/>
      <c r="FD241" s="1574"/>
      <c r="FE241" s="1574"/>
      <c r="FF241" s="1574"/>
      <c r="FG241" s="1574"/>
      <c r="FH241" s="1574"/>
      <c r="FI241" s="1574"/>
      <c r="FJ241" s="1574"/>
      <c r="FK241" s="1574"/>
      <c r="FL241" s="1574"/>
      <c r="FM241" s="1574"/>
      <c r="FN241" s="1574"/>
      <c r="FO241" s="1574"/>
      <c r="FP241" s="1574"/>
      <c r="FQ241" s="1574"/>
      <c r="FR241" s="1574"/>
      <c r="FS241" s="1574"/>
      <c r="FT241" s="1574"/>
      <c r="FU241" s="1574"/>
      <c r="FV241" s="1574"/>
      <c r="FW241" s="1574"/>
      <c r="FX241" s="1574"/>
      <c r="FY241" s="1574"/>
      <c r="FZ241" s="1574"/>
      <c r="GA241" s="1574"/>
      <c r="GB241" s="1574"/>
      <c r="GC241" s="1574"/>
      <c r="GD241" s="1574"/>
      <c r="GE241" s="1574"/>
      <c r="GF241" s="1574"/>
      <c r="GG241" s="1574"/>
      <c r="GH241" s="1574"/>
      <c r="GI241" s="1574"/>
      <c r="GJ241" s="1574"/>
      <c r="GK241" s="1574"/>
      <c r="GL241" s="1574"/>
      <c r="GM241" s="1574"/>
      <c r="GN241" s="1574"/>
      <c r="GO241" s="1574"/>
      <c r="GP241" s="1574"/>
      <c r="GQ241" s="1574"/>
      <c r="GR241" s="1574"/>
      <c r="GS241" s="1574"/>
      <c r="GT241" s="1574"/>
      <c r="GU241" s="1574"/>
      <c r="GV241" s="1574"/>
      <c r="GW241" s="1574"/>
      <c r="GX241" s="1574"/>
      <c r="GY241" s="1574"/>
      <c r="GZ241" s="1574"/>
      <c r="HA241" s="1574"/>
      <c r="HB241" s="1574"/>
      <c r="HC241" s="1574"/>
      <c r="HD241" s="1574"/>
      <c r="HE241" s="1574"/>
      <c r="HF241" s="1574"/>
      <c r="HG241" s="1574"/>
      <c r="HH241" s="1574"/>
      <c r="HI241" s="1574"/>
      <c r="HJ241" s="1574"/>
      <c r="HK241" s="1574"/>
      <c r="HL241" s="1574"/>
      <c r="HM241" s="1574"/>
      <c r="HN241" s="1574"/>
      <c r="HO241" s="1574"/>
    </row>
    <row r="242" spans="1:223" x14ac:dyDescent="0.2">
      <c r="A242" s="325"/>
      <c r="B242" s="325"/>
      <c r="C242" s="325"/>
      <c r="D242" s="325"/>
      <c r="E242" s="325"/>
      <c r="F242" s="325"/>
      <c r="G242" s="325"/>
      <c r="H242" s="325"/>
      <c r="I242" s="325"/>
      <c r="J242" s="325"/>
      <c r="K242" s="325"/>
      <c r="L242" s="325"/>
      <c r="M242" s="325"/>
      <c r="N242" s="325"/>
      <c r="O242" s="325"/>
      <c r="P242" s="325"/>
      <c r="Q242" s="325"/>
      <c r="R242" s="325"/>
      <c r="S242" s="325"/>
      <c r="T242" s="325"/>
      <c r="U242" s="325"/>
      <c r="V242" s="325"/>
      <c r="W242" s="325"/>
      <c r="X242" s="325"/>
      <c r="Y242" s="325"/>
      <c r="Z242" s="325"/>
      <c r="AA242" s="325"/>
      <c r="AB242" s="325"/>
      <c r="AC242" s="325"/>
      <c r="BD242" s="325"/>
      <c r="BE242" s="1573"/>
      <c r="BF242" s="1574"/>
      <c r="BG242" s="1574"/>
      <c r="BH242" s="1574"/>
      <c r="BI242" s="1574"/>
      <c r="BJ242" s="1574"/>
      <c r="BK242" s="1574"/>
      <c r="BL242" s="1574"/>
      <c r="BM242" s="1574"/>
      <c r="BN242" s="1574"/>
      <c r="BO242" s="1574"/>
      <c r="BP242" s="1574"/>
      <c r="BQ242" s="1574"/>
      <c r="BR242" s="1574"/>
      <c r="BS242" s="1574"/>
      <c r="BT242" s="1574"/>
      <c r="BU242" s="1574"/>
      <c r="BV242" s="1574"/>
      <c r="BW242" s="1574"/>
      <c r="BX242" s="1574"/>
      <c r="BY242" s="1574"/>
      <c r="BZ242" s="1574"/>
      <c r="CA242" s="1574"/>
      <c r="CB242" s="1574"/>
      <c r="CC242" s="1574"/>
      <c r="CD242" s="1574"/>
      <c r="CE242" s="1574"/>
      <c r="CF242" s="1574"/>
      <c r="CG242" s="1574"/>
      <c r="CH242" s="1574"/>
      <c r="CI242" s="1574"/>
      <c r="CJ242" s="1574"/>
      <c r="CK242" s="1574"/>
      <c r="CL242" s="1574"/>
      <c r="CM242" s="1574"/>
      <c r="CN242" s="1574"/>
      <c r="CO242" s="1574"/>
      <c r="CP242" s="1574"/>
      <c r="CQ242" s="1574"/>
      <c r="CR242" s="1574"/>
      <c r="CS242" s="1574"/>
      <c r="CT242" s="1574"/>
      <c r="CU242" s="1574"/>
      <c r="CV242" s="1574"/>
      <c r="CW242" s="1574"/>
      <c r="CX242" s="1574"/>
      <c r="CY242" s="1574"/>
      <c r="CZ242" s="1574"/>
      <c r="DA242" s="1574"/>
      <c r="DB242" s="1574"/>
      <c r="DC242" s="1574"/>
      <c r="DD242" s="1574"/>
      <c r="DE242" s="1574"/>
      <c r="DF242" s="1574"/>
      <c r="DG242" s="1574"/>
      <c r="DH242" s="1574"/>
      <c r="DI242" s="1574"/>
      <c r="DJ242" s="1574"/>
      <c r="DK242" s="1574"/>
      <c r="DL242" s="1574"/>
      <c r="DM242" s="1574"/>
      <c r="DN242" s="1574"/>
      <c r="DO242" s="1574"/>
      <c r="DP242" s="1574"/>
      <c r="DQ242" s="1574"/>
      <c r="DR242" s="1574"/>
      <c r="DS242" s="1574"/>
      <c r="DT242" s="1574"/>
      <c r="DU242" s="1574"/>
      <c r="DV242" s="1574"/>
      <c r="DW242" s="1574"/>
      <c r="DX242" s="1574"/>
      <c r="DY242" s="1574"/>
      <c r="DZ242" s="1574"/>
      <c r="EA242" s="1574"/>
      <c r="EB242" s="1574"/>
      <c r="EC242" s="1574"/>
      <c r="ED242" s="1574"/>
      <c r="EE242" s="1574"/>
      <c r="EF242" s="1574"/>
      <c r="EG242" s="1574"/>
      <c r="EL242" s="325"/>
      <c r="EM242" s="1573"/>
      <c r="EN242" s="1574"/>
      <c r="EO242" s="1574"/>
      <c r="EP242" s="1574"/>
      <c r="EQ242" s="1574"/>
      <c r="ER242" s="1574"/>
      <c r="ES242" s="1574"/>
      <c r="ET242" s="1574"/>
      <c r="EU242" s="1574"/>
      <c r="EV242" s="1574"/>
      <c r="EW242" s="1574"/>
      <c r="EX242" s="1574"/>
      <c r="EY242" s="1574"/>
      <c r="EZ242" s="1574"/>
      <c r="FA242" s="1574"/>
      <c r="FB242" s="1574"/>
      <c r="FC242" s="1574"/>
      <c r="FD242" s="1574"/>
      <c r="FE242" s="1574"/>
      <c r="FF242" s="1574"/>
      <c r="FG242" s="1574"/>
      <c r="FH242" s="1574"/>
      <c r="FI242" s="1574"/>
      <c r="FJ242" s="1574"/>
      <c r="FK242" s="1574"/>
      <c r="FL242" s="1574"/>
      <c r="FM242" s="1574"/>
      <c r="FN242" s="1574"/>
      <c r="FO242" s="1574"/>
      <c r="FP242" s="1574"/>
      <c r="FQ242" s="1574"/>
      <c r="FR242" s="1574"/>
      <c r="FS242" s="1574"/>
      <c r="FT242" s="1574"/>
      <c r="FU242" s="1574"/>
      <c r="FV242" s="1574"/>
      <c r="FW242" s="1574"/>
      <c r="FX242" s="1574"/>
      <c r="FY242" s="1574"/>
      <c r="FZ242" s="1574"/>
      <c r="GA242" s="1574"/>
      <c r="GB242" s="1574"/>
      <c r="GC242" s="1574"/>
      <c r="GD242" s="1574"/>
      <c r="GE242" s="1574"/>
      <c r="GF242" s="1574"/>
      <c r="GG242" s="1574"/>
      <c r="GH242" s="1574"/>
      <c r="GI242" s="1574"/>
      <c r="GJ242" s="1574"/>
      <c r="GK242" s="1574"/>
      <c r="GL242" s="1574"/>
      <c r="GM242" s="1574"/>
      <c r="GN242" s="1574"/>
      <c r="GO242" s="1574"/>
      <c r="GP242" s="1574"/>
      <c r="GQ242" s="1574"/>
      <c r="GR242" s="1574"/>
      <c r="GS242" s="1574"/>
      <c r="GT242" s="1574"/>
      <c r="GU242" s="1574"/>
      <c r="GV242" s="1574"/>
      <c r="GW242" s="1574"/>
      <c r="GX242" s="1574"/>
      <c r="GY242" s="1574"/>
      <c r="GZ242" s="1574"/>
      <c r="HA242" s="1574"/>
      <c r="HB242" s="1574"/>
      <c r="HC242" s="1574"/>
      <c r="HD242" s="1574"/>
      <c r="HE242" s="1574"/>
      <c r="HF242" s="1574"/>
      <c r="HG242" s="1574"/>
      <c r="HH242" s="1574"/>
      <c r="HI242" s="1574"/>
      <c r="HJ242" s="1574"/>
      <c r="HK242" s="1574"/>
      <c r="HL242" s="1574"/>
      <c r="HM242" s="1574"/>
      <c r="HN242" s="1574"/>
      <c r="HO242" s="1574"/>
    </row>
    <row r="243" spans="1:223" x14ac:dyDescent="0.2">
      <c r="A243" s="325"/>
      <c r="B243" s="325"/>
      <c r="C243" s="325"/>
      <c r="D243" s="325"/>
      <c r="E243" s="325"/>
      <c r="F243" s="325"/>
      <c r="G243" s="325"/>
      <c r="H243" s="325"/>
      <c r="I243" s="325"/>
      <c r="J243" s="325"/>
      <c r="K243" s="325"/>
      <c r="L243" s="325"/>
      <c r="M243" s="325"/>
      <c r="N243" s="325"/>
      <c r="O243" s="325"/>
      <c r="P243" s="325"/>
      <c r="Q243" s="325"/>
      <c r="R243" s="325"/>
      <c r="S243" s="325"/>
      <c r="T243" s="325"/>
      <c r="U243" s="325"/>
      <c r="V243" s="325"/>
      <c r="W243" s="325"/>
      <c r="X243" s="325"/>
      <c r="Y243" s="325"/>
      <c r="Z243" s="325"/>
      <c r="AA243" s="325"/>
      <c r="AB243" s="325"/>
      <c r="AC243" s="325"/>
      <c r="BD243" s="325"/>
      <c r="BE243" s="1573"/>
      <c r="BF243" s="1574"/>
      <c r="BG243" s="1574"/>
      <c r="BH243" s="1574"/>
      <c r="BI243" s="1574"/>
      <c r="BJ243" s="1574"/>
      <c r="BK243" s="1574"/>
      <c r="BL243" s="1574"/>
      <c r="BM243" s="1574"/>
      <c r="BN243" s="1574"/>
      <c r="BO243" s="1574"/>
      <c r="BP243" s="1574"/>
      <c r="BQ243" s="1574"/>
      <c r="BR243" s="1574"/>
      <c r="BS243" s="1574"/>
      <c r="BT243" s="1574"/>
      <c r="BU243" s="1574"/>
      <c r="BV243" s="1574"/>
      <c r="BW243" s="1574"/>
      <c r="BX243" s="1574"/>
      <c r="BY243" s="1574"/>
      <c r="BZ243" s="1574"/>
      <c r="CA243" s="1574"/>
      <c r="CB243" s="1574"/>
      <c r="CC243" s="1574"/>
      <c r="CD243" s="1574"/>
      <c r="CE243" s="1574"/>
      <c r="CF243" s="1574"/>
      <c r="CG243" s="1574"/>
      <c r="CH243" s="1574"/>
      <c r="CI243" s="1574"/>
      <c r="CJ243" s="1574"/>
      <c r="CK243" s="1574"/>
      <c r="CL243" s="1574"/>
      <c r="CM243" s="1574"/>
      <c r="CN243" s="1574"/>
      <c r="CO243" s="1574"/>
      <c r="CP243" s="1574"/>
      <c r="CQ243" s="1574"/>
      <c r="CR243" s="1574"/>
      <c r="CS243" s="1574"/>
      <c r="CT243" s="1574"/>
      <c r="CU243" s="1574"/>
      <c r="CV243" s="1574"/>
      <c r="CW243" s="1574"/>
      <c r="CX243" s="1574"/>
      <c r="CY243" s="1574"/>
      <c r="CZ243" s="1574"/>
      <c r="DA243" s="1574"/>
      <c r="DB243" s="1574"/>
      <c r="DC243" s="1574"/>
      <c r="DD243" s="1574"/>
      <c r="DE243" s="1574"/>
      <c r="DF243" s="1574"/>
      <c r="DG243" s="1574"/>
      <c r="DH243" s="1574"/>
      <c r="DI243" s="1574"/>
      <c r="DJ243" s="1574"/>
      <c r="DK243" s="1574"/>
      <c r="DL243" s="1574"/>
      <c r="DM243" s="1574"/>
      <c r="DN243" s="1574"/>
      <c r="DO243" s="1574"/>
      <c r="DP243" s="1574"/>
      <c r="DQ243" s="1574"/>
      <c r="DR243" s="1574"/>
      <c r="DS243" s="1574"/>
      <c r="DT243" s="1574"/>
      <c r="DU243" s="1574"/>
      <c r="DV243" s="1574"/>
      <c r="DW243" s="1574"/>
      <c r="DX243" s="1574"/>
      <c r="DY243" s="1574"/>
      <c r="DZ243" s="1574"/>
      <c r="EA243" s="1574"/>
      <c r="EB243" s="1574"/>
      <c r="EC243" s="1574"/>
      <c r="ED243" s="1574"/>
      <c r="EE243" s="1574"/>
      <c r="EF243" s="1574"/>
      <c r="EG243" s="1574"/>
      <c r="EL243" s="325"/>
      <c r="EM243" s="1573"/>
      <c r="EN243" s="1574"/>
      <c r="EO243" s="1574"/>
      <c r="EP243" s="1574"/>
      <c r="EQ243" s="1574"/>
      <c r="ER243" s="1574"/>
      <c r="ES243" s="1574"/>
      <c r="ET243" s="1574"/>
      <c r="EU243" s="1574"/>
      <c r="EV243" s="1574"/>
      <c r="EW243" s="1574"/>
      <c r="EX243" s="1574"/>
      <c r="EY243" s="1574"/>
      <c r="EZ243" s="1574"/>
      <c r="FA243" s="1574"/>
      <c r="FB243" s="1574"/>
      <c r="FC243" s="1574"/>
      <c r="FD243" s="1574"/>
      <c r="FE243" s="1574"/>
      <c r="FF243" s="1574"/>
      <c r="FG243" s="1574"/>
      <c r="FH243" s="1574"/>
      <c r="FI243" s="1574"/>
      <c r="FJ243" s="1574"/>
      <c r="FK243" s="1574"/>
      <c r="FL243" s="1574"/>
      <c r="FM243" s="1574"/>
      <c r="FN243" s="1574"/>
      <c r="FO243" s="1574"/>
      <c r="FP243" s="1574"/>
      <c r="FQ243" s="1574"/>
      <c r="FR243" s="1574"/>
      <c r="FS243" s="1574"/>
      <c r="FT243" s="1574"/>
      <c r="FU243" s="1574"/>
      <c r="FV243" s="1574"/>
      <c r="FW243" s="1574"/>
      <c r="FX243" s="1574"/>
      <c r="FY243" s="1574"/>
      <c r="FZ243" s="1574"/>
      <c r="GA243" s="1574"/>
      <c r="GB243" s="1574"/>
      <c r="GC243" s="1574"/>
      <c r="GD243" s="1574"/>
      <c r="GE243" s="1574"/>
      <c r="GF243" s="1574"/>
      <c r="GG243" s="1574"/>
      <c r="GH243" s="1574"/>
      <c r="GI243" s="1574"/>
      <c r="GJ243" s="1574"/>
      <c r="GK243" s="1574"/>
      <c r="GL243" s="1574"/>
      <c r="GM243" s="1574"/>
      <c r="GN243" s="1574"/>
      <c r="GO243" s="1574"/>
      <c r="GP243" s="1574"/>
      <c r="GQ243" s="1574"/>
      <c r="GR243" s="1574"/>
      <c r="GS243" s="1574"/>
      <c r="GT243" s="1574"/>
      <c r="GU243" s="1574"/>
      <c r="GV243" s="1574"/>
      <c r="GW243" s="1574"/>
      <c r="GX243" s="1574"/>
      <c r="GY243" s="1574"/>
      <c r="GZ243" s="1574"/>
      <c r="HA243" s="1574"/>
      <c r="HB243" s="1574"/>
      <c r="HC243" s="1574"/>
      <c r="HD243" s="1574"/>
      <c r="HE243" s="1574"/>
      <c r="HF243" s="1574"/>
      <c r="HG243" s="1574"/>
      <c r="HH243" s="1574"/>
      <c r="HI243" s="1574"/>
      <c r="HJ243" s="1574"/>
      <c r="HK243" s="1574"/>
      <c r="HL243" s="1574"/>
      <c r="HM243" s="1574"/>
      <c r="HN243" s="1574"/>
      <c r="HO243" s="1574"/>
    </row>
    <row r="244" spans="1:223" x14ac:dyDescent="0.2">
      <c r="A244" s="325"/>
      <c r="B244" s="325"/>
      <c r="C244" s="325"/>
      <c r="D244" s="325"/>
      <c r="E244" s="325"/>
      <c r="F244" s="325"/>
      <c r="G244" s="325"/>
      <c r="H244" s="325"/>
      <c r="I244" s="325"/>
      <c r="J244" s="325"/>
      <c r="K244" s="325"/>
      <c r="L244" s="325"/>
      <c r="M244" s="325"/>
      <c r="N244" s="325"/>
      <c r="O244" s="325"/>
      <c r="P244" s="325"/>
      <c r="Q244" s="325"/>
      <c r="R244" s="325"/>
      <c r="S244" s="325"/>
      <c r="T244" s="325"/>
      <c r="U244" s="325"/>
      <c r="V244" s="325"/>
      <c r="W244" s="325"/>
      <c r="X244" s="325"/>
      <c r="Y244" s="325"/>
      <c r="Z244" s="325"/>
      <c r="AA244" s="325"/>
      <c r="AB244" s="325"/>
      <c r="AC244" s="325"/>
      <c r="BD244" s="325"/>
      <c r="BE244" s="1573"/>
      <c r="BF244" s="1574"/>
      <c r="BG244" s="1574"/>
      <c r="BH244" s="1574"/>
      <c r="BI244" s="1574"/>
      <c r="BJ244" s="1574"/>
      <c r="BK244" s="1574"/>
      <c r="BL244" s="1574"/>
      <c r="BM244" s="1574"/>
      <c r="BN244" s="1574"/>
      <c r="BO244" s="1574"/>
      <c r="BP244" s="1574"/>
      <c r="BQ244" s="1574"/>
      <c r="BR244" s="1574"/>
      <c r="BS244" s="1574"/>
      <c r="BT244" s="1574"/>
      <c r="BU244" s="1574"/>
      <c r="BV244" s="1574"/>
      <c r="BW244" s="1574"/>
      <c r="BX244" s="1574"/>
      <c r="BY244" s="1574"/>
      <c r="BZ244" s="1574"/>
      <c r="CA244" s="1574"/>
      <c r="CB244" s="1574"/>
      <c r="CC244" s="1574"/>
      <c r="CD244" s="1574"/>
      <c r="CE244" s="1574"/>
      <c r="CF244" s="1574"/>
      <c r="CG244" s="1574"/>
      <c r="CH244" s="1574"/>
      <c r="CI244" s="1574"/>
      <c r="CJ244" s="1574"/>
      <c r="CK244" s="1574"/>
      <c r="CL244" s="1574"/>
      <c r="CM244" s="1574"/>
      <c r="CN244" s="1574"/>
      <c r="CO244" s="1574"/>
      <c r="CP244" s="1574"/>
      <c r="CQ244" s="1574"/>
      <c r="CR244" s="1574"/>
      <c r="CS244" s="1574"/>
      <c r="CT244" s="1574"/>
      <c r="CU244" s="1574"/>
      <c r="CV244" s="1574"/>
      <c r="CW244" s="1574"/>
      <c r="CX244" s="1574"/>
      <c r="CY244" s="1574"/>
      <c r="CZ244" s="1574"/>
      <c r="DA244" s="1574"/>
      <c r="DB244" s="1574"/>
      <c r="DC244" s="1574"/>
      <c r="DD244" s="1574"/>
      <c r="DE244" s="1574"/>
      <c r="DF244" s="1574"/>
      <c r="DG244" s="1574"/>
      <c r="DH244" s="1574"/>
      <c r="DI244" s="1574"/>
      <c r="DJ244" s="1574"/>
      <c r="DK244" s="1574"/>
      <c r="DL244" s="1574"/>
      <c r="DM244" s="1574"/>
      <c r="DN244" s="1574"/>
      <c r="DO244" s="1574"/>
      <c r="DP244" s="1574"/>
      <c r="DQ244" s="1574"/>
      <c r="DR244" s="1574"/>
      <c r="DS244" s="1574"/>
      <c r="DT244" s="1574"/>
      <c r="DU244" s="1574"/>
      <c r="DV244" s="1574"/>
      <c r="DW244" s="1574"/>
      <c r="DX244" s="1574"/>
      <c r="DY244" s="1574"/>
      <c r="DZ244" s="1574"/>
      <c r="EA244" s="1574"/>
      <c r="EB244" s="1574"/>
      <c r="EC244" s="1574"/>
      <c r="ED244" s="1574"/>
      <c r="EE244" s="1574"/>
      <c r="EF244" s="1574"/>
      <c r="EG244" s="1574"/>
      <c r="EL244" s="325"/>
      <c r="EM244" s="1573"/>
      <c r="EN244" s="1574"/>
      <c r="EO244" s="1574"/>
      <c r="EP244" s="1574"/>
      <c r="EQ244" s="1574"/>
      <c r="ER244" s="1574"/>
      <c r="ES244" s="1574"/>
      <c r="ET244" s="1574"/>
      <c r="EU244" s="1574"/>
      <c r="EV244" s="1574"/>
      <c r="EW244" s="1574"/>
      <c r="EX244" s="1574"/>
      <c r="EY244" s="1574"/>
      <c r="EZ244" s="1574"/>
      <c r="FA244" s="1574"/>
      <c r="FB244" s="1574"/>
      <c r="FC244" s="1574"/>
      <c r="FD244" s="1574"/>
      <c r="FE244" s="1574"/>
      <c r="FF244" s="1574"/>
      <c r="FG244" s="1574"/>
      <c r="FH244" s="1574"/>
      <c r="FI244" s="1574"/>
      <c r="FJ244" s="1574"/>
      <c r="FK244" s="1574"/>
      <c r="FL244" s="1574"/>
      <c r="FM244" s="1574"/>
      <c r="FN244" s="1574"/>
      <c r="FO244" s="1574"/>
      <c r="FP244" s="1574"/>
      <c r="FQ244" s="1574"/>
      <c r="FR244" s="1574"/>
      <c r="FS244" s="1574"/>
      <c r="FT244" s="1574"/>
      <c r="FU244" s="1574"/>
      <c r="FV244" s="1574"/>
      <c r="FW244" s="1574"/>
      <c r="FX244" s="1574"/>
      <c r="FY244" s="1574"/>
      <c r="FZ244" s="1574"/>
      <c r="GA244" s="1574"/>
      <c r="GB244" s="1574"/>
      <c r="GC244" s="1574"/>
      <c r="GD244" s="1574"/>
      <c r="GE244" s="1574"/>
      <c r="GF244" s="1574"/>
      <c r="GG244" s="1574"/>
      <c r="GH244" s="1574"/>
      <c r="GI244" s="1574"/>
      <c r="GJ244" s="1574"/>
      <c r="GK244" s="1574"/>
      <c r="GL244" s="1574"/>
      <c r="GM244" s="1574"/>
      <c r="GN244" s="1574"/>
      <c r="GO244" s="1574"/>
      <c r="GP244" s="1574"/>
      <c r="GQ244" s="1574"/>
      <c r="GR244" s="1574"/>
      <c r="GS244" s="1574"/>
      <c r="GT244" s="1574"/>
      <c r="GU244" s="1574"/>
      <c r="GV244" s="1574"/>
      <c r="GW244" s="1574"/>
      <c r="GX244" s="1574"/>
      <c r="GY244" s="1574"/>
      <c r="GZ244" s="1574"/>
      <c r="HA244" s="1574"/>
      <c r="HB244" s="1574"/>
      <c r="HC244" s="1574"/>
      <c r="HD244" s="1574"/>
      <c r="HE244" s="1574"/>
      <c r="HF244" s="1574"/>
      <c r="HG244" s="1574"/>
      <c r="HH244" s="1574"/>
      <c r="HI244" s="1574"/>
      <c r="HJ244" s="1574"/>
      <c r="HK244" s="1574"/>
      <c r="HL244" s="1574"/>
      <c r="HM244" s="1574"/>
      <c r="HN244" s="1574"/>
      <c r="HO244" s="1574"/>
    </row>
    <row r="245" spans="1:223" x14ac:dyDescent="0.2">
      <c r="A245" s="325"/>
      <c r="B245" s="325"/>
      <c r="C245" s="325"/>
      <c r="D245" s="325"/>
      <c r="E245" s="325"/>
      <c r="F245" s="325"/>
      <c r="G245" s="325"/>
      <c r="H245" s="325"/>
      <c r="I245" s="325"/>
      <c r="J245" s="325"/>
      <c r="K245" s="325"/>
      <c r="L245" s="325"/>
      <c r="M245" s="325"/>
      <c r="N245" s="325"/>
      <c r="O245" s="325"/>
      <c r="P245" s="325"/>
      <c r="Q245" s="325"/>
      <c r="R245" s="325"/>
      <c r="S245" s="325"/>
      <c r="T245" s="325"/>
      <c r="U245" s="325"/>
      <c r="V245" s="325"/>
      <c r="W245" s="325"/>
      <c r="X245" s="325"/>
      <c r="Y245" s="325"/>
      <c r="Z245" s="325"/>
      <c r="AA245" s="325"/>
      <c r="AB245" s="325"/>
      <c r="AC245" s="325"/>
      <c r="BD245" s="325"/>
      <c r="BE245" s="1573"/>
      <c r="BF245" s="1574"/>
      <c r="BG245" s="1574"/>
      <c r="BH245" s="1574"/>
      <c r="BI245" s="1574"/>
      <c r="BJ245" s="1574"/>
      <c r="BK245" s="1574"/>
      <c r="BL245" s="1574"/>
      <c r="BM245" s="1574"/>
      <c r="BN245" s="1574"/>
      <c r="BO245" s="1574"/>
      <c r="BP245" s="1574"/>
      <c r="BQ245" s="1574"/>
      <c r="BR245" s="1574"/>
      <c r="BS245" s="1574"/>
      <c r="BT245" s="1574"/>
      <c r="BU245" s="1574"/>
      <c r="BV245" s="1574"/>
      <c r="BW245" s="1574"/>
      <c r="BX245" s="1574"/>
      <c r="BY245" s="1574"/>
      <c r="BZ245" s="1574"/>
      <c r="CA245" s="1574"/>
      <c r="CB245" s="1574"/>
      <c r="CC245" s="1574"/>
      <c r="CD245" s="1574"/>
      <c r="CE245" s="1574"/>
      <c r="CF245" s="1574"/>
      <c r="CG245" s="1574"/>
      <c r="CH245" s="1574"/>
      <c r="CI245" s="1574"/>
      <c r="CJ245" s="1574"/>
      <c r="CK245" s="1574"/>
      <c r="CL245" s="1574"/>
      <c r="CM245" s="1574"/>
      <c r="CN245" s="1574"/>
      <c r="CO245" s="1574"/>
      <c r="CP245" s="1574"/>
      <c r="CQ245" s="1574"/>
      <c r="CR245" s="1574"/>
      <c r="CS245" s="1574"/>
      <c r="CT245" s="1574"/>
      <c r="CU245" s="1574"/>
      <c r="CV245" s="1574"/>
      <c r="CW245" s="1574"/>
      <c r="CX245" s="1574"/>
      <c r="CY245" s="1574"/>
      <c r="CZ245" s="1574"/>
      <c r="DA245" s="1574"/>
      <c r="DB245" s="1574"/>
      <c r="DC245" s="1574"/>
      <c r="DD245" s="1574"/>
      <c r="DE245" s="1574"/>
      <c r="DF245" s="1574"/>
      <c r="DG245" s="1574"/>
      <c r="DH245" s="1574"/>
      <c r="DI245" s="1574"/>
      <c r="DJ245" s="1574"/>
      <c r="DK245" s="1574"/>
      <c r="DL245" s="1574"/>
      <c r="DM245" s="1574"/>
      <c r="DN245" s="1574"/>
      <c r="DO245" s="1574"/>
      <c r="DP245" s="1574"/>
      <c r="DQ245" s="1574"/>
      <c r="DR245" s="1574"/>
      <c r="DS245" s="1574"/>
      <c r="DT245" s="1574"/>
      <c r="DU245" s="1574"/>
      <c r="DV245" s="1574"/>
      <c r="DW245" s="1574"/>
      <c r="DX245" s="1574"/>
      <c r="DY245" s="1574"/>
      <c r="DZ245" s="1574"/>
      <c r="EA245" s="1574"/>
      <c r="EB245" s="1574"/>
      <c r="EC245" s="1574"/>
      <c r="ED245" s="1574"/>
      <c r="EE245" s="1574"/>
      <c r="EF245" s="1574"/>
      <c r="EG245" s="1574"/>
      <c r="EL245" s="325"/>
      <c r="EM245" s="1573"/>
      <c r="EN245" s="1574"/>
      <c r="EO245" s="1574"/>
      <c r="EP245" s="1574"/>
      <c r="EQ245" s="1574"/>
      <c r="ER245" s="1574"/>
      <c r="ES245" s="1574"/>
      <c r="ET245" s="1574"/>
      <c r="EU245" s="1574"/>
      <c r="EV245" s="1574"/>
      <c r="EW245" s="1574"/>
      <c r="EX245" s="1574"/>
      <c r="EY245" s="1574"/>
      <c r="EZ245" s="1574"/>
      <c r="FA245" s="1574"/>
      <c r="FB245" s="1574"/>
      <c r="FC245" s="1574"/>
      <c r="FD245" s="1574"/>
      <c r="FE245" s="1574"/>
      <c r="FF245" s="1574"/>
      <c r="FG245" s="1574"/>
      <c r="FH245" s="1574"/>
      <c r="FI245" s="1574"/>
      <c r="FJ245" s="1574"/>
      <c r="FK245" s="1574"/>
      <c r="FL245" s="1574"/>
      <c r="FM245" s="1574"/>
      <c r="FN245" s="1574"/>
      <c r="FO245" s="1574"/>
      <c r="FP245" s="1574"/>
      <c r="FQ245" s="1574"/>
      <c r="FR245" s="1574"/>
      <c r="FS245" s="1574"/>
      <c r="FT245" s="1574"/>
      <c r="FU245" s="1574"/>
      <c r="FV245" s="1574"/>
      <c r="FW245" s="1574"/>
      <c r="FX245" s="1574"/>
      <c r="FY245" s="1574"/>
      <c r="FZ245" s="1574"/>
      <c r="GA245" s="1574"/>
      <c r="GB245" s="1574"/>
      <c r="GC245" s="1574"/>
      <c r="GD245" s="1574"/>
      <c r="GE245" s="1574"/>
      <c r="GF245" s="1574"/>
      <c r="GG245" s="1574"/>
      <c r="GH245" s="1574"/>
      <c r="GI245" s="1574"/>
      <c r="GJ245" s="1574"/>
      <c r="GK245" s="1574"/>
      <c r="GL245" s="1574"/>
      <c r="GM245" s="1574"/>
      <c r="GN245" s="1574"/>
      <c r="GO245" s="1574"/>
      <c r="GP245" s="1574"/>
      <c r="GQ245" s="1574"/>
      <c r="GR245" s="1574"/>
      <c r="GS245" s="1574"/>
      <c r="GT245" s="1574"/>
      <c r="GU245" s="1574"/>
      <c r="GV245" s="1574"/>
      <c r="GW245" s="1574"/>
      <c r="GX245" s="1574"/>
      <c r="GY245" s="1574"/>
      <c r="GZ245" s="1574"/>
      <c r="HA245" s="1574"/>
      <c r="HB245" s="1574"/>
      <c r="HC245" s="1574"/>
      <c r="HD245" s="1574"/>
      <c r="HE245" s="1574"/>
      <c r="HF245" s="1574"/>
      <c r="HG245" s="1574"/>
      <c r="HH245" s="1574"/>
      <c r="HI245" s="1574"/>
      <c r="HJ245" s="1574"/>
      <c r="HK245" s="1574"/>
      <c r="HL245" s="1574"/>
      <c r="HM245" s="1574"/>
      <c r="HN245" s="1574"/>
      <c r="HO245" s="1574"/>
    </row>
    <row r="246" spans="1:223" x14ac:dyDescent="0.2">
      <c r="A246" s="325"/>
      <c r="B246" s="325"/>
      <c r="C246" s="325"/>
      <c r="D246" s="325"/>
      <c r="E246" s="325"/>
      <c r="F246" s="325"/>
      <c r="G246" s="325"/>
      <c r="H246" s="325"/>
      <c r="I246" s="325"/>
      <c r="J246" s="325"/>
      <c r="K246" s="325"/>
      <c r="L246" s="325"/>
      <c r="M246" s="325"/>
      <c r="N246" s="325"/>
      <c r="O246" s="325"/>
      <c r="P246" s="325"/>
      <c r="Q246" s="325"/>
      <c r="R246" s="325"/>
      <c r="S246" s="325"/>
      <c r="T246" s="325"/>
      <c r="U246" s="325"/>
      <c r="V246" s="325"/>
      <c r="W246" s="325"/>
      <c r="X246" s="325"/>
      <c r="Y246" s="325"/>
      <c r="Z246" s="325"/>
      <c r="AA246" s="325"/>
      <c r="AB246" s="325"/>
      <c r="AC246" s="325"/>
      <c r="BD246" s="325"/>
      <c r="BE246" s="1573"/>
      <c r="BF246" s="1574"/>
      <c r="BG246" s="1574"/>
      <c r="BH246" s="1574"/>
      <c r="BI246" s="1574"/>
      <c r="BJ246" s="1574"/>
      <c r="BK246" s="1574"/>
      <c r="BL246" s="1574"/>
      <c r="BM246" s="1574"/>
      <c r="BN246" s="1574"/>
      <c r="BO246" s="1574"/>
      <c r="BP246" s="1574"/>
      <c r="BQ246" s="1574"/>
      <c r="BR246" s="1574"/>
      <c r="BS246" s="1574"/>
      <c r="BT246" s="1574"/>
      <c r="BU246" s="1574"/>
      <c r="BV246" s="1574"/>
      <c r="BW246" s="1574"/>
      <c r="BX246" s="1574"/>
      <c r="BY246" s="1574"/>
      <c r="BZ246" s="1574"/>
      <c r="CA246" s="1574"/>
      <c r="CB246" s="1574"/>
      <c r="CC246" s="1574"/>
      <c r="CD246" s="1574"/>
      <c r="CE246" s="1574"/>
      <c r="CF246" s="1574"/>
      <c r="CG246" s="1574"/>
      <c r="CH246" s="1574"/>
      <c r="CI246" s="1574"/>
      <c r="CJ246" s="1574"/>
      <c r="CK246" s="1574"/>
      <c r="CL246" s="1574"/>
      <c r="CM246" s="1574"/>
      <c r="CN246" s="1574"/>
      <c r="CO246" s="1574"/>
      <c r="CP246" s="1574"/>
      <c r="CQ246" s="1574"/>
      <c r="CR246" s="1574"/>
      <c r="CS246" s="1574"/>
      <c r="CT246" s="1574"/>
      <c r="CU246" s="1574"/>
      <c r="CV246" s="1574"/>
      <c r="CW246" s="1574"/>
      <c r="CX246" s="1574"/>
      <c r="CY246" s="1574"/>
      <c r="CZ246" s="1574"/>
      <c r="DA246" s="1574"/>
      <c r="DB246" s="1574"/>
      <c r="DC246" s="1574"/>
      <c r="DD246" s="1574"/>
      <c r="DE246" s="1574"/>
      <c r="DF246" s="1574"/>
      <c r="DG246" s="1574"/>
      <c r="DH246" s="1574"/>
      <c r="DI246" s="1574"/>
      <c r="DJ246" s="1574"/>
      <c r="DK246" s="1574"/>
      <c r="DL246" s="1574"/>
      <c r="DM246" s="1574"/>
      <c r="DN246" s="1574"/>
      <c r="DO246" s="1574"/>
      <c r="DP246" s="1574"/>
      <c r="DQ246" s="1574"/>
      <c r="DR246" s="1574"/>
      <c r="DS246" s="1574"/>
      <c r="DT246" s="1574"/>
      <c r="DU246" s="1574"/>
      <c r="DV246" s="1574"/>
      <c r="DW246" s="1574"/>
      <c r="DX246" s="1574"/>
      <c r="DY246" s="1574"/>
      <c r="DZ246" s="1574"/>
      <c r="EA246" s="1574"/>
      <c r="EB246" s="1574"/>
      <c r="EC246" s="1574"/>
      <c r="ED246" s="1574"/>
      <c r="EE246" s="1574"/>
      <c r="EF246" s="1574"/>
      <c r="EG246" s="1574"/>
      <c r="EL246" s="325"/>
      <c r="EM246" s="1573"/>
      <c r="EN246" s="1574"/>
      <c r="EO246" s="1574"/>
      <c r="EP246" s="1574"/>
      <c r="EQ246" s="1574"/>
      <c r="ER246" s="1574"/>
      <c r="ES246" s="1574"/>
      <c r="ET246" s="1574"/>
      <c r="EU246" s="1574"/>
      <c r="EV246" s="1574"/>
      <c r="EW246" s="1574"/>
      <c r="EX246" s="1574"/>
      <c r="EY246" s="1574"/>
      <c r="EZ246" s="1574"/>
      <c r="FA246" s="1574"/>
      <c r="FB246" s="1574"/>
      <c r="FC246" s="1574"/>
      <c r="FD246" s="1574"/>
      <c r="FE246" s="1574"/>
      <c r="FF246" s="1574"/>
      <c r="FG246" s="1574"/>
      <c r="FH246" s="1574"/>
      <c r="FI246" s="1574"/>
      <c r="FJ246" s="1574"/>
      <c r="FK246" s="1574"/>
      <c r="FL246" s="1574"/>
      <c r="FM246" s="1574"/>
      <c r="FN246" s="1574"/>
      <c r="FO246" s="1574"/>
      <c r="FP246" s="1574"/>
      <c r="FQ246" s="1574"/>
      <c r="FR246" s="1574"/>
      <c r="FS246" s="1574"/>
      <c r="FT246" s="1574"/>
      <c r="FU246" s="1574"/>
      <c r="FV246" s="1574"/>
      <c r="FW246" s="1574"/>
      <c r="FX246" s="1574"/>
      <c r="FY246" s="1574"/>
      <c r="FZ246" s="1574"/>
      <c r="GA246" s="1574"/>
      <c r="GB246" s="1574"/>
      <c r="GC246" s="1574"/>
      <c r="GD246" s="1574"/>
      <c r="GE246" s="1574"/>
      <c r="GF246" s="1574"/>
      <c r="GG246" s="1574"/>
      <c r="GH246" s="1574"/>
      <c r="GI246" s="1574"/>
      <c r="GJ246" s="1574"/>
      <c r="GK246" s="1574"/>
      <c r="GL246" s="1574"/>
      <c r="GM246" s="1574"/>
      <c r="GN246" s="1574"/>
      <c r="GO246" s="1574"/>
      <c r="GP246" s="1574"/>
      <c r="GQ246" s="1574"/>
      <c r="GR246" s="1574"/>
      <c r="GS246" s="1574"/>
      <c r="GT246" s="1574"/>
      <c r="GU246" s="1574"/>
      <c r="GV246" s="1574"/>
      <c r="GW246" s="1574"/>
      <c r="GX246" s="1574"/>
      <c r="GY246" s="1574"/>
      <c r="GZ246" s="1574"/>
      <c r="HA246" s="1574"/>
      <c r="HB246" s="1574"/>
      <c r="HC246" s="1574"/>
      <c r="HD246" s="1574"/>
      <c r="HE246" s="1574"/>
      <c r="HF246" s="1574"/>
      <c r="HG246" s="1574"/>
      <c r="HH246" s="1574"/>
      <c r="HI246" s="1574"/>
      <c r="HJ246" s="1574"/>
      <c r="HK246" s="1574"/>
      <c r="HL246" s="1574"/>
      <c r="HM246" s="1574"/>
      <c r="HN246" s="1574"/>
      <c r="HO246" s="1574"/>
    </row>
    <row r="247" spans="1:223" s="325" customFormat="1" x14ac:dyDescent="0.2">
      <c r="AF247" s="932"/>
      <c r="AG247" s="932"/>
      <c r="AH247" s="932"/>
      <c r="AI247" s="932"/>
      <c r="AJ247" s="932"/>
      <c r="AK247" s="932"/>
      <c r="AL247" s="932"/>
      <c r="AM247" s="932"/>
      <c r="AN247" s="932"/>
      <c r="AP247" s="932"/>
      <c r="AQ247" s="932"/>
      <c r="AR247" s="932"/>
      <c r="AS247" s="932"/>
      <c r="AT247" s="932"/>
      <c r="AU247" s="932"/>
      <c r="AV247" s="932"/>
      <c r="AW247" s="932"/>
      <c r="AX247" s="932"/>
      <c r="BA247" s="1253"/>
      <c r="BB247" s="1253"/>
      <c r="BC247" s="1253"/>
      <c r="BE247" s="1573"/>
      <c r="BF247" s="1574"/>
      <c r="BG247" s="1574"/>
      <c r="BH247" s="1574"/>
      <c r="BI247" s="1574"/>
      <c r="BJ247" s="1574"/>
      <c r="BK247" s="1574"/>
      <c r="BL247" s="1574"/>
      <c r="BM247" s="1574"/>
      <c r="BN247" s="1574"/>
      <c r="BO247" s="1574"/>
      <c r="BP247" s="1574"/>
      <c r="BQ247" s="1574"/>
      <c r="BR247" s="1574"/>
      <c r="BS247" s="1574"/>
      <c r="BT247" s="1574"/>
      <c r="BU247" s="1574"/>
      <c r="BV247" s="1574"/>
      <c r="BW247" s="1574"/>
      <c r="BX247" s="1574"/>
      <c r="BY247" s="1574"/>
      <c r="BZ247" s="1574"/>
      <c r="CA247" s="1574"/>
      <c r="CB247" s="1574"/>
      <c r="CC247" s="1574"/>
      <c r="CD247" s="1574"/>
      <c r="CE247" s="1574"/>
      <c r="CF247" s="1574"/>
      <c r="CG247" s="1574"/>
      <c r="CH247" s="1574"/>
      <c r="CI247" s="1574"/>
      <c r="CJ247" s="1574"/>
      <c r="CK247" s="1574"/>
      <c r="CL247" s="1574"/>
      <c r="CM247" s="1574"/>
      <c r="CN247" s="1574"/>
      <c r="CO247" s="1574"/>
      <c r="CP247" s="1574"/>
      <c r="CQ247" s="1574"/>
      <c r="CR247" s="1574"/>
      <c r="CS247" s="1574"/>
      <c r="CT247" s="1574"/>
      <c r="CU247" s="1574"/>
      <c r="CV247" s="1574"/>
      <c r="CW247" s="1574"/>
      <c r="CX247" s="1574"/>
      <c r="CY247" s="1574"/>
      <c r="CZ247" s="1574"/>
      <c r="DA247" s="1574"/>
      <c r="DB247" s="1574"/>
      <c r="DC247" s="1574"/>
      <c r="DD247" s="1574"/>
      <c r="DE247" s="1574"/>
      <c r="DF247" s="1574"/>
      <c r="DG247" s="1574"/>
      <c r="DH247" s="1574"/>
      <c r="DI247" s="1574"/>
      <c r="DJ247" s="1574"/>
      <c r="DK247" s="1574"/>
      <c r="DL247" s="1574"/>
      <c r="DM247" s="1574"/>
      <c r="DN247" s="1574"/>
      <c r="DO247" s="1574"/>
      <c r="DP247" s="1574"/>
      <c r="DQ247" s="1574"/>
      <c r="DR247" s="1574"/>
      <c r="DS247" s="1574"/>
      <c r="DT247" s="1574"/>
      <c r="DU247" s="1574"/>
      <c r="DV247" s="1574"/>
      <c r="DW247" s="1574"/>
      <c r="DX247" s="1574"/>
      <c r="DY247" s="1574"/>
      <c r="DZ247" s="1574"/>
      <c r="EA247" s="1574"/>
      <c r="EB247" s="1574"/>
      <c r="EC247" s="1574"/>
      <c r="ED247" s="1574"/>
      <c r="EE247" s="1574"/>
      <c r="EF247" s="1574"/>
      <c r="EG247" s="1574"/>
      <c r="EH247" s="1253"/>
      <c r="EI247" s="1253"/>
      <c r="EJ247" s="1253"/>
      <c r="EK247" s="1253"/>
      <c r="EM247" s="1573"/>
      <c r="EN247" s="1574"/>
      <c r="EO247" s="1574"/>
      <c r="EP247" s="1574"/>
      <c r="EQ247" s="1574"/>
      <c r="ER247" s="1574"/>
      <c r="ES247" s="1574"/>
      <c r="ET247" s="1574"/>
      <c r="EU247" s="1574"/>
      <c r="EV247" s="1574"/>
      <c r="EW247" s="1574"/>
      <c r="EX247" s="1574"/>
      <c r="EY247" s="1574"/>
      <c r="EZ247" s="1574"/>
      <c r="FA247" s="1574"/>
      <c r="FB247" s="1574"/>
      <c r="FC247" s="1574"/>
      <c r="FD247" s="1574"/>
      <c r="FE247" s="1574"/>
      <c r="FF247" s="1574"/>
      <c r="FG247" s="1574"/>
      <c r="FH247" s="1574"/>
      <c r="FI247" s="1574"/>
      <c r="FJ247" s="1574"/>
      <c r="FK247" s="1574"/>
      <c r="FL247" s="1574"/>
      <c r="FM247" s="1574"/>
      <c r="FN247" s="1574"/>
      <c r="FO247" s="1574"/>
      <c r="FP247" s="1574"/>
      <c r="FQ247" s="1574"/>
      <c r="FR247" s="1574"/>
      <c r="FS247" s="1574"/>
      <c r="FT247" s="1574"/>
      <c r="FU247" s="1574"/>
      <c r="FV247" s="1574"/>
      <c r="FW247" s="1574"/>
      <c r="FX247" s="1574"/>
      <c r="FY247" s="1574"/>
      <c r="FZ247" s="1574"/>
      <c r="GA247" s="1574"/>
      <c r="GB247" s="1574"/>
      <c r="GC247" s="1574"/>
      <c r="GD247" s="1574"/>
      <c r="GE247" s="1574"/>
      <c r="GF247" s="1574"/>
      <c r="GG247" s="1574"/>
      <c r="GH247" s="1574"/>
      <c r="GI247" s="1574"/>
      <c r="GJ247" s="1574"/>
      <c r="GK247" s="1574"/>
      <c r="GL247" s="1574"/>
      <c r="GM247" s="1574"/>
      <c r="GN247" s="1574"/>
      <c r="GO247" s="1574"/>
      <c r="GP247" s="1574"/>
      <c r="GQ247" s="1574"/>
      <c r="GR247" s="1574"/>
      <c r="GS247" s="1574"/>
      <c r="GT247" s="1574"/>
      <c r="GU247" s="1574"/>
      <c r="GV247" s="1574"/>
      <c r="GW247" s="1574"/>
      <c r="GX247" s="1574"/>
      <c r="GY247" s="1574"/>
      <c r="GZ247" s="1574"/>
      <c r="HA247" s="1574"/>
      <c r="HB247" s="1574"/>
      <c r="HC247" s="1574"/>
      <c r="HD247" s="1574"/>
      <c r="HE247" s="1574"/>
      <c r="HF247" s="1574"/>
      <c r="HG247" s="1574"/>
      <c r="HH247" s="1574"/>
      <c r="HI247" s="1574"/>
      <c r="HJ247" s="1574"/>
      <c r="HK247" s="1574"/>
      <c r="HL247" s="1574"/>
      <c r="HM247" s="1574"/>
      <c r="HN247" s="1574"/>
      <c r="HO247" s="1574"/>
    </row>
    <row r="248" spans="1:223" s="325" customFormat="1" x14ac:dyDescent="0.2">
      <c r="AF248" s="932"/>
      <c r="AG248" s="932"/>
      <c r="AH248" s="932"/>
      <c r="AI248" s="932"/>
      <c r="AJ248" s="932"/>
      <c r="AK248" s="932"/>
      <c r="AL248" s="932"/>
      <c r="AM248" s="932"/>
      <c r="AN248" s="932"/>
      <c r="AP248" s="932"/>
      <c r="AQ248" s="932"/>
      <c r="AR248" s="932"/>
      <c r="AS248" s="932"/>
      <c r="AT248" s="932"/>
      <c r="AU248" s="932"/>
      <c r="AV248" s="932"/>
      <c r="AW248" s="932"/>
      <c r="AX248" s="932"/>
      <c r="BA248" s="1253"/>
      <c r="BB248" s="1253"/>
      <c r="BC248" s="1253"/>
      <c r="BE248" s="1573"/>
      <c r="BF248" s="1574"/>
      <c r="BG248" s="1574"/>
      <c r="BH248" s="1574"/>
      <c r="BI248" s="1574"/>
      <c r="BJ248" s="1574"/>
      <c r="BK248" s="1574"/>
      <c r="BL248" s="1574"/>
      <c r="BM248" s="1574"/>
      <c r="BN248" s="1574"/>
      <c r="BO248" s="1574"/>
      <c r="BP248" s="1574"/>
      <c r="BQ248" s="1574"/>
      <c r="BR248" s="1574"/>
      <c r="BS248" s="1574"/>
      <c r="BT248" s="1574"/>
      <c r="BU248" s="1574"/>
      <c r="BV248" s="1574"/>
      <c r="BW248" s="1574"/>
      <c r="BX248" s="1574"/>
      <c r="BY248" s="1574"/>
      <c r="BZ248" s="1574"/>
      <c r="CA248" s="1574"/>
      <c r="CB248" s="1574"/>
      <c r="CC248" s="1574"/>
      <c r="CD248" s="1574"/>
      <c r="CE248" s="1574"/>
      <c r="CF248" s="1574"/>
      <c r="CG248" s="1574"/>
      <c r="CH248" s="1574"/>
      <c r="CI248" s="1574"/>
      <c r="CJ248" s="1574"/>
      <c r="CK248" s="1574"/>
      <c r="CL248" s="1574"/>
      <c r="CM248" s="1574"/>
      <c r="CN248" s="1574"/>
      <c r="CO248" s="1574"/>
      <c r="CP248" s="1574"/>
      <c r="CQ248" s="1574"/>
      <c r="CR248" s="1574"/>
      <c r="CS248" s="1574"/>
      <c r="CT248" s="1574"/>
      <c r="CU248" s="1574"/>
      <c r="CV248" s="1574"/>
      <c r="CW248" s="1574"/>
      <c r="CX248" s="1574"/>
      <c r="CY248" s="1574"/>
      <c r="CZ248" s="1574"/>
      <c r="DA248" s="1574"/>
      <c r="DB248" s="1574"/>
      <c r="DC248" s="1574"/>
      <c r="DD248" s="1574"/>
      <c r="DE248" s="1574"/>
      <c r="DF248" s="1574"/>
      <c r="DG248" s="1574"/>
      <c r="DH248" s="1574"/>
      <c r="DI248" s="1574"/>
      <c r="DJ248" s="1574"/>
      <c r="DK248" s="1574"/>
      <c r="DL248" s="1574"/>
      <c r="DM248" s="1574"/>
      <c r="DN248" s="1574"/>
      <c r="DO248" s="1574"/>
      <c r="DP248" s="1574"/>
      <c r="DQ248" s="1574"/>
      <c r="DR248" s="1574"/>
      <c r="DS248" s="1574"/>
      <c r="DT248" s="1574"/>
      <c r="DU248" s="1574"/>
      <c r="DV248" s="1574"/>
      <c r="DW248" s="1574"/>
      <c r="DX248" s="1574"/>
      <c r="DY248" s="1574"/>
      <c r="DZ248" s="1574"/>
      <c r="EA248" s="1574"/>
      <c r="EB248" s="1574"/>
      <c r="EC248" s="1574"/>
      <c r="ED248" s="1574"/>
      <c r="EE248" s="1574"/>
      <c r="EF248" s="1574"/>
      <c r="EG248" s="1574"/>
      <c r="EH248" s="1253"/>
      <c r="EI248" s="1253"/>
      <c r="EJ248" s="1253"/>
      <c r="EK248" s="1253"/>
      <c r="EM248" s="1573"/>
      <c r="EN248" s="1574"/>
      <c r="EO248" s="1574"/>
      <c r="EP248" s="1574"/>
      <c r="EQ248" s="1574"/>
      <c r="ER248" s="1574"/>
      <c r="ES248" s="1574"/>
      <c r="ET248" s="1574"/>
      <c r="EU248" s="1574"/>
      <c r="EV248" s="1574"/>
      <c r="EW248" s="1574"/>
      <c r="EX248" s="1574"/>
      <c r="EY248" s="1574"/>
      <c r="EZ248" s="1574"/>
      <c r="FA248" s="1574"/>
      <c r="FB248" s="1574"/>
      <c r="FC248" s="1574"/>
      <c r="FD248" s="1574"/>
      <c r="FE248" s="1574"/>
      <c r="FF248" s="1574"/>
      <c r="FG248" s="1574"/>
      <c r="FH248" s="1574"/>
      <c r="FI248" s="1574"/>
      <c r="FJ248" s="1574"/>
      <c r="FK248" s="1574"/>
      <c r="FL248" s="1574"/>
      <c r="FM248" s="1574"/>
      <c r="FN248" s="1574"/>
      <c r="FO248" s="1574"/>
      <c r="FP248" s="1574"/>
      <c r="FQ248" s="1574"/>
      <c r="FR248" s="1574"/>
      <c r="FS248" s="1574"/>
      <c r="FT248" s="1574"/>
      <c r="FU248" s="1574"/>
      <c r="FV248" s="1574"/>
      <c r="FW248" s="1574"/>
      <c r="FX248" s="1574"/>
      <c r="FY248" s="1574"/>
      <c r="FZ248" s="1574"/>
      <c r="GA248" s="1574"/>
      <c r="GB248" s="1574"/>
      <c r="GC248" s="1574"/>
      <c r="GD248" s="1574"/>
      <c r="GE248" s="1574"/>
      <c r="GF248" s="1574"/>
      <c r="GG248" s="1574"/>
      <c r="GH248" s="1574"/>
      <c r="GI248" s="1574"/>
      <c r="GJ248" s="1574"/>
      <c r="GK248" s="1574"/>
      <c r="GL248" s="1574"/>
      <c r="GM248" s="1574"/>
      <c r="GN248" s="1574"/>
      <c r="GO248" s="1574"/>
      <c r="GP248" s="1574"/>
      <c r="GQ248" s="1574"/>
      <c r="GR248" s="1574"/>
      <c r="GS248" s="1574"/>
      <c r="GT248" s="1574"/>
      <c r="GU248" s="1574"/>
      <c r="GV248" s="1574"/>
      <c r="GW248" s="1574"/>
      <c r="GX248" s="1574"/>
      <c r="GY248" s="1574"/>
      <c r="GZ248" s="1574"/>
      <c r="HA248" s="1574"/>
      <c r="HB248" s="1574"/>
      <c r="HC248" s="1574"/>
      <c r="HD248" s="1574"/>
      <c r="HE248" s="1574"/>
      <c r="HF248" s="1574"/>
      <c r="HG248" s="1574"/>
      <c r="HH248" s="1574"/>
      <c r="HI248" s="1574"/>
      <c r="HJ248" s="1574"/>
      <c r="HK248" s="1574"/>
      <c r="HL248" s="1574"/>
      <c r="HM248" s="1574"/>
      <c r="HN248" s="1574"/>
      <c r="HO248" s="1574"/>
    </row>
    <row r="249" spans="1:223" s="325" customFormat="1" x14ac:dyDescent="0.2">
      <c r="AF249" s="932"/>
      <c r="AG249" s="932"/>
      <c r="AH249" s="932"/>
      <c r="AI249" s="932"/>
      <c r="AJ249" s="932"/>
      <c r="AK249" s="932"/>
      <c r="AL249" s="932"/>
      <c r="AM249" s="932"/>
      <c r="AN249" s="932"/>
      <c r="AP249" s="932"/>
      <c r="AQ249" s="932"/>
      <c r="AR249" s="932"/>
      <c r="AS249" s="932"/>
      <c r="AT249" s="932"/>
      <c r="AU249" s="932"/>
      <c r="AV249" s="932"/>
      <c r="AW249" s="932"/>
      <c r="AX249" s="932"/>
      <c r="BA249" s="1253"/>
      <c r="BB249" s="1253"/>
      <c r="BC249" s="1253"/>
      <c r="BE249" s="1573"/>
      <c r="BF249" s="1574"/>
      <c r="BG249" s="1574"/>
      <c r="BH249" s="1574"/>
      <c r="BI249" s="1574"/>
      <c r="BJ249" s="1574"/>
      <c r="BK249" s="1574"/>
      <c r="BL249" s="1574"/>
      <c r="BM249" s="1574"/>
      <c r="BN249" s="1574"/>
      <c r="BO249" s="1574"/>
      <c r="BP249" s="1574"/>
      <c r="BQ249" s="1574"/>
      <c r="BR249" s="1574"/>
      <c r="BS249" s="1574"/>
      <c r="BT249" s="1574"/>
      <c r="BU249" s="1574"/>
      <c r="BV249" s="1574"/>
      <c r="BW249" s="1574"/>
      <c r="BX249" s="1574"/>
      <c r="BY249" s="1574"/>
      <c r="BZ249" s="1574"/>
      <c r="CA249" s="1574"/>
      <c r="CB249" s="1574"/>
      <c r="CC249" s="1574"/>
      <c r="CD249" s="1574"/>
      <c r="CE249" s="1574"/>
      <c r="CF249" s="1574"/>
      <c r="CG249" s="1574"/>
      <c r="CH249" s="1574"/>
      <c r="CI249" s="1574"/>
      <c r="CJ249" s="1574"/>
      <c r="CK249" s="1574"/>
      <c r="CL249" s="1574"/>
      <c r="CM249" s="1574"/>
      <c r="CN249" s="1574"/>
      <c r="CO249" s="1574"/>
      <c r="CP249" s="1574"/>
      <c r="CQ249" s="1574"/>
      <c r="CR249" s="1574"/>
      <c r="CS249" s="1574"/>
      <c r="CT249" s="1574"/>
      <c r="CU249" s="1574"/>
      <c r="CV249" s="1574"/>
      <c r="CW249" s="1574"/>
      <c r="CX249" s="1574"/>
      <c r="CY249" s="1574"/>
      <c r="CZ249" s="1574"/>
      <c r="DA249" s="1574"/>
      <c r="DB249" s="1574"/>
      <c r="DC249" s="1574"/>
      <c r="DD249" s="1574"/>
      <c r="DE249" s="1574"/>
      <c r="DF249" s="1574"/>
      <c r="DG249" s="1574"/>
      <c r="DH249" s="1574"/>
      <c r="DI249" s="1574"/>
      <c r="DJ249" s="1574"/>
      <c r="DK249" s="1574"/>
      <c r="DL249" s="1574"/>
      <c r="DM249" s="1574"/>
      <c r="DN249" s="1574"/>
      <c r="DO249" s="1574"/>
      <c r="DP249" s="1574"/>
      <c r="DQ249" s="1574"/>
      <c r="DR249" s="1574"/>
      <c r="DS249" s="1574"/>
      <c r="DT249" s="1574"/>
      <c r="DU249" s="1574"/>
      <c r="DV249" s="1574"/>
      <c r="DW249" s="1574"/>
      <c r="DX249" s="1574"/>
      <c r="DY249" s="1574"/>
      <c r="DZ249" s="1574"/>
      <c r="EA249" s="1574"/>
      <c r="EB249" s="1574"/>
      <c r="EC249" s="1574"/>
      <c r="ED249" s="1574"/>
      <c r="EE249" s="1574"/>
      <c r="EF249" s="1574"/>
      <c r="EG249" s="1574"/>
      <c r="EH249" s="1253"/>
      <c r="EI249" s="1253"/>
      <c r="EJ249" s="1253"/>
      <c r="EK249" s="1253"/>
      <c r="EM249" s="1573"/>
      <c r="EN249" s="1574"/>
      <c r="EO249" s="1574"/>
      <c r="EP249" s="1574"/>
      <c r="EQ249" s="1574"/>
      <c r="ER249" s="1574"/>
      <c r="ES249" s="1574"/>
      <c r="ET249" s="1574"/>
      <c r="EU249" s="1574"/>
      <c r="EV249" s="1574"/>
      <c r="EW249" s="1574"/>
      <c r="EX249" s="1574"/>
      <c r="EY249" s="1574"/>
      <c r="EZ249" s="1574"/>
      <c r="FA249" s="1574"/>
      <c r="FB249" s="1574"/>
      <c r="FC249" s="1574"/>
      <c r="FD249" s="1574"/>
      <c r="FE249" s="1574"/>
      <c r="FF249" s="1574"/>
      <c r="FG249" s="1574"/>
      <c r="FH249" s="1574"/>
      <c r="FI249" s="1574"/>
      <c r="FJ249" s="1574"/>
      <c r="FK249" s="1574"/>
      <c r="FL249" s="1574"/>
      <c r="FM249" s="1574"/>
      <c r="FN249" s="1574"/>
      <c r="FO249" s="1574"/>
      <c r="FP249" s="1574"/>
      <c r="FQ249" s="1574"/>
      <c r="FR249" s="1574"/>
      <c r="FS249" s="1574"/>
      <c r="FT249" s="1574"/>
      <c r="FU249" s="1574"/>
      <c r="FV249" s="1574"/>
      <c r="FW249" s="1574"/>
      <c r="FX249" s="1574"/>
      <c r="FY249" s="1574"/>
      <c r="FZ249" s="1574"/>
      <c r="GA249" s="1574"/>
      <c r="GB249" s="1574"/>
      <c r="GC249" s="1574"/>
      <c r="GD249" s="1574"/>
      <c r="GE249" s="1574"/>
      <c r="GF249" s="1574"/>
      <c r="GG249" s="1574"/>
      <c r="GH249" s="1574"/>
      <c r="GI249" s="1574"/>
      <c r="GJ249" s="1574"/>
      <c r="GK249" s="1574"/>
      <c r="GL249" s="1574"/>
      <c r="GM249" s="1574"/>
      <c r="GN249" s="1574"/>
      <c r="GO249" s="1574"/>
      <c r="GP249" s="1574"/>
      <c r="GQ249" s="1574"/>
      <c r="GR249" s="1574"/>
      <c r="GS249" s="1574"/>
      <c r="GT249" s="1574"/>
      <c r="GU249" s="1574"/>
      <c r="GV249" s="1574"/>
      <c r="GW249" s="1574"/>
      <c r="GX249" s="1574"/>
      <c r="GY249" s="1574"/>
      <c r="GZ249" s="1574"/>
      <c r="HA249" s="1574"/>
      <c r="HB249" s="1574"/>
      <c r="HC249" s="1574"/>
      <c r="HD249" s="1574"/>
      <c r="HE249" s="1574"/>
      <c r="HF249" s="1574"/>
      <c r="HG249" s="1574"/>
      <c r="HH249" s="1574"/>
      <c r="HI249" s="1574"/>
      <c r="HJ249" s="1574"/>
      <c r="HK249" s="1574"/>
      <c r="HL249" s="1574"/>
      <c r="HM249" s="1574"/>
      <c r="HN249" s="1574"/>
      <c r="HO249" s="1574"/>
    </row>
    <row r="250" spans="1:223" s="325" customFormat="1" x14ac:dyDescent="0.2">
      <c r="AF250" s="932"/>
      <c r="AG250" s="932"/>
      <c r="AH250" s="932"/>
      <c r="AI250" s="932"/>
      <c r="AJ250" s="932"/>
      <c r="AK250" s="932"/>
      <c r="AL250" s="932"/>
      <c r="AM250" s="932"/>
      <c r="AN250" s="932"/>
      <c r="AP250" s="932"/>
      <c r="AQ250" s="932"/>
      <c r="AR250" s="932"/>
      <c r="AS250" s="932"/>
      <c r="AT250" s="932"/>
      <c r="AU250" s="932"/>
      <c r="AV250" s="932"/>
      <c r="AW250" s="932"/>
      <c r="AX250" s="932"/>
      <c r="BA250" s="1253"/>
      <c r="BB250" s="1253"/>
      <c r="BC250" s="1253"/>
      <c r="BE250" s="1573"/>
      <c r="BF250" s="1574"/>
      <c r="BG250" s="1574"/>
      <c r="BH250" s="1574"/>
      <c r="BI250" s="1574"/>
      <c r="BJ250" s="1574"/>
      <c r="BK250" s="1574"/>
      <c r="BL250" s="1574"/>
      <c r="BM250" s="1574"/>
      <c r="BN250" s="1574"/>
      <c r="BO250" s="1574"/>
      <c r="BP250" s="1574"/>
      <c r="BQ250" s="1574"/>
      <c r="BR250" s="1574"/>
      <c r="BS250" s="1574"/>
      <c r="BT250" s="1574"/>
      <c r="BU250" s="1574"/>
      <c r="BV250" s="1574"/>
      <c r="BW250" s="1574"/>
      <c r="BX250" s="1574"/>
      <c r="BY250" s="1574"/>
      <c r="BZ250" s="1574"/>
      <c r="CA250" s="1574"/>
      <c r="CB250" s="1574"/>
      <c r="CC250" s="1574"/>
      <c r="CD250" s="1574"/>
      <c r="CE250" s="1574"/>
      <c r="CF250" s="1574"/>
      <c r="CG250" s="1574"/>
      <c r="CH250" s="1574"/>
      <c r="CI250" s="1574"/>
      <c r="CJ250" s="1574"/>
      <c r="CK250" s="1574"/>
      <c r="CL250" s="1574"/>
      <c r="CM250" s="1574"/>
      <c r="CN250" s="1574"/>
      <c r="CO250" s="1574"/>
      <c r="CP250" s="1574"/>
      <c r="CQ250" s="1574"/>
      <c r="CR250" s="1574"/>
      <c r="CS250" s="1574"/>
      <c r="CT250" s="1574"/>
      <c r="CU250" s="1574"/>
      <c r="CV250" s="1574"/>
      <c r="CW250" s="1574"/>
      <c r="CX250" s="1574"/>
      <c r="CY250" s="1574"/>
      <c r="CZ250" s="1574"/>
      <c r="DA250" s="1574"/>
      <c r="DB250" s="1574"/>
      <c r="DC250" s="1574"/>
      <c r="DD250" s="1574"/>
      <c r="DE250" s="1574"/>
      <c r="DF250" s="1574"/>
      <c r="DG250" s="1574"/>
      <c r="DH250" s="1574"/>
      <c r="DI250" s="1574"/>
      <c r="DJ250" s="1574"/>
      <c r="DK250" s="1574"/>
      <c r="DL250" s="1574"/>
      <c r="DM250" s="1574"/>
      <c r="DN250" s="1574"/>
      <c r="DO250" s="1574"/>
      <c r="DP250" s="1574"/>
      <c r="DQ250" s="1574"/>
      <c r="DR250" s="1574"/>
      <c r="DS250" s="1574"/>
      <c r="DT250" s="1574"/>
      <c r="DU250" s="1574"/>
      <c r="DV250" s="1574"/>
      <c r="DW250" s="1574"/>
      <c r="DX250" s="1574"/>
      <c r="DY250" s="1574"/>
      <c r="DZ250" s="1574"/>
      <c r="EA250" s="1574"/>
      <c r="EB250" s="1574"/>
      <c r="EC250" s="1574"/>
      <c r="ED250" s="1574"/>
      <c r="EE250" s="1574"/>
      <c r="EF250" s="1574"/>
      <c r="EG250" s="1574"/>
      <c r="EH250" s="1253"/>
      <c r="EI250" s="1253"/>
      <c r="EJ250" s="1253"/>
      <c r="EK250" s="1253"/>
      <c r="EM250" s="1573"/>
      <c r="EN250" s="1574"/>
      <c r="EO250" s="1574"/>
      <c r="EP250" s="1574"/>
      <c r="EQ250" s="1574"/>
      <c r="ER250" s="1574"/>
      <c r="ES250" s="1574"/>
      <c r="ET250" s="1574"/>
      <c r="EU250" s="1574"/>
      <c r="EV250" s="1574"/>
      <c r="EW250" s="1574"/>
      <c r="EX250" s="1574"/>
      <c r="EY250" s="1574"/>
      <c r="EZ250" s="1574"/>
      <c r="FA250" s="1574"/>
      <c r="FB250" s="1574"/>
      <c r="FC250" s="1574"/>
      <c r="FD250" s="1574"/>
      <c r="FE250" s="1574"/>
      <c r="FF250" s="1574"/>
      <c r="FG250" s="1574"/>
      <c r="FH250" s="1574"/>
      <c r="FI250" s="1574"/>
      <c r="FJ250" s="1574"/>
      <c r="FK250" s="1574"/>
      <c r="FL250" s="1574"/>
      <c r="FM250" s="1574"/>
      <c r="FN250" s="1574"/>
      <c r="FO250" s="1574"/>
      <c r="FP250" s="1574"/>
      <c r="FQ250" s="1574"/>
      <c r="FR250" s="1574"/>
      <c r="FS250" s="1574"/>
      <c r="FT250" s="1574"/>
      <c r="FU250" s="1574"/>
      <c r="FV250" s="1574"/>
      <c r="FW250" s="1574"/>
      <c r="FX250" s="1574"/>
      <c r="FY250" s="1574"/>
      <c r="FZ250" s="1574"/>
      <c r="GA250" s="1574"/>
      <c r="GB250" s="1574"/>
      <c r="GC250" s="1574"/>
      <c r="GD250" s="1574"/>
      <c r="GE250" s="1574"/>
      <c r="GF250" s="1574"/>
      <c r="GG250" s="1574"/>
      <c r="GH250" s="1574"/>
      <c r="GI250" s="1574"/>
      <c r="GJ250" s="1574"/>
      <c r="GK250" s="1574"/>
      <c r="GL250" s="1574"/>
      <c r="GM250" s="1574"/>
      <c r="GN250" s="1574"/>
      <c r="GO250" s="1574"/>
      <c r="GP250" s="1574"/>
      <c r="GQ250" s="1574"/>
      <c r="GR250" s="1574"/>
      <c r="GS250" s="1574"/>
      <c r="GT250" s="1574"/>
      <c r="GU250" s="1574"/>
      <c r="GV250" s="1574"/>
      <c r="GW250" s="1574"/>
      <c r="GX250" s="1574"/>
      <c r="GY250" s="1574"/>
      <c r="GZ250" s="1574"/>
      <c r="HA250" s="1574"/>
      <c r="HB250" s="1574"/>
      <c r="HC250" s="1574"/>
      <c r="HD250" s="1574"/>
      <c r="HE250" s="1574"/>
      <c r="HF250" s="1574"/>
      <c r="HG250" s="1574"/>
      <c r="HH250" s="1574"/>
      <c r="HI250" s="1574"/>
      <c r="HJ250" s="1574"/>
      <c r="HK250" s="1574"/>
      <c r="HL250" s="1574"/>
      <c r="HM250" s="1574"/>
      <c r="HN250" s="1574"/>
      <c r="HO250" s="1574"/>
    </row>
    <row r="251" spans="1:223" s="325" customFormat="1" x14ac:dyDescent="0.2">
      <c r="AF251" s="932"/>
      <c r="AG251" s="932"/>
      <c r="AH251" s="932"/>
      <c r="AI251" s="932"/>
      <c r="AJ251" s="932"/>
      <c r="AK251" s="932"/>
      <c r="AL251" s="932"/>
      <c r="AM251" s="932"/>
      <c r="AN251" s="932"/>
      <c r="AP251" s="932"/>
      <c r="AQ251" s="932"/>
      <c r="AR251" s="932"/>
      <c r="AS251" s="932"/>
      <c r="AT251" s="932"/>
      <c r="AU251" s="932"/>
      <c r="AV251" s="932"/>
      <c r="AW251" s="932"/>
      <c r="AX251" s="932"/>
      <c r="BA251" s="1253"/>
      <c r="BB251" s="1253"/>
      <c r="BC251" s="1253"/>
      <c r="BE251" s="1573"/>
      <c r="BF251" s="1574"/>
      <c r="BG251" s="1574"/>
      <c r="BH251" s="1574"/>
      <c r="BI251" s="1574"/>
      <c r="BJ251" s="1574"/>
      <c r="BK251" s="1574"/>
      <c r="BL251" s="1574"/>
      <c r="BM251" s="1574"/>
      <c r="BN251" s="1574"/>
      <c r="BO251" s="1574"/>
      <c r="BP251" s="1574"/>
      <c r="BQ251" s="1574"/>
      <c r="BR251" s="1574"/>
      <c r="BS251" s="1574"/>
      <c r="BT251" s="1574"/>
      <c r="BU251" s="1574"/>
      <c r="BV251" s="1574"/>
      <c r="BW251" s="1574"/>
      <c r="BX251" s="1574"/>
      <c r="BY251" s="1574"/>
      <c r="BZ251" s="1574"/>
      <c r="CA251" s="1574"/>
      <c r="CB251" s="1574"/>
      <c r="CC251" s="1574"/>
      <c r="CD251" s="1574"/>
      <c r="CE251" s="1574"/>
      <c r="CF251" s="1574"/>
      <c r="CG251" s="1574"/>
      <c r="CH251" s="1574"/>
      <c r="CI251" s="1574"/>
      <c r="CJ251" s="1574"/>
      <c r="CK251" s="1574"/>
      <c r="CL251" s="1574"/>
      <c r="CM251" s="1574"/>
      <c r="CN251" s="1574"/>
      <c r="CO251" s="1574"/>
      <c r="CP251" s="1574"/>
      <c r="CQ251" s="1574"/>
      <c r="CR251" s="1574"/>
      <c r="CS251" s="1574"/>
      <c r="CT251" s="1574"/>
      <c r="CU251" s="1574"/>
      <c r="CV251" s="1574"/>
      <c r="CW251" s="1574"/>
      <c r="CX251" s="1574"/>
      <c r="CY251" s="1574"/>
      <c r="CZ251" s="1574"/>
      <c r="DA251" s="1574"/>
      <c r="DB251" s="1574"/>
      <c r="DC251" s="1574"/>
      <c r="DD251" s="1574"/>
      <c r="DE251" s="1574"/>
      <c r="DF251" s="1574"/>
      <c r="DG251" s="1574"/>
      <c r="DH251" s="1574"/>
      <c r="DI251" s="1574"/>
      <c r="DJ251" s="1574"/>
      <c r="DK251" s="1574"/>
      <c r="DL251" s="1574"/>
      <c r="DM251" s="1574"/>
      <c r="DN251" s="1574"/>
      <c r="DO251" s="1574"/>
      <c r="DP251" s="1574"/>
      <c r="DQ251" s="1574"/>
      <c r="DR251" s="1574"/>
      <c r="DS251" s="1574"/>
      <c r="DT251" s="1574"/>
      <c r="DU251" s="1574"/>
      <c r="DV251" s="1574"/>
      <c r="DW251" s="1574"/>
      <c r="DX251" s="1574"/>
      <c r="DY251" s="1574"/>
      <c r="DZ251" s="1574"/>
      <c r="EA251" s="1574"/>
      <c r="EB251" s="1574"/>
      <c r="EC251" s="1574"/>
      <c r="ED251" s="1574"/>
      <c r="EE251" s="1574"/>
      <c r="EF251" s="1574"/>
      <c r="EG251" s="1574"/>
      <c r="EH251" s="1253"/>
      <c r="EI251" s="1253"/>
      <c r="EJ251" s="1253"/>
      <c r="EK251" s="1253"/>
      <c r="EM251" s="1573"/>
      <c r="EN251" s="1574"/>
      <c r="EO251" s="1574"/>
      <c r="EP251" s="1574"/>
      <c r="EQ251" s="1574"/>
      <c r="ER251" s="1574"/>
      <c r="ES251" s="1574"/>
      <c r="ET251" s="1574"/>
      <c r="EU251" s="1574"/>
      <c r="EV251" s="1574"/>
      <c r="EW251" s="1574"/>
      <c r="EX251" s="1574"/>
      <c r="EY251" s="1574"/>
      <c r="EZ251" s="1574"/>
      <c r="FA251" s="1574"/>
      <c r="FB251" s="1574"/>
      <c r="FC251" s="1574"/>
      <c r="FD251" s="1574"/>
      <c r="FE251" s="1574"/>
      <c r="FF251" s="1574"/>
      <c r="FG251" s="1574"/>
      <c r="FH251" s="1574"/>
      <c r="FI251" s="1574"/>
      <c r="FJ251" s="1574"/>
      <c r="FK251" s="1574"/>
      <c r="FL251" s="1574"/>
      <c r="FM251" s="1574"/>
      <c r="FN251" s="1574"/>
      <c r="FO251" s="1574"/>
      <c r="FP251" s="1574"/>
      <c r="FQ251" s="1574"/>
      <c r="FR251" s="1574"/>
      <c r="FS251" s="1574"/>
      <c r="FT251" s="1574"/>
      <c r="FU251" s="1574"/>
      <c r="FV251" s="1574"/>
      <c r="FW251" s="1574"/>
      <c r="FX251" s="1574"/>
      <c r="FY251" s="1574"/>
      <c r="FZ251" s="1574"/>
      <c r="GA251" s="1574"/>
      <c r="GB251" s="1574"/>
      <c r="GC251" s="1574"/>
      <c r="GD251" s="1574"/>
      <c r="GE251" s="1574"/>
      <c r="GF251" s="1574"/>
      <c r="GG251" s="1574"/>
      <c r="GH251" s="1574"/>
      <c r="GI251" s="1574"/>
      <c r="GJ251" s="1574"/>
      <c r="GK251" s="1574"/>
      <c r="GL251" s="1574"/>
      <c r="GM251" s="1574"/>
      <c r="GN251" s="1574"/>
      <c r="GO251" s="1574"/>
      <c r="GP251" s="1574"/>
      <c r="GQ251" s="1574"/>
      <c r="GR251" s="1574"/>
      <c r="GS251" s="1574"/>
      <c r="GT251" s="1574"/>
      <c r="GU251" s="1574"/>
      <c r="GV251" s="1574"/>
      <c r="GW251" s="1574"/>
      <c r="GX251" s="1574"/>
      <c r="GY251" s="1574"/>
      <c r="GZ251" s="1574"/>
      <c r="HA251" s="1574"/>
      <c r="HB251" s="1574"/>
      <c r="HC251" s="1574"/>
      <c r="HD251" s="1574"/>
      <c r="HE251" s="1574"/>
      <c r="HF251" s="1574"/>
      <c r="HG251" s="1574"/>
      <c r="HH251" s="1574"/>
      <c r="HI251" s="1574"/>
      <c r="HJ251" s="1574"/>
      <c r="HK251" s="1574"/>
      <c r="HL251" s="1574"/>
      <c r="HM251" s="1574"/>
      <c r="HN251" s="1574"/>
      <c r="HO251" s="1574"/>
    </row>
    <row r="252" spans="1:223" s="325" customFormat="1" x14ac:dyDescent="0.2">
      <c r="AF252" s="932"/>
      <c r="AG252" s="932"/>
      <c r="AH252" s="932"/>
      <c r="AI252" s="932"/>
      <c r="AJ252" s="932"/>
      <c r="AK252" s="932"/>
      <c r="AL252" s="932"/>
      <c r="AM252" s="932"/>
      <c r="AN252" s="932"/>
      <c r="AP252" s="932"/>
      <c r="AQ252" s="932"/>
      <c r="AR252" s="932"/>
      <c r="AS252" s="932"/>
      <c r="AT252" s="932"/>
      <c r="AU252" s="932"/>
      <c r="AV252" s="932"/>
      <c r="AW252" s="932"/>
      <c r="AX252" s="932"/>
      <c r="BA252" s="1253"/>
      <c r="BB252" s="1253"/>
      <c r="BC252" s="1253"/>
      <c r="BE252" s="1573"/>
      <c r="BF252" s="1574"/>
      <c r="BG252" s="1574"/>
      <c r="BH252" s="1574"/>
      <c r="BI252" s="1574"/>
      <c r="BJ252" s="1574"/>
      <c r="BK252" s="1574"/>
      <c r="BL252" s="1574"/>
      <c r="BM252" s="1574"/>
      <c r="BN252" s="1574"/>
      <c r="BO252" s="1574"/>
      <c r="BP252" s="1574"/>
      <c r="BQ252" s="1574"/>
      <c r="BR252" s="1574"/>
      <c r="BS252" s="1574"/>
      <c r="BT252" s="1574"/>
      <c r="BU252" s="1574"/>
      <c r="BV252" s="1574"/>
      <c r="BW252" s="1574"/>
      <c r="BX252" s="1574"/>
      <c r="BY252" s="1574"/>
      <c r="BZ252" s="1574"/>
      <c r="CA252" s="1574"/>
      <c r="CB252" s="1574"/>
      <c r="CC252" s="1574"/>
      <c r="CD252" s="1574"/>
      <c r="CE252" s="1574"/>
      <c r="CF252" s="1574"/>
      <c r="CG252" s="1574"/>
      <c r="CH252" s="1574"/>
      <c r="CI252" s="1574"/>
      <c r="CJ252" s="1574"/>
      <c r="CK252" s="1574"/>
      <c r="CL252" s="1574"/>
      <c r="CM252" s="1574"/>
      <c r="CN252" s="1574"/>
      <c r="CO252" s="1574"/>
      <c r="CP252" s="1574"/>
      <c r="CQ252" s="1574"/>
      <c r="CR252" s="1574"/>
      <c r="CS252" s="1574"/>
      <c r="CT252" s="1574"/>
      <c r="CU252" s="1574"/>
      <c r="CV252" s="1574"/>
      <c r="CW252" s="1574"/>
      <c r="CX252" s="1574"/>
      <c r="CY252" s="1574"/>
      <c r="CZ252" s="1574"/>
      <c r="DA252" s="1574"/>
      <c r="DB252" s="1574"/>
      <c r="DC252" s="1574"/>
      <c r="DD252" s="1574"/>
      <c r="DE252" s="1574"/>
      <c r="DF252" s="1574"/>
      <c r="DG252" s="1574"/>
      <c r="DH252" s="1574"/>
      <c r="DI252" s="1574"/>
      <c r="DJ252" s="1574"/>
      <c r="DK252" s="1574"/>
      <c r="DL252" s="1574"/>
      <c r="DM252" s="1574"/>
      <c r="DN252" s="1574"/>
      <c r="DO252" s="1574"/>
      <c r="DP252" s="1574"/>
      <c r="DQ252" s="1574"/>
      <c r="DR252" s="1574"/>
      <c r="DS252" s="1574"/>
      <c r="DT252" s="1574"/>
      <c r="DU252" s="1574"/>
      <c r="DV252" s="1574"/>
      <c r="DW252" s="1574"/>
      <c r="DX252" s="1574"/>
      <c r="DY252" s="1574"/>
      <c r="DZ252" s="1574"/>
      <c r="EA252" s="1574"/>
      <c r="EB252" s="1574"/>
      <c r="EC252" s="1574"/>
      <c r="ED252" s="1574"/>
      <c r="EE252" s="1574"/>
      <c r="EF252" s="1574"/>
      <c r="EG252" s="1574"/>
      <c r="EH252" s="1253"/>
      <c r="EI252" s="1253"/>
      <c r="EJ252" s="1253"/>
      <c r="EK252" s="1253"/>
      <c r="EM252" s="1573"/>
      <c r="EN252" s="1574"/>
      <c r="EO252" s="1574"/>
      <c r="EP252" s="1574"/>
      <c r="EQ252" s="1574"/>
      <c r="ER252" s="1574"/>
      <c r="ES252" s="1574"/>
      <c r="ET252" s="1574"/>
      <c r="EU252" s="1574"/>
      <c r="EV252" s="1574"/>
      <c r="EW252" s="1574"/>
      <c r="EX252" s="1574"/>
      <c r="EY252" s="1574"/>
      <c r="EZ252" s="1574"/>
      <c r="FA252" s="1574"/>
      <c r="FB252" s="1574"/>
      <c r="FC252" s="1574"/>
      <c r="FD252" s="1574"/>
      <c r="FE252" s="1574"/>
      <c r="FF252" s="1574"/>
      <c r="FG252" s="1574"/>
      <c r="FH252" s="1574"/>
      <c r="FI252" s="1574"/>
      <c r="FJ252" s="1574"/>
      <c r="FK252" s="1574"/>
      <c r="FL252" s="1574"/>
      <c r="FM252" s="1574"/>
      <c r="FN252" s="1574"/>
      <c r="FO252" s="1574"/>
      <c r="FP252" s="1574"/>
      <c r="FQ252" s="1574"/>
      <c r="FR252" s="1574"/>
      <c r="FS252" s="1574"/>
      <c r="FT252" s="1574"/>
      <c r="FU252" s="1574"/>
      <c r="FV252" s="1574"/>
      <c r="FW252" s="1574"/>
      <c r="FX252" s="1574"/>
      <c r="FY252" s="1574"/>
      <c r="FZ252" s="1574"/>
      <c r="GA252" s="1574"/>
      <c r="GB252" s="1574"/>
      <c r="GC252" s="1574"/>
      <c r="GD252" s="1574"/>
      <c r="GE252" s="1574"/>
      <c r="GF252" s="1574"/>
      <c r="GG252" s="1574"/>
      <c r="GH252" s="1574"/>
      <c r="GI252" s="1574"/>
      <c r="GJ252" s="1574"/>
      <c r="GK252" s="1574"/>
      <c r="GL252" s="1574"/>
      <c r="GM252" s="1574"/>
      <c r="GN252" s="1574"/>
      <c r="GO252" s="1574"/>
      <c r="GP252" s="1574"/>
      <c r="GQ252" s="1574"/>
      <c r="GR252" s="1574"/>
      <c r="GS252" s="1574"/>
      <c r="GT252" s="1574"/>
      <c r="GU252" s="1574"/>
      <c r="GV252" s="1574"/>
      <c r="GW252" s="1574"/>
      <c r="GX252" s="1574"/>
      <c r="GY252" s="1574"/>
      <c r="GZ252" s="1574"/>
      <c r="HA252" s="1574"/>
      <c r="HB252" s="1574"/>
      <c r="HC252" s="1574"/>
      <c r="HD252" s="1574"/>
      <c r="HE252" s="1574"/>
      <c r="HF252" s="1574"/>
      <c r="HG252" s="1574"/>
      <c r="HH252" s="1574"/>
      <c r="HI252" s="1574"/>
      <c r="HJ252" s="1574"/>
      <c r="HK252" s="1574"/>
      <c r="HL252" s="1574"/>
      <c r="HM252" s="1574"/>
      <c r="HN252" s="1574"/>
      <c r="HO252" s="1574"/>
    </row>
    <row r="253" spans="1:223" s="325" customFormat="1" x14ac:dyDescent="0.2">
      <c r="AF253" s="932"/>
      <c r="AG253" s="932"/>
      <c r="AH253" s="932"/>
      <c r="AI253" s="932"/>
      <c r="AJ253" s="932"/>
      <c r="AK253" s="932"/>
      <c r="AL253" s="932"/>
      <c r="AM253" s="932"/>
      <c r="AN253" s="932"/>
      <c r="AP253" s="932"/>
      <c r="AQ253" s="932"/>
      <c r="AR253" s="932"/>
      <c r="AS253" s="932"/>
      <c r="AT253" s="932"/>
      <c r="AU253" s="932"/>
      <c r="AV253" s="932"/>
      <c r="AW253" s="932"/>
      <c r="AX253" s="932"/>
      <c r="BA253" s="1253"/>
      <c r="BB253" s="1253"/>
      <c r="BC253" s="1253"/>
      <c r="BE253" s="1573"/>
      <c r="BF253" s="1574"/>
      <c r="BG253" s="1574"/>
      <c r="BH253" s="1574"/>
      <c r="BI253" s="1574"/>
      <c r="BJ253" s="1574"/>
      <c r="BK253" s="1574"/>
      <c r="BL253" s="1574"/>
      <c r="BM253" s="1574"/>
      <c r="BN253" s="1574"/>
      <c r="BO253" s="1574"/>
      <c r="BP253" s="1574"/>
      <c r="BQ253" s="1574"/>
      <c r="BR253" s="1574"/>
      <c r="BS253" s="1574"/>
      <c r="BT253" s="1574"/>
      <c r="BU253" s="1574"/>
      <c r="BV253" s="1574"/>
      <c r="BW253" s="1574"/>
      <c r="BX253" s="1574"/>
      <c r="BY253" s="1574"/>
      <c r="BZ253" s="1574"/>
      <c r="CA253" s="1574"/>
      <c r="CB253" s="1574"/>
      <c r="CC253" s="1574"/>
      <c r="CD253" s="1574"/>
      <c r="CE253" s="1574"/>
      <c r="CF253" s="1574"/>
      <c r="CG253" s="1574"/>
      <c r="CH253" s="1574"/>
      <c r="CI253" s="1574"/>
      <c r="CJ253" s="1574"/>
      <c r="CK253" s="1574"/>
      <c r="CL253" s="1574"/>
      <c r="CM253" s="1574"/>
      <c r="CN253" s="1574"/>
      <c r="CO253" s="1574"/>
      <c r="CP253" s="1574"/>
      <c r="CQ253" s="1574"/>
      <c r="CR253" s="1574"/>
      <c r="CS253" s="1574"/>
      <c r="CT253" s="1574"/>
      <c r="CU253" s="1574"/>
      <c r="CV253" s="1574"/>
      <c r="CW253" s="1574"/>
      <c r="CX253" s="1574"/>
      <c r="CY253" s="1574"/>
      <c r="CZ253" s="1574"/>
      <c r="DA253" s="1574"/>
      <c r="DB253" s="1574"/>
      <c r="DC253" s="1574"/>
      <c r="DD253" s="1574"/>
      <c r="DE253" s="1574"/>
      <c r="DF253" s="1574"/>
      <c r="DG253" s="1574"/>
      <c r="DH253" s="1574"/>
      <c r="DI253" s="1574"/>
      <c r="DJ253" s="1574"/>
      <c r="DK253" s="1574"/>
      <c r="DL253" s="1574"/>
      <c r="DM253" s="1574"/>
      <c r="DN253" s="1574"/>
      <c r="DO253" s="1574"/>
      <c r="DP253" s="1574"/>
      <c r="DQ253" s="1574"/>
      <c r="DR253" s="1574"/>
      <c r="DS253" s="1574"/>
      <c r="DT253" s="1574"/>
      <c r="DU253" s="1574"/>
      <c r="DV253" s="1574"/>
      <c r="DW253" s="1574"/>
      <c r="DX253" s="1574"/>
      <c r="DY253" s="1574"/>
      <c r="DZ253" s="1574"/>
      <c r="EA253" s="1574"/>
      <c r="EB253" s="1574"/>
      <c r="EC253" s="1574"/>
      <c r="ED253" s="1574"/>
      <c r="EE253" s="1574"/>
      <c r="EF253" s="1574"/>
      <c r="EG253" s="1574"/>
      <c r="EH253" s="1253"/>
      <c r="EI253" s="1253"/>
      <c r="EJ253" s="1253"/>
      <c r="EK253" s="1253"/>
      <c r="EM253" s="1573"/>
      <c r="EN253" s="1574"/>
      <c r="EO253" s="1574"/>
      <c r="EP253" s="1574"/>
      <c r="EQ253" s="1574"/>
      <c r="ER253" s="1574"/>
      <c r="ES253" s="1574"/>
      <c r="ET253" s="1574"/>
      <c r="EU253" s="1574"/>
      <c r="EV253" s="1574"/>
      <c r="EW253" s="1574"/>
      <c r="EX253" s="1574"/>
      <c r="EY253" s="1574"/>
      <c r="EZ253" s="1574"/>
      <c r="FA253" s="1574"/>
      <c r="FB253" s="1574"/>
      <c r="FC253" s="1574"/>
      <c r="FD253" s="1574"/>
      <c r="FE253" s="1574"/>
      <c r="FF253" s="1574"/>
      <c r="FG253" s="1574"/>
      <c r="FH253" s="1574"/>
      <c r="FI253" s="1574"/>
      <c r="FJ253" s="1574"/>
      <c r="FK253" s="1574"/>
      <c r="FL253" s="1574"/>
      <c r="FM253" s="1574"/>
      <c r="FN253" s="1574"/>
      <c r="FO253" s="1574"/>
      <c r="FP253" s="1574"/>
      <c r="FQ253" s="1574"/>
      <c r="FR253" s="1574"/>
      <c r="FS253" s="1574"/>
      <c r="FT253" s="1574"/>
      <c r="FU253" s="1574"/>
      <c r="FV253" s="1574"/>
      <c r="FW253" s="1574"/>
      <c r="FX253" s="1574"/>
      <c r="FY253" s="1574"/>
      <c r="FZ253" s="1574"/>
      <c r="GA253" s="1574"/>
      <c r="GB253" s="1574"/>
      <c r="GC253" s="1574"/>
      <c r="GD253" s="1574"/>
      <c r="GE253" s="1574"/>
      <c r="GF253" s="1574"/>
      <c r="GG253" s="1574"/>
      <c r="GH253" s="1574"/>
      <c r="GI253" s="1574"/>
      <c r="GJ253" s="1574"/>
      <c r="GK253" s="1574"/>
      <c r="GL253" s="1574"/>
      <c r="GM253" s="1574"/>
      <c r="GN253" s="1574"/>
      <c r="GO253" s="1574"/>
      <c r="GP253" s="1574"/>
      <c r="GQ253" s="1574"/>
      <c r="GR253" s="1574"/>
      <c r="GS253" s="1574"/>
      <c r="GT253" s="1574"/>
      <c r="GU253" s="1574"/>
      <c r="GV253" s="1574"/>
      <c r="GW253" s="1574"/>
      <c r="GX253" s="1574"/>
      <c r="GY253" s="1574"/>
      <c r="GZ253" s="1574"/>
      <c r="HA253" s="1574"/>
      <c r="HB253" s="1574"/>
      <c r="HC253" s="1574"/>
      <c r="HD253" s="1574"/>
      <c r="HE253" s="1574"/>
      <c r="HF253" s="1574"/>
      <c r="HG253" s="1574"/>
      <c r="HH253" s="1574"/>
      <c r="HI253" s="1574"/>
      <c r="HJ253" s="1574"/>
      <c r="HK253" s="1574"/>
      <c r="HL253" s="1574"/>
      <c r="HM253" s="1574"/>
      <c r="HN253" s="1574"/>
      <c r="HO253" s="1574"/>
    </row>
    <row r="254" spans="1:223" s="325" customFormat="1" x14ac:dyDescent="0.2">
      <c r="AF254" s="932"/>
      <c r="AG254" s="932"/>
      <c r="AH254" s="932"/>
      <c r="AI254" s="932"/>
      <c r="AJ254" s="932"/>
      <c r="AK254" s="932"/>
      <c r="AL254" s="932"/>
      <c r="AM254" s="932"/>
      <c r="AN254" s="932"/>
      <c r="AP254" s="932"/>
      <c r="AQ254" s="932"/>
      <c r="AR254" s="932"/>
      <c r="AS254" s="932"/>
      <c r="AT254" s="932"/>
      <c r="AU254" s="932"/>
      <c r="AV254" s="932"/>
      <c r="AW254" s="932"/>
      <c r="AX254" s="932"/>
      <c r="BA254" s="1253"/>
      <c r="BB254" s="1253"/>
      <c r="BC254" s="1253"/>
      <c r="BE254" s="1573"/>
      <c r="BF254" s="1574"/>
      <c r="BG254" s="1574"/>
      <c r="BH254" s="1574"/>
      <c r="BI254" s="1574"/>
      <c r="BJ254" s="1574"/>
      <c r="BK254" s="1574"/>
      <c r="BL254" s="1574"/>
      <c r="BM254" s="1574"/>
      <c r="BN254" s="1574"/>
      <c r="BO254" s="1574"/>
      <c r="BP254" s="1574"/>
      <c r="BQ254" s="1574"/>
      <c r="BR254" s="1574"/>
      <c r="BS254" s="1574"/>
      <c r="BT254" s="1574"/>
      <c r="BU254" s="1574"/>
      <c r="BV254" s="1574"/>
      <c r="BW254" s="1574"/>
      <c r="BX254" s="1574"/>
      <c r="BY254" s="1574"/>
      <c r="BZ254" s="1574"/>
      <c r="CA254" s="1574"/>
      <c r="CB254" s="1574"/>
      <c r="CC254" s="1574"/>
      <c r="CD254" s="1574"/>
      <c r="CE254" s="1574"/>
      <c r="CF254" s="1574"/>
      <c r="CG254" s="1574"/>
      <c r="CH254" s="1574"/>
      <c r="CI254" s="1574"/>
      <c r="CJ254" s="1574"/>
      <c r="CK254" s="1574"/>
      <c r="CL254" s="1574"/>
      <c r="CM254" s="1574"/>
      <c r="CN254" s="1574"/>
      <c r="CO254" s="1574"/>
      <c r="CP254" s="1574"/>
      <c r="CQ254" s="1574"/>
      <c r="CR254" s="1574"/>
      <c r="CS254" s="1574"/>
      <c r="CT254" s="1574"/>
      <c r="CU254" s="1574"/>
      <c r="CV254" s="1574"/>
      <c r="CW254" s="1574"/>
      <c r="CX254" s="1574"/>
      <c r="CY254" s="1574"/>
      <c r="CZ254" s="1574"/>
      <c r="DA254" s="1574"/>
      <c r="DB254" s="1574"/>
      <c r="DC254" s="1574"/>
      <c r="DD254" s="1574"/>
      <c r="DE254" s="1574"/>
      <c r="DF254" s="1574"/>
      <c r="DG254" s="1574"/>
      <c r="DH254" s="1574"/>
      <c r="DI254" s="1574"/>
      <c r="DJ254" s="1574"/>
      <c r="DK254" s="1574"/>
      <c r="DL254" s="1574"/>
      <c r="DM254" s="1574"/>
      <c r="DN254" s="1574"/>
      <c r="DO254" s="1574"/>
      <c r="DP254" s="1574"/>
      <c r="DQ254" s="1574"/>
      <c r="DR254" s="1574"/>
      <c r="DS254" s="1574"/>
      <c r="DT254" s="1574"/>
      <c r="DU254" s="1574"/>
      <c r="DV254" s="1574"/>
      <c r="DW254" s="1574"/>
      <c r="DX254" s="1574"/>
      <c r="DY254" s="1574"/>
      <c r="DZ254" s="1574"/>
      <c r="EA254" s="1574"/>
      <c r="EB254" s="1574"/>
      <c r="EC254" s="1574"/>
      <c r="ED254" s="1574"/>
      <c r="EE254" s="1574"/>
      <c r="EF254" s="1574"/>
      <c r="EG254" s="1574"/>
      <c r="EH254" s="1253"/>
      <c r="EI254" s="1253"/>
      <c r="EJ254" s="1253"/>
      <c r="EK254" s="1253"/>
      <c r="EM254" s="1573"/>
      <c r="EN254" s="1574"/>
      <c r="EO254" s="1574"/>
      <c r="EP254" s="1574"/>
      <c r="EQ254" s="1574"/>
      <c r="ER254" s="1574"/>
      <c r="ES254" s="1574"/>
      <c r="ET254" s="1574"/>
      <c r="EU254" s="1574"/>
      <c r="EV254" s="1574"/>
      <c r="EW254" s="1574"/>
      <c r="EX254" s="1574"/>
      <c r="EY254" s="1574"/>
      <c r="EZ254" s="1574"/>
      <c r="FA254" s="1574"/>
      <c r="FB254" s="1574"/>
      <c r="FC254" s="1574"/>
      <c r="FD254" s="1574"/>
      <c r="FE254" s="1574"/>
      <c r="FF254" s="1574"/>
      <c r="FG254" s="1574"/>
      <c r="FH254" s="1574"/>
      <c r="FI254" s="1574"/>
      <c r="FJ254" s="1574"/>
      <c r="FK254" s="1574"/>
      <c r="FL254" s="1574"/>
      <c r="FM254" s="1574"/>
      <c r="FN254" s="1574"/>
      <c r="FO254" s="1574"/>
      <c r="FP254" s="1574"/>
      <c r="FQ254" s="1574"/>
      <c r="FR254" s="1574"/>
      <c r="FS254" s="1574"/>
      <c r="FT254" s="1574"/>
      <c r="FU254" s="1574"/>
      <c r="FV254" s="1574"/>
      <c r="FW254" s="1574"/>
      <c r="FX254" s="1574"/>
      <c r="FY254" s="1574"/>
      <c r="FZ254" s="1574"/>
      <c r="GA254" s="1574"/>
      <c r="GB254" s="1574"/>
      <c r="GC254" s="1574"/>
      <c r="GD254" s="1574"/>
      <c r="GE254" s="1574"/>
      <c r="GF254" s="1574"/>
      <c r="GG254" s="1574"/>
      <c r="GH254" s="1574"/>
      <c r="GI254" s="1574"/>
      <c r="GJ254" s="1574"/>
      <c r="GK254" s="1574"/>
      <c r="GL254" s="1574"/>
      <c r="GM254" s="1574"/>
      <c r="GN254" s="1574"/>
      <c r="GO254" s="1574"/>
      <c r="GP254" s="1574"/>
      <c r="GQ254" s="1574"/>
      <c r="GR254" s="1574"/>
      <c r="GS254" s="1574"/>
      <c r="GT254" s="1574"/>
      <c r="GU254" s="1574"/>
      <c r="GV254" s="1574"/>
      <c r="GW254" s="1574"/>
      <c r="GX254" s="1574"/>
      <c r="GY254" s="1574"/>
      <c r="GZ254" s="1574"/>
      <c r="HA254" s="1574"/>
      <c r="HB254" s="1574"/>
      <c r="HC254" s="1574"/>
      <c r="HD254" s="1574"/>
      <c r="HE254" s="1574"/>
      <c r="HF254" s="1574"/>
      <c r="HG254" s="1574"/>
      <c r="HH254" s="1574"/>
      <c r="HI254" s="1574"/>
      <c r="HJ254" s="1574"/>
      <c r="HK254" s="1574"/>
      <c r="HL254" s="1574"/>
      <c r="HM254" s="1574"/>
      <c r="HN254" s="1574"/>
      <c r="HO254" s="1574"/>
    </row>
    <row r="255" spans="1:223" s="325" customFormat="1" x14ac:dyDescent="0.2">
      <c r="AF255" s="932"/>
      <c r="AG255" s="932"/>
      <c r="AH255" s="932"/>
      <c r="AI255" s="932"/>
      <c r="AJ255" s="932"/>
      <c r="AK255" s="932"/>
      <c r="AL255" s="932"/>
      <c r="AM255" s="932"/>
      <c r="AN255" s="932"/>
      <c r="AP255" s="932"/>
      <c r="AQ255" s="932"/>
      <c r="AR255" s="932"/>
      <c r="AS255" s="932"/>
      <c r="AT255" s="932"/>
      <c r="AU255" s="932"/>
      <c r="AV255" s="932"/>
      <c r="AW255" s="932"/>
      <c r="AX255" s="932"/>
      <c r="BA255" s="1253"/>
      <c r="BB255" s="1253"/>
      <c r="BC255" s="1253"/>
      <c r="BE255" s="1573"/>
      <c r="BF255" s="1574"/>
      <c r="BG255" s="1574"/>
      <c r="BH255" s="1574"/>
      <c r="BI255" s="1574"/>
      <c r="BJ255" s="1574"/>
      <c r="BK255" s="1574"/>
      <c r="BL255" s="1574"/>
      <c r="BM255" s="1574"/>
      <c r="BN255" s="1574"/>
      <c r="BO255" s="1574"/>
      <c r="BP255" s="1574"/>
      <c r="BQ255" s="1574"/>
      <c r="BR255" s="1574"/>
      <c r="BS255" s="1574"/>
      <c r="BT255" s="1574"/>
      <c r="BU255" s="1574"/>
      <c r="BV255" s="1574"/>
      <c r="BW255" s="1574"/>
      <c r="BX255" s="1574"/>
      <c r="BY255" s="1574"/>
      <c r="BZ255" s="1574"/>
      <c r="CA255" s="1574"/>
      <c r="CB255" s="1574"/>
      <c r="CC255" s="1574"/>
      <c r="CD255" s="1574"/>
      <c r="CE255" s="1574"/>
      <c r="CF255" s="1574"/>
      <c r="CG255" s="1574"/>
      <c r="CH255" s="1574"/>
      <c r="CI255" s="1574"/>
      <c r="CJ255" s="1574"/>
      <c r="CK255" s="1574"/>
      <c r="CL255" s="1574"/>
      <c r="CM255" s="1574"/>
      <c r="CN255" s="1574"/>
      <c r="CO255" s="1574"/>
      <c r="CP255" s="1574"/>
      <c r="CQ255" s="1574"/>
      <c r="CR255" s="1574"/>
      <c r="CS255" s="1574"/>
      <c r="CT255" s="1574"/>
      <c r="CU255" s="1574"/>
      <c r="CV255" s="1574"/>
      <c r="CW255" s="1574"/>
      <c r="CX255" s="1574"/>
      <c r="CY255" s="1574"/>
      <c r="CZ255" s="1574"/>
      <c r="DA255" s="1574"/>
      <c r="DB255" s="1574"/>
      <c r="DC255" s="1574"/>
      <c r="DD255" s="1574"/>
      <c r="DE255" s="1574"/>
      <c r="DF255" s="1574"/>
      <c r="DG255" s="1574"/>
      <c r="DH255" s="1574"/>
      <c r="DI255" s="1574"/>
      <c r="DJ255" s="1574"/>
      <c r="DK255" s="1574"/>
      <c r="DL255" s="1574"/>
      <c r="DM255" s="1574"/>
      <c r="DN255" s="1574"/>
      <c r="DO255" s="1574"/>
      <c r="DP255" s="1574"/>
      <c r="DQ255" s="1574"/>
      <c r="DR255" s="1574"/>
      <c r="DS255" s="1574"/>
      <c r="DT255" s="1574"/>
      <c r="DU255" s="1574"/>
      <c r="DV255" s="1574"/>
      <c r="DW255" s="1574"/>
      <c r="DX255" s="1574"/>
      <c r="DY255" s="1574"/>
      <c r="DZ255" s="1574"/>
      <c r="EA255" s="1574"/>
      <c r="EB255" s="1574"/>
      <c r="EC255" s="1574"/>
      <c r="ED255" s="1574"/>
      <c r="EE255" s="1574"/>
      <c r="EF255" s="1574"/>
      <c r="EG255" s="1574"/>
      <c r="EH255" s="1253"/>
      <c r="EI255" s="1253"/>
      <c r="EJ255" s="1253"/>
      <c r="EK255" s="1253"/>
      <c r="EM255" s="1573"/>
      <c r="EN255" s="1574"/>
      <c r="EO255" s="1574"/>
      <c r="EP255" s="1574"/>
      <c r="EQ255" s="1574"/>
      <c r="ER255" s="1574"/>
      <c r="ES255" s="1574"/>
      <c r="ET255" s="1574"/>
      <c r="EU255" s="1574"/>
      <c r="EV255" s="1574"/>
      <c r="EW255" s="1574"/>
      <c r="EX255" s="1574"/>
      <c r="EY255" s="1574"/>
      <c r="EZ255" s="1574"/>
      <c r="FA255" s="1574"/>
      <c r="FB255" s="1574"/>
      <c r="FC255" s="1574"/>
      <c r="FD255" s="1574"/>
      <c r="FE255" s="1574"/>
      <c r="FF255" s="1574"/>
      <c r="FG255" s="1574"/>
      <c r="FH255" s="1574"/>
      <c r="FI255" s="1574"/>
      <c r="FJ255" s="1574"/>
      <c r="FK255" s="1574"/>
      <c r="FL255" s="1574"/>
      <c r="FM255" s="1574"/>
      <c r="FN255" s="1574"/>
      <c r="FO255" s="1574"/>
      <c r="FP255" s="1574"/>
      <c r="FQ255" s="1574"/>
      <c r="FR255" s="1574"/>
      <c r="FS255" s="1574"/>
      <c r="FT255" s="1574"/>
      <c r="FU255" s="1574"/>
      <c r="FV255" s="1574"/>
      <c r="FW255" s="1574"/>
      <c r="FX255" s="1574"/>
      <c r="FY255" s="1574"/>
      <c r="FZ255" s="1574"/>
      <c r="GA255" s="1574"/>
      <c r="GB255" s="1574"/>
      <c r="GC255" s="1574"/>
      <c r="GD255" s="1574"/>
      <c r="GE255" s="1574"/>
      <c r="GF255" s="1574"/>
      <c r="GG255" s="1574"/>
      <c r="GH255" s="1574"/>
      <c r="GI255" s="1574"/>
      <c r="GJ255" s="1574"/>
      <c r="GK255" s="1574"/>
      <c r="GL255" s="1574"/>
      <c r="GM255" s="1574"/>
      <c r="GN255" s="1574"/>
      <c r="GO255" s="1574"/>
      <c r="GP255" s="1574"/>
      <c r="GQ255" s="1574"/>
      <c r="GR255" s="1574"/>
      <c r="GS255" s="1574"/>
      <c r="GT255" s="1574"/>
      <c r="GU255" s="1574"/>
      <c r="GV255" s="1574"/>
      <c r="GW255" s="1574"/>
      <c r="GX255" s="1574"/>
      <c r="GY255" s="1574"/>
      <c r="GZ255" s="1574"/>
      <c r="HA255" s="1574"/>
      <c r="HB255" s="1574"/>
      <c r="HC255" s="1574"/>
      <c r="HD255" s="1574"/>
      <c r="HE255" s="1574"/>
      <c r="HF255" s="1574"/>
      <c r="HG255" s="1574"/>
      <c r="HH255" s="1574"/>
      <c r="HI255" s="1574"/>
      <c r="HJ255" s="1574"/>
      <c r="HK255" s="1574"/>
      <c r="HL255" s="1574"/>
      <c r="HM255" s="1574"/>
      <c r="HN255" s="1574"/>
      <c r="HO255" s="1574"/>
    </row>
    <row r="256" spans="1:223" s="325" customFormat="1" x14ac:dyDescent="0.2">
      <c r="AF256" s="932"/>
      <c r="AG256" s="932"/>
      <c r="AH256" s="932"/>
      <c r="AI256" s="932"/>
      <c r="AJ256" s="932"/>
      <c r="AK256" s="932"/>
      <c r="AL256" s="932"/>
      <c r="AM256" s="932"/>
      <c r="AN256" s="932"/>
      <c r="AP256" s="932"/>
      <c r="AQ256" s="932"/>
      <c r="AR256" s="932"/>
      <c r="AS256" s="932"/>
      <c r="AT256" s="932"/>
      <c r="AU256" s="932"/>
      <c r="AV256" s="932"/>
      <c r="AW256" s="932"/>
      <c r="AX256" s="932"/>
      <c r="BA256" s="1253"/>
      <c r="BB256" s="1253"/>
      <c r="BC256" s="1253"/>
      <c r="BE256" s="1573"/>
      <c r="BF256" s="1574"/>
      <c r="BG256" s="1574"/>
      <c r="BH256" s="1574"/>
      <c r="BI256" s="1574"/>
      <c r="BJ256" s="1574"/>
      <c r="BK256" s="1574"/>
      <c r="BL256" s="1574"/>
      <c r="BM256" s="1574"/>
      <c r="BN256" s="1574"/>
      <c r="BO256" s="1574"/>
      <c r="BP256" s="1574"/>
      <c r="BQ256" s="1574"/>
      <c r="BR256" s="1574"/>
      <c r="BS256" s="1574"/>
      <c r="BT256" s="1574"/>
      <c r="BU256" s="1574"/>
      <c r="BV256" s="1574"/>
      <c r="BW256" s="1574"/>
      <c r="BX256" s="1574"/>
      <c r="BY256" s="1574"/>
      <c r="BZ256" s="1574"/>
      <c r="CA256" s="1574"/>
      <c r="CB256" s="1574"/>
      <c r="CC256" s="1574"/>
      <c r="CD256" s="1574"/>
      <c r="CE256" s="1574"/>
      <c r="CF256" s="1574"/>
      <c r="CG256" s="1574"/>
      <c r="CH256" s="1574"/>
      <c r="CI256" s="1574"/>
      <c r="CJ256" s="1574"/>
      <c r="CK256" s="1574"/>
      <c r="CL256" s="1574"/>
      <c r="CM256" s="1574"/>
      <c r="CN256" s="1574"/>
      <c r="CO256" s="1574"/>
      <c r="CP256" s="1574"/>
      <c r="CQ256" s="1574"/>
      <c r="CR256" s="1574"/>
      <c r="CS256" s="1574"/>
      <c r="CT256" s="1574"/>
      <c r="CU256" s="1574"/>
      <c r="CV256" s="1574"/>
      <c r="CW256" s="1574"/>
      <c r="CX256" s="1574"/>
      <c r="CY256" s="1574"/>
      <c r="CZ256" s="1574"/>
      <c r="DA256" s="1574"/>
      <c r="DB256" s="1574"/>
      <c r="DC256" s="1574"/>
      <c r="DD256" s="1574"/>
      <c r="DE256" s="1574"/>
      <c r="DF256" s="1574"/>
      <c r="DG256" s="1574"/>
      <c r="DH256" s="1574"/>
      <c r="DI256" s="1574"/>
      <c r="DJ256" s="1574"/>
      <c r="DK256" s="1574"/>
      <c r="DL256" s="1574"/>
      <c r="DM256" s="1574"/>
      <c r="DN256" s="1574"/>
      <c r="DO256" s="1574"/>
      <c r="DP256" s="1574"/>
      <c r="DQ256" s="1574"/>
      <c r="DR256" s="1574"/>
      <c r="DS256" s="1574"/>
      <c r="DT256" s="1574"/>
      <c r="DU256" s="1574"/>
      <c r="DV256" s="1574"/>
      <c r="DW256" s="1574"/>
      <c r="DX256" s="1574"/>
      <c r="DY256" s="1574"/>
      <c r="DZ256" s="1574"/>
      <c r="EA256" s="1574"/>
      <c r="EB256" s="1574"/>
      <c r="EC256" s="1574"/>
      <c r="ED256" s="1574"/>
      <c r="EE256" s="1574"/>
      <c r="EF256" s="1574"/>
      <c r="EG256" s="1574"/>
      <c r="EH256" s="1253"/>
      <c r="EI256" s="1253"/>
      <c r="EJ256" s="1253"/>
      <c r="EK256" s="1253"/>
      <c r="EM256" s="1573"/>
      <c r="EN256" s="1574"/>
      <c r="EO256" s="1574"/>
      <c r="EP256" s="1574"/>
      <c r="EQ256" s="1574"/>
      <c r="ER256" s="1574"/>
      <c r="ES256" s="1574"/>
      <c r="ET256" s="1574"/>
      <c r="EU256" s="1574"/>
      <c r="EV256" s="1574"/>
      <c r="EW256" s="1574"/>
      <c r="EX256" s="1574"/>
      <c r="EY256" s="1574"/>
      <c r="EZ256" s="1574"/>
      <c r="FA256" s="1574"/>
      <c r="FB256" s="1574"/>
      <c r="FC256" s="1574"/>
      <c r="FD256" s="1574"/>
      <c r="FE256" s="1574"/>
      <c r="FF256" s="1574"/>
      <c r="FG256" s="1574"/>
      <c r="FH256" s="1574"/>
      <c r="FI256" s="1574"/>
      <c r="FJ256" s="1574"/>
      <c r="FK256" s="1574"/>
      <c r="FL256" s="1574"/>
      <c r="FM256" s="1574"/>
      <c r="FN256" s="1574"/>
      <c r="FO256" s="1574"/>
      <c r="FP256" s="1574"/>
      <c r="FQ256" s="1574"/>
      <c r="FR256" s="1574"/>
      <c r="FS256" s="1574"/>
      <c r="FT256" s="1574"/>
      <c r="FU256" s="1574"/>
      <c r="FV256" s="1574"/>
      <c r="FW256" s="1574"/>
      <c r="FX256" s="1574"/>
      <c r="FY256" s="1574"/>
      <c r="FZ256" s="1574"/>
      <c r="GA256" s="1574"/>
      <c r="GB256" s="1574"/>
      <c r="GC256" s="1574"/>
      <c r="GD256" s="1574"/>
      <c r="GE256" s="1574"/>
      <c r="GF256" s="1574"/>
      <c r="GG256" s="1574"/>
      <c r="GH256" s="1574"/>
      <c r="GI256" s="1574"/>
      <c r="GJ256" s="1574"/>
      <c r="GK256" s="1574"/>
      <c r="GL256" s="1574"/>
      <c r="GM256" s="1574"/>
      <c r="GN256" s="1574"/>
      <c r="GO256" s="1574"/>
      <c r="GP256" s="1574"/>
      <c r="GQ256" s="1574"/>
      <c r="GR256" s="1574"/>
      <c r="GS256" s="1574"/>
      <c r="GT256" s="1574"/>
      <c r="GU256" s="1574"/>
      <c r="GV256" s="1574"/>
      <c r="GW256" s="1574"/>
      <c r="GX256" s="1574"/>
      <c r="GY256" s="1574"/>
      <c r="GZ256" s="1574"/>
      <c r="HA256" s="1574"/>
      <c r="HB256" s="1574"/>
      <c r="HC256" s="1574"/>
      <c r="HD256" s="1574"/>
      <c r="HE256" s="1574"/>
      <c r="HF256" s="1574"/>
      <c r="HG256" s="1574"/>
      <c r="HH256" s="1574"/>
      <c r="HI256" s="1574"/>
      <c r="HJ256" s="1574"/>
      <c r="HK256" s="1574"/>
      <c r="HL256" s="1574"/>
      <c r="HM256" s="1574"/>
      <c r="HN256" s="1574"/>
      <c r="HO256" s="1574"/>
    </row>
    <row r="257" spans="32:223" s="325" customFormat="1" x14ac:dyDescent="0.2">
      <c r="AF257" s="932"/>
      <c r="AG257" s="932"/>
      <c r="AH257" s="932"/>
      <c r="AI257" s="932"/>
      <c r="AJ257" s="932"/>
      <c r="AK257" s="932"/>
      <c r="AL257" s="932"/>
      <c r="AM257" s="932"/>
      <c r="AN257" s="932"/>
      <c r="AP257" s="932"/>
      <c r="AQ257" s="932"/>
      <c r="AR257" s="932"/>
      <c r="AS257" s="932"/>
      <c r="AT257" s="932"/>
      <c r="AU257" s="932"/>
      <c r="AV257" s="932"/>
      <c r="AW257" s="932"/>
      <c r="AX257" s="932"/>
      <c r="BA257" s="1253"/>
      <c r="BB257" s="1253"/>
      <c r="BC257" s="1253"/>
      <c r="BE257" s="1573"/>
      <c r="BF257" s="1574"/>
      <c r="BG257" s="1574"/>
      <c r="BH257" s="1574"/>
      <c r="BI257" s="1574"/>
      <c r="BJ257" s="1574"/>
      <c r="BK257" s="1574"/>
      <c r="BL257" s="1574"/>
      <c r="BM257" s="1574"/>
      <c r="BN257" s="1574"/>
      <c r="BO257" s="1574"/>
      <c r="BP257" s="1574"/>
      <c r="BQ257" s="1574"/>
      <c r="BR257" s="1574"/>
      <c r="BS257" s="1574"/>
      <c r="BT257" s="1574"/>
      <c r="BU257" s="1574"/>
      <c r="BV257" s="1574"/>
      <c r="BW257" s="1574"/>
      <c r="BX257" s="1574"/>
      <c r="BY257" s="1574"/>
      <c r="BZ257" s="1574"/>
      <c r="CA257" s="1574"/>
      <c r="CB257" s="1574"/>
      <c r="CC257" s="1574"/>
      <c r="CD257" s="1574"/>
      <c r="CE257" s="1574"/>
      <c r="CF257" s="1574"/>
      <c r="CG257" s="1574"/>
      <c r="CH257" s="1574"/>
      <c r="CI257" s="1574"/>
      <c r="CJ257" s="1574"/>
      <c r="CK257" s="1574"/>
      <c r="CL257" s="1574"/>
      <c r="CM257" s="1574"/>
      <c r="CN257" s="1574"/>
      <c r="CO257" s="1574"/>
      <c r="CP257" s="1574"/>
      <c r="CQ257" s="1574"/>
      <c r="CR257" s="1574"/>
      <c r="CS257" s="1574"/>
      <c r="CT257" s="1574"/>
      <c r="CU257" s="1574"/>
      <c r="CV257" s="1574"/>
      <c r="CW257" s="1574"/>
      <c r="CX257" s="1574"/>
      <c r="CY257" s="1574"/>
      <c r="CZ257" s="1574"/>
      <c r="DA257" s="1574"/>
      <c r="DB257" s="1574"/>
      <c r="DC257" s="1574"/>
      <c r="DD257" s="1574"/>
      <c r="DE257" s="1574"/>
      <c r="DF257" s="1574"/>
      <c r="DG257" s="1574"/>
      <c r="DH257" s="1574"/>
      <c r="DI257" s="1574"/>
      <c r="DJ257" s="1574"/>
      <c r="DK257" s="1574"/>
      <c r="DL257" s="1574"/>
      <c r="DM257" s="1574"/>
      <c r="DN257" s="1574"/>
      <c r="DO257" s="1574"/>
      <c r="DP257" s="1574"/>
      <c r="DQ257" s="1574"/>
      <c r="DR257" s="1574"/>
      <c r="DS257" s="1574"/>
      <c r="DT257" s="1574"/>
      <c r="DU257" s="1574"/>
      <c r="DV257" s="1574"/>
      <c r="DW257" s="1574"/>
      <c r="DX257" s="1574"/>
      <c r="DY257" s="1574"/>
      <c r="DZ257" s="1574"/>
      <c r="EA257" s="1574"/>
      <c r="EB257" s="1574"/>
      <c r="EC257" s="1574"/>
      <c r="ED257" s="1574"/>
      <c r="EE257" s="1574"/>
      <c r="EF257" s="1574"/>
      <c r="EG257" s="1574"/>
      <c r="EH257" s="1253"/>
      <c r="EI257" s="1253"/>
      <c r="EJ257" s="1253"/>
      <c r="EK257" s="1253"/>
      <c r="EM257" s="1573"/>
      <c r="EN257" s="1574"/>
      <c r="EO257" s="1574"/>
      <c r="EP257" s="1574"/>
      <c r="EQ257" s="1574"/>
      <c r="ER257" s="1574"/>
      <c r="ES257" s="1574"/>
      <c r="ET257" s="1574"/>
      <c r="EU257" s="1574"/>
      <c r="EV257" s="1574"/>
      <c r="EW257" s="1574"/>
      <c r="EX257" s="1574"/>
      <c r="EY257" s="1574"/>
      <c r="EZ257" s="1574"/>
      <c r="FA257" s="1574"/>
      <c r="FB257" s="1574"/>
      <c r="FC257" s="1574"/>
      <c r="FD257" s="1574"/>
      <c r="FE257" s="1574"/>
      <c r="FF257" s="1574"/>
      <c r="FG257" s="1574"/>
      <c r="FH257" s="1574"/>
      <c r="FI257" s="1574"/>
      <c r="FJ257" s="1574"/>
      <c r="FK257" s="1574"/>
      <c r="FL257" s="1574"/>
      <c r="FM257" s="1574"/>
      <c r="FN257" s="1574"/>
      <c r="FO257" s="1574"/>
      <c r="FP257" s="1574"/>
      <c r="FQ257" s="1574"/>
      <c r="FR257" s="1574"/>
      <c r="FS257" s="1574"/>
      <c r="FT257" s="1574"/>
      <c r="FU257" s="1574"/>
      <c r="FV257" s="1574"/>
      <c r="FW257" s="1574"/>
      <c r="FX257" s="1574"/>
      <c r="FY257" s="1574"/>
      <c r="FZ257" s="1574"/>
      <c r="GA257" s="1574"/>
      <c r="GB257" s="1574"/>
      <c r="GC257" s="1574"/>
      <c r="GD257" s="1574"/>
      <c r="GE257" s="1574"/>
      <c r="GF257" s="1574"/>
      <c r="GG257" s="1574"/>
      <c r="GH257" s="1574"/>
      <c r="GI257" s="1574"/>
      <c r="GJ257" s="1574"/>
      <c r="GK257" s="1574"/>
      <c r="GL257" s="1574"/>
      <c r="GM257" s="1574"/>
      <c r="GN257" s="1574"/>
      <c r="GO257" s="1574"/>
      <c r="GP257" s="1574"/>
      <c r="GQ257" s="1574"/>
      <c r="GR257" s="1574"/>
      <c r="GS257" s="1574"/>
      <c r="GT257" s="1574"/>
      <c r="GU257" s="1574"/>
      <c r="GV257" s="1574"/>
      <c r="GW257" s="1574"/>
      <c r="GX257" s="1574"/>
      <c r="GY257" s="1574"/>
      <c r="GZ257" s="1574"/>
      <c r="HA257" s="1574"/>
      <c r="HB257" s="1574"/>
      <c r="HC257" s="1574"/>
      <c r="HD257" s="1574"/>
      <c r="HE257" s="1574"/>
      <c r="HF257" s="1574"/>
      <c r="HG257" s="1574"/>
      <c r="HH257" s="1574"/>
      <c r="HI257" s="1574"/>
      <c r="HJ257" s="1574"/>
      <c r="HK257" s="1574"/>
      <c r="HL257" s="1574"/>
      <c r="HM257" s="1574"/>
      <c r="HN257" s="1574"/>
      <c r="HO257" s="1574"/>
    </row>
    <row r="258" spans="32:223" s="325" customFormat="1" x14ac:dyDescent="0.2">
      <c r="AF258" s="932"/>
      <c r="AG258" s="932"/>
      <c r="AH258" s="932"/>
      <c r="AI258" s="932"/>
      <c r="AJ258" s="932"/>
      <c r="AK258" s="932"/>
      <c r="AL258" s="932"/>
      <c r="AM258" s="932"/>
      <c r="AN258" s="932"/>
      <c r="AP258" s="932"/>
      <c r="AQ258" s="932"/>
      <c r="AR258" s="932"/>
      <c r="AS258" s="932"/>
      <c r="AT258" s="932"/>
      <c r="AU258" s="932"/>
      <c r="AV258" s="932"/>
      <c r="AW258" s="932"/>
      <c r="AX258" s="932"/>
      <c r="BA258" s="1253"/>
      <c r="BB258" s="1253"/>
      <c r="BC258" s="1253"/>
      <c r="BE258" s="1573"/>
      <c r="BF258" s="1574"/>
      <c r="BG258" s="1574"/>
      <c r="BH258" s="1574"/>
      <c r="BI258" s="1574"/>
      <c r="BJ258" s="1574"/>
      <c r="BK258" s="1574"/>
      <c r="BL258" s="1574"/>
      <c r="BM258" s="1574"/>
      <c r="BN258" s="1574"/>
      <c r="BO258" s="1574"/>
      <c r="BP258" s="1574"/>
      <c r="BQ258" s="1574"/>
      <c r="BR258" s="1574"/>
      <c r="BS258" s="1574"/>
      <c r="BT258" s="1574"/>
      <c r="BU258" s="1574"/>
      <c r="BV258" s="1574"/>
      <c r="BW258" s="1574"/>
      <c r="BX258" s="1574"/>
      <c r="BY258" s="1574"/>
      <c r="BZ258" s="1574"/>
      <c r="CA258" s="1574"/>
      <c r="CB258" s="1574"/>
      <c r="CC258" s="1574"/>
      <c r="CD258" s="1574"/>
      <c r="CE258" s="1574"/>
      <c r="CF258" s="1574"/>
      <c r="CG258" s="1574"/>
      <c r="CH258" s="1574"/>
      <c r="CI258" s="1574"/>
      <c r="CJ258" s="1574"/>
      <c r="CK258" s="1574"/>
      <c r="CL258" s="1574"/>
      <c r="CM258" s="1574"/>
      <c r="CN258" s="1574"/>
      <c r="CO258" s="1574"/>
      <c r="CP258" s="1574"/>
      <c r="CQ258" s="1574"/>
      <c r="CR258" s="1574"/>
      <c r="CS258" s="1574"/>
      <c r="CT258" s="1574"/>
      <c r="CU258" s="1574"/>
      <c r="CV258" s="1574"/>
      <c r="CW258" s="1574"/>
      <c r="CX258" s="1574"/>
      <c r="CY258" s="1574"/>
      <c r="CZ258" s="1574"/>
      <c r="DA258" s="1574"/>
      <c r="DB258" s="1574"/>
      <c r="DC258" s="1574"/>
      <c r="DD258" s="1574"/>
      <c r="DE258" s="1574"/>
      <c r="DF258" s="1574"/>
      <c r="DG258" s="1574"/>
      <c r="DH258" s="1574"/>
      <c r="DI258" s="1574"/>
      <c r="DJ258" s="1574"/>
      <c r="DK258" s="1574"/>
      <c r="DL258" s="1574"/>
      <c r="DM258" s="1574"/>
      <c r="DN258" s="1574"/>
      <c r="DO258" s="1574"/>
      <c r="DP258" s="1574"/>
      <c r="DQ258" s="1574"/>
      <c r="DR258" s="1574"/>
      <c r="DS258" s="1574"/>
      <c r="DT258" s="1574"/>
      <c r="DU258" s="1574"/>
      <c r="DV258" s="1574"/>
      <c r="DW258" s="1574"/>
      <c r="DX258" s="1574"/>
      <c r="DY258" s="1574"/>
      <c r="DZ258" s="1574"/>
      <c r="EA258" s="1574"/>
      <c r="EB258" s="1574"/>
      <c r="EC258" s="1574"/>
      <c r="ED258" s="1574"/>
      <c r="EE258" s="1574"/>
      <c r="EF258" s="1574"/>
      <c r="EG258" s="1574"/>
      <c r="EH258" s="1253"/>
      <c r="EI258" s="1253"/>
      <c r="EJ258" s="1253"/>
      <c r="EK258" s="1253"/>
      <c r="EM258" s="1573"/>
      <c r="EN258" s="1574"/>
      <c r="EO258" s="1574"/>
      <c r="EP258" s="1574"/>
      <c r="EQ258" s="1574"/>
      <c r="ER258" s="1574"/>
      <c r="ES258" s="1574"/>
      <c r="ET258" s="1574"/>
      <c r="EU258" s="1574"/>
      <c r="EV258" s="1574"/>
      <c r="EW258" s="1574"/>
      <c r="EX258" s="1574"/>
      <c r="EY258" s="1574"/>
      <c r="EZ258" s="1574"/>
      <c r="FA258" s="1574"/>
      <c r="FB258" s="1574"/>
      <c r="FC258" s="1574"/>
      <c r="FD258" s="1574"/>
      <c r="FE258" s="1574"/>
      <c r="FF258" s="1574"/>
      <c r="FG258" s="1574"/>
      <c r="FH258" s="1574"/>
      <c r="FI258" s="1574"/>
      <c r="FJ258" s="1574"/>
      <c r="FK258" s="1574"/>
      <c r="FL258" s="1574"/>
      <c r="FM258" s="1574"/>
      <c r="FN258" s="1574"/>
      <c r="FO258" s="1574"/>
      <c r="FP258" s="1574"/>
      <c r="FQ258" s="1574"/>
      <c r="FR258" s="1574"/>
      <c r="FS258" s="1574"/>
      <c r="FT258" s="1574"/>
      <c r="FU258" s="1574"/>
      <c r="FV258" s="1574"/>
      <c r="FW258" s="1574"/>
      <c r="FX258" s="1574"/>
      <c r="FY258" s="1574"/>
      <c r="FZ258" s="1574"/>
      <c r="GA258" s="1574"/>
      <c r="GB258" s="1574"/>
      <c r="GC258" s="1574"/>
      <c r="GD258" s="1574"/>
      <c r="GE258" s="1574"/>
      <c r="GF258" s="1574"/>
      <c r="GG258" s="1574"/>
      <c r="GH258" s="1574"/>
      <c r="GI258" s="1574"/>
      <c r="GJ258" s="1574"/>
      <c r="GK258" s="1574"/>
      <c r="GL258" s="1574"/>
      <c r="GM258" s="1574"/>
      <c r="GN258" s="1574"/>
      <c r="GO258" s="1574"/>
      <c r="GP258" s="1574"/>
      <c r="GQ258" s="1574"/>
      <c r="GR258" s="1574"/>
      <c r="GS258" s="1574"/>
      <c r="GT258" s="1574"/>
      <c r="GU258" s="1574"/>
      <c r="GV258" s="1574"/>
      <c r="GW258" s="1574"/>
      <c r="GX258" s="1574"/>
      <c r="GY258" s="1574"/>
      <c r="GZ258" s="1574"/>
      <c r="HA258" s="1574"/>
      <c r="HB258" s="1574"/>
      <c r="HC258" s="1574"/>
      <c r="HD258" s="1574"/>
      <c r="HE258" s="1574"/>
      <c r="HF258" s="1574"/>
      <c r="HG258" s="1574"/>
      <c r="HH258" s="1574"/>
      <c r="HI258" s="1574"/>
      <c r="HJ258" s="1574"/>
      <c r="HK258" s="1574"/>
      <c r="HL258" s="1574"/>
      <c r="HM258" s="1574"/>
      <c r="HN258" s="1574"/>
      <c r="HO258" s="1574"/>
    </row>
    <row r="259" spans="32:223" s="325" customFormat="1" x14ac:dyDescent="0.2">
      <c r="AF259" s="932"/>
      <c r="AG259" s="932"/>
      <c r="AH259" s="932"/>
      <c r="AI259" s="932"/>
      <c r="AJ259" s="932"/>
      <c r="AK259" s="932"/>
      <c r="AL259" s="932"/>
      <c r="AM259" s="932"/>
      <c r="AN259" s="932"/>
      <c r="AP259" s="932"/>
      <c r="AQ259" s="932"/>
      <c r="AR259" s="932"/>
      <c r="AS259" s="932"/>
      <c r="AT259" s="932"/>
      <c r="AU259" s="932"/>
      <c r="AV259" s="932"/>
      <c r="AW259" s="932"/>
      <c r="AX259" s="932"/>
      <c r="BA259" s="1253"/>
      <c r="BB259" s="1253"/>
      <c r="BC259" s="1253"/>
      <c r="BE259" s="1573"/>
      <c r="BF259" s="1574"/>
      <c r="BG259" s="1574"/>
      <c r="BH259" s="1574"/>
      <c r="BI259" s="1574"/>
      <c r="BJ259" s="1574"/>
      <c r="BK259" s="1574"/>
      <c r="BL259" s="1574"/>
      <c r="BM259" s="1574"/>
      <c r="BN259" s="1574"/>
      <c r="BO259" s="1574"/>
      <c r="BP259" s="1574"/>
      <c r="BQ259" s="1574"/>
      <c r="BR259" s="1574"/>
      <c r="BS259" s="1574"/>
      <c r="BT259" s="1574"/>
      <c r="BU259" s="1574"/>
      <c r="BV259" s="1574"/>
      <c r="BW259" s="1574"/>
      <c r="BX259" s="1574"/>
      <c r="BY259" s="1574"/>
      <c r="BZ259" s="1574"/>
      <c r="CA259" s="1574"/>
      <c r="CB259" s="1574"/>
      <c r="CC259" s="1574"/>
      <c r="CD259" s="1574"/>
      <c r="CE259" s="1574"/>
      <c r="CF259" s="1574"/>
      <c r="CG259" s="1574"/>
      <c r="CH259" s="1574"/>
      <c r="CI259" s="1574"/>
      <c r="CJ259" s="1574"/>
      <c r="CK259" s="1574"/>
      <c r="CL259" s="1574"/>
      <c r="CM259" s="1574"/>
      <c r="CN259" s="1574"/>
      <c r="CO259" s="1574"/>
      <c r="CP259" s="1574"/>
      <c r="CQ259" s="1574"/>
      <c r="CR259" s="1574"/>
      <c r="CS259" s="1574"/>
      <c r="CT259" s="1574"/>
      <c r="CU259" s="1574"/>
      <c r="CV259" s="1574"/>
      <c r="CW259" s="1574"/>
      <c r="CX259" s="1574"/>
      <c r="CY259" s="1574"/>
      <c r="CZ259" s="1574"/>
      <c r="DA259" s="1574"/>
      <c r="DB259" s="1574"/>
      <c r="DC259" s="1574"/>
      <c r="DD259" s="1574"/>
      <c r="DE259" s="1574"/>
      <c r="DF259" s="1574"/>
      <c r="DG259" s="1574"/>
      <c r="DH259" s="1574"/>
      <c r="DI259" s="1574"/>
      <c r="DJ259" s="1574"/>
      <c r="DK259" s="1574"/>
      <c r="DL259" s="1574"/>
      <c r="DM259" s="1574"/>
      <c r="DN259" s="1574"/>
      <c r="DO259" s="1574"/>
      <c r="DP259" s="1574"/>
      <c r="DQ259" s="1574"/>
      <c r="DR259" s="1574"/>
      <c r="DS259" s="1574"/>
      <c r="DT259" s="1574"/>
      <c r="DU259" s="1574"/>
      <c r="DV259" s="1574"/>
      <c r="DW259" s="1574"/>
      <c r="DX259" s="1574"/>
      <c r="DY259" s="1574"/>
      <c r="DZ259" s="1574"/>
      <c r="EA259" s="1574"/>
      <c r="EB259" s="1574"/>
      <c r="EC259" s="1574"/>
      <c r="ED259" s="1574"/>
      <c r="EE259" s="1574"/>
      <c r="EF259" s="1574"/>
      <c r="EG259" s="1574"/>
      <c r="EH259" s="1253"/>
      <c r="EI259" s="1253"/>
      <c r="EJ259" s="1253"/>
      <c r="EK259" s="1253"/>
      <c r="EM259" s="1573"/>
      <c r="EN259" s="1574"/>
      <c r="EO259" s="1574"/>
      <c r="EP259" s="1574"/>
      <c r="EQ259" s="1574"/>
      <c r="ER259" s="1574"/>
      <c r="ES259" s="1574"/>
      <c r="ET259" s="1574"/>
      <c r="EU259" s="1574"/>
      <c r="EV259" s="1574"/>
      <c r="EW259" s="1574"/>
      <c r="EX259" s="1574"/>
      <c r="EY259" s="1574"/>
      <c r="EZ259" s="1574"/>
      <c r="FA259" s="1574"/>
      <c r="FB259" s="1574"/>
      <c r="FC259" s="1574"/>
      <c r="FD259" s="1574"/>
      <c r="FE259" s="1574"/>
      <c r="FF259" s="1574"/>
      <c r="FG259" s="1574"/>
      <c r="FH259" s="1574"/>
      <c r="FI259" s="1574"/>
      <c r="FJ259" s="1574"/>
      <c r="FK259" s="1574"/>
      <c r="FL259" s="1574"/>
      <c r="FM259" s="1574"/>
      <c r="FN259" s="1574"/>
      <c r="FO259" s="1574"/>
      <c r="FP259" s="1574"/>
      <c r="FQ259" s="1574"/>
      <c r="FR259" s="1574"/>
      <c r="FS259" s="1574"/>
      <c r="FT259" s="1574"/>
      <c r="FU259" s="1574"/>
      <c r="FV259" s="1574"/>
      <c r="FW259" s="1574"/>
      <c r="FX259" s="1574"/>
      <c r="FY259" s="1574"/>
      <c r="FZ259" s="1574"/>
      <c r="GA259" s="1574"/>
      <c r="GB259" s="1574"/>
      <c r="GC259" s="1574"/>
      <c r="GD259" s="1574"/>
      <c r="GE259" s="1574"/>
      <c r="GF259" s="1574"/>
      <c r="GG259" s="1574"/>
      <c r="GH259" s="1574"/>
      <c r="GI259" s="1574"/>
      <c r="GJ259" s="1574"/>
      <c r="GK259" s="1574"/>
      <c r="GL259" s="1574"/>
      <c r="GM259" s="1574"/>
      <c r="GN259" s="1574"/>
      <c r="GO259" s="1574"/>
      <c r="GP259" s="1574"/>
      <c r="GQ259" s="1574"/>
      <c r="GR259" s="1574"/>
      <c r="GS259" s="1574"/>
      <c r="GT259" s="1574"/>
      <c r="GU259" s="1574"/>
      <c r="GV259" s="1574"/>
      <c r="GW259" s="1574"/>
      <c r="GX259" s="1574"/>
      <c r="GY259" s="1574"/>
      <c r="GZ259" s="1574"/>
      <c r="HA259" s="1574"/>
      <c r="HB259" s="1574"/>
      <c r="HC259" s="1574"/>
      <c r="HD259" s="1574"/>
      <c r="HE259" s="1574"/>
      <c r="HF259" s="1574"/>
      <c r="HG259" s="1574"/>
      <c r="HH259" s="1574"/>
      <c r="HI259" s="1574"/>
      <c r="HJ259" s="1574"/>
      <c r="HK259" s="1574"/>
      <c r="HL259" s="1574"/>
      <c r="HM259" s="1574"/>
      <c r="HN259" s="1574"/>
      <c r="HO259" s="1574"/>
    </row>
    <row r="260" spans="32:223" s="325" customFormat="1" x14ac:dyDescent="0.2">
      <c r="AF260" s="932"/>
      <c r="AG260" s="932"/>
      <c r="AH260" s="932"/>
      <c r="AI260" s="932"/>
      <c r="AJ260" s="932"/>
      <c r="AK260" s="932"/>
      <c r="AL260" s="932"/>
      <c r="AM260" s="932"/>
      <c r="AN260" s="932"/>
      <c r="AP260" s="932"/>
      <c r="AQ260" s="932"/>
      <c r="AR260" s="932"/>
      <c r="AS260" s="932"/>
      <c r="AT260" s="932"/>
      <c r="AU260" s="932"/>
      <c r="AV260" s="932"/>
      <c r="AW260" s="932"/>
      <c r="AX260" s="932"/>
      <c r="BA260" s="1253"/>
      <c r="BB260" s="1253"/>
      <c r="BC260" s="1253"/>
      <c r="BE260" s="1573"/>
      <c r="BF260" s="1574"/>
      <c r="BG260" s="1574"/>
      <c r="BH260" s="1574"/>
      <c r="BI260" s="1574"/>
      <c r="BJ260" s="1574"/>
      <c r="BK260" s="1574"/>
      <c r="BL260" s="1574"/>
      <c r="BM260" s="1574"/>
      <c r="BN260" s="1574"/>
      <c r="BO260" s="1574"/>
      <c r="BP260" s="1574"/>
      <c r="BQ260" s="1574"/>
      <c r="BR260" s="1574"/>
      <c r="BS260" s="1574"/>
      <c r="BT260" s="1574"/>
      <c r="BU260" s="1574"/>
      <c r="BV260" s="1574"/>
      <c r="BW260" s="1574"/>
      <c r="BX260" s="1574"/>
      <c r="BY260" s="1574"/>
      <c r="BZ260" s="1574"/>
      <c r="CA260" s="1574"/>
      <c r="CB260" s="1574"/>
      <c r="CC260" s="1574"/>
      <c r="CD260" s="1574"/>
      <c r="CE260" s="1574"/>
      <c r="CF260" s="1574"/>
      <c r="CG260" s="1574"/>
      <c r="CH260" s="1574"/>
      <c r="CI260" s="1574"/>
      <c r="CJ260" s="1574"/>
      <c r="CK260" s="1574"/>
      <c r="CL260" s="1574"/>
      <c r="CM260" s="1574"/>
      <c r="CN260" s="1574"/>
      <c r="CO260" s="1574"/>
      <c r="CP260" s="1574"/>
      <c r="CQ260" s="1574"/>
      <c r="CR260" s="1574"/>
      <c r="CS260" s="1574"/>
      <c r="CT260" s="1574"/>
      <c r="CU260" s="1574"/>
      <c r="CV260" s="1574"/>
      <c r="CW260" s="1574"/>
      <c r="CX260" s="1574"/>
      <c r="CY260" s="1574"/>
      <c r="CZ260" s="1574"/>
      <c r="DA260" s="1574"/>
      <c r="DB260" s="1574"/>
      <c r="DC260" s="1574"/>
      <c r="DD260" s="1574"/>
      <c r="DE260" s="1574"/>
      <c r="DF260" s="1574"/>
      <c r="DG260" s="1574"/>
      <c r="DH260" s="1574"/>
      <c r="DI260" s="1574"/>
      <c r="DJ260" s="1574"/>
      <c r="DK260" s="1574"/>
      <c r="DL260" s="1574"/>
      <c r="DM260" s="1574"/>
      <c r="DN260" s="1574"/>
      <c r="DO260" s="1574"/>
      <c r="DP260" s="1574"/>
      <c r="DQ260" s="1574"/>
      <c r="DR260" s="1574"/>
      <c r="DS260" s="1574"/>
      <c r="DT260" s="1574"/>
      <c r="DU260" s="1574"/>
      <c r="DV260" s="1574"/>
      <c r="DW260" s="1574"/>
      <c r="DX260" s="1574"/>
      <c r="DY260" s="1574"/>
      <c r="DZ260" s="1574"/>
      <c r="EA260" s="1574"/>
      <c r="EB260" s="1574"/>
      <c r="EC260" s="1574"/>
      <c r="ED260" s="1574"/>
      <c r="EE260" s="1574"/>
      <c r="EF260" s="1574"/>
      <c r="EG260" s="1574"/>
      <c r="EH260" s="1253"/>
      <c r="EI260" s="1253"/>
      <c r="EJ260" s="1253"/>
      <c r="EK260" s="1253"/>
      <c r="EM260" s="1573"/>
      <c r="EN260" s="1574"/>
      <c r="EO260" s="1574"/>
      <c r="EP260" s="1574"/>
      <c r="EQ260" s="1574"/>
      <c r="ER260" s="1574"/>
      <c r="ES260" s="1574"/>
      <c r="ET260" s="1574"/>
      <c r="EU260" s="1574"/>
      <c r="EV260" s="1574"/>
      <c r="EW260" s="1574"/>
      <c r="EX260" s="1574"/>
      <c r="EY260" s="1574"/>
      <c r="EZ260" s="1574"/>
      <c r="FA260" s="1574"/>
      <c r="FB260" s="1574"/>
      <c r="FC260" s="1574"/>
      <c r="FD260" s="1574"/>
      <c r="FE260" s="1574"/>
      <c r="FF260" s="1574"/>
      <c r="FG260" s="1574"/>
      <c r="FH260" s="1574"/>
      <c r="FI260" s="1574"/>
      <c r="FJ260" s="1574"/>
      <c r="FK260" s="1574"/>
      <c r="FL260" s="1574"/>
      <c r="FM260" s="1574"/>
      <c r="FN260" s="1574"/>
      <c r="FO260" s="1574"/>
      <c r="FP260" s="1574"/>
      <c r="FQ260" s="1574"/>
      <c r="FR260" s="1574"/>
      <c r="FS260" s="1574"/>
      <c r="FT260" s="1574"/>
      <c r="FU260" s="1574"/>
      <c r="FV260" s="1574"/>
      <c r="FW260" s="1574"/>
      <c r="FX260" s="1574"/>
      <c r="FY260" s="1574"/>
      <c r="FZ260" s="1574"/>
      <c r="GA260" s="1574"/>
      <c r="GB260" s="1574"/>
      <c r="GC260" s="1574"/>
      <c r="GD260" s="1574"/>
      <c r="GE260" s="1574"/>
      <c r="GF260" s="1574"/>
      <c r="GG260" s="1574"/>
      <c r="GH260" s="1574"/>
      <c r="GI260" s="1574"/>
      <c r="GJ260" s="1574"/>
      <c r="GK260" s="1574"/>
      <c r="GL260" s="1574"/>
      <c r="GM260" s="1574"/>
      <c r="GN260" s="1574"/>
      <c r="GO260" s="1574"/>
      <c r="GP260" s="1574"/>
      <c r="GQ260" s="1574"/>
      <c r="GR260" s="1574"/>
      <c r="GS260" s="1574"/>
      <c r="GT260" s="1574"/>
      <c r="GU260" s="1574"/>
      <c r="GV260" s="1574"/>
      <c r="GW260" s="1574"/>
      <c r="GX260" s="1574"/>
      <c r="GY260" s="1574"/>
      <c r="GZ260" s="1574"/>
      <c r="HA260" s="1574"/>
      <c r="HB260" s="1574"/>
      <c r="HC260" s="1574"/>
      <c r="HD260" s="1574"/>
      <c r="HE260" s="1574"/>
      <c r="HF260" s="1574"/>
      <c r="HG260" s="1574"/>
      <c r="HH260" s="1574"/>
      <c r="HI260" s="1574"/>
      <c r="HJ260" s="1574"/>
      <c r="HK260" s="1574"/>
      <c r="HL260" s="1574"/>
      <c r="HM260" s="1574"/>
      <c r="HN260" s="1574"/>
      <c r="HO260" s="1574"/>
    </row>
    <row r="261" spans="32:223" s="325" customFormat="1" x14ac:dyDescent="0.2">
      <c r="AF261" s="932"/>
      <c r="AG261" s="932"/>
      <c r="AH261" s="932"/>
      <c r="AI261" s="932"/>
      <c r="AJ261" s="932"/>
      <c r="AK261" s="932"/>
      <c r="AL261" s="932"/>
      <c r="AM261" s="932"/>
      <c r="AN261" s="932"/>
      <c r="AP261" s="932"/>
      <c r="AQ261" s="932"/>
      <c r="AR261" s="932"/>
      <c r="AS261" s="932"/>
      <c r="AT261" s="932"/>
      <c r="AU261" s="932"/>
      <c r="AV261" s="932"/>
      <c r="AW261" s="932"/>
      <c r="AX261" s="932"/>
      <c r="BA261" s="1253"/>
      <c r="BB261" s="1253"/>
      <c r="BC261" s="1253"/>
      <c r="BE261" s="1573"/>
      <c r="BF261" s="1574"/>
      <c r="BG261" s="1574"/>
      <c r="BH261" s="1574"/>
      <c r="BI261" s="1574"/>
      <c r="BJ261" s="1574"/>
      <c r="BK261" s="1574"/>
      <c r="BL261" s="1574"/>
      <c r="BM261" s="1574"/>
      <c r="BN261" s="1574"/>
      <c r="BO261" s="1574"/>
      <c r="BP261" s="1574"/>
      <c r="BQ261" s="1574"/>
      <c r="BR261" s="1574"/>
      <c r="BS261" s="1574"/>
      <c r="BT261" s="1574"/>
      <c r="BU261" s="1574"/>
      <c r="BV261" s="1574"/>
      <c r="BW261" s="1574"/>
      <c r="BX261" s="1574"/>
      <c r="BY261" s="1574"/>
      <c r="BZ261" s="1574"/>
      <c r="CA261" s="1574"/>
      <c r="CB261" s="1574"/>
      <c r="CC261" s="1574"/>
      <c r="CD261" s="1574"/>
      <c r="CE261" s="1574"/>
      <c r="CF261" s="1574"/>
      <c r="CG261" s="1574"/>
      <c r="CH261" s="1574"/>
      <c r="CI261" s="1574"/>
      <c r="CJ261" s="1574"/>
      <c r="CK261" s="1574"/>
      <c r="CL261" s="1574"/>
      <c r="CM261" s="1574"/>
      <c r="CN261" s="1574"/>
      <c r="CO261" s="1574"/>
      <c r="CP261" s="1574"/>
      <c r="CQ261" s="1574"/>
      <c r="CR261" s="1574"/>
      <c r="CS261" s="1574"/>
      <c r="CT261" s="1574"/>
      <c r="CU261" s="1574"/>
      <c r="CV261" s="1574"/>
      <c r="CW261" s="1574"/>
      <c r="CX261" s="1574"/>
      <c r="CY261" s="1574"/>
      <c r="CZ261" s="1574"/>
      <c r="DA261" s="1574"/>
      <c r="DB261" s="1574"/>
      <c r="DC261" s="1574"/>
      <c r="DD261" s="1574"/>
      <c r="DE261" s="1574"/>
      <c r="DF261" s="1574"/>
      <c r="DG261" s="1574"/>
      <c r="DH261" s="1574"/>
      <c r="DI261" s="1574"/>
      <c r="DJ261" s="1574"/>
      <c r="DK261" s="1574"/>
      <c r="DL261" s="1574"/>
      <c r="DM261" s="1574"/>
      <c r="DN261" s="1574"/>
      <c r="DO261" s="1574"/>
      <c r="DP261" s="1574"/>
      <c r="DQ261" s="1574"/>
      <c r="DR261" s="1574"/>
      <c r="DS261" s="1574"/>
      <c r="DT261" s="1574"/>
      <c r="DU261" s="1574"/>
      <c r="DV261" s="1574"/>
      <c r="DW261" s="1574"/>
      <c r="DX261" s="1574"/>
      <c r="DY261" s="1574"/>
      <c r="DZ261" s="1574"/>
      <c r="EA261" s="1574"/>
      <c r="EB261" s="1574"/>
      <c r="EC261" s="1574"/>
      <c r="ED261" s="1574"/>
      <c r="EE261" s="1574"/>
      <c r="EF261" s="1574"/>
      <c r="EG261" s="1574"/>
      <c r="EH261" s="1253"/>
      <c r="EI261" s="1253"/>
      <c r="EJ261" s="1253"/>
      <c r="EK261" s="1253"/>
      <c r="EM261" s="1573"/>
      <c r="EN261" s="1574"/>
      <c r="EO261" s="1574"/>
      <c r="EP261" s="1574"/>
      <c r="EQ261" s="1574"/>
      <c r="ER261" s="1574"/>
      <c r="ES261" s="1574"/>
      <c r="ET261" s="1574"/>
      <c r="EU261" s="1574"/>
      <c r="EV261" s="1574"/>
      <c r="EW261" s="1574"/>
      <c r="EX261" s="1574"/>
      <c r="EY261" s="1574"/>
      <c r="EZ261" s="1574"/>
      <c r="FA261" s="1574"/>
      <c r="FB261" s="1574"/>
      <c r="FC261" s="1574"/>
      <c r="FD261" s="1574"/>
      <c r="FE261" s="1574"/>
      <c r="FF261" s="1574"/>
      <c r="FG261" s="1574"/>
      <c r="FH261" s="1574"/>
      <c r="FI261" s="1574"/>
      <c r="FJ261" s="1574"/>
      <c r="FK261" s="1574"/>
      <c r="FL261" s="1574"/>
      <c r="FM261" s="1574"/>
      <c r="FN261" s="1574"/>
      <c r="FO261" s="1574"/>
      <c r="FP261" s="1574"/>
      <c r="FQ261" s="1574"/>
      <c r="FR261" s="1574"/>
      <c r="FS261" s="1574"/>
      <c r="FT261" s="1574"/>
      <c r="FU261" s="1574"/>
      <c r="FV261" s="1574"/>
      <c r="FW261" s="1574"/>
      <c r="FX261" s="1574"/>
      <c r="FY261" s="1574"/>
      <c r="FZ261" s="1574"/>
      <c r="GA261" s="1574"/>
      <c r="GB261" s="1574"/>
      <c r="GC261" s="1574"/>
      <c r="GD261" s="1574"/>
      <c r="GE261" s="1574"/>
      <c r="GF261" s="1574"/>
      <c r="GG261" s="1574"/>
      <c r="GH261" s="1574"/>
      <c r="GI261" s="1574"/>
      <c r="GJ261" s="1574"/>
      <c r="GK261" s="1574"/>
      <c r="GL261" s="1574"/>
      <c r="GM261" s="1574"/>
      <c r="GN261" s="1574"/>
      <c r="GO261" s="1574"/>
      <c r="GP261" s="1574"/>
      <c r="GQ261" s="1574"/>
      <c r="GR261" s="1574"/>
      <c r="GS261" s="1574"/>
      <c r="GT261" s="1574"/>
      <c r="GU261" s="1574"/>
      <c r="GV261" s="1574"/>
      <c r="GW261" s="1574"/>
      <c r="GX261" s="1574"/>
      <c r="GY261" s="1574"/>
      <c r="GZ261" s="1574"/>
      <c r="HA261" s="1574"/>
      <c r="HB261" s="1574"/>
      <c r="HC261" s="1574"/>
      <c r="HD261" s="1574"/>
      <c r="HE261" s="1574"/>
      <c r="HF261" s="1574"/>
      <c r="HG261" s="1574"/>
      <c r="HH261" s="1574"/>
      <c r="HI261" s="1574"/>
      <c r="HJ261" s="1574"/>
      <c r="HK261" s="1574"/>
      <c r="HL261" s="1574"/>
      <c r="HM261" s="1574"/>
      <c r="HN261" s="1574"/>
      <c r="HO261" s="1574"/>
    </row>
    <row r="262" spans="32:223" s="325" customFormat="1" x14ac:dyDescent="0.2">
      <c r="AF262" s="932"/>
      <c r="AG262" s="932"/>
      <c r="AH262" s="932"/>
      <c r="AI262" s="932"/>
      <c r="AJ262" s="932"/>
      <c r="AK262" s="932"/>
      <c r="AL262" s="932"/>
      <c r="AM262" s="932"/>
      <c r="AN262" s="932"/>
      <c r="AP262" s="932"/>
      <c r="AQ262" s="932"/>
      <c r="AR262" s="932"/>
      <c r="AS262" s="932"/>
      <c r="AT262" s="932"/>
      <c r="AU262" s="932"/>
      <c r="AV262" s="932"/>
      <c r="AW262" s="932"/>
      <c r="AX262" s="932"/>
      <c r="BA262" s="1253"/>
      <c r="BB262" s="1253"/>
      <c r="BC262" s="1253"/>
      <c r="BE262" s="1573"/>
      <c r="BF262" s="1573"/>
      <c r="BG262" s="1573"/>
      <c r="BH262" s="1573"/>
      <c r="BI262" s="1573"/>
      <c r="BJ262" s="1573"/>
      <c r="BK262" s="1573"/>
      <c r="BL262" s="1573"/>
      <c r="BM262" s="1573"/>
      <c r="BN262" s="1573"/>
      <c r="BO262" s="1573"/>
      <c r="BP262" s="1573"/>
      <c r="BQ262" s="1573"/>
      <c r="BR262" s="1573"/>
      <c r="BS262" s="1573"/>
      <c r="BT262" s="1573"/>
      <c r="BU262" s="1573"/>
      <c r="BV262" s="1573"/>
      <c r="BW262" s="1573"/>
      <c r="BX262" s="1573"/>
      <c r="BY262" s="1573"/>
      <c r="BZ262" s="1573"/>
      <c r="CA262" s="1573"/>
      <c r="CB262" s="1573"/>
      <c r="CC262" s="1573"/>
      <c r="CD262" s="1573"/>
      <c r="CE262" s="1573"/>
      <c r="CF262" s="1573"/>
      <c r="CG262" s="1573"/>
      <c r="CH262" s="1573"/>
      <c r="CI262" s="1573"/>
      <c r="CJ262" s="1573"/>
      <c r="CK262" s="1573"/>
      <c r="CL262" s="1573"/>
      <c r="CM262" s="1573"/>
      <c r="CN262" s="1573"/>
      <c r="CO262" s="1573"/>
      <c r="CP262" s="1573"/>
      <c r="CQ262" s="1573"/>
      <c r="CR262" s="1573"/>
      <c r="CS262" s="1573"/>
      <c r="CT262" s="1573"/>
      <c r="CU262" s="1573"/>
      <c r="CV262" s="1573"/>
      <c r="CW262" s="1573"/>
      <c r="CX262" s="1573"/>
      <c r="CY262" s="1573"/>
      <c r="CZ262" s="1573"/>
      <c r="DA262" s="1573"/>
      <c r="DB262" s="1573"/>
      <c r="DC262" s="1573"/>
      <c r="DD262" s="1573"/>
      <c r="DE262" s="1573"/>
      <c r="DF262" s="1573"/>
      <c r="DG262" s="1573"/>
      <c r="DH262" s="1573"/>
      <c r="DI262" s="1573"/>
      <c r="DJ262" s="1573"/>
      <c r="DK262" s="1573"/>
      <c r="DL262" s="1573"/>
      <c r="DM262" s="1573"/>
      <c r="DN262" s="1573"/>
      <c r="DO262" s="1573"/>
      <c r="DP262" s="1573"/>
      <c r="DQ262" s="1573"/>
      <c r="DR262" s="1573"/>
      <c r="DS262" s="1573"/>
      <c r="DT262" s="1573"/>
      <c r="DU262" s="1573"/>
      <c r="DV262" s="1573"/>
      <c r="DW262" s="1573"/>
      <c r="DX262" s="1573"/>
      <c r="DY262" s="1573"/>
      <c r="DZ262" s="1573"/>
      <c r="EA262" s="1573"/>
      <c r="EB262" s="1573"/>
      <c r="EC262" s="1573"/>
      <c r="ED262" s="1573"/>
      <c r="EE262" s="1573"/>
      <c r="EF262" s="1573"/>
      <c r="EG262" s="1573"/>
      <c r="EH262" s="1253"/>
      <c r="EI262" s="1253"/>
      <c r="EJ262" s="1253"/>
      <c r="EK262" s="1253"/>
      <c r="EM262" s="1573"/>
      <c r="EN262" s="1573"/>
      <c r="EO262" s="1573"/>
      <c r="EP262" s="1573"/>
      <c r="EQ262" s="1573"/>
      <c r="ER262" s="1573"/>
      <c r="ES262" s="1573"/>
      <c r="ET262" s="1573"/>
      <c r="EU262" s="1573"/>
      <c r="EV262" s="1573"/>
      <c r="EW262" s="1573"/>
      <c r="EX262" s="1573"/>
      <c r="EY262" s="1573"/>
      <c r="EZ262" s="1573"/>
      <c r="FA262" s="1573"/>
      <c r="FB262" s="1573"/>
      <c r="FC262" s="1573"/>
      <c r="FD262" s="1573"/>
      <c r="FE262" s="1573"/>
      <c r="FF262" s="1573"/>
      <c r="FG262" s="1573"/>
      <c r="FH262" s="1573"/>
      <c r="FI262" s="1573"/>
      <c r="FJ262" s="1573"/>
      <c r="FK262" s="1573"/>
      <c r="FL262" s="1573"/>
      <c r="FM262" s="1573"/>
      <c r="FN262" s="1573"/>
      <c r="FO262" s="1573"/>
      <c r="FP262" s="1573"/>
      <c r="FQ262" s="1573"/>
      <c r="FR262" s="1573"/>
      <c r="FS262" s="1573"/>
      <c r="FT262" s="1573"/>
      <c r="FU262" s="1573"/>
      <c r="FV262" s="1573"/>
      <c r="FW262" s="1573"/>
      <c r="FX262" s="1573"/>
      <c r="FY262" s="1573"/>
      <c r="FZ262" s="1573"/>
      <c r="GA262" s="1573"/>
      <c r="GB262" s="1573"/>
      <c r="GC262" s="1573"/>
      <c r="GD262" s="1573"/>
      <c r="GE262" s="1573"/>
      <c r="GF262" s="1573"/>
      <c r="GG262" s="1573"/>
      <c r="GH262" s="1573"/>
      <c r="GI262" s="1573"/>
      <c r="GJ262" s="1573"/>
      <c r="GK262" s="1573"/>
      <c r="GL262" s="1573"/>
      <c r="GM262" s="1573"/>
      <c r="GN262" s="1573"/>
      <c r="GO262" s="1573"/>
      <c r="GP262" s="1573"/>
      <c r="GQ262" s="1573"/>
      <c r="GR262" s="1573"/>
      <c r="GS262" s="1573"/>
      <c r="GT262" s="1573"/>
      <c r="GU262" s="1573"/>
      <c r="GV262" s="1573"/>
      <c r="GW262" s="1573"/>
      <c r="GX262" s="1573"/>
      <c r="GY262" s="1573"/>
      <c r="GZ262" s="1573"/>
      <c r="HA262" s="1573"/>
      <c r="HB262" s="1573"/>
      <c r="HC262" s="1573"/>
      <c r="HD262" s="1573"/>
      <c r="HE262" s="1573"/>
      <c r="HF262" s="1573"/>
      <c r="HG262" s="1573"/>
      <c r="HH262" s="1573"/>
      <c r="HI262" s="1573"/>
      <c r="HJ262" s="1573"/>
      <c r="HK262" s="1573"/>
      <c r="HL262" s="1573"/>
      <c r="HM262" s="1573"/>
      <c r="HN262" s="1573"/>
      <c r="HO262" s="1573"/>
    </row>
    <row r="263" spans="32:223" s="325" customFormat="1" x14ac:dyDescent="0.2">
      <c r="AF263" s="932"/>
      <c r="AG263" s="932"/>
      <c r="AH263" s="932"/>
      <c r="AI263" s="932"/>
      <c r="AJ263" s="932"/>
      <c r="AK263" s="932"/>
      <c r="AL263" s="932"/>
      <c r="AM263" s="932"/>
      <c r="AN263" s="932"/>
      <c r="AP263" s="932"/>
      <c r="AQ263" s="932"/>
      <c r="AR263" s="932"/>
      <c r="AS263" s="932"/>
      <c r="AT263" s="932"/>
      <c r="AU263" s="932"/>
      <c r="AV263" s="932"/>
      <c r="AW263" s="932"/>
      <c r="AX263" s="932"/>
      <c r="BA263" s="1253"/>
      <c r="BB263" s="1253"/>
      <c r="BC263" s="1253"/>
      <c r="BE263" s="1233"/>
      <c r="BF263" s="1233"/>
      <c r="BG263" s="1233"/>
      <c r="BH263" s="1233"/>
      <c r="BI263" s="1233"/>
      <c r="BJ263" s="1233"/>
      <c r="BK263" s="1233"/>
      <c r="BL263" s="1233"/>
      <c r="BM263" s="1233"/>
      <c r="BN263" s="1233"/>
      <c r="BO263" s="1233"/>
      <c r="BP263" s="1233"/>
      <c r="BQ263" s="1233"/>
      <c r="BR263" s="1233"/>
      <c r="BS263" s="1233"/>
      <c r="BT263" s="1233"/>
      <c r="BU263" s="1233"/>
      <c r="BV263" s="1233"/>
      <c r="BW263" s="1233"/>
      <c r="BX263" s="1233"/>
      <c r="BY263" s="1233"/>
      <c r="BZ263" s="1233"/>
      <c r="CA263" s="1233"/>
      <c r="CB263" s="1233"/>
      <c r="CC263" s="1233"/>
      <c r="CD263" s="1233"/>
      <c r="CE263" s="1233"/>
      <c r="CF263" s="1233"/>
      <c r="CG263" s="1233"/>
      <c r="CH263" s="1233"/>
      <c r="CI263" s="1233"/>
      <c r="CJ263" s="1233"/>
      <c r="CK263" s="1233"/>
      <c r="CL263" s="1233"/>
      <c r="CM263" s="1233"/>
      <c r="CN263" s="1233"/>
      <c r="CO263" s="1233"/>
      <c r="CP263" s="1233"/>
      <c r="CQ263" s="1233"/>
      <c r="CR263" s="1233"/>
      <c r="CS263" s="1233"/>
      <c r="CT263" s="1233"/>
      <c r="CU263" s="1233"/>
      <c r="CV263" s="1233"/>
      <c r="CW263" s="1233"/>
      <c r="CX263" s="1233"/>
      <c r="CY263" s="1233"/>
      <c r="CZ263" s="1233"/>
      <c r="DA263" s="1233"/>
      <c r="DB263" s="1233"/>
      <c r="DC263" s="1233"/>
      <c r="DD263" s="1233"/>
      <c r="DE263" s="1233"/>
      <c r="DF263" s="1233"/>
      <c r="DG263" s="1233"/>
      <c r="DH263" s="1233"/>
      <c r="DI263" s="1233"/>
      <c r="DJ263" s="1233"/>
      <c r="DK263" s="1233"/>
      <c r="DL263" s="1233"/>
      <c r="DM263" s="1233"/>
      <c r="DN263" s="1233"/>
      <c r="DO263" s="1233"/>
      <c r="DP263" s="1233"/>
      <c r="DQ263" s="1233"/>
      <c r="DR263" s="1233"/>
      <c r="DS263" s="1233"/>
      <c r="DT263" s="1233"/>
      <c r="DU263" s="1233"/>
      <c r="DV263" s="1233"/>
      <c r="DW263" s="1233"/>
      <c r="DX263" s="1233"/>
      <c r="DY263" s="1233"/>
      <c r="DZ263" s="1233"/>
      <c r="EA263" s="1233"/>
      <c r="EB263" s="1233"/>
      <c r="EC263" s="1233"/>
      <c r="ED263" s="1233"/>
      <c r="EE263" s="1233"/>
      <c r="EF263" s="1233"/>
      <c r="EG263" s="1233"/>
      <c r="EH263" s="1253"/>
      <c r="EI263" s="1253"/>
      <c r="EJ263" s="1253"/>
      <c r="EK263" s="1253"/>
      <c r="EM263" s="1233"/>
      <c r="EN263" s="1233"/>
      <c r="EO263" s="1233"/>
      <c r="EP263" s="1233"/>
      <c r="EQ263" s="1233"/>
      <c r="ER263" s="1233"/>
      <c r="ES263" s="1233"/>
      <c r="ET263" s="1233"/>
      <c r="EU263" s="1233"/>
      <c r="EV263" s="1233"/>
      <c r="EW263" s="1233"/>
      <c r="EX263" s="1233"/>
      <c r="EY263" s="1233"/>
      <c r="EZ263" s="1233"/>
      <c r="FA263" s="1233"/>
      <c r="FB263" s="1233"/>
      <c r="FC263" s="1233"/>
      <c r="FD263" s="1233"/>
      <c r="FE263" s="1233"/>
      <c r="FF263" s="1233"/>
      <c r="FG263" s="1233"/>
      <c r="FH263" s="1233"/>
      <c r="FI263" s="1233"/>
      <c r="FJ263" s="1233"/>
      <c r="FK263" s="1233"/>
      <c r="FL263" s="1233"/>
      <c r="FM263" s="1233"/>
      <c r="FN263" s="1233"/>
      <c r="FO263" s="1233"/>
      <c r="FP263" s="1233"/>
      <c r="FQ263" s="1233"/>
      <c r="FR263" s="1233"/>
      <c r="FS263" s="1233"/>
      <c r="FT263" s="1233"/>
      <c r="FU263" s="1233"/>
      <c r="FV263" s="1233"/>
      <c r="FW263" s="1233"/>
      <c r="FX263" s="1233"/>
      <c r="FY263" s="1233"/>
      <c r="FZ263" s="1233"/>
      <c r="GA263" s="1233"/>
      <c r="GB263" s="1233"/>
      <c r="GC263" s="1233"/>
      <c r="GD263" s="1233"/>
      <c r="GE263" s="1233"/>
      <c r="GF263" s="1233"/>
      <c r="GG263" s="1233"/>
      <c r="GH263" s="1233"/>
      <c r="GI263" s="1233"/>
      <c r="GJ263" s="1233"/>
      <c r="GK263" s="1233"/>
      <c r="GL263" s="1233"/>
      <c r="GM263" s="1233"/>
      <c r="GN263" s="1233"/>
      <c r="GO263" s="1233"/>
      <c r="GP263" s="1233"/>
      <c r="GQ263" s="1233"/>
      <c r="GR263" s="1233"/>
      <c r="GS263" s="1233"/>
      <c r="GT263" s="1233"/>
      <c r="GU263" s="1233"/>
      <c r="GV263" s="1233"/>
      <c r="GW263" s="1233"/>
      <c r="GX263" s="1233"/>
      <c r="GY263" s="1233"/>
      <c r="GZ263" s="1233"/>
      <c r="HA263" s="1233"/>
      <c r="HB263" s="1233"/>
      <c r="HC263" s="1233"/>
      <c r="HD263" s="1233"/>
      <c r="HE263" s="1233"/>
      <c r="HF263" s="1233"/>
      <c r="HG263" s="1233"/>
      <c r="HH263" s="1233"/>
      <c r="HI263" s="1233"/>
      <c r="HJ263" s="1233"/>
      <c r="HK263" s="1233"/>
      <c r="HL263" s="1233"/>
      <c r="HM263" s="1233"/>
      <c r="HN263" s="1233"/>
      <c r="HO263" s="1233"/>
    </row>
    <row r="264" spans="32:223" s="325" customFormat="1" x14ac:dyDescent="0.2">
      <c r="AF264" s="932"/>
      <c r="AG264" s="932"/>
      <c r="AH264" s="932"/>
      <c r="AI264" s="932"/>
      <c r="AJ264" s="932"/>
      <c r="AK264" s="932"/>
      <c r="AL264" s="932"/>
      <c r="AM264" s="932"/>
      <c r="AN264" s="932"/>
      <c r="AP264" s="932"/>
      <c r="AQ264" s="932"/>
      <c r="AR264" s="932"/>
      <c r="AS264" s="932"/>
      <c r="AT264" s="932"/>
      <c r="AU264" s="932"/>
      <c r="AV264" s="932"/>
      <c r="AW264" s="932"/>
      <c r="AX264" s="932"/>
      <c r="BA264" s="1253"/>
      <c r="BB264" s="1253"/>
      <c r="BC264" s="1253"/>
      <c r="BE264" s="1233"/>
      <c r="BF264" s="1233"/>
      <c r="BG264" s="1233"/>
      <c r="BH264" s="1233"/>
      <c r="BI264" s="1233"/>
      <c r="BJ264" s="1233"/>
      <c r="BK264" s="1233"/>
      <c r="BL264" s="1233"/>
      <c r="BM264" s="1233"/>
      <c r="BN264" s="1233"/>
      <c r="BO264" s="1233"/>
      <c r="BP264" s="1233"/>
      <c r="BQ264" s="1233"/>
      <c r="BR264" s="1233"/>
      <c r="BS264" s="1233"/>
      <c r="BT264" s="1233"/>
      <c r="BU264" s="1233"/>
      <c r="BV264" s="1233"/>
      <c r="BW264" s="1233"/>
      <c r="BX264" s="1233"/>
      <c r="BY264" s="1233"/>
      <c r="BZ264" s="1233"/>
      <c r="CA264" s="1233"/>
      <c r="CB264" s="1233"/>
      <c r="CC264" s="1233"/>
      <c r="CD264" s="1233"/>
      <c r="CE264" s="1233"/>
      <c r="CF264" s="1233"/>
      <c r="CG264" s="1233"/>
      <c r="CH264" s="1233"/>
      <c r="CI264" s="1233"/>
      <c r="CJ264" s="1233"/>
      <c r="CK264" s="1233"/>
      <c r="CL264" s="1233"/>
      <c r="CM264" s="1233"/>
      <c r="CN264" s="1233"/>
      <c r="CO264" s="1233"/>
      <c r="CP264" s="1233"/>
      <c r="CQ264" s="1233"/>
      <c r="CR264" s="1233"/>
      <c r="CS264" s="1233"/>
      <c r="CT264" s="1233"/>
      <c r="CU264" s="1233"/>
      <c r="CV264" s="1233"/>
      <c r="CW264" s="1233"/>
      <c r="CX264" s="1233"/>
      <c r="CY264" s="1233"/>
      <c r="CZ264" s="1233"/>
      <c r="DA264" s="1233"/>
      <c r="DB264" s="1233"/>
      <c r="DC264" s="1233"/>
      <c r="DD264" s="1233"/>
      <c r="DE264" s="1233"/>
      <c r="DF264" s="1233"/>
      <c r="DG264" s="1233"/>
      <c r="DH264" s="1233"/>
      <c r="DI264" s="1233"/>
      <c r="DJ264" s="1233"/>
      <c r="DK264" s="1233"/>
      <c r="DL264" s="1233"/>
      <c r="DM264" s="1233"/>
      <c r="DN264" s="1233"/>
      <c r="DO264" s="1233"/>
      <c r="DP264" s="1233"/>
      <c r="DQ264" s="1233"/>
      <c r="DR264" s="1233"/>
      <c r="DS264" s="1233"/>
      <c r="DT264" s="1233"/>
      <c r="DU264" s="1233"/>
      <c r="DV264" s="1233"/>
      <c r="DW264" s="1233"/>
      <c r="DX264" s="1233"/>
      <c r="DY264" s="1233"/>
      <c r="DZ264" s="1233"/>
      <c r="EA264" s="1233"/>
      <c r="EB264" s="1233"/>
      <c r="EC264" s="1233"/>
      <c r="ED264" s="1233"/>
      <c r="EE264" s="1233"/>
      <c r="EF264" s="1233"/>
      <c r="EG264" s="1233"/>
      <c r="EH264" s="1253"/>
      <c r="EI264" s="1253"/>
      <c r="EJ264" s="1253"/>
      <c r="EK264" s="1253"/>
      <c r="EM264" s="1233"/>
      <c r="EN264" s="1233"/>
      <c r="EO264" s="1233"/>
      <c r="EP264" s="1233"/>
      <c r="EQ264" s="1233"/>
      <c r="ER264" s="1233"/>
      <c r="ES264" s="1233"/>
      <c r="ET264" s="1233"/>
      <c r="EU264" s="1233"/>
      <c r="EV264" s="1233"/>
      <c r="EW264" s="1233"/>
      <c r="EX264" s="1233"/>
      <c r="EY264" s="1233"/>
      <c r="EZ264" s="1233"/>
      <c r="FA264" s="1233"/>
      <c r="FB264" s="1233"/>
      <c r="FC264" s="1233"/>
      <c r="FD264" s="1233"/>
      <c r="FE264" s="1233"/>
      <c r="FF264" s="1233"/>
      <c r="FG264" s="1233"/>
      <c r="FH264" s="1233"/>
      <c r="FI264" s="1233"/>
      <c r="FJ264" s="1233"/>
      <c r="FK264" s="1233"/>
      <c r="FL264" s="1233"/>
      <c r="FM264" s="1233"/>
      <c r="FN264" s="1233"/>
      <c r="FO264" s="1233"/>
      <c r="FP264" s="1233"/>
      <c r="FQ264" s="1233"/>
      <c r="FR264" s="1233"/>
      <c r="FS264" s="1233"/>
      <c r="FT264" s="1233"/>
      <c r="FU264" s="1233"/>
      <c r="FV264" s="1233"/>
      <c r="FW264" s="1233"/>
      <c r="FX264" s="1233"/>
      <c r="FY264" s="1233"/>
      <c r="FZ264" s="1233"/>
      <c r="GA264" s="1233"/>
      <c r="GB264" s="1233"/>
      <c r="GC264" s="1233"/>
      <c r="GD264" s="1233"/>
      <c r="GE264" s="1233"/>
      <c r="GF264" s="1233"/>
      <c r="GG264" s="1233"/>
      <c r="GH264" s="1233"/>
      <c r="GI264" s="1233"/>
      <c r="GJ264" s="1233"/>
      <c r="GK264" s="1233"/>
      <c r="GL264" s="1233"/>
      <c r="GM264" s="1233"/>
      <c r="GN264" s="1233"/>
      <c r="GO264" s="1233"/>
      <c r="GP264" s="1233"/>
      <c r="GQ264" s="1233"/>
      <c r="GR264" s="1233"/>
      <c r="GS264" s="1233"/>
      <c r="GT264" s="1233"/>
      <c r="GU264" s="1233"/>
      <c r="GV264" s="1233"/>
      <c r="GW264" s="1233"/>
      <c r="GX264" s="1233"/>
      <c r="GY264" s="1233"/>
      <c r="GZ264" s="1233"/>
      <c r="HA264" s="1233"/>
      <c r="HB264" s="1233"/>
      <c r="HC264" s="1233"/>
      <c r="HD264" s="1233"/>
      <c r="HE264" s="1233"/>
      <c r="HF264" s="1233"/>
      <c r="HG264" s="1233"/>
      <c r="HH264" s="1233"/>
      <c r="HI264" s="1233"/>
      <c r="HJ264" s="1233"/>
      <c r="HK264" s="1233"/>
      <c r="HL264" s="1233"/>
      <c r="HM264" s="1233"/>
      <c r="HN264" s="1233"/>
      <c r="HO264" s="1233"/>
    </row>
    <row r="265" spans="32:223" s="325" customFormat="1" x14ac:dyDescent="0.2">
      <c r="AF265" s="932"/>
      <c r="AG265" s="932"/>
      <c r="AH265" s="932"/>
      <c r="AI265" s="932"/>
      <c r="AJ265" s="932"/>
      <c r="AK265" s="932"/>
      <c r="AL265" s="932"/>
      <c r="AM265" s="932"/>
      <c r="AN265" s="932"/>
      <c r="AP265" s="932"/>
      <c r="AQ265" s="932"/>
      <c r="AR265" s="932"/>
      <c r="AS265" s="932"/>
      <c r="AT265" s="932"/>
      <c r="AU265" s="932"/>
      <c r="AV265" s="932"/>
      <c r="AW265" s="932"/>
      <c r="AX265" s="932"/>
      <c r="BA265" s="1253"/>
      <c r="BB265" s="1253"/>
      <c r="BC265" s="1253"/>
      <c r="BE265" s="1233"/>
      <c r="BF265" s="1233"/>
      <c r="BG265" s="1233"/>
      <c r="BH265" s="1233"/>
      <c r="BI265" s="1233"/>
      <c r="BJ265" s="1233"/>
      <c r="BK265" s="1233"/>
      <c r="BL265" s="1233"/>
      <c r="BM265" s="1233"/>
      <c r="BN265" s="1233"/>
      <c r="BO265" s="1233"/>
      <c r="BP265" s="1233"/>
      <c r="BQ265" s="1233"/>
      <c r="BR265" s="1233"/>
      <c r="BS265" s="1233"/>
      <c r="BT265" s="1233"/>
      <c r="BU265" s="1233"/>
      <c r="BV265" s="1233"/>
      <c r="BW265" s="1233"/>
      <c r="BX265" s="1233"/>
      <c r="BY265" s="1233"/>
      <c r="BZ265" s="1233"/>
      <c r="CA265" s="1233"/>
      <c r="CB265" s="1233"/>
      <c r="CC265" s="1233"/>
      <c r="CD265" s="1233"/>
      <c r="CE265" s="1233"/>
      <c r="CF265" s="1233"/>
      <c r="CG265" s="1233"/>
      <c r="CH265" s="1233"/>
      <c r="CI265" s="1233"/>
      <c r="CJ265" s="1233"/>
      <c r="CK265" s="1233"/>
      <c r="CL265" s="1233"/>
      <c r="CM265" s="1233"/>
      <c r="CN265" s="1233"/>
      <c r="CO265" s="1233"/>
      <c r="CP265" s="1233"/>
      <c r="CQ265" s="1233"/>
      <c r="CR265" s="1233"/>
      <c r="CS265" s="1233"/>
      <c r="CT265" s="1233"/>
      <c r="CU265" s="1233"/>
      <c r="CV265" s="1233"/>
      <c r="CW265" s="1233"/>
      <c r="CX265" s="1233"/>
      <c r="CY265" s="1233"/>
      <c r="CZ265" s="1233"/>
      <c r="DA265" s="1233"/>
      <c r="DB265" s="1233"/>
      <c r="DC265" s="1233"/>
      <c r="DD265" s="1233"/>
      <c r="DE265" s="1233"/>
      <c r="DF265" s="1233"/>
      <c r="DG265" s="1233"/>
      <c r="DH265" s="1233"/>
      <c r="DI265" s="1233"/>
      <c r="DJ265" s="1233"/>
      <c r="DK265" s="1233"/>
      <c r="DL265" s="1233"/>
      <c r="DM265" s="1233"/>
      <c r="DN265" s="1233"/>
      <c r="DO265" s="1233"/>
      <c r="DP265" s="1233"/>
      <c r="DQ265" s="1233"/>
      <c r="DR265" s="1233"/>
      <c r="DS265" s="1233"/>
      <c r="DT265" s="1233"/>
      <c r="DU265" s="1233"/>
      <c r="DV265" s="1233"/>
      <c r="DW265" s="1233"/>
      <c r="DX265" s="1233"/>
      <c r="DY265" s="1233"/>
      <c r="DZ265" s="1233"/>
      <c r="EA265" s="1233"/>
      <c r="EB265" s="1233"/>
      <c r="EC265" s="1233"/>
      <c r="ED265" s="1233"/>
      <c r="EE265" s="1233"/>
      <c r="EF265" s="1233"/>
      <c r="EG265" s="1233"/>
      <c r="EH265" s="1253"/>
      <c r="EI265" s="1253"/>
      <c r="EJ265" s="1253"/>
      <c r="EK265" s="1253"/>
      <c r="EM265" s="1233"/>
      <c r="EN265" s="1233"/>
      <c r="EO265" s="1233"/>
      <c r="EP265" s="1233"/>
      <c r="EQ265" s="1233"/>
      <c r="ER265" s="1233"/>
      <c r="ES265" s="1233"/>
      <c r="ET265" s="1233"/>
      <c r="EU265" s="1233"/>
      <c r="EV265" s="1233"/>
      <c r="EW265" s="1233"/>
      <c r="EX265" s="1233"/>
      <c r="EY265" s="1233"/>
      <c r="EZ265" s="1233"/>
      <c r="FA265" s="1233"/>
      <c r="FB265" s="1233"/>
      <c r="FC265" s="1233"/>
      <c r="FD265" s="1233"/>
      <c r="FE265" s="1233"/>
      <c r="FF265" s="1233"/>
      <c r="FG265" s="1233"/>
      <c r="FH265" s="1233"/>
      <c r="FI265" s="1233"/>
      <c r="FJ265" s="1233"/>
      <c r="FK265" s="1233"/>
      <c r="FL265" s="1233"/>
      <c r="FM265" s="1233"/>
      <c r="FN265" s="1233"/>
      <c r="FO265" s="1233"/>
      <c r="FP265" s="1233"/>
      <c r="FQ265" s="1233"/>
      <c r="FR265" s="1233"/>
      <c r="FS265" s="1233"/>
      <c r="FT265" s="1233"/>
      <c r="FU265" s="1233"/>
      <c r="FV265" s="1233"/>
      <c r="FW265" s="1233"/>
      <c r="FX265" s="1233"/>
      <c r="FY265" s="1233"/>
      <c r="FZ265" s="1233"/>
      <c r="GA265" s="1233"/>
      <c r="GB265" s="1233"/>
      <c r="GC265" s="1233"/>
      <c r="GD265" s="1233"/>
      <c r="GE265" s="1233"/>
      <c r="GF265" s="1233"/>
      <c r="GG265" s="1233"/>
      <c r="GH265" s="1233"/>
      <c r="GI265" s="1233"/>
      <c r="GJ265" s="1233"/>
      <c r="GK265" s="1233"/>
      <c r="GL265" s="1233"/>
      <c r="GM265" s="1233"/>
      <c r="GN265" s="1233"/>
      <c r="GO265" s="1233"/>
      <c r="GP265" s="1233"/>
      <c r="GQ265" s="1233"/>
      <c r="GR265" s="1233"/>
      <c r="GS265" s="1233"/>
      <c r="GT265" s="1233"/>
      <c r="GU265" s="1233"/>
      <c r="GV265" s="1233"/>
      <c r="GW265" s="1233"/>
      <c r="GX265" s="1233"/>
      <c r="GY265" s="1233"/>
      <c r="GZ265" s="1233"/>
      <c r="HA265" s="1233"/>
      <c r="HB265" s="1233"/>
      <c r="HC265" s="1233"/>
      <c r="HD265" s="1233"/>
      <c r="HE265" s="1233"/>
      <c r="HF265" s="1233"/>
      <c r="HG265" s="1233"/>
      <c r="HH265" s="1233"/>
      <c r="HI265" s="1233"/>
      <c r="HJ265" s="1233"/>
      <c r="HK265" s="1233"/>
      <c r="HL265" s="1233"/>
      <c r="HM265" s="1233"/>
      <c r="HN265" s="1233"/>
      <c r="HO265" s="1233"/>
    </row>
    <row r="266" spans="32:223" s="325" customFormat="1" x14ac:dyDescent="0.2">
      <c r="AF266" s="932"/>
      <c r="AG266" s="932"/>
      <c r="AH266" s="932"/>
      <c r="AI266" s="932"/>
      <c r="AJ266" s="932"/>
      <c r="AK266" s="932"/>
      <c r="AL266" s="932"/>
      <c r="AM266" s="932"/>
      <c r="AN266" s="932"/>
      <c r="AP266" s="932"/>
      <c r="AQ266" s="932"/>
      <c r="AR266" s="932"/>
      <c r="AS266" s="932"/>
      <c r="AT266" s="932"/>
      <c r="AU266" s="932"/>
      <c r="AV266" s="932"/>
      <c r="AW266" s="932"/>
      <c r="AX266" s="932"/>
      <c r="BA266" s="1253"/>
      <c r="BB266" s="1253"/>
      <c r="BC266" s="1253"/>
      <c r="BE266" s="1233"/>
      <c r="BF266" s="1233"/>
      <c r="BG266" s="1233"/>
      <c r="BH266" s="1233"/>
      <c r="BI266" s="1233"/>
      <c r="BJ266" s="1233"/>
      <c r="BK266" s="1233"/>
      <c r="BL266" s="1233"/>
      <c r="BM266" s="1233"/>
      <c r="BN266" s="1233"/>
      <c r="BO266" s="1233"/>
      <c r="BP266" s="1233"/>
      <c r="BQ266" s="1233"/>
      <c r="BR266" s="1233"/>
      <c r="BS266" s="1233"/>
      <c r="BT266" s="1233"/>
      <c r="BU266" s="1233"/>
      <c r="BV266" s="1233"/>
      <c r="BW266" s="1233"/>
      <c r="BX266" s="1233"/>
      <c r="BY266" s="1233"/>
      <c r="BZ266" s="1233"/>
      <c r="CA266" s="1233"/>
      <c r="CB266" s="1233"/>
      <c r="CC266" s="1233"/>
      <c r="CD266" s="1233"/>
      <c r="CE266" s="1233"/>
      <c r="CF266" s="1233"/>
      <c r="CG266" s="1233"/>
      <c r="CH266" s="1233"/>
      <c r="CI266" s="1233"/>
      <c r="CJ266" s="1233"/>
      <c r="CK266" s="1233"/>
      <c r="CL266" s="1233"/>
      <c r="CM266" s="1233"/>
      <c r="CN266" s="1233"/>
      <c r="CO266" s="1233"/>
      <c r="CP266" s="1233"/>
      <c r="CQ266" s="1233"/>
      <c r="CR266" s="1233"/>
      <c r="CS266" s="1233"/>
      <c r="CT266" s="1233"/>
      <c r="CU266" s="1233"/>
      <c r="CV266" s="1233"/>
      <c r="CW266" s="1233"/>
      <c r="CX266" s="1233"/>
      <c r="CY266" s="1233"/>
      <c r="CZ266" s="1233"/>
      <c r="DA266" s="1233"/>
      <c r="DB266" s="1233"/>
      <c r="DC266" s="1233"/>
      <c r="DD266" s="1233"/>
      <c r="DE266" s="1233"/>
      <c r="DF266" s="1233"/>
      <c r="DG266" s="1233"/>
      <c r="DH266" s="1233"/>
      <c r="DI266" s="1233"/>
      <c r="DJ266" s="1233"/>
      <c r="DK266" s="1233"/>
      <c r="DL266" s="1233"/>
      <c r="DM266" s="1233"/>
      <c r="DN266" s="1233"/>
      <c r="DO266" s="1233"/>
      <c r="DP266" s="1233"/>
      <c r="DQ266" s="1233"/>
      <c r="DR266" s="1233"/>
      <c r="DS266" s="1233"/>
      <c r="DT266" s="1233"/>
      <c r="DU266" s="1233"/>
      <c r="DV266" s="1233"/>
      <c r="DW266" s="1233"/>
      <c r="DX266" s="1233"/>
      <c r="DY266" s="1233"/>
      <c r="DZ266" s="1233"/>
      <c r="EA266" s="1233"/>
      <c r="EB266" s="1233"/>
      <c r="EC266" s="1233"/>
      <c r="ED266" s="1233"/>
      <c r="EE266" s="1233"/>
      <c r="EF266" s="1233"/>
      <c r="EG266" s="1233"/>
      <c r="EH266" s="1253"/>
      <c r="EI266" s="1253"/>
      <c r="EJ266" s="1253"/>
      <c r="EK266" s="1253"/>
      <c r="EM266" s="1233"/>
      <c r="EN266" s="1233"/>
      <c r="EO266" s="1233"/>
      <c r="EP266" s="1233"/>
      <c r="EQ266" s="1233"/>
      <c r="ER266" s="1233"/>
      <c r="ES266" s="1233"/>
      <c r="ET266" s="1233"/>
      <c r="EU266" s="1233"/>
      <c r="EV266" s="1233"/>
      <c r="EW266" s="1233"/>
      <c r="EX266" s="1233"/>
      <c r="EY266" s="1233"/>
      <c r="EZ266" s="1233"/>
      <c r="FA266" s="1233"/>
      <c r="FB266" s="1233"/>
      <c r="FC266" s="1233"/>
      <c r="FD266" s="1233"/>
      <c r="FE266" s="1233"/>
      <c r="FF266" s="1233"/>
      <c r="FG266" s="1233"/>
      <c r="FH266" s="1233"/>
      <c r="FI266" s="1233"/>
      <c r="FJ266" s="1233"/>
      <c r="FK266" s="1233"/>
      <c r="FL266" s="1233"/>
      <c r="FM266" s="1233"/>
      <c r="FN266" s="1233"/>
      <c r="FO266" s="1233"/>
      <c r="FP266" s="1233"/>
      <c r="FQ266" s="1233"/>
      <c r="FR266" s="1233"/>
      <c r="FS266" s="1233"/>
      <c r="FT266" s="1233"/>
      <c r="FU266" s="1233"/>
      <c r="FV266" s="1233"/>
      <c r="FW266" s="1233"/>
      <c r="FX266" s="1233"/>
      <c r="FY266" s="1233"/>
      <c r="FZ266" s="1233"/>
      <c r="GA266" s="1233"/>
      <c r="GB266" s="1233"/>
      <c r="GC266" s="1233"/>
      <c r="GD266" s="1233"/>
      <c r="GE266" s="1233"/>
      <c r="GF266" s="1233"/>
      <c r="GG266" s="1233"/>
      <c r="GH266" s="1233"/>
      <c r="GI266" s="1233"/>
      <c r="GJ266" s="1233"/>
      <c r="GK266" s="1233"/>
      <c r="GL266" s="1233"/>
      <c r="GM266" s="1233"/>
      <c r="GN266" s="1233"/>
      <c r="GO266" s="1233"/>
      <c r="GP266" s="1233"/>
      <c r="GQ266" s="1233"/>
      <c r="GR266" s="1233"/>
      <c r="GS266" s="1233"/>
      <c r="GT266" s="1233"/>
      <c r="GU266" s="1233"/>
      <c r="GV266" s="1233"/>
      <c r="GW266" s="1233"/>
      <c r="GX266" s="1233"/>
      <c r="GY266" s="1233"/>
      <c r="GZ266" s="1233"/>
      <c r="HA266" s="1233"/>
      <c r="HB266" s="1233"/>
      <c r="HC266" s="1233"/>
      <c r="HD266" s="1233"/>
      <c r="HE266" s="1233"/>
      <c r="HF266" s="1233"/>
      <c r="HG266" s="1233"/>
      <c r="HH266" s="1233"/>
      <c r="HI266" s="1233"/>
      <c r="HJ266" s="1233"/>
      <c r="HK266" s="1233"/>
      <c r="HL266" s="1233"/>
      <c r="HM266" s="1233"/>
      <c r="HN266" s="1233"/>
      <c r="HO266" s="1233"/>
    </row>
    <row r="267" spans="32:223" s="325" customFormat="1" x14ac:dyDescent="0.2">
      <c r="AF267" s="932"/>
      <c r="AG267" s="932"/>
      <c r="AH267" s="932"/>
      <c r="AI267" s="932"/>
      <c r="AJ267" s="932"/>
      <c r="AK267" s="932"/>
      <c r="AL267" s="932"/>
      <c r="AM267" s="932"/>
      <c r="AN267" s="932"/>
      <c r="AP267" s="932"/>
      <c r="AQ267" s="932"/>
      <c r="AR267" s="932"/>
      <c r="AS267" s="932"/>
      <c r="AT267" s="932"/>
      <c r="AU267" s="932"/>
      <c r="AV267" s="932"/>
      <c r="AW267" s="932"/>
      <c r="AX267" s="932"/>
      <c r="BA267" s="1253"/>
      <c r="BB267" s="1253"/>
      <c r="BC267" s="1253"/>
      <c r="BE267" s="1233"/>
      <c r="BF267" s="1233"/>
      <c r="BG267" s="1233"/>
      <c r="BH267" s="1233"/>
      <c r="BI267" s="1233"/>
      <c r="BJ267" s="1233"/>
      <c r="BK267" s="1233"/>
      <c r="BL267" s="1233"/>
      <c r="BM267" s="1233"/>
      <c r="BN267" s="1233"/>
      <c r="BO267" s="1233"/>
      <c r="BP267" s="1233"/>
      <c r="BQ267" s="1233"/>
      <c r="BR267" s="1233"/>
      <c r="BS267" s="1233"/>
      <c r="BT267" s="1233"/>
      <c r="BU267" s="1233"/>
      <c r="BV267" s="1233"/>
      <c r="BW267" s="1233"/>
      <c r="BX267" s="1233"/>
      <c r="BY267" s="1233"/>
      <c r="BZ267" s="1233"/>
      <c r="CA267" s="1233"/>
      <c r="CB267" s="1233"/>
      <c r="CC267" s="1233"/>
      <c r="CD267" s="1233"/>
      <c r="CE267" s="1233"/>
      <c r="CF267" s="1233"/>
      <c r="CG267" s="1233"/>
      <c r="CH267" s="1233"/>
      <c r="CI267" s="1233"/>
      <c r="CJ267" s="1233"/>
      <c r="CK267" s="1233"/>
      <c r="CL267" s="1233"/>
      <c r="CM267" s="1233"/>
      <c r="CN267" s="1233"/>
      <c r="CO267" s="1233"/>
      <c r="CP267" s="1233"/>
      <c r="CQ267" s="1233"/>
      <c r="CR267" s="1233"/>
      <c r="CS267" s="1233"/>
      <c r="CT267" s="1233"/>
      <c r="CU267" s="1233"/>
      <c r="CV267" s="1233"/>
      <c r="CW267" s="1233"/>
      <c r="CX267" s="1233"/>
      <c r="CY267" s="1233"/>
      <c r="CZ267" s="1233"/>
      <c r="DA267" s="1233"/>
      <c r="DB267" s="1233"/>
      <c r="DC267" s="1233"/>
      <c r="DD267" s="1233"/>
      <c r="DE267" s="1233"/>
      <c r="DF267" s="1233"/>
      <c r="DG267" s="1233"/>
      <c r="DH267" s="1233"/>
      <c r="DI267" s="1233"/>
      <c r="DJ267" s="1233"/>
      <c r="DK267" s="1233"/>
      <c r="DL267" s="1233"/>
      <c r="DM267" s="1233"/>
      <c r="DN267" s="1233"/>
      <c r="DO267" s="1233"/>
      <c r="DP267" s="1233"/>
      <c r="DQ267" s="1233"/>
      <c r="DR267" s="1233"/>
      <c r="DS267" s="1233"/>
      <c r="DT267" s="1233"/>
      <c r="DU267" s="1233"/>
      <c r="DV267" s="1233"/>
      <c r="DW267" s="1233"/>
      <c r="DX267" s="1233"/>
      <c r="DY267" s="1233"/>
      <c r="DZ267" s="1233"/>
      <c r="EA267" s="1233"/>
      <c r="EB267" s="1233"/>
      <c r="EC267" s="1233"/>
      <c r="ED267" s="1233"/>
      <c r="EE267" s="1233"/>
      <c r="EF267" s="1233"/>
      <c r="EG267" s="1233"/>
      <c r="EH267" s="1253"/>
      <c r="EI267" s="1253"/>
      <c r="EJ267" s="1253"/>
      <c r="EK267" s="1253"/>
      <c r="EM267" s="1233"/>
      <c r="EN267" s="1233"/>
      <c r="EO267" s="1233"/>
      <c r="EP267" s="1233"/>
      <c r="EQ267" s="1233"/>
      <c r="ER267" s="1233"/>
      <c r="ES267" s="1233"/>
      <c r="ET267" s="1233"/>
      <c r="EU267" s="1233"/>
      <c r="EV267" s="1233"/>
      <c r="EW267" s="1233"/>
      <c r="EX267" s="1233"/>
      <c r="EY267" s="1233"/>
      <c r="EZ267" s="1233"/>
      <c r="FA267" s="1233"/>
      <c r="FB267" s="1233"/>
      <c r="FC267" s="1233"/>
      <c r="FD267" s="1233"/>
      <c r="FE267" s="1233"/>
      <c r="FF267" s="1233"/>
      <c r="FG267" s="1233"/>
      <c r="FH267" s="1233"/>
      <c r="FI267" s="1233"/>
      <c r="FJ267" s="1233"/>
      <c r="FK267" s="1233"/>
      <c r="FL267" s="1233"/>
      <c r="FM267" s="1233"/>
      <c r="FN267" s="1233"/>
      <c r="FO267" s="1233"/>
      <c r="FP267" s="1233"/>
      <c r="FQ267" s="1233"/>
      <c r="FR267" s="1233"/>
      <c r="FS267" s="1233"/>
      <c r="FT267" s="1233"/>
      <c r="FU267" s="1233"/>
      <c r="FV267" s="1233"/>
      <c r="FW267" s="1233"/>
      <c r="FX267" s="1233"/>
      <c r="FY267" s="1233"/>
      <c r="FZ267" s="1233"/>
      <c r="GA267" s="1233"/>
      <c r="GB267" s="1233"/>
      <c r="GC267" s="1233"/>
      <c r="GD267" s="1233"/>
      <c r="GE267" s="1233"/>
      <c r="GF267" s="1233"/>
      <c r="GG267" s="1233"/>
      <c r="GH267" s="1233"/>
      <c r="GI267" s="1233"/>
      <c r="GJ267" s="1233"/>
      <c r="GK267" s="1233"/>
      <c r="GL267" s="1233"/>
      <c r="GM267" s="1233"/>
      <c r="GN267" s="1233"/>
      <c r="GO267" s="1233"/>
      <c r="GP267" s="1233"/>
      <c r="GQ267" s="1233"/>
      <c r="GR267" s="1233"/>
      <c r="GS267" s="1233"/>
      <c r="GT267" s="1233"/>
      <c r="GU267" s="1233"/>
      <c r="GV267" s="1233"/>
      <c r="GW267" s="1233"/>
      <c r="GX267" s="1233"/>
      <c r="GY267" s="1233"/>
      <c r="GZ267" s="1233"/>
      <c r="HA267" s="1233"/>
      <c r="HB267" s="1233"/>
      <c r="HC267" s="1233"/>
      <c r="HD267" s="1233"/>
      <c r="HE267" s="1233"/>
      <c r="HF267" s="1233"/>
      <c r="HG267" s="1233"/>
      <c r="HH267" s="1233"/>
      <c r="HI267" s="1233"/>
      <c r="HJ267" s="1233"/>
      <c r="HK267" s="1233"/>
      <c r="HL267" s="1233"/>
      <c r="HM267" s="1233"/>
      <c r="HN267" s="1233"/>
      <c r="HO267" s="1233"/>
    </row>
    <row r="268" spans="32:223" s="325" customFormat="1" x14ac:dyDescent="0.2">
      <c r="AF268" s="932"/>
      <c r="AG268" s="932"/>
      <c r="AH268" s="932"/>
      <c r="AI268" s="932"/>
      <c r="AJ268" s="932"/>
      <c r="AK268" s="932"/>
      <c r="AL268" s="932"/>
      <c r="AM268" s="932"/>
      <c r="AN268" s="932"/>
      <c r="AP268" s="932"/>
      <c r="AQ268" s="932"/>
      <c r="AR268" s="932"/>
      <c r="AS268" s="932"/>
      <c r="AT268" s="932"/>
      <c r="AU268" s="932"/>
      <c r="AV268" s="932"/>
      <c r="AW268" s="932"/>
      <c r="AX268" s="932"/>
      <c r="BA268" s="1253"/>
      <c r="BB268" s="1253"/>
      <c r="BC268" s="1253"/>
      <c r="BE268" s="1233"/>
      <c r="BF268" s="1233"/>
      <c r="BG268" s="1233"/>
      <c r="BH268" s="1233"/>
      <c r="BI268" s="1233"/>
      <c r="BJ268" s="1233"/>
      <c r="BK268" s="1233"/>
      <c r="BL268" s="1233"/>
      <c r="BM268" s="1233"/>
      <c r="BN268" s="1233"/>
      <c r="BO268" s="1233"/>
      <c r="BP268" s="1233"/>
      <c r="BQ268" s="1233"/>
      <c r="BR268" s="1233"/>
      <c r="BS268" s="1233"/>
      <c r="BT268" s="1233"/>
      <c r="BU268" s="1233"/>
      <c r="BV268" s="1233"/>
      <c r="BW268" s="1233"/>
      <c r="BX268" s="1233"/>
      <c r="BY268" s="1233"/>
      <c r="BZ268" s="1233"/>
      <c r="CA268" s="1233"/>
      <c r="CB268" s="1233"/>
      <c r="CC268" s="1233"/>
      <c r="CD268" s="1233"/>
      <c r="CE268" s="1233"/>
      <c r="CF268" s="1233"/>
      <c r="CG268" s="1233"/>
      <c r="CH268" s="1233"/>
      <c r="CI268" s="1233"/>
      <c r="CJ268" s="1233"/>
      <c r="CK268" s="1233"/>
      <c r="CL268" s="1233"/>
      <c r="CM268" s="1233"/>
      <c r="CN268" s="1233"/>
      <c r="CO268" s="1233"/>
      <c r="CP268" s="1233"/>
      <c r="CQ268" s="1233"/>
      <c r="CR268" s="1233"/>
      <c r="CS268" s="1233"/>
      <c r="CT268" s="1233"/>
      <c r="CU268" s="1233"/>
      <c r="CV268" s="1233"/>
      <c r="CW268" s="1233"/>
      <c r="CX268" s="1233"/>
      <c r="CY268" s="1233"/>
      <c r="CZ268" s="1233"/>
      <c r="DA268" s="1233"/>
      <c r="DB268" s="1233"/>
      <c r="DC268" s="1233"/>
      <c r="DD268" s="1233"/>
      <c r="DE268" s="1233"/>
      <c r="DF268" s="1233"/>
      <c r="DG268" s="1233"/>
      <c r="DH268" s="1233"/>
      <c r="DI268" s="1233"/>
      <c r="DJ268" s="1233"/>
      <c r="DK268" s="1233"/>
      <c r="DL268" s="1233"/>
      <c r="DM268" s="1233"/>
      <c r="DN268" s="1233"/>
      <c r="DO268" s="1233"/>
      <c r="DP268" s="1233"/>
      <c r="DQ268" s="1233"/>
      <c r="DR268" s="1233"/>
      <c r="DS268" s="1233"/>
      <c r="DT268" s="1233"/>
      <c r="DU268" s="1233"/>
      <c r="DV268" s="1233"/>
      <c r="DW268" s="1233"/>
      <c r="DX268" s="1233"/>
      <c r="DY268" s="1233"/>
      <c r="DZ268" s="1233"/>
      <c r="EA268" s="1233"/>
      <c r="EB268" s="1233"/>
      <c r="EC268" s="1233"/>
      <c r="ED268" s="1233"/>
      <c r="EE268" s="1233"/>
      <c r="EF268" s="1233"/>
      <c r="EG268" s="1233"/>
      <c r="EH268" s="1253"/>
      <c r="EI268" s="1253"/>
      <c r="EJ268" s="1253"/>
      <c r="EK268" s="1253"/>
      <c r="EM268" s="1233"/>
      <c r="EN268" s="1233"/>
      <c r="EO268" s="1233"/>
      <c r="EP268" s="1233"/>
      <c r="EQ268" s="1233"/>
      <c r="ER268" s="1233"/>
      <c r="ES268" s="1233"/>
      <c r="ET268" s="1233"/>
      <c r="EU268" s="1233"/>
      <c r="EV268" s="1233"/>
      <c r="EW268" s="1233"/>
      <c r="EX268" s="1233"/>
      <c r="EY268" s="1233"/>
      <c r="EZ268" s="1233"/>
      <c r="FA268" s="1233"/>
      <c r="FB268" s="1233"/>
      <c r="FC268" s="1233"/>
      <c r="FD268" s="1233"/>
      <c r="FE268" s="1233"/>
      <c r="FF268" s="1233"/>
      <c r="FG268" s="1233"/>
      <c r="FH268" s="1233"/>
      <c r="FI268" s="1233"/>
      <c r="FJ268" s="1233"/>
      <c r="FK268" s="1233"/>
      <c r="FL268" s="1233"/>
      <c r="FM268" s="1233"/>
      <c r="FN268" s="1233"/>
      <c r="FO268" s="1233"/>
      <c r="FP268" s="1233"/>
      <c r="FQ268" s="1233"/>
      <c r="FR268" s="1233"/>
      <c r="FS268" s="1233"/>
      <c r="FT268" s="1233"/>
      <c r="FU268" s="1233"/>
      <c r="FV268" s="1233"/>
      <c r="FW268" s="1233"/>
      <c r="FX268" s="1233"/>
      <c r="FY268" s="1233"/>
      <c r="FZ268" s="1233"/>
      <c r="GA268" s="1233"/>
      <c r="GB268" s="1233"/>
      <c r="GC268" s="1233"/>
      <c r="GD268" s="1233"/>
      <c r="GE268" s="1233"/>
      <c r="GF268" s="1233"/>
      <c r="GG268" s="1233"/>
      <c r="GH268" s="1233"/>
      <c r="GI268" s="1233"/>
      <c r="GJ268" s="1233"/>
      <c r="GK268" s="1233"/>
      <c r="GL268" s="1233"/>
      <c r="GM268" s="1233"/>
      <c r="GN268" s="1233"/>
      <c r="GO268" s="1233"/>
      <c r="GP268" s="1233"/>
      <c r="GQ268" s="1233"/>
      <c r="GR268" s="1233"/>
      <c r="GS268" s="1233"/>
      <c r="GT268" s="1233"/>
      <c r="GU268" s="1233"/>
      <c r="GV268" s="1233"/>
      <c r="GW268" s="1233"/>
      <c r="GX268" s="1233"/>
      <c r="GY268" s="1233"/>
      <c r="GZ268" s="1233"/>
      <c r="HA268" s="1233"/>
      <c r="HB268" s="1233"/>
      <c r="HC268" s="1233"/>
      <c r="HD268" s="1233"/>
      <c r="HE268" s="1233"/>
      <c r="HF268" s="1233"/>
      <c r="HG268" s="1233"/>
      <c r="HH268" s="1233"/>
      <c r="HI268" s="1233"/>
      <c r="HJ268" s="1233"/>
      <c r="HK268" s="1233"/>
      <c r="HL268" s="1233"/>
      <c r="HM268" s="1233"/>
      <c r="HN268" s="1233"/>
      <c r="HO268" s="1233"/>
    </row>
    <row r="269" spans="32:223" s="325" customFormat="1" x14ac:dyDescent="0.2">
      <c r="AF269" s="932"/>
      <c r="AG269" s="932"/>
      <c r="AH269" s="932"/>
      <c r="AI269" s="932"/>
      <c r="AJ269" s="932"/>
      <c r="AK269" s="932"/>
      <c r="AL269" s="932"/>
      <c r="AM269" s="932"/>
      <c r="AN269" s="932"/>
      <c r="AP269" s="932"/>
      <c r="AQ269" s="932"/>
      <c r="AR269" s="932"/>
      <c r="AS269" s="932"/>
      <c r="AT269" s="932"/>
      <c r="AU269" s="932"/>
      <c r="AV269" s="932"/>
      <c r="AW269" s="932"/>
      <c r="AX269" s="932"/>
      <c r="BA269" s="1253"/>
      <c r="BB269" s="1253"/>
      <c r="BC269" s="1253"/>
      <c r="BE269" s="1233"/>
      <c r="BF269" s="1233"/>
      <c r="BG269" s="1233"/>
      <c r="BH269" s="1233"/>
      <c r="BI269" s="1233"/>
      <c r="BJ269" s="1233"/>
      <c r="BK269" s="1233"/>
      <c r="BL269" s="1233"/>
      <c r="BM269" s="1233"/>
      <c r="BN269" s="1233"/>
      <c r="BO269" s="1233"/>
      <c r="BP269" s="1233"/>
      <c r="BQ269" s="1233"/>
      <c r="BR269" s="1233"/>
      <c r="BS269" s="1233"/>
      <c r="BT269" s="1233"/>
      <c r="BU269" s="1233"/>
      <c r="BV269" s="1233"/>
      <c r="BW269" s="1233"/>
      <c r="BX269" s="1233"/>
      <c r="BY269" s="1233"/>
      <c r="BZ269" s="1233"/>
      <c r="CA269" s="1233"/>
      <c r="CB269" s="1233"/>
      <c r="CC269" s="1233"/>
      <c r="CD269" s="1233"/>
      <c r="CE269" s="1233"/>
      <c r="CF269" s="1233"/>
      <c r="CG269" s="1233"/>
      <c r="CH269" s="1233"/>
      <c r="CI269" s="1233"/>
      <c r="CJ269" s="1233"/>
      <c r="CK269" s="1233"/>
      <c r="CL269" s="1233"/>
      <c r="CM269" s="1233"/>
      <c r="CN269" s="1233"/>
      <c r="CO269" s="1233"/>
      <c r="CP269" s="1233"/>
      <c r="CQ269" s="1233"/>
      <c r="CR269" s="1233"/>
      <c r="CS269" s="1233"/>
      <c r="CT269" s="1233"/>
      <c r="CU269" s="1233"/>
      <c r="CV269" s="1233"/>
      <c r="CW269" s="1233"/>
      <c r="CX269" s="1233"/>
      <c r="CY269" s="1233"/>
      <c r="CZ269" s="1233"/>
      <c r="DA269" s="1233"/>
      <c r="DB269" s="1233"/>
      <c r="DC269" s="1233"/>
      <c r="DD269" s="1233"/>
      <c r="DE269" s="1233"/>
      <c r="DF269" s="1233"/>
      <c r="DG269" s="1233"/>
      <c r="DH269" s="1233"/>
      <c r="DI269" s="1233"/>
      <c r="DJ269" s="1233"/>
      <c r="DK269" s="1233"/>
      <c r="DL269" s="1233"/>
      <c r="DM269" s="1233"/>
      <c r="DN269" s="1233"/>
      <c r="DO269" s="1233"/>
      <c r="DP269" s="1233"/>
      <c r="DQ269" s="1233"/>
      <c r="DR269" s="1233"/>
      <c r="DS269" s="1233"/>
      <c r="DT269" s="1233"/>
      <c r="DU269" s="1233"/>
      <c r="DV269" s="1233"/>
      <c r="DW269" s="1233"/>
      <c r="DX269" s="1233"/>
      <c r="DY269" s="1233"/>
      <c r="DZ269" s="1233"/>
      <c r="EA269" s="1233"/>
      <c r="EB269" s="1233"/>
      <c r="EC269" s="1233"/>
      <c r="ED269" s="1233"/>
      <c r="EE269" s="1233"/>
      <c r="EF269" s="1233"/>
      <c r="EG269" s="1233"/>
      <c r="EH269" s="1253"/>
      <c r="EI269" s="1253"/>
      <c r="EJ269" s="1253"/>
      <c r="EK269" s="1253"/>
      <c r="EM269" s="1233"/>
      <c r="EN269" s="1233"/>
      <c r="EO269" s="1233"/>
      <c r="EP269" s="1233"/>
      <c r="EQ269" s="1233"/>
      <c r="ER269" s="1233"/>
      <c r="ES269" s="1233"/>
      <c r="ET269" s="1233"/>
      <c r="EU269" s="1233"/>
      <c r="EV269" s="1233"/>
      <c r="EW269" s="1233"/>
      <c r="EX269" s="1233"/>
      <c r="EY269" s="1233"/>
      <c r="EZ269" s="1233"/>
      <c r="FA269" s="1233"/>
      <c r="FB269" s="1233"/>
      <c r="FC269" s="1233"/>
      <c r="FD269" s="1233"/>
      <c r="FE269" s="1233"/>
      <c r="FF269" s="1233"/>
      <c r="FG269" s="1233"/>
      <c r="FH269" s="1233"/>
      <c r="FI269" s="1233"/>
      <c r="FJ269" s="1233"/>
      <c r="FK269" s="1233"/>
      <c r="FL269" s="1233"/>
      <c r="FM269" s="1233"/>
      <c r="FN269" s="1233"/>
      <c r="FO269" s="1233"/>
      <c r="FP269" s="1233"/>
      <c r="FQ269" s="1233"/>
      <c r="FR269" s="1233"/>
      <c r="FS269" s="1233"/>
      <c r="FT269" s="1233"/>
      <c r="FU269" s="1233"/>
      <c r="FV269" s="1233"/>
      <c r="FW269" s="1233"/>
      <c r="FX269" s="1233"/>
      <c r="FY269" s="1233"/>
      <c r="FZ269" s="1233"/>
      <c r="GA269" s="1233"/>
      <c r="GB269" s="1233"/>
      <c r="GC269" s="1233"/>
      <c r="GD269" s="1233"/>
      <c r="GE269" s="1233"/>
      <c r="GF269" s="1233"/>
      <c r="GG269" s="1233"/>
      <c r="GH269" s="1233"/>
      <c r="GI269" s="1233"/>
      <c r="GJ269" s="1233"/>
      <c r="GK269" s="1233"/>
      <c r="GL269" s="1233"/>
      <c r="GM269" s="1233"/>
      <c r="GN269" s="1233"/>
      <c r="GO269" s="1233"/>
      <c r="GP269" s="1233"/>
      <c r="GQ269" s="1233"/>
      <c r="GR269" s="1233"/>
      <c r="GS269" s="1233"/>
      <c r="GT269" s="1233"/>
      <c r="GU269" s="1233"/>
      <c r="GV269" s="1233"/>
      <c r="GW269" s="1233"/>
      <c r="GX269" s="1233"/>
      <c r="GY269" s="1233"/>
      <c r="GZ269" s="1233"/>
      <c r="HA269" s="1233"/>
      <c r="HB269" s="1233"/>
      <c r="HC269" s="1233"/>
      <c r="HD269" s="1233"/>
      <c r="HE269" s="1233"/>
      <c r="HF269" s="1233"/>
      <c r="HG269" s="1233"/>
      <c r="HH269" s="1233"/>
      <c r="HI269" s="1233"/>
      <c r="HJ269" s="1233"/>
      <c r="HK269" s="1233"/>
      <c r="HL269" s="1233"/>
      <c r="HM269" s="1233"/>
      <c r="HN269" s="1233"/>
      <c r="HO269" s="1233"/>
    </row>
    <row r="270" spans="32:223" s="325" customFormat="1" x14ac:dyDescent="0.2">
      <c r="AF270" s="932"/>
      <c r="AG270" s="932"/>
      <c r="AH270" s="932"/>
      <c r="AI270" s="932"/>
      <c r="AJ270" s="932"/>
      <c r="AK270" s="932"/>
      <c r="AL270" s="932"/>
      <c r="AM270" s="932"/>
      <c r="AN270" s="932"/>
      <c r="AP270" s="932"/>
      <c r="AQ270" s="932"/>
      <c r="AR270" s="932"/>
      <c r="AS270" s="932"/>
      <c r="AT270" s="932"/>
      <c r="AU270" s="932"/>
      <c r="AV270" s="932"/>
      <c r="AW270" s="932"/>
      <c r="AX270" s="932"/>
      <c r="BA270" s="1253"/>
      <c r="BB270" s="1253"/>
      <c r="BC270" s="1253"/>
      <c r="BE270" s="1233"/>
      <c r="BF270" s="1233"/>
      <c r="BG270" s="1233"/>
      <c r="BH270" s="1233"/>
      <c r="BI270" s="1233"/>
      <c r="BJ270" s="1233"/>
      <c r="BK270" s="1233"/>
      <c r="BL270" s="1233"/>
      <c r="BM270" s="1233"/>
      <c r="BN270" s="1233"/>
      <c r="BO270" s="1233"/>
      <c r="BP270" s="1233"/>
      <c r="BQ270" s="1233"/>
      <c r="BR270" s="1233"/>
      <c r="BS270" s="1233"/>
      <c r="BT270" s="1233"/>
      <c r="BU270" s="1233"/>
      <c r="BV270" s="1233"/>
      <c r="BW270" s="1233"/>
      <c r="BX270" s="1233"/>
      <c r="BY270" s="1233"/>
      <c r="BZ270" s="1233"/>
      <c r="CA270" s="1233"/>
      <c r="CB270" s="1233"/>
      <c r="CC270" s="1233"/>
      <c r="CD270" s="1233"/>
      <c r="CE270" s="1233"/>
      <c r="CF270" s="1233"/>
      <c r="CG270" s="1233"/>
      <c r="CH270" s="1233"/>
      <c r="CI270" s="1233"/>
      <c r="CJ270" s="1233"/>
      <c r="CK270" s="1233"/>
      <c r="CL270" s="1233"/>
      <c r="CM270" s="1233"/>
      <c r="CN270" s="1233"/>
      <c r="CO270" s="1233"/>
      <c r="CP270" s="1233"/>
      <c r="CQ270" s="1233"/>
      <c r="CR270" s="1233"/>
      <c r="CS270" s="1233"/>
      <c r="CT270" s="1233"/>
      <c r="CU270" s="1233"/>
      <c r="CV270" s="1233"/>
      <c r="CW270" s="1233"/>
      <c r="CX270" s="1233"/>
      <c r="CY270" s="1233"/>
      <c r="CZ270" s="1233"/>
      <c r="DA270" s="1233"/>
      <c r="DB270" s="1233"/>
      <c r="DC270" s="1233"/>
      <c r="DD270" s="1233"/>
      <c r="DE270" s="1233"/>
      <c r="DF270" s="1233"/>
      <c r="DG270" s="1233"/>
      <c r="DH270" s="1233"/>
      <c r="DI270" s="1233"/>
      <c r="DJ270" s="1233"/>
      <c r="DK270" s="1233"/>
      <c r="DL270" s="1233"/>
      <c r="DM270" s="1233"/>
      <c r="DN270" s="1233"/>
      <c r="DO270" s="1233"/>
      <c r="DP270" s="1233"/>
      <c r="DQ270" s="1233"/>
      <c r="DR270" s="1233"/>
      <c r="DS270" s="1233"/>
      <c r="DT270" s="1233"/>
      <c r="DU270" s="1233"/>
      <c r="DV270" s="1233"/>
      <c r="DW270" s="1233"/>
      <c r="DX270" s="1233"/>
      <c r="DY270" s="1233"/>
      <c r="DZ270" s="1233"/>
      <c r="EA270" s="1233"/>
      <c r="EB270" s="1233"/>
      <c r="EC270" s="1233"/>
      <c r="ED270" s="1233"/>
      <c r="EE270" s="1233"/>
      <c r="EF270" s="1233"/>
      <c r="EG270" s="1233"/>
      <c r="EH270" s="1253"/>
      <c r="EI270" s="1253"/>
      <c r="EJ270" s="1253"/>
      <c r="EK270" s="1253"/>
      <c r="EM270" s="1233"/>
      <c r="EN270" s="1233"/>
      <c r="EO270" s="1233"/>
      <c r="EP270" s="1233"/>
      <c r="EQ270" s="1233"/>
      <c r="ER270" s="1233"/>
      <c r="ES270" s="1233"/>
      <c r="ET270" s="1233"/>
      <c r="EU270" s="1233"/>
      <c r="EV270" s="1233"/>
      <c r="EW270" s="1233"/>
      <c r="EX270" s="1233"/>
      <c r="EY270" s="1233"/>
      <c r="EZ270" s="1233"/>
      <c r="FA270" s="1233"/>
      <c r="FB270" s="1233"/>
      <c r="FC270" s="1233"/>
      <c r="FD270" s="1233"/>
      <c r="FE270" s="1233"/>
      <c r="FF270" s="1233"/>
      <c r="FG270" s="1233"/>
      <c r="FH270" s="1233"/>
      <c r="FI270" s="1233"/>
      <c r="FJ270" s="1233"/>
      <c r="FK270" s="1233"/>
      <c r="FL270" s="1233"/>
      <c r="FM270" s="1233"/>
      <c r="FN270" s="1233"/>
      <c r="FO270" s="1233"/>
      <c r="FP270" s="1233"/>
      <c r="FQ270" s="1233"/>
      <c r="FR270" s="1233"/>
      <c r="FS270" s="1233"/>
      <c r="FT270" s="1233"/>
      <c r="FU270" s="1233"/>
      <c r="FV270" s="1233"/>
      <c r="FW270" s="1233"/>
      <c r="FX270" s="1233"/>
      <c r="FY270" s="1233"/>
      <c r="FZ270" s="1233"/>
      <c r="GA270" s="1233"/>
      <c r="GB270" s="1233"/>
      <c r="GC270" s="1233"/>
      <c r="GD270" s="1233"/>
      <c r="GE270" s="1233"/>
      <c r="GF270" s="1233"/>
      <c r="GG270" s="1233"/>
      <c r="GH270" s="1233"/>
      <c r="GI270" s="1233"/>
      <c r="GJ270" s="1233"/>
      <c r="GK270" s="1233"/>
      <c r="GL270" s="1233"/>
      <c r="GM270" s="1233"/>
      <c r="GN270" s="1233"/>
      <c r="GO270" s="1233"/>
      <c r="GP270" s="1233"/>
      <c r="GQ270" s="1233"/>
      <c r="GR270" s="1233"/>
      <c r="GS270" s="1233"/>
      <c r="GT270" s="1233"/>
      <c r="GU270" s="1233"/>
      <c r="GV270" s="1233"/>
      <c r="GW270" s="1233"/>
      <c r="GX270" s="1233"/>
      <c r="GY270" s="1233"/>
      <c r="GZ270" s="1233"/>
      <c r="HA270" s="1233"/>
      <c r="HB270" s="1233"/>
      <c r="HC270" s="1233"/>
      <c r="HD270" s="1233"/>
      <c r="HE270" s="1233"/>
      <c r="HF270" s="1233"/>
      <c r="HG270" s="1233"/>
      <c r="HH270" s="1233"/>
      <c r="HI270" s="1233"/>
      <c r="HJ270" s="1233"/>
      <c r="HK270" s="1233"/>
      <c r="HL270" s="1233"/>
      <c r="HM270" s="1233"/>
      <c r="HN270" s="1233"/>
      <c r="HO270" s="1233"/>
    </row>
    <row r="271" spans="32:223" s="325" customFormat="1" x14ac:dyDescent="0.2">
      <c r="AF271" s="932"/>
      <c r="AG271" s="932"/>
      <c r="AH271" s="932"/>
      <c r="AI271" s="932"/>
      <c r="AJ271" s="932"/>
      <c r="AK271" s="932"/>
      <c r="AL271" s="932"/>
      <c r="AM271" s="932"/>
      <c r="AN271" s="932"/>
      <c r="AP271" s="932"/>
      <c r="AQ271" s="932"/>
      <c r="AR271" s="932"/>
      <c r="AS271" s="932"/>
      <c r="AT271" s="932"/>
      <c r="AU271" s="932"/>
      <c r="AV271" s="932"/>
      <c r="AW271" s="932"/>
      <c r="AX271" s="932"/>
      <c r="BA271" s="1253"/>
      <c r="BB271" s="1253"/>
      <c r="BC271" s="1253"/>
      <c r="BE271" s="1233"/>
      <c r="BF271" s="1233"/>
      <c r="BG271" s="1233"/>
      <c r="BH271" s="1233"/>
      <c r="BI271" s="1233"/>
      <c r="BJ271" s="1233"/>
      <c r="BK271" s="1233"/>
      <c r="BL271" s="1233"/>
      <c r="BM271" s="1233"/>
      <c r="BN271" s="1233"/>
      <c r="BO271" s="1233"/>
      <c r="BP271" s="1233"/>
      <c r="BQ271" s="1233"/>
      <c r="BR271" s="1233"/>
      <c r="BS271" s="1233"/>
      <c r="BT271" s="1233"/>
      <c r="BU271" s="1233"/>
      <c r="BV271" s="1233"/>
      <c r="BW271" s="1233"/>
      <c r="BX271" s="1233"/>
      <c r="BY271" s="1233"/>
      <c r="BZ271" s="1233"/>
      <c r="CA271" s="1233"/>
      <c r="CB271" s="1233"/>
      <c r="CC271" s="1233"/>
      <c r="CD271" s="1233"/>
      <c r="CE271" s="1233"/>
      <c r="CF271" s="1233"/>
      <c r="CG271" s="1233"/>
      <c r="CH271" s="1233"/>
      <c r="CI271" s="1233"/>
      <c r="CJ271" s="1233"/>
      <c r="CK271" s="1233"/>
      <c r="CL271" s="1233"/>
      <c r="CM271" s="1233"/>
      <c r="CN271" s="1233"/>
      <c r="CO271" s="1233"/>
      <c r="CP271" s="1233"/>
      <c r="CQ271" s="1233"/>
      <c r="CR271" s="1233"/>
      <c r="CS271" s="1233"/>
      <c r="CT271" s="1233"/>
      <c r="CU271" s="1233"/>
      <c r="CV271" s="1233"/>
      <c r="CW271" s="1233"/>
      <c r="CX271" s="1233"/>
      <c r="CY271" s="1233"/>
      <c r="CZ271" s="1233"/>
      <c r="DA271" s="1233"/>
      <c r="DB271" s="1233"/>
      <c r="DC271" s="1233"/>
      <c r="DD271" s="1233"/>
      <c r="DE271" s="1233"/>
      <c r="DF271" s="1233"/>
      <c r="DG271" s="1233"/>
      <c r="DH271" s="1233"/>
      <c r="DI271" s="1233"/>
      <c r="DJ271" s="1233"/>
      <c r="DK271" s="1233"/>
      <c r="DL271" s="1233"/>
      <c r="DM271" s="1233"/>
      <c r="DN271" s="1233"/>
      <c r="DO271" s="1233"/>
      <c r="DP271" s="1233"/>
      <c r="DQ271" s="1233"/>
      <c r="DR271" s="1233"/>
      <c r="DS271" s="1233"/>
      <c r="DT271" s="1233"/>
      <c r="DU271" s="1233"/>
      <c r="DV271" s="1233"/>
      <c r="DW271" s="1233"/>
      <c r="DX271" s="1233"/>
      <c r="DY271" s="1233"/>
      <c r="DZ271" s="1233"/>
      <c r="EA271" s="1233"/>
      <c r="EB271" s="1233"/>
      <c r="EC271" s="1233"/>
      <c r="ED271" s="1233"/>
      <c r="EE271" s="1233"/>
      <c r="EF271" s="1233"/>
      <c r="EG271" s="1233"/>
      <c r="EH271" s="1253"/>
      <c r="EI271" s="1253"/>
      <c r="EJ271" s="1253"/>
      <c r="EK271" s="1253"/>
      <c r="EM271" s="1233"/>
      <c r="EN271" s="1233"/>
      <c r="EO271" s="1233"/>
      <c r="EP271" s="1233"/>
      <c r="EQ271" s="1233"/>
      <c r="ER271" s="1233"/>
      <c r="ES271" s="1233"/>
      <c r="ET271" s="1233"/>
      <c r="EU271" s="1233"/>
      <c r="EV271" s="1233"/>
      <c r="EW271" s="1233"/>
      <c r="EX271" s="1233"/>
      <c r="EY271" s="1233"/>
      <c r="EZ271" s="1233"/>
      <c r="FA271" s="1233"/>
      <c r="FB271" s="1233"/>
      <c r="FC271" s="1233"/>
      <c r="FD271" s="1233"/>
      <c r="FE271" s="1233"/>
      <c r="FF271" s="1233"/>
      <c r="FG271" s="1233"/>
      <c r="FH271" s="1233"/>
      <c r="FI271" s="1233"/>
      <c r="FJ271" s="1233"/>
      <c r="FK271" s="1233"/>
      <c r="FL271" s="1233"/>
      <c r="FM271" s="1233"/>
      <c r="FN271" s="1233"/>
      <c r="FO271" s="1233"/>
      <c r="FP271" s="1233"/>
      <c r="FQ271" s="1233"/>
      <c r="FR271" s="1233"/>
      <c r="FS271" s="1233"/>
      <c r="FT271" s="1233"/>
      <c r="FU271" s="1233"/>
      <c r="FV271" s="1233"/>
      <c r="FW271" s="1233"/>
      <c r="FX271" s="1233"/>
      <c r="FY271" s="1233"/>
      <c r="FZ271" s="1233"/>
      <c r="GA271" s="1233"/>
      <c r="GB271" s="1233"/>
      <c r="GC271" s="1233"/>
      <c r="GD271" s="1233"/>
      <c r="GE271" s="1233"/>
      <c r="GF271" s="1233"/>
      <c r="GG271" s="1233"/>
      <c r="GH271" s="1233"/>
      <c r="GI271" s="1233"/>
      <c r="GJ271" s="1233"/>
      <c r="GK271" s="1233"/>
      <c r="GL271" s="1233"/>
      <c r="GM271" s="1233"/>
      <c r="GN271" s="1233"/>
      <c r="GO271" s="1233"/>
      <c r="GP271" s="1233"/>
      <c r="GQ271" s="1233"/>
      <c r="GR271" s="1233"/>
      <c r="GS271" s="1233"/>
      <c r="GT271" s="1233"/>
      <c r="GU271" s="1233"/>
      <c r="GV271" s="1233"/>
      <c r="GW271" s="1233"/>
      <c r="GX271" s="1233"/>
      <c r="GY271" s="1233"/>
      <c r="GZ271" s="1233"/>
      <c r="HA271" s="1233"/>
      <c r="HB271" s="1233"/>
      <c r="HC271" s="1233"/>
      <c r="HD271" s="1233"/>
      <c r="HE271" s="1233"/>
      <c r="HF271" s="1233"/>
      <c r="HG271" s="1233"/>
      <c r="HH271" s="1233"/>
      <c r="HI271" s="1233"/>
      <c r="HJ271" s="1233"/>
      <c r="HK271" s="1233"/>
      <c r="HL271" s="1233"/>
      <c r="HM271" s="1233"/>
      <c r="HN271" s="1233"/>
      <c r="HO271" s="1233"/>
    </row>
    <row r="272" spans="32:223" s="325" customFormat="1" x14ac:dyDescent="0.2">
      <c r="AF272" s="932"/>
      <c r="AG272" s="932"/>
      <c r="AH272" s="932"/>
      <c r="AI272" s="932"/>
      <c r="AJ272" s="932"/>
      <c r="AK272" s="932"/>
      <c r="AL272" s="932"/>
      <c r="AM272" s="932"/>
      <c r="AN272" s="932"/>
      <c r="AP272" s="932"/>
      <c r="AQ272" s="932"/>
      <c r="AR272" s="932"/>
      <c r="AS272" s="932"/>
      <c r="AT272" s="932"/>
      <c r="AU272" s="932"/>
      <c r="AV272" s="932"/>
      <c r="AW272" s="932"/>
      <c r="AX272" s="932"/>
      <c r="BA272" s="1253"/>
      <c r="BB272" s="1253"/>
      <c r="BC272" s="1253"/>
      <c r="BE272" s="1233"/>
      <c r="BF272" s="1233"/>
      <c r="BG272" s="1233"/>
      <c r="BH272" s="1233"/>
      <c r="BI272" s="1233"/>
      <c r="BJ272" s="1233"/>
      <c r="BK272" s="1233"/>
      <c r="BL272" s="1233"/>
      <c r="BM272" s="1233"/>
      <c r="BN272" s="1233"/>
      <c r="BO272" s="1233"/>
      <c r="BP272" s="1233"/>
      <c r="BQ272" s="1233"/>
      <c r="BR272" s="1233"/>
      <c r="BS272" s="1233"/>
      <c r="BT272" s="1233"/>
      <c r="BU272" s="1233"/>
      <c r="BV272" s="1233"/>
      <c r="BW272" s="1233"/>
      <c r="BX272" s="1233"/>
      <c r="BY272" s="1233"/>
      <c r="BZ272" s="1233"/>
      <c r="CA272" s="1233"/>
      <c r="CB272" s="1233"/>
      <c r="CC272" s="1233"/>
      <c r="CD272" s="1233"/>
      <c r="CE272" s="1233"/>
      <c r="CF272" s="1233"/>
      <c r="CG272" s="1233"/>
      <c r="CH272" s="1233"/>
      <c r="CI272" s="1233"/>
      <c r="CJ272" s="1233"/>
      <c r="CK272" s="1233"/>
      <c r="CL272" s="1233"/>
      <c r="CM272" s="1233"/>
      <c r="CN272" s="1233"/>
      <c r="CO272" s="1233"/>
      <c r="CP272" s="1233"/>
      <c r="CQ272" s="1233"/>
      <c r="CR272" s="1233"/>
      <c r="CS272" s="1233"/>
      <c r="CT272" s="1233"/>
      <c r="CU272" s="1233"/>
      <c r="CV272" s="1233"/>
      <c r="CW272" s="1233"/>
      <c r="CX272" s="1233"/>
      <c r="CY272" s="1233"/>
      <c r="CZ272" s="1233"/>
      <c r="DA272" s="1233"/>
      <c r="DB272" s="1233"/>
      <c r="DC272" s="1233"/>
      <c r="DD272" s="1233"/>
      <c r="DE272" s="1233"/>
      <c r="DF272" s="1233"/>
      <c r="DG272" s="1233"/>
      <c r="DH272" s="1233"/>
      <c r="DI272" s="1233"/>
      <c r="DJ272" s="1233"/>
      <c r="DK272" s="1233"/>
      <c r="DL272" s="1233"/>
      <c r="DM272" s="1233"/>
      <c r="DN272" s="1233"/>
      <c r="DO272" s="1233"/>
      <c r="DP272" s="1233"/>
      <c r="DQ272" s="1233"/>
      <c r="DR272" s="1233"/>
      <c r="DS272" s="1233"/>
      <c r="DT272" s="1233"/>
      <c r="DU272" s="1233"/>
      <c r="DV272" s="1233"/>
      <c r="DW272" s="1233"/>
      <c r="DX272" s="1233"/>
      <c r="DY272" s="1233"/>
      <c r="DZ272" s="1233"/>
      <c r="EA272" s="1233"/>
      <c r="EB272" s="1233"/>
      <c r="EC272" s="1233"/>
      <c r="ED272" s="1233"/>
      <c r="EE272" s="1233"/>
      <c r="EF272" s="1233"/>
      <c r="EG272" s="1233"/>
      <c r="EH272" s="1253"/>
      <c r="EI272" s="1253"/>
      <c r="EJ272" s="1253"/>
      <c r="EK272" s="1253"/>
      <c r="EM272" s="1233"/>
      <c r="EN272" s="1233"/>
      <c r="EO272" s="1233"/>
      <c r="EP272" s="1233"/>
      <c r="EQ272" s="1233"/>
      <c r="ER272" s="1233"/>
      <c r="ES272" s="1233"/>
      <c r="ET272" s="1233"/>
      <c r="EU272" s="1233"/>
      <c r="EV272" s="1233"/>
      <c r="EW272" s="1233"/>
      <c r="EX272" s="1233"/>
      <c r="EY272" s="1233"/>
      <c r="EZ272" s="1233"/>
      <c r="FA272" s="1233"/>
      <c r="FB272" s="1233"/>
      <c r="FC272" s="1233"/>
      <c r="FD272" s="1233"/>
      <c r="FE272" s="1233"/>
      <c r="FF272" s="1233"/>
      <c r="FG272" s="1233"/>
      <c r="FH272" s="1233"/>
      <c r="FI272" s="1233"/>
      <c r="FJ272" s="1233"/>
      <c r="FK272" s="1233"/>
      <c r="FL272" s="1233"/>
      <c r="FM272" s="1233"/>
      <c r="FN272" s="1233"/>
      <c r="FO272" s="1233"/>
      <c r="FP272" s="1233"/>
      <c r="FQ272" s="1233"/>
      <c r="FR272" s="1233"/>
      <c r="FS272" s="1233"/>
      <c r="FT272" s="1233"/>
      <c r="FU272" s="1233"/>
      <c r="FV272" s="1233"/>
      <c r="FW272" s="1233"/>
      <c r="FX272" s="1233"/>
      <c r="FY272" s="1233"/>
      <c r="FZ272" s="1233"/>
      <c r="GA272" s="1233"/>
      <c r="GB272" s="1233"/>
      <c r="GC272" s="1233"/>
      <c r="GD272" s="1233"/>
      <c r="GE272" s="1233"/>
      <c r="GF272" s="1233"/>
      <c r="GG272" s="1233"/>
      <c r="GH272" s="1233"/>
      <c r="GI272" s="1233"/>
      <c r="GJ272" s="1233"/>
      <c r="GK272" s="1233"/>
      <c r="GL272" s="1233"/>
      <c r="GM272" s="1233"/>
      <c r="GN272" s="1233"/>
      <c r="GO272" s="1233"/>
      <c r="GP272" s="1233"/>
      <c r="GQ272" s="1233"/>
      <c r="GR272" s="1233"/>
      <c r="GS272" s="1233"/>
      <c r="GT272" s="1233"/>
      <c r="GU272" s="1233"/>
      <c r="GV272" s="1233"/>
      <c r="GW272" s="1233"/>
      <c r="GX272" s="1233"/>
      <c r="GY272" s="1233"/>
      <c r="GZ272" s="1233"/>
      <c r="HA272" s="1233"/>
      <c r="HB272" s="1233"/>
      <c r="HC272" s="1233"/>
      <c r="HD272" s="1233"/>
      <c r="HE272" s="1233"/>
      <c r="HF272" s="1233"/>
      <c r="HG272" s="1233"/>
      <c r="HH272" s="1233"/>
      <c r="HI272" s="1233"/>
      <c r="HJ272" s="1233"/>
      <c r="HK272" s="1233"/>
      <c r="HL272" s="1233"/>
      <c r="HM272" s="1233"/>
      <c r="HN272" s="1233"/>
      <c r="HO272" s="1233"/>
    </row>
    <row r="273" spans="32:223" s="325" customFormat="1" x14ac:dyDescent="0.2">
      <c r="AF273" s="932"/>
      <c r="AG273" s="932"/>
      <c r="AH273" s="932"/>
      <c r="AI273" s="932"/>
      <c r="AJ273" s="932"/>
      <c r="AK273" s="932"/>
      <c r="AL273" s="932"/>
      <c r="AM273" s="932"/>
      <c r="AN273" s="932"/>
      <c r="AP273" s="932"/>
      <c r="AQ273" s="932"/>
      <c r="AR273" s="932"/>
      <c r="AS273" s="932"/>
      <c r="AT273" s="932"/>
      <c r="AU273" s="932"/>
      <c r="AV273" s="932"/>
      <c r="AW273" s="932"/>
      <c r="AX273" s="932"/>
      <c r="BA273" s="1253"/>
      <c r="BB273" s="1253"/>
      <c r="BC273" s="1253"/>
      <c r="BE273" s="1233"/>
      <c r="BF273" s="1233"/>
      <c r="BG273" s="1233"/>
      <c r="BH273" s="1233"/>
      <c r="BI273" s="1233"/>
      <c r="BJ273" s="1233"/>
      <c r="BK273" s="1233"/>
      <c r="BL273" s="1233"/>
      <c r="BM273" s="1233"/>
      <c r="BN273" s="1233"/>
      <c r="BO273" s="1233"/>
      <c r="BP273" s="1233"/>
      <c r="BQ273" s="1233"/>
      <c r="BR273" s="1233"/>
      <c r="BS273" s="1233"/>
      <c r="BT273" s="1233"/>
      <c r="BU273" s="1233"/>
      <c r="BV273" s="1233"/>
      <c r="BW273" s="1233"/>
      <c r="BX273" s="1233"/>
      <c r="BY273" s="1233"/>
      <c r="BZ273" s="1233"/>
      <c r="CA273" s="1233"/>
      <c r="CB273" s="1233"/>
      <c r="CC273" s="1233"/>
      <c r="CD273" s="1233"/>
      <c r="CE273" s="1233"/>
      <c r="CF273" s="1233"/>
      <c r="CG273" s="1233"/>
      <c r="CH273" s="1233"/>
      <c r="CI273" s="1233"/>
      <c r="CJ273" s="1233"/>
      <c r="CK273" s="1233"/>
      <c r="CL273" s="1233"/>
      <c r="CM273" s="1233"/>
      <c r="CN273" s="1233"/>
      <c r="CO273" s="1233"/>
      <c r="CP273" s="1233"/>
      <c r="CQ273" s="1233"/>
      <c r="CR273" s="1233"/>
      <c r="CS273" s="1233"/>
      <c r="CT273" s="1233"/>
      <c r="CU273" s="1233"/>
      <c r="CV273" s="1233"/>
      <c r="CW273" s="1233"/>
      <c r="CX273" s="1233"/>
      <c r="CY273" s="1233"/>
      <c r="CZ273" s="1233"/>
      <c r="DA273" s="1233"/>
      <c r="DB273" s="1233"/>
      <c r="DC273" s="1233"/>
      <c r="DD273" s="1233"/>
      <c r="DE273" s="1233"/>
      <c r="DF273" s="1233"/>
      <c r="DG273" s="1233"/>
      <c r="DH273" s="1233"/>
      <c r="DI273" s="1233"/>
      <c r="DJ273" s="1233"/>
      <c r="DK273" s="1233"/>
      <c r="DL273" s="1233"/>
      <c r="DM273" s="1233"/>
      <c r="DN273" s="1233"/>
      <c r="DO273" s="1233"/>
      <c r="DP273" s="1233"/>
      <c r="DQ273" s="1233"/>
      <c r="DR273" s="1233"/>
      <c r="DS273" s="1233"/>
      <c r="DT273" s="1233"/>
      <c r="DU273" s="1233"/>
      <c r="DV273" s="1233"/>
      <c r="DW273" s="1233"/>
      <c r="DX273" s="1233"/>
      <c r="DY273" s="1233"/>
      <c r="DZ273" s="1233"/>
      <c r="EA273" s="1233"/>
      <c r="EB273" s="1233"/>
      <c r="EC273" s="1233"/>
      <c r="ED273" s="1233"/>
      <c r="EE273" s="1233"/>
      <c r="EF273" s="1233"/>
      <c r="EG273" s="1233"/>
      <c r="EH273" s="1253"/>
      <c r="EI273" s="1253"/>
      <c r="EJ273" s="1253"/>
      <c r="EK273" s="1253"/>
      <c r="EM273" s="1233"/>
      <c r="EN273" s="1233"/>
      <c r="EO273" s="1233"/>
      <c r="EP273" s="1233"/>
      <c r="EQ273" s="1233"/>
      <c r="ER273" s="1233"/>
      <c r="ES273" s="1233"/>
      <c r="ET273" s="1233"/>
      <c r="EU273" s="1233"/>
      <c r="EV273" s="1233"/>
      <c r="EW273" s="1233"/>
      <c r="EX273" s="1233"/>
      <c r="EY273" s="1233"/>
      <c r="EZ273" s="1233"/>
      <c r="FA273" s="1233"/>
      <c r="FB273" s="1233"/>
      <c r="FC273" s="1233"/>
      <c r="FD273" s="1233"/>
      <c r="FE273" s="1233"/>
      <c r="FF273" s="1233"/>
      <c r="FG273" s="1233"/>
      <c r="FH273" s="1233"/>
      <c r="FI273" s="1233"/>
      <c r="FJ273" s="1233"/>
      <c r="FK273" s="1233"/>
      <c r="FL273" s="1233"/>
      <c r="FM273" s="1233"/>
      <c r="FN273" s="1233"/>
      <c r="FO273" s="1233"/>
      <c r="FP273" s="1233"/>
      <c r="FQ273" s="1233"/>
      <c r="FR273" s="1233"/>
      <c r="FS273" s="1233"/>
      <c r="FT273" s="1233"/>
      <c r="FU273" s="1233"/>
      <c r="FV273" s="1233"/>
      <c r="FW273" s="1233"/>
      <c r="FX273" s="1233"/>
      <c r="FY273" s="1233"/>
      <c r="FZ273" s="1233"/>
      <c r="GA273" s="1233"/>
      <c r="GB273" s="1233"/>
      <c r="GC273" s="1233"/>
      <c r="GD273" s="1233"/>
      <c r="GE273" s="1233"/>
      <c r="GF273" s="1233"/>
      <c r="GG273" s="1233"/>
      <c r="GH273" s="1233"/>
      <c r="GI273" s="1233"/>
      <c r="GJ273" s="1233"/>
      <c r="GK273" s="1233"/>
      <c r="GL273" s="1233"/>
      <c r="GM273" s="1233"/>
      <c r="GN273" s="1233"/>
      <c r="GO273" s="1233"/>
      <c r="GP273" s="1233"/>
      <c r="GQ273" s="1233"/>
      <c r="GR273" s="1233"/>
      <c r="GS273" s="1233"/>
      <c r="GT273" s="1233"/>
      <c r="GU273" s="1233"/>
      <c r="GV273" s="1233"/>
      <c r="GW273" s="1233"/>
      <c r="GX273" s="1233"/>
      <c r="GY273" s="1233"/>
      <c r="GZ273" s="1233"/>
      <c r="HA273" s="1233"/>
      <c r="HB273" s="1233"/>
      <c r="HC273" s="1233"/>
      <c r="HD273" s="1233"/>
      <c r="HE273" s="1233"/>
      <c r="HF273" s="1233"/>
      <c r="HG273" s="1233"/>
      <c r="HH273" s="1233"/>
      <c r="HI273" s="1233"/>
      <c r="HJ273" s="1233"/>
      <c r="HK273" s="1233"/>
      <c r="HL273" s="1233"/>
      <c r="HM273" s="1233"/>
      <c r="HN273" s="1233"/>
      <c r="HO273" s="1233"/>
    </row>
    <row r="274" spans="32:223" s="325" customFormat="1" x14ac:dyDescent="0.2">
      <c r="AF274" s="932"/>
      <c r="AG274" s="932"/>
      <c r="AH274" s="932"/>
      <c r="AI274" s="932"/>
      <c r="AJ274" s="932"/>
      <c r="AK274" s="932"/>
      <c r="AL274" s="932"/>
      <c r="AM274" s="932"/>
      <c r="AN274" s="932"/>
      <c r="AP274" s="932"/>
      <c r="AQ274" s="932"/>
      <c r="AR274" s="932"/>
      <c r="AS274" s="932"/>
      <c r="AT274" s="932"/>
      <c r="AU274" s="932"/>
      <c r="AV274" s="932"/>
      <c r="AW274" s="932"/>
      <c r="AX274" s="932"/>
      <c r="BA274" s="1253"/>
      <c r="BB274" s="1253"/>
      <c r="BC274" s="1253"/>
      <c r="BE274" s="1233"/>
      <c r="BF274" s="1233"/>
      <c r="BG274" s="1233"/>
      <c r="BH274" s="1233"/>
      <c r="BI274" s="1233"/>
      <c r="BJ274" s="1233"/>
      <c r="BK274" s="1233"/>
      <c r="BL274" s="1233"/>
      <c r="BM274" s="1233"/>
      <c r="BN274" s="1233"/>
      <c r="BO274" s="1233"/>
      <c r="BP274" s="1233"/>
      <c r="BQ274" s="1233"/>
      <c r="BR274" s="1233"/>
      <c r="BS274" s="1233"/>
      <c r="BT274" s="1233"/>
      <c r="BU274" s="1233"/>
      <c r="BV274" s="1233"/>
      <c r="BW274" s="1233"/>
      <c r="BX274" s="1233"/>
      <c r="BY274" s="1233"/>
      <c r="BZ274" s="1233"/>
      <c r="CA274" s="1233"/>
      <c r="CB274" s="1233"/>
      <c r="CC274" s="1233"/>
      <c r="CD274" s="1233"/>
      <c r="CE274" s="1233"/>
      <c r="CF274" s="1233"/>
      <c r="CG274" s="1233"/>
      <c r="CH274" s="1233"/>
      <c r="CI274" s="1233"/>
      <c r="CJ274" s="1233"/>
      <c r="CK274" s="1233"/>
      <c r="CL274" s="1233"/>
      <c r="CM274" s="1233"/>
      <c r="CN274" s="1233"/>
      <c r="CO274" s="1233"/>
      <c r="CP274" s="1233"/>
      <c r="CQ274" s="1233"/>
      <c r="CR274" s="1233"/>
      <c r="CS274" s="1233"/>
      <c r="CT274" s="1233"/>
      <c r="CU274" s="1233"/>
      <c r="CV274" s="1233"/>
      <c r="CW274" s="1233"/>
      <c r="CX274" s="1233"/>
      <c r="CY274" s="1233"/>
      <c r="CZ274" s="1233"/>
      <c r="DA274" s="1233"/>
      <c r="DB274" s="1233"/>
      <c r="DC274" s="1233"/>
      <c r="DD274" s="1233"/>
      <c r="DE274" s="1233"/>
      <c r="DF274" s="1233"/>
      <c r="DG274" s="1233"/>
      <c r="DH274" s="1233"/>
      <c r="DI274" s="1233"/>
      <c r="DJ274" s="1233"/>
      <c r="DK274" s="1233"/>
      <c r="DL274" s="1233"/>
      <c r="DM274" s="1233"/>
      <c r="DN274" s="1233"/>
      <c r="DO274" s="1233"/>
      <c r="DP274" s="1233"/>
      <c r="DQ274" s="1233"/>
      <c r="DR274" s="1233"/>
      <c r="DS274" s="1233"/>
      <c r="DT274" s="1233"/>
      <c r="DU274" s="1233"/>
      <c r="DV274" s="1233"/>
      <c r="DW274" s="1233"/>
      <c r="DX274" s="1233"/>
      <c r="DY274" s="1233"/>
      <c r="DZ274" s="1233"/>
      <c r="EA274" s="1233"/>
      <c r="EB274" s="1233"/>
      <c r="EC274" s="1233"/>
      <c r="ED274" s="1233"/>
      <c r="EE274" s="1233"/>
      <c r="EF274" s="1233"/>
      <c r="EG274" s="1233"/>
      <c r="EH274" s="1253"/>
      <c r="EI274" s="1253"/>
      <c r="EJ274" s="1253"/>
      <c r="EK274" s="1253"/>
      <c r="EM274" s="1233"/>
      <c r="EN274" s="1233"/>
      <c r="EO274" s="1233"/>
      <c r="EP274" s="1233"/>
      <c r="EQ274" s="1233"/>
      <c r="ER274" s="1233"/>
      <c r="ES274" s="1233"/>
      <c r="ET274" s="1233"/>
      <c r="EU274" s="1233"/>
      <c r="EV274" s="1233"/>
      <c r="EW274" s="1233"/>
      <c r="EX274" s="1233"/>
      <c r="EY274" s="1233"/>
      <c r="EZ274" s="1233"/>
      <c r="FA274" s="1233"/>
      <c r="FB274" s="1233"/>
      <c r="FC274" s="1233"/>
      <c r="FD274" s="1233"/>
      <c r="FE274" s="1233"/>
      <c r="FF274" s="1233"/>
      <c r="FG274" s="1233"/>
      <c r="FH274" s="1233"/>
      <c r="FI274" s="1233"/>
      <c r="FJ274" s="1233"/>
      <c r="FK274" s="1233"/>
      <c r="FL274" s="1233"/>
      <c r="FM274" s="1233"/>
      <c r="FN274" s="1233"/>
      <c r="FO274" s="1233"/>
      <c r="FP274" s="1233"/>
      <c r="FQ274" s="1233"/>
      <c r="FR274" s="1233"/>
      <c r="FS274" s="1233"/>
      <c r="FT274" s="1233"/>
      <c r="FU274" s="1233"/>
      <c r="FV274" s="1233"/>
      <c r="FW274" s="1233"/>
      <c r="FX274" s="1233"/>
      <c r="FY274" s="1233"/>
      <c r="FZ274" s="1233"/>
      <c r="GA274" s="1233"/>
      <c r="GB274" s="1233"/>
      <c r="GC274" s="1233"/>
      <c r="GD274" s="1233"/>
      <c r="GE274" s="1233"/>
      <c r="GF274" s="1233"/>
      <c r="GG274" s="1233"/>
      <c r="GH274" s="1233"/>
      <c r="GI274" s="1233"/>
      <c r="GJ274" s="1233"/>
      <c r="GK274" s="1233"/>
      <c r="GL274" s="1233"/>
      <c r="GM274" s="1233"/>
      <c r="GN274" s="1233"/>
      <c r="GO274" s="1233"/>
      <c r="GP274" s="1233"/>
      <c r="GQ274" s="1233"/>
      <c r="GR274" s="1233"/>
      <c r="GS274" s="1233"/>
      <c r="GT274" s="1233"/>
      <c r="GU274" s="1233"/>
      <c r="GV274" s="1233"/>
      <c r="GW274" s="1233"/>
      <c r="GX274" s="1233"/>
      <c r="GY274" s="1233"/>
      <c r="GZ274" s="1233"/>
      <c r="HA274" s="1233"/>
      <c r="HB274" s="1233"/>
      <c r="HC274" s="1233"/>
      <c r="HD274" s="1233"/>
      <c r="HE274" s="1233"/>
      <c r="HF274" s="1233"/>
      <c r="HG274" s="1233"/>
      <c r="HH274" s="1233"/>
      <c r="HI274" s="1233"/>
      <c r="HJ274" s="1233"/>
      <c r="HK274" s="1233"/>
      <c r="HL274" s="1233"/>
      <c r="HM274" s="1233"/>
      <c r="HN274" s="1233"/>
      <c r="HO274" s="1233"/>
    </row>
    <row r="275" spans="32:223" s="325" customFormat="1" x14ac:dyDescent="0.2">
      <c r="AF275" s="932"/>
      <c r="AG275" s="932"/>
      <c r="AH275" s="932"/>
      <c r="AI275" s="932"/>
      <c r="AJ275" s="932"/>
      <c r="AK275" s="932"/>
      <c r="AL275" s="932"/>
      <c r="AM275" s="932"/>
      <c r="AN275" s="932"/>
      <c r="AP275" s="932"/>
      <c r="AQ275" s="932"/>
      <c r="AR275" s="932"/>
      <c r="AS275" s="932"/>
      <c r="AT275" s="932"/>
      <c r="AU275" s="932"/>
      <c r="AV275" s="932"/>
      <c r="AW275" s="932"/>
      <c r="AX275" s="932"/>
      <c r="BA275" s="1253"/>
      <c r="BB275" s="1253"/>
      <c r="BC275" s="1253"/>
      <c r="BE275" s="1233"/>
      <c r="BF275" s="1233"/>
      <c r="BG275" s="1233"/>
      <c r="BH275" s="1233"/>
      <c r="BI275" s="1233"/>
      <c r="BJ275" s="1233"/>
      <c r="BK275" s="1233"/>
      <c r="BL275" s="1233"/>
      <c r="BM275" s="1233"/>
      <c r="BN275" s="1233"/>
      <c r="BO275" s="1233"/>
      <c r="BP275" s="1233"/>
      <c r="BQ275" s="1233"/>
      <c r="BR275" s="1233"/>
      <c r="BS275" s="1233"/>
      <c r="BT275" s="1233"/>
      <c r="BU275" s="1233"/>
      <c r="BV275" s="1233"/>
      <c r="BW275" s="1233"/>
      <c r="BX275" s="1233"/>
      <c r="BY275" s="1233"/>
      <c r="BZ275" s="1233"/>
      <c r="CA275" s="1233"/>
      <c r="CB275" s="1233"/>
      <c r="CC275" s="1233"/>
      <c r="CD275" s="1233"/>
      <c r="CE275" s="1233"/>
      <c r="CF275" s="1233"/>
      <c r="CG275" s="1233"/>
      <c r="CH275" s="1233"/>
      <c r="CI275" s="1233"/>
      <c r="CJ275" s="1233"/>
      <c r="CK275" s="1233"/>
      <c r="CL275" s="1233"/>
      <c r="CM275" s="1233"/>
      <c r="CN275" s="1233"/>
      <c r="CO275" s="1233"/>
      <c r="CP275" s="1233"/>
      <c r="CQ275" s="1233"/>
      <c r="CR275" s="1233"/>
      <c r="CS275" s="1233"/>
      <c r="CT275" s="1233"/>
      <c r="CU275" s="1233"/>
      <c r="CV275" s="1233"/>
      <c r="CW275" s="1233"/>
      <c r="CX275" s="1233"/>
      <c r="CY275" s="1233"/>
      <c r="CZ275" s="1233"/>
      <c r="DA275" s="1233"/>
      <c r="DB275" s="1233"/>
      <c r="DC275" s="1233"/>
      <c r="DD275" s="1233"/>
      <c r="DE275" s="1233"/>
      <c r="DF275" s="1233"/>
      <c r="DG275" s="1233"/>
      <c r="DH275" s="1233"/>
      <c r="DI275" s="1233"/>
      <c r="DJ275" s="1233"/>
      <c r="DK275" s="1233"/>
      <c r="DL275" s="1233"/>
      <c r="DM275" s="1233"/>
      <c r="DN275" s="1233"/>
      <c r="DO275" s="1233"/>
      <c r="DP275" s="1233"/>
      <c r="DQ275" s="1233"/>
      <c r="DR275" s="1233"/>
      <c r="DS275" s="1233"/>
      <c r="DT275" s="1233"/>
      <c r="DU275" s="1233"/>
      <c r="DV275" s="1233"/>
      <c r="DW275" s="1233"/>
      <c r="DX275" s="1233"/>
      <c r="DY275" s="1233"/>
      <c r="DZ275" s="1233"/>
      <c r="EA275" s="1233"/>
      <c r="EB275" s="1233"/>
      <c r="EC275" s="1233"/>
      <c r="ED275" s="1233"/>
      <c r="EE275" s="1233"/>
      <c r="EF275" s="1233"/>
      <c r="EG275" s="1233"/>
      <c r="EH275" s="1253"/>
      <c r="EI275" s="1253"/>
      <c r="EJ275" s="1253"/>
      <c r="EK275" s="1253"/>
      <c r="EM275" s="1233"/>
      <c r="EN275" s="1233"/>
      <c r="EO275" s="1233"/>
      <c r="EP275" s="1233"/>
      <c r="EQ275" s="1233"/>
      <c r="ER275" s="1233"/>
      <c r="ES275" s="1233"/>
      <c r="ET275" s="1233"/>
      <c r="EU275" s="1233"/>
      <c r="EV275" s="1233"/>
      <c r="EW275" s="1233"/>
      <c r="EX275" s="1233"/>
      <c r="EY275" s="1233"/>
      <c r="EZ275" s="1233"/>
      <c r="FA275" s="1233"/>
      <c r="FB275" s="1233"/>
      <c r="FC275" s="1233"/>
      <c r="FD275" s="1233"/>
      <c r="FE275" s="1233"/>
      <c r="FF275" s="1233"/>
      <c r="FG275" s="1233"/>
      <c r="FH275" s="1233"/>
      <c r="FI275" s="1233"/>
      <c r="FJ275" s="1233"/>
      <c r="FK275" s="1233"/>
      <c r="FL275" s="1233"/>
      <c r="FM275" s="1233"/>
      <c r="FN275" s="1233"/>
      <c r="FO275" s="1233"/>
      <c r="FP275" s="1233"/>
      <c r="FQ275" s="1233"/>
      <c r="FR275" s="1233"/>
      <c r="FS275" s="1233"/>
      <c r="FT275" s="1233"/>
      <c r="FU275" s="1233"/>
      <c r="FV275" s="1233"/>
      <c r="FW275" s="1233"/>
      <c r="FX275" s="1233"/>
      <c r="FY275" s="1233"/>
      <c r="FZ275" s="1233"/>
      <c r="GA275" s="1233"/>
      <c r="GB275" s="1233"/>
      <c r="GC275" s="1233"/>
      <c r="GD275" s="1233"/>
      <c r="GE275" s="1233"/>
      <c r="GF275" s="1233"/>
      <c r="GG275" s="1233"/>
      <c r="GH275" s="1233"/>
      <c r="GI275" s="1233"/>
      <c r="GJ275" s="1233"/>
      <c r="GK275" s="1233"/>
      <c r="GL275" s="1233"/>
      <c r="GM275" s="1233"/>
      <c r="GN275" s="1233"/>
      <c r="GO275" s="1233"/>
      <c r="GP275" s="1233"/>
      <c r="GQ275" s="1233"/>
      <c r="GR275" s="1233"/>
      <c r="GS275" s="1233"/>
      <c r="GT275" s="1233"/>
      <c r="GU275" s="1233"/>
      <c r="GV275" s="1233"/>
      <c r="GW275" s="1233"/>
      <c r="GX275" s="1233"/>
      <c r="GY275" s="1233"/>
      <c r="GZ275" s="1233"/>
      <c r="HA275" s="1233"/>
      <c r="HB275" s="1233"/>
      <c r="HC275" s="1233"/>
      <c r="HD275" s="1233"/>
      <c r="HE275" s="1233"/>
      <c r="HF275" s="1233"/>
      <c r="HG275" s="1233"/>
      <c r="HH275" s="1233"/>
      <c r="HI275" s="1233"/>
      <c r="HJ275" s="1233"/>
      <c r="HK275" s="1233"/>
      <c r="HL275" s="1233"/>
      <c r="HM275" s="1233"/>
      <c r="HN275" s="1233"/>
      <c r="HO275" s="1233"/>
    </row>
    <row r="276" spans="32:223" s="325" customFormat="1" x14ac:dyDescent="0.2">
      <c r="AF276" s="932"/>
      <c r="AG276" s="932"/>
      <c r="AH276" s="932"/>
      <c r="AI276" s="932"/>
      <c r="AJ276" s="932"/>
      <c r="AK276" s="932"/>
      <c r="AL276" s="932"/>
      <c r="AM276" s="932"/>
      <c r="AN276" s="932"/>
      <c r="AP276" s="932"/>
      <c r="AQ276" s="932"/>
      <c r="AR276" s="932"/>
      <c r="AS276" s="932"/>
      <c r="AT276" s="932"/>
      <c r="AU276" s="932"/>
      <c r="AV276" s="932"/>
      <c r="AW276" s="932"/>
      <c r="AX276" s="932"/>
      <c r="BA276" s="1253"/>
      <c r="BB276" s="1253"/>
      <c r="BC276" s="1253"/>
      <c r="BE276" s="1233"/>
      <c r="BF276" s="1233"/>
      <c r="BG276" s="1233"/>
      <c r="BH276" s="1233"/>
      <c r="BI276" s="1233"/>
      <c r="BJ276" s="1233"/>
      <c r="BK276" s="1233"/>
      <c r="BL276" s="1233"/>
      <c r="BM276" s="1233"/>
      <c r="BN276" s="1233"/>
      <c r="BO276" s="1233"/>
      <c r="BP276" s="1233"/>
      <c r="BQ276" s="1233"/>
      <c r="BR276" s="1233"/>
      <c r="BS276" s="1233"/>
      <c r="BT276" s="1233"/>
      <c r="BU276" s="1233"/>
      <c r="BV276" s="1233"/>
      <c r="BW276" s="1233"/>
      <c r="BX276" s="1233"/>
      <c r="BY276" s="1233"/>
      <c r="BZ276" s="1233"/>
      <c r="CA276" s="1233"/>
      <c r="CB276" s="1233"/>
      <c r="CC276" s="1233"/>
      <c r="CD276" s="1233"/>
      <c r="CE276" s="1233"/>
      <c r="CF276" s="1233"/>
      <c r="CG276" s="1233"/>
      <c r="CH276" s="1233"/>
      <c r="CI276" s="1233"/>
      <c r="CJ276" s="1233"/>
      <c r="CK276" s="1233"/>
      <c r="CL276" s="1233"/>
      <c r="CM276" s="1233"/>
      <c r="CN276" s="1233"/>
      <c r="CO276" s="1233"/>
      <c r="CP276" s="1233"/>
      <c r="CQ276" s="1233"/>
      <c r="CR276" s="1233"/>
      <c r="CS276" s="1233"/>
      <c r="CT276" s="1233"/>
      <c r="CU276" s="1233"/>
      <c r="CV276" s="1233"/>
      <c r="CW276" s="1233"/>
      <c r="CX276" s="1233"/>
      <c r="CY276" s="1233"/>
      <c r="CZ276" s="1233"/>
      <c r="DA276" s="1233"/>
      <c r="DB276" s="1233"/>
      <c r="DC276" s="1233"/>
      <c r="DD276" s="1233"/>
      <c r="DE276" s="1233"/>
      <c r="DF276" s="1233"/>
      <c r="DG276" s="1233"/>
      <c r="DH276" s="1233"/>
      <c r="DI276" s="1233"/>
      <c r="DJ276" s="1233"/>
      <c r="DK276" s="1233"/>
      <c r="DL276" s="1233"/>
      <c r="DM276" s="1233"/>
      <c r="DN276" s="1233"/>
      <c r="DO276" s="1233"/>
      <c r="DP276" s="1233"/>
      <c r="DQ276" s="1233"/>
      <c r="DR276" s="1233"/>
      <c r="DS276" s="1233"/>
      <c r="DT276" s="1233"/>
      <c r="DU276" s="1233"/>
      <c r="DV276" s="1233"/>
      <c r="DW276" s="1233"/>
      <c r="DX276" s="1233"/>
      <c r="DY276" s="1233"/>
      <c r="DZ276" s="1233"/>
      <c r="EA276" s="1233"/>
      <c r="EB276" s="1233"/>
      <c r="EC276" s="1233"/>
      <c r="ED276" s="1233"/>
      <c r="EE276" s="1233"/>
      <c r="EF276" s="1233"/>
      <c r="EG276" s="1233"/>
      <c r="EH276" s="1253"/>
      <c r="EI276" s="1253"/>
      <c r="EJ276" s="1253"/>
      <c r="EK276" s="1253"/>
      <c r="EM276" s="1233"/>
      <c r="EN276" s="1233"/>
      <c r="EO276" s="1233"/>
      <c r="EP276" s="1233"/>
      <c r="EQ276" s="1233"/>
      <c r="ER276" s="1233"/>
      <c r="ES276" s="1233"/>
      <c r="ET276" s="1233"/>
      <c r="EU276" s="1233"/>
      <c r="EV276" s="1233"/>
      <c r="EW276" s="1233"/>
      <c r="EX276" s="1233"/>
      <c r="EY276" s="1233"/>
      <c r="EZ276" s="1233"/>
      <c r="FA276" s="1233"/>
      <c r="FB276" s="1233"/>
      <c r="FC276" s="1233"/>
      <c r="FD276" s="1233"/>
      <c r="FE276" s="1233"/>
      <c r="FF276" s="1233"/>
      <c r="FG276" s="1233"/>
      <c r="FH276" s="1233"/>
      <c r="FI276" s="1233"/>
      <c r="FJ276" s="1233"/>
      <c r="FK276" s="1233"/>
      <c r="FL276" s="1233"/>
      <c r="FM276" s="1233"/>
      <c r="FN276" s="1233"/>
      <c r="FO276" s="1233"/>
      <c r="FP276" s="1233"/>
      <c r="FQ276" s="1233"/>
      <c r="FR276" s="1233"/>
      <c r="FS276" s="1233"/>
      <c r="FT276" s="1233"/>
      <c r="FU276" s="1233"/>
      <c r="FV276" s="1233"/>
      <c r="FW276" s="1233"/>
      <c r="FX276" s="1233"/>
      <c r="FY276" s="1233"/>
      <c r="FZ276" s="1233"/>
      <c r="GA276" s="1233"/>
      <c r="GB276" s="1233"/>
      <c r="GC276" s="1233"/>
      <c r="GD276" s="1233"/>
      <c r="GE276" s="1233"/>
      <c r="GF276" s="1233"/>
      <c r="GG276" s="1233"/>
      <c r="GH276" s="1233"/>
      <c r="GI276" s="1233"/>
      <c r="GJ276" s="1233"/>
      <c r="GK276" s="1233"/>
      <c r="GL276" s="1233"/>
      <c r="GM276" s="1233"/>
      <c r="GN276" s="1233"/>
      <c r="GO276" s="1233"/>
      <c r="GP276" s="1233"/>
      <c r="GQ276" s="1233"/>
      <c r="GR276" s="1233"/>
      <c r="GS276" s="1233"/>
      <c r="GT276" s="1233"/>
      <c r="GU276" s="1233"/>
      <c r="GV276" s="1233"/>
      <c r="GW276" s="1233"/>
      <c r="GX276" s="1233"/>
      <c r="GY276" s="1233"/>
      <c r="GZ276" s="1233"/>
      <c r="HA276" s="1233"/>
      <c r="HB276" s="1233"/>
      <c r="HC276" s="1233"/>
      <c r="HD276" s="1233"/>
      <c r="HE276" s="1233"/>
      <c r="HF276" s="1233"/>
      <c r="HG276" s="1233"/>
      <c r="HH276" s="1233"/>
      <c r="HI276" s="1233"/>
      <c r="HJ276" s="1233"/>
      <c r="HK276" s="1233"/>
      <c r="HL276" s="1233"/>
      <c r="HM276" s="1233"/>
      <c r="HN276" s="1233"/>
      <c r="HO276" s="1233"/>
    </row>
    <row r="277" spans="32:223" s="325" customFormat="1" x14ac:dyDescent="0.2">
      <c r="AF277" s="932"/>
      <c r="AG277" s="932"/>
      <c r="AH277" s="932"/>
      <c r="AI277" s="932"/>
      <c r="AJ277" s="932"/>
      <c r="AK277" s="932"/>
      <c r="AL277" s="932"/>
      <c r="AM277" s="932"/>
      <c r="AN277" s="932"/>
      <c r="AP277" s="932"/>
      <c r="AQ277" s="932"/>
      <c r="AR277" s="932"/>
      <c r="AS277" s="932"/>
      <c r="AT277" s="932"/>
      <c r="AU277" s="932"/>
      <c r="AV277" s="932"/>
      <c r="AW277" s="932"/>
      <c r="AX277" s="932"/>
      <c r="BA277" s="1253"/>
      <c r="BB277" s="1253"/>
      <c r="BC277" s="1253"/>
      <c r="BE277" s="1233"/>
      <c r="BF277" s="1233"/>
      <c r="BG277" s="1233"/>
      <c r="BH277" s="1233"/>
      <c r="BI277" s="1233"/>
      <c r="BJ277" s="1233"/>
      <c r="BK277" s="1233"/>
      <c r="BL277" s="1233"/>
      <c r="BM277" s="1233"/>
      <c r="BN277" s="1233"/>
      <c r="BO277" s="1233"/>
      <c r="BP277" s="1233"/>
      <c r="BQ277" s="1233"/>
      <c r="BR277" s="1233"/>
      <c r="BS277" s="1233"/>
      <c r="BT277" s="1233"/>
      <c r="BU277" s="1233"/>
      <c r="BV277" s="1233"/>
      <c r="BW277" s="1233"/>
      <c r="BX277" s="1233"/>
      <c r="BY277" s="1233"/>
      <c r="BZ277" s="1233"/>
      <c r="CA277" s="1233"/>
      <c r="CB277" s="1233"/>
      <c r="CC277" s="1233"/>
      <c r="CD277" s="1233"/>
      <c r="CE277" s="1233"/>
      <c r="CF277" s="1233"/>
      <c r="CG277" s="1233"/>
      <c r="CH277" s="1233"/>
      <c r="CI277" s="1233"/>
      <c r="CJ277" s="1233"/>
      <c r="CK277" s="1233"/>
      <c r="CL277" s="1233"/>
      <c r="CM277" s="1233"/>
      <c r="CN277" s="1233"/>
      <c r="CO277" s="1233"/>
      <c r="CP277" s="1233"/>
      <c r="CQ277" s="1233"/>
      <c r="CR277" s="1233"/>
      <c r="CS277" s="1233"/>
      <c r="CT277" s="1233"/>
      <c r="CU277" s="1233"/>
      <c r="CV277" s="1233"/>
      <c r="CW277" s="1233"/>
      <c r="CX277" s="1233"/>
      <c r="CY277" s="1233"/>
      <c r="CZ277" s="1233"/>
      <c r="DA277" s="1233"/>
      <c r="DB277" s="1233"/>
      <c r="DC277" s="1233"/>
      <c r="DD277" s="1233"/>
      <c r="DE277" s="1233"/>
      <c r="DF277" s="1233"/>
      <c r="DG277" s="1233"/>
      <c r="DH277" s="1233"/>
      <c r="DI277" s="1233"/>
      <c r="DJ277" s="1233"/>
      <c r="DK277" s="1233"/>
      <c r="DL277" s="1233"/>
      <c r="DM277" s="1233"/>
      <c r="DN277" s="1233"/>
      <c r="DO277" s="1233"/>
      <c r="DP277" s="1233"/>
      <c r="DQ277" s="1233"/>
      <c r="DR277" s="1233"/>
      <c r="DS277" s="1233"/>
      <c r="DT277" s="1233"/>
      <c r="DU277" s="1233"/>
      <c r="DV277" s="1233"/>
      <c r="DW277" s="1233"/>
      <c r="DX277" s="1233"/>
      <c r="DY277" s="1233"/>
      <c r="DZ277" s="1233"/>
      <c r="EA277" s="1233"/>
      <c r="EB277" s="1233"/>
      <c r="EC277" s="1233"/>
      <c r="ED277" s="1233"/>
      <c r="EE277" s="1233"/>
      <c r="EF277" s="1233"/>
      <c r="EG277" s="1233"/>
      <c r="EH277" s="1253"/>
      <c r="EI277" s="1253"/>
      <c r="EJ277" s="1253"/>
      <c r="EK277" s="1253"/>
      <c r="EM277" s="1233"/>
      <c r="EN277" s="1233"/>
      <c r="EO277" s="1233"/>
      <c r="EP277" s="1233"/>
      <c r="EQ277" s="1233"/>
      <c r="ER277" s="1233"/>
      <c r="ES277" s="1233"/>
      <c r="ET277" s="1233"/>
      <c r="EU277" s="1233"/>
      <c r="EV277" s="1233"/>
      <c r="EW277" s="1233"/>
      <c r="EX277" s="1233"/>
      <c r="EY277" s="1233"/>
      <c r="EZ277" s="1233"/>
      <c r="FA277" s="1233"/>
      <c r="FB277" s="1233"/>
      <c r="FC277" s="1233"/>
      <c r="FD277" s="1233"/>
      <c r="FE277" s="1233"/>
      <c r="FF277" s="1233"/>
      <c r="FG277" s="1233"/>
      <c r="FH277" s="1233"/>
      <c r="FI277" s="1233"/>
      <c r="FJ277" s="1233"/>
      <c r="FK277" s="1233"/>
      <c r="FL277" s="1233"/>
      <c r="FM277" s="1233"/>
      <c r="FN277" s="1233"/>
      <c r="FO277" s="1233"/>
      <c r="FP277" s="1233"/>
      <c r="FQ277" s="1233"/>
      <c r="FR277" s="1233"/>
      <c r="FS277" s="1233"/>
      <c r="FT277" s="1233"/>
      <c r="FU277" s="1233"/>
      <c r="FV277" s="1233"/>
      <c r="FW277" s="1233"/>
      <c r="FX277" s="1233"/>
      <c r="FY277" s="1233"/>
      <c r="FZ277" s="1233"/>
      <c r="GA277" s="1233"/>
      <c r="GB277" s="1233"/>
      <c r="GC277" s="1233"/>
      <c r="GD277" s="1233"/>
      <c r="GE277" s="1233"/>
      <c r="GF277" s="1233"/>
      <c r="GG277" s="1233"/>
      <c r="GH277" s="1233"/>
      <c r="GI277" s="1233"/>
      <c r="GJ277" s="1233"/>
      <c r="GK277" s="1233"/>
      <c r="GL277" s="1233"/>
      <c r="GM277" s="1233"/>
      <c r="GN277" s="1233"/>
      <c r="GO277" s="1233"/>
      <c r="GP277" s="1233"/>
      <c r="GQ277" s="1233"/>
      <c r="GR277" s="1233"/>
      <c r="GS277" s="1233"/>
      <c r="GT277" s="1233"/>
      <c r="GU277" s="1233"/>
      <c r="GV277" s="1233"/>
      <c r="GW277" s="1233"/>
      <c r="GX277" s="1233"/>
      <c r="GY277" s="1233"/>
      <c r="GZ277" s="1233"/>
      <c r="HA277" s="1233"/>
      <c r="HB277" s="1233"/>
      <c r="HC277" s="1233"/>
      <c r="HD277" s="1233"/>
      <c r="HE277" s="1233"/>
      <c r="HF277" s="1233"/>
      <c r="HG277" s="1233"/>
      <c r="HH277" s="1233"/>
      <c r="HI277" s="1233"/>
      <c r="HJ277" s="1233"/>
      <c r="HK277" s="1233"/>
      <c r="HL277" s="1233"/>
      <c r="HM277" s="1233"/>
      <c r="HN277" s="1233"/>
      <c r="HO277" s="1233"/>
    </row>
    <row r="278" spans="32:223" s="325" customFormat="1" x14ac:dyDescent="0.2">
      <c r="AF278" s="932"/>
      <c r="AG278" s="932"/>
      <c r="AH278" s="932"/>
      <c r="AI278" s="932"/>
      <c r="AJ278" s="932"/>
      <c r="AK278" s="932"/>
      <c r="AL278" s="932"/>
      <c r="AM278" s="932"/>
      <c r="AN278" s="932"/>
      <c r="AP278" s="932"/>
      <c r="AQ278" s="932"/>
      <c r="AR278" s="932"/>
      <c r="AS278" s="932"/>
      <c r="AT278" s="932"/>
      <c r="AU278" s="932"/>
      <c r="AV278" s="932"/>
      <c r="AW278" s="932"/>
      <c r="AX278" s="932"/>
      <c r="BA278" s="1253"/>
      <c r="BB278" s="1253"/>
      <c r="BC278" s="1253"/>
      <c r="BE278" s="1233"/>
      <c r="BF278" s="1233"/>
      <c r="BG278" s="1233"/>
      <c r="BH278" s="1233"/>
      <c r="BI278" s="1233"/>
      <c r="BJ278" s="1233"/>
      <c r="BK278" s="1233"/>
      <c r="BL278" s="1233"/>
      <c r="BM278" s="1233"/>
      <c r="BN278" s="1233"/>
      <c r="BO278" s="1233"/>
      <c r="BP278" s="1233"/>
      <c r="BQ278" s="1233"/>
      <c r="BR278" s="1233"/>
      <c r="BS278" s="1233"/>
      <c r="BT278" s="1233"/>
      <c r="BU278" s="1233"/>
      <c r="BV278" s="1233"/>
      <c r="BW278" s="1233"/>
      <c r="BX278" s="1233"/>
      <c r="BY278" s="1233"/>
      <c r="BZ278" s="1233"/>
      <c r="CA278" s="1233"/>
      <c r="CB278" s="1233"/>
      <c r="CC278" s="1233"/>
      <c r="CD278" s="1233"/>
      <c r="CE278" s="1233"/>
      <c r="CF278" s="1233"/>
      <c r="CG278" s="1233"/>
      <c r="CH278" s="1233"/>
      <c r="CI278" s="1233"/>
      <c r="CJ278" s="1233"/>
      <c r="CK278" s="1233"/>
      <c r="CL278" s="1233"/>
      <c r="CM278" s="1233"/>
      <c r="CN278" s="1233"/>
      <c r="CO278" s="1233"/>
      <c r="CP278" s="1233"/>
      <c r="CQ278" s="1233"/>
      <c r="CR278" s="1233"/>
      <c r="CS278" s="1233"/>
      <c r="CT278" s="1233"/>
      <c r="CU278" s="1233"/>
      <c r="CV278" s="1233"/>
      <c r="CW278" s="1233"/>
      <c r="CX278" s="1233"/>
      <c r="CY278" s="1233"/>
      <c r="CZ278" s="1233"/>
      <c r="DA278" s="1233"/>
      <c r="DB278" s="1233"/>
      <c r="DC278" s="1233"/>
      <c r="DD278" s="1233"/>
      <c r="DE278" s="1233"/>
      <c r="DF278" s="1233"/>
      <c r="DG278" s="1233"/>
      <c r="DH278" s="1233"/>
      <c r="DI278" s="1233"/>
      <c r="DJ278" s="1233"/>
      <c r="DK278" s="1233"/>
      <c r="DL278" s="1233"/>
      <c r="DM278" s="1233"/>
      <c r="DN278" s="1233"/>
      <c r="DO278" s="1233"/>
      <c r="DP278" s="1233"/>
      <c r="DQ278" s="1233"/>
      <c r="DR278" s="1233"/>
      <c r="DS278" s="1233"/>
      <c r="DT278" s="1233"/>
      <c r="DU278" s="1233"/>
      <c r="DV278" s="1233"/>
      <c r="DW278" s="1233"/>
      <c r="DX278" s="1233"/>
      <c r="DY278" s="1233"/>
      <c r="DZ278" s="1233"/>
      <c r="EA278" s="1233"/>
      <c r="EB278" s="1233"/>
      <c r="EC278" s="1233"/>
      <c r="ED278" s="1233"/>
      <c r="EE278" s="1233"/>
      <c r="EF278" s="1233"/>
      <c r="EG278" s="1233"/>
      <c r="EH278" s="1253"/>
      <c r="EI278" s="1253"/>
      <c r="EJ278" s="1253"/>
      <c r="EK278" s="1253"/>
      <c r="EM278" s="1233"/>
      <c r="EN278" s="1233"/>
      <c r="EO278" s="1233"/>
      <c r="EP278" s="1233"/>
      <c r="EQ278" s="1233"/>
      <c r="ER278" s="1233"/>
      <c r="ES278" s="1233"/>
      <c r="ET278" s="1233"/>
      <c r="EU278" s="1233"/>
      <c r="EV278" s="1233"/>
      <c r="EW278" s="1233"/>
      <c r="EX278" s="1233"/>
      <c r="EY278" s="1233"/>
      <c r="EZ278" s="1233"/>
      <c r="FA278" s="1233"/>
      <c r="FB278" s="1233"/>
      <c r="FC278" s="1233"/>
      <c r="FD278" s="1233"/>
      <c r="FE278" s="1233"/>
      <c r="FF278" s="1233"/>
      <c r="FG278" s="1233"/>
      <c r="FH278" s="1233"/>
      <c r="FI278" s="1233"/>
      <c r="FJ278" s="1233"/>
      <c r="FK278" s="1233"/>
      <c r="FL278" s="1233"/>
      <c r="FM278" s="1233"/>
      <c r="FN278" s="1233"/>
      <c r="FO278" s="1233"/>
      <c r="FP278" s="1233"/>
      <c r="FQ278" s="1233"/>
      <c r="FR278" s="1233"/>
      <c r="FS278" s="1233"/>
      <c r="FT278" s="1233"/>
      <c r="FU278" s="1233"/>
      <c r="FV278" s="1233"/>
      <c r="FW278" s="1233"/>
      <c r="FX278" s="1233"/>
      <c r="FY278" s="1233"/>
      <c r="FZ278" s="1233"/>
      <c r="GA278" s="1233"/>
      <c r="GB278" s="1233"/>
      <c r="GC278" s="1233"/>
      <c r="GD278" s="1233"/>
      <c r="GE278" s="1233"/>
      <c r="GF278" s="1233"/>
      <c r="GG278" s="1233"/>
      <c r="GH278" s="1233"/>
      <c r="GI278" s="1233"/>
      <c r="GJ278" s="1233"/>
      <c r="GK278" s="1233"/>
      <c r="GL278" s="1233"/>
      <c r="GM278" s="1233"/>
      <c r="GN278" s="1233"/>
      <c r="GO278" s="1233"/>
      <c r="GP278" s="1233"/>
      <c r="GQ278" s="1233"/>
      <c r="GR278" s="1233"/>
      <c r="GS278" s="1233"/>
      <c r="GT278" s="1233"/>
      <c r="GU278" s="1233"/>
      <c r="GV278" s="1233"/>
      <c r="GW278" s="1233"/>
      <c r="GX278" s="1233"/>
      <c r="GY278" s="1233"/>
      <c r="GZ278" s="1233"/>
      <c r="HA278" s="1233"/>
      <c r="HB278" s="1233"/>
      <c r="HC278" s="1233"/>
      <c r="HD278" s="1233"/>
      <c r="HE278" s="1233"/>
      <c r="HF278" s="1233"/>
      <c r="HG278" s="1233"/>
      <c r="HH278" s="1233"/>
      <c r="HI278" s="1233"/>
      <c r="HJ278" s="1233"/>
      <c r="HK278" s="1233"/>
      <c r="HL278" s="1233"/>
      <c r="HM278" s="1233"/>
      <c r="HN278" s="1233"/>
      <c r="HO278" s="1233"/>
    </row>
    <row r="279" spans="32:223" s="325" customFormat="1" x14ac:dyDescent="0.2">
      <c r="AF279" s="932"/>
      <c r="AG279" s="932"/>
      <c r="AH279" s="932"/>
      <c r="AI279" s="932"/>
      <c r="AJ279" s="932"/>
      <c r="AK279" s="932"/>
      <c r="AL279" s="932"/>
      <c r="AM279" s="932"/>
      <c r="AN279" s="932"/>
      <c r="AP279" s="932"/>
      <c r="AQ279" s="932"/>
      <c r="AR279" s="932"/>
      <c r="AS279" s="932"/>
      <c r="AT279" s="932"/>
      <c r="AU279" s="932"/>
      <c r="AV279" s="932"/>
      <c r="AW279" s="932"/>
      <c r="AX279" s="932"/>
      <c r="BA279" s="1253"/>
      <c r="BB279" s="1253"/>
      <c r="BC279" s="1253"/>
      <c r="BE279" s="1233"/>
      <c r="BF279" s="1233"/>
      <c r="BG279" s="1233"/>
      <c r="BH279" s="1233"/>
      <c r="BI279" s="1233"/>
      <c r="BJ279" s="1233"/>
      <c r="BK279" s="1233"/>
      <c r="BL279" s="1233"/>
      <c r="BM279" s="1233"/>
      <c r="BN279" s="1233"/>
      <c r="BO279" s="1233"/>
      <c r="BP279" s="1233"/>
      <c r="BQ279" s="1233"/>
      <c r="BR279" s="1233"/>
      <c r="BS279" s="1233"/>
      <c r="BT279" s="1233"/>
      <c r="BU279" s="1233"/>
      <c r="BV279" s="1233"/>
      <c r="BW279" s="1233"/>
      <c r="BX279" s="1233"/>
      <c r="BY279" s="1233"/>
      <c r="BZ279" s="1233"/>
      <c r="CA279" s="1233"/>
      <c r="CB279" s="1233"/>
      <c r="CC279" s="1233"/>
      <c r="CD279" s="1233"/>
      <c r="CE279" s="1233"/>
      <c r="CF279" s="1233"/>
      <c r="CG279" s="1233"/>
      <c r="CH279" s="1233"/>
      <c r="CI279" s="1233"/>
      <c r="CJ279" s="1233"/>
      <c r="CK279" s="1233"/>
      <c r="CL279" s="1233"/>
      <c r="CM279" s="1233"/>
      <c r="CN279" s="1233"/>
      <c r="CO279" s="1233"/>
      <c r="CP279" s="1233"/>
      <c r="CQ279" s="1233"/>
      <c r="CR279" s="1233"/>
      <c r="CS279" s="1233"/>
      <c r="CT279" s="1233"/>
      <c r="CU279" s="1233"/>
      <c r="CV279" s="1233"/>
      <c r="CW279" s="1233"/>
      <c r="CX279" s="1233"/>
      <c r="CY279" s="1233"/>
      <c r="CZ279" s="1233"/>
      <c r="DA279" s="1233"/>
      <c r="DB279" s="1233"/>
      <c r="DC279" s="1233"/>
      <c r="DD279" s="1233"/>
      <c r="DE279" s="1233"/>
      <c r="DF279" s="1233"/>
      <c r="DG279" s="1233"/>
      <c r="DH279" s="1233"/>
      <c r="DI279" s="1233"/>
      <c r="DJ279" s="1233"/>
      <c r="DK279" s="1233"/>
      <c r="DL279" s="1233"/>
      <c r="DM279" s="1233"/>
      <c r="DN279" s="1233"/>
      <c r="DO279" s="1233"/>
      <c r="DP279" s="1233"/>
      <c r="DQ279" s="1233"/>
      <c r="DR279" s="1233"/>
      <c r="DS279" s="1233"/>
      <c r="DT279" s="1233"/>
      <c r="DU279" s="1233"/>
      <c r="DV279" s="1233"/>
      <c r="DW279" s="1233"/>
      <c r="DX279" s="1233"/>
      <c r="DY279" s="1233"/>
      <c r="DZ279" s="1233"/>
      <c r="EA279" s="1233"/>
      <c r="EB279" s="1233"/>
      <c r="EC279" s="1233"/>
      <c r="ED279" s="1233"/>
      <c r="EE279" s="1233"/>
      <c r="EF279" s="1233"/>
      <c r="EG279" s="1233"/>
      <c r="EH279" s="1253"/>
      <c r="EI279" s="1253"/>
      <c r="EJ279" s="1253"/>
      <c r="EK279" s="1253"/>
      <c r="EM279" s="1233"/>
      <c r="EN279" s="1233"/>
      <c r="EO279" s="1233"/>
      <c r="EP279" s="1233"/>
      <c r="EQ279" s="1233"/>
      <c r="ER279" s="1233"/>
      <c r="ES279" s="1233"/>
      <c r="ET279" s="1233"/>
      <c r="EU279" s="1233"/>
      <c r="EV279" s="1233"/>
      <c r="EW279" s="1233"/>
      <c r="EX279" s="1233"/>
      <c r="EY279" s="1233"/>
      <c r="EZ279" s="1233"/>
      <c r="FA279" s="1233"/>
      <c r="FB279" s="1233"/>
      <c r="FC279" s="1233"/>
      <c r="FD279" s="1233"/>
      <c r="FE279" s="1233"/>
      <c r="FF279" s="1233"/>
      <c r="FG279" s="1233"/>
      <c r="FH279" s="1233"/>
      <c r="FI279" s="1233"/>
      <c r="FJ279" s="1233"/>
      <c r="FK279" s="1233"/>
      <c r="FL279" s="1233"/>
      <c r="FM279" s="1233"/>
      <c r="FN279" s="1233"/>
      <c r="FO279" s="1233"/>
      <c r="FP279" s="1233"/>
      <c r="FQ279" s="1233"/>
      <c r="FR279" s="1233"/>
      <c r="FS279" s="1233"/>
      <c r="FT279" s="1233"/>
      <c r="FU279" s="1233"/>
      <c r="FV279" s="1233"/>
      <c r="FW279" s="1233"/>
      <c r="FX279" s="1233"/>
      <c r="FY279" s="1233"/>
      <c r="FZ279" s="1233"/>
      <c r="GA279" s="1233"/>
      <c r="GB279" s="1233"/>
      <c r="GC279" s="1233"/>
      <c r="GD279" s="1233"/>
      <c r="GE279" s="1233"/>
      <c r="GF279" s="1233"/>
      <c r="GG279" s="1233"/>
      <c r="GH279" s="1233"/>
      <c r="GI279" s="1233"/>
      <c r="GJ279" s="1233"/>
      <c r="GK279" s="1233"/>
      <c r="GL279" s="1233"/>
      <c r="GM279" s="1233"/>
      <c r="GN279" s="1233"/>
      <c r="GO279" s="1233"/>
      <c r="GP279" s="1233"/>
      <c r="GQ279" s="1233"/>
      <c r="GR279" s="1233"/>
      <c r="GS279" s="1233"/>
      <c r="GT279" s="1233"/>
      <c r="GU279" s="1233"/>
      <c r="GV279" s="1233"/>
      <c r="GW279" s="1233"/>
      <c r="GX279" s="1233"/>
      <c r="GY279" s="1233"/>
      <c r="GZ279" s="1233"/>
      <c r="HA279" s="1233"/>
      <c r="HB279" s="1233"/>
      <c r="HC279" s="1233"/>
      <c r="HD279" s="1233"/>
      <c r="HE279" s="1233"/>
      <c r="HF279" s="1233"/>
      <c r="HG279" s="1233"/>
      <c r="HH279" s="1233"/>
      <c r="HI279" s="1233"/>
      <c r="HJ279" s="1233"/>
      <c r="HK279" s="1233"/>
      <c r="HL279" s="1233"/>
      <c r="HM279" s="1233"/>
      <c r="HN279" s="1233"/>
      <c r="HO279" s="1233"/>
    </row>
    <row r="280" spans="32:223" s="325" customFormat="1" x14ac:dyDescent="0.2">
      <c r="AF280" s="932"/>
      <c r="AG280" s="932"/>
      <c r="AH280" s="932"/>
      <c r="AI280" s="932"/>
      <c r="AJ280" s="932"/>
      <c r="AK280" s="932"/>
      <c r="AL280" s="932"/>
      <c r="AM280" s="932"/>
      <c r="AN280" s="932"/>
      <c r="AP280" s="932"/>
      <c r="AQ280" s="932"/>
      <c r="AR280" s="932"/>
      <c r="AS280" s="932"/>
      <c r="AT280" s="932"/>
      <c r="AU280" s="932"/>
      <c r="AV280" s="932"/>
      <c r="AW280" s="932"/>
      <c r="AX280" s="932"/>
      <c r="BA280" s="1253"/>
      <c r="BB280" s="1253"/>
      <c r="BC280" s="1253"/>
      <c r="BE280" s="1233"/>
      <c r="BF280" s="1233"/>
      <c r="BG280" s="1233"/>
      <c r="BH280" s="1233"/>
      <c r="BI280" s="1233"/>
      <c r="BJ280" s="1233"/>
      <c r="BK280" s="1233"/>
      <c r="BL280" s="1233"/>
      <c r="BM280" s="1233"/>
      <c r="BN280" s="1233"/>
      <c r="BO280" s="1233"/>
      <c r="BP280" s="1233"/>
      <c r="BQ280" s="1233"/>
      <c r="BR280" s="1233"/>
      <c r="BS280" s="1233"/>
      <c r="BT280" s="1233"/>
      <c r="BU280" s="1233"/>
      <c r="BV280" s="1233"/>
      <c r="BW280" s="1233"/>
      <c r="BX280" s="1233"/>
      <c r="BY280" s="1233"/>
      <c r="BZ280" s="1233"/>
      <c r="CA280" s="1233"/>
      <c r="CB280" s="1233"/>
      <c r="CC280" s="1233"/>
      <c r="CD280" s="1233"/>
      <c r="CE280" s="1233"/>
      <c r="CF280" s="1233"/>
      <c r="CG280" s="1233"/>
      <c r="CH280" s="1233"/>
      <c r="CI280" s="1233"/>
      <c r="CJ280" s="1233"/>
      <c r="CK280" s="1233"/>
      <c r="CL280" s="1233"/>
      <c r="CM280" s="1233"/>
      <c r="CN280" s="1233"/>
      <c r="CO280" s="1233"/>
      <c r="CP280" s="1233"/>
      <c r="CQ280" s="1233"/>
      <c r="CR280" s="1233"/>
      <c r="CS280" s="1233"/>
      <c r="CT280" s="1233"/>
      <c r="CU280" s="1233"/>
      <c r="CV280" s="1233"/>
      <c r="CW280" s="1233"/>
      <c r="CX280" s="1233"/>
      <c r="CY280" s="1233"/>
      <c r="CZ280" s="1233"/>
      <c r="DA280" s="1233"/>
      <c r="DB280" s="1233"/>
      <c r="DC280" s="1233"/>
      <c r="DD280" s="1233"/>
      <c r="DE280" s="1233"/>
      <c r="DF280" s="1233"/>
      <c r="DG280" s="1233"/>
      <c r="DH280" s="1233"/>
      <c r="DI280" s="1233"/>
      <c r="DJ280" s="1233"/>
      <c r="DK280" s="1233"/>
      <c r="DL280" s="1233"/>
      <c r="DM280" s="1233"/>
      <c r="DN280" s="1233"/>
      <c r="DO280" s="1233"/>
      <c r="DP280" s="1233"/>
      <c r="DQ280" s="1233"/>
      <c r="DR280" s="1233"/>
      <c r="DS280" s="1233"/>
      <c r="DT280" s="1233"/>
      <c r="DU280" s="1233"/>
      <c r="DV280" s="1233"/>
      <c r="DW280" s="1233"/>
      <c r="DX280" s="1233"/>
      <c r="DY280" s="1233"/>
      <c r="DZ280" s="1233"/>
      <c r="EA280" s="1233"/>
      <c r="EB280" s="1233"/>
      <c r="EC280" s="1233"/>
      <c r="ED280" s="1233"/>
      <c r="EE280" s="1233"/>
      <c r="EF280" s="1233"/>
      <c r="EG280" s="1233"/>
      <c r="EH280" s="1253"/>
      <c r="EI280" s="1253"/>
      <c r="EJ280" s="1253"/>
      <c r="EK280" s="1253"/>
      <c r="EM280" s="1233"/>
      <c r="EN280" s="1233"/>
      <c r="EO280" s="1233"/>
      <c r="EP280" s="1233"/>
      <c r="EQ280" s="1233"/>
      <c r="ER280" s="1233"/>
      <c r="ES280" s="1233"/>
      <c r="ET280" s="1233"/>
      <c r="EU280" s="1233"/>
      <c r="EV280" s="1233"/>
      <c r="EW280" s="1233"/>
      <c r="EX280" s="1233"/>
      <c r="EY280" s="1233"/>
      <c r="EZ280" s="1233"/>
      <c r="FA280" s="1233"/>
      <c r="FB280" s="1233"/>
      <c r="FC280" s="1233"/>
      <c r="FD280" s="1233"/>
      <c r="FE280" s="1233"/>
      <c r="FF280" s="1233"/>
      <c r="FG280" s="1233"/>
      <c r="FH280" s="1233"/>
      <c r="FI280" s="1233"/>
      <c r="FJ280" s="1233"/>
      <c r="FK280" s="1233"/>
      <c r="FL280" s="1233"/>
      <c r="FM280" s="1233"/>
      <c r="FN280" s="1233"/>
      <c r="FO280" s="1233"/>
      <c r="FP280" s="1233"/>
      <c r="FQ280" s="1233"/>
      <c r="FR280" s="1233"/>
      <c r="FS280" s="1233"/>
      <c r="FT280" s="1233"/>
      <c r="FU280" s="1233"/>
      <c r="FV280" s="1233"/>
      <c r="FW280" s="1233"/>
      <c r="FX280" s="1233"/>
      <c r="FY280" s="1233"/>
      <c r="FZ280" s="1233"/>
      <c r="GA280" s="1233"/>
      <c r="GB280" s="1233"/>
      <c r="GC280" s="1233"/>
      <c r="GD280" s="1233"/>
      <c r="GE280" s="1233"/>
      <c r="GF280" s="1233"/>
      <c r="GG280" s="1233"/>
      <c r="GH280" s="1233"/>
      <c r="GI280" s="1233"/>
      <c r="GJ280" s="1233"/>
      <c r="GK280" s="1233"/>
      <c r="GL280" s="1233"/>
      <c r="GM280" s="1233"/>
      <c r="GN280" s="1233"/>
      <c r="GO280" s="1233"/>
      <c r="GP280" s="1233"/>
      <c r="GQ280" s="1233"/>
      <c r="GR280" s="1233"/>
      <c r="GS280" s="1233"/>
      <c r="GT280" s="1233"/>
      <c r="GU280" s="1233"/>
      <c r="GV280" s="1233"/>
      <c r="GW280" s="1233"/>
      <c r="GX280" s="1233"/>
      <c r="GY280" s="1233"/>
      <c r="GZ280" s="1233"/>
      <c r="HA280" s="1233"/>
      <c r="HB280" s="1233"/>
      <c r="HC280" s="1233"/>
      <c r="HD280" s="1233"/>
      <c r="HE280" s="1233"/>
      <c r="HF280" s="1233"/>
      <c r="HG280" s="1233"/>
      <c r="HH280" s="1233"/>
      <c r="HI280" s="1233"/>
      <c r="HJ280" s="1233"/>
      <c r="HK280" s="1233"/>
      <c r="HL280" s="1233"/>
      <c r="HM280" s="1233"/>
      <c r="HN280" s="1233"/>
      <c r="HO280" s="1233"/>
    </row>
    <row r="281" spans="32:223" s="325" customFormat="1" x14ac:dyDescent="0.2">
      <c r="AF281" s="932"/>
      <c r="AG281" s="932"/>
      <c r="AH281" s="932"/>
      <c r="AI281" s="932"/>
      <c r="AJ281" s="932"/>
      <c r="AK281" s="932"/>
      <c r="AL281" s="932"/>
      <c r="AM281" s="932"/>
      <c r="AN281" s="932"/>
      <c r="AP281" s="932"/>
      <c r="AQ281" s="932"/>
      <c r="AR281" s="932"/>
      <c r="AS281" s="932"/>
      <c r="AT281" s="932"/>
      <c r="AU281" s="932"/>
      <c r="AV281" s="932"/>
      <c r="AW281" s="932"/>
      <c r="AX281" s="932"/>
      <c r="BA281" s="1253"/>
      <c r="BB281" s="1253"/>
      <c r="BC281" s="1253"/>
      <c r="BE281" s="1233"/>
      <c r="BF281" s="1233"/>
      <c r="BG281" s="1233"/>
      <c r="BH281" s="1233"/>
      <c r="BI281" s="1233"/>
      <c r="BJ281" s="1233"/>
      <c r="BK281" s="1233"/>
      <c r="BL281" s="1233"/>
      <c r="BM281" s="1233"/>
      <c r="BN281" s="1233"/>
      <c r="BO281" s="1233"/>
      <c r="BP281" s="1233"/>
      <c r="BQ281" s="1233"/>
      <c r="BR281" s="1233"/>
      <c r="BS281" s="1233"/>
      <c r="BT281" s="1233"/>
      <c r="BU281" s="1233"/>
      <c r="BV281" s="1233"/>
      <c r="BW281" s="1233"/>
      <c r="BX281" s="1233"/>
      <c r="BY281" s="1233"/>
      <c r="BZ281" s="1233"/>
      <c r="CA281" s="1233"/>
      <c r="CB281" s="1233"/>
      <c r="CC281" s="1233"/>
      <c r="CD281" s="1233"/>
      <c r="CE281" s="1233"/>
      <c r="CF281" s="1233"/>
      <c r="CG281" s="1233"/>
      <c r="CH281" s="1233"/>
      <c r="CI281" s="1233"/>
      <c r="CJ281" s="1233"/>
      <c r="CK281" s="1233"/>
      <c r="CL281" s="1233"/>
      <c r="CM281" s="1233"/>
      <c r="CN281" s="1233"/>
      <c r="CO281" s="1233"/>
      <c r="CP281" s="1233"/>
      <c r="CQ281" s="1233"/>
      <c r="CR281" s="1233"/>
      <c r="CS281" s="1233"/>
      <c r="CT281" s="1233"/>
      <c r="CU281" s="1233"/>
      <c r="CV281" s="1233"/>
      <c r="CW281" s="1233"/>
      <c r="CX281" s="1233"/>
      <c r="CY281" s="1233"/>
      <c r="CZ281" s="1233"/>
      <c r="DA281" s="1233"/>
      <c r="DB281" s="1233"/>
      <c r="DC281" s="1233"/>
      <c r="DD281" s="1233"/>
      <c r="DE281" s="1233"/>
      <c r="DF281" s="1233"/>
      <c r="DG281" s="1233"/>
      <c r="DH281" s="1233"/>
      <c r="DI281" s="1233"/>
      <c r="DJ281" s="1233"/>
      <c r="DK281" s="1233"/>
      <c r="DL281" s="1233"/>
      <c r="DM281" s="1233"/>
      <c r="DN281" s="1233"/>
      <c r="DO281" s="1233"/>
      <c r="DP281" s="1233"/>
      <c r="DQ281" s="1233"/>
      <c r="DR281" s="1233"/>
      <c r="DS281" s="1233"/>
      <c r="DT281" s="1233"/>
      <c r="DU281" s="1233"/>
      <c r="DV281" s="1233"/>
      <c r="DW281" s="1233"/>
      <c r="DX281" s="1233"/>
      <c r="DY281" s="1233"/>
      <c r="DZ281" s="1233"/>
      <c r="EA281" s="1233"/>
      <c r="EB281" s="1233"/>
      <c r="EC281" s="1233"/>
      <c r="ED281" s="1233"/>
      <c r="EE281" s="1233"/>
      <c r="EF281" s="1233"/>
      <c r="EG281" s="1233"/>
      <c r="EH281" s="1253"/>
      <c r="EI281" s="1253"/>
      <c r="EJ281" s="1253"/>
      <c r="EK281" s="1253"/>
      <c r="EM281" s="1233"/>
      <c r="EN281" s="1233"/>
      <c r="EO281" s="1233"/>
      <c r="EP281" s="1233"/>
      <c r="EQ281" s="1233"/>
      <c r="ER281" s="1233"/>
      <c r="ES281" s="1233"/>
      <c r="ET281" s="1233"/>
      <c r="EU281" s="1233"/>
      <c r="EV281" s="1233"/>
      <c r="EW281" s="1233"/>
      <c r="EX281" s="1233"/>
      <c r="EY281" s="1233"/>
      <c r="EZ281" s="1233"/>
      <c r="FA281" s="1233"/>
      <c r="FB281" s="1233"/>
      <c r="FC281" s="1233"/>
      <c r="FD281" s="1233"/>
      <c r="FE281" s="1233"/>
      <c r="FF281" s="1233"/>
      <c r="FG281" s="1233"/>
      <c r="FH281" s="1233"/>
      <c r="FI281" s="1233"/>
      <c r="FJ281" s="1233"/>
      <c r="FK281" s="1233"/>
      <c r="FL281" s="1233"/>
      <c r="FM281" s="1233"/>
      <c r="FN281" s="1233"/>
      <c r="FO281" s="1233"/>
      <c r="FP281" s="1233"/>
      <c r="FQ281" s="1233"/>
      <c r="FR281" s="1233"/>
      <c r="FS281" s="1233"/>
      <c r="FT281" s="1233"/>
      <c r="FU281" s="1233"/>
      <c r="FV281" s="1233"/>
      <c r="FW281" s="1233"/>
      <c r="FX281" s="1233"/>
      <c r="FY281" s="1233"/>
      <c r="FZ281" s="1233"/>
      <c r="GA281" s="1233"/>
      <c r="GB281" s="1233"/>
      <c r="GC281" s="1233"/>
      <c r="GD281" s="1233"/>
      <c r="GE281" s="1233"/>
      <c r="GF281" s="1233"/>
      <c r="GG281" s="1233"/>
      <c r="GH281" s="1233"/>
      <c r="GI281" s="1233"/>
      <c r="GJ281" s="1233"/>
      <c r="GK281" s="1233"/>
      <c r="GL281" s="1233"/>
      <c r="GM281" s="1233"/>
      <c r="GN281" s="1233"/>
      <c r="GO281" s="1233"/>
      <c r="GP281" s="1233"/>
      <c r="GQ281" s="1233"/>
      <c r="GR281" s="1233"/>
      <c r="GS281" s="1233"/>
      <c r="GT281" s="1233"/>
      <c r="GU281" s="1233"/>
      <c r="GV281" s="1233"/>
      <c r="GW281" s="1233"/>
      <c r="GX281" s="1233"/>
      <c r="GY281" s="1233"/>
      <c r="GZ281" s="1233"/>
      <c r="HA281" s="1233"/>
      <c r="HB281" s="1233"/>
      <c r="HC281" s="1233"/>
      <c r="HD281" s="1233"/>
      <c r="HE281" s="1233"/>
      <c r="HF281" s="1233"/>
      <c r="HG281" s="1233"/>
      <c r="HH281" s="1233"/>
      <c r="HI281" s="1233"/>
      <c r="HJ281" s="1233"/>
      <c r="HK281" s="1233"/>
      <c r="HL281" s="1233"/>
      <c r="HM281" s="1233"/>
      <c r="HN281" s="1233"/>
      <c r="HO281" s="1233"/>
    </row>
    <row r="282" spans="32:223" s="325" customFormat="1" x14ac:dyDescent="0.2">
      <c r="AF282" s="932"/>
      <c r="AG282" s="932"/>
      <c r="AH282" s="932"/>
      <c r="AI282" s="932"/>
      <c r="AJ282" s="932"/>
      <c r="AK282" s="932"/>
      <c r="AL282" s="932"/>
      <c r="AM282" s="932"/>
      <c r="AN282" s="932"/>
      <c r="AP282" s="932"/>
      <c r="AQ282" s="932"/>
      <c r="AR282" s="932"/>
      <c r="AS282" s="932"/>
      <c r="AT282" s="932"/>
      <c r="AU282" s="932"/>
      <c r="AV282" s="932"/>
      <c r="AW282" s="932"/>
      <c r="AX282" s="932"/>
      <c r="BA282" s="1253"/>
      <c r="BB282" s="1253"/>
      <c r="BC282" s="1253"/>
      <c r="BE282" s="1233"/>
      <c r="BF282" s="1233"/>
      <c r="BG282" s="1233"/>
      <c r="BH282" s="1233"/>
      <c r="BI282" s="1233"/>
      <c r="BJ282" s="1233"/>
      <c r="BK282" s="1233"/>
      <c r="BL282" s="1233"/>
      <c r="BM282" s="1233"/>
      <c r="BN282" s="1233"/>
      <c r="BO282" s="1233"/>
      <c r="BP282" s="1233"/>
      <c r="BQ282" s="1233"/>
      <c r="BR282" s="1233"/>
      <c r="BS282" s="1233"/>
      <c r="BT282" s="1233"/>
      <c r="BU282" s="1233"/>
      <c r="BV282" s="1233"/>
      <c r="BW282" s="1233"/>
      <c r="BX282" s="1233"/>
      <c r="BY282" s="1233"/>
      <c r="BZ282" s="1233"/>
      <c r="CA282" s="1233"/>
      <c r="CB282" s="1233"/>
      <c r="CC282" s="1233"/>
      <c r="CD282" s="1233"/>
      <c r="CE282" s="1233"/>
      <c r="CF282" s="1233"/>
      <c r="CG282" s="1233"/>
      <c r="CH282" s="1233"/>
      <c r="CI282" s="1233"/>
      <c r="CJ282" s="1233"/>
      <c r="CK282" s="1233"/>
      <c r="CL282" s="1233"/>
      <c r="CM282" s="1233"/>
      <c r="CN282" s="1233"/>
      <c r="CO282" s="1233"/>
      <c r="CP282" s="1233"/>
      <c r="CQ282" s="1233"/>
      <c r="CR282" s="1233"/>
      <c r="CS282" s="1233"/>
      <c r="CT282" s="1233"/>
      <c r="CU282" s="1233"/>
      <c r="CV282" s="1233"/>
      <c r="CW282" s="1233"/>
      <c r="CX282" s="1233"/>
      <c r="CY282" s="1233"/>
      <c r="CZ282" s="1233"/>
      <c r="DA282" s="1233"/>
      <c r="DB282" s="1233"/>
      <c r="DC282" s="1233"/>
      <c r="DD282" s="1233"/>
      <c r="DE282" s="1233"/>
      <c r="DF282" s="1233"/>
      <c r="DG282" s="1233"/>
      <c r="DH282" s="1233"/>
      <c r="DI282" s="1233"/>
      <c r="DJ282" s="1233"/>
      <c r="DK282" s="1233"/>
      <c r="DL282" s="1233"/>
      <c r="DM282" s="1233"/>
      <c r="DN282" s="1233"/>
      <c r="DO282" s="1233"/>
      <c r="DP282" s="1233"/>
      <c r="DQ282" s="1233"/>
      <c r="DR282" s="1233"/>
      <c r="DS282" s="1233"/>
      <c r="DT282" s="1233"/>
      <c r="DU282" s="1233"/>
      <c r="DV282" s="1233"/>
      <c r="DW282" s="1233"/>
      <c r="DX282" s="1233"/>
      <c r="DY282" s="1233"/>
      <c r="DZ282" s="1233"/>
      <c r="EA282" s="1233"/>
      <c r="EB282" s="1233"/>
      <c r="EC282" s="1233"/>
      <c r="ED282" s="1233"/>
      <c r="EE282" s="1233"/>
      <c r="EF282" s="1233"/>
      <c r="EG282" s="1233"/>
      <c r="EH282" s="1253"/>
      <c r="EI282" s="1253"/>
      <c r="EJ282" s="1253"/>
      <c r="EK282" s="1253"/>
      <c r="EM282" s="1233"/>
      <c r="EN282" s="1233"/>
      <c r="EO282" s="1233"/>
      <c r="EP282" s="1233"/>
      <c r="EQ282" s="1233"/>
      <c r="ER282" s="1233"/>
      <c r="ES282" s="1233"/>
      <c r="ET282" s="1233"/>
      <c r="EU282" s="1233"/>
      <c r="EV282" s="1233"/>
      <c r="EW282" s="1233"/>
      <c r="EX282" s="1233"/>
      <c r="EY282" s="1233"/>
      <c r="EZ282" s="1233"/>
      <c r="FA282" s="1233"/>
      <c r="FB282" s="1233"/>
      <c r="FC282" s="1233"/>
      <c r="FD282" s="1233"/>
      <c r="FE282" s="1233"/>
      <c r="FF282" s="1233"/>
      <c r="FG282" s="1233"/>
      <c r="FH282" s="1233"/>
      <c r="FI282" s="1233"/>
      <c r="FJ282" s="1233"/>
      <c r="FK282" s="1233"/>
      <c r="FL282" s="1233"/>
      <c r="FM282" s="1233"/>
      <c r="FN282" s="1233"/>
      <c r="FO282" s="1233"/>
      <c r="FP282" s="1233"/>
      <c r="FQ282" s="1233"/>
      <c r="FR282" s="1233"/>
      <c r="FS282" s="1233"/>
      <c r="FT282" s="1233"/>
      <c r="FU282" s="1233"/>
      <c r="FV282" s="1233"/>
      <c r="FW282" s="1233"/>
      <c r="FX282" s="1233"/>
      <c r="FY282" s="1233"/>
      <c r="FZ282" s="1233"/>
      <c r="GA282" s="1233"/>
      <c r="GB282" s="1233"/>
      <c r="GC282" s="1233"/>
      <c r="GD282" s="1233"/>
      <c r="GE282" s="1233"/>
      <c r="GF282" s="1233"/>
      <c r="GG282" s="1233"/>
      <c r="GH282" s="1233"/>
      <c r="GI282" s="1233"/>
      <c r="GJ282" s="1233"/>
      <c r="GK282" s="1233"/>
      <c r="GL282" s="1233"/>
      <c r="GM282" s="1233"/>
      <c r="GN282" s="1233"/>
      <c r="GO282" s="1233"/>
      <c r="GP282" s="1233"/>
      <c r="GQ282" s="1233"/>
      <c r="GR282" s="1233"/>
      <c r="GS282" s="1233"/>
      <c r="GT282" s="1233"/>
      <c r="GU282" s="1233"/>
      <c r="GV282" s="1233"/>
      <c r="GW282" s="1233"/>
      <c r="GX282" s="1233"/>
      <c r="GY282" s="1233"/>
      <c r="GZ282" s="1233"/>
      <c r="HA282" s="1233"/>
      <c r="HB282" s="1233"/>
      <c r="HC282" s="1233"/>
      <c r="HD282" s="1233"/>
      <c r="HE282" s="1233"/>
      <c r="HF282" s="1233"/>
      <c r="HG282" s="1233"/>
      <c r="HH282" s="1233"/>
      <c r="HI282" s="1233"/>
      <c r="HJ282" s="1233"/>
      <c r="HK282" s="1233"/>
      <c r="HL282" s="1233"/>
      <c r="HM282" s="1233"/>
      <c r="HN282" s="1233"/>
      <c r="HO282" s="1233"/>
    </row>
    <row r="283" spans="32:223" s="325" customFormat="1" x14ac:dyDescent="0.2">
      <c r="AF283" s="932"/>
      <c r="AG283" s="932"/>
      <c r="AH283" s="932"/>
      <c r="AI283" s="932"/>
      <c r="AJ283" s="932"/>
      <c r="AK283" s="932"/>
      <c r="AL283" s="932"/>
      <c r="AM283" s="932"/>
      <c r="AN283" s="932"/>
      <c r="AP283" s="932"/>
      <c r="AQ283" s="932"/>
      <c r="AR283" s="932"/>
      <c r="AS283" s="932"/>
      <c r="AT283" s="932"/>
      <c r="AU283" s="932"/>
      <c r="AV283" s="932"/>
      <c r="AW283" s="932"/>
      <c r="AX283" s="932"/>
      <c r="BA283" s="1253"/>
      <c r="BB283" s="1253"/>
      <c r="BC283" s="1253"/>
      <c r="BE283" s="1233"/>
      <c r="BF283" s="1233"/>
      <c r="BG283" s="1233"/>
      <c r="BH283" s="1233"/>
      <c r="BI283" s="1233"/>
      <c r="BJ283" s="1233"/>
      <c r="BK283" s="1233"/>
      <c r="BL283" s="1233"/>
      <c r="BM283" s="1233"/>
      <c r="BN283" s="1233"/>
      <c r="BO283" s="1233"/>
      <c r="BP283" s="1233"/>
      <c r="BQ283" s="1233"/>
      <c r="BR283" s="1233"/>
      <c r="BS283" s="1233"/>
      <c r="BT283" s="1233"/>
      <c r="BU283" s="1233"/>
      <c r="BV283" s="1233"/>
      <c r="BW283" s="1233"/>
      <c r="BX283" s="1233"/>
      <c r="BY283" s="1233"/>
      <c r="BZ283" s="1233"/>
      <c r="CA283" s="1233"/>
      <c r="CB283" s="1233"/>
      <c r="CC283" s="1233"/>
      <c r="CD283" s="1233"/>
      <c r="CE283" s="1233"/>
      <c r="CF283" s="1233"/>
      <c r="CG283" s="1233"/>
      <c r="CH283" s="1233"/>
      <c r="CI283" s="1233"/>
      <c r="CJ283" s="1233"/>
      <c r="CK283" s="1233"/>
      <c r="CL283" s="1233"/>
      <c r="CM283" s="1233"/>
      <c r="CN283" s="1233"/>
      <c r="CO283" s="1233"/>
      <c r="CP283" s="1233"/>
      <c r="CQ283" s="1233"/>
      <c r="CR283" s="1233"/>
      <c r="CS283" s="1233"/>
      <c r="CT283" s="1233"/>
      <c r="CU283" s="1233"/>
      <c r="CV283" s="1233"/>
      <c r="CW283" s="1233"/>
      <c r="CX283" s="1233"/>
      <c r="CY283" s="1233"/>
      <c r="CZ283" s="1233"/>
      <c r="DA283" s="1233"/>
      <c r="DB283" s="1233"/>
      <c r="DC283" s="1233"/>
      <c r="DD283" s="1233"/>
      <c r="DE283" s="1233"/>
      <c r="DF283" s="1233"/>
      <c r="DG283" s="1233"/>
      <c r="DH283" s="1233"/>
      <c r="DI283" s="1233"/>
      <c r="DJ283" s="1233"/>
      <c r="DK283" s="1233"/>
      <c r="DL283" s="1233"/>
      <c r="DM283" s="1233"/>
      <c r="DN283" s="1233"/>
      <c r="DO283" s="1233"/>
      <c r="DP283" s="1233"/>
      <c r="DQ283" s="1233"/>
      <c r="DR283" s="1233"/>
      <c r="DS283" s="1233"/>
      <c r="DT283" s="1233"/>
      <c r="DU283" s="1233"/>
      <c r="DV283" s="1233"/>
      <c r="DW283" s="1233"/>
      <c r="DX283" s="1233"/>
      <c r="DY283" s="1233"/>
      <c r="DZ283" s="1233"/>
      <c r="EA283" s="1233"/>
      <c r="EB283" s="1233"/>
      <c r="EC283" s="1233"/>
      <c r="ED283" s="1233"/>
      <c r="EE283" s="1233"/>
      <c r="EF283" s="1233"/>
      <c r="EG283" s="1233"/>
      <c r="EH283" s="1253"/>
      <c r="EI283" s="1253"/>
      <c r="EJ283" s="1253"/>
      <c r="EK283" s="1253"/>
      <c r="EM283" s="1233"/>
      <c r="EN283" s="1233"/>
      <c r="EO283" s="1233"/>
      <c r="EP283" s="1233"/>
      <c r="EQ283" s="1233"/>
      <c r="ER283" s="1233"/>
      <c r="ES283" s="1233"/>
      <c r="ET283" s="1233"/>
      <c r="EU283" s="1233"/>
      <c r="EV283" s="1233"/>
      <c r="EW283" s="1233"/>
      <c r="EX283" s="1233"/>
      <c r="EY283" s="1233"/>
      <c r="EZ283" s="1233"/>
      <c r="FA283" s="1233"/>
      <c r="FB283" s="1233"/>
      <c r="FC283" s="1233"/>
      <c r="FD283" s="1233"/>
      <c r="FE283" s="1233"/>
      <c r="FF283" s="1233"/>
      <c r="FG283" s="1233"/>
      <c r="FH283" s="1233"/>
      <c r="FI283" s="1233"/>
      <c r="FJ283" s="1233"/>
      <c r="FK283" s="1233"/>
      <c r="FL283" s="1233"/>
      <c r="FM283" s="1233"/>
      <c r="FN283" s="1233"/>
      <c r="FO283" s="1233"/>
      <c r="FP283" s="1233"/>
      <c r="FQ283" s="1233"/>
      <c r="FR283" s="1233"/>
      <c r="FS283" s="1233"/>
      <c r="FT283" s="1233"/>
      <c r="FU283" s="1233"/>
      <c r="FV283" s="1233"/>
      <c r="FW283" s="1233"/>
      <c r="FX283" s="1233"/>
      <c r="FY283" s="1233"/>
      <c r="FZ283" s="1233"/>
      <c r="GA283" s="1233"/>
      <c r="GB283" s="1233"/>
      <c r="GC283" s="1233"/>
      <c r="GD283" s="1233"/>
      <c r="GE283" s="1233"/>
      <c r="GF283" s="1233"/>
      <c r="GG283" s="1233"/>
      <c r="GH283" s="1233"/>
      <c r="GI283" s="1233"/>
      <c r="GJ283" s="1233"/>
      <c r="GK283" s="1233"/>
      <c r="GL283" s="1233"/>
      <c r="GM283" s="1233"/>
      <c r="GN283" s="1233"/>
      <c r="GO283" s="1233"/>
      <c r="GP283" s="1233"/>
      <c r="GQ283" s="1233"/>
      <c r="GR283" s="1233"/>
      <c r="GS283" s="1233"/>
      <c r="GT283" s="1233"/>
      <c r="GU283" s="1233"/>
      <c r="GV283" s="1233"/>
      <c r="GW283" s="1233"/>
      <c r="GX283" s="1233"/>
      <c r="GY283" s="1233"/>
      <c r="GZ283" s="1233"/>
      <c r="HA283" s="1233"/>
      <c r="HB283" s="1233"/>
      <c r="HC283" s="1233"/>
      <c r="HD283" s="1233"/>
      <c r="HE283" s="1233"/>
      <c r="HF283" s="1233"/>
      <c r="HG283" s="1233"/>
      <c r="HH283" s="1233"/>
      <c r="HI283" s="1233"/>
      <c r="HJ283" s="1233"/>
      <c r="HK283" s="1233"/>
      <c r="HL283" s="1233"/>
      <c r="HM283" s="1233"/>
      <c r="HN283" s="1233"/>
      <c r="HO283" s="1233"/>
    </row>
    <row r="284" spans="32:223" s="325" customFormat="1" x14ac:dyDescent="0.2">
      <c r="AF284" s="932"/>
      <c r="AG284" s="932"/>
      <c r="AH284" s="932"/>
      <c r="AI284" s="932"/>
      <c r="AJ284" s="932"/>
      <c r="AK284" s="932"/>
      <c r="AL284" s="932"/>
      <c r="AM284" s="932"/>
      <c r="AN284" s="932"/>
      <c r="AP284" s="932"/>
      <c r="AQ284" s="932"/>
      <c r="AR284" s="932"/>
      <c r="AS284" s="932"/>
      <c r="AT284" s="932"/>
      <c r="AU284" s="932"/>
      <c r="AV284" s="932"/>
      <c r="AW284" s="932"/>
      <c r="AX284" s="932"/>
      <c r="BA284" s="1253"/>
      <c r="BB284" s="1253"/>
      <c r="BC284" s="1253"/>
      <c r="BE284" s="1233"/>
      <c r="BF284" s="1233"/>
      <c r="BG284" s="1233"/>
      <c r="BH284" s="1233"/>
      <c r="BI284" s="1233"/>
      <c r="BJ284" s="1233"/>
      <c r="BK284" s="1233"/>
      <c r="BL284" s="1233"/>
      <c r="BM284" s="1233"/>
      <c r="BN284" s="1233"/>
      <c r="BO284" s="1233"/>
      <c r="BP284" s="1233"/>
      <c r="BQ284" s="1233"/>
      <c r="BR284" s="1233"/>
      <c r="BS284" s="1233"/>
      <c r="BT284" s="1233"/>
      <c r="BU284" s="1233"/>
      <c r="BV284" s="1233"/>
      <c r="BW284" s="1233"/>
      <c r="BX284" s="1233"/>
      <c r="BY284" s="1233"/>
      <c r="BZ284" s="1233"/>
      <c r="CA284" s="1233"/>
      <c r="CB284" s="1233"/>
      <c r="CC284" s="1233"/>
      <c r="CD284" s="1233"/>
      <c r="CE284" s="1233"/>
      <c r="CF284" s="1233"/>
      <c r="CG284" s="1233"/>
      <c r="CH284" s="1233"/>
      <c r="CI284" s="1233"/>
      <c r="CJ284" s="1233"/>
      <c r="CK284" s="1233"/>
      <c r="CL284" s="1233"/>
      <c r="CM284" s="1233"/>
      <c r="CN284" s="1233"/>
      <c r="CO284" s="1233"/>
      <c r="CP284" s="1233"/>
      <c r="CQ284" s="1233"/>
      <c r="CR284" s="1233"/>
      <c r="CS284" s="1233"/>
      <c r="CT284" s="1233"/>
      <c r="CU284" s="1233"/>
      <c r="CV284" s="1233"/>
      <c r="CW284" s="1233"/>
      <c r="CX284" s="1233"/>
      <c r="CY284" s="1233"/>
      <c r="CZ284" s="1233"/>
      <c r="DA284" s="1233"/>
      <c r="DB284" s="1233"/>
      <c r="DC284" s="1233"/>
      <c r="DD284" s="1233"/>
      <c r="DE284" s="1233"/>
      <c r="DF284" s="1233"/>
      <c r="DG284" s="1233"/>
      <c r="DH284" s="1233"/>
      <c r="DI284" s="1233"/>
      <c r="DJ284" s="1233"/>
      <c r="DK284" s="1233"/>
      <c r="DL284" s="1233"/>
      <c r="DM284" s="1233"/>
      <c r="DN284" s="1233"/>
      <c r="DO284" s="1233"/>
      <c r="DP284" s="1233"/>
      <c r="DQ284" s="1233"/>
      <c r="DR284" s="1233"/>
      <c r="DS284" s="1233"/>
      <c r="DT284" s="1233"/>
      <c r="DU284" s="1233"/>
      <c r="DV284" s="1233"/>
      <c r="DW284" s="1233"/>
      <c r="DX284" s="1233"/>
      <c r="DY284" s="1233"/>
      <c r="DZ284" s="1233"/>
      <c r="EA284" s="1233"/>
      <c r="EB284" s="1233"/>
      <c r="EC284" s="1233"/>
      <c r="ED284" s="1233"/>
      <c r="EE284" s="1233"/>
      <c r="EF284" s="1233"/>
      <c r="EG284" s="1233"/>
      <c r="EH284" s="1253"/>
      <c r="EI284" s="1253"/>
      <c r="EJ284" s="1253"/>
      <c r="EK284" s="1253"/>
      <c r="EM284" s="1233"/>
      <c r="EN284" s="1233"/>
      <c r="EO284" s="1233"/>
      <c r="EP284" s="1233"/>
      <c r="EQ284" s="1233"/>
      <c r="ER284" s="1233"/>
      <c r="ES284" s="1233"/>
      <c r="ET284" s="1233"/>
      <c r="EU284" s="1233"/>
      <c r="EV284" s="1233"/>
      <c r="EW284" s="1233"/>
      <c r="EX284" s="1233"/>
      <c r="EY284" s="1233"/>
      <c r="EZ284" s="1233"/>
      <c r="FA284" s="1233"/>
      <c r="FB284" s="1233"/>
      <c r="FC284" s="1233"/>
      <c r="FD284" s="1233"/>
      <c r="FE284" s="1233"/>
      <c r="FF284" s="1233"/>
      <c r="FG284" s="1233"/>
      <c r="FH284" s="1233"/>
      <c r="FI284" s="1233"/>
      <c r="FJ284" s="1233"/>
      <c r="FK284" s="1233"/>
      <c r="FL284" s="1233"/>
      <c r="FM284" s="1233"/>
      <c r="FN284" s="1233"/>
      <c r="FO284" s="1233"/>
      <c r="FP284" s="1233"/>
      <c r="FQ284" s="1233"/>
      <c r="FR284" s="1233"/>
      <c r="FS284" s="1233"/>
      <c r="FT284" s="1233"/>
      <c r="FU284" s="1233"/>
      <c r="FV284" s="1233"/>
      <c r="FW284" s="1233"/>
      <c r="FX284" s="1233"/>
      <c r="FY284" s="1233"/>
      <c r="FZ284" s="1233"/>
      <c r="GA284" s="1233"/>
      <c r="GB284" s="1233"/>
      <c r="GC284" s="1233"/>
      <c r="GD284" s="1233"/>
      <c r="GE284" s="1233"/>
      <c r="GF284" s="1233"/>
      <c r="GG284" s="1233"/>
      <c r="GH284" s="1233"/>
      <c r="GI284" s="1233"/>
      <c r="GJ284" s="1233"/>
      <c r="GK284" s="1233"/>
      <c r="GL284" s="1233"/>
      <c r="GM284" s="1233"/>
      <c r="GN284" s="1233"/>
      <c r="GO284" s="1233"/>
      <c r="GP284" s="1233"/>
      <c r="GQ284" s="1233"/>
      <c r="GR284" s="1233"/>
      <c r="GS284" s="1233"/>
      <c r="GT284" s="1233"/>
      <c r="GU284" s="1233"/>
      <c r="GV284" s="1233"/>
      <c r="GW284" s="1233"/>
      <c r="GX284" s="1233"/>
      <c r="GY284" s="1233"/>
      <c r="GZ284" s="1233"/>
      <c r="HA284" s="1233"/>
      <c r="HB284" s="1233"/>
      <c r="HC284" s="1233"/>
      <c r="HD284" s="1233"/>
      <c r="HE284" s="1233"/>
      <c r="HF284" s="1233"/>
      <c r="HG284" s="1233"/>
      <c r="HH284" s="1233"/>
      <c r="HI284" s="1233"/>
      <c r="HJ284" s="1233"/>
      <c r="HK284" s="1233"/>
      <c r="HL284" s="1233"/>
      <c r="HM284" s="1233"/>
      <c r="HN284" s="1233"/>
      <c r="HO284" s="1233"/>
    </row>
    <row r="285" spans="32:223" s="325" customFormat="1" x14ac:dyDescent="0.2">
      <c r="AF285" s="932"/>
      <c r="AG285" s="932"/>
      <c r="AH285" s="932"/>
      <c r="AI285" s="932"/>
      <c r="AJ285" s="932"/>
      <c r="AK285" s="932"/>
      <c r="AL285" s="932"/>
      <c r="AM285" s="932"/>
      <c r="AN285" s="932"/>
      <c r="AP285" s="932"/>
      <c r="AQ285" s="932"/>
      <c r="AR285" s="932"/>
      <c r="AS285" s="932"/>
      <c r="AT285" s="932"/>
      <c r="AU285" s="932"/>
      <c r="AV285" s="932"/>
      <c r="AW285" s="932"/>
      <c r="AX285" s="932"/>
      <c r="BA285" s="1253"/>
      <c r="BB285" s="1253"/>
      <c r="BC285" s="1253"/>
      <c r="BE285" s="1233"/>
      <c r="BF285" s="1233"/>
      <c r="BG285" s="1233"/>
      <c r="BH285" s="1233"/>
      <c r="BI285" s="1233"/>
      <c r="BJ285" s="1233"/>
      <c r="BK285" s="1233"/>
      <c r="BL285" s="1233"/>
      <c r="BM285" s="1233"/>
      <c r="BN285" s="1233"/>
      <c r="BO285" s="1233"/>
      <c r="BP285" s="1233"/>
      <c r="BQ285" s="1233"/>
      <c r="BR285" s="1233"/>
      <c r="BS285" s="1233"/>
      <c r="BT285" s="1233"/>
      <c r="BU285" s="1233"/>
      <c r="BV285" s="1233"/>
      <c r="BW285" s="1233"/>
      <c r="BX285" s="1233"/>
      <c r="BY285" s="1233"/>
      <c r="BZ285" s="1233"/>
      <c r="CA285" s="1233"/>
      <c r="CB285" s="1233"/>
      <c r="CC285" s="1233"/>
      <c r="CD285" s="1233"/>
      <c r="CE285" s="1233"/>
      <c r="CF285" s="1233"/>
      <c r="CG285" s="1233"/>
      <c r="CH285" s="1233"/>
      <c r="CI285" s="1233"/>
      <c r="CJ285" s="1233"/>
      <c r="CK285" s="1233"/>
      <c r="CL285" s="1233"/>
      <c r="CM285" s="1233"/>
      <c r="CN285" s="1233"/>
      <c r="CO285" s="1233"/>
      <c r="CP285" s="1233"/>
      <c r="CQ285" s="1233"/>
      <c r="CR285" s="1233"/>
      <c r="CS285" s="1233"/>
      <c r="CT285" s="1233"/>
      <c r="CU285" s="1233"/>
      <c r="CV285" s="1233"/>
      <c r="CW285" s="1233"/>
      <c r="CX285" s="1233"/>
      <c r="CY285" s="1233"/>
      <c r="CZ285" s="1233"/>
      <c r="DA285" s="1233"/>
      <c r="DB285" s="1233"/>
      <c r="DC285" s="1233"/>
      <c r="DD285" s="1233"/>
      <c r="DE285" s="1233"/>
      <c r="DF285" s="1233"/>
      <c r="DG285" s="1233"/>
      <c r="DH285" s="1233"/>
      <c r="DI285" s="1233"/>
      <c r="DJ285" s="1233"/>
      <c r="DK285" s="1233"/>
      <c r="DL285" s="1233"/>
      <c r="DM285" s="1233"/>
      <c r="DN285" s="1233"/>
      <c r="DO285" s="1233"/>
      <c r="DP285" s="1233"/>
      <c r="DQ285" s="1233"/>
      <c r="DR285" s="1233"/>
      <c r="DS285" s="1233"/>
      <c r="DT285" s="1233"/>
      <c r="DU285" s="1233"/>
      <c r="DV285" s="1233"/>
      <c r="DW285" s="1233"/>
      <c r="DX285" s="1233"/>
      <c r="DY285" s="1233"/>
      <c r="DZ285" s="1233"/>
      <c r="EA285" s="1233"/>
      <c r="EB285" s="1233"/>
      <c r="EC285" s="1233"/>
      <c r="ED285" s="1233"/>
      <c r="EE285" s="1233"/>
      <c r="EF285" s="1233"/>
      <c r="EG285" s="1233"/>
      <c r="EH285" s="1253"/>
      <c r="EI285" s="1253"/>
      <c r="EJ285" s="1253"/>
      <c r="EK285" s="1253"/>
      <c r="EM285" s="1233"/>
      <c r="EN285" s="1233"/>
      <c r="EO285" s="1233"/>
      <c r="EP285" s="1233"/>
      <c r="EQ285" s="1233"/>
      <c r="ER285" s="1233"/>
      <c r="ES285" s="1233"/>
      <c r="ET285" s="1233"/>
      <c r="EU285" s="1233"/>
      <c r="EV285" s="1233"/>
      <c r="EW285" s="1233"/>
      <c r="EX285" s="1233"/>
      <c r="EY285" s="1233"/>
      <c r="EZ285" s="1233"/>
      <c r="FA285" s="1233"/>
      <c r="FB285" s="1233"/>
      <c r="FC285" s="1233"/>
      <c r="FD285" s="1233"/>
      <c r="FE285" s="1233"/>
      <c r="FF285" s="1233"/>
      <c r="FG285" s="1233"/>
      <c r="FH285" s="1233"/>
      <c r="FI285" s="1233"/>
      <c r="FJ285" s="1233"/>
      <c r="FK285" s="1233"/>
      <c r="FL285" s="1233"/>
      <c r="FM285" s="1233"/>
      <c r="FN285" s="1233"/>
      <c r="FO285" s="1233"/>
      <c r="FP285" s="1233"/>
      <c r="FQ285" s="1233"/>
      <c r="FR285" s="1233"/>
      <c r="FS285" s="1233"/>
      <c r="FT285" s="1233"/>
      <c r="FU285" s="1233"/>
      <c r="FV285" s="1233"/>
      <c r="FW285" s="1233"/>
      <c r="FX285" s="1233"/>
      <c r="FY285" s="1233"/>
      <c r="FZ285" s="1233"/>
      <c r="GA285" s="1233"/>
      <c r="GB285" s="1233"/>
      <c r="GC285" s="1233"/>
      <c r="GD285" s="1233"/>
      <c r="GE285" s="1233"/>
      <c r="GF285" s="1233"/>
      <c r="GG285" s="1233"/>
      <c r="GH285" s="1233"/>
      <c r="GI285" s="1233"/>
      <c r="GJ285" s="1233"/>
      <c r="GK285" s="1233"/>
      <c r="GL285" s="1233"/>
      <c r="GM285" s="1233"/>
      <c r="GN285" s="1233"/>
      <c r="GO285" s="1233"/>
      <c r="GP285" s="1233"/>
      <c r="GQ285" s="1233"/>
      <c r="GR285" s="1233"/>
      <c r="GS285" s="1233"/>
      <c r="GT285" s="1233"/>
      <c r="GU285" s="1233"/>
      <c r="GV285" s="1233"/>
      <c r="GW285" s="1233"/>
      <c r="GX285" s="1233"/>
      <c r="GY285" s="1233"/>
      <c r="GZ285" s="1233"/>
      <c r="HA285" s="1233"/>
      <c r="HB285" s="1233"/>
      <c r="HC285" s="1233"/>
      <c r="HD285" s="1233"/>
      <c r="HE285" s="1233"/>
      <c r="HF285" s="1233"/>
      <c r="HG285" s="1233"/>
      <c r="HH285" s="1233"/>
      <c r="HI285" s="1233"/>
      <c r="HJ285" s="1233"/>
      <c r="HK285" s="1233"/>
      <c r="HL285" s="1233"/>
      <c r="HM285" s="1233"/>
      <c r="HN285" s="1233"/>
      <c r="HO285" s="1233"/>
    </row>
    <row r="286" spans="32:223" s="325" customFormat="1" x14ac:dyDescent="0.2">
      <c r="AF286" s="932"/>
      <c r="AG286" s="932"/>
      <c r="AH286" s="932"/>
      <c r="AI286" s="932"/>
      <c r="AJ286" s="932"/>
      <c r="AK286" s="932"/>
      <c r="AL286" s="932"/>
      <c r="AM286" s="932"/>
      <c r="AN286" s="932"/>
      <c r="AP286" s="932"/>
      <c r="AQ286" s="932"/>
      <c r="AR286" s="932"/>
      <c r="AS286" s="932"/>
      <c r="AT286" s="932"/>
      <c r="AU286" s="932"/>
      <c r="AV286" s="932"/>
      <c r="AW286" s="932"/>
      <c r="AX286" s="932"/>
      <c r="BA286" s="1253"/>
      <c r="BB286" s="1253"/>
      <c r="BC286" s="1253"/>
      <c r="BE286" s="1233"/>
      <c r="BF286" s="1233"/>
      <c r="BG286" s="1233"/>
      <c r="BH286" s="1233"/>
      <c r="BI286" s="1233"/>
      <c r="BJ286" s="1233"/>
      <c r="BK286" s="1233"/>
      <c r="BL286" s="1233"/>
      <c r="BM286" s="1233"/>
      <c r="BN286" s="1233"/>
      <c r="BO286" s="1233"/>
      <c r="BP286" s="1233"/>
      <c r="BQ286" s="1233"/>
      <c r="BR286" s="1233"/>
      <c r="BS286" s="1233"/>
      <c r="BT286" s="1233"/>
      <c r="BU286" s="1233"/>
      <c r="BV286" s="1233"/>
      <c r="BW286" s="1233"/>
      <c r="BX286" s="1233"/>
      <c r="BY286" s="1233"/>
      <c r="BZ286" s="1233"/>
      <c r="CA286" s="1233"/>
      <c r="CB286" s="1233"/>
      <c r="CC286" s="1233"/>
      <c r="CD286" s="1233"/>
      <c r="CE286" s="1233"/>
      <c r="CF286" s="1233"/>
      <c r="CG286" s="1233"/>
      <c r="CH286" s="1233"/>
      <c r="CI286" s="1233"/>
      <c r="CJ286" s="1233"/>
      <c r="CK286" s="1233"/>
      <c r="CL286" s="1233"/>
      <c r="CM286" s="1233"/>
      <c r="CN286" s="1233"/>
      <c r="CO286" s="1233"/>
      <c r="CP286" s="1233"/>
      <c r="CQ286" s="1233"/>
      <c r="CR286" s="1233"/>
      <c r="CS286" s="1233"/>
      <c r="CT286" s="1233"/>
      <c r="CU286" s="1233"/>
      <c r="CV286" s="1233"/>
      <c r="CW286" s="1233"/>
      <c r="CX286" s="1233"/>
      <c r="CY286" s="1233"/>
      <c r="CZ286" s="1233"/>
      <c r="DA286" s="1233"/>
      <c r="DB286" s="1233"/>
      <c r="DC286" s="1233"/>
      <c r="DD286" s="1233"/>
      <c r="DE286" s="1233"/>
      <c r="DF286" s="1233"/>
      <c r="DG286" s="1233"/>
      <c r="DH286" s="1233"/>
      <c r="DI286" s="1233"/>
      <c r="DJ286" s="1233"/>
      <c r="DK286" s="1233"/>
      <c r="DL286" s="1233"/>
      <c r="DM286" s="1233"/>
      <c r="DN286" s="1233"/>
      <c r="DO286" s="1233"/>
      <c r="DP286" s="1233"/>
      <c r="DQ286" s="1233"/>
      <c r="DR286" s="1233"/>
      <c r="DS286" s="1233"/>
      <c r="DT286" s="1233"/>
      <c r="DU286" s="1233"/>
      <c r="DV286" s="1233"/>
      <c r="DW286" s="1233"/>
      <c r="DX286" s="1233"/>
      <c r="DY286" s="1233"/>
      <c r="DZ286" s="1233"/>
      <c r="EA286" s="1233"/>
      <c r="EB286" s="1233"/>
      <c r="EC286" s="1233"/>
      <c r="ED286" s="1233"/>
      <c r="EE286" s="1233"/>
      <c r="EF286" s="1233"/>
      <c r="EG286" s="1233"/>
      <c r="EH286" s="1253"/>
      <c r="EI286" s="1253"/>
      <c r="EJ286" s="1253"/>
      <c r="EK286" s="1253"/>
      <c r="EM286" s="1233"/>
      <c r="EN286" s="1233"/>
      <c r="EO286" s="1233"/>
      <c r="EP286" s="1233"/>
      <c r="EQ286" s="1233"/>
      <c r="ER286" s="1233"/>
      <c r="ES286" s="1233"/>
      <c r="ET286" s="1233"/>
      <c r="EU286" s="1233"/>
      <c r="EV286" s="1233"/>
      <c r="EW286" s="1233"/>
      <c r="EX286" s="1233"/>
      <c r="EY286" s="1233"/>
      <c r="EZ286" s="1233"/>
      <c r="FA286" s="1233"/>
      <c r="FB286" s="1233"/>
      <c r="FC286" s="1233"/>
      <c r="FD286" s="1233"/>
      <c r="FE286" s="1233"/>
      <c r="FF286" s="1233"/>
      <c r="FG286" s="1233"/>
      <c r="FH286" s="1233"/>
      <c r="FI286" s="1233"/>
      <c r="FJ286" s="1233"/>
      <c r="FK286" s="1233"/>
      <c r="FL286" s="1233"/>
      <c r="FM286" s="1233"/>
      <c r="FN286" s="1233"/>
      <c r="FO286" s="1233"/>
      <c r="FP286" s="1233"/>
      <c r="FQ286" s="1233"/>
      <c r="FR286" s="1233"/>
      <c r="FS286" s="1233"/>
      <c r="FT286" s="1233"/>
      <c r="FU286" s="1233"/>
      <c r="FV286" s="1233"/>
      <c r="FW286" s="1233"/>
      <c r="FX286" s="1233"/>
      <c r="FY286" s="1233"/>
      <c r="FZ286" s="1233"/>
      <c r="GA286" s="1233"/>
      <c r="GB286" s="1233"/>
      <c r="GC286" s="1233"/>
      <c r="GD286" s="1233"/>
      <c r="GE286" s="1233"/>
      <c r="GF286" s="1233"/>
      <c r="GG286" s="1233"/>
      <c r="GH286" s="1233"/>
      <c r="GI286" s="1233"/>
      <c r="GJ286" s="1233"/>
      <c r="GK286" s="1233"/>
      <c r="GL286" s="1233"/>
      <c r="GM286" s="1233"/>
      <c r="GN286" s="1233"/>
      <c r="GO286" s="1233"/>
      <c r="GP286" s="1233"/>
      <c r="GQ286" s="1233"/>
      <c r="GR286" s="1233"/>
      <c r="GS286" s="1233"/>
      <c r="GT286" s="1233"/>
      <c r="GU286" s="1233"/>
      <c r="GV286" s="1233"/>
      <c r="GW286" s="1233"/>
      <c r="GX286" s="1233"/>
      <c r="GY286" s="1233"/>
      <c r="GZ286" s="1233"/>
      <c r="HA286" s="1233"/>
      <c r="HB286" s="1233"/>
      <c r="HC286" s="1233"/>
      <c r="HD286" s="1233"/>
      <c r="HE286" s="1233"/>
      <c r="HF286" s="1233"/>
      <c r="HG286" s="1233"/>
      <c r="HH286" s="1233"/>
      <c r="HI286" s="1233"/>
      <c r="HJ286" s="1233"/>
      <c r="HK286" s="1233"/>
      <c r="HL286" s="1233"/>
      <c r="HM286" s="1233"/>
      <c r="HN286" s="1233"/>
      <c r="HO286" s="1233"/>
    </row>
    <row r="287" spans="32:223" s="325" customFormat="1" x14ac:dyDescent="0.2">
      <c r="AF287" s="932"/>
      <c r="AG287" s="932"/>
      <c r="AH287" s="932"/>
      <c r="AI287" s="932"/>
      <c r="AJ287" s="932"/>
      <c r="AK287" s="932"/>
      <c r="AL287" s="932"/>
      <c r="AM287" s="932"/>
      <c r="AN287" s="932"/>
      <c r="AP287" s="932"/>
      <c r="AQ287" s="932"/>
      <c r="AR287" s="932"/>
      <c r="AS287" s="932"/>
      <c r="AT287" s="932"/>
      <c r="AU287" s="932"/>
      <c r="AV287" s="932"/>
      <c r="AW287" s="932"/>
      <c r="AX287" s="932"/>
      <c r="BA287" s="1253"/>
      <c r="BB287" s="1253"/>
      <c r="BC287" s="1253"/>
      <c r="BE287" s="1233"/>
      <c r="BF287" s="1233"/>
      <c r="BG287" s="1233"/>
      <c r="BH287" s="1233"/>
      <c r="BI287" s="1233"/>
      <c r="BJ287" s="1233"/>
      <c r="BK287" s="1233"/>
      <c r="BL287" s="1233"/>
      <c r="BM287" s="1233"/>
      <c r="BN287" s="1233"/>
      <c r="BO287" s="1233"/>
      <c r="BP287" s="1233"/>
      <c r="BQ287" s="1233"/>
      <c r="BR287" s="1233"/>
      <c r="BS287" s="1233"/>
      <c r="BT287" s="1233"/>
      <c r="BU287" s="1233"/>
      <c r="BV287" s="1233"/>
      <c r="BW287" s="1233"/>
      <c r="BX287" s="1233"/>
      <c r="BY287" s="1233"/>
      <c r="BZ287" s="1233"/>
      <c r="CA287" s="1233"/>
      <c r="CB287" s="1233"/>
      <c r="CC287" s="1233"/>
      <c r="CD287" s="1233"/>
      <c r="CE287" s="1233"/>
      <c r="CF287" s="1233"/>
      <c r="CG287" s="1233"/>
      <c r="CH287" s="1233"/>
      <c r="CI287" s="1233"/>
      <c r="CJ287" s="1233"/>
      <c r="CK287" s="1233"/>
      <c r="CL287" s="1233"/>
      <c r="CM287" s="1233"/>
      <c r="CN287" s="1233"/>
      <c r="CO287" s="1233"/>
      <c r="CP287" s="1233"/>
      <c r="CQ287" s="1233"/>
      <c r="CR287" s="1233"/>
      <c r="CS287" s="1233"/>
      <c r="CT287" s="1233"/>
      <c r="CU287" s="1233"/>
      <c r="CV287" s="1233"/>
      <c r="CW287" s="1233"/>
      <c r="CX287" s="1233"/>
      <c r="CY287" s="1233"/>
      <c r="CZ287" s="1233"/>
      <c r="DA287" s="1233"/>
      <c r="DB287" s="1233"/>
      <c r="DC287" s="1233"/>
      <c r="DD287" s="1233"/>
      <c r="DE287" s="1233"/>
      <c r="DF287" s="1233"/>
      <c r="DG287" s="1233"/>
      <c r="DH287" s="1233"/>
      <c r="DI287" s="1233"/>
      <c r="DJ287" s="1233"/>
      <c r="DK287" s="1233"/>
      <c r="DL287" s="1233"/>
      <c r="DM287" s="1233"/>
      <c r="DN287" s="1233"/>
      <c r="DO287" s="1233"/>
      <c r="DP287" s="1233"/>
      <c r="DQ287" s="1233"/>
      <c r="DR287" s="1233"/>
      <c r="DS287" s="1233"/>
      <c r="DT287" s="1233"/>
      <c r="DU287" s="1233"/>
      <c r="DV287" s="1233"/>
      <c r="DW287" s="1233"/>
      <c r="DX287" s="1233"/>
      <c r="DY287" s="1233"/>
      <c r="DZ287" s="1233"/>
      <c r="EA287" s="1233"/>
      <c r="EB287" s="1233"/>
      <c r="EC287" s="1233"/>
      <c r="ED287" s="1233"/>
      <c r="EE287" s="1233"/>
      <c r="EF287" s="1233"/>
      <c r="EG287" s="1233"/>
      <c r="EH287" s="1253"/>
      <c r="EI287" s="1253"/>
      <c r="EJ287" s="1253"/>
      <c r="EK287" s="1253"/>
      <c r="EM287" s="1233"/>
      <c r="EN287" s="1233"/>
      <c r="EO287" s="1233"/>
      <c r="EP287" s="1233"/>
      <c r="EQ287" s="1233"/>
      <c r="ER287" s="1233"/>
      <c r="ES287" s="1233"/>
      <c r="ET287" s="1233"/>
      <c r="EU287" s="1233"/>
      <c r="EV287" s="1233"/>
      <c r="EW287" s="1233"/>
      <c r="EX287" s="1233"/>
      <c r="EY287" s="1233"/>
      <c r="EZ287" s="1233"/>
      <c r="FA287" s="1233"/>
      <c r="FB287" s="1233"/>
      <c r="FC287" s="1233"/>
      <c r="FD287" s="1233"/>
      <c r="FE287" s="1233"/>
      <c r="FF287" s="1233"/>
      <c r="FG287" s="1233"/>
      <c r="FH287" s="1233"/>
      <c r="FI287" s="1233"/>
      <c r="FJ287" s="1233"/>
      <c r="FK287" s="1233"/>
      <c r="FL287" s="1233"/>
      <c r="FM287" s="1233"/>
      <c r="FN287" s="1233"/>
      <c r="FO287" s="1233"/>
      <c r="FP287" s="1233"/>
      <c r="FQ287" s="1233"/>
      <c r="FR287" s="1233"/>
      <c r="FS287" s="1233"/>
      <c r="FT287" s="1233"/>
      <c r="FU287" s="1233"/>
      <c r="FV287" s="1233"/>
      <c r="FW287" s="1233"/>
      <c r="FX287" s="1233"/>
      <c r="FY287" s="1233"/>
      <c r="FZ287" s="1233"/>
      <c r="GA287" s="1233"/>
      <c r="GB287" s="1233"/>
      <c r="GC287" s="1233"/>
      <c r="GD287" s="1233"/>
      <c r="GE287" s="1233"/>
      <c r="GF287" s="1233"/>
      <c r="GG287" s="1233"/>
      <c r="GH287" s="1233"/>
      <c r="GI287" s="1233"/>
      <c r="GJ287" s="1233"/>
      <c r="GK287" s="1233"/>
      <c r="GL287" s="1233"/>
      <c r="GM287" s="1233"/>
      <c r="GN287" s="1233"/>
      <c r="GO287" s="1233"/>
      <c r="GP287" s="1233"/>
      <c r="GQ287" s="1233"/>
      <c r="GR287" s="1233"/>
      <c r="GS287" s="1233"/>
      <c r="GT287" s="1233"/>
      <c r="GU287" s="1233"/>
      <c r="GV287" s="1233"/>
      <c r="GW287" s="1233"/>
      <c r="GX287" s="1233"/>
      <c r="GY287" s="1233"/>
      <c r="GZ287" s="1233"/>
      <c r="HA287" s="1233"/>
      <c r="HB287" s="1233"/>
      <c r="HC287" s="1233"/>
      <c r="HD287" s="1233"/>
      <c r="HE287" s="1233"/>
      <c r="HF287" s="1233"/>
      <c r="HG287" s="1233"/>
      <c r="HH287" s="1233"/>
      <c r="HI287" s="1233"/>
      <c r="HJ287" s="1233"/>
      <c r="HK287" s="1233"/>
      <c r="HL287" s="1233"/>
      <c r="HM287" s="1233"/>
      <c r="HN287" s="1233"/>
      <c r="HO287" s="1233"/>
    </row>
    <row r="288" spans="32:223" s="325" customFormat="1" x14ac:dyDescent="0.2">
      <c r="AF288" s="932"/>
      <c r="AG288" s="932"/>
      <c r="AH288" s="932"/>
      <c r="AI288" s="932"/>
      <c r="AJ288" s="932"/>
      <c r="AK288" s="932"/>
      <c r="AL288" s="932"/>
      <c r="AM288" s="932"/>
      <c r="AN288" s="932"/>
      <c r="AP288" s="932"/>
      <c r="AQ288" s="932"/>
      <c r="AR288" s="932"/>
      <c r="AS288" s="932"/>
      <c r="AT288" s="932"/>
      <c r="AU288" s="932"/>
      <c r="AV288" s="932"/>
      <c r="AW288" s="932"/>
      <c r="AX288" s="932"/>
      <c r="BA288" s="1253"/>
      <c r="BB288" s="1253"/>
      <c r="BC288" s="1253"/>
      <c r="BE288" s="1233"/>
      <c r="BF288" s="1233"/>
      <c r="BG288" s="1233"/>
      <c r="BH288" s="1233"/>
      <c r="BI288" s="1233"/>
      <c r="BJ288" s="1233"/>
      <c r="BK288" s="1233"/>
      <c r="BL288" s="1233"/>
      <c r="BM288" s="1233"/>
      <c r="BN288" s="1233"/>
      <c r="BO288" s="1233"/>
      <c r="BP288" s="1233"/>
      <c r="BQ288" s="1233"/>
      <c r="BR288" s="1233"/>
      <c r="BS288" s="1233"/>
      <c r="BT288" s="1233"/>
      <c r="BU288" s="1233"/>
      <c r="BV288" s="1233"/>
      <c r="BW288" s="1233"/>
      <c r="BX288" s="1233"/>
      <c r="BY288" s="1233"/>
      <c r="BZ288" s="1233"/>
      <c r="CA288" s="1233"/>
      <c r="CB288" s="1233"/>
      <c r="CC288" s="1233"/>
      <c r="CD288" s="1233"/>
      <c r="CE288" s="1233"/>
      <c r="CF288" s="1233"/>
      <c r="CG288" s="1233"/>
      <c r="CH288" s="1233"/>
      <c r="CI288" s="1233"/>
      <c r="CJ288" s="1233"/>
      <c r="CK288" s="1233"/>
      <c r="CL288" s="1233"/>
      <c r="CM288" s="1233"/>
      <c r="CN288" s="1233"/>
      <c r="CO288" s="1233"/>
      <c r="CP288" s="1233"/>
      <c r="CQ288" s="1233"/>
      <c r="CR288" s="1233"/>
      <c r="CS288" s="1233"/>
      <c r="CT288" s="1233"/>
      <c r="CU288" s="1233"/>
      <c r="CV288" s="1233"/>
      <c r="CW288" s="1233"/>
      <c r="CX288" s="1233"/>
      <c r="CY288" s="1233"/>
      <c r="CZ288" s="1233"/>
      <c r="DA288" s="1233"/>
      <c r="DB288" s="1233"/>
      <c r="DC288" s="1233"/>
      <c r="DD288" s="1233"/>
      <c r="DE288" s="1233"/>
      <c r="DF288" s="1233"/>
      <c r="DG288" s="1233"/>
      <c r="DH288" s="1233"/>
      <c r="DI288" s="1233"/>
      <c r="DJ288" s="1233"/>
      <c r="DK288" s="1233"/>
      <c r="DL288" s="1233"/>
      <c r="DM288" s="1233"/>
      <c r="DN288" s="1233"/>
      <c r="DO288" s="1233"/>
      <c r="DP288" s="1233"/>
      <c r="DQ288" s="1233"/>
      <c r="DR288" s="1233"/>
      <c r="DS288" s="1233"/>
      <c r="DT288" s="1233"/>
      <c r="DU288" s="1233"/>
      <c r="DV288" s="1233"/>
      <c r="DW288" s="1233"/>
      <c r="DX288" s="1233"/>
      <c r="DY288" s="1233"/>
      <c r="DZ288" s="1233"/>
      <c r="EA288" s="1233"/>
      <c r="EB288" s="1233"/>
      <c r="EC288" s="1233"/>
      <c r="ED288" s="1233"/>
      <c r="EE288" s="1233"/>
      <c r="EF288" s="1233"/>
      <c r="EG288" s="1233"/>
      <c r="EH288" s="1253"/>
      <c r="EI288" s="1253"/>
      <c r="EJ288" s="1253"/>
      <c r="EK288" s="1253"/>
      <c r="EM288" s="1233"/>
      <c r="EN288" s="1233"/>
      <c r="EO288" s="1233"/>
      <c r="EP288" s="1233"/>
      <c r="EQ288" s="1233"/>
      <c r="ER288" s="1233"/>
      <c r="ES288" s="1233"/>
      <c r="ET288" s="1233"/>
      <c r="EU288" s="1233"/>
      <c r="EV288" s="1233"/>
      <c r="EW288" s="1233"/>
      <c r="EX288" s="1233"/>
      <c r="EY288" s="1233"/>
      <c r="EZ288" s="1233"/>
      <c r="FA288" s="1233"/>
      <c r="FB288" s="1233"/>
      <c r="FC288" s="1233"/>
      <c r="FD288" s="1233"/>
      <c r="FE288" s="1233"/>
      <c r="FF288" s="1233"/>
      <c r="FG288" s="1233"/>
      <c r="FH288" s="1233"/>
      <c r="FI288" s="1233"/>
      <c r="FJ288" s="1233"/>
      <c r="FK288" s="1233"/>
      <c r="FL288" s="1233"/>
      <c r="FM288" s="1233"/>
      <c r="FN288" s="1233"/>
      <c r="FO288" s="1233"/>
      <c r="FP288" s="1233"/>
      <c r="FQ288" s="1233"/>
      <c r="FR288" s="1233"/>
      <c r="FS288" s="1233"/>
      <c r="FT288" s="1233"/>
      <c r="FU288" s="1233"/>
      <c r="FV288" s="1233"/>
      <c r="FW288" s="1233"/>
      <c r="FX288" s="1233"/>
      <c r="FY288" s="1233"/>
      <c r="FZ288" s="1233"/>
      <c r="GA288" s="1233"/>
      <c r="GB288" s="1233"/>
      <c r="GC288" s="1233"/>
      <c r="GD288" s="1233"/>
      <c r="GE288" s="1233"/>
      <c r="GF288" s="1233"/>
      <c r="GG288" s="1233"/>
      <c r="GH288" s="1233"/>
      <c r="GI288" s="1233"/>
      <c r="GJ288" s="1233"/>
      <c r="GK288" s="1233"/>
      <c r="GL288" s="1233"/>
      <c r="GM288" s="1233"/>
      <c r="GN288" s="1233"/>
      <c r="GO288" s="1233"/>
      <c r="GP288" s="1233"/>
      <c r="GQ288" s="1233"/>
      <c r="GR288" s="1233"/>
      <c r="GS288" s="1233"/>
      <c r="GT288" s="1233"/>
      <c r="GU288" s="1233"/>
      <c r="GV288" s="1233"/>
      <c r="GW288" s="1233"/>
      <c r="GX288" s="1233"/>
      <c r="GY288" s="1233"/>
      <c r="GZ288" s="1233"/>
      <c r="HA288" s="1233"/>
      <c r="HB288" s="1233"/>
      <c r="HC288" s="1233"/>
      <c r="HD288" s="1233"/>
      <c r="HE288" s="1233"/>
      <c r="HF288" s="1233"/>
      <c r="HG288" s="1233"/>
      <c r="HH288" s="1233"/>
      <c r="HI288" s="1233"/>
      <c r="HJ288" s="1233"/>
      <c r="HK288" s="1233"/>
      <c r="HL288" s="1233"/>
      <c r="HM288" s="1233"/>
      <c r="HN288" s="1233"/>
      <c r="HO288" s="1233"/>
    </row>
    <row r="289" spans="32:223" s="325" customFormat="1" x14ac:dyDescent="0.2">
      <c r="AF289" s="932"/>
      <c r="AG289" s="932"/>
      <c r="AH289" s="932"/>
      <c r="AI289" s="932"/>
      <c r="AJ289" s="932"/>
      <c r="AK289" s="932"/>
      <c r="AL289" s="932"/>
      <c r="AM289" s="932"/>
      <c r="AN289" s="932"/>
      <c r="AP289" s="932"/>
      <c r="AQ289" s="932"/>
      <c r="AR289" s="932"/>
      <c r="AS289" s="932"/>
      <c r="AT289" s="932"/>
      <c r="AU289" s="932"/>
      <c r="AV289" s="932"/>
      <c r="AW289" s="932"/>
      <c r="AX289" s="932"/>
      <c r="BA289" s="1253"/>
      <c r="BB289" s="1253"/>
      <c r="BC289" s="1253"/>
      <c r="BE289" s="1233"/>
      <c r="BF289" s="1233"/>
      <c r="BG289" s="1233"/>
      <c r="BH289" s="1233"/>
      <c r="BI289" s="1233"/>
      <c r="BJ289" s="1233"/>
      <c r="BK289" s="1233"/>
      <c r="BL289" s="1233"/>
      <c r="BM289" s="1233"/>
      <c r="BN289" s="1233"/>
      <c r="BO289" s="1233"/>
      <c r="BP289" s="1233"/>
      <c r="BQ289" s="1233"/>
      <c r="BR289" s="1233"/>
      <c r="BS289" s="1233"/>
      <c r="BT289" s="1233"/>
      <c r="BU289" s="1233"/>
      <c r="BV289" s="1233"/>
      <c r="BW289" s="1233"/>
      <c r="BX289" s="1233"/>
      <c r="BY289" s="1233"/>
      <c r="BZ289" s="1233"/>
      <c r="CA289" s="1233"/>
      <c r="CB289" s="1233"/>
      <c r="CC289" s="1233"/>
      <c r="CD289" s="1233"/>
      <c r="CE289" s="1233"/>
      <c r="CF289" s="1233"/>
      <c r="CG289" s="1233"/>
      <c r="CH289" s="1233"/>
      <c r="CI289" s="1233"/>
      <c r="CJ289" s="1233"/>
      <c r="CK289" s="1233"/>
      <c r="CL289" s="1233"/>
      <c r="CM289" s="1233"/>
      <c r="CN289" s="1233"/>
      <c r="CO289" s="1233"/>
      <c r="CP289" s="1233"/>
      <c r="CQ289" s="1233"/>
      <c r="CR289" s="1233"/>
      <c r="CS289" s="1233"/>
      <c r="CT289" s="1233"/>
      <c r="CU289" s="1233"/>
      <c r="CV289" s="1233"/>
      <c r="CW289" s="1233"/>
      <c r="CX289" s="1233"/>
      <c r="CY289" s="1233"/>
      <c r="CZ289" s="1233"/>
      <c r="DA289" s="1233"/>
      <c r="DB289" s="1233"/>
      <c r="DC289" s="1233"/>
      <c r="DD289" s="1233"/>
      <c r="DE289" s="1233"/>
      <c r="DF289" s="1233"/>
      <c r="DG289" s="1233"/>
      <c r="DH289" s="1233"/>
      <c r="DI289" s="1233"/>
      <c r="DJ289" s="1233"/>
      <c r="DK289" s="1233"/>
      <c r="DL289" s="1233"/>
      <c r="DM289" s="1233"/>
      <c r="DN289" s="1233"/>
      <c r="DO289" s="1233"/>
      <c r="DP289" s="1233"/>
      <c r="DQ289" s="1233"/>
      <c r="DR289" s="1233"/>
      <c r="DS289" s="1233"/>
      <c r="DT289" s="1233"/>
      <c r="DU289" s="1233"/>
      <c r="DV289" s="1233"/>
      <c r="DW289" s="1233"/>
      <c r="DX289" s="1233"/>
      <c r="DY289" s="1233"/>
      <c r="DZ289" s="1233"/>
      <c r="EA289" s="1233"/>
      <c r="EB289" s="1233"/>
      <c r="EC289" s="1233"/>
      <c r="ED289" s="1233"/>
      <c r="EE289" s="1233"/>
      <c r="EF289" s="1233"/>
      <c r="EG289" s="1233"/>
      <c r="EH289" s="1253"/>
      <c r="EI289" s="1253"/>
      <c r="EJ289" s="1253"/>
      <c r="EK289" s="1253"/>
      <c r="EM289" s="1233"/>
      <c r="EN289" s="1233"/>
      <c r="EO289" s="1233"/>
      <c r="EP289" s="1233"/>
      <c r="EQ289" s="1233"/>
      <c r="ER289" s="1233"/>
      <c r="ES289" s="1233"/>
      <c r="ET289" s="1233"/>
      <c r="EU289" s="1233"/>
      <c r="EV289" s="1233"/>
      <c r="EW289" s="1233"/>
      <c r="EX289" s="1233"/>
      <c r="EY289" s="1233"/>
      <c r="EZ289" s="1233"/>
      <c r="FA289" s="1233"/>
      <c r="FB289" s="1233"/>
      <c r="FC289" s="1233"/>
      <c r="FD289" s="1233"/>
      <c r="FE289" s="1233"/>
      <c r="FF289" s="1233"/>
      <c r="FG289" s="1233"/>
      <c r="FH289" s="1233"/>
      <c r="FI289" s="1233"/>
      <c r="FJ289" s="1233"/>
      <c r="FK289" s="1233"/>
      <c r="FL289" s="1233"/>
      <c r="FM289" s="1233"/>
      <c r="FN289" s="1233"/>
      <c r="FO289" s="1233"/>
      <c r="FP289" s="1233"/>
      <c r="FQ289" s="1233"/>
      <c r="FR289" s="1233"/>
      <c r="FS289" s="1233"/>
      <c r="FT289" s="1233"/>
      <c r="FU289" s="1233"/>
      <c r="FV289" s="1233"/>
      <c r="FW289" s="1233"/>
      <c r="FX289" s="1233"/>
      <c r="FY289" s="1233"/>
      <c r="FZ289" s="1233"/>
      <c r="GA289" s="1233"/>
      <c r="GB289" s="1233"/>
      <c r="GC289" s="1233"/>
      <c r="GD289" s="1233"/>
      <c r="GE289" s="1233"/>
      <c r="GF289" s="1233"/>
      <c r="GG289" s="1233"/>
      <c r="GH289" s="1233"/>
      <c r="GI289" s="1233"/>
      <c r="GJ289" s="1233"/>
      <c r="GK289" s="1233"/>
      <c r="GL289" s="1233"/>
      <c r="GM289" s="1233"/>
      <c r="GN289" s="1233"/>
      <c r="GO289" s="1233"/>
      <c r="GP289" s="1233"/>
      <c r="GQ289" s="1233"/>
      <c r="GR289" s="1233"/>
      <c r="GS289" s="1233"/>
      <c r="GT289" s="1233"/>
      <c r="GU289" s="1233"/>
      <c r="GV289" s="1233"/>
      <c r="GW289" s="1233"/>
      <c r="GX289" s="1233"/>
      <c r="GY289" s="1233"/>
      <c r="GZ289" s="1233"/>
      <c r="HA289" s="1233"/>
      <c r="HB289" s="1233"/>
      <c r="HC289" s="1233"/>
      <c r="HD289" s="1233"/>
      <c r="HE289" s="1233"/>
      <c r="HF289" s="1233"/>
      <c r="HG289" s="1233"/>
      <c r="HH289" s="1233"/>
      <c r="HI289" s="1233"/>
      <c r="HJ289" s="1233"/>
      <c r="HK289" s="1233"/>
      <c r="HL289" s="1233"/>
      <c r="HM289" s="1233"/>
      <c r="HN289" s="1233"/>
      <c r="HO289" s="1233"/>
    </row>
    <row r="290" spans="32:223" s="325" customFormat="1" x14ac:dyDescent="0.2">
      <c r="AF290" s="932"/>
      <c r="AG290" s="932"/>
      <c r="AH290" s="932"/>
      <c r="AI290" s="932"/>
      <c r="AJ290" s="932"/>
      <c r="AK290" s="932"/>
      <c r="AL290" s="932"/>
      <c r="AM290" s="932"/>
      <c r="AN290" s="932"/>
      <c r="AP290" s="932"/>
      <c r="AQ290" s="932"/>
      <c r="AR290" s="932"/>
      <c r="AS290" s="932"/>
      <c r="AT290" s="932"/>
      <c r="AU290" s="932"/>
      <c r="AV290" s="932"/>
      <c r="AW290" s="932"/>
      <c r="AX290" s="932"/>
      <c r="BA290" s="1253"/>
      <c r="BB290" s="1253"/>
      <c r="BC290" s="1253"/>
      <c r="BE290" s="1233"/>
      <c r="BF290" s="1233"/>
      <c r="BG290" s="1233"/>
      <c r="BH290" s="1233"/>
      <c r="BI290" s="1233"/>
      <c r="BJ290" s="1233"/>
      <c r="BK290" s="1233"/>
      <c r="BL290" s="1233"/>
      <c r="BM290" s="1233"/>
      <c r="BN290" s="1233"/>
      <c r="BO290" s="1233"/>
      <c r="BP290" s="1233"/>
      <c r="BQ290" s="1233"/>
      <c r="BR290" s="1233"/>
      <c r="BS290" s="1233"/>
      <c r="BT290" s="1233"/>
      <c r="BU290" s="1233"/>
      <c r="BV290" s="1233"/>
      <c r="BW290" s="1233"/>
      <c r="BX290" s="1233"/>
      <c r="BY290" s="1233"/>
      <c r="BZ290" s="1233"/>
      <c r="CA290" s="1233"/>
      <c r="CB290" s="1233"/>
      <c r="CC290" s="1233"/>
      <c r="CD290" s="1233"/>
      <c r="CE290" s="1233"/>
      <c r="CF290" s="1233"/>
      <c r="CG290" s="1233"/>
      <c r="CH290" s="1233"/>
      <c r="CI290" s="1233"/>
      <c r="CJ290" s="1233"/>
      <c r="CK290" s="1233"/>
      <c r="CL290" s="1233"/>
      <c r="CM290" s="1233"/>
      <c r="CN290" s="1233"/>
      <c r="CO290" s="1233"/>
      <c r="CP290" s="1233"/>
      <c r="CQ290" s="1233"/>
      <c r="CR290" s="1233"/>
      <c r="CS290" s="1233"/>
      <c r="CT290" s="1233"/>
      <c r="CU290" s="1233"/>
      <c r="CV290" s="1233"/>
      <c r="CW290" s="1233"/>
      <c r="CX290" s="1233"/>
      <c r="CY290" s="1233"/>
      <c r="CZ290" s="1233"/>
      <c r="DA290" s="1233"/>
      <c r="DB290" s="1233"/>
      <c r="DC290" s="1233"/>
      <c r="DD290" s="1233"/>
      <c r="DE290" s="1233"/>
      <c r="DF290" s="1233"/>
      <c r="DG290" s="1233"/>
      <c r="DH290" s="1233"/>
      <c r="DI290" s="1233"/>
      <c r="DJ290" s="1233"/>
      <c r="DK290" s="1233"/>
      <c r="DL290" s="1233"/>
      <c r="DM290" s="1233"/>
      <c r="DN290" s="1233"/>
      <c r="DO290" s="1233"/>
      <c r="DP290" s="1233"/>
      <c r="DQ290" s="1233"/>
      <c r="DR290" s="1233"/>
      <c r="DS290" s="1233"/>
      <c r="DT290" s="1233"/>
      <c r="DU290" s="1233"/>
      <c r="DV290" s="1233"/>
      <c r="DW290" s="1233"/>
      <c r="DX290" s="1233"/>
      <c r="DY290" s="1233"/>
      <c r="DZ290" s="1233"/>
      <c r="EA290" s="1233"/>
      <c r="EB290" s="1233"/>
      <c r="EC290" s="1233"/>
      <c r="ED290" s="1233"/>
      <c r="EE290" s="1233"/>
      <c r="EF290" s="1233"/>
      <c r="EG290" s="1233"/>
      <c r="EH290" s="1253"/>
      <c r="EI290" s="1253"/>
      <c r="EJ290" s="1253"/>
      <c r="EK290" s="1253"/>
      <c r="EM290" s="1233"/>
      <c r="EN290" s="1233"/>
      <c r="EO290" s="1233"/>
      <c r="EP290" s="1233"/>
      <c r="EQ290" s="1233"/>
      <c r="ER290" s="1233"/>
      <c r="ES290" s="1233"/>
      <c r="ET290" s="1233"/>
      <c r="EU290" s="1233"/>
      <c r="EV290" s="1233"/>
      <c r="EW290" s="1233"/>
      <c r="EX290" s="1233"/>
      <c r="EY290" s="1233"/>
      <c r="EZ290" s="1233"/>
      <c r="FA290" s="1233"/>
      <c r="FB290" s="1233"/>
      <c r="FC290" s="1233"/>
      <c r="FD290" s="1233"/>
      <c r="FE290" s="1233"/>
      <c r="FF290" s="1233"/>
      <c r="FG290" s="1233"/>
      <c r="FH290" s="1233"/>
      <c r="FI290" s="1233"/>
      <c r="FJ290" s="1233"/>
      <c r="FK290" s="1233"/>
      <c r="FL290" s="1233"/>
      <c r="FM290" s="1233"/>
      <c r="FN290" s="1233"/>
      <c r="FO290" s="1233"/>
      <c r="FP290" s="1233"/>
      <c r="FQ290" s="1233"/>
      <c r="FR290" s="1233"/>
      <c r="FS290" s="1233"/>
      <c r="FT290" s="1233"/>
      <c r="FU290" s="1233"/>
      <c r="FV290" s="1233"/>
      <c r="FW290" s="1233"/>
      <c r="FX290" s="1233"/>
      <c r="FY290" s="1233"/>
      <c r="FZ290" s="1233"/>
      <c r="GA290" s="1233"/>
      <c r="GB290" s="1233"/>
      <c r="GC290" s="1233"/>
      <c r="GD290" s="1233"/>
      <c r="GE290" s="1233"/>
      <c r="GF290" s="1233"/>
      <c r="GG290" s="1233"/>
      <c r="GH290" s="1233"/>
      <c r="GI290" s="1233"/>
      <c r="GJ290" s="1233"/>
      <c r="GK290" s="1233"/>
      <c r="GL290" s="1233"/>
      <c r="GM290" s="1233"/>
      <c r="GN290" s="1233"/>
      <c r="GO290" s="1233"/>
      <c r="GP290" s="1233"/>
      <c r="GQ290" s="1233"/>
      <c r="GR290" s="1233"/>
      <c r="GS290" s="1233"/>
      <c r="GT290" s="1233"/>
      <c r="GU290" s="1233"/>
      <c r="GV290" s="1233"/>
      <c r="GW290" s="1233"/>
      <c r="GX290" s="1233"/>
      <c r="GY290" s="1233"/>
      <c r="GZ290" s="1233"/>
      <c r="HA290" s="1233"/>
      <c r="HB290" s="1233"/>
      <c r="HC290" s="1233"/>
      <c r="HD290" s="1233"/>
      <c r="HE290" s="1233"/>
      <c r="HF290" s="1233"/>
      <c r="HG290" s="1233"/>
      <c r="HH290" s="1233"/>
      <c r="HI290" s="1233"/>
      <c r="HJ290" s="1233"/>
      <c r="HK290" s="1233"/>
      <c r="HL290" s="1233"/>
      <c r="HM290" s="1233"/>
      <c r="HN290" s="1233"/>
      <c r="HO290" s="1233"/>
    </row>
    <row r="291" spans="32:223" s="325" customFormat="1" x14ac:dyDescent="0.2">
      <c r="AF291" s="932"/>
      <c r="AG291" s="932"/>
      <c r="AH291" s="932"/>
      <c r="AI291" s="932"/>
      <c r="AJ291" s="932"/>
      <c r="AK291" s="932"/>
      <c r="AL291" s="932"/>
      <c r="AM291" s="932"/>
      <c r="AN291" s="932"/>
      <c r="AP291" s="932"/>
      <c r="AQ291" s="932"/>
      <c r="AR291" s="932"/>
      <c r="AS291" s="932"/>
      <c r="AT291" s="932"/>
      <c r="AU291" s="932"/>
      <c r="AV291" s="932"/>
      <c r="AW291" s="932"/>
      <c r="AX291" s="932"/>
      <c r="BA291" s="1253"/>
      <c r="BB291" s="1253"/>
      <c r="BC291" s="1253"/>
      <c r="BE291" s="1233"/>
      <c r="BF291" s="1233"/>
      <c r="BG291" s="1233"/>
      <c r="BH291" s="1233"/>
      <c r="BI291" s="1233"/>
      <c r="BJ291" s="1233"/>
      <c r="BK291" s="1233"/>
      <c r="BL291" s="1233"/>
      <c r="BM291" s="1233"/>
      <c r="BN291" s="1233"/>
      <c r="BO291" s="1233"/>
      <c r="BP291" s="1233"/>
      <c r="BQ291" s="1233"/>
      <c r="BR291" s="1233"/>
      <c r="BS291" s="1233"/>
      <c r="BT291" s="1233"/>
      <c r="BU291" s="1233"/>
      <c r="BV291" s="1233"/>
      <c r="BW291" s="1233"/>
      <c r="BX291" s="1233"/>
      <c r="BY291" s="1233"/>
      <c r="BZ291" s="1233"/>
      <c r="CA291" s="1233"/>
      <c r="CB291" s="1233"/>
      <c r="CC291" s="1233"/>
      <c r="CD291" s="1233"/>
      <c r="CE291" s="1233"/>
      <c r="CF291" s="1233"/>
      <c r="CG291" s="1233"/>
      <c r="CH291" s="1233"/>
      <c r="CI291" s="1233"/>
      <c r="CJ291" s="1233"/>
      <c r="CK291" s="1233"/>
      <c r="CL291" s="1233"/>
      <c r="CM291" s="1233"/>
      <c r="CN291" s="1233"/>
      <c r="CO291" s="1233"/>
      <c r="CP291" s="1233"/>
      <c r="CQ291" s="1233"/>
      <c r="CR291" s="1233"/>
      <c r="CS291" s="1233"/>
      <c r="CT291" s="1233"/>
      <c r="CU291" s="1233"/>
      <c r="CV291" s="1233"/>
      <c r="CW291" s="1233"/>
      <c r="CX291" s="1233"/>
      <c r="CY291" s="1233"/>
      <c r="CZ291" s="1233"/>
      <c r="DA291" s="1233"/>
      <c r="DB291" s="1233"/>
      <c r="DC291" s="1233"/>
      <c r="DD291" s="1233"/>
      <c r="DE291" s="1233"/>
      <c r="DF291" s="1233"/>
      <c r="DG291" s="1233"/>
      <c r="DH291" s="1233"/>
      <c r="DI291" s="1233"/>
      <c r="DJ291" s="1233"/>
      <c r="DK291" s="1233"/>
      <c r="DL291" s="1233"/>
      <c r="DM291" s="1233"/>
      <c r="DN291" s="1233"/>
      <c r="DO291" s="1233"/>
      <c r="DP291" s="1233"/>
      <c r="DQ291" s="1233"/>
      <c r="DR291" s="1233"/>
      <c r="DS291" s="1233"/>
      <c r="DT291" s="1233"/>
      <c r="DU291" s="1233"/>
      <c r="DV291" s="1233"/>
      <c r="DW291" s="1233"/>
      <c r="DX291" s="1233"/>
      <c r="DY291" s="1233"/>
      <c r="DZ291" s="1233"/>
      <c r="EA291" s="1233"/>
      <c r="EB291" s="1233"/>
      <c r="EC291" s="1233"/>
      <c r="ED291" s="1233"/>
      <c r="EE291" s="1233"/>
      <c r="EF291" s="1233"/>
      <c r="EG291" s="1233"/>
      <c r="EH291" s="1253"/>
      <c r="EI291" s="1253"/>
      <c r="EJ291" s="1253"/>
      <c r="EK291" s="1253"/>
      <c r="EM291" s="1233"/>
      <c r="EN291" s="1233"/>
      <c r="EO291" s="1233"/>
      <c r="EP291" s="1233"/>
      <c r="EQ291" s="1233"/>
      <c r="ER291" s="1233"/>
      <c r="ES291" s="1233"/>
      <c r="ET291" s="1233"/>
      <c r="EU291" s="1233"/>
      <c r="EV291" s="1233"/>
      <c r="EW291" s="1233"/>
      <c r="EX291" s="1233"/>
      <c r="EY291" s="1233"/>
      <c r="EZ291" s="1233"/>
      <c r="FA291" s="1233"/>
      <c r="FB291" s="1233"/>
      <c r="FC291" s="1233"/>
      <c r="FD291" s="1233"/>
      <c r="FE291" s="1233"/>
      <c r="FF291" s="1233"/>
      <c r="FG291" s="1233"/>
      <c r="FH291" s="1233"/>
      <c r="FI291" s="1233"/>
      <c r="FJ291" s="1233"/>
      <c r="FK291" s="1233"/>
      <c r="FL291" s="1233"/>
      <c r="FM291" s="1233"/>
      <c r="FN291" s="1233"/>
      <c r="FO291" s="1233"/>
      <c r="FP291" s="1233"/>
      <c r="FQ291" s="1233"/>
      <c r="FR291" s="1233"/>
      <c r="FS291" s="1233"/>
      <c r="FT291" s="1233"/>
      <c r="FU291" s="1233"/>
      <c r="FV291" s="1233"/>
      <c r="FW291" s="1233"/>
      <c r="FX291" s="1233"/>
      <c r="FY291" s="1233"/>
      <c r="FZ291" s="1233"/>
      <c r="GA291" s="1233"/>
      <c r="GB291" s="1233"/>
      <c r="GC291" s="1233"/>
      <c r="GD291" s="1233"/>
      <c r="GE291" s="1233"/>
      <c r="GF291" s="1233"/>
      <c r="GG291" s="1233"/>
      <c r="GH291" s="1233"/>
      <c r="GI291" s="1233"/>
      <c r="GJ291" s="1233"/>
      <c r="GK291" s="1233"/>
      <c r="GL291" s="1233"/>
      <c r="GM291" s="1233"/>
      <c r="GN291" s="1233"/>
      <c r="GO291" s="1233"/>
      <c r="GP291" s="1233"/>
      <c r="GQ291" s="1233"/>
      <c r="GR291" s="1233"/>
      <c r="GS291" s="1233"/>
      <c r="GT291" s="1233"/>
      <c r="GU291" s="1233"/>
      <c r="GV291" s="1233"/>
      <c r="GW291" s="1233"/>
      <c r="GX291" s="1233"/>
      <c r="GY291" s="1233"/>
      <c r="GZ291" s="1233"/>
      <c r="HA291" s="1233"/>
      <c r="HB291" s="1233"/>
      <c r="HC291" s="1233"/>
      <c r="HD291" s="1233"/>
      <c r="HE291" s="1233"/>
      <c r="HF291" s="1233"/>
      <c r="HG291" s="1233"/>
      <c r="HH291" s="1233"/>
      <c r="HI291" s="1233"/>
      <c r="HJ291" s="1233"/>
      <c r="HK291" s="1233"/>
      <c r="HL291" s="1233"/>
      <c r="HM291" s="1233"/>
      <c r="HN291" s="1233"/>
      <c r="HO291" s="1233"/>
    </row>
    <row r="292" spans="32:223" s="325" customFormat="1" x14ac:dyDescent="0.2">
      <c r="AF292" s="932"/>
      <c r="AG292" s="932"/>
      <c r="AH292" s="932"/>
      <c r="AI292" s="932"/>
      <c r="AJ292" s="932"/>
      <c r="AK292" s="932"/>
      <c r="AL292" s="932"/>
      <c r="AM292" s="932"/>
      <c r="AN292" s="932"/>
      <c r="AP292" s="932"/>
      <c r="AQ292" s="932"/>
      <c r="AR292" s="932"/>
      <c r="AS292" s="932"/>
      <c r="AT292" s="932"/>
      <c r="AU292" s="932"/>
      <c r="AV292" s="932"/>
      <c r="AW292" s="932"/>
      <c r="AX292" s="932"/>
      <c r="BA292" s="1253"/>
      <c r="BB292" s="1253"/>
      <c r="BC292" s="1253"/>
      <c r="BE292" s="1233"/>
      <c r="BF292" s="1233"/>
      <c r="BG292" s="1233"/>
      <c r="BH292" s="1233"/>
      <c r="BI292" s="1233"/>
      <c r="BJ292" s="1233"/>
      <c r="BK292" s="1233"/>
      <c r="BL292" s="1233"/>
      <c r="BM292" s="1233"/>
      <c r="BN292" s="1233"/>
      <c r="BO292" s="1233"/>
      <c r="BP292" s="1233"/>
      <c r="BQ292" s="1233"/>
      <c r="BR292" s="1233"/>
      <c r="BS292" s="1233"/>
      <c r="BT292" s="1233"/>
      <c r="BU292" s="1233"/>
      <c r="BV292" s="1233"/>
      <c r="BW292" s="1233"/>
      <c r="BX292" s="1233"/>
      <c r="BY292" s="1233"/>
      <c r="BZ292" s="1233"/>
      <c r="CA292" s="1233"/>
      <c r="CB292" s="1233"/>
      <c r="CC292" s="1233"/>
      <c r="CD292" s="1233"/>
      <c r="CE292" s="1233"/>
      <c r="CF292" s="1233"/>
      <c r="CG292" s="1233"/>
      <c r="CH292" s="1233"/>
      <c r="CI292" s="1233"/>
      <c r="CJ292" s="1233"/>
      <c r="CK292" s="1233"/>
      <c r="CL292" s="1233"/>
      <c r="CM292" s="1233"/>
      <c r="CN292" s="1233"/>
      <c r="CO292" s="1233"/>
      <c r="CP292" s="1233"/>
      <c r="CQ292" s="1233"/>
      <c r="CR292" s="1233"/>
      <c r="CS292" s="1233"/>
      <c r="CT292" s="1233"/>
      <c r="CU292" s="1233"/>
      <c r="CV292" s="1233"/>
      <c r="CW292" s="1233"/>
      <c r="CX292" s="1233"/>
      <c r="CY292" s="1233"/>
      <c r="CZ292" s="1233"/>
      <c r="DA292" s="1233"/>
      <c r="DB292" s="1233"/>
      <c r="DC292" s="1233"/>
      <c r="DD292" s="1233"/>
      <c r="DE292" s="1233"/>
      <c r="DF292" s="1233"/>
      <c r="DG292" s="1233"/>
      <c r="DH292" s="1233"/>
      <c r="DI292" s="1233"/>
      <c r="DJ292" s="1233"/>
      <c r="DK292" s="1233"/>
      <c r="DL292" s="1233"/>
      <c r="DM292" s="1233"/>
      <c r="DN292" s="1233"/>
      <c r="DO292" s="1233"/>
      <c r="DP292" s="1233"/>
      <c r="DQ292" s="1233"/>
      <c r="DR292" s="1233"/>
      <c r="DS292" s="1233"/>
      <c r="DT292" s="1233"/>
      <c r="DU292" s="1233"/>
      <c r="DV292" s="1233"/>
      <c r="DW292" s="1233"/>
      <c r="DX292" s="1233"/>
      <c r="DY292" s="1233"/>
      <c r="DZ292" s="1233"/>
      <c r="EA292" s="1233"/>
      <c r="EB292" s="1233"/>
      <c r="EC292" s="1233"/>
      <c r="ED292" s="1233"/>
      <c r="EE292" s="1233"/>
      <c r="EF292" s="1233"/>
      <c r="EG292" s="1233"/>
      <c r="EH292" s="1253"/>
      <c r="EI292" s="1253"/>
      <c r="EJ292" s="1253"/>
      <c r="EK292" s="1253"/>
      <c r="EM292" s="1233"/>
      <c r="EN292" s="1233"/>
      <c r="EO292" s="1233"/>
      <c r="EP292" s="1233"/>
      <c r="EQ292" s="1233"/>
      <c r="ER292" s="1233"/>
      <c r="ES292" s="1233"/>
      <c r="ET292" s="1233"/>
      <c r="EU292" s="1233"/>
      <c r="EV292" s="1233"/>
      <c r="EW292" s="1233"/>
      <c r="EX292" s="1233"/>
      <c r="EY292" s="1233"/>
      <c r="EZ292" s="1233"/>
      <c r="FA292" s="1233"/>
      <c r="FB292" s="1233"/>
      <c r="FC292" s="1233"/>
      <c r="FD292" s="1233"/>
      <c r="FE292" s="1233"/>
      <c r="FF292" s="1233"/>
      <c r="FG292" s="1233"/>
      <c r="FH292" s="1233"/>
      <c r="FI292" s="1233"/>
      <c r="FJ292" s="1233"/>
      <c r="FK292" s="1233"/>
      <c r="FL292" s="1233"/>
      <c r="FM292" s="1233"/>
      <c r="FN292" s="1233"/>
      <c r="FO292" s="1233"/>
      <c r="FP292" s="1233"/>
      <c r="FQ292" s="1233"/>
      <c r="FR292" s="1233"/>
      <c r="FS292" s="1233"/>
      <c r="FT292" s="1233"/>
      <c r="FU292" s="1233"/>
      <c r="FV292" s="1233"/>
      <c r="FW292" s="1233"/>
      <c r="FX292" s="1233"/>
      <c r="FY292" s="1233"/>
      <c r="FZ292" s="1233"/>
      <c r="GA292" s="1233"/>
      <c r="GB292" s="1233"/>
      <c r="GC292" s="1233"/>
      <c r="GD292" s="1233"/>
      <c r="GE292" s="1233"/>
      <c r="GF292" s="1233"/>
      <c r="GG292" s="1233"/>
      <c r="GH292" s="1233"/>
      <c r="GI292" s="1233"/>
      <c r="GJ292" s="1233"/>
      <c r="GK292" s="1233"/>
      <c r="GL292" s="1233"/>
      <c r="GM292" s="1233"/>
      <c r="GN292" s="1233"/>
      <c r="GO292" s="1233"/>
      <c r="GP292" s="1233"/>
      <c r="GQ292" s="1233"/>
      <c r="GR292" s="1233"/>
      <c r="GS292" s="1233"/>
      <c r="GT292" s="1233"/>
      <c r="GU292" s="1233"/>
      <c r="GV292" s="1233"/>
      <c r="GW292" s="1233"/>
      <c r="GX292" s="1233"/>
      <c r="GY292" s="1233"/>
      <c r="GZ292" s="1233"/>
      <c r="HA292" s="1233"/>
      <c r="HB292" s="1233"/>
      <c r="HC292" s="1233"/>
      <c r="HD292" s="1233"/>
      <c r="HE292" s="1233"/>
      <c r="HF292" s="1233"/>
      <c r="HG292" s="1233"/>
      <c r="HH292" s="1233"/>
      <c r="HI292" s="1233"/>
      <c r="HJ292" s="1233"/>
      <c r="HK292" s="1233"/>
      <c r="HL292" s="1233"/>
      <c r="HM292" s="1233"/>
      <c r="HN292" s="1233"/>
      <c r="HO292" s="1233"/>
    </row>
    <row r="293" spans="32:223" s="325" customFormat="1" x14ac:dyDescent="0.2">
      <c r="AF293" s="932"/>
      <c r="AG293" s="932"/>
      <c r="AH293" s="932"/>
      <c r="AI293" s="932"/>
      <c r="AJ293" s="932"/>
      <c r="AK293" s="932"/>
      <c r="AL293" s="932"/>
      <c r="AM293" s="932"/>
      <c r="AN293" s="932"/>
      <c r="AP293" s="932"/>
      <c r="AQ293" s="932"/>
      <c r="AR293" s="932"/>
      <c r="AS293" s="932"/>
      <c r="AT293" s="932"/>
      <c r="AU293" s="932"/>
      <c r="AV293" s="932"/>
      <c r="AW293" s="932"/>
      <c r="AX293" s="932"/>
      <c r="BA293" s="1253"/>
      <c r="BB293" s="1253"/>
      <c r="BC293" s="1253"/>
      <c r="BE293" s="1233"/>
      <c r="BF293" s="1233"/>
      <c r="BG293" s="1233"/>
      <c r="BH293" s="1233"/>
      <c r="BI293" s="1233"/>
      <c r="BJ293" s="1233"/>
      <c r="BK293" s="1233"/>
      <c r="BL293" s="1233"/>
      <c r="BM293" s="1233"/>
      <c r="BN293" s="1233"/>
      <c r="BO293" s="1233"/>
      <c r="BP293" s="1233"/>
      <c r="BQ293" s="1233"/>
      <c r="BR293" s="1233"/>
      <c r="BS293" s="1233"/>
      <c r="BT293" s="1233"/>
      <c r="BU293" s="1233"/>
      <c r="BV293" s="1233"/>
      <c r="BW293" s="1233"/>
      <c r="BX293" s="1233"/>
      <c r="BY293" s="1233"/>
      <c r="BZ293" s="1233"/>
      <c r="CA293" s="1233"/>
      <c r="CB293" s="1233"/>
      <c r="CC293" s="1233"/>
      <c r="CD293" s="1233"/>
      <c r="CE293" s="1233"/>
      <c r="CF293" s="1233"/>
      <c r="CG293" s="1233"/>
      <c r="CH293" s="1233"/>
      <c r="CI293" s="1233"/>
      <c r="CJ293" s="1233"/>
      <c r="CK293" s="1233"/>
      <c r="CL293" s="1233"/>
      <c r="CM293" s="1233"/>
      <c r="CN293" s="1233"/>
      <c r="CO293" s="1233"/>
      <c r="CP293" s="1233"/>
      <c r="CQ293" s="1233"/>
      <c r="CR293" s="1233"/>
      <c r="CS293" s="1233"/>
      <c r="CT293" s="1233"/>
      <c r="CU293" s="1233"/>
      <c r="CV293" s="1233"/>
      <c r="CW293" s="1233"/>
      <c r="CX293" s="1233"/>
      <c r="CY293" s="1233"/>
      <c r="CZ293" s="1233"/>
      <c r="DA293" s="1233"/>
      <c r="DB293" s="1233"/>
      <c r="DC293" s="1233"/>
      <c r="DD293" s="1233"/>
      <c r="DE293" s="1233"/>
      <c r="DF293" s="1233"/>
      <c r="DG293" s="1233"/>
      <c r="DH293" s="1233"/>
      <c r="DI293" s="1233"/>
      <c r="DJ293" s="1233"/>
      <c r="DK293" s="1233"/>
      <c r="DL293" s="1233"/>
      <c r="DM293" s="1233"/>
      <c r="DN293" s="1233"/>
      <c r="DO293" s="1233"/>
      <c r="DP293" s="1233"/>
      <c r="DQ293" s="1233"/>
      <c r="DR293" s="1233"/>
      <c r="DS293" s="1233"/>
      <c r="DT293" s="1233"/>
      <c r="DU293" s="1233"/>
      <c r="DV293" s="1233"/>
      <c r="DW293" s="1233"/>
      <c r="DX293" s="1233"/>
      <c r="DY293" s="1233"/>
      <c r="DZ293" s="1233"/>
      <c r="EA293" s="1233"/>
      <c r="EB293" s="1233"/>
      <c r="EC293" s="1233"/>
      <c r="ED293" s="1233"/>
      <c r="EE293" s="1233"/>
      <c r="EF293" s="1233"/>
      <c r="EG293" s="1233"/>
      <c r="EH293" s="1253"/>
      <c r="EI293" s="1253"/>
      <c r="EJ293" s="1253"/>
      <c r="EK293" s="1253"/>
      <c r="EM293" s="1233"/>
      <c r="EN293" s="1233"/>
      <c r="EO293" s="1233"/>
      <c r="EP293" s="1233"/>
      <c r="EQ293" s="1233"/>
      <c r="ER293" s="1233"/>
      <c r="ES293" s="1233"/>
      <c r="ET293" s="1233"/>
      <c r="EU293" s="1233"/>
      <c r="EV293" s="1233"/>
      <c r="EW293" s="1233"/>
      <c r="EX293" s="1233"/>
      <c r="EY293" s="1233"/>
      <c r="EZ293" s="1233"/>
      <c r="FA293" s="1233"/>
      <c r="FB293" s="1233"/>
      <c r="FC293" s="1233"/>
      <c r="FD293" s="1233"/>
      <c r="FE293" s="1233"/>
      <c r="FF293" s="1233"/>
      <c r="FG293" s="1233"/>
      <c r="FH293" s="1233"/>
      <c r="FI293" s="1233"/>
      <c r="FJ293" s="1233"/>
      <c r="FK293" s="1233"/>
      <c r="FL293" s="1233"/>
      <c r="FM293" s="1233"/>
      <c r="FN293" s="1233"/>
      <c r="FO293" s="1233"/>
      <c r="FP293" s="1233"/>
      <c r="FQ293" s="1233"/>
      <c r="FR293" s="1233"/>
      <c r="FS293" s="1233"/>
      <c r="FT293" s="1233"/>
      <c r="FU293" s="1233"/>
      <c r="FV293" s="1233"/>
      <c r="FW293" s="1233"/>
      <c r="FX293" s="1233"/>
      <c r="FY293" s="1233"/>
      <c r="FZ293" s="1233"/>
      <c r="GA293" s="1233"/>
      <c r="GB293" s="1233"/>
      <c r="GC293" s="1233"/>
      <c r="GD293" s="1233"/>
      <c r="GE293" s="1233"/>
      <c r="GF293" s="1233"/>
      <c r="GG293" s="1233"/>
      <c r="GH293" s="1233"/>
      <c r="GI293" s="1233"/>
      <c r="GJ293" s="1233"/>
      <c r="GK293" s="1233"/>
      <c r="GL293" s="1233"/>
      <c r="GM293" s="1233"/>
      <c r="GN293" s="1233"/>
      <c r="GO293" s="1233"/>
      <c r="GP293" s="1233"/>
      <c r="GQ293" s="1233"/>
      <c r="GR293" s="1233"/>
      <c r="GS293" s="1233"/>
      <c r="GT293" s="1233"/>
      <c r="GU293" s="1233"/>
      <c r="GV293" s="1233"/>
      <c r="GW293" s="1233"/>
      <c r="GX293" s="1233"/>
      <c r="GY293" s="1233"/>
      <c r="GZ293" s="1233"/>
      <c r="HA293" s="1233"/>
      <c r="HB293" s="1233"/>
      <c r="HC293" s="1233"/>
      <c r="HD293" s="1233"/>
      <c r="HE293" s="1233"/>
      <c r="HF293" s="1233"/>
      <c r="HG293" s="1233"/>
      <c r="HH293" s="1233"/>
      <c r="HI293" s="1233"/>
      <c r="HJ293" s="1233"/>
      <c r="HK293" s="1233"/>
      <c r="HL293" s="1233"/>
      <c r="HM293" s="1233"/>
      <c r="HN293" s="1233"/>
      <c r="HO293" s="1233"/>
    </row>
    <row r="294" spans="32:223" s="325" customFormat="1" x14ac:dyDescent="0.2">
      <c r="AF294" s="932"/>
      <c r="AG294" s="932"/>
      <c r="AH294" s="932"/>
      <c r="AI294" s="932"/>
      <c r="AJ294" s="932"/>
      <c r="AK294" s="932"/>
      <c r="AL294" s="932"/>
      <c r="AM294" s="932"/>
      <c r="AN294" s="932"/>
      <c r="AP294" s="932"/>
      <c r="AQ294" s="932"/>
      <c r="AR294" s="932"/>
      <c r="AS294" s="932"/>
      <c r="AT294" s="932"/>
      <c r="AU294" s="932"/>
      <c r="AV294" s="932"/>
      <c r="AW294" s="932"/>
      <c r="AX294" s="932"/>
      <c r="BA294" s="1253"/>
      <c r="BB294" s="1253"/>
      <c r="BC294" s="1253"/>
      <c r="BE294" s="1233"/>
      <c r="BF294" s="1233"/>
      <c r="BG294" s="1233"/>
      <c r="BH294" s="1233"/>
      <c r="BI294" s="1233"/>
      <c r="BJ294" s="1233"/>
      <c r="BK294" s="1233"/>
      <c r="BL294" s="1233"/>
      <c r="BM294" s="1233"/>
      <c r="BN294" s="1233"/>
      <c r="BO294" s="1233"/>
      <c r="BP294" s="1233"/>
      <c r="BQ294" s="1233"/>
      <c r="BR294" s="1233"/>
      <c r="BS294" s="1233"/>
      <c r="BT294" s="1233"/>
      <c r="BU294" s="1233"/>
      <c r="BV294" s="1233"/>
      <c r="BW294" s="1233"/>
      <c r="BX294" s="1233"/>
      <c r="BY294" s="1233"/>
      <c r="BZ294" s="1233"/>
      <c r="CA294" s="1233"/>
      <c r="CB294" s="1233"/>
      <c r="CC294" s="1233"/>
      <c r="CD294" s="1233"/>
      <c r="CE294" s="1233"/>
      <c r="CF294" s="1233"/>
      <c r="CG294" s="1233"/>
      <c r="CH294" s="1233"/>
      <c r="CI294" s="1233"/>
      <c r="CJ294" s="1233"/>
      <c r="CK294" s="1233"/>
      <c r="CL294" s="1233"/>
      <c r="CM294" s="1233"/>
      <c r="CN294" s="1233"/>
      <c r="CO294" s="1233"/>
      <c r="CP294" s="1233"/>
      <c r="CQ294" s="1233"/>
      <c r="CR294" s="1233"/>
      <c r="CS294" s="1233"/>
      <c r="CT294" s="1233"/>
      <c r="CU294" s="1233"/>
      <c r="CV294" s="1233"/>
      <c r="CW294" s="1233"/>
      <c r="CX294" s="1233"/>
      <c r="CY294" s="1233"/>
      <c r="CZ294" s="1233"/>
      <c r="DA294" s="1233"/>
      <c r="DB294" s="1233"/>
      <c r="DC294" s="1233"/>
      <c r="DD294" s="1233"/>
      <c r="DE294" s="1233"/>
      <c r="DF294" s="1233"/>
      <c r="DG294" s="1233"/>
      <c r="DH294" s="1233"/>
      <c r="DI294" s="1233"/>
      <c r="DJ294" s="1233"/>
      <c r="DK294" s="1233"/>
      <c r="DL294" s="1233"/>
      <c r="DM294" s="1233"/>
      <c r="DN294" s="1233"/>
      <c r="DO294" s="1233"/>
      <c r="DP294" s="1233"/>
      <c r="DQ294" s="1233"/>
      <c r="DR294" s="1233"/>
      <c r="DS294" s="1233"/>
      <c r="DT294" s="1233"/>
      <c r="DU294" s="1233"/>
      <c r="DV294" s="1233"/>
      <c r="DW294" s="1233"/>
      <c r="DX294" s="1233"/>
      <c r="DY294" s="1233"/>
      <c r="DZ294" s="1233"/>
      <c r="EA294" s="1233"/>
      <c r="EB294" s="1233"/>
      <c r="EC294" s="1233"/>
      <c r="ED294" s="1233"/>
      <c r="EE294" s="1233"/>
      <c r="EF294" s="1233"/>
      <c r="EG294" s="1233"/>
      <c r="EH294" s="1253"/>
      <c r="EI294" s="1253"/>
      <c r="EJ294" s="1253"/>
      <c r="EK294" s="1253"/>
      <c r="EM294" s="1233"/>
      <c r="EN294" s="1233"/>
      <c r="EO294" s="1233"/>
      <c r="EP294" s="1233"/>
      <c r="EQ294" s="1233"/>
      <c r="ER294" s="1233"/>
      <c r="ES294" s="1233"/>
      <c r="ET294" s="1233"/>
      <c r="EU294" s="1233"/>
      <c r="EV294" s="1233"/>
      <c r="EW294" s="1233"/>
      <c r="EX294" s="1233"/>
      <c r="EY294" s="1233"/>
      <c r="EZ294" s="1233"/>
      <c r="FA294" s="1233"/>
      <c r="FB294" s="1233"/>
      <c r="FC294" s="1233"/>
      <c r="FD294" s="1233"/>
      <c r="FE294" s="1233"/>
      <c r="FF294" s="1233"/>
      <c r="FG294" s="1233"/>
      <c r="FH294" s="1233"/>
      <c r="FI294" s="1233"/>
      <c r="FJ294" s="1233"/>
      <c r="FK294" s="1233"/>
      <c r="FL294" s="1233"/>
      <c r="FM294" s="1233"/>
      <c r="FN294" s="1233"/>
      <c r="FO294" s="1233"/>
      <c r="FP294" s="1233"/>
      <c r="FQ294" s="1233"/>
      <c r="FR294" s="1233"/>
      <c r="FS294" s="1233"/>
      <c r="FT294" s="1233"/>
      <c r="FU294" s="1233"/>
      <c r="FV294" s="1233"/>
      <c r="FW294" s="1233"/>
      <c r="FX294" s="1233"/>
      <c r="FY294" s="1233"/>
      <c r="FZ294" s="1233"/>
      <c r="GA294" s="1233"/>
      <c r="GB294" s="1233"/>
      <c r="GC294" s="1233"/>
      <c r="GD294" s="1233"/>
      <c r="GE294" s="1233"/>
      <c r="GF294" s="1233"/>
      <c r="GG294" s="1233"/>
      <c r="GH294" s="1233"/>
      <c r="GI294" s="1233"/>
      <c r="GJ294" s="1233"/>
      <c r="GK294" s="1233"/>
      <c r="GL294" s="1233"/>
      <c r="GM294" s="1233"/>
      <c r="GN294" s="1233"/>
      <c r="GO294" s="1233"/>
      <c r="GP294" s="1233"/>
      <c r="GQ294" s="1233"/>
      <c r="GR294" s="1233"/>
      <c r="GS294" s="1233"/>
      <c r="GT294" s="1233"/>
      <c r="GU294" s="1233"/>
      <c r="GV294" s="1233"/>
      <c r="GW294" s="1233"/>
      <c r="GX294" s="1233"/>
      <c r="GY294" s="1233"/>
      <c r="GZ294" s="1233"/>
      <c r="HA294" s="1233"/>
      <c r="HB294" s="1233"/>
      <c r="HC294" s="1233"/>
      <c r="HD294" s="1233"/>
      <c r="HE294" s="1233"/>
      <c r="HF294" s="1233"/>
      <c r="HG294" s="1233"/>
      <c r="HH294" s="1233"/>
      <c r="HI294" s="1233"/>
      <c r="HJ294" s="1233"/>
      <c r="HK294" s="1233"/>
      <c r="HL294" s="1233"/>
      <c r="HM294" s="1233"/>
      <c r="HN294" s="1233"/>
      <c r="HO294" s="1233"/>
    </row>
    <row r="295" spans="32:223" s="325" customFormat="1" x14ac:dyDescent="0.2">
      <c r="AF295" s="932"/>
      <c r="AG295" s="932"/>
      <c r="AH295" s="932"/>
      <c r="AI295" s="932"/>
      <c r="AJ295" s="932"/>
      <c r="AK295" s="932"/>
      <c r="AL295" s="932"/>
      <c r="AM295" s="932"/>
      <c r="AN295" s="932"/>
      <c r="AP295" s="932"/>
      <c r="AQ295" s="932"/>
      <c r="AR295" s="932"/>
      <c r="AS295" s="932"/>
      <c r="AT295" s="932"/>
      <c r="AU295" s="932"/>
      <c r="AV295" s="932"/>
      <c r="AW295" s="932"/>
      <c r="AX295" s="932"/>
      <c r="BA295" s="1253"/>
      <c r="BB295" s="1253"/>
      <c r="BC295" s="1253"/>
      <c r="BE295" s="1233"/>
      <c r="BF295" s="1233"/>
      <c r="BG295" s="1233"/>
      <c r="BH295" s="1233"/>
      <c r="BI295" s="1233"/>
      <c r="BJ295" s="1233"/>
      <c r="BK295" s="1233"/>
      <c r="BL295" s="1233"/>
      <c r="BM295" s="1233"/>
      <c r="BN295" s="1233"/>
      <c r="BO295" s="1233"/>
      <c r="BP295" s="1233"/>
      <c r="BQ295" s="1233"/>
      <c r="BR295" s="1233"/>
      <c r="BS295" s="1233"/>
      <c r="BT295" s="1233"/>
      <c r="BU295" s="1233"/>
      <c r="BV295" s="1233"/>
      <c r="BW295" s="1233"/>
      <c r="BX295" s="1233"/>
      <c r="BY295" s="1233"/>
      <c r="BZ295" s="1233"/>
      <c r="CA295" s="1233"/>
      <c r="CB295" s="1233"/>
      <c r="CC295" s="1233"/>
      <c r="CD295" s="1233"/>
      <c r="CE295" s="1233"/>
      <c r="CF295" s="1233"/>
      <c r="CG295" s="1233"/>
      <c r="CH295" s="1233"/>
      <c r="CI295" s="1233"/>
      <c r="CJ295" s="1233"/>
      <c r="CK295" s="1233"/>
      <c r="CL295" s="1233"/>
      <c r="CM295" s="1233"/>
      <c r="CN295" s="1233"/>
      <c r="CO295" s="1233"/>
      <c r="CP295" s="1233"/>
      <c r="CQ295" s="1233"/>
      <c r="CR295" s="1233"/>
      <c r="CS295" s="1233"/>
      <c r="CT295" s="1233"/>
      <c r="CU295" s="1233"/>
      <c r="CV295" s="1233"/>
      <c r="CW295" s="1233"/>
      <c r="CX295" s="1233"/>
      <c r="CY295" s="1233"/>
      <c r="CZ295" s="1233"/>
      <c r="DA295" s="1233"/>
      <c r="DB295" s="1233"/>
      <c r="DC295" s="1233"/>
      <c r="DD295" s="1233"/>
      <c r="DE295" s="1233"/>
      <c r="DF295" s="1233"/>
      <c r="DG295" s="1233"/>
      <c r="DH295" s="1233"/>
      <c r="DI295" s="1233"/>
      <c r="DJ295" s="1233"/>
      <c r="DK295" s="1233"/>
      <c r="DL295" s="1233"/>
      <c r="DM295" s="1233"/>
      <c r="DN295" s="1233"/>
      <c r="DO295" s="1233"/>
      <c r="DP295" s="1233"/>
      <c r="DQ295" s="1233"/>
      <c r="DR295" s="1233"/>
      <c r="DS295" s="1233"/>
      <c r="DT295" s="1233"/>
      <c r="DU295" s="1233"/>
      <c r="DV295" s="1233"/>
      <c r="DW295" s="1233"/>
      <c r="DX295" s="1233"/>
      <c r="DY295" s="1233"/>
      <c r="DZ295" s="1233"/>
      <c r="EA295" s="1233"/>
      <c r="EB295" s="1233"/>
      <c r="EC295" s="1233"/>
      <c r="ED295" s="1233"/>
      <c r="EE295" s="1233"/>
      <c r="EF295" s="1233"/>
      <c r="EG295" s="1233"/>
      <c r="EH295" s="1253"/>
      <c r="EI295" s="1253"/>
      <c r="EJ295" s="1253"/>
      <c r="EK295" s="1253"/>
      <c r="EM295" s="1233"/>
      <c r="EN295" s="1233"/>
      <c r="EO295" s="1233"/>
      <c r="EP295" s="1233"/>
      <c r="EQ295" s="1233"/>
      <c r="ER295" s="1233"/>
      <c r="ES295" s="1233"/>
      <c r="ET295" s="1233"/>
      <c r="EU295" s="1233"/>
      <c r="EV295" s="1233"/>
      <c r="EW295" s="1233"/>
      <c r="EX295" s="1233"/>
      <c r="EY295" s="1233"/>
      <c r="EZ295" s="1233"/>
      <c r="FA295" s="1233"/>
      <c r="FB295" s="1233"/>
      <c r="FC295" s="1233"/>
      <c r="FD295" s="1233"/>
      <c r="FE295" s="1233"/>
      <c r="FF295" s="1233"/>
      <c r="FG295" s="1233"/>
      <c r="FH295" s="1233"/>
      <c r="FI295" s="1233"/>
      <c r="FJ295" s="1233"/>
      <c r="FK295" s="1233"/>
      <c r="FL295" s="1233"/>
      <c r="FM295" s="1233"/>
      <c r="FN295" s="1233"/>
      <c r="FO295" s="1233"/>
      <c r="FP295" s="1233"/>
      <c r="FQ295" s="1233"/>
      <c r="FR295" s="1233"/>
      <c r="FS295" s="1233"/>
      <c r="FT295" s="1233"/>
      <c r="FU295" s="1233"/>
      <c r="FV295" s="1233"/>
      <c r="FW295" s="1233"/>
      <c r="FX295" s="1233"/>
      <c r="FY295" s="1233"/>
      <c r="FZ295" s="1233"/>
      <c r="GA295" s="1233"/>
      <c r="GB295" s="1233"/>
      <c r="GC295" s="1233"/>
      <c r="GD295" s="1233"/>
      <c r="GE295" s="1233"/>
      <c r="GF295" s="1233"/>
      <c r="GG295" s="1233"/>
      <c r="GH295" s="1233"/>
      <c r="GI295" s="1233"/>
      <c r="GJ295" s="1233"/>
      <c r="GK295" s="1233"/>
      <c r="GL295" s="1233"/>
      <c r="GM295" s="1233"/>
      <c r="GN295" s="1233"/>
      <c r="GO295" s="1233"/>
      <c r="GP295" s="1233"/>
      <c r="GQ295" s="1233"/>
      <c r="GR295" s="1233"/>
      <c r="GS295" s="1233"/>
      <c r="GT295" s="1233"/>
      <c r="GU295" s="1233"/>
      <c r="GV295" s="1233"/>
      <c r="GW295" s="1233"/>
      <c r="GX295" s="1233"/>
      <c r="GY295" s="1233"/>
      <c r="GZ295" s="1233"/>
      <c r="HA295" s="1233"/>
      <c r="HB295" s="1233"/>
      <c r="HC295" s="1233"/>
      <c r="HD295" s="1233"/>
      <c r="HE295" s="1233"/>
      <c r="HF295" s="1233"/>
      <c r="HG295" s="1233"/>
      <c r="HH295" s="1233"/>
      <c r="HI295" s="1233"/>
      <c r="HJ295" s="1233"/>
      <c r="HK295" s="1233"/>
      <c r="HL295" s="1233"/>
      <c r="HM295" s="1233"/>
      <c r="HN295" s="1233"/>
      <c r="HO295" s="1233"/>
    </row>
    <row r="296" spans="32:223" s="325" customFormat="1" x14ac:dyDescent="0.2">
      <c r="AF296" s="932"/>
      <c r="AG296" s="932"/>
      <c r="AH296" s="932"/>
      <c r="AI296" s="932"/>
      <c r="AJ296" s="932"/>
      <c r="AK296" s="932"/>
      <c r="AL296" s="932"/>
      <c r="AM296" s="932"/>
      <c r="AN296" s="932"/>
      <c r="AP296" s="932"/>
      <c r="AQ296" s="932"/>
      <c r="AR296" s="932"/>
      <c r="AS296" s="932"/>
      <c r="AT296" s="932"/>
      <c r="AU296" s="932"/>
      <c r="AV296" s="932"/>
      <c r="AW296" s="932"/>
      <c r="AX296" s="932"/>
      <c r="BA296" s="1253"/>
      <c r="BB296" s="1253"/>
      <c r="BC296" s="1253"/>
      <c r="BE296" s="1233"/>
      <c r="BF296" s="1233"/>
      <c r="BG296" s="1233"/>
      <c r="BH296" s="1233"/>
      <c r="BI296" s="1233"/>
      <c r="BJ296" s="1233"/>
      <c r="BK296" s="1233"/>
      <c r="BL296" s="1233"/>
      <c r="BM296" s="1233"/>
      <c r="BN296" s="1233"/>
      <c r="BO296" s="1233"/>
      <c r="BP296" s="1233"/>
      <c r="BQ296" s="1233"/>
      <c r="BR296" s="1233"/>
      <c r="BS296" s="1233"/>
      <c r="BT296" s="1233"/>
      <c r="BU296" s="1233"/>
      <c r="BV296" s="1233"/>
      <c r="BW296" s="1233"/>
      <c r="BX296" s="1233"/>
      <c r="BY296" s="1233"/>
      <c r="BZ296" s="1233"/>
      <c r="CA296" s="1233"/>
      <c r="CB296" s="1233"/>
      <c r="CC296" s="1233"/>
      <c r="CD296" s="1233"/>
      <c r="CE296" s="1233"/>
      <c r="CF296" s="1233"/>
      <c r="CG296" s="1233"/>
      <c r="CH296" s="1233"/>
      <c r="CI296" s="1233"/>
      <c r="CJ296" s="1233"/>
      <c r="CK296" s="1233"/>
      <c r="CL296" s="1233"/>
      <c r="CM296" s="1233"/>
      <c r="CN296" s="1233"/>
      <c r="CO296" s="1233"/>
      <c r="CP296" s="1233"/>
      <c r="CQ296" s="1233"/>
      <c r="CR296" s="1233"/>
      <c r="CS296" s="1233"/>
      <c r="CT296" s="1233"/>
      <c r="CU296" s="1233"/>
      <c r="CV296" s="1233"/>
      <c r="CW296" s="1233"/>
      <c r="CX296" s="1233"/>
      <c r="CY296" s="1233"/>
      <c r="CZ296" s="1233"/>
      <c r="DA296" s="1233"/>
      <c r="DB296" s="1233"/>
      <c r="DC296" s="1233"/>
      <c r="DD296" s="1233"/>
      <c r="DE296" s="1233"/>
      <c r="DF296" s="1233"/>
      <c r="DG296" s="1233"/>
      <c r="DH296" s="1233"/>
      <c r="DI296" s="1233"/>
      <c r="DJ296" s="1233"/>
      <c r="DK296" s="1233"/>
      <c r="DL296" s="1233"/>
      <c r="DM296" s="1233"/>
      <c r="DN296" s="1233"/>
      <c r="DO296" s="1233"/>
      <c r="DP296" s="1233"/>
      <c r="DQ296" s="1233"/>
      <c r="DR296" s="1233"/>
      <c r="DS296" s="1233"/>
      <c r="DT296" s="1233"/>
      <c r="DU296" s="1233"/>
      <c r="DV296" s="1233"/>
      <c r="DW296" s="1233"/>
      <c r="DX296" s="1233"/>
      <c r="DY296" s="1233"/>
      <c r="DZ296" s="1233"/>
      <c r="EA296" s="1233"/>
      <c r="EB296" s="1233"/>
      <c r="EC296" s="1233"/>
      <c r="ED296" s="1233"/>
      <c r="EE296" s="1233"/>
      <c r="EF296" s="1233"/>
      <c r="EG296" s="1233"/>
      <c r="EH296" s="1253"/>
      <c r="EI296" s="1253"/>
      <c r="EJ296" s="1253"/>
      <c r="EK296" s="1253"/>
      <c r="EM296" s="1233"/>
      <c r="EN296" s="1233"/>
      <c r="EO296" s="1233"/>
      <c r="EP296" s="1233"/>
      <c r="EQ296" s="1233"/>
      <c r="ER296" s="1233"/>
      <c r="ES296" s="1233"/>
      <c r="ET296" s="1233"/>
      <c r="EU296" s="1233"/>
      <c r="EV296" s="1233"/>
      <c r="EW296" s="1233"/>
      <c r="EX296" s="1233"/>
      <c r="EY296" s="1233"/>
      <c r="EZ296" s="1233"/>
      <c r="FA296" s="1233"/>
      <c r="FB296" s="1233"/>
      <c r="FC296" s="1233"/>
      <c r="FD296" s="1233"/>
      <c r="FE296" s="1233"/>
      <c r="FF296" s="1233"/>
      <c r="FG296" s="1233"/>
      <c r="FH296" s="1233"/>
      <c r="FI296" s="1233"/>
      <c r="FJ296" s="1233"/>
      <c r="FK296" s="1233"/>
      <c r="FL296" s="1233"/>
      <c r="FM296" s="1233"/>
      <c r="FN296" s="1233"/>
      <c r="FO296" s="1233"/>
      <c r="FP296" s="1233"/>
      <c r="FQ296" s="1233"/>
      <c r="FR296" s="1233"/>
      <c r="FS296" s="1233"/>
      <c r="FT296" s="1233"/>
      <c r="FU296" s="1233"/>
      <c r="FV296" s="1233"/>
      <c r="FW296" s="1233"/>
      <c r="FX296" s="1233"/>
      <c r="FY296" s="1233"/>
      <c r="FZ296" s="1233"/>
      <c r="GA296" s="1233"/>
      <c r="GB296" s="1233"/>
      <c r="GC296" s="1233"/>
      <c r="GD296" s="1233"/>
      <c r="GE296" s="1233"/>
      <c r="GF296" s="1233"/>
      <c r="GG296" s="1233"/>
      <c r="GH296" s="1233"/>
      <c r="GI296" s="1233"/>
      <c r="GJ296" s="1233"/>
      <c r="GK296" s="1233"/>
      <c r="GL296" s="1233"/>
      <c r="GM296" s="1233"/>
      <c r="GN296" s="1233"/>
      <c r="GO296" s="1233"/>
      <c r="GP296" s="1233"/>
      <c r="GQ296" s="1233"/>
      <c r="GR296" s="1233"/>
      <c r="GS296" s="1233"/>
      <c r="GT296" s="1233"/>
      <c r="GU296" s="1233"/>
      <c r="GV296" s="1233"/>
      <c r="GW296" s="1233"/>
      <c r="GX296" s="1233"/>
      <c r="GY296" s="1233"/>
      <c r="GZ296" s="1233"/>
      <c r="HA296" s="1233"/>
      <c r="HB296" s="1233"/>
      <c r="HC296" s="1233"/>
      <c r="HD296" s="1233"/>
      <c r="HE296" s="1233"/>
      <c r="HF296" s="1233"/>
      <c r="HG296" s="1233"/>
      <c r="HH296" s="1233"/>
      <c r="HI296" s="1233"/>
      <c r="HJ296" s="1233"/>
      <c r="HK296" s="1233"/>
      <c r="HL296" s="1233"/>
      <c r="HM296" s="1233"/>
      <c r="HN296" s="1233"/>
      <c r="HO296" s="1233"/>
    </row>
    <row r="297" spans="32:223" s="325" customFormat="1" x14ac:dyDescent="0.2">
      <c r="AF297" s="932"/>
      <c r="AG297" s="932"/>
      <c r="AH297" s="932"/>
      <c r="AI297" s="932"/>
      <c r="AJ297" s="932"/>
      <c r="AK297" s="932"/>
      <c r="AL297" s="932"/>
      <c r="AM297" s="932"/>
      <c r="AN297" s="932"/>
      <c r="AP297" s="932"/>
      <c r="AQ297" s="932"/>
      <c r="AR297" s="932"/>
      <c r="AS297" s="932"/>
      <c r="AT297" s="932"/>
      <c r="AU297" s="932"/>
      <c r="AV297" s="932"/>
      <c r="AW297" s="932"/>
      <c r="AX297" s="932"/>
      <c r="BA297" s="1253"/>
      <c r="BB297" s="1253"/>
      <c r="BC297" s="1253"/>
      <c r="BE297" s="1233"/>
      <c r="BF297" s="1233"/>
      <c r="BG297" s="1233"/>
      <c r="BH297" s="1233"/>
      <c r="BI297" s="1233"/>
      <c r="BJ297" s="1233"/>
      <c r="BK297" s="1233"/>
      <c r="BL297" s="1233"/>
      <c r="BM297" s="1233"/>
      <c r="BN297" s="1233"/>
      <c r="BO297" s="1233"/>
      <c r="BP297" s="1233"/>
      <c r="BQ297" s="1233"/>
      <c r="BR297" s="1233"/>
      <c r="BS297" s="1233"/>
      <c r="BT297" s="1233"/>
      <c r="BU297" s="1233"/>
      <c r="BV297" s="1233"/>
      <c r="BW297" s="1233"/>
      <c r="BX297" s="1233"/>
      <c r="BY297" s="1233"/>
      <c r="BZ297" s="1233"/>
      <c r="CA297" s="1233"/>
      <c r="CB297" s="1233"/>
      <c r="CC297" s="1233"/>
      <c r="CD297" s="1233"/>
      <c r="CE297" s="1233"/>
      <c r="CF297" s="1233"/>
      <c r="CG297" s="1233"/>
      <c r="CH297" s="1233"/>
      <c r="CI297" s="1233"/>
      <c r="CJ297" s="1233"/>
      <c r="CK297" s="1233"/>
      <c r="CL297" s="1233"/>
      <c r="CM297" s="1233"/>
      <c r="CN297" s="1233"/>
      <c r="CO297" s="1233"/>
      <c r="CP297" s="1233"/>
      <c r="CQ297" s="1233"/>
      <c r="CR297" s="1233"/>
      <c r="CS297" s="1233"/>
      <c r="CT297" s="1233"/>
      <c r="CU297" s="1233"/>
      <c r="CV297" s="1233"/>
      <c r="CW297" s="1233"/>
      <c r="CX297" s="1233"/>
      <c r="CY297" s="1233"/>
      <c r="CZ297" s="1233"/>
      <c r="DA297" s="1233"/>
      <c r="DB297" s="1233"/>
      <c r="DC297" s="1233"/>
      <c r="DD297" s="1233"/>
      <c r="DE297" s="1233"/>
      <c r="DF297" s="1233"/>
      <c r="DG297" s="1233"/>
      <c r="DH297" s="1233"/>
      <c r="DI297" s="1233"/>
      <c r="DJ297" s="1233"/>
      <c r="DK297" s="1233"/>
      <c r="DL297" s="1233"/>
      <c r="DM297" s="1233"/>
      <c r="DN297" s="1233"/>
      <c r="DO297" s="1233"/>
      <c r="DP297" s="1233"/>
      <c r="DQ297" s="1233"/>
      <c r="DR297" s="1233"/>
      <c r="DS297" s="1233"/>
      <c r="DT297" s="1233"/>
      <c r="DU297" s="1233"/>
      <c r="DV297" s="1233"/>
      <c r="DW297" s="1233"/>
      <c r="DX297" s="1233"/>
      <c r="DY297" s="1233"/>
      <c r="DZ297" s="1233"/>
      <c r="EA297" s="1233"/>
      <c r="EB297" s="1233"/>
      <c r="EC297" s="1233"/>
      <c r="ED297" s="1233"/>
      <c r="EE297" s="1233"/>
      <c r="EF297" s="1233"/>
      <c r="EG297" s="1233"/>
      <c r="EH297" s="1253"/>
      <c r="EI297" s="1253"/>
      <c r="EJ297" s="1253"/>
      <c r="EK297" s="1253"/>
      <c r="EM297" s="1233"/>
      <c r="EN297" s="1233"/>
      <c r="EO297" s="1233"/>
      <c r="EP297" s="1233"/>
      <c r="EQ297" s="1233"/>
      <c r="ER297" s="1233"/>
      <c r="ES297" s="1233"/>
      <c r="ET297" s="1233"/>
      <c r="EU297" s="1233"/>
      <c r="EV297" s="1233"/>
      <c r="EW297" s="1233"/>
      <c r="EX297" s="1233"/>
      <c r="EY297" s="1233"/>
      <c r="EZ297" s="1233"/>
      <c r="FA297" s="1233"/>
      <c r="FB297" s="1233"/>
      <c r="FC297" s="1233"/>
      <c r="FD297" s="1233"/>
      <c r="FE297" s="1233"/>
      <c r="FF297" s="1233"/>
      <c r="FG297" s="1233"/>
      <c r="FH297" s="1233"/>
      <c r="FI297" s="1233"/>
      <c r="FJ297" s="1233"/>
      <c r="FK297" s="1233"/>
      <c r="FL297" s="1233"/>
      <c r="FM297" s="1233"/>
      <c r="FN297" s="1233"/>
      <c r="FO297" s="1233"/>
      <c r="FP297" s="1233"/>
      <c r="FQ297" s="1233"/>
      <c r="FR297" s="1233"/>
      <c r="FS297" s="1233"/>
      <c r="FT297" s="1233"/>
      <c r="FU297" s="1233"/>
      <c r="FV297" s="1233"/>
      <c r="FW297" s="1233"/>
      <c r="FX297" s="1233"/>
      <c r="FY297" s="1233"/>
      <c r="FZ297" s="1233"/>
      <c r="GA297" s="1233"/>
      <c r="GB297" s="1233"/>
      <c r="GC297" s="1233"/>
      <c r="GD297" s="1233"/>
      <c r="GE297" s="1233"/>
      <c r="GF297" s="1233"/>
      <c r="GG297" s="1233"/>
      <c r="GH297" s="1233"/>
      <c r="GI297" s="1233"/>
      <c r="GJ297" s="1233"/>
      <c r="GK297" s="1233"/>
      <c r="GL297" s="1233"/>
      <c r="GM297" s="1233"/>
      <c r="GN297" s="1233"/>
      <c r="GO297" s="1233"/>
      <c r="GP297" s="1233"/>
      <c r="GQ297" s="1233"/>
      <c r="GR297" s="1233"/>
      <c r="GS297" s="1233"/>
      <c r="GT297" s="1233"/>
      <c r="GU297" s="1233"/>
      <c r="GV297" s="1233"/>
      <c r="GW297" s="1233"/>
      <c r="GX297" s="1233"/>
      <c r="GY297" s="1233"/>
      <c r="GZ297" s="1233"/>
      <c r="HA297" s="1233"/>
      <c r="HB297" s="1233"/>
      <c r="HC297" s="1233"/>
      <c r="HD297" s="1233"/>
      <c r="HE297" s="1233"/>
      <c r="HF297" s="1233"/>
      <c r="HG297" s="1233"/>
      <c r="HH297" s="1233"/>
      <c r="HI297" s="1233"/>
      <c r="HJ297" s="1233"/>
      <c r="HK297" s="1233"/>
      <c r="HL297" s="1233"/>
      <c r="HM297" s="1233"/>
      <c r="HN297" s="1233"/>
      <c r="HO297" s="1233"/>
    </row>
    <row r="298" spans="32:223" s="325" customFormat="1" x14ac:dyDescent="0.2">
      <c r="AF298" s="932"/>
      <c r="AG298" s="932"/>
      <c r="AH298" s="932"/>
      <c r="AI298" s="932"/>
      <c r="AJ298" s="932"/>
      <c r="AK298" s="932"/>
      <c r="AL298" s="932"/>
      <c r="AM298" s="932"/>
      <c r="AN298" s="932"/>
      <c r="AP298" s="932"/>
      <c r="AQ298" s="932"/>
      <c r="AR298" s="932"/>
      <c r="AS298" s="932"/>
      <c r="AT298" s="932"/>
      <c r="AU298" s="932"/>
      <c r="AV298" s="932"/>
      <c r="AW298" s="932"/>
      <c r="AX298" s="932"/>
      <c r="BA298" s="1253"/>
      <c r="BB298" s="1253"/>
      <c r="BC298" s="1253"/>
      <c r="BE298" s="1233"/>
      <c r="BF298" s="1233"/>
      <c r="BG298" s="1233"/>
      <c r="BH298" s="1233"/>
      <c r="BI298" s="1233"/>
      <c r="BJ298" s="1233"/>
      <c r="BK298" s="1233"/>
      <c r="BL298" s="1233"/>
      <c r="BM298" s="1233"/>
      <c r="BN298" s="1233"/>
      <c r="BO298" s="1233"/>
      <c r="BP298" s="1233"/>
      <c r="BQ298" s="1233"/>
      <c r="BR298" s="1233"/>
      <c r="BS298" s="1233"/>
      <c r="BT298" s="1233"/>
      <c r="BU298" s="1233"/>
      <c r="BV298" s="1233"/>
      <c r="BW298" s="1233"/>
      <c r="BX298" s="1233"/>
      <c r="BY298" s="1233"/>
      <c r="BZ298" s="1233"/>
      <c r="CA298" s="1233"/>
      <c r="CB298" s="1233"/>
      <c r="CC298" s="1233"/>
      <c r="CD298" s="1233"/>
      <c r="CE298" s="1233"/>
      <c r="CF298" s="1233"/>
      <c r="CG298" s="1233"/>
      <c r="CH298" s="1233"/>
      <c r="CI298" s="1233"/>
      <c r="CJ298" s="1233"/>
      <c r="CK298" s="1233"/>
      <c r="CL298" s="1233"/>
      <c r="CM298" s="1233"/>
      <c r="CN298" s="1233"/>
      <c r="CO298" s="1233"/>
      <c r="CP298" s="1233"/>
      <c r="CQ298" s="1233"/>
      <c r="CR298" s="1233"/>
      <c r="CS298" s="1233"/>
      <c r="CT298" s="1233"/>
      <c r="CU298" s="1233"/>
      <c r="CV298" s="1233"/>
      <c r="CW298" s="1233"/>
      <c r="CX298" s="1233"/>
      <c r="CY298" s="1233"/>
      <c r="CZ298" s="1233"/>
      <c r="DA298" s="1233"/>
      <c r="DB298" s="1233"/>
      <c r="DC298" s="1233"/>
      <c r="DD298" s="1233"/>
      <c r="DE298" s="1233"/>
      <c r="DF298" s="1233"/>
      <c r="DG298" s="1233"/>
      <c r="DH298" s="1233"/>
      <c r="DI298" s="1233"/>
      <c r="DJ298" s="1233"/>
      <c r="DK298" s="1233"/>
      <c r="DL298" s="1233"/>
      <c r="DM298" s="1233"/>
      <c r="DN298" s="1233"/>
      <c r="DO298" s="1233"/>
      <c r="DP298" s="1233"/>
      <c r="DQ298" s="1233"/>
      <c r="DR298" s="1233"/>
      <c r="DS298" s="1233"/>
      <c r="DT298" s="1233"/>
      <c r="DU298" s="1233"/>
      <c r="DV298" s="1233"/>
      <c r="DW298" s="1233"/>
      <c r="DX298" s="1233"/>
      <c r="DY298" s="1233"/>
      <c r="DZ298" s="1233"/>
      <c r="EA298" s="1233"/>
      <c r="EB298" s="1233"/>
      <c r="EC298" s="1233"/>
      <c r="ED298" s="1233"/>
      <c r="EE298" s="1233"/>
      <c r="EF298" s="1233"/>
      <c r="EG298" s="1233"/>
      <c r="EH298" s="1253"/>
      <c r="EI298" s="1253"/>
      <c r="EJ298" s="1253"/>
      <c r="EK298" s="1253"/>
      <c r="EM298" s="1233"/>
      <c r="EN298" s="1233"/>
      <c r="EO298" s="1233"/>
      <c r="EP298" s="1233"/>
      <c r="EQ298" s="1233"/>
      <c r="ER298" s="1233"/>
      <c r="ES298" s="1233"/>
      <c r="ET298" s="1233"/>
      <c r="EU298" s="1233"/>
      <c r="EV298" s="1233"/>
      <c r="EW298" s="1233"/>
      <c r="EX298" s="1233"/>
      <c r="EY298" s="1233"/>
      <c r="EZ298" s="1233"/>
      <c r="FA298" s="1233"/>
      <c r="FB298" s="1233"/>
      <c r="FC298" s="1233"/>
      <c r="FD298" s="1233"/>
      <c r="FE298" s="1233"/>
      <c r="FF298" s="1233"/>
      <c r="FG298" s="1233"/>
      <c r="FH298" s="1233"/>
      <c r="FI298" s="1233"/>
      <c r="FJ298" s="1233"/>
      <c r="FK298" s="1233"/>
      <c r="FL298" s="1233"/>
      <c r="FM298" s="1233"/>
      <c r="FN298" s="1233"/>
      <c r="FO298" s="1233"/>
      <c r="FP298" s="1233"/>
      <c r="FQ298" s="1233"/>
      <c r="FR298" s="1233"/>
      <c r="FS298" s="1233"/>
      <c r="FT298" s="1233"/>
      <c r="FU298" s="1233"/>
      <c r="FV298" s="1233"/>
      <c r="FW298" s="1233"/>
      <c r="FX298" s="1233"/>
      <c r="FY298" s="1233"/>
      <c r="FZ298" s="1233"/>
      <c r="GA298" s="1233"/>
      <c r="GB298" s="1233"/>
      <c r="GC298" s="1233"/>
      <c r="GD298" s="1233"/>
      <c r="GE298" s="1233"/>
      <c r="GF298" s="1233"/>
      <c r="GG298" s="1233"/>
      <c r="GH298" s="1233"/>
      <c r="GI298" s="1233"/>
      <c r="GJ298" s="1233"/>
      <c r="GK298" s="1233"/>
      <c r="GL298" s="1233"/>
      <c r="GM298" s="1233"/>
      <c r="GN298" s="1233"/>
      <c r="GO298" s="1233"/>
      <c r="GP298" s="1233"/>
      <c r="GQ298" s="1233"/>
      <c r="GR298" s="1233"/>
      <c r="GS298" s="1233"/>
      <c r="GT298" s="1233"/>
      <c r="GU298" s="1233"/>
      <c r="GV298" s="1233"/>
      <c r="GW298" s="1233"/>
      <c r="GX298" s="1233"/>
      <c r="GY298" s="1233"/>
      <c r="GZ298" s="1233"/>
      <c r="HA298" s="1233"/>
      <c r="HB298" s="1233"/>
      <c r="HC298" s="1233"/>
      <c r="HD298" s="1233"/>
      <c r="HE298" s="1233"/>
      <c r="HF298" s="1233"/>
      <c r="HG298" s="1233"/>
      <c r="HH298" s="1233"/>
      <c r="HI298" s="1233"/>
      <c r="HJ298" s="1233"/>
      <c r="HK298" s="1233"/>
      <c r="HL298" s="1233"/>
      <c r="HM298" s="1233"/>
      <c r="HN298" s="1233"/>
      <c r="HO298" s="1233"/>
    </row>
    <row r="299" spans="32:223" s="325" customFormat="1" x14ac:dyDescent="0.2">
      <c r="AF299" s="932"/>
      <c r="AG299" s="932"/>
      <c r="AH299" s="932"/>
      <c r="AI299" s="932"/>
      <c r="AJ299" s="932"/>
      <c r="AK299" s="932"/>
      <c r="AL299" s="932"/>
      <c r="AM299" s="932"/>
      <c r="AN299" s="932"/>
      <c r="AP299" s="932"/>
      <c r="AQ299" s="932"/>
      <c r="AR299" s="932"/>
      <c r="AS299" s="932"/>
      <c r="AT299" s="932"/>
      <c r="AU299" s="932"/>
      <c r="AV299" s="932"/>
      <c r="AW299" s="932"/>
      <c r="AX299" s="932"/>
      <c r="BA299" s="1253"/>
      <c r="BB299" s="1253"/>
      <c r="BC299" s="1253"/>
      <c r="BE299" s="1233"/>
      <c r="BF299" s="1233"/>
      <c r="BG299" s="1233"/>
      <c r="BH299" s="1233"/>
      <c r="BI299" s="1233"/>
      <c r="BJ299" s="1233"/>
      <c r="BK299" s="1233"/>
      <c r="BL299" s="1233"/>
      <c r="BM299" s="1233"/>
      <c r="BN299" s="1233"/>
      <c r="BO299" s="1233"/>
      <c r="BP299" s="1233"/>
      <c r="BQ299" s="1233"/>
      <c r="BR299" s="1233"/>
      <c r="BS299" s="1233"/>
      <c r="BT299" s="1233"/>
      <c r="BU299" s="1233"/>
      <c r="BV299" s="1233"/>
      <c r="BW299" s="1233"/>
      <c r="BX299" s="1233"/>
      <c r="BY299" s="1233"/>
      <c r="BZ299" s="1233"/>
      <c r="CA299" s="1233"/>
      <c r="CB299" s="1233"/>
      <c r="CC299" s="1233"/>
      <c r="CD299" s="1233"/>
      <c r="CE299" s="1233"/>
      <c r="CF299" s="1233"/>
      <c r="CG299" s="1233"/>
      <c r="CH299" s="1233"/>
      <c r="CI299" s="1233"/>
      <c r="CJ299" s="1233"/>
      <c r="CK299" s="1233"/>
      <c r="CL299" s="1233"/>
      <c r="CM299" s="1233"/>
      <c r="CN299" s="1233"/>
      <c r="CO299" s="1233"/>
      <c r="CP299" s="1233"/>
      <c r="CQ299" s="1233"/>
      <c r="CR299" s="1233"/>
      <c r="CS299" s="1233"/>
      <c r="CT299" s="1233"/>
      <c r="CU299" s="1233"/>
      <c r="CV299" s="1233"/>
      <c r="CW299" s="1233"/>
      <c r="CX299" s="1233"/>
      <c r="CY299" s="1233"/>
      <c r="CZ299" s="1233"/>
      <c r="DA299" s="1233"/>
      <c r="DB299" s="1233"/>
      <c r="DC299" s="1233"/>
      <c r="DD299" s="1233"/>
      <c r="DE299" s="1233"/>
      <c r="DF299" s="1233"/>
      <c r="DG299" s="1233"/>
      <c r="DH299" s="1233"/>
      <c r="DI299" s="1233"/>
      <c r="DJ299" s="1233"/>
      <c r="DK299" s="1233"/>
      <c r="DL299" s="1233"/>
      <c r="DM299" s="1233"/>
      <c r="DN299" s="1233"/>
      <c r="DO299" s="1233"/>
      <c r="DP299" s="1233"/>
      <c r="DQ299" s="1233"/>
      <c r="DR299" s="1233"/>
      <c r="DS299" s="1233"/>
      <c r="DT299" s="1233"/>
      <c r="DU299" s="1233"/>
      <c r="DV299" s="1233"/>
      <c r="DW299" s="1233"/>
      <c r="DX299" s="1233"/>
      <c r="DY299" s="1233"/>
      <c r="DZ299" s="1233"/>
      <c r="EA299" s="1233"/>
      <c r="EB299" s="1233"/>
      <c r="EC299" s="1233"/>
      <c r="ED299" s="1233"/>
      <c r="EE299" s="1233"/>
      <c r="EF299" s="1233"/>
      <c r="EG299" s="1233"/>
      <c r="EH299" s="1253"/>
      <c r="EI299" s="1253"/>
      <c r="EJ299" s="1253"/>
      <c r="EK299" s="1253"/>
      <c r="EM299" s="1233"/>
      <c r="EN299" s="1233"/>
      <c r="EO299" s="1233"/>
      <c r="EP299" s="1233"/>
      <c r="EQ299" s="1233"/>
      <c r="ER299" s="1233"/>
      <c r="ES299" s="1233"/>
      <c r="ET299" s="1233"/>
      <c r="EU299" s="1233"/>
      <c r="EV299" s="1233"/>
      <c r="EW299" s="1233"/>
      <c r="EX299" s="1233"/>
      <c r="EY299" s="1233"/>
      <c r="EZ299" s="1233"/>
      <c r="FA299" s="1233"/>
      <c r="FB299" s="1233"/>
      <c r="FC299" s="1233"/>
      <c r="FD299" s="1233"/>
      <c r="FE299" s="1233"/>
      <c r="FF299" s="1233"/>
      <c r="FG299" s="1233"/>
      <c r="FH299" s="1233"/>
      <c r="FI299" s="1233"/>
      <c r="FJ299" s="1233"/>
      <c r="FK299" s="1233"/>
      <c r="FL299" s="1233"/>
      <c r="FM299" s="1233"/>
      <c r="FN299" s="1233"/>
      <c r="FO299" s="1233"/>
      <c r="FP299" s="1233"/>
      <c r="FQ299" s="1233"/>
      <c r="FR299" s="1233"/>
      <c r="FS299" s="1233"/>
      <c r="FT299" s="1233"/>
      <c r="FU299" s="1233"/>
      <c r="FV299" s="1233"/>
      <c r="FW299" s="1233"/>
      <c r="FX299" s="1233"/>
      <c r="FY299" s="1233"/>
      <c r="FZ299" s="1233"/>
      <c r="GA299" s="1233"/>
      <c r="GB299" s="1233"/>
      <c r="GC299" s="1233"/>
      <c r="GD299" s="1233"/>
      <c r="GE299" s="1233"/>
      <c r="GF299" s="1233"/>
      <c r="GG299" s="1233"/>
      <c r="GH299" s="1233"/>
      <c r="GI299" s="1233"/>
      <c r="GJ299" s="1233"/>
      <c r="GK299" s="1233"/>
      <c r="GL299" s="1233"/>
      <c r="GM299" s="1233"/>
      <c r="GN299" s="1233"/>
      <c r="GO299" s="1233"/>
      <c r="GP299" s="1233"/>
      <c r="GQ299" s="1233"/>
      <c r="GR299" s="1233"/>
      <c r="GS299" s="1233"/>
      <c r="GT299" s="1233"/>
      <c r="GU299" s="1233"/>
      <c r="GV299" s="1233"/>
      <c r="GW299" s="1233"/>
      <c r="GX299" s="1233"/>
      <c r="GY299" s="1233"/>
      <c r="GZ299" s="1233"/>
      <c r="HA299" s="1233"/>
      <c r="HB299" s="1233"/>
      <c r="HC299" s="1233"/>
      <c r="HD299" s="1233"/>
      <c r="HE299" s="1233"/>
      <c r="HF299" s="1233"/>
      <c r="HG299" s="1233"/>
      <c r="HH299" s="1233"/>
      <c r="HI299" s="1233"/>
      <c r="HJ299" s="1233"/>
      <c r="HK299" s="1233"/>
      <c r="HL299" s="1233"/>
      <c r="HM299" s="1233"/>
      <c r="HN299" s="1233"/>
      <c r="HO299" s="1233"/>
    </row>
    <row r="300" spans="32:223" s="325" customFormat="1" x14ac:dyDescent="0.2">
      <c r="AF300" s="932"/>
      <c r="AG300" s="932"/>
      <c r="AH300" s="932"/>
      <c r="AI300" s="932"/>
      <c r="AJ300" s="932"/>
      <c r="AK300" s="932"/>
      <c r="AL300" s="932"/>
      <c r="AM300" s="932"/>
      <c r="AN300" s="932"/>
      <c r="AP300" s="932"/>
      <c r="AQ300" s="932"/>
      <c r="AR300" s="932"/>
      <c r="AS300" s="932"/>
      <c r="AT300" s="932"/>
      <c r="AU300" s="932"/>
      <c r="AV300" s="932"/>
      <c r="AW300" s="932"/>
      <c r="AX300" s="932"/>
      <c r="BA300" s="1253"/>
      <c r="BB300" s="1253"/>
      <c r="BC300" s="1253"/>
      <c r="BE300" s="1233"/>
      <c r="BF300" s="1233"/>
      <c r="BG300" s="1233"/>
      <c r="BH300" s="1233"/>
      <c r="BI300" s="1233"/>
      <c r="BJ300" s="1233"/>
      <c r="BK300" s="1233"/>
      <c r="BL300" s="1233"/>
      <c r="BM300" s="1233"/>
      <c r="BN300" s="1233"/>
      <c r="BO300" s="1233"/>
      <c r="BP300" s="1233"/>
      <c r="BQ300" s="1233"/>
      <c r="BR300" s="1233"/>
      <c r="BS300" s="1233"/>
      <c r="BT300" s="1233"/>
      <c r="BU300" s="1233"/>
      <c r="BV300" s="1233"/>
      <c r="BW300" s="1233"/>
      <c r="BX300" s="1233"/>
      <c r="BY300" s="1233"/>
      <c r="BZ300" s="1233"/>
      <c r="CA300" s="1233"/>
      <c r="CB300" s="1233"/>
      <c r="CC300" s="1233"/>
      <c r="CD300" s="1233"/>
      <c r="CE300" s="1233"/>
      <c r="CF300" s="1233"/>
      <c r="CG300" s="1233"/>
      <c r="CH300" s="1233"/>
      <c r="CI300" s="1233"/>
      <c r="CJ300" s="1233"/>
      <c r="CK300" s="1233"/>
      <c r="CL300" s="1233"/>
      <c r="CM300" s="1233"/>
      <c r="CN300" s="1233"/>
      <c r="CO300" s="1233"/>
      <c r="CP300" s="1233"/>
      <c r="CQ300" s="1233"/>
      <c r="CR300" s="1233"/>
      <c r="CS300" s="1233"/>
      <c r="CT300" s="1233"/>
      <c r="CU300" s="1233"/>
      <c r="CV300" s="1233"/>
      <c r="CW300" s="1233"/>
      <c r="CX300" s="1233"/>
      <c r="CY300" s="1233"/>
      <c r="CZ300" s="1233"/>
      <c r="DA300" s="1233"/>
      <c r="DB300" s="1233"/>
      <c r="DC300" s="1233"/>
      <c r="DD300" s="1233"/>
      <c r="DE300" s="1233"/>
      <c r="DF300" s="1233"/>
      <c r="DG300" s="1233"/>
      <c r="DH300" s="1233"/>
      <c r="DI300" s="1233"/>
      <c r="DJ300" s="1233"/>
      <c r="DK300" s="1233"/>
      <c r="DL300" s="1233"/>
      <c r="DM300" s="1233"/>
      <c r="DN300" s="1233"/>
      <c r="DO300" s="1233"/>
      <c r="DP300" s="1233"/>
      <c r="DQ300" s="1233"/>
      <c r="DR300" s="1233"/>
      <c r="DS300" s="1233"/>
      <c r="DT300" s="1233"/>
      <c r="DU300" s="1233"/>
      <c r="DV300" s="1233"/>
      <c r="DW300" s="1233"/>
      <c r="DX300" s="1233"/>
      <c r="DY300" s="1233"/>
      <c r="DZ300" s="1233"/>
      <c r="EA300" s="1233"/>
      <c r="EB300" s="1233"/>
      <c r="EC300" s="1233"/>
      <c r="ED300" s="1233"/>
      <c r="EE300" s="1233"/>
      <c r="EF300" s="1233"/>
      <c r="EG300" s="1233"/>
      <c r="EH300" s="1253"/>
      <c r="EI300" s="1253"/>
      <c r="EJ300" s="1253"/>
      <c r="EK300" s="1253"/>
      <c r="EM300" s="1233"/>
      <c r="EN300" s="1233"/>
      <c r="EO300" s="1233"/>
      <c r="EP300" s="1233"/>
      <c r="EQ300" s="1233"/>
      <c r="ER300" s="1233"/>
      <c r="ES300" s="1233"/>
      <c r="ET300" s="1233"/>
      <c r="EU300" s="1233"/>
      <c r="EV300" s="1233"/>
      <c r="EW300" s="1233"/>
      <c r="EX300" s="1233"/>
      <c r="EY300" s="1233"/>
      <c r="EZ300" s="1233"/>
      <c r="FA300" s="1233"/>
      <c r="FB300" s="1233"/>
      <c r="FC300" s="1233"/>
      <c r="FD300" s="1233"/>
      <c r="FE300" s="1233"/>
      <c r="FF300" s="1233"/>
      <c r="FG300" s="1233"/>
      <c r="FH300" s="1233"/>
      <c r="FI300" s="1233"/>
      <c r="FJ300" s="1233"/>
      <c r="FK300" s="1233"/>
      <c r="FL300" s="1233"/>
      <c r="FM300" s="1233"/>
      <c r="FN300" s="1233"/>
      <c r="FO300" s="1233"/>
      <c r="FP300" s="1233"/>
      <c r="FQ300" s="1233"/>
      <c r="FR300" s="1233"/>
      <c r="FS300" s="1233"/>
      <c r="FT300" s="1233"/>
      <c r="FU300" s="1233"/>
      <c r="FV300" s="1233"/>
      <c r="FW300" s="1233"/>
      <c r="FX300" s="1233"/>
      <c r="FY300" s="1233"/>
      <c r="FZ300" s="1233"/>
      <c r="GA300" s="1233"/>
      <c r="GB300" s="1233"/>
      <c r="GC300" s="1233"/>
      <c r="GD300" s="1233"/>
      <c r="GE300" s="1233"/>
      <c r="GF300" s="1233"/>
      <c r="GG300" s="1233"/>
      <c r="GH300" s="1233"/>
      <c r="GI300" s="1233"/>
      <c r="GJ300" s="1233"/>
      <c r="GK300" s="1233"/>
      <c r="GL300" s="1233"/>
      <c r="GM300" s="1233"/>
      <c r="GN300" s="1233"/>
      <c r="GO300" s="1233"/>
      <c r="GP300" s="1233"/>
      <c r="GQ300" s="1233"/>
      <c r="GR300" s="1233"/>
      <c r="GS300" s="1233"/>
      <c r="GT300" s="1233"/>
      <c r="GU300" s="1233"/>
      <c r="GV300" s="1233"/>
      <c r="GW300" s="1233"/>
      <c r="GX300" s="1233"/>
      <c r="GY300" s="1233"/>
      <c r="GZ300" s="1233"/>
      <c r="HA300" s="1233"/>
      <c r="HB300" s="1233"/>
      <c r="HC300" s="1233"/>
      <c r="HD300" s="1233"/>
      <c r="HE300" s="1233"/>
      <c r="HF300" s="1233"/>
      <c r="HG300" s="1233"/>
      <c r="HH300" s="1233"/>
      <c r="HI300" s="1233"/>
      <c r="HJ300" s="1233"/>
      <c r="HK300" s="1233"/>
      <c r="HL300" s="1233"/>
      <c r="HM300" s="1233"/>
      <c r="HN300" s="1233"/>
      <c r="HO300" s="1233"/>
    </row>
    <row r="301" spans="32:223" s="325" customFormat="1" x14ac:dyDescent="0.2">
      <c r="AF301" s="932"/>
      <c r="AG301" s="932"/>
      <c r="AH301" s="932"/>
      <c r="AI301" s="932"/>
      <c r="AJ301" s="932"/>
      <c r="AK301" s="932"/>
      <c r="AL301" s="932"/>
      <c r="AM301" s="932"/>
      <c r="AN301" s="932"/>
      <c r="AP301" s="932"/>
      <c r="AQ301" s="932"/>
      <c r="AR301" s="932"/>
      <c r="AS301" s="932"/>
      <c r="AT301" s="932"/>
      <c r="AU301" s="932"/>
      <c r="AV301" s="932"/>
      <c r="AW301" s="932"/>
      <c r="AX301" s="932"/>
      <c r="BA301" s="1253"/>
      <c r="BB301" s="1253"/>
      <c r="BC301" s="1253"/>
      <c r="BE301" s="1233"/>
      <c r="BF301" s="1233"/>
      <c r="BG301" s="1233"/>
      <c r="BH301" s="1233"/>
      <c r="BI301" s="1233"/>
      <c r="BJ301" s="1233"/>
      <c r="BK301" s="1233"/>
      <c r="BL301" s="1233"/>
      <c r="BM301" s="1233"/>
      <c r="BN301" s="1233"/>
      <c r="BO301" s="1233"/>
      <c r="BP301" s="1233"/>
      <c r="BQ301" s="1233"/>
      <c r="BR301" s="1233"/>
      <c r="BS301" s="1233"/>
      <c r="BT301" s="1233"/>
      <c r="BU301" s="1233"/>
      <c r="BV301" s="1233"/>
      <c r="BW301" s="1233"/>
      <c r="BX301" s="1233"/>
      <c r="BY301" s="1233"/>
      <c r="BZ301" s="1233"/>
      <c r="CA301" s="1233"/>
      <c r="CB301" s="1233"/>
      <c r="CC301" s="1233"/>
      <c r="CD301" s="1233"/>
      <c r="CE301" s="1233"/>
      <c r="CF301" s="1233"/>
      <c r="CG301" s="1233"/>
      <c r="CH301" s="1233"/>
      <c r="CI301" s="1233"/>
      <c r="CJ301" s="1233"/>
      <c r="CK301" s="1233"/>
      <c r="CL301" s="1233"/>
      <c r="CM301" s="1233"/>
      <c r="CN301" s="1233"/>
      <c r="CO301" s="1233"/>
      <c r="CP301" s="1233"/>
      <c r="CQ301" s="1233"/>
      <c r="CR301" s="1233"/>
      <c r="CS301" s="1233"/>
      <c r="CT301" s="1233"/>
      <c r="CU301" s="1233"/>
      <c r="CV301" s="1233"/>
      <c r="CW301" s="1233"/>
      <c r="CX301" s="1233"/>
      <c r="CY301" s="1233"/>
      <c r="CZ301" s="1233"/>
      <c r="DA301" s="1233"/>
      <c r="DB301" s="1233"/>
      <c r="DC301" s="1233"/>
      <c r="DD301" s="1233"/>
      <c r="DE301" s="1233"/>
      <c r="DF301" s="1233"/>
      <c r="DG301" s="1233"/>
      <c r="DH301" s="1233"/>
      <c r="DI301" s="1233"/>
      <c r="DJ301" s="1233"/>
      <c r="DK301" s="1233"/>
      <c r="DL301" s="1233"/>
      <c r="DM301" s="1233"/>
      <c r="DN301" s="1233"/>
      <c r="DO301" s="1233"/>
      <c r="DP301" s="1233"/>
      <c r="DQ301" s="1233"/>
      <c r="DR301" s="1233"/>
      <c r="DS301" s="1233"/>
      <c r="DT301" s="1233"/>
      <c r="DU301" s="1233"/>
      <c r="DV301" s="1233"/>
      <c r="DW301" s="1233"/>
      <c r="DX301" s="1233"/>
      <c r="DY301" s="1233"/>
      <c r="DZ301" s="1233"/>
      <c r="EA301" s="1233"/>
      <c r="EB301" s="1233"/>
      <c r="EC301" s="1233"/>
      <c r="ED301" s="1233"/>
      <c r="EE301" s="1233"/>
      <c r="EF301" s="1233"/>
      <c r="EG301" s="1233"/>
      <c r="EH301" s="1253"/>
      <c r="EI301" s="1253"/>
      <c r="EJ301" s="1253"/>
      <c r="EK301" s="1253"/>
      <c r="EM301" s="1233"/>
      <c r="EN301" s="1233"/>
      <c r="EO301" s="1233"/>
      <c r="EP301" s="1233"/>
      <c r="EQ301" s="1233"/>
      <c r="ER301" s="1233"/>
      <c r="ES301" s="1233"/>
      <c r="ET301" s="1233"/>
      <c r="EU301" s="1233"/>
      <c r="EV301" s="1233"/>
      <c r="EW301" s="1233"/>
      <c r="EX301" s="1233"/>
      <c r="EY301" s="1233"/>
      <c r="EZ301" s="1233"/>
      <c r="FA301" s="1233"/>
      <c r="FB301" s="1233"/>
      <c r="FC301" s="1233"/>
      <c r="FD301" s="1233"/>
      <c r="FE301" s="1233"/>
      <c r="FF301" s="1233"/>
      <c r="FG301" s="1233"/>
      <c r="FH301" s="1233"/>
      <c r="FI301" s="1233"/>
      <c r="FJ301" s="1233"/>
      <c r="FK301" s="1233"/>
      <c r="FL301" s="1233"/>
      <c r="FM301" s="1233"/>
      <c r="FN301" s="1233"/>
      <c r="FO301" s="1233"/>
      <c r="FP301" s="1233"/>
      <c r="FQ301" s="1233"/>
      <c r="FR301" s="1233"/>
      <c r="FS301" s="1233"/>
      <c r="FT301" s="1233"/>
      <c r="FU301" s="1233"/>
      <c r="FV301" s="1233"/>
      <c r="FW301" s="1233"/>
      <c r="FX301" s="1233"/>
      <c r="FY301" s="1233"/>
      <c r="FZ301" s="1233"/>
      <c r="GA301" s="1233"/>
      <c r="GB301" s="1233"/>
      <c r="GC301" s="1233"/>
      <c r="GD301" s="1233"/>
      <c r="GE301" s="1233"/>
      <c r="GF301" s="1233"/>
      <c r="GG301" s="1233"/>
      <c r="GH301" s="1233"/>
      <c r="GI301" s="1233"/>
      <c r="GJ301" s="1233"/>
      <c r="GK301" s="1233"/>
      <c r="GL301" s="1233"/>
      <c r="GM301" s="1233"/>
      <c r="GN301" s="1233"/>
      <c r="GO301" s="1233"/>
      <c r="GP301" s="1233"/>
      <c r="GQ301" s="1233"/>
      <c r="GR301" s="1233"/>
      <c r="GS301" s="1233"/>
      <c r="GT301" s="1233"/>
      <c r="GU301" s="1233"/>
      <c r="GV301" s="1233"/>
      <c r="GW301" s="1233"/>
      <c r="GX301" s="1233"/>
      <c r="GY301" s="1233"/>
      <c r="GZ301" s="1233"/>
      <c r="HA301" s="1233"/>
      <c r="HB301" s="1233"/>
      <c r="HC301" s="1233"/>
      <c r="HD301" s="1233"/>
      <c r="HE301" s="1233"/>
      <c r="HF301" s="1233"/>
      <c r="HG301" s="1233"/>
      <c r="HH301" s="1233"/>
      <c r="HI301" s="1233"/>
      <c r="HJ301" s="1233"/>
      <c r="HK301" s="1233"/>
      <c r="HL301" s="1233"/>
      <c r="HM301" s="1233"/>
      <c r="HN301" s="1233"/>
      <c r="HO301" s="1233"/>
    </row>
    <row r="302" spans="32:223" s="325" customFormat="1" x14ac:dyDescent="0.2">
      <c r="AF302" s="932"/>
      <c r="AG302" s="932"/>
      <c r="AH302" s="932"/>
      <c r="AI302" s="932"/>
      <c r="AJ302" s="932"/>
      <c r="AK302" s="932"/>
      <c r="AL302" s="932"/>
      <c r="AM302" s="932"/>
      <c r="AN302" s="932"/>
      <c r="AP302" s="932"/>
      <c r="AQ302" s="932"/>
      <c r="AR302" s="932"/>
      <c r="AS302" s="932"/>
      <c r="AT302" s="932"/>
      <c r="AU302" s="932"/>
      <c r="AV302" s="932"/>
      <c r="AW302" s="932"/>
      <c r="AX302" s="932"/>
      <c r="BA302" s="1253"/>
      <c r="BB302" s="1253"/>
      <c r="BC302" s="1253"/>
      <c r="BE302" s="1233"/>
      <c r="BF302" s="1233"/>
      <c r="BG302" s="1233"/>
      <c r="BH302" s="1233"/>
      <c r="BI302" s="1233"/>
      <c r="BJ302" s="1233"/>
      <c r="BK302" s="1233"/>
      <c r="BL302" s="1233"/>
      <c r="BM302" s="1233"/>
      <c r="BN302" s="1233"/>
      <c r="BO302" s="1233"/>
      <c r="BP302" s="1233"/>
      <c r="BQ302" s="1233"/>
      <c r="BR302" s="1233"/>
      <c r="BS302" s="1233"/>
      <c r="BT302" s="1233"/>
      <c r="BU302" s="1233"/>
      <c r="BV302" s="1233"/>
      <c r="BW302" s="1233"/>
      <c r="BX302" s="1233"/>
      <c r="BY302" s="1233"/>
      <c r="BZ302" s="1233"/>
      <c r="CA302" s="1233"/>
      <c r="CB302" s="1233"/>
      <c r="CC302" s="1233"/>
      <c r="CD302" s="1233"/>
      <c r="CE302" s="1233"/>
      <c r="CF302" s="1233"/>
      <c r="CG302" s="1233"/>
      <c r="CH302" s="1233"/>
      <c r="CI302" s="1233"/>
      <c r="CJ302" s="1233"/>
      <c r="CK302" s="1233"/>
      <c r="CL302" s="1233"/>
      <c r="CM302" s="1233"/>
      <c r="CN302" s="1233"/>
      <c r="CO302" s="1233"/>
      <c r="CP302" s="1233"/>
      <c r="CQ302" s="1233"/>
      <c r="CR302" s="1233"/>
      <c r="CS302" s="1233"/>
      <c r="CT302" s="1233"/>
      <c r="CU302" s="1233"/>
      <c r="CV302" s="1233"/>
      <c r="CW302" s="1233"/>
      <c r="CX302" s="1233"/>
      <c r="CY302" s="1233"/>
      <c r="CZ302" s="1233"/>
      <c r="DA302" s="1233"/>
      <c r="DB302" s="1233"/>
      <c r="DC302" s="1233"/>
      <c r="DD302" s="1233"/>
      <c r="DE302" s="1233"/>
      <c r="DF302" s="1233"/>
      <c r="DG302" s="1233"/>
      <c r="DH302" s="1233"/>
      <c r="DI302" s="1233"/>
      <c r="DJ302" s="1233"/>
      <c r="DK302" s="1233"/>
      <c r="DL302" s="1233"/>
      <c r="DM302" s="1233"/>
      <c r="DN302" s="1233"/>
      <c r="DO302" s="1233"/>
      <c r="DP302" s="1233"/>
      <c r="DQ302" s="1233"/>
      <c r="DR302" s="1233"/>
      <c r="DS302" s="1233"/>
      <c r="DT302" s="1233"/>
      <c r="DU302" s="1233"/>
      <c r="DV302" s="1233"/>
      <c r="DW302" s="1233"/>
      <c r="DX302" s="1233"/>
      <c r="DY302" s="1233"/>
      <c r="DZ302" s="1233"/>
      <c r="EA302" s="1233"/>
      <c r="EB302" s="1233"/>
      <c r="EC302" s="1233"/>
      <c r="ED302" s="1233"/>
      <c r="EE302" s="1233"/>
      <c r="EF302" s="1233"/>
      <c r="EG302" s="1233"/>
      <c r="EH302" s="1253"/>
      <c r="EI302" s="1253"/>
      <c r="EJ302" s="1253"/>
      <c r="EK302" s="1253"/>
      <c r="EM302" s="1233"/>
      <c r="EN302" s="1233"/>
      <c r="EO302" s="1233"/>
      <c r="EP302" s="1233"/>
      <c r="EQ302" s="1233"/>
      <c r="ER302" s="1233"/>
      <c r="ES302" s="1233"/>
      <c r="ET302" s="1233"/>
      <c r="EU302" s="1233"/>
      <c r="EV302" s="1233"/>
      <c r="EW302" s="1233"/>
      <c r="EX302" s="1233"/>
      <c r="EY302" s="1233"/>
      <c r="EZ302" s="1233"/>
      <c r="FA302" s="1233"/>
      <c r="FB302" s="1233"/>
      <c r="FC302" s="1233"/>
      <c r="FD302" s="1233"/>
      <c r="FE302" s="1233"/>
      <c r="FF302" s="1233"/>
      <c r="FG302" s="1233"/>
      <c r="FH302" s="1233"/>
      <c r="FI302" s="1233"/>
      <c r="FJ302" s="1233"/>
      <c r="FK302" s="1233"/>
      <c r="FL302" s="1233"/>
      <c r="FM302" s="1233"/>
      <c r="FN302" s="1233"/>
      <c r="FO302" s="1233"/>
      <c r="FP302" s="1233"/>
      <c r="FQ302" s="1233"/>
      <c r="FR302" s="1233"/>
      <c r="FS302" s="1233"/>
      <c r="FT302" s="1233"/>
      <c r="FU302" s="1233"/>
      <c r="FV302" s="1233"/>
      <c r="FW302" s="1233"/>
      <c r="FX302" s="1233"/>
      <c r="FY302" s="1233"/>
      <c r="FZ302" s="1233"/>
      <c r="GA302" s="1233"/>
      <c r="GB302" s="1233"/>
      <c r="GC302" s="1233"/>
      <c r="GD302" s="1233"/>
      <c r="GE302" s="1233"/>
      <c r="GF302" s="1233"/>
      <c r="GG302" s="1233"/>
      <c r="GH302" s="1233"/>
      <c r="GI302" s="1233"/>
      <c r="GJ302" s="1233"/>
      <c r="GK302" s="1233"/>
      <c r="GL302" s="1233"/>
      <c r="GM302" s="1233"/>
      <c r="GN302" s="1233"/>
      <c r="GO302" s="1233"/>
      <c r="GP302" s="1233"/>
      <c r="GQ302" s="1233"/>
      <c r="GR302" s="1233"/>
      <c r="GS302" s="1233"/>
      <c r="GT302" s="1233"/>
      <c r="GU302" s="1233"/>
      <c r="GV302" s="1233"/>
      <c r="GW302" s="1233"/>
      <c r="GX302" s="1233"/>
      <c r="GY302" s="1233"/>
      <c r="GZ302" s="1233"/>
      <c r="HA302" s="1233"/>
      <c r="HB302" s="1233"/>
      <c r="HC302" s="1233"/>
      <c r="HD302" s="1233"/>
      <c r="HE302" s="1233"/>
      <c r="HF302" s="1233"/>
      <c r="HG302" s="1233"/>
      <c r="HH302" s="1233"/>
      <c r="HI302" s="1233"/>
      <c r="HJ302" s="1233"/>
      <c r="HK302" s="1233"/>
      <c r="HL302" s="1233"/>
      <c r="HM302" s="1233"/>
      <c r="HN302" s="1233"/>
      <c r="HO302" s="1233"/>
    </row>
    <row r="303" spans="32:223" s="325" customFormat="1" x14ac:dyDescent="0.2">
      <c r="AF303" s="932"/>
      <c r="AG303" s="932"/>
      <c r="AH303" s="932"/>
      <c r="AI303" s="932"/>
      <c r="AJ303" s="932"/>
      <c r="AK303" s="932"/>
      <c r="AL303" s="932"/>
      <c r="AM303" s="932"/>
      <c r="AN303" s="932"/>
      <c r="AP303" s="932"/>
      <c r="AQ303" s="932"/>
      <c r="AR303" s="932"/>
      <c r="AS303" s="932"/>
      <c r="AT303" s="932"/>
      <c r="AU303" s="932"/>
      <c r="AV303" s="932"/>
      <c r="AW303" s="932"/>
      <c r="AX303" s="932"/>
      <c r="BA303" s="1253"/>
      <c r="BB303" s="1253"/>
      <c r="BC303" s="1253"/>
      <c r="BE303" s="1233"/>
      <c r="BF303" s="1233"/>
      <c r="BG303" s="1233"/>
      <c r="BH303" s="1233"/>
      <c r="BI303" s="1233"/>
      <c r="BJ303" s="1233"/>
      <c r="BK303" s="1233"/>
      <c r="BL303" s="1233"/>
      <c r="BM303" s="1233"/>
      <c r="BN303" s="1233"/>
      <c r="BO303" s="1233"/>
      <c r="BP303" s="1233"/>
      <c r="BQ303" s="1233"/>
      <c r="BR303" s="1233"/>
      <c r="BS303" s="1233"/>
      <c r="BT303" s="1233"/>
      <c r="BU303" s="1233"/>
      <c r="BV303" s="1233"/>
      <c r="BW303" s="1233"/>
      <c r="BX303" s="1233"/>
      <c r="BY303" s="1233"/>
      <c r="BZ303" s="1233"/>
      <c r="CA303" s="1233"/>
      <c r="CB303" s="1233"/>
      <c r="CC303" s="1233"/>
      <c r="CD303" s="1233"/>
      <c r="CE303" s="1233"/>
      <c r="CF303" s="1233"/>
      <c r="CG303" s="1233"/>
      <c r="CH303" s="1233"/>
      <c r="CI303" s="1233"/>
      <c r="CJ303" s="1233"/>
      <c r="CK303" s="1233"/>
      <c r="CL303" s="1233"/>
      <c r="CM303" s="1233"/>
      <c r="CN303" s="1233"/>
      <c r="CO303" s="1233"/>
      <c r="CP303" s="1233"/>
      <c r="CQ303" s="1233"/>
      <c r="CR303" s="1233"/>
      <c r="CS303" s="1233"/>
      <c r="CT303" s="1233"/>
      <c r="CU303" s="1233"/>
      <c r="CV303" s="1233"/>
      <c r="CW303" s="1233"/>
      <c r="CX303" s="1233"/>
      <c r="CY303" s="1233"/>
      <c r="CZ303" s="1233"/>
      <c r="DA303" s="1233"/>
      <c r="DB303" s="1233"/>
      <c r="DC303" s="1233"/>
      <c r="DD303" s="1233"/>
      <c r="DE303" s="1233"/>
      <c r="DF303" s="1233"/>
      <c r="DG303" s="1233"/>
      <c r="DH303" s="1233"/>
      <c r="DI303" s="1233"/>
      <c r="DJ303" s="1233"/>
      <c r="DK303" s="1233"/>
      <c r="DL303" s="1233"/>
      <c r="DM303" s="1233"/>
      <c r="DN303" s="1233"/>
      <c r="DO303" s="1233"/>
      <c r="DP303" s="1233"/>
      <c r="DQ303" s="1233"/>
      <c r="DR303" s="1233"/>
      <c r="DS303" s="1233"/>
      <c r="DT303" s="1233"/>
      <c r="DU303" s="1233"/>
      <c r="DV303" s="1233"/>
      <c r="DW303" s="1233"/>
      <c r="DX303" s="1233"/>
      <c r="DY303" s="1233"/>
      <c r="DZ303" s="1233"/>
      <c r="EA303" s="1233"/>
      <c r="EB303" s="1233"/>
      <c r="EC303" s="1233"/>
      <c r="ED303" s="1233"/>
      <c r="EE303" s="1233"/>
      <c r="EF303" s="1233"/>
      <c r="EG303" s="1233"/>
      <c r="EH303" s="1253"/>
      <c r="EI303" s="1253"/>
      <c r="EJ303" s="1253"/>
      <c r="EK303" s="1253"/>
      <c r="EM303" s="1233"/>
      <c r="EN303" s="1233"/>
      <c r="EO303" s="1233"/>
      <c r="EP303" s="1233"/>
      <c r="EQ303" s="1233"/>
      <c r="ER303" s="1233"/>
      <c r="ES303" s="1233"/>
      <c r="ET303" s="1233"/>
      <c r="EU303" s="1233"/>
      <c r="EV303" s="1233"/>
      <c r="EW303" s="1233"/>
      <c r="EX303" s="1233"/>
      <c r="EY303" s="1233"/>
      <c r="EZ303" s="1233"/>
      <c r="FA303" s="1233"/>
      <c r="FB303" s="1233"/>
      <c r="FC303" s="1233"/>
      <c r="FD303" s="1233"/>
      <c r="FE303" s="1233"/>
      <c r="FF303" s="1233"/>
      <c r="FG303" s="1233"/>
      <c r="FH303" s="1233"/>
      <c r="FI303" s="1233"/>
      <c r="FJ303" s="1233"/>
      <c r="FK303" s="1233"/>
      <c r="FL303" s="1233"/>
      <c r="FM303" s="1233"/>
      <c r="FN303" s="1233"/>
      <c r="FO303" s="1233"/>
      <c r="FP303" s="1233"/>
      <c r="FQ303" s="1233"/>
      <c r="FR303" s="1233"/>
      <c r="FS303" s="1233"/>
      <c r="FT303" s="1233"/>
      <c r="FU303" s="1233"/>
      <c r="FV303" s="1233"/>
      <c r="FW303" s="1233"/>
      <c r="FX303" s="1233"/>
      <c r="FY303" s="1233"/>
      <c r="FZ303" s="1233"/>
      <c r="GA303" s="1233"/>
      <c r="GB303" s="1233"/>
      <c r="GC303" s="1233"/>
      <c r="GD303" s="1233"/>
      <c r="GE303" s="1233"/>
      <c r="GF303" s="1233"/>
      <c r="GG303" s="1233"/>
      <c r="GH303" s="1233"/>
      <c r="GI303" s="1233"/>
      <c r="GJ303" s="1233"/>
      <c r="GK303" s="1233"/>
      <c r="GL303" s="1233"/>
      <c r="GM303" s="1233"/>
      <c r="GN303" s="1233"/>
      <c r="GO303" s="1233"/>
      <c r="GP303" s="1233"/>
      <c r="GQ303" s="1233"/>
      <c r="GR303" s="1233"/>
      <c r="GS303" s="1233"/>
      <c r="GT303" s="1233"/>
      <c r="GU303" s="1233"/>
      <c r="GV303" s="1233"/>
      <c r="GW303" s="1233"/>
      <c r="GX303" s="1233"/>
      <c r="GY303" s="1233"/>
      <c r="GZ303" s="1233"/>
      <c r="HA303" s="1233"/>
      <c r="HB303" s="1233"/>
      <c r="HC303" s="1233"/>
      <c r="HD303" s="1233"/>
      <c r="HE303" s="1233"/>
      <c r="HF303" s="1233"/>
      <c r="HG303" s="1233"/>
      <c r="HH303" s="1233"/>
      <c r="HI303" s="1233"/>
      <c r="HJ303" s="1233"/>
      <c r="HK303" s="1233"/>
      <c r="HL303" s="1233"/>
      <c r="HM303" s="1233"/>
      <c r="HN303" s="1233"/>
      <c r="HO303" s="1233"/>
    </row>
    <row r="304" spans="32:223" s="325" customFormat="1" x14ac:dyDescent="0.2">
      <c r="AF304" s="932"/>
      <c r="AG304" s="932"/>
      <c r="AH304" s="932"/>
      <c r="AI304" s="932"/>
      <c r="AJ304" s="932"/>
      <c r="AK304" s="932"/>
      <c r="AL304" s="932"/>
      <c r="AM304" s="932"/>
      <c r="AN304" s="932"/>
      <c r="AP304" s="932"/>
      <c r="AQ304" s="932"/>
      <c r="AR304" s="932"/>
      <c r="AS304" s="932"/>
      <c r="AT304" s="932"/>
      <c r="AU304" s="932"/>
      <c r="AV304" s="932"/>
      <c r="AW304" s="932"/>
      <c r="AX304" s="932"/>
      <c r="BA304" s="1253"/>
      <c r="BB304" s="1253"/>
      <c r="BC304" s="1253"/>
      <c r="BE304" s="1233"/>
      <c r="BF304" s="1233"/>
      <c r="BG304" s="1233"/>
      <c r="BH304" s="1233"/>
      <c r="BI304" s="1233"/>
      <c r="BJ304" s="1233"/>
      <c r="BK304" s="1233"/>
      <c r="BL304" s="1233"/>
      <c r="BM304" s="1233"/>
      <c r="BN304" s="1233"/>
      <c r="BO304" s="1233"/>
      <c r="BP304" s="1233"/>
      <c r="BQ304" s="1233"/>
      <c r="BR304" s="1233"/>
      <c r="BS304" s="1233"/>
      <c r="BT304" s="1233"/>
      <c r="BU304" s="1233"/>
      <c r="BV304" s="1233"/>
      <c r="BW304" s="1233"/>
      <c r="BX304" s="1233"/>
      <c r="BY304" s="1233"/>
      <c r="BZ304" s="1233"/>
      <c r="CA304" s="1233"/>
      <c r="CB304" s="1233"/>
      <c r="CC304" s="1233"/>
      <c r="CD304" s="1233"/>
      <c r="CE304" s="1233"/>
      <c r="CF304" s="1233"/>
      <c r="CG304" s="1233"/>
      <c r="CH304" s="1233"/>
      <c r="CI304" s="1233"/>
      <c r="CJ304" s="1233"/>
      <c r="CK304" s="1233"/>
      <c r="CL304" s="1233"/>
      <c r="CM304" s="1233"/>
      <c r="CN304" s="1233"/>
      <c r="CO304" s="1233"/>
      <c r="CP304" s="1233"/>
      <c r="CQ304" s="1233"/>
      <c r="CR304" s="1233"/>
      <c r="CS304" s="1233"/>
      <c r="CT304" s="1233"/>
      <c r="CU304" s="1233"/>
      <c r="CV304" s="1233"/>
      <c r="CW304" s="1233"/>
      <c r="CX304" s="1233"/>
      <c r="CY304" s="1233"/>
      <c r="CZ304" s="1233"/>
      <c r="DA304" s="1233"/>
      <c r="DB304" s="1233"/>
      <c r="DC304" s="1233"/>
      <c r="DD304" s="1233"/>
      <c r="DE304" s="1233"/>
      <c r="DF304" s="1233"/>
      <c r="DG304" s="1233"/>
      <c r="DH304" s="1233"/>
      <c r="DI304" s="1233"/>
      <c r="DJ304" s="1233"/>
      <c r="DK304" s="1233"/>
      <c r="DL304" s="1233"/>
      <c r="DM304" s="1233"/>
      <c r="DN304" s="1233"/>
      <c r="DO304" s="1233"/>
      <c r="DP304" s="1233"/>
      <c r="DQ304" s="1233"/>
      <c r="DR304" s="1233"/>
      <c r="DS304" s="1233"/>
      <c r="DT304" s="1233"/>
      <c r="DU304" s="1233"/>
      <c r="DV304" s="1233"/>
      <c r="DW304" s="1233"/>
      <c r="DX304" s="1233"/>
      <c r="DY304" s="1233"/>
      <c r="DZ304" s="1233"/>
      <c r="EA304" s="1233"/>
      <c r="EB304" s="1233"/>
      <c r="EC304" s="1233"/>
      <c r="ED304" s="1233"/>
      <c r="EE304" s="1233"/>
      <c r="EF304" s="1233"/>
      <c r="EG304" s="1233"/>
      <c r="EH304" s="1253"/>
      <c r="EI304" s="1253"/>
      <c r="EJ304" s="1253"/>
      <c r="EK304" s="1253"/>
      <c r="EM304" s="1233"/>
      <c r="EN304" s="1233"/>
      <c r="EO304" s="1233"/>
      <c r="EP304" s="1233"/>
      <c r="EQ304" s="1233"/>
      <c r="ER304" s="1233"/>
      <c r="ES304" s="1233"/>
      <c r="ET304" s="1233"/>
      <c r="EU304" s="1233"/>
      <c r="EV304" s="1233"/>
      <c r="EW304" s="1233"/>
      <c r="EX304" s="1233"/>
      <c r="EY304" s="1233"/>
      <c r="EZ304" s="1233"/>
      <c r="FA304" s="1233"/>
      <c r="FB304" s="1233"/>
      <c r="FC304" s="1233"/>
      <c r="FD304" s="1233"/>
      <c r="FE304" s="1233"/>
      <c r="FF304" s="1233"/>
      <c r="FG304" s="1233"/>
      <c r="FH304" s="1233"/>
      <c r="FI304" s="1233"/>
      <c r="FJ304" s="1233"/>
      <c r="FK304" s="1233"/>
      <c r="FL304" s="1233"/>
      <c r="FM304" s="1233"/>
      <c r="FN304" s="1233"/>
      <c r="FO304" s="1233"/>
      <c r="FP304" s="1233"/>
      <c r="FQ304" s="1233"/>
      <c r="FR304" s="1233"/>
      <c r="FS304" s="1233"/>
      <c r="FT304" s="1233"/>
      <c r="FU304" s="1233"/>
      <c r="FV304" s="1233"/>
      <c r="FW304" s="1233"/>
      <c r="FX304" s="1233"/>
      <c r="FY304" s="1233"/>
      <c r="FZ304" s="1233"/>
      <c r="GA304" s="1233"/>
      <c r="GB304" s="1233"/>
      <c r="GC304" s="1233"/>
      <c r="GD304" s="1233"/>
      <c r="GE304" s="1233"/>
      <c r="GF304" s="1233"/>
      <c r="GG304" s="1233"/>
      <c r="GH304" s="1233"/>
      <c r="GI304" s="1233"/>
      <c r="GJ304" s="1233"/>
      <c r="GK304" s="1233"/>
      <c r="GL304" s="1233"/>
      <c r="GM304" s="1233"/>
      <c r="GN304" s="1233"/>
      <c r="GO304" s="1233"/>
      <c r="GP304" s="1233"/>
      <c r="GQ304" s="1233"/>
      <c r="GR304" s="1233"/>
      <c r="GS304" s="1233"/>
      <c r="GT304" s="1233"/>
      <c r="GU304" s="1233"/>
      <c r="GV304" s="1233"/>
      <c r="GW304" s="1233"/>
      <c r="GX304" s="1233"/>
      <c r="GY304" s="1233"/>
      <c r="GZ304" s="1233"/>
      <c r="HA304" s="1233"/>
      <c r="HB304" s="1233"/>
      <c r="HC304" s="1233"/>
      <c r="HD304" s="1233"/>
      <c r="HE304" s="1233"/>
      <c r="HF304" s="1233"/>
      <c r="HG304" s="1233"/>
      <c r="HH304" s="1233"/>
      <c r="HI304" s="1233"/>
      <c r="HJ304" s="1233"/>
      <c r="HK304" s="1233"/>
      <c r="HL304" s="1233"/>
      <c r="HM304" s="1233"/>
      <c r="HN304" s="1233"/>
      <c r="HO304" s="1233"/>
    </row>
    <row r="305" spans="32:223" s="325" customFormat="1" x14ac:dyDescent="0.2">
      <c r="AF305" s="932"/>
      <c r="AG305" s="932"/>
      <c r="AH305" s="932"/>
      <c r="AI305" s="932"/>
      <c r="AJ305" s="932"/>
      <c r="AK305" s="932"/>
      <c r="AL305" s="932"/>
      <c r="AM305" s="932"/>
      <c r="AN305" s="932"/>
      <c r="AP305" s="932"/>
      <c r="AQ305" s="932"/>
      <c r="AR305" s="932"/>
      <c r="AS305" s="932"/>
      <c r="AT305" s="932"/>
      <c r="AU305" s="932"/>
      <c r="AV305" s="932"/>
      <c r="AW305" s="932"/>
      <c r="AX305" s="932"/>
      <c r="BA305" s="1253"/>
      <c r="BB305" s="1253"/>
      <c r="BC305" s="1253"/>
      <c r="BE305" s="1233"/>
      <c r="BF305" s="1233"/>
      <c r="BG305" s="1233"/>
      <c r="BH305" s="1233"/>
      <c r="BI305" s="1233"/>
      <c r="BJ305" s="1233"/>
      <c r="BK305" s="1233"/>
      <c r="BL305" s="1233"/>
      <c r="BM305" s="1233"/>
      <c r="BN305" s="1233"/>
      <c r="BO305" s="1233"/>
      <c r="BP305" s="1233"/>
      <c r="BQ305" s="1233"/>
      <c r="BR305" s="1233"/>
      <c r="BS305" s="1233"/>
      <c r="BT305" s="1233"/>
      <c r="BU305" s="1233"/>
      <c r="BV305" s="1233"/>
      <c r="BW305" s="1233"/>
      <c r="BX305" s="1233"/>
      <c r="BY305" s="1233"/>
      <c r="BZ305" s="1233"/>
      <c r="CA305" s="1233"/>
      <c r="CB305" s="1233"/>
      <c r="CC305" s="1233"/>
      <c r="CD305" s="1233"/>
      <c r="CE305" s="1233"/>
      <c r="CF305" s="1233"/>
      <c r="CG305" s="1233"/>
      <c r="CH305" s="1233"/>
      <c r="CI305" s="1233"/>
      <c r="CJ305" s="1233"/>
      <c r="CK305" s="1233"/>
      <c r="CL305" s="1233"/>
      <c r="CM305" s="1233"/>
      <c r="CN305" s="1233"/>
      <c r="CO305" s="1233"/>
      <c r="CP305" s="1233"/>
      <c r="CQ305" s="1233"/>
      <c r="CR305" s="1233"/>
      <c r="CS305" s="1233"/>
      <c r="CT305" s="1233"/>
      <c r="CU305" s="1233"/>
      <c r="CV305" s="1233"/>
      <c r="CW305" s="1233"/>
      <c r="CX305" s="1233"/>
      <c r="CY305" s="1233"/>
      <c r="CZ305" s="1233"/>
      <c r="DA305" s="1233"/>
      <c r="DB305" s="1233"/>
      <c r="DC305" s="1233"/>
      <c r="DD305" s="1233"/>
      <c r="DE305" s="1233"/>
      <c r="DF305" s="1233"/>
      <c r="DG305" s="1233"/>
      <c r="DH305" s="1233"/>
      <c r="DI305" s="1233"/>
      <c r="DJ305" s="1233"/>
      <c r="DK305" s="1233"/>
      <c r="DL305" s="1233"/>
      <c r="DM305" s="1233"/>
      <c r="DN305" s="1233"/>
      <c r="DO305" s="1233"/>
      <c r="DP305" s="1233"/>
      <c r="DQ305" s="1233"/>
      <c r="DR305" s="1233"/>
      <c r="DS305" s="1233"/>
      <c r="DT305" s="1233"/>
      <c r="DU305" s="1233"/>
      <c r="DV305" s="1233"/>
      <c r="DW305" s="1233"/>
      <c r="DX305" s="1233"/>
      <c r="DY305" s="1233"/>
      <c r="DZ305" s="1233"/>
      <c r="EA305" s="1233"/>
      <c r="EB305" s="1233"/>
      <c r="EC305" s="1233"/>
      <c r="ED305" s="1233"/>
      <c r="EE305" s="1233"/>
      <c r="EF305" s="1233"/>
      <c r="EG305" s="1233"/>
      <c r="EH305" s="1253"/>
      <c r="EI305" s="1253"/>
      <c r="EJ305" s="1253"/>
      <c r="EK305" s="1253"/>
      <c r="EM305" s="1233"/>
      <c r="EN305" s="1233"/>
      <c r="EO305" s="1233"/>
      <c r="EP305" s="1233"/>
      <c r="EQ305" s="1233"/>
      <c r="ER305" s="1233"/>
      <c r="ES305" s="1233"/>
      <c r="ET305" s="1233"/>
      <c r="EU305" s="1233"/>
      <c r="EV305" s="1233"/>
      <c r="EW305" s="1233"/>
      <c r="EX305" s="1233"/>
      <c r="EY305" s="1233"/>
      <c r="EZ305" s="1233"/>
      <c r="FA305" s="1233"/>
      <c r="FB305" s="1233"/>
      <c r="FC305" s="1233"/>
      <c r="FD305" s="1233"/>
      <c r="FE305" s="1233"/>
      <c r="FF305" s="1233"/>
      <c r="FG305" s="1233"/>
      <c r="FH305" s="1233"/>
      <c r="FI305" s="1233"/>
      <c r="FJ305" s="1233"/>
      <c r="FK305" s="1233"/>
      <c r="FL305" s="1233"/>
      <c r="FM305" s="1233"/>
      <c r="FN305" s="1233"/>
      <c r="FO305" s="1233"/>
      <c r="FP305" s="1233"/>
      <c r="FQ305" s="1233"/>
      <c r="FR305" s="1233"/>
      <c r="FS305" s="1233"/>
      <c r="FT305" s="1233"/>
      <c r="FU305" s="1233"/>
      <c r="FV305" s="1233"/>
      <c r="FW305" s="1233"/>
      <c r="FX305" s="1233"/>
      <c r="FY305" s="1233"/>
      <c r="FZ305" s="1233"/>
      <c r="GA305" s="1233"/>
      <c r="GB305" s="1233"/>
      <c r="GC305" s="1233"/>
      <c r="GD305" s="1233"/>
      <c r="GE305" s="1233"/>
      <c r="GF305" s="1233"/>
      <c r="GG305" s="1233"/>
      <c r="GH305" s="1233"/>
      <c r="GI305" s="1233"/>
      <c r="GJ305" s="1233"/>
      <c r="GK305" s="1233"/>
      <c r="GL305" s="1233"/>
      <c r="GM305" s="1233"/>
      <c r="GN305" s="1233"/>
      <c r="GO305" s="1233"/>
      <c r="GP305" s="1233"/>
      <c r="GQ305" s="1233"/>
      <c r="GR305" s="1233"/>
      <c r="GS305" s="1233"/>
      <c r="GT305" s="1233"/>
      <c r="GU305" s="1233"/>
      <c r="GV305" s="1233"/>
      <c r="GW305" s="1233"/>
      <c r="GX305" s="1233"/>
      <c r="GY305" s="1233"/>
      <c r="GZ305" s="1233"/>
      <c r="HA305" s="1233"/>
      <c r="HB305" s="1233"/>
      <c r="HC305" s="1233"/>
      <c r="HD305" s="1233"/>
      <c r="HE305" s="1233"/>
      <c r="HF305" s="1233"/>
      <c r="HG305" s="1233"/>
      <c r="HH305" s="1233"/>
      <c r="HI305" s="1233"/>
      <c r="HJ305" s="1233"/>
      <c r="HK305" s="1233"/>
      <c r="HL305" s="1233"/>
      <c r="HM305" s="1233"/>
      <c r="HN305" s="1233"/>
      <c r="HO305" s="1233"/>
    </row>
    <row r="306" spans="32:223" s="325" customFormat="1" x14ac:dyDescent="0.2">
      <c r="AF306" s="932"/>
      <c r="AG306" s="932"/>
      <c r="AH306" s="932"/>
      <c r="AI306" s="932"/>
      <c r="AJ306" s="932"/>
      <c r="AK306" s="932"/>
      <c r="AL306" s="932"/>
      <c r="AM306" s="932"/>
      <c r="AN306" s="932"/>
      <c r="AP306" s="932"/>
      <c r="AQ306" s="932"/>
      <c r="AR306" s="932"/>
      <c r="AS306" s="932"/>
      <c r="AT306" s="932"/>
      <c r="AU306" s="932"/>
      <c r="AV306" s="932"/>
      <c r="AW306" s="932"/>
      <c r="AX306" s="932"/>
      <c r="BA306" s="1253"/>
      <c r="BB306" s="1253"/>
      <c r="BC306" s="1253"/>
      <c r="BE306" s="1233"/>
      <c r="BF306" s="1233"/>
      <c r="BG306" s="1233"/>
      <c r="BH306" s="1233"/>
      <c r="BI306" s="1233"/>
      <c r="BJ306" s="1233"/>
      <c r="BK306" s="1233"/>
      <c r="BL306" s="1233"/>
      <c r="BM306" s="1233"/>
      <c r="BN306" s="1233"/>
      <c r="BO306" s="1233"/>
      <c r="BP306" s="1233"/>
      <c r="BQ306" s="1233"/>
      <c r="BR306" s="1233"/>
      <c r="BS306" s="1233"/>
      <c r="BT306" s="1233"/>
      <c r="BU306" s="1233"/>
      <c r="BV306" s="1233"/>
      <c r="BW306" s="1233"/>
      <c r="BX306" s="1233"/>
      <c r="BY306" s="1233"/>
      <c r="BZ306" s="1233"/>
      <c r="CA306" s="1233"/>
      <c r="CB306" s="1233"/>
      <c r="CC306" s="1233"/>
      <c r="CD306" s="1233"/>
      <c r="CE306" s="1233"/>
      <c r="CF306" s="1233"/>
      <c r="CG306" s="1233"/>
      <c r="CH306" s="1233"/>
      <c r="CI306" s="1233"/>
      <c r="CJ306" s="1233"/>
      <c r="CK306" s="1233"/>
      <c r="CL306" s="1233"/>
      <c r="CM306" s="1233"/>
      <c r="CN306" s="1233"/>
      <c r="CO306" s="1233"/>
      <c r="CP306" s="1233"/>
      <c r="CQ306" s="1233"/>
      <c r="CR306" s="1233"/>
      <c r="CS306" s="1233"/>
      <c r="CT306" s="1233"/>
      <c r="CU306" s="1233"/>
      <c r="CV306" s="1233"/>
      <c r="CW306" s="1233"/>
      <c r="CX306" s="1233"/>
      <c r="CY306" s="1233"/>
      <c r="CZ306" s="1233"/>
      <c r="DA306" s="1233"/>
      <c r="DB306" s="1233"/>
      <c r="DC306" s="1233"/>
      <c r="DD306" s="1233"/>
      <c r="DE306" s="1233"/>
      <c r="DF306" s="1233"/>
      <c r="DG306" s="1233"/>
      <c r="DH306" s="1233"/>
      <c r="DI306" s="1233"/>
      <c r="DJ306" s="1233"/>
      <c r="DK306" s="1233"/>
      <c r="DL306" s="1233"/>
      <c r="DM306" s="1233"/>
      <c r="DN306" s="1233"/>
      <c r="DO306" s="1233"/>
      <c r="DP306" s="1233"/>
      <c r="DQ306" s="1233"/>
      <c r="DR306" s="1233"/>
      <c r="DS306" s="1233"/>
      <c r="DT306" s="1233"/>
      <c r="DU306" s="1233"/>
      <c r="DV306" s="1233"/>
      <c r="DW306" s="1233"/>
      <c r="DX306" s="1233"/>
      <c r="DY306" s="1233"/>
      <c r="DZ306" s="1233"/>
      <c r="EA306" s="1233"/>
      <c r="EB306" s="1233"/>
      <c r="EC306" s="1233"/>
      <c r="ED306" s="1233"/>
      <c r="EE306" s="1233"/>
      <c r="EF306" s="1233"/>
      <c r="EG306" s="1233"/>
      <c r="EH306" s="1253"/>
      <c r="EI306" s="1253"/>
      <c r="EJ306" s="1253"/>
      <c r="EK306" s="1253"/>
      <c r="EM306" s="1233"/>
      <c r="EN306" s="1233"/>
      <c r="EO306" s="1233"/>
      <c r="EP306" s="1233"/>
      <c r="EQ306" s="1233"/>
      <c r="ER306" s="1233"/>
      <c r="ES306" s="1233"/>
      <c r="ET306" s="1233"/>
      <c r="EU306" s="1233"/>
      <c r="EV306" s="1233"/>
      <c r="EW306" s="1233"/>
      <c r="EX306" s="1233"/>
      <c r="EY306" s="1233"/>
      <c r="EZ306" s="1233"/>
      <c r="FA306" s="1233"/>
      <c r="FB306" s="1233"/>
      <c r="FC306" s="1233"/>
      <c r="FD306" s="1233"/>
      <c r="FE306" s="1233"/>
      <c r="FF306" s="1233"/>
      <c r="FG306" s="1233"/>
      <c r="FH306" s="1233"/>
      <c r="FI306" s="1233"/>
      <c r="FJ306" s="1233"/>
      <c r="FK306" s="1233"/>
      <c r="FL306" s="1233"/>
      <c r="FM306" s="1233"/>
      <c r="FN306" s="1233"/>
      <c r="FO306" s="1233"/>
      <c r="FP306" s="1233"/>
      <c r="FQ306" s="1233"/>
      <c r="FR306" s="1233"/>
      <c r="FS306" s="1233"/>
      <c r="FT306" s="1233"/>
      <c r="FU306" s="1233"/>
      <c r="FV306" s="1233"/>
      <c r="FW306" s="1233"/>
      <c r="FX306" s="1233"/>
      <c r="FY306" s="1233"/>
      <c r="FZ306" s="1233"/>
      <c r="GA306" s="1233"/>
      <c r="GB306" s="1233"/>
      <c r="GC306" s="1233"/>
      <c r="GD306" s="1233"/>
      <c r="GE306" s="1233"/>
      <c r="GF306" s="1233"/>
      <c r="GG306" s="1233"/>
      <c r="GH306" s="1233"/>
      <c r="GI306" s="1233"/>
      <c r="GJ306" s="1233"/>
      <c r="GK306" s="1233"/>
      <c r="GL306" s="1233"/>
      <c r="GM306" s="1233"/>
      <c r="GN306" s="1233"/>
      <c r="GO306" s="1233"/>
      <c r="GP306" s="1233"/>
      <c r="GQ306" s="1233"/>
      <c r="GR306" s="1233"/>
      <c r="GS306" s="1233"/>
      <c r="GT306" s="1233"/>
      <c r="GU306" s="1233"/>
      <c r="GV306" s="1233"/>
      <c r="GW306" s="1233"/>
      <c r="GX306" s="1233"/>
      <c r="GY306" s="1233"/>
      <c r="GZ306" s="1233"/>
      <c r="HA306" s="1233"/>
      <c r="HB306" s="1233"/>
      <c r="HC306" s="1233"/>
      <c r="HD306" s="1233"/>
      <c r="HE306" s="1233"/>
      <c r="HF306" s="1233"/>
      <c r="HG306" s="1233"/>
      <c r="HH306" s="1233"/>
      <c r="HI306" s="1233"/>
      <c r="HJ306" s="1233"/>
      <c r="HK306" s="1233"/>
      <c r="HL306" s="1233"/>
      <c r="HM306" s="1233"/>
      <c r="HN306" s="1233"/>
      <c r="HO306" s="1233"/>
    </row>
    <row r="307" spans="32:223" s="325" customFormat="1" x14ac:dyDescent="0.2">
      <c r="AF307" s="932"/>
      <c r="AG307" s="932"/>
      <c r="AH307" s="932"/>
      <c r="AI307" s="932"/>
      <c r="AJ307" s="932"/>
      <c r="AK307" s="932"/>
      <c r="AL307" s="932"/>
      <c r="AM307" s="932"/>
      <c r="AN307" s="932"/>
      <c r="AP307" s="932"/>
      <c r="AQ307" s="932"/>
      <c r="AR307" s="932"/>
      <c r="AS307" s="932"/>
      <c r="AT307" s="932"/>
      <c r="AU307" s="932"/>
      <c r="AV307" s="932"/>
      <c r="AW307" s="932"/>
      <c r="AX307" s="932"/>
      <c r="BA307" s="1253"/>
      <c r="BB307" s="1253"/>
      <c r="BC307" s="1253"/>
      <c r="BE307" s="1233"/>
      <c r="BF307" s="1233"/>
      <c r="BG307" s="1233"/>
      <c r="BH307" s="1233"/>
      <c r="BI307" s="1233"/>
      <c r="BJ307" s="1233"/>
      <c r="BK307" s="1233"/>
      <c r="BL307" s="1233"/>
      <c r="BM307" s="1233"/>
      <c r="BN307" s="1233"/>
      <c r="BO307" s="1233"/>
      <c r="BP307" s="1233"/>
      <c r="BQ307" s="1233"/>
      <c r="BR307" s="1233"/>
      <c r="BS307" s="1233"/>
      <c r="BT307" s="1233"/>
      <c r="BU307" s="1233"/>
      <c r="BV307" s="1233"/>
      <c r="BW307" s="1233"/>
      <c r="BX307" s="1233"/>
      <c r="BY307" s="1233"/>
      <c r="BZ307" s="1233"/>
      <c r="CA307" s="1233"/>
      <c r="CB307" s="1233"/>
      <c r="CC307" s="1233"/>
      <c r="CD307" s="1233"/>
      <c r="CE307" s="1233"/>
      <c r="CF307" s="1233"/>
      <c r="CG307" s="1233"/>
      <c r="CH307" s="1233"/>
      <c r="CI307" s="1233"/>
      <c r="CJ307" s="1233"/>
      <c r="CK307" s="1233"/>
      <c r="CL307" s="1233"/>
      <c r="CM307" s="1233"/>
      <c r="CN307" s="1233"/>
      <c r="CO307" s="1233"/>
      <c r="CP307" s="1233"/>
      <c r="CQ307" s="1233"/>
      <c r="CR307" s="1233"/>
      <c r="CS307" s="1233"/>
      <c r="CT307" s="1233"/>
      <c r="CU307" s="1233"/>
      <c r="CV307" s="1233"/>
      <c r="CW307" s="1233"/>
      <c r="CX307" s="1233"/>
      <c r="CY307" s="1233"/>
      <c r="CZ307" s="1233"/>
      <c r="DA307" s="1233"/>
      <c r="DB307" s="1233"/>
      <c r="DC307" s="1233"/>
      <c r="DD307" s="1233"/>
      <c r="DE307" s="1233"/>
      <c r="DF307" s="1233"/>
      <c r="DG307" s="1233"/>
      <c r="DH307" s="1233"/>
      <c r="DI307" s="1233"/>
      <c r="DJ307" s="1233"/>
      <c r="DK307" s="1233"/>
      <c r="DL307" s="1233"/>
      <c r="DM307" s="1233"/>
      <c r="DN307" s="1233"/>
      <c r="DO307" s="1233"/>
      <c r="DP307" s="1233"/>
      <c r="DQ307" s="1233"/>
      <c r="DR307" s="1233"/>
      <c r="DS307" s="1233"/>
      <c r="DT307" s="1233"/>
      <c r="DU307" s="1233"/>
      <c r="DV307" s="1233"/>
      <c r="DW307" s="1233"/>
      <c r="DX307" s="1233"/>
      <c r="DY307" s="1233"/>
      <c r="DZ307" s="1233"/>
      <c r="EA307" s="1233"/>
      <c r="EB307" s="1233"/>
      <c r="EC307" s="1233"/>
      <c r="ED307" s="1233"/>
      <c r="EE307" s="1233"/>
      <c r="EF307" s="1233"/>
      <c r="EG307" s="1233"/>
      <c r="EH307" s="1253"/>
      <c r="EI307" s="1253"/>
      <c r="EJ307" s="1253"/>
      <c r="EK307" s="1253"/>
      <c r="EM307" s="1233"/>
      <c r="EN307" s="1233"/>
      <c r="EO307" s="1233"/>
      <c r="EP307" s="1233"/>
      <c r="EQ307" s="1233"/>
      <c r="ER307" s="1233"/>
      <c r="ES307" s="1233"/>
      <c r="ET307" s="1233"/>
      <c r="EU307" s="1233"/>
      <c r="EV307" s="1233"/>
      <c r="EW307" s="1233"/>
      <c r="EX307" s="1233"/>
      <c r="EY307" s="1233"/>
      <c r="EZ307" s="1233"/>
      <c r="FA307" s="1233"/>
      <c r="FB307" s="1233"/>
      <c r="FC307" s="1233"/>
      <c r="FD307" s="1233"/>
      <c r="FE307" s="1233"/>
      <c r="FF307" s="1233"/>
      <c r="FG307" s="1233"/>
      <c r="FH307" s="1233"/>
      <c r="FI307" s="1233"/>
      <c r="FJ307" s="1233"/>
      <c r="FK307" s="1233"/>
      <c r="FL307" s="1233"/>
      <c r="FM307" s="1233"/>
      <c r="FN307" s="1233"/>
      <c r="FO307" s="1233"/>
      <c r="FP307" s="1233"/>
      <c r="FQ307" s="1233"/>
      <c r="FR307" s="1233"/>
      <c r="FS307" s="1233"/>
      <c r="FT307" s="1233"/>
      <c r="FU307" s="1233"/>
      <c r="FV307" s="1233"/>
      <c r="FW307" s="1233"/>
      <c r="FX307" s="1233"/>
      <c r="FY307" s="1233"/>
      <c r="FZ307" s="1233"/>
      <c r="GA307" s="1233"/>
      <c r="GB307" s="1233"/>
      <c r="GC307" s="1233"/>
      <c r="GD307" s="1233"/>
      <c r="GE307" s="1233"/>
      <c r="GF307" s="1233"/>
      <c r="GG307" s="1233"/>
      <c r="GH307" s="1233"/>
      <c r="GI307" s="1233"/>
      <c r="GJ307" s="1233"/>
      <c r="GK307" s="1233"/>
      <c r="GL307" s="1233"/>
      <c r="GM307" s="1233"/>
      <c r="GN307" s="1233"/>
      <c r="GO307" s="1233"/>
      <c r="GP307" s="1233"/>
      <c r="GQ307" s="1233"/>
      <c r="GR307" s="1233"/>
      <c r="GS307" s="1233"/>
      <c r="GT307" s="1233"/>
      <c r="GU307" s="1233"/>
      <c r="GV307" s="1233"/>
      <c r="GW307" s="1233"/>
      <c r="GX307" s="1233"/>
      <c r="GY307" s="1233"/>
      <c r="GZ307" s="1233"/>
      <c r="HA307" s="1233"/>
      <c r="HB307" s="1233"/>
      <c r="HC307" s="1233"/>
      <c r="HD307" s="1233"/>
      <c r="HE307" s="1233"/>
      <c r="HF307" s="1233"/>
      <c r="HG307" s="1233"/>
      <c r="HH307" s="1233"/>
      <c r="HI307" s="1233"/>
      <c r="HJ307" s="1233"/>
      <c r="HK307" s="1233"/>
      <c r="HL307" s="1233"/>
      <c r="HM307" s="1233"/>
      <c r="HN307" s="1233"/>
      <c r="HO307" s="1233"/>
    </row>
    <row r="308" spans="32:223" s="325" customFormat="1" x14ac:dyDescent="0.2">
      <c r="AF308" s="932"/>
      <c r="AG308" s="932"/>
      <c r="AH308" s="932"/>
      <c r="AI308" s="932"/>
      <c r="AJ308" s="932"/>
      <c r="AK308" s="932"/>
      <c r="AL308" s="932"/>
      <c r="AM308" s="932"/>
      <c r="AN308" s="932"/>
      <c r="AP308" s="932"/>
      <c r="AQ308" s="932"/>
      <c r="AR308" s="932"/>
      <c r="AS308" s="932"/>
      <c r="AT308" s="932"/>
      <c r="AU308" s="932"/>
      <c r="AV308" s="932"/>
      <c r="AW308" s="932"/>
      <c r="AX308" s="932"/>
      <c r="BA308" s="1253"/>
      <c r="BB308" s="1253"/>
      <c r="BC308" s="1253"/>
      <c r="BE308" s="1233"/>
      <c r="BF308" s="1233"/>
      <c r="BG308" s="1233"/>
      <c r="BH308" s="1233"/>
      <c r="BI308" s="1233"/>
      <c r="BJ308" s="1233"/>
      <c r="BK308" s="1233"/>
      <c r="BL308" s="1233"/>
      <c r="BM308" s="1233"/>
      <c r="BN308" s="1233"/>
      <c r="BO308" s="1233"/>
      <c r="BP308" s="1233"/>
      <c r="BQ308" s="1233"/>
      <c r="BR308" s="1233"/>
      <c r="BS308" s="1233"/>
      <c r="BT308" s="1233"/>
      <c r="BU308" s="1233"/>
      <c r="BV308" s="1233"/>
      <c r="BW308" s="1233"/>
      <c r="BX308" s="1233"/>
      <c r="BY308" s="1233"/>
      <c r="BZ308" s="1233"/>
      <c r="CA308" s="1233"/>
      <c r="CB308" s="1233"/>
      <c r="CC308" s="1233"/>
      <c r="CD308" s="1233"/>
      <c r="CE308" s="1233"/>
      <c r="CF308" s="1233"/>
      <c r="CG308" s="1233"/>
      <c r="CH308" s="1233"/>
      <c r="CI308" s="1233"/>
      <c r="CJ308" s="1233"/>
      <c r="CK308" s="1233"/>
      <c r="CL308" s="1233"/>
      <c r="CM308" s="1233"/>
      <c r="CN308" s="1233"/>
      <c r="CO308" s="1233"/>
      <c r="CP308" s="1233"/>
      <c r="CQ308" s="1233"/>
      <c r="CR308" s="1233"/>
      <c r="CS308" s="1233"/>
      <c r="CT308" s="1233"/>
      <c r="CU308" s="1233"/>
      <c r="CV308" s="1233"/>
      <c r="CW308" s="1233"/>
      <c r="CX308" s="1233"/>
      <c r="CY308" s="1233"/>
      <c r="CZ308" s="1233"/>
      <c r="DA308" s="1233"/>
      <c r="DB308" s="1233"/>
      <c r="DC308" s="1233"/>
      <c r="DD308" s="1233"/>
      <c r="DE308" s="1233"/>
      <c r="DF308" s="1233"/>
      <c r="DG308" s="1233"/>
      <c r="DH308" s="1233"/>
      <c r="DI308" s="1233"/>
      <c r="DJ308" s="1233"/>
      <c r="DK308" s="1233"/>
      <c r="DL308" s="1233"/>
      <c r="DM308" s="1233"/>
      <c r="DN308" s="1233"/>
      <c r="DO308" s="1233"/>
      <c r="DP308" s="1233"/>
      <c r="DQ308" s="1233"/>
      <c r="DR308" s="1233"/>
      <c r="DS308" s="1233"/>
      <c r="DT308" s="1233"/>
      <c r="DU308" s="1233"/>
      <c r="DV308" s="1233"/>
      <c r="DW308" s="1233"/>
      <c r="DX308" s="1233"/>
      <c r="DY308" s="1233"/>
      <c r="DZ308" s="1233"/>
      <c r="EA308" s="1233"/>
      <c r="EB308" s="1233"/>
      <c r="EC308" s="1233"/>
      <c r="ED308" s="1233"/>
      <c r="EE308" s="1233"/>
      <c r="EF308" s="1233"/>
      <c r="EG308" s="1233"/>
      <c r="EH308" s="1253"/>
      <c r="EI308" s="1253"/>
      <c r="EJ308" s="1253"/>
      <c r="EK308" s="1253"/>
      <c r="EM308" s="1233"/>
      <c r="EN308" s="1233"/>
      <c r="EO308" s="1233"/>
      <c r="EP308" s="1233"/>
      <c r="EQ308" s="1233"/>
      <c r="ER308" s="1233"/>
      <c r="ES308" s="1233"/>
      <c r="ET308" s="1233"/>
      <c r="EU308" s="1233"/>
      <c r="EV308" s="1233"/>
      <c r="EW308" s="1233"/>
      <c r="EX308" s="1233"/>
      <c r="EY308" s="1233"/>
      <c r="EZ308" s="1233"/>
      <c r="FA308" s="1233"/>
      <c r="FB308" s="1233"/>
      <c r="FC308" s="1233"/>
      <c r="FD308" s="1233"/>
      <c r="FE308" s="1233"/>
      <c r="FF308" s="1233"/>
      <c r="FG308" s="1233"/>
      <c r="FH308" s="1233"/>
      <c r="FI308" s="1233"/>
      <c r="FJ308" s="1233"/>
      <c r="FK308" s="1233"/>
      <c r="FL308" s="1233"/>
      <c r="FM308" s="1233"/>
      <c r="FN308" s="1233"/>
      <c r="FO308" s="1233"/>
      <c r="FP308" s="1233"/>
      <c r="FQ308" s="1233"/>
      <c r="FR308" s="1233"/>
      <c r="FS308" s="1233"/>
      <c r="FT308" s="1233"/>
      <c r="FU308" s="1233"/>
      <c r="FV308" s="1233"/>
      <c r="FW308" s="1233"/>
      <c r="FX308" s="1233"/>
      <c r="FY308" s="1233"/>
      <c r="FZ308" s="1233"/>
      <c r="GA308" s="1233"/>
      <c r="GB308" s="1233"/>
      <c r="GC308" s="1233"/>
      <c r="GD308" s="1233"/>
      <c r="GE308" s="1233"/>
      <c r="GF308" s="1233"/>
      <c r="GG308" s="1233"/>
      <c r="GH308" s="1233"/>
      <c r="GI308" s="1233"/>
      <c r="GJ308" s="1233"/>
      <c r="GK308" s="1233"/>
      <c r="GL308" s="1233"/>
      <c r="GM308" s="1233"/>
      <c r="GN308" s="1233"/>
      <c r="GO308" s="1233"/>
      <c r="GP308" s="1233"/>
      <c r="GQ308" s="1233"/>
      <c r="GR308" s="1233"/>
      <c r="GS308" s="1233"/>
      <c r="GT308" s="1233"/>
      <c r="GU308" s="1233"/>
      <c r="GV308" s="1233"/>
      <c r="GW308" s="1233"/>
      <c r="GX308" s="1233"/>
      <c r="GY308" s="1233"/>
      <c r="GZ308" s="1233"/>
      <c r="HA308" s="1233"/>
      <c r="HB308" s="1233"/>
      <c r="HC308" s="1233"/>
      <c r="HD308" s="1233"/>
      <c r="HE308" s="1233"/>
      <c r="HF308" s="1233"/>
      <c r="HG308" s="1233"/>
      <c r="HH308" s="1233"/>
      <c r="HI308" s="1233"/>
      <c r="HJ308" s="1233"/>
      <c r="HK308" s="1233"/>
      <c r="HL308" s="1233"/>
      <c r="HM308" s="1233"/>
      <c r="HN308" s="1233"/>
      <c r="HO308" s="1233"/>
    </row>
    <row r="309" spans="32:223" s="325" customFormat="1" x14ac:dyDescent="0.2">
      <c r="AF309" s="932"/>
      <c r="AG309" s="932"/>
      <c r="AH309" s="932"/>
      <c r="AI309" s="932"/>
      <c r="AJ309" s="932"/>
      <c r="AK309" s="932"/>
      <c r="AL309" s="932"/>
      <c r="AM309" s="932"/>
      <c r="AN309" s="932"/>
      <c r="AP309" s="932"/>
      <c r="AQ309" s="932"/>
      <c r="AR309" s="932"/>
      <c r="AS309" s="932"/>
      <c r="AT309" s="932"/>
      <c r="AU309" s="932"/>
      <c r="AV309" s="932"/>
      <c r="AW309" s="932"/>
      <c r="AX309" s="932"/>
      <c r="BA309" s="1253"/>
      <c r="BB309" s="1253"/>
      <c r="BC309" s="1253"/>
      <c r="BE309" s="1233"/>
      <c r="BF309" s="1233"/>
      <c r="BG309" s="1233"/>
      <c r="BH309" s="1233"/>
      <c r="BI309" s="1233"/>
      <c r="BJ309" s="1233"/>
      <c r="BK309" s="1233"/>
      <c r="BL309" s="1233"/>
      <c r="BM309" s="1233"/>
      <c r="BN309" s="1233"/>
      <c r="BO309" s="1233"/>
      <c r="BP309" s="1233"/>
      <c r="BQ309" s="1233"/>
      <c r="BR309" s="1233"/>
      <c r="BS309" s="1233"/>
      <c r="BT309" s="1233"/>
      <c r="BU309" s="1233"/>
      <c r="BV309" s="1233"/>
      <c r="BW309" s="1233"/>
      <c r="BX309" s="1233"/>
      <c r="BY309" s="1233"/>
      <c r="BZ309" s="1233"/>
      <c r="CA309" s="1233"/>
      <c r="CB309" s="1233"/>
      <c r="CC309" s="1233"/>
      <c r="CD309" s="1233"/>
      <c r="CE309" s="1233"/>
      <c r="CF309" s="1233"/>
      <c r="CG309" s="1233"/>
      <c r="CH309" s="1233"/>
      <c r="CI309" s="1233"/>
      <c r="CJ309" s="1233"/>
      <c r="CK309" s="1233"/>
      <c r="CL309" s="1233"/>
      <c r="CM309" s="1233"/>
      <c r="CN309" s="1233"/>
      <c r="CO309" s="1233"/>
      <c r="CP309" s="1233"/>
      <c r="CQ309" s="1233"/>
      <c r="CR309" s="1233"/>
      <c r="CS309" s="1233"/>
      <c r="CT309" s="1233"/>
      <c r="CU309" s="1233"/>
      <c r="CV309" s="1233"/>
      <c r="CW309" s="1233"/>
      <c r="CX309" s="1233"/>
      <c r="CY309" s="1233"/>
      <c r="CZ309" s="1233"/>
      <c r="DA309" s="1233"/>
      <c r="DB309" s="1233"/>
      <c r="DC309" s="1233"/>
      <c r="DD309" s="1233"/>
      <c r="DE309" s="1233"/>
      <c r="DF309" s="1233"/>
      <c r="DG309" s="1233"/>
      <c r="DH309" s="1233"/>
      <c r="DI309" s="1233"/>
      <c r="DJ309" s="1233"/>
      <c r="DK309" s="1233"/>
      <c r="DL309" s="1233"/>
      <c r="DM309" s="1233"/>
      <c r="DN309" s="1233"/>
      <c r="DO309" s="1233"/>
      <c r="DP309" s="1233"/>
      <c r="DQ309" s="1233"/>
      <c r="DR309" s="1233"/>
      <c r="DS309" s="1233"/>
      <c r="DT309" s="1233"/>
      <c r="DU309" s="1233"/>
      <c r="DV309" s="1233"/>
      <c r="DW309" s="1233"/>
      <c r="DX309" s="1233"/>
      <c r="DY309" s="1233"/>
      <c r="DZ309" s="1233"/>
      <c r="EA309" s="1233"/>
      <c r="EB309" s="1233"/>
      <c r="EC309" s="1233"/>
      <c r="ED309" s="1233"/>
      <c r="EE309" s="1233"/>
      <c r="EF309" s="1233"/>
      <c r="EG309" s="1233"/>
      <c r="EH309" s="1253"/>
      <c r="EI309" s="1253"/>
      <c r="EJ309" s="1253"/>
      <c r="EK309" s="1253"/>
      <c r="EM309" s="1233"/>
      <c r="EN309" s="1233"/>
      <c r="EO309" s="1233"/>
      <c r="EP309" s="1233"/>
      <c r="EQ309" s="1233"/>
      <c r="ER309" s="1233"/>
      <c r="ES309" s="1233"/>
      <c r="ET309" s="1233"/>
      <c r="EU309" s="1233"/>
      <c r="EV309" s="1233"/>
      <c r="EW309" s="1233"/>
      <c r="EX309" s="1233"/>
      <c r="EY309" s="1233"/>
      <c r="EZ309" s="1233"/>
      <c r="FA309" s="1233"/>
      <c r="FB309" s="1233"/>
      <c r="FC309" s="1233"/>
      <c r="FD309" s="1233"/>
      <c r="FE309" s="1233"/>
      <c r="FF309" s="1233"/>
      <c r="FG309" s="1233"/>
      <c r="FH309" s="1233"/>
      <c r="FI309" s="1233"/>
      <c r="FJ309" s="1233"/>
      <c r="FK309" s="1233"/>
      <c r="FL309" s="1233"/>
      <c r="FM309" s="1233"/>
      <c r="FN309" s="1233"/>
      <c r="FO309" s="1233"/>
      <c r="FP309" s="1233"/>
      <c r="FQ309" s="1233"/>
      <c r="FR309" s="1233"/>
      <c r="FS309" s="1233"/>
      <c r="FT309" s="1233"/>
      <c r="FU309" s="1233"/>
      <c r="FV309" s="1233"/>
      <c r="FW309" s="1233"/>
      <c r="FX309" s="1233"/>
      <c r="FY309" s="1233"/>
      <c r="FZ309" s="1233"/>
      <c r="GA309" s="1233"/>
      <c r="GB309" s="1233"/>
      <c r="GC309" s="1233"/>
      <c r="GD309" s="1233"/>
      <c r="GE309" s="1233"/>
      <c r="GF309" s="1233"/>
      <c r="GG309" s="1233"/>
      <c r="GH309" s="1233"/>
      <c r="GI309" s="1233"/>
      <c r="GJ309" s="1233"/>
      <c r="GK309" s="1233"/>
      <c r="GL309" s="1233"/>
      <c r="GM309" s="1233"/>
      <c r="GN309" s="1233"/>
      <c r="GO309" s="1233"/>
      <c r="GP309" s="1233"/>
      <c r="GQ309" s="1233"/>
      <c r="GR309" s="1233"/>
      <c r="GS309" s="1233"/>
      <c r="GT309" s="1233"/>
      <c r="GU309" s="1233"/>
      <c r="GV309" s="1233"/>
      <c r="GW309" s="1233"/>
      <c r="GX309" s="1233"/>
      <c r="GY309" s="1233"/>
      <c r="GZ309" s="1233"/>
      <c r="HA309" s="1233"/>
      <c r="HB309" s="1233"/>
      <c r="HC309" s="1233"/>
      <c r="HD309" s="1233"/>
      <c r="HE309" s="1233"/>
      <c r="HF309" s="1233"/>
      <c r="HG309" s="1233"/>
      <c r="HH309" s="1233"/>
      <c r="HI309" s="1233"/>
      <c r="HJ309" s="1233"/>
      <c r="HK309" s="1233"/>
      <c r="HL309" s="1233"/>
      <c r="HM309" s="1233"/>
      <c r="HN309" s="1233"/>
      <c r="HO309" s="1233"/>
    </row>
    <row r="310" spans="32:223" s="325" customFormat="1" x14ac:dyDescent="0.2">
      <c r="AF310" s="932"/>
      <c r="AG310" s="932"/>
      <c r="AH310" s="932"/>
      <c r="AI310" s="932"/>
      <c r="AJ310" s="932"/>
      <c r="AK310" s="932"/>
      <c r="AL310" s="932"/>
      <c r="AM310" s="932"/>
      <c r="AN310" s="932"/>
      <c r="AP310" s="932"/>
      <c r="AQ310" s="932"/>
      <c r="AR310" s="932"/>
      <c r="AS310" s="932"/>
      <c r="AT310" s="932"/>
      <c r="AU310" s="932"/>
      <c r="AV310" s="932"/>
      <c r="AW310" s="932"/>
      <c r="AX310" s="932"/>
      <c r="BA310" s="1253"/>
      <c r="BB310" s="1253"/>
      <c r="BC310" s="1253"/>
      <c r="BE310" s="1233"/>
      <c r="BF310" s="1233"/>
      <c r="BG310" s="1233"/>
      <c r="BH310" s="1233"/>
      <c r="BI310" s="1233"/>
      <c r="BJ310" s="1233"/>
      <c r="BK310" s="1233"/>
      <c r="BL310" s="1233"/>
      <c r="BM310" s="1233"/>
      <c r="BN310" s="1233"/>
      <c r="BO310" s="1233"/>
      <c r="BP310" s="1233"/>
      <c r="BQ310" s="1233"/>
      <c r="BR310" s="1233"/>
      <c r="BS310" s="1233"/>
      <c r="BT310" s="1233"/>
      <c r="BU310" s="1233"/>
      <c r="BV310" s="1233"/>
      <c r="BW310" s="1233"/>
      <c r="BX310" s="1233"/>
      <c r="BY310" s="1233"/>
      <c r="BZ310" s="1233"/>
      <c r="CA310" s="1233"/>
      <c r="CB310" s="1233"/>
      <c r="CC310" s="1233"/>
      <c r="CD310" s="1233"/>
      <c r="CE310" s="1233"/>
      <c r="CF310" s="1233"/>
      <c r="CG310" s="1233"/>
      <c r="CH310" s="1233"/>
      <c r="CI310" s="1233"/>
      <c r="CJ310" s="1233"/>
      <c r="CK310" s="1233"/>
      <c r="CL310" s="1233"/>
      <c r="CM310" s="1233"/>
      <c r="CN310" s="1233"/>
      <c r="CO310" s="1233"/>
      <c r="CP310" s="1233"/>
      <c r="CQ310" s="1233"/>
      <c r="CR310" s="1233"/>
      <c r="CS310" s="1233"/>
      <c r="CT310" s="1233"/>
      <c r="CU310" s="1233"/>
      <c r="CV310" s="1233"/>
      <c r="CW310" s="1233"/>
      <c r="CX310" s="1233"/>
      <c r="CY310" s="1233"/>
      <c r="CZ310" s="1233"/>
      <c r="DA310" s="1233"/>
      <c r="DB310" s="1233"/>
      <c r="DC310" s="1233"/>
      <c r="DD310" s="1233"/>
      <c r="DE310" s="1233"/>
      <c r="DF310" s="1233"/>
      <c r="DG310" s="1233"/>
      <c r="DH310" s="1233"/>
      <c r="DI310" s="1233"/>
      <c r="DJ310" s="1233"/>
      <c r="DK310" s="1233"/>
      <c r="DL310" s="1233"/>
      <c r="DM310" s="1233"/>
      <c r="DN310" s="1233"/>
      <c r="DO310" s="1233"/>
      <c r="DP310" s="1233"/>
      <c r="DQ310" s="1233"/>
      <c r="DR310" s="1233"/>
      <c r="DS310" s="1233"/>
      <c r="DT310" s="1233"/>
      <c r="DU310" s="1233"/>
      <c r="DV310" s="1233"/>
      <c r="DW310" s="1233"/>
      <c r="DX310" s="1233"/>
      <c r="DY310" s="1233"/>
      <c r="DZ310" s="1233"/>
      <c r="EA310" s="1233"/>
      <c r="EB310" s="1233"/>
      <c r="EC310" s="1233"/>
      <c r="ED310" s="1233"/>
      <c r="EE310" s="1233"/>
      <c r="EF310" s="1233"/>
      <c r="EG310" s="1233"/>
      <c r="EH310" s="1253"/>
      <c r="EI310" s="1253"/>
      <c r="EJ310" s="1253"/>
      <c r="EK310" s="1253"/>
      <c r="EM310" s="1233"/>
      <c r="EN310" s="1233"/>
      <c r="EO310" s="1233"/>
      <c r="EP310" s="1233"/>
      <c r="EQ310" s="1233"/>
      <c r="ER310" s="1233"/>
      <c r="ES310" s="1233"/>
      <c r="ET310" s="1233"/>
      <c r="EU310" s="1233"/>
      <c r="EV310" s="1233"/>
      <c r="EW310" s="1233"/>
      <c r="EX310" s="1233"/>
      <c r="EY310" s="1233"/>
      <c r="EZ310" s="1233"/>
      <c r="FA310" s="1233"/>
      <c r="FB310" s="1233"/>
      <c r="FC310" s="1233"/>
      <c r="FD310" s="1233"/>
      <c r="FE310" s="1233"/>
      <c r="FF310" s="1233"/>
      <c r="FG310" s="1233"/>
      <c r="FH310" s="1233"/>
      <c r="FI310" s="1233"/>
      <c r="FJ310" s="1233"/>
      <c r="FK310" s="1233"/>
      <c r="FL310" s="1233"/>
      <c r="FM310" s="1233"/>
      <c r="FN310" s="1233"/>
      <c r="FO310" s="1233"/>
      <c r="FP310" s="1233"/>
      <c r="FQ310" s="1233"/>
      <c r="FR310" s="1233"/>
      <c r="FS310" s="1233"/>
      <c r="FT310" s="1233"/>
      <c r="FU310" s="1233"/>
      <c r="FV310" s="1233"/>
      <c r="FW310" s="1233"/>
      <c r="FX310" s="1233"/>
      <c r="FY310" s="1233"/>
      <c r="FZ310" s="1233"/>
      <c r="GA310" s="1233"/>
      <c r="GB310" s="1233"/>
      <c r="GC310" s="1233"/>
      <c r="GD310" s="1233"/>
      <c r="GE310" s="1233"/>
      <c r="GF310" s="1233"/>
      <c r="GG310" s="1233"/>
      <c r="GH310" s="1233"/>
      <c r="GI310" s="1233"/>
      <c r="GJ310" s="1233"/>
      <c r="GK310" s="1233"/>
      <c r="GL310" s="1233"/>
      <c r="GM310" s="1233"/>
      <c r="GN310" s="1233"/>
      <c r="GO310" s="1233"/>
      <c r="GP310" s="1233"/>
      <c r="GQ310" s="1233"/>
      <c r="GR310" s="1233"/>
      <c r="GS310" s="1233"/>
      <c r="GT310" s="1233"/>
      <c r="GU310" s="1233"/>
      <c r="GV310" s="1233"/>
      <c r="GW310" s="1233"/>
      <c r="GX310" s="1233"/>
      <c r="GY310" s="1233"/>
      <c r="GZ310" s="1233"/>
      <c r="HA310" s="1233"/>
      <c r="HB310" s="1233"/>
      <c r="HC310" s="1233"/>
      <c r="HD310" s="1233"/>
      <c r="HE310" s="1233"/>
      <c r="HF310" s="1233"/>
      <c r="HG310" s="1233"/>
      <c r="HH310" s="1233"/>
      <c r="HI310" s="1233"/>
      <c r="HJ310" s="1233"/>
      <c r="HK310" s="1233"/>
      <c r="HL310" s="1233"/>
      <c r="HM310" s="1233"/>
      <c r="HN310" s="1233"/>
      <c r="HO310" s="1233"/>
    </row>
    <row r="311" spans="32:223" s="325" customFormat="1" x14ac:dyDescent="0.2">
      <c r="AF311" s="932"/>
      <c r="AG311" s="932"/>
      <c r="AH311" s="932"/>
      <c r="AI311" s="932"/>
      <c r="AJ311" s="932"/>
      <c r="AK311" s="932"/>
      <c r="AL311" s="932"/>
      <c r="AM311" s="932"/>
      <c r="AN311" s="932"/>
      <c r="AP311" s="932"/>
      <c r="AQ311" s="932"/>
      <c r="AR311" s="932"/>
      <c r="AS311" s="932"/>
      <c r="AT311" s="932"/>
      <c r="AU311" s="932"/>
      <c r="AV311" s="932"/>
      <c r="AW311" s="932"/>
      <c r="AX311" s="932"/>
      <c r="BA311" s="1253"/>
      <c r="BB311" s="1253"/>
      <c r="BC311" s="1253"/>
      <c r="BE311" s="1233"/>
      <c r="BF311" s="1233"/>
      <c r="BG311" s="1233"/>
      <c r="BH311" s="1233"/>
      <c r="BI311" s="1233"/>
      <c r="BJ311" s="1233"/>
      <c r="BK311" s="1233"/>
      <c r="BL311" s="1233"/>
      <c r="BM311" s="1233"/>
      <c r="BN311" s="1233"/>
      <c r="BO311" s="1233"/>
      <c r="BP311" s="1233"/>
      <c r="BQ311" s="1233"/>
      <c r="BR311" s="1233"/>
      <c r="BS311" s="1233"/>
      <c r="BT311" s="1233"/>
      <c r="BU311" s="1233"/>
      <c r="BV311" s="1233"/>
      <c r="BW311" s="1233"/>
      <c r="BX311" s="1233"/>
      <c r="BY311" s="1233"/>
      <c r="BZ311" s="1233"/>
      <c r="CA311" s="1233"/>
      <c r="CB311" s="1233"/>
      <c r="CC311" s="1233"/>
      <c r="CD311" s="1233"/>
      <c r="CE311" s="1233"/>
      <c r="CF311" s="1233"/>
      <c r="CG311" s="1233"/>
      <c r="CH311" s="1233"/>
      <c r="CI311" s="1233"/>
      <c r="CJ311" s="1233"/>
      <c r="CK311" s="1233"/>
      <c r="CL311" s="1233"/>
      <c r="CM311" s="1233"/>
      <c r="CN311" s="1233"/>
      <c r="CO311" s="1233"/>
      <c r="CP311" s="1233"/>
      <c r="CQ311" s="1233"/>
      <c r="CR311" s="1233"/>
      <c r="CS311" s="1233"/>
      <c r="CT311" s="1233"/>
      <c r="CU311" s="1233"/>
      <c r="CV311" s="1233"/>
      <c r="CW311" s="1233"/>
      <c r="CX311" s="1233"/>
      <c r="CY311" s="1233"/>
      <c r="CZ311" s="1233"/>
      <c r="DA311" s="1233"/>
      <c r="DB311" s="1233"/>
      <c r="DC311" s="1233"/>
      <c r="DD311" s="1233"/>
      <c r="DE311" s="1233"/>
      <c r="DF311" s="1233"/>
      <c r="DG311" s="1233"/>
      <c r="DH311" s="1233"/>
      <c r="DI311" s="1233"/>
      <c r="DJ311" s="1233"/>
      <c r="DK311" s="1233"/>
      <c r="DL311" s="1233"/>
      <c r="DM311" s="1233"/>
      <c r="DN311" s="1233"/>
      <c r="DO311" s="1233"/>
      <c r="DP311" s="1233"/>
      <c r="DQ311" s="1233"/>
      <c r="DR311" s="1233"/>
      <c r="DS311" s="1233"/>
      <c r="DT311" s="1233"/>
      <c r="DU311" s="1233"/>
      <c r="DV311" s="1233"/>
      <c r="DW311" s="1233"/>
      <c r="DX311" s="1233"/>
      <c r="DY311" s="1233"/>
      <c r="DZ311" s="1233"/>
      <c r="EA311" s="1233"/>
      <c r="EB311" s="1233"/>
      <c r="EC311" s="1233"/>
      <c r="ED311" s="1233"/>
      <c r="EE311" s="1233"/>
      <c r="EF311" s="1233"/>
      <c r="EG311" s="1233"/>
      <c r="EH311" s="1253"/>
      <c r="EI311" s="1253"/>
      <c r="EJ311" s="1253"/>
      <c r="EK311" s="1253"/>
      <c r="EM311" s="1233"/>
      <c r="EN311" s="1233"/>
      <c r="EO311" s="1233"/>
      <c r="EP311" s="1233"/>
      <c r="EQ311" s="1233"/>
      <c r="ER311" s="1233"/>
      <c r="ES311" s="1233"/>
      <c r="ET311" s="1233"/>
      <c r="EU311" s="1233"/>
      <c r="EV311" s="1233"/>
      <c r="EW311" s="1233"/>
      <c r="EX311" s="1233"/>
      <c r="EY311" s="1233"/>
      <c r="EZ311" s="1233"/>
      <c r="FA311" s="1233"/>
      <c r="FB311" s="1233"/>
      <c r="FC311" s="1233"/>
      <c r="FD311" s="1233"/>
      <c r="FE311" s="1233"/>
      <c r="FF311" s="1233"/>
      <c r="FG311" s="1233"/>
      <c r="FH311" s="1233"/>
      <c r="FI311" s="1233"/>
      <c r="FJ311" s="1233"/>
      <c r="FK311" s="1233"/>
      <c r="FL311" s="1233"/>
      <c r="FM311" s="1233"/>
      <c r="FN311" s="1233"/>
      <c r="FO311" s="1233"/>
      <c r="FP311" s="1233"/>
      <c r="FQ311" s="1233"/>
      <c r="FR311" s="1233"/>
      <c r="FS311" s="1233"/>
      <c r="FT311" s="1233"/>
      <c r="FU311" s="1233"/>
      <c r="FV311" s="1233"/>
      <c r="FW311" s="1233"/>
      <c r="FX311" s="1233"/>
      <c r="FY311" s="1233"/>
      <c r="FZ311" s="1233"/>
      <c r="GA311" s="1233"/>
      <c r="GB311" s="1233"/>
      <c r="GC311" s="1233"/>
      <c r="GD311" s="1233"/>
      <c r="GE311" s="1233"/>
      <c r="GF311" s="1233"/>
      <c r="GG311" s="1233"/>
      <c r="GH311" s="1233"/>
      <c r="GI311" s="1233"/>
      <c r="GJ311" s="1233"/>
      <c r="GK311" s="1233"/>
      <c r="GL311" s="1233"/>
      <c r="GM311" s="1233"/>
      <c r="GN311" s="1233"/>
      <c r="GO311" s="1233"/>
      <c r="GP311" s="1233"/>
      <c r="GQ311" s="1233"/>
      <c r="GR311" s="1233"/>
      <c r="GS311" s="1233"/>
      <c r="GT311" s="1233"/>
      <c r="GU311" s="1233"/>
      <c r="GV311" s="1233"/>
      <c r="GW311" s="1233"/>
      <c r="GX311" s="1233"/>
      <c r="GY311" s="1233"/>
      <c r="GZ311" s="1233"/>
      <c r="HA311" s="1233"/>
      <c r="HB311" s="1233"/>
      <c r="HC311" s="1233"/>
      <c r="HD311" s="1233"/>
      <c r="HE311" s="1233"/>
      <c r="HF311" s="1233"/>
      <c r="HG311" s="1233"/>
      <c r="HH311" s="1233"/>
      <c r="HI311" s="1233"/>
      <c r="HJ311" s="1233"/>
      <c r="HK311" s="1233"/>
      <c r="HL311" s="1233"/>
      <c r="HM311" s="1233"/>
      <c r="HN311" s="1233"/>
      <c r="HO311" s="1233"/>
    </row>
    <row r="312" spans="32:223" s="325" customFormat="1" x14ac:dyDescent="0.2">
      <c r="AF312" s="932"/>
      <c r="AG312" s="932"/>
      <c r="AH312" s="932"/>
      <c r="AI312" s="932"/>
      <c r="AJ312" s="932"/>
      <c r="AK312" s="932"/>
      <c r="AL312" s="932"/>
      <c r="AM312" s="932"/>
      <c r="AN312" s="932"/>
      <c r="AP312" s="932"/>
      <c r="AQ312" s="932"/>
      <c r="AR312" s="932"/>
      <c r="AS312" s="932"/>
      <c r="AT312" s="932"/>
      <c r="AU312" s="932"/>
      <c r="AV312" s="932"/>
      <c r="AW312" s="932"/>
      <c r="AX312" s="932"/>
      <c r="BA312" s="1253"/>
      <c r="BB312" s="1253"/>
      <c r="BC312" s="1253"/>
      <c r="BE312" s="1233"/>
      <c r="BF312" s="1233"/>
      <c r="BG312" s="1233"/>
      <c r="BH312" s="1233"/>
      <c r="BI312" s="1233"/>
      <c r="BJ312" s="1233"/>
      <c r="BK312" s="1233"/>
      <c r="BL312" s="1233"/>
      <c r="BM312" s="1233"/>
      <c r="BN312" s="1233"/>
      <c r="BO312" s="1233"/>
      <c r="BP312" s="1233"/>
      <c r="BQ312" s="1233"/>
      <c r="BR312" s="1233"/>
      <c r="BS312" s="1233"/>
      <c r="BT312" s="1233"/>
      <c r="BU312" s="1233"/>
      <c r="BV312" s="1233"/>
      <c r="BW312" s="1233"/>
      <c r="BX312" s="1233"/>
      <c r="BY312" s="1233"/>
      <c r="BZ312" s="1233"/>
      <c r="CA312" s="1233"/>
      <c r="CB312" s="1233"/>
      <c r="CC312" s="1233"/>
      <c r="CD312" s="1233"/>
      <c r="CE312" s="1233"/>
      <c r="CF312" s="1233"/>
      <c r="CG312" s="1233"/>
      <c r="CH312" s="1233"/>
      <c r="CI312" s="1233"/>
      <c r="CJ312" s="1233"/>
      <c r="CK312" s="1233"/>
      <c r="CL312" s="1233"/>
      <c r="CM312" s="1233"/>
      <c r="CN312" s="1233"/>
      <c r="CO312" s="1233"/>
      <c r="CP312" s="1233"/>
      <c r="CQ312" s="1233"/>
      <c r="CR312" s="1233"/>
      <c r="CS312" s="1233"/>
      <c r="CT312" s="1233"/>
      <c r="CU312" s="1233"/>
      <c r="CV312" s="1233"/>
      <c r="CW312" s="1233"/>
      <c r="CX312" s="1233"/>
      <c r="CY312" s="1233"/>
      <c r="CZ312" s="1233"/>
      <c r="DA312" s="1233"/>
      <c r="DB312" s="1233"/>
      <c r="DC312" s="1233"/>
      <c r="DD312" s="1233"/>
      <c r="DE312" s="1233"/>
      <c r="DF312" s="1233"/>
      <c r="DG312" s="1233"/>
      <c r="DH312" s="1233"/>
      <c r="DI312" s="1233"/>
      <c r="DJ312" s="1233"/>
      <c r="DK312" s="1233"/>
      <c r="DL312" s="1233"/>
      <c r="DM312" s="1233"/>
      <c r="DN312" s="1233"/>
      <c r="DO312" s="1233"/>
      <c r="DP312" s="1233"/>
      <c r="DQ312" s="1233"/>
      <c r="DR312" s="1233"/>
      <c r="DS312" s="1233"/>
      <c r="DT312" s="1233"/>
      <c r="DU312" s="1233"/>
      <c r="DV312" s="1233"/>
      <c r="DW312" s="1233"/>
      <c r="DX312" s="1233"/>
      <c r="DY312" s="1233"/>
      <c r="DZ312" s="1233"/>
      <c r="EA312" s="1233"/>
      <c r="EB312" s="1233"/>
      <c r="EC312" s="1233"/>
      <c r="ED312" s="1233"/>
      <c r="EE312" s="1233"/>
      <c r="EF312" s="1233"/>
      <c r="EG312" s="1233"/>
      <c r="EH312" s="1253"/>
      <c r="EI312" s="1253"/>
      <c r="EJ312" s="1253"/>
      <c r="EK312" s="1253"/>
      <c r="EM312" s="1233"/>
      <c r="EN312" s="1233"/>
      <c r="EO312" s="1233"/>
      <c r="EP312" s="1233"/>
      <c r="EQ312" s="1233"/>
      <c r="ER312" s="1233"/>
      <c r="ES312" s="1233"/>
      <c r="ET312" s="1233"/>
      <c r="EU312" s="1233"/>
      <c r="EV312" s="1233"/>
      <c r="EW312" s="1233"/>
      <c r="EX312" s="1233"/>
      <c r="EY312" s="1233"/>
      <c r="EZ312" s="1233"/>
      <c r="FA312" s="1233"/>
      <c r="FB312" s="1233"/>
      <c r="FC312" s="1233"/>
      <c r="FD312" s="1233"/>
      <c r="FE312" s="1233"/>
      <c r="FF312" s="1233"/>
      <c r="FG312" s="1233"/>
      <c r="FH312" s="1233"/>
      <c r="FI312" s="1233"/>
      <c r="FJ312" s="1233"/>
      <c r="FK312" s="1233"/>
      <c r="FL312" s="1233"/>
      <c r="FM312" s="1233"/>
      <c r="FN312" s="1233"/>
      <c r="FO312" s="1233"/>
      <c r="FP312" s="1233"/>
      <c r="FQ312" s="1233"/>
      <c r="FR312" s="1233"/>
      <c r="FS312" s="1233"/>
      <c r="FT312" s="1233"/>
      <c r="FU312" s="1233"/>
      <c r="FV312" s="1233"/>
      <c r="FW312" s="1233"/>
      <c r="FX312" s="1233"/>
      <c r="FY312" s="1233"/>
      <c r="FZ312" s="1233"/>
      <c r="GA312" s="1233"/>
      <c r="GB312" s="1233"/>
      <c r="GC312" s="1233"/>
      <c r="GD312" s="1233"/>
      <c r="GE312" s="1233"/>
      <c r="GF312" s="1233"/>
      <c r="GG312" s="1233"/>
      <c r="GH312" s="1233"/>
      <c r="GI312" s="1233"/>
      <c r="GJ312" s="1233"/>
      <c r="GK312" s="1233"/>
      <c r="GL312" s="1233"/>
      <c r="GM312" s="1233"/>
      <c r="GN312" s="1233"/>
      <c r="GO312" s="1233"/>
      <c r="GP312" s="1233"/>
      <c r="GQ312" s="1233"/>
      <c r="GR312" s="1233"/>
      <c r="GS312" s="1233"/>
      <c r="GT312" s="1233"/>
      <c r="GU312" s="1233"/>
      <c r="GV312" s="1233"/>
      <c r="GW312" s="1233"/>
      <c r="GX312" s="1233"/>
      <c r="GY312" s="1233"/>
      <c r="GZ312" s="1233"/>
      <c r="HA312" s="1233"/>
      <c r="HB312" s="1233"/>
      <c r="HC312" s="1233"/>
      <c r="HD312" s="1233"/>
      <c r="HE312" s="1233"/>
      <c r="HF312" s="1233"/>
      <c r="HG312" s="1233"/>
      <c r="HH312" s="1233"/>
      <c r="HI312" s="1233"/>
      <c r="HJ312" s="1233"/>
      <c r="HK312" s="1233"/>
      <c r="HL312" s="1233"/>
      <c r="HM312" s="1233"/>
      <c r="HN312" s="1233"/>
      <c r="HO312" s="1233"/>
    </row>
    <row r="313" spans="32:223" s="325" customFormat="1" x14ac:dyDescent="0.2">
      <c r="AF313" s="932"/>
      <c r="AG313" s="932"/>
      <c r="AH313" s="932"/>
      <c r="AI313" s="932"/>
      <c r="AJ313" s="932"/>
      <c r="AK313" s="932"/>
      <c r="AL313" s="932"/>
      <c r="AM313" s="932"/>
      <c r="AN313" s="932"/>
      <c r="AP313" s="932"/>
      <c r="AQ313" s="932"/>
      <c r="AR313" s="932"/>
      <c r="AS313" s="932"/>
      <c r="AT313" s="932"/>
      <c r="AU313" s="932"/>
      <c r="AV313" s="932"/>
      <c r="AW313" s="932"/>
      <c r="AX313" s="932"/>
      <c r="BA313" s="1253"/>
      <c r="BB313" s="1253"/>
      <c r="BC313" s="1253"/>
      <c r="BE313" s="1233"/>
      <c r="BF313" s="1233"/>
      <c r="BG313" s="1233"/>
      <c r="BH313" s="1233"/>
      <c r="BI313" s="1233"/>
      <c r="BJ313" s="1233"/>
      <c r="BK313" s="1233"/>
      <c r="BL313" s="1233"/>
      <c r="BM313" s="1233"/>
      <c r="BN313" s="1233"/>
      <c r="BO313" s="1233"/>
      <c r="BP313" s="1233"/>
      <c r="BQ313" s="1233"/>
      <c r="BR313" s="1233"/>
      <c r="BS313" s="1233"/>
      <c r="BT313" s="1233"/>
      <c r="BU313" s="1233"/>
      <c r="BV313" s="1233"/>
      <c r="BW313" s="1233"/>
      <c r="BX313" s="1233"/>
      <c r="BY313" s="1233"/>
      <c r="BZ313" s="1233"/>
      <c r="CA313" s="1233"/>
      <c r="CB313" s="1233"/>
      <c r="CC313" s="1233"/>
      <c r="CD313" s="1233"/>
      <c r="CE313" s="1233"/>
      <c r="CF313" s="1233"/>
      <c r="CG313" s="1233"/>
      <c r="CH313" s="1233"/>
      <c r="CI313" s="1233"/>
      <c r="CJ313" s="1233"/>
      <c r="CK313" s="1233"/>
      <c r="CL313" s="1233"/>
      <c r="CM313" s="1233"/>
      <c r="CN313" s="1233"/>
      <c r="CO313" s="1233"/>
      <c r="CP313" s="1233"/>
      <c r="CQ313" s="1233"/>
      <c r="CR313" s="1233"/>
      <c r="CS313" s="1233"/>
      <c r="CT313" s="1233"/>
      <c r="CU313" s="1233"/>
      <c r="CV313" s="1233"/>
      <c r="CW313" s="1233"/>
      <c r="CX313" s="1233"/>
      <c r="CY313" s="1233"/>
      <c r="CZ313" s="1233"/>
      <c r="DA313" s="1233"/>
      <c r="DB313" s="1233"/>
      <c r="DC313" s="1233"/>
      <c r="DD313" s="1233"/>
      <c r="DE313" s="1233"/>
      <c r="DF313" s="1233"/>
      <c r="DG313" s="1233"/>
      <c r="DH313" s="1233"/>
      <c r="DI313" s="1233"/>
      <c r="DJ313" s="1233"/>
      <c r="DK313" s="1233"/>
      <c r="DL313" s="1233"/>
      <c r="DM313" s="1233"/>
      <c r="DN313" s="1233"/>
      <c r="DO313" s="1233"/>
      <c r="DP313" s="1233"/>
      <c r="DQ313" s="1233"/>
      <c r="DR313" s="1233"/>
      <c r="DS313" s="1233"/>
      <c r="DT313" s="1233"/>
      <c r="DU313" s="1233"/>
      <c r="DV313" s="1233"/>
      <c r="DW313" s="1233"/>
      <c r="DX313" s="1233"/>
      <c r="DY313" s="1233"/>
      <c r="DZ313" s="1233"/>
      <c r="EA313" s="1233"/>
      <c r="EB313" s="1233"/>
      <c r="EC313" s="1233"/>
      <c r="ED313" s="1233"/>
      <c r="EE313" s="1233"/>
      <c r="EF313" s="1233"/>
      <c r="EG313" s="1233"/>
      <c r="EH313" s="1253"/>
      <c r="EI313" s="1253"/>
      <c r="EJ313" s="1253"/>
      <c r="EK313" s="1253"/>
      <c r="EM313" s="1233"/>
      <c r="EN313" s="1233"/>
      <c r="EO313" s="1233"/>
      <c r="EP313" s="1233"/>
      <c r="EQ313" s="1233"/>
      <c r="ER313" s="1233"/>
      <c r="ES313" s="1233"/>
      <c r="ET313" s="1233"/>
      <c r="EU313" s="1233"/>
      <c r="EV313" s="1233"/>
      <c r="EW313" s="1233"/>
      <c r="EX313" s="1233"/>
      <c r="EY313" s="1233"/>
      <c r="EZ313" s="1233"/>
      <c r="FA313" s="1233"/>
      <c r="FB313" s="1233"/>
      <c r="FC313" s="1233"/>
      <c r="FD313" s="1233"/>
      <c r="FE313" s="1233"/>
      <c r="FF313" s="1233"/>
      <c r="FG313" s="1233"/>
      <c r="FH313" s="1233"/>
      <c r="FI313" s="1233"/>
      <c r="FJ313" s="1233"/>
      <c r="FK313" s="1233"/>
      <c r="FL313" s="1233"/>
      <c r="FM313" s="1233"/>
      <c r="FN313" s="1233"/>
      <c r="FO313" s="1233"/>
      <c r="FP313" s="1233"/>
      <c r="FQ313" s="1233"/>
      <c r="FR313" s="1233"/>
      <c r="FS313" s="1233"/>
      <c r="FT313" s="1233"/>
      <c r="FU313" s="1233"/>
      <c r="FV313" s="1233"/>
      <c r="FW313" s="1233"/>
      <c r="FX313" s="1233"/>
      <c r="FY313" s="1233"/>
      <c r="FZ313" s="1233"/>
      <c r="GA313" s="1233"/>
      <c r="GB313" s="1233"/>
      <c r="GC313" s="1233"/>
      <c r="GD313" s="1233"/>
      <c r="GE313" s="1233"/>
      <c r="GF313" s="1233"/>
      <c r="GG313" s="1233"/>
      <c r="GH313" s="1233"/>
      <c r="GI313" s="1233"/>
      <c r="GJ313" s="1233"/>
      <c r="GK313" s="1233"/>
      <c r="GL313" s="1233"/>
      <c r="GM313" s="1233"/>
      <c r="GN313" s="1233"/>
      <c r="GO313" s="1233"/>
      <c r="GP313" s="1233"/>
      <c r="GQ313" s="1233"/>
      <c r="GR313" s="1233"/>
      <c r="GS313" s="1233"/>
      <c r="GT313" s="1233"/>
      <c r="GU313" s="1233"/>
      <c r="GV313" s="1233"/>
      <c r="GW313" s="1233"/>
      <c r="GX313" s="1233"/>
      <c r="GY313" s="1233"/>
      <c r="GZ313" s="1233"/>
      <c r="HA313" s="1233"/>
      <c r="HB313" s="1233"/>
      <c r="HC313" s="1233"/>
      <c r="HD313" s="1233"/>
      <c r="HE313" s="1233"/>
      <c r="HF313" s="1233"/>
      <c r="HG313" s="1233"/>
      <c r="HH313" s="1233"/>
      <c r="HI313" s="1233"/>
      <c r="HJ313" s="1233"/>
      <c r="HK313" s="1233"/>
      <c r="HL313" s="1233"/>
      <c r="HM313" s="1233"/>
      <c r="HN313" s="1233"/>
      <c r="HO313" s="1233"/>
    </row>
    <row r="314" spans="32:223" s="325" customFormat="1" x14ac:dyDescent="0.2">
      <c r="AF314" s="932"/>
      <c r="AG314" s="932"/>
      <c r="AH314" s="932"/>
      <c r="AI314" s="932"/>
      <c r="AJ314" s="932"/>
      <c r="AK314" s="932"/>
      <c r="AL314" s="932"/>
      <c r="AM314" s="932"/>
      <c r="AN314" s="932"/>
      <c r="AP314" s="932"/>
      <c r="AQ314" s="932"/>
      <c r="AR314" s="932"/>
      <c r="AS314" s="932"/>
      <c r="AT314" s="932"/>
      <c r="AU314" s="932"/>
      <c r="AV314" s="932"/>
      <c r="AW314" s="932"/>
      <c r="AX314" s="932"/>
      <c r="BA314" s="1253"/>
      <c r="BB314" s="1253"/>
      <c r="BC314" s="1253"/>
      <c r="BE314" s="1233"/>
      <c r="BF314" s="1233"/>
      <c r="BG314" s="1233"/>
      <c r="BH314" s="1233"/>
      <c r="BI314" s="1233"/>
      <c r="BJ314" s="1233"/>
      <c r="BK314" s="1233"/>
      <c r="BL314" s="1233"/>
      <c r="BM314" s="1233"/>
      <c r="BN314" s="1233"/>
      <c r="BO314" s="1233"/>
      <c r="BP314" s="1233"/>
      <c r="BQ314" s="1233"/>
      <c r="BR314" s="1233"/>
      <c r="BS314" s="1233"/>
      <c r="BT314" s="1233"/>
      <c r="BU314" s="1233"/>
      <c r="BV314" s="1233"/>
      <c r="BW314" s="1233"/>
      <c r="BX314" s="1233"/>
      <c r="BY314" s="1233"/>
      <c r="BZ314" s="1233"/>
      <c r="CA314" s="1233"/>
      <c r="CB314" s="1233"/>
      <c r="CC314" s="1233"/>
      <c r="CD314" s="1233"/>
      <c r="CE314" s="1233"/>
      <c r="CF314" s="1233"/>
      <c r="CG314" s="1233"/>
      <c r="CH314" s="1233"/>
      <c r="CI314" s="1233"/>
      <c r="CJ314" s="1233"/>
      <c r="CK314" s="1233"/>
      <c r="CL314" s="1233"/>
      <c r="CM314" s="1233"/>
      <c r="CN314" s="1233"/>
      <c r="CO314" s="1233"/>
      <c r="CP314" s="1233"/>
      <c r="CQ314" s="1233"/>
      <c r="CR314" s="1233"/>
      <c r="CS314" s="1233"/>
      <c r="CT314" s="1233"/>
      <c r="CU314" s="1233"/>
      <c r="CV314" s="1233"/>
      <c r="CW314" s="1233"/>
      <c r="CX314" s="1233"/>
      <c r="CY314" s="1233"/>
      <c r="CZ314" s="1233"/>
      <c r="DA314" s="1233"/>
      <c r="DB314" s="1233"/>
      <c r="DC314" s="1233"/>
      <c r="DD314" s="1233"/>
      <c r="DE314" s="1233"/>
      <c r="DF314" s="1233"/>
      <c r="DG314" s="1233"/>
      <c r="DH314" s="1233"/>
      <c r="DI314" s="1233"/>
      <c r="DJ314" s="1233"/>
      <c r="DK314" s="1233"/>
      <c r="DL314" s="1233"/>
      <c r="DM314" s="1233"/>
      <c r="DN314" s="1233"/>
      <c r="DO314" s="1233"/>
      <c r="DP314" s="1233"/>
      <c r="DQ314" s="1233"/>
      <c r="DR314" s="1233"/>
      <c r="DS314" s="1233"/>
      <c r="DT314" s="1233"/>
      <c r="DU314" s="1233"/>
      <c r="DV314" s="1233"/>
      <c r="DW314" s="1233"/>
      <c r="DX314" s="1233"/>
      <c r="DY314" s="1233"/>
      <c r="DZ314" s="1233"/>
      <c r="EA314" s="1233"/>
      <c r="EB314" s="1233"/>
      <c r="EC314" s="1233"/>
      <c r="ED314" s="1233"/>
      <c r="EE314" s="1233"/>
      <c r="EF314" s="1233"/>
      <c r="EG314" s="1233"/>
      <c r="EH314" s="1253"/>
      <c r="EI314" s="1253"/>
      <c r="EJ314" s="1253"/>
      <c r="EK314" s="1253"/>
      <c r="EM314" s="1233"/>
      <c r="EN314" s="1233"/>
      <c r="EO314" s="1233"/>
      <c r="EP314" s="1233"/>
      <c r="EQ314" s="1233"/>
      <c r="ER314" s="1233"/>
      <c r="ES314" s="1233"/>
      <c r="ET314" s="1233"/>
      <c r="EU314" s="1233"/>
      <c r="EV314" s="1233"/>
      <c r="EW314" s="1233"/>
      <c r="EX314" s="1233"/>
      <c r="EY314" s="1233"/>
      <c r="EZ314" s="1233"/>
      <c r="FA314" s="1233"/>
      <c r="FB314" s="1233"/>
      <c r="FC314" s="1233"/>
      <c r="FD314" s="1233"/>
      <c r="FE314" s="1233"/>
      <c r="FF314" s="1233"/>
      <c r="FG314" s="1233"/>
      <c r="FH314" s="1233"/>
      <c r="FI314" s="1233"/>
      <c r="FJ314" s="1233"/>
      <c r="FK314" s="1233"/>
      <c r="FL314" s="1233"/>
      <c r="FM314" s="1233"/>
      <c r="FN314" s="1233"/>
      <c r="FO314" s="1233"/>
      <c r="FP314" s="1233"/>
      <c r="FQ314" s="1233"/>
      <c r="FR314" s="1233"/>
      <c r="FS314" s="1233"/>
      <c r="FT314" s="1233"/>
      <c r="FU314" s="1233"/>
      <c r="FV314" s="1233"/>
      <c r="FW314" s="1233"/>
      <c r="FX314" s="1233"/>
      <c r="FY314" s="1233"/>
      <c r="FZ314" s="1233"/>
      <c r="GA314" s="1233"/>
      <c r="GB314" s="1233"/>
      <c r="GC314" s="1233"/>
      <c r="GD314" s="1233"/>
      <c r="GE314" s="1233"/>
      <c r="GF314" s="1233"/>
      <c r="GG314" s="1233"/>
      <c r="GH314" s="1233"/>
      <c r="GI314" s="1233"/>
      <c r="GJ314" s="1233"/>
      <c r="GK314" s="1233"/>
      <c r="GL314" s="1233"/>
      <c r="GM314" s="1233"/>
      <c r="GN314" s="1233"/>
      <c r="GO314" s="1233"/>
      <c r="GP314" s="1233"/>
      <c r="GQ314" s="1233"/>
      <c r="GR314" s="1233"/>
      <c r="GS314" s="1233"/>
      <c r="GT314" s="1233"/>
      <c r="GU314" s="1233"/>
      <c r="GV314" s="1233"/>
      <c r="GW314" s="1233"/>
      <c r="GX314" s="1233"/>
      <c r="GY314" s="1233"/>
      <c r="GZ314" s="1233"/>
      <c r="HA314" s="1233"/>
      <c r="HB314" s="1233"/>
      <c r="HC314" s="1233"/>
      <c r="HD314" s="1233"/>
      <c r="HE314" s="1233"/>
      <c r="HF314" s="1233"/>
      <c r="HG314" s="1233"/>
      <c r="HH314" s="1233"/>
      <c r="HI314" s="1233"/>
      <c r="HJ314" s="1233"/>
      <c r="HK314" s="1233"/>
      <c r="HL314" s="1233"/>
      <c r="HM314" s="1233"/>
      <c r="HN314" s="1233"/>
      <c r="HO314" s="1233"/>
    </row>
    <row r="315" spans="32:223" s="325" customFormat="1" x14ac:dyDescent="0.2">
      <c r="AF315" s="932"/>
      <c r="AG315" s="932"/>
      <c r="AH315" s="932"/>
      <c r="AI315" s="932"/>
      <c r="AJ315" s="932"/>
      <c r="AK315" s="932"/>
      <c r="AL315" s="932"/>
      <c r="AM315" s="932"/>
      <c r="AN315" s="932"/>
      <c r="AP315" s="932"/>
      <c r="AQ315" s="932"/>
      <c r="AR315" s="932"/>
      <c r="AS315" s="932"/>
      <c r="AT315" s="932"/>
      <c r="AU315" s="932"/>
      <c r="AV315" s="932"/>
      <c r="AW315" s="932"/>
      <c r="AX315" s="932"/>
      <c r="BA315" s="1253"/>
      <c r="BB315" s="1253"/>
      <c r="BC315" s="1253"/>
      <c r="BE315" s="1233"/>
      <c r="BF315" s="1233"/>
      <c r="BG315" s="1233"/>
      <c r="BH315" s="1233"/>
      <c r="BI315" s="1233"/>
      <c r="BJ315" s="1233"/>
      <c r="BK315" s="1233"/>
      <c r="BL315" s="1233"/>
      <c r="BM315" s="1233"/>
      <c r="BN315" s="1233"/>
      <c r="BO315" s="1233"/>
      <c r="BP315" s="1233"/>
      <c r="BQ315" s="1233"/>
      <c r="BR315" s="1233"/>
      <c r="BS315" s="1233"/>
      <c r="BT315" s="1233"/>
      <c r="BU315" s="1233"/>
      <c r="BV315" s="1233"/>
      <c r="BW315" s="1233"/>
      <c r="BX315" s="1233"/>
      <c r="BY315" s="1233"/>
      <c r="BZ315" s="1233"/>
      <c r="CA315" s="1233"/>
      <c r="CB315" s="1233"/>
      <c r="CC315" s="1233"/>
      <c r="CD315" s="1233"/>
      <c r="CE315" s="1233"/>
      <c r="CF315" s="1233"/>
      <c r="CG315" s="1233"/>
      <c r="CH315" s="1233"/>
      <c r="CI315" s="1233"/>
      <c r="CJ315" s="1233"/>
      <c r="CK315" s="1233"/>
      <c r="CL315" s="1233"/>
      <c r="CM315" s="1233"/>
      <c r="CN315" s="1233"/>
      <c r="CO315" s="1233"/>
      <c r="CP315" s="1233"/>
      <c r="CQ315" s="1233"/>
      <c r="CR315" s="1233"/>
      <c r="CS315" s="1233"/>
      <c r="CT315" s="1233"/>
      <c r="CU315" s="1233"/>
      <c r="CV315" s="1233"/>
      <c r="CW315" s="1233"/>
      <c r="CX315" s="1233"/>
      <c r="CY315" s="1233"/>
      <c r="CZ315" s="1233"/>
      <c r="DA315" s="1233"/>
      <c r="DB315" s="1233"/>
      <c r="DC315" s="1233"/>
      <c r="DD315" s="1233"/>
      <c r="DE315" s="1233"/>
      <c r="DF315" s="1233"/>
      <c r="DG315" s="1233"/>
      <c r="DH315" s="1233"/>
      <c r="DI315" s="1233"/>
      <c r="DJ315" s="1233"/>
      <c r="DK315" s="1233"/>
      <c r="DL315" s="1233"/>
      <c r="DM315" s="1233"/>
      <c r="DN315" s="1233"/>
      <c r="DO315" s="1233"/>
      <c r="DP315" s="1233"/>
      <c r="DQ315" s="1233"/>
      <c r="DR315" s="1233"/>
      <c r="DS315" s="1233"/>
      <c r="DT315" s="1233"/>
      <c r="DU315" s="1233"/>
      <c r="DV315" s="1233"/>
      <c r="DW315" s="1233"/>
      <c r="DX315" s="1233"/>
      <c r="DY315" s="1233"/>
      <c r="DZ315" s="1233"/>
      <c r="EA315" s="1233"/>
      <c r="EB315" s="1233"/>
      <c r="EC315" s="1233"/>
      <c r="ED315" s="1233"/>
      <c r="EE315" s="1233"/>
      <c r="EF315" s="1233"/>
      <c r="EG315" s="1233"/>
      <c r="EH315" s="1253"/>
      <c r="EI315" s="1253"/>
      <c r="EJ315" s="1253"/>
      <c r="EK315" s="1253"/>
      <c r="EM315" s="1233"/>
      <c r="EN315" s="1233"/>
      <c r="EO315" s="1233"/>
      <c r="EP315" s="1233"/>
      <c r="EQ315" s="1233"/>
      <c r="ER315" s="1233"/>
      <c r="ES315" s="1233"/>
      <c r="ET315" s="1233"/>
      <c r="EU315" s="1233"/>
      <c r="EV315" s="1233"/>
      <c r="EW315" s="1233"/>
      <c r="EX315" s="1233"/>
      <c r="EY315" s="1233"/>
      <c r="EZ315" s="1233"/>
      <c r="FA315" s="1233"/>
      <c r="FB315" s="1233"/>
      <c r="FC315" s="1233"/>
      <c r="FD315" s="1233"/>
      <c r="FE315" s="1233"/>
      <c r="FF315" s="1233"/>
      <c r="FG315" s="1233"/>
      <c r="FH315" s="1233"/>
      <c r="FI315" s="1233"/>
      <c r="FJ315" s="1233"/>
      <c r="FK315" s="1233"/>
      <c r="FL315" s="1233"/>
      <c r="FM315" s="1233"/>
      <c r="FN315" s="1233"/>
      <c r="FO315" s="1233"/>
      <c r="FP315" s="1233"/>
      <c r="FQ315" s="1233"/>
      <c r="FR315" s="1233"/>
      <c r="FS315" s="1233"/>
      <c r="FT315" s="1233"/>
      <c r="FU315" s="1233"/>
      <c r="FV315" s="1233"/>
      <c r="FW315" s="1233"/>
      <c r="FX315" s="1233"/>
      <c r="FY315" s="1233"/>
      <c r="FZ315" s="1233"/>
      <c r="GA315" s="1233"/>
      <c r="GB315" s="1233"/>
      <c r="GC315" s="1233"/>
      <c r="GD315" s="1233"/>
      <c r="GE315" s="1233"/>
      <c r="GF315" s="1233"/>
      <c r="GG315" s="1233"/>
      <c r="GH315" s="1233"/>
      <c r="GI315" s="1233"/>
      <c r="GJ315" s="1233"/>
      <c r="GK315" s="1233"/>
      <c r="GL315" s="1233"/>
      <c r="GM315" s="1233"/>
      <c r="GN315" s="1233"/>
      <c r="GO315" s="1233"/>
      <c r="GP315" s="1233"/>
      <c r="GQ315" s="1233"/>
      <c r="GR315" s="1233"/>
      <c r="GS315" s="1233"/>
      <c r="GT315" s="1233"/>
      <c r="GU315" s="1233"/>
      <c r="GV315" s="1233"/>
      <c r="GW315" s="1233"/>
      <c r="GX315" s="1233"/>
      <c r="GY315" s="1233"/>
      <c r="GZ315" s="1233"/>
      <c r="HA315" s="1233"/>
      <c r="HB315" s="1233"/>
      <c r="HC315" s="1233"/>
      <c r="HD315" s="1233"/>
      <c r="HE315" s="1233"/>
      <c r="HF315" s="1233"/>
      <c r="HG315" s="1233"/>
      <c r="HH315" s="1233"/>
      <c r="HI315" s="1233"/>
      <c r="HJ315" s="1233"/>
      <c r="HK315" s="1233"/>
      <c r="HL315" s="1233"/>
      <c r="HM315" s="1233"/>
      <c r="HN315" s="1233"/>
      <c r="HO315" s="1233"/>
    </row>
    <row r="316" spans="32:223" s="325" customFormat="1" x14ac:dyDescent="0.2">
      <c r="AF316" s="932"/>
      <c r="AG316" s="932"/>
      <c r="AH316" s="932"/>
      <c r="AI316" s="932"/>
      <c r="AJ316" s="932"/>
      <c r="AK316" s="932"/>
      <c r="AL316" s="932"/>
      <c r="AM316" s="932"/>
      <c r="AN316" s="932"/>
      <c r="AP316" s="932"/>
      <c r="AQ316" s="932"/>
      <c r="AR316" s="932"/>
      <c r="AS316" s="932"/>
      <c r="AT316" s="932"/>
      <c r="AU316" s="932"/>
      <c r="AV316" s="932"/>
      <c r="AW316" s="932"/>
      <c r="AX316" s="932"/>
      <c r="BA316" s="1253"/>
      <c r="BB316" s="1253"/>
      <c r="BC316" s="1253"/>
      <c r="BE316" s="1233"/>
      <c r="BF316" s="1233"/>
      <c r="BG316" s="1233"/>
      <c r="BH316" s="1233"/>
      <c r="BI316" s="1233"/>
      <c r="BJ316" s="1233"/>
      <c r="BK316" s="1233"/>
      <c r="BL316" s="1233"/>
      <c r="BM316" s="1233"/>
      <c r="BN316" s="1233"/>
      <c r="BO316" s="1233"/>
      <c r="BP316" s="1233"/>
      <c r="BQ316" s="1233"/>
      <c r="BR316" s="1233"/>
      <c r="BS316" s="1233"/>
      <c r="BT316" s="1233"/>
      <c r="BU316" s="1233"/>
      <c r="BV316" s="1233"/>
      <c r="BW316" s="1233"/>
      <c r="BX316" s="1233"/>
      <c r="BY316" s="1233"/>
      <c r="BZ316" s="1233"/>
      <c r="CA316" s="1233"/>
      <c r="CB316" s="1233"/>
      <c r="CC316" s="1233"/>
      <c r="CD316" s="1233"/>
      <c r="CE316" s="1233"/>
      <c r="CF316" s="1233"/>
      <c r="CG316" s="1233"/>
      <c r="CH316" s="1233"/>
      <c r="CI316" s="1233"/>
      <c r="CJ316" s="1233"/>
      <c r="CK316" s="1233"/>
      <c r="CL316" s="1233"/>
      <c r="CM316" s="1233"/>
      <c r="CN316" s="1233"/>
      <c r="CO316" s="1233"/>
      <c r="CP316" s="1233"/>
      <c r="CQ316" s="1233"/>
      <c r="CR316" s="1233"/>
      <c r="CS316" s="1233"/>
      <c r="CT316" s="1233"/>
      <c r="CU316" s="1233"/>
      <c r="CV316" s="1233"/>
      <c r="CW316" s="1233"/>
      <c r="CX316" s="1233"/>
      <c r="CY316" s="1233"/>
      <c r="CZ316" s="1233"/>
      <c r="DA316" s="1233"/>
      <c r="DB316" s="1233"/>
      <c r="DC316" s="1233"/>
      <c r="DD316" s="1233"/>
      <c r="DE316" s="1233"/>
      <c r="DF316" s="1233"/>
      <c r="DG316" s="1233"/>
      <c r="DH316" s="1233"/>
      <c r="DI316" s="1233"/>
      <c r="DJ316" s="1233"/>
      <c r="DK316" s="1233"/>
      <c r="DL316" s="1233"/>
      <c r="DM316" s="1233"/>
      <c r="DN316" s="1233"/>
      <c r="DO316" s="1233"/>
      <c r="DP316" s="1233"/>
      <c r="DQ316" s="1233"/>
      <c r="DR316" s="1233"/>
      <c r="DS316" s="1233"/>
      <c r="DT316" s="1233"/>
      <c r="DU316" s="1233"/>
      <c r="DV316" s="1233"/>
      <c r="DW316" s="1233"/>
      <c r="DX316" s="1233"/>
      <c r="DY316" s="1233"/>
      <c r="DZ316" s="1233"/>
      <c r="EA316" s="1233"/>
      <c r="EB316" s="1233"/>
      <c r="EC316" s="1233"/>
      <c r="ED316" s="1233"/>
      <c r="EE316" s="1233"/>
      <c r="EF316" s="1233"/>
      <c r="EG316" s="1233"/>
      <c r="EH316" s="1253"/>
      <c r="EI316" s="1253"/>
      <c r="EJ316" s="1253"/>
      <c r="EK316" s="1253"/>
      <c r="EM316" s="1233"/>
      <c r="EN316" s="1233"/>
      <c r="EO316" s="1233"/>
      <c r="EP316" s="1233"/>
      <c r="EQ316" s="1233"/>
      <c r="ER316" s="1233"/>
      <c r="ES316" s="1233"/>
      <c r="ET316" s="1233"/>
      <c r="EU316" s="1233"/>
      <c r="EV316" s="1233"/>
      <c r="EW316" s="1233"/>
      <c r="EX316" s="1233"/>
      <c r="EY316" s="1233"/>
      <c r="EZ316" s="1233"/>
      <c r="FA316" s="1233"/>
      <c r="FB316" s="1233"/>
      <c r="FC316" s="1233"/>
      <c r="FD316" s="1233"/>
      <c r="FE316" s="1233"/>
      <c r="FF316" s="1233"/>
      <c r="FG316" s="1233"/>
      <c r="FH316" s="1233"/>
      <c r="FI316" s="1233"/>
      <c r="FJ316" s="1233"/>
      <c r="FK316" s="1233"/>
      <c r="FL316" s="1233"/>
      <c r="FM316" s="1233"/>
      <c r="FN316" s="1233"/>
      <c r="FO316" s="1233"/>
      <c r="FP316" s="1233"/>
      <c r="FQ316" s="1233"/>
      <c r="FR316" s="1233"/>
      <c r="FS316" s="1233"/>
      <c r="FT316" s="1233"/>
      <c r="FU316" s="1233"/>
      <c r="FV316" s="1233"/>
      <c r="FW316" s="1233"/>
      <c r="FX316" s="1233"/>
      <c r="FY316" s="1233"/>
      <c r="FZ316" s="1233"/>
      <c r="GA316" s="1233"/>
      <c r="GB316" s="1233"/>
      <c r="GC316" s="1233"/>
      <c r="GD316" s="1233"/>
      <c r="GE316" s="1233"/>
      <c r="GF316" s="1233"/>
      <c r="GG316" s="1233"/>
      <c r="GH316" s="1233"/>
      <c r="GI316" s="1233"/>
      <c r="GJ316" s="1233"/>
      <c r="GK316" s="1233"/>
      <c r="GL316" s="1233"/>
      <c r="GM316" s="1233"/>
      <c r="GN316" s="1233"/>
      <c r="GO316" s="1233"/>
      <c r="GP316" s="1233"/>
      <c r="GQ316" s="1233"/>
      <c r="GR316" s="1233"/>
      <c r="GS316" s="1233"/>
      <c r="GT316" s="1233"/>
      <c r="GU316" s="1233"/>
      <c r="GV316" s="1233"/>
      <c r="GW316" s="1233"/>
      <c r="GX316" s="1233"/>
      <c r="GY316" s="1233"/>
      <c r="GZ316" s="1233"/>
      <c r="HA316" s="1233"/>
      <c r="HB316" s="1233"/>
      <c r="HC316" s="1233"/>
      <c r="HD316" s="1233"/>
      <c r="HE316" s="1233"/>
      <c r="HF316" s="1233"/>
      <c r="HG316" s="1233"/>
      <c r="HH316" s="1233"/>
      <c r="HI316" s="1233"/>
      <c r="HJ316" s="1233"/>
      <c r="HK316" s="1233"/>
      <c r="HL316" s="1233"/>
      <c r="HM316" s="1233"/>
      <c r="HN316" s="1233"/>
      <c r="HO316" s="1233"/>
    </row>
    <row r="317" spans="32:223" s="325" customFormat="1" x14ac:dyDescent="0.2">
      <c r="AF317" s="932"/>
      <c r="AG317" s="932"/>
      <c r="AH317" s="932"/>
      <c r="AI317" s="932"/>
      <c r="AJ317" s="932"/>
      <c r="AK317" s="932"/>
      <c r="AL317" s="932"/>
      <c r="AM317" s="932"/>
      <c r="AN317" s="932"/>
      <c r="AP317" s="932"/>
      <c r="AQ317" s="932"/>
      <c r="AR317" s="932"/>
      <c r="AS317" s="932"/>
      <c r="AT317" s="932"/>
      <c r="AU317" s="932"/>
      <c r="AV317" s="932"/>
      <c r="AW317" s="932"/>
      <c r="AX317" s="932"/>
      <c r="BA317" s="1253"/>
      <c r="BB317" s="1253"/>
      <c r="BC317" s="1253"/>
      <c r="BE317" s="1233"/>
      <c r="BF317" s="1233"/>
      <c r="BG317" s="1233"/>
      <c r="BH317" s="1233"/>
      <c r="BI317" s="1233"/>
      <c r="BJ317" s="1233"/>
      <c r="BK317" s="1233"/>
      <c r="BL317" s="1233"/>
      <c r="BM317" s="1233"/>
      <c r="BN317" s="1233"/>
      <c r="BO317" s="1233"/>
      <c r="BP317" s="1233"/>
      <c r="BQ317" s="1233"/>
      <c r="BR317" s="1233"/>
      <c r="BS317" s="1233"/>
      <c r="BT317" s="1233"/>
      <c r="BU317" s="1233"/>
      <c r="BV317" s="1233"/>
      <c r="BW317" s="1233"/>
      <c r="BX317" s="1233"/>
      <c r="BY317" s="1233"/>
      <c r="BZ317" s="1233"/>
      <c r="CA317" s="1233"/>
      <c r="CB317" s="1233"/>
      <c r="CC317" s="1233"/>
      <c r="CD317" s="1233"/>
      <c r="CE317" s="1233"/>
      <c r="CF317" s="1233"/>
      <c r="CG317" s="1233"/>
      <c r="CH317" s="1233"/>
      <c r="CI317" s="1233"/>
      <c r="CJ317" s="1233"/>
      <c r="CK317" s="1233"/>
      <c r="CL317" s="1233"/>
      <c r="CM317" s="1233"/>
      <c r="CN317" s="1233"/>
      <c r="CO317" s="1233"/>
      <c r="CP317" s="1233"/>
      <c r="CQ317" s="1233"/>
      <c r="CR317" s="1233"/>
      <c r="CS317" s="1233"/>
      <c r="CT317" s="1233"/>
      <c r="CU317" s="1233"/>
      <c r="CV317" s="1233"/>
      <c r="CW317" s="1233"/>
      <c r="CX317" s="1233"/>
      <c r="CY317" s="1233"/>
      <c r="CZ317" s="1233"/>
      <c r="DA317" s="1233"/>
      <c r="DB317" s="1233"/>
      <c r="DC317" s="1233"/>
      <c r="DD317" s="1233"/>
      <c r="DE317" s="1233"/>
      <c r="DF317" s="1233"/>
      <c r="DG317" s="1233"/>
      <c r="DH317" s="1233"/>
      <c r="DI317" s="1233"/>
      <c r="DJ317" s="1233"/>
      <c r="DK317" s="1233"/>
      <c r="DL317" s="1233"/>
      <c r="DM317" s="1233"/>
      <c r="DN317" s="1233"/>
      <c r="DO317" s="1233"/>
      <c r="DP317" s="1233"/>
      <c r="DQ317" s="1233"/>
      <c r="DR317" s="1233"/>
      <c r="DS317" s="1233"/>
      <c r="DT317" s="1233"/>
      <c r="DU317" s="1233"/>
      <c r="DV317" s="1233"/>
      <c r="DW317" s="1233"/>
      <c r="DX317" s="1233"/>
      <c r="DY317" s="1233"/>
      <c r="DZ317" s="1233"/>
      <c r="EA317" s="1233"/>
      <c r="EB317" s="1233"/>
      <c r="EC317" s="1233"/>
      <c r="ED317" s="1233"/>
      <c r="EE317" s="1233"/>
      <c r="EF317" s="1233"/>
      <c r="EG317" s="1233"/>
      <c r="EH317" s="1253"/>
      <c r="EI317" s="1253"/>
      <c r="EJ317" s="1253"/>
      <c r="EK317" s="1253"/>
      <c r="EM317" s="1233"/>
      <c r="EN317" s="1233"/>
      <c r="EO317" s="1233"/>
      <c r="EP317" s="1233"/>
      <c r="EQ317" s="1233"/>
      <c r="ER317" s="1233"/>
      <c r="ES317" s="1233"/>
      <c r="ET317" s="1233"/>
      <c r="EU317" s="1233"/>
      <c r="EV317" s="1233"/>
      <c r="EW317" s="1233"/>
      <c r="EX317" s="1233"/>
      <c r="EY317" s="1233"/>
      <c r="EZ317" s="1233"/>
      <c r="FA317" s="1233"/>
      <c r="FB317" s="1233"/>
      <c r="FC317" s="1233"/>
      <c r="FD317" s="1233"/>
      <c r="FE317" s="1233"/>
      <c r="FF317" s="1233"/>
      <c r="FG317" s="1233"/>
      <c r="FH317" s="1233"/>
      <c r="FI317" s="1233"/>
      <c r="FJ317" s="1233"/>
      <c r="FK317" s="1233"/>
      <c r="FL317" s="1233"/>
      <c r="FM317" s="1233"/>
      <c r="FN317" s="1233"/>
      <c r="FO317" s="1233"/>
      <c r="FP317" s="1233"/>
      <c r="FQ317" s="1233"/>
      <c r="FR317" s="1233"/>
      <c r="FS317" s="1233"/>
      <c r="FT317" s="1233"/>
      <c r="FU317" s="1233"/>
      <c r="FV317" s="1233"/>
      <c r="FW317" s="1233"/>
      <c r="FX317" s="1233"/>
      <c r="FY317" s="1233"/>
      <c r="FZ317" s="1233"/>
      <c r="GA317" s="1233"/>
      <c r="GB317" s="1233"/>
      <c r="GC317" s="1233"/>
      <c r="GD317" s="1233"/>
      <c r="GE317" s="1233"/>
      <c r="GF317" s="1233"/>
      <c r="GG317" s="1233"/>
      <c r="GH317" s="1233"/>
      <c r="GI317" s="1233"/>
      <c r="GJ317" s="1233"/>
      <c r="GK317" s="1233"/>
      <c r="GL317" s="1233"/>
      <c r="GM317" s="1233"/>
      <c r="GN317" s="1233"/>
      <c r="GO317" s="1233"/>
      <c r="GP317" s="1233"/>
      <c r="GQ317" s="1233"/>
      <c r="GR317" s="1233"/>
      <c r="GS317" s="1233"/>
      <c r="GT317" s="1233"/>
      <c r="GU317" s="1233"/>
      <c r="GV317" s="1233"/>
      <c r="GW317" s="1233"/>
      <c r="GX317" s="1233"/>
      <c r="GY317" s="1233"/>
      <c r="GZ317" s="1233"/>
      <c r="HA317" s="1233"/>
      <c r="HB317" s="1233"/>
      <c r="HC317" s="1233"/>
      <c r="HD317" s="1233"/>
      <c r="HE317" s="1233"/>
      <c r="HF317" s="1233"/>
      <c r="HG317" s="1233"/>
      <c r="HH317" s="1233"/>
      <c r="HI317" s="1233"/>
      <c r="HJ317" s="1233"/>
      <c r="HK317" s="1233"/>
      <c r="HL317" s="1233"/>
      <c r="HM317" s="1233"/>
      <c r="HN317" s="1233"/>
      <c r="HO317" s="1233"/>
    </row>
    <row r="318" spans="32:223" s="325" customFormat="1" x14ac:dyDescent="0.2">
      <c r="AF318" s="932"/>
      <c r="AG318" s="932"/>
      <c r="AH318" s="932"/>
      <c r="AI318" s="932"/>
      <c r="AJ318" s="932"/>
      <c r="AK318" s="932"/>
      <c r="AL318" s="932"/>
      <c r="AM318" s="932"/>
      <c r="AN318" s="932"/>
      <c r="AP318" s="932"/>
      <c r="AQ318" s="932"/>
      <c r="AR318" s="932"/>
      <c r="AS318" s="932"/>
      <c r="AT318" s="932"/>
      <c r="AU318" s="932"/>
      <c r="AV318" s="932"/>
      <c r="AW318" s="932"/>
      <c r="AX318" s="932"/>
      <c r="BA318" s="1253"/>
      <c r="BB318" s="1253"/>
      <c r="BC318" s="1253"/>
      <c r="BE318" s="1233"/>
      <c r="BF318" s="1233"/>
      <c r="BG318" s="1233"/>
      <c r="BH318" s="1233"/>
      <c r="BI318" s="1233"/>
      <c r="BJ318" s="1233"/>
      <c r="BK318" s="1233"/>
      <c r="BL318" s="1233"/>
      <c r="BM318" s="1233"/>
      <c r="BN318" s="1233"/>
      <c r="BO318" s="1233"/>
      <c r="BP318" s="1233"/>
      <c r="BQ318" s="1233"/>
      <c r="BR318" s="1233"/>
      <c r="BS318" s="1233"/>
      <c r="BT318" s="1233"/>
      <c r="BU318" s="1233"/>
      <c r="BV318" s="1233"/>
      <c r="BW318" s="1233"/>
      <c r="BX318" s="1233"/>
      <c r="BY318" s="1233"/>
      <c r="BZ318" s="1233"/>
      <c r="CA318" s="1233"/>
      <c r="CB318" s="1233"/>
      <c r="CC318" s="1233"/>
      <c r="CD318" s="1233"/>
      <c r="CE318" s="1233"/>
      <c r="CF318" s="1233"/>
      <c r="CG318" s="1233"/>
      <c r="CH318" s="1233"/>
      <c r="CI318" s="1233"/>
      <c r="CJ318" s="1233"/>
      <c r="CK318" s="1233"/>
      <c r="CL318" s="1233"/>
      <c r="CM318" s="1233"/>
      <c r="CN318" s="1233"/>
      <c r="CO318" s="1233"/>
      <c r="CP318" s="1233"/>
      <c r="CQ318" s="1233"/>
      <c r="CR318" s="1233"/>
      <c r="CS318" s="1233"/>
      <c r="CT318" s="1233"/>
      <c r="CU318" s="1233"/>
      <c r="CV318" s="1233"/>
      <c r="CW318" s="1233"/>
      <c r="CX318" s="1233"/>
      <c r="CY318" s="1233"/>
      <c r="CZ318" s="1233"/>
      <c r="DA318" s="1233"/>
      <c r="DB318" s="1233"/>
      <c r="DC318" s="1233"/>
      <c r="DD318" s="1233"/>
      <c r="DE318" s="1233"/>
      <c r="DF318" s="1233"/>
      <c r="DG318" s="1233"/>
      <c r="DH318" s="1233"/>
      <c r="DI318" s="1233"/>
      <c r="DJ318" s="1233"/>
      <c r="DK318" s="1233"/>
      <c r="DL318" s="1233"/>
      <c r="DM318" s="1233"/>
      <c r="DN318" s="1233"/>
      <c r="DO318" s="1233"/>
      <c r="DP318" s="1233"/>
      <c r="DQ318" s="1233"/>
      <c r="DR318" s="1233"/>
      <c r="DS318" s="1233"/>
      <c r="DT318" s="1233"/>
      <c r="DU318" s="1233"/>
      <c r="DV318" s="1233"/>
      <c r="DW318" s="1233"/>
      <c r="DX318" s="1233"/>
      <c r="DY318" s="1233"/>
      <c r="DZ318" s="1233"/>
      <c r="EA318" s="1233"/>
      <c r="EB318" s="1233"/>
      <c r="EC318" s="1233"/>
      <c r="ED318" s="1233"/>
      <c r="EE318" s="1233"/>
      <c r="EF318" s="1233"/>
      <c r="EG318" s="1233"/>
      <c r="EH318" s="1253"/>
      <c r="EI318" s="1253"/>
      <c r="EJ318" s="1253"/>
      <c r="EK318" s="1253"/>
      <c r="EM318" s="1233"/>
      <c r="EN318" s="1233"/>
      <c r="EO318" s="1233"/>
      <c r="EP318" s="1233"/>
      <c r="EQ318" s="1233"/>
      <c r="ER318" s="1233"/>
      <c r="ES318" s="1233"/>
      <c r="ET318" s="1233"/>
      <c r="EU318" s="1233"/>
      <c r="EV318" s="1233"/>
      <c r="EW318" s="1233"/>
      <c r="EX318" s="1233"/>
      <c r="EY318" s="1233"/>
      <c r="EZ318" s="1233"/>
      <c r="FA318" s="1233"/>
      <c r="FB318" s="1233"/>
      <c r="FC318" s="1233"/>
      <c r="FD318" s="1233"/>
      <c r="FE318" s="1233"/>
      <c r="FF318" s="1233"/>
      <c r="FG318" s="1233"/>
      <c r="FH318" s="1233"/>
      <c r="FI318" s="1233"/>
      <c r="FJ318" s="1233"/>
      <c r="FK318" s="1233"/>
      <c r="FL318" s="1233"/>
      <c r="FM318" s="1233"/>
      <c r="FN318" s="1233"/>
      <c r="FO318" s="1233"/>
      <c r="FP318" s="1233"/>
      <c r="FQ318" s="1233"/>
      <c r="FR318" s="1233"/>
      <c r="FS318" s="1233"/>
      <c r="FT318" s="1233"/>
      <c r="FU318" s="1233"/>
      <c r="FV318" s="1233"/>
      <c r="FW318" s="1233"/>
      <c r="FX318" s="1233"/>
      <c r="FY318" s="1233"/>
      <c r="FZ318" s="1233"/>
      <c r="GA318" s="1233"/>
      <c r="GB318" s="1233"/>
      <c r="GC318" s="1233"/>
      <c r="GD318" s="1233"/>
      <c r="GE318" s="1233"/>
      <c r="GF318" s="1233"/>
      <c r="GG318" s="1233"/>
      <c r="GH318" s="1233"/>
      <c r="GI318" s="1233"/>
      <c r="GJ318" s="1233"/>
      <c r="GK318" s="1233"/>
      <c r="GL318" s="1233"/>
      <c r="GM318" s="1233"/>
      <c r="GN318" s="1233"/>
      <c r="GO318" s="1233"/>
      <c r="GP318" s="1233"/>
      <c r="GQ318" s="1233"/>
      <c r="GR318" s="1233"/>
      <c r="GS318" s="1233"/>
      <c r="GT318" s="1233"/>
      <c r="GU318" s="1233"/>
      <c r="GV318" s="1233"/>
      <c r="GW318" s="1233"/>
      <c r="GX318" s="1233"/>
      <c r="GY318" s="1233"/>
      <c r="GZ318" s="1233"/>
      <c r="HA318" s="1233"/>
      <c r="HB318" s="1233"/>
      <c r="HC318" s="1233"/>
      <c r="HD318" s="1233"/>
      <c r="HE318" s="1233"/>
      <c r="HF318" s="1233"/>
      <c r="HG318" s="1233"/>
      <c r="HH318" s="1233"/>
      <c r="HI318" s="1233"/>
      <c r="HJ318" s="1233"/>
      <c r="HK318" s="1233"/>
      <c r="HL318" s="1233"/>
      <c r="HM318" s="1233"/>
      <c r="HN318" s="1233"/>
      <c r="HO318" s="1233"/>
    </row>
    <row r="319" spans="32:223" s="325" customFormat="1" x14ac:dyDescent="0.2">
      <c r="AF319" s="932"/>
      <c r="AG319" s="932"/>
      <c r="AH319" s="932"/>
      <c r="AI319" s="932"/>
      <c r="AJ319" s="932"/>
      <c r="AK319" s="932"/>
      <c r="AL319" s="932"/>
      <c r="AM319" s="932"/>
      <c r="AN319" s="932"/>
      <c r="AP319" s="932"/>
      <c r="AQ319" s="932"/>
      <c r="AR319" s="932"/>
      <c r="AS319" s="932"/>
      <c r="AT319" s="932"/>
      <c r="AU319" s="932"/>
      <c r="AV319" s="932"/>
      <c r="AW319" s="932"/>
      <c r="AX319" s="932"/>
      <c r="BA319" s="1253"/>
      <c r="BB319" s="1253"/>
      <c r="BC319" s="1253"/>
      <c r="BE319" s="1233"/>
      <c r="BF319" s="1233"/>
      <c r="BG319" s="1233"/>
      <c r="BH319" s="1233"/>
      <c r="BI319" s="1233"/>
      <c r="BJ319" s="1233"/>
      <c r="BK319" s="1233"/>
      <c r="BL319" s="1233"/>
      <c r="BM319" s="1233"/>
      <c r="BN319" s="1233"/>
      <c r="BO319" s="1233"/>
      <c r="BP319" s="1233"/>
      <c r="BQ319" s="1233"/>
      <c r="BR319" s="1233"/>
      <c r="BS319" s="1233"/>
      <c r="BT319" s="1233"/>
      <c r="BU319" s="1233"/>
      <c r="BV319" s="1233"/>
      <c r="BW319" s="1233"/>
      <c r="BX319" s="1233"/>
      <c r="BY319" s="1233"/>
      <c r="BZ319" s="1233"/>
      <c r="CA319" s="1233"/>
      <c r="CB319" s="1233"/>
      <c r="CC319" s="1233"/>
      <c r="CD319" s="1233"/>
      <c r="CE319" s="1233"/>
      <c r="CF319" s="1233"/>
      <c r="CG319" s="1233"/>
      <c r="CH319" s="1233"/>
      <c r="CI319" s="1233"/>
      <c r="CJ319" s="1233"/>
      <c r="CK319" s="1233"/>
      <c r="CL319" s="1233"/>
      <c r="CM319" s="1233"/>
      <c r="CN319" s="1233"/>
      <c r="CO319" s="1233"/>
      <c r="CP319" s="1233"/>
      <c r="CQ319" s="1233"/>
      <c r="CR319" s="1233"/>
      <c r="CS319" s="1233"/>
      <c r="CT319" s="1233"/>
      <c r="CU319" s="1233"/>
      <c r="CV319" s="1233"/>
      <c r="CW319" s="1233"/>
      <c r="CX319" s="1233"/>
      <c r="CY319" s="1233"/>
      <c r="CZ319" s="1233"/>
      <c r="DA319" s="1233"/>
      <c r="DB319" s="1233"/>
      <c r="DC319" s="1233"/>
      <c r="DD319" s="1233"/>
      <c r="DE319" s="1233"/>
      <c r="DF319" s="1233"/>
      <c r="DG319" s="1233"/>
      <c r="DH319" s="1233"/>
      <c r="DI319" s="1233"/>
      <c r="DJ319" s="1233"/>
      <c r="DK319" s="1233"/>
      <c r="DL319" s="1233"/>
      <c r="DM319" s="1233"/>
      <c r="DN319" s="1233"/>
      <c r="DO319" s="1233"/>
      <c r="DP319" s="1233"/>
      <c r="DQ319" s="1233"/>
      <c r="DR319" s="1233"/>
      <c r="DS319" s="1233"/>
      <c r="DT319" s="1233"/>
      <c r="DU319" s="1233"/>
      <c r="DV319" s="1233"/>
      <c r="DW319" s="1233"/>
      <c r="DX319" s="1233"/>
      <c r="DY319" s="1233"/>
      <c r="DZ319" s="1233"/>
      <c r="EA319" s="1233"/>
      <c r="EB319" s="1233"/>
      <c r="EC319" s="1233"/>
      <c r="ED319" s="1233"/>
      <c r="EE319" s="1233"/>
      <c r="EF319" s="1233"/>
      <c r="EG319" s="1233"/>
      <c r="EH319" s="1253"/>
      <c r="EI319" s="1253"/>
      <c r="EJ319" s="1253"/>
      <c r="EK319" s="1253"/>
      <c r="EM319" s="1233"/>
      <c r="EN319" s="1233"/>
      <c r="EO319" s="1233"/>
      <c r="EP319" s="1233"/>
      <c r="EQ319" s="1233"/>
      <c r="ER319" s="1233"/>
      <c r="ES319" s="1233"/>
      <c r="ET319" s="1233"/>
      <c r="EU319" s="1233"/>
      <c r="EV319" s="1233"/>
      <c r="EW319" s="1233"/>
      <c r="EX319" s="1233"/>
      <c r="EY319" s="1233"/>
      <c r="EZ319" s="1233"/>
      <c r="FA319" s="1233"/>
      <c r="FB319" s="1233"/>
      <c r="FC319" s="1233"/>
      <c r="FD319" s="1233"/>
      <c r="FE319" s="1233"/>
      <c r="FF319" s="1233"/>
      <c r="FG319" s="1233"/>
      <c r="FH319" s="1233"/>
      <c r="FI319" s="1233"/>
      <c r="FJ319" s="1233"/>
      <c r="FK319" s="1233"/>
      <c r="FL319" s="1233"/>
      <c r="FM319" s="1233"/>
      <c r="FN319" s="1233"/>
      <c r="FO319" s="1233"/>
      <c r="FP319" s="1233"/>
      <c r="FQ319" s="1233"/>
      <c r="FR319" s="1233"/>
      <c r="FS319" s="1233"/>
      <c r="FT319" s="1233"/>
      <c r="FU319" s="1233"/>
      <c r="FV319" s="1233"/>
      <c r="FW319" s="1233"/>
      <c r="FX319" s="1233"/>
      <c r="FY319" s="1233"/>
      <c r="FZ319" s="1233"/>
      <c r="GA319" s="1233"/>
      <c r="GB319" s="1233"/>
      <c r="GC319" s="1233"/>
      <c r="GD319" s="1233"/>
      <c r="GE319" s="1233"/>
      <c r="GF319" s="1233"/>
      <c r="GG319" s="1233"/>
      <c r="GH319" s="1233"/>
      <c r="GI319" s="1233"/>
      <c r="GJ319" s="1233"/>
      <c r="GK319" s="1233"/>
      <c r="GL319" s="1233"/>
      <c r="GM319" s="1233"/>
      <c r="GN319" s="1233"/>
      <c r="GO319" s="1233"/>
      <c r="GP319" s="1233"/>
      <c r="GQ319" s="1233"/>
      <c r="GR319" s="1233"/>
      <c r="GS319" s="1233"/>
      <c r="GT319" s="1233"/>
      <c r="GU319" s="1233"/>
      <c r="GV319" s="1233"/>
      <c r="GW319" s="1233"/>
      <c r="GX319" s="1233"/>
      <c r="GY319" s="1233"/>
      <c r="GZ319" s="1233"/>
      <c r="HA319" s="1233"/>
      <c r="HB319" s="1233"/>
      <c r="HC319" s="1233"/>
      <c r="HD319" s="1233"/>
      <c r="HE319" s="1233"/>
      <c r="HF319" s="1233"/>
      <c r="HG319" s="1233"/>
      <c r="HH319" s="1233"/>
      <c r="HI319" s="1233"/>
      <c r="HJ319" s="1233"/>
      <c r="HK319" s="1233"/>
      <c r="HL319" s="1233"/>
      <c r="HM319" s="1233"/>
      <c r="HN319" s="1233"/>
      <c r="HO319" s="1233"/>
    </row>
    <row r="320" spans="32:223" s="325" customFormat="1" x14ac:dyDescent="0.2">
      <c r="AF320" s="932"/>
      <c r="AG320" s="932"/>
      <c r="AH320" s="932"/>
      <c r="AI320" s="932"/>
      <c r="AJ320" s="932"/>
      <c r="AK320" s="932"/>
      <c r="AL320" s="932"/>
      <c r="AM320" s="932"/>
      <c r="AN320" s="932"/>
      <c r="AP320" s="932"/>
      <c r="AQ320" s="932"/>
      <c r="AR320" s="932"/>
      <c r="AS320" s="932"/>
      <c r="AT320" s="932"/>
      <c r="AU320" s="932"/>
      <c r="AV320" s="932"/>
      <c r="AW320" s="932"/>
      <c r="AX320" s="932"/>
      <c r="BA320" s="1253"/>
      <c r="BB320" s="1253"/>
      <c r="BC320" s="1253"/>
      <c r="BE320" s="1233"/>
      <c r="BF320" s="1233"/>
      <c r="BG320" s="1233"/>
      <c r="BH320" s="1233"/>
      <c r="BI320" s="1233"/>
      <c r="BJ320" s="1233"/>
      <c r="BK320" s="1233"/>
      <c r="BL320" s="1233"/>
      <c r="BM320" s="1233"/>
      <c r="BN320" s="1233"/>
      <c r="BO320" s="1233"/>
      <c r="BP320" s="1233"/>
      <c r="BQ320" s="1233"/>
      <c r="BR320" s="1233"/>
      <c r="BS320" s="1233"/>
      <c r="BT320" s="1233"/>
      <c r="BU320" s="1233"/>
      <c r="BV320" s="1233"/>
      <c r="BW320" s="1233"/>
      <c r="BX320" s="1233"/>
      <c r="BY320" s="1233"/>
      <c r="BZ320" s="1233"/>
      <c r="CA320" s="1233"/>
      <c r="CB320" s="1233"/>
      <c r="CC320" s="1233"/>
      <c r="CD320" s="1233"/>
      <c r="CE320" s="1233"/>
      <c r="CF320" s="1233"/>
      <c r="CG320" s="1233"/>
      <c r="CH320" s="1233"/>
      <c r="CI320" s="1233"/>
      <c r="CJ320" s="1233"/>
      <c r="CK320" s="1233"/>
      <c r="CL320" s="1233"/>
      <c r="CM320" s="1233"/>
      <c r="CN320" s="1233"/>
      <c r="CO320" s="1233"/>
      <c r="CP320" s="1233"/>
      <c r="CQ320" s="1233"/>
      <c r="CR320" s="1233"/>
      <c r="CS320" s="1233"/>
      <c r="CT320" s="1233"/>
      <c r="CU320" s="1233"/>
      <c r="CV320" s="1233"/>
      <c r="CW320" s="1233"/>
      <c r="CX320" s="1233"/>
      <c r="CY320" s="1233"/>
      <c r="CZ320" s="1233"/>
      <c r="DA320" s="1233"/>
      <c r="DB320" s="1233"/>
      <c r="DC320" s="1233"/>
      <c r="DD320" s="1233"/>
      <c r="DE320" s="1233"/>
      <c r="DF320" s="1233"/>
      <c r="DG320" s="1233"/>
      <c r="DH320" s="1233"/>
      <c r="DI320" s="1233"/>
      <c r="DJ320" s="1233"/>
      <c r="DK320" s="1233"/>
      <c r="DL320" s="1233"/>
      <c r="DM320" s="1233"/>
      <c r="DN320" s="1233"/>
      <c r="DO320" s="1233"/>
      <c r="DP320" s="1233"/>
      <c r="DQ320" s="1233"/>
      <c r="DR320" s="1233"/>
      <c r="DS320" s="1233"/>
      <c r="DT320" s="1233"/>
      <c r="DU320" s="1233"/>
      <c r="DV320" s="1233"/>
      <c r="DW320" s="1233"/>
      <c r="DX320" s="1233"/>
      <c r="DY320" s="1233"/>
      <c r="DZ320" s="1233"/>
      <c r="EA320" s="1233"/>
      <c r="EB320" s="1233"/>
      <c r="EC320" s="1233"/>
      <c r="ED320" s="1233"/>
      <c r="EE320" s="1233"/>
      <c r="EF320" s="1233"/>
      <c r="EG320" s="1233"/>
      <c r="EH320" s="1253"/>
      <c r="EI320" s="1253"/>
      <c r="EJ320" s="1253"/>
      <c r="EK320" s="1253"/>
      <c r="EM320" s="1233"/>
      <c r="EN320" s="1233"/>
      <c r="EO320" s="1233"/>
      <c r="EP320" s="1233"/>
      <c r="EQ320" s="1233"/>
      <c r="ER320" s="1233"/>
      <c r="ES320" s="1233"/>
      <c r="ET320" s="1233"/>
      <c r="EU320" s="1233"/>
      <c r="EV320" s="1233"/>
      <c r="EW320" s="1233"/>
      <c r="EX320" s="1233"/>
      <c r="EY320" s="1233"/>
      <c r="EZ320" s="1233"/>
      <c r="FA320" s="1233"/>
      <c r="FB320" s="1233"/>
      <c r="FC320" s="1233"/>
      <c r="FD320" s="1233"/>
      <c r="FE320" s="1233"/>
      <c r="FF320" s="1233"/>
      <c r="FG320" s="1233"/>
      <c r="FH320" s="1233"/>
      <c r="FI320" s="1233"/>
      <c r="FJ320" s="1233"/>
      <c r="FK320" s="1233"/>
      <c r="FL320" s="1233"/>
      <c r="FM320" s="1233"/>
      <c r="FN320" s="1233"/>
      <c r="FO320" s="1233"/>
      <c r="FP320" s="1233"/>
      <c r="FQ320" s="1233"/>
      <c r="FR320" s="1233"/>
      <c r="FS320" s="1233"/>
      <c r="FT320" s="1233"/>
      <c r="FU320" s="1233"/>
      <c r="FV320" s="1233"/>
      <c r="FW320" s="1233"/>
      <c r="FX320" s="1233"/>
      <c r="FY320" s="1233"/>
      <c r="FZ320" s="1233"/>
      <c r="GA320" s="1233"/>
      <c r="GB320" s="1233"/>
      <c r="GC320" s="1233"/>
      <c r="GD320" s="1233"/>
      <c r="GE320" s="1233"/>
      <c r="GF320" s="1233"/>
      <c r="GG320" s="1233"/>
      <c r="GH320" s="1233"/>
      <c r="GI320" s="1233"/>
      <c r="GJ320" s="1233"/>
      <c r="GK320" s="1233"/>
      <c r="GL320" s="1233"/>
      <c r="GM320" s="1233"/>
      <c r="GN320" s="1233"/>
      <c r="GO320" s="1233"/>
      <c r="GP320" s="1233"/>
      <c r="GQ320" s="1233"/>
      <c r="GR320" s="1233"/>
      <c r="GS320" s="1233"/>
      <c r="GT320" s="1233"/>
      <c r="GU320" s="1233"/>
      <c r="GV320" s="1233"/>
      <c r="GW320" s="1233"/>
      <c r="GX320" s="1233"/>
      <c r="GY320" s="1233"/>
      <c r="GZ320" s="1233"/>
      <c r="HA320" s="1233"/>
      <c r="HB320" s="1233"/>
      <c r="HC320" s="1233"/>
      <c r="HD320" s="1233"/>
      <c r="HE320" s="1233"/>
      <c r="HF320" s="1233"/>
      <c r="HG320" s="1233"/>
      <c r="HH320" s="1233"/>
      <c r="HI320" s="1233"/>
      <c r="HJ320" s="1233"/>
      <c r="HK320" s="1233"/>
      <c r="HL320" s="1233"/>
      <c r="HM320" s="1233"/>
      <c r="HN320" s="1233"/>
      <c r="HO320" s="1233"/>
    </row>
    <row r="321" spans="32:223" s="325" customFormat="1" x14ac:dyDescent="0.2">
      <c r="AF321" s="932"/>
      <c r="AG321" s="932"/>
      <c r="AH321" s="932"/>
      <c r="AI321" s="932"/>
      <c r="AJ321" s="932"/>
      <c r="AK321" s="932"/>
      <c r="AL321" s="932"/>
      <c r="AM321" s="932"/>
      <c r="AN321" s="932"/>
      <c r="AP321" s="932"/>
      <c r="AQ321" s="932"/>
      <c r="AR321" s="932"/>
      <c r="AS321" s="932"/>
      <c r="AT321" s="932"/>
      <c r="AU321" s="932"/>
      <c r="AV321" s="932"/>
      <c r="AW321" s="932"/>
      <c r="AX321" s="932"/>
      <c r="BA321" s="1253"/>
      <c r="BB321" s="1253"/>
      <c r="BC321" s="1253"/>
      <c r="BE321" s="1233"/>
      <c r="BF321" s="1233"/>
      <c r="BG321" s="1233"/>
      <c r="BH321" s="1233"/>
      <c r="BI321" s="1233"/>
      <c r="BJ321" s="1233"/>
      <c r="BK321" s="1233"/>
      <c r="BL321" s="1233"/>
      <c r="BM321" s="1233"/>
      <c r="BN321" s="1233"/>
      <c r="BO321" s="1233"/>
      <c r="BP321" s="1233"/>
      <c r="BQ321" s="1233"/>
      <c r="BR321" s="1233"/>
      <c r="BS321" s="1233"/>
      <c r="BT321" s="1233"/>
      <c r="BU321" s="1233"/>
      <c r="BV321" s="1233"/>
      <c r="BW321" s="1233"/>
      <c r="BX321" s="1233"/>
      <c r="BY321" s="1233"/>
      <c r="BZ321" s="1233"/>
      <c r="CA321" s="1233"/>
      <c r="CB321" s="1233"/>
      <c r="CC321" s="1233"/>
      <c r="CD321" s="1233"/>
      <c r="CE321" s="1233"/>
      <c r="CF321" s="1233"/>
      <c r="CG321" s="1233"/>
      <c r="CH321" s="1233"/>
      <c r="CI321" s="1233"/>
      <c r="CJ321" s="1233"/>
      <c r="CK321" s="1233"/>
      <c r="CL321" s="1233"/>
      <c r="CM321" s="1233"/>
      <c r="CN321" s="1233"/>
      <c r="CO321" s="1233"/>
      <c r="CP321" s="1233"/>
      <c r="CQ321" s="1233"/>
      <c r="CR321" s="1233"/>
      <c r="CS321" s="1233"/>
      <c r="CT321" s="1233"/>
      <c r="CU321" s="1233"/>
      <c r="CV321" s="1233"/>
      <c r="CW321" s="1233"/>
      <c r="CX321" s="1233"/>
      <c r="CY321" s="1233"/>
      <c r="CZ321" s="1233"/>
      <c r="DA321" s="1233"/>
      <c r="DB321" s="1233"/>
      <c r="DC321" s="1233"/>
      <c r="DD321" s="1233"/>
      <c r="DE321" s="1233"/>
      <c r="DF321" s="1233"/>
      <c r="DG321" s="1233"/>
      <c r="DH321" s="1233"/>
      <c r="DI321" s="1233"/>
      <c r="DJ321" s="1233"/>
      <c r="DK321" s="1233"/>
      <c r="DL321" s="1233"/>
      <c r="DM321" s="1233"/>
      <c r="DN321" s="1233"/>
      <c r="DO321" s="1233"/>
      <c r="DP321" s="1233"/>
      <c r="DQ321" s="1233"/>
      <c r="DR321" s="1233"/>
      <c r="DS321" s="1233"/>
      <c r="DT321" s="1233"/>
      <c r="DU321" s="1233"/>
      <c r="DV321" s="1233"/>
      <c r="DW321" s="1233"/>
      <c r="DX321" s="1233"/>
      <c r="DY321" s="1233"/>
      <c r="DZ321" s="1233"/>
      <c r="EA321" s="1233"/>
      <c r="EB321" s="1233"/>
      <c r="EC321" s="1233"/>
      <c r="ED321" s="1233"/>
      <c r="EE321" s="1233"/>
      <c r="EF321" s="1233"/>
      <c r="EG321" s="1233"/>
      <c r="EH321" s="1253"/>
      <c r="EI321" s="1253"/>
      <c r="EJ321" s="1253"/>
      <c r="EK321" s="1253"/>
      <c r="EM321" s="1233"/>
      <c r="EN321" s="1233"/>
      <c r="EO321" s="1233"/>
      <c r="EP321" s="1233"/>
      <c r="EQ321" s="1233"/>
      <c r="ER321" s="1233"/>
      <c r="ES321" s="1233"/>
      <c r="ET321" s="1233"/>
      <c r="EU321" s="1233"/>
      <c r="EV321" s="1233"/>
      <c r="EW321" s="1233"/>
      <c r="EX321" s="1233"/>
      <c r="EY321" s="1233"/>
      <c r="EZ321" s="1233"/>
      <c r="FA321" s="1233"/>
      <c r="FB321" s="1233"/>
      <c r="FC321" s="1233"/>
      <c r="FD321" s="1233"/>
      <c r="FE321" s="1233"/>
      <c r="FF321" s="1233"/>
      <c r="FG321" s="1233"/>
      <c r="FH321" s="1233"/>
      <c r="FI321" s="1233"/>
      <c r="FJ321" s="1233"/>
      <c r="FK321" s="1233"/>
      <c r="FL321" s="1233"/>
      <c r="FM321" s="1233"/>
      <c r="FN321" s="1233"/>
      <c r="FO321" s="1233"/>
      <c r="FP321" s="1233"/>
      <c r="FQ321" s="1233"/>
      <c r="FR321" s="1233"/>
      <c r="FS321" s="1233"/>
      <c r="FT321" s="1233"/>
      <c r="FU321" s="1233"/>
      <c r="FV321" s="1233"/>
      <c r="FW321" s="1233"/>
      <c r="FX321" s="1233"/>
      <c r="FY321" s="1233"/>
      <c r="FZ321" s="1233"/>
      <c r="GA321" s="1233"/>
      <c r="GB321" s="1233"/>
      <c r="GC321" s="1233"/>
      <c r="GD321" s="1233"/>
      <c r="GE321" s="1233"/>
      <c r="GF321" s="1233"/>
      <c r="GG321" s="1233"/>
      <c r="GH321" s="1233"/>
      <c r="GI321" s="1233"/>
      <c r="GJ321" s="1233"/>
      <c r="GK321" s="1233"/>
      <c r="GL321" s="1233"/>
      <c r="GM321" s="1233"/>
      <c r="GN321" s="1233"/>
      <c r="GO321" s="1233"/>
      <c r="GP321" s="1233"/>
      <c r="GQ321" s="1233"/>
      <c r="GR321" s="1233"/>
      <c r="GS321" s="1233"/>
      <c r="GT321" s="1233"/>
      <c r="GU321" s="1233"/>
      <c r="GV321" s="1233"/>
      <c r="GW321" s="1233"/>
      <c r="GX321" s="1233"/>
      <c r="GY321" s="1233"/>
      <c r="GZ321" s="1233"/>
      <c r="HA321" s="1233"/>
      <c r="HB321" s="1233"/>
      <c r="HC321" s="1233"/>
      <c r="HD321" s="1233"/>
      <c r="HE321" s="1233"/>
      <c r="HF321" s="1233"/>
      <c r="HG321" s="1233"/>
      <c r="HH321" s="1233"/>
      <c r="HI321" s="1233"/>
      <c r="HJ321" s="1233"/>
      <c r="HK321" s="1233"/>
      <c r="HL321" s="1233"/>
      <c r="HM321" s="1233"/>
      <c r="HN321" s="1233"/>
      <c r="HO321" s="1233"/>
    </row>
    <row r="322" spans="32:223" s="325" customFormat="1" x14ac:dyDescent="0.2">
      <c r="AF322" s="932"/>
      <c r="AG322" s="932"/>
      <c r="AH322" s="932"/>
      <c r="AI322" s="932"/>
      <c r="AJ322" s="932"/>
      <c r="AK322" s="932"/>
      <c r="AL322" s="932"/>
      <c r="AM322" s="932"/>
      <c r="AN322" s="932"/>
      <c r="AP322" s="932"/>
      <c r="AQ322" s="932"/>
      <c r="AR322" s="932"/>
      <c r="AS322" s="932"/>
      <c r="AT322" s="932"/>
      <c r="AU322" s="932"/>
      <c r="AV322" s="932"/>
      <c r="AW322" s="932"/>
      <c r="AX322" s="932"/>
      <c r="BA322" s="1253"/>
      <c r="BB322" s="1253"/>
      <c r="BC322" s="1253"/>
      <c r="BE322" s="1233"/>
      <c r="BF322" s="1233"/>
      <c r="BG322" s="1233"/>
      <c r="BH322" s="1233"/>
      <c r="BI322" s="1233"/>
      <c r="BJ322" s="1233"/>
      <c r="BK322" s="1233"/>
      <c r="BL322" s="1233"/>
      <c r="BM322" s="1233"/>
      <c r="BN322" s="1233"/>
      <c r="BO322" s="1233"/>
      <c r="BP322" s="1233"/>
      <c r="BQ322" s="1233"/>
      <c r="BR322" s="1233"/>
      <c r="BS322" s="1233"/>
      <c r="BT322" s="1233"/>
      <c r="BU322" s="1233"/>
      <c r="BV322" s="1233"/>
      <c r="BW322" s="1233"/>
      <c r="BX322" s="1233"/>
      <c r="BY322" s="1233"/>
      <c r="BZ322" s="1233"/>
      <c r="CA322" s="1233"/>
      <c r="CB322" s="1233"/>
      <c r="CC322" s="1233"/>
      <c r="CD322" s="1233"/>
      <c r="CE322" s="1233"/>
      <c r="CF322" s="1233"/>
      <c r="CG322" s="1233"/>
      <c r="CH322" s="1233"/>
      <c r="CI322" s="1233"/>
      <c r="CJ322" s="1233"/>
      <c r="CK322" s="1233"/>
      <c r="CL322" s="1233"/>
      <c r="CM322" s="1233"/>
      <c r="CN322" s="1233"/>
      <c r="CO322" s="1233"/>
      <c r="CP322" s="1233"/>
      <c r="CQ322" s="1233"/>
      <c r="CR322" s="1233"/>
      <c r="CS322" s="1233"/>
      <c r="CT322" s="1233"/>
      <c r="CU322" s="1233"/>
      <c r="CV322" s="1233"/>
      <c r="CW322" s="1233"/>
      <c r="CX322" s="1233"/>
      <c r="CY322" s="1233"/>
      <c r="CZ322" s="1233"/>
      <c r="DA322" s="1233"/>
      <c r="DB322" s="1233"/>
      <c r="DC322" s="1233"/>
      <c r="DD322" s="1233"/>
      <c r="DE322" s="1233"/>
      <c r="DF322" s="1233"/>
      <c r="DG322" s="1233"/>
      <c r="DH322" s="1233"/>
      <c r="DI322" s="1233"/>
      <c r="DJ322" s="1233"/>
      <c r="DK322" s="1233"/>
      <c r="DL322" s="1233"/>
      <c r="DM322" s="1233"/>
      <c r="DN322" s="1233"/>
      <c r="DO322" s="1233"/>
      <c r="DP322" s="1233"/>
      <c r="DQ322" s="1233"/>
      <c r="DR322" s="1233"/>
      <c r="DS322" s="1233"/>
      <c r="DT322" s="1233"/>
      <c r="DU322" s="1233"/>
      <c r="DV322" s="1233"/>
      <c r="DW322" s="1233"/>
      <c r="DX322" s="1233"/>
      <c r="DY322" s="1233"/>
      <c r="DZ322" s="1233"/>
      <c r="EA322" s="1233"/>
      <c r="EB322" s="1233"/>
      <c r="EC322" s="1233"/>
      <c r="ED322" s="1233"/>
      <c r="EE322" s="1233"/>
      <c r="EF322" s="1233"/>
      <c r="EG322" s="1233"/>
      <c r="EH322" s="1253"/>
      <c r="EI322" s="1253"/>
      <c r="EJ322" s="1253"/>
      <c r="EK322" s="1253"/>
      <c r="EM322" s="1233"/>
      <c r="EN322" s="1233"/>
      <c r="EO322" s="1233"/>
      <c r="EP322" s="1233"/>
      <c r="EQ322" s="1233"/>
      <c r="ER322" s="1233"/>
      <c r="ES322" s="1233"/>
      <c r="ET322" s="1233"/>
      <c r="EU322" s="1233"/>
      <c r="EV322" s="1233"/>
      <c r="EW322" s="1233"/>
      <c r="EX322" s="1233"/>
      <c r="EY322" s="1233"/>
      <c r="EZ322" s="1233"/>
      <c r="FA322" s="1233"/>
      <c r="FB322" s="1233"/>
      <c r="FC322" s="1233"/>
      <c r="FD322" s="1233"/>
      <c r="FE322" s="1233"/>
      <c r="FF322" s="1233"/>
      <c r="FG322" s="1233"/>
      <c r="FH322" s="1233"/>
      <c r="FI322" s="1233"/>
      <c r="FJ322" s="1233"/>
      <c r="FK322" s="1233"/>
      <c r="FL322" s="1233"/>
      <c r="FM322" s="1233"/>
      <c r="FN322" s="1233"/>
      <c r="FO322" s="1233"/>
      <c r="FP322" s="1233"/>
      <c r="FQ322" s="1233"/>
      <c r="FR322" s="1233"/>
      <c r="FS322" s="1233"/>
      <c r="FT322" s="1233"/>
      <c r="FU322" s="1233"/>
      <c r="FV322" s="1233"/>
      <c r="FW322" s="1233"/>
      <c r="FX322" s="1233"/>
      <c r="FY322" s="1233"/>
      <c r="FZ322" s="1233"/>
      <c r="GA322" s="1233"/>
      <c r="GB322" s="1233"/>
      <c r="GC322" s="1233"/>
      <c r="GD322" s="1233"/>
      <c r="GE322" s="1233"/>
      <c r="GF322" s="1233"/>
      <c r="GG322" s="1233"/>
      <c r="GH322" s="1233"/>
      <c r="GI322" s="1233"/>
      <c r="GJ322" s="1233"/>
      <c r="GK322" s="1233"/>
      <c r="GL322" s="1233"/>
      <c r="GM322" s="1233"/>
      <c r="GN322" s="1233"/>
      <c r="GO322" s="1233"/>
      <c r="GP322" s="1233"/>
      <c r="GQ322" s="1233"/>
      <c r="GR322" s="1233"/>
      <c r="GS322" s="1233"/>
      <c r="GT322" s="1233"/>
      <c r="GU322" s="1233"/>
      <c r="GV322" s="1233"/>
      <c r="GW322" s="1233"/>
      <c r="GX322" s="1233"/>
      <c r="GY322" s="1233"/>
      <c r="GZ322" s="1233"/>
      <c r="HA322" s="1233"/>
      <c r="HB322" s="1233"/>
      <c r="HC322" s="1233"/>
      <c r="HD322" s="1233"/>
      <c r="HE322" s="1233"/>
      <c r="HF322" s="1233"/>
      <c r="HG322" s="1233"/>
      <c r="HH322" s="1233"/>
      <c r="HI322" s="1233"/>
      <c r="HJ322" s="1233"/>
      <c r="HK322" s="1233"/>
      <c r="HL322" s="1233"/>
      <c r="HM322" s="1233"/>
      <c r="HN322" s="1233"/>
      <c r="HO322" s="1233"/>
    </row>
    <row r="323" spans="32:223" s="325" customFormat="1" x14ac:dyDescent="0.2">
      <c r="AF323" s="932"/>
      <c r="AG323" s="932"/>
      <c r="AH323" s="932"/>
      <c r="AI323" s="932"/>
      <c r="AJ323" s="932"/>
      <c r="AK323" s="932"/>
      <c r="AL323" s="932"/>
      <c r="AM323" s="932"/>
      <c r="AN323" s="932"/>
      <c r="AP323" s="932"/>
      <c r="AQ323" s="932"/>
      <c r="AR323" s="932"/>
      <c r="AS323" s="932"/>
      <c r="AT323" s="932"/>
      <c r="AU323" s="932"/>
      <c r="AV323" s="932"/>
      <c r="AW323" s="932"/>
      <c r="AX323" s="932"/>
      <c r="BA323" s="1253"/>
      <c r="BB323" s="1253"/>
      <c r="BC323" s="1253"/>
      <c r="BE323" s="1233"/>
      <c r="BF323" s="1233"/>
      <c r="BG323" s="1233"/>
      <c r="BH323" s="1233"/>
      <c r="BI323" s="1233"/>
      <c r="BJ323" s="1233"/>
      <c r="BK323" s="1233"/>
      <c r="BL323" s="1233"/>
      <c r="BM323" s="1233"/>
      <c r="BN323" s="1233"/>
      <c r="BO323" s="1233"/>
      <c r="BP323" s="1233"/>
      <c r="BQ323" s="1233"/>
      <c r="BR323" s="1233"/>
      <c r="BS323" s="1233"/>
      <c r="BT323" s="1233"/>
      <c r="BU323" s="1233"/>
      <c r="BV323" s="1233"/>
      <c r="BW323" s="1233"/>
      <c r="BX323" s="1233"/>
      <c r="BY323" s="1233"/>
      <c r="BZ323" s="1233"/>
      <c r="CA323" s="1233"/>
      <c r="CB323" s="1233"/>
      <c r="CC323" s="1233"/>
      <c r="CD323" s="1233"/>
      <c r="CE323" s="1233"/>
      <c r="CF323" s="1233"/>
      <c r="CG323" s="1233"/>
      <c r="CH323" s="1233"/>
      <c r="CI323" s="1233"/>
      <c r="CJ323" s="1233"/>
      <c r="CK323" s="1233"/>
      <c r="CL323" s="1233"/>
      <c r="CM323" s="1233"/>
      <c r="CN323" s="1233"/>
      <c r="CO323" s="1233"/>
      <c r="CP323" s="1233"/>
      <c r="CQ323" s="1233"/>
      <c r="CR323" s="1233"/>
      <c r="CS323" s="1233"/>
      <c r="CT323" s="1233"/>
      <c r="CU323" s="1233"/>
      <c r="CV323" s="1233"/>
      <c r="CW323" s="1233"/>
      <c r="CX323" s="1233"/>
      <c r="CY323" s="1233"/>
      <c r="CZ323" s="1233"/>
      <c r="DA323" s="1233"/>
      <c r="DB323" s="1233"/>
      <c r="DC323" s="1233"/>
      <c r="DD323" s="1233"/>
      <c r="DE323" s="1233"/>
      <c r="DF323" s="1233"/>
      <c r="DG323" s="1233"/>
      <c r="DH323" s="1233"/>
      <c r="DI323" s="1233"/>
      <c r="DJ323" s="1233"/>
      <c r="DK323" s="1233"/>
      <c r="DL323" s="1233"/>
      <c r="DM323" s="1233"/>
      <c r="DN323" s="1233"/>
      <c r="DO323" s="1233"/>
      <c r="DP323" s="1233"/>
      <c r="DQ323" s="1233"/>
      <c r="DR323" s="1233"/>
      <c r="DS323" s="1233"/>
      <c r="DT323" s="1233"/>
      <c r="DU323" s="1233"/>
      <c r="DV323" s="1233"/>
      <c r="DW323" s="1233"/>
      <c r="DX323" s="1233"/>
      <c r="DY323" s="1233"/>
      <c r="DZ323" s="1233"/>
      <c r="EA323" s="1233"/>
      <c r="EB323" s="1233"/>
      <c r="EC323" s="1233"/>
      <c r="ED323" s="1233"/>
      <c r="EE323" s="1233"/>
      <c r="EF323" s="1233"/>
      <c r="EG323" s="1233"/>
      <c r="EH323" s="1253"/>
      <c r="EI323" s="1253"/>
      <c r="EJ323" s="1253"/>
      <c r="EK323" s="1253"/>
      <c r="EM323" s="1233"/>
      <c r="EN323" s="1233"/>
      <c r="EO323" s="1233"/>
      <c r="EP323" s="1233"/>
      <c r="EQ323" s="1233"/>
      <c r="ER323" s="1233"/>
      <c r="ES323" s="1233"/>
      <c r="ET323" s="1233"/>
      <c r="EU323" s="1233"/>
      <c r="EV323" s="1233"/>
      <c r="EW323" s="1233"/>
      <c r="EX323" s="1233"/>
      <c r="EY323" s="1233"/>
      <c r="EZ323" s="1233"/>
      <c r="FA323" s="1233"/>
      <c r="FB323" s="1233"/>
      <c r="FC323" s="1233"/>
      <c r="FD323" s="1233"/>
      <c r="FE323" s="1233"/>
      <c r="FF323" s="1233"/>
      <c r="FG323" s="1233"/>
      <c r="FH323" s="1233"/>
      <c r="FI323" s="1233"/>
      <c r="FJ323" s="1233"/>
      <c r="FK323" s="1233"/>
      <c r="FL323" s="1233"/>
      <c r="FM323" s="1233"/>
      <c r="FN323" s="1233"/>
      <c r="FO323" s="1233"/>
      <c r="FP323" s="1233"/>
      <c r="FQ323" s="1233"/>
      <c r="FR323" s="1233"/>
      <c r="FS323" s="1233"/>
      <c r="FT323" s="1233"/>
      <c r="FU323" s="1233"/>
      <c r="FV323" s="1233"/>
      <c r="FW323" s="1233"/>
      <c r="FX323" s="1233"/>
      <c r="FY323" s="1233"/>
      <c r="FZ323" s="1233"/>
      <c r="GA323" s="1233"/>
      <c r="GB323" s="1233"/>
      <c r="GC323" s="1233"/>
      <c r="GD323" s="1233"/>
      <c r="GE323" s="1233"/>
      <c r="GF323" s="1233"/>
      <c r="GG323" s="1233"/>
      <c r="GH323" s="1233"/>
      <c r="GI323" s="1233"/>
      <c r="GJ323" s="1233"/>
      <c r="GK323" s="1233"/>
      <c r="GL323" s="1233"/>
      <c r="GM323" s="1233"/>
      <c r="GN323" s="1233"/>
      <c r="GO323" s="1233"/>
      <c r="GP323" s="1233"/>
      <c r="GQ323" s="1233"/>
      <c r="GR323" s="1233"/>
      <c r="GS323" s="1233"/>
      <c r="GT323" s="1233"/>
      <c r="GU323" s="1233"/>
      <c r="GV323" s="1233"/>
      <c r="GW323" s="1233"/>
      <c r="GX323" s="1233"/>
      <c r="GY323" s="1233"/>
      <c r="GZ323" s="1233"/>
      <c r="HA323" s="1233"/>
      <c r="HB323" s="1233"/>
      <c r="HC323" s="1233"/>
      <c r="HD323" s="1233"/>
      <c r="HE323" s="1233"/>
      <c r="HF323" s="1233"/>
      <c r="HG323" s="1233"/>
      <c r="HH323" s="1233"/>
      <c r="HI323" s="1233"/>
      <c r="HJ323" s="1233"/>
      <c r="HK323" s="1233"/>
      <c r="HL323" s="1233"/>
      <c r="HM323" s="1233"/>
      <c r="HN323" s="1233"/>
      <c r="HO323" s="1233"/>
    </row>
    <row r="324" spans="32:223" s="325" customFormat="1" x14ac:dyDescent="0.2">
      <c r="AF324" s="932"/>
      <c r="AG324" s="932"/>
      <c r="AH324" s="932"/>
      <c r="AI324" s="932"/>
      <c r="AJ324" s="932"/>
      <c r="AK324" s="932"/>
      <c r="AL324" s="932"/>
      <c r="AM324" s="932"/>
      <c r="AN324" s="932"/>
      <c r="AP324" s="932"/>
      <c r="AQ324" s="932"/>
      <c r="AR324" s="932"/>
      <c r="AS324" s="932"/>
      <c r="AT324" s="932"/>
      <c r="AU324" s="932"/>
      <c r="AV324" s="932"/>
      <c r="AW324" s="932"/>
      <c r="AX324" s="932"/>
      <c r="BA324" s="1253"/>
      <c r="BB324" s="1253"/>
      <c r="BC324" s="1253"/>
      <c r="BE324" s="1233"/>
      <c r="BF324" s="1233"/>
      <c r="BG324" s="1233"/>
      <c r="BH324" s="1233"/>
      <c r="BI324" s="1233"/>
      <c r="BJ324" s="1233"/>
      <c r="BK324" s="1233"/>
      <c r="BL324" s="1233"/>
      <c r="BM324" s="1233"/>
      <c r="BN324" s="1233"/>
      <c r="BO324" s="1233"/>
      <c r="BP324" s="1233"/>
      <c r="BQ324" s="1233"/>
      <c r="BR324" s="1233"/>
      <c r="BS324" s="1233"/>
      <c r="BT324" s="1233"/>
      <c r="BU324" s="1233"/>
      <c r="BV324" s="1233"/>
      <c r="BW324" s="1233"/>
      <c r="BX324" s="1233"/>
      <c r="BY324" s="1233"/>
      <c r="BZ324" s="1233"/>
      <c r="CA324" s="1233"/>
      <c r="CB324" s="1233"/>
      <c r="CC324" s="1233"/>
      <c r="CD324" s="1233"/>
      <c r="CE324" s="1233"/>
      <c r="CF324" s="1233"/>
      <c r="CG324" s="1233"/>
      <c r="CH324" s="1233"/>
      <c r="CI324" s="1233"/>
      <c r="CJ324" s="1233"/>
      <c r="CK324" s="1233"/>
      <c r="CL324" s="1233"/>
      <c r="CM324" s="1233"/>
      <c r="CN324" s="1233"/>
      <c r="CO324" s="1233"/>
      <c r="CP324" s="1233"/>
      <c r="CQ324" s="1233"/>
      <c r="CR324" s="1233"/>
      <c r="CS324" s="1233"/>
      <c r="CT324" s="1233"/>
      <c r="CU324" s="1233"/>
      <c r="CV324" s="1233"/>
      <c r="CW324" s="1233"/>
      <c r="CX324" s="1233"/>
      <c r="CY324" s="1233"/>
      <c r="CZ324" s="1233"/>
      <c r="DA324" s="1233"/>
      <c r="DB324" s="1233"/>
      <c r="DC324" s="1233"/>
      <c r="DD324" s="1233"/>
      <c r="DE324" s="1233"/>
      <c r="DF324" s="1233"/>
      <c r="DG324" s="1233"/>
      <c r="DH324" s="1233"/>
      <c r="DI324" s="1233"/>
      <c r="DJ324" s="1233"/>
      <c r="DK324" s="1233"/>
      <c r="DL324" s="1233"/>
      <c r="DM324" s="1233"/>
      <c r="DN324" s="1233"/>
      <c r="DO324" s="1233"/>
      <c r="DP324" s="1233"/>
      <c r="DQ324" s="1233"/>
      <c r="DR324" s="1233"/>
      <c r="DS324" s="1233"/>
      <c r="DT324" s="1233"/>
      <c r="DU324" s="1233"/>
      <c r="DV324" s="1233"/>
      <c r="DW324" s="1233"/>
      <c r="DX324" s="1233"/>
      <c r="DY324" s="1233"/>
      <c r="DZ324" s="1233"/>
      <c r="EA324" s="1233"/>
      <c r="EB324" s="1233"/>
      <c r="EC324" s="1233"/>
      <c r="ED324" s="1233"/>
      <c r="EE324" s="1233"/>
      <c r="EF324" s="1233"/>
      <c r="EG324" s="1233"/>
      <c r="EH324" s="1253"/>
      <c r="EI324" s="1253"/>
      <c r="EJ324" s="1253"/>
      <c r="EK324" s="1253"/>
      <c r="EM324" s="1233"/>
      <c r="EN324" s="1233"/>
      <c r="EO324" s="1233"/>
      <c r="EP324" s="1233"/>
      <c r="EQ324" s="1233"/>
      <c r="ER324" s="1233"/>
      <c r="ES324" s="1233"/>
      <c r="ET324" s="1233"/>
      <c r="EU324" s="1233"/>
      <c r="EV324" s="1233"/>
      <c r="EW324" s="1233"/>
      <c r="EX324" s="1233"/>
      <c r="EY324" s="1233"/>
      <c r="EZ324" s="1233"/>
      <c r="FA324" s="1233"/>
      <c r="FB324" s="1233"/>
      <c r="FC324" s="1233"/>
      <c r="FD324" s="1233"/>
      <c r="FE324" s="1233"/>
      <c r="FF324" s="1233"/>
      <c r="FG324" s="1233"/>
      <c r="FH324" s="1233"/>
      <c r="FI324" s="1233"/>
      <c r="FJ324" s="1233"/>
      <c r="FK324" s="1233"/>
      <c r="FL324" s="1233"/>
      <c r="FM324" s="1233"/>
      <c r="FN324" s="1233"/>
      <c r="FO324" s="1233"/>
      <c r="FP324" s="1233"/>
      <c r="FQ324" s="1233"/>
      <c r="FR324" s="1233"/>
      <c r="FS324" s="1233"/>
      <c r="FT324" s="1233"/>
      <c r="FU324" s="1233"/>
      <c r="FV324" s="1233"/>
      <c r="FW324" s="1233"/>
      <c r="FX324" s="1233"/>
      <c r="FY324" s="1233"/>
      <c r="FZ324" s="1233"/>
      <c r="GA324" s="1233"/>
      <c r="GB324" s="1233"/>
      <c r="GC324" s="1233"/>
      <c r="GD324" s="1233"/>
      <c r="GE324" s="1233"/>
      <c r="GF324" s="1233"/>
      <c r="GG324" s="1233"/>
      <c r="GH324" s="1233"/>
      <c r="GI324" s="1233"/>
      <c r="GJ324" s="1233"/>
      <c r="GK324" s="1233"/>
      <c r="GL324" s="1233"/>
      <c r="GM324" s="1233"/>
      <c r="GN324" s="1233"/>
      <c r="GO324" s="1233"/>
      <c r="GP324" s="1233"/>
      <c r="GQ324" s="1233"/>
      <c r="GR324" s="1233"/>
      <c r="GS324" s="1233"/>
      <c r="GT324" s="1233"/>
      <c r="GU324" s="1233"/>
      <c r="GV324" s="1233"/>
      <c r="GW324" s="1233"/>
      <c r="GX324" s="1233"/>
      <c r="GY324" s="1233"/>
      <c r="GZ324" s="1233"/>
      <c r="HA324" s="1233"/>
      <c r="HB324" s="1233"/>
      <c r="HC324" s="1233"/>
      <c r="HD324" s="1233"/>
      <c r="HE324" s="1233"/>
      <c r="HF324" s="1233"/>
      <c r="HG324" s="1233"/>
      <c r="HH324" s="1233"/>
      <c r="HI324" s="1233"/>
      <c r="HJ324" s="1233"/>
      <c r="HK324" s="1233"/>
      <c r="HL324" s="1233"/>
      <c r="HM324" s="1233"/>
      <c r="HN324" s="1233"/>
      <c r="HO324" s="1233"/>
    </row>
    <row r="325" spans="32:223" s="325" customFormat="1" x14ac:dyDescent="0.2">
      <c r="AF325" s="932"/>
      <c r="AG325" s="932"/>
      <c r="AH325" s="932"/>
      <c r="AI325" s="932"/>
      <c r="AJ325" s="932"/>
      <c r="AK325" s="932"/>
      <c r="AL325" s="932"/>
      <c r="AM325" s="932"/>
      <c r="AN325" s="932"/>
      <c r="AP325" s="932"/>
      <c r="AQ325" s="932"/>
      <c r="AR325" s="932"/>
      <c r="AS325" s="932"/>
      <c r="AT325" s="932"/>
      <c r="AU325" s="932"/>
      <c r="AV325" s="932"/>
      <c r="AW325" s="932"/>
      <c r="AX325" s="932"/>
      <c r="BA325" s="1253"/>
      <c r="BB325" s="1253"/>
      <c r="BC325" s="1253"/>
      <c r="BE325" s="1233"/>
      <c r="BF325" s="1233"/>
      <c r="BG325" s="1233"/>
      <c r="BH325" s="1233"/>
      <c r="BI325" s="1233"/>
      <c r="BJ325" s="1233"/>
      <c r="BK325" s="1233"/>
      <c r="BL325" s="1233"/>
      <c r="BM325" s="1233"/>
      <c r="BN325" s="1233"/>
      <c r="BO325" s="1233"/>
      <c r="BP325" s="1233"/>
      <c r="BQ325" s="1233"/>
      <c r="BR325" s="1233"/>
      <c r="BS325" s="1233"/>
      <c r="BT325" s="1233"/>
      <c r="BU325" s="1233"/>
      <c r="BV325" s="1233"/>
      <c r="BW325" s="1233"/>
      <c r="BX325" s="1233"/>
      <c r="BY325" s="1233"/>
      <c r="BZ325" s="1233"/>
      <c r="CA325" s="1233"/>
      <c r="CB325" s="1233"/>
      <c r="CC325" s="1233"/>
      <c r="CD325" s="1233"/>
      <c r="CE325" s="1233"/>
      <c r="CF325" s="1233"/>
      <c r="CG325" s="1233"/>
      <c r="CH325" s="1233"/>
      <c r="CI325" s="1233"/>
      <c r="CJ325" s="1233"/>
      <c r="CK325" s="1233"/>
      <c r="CL325" s="1233"/>
      <c r="CM325" s="1233"/>
      <c r="CN325" s="1233"/>
      <c r="CO325" s="1233"/>
      <c r="CP325" s="1233"/>
      <c r="CQ325" s="1233"/>
      <c r="CR325" s="1233"/>
      <c r="CS325" s="1233"/>
      <c r="CT325" s="1233"/>
      <c r="CU325" s="1233"/>
      <c r="CV325" s="1233"/>
      <c r="CW325" s="1233"/>
      <c r="CX325" s="1233"/>
      <c r="CY325" s="1233"/>
      <c r="CZ325" s="1233"/>
      <c r="DA325" s="1233"/>
      <c r="DB325" s="1233"/>
      <c r="DC325" s="1233"/>
      <c r="DD325" s="1233"/>
      <c r="DE325" s="1233"/>
      <c r="DF325" s="1233"/>
      <c r="DG325" s="1233"/>
      <c r="DH325" s="1233"/>
      <c r="DI325" s="1233"/>
      <c r="DJ325" s="1233"/>
      <c r="DK325" s="1233"/>
      <c r="DL325" s="1233"/>
      <c r="DM325" s="1233"/>
      <c r="DN325" s="1233"/>
      <c r="DO325" s="1233"/>
      <c r="DP325" s="1233"/>
      <c r="DQ325" s="1233"/>
      <c r="DR325" s="1233"/>
      <c r="DS325" s="1233"/>
      <c r="DT325" s="1233"/>
      <c r="DU325" s="1233"/>
      <c r="DV325" s="1233"/>
      <c r="DW325" s="1233"/>
      <c r="DX325" s="1233"/>
      <c r="DY325" s="1233"/>
      <c r="DZ325" s="1233"/>
      <c r="EA325" s="1233"/>
      <c r="EB325" s="1233"/>
      <c r="EC325" s="1233"/>
      <c r="ED325" s="1233"/>
      <c r="EE325" s="1233"/>
      <c r="EF325" s="1233"/>
      <c r="EG325" s="1233"/>
      <c r="EH325" s="1253"/>
      <c r="EI325" s="1253"/>
      <c r="EJ325" s="1253"/>
      <c r="EK325" s="1253"/>
      <c r="EM325" s="1233"/>
      <c r="EN325" s="1233"/>
      <c r="EO325" s="1233"/>
      <c r="EP325" s="1233"/>
      <c r="EQ325" s="1233"/>
      <c r="ER325" s="1233"/>
      <c r="ES325" s="1233"/>
      <c r="ET325" s="1233"/>
      <c r="EU325" s="1233"/>
      <c r="EV325" s="1233"/>
      <c r="EW325" s="1233"/>
      <c r="EX325" s="1233"/>
      <c r="EY325" s="1233"/>
      <c r="EZ325" s="1233"/>
      <c r="FA325" s="1233"/>
      <c r="FB325" s="1233"/>
      <c r="FC325" s="1233"/>
      <c r="FD325" s="1233"/>
      <c r="FE325" s="1233"/>
      <c r="FF325" s="1233"/>
      <c r="FG325" s="1233"/>
      <c r="FH325" s="1233"/>
      <c r="FI325" s="1233"/>
      <c r="FJ325" s="1233"/>
      <c r="FK325" s="1233"/>
      <c r="FL325" s="1233"/>
      <c r="FM325" s="1233"/>
      <c r="FN325" s="1233"/>
      <c r="FO325" s="1233"/>
      <c r="FP325" s="1233"/>
      <c r="FQ325" s="1233"/>
      <c r="FR325" s="1233"/>
      <c r="FS325" s="1233"/>
      <c r="FT325" s="1233"/>
      <c r="FU325" s="1233"/>
      <c r="FV325" s="1233"/>
      <c r="FW325" s="1233"/>
      <c r="FX325" s="1233"/>
      <c r="FY325" s="1233"/>
      <c r="FZ325" s="1233"/>
      <c r="GA325" s="1233"/>
      <c r="GB325" s="1233"/>
      <c r="GC325" s="1233"/>
      <c r="GD325" s="1233"/>
      <c r="GE325" s="1233"/>
      <c r="GF325" s="1233"/>
      <c r="GG325" s="1233"/>
      <c r="GH325" s="1233"/>
      <c r="GI325" s="1233"/>
      <c r="GJ325" s="1233"/>
      <c r="GK325" s="1233"/>
      <c r="GL325" s="1233"/>
      <c r="GM325" s="1233"/>
      <c r="GN325" s="1233"/>
      <c r="GO325" s="1233"/>
      <c r="GP325" s="1233"/>
      <c r="GQ325" s="1233"/>
      <c r="GR325" s="1233"/>
      <c r="GS325" s="1233"/>
      <c r="GT325" s="1233"/>
      <c r="GU325" s="1233"/>
      <c r="GV325" s="1233"/>
      <c r="GW325" s="1233"/>
      <c r="GX325" s="1233"/>
      <c r="GY325" s="1233"/>
      <c r="GZ325" s="1233"/>
      <c r="HA325" s="1233"/>
      <c r="HB325" s="1233"/>
      <c r="HC325" s="1233"/>
      <c r="HD325" s="1233"/>
      <c r="HE325" s="1233"/>
      <c r="HF325" s="1233"/>
      <c r="HG325" s="1233"/>
      <c r="HH325" s="1233"/>
      <c r="HI325" s="1233"/>
      <c r="HJ325" s="1233"/>
      <c r="HK325" s="1233"/>
      <c r="HL325" s="1233"/>
      <c r="HM325" s="1233"/>
      <c r="HN325" s="1233"/>
      <c r="HO325" s="1233"/>
    </row>
    <row r="326" spans="32:223" s="325" customFormat="1" x14ac:dyDescent="0.2">
      <c r="AF326" s="932"/>
      <c r="AG326" s="932"/>
      <c r="AH326" s="932"/>
      <c r="AI326" s="932"/>
      <c r="AJ326" s="932"/>
      <c r="AK326" s="932"/>
      <c r="AL326" s="932"/>
      <c r="AM326" s="932"/>
      <c r="AN326" s="932"/>
      <c r="AP326" s="932"/>
      <c r="AQ326" s="932"/>
      <c r="AR326" s="932"/>
      <c r="AS326" s="932"/>
      <c r="AT326" s="932"/>
      <c r="AU326" s="932"/>
      <c r="AV326" s="932"/>
      <c r="AW326" s="932"/>
      <c r="AX326" s="932"/>
      <c r="BA326" s="1253"/>
      <c r="BB326" s="1253"/>
      <c r="BC326" s="1253"/>
      <c r="BE326" s="1233"/>
      <c r="BF326" s="1233"/>
      <c r="BG326" s="1233"/>
      <c r="BH326" s="1233"/>
      <c r="BI326" s="1233"/>
      <c r="BJ326" s="1233"/>
      <c r="BK326" s="1233"/>
      <c r="BL326" s="1233"/>
      <c r="BM326" s="1233"/>
      <c r="BN326" s="1233"/>
      <c r="BO326" s="1233"/>
      <c r="BP326" s="1233"/>
      <c r="BQ326" s="1233"/>
      <c r="BR326" s="1233"/>
      <c r="BS326" s="1233"/>
      <c r="BT326" s="1233"/>
      <c r="BU326" s="1233"/>
      <c r="BV326" s="1233"/>
      <c r="BW326" s="1233"/>
      <c r="BX326" s="1233"/>
      <c r="BY326" s="1233"/>
      <c r="BZ326" s="1233"/>
      <c r="CA326" s="1233"/>
      <c r="CB326" s="1233"/>
      <c r="CC326" s="1233"/>
      <c r="CD326" s="1233"/>
      <c r="CE326" s="1233"/>
      <c r="CF326" s="1233"/>
      <c r="CG326" s="1233"/>
      <c r="CH326" s="1233"/>
      <c r="CI326" s="1233"/>
      <c r="CJ326" s="1233"/>
      <c r="CK326" s="1233"/>
      <c r="CL326" s="1233"/>
      <c r="CM326" s="1233"/>
      <c r="CN326" s="1233"/>
      <c r="CO326" s="1233"/>
      <c r="CP326" s="1233"/>
      <c r="CQ326" s="1233"/>
      <c r="CR326" s="1233"/>
      <c r="CS326" s="1233"/>
      <c r="CT326" s="1233"/>
      <c r="CU326" s="1233"/>
      <c r="CV326" s="1233"/>
      <c r="CW326" s="1233"/>
      <c r="CX326" s="1233"/>
      <c r="CY326" s="1233"/>
      <c r="CZ326" s="1233"/>
      <c r="DA326" s="1233"/>
      <c r="DB326" s="1233"/>
      <c r="DC326" s="1233"/>
      <c r="DD326" s="1233"/>
      <c r="DE326" s="1233"/>
      <c r="DF326" s="1233"/>
      <c r="DG326" s="1233"/>
      <c r="DH326" s="1233"/>
      <c r="DI326" s="1233"/>
      <c r="DJ326" s="1233"/>
      <c r="DK326" s="1233"/>
      <c r="DL326" s="1233"/>
      <c r="DM326" s="1233"/>
      <c r="DN326" s="1233"/>
      <c r="DO326" s="1233"/>
      <c r="DP326" s="1233"/>
      <c r="DQ326" s="1233"/>
      <c r="DR326" s="1233"/>
      <c r="DS326" s="1233"/>
      <c r="DT326" s="1233"/>
      <c r="DU326" s="1233"/>
      <c r="DV326" s="1233"/>
      <c r="DW326" s="1233"/>
      <c r="DX326" s="1233"/>
      <c r="DY326" s="1233"/>
      <c r="DZ326" s="1233"/>
      <c r="EA326" s="1233"/>
      <c r="EB326" s="1233"/>
      <c r="EC326" s="1233"/>
      <c r="ED326" s="1233"/>
      <c r="EE326" s="1233"/>
      <c r="EF326" s="1233"/>
      <c r="EG326" s="1233"/>
      <c r="EH326" s="1253"/>
      <c r="EI326" s="1253"/>
      <c r="EJ326" s="1253"/>
      <c r="EK326" s="1253"/>
      <c r="EM326" s="1233"/>
      <c r="EN326" s="1233"/>
      <c r="EO326" s="1233"/>
      <c r="EP326" s="1233"/>
      <c r="EQ326" s="1233"/>
      <c r="ER326" s="1233"/>
      <c r="ES326" s="1233"/>
      <c r="ET326" s="1233"/>
      <c r="EU326" s="1233"/>
      <c r="EV326" s="1233"/>
      <c r="EW326" s="1233"/>
      <c r="EX326" s="1233"/>
      <c r="EY326" s="1233"/>
      <c r="EZ326" s="1233"/>
      <c r="FA326" s="1233"/>
      <c r="FB326" s="1233"/>
      <c r="FC326" s="1233"/>
      <c r="FD326" s="1233"/>
      <c r="FE326" s="1233"/>
      <c r="FF326" s="1233"/>
      <c r="FG326" s="1233"/>
      <c r="FH326" s="1233"/>
      <c r="FI326" s="1233"/>
      <c r="FJ326" s="1233"/>
      <c r="FK326" s="1233"/>
      <c r="FL326" s="1233"/>
      <c r="FM326" s="1233"/>
      <c r="FN326" s="1233"/>
      <c r="FO326" s="1233"/>
      <c r="FP326" s="1233"/>
      <c r="FQ326" s="1233"/>
      <c r="FR326" s="1233"/>
      <c r="FS326" s="1233"/>
      <c r="FT326" s="1233"/>
      <c r="FU326" s="1233"/>
      <c r="FV326" s="1233"/>
      <c r="FW326" s="1233"/>
      <c r="FX326" s="1233"/>
      <c r="FY326" s="1233"/>
      <c r="FZ326" s="1233"/>
      <c r="GA326" s="1233"/>
      <c r="GB326" s="1233"/>
      <c r="GC326" s="1233"/>
      <c r="GD326" s="1233"/>
      <c r="GE326" s="1233"/>
      <c r="GF326" s="1233"/>
      <c r="GG326" s="1233"/>
      <c r="GH326" s="1233"/>
      <c r="GI326" s="1233"/>
      <c r="GJ326" s="1233"/>
      <c r="GK326" s="1233"/>
      <c r="GL326" s="1233"/>
      <c r="GM326" s="1233"/>
      <c r="GN326" s="1233"/>
      <c r="GO326" s="1233"/>
      <c r="GP326" s="1233"/>
      <c r="GQ326" s="1233"/>
      <c r="GR326" s="1233"/>
      <c r="GS326" s="1233"/>
      <c r="GT326" s="1233"/>
      <c r="GU326" s="1233"/>
      <c r="GV326" s="1233"/>
      <c r="GW326" s="1233"/>
      <c r="GX326" s="1233"/>
      <c r="GY326" s="1233"/>
      <c r="GZ326" s="1233"/>
      <c r="HA326" s="1233"/>
      <c r="HB326" s="1233"/>
      <c r="HC326" s="1233"/>
      <c r="HD326" s="1233"/>
      <c r="HE326" s="1233"/>
      <c r="HF326" s="1233"/>
      <c r="HG326" s="1233"/>
      <c r="HH326" s="1233"/>
      <c r="HI326" s="1233"/>
      <c r="HJ326" s="1233"/>
      <c r="HK326" s="1233"/>
      <c r="HL326" s="1233"/>
      <c r="HM326" s="1233"/>
      <c r="HN326" s="1233"/>
      <c r="HO326" s="1233"/>
    </row>
    <row r="327" spans="32:223" s="325" customFormat="1" x14ac:dyDescent="0.2">
      <c r="AF327" s="932"/>
      <c r="AG327" s="932"/>
      <c r="AH327" s="932"/>
      <c r="AI327" s="932"/>
      <c r="AJ327" s="932"/>
      <c r="AK327" s="932"/>
      <c r="AL327" s="932"/>
      <c r="AM327" s="932"/>
      <c r="AN327" s="932"/>
      <c r="AP327" s="932"/>
      <c r="AQ327" s="932"/>
      <c r="AR327" s="932"/>
      <c r="AS327" s="932"/>
      <c r="AT327" s="932"/>
      <c r="AU327" s="932"/>
      <c r="AV327" s="932"/>
      <c r="AW327" s="932"/>
      <c r="AX327" s="932"/>
      <c r="BA327" s="1253"/>
      <c r="BB327" s="1253"/>
      <c r="BC327" s="1253"/>
      <c r="BE327" s="1233"/>
      <c r="BF327" s="1233"/>
      <c r="BG327" s="1233"/>
      <c r="BH327" s="1233"/>
      <c r="BI327" s="1233"/>
      <c r="BJ327" s="1233"/>
      <c r="BK327" s="1233"/>
      <c r="BL327" s="1233"/>
      <c r="BM327" s="1233"/>
      <c r="BN327" s="1233"/>
      <c r="BO327" s="1233"/>
      <c r="BP327" s="1233"/>
      <c r="BQ327" s="1233"/>
      <c r="BR327" s="1233"/>
      <c r="BS327" s="1233"/>
      <c r="BT327" s="1233"/>
      <c r="BU327" s="1233"/>
      <c r="BV327" s="1233"/>
      <c r="BW327" s="1233"/>
      <c r="BX327" s="1233"/>
      <c r="BY327" s="1233"/>
      <c r="BZ327" s="1233"/>
      <c r="CA327" s="1233"/>
      <c r="CB327" s="1233"/>
      <c r="CC327" s="1233"/>
      <c r="CD327" s="1233"/>
      <c r="CE327" s="1233"/>
      <c r="CF327" s="1233"/>
      <c r="CG327" s="1233"/>
      <c r="CH327" s="1233"/>
      <c r="CI327" s="1233"/>
      <c r="CJ327" s="1233"/>
      <c r="CK327" s="1233"/>
      <c r="CL327" s="1233"/>
      <c r="CM327" s="1233"/>
      <c r="CN327" s="1233"/>
      <c r="CO327" s="1233"/>
      <c r="CP327" s="1233"/>
      <c r="CQ327" s="1233"/>
      <c r="CR327" s="1233"/>
      <c r="CS327" s="1233"/>
      <c r="CT327" s="1233"/>
      <c r="CU327" s="1233"/>
      <c r="CV327" s="1233"/>
      <c r="CW327" s="1233"/>
      <c r="CX327" s="1233"/>
      <c r="CY327" s="1233"/>
      <c r="CZ327" s="1233"/>
      <c r="DA327" s="1233"/>
      <c r="DB327" s="1233"/>
      <c r="DC327" s="1233"/>
      <c r="DD327" s="1233"/>
      <c r="DE327" s="1233"/>
      <c r="DF327" s="1233"/>
      <c r="DG327" s="1233"/>
      <c r="DH327" s="1233"/>
      <c r="DI327" s="1233"/>
      <c r="DJ327" s="1233"/>
      <c r="DK327" s="1233"/>
      <c r="DL327" s="1233"/>
      <c r="DM327" s="1233"/>
      <c r="DN327" s="1233"/>
      <c r="DO327" s="1233"/>
      <c r="DP327" s="1233"/>
      <c r="DQ327" s="1233"/>
      <c r="DR327" s="1233"/>
      <c r="DS327" s="1233"/>
      <c r="DT327" s="1233"/>
      <c r="DU327" s="1233"/>
      <c r="DV327" s="1233"/>
      <c r="DW327" s="1233"/>
      <c r="DX327" s="1233"/>
      <c r="DY327" s="1233"/>
      <c r="DZ327" s="1233"/>
      <c r="EA327" s="1233"/>
      <c r="EB327" s="1233"/>
      <c r="EC327" s="1233"/>
      <c r="ED327" s="1233"/>
      <c r="EE327" s="1233"/>
      <c r="EF327" s="1233"/>
      <c r="EG327" s="1233"/>
      <c r="EH327" s="1253"/>
      <c r="EI327" s="1253"/>
      <c r="EJ327" s="1253"/>
      <c r="EK327" s="1253"/>
      <c r="EM327" s="1233"/>
      <c r="EN327" s="1233"/>
      <c r="EO327" s="1233"/>
      <c r="EP327" s="1233"/>
      <c r="EQ327" s="1233"/>
      <c r="ER327" s="1233"/>
      <c r="ES327" s="1233"/>
      <c r="ET327" s="1233"/>
      <c r="EU327" s="1233"/>
      <c r="EV327" s="1233"/>
      <c r="EW327" s="1233"/>
      <c r="EX327" s="1233"/>
      <c r="EY327" s="1233"/>
      <c r="EZ327" s="1233"/>
      <c r="FA327" s="1233"/>
      <c r="FB327" s="1233"/>
      <c r="FC327" s="1233"/>
      <c r="FD327" s="1233"/>
      <c r="FE327" s="1233"/>
      <c r="FF327" s="1233"/>
      <c r="FG327" s="1233"/>
      <c r="FH327" s="1233"/>
      <c r="FI327" s="1233"/>
      <c r="FJ327" s="1233"/>
      <c r="FK327" s="1233"/>
      <c r="FL327" s="1233"/>
      <c r="FM327" s="1233"/>
      <c r="FN327" s="1233"/>
      <c r="FO327" s="1233"/>
      <c r="FP327" s="1233"/>
      <c r="FQ327" s="1233"/>
      <c r="FR327" s="1233"/>
      <c r="FS327" s="1233"/>
      <c r="FT327" s="1233"/>
      <c r="FU327" s="1233"/>
      <c r="FV327" s="1233"/>
      <c r="FW327" s="1233"/>
      <c r="FX327" s="1233"/>
      <c r="FY327" s="1233"/>
      <c r="FZ327" s="1233"/>
      <c r="GA327" s="1233"/>
      <c r="GB327" s="1233"/>
      <c r="GC327" s="1233"/>
      <c r="GD327" s="1233"/>
      <c r="GE327" s="1233"/>
      <c r="GF327" s="1233"/>
      <c r="GG327" s="1233"/>
      <c r="GH327" s="1233"/>
      <c r="GI327" s="1233"/>
      <c r="GJ327" s="1233"/>
      <c r="GK327" s="1233"/>
      <c r="GL327" s="1233"/>
      <c r="GM327" s="1233"/>
      <c r="GN327" s="1233"/>
      <c r="GO327" s="1233"/>
      <c r="GP327" s="1233"/>
      <c r="GQ327" s="1233"/>
      <c r="GR327" s="1233"/>
      <c r="GS327" s="1233"/>
      <c r="GT327" s="1233"/>
      <c r="GU327" s="1233"/>
      <c r="GV327" s="1233"/>
      <c r="GW327" s="1233"/>
      <c r="GX327" s="1233"/>
      <c r="GY327" s="1233"/>
      <c r="GZ327" s="1233"/>
      <c r="HA327" s="1233"/>
      <c r="HB327" s="1233"/>
      <c r="HC327" s="1233"/>
      <c r="HD327" s="1233"/>
      <c r="HE327" s="1233"/>
      <c r="HF327" s="1233"/>
      <c r="HG327" s="1233"/>
      <c r="HH327" s="1233"/>
      <c r="HI327" s="1233"/>
      <c r="HJ327" s="1233"/>
      <c r="HK327" s="1233"/>
      <c r="HL327" s="1233"/>
      <c r="HM327" s="1233"/>
      <c r="HN327" s="1233"/>
      <c r="HO327" s="1233"/>
    </row>
    <row r="328" spans="32:223" s="325" customFormat="1" x14ac:dyDescent="0.2">
      <c r="AF328" s="932"/>
      <c r="AG328" s="932"/>
      <c r="AH328" s="932"/>
      <c r="AI328" s="932"/>
      <c r="AJ328" s="932"/>
      <c r="AK328" s="932"/>
      <c r="AL328" s="932"/>
      <c r="AM328" s="932"/>
      <c r="AN328" s="932"/>
      <c r="AP328" s="932"/>
      <c r="AQ328" s="932"/>
      <c r="AR328" s="932"/>
      <c r="AS328" s="932"/>
      <c r="AT328" s="932"/>
      <c r="AU328" s="932"/>
      <c r="AV328" s="932"/>
      <c r="AW328" s="932"/>
      <c r="AX328" s="932"/>
      <c r="BA328" s="1253"/>
      <c r="BB328" s="1253"/>
      <c r="BC328" s="1253"/>
      <c r="BE328" s="1233"/>
      <c r="BF328" s="1233"/>
      <c r="BG328" s="1233"/>
      <c r="BH328" s="1233"/>
      <c r="BI328" s="1233"/>
      <c r="BJ328" s="1233"/>
      <c r="BK328" s="1233"/>
      <c r="BL328" s="1233"/>
      <c r="BM328" s="1233"/>
      <c r="BN328" s="1233"/>
      <c r="BO328" s="1233"/>
      <c r="BP328" s="1233"/>
      <c r="BQ328" s="1233"/>
      <c r="BR328" s="1233"/>
      <c r="BS328" s="1233"/>
      <c r="BT328" s="1233"/>
      <c r="BU328" s="1233"/>
      <c r="BV328" s="1233"/>
      <c r="BW328" s="1233"/>
      <c r="BX328" s="1233"/>
      <c r="BY328" s="1233"/>
      <c r="BZ328" s="1233"/>
      <c r="CA328" s="1233"/>
      <c r="CB328" s="1233"/>
      <c r="CC328" s="1233"/>
      <c r="CD328" s="1233"/>
      <c r="CE328" s="1233"/>
      <c r="CF328" s="1233"/>
      <c r="CG328" s="1233"/>
      <c r="CH328" s="1233"/>
      <c r="CI328" s="1233"/>
      <c r="CJ328" s="1233"/>
      <c r="CK328" s="1233"/>
      <c r="CL328" s="1233"/>
      <c r="CM328" s="1233"/>
      <c r="CN328" s="1233"/>
      <c r="CO328" s="1233"/>
      <c r="CP328" s="1233"/>
      <c r="CQ328" s="1233"/>
      <c r="CR328" s="1233"/>
      <c r="CS328" s="1233"/>
      <c r="CT328" s="1233"/>
      <c r="CU328" s="1233"/>
      <c r="CV328" s="1233"/>
      <c r="CW328" s="1233"/>
      <c r="CX328" s="1233"/>
      <c r="CY328" s="1233"/>
      <c r="CZ328" s="1233"/>
      <c r="DA328" s="1233"/>
      <c r="DB328" s="1233"/>
      <c r="DC328" s="1233"/>
      <c r="DD328" s="1233"/>
      <c r="DE328" s="1233"/>
      <c r="DF328" s="1233"/>
      <c r="DG328" s="1233"/>
      <c r="DH328" s="1233"/>
      <c r="DI328" s="1233"/>
      <c r="DJ328" s="1233"/>
      <c r="DK328" s="1233"/>
      <c r="DL328" s="1233"/>
      <c r="DM328" s="1233"/>
      <c r="DN328" s="1233"/>
      <c r="DO328" s="1233"/>
      <c r="DP328" s="1233"/>
      <c r="DQ328" s="1233"/>
      <c r="DR328" s="1233"/>
      <c r="DS328" s="1233"/>
      <c r="DT328" s="1233"/>
      <c r="DU328" s="1233"/>
      <c r="DV328" s="1233"/>
      <c r="DW328" s="1233"/>
      <c r="DX328" s="1233"/>
      <c r="DY328" s="1233"/>
      <c r="DZ328" s="1233"/>
      <c r="EA328" s="1233"/>
      <c r="EB328" s="1233"/>
      <c r="EC328" s="1233"/>
      <c r="ED328" s="1233"/>
      <c r="EE328" s="1233"/>
      <c r="EF328" s="1233"/>
      <c r="EG328" s="1233"/>
      <c r="EH328" s="1253"/>
      <c r="EI328" s="1253"/>
      <c r="EJ328" s="1253"/>
      <c r="EK328" s="1253"/>
      <c r="EM328" s="1233"/>
      <c r="EN328" s="1233"/>
      <c r="EO328" s="1233"/>
      <c r="EP328" s="1233"/>
      <c r="EQ328" s="1233"/>
      <c r="ER328" s="1233"/>
      <c r="ES328" s="1233"/>
      <c r="ET328" s="1233"/>
      <c r="EU328" s="1233"/>
      <c r="EV328" s="1233"/>
      <c r="EW328" s="1233"/>
      <c r="EX328" s="1233"/>
      <c r="EY328" s="1233"/>
      <c r="EZ328" s="1233"/>
      <c r="FA328" s="1233"/>
      <c r="FB328" s="1233"/>
      <c r="FC328" s="1233"/>
      <c r="FD328" s="1233"/>
      <c r="FE328" s="1233"/>
      <c r="FF328" s="1233"/>
      <c r="FG328" s="1233"/>
      <c r="FH328" s="1233"/>
      <c r="FI328" s="1233"/>
      <c r="FJ328" s="1233"/>
      <c r="FK328" s="1233"/>
      <c r="FL328" s="1233"/>
      <c r="FM328" s="1233"/>
      <c r="FN328" s="1233"/>
      <c r="FO328" s="1233"/>
      <c r="FP328" s="1233"/>
      <c r="FQ328" s="1233"/>
      <c r="FR328" s="1233"/>
      <c r="FS328" s="1233"/>
      <c r="FT328" s="1233"/>
      <c r="FU328" s="1233"/>
      <c r="FV328" s="1233"/>
      <c r="FW328" s="1233"/>
      <c r="FX328" s="1233"/>
      <c r="FY328" s="1233"/>
      <c r="FZ328" s="1233"/>
      <c r="GA328" s="1233"/>
      <c r="GB328" s="1233"/>
      <c r="GC328" s="1233"/>
      <c r="GD328" s="1233"/>
      <c r="GE328" s="1233"/>
      <c r="GF328" s="1233"/>
      <c r="GG328" s="1233"/>
      <c r="GH328" s="1233"/>
      <c r="GI328" s="1233"/>
      <c r="GJ328" s="1233"/>
      <c r="GK328" s="1233"/>
      <c r="GL328" s="1233"/>
      <c r="GM328" s="1233"/>
      <c r="GN328" s="1233"/>
      <c r="GO328" s="1233"/>
      <c r="GP328" s="1233"/>
      <c r="GQ328" s="1233"/>
      <c r="GR328" s="1233"/>
      <c r="GS328" s="1233"/>
      <c r="GT328" s="1233"/>
      <c r="GU328" s="1233"/>
      <c r="GV328" s="1233"/>
      <c r="GW328" s="1233"/>
      <c r="GX328" s="1233"/>
      <c r="GY328" s="1233"/>
      <c r="GZ328" s="1233"/>
      <c r="HA328" s="1233"/>
      <c r="HB328" s="1233"/>
      <c r="HC328" s="1233"/>
      <c r="HD328" s="1233"/>
      <c r="HE328" s="1233"/>
      <c r="HF328" s="1233"/>
      <c r="HG328" s="1233"/>
      <c r="HH328" s="1233"/>
      <c r="HI328" s="1233"/>
      <c r="HJ328" s="1233"/>
      <c r="HK328" s="1233"/>
      <c r="HL328" s="1233"/>
      <c r="HM328" s="1233"/>
      <c r="HN328" s="1233"/>
      <c r="HO328" s="1233"/>
    </row>
    <row r="329" spans="32:223" s="325" customFormat="1" x14ac:dyDescent="0.2">
      <c r="AF329" s="932"/>
      <c r="AG329" s="932"/>
      <c r="AH329" s="932"/>
      <c r="AI329" s="932"/>
      <c r="AJ329" s="932"/>
      <c r="AK329" s="932"/>
      <c r="AL329" s="932"/>
      <c r="AM329" s="932"/>
      <c r="AN329" s="932"/>
      <c r="AP329" s="932"/>
      <c r="AQ329" s="932"/>
      <c r="AR329" s="932"/>
      <c r="AS329" s="932"/>
      <c r="AT329" s="932"/>
      <c r="AU329" s="932"/>
      <c r="AV329" s="932"/>
      <c r="AW329" s="932"/>
      <c r="AX329" s="932"/>
      <c r="BA329" s="1253"/>
      <c r="BB329" s="1253"/>
      <c r="BC329" s="1253"/>
      <c r="BE329" s="1233"/>
      <c r="BF329" s="1233"/>
      <c r="BG329" s="1233"/>
      <c r="BH329" s="1233"/>
      <c r="BI329" s="1233"/>
      <c r="BJ329" s="1233"/>
      <c r="BK329" s="1233"/>
      <c r="BL329" s="1233"/>
      <c r="BM329" s="1233"/>
      <c r="BN329" s="1233"/>
      <c r="BO329" s="1233"/>
      <c r="BP329" s="1233"/>
      <c r="BQ329" s="1233"/>
      <c r="BR329" s="1233"/>
      <c r="BS329" s="1233"/>
      <c r="BT329" s="1233"/>
      <c r="BU329" s="1233"/>
      <c r="BV329" s="1233"/>
      <c r="BW329" s="1233"/>
      <c r="BX329" s="1233"/>
      <c r="BY329" s="1233"/>
      <c r="BZ329" s="1233"/>
      <c r="CA329" s="1233"/>
      <c r="CB329" s="1233"/>
      <c r="CC329" s="1233"/>
      <c r="CD329" s="1233"/>
      <c r="CE329" s="1233"/>
      <c r="CF329" s="1233"/>
      <c r="CG329" s="1233"/>
      <c r="CH329" s="1233"/>
      <c r="CI329" s="1233"/>
      <c r="CJ329" s="1233"/>
      <c r="CK329" s="1233"/>
      <c r="CL329" s="1233"/>
      <c r="CM329" s="1233"/>
      <c r="CN329" s="1233"/>
      <c r="CO329" s="1233"/>
      <c r="CP329" s="1233"/>
      <c r="CQ329" s="1233"/>
      <c r="CR329" s="1233"/>
      <c r="CS329" s="1233"/>
      <c r="CT329" s="1233"/>
      <c r="CU329" s="1233"/>
      <c r="CV329" s="1233"/>
      <c r="CW329" s="1233"/>
      <c r="CX329" s="1233"/>
      <c r="CY329" s="1233"/>
      <c r="CZ329" s="1233"/>
      <c r="DA329" s="1233"/>
      <c r="DB329" s="1233"/>
      <c r="DC329" s="1233"/>
      <c r="DD329" s="1233"/>
      <c r="DE329" s="1233"/>
      <c r="DF329" s="1233"/>
      <c r="DG329" s="1233"/>
      <c r="DH329" s="1233"/>
      <c r="DI329" s="1233"/>
      <c r="DJ329" s="1233"/>
      <c r="DK329" s="1233"/>
      <c r="DL329" s="1233"/>
      <c r="DM329" s="1233"/>
      <c r="DN329" s="1233"/>
      <c r="DO329" s="1233"/>
      <c r="DP329" s="1233"/>
      <c r="DQ329" s="1233"/>
      <c r="DR329" s="1233"/>
      <c r="DS329" s="1233"/>
      <c r="DT329" s="1233"/>
      <c r="DU329" s="1233"/>
      <c r="DV329" s="1233"/>
      <c r="DW329" s="1233"/>
      <c r="DX329" s="1233"/>
      <c r="DY329" s="1233"/>
      <c r="DZ329" s="1233"/>
      <c r="EA329" s="1233"/>
      <c r="EB329" s="1233"/>
      <c r="EC329" s="1233"/>
      <c r="ED329" s="1233"/>
      <c r="EE329" s="1233"/>
      <c r="EF329" s="1233"/>
      <c r="EG329" s="1233"/>
      <c r="EH329" s="1253"/>
      <c r="EI329" s="1253"/>
      <c r="EJ329" s="1253"/>
      <c r="EK329" s="1253"/>
      <c r="EM329" s="1233"/>
      <c r="EN329" s="1233"/>
      <c r="EO329" s="1233"/>
      <c r="EP329" s="1233"/>
      <c r="EQ329" s="1233"/>
      <c r="ER329" s="1233"/>
      <c r="ES329" s="1233"/>
      <c r="ET329" s="1233"/>
      <c r="EU329" s="1233"/>
      <c r="EV329" s="1233"/>
      <c r="EW329" s="1233"/>
      <c r="EX329" s="1233"/>
      <c r="EY329" s="1233"/>
      <c r="EZ329" s="1233"/>
      <c r="FA329" s="1233"/>
      <c r="FB329" s="1233"/>
      <c r="FC329" s="1233"/>
      <c r="FD329" s="1233"/>
      <c r="FE329" s="1233"/>
      <c r="FF329" s="1233"/>
      <c r="FG329" s="1233"/>
      <c r="FH329" s="1233"/>
      <c r="FI329" s="1233"/>
      <c r="FJ329" s="1233"/>
      <c r="FK329" s="1233"/>
      <c r="FL329" s="1233"/>
      <c r="FM329" s="1233"/>
      <c r="FN329" s="1233"/>
      <c r="FO329" s="1233"/>
      <c r="FP329" s="1233"/>
      <c r="FQ329" s="1233"/>
      <c r="FR329" s="1233"/>
      <c r="FS329" s="1233"/>
      <c r="FT329" s="1233"/>
      <c r="FU329" s="1233"/>
      <c r="FV329" s="1233"/>
      <c r="FW329" s="1233"/>
      <c r="FX329" s="1233"/>
      <c r="FY329" s="1233"/>
      <c r="FZ329" s="1233"/>
      <c r="GA329" s="1233"/>
      <c r="GB329" s="1233"/>
      <c r="GC329" s="1233"/>
      <c r="GD329" s="1233"/>
      <c r="GE329" s="1233"/>
      <c r="GF329" s="1233"/>
      <c r="GG329" s="1233"/>
      <c r="GH329" s="1233"/>
      <c r="GI329" s="1233"/>
      <c r="GJ329" s="1233"/>
      <c r="GK329" s="1233"/>
      <c r="GL329" s="1233"/>
      <c r="GM329" s="1233"/>
      <c r="GN329" s="1233"/>
      <c r="GO329" s="1233"/>
      <c r="GP329" s="1233"/>
      <c r="GQ329" s="1233"/>
      <c r="GR329" s="1233"/>
      <c r="GS329" s="1233"/>
      <c r="GT329" s="1233"/>
      <c r="GU329" s="1233"/>
      <c r="GV329" s="1233"/>
      <c r="GW329" s="1233"/>
      <c r="GX329" s="1233"/>
      <c r="GY329" s="1233"/>
      <c r="GZ329" s="1233"/>
      <c r="HA329" s="1233"/>
      <c r="HB329" s="1233"/>
      <c r="HC329" s="1233"/>
      <c r="HD329" s="1233"/>
      <c r="HE329" s="1233"/>
      <c r="HF329" s="1233"/>
      <c r="HG329" s="1233"/>
      <c r="HH329" s="1233"/>
      <c r="HI329" s="1233"/>
      <c r="HJ329" s="1233"/>
      <c r="HK329" s="1233"/>
      <c r="HL329" s="1233"/>
      <c r="HM329" s="1233"/>
      <c r="HN329" s="1233"/>
      <c r="HO329" s="1233"/>
    </row>
    <row r="330" spans="32:223" s="325" customFormat="1" x14ac:dyDescent="0.2">
      <c r="AF330" s="932"/>
      <c r="AG330" s="932"/>
      <c r="AH330" s="932"/>
      <c r="AI330" s="932"/>
      <c r="AJ330" s="932"/>
      <c r="AK330" s="932"/>
      <c r="AL330" s="932"/>
      <c r="AM330" s="932"/>
      <c r="AN330" s="932"/>
      <c r="AP330" s="932"/>
      <c r="AQ330" s="932"/>
      <c r="AR330" s="932"/>
      <c r="AS330" s="932"/>
      <c r="AT330" s="932"/>
      <c r="AU330" s="932"/>
      <c r="AV330" s="932"/>
      <c r="AW330" s="932"/>
      <c r="AX330" s="932"/>
      <c r="BA330" s="1253"/>
      <c r="BB330" s="1253"/>
      <c r="BC330" s="1253"/>
      <c r="BE330" s="1233"/>
      <c r="BF330" s="1233"/>
      <c r="BG330" s="1233"/>
      <c r="BH330" s="1233"/>
      <c r="BI330" s="1233"/>
      <c r="BJ330" s="1233"/>
      <c r="BK330" s="1233"/>
      <c r="BL330" s="1233"/>
      <c r="BM330" s="1233"/>
      <c r="BN330" s="1233"/>
      <c r="BO330" s="1233"/>
      <c r="BP330" s="1233"/>
      <c r="BQ330" s="1233"/>
      <c r="BR330" s="1233"/>
      <c r="BS330" s="1233"/>
      <c r="BT330" s="1233"/>
      <c r="BU330" s="1233"/>
      <c r="BV330" s="1233"/>
      <c r="BW330" s="1233"/>
      <c r="BX330" s="1233"/>
      <c r="BY330" s="1233"/>
      <c r="BZ330" s="1233"/>
      <c r="CA330" s="1233"/>
      <c r="CB330" s="1233"/>
      <c r="CC330" s="1233"/>
      <c r="CD330" s="1233"/>
      <c r="CE330" s="1233"/>
      <c r="CF330" s="1233"/>
      <c r="CG330" s="1233"/>
      <c r="CH330" s="1233"/>
      <c r="CI330" s="1233"/>
      <c r="CJ330" s="1233"/>
      <c r="CK330" s="1233"/>
      <c r="CL330" s="1233"/>
      <c r="CM330" s="1233"/>
      <c r="CN330" s="1233"/>
      <c r="CO330" s="1233"/>
      <c r="CP330" s="1233"/>
      <c r="CQ330" s="1233"/>
      <c r="CR330" s="1233"/>
      <c r="CS330" s="1233"/>
      <c r="CT330" s="1233"/>
      <c r="CU330" s="1233"/>
      <c r="CV330" s="1233"/>
      <c r="CW330" s="1233"/>
      <c r="CX330" s="1233"/>
      <c r="CY330" s="1233"/>
      <c r="CZ330" s="1233"/>
      <c r="DA330" s="1233"/>
      <c r="DB330" s="1233"/>
      <c r="DC330" s="1233"/>
      <c r="DD330" s="1233"/>
      <c r="DE330" s="1233"/>
      <c r="DF330" s="1233"/>
      <c r="DG330" s="1233"/>
      <c r="DH330" s="1233"/>
      <c r="DI330" s="1233"/>
      <c r="DJ330" s="1233"/>
      <c r="DK330" s="1233"/>
      <c r="DL330" s="1233"/>
      <c r="DM330" s="1233"/>
      <c r="DN330" s="1233"/>
      <c r="DO330" s="1233"/>
      <c r="DP330" s="1233"/>
      <c r="DQ330" s="1233"/>
      <c r="DR330" s="1233"/>
      <c r="DS330" s="1233"/>
      <c r="DT330" s="1233"/>
      <c r="DU330" s="1233"/>
      <c r="DV330" s="1233"/>
      <c r="DW330" s="1233"/>
      <c r="DX330" s="1233"/>
      <c r="DY330" s="1233"/>
      <c r="DZ330" s="1233"/>
      <c r="EA330" s="1233"/>
      <c r="EB330" s="1233"/>
      <c r="EC330" s="1233"/>
      <c r="ED330" s="1233"/>
      <c r="EE330" s="1233"/>
      <c r="EF330" s="1233"/>
      <c r="EG330" s="1233"/>
      <c r="EH330" s="1253"/>
      <c r="EI330" s="1253"/>
      <c r="EJ330" s="1253"/>
      <c r="EK330" s="1253"/>
      <c r="EM330" s="1233"/>
      <c r="EN330" s="1233"/>
      <c r="EO330" s="1233"/>
      <c r="EP330" s="1233"/>
      <c r="EQ330" s="1233"/>
      <c r="ER330" s="1233"/>
      <c r="ES330" s="1233"/>
      <c r="ET330" s="1233"/>
      <c r="EU330" s="1233"/>
      <c r="EV330" s="1233"/>
      <c r="EW330" s="1233"/>
      <c r="EX330" s="1233"/>
      <c r="EY330" s="1233"/>
      <c r="EZ330" s="1233"/>
      <c r="FA330" s="1233"/>
      <c r="FB330" s="1233"/>
      <c r="FC330" s="1233"/>
      <c r="FD330" s="1233"/>
      <c r="FE330" s="1233"/>
      <c r="FF330" s="1233"/>
      <c r="FG330" s="1233"/>
      <c r="FH330" s="1233"/>
      <c r="FI330" s="1233"/>
      <c r="FJ330" s="1233"/>
      <c r="FK330" s="1233"/>
      <c r="FL330" s="1233"/>
      <c r="FM330" s="1233"/>
      <c r="FN330" s="1233"/>
      <c r="FO330" s="1233"/>
      <c r="FP330" s="1233"/>
      <c r="FQ330" s="1233"/>
      <c r="FR330" s="1233"/>
      <c r="FS330" s="1233"/>
      <c r="FT330" s="1233"/>
      <c r="FU330" s="1233"/>
      <c r="FV330" s="1233"/>
      <c r="FW330" s="1233"/>
      <c r="FX330" s="1233"/>
      <c r="FY330" s="1233"/>
      <c r="FZ330" s="1233"/>
      <c r="GA330" s="1233"/>
      <c r="GB330" s="1233"/>
      <c r="GC330" s="1233"/>
      <c r="GD330" s="1233"/>
      <c r="GE330" s="1233"/>
      <c r="GF330" s="1233"/>
      <c r="GG330" s="1233"/>
      <c r="GH330" s="1233"/>
      <c r="GI330" s="1233"/>
      <c r="GJ330" s="1233"/>
      <c r="GK330" s="1233"/>
      <c r="GL330" s="1233"/>
      <c r="GM330" s="1233"/>
      <c r="GN330" s="1233"/>
      <c r="GO330" s="1233"/>
      <c r="GP330" s="1233"/>
      <c r="GQ330" s="1233"/>
      <c r="GR330" s="1233"/>
      <c r="GS330" s="1233"/>
      <c r="GT330" s="1233"/>
      <c r="GU330" s="1233"/>
      <c r="GV330" s="1233"/>
      <c r="GW330" s="1233"/>
      <c r="GX330" s="1233"/>
      <c r="GY330" s="1233"/>
      <c r="GZ330" s="1233"/>
      <c r="HA330" s="1233"/>
      <c r="HB330" s="1233"/>
      <c r="HC330" s="1233"/>
      <c r="HD330" s="1233"/>
      <c r="HE330" s="1233"/>
      <c r="HF330" s="1233"/>
      <c r="HG330" s="1233"/>
      <c r="HH330" s="1233"/>
      <c r="HI330" s="1233"/>
      <c r="HJ330" s="1233"/>
      <c r="HK330" s="1233"/>
      <c r="HL330" s="1233"/>
      <c r="HM330" s="1233"/>
      <c r="HN330" s="1233"/>
      <c r="HO330" s="1233"/>
    </row>
    <row r="331" spans="32:223" s="325" customFormat="1" x14ac:dyDescent="0.2">
      <c r="AF331" s="932"/>
      <c r="AG331" s="932"/>
      <c r="AH331" s="932"/>
      <c r="AI331" s="932"/>
      <c r="AJ331" s="932"/>
      <c r="AK331" s="932"/>
      <c r="AL331" s="932"/>
      <c r="AM331" s="932"/>
      <c r="AN331" s="932"/>
      <c r="AP331" s="932"/>
      <c r="AQ331" s="932"/>
      <c r="AR331" s="932"/>
      <c r="AS331" s="932"/>
      <c r="AT331" s="932"/>
      <c r="AU331" s="932"/>
      <c r="AV331" s="932"/>
      <c r="AW331" s="932"/>
      <c r="AX331" s="932"/>
      <c r="BA331" s="1253"/>
      <c r="BB331" s="1253"/>
      <c r="BC331" s="1253"/>
      <c r="BE331" s="1233"/>
      <c r="BF331" s="1233"/>
      <c r="BG331" s="1233"/>
      <c r="BH331" s="1233"/>
      <c r="BI331" s="1233"/>
      <c r="BJ331" s="1233"/>
      <c r="BK331" s="1233"/>
      <c r="BL331" s="1233"/>
      <c r="BM331" s="1233"/>
      <c r="BN331" s="1233"/>
      <c r="BO331" s="1233"/>
      <c r="BP331" s="1233"/>
      <c r="BQ331" s="1233"/>
      <c r="BR331" s="1233"/>
      <c r="BS331" s="1233"/>
      <c r="BT331" s="1233"/>
      <c r="BU331" s="1233"/>
      <c r="BV331" s="1233"/>
      <c r="BW331" s="1233"/>
      <c r="BX331" s="1233"/>
      <c r="BY331" s="1233"/>
      <c r="BZ331" s="1233"/>
      <c r="CA331" s="1233"/>
      <c r="CB331" s="1233"/>
      <c r="CC331" s="1233"/>
      <c r="CD331" s="1233"/>
      <c r="CE331" s="1233"/>
      <c r="CF331" s="1233"/>
      <c r="CG331" s="1233"/>
      <c r="CH331" s="1233"/>
      <c r="CI331" s="1233"/>
      <c r="CJ331" s="1233"/>
      <c r="CK331" s="1233"/>
      <c r="CL331" s="1233"/>
      <c r="CM331" s="1233"/>
      <c r="CN331" s="1233"/>
      <c r="CO331" s="1233"/>
      <c r="CP331" s="1233"/>
      <c r="CQ331" s="1233"/>
      <c r="CR331" s="1233"/>
      <c r="CS331" s="1233"/>
      <c r="CT331" s="1233"/>
      <c r="CU331" s="1233"/>
      <c r="CV331" s="1233"/>
      <c r="CW331" s="1233"/>
      <c r="CX331" s="1233"/>
      <c r="CY331" s="1233"/>
      <c r="CZ331" s="1233"/>
      <c r="DA331" s="1233"/>
      <c r="DB331" s="1233"/>
      <c r="DC331" s="1233"/>
      <c r="DD331" s="1233"/>
      <c r="DE331" s="1233"/>
      <c r="DF331" s="1233"/>
      <c r="DG331" s="1233"/>
      <c r="DH331" s="1233"/>
      <c r="DI331" s="1233"/>
      <c r="DJ331" s="1233"/>
      <c r="DK331" s="1233"/>
      <c r="DL331" s="1233"/>
      <c r="DM331" s="1233"/>
      <c r="DN331" s="1233"/>
      <c r="DO331" s="1233"/>
      <c r="DP331" s="1233"/>
      <c r="DQ331" s="1233"/>
      <c r="DR331" s="1233"/>
      <c r="DS331" s="1233"/>
      <c r="DT331" s="1233"/>
      <c r="DU331" s="1233"/>
      <c r="DV331" s="1233"/>
      <c r="DW331" s="1233"/>
      <c r="DX331" s="1233"/>
      <c r="DY331" s="1233"/>
      <c r="DZ331" s="1233"/>
      <c r="EA331" s="1233"/>
      <c r="EB331" s="1233"/>
      <c r="EC331" s="1233"/>
      <c r="ED331" s="1233"/>
      <c r="EE331" s="1233"/>
      <c r="EF331" s="1233"/>
      <c r="EG331" s="1233"/>
      <c r="EH331" s="1253"/>
      <c r="EI331" s="1253"/>
      <c r="EJ331" s="1253"/>
      <c r="EK331" s="1253"/>
      <c r="EM331" s="1233"/>
      <c r="EN331" s="1233"/>
      <c r="EO331" s="1233"/>
      <c r="EP331" s="1233"/>
      <c r="EQ331" s="1233"/>
      <c r="ER331" s="1233"/>
      <c r="ES331" s="1233"/>
      <c r="ET331" s="1233"/>
      <c r="EU331" s="1233"/>
      <c r="EV331" s="1233"/>
      <c r="EW331" s="1233"/>
      <c r="EX331" s="1233"/>
      <c r="EY331" s="1233"/>
      <c r="EZ331" s="1233"/>
      <c r="FA331" s="1233"/>
      <c r="FB331" s="1233"/>
      <c r="FC331" s="1233"/>
      <c r="FD331" s="1233"/>
      <c r="FE331" s="1233"/>
      <c r="FF331" s="1233"/>
      <c r="FG331" s="1233"/>
      <c r="FH331" s="1233"/>
      <c r="FI331" s="1233"/>
      <c r="FJ331" s="1233"/>
      <c r="FK331" s="1233"/>
      <c r="FL331" s="1233"/>
      <c r="FM331" s="1233"/>
      <c r="FN331" s="1233"/>
      <c r="FO331" s="1233"/>
      <c r="FP331" s="1233"/>
      <c r="FQ331" s="1233"/>
      <c r="FR331" s="1233"/>
      <c r="FS331" s="1233"/>
      <c r="FT331" s="1233"/>
      <c r="FU331" s="1233"/>
      <c r="FV331" s="1233"/>
      <c r="FW331" s="1233"/>
      <c r="FX331" s="1233"/>
      <c r="FY331" s="1233"/>
      <c r="FZ331" s="1233"/>
      <c r="GA331" s="1233"/>
      <c r="GB331" s="1233"/>
      <c r="GC331" s="1233"/>
      <c r="GD331" s="1233"/>
      <c r="GE331" s="1233"/>
      <c r="GF331" s="1233"/>
      <c r="GG331" s="1233"/>
      <c r="GH331" s="1233"/>
      <c r="GI331" s="1233"/>
      <c r="GJ331" s="1233"/>
      <c r="GK331" s="1233"/>
      <c r="GL331" s="1233"/>
      <c r="GM331" s="1233"/>
      <c r="GN331" s="1233"/>
      <c r="GO331" s="1233"/>
      <c r="GP331" s="1233"/>
      <c r="GQ331" s="1233"/>
      <c r="GR331" s="1233"/>
      <c r="GS331" s="1233"/>
      <c r="GT331" s="1233"/>
      <c r="GU331" s="1233"/>
      <c r="GV331" s="1233"/>
      <c r="GW331" s="1233"/>
      <c r="GX331" s="1233"/>
      <c r="GY331" s="1233"/>
      <c r="GZ331" s="1233"/>
      <c r="HA331" s="1233"/>
      <c r="HB331" s="1233"/>
      <c r="HC331" s="1233"/>
      <c r="HD331" s="1233"/>
      <c r="HE331" s="1233"/>
      <c r="HF331" s="1233"/>
      <c r="HG331" s="1233"/>
      <c r="HH331" s="1233"/>
      <c r="HI331" s="1233"/>
      <c r="HJ331" s="1233"/>
      <c r="HK331" s="1233"/>
      <c r="HL331" s="1233"/>
      <c r="HM331" s="1233"/>
      <c r="HN331" s="1233"/>
      <c r="HO331" s="1233"/>
    </row>
    <row r="332" spans="32:223" s="325" customFormat="1" x14ac:dyDescent="0.2">
      <c r="AF332" s="932"/>
      <c r="AG332" s="932"/>
      <c r="AH332" s="932"/>
      <c r="AI332" s="932"/>
      <c r="AJ332" s="932"/>
      <c r="AK332" s="932"/>
      <c r="AL332" s="932"/>
      <c r="AM332" s="932"/>
      <c r="AN332" s="932"/>
      <c r="AP332" s="932"/>
      <c r="AQ332" s="932"/>
      <c r="AR332" s="932"/>
      <c r="AS332" s="932"/>
      <c r="AT332" s="932"/>
      <c r="AU332" s="932"/>
      <c r="AV332" s="932"/>
      <c r="AW332" s="932"/>
      <c r="AX332" s="932"/>
      <c r="BA332" s="1253"/>
      <c r="BB332" s="1253"/>
      <c r="BC332" s="1253"/>
      <c r="BE332" s="1233"/>
      <c r="BF332" s="1233"/>
      <c r="BG332" s="1233"/>
      <c r="BH332" s="1233"/>
      <c r="BI332" s="1233"/>
      <c r="BJ332" s="1233"/>
      <c r="BK332" s="1233"/>
      <c r="BL332" s="1233"/>
      <c r="BM332" s="1233"/>
      <c r="BN332" s="1233"/>
      <c r="BO332" s="1233"/>
      <c r="BP332" s="1233"/>
      <c r="BQ332" s="1233"/>
      <c r="BR332" s="1233"/>
      <c r="BS332" s="1233"/>
      <c r="BT332" s="1233"/>
      <c r="BU332" s="1233"/>
      <c r="BV332" s="1233"/>
      <c r="BW332" s="1233"/>
      <c r="BX332" s="1233"/>
      <c r="BY332" s="1233"/>
      <c r="BZ332" s="1233"/>
      <c r="CA332" s="1233"/>
      <c r="CB332" s="1233"/>
      <c r="CC332" s="1233"/>
      <c r="CD332" s="1233"/>
      <c r="CE332" s="1233"/>
      <c r="CF332" s="1233"/>
      <c r="CG332" s="1233"/>
      <c r="CH332" s="1233"/>
      <c r="CI332" s="1233"/>
      <c r="CJ332" s="1233"/>
      <c r="CK332" s="1233"/>
      <c r="CL332" s="1233"/>
      <c r="CM332" s="1233"/>
      <c r="CN332" s="1233"/>
      <c r="CO332" s="1233"/>
      <c r="CP332" s="1233"/>
      <c r="CQ332" s="1233"/>
      <c r="CR332" s="1233"/>
      <c r="CS332" s="1233"/>
      <c r="CT332" s="1233"/>
      <c r="CU332" s="1233"/>
      <c r="CV332" s="1233"/>
      <c r="CW332" s="1233"/>
      <c r="CX332" s="1233"/>
      <c r="CY332" s="1233"/>
      <c r="CZ332" s="1233"/>
      <c r="DA332" s="1233"/>
      <c r="DB332" s="1233"/>
      <c r="DC332" s="1233"/>
      <c r="DD332" s="1233"/>
      <c r="DE332" s="1233"/>
      <c r="DF332" s="1233"/>
      <c r="DG332" s="1233"/>
      <c r="DH332" s="1233"/>
      <c r="DI332" s="1233"/>
      <c r="DJ332" s="1233"/>
      <c r="DK332" s="1233"/>
      <c r="DL332" s="1233"/>
      <c r="DM332" s="1233"/>
      <c r="DN332" s="1233"/>
      <c r="DO332" s="1233"/>
      <c r="DP332" s="1233"/>
      <c r="DQ332" s="1233"/>
      <c r="DR332" s="1233"/>
      <c r="DS332" s="1233"/>
      <c r="DT332" s="1233"/>
      <c r="DU332" s="1233"/>
      <c r="DV332" s="1233"/>
      <c r="DW332" s="1233"/>
      <c r="DX332" s="1233"/>
      <c r="DY332" s="1233"/>
      <c r="DZ332" s="1233"/>
      <c r="EA332" s="1233"/>
      <c r="EB332" s="1233"/>
      <c r="EC332" s="1233"/>
      <c r="ED332" s="1233"/>
      <c r="EE332" s="1233"/>
      <c r="EF332" s="1233"/>
      <c r="EG332" s="1233"/>
      <c r="EH332" s="1253"/>
      <c r="EI332" s="1253"/>
      <c r="EJ332" s="1253"/>
      <c r="EK332" s="1253"/>
      <c r="EM332" s="1233"/>
      <c r="EN332" s="1233"/>
      <c r="EO332" s="1233"/>
      <c r="EP332" s="1233"/>
      <c r="EQ332" s="1233"/>
      <c r="ER332" s="1233"/>
      <c r="ES332" s="1233"/>
      <c r="ET332" s="1233"/>
      <c r="EU332" s="1233"/>
      <c r="EV332" s="1233"/>
      <c r="EW332" s="1233"/>
      <c r="EX332" s="1233"/>
      <c r="EY332" s="1233"/>
      <c r="EZ332" s="1233"/>
      <c r="FA332" s="1233"/>
      <c r="FB332" s="1233"/>
      <c r="FC332" s="1233"/>
      <c r="FD332" s="1233"/>
      <c r="FE332" s="1233"/>
      <c r="FF332" s="1233"/>
      <c r="FG332" s="1233"/>
      <c r="FH332" s="1233"/>
      <c r="FI332" s="1233"/>
      <c r="FJ332" s="1233"/>
      <c r="FK332" s="1233"/>
      <c r="FL332" s="1233"/>
      <c r="FM332" s="1233"/>
      <c r="FN332" s="1233"/>
      <c r="FO332" s="1233"/>
      <c r="FP332" s="1233"/>
      <c r="FQ332" s="1233"/>
      <c r="FR332" s="1233"/>
      <c r="FS332" s="1233"/>
      <c r="FT332" s="1233"/>
      <c r="FU332" s="1233"/>
      <c r="FV332" s="1233"/>
      <c r="FW332" s="1233"/>
      <c r="FX332" s="1233"/>
      <c r="FY332" s="1233"/>
      <c r="FZ332" s="1233"/>
      <c r="GA332" s="1233"/>
      <c r="GB332" s="1233"/>
      <c r="GC332" s="1233"/>
      <c r="GD332" s="1233"/>
      <c r="GE332" s="1233"/>
      <c r="GF332" s="1233"/>
      <c r="GG332" s="1233"/>
      <c r="GH332" s="1233"/>
      <c r="GI332" s="1233"/>
      <c r="GJ332" s="1233"/>
      <c r="GK332" s="1233"/>
      <c r="GL332" s="1233"/>
      <c r="GM332" s="1233"/>
      <c r="GN332" s="1233"/>
      <c r="GO332" s="1233"/>
      <c r="GP332" s="1233"/>
      <c r="GQ332" s="1233"/>
      <c r="GR332" s="1233"/>
      <c r="GS332" s="1233"/>
      <c r="GT332" s="1233"/>
      <c r="GU332" s="1233"/>
      <c r="GV332" s="1233"/>
      <c r="GW332" s="1233"/>
      <c r="GX332" s="1233"/>
      <c r="GY332" s="1233"/>
      <c r="GZ332" s="1233"/>
      <c r="HA332" s="1233"/>
      <c r="HB332" s="1233"/>
      <c r="HC332" s="1233"/>
      <c r="HD332" s="1233"/>
      <c r="HE332" s="1233"/>
      <c r="HF332" s="1233"/>
      <c r="HG332" s="1233"/>
      <c r="HH332" s="1233"/>
      <c r="HI332" s="1233"/>
      <c r="HJ332" s="1233"/>
      <c r="HK332" s="1233"/>
      <c r="HL332" s="1233"/>
      <c r="HM332" s="1233"/>
      <c r="HN332" s="1233"/>
      <c r="HO332" s="1233"/>
    </row>
    <row r="333" spans="32:223" s="325" customFormat="1" x14ac:dyDescent="0.2">
      <c r="AF333" s="932"/>
      <c r="AG333" s="932"/>
      <c r="AH333" s="932"/>
      <c r="AI333" s="932"/>
      <c r="AJ333" s="932"/>
      <c r="AK333" s="932"/>
      <c r="AL333" s="932"/>
      <c r="AM333" s="932"/>
      <c r="AN333" s="932"/>
      <c r="AP333" s="932"/>
      <c r="AQ333" s="932"/>
      <c r="AR333" s="932"/>
      <c r="AS333" s="932"/>
      <c r="AT333" s="932"/>
      <c r="AU333" s="932"/>
      <c r="AV333" s="932"/>
      <c r="AW333" s="932"/>
      <c r="AX333" s="932"/>
      <c r="BA333" s="1253"/>
      <c r="BB333" s="1253"/>
      <c r="BC333" s="1253"/>
      <c r="BE333" s="1233"/>
      <c r="BF333" s="1233"/>
      <c r="BG333" s="1233"/>
      <c r="BH333" s="1233"/>
      <c r="BI333" s="1233"/>
      <c r="BJ333" s="1233"/>
      <c r="BK333" s="1233"/>
      <c r="BL333" s="1233"/>
      <c r="BM333" s="1233"/>
      <c r="BN333" s="1233"/>
      <c r="BO333" s="1233"/>
      <c r="BP333" s="1233"/>
      <c r="BQ333" s="1233"/>
      <c r="BR333" s="1233"/>
      <c r="BS333" s="1233"/>
      <c r="BT333" s="1233"/>
      <c r="BU333" s="1233"/>
      <c r="BV333" s="1233"/>
      <c r="BW333" s="1233"/>
      <c r="BX333" s="1233"/>
      <c r="BY333" s="1233"/>
      <c r="BZ333" s="1233"/>
      <c r="CA333" s="1233"/>
      <c r="CB333" s="1233"/>
      <c r="CC333" s="1233"/>
      <c r="CD333" s="1233"/>
      <c r="CE333" s="1233"/>
      <c r="CF333" s="1233"/>
      <c r="CG333" s="1233"/>
      <c r="CH333" s="1233"/>
      <c r="CI333" s="1233"/>
      <c r="CJ333" s="1233"/>
      <c r="CK333" s="1233"/>
      <c r="CL333" s="1233"/>
      <c r="CM333" s="1233"/>
      <c r="CN333" s="1233"/>
      <c r="CO333" s="1233"/>
      <c r="CP333" s="1233"/>
      <c r="CQ333" s="1233"/>
      <c r="CR333" s="1233"/>
      <c r="CS333" s="1233"/>
      <c r="CT333" s="1233"/>
      <c r="CU333" s="1233"/>
      <c r="CV333" s="1233"/>
      <c r="CW333" s="1233"/>
      <c r="CX333" s="1233"/>
      <c r="CY333" s="1233"/>
      <c r="CZ333" s="1233"/>
      <c r="DA333" s="1233"/>
      <c r="DB333" s="1233"/>
      <c r="DC333" s="1233"/>
      <c r="DD333" s="1233"/>
      <c r="DE333" s="1233"/>
      <c r="DF333" s="1233"/>
      <c r="DG333" s="1233"/>
      <c r="DH333" s="1233"/>
      <c r="DI333" s="1233"/>
      <c r="DJ333" s="1233"/>
      <c r="DK333" s="1233"/>
      <c r="DL333" s="1233"/>
      <c r="DM333" s="1233"/>
      <c r="DN333" s="1233"/>
      <c r="DO333" s="1233"/>
      <c r="DP333" s="1233"/>
      <c r="DQ333" s="1233"/>
      <c r="DR333" s="1233"/>
      <c r="DS333" s="1233"/>
      <c r="DT333" s="1233"/>
      <c r="DU333" s="1233"/>
      <c r="DV333" s="1233"/>
      <c r="DW333" s="1233"/>
      <c r="DX333" s="1233"/>
      <c r="DY333" s="1233"/>
      <c r="DZ333" s="1233"/>
      <c r="EA333" s="1233"/>
      <c r="EB333" s="1233"/>
      <c r="EC333" s="1233"/>
      <c r="ED333" s="1233"/>
      <c r="EE333" s="1233"/>
      <c r="EF333" s="1233"/>
      <c r="EG333" s="1233"/>
      <c r="EH333" s="1253"/>
      <c r="EI333" s="1253"/>
      <c r="EJ333" s="1253"/>
      <c r="EK333" s="1253"/>
      <c r="EM333" s="1233"/>
      <c r="EN333" s="1233"/>
      <c r="EO333" s="1233"/>
      <c r="EP333" s="1233"/>
      <c r="EQ333" s="1233"/>
      <c r="ER333" s="1233"/>
      <c r="ES333" s="1233"/>
      <c r="ET333" s="1233"/>
      <c r="EU333" s="1233"/>
      <c r="EV333" s="1233"/>
      <c r="EW333" s="1233"/>
      <c r="EX333" s="1233"/>
      <c r="EY333" s="1233"/>
      <c r="EZ333" s="1233"/>
      <c r="FA333" s="1233"/>
      <c r="FB333" s="1233"/>
      <c r="FC333" s="1233"/>
      <c r="FD333" s="1233"/>
      <c r="FE333" s="1233"/>
      <c r="FF333" s="1233"/>
      <c r="FG333" s="1233"/>
      <c r="FH333" s="1233"/>
      <c r="FI333" s="1233"/>
      <c r="FJ333" s="1233"/>
      <c r="FK333" s="1233"/>
      <c r="FL333" s="1233"/>
      <c r="FM333" s="1233"/>
      <c r="FN333" s="1233"/>
      <c r="FO333" s="1233"/>
      <c r="FP333" s="1233"/>
      <c r="FQ333" s="1233"/>
      <c r="FR333" s="1233"/>
      <c r="FS333" s="1233"/>
      <c r="FT333" s="1233"/>
      <c r="FU333" s="1233"/>
      <c r="FV333" s="1233"/>
      <c r="FW333" s="1233"/>
      <c r="FX333" s="1233"/>
      <c r="FY333" s="1233"/>
      <c r="FZ333" s="1233"/>
      <c r="GA333" s="1233"/>
      <c r="GB333" s="1233"/>
      <c r="GC333" s="1233"/>
      <c r="GD333" s="1233"/>
      <c r="GE333" s="1233"/>
      <c r="GF333" s="1233"/>
      <c r="GG333" s="1233"/>
      <c r="GH333" s="1233"/>
      <c r="GI333" s="1233"/>
      <c r="GJ333" s="1233"/>
      <c r="GK333" s="1233"/>
      <c r="GL333" s="1233"/>
      <c r="GM333" s="1233"/>
      <c r="GN333" s="1233"/>
      <c r="GO333" s="1233"/>
      <c r="GP333" s="1233"/>
      <c r="GQ333" s="1233"/>
      <c r="GR333" s="1233"/>
      <c r="GS333" s="1233"/>
      <c r="GT333" s="1233"/>
      <c r="GU333" s="1233"/>
      <c r="GV333" s="1233"/>
      <c r="GW333" s="1233"/>
      <c r="GX333" s="1233"/>
      <c r="GY333" s="1233"/>
      <c r="GZ333" s="1233"/>
      <c r="HA333" s="1233"/>
      <c r="HB333" s="1233"/>
      <c r="HC333" s="1233"/>
      <c r="HD333" s="1233"/>
      <c r="HE333" s="1233"/>
      <c r="HF333" s="1233"/>
      <c r="HG333" s="1233"/>
      <c r="HH333" s="1233"/>
      <c r="HI333" s="1233"/>
      <c r="HJ333" s="1233"/>
      <c r="HK333" s="1233"/>
      <c r="HL333" s="1233"/>
      <c r="HM333" s="1233"/>
      <c r="HN333" s="1233"/>
      <c r="HO333" s="1233"/>
    </row>
    <row r="334" spans="32:223" s="325" customFormat="1" x14ac:dyDescent="0.2">
      <c r="AF334" s="932"/>
      <c r="AG334" s="932"/>
      <c r="AH334" s="932"/>
      <c r="AI334" s="932"/>
      <c r="AJ334" s="932"/>
      <c r="AK334" s="932"/>
      <c r="AL334" s="932"/>
      <c r="AM334" s="932"/>
      <c r="AN334" s="932"/>
      <c r="AP334" s="932"/>
      <c r="AQ334" s="932"/>
      <c r="AR334" s="932"/>
      <c r="AS334" s="932"/>
      <c r="AT334" s="932"/>
      <c r="AU334" s="932"/>
      <c r="AV334" s="932"/>
      <c r="AW334" s="932"/>
      <c r="AX334" s="932"/>
      <c r="BA334" s="1253"/>
      <c r="BB334" s="1253"/>
      <c r="BC334" s="1253"/>
      <c r="BE334" s="1233"/>
      <c r="BF334" s="1233"/>
      <c r="BG334" s="1233"/>
      <c r="BH334" s="1233"/>
      <c r="BI334" s="1233"/>
      <c r="BJ334" s="1233"/>
      <c r="BK334" s="1233"/>
      <c r="BL334" s="1233"/>
      <c r="BM334" s="1233"/>
      <c r="BN334" s="1233"/>
      <c r="BO334" s="1233"/>
      <c r="BP334" s="1233"/>
      <c r="BQ334" s="1233"/>
      <c r="BR334" s="1233"/>
      <c r="BS334" s="1233"/>
      <c r="BT334" s="1233"/>
      <c r="BU334" s="1233"/>
      <c r="BV334" s="1233"/>
      <c r="BW334" s="1233"/>
      <c r="BX334" s="1233"/>
      <c r="BY334" s="1233"/>
      <c r="BZ334" s="1233"/>
      <c r="CA334" s="1233"/>
      <c r="CB334" s="1233"/>
      <c r="CC334" s="1233"/>
      <c r="CD334" s="1233"/>
      <c r="CE334" s="1233"/>
      <c r="CF334" s="1233"/>
      <c r="CG334" s="1233"/>
      <c r="CH334" s="1233"/>
      <c r="CI334" s="1233"/>
      <c r="CJ334" s="1233"/>
      <c r="CK334" s="1233"/>
      <c r="CL334" s="1233"/>
      <c r="CM334" s="1233"/>
      <c r="CN334" s="1233"/>
      <c r="CO334" s="1233"/>
      <c r="CP334" s="1233"/>
      <c r="CQ334" s="1233"/>
      <c r="CR334" s="1233"/>
      <c r="CS334" s="1233"/>
      <c r="CT334" s="1233"/>
      <c r="CU334" s="1233"/>
      <c r="CV334" s="1233"/>
      <c r="CW334" s="1233"/>
      <c r="CX334" s="1233"/>
      <c r="CY334" s="1233"/>
      <c r="CZ334" s="1233"/>
      <c r="DA334" s="1233"/>
      <c r="DB334" s="1233"/>
      <c r="DC334" s="1233"/>
      <c r="DD334" s="1233"/>
      <c r="DE334" s="1233"/>
      <c r="DF334" s="1233"/>
      <c r="DG334" s="1233"/>
      <c r="DH334" s="1233"/>
      <c r="DI334" s="1233"/>
      <c r="DJ334" s="1233"/>
      <c r="DK334" s="1233"/>
      <c r="DL334" s="1233"/>
      <c r="DM334" s="1233"/>
      <c r="DN334" s="1233"/>
      <c r="DO334" s="1233"/>
      <c r="DP334" s="1233"/>
      <c r="DQ334" s="1233"/>
      <c r="DR334" s="1233"/>
      <c r="DS334" s="1233"/>
      <c r="DT334" s="1233"/>
      <c r="DU334" s="1233"/>
      <c r="DV334" s="1233"/>
      <c r="DW334" s="1233"/>
      <c r="DX334" s="1233"/>
      <c r="DY334" s="1233"/>
      <c r="DZ334" s="1233"/>
      <c r="EA334" s="1233"/>
      <c r="EB334" s="1233"/>
      <c r="EC334" s="1233"/>
      <c r="ED334" s="1233"/>
      <c r="EE334" s="1233"/>
      <c r="EF334" s="1233"/>
      <c r="EG334" s="1233"/>
      <c r="EH334" s="1253"/>
      <c r="EI334" s="1253"/>
      <c r="EJ334" s="1253"/>
      <c r="EK334" s="1253"/>
      <c r="EM334" s="1233"/>
      <c r="EN334" s="1233"/>
      <c r="EO334" s="1233"/>
      <c r="EP334" s="1233"/>
      <c r="EQ334" s="1233"/>
      <c r="ER334" s="1233"/>
      <c r="ES334" s="1233"/>
      <c r="ET334" s="1233"/>
      <c r="EU334" s="1233"/>
      <c r="EV334" s="1233"/>
      <c r="EW334" s="1233"/>
      <c r="EX334" s="1233"/>
      <c r="EY334" s="1233"/>
      <c r="EZ334" s="1233"/>
      <c r="FA334" s="1233"/>
      <c r="FB334" s="1233"/>
      <c r="FC334" s="1233"/>
      <c r="FD334" s="1233"/>
      <c r="FE334" s="1233"/>
      <c r="FF334" s="1233"/>
      <c r="FG334" s="1233"/>
      <c r="FH334" s="1233"/>
      <c r="FI334" s="1233"/>
      <c r="FJ334" s="1233"/>
      <c r="FK334" s="1233"/>
      <c r="FL334" s="1233"/>
      <c r="FM334" s="1233"/>
      <c r="FN334" s="1233"/>
      <c r="FO334" s="1233"/>
      <c r="FP334" s="1233"/>
      <c r="FQ334" s="1233"/>
      <c r="FR334" s="1233"/>
      <c r="FS334" s="1233"/>
      <c r="FT334" s="1233"/>
      <c r="FU334" s="1233"/>
      <c r="FV334" s="1233"/>
      <c r="FW334" s="1233"/>
      <c r="FX334" s="1233"/>
      <c r="FY334" s="1233"/>
      <c r="FZ334" s="1233"/>
      <c r="GA334" s="1233"/>
      <c r="GB334" s="1233"/>
      <c r="GC334" s="1233"/>
      <c r="GD334" s="1233"/>
      <c r="GE334" s="1233"/>
      <c r="GF334" s="1233"/>
      <c r="GG334" s="1233"/>
      <c r="GH334" s="1233"/>
      <c r="GI334" s="1233"/>
      <c r="GJ334" s="1233"/>
      <c r="GK334" s="1233"/>
      <c r="GL334" s="1233"/>
      <c r="GM334" s="1233"/>
      <c r="GN334" s="1233"/>
      <c r="GO334" s="1233"/>
      <c r="GP334" s="1233"/>
      <c r="GQ334" s="1233"/>
      <c r="GR334" s="1233"/>
      <c r="GS334" s="1233"/>
      <c r="GT334" s="1233"/>
      <c r="GU334" s="1233"/>
      <c r="GV334" s="1233"/>
      <c r="GW334" s="1233"/>
      <c r="GX334" s="1233"/>
      <c r="GY334" s="1233"/>
      <c r="GZ334" s="1233"/>
      <c r="HA334" s="1233"/>
      <c r="HB334" s="1233"/>
      <c r="HC334" s="1233"/>
      <c r="HD334" s="1233"/>
      <c r="HE334" s="1233"/>
      <c r="HF334" s="1233"/>
      <c r="HG334" s="1233"/>
      <c r="HH334" s="1233"/>
      <c r="HI334" s="1233"/>
      <c r="HJ334" s="1233"/>
      <c r="HK334" s="1233"/>
      <c r="HL334" s="1233"/>
      <c r="HM334" s="1233"/>
      <c r="HN334" s="1233"/>
      <c r="HO334" s="1233"/>
    </row>
    <row r="335" spans="32:223" s="325" customFormat="1" x14ac:dyDescent="0.2">
      <c r="AF335" s="932"/>
      <c r="AG335" s="932"/>
      <c r="AH335" s="932"/>
      <c r="AI335" s="932"/>
      <c r="AJ335" s="932"/>
      <c r="AK335" s="932"/>
      <c r="AL335" s="932"/>
      <c r="AM335" s="932"/>
      <c r="AN335" s="932"/>
      <c r="AP335" s="932"/>
      <c r="AQ335" s="932"/>
      <c r="AR335" s="932"/>
      <c r="AS335" s="932"/>
      <c r="AT335" s="932"/>
      <c r="AU335" s="932"/>
      <c r="AV335" s="932"/>
      <c r="AW335" s="932"/>
      <c r="AX335" s="932"/>
      <c r="BA335" s="1253"/>
      <c r="BB335" s="1253"/>
      <c r="BC335" s="1253"/>
      <c r="BE335" s="1233"/>
      <c r="BF335" s="1233"/>
      <c r="BG335" s="1233"/>
      <c r="BH335" s="1233"/>
      <c r="BI335" s="1233"/>
      <c r="BJ335" s="1233"/>
      <c r="BK335" s="1233"/>
      <c r="BL335" s="1233"/>
      <c r="BM335" s="1233"/>
      <c r="BN335" s="1233"/>
      <c r="BO335" s="1233"/>
      <c r="BP335" s="1233"/>
      <c r="BQ335" s="1233"/>
      <c r="BR335" s="1233"/>
      <c r="BS335" s="1233"/>
      <c r="BT335" s="1233"/>
      <c r="BU335" s="1233"/>
      <c r="BV335" s="1233"/>
      <c r="BW335" s="1233"/>
      <c r="BX335" s="1233"/>
      <c r="BY335" s="1233"/>
      <c r="BZ335" s="1233"/>
      <c r="CA335" s="1233"/>
      <c r="CB335" s="1233"/>
      <c r="CC335" s="1233"/>
      <c r="CD335" s="1233"/>
      <c r="CE335" s="1233"/>
      <c r="CF335" s="1233"/>
      <c r="CG335" s="1233"/>
      <c r="CH335" s="1233"/>
      <c r="CI335" s="1233"/>
      <c r="CJ335" s="1233"/>
      <c r="CK335" s="1233"/>
      <c r="CL335" s="1233"/>
      <c r="CM335" s="1233"/>
      <c r="CN335" s="1233"/>
      <c r="CO335" s="1233"/>
      <c r="CP335" s="1233"/>
      <c r="CQ335" s="1233"/>
      <c r="CR335" s="1233"/>
      <c r="CS335" s="1233"/>
      <c r="CT335" s="1233"/>
      <c r="CU335" s="1233"/>
      <c r="CV335" s="1233"/>
      <c r="CW335" s="1233"/>
      <c r="CX335" s="1233"/>
      <c r="CY335" s="1233"/>
      <c r="CZ335" s="1233"/>
      <c r="DA335" s="1233"/>
      <c r="DB335" s="1233"/>
      <c r="DC335" s="1233"/>
      <c r="DD335" s="1233"/>
      <c r="DE335" s="1233"/>
      <c r="DF335" s="1233"/>
      <c r="DG335" s="1233"/>
      <c r="DH335" s="1233"/>
      <c r="DI335" s="1233"/>
      <c r="DJ335" s="1233"/>
      <c r="DK335" s="1233"/>
      <c r="DL335" s="1233"/>
      <c r="DM335" s="1233"/>
      <c r="DN335" s="1233"/>
      <c r="DO335" s="1233"/>
      <c r="DP335" s="1233"/>
      <c r="DQ335" s="1233"/>
      <c r="DR335" s="1233"/>
      <c r="DS335" s="1233"/>
      <c r="DT335" s="1233"/>
      <c r="DU335" s="1233"/>
      <c r="DV335" s="1233"/>
      <c r="DW335" s="1233"/>
      <c r="DX335" s="1233"/>
      <c r="DY335" s="1233"/>
      <c r="DZ335" s="1233"/>
      <c r="EA335" s="1233"/>
      <c r="EB335" s="1233"/>
      <c r="EC335" s="1233"/>
      <c r="ED335" s="1233"/>
      <c r="EE335" s="1233"/>
      <c r="EF335" s="1233"/>
      <c r="EG335" s="1233"/>
      <c r="EH335" s="1253"/>
      <c r="EI335" s="1253"/>
      <c r="EJ335" s="1253"/>
      <c r="EK335" s="1253"/>
      <c r="EM335" s="1233"/>
      <c r="EN335" s="1233"/>
      <c r="EO335" s="1233"/>
      <c r="EP335" s="1233"/>
      <c r="EQ335" s="1233"/>
      <c r="ER335" s="1233"/>
      <c r="ES335" s="1233"/>
      <c r="ET335" s="1233"/>
      <c r="EU335" s="1233"/>
      <c r="EV335" s="1233"/>
      <c r="EW335" s="1233"/>
      <c r="EX335" s="1233"/>
      <c r="EY335" s="1233"/>
      <c r="EZ335" s="1233"/>
      <c r="FA335" s="1233"/>
      <c r="FB335" s="1233"/>
      <c r="FC335" s="1233"/>
      <c r="FD335" s="1233"/>
      <c r="FE335" s="1233"/>
      <c r="FF335" s="1233"/>
      <c r="FG335" s="1233"/>
      <c r="FH335" s="1233"/>
      <c r="FI335" s="1233"/>
      <c r="FJ335" s="1233"/>
      <c r="FK335" s="1233"/>
      <c r="FL335" s="1233"/>
      <c r="FM335" s="1233"/>
      <c r="FN335" s="1233"/>
      <c r="FO335" s="1233"/>
      <c r="FP335" s="1233"/>
      <c r="FQ335" s="1233"/>
      <c r="FR335" s="1233"/>
      <c r="FS335" s="1233"/>
      <c r="FT335" s="1233"/>
      <c r="FU335" s="1233"/>
      <c r="FV335" s="1233"/>
      <c r="FW335" s="1233"/>
      <c r="FX335" s="1233"/>
      <c r="FY335" s="1233"/>
      <c r="FZ335" s="1233"/>
      <c r="GA335" s="1233"/>
      <c r="GB335" s="1233"/>
      <c r="GC335" s="1233"/>
      <c r="GD335" s="1233"/>
      <c r="GE335" s="1233"/>
      <c r="GF335" s="1233"/>
      <c r="GG335" s="1233"/>
      <c r="GH335" s="1233"/>
      <c r="GI335" s="1233"/>
      <c r="GJ335" s="1233"/>
      <c r="GK335" s="1233"/>
      <c r="GL335" s="1233"/>
      <c r="GM335" s="1233"/>
      <c r="GN335" s="1233"/>
      <c r="GO335" s="1233"/>
      <c r="GP335" s="1233"/>
      <c r="GQ335" s="1233"/>
      <c r="GR335" s="1233"/>
      <c r="GS335" s="1233"/>
      <c r="GT335" s="1233"/>
      <c r="GU335" s="1233"/>
      <c r="GV335" s="1233"/>
      <c r="GW335" s="1233"/>
      <c r="GX335" s="1233"/>
      <c r="GY335" s="1233"/>
      <c r="GZ335" s="1233"/>
      <c r="HA335" s="1233"/>
      <c r="HB335" s="1233"/>
      <c r="HC335" s="1233"/>
      <c r="HD335" s="1233"/>
      <c r="HE335" s="1233"/>
      <c r="HF335" s="1233"/>
      <c r="HG335" s="1233"/>
      <c r="HH335" s="1233"/>
      <c r="HI335" s="1233"/>
      <c r="HJ335" s="1233"/>
      <c r="HK335" s="1233"/>
      <c r="HL335" s="1233"/>
      <c r="HM335" s="1233"/>
      <c r="HN335" s="1233"/>
      <c r="HO335" s="1233"/>
    </row>
    <row r="336" spans="32:223" s="325" customFormat="1" x14ac:dyDescent="0.2">
      <c r="AF336" s="932"/>
      <c r="AG336" s="932"/>
      <c r="AH336" s="932"/>
      <c r="AI336" s="932"/>
      <c r="AJ336" s="932"/>
      <c r="AK336" s="932"/>
      <c r="AL336" s="932"/>
      <c r="AM336" s="932"/>
      <c r="AN336" s="932"/>
      <c r="AP336" s="932"/>
      <c r="AQ336" s="932"/>
      <c r="AR336" s="932"/>
      <c r="AS336" s="932"/>
      <c r="AT336" s="932"/>
      <c r="AU336" s="932"/>
      <c r="AV336" s="932"/>
      <c r="AW336" s="932"/>
      <c r="AX336" s="932"/>
      <c r="BA336" s="1253"/>
      <c r="BB336" s="1253"/>
      <c r="BC336" s="1253"/>
      <c r="BE336" s="1233"/>
      <c r="BF336" s="1233"/>
      <c r="BG336" s="1233"/>
      <c r="BH336" s="1233"/>
      <c r="BI336" s="1233"/>
      <c r="BJ336" s="1233"/>
      <c r="BK336" s="1233"/>
      <c r="BL336" s="1233"/>
      <c r="BM336" s="1233"/>
      <c r="BN336" s="1233"/>
      <c r="BO336" s="1233"/>
      <c r="BP336" s="1233"/>
      <c r="BQ336" s="1233"/>
      <c r="BR336" s="1233"/>
      <c r="BS336" s="1233"/>
      <c r="BT336" s="1233"/>
      <c r="BU336" s="1233"/>
      <c r="BV336" s="1233"/>
      <c r="BW336" s="1233"/>
      <c r="BX336" s="1233"/>
      <c r="BY336" s="1233"/>
      <c r="BZ336" s="1233"/>
      <c r="CA336" s="1233"/>
      <c r="CB336" s="1233"/>
      <c r="CC336" s="1233"/>
      <c r="CD336" s="1233"/>
      <c r="CE336" s="1233"/>
      <c r="CF336" s="1233"/>
      <c r="CG336" s="1233"/>
      <c r="CH336" s="1233"/>
      <c r="CI336" s="1233"/>
      <c r="CJ336" s="1233"/>
      <c r="CK336" s="1233"/>
      <c r="CL336" s="1233"/>
      <c r="CM336" s="1233"/>
      <c r="CN336" s="1233"/>
      <c r="CO336" s="1233"/>
      <c r="CP336" s="1233"/>
      <c r="CQ336" s="1233"/>
      <c r="CR336" s="1233"/>
      <c r="CS336" s="1233"/>
      <c r="CT336" s="1233"/>
      <c r="CU336" s="1233"/>
      <c r="CV336" s="1233"/>
      <c r="CW336" s="1233"/>
      <c r="CX336" s="1233"/>
      <c r="CY336" s="1233"/>
      <c r="CZ336" s="1233"/>
      <c r="DA336" s="1233"/>
      <c r="DB336" s="1233"/>
      <c r="DC336" s="1233"/>
      <c r="DD336" s="1233"/>
      <c r="DE336" s="1233"/>
      <c r="DF336" s="1233"/>
      <c r="DG336" s="1233"/>
      <c r="DH336" s="1233"/>
      <c r="DI336" s="1233"/>
      <c r="DJ336" s="1233"/>
      <c r="DK336" s="1233"/>
      <c r="DL336" s="1233"/>
      <c r="DM336" s="1233"/>
      <c r="DN336" s="1233"/>
      <c r="DO336" s="1233"/>
      <c r="DP336" s="1233"/>
      <c r="DQ336" s="1233"/>
      <c r="DR336" s="1233"/>
      <c r="DS336" s="1233"/>
      <c r="DT336" s="1233"/>
      <c r="DU336" s="1233"/>
      <c r="DV336" s="1233"/>
      <c r="DW336" s="1233"/>
      <c r="DX336" s="1233"/>
      <c r="DY336" s="1233"/>
      <c r="DZ336" s="1233"/>
      <c r="EA336" s="1233"/>
      <c r="EB336" s="1233"/>
      <c r="EC336" s="1233"/>
      <c r="ED336" s="1233"/>
      <c r="EE336" s="1233"/>
      <c r="EF336" s="1233"/>
      <c r="EG336" s="1233"/>
      <c r="EH336" s="1253"/>
      <c r="EI336" s="1253"/>
      <c r="EJ336" s="1253"/>
      <c r="EK336" s="1253"/>
      <c r="EM336" s="1233"/>
      <c r="EN336" s="1233"/>
      <c r="EO336" s="1233"/>
      <c r="EP336" s="1233"/>
      <c r="EQ336" s="1233"/>
      <c r="ER336" s="1233"/>
      <c r="ES336" s="1233"/>
      <c r="ET336" s="1233"/>
      <c r="EU336" s="1233"/>
      <c r="EV336" s="1233"/>
      <c r="EW336" s="1233"/>
      <c r="EX336" s="1233"/>
      <c r="EY336" s="1233"/>
      <c r="EZ336" s="1233"/>
      <c r="FA336" s="1233"/>
      <c r="FB336" s="1233"/>
      <c r="FC336" s="1233"/>
      <c r="FD336" s="1233"/>
      <c r="FE336" s="1233"/>
      <c r="FF336" s="1233"/>
      <c r="FG336" s="1233"/>
      <c r="FH336" s="1233"/>
      <c r="FI336" s="1233"/>
      <c r="FJ336" s="1233"/>
      <c r="FK336" s="1233"/>
      <c r="FL336" s="1233"/>
      <c r="FM336" s="1233"/>
      <c r="FN336" s="1233"/>
      <c r="FO336" s="1233"/>
      <c r="FP336" s="1233"/>
      <c r="FQ336" s="1233"/>
      <c r="FR336" s="1233"/>
      <c r="FS336" s="1233"/>
      <c r="FT336" s="1233"/>
      <c r="FU336" s="1233"/>
      <c r="FV336" s="1233"/>
      <c r="FW336" s="1233"/>
      <c r="FX336" s="1233"/>
      <c r="FY336" s="1233"/>
      <c r="FZ336" s="1233"/>
      <c r="GA336" s="1233"/>
      <c r="GB336" s="1233"/>
      <c r="GC336" s="1233"/>
      <c r="GD336" s="1233"/>
      <c r="GE336" s="1233"/>
      <c r="GF336" s="1233"/>
      <c r="GG336" s="1233"/>
      <c r="GH336" s="1233"/>
      <c r="GI336" s="1233"/>
      <c r="GJ336" s="1233"/>
      <c r="GK336" s="1233"/>
      <c r="GL336" s="1233"/>
      <c r="GM336" s="1233"/>
      <c r="GN336" s="1233"/>
      <c r="GO336" s="1233"/>
      <c r="GP336" s="1233"/>
      <c r="GQ336" s="1233"/>
      <c r="GR336" s="1233"/>
      <c r="GS336" s="1233"/>
      <c r="GT336" s="1233"/>
      <c r="GU336" s="1233"/>
      <c r="GV336" s="1233"/>
      <c r="GW336" s="1233"/>
      <c r="GX336" s="1233"/>
      <c r="GY336" s="1233"/>
      <c r="GZ336" s="1233"/>
      <c r="HA336" s="1233"/>
      <c r="HB336" s="1233"/>
      <c r="HC336" s="1233"/>
      <c r="HD336" s="1233"/>
      <c r="HE336" s="1233"/>
      <c r="HF336" s="1233"/>
      <c r="HG336" s="1233"/>
      <c r="HH336" s="1233"/>
      <c r="HI336" s="1233"/>
      <c r="HJ336" s="1233"/>
      <c r="HK336" s="1233"/>
      <c r="HL336" s="1233"/>
      <c r="HM336" s="1233"/>
      <c r="HN336" s="1233"/>
      <c r="HO336" s="1233"/>
    </row>
    <row r="337" spans="32:223" s="325" customFormat="1" x14ac:dyDescent="0.2">
      <c r="AF337" s="932"/>
      <c r="AG337" s="932"/>
      <c r="AH337" s="932"/>
      <c r="AI337" s="932"/>
      <c r="AJ337" s="932"/>
      <c r="AK337" s="932"/>
      <c r="AL337" s="932"/>
      <c r="AM337" s="932"/>
      <c r="AN337" s="932"/>
      <c r="AP337" s="932"/>
      <c r="AQ337" s="932"/>
      <c r="AR337" s="932"/>
      <c r="AS337" s="932"/>
      <c r="AT337" s="932"/>
      <c r="AU337" s="932"/>
      <c r="AV337" s="932"/>
      <c r="AW337" s="932"/>
      <c r="AX337" s="932"/>
      <c r="BA337" s="1253"/>
      <c r="BB337" s="1253"/>
      <c r="BC337" s="1253"/>
      <c r="BE337" s="1233"/>
      <c r="BF337" s="1233"/>
      <c r="BG337" s="1233"/>
      <c r="BH337" s="1233"/>
      <c r="BI337" s="1233"/>
      <c r="BJ337" s="1233"/>
      <c r="BK337" s="1233"/>
      <c r="BL337" s="1233"/>
      <c r="BM337" s="1233"/>
      <c r="BN337" s="1233"/>
      <c r="BO337" s="1233"/>
      <c r="BP337" s="1233"/>
      <c r="BQ337" s="1233"/>
      <c r="BR337" s="1233"/>
      <c r="BS337" s="1233"/>
      <c r="BT337" s="1233"/>
      <c r="BU337" s="1233"/>
      <c r="BV337" s="1233"/>
      <c r="BW337" s="1233"/>
      <c r="BX337" s="1233"/>
      <c r="BY337" s="1233"/>
      <c r="BZ337" s="1233"/>
      <c r="CA337" s="1233"/>
      <c r="CB337" s="1233"/>
      <c r="CC337" s="1233"/>
      <c r="CD337" s="1233"/>
      <c r="CE337" s="1233"/>
      <c r="CF337" s="1233"/>
      <c r="CG337" s="1233"/>
      <c r="CH337" s="1233"/>
      <c r="CI337" s="1233"/>
      <c r="CJ337" s="1233"/>
      <c r="CK337" s="1233"/>
      <c r="CL337" s="1233"/>
      <c r="CM337" s="1233"/>
      <c r="CN337" s="1233"/>
      <c r="CO337" s="1233"/>
      <c r="CP337" s="1233"/>
      <c r="CQ337" s="1233"/>
      <c r="CR337" s="1233"/>
      <c r="CS337" s="1233"/>
      <c r="CT337" s="1233"/>
      <c r="CU337" s="1233"/>
      <c r="CV337" s="1233"/>
      <c r="CW337" s="1233"/>
      <c r="CX337" s="1233"/>
      <c r="CY337" s="1233"/>
      <c r="CZ337" s="1233"/>
      <c r="DA337" s="1233"/>
      <c r="DB337" s="1233"/>
      <c r="DC337" s="1233"/>
      <c r="DD337" s="1233"/>
      <c r="DE337" s="1233"/>
      <c r="DF337" s="1233"/>
      <c r="DG337" s="1233"/>
      <c r="DH337" s="1233"/>
      <c r="DI337" s="1233"/>
      <c r="DJ337" s="1233"/>
      <c r="DK337" s="1233"/>
      <c r="DL337" s="1233"/>
      <c r="DM337" s="1233"/>
      <c r="DN337" s="1233"/>
      <c r="DO337" s="1233"/>
      <c r="DP337" s="1233"/>
      <c r="DQ337" s="1233"/>
      <c r="DR337" s="1233"/>
      <c r="DS337" s="1233"/>
      <c r="DT337" s="1233"/>
      <c r="DU337" s="1233"/>
      <c r="DV337" s="1233"/>
      <c r="DW337" s="1233"/>
      <c r="DX337" s="1233"/>
      <c r="DY337" s="1233"/>
      <c r="DZ337" s="1233"/>
      <c r="EA337" s="1233"/>
      <c r="EB337" s="1233"/>
      <c r="EC337" s="1233"/>
      <c r="ED337" s="1233"/>
      <c r="EE337" s="1233"/>
      <c r="EF337" s="1233"/>
      <c r="EG337" s="1233"/>
      <c r="EH337" s="1253"/>
      <c r="EI337" s="1253"/>
      <c r="EJ337" s="1253"/>
      <c r="EK337" s="1253"/>
      <c r="EM337" s="1233"/>
      <c r="EN337" s="1233"/>
      <c r="EO337" s="1233"/>
      <c r="EP337" s="1233"/>
      <c r="EQ337" s="1233"/>
      <c r="ER337" s="1233"/>
      <c r="ES337" s="1233"/>
      <c r="ET337" s="1233"/>
      <c r="EU337" s="1233"/>
      <c r="EV337" s="1233"/>
      <c r="EW337" s="1233"/>
      <c r="EX337" s="1233"/>
      <c r="EY337" s="1233"/>
      <c r="EZ337" s="1233"/>
      <c r="FA337" s="1233"/>
      <c r="FB337" s="1233"/>
      <c r="FC337" s="1233"/>
      <c r="FD337" s="1233"/>
      <c r="FE337" s="1233"/>
      <c r="FF337" s="1233"/>
      <c r="FG337" s="1233"/>
      <c r="FH337" s="1233"/>
      <c r="FI337" s="1233"/>
      <c r="FJ337" s="1233"/>
      <c r="FK337" s="1233"/>
      <c r="FL337" s="1233"/>
      <c r="FM337" s="1233"/>
      <c r="FN337" s="1233"/>
      <c r="FO337" s="1233"/>
      <c r="FP337" s="1233"/>
      <c r="FQ337" s="1233"/>
      <c r="FR337" s="1233"/>
      <c r="FS337" s="1233"/>
      <c r="FT337" s="1233"/>
      <c r="FU337" s="1233"/>
      <c r="FV337" s="1233"/>
      <c r="FW337" s="1233"/>
      <c r="FX337" s="1233"/>
      <c r="FY337" s="1233"/>
      <c r="FZ337" s="1233"/>
      <c r="GA337" s="1233"/>
      <c r="GB337" s="1233"/>
      <c r="GC337" s="1233"/>
      <c r="GD337" s="1233"/>
      <c r="GE337" s="1233"/>
      <c r="GF337" s="1233"/>
      <c r="GG337" s="1233"/>
      <c r="GH337" s="1233"/>
      <c r="GI337" s="1233"/>
      <c r="GJ337" s="1233"/>
      <c r="GK337" s="1233"/>
      <c r="GL337" s="1233"/>
      <c r="GM337" s="1233"/>
      <c r="GN337" s="1233"/>
      <c r="GO337" s="1233"/>
      <c r="GP337" s="1233"/>
      <c r="GQ337" s="1233"/>
      <c r="GR337" s="1233"/>
      <c r="GS337" s="1233"/>
      <c r="GT337" s="1233"/>
      <c r="GU337" s="1233"/>
      <c r="GV337" s="1233"/>
      <c r="GW337" s="1233"/>
      <c r="GX337" s="1233"/>
      <c r="GY337" s="1233"/>
      <c r="GZ337" s="1233"/>
      <c r="HA337" s="1233"/>
      <c r="HB337" s="1233"/>
      <c r="HC337" s="1233"/>
      <c r="HD337" s="1233"/>
      <c r="HE337" s="1233"/>
      <c r="HF337" s="1233"/>
      <c r="HG337" s="1233"/>
      <c r="HH337" s="1233"/>
      <c r="HI337" s="1233"/>
      <c r="HJ337" s="1233"/>
      <c r="HK337" s="1233"/>
      <c r="HL337" s="1233"/>
      <c r="HM337" s="1233"/>
      <c r="HN337" s="1233"/>
      <c r="HO337" s="1233"/>
    </row>
    <row r="338" spans="32:223" s="325" customFormat="1" x14ac:dyDescent="0.2">
      <c r="AF338" s="932"/>
      <c r="AG338" s="932"/>
      <c r="AH338" s="932"/>
      <c r="AI338" s="932"/>
      <c r="AJ338" s="932"/>
      <c r="AK338" s="932"/>
      <c r="AL338" s="932"/>
      <c r="AM338" s="932"/>
      <c r="AN338" s="932"/>
      <c r="AP338" s="932"/>
      <c r="AQ338" s="932"/>
      <c r="AR338" s="932"/>
      <c r="AS338" s="932"/>
      <c r="AT338" s="932"/>
      <c r="AU338" s="932"/>
      <c r="AV338" s="932"/>
      <c r="AW338" s="932"/>
      <c r="AX338" s="932"/>
      <c r="BA338" s="1253"/>
      <c r="BB338" s="1253"/>
      <c r="BC338" s="1253"/>
      <c r="BE338" s="1233"/>
      <c r="BF338" s="1233"/>
      <c r="BG338" s="1233"/>
      <c r="BH338" s="1233"/>
      <c r="BI338" s="1233"/>
      <c r="BJ338" s="1233"/>
      <c r="BK338" s="1233"/>
      <c r="BL338" s="1233"/>
      <c r="BM338" s="1233"/>
      <c r="BN338" s="1233"/>
      <c r="BO338" s="1233"/>
      <c r="BP338" s="1233"/>
      <c r="BQ338" s="1233"/>
      <c r="BR338" s="1233"/>
      <c r="BS338" s="1233"/>
      <c r="BT338" s="1233"/>
      <c r="BU338" s="1233"/>
      <c r="BV338" s="1233"/>
      <c r="BW338" s="1233"/>
      <c r="BX338" s="1233"/>
      <c r="BY338" s="1233"/>
      <c r="BZ338" s="1233"/>
      <c r="CA338" s="1233"/>
      <c r="CB338" s="1233"/>
      <c r="CC338" s="1233"/>
      <c r="CD338" s="1233"/>
      <c r="CE338" s="1233"/>
      <c r="CF338" s="1233"/>
      <c r="CG338" s="1233"/>
      <c r="CH338" s="1233"/>
      <c r="CI338" s="1233"/>
      <c r="CJ338" s="1233"/>
      <c r="CK338" s="1233"/>
      <c r="CL338" s="1233"/>
      <c r="CM338" s="1233"/>
      <c r="CN338" s="1233"/>
      <c r="CO338" s="1233"/>
      <c r="CP338" s="1233"/>
      <c r="CQ338" s="1233"/>
      <c r="CR338" s="1233"/>
      <c r="CS338" s="1233"/>
      <c r="CT338" s="1233"/>
      <c r="CU338" s="1233"/>
      <c r="CV338" s="1233"/>
      <c r="CW338" s="1233"/>
      <c r="CX338" s="1233"/>
      <c r="CY338" s="1233"/>
      <c r="CZ338" s="1233"/>
      <c r="DA338" s="1233"/>
      <c r="DB338" s="1233"/>
      <c r="DC338" s="1233"/>
      <c r="DD338" s="1233"/>
      <c r="DE338" s="1233"/>
      <c r="DF338" s="1233"/>
      <c r="DG338" s="1233"/>
      <c r="DH338" s="1233"/>
      <c r="DI338" s="1233"/>
      <c r="DJ338" s="1233"/>
      <c r="DK338" s="1233"/>
      <c r="DL338" s="1233"/>
      <c r="DM338" s="1233"/>
      <c r="DN338" s="1233"/>
      <c r="DO338" s="1233"/>
      <c r="DP338" s="1233"/>
      <c r="DQ338" s="1233"/>
      <c r="DR338" s="1233"/>
      <c r="DS338" s="1233"/>
      <c r="DT338" s="1233"/>
      <c r="DU338" s="1233"/>
      <c r="DV338" s="1233"/>
      <c r="DW338" s="1233"/>
      <c r="DX338" s="1233"/>
      <c r="DY338" s="1233"/>
      <c r="DZ338" s="1233"/>
      <c r="EA338" s="1233"/>
      <c r="EB338" s="1233"/>
      <c r="EC338" s="1233"/>
      <c r="ED338" s="1233"/>
      <c r="EE338" s="1233"/>
      <c r="EF338" s="1233"/>
      <c r="EG338" s="1233"/>
      <c r="EH338" s="1253"/>
      <c r="EI338" s="1253"/>
      <c r="EJ338" s="1253"/>
      <c r="EK338" s="1253"/>
      <c r="EM338" s="1233"/>
      <c r="EN338" s="1233"/>
      <c r="EO338" s="1233"/>
      <c r="EP338" s="1233"/>
      <c r="EQ338" s="1233"/>
      <c r="ER338" s="1233"/>
      <c r="ES338" s="1233"/>
      <c r="ET338" s="1233"/>
      <c r="EU338" s="1233"/>
      <c r="EV338" s="1233"/>
      <c r="EW338" s="1233"/>
      <c r="EX338" s="1233"/>
      <c r="EY338" s="1233"/>
      <c r="EZ338" s="1233"/>
      <c r="FA338" s="1233"/>
      <c r="FB338" s="1233"/>
      <c r="FC338" s="1233"/>
      <c r="FD338" s="1233"/>
      <c r="FE338" s="1233"/>
      <c r="FF338" s="1233"/>
      <c r="FG338" s="1233"/>
      <c r="FH338" s="1233"/>
      <c r="FI338" s="1233"/>
      <c r="FJ338" s="1233"/>
      <c r="FK338" s="1233"/>
      <c r="FL338" s="1233"/>
      <c r="FM338" s="1233"/>
      <c r="FN338" s="1233"/>
      <c r="FO338" s="1233"/>
      <c r="FP338" s="1233"/>
      <c r="FQ338" s="1233"/>
      <c r="FR338" s="1233"/>
      <c r="FS338" s="1233"/>
      <c r="FT338" s="1233"/>
      <c r="FU338" s="1233"/>
      <c r="FV338" s="1233"/>
      <c r="FW338" s="1233"/>
      <c r="FX338" s="1233"/>
      <c r="FY338" s="1233"/>
      <c r="FZ338" s="1233"/>
      <c r="GA338" s="1233"/>
      <c r="GB338" s="1233"/>
      <c r="GC338" s="1233"/>
      <c r="GD338" s="1233"/>
      <c r="GE338" s="1233"/>
      <c r="GF338" s="1233"/>
      <c r="GG338" s="1233"/>
      <c r="GH338" s="1233"/>
      <c r="GI338" s="1233"/>
      <c r="GJ338" s="1233"/>
      <c r="GK338" s="1233"/>
      <c r="GL338" s="1233"/>
      <c r="GM338" s="1233"/>
      <c r="GN338" s="1233"/>
      <c r="GO338" s="1233"/>
      <c r="GP338" s="1233"/>
      <c r="GQ338" s="1233"/>
      <c r="GR338" s="1233"/>
      <c r="GS338" s="1233"/>
      <c r="GT338" s="1233"/>
      <c r="GU338" s="1233"/>
      <c r="GV338" s="1233"/>
      <c r="GW338" s="1233"/>
      <c r="GX338" s="1233"/>
      <c r="GY338" s="1233"/>
      <c r="GZ338" s="1233"/>
      <c r="HA338" s="1233"/>
      <c r="HB338" s="1233"/>
      <c r="HC338" s="1233"/>
      <c r="HD338" s="1233"/>
      <c r="HE338" s="1233"/>
      <c r="HF338" s="1233"/>
      <c r="HG338" s="1233"/>
      <c r="HH338" s="1233"/>
      <c r="HI338" s="1233"/>
      <c r="HJ338" s="1233"/>
      <c r="HK338" s="1233"/>
      <c r="HL338" s="1233"/>
      <c r="HM338" s="1233"/>
      <c r="HN338" s="1233"/>
      <c r="HO338" s="1233"/>
    </row>
    <row r="339" spans="32:223" s="325" customFormat="1" x14ac:dyDescent="0.2">
      <c r="AF339" s="932"/>
      <c r="AG339" s="932"/>
      <c r="AH339" s="932"/>
      <c r="AI339" s="932"/>
      <c r="AJ339" s="932"/>
      <c r="AK339" s="932"/>
      <c r="AL339" s="932"/>
      <c r="AM339" s="932"/>
      <c r="AN339" s="932"/>
      <c r="AP339" s="932"/>
      <c r="AQ339" s="932"/>
      <c r="AR339" s="932"/>
      <c r="AS339" s="932"/>
      <c r="AT339" s="932"/>
      <c r="AU339" s="932"/>
      <c r="AV339" s="932"/>
      <c r="AW339" s="932"/>
      <c r="AX339" s="932"/>
      <c r="BA339" s="1253"/>
      <c r="BB339" s="1253"/>
      <c r="BC339" s="1253"/>
      <c r="BE339" s="1233"/>
      <c r="BF339" s="1233"/>
      <c r="BG339" s="1233"/>
      <c r="BH339" s="1233"/>
      <c r="BI339" s="1233"/>
      <c r="BJ339" s="1233"/>
      <c r="BK339" s="1233"/>
      <c r="BL339" s="1233"/>
      <c r="BM339" s="1233"/>
      <c r="BN339" s="1233"/>
      <c r="BO339" s="1233"/>
      <c r="BP339" s="1233"/>
      <c r="BQ339" s="1233"/>
      <c r="BR339" s="1233"/>
      <c r="BS339" s="1233"/>
      <c r="BT339" s="1233"/>
      <c r="BU339" s="1233"/>
      <c r="BV339" s="1233"/>
      <c r="BW339" s="1233"/>
      <c r="BX339" s="1233"/>
      <c r="BY339" s="1233"/>
      <c r="BZ339" s="1233"/>
      <c r="CA339" s="1233"/>
      <c r="CB339" s="1233"/>
      <c r="CC339" s="1233"/>
      <c r="CD339" s="1233"/>
      <c r="CE339" s="1233"/>
      <c r="CF339" s="1233"/>
      <c r="CG339" s="1233"/>
      <c r="CH339" s="1233"/>
      <c r="CI339" s="1233"/>
      <c r="CJ339" s="1233"/>
      <c r="CK339" s="1233"/>
      <c r="CL339" s="1233"/>
      <c r="CM339" s="1233"/>
      <c r="CN339" s="1233"/>
      <c r="CO339" s="1233"/>
      <c r="CP339" s="1233"/>
      <c r="CQ339" s="1233"/>
      <c r="CR339" s="1233"/>
      <c r="CS339" s="1233"/>
      <c r="CT339" s="1233"/>
      <c r="CU339" s="1233"/>
      <c r="CV339" s="1233"/>
      <c r="CW339" s="1233"/>
      <c r="CX339" s="1233"/>
      <c r="CY339" s="1233"/>
      <c r="CZ339" s="1233"/>
      <c r="DA339" s="1233"/>
      <c r="DB339" s="1233"/>
      <c r="DC339" s="1233"/>
      <c r="DD339" s="1233"/>
      <c r="DE339" s="1233"/>
      <c r="DF339" s="1233"/>
      <c r="DG339" s="1233"/>
      <c r="DH339" s="1233"/>
      <c r="DI339" s="1233"/>
      <c r="DJ339" s="1233"/>
      <c r="DK339" s="1233"/>
      <c r="DL339" s="1233"/>
      <c r="DM339" s="1233"/>
      <c r="DN339" s="1233"/>
      <c r="DO339" s="1233"/>
      <c r="DP339" s="1233"/>
      <c r="DQ339" s="1233"/>
      <c r="DR339" s="1233"/>
      <c r="DS339" s="1233"/>
      <c r="DT339" s="1233"/>
      <c r="DU339" s="1233"/>
      <c r="DV339" s="1233"/>
      <c r="DW339" s="1233"/>
      <c r="DX339" s="1233"/>
      <c r="DY339" s="1233"/>
      <c r="DZ339" s="1233"/>
      <c r="EA339" s="1233"/>
      <c r="EB339" s="1233"/>
      <c r="EC339" s="1233"/>
      <c r="ED339" s="1233"/>
      <c r="EE339" s="1233"/>
      <c r="EF339" s="1233"/>
      <c r="EG339" s="1233"/>
      <c r="EH339" s="1253"/>
      <c r="EI339" s="1253"/>
      <c r="EJ339" s="1253"/>
      <c r="EK339" s="1253"/>
      <c r="EM339" s="1233"/>
      <c r="EN339" s="1233"/>
      <c r="EO339" s="1233"/>
      <c r="EP339" s="1233"/>
      <c r="EQ339" s="1233"/>
      <c r="ER339" s="1233"/>
      <c r="ES339" s="1233"/>
      <c r="ET339" s="1233"/>
      <c r="EU339" s="1233"/>
      <c r="EV339" s="1233"/>
      <c r="EW339" s="1233"/>
      <c r="EX339" s="1233"/>
      <c r="EY339" s="1233"/>
      <c r="EZ339" s="1233"/>
      <c r="FA339" s="1233"/>
      <c r="FB339" s="1233"/>
      <c r="FC339" s="1233"/>
      <c r="FD339" s="1233"/>
      <c r="FE339" s="1233"/>
      <c r="FF339" s="1233"/>
      <c r="FG339" s="1233"/>
      <c r="FH339" s="1233"/>
      <c r="FI339" s="1233"/>
      <c r="FJ339" s="1233"/>
      <c r="FK339" s="1233"/>
      <c r="FL339" s="1233"/>
      <c r="FM339" s="1233"/>
      <c r="FN339" s="1233"/>
      <c r="FO339" s="1233"/>
      <c r="FP339" s="1233"/>
      <c r="FQ339" s="1233"/>
      <c r="FR339" s="1233"/>
      <c r="FS339" s="1233"/>
      <c r="FT339" s="1233"/>
      <c r="FU339" s="1233"/>
      <c r="FV339" s="1233"/>
      <c r="FW339" s="1233"/>
      <c r="FX339" s="1233"/>
      <c r="FY339" s="1233"/>
      <c r="FZ339" s="1233"/>
      <c r="GA339" s="1233"/>
      <c r="GB339" s="1233"/>
      <c r="GC339" s="1233"/>
      <c r="GD339" s="1233"/>
      <c r="GE339" s="1233"/>
      <c r="GF339" s="1233"/>
      <c r="GG339" s="1233"/>
      <c r="GH339" s="1233"/>
      <c r="GI339" s="1233"/>
      <c r="GJ339" s="1233"/>
      <c r="GK339" s="1233"/>
      <c r="GL339" s="1233"/>
      <c r="GM339" s="1233"/>
      <c r="GN339" s="1233"/>
      <c r="GO339" s="1233"/>
      <c r="GP339" s="1233"/>
      <c r="GQ339" s="1233"/>
      <c r="GR339" s="1233"/>
      <c r="GS339" s="1233"/>
      <c r="GT339" s="1233"/>
      <c r="GU339" s="1233"/>
      <c r="GV339" s="1233"/>
      <c r="GW339" s="1233"/>
      <c r="GX339" s="1233"/>
      <c r="GY339" s="1233"/>
      <c r="GZ339" s="1233"/>
      <c r="HA339" s="1233"/>
      <c r="HB339" s="1233"/>
      <c r="HC339" s="1233"/>
      <c r="HD339" s="1233"/>
      <c r="HE339" s="1233"/>
      <c r="HF339" s="1233"/>
      <c r="HG339" s="1233"/>
      <c r="HH339" s="1233"/>
      <c r="HI339" s="1233"/>
      <c r="HJ339" s="1233"/>
      <c r="HK339" s="1233"/>
      <c r="HL339" s="1233"/>
      <c r="HM339" s="1233"/>
      <c r="HN339" s="1233"/>
      <c r="HO339" s="1233"/>
    </row>
    <row r="340" spans="32:223" s="325" customFormat="1" x14ac:dyDescent="0.2">
      <c r="AF340" s="932"/>
      <c r="AG340" s="932"/>
      <c r="AH340" s="932"/>
      <c r="AI340" s="932"/>
      <c r="AJ340" s="932"/>
      <c r="AK340" s="932"/>
      <c r="AL340" s="932"/>
      <c r="AM340" s="932"/>
      <c r="AN340" s="932"/>
      <c r="AP340" s="932"/>
      <c r="AQ340" s="932"/>
      <c r="AR340" s="932"/>
      <c r="AS340" s="932"/>
      <c r="AT340" s="932"/>
      <c r="AU340" s="932"/>
      <c r="AV340" s="932"/>
      <c r="AW340" s="932"/>
      <c r="AX340" s="932"/>
      <c r="BA340" s="1253"/>
      <c r="BB340" s="1253"/>
      <c r="BC340" s="1253"/>
      <c r="BE340" s="1233"/>
      <c r="BF340" s="1233"/>
      <c r="BG340" s="1233"/>
      <c r="BH340" s="1233"/>
      <c r="BI340" s="1233"/>
      <c r="BJ340" s="1233"/>
      <c r="BK340" s="1233"/>
      <c r="BL340" s="1233"/>
      <c r="BM340" s="1233"/>
      <c r="BN340" s="1233"/>
      <c r="BO340" s="1233"/>
      <c r="BP340" s="1233"/>
      <c r="BQ340" s="1233"/>
      <c r="BR340" s="1233"/>
      <c r="BS340" s="1233"/>
      <c r="BT340" s="1233"/>
      <c r="BU340" s="1233"/>
      <c r="BV340" s="1233"/>
      <c r="BW340" s="1233"/>
      <c r="BX340" s="1233"/>
      <c r="BY340" s="1233"/>
      <c r="BZ340" s="1233"/>
      <c r="CA340" s="1233"/>
      <c r="CB340" s="1233"/>
      <c r="CC340" s="1233"/>
      <c r="CD340" s="1233"/>
      <c r="CE340" s="1233"/>
      <c r="CF340" s="1233"/>
      <c r="CG340" s="1233"/>
      <c r="CH340" s="1233"/>
      <c r="CI340" s="1233"/>
      <c r="CJ340" s="1233"/>
      <c r="CK340" s="1233"/>
      <c r="CL340" s="1233"/>
      <c r="CM340" s="1233"/>
      <c r="CN340" s="1233"/>
      <c r="CO340" s="1233"/>
      <c r="CP340" s="1233"/>
      <c r="CQ340" s="1233"/>
      <c r="CR340" s="1233"/>
      <c r="CS340" s="1233"/>
      <c r="CT340" s="1233"/>
      <c r="CU340" s="1233"/>
      <c r="CV340" s="1233"/>
      <c r="CW340" s="1233"/>
      <c r="CX340" s="1233"/>
      <c r="CY340" s="1233"/>
      <c r="CZ340" s="1233"/>
      <c r="DA340" s="1233"/>
      <c r="DB340" s="1233"/>
      <c r="DC340" s="1233"/>
      <c r="DD340" s="1233"/>
      <c r="DE340" s="1233"/>
      <c r="DF340" s="1233"/>
      <c r="DG340" s="1233"/>
      <c r="DH340" s="1233"/>
      <c r="DI340" s="1233"/>
      <c r="DJ340" s="1233"/>
      <c r="DK340" s="1233"/>
      <c r="DL340" s="1233"/>
      <c r="DM340" s="1233"/>
      <c r="DN340" s="1233"/>
      <c r="DO340" s="1233"/>
      <c r="DP340" s="1233"/>
      <c r="DQ340" s="1233"/>
      <c r="DR340" s="1233"/>
      <c r="DS340" s="1233"/>
      <c r="DT340" s="1233"/>
      <c r="DU340" s="1233"/>
      <c r="DV340" s="1233"/>
      <c r="DW340" s="1233"/>
      <c r="DX340" s="1233"/>
      <c r="DY340" s="1233"/>
      <c r="DZ340" s="1233"/>
      <c r="EA340" s="1233"/>
      <c r="EB340" s="1233"/>
      <c r="EC340" s="1233"/>
      <c r="ED340" s="1233"/>
      <c r="EE340" s="1233"/>
      <c r="EF340" s="1233"/>
      <c r="EG340" s="1233"/>
      <c r="EH340" s="1253"/>
      <c r="EI340" s="1253"/>
      <c r="EJ340" s="1253"/>
      <c r="EK340" s="1253"/>
      <c r="EM340" s="1233"/>
      <c r="EN340" s="1233"/>
      <c r="EO340" s="1233"/>
      <c r="EP340" s="1233"/>
      <c r="EQ340" s="1233"/>
      <c r="ER340" s="1233"/>
      <c r="ES340" s="1233"/>
      <c r="ET340" s="1233"/>
      <c r="EU340" s="1233"/>
      <c r="EV340" s="1233"/>
      <c r="EW340" s="1233"/>
      <c r="EX340" s="1233"/>
      <c r="EY340" s="1233"/>
      <c r="EZ340" s="1233"/>
      <c r="FA340" s="1233"/>
      <c r="FB340" s="1233"/>
      <c r="FC340" s="1233"/>
      <c r="FD340" s="1233"/>
      <c r="FE340" s="1233"/>
      <c r="FF340" s="1233"/>
      <c r="FG340" s="1233"/>
      <c r="FH340" s="1233"/>
      <c r="FI340" s="1233"/>
      <c r="FJ340" s="1233"/>
      <c r="FK340" s="1233"/>
      <c r="FL340" s="1233"/>
      <c r="FM340" s="1233"/>
      <c r="FN340" s="1233"/>
      <c r="FO340" s="1233"/>
      <c r="FP340" s="1233"/>
      <c r="FQ340" s="1233"/>
      <c r="FR340" s="1233"/>
      <c r="FS340" s="1233"/>
      <c r="FT340" s="1233"/>
      <c r="FU340" s="1233"/>
      <c r="FV340" s="1233"/>
      <c r="FW340" s="1233"/>
      <c r="FX340" s="1233"/>
      <c r="FY340" s="1233"/>
      <c r="FZ340" s="1233"/>
      <c r="GA340" s="1233"/>
      <c r="GB340" s="1233"/>
      <c r="GC340" s="1233"/>
      <c r="GD340" s="1233"/>
      <c r="GE340" s="1233"/>
      <c r="GF340" s="1233"/>
      <c r="GG340" s="1233"/>
      <c r="GH340" s="1233"/>
      <c r="GI340" s="1233"/>
      <c r="GJ340" s="1233"/>
      <c r="GK340" s="1233"/>
      <c r="GL340" s="1233"/>
      <c r="GM340" s="1233"/>
      <c r="GN340" s="1233"/>
      <c r="GO340" s="1233"/>
      <c r="GP340" s="1233"/>
      <c r="GQ340" s="1233"/>
      <c r="GR340" s="1233"/>
      <c r="GS340" s="1233"/>
      <c r="GT340" s="1233"/>
      <c r="GU340" s="1233"/>
      <c r="GV340" s="1233"/>
      <c r="GW340" s="1233"/>
      <c r="GX340" s="1233"/>
      <c r="GY340" s="1233"/>
      <c r="GZ340" s="1233"/>
      <c r="HA340" s="1233"/>
      <c r="HB340" s="1233"/>
      <c r="HC340" s="1233"/>
      <c r="HD340" s="1233"/>
      <c r="HE340" s="1233"/>
      <c r="HF340" s="1233"/>
      <c r="HG340" s="1233"/>
      <c r="HH340" s="1233"/>
      <c r="HI340" s="1233"/>
      <c r="HJ340" s="1233"/>
      <c r="HK340" s="1233"/>
      <c r="HL340" s="1233"/>
      <c r="HM340" s="1233"/>
      <c r="HN340" s="1233"/>
      <c r="HO340" s="1233"/>
    </row>
    <row r="341" spans="32:223" s="325" customFormat="1" x14ac:dyDescent="0.2">
      <c r="AF341" s="932"/>
      <c r="AG341" s="932"/>
      <c r="AH341" s="932"/>
      <c r="AI341" s="932"/>
      <c r="AJ341" s="932"/>
      <c r="AK341" s="932"/>
      <c r="AL341" s="932"/>
      <c r="AM341" s="932"/>
      <c r="AN341" s="932"/>
      <c r="AP341" s="932"/>
      <c r="AQ341" s="932"/>
      <c r="AR341" s="932"/>
      <c r="AS341" s="932"/>
      <c r="AT341" s="932"/>
      <c r="AU341" s="932"/>
      <c r="AV341" s="932"/>
      <c r="AW341" s="932"/>
      <c r="AX341" s="932"/>
      <c r="BA341" s="1253"/>
      <c r="BB341" s="1253"/>
      <c r="BC341" s="1253"/>
      <c r="BE341" s="1233"/>
      <c r="BF341" s="1233"/>
      <c r="BG341" s="1233"/>
      <c r="BH341" s="1233"/>
      <c r="BI341" s="1233"/>
      <c r="BJ341" s="1233"/>
      <c r="BK341" s="1233"/>
      <c r="BL341" s="1233"/>
      <c r="BM341" s="1233"/>
      <c r="BN341" s="1233"/>
      <c r="BO341" s="1233"/>
      <c r="BP341" s="1233"/>
      <c r="BQ341" s="1233"/>
      <c r="BR341" s="1233"/>
      <c r="BS341" s="1233"/>
      <c r="BT341" s="1233"/>
      <c r="BU341" s="1233"/>
      <c r="BV341" s="1233"/>
      <c r="BW341" s="1233"/>
      <c r="BX341" s="1233"/>
      <c r="BY341" s="1233"/>
      <c r="BZ341" s="1233"/>
      <c r="CA341" s="1233"/>
      <c r="CB341" s="1233"/>
      <c r="CC341" s="1233"/>
      <c r="CD341" s="1233"/>
      <c r="CE341" s="1233"/>
      <c r="CF341" s="1233"/>
      <c r="CG341" s="1233"/>
      <c r="CH341" s="1233"/>
      <c r="CI341" s="1233"/>
      <c r="CJ341" s="1233"/>
      <c r="CK341" s="1233"/>
      <c r="CL341" s="1233"/>
      <c r="CM341" s="1233"/>
      <c r="CN341" s="1233"/>
      <c r="CO341" s="1233"/>
      <c r="CP341" s="1233"/>
      <c r="CQ341" s="1233"/>
      <c r="CR341" s="1233"/>
      <c r="CS341" s="1233"/>
      <c r="CT341" s="1233"/>
      <c r="CU341" s="1233"/>
      <c r="CV341" s="1233"/>
      <c r="CW341" s="1233"/>
      <c r="CX341" s="1233"/>
      <c r="CY341" s="1233"/>
      <c r="CZ341" s="1233"/>
      <c r="DA341" s="1233"/>
      <c r="DB341" s="1233"/>
      <c r="DC341" s="1233"/>
      <c r="DD341" s="1233"/>
      <c r="DE341" s="1233"/>
      <c r="DF341" s="1233"/>
      <c r="DG341" s="1233"/>
      <c r="DH341" s="1233"/>
      <c r="DI341" s="1233"/>
      <c r="DJ341" s="1233"/>
      <c r="DK341" s="1233"/>
      <c r="DL341" s="1233"/>
      <c r="DM341" s="1233"/>
      <c r="DN341" s="1233"/>
      <c r="DO341" s="1233"/>
      <c r="DP341" s="1233"/>
      <c r="DQ341" s="1233"/>
      <c r="DR341" s="1233"/>
      <c r="DS341" s="1233"/>
      <c r="DT341" s="1233"/>
      <c r="DU341" s="1233"/>
      <c r="DV341" s="1233"/>
      <c r="DW341" s="1233"/>
      <c r="DX341" s="1233"/>
      <c r="DY341" s="1233"/>
      <c r="DZ341" s="1233"/>
      <c r="EA341" s="1233"/>
      <c r="EB341" s="1233"/>
      <c r="EC341" s="1233"/>
      <c r="ED341" s="1233"/>
      <c r="EE341" s="1233"/>
      <c r="EF341" s="1233"/>
      <c r="EG341" s="1233"/>
      <c r="EH341" s="1253"/>
      <c r="EI341" s="1253"/>
      <c r="EJ341" s="1253"/>
      <c r="EK341" s="1253"/>
      <c r="EM341" s="1233"/>
      <c r="EN341" s="1233"/>
      <c r="EO341" s="1233"/>
      <c r="EP341" s="1233"/>
      <c r="EQ341" s="1233"/>
      <c r="ER341" s="1233"/>
      <c r="ES341" s="1233"/>
      <c r="ET341" s="1233"/>
      <c r="EU341" s="1233"/>
      <c r="EV341" s="1233"/>
      <c r="EW341" s="1233"/>
      <c r="EX341" s="1233"/>
      <c r="EY341" s="1233"/>
      <c r="EZ341" s="1233"/>
      <c r="FA341" s="1233"/>
      <c r="FB341" s="1233"/>
      <c r="FC341" s="1233"/>
      <c r="FD341" s="1233"/>
      <c r="FE341" s="1233"/>
      <c r="FF341" s="1233"/>
      <c r="FG341" s="1233"/>
      <c r="FH341" s="1233"/>
      <c r="FI341" s="1233"/>
      <c r="FJ341" s="1233"/>
      <c r="FK341" s="1233"/>
      <c r="FL341" s="1233"/>
      <c r="FM341" s="1233"/>
      <c r="FN341" s="1233"/>
      <c r="FO341" s="1233"/>
      <c r="FP341" s="1233"/>
      <c r="FQ341" s="1233"/>
      <c r="FR341" s="1233"/>
      <c r="FS341" s="1233"/>
      <c r="FT341" s="1233"/>
      <c r="FU341" s="1233"/>
      <c r="FV341" s="1233"/>
      <c r="FW341" s="1233"/>
      <c r="FX341" s="1233"/>
      <c r="FY341" s="1233"/>
      <c r="FZ341" s="1233"/>
      <c r="GA341" s="1233"/>
      <c r="GB341" s="1233"/>
      <c r="GC341" s="1233"/>
      <c r="GD341" s="1233"/>
      <c r="GE341" s="1233"/>
      <c r="GF341" s="1233"/>
      <c r="GG341" s="1233"/>
      <c r="GH341" s="1233"/>
      <c r="GI341" s="1233"/>
      <c r="GJ341" s="1233"/>
      <c r="GK341" s="1233"/>
      <c r="GL341" s="1233"/>
      <c r="GM341" s="1233"/>
      <c r="GN341" s="1233"/>
      <c r="GO341" s="1233"/>
      <c r="GP341" s="1233"/>
      <c r="GQ341" s="1233"/>
      <c r="GR341" s="1233"/>
      <c r="GS341" s="1233"/>
      <c r="GT341" s="1233"/>
      <c r="GU341" s="1233"/>
      <c r="GV341" s="1233"/>
      <c r="GW341" s="1233"/>
      <c r="GX341" s="1233"/>
      <c r="GY341" s="1233"/>
      <c r="GZ341" s="1233"/>
      <c r="HA341" s="1233"/>
      <c r="HB341" s="1233"/>
      <c r="HC341" s="1233"/>
      <c r="HD341" s="1233"/>
      <c r="HE341" s="1233"/>
      <c r="HF341" s="1233"/>
      <c r="HG341" s="1233"/>
      <c r="HH341" s="1233"/>
      <c r="HI341" s="1233"/>
      <c r="HJ341" s="1233"/>
      <c r="HK341" s="1233"/>
      <c r="HL341" s="1233"/>
      <c r="HM341" s="1233"/>
      <c r="HN341" s="1233"/>
      <c r="HO341" s="1233"/>
    </row>
    <row r="342" spans="32:223" s="325" customFormat="1" x14ac:dyDescent="0.2">
      <c r="AF342" s="932"/>
      <c r="AG342" s="932"/>
      <c r="AH342" s="932"/>
      <c r="AI342" s="932"/>
      <c r="AJ342" s="932"/>
      <c r="AK342" s="932"/>
      <c r="AL342" s="932"/>
      <c r="AM342" s="932"/>
      <c r="AN342" s="932"/>
      <c r="AP342" s="932"/>
      <c r="AQ342" s="932"/>
      <c r="AR342" s="932"/>
      <c r="AS342" s="932"/>
      <c r="AT342" s="932"/>
      <c r="AU342" s="932"/>
      <c r="AV342" s="932"/>
      <c r="AW342" s="932"/>
      <c r="AX342" s="932"/>
      <c r="BA342" s="1253"/>
      <c r="BB342" s="1253"/>
      <c r="BC342" s="1253"/>
      <c r="BE342" s="1233"/>
      <c r="BF342" s="1233"/>
      <c r="BG342" s="1233"/>
      <c r="BH342" s="1233"/>
      <c r="BI342" s="1233"/>
      <c r="BJ342" s="1233"/>
      <c r="BK342" s="1233"/>
      <c r="BL342" s="1233"/>
      <c r="BM342" s="1233"/>
      <c r="BN342" s="1233"/>
      <c r="BO342" s="1233"/>
      <c r="BP342" s="1233"/>
      <c r="BQ342" s="1233"/>
      <c r="BR342" s="1233"/>
      <c r="BS342" s="1233"/>
      <c r="BT342" s="1233"/>
      <c r="BU342" s="1233"/>
      <c r="BV342" s="1233"/>
      <c r="BW342" s="1233"/>
      <c r="BX342" s="1233"/>
      <c r="BY342" s="1233"/>
      <c r="BZ342" s="1233"/>
      <c r="CA342" s="1233"/>
      <c r="CB342" s="1233"/>
      <c r="CC342" s="1233"/>
      <c r="CD342" s="1233"/>
      <c r="CE342" s="1233"/>
      <c r="CF342" s="1233"/>
      <c r="CG342" s="1233"/>
      <c r="CH342" s="1233"/>
      <c r="CI342" s="1233"/>
      <c r="CJ342" s="1233"/>
      <c r="CK342" s="1233"/>
      <c r="CL342" s="1233"/>
      <c r="CM342" s="1233"/>
      <c r="CN342" s="1233"/>
      <c r="CO342" s="1233"/>
      <c r="CP342" s="1233"/>
      <c r="CQ342" s="1233"/>
      <c r="CR342" s="1233"/>
      <c r="CS342" s="1233"/>
      <c r="CT342" s="1233"/>
      <c r="CU342" s="1233"/>
      <c r="CV342" s="1233"/>
      <c r="CW342" s="1233"/>
      <c r="CX342" s="1233"/>
      <c r="CY342" s="1233"/>
      <c r="CZ342" s="1233"/>
      <c r="DA342" s="1233"/>
      <c r="DB342" s="1233"/>
      <c r="DC342" s="1233"/>
      <c r="DD342" s="1233"/>
      <c r="DE342" s="1233"/>
      <c r="DF342" s="1233"/>
      <c r="DG342" s="1233"/>
      <c r="DH342" s="1233"/>
      <c r="DI342" s="1233"/>
      <c r="DJ342" s="1233"/>
      <c r="DK342" s="1233"/>
      <c r="DL342" s="1233"/>
      <c r="DM342" s="1233"/>
      <c r="DN342" s="1233"/>
      <c r="DO342" s="1233"/>
      <c r="DP342" s="1233"/>
      <c r="DQ342" s="1233"/>
      <c r="DR342" s="1233"/>
      <c r="DS342" s="1233"/>
      <c r="DT342" s="1233"/>
      <c r="DU342" s="1233"/>
      <c r="DV342" s="1233"/>
      <c r="DW342" s="1233"/>
      <c r="DX342" s="1233"/>
      <c r="DY342" s="1233"/>
      <c r="DZ342" s="1233"/>
      <c r="EA342" s="1233"/>
      <c r="EB342" s="1233"/>
      <c r="EC342" s="1233"/>
      <c r="ED342" s="1233"/>
      <c r="EE342" s="1233"/>
      <c r="EF342" s="1233"/>
      <c r="EG342" s="1233"/>
      <c r="EH342" s="1253"/>
      <c r="EI342" s="1253"/>
      <c r="EJ342" s="1253"/>
      <c r="EK342" s="1253"/>
      <c r="EM342" s="1233"/>
      <c r="EN342" s="1233"/>
      <c r="EO342" s="1233"/>
      <c r="EP342" s="1233"/>
      <c r="EQ342" s="1233"/>
      <c r="ER342" s="1233"/>
      <c r="ES342" s="1233"/>
      <c r="ET342" s="1233"/>
      <c r="EU342" s="1233"/>
      <c r="EV342" s="1233"/>
      <c r="EW342" s="1233"/>
      <c r="EX342" s="1233"/>
      <c r="EY342" s="1233"/>
      <c r="EZ342" s="1233"/>
      <c r="FA342" s="1233"/>
      <c r="FB342" s="1233"/>
      <c r="FC342" s="1233"/>
      <c r="FD342" s="1233"/>
      <c r="FE342" s="1233"/>
      <c r="FF342" s="1233"/>
      <c r="FG342" s="1233"/>
      <c r="FH342" s="1233"/>
      <c r="FI342" s="1233"/>
      <c r="FJ342" s="1233"/>
      <c r="FK342" s="1233"/>
      <c r="FL342" s="1233"/>
      <c r="FM342" s="1233"/>
      <c r="FN342" s="1233"/>
      <c r="FO342" s="1233"/>
      <c r="FP342" s="1233"/>
      <c r="FQ342" s="1233"/>
      <c r="FR342" s="1233"/>
      <c r="FS342" s="1233"/>
      <c r="FT342" s="1233"/>
      <c r="FU342" s="1233"/>
      <c r="FV342" s="1233"/>
      <c r="FW342" s="1233"/>
      <c r="FX342" s="1233"/>
      <c r="FY342" s="1233"/>
      <c r="FZ342" s="1233"/>
      <c r="GA342" s="1233"/>
      <c r="GB342" s="1233"/>
      <c r="GC342" s="1233"/>
      <c r="GD342" s="1233"/>
      <c r="GE342" s="1233"/>
      <c r="GF342" s="1233"/>
      <c r="GG342" s="1233"/>
      <c r="GH342" s="1233"/>
      <c r="GI342" s="1233"/>
      <c r="GJ342" s="1233"/>
      <c r="GK342" s="1233"/>
      <c r="GL342" s="1233"/>
      <c r="GM342" s="1233"/>
      <c r="GN342" s="1233"/>
      <c r="GO342" s="1233"/>
      <c r="GP342" s="1233"/>
      <c r="GQ342" s="1233"/>
      <c r="GR342" s="1233"/>
      <c r="GS342" s="1233"/>
      <c r="GT342" s="1233"/>
      <c r="GU342" s="1233"/>
      <c r="GV342" s="1233"/>
      <c r="GW342" s="1233"/>
      <c r="GX342" s="1233"/>
      <c r="GY342" s="1233"/>
      <c r="GZ342" s="1233"/>
      <c r="HA342" s="1233"/>
      <c r="HB342" s="1233"/>
      <c r="HC342" s="1233"/>
      <c r="HD342" s="1233"/>
      <c r="HE342" s="1233"/>
      <c r="HF342" s="1233"/>
      <c r="HG342" s="1233"/>
      <c r="HH342" s="1233"/>
      <c r="HI342" s="1233"/>
      <c r="HJ342" s="1233"/>
      <c r="HK342" s="1233"/>
      <c r="HL342" s="1233"/>
      <c r="HM342" s="1233"/>
      <c r="HN342" s="1233"/>
      <c r="HO342" s="1233"/>
    </row>
    <row r="343" spans="32:223" s="325" customFormat="1" x14ac:dyDescent="0.2">
      <c r="AF343" s="932"/>
      <c r="AG343" s="932"/>
      <c r="AH343" s="932"/>
      <c r="AI343" s="932"/>
      <c r="AJ343" s="932"/>
      <c r="AK343" s="932"/>
      <c r="AL343" s="932"/>
      <c r="AM343" s="932"/>
      <c r="AN343" s="932"/>
      <c r="AP343" s="932"/>
      <c r="AQ343" s="932"/>
      <c r="AR343" s="932"/>
      <c r="AS343" s="932"/>
      <c r="AT343" s="932"/>
      <c r="AU343" s="932"/>
      <c r="AV343" s="932"/>
      <c r="AW343" s="932"/>
      <c r="AX343" s="932"/>
      <c r="BA343" s="1253"/>
      <c r="BB343" s="1253"/>
      <c r="BC343" s="1253"/>
      <c r="BE343" s="1233"/>
      <c r="BF343" s="1233"/>
      <c r="BG343" s="1233"/>
      <c r="BH343" s="1233"/>
      <c r="BI343" s="1233"/>
      <c r="BJ343" s="1233"/>
      <c r="BK343" s="1233"/>
      <c r="BL343" s="1233"/>
      <c r="BM343" s="1233"/>
      <c r="BN343" s="1233"/>
      <c r="BO343" s="1233"/>
      <c r="BP343" s="1233"/>
      <c r="BQ343" s="1233"/>
      <c r="BR343" s="1233"/>
      <c r="BS343" s="1233"/>
      <c r="BT343" s="1233"/>
      <c r="BU343" s="1233"/>
      <c r="BV343" s="1233"/>
      <c r="BW343" s="1233"/>
      <c r="BX343" s="1233"/>
      <c r="BY343" s="1233"/>
      <c r="BZ343" s="1233"/>
      <c r="CA343" s="1233"/>
      <c r="CB343" s="1233"/>
      <c r="CC343" s="1233"/>
      <c r="CD343" s="1233"/>
      <c r="CE343" s="1233"/>
      <c r="CF343" s="1233"/>
      <c r="CG343" s="1233"/>
      <c r="CH343" s="1233"/>
      <c r="CI343" s="1233"/>
      <c r="CJ343" s="1233"/>
      <c r="CK343" s="1233"/>
      <c r="CL343" s="1233"/>
      <c r="CM343" s="1233"/>
      <c r="CN343" s="1233"/>
      <c r="CO343" s="1233"/>
      <c r="CP343" s="1233"/>
      <c r="CQ343" s="1233"/>
      <c r="CR343" s="1233"/>
      <c r="CS343" s="1233"/>
      <c r="CT343" s="1233"/>
      <c r="CU343" s="1233"/>
      <c r="CV343" s="1233"/>
      <c r="CW343" s="1233"/>
      <c r="CX343" s="1233"/>
      <c r="CY343" s="1233"/>
      <c r="CZ343" s="1233"/>
      <c r="DA343" s="1233"/>
      <c r="DB343" s="1233"/>
      <c r="DC343" s="1233"/>
      <c r="DD343" s="1233"/>
      <c r="DE343" s="1233"/>
      <c r="DF343" s="1233"/>
      <c r="DG343" s="1233"/>
      <c r="DH343" s="1233"/>
      <c r="DI343" s="1233"/>
      <c r="DJ343" s="1233"/>
      <c r="DK343" s="1233"/>
      <c r="DL343" s="1233"/>
      <c r="DM343" s="1233"/>
      <c r="DN343" s="1233"/>
      <c r="DO343" s="1233"/>
      <c r="DP343" s="1233"/>
      <c r="DQ343" s="1233"/>
      <c r="DR343" s="1233"/>
      <c r="DS343" s="1233"/>
      <c r="DT343" s="1233"/>
      <c r="DU343" s="1233"/>
      <c r="DV343" s="1233"/>
      <c r="DW343" s="1233"/>
      <c r="DX343" s="1233"/>
      <c r="DY343" s="1233"/>
      <c r="DZ343" s="1233"/>
      <c r="EA343" s="1233"/>
      <c r="EB343" s="1233"/>
      <c r="EC343" s="1233"/>
      <c r="ED343" s="1233"/>
      <c r="EE343" s="1233"/>
      <c r="EF343" s="1233"/>
      <c r="EG343" s="1233"/>
      <c r="EH343" s="1253"/>
      <c r="EI343" s="1253"/>
      <c r="EJ343" s="1253"/>
      <c r="EK343" s="1253"/>
      <c r="EM343" s="1233"/>
      <c r="EN343" s="1233"/>
      <c r="EO343" s="1233"/>
      <c r="EP343" s="1233"/>
      <c r="EQ343" s="1233"/>
      <c r="ER343" s="1233"/>
      <c r="ES343" s="1233"/>
      <c r="ET343" s="1233"/>
      <c r="EU343" s="1233"/>
      <c r="EV343" s="1233"/>
      <c r="EW343" s="1233"/>
      <c r="EX343" s="1233"/>
      <c r="EY343" s="1233"/>
      <c r="EZ343" s="1233"/>
      <c r="FA343" s="1233"/>
      <c r="FB343" s="1233"/>
      <c r="FC343" s="1233"/>
      <c r="FD343" s="1233"/>
      <c r="FE343" s="1233"/>
      <c r="FF343" s="1233"/>
      <c r="FG343" s="1233"/>
      <c r="FH343" s="1233"/>
      <c r="FI343" s="1233"/>
      <c r="FJ343" s="1233"/>
      <c r="FK343" s="1233"/>
      <c r="FL343" s="1233"/>
      <c r="FM343" s="1233"/>
      <c r="FN343" s="1233"/>
      <c r="FO343" s="1233"/>
      <c r="FP343" s="1233"/>
      <c r="FQ343" s="1233"/>
      <c r="FR343" s="1233"/>
      <c r="FS343" s="1233"/>
      <c r="FT343" s="1233"/>
      <c r="FU343" s="1233"/>
      <c r="FV343" s="1233"/>
      <c r="FW343" s="1233"/>
      <c r="FX343" s="1233"/>
      <c r="FY343" s="1233"/>
      <c r="FZ343" s="1233"/>
      <c r="GA343" s="1233"/>
      <c r="GB343" s="1233"/>
      <c r="GC343" s="1233"/>
      <c r="GD343" s="1233"/>
      <c r="GE343" s="1233"/>
      <c r="GF343" s="1233"/>
      <c r="GG343" s="1233"/>
      <c r="GH343" s="1233"/>
      <c r="GI343" s="1233"/>
      <c r="GJ343" s="1233"/>
      <c r="GK343" s="1233"/>
      <c r="GL343" s="1233"/>
      <c r="GM343" s="1233"/>
      <c r="GN343" s="1233"/>
      <c r="GO343" s="1233"/>
      <c r="GP343" s="1233"/>
      <c r="GQ343" s="1233"/>
      <c r="GR343" s="1233"/>
      <c r="GS343" s="1233"/>
      <c r="GT343" s="1233"/>
      <c r="GU343" s="1233"/>
      <c r="GV343" s="1233"/>
      <c r="GW343" s="1233"/>
      <c r="GX343" s="1233"/>
      <c r="GY343" s="1233"/>
      <c r="GZ343" s="1233"/>
      <c r="HA343" s="1233"/>
      <c r="HB343" s="1233"/>
      <c r="HC343" s="1233"/>
      <c r="HD343" s="1233"/>
      <c r="HE343" s="1233"/>
      <c r="HF343" s="1233"/>
      <c r="HG343" s="1233"/>
      <c r="HH343" s="1233"/>
      <c r="HI343" s="1233"/>
      <c r="HJ343" s="1233"/>
      <c r="HK343" s="1233"/>
      <c r="HL343" s="1233"/>
      <c r="HM343" s="1233"/>
      <c r="HN343" s="1233"/>
      <c r="HO343" s="1233"/>
    </row>
    <row r="344" spans="32:223" s="325" customFormat="1" x14ac:dyDescent="0.2">
      <c r="AF344" s="932"/>
      <c r="AG344" s="932"/>
      <c r="AH344" s="932"/>
      <c r="AI344" s="932"/>
      <c r="AJ344" s="932"/>
      <c r="AK344" s="932"/>
      <c r="AL344" s="932"/>
      <c r="AM344" s="932"/>
      <c r="AN344" s="932"/>
      <c r="AP344" s="932"/>
      <c r="AQ344" s="932"/>
      <c r="AR344" s="932"/>
      <c r="AS344" s="932"/>
      <c r="AT344" s="932"/>
      <c r="AU344" s="932"/>
      <c r="AV344" s="932"/>
      <c r="AW344" s="932"/>
      <c r="AX344" s="932"/>
      <c r="BA344" s="1253"/>
      <c r="BB344" s="1253"/>
      <c r="BC344" s="1253"/>
      <c r="BE344" s="1233"/>
      <c r="BF344" s="1233"/>
      <c r="BG344" s="1233"/>
      <c r="BH344" s="1233"/>
      <c r="BI344" s="1233"/>
      <c r="BJ344" s="1233"/>
      <c r="BK344" s="1233"/>
      <c r="BL344" s="1233"/>
      <c r="BM344" s="1233"/>
      <c r="BN344" s="1233"/>
      <c r="BO344" s="1233"/>
      <c r="BP344" s="1233"/>
      <c r="BQ344" s="1233"/>
      <c r="BR344" s="1233"/>
      <c r="BS344" s="1233"/>
      <c r="BT344" s="1233"/>
      <c r="BU344" s="1233"/>
      <c r="BV344" s="1233"/>
      <c r="BW344" s="1233"/>
      <c r="BX344" s="1233"/>
      <c r="BY344" s="1233"/>
      <c r="BZ344" s="1233"/>
      <c r="CA344" s="1233"/>
      <c r="CB344" s="1233"/>
      <c r="CC344" s="1233"/>
      <c r="CD344" s="1233"/>
      <c r="CE344" s="1233"/>
      <c r="CF344" s="1233"/>
      <c r="CG344" s="1233"/>
      <c r="CH344" s="1233"/>
      <c r="CI344" s="1233"/>
      <c r="CJ344" s="1233"/>
      <c r="CK344" s="1233"/>
      <c r="CL344" s="1233"/>
      <c r="CM344" s="1233"/>
      <c r="CN344" s="1233"/>
      <c r="CO344" s="1233"/>
      <c r="CP344" s="1233"/>
      <c r="CQ344" s="1233"/>
      <c r="CR344" s="1233"/>
      <c r="CS344" s="1233"/>
      <c r="CT344" s="1233"/>
      <c r="CU344" s="1233"/>
      <c r="CV344" s="1233"/>
      <c r="CW344" s="1233"/>
      <c r="CX344" s="1233"/>
      <c r="CY344" s="1233"/>
      <c r="CZ344" s="1233"/>
      <c r="DA344" s="1233"/>
      <c r="DB344" s="1233"/>
      <c r="DC344" s="1233"/>
      <c r="DD344" s="1233"/>
      <c r="DE344" s="1233"/>
      <c r="DF344" s="1233"/>
      <c r="DG344" s="1233"/>
      <c r="DH344" s="1233"/>
      <c r="DI344" s="1233"/>
      <c r="DJ344" s="1233"/>
      <c r="DK344" s="1233"/>
      <c r="DL344" s="1233"/>
      <c r="DM344" s="1233"/>
      <c r="DN344" s="1233"/>
      <c r="DO344" s="1233"/>
      <c r="DP344" s="1233"/>
      <c r="DQ344" s="1233"/>
      <c r="DR344" s="1233"/>
      <c r="DS344" s="1233"/>
      <c r="DT344" s="1233"/>
      <c r="DU344" s="1233"/>
      <c r="DV344" s="1233"/>
      <c r="DW344" s="1233"/>
      <c r="DX344" s="1233"/>
      <c r="DY344" s="1233"/>
      <c r="DZ344" s="1233"/>
      <c r="EA344" s="1233"/>
      <c r="EB344" s="1233"/>
      <c r="EC344" s="1233"/>
      <c r="ED344" s="1233"/>
      <c r="EE344" s="1233"/>
      <c r="EF344" s="1233"/>
      <c r="EG344" s="1233"/>
      <c r="EH344" s="1253"/>
      <c r="EI344" s="1253"/>
      <c r="EJ344" s="1253"/>
      <c r="EK344" s="1253"/>
      <c r="EM344" s="1233"/>
      <c r="EN344" s="1233"/>
      <c r="EO344" s="1233"/>
      <c r="EP344" s="1233"/>
      <c r="EQ344" s="1233"/>
      <c r="ER344" s="1233"/>
      <c r="ES344" s="1233"/>
      <c r="ET344" s="1233"/>
      <c r="EU344" s="1233"/>
      <c r="EV344" s="1233"/>
      <c r="EW344" s="1233"/>
      <c r="EX344" s="1233"/>
      <c r="EY344" s="1233"/>
      <c r="EZ344" s="1233"/>
      <c r="FA344" s="1233"/>
      <c r="FB344" s="1233"/>
      <c r="FC344" s="1233"/>
      <c r="FD344" s="1233"/>
      <c r="FE344" s="1233"/>
      <c r="FF344" s="1233"/>
      <c r="FG344" s="1233"/>
      <c r="FH344" s="1233"/>
      <c r="FI344" s="1233"/>
      <c r="FJ344" s="1233"/>
      <c r="FK344" s="1233"/>
      <c r="FL344" s="1233"/>
      <c r="FM344" s="1233"/>
      <c r="FN344" s="1233"/>
      <c r="FO344" s="1233"/>
      <c r="FP344" s="1233"/>
      <c r="FQ344" s="1233"/>
      <c r="FR344" s="1233"/>
      <c r="FS344" s="1233"/>
      <c r="FT344" s="1233"/>
      <c r="FU344" s="1233"/>
      <c r="FV344" s="1233"/>
      <c r="FW344" s="1233"/>
      <c r="FX344" s="1233"/>
      <c r="FY344" s="1233"/>
      <c r="FZ344" s="1233"/>
      <c r="GA344" s="1233"/>
      <c r="GB344" s="1233"/>
      <c r="GC344" s="1233"/>
      <c r="GD344" s="1233"/>
      <c r="GE344" s="1233"/>
      <c r="GF344" s="1233"/>
      <c r="GG344" s="1233"/>
      <c r="GH344" s="1233"/>
      <c r="GI344" s="1233"/>
      <c r="GJ344" s="1233"/>
      <c r="GK344" s="1233"/>
      <c r="GL344" s="1233"/>
      <c r="GM344" s="1233"/>
      <c r="GN344" s="1233"/>
      <c r="GO344" s="1233"/>
      <c r="GP344" s="1233"/>
      <c r="GQ344" s="1233"/>
      <c r="GR344" s="1233"/>
      <c r="GS344" s="1233"/>
      <c r="GT344" s="1233"/>
      <c r="GU344" s="1233"/>
      <c r="GV344" s="1233"/>
      <c r="GW344" s="1233"/>
      <c r="GX344" s="1233"/>
      <c r="GY344" s="1233"/>
      <c r="GZ344" s="1233"/>
      <c r="HA344" s="1233"/>
      <c r="HB344" s="1233"/>
      <c r="HC344" s="1233"/>
      <c r="HD344" s="1233"/>
      <c r="HE344" s="1233"/>
      <c r="HF344" s="1233"/>
      <c r="HG344" s="1233"/>
      <c r="HH344" s="1233"/>
      <c r="HI344" s="1233"/>
      <c r="HJ344" s="1233"/>
      <c r="HK344" s="1233"/>
      <c r="HL344" s="1233"/>
      <c r="HM344" s="1233"/>
      <c r="HN344" s="1233"/>
      <c r="HO344" s="1233"/>
    </row>
    <row r="345" spans="32:223" s="325" customFormat="1" x14ac:dyDescent="0.2">
      <c r="AF345" s="932"/>
      <c r="AG345" s="932"/>
      <c r="AH345" s="932"/>
      <c r="AI345" s="932"/>
      <c r="AJ345" s="932"/>
      <c r="AK345" s="932"/>
      <c r="AL345" s="932"/>
      <c r="AM345" s="932"/>
      <c r="AN345" s="932"/>
      <c r="AP345" s="932"/>
      <c r="AQ345" s="932"/>
      <c r="AR345" s="932"/>
      <c r="AS345" s="932"/>
      <c r="AT345" s="932"/>
      <c r="AU345" s="932"/>
      <c r="AV345" s="932"/>
      <c r="AW345" s="932"/>
      <c r="AX345" s="932"/>
      <c r="BA345" s="1253"/>
      <c r="BB345" s="1253"/>
      <c r="BC345" s="1253"/>
      <c r="BE345" s="1233"/>
      <c r="BF345" s="1233"/>
      <c r="BG345" s="1233"/>
      <c r="BH345" s="1233"/>
      <c r="BI345" s="1233"/>
      <c r="BJ345" s="1233"/>
      <c r="BK345" s="1233"/>
      <c r="BL345" s="1233"/>
      <c r="BM345" s="1233"/>
      <c r="BN345" s="1233"/>
      <c r="BO345" s="1233"/>
      <c r="BP345" s="1233"/>
      <c r="BQ345" s="1233"/>
      <c r="BR345" s="1233"/>
      <c r="BS345" s="1233"/>
      <c r="BT345" s="1233"/>
      <c r="BU345" s="1233"/>
      <c r="BV345" s="1233"/>
      <c r="BW345" s="1233"/>
      <c r="BX345" s="1233"/>
      <c r="BY345" s="1233"/>
      <c r="BZ345" s="1233"/>
      <c r="CA345" s="1233"/>
      <c r="CB345" s="1233"/>
      <c r="CC345" s="1233"/>
      <c r="CD345" s="1233"/>
      <c r="CE345" s="1233"/>
      <c r="CF345" s="1233"/>
      <c r="CG345" s="1233"/>
      <c r="CH345" s="1233"/>
      <c r="CI345" s="1233"/>
      <c r="CJ345" s="1233"/>
      <c r="CK345" s="1233"/>
      <c r="CL345" s="1233"/>
      <c r="CM345" s="1233"/>
      <c r="CN345" s="1233"/>
      <c r="CO345" s="1233"/>
      <c r="CP345" s="1233"/>
      <c r="CQ345" s="1233"/>
      <c r="CR345" s="1233"/>
      <c r="CS345" s="1233"/>
      <c r="CT345" s="1233"/>
      <c r="CU345" s="1233"/>
      <c r="CV345" s="1233"/>
      <c r="CW345" s="1233"/>
      <c r="CX345" s="1233"/>
      <c r="CY345" s="1233"/>
      <c r="CZ345" s="1233"/>
      <c r="DA345" s="1233"/>
      <c r="DB345" s="1233"/>
      <c r="DC345" s="1233"/>
      <c r="DD345" s="1233"/>
      <c r="DE345" s="1233"/>
      <c r="DF345" s="1233"/>
      <c r="DG345" s="1233"/>
      <c r="DH345" s="1233"/>
      <c r="DI345" s="1233"/>
      <c r="DJ345" s="1233"/>
      <c r="DK345" s="1233"/>
      <c r="DL345" s="1233"/>
      <c r="DM345" s="1233"/>
      <c r="DN345" s="1233"/>
      <c r="DO345" s="1233"/>
      <c r="DP345" s="1233"/>
      <c r="DQ345" s="1233"/>
      <c r="DR345" s="1233"/>
      <c r="DS345" s="1233"/>
      <c r="DT345" s="1233"/>
      <c r="DU345" s="1233"/>
      <c r="DV345" s="1233"/>
      <c r="DW345" s="1233"/>
      <c r="DX345" s="1233"/>
      <c r="DY345" s="1233"/>
      <c r="DZ345" s="1233"/>
      <c r="EA345" s="1233"/>
      <c r="EB345" s="1233"/>
      <c r="EC345" s="1233"/>
      <c r="ED345" s="1233"/>
      <c r="EE345" s="1233"/>
      <c r="EF345" s="1233"/>
      <c r="EG345" s="1233"/>
      <c r="EH345" s="1253"/>
      <c r="EI345" s="1253"/>
      <c r="EJ345" s="1253"/>
      <c r="EK345" s="1253"/>
      <c r="EM345" s="1233"/>
      <c r="EN345" s="1233"/>
      <c r="EO345" s="1233"/>
      <c r="EP345" s="1233"/>
      <c r="EQ345" s="1233"/>
      <c r="ER345" s="1233"/>
      <c r="ES345" s="1233"/>
      <c r="ET345" s="1233"/>
      <c r="EU345" s="1233"/>
      <c r="EV345" s="1233"/>
      <c r="EW345" s="1233"/>
      <c r="EX345" s="1233"/>
      <c r="EY345" s="1233"/>
      <c r="EZ345" s="1233"/>
      <c r="FA345" s="1233"/>
      <c r="FB345" s="1233"/>
      <c r="FC345" s="1233"/>
      <c r="FD345" s="1233"/>
      <c r="FE345" s="1233"/>
      <c r="FF345" s="1233"/>
      <c r="FG345" s="1233"/>
      <c r="FH345" s="1233"/>
      <c r="FI345" s="1233"/>
      <c r="FJ345" s="1233"/>
      <c r="FK345" s="1233"/>
      <c r="FL345" s="1233"/>
      <c r="FM345" s="1233"/>
      <c r="FN345" s="1233"/>
      <c r="FO345" s="1233"/>
      <c r="FP345" s="1233"/>
      <c r="FQ345" s="1233"/>
      <c r="FR345" s="1233"/>
      <c r="FS345" s="1233"/>
      <c r="FT345" s="1233"/>
      <c r="FU345" s="1233"/>
      <c r="FV345" s="1233"/>
      <c r="FW345" s="1233"/>
      <c r="FX345" s="1233"/>
      <c r="FY345" s="1233"/>
      <c r="FZ345" s="1233"/>
      <c r="GA345" s="1233"/>
      <c r="GB345" s="1233"/>
      <c r="GC345" s="1233"/>
      <c r="GD345" s="1233"/>
      <c r="GE345" s="1233"/>
      <c r="GF345" s="1233"/>
      <c r="GG345" s="1233"/>
      <c r="GH345" s="1233"/>
      <c r="GI345" s="1233"/>
      <c r="GJ345" s="1233"/>
      <c r="GK345" s="1233"/>
      <c r="GL345" s="1233"/>
      <c r="GM345" s="1233"/>
      <c r="GN345" s="1233"/>
      <c r="GO345" s="1233"/>
      <c r="GP345" s="1233"/>
      <c r="GQ345" s="1233"/>
      <c r="GR345" s="1233"/>
      <c r="GS345" s="1233"/>
      <c r="GT345" s="1233"/>
      <c r="GU345" s="1233"/>
      <c r="GV345" s="1233"/>
      <c r="GW345" s="1233"/>
      <c r="GX345" s="1233"/>
      <c r="GY345" s="1233"/>
      <c r="GZ345" s="1233"/>
      <c r="HA345" s="1233"/>
      <c r="HB345" s="1233"/>
      <c r="HC345" s="1233"/>
      <c r="HD345" s="1233"/>
      <c r="HE345" s="1233"/>
      <c r="HF345" s="1233"/>
      <c r="HG345" s="1233"/>
      <c r="HH345" s="1233"/>
      <c r="HI345" s="1233"/>
      <c r="HJ345" s="1233"/>
      <c r="HK345" s="1233"/>
      <c r="HL345" s="1233"/>
      <c r="HM345" s="1233"/>
      <c r="HN345" s="1233"/>
      <c r="HO345" s="1233"/>
    </row>
    <row r="346" spans="32:223" s="325" customFormat="1" x14ac:dyDescent="0.2">
      <c r="AF346" s="932"/>
      <c r="AG346" s="932"/>
      <c r="AH346" s="932"/>
      <c r="AI346" s="932"/>
      <c r="AJ346" s="932"/>
      <c r="AK346" s="932"/>
      <c r="AL346" s="932"/>
      <c r="AM346" s="932"/>
      <c r="AN346" s="932"/>
      <c r="AP346" s="932"/>
      <c r="AQ346" s="932"/>
      <c r="AR346" s="932"/>
      <c r="AS346" s="932"/>
      <c r="AT346" s="932"/>
      <c r="AU346" s="932"/>
      <c r="AV346" s="932"/>
      <c r="AW346" s="932"/>
      <c r="AX346" s="932"/>
      <c r="BA346" s="1253"/>
      <c r="BB346" s="1253"/>
      <c r="BC346" s="1253"/>
      <c r="BE346" s="1233"/>
      <c r="BF346" s="1233"/>
      <c r="BG346" s="1233"/>
      <c r="BH346" s="1233"/>
      <c r="BI346" s="1233"/>
      <c r="BJ346" s="1233"/>
      <c r="BK346" s="1233"/>
      <c r="BL346" s="1233"/>
      <c r="BM346" s="1233"/>
      <c r="BN346" s="1233"/>
      <c r="BO346" s="1233"/>
      <c r="BP346" s="1233"/>
      <c r="BQ346" s="1233"/>
      <c r="BR346" s="1233"/>
      <c r="BS346" s="1233"/>
      <c r="BT346" s="1233"/>
      <c r="BU346" s="1233"/>
      <c r="BV346" s="1233"/>
      <c r="BW346" s="1233"/>
      <c r="BX346" s="1233"/>
      <c r="BY346" s="1233"/>
      <c r="BZ346" s="1233"/>
      <c r="CA346" s="1233"/>
      <c r="CB346" s="1233"/>
      <c r="CC346" s="1233"/>
      <c r="CD346" s="1233"/>
      <c r="CE346" s="1233"/>
      <c r="CF346" s="1233"/>
      <c r="CG346" s="1233"/>
      <c r="CH346" s="1233"/>
      <c r="CI346" s="1233"/>
      <c r="CJ346" s="1233"/>
      <c r="CK346" s="1233"/>
      <c r="CL346" s="1233"/>
      <c r="CM346" s="1233"/>
      <c r="CN346" s="1233"/>
      <c r="CO346" s="1233"/>
      <c r="CP346" s="1233"/>
      <c r="CQ346" s="1233"/>
      <c r="CR346" s="1233"/>
      <c r="CS346" s="1233"/>
      <c r="CT346" s="1233"/>
      <c r="CU346" s="1233"/>
      <c r="CV346" s="1233"/>
      <c r="CW346" s="1233"/>
      <c r="CX346" s="1233"/>
      <c r="CY346" s="1233"/>
      <c r="CZ346" s="1233"/>
      <c r="DA346" s="1233"/>
      <c r="DB346" s="1233"/>
      <c r="DC346" s="1233"/>
      <c r="DD346" s="1233"/>
      <c r="DE346" s="1233"/>
      <c r="DF346" s="1233"/>
      <c r="DG346" s="1233"/>
      <c r="DH346" s="1233"/>
      <c r="DI346" s="1233"/>
      <c r="DJ346" s="1233"/>
      <c r="DK346" s="1233"/>
      <c r="DL346" s="1233"/>
      <c r="DM346" s="1233"/>
      <c r="DN346" s="1233"/>
      <c r="DO346" s="1233"/>
      <c r="DP346" s="1233"/>
      <c r="DQ346" s="1233"/>
      <c r="DR346" s="1233"/>
      <c r="DS346" s="1233"/>
      <c r="DT346" s="1233"/>
      <c r="DU346" s="1233"/>
      <c r="DV346" s="1233"/>
      <c r="DW346" s="1233"/>
      <c r="DX346" s="1233"/>
      <c r="DY346" s="1233"/>
      <c r="DZ346" s="1233"/>
      <c r="EA346" s="1233"/>
      <c r="EB346" s="1233"/>
      <c r="EC346" s="1233"/>
      <c r="ED346" s="1233"/>
      <c r="EE346" s="1233"/>
      <c r="EF346" s="1233"/>
      <c r="EG346" s="1233"/>
      <c r="EH346" s="1253"/>
      <c r="EI346" s="1253"/>
      <c r="EJ346" s="1253"/>
      <c r="EK346" s="1253"/>
      <c r="EM346" s="1233"/>
      <c r="EN346" s="1233"/>
      <c r="EO346" s="1233"/>
      <c r="EP346" s="1233"/>
      <c r="EQ346" s="1233"/>
      <c r="ER346" s="1233"/>
      <c r="ES346" s="1233"/>
      <c r="ET346" s="1233"/>
      <c r="EU346" s="1233"/>
      <c r="EV346" s="1233"/>
      <c r="EW346" s="1233"/>
      <c r="EX346" s="1233"/>
      <c r="EY346" s="1233"/>
      <c r="EZ346" s="1233"/>
      <c r="FA346" s="1233"/>
      <c r="FB346" s="1233"/>
      <c r="FC346" s="1233"/>
      <c r="FD346" s="1233"/>
      <c r="FE346" s="1233"/>
      <c r="FF346" s="1233"/>
      <c r="FG346" s="1233"/>
      <c r="FH346" s="1233"/>
      <c r="FI346" s="1233"/>
      <c r="FJ346" s="1233"/>
      <c r="FK346" s="1233"/>
      <c r="FL346" s="1233"/>
      <c r="FM346" s="1233"/>
      <c r="FN346" s="1233"/>
      <c r="FO346" s="1233"/>
      <c r="FP346" s="1233"/>
      <c r="FQ346" s="1233"/>
      <c r="FR346" s="1233"/>
      <c r="FS346" s="1233"/>
      <c r="FT346" s="1233"/>
      <c r="FU346" s="1233"/>
      <c r="FV346" s="1233"/>
      <c r="FW346" s="1233"/>
      <c r="FX346" s="1233"/>
      <c r="FY346" s="1233"/>
      <c r="FZ346" s="1233"/>
      <c r="GA346" s="1233"/>
      <c r="GB346" s="1233"/>
      <c r="GC346" s="1233"/>
      <c r="GD346" s="1233"/>
      <c r="GE346" s="1233"/>
      <c r="GF346" s="1233"/>
      <c r="GG346" s="1233"/>
      <c r="GH346" s="1233"/>
      <c r="GI346" s="1233"/>
      <c r="GJ346" s="1233"/>
      <c r="GK346" s="1233"/>
      <c r="GL346" s="1233"/>
      <c r="GM346" s="1233"/>
      <c r="GN346" s="1233"/>
      <c r="GO346" s="1233"/>
      <c r="GP346" s="1233"/>
      <c r="GQ346" s="1233"/>
      <c r="GR346" s="1233"/>
      <c r="GS346" s="1233"/>
      <c r="GT346" s="1233"/>
      <c r="GU346" s="1233"/>
      <c r="GV346" s="1233"/>
      <c r="GW346" s="1233"/>
      <c r="GX346" s="1233"/>
      <c r="GY346" s="1233"/>
      <c r="GZ346" s="1233"/>
      <c r="HA346" s="1233"/>
      <c r="HB346" s="1233"/>
      <c r="HC346" s="1233"/>
      <c r="HD346" s="1233"/>
      <c r="HE346" s="1233"/>
      <c r="HF346" s="1233"/>
      <c r="HG346" s="1233"/>
      <c r="HH346" s="1233"/>
      <c r="HI346" s="1233"/>
      <c r="HJ346" s="1233"/>
      <c r="HK346" s="1233"/>
      <c r="HL346" s="1233"/>
      <c r="HM346" s="1233"/>
      <c r="HN346" s="1233"/>
      <c r="HO346" s="1233"/>
    </row>
    <row r="347" spans="32:223" s="325" customFormat="1" x14ac:dyDescent="0.2">
      <c r="AF347" s="932"/>
      <c r="AG347" s="932"/>
      <c r="AH347" s="932"/>
      <c r="AI347" s="932"/>
      <c r="AJ347" s="932"/>
      <c r="AK347" s="932"/>
      <c r="AL347" s="932"/>
      <c r="AM347" s="932"/>
      <c r="AN347" s="932"/>
      <c r="AP347" s="932"/>
      <c r="AQ347" s="932"/>
      <c r="AR347" s="932"/>
      <c r="AS347" s="932"/>
      <c r="AT347" s="932"/>
      <c r="AU347" s="932"/>
      <c r="AV347" s="932"/>
      <c r="AW347" s="932"/>
      <c r="AX347" s="932"/>
      <c r="BA347" s="1253"/>
      <c r="BB347" s="1253"/>
      <c r="BC347" s="1253"/>
      <c r="BE347" s="1233"/>
      <c r="BF347" s="1233"/>
      <c r="BG347" s="1233"/>
      <c r="BH347" s="1233"/>
      <c r="BI347" s="1233"/>
      <c r="BJ347" s="1233"/>
      <c r="BK347" s="1233"/>
      <c r="BL347" s="1233"/>
      <c r="BM347" s="1233"/>
      <c r="BN347" s="1233"/>
      <c r="BO347" s="1233"/>
      <c r="BP347" s="1233"/>
      <c r="BQ347" s="1233"/>
      <c r="BR347" s="1233"/>
      <c r="BS347" s="1233"/>
      <c r="BT347" s="1233"/>
      <c r="BU347" s="1233"/>
      <c r="BV347" s="1233"/>
      <c r="BW347" s="1233"/>
      <c r="BX347" s="1233"/>
      <c r="BY347" s="1233"/>
      <c r="BZ347" s="1233"/>
      <c r="CA347" s="1233"/>
      <c r="CB347" s="1233"/>
      <c r="CC347" s="1233"/>
      <c r="CD347" s="1233"/>
      <c r="CE347" s="1233"/>
      <c r="CF347" s="1233"/>
      <c r="CG347" s="1233"/>
      <c r="CH347" s="1233"/>
      <c r="CI347" s="1233"/>
      <c r="CJ347" s="1233"/>
      <c r="CK347" s="1233"/>
      <c r="CL347" s="1233"/>
      <c r="CM347" s="1233"/>
      <c r="CN347" s="1233"/>
      <c r="CO347" s="1233"/>
      <c r="CP347" s="1233"/>
      <c r="CQ347" s="1233"/>
      <c r="CR347" s="1233"/>
      <c r="CS347" s="1233"/>
      <c r="CT347" s="1233"/>
      <c r="CU347" s="1233"/>
      <c r="CV347" s="1233"/>
      <c r="CW347" s="1233"/>
      <c r="CX347" s="1233"/>
      <c r="CY347" s="1233"/>
      <c r="CZ347" s="1233"/>
      <c r="DA347" s="1233"/>
      <c r="DB347" s="1233"/>
      <c r="DC347" s="1233"/>
      <c r="DD347" s="1233"/>
      <c r="DE347" s="1233"/>
      <c r="DF347" s="1233"/>
      <c r="DG347" s="1233"/>
      <c r="DH347" s="1233"/>
      <c r="DI347" s="1233"/>
      <c r="DJ347" s="1233"/>
      <c r="DK347" s="1233"/>
      <c r="DL347" s="1233"/>
      <c r="DM347" s="1233"/>
      <c r="DN347" s="1233"/>
      <c r="DO347" s="1233"/>
      <c r="DP347" s="1233"/>
      <c r="DQ347" s="1233"/>
      <c r="DR347" s="1233"/>
      <c r="DS347" s="1233"/>
      <c r="DT347" s="1233"/>
      <c r="DU347" s="1233"/>
      <c r="DV347" s="1233"/>
      <c r="DW347" s="1233"/>
      <c r="DX347" s="1233"/>
      <c r="DY347" s="1233"/>
      <c r="DZ347" s="1233"/>
      <c r="EA347" s="1233"/>
      <c r="EB347" s="1233"/>
      <c r="EC347" s="1233"/>
      <c r="ED347" s="1233"/>
      <c r="EE347" s="1233"/>
      <c r="EF347" s="1233"/>
      <c r="EG347" s="1233"/>
      <c r="EH347" s="1253"/>
      <c r="EI347" s="1253"/>
      <c r="EJ347" s="1253"/>
      <c r="EK347" s="1253"/>
      <c r="EM347" s="1233"/>
      <c r="EN347" s="1233"/>
      <c r="EO347" s="1233"/>
      <c r="EP347" s="1233"/>
      <c r="EQ347" s="1233"/>
      <c r="ER347" s="1233"/>
      <c r="ES347" s="1233"/>
      <c r="ET347" s="1233"/>
      <c r="EU347" s="1233"/>
      <c r="EV347" s="1233"/>
      <c r="EW347" s="1233"/>
      <c r="EX347" s="1233"/>
      <c r="EY347" s="1233"/>
      <c r="EZ347" s="1233"/>
      <c r="FA347" s="1233"/>
      <c r="FB347" s="1233"/>
      <c r="FC347" s="1233"/>
      <c r="FD347" s="1233"/>
      <c r="FE347" s="1233"/>
      <c r="FF347" s="1233"/>
      <c r="FG347" s="1233"/>
      <c r="FH347" s="1233"/>
      <c r="FI347" s="1233"/>
      <c r="FJ347" s="1233"/>
      <c r="FK347" s="1233"/>
      <c r="FL347" s="1233"/>
      <c r="FM347" s="1233"/>
      <c r="FN347" s="1233"/>
      <c r="FO347" s="1233"/>
      <c r="FP347" s="1233"/>
      <c r="FQ347" s="1233"/>
      <c r="FR347" s="1233"/>
      <c r="FS347" s="1233"/>
      <c r="FT347" s="1233"/>
      <c r="FU347" s="1233"/>
      <c r="FV347" s="1233"/>
      <c r="FW347" s="1233"/>
      <c r="FX347" s="1233"/>
      <c r="FY347" s="1233"/>
      <c r="FZ347" s="1233"/>
      <c r="GA347" s="1233"/>
      <c r="GB347" s="1233"/>
      <c r="GC347" s="1233"/>
      <c r="GD347" s="1233"/>
      <c r="GE347" s="1233"/>
      <c r="GF347" s="1233"/>
      <c r="GG347" s="1233"/>
      <c r="GH347" s="1233"/>
      <c r="GI347" s="1233"/>
      <c r="GJ347" s="1233"/>
      <c r="GK347" s="1233"/>
      <c r="GL347" s="1233"/>
      <c r="GM347" s="1233"/>
      <c r="GN347" s="1233"/>
      <c r="GO347" s="1233"/>
      <c r="GP347" s="1233"/>
      <c r="GQ347" s="1233"/>
      <c r="GR347" s="1233"/>
      <c r="GS347" s="1233"/>
      <c r="GT347" s="1233"/>
      <c r="GU347" s="1233"/>
      <c r="GV347" s="1233"/>
      <c r="GW347" s="1233"/>
      <c r="GX347" s="1233"/>
      <c r="GY347" s="1233"/>
      <c r="GZ347" s="1233"/>
      <c r="HA347" s="1233"/>
      <c r="HB347" s="1233"/>
      <c r="HC347" s="1233"/>
      <c r="HD347" s="1233"/>
      <c r="HE347" s="1233"/>
      <c r="HF347" s="1233"/>
      <c r="HG347" s="1233"/>
      <c r="HH347" s="1233"/>
      <c r="HI347" s="1233"/>
      <c r="HJ347" s="1233"/>
      <c r="HK347" s="1233"/>
      <c r="HL347" s="1233"/>
      <c r="HM347" s="1233"/>
      <c r="HN347" s="1233"/>
      <c r="HO347" s="1233"/>
    </row>
    <row r="348" spans="32:223" s="325" customFormat="1" x14ac:dyDescent="0.2">
      <c r="AF348" s="932"/>
      <c r="AG348" s="932"/>
      <c r="AH348" s="932"/>
      <c r="AI348" s="932"/>
      <c r="AJ348" s="932"/>
      <c r="AK348" s="932"/>
      <c r="AL348" s="932"/>
      <c r="AM348" s="932"/>
      <c r="AN348" s="932"/>
      <c r="AP348" s="932"/>
      <c r="AQ348" s="932"/>
      <c r="AR348" s="932"/>
      <c r="AS348" s="932"/>
      <c r="AT348" s="932"/>
      <c r="AU348" s="932"/>
      <c r="AV348" s="932"/>
      <c r="AW348" s="932"/>
      <c r="AX348" s="932"/>
      <c r="BA348" s="1253"/>
      <c r="BB348" s="1253"/>
      <c r="BC348" s="1253"/>
      <c r="BE348" s="1233"/>
      <c r="BF348" s="1233"/>
      <c r="BG348" s="1233"/>
      <c r="BH348" s="1233"/>
      <c r="BI348" s="1233"/>
      <c r="BJ348" s="1233"/>
      <c r="BK348" s="1233"/>
      <c r="BL348" s="1233"/>
      <c r="BM348" s="1233"/>
      <c r="BN348" s="1233"/>
      <c r="BO348" s="1233"/>
      <c r="BP348" s="1233"/>
      <c r="BQ348" s="1233"/>
      <c r="BR348" s="1233"/>
      <c r="BS348" s="1233"/>
      <c r="BT348" s="1233"/>
      <c r="BU348" s="1233"/>
      <c r="BV348" s="1233"/>
      <c r="BW348" s="1233"/>
      <c r="BX348" s="1233"/>
      <c r="BY348" s="1233"/>
      <c r="BZ348" s="1233"/>
      <c r="CA348" s="1233"/>
      <c r="CB348" s="1233"/>
      <c r="CC348" s="1233"/>
      <c r="CD348" s="1233"/>
      <c r="CE348" s="1233"/>
      <c r="CF348" s="1233"/>
      <c r="CG348" s="1233"/>
      <c r="CH348" s="1233"/>
      <c r="CI348" s="1233"/>
      <c r="CJ348" s="1233"/>
      <c r="CK348" s="1233"/>
      <c r="CL348" s="1233"/>
      <c r="CM348" s="1233"/>
      <c r="CN348" s="1233"/>
      <c r="CO348" s="1233"/>
      <c r="CP348" s="1233"/>
      <c r="CQ348" s="1233"/>
      <c r="CR348" s="1233"/>
      <c r="CS348" s="1233"/>
      <c r="CT348" s="1233"/>
      <c r="CU348" s="1233"/>
      <c r="CV348" s="1233"/>
      <c r="CW348" s="1233"/>
      <c r="CX348" s="1233"/>
      <c r="CY348" s="1233"/>
      <c r="CZ348" s="1233"/>
      <c r="DA348" s="1233"/>
      <c r="DB348" s="1233"/>
      <c r="DC348" s="1233"/>
      <c r="DD348" s="1233"/>
      <c r="DE348" s="1233"/>
      <c r="DF348" s="1233"/>
      <c r="DG348" s="1233"/>
      <c r="DH348" s="1233"/>
      <c r="DI348" s="1233"/>
      <c r="DJ348" s="1233"/>
      <c r="DK348" s="1233"/>
      <c r="DL348" s="1233"/>
      <c r="DM348" s="1233"/>
      <c r="DN348" s="1233"/>
      <c r="DO348" s="1233"/>
      <c r="DP348" s="1233"/>
      <c r="DQ348" s="1233"/>
      <c r="DR348" s="1233"/>
      <c r="DS348" s="1233"/>
      <c r="DT348" s="1233"/>
      <c r="DU348" s="1233"/>
      <c r="DV348" s="1233"/>
      <c r="DW348" s="1233"/>
      <c r="DX348" s="1233"/>
      <c r="DY348" s="1233"/>
      <c r="DZ348" s="1233"/>
      <c r="EA348" s="1233"/>
      <c r="EB348" s="1233"/>
      <c r="EC348" s="1233"/>
      <c r="ED348" s="1233"/>
      <c r="EE348" s="1233"/>
      <c r="EF348" s="1233"/>
      <c r="EG348" s="1233"/>
      <c r="EH348" s="1253"/>
      <c r="EI348" s="1253"/>
      <c r="EJ348" s="1253"/>
      <c r="EK348" s="1253"/>
      <c r="EM348" s="1233"/>
      <c r="EN348" s="1233"/>
      <c r="EO348" s="1233"/>
      <c r="EP348" s="1233"/>
      <c r="EQ348" s="1233"/>
      <c r="ER348" s="1233"/>
      <c r="ES348" s="1233"/>
      <c r="ET348" s="1233"/>
      <c r="EU348" s="1233"/>
      <c r="EV348" s="1233"/>
      <c r="EW348" s="1233"/>
      <c r="EX348" s="1233"/>
      <c r="EY348" s="1233"/>
      <c r="EZ348" s="1233"/>
      <c r="FA348" s="1233"/>
      <c r="FB348" s="1233"/>
      <c r="FC348" s="1233"/>
      <c r="FD348" s="1233"/>
      <c r="FE348" s="1233"/>
      <c r="FF348" s="1233"/>
      <c r="FG348" s="1233"/>
      <c r="FH348" s="1233"/>
      <c r="FI348" s="1233"/>
      <c r="FJ348" s="1233"/>
      <c r="FK348" s="1233"/>
      <c r="FL348" s="1233"/>
      <c r="FM348" s="1233"/>
      <c r="FN348" s="1233"/>
      <c r="FO348" s="1233"/>
      <c r="FP348" s="1233"/>
      <c r="FQ348" s="1233"/>
      <c r="FR348" s="1233"/>
      <c r="FS348" s="1233"/>
      <c r="FT348" s="1233"/>
      <c r="FU348" s="1233"/>
      <c r="FV348" s="1233"/>
      <c r="FW348" s="1233"/>
      <c r="FX348" s="1233"/>
      <c r="FY348" s="1233"/>
      <c r="FZ348" s="1233"/>
      <c r="GA348" s="1233"/>
      <c r="GB348" s="1233"/>
      <c r="GC348" s="1233"/>
      <c r="GD348" s="1233"/>
      <c r="GE348" s="1233"/>
      <c r="GF348" s="1233"/>
      <c r="GG348" s="1233"/>
      <c r="GH348" s="1233"/>
      <c r="GI348" s="1233"/>
      <c r="GJ348" s="1233"/>
      <c r="GK348" s="1233"/>
      <c r="GL348" s="1233"/>
      <c r="GM348" s="1233"/>
      <c r="GN348" s="1233"/>
      <c r="GO348" s="1233"/>
      <c r="GP348" s="1233"/>
      <c r="GQ348" s="1233"/>
      <c r="GR348" s="1233"/>
      <c r="GS348" s="1233"/>
      <c r="GT348" s="1233"/>
      <c r="GU348" s="1233"/>
      <c r="GV348" s="1233"/>
      <c r="GW348" s="1233"/>
      <c r="GX348" s="1233"/>
      <c r="GY348" s="1233"/>
      <c r="GZ348" s="1233"/>
      <c r="HA348" s="1233"/>
      <c r="HB348" s="1233"/>
      <c r="HC348" s="1233"/>
      <c r="HD348" s="1233"/>
      <c r="HE348" s="1233"/>
      <c r="HF348" s="1233"/>
      <c r="HG348" s="1233"/>
      <c r="HH348" s="1233"/>
      <c r="HI348" s="1233"/>
      <c r="HJ348" s="1233"/>
      <c r="HK348" s="1233"/>
      <c r="HL348" s="1233"/>
      <c r="HM348" s="1233"/>
      <c r="HN348" s="1233"/>
      <c r="HO348" s="1233"/>
    </row>
    <row r="349" spans="32:223" s="325" customFormat="1" x14ac:dyDescent="0.2">
      <c r="AF349" s="932"/>
      <c r="AG349" s="932"/>
      <c r="AH349" s="932"/>
      <c r="AI349" s="932"/>
      <c r="AJ349" s="932"/>
      <c r="AK349" s="932"/>
      <c r="AL349" s="932"/>
      <c r="AM349" s="932"/>
      <c r="AN349" s="932"/>
      <c r="AP349" s="932"/>
      <c r="AQ349" s="932"/>
      <c r="AR349" s="932"/>
      <c r="AS349" s="932"/>
      <c r="AT349" s="932"/>
      <c r="AU349" s="932"/>
      <c r="AV349" s="932"/>
      <c r="AW349" s="932"/>
      <c r="AX349" s="932"/>
      <c r="BA349" s="1253"/>
      <c r="BB349" s="1253"/>
      <c r="BC349" s="1253"/>
      <c r="BE349" s="1233"/>
      <c r="BF349" s="1233"/>
      <c r="BG349" s="1233"/>
      <c r="BH349" s="1233"/>
      <c r="BI349" s="1233"/>
      <c r="BJ349" s="1233"/>
      <c r="BK349" s="1233"/>
      <c r="BL349" s="1233"/>
      <c r="BM349" s="1233"/>
      <c r="BN349" s="1233"/>
      <c r="BO349" s="1233"/>
      <c r="BP349" s="1233"/>
      <c r="BQ349" s="1233"/>
      <c r="BR349" s="1233"/>
      <c r="BS349" s="1233"/>
      <c r="BT349" s="1233"/>
      <c r="BU349" s="1233"/>
      <c r="BV349" s="1233"/>
      <c r="BW349" s="1233"/>
      <c r="BX349" s="1233"/>
      <c r="BY349" s="1233"/>
      <c r="BZ349" s="1233"/>
      <c r="CA349" s="1233"/>
      <c r="CB349" s="1233"/>
      <c r="CC349" s="1233"/>
      <c r="CD349" s="1233"/>
      <c r="CE349" s="1233"/>
      <c r="CF349" s="1233"/>
      <c r="CG349" s="1233"/>
      <c r="CH349" s="1233"/>
      <c r="CI349" s="1233"/>
      <c r="CJ349" s="1233"/>
      <c r="CK349" s="1233"/>
      <c r="CL349" s="1233"/>
      <c r="CM349" s="1233"/>
      <c r="CN349" s="1233"/>
      <c r="CO349" s="1233"/>
      <c r="CP349" s="1233"/>
      <c r="CQ349" s="1233"/>
      <c r="CR349" s="1233"/>
      <c r="CS349" s="1233"/>
      <c r="CT349" s="1233"/>
      <c r="CU349" s="1233"/>
      <c r="CV349" s="1233"/>
      <c r="CW349" s="1233"/>
      <c r="CX349" s="1233"/>
      <c r="CY349" s="1233"/>
      <c r="CZ349" s="1233"/>
      <c r="DA349" s="1233"/>
      <c r="DB349" s="1233"/>
      <c r="DC349" s="1233"/>
      <c r="DD349" s="1233"/>
      <c r="DE349" s="1233"/>
      <c r="DF349" s="1233"/>
      <c r="DG349" s="1233"/>
      <c r="DH349" s="1233"/>
      <c r="DI349" s="1233"/>
      <c r="DJ349" s="1233"/>
      <c r="DK349" s="1233"/>
      <c r="DL349" s="1233"/>
      <c r="DM349" s="1233"/>
      <c r="DN349" s="1233"/>
      <c r="DO349" s="1233"/>
      <c r="DP349" s="1233"/>
      <c r="DQ349" s="1233"/>
      <c r="DR349" s="1233"/>
      <c r="DS349" s="1233"/>
      <c r="DT349" s="1233"/>
      <c r="DU349" s="1233"/>
      <c r="DV349" s="1233"/>
      <c r="DW349" s="1233"/>
      <c r="DX349" s="1233"/>
      <c r="DY349" s="1233"/>
      <c r="DZ349" s="1233"/>
      <c r="EA349" s="1233"/>
      <c r="EB349" s="1233"/>
      <c r="EC349" s="1233"/>
      <c r="ED349" s="1233"/>
      <c r="EE349" s="1233"/>
      <c r="EF349" s="1233"/>
      <c r="EG349" s="1233"/>
      <c r="EH349" s="1253"/>
      <c r="EI349" s="1253"/>
      <c r="EJ349" s="1253"/>
      <c r="EK349" s="1253"/>
      <c r="EM349" s="1233"/>
      <c r="EN349" s="1233"/>
      <c r="EO349" s="1233"/>
      <c r="EP349" s="1233"/>
      <c r="EQ349" s="1233"/>
      <c r="ER349" s="1233"/>
      <c r="ES349" s="1233"/>
      <c r="ET349" s="1233"/>
      <c r="EU349" s="1233"/>
      <c r="EV349" s="1233"/>
      <c r="EW349" s="1233"/>
      <c r="EX349" s="1233"/>
      <c r="EY349" s="1233"/>
      <c r="EZ349" s="1233"/>
      <c r="FA349" s="1233"/>
      <c r="FB349" s="1233"/>
      <c r="FC349" s="1233"/>
      <c r="FD349" s="1233"/>
      <c r="FE349" s="1233"/>
      <c r="FF349" s="1233"/>
      <c r="FG349" s="1233"/>
      <c r="FH349" s="1233"/>
      <c r="FI349" s="1233"/>
      <c r="FJ349" s="1233"/>
      <c r="FK349" s="1233"/>
      <c r="FL349" s="1233"/>
      <c r="FM349" s="1233"/>
      <c r="FN349" s="1233"/>
      <c r="FO349" s="1233"/>
      <c r="FP349" s="1233"/>
      <c r="FQ349" s="1233"/>
      <c r="FR349" s="1233"/>
      <c r="FS349" s="1233"/>
      <c r="FT349" s="1233"/>
      <c r="FU349" s="1233"/>
      <c r="FV349" s="1233"/>
      <c r="FW349" s="1233"/>
      <c r="FX349" s="1233"/>
      <c r="FY349" s="1233"/>
      <c r="FZ349" s="1233"/>
      <c r="GA349" s="1233"/>
      <c r="GB349" s="1233"/>
      <c r="GC349" s="1233"/>
      <c r="GD349" s="1233"/>
      <c r="GE349" s="1233"/>
      <c r="GF349" s="1233"/>
      <c r="GG349" s="1233"/>
      <c r="GH349" s="1233"/>
      <c r="GI349" s="1233"/>
      <c r="GJ349" s="1233"/>
      <c r="GK349" s="1233"/>
      <c r="GL349" s="1233"/>
      <c r="GM349" s="1233"/>
      <c r="GN349" s="1233"/>
      <c r="GO349" s="1233"/>
      <c r="GP349" s="1233"/>
      <c r="GQ349" s="1233"/>
      <c r="GR349" s="1233"/>
      <c r="GS349" s="1233"/>
      <c r="GT349" s="1233"/>
      <c r="GU349" s="1233"/>
      <c r="GV349" s="1233"/>
      <c r="GW349" s="1233"/>
      <c r="GX349" s="1233"/>
      <c r="GY349" s="1233"/>
      <c r="GZ349" s="1233"/>
      <c r="HA349" s="1233"/>
      <c r="HB349" s="1233"/>
      <c r="HC349" s="1233"/>
      <c r="HD349" s="1233"/>
      <c r="HE349" s="1233"/>
      <c r="HF349" s="1233"/>
      <c r="HG349" s="1233"/>
      <c r="HH349" s="1233"/>
      <c r="HI349" s="1233"/>
      <c r="HJ349" s="1233"/>
      <c r="HK349" s="1233"/>
      <c r="HL349" s="1233"/>
      <c r="HM349" s="1233"/>
      <c r="HN349" s="1233"/>
      <c r="HO349" s="1233"/>
    </row>
    <row r="350" spans="32:223" s="325" customFormat="1" x14ac:dyDescent="0.2">
      <c r="AF350" s="932"/>
      <c r="AG350" s="932"/>
      <c r="AH350" s="932"/>
      <c r="AI350" s="932"/>
      <c r="AJ350" s="932"/>
      <c r="AK350" s="932"/>
      <c r="AL350" s="932"/>
      <c r="AM350" s="932"/>
      <c r="AN350" s="932"/>
      <c r="AP350" s="932"/>
      <c r="AQ350" s="932"/>
      <c r="AR350" s="932"/>
      <c r="AS350" s="932"/>
      <c r="AT350" s="932"/>
      <c r="AU350" s="932"/>
      <c r="AV350" s="932"/>
      <c r="AW350" s="932"/>
      <c r="AX350" s="932"/>
      <c r="BA350" s="1253"/>
      <c r="BB350" s="1253"/>
      <c r="BC350" s="1253"/>
      <c r="BE350" s="1233"/>
      <c r="BF350" s="1233"/>
      <c r="BG350" s="1233"/>
      <c r="BH350" s="1233"/>
      <c r="BI350" s="1233"/>
      <c r="BJ350" s="1233"/>
      <c r="BK350" s="1233"/>
      <c r="BL350" s="1233"/>
      <c r="BM350" s="1233"/>
      <c r="BN350" s="1233"/>
      <c r="BO350" s="1233"/>
      <c r="BP350" s="1233"/>
      <c r="BQ350" s="1233"/>
      <c r="BR350" s="1233"/>
      <c r="BS350" s="1233"/>
      <c r="BT350" s="1233"/>
      <c r="BU350" s="1233"/>
      <c r="BV350" s="1233"/>
      <c r="BW350" s="1233"/>
      <c r="BX350" s="1233"/>
      <c r="BY350" s="1233"/>
      <c r="BZ350" s="1233"/>
      <c r="CA350" s="1233"/>
      <c r="CB350" s="1233"/>
      <c r="CC350" s="1233"/>
      <c r="CD350" s="1233"/>
      <c r="CE350" s="1233"/>
      <c r="CF350" s="1233"/>
      <c r="CG350" s="1233"/>
      <c r="CH350" s="1233"/>
      <c r="CI350" s="1233"/>
      <c r="CJ350" s="1233"/>
      <c r="CK350" s="1233"/>
      <c r="CL350" s="1233"/>
      <c r="CM350" s="1233"/>
      <c r="CN350" s="1233"/>
      <c r="CO350" s="1233"/>
      <c r="CP350" s="1233"/>
      <c r="CQ350" s="1233"/>
      <c r="CR350" s="1233"/>
      <c r="CS350" s="1233"/>
      <c r="CT350" s="1233"/>
      <c r="CU350" s="1233"/>
      <c r="CV350" s="1233"/>
      <c r="CW350" s="1233"/>
      <c r="CX350" s="1233"/>
      <c r="CY350" s="1233"/>
      <c r="CZ350" s="1233"/>
      <c r="DA350" s="1233"/>
      <c r="DB350" s="1233"/>
      <c r="DC350" s="1233"/>
      <c r="DD350" s="1233"/>
      <c r="DE350" s="1233"/>
      <c r="DF350" s="1233"/>
      <c r="DG350" s="1233"/>
      <c r="DH350" s="1233"/>
      <c r="DI350" s="1233"/>
      <c r="DJ350" s="1233"/>
      <c r="DK350" s="1233"/>
      <c r="DL350" s="1233"/>
      <c r="DM350" s="1233"/>
      <c r="DN350" s="1233"/>
      <c r="DO350" s="1233"/>
      <c r="DP350" s="1233"/>
      <c r="DQ350" s="1233"/>
      <c r="DR350" s="1233"/>
      <c r="DS350" s="1233"/>
      <c r="DT350" s="1233"/>
      <c r="DU350" s="1233"/>
      <c r="DV350" s="1233"/>
      <c r="DW350" s="1233"/>
      <c r="DX350" s="1233"/>
      <c r="DY350" s="1233"/>
      <c r="DZ350" s="1233"/>
      <c r="EA350" s="1233"/>
      <c r="EB350" s="1233"/>
      <c r="EC350" s="1233"/>
      <c r="ED350" s="1233"/>
      <c r="EE350" s="1233"/>
      <c r="EF350" s="1233"/>
      <c r="EG350" s="1233"/>
      <c r="EH350" s="1253"/>
      <c r="EI350" s="1253"/>
      <c r="EJ350" s="1253"/>
      <c r="EK350" s="1253"/>
      <c r="EM350" s="1233"/>
      <c r="EN350" s="1233"/>
      <c r="EO350" s="1233"/>
      <c r="EP350" s="1233"/>
      <c r="EQ350" s="1233"/>
      <c r="ER350" s="1233"/>
      <c r="ES350" s="1233"/>
      <c r="ET350" s="1233"/>
      <c r="EU350" s="1233"/>
      <c r="EV350" s="1233"/>
      <c r="EW350" s="1233"/>
      <c r="EX350" s="1233"/>
      <c r="EY350" s="1233"/>
      <c r="EZ350" s="1233"/>
      <c r="FA350" s="1233"/>
      <c r="FB350" s="1233"/>
      <c r="FC350" s="1233"/>
      <c r="FD350" s="1233"/>
      <c r="FE350" s="1233"/>
      <c r="FF350" s="1233"/>
      <c r="FG350" s="1233"/>
      <c r="FH350" s="1233"/>
      <c r="FI350" s="1233"/>
      <c r="FJ350" s="1233"/>
      <c r="FK350" s="1233"/>
      <c r="FL350" s="1233"/>
      <c r="FM350" s="1233"/>
      <c r="FN350" s="1233"/>
      <c r="FO350" s="1233"/>
      <c r="FP350" s="1233"/>
      <c r="FQ350" s="1233"/>
      <c r="FR350" s="1233"/>
      <c r="FS350" s="1233"/>
      <c r="FT350" s="1233"/>
      <c r="FU350" s="1233"/>
      <c r="FV350" s="1233"/>
      <c r="FW350" s="1233"/>
      <c r="FX350" s="1233"/>
      <c r="FY350" s="1233"/>
      <c r="FZ350" s="1233"/>
      <c r="GA350" s="1233"/>
      <c r="GB350" s="1233"/>
      <c r="GC350" s="1233"/>
      <c r="GD350" s="1233"/>
      <c r="GE350" s="1233"/>
      <c r="GF350" s="1233"/>
      <c r="GG350" s="1233"/>
      <c r="GH350" s="1233"/>
      <c r="GI350" s="1233"/>
      <c r="GJ350" s="1233"/>
      <c r="GK350" s="1233"/>
      <c r="GL350" s="1233"/>
      <c r="GM350" s="1233"/>
      <c r="GN350" s="1233"/>
      <c r="GO350" s="1233"/>
      <c r="GP350" s="1233"/>
      <c r="GQ350" s="1233"/>
      <c r="GR350" s="1233"/>
      <c r="GS350" s="1233"/>
      <c r="GT350" s="1233"/>
      <c r="GU350" s="1233"/>
      <c r="GV350" s="1233"/>
      <c r="GW350" s="1233"/>
      <c r="GX350" s="1233"/>
      <c r="GY350" s="1233"/>
      <c r="GZ350" s="1233"/>
      <c r="HA350" s="1233"/>
      <c r="HB350" s="1233"/>
      <c r="HC350" s="1233"/>
      <c r="HD350" s="1233"/>
      <c r="HE350" s="1233"/>
      <c r="HF350" s="1233"/>
      <c r="HG350" s="1233"/>
      <c r="HH350" s="1233"/>
      <c r="HI350" s="1233"/>
      <c r="HJ350" s="1233"/>
      <c r="HK350" s="1233"/>
      <c r="HL350" s="1233"/>
      <c r="HM350" s="1233"/>
      <c r="HN350" s="1233"/>
      <c r="HO350" s="1233"/>
    </row>
    <row r="351" spans="32:223" s="325" customFormat="1" x14ac:dyDescent="0.2">
      <c r="AF351" s="932"/>
      <c r="AG351" s="932"/>
      <c r="AH351" s="932"/>
      <c r="AI351" s="932"/>
      <c r="AJ351" s="932"/>
      <c r="AK351" s="932"/>
      <c r="AL351" s="932"/>
      <c r="AM351" s="932"/>
      <c r="AN351" s="932"/>
      <c r="AP351" s="932"/>
      <c r="AQ351" s="932"/>
      <c r="AR351" s="932"/>
      <c r="AS351" s="932"/>
      <c r="AT351" s="932"/>
      <c r="AU351" s="932"/>
      <c r="AV351" s="932"/>
      <c r="AW351" s="932"/>
      <c r="AX351" s="932"/>
      <c r="BA351" s="1253"/>
      <c r="BB351" s="1253"/>
      <c r="BC351" s="1253"/>
      <c r="BE351" s="1233"/>
      <c r="BF351" s="1233"/>
      <c r="BG351" s="1233"/>
      <c r="BH351" s="1233"/>
      <c r="BI351" s="1233"/>
      <c r="BJ351" s="1233"/>
      <c r="BK351" s="1233"/>
      <c r="BL351" s="1233"/>
      <c r="BM351" s="1233"/>
      <c r="BN351" s="1233"/>
      <c r="BO351" s="1233"/>
      <c r="BP351" s="1233"/>
      <c r="BQ351" s="1233"/>
      <c r="BR351" s="1233"/>
      <c r="BS351" s="1233"/>
      <c r="BT351" s="1233"/>
      <c r="BU351" s="1233"/>
      <c r="BV351" s="1233"/>
      <c r="BW351" s="1233"/>
      <c r="BX351" s="1233"/>
      <c r="BY351" s="1233"/>
      <c r="BZ351" s="1233"/>
      <c r="CA351" s="1233"/>
      <c r="CB351" s="1233"/>
      <c r="CC351" s="1233"/>
      <c r="CD351" s="1233"/>
      <c r="CE351" s="1233"/>
      <c r="CF351" s="1233"/>
      <c r="CG351" s="1233"/>
      <c r="CH351" s="1233"/>
      <c r="CI351" s="1233"/>
      <c r="CJ351" s="1233"/>
      <c r="CK351" s="1233"/>
      <c r="CL351" s="1233"/>
      <c r="CM351" s="1233"/>
      <c r="CN351" s="1233"/>
      <c r="CO351" s="1233"/>
      <c r="CP351" s="1233"/>
      <c r="CQ351" s="1233"/>
      <c r="CR351" s="1233"/>
      <c r="CS351" s="1233"/>
      <c r="CT351" s="1233"/>
      <c r="CU351" s="1233"/>
      <c r="CV351" s="1233"/>
      <c r="CW351" s="1233"/>
      <c r="CX351" s="1233"/>
      <c r="CY351" s="1233"/>
      <c r="CZ351" s="1233"/>
      <c r="DA351" s="1233"/>
      <c r="DB351" s="1233"/>
      <c r="DC351" s="1233"/>
      <c r="DD351" s="1233"/>
      <c r="DE351" s="1233"/>
      <c r="DF351" s="1233"/>
      <c r="DG351" s="1233"/>
      <c r="DH351" s="1233"/>
      <c r="DI351" s="1233"/>
      <c r="DJ351" s="1233"/>
      <c r="DK351" s="1233"/>
      <c r="DL351" s="1233"/>
      <c r="DM351" s="1233"/>
      <c r="DN351" s="1233"/>
      <c r="DO351" s="1233"/>
      <c r="DP351" s="1233"/>
      <c r="DQ351" s="1233"/>
      <c r="DR351" s="1233"/>
      <c r="DS351" s="1233"/>
      <c r="DT351" s="1233"/>
      <c r="DU351" s="1233"/>
      <c r="DV351" s="1233"/>
      <c r="DW351" s="1233"/>
      <c r="DX351" s="1233"/>
      <c r="DY351" s="1233"/>
      <c r="DZ351" s="1233"/>
      <c r="EA351" s="1233"/>
      <c r="EB351" s="1233"/>
      <c r="EC351" s="1233"/>
      <c r="ED351" s="1233"/>
      <c r="EE351" s="1233"/>
      <c r="EF351" s="1233"/>
      <c r="EG351" s="1233"/>
      <c r="EH351" s="1253"/>
      <c r="EI351" s="1253"/>
      <c r="EJ351" s="1253"/>
      <c r="EK351" s="1253"/>
      <c r="EM351" s="1233"/>
      <c r="EN351" s="1233"/>
      <c r="EO351" s="1233"/>
      <c r="EP351" s="1233"/>
      <c r="EQ351" s="1233"/>
      <c r="ER351" s="1233"/>
      <c r="ES351" s="1233"/>
      <c r="ET351" s="1233"/>
      <c r="EU351" s="1233"/>
      <c r="EV351" s="1233"/>
      <c r="EW351" s="1233"/>
      <c r="EX351" s="1233"/>
      <c r="EY351" s="1233"/>
      <c r="EZ351" s="1233"/>
      <c r="FA351" s="1233"/>
      <c r="FB351" s="1233"/>
      <c r="FC351" s="1233"/>
      <c r="FD351" s="1233"/>
      <c r="FE351" s="1233"/>
      <c r="FF351" s="1233"/>
      <c r="FG351" s="1233"/>
      <c r="FH351" s="1233"/>
      <c r="FI351" s="1233"/>
      <c r="FJ351" s="1233"/>
      <c r="FK351" s="1233"/>
      <c r="FL351" s="1233"/>
      <c r="FM351" s="1233"/>
      <c r="FN351" s="1233"/>
      <c r="FO351" s="1233"/>
      <c r="FP351" s="1233"/>
      <c r="FQ351" s="1233"/>
      <c r="FR351" s="1233"/>
      <c r="FS351" s="1233"/>
      <c r="FT351" s="1233"/>
      <c r="FU351" s="1233"/>
      <c r="FV351" s="1233"/>
      <c r="FW351" s="1233"/>
      <c r="FX351" s="1233"/>
      <c r="FY351" s="1233"/>
      <c r="FZ351" s="1233"/>
      <c r="GA351" s="1233"/>
      <c r="GB351" s="1233"/>
      <c r="GC351" s="1233"/>
      <c r="GD351" s="1233"/>
      <c r="GE351" s="1233"/>
      <c r="GF351" s="1233"/>
      <c r="GG351" s="1233"/>
      <c r="GH351" s="1233"/>
      <c r="GI351" s="1233"/>
      <c r="GJ351" s="1233"/>
      <c r="GK351" s="1233"/>
      <c r="GL351" s="1233"/>
      <c r="GM351" s="1233"/>
      <c r="GN351" s="1233"/>
      <c r="GO351" s="1233"/>
      <c r="GP351" s="1233"/>
      <c r="GQ351" s="1233"/>
      <c r="GR351" s="1233"/>
      <c r="GS351" s="1233"/>
      <c r="GT351" s="1233"/>
      <c r="GU351" s="1233"/>
      <c r="GV351" s="1233"/>
      <c r="GW351" s="1233"/>
      <c r="GX351" s="1233"/>
      <c r="GY351" s="1233"/>
      <c r="GZ351" s="1233"/>
      <c r="HA351" s="1233"/>
      <c r="HB351" s="1233"/>
      <c r="HC351" s="1233"/>
      <c r="HD351" s="1233"/>
      <c r="HE351" s="1233"/>
      <c r="HF351" s="1233"/>
      <c r="HG351" s="1233"/>
      <c r="HH351" s="1233"/>
      <c r="HI351" s="1233"/>
      <c r="HJ351" s="1233"/>
      <c r="HK351" s="1233"/>
      <c r="HL351" s="1233"/>
      <c r="HM351" s="1233"/>
      <c r="HN351" s="1233"/>
      <c r="HO351" s="1233"/>
    </row>
    <row r="352" spans="32:223" s="325" customFormat="1" x14ac:dyDescent="0.2">
      <c r="AF352" s="932"/>
      <c r="AG352" s="932"/>
      <c r="AH352" s="932"/>
      <c r="AI352" s="932"/>
      <c r="AJ352" s="932"/>
      <c r="AK352" s="932"/>
      <c r="AL352" s="932"/>
      <c r="AM352" s="932"/>
      <c r="AN352" s="932"/>
      <c r="AP352" s="932"/>
      <c r="AQ352" s="932"/>
      <c r="AR352" s="932"/>
      <c r="AS352" s="932"/>
      <c r="AT352" s="932"/>
      <c r="AU352" s="932"/>
      <c r="AV352" s="932"/>
      <c r="AW352" s="932"/>
      <c r="AX352" s="932"/>
      <c r="BA352" s="1253"/>
      <c r="BB352" s="1253"/>
      <c r="BC352" s="1253"/>
      <c r="BE352" s="1233"/>
      <c r="BF352" s="1233"/>
      <c r="BG352" s="1233"/>
      <c r="BH352" s="1233"/>
      <c r="BI352" s="1233"/>
      <c r="BJ352" s="1233"/>
      <c r="BK352" s="1233"/>
      <c r="BL352" s="1233"/>
      <c r="BM352" s="1233"/>
      <c r="BN352" s="1233"/>
      <c r="BO352" s="1233"/>
      <c r="BP352" s="1233"/>
      <c r="BQ352" s="1233"/>
      <c r="BR352" s="1233"/>
      <c r="BS352" s="1233"/>
      <c r="BT352" s="1233"/>
      <c r="BU352" s="1233"/>
      <c r="BV352" s="1233"/>
      <c r="BW352" s="1233"/>
      <c r="BX352" s="1233"/>
      <c r="BY352" s="1233"/>
      <c r="BZ352" s="1233"/>
      <c r="CA352" s="1233"/>
      <c r="CB352" s="1233"/>
      <c r="CC352" s="1233"/>
      <c r="CD352" s="1233"/>
      <c r="CE352" s="1233"/>
      <c r="CF352" s="1233"/>
      <c r="CG352" s="1233"/>
      <c r="CH352" s="1233"/>
      <c r="CI352" s="1233"/>
      <c r="CJ352" s="1233"/>
      <c r="CK352" s="1233"/>
      <c r="CL352" s="1233"/>
      <c r="CM352" s="1233"/>
      <c r="CN352" s="1233"/>
      <c r="CO352" s="1233"/>
      <c r="CP352" s="1233"/>
      <c r="CQ352" s="1233"/>
      <c r="CR352" s="1233"/>
      <c r="CS352" s="1233"/>
      <c r="CT352" s="1233"/>
      <c r="CU352" s="1233"/>
      <c r="CV352" s="1233"/>
      <c r="CW352" s="1233"/>
      <c r="CX352" s="1233"/>
      <c r="CY352" s="1233"/>
      <c r="CZ352" s="1233"/>
      <c r="DA352" s="1233"/>
      <c r="DB352" s="1233"/>
      <c r="DC352" s="1233"/>
      <c r="DD352" s="1233"/>
      <c r="DE352" s="1233"/>
      <c r="DF352" s="1233"/>
      <c r="DG352" s="1233"/>
      <c r="DH352" s="1233"/>
      <c r="DI352" s="1233"/>
      <c r="DJ352" s="1233"/>
      <c r="DK352" s="1233"/>
      <c r="DL352" s="1233"/>
      <c r="DM352" s="1233"/>
      <c r="DN352" s="1233"/>
      <c r="DO352" s="1233"/>
      <c r="DP352" s="1233"/>
      <c r="DQ352" s="1233"/>
      <c r="DR352" s="1233"/>
      <c r="DS352" s="1233"/>
      <c r="DT352" s="1233"/>
      <c r="DU352" s="1233"/>
      <c r="DV352" s="1233"/>
      <c r="DW352" s="1233"/>
      <c r="DX352" s="1233"/>
      <c r="DY352" s="1233"/>
      <c r="DZ352" s="1233"/>
      <c r="EA352" s="1233"/>
      <c r="EB352" s="1233"/>
      <c r="EC352" s="1233"/>
      <c r="ED352" s="1233"/>
      <c r="EE352" s="1233"/>
      <c r="EF352" s="1233"/>
      <c r="EG352" s="1233"/>
      <c r="EH352" s="1253"/>
      <c r="EI352" s="1253"/>
      <c r="EJ352" s="1253"/>
      <c r="EK352" s="1253"/>
      <c r="EM352" s="1233"/>
      <c r="EN352" s="1233"/>
      <c r="EO352" s="1233"/>
      <c r="EP352" s="1233"/>
      <c r="EQ352" s="1233"/>
      <c r="ER352" s="1233"/>
      <c r="ES352" s="1233"/>
      <c r="ET352" s="1233"/>
      <c r="EU352" s="1233"/>
      <c r="EV352" s="1233"/>
      <c r="EW352" s="1233"/>
      <c r="EX352" s="1233"/>
      <c r="EY352" s="1233"/>
      <c r="EZ352" s="1233"/>
      <c r="FA352" s="1233"/>
      <c r="FB352" s="1233"/>
      <c r="FC352" s="1233"/>
      <c r="FD352" s="1233"/>
      <c r="FE352" s="1233"/>
      <c r="FF352" s="1233"/>
      <c r="FG352" s="1233"/>
      <c r="FH352" s="1233"/>
      <c r="FI352" s="1233"/>
      <c r="FJ352" s="1233"/>
      <c r="FK352" s="1233"/>
      <c r="FL352" s="1233"/>
      <c r="FM352" s="1233"/>
      <c r="FN352" s="1233"/>
      <c r="FO352" s="1233"/>
      <c r="FP352" s="1233"/>
      <c r="FQ352" s="1233"/>
      <c r="FR352" s="1233"/>
      <c r="FS352" s="1233"/>
      <c r="FT352" s="1233"/>
      <c r="FU352" s="1233"/>
      <c r="FV352" s="1233"/>
      <c r="FW352" s="1233"/>
      <c r="FX352" s="1233"/>
      <c r="FY352" s="1233"/>
      <c r="FZ352" s="1233"/>
      <c r="GA352" s="1233"/>
      <c r="GB352" s="1233"/>
      <c r="GC352" s="1233"/>
      <c r="GD352" s="1233"/>
      <c r="GE352" s="1233"/>
      <c r="GF352" s="1233"/>
      <c r="GG352" s="1233"/>
      <c r="GH352" s="1233"/>
      <c r="GI352" s="1233"/>
      <c r="GJ352" s="1233"/>
      <c r="GK352" s="1233"/>
      <c r="GL352" s="1233"/>
      <c r="GM352" s="1233"/>
      <c r="GN352" s="1233"/>
      <c r="GO352" s="1233"/>
      <c r="GP352" s="1233"/>
      <c r="GQ352" s="1233"/>
      <c r="GR352" s="1233"/>
      <c r="GS352" s="1233"/>
      <c r="GT352" s="1233"/>
      <c r="GU352" s="1233"/>
      <c r="GV352" s="1233"/>
      <c r="GW352" s="1233"/>
      <c r="GX352" s="1233"/>
      <c r="GY352" s="1233"/>
      <c r="GZ352" s="1233"/>
      <c r="HA352" s="1233"/>
      <c r="HB352" s="1233"/>
      <c r="HC352" s="1233"/>
      <c r="HD352" s="1233"/>
      <c r="HE352" s="1233"/>
      <c r="HF352" s="1233"/>
      <c r="HG352" s="1233"/>
      <c r="HH352" s="1233"/>
      <c r="HI352" s="1233"/>
      <c r="HJ352" s="1233"/>
      <c r="HK352" s="1233"/>
      <c r="HL352" s="1233"/>
      <c r="HM352" s="1233"/>
      <c r="HN352" s="1233"/>
      <c r="HO352" s="1233"/>
    </row>
    <row r="353" spans="32:223" s="325" customFormat="1" x14ac:dyDescent="0.2">
      <c r="AF353" s="932"/>
      <c r="AG353" s="932"/>
      <c r="AH353" s="932"/>
      <c r="AI353" s="932"/>
      <c r="AJ353" s="932"/>
      <c r="AK353" s="932"/>
      <c r="AL353" s="932"/>
      <c r="AM353" s="932"/>
      <c r="AN353" s="932"/>
      <c r="AP353" s="932"/>
      <c r="AQ353" s="932"/>
      <c r="AR353" s="932"/>
      <c r="AS353" s="932"/>
      <c r="AT353" s="932"/>
      <c r="AU353" s="932"/>
      <c r="AV353" s="932"/>
      <c r="AW353" s="932"/>
      <c r="AX353" s="932"/>
      <c r="BA353" s="1253"/>
      <c r="BB353" s="1253"/>
      <c r="BC353" s="1253"/>
      <c r="BE353" s="1233"/>
      <c r="BF353" s="1233"/>
      <c r="BG353" s="1233"/>
      <c r="BH353" s="1233"/>
      <c r="BI353" s="1233"/>
      <c r="BJ353" s="1233"/>
      <c r="BK353" s="1233"/>
      <c r="BL353" s="1233"/>
      <c r="BM353" s="1233"/>
      <c r="BN353" s="1233"/>
      <c r="BO353" s="1233"/>
      <c r="BP353" s="1233"/>
      <c r="BQ353" s="1233"/>
      <c r="BR353" s="1233"/>
      <c r="BS353" s="1233"/>
      <c r="BT353" s="1233"/>
      <c r="BU353" s="1233"/>
      <c r="BV353" s="1233"/>
      <c r="BW353" s="1233"/>
      <c r="BX353" s="1233"/>
      <c r="BY353" s="1233"/>
      <c r="BZ353" s="1233"/>
      <c r="CA353" s="1233"/>
      <c r="CB353" s="1233"/>
      <c r="CC353" s="1233"/>
      <c r="CD353" s="1233"/>
      <c r="CE353" s="1233"/>
      <c r="CF353" s="1233"/>
      <c r="CG353" s="1233"/>
      <c r="CH353" s="1233"/>
      <c r="CI353" s="1233"/>
      <c r="CJ353" s="1233"/>
      <c r="CK353" s="1233"/>
      <c r="CL353" s="1233"/>
      <c r="CM353" s="1233"/>
      <c r="CN353" s="1233"/>
      <c r="CO353" s="1233"/>
      <c r="CP353" s="1233"/>
      <c r="CQ353" s="1233"/>
      <c r="CR353" s="1233"/>
      <c r="CS353" s="1233"/>
      <c r="CT353" s="1233"/>
      <c r="CU353" s="1233"/>
      <c r="CV353" s="1233"/>
      <c r="CW353" s="1233"/>
      <c r="CX353" s="1233"/>
      <c r="CY353" s="1233"/>
      <c r="CZ353" s="1233"/>
      <c r="DA353" s="1233"/>
      <c r="DB353" s="1233"/>
      <c r="DC353" s="1233"/>
      <c r="DD353" s="1233"/>
      <c r="DE353" s="1233"/>
      <c r="DF353" s="1233"/>
      <c r="DG353" s="1233"/>
      <c r="DH353" s="1233"/>
      <c r="DI353" s="1233"/>
      <c r="DJ353" s="1233"/>
      <c r="DK353" s="1233"/>
      <c r="DL353" s="1233"/>
      <c r="DM353" s="1233"/>
      <c r="DN353" s="1233"/>
      <c r="DO353" s="1233"/>
      <c r="DP353" s="1233"/>
      <c r="DQ353" s="1233"/>
      <c r="DR353" s="1233"/>
      <c r="DS353" s="1233"/>
      <c r="DT353" s="1233"/>
      <c r="DU353" s="1233"/>
      <c r="DV353" s="1233"/>
      <c r="DW353" s="1233"/>
      <c r="DX353" s="1233"/>
      <c r="DY353" s="1233"/>
      <c r="DZ353" s="1233"/>
      <c r="EA353" s="1233"/>
      <c r="EB353" s="1233"/>
      <c r="EC353" s="1233"/>
      <c r="ED353" s="1233"/>
      <c r="EE353" s="1233"/>
      <c r="EF353" s="1233"/>
      <c r="EG353" s="1233"/>
      <c r="EH353" s="1253"/>
      <c r="EI353" s="1253"/>
      <c r="EJ353" s="1253"/>
      <c r="EK353" s="1253"/>
      <c r="EM353" s="1233"/>
      <c r="EN353" s="1233"/>
      <c r="EO353" s="1233"/>
      <c r="EP353" s="1233"/>
      <c r="EQ353" s="1233"/>
      <c r="ER353" s="1233"/>
      <c r="ES353" s="1233"/>
      <c r="ET353" s="1233"/>
      <c r="EU353" s="1233"/>
      <c r="EV353" s="1233"/>
      <c r="EW353" s="1233"/>
      <c r="EX353" s="1233"/>
      <c r="EY353" s="1233"/>
      <c r="EZ353" s="1233"/>
      <c r="FA353" s="1233"/>
      <c r="FB353" s="1233"/>
      <c r="FC353" s="1233"/>
      <c r="FD353" s="1233"/>
      <c r="FE353" s="1233"/>
      <c r="FF353" s="1233"/>
      <c r="FG353" s="1233"/>
      <c r="FH353" s="1233"/>
      <c r="FI353" s="1233"/>
      <c r="FJ353" s="1233"/>
      <c r="FK353" s="1233"/>
      <c r="FL353" s="1233"/>
      <c r="FM353" s="1233"/>
      <c r="FN353" s="1233"/>
      <c r="FO353" s="1233"/>
      <c r="FP353" s="1233"/>
      <c r="FQ353" s="1233"/>
      <c r="FR353" s="1233"/>
      <c r="FS353" s="1233"/>
      <c r="FT353" s="1233"/>
      <c r="FU353" s="1233"/>
      <c r="FV353" s="1233"/>
      <c r="FW353" s="1233"/>
      <c r="FX353" s="1233"/>
      <c r="FY353" s="1233"/>
      <c r="FZ353" s="1233"/>
      <c r="GA353" s="1233"/>
      <c r="GB353" s="1233"/>
      <c r="GC353" s="1233"/>
      <c r="GD353" s="1233"/>
      <c r="GE353" s="1233"/>
      <c r="GF353" s="1233"/>
      <c r="GG353" s="1233"/>
      <c r="GH353" s="1233"/>
      <c r="GI353" s="1233"/>
      <c r="GJ353" s="1233"/>
      <c r="GK353" s="1233"/>
      <c r="GL353" s="1233"/>
      <c r="GM353" s="1233"/>
      <c r="GN353" s="1233"/>
      <c r="GO353" s="1233"/>
      <c r="GP353" s="1233"/>
      <c r="GQ353" s="1233"/>
      <c r="GR353" s="1233"/>
      <c r="GS353" s="1233"/>
      <c r="GT353" s="1233"/>
      <c r="GU353" s="1233"/>
      <c r="GV353" s="1233"/>
      <c r="GW353" s="1233"/>
      <c r="GX353" s="1233"/>
      <c r="GY353" s="1233"/>
      <c r="GZ353" s="1233"/>
      <c r="HA353" s="1233"/>
      <c r="HB353" s="1233"/>
      <c r="HC353" s="1233"/>
      <c r="HD353" s="1233"/>
      <c r="HE353" s="1233"/>
      <c r="HF353" s="1233"/>
      <c r="HG353" s="1233"/>
      <c r="HH353" s="1233"/>
      <c r="HI353" s="1233"/>
      <c r="HJ353" s="1233"/>
      <c r="HK353" s="1233"/>
      <c r="HL353" s="1233"/>
      <c r="HM353" s="1233"/>
      <c r="HN353" s="1233"/>
      <c r="HO353" s="1233"/>
    </row>
    <row r="354" spans="32:223" s="325" customFormat="1" x14ac:dyDescent="0.2">
      <c r="AF354" s="932"/>
      <c r="AG354" s="932"/>
      <c r="AH354" s="932"/>
      <c r="AI354" s="932"/>
      <c r="AJ354" s="932"/>
      <c r="AK354" s="932"/>
      <c r="AL354" s="932"/>
      <c r="AM354" s="932"/>
      <c r="AN354" s="932"/>
      <c r="AP354" s="932"/>
      <c r="AQ354" s="932"/>
      <c r="AR354" s="932"/>
      <c r="AS354" s="932"/>
      <c r="AT354" s="932"/>
      <c r="AU354" s="932"/>
      <c r="AV354" s="932"/>
      <c r="AW354" s="932"/>
      <c r="AX354" s="932"/>
      <c r="BA354" s="1253"/>
      <c r="BB354" s="1253"/>
      <c r="BC354" s="1253"/>
      <c r="BE354" s="1233"/>
      <c r="BF354" s="1233"/>
      <c r="BG354" s="1233"/>
      <c r="BH354" s="1233"/>
      <c r="BI354" s="1233"/>
      <c r="BJ354" s="1233"/>
      <c r="BK354" s="1233"/>
      <c r="BL354" s="1233"/>
      <c r="BM354" s="1233"/>
      <c r="BN354" s="1233"/>
      <c r="BO354" s="1233"/>
      <c r="BP354" s="1233"/>
      <c r="BQ354" s="1233"/>
      <c r="BR354" s="1233"/>
      <c r="BS354" s="1233"/>
      <c r="BT354" s="1233"/>
      <c r="BU354" s="1233"/>
      <c r="BV354" s="1233"/>
      <c r="BW354" s="1233"/>
      <c r="BX354" s="1233"/>
      <c r="BY354" s="1233"/>
      <c r="BZ354" s="1233"/>
      <c r="CA354" s="1233"/>
      <c r="CB354" s="1233"/>
      <c r="CC354" s="1233"/>
      <c r="CD354" s="1233"/>
      <c r="CE354" s="1233"/>
      <c r="CF354" s="1233"/>
      <c r="CG354" s="1233"/>
      <c r="CH354" s="1233"/>
      <c r="CI354" s="1233"/>
      <c r="CJ354" s="1233"/>
      <c r="CK354" s="1233"/>
      <c r="CL354" s="1233"/>
      <c r="CM354" s="1233"/>
      <c r="CN354" s="1233"/>
      <c r="CO354" s="1233"/>
      <c r="CP354" s="1233"/>
      <c r="CQ354" s="1233"/>
      <c r="CR354" s="1233"/>
      <c r="CS354" s="1233"/>
      <c r="CT354" s="1233"/>
      <c r="CU354" s="1233"/>
      <c r="CV354" s="1233"/>
      <c r="CW354" s="1233"/>
      <c r="CX354" s="1233"/>
      <c r="CY354" s="1233"/>
      <c r="CZ354" s="1233"/>
      <c r="DA354" s="1233"/>
      <c r="DB354" s="1233"/>
      <c r="DC354" s="1233"/>
      <c r="DD354" s="1233"/>
      <c r="DE354" s="1233"/>
      <c r="DF354" s="1233"/>
      <c r="DG354" s="1233"/>
      <c r="DH354" s="1233"/>
      <c r="DI354" s="1233"/>
      <c r="DJ354" s="1233"/>
      <c r="DK354" s="1233"/>
      <c r="DL354" s="1233"/>
      <c r="DM354" s="1233"/>
      <c r="DN354" s="1233"/>
      <c r="DO354" s="1233"/>
      <c r="DP354" s="1233"/>
      <c r="DQ354" s="1233"/>
      <c r="DR354" s="1233"/>
      <c r="DS354" s="1233"/>
      <c r="DT354" s="1233"/>
      <c r="DU354" s="1233"/>
      <c r="DV354" s="1233"/>
      <c r="DW354" s="1233"/>
      <c r="DX354" s="1233"/>
      <c r="DY354" s="1233"/>
      <c r="DZ354" s="1233"/>
      <c r="EA354" s="1233"/>
      <c r="EB354" s="1233"/>
      <c r="EC354" s="1233"/>
      <c r="ED354" s="1233"/>
      <c r="EE354" s="1233"/>
      <c r="EF354" s="1233"/>
      <c r="EG354" s="1233"/>
      <c r="EH354" s="1253"/>
      <c r="EI354" s="1253"/>
      <c r="EJ354" s="1253"/>
      <c r="EK354" s="1253"/>
      <c r="EM354" s="1233"/>
      <c r="EN354" s="1233"/>
      <c r="EO354" s="1233"/>
      <c r="EP354" s="1233"/>
      <c r="EQ354" s="1233"/>
      <c r="ER354" s="1233"/>
      <c r="ES354" s="1233"/>
      <c r="ET354" s="1233"/>
      <c r="EU354" s="1233"/>
      <c r="EV354" s="1233"/>
      <c r="EW354" s="1233"/>
      <c r="EX354" s="1233"/>
      <c r="EY354" s="1233"/>
      <c r="EZ354" s="1233"/>
      <c r="FA354" s="1233"/>
      <c r="FB354" s="1233"/>
      <c r="FC354" s="1233"/>
      <c r="FD354" s="1233"/>
      <c r="FE354" s="1233"/>
      <c r="FF354" s="1233"/>
      <c r="FG354" s="1233"/>
      <c r="FH354" s="1233"/>
      <c r="FI354" s="1233"/>
      <c r="FJ354" s="1233"/>
      <c r="FK354" s="1233"/>
      <c r="FL354" s="1233"/>
      <c r="FM354" s="1233"/>
      <c r="FN354" s="1233"/>
      <c r="FO354" s="1233"/>
      <c r="FP354" s="1233"/>
      <c r="FQ354" s="1233"/>
      <c r="FR354" s="1233"/>
      <c r="FS354" s="1233"/>
      <c r="FT354" s="1233"/>
      <c r="FU354" s="1233"/>
      <c r="FV354" s="1233"/>
      <c r="FW354" s="1233"/>
      <c r="FX354" s="1233"/>
      <c r="FY354" s="1233"/>
      <c r="FZ354" s="1233"/>
      <c r="GA354" s="1233"/>
      <c r="GB354" s="1233"/>
      <c r="GC354" s="1233"/>
      <c r="GD354" s="1233"/>
      <c r="GE354" s="1233"/>
      <c r="GF354" s="1233"/>
      <c r="GG354" s="1233"/>
      <c r="GH354" s="1233"/>
      <c r="GI354" s="1233"/>
      <c r="GJ354" s="1233"/>
      <c r="GK354" s="1233"/>
      <c r="GL354" s="1233"/>
      <c r="GM354" s="1233"/>
      <c r="GN354" s="1233"/>
      <c r="GO354" s="1233"/>
      <c r="GP354" s="1233"/>
      <c r="GQ354" s="1233"/>
      <c r="GR354" s="1233"/>
      <c r="GS354" s="1233"/>
      <c r="GT354" s="1233"/>
      <c r="GU354" s="1233"/>
      <c r="GV354" s="1233"/>
      <c r="GW354" s="1233"/>
      <c r="GX354" s="1233"/>
      <c r="GY354" s="1233"/>
      <c r="GZ354" s="1233"/>
      <c r="HA354" s="1233"/>
      <c r="HB354" s="1233"/>
      <c r="HC354" s="1233"/>
      <c r="HD354" s="1233"/>
      <c r="HE354" s="1233"/>
      <c r="HF354" s="1233"/>
      <c r="HG354" s="1233"/>
      <c r="HH354" s="1233"/>
      <c r="HI354" s="1233"/>
      <c r="HJ354" s="1233"/>
      <c r="HK354" s="1233"/>
      <c r="HL354" s="1233"/>
      <c r="HM354" s="1233"/>
      <c r="HN354" s="1233"/>
      <c r="HO354" s="1233"/>
    </row>
    <row r="355" spans="32:223" s="325" customFormat="1" x14ac:dyDescent="0.2">
      <c r="AF355" s="932"/>
      <c r="AG355" s="932"/>
      <c r="AH355" s="932"/>
      <c r="AI355" s="932"/>
      <c r="AJ355" s="932"/>
      <c r="AK355" s="932"/>
      <c r="AL355" s="932"/>
      <c r="AM355" s="932"/>
      <c r="AN355" s="932"/>
      <c r="AP355" s="932"/>
      <c r="AQ355" s="932"/>
      <c r="AR355" s="932"/>
      <c r="AS355" s="932"/>
      <c r="AT355" s="932"/>
      <c r="AU355" s="932"/>
      <c r="AV355" s="932"/>
      <c r="AW355" s="932"/>
      <c r="AX355" s="932"/>
      <c r="BA355" s="1253"/>
      <c r="BB355" s="1253"/>
      <c r="BC355" s="1253"/>
      <c r="BE355" s="1233"/>
      <c r="BF355" s="1233"/>
      <c r="BG355" s="1233"/>
      <c r="BH355" s="1233"/>
      <c r="BI355" s="1233"/>
      <c r="BJ355" s="1233"/>
      <c r="BK355" s="1233"/>
      <c r="BL355" s="1233"/>
      <c r="BM355" s="1233"/>
      <c r="BN355" s="1233"/>
      <c r="BO355" s="1233"/>
      <c r="BP355" s="1233"/>
      <c r="BQ355" s="1233"/>
      <c r="BR355" s="1233"/>
      <c r="BS355" s="1233"/>
      <c r="BT355" s="1233"/>
      <c r="BU355" s="1233"/>
      <c r="BV355" s="1233"/>
      <c r="BW355" s="1233"/>
      <c r="BX355" s="1233"/>
      <c r="BY355" s="1233"/>
      <c r="BZ355" s="1233"/>
      <c r="CA355" s="1233"/>
      <c r="CB355" s="1233"/>
      <c r="CC355" s="1233"/>
      <c r="CD355" s="1233"/>
      <c r="CE355" s="1233"/>
      <c r="CF355" s="1233"/>
      <c r="CG355" s="1233"/>
      <c r="CH355" s="1233"/>
      <c r="CI355" s="1233"/>
      <c r="CJ355" s="1233"/>
      <c r="CK355" s="1233"/>
      <c r="CL355" s="1233"/>
      <c r="CM355" s="1233"/>
      <c r="CN355" s="1233"/>
      <c r="CO355" s="1233"/>
      <c r="CP355" s="1233"/>
      <c r="CQ355" s="1233"/>
      <c r="CR355" s="1233"/>
      <c r="CS355" s="1233"/>
      <c r="CT355" s="1233"/>
      <c r="CU355" s="1233"/>
      <c r="CV355" s="1233"/>
      <c r="CW355" s="1233"/>
      <c r="CX355" s="1233"/>
      <c r="CY355" s="1233"/>
      <c r="CZ355" s="1233"/>
      <c r="DA355" s="1233"/>
      <c r="DB355" s="1233"/>
      <c r="DC355" s="1233"/>
      <c r="DD355" s="1233"/>
      <c r="DE355" s="1233"/>
      <c r="DF355" s="1233"/>
      <c r="DG355" s="1233"/>
      <c r="DH355" s="1233"/>
      <c r="DI355" s="1233"/>
      <c r="DJ355" s="1233"/>
      <c r="DK355" s="1233"/>
      <c r="DL355" s="1233"/>
      <c r="DM355" s="1233"/>
      <c r="DN355" s="1233"/>
      <c r="DO355" s="1233"/>
      <c r="DP355" s="1233"/>
      <c r="DQ355" s="1233"/>
      <c r="DR355" s="1233"/>
      <c r="DS355" s="1233"/>
      <c r="DT355" s="1233"/>
      <c r="DU355" s="1233"/>
      <c r="DV355" s="1233"/>
      <c r="DW355" s="1233"/>
      <c r="DX355" s="1233"/>
      <c r="DY355" s="1233"/>
      <c r="DZ355" s="1233"/>
      <c r="EA355" s="1233"/>
      <c r="EB355" s="1233"/>
      <c r="EC355" s="1233"/>
      <c r="ED355" s="1233"/>
      <c r="EE355" s="1233"/>
      <c r="EF355" s="1233"/>
      <c r="EG355" s="1233"/>
      <c r="EH355" s="1253"/>
      <c r="EI355" s="1253"/>
      <c r="EJ355" s="1253"/>
      <c r="EK355" s="1253"/>
      <c r="EM355" s="1233"/>
      <c r="EN355" s="1233"/>
      <c r="EO355" s="1233"/>
      <c r="EP355" s="1233"/>
      <c r="EQ355" s="1233"/>
      <c r="ER355" s="1233"/>
      <c r="ES355" s="1233"/>
      <c r="ET355" s="1233"/>
      <c r="EU355" s="1233"/>
      <c r="EV355" s="1233"/>
      <c r="EW355" s="1233"/>
      <c r="EX355" s="1233"/>
      <c r="EY355" s="1233"/>
      <c r="EZ355" s="1233"/>
      <c r="FA355" s="1233"/>
      <c r="FB355" s="1233"/>
      <c r="FC355" s="1233"/>
      <c r="FD355" s="1233"/>
      <c r="FE355" s="1233"/>
      <c r="FF355" s="1233"/>
      <c r="FG355" s="1233"/>
      <c r="FH355" s="1233"/>
      <c r="FI355" s="1233"/>
      <c r="FJ355" s="1233"/>
      <c r="FK355" s="1233"/>
      <c r="FL355" s="1233"/>
      <c r="FM355" s="1233"/>
      <c r="FN355" s="1233"/>
      <c r="FO355" s="1233"/>
      <c r="FP355" s="1233"/>
      <c r="FQ355" s="1233"/>
      <c r="FR355" s="1233"/>
      <c r="FS355" s="1233"/>
      <c r="FT355" s="1233"/>
      <c r="FU355" s="1233"/>
      <c r="FV355" s="1233"/>
      <c r="FW355" s="1233"/>
      <c r="FX355" s="1233"/>
      <c r="FY355" s="1233"/>
      <c r="FZ355" s="1233"/>
      <c r="GA355" s="1233"/>
      <c r="GB355" s="1233"/>
      <c r="GC355" s="1233"/>
      <c r="GD355" s="1233"/>
      <c r="GE355" s="1233"/>
      <c r="GF355" s="1233"/>
      <c r="GG355" s="1233"/>
      <c r="GH355" s="1233"/>
      <c r="GI355" s="1233"/>
      <c r="GJ355" s="1233"/>
      <c r="GK355" s="1233"/>
      <c r="GL355" s="1233"/>
      <c r="GM355" s="1233"/>
      <c r="GN355" s="1233"/>
      <c r="GO355" s="1233"/>
      <c r="GP355" s="1233"/>
      <c r="GQ355" s="1233"/>
      <c r="GR355" s="1233"/>
      <c r="GS355" s="1233"/>
      <c r="GT355" s="1233"/>
      <c r="GU355" s="1233"/>
      <c r="GV355" s="1233"/>
      <c r="GW355" s="1233"/>
      <c r="GX355" s="1233"/>
      <c r="GY355" s="1233"/>
      <c r="GZ355" s="1233"/>
      <c r="HA355" s="1233"/>
      <c r="HB355" s="1233"/>
      <c r="HC355" s="1233"/>
      <c r="HD355" s="1233"/>
      <c r="HE355" s="1233"/>
      <c r="HF355" s="1233"/>
      <c r="HG355" s="1233"/>
      <c r="HH355" s="1233"/>
      <c r="HI355" s="1233"/>
      <c r="HJ355" s="1233"/>
      <c r="HK355" s="1233"/>
      <c r="HL355" s="1233"/>
      <c r="HM355" s="1233"/>
      <c r="HN355" s="1233"/>
      <c r="HO355" s="1233"/>
    </row>
    <row r="356" spans="32:223" s="325" customFormat="1" x14ac:dyDescent="0.2">
      <c r="AF356" s="932"/>
      <c r="AG356" s="932"/>
      <c r="AH356" s="932"/>
      <c r="AI356" s="932"/>
      <c r="AJ356" s="932"/>
      <c r="AK356" s="932"/>
      <c r="AL356" s="932"/>
      <c r="AM356" s="932"/>
      <c r="AN356" s="932"/>
      <c r="AP356" s="932"/>
      <c r="AQ356" s="932"/>
      <c r="AR356" s="932"/>
      <c r="AS356" s="932"/>
      <c r="AT356" s="932"/>
      <c r="AU356" s="932"/>
      <c r="AV356" s="932"/>
      <c r="AW356" s="932"/>
      <c r="AX356" s="932"/>
      <c r="BA356" s="1253"/>
      <c r="BB356" s="1253"/>
      <c r="BC356" s="1253"/>
      <c r="BE356" s="1233"/>
      <c r="BF356" s="1233"/>
      <c r="BG356" s="1233"/>
      <c r="BH356" s="1233"/>
      <c r="BI356" s="1233"/>
      <c r="BJ356" s="1233"/>
      <c r="BK356" s="1233"/>
      <c r="BL356" s="1233"/>
      <c r="BM356" s="1233"/>
      <c r="BN356" s="1233"/>
      <c r="BO356" s="1233"/>
      <c r="BP356" s="1233"/>
      <c r="BQ356" s="1233"/>
      <c r="BR356" s="1233"/>
      <c r="BS356" s="1233"/>
      <c r="BT356" s="1233"/>
      <c r="BU356" s="1233"/>
      <c r="BV356" s="1233"/>
      <c r="BW356" s="1233"/>
      <c r="BX356" s="1233"/>
      <c r="BY356" s="1233"/>
      <c r="BZ356" s="1233"/>
      <c r="CA356" s="1233"/>
      <c r="CB356" s="1233"/>
      <c r="CC356" s="1233"/>
      <c r="CD356" s="1233"/>
      <c r="CE356" s="1233"/>
      <c r="CF356" s="1233"/>
      <c r="CG356" s="1233"/>
      <c r="CH356" s="1233"/>
      <c r="CI356" s="1233"/>
      <c r="CJ356" s="1233"/>
      <c r="CK356" s="1233"/>
      <c r="CL356" s="1233"/>
      <c r="CM356" s="1233"/>
      <c r="CN356" s="1233"/>
      <c r="CO356" s="1233"/>
      <c r="CP356" s="1233"/>
      <c r="CQ356" s="1233"/>
      <c r="CR356" s="1233"/>
      <c r="CS356" s="1233"/>
      <c r="CT356" s="1233"/>
      <c r="CU356" s="1233"/>
      <c r="CV356" s="1233"/>
      <c r="CW356" s="1233"/>
      <c r="CX356" s="1233"/>
      <c r="CY356" s="1233"/>
      <c r="CZ356" s="1233"/>
      <c r="DA356" s="1233"/>
      <c r="DB356" s="1233"/>
      <c r="DC356" s="1233"/>
      <c r="DD356" s="1233"/>
      <c r="DE356" s="1233"/>
      <c r="DF356" s="1233"/>
      <c r="DG356" s="1233"/>
      <c r="DH356" s="1233"/>
      <c r="DI356" s="1233"/>
      <c r="DJ356" s="1233"/>
      <c r="DK356" s="1233"/>
      <c r="DL356" s="1233"/>
      <c r="DM356" s="1233"/>
      <c r="DN356" s="1233"/>
      <c r="DO356" s="1233"/>
      <c r="DP356" s="1233"/>
      <c r="DQ356" s="1233"/>
      <c r="DR356" s="1233"/>
      <c r="DS356" s="1233"/>
      <c r="DT356" s="1233"/>
      <c r="DU356" s="1233"/>
      <c r="DV356" s="1233"/>
      <c r="DW356" s="1233"/>
      <c r="DX356" s="1233"/>
      <c r="DY356" s="1233"/>
      <c r="DZ356" s="1233"/>
      <c r="EA356" s="1233"/>
      <c r="EB356" s="1233"/>
      <c r="EC356" s="1233"/>
      <c r="ED356" s="1233"/>
      <c r="EE356" s="1233"/>
      <c r="EF356" s="1233"/>
      <c r="EG356" s="1233"/>
      <c r="EH356" s="1253"/>
      <c r="EI356" s="1253"/>
      <c r="EJ356" s="1253"/>
      <c r="EK356" s="1253"/>
      <c r="EM356" s="1233"/>
      <c r="EN356" s="1233"/>
      <c r="EO356" s="1233"/>
      <c r="EP356" s="1233"/>
      <c r="EQ356" s="1233"/>
      <c r="ER356" s="1233"/>
      <c r="ES356" s="1233"/>
      <c r="ET356" s="1233"/>
      <c r="EU356" s="1233"/>
      <c r="EV356" s="1233"/>
      <c r="EW356" s="1233"/>
      <c r="EX356" s="1233"/>
      <c r="EY356" s="1233"/>
      <c r="EZ356" s="1233"/>
      <c r="FA356" s="1233"/>
      <c r="FB356" s="1233"/>
      <c r="FC356" s="1233"/>
      <c r="FD356" s="1233"/>
      <c r="FE356" s="1233"/>
      <c r="FF356" s="1233"/>
      <c r="FG356" s="1233"/>
      <c r="FH356" s="1233"/>
      <c r="FI356" s="1233"/>
      <c r="FJ356" s="1233"/>
      <c r="FK356" s="1233"/>
      <c r="FL356" s="1233"/>
      <c r="FM356" s="1233"/>
      <c r="FN356" s="1233"/>
      <c r="FO356" s="1233"/>
      <c r="FP356" s="1233"/>
      <c r="FQ356" s="1233"/>
      <c r="FR356" s="1233"/>
      <c r="FS356" s="1233"/>
      <c r="FT356" s="1233"/>
      <c r="FU356" s="1233"/>
      <c r="FV356" s="1233"/>
      <c r="FW356" s="1233"/>
      <c r="FX356" s="1233"/>
      <c r="FY356" s="1233"/>
      <c r="FZ356" s="1233"/>
      <c r="GA356" s="1233"/>
      <c r="GB356" s="1233"/>
      <c r="GC356" s="1233"/>
      <c r="GD356" s="1233"/>
      <c r="GE356" s="1233"/>
      <c r="GF356" s="1233"/>
      <c r="GG356" s="1233"/>
      <c r="GH356" s="1233"/>
      <c r="GI356" s="1233"/>
      <c r="GJ356" s="1233"/>
      <c r="GK356" s="1233"/>
      <c r="GL356" s="1233"/>
      <c r="GM356" s="1233"/>
      <c r="GN356" s="1233"/>
      <c r="GO356" s="1233"/>
      <c r="GP356" s="1233"/>
      <c r="GQ356" s="1233"/>
      <c r="GR356" s="1233"/>
      <c r="GS356" s="1233"/>
      <c r="GT356" s="1233"/>
      <c r="GU356" s="1233"/>
      <c r="GV356" s="1233"/>
      <c r="GW356" s="1233"/>
      <c r="GX356" s="1233"/>
      <c r="GY356" s="1233"/>
      <c r="GZ356" s="1233"/>
      <c r="HA356" s="1233"/>
      <c r="HB356" s="1233"/>
      <c r="HC356" s="1233"/>
      <c r="HD356" s="1233"/>
      <c r="HE356" s="1233"/>
      <c r="HF356" s="1233"/>
      <c r="HG356" s="1233"/>
      <c r="HH356" s="1233"/>
      <c r="HI356" s="1233"/>
      <c r="HJ356" s="1233"/>
      <c r="HK356" s="1233"/>
      <c r="HL356" s="1233"/>
      <c r="HM356" s="1233"/>
      <c r="HN356" s="1233"/>
      <c r="HO356" s="1233"/>
    </row>
    <row r="357" spans="32:223" s="325" customFormat="1" x14ac:dyDescent="0.2">
      <c r="AF357" s="932"/>
      <c r="AG357" s="932"/>
      <c r="AH357" s="932"/>
      <c r="AI357" s="932"/>
      <c r="AJ357" s="932"/>
      <c r="AK357" s="932"/>
      <c r="AL357" s="932"/>
      <c r="AM357" s="932"/>
      <c r="AN357" s="932"/>
      <c r="AP357" s="932"/>
      <c r="AQ357" s="932"/>
      <c r="AR357" s="932"/>
      <c r="AS357" s="932"/>
      <c r="AT357" s="932"/>
      <c r="AU357" s="932"/>
      <c r="AV357" s="932"/>
      <c r="AW357" s="932"/>
      <c r="AX357" s="932"/>
      <c r="BA357" s="1253"/>
      <c r="BB357" s="1253"/>
      <c r="BC357" s="1253"/>
      <c r="BE357" s="1233"/>
      <c r="BF357" s="1233"/>
      <c r="BG357" s="1233"/>
      <c r="BH357" s="1233"/>
      <c r="BI357" s="1233"/>
      <c r="BJ357" s="1233"/>
      <c r="BK357" s="1233"/>
      <c r="BL357" s="1233"/>
      <c r="BM357" s="1233"/>
      <c r="BN357" s="1233"/>
      <c r="BO357" s="1233"/>
      <c r="BP357" s="1233"/>
      <c r="BQ357" s="1233"/>
      <c r="BR357" s="1233"/>
      <c r="BS357" s="1233"/>
      <c r="BT357" s="1233"/>
      <c r="BU357" s="1233"/>
      <c r="BV357" s="1233"/>
      <c r="BW357" s="1233"/>
      <c r="BX357" s="1233"/>
      <c r="BY357" s="1233"/>
      <c r="BZ357" s="1233"/>
      <c r="CA357" s="1233"/>
      <c r="CB357" s="1233"/>
      <c r="CC357" s="1233"/>
      <c r="CD357" s="1233"/>
      <c r="CE357" s="1233"/>
      <c r="CF357" s="1233"/>
      <c r="CG357" s="1233"/>
      <c r="CH357" s="1233"/>
      <c r="CI357" s="1233"/>
      <c r="CJ357" s="1233"/>
      <c r="CK357" s="1233"/>
      <c r="CL357" s="1233"/>
      <c r="CM357" s="1233"/>
      <c r="CN357" s="1233"/>
      <c r="CO357" s="1233"/>
      <c r="CP357" s="1233"/>
      <c r="CQ357" s="1233"/>
      <c r="CR357" s="1233"/>
      <c r="CS357" s="1233"/>
      <c r="CT357" s="1233"/>
      <c r="CU357" s="1233"/>
      <c r="CV357" s="1233"/>
      <c r="CW357" s="1233"/>
      <c r="CX357" s="1233"/>
      <c r="CY357" s="1233"/>
      <c r="CZ357" s="1233"/>
      <c r="DA357" s="1233"/>
      <c r="DB357" s="1233"/>
      <c r="DC357" s="1233"/>
      <c r="DD357" s="1233"/>
      <c r="DE357" s="1233"/>
      <c r="DF357" s="1233"/>
      <c r="DG357" s="1233"/>
      <c r="DH357" s="1233"/>
      <c r="DI357" s="1233"/>
      <c r="DJ357" s="1233"/>
      <c r="DK357" s="1233"/>
      <c r="DL357" s="1233"/>
      <c r="DM357" s="1233"/>
      <c r="DN357" s="1233"/>
      <c r="DO357" s="1233"/>
      <c r="DP357" s="1233"/>
      <c r="DQ357" s="1233"/>
      <c r="DR357" s="1233"/>
      <c r="DS357" s="1233"/>
      <c r="DT357" s="1233"/>
      <c r="DU357" s="1233"/>
      <c r="DV357" s="1233"/>
      <c r="DW357" s="1233"/>
      <c r="DX357" s="1233"/>
      <c r="DY357" s="1233"/>
      <c r="DZ357" s="1233"/>
      <c r="EA357" s="1233"/>
      <c r="EB357" s="1233"/>
      <c r="EC357" s="1233"/>
      <c r="ED357" s="1233"/>
      <c r="EE357" s="1233"/>
      <c r="EF357" s="1233"/>
      <c r="EG357" s="1233"/>
      <c r="EH357" s="1253"/>
      <c r="EI357" s="1253"/>
      <c r="EJ357" s="1253"/>
      <c r="EK357" s="1253"/>
      <c r="EM357" s="1233"/>
      <c r="EN357" s="1233"/>
      <c r="EO357" s="1233"/>
      <c r="EP357" s="1233"/>
      <c r="EQ357" s="1233"/>
      <c r="ER357" s="1233"/>
      <c r="ES357" s="1233"/>
      <c r="ET357" s="1233"/>
      <c r="EU357" s="1233"/>
      <c r="EV357" s="1233"/>
      <c r="EW357" s="1233"/>
      <c r="EX357" s="1233"/>
      <c r="EY357" s="1233"/>
      <c r="EZ357" s="1233"/>
      <c r="FA357" s="1233"/>
      <c r="FB357" s="1233"/>
      <c r="FC357" s="1233"/>
      <c r="FD357" s="1233"/>
      <c r="FE357" s="1233"/>
      <c r="FF357" s="1233"/>
      <c r="FG357" s="1233"/>
      <c r="FH357" s="1233"/>
      <c r="FI357" s="1233"/>
      <c r="FJ357" s="1233"/>
      <c r="FK357" s="1233"/>
      <c r="FL357" s="1233"/>
      <c r="FM357" s="1233"/>
      <c r="FN357" s="1233"/>
      <c r="FO357" s="1233"/>
      <c r="FP357" s="1233"/>
      <c r="FQ357" s="1233"/>
      <c r="FR357" s="1233"/>
      <c r="FS357" s="1233"/>
      <c r="FT357" s="1233"/>
      <c r="FU357" s="1233"/>
      <c r="FV357" s="1233"/>
      <c r="FW357" s="1233"/>
      <c r="FX357" s="1233"/>
      <c r="FY357" s="1233"/>
      <c r="FZ357" s="1233"/>
      <c r="GA357" s="1233"/>
      <c r="GB357" s="1233"/>
      <c r="GC357" s="1233"/>
      <c r="GD357" s="1233"/>
      <c r="GE357" s="1233"/>
      <c r="GF357" s="1233"/>
      <c r="GG357" s="1233"/>
      <c r="GH357" s="1233"/>
      <c r="GI357" s="1233"/>
      <c r="GJ357" s="1233"/>
      <c r="GK357" s="1233"/>
      <c r="GL357" s="1233"/>
      <c r="GM357" s="1233"/>
      <c r="GN357" s="1233"/>
      <c r="GO357" s="1233"/>
      <c r="GP357" s="1233"/>
      <c r="GQ357" s="1233"/>
      <c r="GR357" s="1233"/>
      <c r="GS357" s="1233"/>
      <c r="GT357" s="1233"/>
      <c r="GU357" s="1233"/>
      <c r="GV357" s="1233"/>
      <c r="GW357" s="1233"/>
      <c r="GX357" s="1233"/>
      <c r="GY357" s="1233"/>
      <c r="GZ357" s="1233"/>
      <c r="HA357" s="1233"/>
      <c r="HB357" s="1233"/>
      <c r="HC357" s="1233"/>
      <c r="HD357" s="1233"/>
      <c r="HE357" s="1233"/>
      <c r="HF357" s="1233"/>
      <c r="HG357" s="1233"/>
      <c r="HH357" s="1233"/>
      <c r="HI357" s="1233"/>
      <c r="HJ357" s="1233"/>
      <c r="HK357" s="1233"/>
      <c r="HL357" s="1233"/>
      <c r="HM357" s="1233"/>
      <c r="HN357" s="1233"/>
      <c r="HO357" s="1233"/>
    </row>
    <row r="358" spans="32:223" s="325" customFormat="1" x14ac:dyDescent="0.2">
      <c r="AF358" s="932"/>
      <c r="AG358" s="932"/>
      <c r="AH358" s="932"/>
      <c r="AI358" s="932"/>
      <c r="AJ358" s="932"/>
      <c r="AK358" s="932"/>
      <c r="AL358" s="932"/>
      <c r="AM358" s="932"/>
      <c r="AN358" s="932"/>
      <c r="AP358" s="932"/>
      <c r="AQ358" s="932"/>
      <c r="AR358" s="932"/>
      <c r="AS358" s="932"/>
      <c r="AT358" s="932"/>
      <c r="AU358" s="932"/>
      <c r="AV358" s="932"/>
      <c r="AW358" s="932"/>
      <c r="AX358" s="932"/>
      <c r="BA358" s="1253"/>
      <c r="BB358" s="1253"/>
      <c r="BC358" s="1253"/>
      <c r="BE358" s="1233"/>
      <c r="BF358" s="1233"/>
      <c r="BG358" s="1233"/>
      <c r="BH358" s="1233"/>
      <c r="BI358" s="1233"/>
      <c r="BJ358" s="1233"/>
      <c r="BK358" s="1233"/>
      <c r="BL358" s="1233"/>
      <c r="BM358" s="1233"/>
      <c r="BN358" s="1233"/>
      <c r="BO358" s="1233"/>
      <c r="BP358" s="1233"/>
      <c r="BQ358" s="1233"/>
      <c r="BR358" s="1233"/>
      <c r="BS358" s="1233"/>
      <c r="BT358" s="1233"/>
      <c r="BU358" s="1233"/>
      <c r="BV358" s="1233"/>
      <c r="BW358" s="1233"/>
      <c r="BX358" s="1233"/>
      <c r="BY358" s="1233"/>
      <c r="BZ358" s="1233"/>
      <c r="CA358" s="1233"/>
      <c r="CB358" s="1233"/>
      <c r="CC358" s="1233"/>
      <c r="CD358" s="1233"/>
      <c r="CE358" s="1233"/>
      <c r="CF358" s="1233"/>
      <c r="CG358" s="1233"/>
      <c r="CH358" s="1233"/>
      <c r="CI358" s="1233"/>
      <c r="CJ358" s="1233"/>
      <c r="CK358" s="1233"/>
      <c r="CL358" s="1233"/>
      <c r="CM358" s="1233"/>
      <c r="CN358" s="1233"/>
      <c r="CO358" s="1233"/>
      <c r="CP358" s="1233"/>
      <c r="CQ358" s="1233"/>
      <c r="CR358" s="1233"/>
      <c r="CS358" s="1233"/>
      <c r="CT358" s="1233"/>
      <c r="CU358" s="1233"/>
      <c r="CV358" s="1233"/>
      <c r="CW358" s="1233"/>
      <c r="CX358" s="1233"/>
      <c r="CY358" s="1233"/>
      <c r="CZ358" s="1233"/>
      <c r="DA358" s="1233"/>
      <c r="DB358" s="1233"/>
      <c r="DC358" s="1233"/>
      <c r="DD358" s="1233"/>
      <c r="DE358" s="1233"/>
      <c r="DF358" s="1233"/>
      <c r="DG358" s="1233"/>
      <c r="DH358" s="1233"/>
      <c r="DI358" s="1233"/>
      <c r="DJ358" s="1233"/>
      <c r="DK358" s="1233"/>
      <c r="DL358" s="1233"/>
      <c r="DM358" s="1233"/>
      <c r="DN358" s="1233"/>
      <c r="DO358" s="1233"/>
      <c r="DP358" s="1233"/>
      <c r="DQ358" s="1233"/>
      <c r="DR358" s="1233"/>
      <c r="DS358" s="1233"/>
      <c r="DT358" s="1233"/>
      <c r="DU358" s="1233"/>
      <c r="DV358" s="1233"/>
      <c r="DW358" s="1233"/>
      <c r="DX358" s="1233"/>
      <c r="DY358" s="1233"/>
      <c r="DZ358" s="1233"/>
      <c r="EA358" s="1233"/>
      <c r="EB358" s="1233"/>
      <c r="EC358" s="1233"/>
      <c r="ED358" s="1233"/>
      <c r="EE358" s="1233"/>
      <c r="EF358" s="1233"/>
      <c r="EG358" s="1233"/>
      <c r="EH358" s="1253"/>
      <c r="EI358" s="1253"/>
      <c r="EJ358" s="1253"/>
      <c r="EK358" s="1253"/>
      <c r="EM358" s="1233"/>
      <c r="EN358" s="1233"/>
      <c r="EO358" s="1233"/>
      <c r="EP358" s="1233"/>
      <c r="EQ358" s="1233"/>
      <c r="ER358" s="1233"/>
      <c r="ES358" s="1233"/>
      <c r="ET358" s="1233"/>
      <c r="EU358" s="1233"/>
      <c r="EV358" s="1233"/>
      <c r="EW358" s="1233"/>
      <c r="EX358" s="1233"/>
      <c r="EY358" s="1233"/>
      <c r="EZ358" s="1233"/>
      <c r="FA358" s="1233"/>
      <c r="FB358" s="1233"/>
      <c r="FC358" s="1233"/>
      <c r="FD358" s="1233"/>
      <c r="FE358" s="1233"/>
      <c r="FF358" s="1233"/>
      <c r="FG358" s="1233"/>
      <c r="FH358" s="1233"/>
      <c r="FI358" s="1233"/>
      <c r="FJ358" s="1233"/>
      <c r="FK358" s="1233"/>
      <c r="FL358" s="1233"/>
      <c r="FM358" s="1233"/>
      <c r="FN358" s="1233"/>
      <c r="FO358" s="1233"/>
      <c r="FP358" s="1233"/>
      <c r="FQ358" s="1233"/>
      <c r="FR358" s="1233"/>
      <c r="FS358" s="1233"/>
      <c r="FT358" s="1233"/>
      <c r="FU358" s="1233"/>
      <c r="FV358" s="1233"/>
      <c r="FW358" s="1233"/>
      <c r="FX358" s="1233"/>
      <c r="FY358" s="1233"/>
      <c r="FZ358" s="1233"/>
      <c r="GA358" s="1233"/>
      <c r="GB358" s="1233"/>
      <c r="GC358" s="1233"/>
      <c r="GD358" s="1233"/>
      <c r="GE358" s="1233"/>
      <c r="GF358" s="1233"/>
      <c r="GG358" s="1233"/>
      <c r="GH358" s="1233"/>
      <c r="GI358" s="1233"/>
      <c r="GJ358" s="1233"/>
      <c r="GK358" s="1233"/>
      <c r="GL358" s="1233"/>
      <c r="GM358" s="1233"/>
      <c r="GN358" s="1233"/>
      <c r="GO358" s="1233"/>
      <c r="GP358" s="1233"/>
      <c r="GQ358" s="1233"/>
      <c r="GR358" s="1233"/>
      <c r="GS358" s="1233"/>
      <c r="GT358" s="1233"/>
      <c r="GU358" s="1233"/>
      <c r="GV358" s="1233"/>
      <c r="GW358" s="1233"/>
      <c r="GX358" s="1233"/>
      <c r="GY358" s="1233"/>
      <c r="GZ358" s="1233"/>
      <c r="HA358" s="1233"/>
      <c r="HB358" s="1233"/>
      <c r="HC358" s="1233"/>
      <c r="HD358" s="1233"/>
      <c r="HE358" s="1233"/>
      <c r="HF358" s="1233"/>
      <c r="HG358" s="1233"/>
      <c r="HH358" s="1233"/>
      <c r="HI358" s="1233"/>
      <c r="HJ358" s="1233"/>
      <c r="HK358" s="1233"/>
      <c r="HL358" s="1233"/>
      <c r="HM358" s="1233"/>
      <c r="HN358" s="1233"/>
      <c r="HO358" s="1233"/>
    </row>
    <row r="359" spans="32:223" s="325" customFormat="1" x14ac:dyDescent="0.2">
      <c r="AF359" s="932"/>
      <c r="AG359" s="932"/>
      <c r="AH359" s="932"/>
      <c r="AI359" s="932"/>
      <c r="AJ359" s="932"/>
      <c r="AK359" s="932"/>
      <c r="AL359" s="932"/>
      <c r="AM359" s="932"/>
      <c r="AN359" s="932"/>
      <c r="AP359" s="932"/>
      <c r="AQ359" s="932"/>
      <c r="AR359" s="932"/>
      <c r="AS359" s="932"/>
      <c r="AT359" s="932"/>
      <c r="AU359" s="932"/>
      <c r="AV359" s="932"/>
      <c r="AW359" s="932"/>
      <c r="AX359" s="932"/>
      <c r="BA359" s="1253"/>
      <c r="BB359" s="1253"/>
      <c r="BC359" s="1253"/>
      <c r="BE359" s="1233"/>
      <c r="BF359" s="1233"/>
      <c r="BG359" s="1233"/>
      <c r="BH359" s="1233"/>
      <c r="BI359" s="1233"/>
      <c r="BJ359" s="1233"/>
      <c r="BK359" s="1233"/>
      <c r="BL359" s="1233"/>
      <c r="BM359" s="1233"/>
      <c r="BN359" s="1233"/>
      <c r="BO359" s="1233"/>
      <c r="BP359" s="1233"/>
      <c r="BQ359" s="1233"/>
      <c r="BR359" s="1233"/>
      <c r="BS359" s="1233"/>
      <c r="BT359" s="1233"/>
      <c r="BU359" s="1233"/>
      <c r="BV359" s="1233"/>
      <c r="BW359" s="1233"/>
      <c r="BX359" s="1233"/>
      <c r="BY359" s="1233"/>
      <c r="BZ359" s="1233"/>
      <c r="CA359" s="1233"/>
      <c r="CB359" s="1233"/>
      <c r="CC359" s="1233"/>
      <c r="CD359" s="1233"/>
      <c r="CE359" s="1233"/>
      <c r="CF359" s="1233"/>
      <c r="CG359" s="1233"/>
      <c r="CH359" s="1233"/>
      <c r="CI359" s="1233"/>
      <c r="CJ359" s="1233"/>
      <c r="CK359" s="1233"/>
      <c r="CL359" s="1233"/>
      <c r="CM359" s="1233"/>
      <c r="CN359" s="1233"/>
      <c r="CO359" s="1233"/>
      <c r="CP359" s="1233"/>
      <c r="CQ359" s="1233"/>
      <c r="CR359" s="1233"/>
      <c r="CS359" s="1233"/>
      <c r="CT359" s="1233"/>
      <c r="CU359" s="1233"/>
      <c r="CV359" s="1233"/>
      <c r="CW359" s="1233"/>
      <c r="CX359" s="1233"/>
      <c r="CY359" s="1233"/>
      <c r="CZ359" s="1233"/>
      <c r="DA359" s="1233"/>
      <c r="DB359" s="1233"/>
      <c r="DC359" s="1233"/>
      <c r="DD359" s="1233"/>
      <c r="DE359" s="1233"/>
      <c r="DF359" s="1233"/>
      <c r="DG359" s="1233"/>
      <c r="DH359" s="1233"/>
      <c r="DI359" s="1233"/>
      <c r="DJ359" s="1233"/>
      <c r="DK359" s="1233"/>
      <c r="DL359" s="1233"/>
      <c r="DM359" s="1233"/>
      <c r="DN359" s="1233"/>
      <c r="DO359" s="1233"/>
      <c r="DP359" s="1233"/>
      <c r="DQ359" s="1233"/>
      <c r="DR359" s="1233"/>
      <c r="DS359" s="1233"/>
      <c r="DT359" s="1233"/>
      <c r="DU359" s="1233"/>
      <c r="DV359" s="1233"/>
      <c r="DW359" s="1233"/>
      <c r="DX359" s="1233"/>
      <c r="DY359" s="1233"/>
      <c r="DZ359" s="1233"/>
      <c r="EA359" s="1233"/>
      <c r="EB359" s="1233"/>
      <c r="EC359" s="1233"/>
      <c r="ED359" s="1233"/>
      <c r="EE359" s="1233"/>
      <c r="EF359" s="1233"/>
      <c r="EG359" s="1233"/>
      <c r="EH359" s="1253"/>
      <c r="EI359" s="1253"/>
      <c r="EJ359" s="1253"/>
      <c r="EK359" s="1253"/>
      <c r="EM359" s="1233"/>
      <c r="EN359" s="1233"/>
      <c r="EO359" s="1233"/>
      <c r="EP359" s="1233"/>
      <c r="EQ359" s="1233"/>
      <c r="ER359" s="1233"/>
      <c r="ES359" s="1233"/>
      <c r="ET359" s="1233"/>
      <c r="EU359" s="1233"/>
      <c r="EV359" s="1233"/>
      <c r="EW359" s="1233"/>
      <c r="EX359" s="1233"/>
      <c r="EY359" s="1233"/>
      <c r="EZ359" s="1233"/>
      <c r="FA359" s="1233"/>
      <c r="FB359" s="1233"/>
      <c r="FC359" s="1233"/>
      <c r="FD359" s="1233"/>
      <c r="FE359" s="1233"/>
      <c r="FF359" s="1233"/>
      <c r="FG359" s="1233"/>
      <c r="FH359" s="1233"/>
      <c r="FI359" s="1233"/>
      <c r="FJ359" s="1233"/>
      <c r="FK359" s="1233"/>
      <c r="FL359" s="1233"/>
      <c r="FM359" s="1233"/>
      <c r="FN359" s="1233"/>
      <c r="FO359" s="1233"/>
      <c r="FP359" s="1233"/>
      <c r="FQ359" s="1233"/>
      <c r="FR359" s="1233"/>
      <c r="FS359" s="1233"/>
      <c r="FT359" s="1233"/>
      <c r="FU359" s="1233"/>
      <c r="FV359" s="1233"/>
      <c r="FW359" s="1233"/>
      <c r="FX359" s="1233"/>
      <c r="FY359" s="1233"/>
      <c r="FZ359" s="1233"/>
      <c r="GA359" s="1233"/>
      <c r="GB359" s="1233"/>
      <c r="GC359" s="1233"/>
      <c r="GD359" s="1233"/>
      <c r="GE359" s="1233"/>
      <c r="GF359" s="1233"/>
      <c r="GG359" s="1233"/>
      <c r="GH359" s="1233"/>
      <c r="GI359" s="1233"/>
      <c r="GJ359" s="1233"/>
      <c r="GK359" s="1233"/>
      <c r="GL359" s="1233"/>
      <c r="GM359" s="1233"/>
      <c r="GN359" s="1233"/>
      <c r="GO359" s="1233"/>
      <c r="GP359" s="1233"/>
      <c r="GQ359" s="1233"/>
      <c r="GR359" s="1233"/>
      <c r="GS359" s="1233"/>
      <c r="GT359" s="1233"/>
      <c r="GU359" s="1233"/>
      <c r="GV359" s="1233"/>
      <c r="GW359" s="1233"/>
      <c r="GX359" s="1233"/>
      <c r="GY359" s="1233"/>
      <c r="GZ359" s="1233"/>
      <c r="HA359" s="1233"/>
      <c r="HB359" s="1233"/>
      <c r="HC359" s="1233"/>
      <c r="HD359" s="1233"/>
      <c r="HE359" s="1233"/>
      <c r="HF359" s="1233"/>
      <c r="HG359" s="1233"/>
      <c r="HH359" s="1233"/>
      <c r="HI359" s="1233"/>
      <c r="HJ359" s="1233"/>
      <c r="HK359" s="1233"/>
      <c r="HL359" s="1233"/>
      <c r="HM359" s="1233"/>
      <c r="HN359" s="1233"/>
      <c r="HO359" s="1233"/>
    </row>
    <row r="360" spans="32:223" s="325" customFormat="1" x14ac:dyDescent="0.2">
      <c r="AF360" s="932"/>
      <c r="AG360" s="932"/>
      <c r="AH360" s="932"/>
      <c r="AI360" s="932"/>
      <c r="AJ360" s="932"/>
      <c r="AK360" s="932"/>
      <c r="AL360" s="932"/>
      <c r="AM360" s="932"/>
      <c r="AN360" s="932"/>
      <c r="AP360" s="932"/>
      <c r="AQ360" s="932"/>
      <c r="AR360" s="932"/>
      <c r="AS360" s="932"/>
      <c r="AT360" s="932"/>
      <c r="AU360" s="932"/>
      <c r="AV360" s="932"/>
      <c r="AW360" s="932"/>
      <c r="AX360" s="932"/>
      <c r="BA360" s="1253"/>
      <c r="BB360" s="1253"/>
      <c r="BC360" s="1253"/>
      <c r="BE360" s="1233"/>
      <c r="BF360" s="1233"/>
      <c r="BG360" s="1233"/>
      <c r="BH360" s="1233"/>
      <c r="BI360" s="1233"/>
      <c r="BJ360" s="1233"/>
      <c r="BK360" s="1233"/>
      <c r="BL360" s="1233"/>
      <c r="BM360" s="1233"/>
      <c r="BN360" s="1233"/>
      <c r="BO360" s="1233"/>
      <c r="BP360" s="1233"/>
      <c r="BQ360" s="1233"/>
      <c r="BR360" s="1233"/>
      <c r="BS360" s="1233"/>
      <c r="BT360" s="1233"/>
      <c r="BU360" s="1233"/>
      <c r="BV360" s="1233"/>
      <c r="BW360" s="1233"/>
      <c r="BX360" s="1233"/>
      <c r="BY360" s="1233"/>
      <c r="BZ360" s="1233"/>
      <c r="CA360" s="1233"/>
      <c r="CB360" s="1233"/>
      <c r="CC360" s="1233"/>
      <c r="CD360" s="1233"/>
      <c r="CE360" s="1233"/>
      <c r="CF360" s="1233"/>
      <c r="CG360" s="1233"/>
      <c r="CH360" s="1233"/>
      <c r="CI360" s="1233"/>
      <c r="CJ360" s="1233"/>
      <c r="CK360" s="1233"/>
      <c r="CL360" s="1233"/>
      <c r="CM360" s="1233"/>
      <c r="CN360" s="1233"/>
      <c r="CO360" s="1233"/>
      <c r="CP360" s="1233"/>
      <c r="CQ360" s="1233"/>
      <c r="CR360" s="1233"/>
      <c r="CS360" s="1233"/>
      <c r="CT360" s="1233"/>
      <c r="CU360" s="1233"/>
      <c r="CV360" s="1233"/>
      <c r="CW360" s="1233"/>
      <c r="CX360" s="1233"/>
      <c r="CY360" s="1233"/>
      <c r="CZ360" s="1233"/>
      <c r="DA360" s="1233"/>
      <c r="DB360" s="1233"/>
      <c r="DC360" s="1233"/>
      <c r="DD360" s="1233"/>
      <c r="DE360" s="1233"/>
      <c r="DF360" s="1233"/>
      <c r="DG360" s="1233"/>
      <c r="DH360" s="1233"/>
      <c r="DI360" s="1233"/>
      <c r="DJ360" s="1233"/>
      <c r="DK360" s="1233"/>
      <c r="DL360" s="1233"/>
      <c r="DM360" s="1233"/>
      <c r="DN360" s="1233"/>
      <c r="DO360" s="1233"/>
      <c r="DP360" s="1233"/>
      <c r="DQ360" s="1233"/>
      <c r="DR360" s="1233"/>
      <c r="DS360" s="1233"/>
      <c r="DT360" s="1233"/>
      <c r="DU360" s="1233"/>
      <c r="DV360" s="1233"/>
      <c r="DW360" s="1233"/>
      <c r="DX360" s="1233"/>
      <c r="DY360" s="1233"/>
      <c r="DZ360" s="1233"/>
      <c r="EA360" s="1233"/>
      <c r="EB360" s="1233"/>
      <c r="EC360" s="1233"/>
      <c r="ED360" s="1233"/>
      <c r="EE360" s="1233"/>
      <c r="EF360" s="1233"/>
      <c r="EG360" s="1233"/>
      <c r="EH360" s="1253"/>
      <c r="EI360" s="1253"/>
      <c r="EJ360" s="1253"/>
      <c r="EK360" s="1253"/>
      <c r="EM360" s="1233"/>
      <c r="EN360" s="1233"/>
      <c r="EO360" s="1233"/>
      <c r="EP360" s="1233"/>
      <c r="EQ360" s="1233"/>
      <c r="ER360" s="1233"/>
      <c r="ES360" s="1233"/>
      <c r="ET360" s="1233"/>
      <c r="EU360" s="1233"/>
      <c r="EV360" s="1233"/>
      <c r="EW360" s="1233"/>
      <c r="EX360" s="1233"/>
      <c r="EY360" s="1233"/>
      <c r="EZ360" s="1233"/>
      <c r="FA360" s="1233"/>
      <c r="FB360" s="1233"/>
      <c r="FC360" s="1233"/>
      <c r="FD360" s="1233"/>
      <c r="FE360" s="1233"/>
      <c r="FF360" s="1233"/>
      <c r="FG360" s="1233"/>
      <c r="FH360" s="1233"/>
      <c r="FI360" s="1233"/>
      <c r="FJ360" s="1233"/>
      <c r="FK360" s="1233"/>
      <c r="FL360" s="1233"/>
      <c r="FM360" s="1233"/>
      <c r="FN360" s="1233"/>
      <c r="FO360" s="1233"/>
      <c r="FP360" s="1233"/>
      <c r="FQ360" s="1233"/>
      <c r="FR360" s="1233"/>
      <c r="FS360" s="1233"/>
      <c r="FT360" s="1233"/>
      <c r="FU360" s="1233"/>
      <c r="FV360" s="1233"/>
      <c r="FW360" s="1233"/>
      <c r="FX360" s="1233"/>
      <c r="FY360" s="1233"/>
      <c r="FZ360" s="1233"/>
      <c r="GA360" s="1233"/>
      <c r="GB360" s="1233"/>
      <c r="GC360" s="1233"/>
      <c r="GD360" s="1233"/>
      <c r="GE360" s="1233"/>
      <c r="GF360" s="1233"/>
      <c r="GG360" s="1233"/>
      <c r="GH360" s="1233"/>
      <c r="GI360" s="1233"/>
      <c r="GJ360" s="1233"/>
      <c r="GK360" s="1233"/>
      <c r="GL360" s="1233"/>
      <c r="GM360" s="1233"/>
      <c r="GN360" s="1233"/>
      <c r="GO360" s="1233"/>
      <c r="GP360" s="1233"/>
      <c r="GQ360" s="1233"/>
      <c r="GR360" s="1233"/>
      <c r="GS360" s="1233"/>
      <c r="GT360" s="1233"/>
      <c r="GU360" s="1233"/>
      <c r="GV360" s="1233"/>
      <c r="GW360" s="1233"/>
      <c r="GX360" s="1233"/>
      <c r="GY360" s="1233"/>
      <c r="GZ360" s="1233"/>
      <c r="HA360" s="1233"/>
      <c r="HB360" s="1233"/>
      <c r="HC360" s="1233"/>
      <c r="HD360" s="1233"/>
      <c r="HE360" s="1233"/>
      <c r="HF360" s="1233"/>
      <c r="HG360" s="1233"/>
      <c r="HH360" s="1233"/>
      <c r="HI360" s="1233"/>
      <c r="HJ360" s="1233"/>
      <c r="HK360" s="1233"/>
      <c r="HL360" s="1233"/>
      <c r="HM360" s="1233"/>
      <c r="HN360" s="1233"/>
      <c r="HO360" s="1233"/>
    </row>
    <row r="361" spans="32:223" s="325" customFormat="1" x14ac:dyDescent="0.2">
      <c r="AF361" s="932"/>
      <c r="AG361" s="932"/>
      <c r="AH361" s="932"/>
      <c r="AI361" s="932"/>
      <c r="AJ361" s="932"/>
      <c r="AK361" s="932"/>
      <c r="AL361" s="932"/>
      <c r="AM361" s="932"/>
      <c r="AN361" s="932"/>
      <c r="AP361" s="932"/>
      <c r="AQ361" s="932"/>
      <c r="AR361" s="932"/>
      <c r="AS361" s="932"/>
      <c r="AT361" s="932"/>
      <c r="AU361" s="932"/>
      <c r="AV361" s="932"/>
      <c r="AW361" s="932"/>
      <c r="AX361" s="932"/>
      <c r="BA361" s="1253"/>
      <c r="BB361" s="1253"/>
      <c r="BC361" s="1253"/>
      <c r="BE361" s="1233"/>
      <c r="BF361" s="1233"/>
      <c r="BG361" s="1233"/>
      <c r="BH361" s="1233"/>
      <c r="BI361" s="1233"/>
      <c r="BJ361" s="1233"/>
      <c r="BK361" s="1233"/>
      <c r="BL361" s="1233"/>
      <c r="BM361" s="1233"/>
      <c r="BN361" s="1233"/>
      <c r="BO361" s="1233"/>
      <c r="BP361" s="1233"/>
      <c r="BQ361" s="1233"/>
      <c r="BR361" s="1233"/>
      <c r="BS361" s="1233"/>
      <c r="BT361" s="1233"/>
      <c r="BU361" s="1233"/>
      <c r="BV361" s="1233"/>
      <c r="BW361" s="1233"/>
      <c r="BX361" s="1233"/>
      <c r="BY361" s="1233"/>
      <c r="BZ361" s="1233"/>
      <c r="CA361" s="1233"/>
      <c r="CB361" s="1233"/>
      <c r="CC361" s="1233"/>
      <c r="CD361" s="1233"/>
      <c r="CE361" s="1233"/>
      <c r="CF361" s="1233"/>
      <c r="CG361" s="1233"/>
      <c r="CH361" s="1233"/>
      <c r="CI361" s="1233"/>
      <c r="CJ361" s="1233"/>
      <c r="CK361" s="1233"/>
      <c r="CL361" s="1233"/>
      <c r="CM361" s="1233"/>
      <c r="CN361" s="1233"/>
      <c r="CO361" s="1233"/>
      <c r="CP361" s="1233"/>
      <c r="CQ361" s="1233"/>
      <c r="CR361" s="1233"/>
      <c r="CS361" s="1233"/>
      <c r="CT361" s="1233"/>
      <c r="CU361" s="1233"/>
      <c r="CV361" s="1233"/>
      <c r="CW361" s="1233"/>
      <c r="CX361" s="1233"/>
      <c r="CY361" s="1233"/>
      <c r="CZ361" s="1233"/>
      <c r="DA361" s="1233"/>
      <c r="DB361" s="1233"/>
      <c r="DC361" s="1233"/>
      <c r="DD361" s="1233"/>
      <c r="DE361" s="1233"/>
      <c r="DF361" s="1233"/>
      <c r="DG361" s="1233"/>
      <c r="DH361" s="1233"/>
      <c r="DI361" s="1233"/>
      <c r="DJ361" s="1233"/>
      <c r="DK361" s="1233"/>
      <c r="DL361" s="1233"/>
      <c r="DM361" s="1233"/>
      <c r="DN361" s="1233"/>
      <c r="DO361" s="1233"/>
      <c r="DP361" s="1233"/>
      <c r="DQ361" s="1233"/>
      <c r="DR361" s="1233"/>
      <c r="DS361" s="1233"/>
      <c r="DT361" s="1233"/>
      <c r="DU361" s="1233"/>
      <c r="DV361" s="1233"/>
      <c r="DW361" s="1233"/>
      <c r="DX361" s="1233"/>
      <c r="DY361" s="1233"/>
      <c r="DZ361" s="1233"/>
      <c r="EA361" s="1233"/>
      <c r="EB361" s="1233"/>
      <c r="EC361" s="1233"/>
      <c r="ED361" s="1233"/>
      <c r="EE361" s="1233"/>
      <c r="EF361" s="1233"/>
      <c r="EG361" s="1233"/>
      <c r="EH361" s="1253"/>
      <c r="EI361" s="1253"/>
      <c r="EJ361" s="1253"/>
      <c r="EK361" s="1253"/>
      <c r="EM361" s="1233"/>
      <c r="EN361" s="1233"/>
      <c r="EO361" s="1233"/>
      <c r="EP361" s="1233"/>
      <c r="EQ361" s="1233"/>
      <c r="ER361" s="1233"/>
      <c r="ES361" s="1233"/>
      <c r="ET361" s="1233"/>
      <c r="EU361" s="1233"/>
      <c r="EV361" s="1233"/>
      <c r="EW361" s="1233"/>
      <c r="EX361" s="1233"/>
      <c r="EY361" s="1233"/>
      <c r="EZ361" s="1233"/>
      <c r="FA361" s="1233"/>
      <c r="FB361" s="1233"/>
      <c r="FC361" s="1233"/>
      <c r="FD361" s="1233"/>
      <c r="FE361" s="1233"/>
      <c r="FF361" s="1233"/>
      <c r="FG361" s="1233"/>
      <c r="FH361" s="1233"/>
      <c r="FI361" s="1233"/>
      <c r="FJ361" s="1233"/>
      <c r="FK361" s="1233"/>
      <c r="FL361" s="1233"/>
      <c r="FM361" s="1233"/>
      <c r="FN361" s="1233"/>
      <c r="FO361" s="1233"/>
      <c r="FP361" s="1233"/>
      <c r="FQ361" s="1233"/>
      <c r="FR361" s="1233"/>
      <c r="FS361" s="1233"/>
      <c r="FT361" s="1233"/>
      <c r="FU361" s="1233"/>
      <c r="FV361" s="1233"/>
      <c r="FW361" s="1233"/>
      <c r="FX361" s="1233"/>
      <c r="FY361" s="1233"/>
      <c r="FZ361" s="1233"/>
      <c r="GA361" s="1233"/>
      <c r="GB361" s="1233"/>
      <c r="GC361" s="1233"/>
      <c r="GD361" s="1233"/>
      <c r="GE361" s="1233"/>
      <c r="GF361" s="1233"/>
      <c r="GG361" s="1233"/>
      <c r="GH361" s="1233"/>
      <c r="GI361" s="1233"/>
      <c r="GJ361" s="1233"/>
      <c r="GK361" s="1233"/>
      <c r="GL361" s="1233"/>
      <c r="GM361" s="1233"/>
      <c r="GN361" s="1233"/>
      <c r="GO361" s="1233"/>
      <c r="GP361" s="1233"/>
      <c r="GQ361" s="1233"/>
      <c r="GR361" s="1233"/>
      <c r="GS361" s="1233"/>
      <c r="GT361" s="1233"/>
      <c r="GU361" s="1233"/>
      <c r="GV361" s="1233"/>
      <c r="GW361" s="1233"/>
      <c r="GX361" s="1233"/>
      <c r="GY361" s="1233"/>
      <c r="GZ361" s="1233"/>
      <c r="HA361" s="1233"/>
      <c r="HB361" s="1233"/>
      <c r="HC361" s="1233"/>
      <c r="HD361" s="1233"/>
      <c r="HE361" s="1233"/>
      <c r="HF361" s="1233"/>
      <c r="HG361" s="1233"/>
      <c r="HH361" s="1233"/>
      <c r="HI361" s="1233"/>
      <c r="HJ361" s="1233"/>
      <c r="HK361" s="1233"/>
      <c r="HL361" s="1233"/>
      <c r="HM361" s="1233"/>
      <c r="HN361" s="1233"/>
      <c r="HO361" s="1233"/>
    </row>
    <row r="362" spans="32:223" s="325" customFormat="1" x14ac:dyDescent="0.2">
      <c r="AF362" s="932"/>
      <c r="AG362" s="932"/>
      <c r="AH362" s="932"/>
      <c r="AI362" s="932"/>
      <c r="AJ362" s="932"/>
      <c r="AK362" s="932"/>
      <c r="AL362" s="932"/>
      <c r="AM362" s="932"/>
      <c r="AN362" s="932"/>
      <c r="AP362" s="932"/>
      <c r="AQ362" s="932"/>
      <c r="AR362" s="932"/>
      <c r="AS362" s="932"/>
      <c r="AT362" s="932"/>
      <c r="AU362" s="932"/>
      <c r="AV362" s="932"/>
      <c r="AW362" s="932"/>
      <c r="AX362" s="932"/>
      <c r="BA362" s="1253"/>
      <c r="BB362" s="1253"/>
      <c r="BC362" s="1253"/>
      <c r="BE362" s="1233"/>
      <c r="BF362" s="1233"/>
      <c r="BG362" s="1233"/>
      <c r="BH362" s="1233"/>
      <c r="BI362" s="1233"/>
      <c r="BJ362" s="1233"/>
      <c r="BK362" s="1233"/>
      <c r="BL362" s="1233"/>
      <c r="BM362" s="1233"/>
      <c r="BN362" s="1233"/>
      <c r="BO362" s="1233"/>
      <c r="BP362" s="1233"/>
      <c r="BQ362" s="1233"/>
      <c r="BR362" s="1233"/>
      <c r="BS362" s="1233"/>
      <c r="BT362" s="1233"/>
      <c r="BU362" s="1233"/>
      <c r="BV362" s="1233"/>
      <c r="BW362" s="1233"/>
      <c r="BX362" s="1233"/>
      <c r="BY362" s="1233"/>
      <c r="BZ362" s="1233"/>
      <c r="CA362" s="1233"/>
      <c r="CB362" s="1233"/>
      <c r="CC362" s="1233"/>
      <c r="CD362" s="1233"/>
      <c r="CE362" s="1233"/>
      <c r="CF362" s="1233"/>
      <c r="CG362" s="1233"/>
      <c r="CH362" s="1233"/>
      <c r="CI362" s="1233"/>
      <c r="CJ362" s="1233"/>
      <c r="CK362" s="1233"/>
      <c r="CL362" s="1233"/>
      <c r="CM362" s="1233"/>
      <c r="CN362" s="1233"/>
      <c r="CO362" s="1233"/>
      <c r="CP362" s="1233"/>
      <c r="CQ362" s="1233"/>
      <c r="CR362" s="1233"/>
      <c r="CS362" s="1233"/>
      <c r="CT362" s="1233"/>
      <c r="CU362" s="1233"/>
      <c r="CV362" s="1233"/>
      <c r="CW362" s="1233"/>
      <c r="CX362" s="1233"/>
      <c r="CY362" s="1233"/>
      <c r="CZ362" s="1233"/>
      <c r="DA362" s="1233"/>
      <c r="DB362" s="1233"/>
      <c r="DC362" s="1233"/>
      <c r="DD362" s="1233"/>
      <c r="DE362" s="1233"/>
      <c r="DF362" s="1233"/>
      <c r="DG362" s="1233"/>
      <c r="DH362" s="1233"/>
      <c r="DI362" s="1233"/>
      <c r="DJ362" s="1233"/>
      <c r="DK362" s="1233"/>
      <c r="DL362" s="1233"/>
      <c r="DM362" s="1233"/>
      <c r="DN362" s="1233"/>
      <c r="DO362" s="1233"/>
      <c r="DP362" s="1233"/>
      <c r="DQ362" s="1233"/>
      <c r="DR362" s="1233"/>
      <c r="DS362" s="1233"/>
      <c r="DT362" s="1233"/>
      <c r="DU362" s="1233"/>
      <c r="DV362" s="1233"/>
      <c r="DW362" s="1233"/>
      <c r="DX362" s="1233"/>
      <c r="DY362" s="1233"/>
      <c r="DZ362" s="1233"/>
      <c r="EA362" s="1233"/>
      <c r="EB362" s="1233"/>
      <c r="EC362" s="1233"/>
      <c r="ED362" s="1233"/>
      <c r="EE362" s="1233"/>
      <c r="EF362" s="1233"/>
      <c r="EG362" s="1233"/>
      <c r="EH362" s="1253"/>
      <c r="EI362" s="1253"/>
      <c r="EJ362" s="1253"/>
      <c r="EK362" s="1253"/>
      <c r="EM362" s="1233"/>
      <c r="EN362" s="1233"/>
      <c r="EO362" s="1233"/>
      <c r="EP362" s="1233"/>
      <c r="EQ362" s="1233"/>
      <c r="ER362" s="1233"/>
      <c r="ES362" s="1233"/>
      <c r="ET362" s="1233"/>
      <c r="EU362" s="1233"/>
      <c r="EV362" s="1233"/>
      <c r="EW362" s="1233"/>
      <c r="EX362" s="1233"/>
      <c r="EY362" s="1233"/>
      <c r="EZ362" s="1233"/>
      <c r="FA362" s="1233"/>
      <c r="FB362" s="1233"/>
      <c r="FC362" s="1233"/>
      <c r="FD362" s="1233"/>
      <c r="FE362" s="1233"/>
      <c r="FF362" s="1233"/>
      <c r="FG362" s="1233"/>
      <c r="FH362" s="1233"/>
      <c r="FI362" s="1233"/>
      <c r="FJ362" s="1233"/>
      <c r="FK362" s="1233"/>
      <c r="FL362" s="1233"/>
      <c r="FM362" s="1233"/>
      <c r="FN362" s="1233"/>
      <c r="FO362" s="1233"/>
      <c r="FP362" s="1233"/>
      <c r="FQ362" s="1233"/>
      <c r="FR362" s="1233"/>
      <c r="FS362" s="1233"/>
      <c r="FT362" s="1233"/>
      <c r="FU362" s="1233"/>
      <c r="FV362" s="1233"/>
      <c r="FW362" s="1233"/>
      <c r="FX362" s="1233"/>
      <c r="FY362" s="1233"/>
      <c r="FZ362" s="1233"/>
      <c r="GA362" s="1233"/>
      <c r="GB362" s="1233"/>
      <c r="GC362" s="1233"/>
      <c r="GD362" s="1233"/>
      <c r="GE362" s="1233"/>
      <c r="GF362" s="1233"/>
      <c r="GG362" s="1233"/>
      <c r="GH362" s="1233"/>
      <c r="GI362" s="1233"/>
      <c r="GJ362" s="1233"/>
      <c r="GK362" s="1233"/>
      <c r="GL362" s="1233"/>
      <c r="GM362" s="1233"/>
      <c r="GN362" s="1233"/>
      <c r="GO362" s="1233"/>
      <c r="GP362" s="1233"/>
      <c r="GQ362" s="1233"/>
      <c r="GR362" s="1233"/>
      <c r="GS362" s="1233"/>
      <c r="GT362" s="1233"/>
      <c r="GU362" s="1233"/>
      <c r="GV362" s="1233"/>
      <c r="GW362" s="1233"/>
      <c r="GX362" s="1233"/>
      <c r="GY362" s="1233"/>
      <c r="GZ362" s="1233"/>
      <c r="HA362" s="1233"/>
      <c r="HB362" s="1233"/>
      <c r="HC362" s="1233"/>
      <c r="HD362" s="1233"/>
      <c r="HE362" s="1233"/>
      <c r="HF362" s="1233"/>
      <c r="HG362" s="1233"/>
      <c r="HH362" s="1233"/>
      <c r="HI362" s="1233"/>
      <c r="HJ362" s="1233"/>
      <c r="HK362" s="1233"/>
      <c r="HL362" s="1233"/>
      <c r="HM362" s="1233"/>
      <c r="HN362" s="1233"/>
      <c r="HO362" s="1233"/>
    </row>
    <row r="363" spans="32:223" s="325" customFormat="1" x14ac:dyDescent="0.2">
      <c r="AF363" s="932"/>
      <c r="AG363" s="932"/>
      <c r="AH363" s="932"/>
      <c r="AI363" s="932"/>
      <c r="AJ363" s="932"/>
      <c r="AK363" s="932"/>
      <c r="AL363" s="932"/>
      <c r="AM363" s="932"/>
      <c r="AN363" s="932"/>
      <c r="AP363" s="932"/>
      <c r="AQ363" s="932"/>
      <c r="AR363" s="932"/>
      <c r="AS363" s="932"/>
      <c r="AT363" s="932"/>
      <c r="AU363" s="932"/>
      <c r="AV363" s="932"/>
      <c r="AW363" s="932"/>
      <c r="AX363" s="932"/>
      <c r="BA363" s="1253"/>
      <c r="BB363" s="1253"/>
      <c r="BC363" s="1253"/>
      <c r="BE363" s="1233"/>
      <c r="BF363" s="1233"/>
      <c r="BG363" s="1233"/>
      <c r="BH363" s="1233"/>
      <c r="BI363" s="1233"/>
      <c r="BJ363" s="1233"/>
      <c r="BK363" s="1233"/>
      <c r="BL363" s="1233"/>
      <c r="BM363" s="1233"/>
      <c r="BN363" s="1233"/>
      <c r="BO363" s="1233"/>
      <c r="BP363" s="1233"/>
      <c r="BQ363" s="1233"/>
      <c r="BR363" s="1233"/>
      <c r="BS363" s="1233"/>
      <c r="BT363" s="1233"/>
      <c r="BU363" s="1233"/>
      <c r="BV363" s="1233"/>
      <c r="BW363" s="1233"/>
      <c r="BX363" s="1233"/>
      <c r="BY363" s="1233"/>
      <c r="BZ363" s="1233"/>
      <c r="CA363" s="1233"/>
      <c r="CB363" s="1233"/>
      <c r="CC363" s="1233"/>
      <c r="CD363" s="1233"/>
      <c r="CE363" s="1233"/>
      <c r="CF363" s="1233"/>
      <c r="CG363" s="1233"/>
      <c r="CH363" s="1233"/>
      <c r="CI363" s="1233"/>
      <c r="CJ363" s="1233"/>
      <c r="CK363" s="1233"/>
      <c r="CL363" s="1233"/>
      <c r="CM363" s="1233"/>
      <c r="CN363" s="1233"/>
      <c r="CO363" s="1233"/>
      <c r="CP363" s="1233"/>
      <c r="CQ363" s="1233"/>
      <c r="CR363" s="1233"/>
      <c r="CS363" s="1233"/>
      <c r="CT363" s="1233"/>
      <c r="CU363" s="1233"/>
      <c r="CV363" s="1233"/>
      <c r="CW363" s="1233"/>
      <c r="CX363" s="1233"/>
      <c r="CY363" s="1233"/>
      <c r="CZ363" s="1233"/>
      <c r="DA363" s="1233"/>
      <c r="DB363" s="1233"/>
      <c r="DC363" s="1233"/>
      <c r="DD363" s="1233"/>
      <c r="DE363" s="1233"/>
      <c r="DF363" s="1233"/>
      <c r="DG363" s="1233"/>
      <c r="DH363" s="1233"/>
      <c r="DI363" s="1233"/>
      <c r="DJ363" s="1233"/>
      <c r="DK363" s="1233"/>
      <c r="DL363" s="1233"/>
      <c r="DM363" s="1233"/>
      <c r="DN363" s="1233"/>
      <c r="DO363" s="1233"/>
      <c r="DP363" s="1233"/>
      <c r="DQ363" s="1233"/>
      <c r="DR363" s="1233"/>
      <c r="DS363" s="1233"/>
      <c r="DT363" s="1233"/>
      <c r="DU363" s="1233"/>
      <c r="DV363" s="1233"/>
      <c r="DW363" s="1233"/>
      <c r="DX363" s="1233"/>
      <c r="DY363" s="1233"/>
      <c r="DZ363" s="1233"/>
      <c r="EA363" s="1233"/>
      <c r="EB363" s="1233"/>
      <c r="EC363" s="1233"/>
      <c r="ED363" s="1233"/>
      <c r="EE363" s="1233"/>
      <c r="EF363" s="1233"/>
      <c r="EG363" s="1233"/>
      <c r="EH363" s="1253"/>
      <c r="EI363" s="1253"/>
      <c r="EJ363" s="1253"/>
      <c r="EK363" s="1253"/>
      <c r="EM363" s="1233"/>
      <c r="EN363" s="1233"/>
      <c r="EO363" s="1233"/>
      <c r="EP363" s="1233"/>
      <c r="EQ363" s="1233"/>
      <c r="ER363" s="1233"/>
      <c r="ES363" s="1233"/>
      <c r="ET363" s="1233"/>
      <c r="EU363" s="1233"/>
      <c r="EV363" s="1233"/>
      <c r="EW363" s="1233"/>
      <c r="EX363" s="1233"/>
      <c r="EY363" s="1233"/>
      <c r="EZ363" s="1233"/>
      <c r="FA363" s="1233"/>
      <c r="FB363" s="1233"/>
      <c r="FC363" s="1233"/>
      <c r="FD363" s="1233"/>
      <c r="FE363" s="1233"/>
      <c r="FF363" s="1233"/>
      <c r="FG363" s="1233"/>
      <c r="FH363" s="1233"/>
      <c r="FI363" s="1233"/>
      <c r="FJ363" s="1233"/>
      <c r="FK363" s="1233"/>
      <c r="FL363" s="1233"/>
      <c r="FM363" s="1233"/>
      <c r="FN363" s="1233"/>
      <c r="FO363" s="1233"/>
      <c r="FP363" s="1233"/>
      <c r="FQ363" s="1233"/>
      <c r="FR363" s="1233"/>
      <c r="FS363" s="1233"/>
      <c r="FT363" s="1233"/>
      <c r="FU363" s="1233"/>
      <c r="FV363" s="1233"/>
      <c r="FW363" s="1233"/>
      <c r="FX363" s="1233"/>
      <c r="FY363" s="1233"/>
      <c r="FZ363" s="1233"/>
      <c r="GA363" s="1233"/>
      <c r="GB363" s="1233"/>
      <c r="GC363" s="1233"/>
      <c r="GD363" s="1233"/>
      <c r="GE363" s="1233"/>
      <c r="GF363" s="1233"/>
      <c r="GG363" s="1233"/>
      <c r="GH363" s="1233"/>
      <c r="GI363" s="1233"/>
      <c r="GJ363" s="1233"/>
      <c r="GK363" s="1233"/>
      <c r="GL363" s="1233"/>
      <c r="GM363" s="1233"/>
      <c r="GN363" s="1233"/>
      <c r="GO363" s="1233"/>
      <c r="GP363" s="1233"/>
      <c r="GQ363" s="1233"/>
      <c r="GR363" s="1233"/>
      <c r="GS363" s="1233"/>
      <c r="GT363" s="1233"/>
      <c r="GU363" s="1233"/>
      <c r="GV363" s="1233"/>
      <c r="GW363" s="1233"/>
      <c r="GX363" s="1233"/>
      <c r="GY363" s="1233"/>
      <c r="GZ363" s="1233"/>
      <c r="HA363" s="1233"/>
      <c r="HB363" s="1233"/>
      <c r="HC363" s="1233"/>
      <c r="HD363" s="1233"/>
      <c r="HE363" s="1233"/>
      <c r="HF363" s="1233"/>
      <c r="HG363" s="1233"/>
      <c r="HH363" s="1233"/>
      <c r="HI363" s="1233"/>
      <c r="HJ363" s="1233"/>
      <c r="HK363" s="1233"/>
      <c r="HL363" s="1233"/>
      <c r="HM363" s="1233"/>
      <c r="HN363" s="1233"/>
      <c r="HO363" s="1233"/>
    </row>
    <row r="364" spans="32:223" s="325" customFormat="1" x14ac:dyDescent="0.2">
      <c r="AF364" s="932"/>
      <c r="AG364" s="932"/>
      <c r="AH364" s="932"/>
      <c r="AI364" s="932"/>
      <c r="AJ364" s="932"/>
      <c r="AK364" s="932"/>
      <c r="AL364" s="932"/>
      <c r="AM364" s="932"/>
      <c r="AN364" s="932"/>
      <c r="AP364" s="932"/>
      <c r="AQ364" s="932"/>
      <c r="AR364" s="932"/>
      <c r="AS364" s="932"/>
      <c r="AT364" s="932"/>
      <c r="AU364" s="932"/>
      <c r="AV364" s="932"/>
      <c r="AW364" s="932"/>
      <c r="AX364" s="932"/>
      <c r="BA364" s="1253"/>
      <c r="BB364" s="1253"/>
      <c r="BC364" s="1253"/>
      <c r="BE364" s="1233"/>
      <c r="BF364" s="1233"/>
      <c r="BG364" s="1233"/>
      <c r="BH364" s="1233"/>
      <c r="BI364" s="1233"/>
      <c r="BJ364" s="1233"/>
      <c r="BK364" s="1233"/>
      <c r="BL364" s="1233"/>
      <c r="BM364" s="1233"/>
      <c r="BN364" s="1233"/>
      <c r="BO364" s="1233"/>
      <c r="BP364" s="1233"/>
      <c r="BQ364" s="1233"/>
      <c r="BR364" s="1233"/>
      <c r="BS364" s="1233"/>
      <c r="BT364" s="1233"/>
      <c r="BU364" s="1233"/>
      <c r="BV364" s="1233"/>
      <c r="BW364" s="1233"/>
      <c r="BX364" s="1233"/>
      <c r="BY364" s="1233"/>
      <c r="BZ364" s="1233"/>
      <c r="CA364" s="1233"/>
      <c r="CB364" s="1233"/>
      <c r="CC364" s="1233"/>
      <c r="CD364" s="1233"/>
      <c r="CE364" s="1233"/>
      <c r="CF364" s="1233"/>
      <c r="CG364" s="1233"/>
      <c r="CH364" s="1233"/>
      <c r="CI364" s="1233"/>
      <c r="CJ364" s="1233"/>
      <c r="CK364" s="1233"/>
      <c r="CL364" s="1233"/>
      <c r="CM364" s="1233"/>
      <c r="CN364" s="1233"/>
      <c r="CO364" s="1233"/>
      <c r="CP364" s="1233"/>
      <c r="CQ364" s="1233"/>
      <c r="CR364" s="1233"/>
      <c r="CS364" s="1233"/>
      <c r="CT364" s="1233"/>
      <c r="CU364" s="1233"/>
      <c r="CV364" s="1233"/>
      <c r="CW364" s="1233"/>
      <c r="CX364" s="1233"/>
      <c r="CY364" s="1233"/>
      <c r="CZ364" s="1233"/>
      <c r="DA364" s="1233"/>
      <c r="DB364" s="1233"/>
      <c r="DC364" s="1233"/>
      <c r="DD364" s="1233"/>
      <c r="DE364" s="1233"/>
      <c r="DF364" s="1233"/>
      <c r="DG364" s="1233"/>
      <c r="DH364" s="1233"/>
      <c r="DI364" s="1233"/>
      <c r="DJ364" s="1233"/>
      <c r="DK364" s="1233"/>
      <c r="DL364" s="1233"/>
      <c r="DM364" s="1233"/>
      <c r="DN364" s="1233"/>
      <c r="DO364" s="1233"/>
      <c r="DP364" s="1233"/>
      <c r="DQ364" s="1233"/>
      <c r="DR364" s="1233"/>
      <c r="DS364" s="1233"/>
      <c r="DT364" s="1233"/>
      <c r="DU364" s="1233"/>
      <c r="DV364" s="1233"/>
      <c r="DW364" s="1233"/>
      <c r="DX364" s="1233"/>
      <c r="DY364" s="1233"/>
      <c r="DZ364" s="1233"/>
      <c r="EA364" s="1233"/>
      <c r="EB364" s="1233"/>
      <c r="EC364" s="1233"/>
      <c r="ED364" s="1233"/>
      <c r="EE364" s="1233"/>
      <c r="EF364" s="1233"/>
      <c r="EG364" s="1233"/>
      <c r="EH364" s="1253"/>
      <c r="EI364" s="1253"/>
      <c r="EJ364" s="1253"/>
      <c r="EK364" s="1253"/>
      <c r="EM364" s="1233"/>
      <c r="EN364" s="1233"/>
      <c r="EO364" s="1233"/>
      <c r="EP364" s="1233"/>
      <c r="EQ364" s="1233"/>
      <c r="ER364" s="1233"/>
      <c r="ES364" s="1233"/>
      <c r="ET364" s="1233"/>
      <c r="EU364" s="1233"/>
      <c r="EV364" s="1233"/>
      <c r="EW364" s="1233"/>
      <c r="EX364" s="1233"/>
      <c r="EY364" s="1233"/>
      <c r="EZ364" s="1233"/>
      <c r="FA364" s="1233"/>
      <c r="FB364" s="1233"/>
      <c r="FC364" s="1233"/>
      <c r="FD364" s="1233"/>
      <c r="FE364" s="1233"/>
      <c r="FF364" s="1233"/>
      <c r="FG364" s="1233"/>
      <c r="FH364" s="1233"/>
      <c r="FI364" s="1233"/>
      <c r="FJ364" s="1233"/>
      <c r="FK364" s="1233"/>
      <c r="FL364" s="1233"/>
      <c r="FM364" s="1233"/>
      <c r="FN364" s="1233"/>
      <c r="FO364" s="1233"/>
      <c r="FP364" s="1233"/>
      <c r="FQ364" s="1233"/>
      <c r="FR364" s="1233"/>
      <c r="FS364" s="1233"/>
      <c r="FT364" s="1233"/>
      <c r="FU364" s="1233"/>
      <c r="FV364" s="1233"/>
      <c r="FW364" s="1233"/>
      <c r="FX364" s="1233"/>
      <c r="FY364" s="1233"/>
      <c r="FZ364" s="1233"/>
      <c r="GA364" s="1233"/>
      <c r="GB364" s="1233"/>
      <c r="GC364" s="1233"/>
      <c r="GD364" s="1233"/>
      <c r="GE364" s="1233"/>
      <c r="GF364" s="1233"/>
      <c r="GG364" s="1233"/>
      <c r="GH364" s="1233"/>
      <c r="GI364" s="1233"/>
      <c r="GJ364" s="1233"/>
      <c r="GK364" s="1233"/>
      <c r="GL364" s="1233"/>
      <c r="GM364" s="1233"/>
      <c r="GN364" s="1233"/>
      <c r="GO364" s="1233"/>
      <c r="GP364" s="1233"/>
      <c r="GQ364" s="1233"/>
      <c r="GR364" s="1233"/>
      <c r="GS364" s="1233"/>
      <c r="GT364" s="1233"/>
      <c r="GU364" s="1233"/>
      <c r="GV364" s="1233"/>
      <c r="GW364" s="1233"/>
      <c r="GX364" s="1233"/>
      <c r="GY364" s="1233"/>
      <c r="GZ364" s="1233"/>
      <c r="HA364" s="1233"/>
      <c r="HB364" s="1233"/>
      <c r="HC364" s="1233"/>
      <c r="HD364" s="1233"/>
      <c r="HE364" s="1233"/>
      <c r="HF364" s="1233"/>
      <c r="HG364" s="1233"/>
      <c r="HH364" s="1233"/>
      <c r="HI364" s="1233"/>
      <c r="HJ364" s="1233"/>
      <c r="HK364" s="1233"/>
      <c r="HL364" s="1233"/>
      <c r="HM364" s="1233"/>
      <c r="HN364" s="1233"/>
      <c r="HO364" s="1233"/>
    </row>
    <row r="365" spans="32:223" s="325" customFormat="1" x14ac:dyDescent="0.2">
      <c r="AF365" s="932"/>
      <c r="AG365" s="932"/>
      <c r="AH365" s="932"/>
      <c r="AI365" s="932"/>
      <c r="AJ365" s="932"/>
      <c r="AK365" s="932"/>
      <c r="AL365" s="932"/>
      <c r="AM365" s="932"/>
      <c r="AN365" s="932"/>
      <c r="AP365" s="932"/>
      <c r="AQ365" s="932"/>
      <c r="AR365" s="932"/>
      <c r="AS365" s="932"/>
      <c r="AT365" s="932"/>
      <c r="AU365" s="932"/>
      <c r="AV365" s="932"/>
      <c r="AW365" s="932"/>
      <c r="AX365" s="932"/>
      <c r="BA365" s="1253"/>
      <c r="BB365" s="1253"/>
      <c r="BC365" s="1253"/>
      <c r="BE365" s="1233"/>
      <c r="BF365" s="1233"/>
      <c r="BG365" s="1233"/>
      <c r="BH365" s="1233"/>
      <c r="BI365" s="1233"/>
      <c r="BJ365" s="1233"/>
      <c r="BK365" s="1233"/>
      <c r="BL365" s="1233"/>
      <c r="BM365" s="1233"/>
      <c r="BN365" s="1233"/>
      <c r="BO365" s="1233"/>
      <c r="BP365" s="1233"/>
      <c r="BQ365" s="1233"/>
      <c r="BR365" s="1233"/>
      <c r="BS365" s="1233"/>
      <c r="BT365" s="1233"/>
      <c r="BU365" s="1233"/>
      <c r="BV365" s="1233"/>
      <c r="BW365" s="1233"/>
      <c r="BX365" s="1233"/>
      <c r="BY365" s="1233"/>
      <c r="BZ365" s="1233"/>
      <c r="CA365" s="1233"/>
      <c r="CB365" s="1233"/>
      <c r="CC365" s="1233"/>
      <c r="CD365" s="1233"/>
      <c r="CE365" s="1233"/>
      <c r="CF365" s="1233"/>
      <c r="CG365" s="1233"/>
      <c r="CH365" s="1233"/>
      <c r="CI365" s="1233"/>
      <c r="CJ365" s="1233"/>
      <c r="CK365" s="1233"/>
      <c r="CL365" s="1233"/>
      <c r="CM365" s="1233"/>
      <c r="CN365" s="1233"/>
      <c r="CO365" s="1233"/>
      <c r="CP365" s="1233"/>
      <c r="CQ365" s="1233"/>
      <c r="CR365" s="1233"/>
      <c r="CS365" s="1233"/>
      <c r="CT365" s="1233"/>
      <c r="CU365" s="1233"/>
      <c r="CV365" s="1233"/>
      <c r="CW365" s="1233"/>
      <c r="CX365" s="1233"/>
      <c r="CY365" s="1233"/>
      <c r="CZ365" s="1233"/>
      <c r="DA365" s="1233"/>
      <c r="DB365" s="1233"/>
      <c r="DC365" s="1233"/>
      <c r="DD365" s="1233"/>
      <c r="DE365" s="1233"/>
      <c r="DF365" s="1233"/>
      <c r="DG365" s="1233"/>
      <c r="DH365" s="1233"/>
      <c r="DI365" s="1233"/>
      <c r="DJ365" s="1233"/>
      <c r="DK365" s="1233"/>
      <c r="DL365" s="1233"/>
      <c r="DM365" s="1233"/>
      <c r="DN365" s="1233"/>
      <c r="DO365" s="1233"/>
      <c r="DP365" s="1233"/>
      <c r="DQ365" s="1233"/>
      <c r="DR365" s="1233"/>
      <c r="DS365" s="1233"/>
      <c r="DT365" s="1233"/>
      <c r="DU365" s="1233"/>
      <c r="DV365" s="1233"/>
      <c r="DW365" s="1233"/>
      <c r="DX365" s="1233"/>
      <c r="DY365" s="1233"/>
      <c r="DZ365" s="1233"/>
      <c r="EA365" s="1233"/>
      <c r="EB365" s="1233"/>
      <c r="EC365" s="1233"/>
      <c r="ED365" s="1233"/>
      <c r="EE365" s="1233"/>
      <c r="EF365" s="1233"/>
      <c r="EG365" s="1233"/>
      <c r="EH365" s="1253"/>
      <c r="EI365" s="1253"/>
      <c r="EJ365" s="1253"/>
      <c r="EK365" s="1253"/>
      <c r="EM365" s="1233"/>
      <c r="EN365" s="1233"/>
      <c r="EO365" s="1233"/>
      <c r="EP365" s="1233"/>
      <c r="EQ365" s="1233"/>
      <c r="ER365" s="1233"/>
      <c r="ES365" s="1233"/>
      <c r="ET365" s="1233"/>
      <c r="EU365" s="1233"/>
      <c r="EV365" s="1233"/>
      <c r="EW365" s="1233"/>
      <c r="EX365" s="1233"/>
      <c r="EY365" s="1233"/>
      <c r="EZ365" s="1233"/>
      <c r="FA365" s="1233"/>
      <c r="FB365" s="1233"/>
      <c r="FC365" s="1233"/>
      <c r="FD365" s="1233"/>
      <c r="FE365" s="1233"/>
      <c r="FF365" s="1233"/>
      <c r="FG365" s="1233"/>
      <c r="FH365" s="1233"/>
      <c r="FI365" s="1233"/>
      <c r="FJ365" s="1233"/>
      <c r="FK365" s="1233"/>
      <c r="FL365" s="1233"/>
      <c r="FM365" s="1233"/>
      <c r="FN365" s="1233"/>
      <c r="FO365" s="1233"/>
      <c r="FP365" s="1233"/>
      <c r="FQ365" s="1233"/>
      <c r="FR365" s="1233"/>
      <c r="FS365" s="1233"/>
      <c r="FT365" s="1233"/>
      <c r="FU365" s="1233"/>
      <c r="FV365" s="1233"/>
      <c r="FW365" s="1233"/>
      <c r="FX365" s="1233"/>
      <c r="FY365" s="1233"/>
      <c r="FZ365" s="1233"/>
      <c r="GA365" s="1233"/>
      <c r="GB365" s="1233"/>
      <c r="GC365" s="1233"/>
      <c r="GD365" s="1233"/>
      <c r="GE365" s="1233"/>
      <c r="GF365" s="1233"/>
      <c r="GG365" s="1233"/>
      <c r="GH365" s="1233"/>
      <c r="GI365" s="1233"/>
      <c r="GJ365" s="1233"/>
      <c r="GK365" s="1233"/>
      <c r="GL365" s="1233"/>
      <c r="GM365" s="1233"/>
      <c r="GN365" s="1233"/>
      <c r="GO365" s="1233"/>
      <c r="GP365" s="1233"/>
      <c r="GQ365" s="1233"/>
      <c r="GR365" s="1233"/>
      <c r="GS365" s="1233"/>
      <c r="GT365" s="1233"/>
      <c r="GU365" s="1233"/>
      <c r="GV365" s="1233"/>
      <c r="GW365" s="1233"/>
      <c r="GX365" s="1233"/>
      <c r="GY365" s="1233"/>
      <c r="GZ365" s="1233"/>
      <c r="HA365" s="1233"/>
      <c r="HB365" s="1233"/>
      <c r="HC365" s="1233"/>
      <c r="HD365" s="1233"/>
      <c r="HE365" s="1233"/>
      <c r="HF365" s="1233"/>
      <c r="HG365" s="1233"/>
      <c r="HH365" s="1233"/>
      <c r="HI365" s="1233"/>
      <c r="HJ365" s="1233"/>
      <c r="HK365" s="1233"/>
      <c r="HL365" s="1233"/>
      <c r="HM365" s="1233"/>
      <c r="HN365" s="1233"/>
      <c r="HO365" s="1233"/>
    </row>
    <row r="366" spans="32:223" s="325" customFormat="1" x14ac:dyDescent="0.2">
      <c r="AF366" s="932"/>
      <c r="AG366" s="932"/>
      <c r="AH366" s="932"/>
      <c r="AI366" s="932"/>
      <c r="AJ366" s="932"/>
      <c r="AK366" s="932"/>
      <c r="AL366" s="932"/>
      <c r="AM366" s="932"/>
      <c r="AN366" s="932"/>
      <c r="AP366" s="932"/>
      <c r="AQ366" s="932"/>
      <c r="AR366" s="932"/>
      <c r="AS366" s="932"/>
      <c r="AT366" s="932"/>
      <c r="AU366" s="932"/>
      <c r="AV366" s="932"/>
      <c r="AW366" s="932"/>
      <c r="AX366" s="932"/>
      <c r="BA366" s="1253"/>
      <c r="BB366" s="1253"/>
      <c r="BC366" s="1253"/>
      <c r="BE366" s="1233"/>
      <c r="BF366" s="1233"/>
      <c r="BG366" s="1233"/>
      <c r="BH366" s="1233"/>
      <c r="BI366" s="1233"/>
      <c r="BJ366" s="1233"/>
      <c r="BK366" s="1233"/>
      <c r="BL366" s="1233"/>
      <c r="BM366" s="1233"/>
      <c r="BN366" s="1233"/>
      <c r="BO366" s="1233"/>
      <c r="BP366" s="1233"/>
      <c r="BQ366" s="1233"/>
      <c r="BR366" s="1233"/>
      <c r="BS366" s="1233"/>
      <c r="BT366" s="1233"/>
      <c r="BU366" s="1233"/>
      <c r="BV366" s="1233"/>
      <c r="BW366" s="1233"/>
      <c r="BX366" s="1233"/>
      <c r="BY366" s="1233"/>
      <c r="BZ366" s="1233"/>
      <c r="CA366" s="1233"/>
      <c r="CB366" s="1233"/>
      <c r="CC366" s="1233"/>
      <c r="CD366" s="1233"/>
      <c r="CE366" s="1233"/>
      <c r="CF366" s="1233"/>
      <c r="CG366" s="1233"/>
      <c r="CH366" s="1233"/>
      <c r="CI366" s="1233"/>
      <c r="CJ366" s="1233"/>
      <c r="CK366" s="1233"/>
      <c r="CL366" s="1233"/>
      <c r="CM366" s="1233"/>
      <c r="CN366" s="1233"/>
      <c r="CO366" s="1233"/>
      <c r="CP366" s="1233"/>
      <c r="CQ366" s="1233"/>
      <c r="CR366" s="1233"/>
      <c r="CS366" s="1233"/>
      <c r="CT366" s="1233"/>
      <c r="CU366" s="1233"/>
      <c r="CV366" s="1233"/>
      <c r="CW366" s="1233"/>
      <c r="CX366" s="1233"/>
      <c r="CY366" s="1233"/>
      <c r="CZ366" s="1233"/>
      <c r="DA366" s="1233"/>
      <c r="DB366" s="1233"/>
      <c r="DC366" s="1233"/>
      <c r="DD366" s="1233"/>
      <c r="DE366" s="1233"/>
      <c r="DF366" s="1233"/>
      <c r="DG366" s="1233"/>
      <c r="DH366" s="1233"/>
      <c r="DI366" s="1233"/>
      <c r="DJ366" s="1233"/>
      <c r="DK366" s="1233"/>
      <c r="DL366" s="1233"/>
      <c r="DM366" s="1233"/>
      <c r="DN366" s="1233"/>
      <c r="DO366" s="1233"/>
      <c r="DP366" s="1233"/>
      <c r="DQ366" s="1233"/>
      <c r="DR366" s="1233"/>
      <c r="DS366" s="1233"/>
      <c r="DT366" s="1233"/>
      <c r="DU366" s="1233"/>
      <c r="DV366" s="1233"/>
      <c r="DW366" s="1233"/>
      <c r="DX366" s="1233"/>
      <c r="DY366" s="1233"/>
      <c r="DZ366" s="1233"/>
      <c r="EA366" s="1233"/>
      <c r="EB366" s="1233"/>
      <c r="EC366" s="1233"/>
      <c r="ED366" s="1233"/>
      <c r="EE366" s="1233"/>
      <c r="EF366" s="1233"/>
      <c r="EG366" s="1233"/>
      <c r="EH366" s="1253"/>
      <c r="EI366" s="1253"/>
      <c r="EJ366" s="1253"/>
      <c r="EK366" s="1253"/>
      <c r="EM366" s="1233"/>
      <c r="EN366" s="1233"/>
      <c r="EO366" s="1233"/>
      <c r="EP366" s="1233"/>
      <c r="EQ366" s="1233"/>
      <c r="ER366" s="1233"/>
      <c r="ES366" s="1233"/>
      <c r="ET366" s="1233"/>
      <c r="EU366" s="1233"/>
      <c r="EV366" s="1233"/>
      <c r="EW366" s="1233"/>
      <c r="EX366" s="1233"/>
      <c r="EY366" s="1233"/>
      <c r="EZ366" s="1233"/>
      <c r="FA366" s="1233"/>
      <c r="FB366" s="1233"/>
      <c r="FC366" s="1233"/>
      <c r="FD366" s="1233"/>
      <c r="FE366" s="1233"/>
      <c r="FF366" s="1233"/>
      <c r="FG366" s="1233"/>
      <c r="FH366" s="1233"/>
      <c r="FI366" s="1233"/>
      <c r="FJ366" s="1233"/>
      <c r="FK366" s="1233"/>
      <c r="FL366" s="1233"/>
      <c r="FM366" s="1233"/>
      <c r="FN366" s="1233"/>
      <c r="FO366" s="1233"/>
      <c r="FP366" s="1233"/>
      <c r="FQ366" s="1233"/>
      <c r="FR366" s="1233"/>
      <c r="FS366" s="1233"/>
      <c r="FT366" s="1233"/>
      <c r="FU366" s="1233"/>
      <c r="FV366" s="1233"/>
      <c r="FW366" s="1233"/>
      <c r="FX366" s="1233"/>
      <c r="FY366" s="1233"/>
      <c r="FZ366" s="1233"/>
      <c r="GA366" s="1233"/>
      <c r="GB366" s="1233"/>
      <c r="GC366" s="1233"/>
      <c r="GD366" s="1233"/>
      <c r="GE366" s="1233"/>
      <c r="GF366" s="1233"/>
      <c r="GG366" s="1233"/>
      <c r="GH366" s="1233"/>
      <c r="GI366" s="1233"/>
      <c r="GJ366" s="1233"/>
      <c r="GK366" s="1233"/>
      <c r="GL366" s="1233"/>
      <c r="GM366" s="1233"/>
      <c r="GN366" s="1233"/>
      <c r="GO366" s="1233"/>
      <c r="GP366" s="1233"/>
      <c r="GQ366" s="1233"/>
      <c r="GR366" s="1233"/>
      <c r="GS366" s="1233"/>
      <c r="GT366" s="1233"/>
      <c r="GU366" s="1233"/>
      <c r="GV366" s="1233"/>
      <c r="GW366" s="1233"/>
      <c r="GX366" s="1233"/>
      <c r="GY366" s="1233"/>
      <c r="GZ366" s="1233"/>
      <c r="HA366" s="1233"/>
      <c r="HB366" s="1233"/>
      <c r="HC366" s="1233"/>
      <c r="HD366" s="1233"/>
      <c r="HE366" s="1233"/>
      <c r="HF366" s="1233"/>
      <c r="HG366" s="1233"/>
      <c r="HH366" s="1233"/>
      <c r="HI366" s="1233"/>
      <c r="HJ366" s="1233"/>
      <c r="HK366" s="1233"/>
      <c r="HL366" s="1233"/>
      <c r="HM366" s="1233"/>
      <c r="HN366" s="1233"/>
      <c r="HO366" s="1233"/>
    </row>
    <row r="367" spans="32:223" s="325" customFormat="1" x14ac:dyDescent="0.2">
      <c r="AF367" s="932"/>
      <c r="AG367" s="932"/>
      <c r="AH367" s="932"/>
      <c r="AI367" s="932"/>
      <c r="AJ367" s="932"/>
      <c r="AK367" s="932"/>
      <c r="AL367" s="932"/>
      <c r="AM367" s="932"/>
      <c r="AN367" s="932"/>
      <c r="AP367" s="932"/>
      <c r="AQ367" s="932"/>
      <c r="AR367" s="932"/>
      <c r="AS367" s="932"/>
      <c r="AT367" s="932"/>
      <c r="AU367" s="932"/>
      <c r="AV367" s="932"/>
      <c r="AW367" s="932"/>
      <c r="AX367" s="932"/>
      <c r="BA367" s="1253"/>
      <c r="BB367" s="1253"/>
      <c r="BC367" s="1253"/>
      <c r="BE367" s="1233"/>
      <c r="BF367" s="1233"/>
      <c r="BG367" s="1233"/>
      <c r="BH367" s="1233"/>
      <c r="BI367" s="1233"/>
      <c r="BJ367" s="1233"/>
      <c r="BK367" s="1233"/>
      <c r="BL367" s="1233"/>
      <c r="BM367" s="1233"/>
      <c r="BN367" s="1233"/>
      <c r="BO367" s="1233"/>
      <c r="BP367" s="1233"/>
      <c r="BQ367" s="1233"/>
      <c r="BR367" s="1233"/>
      <c r="BS367" s="1233"/>
      <c r="BT367" s="1233"/>
      <c r="BU367" s="1233"/>
      <c r="BV367" s="1233"/>
      <c r="BW367" s="1233"/>
      <c r="BX367" s="1233"/>
      <c r="BY367" s="1233"/>
      <c r="BZ367" s="1233"/>
      <c r="CA367" s="1233"/>
      <c r="CB367" s="1233"/>
      <c r="CC367" s="1233"/>
      <c r="CD367" s="1233"/>
      <c r="CE367" s="1233"/>
      <c r="CF367" s="1233"/>
      <c r="CG367" s="1233"/>
      <c r="CH367" s="1233"/>
      <c r="CI367" s="1233"/>
      <c r="CJ367" s="1233"/>
      <c r="CK367" s="1233"/>
      <c r="CL367" s="1233"/>
      <c r="CM367" s="1233"/>
      <c r="CN367" s="1233"/>
      <c r="CO367" s="1233"/>
      <c r="CP367" s="1233"/>
      <c r="CQ367" s="1233"/>
      <c r="CR367" s="1233"/>
      <c r="CS367" s="1233"/>
      <c r="CT367" s="1233"/>
      <c r="CU367" s="1233"/>
      <c r="CV367" s="1233"/>
      <c r="CW367" s="1233"/>
      <c r="CX367" s="1233"/>
      <c r="CY367" s="1233"/>
      <c r="CZ367" s="1233"/>
      <c r="DA367" s="1233"/>
      <c r="DB367" s="1233"/>
      <c r="DC367" s="1233"/>
      <c r="DD367" s="1233"/>
      <c r="DE367" s="1233"/>
      <c r="DF367" s="1233"/>
      <c r="DG367" s="1233"/>
      <c r="DH367" s="1233"/>
      <c r="DI367" s="1233"/>
      <c r="DJ367" s="1233"/>
      <c r="DK367" s="1233"/>
      <c r="DL367" s="1233"/>
      <c r="DM367" s="1233"/>
      <c r="DN367" s="1233"/>
      <c r="DO367" s="1233"/>
      <c r="DP367" s="1233"/>
      <c r="DQ367" s="1233"/>
      <c r="DR367" s="1233"/>
      <c r="DS367" s="1233"/>
      <c r="DT367" s="1233"/>
      <c r="DU367" s="1233"/>
      <c r="DV367" s="1233"/>
      <c r="DW367" s="1233"/>
      <c r="DX367" s="1233"/>
      <c r="DY367" s="1233"/>
      <c r="DZ367" s="1233"/>
      <c r="EA367" s="1233"/>
      <c r="EB367" s="1233"/>
      <c r="EC367" s="1233"/>
      <c r="ED367" s="1233"/>
      <c r="EE367" s="1233"/>
      <c r="EF367" s="1233"/>
      <c r="EG367" s="1233"/>
      <c r="EH367" s="1253"/>
      <c r="EI367" s="1253"/>
      <c r="EJ367" s="1253"/>
      <c r="EK367" s="1253"/>
      <c r="EM367" s="1233"/>
      <c r="EN367" s="1233"/>
      <c r="EO367" s="1233"/>
      <c r="EP367" s="1233"/>
      <c r="EQ367" s="1233"/>
      <c r="ER367" s="1233"/>
      <c r="ES367" s="1233"/>
      <c r="ET367" s="1233"/>
      <c r="EU367" s="1233"/>
      <c r="EV367" s="1233"/>
      <c r="EW367" s="1233"/>
      <c r="EX367" s="1233"/>
      <c r="EY367" s="1233"/>
      <c r="EZ367" s="1233"/>
      <c r="FA367" s="1233"/>
      <c r="FB367" s="1233"/>
      <c r="FC367" s="1233"/>
      <c r="FD367" s="1233"/>
      <c r="FE367" s="1233"/>
      <c r="FF367" s="1233"/>
      <c r="FG367" s="1233"/>
      <c r="FH367" s="1233"/>
      <c r="FI367" s="1233"/>
      <c r="FJ367" s="1233"/>
      <c r="FK367" s="1233"/>
      <c r="FL367" s="1233"/>
      <c r="FM367" s="1233"/>
      <c r="FN367" s="1233"/>
      <c r="FO367" s="1233"/>
      <c r="FP367" s="1233"/>
      <c r="FQ367" s="1233"/>
      <c r="FR367" s="1233"/>
      <c r="FS367" s="1233"/>
      <c r="FT367" s="1233"/>
      <c r="FU367" s="1233"/>
      <c r="FV367" s="1233"/>
      <c r="FW367" s="1233"/>
      <c r="FX367" s="1233"/>
      <c r="FY367" s="1233"/>
      <c r="FZ367" s="1233"/>
      <c r="GA367" s="1233"/>
      <c r="GB367" s="1233"/>
      <c r="GC367" s="1233"/>
      <c r="GD367" s="1233"/>
      <c r="GE367" s="1233"/>
      <c r="GF367" s="1233"/>
      <c r="GG367" s="1233"/>
      <c r="GH367" s="1233"/>
      <c r="GI367" s="1233"/>
      <c r="GJ367" s="1233"/>
      <c r="GK367" s="1233"/>
      <c r="GL367" s="1233"/>
      <c r="GM367" s="1233"/>
      <c r="GN367" s="1233"/>
      <c r="GO367" s="1233"/>
      <c r="GP367" s="1233"/>
      <c r="GQ367" s="1233"/>
      <c r="GR367" s="1233"/>
      <c r="GS367" s="1233"/>
      <c r="GT367" s="1233"/>
      <c r="GU367" s="1233"/>
      <c r="GV367" s="1233"/>
      <c r="GW367" s="1233"/>
      <c r="GX367" s="1233"/>
      <c r="GY367" s="1233"/>
      <c r="GZ367" s="1233"/>
      <c r="HA367" s="1233"/>
      <c r="HB367" s="1233"/>
      <c r="HC367" s="1233"/>
      <c r="HD367" s="1233"/>
      <c r="HE367" s="1233"/>
      <c r="HF367" s="1233"/>
      <c r="HG367" s="1233"/>
      <c r="HH367" s="1233"/>
      <c r="HI367" s="1233"/>
      <c r="HJ367" s="1233"/>
      <c r="HK367" s="1233"/>
      <c r="HL367" s="1233"/>
      <c r="HM367" s="1233"/>
      <c r="HN367" s="1233"/>
      <c r="HO367" s="1233"/>
    </row>
    <row r="368" spans="32:223" s="325" customFormat="1" x14ac:dyDescent="0.2">
      <c r="AF368" s="932"/>
      <c r="AG368" s="932"/>
      <c r="AH368" s="932"/>
      <c r="AI368" s="932"/>
      <c r="AJ368" s="932"/>
      <c r="AK368" s="932"/>
      <c r="AL368" s="932"/>
      <c r="AM368" s="932"/>
      <c r="AN368" s="932"/>
      <c r="AP368" s="932"/>
      <c r="AQ368" s="932"/>
      <c r="AR368" s="932"/>
      <c r="AS368" s="932"/>
      <c r="AT368" s="932"/>
      <c r="AU368" s="932"/>
      <c r="AV368" s="932"/>
      <c r="AW368" s="932"/>
      <c r="AX368" s="932"/>
      <c r="BA368" s="1253"/>
      <c r="BB368" s="1253"/>
      <c r="BC368" s="1253"/>
      <c r="BE368" s="1233"/>
      <c r="BF368" s="1233"/>
      <c r="BG368" s="1233"/>
      <c r="BH368" s="1233"/>
      <c r="BI368" s="1233"/>
      <c r="BJ368" s="1233"/>
      <c r="BK368" s="1233"/>
      <c r="BL368" s="1233"/>
      <c r="BM368" s="1233"/>
      <c r="BN368" s="1233"/>
      <c r="BO368" s="1233"/>
      <c r="BP368" s="1233"/>
      <c r="BQ368" s="1233"/>
      <c r="BR368" s="1233"/>
      <c r="BS368" s="1233"/>
      <c r="BT368" s="1233"/>
      <c r="BU368" s="1233"/>
      <c r="BV368" s="1233"/>
      <c r="BW368" s="1233"/>
      <c r="BX368" s="1233"/>
      <c r="BY368" s="1233"/>
      <c r="BZ368" s="1233"/>
      <c r="CA368" s="1233"/>
      <c r="CB368" s="1233"/>
      <c r="CC368" s="1233"/>
      <c r="CD368" s="1233"/>
      <c r="CE368" s="1233"/>
      <c r="CF368" s="1233"/>
      <c r="CG368" s="1233"/>
      <c r="CH368" s="1233"/>
      <c r="CI368" s="1233"/>
      <c r="CJ368" s="1233"/>
      <c r="CK368" s="1233"/>
      <c r="CL368" s="1233"/>
      <c r="CM368" s="1233"/>
      <c r="CN368" s="1233"/>
      <c r="CO368" s="1233"/>
      <c r="CP368" s="1233"/>
      <c r="CQ368" s="1233"/>
      <c r="CR368" s="1233"/>
      <c r="CS368" s="1233"/>
      <c r="CT368" s="1233"/>
      <c r="CU368" s="1233"/>
      <c r="CV368" s="1233"/>
      <c r="CW368" s="1233"/>
      <c r="CX368" s="1233"/>
      <c r="CY368" s="1233"/>
      <c r="CZ368" s="1233"/>
      <c r="DA368" s="1233"/>
      <c r="DB368" s="1233"/>
      <c r="DC368" s="1233"/>
      <c r="DD368" s="1233"/>
      <c r="DE368" s="1233"/>
      <c r="DF368" s="1233"/>
      <c r="DG368" s="1233"/>
      <c r="DH368" s="1233"/>
      <c r="DI368" s="1233"/>
      <c r="DJ368" s="1233"/>
      <c r="DK368" s="1233"/>
      <c r="DL368" s="1233"/>
      <c r="DM368" s="1233"/>
      <c r="DN368" s="1233"/>
      <c r="DO368" s="1233"/>
      <c r="DP368" s="1233"/>
      <c r="DQ368" s="1233"/>
      <c r="DR368" s="1233"/>
      <c r="DS368" s="1233"/>
      <c r="DT368" s="1233"/>
      <c r="DU368" s="1233"/>
      <c r="DV368" s="1233"/>
      <c r="DW368" s="1233"/>
      <c r="DX368" s="1233"/>
      <c r="DY368" s="1233"/>
      <c r="DZ368" s="1233"/>
      <c r="EA368" s="1233"/>
      <c r="EB368" s="1233"/>
      <c r="EC368" s="1233"/>
      <c r="ED368" s="1233"/>
      <c r="EE368" s="1233"/>
      <c r="EF368" s="1233"/>
      <c r="EG368" s="1233"/>
      <c r="EH368" s="1253"/>
      <c r="EI368" s="1253"/>
      <c r="EJ368" s="1253"/>
      <c r="EK368" s="1253"/>
      <c r="EM368" s="1233"/>
      <c r="EN368" s="1233"/>
      <c r="EO368" s="1233"/>
      <c r="EP368" s="1233"/>
      <c r="EQ368" s="1233"/>
      <c r="ER368" s="1233"/>
      <c r="ES368" s="1233"/>
      <c r="ET368" s="1233"/>
      <c r="EU368" s="1233"/>
      <c r="EV368" s="1233"/>
      <c r="EW368" s="1233"/>
      <c r="EX368" s="1233"/>
      <c r="EY368" s="1233"/>
      <c r="EZ368" s="1233"/>
      <c r="FA368" s="1233"/>
      <c r="FB368" s="1233"/>
      <c r="FC368" s="1233"/>
      <c r="FD368" s="1233"/>
      <c r="FE368" s="1233"/>
      <c r="FF368" s="1233"/>
      <c r="FG368" s="1233"/>
      <c r="FH368" s="1233"/>
      <c r="FI368" s="1233"/>
      <c r="FJ368" s="1233"/>
      <c r="FK368" s="1233"/>
      <c r="FL368" s="1233"/>
      <c r="FM368" s="1233"/>
      <c r="FN368" s="1233"/>
      <c r="FO368" s="1233"/>
      <c r="FP368" s="1233"/>
      <c r="FQ368" s="1233"/>
      <c r="FR368" s="1233"/>
      <c r="FS368" s="1233"/>
      <c r="FT368" s="1233"/>
      <c r="FU368" s="1233"/>
      <c r="FV368" s="1233"/>
      <c r="FW368" s="1233"/>
      <c r="FX368" s="1233"/>
      <c r="FY368" s="1233"/>
      <c r="FZ368" s="1233"/>
      <c r="GA368" s="1233"/>
      <c r="GB368" s="1233"/>
      <c r="GC368" s="1233"/>
      <c r="GD368" s="1233"/>
      <c r="GE368" s="1233"/>
      <c r="GF368" s="1233"/>
      <c r="GG368" s="1233"/>
      <c r="GH368" s="1233"/>
      <c r="GI368" s="1233"/>
      <c r="GJ368" s="1233"/>
      <c r="GK368" s="1233"/>
      <c r="GL368" s="1233"/>
      <c r="GM368" s="1233"/>
      <c r="GN368" s="1233"/>
      <c r="GO368" s="1233"/>
      <c r="GP368" s="1233"/>
      <c r="GQ368" s="1233"/>
      <c r="GR368" s="1233"/>
      <c r="GS368" s="1233"/>
      <c r="GT368" s="1233"/>
      <c r="GU368" s="1233"/>
      <c r="GV368" s="1233"/>
      <c r="GW368" s="1233"/>
      <c r="GX368" s="1233"/>
      <c r="GY368" s="1233"/>
      <c r="GZ368" s="1233"/>
      <c r="HA368" s="1233"/>
      <c r="HB368" s="1233"/>
      <c r="HC368" s="1233"/>
      <c r="HD368" s="1233"/>
      <c r="HE368" s="1233"/>
      <c r="HF368" s="1233"/>
      <c r="HG368" s="1233"/>
      <c r="HH368" s="1233"/>
      <c r="HI368" s="1233"/>
      <c r="HJ368" s="1233"/>
      <c r="HK368" s="1233"/>
      <c r="HL368" s="1233"/>
      <c r="HM368" s="1233"/>
      <c r="HN368" s="1233"/>
      <c r="HO368" s="1233"/>
    </row>
    <row r="369" spans="32:223" s="325" customFormat="1" x14ac:dyDescent="0.2">
      <c r="AF369" s="932"/>
      <c r="AG369" s="932"/>
      <c r="AH369" s="932"/>
      <c r="AI369" s="932"/>
      <c r="AJ369" s="932"/>
      <c r="AK369" s="932"/>
      <c r="AL369" s="932"/>
      <c r="AM369" s="932"/>
      <c r="AN369" s="932"/>
      <c r="AP369" s="932"/>
      <c r="AQ369" s="932"/>
      <c r="AR369" s="932"/>
      <c r="AS369" s="932"/>
      <c r="AT369" s="932"/>
      <c r="AU369" s="932"/>
      <c r="AV369" s="932"/>
      <c r="AW369" s="932"/>
      <c r="AX369" s="932"/>
      <c r="BA369" s="1253"/>
      <c r="BB369" s="1253"/>
      <c r="BC369" s="1253"/>
      <c r="BE369" s="1233"/>
      <c r="BF369" s="1233"/>
      <c r="BG369" s="1233"/>
      <c r="BH369" s="1233"/>
      <c r="BI369" s="1233"/>
      <c r="BJ369" s="1233"/>
      <c r="BK369" s="1233"/>
      <c r="BL369" s="1233"/>
      <c r="BM369" s="1233"/>
      <c r="BN369" s="1233"/>
      <c r="BO369" s="1233"/>
      <c r="BP369" s="1233"/>
      <c r="BQ369" s="1233"/>
      <c r="BR369" s="1233"/>
      <c r="BS369" s="1233"/>
      <c r="BT369" s="1233"/>
      <c r="BU369" s="1233"/>
      <c r="BV369" s="1233"/>
      <c r="BW369" s="1233"/>
      <c r="BX369" s="1233"/>
      <c r="BY369" s="1233"/>
      <c r="BZ369" s="1233"/>
      <c r="CA369" s="1233"/>
      <c r="CB369" s="1233"/>
      <c r="CC369" s="1233"/>
      <c r="CD369" s="1233"/>
      <c r="CE369" s="1233"/>
      <c r="CF369" s="1233"/>
      <c r="CG369" s="1233"/>
      <c r="CH369" s="1233"/>
      <c r="CI369" s="1233"/>
      <c r="CJ369" s="1233"/>
      <c r="CK369" s="1233"/>
      <c r="CL369" s="1233"/>
      <c r="CM369" s="1233"/>
      <c r="CN369" s="1233"/>
      <c r="CO369" s="1233"/>
      <c r="CP369" s="1233"/>
      <c r="CQ369" s="1233"/>
      <c r="CR369" s="1233"/>
      <c r="CS369" s="1233"/>
      <c r="CT369" s="1233"/>
      <c r="CU369" s="1233"/>
      <c r="CV369" s="1233"/>
      <c r="CW369" s="1233"/>
      <c r="CX369" s="1233"/>
      <c r="CY369" s="1233"/>
      <c r="CZ369" s="1233"/>
      <c r="DA369" s="1233"/>
      <c r="DB369" s="1233"/>
      <c r="DC369" s="1233"/>
      <c r="DD369" s="1233"/>
      <c r="DE369" s="1233"/>
      <c r="DF369" s="1233"/>
      <c r="DG369" s="1233"/>
      <c r="DH369" s="1233"/>
      <c r="DI369" s="1233"/>
      <c r="DJ369" s="1233"/>
      <c r="DK369" s="1233"/>
      <c r="DL369" s="1233"/>
      <c r="DM369" s="1233"/>
      <c r="DN369" s="1233"/>
      <c r="DO369" s="1233"/>
      <c r="DP369" s="1233"/>
      <c r="DQ369" s="1233"/>
      <c r="DR369" s="1233"/>
      <c r="DS369" s="1233"/>
      <c r="DT369" s="1233"/>
      <c r="DU369" s="1233"/>
      <c r="DV369" s="1233"/>
      <c r="DW369" s="1233"/>
      <c r="DX369" s="1233"/>
      <c r="DY369" s="1233"/>
      <c r="DZ369" s="1233"/>
      <c r="EA369" s="1233"/>
      <c r="EB369" s="1233"/>
      <c r="EC369" s="1233"/>
      <c r="ED369" s="1233"/>
      <c r="EE369" s="1233"/>
      <c r="EF369" s="1233"/>
      <c r="EG369" s="1233"/>
      <c r="EH369" s="1253"/>
      <c r="EI369" s="1253"/>
      <c r="EJ369" s="1253"/>
      <c r="EK369" s="1253"/>
      <c r="EM369" s="1233"/>
      <c r="EN369" s="1233"/>
      <c r="EO369" s="1233"/>
      <c r="EP369" s="1233"/>
      <c r="EQ369" s="1233"/>
      <c r="ER369" s="1233"/>
      <c r="ES369" s="1233"/>
      <c r="ET369" s="1233"/>
      <c r="EU369" s="1233"/>
      <c r="EV369" s="1233"/>
      <c r="EW369" s="1233"/>
      <c r="EX369" s="1233"/>
      <c r="EY369" s="1233"/>
      <c r="EZ369" s="1233"/>
      <c r="FA369" s="1233"/>
      <c r="FB369" s="1233"/>
      <c r="FC369" s="1233"/>
      <c r="FD369" s="1233"/>
      <c r="FE369" s="1233"/>
      <c r="FF369" s="1233"/>
      <c r="FG369" s="1233"/>
      <c r="FH369" s="1233"/>
      <c r="FI369" s="1233"/>
      <c r="FJ369" s="1233"/>
      <c r="FK369" s="1233"/>
      <c r="FL369" s="1233"/>
      <c r="FM369" s="1233"/>
      <c r="FN369" s="1233"/>
      <c r="FO369" s="1233"/>
      <c r="FP369" s="1233"/>
      <c r="FQ369" s="1233"/>
      <c r="FR369" s="1233"/>
      <c r="FS369" s="1233"/>
      <c r="FT369" s="1233"/>
      <c r="FU369" s="1233"/>
      <c r="FV369" s="1233"/>
      <c r="FW369" s="1233"/>
      <c r="FX369" s="1233"/>
      <c r="FY369" s="1233"/>
      <c r="FZ369" s="1233"/>
      <c r="GA369" s="1233"/>
      <c r="GB369" s="1233"/>
      <c r="GC369" s="1233"/>
      <c r="GD369" s="1233"/>
      <c r="GE369" s="1233"/>
      <c r="GF369" s="1233"/>
      <c r="GG369" s="1233"/>
      <c r="GH369" s="1233"/>
      <c r="GI369" s="1233"/>
      <c r="GJ369" s="1233"/>
      <c r="GK369" s="1233"/>
      <c r="GL369" s="1233"/>
      <c r="GM369" s="1233"/>
      <c r="GN369" s="1233"/>
      <c r="GO369" s="1233"/>
      <c r="GP369" s="1233"/>
      <c r="GQ369" s="1233"/>
      <c r="GR369" s="1233"/>
      <c r="GS369" s="1233"/>
      <c r="GT369" s="1233"/>
      <c r="GU369" s="1233"/>
      <c r="GV369" s="1233"/>
      <c r="GW369" s="1233"/>
      <c r="GX369" s="1233"/>
      <c r="GY369" s="1233"/>
      <c r="GZ369" s="1233"/>
      <c r="HA369" s="1233"/>
      <c r="HB369" s="1233"/>
      <c r="HC369" s="1233"/>
      <c r="HD369" s="1233"/>
      <c r="HE369" s="1233"/>
      <c r="HF369" s="1233"/>
      <c r="HG369" s="1233"/>
      <c r="HH369" s="1233"/>
      <c r="HI369" s="1233"/>
      <c r="HJ369" s="1233"/>
      <c r="HK369" s="1233"/>
      <c r="HL369" s="1233"/>
      <c r="HM369" s="1233"/>
      <c r="HN369" s="1233"/>
      <c r="HO369" s="1233"/>
    </row>
    <row r="370" spans="32:223" s="325" customFormat="1" x14ac:dyDescent="0.2">
      <c r="AF370" s="932"/>
      <c r="AG370" s="932"/>
      <c r="AH370" s="932"/>
      <c r="AI370" s="932"/>
      <c r="AJ370" s="932"/>
      <c r="AK370" s="932"/>
      <c r="AL370" s="932"/>
      <c r="AM370" s="932"/>
      <c r="AN370" s="932"/>
      <c r="AP370" s="932"/>
      <c r="AQ370" s="932"/>
      <c r="AR370" s="932"/>
      <c r="AS370" s="932"/>
      <c r="AT370" s="932"/>
      <c r="AU370" s="932"/>
      <c r="AV370" s="932"/>
      <c r="AW370" s="932"/>
      <c r="AX370" s="932"/>
      <c r="BA370" s="1253"/>
      <c r="BB370" s="1253"/>
      <c r="BC370" s="1253"/>
      <c r="BE370" s="1233"/>
      <c r="BF370" s="1233"/>
      <c r="BG370" s="1233"/>
      <c r="BH370" s="1233"/>
      <c r="BI370" s="1233"/>
      <c r="BJ370" s="1233"/>
      <c r="BK370" s="1233"/>
      <c r="BL370" s="1233"/>
      <c r="BM370" s="1233"/>
      <c r="BN370" s="1233"/>
      <c r="BO370" s="1233"/>
      <c r="BP370" s="1233"/>
      <c r="BQ370" s="1233"/>
      <c r="BR370" s="1233"/>
      <c r="BS370" s="1233"/>
      <c r="BT370" s="1233"/>
      <c r="BU370" s="1233"/>
      <c r="BV370" s="1233"/>
      <c r="BW370" s="1233"/>
      <c r="BX370" s="1233"/>
      <c r="BY370" s="1233"/>
      <c r="BZ370" s="1233"/>
      <c r="CA370" s="1233"/>
      <c r="CB370" s="1233"/>
      <c r="CC370" s="1233"/>
      <c r="CD370" s="1233"/>
      <c r="CE370" s="1233"/>
      <c r="CF370" s="1233"/>
      <c r="CG370" s="1233"/>
      <c r="CH370" s="1233"/>
      <c r="CI370" s="1233"/>
      <c r="CJ370" s="1233"/>
      <c r="CK370" s="1233"/>
      <c r="CL370" s="1233"/>
      <c r="CM370" s="1233"/>
      <c r="CN370" s="1233"/>
      <c r="CO370" s="1233"/>
      <c r="CP370" s="1233"/>
      <c r="CQ370" s="1233"/>
      <c r="CR370" s="1233"/>
      <c r="CS370" s="1233"/>
      <c r="CT370" s="1233"/>
      <c r="CU370" s="1233"/>
      <c r="CV370" s="1233"/>
      <c r="CW370" s="1233"/>
      <c r="CX370" s="1233"/>
      <c r="CY370" s="1233"/>
      <c r="CZ370" s="1233"/>
      <c r="DA370" s="1233"/>
      <c r="DB370" s="1233"/>
      <c r="DC370" s="1233"/>
      <c r="DD370" s="1233"/>
      <c r="DE370" s="1233"/>
      <c r="DF370" s="1233"/>
      <c r="DG370" s="1233"/>
      <c r="DH370" s="1233"/>
      <c r="DI370" s="1233"/>
      <c r="DJ370" s="1233"/>
      <c r="DK370" s="1233"/>
      <c r="DL370" s="1233"/>
      <c r="DM370" s="1233"/>
      <c r="DN370" s="1233"/>
      <c r="DO370" s="1233"/>
      <c r="DP370" s="1233"/>
      <c r="DQ370" s="1233"/>
      <c r="DR370" s="1233"/>
      <c r="DS370" s="1233"/>
      <c r="DT370" s="1233"/>
      <c r="DU370" s="1233"/>
      <c r="DV370" s="1233"/>
      <c r="DW370" s="1233"/>
      <c r="DX370" s="1233"/>
      <c r="DY370" s="1233"/>
      <c r="DZ370" s="1233"/>
      <c r="EA370" s="1233"/>
      <c r="EB370" s="1233"/>
      <c r="EC370" s="1233"/>
      <c r="ED370" s="1233"/>
      <c r="EE370" s="1233"/>
      <c r="EF370" s="1233"/>
      <c r="EG370" s="1233"/>
      <c r="EH370" s="1253"/>
      <c r="EI370" s="1253"/>
      <c r="EJ370" s="1253"/>
      <c r="EK370" s="1253"/>
      <c r="EM370" s="1233"/>
      <c r="EN370" s="1233"/>
      <c r="EO370" s="1233"/>
      <c r="EP370" s="1233"/>
      <c r="EQ370" s="1233"/>
      <c r="ER370" s="1233"/>
      <c r="ES370" s="1233"/>
      <c r="ET370" s="1233"/>
      <c r="EU370" s="1233"/>
      <c r="EV370" s="1233"/>
      <c r="EW370" s="1233"/>
      <c r="EX370" s="1233"/>
      <c r="EY370" s="1233"/>
      <c r="EZ370" s="1233"/>
      <c r="FA370" s="1233"/>
      <c r="FB370" s="1233"/>
      <c r="FC370" s="1233"/>
      <c r="FD370" s="1233"/>
      <c r="FE370" s="1233"/>
      <c r="FF370" s="1233"/>
      <c r="FG370" s="1233"/>
      <c r="FH370" s="1233"/>
      <c r="FI370" s="1233"/>
      <c r="FJ370" s="1233"/>
      <c r="FK370" s="1233"/>
      <c r="FL370" s="1233"/>
      <c r="FM370" s="1233"/>
      <c r="FN370" s="1233"/>
      <c r="FO370" s="1233"/>
      <c r="FP370" s="1233"/>
      <c r="FQ370" s="1233"/>
      <c r="FR370" s="1233"/>
      <c r="FS370" s="1233"/>
      <c r="FT370" s="1233"/>
      <c r="FU370" s="1233"/>
      <c r="FV370" s="1233"/>
      <c r="FW370" s="1233"/>
      <c r="FX370" s="1233"/>
      <c r="FY370" s="1233"/>
      <c r="FZ370" s="1233"/>
      <c r="GA370" s="1233"/>
      <c r="GB370" s="1233"/>
      <c r="GC370" s="1233"/>
      <c r="GD370" s="1233"/>
      <c r="GE370" s="1233"/>
      <c r="GF370" s="1233"/>
      <c r="GG370" s="1233"/>
      <c r="GH370" s="1233"/>
      <c r="GI370" s="1233"/>
      <c r="GJ370" s="1233"/>
      <c r="GK370" s="1233"/>
      <c r="GL370" s="1233"/>
      <c r="GM370" s="1233"/>
      <c r="GN370" s="1233"/>
      <c r="GO370" s="1233"/>
      <c r="GP370" s="1233"/>
      <c r="GQ370" s="1233"/>
      <c r="GR370" s="1233"/>
      <c r="GS370" s="1233"/>
      <c r="GT370" s="1233"/>
      <c r="GU370" s="1233"/>
      <c r="GV370" s="1233"/>
      <c r="GW370" s="1233"/>
      <c r="GX370" s="1233"/>
      <c r="GY370" s="1233"/>
      <c r="GZ370" s="1233"/>
      <c r="HA370" s="1233"/>
      <c r="HB370" s="1233"/>
      <c r="HC370" s="1233"/>
      <c r="HD370" s="1233"/>
      <c r="HE370" s="1233"/>
      <c r="HF370" s="1233"/>
      <c r="HG370" s="1233"/>
      <c r="HH370" s="1233"/>
      <c r="HI370" s="1233"/>
      <c r="HJ370" s="1233"/>
      <c r="HK370" s="1233"/>
      <c r="HL370" s="1233"/>
      <c r="HM370" s="1233"/>
      <c r="HN370" s="1233"/>
      <c r="HO370" s="1233"/>
    </row>
    <row r="371" spans="32:223" s="325" customFormat="1" x14ac:dyDescent="0.2">
      <c r="AF371" s="932"/>
      <c r="AG371" s="932"/>
      <c r="AH371" s="932"/>
      <c r="AI371" s="932"/>
      <c r="AJ371" s="932"/>
      <c r="AK371" s="932"/>
      <c r="AL371" s="932"/>
      <c r="AM371" s="932"/>
      <c r="AN371" s="932"/>
      <c r="AP371" s="932"/>
      <c r="AQ371" s="932"/>
      <c r="AR371" s="932"/>
      <c r="AS371" s="932"/>
      <c r="AT371" s="932"/>
      <c r="AU371" s="932"/>
      <c r="AV371" s="932"/>
      <c r="AW371" s="932"/>
      <c r="AX371" s="932"/>
      <c r="BA371" s="1253"/>
      <c r="BB371" s="1253"/>
      <c r="BC371" s="1253"/>
      <c r="BE371" s="1233"/>
      <c r="BF371" s="1233"/>
      <c r="BG371" s="1233"/>
      <c r="BH371" s="1233"/>
      <c r="BI371" s="1233"/>
      <c r="BJ371" s="1233"/>
      <c r="BK371" s="1233"/>
      <c r="BL371" s="1233"/>
      <c r="BM371" s="1233"/>
      <c r="BN371" s="1233"/>
      <c r="BO371" s="1233"/>
      <c r="BP371" s="1233"/>
      <c r="BQ371" s="1233"/>
      <c r="BR371" s="1233"/>
      <c r="BS371" s="1233"/>
      <c r="BT371" s="1233"/>
      <c r="BU371" s="1233"/>
      <c r="BV371" s="1233"/>
      <c r="BW371" s="1233"/>
      <c r="BX371" s="1233"/>
      <c r="BY371" s="1233"/>
      <c r="BZ371" s="1233"/>
      <c r="CA371" s="1233"/>
      <c r="CB371" s="1233"/>
      <c r="CC371" s="1233"/>
      <c r="CD371" s="1233"/>
      <c r="CE371" s="1233"/>
      <c r="CF371" s="1233"/>
      <c r="CG371" s="1233"/>
      <c r="CH371" s="1233"/>
      <c r="CI371" s="1233"/>
      <c r="CJ371" s="1233"/>
      <c r="CK371" s="1233"/>
      <c r="CL371" s="1233"/>
      <c r="CM371" s="1233"/>
      <c r="CN371" s="1233"/>
      <c r="CO371" s="1233"/>
      <c r="CP371" s="1233"/>
      <c r="CQ371" s="1233"/>
      <c r="CR371" s="1233"/>
      <c r="CS371" s="1233"/>
      <c r="CT371" s="1233"/>
      <c r="CU371" s="1233"/>
      <c r="CV371" s="1233"/>
      <c r="CW371" s="1233"/>
      <c r="CX371" s="1233"/>
      <c r="CY371" s="1233"/>
      <c r="CZ371" s="1233"/>
      <c r="DA371" s="1233"/>
      <c r="DB371" s="1233"/>
      <c r="DC371" s="1233"/>
      <c r="DD371" s="1233"/>
      <c r="DE371" s="1233"/>
      <c r="DF371" s="1233"/>
      <c r="DG371" s="1233"/>
      <c r="DH371" s="1233"/>
      <c r="DI371" s="1233"/>
      <c r="DJ371" s="1233"/>
      <c r="DK371" s="1233"/>
      <c r="DL371" s="1233"/>
      <c r="DM371" s="1233"/>
      <c r="DN371" s="1233"/>
      <c r="DO371" s="1233"/>
      <c r="DP371" s="1233"/>
      <c r="DQ371" s="1233"/>
      <c r="DR371" s="1233"/>
      <c r="DS371" s="1233"/>
      <c r="DT371" s="1233"/>
      <c r="DU371" s="1233"/>
      <c r="DV371" s="1233"/>
      <c r="DW371" s="1233"/>
      <c r="DX371" s="1233"/>
      <c r="DY371" s="1233"/>
      <c r="DZ371" s="1233"/>
      <c r="EA371" s="1233"/>
      <c r="EB371" s="1233"/>
      <c r="EC371" s="1233"/>
      <c r="ED371" s="1233"/>
      <c r="EE371" s="1233"/>
      <c r="EF371" s="1233"/>
      <c r="EG371" s="1233"/>
      <c r="EH371" s="1253"/>
      <c r="EI371" s="1253"/>
      <c r="EJ371" s="1253"/>
      <c r="EK371" s="1253"/>
      <c r="EM371" s="1233"/>
      <c r="EN371" s="1233"/>
      <c r="EO371" s="1233"/>
      <c r="EP371" s="1233"/>
      <c r="EQ371" s="1233"/>
      <c r="ER371" s="1233"/>
      <c r="ES371" s="1233"/>
      <c r="ET371" s="1233"/>
      <c r="EU371" s="1233"/>
      <c r="EV371" s="1233"/>
      <c r="EW371" s="1233"/>
      <c r="EX371" s="1233"/>
      <c r="EY371" s="1233"/>
      <c r="EZ371" s="1233"/>
      <c r="FA371" s="1233"/>
      <c r="FB371" s="1233"/>
      <c r="FC371" s="1233"/>
      <c r="FD371" s="1233"/>
      <c r="FE371" s="1233"/>
      <c r="FF371" s="1233"/>
      <c r="FG371" s="1233"/>
      <c r="FH371" s="1233"/>
      <c r="FI371" s="1233"/>
      <c r="FJ371" s="1233"/>
      <c r="FK371" s="1233"/>
      <c r="FL371" s="1233"/>
      <c r="FM371" s="1233"/>
      <c r="FN371" s="1233"/>
      <c r="FO371" s="1233"/>
      <c r="FP371" s="1233"/>
      <c r="FQ371" s="1233"/>
      <c r="FR371" s="1233"/>
      <c r="FS371" s="1233"/>
      <c r="FT371" s="1233"/>
      <c r="FU371" s="1233"/>
      <c r="FV371" s="1233"/>
      <c r="FW371" s="1233"/>
      <c r="FX371" s="1233"/>
      <c r="FY371" s="1233"/>
      <c r="FZ371" s="1233"/>
      <c r="GA371" s="1233"/>
      <c r="GB371" s="1233"/>
      <c r="GC371" s="1233"/>
      <c r="GD371" s="1233"/>
      <c r="GE371" s="1233"/>
      <c r="GF371" s="1233"/>
      <c r="GG371" s="1233"/>
      <c r="GH371" s="1233"/>
      <c r="GI371" s="1233"/>
      <c r="GJ371" s="1233"/>
      <c r="GK371" s="1233"/>
      <c r="GL371" s="1233"/>
      <c r="GM371" s="1233"/>
      <c r="GN371" s="1233"/>
      <c r="GO371" s="1233"/>
      <c r="GP371" s="1233"/>
      <c r="GQ371" s="1233"/>
      <c r="GR371" s="1233"/>
      <c r="GS371" s="1233"/>
      <c r="GT371" s="1233"/>
      <c r="GU371" s="1233"/>
      <c r="GV371" s="1233"/>
      <c r="GW371" s="1233"/>
      <c r="GX371" s="1233"/>
      <c r="GY371" s="1233"/>
      <c r="GZ371" s="1233"/>
      <c r="HA371" s="1233"/>
      <c r="HB371" s="1233"/>
      <c r="HC371" s="1233"/>
      <c r="HD371" s="1233"/>
      <c r="HE371" s="1233"/>
      <c r="HF371" s="1233"/>
      <c r="HG371" s="1233"/>
      <c r="HH371" s="1233"/>
      <c r="HI371" s="1233"/>
      <c r="HJ371" s="1233"/>
      <c r="HK371" s="1233"/>
      <c r="HL371" s="1233"/>
      <c r="HM371" s="1233"/>
      <c r="HN371" s="1233"/>
      <c r="HO371" s="1233"/>
    </row>
    <row r="372" spans="32:223" s="325" customFormat="1" x14ac:dyDescent="0.2">
      <c r="AF372" s="932"/>
      <c r="AG372" s="932"/>
      <c r="AH372" s="932"/>
      <c r="AI372" s="932"/>
      <c r="AJ372" s="932"/>
      <c r="AK372" s="932"/>
      <c r="AL372" s="932"/>
      <c r="AM372" s="932"/>
      <c r="AN372" s="932"/>
      <c r="AP372" s="932"/>
      <c r="AQ372" s="932"/>
      <c r="AR372" s="932"/>
      <c r="AS372" s="932"/>
      <c r="AT372" s="932"/>
      <c r="AU372" s="932"/>
      <c r="AV372" s="932"/>
      <c r="AW372" s="932"/>
      <c r="AX372" s="932"/>
      <c r="BA372" s="1253"/>
      <c r="BB372" s="1253"/>
      <c r="BC372" s="1253"/>
      <c r="BE372" s="1233"/>
      <c r="BF372" s="1233"/>
      <c r="BG372" s="1233"/>
      <c r="BH372" s="1233"/>
      <c r="BI372" s="1233"/>
      <c r="BJ372" s="1233"/>
      <c r="BK372" s="1233"/>
      <c r="BL372" s="1233"/>
      <c r="BM372" s="1233"/>
      <c r="BN372" s="1233"/>
      <c r="BO372" s="1233"/>
      <c r="BP372" s="1233"/>
      <c r="BQ372" s="1233"/>
      <c r="BR372" s="1233"/>
      <c r="BS372" s="1233"/>
      <c r="BT372" s="1233"/>
      <c r="BU372" s="1233"/>
      <c r="BV372" s="1233"/>
      <c r="BW372" s="1233"/>
      <c r="BX372" s="1233"/>
      <c r="BY372" s="1233"/>
      <c r="BZ372" s="1233"/>
      <c r="CA372" s="1233"/>
      <c r="CB372" s="1233"/>
      <c r="CC372" s="1233"/>
      <c r="CD372" s="1233"/>
      <c r="CE372" s="1233"/>
      <c r="CF372" s="1233"/>
      <c r="CG372" s="1233"/>
      <c r="CH372" s="1233"/>
      <c r="CI372" s="1233"/>
      <c r="CJ372" s="1233"/>
      <c r="CK372" s="1233"/>
      <c r="CL372" s="1233"/>
      <c r="CM372" s="1233"/>
      <c r="CN372" s="1233"/>
      <c r="CO372" s="1233"/>
      <c r="CP372" s="1233"/>
      <c r="CQ372" s="1233"/>
      <c r="CR372" s="1233"/>
      <c r="CS372" s="1233"/>
      <c r="CT372" s="1233"/>
      <c r="CU372" s="1233"/>
      <c r="CV372" s="1233"/>
      <c r="CW372" s="1233"/>
      <c r="CX372" s="1233"/>
      <c r="CY372" s="1233"/>
      <c r="CZ372" s="1233"/>
      <c r="DA372" s="1233"/>
      <c r="DB372" s="1233"/>
      <c r="DC372" s="1233"/>
      <c r="DD372" s="1233"/>
      <c r="DE372" s="1233"/>
      <c r="DF372" s="1233"/>
      <c r="DG372" s="1233"/>
      <c r="DH372" s="1233"/>
      <c r="DI372" s="1233"/>
      <c r="DJ372" s="1233"/>
      <c r="DK372" s="1233"/>
      <c r="DL372" s="1233"/>
      <c r="DM372" s="1233"/>
      <c r="DN372" s="1233"/>
      <c r="DO372" s="1233"/>
      <c r="DP372" s="1233"/>
      <c r="DQ372" s="1233"/>
      <c r="DR372" s="1233"/>
      <c r="DS372" s="1233"/>
      <c r="DT372" s="1233"/>
      <c r="DU372" s="1233"/>
      <c r="DV372" s="1233"/>
      <c r="DW372" s="1233"/>
      <c r="DX372" s="1233"/>
      <c r="DY372" s="1233"/>
      <c r="DZ372" s="1233"/>
      <c r="EA372" s="1233"/>
      <c r="EB372" s="1233"/>
      <c r="EC372" s="1233"/>
      <c r="ED372" s="1233"/>
      <c r="EE372" s="1233"/>
      <c r="EF372" s="1233"/>
      <c r="EG372" s="1233"/>
      <c r="EH372" s="1253"/>
      <c r="EI372" s="1253"/>
      <c r="EJ372" s="1253"/>
      <c r="EK372" s="1253"/>
      <c r="EM372" s="1233"/>
      <c r="EN372" s="1233"/>
      <c r="EO372" s="1233"/>
      <c r="EP372" s="1233"/>
      <c r="EQ372" s="1233"/>
      <c r="ER372" s="1233"/>
      <c r="ES372" s="1233"/>
      <c r="ET372" s="1233"/>
      <c r="EU372" s="1233"/>
      <c r="EV372" s="1233"/>
      <c r="EW372" s="1233"/>
      <c r="EX372" s="1233"/>
      <c r="EY372" s="1233"/>
      <c r="EZ372" s="1233"/>
      <c r="FA372" s="1233"/>
      <c r="FB372" s="1233"/>
      <c r="FC372" s="1233"/>
      <c r="FD372" s="1233"/>
      <c r="FE372" s="1233"/>
      <c r="FF372" s="1233"/>
      <c r="FG372" s="1233"/>
      <c r="FH372" s="1233"/>
      <c r="FI372" s="1233"/>
      <c r="FJ372" s="1233"/>
      <c r="FK372" s="1233"/>
      <c r="FL372" s="1233"/>
      <c r="FM372" s="1233"/>
      <c r="FN372" s="1233"/>
      <c r="FO372" s="1233"/>
      <c r="FP372" s="1233"/>
      <c r="FQ372" s="1233"/>
      <c r="FR372" s="1233"/>
      <c r="FS372" s="1233"/>
      <c r="FT372" s="1233"/>
      <c r="FU372" s="1233"/>
      <c r="FV372" s="1233"/>
      <c r="FW372" s="1233"/>
      <c r="FX372" s="1233"/>
      <c r="FY372" s="1233"/>
      <c r="FZ372" s="1233"/>
      <c r="GA372" s="1233"/>
      <c r="GB372" s="1233"/>
      <c r="GC372" s="1233"/>
      <c r="GD372" s="1233"/>
      <c r="GE372" s="1233"/>
      <c r="GF372" s="1233"/>
      <c r="GG372" s="1233"/>
      <c r="GH372" s="1233"/>
      <c r="GI372" s="1233"/>
      <c r="GJ372" s="1233"/>
      <c r="GK372" s="1233"/>
      <c r="GL372" s="1233"/>
      <c r="GM372" s="1233"/>
      <c r="GN372" s="1233"/>
      <c r="GO372" s="1233"/>
      <c r="GP372" s="1233"/>
      <c r="GQ372" s="1233"/>
      <c r="GR372" s="1233"/>
      <c r="GS372" s="1233"/>
      <c r="GT372" s="1233"/>
      <c r="GU372" s="1233"/>
      <c r="GV372" s="1233"/>
      <c r="GW372" s="1233"/>
      <c r="GX372" s="1233"/>
      <c r="GY372" s="1233"/>
      <c r="GZ372" s="1233"/>
      <c r="HA372" s="1233"/>
      <c r="HB372" s="1233"/>
      <c r="HC372" s="1233"/>
      <c r="HD372" s="1233"/>
      <c r="HE372" s="1233"/>
      <c r="HF372" s="1233"/>
      <c r="HG372" s="1233"/>
      <c r="HH372" s="1233"/>
      <c r="HI372" s="1233"/>
      <c r="HJ372" s="1233"/>
      <c r="HK372" s="1233"/>
      <c r="HL372" s="1233"/>
      <c r="HM372" s="1233"/>
      <c r="HN372" s="1233"/>
      <c r="HO372" s="1233"/>
    </row>
    <row r="373" spans="32:223" s="325" customFormat="1" x14ac:dyDescent="0.2">
      <c r="AF373" s="932"/>
      <c r="AG373" s="932"/>
      <c r="AH373" s="932"/>
      <c r="AI373" s="932"/>
      <c r="AJ373" s="932"/>
      <c r="AK373" s="932"/>
      <c r="AL373" s="932"/>
      <c r="AM373" s="932"/>
      <c r="AN373" s="932"/>
      <c r="AP373" s="932"/>
      <c r="AQ373" s="932"/>
      <c r="AR373" s="932"/>
      <c r="AS373" s="932"/>
      <c r="AT373" s="932"/>
      <c r="AU373" s="932"/>
      <c r="AV373" s="932"/>
      <c r="AW373" s="932"/>
      <c r="AX373" s="932"/>
      <c r="BA373" s="1253"/>
      <c r="BB373" s="1253"/>
      <c r="BC373" s="1253"/>
      <c r="BE373" s="1233"/>
      <c r="BF373" s="1233"/>
      <c r="BG373" s="1233"/>
      <c r="BH373" s="1233"/>
      <c r="BI373" s="1233"/>
      <c r="BJ373" s="1233"/>
      <c r="BK373" s="1233"/>
      <c r="BL373" s="1233"/>
      <c r="BM373" s="1233"/>
      <c r="BN373" s="1233"/>
      <c r="BO373" s="1233"/>
      <c r="BP373" s="1233"/>
      <c r="BQ373" s="1233"/>
      <c r="BR373" s="1233"/>
      <c r="BS373" s="1233"/>
      <c r="BT373" s="1233"/>
      <c r="BU373" s="1233"/>
      <c r="BV373" s="1233"/>
      <c r="BW373" s="1233"/>
      <c r="BX373" s="1233"/>
      <c r="BY373" s="1233"/>
      <c r="BZ373" s="1233"/>
      <c r="CA373" s="1233"/>
      <c r="CB373" s="1233"/>
      <c r="CC373" s="1233"/>
      <c r="CD373" s="1233"/>
      <c r="CE373" s="1233"/>
      <c r="CF373" s="1233"/>
      <c r="CG373" s="1233"/>
      <c r="CH373" s="1233"/>
      <c r="CI373" s="1233"/>
      <c r="CJ373" s="1233"/>
      <c r="CK373" s="1233"/>
      <c r="CL373" s="1233"/>
      <c r="CM373" s="1233"/>
      <c r="CN373" s="1233"/>
      <c r="CO373" s="1233"/>
      <c r="CP373" s="1233"/>
      <c r="CQ373" s="1233"/>
      <c r="CR373" s="1233"/>
      <c r="CS373" s="1233"/>
      <c r="CT373" s="1233"/>
      <c r="CU373" s="1233"/>
      <c r="CV373" s="1233"/>
      <c r="CW373" s="1233"/>
      <c r="CX373" s="1233"/>
      <c r="CY373" s="1233"/>
      <c r="CZ373" s="1233"/>
      <c r="DA373" s="1233"/>
      <c r="DB373" s="1233"/>
      <c r="DC373" s="1233"/>
      <c r="DD373" s="1233"/>
      <c r="DE373" s="1233"/>
      <c r="DF373" s="1233"/>
      <c r="DG373" s="1233"/>
      <c r="DH373" s="1233"/>
      <c r="DI373" s="1233"/>
      <c r="DJ373" s="1233"/>
      <c r="DK373" s="1233"/>
      <c r="DL373" s="1233"/>
      <c r="DM373" s="1233"/>
      <c r="DN373" s="1233"/>
      <c r="DO373" s="1233"/>
      <c r="DP373" s="1233"/>
      <c r="DQ373" s="1233"/>
      <c r="DR373" s="1233"/>
      <c r="DS373" s="1233"/>
      <c r="DT373" s="1233"/>
      <c r="DU373" s="1233"/>
      <c r="DV373" s="1233"/>
      <c r="DW373" s="1233"/>
      <c r="DX373" s="1233"/>
      <c r="DY373" s="1233"/>
      <c r="DZ373" s="1233"/>
      <c r="EA373" s="1233"/>
      <c r="EB373" s="1233"/>
      <c r="EC373" s="1233"/>
      <c r="ED373" s="1233"/>
      <c r="EE373" s="1233"/>
      <c r="EF373" s="1233"/>
      <c r="EG373" s="1233"/>
      <c r="EH373" s="1253"/>
      <c r="EI373" s="1253"/>
      <c r="EJ373" s="1253"/>
      <c r="EK373" s="1253"/>
      <c r="EM373" s="1233"/>
      <c r="EN373" s="1233"/>
      <c r="EO373" s="1233"/>
      <c r="EP373" s="1233"/>
      <c r="EQ373" s="1233"/>
      <c r="ER373" s="1233"/>
      <c r="ES373" s="1233"/>
      <c r="ET373" s="1233"/>
      <c r="EU373" s="1233"/>
      <c r="EV373" s="1233"/>
      <c r="EW373" s="1233"/>
      <c r="EX373" s="1233"/>
      <c r="EY373" s="1233"/>
      <c r="EZ373" s="1233"/>
      <c r="FA373" s="1233"/>
      <c r="FB373" s="1233"/>
      <c r="FC373" s="1233"/>
      <c r="FD373" s="1233"/>
      <c r="FE373" s="1233"/>
      <c r="FF373" s="1233"/>
      <c r="FG373" s="1233"/>
      <c r="FH373" s="1233"/>
      <c r="FI373" s="1233"/>
      <c r="FJ373" s="1233"/>
      <c r="FK373" s="1233"/>
      <c r="FL373" s="1233"/>
      <c r="FM373" s="1233"/>
      <c r="FN373" s="1233"/>
      <c r="FO373" s="1233"/>
      <c r="FP373" s="1233"/>
      <c r="FQ373" s="1233"/>
      <c r="FR373" s="1233"/>
      <c r="FS373" s="1233"/>
      <c r="FT373" s="1233"/>
      <c r="FU373" s="1233"/>
      <c r="FV373" s="1233"/>
      <c r="FW373" s="1233"/>
      <c r="FX373" s="1233"/>
      <c r="FY373" s="1233"/>
      <c r="FZ373" s="1233"/>
      <c r="GA373" s="1233"/>
      <c r="GB373" s="1233"/>
      <c r="GC373" s="1233"/>
      <c r="GD373" s="1233"/>
      <c r="GE373" s="1233"/>
      <c r="GF373" s="1233"/>
      <c r="GG373" s="1233"/>
      <c r="GH373" s="1233"/>
      <c r="GI373" s="1233"/>
      <c r="GJ373" s="1233"/>
      <c r="GK373" s="1233"/>
      <c r="GL373" s="1233"/>
      <c r="GM373" s="1233"/>
      <c r="GN373" s="1233"/>
      <c r="GO373" s="1233"/>
      <c r="GP373" s="1233"/>
      <c r="GQ373" s="1233"/>
      <c r="GR373" s="1233"/>
      <c r="GS373" s="1233"/>
      <c r="GT373" s="1233"/>
      <c r="GU373" s="1233"/>
      <c r="GV373" s="1233"/>
      <c r="GW373" s="1233"/>
      <c r="GX373" s="1233"/>
      <c r="GY373" s="1233"/>
      <c r="GZ373" s="1233"/>
      <c r="HA373" s="1233"/>
      <c r="HB373" s="1233"/>
      <c r="HC373" s="1233"/>
      <c r="HD373" s="1233"/>
      <c r="HE373" s="1233"/>
      <c r="HF373" s="1233"/>
      <c r="HG373" s="1233"/>
      <c r="HH373" s="1233"/>
      <c r="HI373" s="1233"/>
      <c r="HJ373" s="1233"/>
      <c r="HK373" s="1233"/>
      <c r="HL373" s="1233"/>
      <c r="HM373" s="1233"/>
      <c r="HN373" s="1233"/>
      <c r="HO373" s="1233"/>
    </row>
    <row r="374" spans="32:223" s="325" customFormat="1" x14ac:dyDescent="0.2">
      <c r="AF374" s="932"/>
      <c r="AG374" s="932"/>
      <c r="AH374" s="932"/>
      <c r="AI374" s="932"/>
      <c r="AJ374" s="932"/>
      <c r="AK374" s="932"/>
      <c r="AL374" s="932"/>
      <c r="AM374" s="932"/>
      <c r="AN374" s="932"/>
      <c r="AP374" s="932"/>
      <c r="AQ374" s="932"/>
      <c r="AR374" s="932"/>
      <c r="AS374" s="932"/>
      <c r="AT374" s="932"/>
      <c r="AU374" s="932"/>
      <c r="AV374" s="932"/>
      <c r="AW374" s="932"/>
      <c r="AX374" s="932"/>
      <c r="BA374" s="1253"/>
      <c r="BB374" s="1253"/>
      <c r="BC374" s="1253"/>
      <c r="BE374" s="1233"/>
      <c r="BF374" s="1233"/>
      <c r="BG374" s="1233"/>
      <c r="BH374" s="1233"/>
      <c r="BI374" s="1233"/>
      <c r="BJ374" s="1233"/>
      <c r="BK374" s="1233"/>
      <c r="BL374" s="1233"/>
      <c r="BM374" s="1233"/>
      <c r="BN374" s="1233"/>
      <c r="BO374" s="1233"/>
      <c r="BP374" s="1233"/>
      <c r="BQ374" s="1233"/>
      <c r="BR374" s="1233"/>
      <c r="BS374" s="1233"/>
      <c r="BT374" s="1233"/>
      <c r="BU374" s="1233"/>
      <c r="BV374" s="1233"/>
      <c r="BW374" s="1233"/>
      <c r="BX374" s="1233"/>
      <c r="BY374" s="1233"/>
      <c r="BZ374" s="1233"/>
      <c r="CA374" s="1233"/>
      <c r="CB374" s="1233"/>
      <c r="CC374" s="1233"/>
      <c r="CD374" s="1233"/>
      <c r="CE374" s="1233"/>
      <c r="CF374" s="1233"/>
      <c r="CG374" s="1233"/>
      <c r="CH374" s="1233"/>
      <c r="CI374" s="1233"/>
      <c r="CJ374" s="1233"/>
      <c r="CK374" s="1233"/>
      <c r="CL374" s="1233"/>
      <c r="CM374" s="1233"/>
      <c r="CN374" s="1233"/>
      <c r="CO374" s="1233"/>
      <c r="CP374" s="1233"/>
      <c r="CQ374" s="1233"/>
      <c r="CR374" s="1233"/>
      <c r="CS374" s="1233"/>
      <c r="CT374" s="1233"/>
      <c r="CU374" s="1233"/>
      <c r="CV374" s="1233"/>
      <c r="CW374" s="1233"/>
      <c r="CX374" s="1233"/>
      <c r="CY374" s="1233"/>
      <c r="CZ374" s="1233"/>
      <c r="DA374" s="1233"/>
      <c r="DB374" s="1233"/>
      <c r="DC374" s="1233"/>
      <c r="DD374" s="1233"/>
      <c r="DE374" s="1233"/>
      <c r="DF374" s="1233"/>
      <c r="DG374" s="1233"/>
      <c r="DH374" s="1233"/>
      <c r="DI374" s="1233"/>
      <c r="DJ374" s="1233"/>
      <c r="DK374" s="1233"/>
      <c r="DL374" s="1233"/>
      <c r="DM374" s="1233"/>
      <c r="DN374" s="1233"/>
      <c r="DO374" s="1233"/>
      <c r="DP374" s="1233"/>
      <c r="DQ374" s="1233"/>
      <c r="DR374" s="1233"/>
      <c r="DS374" s="1233"/>
      <c r="DT374" s="1233"/>
      <c r="DU374" s="1233"/>
      <c r="DV374" s="1233"/>
      <c r="DW374" s="1233"/>
      <c r="DX374" s="1233"/>
      <c r="DY374" s="1233"/>
      <c r="DZ374" s="1233"/>
      <c r="EA374" s="1233"/>
      <c r="EB374" s="1233"/>
      <c r="EC374" s="1233"/>
      <c r="ED374" s="1233"/>
      <c r="EE374" s="1233"/>
      <c r="EF374" s="1233"/>
      <c r="EG374" s="1233"/>
      <c r="EH374" s="1253"/>
      <c r="EI374" s="1253"/>
      <c r="EJ374" s="1253"/>
      <c r="EK374" s="1253"/>
      <c r="EM374" s="1233"/>
      <c r="EN374" s="1233"/>
      <c r="EO374" s="1233"/>
      <c r="EP374" s="1233"/>
      <c r="EQ374" s="1233"/>
      <c r="ER374" s="1233"/>
      <c r="ES374" s="1233"/>
      <c r="ET374" s="1233"/>
      <c r="EU374" s="1233"/>
      <c r="EV374" s="1233"/>
      <c r="EW374" s="1233"/>
      <c r="EX374" s="1233"/>
      <c r="EY374" s="1233"/>
      <c r="EZ374" s="1233"/>
      <c r="FA374" s="1233"/>
      <c r="FB374" s="1233"/>
      <c r="FC374" s="1233"/>
      <c r="FD374" s="1233"/>
      <c r="FE374" s="1233"/>
      <c r="FF374" s="1233"/>
      <c r="FG374" s="1233"/>
      <c r="FH374" s="1233"/>
      <c r="FI374" s="1233"/>
      <c r="FJ374" s="1233"/>
      <c r="FK374" s="1233"/>
      <c r="FL374" s="1233"/>
      <c r="FM374" s="1233"/>
      <c r="FN374" s="1233"/>
      <c r="FO374" s="1233"/>
      <c r="FP374" s="1233"/>
      <c r="FQ374" s="1233"/>
      <c r="FR374" s="1233"/>
      <c r="FS374" s="1233"/>
      <c r="FT374" s="1233"/>
      <c r="FU374" s="1233"/>
      <c r="FV374" s="1233"/>
      <c r="FW374" s="1233"/>
      <c r="FX374" s="1233"/>
      <c r="FY374" s="1233"/>
      <c r="FZ374" s="1233"/>
      <c r="GA374" s="1233"/>
      <c r="GB374" s="1233"/>
      <c r="GC374" s="1233"/>
      <c r="GD374" s="1233"/>
      <c r="GE374" s="1233"/>
      <c r="GF374" s="1233"/>
      <c r="GG374" s="1233"/>
      <c r="GH374" s="1233"/>
      <c r="GI374" s="1233"/>
      <c r="GJ374" s="1233"/>
      <c r="GK374" s="1233"/>
      <c r="GL374" s="1233"/>
      <c r="GM374" s="1233"/>
      <c r="GN374" s="1233"/>
      <c r="GO374" s="1233"/>
      <c r="GP374" s="1233"/>
      <c r="GQ374" s="1233"/>
      <c r="GR374" s="1233"/>
      <c r="GS374" s="1233"/>
      <c r="GT374" s="1233"/>
      <c r="GU374" s="1233"/>
      <c r="GV374" s="1233"/>
      <c r="GW374" s="1233"/>
      <c r="GX374" s="1233"/>
      <c r="GY374" s="1233"/>
      <c r="GZ374" s="1233"/>
      <c r="HA374" s="1233"/>
      <c r="HB374" s="1233"/>
      <c r="HC374" s="1233"/>
      <c r="HD374" s="1233"/>
      <c r="HE374" s="1233"/>
      <c r="HF374" s="1233"/>
      <c r="HG374" s="1233"/>
      <c r="HH374" s="1233"/>
      <c r="HI374" s="1233"/>
      <c r="HJ374" s="1233"/>
      <c r="HK374" s="1233"/>
      <c r="HL374" s="1233"/>
      <c r="HM374" s="1233"/>
      <c r="HN374" s="1233"/>
      <c r="HO374" s="1233"/>
    </row>
    <row r="375" spans="32:223" s="325" customFormat="1" x14ac:dyDescent="0.2">
      <c r="AF375" s="932"/>
      <c r="AG375" s="932"/>
      <c r="AH375" s="932"/>
      <c r="AI375" s="932"/>
      <c r="AJ375" s="932"/>
      <c r="AK375" s="932"/>
      <c r="AL375" s="932"/>
      <c r="AM375" s="932"/>
      <c r="AN375" s="932"/>
      <c r="AP375" s="932"/>
      <c r="AQ375" s="932"/>
      <c r="AR375" s="932"/>
      <c r="AS375" s="932"/>
      <c r="AT375" s="932"/>
      <c r="AU375" s="932"/>
      <c r="AV375" s="932"/>
      <c r="AW375" s="932"/>
      <c r="AX375" s="932"/>
      <c r="BA375" s="1253"/>
      <c r="BB375" s="1253"/>
      <c r="BC375" s="1253"/>
      <c r="BE375" s="1233"/>
      <c r="BF375" s="1233"/>
      <c r="BG375" s="1233"/>
      <c r="BH375" s="1233"/>
      <c r="BI375" s="1233"/>
      <c r="BJ375" s="1233"/>
      <c r="BK375" s="1233"/>
      <c r="BL375" s="1233"/>
      <c r="BM375" s="1233"/>
      <c r="BN375" s="1233"/>
      <c r="BO375" s="1233"/>
      <c r="BP375" s="1233"/>
      <c r="BQ375" s="1233"/>
      <c r="BR375" s="1233"/>
      <c r="BS375" s="1233"/>
      <c r="BT375" s="1233"/>
      <c r="BU375" s="1233"/>
      <c r="BV375" s="1233"/>
      <c r="BW375" s="1233"/>
      <c r="BX375" s="1233"/>
      <c r="BY375" s="1233"/>
      <c r="BZ375" s="1233"/>
      <c r="CA375" s="1233"/>
      <c r="CB375" s="1233"/>
      <c r="CC375" s="1233"/>
      <c r="CD375" s="1233"/>
      <c r="CE375" s="1233"/>
      <c r="CF375" s="1233"/>
      <c r="CG375" s="1233"/>
      <c r="CH375" s="1233"/>
      <c r="CI375" s="1233"/>
      <c r="CJ375" s="1233"/>
      <c r="CK375" s="1233"/>
      <c r="CL375" s="1233"/>
      <c r="CM375" s="1233"/>
      <c r="CN375" s="1233"/>
      <c r="CO375" s="1233"/>
      <c r="CP375" s="1233"/>
      <c r="CQ375" s="1233"/>
      <c r="CR375" s="1233"/>
      <c r="CS375" s="1233"/>
      <c r="CT375" s="1233"/>
      <c r="CU375" s="1233"/>
      <c r="CV375" s="1233"/>
      <c r="CW375" s="1233"/>
      <c r="CX375" s="1233"/>
      <c r="CY375" s="1233"/>
      <c r="CZ375" s="1233"/>
      <c r="DA375" s="1233"/>
      <c r="DB375" s="1233"/>
      <c r="DC375" s="1233"/>
      <c r="DD375" s="1233"/>
      <c r="DE375" s="1233"/>
      <c r="DF375" s="1233"/>
      <c r="DG375" s="1233"/>
      <c r="DH375" s="1233"/>
      <c r="DI375" s="1233"/>
      <c r="DJ375" s="1233"/>
      <c r="DK375" s="1233"/>
      <c r="DL375" s="1233"/>
      <c r="DM375" s="1233"/>
      <c r="DN375" s="1233"/>
      <c r="DO375" s="1233"/>
      <c r="DP375" s="1233"/>
      <c r="DQ375" s="1233"/>
      <c r="DR375" s="1233"/>
      <c r="DS375" s="1233"/>
      <c r="DT375" s="1233"/>
      <c r="DU375" s="1233"/>
      <c r="DV375" s="1233"/>
      <c r="DW375" s="1233"/>
      <c r="DX375" s="1233"/>
      <c r="DY375" s="1233"/>
      <c r="DZ375" s="1233"/>
      <c r="EA375" s="1233"/>
      <c r="EB375" s="1233"/>
      <c r="EC375" s="1233"/>
      <c r="ED375" s="1233"/>
      <c r="EE375" s="1233"/>
      <c r="EF375" s="1233"/>
      <c r="EG375" s="1233"/>
      <c r="EH375" s="1253"/>
      <c r="EI375" s="1253"/>
      <c r="EJ375" s="1253"/>
      <c r="EK375" s="1253"/>
      <c r="EM375" s="1233"/>
      <c r="EN375" s="1233"/>
      <c r="EO375" s="1233"/>
      <c r="EP375" s="1233"/>
      <c r="EQ375" s="1233"/>
      <c r="ER375" s="1233"/>
      <c r="ES375" s="1233"/>
      <c r="ET375" s="1233"/>
      <c r="EU375" s="1233"/>
      <c r="EV375" s="1233"/>
      <c r="EW375" s="1233"/>
      <c r="EX375" s="1233"/>
      <c r="EY375" s="1233"/>
      <c r="EZ375" s="1233"/>
      <c r="FA375" s="1233"/>
      <c r="FB375" s="1233"/>
      <c r="FC375" s="1233"/>
      <c r="FD375" s="1233"/>
      <c r="FE375" s="1233"/>
      <c r="FF375" s="1233"/>
      <c r="FG375" s="1233"/>
      <c r="FH375" s="1233"/>
      <c r="FI375" s="1233"/>
      <c r="FJ375" s="1233"/>
      <c r="FK375" s="1233"/>
      <c r="FL375" s="1233"/>
      <c r="FM375" s="1233"/>
      <c r="FN375" s="1233"/>
      <c r="FO375" s="1233"/>
      <c r="FP375" s="1233"/>
      <c r="FQ375" s="1233"/>
      <c r="FR375" s="1233"/>
      <c r="FS375" s="1233"/>
      <c r="FT375" s="1233"/>
      <c r="FU375" s="1233"/>
      <c r="FV375" s="1233"/>
      <c r="FW375" s="1233"/>
      <c r="FX375" s="1233"/>
      <c r="FY375" s="1233"/>
      <c r="FZ375" s="1233"/>
      <c r="GA375" s="1233"/>
      <c r="GB375" s="1233"/>
      <c r="GC375" s="1233"/>
      <c r="GD375" s="1233"/>
      <c r="GE375" s="1233"/>
      <c r="GF375" s="1233"/>
      <c r="GG375" s="1233"/>
      <c r="GH375" s="1233"/>
      <c r="GI375" s="1233"/>
      <c r="GJ375" s="1233"/>
      <c r="GK375" s="1233"/>
      <c r="GL375" s="1233"/>
      <c r="GM375" s="1233"/>
      <c r="GN375" s="1233"/>
      <c r="GO375" s="1233"/>
      <c r="GP375" s="1233"/>
      <c r="GQ375" s="1233"/>
      <c r="GR375" s="1233"/>
      <c r="GS375" s="1233"/>
      <c r="GT375" s="1233"/>
      <c r="GU375" s="1233"/>
      <c r="GV375" s="1233"/>
      <c r="GW375" s="1233"/>
      <c r="GX375" s="1233"/>
      <c r="GY375" s="1233"/>
      <c r="GZ375" s="1233"/>
      <c r="HA375" s="1233"/>
      <c r="HB375" s="1233"/>
      <c r="HC375" s="1233"/>
      <c r="HD375" s="1233"/>
      <c r="HE375" s="1233"/>
      <c r="HF375" s="1233"/>
      <c r="HG375" s="1233"/>
      <c r="HH375" s="1233"/>
      <c r="HI375" s="1233"/>
      <c r="HJ375" s="1233"/>
      <c r="HK375" s="1233"/>
      <c r="HL375" s="1233"/>
      <c r="HM375" s="1233"/>
      <c r="HN375" s="1233"/>
      <c r="HO375" s="1233"/>
    </row>
    <row r="376" spans="32:223" s="325" customFormat="1" x14ac:dyDescent="0.2">
      <c r="AF376" s="932"/>
      <c r="AG376" s="932"/>
      <c r="AH376" s="932"/>
      <c r="AI376" s="932"/>
      <c r="AJ376" s="932"/>
      <c r="AK376" s="932"/>
      <c r="AL376" s="932"/>
      <c r="AM376" s="932"/>
      <c r="AN376" s="932"/>
      <c r="AP376" s="932"/>
      <c r="AQ376" s="932"/>
      <c r="AR376" s="932"/>
      <c r="AS376" s="932"/>
      <c r="AT376" s="932"/>
      <c r="AU376" s="932"/>
      <c r="AV376" s="932"/>
      <c r="AW376" s="932"/>
      <c r="AX376" s="932"/>
      <c r="BA376" s="1253"/>
      <c r="BB376" s="1253"/>
      <c r="BC376" s="1253"/>
      <c r="BE376" s="1233"/>
      <c r="BF376" s="1233"/>
      <c r="BG376" s="1233"/>
      <c r="BH376" s="1233"/>
      <c r="BI376" s="1233"/>
      <c r="BJ376" s="1233"/>
      <c r="BK376" s="1233"/>
      <c r="BL376" s="1233"/>
      <c r="BM376" s="1233"/>
      <c r="BN376" s="1233"/>
      <c r="BO376" s="1233"/>
      <c r="BP376" s="1233"/>
      <c r="BQ376" s="1233"/>
      <c r="BR376" s="1233"/>
      <c r="BS376" s="1233"/>
      <c r="BT376" s="1233"/>
      <c r="BU376" s="1233"/>
      <c r="BV376" s="1233"/>
      <c r="BW376" s="1233"/>
      <c r="BX376" s="1233"/>
      <c r="BY376" s="1233"/>
      <c r="BZ376" s="1233"/>
      <c r="CA376" s="1233"/>
      <c r="CB376" s="1233"/>
      <c r="CC376" s="1233"/>
      <c r="CD376" s="1233"/>
      <c r="CE376" s="1233"/>
      <c r="CF376" s="1233"/>
      <c r="CG376" s="1233"/>
      <c r="CH376" s="1233"/>
      <c r="CI376" s="1233"/>
      <c r="CJ376" s="1233"/>
      <c r="CK376" s="1233"/>
      <c r="CL376" s="1233"/>
      <c r="CM376" s="1233"/>
      <c r="CN376" s="1233"/>
      <c r="CO376" s="1233"/>
      <c r="CP376" s="1233"/>
      <c r="CQ376" s="1233"/>
      <c r="CR376" s="1233"/>
      <c r="CS376" s="1233"/>
      <c r="CT376" s="1233"/>
      <c r="CU376" s="1233"/>
      <c r="CV376" s="1233"/>
      <c r="CW376" s="1233"/>
      <c r="CX376" s="1233"/>
      <c r="CY376" s="1233"/>
      <c r="CZ376" s="1233"/>
      <c r="DA376" s="1233"/>
      <c r="DB376" s="1233"/>
      <c r="DC376" s="1233"/>
      <c r="DD376" s="1233"/>
      <c r="DE376" s="1233"/>
      <c r="DF376" s="1233"/>
      <c r="DG376" s="1233"/>
      <c r="DH376" s="1233"/>
      <c r="DI376" s="1233"/>
      <c r="DJ376" s="1233"/>
      <c r="DK376" s="1233"/>
      <c r="DL376" s="1233"/>
      <c r="DM376" s="1233"/>
      <c r="DN376" s="1233"/>
      <c r="DO376" s="1233"/>
      <c r="DP376" s="1233"/>
      <c r="DQ376" s="1233"/>
      <c r="DR376" s="1233"/>
      <c r="DS376" s="1233"/>
      <c r="DT376" s="1233"/>
      <c r="DU376" s="1233"/>
      <c r="DV376" s="1233"/>
      <c r="DW376" s="1233"/>
      <c r="DX376" s="1233"/>
      <c r="DY376" s="1233"/>
      <c r="DZ376" s="1233"/>
      <c r="EA376" s="1233"/>
      <c r="EB376" s="1233"/>
      <c r="EC376" s="1233"/>
      <c r="ED376" s="1233"/>
      <c r="EE376" s="1233"/>
      <c r="EF376" s="1233"/>
      <c r="EG376" s="1233"/>
      <c r="EH376" s="1253"/>
      <c r="EI376" s="1253"/>
      <c r="EJ376" s="1253"/>
      <c r="EK376" s="1253"/>
      <c r="EM376" s="1233"/>
      <c r="EN376" s="1233"/>
      <c r="EO376" s="1233"/>
      <c r="EP376" s="1233"/>
      <c r="EQ376" s="1233"/>
      <c r="ER376" s="1233"/>
      <c r="ES376" s="1233"/>
      <c r="ET376" s="1233"/>
      <c r="EU376" s="1233"/>
      <c r="EV376" s="1233"/>
      <c r="EW376" s="1233"/>
      <c r="EX376" s="1233"/>
      <c r="EY376" s="1233"/>
      <c r="EZ376" s="1233"/>
      <c r="FA376" s="1233"/>
      <c r="FB376" s="1233"/>
      <c r="FC376" s="1233"/>
      <c r="FD376" s="1233"/>
      <c r="FE376" s="1233"/>
      <c r="FF376" s="1233"/>
      <c r="FG376" s="1233"/>
      <c r="FH376" s="1233"/>
      <c r="FI376" s="1233"/>
      <c r="FJ376" s="1233"/>
      <c r="FK376" s="1233"/>
      <c r="FL376" s="1233"/>
      <c r="FM376" s="1233"/>
      <c r="FN376" s="1233"/>
      <c r="FO376" s="1233"/>
      <c r="FP376" s="1233"/>
      <c r="FQ376" s="1233"/>
      <c r="FR376" s="1233"/>
      <c r="FS376" s="1233"/>
      <c r="FT376" s="1233"/>
      <c r="FU376" s="1233"/>
      <c r="FV376" s="1233"/>
      <c r="FW376" s="1233"/>
      <c r="FX376" s="1233"/>
      <c r="FY376" s="1233"/>
      <c r="FZ376" s="1233"/>
      <c r="GA376" s="1233"/>
      <c r="GB376" s="1233"/>
      <c r="GC376" s="1233"/>
      <c r="GD376" s="1233"/>
      <c r="GE376" s="1233"/>
      <c r="GF376" s="1233"/>
      <c r="GG376" s="1233"/>
      <c r="GH376" s="1233"/>
      <c r="GI376" s="1233"/>
      <c r="GJ376" s="1233"/>
      <c r="GK376" s="1233"/>
      <c r="GL376" s="1233"/>
      <c r="GM376" s="1233"/>
      <c r="GN376" s="1233"/>
      <c r="GO376" s="1233"/>
      <c r="GP376" s="1233"/>
      <c r="GQ376" s="1233"/>
      <c r="GR376" s="1233"/>
      <c r="GS376" s="1233"/>
      <c r="GT376" s="1233"/>
      <c r="GU376" s="1233"/>
      <c r="GV376" s="1233"/>
      <c r="GW376" s="1233"/>
      <c r="GX376" s="1233"/>
      <c r="GY376" s="1233"/>
      <c r="GZ376" s="1233"/>
      <c r="HA376" s="1233"/>
      <c r="HB376" s="1233"/>
      <c r="HC376" s="1233"/>
      <c r="HD376" s="1233"/>
      <c r="HE376" s="1233"/>
      <c r="HF376" s="1233"/>
      <c r="HG376" s="1233"/>
      <c r="HH376" s="1233"/>
      <c r="HI376" s="1233"/>
      <c r="HJ376" s="1233"/>
      <c r="HK376" s="1233"/>
      <c r="HL376" s="1233"/>
      <c r="HM376" s="1233"/>
      <c r="HN376" s="1233"/>
      <c r="HO376" s="1233"/>
    </row>
    <row r="377" spans="32:223" s="325" customFormat="1" x14ac:dyDescent="0.2">
      <c r="AF377" s="932"/>
      <c r="AG377" s="932"/>
      <c r="AH377" s="932"/>
      <c r="AI377" s="932"/>
      <c r="AJ377" s="932"/>
      <c r="AK377" s="932"/>
      <c r="AL377" s="932"/>
      <c r="AM377" s="932"/>
      <c r="AN377" s="932"/>
      <c r="AP377" s="932"/>
      <c r="AQ377" s="932"/>
      <c r="AR377" s="932"/>
      <c r="AS377" s="932"/>
      <c r="AT377" s="932"/>
      <c r="AU377" s="932"/>
      <c r="AV377" s="932"/>
      <c r="AW377" s="932"/>
      <c r="AX377" s="932"/>
      <c r="BA377" s="1253"/>
      <c r="BB377" s="1253"/>
      <c r="BC377" s="1253"/>
      <c r="BE377" s="1233"/>
      <c r="BF377" s="1233"/>
      <c r="BG377" s="1233"/>
      <c r="BH377" s="1233"/>
      <c r="BI377" s="1233"/>
      <c r="BJ377" s="1233"/>
      <c r="BK377" s="1233"/>
      <c r="BL377" s="1233"/>
      <c r="BM377" s="1233"/>
      <c r="BN377" s="1233"/>
      <c r="BO377" s="1233"/>
      <c r="BP377" s="1233"/>
      <c r="BQ377" s="1233"/>
      <c r="BR377" s="1233"/>
      <c r="BS377" s="1233"/>
      <c r="BT377" s="1233"/>
      <c r="BU377" s="1233"/>
      <c r="BV377" s="1233"/>
      <c r="BW377" s="1233"/>
      <c r="BX377" s="1233"/>
      <c r="BY377" s="1233"/>
      <c r="BZ377" s="1233"/>
      <c r="CA377" s="1233"/>
      <c r="CB377" s="1233"/>
      <c r="CC377" s="1233"/>
      <c r="CD377" s="1233"/>
      <c r="CE377" s="1233"/>
      <c r="CF377" s="1233"/>
      <c r="CG377" s="1233"/>
      <c r="CH377" s="1233"/>
      <c r="CI377" s="1233"/>
      <c r="CJ377" s="1233"/>
      <c r="CK377" s="1233"/>
      <c r="CL377" s="1233"/>
      <c r="CM377" s="1233"/>
      <c r="CN377" s="1233"/>
      <c r="CO377" s="1233"/>
      <c r="CP377" s="1233"/>
      <c r="CQ377" s="1233"/>
      <c r="CR377" s="1233"/>
      <c r="CS377" s="1233"/>
      <c r="CT377" s="1233"/>
      <c r="CU377" s="1233"/>
      <c r="CV377" s="1233"/>
      <c r="CW377" s="1233"/>
      <c r="CX377" s="1233"/>
      <c r="CY377" s="1233"/>
      <c r="CZ377" s="1233"/>
      <c r="DA377" s="1233"/>
      <c r="DB377" s="1233"/>
      <c r="DC377" s="1233"/>
      <c r="DD377" s="1233"/>
      <c r="DE377" s="1233"/>
      <c r="DF377" s="1233"/>
      <c r="DG377" s="1233"/>
      <c r="DH377" s="1233"/>
      <c r="DI377" s="1233"/>
      <c r="DJ377" s="1233"/>
      <c r="DK377" s="1233"/>
      <c r="DL377" s="1233"/>
      <c r="DM377" s="1233"/>
      <c r="DN377" s="1233"/>
      <c r="DO377" s="1233"/>
      <c r="DP377" s="1233"/>
      <c r="DQ377" s="1233"/>
      <c r="DR377" s="1233"/>
      <c r="DS377" s="1233"/>
      <c r="DT377" s="1233"/>
      <c r="DU377" s="1233"/>
      <c r="DV377" s="1233"/>
      <c r="DW377" s="1233"/>
      <c r="DX377" s="1233"/>
      <c r="DY377" s="1233"/>
      <c r="DZ377" s="1233"/>
      <c r="EA377" s="1233"/>
      <c r="EB377" s="1233"/>
      <c r="EC377" s="1233"/>
      <c r="ED377" s="1233"/>
      <c r="EE377" s="1233"/>
      <c r="EF377" s="1233"/>
      <c r="EG377" s="1233"/>
      <c r="EH377" s="1253"/>
      <c r="EI377" s="1253"/>
      <c r="EJ377" s="1253"/>
      <c r="EK377" s="1253"/>
      <c r="EM377" s="1233"/>
      <c r="EN377" s="1233"/>
      <c r="EO377" s="1233"/>
      <c r="EP377" s="1233"/>
      <c r="EQ377" s="1233"/>
      <c r="ER377" s="1233"/>
      <c r="ES377" s="1233"/>
      <c r="ET377" s="1233"/>
      <c r="EU377" s="1233"/>
      <c r="EV377" s="1233"/>
      <c r="EW377" s="1233"/>
      <c r="EX377" s="1233"/>
      <c r="EY377" s="1233"/>
      <c r="EZ377" s="1233"/>
      <c r="FA377" s="1233"/>
      <c r="FB377" s="1233"/>
      <c r="FC377" s="1233"/>
      <c r="FD377" s="1233"/>
      <c r="FE377" s="1233"/>
      <c r="FF377" s="1233"/>
      <c r="FG377" s="1233"/>
      <c r="FH377" s="1233"/>
      <c r="FI377" s="1233"/>
      <c r="FJ377" s="1233"/>
      <c r="FK377" s="1233"/>
      <c r="FL377" s="1233"/>
      <c r="FM377" s="1233"/>
      <c r="FN377" s="1233"/>
      <c r="FO377" s="1233"/>
      <c r="FP377" s="1233"/>
      <c r="FQ377" s="1233"/>
      <c r="FR377" s="1233"/>
      <c r="FS377" s="1233"/>
      <c r="FT377" s="1233"/>
      <c r="FU377" s="1233"/>
      <c r="FV377" s="1233"/>
      <c r="FW377" s="1233"/>
      <c r="FX377" s="1233"/>
      <c r="FY377" s="1233"/>
      <c r="FZ377" s="1233"/>
      <c r="GA377" s="1233"/>
      <c r="GB377" s="1233"/>
      <c r="GC377" s="1233"/>
      <c r="GD377" s="1233"/>
      <c r="GE377" s="1233"/>
      <c r="GF377" s="1233"/>
      <c r="GG377" s="1233"/>
      <c r="GH377" s="1233"/>
      <c r="GI377" s="1233"/>
      <c r="GJ377" s="1233"/>
      <c r="GK377" s="1233"/>
      <c r="GL377" s="1233"/>
      <c r="GM377" s="1233"/>
      <c r="GN377" s="1233"/>
      <c r="GO377" s="1233"/>
      <c r="GP377" s="1233"/>
      <c r="GQ377" s="1233"/>
      <c r="GR377" s="1233"/>
      <c r="GS377" s="1233"/>
      <c r="GT377" s="1233"/>
      <c r="GU377" s="1233"/>
      <c r="GV377" s="1233"/>
      <c r="GW377" s="1233"/>
      <c r="GX377" s="1233"/>
      <c r="GY377" s="1233"/>
      <c r="GZ377" s="1233"/>
      <c r="HA377" s="1233"/>
      <c r="HB377" s="1233"/>
      <c r="HC377" s="1233"/>
      <c r="HD377" s="1233"/>
      <c r="HE377" s="1233"/>
      <c r="HF377" s="1233"/>
      <c r="HG377" s="1233"/>
      <c r="HH377" s="1233"/>
      <c r="HI377" s="1233"/>
      <c r="HJ377" s="1233"/>
      <c r="HK377" s="1233"/>
      <c r="HL377" s="1233"/>
      <c r="HM377" s="1233"/>
      <c r="HN377" s="1233"/>
      <c r="HO377" s="1233"/>
    </row>
    <row r="378" spans="32:223" s="325" customFormat="1" x14ac:dyDescent="0.2">
      <c r="AF378" s="932"/>
      <c r="AG378" s="932"/>
      <c r="AH378" s="932"/>
      <c r="AI378" s="932"/>
      <c r="AJ378" s="932"/>
      <c r="AK378" s="932"/>
      <c r="AL378" s="932"/>
      <c r="AM378" s="932"/>
      <c r="AN378" s="932"/>
      <c r="AP378" s="932"/>
      <c r="AQ378" s="932"/>
      <c r="AR378" s="932"/>
      <c r="AS378" s="932"/>
      <c r="AT378" s="932"/>
      <c r="AU378" s="932"/>
      <c r="AV378" s="932"/>
      <c r="AW378" s="932"/>
      <c r="AX378" s="932"/>
      <c r="BA378" s="1253"/>
      <c r="BB378" s="1253"/>
      <c r="BC378" s="1253"/>
      <c r="BE378" s="1233"/>
      <c r="BF378" s="1233"/>
      <c r="BG378" s="1233"/>
      <c r="BH378" s="1233"/>
      <c r="BI378" s="1233"/>
      <c r="BJ378" s="1233"/>
      <c r="BK378" s="1233"/>
      <c r="BL378" s="1233"/>
      <c r="BM378" s="1233"/>
      <c r="BN378" s="1233"/>
      <c r="BO378" s="1233"/>
      <c r="BP378" s="1233"/>
      <c r="BQ378" s="1233"/>
      <c r="BR378" s="1233"/>
      <c r="BS378" s="1233"/>
      <c r="BT378" s="1233"/>
      <c r="BU378" s="1233"/>
      <c r="BV378" s="1233"/>
      <c r="BW378" s="1233"/>
      <c r="BX378" s="1233"/>
      <c r="BY378" s="1233"/>
      <c r="BZ378" s="1233"/>
      <c r="CA378" s="1233"/>
      <c r="CB378" s="1233"/>
      <c r="CC378" s="1233"/>
      <c r="CD378" s="1233"/>
      <c r="CE378" s="1233"/>
      <c r="CF378" s="1233"/>
      <c r="CG378" s="1233"/>
      <c r="CH378" s="1233"/>
      <c r="CI378" s="1233"/>
      <c r="CJ378" s="1233"/>
      <c r="CK378" s="1233"/>
      <c r="CL378" s="1233"/>
      <c r="CM378" s="1233"/>
      <c r="CN378" s="1233"/>
      <c r="CO378" s="1233"/>
      <c r="CP378" s="1233"/>
      <c r="CQ378" s="1233"/>
      <c r="CR378" s="1233"/>
      <c r="CS378" s="1233"/>
      <c r="CT378" s="1233"/>
      <c r="CU378" s="1233"/>
      <c r="CV378" s="1233"/>
      <c r="CW378" s="1233"/>
      <c r="CX378" s="1233"/>
      <c r="CY378" s="1233"/>
      <c r="CZ378" s="1233"/>
      <c r="DA378" s="1233"/>
      <c r="DB378" s="1233"/>
      <c r="DC378" s="1233"/>
      <c r="DD378" s="1233"/>
      <c r="DE378" s="1233"/>
      <c r="DF378" s="1233"/>
      <c r="DG378" s="1233"/>
      <c r="DH378" s="1233"/>
      <c r="DI378" s="1233"/>
      <c r="DJ378" s="1233"/>
      <c r="DK378" s="1233"/>
      <c r="DL378" s="1233"/>
      <c r="DM378" s="1233"/>
      <c r="DN378" s="1233"/>
      <c r="DO378" s="1233"/>
      <c r="DP378" s="1233"/>
      <c r="DQ378" s="1233"/>
      <c r="DR378" s="1233"/>
      <c r="DS378" s="1233"/>
      <c r="DT378" s="1233"/>
      <c r="DU378" s="1233"/>
      <c r="DV378" s="1233"/>
      <c r="DW378" s="1233"/>
      <c r="DX378" s="1233"/>
      <c r="DY378" s="1233"/>
      <c r="DZ378" s="1233"/>
      <c r="EA378" s="1233"/>
      <c r="EB378" s="1233"/>
      <c r="EC378" s="1233"/>
      <c r="ED378" s="1233"/>
      <c r="EE378" s="1233"/>
      <c r="EF378" s="1233"/>
      <c r="EG378" s="1233"/>
      <c r="EH378" s="1253"/>
      <c r="EI378" s="1253"/>
      <c r="EJ378" s="1253"/>
      <c r="EK378" s="1253"/>
      <c r="EM378" s="1233"/>
      <c r="EN378" s="1233"/>
      <c r="EO378" s="1233"/>
      <c r="EP378" s="1233"/>
      <c r="EQ378" s="1233"/>
      <c r="ER378" s="1233"/>
      <c r="ES378" s="1233"/>
      <c r="ET378" s="1233"/>
      <c r="EU378" s="1233"/>
      <c r="EV378" s="1233"/>
      <c r="EW378" s="1233"/>
      <c r="EX378" s="1233"/>
      <c r="EY378" s="1233"/>
      <c r="EZ378" s="1233"/>
      <c r="FA378" s="1233"/>
      <c r="FB378" s="1233"/>
      <c r="FC378" s="1233"/>
      <c r="FD378" s="1233"/>
      <c r="FE378" s="1233"/>
      <c r="FF378" s="1233"/>
      <c r="FG378" s="1233"/>
      <c r="FH378" s="1233"/>
      <c r="FI378" s="1233"/>
      <c r="FJ378" s="1233"/>
      <c r="FK378" s="1233"/>
      <c r="FL378" s="1233"/>
      <c r="FM378" s="1233"/>
      <c r="FN378" s="1233"/>
      <c r="FO378" s="1233"/>
      <c r="FP378" s="1233"/>
      <c r="FQ378" s="1233"/>
      <c r="FR378" s="1233"/>
      <c r="FS378" s="1233"/>
      <c r="FT378" s="1233"/>
      <c r="FU378" s="1233"/>
      <c r="FV378" s="1233"/>
      <c r="FW378" s="1233"/>
      <c r="FX378" s="1233"/>
      <c r="FY378" s="1233"/>
      <c r="FZ378" s="1233"/>
      <c r="GA378" s="1233"/>
      <c r="GB378" s="1233"/>
      <c r="GC378" s="1233"/>
      <c r="GD378" s="1233"/>
      <c r="GE378" s="1233"/>
      <c r="GF378" s="1233"/>
      <c r="GG378" s="1233"/>
      <c r="GH378" s="1233"/>
      <c r="GI378" s="1233"/>
      <c r="GJ378" s="1233"/>
      <c r="GK378" s="1233"/>
      <c r="GL378" s="1233"/>
      <c r="GM378" s="1233"/>
      <c r="GN378" s="1233"/>
      <c r="GO378" s="1233"/>
      <c r="GP378" s="1233"/>
      <c r="GQ378" s="1233"/>
      <c r="GR378" s="1233"/>
      <c r="GS378" s="1233"/>
      <c r="GT378" s="1233"/>
      <c r="GU378" s="1233"/>
      <c r="GV378" s="1233"/>
      <c r="GW378" s="1233"/>
      <c r="GX378" s="1233"/>
      <c r="GY378" s="1233"/>
      <c r="GZ378" s="1233"/>
      <c r="HA378" s="1233"/>
      <c r="HB378" s="1233"/>
      <c r="HC378" s="1233"/>
      <c r="HD378" s="1233"/>
      <c r="HE378" s="1233"/>
      <c r="HF378" s="1233"/>
      <c r="HG378" s="1233"/>
      <c r="HH378" s="1233"/>
      <c r="HI378" s="1233"/>
      <c r="HJ378" s="1233"/>
      <c r="HK378" s="1233"/>
      <c r="HL378" s="1233"/>
      <c r="HM378" s="1233"/>
      <c r="HN378" s="1233"/>
      <c r="HO378" s="1233"/>
    </row>
    <row r="379" spans="32:223" s="325" customFormat="1" x14ac:dyDescent="0.2">
      <c r="AF379" s="932"/>
      <c r="AG379" s="932"/>
      <c r="AH379" s="932"/>
      <c r="AI379" s="932"/>
      <c r="AJ379" s="932"/>
      <c r="AK379" s="932"/>
      <c r="AL379" s="932"/>
      <c r="AM379" s="932"/>
      <c r="AN379" s="932"/>
      <c r="AP379" s="932"/>
      <c r="AQ379" s="932"/>
      <c r="AR379" s="932"/>
      <c r="AS379" s="932"/>
      <c r="AT379" s="932"/>
      <c r="AU379" s="932"/>
      <c r="AV379" s="932"/>
      <c r="AW379" s="932"/>
      <c r="AX379" s="932"/>
      <c r="BA379" s="1253"/>
      <c r="BB379" s="1253"/>
      <c r="BC379" s="1253"/>
      <c r="BE379" s="1233"/>
      <c r="BF379" s="1233"/>
      <c r="BG379" s="1233"/>
      <c r="BH379" s="1233"/>
      <c r="BI379" s="1233"/>
      <c r="BJ379" s="1233"/>
      <c r="BK379" s="1233"/>
      <c r="BL379" s="1233"/>
      <c r="BM379" s="1233"/>
      <c r="BN379" s="1233"/>
      <c r="BO379" s="1233"/>
      <c r="BP379" s="1233"/>
      <c r="BQ379" s="1233"/>
      <c r="BR379" s="1233"/>
      <c r="BS379" s="1233"/>
      <c r="BT379" s="1233"/>
      <c r="BU379" s="1233"/>
      <c r="BV379" s="1233"/>
      <c r="BW379" s="1233"/>
      <c r="BX379" s="1233"/>
      <c r="BY379" s="1233"/>
      <c r="BZ379" s="1233"/>
      <c r="CA379" s="1233"/>
      <c r="CB379" s="1233"/>
      <c r="CC379" s="1233"/>
      <c r="CD379" s="1233"/>
      <c r="CE379" s="1233"/>
      <c r="CF379" s="1233"/>
      <c r="CG379" s="1233"/>
      <c r="CH379" s="1233"/>
      <c r="CI379" s="1233"/>
      <c r="CJ379" s="1233"/>
      <c r="CK379" s="1233"/>
      <c r="CL379" s="1233"/>
      <c r="CM379" s="1233"/>
      <c r="CN379" s="1233"/>
      <c r="CO379" s="1233"/>
      <c r="CP379" s="1233"/>
      <c r="CQ379" s="1233"/>
      <c r="CR379" s="1233"/>
      <c r="CS379" s="1233"/>
      <c r="CT379" s="1233"/>
      <c r="CU379" s="1233"/>
      <c r="CV379" s="1233"/>
      <c r="CW379" s="1233"/>
      <c r="CX379" s="1233"/>
      <c r="CY379" s="1233"/>
      <c r="CZ379" s="1233"/>
      <c r="DA379" s="1233"/>
      <c r="DB379" s="1233"/>
      <c r="DC379" s="1233"/>
      <c r="DD379" s="1233"/>
      <c r="DE379" s="1233"/>
      <c r="DF379" s="1233"/>
      <c r="DG379" s="1233"/>
      <c r="DH379" s="1233"/>
      <c r="DI379" s="1233"/>
      <c r="DJ379" s="1233"/>
      <c r="DK379" s="1233"/>
      <c r="DL379" s="1233"/>
      <c r="DM379" s="1233"/>
      <c r="DN379" s="1233"/>
      <c r="DO379" s="1233"/>
      <c r="DP379" s="1233"/>
      <c r="DQ379" s="1233"/>
      <c r="DR379" s="1233"/>
      <c r="DS379" s="1233"/>
      <c r="DT379" s="1233"/>
      <c r="DU379" s="1233"/>
      <c r="DV379" s="1233"/>
      <c r="DW379" s="1233"/>
      <c r="DX379" s="1233"/>
      <c r="DY379" s="1233"/>
      <c r="DZ379" s="1233"/>
      <c r="EA379" s="1233"/>
      <c r="EB379" s="1233"/>
      <c r="EC379" s="1233"/>
      <c r="ED379" s="1233"/>
      <c r="EE379" s="1233"/>
      <c r="EF379" s="1233"/>
      <c r="EG379" s="1233"/>
      <c r="EH379" s="1253"/>
      <c r="EI379" s="1253"/>
      <c r="EJ379" s="1253"/>
      <c r="EK379" s="1253"/>
      <c r="EM379" s="1233"/>
      <c r="EN379" s="1233"/>
      <c r="EO379" s="1233"/>
      <c r="EP379" s="1233"/>
      <c r="EQ379" s="1233"/>
      <c r="ER379" s="1233"/>
      <c r="ES379" s="1233"/>
      <c r="ET379" s="1233"/>
      <c r="EU379" s="1233"/>
      <c r="EV379" s="1233"/>
      <c r="EW379" s="1233"/>
      <c r="EX379" s="1233"/>
      <c r="EY379" s="1233"/>
      <c r="EZ379" s="1233"/>
      <c r="FA379" s="1233"/>
      <c r="FB379" s="1233"/>
      <c r="FC379" s="1233"/>
      <c r="FD379" s="1233"/>
      <c r="FE379" s="1233"/>
      <c r="FF379" s="1233"/>
      <c r="FG379" s="1233"/>
      <c r="FH379" s="1233"/>
      <c r="FI379" s="1233"/>
      <c r="FJ379" s="1233"/>
      <c r="FK379" s="1233"/>
      <c r="FL379" s="1233"/>
      <c r="FM379" s="1233"/>
      <c r="FN379" s="1233"/>
      <c r="FO379" s="1233"/>
      <c r="FP379" s="1233"/>
      <c r="FQ379" s="1233"/>
      <c r="FR379" s="1233"/>
      <c r="FS379" s="1233"/>
      <c r="FT379" s="1233"/>
      <c r="FU379" s="1233"/>
      <c r="FV379" s="1233"/>
      <c r="FW379" s="1233"/>
      <c r="FX379" s="1233"/>
      <c r="FY379" s="1233"/>
      <c r="FZ379" s="1233"/>
      <c r="GA379" s="1233"/>
      <c r="GB379" s="1233"/>
      <c r="GC379" s="1233"/>
      <c r="GD379" s="1233"/>
      <c r="GE379" s="1233"/>
      <c r="GF379" s="1233"/>
      <c r="GG379" s="1233"/>
      <c r="GH379" s="1233"/>
      <c r="GI379" s="1233"/>
      <c r="GJ379" s="1233"/>
      <c r="GK379" s="1233"/>
      <c r="GL379" s="1233"/>
      <c r="GM379" s="1233"/>
      <c r="GN379" s="1233"/>
      <c r="GO379" s="1233"/>
      <c r="GP379" s="1233"/>
      <c r="GQ379" s="1233"/>
      <c r="GR379" s="1233"/>
      <c r="GS379" s="1233"/>
      <c r="GT379" s="1233"/>
      <c r="GU379" s="1233"/>
      <c r="GV379" s="1233"/>
      <c r="GW379" s="1233"/>
      <c r="GX379" s="1233"/>
      <c r="GY379" s="1233"/>
      <c r="GZ379" s="1233"/>
      <c r="HA379" s="1233"/>
      <c r="HB379" s="1233"/>
      <c r="HC379" s="1233"/>
      <c r="HD379" s="1233"/>
      <c r="HE379" s="1233"/>
      <c r="HF379" s="1233"/>
      <c r="HG379" s="1233"/>
      <c r="HH379" s="1233"/>
      <c r="HI379" s="1233"/>
      <c r="HJ379" s="1233"/>
      <c r="HK379" s="1233"/>
      <c r="HL379" s="1233"/>
      <c r="HM379" s="1233"/>
      <c r="HN379" s="1233"/>
      <c r="HO379" s="1233"/>
    </row>
    <row r="380" spans="32:223" s="325" customFormat="1" x14ac:dyDescent="0.2">
      <c r="AF380" s="932"/>
      <c r="AG380" s="932"/>
      <c r="AH380" s="932"/>
      <c r="AI380" s="932"/>
      <c r="AJ380" s="932"/>
      <c r="AK380" s="932"/>
      <c r="AL380" s="932"/>
      <c r="AM380" s="932"/>
      <c r="AN380" s="932"/>
      <c r="AP380" s="932"/>
      <c r="AQ380" s="932"/>
      <c r="AR380" s="932"/>
      <c r="AS380" s="932"/>
      <c r="AT380" s="932"/>
      <c r="AU380" s="932"/>
      <c r="AV380" s="932"/>
      <c r="AW380" s="932"/>
      <c r="AX380" s="932"/>
      <c r="BA380" s="1253"/>
      <c r="BB380" s="1253"/>
      <c r="BC380" s="1253"/>
      <c r="BE380" s="1233"/>
      <c r="BF380" s="1233"/>
      <c r="BG380" s="1233"/>
      <c r="BH380" s="1233"/>
      <c r="BI380" s="1233"/>
      <c r="BJ380" s="1233"/>
      <c r="BK380" s="1233"/>
      <c r="BL380" s="1233"/>
      <c r="BM380" s="1233"/>
      <c r="BN380" s="1233"/>
      <c r="BO380" s="1233"/>
      <c r="BP380" s="1233"/>
      <c r="BQ380" s="1233"/>
      <c r="BR380" s="1233"/>
      <c r="BS380" s="1233"/>
      <c r="BT380" s="1233"/>
      <c r="BU380" s="1233"/>
      <c r="BV380" s="1233"/>
      <c r="BW380" s="1233"/>
      <c r="BX380" s="1233"/>
      <c r="BY380" s="1233"/>
      <c r="BZ380" s="1233"/>
      <c r="CA380" s="1233"/>
      <c r="CB380" s="1233"/>
      <c r="CC380" s="1233"/>
      <c r="CD380" s="1233"/>
      <c r="CE380" s="1233"/>
      <c r="CF380" s="1233"/>
      <c r="CG380" s="1233"/>
      <c r="CH380" s="1233"/>
      <c r="CI380" s="1233"/>
      <c r="CJ380" s="1233"/>
      <c r="CK380" s="1233"/>
      <c r="CL380" s="1233"/>
      <c r="CM380" s="1233"/>
      <c r="CN380" s="1233"/>
      <c r="CO380" s="1233"/>
      <c r="CP380" s="1233"/>
      <c r="CQ380" s="1233"/>
      <c r="CR380" s="1233"/>
      <c r="CS380" s="1233"/>
      <c r="CT380" s="1233"/>
      <c r="CU380" s="1233"/>
      <c r="CV380" s="1233"/>
      <c r="CW380" s="1233"/>
      <c r="CX380" s="1233"/>
      <c r="CY380" s="1233"/>
      <c r="CZ380" s="1233"/>
      <c r="DA380" s="1233"/>
      <c r="DB380" s="1233"/>
      <c r="DC380" s="1233"/>
      <c r="DD380" s="1233"/>
      <c r="DE380" s="1233"/>
      <c r="DF380" s="1233"/>
      <c r="DG380" s="1233"/>
      <c r="DH380" s="1233"/>
      <c r="DI380" s="1233"/>
      <c r="DJ380" s="1233"/>
      <c r="DK380" s="1233"/>
      <c r="DL380" s="1233"/>
      <c r="DM380" s="1233"/>
      <c r="DN380" s="1233"/>
      <c r="DO380" s="1233"/>
      <c r="DP380" s="1233"/>
      <c r="DQ380" s="1233"/>
      <c r="DR380" s="1233"/>
      <c r="DS380" s="1233"/>
      <c r="DT380" s="1233"/>
      <c r="DU380" s="1233"/>
      <c r="DV380" s="1233"/>
      <c r="DW380" s="1233"/>
      <c r="DX380" s="1233"/>
      <c r="DY380" s="1233"/>
      <c r="DZ380" s="1233"/>
      <c r="EA380" s="1233"/>
      <c r="EB380" s="1233"/>
      <c r="EC380" s="1233"/>
      <c r="ED380" s="1233"/>
      <c r="EE380" s="1233"/>
      <c r="EF380" s="1233"/>
      <c r="EG380" s="1233"/>
      <c r="EH380" s="1253"/>
      <c r="EI380" s="1253"/>
      <c r="EJ380" s="1253"/>
      <c r="EK380" s="1253"/>
      <c r="EM380" s="1233"/>
      <c r="EN380" s="1233"/>
      <c r="EO380" s="1233"/>
      <c r="EP380" s="1233"/>
      <c r="EQ380" s="1233"/>
      <c r="ER380" s="1233"/>
      <c r="ES380" s="1233"/>
      <c r="ET380" s="1233"/>
      <c r="EU380" s="1233"/>
      <c r="EV380" s="1233"/>
      <c r="EW380" s="1233"/>
      <c r="EX380" s="1233"/>
      <c r="EY380" s="1233"/>
      <c r="EZ380" s="1233"/>
      <c r="FA380" s="1233"/>
      <c r="FB380" s="1233"/>
      <c r="FC380" s="1233"/>
      <c r="FD380" s="1233"/>
      <c r="FE380" s="1233"/>
      <c r="FF380" s="1233"/>
      <c r="FG380" s="1233"/>
      <c r="FH380" s="1233"/>
      <c r="FI380" s="1233"/>
      <c r="FJ380" s="1233"/>
      <c r="FK380" s="1233"/>
      <c r="FL380" s="1233"/>
      <c r="FM380" s="1233"/>
      <c r="FN380" s="1233"/>
      <c r="FO380" s="1233"/>
      <c r="FP380" s="1233"/>
      <c r="FQ380" s="1233"/>
      <c r="FR380" s="1233"/>
      <c r="FS380" s="1233"/>
      <c r="FT380" s="1233"/>
      <c r="FU380" s="1233"/>
      <c r="FV380" s="1233"/>
      <c r="FW380" s="1233"/>
      <c r="FX380" s="1233"/>
      <c r="FY380" s="1233"/>
      <c r="FZ380" s="1233"/>
      <c r="GA380" s="1233"/>
      <c r="GB380" s="1233"/>
      <c r="GC380" s="1233"/>
      <c r="GD380" s="1233"/>
      <c r="GE380" s="1233"/>
      <c r="GF380" s="1233"/>
      <c r="GG380" s="1233"/>
      <c r="GH380" s="1233"/>
      <c r="GI380" s="1233"/>
      <c r="GJ380" s="1233"/>
      <c r="GK380" s="1233"/>
      <c r="GL380" s="1233"/>
      <c r="GM380" s="1233"/>
      <c r="GN380" s="1233"/>
      <c r="GO380" s="1233"/>
      <c r="GP380" s="1233"/>
      <c r="GQ380" s="1233"/>
      <c r="GR380" s="1233"/>
      <c r="GS380" s="1233"/>
      <c r="GT380" s="1233"/>
      <c r="GU380" s="1233"/>
      <c r="GV380" s="1233"/>
      <c r="GW380" s="1233"/>
      <c r="GX380" s="1233"/>
      <c r="GY380" s="1233"/>
      <c r="GZ380" s="1233"/>
      <c r="HA380" s="1233"/>
      <c r="HB380" s="1233"/>
      <c r="HC380" s="1233"/>
      <c r="HD380" s="1233"/>
      <c r="HE380" s="1233"/>
      <c r="HF380" s="1233"/>
      <c r="HG380" s="1233"/>
      <c r="HH380" s="1233"/>
      <c r="HI380" s="1233"/>
      <c r="HJ380" s="1233"/>
      <c r="HK380" s="1233"/>
      <c r="HL380" s="1233"/>
      <c r="HM380" s="1233"/>
      <c r="HN380" s="1233"/>
      <c r="HO380" s="1233"/>
    </row>
    <row r="381" spans="32:223" s="325" customFormat="1" x14ac:dyDescent="0.2">
      <c r="AF381" s="932"/>
      <c r="AG381" s="932"/>
      <c r="AH381" s="932"/>
      <c r="AI381" s="932"/>
      <c r="AJ381" s="932"/>
      <c r="AK381" s="932"/>
      <c r="AL381" s="932"/>
      <c r="AM381" s="932"/>
      <c r="AN381" s="932"/>
      <c r="AP381" s="932"/>
      <c r="AQ381" s="932"/>
      <c r="AR381" s="932"/>
      <c r="AS381" s="932"/>
      <c r="AT381" s="932"/>
      <c r="AU381" s="932"/>
      <c r="AV381" s="932"/>
      <c r="AW381" s="932"/>
      <c r="AX381" s="932"/>
      <c r="BA381" s="1253"/>
      <c r="BB381" s="1253"/>
      <c r="BC381" s="1253"/>
      <c r="BE381" s="1233"/>
      <c r="BF381" s="1233"/>
      <c r="BG381" s="1233"/>
      <c r="BH381" s="1233"/>
      <c r="BI381" s="1233"/>
      <c r="BJ381" s="1233"/>
      <c r="BK381" s="1233"/>
      <c r="BL381" s="1233"/>
      <c r="BM381" s="1233"/>
      <c r="BN381" s="1233"/>
      <c r="BO381" s="1233"/>
      <c r="BP381" s="1233"/>
      <c r="BQ381" s="1233"/>
      <c r="BR381" s="1233"/>
      <c r="BS381" s="1233"/>
      <c r="BT381" s="1233"/>
      <c r="BU381" s="1233"/>
      <c r="BV381" s="1233"/>
      <c r="BW381" s="1233"/>
      <c r="BX381" s="1233"/>
      <c r="BY381" s="1233"/>
      <c r="BZ381" s="1233"/>
      <c r="CA381" s="1233"/>
      <c r="CB381" s="1233"/>
      <c r="CC381" s="1233"/>
      <c r="CD381" s="1233"/>
      <c r="CE381" s="1233"/>
      <c r="CF381" s="1233"/>
      <c r="CG381" s="1233"/>
      <c r="CH381" s="1233"/>
      <c r="CI381" s="1233"/>
      <c r="CJ381" s="1233"/>
      <c r="CK381" s="1233"/>
      <c r="CL381" s="1233"/>
      <c r="CM381" s="1233"/>
      <c r="CN381" s="1233"/>
      <c r="CO381" s="1233"/>
      <c r="CP381" s="1233"/>
      <c r="CQ381" s="1233"/>
      <c r="CR381" s="1233"/>
      <c r="CS381" s="1233"/>
      <c r="CT381" s="1233"/>
      <c r="CU381" s="1233"/>
      <c r="CV381" s="1233"/>
      <c r="CW381" s="1233"/>
      <c r="CX381" s="1233"/>
      <c r="CY381" s="1233"/>
      <c r="CZ381" s="1233"/>
      <c r="DA381" s="1233"/>
      <c r="DB381" s="1233"/>
      <c r="DC381" s="1233"/>
      <c r="DD381" s="1233"/>
      <c r="DE381" s="1233"/>
      <c r="DF381" s="1233"/>
      <c r="DG381" s="1233"/>
      <c r="DH381" s="1233"/>
      <c r="DI381" s="1233"/>
      <c r="DJ381" s="1233"/>
      <c r="DK381" s="1233"/>
      <c r="DL381" s="1233"/>
      <c r="DM381" s="1233"/>
      <c r="DN381" s="1233"/>
      <c r="DO381" s="1233"/>
      <c r="DP381" s="1233"/>
      <c r="DQ381" s="1233"/>
      <c r="DR381" s="1233"/>
      <c r="DS381" s="1233"/>
      <c r="DT381" s="1233"/>
      <c r="DU381" s="1233"/>
      <c r="DV381" s="1233"/>
      <c r="DW381" s="1233"/>
      <c r="DX381" s="1233"/>
      <c r="DY381" s="1233"/>
      <c r="DZ381" s="1233"/>
      <c r="EA381" s="1233"/>
      <c r="EB381" s="1233"/>
      <c r="EC381" s="1233"/>
      <c r="ED381" s="1233"/>
      <c r="EE381" s="1233"/>
      <c r="EF381" s="1233"/>
      <c r="EG381" s="1233"/>
      <c r="EH381" s="1253"/>
      <c r="EI381" s="1253"/>
      <c r="EJ381" s="1253"/>
      <c r="EK381" s="1253"/>
      <c r="EM381" s="1233"/>
      <c r="EN381" s="1233"/>
      <c r="EO381" s="1233"/>
      <c r="EP381" s="1233"/>
      <c r="EQ381" s="1233"/>
      <c r="ER381" s="1233"/>
      <c r="ES381" s="1233"/>
      <c r="ET381" s="1233"/>
      <c r="EU381" s="1233"/>
      <c r="EV381" s="1233"/>
      <c r="EW381" s="1233"/>
      <c r="EX381" s="1233"/>
      <c r="EY381" s="1233"/>
      <c r="EZ381" s="1233"/>
      <c r="FA381" s="1233"/>
      <c r="FB381" s="1233"/>
      <c r="FC381" s="1233"/>
      <c r="FD381" s="1233"/>
      <c r="FE381" s="1233"/>
      <c r="FF381" s="1233"/>
      <c r="FG381" s="1233"/>
      <c r="FH381" s="1233"/>
      <c r="FI381" s="1233"/>
      <c r="FJ381" s="1233"/>
      <c r="FK381" s="1233"/>
      <c r="FL381" s="1233"/>
      <c r="FM381" s="1233"/>
      <c r="FN381" s="1233"/>
      <c r="FO381" s="1233"/>
      <c r="FP381" s="1233"/>
      <c r="FQ381" s="1233"/>
      <c r="FR381" s="1233"/>
      <c r="FS381" s="1233"/>
      <c r="FT381" s="1233"/>
      <c r="FU381" s="1233"/>
      <c r="FV381" s="1233"/>
      <c r="FW381" s="1233"/>
      <c r="FX381" s="1233"/>
      <c r="FY381" s="1233"/>
      <c r="FZ381" s="1233"/>
      <c r="GA381" s="1233"/>
      <c r="GB381" s="1233"/>
      <c r="GC381" s="1233"/>
      <c r="GD381" s="1233"/>
      <c r="GE381" s="1233"/>
      <c r="GF381" s="1233"/>
      <c r="GG381" s="1233"/>
      <c r="GH381" s="1233"/>
      <c r="GI381" s="1233"/>
      <c r="GJ381" s="1233"/>
      <c r="GK381" s="1233"/>
      <c r="GL381" s="1233"/>
      <c r="GM381" s="1233"/>
      <c r="GN381" s="1233"/>
      <c r="GO381" s="1233"/>
      <c r="GP381" s="1233"/>
      <c r="GQ381" s="1233"/>
      <c r="GR381" s="1233"/>
      <c r="GS381" s="1233"/>
      <c r="GT381" s="1233"/>
      <c r="GU381" s="1233"/>
      <c r="GV381" s="1233"/>
      <c r="GW381" s="1233"/>
      <c r="GX381" s="1233"/>
      <c r="GY381" s="1233"/>
      <c r="GZ381" s="1233"/>
      <c r="HA381" s="1233"/>
      <c r="HB381" s="1233"/>
      <c r="HC381" s="1233"/>
      <c r="HD381" s="1233"/>
      <c r="HE381" s="1233"/>
      <c r="HF381" s="1233"/>
      <c r="HG381" s="1233"/>
      <c r="HH381" s="1233"/>
      <c r="HI381" s="1233"/>
      <c r="HJ381" s="1233"/>
      <c r="HK381" s="1233"/>
      <c r="HL381" s="1233"/>
      <c r="HM381" s="1233"/>
      <c r="HN381" s="1233"/>
      <c r="HO381" s="1233"/>
    </row>
    <row r="382" spans="32:223" s="325" customFormat="1" x14ac:dyDescent="0.2">
      <c r="AF382" s="932"/>
      <c r="AG382" s="932"/>
      <c r="AH382" s="932"/>
      <c r="AI382" s="932"/>
      <c r="AJ382" s="932"/>
      <c r="AK382" s="932"/>
      <c r="AL382" s="932"/>
      <c r="AM382" s="932"/>
      <c r="AN382" s="932"/>
      <c r="AP382" s="932"/>
      <c r="AQ382" s="932"/>
      <c r="AR382" s="932"/>
      <c r="AS382" s="932"/>
      <c r="AT382" s="932"/>
      <c r="AU382" s="932"/>
      <c r="AV382" s="932"/>
      <c r="AW382" s="932"/>
      <c r="AX382" s="932"/>
      <c r="BA382" s="1253"/>
      <c r="BB382" s="1253"/>
      <c r="BC382" s="1253"/>
      <c r="BE382" s="1233"/>
      <c r="BF382" s="1233"/>
      <c r="BG382" s="1233"/>
      <c r="BH382" s="1233"/>
      <c r="BI382" s="1233"/>
      <c r="BJ382" s="1233"/>
      <c r="BK382" s="1233"/>
      <c r="BL382" s="1233"/>
      <c r="BM382" s="1233"/>
      <c r="BN382" s="1233"/>
      <c r="BO382" s="1233"/>
      <c r="BP382" s="1233"/>
      <c r="BQ382" s="1233"/>
      <c r="BR382" s="1233"/>
      <c r="BS382" s="1233"/>
      <c r="BT382" s="1233"/>
      <c r="BU382" s="1233"/>
      <c r="BV382" s="1233"/>
      <c r="BW382" s="1233"/>
      <c r="BX382" s="1233"/>
      <c r="BY382" s="1233"/>
      <c r="BZ382" s="1233"/>
      <c r="CA382" s="1233"/>
      <c r="CB382" s="1233"/>
      <c r="CC382" s="1233"/>
      <c r="CD382" s="1233"/>
      <c r="CE382" s="1233"/>
      <c r="CF382" s="1233"/>
      <c r="CG382" s="1233"/>
      <c r="CH382" s="1233"/>
      <c r="CI382" s="1233"/>
      <c r="CJ382" s="1233"/>
      <c r="CK382" s="1233"/>
      <c r="CL382" s="1233"/>
      <c r="CM382" s="1233"/>
      <c r="CN382" s="1233"/>
      <c r="CO382" s="1233"/>
      <c r="CP382" s="1233"/>
      <c r="CQ382" s="1233"/>
      <c r="CR382" s="1233"/>
      <c r="CS382" s="1233"/>
      <c r="CT382" s="1233"/>
      <c r="CU382" s="1233"/>
      <c r="CV382" s="1233"/>
      <c r="CW382" s="1233"/>
      <c r="CX382" s="1233"/>
      <c r="CY382" s="1233"/>
      <c r="CZ382" s="1233"/>
      <c r="DA382" s="1233"/>
      <c r="DB382" s="1233"/>
      <c r="DC382" s="1233"/>
      <c r="DD382" s="1233"/>
      <c r="DE382" s="1233"/>
      <c r="DF382" s="1233"/>
      <c r="DG382" s="1233"/>
      <c r="DH382" s="1233"/>
      <c r="DI382" s="1233"/>
      <c r="DJ382" s="1233"/>
      <c r="DK382" s="1233"/>
      <c r="DL382" s="1233"/>
      <c r="DM382" s="1233"/>
      <c r="DN382" s="1233"/>
      <c r="DO382" s="1233"/>
      <c r="DP382" s="1233"/>
      <c r="DQ382" s="1233"/>
      <c r="DR382" s="1233"/>
      <c r="DS382" s="1233"/>
      <c r="DT382" s="1233"/>
      <c r="DU382" s="1233"/>
      <c r="DV382" s="1233"/>
      <c r="DW382" s="1233"/>
      <c r="DX382" s="1233"/>
      <c r="DY382" s="1233"/>
      <c r="DZ382" s="1233"/>
      <c r="EA382" s="1233"/>
      <c r="EB382" s="1233"/>
      <c r="EC382" s="1233"/>
      <c r="ED382" s="1233"/>
      <c r="EE382" s="1233"/>
      <c r="EF382" s="1233"/>
      <c r="EG382" s="1233"/>
      <c r="EH382" s="1253"/>
      <c r="EI382" s="1253"/>
      <c r="EJ382" s="1253"/>
      <c r="EK382" s="1253"/>
      <c r="EM382" s="1233"/>
      <c r="EN382" s="1233"/>
      <c r="EO382" s="1233"/>
      <c r="EP382" s="1233"/>
      <c r="EQ382" s="1233"/>
      <c r="ER382" s="1233"/>
      <c r="ES382" s="1233"/>
      <c r="ET382" s="1233"/>
      <c r="EU382" s="1233"/>
      <c r="EV382" s="1233"/>
      <c r="EW382" s="1233"/>
      <c r="EX382" s="1233"/>
      <c r="EY382" s="1233"/>
      <c r="EZ382" s="1233"/>
      <c r="FA382" s="1233"/>
      <c r="FB382" s="1233"/>
      <c r="FC382" s="1233"/>
      <c r="FD382" s="1233"/>
      <c r="FE382" s="1233"/>
      <c r="FF382" s="1233"/>
      <c r="FG382" s="1233"/>
      <c r="FH382" s="1233"/>
      <c r="FI382" s="1233"/>
      <c r="FJ382" s="1233"/>
      <c r="FK382" s="1233"/>
      <c r="FL382" s="1233"/>
      <c r="FM382" s="1233"/>
      <c r="FN382" s="1233"/>
      <c r="FO382" s="1233"/>
      <c r="FP382" s="1233"/>
      <c r="FQ382" s="1233"/>
      <c r="FR382" s="1233"/>
      <c r="FS382" s="1233"/>
      <c r="FT382" s="1233"/>
      <c r="FU382" s="1233"/>
      <c r="FV382" s="1233"/>
      <c r="FW382" s="1233"/>
      <c r="FX382" s="1233"/>
      <c r="FY382" s="1233"/>
      <c r="FZ382" s="1233"/>
      <c r="GA382" s="1233"/>
      <c r="GB382" s="1233"/>
      <c r="GC382" s="1233"/>
      <c r="GD382" s="1233"/>
      <c r="GE382" s="1233"/>
      <c r="GF382" s="1233"/>
      <c r="GG382" s="1233"/>
      <c r="GH382" s="1233"/>
      <c r="GI382" s="1233"/>
      <c r="GJ382" s="1233"/>
      <c r="GK382" s="1233"/>
      <c r="GL382" s="1233"/>
      <c r="GM382" s="1233"/>
      <c r="GN382" s="1233"/>
      <c r="GO382" s="1233"/>
      <c r="GP382" s="1233"/>
      <c r="GQ382" s="1233"/>
      <c r="GR382" s="1233"/>
      <c r="GS382" s="1233"/>
      <c r="GT382" s="1233"/>
      <c r="GU382" s="1233"/>
      <c r="GV382" s="1233"/>
      <c r="GW382" s="1233"/>
      <c r="GX382" s="1233"/>
      <c r="GY382" s="1233"/>
      <c r="GZ382" s="1233"/>
      <c r="HA382" s="1233"/>
      <c r="HB382" s="1233"/>
      <c r="HC382" s="1233"/>
      <c r="HD382" s="1233"/>
      <c r="HE382" s="1233"/>
      <c r="HF382" s="1233"/>
      <c r="HG382" s="1233"/>
      <c r="HH382" s="1233"/>
      <c r="HI382" s="1233"/>
      <c r="HJ382" s="1233"/>
      <c r="HK382" s="1233"/>
      <c r="HL382" s="1233"/>
      <c r="HM382" s="1233"/>
      <c r="HN382" s="1233"/>
      <c r="HO382" s="1233"/>
    </row>
    <row r="383" spans="32:223" s="325" customFormat="1" x14ac:dyDescent="0.2">
      <c r="AF383" s="932"/>
      <c r="AG383" s="932"/>
      <c r="AH383" s="932"/>
      <c r="AI383" s="932"/>
      <c r="AJ383" s="932"/>
      <c r="AK383" s="932"/>
      <c r="AL383" s="932"/>
      <c r="AM383" s="932"/>
      <c r="AN383" s="932"/>
      <c r="AP383" s="932"/>
      <c r="AQ383" s="932"/>
      <c r="AR383" s="932"/>
      <c r="AS383" s="932"/>
      <c r="AT383" s="932"/>
      <c r="AU383" s="932"/>
      <c r="AV383" s="932"/>
      <c r="AW383" s="932"/>
      <c r="AX383" s="932"/>
      <c r="BA383" s="1253"/>
      <c r="BB383" s="1253"/>
      <c r="BC383" s="1253"/>
      <c r="BE383" s="1233"/>
      <c r="BF383" s="1233"/>
      <c r="BG383" s="1233"/>
      <c r="BH383" s="1233"/>
      <c r="BI383" s="1233"/>
      <c r="BJ383" s="1233"/>
      <c r="BK383" s="1233"/>
      <c r="BL383" s="1233"/>
      <c r="BM383" s="1233"/>
      <c r="BN383" s="1233"/>
      <c r="BO383" s="1233"/>
      <c r="BP383" s="1233"/>
      <c r="BQ383" s="1233"/>
      <c r="BR383" s="1233"/>
      <c r="BS383" s="1233"/>
      <c r="BT383" s="1233"/>
      <c r="BU383" s="1233"/>
      <c r="BV383" s="1233"/>
      <c r="BW383" s="1233"/>
      <c r="BX383" s="1233"/>
      <c r="BY383" s="1233"/>
      <c r="BZ383" s="1233"/>
      <c r="CA383" s="1233"/>
      <c r="CB383" s="1233"/>
      <c r="CC383" s="1233"/>
      <c r="CD383" s="1233"/>
      <c r="CE383" s="1233"/>
      <c r="CF383" s="1233"/>
      <c r="CG383" s="1233"/>
      <c r="CH383" s="1233"/>
      <c r="CI383" s="1233"/>
      <c r="CJ383" s="1233"/>
      <c r="CK383" s="1233"/>
      <c r="CL383" s="1233"/>
      <c r="CM383" s="1233"/>
      <c r="CN383" s="1233"/>
      <c r="CO383" s="1233"/>
      <c r="CP383" s="1233"/>
      <c r="CQ383" s="1233"/>
      <c r="CR383" s="1233"/>
      <c r="CS383" s="1233"/>
      <c r="CT383" s="1233"/>
      <c r="CU383" s="1233"/>
      <c r="CV383" s="1233"/>
      <c r="CW383" s="1233"/>
      <c r="CX383" s="1233"/>
      <c r="CY383" s="1233"/>
      <c r="CZ383" s="1233"/>
      <c r="DA383" s="1233"/>
      <c r="DB383" s="1233"/>
      <c r="DC383" s="1233"/>
      <c r="DD383" s="1233"/>
      <c r="DE383" s="1233"/>
      <c r="DF383" s="1233"/>
      <c r="DG383" s="1233"/>
      <c r="DH383" s="1233"/>
      <c r="DI383" s="1233"/>
      <c r="DJ383" s="1233"/>
      <c r="DK383" s="1233"/>
      <c r="DL383" s="1233"/>
      <c r="DM383" s="1233"/>
      <c r="DN383" s="1233"/>
      <c r="DO383" s="1233"/>
      <c r="DP383" s="1233"/>
      <c r="DQ383" s="1233"/>
      <c r="DR383" s="1233"/>
      <c r="DS383" s="1233"/>
      <c r="DT383" s="1233"/>
      <c r="DU383" s="1233"/>
      <c r="DV383" s="1233"/>
      <c r="DW383" s="1233"/>
      <c r="DX383" s="1233"/>
      <c r="DY383" s="1233"/>
      <c r="DZ383" s="1233"/>
      <c r="EA383" s="1233"/>
      <c r="EB383" s="1233"/>
      <c r="EC383" s="1233"/>
      <c r="ED383" s="1233"/>
      <c r="EE383" s="1233"/>
      <c r="EF383" s="1233"/>
      <c r="EG383" s="1233"/>
      <c r="EH383" s="1253"/>
      <c r="EI383" s="1253"/>
      <c r="EJ383" s="1253"/>
      <c r="EK383" s="1253"/>
      <c r="EM383" s="1233"/>
      <c r="EN383" s="1233"/>
      <c r="EO383" s="1233"/>
      <c r="EP383" s="1233"/>
      <c r="EQ383" s="1233"/>
      <c r="ER383" s="1233"/>
      <c r="ES383" s="1233"/>
      <c r="ET383" s="1233"/>
      <c r="EU383" s="1233"/>
      <c r="EV383" s="1233"/>
      <c r="EW383" s="1233"/>
      <c r="EX383" s="1233"/>
      <c r="EY383" s="1233"/>
      <c r="EZ383" s="1233"/>
      <c r="FA383" s="1233"/>
      <c r="FB383" s="1233"/>
      <c r="FC383" s="1233"/>
      <c r="FD383" s="1233"/>
      <c r="FE383" s="1233"/>
      <c r="FF383" s="1233"/>
      <c r="FG383" s="1233"/>
      <c r="FH383" s="1233"/>
      <c r="FI383" s="1233"/>
      <c r="FJ383" s="1233"/>
      <c r="FK383" s="1233"/>
      <c r="FL383" s="1233"/>
      <c r="FM383" s="1233"/>
      <c r="FN383" s="1233"/>
      <c r="FO383" s="1233"/>
      <c r="FP383" s="1233"/>
      <c r="FQ383" s="1233"/>
      <c r="FR383" s="1233"/>
      <c r="FS383" s="1233"/>
      <c r="FT383" s="1233"/>
      <c r="FU383" s="1233"/>
      <c r="FV383" s="1233"/>
      <c r="FW383" s="1233"/>
      <c r="FX383" s="1233"/>
      <c r="FY383" s="1233"/>
      <c r="FZ383" s="1233"/>
      <c r="GA383" s="1233"/>
      <c r="GB383" s="1233"/>
      <c r="GC383" s="1233"/>
      <c r="GD383" s="1233"/>
      <c r="GE383" s="1233"/>
      <c r="GF383" s="1233"/>
      <c r="GG383" s="1233"/>
      <c r="GH383" s="1233"/>
      <c r="GI383" s="1233"/>
      <c r="GJ383" s="1233"/>
      <c r="GK383" s="1233"/>
      <c r="GL383" s="1233"/>
      <c r="GM383" s="1233"/>
      <c r="GN383" s="1233"/>
      <c r="GO383" s="1233"/>
      <c r="GP383" s="1233"/>
      <c r="GQ383" s="1233"/>
      <c r="GR383" s="1233"/>
      <c r="GS383" s="1233"/>
      <c r="GT383" s="1233"/>
      <c r="GU383" s="1233"/>
      <c r="GV383" s="1233"/>
      <c r="GW383" s="1233"/>
      <c r="GX383" s="1233"/>
      <c r="GY383" s="1233"/>
      <c r="GZ383" s="1233"/>
      <c r="HA383" s="1233"/>
      <c r="HB383" s="1233"/>
      <c r="HC383" s="1233"/>
      <c r="HD383" s="1233"/>
      <c r="HE383" s="1233"/>
      <c r="HF383" s="1233"/>
      <c r="HG383" s="1233"/>
      <c r="HH383" s="1233"/>
      <c r="HI383" s="1233"/>
      <c r="HJ383" s="1233"/>
      <c r="HK383" s="1233"/>
      <c r="HL383" s="1233"/>
      <c r="HM383" s="1233"/>
      <c r="HN383" s="1233"/>
      <c r="HO383" s="1233"/>
    </row>
    <row r="384" spans="32:223" s="325" customFormat="1" x14ac:dyDescent="0.2">
      <c r="AF384" s="932"/>
      <c r="AG384" s="932"/>
      <c r="AH384" s="932"/>
      <c r="AI384" s="932"/>
      <c r="AJ384" s="932"/>
      <c r="AK384" s="932"/>
      <c r="AL384" s="932"/>
      <c r="AM384" s="932"/>
      <c r="AN384" s="932"/>
      <c r="AP384" s="932"/>
      <c r="AQ384" s="932"/>
      <c r="AR384" s="932"/>
      <c r="AS384" s="932"/>
      <c r="AT384" s="932"/>
      <c r="AU384" s="932"/>
      <c r="AV384" s="932"/>
      <c r="AW384" s="932"/>
      <c r="AX384" s="932"/>
      <c r="BA384" s="1253"/>
      <c r="BB384" s="1253"/>
      <c r="BC384" s="1253"/>
      <c r="BE384" s="1233"/>
      <c r="BF384" s="1233"/>
      <c r="BG384" s="1233"/>
      <c r="BH384" s="1233"/>
      <c r="BI384" s="1233"/>
      <c r="BJ384" s="1233"/>
      <c r="BK384" s="1233"/>
      <c r="BL384" s="1233"/>
      <c r="BM384" s="1233"/>
      <c r="BN384" s="1233"/>
      <c r="BO384" s="1233"/>
      <c r="BP384" s="1233"/>
      <c r="BQ384" s="1233"/>
      <c r="BR384" s="1233"/>
      <c r="BS384" s="1233"/>
      <c r="BT384" s="1233"/>
      <c r="BU384" s="1233"/>
      <c r="BV384" s="1233"/>
      <c r="BW384" s="1233"/>
      <c r="BX384" s="1233"/>
      <c r="BY384" s="1233"/>
      <c r="BZ384" s="1233"/>
      <c r="CA384" s="1233"/>
      <c r="CB384" s="1233"/>
      <c r="CC384" s="1233"/>
      <c r="CD384" s="1233"/>
      <c r="CE384" s="1233"/>
      <c r="CF384" s="1233"/>
      <c r="CG384" s="1233"/>
      <c r="CH384" s="1233"/>
      <c r="CI384" s="1233"/>
      <c r="CJ384" s="1233"/>
      <c r="CK384" s="1233"/>
      <c r="CL384" s="1233"/>
      <c r="CM384" s="1233"/>
      <c r="CN384" s="1233"/>
      <c r="CO384" s="1233"/>
      <c r="CP384" s="1233"/>
      <c r="CQ384" s="1233"/>
      <c r="CR384" s="1233"/>
      <c r="CS384" s="1233"/>
      <c r="CT384" s="1233"/>
      <c r="CU384" s="1233"/>
      <c r="CV384" s="1233"/>
      <c r="CW384" s="1233"/>
      <c r="CX384" s="1233"/>
      <c r="CY384" s="1233"/>
      <c r="CZ384" s="1233"/>
      <c r="DA384" s="1233"/>
      <c r="DB384" s="1233"/>
      <c r="DC384" s="1233"/>
      <c r="DD384" s="1233"/>
      <c r="DE384" s="1233"/>
      <c r="DF384" s="1233"/>
      <c r="DG384" s="1233"/>
      <c r="DH384" s="1233"/>
      <c r="DI384" s="1233"/>
      <c r="DJ384" s="1233"/>
      <c r="DK384" s="1233"/>
      <c r="DL384" s="1233"/>
      <c r="DM384" s="1233"/>
      <c r="DN384" s="1233"/>
      <c r="DO384" s="1233"/>
      <c r="DP384" s="1233"/>
      <c r="DQ384" s="1233"/>
      <c r="DR384" s="1233"/>
      <c r="DS384" s="1233"/>
      <c r="DT384" s="1233"/>
      <c r="DU384" s="1233"/>
      <c r="DV384" s="1233"/>
      <c r="DW384" s="1233"/>
      <c r="DX384" s="1233"/>
      <c r="DY384" s="1233"/>
      <c r="DZ384" s="1233"/>
      <c r="EA384" s="1233"/>
      <c r="EB384" s="1233"/>
      <c r="EC384" s="1233"/>
      <c r="ED384" s="1233"/>
      <c r="EE384" s="1233"/>
      <c r="EF384" s="1233"/>
      <c r="EG384" s="1233"/>
      <c r="EH384" s="1253"/>
      <c r="EI384" s="1253"/>
      <c r="EJ384" s="1253"/>
      <c r="EK384" s="1253"/>
      <c r="EM384" s="1233"/>
      <c r="EN384" s="1233"/>
      <c r="EO384" s="1233"/>
      <c r="EP384" s="1233"/>
      <c r="EQ384" s="1233"/>
      <c r="ER384" s="1233"/>
      <c r="ES384" s="1233"/>
      <c r="ET384" s="1233"/>
      <c r="EU384" s="1233"/>
      <c r="EV384" s="1233"/>
      <c r="EW384" s="1233"/>
      <c r="EX384" s="1233"/>
      <c r="EY384" s="1233"/>
      <c r="EZ384" s="1233"/>
      <c r="FA384" s="1233"/>
      <c r="FB384" s="1233"/>
      <c r="FC384" s="1233"/>
      <c r="FD384" s="1233"/>
      <c r="FE384" s="1233"/>
      <c r="FF384" s="1233"/>
      <c r="FG384" s="1233"/>
      <c r="FH384" s="1233"/>
      <c r="FI384" s="1233"/>
      <c r="FJ384" s="1233"/>
      <c r="FK384" s="1233"/>
      <c r="FL384" s="1233"/>
      <c r="FM384" s="1233"/>
      <c r="FN384" s="1233"/>
      <c r="FO384" s="1233"/>
      <c r="FP384" s="1233"/>
      <c r="FQ384" s="1233"/>
      <c r="FR384" s="1233"/>
      <c r="FS384" s="1233"/>
      <c r="FT384" s="1233"/>
      <c r="FU384" s="1233"/>
      <c r="FV384" s="1233"/>
      <c r="FW384" s="1233"/>
      <c r="FX384" s="1233"/>
      <c r="FY384" s="1233"/>
      <c r="FZ384" s="1233"/>
      <c r="GA384" s="1233"/>
      <c r="GB384" s="1233"/>
      <c r="GC384" s="1233"/>
      <c r="GD384" s="1233"/>
      <c r="GE384" s="1233"/>
      <c r="GF384" s="1233"/>
      <c r="GG384" s="1233"/>
      <c r="GH384" s="1233"/>
      <c r="GI384" s="1233"/>
      <c r="GJ384" s="1233"/>
      <c r="GK384" s="1233"/>
      <c r="GL384" s="1233"/>
      <c r="GM384" s="1233"/>
      <c r="GN384" s="1233"/>
      <c r="GO384" s="1233"/>
      <c r="GP384" s="1233"/>
      <c r="GQ384" s="1233"/>
      <c r="GR384" s="1233"/>
      <c r="GS384" s="1233"/>
      <c r="GT384" s="1233"/>
      <c r="GU384" s="1233"/>
      <c r="GV384" s="1233"/>
      <c r="GW384" s="1233"/>
      <c r="GX384" s="1233"/>
      <c r="GY384" s="1233"/>
      <c r="GZ384" s="1233"/>
      <c r="HA384" s="1233"/>
      <c r="HB384" s="1233"/>
      <c r="HC384" s="1233"/>
      <c r="HD384" s="1233"/>
      <c r="HE384" s="1233"/>
      <c r="HF384" s="1233"/>
      <c r="HG384" s="1233"/>
      <c r="HH384" s="1233"/>
      <c r="HI384" s="1233"/>
      <c r="HJ384" s="1233"/>
      <c r="HK384" s="1233"/>
      <c r="HL384" s="1233"/>
      <c r="HM384" s="1233"/>
      <c r="HN384" s="1233"/>
      <c r="HO384" s="1233"/>
    </row>
    <row r="385" spans="32:223" s="325" customFormat="1" x14ac:dyDescent="0.2">
      <c r="AF385" s="932"/>
      <c r="AG385" s="932"/>
      <c r="AH385" s="932"/>
      <c r="AI385" s="932"/>
      <c r="AJ385" s="932"/>
      <c r="AK385" s="932"/>
      <c r="AL385" s="932"/>
      <c r="AM385" s="932"/>
      <c r="AN385" s="932"/>
      <c r="AP385" s="932"/>
      <c r="AQ385" s="932"/>
      <c r="AR385" s="932"/>
      <c r="AS385" s="932"/>
      <c r="AT385" s="932"/>
      <c r="AU385" s="932"/>
      <c r="AV385" s="932"/>
      <c r="AW385" s="932"/>
      <c r="AX385" s="932"/>
      <c r="BA385" s="1253"/>
      <c r="BB385" s="1253"/>
      <c r="BC385" s="1253"/>
      <c r="BE385" s="1233"/>
      <c r="BF385" s="1233"/>
      <c r="BG385" s="1233"/>
      <c r="BH385" s="1233"/>
      <c r="BI385" s="1233"/>
      <c r="BJ385" s="1233"/>
      <c r="BK385" s="1233"/>
      <c r="BL385" s="1233"/>
      <c r="BM385" s="1233"/>
      <c r="BN385" s="1233"/>
      <c r="BO385" s="1233"/>
      <c r="BP385" s="1233"/>
      <c r="BQ385" s="1233"/>
      <c r="BR385" s="1233"/>
      <c r="BS385" s="1233"/>
      <c r="BT385" s="1233"/>
      <c r="BU385" s="1233"/>
      <c r="BV385" s="1233"/>
      <c r="BW385" s="1233"/>
      <c r="BX385" s="1233"/>
      <c r="BY385" s="1233"/>
      <c r="BZ385" s="1233"/>
      <c r="CA385" s="1233"/>
      <c r="CB385" s="1233"/>
      <c r="CC385" s="1233"/>
      <c r="CD385" s="1233"/>
      <c r="CE385" s="1233"/>
      <c r="CF385" s="1233"/>
      <c r="CG385" s="1233"/>
      <c r="CH385" s="1233"/>
      <c r="CI385" s="1233"/>
      <c r="CJ385" s="1233"/>
      <c r="CK385" s="1233"/>
      <c r="CL385" s="1233"/>
      <c r="CM385" s="1233"/>
      <c r="CN385" s="1233"/>
      <c r="CO385" s="1233"/>
      <c r="CP385" s="1233"/>
      <c r="CQ385" s="1233"/>
      <c r="CR385" s="1233"/>
      <c r="CS385" s="1233"/>
      <c r="CT385" s="1233"/>
      <c r="CU385" s="1233"/>
      <c r="CV385" s="1233"/>
      <c r="CW385" s="1233"/>
      <c r="CX385" s="1233"/>
      <c r="CY385" s="1233"/>
      <c r="CZ385" s="1233"/>
      <c r="DA385" s="1233"/>
      <c r="DB385" s="1233"/>
      <c r="DC385" s="1233"/>
      <c r="DD385" s="1233"/>
      <c r="DE385" s="1233"/>
      <c r="DF385" s="1233"/>
      <c r="DG385" s="1233"/>
      <c r="DH385" s="1233"/>
      <c r="DI385" s="1233"/>
      <c r="DJ385" s="1233"/>
      <c r="DK385" s="1233"/>
      <c r="DL385" s="1233"/>
      <c r="DM385" s="1233"/>
      <c r="DN385" s="1233"/>
      <c r="DO385" s="1233"/>
      <c r="DP385" s="1233"/>
      <c r="DQ385" s="1233"/>
      <c r="DR385" s="1233"/>
      <c r="DS385" s="1233"/>
      <c r="DT385" s="1233"/>
      <c r="DU385" s="1233"/>
      <c r="DV385" s="1233"/>
      <c r="DW385" s="1233"/>
      <c r="DX385" s="1233"/>
      <c r="DY385" s="1233"/>
      <c r="DZ385" s="1233"/>
      <c r="EA385" s="1233"/>
      <c r="EB385" s="1233"/>
      <c r="EC385" s="1233"/>
      <c r="ED385" s="1233"/>
      <c r="EE385" s="1233"/>
      <c r="EF385" s="1233"/>
      <c r="EG385" s="1233"/>
      <c r="EH385" s="1253"/>
      <c r="EI385" s="1253"/>
      <c r="EJ385" s="1253"/>
      <c r="EK385" s="1253"/>
      <c r="EM385" s="1233"/>
      <c r="EN385" s="1233"/>
      <c r="EO385" s="1233"/>
      <c r="EP385" s="1233"/>
      <c r="EQ385" s="1233"/>
      <c r="ER385" s="1233"/>
      <c r="ES385" s="1233"/>
      <c r="ET385" s="1233"/>
      <c r="EU385" s="1233"/>
      <c r="EV385" s="1233"/>
      <c r="EW385" s="1233"/>
      <c r="EX385" s="1233"/>
      <c r="EY385" s="1233"/>
      <c r="EZ385" s="1233"/>
      <c r="FA385" s="1233"/>
      <c r="FB385" s="1233"/>
      <c r="FC385" s="1233"/>
      <c r="FD385" s="1233"/>
      <c r="FE385" s="1233"/>
      <c r="FF385" s="1233"/>
      <c r="FG385" s="1233"/>
      <c r="FH385" s="1233"/>
      <c r="FI385" s="1233"/>
      <c r="FJ385" s="1233"/>
      <c r="FK385" s="1233"/>
      <c r="FL385" s="1233"/>
      <c r="FM385" s="1233"/>
      <c r="FN385" s="1233"/>
      <c r="FO385" s="1233"/>
      <c r="FP385" s="1233"/>
      <c r="FQ385" s="1233"/>
      <c r="FR385" s="1233"/>
      <c r="FS385" s="1233"/>
      <c r="FT385" s="1233"/>
      <c r="FU385" s="1233"/>
      <c r="FV385" s="1233"/>
      <c r="FW385" s="1233"/>
      <c r="FX385" s="1233"/>
      <c r="FY385" s="1233"/>
      <c r="FZ385" s="1233"/>
      <c r="GA385" s="1233"/>
      <c r="GB385" s="1233"/>
      <c r="GC385" s="1233"/>
      <c r="GD385" s="1233"/>
      <c r="GE385" s="1233"/>
      <c r="GF385" s="1233"/>
      <c r="GG385" s="1233"/>
      <c r="GH385" s="1233"/>
      <c r="GI385" s="1233"/>
      <c r="GJ385" s="1233"/>
      <c r="GK385" s="1233"/>
      <c r="GL385" s="1233"/>
      <c r="GM385" s="1233"/>
      <c r="GN385" s="1233"/>
      <c r="GO385" s="1233"/>
      <c r="GP385" s="1233"/>
      <c r="GQ385" s="1233"/>
      <c r="GR385" s="1233"/>
      <c r="GS385" s="1233"/>
      <c r="GT385" s="1233"/>
      <c r="GU385" s="1233"/>
      <c r="GV385" s="1233"/>
      <c r="GW385" s="1233"/>
      <c r="GX385" s="1233"/>
      <c r="GY385" s="1233"/>
      <c r="GZ385" s="1233"/>
      <c r="HA385" s="1233"/>
      <c r="HB385" s="1233"/>
      <c r="HC385" s="1233"/>
      <c r="HD385" s="1233"/>
      <c r="HE385" s="1233"/>
      <c r="HF385" s="1233"/>
      <c r="HG385" s="1233"/>
      <c r="HH385" s="1233"/>
      <c r="HI385" s="1233"/>
      <c r="HJ385" s="1233"/>
      <c r="HK385" s="1233"/>
      <c r="HL385" s="1233"/>
      <c r="HM385" s="1233"/>
      <c r="HN385" s="1233"/>
      <c r="HO385" s="1233"/>
    </row>
    <row r="386" spans="32:223" s="325" customFormat="1" x14ac:dyDescent="0.2">
      <c r="AF386" s="932"/>
      <c r="AG386" s="932"/>
      <c r="AH386" s="932"/>
      <c r="AI386" s="932"/>
      <c r="AJ386" s="932"/>
      <c r="AK386" s="932"/>
      <c r="AL386" s="932"/>
      <c r="AM386" s="932"/>
      <c r="AN386" s="932"/>
      <c r="AP386" s="932"/>
      <c r="AQ386" s="932"/>
      <c r="AR386" s="932"/>
      <c r="AS386" s="932"/>
      <c r="AT386" s="932"/>
      <c r="AU386" s="932"/>
      <c r="AV386" s="932"/>
      <c r="AW386" s="932"/>
      <c r="AX386" s="932"/>
      <c r="BA386" s="1253"/>
      <c r="BB386" s="1253"/>
      <c r="BC386" s="1253"/>
      <c r="BE386" s="1233"/>
      <c r="BF386" s="1233"/>
      <c r="BG386" s="1233"/>
      <c r="BH386" s="1233"/>
      <c r="BI386" s="1233"/>
      <c r="BJ386" s="1233"/>
      <c r="BK386" s="1233"/>
      <c r="BL386" s="1233"/>
      <c r="BM386" s="1233"/>
      <c r="BN386" s="1233"/>
      <c r="BO386" s="1233"/>
      <c r="BP386" s="1233"/>
      <c r="BQ386" s="1233"/>
      <c r="BR386" s="1233"/>
      <c r="BS386" s="1233"/>
      <c r="BT386" s="1233"/>
      <c r="BU386" s="1233"/>
      <c r="BV386" s="1233"/>
      <c r="BW386" s="1233"/>
      <c r="BX386" s="1233"/>
      <c r="BY386" s="1233"/>
      <c r="BZ386" s="1233"/>
      <c r="CA386" s="1233"/>
      <c r="CB386" s="1233"/>
      <c r="CC386" s="1233"/>
      <c r="CD386" s="1233"/>
      <c r="CE386" s="1233"/>
      <c r="CF386" s="1233"/>
      <c r="CG386" s="1233"/>
      <c r="CH386" s="1233"/>
      <c r="CI386" s="1233"/>
      <c r="CJ386" s="1233"/>
      <c r="CK386" s="1233"/>
      <c r="CL386" s="1233"/>
      <c r="CM386" s="1233"/>
      <c r="CN386" s="1233"/>
      <c r="CO386" s="1233"/>
      <c r="CP386" s="1233"/>
      <c r="CQ386" s="1233"/>
      <c r="CR386" s="1233"/>
      <c r="CS386" s="1233"/>
      <c r="CT386" s="1233"/>
      <c r="CU386" s="1233"/>
      <c r="CV386" s="1233"/>
      <c r="CW386" s="1233"/>
      <c r="CX386" s="1233"/>
      <c r="CY386" s="1233"/>
      <c r="CZ386" s="1233"/>
      <c r="DA386" s="1233"/>
      <c r="DB386" s="1233"/>
      <c r="DC386" s="1233"/>
      <c r="DD386" s="1233"/>
      <c r="DE386" s="1233"/>
      <c r="DF386" s="1233"/>
      <c r="DG386" s="1233"/>
      <c r="DH386" s="1233"/>
      <c r="DI386" s="1233"/>
      <c r="DJ386" s="1233"/>
      <c r="DK386" s="1233"/>
      <c r="DL386" s="1233"/>
      <c r="DM386" s="1233"/>
      <c r="DN386" s="1233"/>
      <c r="DO386" s="1233"/>
      <c r="DP386" s="1233"/>
      <c r="DQ386" s="1233"/>
      <c r="DR386" s="1233"/>
      <c r="DS386" s="1233"/>
      <c r="DT386" s="1233"/>
      <c r="DU386" s="1233"/>
      <c r="DV386" s="1233"/>
      <c r="DW386" s="1233"/>
      <c r="DX386" s="1233"/>
      <c r="DY386" s="1233"/>
      <c r="DZ386" s="1233"/>
      <c r="EA386" s="1233"/>
      <c r="EB386" s="1233"/>
      <c r="EC386" s="1233"/>
      <c r="ED386" s="1233"/>
      <c r="EE386" s="1233"/>
      <c r="EF386" s="1233"/>
      <c r="EG386" s="1233"/>
      <c r="EH386" s="1253"/>
      <c r="EI386" s="1253"/>
      <c r="EJ386" s="1253"/>
      <c r="EK386" s="1253"/>
      <c r="EM386" s="1233"/>
      <c r="EN386" s="1233"/>
      <c r="EO386" s="1233"/>
      <c r="EP386" s="1233"/>
      <c r="EQ386" s="1233"/>
      <c r="ER386" s="1233"/>
      <c r="ES386" s="1233"/>
      <c r="ET386" s="1233"/>
      <c r="EU386" s="1233"/>
      <c r="EV386" s="1233"/>
      <c r="EW386" s="1233"/>
      <c r="EX386" s="1233"/>
      <c r="EY386" s="1233"/>
      <c r="EZ386" s="1233"/>
      <c r="FA386" s="1233"/>
      <c r="FB386" s="1233"/>
      <c r="FC386" s="1233"/>
      <c r="FD386" s="1233"/>
      <c r="FE386" s="1233"/>
      <c r="FF386" s="1233"/>
      <c r="FG386" s="1233"/>
      <c r="FH386" s="1233"/>
      <c r="FI386" s="1233"/>
      <c r="FJ386" s="1233"/>
      <c r="FK386" s="1233"/>
      <c r="FL386" s="1233"/>
      <c r="FM386" s="1233"/>
      <c r="FN386" s="1233"/>
      <c r="FO386" s="1233"/>
      <c r="FP386" s="1233"/>
      <c r="FQ386" s="1233"/>
      <c r="FR386" s="1233"/>
      <c r="FS386" s="1233"/>
      <c r="FT386" s="1233"/>
      <c r="FU386" s="1233"/>
      <c r="FV386" s="1233"/>
      <c r="FW386" s="1233"/>
      <c r="FX386" s="1233"/>
      <c r="FY386" s="1233"/>
      <c r="FZ386" s="1233"/>
      <c r="GA386" s="1233"/>
      <c r="GB386" s="1233"/>
      <c r="GC386" s="1233"/>
      <c r="GD386" s="1233"/>
      <c r="GE386" s="1233"/>
      <c r="GF386" s="1233"/>
      <c r="GG386" s="1233"/>
      <c r="GH386" s="1233"/>
      <c r="GI386" s="1233"/>
      <c r="GJ386" s="1233"/>
      <c r="GK386" s="1233"/>
      <c r="GL386" s="1233"/>
      <c r="GM386" s="1233"/>
      <c r="GN386" s="1233"/>
      <c r="GO386" s="1233"/>
      <c r="GP386" s="1233"/>
      <c r="GQ386" s="1233"/>
      <c r="GR386" s="1233"/>
      <c r="GS386" s="1233"/>
      <c r="GT386" s="1233"/>
      <c r="GU386" s="1233"/>
      <c r="GV386" s="1233"/>
      <c r="GW386" s="1233"/>
      <c r="GX386" s="1233"/>
      <c r="GY386" s="1233"/>
      <c r="GZ386" s="1233"/>
      <c r="HA386" s="1233"/>
      <c r="HB386" s="1233"/>
      <c r="HC386" s="1233"/>
      <c r="HD386" s="1233"/>
      <c r="HE386" s="1233"/>
      <c r="HF386" s="1233"/>
      <c r="HG386" s="1233"/>
      <c r="HH386" s="1233"/>
      <c r="HI386" s="1233"/>
      <c r="HJ386" s="1233"/>
      <c r="HK386" s="1233"/>
      <c r="HL386" s="1233"/>
      <c r="HM386" s="1233"/>
      <c r="HN386" s="1233"/>
      <c r="HO386" s="1233"/>
    </row>
    <row r="387" spans="32:223" s="325" customFormat="1" x14ac:dyDescent="0.2">
      <c r="AF387" s="932"/>
      <c r="AG387" s="932"/>
      <c r="AH387" s="932"/>
      <c r="AI387" s="932"/>
      <c r="AJ387" s="932"/>
      <c r="AK387" s="932"/>
      <c r="AL387" s="932"/>
      <c r="AM387" s="932"/>
      <c r="AN387" s="932"/>
      <c r="AP387" s="932"/>
      <c r="AQ387" s="932"/>
      <c r="AR387" s="932"/>
      <c r="AS387" s="932"/>
      <c r="AT387" s="932"/>
      <c r="AU387" s="932"/>
      <c r="AV387" s="932"/>
      <c r="AW387" s="932"/>
      <c r="AX387" s="932"/>
      <c r="BA387" s="1253"/>
      <c r="BB387" s="1253"/>
      <c r="BC387" s="1253"/>
      <c r="BE387" s="1233"/>
      <c r="BF387" s="1233"/>
      <c r="BG387" s="1233"/>
      <c r="BH387" s="1233"/>
      <c r="BI387" s="1233"/>
      <c r="BJ387" s="1233"/>
      <c r="BK387" s="1233"/>
      <c r="BL387" s="1233"/>
      <c r="BM387" s="1233"/>
      <c r="BN387" s="1233"/>
      <c r="BO387" s="1233"/>
      <c r="BP387" s="1233"/>
      <c r="BQ387" s="1233"/>
      <c r="BR387" s="1233"/>
      <c r="BS387" s="1233"/>
      <c r="BT387" s="1233"/>
      <c r="BU387" s="1233"/>
      <c r="BV387" s="1233"/>
      <c r="BW387" s="1233"/>
      <c r="BX387" s="1233"/>
      <c r="BY387" s="1233"/>
      <c r="BZ387" s="1233"/>
      <c r="CA387" s="1233"/>
      <c r="CB387" s="1233"/>
      <c r="CC387" s="1233"/>
      <c r="CD387" s="1233"/>
      <c r="CE387" s="1233"/>
      <c r="CF387" s="1233"/>
      <c r="CG387" s="1233"/>
      <c r="CH387" s="1233"/>
      <c r="CI387" s="1233"/>
      <c r="CJ387" s="1233"/>
      <c r="CK387" s="1233"/>
      <c r="CL387" s="1233"/>
      <c r="CM387" s="1233"/>
      <c r="CN387" s="1233"/>
      <c r="CO387" s="1233"/>
      <c r="CP387" s="1233"/>
      <c r="CQ387" s="1233"/>
      <c r="CR387" s="1233"/>
      <c r="CS387" s="1233"/>
      <c r="CT387" s="1233"/>
      <c r="CU387" s="1233"/>
      <c r="CV387" s="1233"/>
      <c r="CW387" s="1233"/>
      <c r="CX387" s="1233"/>
      <c r="CY387" s="1233"/>
      <c r="CZ387" s="1233"/>
      <c r="DA387" s="1233"/>
      <c r="DB387" s="1233"/>
      <c r="DC387" s="1233"/>
      <c r="DD387" s="1233"/>
      <c r="DE387" s="1233"/>
      <c r="DF387" s="1233"/>
      <c r="DG387" s="1233"/>
      <c r="DH387" s="1233"/>
      <c r="DI387" s="1233"/>
      <c r="DJ387" s="1233"/>
      <c r="DK387" s="1233"/>
      <c r="DL387" s="1233"/>
      <c r="DM387" s="1233"/>
      <c r="DN387" s="1233"/>
      <c r="DO387" s="1233"/>
      <c r="DP387" s="1233"/>
      <c r="DQ387" s="1233"/>
      <c r="DR387" s="1233"/>
      <c r="DS387" s="1233"/>
      <c r="DT387" s="1233"/>
      <c r="DU387" s="1233"/>
      <c r="DV387" s="1233"/>
      <c r="DW387" s="1233"/>
      <c r="DX387" s="1233"/>
      <c r="DY387" s="1233"/>
      <c r="DZ387" s="1233"/>
      <c r="EA387" s="1233"/>
      <c r="EB387" s="1233"/>
      <c r="EC387" s="1233"/>
      <c r="ED387" s="1233"/>
      <c r="EE387" s="1233"/>
      <c r="EF387" s="1233"/>
      <c r="EG387" s="1233"/>
      <c r="EH387" s="1253"/>
      <c r="EI387" s="1253"/>
      <c r="EJ387" s="1253"/>
      <c r="EK387" s="1253"/>
      <c r="EM387" s="1233"/>
      <c r="EN387" s="1233"/>
      <c r="EO387" s="1233"/>
      <c r="EP387" s="1233"/>
      <c r="EQ387" s="1233"/>
      <c r="ER387" s="1233"/>
      <c r="ES387" s="1233"/>
      <c r="ET387" s="1233"/>
      <c r="EU387" s="1233"/>
      <c r="EV387" s="1233"/>
      <c r="EW387" s="1233"/>
      <c r="EX387" s="1233"/>
      <c r="EY387" s="1233"/>
      <c r="EZ387" s="1233"/>
      <c r="FA387" s="1233"/>
      <c r="FB387" s="1233"/>
      <c r="FC387" s="1233"/>
      <c r="FD387" s="1233"/>
      <c r="FE387" s="1233"/>
      <c r="FF387" s="1233"/>
      <c r="FG387" s="1233"/>
      <c r="FH387" s="1233"/>
      <c r="FI387" s="1233"/>
      <c r="FJ387" s="1233"/>
      <c r="FK387" s="1233"/>
      <c r="FL387" s="1233"/>
      <c r="FM387" s="1233"/>
      <c r="FN387" s="1233"/>
      <c r="FO387" s="1233"/>
      <c r="FP387" s="1233"/>
      <c r="FQ387" s="1233"/>
      <c r="FR387" s="1233"/>
      <c r="FS387" s="1233"/>
      <c r="FT387" s="1233"/>
      <c r="FU387" s="1233"/>
      <c r="FV387" s="1233"/>
      <c r="FW387" s="1233"/>
      <c r="FX387" s="1233"/>
      <c r="FY387" s="1233"/>
      <c r="FZ387" s="1233"/>
      <c r="GA387" s="1233"/>
      <c r="GB387" s="1233"/>
      <c r="GC387" s="1233"/>
      <c r="GD387" s="1233"/>
      <c r="GE387" s="1233"/>
      <c r="GF387" s="1233"/>
      <c r="GG387" s="1233"/>
      <c r="GH387" s="1233"/>
      <c r="GI387" s="1233"/>
      <c r="GJ387" s="1233"/>
      <c r="GK387" s="1233"/>
      <c r="GL387" s="1233"/>
      <c r="GM387" s="1233"/>
      <c r="GN387" s="1233"/>
      <c r="GO387" s="1233"/>
      <c r="GP387" s="1233"/>
      <c r="GQ387" s="1233"/>
      <c r="GR387" s="1233"/>
      <c r="GS387" s="1233"/>
      <c r="GT387" s="1233"/>
      <c r="GU387" s="1233"/>
      <c r="GV387" s="1233"/>
      <c r="GW387" s="1233"/>
      <c r="GX387" s="1233"/>
      <c r="GY387" s="1233"/>
      <c r="GZ387" s="1233"/>
      <c r="HA387" s="1233"/>
      <c r="HB387" s="1233"/>
      <c r="HC387" s="1233"/>
      <c r="HD387" s="1233"/>
      <c r="HE387" s="1233"/>
      <c r="HF387" s="1233"/>
      <c r="HG387" s="1233"/>
      <c r="HH387" s="1233"/>
      <c r="HI387" s="1233"/>
      <c r="HJ387" s="1233"/>
      <c r="HK387" s="1233"/>
      <c r="HL387" s="1233"/>
      <c r="HM387" s="1233"/>
      <c r="HN387" s="1233"/>
      <c r="HO387" s="1233"/>
    </row>
    <row r="388" spans="32:223" s="325" customFormat="1" x14ac:dyDescent="0.2">
      <c r="AF388" s="932"/>
      <c r="AG388" s="932"/>
      <c r="AH388" s="932"/>
      <c r="AI388" s="932"/>
      <c r="AJ388" s="932"/>
      <c r="AK388" s="932"/>
      <c r="AL388" s="932"/>
      <c r="AM388" s="932"/>
      <c r="AN388" s="932"/>
      <c r="AP388" s="932"/>
      <c r="AQ388" s="932"/>
      <c r="AR388" s="932"/>
      <c r="AS388" s="932"/>
      <c r="AT388" s="932"/>
      <c r="AU388" s="932"/>
      <c r="AV388" s="932"/>
      <c r="AW388" s="932"/>
      <c r="AX388" s="932"/>
      <c r="BA388" s="1253"/>
      <c r="BB388" s="1253"/>
      <c r="BC388" s="1253"/>
      <c r="BE388" s="1233"/>
      <c r="BF388" s="1233"/>
      <c r="BG388" s="1233"/>
      <c r="BH388" s="1233"/>
      <c r="BI388" s="1233"/>
      <c r="BJ388" s="1233"/>
      <c r="BK388" s="1233"/>
      <c r="BL388" s="1233"/>
      <c r="BM388" s="1233"/>
      <c r="BN388" s="1233"/>
      <c r="BO388" s="1233"/>
      <c r="BP388" s="1233"/>
      <c r="BQ388" s="1233"/>
      <c r="BR388" s="1233"/>
      <c r="BS388" s="1233"/>
      <c r="BT388" s="1233"/>
      <c r="BU388" s="1233"/>
      <c r="BV388" s="1233"/>
      <c r="BW388" s="1233"/>
      <c r="BX388" s="1233"/>
      <c r="BY388" s="1233"/>
      <c r="BZ388" s="1233"/>
      <c r="CA388" s="1233"/>
      <c r="CB388" s="1233"/>
      <c r="CC388" s="1233"/>
      <c r="CD388" s="1233"/>
      <c r="CE388" s="1233"/>
      <c r="CF388" s="1233"/>
      <c r="CG388" s="1233"/>
      <c r="CH388" s="1233"/>
      <c r="CI388" s="1233"/>
      <c r="CJ388" s="1233"/>
      <c r="CK388" s="1233"/>
      <c r="CL388" s="1233"/>
      <c r="CM388" s="1233"/>
      <c r="CN388" s="1233"/>
      <c r="CO388" s="1233"/>
      <c r="CP388" s="1233"/>
      <c r="CQ388" s="1233"/>
      <c r="CR388" s="1233"/>
      <c r="CS388" s="1233"/>
      <c r="CT388" s="1233"/>
      <c r="CU388" s="1233"/>
      <c r="CV388" s="1233"/>
      <c r="CW388" s="1233"/>
      <c r="CX388" s="1233"/>
      <c r="CY388" s="1233"/>
      <c r="CZ388" s="1233"/>
      <c r="DA388" s="1233"/>
      <c r="DB388" s="1233"/>
      <c r="DC388" s="1233"/>
      <c r="DD388" s="1233"/>
      <c r="DE388" s="1233"/>
      <c r="DF388" s="1233"/>
      <c r="DG388" s="1233"/>
      <c r="DH388" s="1233"/>
      <c r="DI388" s="1233"/>
      <c r="DJ388" s="1233"/>
      <c r="DK388" s="1233"/>
      <c r="DL388" s="1233"/>
      <c r="DM388" s="1233"/>
      <c r="DN388" s="1233"/>
      <c r="DO388" s="1233"/>
      <c r="DP388" s="1233"/>
      <c r="DQ388" s="1233"/>
      <c r="DR388" s="1233"/>
      <c r="DS388" s="1233"/>
      <c r="DT388" s="1233"/>
      <c r="DU388" s="1233"/>
      <c r="DV388" s="1233"/>
      <c r="DW388" s="1233"/>
      <c r="DX388" s="1233"/>
      <c r="DY388" s="1233"/>
      <c r="DZ388" s="1233"/>
      <c r="EA388" s="1233"/>
      <c r="EB388" s="1233"/>
      <c r="EC388" s="1233"/>
      <c r="ED388" s="1233"/>
      <c r="EE388" s="1233"/>
      <c r="EF388" s="1233"/>
      <c r="EG388" s="1233"/>
      <c r="EH388" s="1253"/>
      <c r="EI388" s="1253"/>
      <c r="EJ388" s="1253"/>
      <c r="EK388" s="1253"/>
      <c r="EM388" s="1233"/>
      <c r="EN388" s="1233"/>
      <c r="EO388" s="1233"/>
      <c r="EP388" s="1233"/>
      <c r="EQ388" s="1233"/>
      <c r="ER388" s="1233"/>
      <c r="ES388" s="1233"/>
      <c r="ET388" s="1233"/>
      <c r="EU388" s="1233"/>
      <c r="EV388" s="1233"/>
      <c r="EW388" s="1233"/>
      <c r="EX388" s="1233"/>
      <c r="EY388" s="1233"/>
      <c r="EZ388" s="1233"/>
      <c r="FA388" s="1233"/>
      <c r="FB388" s="1233"/>
      <c r="FC388" s="1233"/>
      <c r="FD388" s="1233"/>
      <c r="FE388" s="1233"/>
      <c r="FF388" s="1233"/>
      <c r="FG388" s="1233"/>
      <c r="FH388" s="1233"/>
      <c r="FI388" s="1233"/>
      <c r="FJ388" s="1233"/>
      <c r="FK388" s="1233"/>
      <c r="FL388" s="1233"/>
      <c r="FM388" s="1233"/>
      <c r="FN388" s="1233"/>
      <c r="FO388" s="1233"/>
      <c r="FP388" s="1233"/>
      <c r="FQ388" s="1233"/>
      <c r="FR388" s="1233"/>
      <c r="FS388" s="1233"/>
      <c r="FT388" s="1233"/>
      <c r="FU388" s="1233"/>
      <c r="FV388" s="1233"/>
      <c r="FW388" s="1233"/>
      <c r="FX388" s="1233"/>
      <c r="FY388" s="1233"/>
      <c r="FZ388" s="1233"/>
      <c r="GA388" s="1233"/>
      <c r="GB388" s="1233"/>
      <c r="GC388" s="1233"/>
      <c r="GD388" s="1233"/>
      <c r="GE388" s="1233"/>
      <c r="GF388" s="1233"/>
      <c r="GG388" s="1233"/>
      <c r="GH388" s="1233"/>
      <c r="GI388" s="1233"/>
      <c r="GJ388" s="1233"/>
      <c r="GK388" s="1233"/>
      <c r="GL388" s="1233"/>
      <c r="GM388" s="1233"/>
      <c r="GN388" s="1233"/>
      <c r="GO388" s="1233"/>
      <c r="GP388" s="1233"/>
      <c r="GQ388" s="1233"/>
      <c r="GR388" s="1233"/>
      <c r="GS388" s="1233"/>
      <c r="GT388" s="1233"/>
      <c r="GU388" s="1233"/>
      <c r="GV388" s="1233"/>
      <c r="GW388" s="1233"/>
      <c r="GX388" s="1233"/>
      <c r="GY388" s="1233"/>
      <c r="GZ388" s="1233"/>
      <c r="HA388" s="1233"/>
      <c r="HB388" s="1233"/>
      <c r="HC388" s="1233"/>
      <c r="HD388" s="1233"/>
      <c r="HE388" s="1233"/>
      <c r="HF388" s="1233"/>
      <c r="HG388" s="1233"/>
      <c r="HH388" s="1233"/>
      <c r="HI388" s="1233"/>
      <c r="HJ388" s="1233"/>
      <c r="HK388" s="1233"/>
      <c r="HL388" s="1233"/>
      <c r="HM388" s="1233"/>
      <c r="HN388" s="1233"/>
      <c r="HO388" s="1233"/>
    </row>
    <row r="389" spans="32:223" s="325" customFormat="1" x14ac:dyDescent="0.2">
      <c r="AF389" s="932"/>
      <c r="AG389" s="932"/>
      <c r="AH389" s="932"/>
      <c r="AI389" s="932"/>
      <c r="AJ389" s="932"/>
      <c r="AK389" s="932"/>
      <c r="AL389" s="932"/>
      <c r="AM389" s="932"/>
      <c r="AN389" s="932"/>
      <c r="AP389" s="932"/>
      <c r="AQ389" s="932"/>
      <c r="AR389" s="932"/>
      <c r="AS389" s="932"/>
      <c r="AT389" s="932"/>
      <c r="AU389" s="932"/>
      <c r="AV389" s="932"/>
      <c r="AW389" s="932"/>
      <c r="AX389" s="932"/>
      <c r="BA389" s="1253"/>
      <c r="BB389" s="1253"/>
      <c r="BC389" s="1253"/>
      <c r="BE389" s="1233"/>
      <c r="BF389" s="1233"/>
      <c r="BG389" s="1233"/>
      <c r="BH389" s="1233"/>
      <c r="BI389" s="1233"/>
      <c r="BJ389" s="1233"/>
      <c r="BK389" s="1233"/>
      <c r="BL389" s="1233"/>
      <c r="BM389" s="1233"/>
      <c r="BN389" s="1233"/>
      <c r="BO389" s="1233"/>
      <c r="BP389" s="1233"/>
      <c r="BQ389" s="1233"/>
      <c r="BR389" s="1233"/>
      <c r="BS389" s="1233"/>
      <c r="BT389" s="1233"/>
      <c r="BU389" s="1233"/>
      <c r="BV389" s="1233"/>
      <c r="BW389" s="1233"/>
      <c r="BX389" s="1233"/>
      <c r="BY389" s="1233"/>
      <c r="BZ389" s="1233"/>
      <c r="CA389" s="1233"/>
      <c r="CB389" s="1233"/>
      <c r="CC389" s="1233"/>
      <c r="CD389" s="1233"/>
      <c r="CE389" s="1233"/>
      <c r="CF389" s="1233"/>
      <c r="CG389" s="1233"/>
      <c r="CH389" s="1233"/>
      <c r="CI389" s="1233"/>
      <c r="CJ389" s="1233"/>
      <c r="CK389" s="1233"/>
      <c r="CL389" s="1233"/>
      <c r="CM389" s="1233"/>
      <c r="CN389" s="1233"/>
      <c r="CO389" s="1233"/>
      <c r="CP389" s="1233"/>
      <c r="CQ389" s="1233"/>
      <c r="CR389" s="1233"/>
      <c r="CS389" s="1233"/>
      <c r="CT389" s="1233"/>
      <c r="CU389" s="1233"/>
      <c r="CV389" s="1233"/>
      <c r="CW389" s="1233"/>
      <c r="CX389" s="1233"/>
      <c r="CY389" s="1233"/>
      <c r="CZ389" s="1233"/>
      <c r="DA389" s="1233"/>
      <c r="DB389" s="1233"/>
      <c r="DC389" s="1233"/>
      <c r="DD389" s="1233"/>
      <c r="DE389" s="1233"/>
      <c r="DF389" s="1233"/>
      <c r="DG389" s="1233"/>
      <c r="DH389" s="1233"/>
      <c r="DI389" s="1233"/>
      <c r="DJ389" s="1233"/>
      <c r="DK389" s="1233"/>
      <c r="DL389" s="1233"/>
      <c r="DM389" s="1233"/>
      <c r="DN389" s="1233"/>
      <c r="DO389" s="1233"/>
      <c r="DP389" s="1233"/>
      <c r="DQ389" s="1233"/>
      <c r="DR389" s="1233"/>
      <c r="DS389" s="1233"/>
      <c r="DT389" s="1233"/>
      <c r="DU389" s="1233"/>
      <c r="DV389" s="1233"/>
      <c r="DW389" s="1233"/>
      <c r="DX389" s="1233"/>
      <c r="DY389" s="1233"/>
      <c r="DZ389" s="1233"/>
      <c r="EA389" s="1233"/>
      <c r="EB389" s="1233"/>
      <c r="EC389" s="1233"/>
      <c r="ED389" s="1233"/>
      <c r="EE389" s="1233"/>
      <c r="EF389" s="1233"/>
      <c r="EG389" s="1233"/>
      <c r="EH389" s="1253"/>
      <c r="EI389" s="1253"/>
      <c r="EJ389" s="1253"/>
      <c r="EK389" s="1253"/>
      <c r="EM389" s="1233"/>
      <c r="EN389" s="1233"/>
      <c r="EO389" s="1233"/>
      <c r="EP389" s="1233"/>
      <c r="EQ389" s="1233"/>
      <c r="ER389" s="1233"/>
      <c r="ES389" s="1233"/>
      <c r="ET389" s="1233"/>
      <c r="EU389" s="1233"/>
      <c r="EV389" s="1233"/>
      <c r="EW389" s="1233"/>
      <c r="EX389" s="1233"/>
      <c r="EY389" s="1233"/>
      <c r="EZ389" s="1233"/>
      <c r="FA389" s="1233"/>
      <c r="FB389" s="1233"/>
      <c r="FC389" s="1233"/>
      <c r="FD389" s="1233"/>
      <c r="FE389" s="1233"/>
      <c r="FF389" s="1233"/>
      <c r="FG389" s="1233"/>
      <c r="FH389" s="1233"/>
      <c r="FI389" s="1233"/>
      <c r="FJ389" s="1233"/>
      <c r="FK389" s="1233"/>
      <c r="FL389" s="1233"/>
      <c r="FM389" s="1233"/>
      <c r="FN389" s="1233"/>
      <c r="FO389" s="1233"/>
      <c r="FP389" s="1233"/>
      <c r="FQ389" s="1233"/>
      <c r="FR389" s="1233"/>
      <c r="FS389" s="1233"/>
      <c r="FT389" s="1233"/>
      <c r="FU389" s="1233"/>
      <c r="FV389" s="1233"/>
      <c r="FW389" s="1233"/>
      <c r="FX389" s="1233"/>
      <c r="FY389" s="1233"/>
      <c r="FZ389" s="1233"/>
      <c r="GA389" s="1233"/>
      <c r="GB389" s="1233"/>
      <c r="GC389" s="1233"/>
      <c r="GD389" s="1233"/>
      <c r="GE389" s="1233"/>
      <c r="GF389" s="1233"/>
      <c r="GG389" s="1233"/>
      <c r="GH389" s="1233"/>
      <c r="GI389" s="1233"/>
      <c r="GJ389" s="1233"/>
      <c r="GK389" s="1233"/>
      <c r="GL389" s="1233"/>
      <c r="GM389" s="1233"/>
      <c r="GN389" s="1233"/>
      <c r="GO389" s="1233"/>
      <c r="GP389" s="1233"/>
      <c r="GQ389" s="1233"/>
      <c r="GR389" s="1233"/>
      <c r="GS389" s="1233"/>
      <c r="GT389" s="1233"/>
      <c r="GU389" s="1233"/>
      <c r="GV389" s="1233"/>
      <c r="GW389" s="1233"/>
      <c r="GX389" s="1233"/>
      <c r="GY389" s="1233"/>
      <c r="GZ389" s="1233"/>
      <c r="HA389" s="1233"/>
      <c r="HB389" s="1233"/>
      <c r="HC389" s="1233"/>
      <c r="HD389" s="1233"/>
      <c r="HE389" s="1233"/>
      <c r="HF389" s="1233"/>
      <c r="HG389" s="1233"/>
      <c r="HH389" s="1233"/>
      <c r="HI389" s="1233"/>
      <c r="HJ389" s="1233"/>
      <c r="HK389" s="1233"/>
      <c r="HL389" s="1233"/>
      <c r="HM389" s="1233"/>
      <c r="HN389" s="1233"/>
      <c r="HO389" s="1233"/>
    </row>
    <row r="390" spans="32:223" s="325" customFormat="1" x14ac:dyDescent="0.2">
      <c r="AF390" s="932"/>
      <c r="AG390" s="932"/>
      <c r="AH390" s="932"/>
      <c r="AI390" s="932"/>
      <c r="AJ390" s="932"/>
      <c r="AK390" s="932"/>
      <c r="AL390" s="932"/>
      <c r="AM390" s="932"/>
      <c r="AN390" s="932"/>
      <c r="AP390" s="932"/>
      <c r="AQ390" s="932"/>
      <c r="AR390" s="932"/>
      <c r="AS390" s="932"/>
      <c r="AT390" s="932"/>
      <c r="AU390" s="932"/>
      <c r="AV390" s="932"/>
      <c r="AW390" s="932"/>
      <c r="AX390" s="932"/>
      <c r="BA390" s="1253"/>
      <c r="BB390" s="1253"/>
      <c r="BC390" s="1253"/>
      <c r="BE390" s="1233"/>
      <c r="BF390" s="1233"/>
      <c r="BG390" s="1233"/>
      <c r="BH390" s="1233"/>
      <c r="BI390" s="1233"/>
      <c r="BJ390" s="1233"/>
      <c r="BK390" s="1233"/>
      <c r="BL390" s="1233"/>
      <c r="BM390" s="1233"/>
      <c r="BN390" s="1233"/>
      <c r="BO390" s="1233"/>
      <c r="BP390" s="1233"/>
      <c r="BQ390" s="1233"/>
      <c r="BR390" s="1233"/>
      <c r="BS390" s="1233"/>
      <c r="BT390" s="1233"/>
      <c r="BU390" s="1233"/>
      <c r="BV390" s="1233"/>
      <c r="BW390" s="1233"/>
      <c r="BX390" s="1233"/>
      <c r="BY390" s="1233"/>
      <c r="BZ390" s="1233"/>
      <c r="CA390" s="1233"/>
      <c r="CB390" s="1233"/>
      <c r="CC390" s="1233"/>
      <c r="CD390" s="1233"/>
      <c r="CE390" s="1233"/>
      <c r="CF390" s="1233"/>
      <c r="CG390" s="1233"/>
      <c r="CH390" s="1233"/>
      <c r="CI390" s="1233"/>
      <c r="CJ390" s="1233"/>
      <c r="CK390" s="1233"/>
      <c r="CL390" s="1233"/>
      <c r="CM390" s="1233"/>
      <c r="CN390" s="1233"/>
      <c r="CO390" s="1233"/>
      <c r="CP390" s="1233"/>
      <c r="CQ390" s="1233"/>
      <c r="CR390" s="1233"/>
      <c r="CS390" s="1233"/>
      <c r="CT390" s="1233"/>
      <c r="CU390" s="1233"/>
      <c r="CV390" s="1233"/>
      <c r="CW390" s="1233"/>
      <c r="CX390" s="1233"/>
      <c r="CY390" s="1233"/>
      <c r="CZ390" s="1233"/>
      <c r="DA390" s="1233"/>
      <c r="DB390" s="1233"/>
      <c r="DC390" s="1233"/>
      <c r="DD390" s="1233"/>
      <c r="DE390" s="1233"/>
      <c r="DF390" s="1233"/>
      <c r="DG390" s="1233"/>
      <c r="DH390" s="1233"/>
      <c r="DI390" s="1233"/>
      <c r="DJ390" s="1233"/>
      <c r="DK390" s="1233"/>
      <c r="DL390" s="1233"/>
      <c r="DM390" s="1233"/>
      <c r="DN390" s="1233"/>
      <c r="DO390" s="1233"/>
      <c r="DP390" s="1233"/>
      <c r="DQ390" s="1233"/>
      <c r="DR390" s="1233"/>
      <c r="DS390" s="1233"/>
      <c r="DT390" s="1233"/>
      <c r="DU390" s="1233"/>
      <c r="DV390" s="1233"/>
      <c r="DW390" s="1233"/>
      <c r="DX390" s="1233"/>
      <c r="DY390" s="1233"/>
      <c r="DZ390" s="1233"/>
      <c r="EA390" s="1233"/>
      <c r="EB390" s="1233"/>
      <c r="EC390" s="1233"/>
      <c r="ED390" s="1233"/>
      <c r="EE390" s="1233"/>
      <c r="EF390" s="1233"/>
      <c r="EG390" s="1233"/>
      <c r="EH390" s="1253"/>
      <c r="EI390" s="1253"/>
      <c r="EJ390" s="1253"/>
      <c r="EK390" s="1253"/>
      <c r="EM390" s="1233"/>
      <c r="EN390" s="1233"/>
      <c r="EO390" s="1233"/>
      <c r="EP390" s="1233"/>
      <c r="EQ390" s="1233"/>
      <c r="ER390" s="1233"/>
      <c r="ES390" s="1233"/>
      <c r="ET390" s="1233"/>
      <c r="EU390" s="1233"/>
      <c r="EV390" s="1233"/>
      <c r="EW390" s="1233"/>
      <c r="EX390" s="1233"/>
      <c r="EY390" s="1233"/>
      <c r="EZ390" s="1233"/>
      <c r="FA390" s="1233"/>
      <c r="FB390" s="1233"/>
      <c r="FC390" s="1233"/>
      <c r="FD390" s="1233"/>
      <c r="FE390" s="1233"/>
      <c r="FF390" s="1233"/>
      <c r="FG390" s="1233"/>
      <c r="FH390" s="1233"/>
      <c r="FI390" s="1233"/>
      <c r="FJ390" s="1233"/>
      <c r="FK390" s="1233"/>
      <c r="FL390" s="1233"/>
      <c r="FM390" s="1233"/>
      <c r="FN390" s="1233"/>
      <c r="FO390" s="1233"/>
      <c r="FP390" s="1233"/>
      <c r="FQ390" s="1233"/>
      <c r="FR390" s="1233"/>
      <c r="FS390" s="1233"/>
      <c r="FT390" s="1233"/>
      <c r="FU390" s="1233"/>
      <c r="FV390" s="1233"/>
      <c r="FW390" s="1233"/>
      <c r="FX390" s="1233"/>
      <c r="FY390" s="1233"/>
      <c r="FZ390" s="1233"/>
      <c r="GA390" s="1233"/>
      <c r="GB390" s="1233"/>
      <c r="GC390" s="1233"/>
      <c r="GD390" s="1233"/>
      <c r="GE390" s="1233"/>
      <c r="GF390" s="1233"/>
      <c r="GG390" s="1233"/>
      <c r="GH390" s="1233"/>
      <c r="GI390" s="1233"/>
      <c r="GJ390" s="1233"/>
      <c r="GK390" s="1233"/>
      <c r="GL390" s="1233"/>
      <c r="GM390" s="1233"/>
      <c r="GN390" s="1233"/>
      <c r="GO390" s="1233"/>
      <c r="GP390" s="1233"/>
      <c r="GQ390" s="1233"/>
      <c r="GR390" s="1233"/>
      <c r="GS390" s="1233"/>
      <c r="GT390" s="1233"/>
      <c r="GU390" s="1233"/>
      <c r="GV390" s="1233"/>
      <c r="GW390" s="1233"/>
      <c r="GX390" s="1233"/>
      <c r="GY390" s="1233"/>
      <c r="GZ390" s="1233"/>
      <c r="HA390" s="1233"/>
      <c r="HB390" s="1233"/>
      <c r="HC390" s="1233"/>
      <c r="HD390" s="1233"/>
      <c r="HE390" s="1233"/>
      <c r="HF390" s="1233"/>
      <c r="HG390" s="1233"/>
      <c r="HH390" s="1233"/>
      <c r="HI390" s="1233"/>
      <c r="HJ390" s="1233"/>
      <c r="HK390" s="1233"/>
      <c r="HL390" s="1233"/>
      <c r="HM390" s="1233"/>
      <c r="HN390" s="1233"/>
      <c r="HO390" s="1233"/>
    </row>
    <row r="391" spans="32:223" s="325" customFormat="1" x14ac:dyDescent="0.2">
      <c r="AF391" s="932"/>
      <c r="AG391" s="932"/>
      <c r="AH391" s="932"/>
      <c r="AI391" s="932"/>
      <c r="AJ391" s="932"/>
      <c r="AK391" s="932"/>
      <c r="AL391" s="932"/>
      <c r="AM391" s="932"/>
      <c r="AN391" s="932"/>
      <c r="AP391" s="932"/>
      <c r="AQ391" s="932"/>
      <c r="AR391" s="932"/>
      <c r="AS391" s="932"/>
      <c r="AT391" s="932"/>
      <c r="AU391" s="932"/>
      <c r="AV391" s="932"/>
      <c r="AW391" s="932"/>
      <c r="AX391" s="932"/>
      <c r="BA391" s="1253"/>
      <c r="BB391" s="1253"/>
      <c r="BC391" s="1253"/>
      <c r="BE391" s="1233"/>
      <c r="BF391" s="1233"/>
      <c r="BG391" s="1233"/>
      <c r="BH391" s="1233"/>
      <c r="BI391" s="1233"/>
      <c r="BJ391" s="1233"/>
      <c r="BK391" s="1233"/>
      <c r="BL391" s="1233"/>
      <c r="BM391" s="1233"/>
      <c r="BN391" s="1233"/>
      <c r="BO391" s="1233"/>
      <c r="BP391" s="1233"/>
      <c r="BQ391" s="1233"/>
      <c r="BR391" s="1233"/>
      <c r="BS391" s="1233"/>
      <c r="BT391" s="1233"/>
      <c r="BU391" s="1233"/>
      <c r="BV391" s="1233"/>
      <c r="BW391" s="1233"/>
      <c r="BX391" s="1233"/>
      <c r="BY391" s="1233"/>
      <c r="BZ391" s="1233"/>
      <c r="CA391" s="1233"/>
      <c r="CB391" s="1233"/>
      <c r="CC391" s="1233"/>
      <c r="CD391" s="1233"/>
      <c r="CE391" s="1233"/>
      <c r="CF391" s="1233"/>
      <c r="CG391" s="1233"/>
      <c r="CH391" s="1233"/>
      <c r="CI391" s="1233"/>
      <c r="CJ391" s="1233"/>
      <c r="CK391" s="1233"/>
      <c r="CL391" s="1233"/>
      <c r="CM391" s="1233"/>
      <c r="CN391" s="1233"/>
      <c r="CO391" s="1233"/>
      <c r="CP391" s="1233"/>
      <c r="CQ391" s="1233"/>
      <c r="CR391" s="1233"/>
      <c r="CS391" s="1233"/>
      <c r="CT391" s="1233"/>
      <c r="CU391" s="1233"/>
      <c r="CV391" s="1233"/>
      <c r="CW391" s="1233"/>
      <c r="CX391" s="1233"/>
      <c r="CY391" s="1233"/>
      <c r="CZ391" s="1233"/>
      <c r="DA391" s="1233"/>
      <c r="DB391" s="1233"/>
      <c r="DC391" s="1233"/>
      <c r="DD391" s="1233"/>
      <c r="DE391" s="1233"/>
      <c r="DF391" s="1233"/>
      <c r="DG391" s="1233"/>
      <c r="DH391" s="1233"/>
      <c r="DI391" s="1233"/>
      <c r="DJ391" s="1233"/>
      <c r="DK391" s="1233"/>
      <c r="DL391" s="1233"/>
      <c r="DM391" s="1233"/>
      <c r="DN391" s="1233"/>
      <c r="DO391" s="1233"/>
      <c r="DP391" s="1233"/>
      <c r="DQ391" s="1233"/>
      <c r="DR391" s="1233"/>
      <c r="DS391" s="1233"/>
      <c r="DT391" s="1233"/>
      <c r="DU391" s="1233"/>
      <c r="DV391" s="1233"/>
      <c r="DW391" s="1233"/>
      <c r="DX391" s="1233"/>
      <c r="DY391" s="1233"/>
      <c r="DZ391" s="1233"/>
      <c r="EA391" s="1233"/>
      <c r="EB391" s="1233"/>
      <c r="EC391" s="1233"/>
      <c r="ED391" s="1233"/>
      <c r="EE391" s="1233"/>
      <c r="EF391" s="1233"/>
      <c r="EG391" s="1233"/>
      <c r="EH391" s="1253"/>
      <c r="EI391" s="1253"/>
      <c r="EJ391" s="1253"/>
      <c r="EK391" s="1253"/>
      <c r="EM391" s="1233"/>
      <c r="EN391" s="1233"/>
      <c r="EO391" s="1233"/>
      <c r="EP391" s="1233"/>
      <c r="EQ391" s="1233"/>
      <c r="ER391" s="1233"/>
      <c r="ES391" s="1233"/>
      <c r="ET391" s="1233"/>
      <c r="EU391" s="1233"/>
      <c r="EV391" s="1233"/>
      <c r="EW391" s="1233"/>
      <c r="EX391" s="1233"/>
      <c r="EY391" s="1233"/>
      <c r="EZ391" s="1233"/>
      <c r="FA391" s="1233"/>
      <c r="FB391" s="1233"/>
      <c r="FC391" s="1233"/>
      <c r="FD391" s="1233"/>
      <c r="FE391" s="1233"/>
      <c r="FF391" s="1233"/>
      <c r="FG391" s="1233"/>
      <c r="FH391" s="1233"/>
      <c r="FI391" s="1233"/>
      <c r="FJ391" s="1233"/>
      <c r="FK391" s="1233"/>
      <c r="FL391" s="1233"/>
      <c r="FM391" s="1233"/>
      <c r="FN391" s="1233"/>
      <c r="FO391" s="1233"/>
      <c r="FP391" s="1233"/>
      <c r="FQ391" s="1233"/>
      <c r="FR391" s="1233"/>
      <c r="FS391" s="1233"/>
      <c r="FT391" s="1233"/>
      <c r="FU391" s="1233"/>
      <c r="FV391" s="1233"/>
      <c r="FW391" s="1233"/>
      <c r="FX391" s="1233"/>
      <c r="FY391" s="1233"/>
      <c r="FZ391" s="1233"/>
      <c r="GA391" s="1233"/>
      <c r="GB391" s="1233"/>
      <c r="GC391" s="1233"/>
      <c r="GD391" s="1233"/>
      <c r="GE391" s="1233"/>
      <c r="GF391" s="1233"/>
      <c r="GG391" s="1233"/>
      <c r="GH391" s="1233"/>
      <c r="GI391" s="1233"/>
      <c r="GJ391" s="1233"/>
      <c r="GK391" s="1233"/>
      <c r="GL391" s="1233"/>
      <c r="GM391" s="1233"/>
      <c r="GN391" s="1233"/>
      <c r="GO391" s="1233"/>
      <c r="GP391" s="1233"/>
      <c r="GQ391" s="1233"/>
      <c r="GR391" s="1233"/>
      <c r="GS391" s="1233"/>
      <c r="GT391" s="1233"/>
      <c r="GU391" s="1233"/>
      <c r="GV391" s="1233"/>
      <c r="GW391" s="1233"/>
      <c r="GX391" s="1233"/>
      <c r="GY391" s="1233"/>
      <c r="GZ391" s="1233"/>
      <c r="HA391" s="1233"/>
      <c r="HB391" s="1233"/>
      <c r="HC391" s="1233"/>
      <c r="HD391" s="1233"/>
      <c r="HE391" s="1233"/>
      <c r="HF391" s="1233"/>
      <c r="HG391" s="1233"/>
      <c r="HH391" s="1233"/>
      <c r="HI391" s="1233"/>
      <c r="HJ391" s="1233"/>
      <c r="HK391" s="1233"/>
      <c r="HL391" s="1233"/>
      <c r="HM391" s="1233"/>
      <c r="HN391" s="1233"/>
      <c r="HO391" s="1233"/>
    </row>
    <row r="392" spans="32:223" s="325" customFormat="1" x14ac:dyDescent="0.2">
      <c r="AF392" s="932"/>
      <c r="AG392" s="932"/>
      <c r="AH392" s="932"/>
      <c r="AI392" s="932"/>
      <c r="AJ392" s="932"/>
      <c r="AK392" s="932"/>
      <c r="AL392" s="932"/>
      <c r="AM392" s="932"/>
      <c r="AN392" s="932"/>
      <c r="AP392" s="932"/>
      <c r="AQ392" s="932"/>
      <c r="AR392" s="932"/>
      <c r="AS392" s="932"/>
      <c r="AT392" s="932"/>
      <c r="AU392" s="932"/>
      <c r="AV392" s="932"/>
      <c r="AW392" s="932"/>
      <c r="AX392" s="932"/>
      <c r="BA392" s="1253"/>
      <c r="BB392" s="1253"/>
      <c r="BC392" s="1253"/>
      <c r="BE392" s="1233"/>
      <c r="BF392" s="1233"/>
      <c r="BG392" s="1233"/>
      <c r="BH392" s="1233"/>
      <c r="BI392" s="1233"/>
      <c r="BJ392" s="1233"/>
      <c r="BK392" s="1233"/>
      <c r="BL392" s="1233"/>
      <c r="BM392" s="1233"/>
      <c r="BN392" s="1233"/>
      <c r="BO392" s="1233"/>
      <c r="BP392" s="1233"/>
      <c r="BQ392" s="1233"/>
      <c r="BR392" s="1233"/>
      <c r="BS392" s="1233"/>
      <c r="BT392" s="1233"/>
      <c r="BU392" s="1233"/>
      <c r="BV392" s="1233"/>
      <c r="BW392" s="1233"/>
      <c r="BX392" s="1233"/>
      <c r="BY392" s="1233"/>
      <c r="BZ392" s="1233"/>
      <c r="CA392" s="1233"/>
      <c r="CB392" s="1233"/>
      <c r="CC392" s="1233"/>
      <c r="CD392" s="1233"/>
      <c r="CE392" s="1233"/>
      <c r="CF392" s="1233"/>
      <c r="CG392" s="1233"/>
      <c r="CH392" s="1233"/>
      <c r="CI392" s="1233"/>
      <c r="CJ392" s="1233"/>
      <c r="CK392" s="1233"/>
      <c r="CL392" s="1233"/>
      <c r="CM392" s="1233"/>
      <c r="CN392" s="1233"/>
      <c r="CO392" s="1233"/>
      <c r="CP392" s="1233"/>
      <c r="CQ392" s="1233"/>
      <c r="CR392" s="1233"/>
      <c r="CS392" s="1233"/>
      <c r="CT392" s="1233"/>
      <c r="CU392" s="1233"/>
      <c r="CV392" s="1233"/>
      <c r="CW392" s="1233"/>
      <c r="CX392" s="1233"/>
      <c r="CY392" s="1233"/>
      <c r="CZ392" s="1233"/>
      <c r="DA392" s="1233"/>
      <c r="DB392" s="1233"/>
      <c r="DC392" s="1233"/>
      <c r="DD392" s="1233"/>
      <c r="DE392" s="1233"/>
      <c r="DF392" s="1233"/>
      <c r="DG392" s="1233"/>
      <c r="DH392" s="1233"/>
      <c r="DI392" s="1233"/>
      <c r="DJ392" s="1233"/>
      <c r="DK392" s="1233"/>
      <c r="DL392" s="1233"/>
      <c r="DM392" s="1233"/>
      <c r="DN392" s="1233"/>
      <c r="DO392" s="1233"/>
      <c r="DP392" s="1233"/>
      <c r="DQ392" s="1233"/>
      <c r="DR392" s="1233"/>
      <c r="DS392" s="1233"/>
      <c r="DT392" s="1233"/>
      <c r="DU392" s="1233"/>
      <c r="DV392" s="1233"/>
      <c r="DW392" s="1233"/>
      <c r="DX392" s="1233"/>
      <c r="DY392" s="1233"/>
      <c r="DZ392" s="1233"/>
      <c r="EA392" s="1233"/>
      <c r="EB392" s="1233"/>
      <c r="EC392" s="1233"/>
      <c r="ED392" s="1233"/>
      <c r="EE392" s="1233"/>
      <c r="EF392" s="1233"/>
      <c r="EG392" s="1233"/>
      <c r="EH392" s="1253"/>
      <c r="EI392" s="1253"/>
      <c r="EJ392" s="1253"/>
      <c r="EK392" s="1253"/>
      <c r="EM392" s="1233"/>
      <c r="EN392" s="1233"/>
      <c r="EO392" s="1233"/>
      <c r="EP392" s="1233"/>
      <c r="EQ392" s="1233"/>
      <c r="ER392" s="1233"/>
      <c r="ES392" s="1233"/>
      <c r="ET392" s="1233"/>
      <c r="EU392" s="1233"/>
      <c r="EV392" s="1233"/>
      <c r="EW392" s="1233"/>
      <c r="EX392" s="1233"/>
      <c r="EY392" s="1233"/>
      <c r="EZ392" s="1233"/>
      <c r="FA392" s="1233"/>
      <c r="FB392" s="1233"/>
      <c r="FC392" s="1233"/>
      <c r="FD392" s="1233"/>
      <c r="FE392" s="1233"/>
      <c r="FF392" s="1233"/>
      <c r="FG392" s="1233"/>
      <c r="FH392" s="1233"/>
      <c r="FI392" s="1233"/>
      <c r="FJ392" s="1233"/>
      <c r="FK392" s="1233"/>
      <c r="FL392" s="1233"/>
      <c r="FM392" s="1233"/>
      <c r="FN392" s="1233"/>
      <c r="FO392" s="1233"/>
      <c r="FP392" s="1233"/>
      <c r="FQ392" s="1233"/>
      <c r="FR392" s="1233"/>
      <c r="FS392" s="1233"/>
      <c r="FT392" s="1233"/>
      <c r="FU392" s="1233"/>
      <c r="FV392" s="1233"/>
      <c r="FW392" s="1233"/>
      <c r="FX392" s="1233"/>
      <c r="FY392" s="1233"/>
      <c r="FZ392" s="1233"/>
      <c r="GA392" s="1233"/>
      <c r="GB392" s="1233"/>
      <c r="GC392" s="1233"/>
      <c r="GD392" s="1233"/>
      <c r="GE392" s="1233"/>
      <c r="GF392" s="1233"/>
      <c r="GG392" s="1233"/>
      <c r="GH392" s="1233"/>
      <c r="GI392" s="1233"/>
      <c r="GJ392" s="1233"/>
      <c r="GK392" s="1233"/>
      <c r="GL392" s="1233"/>
      <c r="GM392" s="1233"/>
      <c r="GN392" s="1233"/>
      <c r="GO392" s="1233"/>
      <c r="GP392" s="1233"/>
      <c r="GQ392" s="1233"/>
      <c r="GR392" s="1233"/>
      <c r="GS392" s="1233"/>
      <c r="GT392" s="1233"/>
      <c r="GU392" s="1233"/>
      <c r="GV392" s="1233"/>
      <c r="GW392" s="1233"/>
      <c r="GX392" s="1233"/>
      <c r="GY392" s="1233"/>
      <c r="GZ392" s="1233"/>
      <c r="HA392" s="1233"/>
      <c r="HB392" s="1233"/>
      <c r="HC392" s="1233"/>
      <c r="HD392" s="1233"/>
      <c r="HE392" s="1233"/>
      <c r="HF392" s="1233"/>
      <c r="HG392" s="1233"/>
      <c r="HH392" s="1233"/>
      <c r="HI392" s="1233"/>
      <c r="HJ392" s="1233"/>
      <c r="HK392" s="1233"/>
      <c r="HL392" s="1233"/>
      <c r="HM392" s="1233"/>
      <c r="HN392" s="1233"/>
      <c r="HO392" s="1233"/>
    </row>
    <row r="393" spans="32:223" s="325" customFormat="1" x14ac:dyDescent="0.2">
      <c r="AF393" s="932"/>
      <c r="AG393" s="932"/>
      <c r="AH393" s="932"/>
      <c r="AI393" s="932"/>
      <c r="AJ393" s="932"/>
      <c r="AK393" s="932"/>
      <c r="AL393" s="932"/>
      <c r="AM393" s="932"/>
      <c r="AN393" s="932"/>
      <c r="AP393" s="932"/>
      <c r="AQ393" s="932"/>
      <c r="AR393" s="932"/>
      <c r="AS393" s="932"/>
      <c r="AT393" s="932"/>
      <c r="AU393" s="932"/>
      <c r="AV393" s="932"/>
      <c r="AW393" s="932"/>
      <c r="AX393" s="932"/>
      <c r="BA393" s="1253"/>
      <c r="BB393" s="1253"/>
      <c r="BC393" s="1253"/>
      <c r="BE393" s="1233"/>
      <c r="BF393" s="1233"/>
      <c r="BG393" s="1233"/>
      <c r="BH393" s="1233"/>
      <c r="BI393" s="1233"/>
      <c r="BJ393" s="1233"/>
      <c r="BK393" s="1233"/>
      <c r="BL393" s="1233"/>
      <c r="BM393" s="1233"/>
      <c r="BN393" s="1233"/>
      <c r="BO393" s="1233"/>
      <c r="BP393" s="1233"/>
      <c r="BQ393" s="1233"/>
      <c r="BR393" s="1233"/>
      <c r="BS393" s="1233"/>
      <c r="BT393" s="1233"/>
      <c r="BU393" s="1233"/>
      <c r="BV393" s="1233"/>
      <c r="BW393" s="1233"/>
      <c r="BX393" s="1233"/>
      <c r="BY393" s="1233"/>
      <c r="BZ393" s="1233"/>
      <c r="CA393" s="1233"/>
      <c r="CB393" s="1233"/>
      <c r="CC393" s="1233"/>
      <c r="CD393" s="1233"/>
      <c r="CE393" s="1233"/>
      <c r="CF393" s="1233"/>
      <c r="CG393" s="1233"/>
      <c r="CH393" s="1233"/>
      <c r="CI393" s="1233"/>
      <c r="CJ393" s="1233"/>
      <c r="CK393" s="1233"/>
      <c r="CL393" s="1233"/>
      <c r="CM393" s="1233"/>
      <c r="CN393" s="1233"/>
      <c r="CO393" s="1233"/>
      <c r="CP393" s="1233"/>
      <c r="CQ393" s="1233"/>
      <c r="CR393" s="1233"/>
      <c r="CS393" s="1233"/>
      <c r="CT393" s="1233"/>
      <c r="CU393" s="1233"/>
      <c r="CV393" s="1233"/>
      <c r="CW393" s="1233"/>
      <c r="CX393" s="1233"/>
      <c r="CY393" s="1233"/>
      <c r="CZ393" s="1233"/>
      <c r="DA393" s="1233"/>
      <c r="DB393" s="1233"/>
      <c r="DC393" s="1233"/>
      <c r="DD393" s="1233"/>
      <c r="DE393" s="1233"/>
      <c r="DF393" s="1233"/>
      <c r="DG393" s="1233"/>
      <c r="DH393" s="1233"/>
      <c r="DI393" s="1233"/>
      <c r="DJ393" s="1233"/>
      <c r="DK393" s="1233"/>
      <c r="DL393" s="1233"/>
      <c r="DM393" s="1233"/>
      <c r="DN393" s="1233"/>
      <c r="DO393" s="1233"/>
      <c r="DP393" s="1233"/>
      <c r="DQ393" s="1233"/>
      <c r="DR393" s="1233"/>
      <c r="DS393" s="1233"/>
      <c r="DT393" s="1233"/>
      <c r="DU393" s="1233"/>
      <c r="DV393" s="1233"/>
      <c r="DW393" s="1233"/>
      <c r="DX393" s="1233"/>
      <c r="DY393" s="1233"/>
      <c r="DZ393" s="1233"/>
      <c r="EA393" s="1233"/>
      <c r="EB393" s="1233"/>
      <c r="EC393" s="1233"/>
      <c r="ED393" s="1233"/>
      <c r="EE393" s="1233"/>
      <c r="EF393" s="1233"/>
      <c r="EG393" s="1233"/>
      <c r="EH393" s="1253"/>
      <c r="EI393" s="1253"/>
      <c r="EJ393" s="1253"/>
      <c r="EK393" s="1253"/>
      <c r="EM393" s="1233"/>
      <c r="EN393" s="1233"/>
      <c r="EO393" s="1233"/>
      <c r="EP393" s="1233"/>
      <c r="EQ393" s="1233"/>
      <c r="ER393" s="1233"/>
      <c r="ES393" s="1233"/>
      <c r="ET393" s="1233"/>
      <c r="EU393" s="1233"/>
      <c r="EV393" s="1233"/>
      <c r="EW393" s="1233"/>
      <c r="EX393" s="1233"/>
      <c r="EY393" s="1233"/>
      <c r="EZ393" s="1233"/>
      <c r="FA393" s="1233"/>
      <c r="FB393" s="1233"/>
      <c r="FC393" s="1233"/>
      <c r="FD393" s="1233"/>
      <c r="FE393" s="1233"/>
      <c r="FF393" s="1233"/>
      <c r="FG393" s="1233"/>
      <c r="FH393" s="1233"/>
      <c r="FI393" s="1233"/>
      <c r="FJ393" s="1233"/>
      <c r="FK393" s="1233"/>
      <c r="FL393" s="1233"/>
      <c r="FM393" s="1233"/>
      <c r="FN393" s="1233"/>
      <c r="FO393" s="1233"/>
      <c r="FP393" s="1233"/>
      <c r="FQ393" s="1233"/>
      <c r="FR393" s="1233"/>
      <c r="FS393" s="1233"/>
      <c r="FT393" s="1233"/>
      <c r="FU393" s="1233"/>
      <c r="FV393" s="1233"/>
      <c r="FW393" s="1233"/>
      <c r="FX393" s="1233"/>
      <c r="FY393" s="1233"/>
      <c r="FZ393" s="1233"/>
      <c r="GA393" s="1233"/>
      <c r="GB393" s="1233"/>
      <c r="GC393" s="1233"/>
      <c r="GD393" s="1233"/>
      <c r="GE393" s="1233"/>
      <c r="GF393" s="1233"/>
      <c r="GG393" s="1233"/>
      <c r="GH393" s="1233"/>
      <c r="GI393" s="1233"/>
      <c r="GJ393" s="1233"/>
      <c r="GK393" s="1233"/>
      <c r="GL393" s="1233"/>
      <c r="GM393" s="1233"/>
      <c r="GN393" s="1233"/>
      <c r="GO393" s="1233"/>
      <c r="GP393" s="1233"/>
      <c r="GQ393" s="1233"/>
      <c r="GR393" s="1233"/>
      <c r="GS393" s="1233"/>
      <c r="GT393" s="1233"/>
      <c r="GU393" s="1233"/>
      <c r="GV393" s="1233"/>
      <c r="GW393" s="1233"/>
      <c r="GX393" s="1233"/>
      <c r="GY393" s="1233"/>
      <c r="GZ393" s="1233"/>
      <c r="HA393" s="1233"/>
      <c r="HB393" s="1233"/>
      <c r="HC393" s="1233"/>
      <c r="HD393" s="1233"/>
      <c r="HE393" s="1233"/>
      <c r="HF393" s="1233"/>
      <c r="HG393" s="1233"/>
      <c r="HH393" s="1233"/>
      <c r="HI393" s="1233"/>
      <c r="HJ393" s="1233"/>
      <c r="HK393" s="1233"/>
      <c r="HL393" s="1233"/>
      <c r="HM393" s="1233"/>
      <c r="HN393" s="1233"/>
      <c r="HO393" s="1233"/>
    </row>
    <row r="394" spans="32:223" s="325" customFormat="1" x14ac:dyDescent="0.2">
      <c r="AF394" s="932"/>
      <c r="AG394" s="932"/>
      <c r="AH394" s="932"/>
      <c r="AI394" s="932"/>
      <c r="AJ394" s="932"/>
      <c r="AK394" s="932"/>
      <c r="AL394" s="932"/>
      <c r="AM394" s="932"/>
      <c r="AN394" s="932"/>
      <c r="AP394" s="932"/>
      <c r="AQ394" s="932"/>
      <c r="AR394" s="932"/>
      <c r="AS394" s="932"/>
      <c r="AT394" s="932"/>
      <c r="AU394" s="932"/>
      <c r="AV394" s="932"/>
      <c r="AW394" s="932"/>
      <c r="AX394" s="932"/>
      <c r="BA394" s="1253"/>
      <c r="BB394" s="1253"/>
      <c r="BC394" s="1253"/>
      <c r="BE394" s="1233"/>
      <c r="BF394" s="1233"/>
      <c r="BG394" s="1233"/>
      <c r="BH394" s="1233"/>
      <c r="BI394" s="1233"/>
      <c r="BJ394" s="1233"/>
      <c r="BK394" s="1233"/>
      <c r="BL394" s="1233"/>
      <c r="BM394" s="1233"/>
      <c r="BN394" s="1233"/>
      <c r="BO394" s="1233"/>
      <c r="BP394" s="1233"/>
      <c r="BQ394" s="1233"/>
      <c r="BR394" s="1233"/>
      <c r="BS394" s="1233"/>
      <c r="BT394" s="1233"/>
      <c r="BU394" s="1233"/>
      <c r="BV394" s="1233"/>
      <c r="BW394" s="1233"/>
      <c r="BX394" s="1233"/>
      <c r="BY394" s="1233"/>
      <c r="BZ394" s="1233"/>
      <c r="CA394" s="1233"/>
      <c r="CB394" s="1233"/>
      <c r="CC394" s="1233"/>
      <c r="CD394" s="1233"/>
      <c r="CE394" s="1233"/>
      <c r="CF394" s="1233"/>
      <c r="CG394" s="1233"/>
      <c r="CH394" s="1233"/>
      <c r="CI394" s="1233"/>
      <c r="CJ394" s="1233"/>
      <c r="CK394" s="1233"/>
      <c r="CL394" s="1233"/>
      <c r="CM394" s="1233"/>
      <c r="CN394" s="1233"/>
      <c r="CO394" s="1233"/>
      <c r="CP394" s="1233"/>
      <c r="CQ394" s="1233"/>
      <c r="CR394" s="1233"/>
      <c r="CS394" s="1233"/>
      <c r="CT394" s="1233"/>
      <c r="CU394" s="1233"/>
      <c r="CV394" s="1233"/>
      <c r="CW394" s="1233"/>
      <c r="CX394" s="1233"/>
      <c r="CY394" s="1233"/>
      <c r="CZ394" s="1233"/>
      <c r="DA394" s="1233"/>
      <c r="DB394" s="1233"/>
      <c r="DC394" s="1233"/>
      <c r="DD394" s="1233"/>
      <c r="DE394" s="1233"/>
      <c r="DF394" s="1233"/>
      <c r="DG394" s="1233"/>
      <c r="DH394" s="1233"/>
      <c r="DI394" s="1233"/>
      <c r="DJ394" s="1233"/>
      <c r="DK394" s="1233"/>
      <c r="DL394" s="1233"/>
      <c r="DM394" s="1233"/>
      <c r="DN394" s="1233"/>
      <c r="DO394" s="1233"/>
      <c r="DP394" s="1233"/>
      <c r="DQ394" s="1233"/>
      <c r="DR394" s="1233"/>
      <c r="DS394" s="1233"/>
      <c r="DT394" s="1233"/>
      <c r="DU394" s="1233"/>
      <c r="DV394" s="1233"/>
      <c r="DW394" s="1233"/>
      <c r="DX394" s="1233"/>
      <c r="DY394" s="1233"/>
      <c r="DZ394" s="1233"/>
      <c r="EA394" s="1233"/>
      <c r="EB394" s="1233"/>
      <c r="EC394" s="1233"/>
      <c r="ED394" s="1233"/>
      <c r="EE394" s="1233"/>
      <c r="EF394" s="1233"/>
      <c r="EG394" s="1233"/>
      <c r="EH394" s="1253"/>
      <c r="EI394" s="1253"/>
      <c r="EJ394" s="1253"/>
      <c r="EK394" s="1253"/>
      <c r="EM394" s="1233"/>
      <c r="EN394" s="1233"/>
      <c r="EO394" s="1233"/>
      <c r="EP394" s="1233"/>
      <c r="EQ394" s="1233"/>
      <c r="ER394" s="1233"/>
      <c r="ES394" s="1233"/>
      <c r="ET394" s="1233"/>
      <c r="EU394" s="1233"/>
      <c r="EV394" s="1233"/>
      <c r="EW394" s="1233"/>
      <c r="EX394" s="1233"/>
      <c r="EY394" s="1233"/>
      <c r="EZ394" s="1233"/>
      <c r="FA394" s="1233"/>
      <c r="FB394" s="1233"/>
      <c r="FC394" s="1233"/>
      <c r="FD394" s="1233"/>
      <c r="FE394" s="1233"/>
      <c r="FF394" s="1233"/>
      <c r="FG394" s="1233"/>
      <c r="FH394" s="1233"/>
      <c r="FI394" s="1233"/>
      <c r="FJ394" s="1233"/>
      <c r="FK394" s="1233"/>
      <c r="FL394" s="1233"/>
      <c r="FM394" s="1233"/>
      <c r="FN394" s="1233"/>
      <c r="FO394" s="1233"/>
      <c r="FP394" s="1233"/>
      <c r="FQ394" s="1233"/>
      <c r="FR394" s="1233"/>
      <c r="FS394" s="1233"/>
      <c r="FT394" s="1233"/>
      <c r="FU394" s="1233"/>
      <c r="FV394" s="1233"/>
      <c r="FW394" s="1233"/>
      <c r="FX394" s="1233"/>
      <c r="FY394" s="1233"/>
      <c r="FZ394" s="1233"/>
      <c r="GA394" s="1233"/>
      <c r="GB394" s="1233"/>
      <c r="GC394" s="1233"/>
      <c r="GD394" s="1233"/>
      <c r="GE394" s="1233"/>
      <c r="GF394" s="1233"/>
      <c r="GG394" s="1233"/>
      <c r="GH394" s="1233"/>
      <c r="GI394" s="1233"/>
      <c r="GJ394" s="1233"/>
      <c r="GK394" s="1233"/>
      <c r="GL394" s="1233"/>
      <c r="GM394" s="1233"/>
      <c r="GN394" s="1233"/>
      <c r="GO394" s="1233"/>
      <c r="GP394" s="1233"/>
      <c r="GQ394" s="1233"/>
      <c r="GR394" s="1233"/>
      <c r="GS394" s="1233"/>
      <c r="GT394" s="1233"/>
      <c r="GU394" s="1233"/>
      <c r="GV394" s="1233"/>
      <c r="GW394" s="1233"/>
      <c r="GX394" s="1233"/>
      <c r="GY394" s="1233"/>
      <c r="GZ394" s="1233"/>
      <c r="HA394" s="1233"/>
      <c r="HB394" s="1233"/>
      <c r="HC394" s="1233"/>
      <c r="HD394" s="1233"/>
      <c r="HE394" s="1233"/>
      <c r="HF394" s="1233"/>
      <c r="HG394" s="1233"/>
      <c r="HH394" s="1233"/>
      <c r="HI394" s="1233"/>
      <c r="HJ394" s="1233"/>
      <c r="HK394" s="1233"/>
      <c r="HL394" s="1233"/>
      <c r="HM394" s="1233"/>
      <c r="HN394" s="1233"/>
      <c r="HO394" s="1233"/>
    </row>
    <row r="395" spans="32:223" s="325" customFormat="1" x14ac:dyDescent="0.2">
      <c r="AF395" s="932"/>
      <c r="AG395" s="932"/>
      <c r="AH395" s="932"/>
      <c r="AI395" s="932"/>
      <c r="AJ395" s="932"/>
      <c r="AK395" s="932"/>
      <c r="AL395" s="932"/>
      <c r="AM395" s="932"/>
      <c r="AN395" s="932"/>
      <c r="AP395" s="932"/>
      <c r="AQ395" s="932"/>
      <c r="AR395" s="932"/>
      <c r="AS395" s="932"/>
      <c r="AT395" s="932"/>
      <c r="AU395" s="932"/>
      <c r="AV395" s="932"/>
      <c r="AW395" s="932"/>
      <c r="AX395" s="932"/>
      <c r="BA395" s="1253"/>
      <c r="BB395" s="1253"/>
      <c r="BC395" s="1253"/>
      <c r="BE395" s="1233"/>
      <c r="BF395" s="1233"/>
      <c r="BG395" s="1233"/>
      <c r="BH395" s="1233"/>
      <c r="BI395" s="1233"/>
      <c r="BJ395" s="1233"/>
      <c r="BK395" s="1233"/>
      <c r="BL395" s="1233"/>
      <c r="BM395" s="1233"/>
      <c r="BN395" s="1233"/>
      <c r="BO395" s="1233"/>
      <c r="BP395" s="1233"/>
      <c r="BQ395" s="1233"/>
      <c r="BR395" s="1233"/>
      <c r="BS395" s="1233"/>
      <c r="BT395" s="1233"/>
      <c r="BU395" s="1233"/>
      <c r="BV395" s="1233"/>
      <c r="BW395" s="1233"/>
      <c r="BX395" s="1233"/>
      <c r="BY395" s="1233"/>
      <c r="BZ395" s="1233"/>
      <c r="CA395" s="1233"/>
      <c r="CB395" s="1233"/>
      <c r="CC395" s="1233"/>
      <c r="CD395" s="1233"/>
      <c r="CE395" s="1233"/>
      <c r="CF395" s="1233"/>
      <c r="CG395" s="1233"/>
      <c r="CH395" s="1233"/>
      <c r="CI395" s="1233"/>
      <c r="CJ395" s="1233"/>
      <c r="CK395" s="1233"/>
      <c r="CL395" s="1233"/>
      <c r="CM395" s="1233"/>
      <c r="CN395" s="1233"/>
      <c r="CO395" s="1233"/>
      <c r="CP395" s="1233"/>
      <c r="CQ395" s="1233"/>
      <c r="CR395" s="1233"/>
      <c r="CS395" s="1233"/>
      <c r="CT395" s="1233"/>
      <c r="CU395" s="1233"/>
      <c r="CV395" s="1233"/>
      <c r="CW395" s="1233"/>
      <c r="CX395" s="1233"/>
      <c r="CY395" s="1233"/>
      <c r="CZ395" s="1233"/>
      <c r="DA395" s="1233"/>
      <c r="DB395" s="1233"/>
      <c r="DC395" s="1233"/>
      <c r="DD395" s="1233"/>
      <c r="DE395" s="1233"/>
      <c r="DF395" s="1233"/>
      <c r="DG395" s="1233"/>
      <c r="DH395" s="1233"/>
      <c r="DI395" s="1233"/>
      <c r="DJ395" s="1233"/>
      <c r="DK395" s="1233"/>
      <c r="DL395" s="1233"/>
      <c r="DM395" s="1233"/>
      <c r="DN395" s="1233"/>
      <c r="DO395" s="1233"/>
      <c r="DP395" s="1233"/>
      <c r="DQ395" s="1233"/>
      <c r="DR395" s="1233"/>
      <c r="DS395" s="1233"/>
      <c r="DT395" s="1233"/>
      <c r="DU395" s="1233"/>
      <c r="DV395" s="1233"/>
      <c r="DW395" s="1233"/>
      <c r="DX395" s="1233"/>
      <c r="DY395" s="1233"/>
      <c r="DZ395" s="1233"/>
      <c r="EA395" s="1233"/>
      <c r="EB395" s="1233"/>
      <c r="EC395" s="1233"/>
      <c r="ED395" s="1233"/>
      <c r="EE395" s="1233"/>
      <c r="EF395" s="1233"/>
      <c r="EG395" s="1233"/>
      <c r="EH395" s="1253"/>
      <c r="EI395" s="1253"/>
      <c r="EJ395" s="1253"/>
      <c r="EK395" s="1253"/>
      <c r="EM395" s="1233"/>
      <c r="EN395" s="1233"/>
      <c r="EO395" s="1233"/>
      <c r="EP395" s="1233"/>
      <c r="EQ395" s="1233"/>
      <c r="ER395" s="1233"/>
      <c r="ES395" s="1233"/>
      <c r="ET395" s="1233"/>
      <c r="EU395" s="1233"/>
      <c r="EV395" s="1233"/>
      <c r="EW395" s="1233"/>
      <c r="EX395" s="1233"/>
      <c r="EY395" s="1233"/>
      <c r="EZ395" s="1233"/>
      <c r="FA395" s="1233"/>
      <c r="FB395" s="1233"/>
      <c r="FC395" s="1233"/>
      <c r="FD395" s="1233"/>
      <c r="FE395" s="1233"/>
      <c r="FF395" s="1233"/>
      <c r="FG395" s="1233"/>
      <c r="FH395" s="1233"/>
      <c r="FI395" s="1233"/>
      <c r="FJ395" s="1233"/>
      <c r="FK395" s="1233"/>
      <c r="FL395" s="1233"/>
      <c r="FM395" s="1233"/>
      <c r="FN395" s="1233"/>
      <c r="FO395" s="1233"/>
      <c r="FP395" s="1233"/>
      <c r="FQ395" s="1233"/>
      <c r="FR395" s="1233"/>
      <c r="FS395" s="1233"/>
      <c r="FT395" s="1233"/>
      <c r="FU395" s="1233"/>
      <c r="FV395" s="1233"/>
      <c r="FW395" s="1233"/>
      <c r="FX395" s="1233"/>
      <c r="FY395" s="1233"/>
      <c r="FZ395" s="1233"/>
      <c r="GA395" s="1233"/>
      <c r="GB395" s="1233"/>
      <c r="GC395" s="1233"/>
      <c r="GD395" s="1233"/>
      <c r="GE395" s="1233"/>
      <c r="GF395" s="1233"/>
      <c r="GG395" s="1233"/>
      <c r="GH395" s="1233"/>
      <c r="GI395" s="1233"/>
      <c r="GJ395" s="1233"/>
      <c r="GK395" s="1233"/>
      <c r="GL395" s="1233"/>
      <c r="GM395" s="1233"/>
      <c r="GN395" s="1233"/>
      <c r="GO395" s="1233"/>
      <c r="GP395" s="1233"/>
      <c r="GQ395" s="1233"/>
      <c r="GR395" s="1233"/>
      <c r="GS395" s="1233"/>
      <c r="GT395" s="1233"/>
      <c r="GU395" s="1233"/>
      <c r="GV395" s="1233"/>
      <c r="GW395" s="1233"/>
      <c r="GX395" s="1233"/>
      <c r="GY395" s="1233"/>
      <c r="GZ395" s="1233"/>
      <c r="HA395" s="1233"/>
      <c r="HB395" s="1233"/>
      <c r="HC395" s="1233"/>
      <c r="HD395" s="1233"/>
      <c r="HE395" s="1233"/>
      <c r="HF395" s="1233"/>
      <c r="HG395" s="1233"/>
      <c r="HH395" s="1233"/>
      <c r="HI395" s="1233"/>
      <c r="HJ395" s="1233"/>
      <c r="HK395" s="1233"/>
      <c r="HL395" s="1233"/>
      <c r="HM395" s="1233"/>
      <c r="HN395" s="1233"/>
      <c r="HO395" s="1233"/>
    </row>
    <row r="396" spans="32:223" s="325" customFormat="1" x14ac:dyDescent="0.2">
      <c r="AF396" s="932"/>
      <c r="AG396" s="932"/>
      <c r="AH396" s="932"/>
      <c r="AI396" s="932"/>
      <c r="AJ396" s="932"/>
      <c r="AK396" s="932"/>
      <c r="AL396" s="932"/>
      <c r="AM396" s="932"/>
      <c r="AN396" s="932"/>
      <c r="AP396" s="932"/>
      <c r="AQ396" s="932"/>
      <c r="AR396" s="932"/>
      <c r="AS396" s="932"/>
      <c r="AT396" s="932"/>
      <c r="AU396" s="932"/>
      <c r="AV396" s="932"/>
      <c r="AW396" s="932"/>
      <c r="AX396" s="932"/>
      <c r="BA396" s="1253"/>
      <c r="BB396" s="1253"/>
      <c r="BC396" s="1253"/>
      <c r="BE396" s="1233"/>
      <c r="BF396" s="1233"/>
      <c r="BG396" s="1233"/>
      <c r="BH396" s="1233"/>
      <c r="BI396" s="1233"/>
      <c r="BJ396" s="1233"/>
      <c r="BK396" s="1233"/>
      <c r="BL396" s="1233"/>
      <c r="BM396" s="1233"/>
      <c r="BN396" s="1233"/>
      <c r="BO396" s="1233"/>
      <c r="BP396" s="1233"/>
      <c r="BQ396" s="1233"/>
      <c r="BR396" s="1233"/>
      <c r="BS396" s="1233"/>
      <c r="BT396" s="1233"/>
      <c r="BU396" s="1233"/>
      <c r="BV396" s="1233"/>
      <c r="BW396" s="1233"/>
      <c r="BX396" s="1233"/>
      <c r="BY396" s="1233"/>
      <c r="BZ396" s="1233"/>
      <c r="CA396" s="1233"/>
      <c r="CB396" s="1233"/>
      <c r="CC396" s="1233"/>
      <c r="CD396" s="1233"/>
      <c r="CE396" s="1233"/>
      <c r="CF396" s="1233"/>
      <c r="CG396" s="1233"/>
      <c r="CH396" s="1233"/>
      <c r="CI396" s="1233"/>
      <c r="CJ396" s="1233"/>
      <c r="CK396" s="1233"/>
      <c r="CL396" s="1233"/>
      <c r="CM396" s="1233"/>
      <c r="CN396" s="1233"/>
      <c r="CO396" s="1233"/>
      <c r="CP396" s="1233"/>
      <c r="CQ396" s="1233"/>
      <c r="CR396" s="1233"/>
      <c r="CS396" s="1233"/>
      <c r="CT396" s="1233"/>
      <c r="CU396" s="1233"/>
      <c r="CV396" s="1233"/>
      <c r="CW396" s="1233"/>
      <c r="CX396" s="1233"/>
      <c r="CY396" s="1233"/>
      <c r="CZ396" s="1233"/>
      <c r="DA396" s="1233"/>
      <c r="DB396" s="1233"/>
      <c r="DC396" s="1233"/>
      <c r="DD396" s="1233"/>
      <c r="DE396" s="1233"/>
      <c r="DF396" s="1233"/>
      <c r="DG396" s="1233"/>
      <c r="DH396" s="1233"/>
      <c r="DI396" s="1233"/>
      <c r="DJ396" s="1233"/>
      <c r="DK396" s="1233"/>
      <c r="DL396" s="1233"/>
      <c r="DM396" s="1233"/>
      <c r="DN396" s="1233"/>
      <c r="DO396" s="1233"/>
      <c r="DP396" s="1233"/>
      <c r="DQ396" s="1233"/>
      <c r="DR396" s="1233"/>
      <c r="DS396" s="1233"/>
      <c r="DT396" s="1233"/>
      <c r="DU396" s="1233"/>
      <c r="DV396" s="1233"/>
      <c r="DW396" s="1233"/>
      <c r="DX396" s="1233"/>
      <c r="DY396" s="1233"/>
      <c r="DZ396" s="1233"/>
      <c r="EA396" s="1233"/>
      <c r="EB396" s="1233"/>
      <c r="EC396" s="1233"/>
      <c r="ED396" s="1233"/>
      <c r="EE396" s="1233"/>
      <c r="EF396" s="1233"/>
      <c r="EG396" s="1233"/>
      <c r="EH396" s="1253"/>
      <c r="EI396" s="1253"/>
      <c r="EJ396" s="1253"/>
      <c r="EK396" s="1253"/>
      <c r="EM396" s="1233"/>
      <c r="EN396" s="1233"/>
      <c r="EO396" s="1233"/>
      <c r="EP396" s="1233"/>
      <c r="EQ396" s="1233"/>
      <c r="ER396" s="1233"/>
      <c r="ES396" s="1233"/>
      <c r="ET396" s="1233"/>
      <c r="EU396" s="1233"/>
      <c r="EV396" s="1233"/>
      <c r="EW396" s="1233"/>
      <c r="EX396" s="1233"/>
      <c r="EY396" s="1233"/>
      <c r="EZ396" s="1233"/>
      <c r="FA396" s="1233"/>
      <c r="FB396" s="1233"/>
      <c r="FC396" s="1233"/>
      <c r="FD396" s="1233"/>
      <c r="FE396" s="1233"/>
      <c r="FF396" s="1233"/>
      <c r="FG396" s="1233"/>
      <c r="FH396" s="1233"/>
      <c r="FI396" s="1233"/>
      <c r="FJ396" s="1233"/>
      <c r="FK396" s="1233"/>
      <c r="FL396" s="1233"/>
      <c r="FM396" s="1233"/>
      <c r="FN396" s="1233"/>
      <c r="FO396" s="1233"/>
      <c r="FP396" s="1233"/>
      <c r="FQ396" s="1233"/>
      <c r="FR396" s="1233"/>
      <c r="FS396" s="1233"/>
      <c r="FT396" s="1233"/>
      <c r="FU396" s="1233"/>
      <c r="FV396" s="1233"/>
      <c r="FW396" s="1233"/>
      <c r="FX396" s="1233"/>
      <c r="FY396" s="1233"/>
      <c r="FZ396" s="1233"/>
      <c r="GA396" s="1233"/>
      <c r="GB396" s="1233"/>
      <c r="GC396" s="1233"/>
      <c r="GD396" s="1233"/>
      <c r="GE396" s="1233"/>
      <c r="GF396" s="1233"/>
      <c r="GG396" s="1233"/>
      <c r="GH396" s="1233"/>
      <c r="GI396" s="1233"/>
      <c r="GJ396" s="1233"/>
      <c r="GK396" s="1233"/>
      <c r="GL396" s="1233"/>
      <c r="GM396" s="1233"/>
      <c r="GN396" s="1233"/>
      <c r="GO396" s="1233"/>
      <c r="GP396" s="1233"/>
      <c r="GQ396" s="1233"/>
      <c r="GR396" s="1233"/>
      <c r="GS396" s="1233"/>
      <c r="GT396" s="1233"/>
      <c r="GU396" s="1233"/>
      <c r="GV396" s="1233"/>
      <c r="GW396" s="1233"/>
      <c r="GX396" s="1233"/>
      <c r="GY396" s="1233"/>
      <c r="GZ396" s="1233"/>
      <c r="HA396" s="1233"/>
      <c r="HB396" s="1233"/>
      <c r="HC396" s="1233"/>
      <c r="HD396" s="1233"/>
      <c r="HE396" s="1233"/>
      <c r="HF396" s="1233"/>
      <c r="HG396" s="1233"/>
      <c r="HH396" s="1233"/>
      <c r="HI396" s="1233"/>
      <c r="HJ396" s="1233"/>
      <c r="HK396" s="1233"/>
      <c r="HL396" s="1233"/>
      <c r="HM396" s="1233"/>
      <c r="HN396" s="1233"/>
      <c r="HO396" s="1233"/>
    </row>
    <row r="397" spans="32:223" s="325" customFormat="1" x14ac:dyDescent="0.2">
      <c r="AF397" s="932"/>
      <c r="AG397" s="932"/>
      <c r="AH397" s="932"/>
      <c r="AI397" s="932"/>
      <c r="AJ397" s="932"/>
      <c r="AK397" s="932"/>
      <c r="AL397" s="932"/>
      <c r="AM397" s="932"/>
      <c r="AN397" s="932"/>
      <c r="AP397" s="932"/>
      <c r="AQ397" s="932"/>
      <c r="AR397" s="932"/>
      <c r="AS397" s="932"/>
      <c r="AT397" s="932"/>
      <c r="AU397" s="932"/>
      <c r="AV397" s="932"/>
      <c r="AW397" s="932"/>
      <c r="AX397" s="932"/>
      <c r="BA397" s="1253"/>
      <c r="BB397" s="1253"/>
      <c r="BC397" s="1253"/>
      <c r="BE397" s="1233"/>
      <c r="BF397" s="1233"/>
      <c r="BG397" s="1233"/>
      <c r="BH397" s="1233"/>
      <c r="BI397" s="1233"/>
      <c r="BJ397" s="1233"/>
      <c r="BK397" s="1233"/>
      <c r="BL397" s="1233"/>
      <c r="BM397" s="1233"/>
      <c r="BN397" s="1233"/>
      <c r="BO397" s="1233"/>
      <c r="BP397" s="1233"/>
      <c r="BQ397" s="1233"/>
      <c r="BR397" s="1233"/>
      <c r="BS397" s="1233"/>
      <c r="BT397" s="1233"/>
      <c r="BU397" s="1233"/>
      <c r="BV397" s="1233"/>
      <c r="BW397" s="1233"/>
      <c r="BX397" s="1233"/>
      <c r="BY397" s="1233"/>
      <c r="BZ397" s="1233"/>
      <c r="CA397" s="1233"/>
      <c r="CB397" s="1233"/>
      <c r="CC397" s="1233"/>
      <c r="CD397" s="1233"/>
      <c r="CE397" s="1233"/>
      <c r="CF397" s="1233"/>
      <c r="CG397" s="1233"/>
      <c r="CH397" s="1233"/>
      <c r="CI397" s="1233"/>
      <c r="CJ397" s="1233"/>
      <c r="CK397" s="1233"/>
      <c r="CL397" s="1233"/>
      <c r="CM397" s="1233"/>
      <c r="CN397" s="1233"/>
      <c r="CO397" s="1233"/>
      <c r="CP397" s="1233"/>
      <c r="CQ397" s="1233"/>
      <c r="CR397" s="1233"/>
      <c r="CS397" s="1233"/>
      <c r="CT397" s="1233"/>
      <c r="CU397" s="1233"/>
      <c r="CV397" s="1233"/>
      <c r="CW397" s="1233"/>
      <c r="CX397" s="1233"/>
      <c r="CY397" s="1233"/>
      <c r="CZ397" s="1233"/>
      <c r="DA397" s="1233"/>
      <c r="DB397" s="1233"/>
      <c r="DC397" s="1233"/>
      <c r="DD397" s="1233"/>
      <c r="DE397" s="1233"/>
      <c r="DF397" s="1233"/>
      <c r="DG397" s="1233"/>
      <c r="DH397" s="1233"/>
      <c r="DI397" s="1233"/>
      <c r="DJ397" s="1233"/>
      <c r="DK397" s="1233"/>
      <c r="DL397" s="1233"/>
      <c r="DM397" s="1233"/>
      <c r="DN397" s="1233"/>
      <c r="DO397" s="1233"/>
      <c r="DP397" s="1233"/>
      <c r="DQ397" s="1233"/>
      <c r="DR397" s="1233"/>
      <c r="DS397" s="1233"/>
      <c r="DT397" s="1233"/>
      <c r="DU397" s="1233"/>
      <c r="DV397" s="1233"/>
      <c r="DW397" s="1233"/>
      <c r="DX397" s="1233"/>
      <c r="DY397" s="1233"/>
      <c r="DZ397" s="1233"/>
      <c r="EA397" s="1233"/>
      <c r="EB397" s="1233"/>
      <c r="EC397" s="1233"/>
      <c r="ED397" s="1233"/>
      <c r="EE397" s="1233"/>
      <c r="EF397" s="1233"/>
      <c r="EG397" s="1233"/>
      <c r="EH397" s="1253"/>
      <c r="EI397" s="1253"/>
      <c r="EJ397" s="1253"/>
      <c r="EK397" s="1253"/>
      <c r="EM397" s="1233"/>
      <c r="EN397" s="1233"/>
      <c r="EO397" s="1233"/>
      <c r="EP397" s="1233"/>
      <c r="EQ397" s="1233"/>
      <c r="ER397" s="1233"/>
      <c r="ES397" s="1233"/>
      <c r="ET397" s="1233"/>
      <c r="EU397" s="1233"/>
      <c r="EV397" s="1233"/>
      <c r="EW397" s="1233"/>
      <c r="EX397" s="1233"/>
      <c r="EY397" s="1233"/>
      <c r="EZ397" s="1233"/>
      <c r="FA397" s="1233"/>
      <c r="FB397" s="1233"/>
      <c r="FC397" s="1233"/>
      <c r="FD397" s="1233"/>
      <c r="FE397" s="1233"/>
      <c r="FF397" s="1233"/>
      <c r="FG397" s="1233"/>
      <c r="FH397" s="1233"/>
      <c r="FI397" s="1233"/>
      <c r="FJ397" s="1233"/>
      <c r="FK397" s="1233"/>
      <c r="FL397" s="1233"/>
      <c r="FM397" s="1233"/>
      <c r="FN397" s="1233"/>
      <c r="FO397" s="1233"/>
      <c r="FP397" s="1233"/>
      <c r="FQ397" s="1233"/>
      <c r="FR397" s="1233"/>
      <c r="FS397" s="1233"/>
      <c r="FT397" s="1233"/>
      <c r="FU397" s="1233"/>
      <c r="FV397" s="1233"/>
      <c r="FW397" s="1233"/>
      <c r="FX397" s="1233"/>
      <c r="FY397" s="1233"/>
      <c r="FZ397" s="1233"/>
      <c r="GA397" s="1233"/>
      <c r="GB397" s="1233"/>
      <c r="GC397" s="1233"/>
      <c r="GD397" s="1233"/>
      <c r="GE397" s="1233"/>
      <c r="GF397" s="1233"/>
      <c r="GG397" s="1233"/>
      <c r="GH397" s="1233"/>
      <c r="GI397" s="1233"/>
      <c r="GJ397" s="1233"/>
      <c r="GK397" s="1233"/>
      <c r="GL397" s="1233"/>
      <c r="GM397" s="1233"/>
      <c r="GN397" s="1233"/>
      <c r="GO397" s="1233"/>
      <c r="GP397" s="1233"/>
      <c r="GQ397" s="1233"/>
      <c r="GR397" s="1233"/>
      <c r="GS397" s="1233"/>
      <c r="GT397" s="1233"/>
      <c r="GU397" s="1233"/>
      <c r="GV397" s="1233"/>
      <c r="GW397" s="1233"/>
      <c r="GX397" s="1233"/>
      <c r="GY397" s="1233"/>
      <c r="GZ397" s="1233"/>
      <c r="HA397" s="1233"/>
      <c r="HB397" s="1233"/>
      <c r="HC397" s="1233"/>
      <c r="HD397" s="1233"/>
      <c r="HE397" s="1233"/>
      <c r="HF397" s="1233"/>
      <c r="HG397" s="1233"/>
      <c r="HH397" s="1233"/>
      <c r="HI397" s="1233"/>
      <c r="HJ397" s="1233"/>
      <c r="HK397" s="1233"/>
      <c r="HL397" s="1233"/>
      <c r="HM397" s="1233"/>
      <c r="HN397" s="1233"/>
      <c r="HO397" s="1233"/>
    </row>
    <row r="398" spans="32:223" s="325" customFormat="1" x14ac:dyDescent="0.2">
      <c r="AF398" s="932"/>
      <c r="AG398" s="932"/>
      <c r="AH398" s="932"/>
      <c r="AI398" s="932"/>
      <c r="AJ398" s="932"/>
      <c r="AK398" s="932"/>
      <c r="AL398" s="932"/>
      <c r="AM398" s="932"/>
      <c r="AN398" s="932"/>
      <c r="AP398" s="932"/>
      <c r="AQ398" s="932"/>
      <c r="AR398" s="932"/>
      <c r="AS398" s="932"/>
      <c r="AT398" s="932"/>
      <c r="AU398" s="932"/>
      <c r="AV398" s="932"/>
      <c r="AW398" s="932"/>
      <c r="AX398" s="932"/>
      <c r="BA398" s="1253"/>
      <c r="BB398" s="1253"/>
      <c r="BC398" s="1253"/>
      <c r="BE398" s="1233"/>
      <c r="BF398" s="1233"/>
      <c r="BG398" s="1233"/>
      <c r="BH398" s="1233"/>
      <c r="BI398" s="1233"/>
      <c r="BJ398" s="1233"/>
      <c r="BK398" s="1233"/>
      <c r="BL398" s="1233"/>
      <c r="BM398" s="1233"/>
      <c r="BN398" s="1233"/>
      <c r="BO398" s="1233"/>
      <c r="BP398" s="1233"/>
      <c r="BQ398" s="1233"/>
      <c r="BR398" s="1233"/>
      <c r="BS398" s="1233"/>
      <c r="BT398" s="1233"/>
      <c r="BU398" s="1233"/>
      <c r="BV398" s="1233"/>
      <c r="BW398" s="1233"/>
      <c r="BX398" s="1233"/>
      <c r="BY398" s="1233"/>
      <c r="BZ398" s="1233"/>
      <c r="CA398" s="1233"/>
      <c r="CB398" s="1233"/>
      <c r="CC398" s="1233"/>
      <c r="CD398" s="1233"/>
      <c r="CE398" s="1233"/>
      <c r="CF398" s="1233"/>
      <c r="CG398" s="1233"/>
      <c r="CH398" s="1233"/>
      <c r="CI398" s="1233"/>
      <c r="CJ398" s="1233"/>
      <c r="CK398" s="1233"/>
      <c r="CL398" s="1233"/>
      <c r="CM398" s="1233"/>
      <c r="CN398" s="1233"/>
      <c r="CO398" s="1233"/>
      <c r="CP398" s="1233"/>
      <c r="CQ398" s="1233"/>
      <c r="CR398" s="1233"/>
      <c r="CS398" s="1233"/>
      <c r="CT398" s="1233"/>
      <c r="CU398" s="1233"/>
      <c r="CV398" s="1233"/>
      <c r="CW398" s="1233"/>
      <c r="CX398" s="1233"/>
      <c r="CY398" s="1233"/>
      <c r="CZ398" s="1233"/>
      <c r="DA398" s="1233"/>
      <c r="DB398" s="1233"/>
      <c r="DC398" s="1233"/>
      <c r="DD398" s="1233"/>
      <c r="DE398" s="1233"/>
      <c r="DF398" s="1233"/>
      <c r="DG398" s="1233"/>
      <c r="DH398" s="1233"/>
      <c r="DI398" s="1233"/>
      <c r="DJ398" s="1233"/>
      <c r="DK398" s="1233"/>
      <c r="DL398" s="1233"/>
      <c r="DM398" s="1233"/>
      <c r="DN398" s="1233"/>
      <c r="DO398" s="1233"/>
      <c r="DP398" s="1233"/>
      <c r="DQ398" s="1233"/>
      <c r="DR398" s="1233"/>
      <c r="DS398" s="1233"/>
      <c r="DT398" s="1233"/>
      <c r="DU398" s="1233"/>
      <c r="DV398" s="1233"/>
      <c r="DW398" s="1233"/>
      <c r="DX398" s="1233"/>
      <c r="DY398" s="1233"/>
      <c r="DZ398" s="1233"/>
      <c r="EA398" s="1233"/>
      <c r="EB398" s="1233"/>
      <c r="EC398" s="1233"/>
      <c r="ED398" s="1233"/>
      <c r="EE398" s="1233"/>
      <c r="EF398" s="1233"/>
      <c r="EG398" s="1233"/>
      <c r="EH398" s="1253"/>
      <c r="EI398" s="1253"/>
      <c r="EJ398" s="1253"/>
      <c r="EK398" s="1253"/>
      <c r="EM398" s="1233"/>
      <c r="EN398" s="1233"/>
      <c r="EO398" s="1233"/>
      <c r="EP398" s="1233"/>
      <c r="EQ398" s="1233"/>
      <c r="ER398" s="1233"/>
      <c r="ES398" s="1233"/>
      <c r="ET398" s="1233"/>
      <c r="EU398" s="1233"/>
      <c r="EV398" s="1233"/>
      <c r="EW398" s="1233"/>
      <c r="EX398" s="1233"/>
      <c r="EY398" s="1233"/>
      <c r="EZ398" s="1233"/>
      <c r="FA398" s="1233"/>
      <c r="FB398" s="1233"/>
      <c r="FC398" s="1233"/>
      <c r="FD398" s="1233"/>
      <c r="FE398" s="1233"/>
      <c r="FF398" s="1233"/>
      <c r="FG398" s="1233"/>
      <c r="FH398" s="1233"/>
      <c r="FI398" s="1233"/>
      <c r="FJ398" s="1233"/>
      <c r="FK398" s="1233"/>
      <c r="FL398" s="1233"/>
      <c r="FM398" s="1233"/>
      <c r="FN398" s="1233"/>
      <c r="FO398" s="1233"/>
      <c r="FP398" s="1233"/>
      <c r="FQ398" s="1233"/>
      <c r="FR398" s="1233"/>
      <c r="FS398" s="1233"/>
      <c r="FT398" s="1233"/>
      <c r="FU398" s="1233"/>
      <c r="FV398" s="1233"/>
      <c r="FW398" s="1233"/>
      <c r="FX398" s="1233"/>
      <c r="FY398" s="1233"/>
      <c r="FZ398" s="1233"/>
      <c r="GA398" s="1233"/>
      <c r="GB398" s="1233"/>
      <c r="GC398" s="1233"/>
      <c r="GD398" s="1233"/>
      <c r="GE398" s="1233"/>
      <c r="GF398" s="1233"/>
      <c r="GG398" s="1233"/>
      <c r="GH398" s="1233"/>
      <c r="GI398" s="1233"/>
      <c r="GJ398" s="1233"/>
      <c r="GK398" s="1233"/>
      <c r="GL398" s="1233"/>
      <c r="GM398" s="1233"/>
      <c r="GN398" s="1233"/>
      <c r="GO398" s="1233"/>
      <c r="GP398" s="1233"/>
      <c r="GQ398" s="1233"/>
      <c r="GR398" s="1233"/>
      <c r="GS398" s="1233"/>
      <c r="GT398" s="1233"/>
      <c r="GU398" s="1233"/>
      <c r="GV398" s="1233"/>
      <c r="GW398" s="1233"/>
      <c r="GX398" s="1233"/>
      <c r="GY398" s="1233"/>
      <c r="GZ398" s="1233"/>
      <c r="HA398" s="1233"/>
      <c r="HB398" s="1233"/>
      <c r="HC398" s="1233"/>
      <c r="HD398" s="1233"/>
      <c r="HE398" s="1233"/>
      <c r="HF398" s="1233"/>
      <c r="HG398" s="1233"/>
      <c r="HH398" s="1233"/>
      <c r="HI398" s="1233"/>
      <c r="HJ398" s="1233"/>
      <c r="HK398" s="1233"/>
      <c r="HL398" s="1233"/>
      <c r="HM398" s="1233"/>
      <c r="HN398" s="1233"/>
      <c r="HO398" s="1233"/>
    </row>
    <row r="399" spans="32:223" s="325" customFormat="1" x14ac:dyDescent="0.2">
      <c r="AF399" s="932"/>
      <c r="AG399" s="932"/>
      <c r="AH399" s="932"/>
      <c r="AI399" s="932"/>
      <c r="AJ399" s="932"/>
      <c r="AK399" s="932"/>
      <c r="AL399" s="932"/>
      <c r="AM399" s="932"/>
      <c r="AN399" s="932"/>
      <c r="AP399" s="932"/>
      <c r="AQ399" s="932"/>
      <c r="AR399" s="932"/>
      <c r="AS399" s="932"/>
      <c r="AT399" s="932"/>
      <c r="AU399" s="932"/>
      <c r="AV399" s="932"/>
      <c r="AW399" s="932"/>
      <c r="AX399" s="932"/>
      <c r="BA399" s="1253"/>
      <c r="BB399" s="1253"/>
      <c r="BC399" s="1253"/>
      <c r="BE399" s="1233"/>
      <c r="BF399" s="1233"/>
      <c r="BG399" s="1233"/>
      <c r="BH399" s="1233"/>
      <c r="BI399" s="1233"/>
      <c r="BJ399" s="1233"/>
      <c r="BK399" s="1233"/>
      <c r="BL399" s="1233"/>
      <c r="BM399" s="1233"/>
      <c r="BN399" s="1233"/>
      <c r="BO399" s="1233"/>
      <c r="BP399" s="1233"/>
      <c r="BQ399" s="1233"/>
      <c r="BR399" s="1233"/>
      <c r="BS399" s="1233"/>
      <c r="BT399" s="1233"/>
      <c r="BU399" s="1233"/>
      <c r="BV399" s="1233"/>
      <c r="BW399" s="1233"/>
      <c r="BX399" s="1233"/>
      <c r="BY399" s="1233"/>
      <c r="BZ399" s="1233"/>
      <c r="CA399" s="1233"/>
      <c r="CB399" s="1233"/>
      <c r="CC399" s="1233"/>
      <c r="CD399" s="1233"/>
      <c r="CE399" s="1233"/>
      <c r="CF399" s="1233"/>
      <c r="CG399" s="1233"/>
      <c r="CH399" s="1233"/>
      <c r="CI399" s="1233"/>
      <c r="CJ399" s="1233"/>
      <c r="CK399" s="1233"/>
      <c r="CL399" s="1233"/>
      <c r="CM399" s="1233"/>
      <c r="CN399" s="1233"/>
      <c r="CO399" s="1233"/>
      <c r="CP399" s="1233"/>
      <c r="CQ399" s="1233"/>
      <c r="CR399" s="1233"/>
      <c r="CS399" s="1233"/>
      <c r="CT399" s="1233"/>
      <c r="CU399" s="1233"/>
      <c r="CV399" s="1233"/>
      <c r="CW399" s="1233"/>
      <c r="CX399" s="1233"/>
      <c r="CY399" s="1233"/>
      <c r="CZ399" s="1233"/>
      <c r="DA399" s="1233"/>
      <c r="DB399" s="1233"/>
      <c r="DC399" s="1233"/>
      <c r="DD399" s="1233"/>
      <c r="DE399" s="1233"/>
      <c r="DF399" s="1233"/>
      <c r="DG399" s="1233"/>
      <c r="DH399" s="1233"/>
      <c r="DI399" s="1233"/>
      <c r="DJ399" s="1233"/>
      <c r="DK399" s="1233"/>
      <c r="DL399" s="1233"/>
      <c r="DM399" s="1233"/>
      <c r="DN399" s="1233"/>
      <c r="DO399" s="1233"/>
      <c r="DP399" s="1233"/>
      <c r="DQ399" s="1233"/>
      <c r="DR399" s="1233"/>
      <c r="DS399" s="1233"/>
      <c r="DT399" s="1233"/>
      <c r="DU399" s="1233"/>
      <c r="DV399" s="1233"/>
      <c r="DW399" s="1233"/>
      <c r="DX399" s="1233"/>
      <c r="DY399" s="1233"/>
      <c r="DZ399" s="1233"/>
      <c r="EA399" s="1233"/>
      <c r="EB399" s="1233"/>
      <c r="EC399" s="1233"/>
      <c r="ED399" s="1233"/>
      <c r="EE399" s="1233"/>
      <c r="EF399" s="1233"/>
      <c r="EG399" s="1233"/>
      <c r="EH399" s="1253"/>
      <c r="EI399" s="1253"/>
      <c r="EJ399" s="1253"/>
      <c r="EK399" s="1253"/>
      <c r="EM399" s="1233"/>
      <c r="EN399" s="1233"/>
      <c r="EO399" s="1233"/>
      <c r="EP399" s="1233"/>
      <c r="EQ399" s="1233"/>
      <c r="ER399" s="1233"/>
      <c r="ES399" s="1233"/>
      <c r="ET399" s="1233"/>
      <c r="EU399" s="1233"/>
      <c r="EV399" s="1233"/>
      <c r="EW399" s="1233"/>
      <c r="EX399" s="1233"/>
      <c r="EY399" s="1233"/>
      <c r="EZ399" s="1233"/>
      <c r="FA399" s="1233"/>
      <c r="FB399" s="1233"/>
      <c r="FC399" s="1233"/>
      <c r="FD399" s="1233"/>
      <c r="FE399" s="1233"/>
      <c r="FF399" s="1233"/>
      <c r="FG399" s="1233"/>
      <c r="FH399" s="1233"/>
      <c r="FI399" s="1233"/>
      <c r="FJ399" s="1233"/>
      <c r="FK399" s="1233"/>
      <c r="FL399" s="1233"/>
      <c r="FM399" s="1233"/>
      <c r="FN399" s="1233"/>
      <c r="FO399" s="1233"/>
      <c r="FP399" s="1233"/>
      <c r="FQ399" s="1233"/>
      <c r="FR399" s="1233"/>
      <c r="FS399" s="1233"/>
      <c r="FT399" s="1233"/>
      <c r="FU399" s="1233"/>
      <c r="FV399" s="1233"/>
      <c r="FW399" s="1233"/>
      <c r="FX399" s="1233"/>
      <c r="FY399" s="1233"/>
      <c r="FZ399" s="1233"/>
      <c r="GA399" s="1233"/>
      <c r="GB399" s="1233"/>
      <c r="GC399" s="1233"/>
      <c r="GD399" s="1233"/>
      <c r="GE399" s="1233"/>
      <c r="GF399" s="1233"/>
      <c r="GG399" s="1233"/>
      <c r="GH399" s="1233"/>
      <c r="GI399" s="1233"/>
      <c r="GJ399" s="1233"/>
      <c r="GK399" s="1233"/>
      <c r="GL399" s="1233"/>
      <c r="GM399" s="1233"/>
      <c r="GN399" s="1233"/>
      <c r="GO399" s="1233"/>
      <c r="GP399" s="1233"/>
      <c r="GQ399" s="1233"/>
      <c r="GR399" s="1233"/>
      <c r="GS399" s="1233"/>
      <c r="GT399" s="1233"/>
      <c r="GU399" s="1233"/>
      <c r="GV399" s="1233"/>
      <c r="GW399" s="1233"/>
      <c r="GX399" s="1233"/>
      <c r="GY399" s="1233"/>
      <c r="GZ399" s="1233"/>
      <c r="HA399" s="1233"/>
      <c r="HB399" s="1233"/>
      <c r="HC399" s="1233"/>
      <c r="HD399" s="1233"/>
      <c r="HE399" s="1233"/>
      <c r="HF399" s="1233"/>
      <c r="HG399" s="1233"/>
      <c r="HH399" s="1233"/>
      <c r="HI399" s="1233"/>
      <c r="HJ399" s="1233"/>
      <c r="HK399" s="1233"/>
      <c r="HL399" s="1233"/>
      <c r="HM399" s="1233"/>
      <c r="HN399" s="1233"/>
      <c r="HO399" s="1233"/>
    </row>
    <row r="400" spans="32:223" s="325" customFormat="1" x14ac:dyDescent="0.2">
      <c r="AF400" s="932"/>
      <c r="AG400" s="932"/>
      <c r="AH400" s="932"/>
      <c r="AI400" s="932"/>
      <c r="AJ400" s="932"/>
      <c r="AK400" s="932"/>
      <c r="AL400" s="932"/>
      <c r="AM400" s="932"/>
      <c r="AN400" s="932"/>
      <c r="AP400" s="932"/>
      <c r="AQ400" s="932"/>
      <c r="AR400" s="932"/>
      <c r="AS400" s="932"/>
      <c r="AT400" s="932"/>
      <c r="AU400" s="932"/>
      <c r="AV400" s="932"/>
      <c r="AW400" s="932"/>
      <c r="AX400" s="932"/>
      <c r="BA400" s="1253"/>
      <c r="BB400" s="1253"/>
      <c r="BC400" s="1253"/>
      <c r="BE400" s="1233"/>
      <c r="BF400" s="1233"/>
      <c r="BG400" s="1233"/>
      <c r="BH400" s="1233"/>
      <c r="BI400" s="1233"/>
      <c r="BJ400" s="1233"/>
      <c r="BK400" s="1233"/>
      <c r="BL400" s="1233"/>
      <c r="BM400" s="1233"/>
      <c r="BN400" s="1233"/>
      <c r="BO400" s="1233"/>
      <c r="BP400" s="1233"/>
      <c r="BQ400" s="1233"/>
      <c r="BR400" s="1233"/>
      <c r="BS400" s="1233"/>
      <c r="BT400" s="1233"/>
      <c r="BU400" s="1233"/>
      <c r="BV400" s="1233"/>
      <c r="BW400" s="1233"/>
      <c r="BX400" s="1233"/>
      <c r="BY400" s="1233"/>
      <c r="BZ400" s="1233"/>
      <c r="CA400" s="1233"/>
      <c r="CB400" s="1233"/>
      <c r="CC400" s="1233"/>
      <c r="CD400" s="1233"/>
      <c r="CE400" s="1233"/>
      <c r="CF400" s="1233"/>
      <c r="CG400" s="1233"/>
      <c r="CH400" s="1233"/>
      <c r="CI400" s="1233"/>
      <c r="CJ400" s="1233"/>
      <c r="CK400" s="1233"/>
      <c r="CL400" s="1233"/>
      <c r="CM400" s="1233"/>
      <c r="CN400" s="1233"/>
      <c r="CO400" s="1233"/>
      <c r="CP400" s="1233"/>
      <c r="CQ400" s="1233"/>
      <c r="CR400" s="1233"/>
      <c r="CS400" s="1233"/>
      <c r="CT400" s="1233"/>
      <c r="CU400" s="1233"/>
      <c r="CV400" s="1233"/>
      <c r="CW400" s="1233"/>
      <c r="CX400" s="1233"/>
      <c r="CY400" s="1233"/>
      <c r="CZ400" s="1233"/>
      <c r="DA400" s="1233"/>
      <c r="DB400" s="1233"/>
      <c r="DC400" s="1233"/>
      <c r="DD400" s="1233"/>
      <c r="DE400" s="1233"/>
      <c r="DF400" s="1233"/>
      <c r="DG400" s="1233"/>
      <c r="DH400" s="1233"/>
      <c r="DI400" s="1233"/>
      <c r="DJ400" s="1233"/>
      <c r="DK400" s="1233"/>
      <c r="DL400" s="1233"/>
      <c r="DM400" s="1233"/>
      <c r="DN400" s="1233"/>
      <c r="DO400" s="1233"/>
      <c r="DP400" s="1233"/>
      <c r="DQ400" s="1233"/>
      <c r="DR400" s="1233"/>
      <c r="DS400" s="1233"/>
      <c r="DT400" s="1233"/>
      <c r="DU400" s="1233"/>
      <c r="DV400" s="1233"/>
      <c r="DW400" s="1233"/>
      <c r="DX400" s="1233"/>
      <c r="DY400" s="1233"/>
      <c r="DZ400" s="1233"/>
      <c r="EA400" s="1233"/>
      <c r="EB400" s="1233"/>
      <c r="EC400" s="1233"/>
      <c r="ED400" s="1233"/>
      <c r="EE400" s="1233"/>
      <c r="EF400" s="1233"/>
      <c r="EG400" s="1233"/>
      <c r="EH400" s="1253"/>
      <c r="EI400" s="1253"/>
      <c r="EJ400" s="1253"/>
      <c r="EK400" s="1253"/>
      <c r="EM400" s="1233"/>
      <c r="EN400" s="1233"/>
      <c r="EO400" s="1233"/>
      <c r="EP400" s="1233"/>
      <c r="EQ400" s="1233"/>
      <c r="ER400" s="1233"/>
      <c r="ES400" s="1233"/>
      <c r="ET400" s="1233"/>
      <c r="EU400" s="1233"/>
      <c r="EV400" s="1233"/>
      <c r="EW400" s="1233"/>
      <c r="EX400" s="1233"/>
      <c r="EY400" s="1233"/>
      <c r="EZ400" s="1233"/>
      <c r="FA400" s="1233"/>
      <c r="FB400" s="1233"/>
      <c r="FC400" s="1233"/>
      <c r="FD400" s="1233"/>
      <c r="FE400" s="1233"/>
      <c r="FF400" s="1233"/>
      <c r="FG400" s="1233"/>
      <c r="FH400" s="1233"/>
      <c r="FI400" s="1233"/>
      <c r="FJ400" s="1233"/>
      <c r="FK400" s="1233"/>
      <c r="FL400" s="1233"/>
      <c r="FM400" s="1233"/>
      <c r="FN400" s="1233"/>
      <c r="FO400" s="1233"/>
      <c r="FP400" s="1233"/>
      <c r="FQ400" s="1233"/>
      <c r="FR400" s="1233"/>
      <c r="FS400" s="1233"/>
      <c r="FT400" s="1233"/>
      <c r="FU400" s="1233"/>
      <c r="FV400" s="1233"/>
      <c r="FW400" s="1233"/>
      <c r="FX400" s="1233"/>
      <c r="FY400" s="1233"/>
      <c r="FZ400" s="1233"/>
      <c r="GA400" s="1233"/>
      <c r="GB400" s="1233"/>
      <c r="GC400" s="1233"/>
      <c r="GD400" s="1233"/>
      <c r="GE400" s="1233"/>
      <c r="GF400" s="1233"/>
      <c r="GG400" s="1233"/>
      <c r="GH400" s="1233"/>
      <c r="GI400" s="1233"/>
      <c r="GJ400" s="1233"/>
      <c r="GK400" s="1233"/>
      <c r="GL400" s="1233"/>
      <c r="GM400" s="1233"/>
      <c r="GN400" s="1233"/>
      <c r="GO400" s="1233"/>
      <c r="GP400" s="1233"/>
      <c r="GQ400" s="1233"/>
      <c r="GR400" s="1233"/>
      <c r="GS400" s="1233"/>
      <c r="GT400" s="1233"/>
      <c r="GU400" s="1233"/>
      <c r="GV400" s="1233"/>
      <c r="GW400" s="1233"/>
      <c r="GX400" s="1233"/>
      <c r="GY400" s="1233"/>
      <c r="GZ400" s="1233"/>
      <c r="HA400" s="1233"/>
      <c r="HB400" s="1233"/>
      <c r="HC400" s="1233"/>
      <c r="HD400" s="1233"/>
      <c r="HE400" s="1233"/>
      <c r="HF400" s="1233"/>
      <c r="HG400" s="1233"/>
      <c r="HH400" s="1233"/>
      <c r="HI400" s="1233"/>
      <c r="HJ400" s="1233"/>
      <c r="HK400" s="1233"/>
      <c r="HL400" s="1233"/>
      <c r="HM400" s="1233"/>
      <c r="HN400" s="1233"/>
      <c r="HO400" s="1233"/>
    </row>
    <row r="401" spans="32:223" s="325" customFormat="1" x14ac:dyDescent="0.2">
      <c r="AF401" s="932"/>
      <c r="AG401" s="932"/>
      <c r="AH401" s="932"/>
      <c r="AI401" s="932"/>
      <c r="AJ401" s="932"/>
      <c r="AK401" s="932"/>
      <c r="AL401" s="932"/>
      <c r="AM401" s="932"/>
      <c r="AN401" s="932"/>
      <c r="AP401" s="932"/>
      <c r="AQ401" s="932"/>
      <c r="AR401" s="932"/>
      <c r="AS401" s="932"/>
      <c r="AT401" s="932"/>
      <c r="AU401" s="932"/>
      <c r="AV401" s="932"/>
      <c r="AW401" s="932"/>
      <c r="AX401" s="932"/>
      <c r="BA401" s="1253"/>
      <c r="BB401" s="1253"/>
      <c r="BC401" s="1253"/>
      <c r="BE401" s="1233"/>
      <c r="BF401" s="1233"/>
      <c r="BG401" s="1233"/>
      <c r="BH401" s="1233"/>
      <c r="BI401" s="1233"/>
      <c r="BJ401" s="1233"/>
      <c r="BK401" s="1233"/>
      <c r="BL401" s="1233"/>
      <c r="BM401" s="1233"/>
      <c r="BN401" s="1233"/>
      <c r="BO401" s="1233"/>
      <c r="BP401" s="1233"/>
      <c r="BQ401" s="1233"/>
      <c r="BR401" s="1233"/>
      <c r="BS401" s="1233"/>
      <c r="BT401" s="1233"/>
      <c r="BU401" s="1233"/>
      <c r="BV401" s="1233"/>
      <c r="BW401" s="1233"/>
      <c r="BX401" s="1233"/>
      <c r="BY401" s="1233"/>
      <c r="BZ401" s="1233"/>
      <c r="CA401" s="1233"/>
      <c r="CB401" s="1233"/>
      <c r="CC401" s="1233"/>
      <c r="CD401" s="1233"/>
      <c r="CE401" s="1233"/>
      <c r="CF401" s="1233"/>
      <c r="CG401" s="1233"/>
      <c r="CH401" s="1233"/>
      <c r="CI401" s="1233"/>
      <c r="CJ401" s="1233"/>
      <c r="CK401" s="1233"/>
      <c r="CL401" s="1233"/>
      <c r="CM401" s="1233"/>
      <c r="CN401" s="1233"/>
      <c r="CO401" s="1233"/>
      <c r="CP401" s="1233"/>
      <c r="CQ401" s="1233"/>
      <c r="CR401" s="1233"/>
      <c r="CS401" s="1233"/>
      <c r="CT401" s="1233"/>
      <c r="CU401" s="1233"/>
      <c r="CV401" s="1233"/>
      <c r="CW401" s="1233"/>
      <c r="CX401" s="1233"/>
      <c r="CY401" s="1233"/>
      <c r="CZ401" s="1233"/>
      <c r="DA401" s="1233"/>
      <c r="DB401" s="1233"/>
      <c r="DC401" s="1233"/>
      <c r="DD401" s="1233"/>
      <c r="DE401" s="1233"/>
      <c r="DF401" s="1233"/>
      <c r="DG401" s="1233"/>
      <c r="DH401" s="1233"/>
      <c r="DI401" s="1233"/>
      <c r="DJ401" s="1233"/>
      <c r="DK401" s="1233"/>
      <c r="DL401" s="1233"/>
      <c r="DM401" s="1233"/>
      <c r="DN401" s="1233"/>
      <c r="DO401" s="1233"/>
      <c r="DP401" s="1233"/>
      <c r="DQ401" s="1233"/>
      <c r="DR401" s="1233"/>
      <c r="DS401" s="1233"/>
      <c r="DT401" s="1233"/>
      <c r="DU401" s="1233"/>
      <c r="DV401" s="1233"/>
      <c r="DW401" s="1233"/>
      <c r="DX401" s="1233"/>
      <c r="DY401" s="1233"/>
      <c r="DZ401" s="1233"/>
      <c r="EA401" s="1233"/>
      <c r="EB401" s="1233"/>
      <c r="EC401" s="1233"/>
      <c r="ED401" s="1233"/>
      <c r="EE401" s="1233"/>
      <c r="EF401" s="1233"/>
      <c r="EG401" s="1233"/>
      <c r="EH401" s="1253"/>
      <c r="EI401" s="1253"/>
      <c r="EJ401" s="1253"/>
      <c r="EK401" s="1253"/>
      <c r="EM401" s="1233"/>
      <c r="EN401" s="1233"/>
      <c r="EO401" s="1233"/>
      <c r="EP401" s="1233"/>
      <c r="EQ401" s="1233"/>
      <c r="ER401" s="1233"/>
      <c r="ES401" s="1233"/>
      <c r="ET401" s="1233"/>
      <c r="EU401" s="1233"/>
      <c r="EV401" s="1233"/>
      <c r="EW401" s="1233"/>
      <c r="EX401" s="1233"/>
      <c r="EY401" s="1233"/>
      <c r="EZ401" s="1233"/>
      <c r="FA401" s="1233"/>
      <c r="FB401" s="1233"/>
      <c r="FC401" s="1233"/>
      <c r="FD401" s="1233"/>
      <c r="FE401" s="1233"/>
      <c r="FF401" s="1233"/>
      <c r="FG401" s="1233"/>
      <c r="FH401" s="1233"/>
      <c r="FI401" s="1233"/>
      <c r="FJ401" s="1233"/>
      <c r="FK401" s="1233"/>
      <c r="FL401" s="1233"/>
      <c r="FM401" s="1233"/>
      <c r="FN401" s="1233"/>
      <c r="FO401" s="1233"/>
      <c r="FP401" s="1233"/>
      <c r="FQ401" s="1233"/>
      <c r="FR401" s="1233"/>
      <c r="FS401" s="1233"/>
      <c r="FT401" s="1233"/>
      <c r="FU401" s="1233"/>
      <c r="FV401" s="1233"/>
      <c r="FW401" s="1233"/>
      <c r="FX401" s="1233"/>
      <c r="FY401" s="1233"/>
      <c r="FZ401" s="1233"/>
      <c r="GA401" s="1233"/>
      <c r="GB401" s="1233"/>
      <c r="GC401" s="1233"/>
      <c r="GD401" s="1233"/>
      <c r="GE401" s="1233"/>
      <c r="GF401" s="1233"/>
      <c r="GG401" s="1233"/>
      <c r="GH401" s="1233"/>
      <c r="GI401" s="1233"/>
      <c r="GJ401" s="1233"/>
      <c r="GK401" s="1233"/>
      <c r="GL401" s="1233"/>
      <c r="GM401" s="1233"/>
      <c r="GN401" s="1233"/>
      <c r="GO401" s="1233"/>
      <c r="GP401" s="1233"/>
      <c r="GQ401" s="1233"/>
      <c r="GR401" s="1233"/>
      <c r="GS401" s="1233"/>
      <c r="GT401" s="1233"/>
      <c r="GU401" s="1233"/>
      <c r="GV401" s="1233"/>
      <c r="GW401" s="1233"/>
      <c r="GX401" s="1233"/>
      <c r="GY401" s="1233"/>
      <c r="GZ401" s="1233"/>
      <c r="HA401" s="1233"/>
      <c r="HB401" s="1233"/>
      <c r="HC401" s="1233"/>
      <c r="HD401" s="1233"/>
      <c r="HE401" s="1233"/>
      <c r="HF401" s="1233"/>
      <c r="HG401" s="1233"/>
      <c r="HH401" s="1233"/>
      <c r="HI401" s="1233"/>
      <c r="HJ401" s="1233"/>
      <c r="HK401" s="1233"/>
      <c r="HL401" s="1233"/>
      <c r="HM401" s="1233"/>
      <c r="HN401" s="1233"/>
      <c r="HO401" s="1233"/>
    </row>
    <row r="402" spans="32:223" s="325" customFormat="1" x14ac:dyDescent="0.2">
      <c r="AF402" s="932"/>
      <c r="AG402" s="932"/>
      <c r="AH402" s="932"/>
      <c r="AI402" s="932"/>
      <c r="AJ402" s="932"/>
      <c r="AK402" s="932"/>
      <c r="AL402" s="932"/>
      <c r="AM402" s="932"/>
      <c r="AN402" s="932"/>
      <c r="AP402" s="932"/>
      <c r="AQ402" s="932"/>
      <c r="AR402" s="932"/>
      <c r="AS402" s="932"/>
      <c r="AT402" s="932"/>
      <c r="AU402" s="932"/>
      <c r="AV402" s="932"/>
      <c r="AW402" s="932"/>
      <c r="AX402" s="932"/>
      <c r="BA402" s="1253"/>
      <c r="BB402" s="1253"/>
      <c r="BC402" s="1253"/>
      <c r="BE402" s="1233"/>
      <c r="BF402" s="1233"/>
      <c r="BG402" s="1233"/>
      <c r="BH402" s="1233"/>
      <c r="BI402" s="1233"/>
      <c r="BJ402" s="1233"/>
      <c r="BK402" s="1233"/>
      <c r="BL402" s="1233"/>
      <c r="BM402" s="1233"/>
      <c r="BN402" s="1233"/>
      <c r="BO402" s="1233"/>
      <c r="BP402" s="1233"/>
      <c r="BQ402" s="1233"/>
      <c r="BR402" s="1233"/>
      <c r="BS402" s="1233"/>
      <c r="BT402" s="1233"/>
      <c r="BU402" s="1233"/>
      <c r="BV402" s="1233"/>
      <c r="BW402" s="1233"/>
      <c r="BX402" s="1233"/>
      <c r="BY402" s="1233"/>
      <c r="BZ402" s="1233"/>
      <c r="CA402" s="1233"/>
      <c r="CB402" s="1233"/>
      <c r="CC402" s="1233"/>
      <c r="CD402" s="1233"/>
      <c r="CE402" s="1233"/>
      <c r="CF402" s="1233"/>
      <c r="CG402" s="1233"/>
      <c r="CH402" s="1233"/>
      <c r="CI402" s="1233"/>
      <c r="CJ402" s="1233"/>
      <c r="CK402" s="1233"/>
      <c r="CL402" s="1233"/>
      <c r="CM402" s="1233"/>
      <c r="CN402" s="1233"/>
      <c r="CO402" s="1233"/>
      <c r="CP402" s="1233"/>
      <c r="CQ402" s="1233"/>
      <c r="CR402" s="1233"/>
      <c r="CS402" s="1233"/>
      <c r="CT402" s="1233"/>
      <c r="CU402" s="1233"/>
      <c r="CV402" s="1233"/>
      <c r="CW402" s="1233"/>
      <c r="CX402" s="1233"/>
      <c r="CY402" s="1233"/>
      <c r="CZ402" s="1233"/>
      <c r="DA402" s="1233"/>
      <c r="DB402" s="1233"/>
      <c r="DC402" s="1233"/>
      <c r="DD402" s="1233"/>
      <c r="DE402" s="1233"/>
      <c r="DF402" s="1233"/>
      <c r="DG402" s="1233"/>
      <c r="DH402" s="1233"/>
      <c r="DI402" s="1233"/>
      <c r="DJ402" s="1233"/>
      <c r="DK402" s="1233"/>
      <c r="DL402" s="1233"/>
      <c r="DM402" s="1233"/>
      <c r="DN402" s="1233"/>
      <c r="DO402" s="1233"/>
      <c r="DP402" s="1233"/>
      <c r="DQ402" s="1233"/>
      <c r="DR402" s="1233"/>
      <c r="DS402" s="1233"/>
      <c r="DT402" s="1233"/>
      <c r="DU402" s="1233"/>
      <c r="DV402" s="1233"/>
      <c r="DW402" s="1233"/>
      <c r="DX402" s="1233"/>
      <c r="DY402" s="1233"/>
      <c r="DZ402" s="1233"/>
      <c r="EA402" s="1233"/>
      <c r="EB402" s="1233"/>
      <c r="EC402" s="1233"/>
      <c r="ED402" s="1233"/>
      <c r="EE402" s="1233"/>
      <c r="EF402" s="1233"/>
      <c r="EG402" s="1233"/>
      <c r="EH402" s="1253"/>
      <c r="EI402" s="1253"/>
      <c r="EJ402" s="1253"/>
      <c r="EK402" s="1253"/>
      <c r="EM402" s="1233"/>
      <c r="EN402" s="1233"/>
      <c r="EO402" s="1233"/>
      <c r="EP402" s="1233"/>
      <c r="EQ402" s="1233"/>
      <c r="ER402" s="1233"/>
      <c r="ES402" s="1233"/>
      <c r="ET402" s="1233"/>
      <c r="EU402" s="1233"/>
      <c r="EV402" s="1233"/>
      <c r="EW402" s="1233"/>
      <c r="EX402" s="1233"/>
      <c r="EY402" s="1233"/>
      <c r="EZ402" s="1233"/>
      <c r="FA402" s="1233"/>
      <c r="FB402" s="1233"/>
      <c r="FC402" s="1233"/>
      <c r="FD402" s="1233"/>
      <c r="FE402" s="1233"/>
      <c r="FF402" s="1233"/>
      <c r="FG402" s="1233"/>
      <c r="FH402" s="1233"/>
      <c r="FI402" s="1233"/>
      <c r="FJ402" s="1233"/>
      <c r="FK402" s="1233"/>
      <c r="FL402" s="1233"/>
      <c r="FM402" s="1233"/>
      <c r="FN402" s="1233"/>
      <c r="FO402" s="1233"/>
      <c r="FP402" s="1233"/>
      <c r="FQ402" s="1233"/>
      <c r="FR402" s="1233"/>
      <c r="FS402" s="1233"/>
      <c r="FT402" s="1233"/>
      <c r="FU402" s="1233"/>
      <c r="FV402" s="1233"/>
      <c r="FW402" s="1233"/>
      <c r="FX402" s="1233"/>
      <c r="FY402" s="1233"/>
      <c r="FZ402" s="1233"/>
      <c r="GA402" s="1233"/>
      <c r="GB402" s="1233"/>
      <c r="GC402" s="1233"/>
      <c r="GD402" s="1233"/>
      <c r="GE402" s="1233"/>
      <c r="GF402" s="1233"/>
      <c r="GG402" s="1233"/>
      <c r="GH402" s="1233"/>
      <c r="GI402" s="1233"/>
      <c r="GJ402" s="1233"/>
      <c r="GK402" s="1233"/>
      <c r="GL402" s="1233"/>
      <c r="GM402" s="1233"/>
      <c r="GN402" s="1233"/>
      <c r="GO402" s="1233"/>
      <c r="GP402" s="1233"/>
      <c r="GQ402" s="1233"/>
      <c r="GR402" s="1233"/>
      <c r="GS402" s="1233"/>
      <c r="GT402" s="1233"/>
      <c r="GU402" s="1233"/>
      <c r="GV402" s="1233"/>
      <c r="GW402" s="1233"/>
      <c r="GX402" s="1233"/>
      <c r="GY402" s="1233"/>
      <c r="GZ402" s="1233"/>
      <c r="HA402" s="1233"/>
      <c r="HB402" s="1233"/>
      <c r="HC402" s="1233"/>
      <c r="HD402" s="1233"/>
      <c r="HE402" s="1233"/>
      <c r="HF402" s="1233"/>
      <c r="HG402" s="1233"/>
      <c r="HH402" s="1233"/>
      <c r="HI402" s="1233"/>
      <c r="HJ402" s="1233"/>
      <c r="HK402" s="1233"/>
      <c r="HL402" s="1233"/>
      <c r="HM402" s="1233"/>
      <c r="HN402" s="1233"/>
      <c r="HO402" s="1233"/>
    </row>
    <row r="403" spans="32:223" s="325" customFormat="1" x14ac:dyDescent="0.2">
      <c r="AF403" s="932"/>
      <c r="AG403" s="932"/>
      <c r="AH403" s="932"/>
      <c r="AI403" s="932"/>
      <c r="AJ403" s="932"/>
      <c r="AK403" s="932"/>
      <c r="AL403" s="932"/>
      <c r="AM403" s="932"/>
      <c r="AN403" s="932"/>
      <c r="AP403" s="932"/>
      <c r="AQ403" s="932"/>
      <c r="AR403" s="932"/>
      <c r="AS403" s="932"/>
      <c r="AT403" s="932"/>
      <c r="AU403" s="932"/>
      <c r="AV403" s="932"/>
      <c r="AW403" s="932"/>
      <c r="AX403" s="932"/>
      <c r="BA403" s="1253"/>
      <c r="BB403" s="1253"/>
      <c r="BC403" s="1253"/>
      <c r="BE403" s="1233"/>
      <c r="BF403" s="1233"/>
      <c r="BG403" s="1233"/>
      <c r="BH403" s="1233"/>
      <c r="BI403" s="1233"/>
      <c r="BJ403" s="1233"/>
      <c r="BK403" s="1233"/>
      <c r="BL403" s="1233"/>
      <c r="BM403" s="1233"/>
      <c r="BN403" s="1233"/>
      <c r="BO403" s="1233"/>
      <c r="BP403" s="1233"/>
      <c r="BQ403" s="1233"/>
      <c r="BR403" s="1233"/>
      <c r="BS403" s="1233"/>
      <c r="BT403" s="1233"/>
      <c r="BU403" s="1233"/>
      <c r="BV403" s="1233"/>
      <c r="BW403" s="1233"/>
      <c r="BX403" s="1233"/>
      <c r="BY403" s="1233"/>
      <c r="BZ403" s="1233"/>
      <c r="CA403" s="1233"/>
      <c r="CB403" s="1233"/>
      <c r="CC403" s="1233"/>
      <c r="CD403" s="1233"/>
      <c r="CE403" s="1233"/>
      <c r="CF403" s="1233"/>
      <c r="CG403" s="1233"/>
      <c r="CH403" s="1233"/>
      <c r="CI403" s="1233"/>
      <c r="CJ403" s="1233"/>
      <c r="CK403" s="1233"/>
      <c r="CL403" s="1233"/>
      <c r="CM403" s="1233"/>
      <c r="CN403" s="1233"/>
      <c r="CO403" s="1233"/>
      <c r="CP403" s="1233"/>
      <c r="CQ403" s="1233"/>
      <c r="CR403" s="1233"/>
      <c r="CS403" s="1233"/>
      <c r="CT403" s="1233"/>
      <c r="CU403" s="1233"/>
      <c r="CV403" s="1233"/>
      <c r="CW403" s="1233"/>
      <c r="CX403" s="1233"/>
      <c r="CY403" s="1233"/>
      <c r="CZ403" s="1233"/>
      <c r="DA403" s="1233"/>
      <c r="DB403" s="1233"/>
      <c r="DC403" s="1233"/>
      <c r="DD403" s="1233"/>
      <c r="DE403" s="1233"/>
      <c r="DF403" s="1233"/>
      <c r="DG403" s="1233"/>
      <c r="DH403" s="1233"/>
      <c r="DI403" s="1233"/>
      <c r="DJ403" s="1233"/>
      <c r="DK403" s="1233"/>
      <c r="DL403" s="1233"/>
      <c r="DM403" s="1233"/>
      <c r="DN403" s="1233"/>
      <c r="DO403" s="1233"/>
      <c r="DP403" s="1233"/>
      <c r="DQ403" s="1233"/>
      <c r="DR403" s="1233"/>
      <c r="DS403" s="1233"/>
      <c r="DT403" s="1233"/>
      <c r="DU403" s="1233"/>
      <c r="DV403" s="1233"/>
      <c r="DW403" s="1233"/>
      <c r="DX403" s="1233"/>
      <c r="DY403" s="1233"/>
      <c r="DZ403" s="1233"/>
      <c r="EA403" s="1233"/>
      <c r="EB403" s="1233"/>
      <c r="EC403" s="1233"/>
      <c r="ED403" s="1233"/>
      <c r="EE403" s="1233"/>
      <c r="EF403" s="1233"/>
      <c r="EG403" s="1233"/>
      <c r="EH403" s="1253"/>
      <c r="EI403" s="1253"/>
      <c r="EJ403" s="1253"/>
      <c r="EK403" s="1253"/>
      <c r="EM403" s="1233"/>
      <c r="EN403" s="1233"/>
      <c r="EO403" s="1233"/>
      <c r="EP403" s="1233"/>
      <c r="EQ403" s="1233"/>
      <c r="ER403" s="1233"/>
      <c r="ES403" s="1233"/>
      <c r="ET403" s="1233"/>
      <c r="EU403" s="1233"/>
      <c r="EV403" s="1233"/>
      <c r="EW403" s="1233"/>
      <c r="EX403" s="1233"/>
      <c r="EY403" s="1233"/>
      <c r="EZ403" s="1233"/>
      <c r="FA403" s="1233"/>
      <c r="FB403" s="1233"/>
      <c r="FC403" s="1233"/>
      <c r="FD403" s="1233"/>
      <c r="FE403" s="1233"/>
      <c r="FF403" s="1233"/>
      <c r="FG403" s="1233"/>
      <c r="FH403" s="1233"/>
      <c r="FI403" s="1233"/>
      <c r="FJ403" s="1233"/>
      <c r="FK403" s="1233"/>
      <c r="FL403" s="1233"/>
      <c r="FM403" s="1233"/>
      <c r="FN403" s="1233"/>
      <c r="FO403" s="1233"/>
      <c r="FP403" s="1233"/>
      <c r="FQ403" s="1233"/>
      <c r="FR403" s="1233"/>
      <c r="FS403" s="1233"/>
      <c r="FT403" s="1233"/>
      <c r="FU403" s="1233"/>
      <c r="FV403" s="1233"/>
      <c r="FW403" s="1233"/>
      <c r="FX403" s="1233"/>
      <c r="FY403" s="1233"/>
      <c r="FZ403" s="1233"/>
      <c r="GA403" s="1233"/>
      <c r="GB403" s="1233"/>
      <c r="GC403" s="1233"/>
      <c r="GD403" s="1233"/>
      <c r="GE403" s="1233"/>
      <c r="GF403" s="1233"/>
      <c r="GG403" s="1233"/>
      <c r="GH403" s="1233"/>
      <c r="GI403" s="1233"/>
      <c r="GJ403" s="1233"/>
      <c r="GK403" s="1233"/>
      <c r="GL403" s="1233"/>
      <c r="GM403" s="1233"/>
      <c r="GN403" s="1233"/>
      <c r="GO403" s="1233"/>
      <c r="GP403" s="1233"/>
      <c r="GQ403" s="1233"/>
      <c r="GR403" s="1233"/>
      <c r="GS403" s="1233"/>
      <c r="GT403" s="1233"/>
      <c r="GU403" s="1233"/>
      <c r="GV403" s="1233"/>
      <c r="GW403" s="1233"/>
      <c r="GX403" s="1233"/>
      <c r="GY403" s="1233"/>
      <c r="GZ403" s="1233"/>
      <c r="HA403" s="1233"/>
      <c r="HB403" s="1233"/>
      <c r="HC403" s="1233"/>
      <c r="HD403" s="1233"/>
      <c r="HE403" s="1233"/>
      <c r="HF403" s="1233"/>
      <c r="HG403" s="1233"/>
      <c r="HH403" s="1233"/>
      <c r="HI403" s="1233"/>
      <c r="HJ403" s="1233"/>
      <c r="HK403" s="1233"/>
      <c r="HL403" s="1233"/>
      <c r="HM403" s="1233"/>
      <c r="HN403" s="1233"/>
      <c r="HO403" s="1233"/>
    </row>
    <row r="404" spans="32:223" s="325" customFormat="1" x14ac:dyDescent="0.2">
      <c r="AF404" s="932"/>
      <c r="AG404" s="932"/>
      <c r="AH404" s="932"/>
      <c r="AI404" s="932"/>
      <c r="AJ404" s="932"/>
      <c r="AK404" s="932"/>
      <c r="AL404" s="932"/>
      <c r="AM404" s="932"/>
      <c r="AN404" s="932"/>
      <c r="AP404" s="932"/>
      <c r="AQ404" s="932"/>
      <c r="AR404" s="932"/>
      <c r="AS404" s="932"/>
      <c r="AT404" s="932"/>
      <c r="AU404" s="932"/>
      <c r="AV404" s="932"/>
      <c r="AW404" s="932"/>
      <c r="AX404" s="932"/>
      <c r="BA404" s="1253"/>
      <c r="BB404" s="1253"/>
      <c r="BC404" s="1253"/>
      <c r="BE404" s="1233"/>
      <c r="BF404" s="1233"/>
      <c r="BG404" s="1233"/>
      <c r="BH404" s="1233"/>
      <c r="BI404" s="1233"/>
      <c r="BJ404" s="1233"/>
      <c r="BK404" s="1233"/>
      <c r="BL404" s="1233"/>
      <c r="BM404" s="1233"/>
      <c r="BN404" s="1233"/>
      <c r="BO404" s="1233"/>
      <c r="BP404" s="1233"/>
      <c r="BQ404" s="1233"/>
      <c r="BR404" s="1233"/>
      <c r="BS404" s="1233"/>
      <c r="BT404" s="1233"/>
      <c r="BU404" s="1233"/>
      <c r="BV404" s="1233"/>
      <c r="BW404" s="1233"/>
      <c r="BX404" s="1233"/>
      <c r="BY404" s="1233"/>
      <c r="BZ404" s="1233"/>
      <c r="CA404" s="1233"/>
      <c r="CB404" s="1233"/>
      <c r="CC404" s="1233"/>
      <c r="CD404" s="1233"/>
      <c r="CE404" s="1233"/>
      <c r="CF404" s="1233"/>
      <c r="CG404" s="1233"/>
      <c r="CH404" s="1233"/>
      <c r="CI404" s="1233"/>
      <c r="CJ404" s="1233"/>
      <c r="CK404" s="1233"/>
      <c r="CL404" s="1233"/>
      <c r="CM404" s="1233"/>
      <c r="CN404" s="1233"/>
      <c r="CO404" s="1233"/>
      <c r="CP404" s="1233"/>
      <c r="CQ404" s="1233"/>
      <c r="CR404" s="1233"/>
      <c r="CS404" s="1233"/>
      <c r="CT404" s="1233"/>
      <c r="CU404" s="1233"/>
      <c r="CV404" s="1233"/>
      <c r="CW404" s="1233"/>
      <c r="CX404" s="1233"/>
      <c r="CY404" s="1233"/>
      <c r="CZ404" s="1233"/>
      <c r="DA404" s="1233"/>
      <c r="DB404" s="1233"/>
      <c r="DC404" s="1233"/>
      <c r="DD404" s="1233"/>
      <c r="DE404" s="1233"/>
      <c r="DF404" s="1233"/>
      <c r="DG404" s="1233"/>
      <c r="DH404" s="1233"/>
      <c r="DI404" s="1233"/>
      <c r="DJ404" s="1233"/>
      <c r="DK404" s="1233"/>
      <c r="DL404" s="1233"/>
      <c r="DM404" s="1233"/>
      <c r="DN404" s="1233"/>
      <c r="DO404" s="1233"/>
      <c r="DP404" s="1233"/>
      <c r="DQ404" s="1233"/>
      <c r="DR404" s="1233"/>
      <c r="DS404" s="1233"/>
      <c r="DT404" s="1233"/>
      <c r="DU404" s="1233"/>
      <c r="DV404" s="1233"/>
      <c r="DW404" s="1233"/>
      <c r="DX404" s="1233"/>
      <c r="DY404" s="1233"/>
      <c r="DZ404" s="1233"/>
      <c r="EA404" s="1233"/>
      <c r="EB404" s="1233"/>
      <c r="EC404" s="1233"/>
      <c r="ED404" s="1233"/>
      <c r="EE404" s="1233"/>
      <c r="EF404" s="1233"/>
      <c r="EG404" s="1233"/>
      <c r="EH404" s="1253"/>
      <c r="EI404" s="1253"/>
      <c r="EJ404" s="1253"/>
      <c r="EK404" s="1253"/>
      <c r="EM404" s="1233"/>
      <c r="EN404" s="1233"/>
      <c r="EO404" s="1233"/>
      <c r="EP404" s="1233"/>
      <c r="EQ404" s="1233"/>
      <c r="ER404" s="1233"/>
      <c r="ES404" s="1233"/>
      <c r="ET404" s="1233"/>
      <c r="EU404" s="1233"/>
      <c r="EV404" s="1233"/>
      <c r="EW404" s="1233"/>
      <c r="EX404" s="1233"/>
      <c r="EY404" s="1233"/>
      <c r="EZ404" s="1233"/>
      <c r="FA404" s="1233"/>
      <c r="FB404" s="1233"/>
      <c r="FC404" s="1233"/>
      <c r="FD404" s="1233"/>
      <c r="FE404" s="1233"/>
      <c r="FF404" s="1233"/>
      <c r="FG404" s="1233"/>
      <c r="FH404" s="1233"/>
      <c r="FI404" s="1233"/>
      <c r="FJ404" s="1233"/>
      <c r="FK404" s="1233"/>
      <c r="FL404" s="1233"/>
      <c r="FM404" s="1233"/>
      <c r="FN404" s="1233"/>
      <c r="FO404" s="1233"/>
      <c r="FP404" s="1233"/>
      <c r="FQ404" s="1233"/>
      <c r="FR404" s="1233"/>
      <c r="FS404" s="1233"/>
      <c r="FT404" s="1233"/>
      <c r="FU404" s="1233"/>
      <c r="FV404" s="1233"/>
      <c r="FW404" s="1233"/>
      <c r="FX404" s="1233"/>
      <c r="FY404" s="1233"/>
      <c r="FZ404" s="1233"/>
      <c r="GA404" s="1233"/>
      <c r="GB404" s="1233"/>
      <c r="GC404" s="1233"/>
      <c r="GD404" s="1233"/>
      <c r="GE404" s="1233"/>
      <c r="GF404" s="1233"/>
      <c r="GG404" s="1233"/>
      <c r="GH404" s="1233"/>
      <c r="GI404" s="1233"/>
      <c r="GJ404" s="1233"/>
      <c r="GK404" s="1233"/>
      <c r="GL404" s="1233"/>
      <c r="GM404" s="1233"/>
      <c r="GN404" s="1233"/>
      <c r="GO404" s="1233"/>
      <c r="GP404" s="1233"/>
      <c r="GQ404" s="1233"/>
      <c r="GR404" s="1233"/>
      <c r="GS404" s="1233"/>
      <c r="GT404" s="1233"/>
      <c r="GU404" s="1233"/>
      <c r="GV404" s="1233"/>
      <c r="GW404" s="1233"/>
      <c r="GX404" s="1233"/>
      <c r="GY404" s="1233"/>
      <c r="GZ404" s="1233"/>
      <c r="HA404" s="1233"/>
      <c r="HB404" s="1233"/>
      <c r="HC404" s="1233"/>
      <c r="HD404" s="1233"/>
      <c r="HE404" s="1233"/>
      <c r="HF404" s="1233"/>
      <c r="HG404" s="1233"/>
      <c r="HH404" s="1233"/>
      <c r="HI404" s="1233"/>
      <c r="HJ404" s="1233"/>
      <c r="HK404" s="1233"/>
      <c r="HL404" s="1233"/>
      <c r="HM404" s="1233"/>
      <c r="HN404" s="1233"/>
      <c r="HO404" s="1233"/>
    </row>
    <row r="405" spans="32:223" s="325" customFormat="1" x14ac:dyDescent="0.2">
      <c r="AF405" s="932"/>
      <c r="AG405" s="932"/>
      <c r="AH405" s="932"/>
      <c r="AI405" s="932"/>
      <c r="AJ405" s="932"/>
      <c r="AK405" s="932"/>
      <c r="AL405" s="932"/>
      <c r="AM405" s="932"/>
      <c r="AN405" s="932"/>
      <c r="AP405" s="932"/>
      <c r="AQ405" s="932"/>
      <c r="AR405" s="932"/>
      <c r="AS405" s="932"/>
      <c r="AT405" s="932"/>
      <c r="AU405" s="932"/>
      <c r="AV405" s="932"/>
      <c r="AW405" s="932"/>
      <c r="AX405" s="932"/>
      <c r="BA405" s="1253"/>
      <c r="BB405" s="1253"/>
      <c r="BC405" s="1253"/>
      <c r="BE405" s="1233"/>
      <c r="BF405" s="1233"/>
      <c r="BG405" s="1233"/>
      <c r="BH405" s="1233"/>
      <c r="BI405" s="1233"/>
      <c r="BJ405" s="1233"/>
      <c r="BK405" s="1233"/>
      <c r="BL405" s="1233"/>
      <c r="BM405" s="1233"/>
      <c r="BN405" s="1233"/>
      <c r="BO405" s="1233"/>
      <c r="BP405" s="1233"/>
      <c r="BQ405" s="1233"/>
      <c r="BR405" s="1233"/>
      <c r="BS405" s="1233"/>
      <c r="BT405" s="1233"/>
      <c r="BU405" s="1233"/>
      <c r="BV405" s="1233"/>
      <c r="BW405" s="1233"/>
      <c r="BX405" s="1233"/>
      <c r="BY405" s="1233"/>
      <c r="BZ405" s="1233"/>
      <c r="CA405" s="1233"/>
      <c r="CB405" s="1233"/>
      <c r="CC405" s="1233"/>
      <c r="CD405" s="1233"/>
      <c r="CE405" s="1233"/>
      <c r="CF405" s="1233"/>
      <c r="CG405" s="1233"/>
      <c r="CH405" s="1233"/>
      <c r="CI405" s="1233"/>
      <c r="CJ405" s="1233"/>
      <c r="CK405" s="1233"/>
      <c r="CL405" s="1233"/>
      <c r="CM405" s="1233"/>
      <c r="CN405" s="1233"/>
      <c r="CO405" s="1233"/>
      <c r="CP405" s="1233"/>
      <c r="CQ405" s="1233"/>
      <c r="CR405" s="1233"/>
      <c r="CS405" s="1233"/>
      <c r="CT405" s="1233"/>
      <c r="CU405" s="1233"/>
      <c r="CV405" s="1233"/>
      <c r="CW405" s="1233"/>
      <c r="CX405" s="1233"/>
      <c r="CY405" s="1233"/>
      <c r="CZ405" s="1233"/>
      <c r="DA405" s="1233"/>
      <c r="DB405" s="1233"/>
      <c r="DC405" s="1233"/>
      <c r="DD405" s="1233"/>
      <c r="DE405" s="1233"/>
      <c r="DF405" s="1233"/>
      <c r="DG405" s="1233"/>
      <c r="DH405" s="1233"/>
      <c r="DI405" s="1233"/>
      <c r="DJ405" s="1233"/>
      <c r="DK405" s="1233"/>
      <c r="DL405" s="1233"/>
      <c r="DM405" s="1233"/>
      <c r="DN405" s="1233"/>
      <c r="DO405" s="1233"/>
      <c r="DP405" s="1233"/>
      <c r="DQ405" s="1233"/>
      <c r="DR405" s="1233"/>
      <c r="DS405" s="1233"/>
      <c r="DT405" s="1233"/>
      <c r="DU405" s="1233"/>
      <c r="DV405" s="1233"/>
      <c r="DW405" s="1233"/>
      <c r="DX405" s="1233"/>
      <c r="DY405" s="1233"/>
      <c r="DZ405" s="1233"/>
      <c r="EA405" s="1233"/>
      <c r="EB405" s="1233"/>
      <c r="EC405" s="1233"/>
      <c r="ED405" s="1233"/>
      <c r="EE405" s="1233"/>
      <c r="EF405" s="1233"/>
      <c r="EG405" s="1233"/>
      <c r="EH405" s="1253"/>
      <c r="EI405" s="1253"/>
      <c r="EJ405" s="1253"/>
      <c r="EK405" s="1253"/>
      <c r="EM405" s="1233"/>
      <c r="EN405" s="1233"/>
      <c r="EO405" s="1233"/>
      <c r="EP405" s="1233"/>
      <c r="EQ405" s="1233"/>
      <c r="ER405" s="1233"/>
      <c r="ES405" s="1233"/>
      <c r="ET405" s="1233"/>
      <c r="EU405" s="1233"/>
      <c r="EV405" s="1233"/>
      <c r="EW405" s="1233"/>
      <c r="EX405" s="1233"/>
      <c r="EY405" s="1233"/>
      <c r="EZ405" s="1233"/>
      <c r="FA405" s="1233"/>
      <c r="FB405" s="1233"/>
      <c r="FC405" s="1233"/>
      <c r="FD405" s="1233"/>
      <c r="FE405" s="1233"/>
      <c r="FF405" s="1233"/>
      <c r="FG405" s="1233"/>
      <c r="FH405" s="1233"/>
      <c r="FI405" s="1233"/>
      <c r="FJ405" s="1233"/>
      <c r="FK405" s="1233"/>
      <c r="FL405" s="1233"/>
      <c r="FM405" s="1233"/>
      <c r="FN405" s="1233"/>
      <c r="FO405" s="1233"/>
      <c r="FP405" s="1233"/>
      <c r="FQ405" s="1233"/>
      <c r="FR405" s="1233"/>
      <c r="FS405" s="1233"/>
      <c r="FT405" s="1233"/>
      <c r="FU405" s="1233"/>
      <c r="FV405" s="1233"/>
      <c r="FW405" s="1233"/>
      <c r="FX405" s="1233"/>
      <c r="FY405" s="1233"/>
      <c r="FZ405" s="1233"/>
      <c r="GA405" s="1233"/>
      <c r="GB405" s="1233"/>
      <c r="GC405" s="1233"/>
      <c r="GD405" s="1233"/>
      <c r="GE405" s="1233"/>
      <c r="GF405" s="1233"/>
      <c r="GG405" s="1233"/>
      <c r="GH405" s="1233"/>
      <c r="GI405" s="1233"/>
      <c r="GJ405" s="1233"/>
      <c r="GK405" s="1233"/>
      <c r="GL405" s="1233"/>
      <c r="GM405" s="1233"/>
      <c r="GN405" s="1233"/>
      <c r="GO405" s="1233"/>
      <c r="GP405" s="1233"/>
      <c r="GQ405" s="1233"/>
      <c r="GR405" s="1233"/>
      <c r="GS405" s="1233"/>
      <c r="GT405" s="1233"/>
      <c r="GU405" s="1233"/>
      <c r="GV405" s="1233"/>
      <c r="GW405" s="1233"/>
      <c r="GX405" s="1233"/>
      <c r="GY405" s="1233"/>
      <c r="GZ405" s="1233"/>
      <c r="HA405" s="1233"/>
      <c r="HB405" s="1233"/>
      <c r="HC405" s="1233"/>
      <c r="HD405" s="1233"/>
      <c r="HE405" s="1233"/>
      <c r="HF405" s="1233"/>
      <c r="HG405" s="1233"/>
      <c r="HH405" s="1233"/>
      <c r="HI405" s="1233"/>
      <c r="HJ405" s="1233"/>
      <c r="HK405" s="1233"/>
      <c r="HL405" s="1233"/>
      <c r="HM405" s="1233"/>
      <c r="HN405" s="1233"/>
      <c r="HO405" s="1233"/>
    </row>
    <row r="406" spans="32:223" s="325" customFormat="1" x14ac:dyDescent="0.2">
      <c r="AF406" s="932"/>
      <c r="AG406" s="932"/>
      <c r="AH406" s="932"/>
      <c r="AI406" s="932"/>
      <c r="AJ406" s="932"/>
      <c r="AK406" s="932"/>
      <c r="AL406" s="932"/>
      <c r="AM406" s="932"/>
      <c r="AN406" s="932"/>
      <c r="AP406" s="932"/>
      <c r="AQ406" s="932"/>
      <c r="AR406" s="932"/>
      <c r="AS406" s="932"/>
      <c r="AT406" s="932"/>
      <c r="AU406" s="932"/>
      <c r="AV406" s="932"/>
      <c r="AW406" s="932"/>
      <c r="AX406" s="932"/>
      <c r="BA406" s="1253"/>
      <c r="BB406" s="1253"/>
      <c r="BC406" s="1253"/>
      <c r="BE406" s="1233"/>
      <c r="BF406" s="1233"/>
      <c r="BG406" s="1233"/>
      <c r="BH406" s="1233"/>
      <c r="BI406" s="1233"/>
      <c r="BJ406" s="1233"/>
      <c r="BK406" s="1233"/>
      <c r="BL406" s="1233"/>
      <c r="BM406" s="1233"/>
      <c r="BN406" s="1233"/>
      <c r="BO406" s="1233"/>
      <c r="BP406" s="1233"/>
      <c r="BQ406" s="1233"/>
      <c r="BR406" s="1233"/>
      <c r="BS406" s="1233"/>
      <c r="BT406" s="1233"/>
      <c r="BU406" s="1233"/>
      <c r="BV406" s="1233"/>
      <c r="BW406" s="1233"/>
      <c r="BX406" s="1233"/>
      <c r="BY406" s="1233"/>
      <c r="BZ406" s="1233"/>
      <c r="CA406" s="1233"/>
      <c r="CB406" s="1233"/>
      <c r="CC406" s="1233"/>
      <c r="CD406" s="1233"/>
      <c r="CE406" s="1233"/>
      <c r="CF406" s="1233"/>
      <c r="CG406" s="1233"/>
      <c r="CH406" s="1233"/>
      <c r="CI406" s="1233"/>
      <c r="CJ406" s="1233"/>
      <c r="CK406" s="1233"/>
      <c r="CL406" s="1233"/>
      <c r="CM406" s="1233"/>
      <c r="CN406" s="1233"/>
      <c r="CO406" s="1233"/>
      <c r="CP406" s="1233"/>
      <c r="CQ406" s="1233"/>
      <c r="CR406" s="1233"/>
      <c r="CS406" s="1233"/>
      <c r="CT406" s="1233"/>
      <c r="CU406" s="1233"/>
      <c r="CV406" s="1233"/>
      <c r="CW406" s="1233"/>
      <c r="CX406" s="1233"/>
      <c r="CY406" s="1233"/>
      <c r="CZ406" s="1233"/>
      <c r="DA406" s="1233"/>
      <c r="DB406" s="1233"/>
      <c r="DC406" s="1233"/>
      <c r="DD406" s="1233"/>
      <c r="DE406" s="1233"/>
      <c r="DF406" s="1233"/>
      <c r="DG406" s="1233"/>
      <c r="DH406" s="1233"/>
      <c r="DI406" s="1233"/>
      <c r="DJ406" s="1233"/>
      <c r="DK406" s="1233"/>
      <c r="DL406" s="1233"/>
      <c r="DM406" s="1233"/>
      <c r="DN406" s="1233"/>
      <c r="DO406" s="1233"/>
      <c r="DP406" s="1233"/>
      <c r="DQ406" s="1233"/>
      <c r="DR406" s="1233"/>
      <c r="DS406" s="1233"/>
      <c r="DT406" s="1233"/>
      <c r="DU406" s="1233"/>
      <c r="DV406" s="1233"/>
      <c r="DW406" s="1233"/>
      <c r="DX406" s="1233"/>
      <c r="DY406" s="1233"/>
      <c r="DZ406" s="1233"/>
      <c r="EA406" s="1233"/>
      <c r="EB406" s="1233"/>
      <c r="EC406" s="1233"/>
      <c r="ED406" s="1233"/>
      <c r="EE406" s="1233"/>
      <c r="EF406" s="1233"/>
      <c r="EG406" s="1233"/>
      <c r="EH406" s="1253"/>
      <c r="EI406" s="1253"/>
      <c r="EJ406" s="1253"/>
      <c r="EK406" s="1253"/>
      <c r="EM406" s="1233"/>
      <c r="EN406" s="1233"/>
      <c r="EO406" s="1233"/>
      <c r="EP406" s="1233"/>
      <c r="EQ406" s="1233"/>
      <c r="ER406" s="1233"/>
      <c r="ES406" s="1233"/>
      <c r="ET406" s="1233"/>
      <c r="EU406" s="1233"/>
      <c r="EV406" s="1233"/>
      <c r="EW406" s="1233"/>
      <c r="EX406" s="1233"/>
      <c r="EY406" s="1233"/>
      <c r="EZ406" s="1233"/>
      <c r="FA406" s="1233"/>
      <c r="FB406" s="1233"/>
      <c r="FC406" s="1233"/>
      <c r="FD406" s="1233"/>
      <c r="FE406" s="1233"/>
      <c r="FF406" s="1233"/>
      <c r="FG406" s="1233"/>
      <c r="FH406" s="1233"/>
      <c r="FI406" s="1233"/>
      <c r="FJ406" s="1233"/>
      <c r="FK406" s="1233"/>
      <c r="FL406" s="1233"/>
      <c r="FM406" s="1233"/>
      <c r="FN406" s="1233"/>
      <c r="FO406" s="1233"/>
      <c r="FP406" s="1233"/>
      <c r="FQ406" s="1233"/>
      <c r="FR406" s="1233"/>
      <c r="FS406" s="1233"/>
      <c r="FT406" s="1233"/>
      <c r="FU406" s="1233"/>
      <c r="FV406" s="1233"/>
      <c r="FW406" s="1233"/>
      <c r="FX406" s="1233"/>
      <c r="FY406" s="1233"/>
      <c r="FZ406" s="1233"/>
      <c r="GA406" s="1233"/>
      <c r="GB406" s="1233"/>
      <c r="GC406" s="1233"/>
      <c r="GD406" s="1233"/>
      <c r="GE406" s="1233"/>
      <c r="GF406" s="1233"/>
      <c r="GG406" s="1233"/>
      <c r="GH406" s="1233"/>
      <c r="GI406" s="1233"/>
      <c r="GJ406" s="1233"/>
      <c r="GK406" s="1233"/>
      <c r="GL406" s="1233"/>
      <c r="GM406" s="1233"/>
      <c r="GN406" s="1233"/>
      <c r="GO406" s="1233"/>
      <c r="GP406" s="1233"/>
      <c r="GQ406" s="1233"/>
      <c r="GR406" s="1233"/>
      <c r="GS406" s="1233"/>
      <c r="GT406" s="1233"/>
      <c r="GU406" s="1233"/>
      <c r="GV406" s="1233"/>
      <c r="GW406" s="1233"/>
      <c r="GX406" s="1233"/>
      <c r="GY406" s="1233"/>
      <c r="GZ406" s="1233"/>
      <c r="HA406" s="1233"/>
      <c r="HB406" s="1233"/>
      <c r="HC406" s="1233"/>
      <c r="HD406" s="1233"/>
      <c r="HE406" s="1233"/>
      <c r="HF406" s="1233"/>
      <c r="HG406" s="1233"/>
      <c r="HH406" s="1233"/>
      <c r="HI406" s="1233"/>
      <c r="HJ406" s="1233"/>
      <c r="HK406" s="1233"/>
      <c r="HL406" s="1233"/>
      <c r="HM406" s="1233"/>
      <c r="HN406" s="1233"/>
      <c r="HO406" s="1233"/>
    </row>
    <row r="407" spans="32:223" s="325" customFormat="1" x14ac:dyDescent="0.2">
      <c r="AF407" s="932"/>
      <c r="AG407" s="932"/>
      <c r="AH407" s="932"/>
      <c r="AI407" s="932"/>
      <c r="AJ407" s="932"/>
      <c r="AK407" s="932"/>
      <c r="AL407" s="932"/>
      <c r="AM407" s="932"/>
      <c r="AN407" s="932"/>
      <c r="AP407" s="932"/>
      <c r="AQ407" s="932"/>
      <c r="AR407" s="932"/>
      <c r="AS407" s="932"/>
      <c r="AT407" s="932"/>
      <c r="AU407" s="932"/>
      <c r="AV407" s="932"/>
      <c r="AW407" s="932"/>
      <c r="AX407" s="932"/>
      <c r="BA407" s="1253"/>
      <c r="BB407" s="1253"/>
      <c r="BC407" s="1253"/>
      <c r="BE407" s="1233"/>
      <c r="BF407" s="1233"/>
      <c r="BG407" s="1233"/>
      <c r="BH407" s="1233"/>
      <c r="BI407" s="1233"/>
      <c r="BJ407" s="1233"/>
      <c r="BK407" s="1233"/>
      <c r="BL407" s="1233"/>
      <c r="BM407" s="1233"/>
      <c r="BN407" s="1233"/>
      <c r="BO407" s="1233"/>
      <c r="BP407" s="1233"/>
      <c r="BQ407" s="1233"/>
      <c r="BR407" s="1233"/>
      <c r="BS407" s="1233"/>
      <c r="BT407" s="1233"/>
      <c r="BU407" s="1233"/>
      <c r="BV407" s="1233"/>
      <c r="BW407" s="1233"/>
      <c r="BX407" s="1233"/>
      <c r="BY407" s="1233"/>
      <c r="BZ407" s="1233"/>
      <c r="CA407" s="1233"/>
      <c r="CB407" s="1233"/>
      <c r="CC407" s="1233"/>
      <c r="CD407" s="1233"/>
      <c r="CE407" s="1233"/>
      <c r="CF407" s="1233"/>
      <c r="CG407" s="1233"/>
      <c r="CH407" s="1233"/>
      <c r="CI407" s="1233"/>
      <c r="CJ407" s="1233"/>
      <c r="CK407" s="1233"/>
      <c r="CL407" s="1233"/>
      <c r="CM407" s="1233"/>
      <c r="CN407" s="1233"/>
      <c r="CO407" s="1233"/>
      <c r="CP407" s="1233"/>
      <c r="CQ407" s="1233"/>
      <c r="CR407" s="1233"/>
      <c r="CS407" s="1233"/>
      <c r="CT407" s="1233"/>
      <c r="CU407" s="1233"/>
      <c r="CV407" s="1233"/>
      <c r="CW407" s="1233"/>
      <c r="CX407" s="1233"/>
      <c r="CY407" s="1233"/>
      <c r="CZ407" s="1233"/>
      <c r="DA407" s="1233"/>
      <c r="DB407" s="1233"/>
      <c r="DC407" s="1233"/>
      <c r="DD407" s="1233"/>
      <c r="DE407" s="1233"/>
      <c r="DF407" s="1233"/>
      <c r="DG407" s="1233"/>
      <c r="DH407" s="1233"/>
      <c r="DI407" s="1233"/>
      <c r="DJ407" s="1233"/>
      <c r="DK407" s="1233"/>
      <c r="DL407" s="1233"/>
      <c r="DM407" s="1233"/>
      <c r="DN407" s="1233"/>
      <c r="DO407" s="1233"/>
      <c r="DP407" s="1233"/>
      <c r="DQ407" s="1233"/>
      <c r="DR407" s="1233"/>
      <c r="DS407" s="1233"/>
      <c r="DT407" s="1233"/>
      <c r="DU407" s="1233"/>
      <c r="DV407" s="1233"/>
      <c r="DW407" s="1233"/>
      <c r="DX407" s="1233"/>
      <c r="DY407" s="1233"/>
      <c r="DZ407" s="1233"/>
      <c r="EA407" s="1233"/>
      <c r="EB407" s="1233"/>
      <c r="EC407" s="1233"/>
      <c r="ED407" s="1233"/>
      <c r="EE407" s="1233"/>
      <c r="EF407" s="1233"/>
      <c r="EG407" s="1233"/>
      <c r="EH407" s="1253"/>
      <c r="EI407" s="1253"/>
      <c r="EJ407" s="1253"/>
      <c r="EK407" s="1253"/>
      <c r="EM407" s="1233"/>
      <c r="EN407" s="1233"/>
      <c r="EO407" s="1233"/>
      <c r="EP407" s="1233"/>
      <c r="EQ407" s="1233"/>
      <c r="ER407" s="1233"/>
      <c r="ES407" s="1233"/>
      <c r="ET407" s="1233"/>
      <c r="EU407" s="1233"/>
      <c r="EV407" s="1233"/>
      <c r="EW407" s="1233"/>
      <c r="EX407" s="1233"/>
      <c r="EY407" s="1233"/>
      <c r="EZ407" s="1233"/>
      <c r="FA407" s="1233"/>
      <c r="FB407" s="1233"/>
      <c r="FC407" s="1233"/>
      <c r="FD407" s="1233"/>
      <c r="FE407" s="1233"/>
      <c r="FF407" s="1233"/>
      <c r="FG407" s="1233"/>
      <c r="FH407" s="1233"/>
      <c r="FI407" s="1233"/>
      <c r="FJ407" s="1233"/>
      <c r="FK407" s="1233"/>
      <c r="FL407" s="1233"/>
      <c r="FM407" s="1233"/>
      <c r="FN407" s="1233"/>
      <c r="FO407" s="1233"/>
      <c r="FP407" s="1233"/>
      <c r="FQ407" s="1233"/>
      <c r="FR407" s="1233"/>
      <c r="FS407" s="1233"/>
      <c r="FT407" s="1233"/>
      <c r="FU407" s="1233"/>
      <c r="FV407" s="1233"/>
      <c r="FW407" s="1233"/>
      <c r="FX407" s="1233"/>
      <c r="FY407" s="1233"/>
      <c r="FZ407" s="1233"/>
      <c r="GA407" s="1233"/>
      <c r="GB407" s="1233"/>
      <c r="GC407" s="1233"/>
      <c r="GD407" s="1233"/>
      <c r="GE407" s="1233"/>
      <c r="GF407" s="1233"/>
      <c r="GG407" s="1233"/>
      <c r="GH407" s="1233"/>
      <c r="GI407" s="1233"/>
      <c r="GJ407" s="1233"/>
      <c r="GK407" s="1233"/>
      <c r="GL407" s="1233"/>
      <c r="GM407" s="1233"/>
      <c r="GN407" s="1233"/>
      <c r="GO407" s="1233"/>
      <c r="GP407" s="1233"/>
      <c r="GQ407" s="1233"/>
      <c r="GR407" s="1233"/>
      <c r="GS407" s="1233"/>
      <c r="GT407" s="1233"/>
      <c r="GU407" s="1233"/>
      <c r="GV407" s="1233"/>
      <c r="GW407" s="1233"/>
      <c r="GX407" s="1233"/>
      <c r="GY407" s="1233"/>
      <c r="GZ407" s="1233"/>
      <c r="HA407" s="1233"/>
      <c r="HB407" s="1233"/>
      <c r="HC407" s="1233"/>
      <c r="HD407" s="1233"/>
      <c r="HE407" s="1233"/>
      <c r="HF407" s="1233"/>
      <c r="HG407" s="1233"/>
      <c r="HH407" s="1233"/>
      <c r="HI407" s="1233"/>
      <c r="HJ407" s="1233"/>
      <c r="HK407" s="1233"/>
      <c r="HL407" s="1233"/>
      <c r="HM407" s="1233"/>
      <c r="HN407" s="1233"/>
      <c r="HO407" s="1233"/>
    </row>
    <row r="408" spans="32:223" s="325" customFormat="1" x14ac:dyDescent="0.2">
      <c r="AF408" s="932"/>
      <c r="AG408" s="932"/>
      <c r="AH408" s="932"/>
      <c r="AI408" s="932"/>
      <c r="AJ408" s="932"/>
      <c r="AK408" s="932"/>
      <c r="AL408" s="932"/>
      <c r="AM408" s="932"/>
      <c r="AN408" s="932"/>
      <c r="AP408" s="932"/>
      <c r="AQ408" s="932"/>
      <c r="AR408" s="932"/>
      <c r="AS408" s="932"/>
      <c r="AT408" s="932"/>
      <c r="AU408" s="932"/>
      <c r="AV408" s="932"/>
      <c r="AW408" s="932"/>
      <c r="AX408" s="932"/>
      <c r="BA408" s="1253"/>
      <c r="BB408" s="1253"/>
      <c r="BC408" s="1253"/>
      <c r="BE408" s="1233"/>
      <c r="BF408" s="1233"/>
      <c r="BG408" s="1233"/>
      <c r="BH408" s="1233"/>
      <c r="BI408" s="1233"/>
      <c r="BJ408" s="1233"/>
      <c r="BK408" s="1233"/>
      <c r="BL408" s="1233"/>
      <c r="BM408" s="1233"/>
      <c r="BN408" s="1233"/>
      <c r="BO408" s="1233"/>
      <c r="BP408" s="1233"/>
      <c r="BQ408" s="1233"/>
      <c r="BR408" s="1233"/>
      <c r="BS408" s="1233"/>
      <c r="BT408" s="1233"/>
      <c r="BU408" s="1233"/>
      <c r="BV408" s="1233"/>
      <c r="BW408" s="1233"/>
      <c r="BX408" s="1233"/>
      <c r="BY408" s="1233"/>
      <c r="BZ408" s="1233"/>
      <c r="CA408" s="1233"/>
      <c r="CB408" s="1233"/>
      <c r="CC408" s="1233"/>
      <c r="CD408" s="1233"/>
      <c r="CE408" s="1233"/>
      <c r="CF408" s="1233"/>
      <c r="CG408" s="1233"/>
      <c r="CH408" s="1233"/>
      <c r="CI408" s="1233"/>
      <c r="CJ408" s="1233"/>
      <c r="CK408" s="1233"/>
      <c r="CL408" s="1233"/>
      <c r="CM408" s="1233"/>
      <c r="CN408" s="1233"/>
      <c r="CO408" s="1233"/>
      <c r="CP408" s="1233"/>
      <c r="CQ408" s="1233"/>
      <c r="CR408" s="1233"/>
      <c r="CS408" s="1233"/>
      <c r="CT408" s="1233"/>
      <c r="CU408" s="1233"/>
      <c r="CV408" s="1233"/>
      <c r="CW408" s="1233"/>
      <c r="CX408" s="1233"/>
      <c r="CY408" s="1233"/>
      <c r="CZ408" s="1233"/>
      <c r="DA408" s="1233"/>
      <c r="DB408" s="1233"/>
      <c r="DC408" s="1233"/>
      <c r="DD408" s="1233"/>
      <c r="DE408" s="1233"/>
      <c r="DF408" s="1233"/>
      <c r="DG408" s="1233"/>
      <c r="DH408" s="1233"/>
      <c r="DI408" s="1233"/>
      <c r="DJ408" s="1233"/>
      <c r="DK408" s="1233"/>
      <c r="DL408" s="1233"/>
      <c r="DM408" s="1233"/>
      <c r="DN408" s="1233"/>
      <c r="DO408" s="1233"/>
      <c r="DP408" s="1233"/>
      <c r="DQ408" s="1233"/>
      <c r="DR408" s="1233"/>
      <c r="DS408" s="1233"/>
      <c r="DT408" s="1233"/>
      <c r="DU408" s="1233"/>
      <c r="DV408" s="1233"/>
      <c r="DW408" s="1233"/>
      <c r="DX408" s="1233"/>
      <c r="DY408" s="1233"/>
      <c r="DZ408" s="1233"/>
      <c r="EA408" s="1233"/>
      <c r="EB408" s="1233"/>
      <c r="EC408" s="1233"/>
      <c r="ED408" s="1233"/>
      <c r="EE408" s="1233"/>
      <c r="EF408" s="1233"/>
      <c r="EG408" s="1233"/>
      <c r="EH408" s="1253"/>
      <c r="EI408" s="1253"/>
      <c r="EJ408" s="1253"/>
      <c r="EK408" s="1253"/>
      <c r="EM408" s="1233"/>
      <c r="EN408" s="1233"/>
      <c r="EO408" s="1233"/>
      <c r="EP408" s="1233"/>
      <c r="EQ408" s="1233"/>
      <c r="ER408" s="1233"/>
      <c r="ES408" s="1233"/>
      <c r="ET408" s="1233"/>
      <c r="EU408" s="1233"/>
      <c r="EV408" s="1233"/>
      <c r="EW408" s="1233"/>
      <c r="EX408" s="1233"/>
      <c r="EY408" s="1233"/>
      <c r="EZ408" s="1233"/>
      <c r="FA408" s="1233"/>
      <c r="FB408" s="1233"/>
      <c r="FC408" s="1233"/>
      <c r="FD408" s="1233"/>
      <c r="FE408" s="1233"/>
      <c r="FF408" s="1233"/>
      <c r="FG408" s="1233"/>
      <c r="FH408" s="1233"/>
      <c r="FI408" s="1233"/>
      <c r="FJ408" s="1233"/>
      <c r="FK408" s="1233"/>
      <c r="FL408" s="1233"/>
      <c r="FM408" s="1233"/>
      <c r="FN408" s="1233"/>
      <c r="FO408" s="1233"/>
      <c r="FP408" s="1233"/>
      <c r="FQ408" s="1233"/>
      <c r="FR408" s="1233"/>
      <c r="FS408" s="1233"/>
      <c r="FT408" s="1233"/>
      <c r="FU408" s="1233"/>
      <c r="FV408" s="1233"/>
      <c r="FW408" s="1233"/>
      <c r="FX408" s="1233"/>
      <c r="FY408" s="1233"/>
      <c r="FZ408" s="1233"/>
      <c r="GA408" s="1233"/>
      <c r="GB408" s="1233"/>
      <c r="GC408" s="1233"/>
      <c r="GD408" s="1233"/>
      <c r="GE408" s="1233"/>
      <c r="GF408" s="1233"/>
      <c r="GG408" s="1233"/>
      <c r="GH408" s="1233"/>
      <c r="GI408" s="1233"/>
      <c r="GJ408" s="1233"/>
      <c r="GK408" s="1233"/>
      <c r="GL408" s="1233"/>
      <c r="GM408" s="1233"/>
      <c r="GN408" s="1233"/>
      <c r="GO408" s="1233"/>
      <c r="GP408" s="1233"/>
      <c r="GQ408" s="1233"/>
      <c r="GR408" s="1233"/>
      <c r="GS408" s="1233"/>
      <c r="GT408" s="1233"/>
      <c r="GU408" s="1233"/>
      <c r="GV408" s="1233"/>
      <c r="GW408" s="1233"/>
      <c r="GX408" s="1233"/>
      <c r="GY408" s="1233"/>
      <c r="GZ408" s="1233"/>
      <c r="HA408" s="1233"/>
      <c r="HB408" s="1233"/>
      <c r="HC408" s="1233"/>
      <c r="HD408" s="1233"/>
      <c r="HE408" s="1233"/>
      <c r="HF408" s="1233"/>
      <c r="HG408" s="1233"/>
      <c r="HH408" s="1233"/>
      <c r="HI408" s="1233"/>
      <c r="HJ408" s="1233"/>
      <c r="HK408" s="1233"/>
      <c r="HL408" s="1233"/>
      <c r="HM408" s="1233"/>
      <c r="HN408" s="1233"/>
      <c r="HO408" s="1233"/>
    </row>
    <row r="409" spans="32:223" s="325" customFormat="1" x14ac:dyDescent="0.2">
      <c r="AF409" s="932"/>
      <c r="AG409" s="932"/>
      <c r="AH409" s="932"/>
      <c r="AI409" s="932"/>
      <c r="AJ409" s="932"/>
      <c r="AK409" s="932"/>
      <c r="AL409" s="932"/>
      <c r="AM409" s="932"/>
      <c r="AN409" s="932"/>
      <c r="AP409" s="932"/>
      <c r="AQ409" s="932"/>
      <c r="AR409" s="932"/>
      <c r="AS409" s="932"/>
      <c r="AT409" s="932"/>
      <c r="AU409" s="932"/>
      <c r="AV409" s="932"/>
      <c r="AW409" s="932"/>
      <c r="AX409" s="932"/>
      <c r="BA409" s="1253"/>
      <c r="BB409" s="1253"/>
      <c r="BC409" s="1253"/>
      <c r="BE409" s="1233"/>
      <c r="BF409" s="1233"/>
      <c r="BG409" s="1233"/>
      <c r="BH409" s="1233"/>
      <c r="BI409" s="1233"/>
      <c r="BJ409" s="1233"/>
      <c r="BK409" s="1233"/>
      <c r="BL409" s="1233"/>
      <c r="BM409" s="1233"/>
      <c r="BN409" s="1233"/>
      <c r="BO409" s="1233"/>
      <c r="BP409" s="1233"/>
      <c r="BQ409" s="1233"/>
      <c r="BR409" s="1233"/>
      <c r="BS409" s="1233"/>
      <c r="BT409" s="1233"/>
      <c r="BU409" s="1233"/>
      <c r="BV409" s="1233"/>
      <c r="BW409" s="1233"/>
      <c r="BX409" s="1233"/>
      <c r="BY409" s="1233"/>
      <c r="BZ409" s="1233"/>
      <c r="CA409" s="1233"/>
      <c r="CB409" s="1233"/>
      <c r="CC409" s="1233"/>
      <c r="CD409" s="1233"/>
      <c r="CE409" s="1233"/>
      <c r="CF409" s="1233"/>
      <c r="CG409" s="1233"/>
      <c r="CH409" s="1233"/>
      <c r="CI409" s="1233"/>
      <c r="CJ409" s="1233"/>
      <c r="CK409" s="1233"/>
      <c r="CL409" s="1233"/>
      <c r="CM409" s="1233"/>
      <c r="CN409" s="1233"/>
      <c r="CO409" s="1233"/>
      <c r="CP409" s="1233"/>
      <c r="CQ409" s="1233"/>
      <c r="CR409" s="1233"/>
      <c r="CS409" s="1233"/>
      <c r="CT409" s="1233"/>
      <c r="CU409" s="1233"/>
      <c r="CV409" s="1233"/>
      <c r="CW409" s="1233"/>
      <c r="CX409" s="1233"/>
      <c r="CY409" s="1233"/>
      <c r="CZ409" s="1233"/>
      <c r="DA409" s="1233"/>
      <c r="DB409" s="1233"/>
      <c r="DC409" s="1233"/>
      <c r="DD409" s="1233"/>
      <c r="DE409" s="1233"/>
      <c r="DF409" s="1233"/>
      <c r="DG409" s="1233"/>
      <c r="DH409" s="1233"/>
      <c r="DI409" s="1233"/>
      <c r="DJ409" s="1233"/>
      <c r="DK409" s="1233"/>
      <c r="DL409" s="1233"/>
      <c r="DM409" s="1233"/>
      <c r="DN409" s="1233"/>
      <c r="DO409" s="1233"/>
      <c r="DP409" s="1233"/>
      <c r="DQ409" s="1233"/>
      <c r="DR409" s="1233"/>
      <c r="DS409" s="1233"/>
      <c r="DT409" s="1233"/>
      <c r="DU409" s="1233"/>
      <c r="DV409" s="1233"/>
      <c r="DW409" s="1233"/>
      <c r="DX409" s="1233"/>
      <c r="DY409" s="1233"/>
      <c r="DZ409" s="1233"/>
      <c r="EA409" s="1233"/>
      <c r="EB409" s="1233"/>
      <c r="EC409" s="1233"/>
      <c r="ED409" s="1233"/>
      <c r="EE409" s="1233"/>
      <c r="EF409" s="1233"/>
      <c r="EG409" s="1233"/>
      <c r="EH409" s="1253"/>
      <c r="EI409" s="1253"/>
      <c r="EJ409" s="1253"/>
      <c r="EK409" s="1253"/>
      <c r="EM409" s="1233"/>
      <c r="EN409" s="1233"/>
      <c r="EO409" s="1233"/>
      <c r="EP409" s="1233"/>
      <c r="EQ409" s="1233"/>
      <c r="ER409" s="1233"/>
      <c r="ES409" s="1233"/>
      <c r="ET409" s="1233"/>
      <c r="EU409" s="1233"/>
      <c r="EV409" s="1233"/>
      <c r="EW409" s="1233"/>
      <c r="EX409" s="1233"/>
      <c r="EY409" s="1233"/>
      <c r="EZ409" s="1233"/>
      <c r="FA409" s="1233"/>
      <c r="FB409" s="1233"/>
      <c r="FC409" s="1233"/>
      <c r="FD409" s="1233"/>
      <c r="FE409" s="1233"/>
      <c r="FF409" s="1233"/>
      <c r="FG409" s="1233"/>
      <c r="FH409" s="1233"/>
      <c r="FI409" s="1233"/>
      <c r="FJ409" s="1233"/>
      <c r="FK409" s="1233"/>
      <c r="FL409" s="1233"/>
      <c r="FM409" s="1233"/>
      <c r="FN409" s="1233"/>
      <c r="FO409" s="1233"/>
      <c r="FP409" s="1233"/>
      <c r="FQ409" s="1233"/>
      <c r="FR409" s="1233"/>
      <c r="FS409" s="1233"/>
      <c r="FT409" s="1233"/>
      <c r="FU409" s="1233"/>
      <c r="FV409" s="1233"/>
      <c r="FW409" s="1233"/>
      <c r="FX409" s="1233"/>
      <c r="FY409" s="1233"/>
      <c r="FZ409" s="1233"/>
      <c r="GA409" s="1233"/>
      <c r="GB409" s="1233"/>
      <c r="GC409" s="1233"/>
      <c r="GD409" s="1233"/>
      <c r="GE409" s="1233"/>
      <c r="GF409" s="1233"/>
      <c r="GG409" s="1233"/>
      <c r="GH409" s="1233"/>
      <c r="GI409" s="1233"/>
      <c r="GJ409" s="1233"/>
      <c r="GK409" s="1233"/>
      <c r="GL409" s="1233"/>
      <c r="GM409" s="1233"/>
      <c r="GN409" s="1233"/>
      <c r="GO409" s="1233"/>
      <c r="GP409" s="1233"/>
      <c r="GQ409" s="1233"/>
      <c r="GR409" s="1233"/>
      <c r="GS409" s="1233"/>
      <c r="GT409" s="1233"/>
      <c r="GU409" s="1233"/>
      <c r="GV409" s="1233"/>
      <c r="GW409" s="1233"/>
      <c r="GX409" s="1233"/>
      <c r="GY409" s="1233"/>
      <c r="GZ409" s="1233"/>
      <c r="HA409" s="1233"/>
      <c r="HB409" s="1233"/>
      <c r="HC409" s="1233"/>
      <c r="HD409" s="1233"/>
      <c r="HE409" s="1233"/>
      <c r="HF409" s="1233"/>
      <c r="HG409" s="1233"/>
      <c r="HH409" s="1233"/>
      <c r="HI409" s="1233"/>
      <c r="HJ409" s="1233"/>
      <c r="HK409" s="1233"/>
      <c r="HL409" s="1233"/>
      <c r="HM409" s="1233"/>
      <c r="HN409" s="1233"/>
      <c r="HO409" s="1233"/>
    </row>
    <row r="410" spans="32:223" s="325" customFormat="1" x14ac:dyDescent="0.2">
      <c r="AF410" s="932"/>
      <c r="AG410" s="932"/>
      <c r="AH410" s="932"/>
      <c r="AI410" s="932"/>
      <c r="AJ410" s="932"/>
      <c r="AK410" s="932"/>
      <c r="AL410" s="932"/>
      <c r="AM410" s="932"/>
      <c r="AN410" s="932"/>
      <c r="AP410" s="932"/>
      <c r="AQ410" s="932"/>
      <c r="AR410" s="932"/>
      <c r="AS410" s="932"/>
      <c r="AT410" s="932"/>
      <c r="AU410" s="932"/>
      <c r="AV410" s="932"/>
      <c r="AW410" s="932"/>
      <c r="AX410" s="932"/>
      <c r="BA410" s="1253"/>
      <c r="BB410" s="1253"/>
      <c r="BC410" s="1253"/>
      <c r="BE410" s="1233"/>
      <c r="BF410" s="1233"/>
      <c r="BG410" s="1233"/>
      <c r="BH410" s="1233"/>
      <c r="BI410" s="1233"/>
      <c r="BJ410" s="1233"/>
      <c r="BK410" s="1233"/>
      <c r="BL410" s="1233"/>
      <c r="BM410" s="1233"/>
      <c r="BN410" s="1233"/>
      <c r="BO410" s="1233"/>
      <c r="BP410" s="1233"/>
      <c r="BQ410" s="1233"/>
      <c r="BR410" s="1233"/>
      <c r="BS410" s="1233"/>
      <c r="BT410" s="1233"/>
      <c r="BU410" s="1233"/>
      <c r="BV410" s="1233"/>
      <c r="BW410" s="1233"/>
      <c r="BX410" s="1233"/>
      <c r="BY410" s="1233"/>
      <c r="BZ410" s="1233"/>
      <c r="CA410" s="1233"/>
      <c r="CB410" s="1233"/>
      <c r="CC410" s="1233"/>
      <c r="CD410" s="1233"/>
      <c r="CE410" s="1233"/>
      <c r="CF410" s="1233"/>
      <c r="CG410" s="1233"/>
      <c r="CH410" s="1233"/>
      <c r="CI410" s="1233"/>
      <c r="CJ410" s="1233"/>
      <c r="CK410" s="1233"/>
      <c r="CL410" s="1233"/>
      <c r="CM410" s="1233"/>
      <c r="CN410" s="1233"/>
      <c r="CO410" s="1233"/>
      <c r="CP410" s="1233"/>
      <c r="CQ410" s="1233"/>
      <c r="CR410" s="1233"/>
      <c r="CS410" s="1233"/>
      <c r="CT410" s="1233"/>
      <c r="CU410" s="1233"/>
      <c r="CV410" s="1233"/>
      <c r="CW410" s="1233"/>
      <c r="CX410" s="1233"/>
      <c r="CY410" s="1233"/>
      <c r="CZ410" s="1233"/>
      <c r="DA410" s="1233"/>
      <c r="DB410" s="1233"/>
      <c r="DC410" s="1233"/>
      <c r="DD410" s="1233"/>
      <c r="DE410" s="1233"/>
      <c r="DF410" s="1233"/>
      <c r="DG410" s="1233"/>
      <c r="DH410" s="1233"/>
      <c r="DI410" s="1233"/>
      <c r="DJ410" s="1233"/>
      <c r="DK410" s="1233"/>
      <c r="DL410" s="1233"/>
      <c r="DM410" s="1233"/>
      <c r="DN410" s="1233"/>
      <c r="DO410" s="1233"/>
      <c r="DP410" s="1233"/>
      <c r="DQ410" s="1233"/>
      <c r="DR410" s="1233"/>
      <c r="DS410" s="1233"/>
      <c r="DT410" s="1233"/>
      <c r="DU410" s="1233"/>
      <c r="DV410" s="1233"/>
      <c r="DW410" s="1233"/>
      <c r="DX410" s="1233"/>
      <c r="DY410" s="1233"/>
      <c r="DZ410" s="1233"/>
      <c r="EA410" s="1233"/>
      <c r="EB410" s="1233"/>
      <c r="EC410" s="1233"/>
      <c r="ED410" s="1233"/>
      <c r="EE410" s="1233"/>
      <c r="EF410" s="1233"/>
      <c r="EG410" s="1233"/>
      <c r="EH410" s="1253"/>
      <c r="EI410" s="1253"/>
      <c r="EJ410" s="1253"/>
      <c r="EK410" s="1253"/>
      <c r="EM410" s="1233"/>
      <c r="EN410" s="1233"/>
      <c r="EO410" s="1233"/>
      <c r="EP410" s="1233"/>
      <c r="EQ410" s="1233"/>
      <c r="ER410" s="1233"/>
      <c r="ES410" s="1233"/>
      <c r="ET410" s="1233"/>
      <c r="EU410" s="1233"/>
      <c r="EV410" s="1233"/>
      <c r="EW410" s="1233"/>
      <c r="EX410" s="1233"/>
      <c r="EY410" s="1233"/>
      <c r="EZ410" s="1233"/>
      <c r="FA410" s="1233"/>
      <c r="FB410" s="1233"/>
      <c r="FC410" s="1233"/>
      <c r="FD410" s="1233"/>
      <c r="FE410" s="1233"/>
      <c r="FF410" s="1233"/>
      <c r="FG410" s="1233"/>
      <c r="FH410" s="1233"/>
      <c r="FI410" s="1233"/>
      <c r="FJ410" s="1233"/>
      <c r="FK410" s="1233"/>
      <c r="FL410" s="1233"/>
      <c r="FM410" s="1233"/>
      <c r="FN410" s="1233"/>
      <c r="FO410" s="1233"/>
      <c r="FP410" s="1233"/>
      <c r="FQ410" s="1233"/>
      <c r="FR410" s="1233"/>
      <c r="FS410" s="1233"/>
      <c r="FT410" s="1233"/>
      <c r="FU410" s="1233"/>
      <c r="FV410" s="1233"/>
      <c r="FW410" s="1233"/>
      <c r="FX410" s="1233"/>
      <c r="FY410" s="1233"/>
      <c r="FZ410" s="1233"/>
      <c r="GA410" s="1233"/>
      <c r="GB410" s="1233"/>
      <c r="GC410" s="1233"/>
      <c r="GD410" s="1233"/>
      <c r="GE410" s="1233"/>
      <c r="GF410" s="1233"/>
      <c r="GG410" s="1233"/>
      <c r="GH410" s="1233"/>
      <c r="GI410" s="1233"/>
      <c r="GJ410" s="1233"/>
      <c r="GK410" s="1233"/>
      <c r="GL410" s="1233"/>
      <c r="GM410" s="1233"/>
      <c r="GN410" s="1233"/>
      <c r="GO410" s="1233"/>
      <c r="GP410" s="1233"/>
      <c r="GQ410" s="1233"/>
      <c r="GR410" s="1233"/>
      <c r="GS410" s="1233"/>
      <c r="GT410" s="1233"/>
      <c r="GU410" s="1233"/>
      <c r="GV410" s="1233"/>
      <c r="GW410" s="1233"/>
      <c r="GX410" s="1233"/>
      <c r="GY410" s="1233"/>
      <c r="GZ410" s="1233"/>
      <c r="HA410" s="1233"/>
      <c r="HB410" s="1233"/>
      <c r="HC410" s="1233"/>
      <c r="HD410" s="1233"/>
      <c r="HE410" s="1233"/>
      <c r="HF410" s="1233"/>
      <c r="HG410" s="1233"/>
      <c r="HH410" s="1233"/>
      <c r="HI410" s="1233"/>
      <c r="HJ410" s="1233"/>
      <c r="HK410" s="1233"/>
      <c r="HL410" s="1233"/>
      <c r="HM410" s="1233"/>
      <c r="HN410" s="1233"/>
      <c r="HO410" s="1233"/>
    </row>
    <row r="411" spans="32:223" s="325" customFormat="1" x14ac:dyDescent="0.2">
      <c r="AF411" s="932"/>
      <c r="AG411" s="932"/>
      <c r="AH411" s="932"/>
      <c r="AI411" s="932"/>
      <c r="AJ411" s="932"/>
      <c r="AK411" s="932"/>
      <c r="AL411" s="932"/>
      <c r="AM411" s="932"/>
      <c r="AN411" s="932"/>
      <c r="AP411" s="932"/>
      <c r="AQ411" s="932"/>
      <c r="AR411" s="932"/>
      <c r="AS411" s="932"/>
      <c r="AT411" s="932"/>
      <c r="AU411" s="932"/>
      <c r="AV411" s="932"/>
      <c r="AW411" s="932"/>
      <c r="AX411" s="932"/>
      <c r="BA411" s="1253"/>
      <c r="BB411" s="1253"/>
      <c r="BC411" s="1253"/>
      <c r="BE411" s="1233"/>
      <c r="BF411" s="1233"/>
      <c r="BG411" s="1233"/>
      <c r="BH411" s="1233"/>
      <c r="BI411" s="1233"/>
      <c r="BJ411" s="1233"/>
      <c r="BK411" s="1233"/>
      <c r="BL411" s="1233"/>
      <c r="BM411" s="1233"/>
      <c r="BN411" s="1233"/>
      <c r="BO411" s="1233"/>
      <c r="BP411" s="1233"/>
      <c r="BQ411" s="1233"/>
      <c r="BR411" s="1233"/>
      <c r="BS411" s="1233"/>
      <c r="BT411" s="1233"/>
      <c r="BU411" s="1233"/>
      <c r="BV411" s="1233"/>
      <c r="BW411" s="1233"/>
      <c r="BX411" s="1233"/>
      <c r="BY411" s="1233"/>
      <c r="BZ411" s="1233"/>
      <c r="CA411" s="1233"/>
      <c r="CB411" s="1233"/>
      <c r="CC411" s="1233"/>
      <c r="CD411" s="1233"/>
      <c r="CE411" s="1233"/>
      <c r="CF411" s="1233"/>
      <c r="CG411" s="1233"/>
      <c r="CH411" s="1233"/>
      <c r="CI411" s="1233"/>
      <c r="CJ411" s="1233"/>
      <c r="CK411" s="1233"/>
      <c r="CL411" s="1233"/>
      <c r="CM411" s="1233"/>
      <c r="CN411" s="1233"/>
      <c r="CO411" s="1233"/>
      <c r="CP411" s="1233"/>
      <c r="CQ411" s="1233"/>
      <c r="CR411" s="1233"/>
      <c r="CS411" s="1233"/>
      <c r="CT411" s="1233"/>
      <c r="CU411" s="1233"/>
      <c r="CV411" s="1233"/>
      <c r="CW411" s="1233"/>
      <c r="CX411" s="1233"/>
      <c r="CY411" s="1233"/>
      <c r="CZ411" s="1233"/>
      <c r="DA411" s="1233"/>
      <c r="DB411" s="1233"/>
      <c r="DC411" s="1233"/>
      <c r="DD411" s="1233"/>
      <c r="DE411" s="1233"/>
      <c r="DF411" s="1233"/>
      <c r="DG411" s="1233"/>
      <c r="DH411" s="1233"/>
      <c r="DI411" s="1233"/>
      <c r="DJ411" s="1233"/>
      <c r="DK411" s="1233"/>
      <c r="DL411" s="1233"/>
      <c r="DM411" s="1233"/>
      <c r="DN411" s="1233"/>
      <c r="DO411" s="1233"/>
      <c r="DP411" s="1233"/>
      <c r="DQ411" s="1233"/>
      <c r="DR411" s="1233"/>
      <c r="DS411" s="1233"/>
      <c r="DT411" s="1233"/>
      <c r="DU411" s="1233"/>
      <c r="DV411" s="1233"/>
      <c r="DW411" s="1233"/>
      <c r="DX411" s="1233"/>
      <c r="DY411" s="1233"/>
      <c r="DZ411" s="1233"/>
      <c r="EA411" s="1233"/>
      <c r="EB411" s="1233"/>
      <c r="EC411" s="1233"/>
      <c r="ED411" s="1233"/>
      <c r="EE411" s="1233"/>
      <c r="EF411" s="1233"/>
      <c r="EG411" s="1233"/>
      <c r="EH411" s="1253"/>
      <c r="EI411" s="1253"/>
      <c r="EJ411" s="1253"/>
      <c r="EK411" s="1253"/>
      <c r="EM411" s="1233"/>
      <c r="EN411" s="1233"/>
      <c r="EO411" s="1233"/>
      <c r="EP411" s="1233"/>
      <c r="EQ411" s="1233"/>
      <c r="ER411" s="1233"/>
      <c r="ES411" s="1233"/>
      <c r="ET411" s="1233"/>
      <c r="EU411" s="1233"/>
      <c r="EV411" s="1233"/>
      <c r="EW411" s="1233"/>
      <c r="EX411" s="1233"/>
      <c r="EY411" s="1233"/>
      <c r="EZ411" s="1233"/>
      <c r="FA411" s="1233"/>
      <c r="FB411" s="1233"/>
      <c r="FC411" s="1233"/>
      <c r="FD411" s="1233"/>
      <c r="FE411" s="1233"/>
      <c r="FF411" s="1233"/>
      <c r="FG411" s="1233"/>
      <c r="FH411" s="1233"/>
      <c r="FI411" s="1233"/>
      <c r="FJ411" s="1233"/>
      <c r="FK411" s="1233"/>
      <c r="FL411" s="1233"/>
      <c r="FM411" s="1233"/>
      <c r="FN411" s="1233"/>
      <c r="FO411" s="1233"/>
      <c r="FP411" s="1233"/>
      <c r="FQ411" s="1233"/>
      <c r="FR411" s="1233"/>
      <c r="FS411" s="1233"/>
      <c r="FT411" s="1233"/>
      <c r="FU411" s="1233"/>
      <c r="FV411" s="1233"/>
      <c r="FW411" s="1233"/>
      <c r="FX411" s="1233"/>
      <c r="FY411" s="1233"/>
      <c r="FZ411" s="1233"/>
      <c r="GA411" s="1233"/>
      <c r="GB411" s="1233"/>
      <c r="GC411" s="1233"/>
      <c r="GD411" s="1233"/>
      <c r="GE411" s="1233"/>
      <c r="GF411" s="1233"/>
      <c r="GG411" s="1233"/>
      <c r="GH411" s="1233"/>
      <c r="GI411" s="1233"/>
      <c r="GJ411" s="1233"/>
      <c r="GK411" s="1233"/>
      <c r="GL411" s="1233"/>
      <c r="GM411" s="1233"/>
      <c r="GN411" s="1233"/>
      <c r="GO411" s="1233"/>
      <c r="GP411" s="1233"/>
      <c r="GQ411" s="1233"/>
      <c r="GR411" s="1233"/>
      <c r="GS411" s="1233"/>
      <c r="GT411" s="1233"/>
      <c r="GU411" s="1233"/>
      <c r="GV411" s="1233"/>
      <c r="GW411" s="1233"/>
      <c r="GX411" s="1233"/>
      <c r="GY411" s="1233"/>
      <c r="GZ411" s="1233"/>
      <c r="HA411" s="1233"/>
      <c r="HB411" s="1233"/>
      <c r="HC411" s="1233"/>
      <c r="HD411" s="1233"/>
      <c r="HE411" s="1233"/>
      <c r="HF411" s="1233"/>
      <c r="HG411" s="1233"/>
      <c r="HH411" s="1233"/>
      <c r="HI411" s="1233"/>
      <c r="HJ411" s="1233"/>
      <c r="HK411" s="1233"/>
      <c r="HL411" s="1233"/>
      <c r="HM411" s="1233"/>
      <c r="HN411" s="1233"/>
      <c r="HO411" s="1233"/>
    </row>
    <row r="412" spans="32:223" s="325" customFormat="1" x14ac:dyDescent="0.2">
      <c r="AF412" s="932"/>
      <c r="AG412" s="932"/>
      <c r="AH412" s="932"/>
      <c r="AI412" s="932"/>
      <c r="AJ412" s="932"/>
      <c r="AK412" s="932"/>
      <c r="AL412" s="932"/>
      <c r="AM412" s="932"/>
      <c r="AN412" s="932"/>
      <c r="AP412" s="932"/>
      <c r="AQ412" s="932"/>
      <c r="AR412" s="932"/>
      <c r="AS412" s="932"/>
      <c r="AT412" s="932"/>
      <c r="AU412" s="932"/>
      <c r="AV412" s="932"/>
      <c r="AW412" s="932"/>
      <c r="AX412" s="932"/>
      <c r="BA412" s="1253"/>
      <c r="BB412" s="1253"/>
      <c r="BC412" s="1253"/>
      <c r="BE412" s="1233"/>
      <c r="BF412" s="1233"/>
      <c r="BG412" s="1233"/>
      <c r="BH412" s="1233"/>
      <c r="BI412" s="1233"/>
      <c r="BJ412" s="1233"/>
      <c r="BK412" s="1233"/>
      <c r="BL412" s="1233"/>
      <c r="BM412" s="1233"/>
      <c r="BN412" s="1233"/>
      <c r="BO412" s="1233"/>
      <c r="BP412" s="1233"/>
      <c r="BQ412" s="1233"/>
      <c r="BR412" s="1233"/>
      <c r="BS412" s="1233"/>
      <c r="BT412" s="1233"/>
      <c r="BU412" s="1233"/>
      <c r="BV412" s="1233"/>
      <c r="BW412" s="1233"/>
      <c r="BX412" s="1233"/>
      <c r="BY412" s="1233"/>
      <c r="BZ412" s="1233"/>
      <c r="CA412" s="1233"/>
      <c r="CB412" s="1233"/>
      <c r="CC412" s="1233"/>
      <c r="CD412" s="1233"/>
      <c r="CE412" s="1233"/>
      <c r="CF412" s="1233"/>
      <c r="CG412" s="1233"/>
      <c r="CH412" s="1233"/>
      <c r="CI412" s="1233"/>
      <c r="CJ412" s="1233"/>
      <c r="CK412" s="1233"/>
      <c r="CL412" s="1233"/>
      <c r="CM412" s="1233"/>
      <c r="CN412" s="1233"/>
      <c r="CO412" s="1233"/>
      <c r="CP412" s="1233"/>
      <c r="CQ412" s="1233"/>
      <c r="CR412" s="1233"/>
      <c r="CS412" s="1233"/>
      <c r="CT412" s="1233"/>
      <c r="CU412" s="1233"/>
      <c r="CV412" s="1233"/>
      <c r="CW412" s="1233"/>
      <c r="CX412" s="1233"/>
      <c r="CY412" s="1233"/>
      <c r="CZ412" s="1233"/>
      <c r="DA412" s="1233"/>
      <c r="DB412" s="1233"/>
      <c r="DC412" s="1233"/>
      <c r="DD412" s="1233"/>
      <c r="DE412" s="1233"/>
      <c r="DF412" s="1233"/>
      <c r="DG412" s="1233"/>
      <c r="DH412" s="1233"/>
      <c r="DI412" s="1233"/>
      <c r="DJ412" s="1233"/>
      <c r="DK412" s="1233"/>
      <c r="DL412" s="1233"/>
      <c r="DM412" s="1233"/>
      <c r="DN412" s="1233"/>
      <c r="DO412" s="1233"/>
      <c r="DP412" s="1233"/>
      <c r="DQ412" s="1233"/>
      <c r="DR412" s="1233"/>
      <c r="DS412" s="1233"/>
      <c r="DT412" s="1233"/>
      <c r="DU412" s="1233"/>
      <c r="DV412" s="1233"/>
      <c r="DW412" s="1233"/>
      <c r="DX412" s="1233"/>
      <c r="DY412" s="1233"/>
      <c r="DZ412" s="1233"/>
      <c r="EA412" s="1233"/>
      <c r="EB412" s="1233"/>
      <c r="EC412" s="1233"/>
      <c r="ED412" s="1233"/>
      <c r="EE412" s="1233"/>
      <c r="EF412" s="1233"/>
      <c r="EG412" s="1233"/>
      <c r="EH412" s="1253"/>
      <c r="EI412" s="1253"/>
      <c r="EJ412" s="1253"/>
      <c r="EK412" s="1253"/>
      <c r="EM412" s="1233"/>
      <c r="EN412" s="1233"/>
      <c r="EO412" s="1233"/>
      <c r="EP412" s="1233"/>
      <c r="EQ412" s="1233"/>
      <c r="ER412" s="1233"/>
      <c r="ES412" s="1233"/>
      <c r="ET412" s="1233"/>
      <c r="EU412" s="1233"/>
      <c r="EV412" s="1233"/>
      <c r="EW412" s="1233"/>
      <c r="EX412" s="1233"/>
      <c r="EY412" s="1233"/>
      <c r="EZ412" s="1233"/>
      <c r="FA412" s="1233"/>
      <c r="FB412" s="1233"/>
      <c r="FC412" s="1233"/>
      <c r="FD412" s="1233"/>
      <c r="FE412" s="1233"/>
      <c r="FF412" s="1233"/>
      <c r="FG412" s="1233"/>
      <c r="FH412" s="1233"/>
      <c r="FI412" s="1233"/>
      <c r="FJ412" s="1233"/>
      <c r="FK412" s="1233"/>
      <c r="FL412" s="1233"/>
      <c r="FM412" s="1233"/>
      <c r="FN412" s="1233"/>
      <c r="FO412" s="1233"/>
      <c r="FP412" s="1233"/>
      <c r="FQ412" s="1233"/>
      <c r="FR412" s="1233"/>
      <c r="FS412" s="1233"/>
      <c r="FT412" s="1233"/>
      <c r="FU412" s="1233"/>
      <c r="FV412" s="1233"/>
      <c r="FW412" s="1233"/>
      <c r="FX412" s="1233"/>
      <c r="FY412" s="1233"/>
      <c r="FZ412" s="1233"/>
      <c r="GA412" s="1233"/>
      <c r="GB412" s="1233"/>
      <c r="GC412" s="1233"/>
      <c r="GD412" s="1233"/>
      <c r="GE412" s="1233"/>
      <c r="GF412" s="1233"/>
      <c r="GG412" s="1233"/>
      <c r="GH412" s="1233"/>
      <c r="GI412" s="1233"/>
      <c r="GJ412" s="1233"/>
      <c r="GK412" s="1233"/>
      <c r="GL412" s="1233"/>
      <c r="GM412" s="1233"/>
      <c r="GN412" s="1233"/>
      <c r="GO412" s="1233"/>
      <c r="GP412" s="1233"/>
      <c r="GQ412" s="1233"/>
      <c r="GR412" s="1233"/>
      <c r="GS412" s="1233"/>
      <c r="GT412" s="1233"/>
      <c r="GU412" s="1233"/>
      <c r="GV412" s="1233"/>
      <c r="GW412" s="1233"/>
      <c r="GX412" s="1233"/>
      <c r="GY412" s="1233"/>
      <c r="GZ412" s="1233"/>
      <c r="HA412" s="1233"/>
      <c r="HB412" s="1233"/>
      <c r="HC412" s="1233"/>
      <c r="HD412" s="1233"/>
      <c r="HE412" s="1233"/>
      <c r="HF412" s="1233"/>
      <c r="HG412" s="1233"/>
      <c r="HH412" s="1233"/>
      <c r="HI412" s="1233"/>
      <c r="HJ412" s="1233"/>
      <c r="HK412" s="1233"/>
      <c r="HL412" s="1233"/>
      <c r="HM412" s="1233"/>
      <c r="HN412" s="1233"/>
      <c r="HO412" s="1233"/>
    </row>
    <row r="413" spans="32:223" s="325" customFormat="1" x14ac:dyDescent="0.2">
      <c r="AF413" s="932"/>
      <c r="AG413" s="932"/>
      <c r="AH413" s="932"/>
      <c r="AI413" s="932"/>
      <c r="AJ413" s="932"/>
      <c r="AK413" s="932"/>
      <c r="AL413" s="932"/>
      <c r="AM413" s="932"/>
      <c r="AN413" s="932"/>
      <c r="AP413" s="932"/>
      <c r="AQ413" s="932"/>
      <c r="AR413" s="932"/>
      <c r="AS413" s="932"/>
      <c r="AT413" s="932"/>
      <c r="AU413" s="932"/>
      <c r="AV413" s="932"/>
      <c r="AW413" s="932"/>
      <c r="AX413" s="932"/>
      <c r="BA413" s="1253"/>
      <c r="BB413" s="1253"/>
      <c r="BC413" s="1253"/>
      <c r="BE413" s="1233"/>
      <c r="BF413" s="1233"/>
      <c r="BG413" s="1233"/>
      <c r="BH413" s="1233"/>
      <c r="BI413" s="1233"/>
      <c r="BJ413" s="1233"/>
      <c r="BK413" s="1233"/>
      <c r="BL413" s="1233"/>
      <c r="BM413" s="1233"/>
      <c r="BN413" s="1233"/>
      <c r="BO413" s="1233"/>
      <c r="BP413" s="1233"/>
      <c r="BQ413" s="1233"/>
      <c r="BR413" s="1233"/>
      <c r="BS413" s="1233"/>
      <c r="BT413" s="1233"/>
      <c r="BU413" s="1233"/>
      <c r="BV413" s="1233"/>
      <c r="BW413" s="1233"/>
      <c r="BX413" s="1233"/>
      <c r="BY413" s="1233"/>
      <c r="BZ413" s="1233"/>
      <c r="CA413" s="1233"/>
      <c r="CB413" s="1233"/>
      <c r="CC413" s="1233"/>
      <c r="CD413" s="1233"/>
      <c r="CE413" s="1233"/>
      <c r="CF413" s="1233"/>
      <c r="CG413" s="1233"/>
      <c r="CH413" s="1233"/>
      <c r="CI413" s="1233"/>
      <c r="CJ413" s="1233"/>
      <c r="CK413" s="1233"/>
      <c r="CL413" s="1233"/>
      <c r="CM413" s="1233"/>
      <c r="CN413" s="1233"/>
      <c r="CO413" s="1233"/>
      <c r="CP413" s="1233"/>
      <c r="CQ413" s="1233"/>
      <c r="CR413" s="1233"/>
      <c r="CS413" s="1233"/>
      <c r="CT413" s="1233"/>
      <c r="CU413" s="1233"/>
      <c r="CV413" s="1233"/>
      <c r="CW413" s="1233"/>
      <c r="CX413" s="1233"/>
      <c r="CY413" s="1233"/>
      <c r="CZ413" s="1233"/>
      <c r="DA413" s="1233"/>
      <c r="DB413" s="1233"/>
      <c r="DC413" s="1233"/>
      <c r="DD413" s="1233"/>
      <c r="DE413" s="1233"/>
      <c r="DF413" s="1233"/>
      <c r="DG413" s="1233"/>
      <c r="DH413" s="1233"/>
      <c r="DI413" s="1233"/>
      <c r="DJ413" s="1233"/>
      <c r="DK413" s="1233"/>
      <c r="DL413" s="1233"/>
      <c r="DM413" s="1233"/>
      <c r="DN413" s="1233"/>
      <c r="DO413" s="1233"/>
      <c r="DP413" s="1233"/>
      <c r="DQ413" s="1233"/>
      <c r="DR413" s="1233"/>
      <c r="DS413" s="1233"/>
      <c r="DT413" s="1233"/>
      <c r="DU413" s="1233"/>
      <c r="DV413" s="1233"/>
      <c r="DW413" s="1233"/>
      <c r="DX413" s="1233"/>
      <c r="DY413" s="1233"/>
      <c r="DZ413" s="1233"/>
      <c r="EA413" s="1233"/>
      <c r="EB413" s="1233"/>
      <c r="EC413" s="1233"/>
      <c r="ED413" s="1233"/>
      <c r="EE413" s="1233"/>
      <c r="EF413" s="1233"/>
      <c r="EG413" s="1233"/>
      <c r="EH413" s="1253"/>
      <c r="EI413" s="1253"/>
      <c r="EJ413" s="1253"/>
      <c r="EK413" s="1253"/>
      <c r="EM413" s="1233"/>
      <c r="EN413" s="1233"/>
      <c r="EO413" s="1233"/>
      <c r="EP413" s="1233"/>
      <c r="EQ413" s="1233"/>
      <c r="ER413" s="1233"/>
      <c r="ES413" s="1233"/>
      <c r="ET413" s="1233"/>
      <c r="EU413" s="1233"/>
      <c r="EV413" s="1233"/>
      <c r="EW413" s="1233"/>
      <c r="EX413" s="1233"/>
      <c r="EY413" s="1233"/>
      <c r="EZ413" s="1233"/>
      <c r="FA413" s="1233"/>
      <c r="FB413" s="1233"/>
      <c r="FC413" s="1233"/>
      <c r="FD413" s="1233"/>
      <c r="FE413" s="1233"/>
      <c r="FF413" s="1233"/>
      <c r="FG413" s="1233"/>
      <c r="FH413" s="1233"/>
      <c r="FI413" s="1233"/>
      <c r="FJ413" s="1233"/>
      <c r="FK413" s="1233"/>
      <c r="FL413" s="1233"/>
      <c r="FM413" s="1233"/>
      <c r="FN413" s="1233"/>
      <c r="FO413" s="1233"/>
      <c r="FP413" s="1233"/>
      <c r="FQ413" s="1233"/>
      <c r="FR413" s="1233"/>
      <c r="FS413" s="1233"/>
      <c r="FT413" s="1233"/>
      <c r="FU413" s="1233"/>
      <c r="FV413" s="1233"/>
      <c r="FW413" s="1233"/>
      <c r="FX413" s="1233"/>
      <c r="FY413" s="1233"/>
      <c r="FZ413" s="1233"/>
      <c r="GA413" s="1233"/>
      <c r="GB413" s="1233"/>
      <c r="GC413" s="1233"/>
      <c r="GD413" s="1233"/>
      <c r="GE413" s="1233"/>
      <c r="GF413" s="1233"/>
      <c r="GG413" s="1233"/>
      <c r="GH413" s="1233"/>
      <c r="GI413" s="1233"/>
      <c r="GJ413" s="1233"/>
      <c r="GK413" s="1233"/>
      <c r="GL413" s="1233"/>
      <c r="GM413" s="1233"/>
      <c r="GN413" s="1233"/>
      <c r="GO413" s="1233"/>
      <c r="GP413" s="1233"/>
      <c r="GQ413" s="1233"/>
      <c r="GR413" s="1233"/>
      <c r="GS413" s="1233"/>
      <c r="GT413" s="1233"/>
      <c r="GU413" s="1233"/>
      <c r="GV413" s="1233"/>
      <c r="GW413" s="1233"/>
      <c r="GX413" s="1233"/>
      <c r="GY413" s="1233"/>
      <c r="GZ413" s="1233"/>
      <c r="HA413" s="1233"/>
      <c r="HB413" s="1233"/>
      <c r="HC413" s="1233"/>
      <c r="HD413" s="1233"/>
      <c r="HE413" s="1233"/>
      <c r="HF413" s="1233"/>
      <c r="HG413" s="1233"/>
      <c r="HH413" s="1233"/>
      <c r="HI413" s="1233"/>
      <c r="HJ413" s="1233"/>
      <c r="HK413" s="1233"/>
      <c r="HL413" s="1233"/>
      <c r="HM413" s="1233"/>
      <c r="HN413" s="1233"/>
      <c r="HO413" s="1233"/>
    </row>
    <row r="414" spans="32:223" s="325" customFormat="1" x14ac:dyDescent="0.2">
      <c r="AF414" s="932"/>
      <c r="AG414" s="932"/>
      <c r="AH414" s="932"/>
      <c r="AI414" s="932"/>
      <c r="AJ414" s="932"/>
      <c r="AK414" s="932"/>
      <c r="AL414" s="932"/>
      <c r="AM414" s="932"/>
      <c r="AN414" s="932"/>
      <c r="AP414" s="932"/>
      <c r="AQ414" s="932"/>
      <c r="AR414" s="932"/>
      <c r="AS414" s="932"/>
      <c r="AT414" s="932"/>
      <c r="AU414" s="932"/>
      <c r="AV414" s="932"/>
      <c r="AW414" s="932"/>
      <c r="AX414" s="932"/>
      <c r="BA414" s="1253"/>
      <c r="BB414" s="1253"/>
      <c r="BC414" s="1253"/>
      <c r="BE414" s="1233"/>
      <c r="BF414" s="1233"/>
      <c r="BG414" s="1233"/>
      <c r="BH414" s="1233"/>
      <c r="BI414" s="1233"/>
      <c r="BJ414" s="1233"/>
      <c r="BK414" s="1233"/>
      <c r="BL414" s="1233"/>
      <c r="BM414" s="1233"/>
      <c r="BN414" s="1233"/>
      <c r="BO414" s="1233"/>
      <c r="BP414" s="1233"/>
      <c r="BQ414" s="1233"/>
      <c r="BR414" s="1233"/>
      <c r="BS414" s="1233"/>
      <c r="BT414" s="1233"/>
      <c r="BU414" s="1233"/>
      <c r="BV414" s="1233"/>
      <c r="BW414" s="1233"/>
      <c r="BX414" s="1233"/>
      <c r="BY414" s="1233"/>
      <c r="BZ414" s="1233"/>
      <c r="CA414" s="1233"/>
      <c r="CB414" s="1233"/>
      <c r="CC414" s="1233"/>
      <c r="CD414" s="1233"/>
      <c r="CE414" s="1233"/>
      <c r="CF414" s="1233"/>
      <c r="CG414" s="1233"/>
      <c r="CH414" s="1233"/>
      <c r="CI414" s="1233"/>
      <c r="CJ414" s="1233"/>
      <c r="CK414" s="1233"/>
      <c r="CL414" s="1233"/>
      <c r="CM414" s="1233"/>
      <c r="CN414" s="1233"/>
      <c r="CO414" s="1233"/>
      <c r="CP414" s="1233"/>
      <c r="CQ414" s="1233"/>
      <c r="CR414" s="1233"/>
      <c r="CS414" s="1233"/>
      <c r="CT414" s="1233"/>
      <c r="CU414" s="1233"/>
      <c r="CV414" s="1233"/>
      <c r="CW414" s="1233"/>
      <c r="CX414" s="1233"/>
      <c r="CY414" s="1233"/>
      <c r="CZ414" s="1233"/>
      <c r="DA414" s="1233"/>
      <c r="DB414" s="1233"/>
      <c r="DC414" s="1233"/>
      <c r="DD414" s="1233"/>
      <c r="DE414" s="1233"/>
      <c r="DF414" s="1233"/>
      <c r="DG414" s="1233"/>
      <c r="DH414" s="1233"/>
      <c r="DI414" s="1233"/>
      <c r="DJ414" s="1233"/>
      <c r="DK414" s="1233"/>
      <c r="DL414" s="1233"/>
      <c r="DM414" s="1233"/>
      <c r="DN414" s="1233"/>
      <c r="DO414" s="1233"/>
      <c r="DP414" s="1233"/>
      <c r="DQ414" s="1233"/>
      <c r="DR414" s="1233"/>
      <c r="DS414" s="1233"/>
      <c r="DT414" s="1233"/>
      <c r="DU414" s="1233"/>
      <c r="DV414" s="1233"/>
      <c r="DW414" s="1233"/>
      <c r="DX414" s="1233"/>
      <c r="DY414" s="1233"/>
      <c r="DZ414" s="1233"/>
      <c r="EA414" s="1233"/>
      <c r="EB414" s="1233"/>
      <c r="EC414" s="1233"/>
      <c r="ED414" s="1233"/>
      <c r="EE414" s="1233"/>
      <c r="EF414" s="1233"/>
      <c r="EG414" s="1233"/>
      <c r="EH414" s="1253"/>
      <c r="EI414" s="1253"/>
      <c r="EJ414" s="1253"/>
      <c r="EK414" s="1253"/>
      <c r="EM414" s="1233"/>
      <c r="EN414" s="1233"/>
      <c r="EO414" s="1233"/>
      <c r="EP414" s="1233"/>
      <c r="EQ414" s="1233"/>
      <c r="ER414" s="1233"/>
      <c r="ES414" s="1233"/>
      <c r="ET414" s="1233"/>
      <c r="EU414" s="1233"/>
      <c r="EV414" s="1233"/>
      <c r="EW414" s="1233"/>
      <c r="EX414" s="1233"/>
      <c r="EY414" s="1233"/>
      <c r="EZ414" s="1233"/>
      <c r="FA414" s="1233"/>
      <c r="FB414" s="1233"/>
      <c r="FC414" s="1233"/>
      <c r="FD414" s="1233"/>
      <c r="FE414" s="1233"/>
      <c r="FF414" s="1233"/>
      <c r="FG414" s="1233"/>
      <c r="FH414" s="1233"/>
      <c r="FI414" s="1233"/>
      <c r="FJ414" s="1233"/>
      <c r="FK414" s="1233"/>
      <c r="FL414" s="1233"/>
      <c r="FM414" s="1233"/>
      <c r="FN414" s="1233"/>
      <c r="FO414" s="1233"/>
      <c r="FP414" s="1233"/>
      <c r="FQ414" s="1233"/>
      <c r="FR414" s="1233"/>
      <c r="FS414" s="1233"/>
      <c r="FT414" s="1233"/>
      <c r="FU414" s="1233"/>
      <c r="FV414" s="1233"/>
      <c r="FW414" s="1233"/>
      <c r="FX414" s="1233"/>
      <c r="FY414" s="1233"/>
      <c r="FZ414" s="1233"/>
      <c r="GA414" s="1233"/>
      <c r="GB414" s="1233"/>
      <c r="GC414" s="1233"/>
      <c r="GD414" s="1233"/>
      <c r="GE414" s="1233"/>
      <c r="GF414" s="1233"/>
      <c r="GG414" s="1233"/>
      <c r="GH414" s="1233"/>
      <c r="GI414" s="1233"/>
      <c r="GJ414" s="1233"/>
      <c r="GK414" s="1233"/>
      <c r="GL414" s="1233"/>
      <c r="GM414" s="1233"/>
      <c r="GN414" s="1233"/>
      <c r="GO414" s="1233"/>
      <c r="GP414" s="1233"/>
      <c r="GQ414" s="1233"/>
      <c r="GR414" s="1233"/>
      <c r="GS414" s="1233"/>
      <c r="GT414" s="1233"/>
      <c r="GU414" s="1233"/>
      <c r="GV414" s="1233"/>
      <c r="GW414" s="1233"/>
      <c r="GX414" s="1233"/>
      <c r="GY414" s="1233"/>
      <c r="GZ414" s="1233"/>
      <c r="HA414" s="1233"/>
      <c r="HB414" s="1233"/>
      <c r="HC414" s="1233"/>
      <c r="HD414" s="1233"/>
      <c r="HE414" s="1233"/>
      <c r="HF414" s="1233"/>
      <c r="HG414" s="1233"/>
      <c r="HH414" s="1233"/>
      <c r="HI414" s="1233"/>
      <c r="HJ414" s="1233"/>
      <c r="HK414" s="1233"/>
      <c r="HL414" s="1233"/>
      <c r="HM414" s="1233"/>
      <c r="HN414" s="1233"/>
      <c r="HO414" s="1233"/>
    </row>
    <row r="415" spans="32:223" s="325" customFormat="1" x14ac:dyDescent="0.2">
      <c r="AF415" s="932"/>
      <c r="AG415" s="932"/>
      <c r="AH415" s="932"/>
      <c r="AI415" s="932"/>
      <c r="AJ415" s="932"/>
      <c r="AK415" s="932"/>
      <c r="AL415" s="932"/>
      <c r="AM415" s="932"/>
      <c r="AN415" s="932"/>
      <c r="AP415" s="932"/>
      <c r="AQ415" s="932"/>
      <c r="AR415" s="932"/>
      <c r="AS415" s="932"/>
      <c r="AT415" s="932"/>
      <c r="AU415" s="932"/>
      <c r="AV415" s="932"/>
      <c r="AW415" s="932"/>
      <c r="AX415" s="932"/>
      <c r="BA415" s="1253"/>
      <c r="BB415" s="1253"/>
      <c r="BC415" s="1253"/>
      <c r="BE415" s="1233"/>
      <c r="BF415" s="1233"/>
      <c r="BG415" s="1233"/>
      <c r="BH415" s="1233"/>
      <c r="BI415" s="1233"/>
      <c r="BJ415" s="1233"/>
      <c r="BK415" s="1233"/>
      <c r="BL415" s="1233"/>
      <c r="BM415" s="1233"/>
      <c r="BN415" s="1233"/>
      <c r="BO415" s="1233"/>
      <c r="BP415" s="1233"/>
      <c r="BQ415" s="1233"/>
      <c r="BR415" s="1233"/>
      <c r="BS415" s="1233"/>
      <c r="BT415" s="1233"/>
      <c r="BU415" s="1233"/>
      <c r="BV415" s="1233"/>
      <c r="BW415" s="1233"/>
      <c r="BX415" s="1233"/>
      <c r="BY415" s="1233"/>
      <c r="BZ415" s="1233"/>
      <c r="CA415" s="1233"/>
      <c r="CB415" s="1233"/>
      <c r="CC415" s="1233"/>
      <c r="CD415" s="1233"/>
      <c r="CE415" s="1233"/>
      <c r="CF415" s="1233"/>
      <c r="CG415" s="1233"/>
      <c r="CH415" s="1233"/>
      <c r="CI415" s="1233"/>
      <c r="CJ415" s="1233"/>
      <c r="CK415" s="1233"/>
      <c r="CL415" s="1233"/>
      <c r="CM415" s="1233"/>
      <c r="CN415" s="1233"/>
      <c r="CO415" s="1233"/>
      <c r="CP415" s="1233"/>
      <c r="CQ415" s="1233"/>
      <c r="CR415" s="1233"/>
      <c r="CS415" s="1233"/>
      <c r="CT415" s="1233"/>
      <c r="CU415" s="1233"/>
      <c r="CV415" s="1233"/>
      <c r="CW415" s="1233"/>
      <c r="CX415" s="1233"/>
      <c r="CY415" s="1233"/>
      <c r="CZ415" s="1233"/>
      <c r="DA415" s="1233"/>
      <c r="DB415" s="1233"/>
      <c r="DC415" s="1233"/>
      <c r="DD415" s="1233"/>
      <c r="DE415" s="1233"/>
      <c r="DF415" s="1233"/>
      <c r="DG415" s="1233"/>
      <c r="DH415" s="1233"/>
      <c r="DI415" s="1233"/>
      <c r="DJ415" s="1233"/>
      <c r="DK415" s="1233"/>
      <c r="DL415" s="1233"/>
      <c r="DM415" s="1233"/>
      <c r="DN415" s="1233"/>
      <c r="DO415" s="1233"/>
      <c r="DP415" s="1233"/>
      <c r="DQ415" s="1233"/>
      <c r="DR415" s="1233"/>
      <c r="DS415" s="1233"/>
      <c r="DT415" s="1233"/>
      <c r="DU415" s="1233"/>
      <c r="DV415" s="1233"/>
      <c r="DW415" s="1233"/>
      <c r="DX415" s="1233"/>
      <c r="DY415" s="1233"/>
      <c r="DZ415" s="1233"/>
      <c r="EA415" s="1233"/>
      <c r="EB415" s="1233"/>
      <c r="EC415" s="1233"/>
      <c r="ED415" s="1233"/>
      <c r="EE415" s="1233"/>
      <c r="EF415" s="1233"/>
      <c r="EG415" s="1233"/>
      <c r="EH415" s="1253"/>
      <c r="EI415" s="1253"/>
      <c r="EJ415" s="1253"/>
      <c r="EK415" s="1253"/>
      <c r="EM415" s="1233"/>
      <c r="EN415" s="1233"/>
      <c r="EO415" s="1233"/>
      <c r="EP415" s="1233"/>
      <c r="EQ415" s="1233"/>
      <c r="ER415" s="1233"/>
      <c r="ES415" s="1233"/>
      <c r="ET415" s="1233"/>
      <c r="EU415" s="1233"/>
      <c r="EV415" s="1233"/>
      <c r="EW415" s="1233"/>
      <c r="EX415" s="1233"/>
      <c r="EY415" s="1233"/>
      <c r="EZ415" s="1233"/>
      <c r="FA415" s="1233"/>
      <c r="FB415" s="1233"/>
      <c r="FC415" s="1233"/>
      <c r="FD415" s="1233"/>
      <c r="FE415" s="1233"/>
      <c r="FF415" s="1233"/>
      <c r="FG415" s="1233"/>
      <c r="FH415" s="1233"/>
      <c r="FI415" s="1233"/>
      <c r="FJ415" s="1233"/>
      <c r="FK415" s="1233"/>
      <c r="FL415" s="1233"/>
      <c r="FM415" s="1233"/>
      <c r="FN415" s="1233"/>
      <c r="FO415" s="1233"/>
      <c r="FP415" s="1233"/>
      <c r="FQ415" s="1233"/>
      <c r="FR415" s="1233"/>
      <c r="FS415" s="1233"/>
      <c r="FT415" s="1233"/>
      <c r="FU415" s="1233"/>
      <c r="FV415" s="1233"/>
      <c r="FW415" s="1233"/>
      <c r="FX415" s="1233"/>
      <c r="FY415" s="1233"/>
      <c r="FZ415" s="1233"/>
      <c r="GA415" s="1233"/>
      <c r="GB415" s="1233"/>
      <c r="GC415" s="1233"/>
      <c r="GD415" s="1233"/>
      <c r="GE415" s="1233"/>
      <c r="GF415" s="1233"/>
      <c r="GG415" s="1233"/>
      <c r="GH415" s="1233"/>
      <c r="GI415" s="1233"/>
      <c r="GJ415" s="1233"/>
      <c r="GK415" s="1233"/>
      <c r="GL415" s="1233"/>
      <c r="GM415" s="1233"/>
      <c r="GN415" s="1233"/>
      <c r="GO415" s="1233"/>
      <c r="GP415" s="1233"/>
      <c r="GQ415" s="1233"/>
      <c r="GR415" s="1233"/>
      <c r="GS415" s="1233"/>
      <c r="GT415" s="1233"/>
      <c r="GU415" s="1233"/>
      <c r="GV415" s="1233"/>
      <c r="GW415" s="1233"/>
      <c r="GX415" s="1233"/>
      <c r="GY415" s="1233"/>
      <c r="GZ415" s="1233"/>
      <c r="HA415" s="1233"/>
      <c r="HB415" s="1233"/>
      <c r="HC415" s="1233"/>
      <c r="HD415" s="1233"/>
      <c r="HE415" s="1233"/>
      <c r="HF415" s="1233"/>
      <c r="HG415" s="1233"/>
      <c r="HH415" s="1233"/>
      <c r="HI415" s="1233"/>
      <c r="HJ415" s="1233"/>
      <c r="HK415" s="1233"/>
      <c r="HL415" s="1233"/>
      <c r="HM415" s="1233"/>
      <c r="HN415" s="1233"/>
      <c r="HO415" s="1233"/>
    </row>
    <row r="416" spans="32:223" s="325" customFormat="1" x14ac:dyDescent="0.2">
      <c r="AF416" s="932"/>
      <c r="AG416" s="932"/>
      <c r="AH416" s="932"/>
      <c r="AI416" s="932"/>
      <c r="AJ416" s="932"/>
      <c r="AK416" s="932"/>
      <c r="AL416" s="932"/>
      <c r="AM416" s="932"/>
      <c r="AN416" s="932"/>
      <c r="AP416" s="932"/>
      <c r="AQ416" s="932"/>
      <c r="AR416" s="932"/>
      <c r="AS416" s="932"/>
      <c r="AT416" s="932"/>
      <c r="AU416" s="932"/>
      <c r="AV416" s="932"/>
      <c r="AW416" s="932"/>
      <c r="AX416" s="932"/>
      <c r="BA416" s="1253"/>
      <c r="BB416" s="1253"/>
      <c r="BC416" s="1253"/>
      <c r="BE416" s="1233"/>
      <c r="BF416" s="1233"/>
      <c r="BG416" s="1233"/>
      <c r="BH416" s="1233"/>
      <c r="BI416" s="1233"/>
      <c r="BJ416" s="1233"/>
      <c r="BK416" s="1233"/>
      <c r="BL416" s="1233"/>
      <c r="BM416" s="1233"/>
      <c r="BN416" s="1233"/>
      <c r="BO416" s="1233"/>
      <c r="BP416" s="1233"/>
      <c r="BQ416" s="1233"/>
      <c r="BR416" s="1233"/>
      <c r="BS416" s="1233"/>
      <c r="BT416" s="1233"/>
      <c r="BU416" s="1233"/>
      <c r="BV416" s="1233"/>
      <c r="BW416" s="1233"/>
      <c r="BX416" s="1233"/>
      <c r="BY416" s="1233"/>
      <c r="BZ416" s="1233"/>
      <c r="CA416" s="1233"/>
      <c r="CB416" s="1233"/>
      <c r="CC416" s="1233"/>
      <c r="CD416" s="1233"/>
      <c r="CE416" s="1233"/>
      <c r="CF416" s="1233"/>
      <c r="CG416" s="1233"/>
      <c r="CH416" s="1233"/>
      <c r="CI416" s="1233"/>
      <c r="CJ416" s="1233"/>
      <c r="CK416" s="1233"/>
      <c r="CL416" s="1233"/>
      <c r="CM416" s="1233"/>
      <c r="CN416" s="1233"/>
      <c r="CO416" s="1233"/>
      <c r="CP416" s="1233"/>
      <c r="CQ416" s="1233"/>
      <c r="CR416" s="1233"/>
      <c r="CS416" s="1233"/>
      <c r="CT416" s="1233"/>
      <c r="CU416" s="1233"/>
      <c r="CV416" s="1233"/>
      <c r="CW416" s="1233"/>
      <c r="CX416" s="1233"/>
      <c r="CY416" s="1233"/>
      <c r="CZ416" s="1233"/>
      <c r="DA416" s="1233"/>
      <c r="DB416" s="1233"/>
      <c r="DC416" s="1233"/>
      <c r="DD416" s="1233"/>
      <c r="DE416" s="1233"/>
      <c r="DF416" s="1233"/>
      <c r="DG416" s="1233"/>
      <c r="DH416" s="1233"/>
      <c r="DI416" s="1233"/>
      <c r="DJ416" s="1233"/>
      <c r="DK416" s="1233"/>
      <c r="DL416" s="1233"/>
      <c r="DM416" s="1233"/>
      <c r="DN416" s="1233"/>
      <c r="DO416" s="1233"/>
      <c r="DP416" s="1233"/>
      <c r="DQ416" s="1233"/>
      <c r="DR416" s="1233"/>
      <c r="DS416" s="1233"/>
      <c r="DT416" s="1233"/>
      <c r="DU416" s="1233"/>
      <c r="DV416" s="1233"/>
      <c r="DW416" s="1233"/>
      <c r="DX416" s="1233"/>
      <c r="DY416" s="1233"/>
      <c r="DZ416" s="1233"/>
      <c r="EA416" s="1233"/>
      <c r="EB416" s="1233"/>
      <c r="EC416" s="1233"/>
      <c r="ED416" s="1233"/>
      <c r="EE416" s="1233"/>
      <c r="EF416" s="1233"/>
      <c r="EG416" s="1233"/>
      <c r="EH416" s="1253"/>
      <c r="EI416" s="1253"/>
      <c r="EJ416" s="1253"/>
      <c r="EK416" s="1253"/>
      <c r="EM416" s="1233"/>
      <c r="EN416" s="1233"/>
      <c r="EO416" s="1233"/>
      <c r="EP416" s="1233"/>
      <c r="EQ416" s="1233"/>
      <c r="ER416" s="1233"/>
      <c r="ES416" s="1233"/>
      <c r="ET416" s="1233"/>
      <c r="EU416" s="1233"/>
      <c r="EV416" s="1233"/>
      <c r="EW416" s="1233"/>
      <c r="EX416" s="1233"/>
      <c r="EY416" s="1233"/>
      <c r="EZ416" s="1233"/>
      <c r="FA416" s="1233"/>
      <c r="FB416" s="1233"/>
      <c r="FC416" s="1233"/>
      <c r="FD416" s="1233"/>
      <c r="FE416" s="1233"/>
      <c r="FF416" s="1233"/>
      <c r="FG416" s="1233"/>
      <c r="FH416" s="1233"/>
      <c r="FI416" s="1233"/>
      <c r="FJ416" s="1233"/>
      <c r="FK416" s="1233"/>
      <c r="FL416" s="1233"/>
      <c r="FM416" s="1233"/>
      <c r="FN416" s="1233"/>
      <c r="FO416" s="1233"/>
      <c r="FP416" s="1233"/>
      <c r="FQ416" s="1233"/>
      <c r="FR416" s="1233"/>
      <c r="FS416" s="1233"/>
      <c r="FT416" s="1233"/>
      <c r="FU416" s="1233"/>
      <c r="FV416" s="1233"/>
      <c r="FW416" s="1233"/>
      <c r="FX416" s="1233"/>
      <c r="FY416" s="1233"/>
      <c r="FZ416" s="1233"/>
      <c r="GA416" s="1233"/>
      <c r="GB416" s="1233"/>
      <c r="GC416" s="1233"/>
      <c r="GD416" s="1233"/>
      <c r="GE416" s="1233"/>
      <c r="GF416" s="1233"/>
      <c r="GG416" s="1233"/>
      <c r="GH416" s="1233"/>
      <c r="GI416" s="1233"/>
      <c r="GJ416" s="1233"/>
      <c r="GK416" s="1233"/>
      <c r="GL416" s="1233"/>
      <c r="GM416" s="1233"/>
      <c r="GN416" s="1233"/>
      <c r="GO416" s="1233"/>
      <c r="GP416" s="1233"/>
      <c r="GQ416" s="1233"/>
      <c r="GR416" s="1233"/>
      <c r="GS416" s="1233"/>
      <c r="GT416" s="1233"/>
      <c r="GU416" s="1233"/>
      <c r="GV416" s="1233"/>
      <c r="GW416" s="1233"/>
      <c r="GX416" s="1233"/>
      <c r="GY416" s="1233"/>
      <c r="GZ416" s="1233"/>
      <c r="HA416" s="1233"/>
      <c r="HB416" s="1233"/>
      <c r="HC416" s="1233"/>
      <c r="HD416" s="1233"/>
      <c r="HE416" s="1233"/>
      <c r="HF416" s="1233"/>
      <c r="HG416" s="1233"/>
      <c r="HH416" s="1233"/>
      <c r="HI416" s="1233"/>
      <c r="HJ416" s="1233"/>
      <c r="HK416" s="1233"/>
      <c r="HL416" s="1233"/>
      <c r="HM416" s="1233"/>
      <c r="HN416" s="1233"/>
      <c r="HO416" s="1233"/>
    </row>
    <row r="417" spans="32:223" s="325" customFormat="1" x14ac:dyDescent="0.2">
      <c r="AF417" s="932"/>
      <c r="AG417" s="932"/>
      <c r="AH417" s="932"/>
      <c r="AI417" s="932"/>
      <c r="AJ417" s="932"/>
      <c r="AK417" s="932"/>
      <c r="AL417" s="932"/>
      <c r="AM417" s="932"/>
      <c r="AN417" s="932"/>
      <c r="AP417" s="932"/>
      <c r="AQ417" s="932"/>
      <c r="AR417" s="932"/>
      <c r="AS417" s="932"/>
      <c r="AT417" s="932"/>
      <c r="AU417" s="932"/>
      <c r="AV417" s="932"/>
      <c r="AW417" s="932"/>
      <c r="AX417" s="932"/>
      <c r="BA417" s="1253"/>
      <c r="BB417" s="1253"/>
      <c r="BC417" s="1253"/>
      <c r="BE417" s="1233"/>
      <c r="BF417" s="1233"/>
      <c r="BG417" s="1233"/>
      <c r="BH417" s="1233"/>
      <c r="BI417" s="1233"/>
      <c r="BJ417" s="1233"/>
      <c r="BK417" s="1233"/>
      <c r="BL417" s="1233"/>
      <c r="BM417" s="1233"/>
      <c r="BN417" s="1233"/>
      <c r="BO417" s="1233"/>
      <c r="BP417" s="1233"/>
      <c r="BQ417" s="1233"/>
      <c r="BR417" s="1233"/>
      <c r="BS417" s="1233"/>
      <c r="BT417" s="1233"/>
      <c r="BU417" s="1233"/>
      <c r="BV417" s="1233"/>
      <c r="BW417" s="1233"/>
      <c r="BX417" s="1233"/>
      <c r="BY417" s="1233"/>
      <c r="BZ417" s="1233"/>
      <c r="CA417" s="1233"/>
      <c r="CB417" s="1233"/>
      <c r="CC417" s="1233"/>
      <c r="CD417" s="1233"/>
      <c r="CE417" s="1233"/>
      <c r="CF417" s="1233"/>
      <c r="CG417" s="1233"/>
      <c r="CH417" s="1233"/>
      <c r="CI417" s="1233"/>
      <c r="CJ417" s="1233"/>
      <c r="CK417" s="1233"/>
      <c r="CL417" s="1233"/>
      <c r="CM417" s="1233"/>
      <c r="CN417" s="1233"/>
      <c r="CO417" s="1233"/>
      <c r="CP417" s="1233"/>
      <c r="CQ417" s="1233"/>
      <c r="CR417" s="1233"/>
      <c r="CS417" s="1233"/>
      <c r="CT417" s="1233"/>
      <c r="CU417" s="1233"/>
      <c r="CV417" s="1233"/>
      <c r="CW417" s="1233"/>
      <c r="CX417" s="1233"/>
      <c r="CY417" s="1233"/>
      <c r="CZ417" s="1233"/>
      <c r="DA417" s="1233"/>
      <c r="DB417" s="1233"/>
      <c r="DC417" s="1233"/>
      <c r="DD417" s="1233"/>
      <c r="DE417" s="1233"/>
      <c r="DF417" s="1233"/>
      <c r="DG417" s="1233"/>
      <c r="DH417" s="1233"/>
      <c r="DI417" s="1233"/>
      <c r="DJ417" s="1233"/>
      <c r="DK417" s="1233"/>
      <c r="DL417" s="1233"/>
      <c r="DM417" s="1233"/>
      <c r="DN417" s="1233"/>
      <c r="DO417" s="1233"/>
      <c r="DP417" s="1233"/>
      <c r="DQ417" s="1233"/>
      <c r="DR417" s="1233"/>
      <c r="DS417" s="1233"/>
      <c r="DT417" s="1233"/>
      <c r="DU417" s="1233"/>
      <c r="DV417" s="1233"/>
      <c r="DW417" s="1233"/>
      <c r="DX417" s="1233"/>
      <c r="DY417" s="1233"/>
      <c r="DZ417" s="1233"/>
      <c r="EA417" s="1233"/>
      <c r="EB417" s="1233"/>
      <c r="EC417" s="1233"/>
      <c r="ED417" s="1233"/>
      <c r="EE417" s="1233"/>
      <c r="EF417" s="1233"/>
      <c r="EG417" s="1233"/>
      <c r="EH417" s="1253"/>
      <c r="EI417" s="1253"/>
      <c r="EJ417" s="1253"/>
      <c r="EK417" s="1253"/>
      <c r="EM417" s="1233"/>
      <c r="EN417" s="1233"/>
      <c r="EO417" s="1233"/>
      <c r="EP417" s="1233"/>
      <c r="EQ417" s="1233"/>
      <c r="ER417" s="1233"/>
      <c r="ES417" s="1233"/>
      <c r="ET417" s="1233"/>
      <c r="EU417" s="1233"/>
      <c r="EV417" s="1233"/>
      <c r="EW417" s="1233"/>
      <c r="EX417" s="1233"/>
      <c r="EY417" s="1233"/>
      <c r="EZ417" s="1233"/>
      <c r="FA417" s="1233"/>
      <c r="FB417" s="1233"/>
      <c r="FC417" s="1233"/>
      <c r="FD417" s="1233"/>
      <c r="FE417" s="1233"/>
      <c r="FF417" s="1233"/>
      <c r="FG417" s="1233"/>
      <c r="FH417" s="1233"/>
      <c r="FI417" s="1233"/>
      <c r="FJ417" s="1233"/>
      <c r="FK417" s="1233"/>
      <c r="FL417" s="1233"/>
      <c r="FM417" s="1233"/>
      <c r="FN417" s="1233"/>
      <c r="FO417" s="1233"/>
      <c r="FP417" s="1233"/>
      <c r="FQ417" s="1233"/>
      <c r="FR417" s="1233"/>
      <c r="FS417" s="1233"/>
      <c r="FT417" s="1233"/>
      <c r="FU417" s="1233"/>
      <c r="FV417" s="1233"/>
      <c r="FW417" s="1233"/>
      <c r="FX417" s="1233"/>
      <c r="FY417" s="1233"/>
      <c r="FZ417" s="1233"/>
      <c r="GA417" s="1233"/>
      <c r="GB417" s="1233"/>
      <c r="GC417" s="1233"/>
      <c r="GD417" s="1233"/>
      <c r="GE417" s="1233"/>
      <c r="GF417" s="1233"/>
      <c r="GG417" s="1233"/>
      <c r="GH417" s="1233"/>
      <c r="GI417" s="1233"/>
      <c r="GJ417" s="1233"/>
      <c r="GK417" s="1233"/>
      <c r="GL417" s="1233"/>
      <c r="GM417" s="1233"/>
      <c r="GN417" s="1233"/>
      <c r="GO417" s="1233"/>
      <c r="GP417" s="1233"/>
      <c r="GQ417" s="1233"/>
      <c r="GR417" s="1233"/>
      <c r="GS417" s="1233"/>
      <c r="GT417" s="1233"/>
      <c r="GU417" s="1233"/>
      <c r="GV417" s="1233"/>
      <c r="GW417" s="1233"/>
      <c r="GX417" s="1233"/>
      <c r="GY417" s="1233"/>
      <c r="GZ417" s="1233"/>
      <c r="HA417" s="1233"/>
      <c r="HB417" s="1233"/>
      <c r="HC417" s="1233"/>
      <c r="HD417" s="1233"/>
      <c r="HE417" s="1233"/>
      <c r="HF417" s="1233"/>
      <c r="HG417" s="1233"/>
      <c r="HH417" s="1233"/>
      <c r="HI417" s="1233"/>
      <c r="HJ417" s="1233"/>
      <c r="HK417" s="1233"/>
      <c r="HL417" s="1233"/>
      <c r="HM417" s="1233"/>
      <c r="HN417" s="1233"/>
      <c r="HO417" s="1233"/>
    </row>
    <row r="418" spans="32:223" s="325" customFormat="1" x14ac:dyDescent="0.2">
      <c r="AF418" s="932"/>
      <c r="AG418" s="932"/>
      <c r="AH418" s="932"/>
      <c r="AI418" s="932"/>
      <c r="AJ418" s="932"/>
      <c r="AK418" s="932"/>
      <c r="AL418" s="932"/>
      <c r="AM418" s="932"/>
      <c r="AN418" s="932"/>
      <c r="AP418" s="932"/>
      <c r="AQ418" s="932"/>
      <c r="AR418" s="932"/>
      <c r="AS418" s="932"/>
      <c r="AT418" s="932"/>
      <c r="AU418" s="932"/>
      <c r="AV418" s="932"/>
      <c r="AW418" s="932"/>
      <c r="AX418" s="932"/>
      <c r="BA418" s="1253"/>
      <c r="BB418" s="1253"/>
      <c r="BC418" s="1253"/>
      <c r="BE418" s="1233"/>
      <c r="BF418" s="1233"/>
      <c r="BG418" s="1233"/>
      <c r="BH418" s="1233"/>
      <c r="BI418" s="1233"/>
      <c r="BJ418" s="1233"/>
      <c r="BK418" s="1233"/>
      <c r="BL418" s="1233"/>
      <c r="BM418" s="1233"/>
      <c r="BN418" s="1233"/>
      <c r="BO418" s="1233"/>
      <c r="BP418" s="1233"/>
      <c r="BQ418" s="1233"/>
      <c r="BR418" s="1233"/>
      <c r="BS418" s="1233"/>
      <c r="BT418" s="1233"/>
      <c r="BU418" s="1233"/>
      <c r="BV418" s="1233"/>
      <c r="BW418" s="1233"/>
      <c r="BX418" s="1233"/>
      <c r="BY418" s="1233"/>
      <c r="BZ418" s="1233"/>
      <c r="CA418" s="1233"/>
      <c r="CB418" s="1233"/>
      <c r="CC418" s="1233"/>
      <c r="CD418" s="1233"/>
      <c r="CE418" s="1233"/>
      <c r="CF418" s="1233"/>
      <c r="CG418" s="1233"/>
      <c r="CH418" s="1233"/>
      <c r="CI418" s="1233"/>
      <c r="CJ418" s="1233"/>
      <c r="CK418" s="1233"/>
      <c r="CL418" s="1233"/>
      <c r="CM418" s="1233"/>
      <c r="CN418" s="1233"/>
      <c r="CO418" s="1233"/>
      <c r="CP418" s="1233"/>
      <c r="CQ418" s="1233"/>
      <c r="CR418" s="1233"/>
      <c r="CS418" s="1233"/>
      <c r="CT418" s="1233"/>
      <c r="CU418" s="1233"/>
      <c r="CV418" s="1233"/>
      <c r="CW418" s="1233"/>
      <c r="CX418" s="1233"/>
      <c r="CY418" s="1233"/>
      <c r="CZ418" s="1233"/>
      <c r="DA418" s="1233"/>
      <c r="DB418" s="1233"/>
      <c r="DC418" s="1233"/>
      <c r="DD418" s="1233"/>
      <c r="DE418" s="1233"/>
      <c r="DF418" s="1233"/>
      <c r="DG418" s="1233"/>
      <c r="DH418" s="1233"/>
      <c r="DI418" s="1233"/>
      <c r="DJ418" s="1233"/>
      <c r="DK418" s="1233"/>
      <c r="DL418" s="1233"/>
      <c r="DM418" s="1233"/>
      <c r="DN418" s="1233"/>
      <c r="DO418" s="1233"/>
      <c r="DP418" s="1233"/>
      <c r="DQ418" s="1233"/>
      <c r="DR418" s="1233"/>
      <c r="DS418" s="1233"/>
      <c r="DT418" s="1233"/>
      <c r="DU418" s="1233"/>
      <c r="DV418" s="1233"/>
      <c r="DW418" s="1233"/>
      <c r="DX418" s="1233"/>
      <c r="DY418" s="1233"/>
      <c r="DZ418" s="1233"/>
      <c r="EA418" s="1233"/>
      <c r="EB418" s="1233"/>
      <c r="EC418" s="1233"/>
      <c r="ED418" s="1233"/>
      <c r="EE418" s="1233"/>
      <c r="EF418" s="1233"/>
      <c r="EG418" s="1233"/>
      <c r="EH418" s="1253"/>
      <c r="EI418" s="1253"/>
      <c r="EJ418" s="1253"/>
      <c r="EK418" s="1253"/>
      <c r="EM418" s="1233"/>
      <c r="EN418" s="1233"/>
      <c r="EO418" s="1233"/>
      <c r="EP418" s="1233"/>
      <c r="EQ418" s="1233"/>
      <c r="ER418" s="1233"/>
      <c r="ES418" s="1233"/>
      <c r="ET418" s="1233"/>
      <c r="EU418" s="1233"/>
      <c r="EV418" s="1233"/>
      <c r="EW418" s="1233"/>
      <c r="EX418" s="1233"/>
      <c r="EY418" s="1233"/>
      <c r="EZ418" s="1233"/>
      <c r="FA418" s="1233"/>
      <c r="FB418" s="1233"/>
      <c r="FC418" s="1233"/>
      <c r="FD418" s="1233"/>
      <c r="FE418" s="1233"/>
      <c r="FF418" s="1233"/>
      <c r="FG418" s="1233"/>
      <c r="FH418" s="1233"/>
      <c r="FI418" s="1233"/>
      <c r="FJ418" s="1233"/>
      <c r="FK418" s="1233"/>
      <c r="FL418" s="1233"/>
      <c r="FM418" s="1233"/>
      <c r="FN418" s="1233"/>
      <c r="FO418" s="1233"/>
      <c r="FP418" s="1233"/>
      <c r="FQ418" s="1233"/>
      <c r="FR418" s="1233"/>
      <c r="FS418" s="1233"/>
      <c r="FT418" s="1233"/>
      <c r="FU418" s="1233"/>
      <c r="FV418" s="1233"/>
      <c r="FW418" s="1233"/>
      <c r="FX418" s="1233"/>
      <c r="FY418" s="1233"/>
      <c r="FZ418" s="1233"/>
      <c r="GA418" s="1233"/>
      <c r="GB418" s="1233"/>
      <c r="GC418" s="1233"/>
      <c r="GD418" s="1233"/>
      <c r="GE418" s="1233"/>
      <c r="GF418" s="1233"/>
      <c r="GG418" s="1233"/>
      <c r="GH418" s="1233"/>
      <c r="GI418" s="1233"/>
      <c r="GJ418" s="1233"/>
      <c r="GK418" s="1233"/>
      <c r="GL418" s="1233"/>
      <c r="GM418" s="1233"/>
      <c r="GN418" s="1233"/>
      <c r="GO418" s="1233"/>
      <c r="GP418" s="1233"/>
      <c r="GQ418" s="1233"/>
      <c r="GR418" s="1233"/>
      <c r="GS418" s="1233"/>
      <c r="GT418" s="1233"/>
      <c r="GU418" s="1233"/>
      <c r="GV418" s="1233"/>
      <c r="GW418" s="1233"/>
      <c r="GX418" s="1233"/>
      <c r="GY418" s="1233"/>
      <c r="GZ418" s="1233"/>
      <c r="HA418" s="1233"/>
      <c r="HB418" s="1233"/>
      <c r="HC418" s="1233"/>
      <c r="HD418" s="1233"/>
      <c r="HE418" s="1233"/>
      <c r="HF418" s="1233"/>
      <c r="HG418" s="1233"/>
      <c r="HH418" s="1233"/>
      <c r="HI418" s="1233"/>
      <c r="HJ418" s="1233"/>
      <c r="HK418" s="1233"/>
      <c r="HL418" s="1233"/>
      <c r="HM418" s="1233"/>
      <c r="HN418" s="1233"/>
      <c r="HO418" s="1233"/>
    </row>
    <row r="419" spans="32:223" s="325" customFormat="1" x14ac:dyDescent="0.2">
      <c r="AF419" s="932"/>
      <c r="AG419" s="932"/>
      <c r="AH419" s="932"/>
      <c r="AI419" s="932"/>
      <c r="AJ419" s="932"/>
      <c r="AK419" s="932"/>
      <c r="AL419" s="932"/>
      <c r="AM419" s="932"/>
      <c r="AN419" s="932"/>
      <c r="AP419" s="932"/>
      <c r="AQ419" s="932"/>
      <c r="AR419" s="932"/>
      <c r="AS419" s="932"/>
      <c r="AT419" s="932"/>
      <c r="AU419" s="932"/>
      <c r="AV419" s="932"/>
      <c r="AW419" s="932"/>
      <c r="AX419" s="932"/>
      <c r="BA419" s="1253"/>
      <c r="BB419" s="1253"/>
      <c r="BC419" s="1253"/>
      <c r="BE419" s="1233"/>
      <c r="BF419" s="1233"/>
      <c r="BG419" s="1233"/>
      <c r="BH419" s="1233"/>
      <c r="BI419" s="1233"/>
      <c r="BJ419" s="1233"/>
      <c r="BK419" s="1233"/>
      <c r="BL419" s="1233"/>
      <c r="BM419" s="1233"/>
      <c r="BN419" s="1233"/>
      <c r="BO419" s="1233"/>
      <c r="BP419" s="1233"/>
      <c r="BQ419" s="1233"/>
      <c r="BR419" s="1233"/>
      <c r="BS419" s="1233"/>
      <c r="BT419" s="1233"/>
      <c r="BU419" s="1233"/>
      <c r="BV419" s="1233"/>
      <c r="BW419" s="1233"/>
      <c r="BX419" s="1233"/>
      <c r="BY419" s="1233"/>
      <c r="BZ419" s="1233"/>
      <c r="CA419" s="1233"/>
      <c r="CB419" s="1233"/>
      <c r="CC419" s="1233"/>
      <c r="CD419" s="1233"/>
      <c r="CE419" s="1233"/>
      <c r="CF419" s="1233"/>
      <c r="CG419" s="1233"/>
      <c r="CH419" s="1233"/>
      <c r="CI419" s="1233"/>
      <c r="CJ419" s="1233"/>
      <c r="CK419" s="1233"/>
      <c r="CL419" s="1233"/>
      <c r="CM419" s="1233"/>
      <c r="CN419" s="1233"/>
      <c r="CO419" s="1233"/>
      <c r="CP419" s="1233"/>
      <c r="CQ419" s="1233"/>
      <c r="CR419" s="1233"/>
      <c r="CS419" s="1233"/>
      <c r="CT419" s="1233"/>
      <c r="CU419" s="1233"/>
      <c r="CV419" s="1233"/>
      <c r="CW419" s="1233"/>
      <c r="CX419" s="1233"/>
      <c r="CY419" s="1233"/>
      <c r="CZ419" s="1233"/>
      <c r="DA419" s="1233"/>
      <c r="DB419" s="1233"/>
      <c r="DC419" s="1233"/>
      <c r="DD419" s="1233"/>
      <c r="DE419" s="1233"/>
      <c r="DF419" s="1233"/>
      <c r="DG419" s="1233"/>
      <c r="DH419" s="1233"/>
      <c r="DI419" s="1233"/>
      <c r="DJ419" s="1233"/>
      <c r="DK419" s="1233"/>
      <c r="DL419" s="1233"/>
      <c r="DM419" s="1233"/>
      <c r="DN419" s="1233"/>
      <c r="DO419" s="1233"/>
      <c r="DP419" s="1233"/>
      <c r="DQ419" s="1233"/>
      <c r="DR419" s="1233"/>
      <c r="DS419" s="1233"/>
      <c r="DT419" s="1233"/>
      <c r="DU419" s="1233"/>
      <c r="DV419" s="1233"/>
      <c r="DW419" s="1233"/>
      <c r="DX419" s="1233"/>
      <c r="DY419" s="1233"/>
      <c r="DZ419" s="1233"/>
      <c r="EA419" s="1233"/>
      <c r="EB419" s="1233"/>
      <c r="EC419" s="1233"/>
      <c r="ED419" s="1233"/>
      <c r="EE419" s="1233"/>
      <c r="EF419" s="1233"/>
      <c r="EG419" s="1233"/>
      <c r="EH419" s="1253"/>
      <c r="EI419" s="1253"/>
      <c r="EJ419" s="1253"/>
      <c r="EK419" s="1253"/>
      <c r="EM419" s="1233"/>
      <c r="EN419" s="1233"/>
      <c r="EO419" s="1233"/>
      <c r="EP419" s="1233"/>
      <c r="EQ419" s="1233"/>
      <c r="ER419" s="1233"/>
      <c r="ES419" s="1233"/>
      <c r="ET419" s="1233"/>
      <c r="EU419" s="1233"/>
      <c r="EV419" s="1233"/>
      <c r="EW419" s="1233"/>
      <c r="EX419" s="1233"/>
      <c r="EY419" s="1233"/>
      <c r="EZ419" s="1233"/>
      <c r="FA419" s="1233"/>
      <c r="FB419" s="1233"/>
      <c r="FC419" s="1233"/>
      <c r="FD419" s="1233"/>
      <c r="FE419" s="1233"/>
      <c r="FF419" s="1233"/>
      <c r="FG419" s="1233"/>
      <c r="FH419" s="1233"/>
      <c r="FI419" s="1233"/>
      <c r="FJ419" s="1233"/>
      <c r="FK419" s="1233"/>
      <c r="FL419" s="1233"/>
      <c r="FM419" s="1233"/>
      <c r="FN419" s="1233"/>
      <c r="FO419" s="1233"/>
      <c r="FP419" s="1233"/>
      <c r="FQ419" s="1233"/>
      <c r="FR419" s="1233"/>
      <c r="FS419" s="1233"/>
      <c r="FT419" s="1233"/>
      <c r="FU419" s="1233"/>
      <c r="FV419" s="1233"/>
      <c r="FW419" s="1233"/>
      <c r="FX419" s="1233"/>
      <c r="FY419" s="1233"/>
      <c r="FZ419" s="1233"/>
      <c r="GA419" s="1233"/>
      <c r="GB419" s="1233"/>
      <c r="GC419" s="1233"/>
      <c r="GD419" s="1233"/>
      <c r="GE419" s="1233"/>
      <c r="GF419" s="1233"/>
      <c r="GG419" s="1233"/>
      <c r="GH419" s="1233"/>
      <c r="GI419" s="1233"/>
      <c r="GJ419" s="1233"/>
      <c r="GK419" s="1233"/>
      <c r="GL419" s="1233"/>
      <c r="GM419" s="1233"/>
      <c r="GN419" s="1233"/>
      <c r="GO419" s="1233"/>
      <c r="GP419" s="1233"/>
      <c r="GQ419" s="1233"/>
      <c r="GR419" s="1233"/>
      <c r="GS419" s="1233"/>
      <c r="GT419" s="1233"/>
      <c r="GU419" s="1233"/>
      <c r="GV419" s="1233"/>
      <c r="GW419" s="1233"/>
      <c r="GX419" s="1233"/>
      <c r="GY419" s="1233"/>
      <c r="GZ419" s="1233"/>
      <c r="HA419" s="1233"/>
      <c r="HB419" s="1233"/>
      <c r="HC419" s="1233"/>
      <c r="HD419" s="1233"/>
      <c r="HE419" s="1233"/>
      <c r="HF419" s="1233"/>
      <c r="HG419" s="1233"/>
      <c r="HH419" s="1233"/>
      <c r="HI419" s="1233"/>
      <c r="HJ419" s="1233"/>
      <c r="HK419" s="1233"/>
      <c r="HL419" s="1233"/>
      <c r="HM419" s="1233"/>
      <c r="HN419" s="1233"/>
      <c r="HO419" s="1233"/>
    </row>
    <row r="420" spans="32:223" s="325" customFormat="1" x14ac:dyDescent="0.2">
      <c r="AF420" s="932"/>
      <c r="AG420" s="932"/>
      <c r="AH420" s="932"/>
      <c r="AI420" s="932"/>
      <c r="AJ420" s="932"/>
      <c r="AK420" s="932"/>
      <c r="AL420" s="932"/>
      <c r="AM420" s="932"/>
      <c r="AN420" s="932"/>
      <c r="AP420" s="932"/>
      <c r="AQ420" s="932"/>
      <c r="AR420" s="932"/>
      <c r="AS420" s="932"/>
      <c r="AT420" s="932"/>
      <c r="AU420" s="932"/>
      <c r="AV420" s="932"/>
      <c r="AW420" s="932"/>
      <c r="AX420" s="932"/>
      <c r="BA420" s="1253"/>
      <c r="BB420" s="1253"/>
      <c r="BC420" s="1253"/>
      <c r="BE420" s="1233"/>
      <c r="BF420" s="1233"/>
      <c r="BG420" s="1233"/>
      <c r="BH420" s="1233"/>
      <c r="BI420" s="1233"/>
      <c r="BJ420" s="1233"/>
      <c r="BK420" s="1233"/>
      <c r="BL420" s="1233"/>
      <c r="BM420" s="1233"/>
      <c r="BN420" s="1233"/>
      <c r="BO420" s="1233"/>
      <c r="BP420" s="1233"/>
      <c r="BQ420" s="1233"/>
      <c r="BR420" s="1233"/>
      <c r="BS420" s="1233"/>
      <c r="BT420" s="1233"/>
      <c r="BU420" s="1233"/>
      <c r="BV420" s="1233"/>
      <c r="BW420" s="1233"/>
      <c r="BX420" s="1233"/>
      <c r="BY420" s="1233"/>
      <c r="BZ420" s="1233"/>
      <c r="CA420" s="1233"/>
      <c r="CB420" s="1233"/>
      <c r="CC420" s="1233"/>
      <c r="CD420" s="1233"/>
      <c r="CE420" s="1233"/>
      <c r="CF420" s="1233"/>
      <c r="CG420" s="1233"/>
      <c r="CH420" s="1233"/>
      <c r="CI420" s="1233"/>
      <c r="CJ420" s="1233"/>
      <c r="CK420" s="1233"/>
      <c r="CL420" s="1233"/>
      <c r="CM420" s="1233"/>
      <c r="CN420" s="1233"/>
      <c r="CO420" s="1233"/>
      <c r="CP420" s="1233"/>
      <c r="CQ420" s="1233"/>
      <c r="CR420" s="1233"/>
      <c r="CS420" s="1233"/>
      <c r="CT420" s="1233"/>
      <c r="CU420" s="1233"/>
      <c r="CV420" s="1233"/>
      <c r="CW420" s="1233"/>
      <c r="CX420" s="1233"/>
      <c r="CY420" s="1233"/>
      <c r="CZ420" s="1233"/>
      <c r="DA420" s="1233"/>
      <c r="DB420" s="1233"/>
      <c r="DC420" s="1233"/>
      <c r="DD420" s="1233"/>
      <c r="DE420" s="1233"/>
      <c r="DF420" s="1233"/>
      <c r="DG420" s="1233"/>
      <c r="DH420" s="1233"/>
      <c r="DI420" s="1233"/>
      <c r="DJ420" s="1233"/>
      <c r="DK420" s="1233"/>
      <c r="DL420" s="1233"/>
      <c r="DM420" s="1233"/>
      <c r="DN420" s="1233"/>
      <c r="DO420" s="1233"/>
      <c r="DP420" s="1233"/>
      <c r="DQ420" s="1233"/>
      <c r="DR420" s="1233"/>
      <c r="DS420" s="1233"/>
      <c r="DT420" s="1233"/>
      <c r="DU420" s="1233"/>
      <c r="DV420" s="1233"/>
      <c r="DW420" s="1233"/>
      <c r="DX420" s="1233"/>
      <c r="DY420" s="1233"/>
      <c r="DZ420" s="1233"/>
      <c r="EA420" s="1233"/>
      <c r="EB420" s="1233"/>
      <c r="EC420" s="1233"/>
      <c r="ED420" s="1233"/>
      <c r="EE420" s="1233"/>
      <c r="EF420" s="1233"/>
      <c r="EG420" s="1233"/>
      <c r="EH420" s="1253"/>
      <c r="EI420" s="1253"/>
      <c r="EJ420" s="1253"/>
      <c r="EK420" s="1253"/>
      <c r="EM420" s="1233"/>
      <c r="EN420" s="1233"/>
      <c r="EO420" s="1233"/>
      <c r="EP420" s="1233"/>
      <c r="EQ420" s="1233"/>
      <c r="ER420" s="1233"/>
      <c r="ES420" s="1233"/>
      <c r="ET420" s="1233"/>
      <c r="EU420" s="1233"/>
      <c r="EV420" s="1233"/>
      <c r="EW420" s="1233"/>
      <c r="EX420" s="1233"/>
      <c r="EY420" s="1233"/>
      <c r="EZ420" s="1233"/>
      <c r="FA420" s="1233"/>
      <c r="FB420" s="1233"/>
      <c r="FC420" s="1233"/>
      <c r="FD420" s="1233"/>
      <c r="FE420" s="1233"/>
      <c r="FF420" s="1233"/>
      <c r="FG420" s="1233"/>
      <c r="FH420" s="1233"/>
      <c r="FI420" s="1233"/>
      <c r="FJ420" s="1233"/>
      <c r="FK420" s="1233"/>
      <c r="FL420" s="1233"/>
      <c r="FM420" s="1233"/>
      <c r="FN420" s="1233"/>
      <c r="FO420" s="1233"/>
      <c r="FP420" s="1233"/>
      <c r="FQ420" s="1233"/>
      <c r="FR420" s="1233"/>
      <c r="FS420" s="1233"/>
      <c r="FT420" s="1233"/>
      <c r="FU420" s="1233"/>
      <c r="FV420" s="1233"/>
      <c r="FW420" s="1233"/>
      <c r="FX420" s="1233"/>
      <c r="FY420" s="1233"/>
      <c r="FZ420" s="1233"/>
      <c r="GA420" s="1233"/>
      <c r="GB420" s="1233"/>
      <c r="GC420" s="1233"/>
      <c r="GD420" s="1233"/>
      <c r="GE420" s="1233"/>
      <c r="GF420" s="1233"/>
      <c r="GG420" s="1233"/>
      <c r="GH420" s="1233"/>
      <c r="GI420" s="1233"/>
      <c r="GJ420" s="1233"/>
      <c r="GK420" s="1233"/>
      <c r="GL420" s="1233"/>
      <c r="GM420" s="1233"/>
      <c r="GN420" s="1233"/>
      <c r="GO420" s="1233"/>
      <c r="GP420" s="1233"/>
      <c r="GQ420" s="1233"/>
      <c r="GR420" s="1233"/>
      <c r="GS420" s="1233"/>
      <c r="GT420" s="1233"/>
      <c r="GU420" s="1233"/>
      <c r="GV420" s="1233"/>
      <c r="GW420" s="1233"/>
      <c r="GX420" s="1233"/>
      <c r="GY420" s="1233"/>
      <c r="GZ420" s="1233"/>
      <c r="HA420" s="1233"/>
      <c r="HB420" s="1233"/>
      <c r="HC420" s="1233"/>
      <c r="HD420" s="1233"/>
      <c r="HE420" s="1233"/>
      <c r="HF420" s="1233"/>
      <c r="HG420" s="1233"/>
      <c r="HH420" s="1233"/>
      <c r="HI420" s="1233"/>
      <c r="HJ420" s="1233"/>
      <c r="HK420" s="1233"/>
      <c r="HL420" s="1233"/>
      <c r="HM420" s="1233"/>
      <c r="HN420" s="1233"/>
      <c r="HO420" s="1233"/>
    </row>
    <row r="421" spans="32:223" s="325" customFormat="1" x14ac:dyDescent="0.2">
      <c r="AF421" s="932"/>
      <c r="AG421" s="932"/>
      <c r="AH421" s="932"/>
      <c r="AI421" s="932"/>
      <c r="AJ421" s="932"/>
      <c r="AK421" s="932"/>
      <c r="AL421" s="932"/>
      <c r="AM421" s="932"/>
      <c r="AN421" s="932"/>
      <c r="AP421" s="932"/>
      <c r="AQ421" s="932"/>
      <c r="AR421" s="932"/>
      <c r="AS421" s="932"/>
      <c r="AT421" s="932"/>
      <c r="AU421" s="932"/>
      <c r="AV421" s="932"/>
      <c r="AW421" s="932"/>
      <c r="AX421" s="932"/>
      <c r="BA421" s="1253"/>
      <c r="BB421" s="1253"/>
      <c r="BC421" s="1253"/>
      <c r="BE421" s="1233"/>
      <c r="BF421" s="1233"/>
      <c r="BG421" s="1233"/>
      <c r="BH421" s="1233"/>
      <c r="BI421" s="1233"/>
      <c r="BJ421" s="1233"/>
      <c r="BK421" s="1233"/>
      <c r="BL421" s="1233"/>
      <c r="BM421" s="1233"/>
      <c r="BN421" s="1233"/>
      <c r="BO421" s="1233"/>
      <c r="BP421" s="1233"/>
      <c r="BQ421" s="1233"/>
      <c r="BR421" s="1233"/>
      <c r="BS421" s="1233"/>
      <c r="BT421" s="1233"/>
      <c r="BU421" s="1233"/>
      <c r="BV421" s="1233"/>
      <c r="BW421" s="1233"/>
      <c r="BX421" s="1233"/>
      <c r="BY421" s="1233"/>
      <c r="BZ421" s="1233"/>
      <c r="CA421" s="1233"/>
      <c r="CB421" s="1233"/>
      <c r="CC421" s="1233"/>
      <c r="CD421" s="1233"/>
      <c r="CE421" s="1233"/>
      <c r="CF421" s="1233"/>
      <c r="CG421" s="1233"/>
      <c r="CH421" s="1233"/>
      <c r="CI421" s="1233"/>
      <c r="CJ421" s="1233"/>
      <c r="CK421" s="1233"/>
      <c r="CL421" s="1233"/>
      <c r="CM421" s="1233"/>
      <c r="CN421" s="1233"/>
      <c r="CO421" s="1233"/>
      <c r="CP421" s="1233"/>
      <c r="CQ421" s="1233"/>
      <c r="CR421" s="1233"/>
      <c r="CS421" s="1233"/>
      <c r="CT421" s="1233"/>
      <c r="CU421" s="1233"/>
      <c r="CV421" s="1233"/>
      <c r="CW421" s="1233"/>
      <c r="CX421" s="1233"/>
      <c r="CY421" s="1233"/>
      <c r="CZ421" s="1233"/>
      <c r="DA421" s="1233"/>
      <c r="DB421" s="1233"/>
      <c r="DC421" s="1233"/>
      <c r="DD421" s="1233"/>
      <c r="DE421" s="1233"/>
      <c r="DF421" s="1233"/>
      <c r="DG421" s="1233"/>
      <c r="DH421" s="1233"/>
      <c r="DI421" s="1233"/>
      <c r="DJ421" s="1233"/>
      <c r="DK421" s="1233"/>
      <c r="DL421" s="1233"/>
      <c r="DM421" s="1233"/>
      <c r="DN421" s="1233"/>
      <c r="DO421" s="1233"/>
      <c r="DP421" s="1233"/>
      <c r="DQ421" s="1233"/>
      <c r="DR421" s="1233"/>
      <c r="DS421" s="1233"/>
      <c r="DT421" s="1233"/>
      <c r="DU421" s="1233"/>
      <c r="DV421" s="1233"/>
      <c r="DW421" s="1233"/>
      <c r="DX421" s="1233"/>
      <c r="DY421" s="1233"/>
      <c r="DZ421" s="1233"/>
      <c r="EA421" s="1233"/>
      <c r="EB421" s="1233"/>
      <c r="EC421" s="1233"/>
      <c r="ED421" s="1233"/>
      <c r="EE421" s="1233"/>
      <c r="EF421" s="1233"/>
      <c r="EG421" s="1233"/>
      <c r="EH421" s="1253"/>
      <c r="EI421" s="1253"/>
      <c r="EJ421" s="1253"/>
      <c r="EK421" s="1253"/>
      <c r="EM421" s="1233"/>
      <c r="EN421" s="1233"/>
      <c r="EO421" s="1233"/>
      <c r="EP421" s="1233"/>
      <c r="EQ421" s="1233"/>
      <c r="ER421" s="1233"/>
      <c r="ES421" s="1233"/>
      <c r="ET421" s="1233"/>
      <c r="EU421" s="1233"/>
      <c r="EV421" s="1233"/>
      <c r="EW421" s="1233"/>
      <c r="EX421" s="1233"/>
      <c r="EY421" s="1233"/>
      <c r="EZ421" s="1233"/>
      <c r="FA421" s="1233"/>
      <c r="FB421" s="1233"/>
      <c r="FC421" s="1233"/>
      <c r="FD421" s="1233"/>
      <c r="FE421" s="1233"/>
      <c r="FF421" s="1233"/>
      <c r="FG421" s="1233"/>
      <c r="FH421" s="1233"/>
      <c r="FI421" s="1233"/>
      <c r="FJ421" s="1233"/>
      <c r="FK421" s="1233"/>
      <c r="FL421" s="1233"/>
      <c r="FM421" s="1233"/>
      <c r="FN421" s="1233"/>
      <c r="FO421" s="1233"/>
      <c r="FP421" s="1233"/>
      <c r="FQ421" s="1233"/>
      <c r="FR421" s="1233"/>
      <c r="FS421" s="1233"/>
      <c r="FT421" s="1233"/>
      <c r="FU421" s="1233"/>
      <c r="FV421" s="1233"/>
      <c r="FW421" s="1233"/>
      <c r="FX421" s="1233"/>
      <c r="FY421" s="1233"/>
      <c r="FZ421" s="1233"/>
      <c r="GA421" s="1233"/>
      <c r="GB421" s="1233"/>
      <c r="GC421" s="1233"/>
      <c r="GD421" s="1233"/>
      <c r="GE421" s="1233"/>
      <c r="GF421" s="1233"/>
      <c r="GG421" s="1233"/>
      <c r="GH421" s="1233"/>
      <c r="GI421" s="1233"/>
      <c r="GJ421" s="1233"/>
      <c r="GK421" s="1233"/>
      <c r="GL421" s="1233"/>
      <c r="GM421" s="1233"/>
      <c r="GN421" s="1233"/>
      <c r="GO421" s="1233"/>
      <c r="GP421" s="1233"/>
      <c r="GQ421" s="1233"/>
      <c r="GR421" s="1233"/>
      <c r="GS421" s="1233"/>
      <c r="GT421" s="1233"/>
      <c r="GU421" s="1233"/>
      <c r="GV421" s="1233"/>
      <c r="GW421" s="1233"/>
      <c r="GX421" s="1233"/>
      <c r="GY421" s="1233"/>
      <c r="GZ421" s="1233"/>
      <c r="HA421" s="1233"/>
      <c r="HB421" s="1233"/>
      <c r="HC421" s="1233"/>
      <c r="HD421" s="1233"/>
      <c r="HE421" s="1233"/>
      <c r="HF421" s="1233"/>
      <c r="HG421" s="1233"/>
      <c r="HH421" s="1233"/>
      <c r="HI421" s="1233"/>
      <c r="HJ421" s="1233"/>
      <c r="HK421" s="1233"/>
      <c r="HL421" s="1233"/>
      <c r="HM421" s="1233"/>
      <c r="HN421" s="1233"/>
      <c r="HO421" s="1233"/>
    </row>
    <row r="422" spans="32:223" s="325" customFormat="1" x14ac:dyDescent="0.2">
      <c r="AF422" s="932"/>
      <c r="AG422" s="932"/>
      <c r="AH422" s="932"/>
      <c r="AI422" s="932"/>
      <c r="AJ422" s="932"/>
      <c r="AK422" s="932"/>
      <c r="AL422" s="932"/>
      <c r="AM422" s="932"/>
      <c r="AN422" s="932"/>
      <c r="AP422" s="932"/>
      <c r="AQ422" s="932"/>
      <c r="AR422" s="932"/>
      <c r="AS422" s="932"/>
      <c r="AT422" s="932"/>
      <c r="AU422" s="932"/>
      <c r="AV422" s="932"/>
      <c r="AW422" s="932"/>
      <c r="AX422" s="932"/>
      <c r="BA422" s="1253"/>
      <c r="BB422" s="1253"/>
      <c r="BC422" s="1253"/>
      <c r="BE422" s="1233"/>
      <c r="BF422" s="1233"/>
      <c r="BG422" s="1233"/>
      <c r="BH422" s="1233"/>
      <c r="BI422" s="1233"/>
      <c r="BJ422" s="1233"/>
      <c r="BK422" s="1233"/>
      <c r="BL422" s="1233"/>
      <c r="BM422" s="1233"/>
      <c r="BN422" s="1233"/>
      <c r="BO422" s="1233"/>
      <c r="BP422" s="1233"/>
      <c r="BQ422" s="1233"/>
      <c r="BR422" s="1233"/>
      <c r="BS422" s="1233"/>
      <c r="BT422" s="1233"/>
      <c r="BU422" s="1233"/>
      <c r="BV422" s="1233"/>
      <c r="BW422" s="1233"/>
      <c r="BX422" s="1233"/>
      <c r="BY422" s="1233"/>
      <c r="BZ422" s="1233"/>
      <c r="CA422" s="1233"/>
      <c r="CB422" s="1233"/>
      <c r="CC422" s="1233"/>
      <c r="CD422" s="1233"/>
      <c r="CE422" s="1233"/>
      <c r="CF422" s="1233"/>
      <c r="CG422" s="1233"/>
      <c r="CH422" s="1233"/>
      <c r="CI422" s="1233"/>
      <c r="CJ422" s="1233"/>
      <c r="CK422" s="1233"/>
      <c r="CL422" s="1233"/>
      <c r="CM422" s="1233"/>
      <c r="CN422" s="1233"/>
      <c r="CO422" s="1233"/>
      <c r="CP422" s="1233"/>
      <c r="CQ422" s="1233"/>
      <c r="CR422" s="1233"/>
      <c r="CS422" s="1233"/>
      <c r="CT422" s="1233"/>
      <c r="CU422" s="1233"/>
      <c r="CV422" s="1233"/>
      <c r="CW422" s="1233"/>
      <c r="CX422" s="1233"/>
      <c r="CY422" s="1233"/>
      <c r="CZ422" s="1233"/>
      <c r="DA422" s="1233"/>
      <c r="DB422" s="1233"/>
      <c r="DC422" s="1233"/>
      <c r="DD422" s="1233"/>
      <c r="DE422" s="1233"/>
      <c r="DF422" s="1233"/>
      <c r="DG422" s="1233"/>
      <c r="DH422" s="1233"/>
      <c r="DI422" s="1233"/>
      <c r="DJ422" s="1233"/>
      <c r="DK422" s="1233"/>
      <c r="DL422" s="1233"/>
      <c r="DM422" s="1233"/>
      <c r="DN422" s="1233"/>
      <c r="DO422" s="1233"/>
      <c r="DP422" s="1233"/>
      <c r="DQ422" s="1233"/>
      <c r="DR422" s="1233"/>
      <c r="DS422" s="1233"/>
      <c r="DT422" s="1233"/>
      <c r="DU422" s="1233"/>
      <c r="DV422" s="1233"/>
      <c r="DW422" s="1233"/>
      <c r="DX422" s="1233"/>
      <c r="DY422" s="1233"/>
      <c r="DZ422" s="1233"/>
      <c r="EA422" s="1233"/>
      <c r="EB422" s="1233"/>
      <c r="EC422" s="1233"/>
      <c r="ED422" s="1233"/>
      <c r="EE422" s="1233"/>
      <c r="EF422" s="1233"/>
      <c r="EG422" s="1233"/>
      <c r="EH422" s="1253"/>
      <c r="EI422" s="1253"/>
      <c r="EJ422" s="1253"/>
      <c r="EK422" s="1253"/>
      <c r="EM422" s="1233"/>
      <c r="EN422" s="1233"/>
      <c r="EO422" s="1233"/>
      <c r="EP422" s="1233"/>
      <c r="EQ422" s="1233"/>
      <c r="ER422" s="1233"/>
      <c r="ES422" s="1233"/>
      <c r="ET422" s="1233"/>
      <c r="EU422" s="1233"/>
      <c r="EV422" s="1233"/>
      <c r="EW422" s="1233"/>
      <c r="EX422" s="1233"/>
      <c r="EY422" s="1233"/>
      <c r="EZ422" s="1233"/>
      <c r="FA422" s="1233"/>
      <c r="FB422" s="1233"/>
      <c r="FC422" s="1233"/>
      <c r="FD422" s="1233"/>
      <c r="FE422" s="1233"/>
      <c r="FF422" s="1233"/>
      <c r="FG422" s="1233"/>
      <c r="FH422" s="1233"/>
      <c r="FI422" s="1233"/>
      <c r="FJ422" s="1233"/>
      <c r="FK422" s="1233"/>
      <c r="FL422" s="1233"/>
      <c r="FM422" s="1233"/>
      <c r="FN422" s="1233"/>
      <c r="FO422" s="1233"/>
      <c r="FP422" s="1233"/>
      <c r="FQ422" s="1233"/>
      <c r="FR422" s="1233"/>
      <c r="FS422" s="1233"/>
      <c r="FT422" s="1233"/>
      <c r="FU422" s="1233"/>
      <c r="FV422" s="1233"/>
      <c r="FW422" s="1233"/>
      <c r="FX422" s="1233"/>
      <c r="FY422" s="1233"/>
      <c r="FZ422" s="1233"/>
      <c r="GA422" s="1233"/>
      <c r="GB422" s="1233"/>
      <c r="GC422" s="1233"/>
      <c r="GD422" s="1233"/>
      <c r="GE422" s="1233"/>
      <c r="GF422" s="1233"/>
      <c r="GG422" s="1233"/>
      <c r="GH422" s="1233"/>
      <c r="GI422" s="1233"/>
      <c r="GJ422" s="1233"/>
      <c r="GK422" s="1233"/>
      <c r="GL422" s="1233"/>
      <c r="GM422" s="1233"/>
      <c r="GN422" s="1233"/>
      <c r="GO422" s="1233"/>
      <c r="GP422" s="1233"/>
      <c r="GQ422" s="1233"/>
      <c r="GR422" s="1233"/>
      <c r="GS422" s="1233"/>
      <c r="GT422" s="1233"/>
      <c r="GU422" s="1233"/>
      <c r="GV422" s="1233"/>
      <c r="GW422" s="1233"/>
      <c r="GX422" s="1233"/>
      <c r="GY422" s="1233"/>
      <c r="GZ422" s="1233"/>
      <c r="HA422" s="1233"/>
      <c r="HB422" s="1233"/>
      <c r="HC422" s="1233"/>
      <c r="HD422" s="1233"/>
      <c r="HE422" s="1233"/>
      <c r="HF422" s="1233"/>
      <c r="HG422" s="1233"/>
      <c r="HH422" s="1233"/>
      <c r="HI422" s="1233"/>
      <c r="HJ422" s="1233"/>
      <c r="HK422" s="1233"/>
      <c r="HL422" s="1233"/>
      <c r="HM422" s="1233"/>
      <c r="HN422" s="1233"/>
      <c r="HO422" s="1233"/>
    </row>
    <row r="423" spans="32:223" s="325" customFormat="1" x14ac:dyDescent="0.2">
      <c r="AF423" s="932"/>
      <c r="AG423" s="932"/>
      <c r="AH423" s="932"/>
      <c r="AI423" s="932"/>
      <c r="AJ423" s="932"/>
      <c r="AK423" s="932"/>
      <c r="AL423" s="932"/>
      <c r="AM423" s="932"/>
      <c r="AN423" s="932"/>
      <c r="AP423" s="932"/>
      <c r="AQ423" s="932"/>
      <c r="AR423" s="932"/>
      <c r="AS423" s="932"/>
      <c r="AT423" s="932"/>
      <c r="AU423" s="932"/>
      <c r="AV423" s="932"/>
      <c r="AW423" s="932"/>
      <c r="AX423" s="932"/>
      <c r="BA423" s="1253"/>
      <c r="BB423" s="1253"/>
      <c r="BC423" s="1253"/>
      <c r="BE423" s="1233"/>
      <c r="BF423" s="1233"/>
      <c r="BG423" s="1233"/>
      <c r="BH423" s="1233"/>
      <c r="BI423" s="1233"/>
      <c r="BJ423" s="1233"/>
      <c r="BK423" s="1233"/>
      <c r="BL423" s="1233"/>
      <c r="BM423" s="1233"/>
      <c r="BN423" s="1233"/>
      <c r="BO423" s="1233"/>
      <c r="BP423" s="1233"/>
      <c r="BQ423" s="1233"/>
      <c r="BR423" s="1233"/>
      <c r="BS423" s="1233"/>
      <c r="BT423" s="1233"/>
      <c r="BU423" s="1233"/>
      <c r="BV423" s="1233"/>
      <c r="BW423" s="1233"/>
      <c r="BX423" s="1233"/>
      <c r="BY423" s="1233"/>
      <c r="BZ423" s="1233"/>
      <c r="CA423" s="1233"/>
      <c r="CB423" s="1233"/>
      <c r="CC423" s="1233"/>
      <c r="CD423" s="1233"/>
      <c r="CE423" s="1233"/>
      <c r="CF423" s="1233"/>
      <c r="CG423" s="1233"/>
      <c r="CH423" s="1233"/>
      <c r="CI423" s="1233"/>
      <c r="CJ423" s="1233"/>
      <c r="CK423" s="1233"/>
      <c r="CL423" s="1233"/>
      <c r="CM423" s="1233"/>
      <c r="CN423" s="1233"/>
      <c r="CO423" s="1233"/>
      <c r="CP423" s="1233"/>
      <c r="CQ423" s="1233"/>
      <c r="CR423" s="1233"/>
      <c r="CS423" s="1233"/>
      <c r="CT423" s="1233"/>
      <c r="CU423" s="1233"/>
      <c r="CV423" s="1233"/>
      <c r="CW423" s="1233"/>
      <c r="CX423" s="1233"/>
      <c r="CY423" s="1233"/>
      <c r="CZ423" s="1233"/>
      <c r="DA423" s="1233"/>
      <c r="DB423" s="1233"/>
      <c r="DC423" s="1233"/>
      <c r="DD423" s="1233"/>
      <c r="DE423" s="1233"/>
      <c r="DF423" s="1233"/>
      <c r="DG423" s="1233"/>
      <c r="DH423" s="1233"/>
      <c r="DI423" s="1233"/>
      <c r="DJ423" s="1233"/>
      <c r="DK423" s="1233"/>
      <c r="DL423" s="1233"/>
      <c r="DM423" s="1233"/>
      <c r="DN423" s="1233"/>
      <c r="DO423" s="1233"/>
      <c r="DP423" s="1233"/>
      <c r="DQ423" s="1233"/>
      <c r="DR423" s="1233"/>
      <c r="DS423" s="1233"/>
      <c r="DT423" s="1233"/>
      <c r="DU423" s="1233"/>
      <c r="DV423" s="1233"/>
      <c r="DW423" s="1233"/>
      <c r="DX423" s="1233"/>
      <c r="DY423" s="1233"/>
      <c r="DZ423" s="1233"/>
      <c r="EA423" s="1233"/>
      <c r="EB423" s="1233"/>
      <c r="EC423" s="1233"/>
      <c r="ED423" s="1233"/>
      <c r="EE423" s="1233"/>
      <c r="EF423" s="1233"/>
      <c r="EG423" s="1233"/>
      <c r="EH423" s="1253"/>
      <c r="EI423" s="1253"/>
      <c r="EJ423" s="1253"/>
      <c r="EK423" s="1253"/>
      <c r="EM423" s="1233"/>
      <c r="EN423" s="1233"/>
      <c r="EO423" s="1233"/>
      <c r="EP423" s="1233"/>
      <c r="EQ423" s="1233"/>
      <c r="ER423" s="1233"/>
      <c r="ES423" s="1233"/>
      <c r="ET423" s="1233"/>
      <c r="EU423" s="1233"/>
      <c r="EV423" s="1233"/>
      <c r="EW423" s="1233"/>
      <c r="EX423" s="1233"/>
      <c r="EY423" s="1233"/>
      <c r="EZ423" s="1233"/>
      <c r="FA423" s="1233"/>
      <c r="FB423" s="1233"/>
      <c r="FC423" s="1233"/>
      <c r="FD423" s="1233"/>
      <c r="FE423" s="1233"/>
      <c r="FF423" s="1233"/>
      <c r="FG423" s="1233"/>
      <c r="FH423" s="1233"/>
      <c r="FI423" s="1233"/>
      <c r="FJ423" s="1233"/>
      <c r="FK423" s="1233"/>
      <c r="FL423" s="1233"/>
      <c r="FM423" s="1233"/>
      <c r="FN423" s="1233"/>
      <c r="FO423" s="1233"/>
      <c r="FP423" s="1233"/>
      <c r="FQ423" s="1233"/>
      <c r="FR423" s="1233"/>
      <c r="FS423" s="1233"/>
      <c r="FT423" s="1233"/>
      <c r="FU423" s="1233"/>
      <c r="FV423" s="1233"/>
      <c r="FW423" s="1233"/>
      <c r="FX423" s="1233"/>
      <c r="FY423" s="1233"/>
      <c r="FZ423" s="1233"/>
      <c r="GA423" s="1233"/>
      <c r="GB423" s="1233"/>
      <c r="GC423" s="1233"/>
      <c r="GD423" s="1233"/>
      <c r="GE423" s="1233"/>
      <c r="GF423" s="1233"/>
      <c r="GG423" s="1233"/>
      <c r="GH423" s="1233"/>
      <c r="GI423" s="1233"/>
      <c r="GJ423" s="1233"/>
      <c r="GK423" s="1233"/>
      <c r="GL423" s="1233"/>
      <c r="GM423" s="1233"/>
      <c r="GN423" s="1233"/>
      <c r="GO423" s="1233"/>
      <c r="GP423" s="1233"/>
      <c r="GQ423" s="1233"/>
      <c r="GR423" s="1233"/>
      <c r="GS423" s="1233"/>
      <c r="GT423" s="1233"/>
      <c r="GU423" s="1233"/>
      <c r="GV423" s="1233"/>
      <c r="GW423" s="1233"/>
      <c r="GX423" s="1233"/>
      <c r="GY423" s="1233"/>
      <c r="GZ423" s="1233"/>
      <c r="HA423" s="1233"/>
      <c r="HB423" s="1233"/>
      <c r="HC423" s="1233"/>
      <c r="HD423" s="1233"/>
      <c r="HE423" s="1233"/>
      <c r="HF423" s="1233"/>
      <c r="HG423" s="1233"/>
      <c r="HH423" s="1233"/>
      <c r="HI423" s="1233"/>
      <c r="HJ423" s="1233"/>
      <c r="HK423" s="1233"/>
      <c r="HL423" s="1233"/>
      <c r="HM423" s="1233"/>
      <c r="HN423" s="1233"/>
      <c r="HO423" s="1233"/>
    </row>
    <row r="424" spans="32:223" s="325" customFormat="1" x14ac:dyDescent="0.2">
      <c r="AF424" s="932"/>
      <c r="AG424" s="932"/>
      <c r="AH424" s="932"/>
      <c r="AI424" s="932"/>
      <c r="AJ424" s="932"/>
      <c r="AK424" s="932"/>
      <c r="AL424" s="932"/>
      <c r="AM424" s="932"/>
      <c r="AN424" s="932"/>
      <c r="AP424" s="932"/>
      <c r="AQ424" s="932"/>
      <c r="AR424" s="932"/>
      <c r="AS424" s="932"/>
      <c r="AT424" s="932"/>
      <c r="AU424" s="932"/>
      <c r="AV424" s="932"/>
      <c r="AW424" s="932"/>
      <c r="AX424" s="932"/>
      <c r="BA424" s="1253"/>
      <c r="BB424" s="1253"/>
      <c r="BC424" s="1253"/>
      <c r="BE424" s="1233"/>
      <c r="BF424" s="1233"/>
      <c r="BG424" s="1233"/>
      <c r="BH424" s="1233"/>
      <c r="BI424" s="1233"/>
      <c r="BJ424" s="1233"/>
      <c r="BK424" s="1233"/>
      <c r="BL424" s="1233"/>
      <c r="BM424" s="1233"/>
      <c r="BN424" s="1233"/>
      <c r="BO424" s="1233"/>
      <c r="BP424" s="1233"/>
      <c r="BQ424" s="1233"/>
      <c r="BR424" s="1233"/>
      <c r="BS424" s="1233"/>
      <c r="BT424" s="1233"/>
      <c r="BU424" s="1233"/>
      <c r="BV424" s="1233"/>
      <c r="BW424" s="1233"/>
      <c r="BX424" s="1233"/>
      <c r="BY424" s="1233"/>
      <c r="BZ424" s="1233"/>
      <c r="CA424" s="1233"/>
      <c r="CB424" s="1233"/>
      <c r="CC424" s="1233"/>
      <c r="CD424" s="1233"/>
      <c r="CE424" s="1233"/>
      <c r="CF424" s="1233"/>
      <c r="CG424" s="1233"/>
      <c r="CH424" s="1233"/>
      <c r="CI424" s="1233"/>
      <c r="CJ424" s="1233"/>
      <c r="CK424" s="1233"/>
      <c r="CL424" s="1233"/>
      <c r="CM424" s="1233"/>
      <c r="CN424" s="1233"/>
      <c r="CO424" s="1233"/>
      <c r="CP424" s="1233"/>
      <c r="CQ424" s="1233"/>
      <c r="CR424" s="1233"/>
      <c r="CS424" s="1233"/>
      <c r="CT424" s="1233"/>
      <c r="CU424" s="1233"/>
      <c r="CV424" s="1233"/>
      <c r="CW424" s="1233"/>
      <c r="CX424" s="1233"/>
      <c r="CY424" s="1233"/>
      <c r="CZ424" s="1233"/>
      <c r="DA424" s="1233"/>
      <c r="DB424" s="1233"/>
      <c r="DC424" s="1233"/>
      <c r="DD424" s="1233"/>
      <c r="DE424" s="1233"/>
      <c r="DF424" s="1233"/>
      <c r="DG424" s="1233"/>
      <c r="DH424" s="1233"/>
      <c r="DI424" s="1233"/>
      <c r="DJ424" s="1233"/>
      <c r="DK424" s="1233"/>
      <c r="DL424" s="1233"/>
      <c r="DM424" s="1233"/>
      <c r="DN424" s="1233"/>
      <c r="DO424" s="1233"/>
      <c r="DP424" s="1233"/>
      <c r="DQ424" s="1233"/>
      <c r="DR424" s="1233"/>
      <c r="DS424" s="1233"/>
      <c r="DT424" s="1233"/>
      <c r="DU424" s="1233"/>
      <c r="DV424" s="1233"/>
      <c r="DW424" s="1233"/>
      <c r="DX424" s="1233"/>
      <c r="DY424" s="1233"/>
      <c r="DZ424" s="1233"/>
      <c r="EA424" s="1233"/>
      <c r="EB424" s="1233"/>
      <c r="EC424" s="1233"/>
      <c r="ED424" s="1233"/>
      <c r="EE424" s="1233"/>
      <c r="EF424" s="1233"/>
      <c r="EG424" s="1233"/>
      <c r="EH424" s="1253"/>
      <c r="EI424" s="1253"/>
      <c r="EJ424" s="1253"/>
      <c r="EK424" s="1253"/>
      <c r="EM424" s="1233"/>
      <c r="EN424" s="1233"/>
      <c r="EO424" s="1233"/>
      <c r="EP424" s="1233"/>
      <c r="EQ424" s="1233"/>
      <c r="ER424" s="1233"/>
      <c r="ES424" s="1233"/>
      <c r="ET424" s="1233"/>
      <c r="EU424" s="1233"/>
      <c r="EV424" s="1233"/>
      <c r="EW424" s="1233"/>
      <c r="EX424" s="1233"/>
      <c r="EY424" s="1233"/>
      <c r="EZ424" s="1233"/>
      <c r="FA424" s="1233"/>
      <c r="FB424" s="1233"/>
      <c r="FC424" s="1233"/>
      <c r="FD424" s="1233"/>
      <c r="FE424" s="1233"/>
      <c r="FF424" s="1233"/>
      <c r="FG424" s="1233"/>
      <c r="FH424" s="1233"/>
      <c r="FI424" s="1233"/>
      <c r="FJ424" s="1233"/>
      <c r="FK424" s="1233"/>
      <c r="FL424" s="1233"/>
      <c r="FM424" s="1233"/>
      <c r="FN424" s="1233"/>
      <c r="FO424" s="1233"/>
      <c r="FP424" s="1233"/>
      <c r="FQ424" s="1233"/>
      <c r="FR424" s="1233"/>
      <c r="FS424" s="1233"/>
      <c r="FT424" s="1233"/>
      <c r="FU424" s="1233"/>
      <c r="FV424" s="1233"/>
      <c r="FW424" s="1233"/>
      <c r="FX424" s="1233"/>
      <c r="FY424" s="1233"/>
      <c r="FZ424" s="1233"/>
      <c r="GA424" s="1233"/>
      <c r="GB424" s="1233"/>
      <c r="GC424" s="1233"/>
      <c r="GD424" s="1233"/>
      <c r="GE424" s="1233"/>
      <c r="GF424" s="1233"/>
      <c r="GG424" s="1233"/>
      <c r="GH424" s="1233"/>
      <c r="GI424" s="1233"/>
      <c r="GJ424" s="1233"/>
      <c r="GK424" s="1233"/>
      <c r="GL424" s="1233"/>
      <c r="GM424" s="1233"/>
      <c r="GN424" s="1233"/>
      <c r="GO424" s="1233"/>
      <c r="GP424" s="1233"/>
      <c r="GQ424" s="1233"/>
      <c r="GR424" s="1233"/>
      <c r="GS424" s="1233"/>
      <c r="GT424" s="1233"/>
      <c r="GU424" s="1233"/>
      <c r="GV424" s="1233"/>
      <c r="GW424" s="1233"/>
      <c r="GX424" s="1233"/>
      <c r="GY424" s="1233"/>
      <c r="GZ424" s="1233"/>
      <c r="HA424" s="1233"/>
      <c r="HB424" s="1233"/>
      <c r="HC424" s="1233"/>
      <c r="HD424" s="1233"/>
      <c r="HE424" s="1233"/>
      <c r="HF424" s="1233"/>
      <c r="HG424" s="1233"/>
      <c r="HH424" s="1233"/>
      <c r="HI424" s="1233"/>
      <c r="HJ424" s="1233"/>
      <c r="HK424" s="1233"/>
      <c r="HL424" s="1233"/>
      <c r="HM424" s="1233"/>
      <c r="HN424" s="1233"/>
      <c r="HO424" s="1233"/>
    </row>
    <row r="425" spans="32:223" s="325" customFormat="1" x14ac:dyDescent="0.2">
      <c r="AF425" s="932"/>
      <c r="AG425" s="932"/>
      <c r="AH425" s="932"/>
      <c r="AI425" s="932"/>
      <c r="AJ425" s="932"/>
      <c r="AK425" s="932"/>
      <c r="AL425" s="932"/>
      <c r="AM425" s="932"/>
      <c r="AN425" s="932"/>
      <c r="AP425" s="932"/>
      <c r="AQ425" s="932"/>
      <c r="AR425" s="932"/>
      <c r="AS425" s="932"/>
      <c r="AT425" s="932"/>
      <c r="AU425" s="932"/>
      <c r="AV425" s="932"/>
      <c r="AW425" s="932"/>
      <c r="AX425" s="932"/>
      <c r="BA425" s="1253"/>
      <c r="BB425" s="1253"/>
      <c r="BC425" s="1253"/>
      <c r="BE425" s="1233"/>
      <c r="BF425" s="1233"/>
      <c r="BG425" s="1233"/>
      <c r="BH425" s="1233"/>
      <c r="BI425" s="1233"/>
      <c r="BJ425" s="1233"/>
      <c r="BK425" s="1233"/>
      <c r="BL425" s="1233"/>
      <c r="BM425" s="1233"/>
      <c r="BN425" s="1233"/>
      <c r="BO425" s="1233"/>
      <c r="BP425" s="1233"/>
      <c r="BQ425" s="1233"/>
      <c r="BR425" s="1233"/>
      <c r="BS425" s="1233"/>
      <c r="BT425" s="1233"/>
      <c r="BU425" s="1233"/>
      <c r="BV425" s="1233"/>
      <c r="BW425" s="1233"/>
      <c r="BX425" s="1233"/>
      <c r="BY425" s="1233"/>
      <c r="BZ425" s="1233"/>
      <c r="CA425" s="1233"/>
      <c r="CB425" s="1233"/>
      <c r="CC425" s="1233"/>
      <c r="CD425" s="1233"/>
      <c r="CE425" s="1233"/>
      <c r="CF425" s="1233"/>
      <c r="CG425" s="1233"/>
      <c r="CH425" s="1233"/>
      <c r="CI425" s="1233"/>
      <c r="CJ425" s="1233"/>
      <c r="CK425" s="1233"/>
      <c r="CL425" s="1233"/>
      <c r="CM425" s="1233"/>
      <c r="CN425" s="1233"/>
      <c r="CO425" s="1233"/>
      <c r="CP425" s="1233"/>
      <c r="CQ425" s="1233"/>
      <c r="CR425" s="1233"/>
      <c r="CS425" s="1233"/>
      <c r="CT425" s="1233"/>
      <c r="CU425" s="1233"/>
      <c r="CV425" s="1233"/>
      <c r="CW425" s="1233"/>
      <c r="CX425" s="1233"/>
      <c r="CY425" s="1233"/>
      <c r="CZ425" s="1233"/>
      <c r="DA425" s="1233"/>
      <c r="DB425" s="1233"/>
      <c r="DC425" s="1233"/>
      <c r="DD425" s="1233"/>
      <c r="DE425" s="1233"/>
      <c r="DF425" s="1233"/>
      <c r="DG425" s="1233"/>
      <c r="DH425" s="1233"/>
      <c r="DI425" s="1233"/>
      <c r="DJ425" s="1233"/>
      <c r="DK425" s="1233"/>
      <c r="DL425" s="1233"/>
      <c r="DM425" s="1233"/>
      <c r="DN425" s="1233"/>
      <c r="DO425" s="1233"/>
      <c r="DP425" s="1233"/>
      <c r="DQ425" s="1233"/>
      <c r="DR425" s="1233"/>
      <c r="DS425" s="1233"/>
      <c r="DT425" s="1233"/>
      <c r="DU425" s="1233"/>
      <c r="DV425" s="1233"/>
      <c r="DW425" s="1233"/>
      <c r="DX425" s="1233"/>
      <c r="DY425" s="1233"/>
      <c r="DZ425" s="1233"/>
      <c r="EA425" s="1233"/>
      <c r="EB425" s="1233"/>
      <c r="EC425" s="1233"/>
      <c r="ED425" s="1233"/>
      <c r="EE425" s="1233"/>
      <c r="EF425" s="1233"/>
      <c r="EG425" s="1233"/>
      <c r="EH425" s="1253"/>
      <c r="EI425" s="1253"/>
      <c r="EJ425" s="1253"/>
      <c r="EK425" s="1253"/>
      <c r="EM425" s="1233"/>
      <c r="EN425" s="1233"/>
      <c r="EO425" s="1233"/>
      <c r="EP425" s="1233"/>
      <c r="EQ425" s="1233"/>
      <c r="ER425" s="1233"/>
      <c r="ES425" s="1233"/>
      <c r="ET425" s="1233"/>
      <c r="EU425" s="1233"/>
      <c r="EV425" s="1233"/>
      <c r="EW425" s="1233"/>
      <c r="EX425" s="1233"/>
      <c r="EY425" s="1233"/>
      <c r="EZ425" s="1233"/>
      <c r="FA425" s="1233"/>
      <c r="FB425" s="1233"/>
      <c r="FC425" s="1233"/>
      <c r="FD425" s="1233"/>
      <c r="FE425" s="1233"/>
      <c r="FF425" s="1233"/>
      <c r="FG425" s="1233"/>
      <c r="FH425" s="1233"/>
      <c r="FI425" s="1233"/>
      <c r="FJ425" s="1233"/>
      <c r="FK425" s="1233"/>
      <c r="FL425" s="1233"/>
      <c r="FM425" s="1233"/>
      <c r="FN425" s="1233"/>
      <c r="FO425" s="1233"/>
      <c r="FP425" s="1233"/>
      <c r="FQ425" s="1233"/>
      <c r="FR425" s="1233"/>
      <c r="FS425" s="1233"/>
      <c r="FT425" s="1233"/>
      <c r="FU425" s="1233"/>
      <c r="FV425" s="1233"/>
      <c r="FW425" s="1233"/>
      <c r="FX425" s="1233"/>
      <c r="FY425" s="1233"/>
      <c r="FZ425" s="1233"/>
      <c r="GA425" s="1233"/>
      <c r="GB425" s="1233"/>
      <c r="GC425" s="1233"/>
      <c r="GD425" s="1233"/>
      <c r="GE425" s="1233"/>
      <c r="GF425" s="1233"/>
      <c r="GG425" s="1233"/>
      <c r="GH425" s="1233"/>
      <c r="GI425" s="1233"/>
      <c r="GJ425" s="1233"/>
      <c r="GK425" s="1233"/>
      <c r="GL425" s="1233"/>
      <c r="GM425" s="1233"/>
      <c r="GN425" s="1233"/>
      <c r="GO425" s="1233"/>
      <c r="GP425" s="1233"/>
      <c r="GQ425" s="1233"/>
      <c r="GR425" s="1233"/>
      <c r="GS425" s="1233"/>
      <c r="GT425" s="1233"/>
      <c r="GU425" s="1233"/>
      <c r="GV425" s="1233"/>
      <c r="GW425" s="1233"/>
      <c r="GX425" s="1233"/>
      <c r="GY425" s="1233"/>
      <c r="GZ425" s="1233"/>
      <c r="HA425" s="1233"/>
      <c r="HB425" s="1233"/>
      <c r="HC425" s="1233"/>
      <c r="HD425" s="1233"/>
      <c r="HE425" s="1233"/>
      <c r="HF425" s="1233"/>
      <c r="HG425" s="1233"/>
      <c r="HH425" s="1233"/>
      <c r="HI425" s="1233"/>
      <c r="HJ425" s="1233"/>
      <c r="HK425" s="1233"/>
      <c r="HL425" s="1233"/>
      <c r="HM425" s="1233"/>
      <c r="HN425" s="1233"/>
      <c r="HO425" s="1233"/>
    </row>
    <row r="426" spans="32:223" s="325" customFormat="1" x14ac:dyDescent="0.2">
      <c r="AF426" s="932"/>
      <c r="AG426" s="932"/>
      <c r="AH426" s="932"/>
      <c r="AI426" s="932"/>
      <c r="AJ426" s="932"/>
      <c r="AK426" s="932"/>
      <c r="AL426" s="932"/>
      <c r="AM426" s="932"/>
      <c r="AN426" s="932"/>
      <c r="AP426" s="932"/>
      <c r="AQ426" s="932"/>
      <c r="AR426" s="932"/>
      <c r="AS426" s="932"/>
      <c r="AT426" s="932"/>
      <c r="AU426" s="932"/>
      <c r="AV426" s="932"/>
      <c r="AW426" s="932"/>
      <c r="AX426" s="932"/>
      <c r="BA426" s="1253"/>
      <c r="BB426" s="1253"/>
      <c r="BC426" s="1253"/>
      <c r="BE426" s="1233"/>
      <c r="BF426" s="1233"/>
      <c r="BG426" s="1233"/>
      <c r="BH426" s="1233"/>
      <c r="BI426" s="1233"/>
      <c r="BJ426" s="1233"/>
      <c r="BK426" s="1233"/>
      <c r="BL426" s="1233"/>
      <c r="BM426" s="1233"/>
      <c r="BN426" s="1233"/>
      <c r="BO426" s="1233"/>
      <c r="BP426" s="1233"/>
      <c r="BQ426" s="1233"/>
      <c r="BR426" s="1233"/>
      <c r="BS426" s="1233"/>
      <c r="BT426" s="1233"/>
      <c r="BU426" s="1233"/>
      <c r="BV426" s="1233"/>
      <c r="BW426" s="1233"/>
      <c r="BX426" s="1233"/>
      <c r="BY426" s="1233"/>
      <c r="BZ426" s="1233"/>
      <c r="CA426" s="1233"/>
      <c r="CB426" s="1233"/>
      <c r="CC426" s="1233"/>
      <c r="CD426" s="1233"/>
      <c r="CE426" s="1233"/>
      <c r="CF426" s="1233"/>
      <c r="CG426" s="1233"/>
      <c r="CH426" s="1233"/>
      <c r="CI426" s="1233"/>
      <c r="CJ426" s="1233"/>
      <c r="CK426" s="1233"/>
      <c r="CL426" s="1233"/>
      <c r="CM426" s="1233"/>
      <c r="CN426" s="1233"/>
      <c r="CO426" s="1233"/>
      <c r="CP426" s="1233"/>
      <c r="CQ426" s="1233"/>
      <c r="CR426" s="1233"/>
      <c r="CS426" s="1233"/>
      <c r="CT426" s="1233"/>
      <c r="CU426" s="1233"/>
      <c r="CV426" s="1233"/>
      <c r="CW426" s="1233"/>
      <c r="CX426" s="1233"/>
      <c r="CY426" s="1233"/>
      <c r="CZ426" s="1233"/>
      <c r="DA426" s="1233"/>
      <c r="DB426" s="1233"/>
      <c r="DC426" s="1233"/>
      <c r="DD426" s="1233"/>
      <c r="DE426" s="1233"/>
      <c r="DF426" s="1233"/>
      <c r="DG426" s="1233"/>
      <c r="DH426" s="1233"/>
      <c r="DI426" s="1233"/>
      <c r="DJ426" s="1233"/>
      <c r="DK426" s="1233"/>
      <c r="DL426" s="1233"/>
      <c r="DM426" s="1233"/>
      <c r="DN426" s="1233"/>
      <c r="DO426" s="1233"/>
      <c r="DP426" s="1233"/>
      <c r="DQ426" s="1233"/>
      <c r="DR426" s="1233"/>
      <c r="DS426" s="1233"/>
      <c r="DT426" s="1233"/>
      <c r="DU426" s="1233"/>
      <c r="DV426" s="1233"/>
      <c r="DW426" s="1233"/>
      <c r="DX426" s="1233"/>
      <c r="DY426" s="1233"/>
      <c r="DZ426" s="1233"/>
      <c r="EA426" s="1233"/>
      <c r="EB426" s="1233"/>
      <c r="EC426" s="1233"/>
      <c r="ED426" s="1233"/>
      <c r="EE426" s="1233"/>
      <c r="EF426" s="1233"/>
      <c r="EG426" s="1233"/>
      <c r="EH426" s="1253"/>
      <c r="EI426" s="1253"/>
      <c r="EJ426" s="1253"/>
      <c r="EK426" s="1253"/>
      <c r="EM426" s="1233"/>
      <c r="EN426" s="1233"/>
      <c r="EO426" s="1233"/>
      <c r="EP426" s="1233"/>
      <c r="EQ426" s="1233"/>
      <c r="ER426" s="1233"/>
      <c r="ES426" s="1233"/>
      <c r="ET426" s="1233"/>
      <c r="EU426" s="1233"/>
      <c r="EV426" s="1233"/>
      <c r="EW426" s="1233"/>
      <c r="EX426" s="1233"/>
      <c r="EY426" s="1233"/>
      <c r="EZ426" s="1233"/>
      <c r="FA426" s="1233"/>
      <c r="FB426" s="1233"/>
      <c r="FC426" s="1233"/>
      <c r="FD426" s="1233"/>
      <c r="FE426" s="1233"/>
      <c r="FF426" s="1233"/>
      <c r="FG426" s="1233"/>
      <c r="FH426" s="1233"/>
      <c r="FI426" s="1233"/>
      <c r="FJ426" s="1233"/>
      <c r="FK426" s="1233"/>
      <c r="FL426" s="1233"/>
      <c r="FM426" s="1233"/>
      <c r="FN426" s="1233"/>
      <c r="FO426" s="1233"/>
      <c r="FP426" s="1233"/>
      <c r="FQ426" s="1233"/>
      <c r="FR426" s="1233"/>
      <c r="FS426" s="1233"/>
      <c r="FT426" s="1233"/>
      <c r="FU426" s="1233"/>
      <c r="FV426" s="1233"/>
      <c r="FW426" s="1233"/>
      <c r="FX426" s="1233"/>
      <c r="FY426" s="1233"/>
      <c r="FZ426" s="1233"/>
      <c r="GA426" s="1233"/>
      <c r="GB426" s="1233"/>
      <c r="GC426" s="1233"/>
      <c r="GD426" s="1233"/>
      <c r="GE426" s="1233"/>
      <c r="GF426" s="1233"/>
      <c r="GG426" s="1233"/>
      <c r="GH426" s="1233"/>
      <c r="GI426" s="1233"/>
      <c r="GJ426" s="1233"/>
      <c r="GK426" s="1233"/>
      <c r="GL426" s="1233"/>
      <c r="GM426" s="1233"/>
      <c r="GN426" s="1233"/>
      <c r="GO426" s="1233"/>
      <c r="GP426" s="1233"/>
      <c r="GQ426" s="1233"/>
      <c r="GR426" s="1233"/>
      <c r="GS426" s="1233"/>
      <c r="GT426" s="1233"/>
      <c r="GU426" s="1233"/>
      <c r="GV426" s="1233"/>
      <c r="GW426" s="1233"/>
      <c r="GX426" s="1233"/>
      <c r="GY426" s="1233"/>
      <c r="GZ426" s="1233"/>
      <c r="HA426" s="1233"/>
      <c r="HB426" s="1233"/>
      <c r="HC426" s="1233"/>
      <c r="HD426" s="1233"/>
      <c r="HE426" s="1233"/>
      <c r="HF426" s="1233"/>
      <c r="HG426" s="1233"/>
      <c r="HH426" s="1233"/>
      <c r="HI426" s="1233"/>
      <c r="HJ426" s="1233"/>
      <c r="HK426" s="1233"/>
      <c r="HL426" s="1233"/>
      <c r="HM426" s="1233"/>
      <c r="HN426" s="1233"/>
      <c r="HO426" s="1233"/>
    </row>
    <row r="427" spans="32:223" s="325" customFormat="1" x14ac:dyDescent="0.2">
      <c r="AF427" s="932"/>
      <c r="AG427" s="932"/>
      <c r="AH427" s="932"/>
      <c r="AI427" s="932"/>
      <c r="AJ427" s="932"/>
      <c r="AK427" s="932"/>
      <c r="AL427" s="932"/>
      <c r="AM427" s="932"/>
      <c r="AN427" s="932"/>
      <c r="AP427" s="932"/>
      <c r="AQ427" s="932"/>
      <c r="AR427" s="932"/>
      <c r="AS427" s="932"/>
      <c r="AT427" s="932"/>
      <c r="AU427" s="932"/>
      <c r="AV427" s="932"/>
      <c r="AW427" s="932"/>
      <c r="AX427" s="932"/>
      <c r="BA427" s="1253"/>
      <c r="BB427" s="1253"/>
      <c r="BC427" s="1253"/>
      <c r="BE427" s="1233"/>
      <c r="BF427" s="1233"/>
      <c r="BG427" s="1233"/>
      <c r="BH427" s="1233"/>
      <c r="BI427" s="1233"/>
      <c r="BJ427" s="1233"/>
      <c r="BK427" s="1233"/>
      <c r="BL427" s="1233"/>
      <c r="BM427" s="1233"/>
      <c r="BN427" s="1233"/>
      <c r="BO427" s="1233"/>
      <c r="BP427" s="1233"/>
      <c r="BQ427" s="1233"/>
      <c r="BR427" s="1233"/>
      <c r="BS427" s="1233"/>
      <c r="BT427" s="1233"/>
      <c r="BU427" s="1233"/>
      <c r="BV427" s="1233"/>
      <c r="BW427" s="1233"/>
      <c r="BX427" s="1233"/>
      <c r="BY427" s="1233"/>
      <c r="BZ427" s="1233"/>
      <c r="CA427" s="1233"/>
      <c r="CB427" s="1233"/>
      <c r="CC427" s="1233"/>
      <c r="CD427" s="1233"/>
      <c r="CE427" s="1233"/>
      <c r="CF427" s="1233"/>
      <c r="CG427" s="1233"/>
      <c r="CH427" s="1233"/>
      <c r="CI427" s="1233"/>
      <c r="CJ427" s="1233"/>
      <c r="CK427" s="1233"/>
      <c r="CL427" s="1233"/>
      <c r="CM427" s="1233"/>
      <c r="CN427" s="1233"/>
      <c r="CO427" s="1233"/>
      <c r="CP427" s="1233"/>
      <c r="CQ427" s="1233"/>
      <c r="CR427" s="1233"/>
      <c r="CS427" s="1233"/>
      <c r="CT427" s="1233"/>
      <c r="CU427" s="1233"/>
      <c r="CV427" s="1233"/>
      <c r="CW427" s="1233"/>
      <c r="CX427" s="1233"/>
      <c r="CY427" s="1233"/>
      <c r="CZ427" s="1233"/>
      <c r="DA427" s="1233"/>
      <c r="DB427" s="1233"/>
      <c r="DC427" s="1233"/>
      <c r="DD427" s="1233"/>
      <c r="DE427" s="1233"/>
      <c r="DF427" s="1233"/>
      <c r="DG427" s="1233"/>
      <c r="DH427" s="1233"/>
      <c r="DI427" s="1233"/>
      <c r="DJ427" s="1233"/>
      <c r="DK427" s="1233"/>
      <c r="DL427" s="1233"/>
      <c r="DM427" s="1233"/>
      <c r="DN427" s="1233"/>
      <c r="DO427" s="1233"/>
      <c r="DP427" s="1233"/>
      <c r="DQ427" s="1233"/>
      <c r="DR427" s="1233"/>
      <c r="DS427" s="1233"/>
      <c r="DT427" s="1233"/>
      <c r="DU427" s="1233"/>
      <c r="DV427" s="1233"/>
      <c r="DW427" s="1233"/>
      <c r="DX427" s="1233"/>
      <c r="DY427" s="1233"/>
      <c r="DZ427" s="1233"/>
      <c r="EA427" s="1233"/>
      <c r="EB427" s="1233"/>
      <c r="EC427" s="1233"/>
      <c r="ED427" s="1233"/>
      <c r="EE427" s="1233"/>
      <c r="EF427" s="1233"/>
      <c r="EG427" s="1233"/>
      <c r="EH427" s="1253"/>
      <c r="EI427" s="1253"/>
      <c r="EJ427" s="1253"/>
      <c r="EK427" s="1253"/>
      <c r="EM427" s="1233"/>
      <c r="EN427" s="1233"/>
      <c r="EO427" s="1233"/>
      <c r="EP427" s="1233"/>
      <c r="EQ427" s="1233"/>
      <c r="ER427" s="1233"/>
      <c r="ES427" s="1233"/>
      <c r="ET427" s="1233"/>
      <c r="EU427" s="1233"/>
      <c r="EV427" s="1233"/>
      <c r="EW427" s="1233"/>
      <c r="EX427" s="1233"/>
      <c r="EY427" s="1233"/>
      <c r="EZ427" s="1233"/>
      <c r="FA427" s="1233"/>
      <c r="FB427" s="1233"/>
      <c r="FC427" s="1233"/>
      <c r="FD427" s="1233"/>
      <c r="FE427" s="1233"/>
      <c r="FF427" s="1233"/>
      <c r="FG427" s="1233"/>
      <c r="FH427" s="1233"/>
      <c r="FI427" s="1233"/>
      <c r="FJ427" s="1233"/>
      <c r="FK427" s="1233"/>
      <c r="FL427" s="1233"/>
      <c r="FM427" s="1233"/>
      <c r="FN427" s="1233"/>
      <c r="FO427" s="1233"/>
      <c r="FP427" s="1233"/>
      <c r="FQ427" s="1233"/>
      <c r="FR427" s="1233"/>
      <c r="FS427" s="1233"/>
      <c r="FT427" s="1233"/>
      <c r="FU427" s="1233"/>
      <c r="FV427" s="1233"/>
      <c r="FW427" s="1233"/>
      <c r="FX427" s="1233"/>
      <c r="FY427" s="1233"/>
      <c r="FZ427" s="1233"/>
      <c r="GA427" s="1233"/>
      <c r="GB427" s="1233"/>
      <c r="GC427" s="1233"/>
      <c r="GD427" s="1233"/>
      <c r="GE427" s="1233"/>
      <c r="GF427" s="1233"/>
      <c r="GG427" s="1233"/>
      <c r="GH427" s="1233"/>
      <c r="GI427" s="1233"/>
      <c r="GJ427" s="1233"/>
      <c r="GK427" s="1233"/>
      <c r="GL427" s="1233"/>
      <c r="GM427" s="1233"/>
      <c r="GN427" s="1233"/>
      <c r="GO427" s="1233"/>
      <c r="GP427" s="1233"/>
      <c r="GQ427" s="1233"/>
      <c r="GR427" s="1233"/>
      <c r="GS427" s="1233"/>
      <c r="GT427" s="1233"/>
      <c r="GU427" s="1233"/>
      <c r="GV427" s="1233"/>
      <c r="GW427" s="1233"/>
      <c r="GX427" s="1233"/>
      <c r="GY427" s="1233"/>
      <c r="GZ427" s="1233"/>
      <c r="HA427" s="1233"/>
      <c r="HB427" s="1233"/>
      <c r="HC427" s="1233"/>
      <c r="HD427" s="1233"/>
      <c r="HE427" s="1233"/>
      <c r="HF427" s="1233"/>
      <c r="HG427" s="1233"/>
      <c r="HH427" s="1233"/>
      <c r="HI427" s="1233"/>
      <c r="HJ427" s="1233"/>
      <c r="HK427" s="1233"/>
      <c r="HL427" s="1233"/>
      <c r="HM427" s="1233"/>
      <c r="HN427" s="1233"/>
      <c r="HO427" s="1233"/>
    </row>
    <row r="428" spans="32:223" s="325" customFormat="1" x14ac:dyDescent="0.2">
      <c r="AF428" s="932"/>
      <c r="AG428" s="932"/>
      <c r="AH428" s="932"/>
      <c r="AI428" s="932"/>
      <c r="AJ428" s="932"/>
      <c r="AK428" s="932"/>
      <c r="AL428" s="932"/>
      <c r="AM428" s="932"/>
      <c r="AN428" s="932"/>
      <c r="AP428" s="932"/>
      <c r="AQ428" s="932"/>
      <c r="AR428" s="932"/>
      <c r="AS428" s="932"/>
      <c r="AT428" s="932"/>
      <c r="AU428" s="932"/>
      <c r="AV428" s="932"/>
      <c r="AW428" s="932"/>
      <c r="AX428" s="932"/>
      <c r="BA428" s="1253"/>
      <c r="BB428" s="1253"/>
      <c r="BC428" s="1253"/>
      <c r="BE428" s="1233"/>
      <c r="BF428" s="1233"/>
      <c r="BG428" s="1233"/>
      <c r="BH428" s="1233"/>
      <c r="BI428" s="1233"/>
      <c r="BJ428" s="1233"/>
      <c r="BK428" s="1233"/>
      <c r="BL428" s="1233"/>
      <c r="BM428" s="1233"/>
      <c r="BN428" s="1233"/>
      <c r="BO428" s="1233"/>
      <c r="BP428" s="1233"/>
      <c r="BQ428" s="1233"/>
      <c r="BR428" s="1233"/>
      <c r="BS428" s="1233"/>
      <c r="BT428" s="1233"/>
      <c r="BU428" s="1233"/>
      <c r="BV428" s="1233"/>
      <c r="BW428" s="1233"/>
      <c r="BX428" s="1233"/>
      <c r="BY428" s="1233"/>
      <c r="BZ428" s="1233"/>
      <c r="CA428" s="1233"/>
      <c r="CB428" s="1233"/>
      <c r="CC428" s="1233"/>
      <c r="CD428" s="1233"/>
      <c r="CE428" s="1233"/>
      <c r="CF428" s="1233"/>
      <c r="CG428" s="1233"/>
      <c r="CH428" s="1233"/>
      <c r="CI428" s="1233"/>
      <c r="CJ428" s="1233"/>
      <c r="CK428" s="1233"/>
      <c r="CL428" s="1233"/>
      <c r="CM428" s="1233"/>
      <c r="CN428" s="1233"/>
      <c r="CO428" s="1233"/>
      <c r="CP428" s="1233"/>
      <c r="CQ428" s="1233"/>
      <c r="CR428" s="1233"/>
      <c r="CS428" s="1233"/>
      <c r="CT428" s="1233"/>
      <c r="CU428" s="1233"/>
      <c r="CV428" s="1233"/>
      <c r="CW428" s="1233"/>
      <c r="CX428" s="1233"/>
      <c r="CY428" s="1233"/>
      <c r="CZ428" s="1233"/>
      <c r="DA428" s="1233"/>
      <c r="DB428" s="1233"/>
      <c r="DC428" s="1233"/>
      <c r="DD428" s="1233"/>
      <c r="DE428" s="1233"/>
      <c r="DF428" s="1233"/>
      <c r="DG428" s="1233"/>
      <c r="DH428" s="1233"/>
      <c r="DI428" s="1233"/>
      <c r="DJ428" s="1233"/>
      <c r="DK428" s="1233"/>
      <c r="DL428" s="1233"/>
      <c r="DM428" s="1233"/>
      <c r="DN428" s="1233"/>
      <c r="DO428" s="1233"/>
      <c r="DP428" s="1233"/>
      <c r="DQ428" s="1233"/>
      <c r="DR428" s="1233"/>
      <c r="DS428" s="1233"/>
      <c r="DT428" s="1233"/>
      <c r="DU428" s="1233"/>
      <c r="DV428" s="1233"/>
      <c r="DW428" s="1233"/>
      <c r="DX428" s="1233"/>
      <c r="DY428" s="1233"/>
      <c r="DZ428" s="1233"/>
      <c r="EA428" s="1233"/>
      <c r="EB428" s="1233"/>
      <c r="EC428" s="1233"/>
      <c r="ED428" s="1233"/>
      <c r="EE428" s="1233"/>
      <c r="EF428" s="1233"/>
      <c r="EG428" s="1233"/>
      <c r="EH428" s="1253"/>
      <c r="EI428" s="1253"/>
      <c r="EJ428" s="1253"/>
      <c r="EK428" s="1253"/>
      <c r="EM428" s="1233"/>
      <c r="EN428" s="1233"/>
      <c r="EO428" s="1233"/>
      <c r="EP428" s="1233"/>
      <c r="EQ428" s="1233"/>
      <c r="ER428" s="1233"/>
      <c r="ES428" s="1233"/>
      <c r="ET428" s="1233"/>
      <c r="EU428" s="1233"/>
      <c r="EV428" s="1233"/>
      <c r="EW428" s="1233"/>
      <c r="EX428" s="1233"/>
      <c r="EY428" s="1233"/>
      <c r="EZ428" s="1233"/>
      <c r="FA428" s="1233"/>
      <c r="FB428" s="1233"/>
      <c r="FC428" s="1233"/>
      <c r="FD428" s="1233"/>
      <c r="FE428" s="1233"/>
      <c r="FF428" s="1233"/>
      <c r="FG428" s="1233"/>
      <c r="FH428" s="1233"/>
      <c r="FI428" s="1233"/>
      <c r="FJ428" s="1233"/>
      <c r="FK428" s="1233"/>
      <c r="FL428" s="1233"/>
      <c r="FM428" s="1233"/>
      <c r="FN428" s="1233"/>
      <c r="FO428" s="1233"/>
      <c r="FP428" s="1233"/>
      <c r="FQ428" s="1233"/>
      <c r="FR428" s="1233"/>
      <c r="FS428" s="1233"/>
      <c r="FT428" s="1233"/>
      <c r="FU428" s="1233"/>
      <c r="FV428" s="1233"/>
      <c r="FW428" s="1233"/>
      <c r="FX428" s="1233"/>
      <c r="FY428" s="1233"/>
      <c r="FZ428" s="1233"/>
      <c r="GA428" s="1233"/>
      <c r="GB428" s="1233"/>
      <c r="GC428" s="1233"/>
      <c r="GD428" s="1233"/>
      <c r="GE428" s="1233"/>
      <c r="GF428" s="1233"/>
      <c r="GG428" s="1233"/>
      <c r="GH428" s="1233"/>
      <c r="GI428" s="1233"/>
      <c r="GJ428" s="1233"/>
      <c r="GK428" s="1233"/>
      <c r="GL428" s="1233"/>
      <c r="GM428" s="1233"/>
      <c r="GN428" s="1233"/>
      <c r="GO428" s="1233"/>
      <c r="GP428" s="1233"/>
      <c r="GQ428" s="1233"/>
      <c r="GR428" s="1233"/>
      <c r="GS428" s="1233"/>
      <c r="GT428" s="1233"/>
      <c r="GU428" s="1233"/>
      <c r="GV428" s="1233"/>
      <c r="GW428" s="1233"/>
      <c r="GX428" s="1233"/>
      <c r="GY428" s="1233"/>
      <c r="GZ428" s="1233"/>
      <c r="HA428" s="1233"/>
      <c r="HB428" s="1233"/>
      <c r="HC428" s="1233"/>
      <c r="HD428" s="1233"/>
      <c r="HE428" s="1233"/>
      <c r="HF428" s="1233"/>
      <c r="HG428" s="1233"/>
      <c r="HH428" s="1233"/>
      <c r="HI428" s="1233"/>
      <c r="HJ428" s="1233"/>
      <c r="HK428" s="1233"/>
      <c r="HL428" s="1233"/>
      <c r="HM428" s="1233"/>
      <c r="HN428" s="1233"/>
      <c r="HO428" s="1233"/>
    </row>
    <row r="429" spans="32:223" s="325" customFormat="1" x14ac:dyDescent="0.2">
      <c r="AF429" s="932"/>
      <c r="AG429" s="932"/>
      <c r="AH429" s="932"/>
      <c r="AI429" s="932"/>
      <c r="AJ429" s="932"/>
      <c r="AK429" s="932"/>
      <c r="AL429" s="932"/>
      <c r="AM429" s="932"/>
      <c r="AN429" s="932"/>
      <c r="AP429" s="932"/>
      <c r="AQ429" s="932"/>
      <c r="AR429" s="932"/>
      <c r="AS429" s="932"/>
      <c r="AT429" s="932"/>
      <c r="AU429" s="932"/>
      <c r="AV429" s="932"/>
      <c r="AW429" s="932"/>
      <c r="AX429" s="932"/>
      <c r="BA429" s="1253"/>
      <c r="BB429" s="1253"/>
      <c r="BC429" s="1253"/>
      <c r="BE429" s="1233"/>
      <c r="BF429" s="1233"/>
      <c r="BG429" s="1233"/>
      <c r="BH429" s="1233"/>
      <c r="BI429" s="1233"/>
      <c r="BJ429" s="1233"/>
      <c r="BK429" s="1233"/>
      <c r="BL429" s="1233"/>
      <c r="BM429" s="1233"/>
      <c r="BN429" s="1233"/>
      <c r="BO429" s="1233"/>
      <c r="BP429" s="1233"/>
      <c r="BQ429" s="1233"/>
      <c r="BR429" s="1233"/>
      <c r="BS429" s="1233"/>
      <c r="BT429" s="1233"/>
      <c r="BU429" s="1233"/>
      <c r="BV429" s="1233"/>
      <c r="BW429" s="1233"/>
      <c r="BX429" s="1233"/>
      <c r="BY429" s="1233"/>
      <c r="BZ429" s="1233"/>
      <c r="CA429" s="1233"/>
      <c r="CB429" s="1233"/>
      <c r="CC429" s="1233"/>
      <c r="CD429" s="1233"/>
      <c r="CE429" s="1233"/>
      <c r="CF429" s="1233"/>
      <c r="CG429" s="1233"/>
      <c r="CH429" s="1233"/>
      <c r="CI429" s="1233"/>
      <c r="CJ429" s="1233"/>
      <c r="CK429" s="1233"/>
      <c r="CL429" s="1233"/>
      <c r="CM429" s="1233"/>
      <c r="CN429" s="1233"/>
      <c r="CO429" s="1233"/>
      <c r="CP429" s="1233"/>
      <c r="CQ429" s="1233"/>
      <c r="CR429" s="1233"/>
      <c r="CS429" s="1233"/>
      <c r="CT429" s="1233"/>
      <c r="CU429" s="1233"/>
      <c r="CV429" s="1233"/>
      <c r="CW429" s="1233"/>
      <c r="CX429" s="1233"/>
      <c r="CY429" s="1233"/>
      <c r="CZ429" s="1233"/>
      <c r="DA429" s="1233"/>
      <c r="DB429" s="1233"/>
      <c r="DC429" s="1233"/>
      <c r="DD429" s="1233"/>
      <c r="DE429" s="1233"/>
      <c r="DF429" s="1233"/>
      <c r="DG429" s="1233"/>
      <c r="DH429" s="1233"/>
      <c r="DI429" s="1233"/>
      <c r="DJ429" s="1233"/>
      <c r="DK429" s="1233"/>
      <c r="DL429" s="1233"/>
      <c r="DM429" s="1233"/>
      <c r="DN429" s="1233"/>
      <c r="DO429" s="1233"/>
      <c r="DP429" s="1233"/>
      <c r="DQ429" s="1233"/>
      <c r="DR429" s="1233"/>
      <c r="DS429" s="1233"/>
      <c r="DT429" s="1233"/>
      <c r="DU429" s="1233"/>
      <c r="DV429" s="1233"/>
      <c r="DW429" s="1233"/>
      <c r="DX429" s="1233"/>
      <c r="DY429" s="1233"/>
      <c r="DZ429" s="1233"/>
      <c r="EA429" s="1233"/>
      <c r="EB429" s="1233"/>
      <c r="EC429" s="1233"/>
      <c r="ED429" s="1233"/>
      <c r="EE429" s="1233"/>
      <c r="EF429" s="1233"/>
      <c r="EG429" s="1233"/>
      <c r="EH429" s="1253"/>
      <c r="EI429" s="1253"/>
      <c r="EJ429" s="1253"/>
      <c r="EK429" s="1253"/>
      <c r="EM429" s="1233"/>
      <c r="EN429" s="1233"/>
      <c r="EO429" s="1233"/>
      <c r="EP429" s="1233"/>
      <c r="EQ429" s="1233"/>
      <c r="ER429" s="1233"/>
      <c r="ES429" s="1233"/>
      <c r="ET429" s="1233"/>
      <c r="EU429" s="1233"/>
      <c r="EV429" s="1233"/>
      <c r="EW429" s="1233"/>
      <c r="EX429" s="1233"/>
      <c r="EY429" s="1233"/>
      <c r="EZ429" s="1233"/>
      <c r="FA429" s="1233"/>
      <c r="FB429" s="1233"/>
      <c r="FC429" s="1233"/>
      <c r="FD429" s="1233"/>
      <c r="FE429" s="1233"/>
      <c r="FF429" s="1233"/>
      <c r="FG429" s="1233"/>
      <c r="FH429" s="1233"/>
      <c r="FI429" s="1233"/>
      <c r="FJ429" s="1233"/>
      <c r="FK429" s="1233"/>
      <c r="FL429" s="1233"/>
      <c r="FM429" s="1233"/>
      <c r="FN429" s="1233"/>
      <c r="FO429" s="1233"/>
      <c r="FP429" s="1233"/>
      <c r="FQ429" s="1233"/>
      <c r="FR429" s="1233"/>
      <c r="FS429" s="1233"/>
      <c r="FT429" s="1233"/>
      <c r="FU429" s="1233"/>
      <c r="FV429" s="1233"/>
      <c r="FW429" s="1233"/>
      <c r="FX429" s="1233"/>
      <c r="FY429" s="1233"/>
      <c r="FZ429" s="1233"/>
      <c r="GA429" s="1233"/>
      <c r="GB429" s="1233"/>
      <c r="GC429" s="1233"/>
      <c r="GD429" s="1233"/>
      <c r="GE429" s="1233"/>
      <c r="GF429" s="1233"/>
      <c r="GG429" s="1233"/>
      <c r="GH429" s="1233"/>
      <c r="GI429" s="1233"/>
      <c r="GJ429" s="1233"/>
      <c r="GK429" s="1233"/>
      <c r="GL429" s="1233"/>
      <c r="GM429" s="1233"/>
      <c r="GN429" s="1233"/>
      <c r="GO429" s="1233"/>
      <c r="GP429" s="1233"/>
      <c r="GQ429" s="1233"/>
      <c r="GR429" s="1233"/>
      <c r="GS429" s="1233"/>
      <c r="GT429" s="1233"/>
      <c r="GU429" s="1233"/>
      <c r="GV429" s="1233"/>
      <c r="GW429" s="1233"/>
      <c r="GX429" s="1233"/>
      <c r="GY429" s="1233"/>
      <c r="GZ429" s="1233"/>
      <c r="HA429" s="1233"/>
      <c r="HB429" s="1233"/>
      <c r="HC429" s="1233"/>
      <c r="HD429" s="1233"/>
      <c r="HE429" s="1233"/>
      <c r="HF429" s="1233"/>
      <c r="HG429" s="1233"/>
      <c r="HH429" s="1233"/>
      <c r="HI429" s="1233"/>
      <c r="HJ429" s="1233"/>
      <c r="HK429" s="1233"/>
      <c r="HL429" s="1233"/>
      <c r="HM429" s="1233"/>
      <c r="HN429" s="1233"/>
      <c r="HO429" s="1233"/>
    </row>
    <row r="430" spans="32:223" s="325" customFormat="1" x14ac:dyDescent="0.2">
      <c r="AF430" s="932"/>
      <c r="AG430" s="932"/>
      <c r="AH430" s="932"/>
      <c r="AI430" s="932"/>
      <c r="AJ430" s="932"/>
      <c r="AK430" s="932"/>
      <c r="AL430" s="932"/>
      <c r="AM430" s="932"/>
      <c r="AN430" s="932"/>
      <c r="AP430" s="932"/>
      <c r="AQ430" s="932"/>
      <c r="AR430" s="932"/>
      <c r="AS430" s="932"/>
      <c r="AT430" s="932"/>
      <c r="AU430" s="932"/>
      <c r="AV430" s="932"/>
      <c r="AW430" s="932"/>
      <c r="AX430" s="932"/>
      <c r="BA430" s="1253"/>
      <c r="BB430" s="1253"/>
      <c r="BC430" s="1253"/>
      <c r="BE430" s="1233"/>
      <c r="BF430" s="1233"/>
      <c r="BG430" s="1233"/>
      <c r="BH430" s="1233"/>
      <c r="BI430" s="1233"/>
      <c r="BJ430" s="1233"/>
      <c r="BK430" s="1233"/>
      <c r="BL430" s="1233"/>
      <c r="BM430" s="1233"/>
      <c r="BN430" s="1233"/>
      <c r="BO430" s="1233"/>
      <c r="BP430" s="1233"/>
      <c r="BQ430" s="1233"/>
      <c r="BR430" s="1233"/>
      <c r="BS430" s="1233"/>
      <c r="BT430" s="1233"/>
      <c r="BU430" s="1233"/>
      <c r="BV430" s="1233"/>
      <c r="BW430" s="1233"/>
      <c r="BX430" s="1233"/>
      <c r="BY430" s="1233"/>
      <c r="BZ430" s="1233"/>
      <c r="CA430" s="1233"/>
      <c r="CB430" s="1233"/>
      <c r="CC430" s="1233"/>
      <c r="CD430" s="1233"/>
      <c r="CE430" s="1233"/>
      <c r="CF430" s="1233"/>
      <c r="CG430" s="1233"/>
      <c r="CH430" s="1233"/>
      <c r="CI430" s="1233"/>
      <c r="CJ430" s="1233"/>
      <c r="CK430" s="1233"/>
      <c r="CL430" s="1233"/>
      <c r="CM430" s="1233"/>
      <c r="CN430" s="1233"/>
      <c r="CO430" s="1233"/>
      <c r="CP430" s="1233"/>
      <c r="CQ430" s="1233"/>
      <c r="CR430" s="1233"/>
      <c r="CS430" s="1233"/>
      <c r="CT430" s="1233"/>
      <c r="CU430" s="1233"/>
      <c r="CV430" s="1233"/>
      <c r="CW430" s="1233"/>
      <c r="CX430" s="1233"/>
      <c r="CY430" s="1233"/>
      <c r="CZ430" s="1233"/>
      <c r="DA430" s="1233"/>
      <c r="DB430" s="1233"/>
      <c r="DC430" s="1233"/>
      <c r="DD430" s="1233"/>
      <c r="DE430" s="1233"/>
      <c r="DF430" s="1233"/>
      <c r="DG430" s="1233"/>
      <c r="DH430" s="1233"/>
      <c r="DI430" s="1233"/>
      <c r="DJ430" s="1233"/>
      <c r="DK430" s="1233"/>
      <c r="DL430" s="1233"/>
      <c r="DM430" s="1233"/>
      <c r="DN430" s="1233"/>
      <c r="DO430" s="1233"/>
      <c r="DP430" s="1233"/>
      <c r="DQ430" s="1233"/>
      <c r="DR430" s="1233"/>
      <c r="DS430" s="1233"/>
      <c r="DT430" s="1233"/>
      <c r="DU430" s="1233"/>
      <c r="DV430" s="1233"/>
      <c r="DW430" s="1233"/>
      <c r="DX430" s="1233"/>
      <c r="DY430" s="1233"/>
      <c r="DZ430" s="1233"/>
      <c r="EA430" s="1233"/>
      <c r="EB430" s="1233"/>
      <c r="EC430" s="1233"/>
      <c r="ED430" s="1233"/>
      <c r="EE430" s="1233"/>
      <c r="EF430" s="1233"/>
      <c r="EG430" s="1233"/>
      <c r="EH430" s="1253"/>
      <c r="EI430" s="1253"/>
      <c r="EJ430" s="1253"/>
      <c r="EK430" s="1253"/>
      <c r="EM430" s="1233"/>
      <c r="EN430" s="1233"/>
      <c r="EO430" s="1233"/>
      <c r="EP430" s="1233"/>
      <c r="EQ430" s="1233"/>
      <c r="ER430" s="1233"/>
      <c r="ES430" s="1233"/>
      <c r="ET430" s="1233"/>
      <c r="EU430" s="1233"/>
      <c r="EV430" s="1233"/>
      <c r="EW430" s="1233"/>
      <c r="EX430" s="1233"/>
      <c r="EY430" s="1233"/>
      <c r="EZ430" s="1233"/>
      <c r="FA430" s="1233"/>
      <c r="FB430" s="1233"/>
      <c r="FC430" s="1233"/>
      <c r="FD430" s="1233"/>
      <c r="FE430" s="1233"/>
      <c r="FF430" s="1233"/>
      <c r="FG430" s="1233"/>
      <c r="FH430" s="1233"/>
      <c r="FI430" s="1233"/>
      <c r="FJ430" s="1233"/>
      <c r="FK430" s="1233"/>
      <c r="FL430" s="1233"/>
      <c r="FM430" s="1233"/>
      <c r="FN430" s="1233"/>
      <c r="FO430" s="1233"/>
      <c r="FP430" s="1233"/>
      <c r="FQ430" s="1233"/>
      <c r="FR430" s="1233"/>
      <c r="FS430" s="1233"/>
      <c r="FT430" s="1233"/>
      <c r="FU430" s="1233"/>
      <c r="FV430" s="1233"/>
      <c r="FW430" s="1233"/>
      <c r="FX430" s="1233"/>
      <c r="FY430" s="1233"/>
      <c r="FZ430" s="1233"/>
      <c r="GA430" s="1233"/>
      <c r="GB430" s="1233"/>
      <c r="GC430" s="1233"/>
      <c r="GD430" s="1233"/>
      <c r="GE430" s="1233"/>
      <c r="GF430" s="1233"/>
      <c r="GG430" s="1233"/>
      <c r="GH430" s="1233"/>
      <c r="GI430" s="1233"/>
      <c r="GJ430" s="1233"/>
      <c r="GK430" s="1233"/>
      <c r="GL430" s="1233"/>
      <c r="GM430" s="1233"/>
      <c r="GN430" s="1233"/>
      <c r="GO430" s="1233"/>
      <c r="GP430" s="1233"/>
      <c r="GQ430" s="1233"/>
      <c r="GR430" s="1233"/>
      <c r="GS430" s="1233"/>
      <c r="GT430" s="1233"/>
      <c r="GU430" s="1233"/>
      <c r="GV430" s="1233"/>
      <c r="GW430" s="1233"/>
      <c r="GX430" s="1233"/>
      <c r="GY430" s="1233"/>
      <c r="GZ430" s="1233"/>
      <c r="HA430" s="1233"/>
      <c r="HB430" s="1233"/>
      <c r="HC430" s="1233"/>
      <c r="HD430" s="1233"/>
      <c r="HE430" s="1233"/>
      <c r="HF430" s="1233"/>
      <c r="HG430" s="1233"/>
      <c r="HH430" s="1233"/>
      <c r="HI430" s="1233"/>
      <c r="HJ430" s="1233"/>
      <c r="HK430" s="1233"/>
      <c r="HL430" s="1233"/>
      <c r="HM430" s="1233"/>
      <c r="HN430" s="1233"/>
      <c r="HO430" s="1233"/>
    </row>
    <row r="431" spans="32:223" s="325" customFormat="1" x14ac:dyDescent="0.2">
      <c r="AF431" s="932"/>
      <c r="AG431" s="932"/>
      <c r="AH431" s="932"/>
      <c r="AI431" s="932"/>
      <c r="AJ431" s="932"/>
      <c r="AK431" s="932"/>
      <c r="AL431" s="932"/>
      <c r="AM431" s="932"/>
      <c r="AN431" s="932"/>
      <c r="AP431" s="932"/>
      <c r="AQ431" s="932"/>
      <c r="AR431" s="932"/>
      <c r="AS431" s="932"/>
      <c r="AT431" s="932"/>
      <c r="AU431" s="932"/>
      <c r="AV431" s="932"/>
      <c r="AW431" s="932"/>
      <c r="AX431" s="932"/>
      <c r="BA431" s="1253"/>
      <c r="BB431" s="1253"/>
      <c r="BC431" s="1253"/>
      <c r="BE431" s="1233"/>
      <c r="BF431" s="1233"/>
      <c r="BG431" s="1233"/>
      <c r="BH431" s="1233"/>
      <c r="BI431" s="1233"/>
      <c r="BJ431" s="1233"/>
      <c r="BK431" s="1233"/>
      <c r="BL431" s="1233"/>
      <c r="BM431" s="1233"/>
      <c r="BN431" s="1233"/>
      <c r="BO431" s="1233"/>
      <c r="BP431" s="1233"/>
      <c r="BQ431" s="1233"/>
      <c r="BR431" s="1233"/>
      <c r="BS431" s="1233"/>
      <c r="BT431" s="1233"/>
      <c r="BU431" s="1233"/>
      <c r="BV431" s="1233"/>
      <c r="BW431" s="1233"/>
      <c r="BX431" s="1233"/>
      <c r="BY431" s="1233"/>
      <c r="BZ431" s="1233"/>
      <c r="CA431" s="1233"/>
      <c r="CB431" s="1233"/>
      <c r="CC431" s="1233"/>
      <c r="CD431" s="1233"/>
      <c r="CE431" s="1233"/>
      <c r="CF431" s="1233"/>
      <c r="CG431" s="1233"/>
      <c r="CH431" s="1233"/>
      <c r="CI431" s="1233"/>
      <c r="CJ431" s="1233"/>
      <c r="CK431" s="1233"/>
      <c r="CL431" s="1233"/>
      <c r="CM431" s="1233"/>
      <c r="CN431" s="1233"/>
      <c r="CO431" s="1233"/>
      <c r="CP431" s="1233"/>
      <c r="CQ431" s="1233"/>
      <c r="CR431" s="1233"/>
      <c r="CS431" s="1233"/>
      <c r="CT431" s="1233"/>
      <c r="CU431" s="1233"/>
      <c r="CV431" s="1233"/>
      <c r="CW431" s="1233"/>
      <c r="CX431" s="1233"/>
      <c r="CY431" s="1233"/>
      <c r="CZ431" s="1233"/>
      <c r="DA431" s="1233"/>
      <c r="DB431" s="1233"/>
      <c r="DC431" s="1233"/>
      <c r="DD431" s="1233"/>
      <c r="DE431" s="1233"/>
      <c r="DF431" s="1233"/>
      <c r="DG431" s="1233"/>
      <c r="DH431" s="1233"/>
      <c r="DI431" s="1233"/>
      <c r="DJ431" s="1233"/>
      <c r="DK431" s="1233"/>
      <c r="DL431" s="1233"/>
      <c r="DM431" s="1233"/>
      <c r="DN431" s="1233"/>
      <c r="DO431" s="1233"/>
      <c r="DP431" s="1233"/>
      <c r="DQ431" s="1233"/>
      <c r="DR431" s="1233"/>
      <c r="DS431" s="1233"/>
      <c r="DT431" s="1233"/>
      <c r="DU431" s="1233"/>
      <c r="DV431" s="1233"/>
      <c r="DW431" s="1233"/>
      <c r="DX431" s="1233"/>
      <c r="DY431" s="1233"/>
      <c r="DZ431" s="1233"/>
      <c r="EA431" s="1233"/>
      <c r="EB431" s="1233"/>
      <c r="EC431" s="1233"/>
      <c r="ED431" s="1233"/>
      <c r="EE431" s="1233"/>
      <c r="EF431" s="1233"/>
      <c r="EG431" s="1233"/>
      <c r="EH431" s="1253"/>
      <c r="EI431" s="1253"/>
      <c r="EJ431" s="1253"/>
      <c r="EK431" s="1253"/>
      <c r="EM431" s="1233"/>
      <c r="EN431" s="1233"/>
      <c r="EO431" s="1233"/>
      <c r="EP431" s="1233"/>
      <c r="EQ431" s="1233"/>
      <c r="ER431" s="1233"/>
      <c r="ES431" s="1233"/>
      <c r="ET431" s="1233"/>
      <c r="EU431" s="1233"/>
      <c r="EV431" s="1233"/>
      <c r="EW431" s="1233"/>
      <c r="EX431" s="1233"/>
      <c r="EY431" s="1233"/>
      <c r="EZ431" s="1233"/>
      <c r="FA431" s="1233"/>
      <c r="FB431" s="1233"/>
      <c r="FC431" s="1233"/>
      <c r="FD431" s="1233"/>
      <c r="FE431" s="1233"/>
      <c r="FF431" s="1233"/>
      <c r="FG431" s="1233"/>
      <c r="FH431" s="1233"/>
      <c r="FI431" s="1233"/>
      <c r="FJ431" s="1233"/>
      <c r="FK431" s="1233"/>
      <c r="FL431" s="1233"/>
      <c r="FM431" s="1233"/>
      <c r="FN431" s="1233"/>
      <c r="FO431" s="1233"/>
      <c r="FP431" s="1233"/>
      <c r="FQ431" s="1233"/>
      <c r="FR431" s="1233"/>
      <c r="FS431" s="1233"/>
      <c r="FT431" s="1233"/>
      <c r="FU431" s="1233"/>
      <c r="FV431" s="1233"/>
      <c r="FW431" s="1233"/>
      <c r="FX431" s="1233"/>
      <c r="FY431" s="1233"/>
      <c r="FZ431" s="1233"/>
      <c r="GA431" s="1233"/>
      <c r="GB431" s="1233"/>
      <c r="GC431" s="1233"/>
      <c r="GD431" s="1233"/>
      <c r="GE431" s="1233"/>
      <c r="GF431" s="1233"/>
      <c r="GG431" s="1233"/>
      <c r="GH431" s="1233"/>
      <c r="GI431" s="1233"/>
      <c r="GJ431" s="1233"/>
      <c r="GK431" s="1233"/>
      <c r="GL431" s="1233"/>
      <c r="GM431" s="1233"/>
      <c r="GN431" s="1233"/>
      <c r="GO431" s="1233"/>
      <c r="GP431" s="1233"/>
      <c r="GQ431" s="1233"/>
      <c r="GR431" s="1233"/>
      <c r="GS431" s="1233"/>
      <c r="GT431" s="1233"/>
      <c r="GU431" s="1233"/>
      <c r="GV431" s="1233"/>
      <c r="GW431" s="1233"/>
      <c r="GX431" s="1233"/>
      <c r="GY431" s="1233"/>
      <c r="GZ431" s="1233"/>
      <c r="HA431" s="1233"/>
      <c r="HB431" s="1233"/>
      <c r="HC431" s="1233"/>
      <c r="HD431" s="1233"/>
      <c r="HE431" s="1233"/>
      <c r="HF431" s="1233"/>
      <c r="HG431" s="1233"/>
      <c r="HH431" s="1233"/>
      <c r="HI431" s="1233"/>
      <c r="HJ431" s="1233"/>
      <c r="HK431" s="1233"/>
      <c r="HL431" s="1233"/>
      <c r="HM431" s="1233"/>
      <c r="HN431" s="1233"/>
      <c r="HO431" s="1233"/>
    </row>
    <row r="432" spans="32:223" s="325" customFormat="1" x14ac:dyDescent="0.2">
      <c r="AF432" s="932"/>
      <c r="AG432" s="932"/>
      <c r="AH432" s="932"/>
      <c r="AI432" s="932"/>
      <c r="AJ432" s="932"/>
      <c r="AK432" s="932"/>
      <c r="AL432" s="932"/>
      <c r="AM432" s="932"/>
      <c r="AN432" s="932"/>
      <c r="AP432" s="932"/>
      <c r="AQ432" s="932"/>
      <c r="AR432" s="932"/>
      <c r="AS432" s="932"/>
      <c r="AT432" s="932"/>
      <c r="AU432" s="932"/>
      <c r="AV432" s="932"/>
      <c r="AW432" s="932"/>
      <c r="AX432" s="932"/>
      <c r="BA432" s="1253"/>
      <c r="BB432" s="1253"/>
      <c r="BC432" s="1253"/>
      <c r="BE432" s="1233"/>
      <c r="BF432" s="1233"/>
      <c r="BG432" s="1233"/>
      <c r="BH432" s="1233"/>
      <c r="BI432" s="1233"/>
      <c r="BJ432" s="1233"/>
      <c r="BK432" s="1233"/>
      <c r="BL432" s="1233"/>
      <c r="BM432" s="1233"/>
      <c r="BN432" s="1233"/>
      <c r="BO432" s="1233"/>
      <c r="BP432" s="1233"/>
      <c r="BQ432" s="1233"/>
      <c r="BR432" s="1233"/>
      <c r="BS432" s="1233"/>
      <c r="BT432" s="1233"/>
      <c r="BU432" s="1233"/>
      <c r="BV432" s="1233"/>
      <c r="BW432" s="1233"/>
      <c r="BX432" s="1233"/>
      <c r="BY432" s="1233"/>
      <c r="BZ432" s="1233"/>
      <c r="CA432" s="1233"/>
      <c r="CB432" s="1233"/>
      <c r="CC432" s="1233"/>
      <c r="CD432" s="1233"/>
      <c r="CE432" s="1233"/>
      <c r="CF432" s="1233"/>
      <c r="CG432" s="1233"/>
      <c r="CH432" s="1233"/>
      <c r="CI432" s="1233"/>
      <c r="CJ432" s="1233"/>
      <c r="CK432" s="1233"/>
      <c r="CL432" s="1233"/>
      <c r="CM432" s="1233"/>
      <c r="CN432" s="1233"/>
      <c r="CO432" s="1233"/>
      <c r="CP432" s="1233"/>
      <c r="CQ432" s="1233"/>
      <c r="CR432" s="1233"/>
      <c r="CS432" s="1233"/>
      <c r="CT432" s="1233"/>
      <c r="CU432" s="1233"/>
      <c r="CV432" s="1233"/>
      <c r="CW432" s="1233"/>
      <c r="CX432" s="1233"/>
      <c r="CY432" s="1233"/>
      <c r="CZ432" s="1233"/>
      <c r="DA432" s="1233"/>
      <c r="DB432" s="1233"/>
      <c r="DC432" s="1233"/>
      <c r="DD432" s="1233"/>
      <c r="DE432" s="1233"/>
      <c r="DF432" s="1233"/>
      <c r="DG432" s="1233"/>
      <c r="DH432" s="1233"/>
      <c r="DI432" s="1233"/>
      <c r="DJ432" s="1233"/>
      <c r="DK432" s="1233"/>
      <c r="DL432" s="1233"/>
      <c r="DM432" s="1233"/>
      <c r="DN432" s="1233"/>
      <c r="DO432" s="1233"/>
      <c r="DP432" s="1233"/>
      <c r="DQ432" s="1233"/>
      <c r="DR432" s="1233"/>
      <c r="DS432" s="1233"/>
      <c r="DT432" s="1233"/>
      <c r="DU432" s="1233"/>
      <c r="DV432" s="1233"/>
      <c r="DW432" s="1233"/>
      <c r="DX432" s="1233"/>
      <c r="DY432" s="1233"/>
      <c r="DZ432" s="1233"/>
      <c r="EA432" s="1233"/>
      <c r="EB432" s="1233"/>
      <c r="EC432" s="1233"/>
      <c r="ED432" s="1233"/>
      <c r="EE432" s="1233"/>
      <c r="EF432" s="1233"/>
      <c r="EG432" s="1233"/>
      <c r="EH432" s="1253"/>
      <c r="EI432" s="1253"/>
      <c r="EJ432" s="1253"/>
      <c r="EK432" s="1253"/>
      <c r="EM432" s="1233"/>
      <c r="EN432" s="1233"/>
      <c r="EO432" s="1233"/>
      <c r="EP432" s="1233"/>
      <c r="EQ432" s="1233"/>
      <c r="ER432" s="1233"/>
      <c r="ES432" s="1233"/>
      <c r="ET432" s="1233"/>
      <c r="EU432" s="1233"/>
      <c r="EV432" s="1233"/>
      <c r="EW432" s="1233"/>
      <c r="EX432" s="1233"/>
      <c r="EY432" s="1233"/>
      <c r="EZ432" s="1233"/>
      <c r="FA432" s="1233"/>
      <c r="FB432" s="1233"/>
      <c r="FC432" s="1233"/>
      <c r="FD432" s="1233"/>
      <c r="FE432" s="1233"/>
      <c r="FF432" s="1233"/>
      <c r="FG432" s="1233"/>
      <c r="FH432" s="1233"/>
      <c r="FI432" s="1233"/>
      <c r="FJ432" s="1233"/>
      <c r="FK432" s="1233"/>
      <c r="FL432" s="1233"/>
      <c r="FM432" s="1233"/>
      <c r="FN432" s="1233"/>
      <c r="FO432" s="1233"/>
      <c r="FP432" s="1233"/>
      <c r="FQ432" s="1233"/>
      <c r="FR432" s="1233"/>
      <c r="FS432" s="1233"/>
      <c r="FT432" s="1233"/>
      <c r="FU432" s="1233"/>
      <c r="FV432" s="1233"/>
      <c r="FW432" s="1233"/>
      <c r="FX432" s="1233"/>
      <c r="FY432" s="1233"/>
      <c r="FZ432" s="1233"/>
      <c r="GA432" s="1233"/>
      <c r="GB432" s="1233"/>
      <c r="GC432" s="1233"/>
      <c r="GD432" s="1233"/>
      <c r="GE432" s="1233"/>
      <c r="GF432" s="1233"/>
      <c r="GG432" s="1233"/>
      <c r="GH432" s="1233"/>
      <c r="GI432" s="1233"/>
      <c r="GJ432" s="1233"/>
      <c r="GK432" s="1233"/>
      <c r="GL432" s="1233"/>
      <c r="GM432" s="1233"/>
      <c r="GN432" s="1233"/>
      <c r="GO432" s="1233"/>
      <c r="GP432" s="1233"/>
      <c r="GQ432" s="1233"/>
      <c r="GR432" s="1233"/>
      <c r="GS432" s="1233"/>
      <c r="GT432" s="1233"/>
      <c r="GU432" s="1233"/>
      <c r="GV432" s="1233"/>
      <c r="GW432" s="1233"/>
      <c r="GX432" s="1233"/>
      <c r="GY432" s="1233"/>
      <c r="GZ432" s="1233"/>
      <c r="HA432" s="1233"/>
      <c r="HB432" s="1233"/>
      <c r="HC432" s="1233"/>
      <c r="HD432" s="1233"/>
      <c r="HE432" s="1233"/>
      <c r="HF432" s="1233"/>
      <c r="HG432" s="1233"/>
      <c r="HH432" s="1233"/>
      <c r="HI432" s="1233"/>
      <c r="HJ432" s="1233"/>
      <c r="HK432" s="1233"/>
      <c r="HL432" s="1233"/>
      <c r="HM432" s="1233"/>
      <c r="HN432" s="1233"/>
      <c r="HO432" s="1233"/>
    </row>
    <row r="433" spans="32:223" s="325" customFormat="1" x14ac:dyDescent="0.2">
      <c r="AF433" s="932"/>
      <c r="AG433" s="932"/>
      <c r="AH433" s="932"/>
      <c r="AI433" s="932"/>
      <c r="AJ433" s="932"/>
      <c r="AK433" s="932"/>
      <c r="AL433" s="932"/>
      <c r="AM433" s="932"/>
      <c r="AN433" s="932"/>
      <c r="AP433" s="932"/>
      <c r="AQ433" s="932"/>
      <c r="AR433" s="932"/>
      <c r="AS433" s="932"/>
      <c r="AT433" s="932"/>
      <c r="AU433" s="932"/>
      <c r="AV433" s="932"/>
      <c r="AW433" s="932"/>
      <c r="AX433" s="932"/>
      <c r="BA433" s="1253"/>
      <c r="BB433" s="1253"/>
      <c r="BC433" s="1253"/>
      <c r="BE433" s="1233"/>
      <c r="BF433" s="1233"/>
      <c r="BG433" s="1233"/>
      <c r="BH433" s="1233"/>
      <c r="BI433" s="1233"/>
      <c r="BJ433" s="1233"/>
      <c r="BK433" s="1233"/>
      <c r="BL433" s="1233"/>
      <c r="BM433" s="1233"/>
      <c r="BN433" s="1233"/>
      <c r="BO433" s="1233"/>
      <c r="BP433" s="1233"/>
      <c r="BQ433" s="1233"/>
      <c r="BR433" s="1233"/>
      <c r="BS433" s="1233"/>
      <c r="BT433" s="1233"/>
      <c r="BU433" s="1233"/>
      <c r="BV433" s="1233"/>
      <c r="BW433" s="1233"/>
      <c r="BX433" s="1233"/>
      <c r="BY433" s="1233"/>
      <c r="BZ433" s="1233"/>
      <c r="CA433" s="1233"/>
      <c r="CB433" s="1233"/>
      <c r="CC433" s="1233"/>
      <c r="CD433" s="1233"/>
      <c r="CE433" s="1233"/>
      <c r="CF433" s="1233"/>
      <c r="CG433" s="1233"/>
      <c r="CH433" s="1233"/>
      <c r="CI433" s="1233"/>
      <c r="CJ433" s="1233"/>
      <c r="CK433" s="1233"/>
      <c r="CL433" s="1233"/>
      <c r="CM433" s="1233"/>
      <c r="CN433" s="1233"/>
      <c r="CO433" s="1233"/>
      <c r="CP433" s="1233"/>
      <c r="CQ433" s="1233"/>
      <c r="CR433" s="1233"/>
      <c r="CS433" s="1233"/>
      <c r="CT433" s="1233"/>
      <c r="CU433" s="1233"/>
      <c r="CV433" s="1233"/>
      <c r="CW433" s="1233"/>
      <c r="CX433" s="1233"/>
      <c r="CY433" s="1233"/>
      <c r="CZ433" s="1233"/>
      <c r="DA433" s="1233"/>
      <c r="DB433" s="1233"/>
      <c r="DC433" s="1233"/>
      <c r="DD433" s="1233"/>
      <c r="DE433" s="1233"/>
      <c r="DF433" s="1233"/>
      <c r="DG433" s="1233"/>
      <c r="DH433" s="1233"/>
      <c r="DI433" s="1233"/>
      <c r="DJ433" s="1233"/>
      <c r="DK433" s="1233"/>
      <c r="DL433" s="1233"/>
      <c r="DM433" s="1233"/>
      <c r="DN433" s="1233"/>
      <c r="DO433" s="1233"/>
      <c r="DP433" s="1233"/>
      <c r="DQ433" s="1233"/>
      <c r="DR433" s="1233"/>
      <c r="DS433" s="1233"/>
      <c r="DT433" s="1233"/>
      <c r="DU433" s="1233"/>
      <c r="DV433" s="1233"/>
      <c r="DW433" s="1233"/>
      <c r="DX433" s="1233"/>
      <c r="DY433" s="1233"/>
      <c r="DZ433" s="1233"/>
      <c r="EA433" s="1233"/>
      <c r="EB433" s="1233"/>
      <c r="EC433" s="1233"/>
      <c r="ED433" s="1233"/>
      <c r="EE433" s="1233"/>
      <c r="EF433" s="1233"/>
      <c r="EG433" s="1233"/>
      <c r="EH433" s="1253"/>
      <c r="EI433" s="1253"/>
      <c r="EJ433" s="1253"/>
      <c r="EK433" s="1253"/>
      <c r="EM433" s="1233"/>
      <c r="EN433" s="1233"/>
      <c r="EO433" s="1233"/>
      <c r="EP433" s="1233"/>
      <c r="EQ433" s="1233"/>
      <c r="ER433" s="1233"/>
      <c r="ES433" s="1233"/>
      <c r="ET433" s="1233"/>
      <c r="EU433" s="1233"/>
      <c r="EV433" s="1233"/>
      <c r="EW433" s="1233"/>
      <c r="EX433" s="1233"/>
      <c r="EY433" s="1233"/>
      <c r="EZ433" s="1233"/>
      <c r="FA433" s="1233"/>
      <c r="FB433" s="1233"/>
      <c r="FC433" s="1233"/>
      <c r="FD433" s="1233"/>
      <c r="FE433" s="1233"/>
      <c r="FF433" s="1233"/>
      <c r="FG433" s="1233"/>
      <c r="FH433" s="1233"/>
      <c r="FI433" s="1233"/>
      <c r="FJ433" s="1233"/>
      <c r="FK433" s="1233"/>
      <c r="FL433" s="1233"/>
      <c r="FM433" s="1233"/>
      <c r="FN433" s="1233"/>
      <c r="FO433" s="1233"/>
      <c r="FP433" s="1233"/>
      <c r="FQ433" s="1233"/>
      <c r="FR433" s="1233"/>
      <c r="FS433" s="1233"/>
      <c r="FT433" s="1233"/>
      <c r="FU433" s="1233"/>
      <c r="FV433" s="1233"/>
      <c r="FW433" s="1233"/>
      <c r="FX433" s="1233"/>
      <c r="FY433" s="1233"/>
      <c r="FZ433" s="1233"/>
      <c r="GA433" s="1233"/>
      <c r="GB433" s="1233"/>
      <c r="GC433" s="1233"/>
      <c r="GD433" s="1233"/>
      <c r="GE433" s="1233"/>
      <c r="GF433" s="1233"/>
      <c r="GG433" s="1233"/>
      <c r="GH433" s="1233"/>
      <c r="GI433" s="1233"/>
      <c r="GJ433" s="1233"/>
      <c r="GK433" s="1233"/>
      <c r="GL433" s="1233"/>
      <c r="GM433" s="1233"/>
      <c r="GN433" s="1233"/>
      <c r="GO433" s="1233"/>
      <c r="GP433" s="1233"/>
      <c r="GQ433" s="1233"/>
      <c r="GR433" s="1233"/>
      <c r="GS433" s="1233"/>
      <c r="GT433" s="1233"/>
      <c r="GU433" s="1233"/>
      <c r="GV433" s="1233"/>
      <c r="GW433" s="1233"/>
      <c r="GX433" s="1233"/>
      <c r="GY433" s="1233"/>
      <c r="GZ433" s="1233"/>
      <c r="HA433" s="1233"/>
      <c r="HB433" s="1233"/>
      <c r="HC433" s="1233"/>
      <c r="HD433" s="1233"/>
      <c r="HE433" s="1233"/>
      <c r="HF433" s="1233"/>
      <c r="HG433" s="1233"/>
      <c r="HH433" s="1233"/>
      <c r="HI433" s="1233"/>
      <c r="HJ433" s="1233"/>
      <c r="HK433" s="1233"/>
      <c r="HL433" s="1233"/>
      <c r="HM433" s="1233"/>
      <c r="HN433" s="1233"/>
      <c r="HO433" s="1233"/>
    </row>
    <row r="434" spans="32:223" s="325" customFormat="1" x14ac:dyDescent="0.2">
      <c r="AF434" s="932"/>
      <c r="AG434" s="932"/>
      <c r="AH434" s="932"/>
      <c r="AI434" s="932"/>
      <c r="AJ434" s="932"/>
      <c r="AK434" s="932"/>
      <c r="AL434" s="932"/>
      <c r="AM434" s="932"/>
      <c r="AN434" s="932"/>
      <c r="AP434" s="932"/>
      <c r="AQ434" s="932"/>
      <c r="AR434" s="932"/>
      <c r="AS434" s="932"/>
      <c r="AT434" s="932"/>
      <c r="AU434" s="932"/>
      <c r="AV434" s="932"/>
      <c r="AW434" s="932"/>
      <c r="AX434" s="932"/>
      <c r="BA434" s="1253"/>
      <c r="BB434" s="1253"/>
      <c r="BC434" s="1253"/>
      <c r="BE434" s="1233"/>
      <c r="BF434" s="1233"/>
      <c r="BG434" s="1233"/>
      <c r="BH434" s="1233"/>
      <c r="BI434" s="1233"/>
      <c r="BJ434" s="1233"/>
      <c r="BK434" s="1233"/>
      <c r="BL434" s="1233"/>
      <c r="BM434" s="1233"/>
      <c r="BN434" s="1233"/>
      <c r="BO434" s="1233"/>
      <c r="BP434" s="1233"/>
      <c r="BQ434" s="1233"/>
      <c r="BR434" s="1233"/>
      <c r="BS434" s="1233"/>
      <c r="BT434" s="1233"/>
      <c r="BU434" s="1233"/>
      <c r="BV434" s="1233"/>
      <c r="BW434" s="1233"/>
      <c r="BX434" s="1233"/>
      <c r="BY434" s="1233"/>
      <c r="BZ434" s="1233"/>
      <c r="CA434" s="1233"/>
      <c r="CB434" s="1233"/>
      <c r="CC434" s="1233"/>
      <c r="CD434" s="1233"/>
      <c r="CE434" s="1233"/>
      <c r="CF434" s="1233"/>
      <c r="CG434" s="1233"/>
      <c r="CH434" s="1233"/>
      <c r="CI434" s="1233"/>
      <c r="CJ434" s="1233"/>
      <c r="CK434" s="1233"/>
      <c r="CL434" s="1233"/>
      <c r="CM434" s="1233"/>
      <c r="CN434" s="1233"/>
      <c r="CO434" s="1233"/>
      <c r="CP434" s="1233"/>
      <c r="CQ434" s="1233"/>
      <c r="CR434" s="1233"/>
      <c r="CS434" s="1233"/>
      <c r="CT434" s="1233"/>
      <c r="CU434" s="1233"/>
      <c r="CV434" s="1233"/>
      <c r="CW434" s="1233"/>
      <c r="CX434" s="1233"/>
      <c r="CY434" s="1233"/>
      <c r="CZ434" s="1233"/>
      <c r="DA434" s="1233"/>
      <c r="DB434" s="1233"/>
      <c r="DC434" s="1233"/>
      <c r="DD434" s="1233"/>
      <c r="DE434" s="1233"/>
      <c r="DF434" s="1233"/>
      <c r="DG434" s="1233"/>
      <c r="DH434" s="1233"/>
      <c r="DI434" s="1233"/>
      <c r="DJ434" s="1233"/>
      <c r="DK434" s="1233"/>
      <c r="DL434" s="1233"/>
      <c r="DM434" s="1233"/>
      <c r="DN434" s="1233"/>
      <c r="DO434" s="1233"/>
      <c r="DP434" s="1233"/>
      <c r="DQ434" s="1233"/>
      <c r="DR434" s="1233"/>
      <c r="DS434" s="1233"/>
      <c r="DT434" s="1233"/>
      <c r="DU434" s="1233"/>
      <c r="DV434" s="1233"/>
      <c r="DW434" s="1233"/>
      <c r="DX434" s="1233"/>
      <c r="DY434" s="1233"/>
      <c r="DZ434" s="1233"/>
      <c r="EA434" s="1233"/>
      <c r="EB434" s="1233"/>
      <c r="EC434" s="1233"/>
      <c r="ED434" s="1233"/>
      <c r="EE434" s="1233"/>
      <c r="EF434" s="1233"/>
      <c r="EG434" s="1233"/>
      <c r="EH434" s="1253"/>
      <c r="EI434" s="1253"/>
      <c r="EJ434" s="1253"/>
      <c r="EK434" s="1253"/>
      <c r="EM434" s="1233"/>
      <c r="EN434" s="1233"/>
      <c r="EO434" s="1233"/>
      <c r="EP434" s="1233"/>
      <c r="EQ434" s="1233"/>
      <c r="ER434" s="1233"/>
      <c r="ES434" s="1233"/>
      <c r="ET434" s="1233"/>
      <c r="EU434" s="1233"/>
      <c r="EV434" s="1233"/>
      <c r="EW434" s="1233"/>
      <c r="EX434" s="1233"/>
      <c r="EY434" s="1233"/>
      <c r="EZ434" s="1233"/>
      <c r="FA434" s="1233"/>
      <c r="FB434" s="1233"/>
      <c r="FC434" s="1233"/>
      <c r="FD434" s="1233"/>
      <c r="FE434" s="1233"/>
      <c r="FF434" s="1233"/>
      <c r="FG434" s="1233"/>
      <c r="FH434" s="1233"/>
      <c r="FI434" s="1233"/>
      <c r="FJ434" s="1233"/>
      <c r="FK434" s="1233"/>
      <c r="FL434" s="1233"/>
      <c r="FM434" s="1233"/>
      <c r="FN434" s="1233"/>
      <c r="FO434" s="1233"/>
      <c r="FP434" s="1233"/>
      <c r="FQ434" s="1233"/>
      <c r="FR434" s="1233"/>
      <c r="FS434" s="1233"/>
      <c r="FT434" s="1233"/>
      <c r="FU434" s="1233"/>
      <c r="FV434" s="1233"/>
      <c r="FW434" s="1233"/>
      <c r="FX434" s="1233"/>
      <c r="FY434" s="1233"/>
      <c r="FZ434" s="1233"/>
      <c r="GA434" s="1233"/>
      <c r="GB434" s="1233"/>
      <c r="GC434" s="1233"/>
      <c r="GD434" s="1233"/>
      <c r="GE434" s="1233"/>
      <c r="GF434" s="1233"/>
      <c r="GG434" s="1233"/>
      <c r="GH434" s="1233"/>
      <c r="GI434" s="1233"/>
      <c r="GJ434" s="1233"/>
      <c r="GK434" s="1233"/>
      <c r="GL434" s="1233"/>
      <c r="GM434" s="1233"/>
      <c r="GN434" s="1233"/>
      <c r="GO434" s="1233"/>
      <c r="GP434" s="1233"/>
      <c r="GQ434" s="1233"/>
      <c r="GR434" s="1233"/>
      <c r="GS434" s="1233"/>
      <c r="GT434" s="1233"/>
      <c r="GU434" s="1233"/>
      <c r="GV434" s="1233"/>
      <c r="GW434" s="1233"/>
      <c r="GX434" s="1233"/>
      <c r="GY434" s="1233"/>
      <c r="GZ434" s="1233"/>
      <c r="HA434" s="1233"/>
      <c r="HB434" s="1233"/>
      <c r="HC434" s="1233"/>
      <c r="HD434" s="1233"/>
      <c r="HE434" s="1233"/>
      <c r="HF434" s="1233"/>
      <c r="HG434" s="1233"/>
      <c r="HH434" s="1233"/>
      <c r="HI434" s="1233"/>
      <c r="HJ434" s="1233"/>
      <c r="HK434" s="1233"/>
      <c r="HL434" s="1233"/>
      <c r="HM434" s="1233"/>
      <c r="HN434" s="1233"/>
      <c r="HO434" s="1233"/>
    </row>
    <row r="435" spans="32:223" s="325" customFormat="1" x14ac:dyDescent="0.2">
      <c r="AF435" s="932"/>
      <c r="AG435" s="932"/>
      <c r="AH435" s="932"/>
      <c r="AI435" s="932"/>
      <c r="AJ435" s="932"/>
      <c r="AK435" s="932"/>
      <c r="AL435" s="932"/>
      <c r="AM435" s="932"/>
      <c r="AN435" s="932"/>
      <c r="AP435" s="932"/>
      <c r="AQ435" s="932"/>
      <c r="AR435" s="932"/>
      <c r="AS435" s="932"/>
      <c r="AT435" s="932"/>
      <c r="AU435" s="932"/>
      <c r="AV435" s="932"/>
      <c r="AW435" s="932"/>
      <c r="AX435" s="932"/>
      <c r="BA435" s="1253"/>
      <c r="BB435" s="1253"/>
      <c r="BC435" s="1253"/>
      <c r="BE435" s="1233"/>
      <c r="BF435" s="1233"/>
      <c r="BG435" s="1233"/>
      <c r="BH435" s="1233"/>
      <c r="BI435" s="1233"/>
      <c r="BJ435" s="1233"/>
      <c r="BK435" s="1233"/>
      <c r="BL435" s="1233"/>
      <c r="BM435" s="1233"/>
      <c r="BN435" s="1233"/>
      <c r="BO435" s="1233"/>
      <c r="BP435" s="1233"/>
      <c r="BQ435" s="1233"/>
      <c r="BR435" s="1233"/>
      <c r="BS435" s="1233"/>
      <c r="BT435" s="1233"/>
      <c r="BU435" s="1233"/>
      <c r="BV435" s="1233"/>
      <c r="BW435" s="1233"/>
      <c r="BX435" s="1233"/>
      <c r="BY435" s="1233"/>
      <c r="BZ435" s="1233"/>
      <c r="CA435" s="1233"/>
      <c r="CB435" s="1233"/>
      <c r="CC435" s="1233"/>
      <c r="CD435" s="1233"/>
      <c r="CE435" s="1233"/>
      <c r="CF435" s="1233"/>
      <c r="CG435" s="1233"/>
      <c r="CH435" s="1233"/>
      <c r="CI435" s="1233"/>
      <c r="CJ435" s="1233"/>
      <c r="CK435" s="1233"/>
      <c r="CL435" s="1233"/>
      <c r="CM435" s="1233"/>
      <c r="CN435" s="1233"/>
      <c r="CO435" s="1233"/>
      <c r="CP435" s="1233"/>
      <c r="CQ435" s="1233"/>
      <c r="CR435" s="1233"/>
      <c r="CS435" s="1233"/>
      <c r="CT435" s="1233"/>
      <c r="CU435" s="1233"/>
      <c r="CV435" s="1233"/>
      <c r="CW435" s="1233"/>
      <c r="CX435" s="1233"/>
      <c r="CY435" s="1233"/>
      <c r="CZ435" s="1233"/>
      <c r="DA435" s="1233"/>
      <c r="DB435" s="1233"/>
      <c r="DC435" s="1233"/>
      <c r="DD435" s="1233"/>
      <c r="DE435" s="1233"/>
      <c r="DF435" s="1233"/>
      <c r="DG435" s="1233"/>
      <c r="DH435" s="1233"/>
      <c r="DI435" s="1233"/>
      <c r="DJ435" s="1233"/>
      <c r="DK435" s="1233"/>
      <c r="DL435" s="1233"/>
      <c r="DM435" s="1233"/>
      <c r="DN435" s="1233"/>
      <c r="DO435" s="1233"/>
      <c r="DP435" s="1233"/>
      <c r="DQ435" s="1233"/>
      <c r="DR435" s="1233"/>
      <c r="DS435" s="1233"/>
      <c r="DT435" s="1233"/>
      <c r="DU435" s="1233"/>
      <c r="DV435" s="1233"/>
      <c r="DW435" s="1233"/>
      <c r="DX435" s="1233"/>
      <c r="DY435" s="1233"/>
      <c r="DZ435" s="1233"/>
      <c r="EA435" s="1233"/>
      <c r="EB435" s="1233"/>
      <c r="EC435" s="1233"/>
      <c r="ED435" s="1233"/>
      <c r="EE435" s="1233"/>
      <c r="EF435" s="1233"/>
      <c r="EG435" s="1233"/>
      <c r="EH435" s="1253"/>
      <c r="EI435" s="1253"/>
      <c r="EJ435" s="1253"/>
      <c r="EK435" s="1253"/>
      <c r="EM435" s="1233"/>
      <c r="EN435" s="1233"/>
      <c r="EO435" s="1233"/>
      <c r="EP435" s="1233"/>
      <c r="EQ435" s="1233"/>
      <c r="ER435" s="1233"/>
      <c r="ES435" s="1233"/>
      <c r="ET435" s="1233"/>
      <c r="EU435" s="1233"/>
      <c r="EV435" s="1233"/>
      <c r="EW435" s="1233"/>
      <c r="EX435" s="1233"/>
      <c r="EY435" s="1233"/>
      <c r="EZ435" s="1233"/>
      <c r="FA435" s="1233"/>
      <c r="FB435" s="1233"/>
      <c r="FC435" s="1233"/>
      <c r="FD435" s="1233"/>
      <c r="FE435" s="1233"/>
      <c r="FF435" s="1233"/>
      <c r="FG435" s="1233"/>
      <c r="FH435" s="1233"/>
      <c r="FI435" s="1233"/>
      <c r="FJ435" s="1233"/>
      <c r="FK435" s="1233"/>
      <c r="FL435" s="1233"/>
      <c r="FM435" s="1233"/>
      <c r="FN435" s="1233"/>
      <c r="FO435" s="1233"/>
      <c r="FP435" s="1233"/>
      <c r="FQ435" s="1233"/>
      <c r="FR435" s="1233"/>
      <c r="FS435" s="1233"/>
      <c r="FT435" s="1233"/>
      <c r="FU435" s="1233"/>
      <c r="FV435" s="1233"/>
      <c r="FW435" s="1233"/>
      <c r="FX435" s="1233"/>
      <c r="FY435" s="1233"/>
      <c r="FZ435" s="1233"/>
      <c r="GA435" s="1233"/>
      <c r="GB435" s="1233"/>
      <c r="GC435" s="1233"/>
      <c r="GD435" s="1233"/>
      <c r="GE435" s="1233"/>
      <c r="GF435" s="1233"/>
      <c r="GG435" s="1233"/>
      <c r="GH435" s="1233"/>
      <c r="GI435" s="1233"/>
      <c r="GJ435" s="1233"/>
      <c r="GK435" s="1233"/>
      <c r="GL435" s="1233"/>
      <c r="GM435" s="1233"/>
      <c r="GN435" s="1233"/>
      <c r="GO435" s="1233"/>
      <c r="GP435" s="1233"/>
      <c r="GQ435" s="1233"/>
      <c r="GR435" s="1233"/>
      <c r="GS435" s="1233"/>
      <c r="GT435" s="1233"/>
      <c r="GU435" s="1233"/>
      <c r="GV435" s="1233"/>
      <c r="GW435" s="1233"/>
      <c r="GX435" s="1233"/>
      <c r="GY435" s="1233"/>
      <c r="GZ435" s="1233"/>
      <c r="HA435" s="1233"/>
      <c r="HB435" s="1233"/>
      <c r="HC435" s="1233"/>
      <c r="HD435" s="1233"/>
      <c r="HE435" s="1233"/>
      <c r="HF435" s="1233"/>
      <c r="HG435" s="1233"/>
      <c r="HH435" s="1233"/>
      <c r="HI435" s="1233"/>
      <c r="HJ435" s="1233"/>
      <c r="HK435" s="1233"/>
      <c r="HL435" s="1233"/>
      <c r="HM435" s="1233"/>
      <c r="HN435" s="1233"/>
      <c r="HO435" s="1233"/>
    </row>
    <row r="436" spans="32:223" s="325" customFormat="1" x14ac:dyDescent="0.2">
      <c r="AF436" s="932"/>
      <c r="AG436" s="932"/>
      <c r="AH436" s="932"/>
      <c r="AI436" s="932"/>
      <c r="AJ436" s="932"/>
      <c r="AK436" s="932"/>
      <c r="AL436" s="932"/>
      <c r="AM436" s="932"/>
      <c r="AN436" s="932"/>
      <c r="AP436" s="932"/>
      <c r="AQ436" s="932"/>
      <c r="AR436" s="932"/>
      <c r="AS436" s="932"/>
      <c r="AT436" s="932"/>
      <c r="AU436" s="932"/>
      <c r="AV436" s="932"/>
      <c r="AW436" s="932"/>
      <c r="AX436" s="932"/>
      <c r="BA436" s="1253"/>
      <c r="BB436" s="1253"/>
      <c r="BC436" s="1253"/>
      <c r="BE436" s="1233"/>
      <c r="BF436" s="1233"/>
      <c r="BG436" s="1233"/>
      <c r="BH436" s="1233"/>
      <c r="BI436" s="1233"/>
      <c r="BJ436" s="1233"/>
      <c r="BK436" s="1233"/>
      <c r="BL436" s="1233"/>
      <c r="BM436" s="1233"/>
      <c r="BN436" s="1233"/>
      <c r="BO436" s="1233"/>
      <c r="BP436" s="1233"/>
      <c r="BQ436" s="1233"/>
      <c r="BR436" s="1233"/>
      <c r="BS436" s="1233"/>
      <c r="BT436" s="1233"/>
      <c r="BU436" s="1233"/>
      <c r="BV436" s="1233"/>
      <c r="BW436" s="1233"/>
      <c r="BX436" s="1233"/>
      <c r="BY436" s="1233"/>
      <c r="BZ436" s="1233"/>
      <c r="CA436" s="1233"/>
      <c r="CB436" s="1233"/>
      <c r="CC436" s="1233"/>
      <c r="CD436" s="1233"/>
      <c r="CE436" s="1233"/>
      <c r="CF436" s="1233"/>
      <c r="CG436" s="1233"/>
      <c r="CH436" s="1233"/>
      <c r="CI436" s="1233"/>
      <c r="CJ436" s="1233"/>
      <c r="CK436" s="1233"/>
      <c r="CL436" s="1233"/>
      <c r="CM436" s="1233"/>
      <c r="CN436" s="1233"/>
      <c r="CO436" s="1233"/>
      <c r="CP436" s="1233"/>
      <c r="CQ436" s="1233"/>
      <c r="CR436" s="1233"/>
      <c r="CS436" s="1233"/>
      <c r="CT436" s="1233"/>
      <c r="CU436" s="1233"/>
      <c r="CV436" s="1233"/>
      <c r="CW436" s="1233"/>
      <c r="CX436" s="1233"/>
      <c r="CY436" s="1233"/>
      <c r="CZ436" s="1233"/>
      <c r="DA436" s="1233"/>
      <c r="DB436" s="1233"/>
      <c r="DC436" s="1233"/>
      <c r="DD436" s="1233"/>
      <c r="DE436" s="1233"/>
      <c r="DF436" s="1233"/>
      <c r="DG436" s="1233"/>
      <c r="DH436" s="1233"/>
      <c r="DI436" s="1233"/>
      <c r="DJ436" s="1233"/>
      <c r="DK436" s="1233"/>
      <c r="DL436" s="1233"/>
      <c r="DM436" s="1233"/>
      <c r="DN436" s="1233"/>
      <c r="DO436" s="1233"/>
      <c r="DP436" s="1233"/>
      <c r="DQ436" s="1233"/>
      <c r="DR436" s="1233"/>
      <c r="DS436" s="1233"/>
      <c r="DT436" s="1233"/>
      <c r="DU436" s="1233"/>
      <c r="DV436" s="1233"/>
      <c r="DW436" s="1233"/>
      <c r="DX436" s="1233"/>
      <c r="DY436" s="1233"/>
      <c r="DZ436" s="1233"/>
      <c r="EA436" s="1233"/>
      <c r="EB436" s="1233"/>
      <c r="EC436" s="1233"/>
      <c r="ED436" s="1233"/>
      <c r="EE436" s="1233"/>
      <c r="EF436" s="1233"/>
      <c r="EG436" s="1233"/>
      <c r="EH436" s="1253"/>
      <c r="EI436" s="1253"/>
      <c r="EJ436" s="1253"/>
      <c r="EK436" s="1253"/>
      <c r="EM436" s="1233"/>
      <c r="EN436" s="1233"/>
      <c r="EO436" s="1233"/>
      <c r="EP436" s="1233"/>
      <c r="EQ436" s="1233"/>
      <c r="ER436" s="1233"/>
      <c r="ES436" s="1233"/>
      <c r="ET436" s="1233"/>
      <c r="EU436" s="1233"/>
      <c r="EV436" s="1233"/>
      <c r="EW436" s="1233"/>
      <c r="EX436" s="1233"/>
      <c r="EY436" s="1233"/>
      <c r="EZ436" s="1233"/>
      <c r="FA436" s="1233"/>
      <c r="FB436" s="1233"/>
      <c r="FC436" s="1233"/>
      <c r="FD436" s="1233"/>
      <c r="FE436" s="1233"/>
      <c r="FF436" s="1233"/>
      <c r="FG436" s="1233"/>
      <c r="FH436" s="1233"/>
      <c r="FI436" s="1233"/>
      <c r="FJ436" s="1233"/>
      <c r="FK436" s="1233"/>
      <c r="FL436" s="1233"/>
      <c r="FM436" s="1233"/>
      <c r="FN436" s="1233"/>
      <c r="FO436" s="1233"/>
      <c r="FP436" s="1233"/>
      <c r="FQ436" s="1233"/>
      <c r="FR436" s="1233"/>
      <c r="FS436" s="1233"/>
      <c r="FT436" s="1233"/>
      <c r="FU436" s="1233"/>
      <c r="FV436" s="1233"/>
      <c r="FW436" s="1233"/>
      <c r="FX436" s="1233"/>
      <c r="FY436" s="1233"/>
      <c r="FZ436" s="1233"/>
      <c r="GA436" s="1233"/>
      <c r="GB436" s="1233"/>
      <c r="GC436" s="1233"/>
      <c r="GD436" s="1233"/>
      <c r="GE436" s="1233"/>
      <c r="GF436" s="1233"/>
      <c r="GG436" s="1233"/>
      <c r="GH436" s="1233"/>
      <c r="GI436" s="1233"/>
      <c r="GJ436" s="1233"/>
      <c r="GK436" s="1233"/>
      <c r="GL436" s="1233"/>
      <c r="GM436" s="1233"/>
      <c r="GN436" s="1233"/>
      <c r="GO436" s="1233"/>
      <c r="GP436" s="1233"/>
      <c r="GQ436" s="1233"/>
      <c r="GR436" s="1233"/>
      <c r="GS436" s="1233"/>
      <c r="GT436" s="1233"/>
      <c r="GU436" s="1233"/>
      <c r="GV436" s="1233"/>
      <c r="GW436" s="1233"/>
      <c r="GX436" s="1233"/>
      <c r="GY436" s="1233"/>
      <c r="GZ436" s="1233"/>
      <c r="HA436" s="1233"/>
      <c r="HB436" s="1233"/>
      <c r="HC436" s="1233"/>
      <c r="HD436" s="1233"/>
      <c r="HE436" s="1233"/>
      <c r="HF436" s="1233"/>
      <c r="HG436" s="1233"/>
      <c r="HH436" s="1233"/>
      <c r="HI436" s="1233"/>
      <c r="HJ436" s="1233"/>
      <c r="HK436" s="1233"/>
      <c r="HL436" s="1233"/>
      <c r="HM436" s="1233"/>
      <c r="HN436" s="1233"/>
      <c r="HO436" s="1233"/>
    </row>
    <row r="437" spans="32:223" s="325" customFormat="1" x14ac:dyDescent="0.2">
      <c r="AF437" s="932"/>
      <c r="AG437" s="932"/>
      <c r="AH437" s="932"/>
      <c r="AI437" s="932"/>
      <c r="AJ437" s="932"/>
      <c r="AK437" s="932"/>
      <c r="AL437" s="932"/>
      <c r="AM437" s="932"/>
      <c r="AN437" s="932"/>
      <c r="AP437" s="932"/>
      <c r="AQ437" s="932"/>
      <c r="AR437" s="932"/>
      <c r="AS437" s="932"/>
      <c r="AT437" s="932"/>
      <c r="AU437" s="932"/>
      <c r="AV437" s="932"/>
      <c r="AW437" s="932"/>
      <c r="AX437" s="932"/>
      <c r="BA437" s="1253"/>
      <c r="BB437" s="1253"/>
      <c r="BC437" s="1253"/>
      <c r="BE437" s="1233"/>
      <c r="BF437" s="1233"/>
      <c r="BG437" s="1233"/>
      <c r="BH437" s="1233"/>
      <c r="BI437" s="1233"/>
      <c r="BJ437" s="1233"/>
      <c r="BK437" s="1233"/>
      <c r="BL437" s="1233"/>
      <c r="BM437" s="1233"/>
      <c r="BN437" s="1233"/>
      <c r="BO437" s="1233"/>
      <c r="BP437" s="1233"/>
      <c r="BQ437" s="1233"/>
      <c r="BR437" s="1233"/>
      <c r="BS437" s="1233"/>
      <c r="BT437" s="1233"/>
      <c r="BU437" s="1233"/>
      <c r="BV437" s="1233"/>
      <c r="BW437" s="1233"/>
      <c r="BX437" s="1233"/>
      <c r="BY437" s="1233"/>
      <c r="BZ437" s="1233"/>
      <c r="CA437" s="1233"/>
      <c r="CB437" s="1233"/>
      <c r="CC437" s="1233"/>
      <c r="CD437" s="1233"/>
      <c r="CE437" s="1233"/>
      <c r="CF437" s="1233"/>
      <c r="CG437" s="1233"/>
      <c r="CH437" s="1233"/>
      <c r="CI437" s="1233"/>
      <c r="CJ437" s="1233"/>
      <c r="CK437" s="1233"/>
      <c r="CL437" s="1233"/>
      <c r="CM437" s="1233"/>
      <c r="CN437" s="1233"/>
      <c r="CO437" s="1233"/>
      <c r="CP437" s="1233"/>
      <c r="CQ437" s="1233"/>
      <c r="CR437" s="1233"/>
      <c r="CS437" s="1233"/>
      <c r="CT437" s="1233"/>
      <c r="CU437" s="1233"/>
      <c r="CV437" s="1233"/>
      <c r="CW437" s="1233"/>
      <c r="CX437" s="1233"/>
      <c r="CY437" s="1233"/>
      <c r="CZ437" s="1233"/>
      <c r="DA437" s="1233"/>
      <c r="DB437" s="1233"/>
      <c r="DC437" s="1233"/>
      <c r="DD437" s="1233"/>
      <c r="DE437" s="1233"/>
      <c r="DF437" s="1233"/>
      <c r="DG437" s="1233"/>
      <c r="DH437" s="1233"/>
      <c r="DI437" s="1233"/>
      <c r="DJ437" s="1233"/>
      <c r="DK437" s="1233"/>
      <c r="DL437" s="1233"/>
      <c r="DM437" s="1233"/>
      <c r="DN437" s="1233"/>
      <c r="DO437" s="1233"/>
      <c r="DP437" s="1233"/>
      <c r="DQ437" s="1233"/>
      <c r="DR437" s="1233"/>
      <c r="DS437" s="1233"/>
      <c r="DT437" s="1233"/>
      <c r="DU437" s="1233"/>
      <c r="DV437" s="1233"/>
      <c r="DW437" s="1233"/>
      <c r="DX437" s="1233"/>
      <c r="DY437" s="1233"/>
      <c r="DZ437" s="1233"/>
      <c r="EA437" s="1233"/>
      <c r="EB437" s="1233"/>
      <c r="EC437" s="1233"/>
      <c r="ED437" s="1233"/>
      <c r="EE437" s="1233"/>
      <c r="EF437" s="1233"/>
      <c r="EG437" s="1233"/>
      <c r="EH437" s="1253"/>
      <c r="EI437" s="1253"/>
      <c r="EJ437" s="1253"/>
      <c r="EK437" s="1253"/>
      <c r="EM437" s="1233"/>
      <c r="EN437" s="1233"/>
      <c r="EO437" s="1233"/>
      <c r="EP437" s="1233"/>
      <c r="EQ437" s="1233"/>
      <c r="ER437" s="1233"/>
      <c r="ES437" s="1233"/>
      <c r="ET437" s="1233"/>
      <c r="EU437" s="1233"/>
      <c r="EV437" s="1233"/>
      <c r="EW437" s="1233"/>
      <c r="EX437" s="1233"/>
      <c r="EY437" s="1233"/>
      <c r="EZ437" s="1233"/>
      <c r="FA437" s="1233"/>
      <c r="FB437" s="1233"/>
      <c r="FC437" s="1233"/>
      <c r="FD437" s="1233"/>
      <c r="FE437" s="1233"/>
      <c r="FF437" s="1233"/>
      <c r="FG437" s="1233"/>
      <c r="FH437" s="1233"/>
      <c r="FI437" s="1233"/>
      <c r="FJ437" s="1233"/>
      <c r="FK437" s="1233"/>
      <c r="FL437" s="1233"/>
      <c r="FM437" s="1233"/>
      <c r="FN437" s="1233"/>
      <c r="FO437" s="1233"/>
      <c r="FP437" s="1233"/>
      <c r="FQ437" s="1233"/>
      <c r="FR437" s="1233"/>
      <c r="FS437" s="1233"/>
      <c r="FT437" s="1233"/>
      <c r="FU437" s="1233"/>
      <c r="FV437" s="1233"/>
      <c r="FW437" s="1233"/>
      <c r="FX437" s="1233"/>
      <c r="FY437" s="1233"/>
      <c r="FZ437" s="1233"/>
      <c r="GA437" s="1233"/>
      <c r="GB437" s="1233"/>
      <c r="GC437" s="1233"/>
      <c r="GD437" s="1233"/>
      <c r="GE437" s="1233"/>
      <c r="GF437" s="1233"/>
      <c r="GG437" s="1233"/>
      <c r="GH437" s="1233"/>
      <c r="GI437" s="1233"/>
      <c r="GJ437" s="1233"/>
      <c r="GK437" s="1233"/>
      <c r="GL437" s="1233"/>
      <c r="GM437" s="1233"/>
      <c r="GN437" s="1233"/>
      <c r="GO437" s="1233"/>
      <c r="GP437" s="1233"/>
      <c r="GQ437" s="1233"/>
      <c r="GR437" s="1233"/>
      <c r="GS437" s="1233"/>
      <c r="GT437" s="1233"/>
      <c r="GU437" s="1233"/>
      <c r="GV437" s="1233"/>
      <c r="GW437" s="1233"/>
      <c r="GX437" s="1233"/>
      <c r="GY437" s="1233"/>
      <c r="GZ437" s="1233"/>
      <c r="HA437" s="1233"/>
      <c r="HB437" s="1233"/>
      <c r="HC437" s="1233"/>
      <c r="HD437" s="1233"/>
      <c r="HE437" s="1233"/>
      <c r="HF437" s="1233"/>
      <c r="HG437" s="1233"/>
      <c r="HH437" s="1233"/>
      <c r="HI437" s="1233"/>
      <c r="HJ437" s="1233"/>
      <c r="HK437" s="1233"/>
      <c r="HL437" s="1233"/>
      <c r="HM437" s="1233"/>
      <c r="HN437" s="1233"/>
      <c r="HO437" s="1233"/>
    </row>
    <row r="438" spans="32:223" s="325" customFormat="1" x14ac:dyDescent="0.2">
      <c r="AF438" s="932"/>
      <c r="AG438" s="932"/>
      <c r="AH438" s="932"/>
      <c r="AI438" s="932"/>
      <c r="AJ438" s="932"/>
      <c r="AK438" s="932"/>
      <c r="AL438" s="932"/>
      <c r="AM438" s="932"/>
      <c r="AN438" s="932"/>
      <c r="AP438" s="932"/>
      <c r="AQ438" s="932"/>
      <c r="AR438" s="932"/>
      <c r="AS438" s="932"/>
      <c r="AT438" s="932"/>
      <c r="AU438" s="932"/>
      <c r="AV438" s="932"/>
      <c r="AW438" s="932"/>
      <c r="AX438" s="932"/>
      <c r="BA438" s="1253"/>
      <c r="BB438" s="1253"/>
      <c r="BC438" s="1253"/>
      <c r="BE438" s="1233"/>
      <c r="BF438" s="1233"/>
      <c r="BG438" s="1233"/>
      <c r="BH438" s="1233"/>
      <c r="BI438" s="1233"/>
      <c r="BJ438" s="1233"/>
      <c r="BK438" s="1233"/>
      <c r="BL438" s="1233"/>
      <c r="BM438" s="1233"/>
      <c r="BN438" s="1233"/>
      <c r="BO438" s="1233"/>
      <c r="BP438" s="1233"/>
      <c r="BQ438" s="1233"/>
      <c r="BR438" s="1233"/>
      <c r="BS438" s="1233"/>
      <c r="BT438" s="1233"/>
      <c r="BU438" s="1233"/>
      <c r="BV438" s="1233"/>
      <c r="BW438" s="1233"/>
      <c r="BX438" s="1233"/>
      <c r="BY438" s="1233"/>
      <c r="BZ438" s="1233"/>
      <c r="CA438" s="1233"/>
      <c r="CB438" s="1233"/>
      <c r="CC438" s="1233"/>
      <c r="CD438" s="1233"/>
      <c r="CE438" s="1233"/>
      <c r="CF438" s="1233"/>
      <c r="CG438" s="1233"/>
      <c r="CH438" s="1233"/>
      <c r="CI438" s="1233"/>
      <c r="CJ438" s="1233"/>
      <c r="CK438" s="1233"/>
      <c r="CL438" s="1233"/>
      <c r="CM438" s="1233"/>
      <c r="CN438" s="1233"/>
      <c r="CO438" s="1233"/>
      <c r="CP438" s="1233"/>
      <c r="CQ438" s="1233"/>
      <c r="CR438" s="1233"/>
      <c r="CS438" s="1233"/>
      <c r="CT438" s="1233"/>
      <c r="CU438" s="1233"/>
      <c r="CV438" s="1233"/>
      <c r="CW438" s="1233"/>
      <c r="CX438" s="1233"/>
      <c r="CY438" s="1233"/>
      <c r="CZ438" s="1233"/>
      <c r="DA438" s="1233"/>
      <c r="DB438" s="1233"/>
      <c r="DC438" s="1233"/>
      <c r="DD438" s="1233"/>
      <c r="DE438" s="1233"/>
      <c r="DF438" s="1233"/>
      <c r="DG438" s="1233"/>
      <c r="DH438" s="1233"/>
      <c r="DI438" s="1233"/>
      <c r="DJ438" s="1233"/>
      <c r="DK438" s="1233"/>
      <c r="DL438" s="1233"/>
      <c r="DM438" s="1233"/>
      <c r="DN438" s="1233"/>
      <c r="DO438" s="1233"/>
      <c r="DP438" s="1233"/>
      <c r="DQ438" s="1233"/>
      <c r="DR438" s="1233"/>
      <c r="DS438" s="1233"/>
      <c r="DT438" s="1233"/>
      <c r="DU438" s="1233"/>
      <c r="DV438" s="1233"/>
      <c r="DW438" s="1233"/>
      <c r="DX438" s="1233"/>
      <c r="DY438" s="1233"/>
      <c r="DZ438" s="1233"/>
      <c r="EA438" s="1233"/>
      <c r="EB438" s="1233"/>
      <c r="EC438" s="1233"/>
      <c r="ED438" s="1233"/>
      <c r="EE438" s="1233"/>
      <c r="EF438" s="1233"/>
      <c r="EG438" s="1233"/>
      <c r="EH438" s="1253"/>
      <c r="EI438" s="1253"/>
      <c r="EJ438" s="1253"/>
      <c r="EK438" s="1253"/>
      <c r="EM438" s="1233"/>
      <c r="EN438" s="1233"/>
      <c r="EO438" s="1233"/>
      <c r="EP438" s="1233"/>
      <c r="EQ438" s="1233"/>
      <c r="ER438" s="1233"/>
      <c r="ES438" s="1233"/>
      <c r="ET438" s="1233"/>
      <c r="EU438" s="1233"/>
      <c r="EV438" s="1233"/>
      <c r="EW438" s="1233"/>
      <c r="EX438" s="1233"/>
      <c r="EY438" s="1233"/>
      <c r="EZ438" s="1233"/>
      <c r="FA438" s="1233"/>
      <c r="FB438" s="1233"/>
      <c r="FC438" s="1233"/>
      <c r="FD438" s="1233"/>
      <c r="FE438" s="1233"/>
      <c r="FF438" s="1233"/>
      <c r="FG438" s="1233"/>
      <c r="FH438" s="1233"/>
      <c r="FI438" s="1233"/>
      <c r="FJ438" s="1233"/>
      <c r="FK438" s="1233"/>
      <c r="FL438" s="1233"/>
      <c r="FM438" s="1233"/>
      <c r="FN438" s="1233"/>
      <c r="FO438" s="1233"/>
      <c r="FP438" s="1233"/>
      <c r="FQ438" s="1233"/>
      <c r="FR438" s="1233"/>
      <c r="FS438" s="1233"/>
      <c r="FT438" s="1233"/>
      <c r="FU438" s="1233"/>
      <c r="FV438" s="1233"/>
      <c r="FW438" s="1233"/>
      <c r="FX438" s="1233"/>
      <c r="FY438" s="1233"/>
      <c r="FZ438" s="1233"/>
      <c r="GA438" s="1233"/>
      <c r="GB438" s="1233"/>
      <c r="GC438" s="1233"/>
      <c r="GD438" s="1233"/>
      <c r="GE438" s="1233"/>
      <c r="GF438" s="1233"/>
      <c r="GG438" s="1233"/>
      <c r="GH438" s="1233"/>
      <c r="GI438" s="1233"/>
      <c r="GJ438" s="1233"/>
      <c r="GK438" s="1233"/>
      <c r="GL438" s="1233"/>
      <c r="GM438" s="1233"/>
      <c r="GN438" s="1233"/>
      <c r="GO438" s="1233"/>
      <c r="GP438" s="1233"/>
      <c r="GQ438" s="1233"/>
      <c r="GR438" s="1233"/>
      <c r="GS438" s="1233"/>
      <c r="GT438" s="1233"/>
      <c r="GU438" s="1233"/>
      <c r="GV438" s="1233"/>
      <c r="GW438" s="1233"/>
      <c r="GX438" s="1233"/>
      <c r="GY438" s="1233"/>
      <c r="GZ438" s="1233"/>
      <c r="HA438" s="1233"/>
      <c r="HB438" s="1233"/>
      <c r="HC438" s="1233"/>
      <c r="HD438" s="1233"/>
      <c r="HE438" s="1233"/>
      <c r="HF438" s="1233"/>
      <c r="HG438" s="1233"/>
      <c r="HH438" s="1233"/>
      <c r="HI438" s="1233"/>
      <c r="HJ438" s="1233"/>
      <c r="HK438" s="1233"/>
      <c r="HL438" s="1233"/>
      <c r="HM438" s="1233"/>
      <c r="HN438" s="1233"/>
      <c r="HO438" s="1233"/>
    </row>
    <row r="439" spans="32:223" s="325" customFormat="1" x14ac:dyDescent="0.2">
      <c r="AF439" s="932"/>
      <c r="AG439" s="932"/>
      <c r="AH439" s="932"/>
      <c r="AI439" s="932"/>
      <c r="AJ439" s="932"/>
      <c r="AK439" s="932"/>
      <c r="AL439" s="932"/>
      <c r="AM439" s="932"/>
      <c r="AN439" s="932"/>
      <c r="AP439" s="932"/>
      <c r="AQ439" s="932"/>
      <c r="AR439" s="932"/>
      <c r="AS439" s="932"/>
      <c r="AT439" s="932"/>
      <c r="AU439" s="932"/>
      <c r="AV439" s="932"/>
      <c r="AW439" s="932"/>
      <c r="AX439" s="932"/>
      <c r="BA439" s="1253"/>
      <c r="BB439" s="1253"/>
      <c r="BC439" s="1253"/>
      <c r="BE439" s="1233"/>
      <c r="BF439" s="1233"/>
      <c r="BG439" s="1233"/>
      <c r="BH439" s="1233"/>
      <c r="BI439" s="1233"/>
      <c r="BJ439" s="1233"/>
      <c r="BK439" s="1233"/>
      <c r="BL439" s="1233"/>
      <c r="BM439" s="1233"/>
      <c r="BN439" s="1233"/>
      <c r="BO439" s="1233"/>
      <c r="BP439" s="1233"/>
      <c r="BQ439" s="1233"/>
      <c r="BR439" s="1233"/>
      <c r="BS439" s="1233"/>
      <c r="BT439" s="1233"/>
      <c r="BU439" s="1233"/>
      <c r="BV439" s="1233"/>
      <c r="BW439" s="1233"/>
      <c r="BX439" s="1233"/>
      <c r="BY439" s="1233"/>
      <c r="BZ439" s="1233"/>
      <c r="CA439" s="1233"/>
      <c r="CB439" s="1233"/>
      <c r="CC439" s="1233"/>
      <c r="CD439" s="1233"/>
      <c r="CE439" s="1233"/>
      <c r="CF439" s="1233"/>
      <c r="CG439" s="1233"/>
      <c r="CH439" s="1233"/>
      <c r="CI439" s="1233"/>
      <c r="CJ439" s="1233"/>
      <c r="CK439" s="1233"/>
      <c r="CL439" s="1233"/>
      <c r="CM439" s="1233"/>
      <c r="CN439" s="1233"/>
      <c r="CO439" s="1233"/>
      <c r="CP439" s="1233"/>
      <c r="CQ439" s="1233"/>
      <c r="CR439" s="1233"/>
      <c r="CS439" s="1233"/>
      <c r="CT439" s="1233"/>
      <c r="CU439" s="1233"/>
      <c r="CV439" s="1233"/>
      <c r="CW439" s="1233"/>
      <c r="CX439" s="1233"/>
      <c r="CY439" s="1233"/>
      <c r="CZ439" s="1233"/>
      <c r="DA439" s="1233"/>
      <c r="DB439" s="1233"/>
      <c r="DC439" s="1233"/>
      <c r="DD439" s="1233"/>
      <c r="DE439" s="1233"/>
      <c r="DF439" s="1233"/>
      <c r="DG439" s="1233"/>
      <c r="DH439" s="1233"/>
      <c r="DI439" s="1233"/>
      <c r="DJ439" s="1233"/>
      <c r="DK439" s="1233"/>
      <c r="DL439" s="1233"/>
      <c r="DM439" s="1233"/>
      <c r="DN439" s="1233"/>
      <c r="DO439" s="1233"/>
      <c r="DP439" s="1233"/>
      <c r="DQ439" s="1233"/>
      <c r="DR439" s="1233"/>
      <c r="DS439" s="1233"/>
      <c r="DT439" s="1233"/>
      <c r="DU439" s="1233"/>
      <c r="DV439" s="1233"/>
      <c r="DW439" s="1233"/>
      <c r="DX439" s="1233"/>
      <c r="DY439" s="1233"/>
      <c r="DZ439" s="1233"/>
      <c r="EA439" s="1233"/>
      <c r="EB439" s="1233"/>
      <c r="EC439" s="1233"/>
      <c r="ED439" s="1233"/>
      <c r="EE439" s="1233"/>
      <c r="EF439" s="1233"/>
      <c r="EG439" s="1233"/>
      <c r="EH439" s="1253"/>
      <c r="EI439" s="1253"/>
      <c r="EJ439" s="1253"/>
      <c r="EK439" s="1253"/>
      <c r="EM439" s="1233"/>
      <c r="EN439" s="1233"/>
      <c r="EO439" s="1233"/>
      <c r="EP439" s="1233"/>
      <c r="EQ439" s="1233"/>
      <c r="ER439" s="1233"/>
      <c r="ES439" s="1233"/>
      <c r="ET439" s="1233"/>
      <c r="EU439" s="1233"/>
      <c r="EV439" s="1233"/>
      <c r="EW439" s="1233"/>
      <c r="EX439" s="1233"/>
      <c r="EY439" s="1233"/>
      <c r="EZ439" s="1233"/>
      <c r="FA439" s="1233"/>
      <c r="FB439" s="1233"/>
      <c r="FC439" s="1233"/>
      <c r="FD439" s="1233"/>
      <c r="FE439" s="1233"/>
      <c r="FF439" s="1233"/>
      <c r="FG439" s="1233"/>
      <c r="FH439" s="1233"/>
      <c r="FI439" s="1233"/>
      <c r="FJ439" s="1233"/>
      <c r="FK439" s="1233"/>
      <c r="FL439" s="1233"/>
      <c r="FM439" s="1233"/>
      <c r="FN439" s="1233"/>
      <c r="FO439" s="1233"/>
      <c r="FP439" s="1233"/>
      <c r="FQ439" s="1233"/>
      <c r="FR439" s="1233"/>
      <c r="FS439" s="1233"/>
      <c r="FT439" s="1233"/>
      <c r="FU439" s="1233"/>
      <c r="FV439" s="1233"/>
      <c r="FW439" s="1233"/>
      <c r="FX439" s="1233"/>
      <c r="FY439" s="1233"/>
      <c r="FZ439" s="1233"/>
      <c r="GA439" s="1233"/>
      <c r="GB439" s="1233"/>
      <c r="GC439" s="1233"/>
      <c r="GD439" s="1233"/>
      <c r="GE439" s="1233"/>
      <c r="GF439" s="1233"/>
      <c r="GG439" s="1233"/>
      <c r="GH439" s="1233"/>
      <c r="GI439" s="1233"/>
      <c r="GJ439" s="1233"/>
      <c r="GK439" s="1233"/>
      <c r="GL439" s="1233"/>
      <c r="GM439" s="1233"/>
      <c r="GN439" s="1233"/>
      <c r="GO439" s="1233"/>
      <c r="GP439" s="1233"/>
      <c r="GQ439" s="1233"/>
      <c r="GR439" s="1233"/>
      <c r="GS439" s="1233"/>
      <c r="GT439" s="1233"/>
      <c r="GU439" s="1233"/>
      <c r="GV439" s="1233"/>
      <c r="GW439" s="1233"/>
      <c r="GX439" s="1233"/>
      <c r="GY439" s="1233"/>
      <c r="GZ439" s="1233"/>
      <c r="HA439" s="1233"/>
      <c r="HB439" s="1233"/>
      <c r="HC439" s="1233"/>
      <c r="HD439" s="1233"/>
      <c r="HE439" s="1233"/>
      <c r="HF439" s="1233"/>
      <c r="HG439" s="1233"/>
      <c r="HH439" s="1233"/>
      <c r="HI439" s="1233"/>
      <c r="HJ439" s="1233"/>
      <c r="HK439" s="1233"/>
      <c r="HL439" s="1233"/>
      <c r="HM439" s="1233"/>
      <c r="HN439" s="1233"/>
      <c r="HO439" s="1233"/>
    </row>
    <row r="440" spans="32:223" s="325" customFormat="1" x14ac:dyDescent="0.2">
      <c r="AF440" s="932"/>
      <c r="AG440" s="932"/>
      <c r="AH440" s="932"/>
      <c r="AI440" s="932"/>
      <c r="AJ440" s="932"/>
      <c r="AK440" s="932"/>
      <c r="AL440" s="932"/>
      <c r="AM440" s="932"/>
      <c r="AN440" s="932"/>
      <c r="AP440" s="932"/>
      <c r="AQ440" s="932"/>
      <c r="AR440" s="932"/>
      <c r="AS440" s="932"/>
      <c r="AT440" s="932"/>
      <c r="AU440" s="932"/>
      <c r="AV440" s="932"/>
      <c r="AW440" s="932"/>
      <c r="AX440" s="932"/>
      <c r="BA440" s="1253"/>
      <c r="BB440" s="1253"/>
      <c r="BC440" s="1253"/>
      <c r="BE440" s="1233"/>
      <c r="BF440" s="1233"/>
      <c r="BG440" s="1233"/>
      <c r="BH440" s="1233"/>
      <c r="BI440" s="1233"/>
      <c r="BJ440" s="1233"/>
      <c r="BK440" s="1233"/>
      <c r="BL440" s="1233"/>
      <c r="BM440" s="1233"/>
      <c r="BN440" s="1233"/>
      <c r="BO440" s="1233"/>
      <c r="BP440" s="1233"/>
      <c r="BQ440" s="1233"/>
      <c r="BR440" s="1233"/>
      <c r="BS440" s="1233"/>
      <c r="BT440" s="1233"/>
      <c r="BU440" s="1233"/>
      <c r="BV440" s="1233"/>
      <c r="BW440" s="1233"/>
      <c r="BX440" s="1233"/>
      <c r="BY440" s="1233"/>
      <c r="BZ440" s="1233"/>
      <c r="CA440" s="1233"/>
      <c r="CB440" s="1233"/>
      <c r="CC440" s="1233"/>
      <c r="CD440" s="1233"/>
      <c r="CE440" s="1233"/>
      <c r="CF440" s="1233"/>
      <c r="CG440" s="1233"/>
      <c r="CH440" s="1233"/>
      <c r="CI440" s="1233"/>
      <c r="CJ440" s="1233"/>
      <c r="CK440" s="1233"/>
      <c r="CL440" s="1233"/>
      <c r="CM440" s="1233"/>
      <c r="CN440" s="1233"/>
      <c r="CO440" s="1233"/>
      <c r="CP440" s="1233"/>
      <c r="CQ440" s="1233"/>
      <c r="CR440" s="1233"/>
      <c r="CS440" s="1233"/>
      <c r="CT440" s="1233"/>
      <c r="CU440" s="1233"/>
      <c r="CV440" s="1233"/>
      <c r="CW440" s="1233"/>
      <c r="CX440" s="1233"/>
      <c r="CY440" s="1233"/>
      <c r="CZ440" s="1233"/>
      <c r="DA440" s="1233"/>
      <c r="DB440" s="1233"/>
      <c r="DC440" s="1233"/>
      <c r="DD440" s="1233"/>
      <c r="DE440" s="1233"/>
      <c r="DF440" s="1233"/>
      <c r="DG440" s="1233"/>
      <c r="DH440" s="1233"/>
      <c r="DI440" s="1233"/>
      <c r="DJ440" s="1233"/>
      <c r="DK440" s="1233"/>
      <c r="DL440" s="1233"/>
      <c r="DM440" s="1233"/>
      <c r="DN440" s="1233"/>
      <c r="DO440" s="1233"/>
      <c r="DP440" s="1233"/>
      <c r="DQ440" s="1233"/>
      <c r="DR440" s="1233"/>
      <c r="DS440" s="1233"/>
      <c r="DT440" s="1233"/>
      <c r="DU440" s="1233"/>
      <c r="DV440" s="1233"/>
      <c r="DW440" s="1233"/>
      <c r="DX440" s="1233"/>
      <c r="DY440" s="1233"/>
      <c r="DZ440" s="1233"/>
      <c r="EA440" s="1233"/>
      <c r="EB440" s="1233"/>
      <c r="EC440" s="1233"/>
      <c r="ED440" s="1233"/>
      <c r="EE440" s="1233"/>
      <c r="EF440" s="1233"/>
      <c r="EG440" s="1233"/>
      <c r="EH440" s="1253"/>
      <c r="EI440" s="1253"/>
      <c r="EJ440" s="1253"/>
      <c r="EK440" s="1253"/>
      <c r="EM440" s="1233"/>
      <c r="EN440" s="1233"/>
      <c r="EO440" s="1233"/>
      <c r="EP440" s="1233"/>
      <c r="EQ440" s="1233"/>
      <c r="ER440" s="1233"/>
      <c r="ES440" s="1233"/>
      <c r="ET440" s="1233"/>
      <c r="EU440" s="1233"/>
      <c r="EV440" s="1233"/>
      <c r="EW440" s="1233"/>
      <c r="EX440" s="1233"/>
      <c r="EY440" s="1233"/>
      <c r="EZ440" s="1233"/>
      <c r="FA440" s="1233"/>
      <c r="FB440" s="1233"/>
      <c r="FC440" s="1233"/>
      <c r="FD440" s="1233"/>
      <c r="FE440" s="1233"/>
      <c r="FF440" s="1233"/>
      <c r="FG440" s="1233"/>
      <c r="FH440" s="1233"/>
      <c r="FI440" s="1233"/>
      <c r="FJ440" s="1233"/>
      <c r="FK440" s="1233"/>
      <c r="FL440" s="1233"/>
      <c r="FM440" s="1233"/>
      <c r="FN440" s="1233"/>
      <c r="FO440" s="1233"/>
      <c r="FP440" s="1233"/>
      <c r="FQ440" s="1233"/>
      <c r="FR440" s="1233"/>
      <c r="FS440" s="1233"/>
      <c r="FT440" s="1233"/>
      <c r="FU440" s="1233"/>
      <c r="FV440" s="1233"/>
      <c r="FW440" s="1233"/>
      <c r="FX440" s="1233"/>
      <c r="FY440" s="1233"/>
      <c r="FZ440" s="1233"/>
      <c r="GA440" s="1233"/>
      <c r="GB440" s="1233"/>
      <c r="GC440" s="1233"/>
      <c r="GD440" s="1233"/>
      <c r="GE440" s="1233"/>
      <c r="GF440" s="1233"/>
      <c r="GG440" s="1233"/>
      <c r="GH440" s="1233"/>
      <c r="GI440" s="1233"/>
      <c r="GJ440" s="1233"/>
      <c r="GK440" s="1233"/>
      <c r="GL440" s="1233"/>
      <c r="GM440" s="1233"/>
      <c r="GN440" s="1233"/>
      <c r="GO440" s="1233"/>
      <c r="GP440" s="1233"/>
      <c r="GQ440" s="1233"/>
      <c r="GR440" s="1233"/>
      <c r="GS440" s="1233"/>
      <c r="GT440" s="1233"/>
      <c r="GU440" s="1233"/>
      <c r="GV440" s="1233"/>
      <c r="GW440" s="1233"/>
      <c r="GX440" s="1233"/>
      <c r="GY440" s="1233"/>
      <c r="GZ440" s="1233"/>
      <c r="HA440" s="1233"/>
      <c r="HB440" s="1233"/>
      <c r="HC440" s="1233"/>
      <c r="HD440" s="1233"/>
      <c r="HE440" s="1233"/>
      <c r="HF440" s="1233"/>
      <c r="HG440" s="1233"/>
      <c r="HH440" s="1233"/>
      <c r="HI440" s="1233"/>
      <c r="HJ440" s="1233"/>
      <c r="HK440" s="1233"/>
      <c r="HL440" s="1233"/>
      <c r="HM440" s="1233"/>
      <c r="HN440" s="1233"/>
      <c r="HO440" s="1233"/>
    </row>
    <row r="441" spans="32:223" s="325" customFormat="1" x14ac:dyDescent="0.2">
      <c r="AF441" s="932"/>
      <c r="AG441" s="932"/>
      <c r="AH441" s="932"/>
      <c r="AI441" s="932"/>
      <c r="AJ441" s="932"/>
      <c r="AK441" s="932"/>
      <c r="AL441" s="932"/>
      <c r="AM441" s="932"/>
      <c r="AN441" s="932"/>
      <c r="AP441" s="932"/>
      <c r="AQ441" s="932"/>
      <c r="AR441" s="932"/>
      <c r="AS441" s="932"/>
      <c r="AT441" s="932"/>
      <c r="AU441" s="932"/>
      <c r="AV441" s="932"/>
      <c r="AW441" s="932"/>
      <c r="AX441" s="932"/>
      <c r="BA441" s="1253"/>
      <c r="BB441" s="1253"/>
      <c r="BC441" s="1253"/>
      <c r="BE441" s="1233"/>
      <c r="BF441" s="1233"/>
      <c r="BG441" s="1233"/>
      <c r="BH441" s="1233"/>
      <c r="BI441" s="1233"/>
      <c r="BJ441" s="1233"/>
      <c r="BK441" s="1233"/>
      <c r="BL441" s="1233"/>
      <c r="BM441" s="1233"/>
      <c r="BN441" s="1233"/>
      <c r="BO441" s="1233"/>
      <c r="BP441" s="1233"/>
      <c r="BQ441" s="1233"/>
      <c r="BR441" s="1233"/>
      <c r="BS441" s="1233"/>
      <c r="BT441" s="1233"/>
      <c r="BU441" s="1233"/>
      <c r="BV441" s="1233"/>
      <c r="BW441" s="1233"/>
      <c r="BX441" s="1233"/>
      <c r="BY441" s="1233"/>
      <c r="BZ441" s="1233"/>
      <c r="CA441" s="1233"/>
      <c r="CB441" s="1233"/>
      <c r="CC441" s="1233"/>
      <c r="CD441" s="1233"/>
      <c r="CE441" s="1233"/>
      <c r="CF441" s="1233"/>
      <c r="CG441" s="1233"/>
      <c r="CH441" s="1233"/>
      <c r="CI441" s="1233"/>
      <c r="CJ441" s="1233"/>
      <c r="CK441" s="1233"/>
      <c r="CL441" s="1233"/>
      <c r="CM441" s="1233"/>
      <c r="CN441" s="1233"/>
      <c r="CO441" s="1233"/>
      <c r="CP441" s="1233"/>
      <c r="CQ441" s="1233"/>
      <c r="CR441" s="1233"/>
      <c r="CS441" s="1233"/>
      <c r="CT441" s="1233"/>
      <c r="CU441" s="1233"/>
      <c r="CV441" s="1233"/>
      <c r="CW441" s="1233"/>
      <c r="CX441" s="1233"/>
      <c r="CY441" s="1233"/>
      <c r="CZ441" s="1233"/>
      <c r="DA441" s="1233"/>
      <c r="DB441" s="1233"/>
      <c r="DC441" s="1233"/>
      <c r="DD441" s="1233"/>
      <c r="DE441" s="1233"/>
      <c r="DF441" s="1233"/>
      <c r="DG441" s="1233"/>
      <c r="DH441" s="1233"/>
      <c r="DI441" s="1233"/>
      <c r="DJ441" s="1233"/>
      <c r="DK441" s="1233"/>
      <c r="DL441" s="1233"/>
      <c r="DM441" s="1233"/>
      <c r="DN441" s="1233"/>
      <c r="DO441" s="1233"/>
      <c r="DP441" s="1233"/>
      <c r="DQ441" s="1233"/>
      <c r="DR441" s="1233"/>
      <c r="DS441" s="1233"/>
      <c r="DT441" s="1233"/>
      <c r="DU441" s="1233"/>
      <c r="DV441" s="1233"/>
      <c r="DW441" s="1233"/>
      <c r="DX441" s="1233"/>
      <c r="DY441" s="1233"/>
      <c r="DZ441" s="1233"/>
      <c r="EA441" s="1233"/>
      <c r="EB441" s="1233"/>
      <c r="EC441" s="1233"/>
      <c r="ED441" s="1233"/>
      <c r="EE441" s="1233"/>
      <c r="EF441" s="1233"/>
      <c r="EG441" s="1233"/>
      <c r="EH441" s="1253"/>
      <c r="EI441" s="1253"/>
      <c r="EJ441" s="1253"/>
      <c r="EK441" s="1253"/>
      <c r="EM441" s="1233"/>
      <c r="EN441" s="1233"/>
      <c r="EO441" s="1233"/>
      <c r="EP441" s="1233"/>
      <c r="EQ441" s="1233"/>
      <c r="ER441" s="1233"/>
      <c r="ES441" s="1233"/>
      <c r="ET441" s="1233"/>
      <c r="EU441" s="1233"/>
      <c r="EV441" s="1233"/>
      <c r="EW441" s="1233"/>
      <c r="EX441" s="1233"/>
      <c r="EY441" s="1233"/>
      <c r="EZ441" s="1233"/>
      <c r="FA441" s="1233"/>
      <c r="FB441" s="1233"/>
      <c r="FC441" s="1233"/>
      <c r="FD441" s="1233"/>
      <c r="FE441" s="1233"/>
      <c r="FF441" s="1233"/>
      <c r="FG441" s="1233"/>
      <c r="FH441" s="1233"/>
      <c r="FI441" s="1233"/>
      <c r="FJ441" s="1233"/>
      <c r="FK441" s="1233"/>
      <c r="FL441" s="1233"/>
      <c r="FM441" s="1233"/>
      <c r="FN441" s="1233"/>
      <c r="FO441" s="1233"/>
      <c r="FP441" s="1233"/>
      <c r="FQ441" s="1233"/>
      <c r="FR441" s="1233"/>
      <c r="FS441" s="1233"/>
      <c r="FT441" s="1233"/>
      <c r="FU441" s="1233"/>
      <c r="FV441" s="1233"/>
      <c r="FW441" s="1233"/>
      <c r="FX441" s="1233"/>
      <c r="FY441" s="1233"/>
      <c r="FZ441" s="1233"/>
      <c r="GA441" s="1233"/>
      <c r="GB441" s="1233"/>
      <c r="GC441" s="1233"/>
      <c r="GD441" s="1233"/>
      <c r="GE441" s="1233"/>
      <c r="GF441" s="1233"/>
      <c r="GG441" s="1233"/>
      <c r="GH441" s="1233"/>
      <c r="GI441" s="1233"/>
      <c r="GJ441" s="1233"/>
      <c r="GK441" s="1233"/>
      <c r="GL441" s="1233"/>
      <c r="GM441" s="1233"/>
      <c r="GN441" s="1233"/>
      <c r="GO441" s="1233"/>
      <c r="GP441" s="1233"/>
      <c r="GQ441" s="1233"/>
      <c r="GR441" s="1233"/>
      <c r="GS441" s="1233"/>
      <c r="GT441" s="1233"/>
      <c r="GU441" s="1233"/>
      <c r="GV441" s="1233"/>
      <c r="GW441" s="1233"/>
      <c r="GX441" s="1233"/>
      <c r="GY441" s="1233"/>
      <c r="GZ441" s="1233"/>
      <c r="HA441" s="1233"/>
      <c r="HB441" s="1233"/>
      <c r="HC441" s="1233"/>
      <c r="HD441" s="1233"/>
      <c r="HE441" s="1233"/>
      <c r="HF441" s="1233"/>
      <c r="HG441" s="1233"/>
      <c r="HH441" s="1233"/>
      <c r="HI441" s="1233"/>
      <c r="HJ441" s="1233"/>
      <c r="HK441" s="1233"/>
      <c r="HL441" s="1233"/>
      <c r="HM441" s="1233"/>
      <c r="HN441" s="1233"/>
      <c r="HO441" s="1233"/>
    </row>
    <row r="442" spans="32:223" s="325" customFormat="1" x14ac:dyDescent="0.2">
      <c r="AF442" s="932"/>
      <c r="AG442" s="932"/>
      <c r="AH442" s="932"/>
      <c r="AI442" s="932"/>
      <c r="AJ442" s="932"/>
      <c r="AK442" s="932"/>
      <c r="AL442" s="932"/>
      <c r="AM442" s="932"/>
      <c r="AN442" s="932"/>
      <c r="AP442" s="932"/>
      <c r="AQ442" s="932"/>
      <c r="AR442" s="932"/>
      <c r="AS442" s="932"/>
      <c r="AT442" s="932"/>
      <c r="AU442" s="932"/>
      <c r="AV442" s="932"/>
      <c r="AW442" s="932"/>
      <c r="AX442" s="932"/>
      <c r="BA442" s="1253"/>
      <c r="BB442" s="1253"/>
      <c r="BC442" s="1253"/>
      <c r="BE442" s="1233"/>
      <c r="BF442" s="1233"/>
      <c r="BG442" s="1233"/>
      <c r="BH442" s="1233"/>
      <c r="BI442" s="1233"/>
      <c r="BJ442" s="1233"/>
      <c r="BK442" s="1233"/>
      <c r="BL442" s="1233"/>
      <c r="BM442" s="1233"/>
      <c r="BN442" s="1233"/>
      <c r="BO442" s="1233"/>
      <c r="BP442" s="1233"/>
      <c r="BQ442" s="1233"/>
      <c r="BR442" s="1233"/>
      <c r="BS442" s="1233"/>
      <c r="BT442" s="1233"/>
      <c r="BU442" s="1233"/>
      <c r="BV442" s="1233"/>
      <c r="BW442" s="1233"/>
      <c r="BX442" s="1233"/>
      <c r="BY442" s="1233"/>
      <c r="BZ442" s="1233"/>
      <c r="CA442" s="1233"/>
      <c r="CB442" s="1233"/>
      <c r="CC442" s="1233"/>
      <c r="CD442" s="1233"/>
      <c r="CE442" s="1233"/>
      <c r="CF442" s="1233"/>
      <c r="CG442" s="1233"/>
      <c r="CH442" s="1233"/>
      <c r="CI442" s="1233"/>
      <c r="CJ442" s="1233"/>
      <c r="CK442" s="1233"/>
      <c r="CL442" s="1233"/>
      <c r="CM442" s="1233"/>
      <c r="CN442" s="1233"/>
      <c r="CO442" s="1233"/>
      <c r="CP442" s="1233"/>
      <c r="CQ442" s="1233"/>
      <c r="CR442" s="1233"/>
      <c r="CS442" s="1233"/>
      <c r="CT442" s="1233"/>
      <c r="CU442" s="1233"/>
      <c r="CV442" s="1233"/>
      <c r="CW442" s="1233"/>
      <c r="CX442" s="1233"/>
      <c r="CY442" s="1233"/>
      <c r="CZ442" s="1233"/>
      <c r="DA442" s="1233"/>
      <c r="DB442" s="1233"/>
      <c r="DC442" s="1233"/>
      <c r="DD442" s="1233"/>
      <c r="DE442" s="1233"/>
      <c r="DF442" s="1233"/>
      <c r="DG442" s="1233"/>
      <c r="DH442" s="1233"/>
      <c r="DI442" s="1233"/>
      <c r="DJ442" s="1233"/>
      <c r="DK442" s="1233"/>
      <c r="DL442" s="1233"/>
      <c r="DM442" s="1233"/>
      <c r="DN442" s="1233"/>
      <c r="DO442" s="1233"/>
      <c r="DP442" s="1233"/>
      <c r="DQ442" s="1233"/>
      <c r="DR442" s="1233"/>
      <c r="DS442" s="1233"/>
      <c r="DT442" s="1233"/>
      <c r="DU442" s="1233"/>
      <c r="DV442" s="1233"/>
      <c r="DW442" s="1233"/>
      <c r="DX442" s="1233"/>
      <c r="DY442" s="1233"/>
      <c r="DZ442" s="1233"/>
      <c r="EA442" s="1233"/>
      <c r="EB442" s="1233"/>
      <c r="EC442" s="1233"/>
      <c r="ED442" s="1233"/>
      <c r="EE442" s="1233"/>
      <c r="EF442" s="1233"/>
      <c r="EG442" s="1233"/>
      <c r="EH442" s="1253"/>
      <c r="EI442" s="1253"/>
      <c r="EJ442" s="1253"/>
      <c r="EK442" s="1253"/>
      <c r="EM442" s="1233"/>
      <c r="EN442" s="1233"/>
      <c r="EO442" s="1233"/>
      <c r="EP442" s="1233"/>
      <c r="EQ442" s="1233"/>
      <c r="ER442" s="1233"/>
      <c r="ES442" s="1233"/>
      <c r="ET442" s="1233"/>
      <c r="EU442" s="1233"/>
      <c r="EV442" s="1233"/>
      <c r="EW442" s="1233"/>
      <c r="EX442" s="1233"/>
      <c r="EY442" s="1233"/>
      <c r="EZ442" s="1233"/>
      <c r="FA442" s="1233"/>
      <c r="FB442" s="1233"/>
      <c r="FC442" s="1233"/>
      <c r="FD442" s="1233"/>
      <c r="FE442" s="1233"/>
      <c r="FF442" s="1233"/>
      <c r="FG442" s="1233"/>
      <c r="FH442" s="1233"/>
      <c r="FI442" s="1233"/>
      <c r="FJ442" s="1233"/>
      <c r="FK442" s="1233"/>
      <c r="FL442" s="1233"/>
      <c r="FM442" s="1233"/>
      <c r="FN442" s="1233"/>
      <c r="FO442" s="1233"/>
      <c r="FP442" s="1233"/>
      <c r="FQ442" s="1233"/>
      <c r="FR442" s="1233"/>
      <c r="FS442" s="1233"/>
      <c r="FT442" s="1233"/>
      <c r="FU442" s="1233"/>
      <c r="FV442" s="1233"/>
      <c r="FW442" s="1233"/>
      <c r="FX442" s="1233"/>
      <c r="FY442" s="1233"/>
      <c r="FZ442" s="1233"/>
      <c r="GA442" s="1233"/>
      <c r="GB442" s="1233"/>
      <c r="GC442" s="1233"/>
      <c r="GD442" s="1233"/>
      <c r="GE442" s="1233"/>
      <c r="GF442" s="1233"/>
      <c r="GG442" s="1233"/>
      <c r="GH442" s="1233"/>
      <c r="GI442" s="1233"/>
      <c r="GJ442" s="1233"/>
      <c r="GK442" s="1233"/>
      <c r="GL442" s="1233"/>
      <c r="GM442" s="1233"/>
      <c r="GN442" s="1233"/>
      <c r="GO442" s="1233"/>
      <c r="GP442" s="1233"/>
      <c r="GQ442" s="1233"/>
      <c r="GR442" s="1233"/>
      <c r="GS442" s="1233"/>
      <c r="GT442" s="1233"/>
      <c r="GU442" s="1233"/>
      <c r="GV442" s="1233"/>
      <c r="GW442" s="1233"/>
      <c r="GX442" s="1233"/>
      <c r="GY442" s="1233"/>
      <c r="GZ442" s="1233"/>
      <c r="HA442" s="1233"/>
      <c r="HB442" s="1233"/>
      <c r="HC442" s="1233"/>
      <c r="HD442" s="1233"/>
      <c r="HE442" s="1233"/>
      <c r="HF442" s="1233"/>
      <c r="HG442" s="1233"/>
      <c r="HH442" s="1233"/>
      <c r="HI442" s="1233"/>
      <c r="HJ442" s="1233"/>
      <c r="HK442" s="1233"/>
      <c r="HL442" s="1233"/>
      <c r="HM442" s="1233"/>
      <c r="HN442" s="1233"/>
      <c r="HO442" s="1233"/>
    </row>
    <row r="443" spans="32:223" s="325" customFormat="1" x14ac:dyDescent="0.2">
      <c r="AF443" s="932"/>
      <c r="AG443" s="932"/>
      <c r="AH443" s="932"/>
      <c r="AI443" s="932"/>
      <c r="AJ443" s="932"/>
      <c r="AK443" s="932"/>
      <c r="AL443" s="932"/>
      <c r="AM443" s="932"/>
      <c r="AN443" s="932"/>
      <c r="AP443" s="932"/>
      <c r="AQ443" s="932"/>
      <c r="AR443" s="932"/>
      <c r="AS443" s="932"/>
      <c r="AT443" s="932"/>
      <c r="AU443" s="932"/>
      <c r="AV443" s="932"/>
      <c r="AW443" s="932"/>
      <c r="AX443" s="932"/>
      <c r="BA443" s="1253"/>
      <c r="BB443" s="1253"/>
      <c r="BC443" s="1253"/>
      <c r="BE443" s="1233"/>
      <c r="BF443" s="1233"/>
      <c r="BG443" s="1233"/>
      <c r="BH443" s="1233"/>
      <c r="BI443" s="1233"/>
      <c r="BJ443" s="1233"/>
      <c r="BK443" s="1233"/>
      <c r="BL443" s="1233"/>
      <c r="BM443" s="1233"/>
      <c r="BN443" s="1233"/>
      <c r="BO443" s="1233"/>
      <c r="BP443" s="1233"/>
      <c r="BQ443" s="1233"/>
      <c r="BR443" s="1233"/>
      <c r="BS443" s="1233"/>
      <c r="BT443" s="1233"/>
      <c r="BU443" s="1233"/>
      <c r="BV443" s="1233"/>
      <c r="BW443" s="1233"/>
      <c r="BX443" s="1233"/>
      <c r="BY443" s="1233"/>
      <c r="BZ443" s="1233"/>
      <c r="CA443" s="1233"/>
      <c r="CB443" s="1233"/>
      <c r="CC443" s="1233"/>
      <c r="CD443" s="1233"/>
      <c r="CE443" s="1233"/>
      <c r="CF443" s="1233"/>
      <c r="CG443" s="1233"/>
      <c r="CH443" s="1233"/>
      <c r="CI443" s="1233"/>
      <c r="CJ443" s="1233"/>
      <c r="CK443" s="1233"/>
      <c r="CL443" s="1233"/>
      <c r="CM443" s="1233"/>
      <c r="CN443" s="1233"/>
      <c r="CO443" s="1233"/>
      <c r="CP443" s="1233"/>
      <c r="CQ443" s="1233"/>
      <c r="CR443" s="1233"/>
      <c r="CS443" s="1233"/>
      <c r="CT443" s="1233"/>
      <c r="CU443" s="1233"/>
      <c r="CV443" s="1233"/>
      <c r="CW443" s="1233"/>
      <c r="CX443" s="1233"/>
      <c r="CY443" s="1233"/>
      <c r="CZ443" s="1233"/>
      <c r="DA443" s="1233"/>
      <c r="DB443" s="1233"/>
      <c r="DC443" s="1233"/>
      <c r="DD443" s="1233"/>
      <c r="DE443" s="1233"/>
      <c r="DF443" s="1233"/>
      <c r="DG443" s="1233"/>
      <c r="DH443" s="1233"/>
      <c r="DI443" s="1233"/>
      <c r="DJ443" s="1233"/>
      <c r="DK443" s="1233"/>
      <c r="DL443" s="1233"/>
      <c r="DM443" s="1233"/>
      <c r="DN443" s="1233"/>
      <c r="DO443" s="1233"/>
      <c r="DP443" s="1233"/>
      <c r="DQ443" s="1233"/>
      <c r="DR443" s="1233"/>
      <c r="DS443" s="1233"/>
      <c r="DT443" s="1233"/>
      <c r="DU443" s="1233"/>
      <c r="DV443" s="1233"/>
      <c r="DW443" s="1233"/>
      <c r="DX443" s="1233"/>
      <c r="DY443" s="1233"/>
      <c r="DZ443" s="1233"/>
      <c r="EA443" s="1233"/>
      <c r="EB443" s="1233"/>
      <c r="EC443" s="1233"/>
      <c r="ED443" s="1233"/>
      <c r="EE443" s="1233"/>
      <c r="EF443" s="1233"/>
      <c r="EG443" s="1233"/>
      <c r="EH443" s="1253"/>
      <c r="EI443" s="1253"/>
      <c r="EJ443" s="1253"/>
      <c r="EK443" s="1253"/>
      <c r="EM443" s="1233"/>
      <c r="EN443" s="1233"/>
      <c r="EO443" s="1233"/>
      <c r="EP443" s="1233"/>
      <c r="EQ443" s="1233"/>
      <c r="ER443" s="1233"/>
      <c r="ES443" s="1233"/>
      <c r="ET443" s="1233"/>
      <c r="EU443" s="1233"/>
      <c r="EV443" s="1233"/>
      <c r="EW443" s="1233"/>
      <c r="EX443" s="1233"/>
      <c r="EY443" s="1233"/>
      <c r="EZ443" s="1233"/>
      <c r="FA443" s="1233"/>
      <c r="FB443" s="1233"/>
      <c r="FC443" s="1233"/>
      <c r="FD443" s="1233"/>
      <c r="FE443" s="1233"/>
      <c r="FF443" s="1233"/>
      <c r="FG443" s="1233"/>
      <c r="FH443" s="1233"/>
      <c r="FI443" s="1233"/>
      <c r="FJ443" s="1233"/>
      <c r="FK443" s="1233"/>
      <c r="FL443" s="1233"/>
      <c r="FM443" s="1233"/>
      <c r="FN443" s="1233"/>
      <c r="FO443" s="1233"/>
      <c r="FP443" s="1233"/>
      <c r="FQ443" s="1233"/>
      <c r="FR443" s="1233"/>
      <c r="FS443" s="1233"/>
      <c r="FT443" s="1233"/>
      <c r="FU443" s="1233"/>
      <c r="FV443" s="1233"/>
      <c r="FW443" s="1233"/>
      <c r="FX443" s="1233"/>
      <c r="FY443" s="1233"/>
      <c r="FZ443" s="1233"/>
      <c r="GA443" s="1233"/>
      <c r="GB443" s="1233"/>
      <c r="GC443" s="1233"/>
      <c r="GD443" s="1233"/>
      <c r="GE443" s="1233"/>
      <c r="GF443" s="1233"/>
      <c r="GG443" s="1233"/>
      <c r="GH443" s="1233"/>
      <c r="GI443" s="1233"/>
      <c r="GJ443" s="1233"/>
      <c r="GK443" s="1233"/>
      <c r="GL443" s="1233"/>
      <c r="GM443" s="1233"/>
      <c r="GN443" s="1233"/>
      <c r="GO443" s="1233"/>
      <c r="GP443" s="1233"/>
      <c r="GQ443" s="1233"/>
      <c r="GR443" s="1233"/>
      <c r="GS443" s="1233"/>
      <c r="GT443" s="1233"/>
      <c r="GU443" s="1233"/>
      <c r="GV443" s="1233"/>
      <c r="GW443" s="1233"/>
      <c r="GX443" s="1233"/>
      <c r="GY443" s="1233"/>
      <c r="GZ443" s="1233"/>
      <c r="HA443" s="1233"/>
      <c r="HB443" s="1233"/>
      <c r="HC443" s="1233"/>
      <c r="HD443" s="1233"/>
      <c r="HE443" s="1233"/>
      <c r="HF443" s="1233"/>
      <c r="HG443" s="1233"/>
      <c r="HH443" s="1233"/>
      <c r="HI443" s="1233"/>
      <c r="HJ443" s="1233"/>
      <c r="HK443" s="1233"/>
      <c r="HL443" s="1233"/>
      <c r="HM443" s="1233"/>
      <c r="HN443" s="1233"/>
      <c r="HO443" s="1233"/>
    </row>
    <row r="444" spans="32:223" s="325" customFormat="1" x14ac:dyDescent="0.2">
      <c r="AF444" s="932"/>
      <c r="AG444" s="932"/>
      <c r="AH444" s="932"/>
      <c r="AI444" s="932"/>
      <c r="AJ444" s="932"/>
      <c r="AK444" s="932"/>
      <c r="AL444" s="932"/>
      <c r="AM444" s="932"/>
      <c r="AN444" s="932"/>
      <c r="AP444" s="932"/>
      <c r="AQ444" s="932"/>
      <c r="AR444" s="932"/>
      <c r="AS444" s="932"/>
      <c r="AT444" s="932"/>
      <c r="AU444" s="932"/>
      <c r="AV444" s="932"/>
      <c r="AW444" s="932"/>
      <c r="AX444" s="932"/>
      <c r="BA444" s="1253"/>
      <c r="BB444" s="1253"/>
      <c r="BC444" s="1253"/>
      <c r="BE444" s="1233"/>
      <c r="BF444" s="1233"/>
      <c r="BG444" s="1233"/>
      <c r="BH444" s="1233"/>
      <c r="BI444" s="1233"/>
      <c r="BJ444" s="1233"/>
      <c r="BK444" s="1233"/>
      <c r="BL444" s="1233"/>
      <c r="BM444" s="1233"/>
      <c r="BN444" s="1233"/>
      <c r="BO444" s="1233"/>
      <c r="BP444" s="1233"/>
      <c r="BQ444" s="1233"/>
      <c r="BR444" s="1233"/>
      <c r="BS444" s="1233"/>
      <c r="BT444" s="1233"/>
      <c r="BU444" s="1233"/>
      <c r="BV444" s="1233"/>
      <c r="BW444" s="1233"/>
      <c r="BX444" s="1233"/>
      <c r="BY444" s="1233"/>
      <c r="BZ444" s="1233"/>
      <c r="CA444" s="1233"/>
      <c r="CB444" s="1233"/>
      <c r="CC444" s="1233"/>
      <c r="CD444" s="1233"/>
      <c r="CE444" s="1233"/>
      <c r="CF444" s="1233"/>
      <c r="CG444" s="1233"/>
      <c r="CH444" s="1233"/>
      <c r="CI444" s="1233"/>
      <c r="CJ444" s="1233"/>
      <c r="CK444" s="1233"/>
      <c r="CL444" s="1233"/>
      <c r="CM444" s="1233"/>
      <c r="CN444" s="1233"/>
      <c r="CO444" s="1233"/>
      <c r="CP444" s="1233"/>
      <c r="CQ444" s="1233"/>
      <c r="CR444" s="1233"/>
      <c r="CS444" s="1233"/>
      <c r="CT444" s="1233"/>
      <c r="CU444" s="1233"/>
      <c r="CV444" s="1233"/>
      <c r="CW444" s="1233"/>
      <c r="CX444" s="1233"/>
      <c r="CY444" s="1233"/>
      <c r="CZ444" s="1233"/>
      <c r="DA444" s="1233"/>
      <c r="DB444" s="1233"/>
      <c r="DC444" s="1233"/>
      <c r="DD444" s="1233"/>
      <c r="DE444" s="1233"/>
      <c r="DF444" s="1233"/>
      <c r="DG444" s="1233"/>
      <c r="DH444" s="1233"/>
      <c r="DI444" s="1233"/>
      <c r="DJ444" s="1233"/>
      <c r="DK444" s="1233"/>
      <c r="DL444" s="1233"/>
      <c r="DM444" s="1233"/>
      <c r="DN444" s="1233"/>
      <c r="DO444" s="1233"/>
      <c r="DP444" s="1233"/>
      <c r="DQ444" s="1233"/>
      <c r="DR444" s="1233"/>
      <c r="DS444" s="1233"/>
      <c r="DT444" s="1233"/>
      <c r="DU444" s="1233"/>
      <c r="DV444" s="1233"/>
      <c r="DW444" s="1233"/>
      <c r="DX444" s="1233"/>
      <c r="DY444" s="1233"/>
      <c r="DZ444" s="1233"/>
      <c r="EA444" s="1233"/>
      <c r="EB444" s="1233"/>
      <c r="EC444" s="1233"/>
      <c r="ED444" s="1233"/>
      <c r="EE444" s="1233"/>
      <c r="EF444" s="1233"/>
      <c r="EG444" s="1233"/>
      <c r="EH444" s="1253"/>
      <c r="EI444" s="1253"/>
      <c r="EJ444" s="1253"/>
      <c r="EK444" s="1253"/>
      <c r="EM444" s="1233"/>
      <c r="EN444" s="1233"/>
      <c r="EO444" s="1233"/>
      <c r="EP444" s="1233"/>
      <c r="EQ444" s="1233"/>
      <c r="ER444" s="1233"/>
      <c r="ES444" s="1233"/>
      <c r="ET444" s="1233"/>
      <c r="EU444" s="1233"/>
      <c r="EV444" s="1233"/>
      <c r="EW444" s="1233"/>
      <c r="EX444" s="1233"/>
      <c r="EY444" s="1233"/>
      <c r="EZ444" s="1233"/>
      <c r="FA444" s="1233"/>
      <c r="FB444" s="1233"/>
      <c r="FC444" s="1233"/>
      <c r="FD444" s="1233"/>
      <c r="FE444" s="1233"/>
      <c r="FF444" s="1233"/>
      <c r="FG444" s="1233"/>
      <c r="FH444" s="1233"/>
      <c r="FI444" s="1233"/>
      <c r="FJ444" s="1233"/>
      <c r="FK444" s="1233"/>
      <c r="FL444" s="1233"/>
      <c r="FM444" s="1233"/>
      <c r="FN444" s="1233"/>
      <c r="FO444" s="1233"/>
      <c r="FP444" s="1233"/>
      <c r="FQ444" s="1233"/>
      <c r="FR444" s="1233"/>
      <c r="FS444" s="1233"/>
      <c r="FT444" s="1233"/>
      <c r="FU444" s="1233"/>
      <c r="FV444" s="1233"/>
      <c r="FW444" s="1233"/>
      <c r="FX444" s="1233"/>
      <c r="FY444" s="1233"/>
      <c r="FZ444" s="1233"/>
      <c r="GA444" s="1233"/>
      <c r="GB444" s="1233"/>
      <c r="GC444" s="1233"/>
      <c r="GD444" s="1233"/>
      <c r="GE444" s="1233"/>
      <c r="GF444" s="1233"/>
      <c r="GG444" s="1233"/>
      <c r="GH444" s="1233"/>
      <c r="GI444" s="1233"/>
      <c r="GJ444" s="1233"/>
      <c r="GK444" s="1233"/>
      <c r="GL444" s="1233"/>
      <c r="GM444" s="1233"/>
      <c r="GN444" s="1233"/>
      <c r="GO444" s="1233"/>
      <c r="GP444" s="1233"/>
      <c r="GQ444" s="1233"/>
      <c r="GR444" s="1233"/>
      <c r="GS444" s="1233"/>
      <c r="GT444" s="1233"/>
      <c r="GU444" s="1233"/>
      <c r="GV444" s="1233"/>
      <c r="GW444" s="1233"/>
      <c r="GX444" s="1233"/>
      <c r="GY444" s="1233"/>
      <c r="GZ444" s="1233"/>
      <c r="HA444" s="1233"/>
      <c r="HB444" s="1233"/>
      <c r="HC444" s="1233"/>
      <c r="HD444" s="1233"/>
      <c r="HE444" s="1233"/>
      <c r="HF444" s="1233"/>
      <c r="HG444" s="1233"/>
      <c r="HH444" s="1233"/>
      <c r="HI444" s="1233"/>
      <c r="HJ444" s="1233"/>
      <c r="HK444" s="1233"/>
      <c r="HL444" s="1233"/>
      <c r="HM444" s="1233"/>
      <c r="HN444" s="1233"/>
      <c r="HO444" s="1233"/>
    </row>
    <row r="445" spans="32:223" s="325" customFormat="1" x14ac:dyDescent="0.2">
      <c r="AF445" s="932"/>
      <c r="AG445" s="932"/>
      <c r="AH445" s="932"/>
      <c r="AI445" s="932"/>
      <c r="AJ445" s="932"/>
      <c r="AK445" s="932"/>
      <c r="AL445" s="932"/>
      <c r="AM445" s="932"/>
      <c r="AN445" s="932"/>
      <c r="AP445" s="932"/>
      <c r="AQ445" s="932"/>
      <c r="AR445" s="932"/>
      <c r="AS445" s="932"/>
      <c r="AT445" s="932"/>
      <c r="AU445" s="932"/>
      <c r="AV445" s="932"/>
      <c r="AW445" s="932"/>
      <c r="AX445" s="932"/>
      <c r="BA445" s="1253"/>
      <c r="BB445" s="1253"/>
      <c r="BC445" s="1253"/>
      <c r="BE445" s="1233"/>
      <c r="BF445" s="1233"/>
      <c r="BG445" s="1233"/>
      <c r="BH445" s="1233"/>
      <c r="BI445" s="1233"/>
      <c r="BJ445" s="1233"/>
      <c r="BK445" s="1233"/>
      <c r="BL445" s="1233"/>
      <c r="BM445" s="1233"/>
      <c r="BN445" s="1233"/>
      <c r="BO445" s="1233"/>
      <c r="BP445" s="1233"/>
      <c r="BQ445" s="1233"/>
      <c r="BR445" s="1233"/>
      <c r="BS445" s="1233"/>
      <c r="BT445" s="1233"/>
      <c r="BU445" s="1233"/>
      <c r="BV445" s="1233"/>
      <c r="BW445" s="1233"/>
      <c r="BX445" s="1233"/>
      <c r="BY445" s="1233"/>
      <c r="BZ445" s="1233"/>
      <c r="CA445" s="1233"/>
      <c r="CB445" s="1233"/>
      <c r="CC445" s="1233"/>
      <c r="CD445" s="1233"/>
      <c r="CE445" s="1233"/>
      <c r="CF445" s="1233"/>
      <c r="CG445" s="1233"/>
      <c r="CH445" s="1233"/>
      <c r="CI445" s="1233"/>
      <c r="CJ445" s="1233"/>
      <c r="CK445" s="1233"/>
      <c r="CL445" s="1233"/>
      <c r="CM445" s="1233"/>
      <c r="CN445" s="1233"/>
      <c r="CO445" s="1233"/>
      <c r="CP445" s="1233"/>
      <c r="CQ445" s="1233"/>
      <c r="CR445" s="1233"/>
      <c r="CS445" s="1233"/>
      <c r="CT445" s="1233"/>
      <c r="CU445" s="1233"/>
      <c r="CV445" s="1233"/>
      <c r="CW445" s="1233"/>
      <c r="CX445" s="1233"/>
      <c r="CY445" s="1233"/>
      <c r="CZ445" s="1233"/>
      <c r="DA445" s="1233"/>
      <c r="DB445" s="1233"/>
      <c r="DC445" s="1233"/>
      <c r="DD445" s="1233"/>
      <c r="DE445" s="1233"/>
      <c r="DF445" s="1233"/>
      <c r="DG445" s="1233"/>
      <c r="DH445" s="1233"/>
      <c r="DI445" s="1233"/>
      <c r="DJ445" s="1233"/>
      <c r="DK445" s="1233"/>
      <c r="DL445" s="1233"/>
      <c r="DM445" s="1233"/>
      <c r="DN445" s="1233"/>
      <c r="DO445" s="1233"/>
      <c r="DP445" s="1233"/>
      <c r="DQ445" s="1233"/>
      <c r="DR445" s="1233"/>
      <c r="DS445" s="1233"/>
      <c r="DT445" s="1233"/>
      <c r="DU445" s="1233"/>
      <c r="DV445" s="1233"/>
      <c r="DW445" s="1233"/>
      <c r="DX445" s="1233"/>
      <c r="DY445" s="1233"/>
      <c r="DZ445" s="1233"/>
      <c r="EA445" s="1233"/>
      <c r="EB445" s="1233"/>
      <c r="EC445" s="1233"/>
      <c r="ED445" s="1233"/>
      <c r="EE445" s="1233"/>
      <c r="EF445" s="1233"/>
      <c r="EG445" s="1233"/>
      <c r="EH445" s="1253"/>
      <c r="EI445" s="1253"/>
      <c r="EJ445" s="1253"/>
      <c r="EK445" s="1253"/>
      <c r="EM445" s="1233"/>
      <c r="EN445" s="1233"/>
      <c r="EO445" s="1233"/>
      <c r="EP445" s="1233"/>
      <c r="EQ445" s="1233"/>
      <c r="ER445" s="1233"/>
      <c r="ES445" s="1233"/>
      <c r="ET445" s="1233"/>
      <c r="EU445" s="1233"/>
      <c r="EV445" s="1233"/>
      <c r="EW445" s="1233"/>
      <c r="EX445" s="1233"/>
      <c r="EY445" s="1233"/>
      <c r="EZ445" s="1233"/>
      <c r="FA445" s="1233"/>
      <c r="FB445" s="1233"/>
      <c r="FC445" s="1233"/>
      <c r="FD445" s="1233"/>
      <c r="FE445" s="1233"/>
      <c r="FF445" s="1233"/>
      <c r="FG445" s="1233"/>
      <c r="FH445" s="1233"/>
      <c r="FI445" s="1233"/>
      <c r="FJ445" s="1233"/>
      <c r="FK445" s="1233"/>
      <c r="FL445" s="1233"/>
      <c r="FM445" s="1233"/>
      <c r="FN445" s="1233"/>
      <c r="FO445" s="1233"/>
      <c r="FP445" s="1233"/>
      <c r="FQ445" s="1233"/>
      <c r="FR445" s="1233"/>
      <c r="FS445" s="1233"/>
      <c r="FT445" s="1233"/>
      <c r="FU445" s="1233"/>
      <c r="FV445" s="1233"/>
      <c r="FW445" s="1233"/>
      <c r="FX445" s="1233"/>
      <c r="FY445" s="1233"/>
      <c r="FZ445" s="1233"/>
      <c r="GA445" s="1233"/>
      <c r="GB445" s="1233"/>
      <c r="GC445" s="1233"/>
      <c r="GD445" s="1233"/>
      <c r="GE445" s="1233"/>
      <c r="GF445" s="1233"/>
      <c r="GG445" s="1233"/>
      <c r="GH445" s="1233"/>
      <c r="GI445" s="1233"/>
      <c r="GJ445" s="1233"/>
      <c r="GK445" s="1233"/>
      <c r="GL445" s="1233"/>
      <c r="GM445" s="1233"/>
      <c r="GN445" s="1233"/>
      <c r="GO445" s="1233"/>
      <c r="GP445" s="1233"/>
      <c r="GQ445" s="1233"/>
      <c r="GR445" s="1233"/>
      <c r="GS445" s="1233"/>
      <c r="GT445" s="1233"/>
      <c r="GU445" s="1233"/>
      <c r="GV445" s="1233"/>
      <c r="GW445" s="1233"/>
      <c r="GX445" s="1233"/>
      <c r="GY445" s="1233"/>
      <c r="GZ445" s="1233"/>
      <c r="HA445" s="1233"/>
      <c r="HB445" s="1233"/>
      <c r="HC445" s="1233"/>
      <c r="HD445" s="1233"/>
      <c r="HE445" s="1233"/>
      <c r="HF445" s="1233"/>
      <c r="HG445" s="1233"/>
      <c r="HH445" s="1233"/>
      <c r="HI445" s="1233"/>
      <c r="HJ445" s="1233"/>
      <c r="HK445" s="1233"/>
      <c r="HL445" s="1233"/>
      <c r="HM445" s="1233"/>
      <c r="HN445" s="1233"/>
      <c r="HO445" s="1233"/>
    </row>
    <row r="446" spans="32:223" s="325" customFormat="1" x14ac:dyDescent="0.2">
      <c r="AF446" s="932"/>
      <c r="AG446" s="932"/>
      <c r="AH446" s="932"/>
      <c r="AI446" s="932"/>
      <c r="AJ446" s="932"/>
      <c r="AK446" s="932"/>
      <c r="AL446" s="932"/>
      <c r="AM446" s="932"/>
      <c r="AN446" s="932"/>
      <c r="AP446" s="932"/>
      <c r="AQ446" s="932"/>
      <c r="AR446" s="932"/>
      <c r="AS446" s="932"/>
      <c r="AT446" s="932"/>
      <c r="AU446" s="932"/>
      <c r="AV446" s="932"/>
      <c r="AW446" s="932"/>
      <c r="AX446" s="932"/>
      <c r="BA446" s="1253"/>
      <c r="BB446" s="1253"/>
      <c r="BC446" s="1253"/>
      <c r="BE446" s="1233"/>
      <c r="BF446" s="1233"/>
      <c r="BG446" s="1233"/>
      <c r="BH446" s="1233"/>
      <c r="BI446" s="1233"/>
      <c r="BJ446" s="1233"/>
      <c r="BK446" s="1233"/>
      <c r="BL446" s="1233"/>
      <c r="BM446" s="1233"/>
      <c r="BN446" s="1233"/>
      <c r="BO446" s="1233"/>
      <c r="BP446" s="1233"/>
      <c r="BQ446" s="1233"/>
      <c r="BR446" s="1233"/>
      <c r="BS446" s="1233"/>
      <c r="BT446" s="1233"/>
      <c r="BU446" s="1233"/>
      <c r="BV446" s="1233"/>
      <c r="BW446" s="1233"/>
      <c r="BX446" s="1233"/>
      <c r="BY446" s="1233"/>
      <c r="BZ446" s="1233"/>
      <c r="CA446" s="1233"/>
      <c r="CB446" s="1233"/>
      <c r="CC446" s="1233"/>
      <c r="CD446" s="1233"/>
      <c r="CE446" s="1233"/>
      <c r="CF446" s="1233"/>
      <c r="CG446" s="1233"/>
      <c r="CH446" s="1233"/>
      <c r="CI446" s="1233"/>
      <c r="CJ446" s="1233"/>
      <c r="CK446" s="1233"/>
      <c r="CL446" s="1233"/>
      <c r="CM446" s="1233"/>
      <c r="CN446" s="1233"/>
      <c r="CO446" s="1233"/>
      <c r="CP446" s="1233"/>
      <c r="CQ446" s="1233"/>
      <c r="CR446" s="1233"/>
      <c r="CS446" s="1233"/>
      <c r="CT446" s="1233"/>
      <c r="CU446" s="1233"/>
      <c r="CV446" s="1233"/>
      <c r="CW446" s="1233"/>
      <c r="CX446" s="1233"/>
      <c r="CY446" s="1233"/>
      <c r="CZ446" s="1233"/>
      <c r="DA446" s="1233"/>
      <c r="DB446" s="1233"/>
      <c r="DC446" s="1233"/>
      <c r="DD446" s="1233"/>
      <c r="DE446" s="1233"/>
      <c r="DF446" s="1233"/>
      <c r="DG446" s="1233"/>
      <c r="DH446" s="1233"/>
      <c r="DI446" s="1233"/>
      <c r="DJ446" s="1233"/>
      <c r="DK446" s="1233"/>
      <c r="DL446" s="1233"/>
      <c r="DM446" s="1233"/>
      <c r="DN446" s="1233"/>
      <c r="DO446" s="1233"/>
      <c r="DP446" s="1233"/>
      <c r="DQ446" s="1233"/>
      <c r="DR446" s="1233"/>
      <c r="DS446" s="1233"/>
      <c r="DT446" s="1233"/>
      <c r="DU446" s="1233"/>
      <c r="DV446" s="1233"/>
      <c r="DW446" s="1233"/>
      <c r="DX446" s="1233"/>
      <c r="DY446" s="1233"/>
      <c r="DZ446" s="1233"/>
      <c r="EA446" s="1233"/>
      <c r="EB446" s="1233"/>
      <c r="EC446" s="1233"/>
      <c r="ED446" s="1233"/>
      <c r="EE446" s="1233"/>
      <c r="EF446" s="1233"/>
      <c r="EG446" s="1233"/>
      <c r="EH446" s="1253"/>
      <c r="EI446" s="1253"/>
      <c r="EJ446" s="1253"/>
      <c r="EK446" s="1253"/>
      <c r="EM446" s="1233"/>
      <c r="EN446" s="1233"/>
      <c r="EO446" s="1233"/>
      <c r="EP446" s="1233"/>
      <c r="EQ446" s="1233"/>
      <c r="ER446" s="1233"/>
      <c r="ES446" s="1233"/>
      <c r="ET446" s="1233"/>
      <c r="EU446" s="1233"/>
      <c r="EV446" s="1233"/>
      <c r="EW446" s="1233"/>
      <c r="EX446" s="1233"/>
      <c r="EY446" s="1233"/>
      <c r="EZ446" s="1233"/>
      <c r="FA446" s="1233"/>
      <c r="FB446" s="1233"/>
      <c r="FC446" s="1233"/>
      <c r="FD446" s="1233"/>
      <c r="FE446" s="1233"/>
      <c r="FF446" s="1233"/>
      <c r="FG446" s="1233"/>
      <c r="FH446" s="1233"/>
      <c r="FI446" s="1233"/>
      <c r="FJ446" s="1233"/>
      <c r="FK446" s="1233"/>
      <c r="FL446" s="1233"/>
      <c r="FM446" s="1233"/>
      <c r="FN446" s="1233"/>
      <c r="FO446" s="1233"/>
      <c r="FP446" s="1233"/>
      <c r="FQ446" s="1233"/>
      <c r="FR446" s="1233"/>
      <c r="FS446" s="1233"/>
      <c r="FT446" s="1233"/>
      <c r="FU446" s="1233"/>
      <c r="FV446" s="1233"/>
      <c r="FW446" s="1233"/>
      <c r="FX446" s="1233"/>
      <c r="FY446" s="1233"/>
      <c r="FZ446" s="1233"/>
      <c r="GA446" s="1233"/>
      <c r="GB446" s="1233"/>
      <c r="GC446" s="1233"/>
      <c r="GD446" s="1233"/>
      <c r="GE446" s="1233"/>
      <c r="GF446" s="1233"/>
      <c r="GG446" s="1233"/>
      <c r="GH446" s="1233"/>
      <c r="GI446" s="1233"/>
      <c r="GJ446" s="1233"/>
      <c r="GK446" s="1233"/>
      <c r="GL446" s="1233"/>
      <c r="GM446" s="1233"/>
      <c r="GN446" s="1233"/>
      <c r="GO446" s="1233"/>
      <c r="GP446" s="1233"/>
      <c r="GQ446" s="1233"/>
      <c r="GR446" s="1233"/>
      <c r="GS446" s="1233"/>
      <c r="GT446" s="1233"/>
      <c r="GU446" s="1233"/>
      <c r="GV446" s="1233"/>
      <c r="GW446" s="1233"/>
      <c r="GX446" s="1233"/>
      <c r="GY446" s="1233"/>
      <c r="GZ446" s="1233"/>
      <c r="HA446" s="1233"/>
      <c r="HB446" s="1233"/>
      <c r="HC446" s="1233"/>
      <c r="HD446" s="1233"/>
      <c r="HE446" s="1233"/>
      <c r="HF446" s="1233"/>
      <c r="HG446" s="1233"/>
      <c r="HH446" s="1233"/>
      <c r="HI446" s="1233"/>
      <c r="HJ446" s="1233"/>
      <c r="HK446" s="1233"/>
      <c r="HL446" s="1233"/>
      <c r="HM446" s="1233"/>
      <c r="HN446" s="1233"/>
      <c r="HO446" s="1233"/>
    </row>
    <row r="447" spans="32:223" s="325" customFormat="1" x14ac:dyDescent="0.2">
      <c r="AF447" s="932"/>
      <c r="AG447" s="932"/>
      <c r="AH447" s="932"/>
      <c r="AI447" s="932"/>
      <c r="AJ447" s="932"/>
      <c r="AK447" s="932"/>
      <c r="AL447" s="932"/>
      <c r="AM447" s="932"/>
      <c r="AN447" s="932"/>
      <c r="AP447" s="932"/>
      <c r="AQ447" s="932"/>
      <c r="AR447" s="932"/>
      <c r="AS447" s="932"/>
      <c r="AT447" s="932"/>
      <c r="AU447" s="932"/>
      <c r="AV447" s="932"/>
      <c r="AW447" s="932"/>
      <c r="AX447" s="932"/>
      <c r="BA447" s="1253"/>
      <c r="BB447" s="1253"/>
      <c r="BC447" s="1253"/>
      <c r="BE447" s="1233"/>
      <c r="BF447" s="1233"/>
      <c r="BG447" s="1233"/>
      <c r="BH447" s="1233"/>
      <c r="BI447" s="1233"/>
      <c r="BJ447" s="1233"/>
      <c r="BK447" s="1233"/>
      <c r="BL447" s="1233"/>
      <c r="BM447" s="1233"/>
      <c r="BN447" s="1233"/>
      <c r="BO447" s="1233"/>
      <c r="BP447" s="1233"/>
      <c r="BQ447" s="1233"/>
      <c r="BR447" s="1233"/>
      <c r="BS447" s="1233"/>
      <c r="BT447" s="1233"/>
      <c r="BU447" s="1233"/>
      <c r="BV447" s="1233"/>
      <c r="BW447" s="1233"/>
      <c r="BX447" s="1233"/>
      <c r="BY447" s="1233"/>
      <c r="BZ447" s="1233"/>
      <c r="CA447" s="1233"/>
      <c r="CB447" s="1233"/>
      <c r="CC447" s="1233"/>
      <c r="CD447" s="1233"/>
      <c r="CE447" s="1233"/>
      <c r="CF447" s="1233"/>
      <c r="CG447" s="1233"/>
      <c r="CH447" s="1233"/>
      <c r="CI447" s="1233"/>
      <c r="CJ447" s="1233"/>
      <c r="CK447" s="1233"/>
      <c r="CL447" s="1233"/>
      <c r="CM447" s="1233"/>
      <c r="CN447" s="1233"/>
      <c r="CO447" s="1233"/>
      <c r="CP447" s="1233"/>
      <c r="CQ447" s="1233"/>
      <c r="CR447" s="1233"/>
      <c r="CS447" s="1233"/>
      <c r="CT447" s="1233"/>
      <c r="CU447" s="1233"/>
      <c r="CV447" s="1233"/>
      <c r="CW447" s="1233"/>
      <c r="CX447" s="1233"/>
      <c r="CY447" s="1233"/>
      <c r="CZ447" s="1233"/>
      <c r="DA447" s="1233"/>
      <c r="DB447" s="1233"/>
      <c r="DC447" s="1233"/>
      <c r="DD447" s="1233"/>
      <c r="DE447" s="1233"/>
      <c r="DF447" s="1233"/>
      <c r="DG447" s="1233"/>
      <c r="DH447" s="1233"/>
      <c r="DI447" s="1233"/>
      <c r="DJ447" s="1233"/>
      <c r="DK447" s="1233"/>
      <c r="DL447" s="1233"/>
      <c r="DM447" s="1233"/>
      <c r="DN447" s="1233"/>
      <c r="DO447" s="1233"/>
      <c r="DP447" s="1233"/>
      <c r="DQ447" s="1233"/>
      <c r="DR447" s="1233"/>
      <c r="DS447" s="1233"/>
      <c r="DT447" s="1233"/>
      <c r="DU447" s="1233"/>
      <c r="DV447" s="1233"/>
      <c r="DW447" s="1233"/>
      <c r="DX447" s="1233"/>
      <c r="DY447" s="1233"/>
      <c r="DZ447" s="1233"/>
      <c r="EA447" s="1233"/>
      <c r="EB447" s="1233"/>
      <c r="EC447" s="1233"/>
      <c r="ED447" s="1233"/>
      <c r="EE447" s="1233"/>
      <c r="EF447" s="1233"/>
      <c r="EG447" s="1233"/>
      <c r="EH447" s="1253"/>
      <c r="EI447" s="1253"/>
      <c r="EJ447" s="1253"/>
      <c r="EK447" s="1253"/>
      <c r="EM447" s="1233"/>
      <c r="EN447" s="1233"/>
      <c r="EO447" s="1233"/>
      <c r="EP447" s="1233"/>
      <c r="EQ447" s="1233"/>
      <c r="ER447" s="1233"/>
      <c r="ES447" s="1233"/>
      <c r="ET447" s="1233"/>
      <c r="EU447" s="1233"/>
      <c r="EV447" s="1233"/>
      <c r="EW447" s="1233"/>
      <c r="EX447" s="1233"/>
      <c r="EY447" s="1233"/>
      <c r="EZ447" s="1233"/>
      <c r="FA447" s="1233"/>
      <c r="FB447" s="1233"/>
      <c r="FC447" s="1233"/>
      <c r="FD447" s="1233"/>
      <c r="FE447" s="1233"/>
      <c r="FF447" s="1233"/>
      <c r="FG447" s="1233"/>
      <c r="FH447" s="1233"/>
      <c r="FI447" s="1233"/>
      <c r="FJ447" s="1233"/>
      <c r="FK447" s="1233"/>
      <c r="FL447" s="1233"/>
      <c r="FM447" s="1233"/>
      <c r="FN447" s="1233"/>
      <c r="FO447" s="1233"/>
      <c r="FP447" s="1233"/>
      <c r="FQ447" s="1233"/>
      <c r="FR447" s="1233"/>
      <c r="FS447" s="1233"/>
      <c r="FT447" s="1233"/>
      <c r="FU447" s="1233"/>
      <c r="FV447" s="1233"/>
      <c r="FW447" s="1233"/>
      <c r="FX447" s="1233"/>
      <c r="FY447" s="1233"/>
      <c r="FZ447" s="1233"/>
      <c r="GA447" s="1233"/>
      <c r="GB447" s="1233"/>
      <c r="GC447" s="1233"/>
      <c r="GD447" s="1233"/>
      <c r="GE447" s="1233"/>
      <c r="GF447" s="1233"/>
      <c r="GG447" s="1233"/>
      <c r="GH447" s="1233"/>
      <c r="GI447" s="1233"/>
      <c r="GJ447" s="1233"/>
      <c r="GK447" s="1233"/>
      <c r="GL447" s="1233"/>
      <c r="GM447" s="1233"/>
      <c r="GN447" s="1233"/>
      <c r="GO447" s="1233"/>
      <c r="GP447" s="1233"/>
      <c r="GQ447" s="1233"/>
      <c r="GR447" s="1233"/>
      <c r="GS447" s="1233"/>
      <c r="GT447" s="1233"/>
      <c r="GU447" s="1233"/>
      <c r="GV447" s="1233"/>
      <c r="GW447" s="1233"/>
      <c r="GX447" s="1233"/>
      <c r="GY447" s="1233"/>
      <c r="GZ447" s="1233"/>
      <c r="HA447" s="1233"/>
      <c r="HB447" s="1233"/>
      <c r="HC447" s="1233"/>
      <c r="HD447" s="1233"/>
      <c r="HE447" s="1233"/>
      <c r="HF447" s="1233"/>
      <c r="HG447" s="1233"/>
      <c r="HH447" s="1233"/>
      <c r="HI447" s="1233"/>
      <c r="HJ447" s="1233"/>
      <c r="HK447" s="1233"/>
      <c r="HL447" s="1233"/>
      <c r="HM447" s="1233"/>
      <c r="HN447" s="1233"/>
      <c r="HO447" s="1233"/>
    </row>
    <row r="448" spans="32:223" s="325" customFormat="1" x14ac:dyDescent="0.2">
      <c r="AF448" s="932"/>
      <c r="AG448" s="932"/>
      <c r="AH448" s="932"/>
      <c r="AI448" s="932"/>
      <c r="AJ448" s="932"/>
      <c r="AK448" s="932"/>
      <c r="AL448" s="932"/>
      <c r="AM448" s="932"/>
      <c r="AN448" s="932"/>
      <c r="AP448" s="932"/>
      <c r="AQ448" s="932"/>
      <c r="AR448" s="932"/>
      <c r="AS448" s="932"/>
      <c r="AT448" s="932"/>
      <c r="AU448" s="932"/>
      <c r="AV448" s="932"/>
      <c r="AW448" s="932"/>
      <c r="AX448" s="932"/>
      <c r="BA448" s="1253"/>
      <c r="BB448" s="1253"/>
      <c r="BC448" s="1253"/>
      <c r="BE448" s="1233"/>
      <c r="BF448" s="1233"/>
      <c r="BG448" s="1233"/>
      <c r="BH448" s="1233"/>
      <c r="BI448" s="1233"/>
      <c r="BJ448" s="1233"/>
      <c r="BK448" s="1233"/>
      <c r="BL448" s="1233"/>
      <c r="BM448" s="1233"/>
      <c r="BN448" s="1233"/>
      <c r="BO448" s="1233"/>
      <c r="BP448" s="1233"/>
      <c r="BQ448" s="1233"/>
      <c r="BR448" s="1233"/>
      <c r="BS448" s="1233"/>
      <c r="BT448" s="1233"/>
      <c r="BU448" s="1233"/>
      <c r="BV448" s="1233"/>
      <c r="BW448" s="1233"/>
      <c r="BX448" s="1233"/>
      <c r="BY448" s="1233"/>
      <c r="BZ448" s="1233"/>
      <c r="CA448" s="1233"/>
      <c r="CB448" s="1233"/>
      <c r="CC448" s="1233"/>
      <c r="CD448" s="1233"/>
      <c r="CE448" s="1233"/>
      <c r="CF448" s="1233"/>
      <c r="CG448" s="1233"/>
      <c r="CH448" s="1233"/>
      <c r="CI448" s="1233"/>
      <c r="CJ448" s="1233"/>
      <c r="CK448" s="1233"/>
      <c r="CL448" s="1233"/>
      <c r="CM448" s="1233"/>
      <c r="CN448" s="1233"/>
      <c r="CO448" s="1233"/>
      <c r="CP448" s="1233"/>
      <c r="CQ448" s="1233"/>
      <c r="CR448" s="1233"/>
      <c r="CS448" s="1233"/>
      <c r="CT448" s="1233"/>
      <c r="CU448" s="1233"/>
      <c r="CV448" s="1233"/>
      <c r="CW448" s="1233"/>
      <c r="CX448" s="1233"/>
      <c r="CY448" s="1233"/>
      <c r="CZ448" s="1233"/>
      <c r="DA448" s="1233"/>
      <c r="DB448" s="1233"/>
      <c r="DC448" s="1233"/>
      <c r="DD448" s="1233"/>
      <c r="DE448" s="1233"/>
      <c r="DF448" s="1233"/>
      <c r="DG448" s="1233"/>
      <c r="DH448" s="1233"/>
      <c r="DI448" s="1233"/>
      <c r="DJ448" s="1233"/>
      <c r="DK448" s="1233"/>
      <c r="DL448" s="1233"/>
      <c r="DM448" s="1233"/>
      <c r="DN448" s="1233"/>
      <c r="DO448" s="1233"/>
      <c r="DP448" s="1233"/>
      <c r="DQ448" s="1233"/>
      <c r="DR448" s="1233"/>
      <c r="DS448" s="1233"/>
      <c r="DT448" s="1233"/>
      <c r="DU448" s="1233"/>
      <c r="DV448" s="1233"/>
      <c r="DW448" s="1233"/>
      <c r="DX448" s="1233"/>
      <c r="DY448" s="1233"/>
      <c r="DZ448" s="1233"/>
      <c r="EA448" s="1233"/>
      <c r="EB448" s="1233"/>
      <c r="EC448" s="1233"/>
      <c r="ED448" s="1233"/>
      <c r="EE448" s="1233"/>
      <c r="EF448" s="1233"/>
      <c r="EG448" s="1233"/>
      <c r="EH448" s="1253"/>
      <c r="EI448" s="1253"/>
      <c r="EJ448" s="1253"/>
      <c r="EK448" s="1253"/>
      <c r="EM448" s="1233"/>
      <c r="EN448" s="1233"/>
      <c r="EO448" s="1233"/>
      <c r="EP448" s="1233"/>
      <c r="EQ448" s="1233"/>
      <c r="ER448" s="1233"/>
      <c r="ES448" s="1233"/>
      <c r="ET448" s="1233"/>
      <c r="EU448" s="1233"/>
      <c r="EV448" s="1233"/>
      <c r="EW448" s="1233"/>
      <c r="EX448" s="1233"/>
      <c r="EY448" s="1233"/>
      <c r="EZ448" s="1233"/>
      <c r="FA448" s="1233"/>
      <c r="FB448" s="1233"/>
      <c r="FC448" s="1233"/>
      <c r="FD448" s="1233"/>
      <c r="FE448" s="1233"/>
      <c r="FF448" s="1233"/>
      <c r="FG448" s="1233"/>
      <c r="FH448" s="1233"/>
      <c r="FI448" s="1233"/>
      <c r="FJ448" s="1233"/>
      <c r="FK448" s="1233"/>
      <c r="FL448" s="1233"/>
      <c r="FM448" s="1233"/>
      <c r="FN448" s="1233"/>
      <c r="FO448" s="1233"/>
      <c r="FP448" s="1233"/>
      <c r="FQ448" s="1233"/>
      <c r="FR448" s="1233"/>
      <c r="FS448" s="1233"/>
      <c r="FT448" s="1233"/>
      <c r="FU448" s="1233"/>
      <c r="FV448" s="1233"/>
      <c r="FW448" s="1233"/>
      <c r="FX448" s="1233"/>
      <c r="FY448" s="1233"/>
      <c r="FZ448" s="1233"/>
      <c r="GA448" s="1233"/>
      <c r="GB448" s="1233"/>
      <c r="GC448" s="1233"/>
      <c r="GD448" s="1233"/>
      <c r="GE448" s="1233"/>
      <c r="GF448" s="1233"/>
      <c r="GG448" s="1233"/>
      <c r="GH448" s="1233"/>
      <c r="GI448" s="1233"/>
      <c r="GJ448" s="1233"/>
      <c r="GK448" s="1233"/>
      <c r="GL448" s="1233"/>
      <c r="GM448" s="1233"/>
      <c r="GN448" s="1233"/>
      <c r="GO448" s="1233"/>
      <c r="GP448" s="1233"/>
      <c r="GQ448" s="1233"/>
      <c r="GR448" s="1233"/>
      <c r="GS448" s="1233"/>
      <c r="GT448" s="1233"/>
      <c r="GU448" s="1233"/>
      <c r="GV448" s="1233"/>
      <c r="GW448" s="1233"/>
      <c r="GX448" s="1233"/>
      <c r="GY448" s="1233"/>
      <c r="GZ448" s="1233"/>
      <c r="HA448" s="1233"/>
      <c r="HB448" s="1233"/>
      <c r="HC448" s="1233"/>
      <c r="HD448" s="1233"/>
      <c r="HE448" s="1233"/>
      <c r="HF448" s="1233"/>
      <c r="HG448" s="1233"/>
      <c r="HH448" s="1233"/>
      <c r="HI448" s="1233"/>
      <c r="HJ448" s="1233"/>
      <c r="HK448" s="1233"/>
      <c r="HL448" s="1233"/>
      <c r="HM448" s="1233"/>
      <c r="HN448" s="1233"/>
      <c r="HO448" s="1233"/>
    </row>
    <row r="449" spans="32:223" s="325" customFormat="1" x14ac:dyDescent="0.2">
      <c r="AF449" s="932"/>
      <c r="AG449" s="932"/>
      <c r="AH449" s="932"/>
      <c r="AI449" s="932"/>
      <c r="AJ449" s="932"/>
      <c r="AK449" s="932"/>
      <c r="AL449" s="932"/>
      <c r="AM449" s="932"/>
      <c r="AN449" s="932"/>
      <c r="AP449" s="932"/>
      <c r="AQ449" s="932"/>
      <c r="AR449" s="932"/>
      <c r="AS449" s="932"/>
      <c r="AT449" s="932"/>
      <c r="AU449" s="932"/>
      <c r="AV449" s="932"/>
      <c r="AW449" s="932"/>
      <c r="AX449" s="932"/>
      <c r="BA449" s="1253"/>
      <c r="BB449" s="1253"/>
      <c r="BC449" s="1253"/>
      <c r="BE449" s="1233"/>
      <c r="BF449" s="1233"/>
      <c r="BG449" s="1233"/>
      <c r="BH449" s="1233"/>
      <c r="BI449" s="1233"/>
      <c r="BJ449" s="1233"/>
      <c r="BK449" s="1233"/>
      <c r="BL449" s="1233"/>
      <c r="BM449" s="1233"/>
      <c r="BN449" s="1233"/>
      <c r="BO449" s="1233"/>
      <c r="BP449" s="1233"/>
      <c r="BQ449" s="1233"/>
      <c r="BR449" s="1233"/>
      <c r="BS449" s="1233"/>
      <c r="BT449" s="1233"/>
      <c r="BU449" s="1233"/>
      <c r="BV449" s="1233"/>
      <c r="BW449" s="1233"/>
      <c r="BX449" s="1233"/>
      <c r="BY449" s="1233"/>
      <c r="BZ449" s="1233"/>
      <c r="CA449" s="1233"/>
      <c r="CB449" s="1233"/>
      <c r="CC449" s="1233"/>
      <c r="CD449" s="1233"/>
      <c r="CE449" s="1233"/>
      <c r="CF449" s="1233"/>
      <c r="CG449" s="1233"/>
      <c r="CH449" s="1233"/>
      <c r="CI449" s="1233"/>
      <c r="CJ449" s="1233"/>
      <c r="CK449" s="1233"/>
      <c r="CL449" s="1233"/>
      <c r="CM449" s="1233"/>
      <c r="CN449" s="1233"/>
      <c r="CO449" s="1233"/>
      <c r="CP449" s="1233"/>
      <c r="CQ449" s="1233"/>
      <c r="CR449" s="1233"/>
      <c r="CS449" s="1233"/>
      <c r="CT449" s="1233"/>
      <c r="CU449" s="1233"/>
      <c r="CV449" s="1233"/>
      <c r="CW449" s="1233"/>
      <c r="CX449" s="1233"/>
      <c r="CY449" s="1233"/>
      <c r="CZ449" s="1233"/>
      <c r="DA449" s="1233"/>
      <c r="DB449" s="1233"/>
      <c r="DC449" s="1233"/>
      <c r="DD449" s="1233"/>
      <c r="DE449" s="1233"/>
      <c r="DF449" s="1233"/>
      <c r="DG449" s="1233"/>
      <c r="DH449" s="1233"/>
      <c r="DI449" s="1233"/>
      <c r="DJ449" s="1233"/>
      <c r="DK449" s="1233"/>
      <c r="DL449" s="1233"/>
      <c r="DM449" s="1233"/>
      <c r="DN449" s="1233"/>
      <c r="DO449" s="1233"/>
      <c r="DP449" s="1233"/>
      <c r="DQ449" s="1233"/>
      <c r="DR449" s="1233"/>
      <c r="DS449" s="1233"/>
      <c r="DT449" s="1233"/>
      <c r="DU449" s="1233"/>
      <c r="DV449" s="1233"/>
      <c r="DW449" s="1233"/>
      <c r="DX449" s="1233"/>
      <c r="DY449" s="1233"/>
      <c r="DZ449" s="1233"/>
      <c r="EA449" s="1233"/>
      <c r="EB449" s="1233"/>
      <c r="EC449" s="1233"/>
      <c r="ED449" s="1233"/>
      <c r="EE449" s="1233"/>
      <c r="EF449" s="1233"/>
      <c r="EG449" s="1233"/>
      <c r="EH449" s="1253"/>
      <c r="EI449" s="1253"/>
      <c r="EJ449" s="1253"/>
      <c r="EK449" s="1253"/>
      <c r="EM449" s="1233"/>
      <c r="EN449" s="1233"/>
      <c r="EO449" s="1233"/>
      <c r="EP449" s="1233"/>
      <c r="EQ449" s="1233"/>
      <c r="ER449" s="1233"/>
      <c r="ES449" s="1233"/>
      <c r="ET449" s="1233"/>
      <c r="EU449" s="1233"/>
      <c r="EV449" s="1233"/>
      <c r="EW449" s="1233"/>
      <c r="EX449" s="1233"/>
      <c r="EY449" s="1233"/>
      <c r="EZ449" s="1233"/>
      <c r="FA449" s="1233"/>
      <c r="FB449" s="1233"/>
      <c r="FC449" s="1233"/>
      <c r="FD449" s="1233"/>
      <c r="FE449" s="1233"/>
      <c r="FF449" s="1233"/>
      <c r="FG449" s="1233"/>
      <c r="FH449" s="1233"/>
      <c r="FI449" s="1233"/>
      <c r="FJ449" s="1233"/>
      <c r="FK449" s="1233"/>
      <c r="FL449" s="1233"/>
      <c r="FM449" s="1233"/>
      <c r="FN449" s="1233"/>
      <c r="FO449" s="1233"/>
      <c r="FP449" s="1233"/>
      <c r="FQ449" s="1233"/>
      <c r="FR449" s="1233"/>
      <c r="FS449" s="1233"/>
      <c r="FT449" s="1233"/>
      <c r="FU449" s="1233"/>
      <c r="FV449" s="1233"/>
      <c r="FW449" s="1233"/>
      <c r="FX449" s="1233"/>
      <c r="FY449" s="1233"/>
      <c r="FZ449" s="1233"/>
      <c r="GA449" s="1233"/>
      <c r="GB449" s="1233"/>
      <c r="GC449" s="1233"/>
      <c r="GD449" s="1233"/>
      <c r="GE449" s="1233"/>
      <c r="GF449" s="1233"/>
      <c r="GG449" s="1233"/>
      <c r="GH449" s="1233"/>
      <c r="GI449" s="1233"/>
      <c r="GJ449" s="1233"/>
      <c r="GK449" s="1233"/>
      <c r="GL449" s="1233"/>
      <c r="GM449" s="1233"/>
      <c r="GN449" s="1233"/>
      <c r="GO449" s="1233"/>
      <c r="GP449" s="1233"/>
      <c r="GQ449" s="1233"/>
      <c r="GR449" s="1233"/>
      <c r="GS449" s="1233"/>
      <c r="GT449" s="1233"/>
      <c r="GU449" s="1233"/>
      <c r="GV449" s="1233"/>
      <c r="GW449" s="1233"/>
      <c r="GX449" s="1233"/>
      <c r="GY449" s="1233"/>
      <c r="GZ449" s="1233"/>
      <c r="HA449" s="1233"/>
      <c r="HB449" s="1233"/>
      <c r="HC449" s="1233"/>
      <c r="HD449" s="1233"/>
      <c r="HE449" s="1233"/>
      <c r="HF449" s="1233"/>
      <c r="HG449" s="1233"/>
      <c r="HH449" s="1233"/>
      <c r="HI449" s="1233"/>
      <c r="HJ449" s="1233"/>
      <c r="HK449" s="1233"/>
      <c r="HL449" s="1233"/>
      <c r="HM449" s="1233"/>
      <c r="HN449" s="1233"/>
      <c r="HO449" s="1233"/>
    </row>
    <row r="450" spans="32:223" s="325" customFormat="1" x14ac:dyDescent="0.2">
      <c r="AF450" s="932"/>
      <c r="AG450" s="932"/>
      <c r="AH450" s="932"/>
      <c r="AI450" s="932"/>
      <c r="AJ450" s="932"/>
      <c r="AK450" s="932"/>
      <c r="AL450" s="932"/>
      <c r="AM450" s="932"/>
      <c r="AN450" s="932"/>
      <c r="AP450" s="932"/>
      <c r="AQ450" s="932"/>
      <c r="AR450" s="932"/>
      <c r="AS450" s="932"/>
      <c r="AT450" s="932"/>
      <c r="AU450" s="932"/>
      <c r="AV450" s="932"/>
      <c r="AW450" s="932"/>
      <c r="AX450" s="932"/>
      <c r="BA450" s="1253"/>
      <c r="BB450" s="1253"/>
      <c r="BC450" s="1253"/>
      <c r="BE450" s="1233"/>
      <c r="BF450" s="1233"/>
      <c r="BG450" s="1233"/>
      <c r="BH450" s="1233"/>
      <c r="BI450" s="1233"/>
      <c r="BJ450" s="1233"/>
      <c r="BK450" s="1233"/>
      <c r="BL450" s="1233"/>
      <c r="BM450" s="1233"/>
      <c r="BN450" s="1233"/>
      <c r="BO450" s="1233"/>
      <c r="BP450" s="1233"/>
      <c r="BQ450" s="1233"/>
      <c r="BR450" s="1233"/>
      <c r="BS450" s="1233"/>
      <c r="BT450" s="1233"/>
      <c r="BU450" s="1233"/>
      <c r="BV450" s="1233"/>
      <c r="BW450" s="1233"/>
      <c r="BX450" s="1233"/>
      <c r="BY450" s="1233"/>
      <c r="BZ450" s="1233"/>
      <c r="CA450" s="1233"/>
      <c r="CB450" s="1233"/>
      <c r="CC450" s="1233"/>
      <c r="CD450" s="1233"/>
      <c r="CE450" s="1233"/>
      <c r="CF450" s="1233"/>
      <c r="CG450" s="1233"/>
      <c r="CH450" s="1233"/>
      <c r="CI450" s="1233"/>
      <c r="CJ450" s="1233"/>
      <c r="CK450" s="1233"/>
      <c r="CL450" s="1233"/>
      <c r="CM450" s="1233"/>
      <c r="CN450" s="1233"/>
      <c r="CO450" s="1233"/>
      <c r="CP450" s="1233"/>
      <c r="CQ450" s="1233"/>
      <c r="CR450" s="1233"/>
      <c r="CS450" s="1233"/>
      <c r="CT450" s="1233"/>
      <c r="CU450" s="1233"/>
      <c r="CV450" s="1233"/>
      <c r="CW450" s="1233"/>
      <c r="CX450" s="1233"/>
      <c r="CY450" s="1233"/>
      <c r="CZ450" s="1233"/>
      <c r="DA450" s="1233"/>
      <c r="DB450" s="1233"/>
      <c r="DC450" s="1233"/>
      <c r="DD450" s="1233"/>
      <c r="DE450" s="1233"/>
      <c r="DF450" s="1233"/>
      <c r="DG450" s="1233"/>
      <c r="DH450" s="1233"/>
      <c r="DI450" s="1233"/>
      <c r="DJ450" s="1233"/>
      <c r="DK450" s="1233"/>
      <c r="DL450" s="1233"/>
      <c r="DM450" s="1233"/>
      <c r="DN450" s="1233"/>
      <c r="DO450" s="1233"/>
      <c r="DP450" s="1233"/>
      <c r="DQ450" s="1233"/>
      <c r="DR450" s="1233"/>
      <c r="DS450" s="1233"/>
      <c r="DT450" s="1233"/>
      <c r="DU450" s="1233"/>
      <c r="DV450" s="1233"/>
      <c r="DW450" s="1233"/>
      <c r="DX450" s="1233"/>
      <c r="DY450" s="1233"/>
      <c r="DZ450" s="1233"/>
      <c r="EA450" s="1233"/>
      <c r="EB450" s="1233"/>
      <c r="EC450" s="1233"/>
      <c r="ED450" s="1233"/>
      <c r="EE450" s="1233"/>
      <c r="EF450" s="1233"/>
      <c r="EG450" s="1233"/>
      <c r="EH450" s="1253"/>
      <c r="EI450" s="1253"/>
      <c r="EJ450" s="1253"/>
      <c r="EK450" s="1253"/>
      <c r="EM450" s="1233"/>
      <c r="EN450" s="1233"/>
      <c r="EO450" s="1233"/>
      <c r="EP450" s="1233"/>
      <c r="EQ450" s="1233"/>
      <c r="ER450" s="1233"/>
      <c r="ES450" s="1233"/>
      <c r="ET450" s="1233"/>
      <c r="EU450" s="1233"/>
      <c r="EV450" s="1233"/>
      <c r="EW450" s="1233"/>
      <c r="EX450" s="1233"/>
      <c r="EY450" s="1233"/>
      <c r="EZ450" s="1233"/>
      <c r="FA450" s="1233"/>
      <c r="FB450" s="1233"/>
      <c r="FC450" s="1233"/>
      <c r="FD450" s="1233"/>
      <c r="FE450" s="1233"/>
      <c r="FF450" s="1233"/>
      <c r="FG450" s="1233"/>
      <c r="FH450" s="1233"/>
      <c r="FI450" s="1233"/>
      <c r="FJ450" s="1233"/>
      <c r="FK450" s="1233"/>
      <c r="FL450" s="1233"/>
      <c r="FM450" s="1233"/>
      <c r="FN450" s="1233"/>
      <c r="FO450" s="1233"/>
      <c r="FP450" s="1233"/>
      <c r="FQ450" s="1233"/>
      <c r="FR450" s="1233"/>
      <c r="FS450" s="1233"/>
      <c r="FT450" s="1233"/>
      <c r="FU450" s="1233"/>
      <c r="FV450" s="1233"/>
      <c r="FW450" s="1233"/>
      <c r="FX450" s="1233"/>
      <c r="FY450" s="1233"/>
      <c r="FZ450" s="1233"/>
      <c r="GA450" s="1233"/>
      <c r="GB450" s="1233"/>
      <c r="GC450" s="1233"/>
      <c r="GD450" s="1233"/>
      <c r="GE450" s="1233"/>
      <c r="GF450" s="1233"/>
      <c r="GG450" s="1233"/>
      <c r="GH450" s="1233"/>
      <c r="GI450" s="1233"/>
      <c r="GJ450" s="1233"/>
      <c r="GK450" s="1233"/>
      <c r="GL450" s="1233"/>
      <c r="GM450" s="1233"/>
      <c r="GN450" s="1233"/>
      <c r="GO450" s="1233"/>
      <c r="GP450" s="1233"/>
      <c r="GQ450" s="1233"/>
      <c r="GR450" s="1233"/>
      <c r="GS450" s="1233"/>
      <c r="GT450" s="1233"/>
      <c r="GU450" s="1233"/>
      <c r="GV450" s="1233"/>
      <c r="GW450" s="1233"/>
      <c r="GX450" s="1233"/>
      <c r="GY450" s="1233"/>
      <c r="GZ450" s="1233"/>
      <c r="HA450" s="1233"/>
      <c r="HB450" s="1233"/>
      <c r="HC450" s="1233"/>
      <c r="HD450" s="1233"/>
      <c r="HE450" s="1233"/>
      <c r="HF450" s="1233"/>
      <c r="HG450" s="1233"/>
      <c r="HH450" s="1233"/>
      <c r="HI450" s="1233"/>
      <c r="HJ450" s="1233"/>
      <c r="HK450" s="1233"/>
      <c r="HL450" s="1233"/>
      <c r="HM450" s="1233"/>
      <c r="HN450" s="1233"/>
      <c r="HO450" s="1233"/>
    </row>
    <row r="451" spans="32:223" s="325" customFormat="1" x14ac:dyDescent="0.2">
      <c r="AF451" s="932"/>
      <c r="AG451" s="932"/>
      <c r="AH451" s="932"/>
      <c r="AI451" s="932"/>
      <c r="AJ451" s="932"/>
      <c r="AK451" s="932"/>
      <c r="AL451" s="932"/>
      <c r="AM451" s="932"/>
      <c r="AN451" s="932"/>
      <c r="AP451" s="932"/>
      <c r="AQ451" s="932"/>
      <c r="AR451" s="932"/>
      <c r="AS451" s="932"/>
      <c r="AT451" s="932"/>
      <c r="AU451" s="932"/>
      <c r="AV451" s="932"/>
      <c r="AW451" s="932"/>
      <c r="AX451" s="932"/>
      <c r="BA451" s="1253"/>
      <c r="BB451" s="1253"/>
      <c r="BC451" s="1253"/>
      <c r="BE451" s="1233"/>
      <c r="BF451" s="1233"/>
      <c r="BG451" s="1233"/>
      <c r="BH451" s="1233"/>
      <c r="BI451" s="1233"/>
      <c r="BJ451" s="1233"/>
      <c r="BK451" s="1233"/>
      <c r="BL451" s="1233"/>
      <c r="BM451" s="1233"/>
      <c r="BN451" s="1233"/>
      <c r="BO451" s="1233"/>
      <c r="BP451" s="1233"/>
      <c r="BQ451" s="1233"/>
      <c r="BR451" s="1233"/>
      <c r="BS451" s="1233"/>
      <c r="BT451" s="1233"/>
      <c r="BU451" s="1233"/>
      <c r="BV451" s="1233"/>
      <c r="BW451" s="1233"/>
      <c r="BX451" s="1233"/>
      <c r="BY451" s="1233"/>
      <c r="BZ451" s="1233"/>
      <c r="CA451" s="1233"/>
      <c r="CB451" s="1233"/>
      <c r="CC451" s="1233"/>
      <c r="CD451" s="1233"/>
      <c r="CE451" s="1233"/>
      <c r="CF451" s="1233"/>
      <c r="CG451" s="1233"/>
      <c r="CH451" s="1233"/>
      <c r="CI451" s="1233"/>
      <c r="CJ451" s="1233"/>
      <c r="CK451" s="1233"/>
      <c r="CL451" s="1233"/>
      <c r="CM451" s="1233"/>
      <c r="CN451" s="1233"/>
      <c r="CO451" s="1233"/>
      <c r="CP451" s="1233"/>
      <c r="CQ451" s="1233"/>
      <c r="CR451" s="1233"/>
      <c r="CS451" s="1233"/>
      <c r="CT451" s="1233"/>
      <c r="CU451" s="1233"/>
      <c r="CV451" s="1233"/>
      <c r="CW451" s="1233"/>
      <c r="CX451" s="1233"/>
      <c r="CY451" s="1233"/>
      <c r="CZ451" s="1233"/>
      <c r="DA451" s="1233"/>
      <c r="DB451" s="1233"/>
      <c r="DC451" s="1233"/>
      <c r="DD451" s="1233"/>
      <c r="DE451" s="1233"/>
      <c r="DF451" s="1233"/>
      <c r="DG451" s="1233"/>
      <c r="DH451" s="1233"/>
      <c r="DI451" s="1233"/>
      <c r="DJ451" s="1233"/>
      <c r="DK451" s="1233"/>
      <c r="DL451" s="1233"/>
      <c r="DM451" s="1233"/>
      <c r="DN451" s="1233"/>
      <c r="DO451" s="1233"/>
      <c r="DP451" s="1233"/>
      <c r="DQ451" s="1233"/>
      <c r="DR451" s="1233"/>
      <c r="DS451" s="1233"/>
      <c r="DT451" s="1233"/>
      <c r="DU451" s="1233"/>
      <c r="DV451" s="1233"/>
      <c r="DW451" s="1233"/>
      <c r="DX451" s="1233"/>
      <c r="DY451" s="1233"/>
      <c r="DZ451" s="1233"/>
      <c r="EA451" s="1233"/>
      <c r="EB451" s="1233"/>
      <c r="EC451" s="1233"/>
      <c r="ED451" s="1233"/>
      <c r="EE451" s="1233"/>
      <c r="EF451" s="1233"/>
      <c r="EG451" s="1233"/>
      <c r="EH451" s="1253"/>
      <c r="EI451" s="1253"/>
      <c r="EJ451" s="1253"/>
      <c r="EK451" s="1253"/>
      <c r="EM451" s="1233"/>
      <c r="EN451" s="1233"/>
      <c r="EO451" s="1233"/>
      <c r="EP451" s="1233"/>
      <c r="EQ451" s="1233"/>
      <c r="ER451" s="1233"/>
      <c r="ES451" s="1233"/>
      <c r="ET451" s="1233"/>
      <c r="EU451" s="1233"/>
      <c r="EV451" s="1233"/>
      <c r="EW451" s="1233"/>
      <c r="EX451" s="1233"/>
      <c r="EY451" s="1233"/>
      <c r="EZ451" s="1233"/>
      <c r="FA451" s="1233"/>
      <c r="FB451" s="1233"/>
      <c r="FC451" s="1233"/>
      <c r="FD451" s="1233"/>
      <c r="FE451" s="1233"/>
      <c r="FF451" s="1233"/>
      <c r="FG451" s="1233"/>
      <c r="FH451" s="1233"/>
      <c r="FI451" s="1233"/>
      <c r="FJ451" s="1233"/>
      <c r="FK451" s="1233"/>
      <c r="FL451" s="1233"/>
      <c r="FM451" s="1233"/>
      <c r="FN451" s="1233"/>
      <c r="FO451" s="1233"/>
      <c r="FP451" s="1233"/>
      <c r="FQ451" s="1233"/>
      <c r="FR451" s="1233"/>
      <c r="FS451" s="1233"/>
      <c r="FT451" s="1233"/>
      <c r="FU451" s="1233"/>
      <c r="FV451" s="1233"/>
      <c r="FW451" s="1233"/>
      <c r="FX451" s="1233"/>
      <c r="FY451" s="1233"/>
      <c r="FZ451" s="1233"/>
      <c r="GA451" s="1233"/>
      <c r="GB451" s="1233"/>
      <c r="GC451" s="1233"/>
      <c r="GD451" s="1233"/>
      <c r="GE451" s="1233"/>
      <c r="GF451" s="1233"/>
      <c r="GG451" s="1233"/>
      <c r="GH451" s="1233"/>
      <c r="GI451" s="1233"/>
      <c r="GJ451" s="1233"/>
      <c r="GK451" s="1233"/>
      <c r="GL451" s="1233"/>
      <c r="GM451" s="1233"/>
      <c r="GN451" s="1233"/>
      <c r="GO451" s="1233"/>
      <c r="GP451" s="1233"/>
      <c r="GQ451" s="1233"/>
      <c r="GR451" s="1233"/>
      <c r="GS451" s="1233"/>
      <c r="GT451" s="1233"/>
      <c r="GU451" s="1233"/>
      <c r="GV451" s="1233"/>
      <c r="GW451" s="1233"/>
      <c r="GX451" s="1233"/>
      <c r="GY451" s="1233"/>
      <c r="GZ451" s="1233"/>
      <c r="HA451" s="1233"/>
      <c r="HB451" s="1233"/>
      <c r="HC451" s="1233"/>
      <c r="HD451" s="1233"/>
      <c r="HE451" s="1233"/>
      <c r="HF451" s="1233"/>
      <c r="HG451" s="1233"/>
      <c r="HH451" s="1233"/>
      <c r="HI451" s="1233"/>
      <c r="HJ451" s="1233"/>
      <c r="HK451" s="1233"/>
      <c r="HL451" s="1233"/>
      <c r="HM451" s="1233"/>
      <c r="HN451" s="1233"/>
      <c r="HO451" s="1233"/>
    </row>
    <row r="452" spans="32:223" s="325" customFormat="1" x14ac:dyDescent="0.2">
      <c r="AF452" s="932"/>
      <c r="AG452" s="932"/>
      <c r="AH452" s="932"/>
      <c r="AI452" s="932"/>
      <c r="AJ452" s="932"/>
      <c r="AK452" s="932"/>
      <c r="AL452" s="932"/>
      <c r="AM452" s="932"/>
      <c r="AN452" s="932"/>
      <c r="AP452" s="932"/>
      <c r="AQ452" s="932"/>
      <c r="AR452" s="932"/>
      <c r="AS452" s="932"/>
      <c r="AT452" s="932"/>
      <c r="AU452" s="932"/>
      <c r="AV452" s="932"/>
      <c r="AW452" s="932"/>
      <c r="AX452" s="932"/>
      <c r="BA452" s="1253"/>
      <c r="BB452" s="1253"/>
      <c r="BC452" s="1253"/>
      <c r="BE452" s="1233"/>
      <c r="BF452" s="1233"/>
      <c r="BG452" s="1233"/>
      <c r="BH452" s="1233"/>
      <c r="BI452" s="1233"/>
      <c r="BJ452" s="1233"/>
      <c r="BK452" s="1233"/>
      <c r="BL452" s="1233"/>
      <c r="BM452" s="1233"/>
      <c r="BN452" s="1233"/>
      <c r="BO452" s="1233"/>
      <c r="BP452" s="1233"/>
      <c r="BQ452" s="1233"/>
      <c r="BR452" s="1233"/>
      <c r="BS452" s="1233"/>
      <c r="BT452" s="1233"/>
      <c r="BU452" s="1233"/>
      <c r="BV452" s="1233"/>
      <c r="BW452" s="1233"/>
      <c r="BX452" s="1233"/>
      <c r="BY452" s="1233"/>
      <c r="BZ452" s="1233"/>
      <c r="CA452" s="1233"/>
      <c r="CB452" s="1233"/>
      <c r="CC452" s="1233"/>
      <c r="CD452" s="1233"/>
      <c r="CE452" s="1233"/>
      <c r="CF452" s="1233"/>
      <c r="CG452" s="1233"/>
      <c r="CH452" s="1233"/>
      <c r="CI452" s="1233"/>
      <c r="CJ452" s="1233"/>
      <c r="CK452" s="1233"/>
      <c r="CL452" s="1233"/>
      <c r="CM452" s="1233"/>
      <c r="CN452" s="1233"/>
      <c r="CO452" s="1233"/>
      <c r="CP452" s="1233"/>
      <c r="CQ452" s="1233"/>
      <c r="CR452" s="1233"/>
      <c r="CS452" s="1233"/>
      <c r="CT452" s="1233"/>
      <c r="CU452" s="1233"/>
      <c r="CV452" s="1233"/>
      <c r="CW452" s="1233"/>
      <c r="CX452" s="1233"/>
      <c r="CY452" s="1233"/>
      <c r="CZ452" s="1233"/>
      <c r="DA452" s="1233"/>
      <c r="DB452" s="1233"/>
      <c r="DC452" s="1233"/>
      <c r="DD452" s="1233"/>
      <c r="DE452" s="1233"/>
      <c r="DF452" s="1233"/>
      <c r="DG452" s="1233"/>
      <c r="DH452" s="1233"/>
      <c r="DI452" s="1233"/>
      <c r="DJ452" s="1233"/>
      <c r="DK452" s="1233"/>
      <c r="DL452" s="1233"/>
      <c r="DM452" s="1233"/>
      <c r="DN452" s="1233"/>
      <c r="DO452" s="1233"/>
      <c r="DP452" s="1233"/>
      <c r="DQ452" s="1233"/>
      <c r="DR452" s="1233"/>
      <c r="DS452" s="1233"/>
      <c r="DT452" s="1233"/>
      <c r="DU452" s="1233"/>
      <c r="DV452" s="1233"/>
      <c r="DW452" s="1233"/>
      <c r="DX452" s="1233"/>
      <c r="DY452" s="1233"/>
      <c r="DZ452" s="1233"/>
      <c r="EA452" s="1233"/>
      <c r="EB452" s="1233"/>
      <c r="EC452" s="1233"/>
      <c r="ED452" s="1233"/>
      <c r="EE452" s="1233"/>
      <c r="EF452" s="1233"/>
      <c r="EG452" s="1233"/>
      <c r="EH452" s="1253"/>
      <c r="EI452" s="1253"/>
      <c r="EJ452" s="1253"/>
      <c r="EK452" s="1253"/>
      <c r="EM452" s="1233"/>
      <c r="EN452" s="1233"/>
      <c r="EO452" s="1233"/>
      <c r="EP452" s="1233"/>
      <c r="EQ452" s="1233"/>
      <c r="ER452" s="1233"/>
      <c r="ES452" s="1233"/>
      <c r="ET452" s="1233"/>
      <c r="EU452" s="1233"/>
      <c r="EV452" s="1233"/>
      <c r="EW452" s="1233"/>
      <c r="EX452" s="1233"/>
      <c r="EY452" s="1233"/>
      <c r="EZ452" s="1233"/>
      <c r="FA452" s="1233"/>
      <c r="FB452" s="1233"/>
      <c r="FC452" s="1233"/>
      <c r="FD452" s="1233"/>
      <c r="FE452" s="1233"/>
      <c r="FF452" s="1233"/>
      <c r="FG452" s="1233"/>
      <c r="FH452" s="1233"/>
      <c r="FI452" s="1233"/>
      <c r="FJ452" s="1233"/>
      <c r="FK452" s="1233"/>
      <c r="FL452" s="1233"/>
      <c r="FM452" s="1233"/>
      <c r="FN452" s="1233"/>
      <c r="FO452" s="1233"/>
      <c r="FP452" s="1233"/>
      <c r="FQ452" s="1233"/>
      <c r="FR452" s="1233"/>
      <c r="FS452" s="1233"/>
      <c r="FT452" s="1233"/>
      <c r="FU452" s="1233"/>
      <c r="FV452" s="1233"/>
      <c r="FW452" s="1233"/>
      <c r="FX452" s="1233"/>
      <c r="FY452" s="1233"/>
      <c r="FZ452" s="1233"/>
      <c r="GA452" s="1233"/>
      <c r="GB452" s="1233"/>
      <c r="GC452" s="1233"/>
      <c r="GD452" s="1233"/>
      <c r="GE452" s="1233"/>
      <c r="GF452" s="1233"/>
      <c r="GG452" s="1233"/>
      <c r="GH452" s="1233"/>
      <c r="GI452" s="1233"/>
      <c r="GJ452" s="1233"/>
      <c r="GK452" s="1233"/>
      <c r="GL452" s="1233"/>
      <c r="GM452" s="1233"/>
      <c r="GN452" s="1233"/>
      <c r="GO452" s="1233"/>
      <c r="GP452" s="1233"/>
      <c r="GQ452" s="1233"/>
      <c r="GR452" s="1233"/>
      <c r="GS452" s="1233"/>
      <c r="GT452" s="1233"/>
      <c r="GU452" s="1233"/>
      <c r="GV452" s="1233"/>
      <c r="GW452" s="1233"/>
      <c r="GX452" s="1233"/>
      <c r="GY452" s="1233"/>
      <c r="GZ452" s="1233"/>
      <c r="HA452" s="1233"/>
      <c r="HB452" s="1233"/>
      <c r="HC452" s="1233"/>
      <c r="HD452" s="1233"/>
      <c r="HE452" s="1233"/>
      <c r="HF452" s="1233"/>
      <c r="HG452" s="1233"/>
      <c r="HH452" s="1233"/>
      <c r="HI452" s="1233"/>
      <c r="HJ452" s="1233"/>
      <c r="HK452" s="1233"/>
      <c r="HL452" s="1233"/>
      <c r="HM452" s="1233"/>
      <c r="HN452" s="1233"/>
      <c r="HO452" s="1233"/>
    </row>
    <row r="453" spans="32:223" s="325" customFormat="1" x14ac:dyDescent="0.2">
      <c r="AF453" s="932"/>
      <c r="AG453" s="932"/>
      <c r="AH453" s="932"/>
      <c r="AI453" s="932"/>
      <c r="AJ453" s="932"/>
      <c r="AK453" s="932"/>
      <c r="AL453" s="932"/>
      <c r="AM453" s="932"/>
      <c r="AN453" s="932"/>
      <c r="AP453" s="932"/>
      <c r="AQ453" s="932"/>
      <c r="AR453" s="932"/>
      <c r="AS453" s="932"/>
      <c r="AT453" s="932"/>
      <c r="AU453" s="932"/>
      <c r="AV453" s="932"/>
      <c r="AW453" s="932"/>
      <c r="AX453" s="932"/>
      <c r="BA453" s="1253"/>
      <c r="BB453" s="1253"/>
      <c r="BC453" s="1253"/>
      <c r="BE453" s="1233"/>
      <c r="BF453" s="1233"/>
      <c r="BG453" s="1233"/>
      <c r="BH453" s="1233"/>
      <c r="BI453" s="1233"/>
      <c r="BJ453" s="1233"/>
      <c r="BK453" s="1233"/>
      <c r="BL453" s="1233"/>
      <c r="BM453" s="1233"/>
      <c r="BN453" s="1233"/>
      <c r="BO453" s="1233"/>
      <c r="BP453" s="1233"/>
      <c r="BQ453" s="1233"/>
      <c r="BR453" s="1233"/>
      <c r="BS453" s="1233"/>
      <c r="BT453" s="1233"/>
      <c r="BU453" s="1233"/>
      <c r="BV453" s="1233"/>
      <c r="BW453" s="1233"/>
      <c r="BX453" s="1233"/>
      <c r="BY453" s="1233"/>
      <c r="BZ453" s="1233"/>
      <c r="CA453" s="1233"/>
      <c r="CB453" s="1233"/>
      <c r="CC453" s="1233"/>
      <c r="CD453" s="1233"/>
      <c r="CE453" s="1233"/>
      <c r="CF453" s="1233"/>
      <c r="CG453" s="1233"/>
      <c r="CH453" s="1233"/>
      <c r="CI453" s="1233"/>
      <c r="CJ453" s="1233"/>
      <c r="CK453" s="1233"/>
      <c r="CL453" s="1233"/>
      <c r="CM453" s="1233"/>
      <c r="CN453" s="1233"/>
      <c r="CO453" s="1233"/>
      <c r="CP453" s="1233"/>
      <c r="CQ453" s="1233"/>
      <c r="CR453" s="1233"/>
      <c r="CS453" s="1233"/>
      <c r="CT453" s="1233"/>
      <c r="CU453" s="1233"/>
      <c r="CV453" s="1233"/>
      <c r="CW453" s="1233"/>
      <c r="CX453" s="1233"/>
      <c r="CY453" s="1233"/>
      <c r="CZ453" s="1233"/>
      <c r="DA453" s="1233"/>
      <c r="DB453" s="1233"/>
      <c r="DC453" s="1233"/>
      <c r="DD453" s="1233"/>
      <c r="DE453" s="1233"/>
      <c r="DF453" s="1233"/>
      <c r="DG453" s="1233"/>
      <c r="DH453" s="1233"/>
      <c r="DI453" s="1233"/>
      <c r="DJ453" s="1233"/>
      <c r="DK453" s="1233"/>
      <c r="DL453" s="1233"/>
      <c r="DM453" s="1233"/>
      <c r="DN453" s="1233"/>
      <c r="DO453" s="1233"/>
      <c r="DP453" s="1233"/>
      <c r="DQ453" s="1233"/>
      <c r="DR453" s="1233"/>
      <c r="DS453" s="1233"/>
      <c r="DT453" s="1233"/>
      <c r="DU453" s="1233"/>
      <c r="DV453" s="1233"/>
      <c r="DW453" s="1233"/>
      <c r="DX453" s="1233"/>
      <c r="DY453" s="1233"/>
      <c r="DZ453" s="1233"/>
      <c r="EA453" s="1233"/>
      <c r="EB453" s="1233"/>
      <c r="EC453" s="1233"/>
      <c r="ED453" s="1233"/>
      <c r="EE453" s="1233"/>
      <c r="EF453" s="1233"/>
      <c r="EG453" s="1233"/>
      <c r="EH453" s="1253"/>
      <c r="EI453" s="1253"/>
      <c r="EJ453" s="1253"/>
      <c r="EK453" s="1253"/>
      <c r="EM453" s="1233"/>
      <c r="EN453" s="1233"/>
      <c r="EO453" s="1233"/>
      <c r="EP453" s="1233"/>
      <c r="EQ453" s="1233"/>
      <c r="ER453" s="1233"/>
      <c r="ES453" s="1233"/>
      <c r="ET453" s="1233"/>
      <c r="EU453" s="1233"/>
      <c r="EV453" s="1233"/>
      <c r="EW453" s="1233"/>
      <c r="EX453" s="1233"/>
      <c r="EY453" s="1233"/>
      <c r="EZ453" s="1233"/>
      <c r="FA453" s="1233"/>
      <c r="FB453" s="1233"/>
      <c r="FC453" s="1233"/>
      <c r="FD453" s="1233"/>
      <c r="FE453" s="1233"/>
      <c r="FF453" s="1233"/>
      <c r="FG453" s="1233"/>
      <c r="FH453" s="1233"/>
      <c r="FI453" s="1233"/>
      <c r="FJ453" s="1233"/>
      <c r="FK453" s="1233"/>
      <c r="FL453" s="1233"/>
      <c r="FM453" s="1233"/>
      <c r="FN453" s="1233"/>
      <c r="FO453" s="1233"/>
      <c r="FP453" s="1233"/>
      <c r="FQ453" s="1233"/>
      <c r="FR453" s="1233"/>
      <c r="FS453" s="1233"/>
      <c r="FT453" s="1233"/>
      <c r="FU453" s="1233"/>
      <c r="FV453" s="1233"/>
      <c r="FW453" s="1233"/>
      <c r="FX453" s="1233"/>
      <c r="FY453" s="1233"/>
      <c r="FZ453" s="1233"/>
      <c r="GA453" s="1233"/>
      <c r="GB453" s="1233"/>
      <c r="GC453" s="1233"/>
      <c r="GD453" s="1233"/>
      <c r="GE453" s="1233"/>
      <c r="GF453" s="1233"/>
      <c r="GG453" s="1233"/>
      <c r="GH453" s="1233"/>
      <c r="GI453" s="1233"/>
      <c r="GJ453" s="1233"/>
      <c r="GK453" s="1233"/>
      <c r="GL453" s="1233"/>
      <c r="GM453" s="1233"/>
      <c r="GN453" s="1233"/>
      <c r="GO453" s="1233"/>
      <c r="GP453" s="1233"/>
      <c r="GQ453" s="1233"/>
      <c r="GR453" s="1233"/>
      <c r="GS453" s="1233"/>
      <c r="GT453" s="1233"/>
      <c r="GU453" s="1233"/>
      <c r="GV453" s="1233"/>
      <c r="GW453" s="1233"/>
      <c r="GX453" s="1233"/>
      <c r="GY453" s="1233"/>
      <c r="GZ453" s="1233"/>
      <c r="HA453" s="1233"/>
      <c r="HB453" s="1233"/>
      <c r="HC453" s="1233"/>
      <c r="HD453" s="1233"/>
      <c r="HE453" s="1233"/>
      <c r="HF453" s="1233"/>
      <c r="HG453" s="1233"/>
      <c r="HH453" s="1233"/>
      <c r="HI453" s="1233"/>
      <c r="HJ453" s="1233"/>
      <c r="HK453" s="1233"/>
      <c r="HL453" s="1233"/>
      <c r="HM453" s="1233"/>
      <c r="HN453" s="1233"/>
      <c r="HO453" s="1233"/>
    </row>
    <row r="454" spans="32:223" s="325" customFormat="1" x14ac:dyDescent="0.2">
      <c r="AF454" s="932"/>
      <c r="AG454" s="932"/>
      <c r="AH454" s="932"/>
      <c r="AI454" s="932"/>
      <c r="AJ454" s="932"/>
      <c r="AK454" s="932"/>
      <c r="AL454" s="932"/>
      <c r="AM454" s="932"/>
      <c r="AN454" s="932"/>
      <c r="AP454" s="932"/>
      <c r="AQ454" s="932"/>
      <c r="AR454" s="932"/>
      <c r="AS454" s="932"/>
      <c r="AT454" s="932"/>
      <c r="AU454" s="932"/>
      <c r="AV454" s="932"/>
      <c r="AW454" s="932"/>
      <c r="AX454" s="932"/>
      <c r="BA454" s="1253"/>
      <c r="BB454" s="1253"/>
      <c r="BC454" s="1253"/>
      <c r="BE454" s="1233"/>
      <c r="BF454" s="1233"/>
      <c r="BG454" s="1233"/>
      <c r="BH454" s="1233"/>
      <c r="BI454" s="1233"/>
      <c r="BJ454" s="1233"/>
      <c r="BK454" s="1233"/>
      <c r="BL454" s="1233"/>
      <c r="BM454" s="1233"/>
      <c r="BN454" s="1233"/>
      <c r="BO454" s="1233"/>
      <c r="BP454" s="1233"/>
      <c r="BQ454" s="1233"/>
      <c r="BR454" s="1233"/>
      <c r="BS454" s="1233"/>
      <c r="BT454" s="1233"/>
      <c r="BU454" s="1233"/>
      <c r="BV454" s="1233"/>
      <c r="BW454" s="1233"/>
      <c r="BX454" s="1233"/>
      <c r="BY454" s="1233"/>
      <c r="BZ454" s="1233"/>
      <c r="CA454" s="1233"/>
      <c r="CB454" s="1233"/>
      <c r="CC454" s="1233"/>
      <c r="CD454" s="1233"/>
      <c r="CE454" s="1233"/>
      <c r="CF454" s="1233"/>
      <c r="CG454" s="1233"/>
      <c r="CH454" s="1233"/>
      <c r="CI454" s="1233"/>
      <c r="CJ454" s="1233"/>
      <c r="CK454" s="1233"/>
      <c r="CL454" s="1233"/>
      <c r="CM454" s="1233"/>
      <c r="CN454" s="1233"/>
      <c r="CO454" s="1233"/>
      <c r="CP454" s="1233"/>
      <c r="CQ454" s="1233"/>
      <c r="CR454" s="1233"/>
      <c r="CS454" s="1233"/>
      <c r="CT454" s="1233"/>
      <c r="CU454" s="1233"/>
      <c r="CV454" s="1233"/>
      <c r="CW454" s="1233"/>
      <c r="CX454" s="1233"/>
      <c r="CY454" s="1233"/>
      <c r="CZ454" s="1233"/>
      <c r="DA454" s="1233"/>
      <c r="DB454" s="1233"/>
      <c r="DC454" s="1233"/>
      <c r="DD454" s="1233"/>
      <c r="DE454" s="1233"/>
      <c r="DF454" s="1233"/>
      <c r="DG454" s="1233"/>
      <c r="DH454" s="1233"/>
      <c r="DI454" s="1233"/>
      <c r="DJ454" s="1233"/>
      <c r="DK454" s="1233"/>
      <c r="DL454" s="1233"/>
      <c r="DM454" s="1233"/>
      <c r="DN454" s="1233"/>
      <c r="DO454" s="1233"/>
      <c r="DP454" s="1233"/>
      <c r="DQ454" s="1233"/>
      <c r="DR454" s="1233"/>
      <c r="DS454" s="1233"/>
      <c r="DT454" s="1233"/>
      <c r="DU454" s="1233"/>
      <c r="DV454" s="1233"/>
      <c r="DW454" s="1233"/>
      <c r="DX454" s="1233"/>
      <c r="DY454" s="1233"/>
      <c r="DZ454" s="1233"/>
      <c r="EA454" s="1233"/>
      <c r="EB454" s="1233"/>
      <c r="EC454" s="1233"/>
      <c r="ED454" s="1233"/>
      <c r="EE454" s="1233"/>
      <c r="EF454" s="1233"/>
      <c r="EG454" s="1233"/>
      <c r="EH454" s="1253"/>
      <c r="EI454" s="1253"/>
      <c r="EJ454" s="1253"/>
      <c r="EK454" s="1253"/>
      <c r="EM454" s="1233"/>
      <c r="EN454" s="1233"/>
      <c r="EO454" s="1233"/>
      <c r="EP454" s="1233"/>
      <c r="EQ454" s="1233"/>
      <c r="ER454" s="1233"/>
      <c r="ES454" s="1233"/>
      <c r="ET454" s="1233"/>
      <c r="EU454" s="1233"/>
      <c r="EV454" s="1233"/>
      <c r="EW454" s="1233"/>
      <c r="EX454" s="1233"/>
      <c r="EY454" s="1233"/>
      <c r="EZ454" s="1233"/>
      <c r="FA454" s="1233"/>
      <c r="FB454" s="1233"/>
      <c r="FC454" s="1233"/>
      <c r="FD454" s="1233"/>
      <c r="FE454" s="1233"/>
      <c r="FF454" s="1233"/>
      <c r="FG454" s="1233"/>
      <c r="FH454" s="1233"/>
      <c r="FI454" s="1233"/>
      <c r="FJ454" s="1233"/>
      <c r="FK454" s="1233"/>
      <c r="FL454" s="1233"/>
      <c r="FM454" s="1233"/>
      <c r="FN454" s="1233"/>
      <c r="FO454" s="1233"/>
      <c r="FP454" s="1233"/>
      <c r="FQ454" s="1233"/>
      <c r="FR454" s="1233"/>
      <c r="FS454" s="1233"/>
      <c r="FT454" s="1233"/>
      <c r="FU454" s="1233"/>
      <c r="FV454" s="1233"/>
      <c r="FW454" s="1233"/>
      <c r="FX454" s="1233"/>
      <c r="FY454" s="1233"/>
      <c r="FZ454" s="1233"/>
      <c r="GA454" s="1233"/>
      <c r="GB454" s="1233"/>
      <c r="GC454" s="1233"/>
      <c r="GD454" s="1233"/>
      <c r="GE454" s="1233"/>
      <c r="GF454" s="1233"/>
      <c r="GG454" s="1233"/>
      <c r="GH454" s="1233"/>
      <c r="GI454" s="1233"/>
      <c r="GJ454" s="1233"/>
      <c r="GK454" s="1233"/>
      <c r="GL454" s="1233"/>
      <c r="GM454" s="1233"/>
      <c r="GN454" s="1233"/>
      <c r="GO454" s="1233"/>
      <c r="GP454" s="1233"/>
      <c r="GQ454" s="1233"/>
      <c r="GR454" s="1233"/>
      <c r="GS454" s="1233"/>
      <c r="GT454" s="1233"/>
      <c r="GU454" s="1233"/>
      <c r="GV454" s="1233"/>
      <c r="GW454" s="1233"/>
      <c r="GX454" s="1233"/>
      <c r="GY454" s="1233"/>
      <c r="GZ454" s="1233"/>
      <c r="HA454" s="1233"/>
      <c r="HB454" s="1233"/>
      <c r="HC454" s="1233"/>
      <c r="HD454" s="1233"/>
      <c r="HE454" s="1233"/>
      <c r="HF454" s="1233"/>
      <c r="HG454" s="1233"/>
      <c r="HH454" s="1233"/>
      <c r="HI454" s="1233"/>
      <c r="HJ454" s="1233"/>
      <c r="HK454" s="1233"/>
      <c r="HL454" s="1233"/>
      <c r="HM454" s="1233"/>
      <c r="HN454" s="1233"/>
      <c r="HO454" s="1233"/>
    </row>
    <row r="455" spans="32:223" s="325" customFormat="1" x14ac:dyDescent="0.2">
      <c r="AF455" s="932"/>
      <c r="AG455" s="932"/>
      <c r="AH455" s="932"/>
      <c r="AI455" s="932"/>
      <c r="AJ455" s="932"/>
      <c r="AK455" s="932"/>
      <c r="AL455" s="932"/>
      <c r="AM455" s="932"/>
      <c r="AN455" s="932"/>
      <c r="AP455" s="932"/>
      <c r="AQ455" s="932"/>
      <c r="AR455" s="932"/>
      <c r="AS455" s="932"/>
      <c r="AT455" s="932"/>
      <c r="AU455" s="932"/>
      <c r="AV455" s="932"/>
      <c r="AW455" s="932"/>
      <c r="AX455" s="932"/>
      <c r="BA455" s="1253"/>
      <c r="BB455" s="1253"/>
      <c r="BC455" s="1253"/>
      <c r="BE455" s="1233"/>
      <c r="BF455" s="1233"/>
      <c r="BG455" s="1233"/>
      <c r="BH455" s="1233"/>
      <c r="BI455" s="1233"/>
      <c r="BJ455" s="1233"/>
      <c r="BK455" s="1233"/>
      <c r="BL455" s="1233"/>
      <c r="BM455" s="1233"/>
      <c r="BN455" s="1233"/>
      <c r="BO455" s="1233"/>
      <c r="BP455" s="1233"/>
      <c r="BQ455" s="1233"/>
      <c r="BR455" s="1233"/>
      <c r="BS455" s="1233"/>
      <c r="BT455" s="1233"/>
      <c r="BU455" s="1233"/>
      <c r="BV455" s="1233"/>
      <c r="BW455" s="1233"/>
      <c r="BX455" s="1233"/>
      <c r="BY455" s="1233"/>
      <c r="BZ455" s="1233"/>
      <c r="CA455" s="1233"/>
      <c r="CB455" s="1233"/>
      <c r="CC455" s="1233"/>
      <c r="CD455" s="1233"/>
      <c r="CE455" s="1233"/>
      <c r="CF455" s="1233"/>
      <c r="CG455" s="1233"/>
      <c r="CH455" s="1233"/>
      <c r="CI455" s="1233"/>
      <c r="CJ455" s="1233"/>
      <c r="CK455" s="1233"/>
      <c r="CL455" s="1233"/>
      <c r="CM455" s="1233"/>
      <c r="CN455" s="1233"/>
      <c r="CO455" s="1233"/>
      <c r="CP455" s="1233"/>
      <c r="CQ455" s="1233"/>
      <c r="CR455" s="1233"/>
      <c r="CS455" s="1233"/>
      <c r="CT455" s="1233"/>
      <c r="CU455" s="1233"/>
      <c r="CV455" s="1233"/>
      <c r="CW455" s="1233"/>
      <c r="CX455" s="1233"/>
      <c r="CY455" s="1233"/>
      <c r="CZ455" s="1233"/>
      <c r="DA455" s="1233"/>
      <c r="DB455" s="1233"/>
      <c r="DC455" s="1233"/>
      <c r="DD455" s="1233"/>
      <c r="DE455" s="1233"/>
      <c r="DF455" s="1233"/>
      <c r="DG455" s="1233"/>
      <c r="DH455" s="1233"/>
      <c r="DI455" s="1233"/>
      <c r="DJ455" s="1233"/>
      <c r="DK455" s="1233"/>
      <c r="DL455" s="1233"/>
      <c r="DM455" s="1233"/>
      <c r="DN455" s="1233"/>
      <c r="DO455" s="1233"/>
      <c r="DP455" s="1233"/>
      <c r="DQ455" s="1233"/>
      <c r="DR455" s="1233"/>
      <c r="DS455" s="1233"/>
      <c r="DT455" s="1233"/>
      <c r="DU455" s="1233"/>
      <c r="DV455" s="1233"/>
      <c r="DW455" s="1233"/>
      <c r="DX455" s="1233"/>
      <c r="DY455" s="1233"/>
      <c r="DZ455" s="1233"/>
      <c r="EA455" s="1233"/>
      <c r="EB455" s="1233"/>
      <c r="EC455" s="1233"/>
      <c r="ED455" s="1233"/>
      <c r="EE455" s="1233"/>
      <c r="EF455" s="1233"/>
      <c r="EG455" s="1233"/>
      <c r="EH455" s="1253"/>
      <c r="EI455" s="1253"/>
      <c r="EJ455" s="1253"/>
      <c r="EK455" s="1253"/>
      <c r="EM455" s="1233"/>
      <c r="EN455" s="1233"/>
      <c r="EO455" s="1233"/>
      <c r="EP455" s="1233"/>
      <c r="EQ455" s="1233"/>
      <c r="ER455" s="1233"/>
      <c r="ES455" s="1233"/>
      <c r="ET455" s="1233"/>
      <c r="EU455" s="1233"/>
      <c r="EV455" s="1233"/>
      <c r="EW455" s="1233"/>
      <c r="EX455" s="1233"/>
      <c r="EY455" s="1233"/>
      <c r="EZ455" s="1233"/>
      <c r="FA455" s="1233"/>
      <c r="FB455" s="1233"/>
      <c r="FC455" s="1233"/>
      <c r="FD455" s="1233"/>
      <c r="FE455" s="1233"/>
      <c r="FF455" s="1233"/>
      <c r="FG455" s="1233"/>
      <c r="FH455" s="1233"/>
      <c r="FI455" s="1233"/>
      <c r="FJ455" s="1233"/>
      <c r="FK455" s="1233"/>
      <c r="FL455" s="1233"/>
      <c r="FM455" s="1233"/>
      <c r="FN455" s="1233"/>
      <c r="FO455" s="1233"/>
      <c r="FP455" s="1233"/>
      <c r="FQ455" s="1233"/>
      <c r="FR455" s="1233"/>
      <c r="FS455" s="1233"/>
      <c r="FT455" s="1233"/>
      <c r="FU455" s="1233"/>
      <c r="FV455" s="1233"/>
      <c r="FW455" s="1233"/>
      <c r="FX455" s="1233"/>
      <c r="FY455" s="1233"/>
      <c r="FZ455" s="1233"/>
      <c r="GA455" s="1233"/>
      <c r="GB455" s="1233"/>
      <c r="GC455" s="1233"/>
      <c r="GD455" s="1233"/>
      <c r="GE455" s="1233"/>
      <c r="GF455" s="1233"/>
      <c r="GG455" s="1233"/>
      <c r="GH455" s="1233"/>
      <c r="GI455" s="1233"/>
      <c r="GJ455" s="1233"/>
      <c r="GK455" s="1233"/>
      <c r="GL455" s="1233"/>
      <c r="GM455" s="1233"/>
      <c r="GN455" s="1233"/>
      <c r="GO455" s="1233"/>
      <c r="GP455" s="1233"/>
      <c r="GQ455" s="1233"/>
      <c r="GR455" s="1233"/>
      <c r="GS455" s="1233"/>
      <c r="GT455" s="1233"/>
      <c r="GU455" s="1233"/>
      <c r="GV455" s="1233"/>
      <c r="GW455" s="1233"/>
      <c r="GX455" s="1233"/>
      <c r="GY455" s="1233"/>
      <c r="GZ455" s="1233"/>
      <c r="HA455" s="1233"/>
      <c r="HB455" s="1233"/>
      <c r="HC455" s="1233"/>
      <c r="HD455" s="1233"/>
      <c r="HE455" s="1233"/>
      <c r="HF455" s="1233"/>
      <c r="HG455" s="1233"/>
      <c r="HH455" s="1233"/>
      <c r="HI455" s="1233"/>
      <c r="HJ455" s="1233"/>
      <c r="HK455" s="1233"/>
      <c r="HL455" s="1233"/>
      <c r="HM455" s="1233"/>
      <c r="HN455" s="1233"/>
      <c r="HO455" s="1233"/>
    </row>
    <row r="456" spans="32:223" s="325" customFormat="1" x14ac:dyDescent="0.2">
      <c r="AF456" s="932"/>
      <c r="AG456" s="932"/>
      <c r="AH456" s="932"/>
      <c r="AI456" s="932"/>
      <c r="AJ456" s="932"/>
      <c r="AK456" s="932"/>
      <c r="AL456" s="932"/>
      <c r="AM456" s="932"/>
      <c r="AN456" s="932"/>
      <c r="AP456" s="932"/>
      <c r="AQ456" s="932"/>
      <c r="AR456" s="932"/>
      <c r="AS456" s="932"/>
      <c r="AT456" s="932"/>
      <c r="AU456" s="932"/>
      <c r="AV456" s="932"/>
      <c r="AW456" s="932"/>
      <c r="AX456" s="932"/>
      <c r="BA456" s="1253"/>
      <c r="BB456" s="1253"/>
      <c r="BC456" s="1253"/>
      <c r="BE456" s="1233"/>
      <c r="BF456" s="1233"/>
      <c r="BG456" s="1233"/>
      <c r="BH456" s="1233"/>
      <c r="BI456" s="1233"/>
      <c r="BJ456" s="1233"/>
      <c r="BK456" s="1233"/>
      <c r="BL456" s="1233"/>
      <c r="BM456" s="1233"/>
      <c r="BN456" s="1233"/>
      <c r="BO456" s="1233"/>
      <c r="BP456" s="1233"/>
      <c r="BQ456" s="1233"/>
      <c r="BR456" s="1233"/>
      <c r="BS456" s="1233"/>
      <c r="BT456" s="1233"/>
      <c r="BU456" s="1233"/>
      <c r="BV456" s="1233"/>
      <c r="BW456" s="1233"/>
      <c r="BX456" s="1233"/>
      <c r="BY456" s="1233"/>
      <c r="BZ456" s="1233"/>
      <c r="CA456" s="1233"/>
      <c r="CB456" s="1233"/>
      <c r="CC456" s="1233"/>
      <c r="CD456" s="1233"/>
      <c r="CE456" s="1233"/>
      <c r="CF456" s="1233"/>
      <c r="CG456" s="1233"/>
      <c r="CH456" s="1233"/>
      <c r="CI456" s="1233"/>
      <c r="CJ456" s="1233"/>
      <c r="CK456" s="1233"/>
      <c r="CL456" s="1233"/>
      <c r="CM456" s="1233"/>
      <c r="CN456" s="1233"/>
      <c r="CO456" s="1233"/>
      <c r="CP456" s="1233"/>
      <c r="CQ456" s="1233"/>
      <c r="CR456" s="1233"/>
      <c r="CS456" s="1233"/>
      <c r="CT456" s="1233"/>
      <c r="CU456" s="1233"/>
      <c r="CV456" s="1233"/>
      <c r="CW456" s="1233"/>
      <c r="CX456" s="1233"/>
      <c r="CY456" s="1233"/>
      <c r="CZ456" s="1233"/>
      <c r="DA456" s="1233"/>
      <c r="DB456" s="1233"/>
      <c r="DC456" s="1233"/>
      <c r="DD456" s="1233"/>
      <c r="DE456" s="1233"/>
      <c r="DF456" s="1233"/>
      <c r="DG456" s="1233"/>
      <c r="DH456" s="1233"/>
      <c r="DI456" s="1233"/>
      <c r="DJ456" s="1233"/>
      <c r="DK456" s="1233"/>
      <c r="DL456" s="1233"/>
      <c r="DM456" s="1233"/>
      <c r="DN456" s="1233"/>
      <c r="DO456" s="1233"/>
      <c r="DP456" s="1233"/>
      <c r="DQ456" s="1233"/>
      <c r="DR456" s="1233"/>
      <c r="DS456" s="1233"/>
      <c r="DT456" s="1233"/>
      <c r="DU456" s="1233"/>
      <c r="DV456" s="1233"/>
      <c r="DW456" s="1233"/>
      <c r="DX456" s="1233"/>
      <c r="DY456" s="1233"/>
      <c r="DZ456" s="1233"/>
      <c r="EA456" s="1233"/>
      <c r="EB456" s="1233"/>
      <c r="EC456" s="1233"/>
      <c r="ED456" s="1233"/>
      <c r="EE456" s="1233"/>
      <c r="EF456" s="1233"/>
      <c r="EG456" s="1233"/>
      <c r="EH456" s="1253"/>
      <c r="EI456" s="1253"/>
      <c r="EJ456" s="1253"/>
      <c r="EK456" s="1253"/>
      <c r="EM456" s="1233"/>
      <c r="EN456" s="1233"/>
      <c r="EO456" s="1233"/>
      <c r="EP456" s="1233"/>
      <c r="EQ456" s="1233"/>
      <c r="ER456" s="1233"/>
      <c r="ES456" s="1233"/>
      <c r="ET456" s="1233"/>
      <c r="EU456" s="1233"/>
      <c r="EV456" s="1233"/>
      <c r="EW456" s="1233"/>
      <c r="EX456" s="1233"/>
      <c r="EY456" s="1233"/>
      <c r="EZ456" s="1233"/>
      <c r="FA456" s="1233"/>
      <c r="FB456" s="1233"/>
      <c r="FC456" s="1233"/>
      <c r="FD456" s="1233"/>
      <c r="FE456" s="1233"/>
      <c r="FF456" s="1233"/>
      <c r="FG456" s="1233"/>
      <c r="FH456" s="1233"/>
      <c r="FI456" s="1233"/>
      <c r="FJ456" s="1233"/>
      <c r="FK456" s="1233"/>
      <c r="FL456" s="1233"/>
      <c r="FM456" s="1233"/>
      <c r="FN456" s="1233"/>
      <c r="FO456" s="1233"/>
      <c r="FP456" s="1233"/>
      <c r="FQ456" s="1233"/>
      <c r="FR456" s="1233"/>
      <c r="FS456" s="1233"/>
      <c r="FT456" s="1233"/>
      <c r="FU456" s="1233"/>
      <c r="FV456" s="1233"/>
      <c r="FW456" s="1233"/>
      <c r="FX456" s="1233"/>
      <c r="FY456" s="1233"/>
      <c r="FZ456" s="1233"/>
      <c r="GA456" s="1233"/>
      <c r="GB456" s="1233"/>
      <c r="GC456" s="1233"/>
      <c r="GD456" s="1233"/>
      <c r="GE456" s="1233"/>
      <c r="GF456" s="1233"/>
      <c r="GG456" s="1233"/>
      <c r="GH456" s="1233"/>
      <c r="GI456" s="1233"/>
      <c r="GJ456" s="1233"/>
      <c r="GK456" s="1233"/>
      <c r="GL456" s="1233"/>
      <c r="GM456" s="1233"/>
      <c r="GN456" s="1233"/>
      <c r="GO456" s="1233"/>
      <c r="GP456" s="1233"/>
      <c r="GQ456" s="1233"/>
      <c r="GR456" s="1233"/>
      <c r="GS456" s="1233"/>
      <c r="GT456" s="1233"/>
      <c r="GU456" s="1233"/>
      <c r="GV456" s="1233"/>
      <c r="GW456" s="1233"/>
      <c r="GX456" s="1233"/>
      <c r="GY456" s="1233"/>
      <c r="GZ456" s="1233"/>
      <c r="HA456" s="1233"/>
      <c r="HB456" s="1233"/>
      <c r="HC456" s="1233"/>
      <c r="HD456" s="1233"/>
      <c r="HE456" s="1233"/>
      <c r="HF456" s="1233"/>
      <c r="HG456" s="1233"/>
      <c r="HH456" s="1233"/>
      <c r="HI456" s="1233"/>
      <c r="HJ456" s="1233"/>
      <c r="HK456" s="1233"/>
      <c r="HL456" s="1233"/>
      <c r="HM456" s="1233"/>
      <c r="HN456" s="1233"/>
      <c r="HO456" s="1233"/>
    </row>
    <row r="457" spans="32:223" s="325" customFormat="1" x14ac:dyDescent="0.2">
      <c r="AF457" s="932"/>
      <c r="AG457" s="932"/>
      <c r="AH457" s="932"/>
      <c r="AI457" s="932"/>
      <c r="AJ457" s="932"/>
      <c r="AK457" s="932"/>
      <c r="AL457" s="932"/>
      <c r="AM457" s="932"/>
      <c r="AN457" s="932"/>
      <c r="AP457" s="932"/>
      <c r="AQ457" s="932"/>
      <c r="AR457" s="932"/>
      <c r="AS457" s="932"/>
      <c r="AT457" s="932"/>
      <c r="AU457" s="932"/>
      <c r="AV457" s="932"/>
      <c r="AW457" s="932"/>
      <c r="AX457" s="932"/>
      <c r="BA457" s="1253"/>
      <c r="BB457" s="1253"/>
      <c r="BC457" s="1253"/>
      <c r="BE457" s="1233"/>
      <c r="BF457" s="1233"/>
      <c r="BG457" s="1233"/>
      <c r="BH457" s="1233"/>
      <c r="BI457" s="1233"/>
      <c r="BJ457" s="1233"/>
      <c r="BK457" s="1233"/>
      <c r="BL457" s="1233"/>
      <c r="BM457" s="1233"/>
      <c r="BN457" s="1233"/>
      <c r="BO457" s="1233"/>
      <c r="BP457" s="1233"/>
      <c r="BQ457" s="1233"/>
      <c r="BR457" s="1233"/>
      <c r="BS457" s="1233"/>
      <c r="BT457" s="1233"/>
      <c r="BU457" s="1233"/>
      <c r="BV457" s="1233"/>
      <c r="BW457" s="1233"/>
      <c r="BX457" s="1233"/>
      <c r="BY457" s="1233"/>
      <c r="BZ457" s="1233"/>
      <c r="CA457" s="1233"/>
      <c r="CB457" s="1233"/>
      <c r="CC457" s="1233"/>
      <c r="CD457" s="1233"/>
      <c r="CE457" s="1233"/>
      <c r="CF457" s="1233"/>
      <c r="CG457" s="1233"/>
      <c r="CH457" s="1233"/>
      <c r="CI457" s="1233"/>
      <c r="CJ457" s="1233"/>
      <c r="CK457" s="1233"/>
      <c r="CL457" s="1233"/>
      <c r="CM457" s="1233"/>
      <c r="CN457" s="1233"/>
      <c r="CO457" s="1233"/>
      <c r="CP457" s="1233"/>
      <c r="CQ457" s="1233"/>
      <c r="CR457" s="1233"/>
      <c r="CS457" s="1233"/>
      <c r="CT457" s="1233"/>
      <c r="CU457" s="1233"/>
      <c r="CV457" s="1233"/>
      <c r="CW457" s="1233"/>
      <c r="CX457" s="1233"/>
      <c r="CY457" s="1233"/>
      <c r="CZ457" s="1233"/>
      <c r="DA457" s="1233"/>
      <c r="DB457" s="1233"/>
      <c r="DC457" s="1233"/>
      <c r="DD457" s="1233"/>
      <c r="DE457" s="1233"/>
      <c r="DF457" s="1233"/>
      <c r="DG457" s="1233"/>
      <c r="DH457" s="1233"/>
      <c r="DI457" s="1233"/>
      <c r="DJ457" s="1233"/>
      <c r="DK457" s="1233"/>
      <c r="DL457" s="1233"/>
      <c r="DM457" s="1233"/>
      <c r="DN457" s="1233"/>
      <c r="DO457" s="1233"/>
      <c r="DP457" s="1233"/>
      <c r="DQ457" s="1233"/>
      <c r="DR457" s="1233"/>
      <c r="DS457" s="1233"/>
      <c r="DT457" s="1233"/>
      <c r="DU457" s="1233"/>
      <c r="DV457" s="1233"/>
      <c r="DW457" s="1233"/>
      <c r="DX457" s="1233"/>
      <c r="DY457" s="1233"/>
      <c r="DZ457" s="1233"/>
      <c r="EA457" s="1233"/>
      <c r="EB457" s="1233"/>
      <c r="EC457" s="1233"/>
      <c r="ED457" s="1233"/>
      <c r="EE457" s="1233"/>
      <c r="EF457" s="1233"/>
      <c r="EG457" s="1233"/>
      <c r="EH457" s="1253"/>
      <c r="EI457" s="1253"/>
      <c r="EJ457" s="1253"/>
      <c r="EK457" s="1253"/>
      <c r="EM457" s="1233"/>
      <c r="EN457" s="1233"/>
      <c r="EO457" s="1233"/>
      <c r="EP457" s="1233"/>
      <c r="EQ457" s="1233"/>
      <c r="ER457" s="1233"/>
      <c r="ES457" s="1233"/>
      <c r="ET457" s="1233"/>
      <c r="EU457" s="1233"/>
      <c r="EV457" s="1233"/>
      <c r="EW457" s="1233"/>
      <c r="EX457" s="1233"/>
      <c r="EY457" s="1233"/>
      <c r="EZ457" s="1233"/>
      <c r="FA457" s="1233"/>
      <c r="FB457" s="1233"/>
      <c r="FC457" s="1233"/>
      <c r="FD457" s="1233"/>
      <c r="FE457" s="1233"/>
      <c r="FF457" s="1233"/>
      <c r="FG457" s="1233"/>
      <c r="FH457" s="1233"/>
      <c r="FI457" s="1233"/>
      <c r="FJ457" s="1233"/>
      <c r="FK457" s="1233"/>
      <c r="FL457" s="1233"/>
      <c r="FM457" s="1233"/>
      <c r="FN457" s="1233"/>
      <c r="FO457" s="1233"/>
      <c r="FP457" s="1233"/>
      <c r="FQ457" s="1233"/>
      <c r="FR457" s="1233"/>
      <c r="FS457" s="1233"/>
      <c r="FT457" s="1233"/>
      <c r="FU457" s="1233"/>
      <c r="FV457" s="1233"/>
      <c r="FW457" s="1233"/>
      <c r="FX457" s="1233"/>
      <c r="FY457" s="1233"/>
      <c r="FZ457" s="1233"/>
      <c r="GA457" s="1233"/>
      <c r="GB457" s="1233"/>
      <c r="GC457" s="1233"/>
      <c r="GD457" s="1233"/>
      <c r="GE457" s="1233"/>
      <c r="GF457" s="1233"/>
      <c r="GG457" s="1233"/>
      <c r="GH457" s="1233"/>
      <c r="GI457" s="1233"/>
      <c r="GJ457" s="1233"/>
      <c r="GK457" s="1233"/>
      <c r="GL457" s="1233"/>
      <c r="GM457" s="1233"/>
      <c r="GN457" s="1233"/>
      <c r="GO457" s="1233"/>
      <c r="GP457" s="1233"/>
      <c r="GQ457" s="1233"/>
      <c r="GR457" s="1233"/>
      <c r="GS457" s="1233"/>
      <c r="GT457" s="1233"/>
      <c r="GU457" s="1233"/>
      <c r="GV457" s="1233"/>
      <c r="GW457" s="1233"/>
      <c r="GX457" s="1233"/>
      <c r="GY457" s="1233"/>
      <c r="GZ457" s="1233"/>
      <c r="HA457" s="1233"/>
      <c r="HB457" s="1233"/>
      <c r="HC457" s="1233"/>
      <c r="HD457" s="1233"/>
      <c r="HE457" s="1233"/>
      <c r="HF457" s="1233"/>
      <c r="HG457" s="1233"/>
      <c r="HH457" s="1233"/>
      <c r="HI457" s="1233"/>
      <c r="HJ457" s="1233"/>
      <c r="HK457" s="1233"/>
      <c r="HL457" s="1233"/>
      <c r="HM457" s="1233"/>
      <c r="HN457" s="1233"/>
      <c r="HO457" s="1233"/>
    </row>
    <row r="458" spans="32:223" s="325" customFormat="1" x14ac:dyDescent="0.2">
      <c r="AF458" s="932"/>
      <c r="AG458" s="932"/>
      <c r="AH458" s="932"/>
      <c r="AI458" s="932"/>
      <c r="AJ458" s="932"/>
      <c r="AK458" s="932"/>
      <c r="AL458" s="932"/>
      <c r="AM458" s="932"/>
      <c r="AN458" s="932"/>
      <c r="AP458" s="932"/>
      <c r="AQ458" s="932"/>
      <c r="AR458" s="932"/>
      <c r="AS458" s="932"/>
      <c r="AT458" s="932"/>
      <c r="AU458" s="932"/>
      <c r="AV458" s="932"/>
      <c r="AW458" s="932"/>
      <c r="AX458" s="932"/>
      <c r="BA458" s="1253"/>
      <c r="BB458" s="1253"/>
      <c r="BC458" s="1253"/>
      <c r="BE458" s="1233"/>
      <c r="BF458" s="1233"/>
      <c r="BG458" s="1233"/>
      <c r="BH458" s="1233"/>
      <c r="BI458" s="1233"/>
      <c r="BJ458" s="1233"/>
      <c r="BK458" s="1233"/>
      <c r="BL458" s="1233"/>
      <c r="BM458" s="1233"/>
      <c r="BN458" s="1233"/>
      <c r="BO458" s="1233"/>
      <c r="BP458" s="1233"/>
      <c r="BQ458" s="1233"/>
      <c r="BR458" s="1233"/>
      <c r="BS458" s="1233"/>
      <c r="BT458" s="1233"/>
      <c r="BU458" s="1233"/>
      <c r="BV458" s="1233"/>
      <c r="BW458" s="1233"/>
      <c r="BX458" s="1233"/>
      <c r="BY458" s="1233"/>
      <c r="BZ458" s="1233"/>
      <c r="CA458" s="1233"/>
      <c r="CB458" s="1233"/>
      <c r="CC458" s="1233"/>
      <c r="CD458" s="1233"/>
      <c r="CE458" s="1233"/>
      <c r="CF458" s="1233"/>
      <c r="CG458" s="1233"/>
      <c r="CH458" s="1233"/>
      <c r="CI458" s="1233"/>
      <c r="CJ458" s="1233"/>
      <c r="CK458" s="1233"/>
      <c r="CL458" s="1233"/>
      <c r="CM458" s="1233"/>
      <c r="CN458" s="1233"/>
      <c r="CO458" s="1233"/>
      <c r="CP458" s="1233"/>
      <c r="CQ458" s="1233"/>
      <c r="CR458" s="1233"/>
      <c r="CS458" s="1233"/>
      <c r="CT458" s="1233"/>
      <c r="CU458" s="1233"/>
      <c r="CV458" s="1233"/>
      <c r="CW458" s="1233"/>
      <c r="CX458" s="1233"/>
      <c r="CY458" s="1233"/>
      <c r="CZ458" s="1233"/>
      <c r="DA458" s="1233"/>
      <c r="DB458" s="1233"/>
      <c r="DC458" s="1233"/>
      <c r="DD458" s="1233"/>
      <c r="DE458" s="1233"/>
      <c r="DF458" s="1233"/>
      <c r="DG458" s="1233"/>
      <c r="DH458" s="1233"/>
      <c r="DI458" s="1233"/>
      <c r="DJ458" s="1233"/>
      <c r="DK458" s="1233"/>
      <c r="DL458" s="1233"/>
      <c r="DM458" s="1233"/>
      <c r="DN458" s="1233"/>
      <c r="DO458" s="1233"/>
      <c r="DP458" s="1233"/>
      <c r="DQ458" s="1233"/>
      <c r="DR458" s="1233"/>
      <c r="DS458" s="1233"/>
      <c r="DT458" s="1233"/>
      <c r="DU458" s="1233"/>
      <c r="DV458" s="1233"/>
      <c r="DW458" s="1233"/>
      <c r="DX458" s="1233"/>
      <c r="DY458" s="1233"/>
      <c r="DZ458" s="1233"/>
      <c r="EA458" s="1233"/>
      <c r="EB458" s="1233"/>
      <c r="EC458" s="1233"/>
      <c r="ED458" s="1233"/>
      <c r="EE458" s="1233"/>
      <c r="EF458" s="1233"/>
      <c r="EG458" s="1233"/>
      <c r="EH458" s="1253"/>
      <c r="EI458" s="1253"/>
      <c r="EJ458" s="1253"/>
      <c r="EK458" s="1253"/>
      <c r="EM458" s="1233"/>
      <c r="EN458" s="1233"/>
      <c r="EO458" s="1233"/>
      <c r="EP458" s="1233"/>
      <c r="EQ458" s="1233"/>
      <c r="ER458" s="1233"/>
      <c r="ES458" s="1233"/>
      <c r="ET458" s="1233"/>
      <c r="EU458" s="1233"/>
      <c r="EV458" s="1233"/>
      <c r="EW458" s="1233"/>
      <c r="EX458" s="1233"/>
      <c r="EY458" s="1233"/>
      <c r="EZ458" s="1233"/>
      <c r="FA458" s="1233"/>
      <c r="FB458" s="1233"/>
      <c r="FC458" s="1233"/>
      <c r="FD458" s="1233"/>
      <c r="FE458" s="1233"/>
      <c r="FF458" s="1233"/>
      <c r="FG458" s="1233"/>
      <c r="FH458" s="1233"/>
      <c r="FI458" s="1233"/>
      <c r="FJ458" s="1233"/>
      <c r="FK458" s="1233"/>
      <c r="FL458" s="1233"/>
      <c r="FM458" s="1233"/>
      <c r="FN458" s="1233"/>
      <c r="FO458" s="1233"/>
      <c r="FP458" s="1233"/>
      <c r="FQ458" s="1233"/>
      <c r="FR458" s="1233"/>
      <c r="FS458" s="1233"/>
      <c r="FT458" s="1233"/>
      <c r="FU458" s="1233"/>
      <c r="FV458" s="1233"/>
      <c r="FW458" s="1233"/>
      <c r="FX458" s="1233"/>
      <c r="FY458" s="1233"/>
      <c r="FZ458" s="1233"/>
      <c r="GA458" s="1233"/>
      <c r="GB458" s="1233"/>
      <c r="GC458" s="1233"/>
      <c r="GD458" s="1233"/>
      <c r="GE458" s="1233"/>
      <c r="GF458" s="1233"/>
      <c r="GG458" s="1233"/>
      <c r="GH458" s="1233"/>
      <c r="GI458" s="1233"/>
      <c r="GJ458" s="1233"/>
      <c r="GK458" s="1233"/>
      <c r="GL458" s="1233"/>
      <c r="GM458" s="1233"/>
      <c r="GN458" s="1233"/>
      <c r="GO458" s="1233"/>
      <c r="GP458" s="1233"/>
      <c r="GQ458" s="1233"/>
      <c r="GR458" s="1233"/>
      <c r="GS458" s="1233"/>
      <c r="GT458" s="1233"/>
      <c r="GU458" s="1233"/>
      <c r="GV458" s="1233"/>
      <c r="GW458" s="1233"/>
      <c r="GX458" s="1233"/>
      <c r="GY458" s="1233"/>
      <c r="GZ458" s="1233"/>
      <c r="HA458" s="1233"/>
      <c r="HB458" s="1233"/>
      <c r="HC458" s="1233"/>
      <c r="HD458" s="1233"/>
      <c r="HE458" s="1233"/>
      <c r="HF458" s="1233"/>
      <c r="HG458" s="1233"/>
      <c r="HH458" s="1233"/>
      <c r="HI458" s="1233"/>
      <c r="HJ458" s="1233"/>
      <c r="HK458" s="1233"/>
      <c r="HL458" s="1233"/>
      <c r="HM458" s="1233"/>
      <c r="HN458" s="1233"/>
      <c r="HO458" s="1233"/>
    </row>
    <row r="459" spans="32:223" s="325" customFormat="1" x14ac:dyDescent="0.2">
      <c r="AF459" s="932"/>
      <c r="AG459" s="932"/>
      <c r="AH459" s="932"/>
      <c r="AI459" s="932"/>
      <c r="AJ459" s="932"/>
      <c r="AK459" s="932"/>
      <c r="AL459" s="932"/>
      <c r="AM459" s="932"/>
      <c r="AN459" s="932"/>
      <c r="AP459" s="932"/>
      <c r="AQ459" s="932"/>
      <c r="AR459" s="932"/>
      <c r="AS459" s="932"/>
      <c r="AT459" s="932"/>
      <c r="AU459" s="932"/>
      <c r="AV459" s="932"/>
      <c r="AW459" s="932"/>
      <c r="AX459" s="932"/>
      <c r="BA459" s="1253"/>
      <c r="BB459" s="1253"/>
      <c r="BC459" s="1253"/>
      <c r="BE459" s="1233"/>
      <c r="BF459" s="1233"/>
      <c r="BG459" s="1233"/>
      <c r="BH459" s="1233"/>
      <c r="BI459" s="1233"/>
      <c r="BJ459" s="1233"/>
      <c r="BK459" s="1233"/>
      <c r="BL459" s="1233"/>
      <c r="BM459" s="1233"/>
      <c r="BN459" s="1233"/>
      <c r="BO459" s="1233"/>
      <c r="BP459" s="1233"/>
      <c r="BQ459" s="1233"/>
      <c r="BR459" s="1233"/>
      <c r="BS459" s="1233"/>
      <c r="BT459" s="1233"/>
      <c r="BU459" s="1233"/>
      <c r="BV459" s="1233"/>
      <c r="BW459" s="1233"/>
      <c r="BX459" s="1233"/>
      <c r="BY459" s="1233"/>
      <c r="BZ459" s="1233"/>
      <c r="CA459" s="1233"/>
      <c r="CB459" s="1233"/>
      <c r="CC459" s="1233"/>
      <c r="CD459" s="1233"/>
      <c r="CE459" s="1233"/>
      <c r="CF459" s="1233"/>
      <c r="CG459" s="1233"/>
      <c r="CH459" s="1233"/>
      <c r="CI459" s="1233"/>
      <c r="CJ459" s="1233"/>
      <c r="CK459" s="1233"/>
      <c r="CL459" s="1233"/>
      <c r="CM459" s="1233"/>
      <c r="CN459" s="1233"/>
      <c r="CO459" s="1233"/>
      <c r="CP459" s="1233"/>
      <c r="CQ459" s="1233"/>
      <c r="CR459" s="1233"/>
      <c r="CS459" s="1233"/>
      <c r="CT459" s="1233"/>
      <c r="CU459" s="1233"/>
      <c r="CV459" s="1233"/>
      <c r="CW459" s="1233"/>
      <c r="CX459" s="1233"/>
      <c r="CY459" s="1233"/>
      <c r="CZ459" s="1233"/>
      <c r="DA459" s="1233"/>
      <c r="DB459" s="1233"/>
      <c r="DC459" s="1233"/>
      <c r="DD459" s="1233"/>
      <c r="DE459" s="1233"/>
      <c r="DF459" s="1233"/>
      <c r="DG459" s="1233"/>
      <c r="DH459" s="1233"/>
      <c r="DI459" s="1233"/>
      <c r="DJ459" s="1233"/>
      <c r="DK459" s="1233"/>
      <c r="DL459" s="1233"/>
      <c r="DM459" s="1233"/>
      <c r="DN459" s="1233"/>
      <c r="DO459" s="1233"/>
      <c r="DP459" s="1233"/>
      <c r="DQ459" s="1233"/>
      <c r="DR459" s="1233"/>
      <c r="DS459" s="1233"/>
      <c r="DT459" s="1233"/>
      <c r="DU459" s="1233"/>
      <c r="DV459" s="1233"/>
      <c r="DW459" s="1233"/>
      <c r="DX459" s="1233"/>
      <c r="DY459" s="1233"/>
      <c r="DZ459" s="1233"/>
      <c r="EA459" s="1233"/>
      <c r="EB459" s="1233"/>
      <c r="EC459" s="1233"/>
      <c r="ED459" s="1233"/>
      <c r="EE459" s="1233"/>
      <c r="EF459" s="1233"/>
      <c r="EG459" s="1233"/>
      <c r="EH459" s="1253"/>
      <c r="EI459" s="1253"/>
      <c r="EJ459" s="1253"/>
      <c r="EK459" s="1253"/>
      <c r="EM459" s="1233"/>
      <c r="EN459" s="1233"/>
      <c r="EO459" s="1233"/>
      <c r="EP459" s="1233"/>
      <c r="EQ459" s="1233"/>
      <c r="ER459" s="1233"/>
      <c r="ES459" s="1233"/>
      <c r="ET459" s="1233"/>
      <c r="EU459" s="1233"/>
      <c r="EV459" s="1233"/>
      <c r="EW459" s="1233"/>
      <c r="EX459" s="1233"/>
      <c r="EY459" s="1233"/>
      <c r="EZ459" s="1233"/>
      <c r="FA459" s="1233"/>
      <c r="FB459" s="1233"/>
      <c r="FC459" s="1233"/>
      <c r="FD459" s="1233"/>
      <c r="FE459" s="1233"/>
      <c r="FF459" s="1233"/>
      <c r="FG459" s="1233"/>
      <c r="FH459" s="1233"/>
      <c r="FI459" s="1233"/>
      <c r="FJ459" s="1233"/>
      <c r="FK459" s="1233"/>
      <c r="FL459" s="1233"/>
      <c r="FM459" s="1233"/>
      <c r="FN459" s="1233"/>
      <c r="FO459" s="1233"/>
      <c r="FP459" s="1233"/>
      <c r="FQ459" s="1233"/>
      <c r="FR459" s="1233"/>
      <c r="FS459" s="1233"/>
      <c r="FT459" s="1233"/>
      <c r="FU459" s="1233"/>
      <c r="FV459" s="1233"/>
      <c r="FW459" s="1233"/>
      <c r="FX459" s="1233"/>
      <c r="FY459" s="1233"/>
      <c r="FZ459" s="1233"/>
      <c r="GA459" s="1233"/>
      <c r="GB459" s="1233"/>
      <c r="GC459" s="1233"/>
      <c r="GD459" s="1233"/>
      <c r="GE459" s="1233"/>
      <c r="GF459" s="1233"/>
      <c r="GG459" s="1233"/>
      <c r="GH459" s="1233"/>
      <c r="GI459" s="1233"/>
      <c r="GJ459" s="1233"/>
      <c r="GK459" s="1233"/>
      <c r="GL459" s="1233"/>
      <c r="GM459" s="1233"/>
      <c r="GN459" s="1233"/>
      <c r="GO459" s="1233"/>
      <c r="GP459" s="1233"/>
      <c r="GQ459" s="1233"/>
      <c r="GR459" s="1233"/>
      <c r="GS459" s="1233"/>
      <c r="GT459" s="1233"/>
      <c r="GU459" s="1233"/>
      <c r="GV459" s="1233"/>
      <c r="GW459" s="1233"/>
      <c r="GX459" s="1233"/>
      <c r="GY459" s="1233"/>
      <c r="GZ459" s="1233"/>
      <c r="HA459" s="1233"/>
      <c r="HB459" s="1233"/>
      <c r="HC459" s="1233"/>
      <c r="HD459" s="1233"/>
      <c r="HE459" s="1233"/>
      <c r="HF459" s="1233"/>
      <c r="HG459" s="1233"/>
      <c r="HH459" s="1233"/>
      <c r="HI459" s="1233"/>
      <c r="HJ459" s="1233"/>
      <c r="HK459" s="1233"/>
      <c r="HL459" s="1233"/>
      <c r="HM459" s="1233"/>
      <c r="HN459" s="1233"/>
      <c r="HO459" s="1233"/>
    </row>
    <row r="460" spans="32:223" s="325" customFormat="1" x14ac:dyDescent="0.2">
      <c r="AF460" s="932"/>
      <c r="AG460" s="932"/>
      <c r="AH460" s="932"/>
      <c r="AI460" s="932"/>
      <c r="AJ460" s="932"/>
      <c r="AK460" s="932"/>
      <c r="AL460" s="932"/>
      <c r="AM460" s="932"/>
      <c r="AN460" s="932"/>
      <c r="AP460" s="932"/>
      <c r="AQ460" s="932"/>
      <c r="AR460" s="932"/>
      <c r="AS460" s="932"/>
      <c r="AT460" s="932"/>
      <c r="AU460" s="932"/>
      <c r="AV460" s="932"/>
      <c r="AW460" s="932"/>
      <c r="AX460" s="932"/>
      <c r="BA460" s="1253"/>
      <c r="BB460" s="1253"/>
      <c r="BC460" s="1253"/>
      <c r="BE460" s="1233"/>
      <c r="BF460" s="1233"/>
      <c r="BG460" s="1233"/>
      <c r="BH460" s="1233"/>
      <c r="BI460" s="1233"/>
      <c r="BJ460" s="1233"/>
      <c r="BK460" s="1233"/>
      <c r="BL460" s="1233"/>
      <c r="BM460" s="1233"/>
      <c r="BN460" s="1233"/>
      <c r="BO460" s="1233"/>
      <c r="BP460" s="1233"/>
      <c r="BQ460" s="1233"/>
      <c r="BR460" s="1233"/>
      <c r="BS460" s="1233"/>
      <c r="BT460" s="1233"/>
      <c r="BU460" s="1233"/>
      <c r="BV460" s="1233"/>
      <c r="BW460" s="1233"/>
      <c r="BX460" s="1233"/>
      <c r="BY460" s="1233"/>
      <c r="BZ460" s="1233"/>
      <c r="CA460" s="1233"/>
      <c r="CB460" s="1233"/>
      <c r="CC460" s="1233"/>
      <c r="CD460" s="1233"/>
      <c r="CE460" s="1233"/>
      <c r="CF460" s="1233"/>
      <c r="CG460" s="1233"/>
      <c r="CH460" s="1233"/>
      <c r="CI460" s="1233"/>
      <c r="CJ460" s="1233"/>
      <c r="CK460" s="1233"/>
      <c r="CL460" s="1233"/>
      <c r="CM460" s="1233"/>
      <c r="CN460" s="1233"/>
      <c r="CO460" s="1233"/>
      <c r="CP460" s="1233"/>
      <c r="CQ460" s="1233"/>
      <c r="CR460" s="1233"/>
      <c r="CS460" s="1233"/>
      <c r="CT460" s="1233"/>
      <c r="CU460" s="1233"/>
      <c r="CV460" s="1233"/>
      <c r="CW460" s="1233"/>
      <c r="CX460" s="1233"/>
      <c r="CY460" s="1233"/>
      <c r="CZ460" s="1233"/>
      <c r="DA460" s="1233"/>
      <c r="DB460" s="1233"/>
      <c r="DC460" s="1233"/>
      <c r="DD460" s="1233"/>
      <c r="DE460" s="1233"/>
      <c r="DF460" s="1233"/>
      <c r="DG460" s="1233"/>
      <c r="DH460" s="1233"/>
      <c r="DI460" s="1233"/>
      <c r="DJ460" s="1233"/>
      <c r="DK460" s="1233"/>
      <c r="DL460" s="1233"/>
      <c r="DM460" s="1233"/>
      <c r="DN460" s="1233"/>
      <c r="DO460" s="1233"/>
      <c r="DP460" s="1233"/>
      <c r="DQ460" s="1233"/>
      <c r="DR460" s="1233"/>
      <c r="DS460" s="1233"/>
      <c r="DT460" s="1233"/>
      <c r="DU460" s="1233"/>
      <c r="DV460" s="1233"/>
      <c r="DW460" s="1233"/>
      <c r="DX460" s="1233"/>
      <c r="DY460" s="1233"/>
      <c r="DZ460" s="1233"/>
      <c r="EA460" s="1233"/>
      <c r="EB460" s="1233"/>
      <c r="EC460" s="1233"/>
      <c r="ED460" s="1233"/>
      <c r="EE460" s="1233"/>
      <c r="EF460" s="1233"/>
      <c r="EG460" s="1233"/>
      <c r="EH460" s="1253"/>
      <c r="EI460" s="1253"/>
      <c r="EJ460" s="1253"/>
      <c r="EK460" s="1253"/>
      <c r="EM460" s="1233"/>
      <c r="EN460" s="1233"/>
      <c r="EO460" s="1233"/>
      <c r="EP460" s="1233"/>
      <c r="EQ460" s="1233"/>
      <c r="ER460" s="1233"/>
      <c r="ES460" s="1233"/>
      <c r="ET460" s="1233"/>
      <c r="EU460" s="1233"/>
      <c r="EV460" s="1233"/>
      <c r="EW460" s="1233"/>
      <c r="EX460" s="1233"/>
      <c r="EY460" s="1233"/>
      <c r="EZ460" s="1233"/>
      <c r="FA460" s="1233"/>
      <c r="FB460" s="1233"/>
      <c r="FC460" s="1233"/>
      <c r="FD460" s="1233"/>
      <c r="FE460" s="1233"/>
      <c r="FF460" s="1233"/>
      <c r="FG460" s="1233"/>
      <c r="FH460" s="1233"/>
      <c r="FI460" s="1233"/>
      <c r="FJ460" s="1233"/>
      <c r="FK460" s="1233"/>
      <c r="FL460" s="1233"/>
      <c r="FM460" s="1233"/>
      <c r="FN460" s="1233"/>
      <c r="FO460" s="1233"/>
      <c r="FP460" s="1233"/>
      <c r="FQ460" s="1233"/>
      <c r="FR460" s="1233"/>
      <c r="FS460" s="1233"/>
      <c r="FT460" s="1233"/>
      <c r="FU460" s="1233"/>
      <c r="FV460" s="1233"/>
      <c r="FW460" s="1233"/>
      <c r="FX460" s="1233"/>
      <c r="FY460" s="1233"/>
      <c r="FZ460" s="1233"/>
      <c r="GA460" s="1233"/>
      <c r="GB460" s="1233"/>
      <c r="GC460" s="1233"/>
      <c r="GD460" s="1233"/>
      <c r="GE460" s="1233"/>
      <c r="GF460" s="1233"/>
      <c r="GG460" s="1233"/>
      <c r="GH460" s="1233"/>
      <c r="GI460" s="1233"/>
      <c r="GJ460" s="1233"/>
      <c r="GK460" s="1233"/>
      <c r="GL460" s="1233"/>
      <c r="GM460" s="1233"/>
      <c r="GN460" s="1233"/>
      <c r="GO460" s="1233"/>
      <c r="GP460" s="1233"/>
      <c r="GQ460" s="1233"/>
      <c r="GR460" s="1233"/>
      <c r="GS460" s="1233"/>
      <c r="GT460" s="1233"/>
      <c r="GU460" s="1233"/>
      <c r="GV460" s="1233"/>
      <c r="GW460" s="1233"/>
      <c r="GX460" s="1233"/>
      <c r="GY460" s="1233"/>
      <c r="GZ460" s="1233"/>
      <c r="HA460" s="1233"/>
      <c r="HB460" s="1233"/>
      <c r="HC460" s="1233"/>
      <c r="HD460" s="1233"/>
      <c r="HE460" s="1233"/>
      <c r="HF460" s="1233"/>
      <c r="HG460" s="1233"/>
      <c r="HH460" s="1233"/>
      <c r="HI460" s="1233"/>
      <c r="HJ460" s="1233"/>
      <c r="HK460" s="1233"/>
      <c r="HL460" s="1233"/>
      <c r="HM460" s="1233"/>
      <c r="HN460" s="1233"/>
      <c r="HO460" s="1233"/>
    </row>
    <row r="461" spans="32:223" s="325" customFormat="1" x14ac:dyDescent="0.2">
      <c r="AF461" s="932"/>
      <c r="AG461" s="932"/>
      <c r="AH461" s="932"/>
      <c r="AI461" s="932"/>
      <c r="AJ461" s="932"/>
      <c r="AK461" s="932"/>
      <c r="AL461" s="932"/>
      <c r="AM461" s="932"/>
      <c r="AN461" s="932"/>
      <c r="AP461" s="932"/>
      <c r="AQ461" s="932"/>
      <c r="AR461" s="932"/>
      <c r="AS461" s="932"/>
      <c r="AT461" s="932"/>
      <c r="AU461" s="932"/>
      <c r="AV461" s="932"/>
      <c r="AW461" s="932"/>
      <c r="AX461" s="932"/>
      <c r="BA461" s="1253"/>
      <c r="BB461" s="1253"/>
      <c r="BC461" s="1253"/>
      <c r="BE461" s="1233"/>
      <c r="BF461" s="1233"/>
      <c r="BG461" s="1233"/>
      <c r="BH461" s="1233"/>
      <c r="BI461" s="1233"/>
      <c r="BJ461" s="1233"/>
      <c r="BK461" s="1233"/>
      <c r="BL461" s="1233"/>
      <c r="BM461" s="1233"/>
      <c r="BN461" s="1233"/>
      <c r="BO461" s="1233"/>
      <c r="BP461" s="1233"/>
      <c r="BQ461" s="1233"/>
      <c r="BR461" s="1233"/>
      <c r="BS461" s="1233"/>
      <c r="BT461" s="1233"/>
      <c r="BU461" s="1233"/>
      <c r="BV461" s="1233"/>
      <c r="BW461" s="1233"/>
      <c r="BX461" s="1233"/>
      <c r="BY461" s="1233"/>
      <c r="BZ461" s="1233"/>
      <c r="CA461" s="1233"/>
      <c r="CB461" s="1233"/>
      <c r="CC461" s="1233"/>
      <c r="CD461" s="1233"/>
      <c r="CE461" s="1233"/>
      <c r="CF461" s="1233"/>
      <c r="CG461" s="1233"/>
      <c r="CH461" s="1233"/>
      <c r="CI461" s="1233"/>
      <c r="CJ461" s="1233"/>
      <c r="CK461" s="1233"/>
      <c r="CL461" s="1233"/>
      <c r="CM461" s="1233"/>
      <c r="CN461" s="1233"/>
      <c r="CO461" s="1233"/>
      <c r="CP461" s="1233"/>
      <c r="CQ461" s="1233"/>
      <c r="CR461" s="1233"/>
      <c r="CS461" s="1233"/>
      <c r="CT461" s="1233"/>
      <c r="CU461" s="1233"/>
      <c r="CV461" s="1233"/>
      <c r="CW461" s="1233"/>
      <c r="CX461" s="1233"/>
      <c r="CY461" s="1233"/>
      <c r="CZ461" s="1233"/>
      <c r="DA461" s="1233"/>
      <c r="DB461" s="1233"/>
      <c r="DC461" s="1233"/>
      <c r="DD461" s="1233"/>
      <c r="DE461" s="1233"/>
      <c r="DF461" s="1233"/>
      <c r="DG461" s="1233"/>
      <c r="DH461" s="1233"/>
      <c r="DI461" s="1233"/>
      <c r="DJ461" s="1233"/>
      <c r="DK461" s="1233"/>
      <c r="DL461" s="1233"/>
      <c r="DM461" s="1233"/>
      <c r="DN461" s="1233"/>
      <c r="DO461" s="1233"/>
      <c r="DP461" s="1233"/>
      <c r="DQ461" s="1233"/>
      <c r="DR461" s="1233"/>
      <c r="DS461" s="1233"/>
      <c r="DT461" s="1233"/>
      <c r="DU461" s="1233"/>
      <c r="DV461" s="1233"/>
      <c r="DW461" s="1233"/>
      <c r="DX461" s="1233"/>
      <c r="DY461" s="1233"/>
      <c r="DZ461" s="1233"/>
      <c r="EA461" s="1233"/>
      <c r="EB461" s="1233"/>
      <c r="EC461" s="1233"/>
      <c r="ED461" s="1233"/>
      <c r="EE461" s="1233"/>
      <c r="EF461" s="1233"/>
      <c r="EG461" s="1233"/>
      <c r="EH461" s="1253"/>
      <c r="EI461" s="1253"/>
      <c r="EJ461" s="1253"/>
      <c r="EK461" s="1253"/>
      <c r="EM461" s="1233"/>
      <c r="EN461" s="1233"/>
      <c r="EO461" s="1233"/>
      <c r="EP461" s="1233"/>
      <c r="EQ461" s="1233"/>
      <c r="ER461" s="1233"/>
      <c r="ES461" s="1233"/>
      <c r="ET461" s="1233"/>
      <c r="EU461" s="1233"/>
      <c r="EV461" s="1233"/>
      <c r="EW461" s="1233"/>
      <c r="EX461" s="1233"/>
      <c r="EY461" s="1233"/>
      <c r="EZ461" s="1233"/>
      <c r="FA461" s="1233"/>
      <c r="FB461" s="1233"/>
      <c r="FC461" s="1233"/>
      <c r="FD461" s="1233"/>
      <c r="FE461" s="1233"/>
      <c r="FF461" s="1233"/>
      <c r="FG461" s="1233"/>
      <c r="FH461" s="1233"/>
      <c r="FI461" s="1233"/>
      <c r="FJ461" s="1233"/>
      <c r="FK461" s="1233"/>
      <c r="FL461" s="1233"/>
      <c r="FM461" s="1233"/>
      <c r="FN461" s="1233"/>
      <c r="FO461" s="1233"/>
      <c r="FP461" s="1233"/>
      <c r="FQ461" s="1233"/>
      <c r="FR461" s="1233"/>
      <c r="FS461" s="1233"/>
      <c r="FT461" s="1233"/>
      <c r="FU461" s="1233"/>
      <c r="FV461" s="1233"/>
      <c r="FW461" s="1233"/>
      <c r="FX461" s="1233"/>
      <c r="FY461" s="1233"/>
      <c r="FZ461" s="1233"/>
      <c r="GA461" s="1233"/>
      <c r="GB461" s="1233"/>
      <c r="GC461" s="1233"/>
      <c r="GD461" s="1233"/>
      <c r="GE461" s="1233"/>
      <c r="GF461" s="1233"/>
      <c r="GG461" s="1233"/>
      <c r="GH461" s="1233"/>
      <c r="GI461" s="1233"/>
      <c r="GJ461" s="1233"/>
      <c r="GK461" s="1233"/>
      <c r="GL461" s="1233"/>
      <c r="GM461" s="1233"/>
      <c r="GN461" s="1233"/>
      <c r="GO461" s="1233"/>
      <c r="GP461" s="1233"/>
      <c r="GQ461" s="1233"/>
      <c r="GR461" s="1233"/>
      <c r="GS461" s="1233"/>
      <c r="GT461" s="1233"/>
      <c r="GU461" s="1233"/>
      <c r="GV461" s="1233"/>
      <c r="GW461" s="1233"/>
      <c r="GX461" s="1233"/>
      <c r="GY461" s="1233"/>
      <c r="GZ461" s="1233"/>
      <c r="HA461" s="1233"/>
      <c r="HB461" s="1233"/>
      <c r="HC461" s="1233"/>
      <c r="HD461" s="1233"/>
      <c r="HE461" s="1233"/>
      <c r="HF461" s="1233"/>
      <c r="HG461" s="1233"/>
      <c r="HH461" s="1233"/>
      <c r="HI461" s="1233"/>
      <c r="HJ461" s="1233"/>
      <c r="HK461" s="1233"/>
      <c r="HL461" s="1233"/>
      <c r="HM461" s="1233"/>
      <c r="HN461" s="1233"/>
      <c r="HO461" s="1233"/>
    </row>
    <row r="462" spans="32:223" s="325" customFormat="1" x14ac:dyDescent="0.2">
      <c r="AF462" s="932"/>
      <c r="AG462" s="932"/>
      <c r="AH462" s="932"/>
      <c r="AI462" s="932"/>
      <c r="AJ462" s="932"/>
      <c r="AK462" s="932"/>
      <c r="AL462" s="932"/>
      <c r="AM462" s="932"/>
      <c r="AN462" s="932"/>
      <c r="AP462" s="932"/>
      <c r="AQ462" s="932"/>
      <c r="AR462" s="932"/>
      <c r="AS462" s="932"/>
      <c r="AT462" s="932"/>
      <c r="AU462" s="932"/>
      <c r="AV462" s="932"/>
      <c r="AW462" s="932"/>
      <c r="AX462" s="932"/>
      <c r="BA462" s="1253"/>
      <c r="BB462" s="1253"/>
      <c r="BC462" s="1253"/>
      <c r="BE462" s="1233"/>
      <c r="BF462" s="1233"/>
      <c r="BG462" s="1233"/>
      <c r="BH462" s="1233"/>
      <c r="BI462" s="1233"/>
      <c r="BJ462" s="1233"/>
      <c r="BK462" s="1233"/>
      <c r="BL462" s="1233"/>
      <c r="BM462" s="1233"/>
      <c r="BN462" s="1233"/>
      <c r="BO462" s="1233"/>
      <c r="BP462" s="1233"/>
      <c r="BQ462" s="1233"/>
      <c r="BR462" s="1233"/>
      <c r="BS462" s="1233"/>
      <c r="BT462" s="1233"/>
      <c r="BU462" s="1233"/>
      <c r="BV462" s="1233"/>
      <c r="BW462" s="1233"/>
      <c r="BX462" s="1233"/>
      <c r="BY462" s="1233"/>
      <c r="BZ462" s="1233"/>
      <c r="CA462" s="1233"/>
      <c r="CB462" s="1233"/>
      <c r="CC462" s="1233"/>
      <c r="CD462" s="1233"/>
      <c r="CE462" s="1233"/>
      <c r="CF462" s="1233"/>
      <c r="CG462" s="1233"/>
      <c r="CH462" s="1233"/>
      <c r="CI462" s="1233"/>
      <c r="CJ462" s="1233"/>
      <c r="CK462" s="1233"/>
      <c r="CL462" s="1233"/>
      <c r="CM462" s="1233"/>
      <c r="CN462" s="1233"/>
      <c r="CO462" s="1233"/>
      <c r="CP462" s="1233"/>
      <c r="CQ462" s="1233"/>
      <c r="CR462" s="1233"/>
      <c r="CS462" s="1233"/>
      <c r="CT462" s="1233"/>
      <c r="CU462" s="1233"/>
      <c r="CV462" s="1233"/>
      <c r="CW462" s="1233"/>
      <c r="CX462" s="1233"/>
      <c r="CY462" s="1233"/>
      <c r="CZ462" s="1233"/>
      <c r="DA462" s="1233"/>
      <c r="DB462" s="1233"/>
      <c r="DC462" s="1233"/>
      <c r="DD462" s="1233"/>
      <c r="DE462" s="1233"/>
      <c r="DF462" s="1233"/>
      <c r="DG462" s="1233"/>
      <c r="DH462" s="1233"/>
      <c r="DI462" s="1233"/>
      <c r="DJ462" s="1233"/>
      <c r="DK462" s="1233"/>
      <c r="DL462" s="1233"/>
      <c r="DM462" s="1233"/>
      <c r="DN462" s="1233"/>
      <c r="DO462" s="1233"/>
      <c r="DP462" s="1233"/>
      <c r="DQ462" s="1233"/>
      <c r="DR462" s="1233"/>
      <c r="DS462" s="1233"/>
      <c r="DT462" s="1233"/>
      <c r="DU462" s="1233"/>
      <c r="DV462" s="1233"/>
      <c r="DW462" s="1233"/>
      <c r="DX462" s="1233"/>
      <c r="DY462" s="1233"/>
      <c r="DZ462" s="1233"/>
      <c r="EA462" s="1233"/>
      <c r="EB462" s="1233"/>
      <c r="EC462" s="1233"/>
      <c r="ED462" s="1233"/>
      <c r="EE462" s="1233"/>
      <c r="EF462" s="1233"/>
      <c r="EG462" s="1233"/>
      <c r="EH462" s="1253"/>
      <c r="EI462" s="1253"/>
      <c r="EJ462" s="1253"/>
      <c r="EK462" s="1253"/>
      <c r="EM462" s="1233"/>
      <c r="EN462" s="1233"/>
      <c r="EO462" s="1233"/>
      <c r="EP462" s="1233"/>
      <c r="EQ462" s="1233"/>
      <c r="ER462" s="1233"/>
      <c r="ES462" s="1233"/>
      <c r="ET462" s="1233"/>
      <c r="EU462" s="1233"/>
      <c r="EV462" s="1233"/>
      <c r="EW462" s="1233"/>
      <c r="EX462" s="1233"/>
      <c r="EY462" s="1233"/>
      <c r="EZ462" s="1233"/>
      <c r="FA462" s="1233"/>
      <c r="FB462" s="1233"/>
      <c r="FC462" s="1233"/>
      <c r="FD462" s="1233"/>
      <c r="FE462" s="1233"/>
      <c r="FF462" s="1233"/>
      <c r="FG462" s="1233"/>
      <c r="FH462" s="1233"/>
      <c r="FI462" s="1233"/>
      <c r="FJ462" s="1233"/>
      <c r="FK462" s="1233"/>
      <c r="FL462" s="1233"/>
      <c r="FM462" s="1233"/>
      <c r="FN462" s="1233"/>
      <c r="FO462" s="1233"/>
      <c r="FP462" s="1233"/>
      <c r="FQ462" s="1233"/>
      <c r="FR462" s="1233"/>
      <c r="FS462" s="1233"/>
      <c r="FT462" s="1233"/>
      <c r="FU462" s="1233"/>
      <c r="FV462" s="1233"/>
      <c r="FW462" s="1233"/>
      <c r="FX462" s="1233"/>
      <c r="FY462" s="1233"/>
      <c r="FZ462" s="1233"/>
      <c r="GA462" s="1233"/>
      <c r="GB462" s="1233"/>
      <c r="GC462" s="1233"/>
      <c r="GD462" s="1233"/>
      <c r="GE462" s="1233"/>
      <c r="GF462" s="1233"/>
      <c r="GG462" s="1233"/>
      <c r="GH462" s="1233"/>
      <c r="GI462" s="1233"/>
      <c r="GJ462" s="1233"/>
      <c r="GK462" s="1233"/>
      <c r="GL462" s="1233"/>
      <c r="GM462" s="1233"/>
      <c r="GN462" s="1233"/>
      <c r="GO462" s="1233"/>
      <c r="GP462" s="1233"/>
      <c r="GQ462" s="1233"/>
      <c r="GR462" s="1233"/>
      <c r="GS462" s="1233"/>
      <c r="GT462" s="1233"/>
      <c r="GU462" s="1233"/>
      <c r="GV462" s="1233"/>
      <c r="GW462" s="1233"/>
      <c r="GX462" s="1233"/>
      <c r="GY462" s="1233"/>
      <c r="GZ462" s="1233"/>
      <c r="HA462" s="1233"/>
      <c r="HB462" s="1233"/>
      <c r="HC462" s="1233"/>
      <c r="HD462" s="1233"/>
      <c r="HE462" s="1233"/>
      <c r="HF462" s="1233"/>
      <c r="HG462" s="1233"/>
      <c r="HH462" s="1233"/>
      <c r="HI462" s="1233"/>
      <c r="HJ462" s="1233"/>
      <c r="HK462" s="1233"/>
      <c r="HL462" s="1233"/>
      <c r="HM462" s="1233"/>
      <c r="HN462" s="1233"/>
      <c r="HO462" s="1233"/>
    </row>
    <row r="463" spans="32:223" s="325" customFormat="1" x14ac:dyDescent="0.2">
      <c r="AF463" s="932"/>
      <c r="AG463" s="932"/>
      <c r="AH463" s="932"/>
      <c r="AI463" s="932"/>
      <c r="AJ463" s="932"/>
      <c r="AK463" s="932"/>
      <c r="AL463" s="932"/>
      <c r="AM463" s="932"/>
      <c r="AN463" s="932"/>
      <c r="AP463" s="932"/>
      <c r="AQ463" s="932"/>
      <c r="AR463" s="932"/>
      <c r="AS463" s="932"/>
      <c r="AT463" s="932"/>
      <c r="AU463" s="932"/>
      <c r="AV463" s="932"/>
      <c r="AW463" s="932"/>
      <c r="AX463" s="932"/>
      <c r="BA463" s="1253"/>
      <c r="BB463" s="1253"/>
      <c r="BC463" s="1253"/>
      <c r="BE463" s="1233"/>
      <c r="BF463" s="1233"/>
      <c r="BG463" s="1233"/>
      <c r="BH463" s="1233"/>
      <c r="BI463" s="1233"/>
      <c r="BJ463" s="1233"/>
      <c r="BK463" s="1233"/>
      <c r="BL463" s="1233"/>
      <c r="BM463" s="1233"/>
      <c r="BN463" s="1233"/>
      <c r="BO463" s="1233"/>
      <c r="BP463" s="1233"/>
      <c r="BQ463" s="1233"/>
      <c r="BR463" s="1233"/>
      <c r="BS463" s="1233"/>
      <c r="BT463" s="1233"/>
      <c r="BU463" s="1233"/>
      <c r="BV463" s="1233"/>
      <c r="BW463" s="1233"/>
      <c r="BX463" s="1233"/>
      <c r="BY463" s="1233"/>
      <c r="BZ463" s="1233"/>
      <c r="CA463" s="1233"/>
      <c r="CB463" s="1233"/>
      <c r="CC463" s="1233"/>
      <c r="CD463" s="1233"/>
      <c r="CE463" s="1233"/>
      <c r="CF463" s="1233"/>
      <c r="CG463" s="1233"/>
      <c r="CH463" s="1233"/>
      <c r="CI463" s="1233"/>
      <c r="CJ463" s="1233"/>
      <c r="CK463" s="1233"/>
      <c r="CL463" s="1233"/>
      <c r="CM463" s="1233"/>
      <c r="CN463" s="1233"/>
      <c r="CO463" s="1233"/>
      <c r="CP463" s="1233"/>
      <c r="CQ463" s="1233"/>
      <c r="CR463" s="1233"/>
      <c r="CS463" s="1233"/>
      <c r="CT463" s="1233"/>
      <c r="CU463" s="1233"/>
      <c r="CV463" s="1233"/>
      <c r="CW463" s="1233"/>
      <c r="CX463" s="1233"/>
      <c r="CY463" s="1233"/>
      <c r="CZ463" s="1233"/>
      <c r="DA463" s="1233"/>
      <c r="DB463" s="1233"/>
      <c r="DC463" s="1233"/>
      <c r="DD463" s="1233"/>
      <c r="DE463" s="1233"/>
      <c r="DF463" s="1233"/>
      <c r="DG463" s="1233"/>
      <c r="DH463" s="1233"/>
      <c r="DI463" s="1233"/>
      <c r="DJ463" s="1233"/>
      <c r="DK463" s="1233"/>
      <c r="DL463" s="1233"/>
      <c r="DM463" s="1233"/>
      <c r="DN463" s="1233"/>
      <c r="DO463" s="1233"/>
      <c r="DP463" s="1233"/>
      <c r="DQ463" s="1233"/>
      <c r="DR463" s="1233"/>
      <c r="DS463" s="1233"/>
      <c r="DT463" s="1233"/>
      <c r="DU463" s="1233"/>
      <c r="DV463" s="1233"/>
      <c r="DW463" s="1233"/>
      <c r="DX463" s="1233"/>
      <c r="DY463" s="1233"/>
      <c r="DZ463" s="1233"/>
      <c r="EA463" s="1233"/>
      <c r="EB463" s="1233"/>
      <c r="EC463" s="1233"/>
      <c r="ED463" s="1233"/>
      <c r="EE463" s="1233"/>
      <c r="EF463" s="1233"/>
      <c r="EG463" s="1233"/>
      <c r="EH463" s="1253"/>
      <c r="EI463" s="1253"/>
      <c r="EJ463" s="1253"/>
      <c r="EK463" s="1253"/>
      <c r="EM463" s="1233"/>
      <c r="EN463" s="1233"/>
      <c r="EO463" s="1233"/>
      <c r="EP463" s="1233"/>
      <c r="EQ463" s="1233"/>
      <c r="ER463" s="1233"/>
      <c r="ES463" s="1233"/>
      <c r="ET463" s="1233"/>
      <c r="EU463" s="1233"/>
      <c r="EV463" s="1233"/>
      <c r="EW463" s="1233"/>
      <c r="EX463" s="1233"/>
      <c r="EY463" s="1233"/>
      <c r="EZ463" s="1233"/>
      <c r="FA463" s="1233"/>
      <c r="FB463" s="1233"/>
      <c r="FC463" s="1233"/>
      <c r="FD463" s="1233"/>
      <c r="FE463" s="1233"/>
      <c r="FF463" s="1233"/>
      <c r="FG463" s="1233"/>
      <c r="FH463" s="1233"/>
      <c r="FI463" s="1233"/>
      <c r="FJ463" s="1233"/>
      <c r="FK463" s="1233"/>
      <c r="FL463" s="1233"/>
      <c r="FM463" s="1233"/>
      <c r="FN463" s="1233"/>
      <c r="FO463" s="1233"/>
      <c r="FP463" s="1233"/>
      <c r="FQ463" s="1233"/>
      <c r="FR463" s="1233"/>
      <c r="FS463" s="1233"/>
      <c r="FT463" s="1233"/>
      <c r="FU463" s="1233"/>
      <c r="FV463" s="1233"/>
      <c r="FW463" s="1233"/>
      <c r="FX463" s="1233"/>
      <c r="FY463" s="1233"/>
      <c r="FZ463" s="1233"/>
      <c r="GA463" s="1233"/>
      <c r="GB463" s="1233"/>
      <c r="GC463" s="1233"/>
      <c r="GD463" s="1233"/>
      <c r="GE463" s="1233"/>
      <c r="GF463" s="1233"/>
      <c r="GG463" s="1233"/>
      <c r="GH463" s="1233"/>
      <c r="GI463" s="1233"/>
      <c r="GJ463" s="1233"/>
      <c r="GK463" s="1233"/>
      <c r="GL463" s="1233"/>
      <c r="GM463" s="1233"/>
      <c r="GN463" s="1233"/>
      <c r="GO463" s="1233"/>
      <c r="GP463" s="1233"/>
      <c r="GQ463" s="1233"/>
      <c r="GR463" s="1233"/>
      <c r="GS463" s="1233"/>
      <c r="GT463" s="1233"/>
      <c r="GU463" s="1233"/>
      <c r="GV463" s="1233"/>
      <c r="GW463" s="1233"/>
      <c r="GX463" s="1233"/>
      <c r="GY463" s="1233"/>
      <c r="GZ463" s="1233"/>
      <c r="HA463" s="1233"/>
      <c r="HB463" s="1233"/>
      <c r="HC463" s="1233"/>
      <c r="HD463" s="1233"/>
      <c r="HE463" s="1233"/>
      <c r="HF463" s="1233"/>
      <c r="HG463" s="1233"/>
      <c r="HH463" s="1233"/>
      <c r="HI463" s="1233"/>
      <c r="HJ463" s="1233"/>
      <c r="HK463" s="1233"/>
      <c r="HL463" s="1233"/>
      <c r="HM463" s="1233"/>
      <c r="HN463" s="1233"/>
      <c r="HO463" s="1233"/>
    </row>
    <row r="464" spans="32:223" s="325" customFormat="1" x14ac:dyDescent="0.2">
      <c r="AF464" s="932"/>
      <c r="AG464" s="932"/>
      <c r="AH464" s="932"/>
      <c r="AI464" s="932"/>
      <c r="AJ464" s="932"/>
      <c r="AK464" s="932"/>
      <c r="AL464" s="932"/>
      <c r="AM464" s="932"/>
      <c r="AN464" s="932"/>
      <c r="AP464" s="932"/>
      <c r="AQ464" s="932"/>
      <c r="AR464" s="932"/>
      <c r="AS464" s="932"/>
      <c r="AT464" s="932"/>
      <c r="AU464" s="932"/>
      <c r="AV464" s="932"/>
      <c r="AW464" s="932"/>
      <c r="AX464" s="932"/>
      <c r="BA464" s="1253"/>
      <c r="BB464" s="1253"/>
      <c r="BC464" s="1253"/>
      <c r="BE464" s="1233"/>
      <c r="BF464" s="1233"/>
      <c r="BG464" s="1233"/>
      <c r="BH464" s="1233"/>
      <c r="BI464" s="1233"/>
      <c r="BJ464" s="1233"/>
      <c r="BK464" s="1233"/>
      <c r="BL464" s="1233"/>
      <c r="BM464" s="1233"/>
      <c r="BN464" s="1233"/>
      <c r="BO464" s="1233"/>
      <c r="BP464" s="1233"/>
      <c r="BQ464" s="1233"/>
      <c r="BR464" s="1233"/>
      <c r="BS464" s="1233"/>
      <c r="BT464" s="1233"/>
      <c r="BU464" s="1233"/>
      <c r="BV464" s="1233"/>
      <c r="BW464" s="1233"/>
      <c r="BX464" s="1233"/>
      <c r="BY464" s="1233"/>
      <c r="BZ464" s="1233"/>
      <c r="CA464" s="1233"/>
      <c r="CB464" s="1233"/>
      <c r="CC464" s="1233"/>
      <c r="CD464" s="1233"/>
      <c r="CE464" s="1233"/>
      <c r="CF464" s="1233"/>
      <c r="CG464" s="1233"/>
      <c r="CH464" s="1233"/>
      <c r="CI464" s="1233"/>
      <c r="CJ464" s="1233"/>
      <c r="CK464" s="1233"/>
      <c r="CL464" s="1233"/>
      <c r="CM464" s="1233"/>
      <c r="CN464" s="1233"/>
      <c r="CO464" s="1233"/>
      <c r="CP464" s="1233"/>
      <c r="CQ464" s="1233"/>
      <c r="CR464" s="1233"/>
      <c r="CS464" s="1233"/>
      <c r="CT464" s="1233"/>
      <c r="CU464" s="1233"/>
      <c r="CV464" s="1233"/>
      <c r="CW464" s="1233"/>
      <c r="CX464" s="1233"/>
      <c r="CY464" s="1233"/>
      <c r="CZ464" s="1233"/>
      <c r="DA464" s="1233"/>
      <c r="DB464" s="1233"/>
      <c r="DC464" s="1233"/>
      <c r="DD464" s="1233"/>
      <c r="DE464" s="1233"/>
      <c r="DF464" s="1233"/>
      <c r="DG464" s="1233"/>
      <c r="DH464" s="1233"/>
      <c r="DI464" s="1233"/>
      <c r="DJ464" s="1233"/>
      <c r="DK464" s="1233"/>
      <c r="DL464" s="1233"/>
      <c r="DM464" s="1233"/>
      <c r="DN464" s="1233"/>
      <c r="DO464" s="1233"/>
      <c r="DP464" s="1233"/>
      <c r="DQ464" s="1233"/>
      <c r="DR464" s="1233"/>
      <c r="DS464" s="1233"/>
      <c r="DT464" s="1233"/>
      <c r="DU464" s="1233"/>
      <c r="DV464" s="1233"/>
      <c r="DW464" s="1233"/>
      <c r="DX464" s="1233"/>
      <c r="DY464" s="1233"/>
      <c r="DZ464" s="1233"/>
      <c r="EA464" s="1233"/>
      <c r="EB464" s="1233"/>
      <c r="EC464" s="1233"/>
      <c r="ED464" s="1233"/>
      <c r="EE464" s="1233"/>
      <c r="EF464" s="1233"/>
      <c r="EG464" s="1233"/>
      <c r="EH464" s="1253"/>
      <c r="EI464" s="1253"/>
      <c r="EJ464" s="1253"/>
      <c r="EK464" s="1253"/>
      <c r="EM464" s="1233"/>
      <c r="EN464" s="1233"/>
      <c r="EO464" s="1233"/>
      <c r="EP464" s="1233"/>
      <c r="EQ464" s="1233"/>
      <c r="ER464" s="1233"/>
      <c r="ES464" s="1233"/>
      <c r="ET464" s="1233"/>
      <c r="EU464" s="1233"/>
      <c r="EV464" s="1233"/>
      <c r="EW464" s="1233"/>
      <c r="EX464" s="1233"/>
      <c r="EY464" s="1233"/>
      <c r="EZ464" s="1233"/>
      <c r="FA464" s="1233"/>
      <c r="FB464" s="1233"/>
      <c r="FC464" s="1233"/>
      <c r="FD464" s="1233"/>
      <c r="FE464" s="1233"/>
      <c r="FF464" s="1233"/>
      <c r="FG464" s="1233"/>
      <c r="FH464" s="1233"/>
      <c r="FI464" s="1233"/>
      <c r="FJ464" s="1233"/>
      <c r="FK464" s="1233"/>
      <c r="FL464" s="1233"/>
      <c r="FM464" s="1233"/>
      <c r="FN464" s="1233"/>
      <c r="FO464" s="1233"/>
      <c r="FP464" s="1233"/>
      <c r="FQ464" s="1233"/>
      <c r="FR464" s="1233"/>
      <c r="FS464" s="1233"/>
      <c r="FT464" s="1233"/>
      <c r="FU464" s="1233"/>
      <c r="FV464" s="1233"/>
      <c r="FW464" s="1233"/>
      <c r="FX464" s="1233"/>
      <c r="FY464" s="1233"/>
      <c r="FZ464" s="1233"/>
      <c r="GA464" s="1233"/>
      <c r="GB464" s="1233"/>
      <c r="GC464" s="1233"/>
      <c r="GD464" s="1233"/>
      <c r="GE464" s="1233"/>
      <c r="GF464" s="1233"/>
      <c r="GG464" s="1233"/>
      <c r="GH464" s="1233"/>
      <c r="GI464" s="1233"/>
      <c r="GJ464" s="1233"/>
      <c r="GK464" s="1233"/>
      <c r="GL464" s="1233"/>
      <c r="GM464" s="1233"/>
      <c r="GN464" s="1233"/>
      <c r="GO464" s="1233"/>
      <c r="GP464" s="1233"/>
      <c r="GQ464" s="1233"/>
      <c r="GR464" s="1233"/>
      <c r="GS464" s="1233"/>
      <c r="GT464" s="1233"/>
      <c r="GU464" s="1233"/>
      <c r="GV464" s="1233"/>
      <c r="GW464" s="1233"/>
      <c r="GX464" s="1233"/>
      <c r="GY464" s="1233"/>
      <c r="GZ464" s="1233"/>
      <c r="HA464" s="1233"/>
      <c r="HB464" s="1233"/>
      <c r="HC464" s="1233"/>
      <c r="HD464" s="1233"/>
      <c r="HE464" s="1233"/>
      <c r="HF464" s="1233"/>
      <c r="HG464" s="1233"/>
      <c r="HH464" s="1233"/>
      <c r="HI464" s="1233"/>
      <c r="HJ464" s="1233"/>
      <c r="HK464" s="1233"/>
      <c r="HL464" s="1233"/>
      <c r="HM464" s="1233"/>
      <c r="HN464" s="1233"/>
      <c r="HO464" s="1233"/>
    </row>
    <row r="465" spans="32:223" s="325" customFormat="1" x14ac:dyDescent="0.2">
      <c r="AF465" s="932"/>
      <c r="AG465" s="932"/>
      <c r="AH465" s="932"/>
      <c r="AI465" s="932"/>
      <c r="AJ465" s="932"/>
      <c r="AK465" s="932"/>
      <c r="AL465" s="932"/>
      <c r="AM465" s="932"/>
      <c r="AN465" s="932"/>
      <c r="AP465" s="932"/>
      <c r="AQ465" s="932"/>
      <c r="AR465" s="932"/>
      <c r="AS465" s="932"/>
      <c r="AT465" s="932"/>
      <c r="AU465" s="932"/>
      <c r="AV465" s="932"/>
      <c r="AW465" s="932"/>
      <c r="AX465" s="932"/>
      <c r="BA465" s="1253"/>
      <c r="BB465" s="1253"/>
      <c r="BC465" s="1253"/>
      <c r="BE465" s="1233"/>
      <c r="BF465" s="1233"/>
      <c r="BG465" s="1233"/>
      <c r="BH465" s="1233"/>
      <c r="BI465" s="1233"/>
      <c r="BJ465" s="1233"/>
      <c r="BK465" s="1233"/>
      <c r="BL465" s="1233"/>
      <c r="BM465" s="1233"/>
      <c r="BN465" s="1233"/>
      <c r="BO465" s="1233"/>
      <c r="BP465" s="1233"/>
      <c r="BQ465" s="1233"/>
      <c r="BR465" s="1233"/>
      <c r="BS465" s="1233"/>
      <c r="BT465" s="1233"/>
      <c r="BU465" s="1233"/>
      <c r="BV465" s="1233"/>
      <c r="BW465" s="1233"/>
      <c r="BX465" s="1233"/>
      <c r="BY465" s="1233"/>
      <c r="BZ465" s="1233"/>
      <c r="CA465" s="1233"/>
      <c r="CB465" s="1233"/>
      <c r="CC465" s="1233"/>
      <c r="CD465" s="1233"/>
      <c r="CE465" s="1233"/>
      <c r="CF465" s="1233"/>
      <c r="CG465" s="1233"/>
      <c r="CH465" s="1233"/>
      <c r="CI465" s="1233"/>
      <c r="CJ465" s="1233"/>
      <c r="CK465" s="1233"/>
      <c r="CL465" s="1233"/>
      <c r="CM465" s="1233"/>
      <c r="CN465" s="1233"/>
      <c r="CO465" s="1233"/>
      <c r="CP465" s="1233"/>
      <c r="CQ465" s="1233"/>
      <c r="CR465" s="1233"/>
      <c r="CS465" s="1233"/>
      <c r="CT465" s="1233"/>
      <c r="CU465" s="1233"/>
      <c r="CV465" s="1233"/>
      <c r="CW465" s="1233"/>
      <c r="CX465" s="1233"/>
      <c r="CY465" s="1233"/>
      <c r="CZ465" s="1233"/>
      <c r="DA465" s="1233"/>
      <c r="DB465" s="1233"/>
      <c r="DC465" s="1233"/>
      <c r="DD465" s="1233"/>
      <c r="DE465" s="1233"/>
      <c r="DF465" s="1233"/>
      <c r="DG465" s="1233"/>
      <c r="DH465" s="1233"/>
      <c r="DI465" s="1233"/>
      <c r="DJ465" s="1233"/>
      <c r="DK465" s="1233"/>
      <c r="DL465" s="1233"/>
      <c r="DM465" s="1233"/>
      <c r="DN465" s="1233"/>
      <c r="DO465" s="1233"/>
      <c r="DP465" s="1233"/>
      <c r="DQ465" s="1233"/>
      <c r="DR465" s="1233"/>
      <c r="DS465" s="1233"/>
      <c r="DT465" s="1233"/>
      <c r="DU465" s="1233"/>
      <c r="DV465" s="1233"/>
      <c r="DW465" s="1233"/>
      <c r="DX465" s="1233"/>
      <c r="DY465" s="1233"/>
      <c r="DZ465" s="1233"/>
      <c r="EA465" s="1233"/>
      <c r="EB465" s="1233"/>
      <c r="EC465" s="1233"/>
      <c r="ED465" s="1233"/>
      <c r="EE465" s="1233"/>
      <c r="EF465" s="1233"/>
      <c r="EG465" s="1233"/>
      <c r="EH465" s="1253"/>
      <c r="EI465" s="1253"/>
      <c r="EJ465" s="1253"/>
      <c r="EK465" s="1253"/>
      <c r="EM465" s="1233"/>
      <c r="EN465" s="1233"/>
      <c r="EO465" s="1233"/>
      <c r="EP465" s="1233"/>
      <c r="EQ465" s="1233"/>
      <c r="ER465" s="1233"/>
      <c r="ES465" s="1233"/>
      <c r="ET465" s="1233"/>
      <c r="EU465" s="1233"/>
      <c r="EV465" s="1233"/>
      <c r="EW465" s="1233"/>
      <c r="EX465" s="1233"/>
      <c r="EY465" s="1233"/>
      <c r="EZ465" s="1233"/>
      <c r="FA465" s="1233"/>
      <c r="FB465" s="1233"/>
      <c r="FC465" s="1233"/>
      <c r="FD465" s="1233"/>
      <c r="FE465" s="1233"/>
      <c r="FF465" s="1233"/>
      <c r="FG465" s="1233"/>
      <c r="FH465" s="1233"/>
      <c r="FI465" s="1233"/>
      <c r="FJ465" s="1233"/>
      <c r="FK465" s="1233"/>
      <c r="FL465" s="1233"/>
      <c r="FM465" s="1233"/>
      <c r="FN465" s="1233"/>
      <c r="FO465" s="1233"/>
      <c r="FP465" s="1233"/>
      <c r="FQ465" s="1233"/>
      <c r="FR465" s="1233"/>
      <c r="FS465" s="1233"/>
      <c r="FT465" s="1233"/>
      <c r="FU465" s="1233"/>
      <c r="FV465" s="1233"/>
      <c r="FW465" s="1233"/>
      <c r="FX465" s="1233"/>
      <c r="FY465" s="1233"/>
      <c r="FZ465" s="1233"/>
      <c r="GA465" s="1233"/>
      <c r="GB465" s="1233"/>
      <c r="GC465" s="1233"/>
      <c r="GD465" s="1233"/>
      <c r="GE465" s="1233"/>
      <c r="GF465" s="1233"/>
      <c r="GG465" s="1233"/>
      <c r="GH465" s="1233"/>
      <c r="GI465" s="1233"/>
      <c r="GJ465" s="1233"/>
      <c r="GK465" s="1233"/>
      <c r="GL465" s="1233"/>
      <c r="GM465" s="1233"/>
      <c r="GN465" s="1233"/>
      <c r="GO465" s="1233"/>
      <c r="GP465" s="1233"/>
      <c r="GQ465" s="1233"/>
      <c r="GR465" s="1233"/>
      <c r="GS465" s="1233"/>
      <c r="GT465" s="1233"/>
      <c r="GU465" s="1233"/>
      <c r="GV465" s="1233"/>
      <c r="GW465" s="1233"/>
      <c r="GX465" s="1233"/>
      <c r="GY465" s="1233"/>
      <c r="GZ465" s="1233"/>
      <c r="HA465" s="1233"/>
      <c r="HB465" s="1233"/>
      <c r="HC465" s="1233"/>
      <c r="HD465" s="1233"/>
      <c r="HE465" s="1233"/>
      <c r="HF465" s="1233"/>
      <c r="HG465" s="1233"/>
      <c r="HH465" s="1233"/>
      <c r="HI465" s="1233"/>
      <c r="HJ465" s="1233"/>
      <c r="HK465" s="1233"/>
      <c r="HL465" s="1233"/>
      <c r="HM465" s="1233"/>
      <c r="HN465" s="1233"/>
      <c r="HO465" s="1233"/>
    </row>
    <row r="466" spans="32:223" s="325" customFormat="1" x14ac:dyDescent="0.2">
      <c r="AF466" s="932"/>
      <c r="AG466" s="932"/>
      <c r="AH466" s="932"/>
      <c r="AI466" s="932"/>
      <c r="AJ466" s="932"/>
      <c r="AK466" s="932"/>
      <c r="AL466" s="932"/>
      <c r="AM466" s="932"/>
      <c r="AN466" s="932"/>
      <c r="AP466" s="932"/>
      <c r="AQ466" s="932"/>
      <c r="AR466" s="932"/>
      <c r="AS466" s="932"/>
      <c r="AT466" s="932"/>
      <c r="AU466" s="932"/>
      <c r="AV466" s="932"/>
      <c r="AW466" s="932"/>
      <c r="AX466" s="932"/>
      <c r="BA466" s="1253"/>
      <c r="BB466" s="1253"/>
      <c r="BC466" s="1253"/>
      <c r="BE466" s="1233"/>
      <c r="BF466" s="1233"/>
      <c r="BG466" s="1233"/>
      <c r="BH466" s="1233"/>
      <c r="BI466" s="1233"/>
      <c r="BJ466" s="1233"/>
      <c r="BK466" s="1233"/>
      <c r="BL466" s="1233"/>
      <c r="BM466" s="1233"/>
      <c r="BN466" s="1233"/>
      <c r="BO466" s="1233"/>
      <c r="BP466" s="1233"/>
      <c r="BQ466" s="1233"/>
      <c r="BR466" s="1233"/>
      <c r="BS466" s="1233"/>
      <c r="BT466" s="1233"/>
      <c r="BU466" s="1233"/>
      <c r="BV466" s="1233"/>
      <c r="BW466" s="1233"/>
      <c r="BX466" s="1233"/>
      <c r="BY466" s="1233"/>
      <c r="BZ466" s="1233"/>
      <c r="CA466" s="1233"/>
      <c r="CB466" s="1233"/>
      <c r="CC466" s="1233"/>
      <c r="CD466" s="1233"/>
      <c r="CE466" s="1233"/>
      <c r="CF466" s="1233"/>
      <c r="CG466" s="1233"/>
      <c r="CH466" s="1233"/>
      <c r="CI466" s="1233"/>
      <c r="CJ466" s="1233"/>
      <c r="CK466" s="1233"/>
      <c r="CL466" s="1233"/>
      <c r="CM466" s="1233"/>
      <c r="CN466" s="1233"/>
      <c r="CO466" s="1233"/>
      <c r="CP466" s="1233"/>
      <c r="CQ466" s="1233"/>
      <c r="CR466" s="1233"/>
      <c r="CS466" s="1233"/>
      <c r="CT466" s="1233"/>
      <c r="CU466" s="1233"/>
      <c r="CV466" s="1233"/>
      <c r="CW466" s="1233"/>
      <c r="CX466" s="1233"/>
      <c r="CY466" s="1233"/>
      <c r="CZ466" s="1233"/>
      <c r="DA466" s="1233"/>
      <c r="DB466" s="1233"/>
      <c r="DC466" s="1233"/>
      <c r="DD466" s="1233"/>
      <c r="DE466" s="1233"/>
      <c r="DF466" s="1233"/>
      <c r="DG466" s="1233"/>
      <c r="DH466" s="1233"/>
      <c r="DI466" s="1233"/>
      <c r="DJ466" s="1233"/>
      <c r="DK466" s="1233"/>
      <c r="DL466" s="1233"/>
      <c r="DM466" s="1233"/>
      <c r="DN466" s="1233"/>
      <c r="DO466" s="1233"/>
      <c r="DP466" s="1233"/>
      <c r="DQ466" s="1233"/>
      <c r="DR466" s="1233"/>
      <c r="DS466" s="1233"/>
      <c r="DT466" s="1233"/>
      <c r="DU466" s="1233"/>
      <c r="DV466" s="1233"/>
      <c r="DW466" s="1233"/>
      <c r="DX466" s="1233"/>
      <c r="DY466" s="1233"/>
      <c r="DZ466" s="1233"/>
      <c r="EA466" s="1233"/>
      <c r="EB466" s="1233"/>
      <c r="EC466" s="1233"/>
      <c r="ED466" s="1233"/>
      <c r="EE466" s="1233"/>
      <c r="EF466" s="1233"/>
      <c r="EG466" s="1233"/>
      <c r="EH466" s="1253"/>
      <c r="EI466" s="1253"/>
      <c r="EJ466" s="1253"/>
      <c r="EK466" s="1253"/>
      <c r="EM466" s="1233"/>
      <c r="EN466" s="1233"/>
      <c r="EO466" s="1233"/>
      <c r="EP466" s="1233"/>
      <c r="EQ466" s="1233"/>
      <c r="ER466" s="1233"/>
      <c r="ES466" s="1233"/>
      <c r="ET466" s="1233"/>
      <c r="EU466" s="1233"/>
      <c r="EV466" s="1233"/>
      <c r="EW466" s="1233"/>
      <c r="EX466" s="1233"/>
      <c r="EY466" s="1233"/>
      <c r="EZ466" s="1233"/>
      <c r="FA466" s="1233"/>
      <c r="FB466" s="1233"/>
      <c r="FC466" s="1233"/>
      <c r="FD466" s="1233"/>
      <c r="FE466" s="1233"/>
      <c r="FF466" s="1233"/>
      <c r="FG466" s="1233"/>
      <c r="FH466" s="1233"/>
      <c r="FI466" s="1233"/>
      <c r="FJ466" s="1233"/>
      <c r="FK466" s="1233"/>
      <c r="FL466" s="1233"/>
      <c r="FM466" s="1233"/>
      <c r="FN466" s="1233"/>
      <c r="FO466" s="1233"/>
      <c r="FP466" s="1233"/>
      <c r="FQ466" s="1233"/>
      <c r="FR466" s="1233"/>
      <c r="FS466" s="1233"/>
      <c r="FT466" s="1233"/>
      <c r="FU466" s="1233"/>
      <c r="FV466" s="1233"/>
      <c r="FW466" s="1233"/>
      <c r="FX466" s="1233"/>
      <c r="FY466" s="1233"/>
      <c r="FZ466" s="1233"/>
      <c r="GA466" s="1233"/>
      <c r="GB466" s="1233"/>
      <c r="GC466" s="1233"/>
      <c r="GD466" s="1233"/>
      <c r="GE466" s="1233"/>
      <c r="GF466" s="1233"/>
      <c r="GG466" s="1233"/>
      <c r="GH466" s="1233"/>
      <c r="GI466" s="1233"/>
      <c r="GJ466" s="1233"/>
      <c r="GK466" s="1233"/>
      <c r="GL466" s="1233"/>
      <c r="GM466" s="1233"/>
      <c r="GN466" s="1233"/>
      <c r="GO466" s="1233"/>
      <c r="GP466" s="1233"/>
      <c r="GQ466" s="1233"/>
      <c r="GR466" s="1233"/>
      <c r="GS466" s="1233"/>
      <c r="GT466" s="1233"/>
      <c r="GU466" s="1233"/>
      <c r="GV466" s="1233"/>
      <c r="GW466" s="1233"/>
      <c r="GX466" s="1233"/>
      <c r="GY466" s="1233"/>
      <c r="GZ466" s="1233"/>
      <c r="HA466" s="1233"/>
      <c r="HB466" s="1233"/>
      <c r="HC466" s="1233"/>
      <c r="HD466" s="1233"/>
      <c r="HE466" s="1233"/>
      <c r="HF466" s="1233"/>
      <c r="HG466" s="1233"/>
      <c r="HH466" s="1233"/>
      <c r="HI466" s="1233"/>
      <c r="HJ466" s="1233"/>
      <c r="HK466" s="1233"/>
      <c r="HL466" s="1233"/>
      <c r="HM466" s="1233"/>
      <c r="HN466" s="1233"/>
      <c r="HO466" s="1233"/>
    </row>
    <row r="467" spans="32:223" s="325" customFormat="1" x14ac:dyDescent="0.2">
      <c r="AF467" s="932"/>
      <c r="AG467" s="932"/>
      <c r="AH467" s="932"/>
      <c r="AI467" s="932"/>
      <c r="AJ467" s="932"/>
      <c r="AK467" s="932"/>
      <c r="AL467" s="932"/>
      <c r="AM467" s="932"/>
      <c r="AN467" s="932"/>
      <c r="AP467" s="932"/>
      <c r="AQ467" s="932"/>
      <c r="AR467" s="932"/>
      <c r="AS467" s="932"/>
      <c r="AT467" s="932"/>
      <c r="AU467" s="932"/>
      <c r="AV467" s="932"/>
      <c r="AW467" s="932"/>
      <c r="AX467" s="932"/>
      <c r="BA467" s="1253"/>
      <c r="BB467" s="1253"/>
      <c r="BC467" s="1253"/>
      <c r="BE467" s="1233"/>
      <c r="BF467" s="1233"/>
      <c r="BG467" s="1233"/>
      <c r="BH467" s="1233"/>
      <c r="BI467" s="1233"/>
      <c r="BJ467" s="1233"/>
      <c r="BK467" s="1233"/>
      <c r="BL467" s="1233"/>
      <c r="BM467" s="1233"/>
      <c r="BN467" s="1233"/>
      <c r="BO467" s="1233"/>
      <c r="BP467" s="1233"/>
      <c r="BQ467" s="1233"/>
      <c r="BR467" s="1233"/>
      <c r="BS467" s="1233"/>
      <c r="BT467" s="1233"/>
      <c r="BU467" s="1233"/>
      <c r="BV467" s="1233"/>
      <c r="BW467" s="1233"/>
      <c r="BX467" s="1233"/>
      <c r="BY467" s="1233"/>
      <c r="BZ467" s="1233"/>
      <c r="CA467" s="1233"/>
      <c r="CB467" s="1233"/>
      <c r="CC467" s="1233"/>
      <c r="CD467" s="1233"/>
      <c r="CE467" s="1233"/>
      <c r="CF467" s="1233"/>
      <c r="CG467" s="1233"/>
      <c r="CH467" s="1233"/>
      <c r="CI467" s="1233"/>
      <c r="CJ467" s="1233"/>
      <c r="CK467" s="1233"/>
      <c r="CL467" s="1233"/>
      <c r="CM467" s="1233"/>
      <c r="CN467" s="1233"/>
      <c r="CO467" s="1233"/>
      <c r="CP467" s="1233"/>
      <c r="CQ467" s="1233"/>
      <c r="CR467" s="1233"/>
      <c r="CS467" s="1233"/>
      <c r="CT467" s="1233"/>
      <c r="CU467" s="1233"/>
      <c r="CV467" s="1233"/>
      <c r="CW467" s="1233"/>
      <c r="CX467" s="1233"/>
      <c r="CY467" s="1233"/>
      <c r="CZ467" s="1233"/>
      <c r="DA467" s="1233"/>
      <c r="DB467" s="1233"/>
      <c r="DC467" s="1233"/>
      <c r="DD467" s="1233"/>
      <c r="DE467" s="1233"/>
      <c r="DF467" s="1233"/>
      <c r="DG467" s="1233"/>
      <c r="DH467" s="1233"/>
      <c r="DI467" s="1233"/>
      <c r="DJ467" s="1233"/>
      <c r="DK467" s="1233"/>
      <c r="DL467" s="1233"/>
      <c r="DM467" s="1233"/>
      <c r="DN467" s="1233"/>
      <c r="DO467" s="1233"/>
      <c r="DP467" s="1233"/>
      <c r="DQ467" s="1233"/>
      <c r="DR467" s="1233"/>
      <c r="DS467" s="1233"/>
      <c r="DT467" s="1233"/>
      <c r="DU467" s="1233"/>
      <c r="DV467" s="1233"/>
      <c r="DW467" s="1233"/>
      <c r="DX467" s="1233"/>
      <c r="DY467" s="1233"/>
      <c r="DZ467" s="1233"/>
      <c r="EA467" s="1233"/>
      <c r="EB467" s="1233"/>
      <c r="EC467" s="1233"/>
      <c r="ED467" s="1233"/>
      <c r="EE467" s="1233"/>
      <c r="EF467" s="1233"/>
      <c r="EG467" s="1233"/>
      <c r="EH467" s="1253"/>
      <c r="EI467" s="1253"/>
      <c r="EJ467" s="1253"/>
      <c r="EK467" s="1253"/>
      <c r="EM467" s="1233"/>
      <c r="EN467" s="1233"/>
      <c r="EO467" s="1233"/>
      <c r="EP467" s="1233"/>
      <c r="EQ467" s="1233"/>
      <c r="ER467" s="1233"/>
      <c r="ES467" s="1233"/>
      <c r="ET467" s="1233"/>
      <c r="EU467" s="1233"/>
      <c r="EV467" s="1233"/>
      <c r="EW467" s="1233"/>
      <c r="EX467" s="1233"/>
      <c r="EY467" s="1233"/>
      <c r="EZ467" s="1233"/>
      <c r="FA467" s="1233"/>
      <c r="FB467" s="1233"/>
      <c r="FC467" s="1233"/>
      <c r="FD467" s="1233"/>
      <c r="FE467" s="1233"/>
      <c r="FF467" s="1233"/>
      <c r="FG467" s="1233"/>
      <c r="FH467" s="1233"/>
      <c r="FI467" s="1233"/>
      <c r="FJ467" s="1233"/>
      <c r="FK467" s="1233"/>
      <c r="FL467" s="1233"/>
      <c r="FM467" s="1233"/>
      <c r="FN467" s="1233"/>
      <c r="FO467" s="1233"/>
      <c r="FP467" s="1233"/>
      <c r="FQ467" s="1233"/>
      <c r="FR467" s="1233"/>
      <c r="FS467" s="1233"/>
      <c r="FT467" s="1233"/>
      <c r="FU467" s="1233"/>
      <c r="FV467" s="1233"/>
      <c r="FW467" s="1233"/>
      <c r="FX467" s="1233"/>
      <c r="FY467" s="1233"/>
      <c r="FZ467" s="1233"/>
      <c r="GA467" s="1233"/>
      <c r="GB467" s="1233"/>
      <c r="GC467" s="1233"/>
      <c r="GD467" s="1233"/>
      <c r="GE467" s="1233"/>
      <c r="GF467" s="1233"/>
      <c r="GG467" s="1233"/>
      <c r="GH467" s="1233"/>
      <c r="GI467" s="1233"/>
      <c r="GJ467" s="1233"/>
      <c r="GK467" s="1233"/>
      <c r="GL467" s="1233"/>
      <c r="GM467" s="1233"/>
      <c r="GN467" s="1233"/>
      <c r="GO467" s="1233"/>
      <c r="GP467" s="1233"/>
      <c r="GQ467" s="1233"/>
      <c r="GR467" s="1233"/>
      <c r="GS467" s="1233"/>
      <c r="GT467" s="1233"/>
      <c r="GU467" s="1233"/>
      <c r="GV467" s="1233"/>
      <c r="GW467" s="1233"/>
      <c r="GX467" s="1233"/>
      <c r="GY467" s="1233"/>
      <c r="GZ467" s="1233"/>
      <c r="HA467" s="1233"/>
      <c r="HB467" s="1233"/>
      <c r="HC467" s="1233"/>
      <c r="HD467" s="1233"/>
      <c r="HE467" s="1233"/>
      <c r="HF467" s="1233"/>
      <c r="HG467" s="1233"/>
      <c r="HH467" s="1233"/>
      <c r="HI467" s="1233"/>
      <c r="HJ467" s="1233"/>
      <c r="HK467" s="1233"/>
      <c r="HL467" s="1233"/>
      <c r="HM467" s="1233"/>
      <c r="HN467" s="1233"/>
      <c r="HO467" s="1233"/>
    </row>
    <row r="468" spans="32:223" s="325" customFormat="1" x14ac:dyDescent="0.2">
      <c r="AF468" s="932"/>
      <c r="AG468" s="932"/>
      <c r="AH468" s="932"/>
      <c r="AI468" s="932"/>
      <c r="AJ468" s="932"/>
      <c r="AK468" s="932"/>
      <c r="AL468" s="932"/>
      <c r="AM468" s="932"/>
      <c r="AN468" s="932"/>
      <c r="AP468" s="932"/>
      <c r="AQ468" s="932"/>
      <c r="AR468" s="932"/>
      <c r="AS468" s="932"/>
      <c r="AT468" s="932"/>
      <c r="AU468" s="932"/>
      <c r="AV468" s="932"/>
      <c r="AW468" s="932"/>
      <c r="AX468" s="932"/>
      <c r="BA468" s="1253"/>
      <c r="BB468" s="1253"/>
      <c r="BC468" s="1253"/>
      <c r="BE468" s="1233"/>
      <c r="BF468" s="1233"/>
      <c r="BG468" s="1233"/>
      <c r="BH468" s="1233"/>
      <c r="BI468" s="1233"/>
      <c r="BJ468" s="1233"/>
      <c r="BK468" s="1233"/>
      <c r="BL468" s="1233"/>
      <c r="BM468" s="1233"/>
      <c r="BN468" s="1233"/>
      <c r="BO468" s="1233"/>
      <c r="BP468" s="1233"/>
      <c r="BQ468" s="1233"/>
      <c r="BR468" s="1233"/>
      <c r="BS468" s="1233"/>
      <c r="BT468" s="1233"/>
      <c r="BU468" s="1233"/>
      <c r="BV468" s="1233"/>
      <c r="BW468" s="1233"/>
      <c r="BX468" s="1233"/>
      <c r="BY468" s="1233"/>
      <c r="BZ468" s="1233"/>
      <c r="CA468" s="1233"/>
      <c r="CB468" s="1233"/>
      <c r="CC468" s="1233"/>
      <c r="CD468" s="1233"/>
      <c r="CE468" s="1233"/>
      <c r="CF468" s="1233"/>
      <c r="CG468" s="1233"/>
      <c r="CH468" s="1233"/>
      <c r="CI468" s="1233"/>
      <c r="CJ468" s="1233"/>
      <c r="CK468" s="1233"/>
      <c r="CL468" s="1233"/>
      <c r="CM468" s="1233"/>
      <c r="CN468" s="1233"/>
      <c r="CO468" s="1233"/>
      <c r="CP468" s="1233"/>
      <c r="CQ468" s="1233"/>
      <c r="CR468" s="1233"/>
      <c r="CS468" s="1233"/>
      <c r="CT468" s="1233"/>
      <c r="CU468" s="1233"/>
      <c r="CV468" s="1233"/>
      <c r="CW468" s="1233"/>
      <c r="CX468" s="1233"/>
      <c r="CY468" s="1233"/>
      <c r="CZ468" s="1233"/>
      <c r="DA468" s="1233"/>
      <c r="DB468" s="1233"/>
      <c r="DC468" s="1233"/>
      <c r="DD468" s="1233"/>
      <c r="DE468" s="1233"/>
      <c r="DF468" s="1233"/>
      <c r="DG468" s="1233"/>
      <c r="DH468" s="1233"/>
      <c r="DI468" s="1233"/>
      <c r="DJ468" s="1233"/>
      <c r="DK468" s="1233"/>
      <c r="DL468" s="1233"/>
      <c r="DM468" s="1233"/>
      <c r="DN468" s="1233"/>
      <c r="DO468" s="1233"/>
      <c r="DP468" s="1233"/>
      <c r="DQ468" s="1233"/>
      <c r="DR468" s="1233"/>
      <c r="DS468" s="1233"/>
      <c r="DT468" s="1233"/>
      <c r="DU468" s="1233"/>
      <c r="DV468" s="1233"/>
      <c r="DW468" s="1233"/>
      <c r="DX468" s="1233"/>
      <c r="DY468" s="1233"/>
      <c r="DZ468" s="1233"/>
      <c r="EA468" s="1233"/>
      <c r="EB468" s="1233"/>
      <c r="EC468" s="1233"/>
      <c r="ED468" s="1233"/>
      <c r="EE468" s="1233"/>
      <c r="EF468" s="1233"/>
      <c r="EG468" s="1233"/>
      <c r="EH468" s="1253"/>
      <c r="EI468" s="1253"/>
      <c r="EJ468" s="1253"/>
      <c r="EK468" s="1253"/>
      <c r="EM468" s="1233"/>
      <c r="EN468" s="1233"/>
      <c r="EO468" s="1233"/>
      <c r="EP468" s="1233"/>
      <c r="EQ468" s="1233"/>
      <c r="ER468" s="1233"/>
      <c r="ES468" s="1233"/>
      <c r="ET468" s="1233"/>
      <c r="EU468" s="1233"/>
      <c r="EV468" s="1233"/>
      <c r="EW468" s="1233"/>
      <c r="EX468" s="1233"/>
      <c r="EY468" s="1233"/>
      <c r="EZ468" s="1233"/>
      <c r="FA468" s="1233"/>
      <c r="FB468" s="1233"/>
      <c r="FC468" s="1233"/>
      <c r="FD468" s="1233"/>
      <c r="FE468" s="1233"/>
      <c r="FF468" s="1233"/>
      <c r="FG468" s="1233"/>
      <c r="FH468" s="1233"/>
      <c r="FI468" s="1233"/>
      <c r="FJ468" s="1233"/>
      <c r="FK468" s="1233"/>
      <c r="FL468" s="1233"/>
      <c r="FM468" s="1233"/>
      <c r="FN468" s="1233"/>
      <c r="FO468" s="1233"/>
      <c r="FP468" s="1233"/>
      <c r="FQ468" s="1233"/>
      <c r="FR468" s="1233"/>
      <c r="FS468" s="1233"/>
      <c r="FT468" s="1233"/>
      <c r="FU468" s="1233"/>
      <c r="FV468" s="1233"/>
      <c r="FW468" s="1233"/>
      <c r="FX468" s="1233"/>
      <c r="FY468" s="1233"/>
      <c r="FZ468" s="1233"/>
      <c r="GA468" s="1233"/>
      <c r="GB468" s="1233"/>
      <c r="GC468" s="1233"/>
      <c r="GD468" s="1233"/>
      <c r="GE468" s="1233"/>
      <c r="GF468" s="1233"/>
      <c r="GG468" s="1233"/>
      <c r="GH468" s="1233"/>
      <c r="GI468" s="1233"/>
      <c r="GJ468" s="1233"/>
      <c r="GK468" s="1233"/>
      <c r="GL468" s="1233"/>
      <c r="GM468" s="1233"/>
      <c r="GN468" s="1233"/>
      <c r="GO468" s="1233"/>
      <c r="GP468" s="1233"/>
      <c r="GQ468" s="1233"/>
      <c r="GR468" s="1233"/>
      <c r="GS468" s="1233"/>
      <c r="GT468" s="1233"/>
      <c r="GU468" s="1233"/>
      <c r="GV468" s="1233"/>
      <c r="GW468" s="1233"/>
      <c r="GX468" s="1233"/>
      <c r="GY468" s="1233"/>
      <c r="GZ468" s="1233"/>
      <c r="HA468" s="1233"/>
      <c r="HB468" s="1233"/>
      <c r="HC468" s="1233"/>
      <c r="HD468" s="1233"/>
      <c r="HE468" s="1233"/>
      <c r="HF468" s="1233"/>
      <c r="HG468" s="1233"/>
      <c r="HH468" s="1233"/>
      <c r="HI468" s="1233"/>
      <c r="HJ468" s="1233"/>
      <c r="HK468" s="1233"/>
      <c r="HL468" s="1233"/>
      <c r="HM468" s="1233"/>
      <c r="HN468" s="1233"/>
      <c r="HO468" s="1233"/>
    </row>
    <row r="469" spans="32:223" s="325" customFormat="1" x14ac:dyDescent="0.2">
      <c r="AF469" s="932"/>
      <c r="AG469" s="932"/>
      <c r="AH469" s="932"/>
      <c r="AI469" s="932"/>
      <c r="AJ469" s="932"/>
      <c r="AK469" s="932"/>
      <c r="AL469" s="932"/>
      <c r="AM469" s="932"/>
      <c r="AN469" s="932"/>
      <c r="AP469" s="932"/>
      <c r="AQ469" s="932"/>
      <c r="AR469" s="932"/>
      <c r="AS469" s="932"/>
      <c r="AT469" s="932"/>
      <c r="AU469" s="932"/>
      <c r="AV469" s="932"/>
      <c r="AW469" s="932"/>
      <c r="AX469" s="932"/>
      <c r="BA469" s="1253"/>
      <c r="BB469" s="1253"/>
      <c r="BC469" s="1253"/>
      <c r="BE469" s="1233"/>
      <c r="BF469" s="1233"/>
      <c r="BG469" s="1233"/>
      <c r="BH469" s="1233"/>
      <c r="BI469" s="1233"/>
      <c r="BJ469" s="1233"/>
      <c r="BK469" s="1233"/>
      <c r="BL469" s="1233"/>
      <c r="BM469" s="1233"/>
      <c r="BN469" s="1233"/>
      <c r="BO469" s="1233"/>
      <c r="BP469" s="1233"/>
      <c r="BQ469" s="1233"/>
      <c r="BR469" s="1233"/>
      <c r="BS469" s="1233"/>
      <c r="BT469" s="1233"/>
      <c r="BU469" s="1233"/>
      <c r="BV469" s="1233"/>
      <c r="BW469" s="1233"/>
      <c r="BX469" s="1233"/>
      <c r="BY469" s="1233"/>
      <c r="BZ469" s="1233"/>
      <c r="CA469" s="1233"/>
      <c r="CB469" s="1233"/>
      <c r="CC469" s="1233"/>
      <c r="CD469" s="1233"/>
      <c r="CE469" s="1233"/>
      <c r="CF469" s="1233"/>
      <c r="CG469" s="1233"/>
      <c r="CH469" s="1233"/>
      <c r="CI469" s="1233"/>
      <c r="CJ469" s="1233"/>
      <c r="CK469" s="1233"/>
      <c r="CL469" s="1233"/>
      <c r="CM469" s="1233"/>
      <c r="CN469" s="1233"/>
      <c r="CO469" s="1233"/>
      <c r="CP469" s="1233"/>
      <c r="CQ469" s="1233"/>
      <c r="CR469" s="1233"/>
      <c r="CS469" s="1233"/>
      <c r="CT469" s="1233"/>
      <c r="CU469" s="1233"/>
      <c r="CV469" s="1233"/>
      <c r="CW469" s="1233"/>
      <c r="CX469" s="1233"/>
      <c r="CY469" s="1233"/>
      <c r="CZ469" s="1233"/>
      <c r="DA469" s="1233"/>
      <c r="DB469" s="1233"/>
      <c r="DC469" s="1233"/>
      <c r="DD469" s="1233"/>
      <c r="DE469" s="1233"/>
      <c r="DF469" s="1233"/>
      <c r="DG469" s="1233"/>
      <c r="DH469" s="1233"/>
      <c r="DI469" s="1233"/>
      <c r="DJ469" s="1233"/>
      <c r="DK469" s="1233"/>
      <c r="DL469" s="1233"/>
      <c r="DM469" s="1233"/>
      <c r="DN469" s="1233"/>
      <c r="DO469" s="1233"/>
      <c r="DP469" s="1233"/>
      <c r="DQ469" s="1233"/>
      <c r="DR469" s="1233"/>
      <c r="DS469" s="1233"/>
      <c r="DT469" s="1233"/>
      <c r="DU469" s="1233"/>
      <c r="DV469" s="1233"/>
      <c r="DW469" s="1233"/>
      <c r="DX469" s="1233"/>
      <c r="DY469" s="1233"/>
      <c r="DZ469" s="1233"/>
      <c r="EA469" s="1233"/>
      <c r="EB469" s="1233"/>
      <c r="EC469" s="1233"/>
      <c r="ED469" s="1233"/>
      <c r="EE469" s="1233"/>
      <c r="EF469" s="1233"/>
      <c r="EG469" s="1233"/>
      <c r="EH469" s="1253"/>
      <c r="EI469" s="1253"/>
      <c r="EJ469" s="1253"/>
      <c r="EK469" s="1253"/>
      <c r="EM469" s="1233"/>
      <c r="EN469" s="1233"/>
      <c r="EO469" s="1233"/>
      <c r="EP469" s="1233"/>
      <c r="EQ469" s="1233"/>
      <c r="ER469" s="1233"/>
      <c r="ES469" s="1233"/>
      <c r="ET469" s="1233"/>
      <c r="EU469" s="1233"/>
      <c r="EV469" s="1233"/>
      <c r="EW469" s="1233"/>
      <c r="EX469" s="1233"/>
      <c r="EY469" s="1233"/>
      <c r="EZ469" s="1233"/>
      <c r="FA469" s="1233"/>
      <c r="FB469" s="1233"/>
      <c r="FC469" s="1233"/>
      <c r="FD469" s="1233"/>
      <c r="FE469" s="1233"/>
      <c r="FF469" s="1233"/>
      <c r="FG469" s="1233"/>
      <c r="FH469" s="1233"/>
      <c r="FI469" s="1233"/>
      <c r="FJ469" s="1233"/>
      <c r="FK469" s="1233"/>
      <c r="FL469" s="1233"/>
      <c r="FM469" s="1233"/>
      <c r="FN469" s="1233"/>
      <c r="FO469" s="1233"/>
      <c r="FP469" s="1233"/>
      <c r="FQ469" s="1233"/>
      <c r="FR469" s="1233"/>
      <c r="FS469" s="1233"/>
      <c r="FT469" s="1233"/>
      <c r="FU469" s="1233"/>
      <c r="FV469" s="1233"/>
      <c r="FW469" s="1233"/>
      <c r="FX469" s="1233"/>
      <c r="FY469" s="1233"/>
      <c r="FZ469" s="1233"/>
      <c r="GA469" s="1233"/>
      <c r="GB469" s="1233"/>
      <c r="GC469" s="1233"/>
      <c r="GD469" s="1233"/>
      <c r="GE469" s="1233"/>
      <c r="GF469" s="1233"/>
      <c r="GG469" s="1233"/>
      <c r="GH469" s="1233"/>
      <c r="GI469" s="1233"/>
      <c r="GJ469" s="1233"/>
      <c r="GK469" s="1233"/>
      <c r="GL469" s="1233"/>
      <c r="GM469" s="1233"/>
      <c r="GN469" s="1233"/>
      <c r="GO469" s="1233"/>
      <c r="GP469" s="1233"/>
      <c r="GQ469" s="1233"/>
      <c r="GR469" s="1233"/>
      <c r="GS469" s="1233"/>
      <c r="GT469" s="1233"/>
      <c r="GU469" s="1233"/>
      <c r="GV469" s="1233"/>
      <c r="GW469" s="1233"/>
      <c r="GX469" s="1233"/>
      <c r="GY469" s="1233"/>
      <c r="GZ469" s="1233"/>
      <c r="HA469" s="1233"/>
      <c r="HB469" s="1233"/>
      <c r="HC469" s="1233"/>
      <c r="HD469" s="1233"/>
      <c r="HE469" s="1233"/>
      <c r="HF469" s="1233"/>
      <c r="HG469" s="1233"/>
      <c r="HH469" s="1233"/>
      <c r="HI469" s="1233"/>
      <c r="HJ469" s="1233"/>
      <c r="HK469" s="1233"/>
      <c r="HL469" s="1233"/>
      <c r="HM469" s="1233"/>
      <c r="HN469" s="1233"/>
      <c r="HO469" s="1233"/>
    </row>
    <row r="470" spans="32:223" s="325" customFormat="1" x14ac:dyDescent="0.2">
      <c r="AF470" s="932"/>
      <c r="AG470" s="932"/>
      <c r="AH470" s="932"/>
      <c r="AI470" s="932"/>
      <c r="AJ470" s="932"/>
      <c r="AK470" s="932"/>
      <c r="AL470" s="932"/>
      <c r="AM470" s="932"/>
      <c r="AN470" s="932"/>
      <c r="AP470" s="932"/>
      <c r="AQ470" s="932"/>
      <c r="AR470" s="932"/>
      <c r="AS470" s="932"/>
      <c r="AT470" s="932"/>
      <c r="AU470" s="932"/>
      <c r="AV470" s="932"/>
      <c r="AW470" s="932"/>
      <c r="AX470" s="932"/>
      <c r="BA470" s="1253"/>
      <c r="BB470" s="1253"/>
      <c r="BC470" s="1253"/>
      <c r="BE470" s="1233"/>
      <c r="BF470" s="1233"/>
      <c r="BG470" s="1233"/>
      <c r="BH470" s="1233"/>
      <c r="BI470" s="1233"/>
      <c r="BJ470" s="1233"/>
      <c r="BK470" s="1233"/>
      <c r="BL470" s="1233"/>
      <c r="BM470" s="1233"/>
      <c r="BN470" s="1233"/>
      <c r="BO470" s="1233"/>
      <c r="BP470" s="1233"/>
      <c r="BQ470" s="1233"/>
      <c r="BR470" s="1233"/>
      <c r="BS470" s="1233"/>
      <c r="BT470" s="1233"/>
      <c r="BU470" s="1233"/>
      <c r="BV470" s="1233"/>
      <c r="BW470" s="1233"/>
      <c r="BX470" s="1233"/>
      <c r="BY470" s="1233"/>
      <c r="BZ470" s="1233"/>
      <c r="CA470" s="1233"/>
      <c r="CB470" s="1233"/>
      <c r="CC470" s="1233"/>
      <c r="CD470" s="1233"/>
      <c r="CE470" s="1233"/>
      <c r="CF470" s="1233"/>
      <c r="CG470" s="1233"/>
      <c r="CH470" s="1233"/>
      <c r="CI470" s="1233"/>
      <c r="CJ470" s="1233"/>
      <c r="CK470" s="1233"/>
      <c r="CL470" s="1233"/>
      <c r="CM470" s="1233"/>
      <c r="CN470" s="1233"/>
      <c r="CO470" s="1233"/>
      <c r="CP470" s="1233"/>
      <c r="CQ470" s="1233"/>
      <c r="CR470" s="1233"/>
      <c r="CS470" s="1233"/>
      <c r="CT470" s="1233"/>
      <c r="CU470" s="1233"/>
      <c r="CV470" s="1233"/>
      <c r="CW470" s="1233"/>
      <c r="CX470" s="1233"/>
      <c r="CY470" s="1233"/>
      <c r="CZ470" s="1233"/>
      <c r="DA470" s="1233"/>
      <c r="DB470" s="1233"/>
      <c r="DC470" s="1233"/>
      <c r="DD470" s="1233"/>
      <c r="DE470" s="1233"/>
      <c r="DF470" s="1233"/>
      <c r="DG470" s="1233"/>
      <c r="DH470" s="1233"/>
      <c r="DI470" s="1233"/>
      <c r="DJ470" s="1233"/>
      <c r="DK470" s="1233"/>
      <c r="DL470" s="1233"/>
      <c r="DM470" s="1233"/>
      <c r="DN470" s="1233"/>
      <c r="DO470" s="1233"/>
      <c r="DP470" s="1233"/>
      <c r="DQ470" s="1233"/>
      <c r="DR470" s="1233"/>
      <c r="DS470" s="1233"/>
      <c r="DT470" s="1233"/>
      <c r="DU470" s="1233"/>
      <c r="DV470" s="1233"/>
      <c r="DW470" s="1233"/>
      <c r="DX470" s="1233"/>
      <c r="DY470" s="1233"/>
      <c r="DZ470" s="1233"/>
      <c r="EA470" s="1233"/>
      <c r="EB470" s="1233"/>
      <c r="EC470" s="1233"/>
      <c r="ED470" s="1233"/>
      <c r="EE470" s="1233"/>
      <c r="EF470" s="1233"/>
      <c r="EG470" s="1233"/>
      <c r="EH470" s="1253"/>
      <c r="EI470" s="1253"/>
      <c r="EJ470" s="1253"/>
      <c r="EK470" s="1253"/>
      <c r="EM470" s="1233"/>
      <c r="EN470" s="1233"/>
      <c r="EO470" s="1233"/>
      <c r="EP470" s="1233"/>
      <c r="EQ470" s="1233"/>
      <c r="ER470" s="1233"/>
      <c r="ES470" s="1233"/>
      <c r="ET470" s="1233"/>
      <c r="EU470" s="1233"/>
      <c r="EV470" s="1233"/>
      <c r="EW470" s="1233"/>
      <c r="EX470" s="1233"/>
      <c r="EY470" s="1233"/>
      <c r="EZ470" s="1233"/>
      <c r="FA470" s="1233"/>
      <c r="FB470" s="1233"/>
      <c r="FC470" s="1233"/>
      <c r="FD470" s="1233"/>
      <c r="FE470" s="1233"/>
      <c r="FF470" s="1233"/>
      <c r="FG470" s="1233"/>
      <c r="FH470" s="1233"/>
      <c r="FI470" s="1233"/>
      <c r="FJ470" s="1233"/>
      <c r="FK470" s="1233"/>
      <c r="FL470" s="1233"/>
      <c r="FM470" s="1233"/>
      <c r="FN470" s="1233"/>
      <c r="FO470" s="1233"/>
      <c r="FP470" s="1233"/>
      <c r="FQ470" s="1233"/>
      <c r="FR470" s="1233"/>
      <c r="FS470" s="1233"/>
      <c r="FT470" s="1233"/>
      <c r="FU470" s="1233"/>
      <c r="FV470" s="1233"/>
      <c r="FW470" s="1233"/>
      <c r="FX470" s="1233"/>
      <c r="FY470" s="1233"/>
      <c r="FZ470" s="1233"/>
      <c r="GA470" s="1233"/>
      <c r="GB470" s="1233"/>
      <c r="GC470" s="1233"/>
      <c r="GD470" s="1233"/>
      <c r="GE470" s="1233"/>
      <c r="GF470" s="1233"/>
      <c r="GG470" s="1233"/>
      <c r="GH470" s="1233"/>
      <c r="GI470" s="1233"/>
      <c r="GJ470" s="1233"/>
      <c r="GK470" s="1233"/>
      <c r="GL470" s="1233"/>
      <c r="GM470" s="1233"/>
      <c r="GN470" s="1233"/>
      <c r="GO470" s="1233"/>
      <c r="GP470" s="1233"/>
      <c r="GQ470" s="1233"/>
      <c r="GR470" s="1233"/>
      <c r="GS470" s="1233"/>
      <c r="GT470" s="1233"/>
      <c r="GU470" s="1233"/>
      <c r="GV470" s="1233"/>
      <c r="GW470" s="1233"/>
      <c r="GX470" s="1233"/>
      <c r="GY470" s="1233"/>
      <c r="GZ470" s="1233"/>
      <c r="HA470" s="1233"/>
      <c r="HB470" s="1233"/>
      <c r="HC470" s="1233"/>
      <c r="HD470" s="1233"/>
      <c r="HE470" s="1233"/>
      <c r="HF470" s="1233"/>
      <c r="HG470" s="1233"/>
      <c r="HH470" s="1233"/>
      <c r="HI470" s="1233"/>
      <c r="HJ470" s="1233"/>
      <c r="HK470" s="1233"/>
      <c r="HL470" s="1233"/>
      <c r="HM470" s="1233"/>
      <c r="HN470" s="1233"/>
      <c r="HO470" s="1233"/>
    </row>
    <row r="471" spans="32:223" s="325" customFormat="1" x14ac:dyDescent="0.2">
      <c r="AF471" s="932"/>
      <c r="AG471" s="932"/>
      <c r="AH471" s="932"/>
      <c r="AI471" s="932"/>
      <c r="AJ471" s="932"/>
      <c r="AK471" s="932"/>
      <c r="AL471" s="932"/>
      <c r="AM471" s="932"/>
      <c r="AN471" s="932"/>
      <c r="AP471" s="932"/>
      <c r="AQ471" s="932"/>
      <c r="AR471" s="932"/>
      <c r="AS471" s="932"/>
      <c r="AT471" s="932"/>
      <c r="AU471" s="932"/>
      <c r="AV471" s="932"/>
      <c r="AW471" s="932"/>
      <c r="AX471" s="932"/>
      <c r="BA471" s="1253"/>
      <c r="BB471" s="1253"/>
      <c r="BC471" s="1253"/>
      <c r="BE471" s="1233"/>
      <c r="BF471" s="1233"/>
      <c r="BG471" s="1233"/>
      <c r="BH471" s="1233"/>
      <c r="BI471" s="1233"/>
      <c r="BJ471" s="1233"/>
      <c r="BK471" s="1233"/>
      <c r="BL471" s="1233"/>
      <c r="BM471" s="1233"/>
      <c r="BN471" s="1233"/>
      <c r="BO471" s="1233"/>
      <c r="BP471" s="1233"/>
      <c r="BQ471" s="1233"/>
      <c r="BR471" s="1233"/>
      <c r="BS471" s="1233"/>
      <c r="BT471" s="1233"/>
      <c r="BU471" s="1233"/>
      <c r="BV471" s="1233"/>
      <c r="BW471" s="1233"/>
      <c r="BX471" s="1233"/>
      <c r="BY471" s="1233"/>
      <c r="BZ471" s="1233"/>
      <c r="CA471" s="1233"/>
      <c r="CB471" s="1233"/>
      <c r="CC471" s="1233"/>
      <c r="CD471" s="1233"/>
      <c r="CE471" s="1233"/>
      <c r="CF471" s="1233"/>
      <c r="CG471" s="1233"/>
      <c r="CH471" s="1233"/>
      <c r="CI471" s="1233"/>
      <c r="CJ471" s="1233"/>
      <c r="CK471" s="1233"/>
      <c r="CL471" s="1233"/>
      <c r="CM471" s="1233"/>
      <c r="CN471" s="1233"/>
      <c r="CO471" s="1233"/>
      <c r="CP471" s="1233"/>
      <c r="CQ471" s="1233"/>
      <c r="CR471" s="1233"/>
      <c r="CS471" s="1233"/>
      <c r="CT471" s="1233"/>
      <c r="CU471" s="1233"/>
      <c r="CV471" s="1233"/>
      <c r="CW471" s="1233"/>
      <c r="CX471" s="1233"/>
      <c r="CY471" s="1233"/>
      <c r="CZ471" s="1233"/>
      <c r="DA471" s="1233"/>
      <c r="DB471" s="1233"/>
      <c r="DC471" s="1233"/>
      <c r="DD471" s="1233"/>
      <c r="DE471" s="1233"/>
      <c r="DF471" s="1233"/>
      <c r="DG471" s="1233"/>
      <c r="DH471" s="1233"/>
      <c r="DI471" s="1233"/>
      <c r="DJ471" s="1233"/>
      <c r="DK471" s="1233"/>
      <c r="DL471" s="1233"/>
      <c r="DM471" s="1233"/>
      <c r="DN471" s="1233"/>
      <c r="DO471" s="1233"/>
      <c r="DP471" s="1233"/>
      <c r="DQ471" s="1233"/>
      <c r="DR471" s="1233"/>
      <c r="DS471" s="1233"/>
      <c r="DT471" s="1233"/>
      <c r="DU471" s="1233"/>
      <c r="DV471" s="1233"/>
      <c r="DW471" s="1233"/>
      <c r="DX471" s="1233"/>
      <c r="DY471" s="1233"/>
      <c r="DZ471" s="1233"/>
      <c r="EA471" s="1233"/>
      <c r="EB471" s="1233"/>
      <c r="EC471" s="1233"/>
      <c r="ED471" s="1233"/>
      <c r="EE471" s="1233"/>
      <c r="EF471" s="1233"/>
      <c r="EG471" s="1233"/>
      <c r="EH471" s="1253"/>
      <c r="EI471" s="1253"/>
      <c r="EJ471" s="1253"/>
      <c r="EK471" s="1253"/>
      <c r="EM471" s="1233"/>
      <c r="EN471" s="1233"/>
      <c r="EO471" s="1233"/>
      <c r="EP471" s="1233"/>
      <c r="EQ471" s="1233"/>
      <c r="ER471" s="1233"/>
      <c r="ES471" s="1233"/>
      <c r="ET471" s="1233"/>
      <c r="EU471" s="1233"/>
      <c r="EV471" s="1233"/>
      <c r="EW471" s="1233"/>
      <c r="EX471" s="1233"/>
      <c r="EY471" s="1233"/>
      <c r="EZ471" s="1233"/>
      <c r="FA471" s="1233"/>
      <c r="FB471" s="1233"/>
      <c r="FC471" s="1233"/>
      <c r="FD471" s="1233"/>
      <c r="FE471" s="1233"/>
      <c r="FF471" s="1233"/>
      <c r="FG471" s="1233"/>
      <c r="FH471" s="1233"/>
      <c r="FI471" s="1233"/>
      <c r="FJ471" s="1233"/>
      <c r="FK471" s="1233"/>
      <c r="FL471" s="1233"/>
      <c r="FM471" s="1233"/>
      <c r="FN471" s="1233"/>
      <c r="FO471" s="1233"/>
      <c r="FP471" s="1233"/>
      <c r="FQ471" s="1233"/>
      <c r="FR471" s="1233"/>
      <c r="FS471" s="1233"/>
      <c r="FT471" s="1233"/>
      <c r="FU471" s="1233"/>
      <c r="FV471" s="1233"/>
      <c r="FW471" s="1233"/>
      <c r="FX471" s="1233"/>
      <c r="FY471" s="1233"/>
      <c r="FZ471" s="1233"/>
      <c r="GA471" s="1233"/>
      <c r="GB471" s="1233"/>
      <c r="GC471" s="1233"/>
      <c r="GD471" s="1233"/>
      <c r="GE471" s="1233"/>
      <c r="GF471" s="1233"/>
      <c r="GG471" s="1233"/>
      <c r="GH471" s="1233"/>
      <c r="GI471" s="1233"/>
      <c r="GJ471" s="1233"/>
      <c r="GK471" s="1233"/>
      <c r="GL471" s="1233"/>
      <c r="GM471" s="1233"/>
      <c r="GN471" s="1233"/>
      <c r="GO471" s="1233"/>
      <c r="GP471" s="1233"/>
      <c r="GQ471" s="1233"/>
      <c r="GR471" s="1233"/>
      <c r="GS471" s="1233"/>
      <c r="GT471" s="1233"/>
      <c r="GU471" s="1233"/>
      <c r="GV471" s="1233"/>
      <c r="GW471" s="1233"/>
      <c r="GX471" s="1233"/>
      <c r="GY471" s="1233"/>
      <c r="GZ471" s="1233"/>
      <c r="HA471" s="1233"/>
      <c r="HB471" s="1233"/>
      <c r="HC471" s="1233"/>
      <c r="HD471" s="1233"/>
      <c r="HE471" s="1233"/>
      <c r="HF471" s="1233"/>
      <c r="HG471" s="1233"/>
      <c r="HH471" s="1233"/>
      <c r="HI471" s="1233"/>
      <c r="HJ471" s="1233"/>
      <c r="HK471" s="1233"/>
      <c r="HL471" s="1233"/>
      <c r="HM471" s="1233"/>
      <c r="HN471" s="1233"/>
      <c r="HO471" s="1233"/>
    </row>
    <row r="472" spans="32:223" s="325" customFormat="1" x14ac:dyDescent="0.2">
      <c r="AF472" s="932"/>
      <c r="AG472" s="932"/>
      <c r="AH472" s="932"/>
      <c r="AI472" s="932"/>
      <c r="AJ472" s="932"/>
      <c r="AK472" s="932"/>
      <c r="AL472" s="932"/>
      <c r="AM472" s="932"/>
      <c r="AN472" s="932"/>
      <c r="AP472" s="932"/>
      <c r="AQ472" s="932"/>
      <c r="AR472" s="932"/>
      <c r="AS472" s="932"/>
      <c r="AT472" s="932"/>
      <c r="AU472" s="932"/>
      <c r="AV472" s="932"/>
      <c r="AW472" s="932"/>
      <c r="AX472" s="932"/>
      <c r="BA472" s="1253"/>
      <c r="BB472" s="1253"/>
      <c r="BC472" s="1253"/>
      <c r="BE472" s="1233"/>
      <c r="BF472" s="1233"/>
      <c r="BG472" s="1233"/>
      <c r="BH472" s="1233"/>
      <c r="BI472" s="1233"/>
      <c r="BJ472" s="1233"/>
      <c r="BK472" s="1233"/>
      <c r="BL472" s="1233"/>
      <c r="BM472" s="1233"/>
      <c r="BN472" s="1233"/>
      <c r="BO472" s="1233"/>
      <c r="BP472" s="1233"/>
      <c r="BQ472" s="1233"/>
      <c r="BR472" s="1233"/>
      <c r="BS472" s="1233"/>
      <c r="BT472" s="1233"/>
      <c r="BU472" s="1233"/>
      <c r="BV472" s="1233"/>
      <c r="BW472" s="1233"/>
      <c r="BX472" s="1233"/>
      <c r="BY472" s="1233"/>
      <c r="BZ472" s="1233"/>
      <c r="CA472" s="1233"/>
      <c r="CB472" s="1233"/>
      <c r="CC472" s="1233"/>
      <c r="CD472" s="1233"/>
      <c r="CE472" s="1233"/>
      <c r="CF472" s="1233"/>
      <c r="CG472" s="1233"/>
      <c r="CH472" s="1233"/>
      <c r="CI472" s="1233"/>
      <c r="CJ472" s="1233"/>
      <c r="CK472" s="1233"/>
      <c r="CL472" s="1233"/>
      <c r="CM472" s="1233"/>
      <c r="CN472" s="1233"/>
      <c r="CO472" s="1233"/>
      <c r="CP472" s="1233"/>
      <c r="CQ472" s="1233"/>
      <c r="CR472" s="1233"/>
      <c r="CS472" s="1233"/>
      <c r="CT472" s="1233"/>
      <c r="CU472" s="1233"/>
      <c r="CV472" s="1233"/>
      <c r="CW472" s="1233"/>
      <c r="CX472" s="1233"/>
      <c r="CY472" s="1233"/>
      <c r="CZ472" s="1233"/>
      <c r="DA472" s="1233"/>
      <c r="DB472" s="1233"/>
      <c r="DC472" s="1233"/>
      <c r="DD472" s="1233"/>
      <c r="DE472" s="1233"/>
      <c r="DF472" s="1233"/>
      <c r="DG472" s="1233"/>
      <c r="DH472" s="1233"/>
      <c r="DI472" s="1233"/>
      <c r="DJ472" s="1233"/>
      <c r="DK472" s="1233"/>
      <c r="DL472" s="1233"/>
      <c r="DM472" s="1233"/>
      <c r="DN472" s="1233"/>
      <c r="DO472" s="1233"/>
      <c r="DP472" s="1233"/>
      <c r="DQ472" s="1233"/>
      <c r="DR472" s="1233"/>
      <c r="DS472" s="1233"/>
      <c r="DT472" s="1233"/>
      <c r="DU472" s="1233"/>
      <c r="DV472" s="1233"/>
      <c r="DW472" s="1233"/>
      <c r="DX472" s="1233"/>
      <c r="DY472" s="1233"/>
      <c r="DZ472" s="1233"/>
      <c r="EA472" s="1233"/>
      <c r="EB472" s="1233"/>
      <c r="EC472" s="1233"/>
      <c r="ED472" s="1233"/>
      <c r="EE472" s="1233"/>
      <c r="EF472" s="1233"/>
      <c r="EG472" s="1233"/>
      <c r="EH472" s="1253"/>
      <c r="EI472" s="1253"/>
      <c r="EJ472" s="1253"/>
      <c r="EK472" s="1253"/>
      <c r="EM472" s="1233"/>
      <c r="EN472" s="1233"/>
      <c r="EO472" s="1233"/>
      <c r="EP472" s="1233"/>
      <c r="EQ472" s="1233"/>
      <c r="ER472" s="1233"/>
      <c r="ES472" s="1233"/>
      <c r="ET472" s="1233"/>
      <c r="EU472" s="1233"/>
      <c r="EV472" s="1233"/>
      <c r="EW472" s="1233"/>
      <c r="EX472" s="1233"/>
      <c r="EY472" s="1233"/>
      <c r="EZ472" s="1233"/>
      <c r="FA472" s="1233"/>
      <c r="FB472" s="1233"/>
      <c r="FC472" s="1233"/>
      <c r="FD472" s="1233"/>
      <c r="FE472" s="1233"/>
      <c r="FF472" s="1233"/>
      <c r="FG472" s="1233"/>
      <c r="FH472" s="1233"/>
      <c r="FI472" s="1233"/>
      <c r="FJ472" s="1233"/>
      <c r="FK472" s="1233"/>
      <c r="FL472" s="1233"/>
      <c r="FM472" s="1233"/>
      <c r="FN472" s="1233"/>
      <c r="FO472" s="1233"/>
      <c r="FP472" s="1233"/>
      <c r="FQ472" s="1233"/>
      <c r="FR472" s="1233"/>
      <c r="FS472" s="1233"/>
      <c r="FT472" s="1233"/>
      <c r="FU472" s="1233"/>
      <c r="FV472" s="1233"/>
      <c r="FW472" s="1233"/>
      <c r="FX472" s="1233"/>
      <c r="FY472" s="1233"/>
      <c r="FZ472" s="1233"/>
      <c r="GA472" s="1233"/>
      <c r="GB472" s="1233"/>
      <c r="GC472" s="1233"/>
      <c r="GD472" s="1233"/>
      <c r="GE472" s="1233"/>
      <c r="GF472" s="1233"/>
      <c r="GG472" s="1233"/>
      <c r="GH472" s="1233"/>
      <c r="GI472" s="1233"/>
      <c r="GJ472" s="1233"/>
      <c r="GK472" s="1233"/>
      <c r="GL472" s="1233"/>
      <c r="GM472" s="1233"/>
      <c r="GN472" s="1233"/>
      <c r="GO472" s="1233"/>
      <c r="GP472" s="1233"/>
      <c r="GQ472" s="1233"/>
      <c r="GR472" s="1233"/>
      <c r="GS472" s="1233"/>
      <c r="GT472" s="1233"/>
      <c r="GU472" s="1233"/>
      <c r="GV472" s="1233"/>
      <c r="GW472" s="1233"/>
      <c r="GX472" s="1233"/>
      <c r="GY472" s="1233"/>
      <c r="GZ472" s="1233"/>
      <c r="HA472" s="1233"/>
      <c r="HB472" s="1233"/>
      <c r="HC472" s="1233"/>
      <c r="HD472" s="1233"/>
      <c r="HE472" s="1233"/>
      <c r="HF472" s="1233"/>
      <c r="HG472" s="1233"/>
      <c r="HH472" s="1233"/>
      <c r="HI472" s="1233"/>
      <c r="HJ472" s="1233"/>
      <c r="HK472" s="1233"/>
      <c r="HL472" s="1233"/>
      <c r="HM472" s="1233"/>
      <c r="HN472" s="1233"/>
      <c r="HO472" s="1233"/>
    </row>
    <row r="473" spans="32:223" s="325" customFormat="1" x14ac:dyDescent="0.2">
      <c r="AF473" s="932"/>
      <c r="AG473" s="932"/>
      <c r="AH473" s="932"/>
      <c r="AI473" s="932"/>
      <c r="AJ473" s="932"/>
      <c r="AK473" s="932"/>
      <c r="AL473" s="932"/>
      <c r="AM473" s="932"/>
      <c r="AN473" s="932"/>
      <c r="AP473" s="932"/>
      <c r="AQ473" s="932"/>
      <c r="AR473" s="932"/>
      <c r="AS473" s="932"/>
      <c r="AT473" s="932"/>
      <c r="AU473" s="932"/>
      <c r="AV473" s="932"/>
      <c r="AW473" s="932"/>
      <c r="AX473" s="932"/>
      <c r="BA473" s="1253"/>
      <c r="BB473" s="1253"/>
      <c r="BC473" s="1253"/>
      <c r="BE473" s="1233"/>
      <c r="BF473" s="1233"/>
      <c r="BG473" s="1233"/>
      <c r="BH473" s="1233"/>
      <c r="BI473" s="1233"/>
      <c r="BJ473" s="1233"/>
      <c r="BK473" s="1233"/>
      <c r="BL473" s="1233"/>
      <c r="BM473" s="1233"/>
      <c r="BN473" s="1233"/>
      <c r="BO473" s="1233"/>
      <c r="BP473" s="1233"/>
      <c r="BQ473" s="1233"/>
      <c r="BR473" s="1233"/>
      <c r="BS473" s="1233"/>
      <c r="BT473" s="1233"/>
      <c r="BU473" s="1233"/>
      <c r="BV473" s="1233"/>
      <c r="BW473" s="1233"/>
      <c r="BX473" s="1233"/>
      <c r="BY473" s="1233"/>
      <c r="BZ473" s="1233"/>
      <c r="CA473" s="1233"/>
      <c r="CB473" s="1233"/>
      <c r="CC473" s="1233"/>
      <c r="CD473" s="1233"/>
      <c r="CE473" s="1233"/>
      <c r="CF473" s="1233"/>
      <c r="CG473" s="1233"/>
      <c r="CH473" s="1233"/>
      <c r="CI473" s="1233"/>
      <c r="CJ473" s="1233"/>
      <c r="CK473" s="1233"/>
      <c r="CL473" s="1233"/>
      <c r="CM473" s="1233"/>
      <c r="CN473" s="1233"/>
      <c r="CO473" s="1233"/>
      <c r="CP473" s="1233"/>
      <c r="CQ473" s="1233"/>
      <c r="CR473" s="1233"/>
      <c r="CS473" s="1233"/>
      <c r="CT473" s="1233"/>
      <c r="CU473" s="1233"/>
      <c r="CV473" s="1233"/>
      <c r="CW473" s="1233"/>
      <c r="CX473" s="1233"/>
      <c r="CY473" s="1233"/>
      <c r="CZ473" s="1233"/>
      <c r="DA473" s="1233"/>
      <c r="DB473" s="1233"/>
      <c r="DC473" s="1233"/>
      <c r="DD473" s="1233"/>
      <c r="DE473" s="1233"/>
      <c r="DF473" s="1233"/>
      <c r="DG473" s="1233"/>
      <c r="DH473" s="1233"/>
      <c r="DI473" s="1233"/>
      <c r="DJ473" s="1233"/>
      <c r="DK473" s="1233"/>
      <c r="DL473" s="1233"/>
      <c r="DM473" s="1233"/>
      <c r="DN473" s="1233"/>
      <c r="DO473" s="1233"/>
      <c r="DP473" s="1233"/>
      <c r="DQ473" s="1233"/>
      <c r="DR473" s="1233"/>
      <c r="DS473" s="1233"/>
      <c r="DT473" s="1233"/>
      <c r="DU473" s="1233"/>
      <c r="DV473" s="1233"/>
      <c r="DW473" s="1233"/>
      <c r="DX473" s="1233"/>
      <c r="DY473" s="1233"/>
      <c r="DZ473" s="1233"/>
      <c r="EA473" s="1233"/>
      <c r="EB473" s="1233"/>
      <c r="EC473" s="1233"/>
      <c r="ED473" s="1233"/>
      <c r="EE473" s="1233"/>
      <c r="EF473" s="1233"/>
      <c r="EG473" s="1233"/>
      <c r="EH473" s="1253"/>
      <c r="EI473" s="1253"/>
      <c r="EJ473" s="1253"/>
      <c r="EK473" s="1253"/>
      <c r="EM473" s="1233"/>
      <c r="EN473" s="1233"/>
      <c r="EO473" s="1233"/>
      <c r="EP473" s="1233"/>
      <c r="EQ473" s="1233"/>
      <c r="ER473" s="1233"/>
      <c r="ES473" s="1233"/>
      <c r="ET473" s="1233"/>
      <c r="EU473" s="1233"/>
      <c r="EV473" s="1233"/>
      <c r="EW473" s="1233"/>
      <c r="EX473" s="1233"/>
      <c r="EY473" s="1233"/>
      <c r="EZ473" s="1233"/>
      <c r="FA473" s="1233"/>
      <c r="FB473" s="1233"/>
      <c r="FC473" s="1233"/>
      <c r="FD473" s="1233"/>
      <c r="FE473" s="1233"/>
      <c r="FF473" s="1233"/>
      <c r="FG473" s="1233"/>
      <c r="FH473" s="1233"/>
      <c r="FI473" s="1233"/>
      <c r="FJ473" s="1233"/>
      <c r="FK473" s="1233"/>
      <c r="FL473" s="1233"/>
      <c r="FM473" s="1233"/>
      <c r="FN473" s="1233"/>
      <c r="FO473" s="1233"/>
      <c r="FP473" s="1233"/>
      <c r="FQ473" s="1233"/>
      <c r="FR473" s="1233"/>
      <c r="FS473" s="1233"/>
      <c r="FT473" s="1233"/>
      <c r="FU473" s="1233"/>
      <c r="FV473" s="1233"/>
      <c r="FW473" s="1233"/>
      <c r="FX473" s="1233"/>
      <c r="FY473" s="1233"/>
      <c r="FZ473" s="1233"/>
      <c r="GA473" s="1233"/>
      <c r="GB473" s="1233"/>
      <c r="GC473" s="1233"/>
      <c r="GD473" s="1233"/>
      <c r="GE473" s="1233"/>
      <c r="GF473" s="1233"/>
      <c r="GG473" s="1233"/>
      <c r="GH473" s="1233"/>
      <c r="GI473" s="1233"/>
      <c r="GJ473" s="1233"/>
      <c r="GK473" s="1233"/>
      <c r="GL473" s="1233"/>
      <c r="GM473" s="1233"/>
      <c r="GN473" s="1233"/>
      <c r="GO473" s="1233"/>
      <c r="GP473" s="1233"/>
      <c r="GQ473" s="1233"/>
      <c r="GR473" s="1233"/>
      <c r="GS473" s="1233"/>
      <c r="GT473" s="1233"/>
      <c r="GU473" s="1233"/>
      <c r="GV473" s="1233"/>
      <c r="GW473" s="1233"/>
      <c r="GX473" s="1233"/>
      <c r="GY473" s="1233"/>
      <c r="GZ473" s="1233"/>
      <c r="HA473" s="1233"/>
      <c r="HB473" s="1233"/>
      <c r="HC473" s="1233"/>
      <c r="HD473" s="1233"/>
      <c r="HE473" s="1233"/>
      <c r="HF473" s="1233"/>
      <c r="HG473" s="1233"/>
      <c r="HH473" s="1233"/>
      <c r="HI473" s="1233"/>
      <c r="HJ473" s="1233"/>
      <c r="HK473" s="1233"/>
      <c r="HL473" s="1233"/>
      <c r="HM473" s="1233"/>
      <c r="HN473" s="1233"/>
      <c r="HO473" s="1233"/>
    </row>
    <row r="474" spans="32:223" s="325" customFormat="1" x14ac:dyDescent="0.2">
      <c r="AF474" s="932"/>
      <c r="AG474" s="932"/>
      <c r="AH474" s="932"/>
      <c r="AI474" s="932"/>
      <c r="AJ474" s="932"/>
      <c r="AK474" s="932"/>
      <c r="AL474" s="932"/>
      <c r="AM474" s="932"/>
      <c r="AN474" s="932"/>
      <c r="AP474" s="932"/>
      <c r="AQ474" s="932"/>
      <c r="AR474" s="932"/>
      <c r="AS474" s="932"/>
      <c r="AT474" s="932"/>
      <c r="AU474" s="932"/>
      <c r="AV474" s="932"/>
      <c r="AW474" s="932"/>
      <c r="AX474" s="932"/>
      <c r="BA474" s="1253"/>
      <c r="BB474" s="1253"/>
      <c r="BC474" s="1253"/>
      <c r="BE474" s="1233"/>
      <c r="BF474" s="1233"/>
      <c r="BG474" s="1233"/>
      <c r="BH474" s="1233"/>
      <c r="BI474" s="1233"/>
      <c r="BJ474" s="1233"/>
      <c r="BK474" s="1233"/>
      <c r="BL474" s="1233"/>
      <c r="BM474" s="1233"/>
      <c r="BN474" s="1233"/>
      <c r="BO474" s="1233"/>
      <c r="BP474" s="1233"/>
      <c r="BQ474" s="1233"/>
      <c r="BR474" s="1233"/>
      <c r="BS474" s="1233"/>
      <c r="BT474" s="1233"/>
      <c r="BU474" s="1233"/>
      <c r="BV474" s="1233"/>
      <c r="BW474" s="1233"/>
      <c r="BX474" s="1233"/>
      <c r="BY474" s="1233"/>
      <c r="BZ474" s="1233"/>
      <c r="CA474" s="1233"/>
      <c r="CB474" s="1233"/>
      <c r="CC474" s="1233"/>
      <c r="CD474" s="1233"/>
      <c r="CE474" s="1233"/>
      <c r="CF474" s="1233"/>
      <c r="CG474" s="1233"/>
      <c r="CH474" s="1233"/>
      <c r="CI474" s="1233"/>
      <c r="CJ474" s="1233"/>
      <c r="CK474" s="1233"/>
      <c r="CL474" s="1233"/>
      <c r="CM474" s="1233"/>
      <c r="CN474" s="1233"/>
      <c r="CO474" s="1233"/>
      <c r="CP474" s="1233"/>
      <c r="CQ474" s="1233"/>
      <c r="CR474" s="1233"/>
      <c r="CS474" s="1233"/>
      <c r="CT474" s="1233"/>
      <c r="CU474" s="1233"/>
      <c r="CV474" s="1233"/>
      <c r="CW474" s="1233"/>
      <c r="CX474" s="1233"/>
      <c r="CY474" s="1233"/>
      <c r="CZ474" s="1233"/>
      <c r="DA474" s="1233"/>
      <c r="DB474" s="1233"/>
      <c r="DC474" s="1233"/>
      <c r="DD474" s="1233"/>
      <c r="DE474" s="1233"/>
      <c r="DF474" s="1233"/>
      <c r="DG474" s="1233"/>
      <c r="DH474" s="1233"/>
      <c r="DI474" s="1233"/>
      <c r="DJ474" s="1233"/>
      <c r="DK474" s="1233"/>
      <c r="DL474" s="1233"/>
      <c r="DM474" s="1233"/>
      <c r="DN474" s="1233"/>
      <c r="DO474" s="1233"/>
      <c r="DP474" s="1233"/>
      <c r="DQ474" s="1233"/>
      <c r="DR474" s="1233"/>
      <c r="DS474" s="1233"/>
      <c r="DT474" s="1233"/>
      <c r="DU474" s="1233"/>
      <c r="DV474" s="1233"/>
      <c r="DW474" s="1233"/>
      <c r="DX474" s="1233"/>
      <c r="DY474" s="1233"/>
      <c r="DZ474" s="1233"/>
      <c r="EA474" s="1233"/>
      <c r="EB474" s="1233"/>
      <c r="EC474" s="1233"/>
      <c r="ED474" s="1233"/>
      <c r="EE474" s="1233"/>
      <c r="EF474" s="1233"/>
      <c r="EG474" s="1233"/>
      <c r="EH474" s="1253"/>
      <c r="EI474" s="1253"/>
      <c r="EJ474" s="1253"/>
      <c r="EK474" s="1253"/>
      <c r="EM474" s="1233"/>
      <c r="EN474" s="1233"/>
      <c r="EO474" s="1233"/>
      <c r="EP474" s="1233"/>
      <c r="EQ474" s="1233"/>
      <c r="ER474" s="1233"/>
      <c r="ES474" s="1233"/>
      <c r="ET474" s="1233"/>
      <c r="EU474" s="1233"/>
      <c r="EV474" s="1233"/>
      <c r="EW474" s="1233"/>
      <c r="EX474" s="1233"/>
      <c r="EY474" s="1233"/>
      <c r="EZ474" s="1233"/>
      <c r="FA474" s="1233"/>
      <c r="FB474" s="1233"/>
      <c r="FC474" s="1233"/>
      <c r="FD474" s="1233"/>
      <c r="FE474" s="1233"/>
      <c r="FF474" s="1233"/>
      <c r="FG474" s="1233"/>
      <c r="FH474" s="1233"/>
      <c r="FI474" s="1233"/>
      <c r="FJ474" s="1233"/>
      <c r="FK474" s="1233"/>
      <c r="FL474" s="1233"/>
      <c r="FM474" s="1233"/>
      <c r="FN474" s="1233"/>
      <c r="FO474" s="1233"/>
      <c r="FP474" s="1233"/>
      <c r="FQ474" s="1233"/>
      <c r="FR474" s="1233"/>
      <c r="FS474" s="1233"/>
      <c r="FT474" s="1233"/>
      <c r="FU474" s="1233"/>
      <c r="FV474" s="1233"/>
      <c r="FW474" s="1233"/>
      <c r="FX474" s="1233"/>
      <c r="FY474" s="1233"/>
      <c r="FZ474" s="1233"/>
      <c r="GA474" s="1233"/>
      <c r="GB474" s="1233"/>
      <c r="GC474" s="1233"/>
      <c r="GD474" s="1233"/>
      <c r="GE474" s="1233"/>
      <c r="GF474" s="1233"/>
      <c r="GG474" s="1233"/>
      <c r="GH474" s="1233"/>
      <c r="GI474" s="1233"/>
      <c r="GJ474" s="1233"/>
      <c r="GK474" s="1233"/>
      <c r="GL474" s="1233"/>
      <c r="GM474" s="1233"/>
      <c r="GN474" s="1233"/>
      <c r="GO474" s="1233"/>
      <c r="GP474" s="1233"/>
      <c r="GQ474" s="1233"/>
      <c r="GR474" s="1233"/>
      <c r="GS474" s="1233"/>
      <c r="GT474" s="1233"/>
      <c r="GU474" s="1233"/>
      <c r="GV474" s="1233"/>
      <c r="GW474" s="1233"/>
      <c r="GX474" s="1233"/>
      <c r="GY474" s="1233"/>
      <c r="GZ474" s="1233"/>
      <c r="HA474" s="1233"/>
      <c r="HB474" s="1233"/>
      <c r="HC474" s="1233"/>
      <c r="HD474" s="1233"/>
      <c r="HE474" s="1233"/>
      <c r="HF474" s="1233"/>
      <c r="HG474" s="1233"/>
      <c r="HH474" s="1233"/>
      <c r="HI474" s="1233"/>
      <c r="HJ474" s="1233"/>
      <c r="HK474" s="1233"/>
      <c r="HL474" s="1233"/>
      <c r="HM474" s="1233"/>
      <c r="HN474" s="1233"/>
      <c r="HO474" s="1233"/>
    </row>
    <row r="475" spans="32:223" s="325" customFormat="1" x14ac:dyDescent="0.2">
      <c r="AF475" s="932"/>
      <c r="AG475" s="932"/>
      <c r="AH475" s="932"/>
      <c r="AI475" s="932"/>
      <c r="AJ475" s="932"/>
      <c r="AK475" s="932"/>
      <c r="AL475" s="932"/>
      <c r="AM475" s="932"/>
      <c r="AN475" s="932"/>
      <c r="AP475" s="932"/>
      <c r="AQ475" s="932"/>
      <c r="AR475" s="932"/>
      <c r="AS475" s="932"/>
      <c r="AT475" s="932"/>
      <c r="AU475" s="932"/>
      <c r="AV475" s="932"/>
      <c r="AW475" s="932"/>
      <c r="AX475" s="932"/>
      <c r="BA475" s="1253"/>
      <c r="BB475" s="1253"/>
      <c r="BC475" s="1253"/>
      <c r="BE475" s="1233"/>
      <c r="BF475" s="1233"/>
      <c r="BG475" s="1233"/>
      <c r="BH475" s="1233"/>
      <c r="BI475" s="1233"/>
      <c r="BJ475" s="1233"/>
      <c r="BK475" s="1233"/>
      <c r="BL475" s="1233"/>
      <c r="BM475" s="1233"/>
      <c r="BN475" s="1233"/>
      <c r="BO475" s="1233"/>
      <c r="BP475" s="1233"/>
      <c r="BQ475" s="1233"/>
      <c r="BR475" s="1233"/>
      <c r="BS475" s="1233"/>
      <c r="BT475" s="1233"/>
      <c r="BU475" s="1233"/>
      <c r="BV475" s="1233"/>
      <c r="BW475" s="1233"/>
      <c r="BX475" s="1233"/>
      <c r="BY475" s="1233"/>
      <c r="BZ475" s="1233"/>
      <c r="CA475" s="1233"/>
      <c r="CB475" s="1233"/>
      <c r="CC475" s="1233"/>
      <c r="CD475" s="1233"/>
      <c r="CE475" s="1233"/>
      <c r="CF475" s="1233"/>
      <c r="CG475" s="1233"/>
      <c r="CH475" s="1233"/>
      <c r="CI475" s="1233"/>
      <c r="CJ475" s="1233"/>
      <c r="CK475" s="1233"/>
      <c r="CL475" s="1233"/>
      <c r="CM475" s="1233"/>
      <c r="CN475" s="1233"/>
      <c r="CO475" s="1233"/>
      <c r="CP475" s="1233"/>
      <c r="CQ475" s="1233"/>
      <c r="CR475" s="1233"/>
      <c r="CS475" s="1233"/>
      <c r="CT475" s="1233"/>
      <c r="CU475" s="1233"/>
      <c r="CV475" s="1233"/>
      <c r="CW475" s="1233"/>
      <c r="CX475" s="1233"/>
      <c r="CY475" s="1233"/>
      <c r="CZ475" s="1233"/>
      <c r="DA475" s="1233"/>
      <c r="DB475" s="1233"/>
      <c r="DC475" s="1233"/>
      <c r="DD475" s="1233"/>
      <c r="DE475" s="1233"/>
      <c r="DF475" s="1233"/>
      <c r="DG475" s="1233"/>
      <c r="DH475" s="1233"/>
      <c r="DI475" s="1233"/>
      <c r="DJ475" s="1233"/>
      <c r="DK475" s="1233"/>
      <c r="DL475" s="1233"/>
      <c r="DM475" s="1233"/>
      <c r="DN475" s="1233"/>
      <c r="DO475" s="1233"/>
      <c r="DP475" s="1233"/>
      <c r="DQ475" s="1233"/>
      <c r="DR475" s="1233"/>
      <c r="DS475" s="1233"/>
      <c r="DT475" s="1233"/>
      <c r="DU475" s="1233"/>
      <c r="DV475" s="1233"/>
      <c r="DW475" s="1233"/>
      <c r="DX475" s="1233"/>
      <c r="DY475" s="1233"/>
      <c r="DZ475" s="1233"/>
      <c r="EA475" s="1233"/>
      <c r="EB475" s="1233"/>
      <c r="EC475" s="1233"/>
      <c r="ED475" s="1233"/>
      <c r="EE475" s="1233"/>
      <c r="EF475" s="1233"/>
      <c r="EG475" s="1233"/>
      <c r="EH475" s="1253"/>
      <c r="EI475" s="1253"/>
      <c r="EJ475" s="1253"/>
      <c r="EK475" s="1253"/>
      <c r="EM475" s="1233"/>
      <c r="EN475" s="1233"/>
      <c r="EO475" s="1233"/>
      <c r="EP475" s="1233"/>
      <c r="EQ475" s="1233"/>
      <c r="ER475" s="1233"/>
      <c r="ES475" s="1233"/>
      <c r="ET475" s="1233"/>
      <c r="EU475" s="1233"/>
      <c r="EV475" s="1233"/>
      <c r="EW475" s="1233"/>
      <c r="EX475" s="1233"/>
      <c r="EY475" s="1233"/>
      <c r="EZ475" s="1233"/>
      <c r="FA475" s="1233"/>
      <c r="FB475" s="1233"/>
      <c r="FC475" s="1233"/>
      <c r="FD475" s="1233"/>
      <c r="FE475" s="1233"/>
      <c r="FF475" s="1233"/>
      <c r="FG475" s="1233"/>
      <c r="FH475" s="1233"/>
      <c r="FI475" s="1233"/>
      <c r="FJ475" s="1233"/>
      <c r="FK475" s="1233"/>
      <c r="FL475" s="1233"/>
      <c r="FM475" s="1233"/>
      <c r="FN475" s="1233"/>
      <c r="FO475" s="1233"/>
      <c r="FP475" s="1233"/>
      <c r="FQ475" s="1233"/>
      <c r="FR475" s="1233"/>
      <c r="FS475" s="1233"/>
      <c r="FT475" s="1233"/>
      <c r="FU475" s="1233"/>
      <c r="FV475" s="1233"/>
      <c r="FW475" s="1233"/>
      <c r="FX475" s="1233"/>
      <c r="FY475" s="1233"/>
      <c r="FZ475" s="1233"/>
      <c r="GA475" s="1233"/>
      <c r="GB475" s="1233"/>
      <c r="GC475" s="1233"/>
      <c r="GD475" s="1233"/>
      <c r="GE475" s="1233"/>
      <c r="GF475" s="1233"/>
      <c r="GG475" s="1233"/>
      <c r="GH475" s="1233"/>
      <c r="GI475" s="1233"/>
      <c r="GJ475" s="1233"/>
      <c r="GK475" s="1233"/>
      <c r="GL475" s="1233"/>
      <c r="GM475" s="1233"/>
      <c r="GN475" s="1233"/>
      <c r="GO475" s="1233"/>
      <c r="GP475" s="1233"/>
      <c r="GQ475" s="1233"/>
      <c r="GR475" s="1233"/>
      <c r="GS475" s="1233"/>
      <c r="GT475" s="1233"/>
      <c r="GU475" s="1233"/>
      <c r="GV475" s="1233"/>
      <c r="GW475" s="1233"/>
      <c r="GX475" s="1233"/>
      <c r="GY475" s="1233"/>
      <c r="GZ475" s="1233"/>
      <c r="HA475" s="1233"/>
      <c r="HB475" s="1233"/>
      <c r="HC475" s="1233"/>
      <c r="HD475" s="1233"/>
      <c r="HE475" s="1233"/>
      <c r="HF475" s="1233"/>
      <c r="HG475" s="1233"/>
      <c r="HH475" s="1233"/>
      <c r="HI475" s="1233"/>
      <c r="HJ475" s="1233"/>
      <c r="HK475" s="1233"/>
      <c r="HL475" s="1233"/>
      <c r="HM475" s="1233"/>
      <c r="HN475" s="1233"/>
      <c r="HO475" s="1233"/>
    </row>
    <row r="476" spans="32:223" s="325" customFormat="1" x14ac:dyDescent="0.2">
      <c r="AF476" s="932"/>
      <c r="AG476" s="932"/>
      <c r="AH476" s="932"/>
      <c r="AI476" s="932"/>
      <c r="AJ476" s="932"/>
      <c r="AK476" s="932"/>
      <c r="AL476" s="932"/>
      <c r="AM476" s="932"/>
      <c r="AN476" s="932"/>
      <c r="AP476" s="932"/>
      <c r="AQ476" s="932"/>
      <c r="AR476" s="932"/>
      <c r="AS476" s="932"/>
      <c r="AT476" s="932"/>
      <c r="AU476" s="932"/>
      <c r="AV476" s="932"/>
      <c r="AW476" s="932"/>
      <c r="AX476" s="932"/>
      <c r="BA476" s="1253"/>
      <c r="BB476" s="1253"/>
      <c r="BC476" s="1253"/>
      <c r="BE476" s="1233"/>
      <c r="BF476" s="1233"/>
      <c r="BG476" s="1233"/>
      <c r="BH476" s="1233"/>
      <c r="BI476" s="1233"/>
      <c r="BJ476" s="1233"/>
      <c r="BK476" s="1233"/>
      <c r="BL476" s="1233"/>
      <c r="BM476" s="1233"/>
      <c r="BN476" s="1233"/>
      <c r="BO476" s="1233"/>
      <c r="BP476" s="1233"/>
      <c r="BQ476" s="1233"/>
      <c r="BR476" s="1233"/>
      <c r="BS476" s="1233"/>
      <c r="BT476" s="1233"/>
      <c r="BU476" s="1233"/>
      <c r="BV476" s="1233"/>
      <c r="BW476" s="1233"/>
      <c r="BX476" s="1233"/>
      <c r="BY476" s="1233"/>
      <c r="BZ476" s="1233"/>
      <c r="CA476" s="1233"/>
      <c r="CB476" s="1233"/>
      <c r="CC476" s="1233"/>
      <c r="CD476" s="1233"/>
      <c r="CE476" s="1233"/>
      <c r="CF476" s="1233"/>
      <c r="CG476" s="1233"/>
      <c r="CH476" s="1233"/>
      <c r="CI476" s="1233"/>
      <c r="CJ476" s="1233"/>
      <c r="CK476" s="1233"/>
      <c r="CL476" s="1233"/>
      <c r="CM476" s="1233"/>
      <c r="CN476" s="1233"/>
      <c r="CO476" s="1233"/>
      <c r="CP476" s="1233"/>
      <c r="CQ476" s="1233"/>
      <c r="CR476" s="1233"/>
      <c r="CS476" s="1233"/>
      <c r="CT476" s="1233"/>
      <c r="CU476" s="1233"/>
      <c r="CV476" s="1233"/>
      <c r="CW476" s="1233"/>
      <c r="CX476" s="1233"/>
      <c r="CY476" s="1233"/>
      <c r="CZ476" s="1233"/>
      <c r="DA476" s="1233"/>
      <c r="DB476" s="1233"/>
      <c r="DC476" s="1233"/>
      <c r="DD476" s="1233"/>
      <c r="DE476" s="1233"/>
      <c r="DF476" s="1233"/>
      <c r="DG476" s="1233"/>
      <c r="DH476" s="1233"/>
      <c r="DI476" s="1233"/>
      <c r="DJ476" s="1233"/>
      <c r="DK476" s="1233"/>
      <c r="DL476" s="1233"/>
      <c r="DM476" s="1233"/>
      <c r="DN476" s="1233"/>
      <c r="DO476" s="1233"/>
      <c r="DP476" s="1233"/>
      <c r="DQ476" s="1233"/>
      <c r="DR476" s="1233"/>
      <c r="DS476" s="1233"/>
      <c r="DT476" s="1233"/>
      <c r="DU476" s="1233"/>
      <c r="DV476" s="1233"/>
      <c r="DW476" s="1233"/>
      <c r="DX476" s="1233"/>
      <c r="DY476" s="1233"/>
      <c r="DZ476" s="1233"/>
      <c r="EA476" s="1233"/>
      <c r="EB476" s="1233"/>
      <c r="EC476" s="1233"/>
      <c r="ED476" s="1233"/>
      <c r="EE476" s="1233"/>
      <c r="EF476" s="1233"/>
      <c r="EG476" s="1233"/>
      <c r="EH476" s="1253"/>
      <c r="EI476" s="1253"/>
      <c r="EJ476" s="1253"/>
      <c r="EK476" s="1253"/>
      <c r="EM476" s="1233"/>
      <c r="EN476" s="1233"/>
      <c r="EO476" s="1233"/>
      <c r="EP476" s="1233"/>
      <c r="EQ476" s="1233"/>
      <c r="ER476" s="1233"/>
      <c r="ES476" s="1233"/>
      <c r="ET476" s="1233"/>
      <c r="EU476" s="1233"/>
      <c r="EV476" s="1233"/>
      <c r="EW476" s="1233"/>
      <c r="EX476" s="1233"/>
      <c r="EY476" s="1233"/>
      <c r="EZ476" s="1233"/>
      <c r="FA476" s="1233"/>
      <c r="FB476" s="1233"/>
      <c r="FC476" s="1233"/>
      <c r="FD476" s="1233"/>
      <c r="FE476" s="1233"/>
      <c r="FF476" s="1233"/>
      <c r="FG476" s="1233"/>
      <c r="FH476" s="1233"/>
      <c r="FI476" s="1233"/>
      <c r="FJ476" s="1233"/>
      <c r="FK476" s="1233"/>
      <c r="FL476" s="1233"/>
      <c r="FM476" s="1233"/>
      <c r="FN476" s="1233"/>
      <c r="FO476" s="1233"/>
      <c r="FP476" s="1233"/>
      <c r="FQ476" s="1233"/>
      <c r="FR476" s="1233"/>
      <c r="FS476" s="1233"/>
      <c r="FT476" s="1233"/>
      <c r="FU476" s="1233"/>
      <c r="FV476" s="1233"/>
      <c r="FW476" s="1233"/>
      <c r="FX476" s="1233"/>
      <c r="FY476" s="1233"/>
      <c r="FZ476" s="1233"/>
      <c r="GA476" s="1233"/>
      <c r="GB476" s="1233"/>
      <c r="GC476" s="1233"/>
      <c r="GD476" s="1233"/>
      <c r="GE476" s="1233"/>
      <c r="GF476" s="1233"/>
      <c r="GG476" s="1233"/>
      <c r="GH476" s="1233"/>
      <c r="GI476" s="1233"/>
      <c r="GJ476" s="1233"/>
      <c r="GK476" s="1233"/>
      <c r="GL476" s="1233"/>
      <c r="GM476" s="1233"/>
      <c r="GN476" s="1233"/>
      <c r="GO476" s="1233"/>
      <c r="GP476" s="1233"/>
      <c r="GQ476" s="1233"/>
      <c r="GR476" s="1233"/>
      <c r="GS476" s="1233"/>
      <c r="GT476" s="1233"/>
      <c r="GU476" s="1233"/>
      <c r="GV476" s="1233"/>
      <c r="GW476" s="1233"/>
      <c r="GX476" s="1233"/>
      <c r="GY476" s="1233"/>
      <c r="GZ476" s="1233"/>
      <c r="HA476" s="1233"/>
      <c r="HB476" s="1233"/>
      <c r="HC476" s="1233"/>
      <c r="HD476" s="1233"/>
      <c r="HE476" s="1233"/>
      <c r="HF476" s="1233"/>
      <c r="HG476" s="1233"/>
      <c r="HH476" s="1233"/>
      <c r="HI476" s="1233"/>
      <c r="HJ476" s="1233"/>
      <c r="HK476" s="1233"/>
      <c r="HL476" s="1233"/>
      <c r="HM476" s="1233"/>
      <c r="HN476" s="1233"/>
      <c r="HO476" s="1233"/>
    </row>
    <row r="477" spans="32:223" s="325" customFormat="1" x14ac:dyDescent="0.2">
      <c r="AF477" s="932"/>
      <c r="AG477" s="932"/>
      <c r="AH477" s="932"/>
      <c r="AI477" s="932"/>
      <c r="AJ477" s="932"/>
      <c r="AK477" s="932"/>
      <c r="AL477" s="932"/>
      <c r="AM477" s="932"/>
      <c r="AN477" s="932"/>
      <c r="AP477" s="932"/>
      <c r="AQ477" s="932"/>
      <c r="AR477" s="932"/>
      <c r="AS477" s="932"/>
      <c r="AT477" s="932"/>
      <c r="AU477" s="932"/>
      <c r="AV477" s="932"/>
      <c r="AW477" s="932"/>
      <c r="AX477" s="932"/>
      <c r="BA477" s="1253"/>
      <c r="BB477" s="1253"/>
      <c r="BC477" s="1253"/>
      <c r="BE477" s="1233"/>
      <c r="BF477" s="1233"/>
      <c r="BG477" s="1233"/>
      <c r="BH477" s="1233"/>
      <c r="BI477" s="1233"/>
      <c r="BJ477" s="1233"/>
      <c r="BK477" s="1233"/>
      <c r="BL477" s="1233"/>
      <c r="BM477" s="1233"/>
      <c r="BN477" s="1233"/>
      <c r="BO477" s="1233"/>
      <c r="BP477" s="1233"/>
      <c r="BQ477" s="1233"/>
      <c r="BR477" s="1233"/>
      <c r="BS477" s="1233"/>
      <c r="BT477" s="1233"/>
      <c r="BU477" s="1233"/>
      <c r="BV477" s="1233"/>
      <c r="BW477" s="1233"/>
      <c r="BX477" s="1233"/>
      <c r="BY477" s="1233"/>
      <c r="BZ477" s="1233"/>
      <c r="CA477" s="1233"/>
      <c r="CB477" s="1233"/>
      <c r="CC477" s="1233"/>
      <c r="CD477" s="1233"/>
      <c r="CE477" s="1233"/>
      <c r="CF477" s="1233"/>
      <c r="CG477" s="1233"/>
      <c r="CH477" s="1233"/>
      <c r="CI477" s="1233"/>
      <c r="CJ477" s="1233"/>
      <c r="CK477" s="1233"/>
      <c r="CL477" s="1233"/>
      <c r="CM477" s="1233"/>
      <c r="CN477" s="1233"/>
      <c r="CO477" s="1233"/>
      <c r="CP477" s="1233"/>
      <c r="CQ477" s="1233"/>
      <c r="CR477" s="1233"/>
      <c r="CS477" s="1233"/>
      <c r="CT477" s="1233"/>
      <c r="CU477" s="1233"/>
      <c r="CV477" s="1233"/>
      <c r="CW477" s="1233"/>
      <c r="CX477" s="1233"/>
      <c r="CY477" s="1233"/>
      <c r="CZ477" s="1233"/>
      <c r="DA477" s="1233"/>
      <c r="DB477" s="1233"/>
      <c r="DC477" s="1233"/>
      <c r="DD477" s="1233"/>
      <c r="DE477" s="1233"/>
      <c r="DF477" s="1233"/>
      <c r="DG477" s="1233"/>
      <c r="DH477" s="1233"/>
      <c r="DI477" s="1233"/>
      <c r="DJ477" s="1233"/>
      <c r="DK477" s="1233"/>
      <c r="DL477" s="1233"/>
      <c r="DM477" s="1233"/>
      <c r="DN477" s="1233"/>
      <c r="DO477" s="1233"/>
      <c r="DP477" s="1233"/>
      <c r="DQ477" s="1233"/>
      <c r="DR477" s="1233"/>
      <c r="DS477" s="1233"/>
      <c r="DT477" s="1233"/>
      <c r="DU477" s="1233"/>
      <c r="DV477" s="1233"/>
      <c r="DW477" s="1233"/>
      <c r="DX477" s="1233"/>
      <c r="DY477" s="1233"/>
      <c r="DZ477" s="1233"/>
      <c r="EA477" s="1233"/>
      <c r="EB477" s="1233"/>
      <c r="EC477" s="1233"/>
      <c r="ED477" s="1233"/>
      <c r="EE477" s="1233"/>
      <c r="EF477" s="1233"/>
      <c r="EG477" s="1233"/>
      <c r="EH477" s="1253"/>
      <c r="EI477" s="1253"/>
      <c r="EJ477" s="1253"/>
      <c r="EK477" s="1253"/>
      <c r="EM477" s="1233"/>
      <c r="EN477" s="1233"/>
      <c r="EO477" s="1233"/>
      <c r="EP477" s="1233"/>
      <c r="EQ477" s="1233"/>
      <c r="ER477" s="1233"/>
      <c r="ES477" s="1233"/>
      <c r="ET477" s="1233"/>
      <c r="EU477" s="1233"/>
      <c r="EV477" s="1233"/>
      <c r="EW477" s="1233"/>
      <c r="EX477" s="1233"/>
      <c r="EY477" s="1233"/>
      <c r="EZ477" s="1233"/>
      <c r="FA477" s="1233"/>
      <c r="FB477" s="1233"/>
      <c r="FC477" s="1233"/>
      <c r="FD477" s="1233"/>
      <c r="FE477" s="1233"/>
      <c r="FF477" s="1233"/>
      <c r="FG477" s="1233"/>
      <c r="FH477" s="1233"/>
      <c r="FI477" s="1233"/>
      <c r="FJ477" s="1233"/>
      <c r="FK477" s="1233"/>
      <c r="FL477" s="1233"/>
      <c r="FM477" s="1233"/>
      <c r="FN477" s="1233"/>
      <c r="FO477" s="1233"/>
      <c r="FP477" s="1233"/>
      <c r="FQ477" s="1233"/>
      <c r="FR477" s="1233"/>
      <c r="FS477" s="1233"/>
      <c r="FT477" s="1233"/>
      <c r="FU477" s="1233"/>
      <c r="FV477" s="1233"/>
      <c r="FW477" s="1233"/>
      <c r="FX477" s="1233"/>
      <c r="FY477" s="1233"/>
      <c r="FZ477" s="1233"/>
      <c r="GA477" s="1233"/>
      <c r="GB477" s="1233"/>
      <c r="GC477" s="1233"/>
      <c r="GD477" s="1233"/>
      <c r="GE477" s="1233"/>
      <c r="GF477" s="1233"/>
      <c r="GG477" s="1233"/>
      <c r="GH477" s="1233"/>
      <c r="GI477" s="1233"/>
      <c r="GJ477" s="1233"/>
      <c r="GK477" s="1233"/>
      <c r="GL477" s="1233"/>
      <c r="GM477" s="1233"/>
      <c r="GN477" s="1233"/>
      <c r="GO477" s="1233"/>
      <c r="GP477" s="1233"/>
      <c r="GQ477" s="1233"/>
      <c r="GR477" s="1233"/>
      <c r="GS477" s="1233"/>
      <c r="GT477" s="1233"/>
      <c r="GU477" s="1233"/>
      <c r="GV477" s="1233"/>
      <c r="GW477" s="1233"/>
      <c r="GX477" s="1233"/>
      <c r="GY477" s="1233"/>
      <c r="GZ477" s="1233"/>
      <c r="HA477" s="1233"/>
      <c r="HB477" s="1233"/>
      <c r="HC477" s="1233"/>
      <c r="HD477" s="1233"/>
      <c r="HE477" s="1233"/>
      <c r="HF477" s="1233"/>
      <c r="HG477" s="1233"/>
      <c r="HH477" s="1233"/>
      <c r="HI477" s="1233"/>
      <c r="HJ477" s="1233"/>
      <c r="HK477" s="1233"/>
      <c r="HL477" s="1233"/>
      <c r="HM477" s="1233"/>
      <c r="HN477" s="1233"/>
      <c r="HO477" s="1233"/>
    </row>
    <row r="478" spans="32:223" s="325" customFormat="1" x14ac:dyDescent="0.2">
      <c r="AF478" s="932"/>
      <c r="AG478" s="932"/>
      <c r="AH478" s="932"/>
      <c r="AI478" s="932"/>
      <c r="AJ478" s="932"/>
      <c r="AK478" s="932"/>
      <c r="AL478" s="932"/>
      <c r="AM478" s="932"/>
      <c r="AN478" s="932"/>
      <c r="AP478" s="932"/>
      <c r="AQ478" s="932"/>
      <c r="AR478" s="932"/>
      <c r="AS478" s="932"/>
      <c r="AT478" s="932"/>
      <c r="AU478" s="932"/>
      <c r="AV478" s="932"/>
      <c r="AW478" s="932"/>
      <c r="AX478" s="932"/>
      <c r="BA478" s="1253"/>
      <c r="BB478" s="1253"/>
      <c r="BC478" s="1253"/>
      <c r="BE478" s="1233"/>
      <c r="BF478" s="1233"/>
      <c r="BG478" s="1233"/>
      <c r="BH478" s="1233"/>
      <c r="BI478" s="1233"/>
      <c r="BJ478" s="1233"/>
      <c r="BK478" s="1233"/>
      <c r="BL478" s="1233"/>
      <c r="BM478" s="1233"/>
      <c r="BN478" s="1233"/>
      <c r="BO478" s="1233"/>
      <c r="BP478" s="1233"/>
      <c r="BQ478" s="1233"/>
      <c r="BR478" s="1233"/>
      <c r="BS478" s="1233"/>
      <c r="BT478" s="1233"/>
      <c r="BU478" s="1233"/>
      <c r="BV478" s="1233"/>
      <c r="BW478" s="1233"/>
      <c r="BX478" s="1233"/>
      <c r="BY478" s="1233"/>
      <c r="BZ478" s="1233"/>
      <c r="CA478" s="1233"/>
      <c r="CB478" s="1233"/>
      <c r="CC478" s="1233"/>
      <c r="CD478" s="1233"/>
      <c r="CE478" s="1233"/>
      <c r="CF478" s="1233"/>
      <c r="CG478" s="1233"/>
      <c r="CH478" s="1233"/>
      <c r="CI478" s="1233"/>
      <c r="CJ478" s="1233"/>
      <c r="CK478" s="1233"/>
      <c r="CL478" s="1233"/>
      <c r="CM478" s="1233"/>
      <c r="CN478" s="1233"/>
      <c r="CO478" s="1233"/>
      <c r="CP478" s="1233"/>
      <c r="CQ478" s="1233"/>
      <c r="CR478" s="1233"/>
      <c r="CS478" s="1233"/>
      <c r="CT478" s="1233"/>
      <c r="CU478" s="1233"/>
      <c r="CV478" s="1233"/>
      <c r="CW478" s="1233"/>
      <c r="CX478" s="1233"/>
      <c r="CY478" s="1233"/>
      <c r="CZ478" s="1233"/>
      <c r="DA478" s="1233"/>
      <c r="DB478" s="1233"/>
      <c r="DC478" s="1233"/>
      <c r="DD478" s="1233"/>
      <c r="DE478" s="1233"/>
      <c r="DF478" s="1233"/>
      <c r="DG478" s="1233"/>
      <c r="DH478" s="1233"/>
      <c r="DI478" s="1233"/>
      <c r="DJ478" s="1233"/>
      <c r="DK478" s="1233"/>
      <c r="DL478" s="1233"/>
      <c r="DM478" s="1233"/>
      <c r="DN478" s="1233"/>
      <c r="DO478" s="1233"/>
      <c r="DP478" s="1233"/>
      <c r="DQ478" s="1233"/>
      <c r="DR478" s="1233"/>
      <c r="DS478" s="1233"/>
      <c r="DT478" s="1233"/>
      <c r="DU478" s="1233"/>
      <c r="DV478" s="1233"/>
      <c r="DW478" s="1233"/>
      <c r="DX478" s="1233"/>
      <c r="DY478" s="1233"/>
      <c r="DZ478" s="1233"/>
      <c r="EA478" s="1233"/>
      <c r="EB478" s="1233"/>
      <c r="EC478" s="1233"/>
      <c r="ED478" s="1233"/>
      <c r="EE478" s="1233"/>
      <c r="EF478" s="1233"/>
      <c r="EG478" s="1233"/>
      <c r="EH478" s="1253"/>
      <c r="EI478" s="1253"/>
      <c r="EJ478" s="1253"/>
      <c r="EK478" s="1253"/>
      <c r="EM478" s="1233"/>
      <c r="EN478" s="1233"/>
      <c r="EO478" s="1233"/>
      <c r="EP478" s="1233"/>
      <c r="EQ478" s="1233"/>
      <c r="ER478" s="1233"/>
      <c r="ES478" s="1233"/>
      <c r="ET478" s="1233"/>
      <c r="EU478" s="1233"/>
      <c r="EV478" s="1233"/>
      <c r="EW478" s="1233"/>
      <c r="EX478" s="1233"/>
      <c r="EY478" s="1233"/>
      <c r="EZ478" s="1233"/>
      <c r="FA478" s="1233"/>
      <c r="FB478" s="1233"/>
      <c r="FC478" s="1233"/>
      <c r="FD478" s="1233"/>
      <c r="FE478" s="1233"/>
      <c r="FF478" s="1233"/>
      <c r="FG478" s="1233"/>
      <c r="FH478" s="1233"/>
      <c r="FI478" s="1233"/>
      <c r="FJ478" s="1233"/>
      <c r="FK478" s="1233"/>
      <c r="FL478" s="1233"/>
      <c r="FM478" s="1233"/>
      <c r="FN478" s="1233"/>
      <c r="FO478" s="1233"/>
      <c r="FP478" s="1233"/>
      <c r="FQ478" s="1233"/>
      <c r="FR478" s="1233"/>
      <c r="FS478" s="1233"/>
      <c r="FT478" s="1233"/>
      <c r="FU478" s="1233"/>
      <c r="FV478" s="1233"/>
      <c r="FW478" s="1233"/>
      <c r="FX478" s="1233"/>
      <c r="FY478" s="1233"/>
      <c r="FZ478" s="1233"/>
      <c r="GA478" s="1233"/>
      <c r="GB478" s="1233"/>
      <c r="GC478" s="1233"/>
      <c r="GD478" s="1233"/>
      <c r="GE478" s="1233"/>
      <c r="GF478" s="1233"/>
      <c r="GG478" s="1233"/>
      <c r="GH478" s="1233"/>
      <c r="GI478" s="1233"/>
      <c r="GJ478" s="1233"/>
      <c r="GK478" s="1233"/>
      <c r="GL478" s="1233"/>
      <c r="GM478" s="1233"/>
      <c r="GN478" s="1233"/>
      <c r="GO478" s="1233"/>
      <c r="GP478" s="1233"/>
      <c r="GQ478" s="1233"/>
      <c r="GR478" s="1233"/>
      <c r="GS478" s="1233"/>
      <c r="GT478" s="1233"/>
      <c r="GU478" s="1233"/>
      <c r="GV478" s="1233"/>
      <c r="GW478" s="1233"/>
      <c r="GX478" s="1233"/>
      <c r="GY478" s="1233"/>
      <c r="GZ478" s="1233"/>
      <c r="HA478" s="1233"/>
      <c r="HB478" s="1233"/>
      <c r="HC478" s="1233"/>
      <c r="HD478" s="1233"/>
      <c r="HE478" s="1233"/>
      <c r="HF478" s="1233"/>
      <c r="HG478" s="1233"/>
      <c r="HH478" s="1233"/>
      <c r="HI478" s="1233"/>
      <c r="HJ478" s="1233"/>
      <c r="HK478" s="1233"/>
      <c r="HL478" s="1233"/>
      <c r="HM478" s="1233"/>
      <c r="HN478" s="1233"/>
      <c r="HO478" s="1233"/>
    </row>
    <row r="479" spans="32:223" s="325" customFormat="1" x14ac:dyDescent="0.2">
      <c r="AF479" s="932"/>
      <c r="AG479" s="932"/>
      <c r="AH479" s="932"/>
      <c r="AI479" s="932"/>
      <c r="AJ479" s="932"/>
      <c r="AK479" s="932"/>
      <c r="AL479" s="932"/>
      <c r="AM479" s="932"/>
      <c r="AN479" s="932"/>
      <c r="AP479" s="932"/>
      <c r="AQ479" s="932"/>
      <c r="AR479" s="932"/>
      <c r="AS479" s="932"/>
      <c r="AT479" s="932"/>
      <c r="AU479" s="932"/>
      <c r="AV479" s="932"/>
      <c r="AW479" s="932"/>
      <c r="AX479" s="932"/>
      <c r="BA479" s="1253"/>
      <c r="BB479" s="1253"/>
      <c r="BC479" s="1253"/>
      <c r="BE479" s="1233"/>
      <c r="BF479" s="1233"/>
      <c r="BG479" s="1233"/>
      <c r="BH479" s="1233"/>
      <c r="BI479" s="1233"/>
      <c r="BJ479" s="1233"/>
      <c r="BK479" s="1233"/>
      <c r="BL479" s="1233"/>
      <c r="BM479" s="1233"/>
      <c r="BN479" s="1233"/>
      <c r="BO479" s="1233"/>
      <c r="BP479" s="1233"/>
      <c r="BQ479" s="1233"/>
      <c r="BR479" s="1233"/>
      <c r="BS479" s="1233"/>
      <c r="BT479" s="1233"/>
      <c r="BU479" s="1233"/>
      <c r="BV479" s="1233"/>
      <c r="BW479" s="1233"/>
      <c r="BX479" s="1233"/>
      <c r="BY479" s="1233"/>
      <c r="BZ479" s="1233"/>
      <c r="CA479" s="1233"/>
      <c r="CB479" s="1233"/>
      <c r="CC479" s="1233"/>
      <c r="CD479" s="1233"/>
      <c r="CE479" s="1233"/>
      <c r="CF479" s="1233"/>
      <c r="CG479" s="1233"/>
      <c r="CH479" s="1233"/>
      <c r="CI479" s="1233"/>
      <c r="CJ479" s="1233"/>
      <c r="CK479" s="1233"/>
      <c r="CL479" s="1233"/>
      <c r="CM479" s="1233"/>
      <c r="CN479" s="1233"/>
      <c r="CO479" s="1233"/>
      <c r="CP479" s="1233"/>
      <c r="CQ479" s="1233"/>
      <c r="CR479" s="1233"/>
      <c r="CS479" s="1233"/>
      <c r="CT479" s="1233"/>
      <c r="CU479" s="1233"/>
      <c r="CV479" s="1233"/>
      <c r="CW479" s="1233"/>
      <c r="CX479" s="1233"/>
      <c r="CY479" s="1233"/>
      <c r="CZ479" s="1233"/>
      <c r="DA479" s="1233"/>
      <c r="DB479" s="1233"/>
      <c r="DC479" s="1233"/>
      <c r="DD479" s="1233"/>
      <c r="DE479" s="1233"/>
      <c r="DF479" s="1233"/>
      <c r="DG479" s="1233"/>
      <c r="DH479" s="1233"/>
      <c r="DI479" s="1233"/>
      <c r="DJ479" s="1233"/>
      <c r="DK479" s="1233"/>
      <c r="DL479" s="1233"/>
      <c r="DM479" s="1233"/>
      <c r="DN479" s="1233"/>
      <c r="DO479" s="1233"/>
      <c r="DP479" s="1233"/>
      <c r="DQ479" s="1233"/>
      <c r="DR479" s="1233"/>
      <c r="DS479" s="1233"/>
      <c r="DT479" s="1233"/>
      <c r="DU479" s="1233"/>
      <c r="DV479" s="1233"/>
      <c r="DW479" s="1233"/>
      <c r="DX479" s="1233"/>
      <c r="DY479" s="1233"/>
      <c r="DZ479" s="1233"/>
      <c r="EA479" s="1233"/>
      <c r="EB479" s="1233"/>
      <c r="EC479" s="1233"/>
      <c r="ED479" s="1233"/>
      <c r="EE479" s="1233"/>
      <c r="EF479" s="1233"/>
      <c r="EG479" s="1233"/>
      <c r="EH479" s="1253"/>
      <c r="EI479" s="1253"/>
      <c r="EJ479" s="1253"/>
      <c r="EK479" s="1253"/>
      <c r="EM479" s="1233"/>
      <c r="EN479" s="1233"/>
      <c r="EO479" s="1233"/>
      <c r="EP479" s="1233"/>
      <c r="EQ479" s="1233"/>
      <c r="ER479" s="1233"/>
      <c r="ES479" s="1233"/>
      <c r="ET479" s="1233"/>
      <c r="EU479" s="1233"/>
      <c r="EV479" s="1233"/>
      <c r="EW479" s="1233"/>
      <c r="EX479" s="1233"/>
      <c r="EY479" s="1233"/>
      <c r="EZ479" s="1233"/>
      <c r="FA479" s="1233"/>
      <c r="FB479" s="1233"/>
      <c r="FC479" s="1233"/>
      <c r="FD479" s="1233"/>
      <c r="FE479" s="1233"/>
      <c r="FF479" s="1233"/>
      <c r="FG479" s="1233"/>
      <c r="FH479" s="1233"/>
      <c r="FI479" s="1233"/>
      <c r="FJ479" s="1233"/>
      <c r="FK479" s="1233"/>
      <c r="FL479" s="1233"/>
      <c r="FM479" s="1233"/>
      <c r="FN479" s="1233"/>
      <c r="FO479" s="1233"/>
      <c r="FP479" s="1233"/>
      <c r="FQ479" s="1233"/>
      <c r="FR479" s="1233"/>
      <c r="FS479" s="1233"/>
      <c r="FT479" s="1233"/>
      <c r="FU479" s="1233"/>
      <c r="FV479" s="1233"/>
      <c r="FW479" s="1233"/>
      <c r="FX479" s="1233"/>
      <c r="FY479" s="1233"/>
      <c r="FZ479" s="1233"/>
      <c r="GA479" s="1233"/>
      <c r="GB479" s="1233"/>
      <c r="GC479" s="1233"/>
      <c r="GD479" s="1233"/>
      <c r="GE479" s="1233"/>
      <c r="GF479" s="1233"/>
      <c r="GG479" s="1233"/>
      <c r="GH479" s="1233"/>
      <c r="GI479" s="1233"/>
      <c r="GJ479" s="1233"/>
      <c r="GK479" s="1233"/>
      <c r="GL479" s="1233"/>
      <c r="GM479" s="1233"/>
      <c r="GN479" s="1233"/>
      <c r="GO479" s="1233"/>
      <c r="GP479" s="1233"/>
      <c r="GQ479" s="1233"/>
      <c r="GR479" s="1233"/>
      <c r="GS479" s="1233"/>
      <c r="GT479" s="1233"/>
      <c r="GU479" s="1233"/>
      <c r="GV479" s="1233"/>
      <c r="GW479" s="1233"/>
      <c r="GX479" s="1233"/>
      <c r="GY479" s="1233"/>
      <c r="GZ479" s="1233"/>
      <c r="HA479" s="1233"/>
      <c r="HB479" s="1233"/>
      <c r="HC479" s="1233"/>
      <c r="HD479" s="1233"/>
      <c r="HE479" s="1233"/>
      <c r="HF479" s="1233"/>
      <c r="HG479" s="1233"/>
      <c r="HH479" s="1233"/>
      <c r="HI479" s="1233"/>
      <c r="HJ479" s="1233"/>
      <c r="HK479" s="1233"/>
      <c r="HL479" s="1233"/>
      <c r="HM479" s="1233"/>
      <c r="HN479" s="1233"/>
      <c r="HO479" s="1233"/>
    </row>
    <row r="480" spans="32:223" s="325" customFormat="1" x14ac:dyDescent="0.2">
      <c r="AF480" s="932"/>
      <c r="AG480" s="932"/>
      <c r="AH480" s="932"/>
      <c r="AI480" s="932"/>
      <c r="AJ480" s="932"/>
      <c r="AK480" s="932"/>
      <c r="AL480" s="932"/>
      <c r="AM480" s="932"/>
      <c r="AN480" s="932"/>
      <c r="AP480" s="932"/>
      <c r="AQ480" s="932"/>
      <c r="AR480" s="932"/>
      <c r="AS480" s="932"/>
      <c r="AT480" s="932"/>
      <c r="AU480" s="932"/>
      <c r="AV480" s="932"/>
      <c r="AW480" s="932"/>
      <c r="AX480" s="932"/>
      <c r="BA480" s="1253"/>
      <c r="BB480" s="1253"/>
      <c r="BC480" s="1253"/>
      <c r="BE480" s="1233"/>
      <c r="BF480" s="1233"/>
      <c r="BG480" s="1233"/>
      <c r="BH480" s="1233"/>
      <c r="BI480" s="1233"/>
      <c r="BJ480" s="1233"/>
      <c r="BK480" s="1233"/>
      <c r="BL480" s="1233"/>
      <c r="BM480" s="1233"/>
      <c r="BN480" s="1233"/>
      <c r="BO480" s="1233"/>
      <c r="BP480" s="1233"/>
      <c r="BQ480" s="1233"/>
      <c r="BR480" s="1233"/>
      <c r="BS480" s="1233"/>
      <c r="BT480" s="1233"/>
      <c r="BU480" s="1233"/>
      <c r="BV480" s="1233"/>
      <c r="BW480" s="1233"/>
      <c r="BX480" s="1233"/>
      <c r="BY480" s="1233"/>
      <c r="BZ480" s="1233"/>
      <c r="CA480" s="1233"/>
      <c r="CB480" s="1233"/>
      <c r="CC480" s="1233"/>
      <c r="CD480" s="1233"/>
      <c r="CE480" s="1233"/>
      <c r="CF480" s="1233"/>
      <c r="CG480" s="1233"/>
      <c r="CH480" s="1233"/>
      <c r="CI480" s="1233"/>
      <c r="CJ480" s="1233"/>
      <c r="CK480" s="1233"/>
      <c r="CL480" s="1233"/>
      <c r="CM480" s="1233"/>
      <c r="CN480" s="1233"/>
      <c r="CO480" s="1233"/>
      <c r="CP480" s="1233"/>
      <c r="CQ480" s="1233"/>
      <c r="CR480" s="1233"/>
      <c r="CS480" s="1233"/>
      <c r="CT480" s="1233"/>
      <c r="CU480" s="1233"/>
      <c r="CV480" s="1233"/>
      <c r="CW480" s="1233"/>
      <c r="CX480" s="1233"/>
      <c r="CY480" s="1233"/>
      <c r="CZ480" s="1233"/>
      <c r="DA480" s="1233"/>
      <c r="DB480" s="1233"/>
      <c r="DC480" s="1233"/>
      <c r="DD480" s="1233"/>
      <c r="DE480" s="1233"/>
      <c r="DF480" s="1233"/>
      <c r="DG480" s="1233"/>
      <c r="DH480" s="1233"/>
      <c r="DI480" s="1233"/>
      <c r="DJ480" s="1233"/>
      <c r="DK480" s="1233"/>
      <c r="DL480" s="1233"/>
      <c r="DM480" s="1233"/>
      <c r="DN480" s="1233"/>
      <c r="DO480" s="1233"/>
      <c r="DP480" s="1233"/>
      <c r="DQ480" s="1233"/>
      <c r="DR480" s="1233"/>
      <c r="DS480" s="1233"/>
      <c r="DT480" s="1233"/>
      <c r="DU480" s="1233"/>
      <c r="DV480" s="1233"/>
      <c r="DW480" s="1233"/>
      <c r="DX480" s="1233"/>
      <c r="DY480" s="1233"/>
      <c r="DZ480" s="1233"/>
      <c r="EA480" s="1233"/>
      <c r="EB480" s="1233"/>
      <c r="EC480" s="1233"/>
      <c r="ED480" s="1233"/>
      <c r="EE480" s="1233"/>
      <c r="EF480" s="1233"/>
      <c r="EG480" s="1233"/>
      <c r="EH480" s="1253"/>
      <c r="EI480" s="1253"/>
      <c r="EJ480" s="1253"/>
      <c r="EK480" s="1253"/>
      <c r="EM480" s="1233"/>
      <c r="EN480" s="1233"/>
      <c r="EO480" s="1233"/>
      <c r="EP480" s="1233"/>
      <c r="EQ480" s="1233"/>
      <c r="ER480" s="1233"/>
      <c r="ES480" s="1233"/>
      <c r="ET480" s="1233"/>
      <c r="EU480" s="1233"/>
      <c r="EV480" s="1233"/>
      <c r="EW480" s="1233"/>
      <c r="EX480" s="1233"/>
      <c r="EY480" s="1233"/>
      <c r="EZ480" s="1233"/>
      <c r="FA480" s="1233"/>
      <c r="FB480" s="1233"/>
      <c r="FC480" s="1233"/>
      <c r="FD480" s="1233"/>
      <c r="FE480" s="1233"/>
      <c r="FF480" s="1233"/>
      <c r="FG480" s="1233"/>
      <c r="FH480" s="1233"/>
      <c r="FI480" s="1233"/>
      <c r="FJ480" s="1233"/>
      <c r="FK480" s="1233"/>
      <c r="FL480" s="1233"/>
      <c r="FM480" s="1233"/>
      <c r="FN480" s="1233"/>
      <c r="FO480" s="1233"/>
      <c r="FP480" s="1233"/>
      <c r="FQ480" s="1233"/>
      <c r="FR480" s="1233"/>
      <c r="FS480" s="1233"/>
      <c r="FT480" s="1233"/>
      <c r="FU480" s="1233"/>
      <c r="FV480" s="1233"/>
      <c r="FW480" s="1233"/>
      <c r="FX480" s="1233"/>
      <c r="FY480" s="1233"/>
      <c r="FZ480" s="1233"/>
      <c r="GA480" s="1233"/>
      <c r="GB480" s="1233"/>
      <c r="GC480" s="1233"/>
      <c r="GD480" s="1233"/>
      <c r="GE480" s="1233"/>
      <c r="GF480" s="1233"/>
      <c r="GG480" s="1233"/>
      <c r="GH480" s="1233"/>
      <c r="GI480" s="1233"/>
      <c r="GJ480" s="1233"/>
      <c r="GK480" s="1233"/>
      <c r="GL480" s="1233"/>
      <c r="GM480" s="1233"/>
      <c r="GN480" s="1233"/>
      <c r="GO480" s="1233"/>
      <c r="GP480" s="1233"/>
      <c r="GQ480" s="1233"/>
      <c r="GR480" s="1233"/>
      <c r="GS480" s="1233"/>
      <c r="GT480" s="1233"/>
      <c r="GU480" s="1233"/>
      <c r="GV480" s="1233"/>
      <c r="GW480" s="1233"/>
      <c r="GX480" s="1233"/>
      <c r="GY480" s="1233"/>
      <c r="GZ480" s="1233"/>
      <c r="HA480" s="1233"/>
      <c r="HB480" s="1233"/>
      <c r="HC480" s="1233"/>
      <c r="HD480" s="1233"/>
      <c r="HE480" s="1233"/>
      <c r="HF480" s="1233"/>
      <c r="HG480" s="1233"/>
      <c r="HH480" s="1233"/>
      <c r="HI480" s="1233"/>
      <c r="HJ480" s="1233"/>
      <c r="HK480" s="1233"/>
      <c r="HL480" s="1233"/>
      <c r="HM480" s="1233"/>
      <c r="HN480" s="1233"/>
      <c r="HO480" s="1233"/>
    </row>
    <row r="481" spans="32:223" s="325" customFormat="1" x14ac:dyDescent="0.2">
      <c r="AF481" s="932"/>
      <c r="AG481" s="932"/>
      <c r="AH481" s="932"/>
      <c r="AI481" s="932"/>
      <c r="AJ481" s="932"/>
      <c r="AK481" s="932"/>
      <c r="AL481" s="932"/>
      <c r="AM481" s="932"/>
      <c r="AN481" s="932"/>
      <c r="AP481" s="932"/>
      <c r="AQ481" s="932"/>
      <c r="AR481" s="932"/>
      <c r="AS481" s="932"/>
      <c r="AT481" s="932"/>
      <c r="AU481" s="932"/>
      <c r="AV481" s="932"/>
      <c r="AW481" s="932"/>
      <c r="AX481" s="932"/>
      <c r="BA481" s="1253"/>
      <c r="BB481" s="1253"/>
      <c r="BC481" s="1253"/>
      <c r="BE481" s="1233"/>
      <c r="BF481" s="1233"/>
      <c r="BG481" s="1233"/>
      <c r="BH481" s="1233"/>
      <c r="BI481" s="1233"/>
      <c r="BJ481" s="1233"/>
      <c r="BK481" s="1233"/>
      <c r="BL481" s="1233"/>
      <c r="BM481" s="1233"/>
      <c r="BN481" s="1233"/>
      <c r="BO481" s="1233"/>
      <c r="BP481" s="1233"/>
      <c r="BQ481" s="1233"/>
      <c r="BR481" s="1233"/>
      <c r="BS481" s="1233"/>
      <c r="BT481" s="1233"/>
      <c r="BU481" s="1233"/>
      <c r="BV481" s="1233"/>
      <c r="BW481" s="1233"/>
      <c r="BX481" s="1233"/>
      <c r="BY481" s="1233"/>
      <c r="BZ481" s="1233"/>
      <c r="CA481" s="1233"/>
      <c r="CB481" s="1233"/>
      <c r="CC481" s="1233"/>
      <c r="CD481" s="1233"/>
      <c r="CE481" s="1233"/>
      <c r="CF481" s="1233"/>
      <c r="CG481" s="1233"/>
      <c r="CH481" s="1233"/>
      <c r="CI481" s="1233"/>
      <c r="CJ481" s="1233"/>
      <c r="CK481" s="1233"/>
      <c r="CL481" s="1233"/>
      <c r="CM481" s="1233"/>
      <c r="CN481" s="1233"/>
      <c r="CO481" s="1233"/>
      <c r="CP481" s="1233"/>
      <c r="CQ481" s="1233"/>
      <c r="CR481" s="1233"/>
      <c r="CS481" s="1233"/>
      <c r="CT481" s="1233"/>
      <c r="CU481" s="1233"/>
      <c r="CV481" s="1233"/>
      <c r="CW481" s="1233"/>
      <c r="CX481" s="1233"/>
      <c r="CY481" s="1233"/>
      <c r="CZ481" s="1233"/>
      <c r="DA481" s="1233"/>
      <c r="DB481" s="1233"/>
      <c r="DC481" s="1233"/>
      <c r="DD481" s="1233"/>
      <c r="DE481" s="1233"/>
      <c r="DF481" s="1233"/>
      <c r="DG481" s="1233"/>
      <c r="DH481" s="1233"/>
      <c r="DI481" s="1233"/>
      <c r="DJ481" s="1233"/>
      <c r="DK481" s="1233"/>
      <c r="DL481" s="1233"/>
      <c r="DM481" s="1233"/>
      <c r="DN481" s="1233"/>
      <c r="DO481" s="1233"/>
      <c r="DP481" s="1233"/>
      <c r="DQ481" s="1233"/>
      <c r="DR481" s="1233"/>
      <c r="DS481" s="1233"/>
      <c r="DT481" s="1233"/>
      <c r="DU481" s="1233"/>
      <c r="DV481" s="1233"/>
      <c r="DW481" s="1233"/>
      <c r="DX481" s="1233"/>
      <c r="DY481" s="1233"/>
      <c r="DZ481" s="1233"/>
      <c r="EA481" s="1233"/>
      <c r="EB481" s="1233"/>
      <c r="EC481" s="1233"/>
      <c r="ED481" s="1233"/>
      <c r="EE481" s="1233"/>
      <c r="EF481" s="1233"/>
      <c r="EG481" s="1233"/>
      <c r="EH481" s="1253"/>
      <c r="EI481" s="1253"/>
      <c r="EJ481" s="1253"/>
      <c r="EK481" s="1253"/>
      <c r="EM481" s="1233"/>
      <c r="EN481" s="1233"/>
      <c r="EO481" s="1233"/>
      <c r="EP481" s="1233"/>
      <c r="EQ481" s="1233"/>
      <c r="ER481" s="1233"/>
      <c r="ES481" s="1233"/>
      <c r="ET481" s="1233"/>
      <c r="EU481" s="1233"/>
      <c r="EV481" s="1233"/>
      <c r="EW481" s="1233"/>
      <c r="EX481" s="1233"/>
      <c r="EY481" s="1233"/>
      <c r="EZ481" s="1233"/>
      <c r="FA481" s="1233"/>
      <c r="FB481" s="1233"/>
      <c r="FC481" s="1233"/>
      <c r="FD481" s="1233"/>
      <c r="FE481" s="1233"/>
      <c r="FF481" s="1233"/>
      <c r="FG481" s="1233"/>
      <c r="FH481" s="1233"/>
      <c r="FI481" s="1233"/>
      <c r="FJ481" s="1233"/>
      <c r="FK481" s="1233"/>
      <c r="FL481" s="1233"/>
      <c r="FM481" s="1233"/>
      <c r="FN481" s="1233"/>
      <c r="FO481" s="1233"/>
      <c r="FP481" s="1233"/>
      <c r="FQ481" s="1233"/>
      <c r="FR481" s="1233"/>
      <c r="FS481" s="1233"/>
      <c r="FT481" s="1233"/>
      <c r="FU481" s="1233"/>
      <c r="FV481" s="1233"/>
      <c r="FW481" s="1233"/>
      <c r="FX481" s="1233"/>
      <c r="FY481" s="1233"/>
      <c r="FZ481" s="1233"/>
      <c r="GA481" s="1233"/>
      <c r="GB481" s="1233"/>
      <c r="GC481" s="1233"/>
      <c r="GD481" s="1233"/>
      <c r="GE481" s="1233"/>
      <c r="GF481" s="1233"/>
      <c r="GG481" s="1233"/>
      <c r="GH481" s="1233"/>
      <c r="GI481" s="1233"/>
      <c r="GJ481" s="1233"/>
      <c r="GK481" s="1233"/>
      <c r="GL481" s="1233"/>
      <c r="GM481" s="1233"/>
      <c r="GN481" s="1233"/>
      <c r="GO481" s="1233"/>
      <c r="GP481" s="1233"/>
      <c r="GQ481" s="1233"/>
      <c r="GR481" s="1233"/>
      <c r="GS481" s="1233"/>
      <c r="GT481" s="1233"/>
      <c r="GU481" s="1233"/>
      <c r="GV481" s="1233"/>
      <c r="GW481" s="1233"/>
      <c r="GX481" s="1233"/>
      <c r="GY481" s="1233"/>
      <c r="GZ481" s="1233"/>
      <c r="HA481" s="1233"/>
      <c r="HB481" s="1233"/>
      <c r="HC481" s="1233"/>
      <c r="HD481" s="1233"/>
      <c r="HE481" s="1233"/>
      <c r="HF481" s="1233"/>
      <c r="HG481" s="1233"/>
      <c r="HH481" s="1233"/>
      <c r="HI481" s="1233"/>
      <c r="HJ481" s="1233"/>
      <c r="HK481" s="1233"/>
      <c r="HL481" s="1233"/>
      <c r="HM481" s="1233"/>
      <c r="HN481" s="1233"/>
      <c r="HO481" s="1233"/>
    </row>
    <row r="482" spans="32:223" s="325" customFormat="1" x14ac:dyDescent="0.2">
      <c r="AF482" s="932"/>
      <c r="AG482" s="932"/>
      <c r="AH482" s="932"/>
      <c r="AI482" s="932"/>
      <c r="AJ482" s="932"/>
      <c r="AK482" s="932"/>
      <c r="AL482" s="932"/>
      <c r="AM482" s="932"/>
      <c r="AN482" s="932"/>
      <c r="AP482" s="932"/>
      <c r="AQ482" s="932"/>
      <c r="AR482" s="932"/>
      <c r="AS482" s="932"/>
      <c r="AT482" s="932"/>
      <c r="AU482" s="932"/>
      <c r="AV482" s="932"/>
      <c r="AW482" s="932"/>
      <c r="AX482" s="932"/>
      <c r="BA482" s="1253"/>
      <c r="BB482" s="1253"/>
      <c r="BC482" s="1253"/>
      <c r="BE482" s="1233"/>
      <c r="BF482" s="1233"/>
      <c r="BG482" s="1233"/>
      <c r="BH482" s="1233"/>
      <c r="BI482" s="1233"/>
      <c r="BJ482" s="1233"/>
      <c r="BK482" s="1233"/>
      <c r="BL482" s="1233"/>
      <c r="BM482" s="1233"/>
      <c r="BN482" s="1233"/>
      <c r="BO482" s="1233"/>
      <c r="BP482" s="1233"/>
      <c r="BQ482" s="1233"/>
      <c r="BR482" s="1233"/>
      <c r="BS482" s="1233"/>
      <c r="BT482" s="1233"/>
      <c r="BU482" s="1233"/>
      <c r="BV482" s="1233"/>
      <c r="BW482" s="1233"/>
      <c r="BX482" s="1233"/>
      <c r="BY482" s="1233"/>
      <c r="BZ482" s="1233"/>
      <c r="CA482" s="1233"/>
      <c r="CB482" s="1233"/>
      <c r="CC482" s="1233"/>
      <c r="CD482" s="1233"/>
      <c r="CE482" s="1233"/>
      <c r="CF482" s="1233"/>
      <c r="CG482" s="1233"/>
      <c r="CH482" s="1233"/>
      <c r="CI482" s="1233"/>
      <c r="CJ482" s="1233"/>
      <c r="CK482" s="1233"/>
      <c r="CL482" s="1233"/>
      <c r="CM482" s="1233"/>
      <c r="CN482" s="1233"/>
      <c r="CO482" s="1233"/>
      <c r="CP482" s="1233"/>
      <c r="CQ482" s="1233"/>
      <c r="CR482" s="1233"/>
      <c r="CS482" s="1233"/>
      <c r="CT482" s="1233"/>
      <c r="CU482" s="1233"/>
      <c r="CV482" s="1233"/>
      <c r="CW482" s="1233"/>
      <c r="CX482" s="1233"/>
      <c r="CY482" s="1233"/>
      <c r="CZ482" s="1233"/>
      <c r="DA482" s="1233"/>
      <c r="DB482" s="1233"/>
      <c r="DC482" s="1233"/>
      <c r="DD482" s="1233"/>
      <c r="DE482" s="1233"/>
      <c r="DF482" s="1233"/>
      <c r="DG482" s="1233"/>
      <c r="DH482" s="1233"/>
      <c r="DI482" s="1233"/>
      <c r="DJ482" s="1233"/>
      <c r="DK482" s="1233"/>
      <c r="DL482" s="1233"/>
      <c r="DM482" s="1233"/>
      <c r="DN482" s="1233"/>
      <c r="DO482" s="1233"/>
      <c r="DP482" s="1233"/>
      <c r="DQ482" s="1233"/>
      <c r="DR482" s="1233"/>
      <c r="DS482" s="1233"/>
      <c r="DT482" s="1233"/>
      <c r="DU482" s="1233"/>
      <c r="DV482" s="1233"/>
      <c r="DW482" s="1233"/>
      <c r="DX482" s="1233"/>
      <c r="DY482" s="1233"/>
      <c r="DZ482" s="1233"/>
      <c r="EA482" s="1233"/>
      <c r="EB482" s="1233"/>
      <c r="EC482" s="1233"/>
      <c r="ED482" s="1233"/>
      <c r="EE482" s="1233"/>
      <c r="EF482" s="1233"/>
      <c r="EG482" s="1233"/>
      <c r="EH482" s="1253"/>
      <c r="EI482" s="1253"/>
      <c r="EJ482" s="1253"/>
      <c r="EK482" s="1253"/>
      <c r="EM482" s="1233"/>
      <c r="EN482" s="1233"/>
      <c r="EO482" s="1233"/>
      <c r="EP482" s="1233"/>
      <c r="EQ482" s="1233"/>
      <c r="ER482" s="1233"/>
      <c r="ES482" s="1233"/>
      <c r="ET482" s="1233"/>
      <c r="EU482" s="1233"/>
      <c r="EV482" s="1233"/>
      <c r="EW482" s="1233"/>
      <c r="EX482" s="1233"/>
      <c r="EY482" s="1233"/>
      <c r="EZ482" s="1233"/>
      <c r="FA482" s="1233"/>
      <c r="FB482" s="1233"/>
      <c r="FC482" s="1233"/>
      <c r="FD482" s="1233"/>
      <c r="FE482" s="1233"/>
      <c r="FF482" s="1233"/>
      <c r="FG482" s="1233"/>
      <c r="FH482" s="1233"/>
      <c r="FI482" s="1233"/>
      <c r="FJ482" s="1233"/>
      <c r="FK482" s="1233"/>
      <c r="FL482" s="1233"/>
      <c r="FM482" s="1233"/>
      <c r="FN482" s="1233"/>
      <c r="FO482" s="1233"/>
      <c r="FP482" s="1233"/>
      <c r="FQ482" s="1233"/>
      <c r="FR482" s="1233"/>
      <c r="FS482" s="1233"/>
      <c r="FT482" s="1233"/>
      <c r="FU482" s="1233"/>
      <c r="FV482" s="1233"/>
      <c r="FW482" s="1233"/>
      <c r="FX482" s="1233"/>
      <c r="FY482" s="1233"/>
      <c r="FZ482" s="1233"/>
      <c r="GA482" s="1233"/>
      <c r="GB482" s="1233"/>
      <c r="GC482" s="1233"/>
      <c r="GD482" s="1233"/>
      <c r="GE482" s="1233"/>
      <c r="GF482" s="1233"/>
      <c r="GG482" s="1233"/>
      <c r="GH482" s="1233"/>
      <c r="GI482" s="1233"/>
      <c r="GJ482" s="1233"/>
      <c r="GK482" s="1233"/>
      <c r="GL482" s="1233"/>
      <c r="GM482" s="1233"/>
      <c r="GN482" s="1233"/>
      <c r="GO482" s="1233"/>
      <c r="GP482" s="1233"/>
      <c r="GQ482" s="1233"/>
      <c r="GR482" s="1233"/>
      <c r="GS482" s="1233"/>
      <c r="GT482" s="1233"/>
      <c r="GU482" s="1233"/>
      <c r="GV482" s="1233"/>
      <c r="GW482" s="1233"/>
      <c r="GX482" s="1233"/>
      <c r="GY482" s="1233"/>
      <c r="GZ482" s="1233"/>
      <c r="HA482" s="1233"/>
      <c r="HB482" s="1233"/>
      <c r="HC482" s="1233"/>
      <c r="HD482" s="1233"/>
      <c r="HE482" s="1233"/>
      <c r="HF482" s="1233"/>
      <c r="HG482" s="1233"/>
      <c r="HH482" s="1233"/>
      <c r="HI482" s="1233"/>
      <c r="HJ482" s="1233"/>
      <c r="HK482" s="1233"/>
      <c r="HL482" s="1233"/>
      <c r="HM482" s="1233"/>
      <c r="HN482" s="1233"/>
      <c r="HO482" s="1233"/>
    </row>
    <row r="483" spans="32:223" s="325" customFormat="1" x14ac:dyDescent="0.2">
      <c r="AF483" s="932"/>
      <c r="AG483" s="932"/>
      <c r="AH483" s="932"/>
      <c r="AI483" s="932"/>
      <c r="AJ483" s="932"/>
      <c r="AK483" s="932"/>
      <c r="AL483" s="932"/>
      <c r="AM483" s="932"/>
      <c r="AN483" s="932"/>
      <c r="AP483" s="932"/>
      <c r="AQ483" s="932"/>
      <c r="AR483" s="932"/>
      <c r="AS483" s="932"/>
      <c r="AT483" s="932"/>
      <c r="AU483" s="932"/>
      <c r="AV483" s="932"/>
      <c r="AW483" s="932"/>
      <c r="AX483" s="932"/>
      <c r="BA483" s="1253"/>
      <c r="BB483" s="1253"/>
      <c r="BC483" s="1253"/>
      <c r="BE483" s="1233"/>
      <c r="BF483" s="1233"/>
      <c r="BG483" s="1233"/>
      <c r="BH483" s="1233"/>
      <c r="BI483" s="1233"/>
      <c r="BJ483" s="1233"/>
      <c r="BK483" s="1233"/>
      <c r="BL483" s="1233"/>
      <c r="BM483" s="1233"/>
      <c r="BN483" s="1233"/>
      <c r="BO483" s="1233"/>
      <c r="BP483" s="1233"/>
      <c r="BQ483" s="1233"/>
      <c r="BR483" s="1233"/>
      <c r="BS483" s="1233"/>
      <c r="BT483" s="1233"/>
      <c r="BU483" s="1233"/>
      <c r="BV483" s="1233"/>
      <c r="BW483" s="1233"/>
      <c r="BX483" s="1233"/>
      <c r="BY483" s="1233"/>
      <c r="BZ483" s="1233"/>
      <c r="CA483" s="1233"/>
      <c r="CB483" s="1233"/>
      <c r="CC483" s="1233"/>
      <c r="CD483" s="1233"/>
      <c r="CE483" s="1233"/>
      <c r="CF483" s="1233"/>
      <c r="CG483" s="1233"/>
      <c r="CH483" s="1233"/>
      <c r="CI483" s="1233"/>
      <c r="CJ483" s="1233"/>
      <c r="CK483" s="1233"/>
      <c r="CL483" s="1233"/>
      <c r="CM483" s="1233"/>
      <c r="CN483" s="1233"/>
      <c r="CO483" s="1233"/>
      <c r="CP483" s="1233"/>
      <c r="CQ483" s="1233"/>
      <c r="CR483" s="1233"/>
      <c r="CS483" s="1233"/>
      <c r="CT483" s="1233"/>
      <c r="CU483" s="1233"/>
      <c r="CV483" s="1233"/>
      <c r="CW483" s="1233"/>
      <c r="CX483" s="1233"/>
      <c r="CY483" s="1233"/>
      <c r="CZ483" s="1233"/>
      <c r="DA483" s="1233"/>
      <c r="DB483" s="1233"/>
      <c r="DC483" s="1233"/>
      <c r="DD483" s="1233"/>
      <c r="DE483" s="1233"/>
      <c r="DF483" s="1233"/>
      <c r="DG483" s="1233"/>
      <c r="DH483" s="1233"/>
      <c r="DI483" s="1233"/>
      <c r="DJ483" s="1233"/>
      <c r="DK483" s="1233"/>
      <c r="DL483" s="1233"/>
      <c r="DM483" s="1233"/>
      <c r="DN483" s="1233"/>
      <c r="DO483" s="1233"/>
      <c r="DP483" s="1233"/>
      <c r="DQ483" s="1233"/>
      <c r="DR483" s="1233"/>
      <c r="DS483" s="1233"/>
      <c r="DT483" s="1233"/>
      <c r="DU483" s="1233"/>
      <c r="DV483" s="1233"/>
      <c r="DW483" s="1233"/>
      <c r="DX483" s="1233"/>
      <c r="DY483" s="1233"/>
      <c r="DZ483" s="1233"/>
      <c r="EA483" s="1233"/>
      <c r="EB483" s="1233"/>
      <c r="EC483" s="1233"/>
      <c r="ED483" s="1233"/>
      <c r="EE483" s="1233"/>
      <c r="EF483" s="1233"/>
      <c r="EG483" s="1233"/>
      <c r="EH483" s="1253"/>
      <c r="EI483" s="1253"/>
      <c r="EJ483" s="1253"/>
      <c r="EK483" s="1253"/>
      <c r="EM483" s="1233"/>
      <c r="EN483" s="1233"/>
      <c r="EO483" s="1233"/>
      <c r="EP483" s="1233"/>
      <c r="EQ483" s="1233"/>
      <c r="ER483" s="1233"/>
      <c r="ES483" s="1233"/>
      <c r="ET483" s="1233"/>
      <c r="EU483" s="1233"/>
      <c r="EV483" s="1233"/>
      <c r="EW483" s="1233"/>
      <c r="EX483" s="1233"/>
      <c r="EY483" s="1233"/>
      <c r="EZ483" s="1233"/>
      <c r="FA483" s="1233"/>
      <c r="FB483" s="1233"/>
      <c r="FC483" s="1233"/>
      <c r="FD483" s="1233"/>
      <c r="FE483" s="1233"/>
      <c r="FF483" s="1233"/>
      <c r="FG483" s="1233"/>
      <c r="FH483" s="1233"/>
      <c r="FI483" s="1233"/>
      <c r="FJ483" s="1233"/>
      <c r="FK483" s="1233"/>
      <c r="FL483" s="1233"/>
      <c r="FM483" s="1233"/>
      <c r="FN483" s="1233"/>
      <c r="FO483" s="1233"/>
      <c r="FP483" s="1233"/>
      <c r="FQ483" s="1233"/>
      <c r="FR483" s="1233"/>
      <c r="FS483" s="1233"/>
      <c r="FT483" s="1233"/>
      <c r="FU483" s="1233"/>
      <c r="FV483" s="1233"/>
      <c r="FW483" s="1233"/>
      <c r="FX483" s="1233"/>
      <c r="FY483" s="1233"/>
      <c r="FZ483" s="1233"/>
      <c r="GA483" s="1233"/>
      <c r="GB483" s="1233"/>
      <c r="GC483" s="1233"/>
      <c r="GD483" s="1233"/>
      <c r="GE483" s="1233"/>
      <c r="GF483" s="1233"/>
      <c r="GG483" s="1233"/>
      <c r="GH483" s="1233"/>
      <c r="GI483" s="1233"/>
      <c r="GJ483" s="1233"/>
      <c r="GK483" s="1233"/>
      <c r="GL483" s="1233"/>
      <c r="GM483" s="1233"/>
      <c r="GN483" s="1233"/>
      <c r="GO483" s="1233"/>
      <c r="GP483" s="1233"/>
      <c r="GQ483" s="1233"/>
      <c r="GR483" s="1233"/>
      <c r="GS483" s="1233"/>
      <c r="GT483" s="1233"/>
      <c r="GU483" s="1233"/>
      <c r="GV483" s="1233"/>
      <c r="GW483" s="1233"/>
      <c r="GX483" s="1233"/>
      <c r="GY483" s="1233"/>
      <c r="GZ483" s="1233"/>
      <c r="HA483" s="1233"/>
      <c r="HB483" s="1233"/>
      <c r="HC483" s="1233"/>
      <c r="HD483" s="1233"/>
      <c r="HE483" s="1233"/>
      <c r="HF483" s="1233"/>
      <c r="HG483" s="1233"/>
      <c r="HH483" s="1233"/>
      <c r="HI483" s="1233"/>
      <c r="HJ483" s="1233"/>
      <c r="HK483" s="1233"/>
      <c r="HL483" s="1233"/>
      <c r="HM483" s="1233"/>
      <c r="HN483" s="1233"/>
      <c r="HO483" s="1233"/>
    </row>
    <row r="484" spans="32:223" s="325" customFormat="1" x14ac:dyDescent="0.2">
      <c r="AF484" s="932"/>
      <c r="AG484" s="932"/>
      <c r="AH484" s="932"/>
      <c r="AI484" s="932"/>
      <c r="AJ484" s="932"/>
      <c r="AK484" s="932"/>
      <c r="AL484" s="932"/>
      <c r="AM484" s="932"/>
      <c r="AN484" s="932"/>
      <c r="AP484" s="932"/>
      <c r="AQ484" s="932"/>
      <c r="AR484" s="932"/>
      <c r="AS484" s="932"/>
      <c r="AT484" s="932"/>
      <c r="AU484" s="932"/>
      <c r="AV484" s="932"/>
      <c r="AW484" s="932"/>
      <c r="AX484" s="932"/>
      <c r="BA484" s="1253"/>
      <c r="BB484" s="1253"/>
      <c r="BC484" s="1253"/>
      <c r="BE484" s="1233"/>
      <c r="BF484" s="1233"/>
      <c r="BG484" s="1233"/>
      <c r="BH484" s="1233"/>
      <c r="BI484" s="1233"/>
      <c r="BJ484" s="1233"/>
      <c r="BK484" s="1233"/>
      <c r="BL484" s="1233"/>
      <c r="BM484" s="1233"/>
      <c r="BN484" s="1233"/>
      <c r="BO484" s="1233"/>
      <c r="BP484" s="1233"/>
      <c r="BQ484" s="1233"/>
      <c r="BR484" s="1233"/>
      <c r="BS484" s="1233"/>
      <c r="BT484" s="1233"/>
      <c r="BU484" s="1233"/>
      <c r="BV484" s="1233"/>
      <c r="BW484" s="1233"/>
      <c r="BX484" s="1233"/>
      <c r="BY484" s="1233"/>
      <c r="BZ484" s="1233"/>
      <c r="CA484" s="1233"/>
      <c r="CB484" s="1233"/>
      <c r="CC484" s="1233"/>
      <c r="CD484" s="1233"/>
      <c r="CE484" s="1233"/>
      <c r="CF484" s="1233"/>
      <c r="CG484" s="1233"/>
      <c r="CH484" s="1233"/>
      <c r="CI484" s="1233"/>
      <c r="CJ484" s="1233"/>
      <c r="CK484" s="1233"/>
      <c r="CL484" s="1233"/>
      <c r="CM484" s="1233"/>
      <c r="CN484" s="1233"/>
      <c r="CO484" s="1233"/>
      <c r="CP484" s="1233"/>
      <c r="CQ484" s="1233"/>
      <c r="CR484" s="1233"/>
      <c r="CS484" s="1233"/>
      <c r="CT484" s="1233"/>
      <c r="CU484" s="1233"/>
      <c r="CV484" s="1233"/>
      <c r="CW484" s="1233"/>
      <c r="CX484" s="1233"/>
      <c r="CY484" s="1233"/>
      <c r="CZ484" s="1233"/>
      <c r="DA484" s="1233"/>
      <c r="DB484" s="1233"/>
      <c r="DC484" s="1233"/>
      <c r="DD484" s="1233"/>
      <c r="DE484" s="1233"/>
      <c r="DF484" s="1233"/>
      <c r="DG484" s="1233"/>
      <c r="DH484" s="1233"/>
      <c r="DI484" s="1233"/>
      <c r="DJ484" s="1233"/>
      <c r="DK484" s="1233"/>
      <c r="DL484" s="1233"/>
      <c r="DM484" s="1233"/>
      <c r="DN484" s="1233"/>
      <c r="DO484" s="1233"/>
      <c r="DP484" s="1233"/>
      <c r="DQ484" s="1233"/>
      <c r="DR484" s="1233"/>
      <c r="DS484" s="1233"/>
      <c r="DT484" s="1233"/>
      <c r="DU484" s="1233"/>
      <c r="DV484" s="1233"/>
      <c r="DW484" s="1233"/>
      <c r="DX484" s="1233"/>
      <c r="DY484" s="1233"/>
      <c r="DZ484" s="1233"/>
      <c r="EA484" s="1233"/>
      <c r="EB484" s="1233"/>
      <c r="EC484" s="1233"/>
      <c r="ED484" s="1233"/>
      <c r="EE484" s="1233"/>
      <c r="EF484" s="1233"/>
      <c r="EG484" s="1233"/>
      <c r="EH484" s="1253"/>
      <c r="EI484" s="1253"/>
      <c r="EJ484" s="1253"/>
      <c r="EK484" s="1253"/>
      <c r="EM484" s="1233"/>
      <c r="EN484" s="1233"/>
      <c r="EO484" s="1233"/>
      <c r="EP484" s="1233"/>
      <c r="EQ484" s="1233"/>
      <c r="ER484" s="1233"/>
      <c r="ES484" s="1233"/>
      <c r="ET484" s="1233"/>
      <c r="EU484" s="1233"/>
      <c r="EV484" s="1233"/>
      <c r="EW484" s="1233"/>
      <c r="EX484" s="1233"/>
      <c r="EY484" s="1233"/>
      <c r="EZ484" s="1233"/>
      <c r="FA484" s="1233"/>
      <c r="FB484" s="1233"/>
      <c r="FC484" s="1233"/>
      <c r="FD484" s="1233"/>
      <c r="FE484" s="1233"/>
      <c r="FF484" s="1233"/>
      <c r="FG484" s="1233"/>
      <c r="FH484" s="1233"/>
      <c r="FI484" s="1233"/>
      <c r="FJ484" s="1233"/>
      <c r="FK484" s="1233"/>
      <c r="FL484" s="1233"/>
      <c r="FM484" s="1233"/>
      <c r="FN484" s="1233"/>
      <c r="FO484" s="1233"/>
      <c r="FP484" s="1233"/>
      <c r="FQ484" s="1233"/>
      <c r="FR484" s="1233"/>
      <c r="FS484" s="1233"/>
      <c r="FT484" s="1233"/>
      <c r="FU484" s="1233"/>
      <c r="FV484" s="1233"/>
      <c r="FW484" s="1233"/>
      <c r="FX484" s="1233"/>
      <c r="FY484" s="1233"/>
      <c r="FZ484" s="1233"/>
      <c r="GA484" s="1233"/>
      <c r="GB484" s="1233"/>
      <c r="GC484" s="1233"/>
      <c r="GD484" s="1233"/>
      <c r="GE484" s="1233"/>
      <c r="GF484" s="1233"/>
      <c r="GG484" s="1233"/>
      <c r="GH484" s="1233"/>
      <c r="GI484" s="1233"/>
      <c r="GJ484" s="1233"/>
      <c r="GK484" s="1233"/>
      <c r="GL484" s="1233"/>
      <c r="GM484" s="1233"/>
      <c r="GN484" s="1233"/>
      <c r="GO484" s="1233"/>
      <c r="GP484" s="1233"/>
      <c r="GQ484" s="1233"/>
      <c r="GR484" s="1233"/>
      <c r="GS484" s="1233"/>
      <c r="GT484" s="1233"/>
      <c r="GU484" s="1233"/>
      <c r="GV484" s="1233"/>
      <c r="GW484" s="1233"/>
      <c r="GX484" s="1233"/>
      <c r="GY484" s="1233"/>
      <c r="GZ484" s="1233"/>
      <c r="HA484" s="1233"/>
      <c r="HB484" s="1233"/>
      <c r="HC484" s="1233"/>
      <c r="HD484" s="1233"/>
      <c r="HE484" s="1233"/>
      <c r="HF484" s="1233"/>
      <c r="HG484" s="1233"/>
      <c r="HH484" s="1233"/>
      <c r="HI484" s="1233"/>
      <c r="HJ484" s="1233"/>
      <c r="HK484" s="1233"/>
      <c r="HL484" s="1233"/>
      <c r="HM484" s="1233"/>
      <c r="HN484" s="1233"/>
      <c r="HO484" s="1233"/>
    </row>
    <row r="485" spans="32:223" s="325" customFormat="1" x14ac:dyDescent="0.2">
      <c r="AF485" s="932"/>
      <c r="AG485" s="932"/>
      <c r="AH485" s="932"/>
      <c r="AI485" s="932"/>
      <c r="AJ485" s="932"/>
      <c r="AK485" s="932"/>
      <c r="AL485" s="932"/>
      <c r="AM485" s="932"/>
      <c r="AN485" s="932"/>
      <c r="AP485" s="932"/>
      <c r="AQ485" s="932"/>
      <c r="AR485" s="932"/>
      <c r="AS485" s="932"/>
      <c r="AT485" s="932"/>
      <c r="AU485" s="932"/>
      <c r="AV485" s="932"/>
      <c r="AW485" s="932"/>
      <c r="AX485" s="932"/>
      <c r="BA485" s="1253"/>
      <c r="BB485" s="1253"/>
      <c r="BC485" s="1253"/>
      <c r="BE485" s="1233"/>
      <c r="BF485" s="1233"/>
      <c r="BG485" s="1233"/>
      <c r="BH485" s="1233"/>
      <c r="BI485" s="1233"/>
      <c r="BJ485" s="1233"/>
      <c r="BK485" s="1233"/>
      <c r="BL485" s="1233"/>
      <c r="BM485" s="1233"/>
      <c r="BN485" s="1233"/>
      <c r="BO485" s="1233"/>
      <c r="BP485" s="1233"/>
      <c r="BQ485" s="1233"/>
      <c r="BR485" s="1233"/>
      <c r="BS485" s="1233"/>
      <c r="BT485" s="1233"/>
      <c r="BU485" s="1233"/>
      <c r="BV485" s="1233"/>
      <c r="BW485" s="1233"/>
      <c r="BX485" s="1233"/>
      <c r="BY485" s="1233"/>
      <c r="BZ485" s="1233"/>
      <c r="CA485" s="1233"/>
      <c r="CB485" s="1233"/>
      <c r="CC485" s="1233"/>
      <c r="CD485" s="1233"/>
      <c r="CE485" s="1233"/>
      <c r="CF485" s="1233"/>
      <c r="CG485" s="1233"/>
      <c r="CH485" s="1233"/>
      <c r="CI485" s="1233"/>
      <c r="CJ485" s="1233"/>
      <c r="CK485" s="1233"/>
      <c r="CL485" s="1233"/>
      <c r="CM485" s="1233"/>
      <c r="CN485" s="1233"/>
      <c r="CO485" s="1233"/>
      <c r="CP485" s="1233"/>
      <c r="CQ485" s="1233"/>
      <c r="CR485" s="1233"/>
      <c r="CS485" s="1233"/>
      <c r="CT485" s="1233"/>
      <c r="CU485" s="1233"/>
      <c r="CV485" s="1233"/>
      <c r="CW485" s="1233"/>
      <c r="CX485" s="1233"/>
      <c r="CY485" s="1233"/>
      <c r="CZ485" s="1233"/>
      <c r="DA485" s="1233"/>
      <c r="DB485" s="1233"/>
      <c r="DC485" s="1233"/>
      <c r="DD485" s="1233"/>
      <c r="DE485" s="1233"/>
      <c r="DF485" s="1233"/>
      <c r="DG485" s="1233"/>
      <c r="DH485" s="1233"/>
      <c r="DI485" s="1233"/>
      <c r="DJ485" s="1233"/>
      <c r="DK485" s="1233"/>
      <c r="DL485" s="1233"/>
      <c r="DM485" s="1233"/>
      <c r="DN485" s="1233"/>
      <c r="DO485" s="1233"/>
      <c r="DP485" s="1233"/>
      <c r="DQ485" s="1233"/>
      <c r="DR485" s="1233"/>
      <c r="DS485" s="1233"/>
      <c r="DT485" s="1233"/>
      <c r="DU485" s="1233"/>
      <c r="DV485" s="1233"/>
      <c r="DW485" s="1233"/>
      <c r="DX485" s="1233"/>
      <c r="DY485" s="1233"/>
      <c r="DZ485" s="1233"/>
      <c r="EA485" s="1233"/>
      <c r="EB485" s="1233"/>
      <c r="EC485" s="1233"/>
      <c r="ED485" s="1233"/>
      <c r="EE485" s="1233"/>
      <c r="EF485" s="1233"/>
      <c r="EG485" s="1233"/>
      <c r="EH485" s="1253"/>
      <c r="EI485" s="1253"/>
      <c r="EJ485" s="1253"/>
      <c r="EK485" s="1253"/>
      <c r="EM485" s="1233"/>
      <c r="EN485" s="1233"/>
      <c r="EO485" s="1233"/>
      <c r="EP485" s="1233"/>
      <c r="EQ485" s="1233"/>
      <c r="ER485" s="1233"/>
      <c r="ES485" s="1233"/>
      <c r="ET485" s="1233"/>
      <c r="EU485" s="1233"/>
      <c r="EV485" s="1233"/>
      <c r="EW485" s="1233"/>
      <c r="EX485" s="1233"/>
      <c r="EY485" s="1233"/>
      <c r="EZ485" s="1233"/>
      <c r="FA485" s="1233"/>
      <c r="FB485" s="1233"/>
      <c r="FC485" s="1233"/>
      <c r="FD485" s="1233"/>
      <c r="FE485" s="1233"/>
      <c r="FF485" s="1233"/>
      <c r="FG485" s="1233"/>
      <c r="FH485" s="1233"/>
      <c r="FI485" s="1233"/>
      <c r="FJ485" s="1233"/>
      <c r="FK485" s="1233"/>
      <c r="FL485" s="1233"/>
      <c r="FM485" s="1233"/>
      <c r="FN485" s="1233"/>
      <c r="FO485" s="1233"/>
      <c r="FP485" s="1233"/>
      <c r="FQ485" s="1233"/>
      <c r="FR485" s="1233"/>
      <c r="FS485" s="1233"/>
      <c r="FT485" s="1233"/>
      <c r="FU485" s="1233"/>
      <c r="FV485" s="1233"/>
      <c r="FW485" s="1233"/>
      <c r="FX485" s="1233"/>
      <c r="FY485" s="1233"/>
      <c r="FZ485" s="1233"/>
      <c r="GA485" s="1233"/>
      <c r="GB485" s="1233"/>
      <c r="GC485" s="1233"/>
      <c r="GD485" s="1233"/>
      <c r="GE485" s="1233"/>
      <c r="GF485" s="1233"/>
      <c r="GG485" s="1233"/>
      <c r="GH485" s="1233"/>
      <c r="GI485" s="1233"/>
      <c r="GJ485" s="1233"/>
      <c r="GK485" s="1233"/>
      <c r="GL485" s="1233"/>
      <c r="GM485" s="1233"/>
      <c r="GN485" s="1233"/>
      <c r="GO485" s="1233"/>
      <c r="GP485" s="1233"/>
      <c r="GQ485" s="1233"/>
      <c r="GR485" s="1233"/>
      <c r="GS485" s="1233"/>
      <c r="GT485" s="1233"/>
      <c r="GU485" s="1233"/>
      <c r="GV485" s="1233"/>
      <c r="GW485" s="1233"/>
      <c r="GX485" s="1233"/>
      <c r="GY485" s="1233"/>
      <c r="GZ485" s="1233"/>
      <c r="HA485" s="1233"/>
      <c r="HB485" s="1233"/>
      <c r="HC485" s="1233"/>
      <c r="HD485" s="1233"/>
      <c r="HE485" s="1233"/>
      <c r="HF485" s="1233"/>
      <c r="HG485" s="1233"/>
      <c r="HH485" s="1233"/>
      <c r="HI485" s="1233"/>
      <c r="HJ485" s="1233"/>
      <c r="HK485" s="1233"/>
      <c r="HL485" s="1233"/>
      <c r="HM485" s="1233"/>
      <c r="HN485" s="1233"/>
      <c r="HO485" s="1233"/>
    </row>
    <row r="486" spans="32:223" s="325" customFormat="1" x14ac:dyDescent="0.2">
      <c r="AF486" s="932"/>
      <c r="AG486" s="932"/>
      <c r="AH486" s="932"/>
      <c r="AI486" s="932"/>
      <c r="AJ486" s="932"/>
      <c r="AK486" s="932"/>
      <c r="AL486" s="932"/>
      <c r="AM486" s="932"/>
      <c r="AN486" s="932"/>
      <c r="AP486" s="932"/>
      <c r="AQ486" s="932"/>
      <c r="AR486" s="932"/>
      <c r="AS486" s="932"/>
      <c r="AT486" s="932"/>
      <c r="AU486" s="932"/>
      <c r="AV486" s="932"/>
      <c r="AW486" s="932"/>
      <c r="AX486" s="932"/>
      <c r="BA486" s="1253"/>
      <c r="BB486" s="1253"/>
      <c r="BC486" s="1253"/>
      <c r="BE486" s="1233"/>
      <c r="BF486" s="1233"/>
      <c r="BG486" s="1233"/>
      <c r="BH486" s="1233"/>
      <c r="BI486" s="1233"/>
      <c r="BJ486" s="1233"/>
      <c r="BK486" s="1233"/>
      <c r="BL486" s="1233"/>
      <c r="BM486" s="1233"/>
      <c r="BN486" s="1233"/>
      <c r="BO486" s="1233"/>
      <c r="BP486" s="1233"/>
      <c r="BQ486" s="1233"/>
      <c r="BR486" s="1233"/>
      <c r="BS486" s="1233"/>
      <c r="BT486" s="1233"/>
      <c r="BU486" s="1233"/>
      <c r="BV486" s="1233"/>
      <c r="BW486" s="1233"/>
      <c r="BX486" s="1233"/>
      <c r="BY486" s="1233"/>
      <c r="BZ486" s="1233"/>
      <c r="CA486" s="1233"/>
      <c r="CB486" s="1233"/>
      <c r="CC486" s="1233"/>
      <c r="CD486" s="1233"/>
      <c r="CE486" s="1233"/>
      <c r="CF486" s="1233"/>
      <c r="CG486" s="1233"/>
      <c r="CH486" s="1233"/>
      <c r="CI486" s="1233"/>
      <c r="CJ486" s="1233"/>
      <c r="CK486" s="1233"/>
      <c r="CL486" s="1233"/>
      <c r="CM486" s="1233"/>
      <c r="CN486" s="1233"/>
      <c r="CO486" s="1233"/>
      <c r="CP486" s="1233"/>
      <c r="CQ486" s="1233"/>
      <c r="CR486" s="1233"/>
      <c r="CS486" s="1233"/>
      <c r="CT486" s="1233"/>
      <c r="CU486" s="1233"/>
      <c r="CV486" s="1233"/>
      <c r="CW486" s="1233"/>
      <c r="CX486" s="1233"/>
      <c r="CY486" s="1233"/>
      <c r="CZ486" s="1233"/>
      <c r="DA486" s="1233"/>
      <c r="DB486" s="1233"/>
      <c r="DC486" s="1233"/>
      <c r="DD486" s="1233"/>
      <c r="DE486" s="1233"/>
      <c r="DF486" s="1233"/>
      <c r="DG486" s="1233"/>
      <c r="DH486" s="1233"/>
      <c r="DI486" s="1233"/>
      <c r="DJ486" s="1233"/>
      <c r="DK486" s="1233"/>
      <c r="DL486" s="1233"/>
      <c r="DM486" s="1233"/>
      <c r="DN486" s="1233"/>
      <c r="DO486" s="1233"/>
      <c r="DP486" s="1233"/>
      <c r="DQ486" s="1233"/>
      <c r="DR486" s="1233"/>
      <c r="DS486" s="1233"/>
      <c r="DT486" s="1233"/>
      <c r="DU486" s="1233"/>
      <c r="DV486" s="1233"/>
      <c r="DW486" s="1233"/>
      <c r="DX486" s="1233"/>
      <c r="DY486" s="1233"/>
      <c r="DZ486" s="1233"/>
      <c r="EA486" s="1233"/>
      <c r="EB486" s="1233"/>
      <c r="EC486" s="1233"/>
      <c r="ED486" s="1233"/>
      <c r="EE486" s="1233"/>
      <c r="EF486" s="1233"/>
      <c r="EG486" s="1233"/>
      <c r="EH486" s="1253"/>
      <c r="EI486" s="1253"/>
      <c r="EJ486" s="1253"/>
      <c r="EK486" s="1253"/>
      <c r="EM486" s="1233"/>
      <c r="EN486" s="1233"/>
      <c r="EO486" s="1233"/>
      <c r="EP486" s="1233"/>
      <c r="EQ486" s="1233"/>
      <c r="ER486" s="1233"/>
      <c r="ES486" s="1233"/>
      <c r="ET486" s="1233"/>
      <c r="EU486" s="1233"/>
      <c r="EV486" s="1233"/>
      <c r="EW486" s="1233"/>
      <c r="EX486" s="1233"/>
      <c r="EY486" s="1233"/>
      <c r="EZ486" s="1233"/>
      <c r="FA486" s="1233"/>
      <c r="FB486" s="1233"/>
      <c r="FC486" s="1233"/>
      <c r="FD486" s="1233"/>
      <c r="FE486" s="1233"/>
      <c r="FF486" s="1233"/>
      <c r="FG486" s="1233"/>
      <c r="FH486" s="1233"/>
      <c r="FI486" s="1233"/>
      <c r="FJ486" s="1233"/>
      <c r="FK486" s="1233"/>
      <c r="FL486" s="1233"/>
      <c r="FM486" s="1233"/>
      <c r="FN486" s="1233"/>
      <c r="FO486" s="1233"/>
      <c r="FP486" s="1233"/>
      <c r="FQ486" s="1233"/>
      <c r="FR486" s="1233"/>
      <c r="FS486" s="1233"/>
      <c r="FT486" s="1233"/>
      <c r="FU486" s="1233"/>
      <c r="FV486" s="1233"/>
      <c r="FW486" s="1233"/>
      <c r="FX486" s="1233"/>
      <c r="FY486" s="1233"/>
      <c r="FZ486" s="1233"/>
      <c r="GA486" s="1233"/>
      <c r="GB486" s="1233"/>
      <c r="GC486" s="1233"/>
      <c r="GD486" s="1233"/>
      <c r="GE486" s="1233"/>
      <c r="GF486" s="1233"/>
      <c r="GG486" s="1233"/>
      <c r="GH486" s="1233"/>
      <c r="GI486" s="1233"/>
      <c r="GJ486" s="1233"/>
      <c r="GK486" s="1233"/>
      <c r="GL486" s="1233"/>
      <c r="GM486" s="1233"/>
      <c r="GN486" s="1233"/>
      <c r="GO486" s="1233"/>
      <c r="GP486" s="1233"/>
      <c r="GQ486" s="1233"/>
      <c r="GR486" s="1233"/>
      <c r="GS486" s="1233"/>
      <c r="GT486" s="1233"/>
      <c r="GU486" s="1233"/>
      <c r="GV486" s="1233"/>
      <c r="GW486" s="1233"/>
      <c r="GX486" s="1233"/>
      <c r="GY486" s="1233"/>
      <c r="GZ486" s="1233"/>
      <c r="HA486" s="1233"/>
      <c r="HB486" s="1233"/>
      <c r="HC486" s="1233"/>
      <c r="HD486" s="1233"/>
      <c r="HE486" s="1233"/>
      <c r="HF486" s="1233"/>
      <c r="HG486" s="1233"/>
      <c r="HH486" s="1233"/>
      <c r="HI486" s="1233"/>
      <c r="HJ486" s="1233"/>
      <c r="HK486" s="1233"/>
      <c r="HL486" s="1233"/>
      <c r="HM486" s="1233"/>
      <c r="HN486" s="1233"/>
      <c r="HO486" s="1233"/>
    </row>
    <row r="487" spans="32:223" s="325" customFormat="1" x14ac:dyDescent="0.2">
      <c r="AF487" s="932"/>
      <c r="AG487" s="932"/>
      <c r="AH487" s="932"/>
      <c r="AI487" s="932"/>
      <c r="AJ487" s="932"/>
      <c r="AK487" s="932"/>
      <c r="AL487" s="932"/>
      <c r="AM487" s="932"/>
      <c r="AN487" s="932"/>
      <c r="AP487" s="932"/>
      <c r="AQ487" s="932"/>
      <c r="AR487" s="932"/>
      <c r="AS487" s="932"/>
      <c r="AT487" s="932"/>
      <c r="AU487" s="932"/>
      <c r="AV487" s="932"/>
      <c r="AW487" s="932"/>
      <c r="AX487" s="932"/>
      <c r="BA487" s="1253"/>
      <c r="BB487" s="1253"/>
      <c r="BC487" s="1253"/>
      <c r="BE487" s="1233"/>
      <c r="BF487" s="1233"/>
      <c r="BG487" s="1233"/>
      <c r="BH487" s="1233"/>
      <c r="BI487" s="1233"/>
      <c r="BJ487" s="1233"/>
      <c r="BK487" s="1233"/>
      <c r="BL487" s="1233"/>
      <c r="BM487" s="1233"/>
      <c r="BN487" s="1233"/>
      <c r="BO487" s="1233"/>
      <c r="BP487" s="1233"/>
      <c r="BQ487" s="1233"/>
      <c r="BR487" s="1233"/>
      <c r="BS487" s="1233"/>
      <c r="BT487" s="1233"/>
      <c r="BU487" s="1233"/>
      <c r="BV487" s="1233"/>
      <c r="BW487" s="1233"/>
      <c r="BX487" s="1233"/>
      <c r="BY487" s="1233"/>
      <c r="BZ487" s="1233"/>
      <c r="CA487" s="1233"/>
      <c r="CB487" s="1233"/>
      <c r="CC487" s="1233"/>
      <c r="CD487" s="1233"/>
      <c r="CE487" s="1233"/>
      <c r="CF487" s="1233"/>
      <c r="CG487" s="1233"/>
      <c r="CH487" s="1233"/>
      <c r="CI487" s="1233"/>
      <c r="CJ487" s="1233"/>
      <c r="CK487" s="1233"/>
      <c r="CL487" s="1233"/>
      <c r="CM487" s="1233"/>
      <c r="CN487" s="1233"/>
      <c r="CO487" s="1233"/>
      <c r="CP487" s="1233"/>
      <c r="CQ487" s="1233"/>
      <c r="CR487" s="1233"/>
      <c r="CS487" s="1233"/>
      <c r="CT487" s="1233"/>
      <c r="CU487" s="1233"/>
      <c r="CV487" s="1233"/>
      <c r="CW487" s="1233"/>
      <c r="CX487" s="1233"/>
      <c r="CY487" s="1233"/>
      <c r="CZ487" s="1233"/>
      <c r="DA487" s="1233"/>
      <c r="DB487" s="1233"/>
      <c r="DC487" s="1233"/>
      <c r="DD487" s="1233"/>
      <c r="DE487" s="1233"/>
      <c r="DF487" s="1233"/>
      <c r="DG487" s="1233"/>
      <c r="DH487" s="1233"/>
      <c r="DI487" s="1233"/>
      <c r="DJ487" s="1233"/>
      <c r="DK487" s="1233"/>
      <c r="DL487" s="1233"/>
      <c r="DM487" s="1233"/>
      <c r="DN487" s="1233"/>
      <c r="DO487" s="1233"/>
      <c r="DP487" s="1233"/>
      <c r="DQ487" s="1233"/>
      <c r="DR487" s="1233"/>
      <c r="DS487" s="1233"/>
      <c r="DT487" s="1233"/>
      <c r="DU487" s="1233"/>
      <c r="DV487" s="1233"/>
      <c r="DW487" s="1233"/>
      <c r="DX487" s="1233"/>
      <c r="DY487" s="1233"/>
      <c r="DZ487" s="1233"/>
      <c r="EA487" s="1233"/>
      <c r="EB487" s="1233"/>
      <c r="EC487" s="1233"/>
      <c r="ED487" s="1233"/>
      <c r="EE487" s="1233"/>
      <c r="EF487" s="1233"/>
      <c r="EG487" s="1233"/>
      <c r="EH487" s="1253"/>
      <c r="EI487" s="1253"/>
      <c r="EJ487" s="1253"/>
      <c r="EK487" s="1253"/>
      <c r="EM487" s="1233"/>
      <c r="EN487" s="1233"/>
      <c r="EO487" s="1233"/>
      <c r="EP487" s="1233"/>
      <c r="EQ487" s="1233"/>
      <c r="ER487" s="1233"/>
      <c r="ES487" s="1233"/>
      <c r="ET487" s="1233"/>
      <c r="EU487" s="1233"/>
      <c r="EV487" s="1233"/>
      <c r="EW487" s="1233"/>
      <c r="EX487" s="1233"/>
      <c r="EY487" s="1233"/>
      <c r="EZ487" s="1233"/>
      <c r="FA487" s="1233"/>
      <c r="FB487" s="1233"/>
      <c r="FC487" s="1233"/>
      <c r="FD487" s="1233"/>
      <c r="FE487" s="1233"/>
      <c r="FF487" s="1233"/>
      <c r="FG487" s="1233"/>
      <c r="FH487" s="1233"/>
      <c r="FI487" s="1233"/>
      <c r="FJ487" s="1233"/>
      <c r="FK487" s="1233"/>
      <c r="FL487" s="1233"/>
      <c r="FM487" s="1233"/>
      <c r="FN487" s="1233"/>
      <c r="FO487" s="1233"/>
      <c r="FP487" s="1233"/>
      <c r="FQ487" s="1233"/>
      <c r="FR487" s="1233"/>
      <c r="FS487" s="1233"/>
      <c r="FT487" s="1233"/>
      <c r="FU487" s="1233"/>
      <c r="FV487" s="1233"/>
      <c r="FW487" s="1233"/>
      <c r="FX487" s="1233"/>
      <c r="FY487" s="1233"/>
      <c r="FZ487" s="1233"/>
      <c r="GA487" s="1233"/>
      <c r="GB487" s="1233"/>
      <c r="GC487" s="1233"/>
      <c r="GD487" s="1233"/>
      <c r="GE487" s="1233"/>
      <c r="GF487" s="1233"/>
      <c r="GG487" s="1233"/>
      <c r="GH487" s="1233"/>
      <c r="GI487" s="1233"/>
      <c r="GJ487" s="1233"/>
      <c r="GK487" s="1233"/>
      <c r="GL487" s="1233"/>
      <c r="GM487" s="1233"/>
      <c r="GN487" s="1233"/>
      <c r="GO487" s="1233"/>
      <c r="GP487" s="1233"/>
      <c r="GQ487" s="1233"/>
      <c r="GR487" s="1233"/>
      <c r="GS487" s="1233"/>
      <c r="GT487" s="1233"/>
      <c r="GU487" s="1233"/>
      <c r="GV487" s="1233"/>
      <c r="GW487" s="1233"/>
      <c r="GX487" s="1233"/>
      <c r="GY487" s="1233"/>
      <c r="GZ487" s="1233"/>
      <c r="HA487" s="1233"/>
      <c r="HB487" s="1233"/>
      <c r="HC487" s="1233"/>
      <c r="HD487" s="1233"/>
      <c r="HE487" s="1233"/>
      <c r="HF487" s="1233"/>
      <c r="HG487" s="1233"/>
      <c r="HH487" s="1233"/>
      <c r="HI487" s="1233"/>
      <c r="HJ487" s="1233"/>
      <c r="HK487" s="1233"/>
      <c r="HL487" s="1233"/>
      <c r="HM487" s="1233"/>
      <c r="HN487" s="1233"/>
      <c r="HO487" s="1233"/>
    </row>
    <row r="488" spans="32:223" s="325" customFormat="1" x14ac:dyDescent="0.2">
      <c r="AF488" s="932"/>
      <c r="AG488" s="932"/>
      <c r="AH488" s="932"/>
      <c r="AI488" s="932"/>
      <c r="AJ488" s="932"/>
      <c r="AK488" s="932"/>
      <c r="AL488" s="932"/>
      <c r="AM488" s="932"/>
      <c r="AN488" s="932"/>
      <c r="AP488" s="932"/>
      <c r="AQ488" s="932"/>
      <c r="AR488" s="932"/>
      <c r="AS488" s="932"/>
      <c r="AT488" s="932"/>
      <c r="AU488" s="932"/>
      <c r="AV488" s="932"/>
      <c r="AW488" s="932"/>
      <c r="AX488" s="932"/>
      <c r="BA488" s="1253"/>
      <c r="BB488" s="1253"/>
      <c r="BC488" s="1253"/>
      <c r="BE488" s="1233"/>
      <c r="BF488" s="1233"/>
      <c r="BG488" s="1233"/>
      <c r="BH488" s="1233"/>
      <c r="BI488" s="1233"/>
      <c r="BJ488" s="1233"/>
      <c r="BK488" s="1233"/>
      <c r="BL488" s="1233"/>
      <c r="BM488" s="1233"/>
      <c r="BN488" s="1233"/>
      <c r="BO488" s="1233"/>
      <c r="BP488" s="1233"/>
      <c r="BQ488" s="1233"/>
      <c r="BR488" s="1233"/>
      <c r="BS488" s="1233"/>
      <c r="BT488" s="1233"/>
      <c r="BU488" s="1233"/>
      <c r="BV488" s="1233"/>
      <c r="BW488" s="1233"/>
      <c r="BX488" s="1233"/>
      <c r="BY488" s="1233"/>
      <c r="BZ488" s="1233"/>
      <c r="CA488" s="1233"/>
      <c r="CB488" s="1233"/>
      <c r="CC488" s="1233"/>
      <c r="CD488" s="1233"/>
      <c r="CE488" s="1233"/>
      <c r="CF488" s="1233"/>
      <c r="CG488" s="1233"/>
      <c r="CH488" s="1233"/>
      <c r="CI488" s="1233"/>
      <c r="CJ488" s="1233"/>
      <c r="CK488" s="1233"/>
      <c r="CL488" s="1233"/>
      <c r="CM488" s="1233"/>
      <c r="CN488" s="1233"/>
      <c r="CO488" s="1233"/>
      <c r="CP488" s="1233"/>
      <c r="CQ488" s="1233"/>
      <c r="CR488" s="1233"/>
      <c r="CS488" s="1233"/>
      <c r="CT488" s="1233"/>
      <c r="CU488" s="1233"/>
      <c r="CV488" s="1233"/>
      <c r="CW488" s="1233"/>
      <c r="CX488" s="1233"/>
      <c r="CY488" s="1233"/>
      <c r="CZ488" s="1233"/>
      <c r="DA488" s="1233"/>
      <c r="DB488" s="1233"/>
      <c r="DC488" s="1233"/>
      <c r="DD488" s="1233"/>
      <c r="DE488" s="1233"/>
      <c r="DF488" s="1233"/>
      <c r="DG488" s="1233"/>
      <c r="DH488" s="1233"/>
      <c r="DI488" s="1233"/>
      <c r="DJ488" s="1233"/>
      <c r="DK488" s="1233"/>
      <c r="DL488" s="1233"/>
      <c r="DM488" s="1233"/>
      <c r="DN488" s="1233"/>
      <c r="DO488" s="1233"/>
      <c r="DP488" s="1233"/>
      <c r="DQ488" s="1233"/>
      <c r="DR488" s="1233"/>
      <c r="DS488" s="1233"/>
      <c r="DT488" s="1233"/>
      <c r="DU488" s="1233"/>
      <c r="DV488" s="1233"/>
      <c r="DW488" s="1233"/>
      <c r="DX488" s="1233"/>
      <c r="DY488" s="1233"/>
      <c r="DZ488" s="1233"/>
      <c r="EA488" s="1233"/>
      <c r="EB488" s="1233"/>
      <c r="EC488" s="1233"/>
      <c r="ED488" s="1233"/>
      <c r="EE488" s="1233"/>
      <c r="EF488" s="1233"/>
      <c r="EG488" s="1233"/>
      <c r="EH488" s="1253"/>
      <c r="EI488" s="1253"/>
      <c r="EJ488" s="1253"/>
      <c r="EK488" s="1253"/>
      <c r="EM488" s="1233"/>
      <c r="EN488" s="1233"/>
      <c r="EO488" s="1233"/>
      <c r="EP488" s="1233"/>
      <c r="EQ488" s="1233"/>
      <c r="ER488" s="1233"/>
      <c r="ES488" s="1233"/>
      <c r="ET488" s="1233"/>
      <c r="EU488" s="1233"/>
      <c r="EV488" s="1233"/>
      <c r="EW488" s="1233"/>
      <c r="EX488" s="1233"/>
      <c r="EY488" s="1233"/>
      <c r="EZ488" s="1233"/>
      <c r="FA488" s="1233"/>
      <c r="FB488" s="1233"/>
      <c r="FC488" s="1233"/>
      <c r="FD488" s="1233"/>
      <c r="FE488" s="1233"/>
      <c r="FF488" s="1233"/>
      <c r="FG488" s="1233"/>
      <c r="FH488" s="1233"/>
      <c r="FI488" s="1233"/>
      <c r="FJ488" s="1233"/>
      <c r="FK488" s="1233"/>
      <c r="FL488" s="1233"/>
      <c r="FM488" s="1233"/>
      <c r="FN488" s="1233"/>
      <c r="FO488" s="1233"/>
      <c r="FP488" s="1233"/>
      <c r="FQ488" s="1233"/>
      <c r="FR488" s="1233"/>
      <c r="FS488" s="1233"/>
      <c r="FT488" s="1233"/>
      <c r="FU488" s="1233"/>
      <c r="FV488" s="1233"/>
      <c r="FW488" s="1233"/>
      <c r="FX488" s="1233"/>
      <c r="FY488" s="1233"/>
      <c r="FZ488" s="1233"/>
      <c r="GA488" s="1233"/>
      <c r="GB488" s="1233"/>
      <c r="GC488" s="1233"/>
      <c r="GD488" s="1233"/>
      <c r="GE488" s="1233"/>
      <c r="GF488" s="1233"/>
      <c r="GG488" s="1233"/>
      <c r="GH488" s="1233"/>
      <c r="GI488" s="1233"/>
      <c r="GJ488" s="1233"/>
      <c r="GK488" s="1233"/>
      <c r="GL488" s="1233"/>
      <c r="GM488" s="1233"/>
      <c r="GN488" s="1233"/>
      <c r="GO488" s="1233"/>
      <c r="GP488" s="1233"/>
      <c r="GQ488" s="1233"/>
      <c r="GR488" s="1233"/>
      <c r="GS488" s="1233"/>
      <c r="GT488" s="1233"/>
      <c r="GU488" s="1233"/>
      <c r="GV488" s="1233"/>
      <c r="GW488" s="1233"/>
      <c r="GX488" s="1233"/>
      <c r="GY488" s="1233"/>
      <c r="GZ488" s="1233"/>
      <c r="HA488" s="1233"/>
      <c r="HB488" s="1233"/>
      <c r="HC488" s="1233"/>
      <c r="HD488" s="1233"/>
      <c r="HE488" s="1233"/>
      <c r="HF488" s="1233"/>
      <c r="HG488" s="1233"/>
      <c r="HH488" s="1233"/>
      <c r="HI488" s="1233"/>
      <c r="HJ488" s="1233"/>
      <c r="HK488" s="1233"/>
      <c r="HL488" s="1233"/>
      <c r="HM488" s="1233"/>
      <c r="HN488" s="1233"/>
      <c r="HO488" s="1233"/>
    </row>
    <row r="489" spans="32:223" s="325" customFormat="1" x14ac:dyDescent="0.2">
      <c r="AF489" s="932"/>
      <c r="AG489" s="932"/>
      <c r="AH489" s="932"/>
      <c r="AI489" s="932"/>
      <c r="AJ489" s="932"/>
      <c r="AK489" s="932"/>
      <c r="AL489" s="932"/>
      <c r="AM489" s="932"/>
      <c r="AN489" s="932"/>
      <c r="AP489" s="932"/>
      <c r="AQ489" s="932"/>
      <c r="AR489" s="932"/>
      <c r="AS489" s="932"/>
      <c r="AT489" s="932"/>
      <c r="AU489" s="932"/>
      <c r="AV489" s="932"/>
      <c r="AW489" s="932"/>
      <c r="AX489" s="932"/>
      <c r="BA489" s="1253"/>
      <c r="BB489" s="1253"/>
      <c r="BC489" s="1253"/>
      <c r="BE489" s="1233"/>
      <c r="BF489" s="1233"/>
      <c r="BG489" s="1233"/>
      <c r="BH489" s="1233"/>
      <c r="BI489" s="1233"/>
      <c r="BJ489" s="1233"/>
      <c r="BK489" s="1233"/>
      <c r="BL489" s="1233"/>
      <c r="BM489" s="1233"/>
      <c r="BN489" s="1233"/>
      <c r="BO489" s="1233"/>
      <c r="BP489" s="1233"/>
      <c r="BQ489" s="1233"/>
      <c r="BR489" s="1233"/>
      <c r="BS489" s="1233"/>
      <c r="BT489" s="1233"/>
      <c r="BU489" s="1233"/>
      <c r="BV489" s="1233"/>
      <c r="BW489" s="1233"/>
      <c r="BX489" s="1233"/>
      <c r="BY489" s="1233"/>
      <c r="BZ489" s="1233"/>
      <c r="CA489" s="1233"/>
      <c r="CB489" s="1233"/>
      <c r="CC489" s="1233"/>
      <c r="CD489" s="1233"/>
      <c r="CE489" s="1233"/>
      <c r="CF489" s="1233"/>
      <c r="CG489" s="1233"/>
      <c r="CH489" s="1233"/>
      <c r="CI489" s="1233"/>
      <c r="CJ489" s="1233"/>
      <c r="CK489" s="1233"/>
      <c r="CL489" s="1233"/>
      <c r="CM489" s="1233"/>
      <c r="CN489" s="1233"/>
      <c r="CO489" s="1233"/>
      <c r="CP489" s="1233"/>
      <c r="CQ489" s="1233"/>
      <c r="CR489" s="1233"/>
      <c r="CS489" s="1233"/>
      <c r="CT489" s="1233"/>
      <c r="CU489" s="1233"/>
      <c r="CV489" s="1233"/>
      <c r="CW489" s="1233"/>
      <c r="CX489" s="1233"/>
      <c r="CY489" s="1233"/>
      <c r="CZ489" s="1233"/>
      <c r="DA489" s="1233"/>
      <c r="DB489" s="1233"/>
      <c r="DC489" s="1233"/>
      <c r="DD489" s="1233"/>
      <c r="DE489" s="1233"/>
      <c r="DF489" s="1233"/>
      <c r="DG489" s="1233"/>
      <c r="DH489" s="1233"/>
      <c r="DI489" s="1233"/>
      <c r="DJ489" s="1233"/>
      <c r="DK489" s="1233"/>
      <c r="DL489" s="1233"/>
      <c r="DM489" s="1233"/>
      <c r="DN489" s="1233"/>
      <c r="DO489" s="1233"/>
      <c r="DP489" s="1233"/>
      <c r="DQ489" s="1233"/>
      <c r="DR489" s="1233"/>
      <c r="DS489" s="1233"/>
      <c r="DT489" s="1233"/>
      <c r="DU489" s="1233"/>
      <c r="DV489" s="1233"/>
      <c r="DW489" s="1233"/>
      <c r="DX489" s="1233"/>
      <c r="DY489" s="1233"/>
      <c r="DZ489" s="1233"/>
      <c r="EA489" s="1233"/>
      <c r="EB489" s="1233"/>
      <c r="EC489" s="1233"/>
      <c r="ED489" s="1233"/>
      <c r="EE489" s="1233"/>
      <c r="EF489" s="1233"/>
      <c r="EG489" s="1233"/>
      <c r="EH489" s="1253"/>
      <c r="EI489" s="1253"/>
      <c r="EJ489" s="1253"/>
      <c r="EK489" s="1253"/>
      <c r="EM489" s="1233"/>
      <c r="EN489" s="1233"/>
      <c r="EO489" s="1233"/>
      <c r="EP489" s="1233"/>
      <c r="EQ489" s="1233"/>
      <c r="ER489" s="1233"/>
      <c r="ES489" s="1233"/>
      <c r="ET489" s="1233"/>
      <c r="EU489" s="1233"/>
      <c r="EV489" s="1233"/>
      <c r="EW489" s="1233"/>
      <c r="EX489" s="1233"/>
      <c r="EY489" s="1233"/>
      <c r="EZ489" s="1233"/>
      <c r="FA489" s="1233"/>
      <c r="FB489" s="1233"/>
      <c r="FC489" s="1233"/>
      <c r="FD489" s="1233"/>
      <c r="FE489" s="1233"/>
      <c r="FF489" s="1233"/>
      <c r="FG489" s="1233"/>
      <c r="FH489" s="1233"/>
      <c r="FI489" s="1233"/>
      <c r="FJ489" s="1233"/>
      <c r="FK489" s="1233"/>
      <c r="FL489" s="1233"/>
      <c r="FM489" s="1233"/>
      <c r="FN489" s="1233"/>
      <c r="FO489" s="1233"/>
      <c r="FP489" s="1233"/>
      <c r="FQ489" s="1233"/>
      <c r="FR489" s="1233"/>
      <c r="FS489" s="1233"/>
      <c r="FT489" s="1233"/>
      <c r="FU489" s="1233"/>
      <c r="FV489" s="1233"/>
      <c r="FW489" s="1233"/>
      <c r="FX489" s="1233"/>
      <c r="FY489" s="1233"/>
      <c r="FZ489" s="1233"/>
      <c r="GA489" s="1233"/>
      <c r="GB489" s="1233"/>
      <c r="GC489" s="1233"/>
      <c r="GD489" s="1233"/>
      <c r="GE489" s="1233"/>
      <c r="GF489" s="1233"/>
      <c r="GG489" s="1233"/>
      <c r="GH489" s="1233"/>
      <c r="GI489" s="1233"/>
      <c r="GJ489" s="1233"/>
      <c r="GK489" s="1233"/>
      <c r="GL489" s="1233"/>
      <c r="GM489" s="1233"/>
      <c r="GN489" s="1233"/>
      <c r="GO489" s="1233"/>
      <c r="GP489" s="1233"/>
      <c r="GQ489" s="1233"/>
      <c r="GR489" s="1233"/>
      <c r="GS489" s="1233"/>
      <c r="GT489" s="1233"/>
      <c r="GU489" s="1233"/>
      <c r="GV489" s="1233"/>
      <c r="GW489" s="1233"/>
      <c r="GX489" s="1233"/>
      <c r="GY489" s="1233"/>
      <c r="GZ489" s="1233"/>
      <c r="HA489" s="1233"/>
      <c r="HB489" s="1233"/>
      <c r="HC489" s="1233"/>
      <c r="HD489" s="1233"/>
      <c r="HE489" s="1233"/>
      <c r="HF489" s="1233"/>
      <c r="HG489" s="1233"/>
      <c r="HH489" s="1233"/>
      <c r="HI489" s="1233"/>
      <c r="HJ489" s="1233"/>
      <c r="HK489" s="1233"/>
      <c r="HL489" s="1233"/>
      <c r="HM489" s="1233"/>
      <c r="HN489" s="1233"/>
      <c r="HO489" s="1233"/>
    </row>
    <row r="490" spans="32:223" s="325" customFormat="1" x14ac:dyDescent="0.2">
      <c r="AF490" s="932"/>
      <c r="AG490" s="932"/>
      <c r="AH490" s="932"/>
      <c r="AI490" s="932"/>
      <c r="AJ490" s="932"/>
      <c r="AK490" s="932"/>
      <c r="AL490" s="932"/>
      <c r="AM490" s="932"/>
      <c r="AN490" s="932"/>
      <c r="AP490" s="932"/>
      <c r="AQ490" s="932"/>
      <c r="AR490" s="932"/>
      <c r="AS490" s="932"/>
      <c r="AT490" s="932"/>
      <c r="AU490" s="932"/>
      <c r="AV490" s="932"/>
      <c r="AW490" s="932"/>
      <c r="AX490" s="932"/>
      <c r="BA490" s="1253"/>
      <c r="BB490" s="1253"/>
      <c r="BC490" s="1253"/>
      <c r="BE490" s="1233"/>
      <c r="BF490" s="1233"/>
      <c r="BG490" s="1233"/>
      <c r="BH490" s="1233"/>
      <c r="BI490" s="1233"/>
      <c r="BJ490" s="1233"/>
      <c r="BK490" s="1233"/>
      <c r="BL490" s="1233"/>
      <c r="BM490" s="1233"/>
      <c r="BN490" s="1233"/>
      <c r="BO490" s="1233"/>
      <c r="BP490" s="1233"/>
      <c r="BQ490" s="1233"/>
      <c r="BR490" s="1233"/>
      <c r="BS490" s="1233"/>
      <c r="BT490" s="1233"/>
      <c r="BU490" s="1233"/>
      <c r="BV490" s="1233"/>
      <c r="BW490" s="1233"/>
      <c r="BX490" s="1233"/>
      <c r="BY490" s="1233"/>
      <c r="BZ490" s="1233"/>
      <c r="CA490" s="1233"/>
      <c r="CB490" s="1233"/>
      <c r="CC490" s="1233"/>
      <c r="CD490" s="1233"/>
      <c r="CE490" s="1233"/>
      <c r="CF490" s="1233"/>
      <c r="CG490" s="1233"/>
      <c r="CH490" s="1233"/>
      <c r="CI490" s="1233"/>
      <c r="CJ490" s="1233"/>
      <c r="CK490" s="1233"/>
      <c r="CL490" s="1233"/>
      <c r="CM490" s="1233"/>
      <c r="CN490" s="1233"/>
      <c r="CO490" s="1233"/>
      <c r="CP490" s="1233"/>
      <c r="CQ490" s="1233"/>
      <c r="CR490" s="1233"/>
      <c r="CS490" s="1233"/>
      <c r="CT490" s="1233"/>
      <c r="CU490" s="1233"/>
      <c r="CV490" s="1233"/>
      <c r="CW490" s="1233"/>
      <c r="CX490" s="1233"/>
      <c r="CY490" s="1233"/>
      <c r="CZ490" s="1233"/>
      <c r="DA490" s="1233"/>
      <c r="DB490" s="1233"/>
      <c r="DC490" s="1233"/>
      <c r="DD490" s="1233"/>
      <c r="DE490" s="1233"/>
      <c r="DF490" s="1233"/>
      <c r="DG490" s="1233"/>
      <c r="DH490" s="1233"/>
      <c r="DI490" s="1233"/>
      <c r="DJ490" s="1233"/>
      <c r="DK490" s="1233"/>
      <c r="DL490" s="1233"/>
      <c r="DM490" s="1233"/>
      <c r="DN490" s="1233"/>
      <c r="DO490" s="1233"/>
      <c r="DP490" s="1233"/>
      <c r="DQ490" s="1233"/>
      <c r="DR490" s="1233"/>
      <c r="DS490" s="1233"/>
      <c r="DT490" s="1233"/>
      <c r="DU490" s="1233"/>
      <c r="DV490" s="1233"/>
      <c r="DW490" s="1233"/>
      <c r="DX490" s="1233"/>
      <c r="DY490" s="1233"/>
      <c r="DZ490" s="1233"/>
      <c r="EA490" s="1233"/>
      <c r="EB490" s="1233"/>
      <c r="EC490" s="1233"/>
      <c r="ED490" s="1233"/>
      <c r="EE490" s="1233"/>
      <c r="EF490" s="1233"/>
      <c r="EG490" s="1233"/>
      <c r="EH490" s="1253"/>
      <c r="EI490" s="1253"/>
      <c r="EJ490" s="1253"/>
      <c r="EK490" s="1253"/>
      <c r="EM490" s="1233"/>
      <c r="EN490" s="1233"/>
      <c r="EO490" s="1233"/>
      <c r="EP490" s="1233"/>
      <c r="EQ490" s="1233"/>
      <c r="ER490" s="1233"/>
      <c r="ES490" s="1233"/>
      <c r="ET490" s="1233"/>
      <c r="EU490" s="1233"/>
      <c r="EV490" s="1233"/>
      <c r="EW490" s="1233"/>
      <c r="EX490" s="1233"/>
      <c r="EY490" s="1233"/>
      <c r="EZ490" s="1233"/>
      <c r="FA490" s="1233"/>
      <c r="FB490" s="1233"/>
      <c r="FC490" s="1233"/>
      <c r="FD490" s="1233"/>
      <c r="FE490" s="1233"/>
      <c r="FF490" s="1233"/>
      <c r="FG490" s="1233"/>
      <c r="FH490" s="1233"/>
      <c r="FI490" s="1233"/>
      <c r="FJ490" s="1233"/>
      <c r="FK490" s="1233"/>
      <c r="FL490" s="1233"/>
      <c r="FM490" s="1233"/>
      <c r="FN490" s="1233"/>
      <c r="FO490" s="1233"/>
      <c r="FP490" s="1233"/>
      <c r="FQ490" s="1233"/>
      <c r="FR490" s="1233"/>
      <c r="FS490" s="1233"/>
      <c r="FT490" s="1233"/>
      <c r="FU490" s="1233"/>
      <c r="FV490" s="1233"/>
      <c r="FW490" s="1233"/>
      <c r="FX490" s="1233"/>
      <c r="FY490" s="1233"/>
      <c r="FZ490" s="1233"/>
      <c r="GA490" s="1233"/>
      <c r="GB490" s="1233"/>
      <c r="GC490" s="1233"/>
      <c r="GD490" s="1233"/>
      <c r="GE490" s="1233"/>
      <c r="GF490" s="1233"/>
      <c r="GG490" s="1233"/>
      <c r="GH490" s="1233"/>
      <c r="GI490" s="1233"/>
      <c r="GJ490" s="1233"/>
      <c r="GK490" s="1233"/>
      <c r="GL490" s="1233"/>
      <c r="GM490" s="1233"/>
      <c r="GN490" s="1233"/>
      <c r="GO490" s="1233"/>
      <c r="GP490" s="1233"/>
      <c r="GQ490" s="1233"/>
      <c r="GR490" s="1233"/>
      <c r="GS490" s="1233"/>
      <c r="GT490" s="1233"/>
      <c r="GU490" s="1233"/>
      <c r="GV490" s="1233"/>
      <c r="GW490" s="1233"/>
      <c r="GX490" s="1233"/>
      <c r="GY490" s="1233"/>
      <c r="GZ490" s="1233"/>
      <c r="HA490" s="1233"/>
      <c r="HB490" s="1233"/>
      <c r="HC490" s="1233"/>
      <c r="HD490" s="1233"/>
      <c r="HE490" s="1233"/>
      <c r="HF490" s="1233"/>
      <c r="HG490" s="1233"/>
      <c r="HH490" s="1233"/>
      <c r="HI490" s="1233"/>
      <c r="HJ490" s="1233"/>
      <c r="HK490" s="1233"/>
      <c r="HL490" s="1233"/>
      <c r="HM490" s="1233"/>
      <c r="HN490" s="1233"/>
      <c r="HO490" s="1233"/>
    </row>
    <row r="491" spans="32:223" s="325" customFormat="1" x14ac:dyDescent="0.2">
      <c r="AF491" s="932"/>
      <c r="AG491" s="932"/>
      <c r="AH491" s="932"/>
      <c r="AI491" s="932"/>
      <c r="AJ491" s="932"/>
      <c r="AK491" s="932"/>
      <c r="AL491" s="932"/>
      <c r="AM491" s="932"/>
      <c r="AN491" s="932"/>
      <c r="AP491" s="932"/>
      <c r="AQ491" s="932"/>
      <c r="AR491" s="932"/>
      <c r="AS491" s="932"/>
      <c r="AT491" s="932"/>
      <c r="AU491" s="932"/>
      <c r="AV491" s="932"/>
      <c r="AW491" s="932"/>
      <c r="AX491" s="932"/>
      <c r="BA491" s="1253"/>
      <c r="BB491" s="1253"/>
      <c r="BC491" s="1253"/>
      <c r="BE491" s="1233"/>
      <c r="BF491" s="1233"/>
      <c r="BG491" s="1233"/>
      <c r="BH491" s="1233"/>
      <c r="BI491" s="1233"/>
      <c r="BJ491" s="1233"/>
      <c r="BK491" s="1233"/>
      <c r="BL491" s="1233"/>
      <c r="BM491" s="1233"/>
      <c r="BN491" s="1233"/>
      <c r="BO491" s="1233"/>
      <c r="BP491" s="1233"/>
      <c r="BQ491" s="1233"/>
      <c r="BR491" s="1233"/>
      <c r="BS491" s="1233"/>
      <c r="BT491" s="1233"/>
      <c r="BU491" s="1233"/>
      <c r="BV491" s="1233"/>
      <c r="BW491" s="1233"/>
      <c r="BX491" s="1233"/>
      <c r="BY491" s="1233"/>
      <c r="BZ491" s="1233"/>
      <c r="CA491" s="1233"/>
      <c r="CB491" s="1233"/>
      <c r="CC491" s="1233"/>
      <c r="CD491" s="1233"/>
      <c r="CE491" s="1233"/>
      <c r="CF491" s="1233"/>
      <c r="CG491" s="1233"/>
      <c r="CH491" s="1233"/>
      <c r="CI491" s="1233"/>
      <c r="CJ491" s="1233"/>
      <c r="CK491" s="1233"/>
      <c r="CL491" s="1233"/>
      <c r="CM491" s="1233"/>
      <c r="CN491" s="1233"/>
      <c r="CO491" s="1233"/>
      <c r="CP491" s="1233"/>
      <c r="CQ491" s="1233"/>
      <c r="CR491" s="1233"/>
      <c r="CS491" s="1233"/>
      <c r="CT491" s="1233"/>
      <c r="CU491" s="1233"/>
      <c r="CV491" s="1233"/>
      <c r="CW491" s="1233"/>
      <c r="CX491" s="1233"/>
      <c r="CY491" s="1233"/>
      <c r="CZ491" s="1233"/>
      <c r="DA491" s="1233"/>
      <c r="DB491" s="1233"/>
      <c r="DC491" s="1233"/>
      <c r="DD491" s="1233"/>
      <c r="DE491" s="1233"/>
      <c r="DF491" s="1233"/>
      <c r="DG491" s="1233"/>
      <c r="DH491" s="1233"/>
      <c r="DI491" s="1233"/>
      <c r="DJ491" s="1233"/>
      <c r="DK491" s="1233"/>
      <c r="DL491" s="1233"/>
      <c r="DM491" s="1233"/>
      <c r="DN491" s="1233"/>
      <c r="DO491" s="1233"/>
      <c r="DP491" s="1233"/>
      <c r="DQ491" s="1233"/>
      <c r="DR491" s="1233"/>
      <c r="DS491" s="1233"/>
      <c r="DT491" s="1233"/>
      <c r="DU491" s="1233"/>
      <c r="DV491" s="1233"/>
      <c r="DW491" s="1233"/>
      <c r="DX491" s="1233"/>
      <c r="DY491" s="1233"/>
      <c r="DZ491" s="1233"/>
      <c r="EA491" s="1233"/>
      <c r="EB491" s="1233"/>
      <c r="EC491" s="1233"/>
      <c r="ED491" s="1233"/>
      <c r="EE491" s="1233"/>
      <c r="EF491" s="1233"/>
      <c r="EG491" s="1233"/>
      <c r="EH491" s="1253"/>
      <c r="EI491" s="1253"/>
      <c r="EJ491" s="1253"/>
      <c r="EK491" s="1253"/>
      <c r="EM491" s="1233"/>
      <c r="EN491" s="1233"/>
      <c r="EO491" s="1233"/>
      <c r="EP491" s="1233"/>
      <c r="EQ491" s="1233"/>
      <c r="ER491" s="1233"/>
      <c r="ES491" s="1233"/>
      <c r="ET491" s="1233"/>
      <c r="EU491" s="1233"/>
      <c r="EV491" s="1233"/>
      <c r="EW491" s="1233"/>
      <c r="EX491" s="1233"/>
      <c r="EY491" s="1233"/>
      <c r="EZ491" s="1233"/>
      <c r="FA491" s="1233"/>
      <c r="FB491" s="1233"/>
      <c r="FC491" s="1233"/>
      <c r="FD491" s="1233"/>
      <c r="FE491" s="1233"/>
      <c r="FF491" s="1233"/>
      <c r="FG491" s="1233"/>
      <c r="FH491" s="1233"/>
      <c r="FI491" s="1233"/>
      <c r="FJ491" s="1233"/>
      <c r="FK491" s="1233"/>
      <c r="FL491" s="1233"/>
      <c r="FM491" s="1233"/>
      <c r="FN491" s="1233"/>
      <c r="FO491" s="1233"/>
      <c r="FP491" s="1233"/>
      <c r="FQ491" s="1233"/>
      <c r="FR491" s="1233"/>
      <c r="FS491" s="1233"/>
      <c r="FT491" s="1233"/>
      <c r="FU491" s="1233"/>
      <c r="FV491" s="1233"/>
      <c r="FW491" s="1233"/>
      <c r="FX491" s="1233"/>
      <c r="FY491" s="1233"/>
      <c r="FZ491" s="1233"/>
      <c r="GA491" s="1233"/>
      <c r="GB491" s="1233"/>
      <c r="GC491" s="1233"/>
      <c r="GD491" s="1233"/>
      <c r="GE491" s="1233"/>
      <c r="GF491" s="1233"/>
      <c r="GG491" s="1233"/>
      <c r="GH491" s="1233"/>
      <c r="GI491" s="1233"/>
      <c r="GJ491" s="1233"/>
      <c r="GK491" s="1233"/>
      <c r="GL491" s="1233"/>
      <c r="GM491" s="1233"/>
      <c r="GN491" s="1233"/>
      <c r="GO491" s="1233"/>
      <c r="GP491" s="1233"/>
      <c r="GQ491" s="1233"/>
      <c r="GR491" s="1233"/>
      <c r="GS491" s="1233"/>
      <c r="GT491" s="1233"/>
      <c r="GU491" s="1233"/>
      <c r="GV491" s="1233"/>
      <c r="GW491" s="1233"/>
      <c r="GX491" s="1233"/>
      <c r="GY491" s="1233"/>
      <c r="GZ491" s="1233"/>
      <c r="HA491" s="1233"/>
      <c r="HB491" s="1233"/>
      <c r="HC491" s="1233"/>
      <c r="HD491" s="1233"/>
      <c r="HE491" s="1233"/>
      <c r="HF491" s="1233"/>
      <c r="HG491" s="1233"/>
      <c r="HH491" s="1233"/>
      <c r="HI491" s="1233"/>
      <c r="HJ491" s="1233"/>
      <c r="HK491" s="1233"/>
      <c r="HL491" s="1233"/>
      <c r="HM491" s="1233"/>
      <c r="HN491" s="1233"/>
      <c r="HO491" s="1233"/>
    </row>
    <row r="492" spans="32:223" s="325" customFormat="1" x14ac:dyDescent="0.2">
      <c r="AF492" s="932"/>
      <c r="AG492" s="932"/>
      <c r="AH492" s="932"/>
      <c r="AI492" s="932"/>
      <c r="AJ492" s="932"/>
      <c r="AK492" s="932"/>
      <c r="AL492" s="932"/>
      <c r="AM492" s="932"/>
      <c r="AN492" s="932"/>
      <c r="AP492" s="932"/>
      <c r="AQ492" s="932"/>
      <c r="AR492" s="932"/>
      <c r="AS492" s="932"/>
      <c r="AT492" s="932"/>
      <c r="AU492" s="932"/>
      <c r="AV492" s="932"/>
      <c r="AW492" s="932"/>
      <c r="AX492" s="932"/>
      <c r="BA492" s="1253"/>
      <c r="BB492" s="1253"/>
      <c r="BC492" s="1253"/>
      <c r="BE492" s="1233"/>
      <c r="BF492" s="1233"/>
      <c r="BG492" s="1233"/>
      <c r="BH492" s="1233"/>
      <c r="BI492" s="1233"/>
      <c r="BJ492" s="1233"/>
      <c r="BK492" s="1233"/>
      <c r="BL492" s="1233"/>
      <c r="BM492" s="1233"/>
      <c r="BN492" s="1233"/>
      <c r="BO492" s="1233"/>
      <c r="BP492" s="1233"/>
      <c r="BQ492" s="1233"/>
      <c r="BR492" s="1233"/>
      <c r="BS492" s="1233"/>
      <c r="BT492" s="1233"/>
      <c r="BU492" s="1233"/>
      <c r="BV492" s="1233"/>
      <c r="BW492" s="1233"/>
      <c r="BX492" s="1233"/>
      <c r="BY492" s="1233"/>
      <c r="BZ492" s="1233"/>
      <c r="CA492" s="1233"/>
      <c r="CB492" s="1233"/>
      <c r="CC492" s="1233"/>
      <c r="CD492" s="1233"/>
      <c r="CE492" s="1233"/>
      <c r="CF492" s="1233"/>
      <c r="CG492" s="1233"/>
      <c r="CH492" s="1233"/>
      <c r="CI492" s="1233"/>
      <c r="CJ492" s="1233"/>
      <c r="CK492" s="1233"/>
      <c r="CL492" s="1233"/>
      <c r="CM492" s="1233"/>
      <c r="CN492" s="1233"/>
      <c r="CO492" s="1233"/>
      <c r="CP492" s="1233"/>
      <c r="CQ492" s="1233"/>
      <c r="CR492" s="1233"/>
      <c r="CS492" s="1233"/>
      <c r="CT492" s="1233"/>
      <c r="CU492" s="1233"/>
      <c r="CV492" s="1233"/>
      <c r="CW492" s="1233"/>
      <c r="CX492" s="1233"/>
      <c r="CY492" s="1233"/>
      <c r="CZ492" s="1233"/>
      <c r="DA492" s="1233"/>
      <c r="DB492" s="1233"/>
      <c r="DC492" s="1233"/>
      <c r="DD492" s="1233"/>
      <c r="DE492" s="1233"/>
      <c r="DF492" s="1233"/>
      <c r="DG492" s="1233"/>
      <c r="DH492" s="1233"/>
      <c r="DI492" s="1233"/>
      <c r="DJ492" s="1233"/>
      <c r="DK492" s="1233"/>
      <c r="DL492" s="1233"/>
      <c r="DM492" s="1233"/>
      <c r="DN492" s="1233"/>
      <c r="DO492" s="1233"/>
      <c r="DP492" s="1233"/>
      <c r="DQ492" s="1233"/>
      <c r="DR492" s="1233"/>
      <c r="DS492" s="1233"/>
      <c r="DT492" s="1233"/>
      <c r="DU492" s="1233"/>
      <c r="DV492" s="1233"/>
      <c r="DW492" s="1233"/>
      <c r="DX492" s="1233"/>
      <c r="DY492" s="1233"/>
      <c r="DZ492" s="1233"/>
      <c r="EA492" s="1233"/>
      <c r="EB492" s="1233"/>
      <c r="EC492" s="1233"/>
      <c r="ED492" s="1233"/>
      <c r="EE492" s="1233"/>
      <c r="EF492" s="1233"/>
      <c r="EG492" s="1233"/>
      <c r="EH492" s="1253"/>
      <c r="EI492" s="1253"/>
      <c r="EJ492" s="1253"/>
      <c r="EK492" s="1253"/>
      <c r="EM492" s="1233"/>
      <c r="EN492" s="1233"/>
      <c r="EO492" s="1233"/>
      <c r="EP492" s="1233"/>
      <c r="EQ492" s="1233"/>
      <c r="ER492" s="1233"/>
      <c r="ES492" s="1233"/>
      <c r="ET492" s="1233"/>
      <c r="EU492" s="1233"/>
      <c r="EV492" s="1233"/>
      <c r="EW492" s="1233"/>
      <c r="EX492" s="1233"/>
      <c r="EY492" s="1233"/>
      <c r="EZ492" s="1233"/>
      <c r="FA492" s="1233"/>
      <c r="FB492" s="1233"/>
      <c r="FC492" s="1233"/>
      <c r="FD492" s="1233"/>
      <c r="FE492" s="1233"/>
      <c r="FF492" s="1233"/>
      <c r="FG492" s="1233"/>
      <c r="FH492" s="1233"/>
      <c r="FI492" s="1233"/>
      <c r="FJ492" s="1233"/>
      <c r="FK492" s="1233"/>
      <c r="FL492" s="1233"/>
      <c r="FM492" s="1233"/>
      <c r="FN492" s="1233"/>
      <c r="FO492" s="1233"/>
      <c r="FP492" s="1233"/>
      <c r="FQ492" s="1233"/>
      <c r="FR492" s="1233"/>
      <c r="FS492" s="1233"/>
      <c r="FT492" s="1233"/>
      <c r="FU492" s="1233"/>
      <c r="FV492" s="1233"/>
      <c r="FW492" s="1233"/>
      <c r="FX492" s="1233"/>
      <c r="FY492" s="1233"/>
      <c r="FZ492" s="1233"/>
      <c r="GA492" s="1233"/>
      <c r="GB492" s="1233"/>
      <c r="GC492" s="1233"/>
      <c r="GD492" s="1233"/>
      <c r="GE492" s="1233"/>
      <c r="GF492" s="1233"/>
      <c r="GG492" s="1233"/>
      <c r="GH492" s="1233"/>
      <c r="GI492" s="1233"/>
      <c r="GJ492" s="1233"/>
      <c r="GK492" s="1233"/>
      <c r="GL492" s="1233"/>
      <c r="GM492" s="1233"/>
      <c r="GN492" s="1233"/>
      <c r="GO492" s="1233"/>
      <c r="GP492" s="1233"/>
      <c r="GQ492" s="1233"/>
      <c r="GR492" s="1233"/>
      <c r="GS492" s="1233"/>
      <c r="GT492" s="1233"/>
      <c r="GU492" s="1233"/>
      <c r="GV492" s="1233"/>
      <c r="GW492" s="1233"/>
      <c r="GX492" s="1233"/>
      <c r="GY492" s="1233"/>
      <c r="GZ492" s="1233"/>
      <c r="HA492" s="1233"/>
      <c r="HB492" s="1233"/>
      <c r="HC492" s="1233"/>
      <c r="HD492" s="1233"/>
      <c r="HE492" s="1233"/>
      <c r="HF492" s="1233"/>
      <c r="HG492" s="1233"/>
      <c r="HH492" s="1233"/>
      <c r="HI492" s="1233"/>
      <c r="HJ492" s="1233"/>
      <c r="HK492" s="1233"/>
      <c r="HL492" s="1233"/>
      <c r="HM492" s="1233"/>
      <c r="HN492" s="1233"/>
      <c r="HO492" s="1233"/>
    </row>
    <row r="493" spans="32:223" s="325" customFormat="1" x14ac:dyDescent="0.2">
      <c r="AF493" s="932"/>
      <c r="AG493" s="932"/>
      <c r="AH493" s="932"/>
      <c r="AI493" s="932"/>
      <c r="AJ493" s="932"/>
      <c r="AK493" s="932"/>
      <c r="AL493" s="932"/>
      <c r="AM493" s="932"/>
      <c r="AN493" s="932"/>
      <c r="AP493" s="932"/>
      <c r="AQ493" s="932"/>
      <c r="AR493" s="932"/>
      <c r="AS493" s="932"/>
      <c r="AT493" s="932"/>
      <c r="AU493" s="932"/>
      <c r="AV493" s="932"/>
      <c r="AW493" s="932"/>
      <c r="AX493" s="932"/>
      <c r="BA493" s="1253"/>
      <c r="BB493" s="1253"/>
      <c r="BC493" s="1253"/>
      <c r="BE493" s="1233"/>
      <c r="BF493" s="1233"/>
      <c r="BG493" s="1233"/>
      <c r="BH493" s="1233"/>
      <c r="BI493" s="1233"/>
      <c r="BJ493" s="1233"/>
      <c r="BK493" s="1233"/>
      <c r="BL493" s="1233"/>
      <c r="BM493" s="1233"/>
      <c r="BN493" s="1233"/>
      <c r="BO493" s="1233"/>
      <c r="BP493" s="1233"/>
      <c r="BQ493" s="1233"/>
      <c r="BR493" s="1233"/>
      <c r="BS493" s="1233"/>
      <c r="BT493" s="1233"/>
      <c r="BU493" s="1233"/>
      <c r="BV493" s="1233"/>
      <c r="BW493" s="1233"/>
      <c r="BX493" s="1233"/>
      <c r="BY493" s="1233"/>
      <c r="BZ493" s="1233"/>
      <c r="CA493" s="1233"/>
      <c r="CB493" s="1233"/>
      <c r="CC493" s="1233"/>
      <c r="CD493" s="1233"/>
      <c r="CE493" s="1233"/>
      <c r="CF493" s="1233"/>
      <c r="CG493" s="1233"/>
      <c r="CH493" s="1233"/>
      <c r="CI493" s="1233"/>
      <c r="CJ493" s="1233"/>
      <c r="CK493" s="1233"/>
      <c r="CL493" s="1233"/>
      <c r="CM493" s="1233"/>
      <c r="CN493" s="1233"/>
      <c r="CO493" s="1233"/>
      <c r="CP493" s="1233"/>
      <c r="CQ493" s="1233"/>
      <c r="CR493" s="1233"/>
      <c r="CS493" s="1233"/>
      <c r="CT493" s="1233"/>
      <c r="CU493" s="1233"/>
      <c r="CV493" s="1233"/>
      <c r="CW493" s="1233"/>
      <c r="CX493" s="1233"/>
      <c r="CY493" s="1233"/>
      <c r="CZ493" s="1233"/>
      <c r="DA493" s="1233"/>
      <c r="DB493" s="1233"/>
      <c r="DC493" s="1233"/>
      <c r="DD493" s="1233"/>
      <c r="DE493" s="1233"/>
      <c r="DF493" s="1233"/>
      <c r="DG493" s="1233"/>
      <c r="DH493" s="1233"/>
      <c r="DI493" s="1233"/>
      <c r="DJ493" s="1233"/>
      <c r="DK493" s="1233"/>
      <c r="DL493" s="1233"/>
      <c r="DM493" s="1233"/>
      <c r="DN493" s="1233"/>
      <c r="DO493" s="1233"/>
      <c r="DP493" s="1233"/>
      <c r="DQ493" s="1233"/>
      <c r="DR493" s="1233"/>
      <c r="DS493" s="1233"/>
      <c r="DT493" s="1233"/>
      <c r="DU493" s="1233"/>
      <c r="DV493" s="1233"/>
      <c r="DW493" s="1233"/>
      <c r="DX493" s="1233"/>
      <c r="DY493" s="1233"/>
      <c r="DZ493" s="1233"/>
      <c r="EA493" s="1233"/>
      <c r="EB493" s="1233"/>
      <c r="EC493" s="1233"/>
      <c r="ED493" s="1233"/>
      <c r="EE493" s="1233"/>
      <c r="EF493" s="1233"/>
      <c r="EG493" s="1233"/>
      <c r="EH493" s="1253"/>
      <c r="EI493" s="1253"/>
      <c r="EJ493" s="1253"/>
      <c r="EK493" s="1253"/>
      <c r="EM493" s="1233"/>
      <c r="EN493" s="1233"/>
      <c r="EO493" s="1233"/>
      <c r="EP493" s="1233"/>
      <c r="EQ493" s="1233"/>
      <c r="ER493" s="1233"/>
      <c r="ES493" s="1233"/>
      <c r="ET493" s="1233"/>
      <c r="EU493" s="1233"/>
      <c r="EV493" s="1233"/>
      <c r="EW493" s="1233"/>
      <c r="EX493" s="1233"/>
      <c r="EY493" s="1233"/>
      <c r="EZ493" s="1233"/>
      <c r="FA493" s="1233"/>
      <c r="FB493" s="1233"/>
      <c r="FC493" s="1233"/>
      <c r="FD493" s="1233"/>
      <c r="FE493" s="1233"/>
      <c r="FF493" s="1233"/>
      <c r="FG493" s="1233"/>
      <c r="FH493" s="1233"/>
      <c r="FI493" s="1233"/>
      <c r="FJ493" s="1233"/>
      <c r="FK493" s="1233"/>
      <c r="FL493" s="1233"/>
      <c r="FM493" s="1233"/>
      <c r="FN493" s="1233"/>
      <c r="FO493" s="1233"/>
      <c r="FP493" s="1233"/>
      <c r="FQ493" s="1233"/>
      <c r="FR493" s="1233"/>
      <c r="FS493" s="1233"/>
      <c r="FT493" s="1233"/>
      <c r="FU493" s="1233"/>
      <c r="FV493" s="1233"/>
      <c r="FW493" s="1233"/>
      <c r="FX493" s="1233"/>
      <c r="FY493" s="1233"/>
      <c r="FZ493" s="1233"/>
      <c r="GA493" s="1233"/>
      <c r="GB493" s="1233"/>
      <c r="GC493" s="1233"/>
      <c r="GD493" s="1233"/>
      <c r="GE493" s="1233"/>
      <c r="GF493" s="1233"/>
      <c r="GG493" s="1233"/>
      <c r="GH493" s="1233"/>
      <c r="GI493" s="1233"/>
      <c r="GJ493" s="1233"/>
      <c r="GK493" s="1233"/>
      <c r="GL493" s="1233"/>
      <c r="GM493" s="1233"/>
      <c r="GN493" s="1233"/>
      <c r="GO493" s="1233"/>
      <c r="GP493" s="1233"/>
      <c r="GQ493" s="1233"/>
      <c r="GR493" s="1233"/>
      <c r="GS493" s="1233"/>
      <c r="GT493" s="1233"/>
      <c r="GU493" s="1233"/>
      <c r="GV493" s="1233"/>
      <c r="GW493" s="1233"/>
      <c r="GX493" s="1233"/>
      <c r="GY493" s="1233"/>
      <c r="GZ493" s="1233"/>
      <c r="HA493" s="1233"/>
      <c r="HB493" s="1233"/>
      <c r="HC493" s="1233"/>
      <c r="HD493" s="1233"/>
      <c r="HE493" s="1233"/>
      <c r="HF493" s="1233"/>
      <c r="HG493" s="1233"/>
      <c r="HH493" s="1233"/>
      <c r="HI493" s="1233"/>
      <c r="HJ493" s="1233"/>
      <c r="HK493" s="1233"/>
      <c r="HL493" s="1233"/>
      <c r="HM493" s="1233"/>
      <c r="HN493" s="1233"/>
      <c r="HO493" s="1233"/>
    </row>
    <row r="494" spans="32:223" s="325" customFormat="1" x14ac:dyDescent="0.2">
      <c r="AF494" s="932"/>
      <c r="AG494" s="932"/>
      <c r="AH494" s="932"/>
      <c r="AI494" s="932"/>
      <c r="AJ494" s="932"/>
      <c r="AK494" s="932"/>
      <c r="AL494" s="932"/>
      <c r="AM494" s="932"/>
      <c r="AN494" s="932"/>
      <c r="AP494" s="932"/>
      <c r="AQ494" s="932"/>
      <c r="AR494" s="932"/>
      <c r="AS494" s="932"/>
      <c r="AT494" s="932"/>
      <c r="AU494" s="932"/>
      <c r="AV494" s="932"/>
      <c r="AW494" s="932"/>
      <c r="AX494" s="932"/>
      <c r="BA494" s="1253"/>
      <c r="BB494" s="1253"/>
      <c r="BC494" s="1253"/>
      <c r="BE494" s="1233"/>
      <c r="BF494" s="1233"/>
      <c r="BG494" s="1233"/>
      <c r="BH494" s="1233"/>
      <c r="BI494" s="1233"/>
      <c r="BJ494" s="1233"/>
      <c r="BK494" s="1233"/>
      <c r="BL494" s="1233"/>
      <c r="BM494" s="1233"/>
      <c r="BN494" s="1233"/>
      <c r="BO494" s="1233"/>
      <c r="BP494" s="1233"/>
      <c r="BQ494" s="1233"/>
      <c r="BR494" s="1233"/>
      <c r="BS494" s="1233"/>
      <c r="BT494" s="1233"/>
      <c r="BU494" s="1233"/>
      <c r="BV494" s="1233"/>
      <c r="BW494" s="1233"/>
      <c r="BX494" s="1233"/>
      <c r="BY494" s="1233"/>
      <c r="BZ494" s="1233"/>
      <c r="CA494" s="1233"/>
      <c r="CB494" s="1233"/>
      <c r="CC494" s="1233"/>
      <c r="CD494" s="1233"/>
      <c r="CE494" s="1233"/>
      <c r="CF494" s="1233"/>
      <c r="CG494" s="1233"/>
      <c r="CH494" s="1233"/>
      <c r="CI494" s="1233"/>
      <c r="CJ494" s="1233"/>
      <c r="CK494" s="1233"/>
      <c r="CL494" s="1233"/>
      <c r="CM494" s="1233"/>
      <c r="CN494" s="1233"/>
      <c r="CO494" s="1233"/>
      <c r="CP494" s="1233"/>
      <c r="CQ494" s="1233"/>
      <c r="CR494" s="1233"/>
      <c r="CS494" s="1233"/>
      <c r="CT494" s="1233"/>
      <c r="CU494" s="1233"/>
      <c r="CV494" s="1233"/>
      <c r="CW494" s="1233"/>
      <c r="CX494" s="1233"/>
      <c r="CY494" s="1233"/>
      <c r="CZ494" s="1233"/>
      <c r="DA494" s="1233"/>
      <c r="DB494" s="1233"/>
      <c r="DC494" s="1233"/>
      <c r="DD494" s="1233"/>
      <c r="DE494" s="1233"/>
      <c r="DF494" s="1233"/>
      <c r="DG494" s="1233"/>
      <c r="DH494" s="1233"/>
      <c r="DI494" s="1233"/>
      <c r="DJ494" s="1233"/>
      <c r="DK494" s="1233"/>
      <c r="DL494" s="1233"/>
      <c r="DM494" s="1233"/>
      <c r="DN494" s="1233"/>
      <c r="DO494" s="1233"/>
      <c r="DP494" s="1233"/>
      <c r="DQ494" s="1233"/>
      <c r="DR494" s="1233"/>
      <c r="DS494" s="1233"/>
      <c r="DT494" s="1233"/>
      <c r="DU494" s="1233"/>
      <c r="DV494" s="1233"/>
      <c r="DW494" s="1233"/>
      <c r="DX494" s="1233"/>
      <c r="DY494" s="1233"/>
      <c r="DZ494" s="1233"/>
      <c r="EA494" s="1233"/>
      <c r="EB494" s="1233"/>
      <c r="EC494" s="1233"/>
      <c r="ED494" s="1233"/>
      <c r="EE494" s="1233"/>
      <c r="EF494" s="1233"/>
      <c r="EG494" s="1233"/>
      <c r="EH494" s="1253"/>
      <c r="EI494" s="1253"/>
      <c r="EJ494" s="1253"/>
      <c r="EK494" s="1253"/>
      <c r="EM494" s="1233"/>
      <c r="EN494" s="1233"/>
      <c r="EO494" s="1233"/>
      <c r="EP494" s="1233"/>
      <c r="EQ494" s="1233"/>
      <c r="ER494" s="1233"/>
      <c r="ES494" s="1233"/>
      <c r="ET494" s="1233"/>
      <c r="EU494" s="1233"/>
      <c r="EV494" s="1233"/>
      <c r="EW494" s="1233"/>
      <c r="EX494" s="1233"/>
      <c r="EY494" s="1233"/>
      <c r="EZ494" s="1233"/>
      <c r="FA494" s="1233"/>
      <c r="FB494" s="1233"/>
      <c r="FC494" s="1233"/>
      <c r="FD494" s="1233"/>
      <c r="FE494" s="1233"/>
      <c r="FF494" s="1233"/>
      <c r="FG494" s="1233"/>
      <c r="FH494" s="1233"/>
      <c r="FI494" s="1233"/>
      <c r="FJ494" s="1233"/>
      <c r="FK494" s="1233"/>
      <c r="FL494" s="1233"/>
      <c r="FM494" s="1233"/>
      <c r="FN494" s="1233"/>
      <c r="FO494" s="1233"/>
      <c r="FP494" s="1233"/>
      <c r="FQ494" s="1233"/>
      <c r="FR494" s="1233"/>
      <c r="FS494" s="1233"/>
      <c r="FT494" s="1233"/>
      <c r="FU494" s="1233"/>
      <c r="FV494" s="1233"/>
      <c r="FW494" s="1233"/>
      <c r="FX494" s="1233"/>
      <c r="FY494" s="1233"/>
      <c r="FZ494" s="1233"/>
      <c r="GA494" s="1233"/>
      <c r="GB494" s="1233"/>
      <c r="GC494" s="1233"/>
      <c r="GD494" s="1233"/>
      <c r="GE494" s="1233"/>
      <c r="GF494" s="1233"/>
      <c r="GG494" s="1233"/>
      <c r="GH494" s="1233"/>
      <c r="GI494" s="1233"/>
      <c r="GJ494" s="1233"/>
      <c r="GK494" s="1233"/>
      <c r="GL494" s="1233"/>
      <c r="GM494" s="1233"/>
      <c r="GN494" s="1233"/>
      <c r="GO494" s="1233"/>
      <c r="GP494" s="1233"/>
      <c r="GQ494" s="1233"/>
      <c r="GR494" s="1233"/>
      <c r="GS494" s="1233"/>
      <c r="GT494" s="1233"/>
      <c r="GU494" s="1233"/>
      <c r="GV494" s="1233"/>
      <c r="GW494" s="1233"/>
      <c r="GX494" s="1233"/>
      <c r="GY494" s="1233"/>
      <c r="GZ494" s="1233"/>
      <c r="HA494" s="1233"/>
      <c r="HB494" s="1233"/>
      <c r="HC494" s="1233"/>
      <c r="HD494" s="1233"/>
      <c r="HE494" s="1233"/>
      <c r="HF494" s="1233"/>
      <c r="HG494" s="1233"/>
      <c r="HH494" s="1233"/>
      <c r="HI494" s="1233"/>
      <c r="HJ494" s="1233"/>
      <c r="HK494" s="1233"/>
      <c r="HL494" s="1233"/>
      <c r="HM494" s="1233"/>
      <c r="HN494" s="1233"/>
      <c r="HO494" s="1233"/>
    </row>
    <row r="495" spans="32:223" s="325" customFormat="1" x14ac:dyDescent="0.2">
      <c r="AF495" s="932"/>
      <c r="AG495" s="932"/>
      <c r="AH495" s="932"/>
      <c r="AI495" s="932"/>
      <c r="AJ495" s="932"/>
      <c r="AK495" s="932"/>
      <c r="AL495" s="932"/>
      <c r="AM495" s="932"/>
      <c r="AN495" s="932"/>
      <c r="AP495" s="932"/>
      <c r="AQ495" s="932"/>
      <c r="AR495" s="932"/>
      <c r="AS495" s="932"/>
      <c r="AT495" s="932"/>
      <c r="AU495" s="932"/>
      <c r="AV495" s="932"/>
      <c r="AW495" s="932"/>
      <c r="AX495" s="932"/>
      <c r="BA495" s="1253"/>
      <c r="BB495" s="1253"/>
      <c r="BC495" s="1253"/>
      <c r="BE495" s="1233"/>
      <c r="BF495" s="1233"/>
      <c r="BG495" s="1233"/>
      <c r="BH495" s="1233"/>
      <c r="BI495" s="1233"/>
      <c r="BJ495" s="1233"/>
      <c r="BK495" s="1233"/>
      <c r="BL495" s="1233"/>
      <c r="BM495" s="1233"/>
      <c r="BN495" s="1233"/>
      <c r="BO495" s="1233"/>
      <c r="BP495" s="1233"/>
      <c r="BQ495" s="1233"/>
      <c r="BR495" s="1233"/>
      <c r="BS495" s="1233"/>
      <c r="BT495" s="1233"/>
      <c r="BU495" s="1233"/>
      <c r="BV495" s="1233"/>
      <c r="BW495" s="1233"/>
      <c r="BX495" s="1233"/>
      <c r="BY495" s="1233"/>
      <c r="BZ495" s="1233"/>
      <c r="CA495" s="1233"/>
      <c r="CB495" s="1233"/>
      <c r="CC495" s="1233"/>
      <c r="CD495" s="1233"/>
      <c r="CE495" s="1233"/>
      <c r="CF495" s="1233"/>
      <c r="CG495" s="1233"/>
      <c r="CH495" s="1233"/>
      <c r="CI495" s="1233"/>
      <c r="CJ495" s="1233"/>
      <c r="CK495" s="1233"/>
      <c r="CL495" s="1233"/>
      <c r="CM495" s="1233"/>
      <c r="CN495" s="1233"/>
      <c r="CO495" s="1233"/>
      <c r="CP495" s="1233"/>
      <c r="CQ495" s="1233"/>
      <c r="CR495" s="1233"/>
      <c r="CS495" s="1233"/>
      <c r="CT495" s="1233"/>
      <c r="CU495" s="1233"/>
      <c r="CV495" s="1233"/>
      <c r="CW495" s="1233"/>
      <c r="CX495" s="1233"/>
      <c r="CY495" s="1233"/>
      <c r="CZ495" s="1233"/>
      <c r="DA495" s="1233"/>
      <c r="DB495" s="1233"/>
      <c r="DC495" s="1233"/>
      <c r="DD495" s="1233"/>
      <c r="DE495" s="1233"/>
      <c r="DF495" s="1233"/>
      <c r="DG495" s="1233"/>
      <c r="DH495" s="1233"/>
      <c r="DI495" s="1233"/>
      <c r="DJ495" s="1233"/>
      <c r="DK495" s="1233"/>
      <c r="DL495" s="1233"/>
      <c r="DM495" s="1233"/>
      <c r="DN495" s="1233"/>
      <c r="DO495" s="1233"/>
      <c r="DP495" s="1233"/>
      <c r="DQ495" s="1233"/>
      <c r="DR495" s="1233"/>
      <c r="DS495" s="1233"/>
      <c r="DT495" s="1233"/>
      <c r="DU495" s="1233"/>
      <c r="DV495" s="1233"/>
      <c r="DW495" s="1233"/>
      <c r="DX495" s="1233"/>
      <c r="DY495" s="1233"/>
      <c r="DZ495" s="1233"/>
      <c r="EA495" s="1233"/>
      <c r="EB495" s="1233"/>
      <c r="EC495" s="1233"/>
      <c r="ED495" s="1233"/>
      <c r="EE495" s="1233"/>
      <c r="EF495" s="1233"/>
      <c r="EG495" s="1233"/>
      <c r="EH495" s="1253"/>
      <c r="EI495" s="1253"/>
      <c r="EJ495" s="1253"/>
      <c r="EK495" s="1253"/>
      <c r="EM495" s="1233"/>
      <c r="EN495" s="1233"/>
      <c r="EO495" s="1233"/>
      <c r="EP495" s="1233"/>
      <c r="EQ495" s="1233"/>
      <c r="ER495" s="1233"/>
      <c r="ES495" s="1233"/>
      <c r="ET495" s="1233"/>
      <c r="EU495" s="1233"/>
      <c r="EV495" s="1233"/>
      <c r="EW495" s="1233"/>
      <c r="EX495" s="1233"/>
      <c r="EY495" s="1233"/>
      <c r="EZ495" s="1233"/>
      <c r="FA495" s="1233"/>
      <c r="FB495" s="1233"/>
      <c r="FC495" s="1233"/>
      <c r="FD495" s="1233"/>
      <c r="FE495" s="1233"/>
      <c r="FF495" s="1233"/>
      <c r="FG495" s="1233"/>
      <c r="FH495" s="1233"/>
      <c r="FI495" s="1233"/>
      <c r="FJ495" s="1233"/>
      <c r="FK495" s="1233"/>
      <c r="FL495" s="1233"/>
      <c r="FM495" s="1233"/>
      <c r="FN495" s="1233"/>
      <c r="FO495" s="1233"/>
      <c r="FP495" s="1233"/>
      <c r="FQ495" s="1233"/>
      <c r="FR495" s="1233"/>
      <c r="FS495" s="1233"/>
      <c r="FT495" s="1233"/>
      <c r="FU495" s="1233"/>
      <c r="FV495" s="1233"/>
      <c r="FW495" s="1233"/>
      <c r="FX495" s="1233"/>
      <c r="FY495" s="1233"/>
      <c r="FZ495" s="1233"/>
      <c r="GA495" s="1233"/>
      <c r="GB495" s="1233"/>
      <c r="GC495" s="1233"/>
      <c r="GD495" s="1233"/>
      <c r="GE495" s="1233"/>
      <c r="GF495" s="1233"/>
      <c r="GG495" s="1233"/>
      <c r="GH495" s="1233"/>
      <c r="GI495" s="1233"/>
      <c r="GJ495" s="1233"/>
      <c r="GK495" s="1233"/>
      <c r="GL495" s="1233"/>
      <c r="GM495" s="1233"/>
      <c r="GN495" s="1233"/>
      <c r="GO495" s="1233"/>
      <c r="GP495" s="1233"/>
      <c r="GQ495" s="1233"/>
      <c r="GR495" s="1233"/>
      <c r="GS495" s="1233"/>
      <c r="GT495" s="1233"/>
      <c r="GU495" s="1233"/>
      <c r="GV495" s="1233"/>
      <c r="GW495" s="1233"/>
      <c r="GX495" s="1233"/>
      <c r="GY495" s="1233"/>
      <c r="GZ495" s="1233"/>
      <c r="HA495" s="1233"/>
      <c r="HB495" s="1233"/>
      <c r="HC495" s="1233"/>
      <c r="HD495" s="1233"/>
      <c r="HE495" s="1233"/>
      <c r="HF495" s="1233"/>
      <c r="HG495" s="1233"/>
      <c r="HH495" s="1233"/>
      <c r="HI495" s="1233"/>
      <c r="HJ495" s="1233"/>
      <c r="HK495" s="1233"/>
      <c r="HL495" s="1233"/>
      <c r="HM495" s="1233"/>
      <c r="HN495" s="1233"/>
      <c r="HO495" s="1233"/>
    </row>
    <row r="496" spans="32:223" s="325" customFormat="1" x14ac:dyDescent="0.2">
      <c r="AF496" s="932"/>
      <c r="AG496" s="932"/>
      <c r="AH496" s="932"/>
      <c r="AI496" s="932"/>
      <c r="AJ496" s="932"/>
      <c r="AK496" s="932"/>
      <c r="AL496" s="932"/>
      <c r="AM496" s="932"/>
      <c r="AN496" s="932"/>
      <c r="AP496" s="932"/>
      <c r="AQ496" s="932"/>
      <c r="AR496" s="932"/>
      <c r="AS496" s="932"/>
      <c r="AT496" s="932"/>
      <c r="AU496" s="932"/>
      <c r="AV496" s="932"/>
      <c r="AW496" s="932"/>
      <c r="AX496" s="932"/>
      <c r="BA496" s="1253"/>
      <c r="BB496" s="1253"/>
      <c r="BC496" s="1253"/>
      <c r="BE496" s="1233"/>
      <c r="BF496" s="1233"/>
      <c r="BG496" s="1233"/>
      <c r="BH496" s="1233"/>
      <c r="BI496" s="1233"/>
      <c r="BJ496" s="1233"/>
      <c r="BK496" s="1233"/>
      <c r="BL496" s="1233"/>
      <c r="BM496" s="1233"/>
      <c r="BN496" s="1233"/>
      <c r="BO496" s="1233"/>
      <c r="BP496" s="1233"/>
      <c r="BQ496" s="1233"/>
      <c r="BR496" s="1233"/>
      <c r="BS496" s="1233"/>
      <c r="BT496" s="1233"/>
      <c r="BU496" s="1233"/>
      <c r="BV496" s="1233"/>
      <c r="BW496" s="1233"/>
      <c r="BX496" s="1233"/>
      <c r="BY496" s="1233"/>
      <c r="BZ496" s="1233"/>
      <c r="CA496" s="1233"/>
      <c r="CB496" s="1233"/>
      <c r="CC496" s="1233"/>
      <c r="CD496" s="1233"/>
      <c r="CE496" s="1233"/>
      <c r="CF496" s="1233"/>
      <c r="CG496" s="1233"/>
      <c r="CH496" s="1233"/>
      <c r="CI496" s="1233"/>
      <c r="CJ496" s="1233"/>
      <c r="CK496" s="1233"/>
      <c r="CL496" s="1233"/>
      <c r="CM496" s="1233"/>
      <c r="CN496" s="1233"/>
      <c r="CO496" s="1233"/>
      <c r="CP496" s="1233"/>
      <c r="CQ496" s="1233"/>
      <c r="CR496" s="1233"/>
      <c r="CS496" s="1233"/>
      <c r="CT496" s="1233"/>
      <c r="CU496" s="1233"/>
      <c r="CV496" s="1233"/>
      <c r="CW496" s="1233"/>
      <c r="CX496" s="1233"/>
      <c r="CY496" s="1233"/>
      <c r="CZ496" s="1233"/>
      <c r="DA496" s="1233"/>
      <c r="DB496" s="1233"/>
      <c r="DC496" s="1233"/>
      <c r="DD496" s="1233"/>
      <c r="DE496" s="1233"/>
      <c r="DF496" s="1233"/>
      <c r="DG496" s="1233"/>
      <c r="DH496" s="1233"/>
      <c r="DI496" s="1233"/>
      <c r="DJ496" s="1233"/>
      <c r="DK496" s="1233"/>
      <c r="DL496" s="1233"/>
      <c r="DM496" s="1233"/>
      <c r="DN496" s="1233"/>
      <c r="DO496" s="1233"/>
      <c r="DP496" s="1233"/>
      <c r="DQ496" s="1233"/>
      <c r="DR496" s="1233"/>
      <c r="DS496" s="1233"/>
      <c r="DT496" s="1233"/>
      <c r="DU496" s="1233"/>
      <c r="DV496" s="1233"/>
      <c r="DW496" s="1233"/>
      <c r="DX496" s="1233"/>
      <c r="DY496" s="1233"/>
      <c r="DZ496" s="1233"/>
      <c r="EA496" s="1233"/>
      <c r="EB496" s="1233"/>
      <c r="EC496" s="1233"/>
      <c r="ED496" s="1233"/>
      <c r="EE496" s="1233"/>
      <c r="EF496" s="1233"/>
      <c r="EG496" s="1233"/>
      <c r="EH496" s="1253"/>
      <c r="EI496" s="1253"/>
      <c r="EJ496" s="1253"/>
      <c r="EK496" s="1253"/>
      <c r="EM496" s="1233"/>
      <c r="EN496" s="1233"/>
      <c r="EO496" s="1233"/>
      <c r="EP496" s="1233"/>
      <c r="EQ496" s="1233"/>
      <c r="ER496" s="1233"/>
      <c r="ES496" s="1233"/>
      <c r="ET496" s="1233"/>
      <c r="EU496" s="1233"/>
      <c r="EV496" s="1233"/>
      <c r="EW496" s="1233"/>
      <c r="EX496" s="1233"/>
      <c r="EY496" s="1233"/>
      <c r="EZ496" s="1233"/>
      <c r="FA496" s="1233"/>
      <c r="FB496" s="1233"/>
      <c r="FC496" s="1233"/>
      <c r="FD496" s="1233"/>
      <c r="FE496" s="1233"/>
      <c r="FF496" s="1233"/>
      <c r="FG496" s="1233"/>
      <c r="FH496" s="1233"/>
      <c r="FI496" s="1233"/>
      <c r="FJ496" s="1233"/>
      <c r="FK496" s="1233"/>
      <c r="FL496" s="1233"/>
      <c r="FM496" s="1233"/>
      <c r="FN496" s="1233"/>
      <c r="FO496" s="1233"/>
      <c r="FP496" s="1233"/>
      <c r="FQ496" s="1233"/>
      <c r="FR496" s="1233"/>
      <c r="FS496" s="1233"/>
      <c r="FT496" s="1233"/>
      <c r="FU496" s="1233"/>
      <c r="FV496" s="1233"/>
      <c r="FW496" s="1233"/>
      <c r="FX496" s="1233"/>
      <c r="FY496" s="1233"/>
      <c r="FZ496" s="1233"/>
      <c r="GA496" s="1233"/>
      <c r="GB496" s="1233"/>
      <c r="GC496" s="1233"/>
      <c r="GD496" s="1233"/>
      <c r="GE496" s="1233"/>
      <c r="GF496" s="1233"/>
      <c r="GG496" s="1233"/>
      <c r="GH496" s="1233"/>
      <c r="GI496" s="1233"/>
      <c r="GJ496" s="1233"/>
      <c r="GK496" s="1233"/>
      <c r="GL496" s="1233"/>
      <c r="GM496" s="1233"/>
      <c r="GN496" s="1233"/>
      <c r="GO496" s="1233"/>
      <c r="GP496" s="1233"/>
      <c r="GQ496" s="1233"/>
      <c r="GR496" s="1233"/>
      <c r="GS496" s="1233"/>
      <c r="GT496" s="1233"/>
      <c r="GU496" s="1233"/>
      <c r="GV496" s="1233"/>
      <c r="GW496" s="1233"/>
      <c r="GX496" s="1233"/>
      <c r="GY496" s="1233"/>
      <c r="GZ496" s="1233"/>
      <c r="HA496" s="1233"/>
      <c r="HB496" s="1233"/>
      <c r="HC496" s="1233"/>
      <c r="HD496" s="1233"/>
      <c r="HE496" s="1233"/>
      <c r="HF496" s="1233"/>
      <c r="HG496" s="1233"/>
      <c r="HH496" s="1233"/>
      <c r="HI496" s="1233"/>
      <c r="HJ496" s="1233"/>
      <c r="HK496" s="1233"/>
      <c r="HL496" s="1233"/>
      <c r="HM496" s="1233"/>
      <c r="HN496" s="1233"/>
      <c r="HO496" s="1233"/>
    </row>
    <row r="497" spans="32:223" s="325" customFormat="1" x14ac:dyDescent="0.2">
      <c r="AF497" s="932"/>
      <c r="AG497" s="932"/>
      <c r="AH497" s="932"/>
      <c r="AI497" s="932"/>
      <c r="AJ497" s="932"/>
      <c r="AK497" s="932"/>
      <c r="AL497" s="932"/>
      <c r="AM497" s="932"/>
      <c r="AN497" s="932"/>
      <c r="AP497" s="932"/>
      <c r="AQ497" s="932"/>
      <c r="AR497" s="932"/>
      <c r="AS497" s="932"/>
      <c r="AT497" s="932"/>
      <c r="AU497" s="932"/>
      <c r="AV497" s="932"/>
      <c r="AW497" s="932"/>
      <c r="AX497" s="932"/>
      <c r="BA497" s="1253"/>
      <c r="BB497" s="1253"/>
      <c r="BC497" s="1253"/>
      <c r="BE497" s="1233"/>
      <c r="BF497" s="1233"/>
      <c r="BG497" s="1233"/>
      <c r="BH497" s="1233"/>
      <c r="BI497" s="1233"/>
      <c r="BJ497" s="1233"/>
      <c r="BK497" s="1233"/>
      <c r="BL497" s="1233"/>
      <c r="BM497" s="1233"/>
      <c r="BN497" s="1233"/>
      <c r="BO497" s="1233"/>
      <c r="BP497" s="1233"/>
      <c r="BQ497" s="1233"/>
      <c r="BR497" s="1233"/>
      <c r="BS497" s="1233"/>
      <c r="BT497" s="1233"/>
      <c r="BU497" s="1233"/>
      <c r="BV497" s="1233"/>
      <c r="BW497" s="1233"/>
      <c r="BX497" s="1233"/>
      <c r="BY497" s="1233"/>
      <c r="BZ497" s="1233"/>
      <c r="CA497" s="1233"/>
      <c r="CB497" s="1233"/>
      <c r="CC497" s="1233"/>
      <c r="CD497" s="1233"/>
      <c r="CE497" s="1233"/>
      <c r="CF497" s="1233"/>
      <c r="CG497" s="1233"/>
      <c r="CH497" s="1233"/>
      <c r="CI497" s="1233"/>
      <c r="CJ497" s="1233"/>
      <c r="CK497" s="1233"/>
      <c r="CL497" s="1233"/>
      <c r="CM497" s="1233"/>
      <c r="CN497" s="1233"/>
      <c r="CO497" s="1233"/>
      <c r="CP497" s="1233"/>
      <c r="CQ497" s="1233"/>
      <c r="CR497" s="1233"/>
      <c r="CS497" s="1233"/>
      <c r="CT497" s="1233"/>
      <c r="CU497" s="1233"/>
      <c r="CV497" s="1233"/>
      <c r="CW497" s="1233"/>
      <c r="CX497" s="1233"/>
      <c r="CY497" s="1233"/>
      <c r="CZ497" s="1233"/>
      <c r="DA497" s="1233"/>
      <c r="DB497" s="1233"/>
      <c r="DC497" s="1233"/>
      <c r="DD497" s="1233"/>
      <c r="DE497" s="1233"/>
      <c r="DF497" s="1233"/>
      <c r="DG497" s="1233"/>
      <c r="DH497" s="1233"/>
      <c r="DI497" s="1233"/>
      <c r="DJ497" s="1233"/>
      <c r="DK497" s="1233"/>
      <c r="DL497" s="1233"/>
      <c r="DM497" s="1233"/>
      <c r="DN497" s="1233"/>
      <c r="DO497" s="1233"/>
      <c r="DP497" s="1233"/>
      <c r="DQ497" s="1233"/>
      <c r="DR497" s="1233"/>
      <c r="DS497" s="1233"/>
      <c r="DT497" s="1233"/>
      <c r="DU497" s="1233"/>
      <c r="DV497" s="1233"/>
      <c r="DW497" s="1233"/>
      <c r="DX497" s="1233"/>
      <c r="DY497" s="1233"/>
      <c r="DZ497" s="1233"/>
      <c r="EA497" s="1233"/>
      <c r="EB497" s="1233"/>
      <c r="EC497" s="1233"/>
      <c r="ED497" s="1233"/>
      <c r="EE497" s="1233"/>
      <c r="EF497" s="1233"/>
      <c r="EG497" s="1233"/>
      <c r="EH497" s="1253"/>
      <c r="EI497" s="1253"/>
      <c r="EJ497" s="1253"/>
      <c r="EK497" s="1253"/>
      <c r="EM497" s="1233"/>
      <c r="EN497" s="1233"/>
      <c r="EO497" s="1233"/>
      <c r="EP497" s="1233"/>
      <c r="EQ497" s="1233"/>
      <c r="ER497" s="1233"/>
      <c r="ES497" s="1233"/>
      <c r="ET497" s="1233"/>
      <c r="EU497" s="1233"/>
      <c r="EV497" s="1233"/>
      <c r="EW497" s="1233"/>
      <c r="EX497" s="1233"/>
      <c r="EY497" s="1233"/>
      <c r="EZ497" s="1233"/>
      <c r="FA497" s="1233"/>
      <c r="FB497" s="1233"/>
      <c r="FC497" s="1233"/>
      <c r="FD497" s="1233"/>
      <c r="FE497" s="1233"/>
      <c r="FF497" s="1233"/>
      <c r="FG497" s="1233"/>
      <c r="FH497" s="1233"/>
      <c r="FI497" s="1233"/>
      <c r="FJ497" s="1233"/>
      <c r="FK497" s="1233"/>
      <c r="FL497" s="1233"/>
      <c r="FM497" s="1233"/>
      <c r="FN497" s="1233"/>
      <c r="FO497" s="1233"/>
      <c r="FP497" s="1233"/>
      <c r="FQ497" s="1233"/>
      <c r="FR497" s="1233"/>
      <c r="FS497" s="1233"/>
      <c r="FT497" s="1233"/>
      <c r="FU497" s="1233"/>
      <c r="FV497" s="1233"/>
      <c r="FW497" s="1233"/>
      <c r="FX497" s="1233"/>
      <c r="FY497" s="1233"/>
      <c r="FZ497" s="1233"/>
      <c r="GA497" s="1233"/>
      <c r="GB497" s="1233"/>
      <c r="GC497" s="1233"/>
      <c r="GD497" s="1233"/>
      <c r="GE497" s="1233"/>
      <c r="GF497" s="1233"/>
      <c r="GG497" s="1233"/>
      <c r="GH497" s="1233"/>
      <c r="GI497" s="1233"/>
      <c r="GJ497" s="1233"/>
      <c r="GK497" s="1233"/>
      <c r="GL497" s="1233"/>
      <c r="GM497" s="1233"/>
      <c r="GN497" s="1233"/>
      <c r="GO497" s="1233"/>
      <c r="GP497" s="1233"/>
      <c r="GQ497" s="1233"/>
      <c r="GR497" s="1233"/>
      <c r="GS497" s="1233"/>
      <c r="GT497" s="1233"/>
      <c r="GU497" s="1233"/>
      <c r="GV497" s="1233"/>
      <c r="GW497" s="1233"/>
      <c r="GX497" s="1233"/>
      <c r="GY497" s="1233"/>
      <c r="GZ497" s="1233"/>
      <c r="HA497" s="1233"/>
      <c r="HB497" s="1233"/>
      <c r="HC497" s="1233"/>
      <c r="HD497" s="1233"/>
      <c r="HE497" s="1233"/>
      <c r="HF497" s="1233"/>
      <c r="HG497" s="1233"/>
      <c r="HH497" s="1233"/>
      <c r="HI497" s="1233"/>
      <c r="HJ497" s="1233"/>
      <c r="HK497" s="1233"/>
      <c r="HL497" s="1233"/>
      <c r="HM497" s="1233"/>
      <c r="HN497" s="1233"/>
      <c r="HO497" s="1233"/>
    </row>
    <row r="498" spans="32:223" s="325" customFormat="1" x14ac:dyDescent="0.2">
      <c r="AF498" s="932"/>
      <c r="AG498" s="932"/>
      <c r="AH498" s="932"/>
      <c r="AI498" s="932"/>
      <c r="AJ498" s="932"/>
      <c r="AK498" s="932"/>
      <c r="AL498" s="932"/>
      <c r="AM498" s="932"/>
      <c r="AN498" s="932"/>
      <c r="AP498" s="932"/>
      <c r="AQ498" s="932"/>
      <c r="AR498" s="932"/>
      <c r="AS498" s="932"/>
      <c r="AT498" s="932"/>
      <c r="AU498" s="932"/>
      <c r="AV498" s="932"/>
      <c r="AW498" s="932"/>
      <c r="AX498" s="932"/>
      <c r="BA498" s="1253"/>
      <c r="BB498" s="1253"/>
      <c r="BC498" s="1253"/>
      <c r="BE498" s="1233"/>
      <c r="BF498" s="1233"/>
      <c r="BG498" s="1233"/>
      <c r="BH498" s="1233"/>
      <c r="BI498" s="1233"/>
      <c r="BJ498" s="1233"/>
      <c r="BK498" s="1233"/>
      <c r="BL498" s="1233"/>
      <c r="BM498" s="1233"/>
      <c r="BN498" s="1233"/>
      <c r="BO498" s="1233"/>
      <c r="BP498" s="1233"/>
      <c r="BQ498" s="1233"/>
      <c r="BR498" s="1233"/>
      <c r="BS498" s="1233"/>
      <c r="BT498" s="1233"/>
      <c r="BU498" s="1233"/>
      <c r="BV498" s="1233"/>
      <c r="BW498" s="1233"/>
      <c r="BX498" s="1233"/>
      <c r="BY498" s="1233"/>
      <c r="BZ498" s="1233"/>
      <c r="CA498" s="1233"/>
      <c r="CB498" s="1233"/>
      <c r="CC498" s="1233"/>
      <c r="CD498" s="1233"/>
      <c r="CE498" s="1233"/>
      <c r="CF498" s="1233"/>
      <c r="CG498" s="1233"/>
      <c r="CH498" s="1233"/>
      <c r="CI498" s="1233"/>
      <c r="CJ498" s="1233"/>
      <c r="CK498" s="1233"/>
      <c r="CL498" s="1233"/>
      <c r="CM498" s="1233"/>
      <c r="CN498" s="1233"/>
      <c r="CO498" s="1233"/>
      <c r="CP498" s="1233"/>
      <c r="CQ498" s="1233"/>
      <c r="CR498" s="1233"/>
      <c r="CS498" s="1233"/>
      <c r="CT498" s="1233"/>
      <c r="CU498" s="1233"/>
      <c r="CV498" s="1233"/>
      <c r="CW498" s="1233"/>
      <c r="CX498" s="1233"/>
      <c r="CY498" s="1233"/>
      <c r="CZ498" s="1233"/>
      <c r="DA498" s="1233"/>
      <c r="DB498" s="1233"/>
      <c r="DC498" s="1233"/>
      <c r="DD498" s="1233"/>
      <c r="DE498" s="1233"/>
      <c r="DF498" s="1233"/>
      <c r="DG498" s="1233"/>
      <c r="DH498" s="1233"/>
      <c r="DI498" s="1233"/>
      <c r="DJ498" s="1233"/>
      <c r="DK498" s="1233"/>
      <c r="DL498" s="1233"/>
      <c r="DM498" s="1233"/>
      <c r="DN498" s="1233"/>
      <c r="DO498" s="1233"/>
      <c r="DP498" s="1233"/>
      <c r="DQ498" s="1233"/>
      <c r="DR498" s="1233"/>
      <c r="DS498" s="1233"/>
      <c r="DT498" s="1233"/>
      <c r="DU498" s="1233"/>
      <c r="DV498" s="1233"/>
      <c r="DW498" s="1233"/>
      <c r="DX498" s="1233"/>
      <c r="DY498" s="1233"/>
      <c r="DZ498" s="1233"/>
      <c r="EA498" s="1233"/>
      <c r="EB498" s="1233"/>
      <c r="EC498" s="1233"/>
      <c r="ED498" s="1233"/>
      <c r="EE498" s="1233"/>
      <c r="EF498" s="1233"/>
      <c r="EG498" s="1233"/>
      <c r="EH498" s="1253"/>
      <c r="EI498" s="1253"/>
      <c r="EJ498" s="1253"/>
      <c r="EK498" s="1253"/>
      <c r="EM498" s="1233"/>
      <c r="EN498" s="1233"/>
      <c r="EO498" s="1233"/>
      <c r="EP498" s="1233"/>
      <c r="EQ498" s="1233"/>
      <c r="ER498" s="1233"/>
      <c r="ES498" s="1233"/>
      <c r="ET498" s="1233"/>
      <c r="EU498" s="1233"/>
      <c r="EV498" s="1233"/>
      <c r="EW498" s="1233"/>
      <c r="EX498" s="1233"/>
      <c r="EY498" s="1233"/>
      <c r="EZ498" s="1233"/>
      <c r="FA498" s="1233"/>
      <c r="FB498" s="1233"/>
      <c r="FC498" s="1233"/>
      <c r="FD498" s="1233"/>
      <c r="FE498" s="1233"/>
      <c r="FF498" s="1233"/>
      <c r="FG498" s="1233"/>
      <c r="FH498" s="1233"/>
      <c r="FI498" s="1233"/>
      <c r="FJ498" s="1233"/>
      <c r="FK498" s="1233"/>
      <c r="FL498" s="1233"/>
      <c r="FM498" s="1233"/>
      <c r="FN498" s="1233"/>
      <c r="FO498" s="1233"/>
      <c r="FP498" s="1233"/>
      <c r="FQ498" s="1233"/>
      <c r="FR498" s="1233"/>
      <c r="FS498" s="1233"/>
      <c r="FT498" s="1233"/>
      <c r="FU498" s="1233"/>
      <c r="FV498" s="1233"/>
      <c r="FW498" s="1233"/>
      <c r="FX498" s="1233"/>
      <c r="FY498" s="1233"/>
      <c r="FZ498" s="1233"/>
      <c r="GA498" s="1233"/>
      <c r="GB498" s="1233"/>
      <c r="GC498" s="1233"/>
      <c r="GD498" s="1233"/>
      <c r="GE498" s="1233"/>
      <c r="GF498" s="1233"/>
      <c r="GG498" s="1233"/>
      <c r="GH498" s="1233"/>
      <c r="GI498" s="1233"/>
      <c r="GJ498" s="1233"/>
      <c r="GK498" s="1233"/>
      <c r="GL498" s="1233"/>
      <c r="GM498" s="1233"/>
      <c r="GN498" s="1233"/>
      <c r="GO498" s="1233"/>
      <c r="GP498" s="1233"/>
      <c r="GQ498" s="1233"/>
      <c r="GR498" s="1233"/>
      <c r="GS498" s="1233"/>
      <c r="GT498" s="1233"/>
      <c r="GU498" s="1233"/>
      <c r="GV498" s="1233"/>
      <c r="GW498" s="1233"/>
      <c r="GX498" s="1233"/>
      <c r="GY498" s="1233"/>
      <c r="GZ498" s="1233"/>
      <c r="HA498" s="1233"/>
      <c r="HB498" s="1233"/>
      <c r="HC498" s="1233"/>
      <c r="HD498" s="1233"/>
      <c r="HE498" s="1233"/>
      <c r="HF498" s="1233"/>
      <c r="HG498" s="1233"/>
      <c r="HH498" s="1233"/>
      <c r="HI498" s="1233"/>
      <c r="HJ498" s="1233"/>
      <c r="HK498" s="1233"/>
      <c r="HL498" s="1233"/>
      <c r="HM498" s="1233"/>
      <c r="HN498" s="1233"/>
      <c r="HO498" s="1233"/>
    </row>
    <row r="499" spans="32:223" s="325" customFormat="1" x14ac:dyDescent="0.2">
      <c r="AF499" s="932"/>
      <c r="AG499" s="932"/>
      <c r="AH499" s="932"/>
      <c r="AI499" s="932"/>
      <c r="AJ499" s="932"/>
      <c r="AK499" s="932"/>
      <c r="AL499" s="932"/>
      <c r="AM499" s="932"/>
      <c r="AN499" s="932"/>
      <c r="AP499" s="932"/>
      <c r="AQ499" s="932"/>
      <c r="AR499" s="932"/>
      <c r="AS499" s="932"/>
      <c r="AT499" s="932"/>
      <c r="AU499" s="932"/>
      <c r="AV499" s="932"/>
      <c r="AW499" s="932"/>
      <c r="AX499" s="932"/>
      <c r="BA499" s="1253"/>
      <c r="BB499" s="1253"/>
      <c r="BC499" s="1253"/>
      <c r="BE499" s="1233"/>
      <c r="BF499" s="1233"/>
      <c r="BG499" s="1233"/>
      <c r="BH499" s="1233"/>
      <c r="BI499" s="1233"/>
      <c r="BJ499" s="1233"/>
      <c r="BK499" s="1233"/>
      <c r="BL499" s="1233"/>
      <c r="BM499" s="1233"/>
      <c r="BN499" s="1233"/>
      <c r="BO499" s="1233"/>
      <c r="BP499" s="1233"/>
      <c r="BQ499" s="1233"/>
      <c r="BR499" s="1233"/>
      <c r="BS499" s="1233"/>
      <c r="BT499" s="1233"/>
      <c r="BU499" s="1233"/>
      <c r="BV499" s="1233"/>
      <c r="BW499" s="1233"/>
      <c r="BX499" s="1233"/>
      <c r="BY499" s="1233"/>
      <c r="BZ499" s="1233"/>
      <c r="CA499" s="1233"/>
      <c r="CB499" s="1233"/>
      <c r="CC499" s="1233"/>
      <c r="CD499" s="1233"/>
      <c r="CE499" s="1233"/>
      <c r="CF499" s="1233"/>
      <c r="CG499" s="1233"/>
      <c r="CH499" s="1233"/>
      <c r="CI499" s="1233"/>
      <c r="CJ499" s="1233"/>
      <c r="CK499" s="1233"/>
      <c r="CL499" s="1233"/>
      <c r="CM499" s="1233"/>
      <c r="CN499" s="1233"/>
      <c r="CO499" s="1233"/>
      <c r="CP499" s="1233"/>
      <c r="CQ499" s="1233"/>
      <c r="CR499" s="1233"/>
      <c r="CS499" s="1233"/>
      <c r="CT499" s="1233"/>
      <c r="CU499" s="1233"/>
      <c r="CV499" s="1233"/>
      <c r="CW499" s="1233"/>
      <c r="CX499" s="1233"/>
      <c r="CY499" s="1233"/>
      <c r="CZ499" s="1233"/>
      <c r="DA499" s="1233"/>
      <c r="DB499" s="1233"/>
      <c r="DC499" s="1233"/>
      <c r="DD499" s="1233"/>
      <c r="DE499" s="1233"/>
      <c r="DF499" s="1233"/>
      <c r="DG499" s="1233"/>
      <c r="DH499" s="1233"/>
      <c r="DI499" s="1233"/>
      <c r="DJ499" s="1233"/>
      <c r="DK499" s="1233"/>
      <c r="DL499" s="1233"/>
      <c r="DM499" s="1233"/>
      <c r="DN499" s="1233"/>
      <c r="DO499" s="1233"/>
      <c r="DP499" s="1233"/>
      <c r="DQ499" s="1233"/>
      <c r="DR499" s="1233"/>
      <c r="DS499" s="1233"/>
      <c r="DT499" s="1233"/>
      <c r="DU499" s="1233"/>
      <c r="DV499" s="1233"/>
      <c r="DW499" s="1233"/>
      <c r="DX499" s="1233"/>
      <c r="DY499" s="1233"/>
      <c r="DZ499" s="1233"/>
      <c r="EA499" s="1233"/>
      <c r="EB499" s="1233"/>
      <c r="EC499" s="1233"/>
      <c r="ED499" s="1233"/>
      <c r="EE499" s="1233"/>
      <c r="EF499" s="1233"/>
      <c r="EG499" s="1233"/>
      <c r="EH499" s="1253"/>
      <c r="EI499" s="1253"/>
      <c r="EJ499" s="1253"/>
      <c r="EK499" s="1253"/>
      <c r="EM499" s="1233"/>
      <c r="EN499" s="1233"/>
      <c r="EO499" s="1233"/>
      <c r="EP499" s="1233"/>
      <c r="EQ499" s="1233"/>
      <c r="ER499" s="1233"/>
      <c r="ES499" s="1233"/>
      <c r="ET499" s="1233"/>
      <c r="EU499" s="1233"/>
      <c r="EV499" s="1233"/>
      <c r="EW499" s="1233"/>
      <c r="EX499" s="1233"/>
      <c r="EY499" s="1233"/>
      <c r="EZ499" s="1233"/>
      <c r="FA499" s="1233"/>
      <c r="FB499" s="1233"/>
      <c r="FC499" s="1233"/>
      <c r="FD499" s="1233"/>
      <c r="FE499" s="1233"/>
      <c r="FF499" s="1233"/>
      <c r="FG499" s="1233"/>
      <c r="FH499" s="1233"/>
      <c r="FI499" s="1233"/>
      <c r="FJ499" s="1233"/>
      <c r="FK499" s="1233"/>
      <c r="FL499" s="1233"/>
      <c r="FM499" s="1233"/>
      <c r="FN499" s="1233"/>
      <c r="FO499" s="1233"/>
      <c r="FP499" s="1233"/>
      <c r="FQ499" s="1233"/>
      <c r="FR499" s="1233"/>
      <c r="FS499" s="1233"/>
      <c r="FT499" s="1233"/>
      <c r="FU499" s="1233"/>
      <c r="FV499" s="1233"/>
      <c r="FW499" s="1233"/>
      <c r="FX499" s="1233"/>
      <c r="FY499" s="1233"/>
      <c r="FZ499" s="1233"/>
      <c r="GA499" s="1233"/>
      <c r="GB499" s="1233"/>
      <c r="GC499" s="1233"/>
      <c r="GD499" s="1233"/>
      <c r="GE499" s="1233"/>
      <c r="GF499" s="1233"/>
      <c r="GG499" s="1233"/>
      <c r="GH499" s="1233"/>
      <c r="GI499" s="1233"/>
      <c r="GJ499" s="1233"/>
      <c r="GK499" s="1233"/>
      <c r="GL499" s="1233"/>
      <c r="GM499" s="1233"/>
      <c r="GN499" s="1233"/>
      <c r="GO499" s="1233"/>
      <c r="GP499" s="1233"/>
      <c r="GQ499" s="1233"/>
      <c r="GR499" s="1233"/>
      <c r="GS499" s="1233"/>
      <c r="GT499" s="1233"/>
      <c r="GU499" s="1233"/>
      <c r="GV499" s="1233"/>
      <c r="GW499" s="1233"/>
      <c r="GX499" s="1233"/>
      <c r="GY499" s="1233"/>
      <c r="GZ499" s="1233"/>
      <c r="HA499" s="1233"/>
      <c r="HB499" s="1233"/>
      <c r="HC499" s="1233"/>
      <c r="HD499" s="1233"/>
      <c r="HE499" s="1233"/>
      <c r="HF499" s="1233"/>
      <c r="HG499" s="1233"/>
      <c r="HH499" s="1233"/>
      <c r="HI499" s="1233"/>
      <c r="HJ499" s="1233"/>
      <c r="HK499" s="1233"/>
      <c r="HL499" s="1233"/>
      <c r="HM499" s="1233"/>
      <c r="HN499" s="1233"/>
      <c r="HO499" s="1233"/>
    </row>
    <row r="500" spans="32:223" s="325" customFormat="1" x14ac:dyDescent="0.2">
      <c r="AF500" s="932"/>
      <c r="AG500" s="932"/>
      <c r="AH500" s="932"/>
      <c r="AI500" s="932"/>
      <c r="AJ500" s="932"/>
      <c r="AK500" s="932"/>
      <c r="AL500" s="932"/>
      <c r="AM500" s="932"/>
      <c r="AN500" s="932"/>
      <c r="AP500" s="932"/>
      <c r="AQ500" s="932"/>
      <c r="AR500" s="932"/>
      <c r="AS500" s="932"/>
      <c r="AT500" s="932"/>
      <c r="AU500" s="932"/>
      <c r="AV500" s="932"/>
      <c r="AW500" s="932"/>
      <c r="AX500" s="932"/>
      <c r="BA500" s="1253"/>
      <c r="BB500" s="1253"/>
      <c r="BC500" s="1253"/>
      <c r="BE500" s="1233"/>
      <c r="BF500" s="1233"/>
      <c r="BG500" s="1233"/>
      <c r="BH500" s="1233"/>
      <c r="BI500" s="1233"/>
      <c r="BJ500" s="1233"/>
      <c r="BK500" s="1233"/>
      <c r="BL500" s="1233"/>
      <c r="BM500" s="1233"/>
      <c r="BN500" s="1233"/>
      <c r="BO500" s="1233"/>
      <c r="BP500" s="1233"/>
      <c r="BQ500" s="1233"/>
      <c r="BR500" s="1233"/>
      <c r="BS500" s="1233"/>
      <c r="BT500" s="1233"/>
      <c r="BU500" s="1233"/>
      <c r="BV500" s="1233"/>
      <c r="BW500" s="1233"/>
      <c r="BX500" s="1233"/>
      <c r="BY500" s="1233"/>
      <c r="BZ500" s="1233"/>
      <c r="CA500" s="1233"/>
      <c r="CB500" s="1233"/>
      <c r="CC500" s="1233"/>
      <c r="CD500" s="1233"/>
      <c r="CE500" s="1233"/>
      <c r="CF500" s="1233"/>
      <c r="CG500" s="1233"/>
      <c r="CH500" s="1233"/>
      <c r="CI500" s="1233"/>
      <c r="CJ500" s="1233"/>
      <c r="CK500" s="1233"/>
      <c r="CL500" s="1233"/>
      <c r="CM500" s="1233"/>
      <c r="CN500" s="1233"/>
      <c r="CO500" s="1233"/>
      <c r="CP500" s="1233"/>
      <c r="CQ500" s="1233"/>
      <c r="CR500" s="1233"/>
      <c r="CS500" s="1233"/>
      <c r="CT500" s="1233"/>
      <c r="CU500" s="1233"/>
      <c r="CV500" s="1233"/>
      <c r="CW500" s="1233"/>
      <c r="CX500" s="1233"/>
      <c r="CY500" s="1233"/>
      <c r="CZ500" s="1233"/>
      <c r="DA500" s="1233"/>
      <c r="DB500" s="1233"/>
      <c r="DC500" s="1233"/>
      <c r="DD500" s="1233"/>
      <c r="DE500" s="1233"/>
      <c r="DF500" s="1233"/>
      <c r="DG500" s="1233"/>
      <c r="DH500" s="1233"/>
      <c r="DI500" s="1233"/>
      <c r="DJ500" s="1233"/>
      <c r="DK500" s="1233"/>
      <c r="DL500" s="1233"/>
      <c r="DM500" s="1233"/>
      <c r="DN500" s="1233"/>
      <c r="DO500" s="1233"/>
      <c r="DP500" s="1233"/>
      <c r="DQ500" s="1233"/>
      <c r="DR500" s="1233"/>
      <c r="DS500" s="1233"/>
      <c r="DT500" s="1233"/>
      <c r="DU500" s="1233"/>
      <c r="DV500" s="1233"/>
      <c r="DW500" s="1233"/>
      <c r="DX500" s="1233"/>
      <c r="DY500" s="1233"/>
      <c r="DZ500" s="1233"/>
      <c r="EA500" s="1233"/>
      <c r="EB500" s="1233"/>
      <c r="EC500" s="1233"/>
      <c r="ED500" s="1233"/>
      <c r="EE500" s="1233"/>
      <c r="EF500" s="1233"/>
      <c r="EG500" s="1233"/>
      <c r="EH500" s="1253"/>
      <c r="EI500" s="1253"/>
      <c r="EJ500" s="1253"/>
      <c r="EK500" s="1253"/>
      <c r="EM500" s="1233"/>
      <c r="EN500" s="1233"/>
      <c r="EO500" s="1233"/>
      <c r="EP500" s="1233"/>
      <c r="EQ500" s="1233"/>
      <c r="ER500" s="1233"/>
      <c r="ES500" s="1233"/>
      <c r="ET500" s="1233"/>
      <c r="EU500" s="1233"/>
      <c r="EV500" s="1233"/>
      <c r="EW500" s="1233"/>
      <c r="EX500" s="1233"/>
      <c r="EY500" s="1233"/>
      <c r="EZ500" s="1233"/>
      <c r="FA500" s="1233"/>
      <c r="FB500" s="1233"/>
      <c r="FC500" s="1233"/>
      <c r="FD500" s="1233"/>
      <c r="FE500" s="1233"/>
      <c r="FF500" s="1233"/>
      <c r="FG500" s="1233"/>
      <c r="FH500" s="1233"/>
      <c r="FI500" s="1233"/>
      <c r="FJ500" s="1233"/>
      <c r="FK500" s="1233"/>
      <c r="FL500" s="1233"/>
      <c r="FM500" s="1233"/>
      <c r="FN500" s="1233"/>
      <c r="FO500" s="1233"/>
      <c r="FP500" s="1233"/>
      <c r="FQ500" s="1233"/>
      <c r="FR500" s="1233"/>
      <c r="FS500" s="1233"/>
      <c r="FT500" s="1233"/>
      <c r="FU500" s="1233"/>
      <c r="FV500" s="1233"/>
      <c r="FW500" s="1233"/>
      <c r="FX500" s="1233"/>
      <c r="FY500" s="1233"/>
      <c r="FZ500" s="1233"/>
      <c r="GA500" s="1233"/>
      <c r="GB500" s="1233"/>
      <c r="GC500" s="1233"/>
      <c r="GD500" s="1233"/>
      <c r="GE500" s="1233"/>
      <c r="GF500" s="1233"/>
      <c r="GG500" s="1233"/>
      <c r="GH500" s="1233"/>
      <c r="GI500" s="1233"/>
      <c r="GJ500" s="1233"/>
      <c r="GK500" s="1233"/>
      <c r="GL500" s="1233"/>
      <c r="GM500" s="1233"/>
      <c r="GN500" s="1233"/>
      <c r="GO500" s="1233"/>
      <c r="GP500" s="1233"/>
      <c r="GQ500" s="1233"/>
      <c r="GR500" s="1233"/>
      <c r="GS500" s="1233"/>
      <c r="GT500" s="1233"/>
      <c r="GU500" s="1233"/>
      <c r="GV500" s="1233"/>
      <c r="GW500" s="1233"/>
      <c r="GX500" s="1233"/>
      <c r="GY500" s="1233"/>
      <c r="GZ500" s="1233"/>
      <c r="HA500" s="1233"/>
      <c r="HB500" s="1233"/>
      <c r="HC500" s="1233"/>
      <c r="HD500" s="1233"/>
      <c r="HE500" s="1233"/>
      <c r="HF500" s="1233"/>
      <c r="HG500" s="1233"/>
      <c r="HH500" s="1233"/>
      <c r="HI500" s="1233"/>
      <c r="HJ500" s="1233"/>
      <c r="HK500" s="1233"/>
      <c r="HL500" s="1233"/>
      <c r="HM500" s="1233"/>
      <c r="HN500" s="1233"/>
      <c r="HO500" s="1233"/>
    </row>
    <row r="501" spans="32:223" s="325" customFormat="1" x14ac:dyDescent="0.2">
      <c r="AF501" s="932"/>
      <c r="AG501" s="932"/>
      <c r="AH501" s="932"/>
      <c r="AI501" s="932"/>
      <c r="AJ501" s="932"/>
      <c r="AK501" s="932"/>
      <c r="AL501" s="932"/>
      <c r="AM501" s="932"/>
      <c r="AN501" s="932"/>
      <c r="AP501" s="932"/>
      <c r="AQ501" s="932"/>
      <c r="AR501" s="932"/>
      <c r="AS501" s="932"/>
      <c r="AT501" s="932"/>
      <c r="AU501" s="932"/>
      <c r="AV501" s="932"/>
      <c r="AW501" s="932"/>
      <c r="AX501" s="932"/>
      <c r="BA501" s="1253"/>
      <c r="BB501" s="1253"/>
      <c r="BC501" s="1253"/>
      <c r="BE501" s="1233"/>
      <c r="BF501" s="1233"/>
      <c r="BG501" s="1233"/>
      <c r="BH501" s="1233"/>
      <c r="BI501" s="1233"/>
      <c r="BJ501" s="1233"/>
      <c r="BK501" s="1233"/>
      <c r="BL501" s="1233"/>
      <c r="BM501" s="1233"/>
      <c r="BN501" s="1233"/>
      <c r="BO501" s="1233"/>
      <c r="BP501" s="1233"/>
      <c r="BQ501" s="1233"/>
      <c r="BR501" s="1233"/>
      <c r="BS501" s="1233"/>
      <c r="BT501" s="1233"/>
      <c r="BU501" s="1233"/>
      <c r="BV501" s="1233"/>
      <c r="BW501" s="1233"/>
      <c r="BX501" s="1233"/>
      <c r="BY501" s="1233"/>
      <c r="BZ501" s="1233"/>
      <c r="CA501" s="1233"/>
      <c r="CB501" s="1233"/>
      <c r="CC501" s="1233"/>
      <c r="CD501" s="1233"/>
      <c r="CE501" s="1233"/>
      <c r="CF501" s="1233"/>
      <c r="CG501" s="1233"/>
      <c r="CH501" s="1233"/>
      <c r="CI501" s="1233"/>
      <c r="CJ501" s="1233"/>
      <c r="CK501" s="1233"/>
      <c r="CL501" s="1233"/>
      <c r="CM501" s="1233"/>
      <c r="CN501" s="1233"/>
      <c r="CO501" s="1233"/>
      <c r="CP501" s="1233"/>
      <c r="CQ501" s="1233"/>
      <c r="CR501" s="1233"/>
      <c r="CS501" s="1233"/>
      <c r="CT501" s="1233"/>
      <c r="CU501" s="1233"/>
      <c r="CV501" s="1233"/>
      <c r="CW501" s="1233"/>
      <c r="CX501" s="1233"/>
      <c r="CY501" s="1233"/>
      <c r="CZ501" s="1233"/>
      <c r="DA501" s="1233"/>
      <c r="DB501" s="1233"/>
      <c r="DC501" s="1233"/>
      <c r="DD501" s="1233"/>
      <c r="DE501" s="1233"/>
      <c r="DF501" s="1233"/>
      <c r="DG501" s="1233"/>
      <c r="DH501" s="1233"/>
      <c r="DI501" s="1233"/>
      <c r="DJ501" s="1233"/>
      <c r="DK501" s="1233"/>
      <c r="DL501" s="1233"/>
      <c r="DM501" s="1233"/>
      <c r="DN501" s="1233"/>
      <c r="DO501" s="1233"/>
      <c r="DP501" s="1233"/>
      <c r="DQ501" s="1233"/>
      <c r="DR501" s="1233"/>
      <c r="DS501" s="1233"/>
      <c r="DT501" s="1233"/>
      <c r="DU501" s="1233"/>
      <c r="DV501" s="1233"/>
      <c r="DW501" s="1233"/>
      <c r="DX501" s="1233"/>
      <c r="DY501" s="1233"/>
      <c r="DZ501" s="1233"/>
      <c r="EA501" s="1233"/>
      <c r="EB501" s="1233"/>
      <c r="EC501" s="1233"/>
      <c r="ED501" s="1233"/>
      <c r="EE501" s="1233"/>
      <c r="EF501" s="1233"/>
      <c r="EG501" s="1233"/>
      <c r="EH501" s="1253"/>
      <c r="EI501" s="1253"/>
      <c r="EJ501" s="1253"/>
      <c r="EK501" s="1253"/>
      <c r="EM501" s="1233"/>
      <c r="EN501" s="1233"/>
      <c r="EO501" s="1233"/>
      <c r="EP501" s="1233"/>
      <c r="EQ501" s="1233"/>
      <c r="ER501" s="1233"/>
      <c r="ES501" s="1233"/>
      <c r="ET501" s="1233"/>
      <c r="EU501" s="1233"/>
      <c r="EV501" s="1233"/>
      <c r="EW501" s="1233"/>
      <c r="EX501" s="1233"/>
      <c r="EY501" s="1233"/>
      <c r="EZ501" s="1233"/>
      <c r="FA501" s="1233"/>
      <c r="FB501" s="1233"/>
      <c r="FC501" s="1233"/>
      <c r="FD501" s="1233"/>
      <c r="FE501" s="1233"/>
      <c r="FF501" s="1233"/>
      <c r="FG501" s="1233"/>
      <c r="FH501" s="1233"/>
      <c r="FI501" s="1233"/>
      <c r="FJ501" s="1233"/>
      <c r="FK501" s="1233"/>
      <c r="FL501" s="1233"/>
      <c r="FM501" s="1233"/>
      <c r="FN501" s="1233"/>
      <c r="FO501" s="1233"/>
      <c r="FP501" s="1233"/>
      <c r="FQ501" s="1233"/>
      <c r="FR501" s="1233"/>
      <c r="FS501" s="1233"/>
      <c r="FT501" s="1233"/>
      <c r="FU501" s="1233"/>
      <c r="FV501" s="1233"/>
      <c r="FW501" s="1233"/>
      <c r="FX501" s="1233"/>
      <c r="FY501" s="1233"/>
      <c r="FZ501" s="1233"/>
      <c r="GA501" s="1233"/>
      <c r="GB501" s="1233"/>
      <c r="GC501" s="1233"/>
      <c r="GD501" s="1233"/>
      <c r="GE501" s="1233"/>
      <c r="GF501" s="1233"/>
      <c r="GG501" s="1233"/>
      <c r="GH501" s="1233"/>
      <c r="GI501" s="1233"/>
      <c r="GJ501" s="1233"/>
      <c r="GK501" s="1233"/>
      <c r="GL501" s="1233"/>
      <c r="GM501" s="1233"/>
      <c r="GN501" s="1233"/>
      <c r="GO501" s="1233"/>
      <c r="GP501" s="1233"/>
      <c r="GQ501" s="1233"/>
      <c r="GR501" s="1233"/>
      <c r="GS501" s="1233"/>
      <c r="GT501" s="1233"/>
      <c r="GU501" s="1233"/>
      <c r="GV501" s="1233"/>
      <c r="GW501" s="1233"/>
      <c r="GX501" s="1233"/>
      <c r="GY501" s="1233"/>
      <c r="GZ501" s="1233"/>
      <c r="HA501" s="1233"/>
      <c r="HB501" s="1233"/>
      <c r="HC501" s="1233"/>
      <c r="HD501" s="1233"/>
      <c r="HE501" s="1233"/>
      <c r="HF501" s="1233"/>
      <c r="HG501" s="1233"/>
      <c r="HH501" s="1233"/>
      <c r="HI501" s="1233"/>
      <c r="HJ501" s="1233"/>
      <c r="HK501" s="1233"/>
      <c r="HL501" s="1233"/>
      <c r="HM501" s="1233"/>
      <c r="HN501" s="1233"/>
      <c r="HO501" s="1233"/>
    </row>
    <row r="502" spans="32:223" s="325" customFormat="1" x14ac:dyDescent="0.2">
      <c r="AF502" s="932"/>
      <c r="AG502" s="932"/>
      <c r="AH502" s="932"/>
      <c r="AI502" s="932"/>
      <c r="AJ502" s="932"/>
      <c r="AK502" s="932"/>
      <c r="AL502" s="932"/>
      <c r="AM502" s="932"/>
      <c r="AN502" s="932"/>
      <c r="AP502" s="932"/>
      <c r="AQ502" s="932"/>
      <c r="AR502" s="932"/>
      <c r="AS502" s="932"/>
      <c r="AT502" s="932"/>
      <c r="AU502" s="932"/>
      <c r="AV502" s="932"/>
      <c r="AW502" s="932"/>
      <c r="AX502" s="932"/>
      <c r="BA502" s="1253"/>
      <c r="BB502" s="1253"/>
      <c r="BC502" s="1253"/>
      <c r="BE502" s="1233"/>
      <c r="BF502" s="1233"/>
      <c r="BG502" s="1233"/>
      <c r="BH502" s="1233"/>
      <c r="BI502" s="1233"/>
      <c r="BJ502" s="1233"/>
      <c r="BK502" s="1233"/>
      <c r="BL502" s="1233"/>
      <c r="BM502" s="1233"/>
      <c r="BN502" s="1233"/>
      <c r="BO502" s="1233"/>
      <c r="BP502" s="1233"/>
      <c r="BQ502" s="1233"/>
      <c r="BR502" s="1233"/>
      <c r="BS502" s="1233"/>
      <c r="BT502" s="1233"/>
      <c r="BU502" s="1233"/>
      <c r="BV502" s="1233"/>
      <c r="BW502" s="1233"/>
      <c r="BX502" s="1233"/>
      <c r="BY502" s="1233"/>
      <c r="BZ502" s="1233"/>
      <c r="CA502" s="1233"/>
      <c r="CB502" s="1233"/>
      <c r="CC502" s="1233"/>
      <c r="CD502" s="1233"/>
      <c r="CE502" s="1233"/>
      <c r="CF502" s="1233"/>
      <c r="CG502" s="1233"/>
      <c r="CH502" s="1233"/>
      <c r="CI502" s="1233"/>
      <c r="CJ502" s="1233"/>
      <c r="CK502" s="1233"/>
      <c r="CL502" s="1233"/>
      <c r="CM502" s="1233"/>
      <c r="CN502" s="1233"/>
      <c r="CO502" s="1233"/>
      <c r="CP502" s="1233"/>
      <c r="CQ502" s="1233"/>
      <c r="CR502" s="1233"/>
      <c r="CS502" s="1233"/>
      <c r="CT502" s="1233"/>
      <c r="CU502" s="1233"/>
      <c r="CV502" s="1233"/>
      <c r="CW502" s="1233"/>
      <c r="CX502" s="1233"/>
      <c r="CY502" s="1233"/>
      <c r="CZ502" s="1233"/>
      <c r="DA502" s="1233"/>
      <c r="DB502" s="1233"/>
      <c r="DC502" s="1233"/>
      <c r="DD502" s="1233"/>
      <c r="DE502" s="1233"/>
      <c r="DF502" s="1233"/>
      <c r="DG502" s="1233"/>
      <c r="DH502" s="1233"/>
      <c r="DI502" s="1233"/>
      <c r="DJ502" s="1233"/>
      <c r="DK502" s="1233"/>
      <c r="DL502" s="1233"/>
      <c r="DM502" s="1233"/>
      <c r="DN502" s="1233"/>
      <c r="DO502" s="1233"/>
      <c r="DP502" s="1233"/>
      <c r="DQ502" s="1233"/>
      <c r="DR502" s="1233"/>
      <c r="DS502" s="1233"/>
      <c r="DT502" s="1233"/>
      <c r="DU502" s="1233"/>
      <c r="DV502" s="1233"/>
      <c r="DW502" s="1233"/>
      <c r="DX502" s="1233"/>
      <c r="DY502" s="1233"/>
      <c r="DZ502" s="1233"/>
      <c r="EA502" s="1233"/>
      <c r="EB502" s="1233"/>
      <c r="EC502" s="1233"/>
      <c r="ED502" s="1233"/>
      <c r="EE502" s="1233"/>
      <c r="EF502" s="1233"/>
      <c r="EG502" s="1233"/>
      <c r="EH502" s="1253"/>
      <c r="EI502" s="1253"/>
      <c r="EJ502" s="1253"/>
      <c r="EK502" s="1253"/>
      <c r="EM502" s="1233"/>
      <c r="EN502" s="1233"/>
      <c r="EO502" s="1233"/>
      <c r="EP502" s="1233"/>
      <c r="EQ502" s="1233"/>
      <c r="ER502" s="1233"/>
      <c r="ES502" s="1233"/>
      <c r="ET502" s="1233"/>
      <c r="EU502" s="1233"/>
      <c r="EV502" s="1233"/>
      <c r="EW502" s="1233"/>
      <c r="EX502" s="1233"/>
      <c r="EY502" s="1233"/>
      <c r="EZ502" s="1233"/>
      <c r="FA502" s="1233"/>
      <c r="FB502" s="1233"/>
      <c r="FC502" s="1233"/>
      <c r="FD502" s="1233"/>
      <c r="FE502" s="1233"/>
      <c r="FF502" s="1233"/>
      <c r="FG502" s="1233"/>
      <c r="FH502" s="1233"/>
      <c r="FI502" s="1233"/>
      <c r="FJ502" s="1233"/>
      <c r="FK502" s="1233"/>
      <c r="FL502" s="1233"/>
      <c r="FM502" s="1233"/>
      <c r="FN502" s="1233"/>
      <c r="FO502" s="1233"/>
      <c r="FP502" s="1233"/>
      <c r="FQ502" s="1233"/>
      <c r="FR502" s="1233"/>
      <c r="FS502" s="1233"/>
      <c r="FT502" s="1233"/>
      <c r="FU502" s="1233"/>
      <c r="FV502" s="1233"/>
      <c r="FW502" s="1233"/>
      <c r="FX502" s="1233"/>
      <c r="FY502" s="1233"/>
      <c r="FZ502" s="1233"/>
      <c r="GA502" s="1233"/>
      <c r="GB502" s="1233"/>
      <c r="GC502" s="1233"/>
      <c r="GD502" s="1233"/>
      <c r="GE502" s="1233"/>
      <c r="GF502" s="1233"/>
      <c r="GG502" s="1233"/>
      <c r="GH502" s="1233"/>
      <c r="GI502" s="1233"/>
      <c r="GJ502" s="1233"/>
      <c r="GK502" s="1233"/>
      <c r="GL502" s="1233"/>
      <c r="GM502" s="1233"/>
      <c r="GN502" s="1233"/>
      <c r="GO502" s="1233"/>
      <c r="GP502" s="1233"/>
      <c r="GQ502" s="1233"/>
      <c r="GR502" s="1233"/>
      <c r="GS502" s="1233"/>
      <c r="GT502" s="1233"/>
      <c r="GU502" s="1233"/>
      <c r="GV502" s="1233"/>
      <c r="GW502" s="1233"/>
      <c r="GX502" s="1233"/>
      <c r="GY502" s="1233"/>
      <c r="GZ502" s="1233"/>
      <c r="HA502" s="1233"/>
      <c r="HB502" s="1233"/>
      <c r="HC502" s="1233"/>
      <c r="HD502" s="1233"/>
      <c r="HE502" s="1233"/>
      <c r="HF502" s="1233"/>
      <c r="HG502" s="1233"/>
      <c r="HH502" s="1233"/>
      <c r="HI502" s="1233"/>
      <c r="HJ502" s="1233"/>
      <c r="HK502" s="1233"/>
      <c r="HL502" s="1233"/>
      <c r="HM502" s="1233"/>
      <c r="HN502" s="1233"/>
      <c r="HO502" s="1233"/>
    </row>
    <row r="503" spans="32:223" s="325" customFormat="1" x14ac:dyDescent="0.2">
      <c r="AF503" s="932"/>
      <c r="AG503" s="932"/>
      <c r="AH503" s="932"/>
      <c r="AI503" s="932"/>
      <c r="AJ503" s="932"/>
      <c r="AK503" s="932"/>
      <c r="AL503" s="932"/>
      <c r="AM503" s="932"/>
      <c r="AN503" s="932"/>
      <c r="AP503" s="932"/>
      <c r="AQ503" s="932"/>
      <c r="AR503" s="932"/>
      <c r="AS503" s="932"/>
      <c r="AT503" s="932"/>
      <c r="AU503" s="932"/>
      <c r="AV503" s="932"/>
      <c r="AW503" s="932"/>
      <c r="AX503" s="932"/>
      <c r="BA503" s="1253"/>
      <c r="BB503" s="1253"/>
      <c r="BC503" s="1253"/>
      <c r="BE503" s="1233"/>
      <c r="BF503" s="1233"/>
      <c r="BG503" s="1233"/>
      <c r="BH503" s="1233"/>
      <c r="BI503" s="1233"/>
      <c r="BJ503" s="1233"/>
      <c r="BK503" s="1233"/>
      <c r="BL503" s="1233"/>
      <c r="BM503" s="1233"/>
      <c r="BN503" s="1233"/>
      <c r="BO503" s="1233"/>
      <c r="BP503" s="1233"/>
      <c r="BQ503" s="1233"/>
      <c r="BR503" s="1233"/>
      <c r="BS503" s="1233"/>
      <c r="BT503" s="1233"/>
      <c r="BU503" s="1233"/>
      <c r="BV503" s="1233"/>
      <c r="BW503" s="1233"/>
      <c r="BX503" s="1233"/>
      <c r="BY503" s="1233"/>
      <c r="BZ503" s="1233"/>
      <c r="CA503" s="1233"/>
      <c r="CB503" s="1233"/>
      <c r="CC503" s="1233"/>
      <c r="CD503" s="1233"/>
      <c r="CE503" s="1233"/>
      <c r="CF503" s="1233"/>
      <c r="CG503" s="1233"/>
      <c r="CH503" s="1233"/>
      <c r="CI503" s="1233"/>
      <c r="CJ503" s="1233"/>
      <c r="CK503" s="1233"/>
      <c r="CL503" s="1233"/>
      <c r="CM503" s="1233"/>
      <c r="CN503" s="1233"/>
      <c r="CO503" s="1233"/>
      <c r="CP503" s="1233"/>
      <c r="CQ503" s="1233"/>
      <c r="CR503" s="1233"/>
      <c r="CS503" s="1233"/>
      <c r="CT503" s="1233"/>
      <c r="CU503" s="1233"/>
      <c r="CV503" s="1233"/>
      <c r="CW503" s="1233"/>
      <c r="CX503" s="1233"/>
      <c r="CY503" s="1233"/>
      <c r="CZ503" s="1233"/>
      <c r="DA503" s="1233"/>
      <c r="DB503" s="1233"/>
      <c r="DC503" s="1233"/>
      <c r="DD503" s="1233"/>
      <c r="DE503" s="1233"/>
      <c r="DF503" s="1233"/>
      <c r="DG503" s="1233"/>
      <c r="DH503" s="1233"/>
      <c r="DI503" s="1233"/>
      <c r="DJ503" s="1233"/>
      <c r="DK503" s="1233"/>
      <c r="DL503" s="1233"/>
      <c r="DM503" s="1233"/>
      <c r="DN503" s="1233"/>
      <c r="DO503" s="1233"/>
      <c r="DP503" s="1233"/>
      <c r="DQ503" s="1233"/>
      <c r="DR503" s="1233"/>
      <c r="DS503" s="1233"/>
      <c r="DT503" s="1233"/>
      <c r="DU503" s="1233"/>
      <c r="DV503" s="1233"/>
      <c r="DW503" s="1233"/>
      <c r="DX503" s="1233"/>
      <c r="DY503" s="1233"/>
      <c r="DZ503" s="1233"/>
      <c r="EA503" s="1233"/>
      <c r="EB503" s="1233"/>
      <c r="EC503" s="1233"/>
      <c r="ED503" s="1233"/>
      <c r="EE503" s="1233"/>
      <c r="EF503" s="1233"/>
      <c r="EG503" s="1233"/>
      <c r="EH503" s="1253"/>
      <c r="EI503" s="1253"/>
      <c r="EJ503" s="1253"/>
      <c r="EK503" s="1253"/>
      <c r="EM503" s="1233"/>
      <c r="EN503" s="1233"/>
      <c r="EO503" s="1233"/>
      <c r="EP503" s="1233"/>
      <c r="EQ503" s="1233"/>
      <c r="ER503" s="1233"/>
      <c r="ES503" s="1233"/>
      <c r="ET503" s="1233"/>
      <c r="EU503" s="1233"/>
      <c r="EV503" s="1233"/>
      <c r="EW503" s="1233"/>
      <c r="EX503" s="1233"/>
      <c r="EY503" s="1233"/>
      <c r="EZ503" s="1233"/>
      <c r="FA503" s="1233"/>
      <c r="FB503" s="1233"/>
      <c r="FC503" s="1233"/>
      <c r="FD503" s="1233"/>
      <c r="FE503" s="1233"/>
      <c r="FF503" s="1233"/>
      <c r="FG503" s="1233"/>
      <c r="FH503" s="1233"/>
      <c r="FI503" s="1233"/>
      <c r="FJ503" s="1233"/>
      <c r="FK503" s="1233"/>
      <c r="FL503" s="1233"/>
      <c r="FM503" s="1233"/>
      <c r="FN503" s="1233"/>
      <c r="FO503" s="1233"/>
      <c r="FP503" s="1233"/>
      <c r="FQ503" s="1233"/>
      <c r="FR503" s="1233"/>
      <c r="FS503" s="1233"/>
      <c r="FT503" s="1233"/>
      <c r="FU503" s="1233"/>
      <c r="FV503" s="1233"/>
      <c r="FW503" s="1233"/>
      <c r="FX503" s="1233"/>
      <c r="FY503" s="1233"/>
      <c r="FZ503" s="1233"/>
      <c r="GA503" s="1233"/>
      <c r="GB503" s="1233"/>
      <c r="GC503" s="1233"/>
      <c r="GD503" s="1233"/>
      <c r="GE503" s="1233"/>
      <c r="GF503" s="1233"/>
      <c r="GG503" s="1233"/>
      <c r="GH503" s="1233"/>
      <c r="GI503" s="1233"/>
      <c r="GJ503" s="1233"/>
      <c r="GK503" s="1233"/>
      <c r="GL503" s="1233"/>
      <c r="GM503" s="1233"/>
      <c r="GN503" s="1233"/>
      <c r="GO503" s="1233"/>
      <c r="GP503" s="1233"/>
      <c r="GQ503" s="1233"/>
      <c r="GR503" s="1233"/>
      <c r="GS503" s="1233"/>
      <c r="GT503" s="1233"/>
      <c r="GU503" s="1233"/>
      <c r="GV503" s="1233"/>
      <c r="GW503" s="1233"/>
      <c r="GX503" s="1233"/>
      <c r="GY503" s="1233"/>
      <c r="GZ503" s="1233"/>
      <c r="HA503" s="1233"/>
      <c r="HB503" s="1233"/>
      <c r="HC503" s="1233"/>
      <c r="HD503" s="1233"/>
      <c r="HE503" s="1233"/>
      <c r="HF503" s="1233"/>
      <c r="HG503" s="1233"/>
      <c r="HH503" s="1233"/>
      <c r="HI503" s="1233"/>
      <c r="HJ503" s="1233"/>
      <c r="HK503" s="1233"/>
      <c r="HL503" s="1233"/>
      <c r="HM503" s="1233"/>
      <c r="HN503" s="1233"/>
      <c r="HO503" s="1233"/>
    </row>
    <row r="504" spans="32:223" s="325" customFormat="1" x14ac:dyDescent="0.2">
      <c r="AF504" s="932"/>
      <c r="AG504" s="932"/>
      <c r="AH504" s="932"/>
      <c r="AI504" s="932"/>
      <c r="AJ504" s="932"/>
      <c r="AK504" s="932"/>
      <c r="AL504" s="932"/>
      <c r="AM504" s="932"/>
      <c r="AN504" s="932"/>
      <c r="AP504" s="932"/>
      <c r="AQ504" s="932"/>
      <c r="AR504" s="932"/>
      <c r="AS504" s="932"/>
      <c r="AT504" s="932"/>
      <c r="AU504" s="932"/>
      <c r="AV504" s="932"/>
      <c r="AW504" s="932"/>
      <c r="AX504" s="932"/>
      <c r="BA504" s="1253"/>
      <c r="BB504" s="1253"/>
      <c r="BC504" s="1253"/>
      <c r="BE504" s="1233"/>
      <c r="BF504" s="1233"/>
      <c r="BG504" s="1233"/>
      <c r="BH504" s="1233"/>
      <c r="BI504" s="1233"/>
      <c r="BJ504" s="1233"/>
      <c r="BK504" s="1233"/>
      <c r="BL504" s="1233"/>
      <c r="BM504" s="1233"/>
      <c r="BN504" s="1233"/>
      <c r="BO504" s="1233"/>
      <c r="BP504" s="1233"/>
      <c r="BQ504" s="1233"/>
      <c r="BR504" s="1233"/>
      <c r="BS504" s="1233"/>
      <c r="BT504" s="1233"/>
      <c r="BU504" s="1233"/>
      <c r="BV504" s="1233"/>
      <c r="BW504" s="1233"/>
      <c r="BX504" s="1233"/>
      <c r="BY504" s="1233"/>
      <c r="BZ504" s="1233"/>
      <c r="CA504" s="1233"/>
      <c r="CB504" s="1233"/>
      <c r="CC504" s="1233"/>
      <c r="CD504" s="1233"/>
      <c r="CE504" s="1233"/>
      <c r="CF504" s="1233"/>
      <c r="CG504" s="1233"/>
      <c r="CH504" s="1233"/>
      <c r="CI504" s="1233"/>
      <c r="CJ504" s="1233"/>
      <c r="CK504" s="1233"/>
      <c r="CL504" s="1233"/>
      <c r="CM504" s="1233"/>
      <c r="CN504" s="1233"/>
      <c r="CO504" s="1233"/>
      <c r="CP504" s="1233"/>
      <c r="CQ504" s="1233"/>
      <c r="CR504" s="1233"/>
      <c r="CS504" s="1233"/>
      <c r="CT504" s="1233"/>
      <c r="CU504" s="1233"/>
      <c r="CV504" s="1233"/>
      <c r="CW504" s="1233"/>
      <c r="CX504" s="1233"/>
      <c r="CY504" s="1233"/>
      <c r="CZ504" s="1233"/>
      <c r="DA504" s="1233"/>
      <c r="DB504" s="1233"/>
      <c r="DC504" s="1233"/>
      <c r="DD504" s="1233"/>
      <c r="DE504" s="1233"/>
      <c r="DF504" s="1233"/>
      <c r="DG504" s="1233"/>
      <c r="DH504" s="1233"/>
      <c r="DI504" s="1233"/>
      <c r="DJ504" s="1233"/>
      <c r="DK504" s="1233"/>
      <c r="DL504" s="1233"/>
      <c r="DM504" s="1233"/>
      <c r="DN504" s="1233"/>
      <c r="DO504" s="1233"/>
      <c r="DP504" s="1233"/>
      <c r="DQ504" s="1233"/>
      <c r="DR504" s="1233"/>
      <c r="DS504" s="1233"/>
      <c r="DT504" s="1233"/>
      <c r="DU504" s="1233"/>
      <c r="DV504" s="1233"/>
      <c r="DW504" s="1233"/>
      <c r="DX504" s="1233"/>
      <c r="DY504" s="1233"/>
      <c r="DZ504" s="1233"/>
      <c r="EA504" s="1233"/>
      <c r="EB504" s="1233"/>
      <c r="EC504" s="1233"/>
      <c r="ED504" s="1233"/>
      <c r="EE504" s="1233"/>
      <c r="EF504" s="1233"/>
      <c r="EG504" s="1233"/>
      <c r="EH504" s="1253"/>
      <c r="EI504" s="1253"/>
      <c r="EJ504" s="1253"/>
      <c r="EK504" s="1253"/>
      <c r="EM504" s="1233"/>
      <c r="EN504" s="1233"/>
      <c r="EO504" s="1233"/>
      <c r="EP504" s="1233"/>
      <c r="EQ504" s="1233"/>
      <c r="ER504" s="1233"/>
      <c r="ES504" s="1233"/>
      <c r="ET504" s="1233"/>
      <c r="EU504" s="1233"/>
      <c r="EV504" s="1233"/>
      <c r="EW504" s="1233"/>
      <c r="EX504" s="1233"/>
      <c r="EY504" s="1233"/>
      <c r="EZ504" s="1233"/>
      <c r="FA504" s="1233"/>
      <c r="FB504" s="1233"/>
      <c r="FC504" s="1233"/>
      <c r="FD504" s="1233"/>
      <c r="FE504" s="1233"/>
      <c r="FF504" s="1233"/>
      <c r="FG504" s="1233"/>
      <c r="FH504" s="1233"/>
      <c r="FI504" s="1233"/>
      <c r="FJ504" s="1233"/>
      <c r="FK504" s="1233"/>
      <c r="FL504" s="1233"/>
      <c r="FM504" s="1233"/>
      <c r="FN504" s="1233"/>
      <c r="FO504" s="1233"/>
      <c r="FP504" s="1233"/>
      <c r="FQ504" s="1233"/>
      <c r="FR504" s="1233"/>
      <c r="FS504" s="1233"/>
      <c r="FT504" s="1233"/>
      <c r="FU504" s="1233"/>
      <c r="FV504" s="1233"/>
      <c r="FW504" s="1233"/>
      <c r="FX504" s="1233"/>
      <c r="FY504" s="1233"/>
      <c r="FZ504" s="1233"/>
      <c r="GA504" s="1233"/>
      <c r="GB504" s="1233"/>
      <c r="GC504" s="1233"/>
      <c r="GD504" s="1233"/>
      <c r="GE504" s="1233"/>
      <c r="GF504" s="1233"/>
      <c r="GG504" s="1233"/>
      <c r="GH504" s="1233"/>
      <c r="GI504" s="1233"/>
      <c r="GJ504" s="1233"/>
      <c r="GK504" s="1233"/>
      <c r="GL504" s="1233"/>
      <c r="GM504" s="1233"/>
      <c r="GN504" s="1233"/>
      <c r="GO504" s="1233"/>
      <c r="GP504" s="1233"/>
      <c r="GQ504" s="1233"/>
      <c r="GR504" s="1233"/>
      <c r="GS504" s="1233"/>
      <c r="GT504" s="1233"/>
      <c r="GU504" s="1233"/>
      <c r="GV504" s="1233"/>
      <c r="GW504" s="1233"/>
      <c r="GX504" s="1233"/>
      <c r="GY504" s="1233"/>
      <c r="GZ504" s="1233"/>
      <c r="HA504" s="1233"/>
      <c r="HB504" s="1233"/>
      <c r="HC504" s="1233"/>
      <c r="HD504" s="1233"/>
      <c r="HE504" s="1233"/>
      <c r="HF504" s="1233"/>
      <c r="HG504" s="1233"/>
      <c r="HH504" s="1233"/>
      <c r="HI504" s="1233"/>
      <c r="HJ504" s="1233"/>
      <c r="HK504" s="1233"/>
      <c r="HL504" s="1233"/>
      <c r="HM504" s="1233"/>
      <c r="HN504" s="1233"/>
      <c r="HO504" s="1233"/>
    </row>
    <row r="505" spans="32:223" s="325" customFormat="1" x14ac:dyDescent="0.2">
      <c r="AF505" s="932"/>
      <c r="AG505" s="932"/>
      <c r="AH505" s="932"/>
      <c r="AI505" s="932"/>
      <c r="AJ505" s="932"/>
      <c r="AK505" s="932"/>
      <c r="AL505" s="932"/>
      <c r="AM505" s="932"/>
      <c r="AN505" s="932"/>
      <c r="AP505" s="932"/>
      <c r="AQ505" s="932"/>
      <c r="AR505" s="932"/>
      <c r="AS505" s="932"/>
      <c r="AT505" s="932"/>
      <c r="AU505" s="932"/>
      <c r="AV505" s="932"/>
      <c r="AW505" s="932"/>
      <c r="AX505" s="932"/>
      <c r="BA505" s="1253"/>
      <c r="BB505" s="1253"/>
      <c r="BC505" s="1253"/>
      <c r="BE505" s="1233"/>
      <c r="BF505" s="1233"/>
      <c r="BG505" s="1233"/>
      <c r="BH505" s="1233"/>
      <c r="BI505" s="1233"/>
      <c r="BJ505" s="1233"/>
      <c r="BK505" s="1233"/>
      <c r="BL505" s="1233"/>
      <c r="BM505" s="1233"/>
      <c r="BN505" s="1233"/>
      <c r="BO505" s="1233"/>
      <c r="BP505" s="1233"/>
      <c r="BQ505" s="1233"/>
      <c r="BR505" s="1233"/>
      <c r="BS505" s="1233"/>
      <c r="BT505" s="1233"/>
      <c r="BU505" s="1233"/>
      <c r="BV505" s="1233"/>
      <c r="BW505" s="1233"/>
      <c r="BX505" s="1233"/>
      <c r="BY505" s="1233"/>
      <c r="BZ505" s="1233"/>
      <c r="CA505" s="1233"/>
      <c r="CB505" s="1233"/>
      <c r="CC505" s="1233"/>
      <c r="CD505" s="1233"/>
      <c r="CE505" s="1233"/>
      <c r="CF505" s="1233"/>
      <c r="CG505" s="1233"/>
      <c r="CH505" s="1233"/>
      <c r="CI505" s="1233"/>
      <c r="CJ505" s="1233"/>
      <c r="CK505" s="1233"/>
      <c r="CL505" s="1233"/>
      <c r="CM505" s="1233"/>
      <c r="CN505" s="1233"/>
      <c r="CO505" s="1233"/>
      <c r="CP505" s="1233"/>
      <c r="CQ505" s="1233"/>
      <c r="CR505" s="1233"/>
      <c r="CS505" s="1233"/>
      <c r="CT505" s="1233"/>
      <c r="CU505" s="1233"/>
      <c r="CV505" s="1233"/>
      <c r="CW505" s="1233"/>
      <c r="CX505" s="1233"/>
      <c r="CY505" s="1233"/>
      <c r="CZ505" s="1233"/>
      <c r="DA505" s="1233"/>
      <c r="DB505" s="1233"/>
      <c r="DC505" s="1233"/>
      <c r="DD505" s="1233"/>
      <c r="DE505" s="1233"/>
      <c r="DF505" s="1233"/>
      <c r="DG505" s="1233"/>
      <c r="DH505" s="1233"/>
      <c r="DI505" s="1233"/>
      <c r="DJ505" s="1233"/>
      <c r="DK505" s="1233"/>
      <c r="DL505" s="1233"/>
      <c r="DM505" s="1233"/>
      <c r="DN505" s="1233"/>
      <c r="DO505" s="1233"/>
      <c r="DP505" s="1233"/>
      <c r="DQ505" s="1233"/>
      <c r="DR505" s="1233"/>
      <c r="DS505" s="1233"/>
      <c r="DT505" s="1233"/>
      <c r="DU505" s="1233"/>
      <c r="DV505" s="1233"/>
      <c r="DW505" s="1233"/>
      <c r="DX505" s="1233"/>
      <c r="DY505" s="1233"/>
      <c r="DZ505" s="1233"/>
      <c r="EA505" s="1233"/>
      <c r="EB505" s="1233"/>
      <c r="EC505" s="1233"/>
      <c r="ED505" s="1233"/>
      <c r="EE505" s="1233"/>
      <c r="EF505" s="1233"/>
      <c r="EG505" s="1233"/>
      <c r="EH505" s="1253"/>
      <c r="EI505" s="1253"/>
      <c r="EJ505" s="1253"/>
      <c r="EK505" s="1253"/>
      <c r="EM505" s="1233"/>
      <c r="EN505" s="1233"/>
      <c r="EO505" s="1233"/>
      <c r="EP505" s="1233"/>
      <c r="EQ505" s="1233"/>
      <c r="ER505" s="1233"/>
      <c r="ES505" s="1233"/>
      <c r="ET505" s="1233"/>
      <c r="EU505" s="1233"/>
      <c r="EV505" s="1233"/>
      <c r="EW505" s="1233"/>
      <c r="EX505" s="1233"/>
      <c r="EY505" s="1233"/>
      <c r="EZ505" s="1233"/>
      <c r="FA505" s="1233"/>
      <c r="FB505" s="1233"/>
      <c r="FC505" s="1233"/>
      <c r="FD505" s="1233"/>
      <c r="FE505" s="1233"/>
      <c r="FF505" s="1233"/>
      <c r="FG505" s="1233"/>
      <c r="FH505" s="1233"/>
      <c r="FI505" s="1233"/>
      <c r="FJ505" s="1233"/>
      <c r="FK505" s="1233"/>
      <c r="FL505" s="1233"/>
      <c r="FM505" s="1233"/>
      <c r="FN505" s="1233"/>
      <c r="FO505" s="1233"/>
      <c r="FP505" s="1233"/>
      <c r="FQ505" s="1233"/>
      <c r="FR505" s="1233"/>
      <c r="FS505" s="1233"/>
      <c r="FT505" s="1233"/>
      <c r="FU505" s="1233"/>
      <c r="FV505" s="1233"/>
      <c r="FW505" s="1233"/>
      <c r="FX505" s="1233"/>
      <c r="FY505" s="1233"/>
      <c r="FZ505" s="1233"/>
      <c r="GA505" s="1233"/>
      <c r="GB505" s="1233"/>
      <c r="GC505" s="1233"/>
      <c r="GD505" s="1233"/>
      <c r="GE505" s="1233"/>
      <c r="GF505" s="1233"/>
      <c r="GG505" s="1233"/>
      <c r="GH505" s="1233"/>
      <c r="GI505" s="1233"/>
      <c r="GJ505" s="1233"/>
      <c r="GK505" s="1233"/>
      <c r="GL505" s="1233"/>
      <c r="GM505" s="1233"/>
      <c r="GN505" s="1233"/>
      <c r="GO505" s="1233"/>
      <c r="GP505" s="1233"/>
      <c r="GQ505" s="1233"/>
      <c r="GR505" s="1233"/>
      <c r="GS505" s="1233"/>
      <c r="GT505" s="1233"/>
      <c r="GU505" s="1233"/>
      <c r="GV505" s="1233"/>
      <c r="GW505" s="1233"/>
      <c r="GX505" s="1233"/>
      <c r="GY505" s="1233"/>
      <c r="GZ505" s="1233"/>
      <c r="HA505" s="1233"/>
      <c r="HB505" s="1233"/>
      <c r="HC505" s="1233"/>
      <c r="HD505" s="1233"/>
      <c r="HE505" s="1233"/>
      <c r="HF505" s="1233"/>
      <c r="HG505" s="1233"/>
      <c r="HH505" s="1233"/>
      <c r="HI505" s="1233"/>
      <c r="HJ505" s="1233"/>
      <c r="HK505" s="1233"/>
      <c r="HL505" s="1233"/>
      <c r="HM505" s="1233"/>
      <c r="HN505" s="1233"/>
      <c r="HO505" s="1233"/>
    </row>
    <row r="506" spans="32:223" s="325" customFormat="1" x14ac:dyDescent="0.2">
      <c r="AF506" s="932"/>
      <c r="AG506" s="932"/>
      <c r="AH506" s="932"/>
      <c r="AI506" s="932"/>
      <c r="AJ506" s="932"/>
      <c r="AK506" s="932"/>
      <c r="AL506" s="932"/>
      <c r="AM506" s="932"/>
      <c r="AN506" s="932"/>
      <c r="AP506" s="932"/>
      <c r="AQ506" s="932"/>
      <c r="AR506" s="932"/>
      <c r="AS506" s="932"/>
      <c r="AT506" s="932"/>
      <c r="AU506" s="932"/>
      <c r="AV506" s="932"/>
      <c r="AW506" s="932"/>
      <c r="AX506" s="932"/>
      <c r="BA506" s="1253"/>
      <c r="BB506" s="1253"/>
      <c r="BC506" s="1253"/>
      <c r="BE506" s="1233"/>
      <c r="BF506" s="1233"/>
      <c r="BG506" s="1233"/>
      <c r="BH506" s="1233"/>
      <c r="BI506" s="1233"/>
      <c r="BJ506" s="1233"/>
      <c r="BK506" s="1233"/>
      <c r="BL506" s="1233"/>
      <c r="BM506" s="1233"/>
      <c r="BN506" s="1233"/>
      <c r="BO506" s="1233"/>
      <c r="BP506" s="1233"/>
      <c r="BQ506" s="1233"/>
      <c r="BR506" s="1233"/>
      <c r="BS506" s="1233"/>
      <c r="BT506" s="1233"/>
      <c r="BU506" s="1233"/>
      <c r="BV506" s="1233"/>
      <c r="BW506" s="1233"/>
      <c r="BX506" s="1233"/>
      <c r="BY506" s="1233"/>
      <c r="BZ506" s="1233"/>
      <c r="CA506" s="1233"/>
      <c r="CB506" s="1233"/>
      <c r="CC506" s="1233"/>
      <c r="CD506" s="1233"/>
      <c r="CE506" s="1233"/>
      <c r="CF506" s="1233"/>
      <c r="CG506" s="1233"/>
      <c r="CH506" s="1233"/>
      <c r="CI506" s="1233"/>
      <c r="CJ506" s="1233"/>
      <c r="CK506" s="1233"/>
      <c r="CL506" s="1233"/>
      <c r="CM506" s="1233"/>
      <c r="CN506" s="1233"/>
      <c r="CO506" s="1233"/>
      <c r="CP506" s="1233"/>
      <c r="CQ506" s="1233"/>
      <c r="CR506" s="1233"/>
      <c r="CS506" s="1233"/>
      <c r="CT506" s="1233"/>
      <c r="CU506" s="1233"/>
      <c r="CV506" s="1233"/>
      <c r="CW506" s="1233"/>
      <c r="CX506" s="1233"/>
      <c r="CY506" s="1233"/>
      <c r="CZ506" s="1233"/>
      <c r="DA506" s="1233"/>
      <c r="DB506" s="1233"/>
      <c r="DC506" s="1233"/>
      <c r="DD506" s="1233"/>
      <c r="DE506" s="1233"/>
      <c r="DF506" s="1233"/>
      <c r="DG506" s="1233"/>
      <c r="DH506" s="1233"/>
      <c r="DI506" s="1233"/>
      <c r="DJ506" s="1233"/>
      <c r="DK506" s="1233"/>
      <c r="DL506" s="1233"/>
      <c r="DM506" s="1233"/>
      <c r="DN506" s="1233"/>
      <c r="DO506" s="1233"/>
      <c r="DP506" s="1233"/>
      <c r="DQ506" s="1233"/>
      <c r="DR506" s="1233"/>
      <c r="DS506" s="1233"/>
      <c r="DT506" s="1233"/>
      <c r="DU506" s="1233"/>
      <c r="DV506" s="1233"/>
      <c r="DW506" s="1233"/>
      <c r="DX506" s="1233"/>
      <c r="DY506" s="1233"/>
      <c r="DZ506" s="1233"/>
      <c r="EA506" s="1233"/>
      <c r="EB506" s="1233"/>
      <c r="EC506" s="1233"/>
      <c r="ED506" s="1233"/>
      <c r="EE506" s="1233"/>
      <c r="EF506" s="1233"/>
      <c r="EG506" s="1233"/>
      <c r="EH506" s="1253"/>
      <c r="EI506" s="1253"/>
      <c r="EJ506" s="1253"/>
      <c r="EK506" s="1253"/>
      <c r="EM506" s="1233"/>
      <c r="EN506" s="1233"/>
      <c r="EO506" s="1233"/>
      <c r="EP506" s="1233"/>
      <c r="EQ506" s="1233"/>
      <c r="ER506" s="1233"/>
      <c r="ES506" s="1233"/>
      <c r="ET506" s="1233"/>
      <c r="EU506" s="1233"/>
      <c r="EV506" s="1233"/>
      <c r="EW506" s="1233"/>
      <c r="EX506" s="1233"/>
      <c r="EY506" s="1233"/>
      <c r="EZ506" s="1233"/>
      <c r="FA506" s="1233"/>
      <c r="FB506" s="1233"/>
      <c r="FC506" s="1233"/>
      <c r="FD506" s="1233"/>
      <c r="FE506" s="1233"/>
      <c r="FF506" s="1233"/>
      <c r="FG506" s="1233"/>
      <c r="FH506" s="1233"/>
      <c r="FI506" s="1233"/>
      <c r="FJ506" s="1233"/>
      <c r="FK506" s="1233"/>
      <c r="FL506" s="1233"/>
      <c r="FM506" s="1233"/>
      <c r="FN506" s="1233"/>
      <c r="FO506" s="1233"/>
      <c r="FP506" s="1233"/>
      <c r="FQ506" s="1233"/>
      <c r="FR506" s="1233"/>
      <c r="FS506" s="1233"/>
      <c r="FT506" s="1233"/>
      <c r="FU506" s="1233"/>
      <c r="FV506" s="1233"/>
      <c r="FW506" s="1233"/>
      <c r="FX506" s="1233"/>
      <c r="FY506" s="1233"/>
      <c r="FZ506" s="1233"/>
      <c r="GA506" s="1233"/>
      <c r="GB506" s="1233"/>
      <c r="GC506" s="1233"/>
      <c r="GD506" s="1233"/>
      <c r="GE506" s="1233"/>
      <c r="GF506" s="1233"/>
      <c r="GG506" s="1233"/>
      <c r="GH506" s="1233"/>
      <c r="GI506" s="1233"/>
      <c r="GJ506" s="1233"/>
      <c r="GK506" s="1233"/>
      <c r="GL506" s="1233"/>
      <c r="GM506" s="1233"/>
      <c r="GN506" s="1233"/>
      <c r="GO506" s="1233"/>
      <c r="GP506" s="1233"/>
      <c r="GQ506" s="1233"/>
      <c r="GR506" s="1233"/>
      <c r="GS506" s="1233"/>
      <c r="GT506" s="1233"/>
      <c r="GU506" s="1233"/>
      <c r="GV506" s="1233"/>
      <c r="GW506" s="1233"/>
      <c r="GX506" s="1233"/>
      <c r="GY506" s="1233"/>
      <c r="GZ506" s="1233"/>
      <c r="HA506" s="1233"/>
      <c r="HB506" s="1233"/>
      <c r="HC506" s="1233"/>
      <c r="HD506" s="1233"/>
      <c r="HE506" s="1233"/>
      <c r="HF506" s="1233"/>
      <c r="HG506" s="1233"/>
      <c r="HH506" s="1233"/>
      <c r="HI506" s="1233"/>
      <c r="HJ506" s="1233"/>
      <c r="HK506" s="1233"/>
      <c r="HL506" s="1233"/>
      <c r="HM506" s="1233"/>
      <c r="HN506" s="1233"/>
      <c r="HO506" s="1233"/>
    </row>
    <row r="507" spans="32:223" s="325" customFormat="1" x14ac:dyDescent="0.2">
      <c r="AF507" s="932"/>
      <c r="AG507" s="932"/>
      <c r="AH507" s="932"/>
      <c r="AI507" s="932"/>
      <c r="AJ507" s="932"/>
      <c r="AK507" s="932"/>
      <c r="AL507" s="932"/>
      <c r="AM507" s="932"/>
      <c r="AN507" s="932"/>
      <c r="AP507" s="932"/>
      <c r="AQ507" s="932"/>
      <c r="AR507" s="932"/>
      <c r="AS507" s="932"/>
      <c r="AT507" s="932"/>
      <c r="AU507" s="932"/>
      <c r="AV507" s="932"/>
      <c r="AW507" s="932"/>
      <c r="AX507" s="932"/>
      <c r="BA507" s="1253"/>
      <c r="BB507" s="1253"/>
      <c r="BC507" s="1253"/>
      <c r="BE507" s="1233"/>
      <c r="BF507" s="1233"/>
      <c r="BG507" s="1233"/>
      <c r="BH507" s="1233"/>
      <c r="BI507" s="1233"/>
      <c r="BJ507" s="1233"/>
      <c r="BK507" s="1233"/>
      <c r="BL507" s="1233"/>
      <c r="BM507" s="1233"/>
      <c r="BN507" s="1233"/>
      <c r="BO507" s="1233"/>
      <c r="BP507" s="1233"/>
      <c r="BQ507" s="1233"/>
      <c r="BR507" s="1233"/>
      <c r="BS507" s="1233"/>
      <c r="BT507" s="1233"/>
      <c r="BU507" s="1233"/>
      <c r="BV507" s="1233"/>
      <c r="BW507" s="1233"/>
      <c r="BX507" s="1233"/>
      <c r="BY507" s="1233"/>
      <c r="BZ507" s="1233"/>
      <c r="CA507" s="1233"/>
      <c r="CB507" s="1233"/>
      <c r="CC507" s="1233"/>
      <c r="CD507" s="1233"/>
      <c r="CE507" s="1233"/>
      <c r="CF507" s="1233"/>
      <c r="CG507" s="1233"/>
      <c r="CH507" s="1233"/>
      <c r="CI507" s="1233"/>
      <c r="CJ507" s="1233"/>
      <c r="CK507" s="1233"/>
      <c r="CL507" s="1233"/>
      <c r="CM507" s="1233"/>
      <c r="CN507" s="1233"/>
      <c r="CO507" s="1233"/>
      <c r="CP507" s="1233"/>
      <c r="CQ507" s="1233"/>
      <c r="CR507" s="1233"/>
      <c r="CS507" s="1233"/>
      <c r="CT507" s="1233"/>
      <c r="CU507" s="1233"/>
      <c r="CV507" s="1233"/>
      <c r="CW507" s="1233"/>
      <c r="CX507" s="1233"/>
      <c r="CY507" s="1233"/>
      <c r="CZ507" s="1233"/>
      <c r="DA507" s="1233"/>
      <c r="DB507" s="1233"/>
      <c r="DC507" s="1233"/>
      <c r="DD507" s="1233"/>
      <c r="DE507" s="1233"/>
      <c r="DF507" s="1233"/>
      <c r="DG507" s="1233"/>
      <c r="DH507" s="1233"/>
      <c r="DI507" s="1233"/>
      <c r="DJ507" s="1233"/>
      <c r="DK507" s="1233"/>
      <c r="DL507" s="1233"/>
      <c r="DM507" s="1233"/>
      <c r="DN507" s="1233"/>
      <c r="DO507" s="1233"/>
      <c r="DP507" s="1233"/>
      <c r="DQ507" s="1233"/>
      <c r="DR507" s="1233"/>
      <c r="DS507" s="1233"/>
      <c r="DT507" s="1233"/>
      <c r="DU507" s="1233"/>
      <c r="DV507" s="1233"/>
      <c r="DW507" s="1233"/>
      <c r="DX507" s="1233"/>
      <c r="DY507" s="1233"/>
      <c r="DZ507" s="1233"/>
      <c r="EA507" s="1233"/>
      <c r="EB507" s="1233"/>
      <c r="EC507" s="1233"/>
      <c r="ED507" s="1233"/>
      <c r="EE507" s="1233"/>
      <c r="EF507" s="1233"/>
      <c r="EG507" s="1233"/>
      <c r="EH507" s="1253"/>
      <c r="EI507" s="1253"/>
      <c r="EJ507" s="1253"/>
      <c r="EK507" s="1253"/>
      <c r="EM507" s="1233"/>
      <c r="EN507" s="1233"/>
      <c r="EO507" s="1233"/>
      <c r="EP507" s="1233"/>
      <c r="EQ507" s="1233"/>
      <c r="ER507" s="1233"/>
      <c r="ES507" s="1233"/>
      <c r="ET507" s="1233"/>
      <c r="EU507" s="1233"/>
      <c r="EV507" s="1233"/>
      <c r="EW507" s="1233"/>
      <c r="EX507" s="1233"/>
      <c r="EY507" s="1233"/>
      <c r="EZ507" s="1233"/>
      <c r="FA507" s="1233"/>
      <c r="FB507" s="1233"/>
      <c r="FC507" s="1233"/>
      <c r="FD507" s="1233"/>
      <c r="FE507" s="1233"/>
      <c r="FF507" s="1233"/>
      <c r="FG507" s="1233"/>
      <c r="FH507" s="1233"/>
      <c r="FI507" s="1233"/>
      <c r="FJ507" s="1233"/>
      <c r="FK507" s="1233"/>
      <c r="FL507" s="1233"/>
      <c r="FM507" s="1233"/>
      <c r="FN507" s="1233"/>
      <c r="FO507" s="1233"/>
      <c r="FP507" s="1233"/>
      <c r="FQ507" s="1233"/>
      <c r="FR507" s="1233"/>
      <c r="FS507" s="1233"/>
      <c r="FT507" s="1233"/>
      <c r="FU507" s="1233"/>
      <c r="FV507" s="1233"/>
      <c r="FW507" s="1233"/>
      <c r="FX507" s="1233"/>
      <c r="FY507" s="1233"/>
      <c r="FZ507" s="1233"/>
      <c r="GA507" s="1233"/>
      <c r="GB507" s="1233"/>
      <c r="GC507" s="1233"/>
      <c r="GD507" s="1233"/>
      <c r="GE507" s="1233"/>
      <c r="GF507" s="1233"/>
      <c r="GG507" s="1233"/>
      <c r="GH507" s="1233"/>
      <c r="GI507" s="1233"/>
      <c r="GJ507" s="1233"/>
      <c r="GK507" s="1233"/>
      <c r="GL507" s="1233"/>
      <c r="GM507" s="1233"/>
      <c r="GN507" s="1233"/>
      <c r="GO507" s="1233"/>
      <c r="GP507" s="1233"/>
      <c r="GQ507" s="1233"/>
      <c r="GR507" s="1233"/>
      <c r="GS507" s="1233"/>
      <c r="GT507" s="1233"/>
      <c r="GU507" s="1233"/>
      <c r="GV507" s="1233"/>
      <c r="GW507" s="1233"/>
      <c r="GX507" s="1233"/>
      <c r="GY507" s="1233"/>
      <c r="GZ507" s="1233"/>
      <c r="HA507" s="1233"/>
      <c r="HB507" s="1233"/>
      <c r="HC507" s="1233"/>
      <c r="HD507" s="1233"/>
      <c r="HE507" s="1233"/>
      <c r="HF507" s="1233"/>
      <c r="HG507" s="1233"/>
      <c r="HH507" s="1233"/>
      <c r="HI507" s="1233"/>
      <c r="HJ507" s="1233"/>
      <c r="HK507" s="1233"/>
      <c r="HL507" s="1233"/>
      <c r="HM507" s="1233"/>
      <c r="HN507" s="1233"/>
      <c r="HO507" s="1233"/>
    </row>
    <row r="508" spans="32:223" s="325" customFormat="1" x14ac:dyDescent="0.2">
      <c r="AF508" s="932"/>
      <c r="AG508" s="932"/>
      <c r="AH508" s="932"/>
      <c r="AI508" s="932"/>
      <c r="AJ508" s="932"/>
      <c r="AK508" s="932"/>
      <c r="AL508" s="932"/>
      <c r="AM508" s="932"/>
      <c r="AN508" s="932"/>
      <c r="AP508" s="932"/>
      <c r="AQ508" s="932"/>
      <c r="AR508" s="932"/>
      <c r="AS508" s="932"/>
      <c r="AT508" s="932"/>
      <c r="AU508" s="932"/>
      <c r="AV508" s="932"/>
      <c r="AW508" s="932"/>
      <c r="AX508" s="932"/>
      <c r="BA508" s="1253"/>
      <c r="BB508" s="1253"/>
      <c r="BC508" s="1253"/>
      <c r="BE508" s="1233"/>
      <c r="BF508" s="1233"/>
      <c r="BG508" s="1233"/>
      <c r="BH508" s="1233"/>
      <c r="BI508" s="1233"/>
      <c r="BJ508" s="1233"/>
      <c r="BK508" s="1233"/>
      <c r="BL508" s="1233"/>
      <c r="BM508" s="1233"/>
      <c r="BN508" s="1233"/>
      <c r="BO508" s="1233"/>
      <c r="BP508" s="1233"/>
      <c r="BQ508" s="1233"/>
      <c r="BR508" s="1233"/>
      <c r="BS508" s="1233"/>
      <c r="BT508" s="1233"/>
      <c r="BU508" s="1233"/>
      <c r="BV508" s="1233"/>
      <c r="BW508" s="1233"/>
      <c r="BX508" s="1233"/>
      <c r="BY508" s="1233"/>
      <c r="BZ508" s="1233"/>
      <c r="CA508" s="1233"/>
      <c r="CB508" s="1233"/>
      <c r="CC508" s="1233"/>
      <c r="CD508" s="1233"/>
      <c r="CE508" s="1233"/>
      <c r="CF508" s="1233"/>
      <c r="CG508" s="1233"/>
      <c r="CH508" s="1233"/>
      <c r="CI508" s="1233"/>
      <c r="CJ508" s="1233"/>
      <c r="CK508" s="1233"/>
      <c r="CL508" s="1233"/>
      <c r="CM508" s="1233"/>
      <c r="CN508" s="1233"/>
      <c r="CO508" s="1233"/>
      <c r="CP508" s="1233"/>
      <c r="CQ508" s="1233"/>
      <c r="CR508" s="1233"/>
      <c r="CS508" s="1233"/>
      <c r="CT508" s="1233"/>
      <c r="CU508" s="1233"/>
      <c r="CV508" s="1233"/>
      <c r="CW508" s="1233"/>
      <c r="CX508" s="1233"/>
      <c r="CY508" s="1233"/>
      <c r="CZ508" s="1233"/>
      <c r="DA508" s="1233"/>
      <c r="DB508" s="1233"/>
      <c r="DC508" s="1233"/>
      <c r="DD508" s="1233"/>
      <c r="DE508" s="1233"/>
      <c r="DF508" s="1233"/>
      <c r="DG508" s="1233"/>
      <c r="DH508" s="1233"/>
      <c r="DI508" s="1233"/>
      <c r="DJ508" s="1233"/>
      <c r="DK508" s="1233"/>
      <c r="DL508" s="1233"/>
      <c r="DM508" s="1233"/>
      <c r="DN508" s="1233"/>
      <c r="DO508" s="1233"/>
      <c r="DP508" s="1233"/>
      <c r="DQ508" s="1233"/>
      <c r="DR508" s="1233"/>
      <c r="DS508" s="1233"/>
      <c r="DT508" s="1233"/>
      <c r="DU508" s="1233"/>
      <c r="DV508" s="1233"/>
      <c r="DW508" s="1233"/>
      <c r="DX508" s="1233"/>
      <c r="DY508" s="1233"/>
      <c r="DZ508" s="1233"/>
      <c r="EA508" s="1233"/>
      <c r="EB508" s="1233"/>
      <c r="EC508" s="1233"/>
      <c r="ED508" s="1233"/>
      <c r="EE508" s="1233"/>
      <c r="EF508" s="1233"/>
      <c r="EG508" s="1233"/>
      <c r="EH508" s="1253"/>
      <c r="EI508" s="1253"/>
      <c r="EJ508" s="1253"/>
      <c r="EK508" s="1253"/>
      <c r="EM508" s="1233"/>
      <c r="EN508" s="1233"/>
      <c r="EO508" s="1233"/>
      <c r="EP508" s="1233"/>
      <c r="EQ508" s="1233"/>
      <c r="ER508" s="1233"/>
      <c r="ES508" s="1233"/>
      <c r="ET508" s="1233"/>
      <c r="EU508" s="1233"/>
      <c r="EV508" s="1233"/>
      <c r="EW508" s="1233"/>
      <c r="EX508" s="1233"/>
      <c r="EY508" s="1233"/>
      <c r="EZ508" s="1233"/>
      <c r="FA508" s="1233"/>
      <c r="FB508" s="1233"/>
      <c r="FC508" s="1233"/>
      <c r="FD508" s="1233"/>
      <c r="FE508" s="1233"/>
      <c r="FF508" s="1233"/>
      <c r="FG508" s="1233"/>
      <c r="FH508" s="1233"/>
      <c r="FI508" s="1233"/>
      <c r="FJ508" s="1233"/>
      <c r="FK508" s="1233"/>
      <c r="FL508" s="1233"/>
      <c r="FM508" s="1233"/>
      <c r="FN508" s="1233"/>
      <c r="FO508" s="1233"/>
      <c r="FP508" s="1233"/>
      <c r="FQ508" s="1233"/>
      <c r="FR508" s="1233"/>
      <c r="FS508" s="1233"/>
      <c r="FT508" s="1233"/>
      <c r="FU508" s="1233"/>
      <c r="FV508" s="1233"/>
      <c r="FW508" s="1233"/>
      <c r="FX508" s="1233"/>
      <c r="FY508" s="1233"/>
      <c r="FZ508" s="1233"/>
      <c r="GA508" s="1233"/>
      <c r="GB508" s="1233"/>
      <c r="GC508" s="1233"/>
      <c r="GD508" s="1233"/>
      <c r="GE508" s="1233"/>
      <c r="GF508" s="1233"/>
      <c r="GG508" s="1233"/>
      <c r="GH508" s="1233"/>
      <c r="GI508" s="1233"/>
      <c r="GJ508" s="1233"/>
      <c r="GK508" s="1233"/>
      <c r="GL508" s="1233"/>
      <c r="GM508" s="1233"/>
      <c r="GN508" s="1233"/>
      <c r="GO508" s="1233"/>
      <c r="GP508" s="1233"/>
      <c r="GQ508" s="1233"/>
      <c r="GR508" s="1233"/>
      <c r="GS508" s="1233"/>
      <c r="GT508" s="1233"/>
      <c r="GU508" s="1233"/>
      <c r="GV508" s="1233"/>
      <c r="GW508" s="1233"/>
      <c r="GX508" s="1233"/>
      <c r="GY508" s="1233"/>
      <c r="GZ508" s="1233"/>
      <c r="HA508" s="1233"/>
      <c r="HB508" s="1233"/>
      <c r="HC508" s="1233"/>
      <c r="HD508" s="1233"/>
      <c r="HE508" s="1233"/>
      <c r="HF508" s="1233"/>
      <c r="HG508" s="1233"/>
      <c r="HH508" s="1233"/>
      <c r="HI508" s="1233"/>
      <c r="HJ508" s="1233"/>
      <c r="HK508" s="1233"/>
      <c r="HL508" s="1233"/>
      <c r="HM508" s="1233"/>
      <c r="HN508" s="1233"/>
      <c r="HO508" s="1233"/>
    </row>
    <row r="509" spans="32:223" s="325" customFormat="1" x14ac:dyDescent="0.2">
      <c r="AF509" s="932"/>
      <c r="AG509" s="932"/>
      <c r="AH509" s="932"/>
      <c r="AI509" s="932"/>
      <c r="AJ509" s="932"/>
      <c r="AK509" s="932"/>
      <c r="AL509" s="932"/>
      <c r="AM509" s="932"/>
      <c r="AN509" s="932"/>
      <c r="AP509" s="932"/>
      <c r="AQ509" s="932"/>
      <c r="AR509" s="932"/>
      <c r="AS509" s="932"/>
      <c r="AT509" s="932"/>
      <c r="AU509" s="932"/>
      <c r="AV509" s="932"/>
      <c r="AW509" s="932"/>
      <c r="AX509" s="932"/>
      <c r="BA509" s="1253"/>
      <c r="BB509" s="1253"/>
      <c r="BC509" s="1253"/>
      <c r="BE509" s="1233"/>
      <c r="BF509" s="1233"/>
      <c r="BG509" s="1233"/>
      <c r="BH509" s="1233"/>
      <c r="BI509" s="1233"/>
      <c r="BJ509" s="1233"/>
      <c r="BK509" s="1233"/>
      <c r="BL509" s="1233"/>
      <c r="BM509" s="1233"/>
      <c r="BN509" s="1233"/>
      <c r="BO509" s="1233"/>
      <c r="BP509" s="1233"/>
      <c r="BQ509" s="1233"/>
      <c r="BR509" s="1233"/>
      <c r="BS509" s="1233"/>
      <c r="BT509" s="1233"/>
      <c r="BU509" s="1233"/>
      <c r="BV509" s="1233"/>
      <c r="BW509" s="1233"/>
      <c r="BX509" s="1233"/>
      <c r="BY509" s="1233"/>
      <c r="BZ509" s="1233"/>
      <c r="CA509" s="1233"/>
      <c r="CB509" s="1233"/>
      <c r="CC509" s="1233"/>
      <c r="CD509" s="1233"/>
      <c r="CE509" s="1233"/>
      <c r="CF509" s="1233"/>
      <c r="CG509" s="1233"/>
      <c r="CH509" s="1233"/>
      <c r="CI509" s="1233"/>
      <c r="CJ509" s="1233"/>
      <c r="CK509" s="1233"/>
      <c r="CL509" s="1233"/>
      <c r="CM509" s="1233"/>
      <c r="CN509" s="1233"/>
      <c r="CO509" s="1233"/>
      <c r="CP509" s="1233"/>
      <c r="CQ509" s="1233"/>
      <c r="CR509" s="1233"/>
      <c r="CS509" s="1233"/>
      <c r="CT509" s="1233"/>
      <c r="CU509" s="1233"/>
      <c r="CV509" s="1233"/>
      <c r="CW509" s="1233"/>
      <c r="CX509" s="1233"/>
      <c r="CY509" s="1233"/>
      <c r="CZ509" s="1233"/>
      <c r="DA509" s="1233"/>
      <c r="DB509" s="1233"/>
      <c r="DC509" s="1233"/>
      <c r="DD509" s="1233"/>
      <c r="DE509" s="1233"/>
      <c r="DF509" s="1233"/>
      <c r="DG509" s="1233"/>
      <c r="DH509" s="1233"/>
      <c r="DI509" s="1233"/>
      <c r="DJ509" s="1233"/>
      <c r="DK509" s="1233"/>
      <c r="DL509" s="1233"/>
      <c r="DM509" s="1233"/>
      <c r="DN509" s="1233"/>
      <c r="DO509" s="1233"/>
      <c r="DP509" s="1233"/>
      <c r="DQ509" s="1233"/>
      <c r="DR509" s="1233"/>
      <c r="DS509" s="1233"/>
      <c r="DT509" s="1233"/>
      <c r="DU509" s="1233"/>
      <c r="DV509" s="1233"/>
      <c r="DW509" s="1233"/>
      <c r="DX509" s="1233"/>
      <c r="DY509" s="1233"/>
      <c r="DZ509" s="1233"/>
      <c r="EA509" s="1233"/>
      <c r="EB509" s="1233"/>
      <c r="EC509" s="1233"/>
      <c r="ED509" s="1233"/>
      <c r="EE509" s="1233"/>
      <c r="EF509" s="1233"/>
      <c r="EG509" s="1233"/>
      <c r="EH509" s="1253"/>
      <c r="EI509" s="1253"/>
      <c r="EJ509" s="1253"/>
      <c r="EK509" s="1253"/>
      <c r="EM509" s="1233"/>
      <c r="EN509" s="1233"/>
      <c r="EO509" s="1233"/>
      <c r="EP509" s="1233"/>
      <c r="EQ509" s="1233"/>
      <c r="ER509" s="1233"/>
      <c r="ES509" s="1233"/>
      <c r="ET509" s="1233"/>
      <c r="EU509" s="1233"/>
      <c r="EV509" s="1233"/>
      <c r="EW509" s="1233"/>
      <c r="EX509" s="1233"/>
      <c r="EY509" s="1233"/>
      <c r="EZ509" s="1233"/>
      <c r="FA509" s="1233"/>
      <c r="FB509" s="1233"/>
      <c r="FC509" s="1233"/>
      <c r="FD509" s="1233"/>
      <c r="FE509" s="1233"/>
      <c r="FF509" s="1233"/>
      <c r="FG509" s="1233"/>
      <c r="FH509" s="1233"/>
      <c r="FI509" s="1233"/>
      <c r="FJ509" s="1233"/>
      <c r="FK509" s="1233"/>
      <c r="FL509" s="1233"/>
      <c r="FM509" s="1233"/>
      <c r="FN509" s="1233"/>
      <c r="FO509" s="1233"/>
      <c r="FP509" s="1233"/>
      <c r="FQ509" s="1233"/>
      <c r="FR509" s="1233"/>
      <c r="FS509" s="1233"/>
      <c r="FT509" s="1233"/>
      <c r="FU509" s="1233"/>
      <c r="FV509" s="1233"/>
      <c r="FW509" s="1233"/>
      <c r="FX509" s="1233"/>
      <c r="FY509" s="1233"/>
      <c r="FZ509" s="1233"/>
      <c r="GA509" s="1233"/>
      <c r="GB509" s="1233"/>
      <c r="GC509" s="1233"/>
      <c r="GD509" s="1233"/>
      <c r="GE509" s="1233"/>
      <c r="GF509" s="1233"/>
      <c r="GG509" s="1233"/>
      <c r="GH509" s="1233"/>
      <c r="GI509" s="1233"/>
      <c r="GJ509" s="1233"/>
      <c r="GK509" s="1233"/>
      <c r="GL509" s="1233"/>
      <c r="GM509" s="1233"/>
      <c r="GN509" s="1233"/>
      <c r="GO509" s="1233"/>
      <c r="GP509" s="1233"/>
      <c r="GQ509" s="1233"/>
      <c r="GR509" s="1233"/>
      <c r="GS509" s="1233"/>
      <c r="GT509" s="1233"/>
      <c r="GU509" s="1233"/>
      <c r="GV509" s="1233"/>
      <c r="GW509" s="1233"/>
      <c r="GX509" s="1233"/>
      <c r="GY509" s="1233"/>
      <c r="GZ509" s="1233"/>
      <c r="HA509" s="1233"/>
      <c r="HB509" s="1233"/>
      <c r="HC509" s="1233"/>
      <c r="HD509" s="1233"/>
      <c r="HE509" s="1233"/>
      <c r="HF509" s="1233"/>
      <c r="HG509" s="1233"/>
      <c r="HH509" s="1233"/>
      <c r="HI509" s="1233"/>
      <c r="HJ509" s="1233"/>
      <c r="HK509" s="1233"/>
      <c r="HL509" s="1233"/>
      <c r="HM509" s="1233"/>
      <c r="HN509" s="1233"/>
      <c r="HO509" s="1233"/>
    </row>
    <row r="510" spans="32:223" s="325" customFormat="1" x14ac:dyDescent="0.2">
      <c r="AF510" s="932"/>
      <c r="AG510" s="932"/>
      <c r="AH510" s="932"/>
      <c r="AI510" s="932"/>
      <c r="AJ510" s="932"/>
      <c r="AK510" s="932"/>
      <c r="AL510" s="932"/>
      <c r="AM510" s="932"/>
      <c r="AN510" s="932"/>
      <c r="AP510" s="932"/>
      <c r="AQ510" s="932"/>
      <c r="AR510" s="932"/>
      <c r="AS510" s="932"/>
      <c r="AT510" s="932"/>
      <c r="AU510" s="932"/>
      <c r="AV510" s="932"/>
      <c r="AW510" s="932"/>
      <c r="AX510" s="932"/>
      <c r="BA510" s="1253"/>
      <c r="BB510" s="1253"/>
      <c r="BC510" s="1253"/>
      <c r="BE510" s="1233"/>
      <c r="BF510" s="1233"/>
      <c r="BG510" s="1233"/>
      <c r="BH510" s="1233"/>
      <c r="BI510" s="1233"/>
      <c r="BJ510" s="1233"/>
      <c r="BK510" s="1233"/>
      <c r="BL510" s="1233"/>
      <c r="BM510" s="1233"/>
      <c r="BN510" s="1233"/>
      <c r="BO510" s="1233"/>
      <c r="BP510" s="1233"/>
      <c r="BQ510" s="1233"/>
      <c r="BR510" s="1233"/>
      <c r="BS510" s="1233"/>
      <c r="BT510" s="1233"/>
      <c r="BU510" s="1233"/>
      <c r="BV510" s="1233"/>
      <c r="BW510" s="1233"/>
      <c r="BX510" s="1233"/>
      <c r="BY510" s="1233"/>
      <c r="BZ510" s="1233"/>
      <c r="CA510" s="1233"/>
      <c r="CB510" s="1233"/>
      <c r="CC510" s="1233"/>
      <c r="CD510" s="1233"/>
      <c r="CE510" s="1233"/>
      <c r="CF510" s="1233"/>
      <c r="CG510" s="1233"/>
      <c r="CH510" s="1233"/>
      <c r="CI510" s="1233"/>
      <c r="CJ510" s="1233"/>
      <c r="CK510" s="1233"/>
      <c r="CL510" s="1233"/>
      <c r="CM510" s="1233"/>
      <c r="CN510" s="1233"/>
      <c r="CO510" s="1233"/>
      <c r="CP510" s="1233"/>
      <c r="CQ510" s="1233"/>
      <c r="CR510" s="1233"/>
      <c r="CS510" s="1233"/>
      <c r="CT510" s="1233"/>
      <c r="CU510" s="1233"/>
      <c r="CV510" s="1233"/>
      <c r="CW510" s="1233"/>
      <c r="CX510" s="1233"/>
      <c r="CY510" s="1233"/>
      <c r="CZ510" s="1233"/>
      <c r="DA510" s="1233"/>
      <c r="DB510" s="1233"/>
      <c r="DC510" s="1233"/>
      <c r="DD510" s="1233"/>
      <c r="DE510" s="1233"/>
      <c r="DF510" s="1233"/>
      <c r="DG510" s="1233"/>
      <c r="DH510" s="1233"/>
      <c r="DI510" s="1233"/>
      <c r="DJ510" s="1233"/>
      <c r="DK510" s="1233"/>
      <c r="DL510" s="1233"/>
      <c r="DM510" s="1233"/>
      <c r="DN510" s="1233"/>
      <c r="DO510" s="1233"/>
      <c r="DP510" s="1233"/>
      <c r="DQ510" s="1233"/>
      <c r="DR510" s="1233"/>
      <c r="DS510" s="1233"/>
      <c r="DT510" s="1233"/>
      <c r="DU510" s="1233"/>
      <c r="DV510" s="1233"/>
      <c r="DW510" s="1233"/>
      <c r="DX510" s="1233"/>
      <c r="DY510" s="1233"/>
      <c r="DZ510" s="1233"/>
      <c r="EA510" s="1233"/>
      <c r="EB510" s="1233"/>
      <c r="EC510" s="1233"/>
      <c r="ED510" s="1233"/>
      <c r="EE510" s="1233"/>
      <c r="EF510" s="1233"/>
      <c r="EG510" s="1233"/>
      <c r="EH510" s="1253"/>
      <c r="EI510" s="1253"/>
      <c r="EJ510" s="1253"/>
      <c r="EK510" s="1253"/>
      <c r="EM510" s="1233"/>
      <c r="EN510" s="1233"/>
      <c r="EO510" s="1233"/>
      <c r="EP510" s="1233"/>
      <c r="EQ510" s="1233"/>
      <c r="ER510" s="1233"/>
      <c r="ES510" s="1233"/>
      <c r="ET510" s="1233"/>
      <c r="EU510" s="1233"/>
      <c r="EV510" s="1233"/>
      <c r="EW510" s="1233"/>
      <c r="EX510" s="1233"/>
      <c r="EY510" s="1233"/>
      <c r="EZ510" s="1233"/>
      <c r="FA510" s="1233"/>
      <c r="FB510" s="1233"/>
      <c r="FC510" s="1233"/>
      <c r="FD510" s="1233"/>
      <c r="FE510" s="1233"/>
      <c r="FF510" s="1233"/>
      <c r="FG510" s="1233"/>
      <c r="FH510" s="1233"/>
      <c r="FI510" s="1233"/>
      <c r="FJ510" s="1233"/>
      <c r="FK510" s="1233"/>
      <c r="FL510" s="1233"/>
      <c r="FM510" s="1233"/>
      <c r="FN510" s="1233"/>
      <c r="FO510" s="1233"/>
      <c r="FP510" s="1233"/>
      <c r="FQ510" s="1233"/>
      <c r="FR510" s="1233"/>
      <c r="FS510" s="1233"/>
      <c r="FT510" s="1233"/>
      <c r="FU510" s="1233"/>
      <c r="FV510" s="1233"/>
      <c r="FW510" s="1233"/>
      <c r="FX510" s="1233"/>
      <c r="FY510" s="1233"/>
      <c r="FZ510" s="1233"/>
      <c r="GA510" s="1233"/>
      <c r="GB510" s="1233"/>
      <c r="GC510" s="1233"/>
      <c r="GD510" s="1233"/>
      <c r="GE510" s="1233"/>
      <c r="GF510" s="1233"/>
      <c r="GG510" s="1233"/>
      <c r="GH510" s="1233"/>
      <c r="GI510" s="1233"/>
      <c r="GJ510" s="1233"/>
      <c r="GK510" s="1233"/>
      <c r="GL510" s="1233"/>
      <c r="GM510" s="1233"/>
      <c r="GN510" s="1233"/>
      <c r="GO510" s="1233"/>
      <c r="GP510" s="1233"/>
      <c r="GQ510" s="1233"/>
      <c r="GR510" s="1233"/>
      <c r="GS510" s="1233"/>
      <c r="GT510" s="1233"/>
      <c r="GU510" s="1233"/>
      <c r="GV510" s="1233"/>
      <c r="GW510" s="1233"/>
      <c r="GX510" s="1233"/>
      <c r="GY510" s="1233"/>
      <c r="GZ510" s="1233"/>
      <c r="HA510" s="1233"/>
      <c r="HB510" s="1233"/>
      <c r="HC510" s="1233"/>
      <c r="HD510" s="1233"/>
      <c r="HE510" s="1233"/>
      <c r="HF510" s="1233"/>
      <c r="HG510" s="1233"/>
      <c r="HH510" s="1233"/>
      <c r="HI510" s="1233"/>
      <c r="HJ510" s="1233"/>
      <c r="HK510" s="1233"/>
      <c r="HL510" s="1233"/>
      <c r="HM510" s="1233"/>
      <c r="HN510" s="1233"/>
      <c r="HO510" s="1233"/>
    </row>
    <row r="511" spans="32:223" s="325" customFormat="1" x14ac:dyDescent="0.2">
      <c r="AF511" s="932"/>
      <c r="AG511" s="932"/>
      <c r="AH511" s="932"/>
      <c r="AI511" s="932"/>
      <c r="AJ511" s="932"/>
      <c r="AK511" s="932"/>
      <c r="AL511" s="932"/>
      <c r="AM511" s="932"/>
      <c r="AN511" s="932"/>
      <c r="AP511" s="932"/>
      <c r="AQ511" s="932"/>
      <c r="AR511" s="932"/>
      <c r="AS511" s="932"/>
      <c r="AT511" s="932"/>
      <c r="AU511" s="932"/>
      <c r="AV511" s="932"/>
      <c r="AW511" s="932"/>
      <c r="AX511" s="932"/>
      <c r="BA511" s="1253"/>
      <c r="BB511" s="1253"/>
      <c r="BC511" s="1253"/>
      <c r="BE511" s="1233"/>
      <c r="BF511" s="1233"/>
      <c r="BG511" s="1233"/>
      <c r="BH511" s="1233"/>
      <c r="BI511" s="1233"/>
      <c r="BJ511" s="1233"/>
      <c r="BK511" s="1233"/>
      <c r="BL511" s="1233"/>
      <c r="BM511" s="1233"/>
      <c r="BN511" s="1233"/>
      <c r="BO511" s="1233"/>
      <c r="BP511" s="1233"/>
      <c r="BQ511" s="1233"/>
      <c r="BR511" s="1233"/>
      <c r="BS511" s="1233"/>
      <c r="BT511" s="1233"/>
      <c r="BU511" s="1233"/>
      <c r="BV511" s="1233"/>
      <c r="BW511" s="1233"/>
      <c r="BX511" s="1233"/>
      <c r="BY511" s="1233"/>
      <c r="BZ511" s="1233"/>
      <c r="CA511" s="1233"/>
      <c r="CB511" s="1233"/>
      <c r="CC511" s="1233"/>
      <c r="CD511" s="1233"/>
      <c r="CE511" s="1233"/>
      <c r="CF511" s="1233"/>
      <c r="CG511" s="1233"/>
      <c r="CH511" s="1233"/>
      <c r="CI511" s="1233"/>
      <c r="CJ511" s="1233"/>
      <c r="CK511" s="1233"/>
      <c r="CL511" s="1233"/>
      <c r="CM511" s="1233"/>
      <c r="CN511" s="1233"/>
      <c r="CO511" s="1233"/>
      <c r="CP511" s="1233"/>
      <c r="CQ511" s="1233"/>
      <c r="CR511" s="1233"/>
      <c r="CS511" s="1233"/>
      <c r="CT511" s="1233"/>
      <c r="CU511" s="1233"/>
      <c r="CV511" s="1233"/>
      <c r="CW511" s="1233"/>
      <c r="CX511" s="1233"/>
      <c r="CY511" s="1233"/>
      <c r="CZ511" s="1233"/>
      <c r="DA511" s="1233"/>
      <c r="DB511" s="1233"/>
      <c r="DC511" s="1233"/>
      <c r="DD511" s="1233"/>
      <c r="DE511" s="1233"/>
      <c r="DF511" s="1233"/>
      <c r="DG511" s="1233"/>
      <c r="DH511" s="1233"/>
      <c r="DI511" s="1233"/>
      <c r="DJ511" s="1233"/>
      <c r="DK511" s="1233"/>
      <c r="DL511" s="1233"/>
      <c r="DM511" s="1233"/>
      <c r="DN511" s="1233"/>
      <c r="DO511" s="1233"/>
      <c r="DP511" s="1233"/>
      <c r="DQ511" s="1233"/>
      <c r="DR511" s="1233"/>
      <c r="DS511" s="1233"/>
      <c r="DT511" s="1233"/>
      <c r="DU511" s="1233"/>
      <c r="DV511" s="1233"/>
      <c r="DW511" s="1233"/>
      <c r="DX511" s="1233"/>
      <c r="DY511" s="1233"/>
      <c r="DZ511" s="1233"/>
      <c r="EA511" s="1233"/>
      <c r="EB511" s="1233"/>
      <c r="EC511" s="1233"/>
      <c r="ED511" s="1233"/>
      <c r="EE511" s="1233"/>
      <c r="EF511" s="1233"/>
      <c r="EG511" s="1233"/>
      <c r="EH511" s="1253"/>
      <c r="EI511" s="1253"/>
      <c r="EJ511" s="1253"/>
      <c r="EK511" s="1253"/>
      <c r="EM511" s="1233"/>
      <c r="EN511" s="1233"/>
      <c r="EO511" s="1233"/>
      <c r="EP511" s="1233"/>
      <c r="EQ511" s="1233"/>
      <c r="ER511" s="1233"/>
      <c r="ES511" s="1233"/>
      <c r="ET511" s="1233"/>
      <c r="EU511" s="1233"/>
      <c r="EV511" s="1233"/>
      <c r="EW511" s="1233"/>
      <c r="EX511" s="1233"/>
      <c r="EY511" s="1233"/>
      <c r="EZ511" s="1233"/>
      <c r="FA511" s="1233"/>
      <c r="FB511" s="1233"/>
      <c r="FC511" s="1233"/>
      <c r="FD511" s="1233"/>
      <c r="FE511" s="1233"/>
      <c r="FF511" s="1233"/>
      <c r="FG511" s="1233"/>
      <c r="FH511" s="1233"/>
      <c r="FI511" s="1233"/>
      <c r="FJ511" s="1233"/>
      <c r="FK511" s="1233"/>
      <c r="FL511" s="1233"/>
      <c r="FM511" s="1233"/>
      <c r="FN511" s="1233"/>
      <c r="FO511" s="1233"/>
      <c r="FP511" s="1233"/>
      <c r="FQ511" s="1233"/>
      <c r="FR511" s="1233"/>
      <c r="FS511" s="1233"/>
      <c r="FT511" s="1233"/>
      <c r="FU511" s="1233"/>
      <c r="FV511" s="1233"/>
      <c r="FW511" s="1233"/>
      <c r="FX511" s="1233"/>
      <c r="FY511" s="1233"/>
      <c r="FZ511" s="1233"/>
      <c r="GA511" s="1233"/>
      <c r="GB511" s="1233"/>
      <c r="GC511" s="1233"/>
      <c r="GD511" s="1233"/>
      <c r="GE511" s="1233"/>
      <c r="GF511" s="1233"/>
      <c r="GG511" s="1233"/>
      <c r="GH511" s="1233"/>
      <c r="GI511" s="1233"/>
      <c r="GJ511" s="1233"/>
      <c r="GK511" s="1233"/>
      <c r="GL511" s="1233"/>
      <c r="GM511" s="1233"/>
      <c r="GN511" s="1233"/>
      <c r="GO511" s="1233"/>
      <c r="GP511" s="1233"/>
      <c r="GQ511" s="1233"/>
      <c r="GR511" s="1233"/>
      <c r="GS511" s="1233"/>
      <c r="GT511" s="1233"/>
      <c r="GU511" s="1233"/>
      <c r="GV511" s="1233"/>
      <c r="GW511" s="1233"/>
      <c r="GX511" s="1233"/>
      <c r="GY511" s="1233"/>
      <c r="GZ511" s="1233"/>
      <c r="HA511" s="1233"/>
      <c r="HB511" s="1233"/>
      <c r="HC511" s="1233"/>
      <c r="HD511" s="1233"/>
      <c r="HE511" s="1233"/>
      <c r="HF511" s="1233"/>
      <c r="HG511" s="1233"/>
      <c r="HH511" s="1233"/>
      <c r="HI511" s="1233"/>
      <c r="HJ511" s="1233"/>
      <c r="HK511" s="1233"/>
      <c r="HL511" s="1233"/>
      <c r="HM511" s="1233"/>
      <c r="HN511" s="1233"/>
      <c r="HO511" s="1233"/>
    </row>
    <row r="512" spans="32:223" s="325" customFormat="1" x14ac:dyDescent="0.2">
      <c r="AF512" s="932"/>
      <c r="AG512" s="932"/>
      <c r="AH512" s="932"/>
      <c r="AI512" s="932"/>
      <c r="AJ512" s="932"/>
      <c r="AK512" s="932"/>
      <c r="AL512" s="932"/>
      <c r="AM512" s="932"/>
      <c r="AN512" s="932"/>
      <c r="AP512" s="932"/>
      <c r="AQ512" s="932"/>
      <c r="AR512" s="932"/>
      <c r="AS512" s="932"/>
      <c r="AT512" s="932"/>
      <c r="AU512" s="932"/>
      <c r="AV512" s="932"/>
      <c r="AW512" s="932"/>
      <c r="AX512" s="932"/>
      <c r="BA512" s="1253"/>
      <c r="BB512" s="1253"/>
      <c r="BC512" s="1253"/>
      <c r="BE512" s="1233"/>
      <c r="BF512" s="1233"/>
      <c r="BG512" s="1233"/>
      <c r="BH512" s="1233"/>
      <c r="BI512" s="1233"/>
      <c r="BJ512" s="1233"/>
      <c r="BK512" s="1233"/>
      <c r="BL512" s="1233"/>
      <c r="BM512" s="1233"/>
      <c r="BN512" s="1233"/>
      <c r="BO512" s="1233"/>
      <c r="BP512" s="1233"/>
      <c r="BQ512" s="1233"/>
      <c r="BR512" s="1233"/>
      <c r="BS512" s="1233"/>
      <c r="BT512" s="1233"/>
      <c r="BU512" s="1233"/>
      <c r="BV512" s="1233"/>
      <c r="BW512" s="1233"/>
      <c r="BX512" s="1233"/>
      <c r="BY512" s="1233"/>
      <c r="BZ512" s="1233"/>
      <c r="CA512" s="1233"/>
      <c r="CB512" s="1233"/>
      <c r="CC512" s="1233"/>
      <c r="CD512" s="1233"/>
      <c r="CE512" s="1233"/>
      <c r="CF512" s="1233"/>
      <c r="CG512" s="1233"/>
      <c r="CH512" s="1233"/>
      <c r="CI512" s="1233"/>
      <c r="CJ512" s="1233"/>
      <c r="CK512" s="1233"/>
      <c r="CL512" s="1233"/>
      <c r="CM512" s="1233"/>
      <c r="CN512" s="1233"/>
      <c r="CO512" s="1233"/>
      <c r="CP512" s="1233"/>
      <c r="CQ512" s="1233"/>
      <c r="CR512" s="1233"/>
      <c r="CS512" s="1233"/>
      <c r="CT512" s="1233"/>
      <c r="CU512" s="1233"/>
      <c r="CV512" s="1233"/>
      <c r="CW512" s="1233"/>
      <c r="CX512" s="1233"/>
      <c r="CY512" s="1233"/>
      <c r="CZ512" s="1233"/>
      <c r="DA512" s="1233"/>
      <c r="DB512" s="1233"/>
      <c r="DC512" s="1233"/>
      <c r="DD512" s="1233"/>
      <c r="DE512" s="1233"/>
      <c r="DF512" s="1233"/>
      <c r="DG512" s="1233"/>
      <c r="DH512" s="1233"/>
      <c r="DI512" s="1233"/>
      <c r="DJ512" s="1233"/>
      <c r="DK512" s="1233"/>
      <c r="DL512" s="1233"/>
      <c r="DM512" s="1233"/>
      <c r="DN512" s="1233"/>
      <c r="DO512" s="1233"/>
      <c r="DP512" s="1233"/>
      <c r="DQ512" s="1233"/>
      <c r="DR512" s="1233"/>
      <c r="DS512" s="1233"/>
      <c r="DT512" s="1233"/>
      <c r="DU512" s="1233"/>
      <c r="DV512" s="1233"/>
      <c r="DW512" s="1233"/>
      <c r="DX512" s="1233"/>
      <c r="DY512" s="1233"/>
      <c r="DZ512" s="1233"/>
      <c r="EA512" s="1233"/>
      <c r="EB512" s="1233"/>
      <c r="EC512" s="1233"/>
      <c r="ED512" s="1233"/>
      <c r="EE512" s="1233"/>
      <c r="EF512" s="1233"/>
      <c r="EG512" s="1233"/>
      <c r="EH512" s="1253"/>
      <c r="EI512" s="1253"/>
      <c r="EJ512" s="1253"/>
      <c r="EK512" s="1253"/>
      <c r="EM512" s="1233"/>
      <c r="EN512" s="1233"/>
      <c r="EO512" s="1233"/>
      <c r="EP512" s="1233"/>
      <c r="EQ512" s="1233"/>
      <c r="ER512" s="1233"/>
      <c r="ES512" s="1233"/>
      <c r="ET512" s="1233"/>
      <c r="EU512" s="1233"/>
      <c r="EV512" s="1233"/>
      <c r="EW512" s="1233"/>
      <c r="EX512" s="1233"/>
      <c r="EY512" s="1233"/>
      <c r="EZ512" s="1233"/>
      <c r="FA512" s="1233"/>
      <c r="FB512" s="1233"/>
      <c r="FC512" s="1233"/>
      <c r="FD512" s="1233"/>
      <c r="FE512" s="1233"/>
      <c r="FF512" s="1233"/>
      <c r="FG512" s="1233"/>
      <c r="FH512" s="1233"/>
      <c r="FI512" s="1233"/>
      <c r="FJ512" s="1233"/>
      <c r="FK512" s="1233"/>
      <c r="FL512" s="1233"/>
      <c r="FM512" s="1233"/>
      <c r="FN512" s="1233"/>
      <c r="FO512" s="1233"/>
      <c r="FP512" s="1233"/>
      <c r="FQ512" s="1233"/>
      <c r="FR512" s="1233"/>
      <c r="FS512" s="1233"/>
      <c r="FT512" s="1233"/>
      <c r="FU512" s="1233"/>
      <c r="FV512" s="1233"/>
      <c r="FW512" s="1233"/>
      <c r="FX512" s="1233"/>
      <c r="FY512" s="1233"/>
      <c r="FZ512" s="1233"/>
      <c r="GA512" s="1233"/>
      <c r="GB512" s="1233"/>
      <c r="GC512" s="1233"/>
      <c r="GD512" s="1233"/>
      <c r="GE512" s="1233"/>
      <c r="GF512" s="1233"/>
      <c r="GG512" s="1233"/>
      <c r="GH512" s="1233"/>
      <c r="GI512" s="1233"/>
      <c r="GJ512" s="1233"/>
      <c r="GK512" s="1233"/>
      <c r="GL512" s="1233"/>
      <c r="GM512" s="1233"/>
      <c r="GN512" s="1233"/>
      <c r="GO512" s="1233"/>
      <c r="GP512" s="1233"/>
      <c r="GQ512" s="1233"/>
      <c r="GR512" s="1233"/>
      <c r="GS512" s="1233"/>
      <c r="GT512" s="1233"/>
      <c r="GU512" s="1233"/>
      <c r="GV512" s="1233"/>
      <c r="GW512" s="1233"/>
      <c r="GX512" s="1233"/>
      <c r="GY512" s="1233"/>
      <c r="GZ512" s="1233"/>
      <c r="HA512" s="1233"/>
      <c r="HB512" s="1233"/>
      <c r="HC512" s="1233"/>
      <c r="HD512" s="1233"/>
      <c r="HE512" s="1233"/>
      <c r="HF512" s="1233"/>
      <c r="HG512" s="1233"/>
      <c r="HH512" s="1233"/>
      <c r="HI512" s="1233"/>
      <c r="HJ512" s="1233"/>
      <c r="HK512" s="1233"/>
      <c r="HL512" s="1233"/>
      <c r="HM512" s="1233"/>
      <c r="HN512" s="1233"/>
      <c r="HO512" s="1233"/>
    </row>
    <row r="513" spans="32:223" s="325" customFormat="1" x14ac:dyDescent="0.2">
      <c r="AF513" s="932"/>
      <c r="AG513" s="932"/>
      <c r="AH513" s="932"/>
      <c r="AI513" s="932"/>
      <c r="AJ513" s="932"/>
      <c r="AK513" s="932"/>
      <c r="AL513" s="932"/>
      <c r="AM513" s="932"/>
      <c r="AN513" s="932"/>
      <c r="AP513" s="932"/>
      <c r="AQ513" s="932"/>
      <c r="AR513" s="932"/>
      <c r="AS513" s="932"/>
      <c r="AT513" s="932"/>
      <c r="AU513" s="932"/>
      <c r="AV513" s="932"/>
      <c r="AW513" s="932"/>
      <c r="AX513" s="932"/>
      <c r="BA513" s="1253"/>
      <c r="BB513" s="1253"/>
      <c r="BC513" s="1253"/>
      <c r="BE513" s="1233"/>
      <c r="BF513" s="1233"/>
      <c r="BG513" s="1233"/>
      <c r="BH513" s="1233"/>
      <c r="BI513" s="1233"/>
      <c r="BJ513" s="1233"/>
      <c r="BK513" s="1233"/>
      <c r="BL513" s="1233"/>
      <c r="BM513" s="1233"/>
      <c r="BN513" s="1233"/>
      <c r="BO513" s="1233"/>
      <c r="BP513" s="1233"/>
      <c r="BQ513" s="1233"/>
      <c r="BR513" s="1233"/>
      <c r="BS513" s="1233"/>
      <c r="BT513" s="1233"/>
      <c r="BU513" s="1233"/>
      <c r="BV513" s="1233"/>
      <c r="BW513" s="1233"/>
      <c r="BX513" s="1233"/>
      <c r="BY513" s="1233"/>
      <c r="BZ513" s="1233"/>
      <c r="CA513" s="1233"/>
      <c r="CB513" s="1233"/>
      <c r="CC513" s="1233"/>
      <c r="CD513" s="1233"/>
      <c r="CE513" s="1233"/>
      <c r="CF513" s="1233"/>
      <c r="CG513" s="1233"/>
      <c r="CH513" s="1233"/>
      <c r="CI513" s="1233"/>
      <c r="CJ513" s="1233"/>
      <c r="CK513" s="1233"/>
      <c r="CL513" s="1233"/>
      <c r="CM513" s="1233"/>
      <c r="CN513" s="1233"/>
      <c r="CO513" s="1233"/>
      <c r="CP513" s="1233"/>
      <c r="CQ513" s="1233"/>
      <c r="CR513" s="1233"/>
      <c r="CS513" s="1233"/>
      <c r="CT513" s="1233"/>
      <c r="CU513" s="1233"/>
      <c r="CV513" s="1233"/>
      <c r="CW513" s="1233"/>
      <c r="CX513" s="1233"/>
      <c r="CY513" s="1233"/>
      <c r="CZ513" s="1233"/>
      <c r="DA513" s="1233"/>
      <c r="DB513" s="1233"/>
      <c r="DC513" s="1233"/>
      <c r="DD513" s="1233"/>
      <c r="DE513" s="1233"/>
      <c r="DF513" s="1233"/>
      <c r="DG513" s="1233"/>
      <c r="DH513" s="1233"/>
      <c r="DI513" s="1233"/>
      <c r="DJ513" s="1233"/>
      <c r="DK513" s="1233"/>
      <c r="DL513" s="1233"/>
      <c r="DM513" s="1233"/>
      <c r="DN513" s="1233"/>
      <c r="DO513" s="1233"/>
      <c r="DP513" s="1233"/>
      <c r="DQ513" s="1233"/>
      <c r="DR513" s="1233"/>
      <c r="DS513" s="1233"/>
      <c r="DT513" s="1233"/>
      <c r="DU513" s="1233"/>
      <c r="DV513" s="1233"/>
      <c r="DW513" s="1233"/>
      <c r="DX513" s="1233"/>
      <c r="DY513" s="1233"/>
      <c r="DZ513" s="1233"/>
      <c r="EA513" s="1233"/>
      <c r="EB513" s="1233"/>
      <c r="EC513" s="1233"/>
      <c r="ED513" s="1233"/>
      <c r="EE513" s="1233"/>
      <c r="EF513" s="1233"/>
      <c r="EG513" s="1233"/>
      <c r="EH513" s="1253"/>
      <c r="EI513" s="1253"/>
      <c r="EJ513" s="1253"/>
      <c r="EK513" s="1253"/>
      <c r="EM513" s="1233"/>
      <c r="EN513" s="1233"/>
      <c r="EO513" s="1233"/>
      <c r="EP513" s="1233"/>
      <c r="EQ513" s="1233"/>
      <c r="ER513" s="1233"/>
      <c r="ES513" s="1233"/>
      <c r="ET513" s="1233"/>
      <c r="EU513" s="1233"/>
      <c r="EV513" s="1233"/>
      <c r="EW513" s="1233"/>
      <c r="EX513" s="1233"/>
      <c r="EY513" s="1233"/>
      <c r="EZ513" s="1233"/>
      <c r="FA513" s="1233"/>
      <c r="FB513" s="1233"/>
      <c r="FC513" s="1233"/>
      <c r="FD513" s="1233"/>
      <c r="FE513" s="1233"/>
      <c r="FF513" s="1233"/>
      <c r="FG513" s="1233"/>
      <c r="FH513" s="1233"/>
      <c r="FI513" s="1233"/>
      <c r="FJ513" s="1233"/>
      <c r="FK513" s="1233"/>
      <c r="FL513" s="1233"/>
      <c r="FM513" s="1233"/>
      <c r="FN513" s="1233"/>
      <c r="FO513" s="1233"/>
      <c r="FP513" s="1233"/>
      <c r="FQ513" s="1233"/>
      <c r="FR513" s="1233"/>
      <c r="FS513" s="1233"/>
      <c r="FT513" s="1233"/>
      <c r="FU513" s="1233"/>
      <c r="FV513" s="1233"/>
      <c r="FW513" s="1233"/>
      <c r="FX513" s="1233"/>
      <c r="FY513" s="1233"/>
      <c r="FZ513" s="1233"/>
      <c r="GA513" s="1233"/>
      <c r="GB513" s="1233"/>
      <c r="GC513" s="1233"/>
      <c r="GD513" s="1233"/>
      <c r="GE513" s="1233"/>
      <c r="GF513" s="1233"/>
      <c r="GG513" s="1233"/>
      <c r="GH513" s="1233"/>
      <c r="GI513" s="1233"/>
      <c r="GJ513" s="1233"/>
      <c r="GK513" s="1233"/>
      <c r="GL513" s="1233"/>
      <c r="GM513" s="1233"/>
      <c r="GN513" s="1233"/>
      <c r="GO513" s="1233"/>
      <c r="GP513" s="1233"/>
      <c r="GQ513" s="1233"/>
      <c r="GR513" s="1233"/>
      <c r="GS513" s="1233"/>
      <c r="GT513" s="1233"/>
      <c r="GU513" s="1233"/>
      <c r="GV513" s="1233"/>
      <c r="GW513" s="1233"/>
      <c r="GX513" s="1233"/>
      <c r="GY513" s="1233"/>
      <c r="GZ513" s="1233"/>
      <c r="HA513" s="1233"/>
      <c r="HB513" s="1233"/>
      <c r="HC513" s="1233"/>
      <c r="HD513" s="1233"/>
      <c r="HE513" s="1233"/>
      <c r="HF513" s="1233"/>
      <c r="HG513" s="1233"/>
      <c r="HH513" s="1233"/>
      <c r="HI513" s="1233"/>
      <c r="HJ513" s="1233"/>
      <c r="HK513" s="1233"/>
      <c r="HL513" s="1233"/>
      <c r="HM513" s="1233"/>
      <c r="HN513" s="1233"/>
      <c r="HO513" s="1233"/>
    </row>
    <row r="514" spans="32:223" s="325" customFormat="1" x14ac:dyDescent="0.2">
      <c r="AF514" s="932"/>
      <c r="AG514" s="932"/>
      <c r="AH514" s="932"/>
      <c r="AI514" s="932"/>
      <c r="AJ514" s="932"/>
      <c r="AK514" s="932"/>
      <c r="AL514" s="932"/>
      <c r="AM514" s="932"/>
      <c r="AN514" s="932"/>
      <c r="AP514" s="932"/>
      <c r="AQ514" s="932"/>
      <c r="AR514" s="932"/>
      <c r="AS514" s="932"/>
      <c r="AT514" s="932"/>
      <c r="AU514" s="932"/>
      <c r="AV514" s="932"/>
      <c r="AW514" s="932"/>
      <c r="AX514" s="932"/>
      <c r="BA514" s="1253"/>
      <c r="BB514" s="1253"/>
      <c r="BC514" s="1253"/>
      <c r="BE514" s="1233"/>
      <c r="BF514" s="1233"/>
      <c r="BG514" s="1233"/>
      <c r="BH514" s="1233"/>
      <c r="BI514" s="1233"/>
      <c r="BJ514" s="1233"/>
      <c r="BK514" s="1233"/>
      <c r="BL514" s="1233"/>
      <c r="BM514" s="1233"/>
      <c r="BN514" s="1233"/>
      <c r="BO514" s="1233"/>
      <c r="BP514" s="1233"/>
      <c r="BQ514" s="1233"/>
      <c r="BR514" s="1233"/>
      <c r="BS514" s="1233"/>
      <c r="BT514" s="1233"/>
      <c r="BU514" s="1233"/>
      <c r="BV514" s="1233"/>
      <c r="BW514" s="1233"/>
      <c r="BX514" s="1233"/>
      <c r="BY514" s="1233"/>
      <c r="BZ514" s="1233"/>
      <c r="CA514" s="1233"/>
      <c r="CB514" s="1233"/>
      <c r="CC514" s="1233"/>
      <c r="CD514" s="1233"/>
      <c r="CE514" s="1233"/>
      <c r="CF514" s="1233"/>
      <c r="CG514" s="1233"/>
      <c r="CH514" s="1233"/>
      <c r="CI514" s="1233"/>
      <c r="CJ514" s="1233"/>
      <c r="CK514" s="1233"/>
      <c r="CL514" s="1233"/>
      <c r="CM514" s="1233"/>
      <c r="CN514" s="1233"/>
      <c r="CO514" s="1233"/>
      <c r="CP514" s="1233"/>
      <c r="CQ514" s="1233"/>
      <c r="CR514" s="1233"/>
      <c r="CS514" s="1233"/>
      <c r="CT514" s="1233"/>
      <c r="CU514" s="1233"/>
      <c r="CV514" s="1233"/>
      <c r="CW514" s="1233"/>
      <c r="CX514" s="1233"/>
      <c r="CY514" s="1233"/>
      <c r="CZ514" s="1233"/>
      <c r="DA514" s="1233"/>
      <c r="DB514" s="1233"/>
      <c r="DC514" s="1233"/>
      <c r="DD514" s="1233"/>
      <c r="DE514" s="1233"/>
      <c r="DF514" s="1233"/>
      <c r="DG514" s="1233"/>
      <c r="DH514" s="1233"/>
      <c r="DI514" s="1233"/>
      <c r="DJ514" s="1233"/>
      <c r="DK514" s="1233"/>
      <c r="DL514" s="1233"/>
      <c r="DM514" s="1233"/>
      <c r="DN514" s="1233"/>
      <c r="DO514" s="1233"/>
      <c r="DP514" s="1233"/>
      <c r="DQ514" s="1233"/>
      <c r="DR514" s="1233"/>
      <c r="DS514" s="1233"/>
      <c r="DT514" s="1233"/>
      <c r="DU514" s="1233"/>
      <c r="DV514" s="1233"/>
      <c r="DW514" s="1233"/>
      <c r="DX514" s="1233"/>
      <c r="DY514" s="1233"/>
      <c r="DZ514" s="1233"/>
      <c r="EA514" s="1233"/>
      <c r="EB514" s="1233"/>
      <c r="EC514" s="1233"/>
      <c r="ED514" s="1233"/>
      <c r="EE514" s="1233"/>
      <c r="EF514" s="1233"/>
      <c r="EG514" s="1233"/>
      <c r="EH514" s="1253"/>
      <c r="EI514" s="1253"/>
      <c r="EJ514" s="1253"/>
      <c r="EK514" s="1253"/>
      <c r="EM514" s="1233"/>
      <c r="EN514" s="1233"/>
      <c r="EO514" s="1233"/>
      <c r="EP514" s="1233"/>
      <c r="EQ514" s="1233"/>
      <c r="ER514" s="1233"/>
      <c r="ES514" s="1233"/>
      <c r="ET514" s="1233"/>
      <c r="EU514" s="1233"/>
      <c r="EV514" s="1233"/>
      <c r="EW514" s="1233"/>
      <c r="EX514" s="1233"/>
      <c r="EY514" s="1233"/>
      <c r="EZ514" s="1233"/>
      <c r="FA514" s="1233"/>
      <c r="FB514" s="1233"/>
      <c r="FC514" s="1233"/>
      <c r="FD514" s="1233"/>
      <c r="FE514" s="1233"/>
      <c r="FF514" s="1233"/>
      <c r="FG514" s="1233"/>
      <c r="FH514" s="1233"/>
      <c r="FI514" s="1233"/>
      <c r="FJ514" s="1233"/>
      <c r="FK514" s="1233"/>
      <c r="FL514" s="1233"/>
      <c r="FM514" s="1233"/>
      <c r="FN514" s="1233"/>
      <c r="FO514" s="1233"/>
      <c r="FP514" s="1233"/>
      <c r="FQ514" s="1233"/>
      <c r="FR514" s="1233"/>
      <c r="FS514" s="1233"/>
      <c r="FT514" s="1233"/>
      <c r="FU514" s="1233"/>
      <c r="FV514" s="1233"/>
      <c r="FW514" s="1233"/>
      <c r="FX514" s="1233"/>
      <c r="FY514" s="1233"/>
      <c r="FZ514" s="1233"/>
      <c r="GA514" s="1233"/>
      <c r="GB514" s="1233"/>
      <c r="GC514" s="1233"/>
      <c r="GD514" s="1233"/>
      <c r="GE514" s="1233"/>
      <c r="GF514" s="1233"/>
      <c r="GG514" s="1233"/>
      <c r="GH514" s="1233"/>
      <c r="GI514" s="1233"/>
      <c r="GJ514" s="1233"/>
      <c r="GK514" s="1233"/>
      <c r="GL514" s="1233"/>
      <c r="GM514" s="1233"/>
      <c r="GN514" s="1233"/>
      <c r="GO514" s="1233"/>
      <c r="GP514" s="1233"/>
      <c r="GQ514" s="1233"/>
      <c r="GR514" s="1233"/>
      <c r="GS514" s="1233"/>
      <c r="GT514" s="1233"/>
      <c r="GU514" s="1233"/>
      <c r="GV514" s="1233"/>
      <c r="GW514" s="1233"/>
      <c r="GX514" s="1233"/>
      <c r="GY514" s="1233"/>
      <c r="GZ514" s="1233"/>
      <c r="HA514" s="1233"/>
      <c r="HB514" s="1233"/>
      <c r="HC514" s="1233"/>
      <c r="HD514" s="1233"/>
      <c r="HE514" s="1233"/>
      <c r="HF514" s="1233"/>
      <c r="HG514" s="1233"/>
      <c r="HH514" s="1233"/>
      <c r="HI514" s="1233"/>
      <c r="HJ514" s="1233"/>
      <c r="HK514" s="1233"/>
      <c r="HL514" s="1233"/>
      <c r="HM514" s="1233"/>
      <c r="HN514" s="1233"/>
      <c r="HO514" s="1233"/>
    </row>
    <row r="515" spans="32:223" s="325" customFormat="1" x14ac:dyDescent="0.2">
      <c r="AF515" s="932"/>
      <c r="AG515" s="932"/>
      <c r="AH515" s="932"/>
      <c r="AI515" s="932"/>
      <c r="AJ515" s="932"/>
      <c r="AK515" s="932"/>
      <c r="AL515" s="932"/>
      <c r="AM515" s="932"/>
      <c r="AN515" s="932"/>
      <c r="AP515" s="932"/>
      <c r="AQ515" s="932"/>
      <c r="AR515" s="932"/>
      <c r="AS515" s="932"/>
      <c r="AT515" s="932"/>
      <c r="AU515" s="932"/>
      <c r="AV515" s="932"/>
      <c r="AW515" s="932"/>
      <c r="AX515" s="932"/>
      <c r="BA515" s="1253"/>
      <c r="BB515" s="1253"/>
      <c r="BC515" s="1253"/>
      <c r="BE515" s="1233"/>
      <c r="BF515" s="1233"/>
      <c r="BG515" s="1233"/>
      <c r="BH515" s="1233"/>
      <c r="BI515" s="1233"/>
      <c r="BJ515" s="1233"/>
      <c r="BK515" s="1233"/>
      <c r="BL515" s="1233"/>
      <c r="BM515" s="1233"/>
      <c r="BN515" s="1233"/>
      <c r="BO515" s="1233"/>
      <c r="BP515" s="1233"/>
      <c r="BQ515" s="1233"/>
      <c r="BR515" s="1233"/>
      <c r="BS515" s="1233"/>
      <c r="BT515" s="1233"/>
      <c r="BU515" s="1233"/>
      <c r="BV515" s="1233"/>
      <c r="BW515" s="1233"/>
      <c r="BX515" s="1233"/>
      <c r="BY515" s="1233"/>
      <c r="BZ515" s="1233"/>
      <c r="CA515" s="1233"/>
      <c r="CB515" s="1233"/>
      <c r="CC515" s="1233"/>
      <c r="CD515" s="1233"/>
      <c r="CE515" s="1233"/>
      <c r="CF515" s="1233"/>
      <c r="CG515" s="1233"/>
      <c r="CH515" s="1233"/>
      <c r="CI515" s="1233"/>
      <c r="CJ515" s="1233"/>
      <c r="CK515" s="1233"/>
      <c r="CL515" s="1233"/>
      <c r="CM515" s="1233"/>
      <c r="CN515" s="1233"/>
      <c r="CO515" s="1233"/>
      <c r="CP515" s="1233"/>
      <c r="CQ515" s="1233"/>
      <c r="CR515" s="1233"/>
      <c r="CS515" s="1233"/>
      <c r="CT515" s="1233"/>
      <c r="CU515" s="1233"/>
      <c r="CV515" s="1233"/>
      <c r="CW515" s="1233"/>
      <c r="CX515" s="1233"/>
      <c r="CY515" s="1233"/>
      <c r="CZ515" s="1233"/>
      <c r="DA515" s="1233"/>
      <c r="DB515" s="1233"/>
      <c r="DC515" s="1233"/>
      <c r="DD515" s="1233"/>
      <c r="DE515" s="1233"/>
      <c r="DF515" s="1233"/>
      <c r="DG515" s="1233"/>
      <c r="DH515" s="1233"/>
      <c r="DI515" s="1233"/>
      <c r="DJ515" s="1233"/>
      <c r="DK515" s="1233"/>
      <c r="DL515" s="1233"/>
      <c r="DM515" s="1233"/>
      <c r="DN515" s="1233"/>
      <c r="DO515" s="1233"/>
      <c r="DP515" s="1233"/>
      <c r="DQ515" s="1233"/>
      <c r="DR515" s="1233"/>
      <c r="DS515" s="1233"/>
      <c r="DT515" s="1233"/>
      <c r="DU515" s="1233"/>
      <c r="DV515" s="1233"/>
      <c r="DW515" s="1233"/>
      <c r="DX515" s="1233"/>
      <c r="DY515" s="1233"/>
      <c r="DZ515" s="1233"/>
      <c r="EA515" s="1233"/>
      <c r="EB515" s="1233"/>
      <c r="EC515" s="1233"/>
      <c r="ED515" s="1233"/>
      <c r="EE515" s="1233"/>
      <c r="EF515" s="1233"/>
      <c r="EG515" s="1233"/>
      <c r="EH515" s="1253"/>
      <c r="EI515" s="1253"/>
      <c r="EJ515" s="1253"/>
      <c r="EK515" s="1253"/>
      <c r="EM515" s="1233"/>
      <c r="EN515" s="1233"/>
      <c r="EO515" s="1233"/>
      <c r="EP515" s="1233"/>
      <c r="EQ515" s="1233"/>
      <c r="ER515" s="1233"/>
      <c r="ES515" s="1233"/>
      <c r="ET515" s="1233"/>
      <c r="EU515" s="1233"/>
      <c r="EV515" s="1233"/>
      <c r="EW515" s="1233"/>
      <c r="EX515" s="1233"/>
      <c r="EY515" s="1233"/>
      <c r="EZ515" s="1233"/>
      <c r="FA515" s="1233"/>
      <c r="FB515" s="1233"/>
      <c r="FC515" s="1233"/>
      <c r="FD515" s="1233"/>
      <c r="FE515" s="1233"/>
      <c r="FF515" s="1233"/>
      <c r="FG515" s="1233"/>
      <c r="FH515" s="1233"/>
      <c r="FI515" s="1233"/>
      <c r="FJ515" s="1233"/>
      <c r="FK515" s="1233"/>
      <c r="FL515" s="1233"/>
      <c r="FM515" s="1233"/>
      <c r="FN515" s="1233"/>
      <c r="FO515" s="1233"/>
      <c r="FP515" s="1233"/>
      <c r="FQ515" s="1233"/>
      <c r="FR515" s="1233"/>
      <c r="FS515" s="1233"/>
      <c r="FT515" s="1233"/>
      <c r="FU515" s="1233"/>
      <c r="FV515" s="1233"/>
      <c r="FW515" s="1233"/>
      <c r="FX515" s="1233"/>
      <c r="FY515" s="1233"/>
      <c r="FZ515" s="1233"/>
      <c r="GA515" s="1233"/>
      <c r="GB515" s="1233"/>
      <c r="GC515" s="1233"/>
      <c r="GD515" s="1233"/>
      <c r="GE515" s="1233"/>
      <c r="GF515" s="1233"/>
      <c r="GG515" s="1233"/>
      <c r="GH515" s="1233"/>
      <c r="GI515" s="1233"/>
      <c r="GJ515" s="1233"/>
      <c r="GK515" s="1233"/>
      <c r="GL515" s="1233"/>
      <c r="GM515" s="1233"/>
      <c r="GN515" s="1233"/>
      <c r="GO515" s="1233"/>
      <c r="GP515" s="1233"/>
      <c r="GQ515" s="1233"/>
      <c r="GR515" s="1233"/>
      <c r="GS515" s="1233"/>
      <c r="GT515" s="1233"/>
      <c r="GU515" s="1233"/>
      <c r="GV515" s="1233"/>
      <c r="GW515" s="1233"/>
      <c r="GX515" s="1233"/>
      <c r="GY515" s="1233"/>
      <c r="GZ515" s="1233"/>
      <c r="HA515" s="1233"/>
      <c r="HB515" s="1233"/>
      <c r="HC515" s="1233"/>
      <c r="HD515" s="1233"/>
      <c r="HE515" s="1233"/>
      <c r="HF515" s="1233"/>
      <c r="HG515" s="1233"/>
      <c r="HH515" s="1233"/>
      <c r="HI515" s="1233"/>
      <c r="HJ515" s="1233"/>
      <c r="HK515" s="1233"/>
      <c r="HL515" s="1233"/>
      <c r="HM515" s="1233"/>
      <c r="HN515" s="1233"/>
      <c r="HO515" s="1233"/>
    </row>
    <row r="516" spans="32:223" s="325" customFormat="1" x14ac:dyDescent="0.2">
      <c r="AF516" s="932"/>
      <c r="AG516" s="932"/>
      <c r="AH516" s="932"/>
      <c r="AI516" s="932"/>
      <c r="AJ516" s="932"/>
      <c r="AK516" s="932"/>
      <c r="AL516" s="932"/>
      <c r="AM516" s="932"/>
      <c r="AN516" s="932"/>
      <c r="AP516" s="932"/>
      <c r="AQ516" s="932"/>
      <c r="AR516" s="932"/>
      <c r="AS516" s="932"/>
      <c r="AT516" s="932"/>
      <c r="AU516" s="932"/>
      <c r="AV516" s="932"/>
      <c r="AW516" s="932"/>
      <c r="AX516" s="932"/>
      <c r="BA516" s="1253"/>
      <c r="BB516" s="1253"/>
      <c r="BC516" s="1253"/>
      <c r="BE516" s="1233"/>
      <c r="BF516" s="1233"/>
      <c r="BG516" s="1233"/>
      <c r="BH516" s="1233"/>
      <c r="BI516" s="1233"/>
      <c r="BJ516" s="1233"/>
      <c r="BK516" s="1233"/>
      <c r="BL516" s="1233"/>
      <c r="BM516" s="1233"/>
      <c r="BN516" s="1233"/>
      <c r="BO516" s="1233"/>
      <c r="BP516" s="1233"/>
      <c r="BQ516" s="1233"/>
      <c r="BR516" s="1233"/>
      <c r="BS516" s="1233"/>
      <c r="BT516" s="1233"/>
      <c r="BU516" s="1233"/>
      <c r="BV516" s="1233"/>
      <c r="BW516" s="1233"/>
      <c r="BX516" s="1233"/>
      <c r="BY516" s="1233"/>
      <c r="BZ516" s="1233"/>
      <c r="CA516" s="1233"/>
      <c r="CB516" s="1233"/>
      <c r="CC516" s="1233"/>
      <c r="CD516" s="1233"/>
      <c r="CE516" s="1233"/>
      <c r="CF516" s="1233"/>
      <c r="CG516" s="1233"/>
      <c r="CH516" s="1233"/>
      <c r="CI516" s="1233"/>
      <c r="CJ516" s="1233"/>
      <c r="CK516" s="1233"/>
      <c r="CL516" s="1233"/>
      <c r="CM516" s="1233"/>
      <c r="CN516" s="1233"/>
      <c r="CO516" s="1233"/>
      <c r="CP516" s="1233"/>
      <c r="CQ516" s="1233"/>
      <c r="CR516" s="1233"/>
      <c r="CS516" s="1233"/>
      <c r="CT516" s="1233"/>
      <c r="CU516" s="1233"/>
      <c r="CV516" s="1233"/>
      <c r="CW516" s="1233"/>
      <c r="CX516" s="1233"/>
      <c r="CY516" s="1233"/>
      <c r="CZ516" s="1233"/>
      <c r="DA516" s="1233"/>
      <c r="DB516" s="1233"/>
      <c r="DC516" s="1233"/>
      <c r="DD516" s="1233"/>
      <c r="DE516" s="1233"/>
      <c r="DF516" s="1233"/>
      <c r="DG516" s="1233"/>
      <c r="DH516" s="1233"/>
      <c r="DI516" s="1233"/>
      <c r="DJ516" s="1233"/>
      <c r="DK516" s="1233"/>
      <c r="DL516" s="1233"/>
      <c r="DM516" s="1233"/>
      <c r="DN516" s="1233"/>
      <c r="DO516" s="1233"/>
      <c r="DP516" s="1233"/>
      <c r="DQ516" s="1233"/>
      <c r="DR516" s="1233"/>
      <c r="DS516" s="1233"/>
      <c r="DT516" s="1233"/>
      <c r="DU516" s="1233"/>
      <c r="DV516" s="1233"/>
      <c r="DW516" s="1233"/>
      <c r="DX516" s="1233"/>
      <c r="DY516" s="1233"/>
      <c r="DZ516" s="1233"/>
      <c r="EA516" s="1233"/>
      <c r="EB516" s="1233"/>
      <c r="EC516" s="1233"/>
      <c r="ED516" s="1233"/>
      <c r="EE516" s="1233"/>
      <c r="EF516" s="1233"/>
      <c r="EG516" s="1233"/>
      <c r="EH516" s="1253"/>
      <c r="EI516" s="1253"/>
      <c r="EJ516" s="1253"/>
      <c r="EK516" s="1253"/>
      <c r="EM516" s="1233"/>
      <c r="EN516" s="1233"/>
      <c r="EO516" s="1233"/>
      <c r="EP516" s="1233"/>
      <c r="EQ516" s="1233"/>
      <c r="ER516" s="1233"/>
      <c r="ES516" s="1233"/>
      <c r="ET516" s="1233"/>
      <c r="EU516" s="1233"/>
      <c r="EV516" s="1233"/>
      <c r="EW516" s="1233"/>
      <c r="EX516" s="1233"/>
      <c r="EY516" s="1233"/>
      <c r="EZ516" s="1233"/>
      <c r="FA516" s="1233"/>
      <c r="FB516" s="1233"/>
      <c r="FC516" s="1233"/>
      <c r="FD516" s="1233"/>
      <c r="FE516" s="1233"/>
      <c r="FF516" s="1233"/>
      <c r="FG516" s="1233"/>
      <c r="FH516" s="1233"/>
      <c r="FI516" s="1233"/>
      <c r="FJ516" s="1233"/>
      <c r="FK516" s="1233"/>
      <c r="FL516" s="1233"/>
      <c r="FM516" s="1233"/>
      <c r="FN516" s="1233"/>
      <c r="FO516" s="1233"/>
      <c r="FP516" s="1233"/>
      <c r="FQ516" s="1233"/>
      <c r="FR516" s="1233"/>
      <c r="FS516" s="1233"/>
      <c r="FT516" s="1233"/>
      <c r="FU516" s="1233"/>
      <c r="FV516" s="1233"/>
      <c r="FW516" s="1233"/>
      <c r="FX516" s="1233"/>
      <c r="FY516" s="1233"/>
      <c r="FZ516" s="1233"/>
      <c r="GA516" s="1233"/>
      <c r="GB516" s="1233"/>
      <c r="GC516" s="1233"/>
      <c r="GD516" s="1233"/>
      <c r="GE516" s="1233"/>
      <c r="GF516" s="1233"/>
      <c r="GG516" s="1233"/>
      <c r="GH516" s="1233"/>
      <c r="GI516" s="1233"/>
      <c r="GJ516" s="1233"/>
      <c r="GK516" s="1233"/>
      <c r="GL516" s="1233"/>
      <c r="GM516" s="1233"/>
      <c r="GN516" s="1233"/>
      <c r="GO516" s="1233"/>
      <c r="GP516" s="1233"/>
      <c r="GQ516" s="1233"/>
      <c r="GR516" s="1233"/>
      <c r="GS516" s="1233"/>
      <c r="GT516" s="1233"/>
      <c r="GU516" s="1233"/>
      <c r="GV516" s="1233"/>
      <c r="GW516" s="1233"/>
      <c r="GX516" s="1233"/>
      <c r="GY516" s="1233"/>
      <c r="GZ516" s="1233"/>
      <c r="HA516" s="1233"/>
      <c r="HB516" s="1233"/>
      <c r="HC516" s="1233"/>
      <c r="HD516" s="1233"/>
      <c r="HE516" s="1233"/>
      <c r="HF516" s="1233"/>
      <c r="HG516" s="1233"/>
      <c r="HH516" s="1233"/>
      <c r="HI516" s="1233"/>
      <c r="HJ516" s="1233"/>
      <c r="HK516" s="1233"/>
      <c r="HL516" s="1233"/>
      <c r="HM516" s="1233"/>
      <c r="HN516" s="1233"/>
      <c r="HO516" s="1233"/>
    </row>
    <row r="517" spans="32:223" s="325" customFormat="1" x14ac:dyDescent="0.2">
      <c r="AF517" s="932"/>
      <c r="AG517" s="932"/>
      <c r="AH517" s="932"/>
      <c r="AI517" s="932"/>
      <c r="AJ517" s="932"/>
      <c r="AK517" s="932"/>
      <c r="AL517" s="932"/>
      <c r="AM517" s="932"/>
      <c r="AN517" s="932"/>
      <c r="AP517" s="932"/>
      <c r="AQ517" s="932"/>
      <c r="AR517" s="932"/>
      <c r="AS517" s="932"/>
      <c r="AT517" s="932"/>
      <c r="AU517" s="932"/>
      <c r="AV517" s="932"/>
      <c r="AW517" s="932"/>
      <c r="AX517" s="932"/>
      <c r="BA517" s="1253"/>
      <c r="BB517" s="1253"/>
      <c r="BC517" s="1253"/>
      <c r="BE517" s="1233"/>
      <c r="BF517" s="1233"/>
      <c r="BG517" s="1233"/>
      <c r="BH517" s="1233"/>
      <c r="BI517" s="1233"/>
      <c r="BJ517" s="1233"/>
      <c r="BK517" s="1233"/>
      <c r="BL517" s="1233"/>
      <c r="BM517" s="1233"/>
      <c r="BN517" s="1233"/>
      <c r="BO517" s="1233"/>
      <c r="BP517" s="1233"/>
      <c r="BQ517" s="1233"/>
      <c r="BR517" s="1233"/>
      <c r="BS517" s="1233"/>
      <c r="BT517" s="1233"/>
      <c r="BU517" s="1233"/>
      <c r="BV517" s="1233"/>
      <c r="BW517" s="1233"/>
      <c r="BX517" s="1233"/>
      <c r="BY517" s="1233"/>
      <c r="BZ517" s="1233"/>
      <c r="CA517" s="1233"/>
      <c r="CB517" s="1233"/>
      <c r="CC517" s="1233"/>
      <c r="CD517" s="1233"/>
      <c r="CE517" s="1233"/>
      <c r="CF517" s="1233"/>
      <c r="CG517" s="1233"/>
      <c r="CH517" s="1233"/>
      <c r="CI517" s="1233"/>
      <c r="CJ517" s="1233"/>
      <c r="CK517" s="1233"/>
      <c r="CL517" s="1233"/>
      <c r="CM517" s="1233"/>
      <c r="CN517" s="1233"/>
      <c r="CO517" s="1233"/>
      <c r="CP517" s="1233"/>
      <c r="CQ517" s="1233"/>
      <c r="CR517" s="1233"/>
      <c r="CS517" s="1233"/>
      <c r="CT517" s="1233"/>
      <c r="CU517" s="1233"/>
      <c r="CV517" s="1233"/>
      <c r="CW517" s="1233"/>
      <c r="CX517" s="1233"/>
      <c r="CY517" s="1233"/>
      <c r="CZ517" s="1233"/>
      <c r="DA517" s="1233"/>
      <c r="DB517" s="1233"/>
      <c r="DC517" s="1233"/>
      <c r="DD517" s="1233"/>
      <c r="DE517" s="1233"/>
      <c r="DF517" s="1233"/>
      <c r="DG517" s="1233"/>
      <c r="DH517" s="1233"/>
      <c r="DI517" s="1233"/>
      <c r="DJ517" s="1233"/>
      <c r="DK517" s="1233"/>
      <c r="DL517" s="1233"/>
      <c r="DM517" s="1233"/>
      <c r="DN517" s="1233"/>
      <c r="DO517" s="1233"/>
      <c r="DP517" s="1233"/>
      <c r="DQ517" s="1233"/>
      <c r="DR517" s="1233"/>
      <c r="DS517" s="1233"/>
      <c r="DT517" s="1233"/>
      <c r="DU517" s="1233"/>
      <c r="DV517" s="1233"/>
      <c r="DW517" s="1233"/>
      <c r="DX517" s="1233"/>
      <c r="DY517" s="1233"/>
      <c r="DZ517" s="1233"/>
      <c r="EA517" s="1233"/>
      <c r="EB517" s="1233"/>
      <c r="EC517" s="1233"/>
      <c r="ED517" s="1233"/>
      <c r="EE517" s="1233"/>
      <c r="EF517" s="1233"/>
      <c r="EG517" s="1233"/>
      <c r="EH517" s="1253"/>
      <c r="EI517" s="1253"/>
      <c r="EJ517" s="1253"/>
      <c r="EK517" s="1253"/>
      <c r="EM517" s="1233"/>
      <c r="EN517" s="1233"/>
      <c r="EO517" s="1233"/>
      <c r="EP517" s="1233"/>
      <c r="EQ517" s="1233"/>
      <c r="ER517" s="1233"/>
      <c r="ES517" s="1233"/>
      <c r="ET517" s="1233"/>
      <c r="EU517" s="1233"/>
      <c r="EV517" s="1233"/>
      <c r="EW517" s="1233"/>
      <c r="EX517" s="1233"/>
      <c r="EY517" s="1233"/>
      <c r="EZ517" s="1233"/>
      <c r="FA517" s="1233"/>
      <c r="FB517" s="1233"/>
      <c r="FC517" s="1233"/>
      <c r="FD517" s="1233"/>
      <c r="FE517" s="1233"/>
      <c r="FF517" s="1233"/>
      <c r="FG517" s="1233"/>
      <c r="FH517" s="1233"/>
      <c r="FI517" s="1233"/>
      <c r="FJ517" s="1233"/>
      <c r="FK517" s="1233"/>
      <c r="FL517" s="1233"/>
      <c r="FM517" s="1233"/>
      <c r="FN517" s="1233"/>
      <c r="FO517" s="1233"/>
      <c r="FP517" s="1233"/>
      <c r="FQ517" s="1233"/>
      <c r="FR517" s="1233"/>
      <c r="FS517" s="1233"/>
      <c r="FT517" s="1233"/>
      <c r="FU517" s="1233"/>
      <c r="FV517" s="1233"/>
      <c r="FW517" s="1233"/>
      <c r="FX517" s="1233"/>
      <c r="FY517" s="1233"/>
      <c r="FZ517" s="1233"/>
      <c r="GA517" s="1233"/>
      <c r="GB517" s="1233"/>
      <c r="GC517" s="1233"/>
      <c r="GD517" s="1233"/>
      <c r="GE517" s="1233"/>
      <c r="GF517" s="1233"/>
      <c r="GG517" s="1233"/>
      <c r="GH517" s="1233"/>
      <c r="GI517" s="1233"/>
      <c r="GJ517" s="1233"/>
      <c r="GK517" s="1233"/>
      <c r="GL517" s="1233"/>
      <c r="GM517" s="1233"/>
      <c r="GN517" s="1233"/>
      <c r="GO517" s="1233"/>
      <c r="GP517" s="1233"/>
      <c r="GQ517" s="1233"/>
      <c r="GR517" s="1233"/>
      <c r="GS517" s="1233"/>
      <c r="GT517" s="1233"/>
      <c r="GU517" s="1233"/>
      <c r="GV517" s="1233"/>
      <c r="GW517" s="1233"/>
      <c r="GX517" s="1233"/>
      <c r="GY517" s="1233"/>
      <c r="GZ517" s="1233"/>
      <c r="HA517" s="1233"/>
      <c r="HB517" s="1233"/>
      <c r="HC517" s="1233"/>
      <c r="HD517" s="1233"/>
      <c r="HE517" s="1233"/>
      <c r="HF517" s="1233"/>
      <c r="HG517" s="1233"/>
      <c r="HH517" s="1233"/>
      <c r="HI517" s="1233"/>
      <c r="HJ517" s="1233"/>
      <c r="HK517" s="1233"/>
      <c r="HL517" s="1233"/>
      <c r="HM517" s="1233"/>
      <c r="HN517" s="1233"/>
      <c r="HO517" s="1233"/>
    </row>
    <row r="518" spans="32:223" s="325" customFormat="1" x14ac:dyDescent="0.2">
      <c r="AF518" s="932"/>
      <c r="AG518" s="932"/>
      <c r="AH518" s="932"/>
      <c r="AI518" s="932"/>
      <c r="AJ518" s="932"/>
      <c r="AK518" s="932"/>
      <c r="AL518" s="932"/>
      <c r="AM518" s="932"/>
      <c r="AN518" s="932"/>
      <c r="AP518" s="932"/>
      <c r="AQ518" s="932"/>
      <c r="AR518" s="932"/>
      <c r="AS518" s="932"/>
      <c r="AT518" s="932"/>
      <c r="AU518" s="932"/>
      <c r="AV518" s="932"/>
      <c r="AW518" s="932"/>
      <c r="AX518" s="932"/>
      <c r="BA518" s="1253"/>
      <c r="BB518" s="1253"/>
      <c r="BC518" s="1253"/>
      <c r="BE518" s="1233"/>
      <c r="BF518" s="1233"/>
      <c r="BG518" s="1233"/>
      <c r="BH518" s="1233"/>
      <c r="BI518" s="1233"/>
      <c r="BJ518" s="1233"/>
      <c r="BK518" s="1233"/>
      <c r="BL518" s="1233"/>
      <c r="BM518" s="1233"/>
      <c r="BN518" s="1233"/>
      <c r="BO518" s="1233"/>
      <c r="BP518" s="1233"/>
      <c r="BQ518" s="1233"/>
      <c r="BR518" s="1233"/>
      <c r="BS518" s="1233"/>
      <c r="BT518" s="1233"/>
      <c r="BU518" s="1233"/>
      <c r="BV518" s="1233"/>
      <c r="BW518" s="1233"/>
      <c r="BX518" s="1233"/>
      <c r="BY518" s="1233"/>
      <c r="BZ518" s="1233"/>
      <c r="CA518" s="1233"/>
      <c r="CB518" s="1233"/>
      <c r="CC518" s="1233"/>
      <c r="CD518" s="1233"/>
      <c r="CE518" s="1233"/>
      <c r="CF518" s="1233"/>
      <c r="CG518" s="1233"/>
      <c r="CH518" s="1233"/>
      <c r="CI518" s="1233"/>
      <c r="CJ518" s="1233"/>
      <c r="CK518" s="1233"/>
      <c r="CL518" s="1233"/>
      <c r="CM518" s="1233"/>
      <c r="CN518" s="1233"/>
      <c r="CO518" s="1233"/>
      <c r="CP518" s="1233"/>
      <c r="CQ518" s="1233"/>
      <c r="CR518" s="1233"/>
      <c r="CS518" s="1233"/>
      <c r="CT518" s="1233"/>
      <c r="CU518" s="1233"/>
      <c r="CV518" s="1233"/>
      <c r="CW518" s="1233"/>
      <c r="CX518" s="1233"/>
      <c r="CY518" s="1233"/>
      <c r="CZ518" s="1233"/>
      <c r="DA518" s="1233"/>
      <c r="DB518" s="1233"/>
      <c r="DC518" s="1233"/>
      <c r="DD518" s="1233"/>
      <c r="DE518" s="1233"/>
      <c r="DF518" s="1233"/>
      <c r="DG518" s="1233"/>
      <c r="DH518" s="1233"/>
      <c r="DI518" s="1233"/>
      <c r="DJ518" s="1233"/>
      <c r="DK518" s="1233"/>
      <c r="DL518" s="1233"/>
      <c r="DM518" s="1233"/>
      <c r="DN518" s="1233"/>
      <c r="DO518" s="1233"/>
      <c r="DP518" s="1233"/>
      <c r="DQ518" s="1233"/>
      <c r="DR518" s="1233"/>
      <c r="DS518" s="1233"/>
      <c r="DT518" s="1233"/>
      <c r="DU518" s="1233"/>
      <c r="DV518" s="1233"/>
      <c r="DW518" s="1233"/>
      <c r="DX518" s="1233"/>
      <c r="DY518" s="1233"/>
      <c r="DZ518" s="1233"/>
      <c r="EA518" s="1233"/>
      <c r="EB518" s="1233"/>
      <c r="EC518" s="1233"/>
      <c r="ED518" s="1233"/>
      <c r="EE518" s="1233"/>
      <c r="EF518" s="1233"/>
      <c r="EG518" s="1233"/>
      <c r="EH518" s="1253"/>
      <c r="EI518" s="1253"/>
      <c r="EJ518" s="1253"/>
      <c r="EK518" s="1253"/>
      <c r="EM518" s="1233"/>
      <c r="EN518" s="1233"/>
      <c r="EO518" s="1233"/>
      <c r="EP518" s="1233"/>
      <c r="EQ518" s="1233"/>
      <c r="ER518" s="1233"/>
      <c r="ES518" s="1233"/>
      <c r="ET518" s="1233"/>
      <c r="EU518" s="1233"/>
      <c r="EV518" s="1233"/>
      <c r="EW518" s="1233"/>
      <c r="EX518" s="1233"/>
      <c r="EY518" s="1233"/>
      <c r="EZ518" s="1233"/>
      <c r="FA518" s="1233"/>
      <c r="FB518" s="1233"/>
      <c r="FC518" s="1233"/>
      <c r="FD518" s="1233"/>
      <c r="FE518" s="1233"/>
      <c r="FF518" s="1233"/>
      <c r="FG518" s="1233"/>
      <c r="FH518" s="1233"/>
      <c r="FI518" s="1233"/>
      <c r="FJ518" s="1233"/>
      <c r="FK518" s="1233"/>
      <c r="FL518" s="1233"/>
      <c r="FM518" s="1233"/>
      <c r="FN518" s="1233"/>
      <c r="FO518" s="1233"/>
      <c r="FP518" s="1233"/>
      <c r="FQ518" s="1233"/>
      <c r="FR518" s="1233"/>
      <c r="FS518" s="1233"/>
      <c r="FT518" s="1233"/>
      <c r="FU518" s="1233"/>
      <c r="FV518" s="1233"/>
      <c r="FW518" s="1233"/>
      <c r="FX518" s="1233"/>
      <c r="FY518" s="1233"/>
      <c r="FZ518" s="1233"/>
      <c r="GA518" s="1233"/>
      <c r="GB518" s="1233"/>
      <c r="GC518" s="1233"/>
      <c r="GD518" s="1233"/>
      <c r="GE518" s="1233"/>
      <c r="GF518" s="1233"/>
      <c r="GG518" s="1233"/>
      <c r="GH518" s="1233"/>
      <c r="GI518" s="1233"/>
      <c r="GJ518" s="1233"/>
      <c r="GK518" s="1233"/>
      <c r="GL518" s="1233"/>
      <c r="GM518" s="1233"/>
      <c r="GN518" s="1233"/>
      <c r="GO518" s="1233"/>
      <c r="GP518" s="1233"/>
      <c r="GQ518" s="1233"/>
      <c r="GR518" s="1233"/>
      <c r="GS518" s="1233"/>
      <c r="GT518" s="1233"/>
      <c r="GU518" s="1233"/>
      <c r="GV518" s="1233"/>
      <c r="GW518" s="1233"/>
      <c r="GX518" s="1233"/>
      <c r="GY518" s="1233"/>
      <c r="GZ518" s="1233"/>
      <c r="HA518" s="1233"/>
      <c r="HB518" s="1233"/>
      <c r="HC518" s="1233"/>
      <c r="HD518" s="1233"/>
      <c r="HE518" s="1233"/>
      <c r="HF518" s="1233"/>
      <c r="HG518" s="1233"/>
      <c r="HH518" s="1233"/>
      <c r="HI518" s="1233"/>
      <c r="HJ518" s="1233"/>
      <c r="HK518" s="1233"/>
      <c r="HL518" s="1233"/>
      <c r="HM518" s="1233"/>
      <c r="HN518" s="1233"/>
      <c r="HO518" s="1233"/>
    </row>
    <row r="519" spans="32:223" s="325" customFormat="1" x14ac:dyDescent="0.2">
      <c r="AF519" s="932"/>
      <c r="AG519" s="932"/>
      <c r="AH519" s="932"/>
      <c r="AI519" s="932"/>
      <c r="AJ519" s="932"/>
      <c r="AK519" s="932"/>
      <c r="AL519" s="932"/>
      <c r="AM519" s="932"/>
      <c r="AN519" s="932"/>
      <c r="AP519" s="932"/>
      <c r="AQ519" s="932"/>
      <c r="AR519" s="932"/>
      <c r="AS519" s="932"/>
      <c r="AT519" s="932"/>
      <c r="AU519" s="932"/>
      <c r="AV519" s="932"/>
      <c r="AW519" s="932"/>
      <c r="AX519" s="932"/>
      <c r="BA519" s="1253"/>
      <c r="BB519" s="1253"/>
      <c r="BC519" s="1253"/>
      <c r="BE519" s="1233"/>
      <c r="BF519" s="1233"/>
      <c r="BG519" s="1233"/>
      <c r="BH519" s="1233"/>
      <c r="BI519" s="1233"/>
      <c r="BJ519" s="1233"/>
      <c r="BK519" s="1233"/>
      <c r="BL519" s="1233"/>
      <c r="BM519" s="1233"/>
      <c r="BN519" s="1233"/>
      <c r="BO519" s="1233"/>
      <c r="BP519" s="1233"/>
      <c r="BQ519" s="1233"/>
      <c r="BR519" s="1233"/>
      <c r="BS519" s="1233"/>
      <c r="BT519" s="1233"/>
      <c r="BU519" s="1233"/>
      <c r="BV519" s="1233"/>
      <c r="BW519" s="1233"/>
      <c r="BX519" s="1233"/>
      <c r="BY519" s="1233"/>
      <c r="BZ519" s="1233"/>
      <c r="CA519" s="1233"/>
      <c r="CB519" s="1233"/>
      <c r="CC519" s="1233"/>
      <c r="CD519" s="1233"/>
      <c r="CE519" s="1233"/>
      <c r="CF519" s="1233"/>
      <c r="CG519" s="1233"/>
      <c r="CH519" s="1233"/>
      <c r="CI519" s="1233"/>
      <c r="CJ519" s="1233"/>
      <c r="CK519" s="1233"/>
      <c r="CL519" s="1233"/>
      <c r="CM519" s="1233"/>
      <c r="CN519" s="1233"/>
      <c r="CO519" s="1233"/>
      <c r="CP519" s="1233"/>
      <c r="CQ519" s="1233"/>
      <c r="CR519" s="1233"/>
      <c r="CS519" s="1233"/>
      <c r="CT519" s="1233"/>
      <c r="CU519" s="1233"/>
      <c r="CV519" s="1233"/>
      <c r="CW519" s="1233"/>
      <c r="CX519" s="1233"/>
      <c r="CY519" s="1233"/>
      <c r="CZ519" s="1233"/>
      <c r="DA519" s="1233"/>
      <c r="DB519" s="1233"/>
      <c r="DC519" s="1233"/>
      <c r="DD519" s="1233"/>
      <c r="DE519" s="1233"/>
      <c r="DF519" s="1233"/>
      <c r="DG519" s="1233"/>
      <c r="DH519" s="1233"/>
      <c r="DI519" s="1233"/>
      <c r="DJ519" s="1233"/>
      <c r="DK519" s="1233"/>
      <c r="DL519" s="1233"/>
      <c r="DM519" s="1233"/>
      <c r="DN519" s="1233"/>
      <c r="DO519" s="1233"/>
      <c r="DP519" s="1233"/>
      <c r="DQ519" s="1233"/>
      <c r="DR519" s="1233"/>
      <c r="DS519" s="1233"/>
      <c r="DT519" s="1233"/>
      <c r="DU519" s="1233"/>
      <c r="DV519" s="1233"/>
      <c r="DW519" s="1233"/>
      <c r="DX519" s="1233"/>
      <c r="DY519" s="1233"/>
      <c r="DZ519" s="1233"/>
      <c r="EA519" s="1233"/>
      <c r="EB519" s="1233"/>
      <c r="EC519" s="1233"/>
      <c r="ED519" s="1233"/>
      <c r="EE519" s="1233"/>
      <c r="EF519" s="1233"/>
      <c r="EG519" s="1233"/>
      <c r="EH519" s="1253"/>
      <c r="EI519" s="1253"/>
      <c r="EJ519" s="1253"/>
      <c r="EK519" s="1253"/>
      <c r="EM519" s="1233"/>
      <c r="EN519" s="1233"/>
      <c r="EO519" s="1233"/>
      <c r="EP519" s="1233"/>
      <c r="EQ519" s="1233"/>
      <c r="ER519" s="1233"/>
      <c r="ES519" s="1233"/>
      <c r="ET519" s="1233"/>
      <c r="EU519" s="1233"/>
      <c r="EV519" s="1233"/>
      <c r="EW519" s="1233"/>
      <c r="EX519" s="1233"/>
      <c r="EY519" s="1233"/>
      <c r="EZ519" s="1233"/>
      <c r="FA519" s="1233"/>
      <c r="FB519" s="1233"/>
      <c r="FC519" s="1233"/>
      <c r="FD519" s="1233"/>
      <c r="FE519" s="1233"/>
      <c r="FF519" s="1233"/>
      <c r="FG519" s="1233"/>
      <c r="FH519" s="1233"/>
      <c r="FI519" s="1233"/>
      <c r="FJ519" s="1233"/>
      <c r="FK519" s="1233"/>
      <c r="FL519" s="1233"/>
      <c r="FM519" s="1233"/>
      <c r="FN519" s="1233"/>
      <c r="FO519" s="1233"/>
      <c r="FP519" s="1233"/>
      <c r="FQ519" s="1233"/>
      <c r="FR519" s="1233"/>
      <c r="FS519" s="1233"/>
      <c r="FT519" s="1233"/>
      <c r="FU519" s="1233"/>
      <c r="FV519" s="1233"/>
      <c r="FW519" s="1233"/>
      <c r="FX519" s="1233"/>
      <c r="FY519" s="1233"/>
      <c r="FZ519" s="1233"/>
      <c r="GA519" s="1233"/>
      <c r="GB519" s="1233"/>
      <c r="GC519" s="1233"/>
      <c r="GD519" s="1233"/>
      <c r="GE519" s="1233"/>
      <c r="GF519" s="1233"/>
      <c r="GG519" s="1233"/>
      <c r="GH519" s="1233"/>
      <c r="GI519" s="1233"/>
      <c r="GJ519" s="1233"/>
      <c r="GK519" s="1233"/>
      <c r="GL519" s="1233"/>
      <c r="GM519" s="1233"/>
      <c r="GN519" s="1233"/>
      <c r="GO519" s="1233"/>
      <c r="GP519" s="1233"/>
      <c r="GQ519" s="1233"/>
      <c r="GR519" s="1233"/>
      <c r="GS519" s="1233"/>
      <c r="GT519" s="1233"/>
      <c r="GU519" s="1233"/>
      <c r="GV519" s="1233"/>
      <c r="GW519" s="1233"/>
      <c r="GX519" s="1233"/>
      <c r="GY519" s="1233"/>
      <c r="GZ519" s="1233"/>
      <c r="HA519" s="1233"/>
      <c r="HB519" s="1233"/>
      <c r="HC519" s="1233"/>
      <c r="HD519" s="1233"/>
      <c r="HE519" s="1233"/>
      <c r="HF519" s="1233"/>
      <c r="HG519" s="1233"/>
      <c r="HH519" s="1233"/>
      <c r="HI519" s="1233"/>
      <c r="HJ519" s="1233"/>
      <c r="HK519" s="1233"/>
      <c r="HL519" s="1233"/>
      <c r="HM519" s="1233"/>
      <c r="HN519" s="1233"/>
      <c r="HO519" s="1233"/>
    </row>
    <row r="520" spans="32:223" s="325" customFormat="1" x14ac:dyDescent="0.2">
      <c r="AF520" s="932"/>
      <c r="AG520" s="932"/>
      <c r="AH520" s="932"/>
      <c r="AI520" s="932"/>
      <c r="AJ520" s="932"/>
      <c r="AK520" s="932"/>
      <c r="AL520" s="932"/>
      <c r="AM520" s="932"/>
      <c r="AN520" s="932"/>
      <c r="AP520" s="932"/>
      <c r="AQ520" s="932"/>
      <c r="AR520" s="932"/>
      <c r="AS520" s="932"/>
      <c r="AT520" s="932"/>
      <c r="AU520" s="932"/>
      <c r="AV520" s="932"/>
      <c r="AW520" s="932"/>
      <c r="AX520" s="932"/>
      <c r="BA520" s="1253"/>
      <c r="BB520" s="1253"/>
      <c r="BC520" s="1253"/>
      <c r="BE520" s="1233"/>
      <c r="BF520" s="1233"/>
      <c r="BG520" s="1233"/>
      <c r="BH520" s="1233"/>
      <c r="BI520" s="1233"/>
      <c r="BJ520" s="1233"/>
      <c r="BK520" s="1233"/>
      <c r="BL520" s="1233"/>
      <c r="BM520" s="1233"/>
      <c r="BN520" s="1233"/>
      <c r="BO520" s="1233"/>
      <c r="BP520" s="1233"/>
      <c r="BQ520" s="1233"/>
      <c r="BR520" s="1233"/>
      <c r="BS520" s="1233"/>
      <c r="BT520" s="1233"/>
      <c r="BU520" s="1233"/>
      <c r="BV520" s="1233"/>
      <c r="BW520" s="1233"/>
      <c r="BX520" s="1233"/>
      <c r="BY520" s="1233"/>
      <c r="BZ520" s="1233"/>
      <c r="CA520" s="1233"/>
      <c r="CB520" s="1233"/>
      <c r="CC520" s="1233"/>
      <c r="CD520" s="1233"/>
      <c r="CE520" s="1233"/>
      <c r="CF520" s="1233"/>
      <c r="CG520" s="1233"/>
      <c r="CH520" s="1233"/>
      <c r="CI520" s="1233"/>
      <c r="CJ520" s="1233"/>
      <c r="CK520" s="1233"/>
      <c r="CL520" s="1233"/>
      <c r="CM520" s="1233"/>
      <c r="CN520" s="1233"/>
      <c r="CO520" s="1233"/>
      <c r="CP520" s="1233"/>
      <c r="CQ520" s="1233"/>
      <c r="CR520" s="1233"/>
      <c r="CS520" s="1233"/>
      <c r="CT520" s="1233"/>
      <c r="CU520" s="1233"/>
      <c r="CV520" s="1233"/>
      <c r="CW520" s="1233"/>
      <c r="CX520" s="1233"/>
      <c r="CY520" s="1233"/>
      <c r="CZ520" s="1233"/>
      <c r="DA520" s="1233"/>
      <c r="DB520" s="1233"/>
      <c r="DC520" s="1233"/>
      <c r="DD520" s="1233"/>
      <c r="DE520" s="1233"/>
      <c r="DF520" s="1233"/>
      <c r="DG520" s="1233"/>
      <c r="DH520" s="1233"/>
      <c r="DI520" s="1233"/>
      <c r="DJ520" s="1233"/>
      <c r="DK520" s="1233"/>
      <c r="DL520" s="1233"/>
      <c r="DM520" s="1233"/>
      <c r="DN520" s="1233"/>
      <c r="DO520" s="1233"/>
      <c r="DP520" s="1233"/>
      <c r="DQ520" s="1233"/>
      <c r="DR520" s="1233"/>
      <c r="DS520" s="1233"/>
      <c r="DT520" s="1233"/>
      <c r="DU520" s="1233"/>
      <c r="DV520" s="1233"/>
      <c r="DW520" s="1233"/>
      <c r="DX520" s="1233"/>
      <c r="DY520" s="1233"/>
      <c r="DZ520" s="1233"/>
      <c r="EA520" s="1233"/>
      <c r="EB520" s="1233"/>
      <c r="EC520" s="1233"/>
      <c r="ED520" s="1233"/>
      <c r="EE520" s="1233"/>
      <c r="EF520" s="1233"/>
      <c r="EG520" s="1233"/>
      <c r="EH520" s="1253"/>
      <c r="EI520" s="1253"/>
      <c r="EJ520" s="1253"/>
      <c r="EK520" s="1253"/>
      <c r="EM520" s="1233"/>
      <c r="EN520" s="1233"/>
      <c r="EO520" s="1233"/>
      <c r="EP520" s="1233"/>
      <c r="EQ520" s="1233"/>
      <c r="ER520" s="1233"/>
      <c r="ES520" s="1233"/>
      <c r="ET520" s="1233"/>
      <c r="EU520" s="1233"/>
      <c r="EV520" s="1233"/>
      <c r="EW520" s="1233"/>
      <c r="EX520" s="1233"/>
      <c r="EY520" s="1233"/>
      <c r="EZ520" s="1233"/>
      <c r="FA520" s="1233"/>
      <c r="FB520" s="1233"/>
      <c r="FC520" s="1233"/>
      <c r="FD520" s="1233"/>
      <c r="FE520" s="1233"/>
      <c r="FF520" s="1233"/>
      <c r="FG520" s="1233"/>
      <c r="FH520" s="1233"/>
      <c r="FI520" s="1233"/>
      <c r="FJ520" s="1233"/>
      <c r="FK520" s="1233"/>
      <c r="FL520" s="1233"/>
      <c r="FM520" s="1233"/>
      <c r="FN520" s="1233"/>
      <c r="FO520" s="1233"/>
      <c r="FP520" s="1233"/>
      <c r="FQ520" s="1233"/>
      <c r="FR520" s="1233"/>
      <c r="FS520" s="1233"/>
      <c r="FT520" s="1233"/>
      <c r="FU520" s="1233"/>
      <c r="FV520" s="1233"/>
      <c r="FW520" s="1233"/>
      <c r="FX520" s="1233"/>
      <c r="FY520" s="1233"/>
      <c r="FZ520" s="1233"/>
      <c r="GA520" s="1233"/>
      <c r="GB520" s="1233"/>
      <c r="GC520" s="1233"/>
      <c r="GD520" s="1233"/>
      <c r="GE520" s="1233"/>
      <c r="GF520" s="1233"/>
      <c r="GG520" s="1233"/>
      <c r="GH520" s="1233"/>
      <c r="GI520" s="1233"/>
      <c r="GJ520" s="1233"/>
      <c r="GK520" s="1233"/>
      <c r="GL520" s="1233"/>
      <c r="GM520" s="1233"/>
      <c r="GN520" s="1233"/>
      <c r="GO520" s="1233"/>
      <c r="GP520" s="1233"/>
      <c r="GQ520" s="1233"/>
      <c r="GR520" s="1233"/>
      <c r="GS520" s="1233"/>
      <c r="GT520" s="1233"/>
      <c r="GU520" s="1233"/>
      <c r="GV520" s="1233"/>
      <c r="GW520" s="1233"/>
      <c r="GX520" s="1233"/>
      <c r="GY520" s="1233"/>
      <c r="GZ520" s="1233"/>
      <c r="HA520" s="1233"/>
      <c r="HB520" s="1233"/>
      <c r="HC520" s="1233"/>
      <c r="HD520" s="1233"/>
      <c r="HE520" s="1233"/>
      <c r="HF520" s="1233"/>
      <c r="HG520" s="1233"/>
      <c r="HH520" s="1233"/>
      <c r="HI520" s="1233"/>
      <c r="HJ520" s="1233"/>
      <c r="HK520" s="1233"/>
      <c r="HL520" s="1233"/>
      <c r="HM520" s="1233"/>
      <c r="HN520" s="1233"/>
      <c r="HO520" s="1233"/>
    </row>
    <row r="521" spans="32:223" s="325" customFormat="1" x14ac:dyDescent="0.2">
      <c r="AF521" s="932"/>
      <c r="AG521" s="932"/>
      <c r="AH521" s="932"/>
      <c r="AI521" s="932"/>
      <c r="AJ521" s="932"/>
      <c r="AK521" s="932"/>
      <c r="AL521" s="932"/>
      <c r="AM521" s="932"/>
      <c r="AN521" s="932"/>
      <c r="AP521" s="932"/>
      <c r="AQ521" s="932"/>
      <c r="AR521" s="932"/>
      <c r="AS521" s="932"/>
      <c r="AT521" s="932"/>
      <c r="AU521" s="932"/>
      <c r="AV521" s="932"/>
      <c r="AW521" s="932"/>
      <c r="AX521" s="932"/>
      <c r="BA521" s="1253"/>
      <c r="BB521" s="1253"/>
      <c r="BC521" s="1253"/>
      <c r="BE521" s="1233"/>
      <c r="BF521" s="1233"/>
      <c r="BG521" s="1233"/>
      <c r="BH521" s="1233"/>
      <c r="BI521" s="1233"/>
      <c r="BJ521" s="1233"/>
      <c r="BK521" s="1233"/>
      <c r="BL521" s="1233"/>
      <c r="BM521" s="1233"/>
      <c r="BN521" s="1233"/>
      <c r="BO521" s="1233"/>
      <c r="BP521" s="1233"/>
      <c r="BQ521" s="1233"/>
      <c r="BR521" s="1233"/>
      <c r="BS521" s="1233"/>
      <c r="BT521" s="1233"/>
      <c r="BU521" s="1233"/>
      <c r="BV521" s="1233"/>
      <c r="BW521" s="1233"/>
      <c r="BX521" s="1233"/>
      <c r="BY521" s="1233"/>
      <c r="BZ521" s="1233"/>
      <c r="CA521" s="1233"/>
      <c r="CB521" s="1233"/>
      <c r="CC521" s="1233"/>
      <c r="CD521" s="1233"/>
      <c r="CE521" s="1233"/>
      <c r="CF521" s="1233"/>
      <c r="CG521" s="1233"/>
      <c r="CH521" s="1233"/>
      <c r="CI521" s="1233"/>
      <c r="CJ521" s="1233"/>
      <c r="CK521" s="1233"/>
      <c r="CL521" s="1233"/>
      <c r="CM521" s="1233"/>
      <c r="CN521" s="1233"/>
      <c r="CO521" s="1233"/>
      <c r="CP521" s="1233"/>
      <c r="CQ521" s="1233"/>
      <c r="CR521" s="1233"/>
      <c r="CS521" s="1233"/>
      <c r="CT521" s="1233"/>
      <c r="CU521" s="1233"/>
      <c r="CV521" s="1233"/>
      <c r="CW521" s="1233"/>
      <c r="CX521" s="1233"/>
      <c r="CY521" s="1233"/>
      <c r="CZ521" s="1233"/>
      <c r="DA521" s="1233"/>
      <c r="DB521" s="1233"/>
      <c r="DC521" s="1233"/>
      <c r="DD521" s="1233"/>
      <c r="DE521" s="1233"/>
      <c r="DF521" s="1233"/>
      <c r="DG521" s="1233"/>
      <c r="DH521" s="1233"/>
      <c r="DI521" s="1233"/>
      <c r="DJ521" s="1233"/>
      <c r="DK521" s="1233"/>
      <c r="DL521" s="1233"/>
      <c r="DM521" s="1233"/>
      <c r="DN521" s="1233"/>
      <c r="DO521" s="1233"/>
      <c r="DP521" s="1233"/>
      <c r="DQ521" s="1233"/>
      <c r="DR521" s="1233"/>
      <c r="DS521" s="1233"/>
      <c r="DT521" s="1233"/>
      <c r="DU521" s="1233"/>
      <c r="DV521" s="1233"/>
      <c r="DW521" s="1233"/>
      <c r="DX521" s="1233"/>
      <c r="DY521" s="1233"/>
      <c r="DZ521" s="1233"/>
      <c r="EA521" s="1233"/>
      <c r="EB521" s="1233"/>
      <c r="EC521" s="1233"/>
      <c r="ED521" s="1233"/>
      <c r="EE521" s="1233"/>
      <c r="EF521" s="1233"/>
      <c r="EG521" s="1233"/>
      <c r="EH521" s="1253"/>
      <c r="EI521" s="1253"/>
      <c r="EJ521" s="1253"/>
      <c r="EK521" s="1253"/>
      <c r="EM521" s="1233"/>
      <c r="EN521" s="1233"/>
      <c r="EO521" s="1233"/>
      <c r="EP521" s="1233"/>
      <c r="EQ521" s="1233"/>
      <c r="ER521" s="1233"/>
      <c r="ES521" s="1233"/>
      <c r="ET521" s="1233"/>
      <c r="EU521" s="1233"/>
      <c r="EV521" s="1233"/>
      <c r="EW521" s="1233"/>
      <c r="EX521" s="1233"/>
      <c r="EY521" s="1233"/>
      <c r="EZ521" s="1233"/>
      <c r="FA521" s="1233"/>
      <c r="FB521" s="1233"/>
      <c r="FC521" s="1233"/>
      <c r="FD521" s="1233"/>
      <c r="FE521" s="1233"/>
      <c r="FF521" s="1233"/>
      <c r="FG521" s="1233"/>
      <c r="FH521" s="1233"/>
      <c r="FI521" s="1233"/>
      <c r="FJ521" s="1233"/>
      <c r="FK521" s="1233"/>
      <c r="FL521" s="1233"/>
      <c r="FM521" s="1233"/>
      <c r="FN521" s="1233"/>
      <c r="FO521" s="1233"/>
      <c r="FP521" s="1233"/>
      <c r="FQ521" s="1233"/>
      <c r="FR521" s="1233"/>
      <c r="FS521" s="1233"/>
      <c r="FT521" s="1233"/>
      <c r="FU521" s="1233"/>
      <c r="FV521" s="1233"/>
      <c r="FW521" s="1233"/>
      <c r="FX521" s="1233"/>
      <c r="FY521" s="1233"/>
      <c r="FZ521" s="1233"/>
      <c r="GA521" s="1233"/>
      <c r="GB521" s="1233"/>
      <c r="GC521" s="1233"/>
      <c r="GD521" s="1233"/>
      <c r="GE521" s="1233"/>
      <c r="GF521" s="1233"/>
      <c r="GG521" s="1233"/>
      <c r="GH521" s="1233"/>
      <c r="GI521" s="1233"/>
      <c r="GJ521" s="1233"/>
      <c r="GK521" s="1233"/>
      <c r="GL521" s="1233"/>
      <c r="GM521" s="1233"/>
      <c r="GN521" s="1233"/>
      <c r="GO521" s="1233"/>
      <c r="GP521" s="1233"/>
      <c r="GQ521" s="1233"/>
      <c r="GR521" s="1233"/>
      <c r="GS521" s="1233"/>
      <c r="GT521" s="1233"/>
      <c r="GU521" s="1233"/>
      <c r="GV521" s="1233"/>
      <c r="GW521" s="1233"/>
      <c r="GX521" s="1233"/>
      <c r="GY521" s="1233"/>
      <c r="GZ521" s="1233"/>
      <c r="HA521" s="1233"/>
      <c r="HB521" s="1233"/>
      <c r="HC521" s="1233"/>
      <c r="HD521" s="1233"/>
      <c r="HE521" s="1233"/>
      <c r="HF521" s="1233"/>
      <c r="HG521" s="1233"/>
      <c r="HH521" s="1233"/>
      <c r="HI521" s="1233"/>
      <c r="HJ521" s="1233"/>
      <c r="HK521" s="1233"/>
      <c r="HL521" s="1233"/>
      <c r="HM521" s="1233"/>
      <c r="HN521" s="1233"/>
      <c r="HO521" s="1233"/>
    </row>
    <row r="522" spans="32:223" s="325" customFormat="1" x14ac:dyDescent="0.2">
      <c r="AF522" s="932"/>
      <c r="AG522" s="932"/>
      <c r="AH522" s="932"/>
      <c r="AI522" s="932"/>
      <c r="AJ522" s="932"/>
      <c r="AK522" s="932"/>
      <c r="AL522" s="932"/>
      <c r="AM522" s="932"/>
      <c r="AN522" s="932"/>
      <c r="AP522" s="932"/>
      <c r="AQ522" s="932"/>
      <c r="AR522" s="932"/>
      <c r="AS522" s="932"/>
      <c r="AT522" s="932"/>
      <c r="AU522" s="932"/>
      <c r="AV522" s="932"/>
      <c r="AW522" s="932"/>
      <c r="AX522" s="932"/>
      <c r="BA522" s="1253"/>
      <c r="BB522" s="1253"/>
      <c r="BC522" s="1253"/>
      <c r="BE522" s="1233"/>
      <c r="BF522" s="1233"/>
      <c r="BG522" s="1233"/>
      <c r="BH522" s="1233"/>
      <c r="BI522" s="1233"/>
      <c r="BJ522" s="1233"/>
      <c r="BK522" s="1233"/>
      <c r="BL522" s="1233"/>
      <c r="BM522" s="1233"/>
      <c r="BN522" s="1233"/>
      <c r="BO522" s="1233"/>
      <c r="BP522" s="1233"/>
      <c r="BQ522" s="1233"/>
      <c r="BR522" s="1233"/>
      <c r="BS522" s="1233"/>
      <c r="BT522" s="1233"/>
      <c r="BU522" s="1233"/>
      <c r="BV522" s="1233"/>
      <c r="BW522" s="1233"/>
      <c r="BX522" s="1233"/>
      <c r="BY522" s="1233"/>
      <c r="BZ522" s="1233"/>
      <c r="CA522" s="1233"/>
      <c r="CB522" s="1233"/>
      <c r="CC522" s="1233"/>
      <c r="CD522" s="1233"/>
      <c r="CE522" s="1233"/>
      <c r="CF522" s="1233"/>
      <c r="CG522" s="1233"/>
      <c r="CH522" s="1233"/>
      <c r="CI522" s="1233"/>
      <c r="CJ522" s="1233"/>
      <c r="CK522" s="1233"/>
      <c r="CL522" s="1233"/>
      <c r="CM522" s="1233"/>
      <c r="CN522" s="1233"/>
      <c r="CO522" s="1233"/>
      <c r="CP522" s="1233"/>
      <c r="CQ522" s="1233"/>
      <c r="CR522" s="1233"/>
      <c r="CS522" s="1233"/>
      <c r="CT522" s="1233"/>
      <c r="CU522" s="1233"/>
      <c r="CV522" s="1233"/>
      <c r="CW522" s="1233"/>
      <c r="CX522" s="1233"/>
      <c r="CY522" s="1233"/>
      <c r="CZ522" s="1233"/>
      <c r="DA522" s="1233"/>
      <c r="DB522" s="1233"/>
      <c r="DC522" s="1233"/>
      <c r="DD522" s="1233"/>
      <c r="DE522" s="1233"/>
      <c r="DF522" s="1233"/>
      <c r="DG522" s="1233"/>
      <c r="DH522" s="1233"/>
      <c r="DI522" s="1233"/>
      <c r="DJ522" s="1233"/>
      <c r="DK522" s="1233"/>
      <c r="DL522" s="1233"/>
      <c r="DM522" s="1233"/>
      <c r="DN522" s="1233"/>
      <c r="DO522" s="1233"/>
      <c r="DP522" s="1233"/>
      <c r="DQ522" s="1233"/>
      <c r="DR522" s="1233"/>
      <c r="DS522" s="1233"/>
      <c r="DT522" s="1233"/>
      <c r="DU522" s="1233"/>
      <c r="DV522" s="1233"/>
      <c r="DW522" s="1233"/>
      <c r="DX522" s="1233"/>
      <c r="DY522" s="1233"/>
      <c r="DZ522" s="1233"/>
      <c r="EA522" s="1233"/>
      <c r="EB522" s="1233"/>
      <c r="EC522" s="1233"/>
      <c r="ED522" s="1233"/>
      <c r="EE522" s="1233"/>
      <c r="EF522" s="1233"/>
      <c r="EG522" s="1233"/>
      <c r="EH522" s="1253"/>
      <c r="EI522" s="1253"/>
      <c r="EJ522" s="1253"/>
      <c r="EK522" s="1253"/>
      <c r="EM522" s="1233"/>
      <c r="EN522" s="1233"/>
      <c r="EO522" s="1233"/>
      <c r="EP522" s="1233"/>
      <c r="EQ522" s="1233"/>
      <c r="ER522" s="1233"/>
      <c r="ES522" s="1233"/>
      <c r="ET522" s="1233"/>
      <c r="EU522" s="1233"/>
      <c r="EV522" s="1233"/>
      <c r="EW522" s="1233"/>
      <c r="EX522" s="1233"/>
      <c r="EY522" s="1233"/>
      <c r="EZ522" s="1233"/>
      <c r="FA522" s="1233"/>
      <c r="FB522" s="1233"/>
      <c r="FC522" s="1233"/>
      <c r="FD522" s="1233"/>
      <c r="FE522" s="1233"/>
      <c r="FF522" s="1233"/>
      <c r="FG522" s="1233"/>
      <c r="FH522" s="1233"/>
      <c r="FI522" s="1233"/>
      <c r="FJ522" s="1233"/>
      <c r="FK522" s="1233"/>
      <c r="FL522" s="1233"/>
      <c r="FM522" s="1233"/>
      <c r="FN522" s="1233"/>
      <c r="FO522" s="1233"/>
      <c r="FP522" s="1233"/>
      <c r="FQ522" s="1233"/>
      <c r="FR522" s="1233"/>
      <c r="FS522" s="1233"/>
      <c r="FT522" s="1233"/>
      <c r="FU522" s="1233"/>
      <c r="FV522" s="1233"/>
      <c r="FW522" s="1233"/>
      <c r="FX522" s="1233"/>
      <c r="FY522" s="1233"/>
      <c r="FZ522" s="1233"/>
      <c r="GA522" s="1233"/>
      <c r="GB522" s="1233"/>
      <c r="GC522" s="1233"/>
      <c r="GD522" s="1233"/>
      <c r="GE522" s="1233"/>
      <c r="GF522" s="1233"/>
      <c r="GG522" s="1233"/>
      <c r="GH522" s="1233"/>
      <c r="GI522" s="1233"/>
      <c r="GJ522" s="1233"/>
      <c r="GK522" s="1233"/>
      <c r="GL522" s="1233"/>
      <c r="GM522" s="1233"/>
      <c r="GN522" s="1233"/>
      <c r="GO522" s="1233"/>
      <c r="GP522" s="1233"/>
      <c r="GQ522" s="1233"/>
      <c r="GR522" s="1233"/>
      <c r="GS522" s="1233"/>
      <c r="GT522" s="1233"/>
      <c r="GU522" s="1233"/>
      <c r="GV522" s="1233"/>
      <c r="GW522" s="1233"/>
      <c r="GX522" s="1233"/>
      <c r="GY522" s="1233"/>
      <c r="GZ522" s="1233"/>
      <c r="HA522" s="1233"/>
      <c r="HB522" s="1233"/>
      <c r="HC522" s="1233"/>
      <c r="HD522" s="1233"/>
      <c r="HE522" s="1233"/>
      <c r="HF522" s="1233"/>
      <c r="HG522" s="1233"/>
      <c r="HH522" s="1233"/>
      <c r="HI522" s="1233"/>
      <c r="HJ522" s="1233"/>
      <c r="HK522" s="1233"/>
      <c r="HL522" s="1233"/>
      <c r="HM522" s="1233"/>
      <c r="HN522" s="1233"/>
      <c r="HO522" s="1233"/>
    </row>
    <row r="523" spans="32:223" s="325" customFormat="1" x14ac:dyDescent="0.2">
      <c r="AF523" s="932"/>
      <c r="AG523" s="932"/>
      <c r="AH523" s="932"/>
      <c r="AI523" s="932"/>
      <c r="AJ523" s="932"/>
      <c r="AK523" s="932"/>
      <c r="AL523" s="932"/>
      <c r="AM523" s="932"/>
      <c r="AN523" s="932"/>
      <c r="AP523" s="932"/>
      <c r="AQ523" s="932"/>
      <c r="AR523" s="932"/>
      <c r="AS523" s="932"/>
      <c r="AT523" s="932"/>
      <c r="AU523" s="932"/>
      <c r="AV523" s="932"/>
      <c r="AW523" s="932"/>
      <c r="AX523" s="932"/>
      <c r="BA523" s="1253"/>
      <c r="BB523" s="1253"/>
      <c r="BC523" s="1253"/>
      <c r="BE523" s="1233"/>
      <c r="BF523" s="1233"/>
      <c r="BG523" s="1233"/>
      <c r="BH523" s="1233"/>
      <c r="BI523" s="1233"/>
      <c r="BJ523" s="1233"/>
      <c r="BK523" s="1233"/>
      <c r="BL523" s="1233"/>
      <c r="BM523" s="1233"/>
      <c r="BN523" s="1233"/>
      <c r="BO523" s="1233"/>
      <c r="BP523" s="1233"/>
      <c r="BQ523" s="1233"/>
      <c r="BR523" s="1233"/>
      <c r="BS523" s="1233"/>
      <c r="BT523" s="1233"/>
      <c r="BU523" s="1233"/>
      <c r="BV523" s="1233"/>
      <c r="BW523" s="1233"/>
      <c r="BX523" s="1233"/>
      <c r="BY523" s="1233"/>
      <c r="BZ523" s="1233"/>
      <c r="CA523" s="1233"/>
      <c r="CB523" s="1233"/>
      <c r="CC523" s="1233"/>
      <c r="CD523" s="1233"/>
      <c r="CE523" s="1233"/>
      <c r="CF523" s="1233"/>
      <c r="CG523" s="1233"/>
      <c r="CH523" s="1233"/>
      <c r="CI523" s="1233"/>
      <c r="CJ523" s="1233"/>
      <c r="CK523" s="1233"/>
      <c r="CL523" s="1233"/>
      <c r="CM523" s="1233"/>
      <c r="CN523" s="1233"/>
      <c r="CO523" s="1233"/>
      <c r="CP523" s="1233"/>
      <c r="CQ523" s="1233"/>
      <c r="CR523" s="1233"/>
      <c r="CS523" s="1233"/>
      <c r="CT523" s="1233"/>
      <c r="CU523" s="1233"/>
      <c r="CV523" s="1233"/>
      <c r="CW523" s="1233"/>
      <c r="CX523" s="1233"/>
      <c r="CY523" s="1233"/>
      <c r="CZ523" s="1233"/>
      <c r="DA523" s="1233"/>
      <c r="DB523" s="1233"/>
      <c r="DC523" s="1233"/>
      <c r="DD523" s="1233"/>
      <c r="DE523" s="1233"/>
      <c r="DF523" s="1233"/>
      <c r="DG523" s="1233"/>
      <c r="DH523" s="1233"/>
      <c r="DI523" s="1233"/>
      <c r="DJ523" s="1233"/>
      <c r="DK523" s="1233"/>
      <c r="DL523" s="1233"/>
      <c r="DM523" s="1233"/>
      <c r="DN523" s="1233"/>
      <c r="DO523" s="1233"/>
      <c r="DP523" s="1233"/>
      <c r="DQ523" s="1233"/>
      <c r="DR523" s="1233"/>
      <c r="DS523" s="1233"/>
      <c r="DT523" s="1233"/>
      <c r="DU523" s="1233"/>
      <c r="DV523" s="1233"/>
      <c r="DW523" s="1233"/>
      <c r="DX523" s="1233"/>
      <c r="DY523" s="1233"/>
      <c r="DZ523" s="1233"/>
      <c r="EA523" s="1233"/>
      <c r="EB523" s="1233"/>
      <c r="EC523" s="1233"/>
      <c r="ED523" s="1233"/>
      <c r="EE523" s="1233"/>
      <c r="EF523" s="1233"/>
      <c r="EG523" s="1233"/>
      <c r="EH523" s="1253"/>
      <c r="EI523" s="1253"/>
      <c r="EJ523" s="1253"/>
      <c r="EK523" s="1253"/>
      <c r="EM523" s="1233"/>
      <c r="EN523" s="1233"/>
      <c r="EO523" s="1233"/>
      <c r="EP523" s="1233"/>
      <c r="EQ523" s="1233"/>
      <c r="ER523" s="1233"/>
      <c r="ES523" s="1233"/>
      <c r="ET523" s="1233"/>
      <c r="EU523" s="1233"/>
      <c r="EV523" s="1233"/>
      <c r="EW523" s="1233"/>
      <c r="EX523" s="1233"/>
      <c r="EY523" s="1233"/>
      <c r="EZ523" s="1233"/>
      <c r="FA523" s="1233"/>
      <c r="FB523" s="1233"/>
      <c r="FC523" s="1233"/>
      <c r="FD523" s="1233"/>
      <c r="FE523" s="1233"/>
      <c r="FF523" s="1233"/>
      <c r="FG523" s="1233"/>
      <c r="FH523" s="1233"/>
      <c r="FI523" s="1233"/>
      <c r="FJ523" s="1233"/>
      <c r="FK523" s="1233"/>
      <c r="FL523" s="1233"/>
      <c r="FM523" s="1233"/>
      <c r="FN523" s="1233"/>
      <c r="FO523" s="1233"/>
      <c r="FP523" s="1233"/>
      <c r="FQ523" s="1233"/>
      <c r="FR523" s="1233"/>
      <c r="FS523" s="1233"/>
      <c r="FT523" s="1233"/>
      <c r="FU523" s="1233"/>
      <c r="FV523" s="1233"/>
      <c r="FW523" s="1233"/>
      <c r="FX523" s="1233"/>
      <c r="FY523" s="1233"/>
      <c r="FZ523" s="1233"/>
      <c r="GA523" s="1233"/>
      <c r="GB523" s="1233"/>
      <c r="GC523" s="1233"/>
      <c r="GD523" s="1233"/>
      <c r="GE523" s="1233"/>
      <c r="GF523" s="1233"/>
      <c r="GG523" s="1233"/>
      <c r="GH523" s="1233"/>
      <c r="GI523" s="1233"/>
      <c r="GJ523" s="1233"/>
      <c r="GK523" s="1233"/>
      <c r="GL523" s="1233"/>
      <c r="GM523" s="1233"/>
      <c r="GN523" s="1233"/>
      <c r="GO523" s="1233"/>
      <c r="GP523" s="1233"/>
      <c r="GQ523" s="1233"/>
      <c r="GR523" s="1233"/>
      <c r="GS523" s="1233"/>
      <c r="GT523" s="1233"/>
      <c r="GU523" s="1233"/>
      <c r="GV523" s="1233"/>
      <c r="GW523" s="1233"/>
      <c r="GX523" s="1233"/>
      <c r="GY523" s="1233"/>
      <c r="GZ523" s="1233"/>
      <c r="HA523" s="1233"/>
      <c r="HB523" s="1233"/>
      <c r="HC523" s="1233"/>
      <c r="HD523" s="1233"/>
      <c r="HE523" s="1233"/>
      <c r="HF523" s="1233"/>
      <c r="HG523" s="1233"/>
      <c r="HH523" s="1233"/>
      <c r="HI523" s="1233"/>
      <c r="HJ523" s="1233"/>
      <c r="HK523" s="1233"/>
      <c r="HL523" s="1233"/>
      <c r="HM523" s="1233"/>
      <c r="HN523" s="1233"/>
      <c r="HO523" s="1233"/>
    </row>
    <row r="524" spans="32:223" s="325" customFormat="1" x14ac:dyDescent="0.2">
      <c r="AF524" s="932"/>
      <c r="AG524" s="932"/>
      <c r="AH524" s="932"/>
      <c r="AI524" s="932"/>
      <c r="AJ524" s="932"/>
      <c r="AK524" s="932"/>
      <c r="AL524" s="932"/>
      <c r="AM524" s="932"/>
      <c r="AN524" s="932"/>
      <c r="AP524" s="932"/>
      <c r="AQ524" s="932"/>
      <c r="AR524" s="932"/>
      <c r="AS524" s="932"/>
      <c r="AT524" s="932"/>
      <c r="AU524" s="932"/>
      <c r="AV524" s="932"/>
      <c r="AW524" s="932"/>
      <c r="AX524" s="932"/>
      <c r="BA524" s="1253"/>
      <c r="BB524" s="1253"/>
      <c r="BC524" s="1253"/>
      <c r="BE524" s="1233"/>
      <c r="BF524" s="1233"/>
      <c r="BG524" s="1233"/>
      <c r="BH524" s="1233"/>
      <c r="BI524" s="1233"/>
      <c r="BJ524" s="1233"/>
      <c r="BK524" s="1233"/>
      <c r="BL524" s="1233"/>
      <c r="BM524" s="1233"/>
      <c r="BN524" s="1233"/>
      <c r="BO524" s="1233"/>
      <c r="BP524" s="1233"/>
      <c r="BQ524" s="1233"/>
      <c r="BR524" s="1233"/>
      <c r="BS524" s="1233"/>
      <c r="BT524" s="1233"/>
      <c r="BU524" s="1233"/>
      <c r="BV524" s="1233"/>
      <c r="BW524" s="1233"/>
      <c r="BX524" s="1233"/>
      <c r="BY524" s="1233"/>
      <c r="BZ524" s="1233"/>
      <c r="CA524" s="1233"/>
      <c r="CB524" s="1233"/>
      <c r="CC524" s="1233"/>
      <c r="CD524" s="1233"/>
      <c r="CE524" s="1233"/>
      <c r="CF524" s="1233"/>
      <c r="CG524" s="1233"/>
      <c r="CH524" s="1233"/>
      <c r="CI524" s="1233"/>
      <c r="CJ524" s="1233"/>
      <c r="CK524" s="1233"/>
      <c r="CL524" s="1233"/>
      <c r="CM524" s="1233"/>
      <c r="CN524" s="1233"/>
      <c r="CO524" s="1233"/>
      <c r="CP524" s="1233"/>
      <c r="CQ524" s="1233"/>
      <c r="CR524" s="1233"/>
      <c r="CS524" s="1233"/>
      <c r="CT524" s="1233"/>
      <c r="CU524" s="1233"/>
      <c r="CV524" s="1233"/>
      <c r="CW524" s="1233"/>
      <c r="CX524" s="1233"/>
      <c r="CY524" s="1233"/>
      <c r="CZ524" s="1233"/>
      <c r="DA524" s="1233"/>
      <c r="DB524" s="1233"/>
      <c r="DC524" s="1233"/>
      <c r="DD524" s="1233"/>
      <c r="DE524" s="1233"/>
      <c r="DF524" s="1233"/>
      <c r="DG524" s="1233"/>
      <c r="DH524" s="1233"/>
      <c r="DI524" s="1233"/>
      <c r="DJ524" s="1233"/>
      <c r="DK524" s="1233"/>
      <c r="DL524" s="1233"/>
      <c r="DM524" s="1233"/>
      <c r="DN524" s="1233"/>
      <c r="DO524" s="1233"/>
      <c r="DP524" s="1233"/>
      <c r="DQ524" s="1233"/>
      <c r="DR524" s="1233"/>
      <c r="DS524" s="1233"/>
      <c r="DT524" s="1233"/>
      <c r="DU524" s="1233"/>
      <c r="DV524" s="1233"/>
      <c r="DW524" s="1233"/>
      <c r="DX524" s="1233"/>
      <c r="DY524" s="1233"/>
      <c r="DZ524" s="1233"/>
      <c r="EA524" s="1233"/>
      <c r="EB524" s="1233"/>
      <c r="EC524" s="1233"/>
      <c r="ED524" s="1233"/>
      <c r="EE524" s="1233"/>
      <c r="EF524" s="1233"/>
      <c r="EG524" s="1233"/>
      <c r="EH524" s="1253"/>
      <c r="EI524" s="1253"/>
      <c r="EJ524" s="1253"/>
      <c r="EK524" s="1253"/>
      <c r="EM524" s="1233"/>
      <c r="EN524" s="1233"/>
      <c r="EO524" s="1233"/>
      <c r="EP524" s="1233"/>
      <c r="EQ524" s="1233"/>
      <c r="ER524" s="1233"/>
      <c r="ES524" s="1233"/>
      <c r="ET524" s="1233"/>
      <c r="EU524" s="1233"/>
      <c r="EV524" s="1233"/>
      <c r="EW524" s="1233"/>
      <c r="EX524" s="1233"/>
      <c r="EY524" s="1233"/>
      <c r="EZ524" s="1233"/>
      <c r="FA524" s="1233"/>
      <c r="FB524" s="1233"/>
      <c r="FC524" s="1233"/>
      <c r="FD524" s="1233"/>
      <c r="FE524" s="1233"/>
      <c r="FF524" s="1233"/>
      <c r="FG524" s="1233"/>
      <c r="FH524" s="1233"/>
      <c r="FI524" s="1233"/>
      <c r="FJ524" s="1233"/>
      <c r="FK524" s="1233"/>
      <c r="FL524" s="1233"/>
      <c r="FM524" s="1233"/>
      <c r="FN524" s="1233"/>
      <c r="FO524" s="1233"/>
      <c r="FP524" s="1233"/>
      <c r="FQ524" s="1233"/>
      <c r="FR524" s="1233"/>
      <c r="FS524" s="1233"/>
      <c r="FT524" s="1233"/>
      <c r="FU524" s="1233"/>
      <c r="FV524" s="1233"/>
      <c r="FW524" s="1233"/>
      <c r="FX524" s="1233"/>
      <c r="FY524" s="1233"/>
      <c r="FZ524" s="1233"/>
      <c r="GA524" s="1233"/>
      <c r="GB524" s="1233"/>
      <c r="GC524" s="1233"/>
      <c r="GD524" s="1233"/>
      <c r="GE524" s="1233"/>
      <c r="GF524" s="1233"/>
      <c r="GG524" s="1233"/>
      <c r="GH524" s="1233"/>
      <c r="GI524" s="1233"/>
      <c r="GJ524" s="1233"/>
      <c r="GK524" s="1233"/>
      <c r="GL524" s="1233"/>
      <c r="GM524" s="1233"/>
      <c r="GN524" s="1233"/>
      <c r="GO524" s="1233"/>
      <c r="GP524" s="1233"/>
      <c r="GQ524" s="1233"/>
      <c r="GR524" s="1233"/>
      <c r="GS524" s="1233"/>
      <c r="GT524" s="1233"/>
      <c r="GU524" s="1233"/>
      <c r="GV524" s="1233"/>
      <c r="GW524" s="1233"/>
      <c r="GX524" s="1233"/>
      <c r="GY524" s="1233"/>
      <c r="GZ524" s="1233"/>
      <c r="HA524" s="1233"/>
      <c r="HB524" s="1233"/>
      <c r="HC524" s="1233"/>
      <c r="HD524" s="1233"/>
      <c r="HE524" s="1233"/>
      <c r="HF524" s="1233"/>
      <c r="HG524" s="1233"/>
      <c r="HH524" s="1233"/>
      <c r="HI524" s="1233"/>
      <c r="HJ524" s="1233"/>
      <c r="HK524" s="1233"/>
      <c r="HL524" s="1233"/>
      <c r="HM524" s="1233"/>
      <c r="HN524" s="1233"/>
      <c r="HO524" s="1233"/>
    </row>
    <row r="525" spans="32:223" s="325" customFormat="1" x14ac:dyDescent="0.2">
      <c r="AF525" s="932"/>
      <c r="AG525" s="932"/>
      <c r="AH525" s="932"/>
      <c r="AI525" s="932"/>
      <c r="AJ525" s="932"/>
      <c r="AK525" s="932"/>
      <c r="AL525" s="932"/>
      <c r="AM525" s="932"/>
      <c r="AN525" s="932"/>
      <c r="AP525" s="932"/>
      <c r="AQ525" s="932"/>
      <c r="AR525" s="932"/>
      <c r="AS525" s="932"/>
      <c r="AT525" s="932"/>
      <c r="AU525" s="932"/>
      <c r="AV525" s="932"/>
      <c r="AW525" s="932"/>
      <c r="AX525" s="932"/>
      <c r="BA525" s="1253"/>
      <c r="BB525" s="1253"/>
      <c r="BC525" s="1253"/>
      <c r="BE525" s="1233"/>
      <c r="BF525" s="1233"/>
      <c r="BG525" s="1233"/>
      <c r="BH525" s="1233"/>
      <c r="BI525" s="1233"/>
      <c r="BJ525" s="1233"/>
      <c r="BK525" s="1233"/>
      <c r="BL525" s="1233"/>
      <c r="BM525" s="1233"/>
      <c r="BN525" s="1233"/>
      <c r="BO525" s="1233"/>
      <c r="BP525" s="1233"/>
      <c r="BQ525" s="1233"/>
      <c r="BR525" s="1233"/>
      <c r="BS525" s="1233"/>
      <c r="BT525" s="1233"/>
      <c r="BU525" s="1233"/>
      <c r="BV525" s="1233"/>
      <c r="BW525" s="1233"/>
      <c r="BX525" s="1233"/>
      <c r="BY525" s="1233"/>
      <c r="BZ525" s="1233"/>
      <c r="CA525" s="1233"/>
      <c r="CB525" s="1233"/>
      <c r="CC525" s="1233"/>
      <c r="CD525" s="1233"/>
      <c r="CE525" s="1233"/>
      <c r="CF525" s="1233"/>
      <c r="CG525" s="1233"/>
      <c r="CH525" s="1233"/>
      <c r="CI525" s="1233"/>
      <c r="CJ525" s="1233"/>
      <c r="CK525" s="1233"/>
      <c r="CL525" s="1233"/>
      <c r="CM525" s="1233"/>
      <c r="CN525" s="1233"/>
      <c r="CO525" s="1233"/>
      <c r="CP525" s="1233"/>
      <c r="CQ525" s="1233"/>
      <c r="CR525" s="1233"/>
      <c r="CS525" s="1233"/>
      <c r="CT525" s="1233"/>
      <c r="CU525" s="1233"/>
      <c r="CV525" s="1233"/>
      <c r="CW525" s="1233"/>
      <c r="CX525" s="1233"/>
      <c r="CY525" s="1233"/>
      <c r="CZ525" s="1233"/>
      <c r="DA525" s="1233"/>
      <c r="DB525" s="1233"/>
      <c r="DC525" s="1233"/>
      <c r="DD525" s="1233"/>
      <c r="DE525" s="1233"/>
      <c r="DF525" s="1233"/>
      <c r="DG525" s="1233"/>
      <c r="DH525" s="1233"/>
      <c r="DI525" s="1233"/>
      <c r="DJ525" s="1233"/>
      <c r="DK525" s="1233"/>
      <c r="DL525" s="1233"/>
      <c r="DM525" s="1233"/>
      <c r="DN525" s="1233"/>
      <c r="DO525" s="1233"/>
      <c r="DP525" s="1233"/>
      <c r="DQ525" s="1233"/>
      <c r="DR525" s="1233"/>
      <c r="DS525" s="1233"/>
      <c r="DT525" s="1233"/>
      <c r="DU525" s="1233"/>
      <c r="DV525" s="1233"/>
      <c r="DW525" s="1233"/>
      <c r="DX525" s="1233"/>
      <c r="DY525" s="1233"/>
      <c r="DZ525" s="1233"/>
      <c r="EA525" s="1233"/>
      <c r="EB525" s="1233"/>
      <c r="EC525" s="1233"/>
      <c r="ED525" s="1233"/>
      <c r="EE525" s="1233"/>
      <c r="EF525" s="1233"/>
      <c r="EG525" s="1233"/>
      <c r="EH525" s="1253"/>
      <c r="EI525" s="1253"/>
      <c r="EJ525" s="1253"/>
      <c r="EK525" s="1253"/>
      <c r="EM525" s="1233"/>
      <c r="EN525" s="1233"/>
      <c r="EO525" s="1233"/>
      <c r="EP525" s="1233"/>
      <c r="EQ525" s="1233"/>
      <c r="ER525" s="1233"/>
      <c r="ES525" s="1233"/>
      <c r="ET525" s="1233"/>
      <c r="EU525" s="1233"/>
      <c r="EV525" s="1233"/>
      <c r="EW525" s="1233"/>
      <c r="EX525" s="1233"/>
      <c r="EY525" s="1233"/>
      <c r="EZ525" s="1233"/>
      <c r="FA525" s="1233"/>
      <c r="FB525" s="1233"/>
      <c r="FC525" s="1233"/>
      <c r="FD525" s="1233"/>
      <c r="FE525" s="1233"/>
      <c r="FF525" s="1233"/>
      <c r="FG525" s="1233"/>
      <c r="FH525" s="1233"/>
      <c r="FI525" s="1233"/>
      <c r="FJ525" s="1233"/>
      <c r="FK525" s="1233"/>
      <c r="FL525" s="1233"/>
      <c r="FM525" s="1233"/>
      <c r="FN525" s="1233"/>
      <c r="FO525" s="1233"/>
      <c r="FP525" s="1233"/>
      <c r="FQ525" s="1233"/>
      <c r="FR525" s="1233"/>
      <c r="FS525" s="1233"/>
      <c r="FT525" s="1233"/>
      <c r="FU525" s="1233"/>
      <c r="FV525" s="1233"/>
      <c r="FW525" s="1233"/>
      <c r="FX525" s="1233"/>
      <c r="FY525" s="1233"/>
      <c r="FZ525" s="1233"/>
      <c r="GA525" s="1233"/>
      <c r="GB525" s="1233"/>
      <c r="GC525" s="1233"/>
      <c r="GD525" s="1233"/>
      <c r="GE525" s="1233"/>
      <c r="GF525" s="1233"/>
      <c r="GG525" s="1233"/>
      <c r="GH525" s="1233"/>
      <c r="GI525" s="1233"/>
      <c r="GJ525" s="1233"/>
      <c r="GK525" s="1233"/>
      <c r="GL525" s="1233"/>
      <c r="GM525" s="1233"/>
      <c r="GN525" s="1233"/>
      <c r="GO525" s="1233"/>
      <c r="GP525" s="1233"/>
      <c r="GQ525" s="1233"/>
      <c r="GR525" s="1233"/>
      <c r="GS525" s="1233"/>
      <c r="GT525" s="1233"/>
      <c r="GU525" s="1233"/>
      <c r="GV525" s="1233"/>
      <c r="GW525" s="1233"/>
      <c r="GX525" s="1233"/>
      <c r="GY525" s="1233"/>
      <c r="GZ525" s="1233"/>
      <c r="HA525" s="1233"/>
      <c r="HB525" s="1233"/>
      <c r="HC525" s="1233"/>
      <c r="HD525" s="1233"/>
      <c r="HE525" s="1233"/>
      <c r="HF525" s="1233"/>
      <c r="HG525" s="1233"/>
      <c r="HH525" s="1233"/>
      <c r="HI525" s="1233"/>
      <c r="HJ525" s="1233"/>
      <c r="HK525" s="1233"/>
      <c r="HL525" s="1233"/>
      <c r="HM525" s="1233"/>
      <c r="HN525" s="1233"/>
      <c r="HO525" s="1233"/>
    </row>
    <row r="526" spans="32:223" s="325" customFormat="1" x14ac:dyDescent="0.2">
      <c r="AF526" s="932"/>
      <c r="AG526" s="932"/>
      <c r="AH526" s="932"/>
      <c r="AI526" s="932"/>
      <c r="AJ526" s="932"/>
      <c r="AK526" s="932"/>
      <c r="AL526" s="932"/>
      <c r="AM526" s="932"/>
      <c r="AN526" s="932"/>
      <c r="AP526" s="932"/>
      <c r="AQ526" s="932"/>
      <c r="AR526" s="932"/>
      <c r="AS526" s="932"/>
      <c r="AT526" s="932"/>
      <c r="AU526" s="932"/>
      <c r="AV526" s="932"/>
      <c r="AW526" s="932"/>
      <c r="AX526" s="932"/>
      <c r="BA526" s="1253"/>
      <c r="BB526" s="1253"/>
      <c r="BC526" s="1253"/>
      <c r="BE526" s="1233"/>
      <c r="BF526" s="1233"/>
      <c r="BG526" s="1233"/>
      <c r="BH526" s="1233"/>
      <c r="BI526" s="1233"/>
      <c r="BJ526" s="1233"/>
      <c r="BK526" s="1233"/>
      <c r="BL526" s="1233"/>
      <c r="BM526" s="1233"/>
      <c r="BN526" s="1233"/>
      <c r="BO526" s="1233"/>
      <c r="BP526" s="1233"/>
      <c r="BQ526" s="1233"/>
      <c r="BR526" s="1233"/>
      <c r="BS526" s="1233"/>
      <c r="BT526" s="1233"/>
      <c r="BU526" s="1233"/>
      <c r="BV526" s="1233"/>
      <c r="BW526" s="1233"/>
      <c r="BX526" s="1233"/>
      <c r="BY526" s="1233"/>
      <c r="BZ526" s="1233"/>
      <c r="CA526" s="1233"/>
      <c r="CB526" s="1233"/>
      <c r="CC526" s="1233"/>
      <c r="CD526" s="1233"/>
      <c r="CE526" s="1233"/>
      <c r="CF526" s="1233"/>
      <c r="CG526" s="1233"/>
      <c r="CH526" s="1233"/>
      <c r="CI526" s="1233"/>
      <c r="CJ526" s="1233"/>
      <c r="CK526" s="1233"/>
      <c r="CL526" s="1233"/>
      <c r="CM526" s="1233"/>
      <c r="CN526" s="1233"/>
      <c r="CO526" s="1233"/>
      <c r="CP526" s="1233"/>
      <c r="CQ526" s="1233"/>
      <c r="CR526" s="1233"/>
      <c r="CS526" s="1233"/>
      <c r="CT526" s="1233"/>
      <c r="CU526" s="1233"/>
      <c r="CV526" s="1233"/>
      <c r="CW526" s="1233"/>
      <c r="CX526" s="1233"/>
      <c r="CY526" s="1233"/>
      <c r="CZ526" s="1233"/>
      <c r="DA526" s="1233"/>
      <c r="DB526" s="1233"/>
      <c r="DC526" s="1233"/>
      <c r="DD526" s="1233"/>
      <c r="DE526" s="1233"/>
      <c r="DF526" s="1233"/>
      <c r="DG526" s="1233"/>
      <c r="DH526" s="1233"/>
      <c r="DI526" s="1233"/>
      <c r="DJ526" s="1233"/>
      <c r="DK526" s="1233"/>
      <c r="DL526" s="1233"/>
      <c r="DM526" s="1233"/>
      <c r="DN526" s="1233"/>
      <c r="DO526" s="1233"/>
      <c r="DP526" s="1233"/>
      <c r="DQ526" s="1233"/>
      <c r="DR526" s="1233"/>
      <c r="DS526" s="1233"/>
      <c r="DT526" s="1233"/>
      <c r="DU526" s="1233"/>
      <c r="DV526" s="1233"/>
      <c r="DW526" s="1233"/>
      <c r="DX526" s="1233"/>
      <c r="DY526" s="1233"/>
      <c r="DZ526" s="1233"/>
      <c r="EA526" s="1233"/>
      <c r="EB526" s="1233"/>
      <c r="EC526" s="1233"/>
      <c r="ED526" s="1233"/>
      <c r="EE526" s="1233"/>
      <c r="EF526" s="1233"/>
      <c r="EG526" s="1233"/>
      <c r="EH526" s="1253"/>
      <c r="EI526" s="1253"/>
      <c r="EJ526" s="1253"/>
      <c r="EK526" s="1253"/>
      <c r="EM526" s="1233"/>
      <c r="EN526" s="1233"/>
      <c r="EO526" s="1233"/>
      <c r="EP526" s="1233"/>
      <c r="EQ526" s="1233"/>
      <c r="ER526" s="1233"/>
      <c r="ES526" s="1233"/>
      <c r="ET526" s="1233"/>
      <c r="EU526" s="1233"/>
      <c r="EV526" s="1233"/>
      <c r="EW526" s="1233"/>
      <c r="EX526" s="1233"/>
      <c r="EY526" s="1233"/>
      <c r="EZ526" s="1233"/>
      <c r="FA526" s="1233"/>
      <c r="FB526" s="1233"/>
      <c r="FC526" s="1233"/>
      <c r="FD526" s="1233"/>
      <c r="FE526" s="1233"/>
      <c r="FF526" s="1233"/>
      <c r="FG526" s="1233"/>
      <c r="FH526" s="1233"/>
      <c r="FI526" s="1233"/>
      <c r="FJ526" s="1233"/>
      <c r="FK526" s="1233"/>
      <c r="FL526" s="1233"/>
      <c r="FM526" s="1233"/>
      <c r="FN526" s="1233"/>
      <c r="FO526" s="1233"/>
      <c r="FP526" s="1233"/>
      <c r="FQ526" s="1233"/>
      <c r="FR526" s="1233"/>
      <c r="FS526" s="1233"/>
      <c r="FT526" s="1233"/>
      <c r="FU526" s="1233"/>
      <c r="FV526" s="1233"/>
      <c r="FW526" s="1233"/>
      <c r="FX526" s="1233"/>
      <c r="FY526" s="1233"/>
      <c r="FZ526" s="1233"/>
      <c r="GA526" s="1233"/>
      <c r="GB526" s="1233"/>
      <c r="GC526" s="1233"/>
      <c r="GD526" s="1233"/>
      <c r="GE526" s="1233"/>
      <c r="GF526" s="1233"/>
      <c r="GG526" s="1233"/>
      <c r="GH526" s="1233"/>
      <c r="GI526" s="1233"/>
      <c r="GJ526" s="1233"/>
      <c r="GK526" s="1233"/>
      <c r="GL526" s="1233"/>
      <c r="GM526" s="1233"/>
      <c r="GN526" s="1233"/>
      <c r="GO526" s="1233"/>
      <c r="GP526" s="1233"/>
      <c r="GQ526" s="1233"/>
      <c r="GR526" s="1233"/>
      <c r="GS526" s="1233"/>
      <c r="GT526" s="1233"/>
      <c r="GU526" s="1233"/>
      <c r="GV526" s="1233"/>
      <c r="GW526" s="1233"/>
      <c r="GX526" s="1233"/>
      <c r="GY526" s="1233"/>
      <c r="GZ526" s="1233"/>
      <c r="HA526" s="1233"/>
      <c r="HB526" s="1233"/>
      <c r="HC526" s="1233"/>
      <c r="HD526" s="1233"/>
      <c r="HE526" s="1233"/>
      <c r="HF526" s="1233"/>
      <c r="HG526" s="1233"/>
      <c r="HH526" s="1233"/>
      <c r="HI526" s="1233"/>
      <c r="HJ526" s="1233"/>
      <c r="HK526" s="1233"/>
      <c r="HL526" s="1233"/>
      <c r="HM526" s="1233"/>
      <c r="HN526" s="1233"/>
      <c r="HO526" s="1233"/>
    </row>
    <row r="527" spans="32:223" s="325" customFormat="1" x14ac:dyDescent="0.2">
      <c r="AF527" s="932"/>
      <c r="AG527" s="932"/>
      <c r="AH527" s="932"/>
      <c r="AI527" s="932"/>
      <c r="AJ527" s="932"/>
      <c r="AK527" s="932"/>
      <c r="AL527" s="932"/>
      <c r="AM527" s="932"/>
      <c r="AN527" s="932"/>
      <c r="AP527" s="932"/>
      <c r="AQ527" s="932"/>
      <c r="AR527" s="932"/>
      <c r="AS527" s="932"/>
      <c r="AT527" s="932"/>
      <c r="AU527" s="932"/>
      <c r="AV527" s="932"/>
      <c r="AW527" s="932"/>
      <c r="AX527" s="932"/>
      <c r="BA527" s="1253"/>
      <c r="BB527" s="1253"/>
      <c r="BC527" s="1253"/>
      <c r="BE527" s="1233"/>
      <c r="BF527" s="1233"/>
      <c r="BG527" s="1233"/>
      <c r="BH527" s="1233"/>
      <c r="BI527" s="1233"/>
      <c r="BJ527" s="1233"/>
      <c r="BK527" s="1233"/>
      <c r="BL527" s="1233"/>
      <c r="BM527" s="1233"/>
      <c r="BN527" s="1233"/>
      <c r="BO527" s="1233"/>
      <c r="BP527" s="1233"/>
      <c r="BQ527" s="1233"/>
      <c r="BR527" s="1233"/>
      <c r="BS527" s="1233"/>
      <c r="BT527" s="1233"/>
      <c r="BU527" s="1233"/>
      <c r="BV527" s="1233"/>
      <c r="BW527" s="1233"/>
      <c r="BX527" s="1233"/>
      <c r="BY527" s="1233"/>
      <c r="BZ527" s="1233"/>
      <c r="CA527" s="1233"/>
      <c r="CB527" s="1233"/>
      <c r="CC527" s="1233"/>
      <c r="CD527" s="1233"/>
      <c r="CE527" s="1233"/>
      <c r="CF527" s="1233"/>
      <c r="CG527" s="1233"/>
      <c r="CH527" s="1233"/>
      <c r="CI527" s="1233"/>
      <c r="CJ527" s="1233"/>
      <c r="CK527" s="1233"/>
      <c r="CL527" s="1233"/>
      <c r="CM527" s="1233"/>
      <c r="CN527" s="1233"/>
      <c r="CO527" s="1233"/>
      <c r="CP527" s="1233"/>
      <c r="CQ527" s="1233"/>
      <c r="CR527" s="1233"/>
      <c r="CS527" s="1233"/>
      <c r="CT527" s="1233"/>
      <c r="CU527" s="1233"/>
      <c r="CV527" s="1233"/>
      <c r="CW527" s="1233"/>
      <c r="CX527" s="1233"/>
      <c r="CY527" s="1233"/>
      <c r="CZ527" s="1233"/>
      <c r="DA527" s="1233"/>
      <c r="DB527" s="1233"/>
      <c r="DC527" s="1233"/>
      <c r="DD527" s="1233"/>
      <c r="DE527" s="1233"/>
      <c r="DF527" s="1233"/>
      <c r="DG527" s="1233"/>
      <c r="DH527" s="1233"/>
      <c r="DI527" s="1233"/>
      <c r="DJ527" s="1233"/>
      <c r="DK527" s="1233"/>
      <c r="DL527" s="1233"/>
      <c r="DM527" s="1233"/>
      <c r="DN527" s="1233"/>
      <c r="DO527" s="1233"/>
      <c r="DP527" s="1233"/>
      <c r="DQ527" s="1233"/>
      <c r="DR527" s="1233"/>
      <c r="DS527" s="1233"/>
      <c r="DT527" s="1233"/>
      <c r="DU527" s="1233"/>
      <c r="DV527" s="1233"/>
      <c r="DW527" s="1233"/>
      <c r="DX527" s="1233"/>
      <c r="DY527" s="1233"/>
      <c r="DZ527" s="1233"/>
      <c r="EA527" s="1233"/>
      <c r="EB527" s="1233"/>
      <c r="EC527" s="1233"/>
      <c r="ED527" s="1233"/>
      <c r="EE527" s="1233"/>
      <c r="EF527" s="1233"/>
      <c r="EG527" s="1233"/>
      <c r="EH527" s="1253"/>
      <c r="EI527" s="1253"/>
      <c r="EJ527" s="1253"/>
      <c r="EK527" s="1253"/>
      <c r="EM527" s="1233"/>
      <c r="EN527" s="1233"/>
      <c r="EO527" s="1233"/>
      <c r="EP527" s="1233"/>
      <c r="EQ527" s="1233"/>
      <c r="ER527" s="1233"/>
      <c r="ES527" s="1233"/>
      <c r="ET527" s="1233"/>
      <c r="EU527" s="1233"/>
      <c r="EV527" s="1233"/>
      <c r="EW527" s="1233"/>
      <c r="EX527" s="1233"/>
      <c r="EY527" s="1233"/>
      <c r="EZ527" s="1233"/>
      <c r="FA527" s="1233"/>
      <c r="FB527" s="1233"/>
      <c r="FC527" s="1233"/>
      <c r="FD527" s="1233"/>
      <c r="FE527" s="1233"/>
      <c r="FF527" s="1233"/>
      <c r="FG527" s="1233"/>
      <c r="FH527" s="1233"/>
      <c r="FI527" s="1233"/>
      <c r="FJ527" s="1233"/>
      <c r="FK527" s="1233"/>
      <c r="FL527" s="1233"/>
      <c r="FM527" s="1233"/>
      <c r="FN527" s="1233"/>
      <c r="FO527" s="1233"/>
      <c r="FP527" s="1233"/>
      <c r="FQ527" s="1233"/>
      <c r="FR527" s="1233"/>
      <c r="FS527" s="1233"/>
      <c r="FT527" s="1233"/>
      <c r="FU527" s="1233"/>
      <c r="FV527" s="1233"/>
      <c r="FW527" s="1233"/>
      <c r="FX527" s="1233"/>
      <c r="FY527" s="1233"/>
      <c r="FZ527" s="1233"/>
      <c r="GA527" s="1233"/>
      <c r="GB527" s="1233"/>
      <c r="GC527" s="1233"/>
      <c r="GD527" s="1233"/>
      <c r="GE527" s="1233"/>
      <c r="GF527" s="1233"/>
      <c r="GG527" s="1233"/>
      <c r="GH527" s="1233"/>
      <c r="GI527" s="1233"/>
      <c r="GJ527" s="1233"/>
      <c r="GK527" s="1233"/>
      <c r="GL527" s="1233"/>
      <c r="GM527" s="1233"/>
      <c r="GN527" s="1233"/>
      <c r="GO527" s="1233"/>
      <c r="GP527" s="1233"/>
      <c r="GQ527" s="1233"/>
      <c r="GR527" s="1233"/>
      <c r="GS527" s="1233"/>
      <c r="GT527" s="1233"/>
      <c r="GU527" s="1233"/>
      <c r="GV527" s="1233"/>
      <c r="GW527" s="1233"/>
      <c r="GX527" s="1233"/>
      <c r="GY527" s="1233"/>
      <c r="GZ527" s="1233"/>
      <c r="HA527" s="1233"/>
      <c r="HB527" s="1233"/>
      <c r="HC527" s="1233"/>
      <c r="HD527" s="1233"/>
      <c r="HE527" s="1233"/>
      <c r="HF527" s="1233"/>
      <c r="HG527" s="1233"/>
      <c r="HH527" s="1233"/>
      <c r="HI527" s="1233"/>
      <c r="HJ527" s="1233"/>
      <c r="HK527" s="1233"/>
      <c r="HL527" s="1233"/>
      <c r="HM527" s="1233"/>
      <c r="HN527" s="1233"/>
      <c r="HO527" s="1233"/>
    </row>
    <row r="528" spans="32:223" s="325" customFormat="1" x14ac:dyDescent="0.2">
      <c r="AF528" s="932"/>
      <c r="AG528" s="932"/>
      <c r="AH528" s="932"/>
      <c r="AI528" s="932"/>
      <c r="AJ528" s="932"/>
      <c r="AK528" s="932"/>
      <c r="AL528" s="932"/>
      <c r="AM528" s="932"/>
      <c r="AN528" s="932"/>
      <c r="AP528" s="932"/>
      <c r="AQ528" s="932"/>
      <c r="AR528" s="932"/>
      <c r="AS528" s="932"/>
      <c r="AT528" s="932"/>
      <c r="AU528" s="932"/>
      <c r="AV528" s="932"/>
      <c r="AW528" s="932"/>
      <c r="AX528" s="932"/>
      <c r="BA528" s="1253"/>
      <c r="BB528" s="1253"/>
      <c r="BC528" s="1253"/>
      <c r="BE528" s="1233"/>
      <c r="BF528" s="1233"/>
      <c r="BG528" s="1233"/>
      <c r="BH528" s="1233"/>
      <c r="BI528" s="1233"/>
      <c r="BJ528" s="1233"/>
      <c r="BK528" s="1233"/>
      <c r="BL528" s="1233"/>
      <c r="BM528" s="1233"/>
      <c r="BN528" s="1233"/>
      <c r="BO528" s="1233"/>
      <c r="BP528" s="1233"/>
      <c r="BQ528" s="1233"/>
      <c r="BR528" s="1233"/>
      <c r="BS528" s="1233"/>
      <c r="BT528" s="1233"/>
      <c r="BU528" s="1233"/>
      <c r="BV528" s="1233"/>
      <c r="BW528" s="1233"/>
      <c r="BX528" s="1233"/>
      <c r="BY528" s="1233"/>
      <c r="BZ528" s="1233"/>
      <c r="CA528" s="1233"/>
      <c r="CB528" s="1233"/>
      <c r="CC528" s="1233"/>
      <c r="CD528" s="1233"/>
      <c r="CE528" s="1233"/>
      <c r="CF528" s="1233"/>
      <c r="CG528" s="1233"/>
      <c r="CH528" s="1233"/>
      <c r="CI528" s="1233"/>
      <c r="CJ528" s="1233"/>
      <c r="CK528" s="1233"/>
      <c r="CL528" s="1233"/>
      <c r="CM528" s="1233"/>
      <c r="CN528" s="1233"/>
      <c r="CO528" s="1233"/>
      <c r="CP528" s="1233"/>
      <c r="CQ528" s="1233"/>
      <c r="CR528" s="1233"/>
      <c r="CS528" s="1233"/>
      <c r="CT528" s="1233"/>
      <c r="CU528" s="1233"/>
      <c r="CV528" s="1233"/>
      <c r="CW528" s="1233"/>
      <c r="CX528" s="1233"/>
      <c r="CY528" s="1233"/>
      <c r="CZ528" s="1233"/>
      <c r="DA528" s="1233"/>
      <c r="DB528" s="1233"/>
      <c r="DC528" s="1233"/>
      <c r="DD528" s="1233"/>
      <c r="DE528" s="1233"/>
      <c r="DF528" s="1233"/>
      <c r="DG528" s="1233"/>
      <c r="DH528" s="1233"/>
      <c r="DI528" s="1233"/>
      <c r="DJ528" s="1233"/>
      <c r="DK528" s="1233"/>
      <c r="DL528" s="1233"/>
      <c r="DM528" s="1233"/>
      <c r="DN528" s="1233"/>
      <c r="DO528" s="1233"/>
      <c r="DP528" s="1233"/>
      <c r="DQ528" s="1233"/>
      <c r="DR528" s="1233"/>
      <c r="DS528" s="1233"/>
      <c r="DT528" s="1233"/>
      <c r="DU528" s="1233"/>
      <c r="DV528" s="1233"/>
      <c r="DW528" s="1233"/>
      <c r="DX528" s="1233"/>
      <c r="DY528" s="1233"/>
      <c r="DZ528" s="1233"/>
      <c r="EA528" s="1233"/>
      <c r="EB528" s="1233"/>
      <c r="EC528" s="1233"/>
      <c r="ED528" s="1233"/>
      <c r="EE528" s="1233"/>
      <c r="EF528" s="1233"/>
      <c r="EG528" s="1233"/>
      <c r="EH528" s="1253"/>
      <c r="EI528" s="1253"/>
      <c r="EJ528" s="1253"/>
      <c r="EK528" s="1253"/>
      <c r="EM528" s="1233"/>
      <c r="EN528" s="1233"/>
      <c r="EO528" s="1233"/>
      <c r="EP528" s="1233"/>
      <c r="EQ528" s="1233"/>
      <c r="ER528" s="1233"/>
      <c r="ES528" s="1233"/>
      <c r="ET528" s="1233"/>
      <c r="EU528" s="1233"/>
      <c r="EV528" s="1233"/>
      <c r="EW528" s="1233"/>
      <c r="EX528" s="1233"/>
      <c r="EY528" s="1233"/>
      <c r="EZ528" s="1233"/>
      <c r="FA528" s="1233"/>
      <c r="FB528" s="1233"/>
      <c r="FC528" s="1233"/>
      <c r="FD528" s="1233"/>
      <c r="FE528" s="1233"/>
      <c r="FF528" s="1233"/>
      <c r="FG528" s="1233"/>
      <c r="FH528" s="1233"/>
      <c r="FI528" s="1233"/>
      <c r="FJ528" s="1233"/>
      <c r="FK528" s="1233"/>
      <c r="FL528" s="1233"/>
      <c r="FM528" s="1233"/>
      <c r="FN528" s="1233"/>
      <c r="FO528" s="1233"/>
      <c r="FP528" s="1233"/>
      <c r="FQ528" s="1233"/>
      <c r="FR528" s="1233"/>
      <c r="FS528" s="1233"/>
      <c r="FT528" s="1233"/>
      <c r="FU528" s="1233"/>
      <c r="FV528" s="1233"/>
      <c r="FW528" s="1233"/>
      <c r="FX528" s="1233"/>
      <c r="FY528" s="1233"/>
      <c r="FZ528" s="1233"/>
      <c r="GA528" s="1233"/>
      <c r="GB528" s="1233"/>
      <c r="GC528" s="1233"/>
      <c r="GD528" s="1233"/>
      <c r="GE528" s="1233"/>
      <c r="GF528" s="1233"/>
      <c r="GG528" s="1233"/>
      <c r="GH528" s="1233"/>
      <c r="GI528" s="1233"/>
      <c r="GJ528" s="1233"/>
      <c r="GK528" s="1233"/>
      <c r="GL528" s="1233"/>
      <c r="GM528" s="1233"/>
      <c r="GN528" s="1233"/>
      <c r="GO528" s="1233"/>
      <c r="GP528" s="1233"/>
      <c r="GQ528" s="1233"/>
      <c r="GR528" s="1233"/>
      <c r="GS528" s="1233"/>
      <c r="GT528" s="1233"/>
      <c r="GU528" s="1233"/>
      <c r="GV528" s="1233"/>
      <c r="GW528" s="1233"/>
      <c r="GX528" s="1233"/>
      <c r="GY528" s="1233"/>
      <c r="GZ528" s="1233"/>
      <c r="HA528" s="1233"/>
      <c r="HB528" s="1233"/>
      <c r="HC528" s="1233"/>
      <c r="HD528" s="1233"/>
      <c r="HE528" s="1233"/>
      <c r="HF528" s="1233"/>
      <c r="HG528" s="1233"/>
      <c r="HH528" s="1233"/>
      <c r="HI528" s="1233"/>
      <c r="HJ528" s="1233"/>
      <c r="HK528" s="1233"/>
      <c r="HL528" s="1233"/>
      <c r="HM528" s="1233"/>
      <c r="HN528" s="1233"/>
      <c r="HO528" s="1233"/>
    </row>
    <row r="529" spans="32:223" s="325" customFormat="1" x14ac:dyDescent="0.2">
      <c r="AF529" s="932"/>
      <c r="AG529" s="932"/>
      <c r="AH529" s="932"/>
      <c r="AI529" s="932"/>
      <c r="AJ529" s="932"/>
      <c r="AK529" s="932"/>
      <c r="AL529" s="932"/>
      <c r="AM529" s="932"/>
      <c r="AN529" s="932"/>
      <c r="AP529" s="932"/>
      <c r="AQ529" s="932"/>
      <c r="AR529" s="932"/>
      <c r="AS529" s="932"/>
      <c r="AT529" s="932"/>
      <c r="AU529" s="932"/>
      <c r="AV529" s="932"/>
      <c r="AW529" s="932"/>
      <c r="AX529" s="932"/>
      <c r="BA529" s="1253"/>
      <c r="BB529" s="1253"/>
      <c r="BC529" s="1253"/>
      <c r="BE529" s="1233"/>
      <c r="BF529" s="1233"/>
      <c r="BG529" s="1233"/>
      <c r="BH529" s="1233"/>
      <c r="BI529" s="1233"/>
      <c r="BJ529" s="1233"/>
      <c r="BK529" s="1233"/>
      <c r="BL529" s="1233"/>
      <c r="BM529" s="1233"/>
      <c r="BN529" s="1233"/>
      <c r="BO529" s="1233"/>
      <c r="BP529" s="1233"/>
      <c r="BQ529" s="1233"/>
      <c r="BR529" s="1233"/>
      <c r="BS529" s="1233"/>
      <c r="BT529" s="1233"/>
      <c r="BU529" s="1233"/>
      <c r="BV529" s="1233"/>
      <c r="BW529" s="1233"/>
      <c r="BX529" s="1233"/>
      <c r="BY529" s="1233"/>
      <c r="BZ529" s="1233"/>
      <c r="CA529" s="1233"/>
      <c r="CB529" s="1233"/>
      <c r="CC529" s="1233"/>
      <c r="CD529" s="1233"/>
      <c r="CE529" s="1233"/>
      <c r="CF529" s="1233"/>
      <c r="CG529" s="1233"/>
      <c r="CH529" s="1233"/>
      <c r="CI529" s="1233"/>
      <c r="CJ529" s="1233"/>
      <c r="CK529" s="1233"/>
      <c r="CL529" s="1233"/>
      <c r="CM529" s="1233"/>
      <c r="CN529" s="1233"/>
      <c r="CO529" s="1233"/>
      <c r="CP529" s="1233"/>
      <c r="CQ529" s="1233"/>
      <c r="CR529" s="1233"/>
      <c r="CS529" s="1233"/>
      <c r="CT529" s="1233"/>
      <c r="CU529" s="1233"/>
      <c r="CV529" s="1233"/>
      <c r="CW529" s="1233"/>
      <c r="CX529" s="1233"/>
      <c r="CY529" s="1233"/>
      <c r="CZ529" s="1233"/>
      <c r="DA529" s="1233"/>
      <c r="DB529" s="1233"/>
      <c r="DC529" s="1233"/>
      <c r="DD529" s="1233"/>
      <c r="DE529" s="1233"/>
      <c r="DF529" s="1233"/>
      <c r="DG529" s="1233"/>
      <c r="DH529" s="1233"/>
      <c r="DI529" s="1233"/>
      <c r="DJ529" s="1233"/>
      <c r="DK529" s="1233"/>
      <c r="DL529" s="1233"/>
      <c r="DM529" s="1233"/>
      <c r="DN529" s="1233"/>
      <c r="DO529" s="1233"/>
      <c r="DP529" s="1233"/>
      <c r="DQ529" s="1233"/>
      <c r="DR529" s="1233"/>
      <c r="DS529" s="1233"/>
      <c r="DT529" s="1233"/>
      <c r="DU529" s="1233"/>
      <c r="DV529" s="1233"/>
      <c r="DW529" s="1233"/>
      <c r="DX529" s="1233"/>
      <c r="DY529" s="1233"/>
      <c r="DZ529" s="1233"/>
      <c r="EA529" s="1233"/>
      <c r="EB529" s="1233"/>
      <c r="EC529" s="1233"/>
      <c r="ED529" s="1233"/>
      <c r="EE529" s="1233"/>
      <c r="EF529" s="1233"/>
      <c r="EG529" s="1233"/>
      <c r="EH529" s="1253"/>
      <c r="EI529" s="1253"/>
      <c r="EJ529" s="1253"/>
      <c r="EK529" s="1253"/>
      <c r="EM529" s="1233"/>
      <c r="EN529" s="1233"/>
      <c r="EO529" s="1233"/>
      <c r="EP529" s="1233"/>
      <c r="EQ529" s="1233"/>
      <c r="ER529" s="1233"/>
      <c r="ES529" s="1233"/>
      <c r="ET529" s="1233"/>
      <c r="EU529" s="1233"/>
      <c r="EV529" s="1233"/>
      <c r="EW529" s="1233"/>
      <c r="EX529" s="1233"/>
      <c r="EY529" s="1233"/>
      <c r="EZ529" s="1233"/>
      <c r="FA529" s="1233"/>
      <c r="FB529" s="1233"/>
      <c r="FC529" s="1233"/>
      <c r="FD529" s="1233"/>
      <c r="FE529" s="1233"/>
      <c r="FF529" s="1233"/>
      <c r="FG529" s="1233"/>
      <c r="FH529" s="1233"/>
      <c r="FI529" s="1233"/>
      <c r="FJ529" s="1233"/>
      <c r="FK529" s="1233"/>
      <c r="FL529" s="1233"/>
      <c r="FM529" s="1233"/>
      <c r="FN529" s="1233"/>
      <c r="FO529" s="1233"/>
      <c r="FP529" s="1233"/>
      <c r="FQ529" s="1233"/>
      <c r="FR529" s="1233"/>
      <c r="FS529" s="1233"/>
      <c r="FT529" s="1233"/>
      <c r="FU529" s="1233"/>
      <c r="FV529" s="1233"/>
      <c r="FW529" s="1233"/>
      <c r="FX529" s="1233"/>
      <c r="FY529" s="1233"/>
      <c r="FZ529" s="1233"/>
      <c r="GA529" s="1233"/>
      <c r="GB529" s="1233"/>
      <c r="GC529" s="1233"/>
      <c r="GD529" s="1233"/>
      <c r="GE529" s="1233"/>
      <c r="GF529" s="1233"/>
      <c r="GG529" s="1233"/>
      <c r="GH529" s="1233"/>
      <c r="GI529" s="1233"/>
      <c r="GJ529" s="1233"/>
      <c r="GK529" s="1233"/>
      <c r="GL529" s="1233"/>
      <c r="GM529" s="1233"/>
      <c r="GN529" s="1233"/>
      <c r="GO529" s="1233"/>
      <c r="GP529" s="1233"/>
      <c r="GQ529" s="1233"/>
      <c r="GR529" s="1233"/>
      <c r="GS529" s="1233"/>
      <c r="GT529" s="1233"/>
      <c r="GU529" s="1233"/>
      <c r="GV529" s="1233"/>
      <c r="GW529" s="1233"/>
      <c r="GX529" s="1233"/>
      <c r="GY529" s="1233"/>
      <c r="GZ529" s="1233"/>
      <c r="HA529" s="1233"/>
      <c r="HB529" s="1233"/>
      <c r="HC529" s="1233"/>
      <c r="HD529" s="1233"/>
      <c r="HE529" s="1233"/>
      <c r="HF529" s="1233"/>
      <c r="HG529" s="1233"/>
      <c r="HH529" s="1233"/>
      <c r="HI529" s="1233"/>
      <c r="HJ529" s="1233"/>
      <c r="HK529" s="1233"/>
      <c r="HL529" s="1233"/>
      <c r="HM529" s="1233"/>
      <c r="HN529" s="1233"/>
      <c r="HO529" s="1233"/>
    </row>
    <row r="530" spans="32:223" s="325" customFormat="1" x14ac:dyDescent="0.2">
      <c r="AF530" s="932"/>
      <c r="AG530" s="932"/>
      <c r="AH530" s="932"/>
      <c r="AI530" s="932"/>
      <c r="AJ530" s="932"/>
      <c r="AK530" s="932"/>
      <c r="AL530" s="932"/>
      <c r="AM530" s="932"/>
      <c r="AN530" s="932"/>
      <c r="AP530" s="932"/>
      <c r="AQ530" s="932"/>
      <c r="AR530" s="932"/>
      <c r="AS530" s="932"/>
      <c r="AT530" s="932"/>
      <c r="AU530" s="932"/>
      <c r="AV530" s="932"/>
      <c r="AW530" s="932"/>
      <c r="AX530" s="932"/>
      <c r="BA530" s="1253"/>
      <c r="BB530" s="1253"/>
      <c r="BC530" s="1253"/>
      <c r="BE530" s="1233"/>
      <c r="BF530" s="1233"/>
      <c r="BG530" s="1233"/>
      <c r="BH530" s="1233"/>
      <c r="BI530" s="1233"/>
      <c r="BJ530" s="1233"/>
      <c r="BK530" s="1233"/>
      <c r="BL530" s="1233"/>
      <c r="BM530" s="1233"/>
      <c r="BN530" s="1233"/>
      <c r="BO530" s="1233"/>
      <c r="BP530" s="1233"/>
      <c r="BQ530" s="1233"/>
      <c r="BR530" s="1233"/>
      <c r="BS530" s="1233"/>
      <c r="BT530" s="1233"/>
      <c r="BU530" s="1233"/>
      <c r="BV530" s="1233"/>
      <c r="BW530" s="1233"/>
      <c r="BX530" s="1233"/>
      <c r="BY530" s="1233"/>
      <c r="BZ530" s="1233"/>
      <c r="CA530" s="1233"/>
      <c r="CB530" s="1233"/>
      <c r="CC530" s="1233"/>
      <c r="CD530" s="1233"/>
      <c r="CE530" s="1233"/>
      <c r="CF530" s="1233"/>
      <c r="CG530" s="1233"/>
      <c r="CH530" s="1233"/>
      <c r="CI530" s="1233"/>
      <c r="CJ530" s="1233"/>
      <c r="CK530" s="1233"/>
      <c r="CL530" s="1233"/>
      <c r="CM530" s="1233"/>
      <c r="CN530" s="1233"/>
      <c r="CO530" s="1233"/>
      <c r="CP530" s="1233"/>
      <c r="CQ530" s="1233"/>
      <c r="CR530" s="1233"/>
      <c r="CS530" s="1233"/>
      <c r="CT530" s="1233"/>
      <c r="CU530" s="1233"/>
      <c r="CV530" s="1233"/>
      <c r="CW530" s="1233"/>
      <c r="CX530" s="1233"/>
      <c r="CY530" s="1233"/>
      <c r="CZ530" s="1233"/>
      <c r="DA530" s="1233"/>
      <c r="DB530" s="1233"/>
      <c r="DC530" s="1233"/>
      <c r="DD530" s="1233"/>
      <c r="DE530" s="1233"/>
      <c r="DF530" s="1233"/>
      <c r="DG530" s="1233"/>
      <c r="DH530" s="1233"/>
      <c r="DI530" s="1233"/>
      <c r="DJ530" s="1233"/>
      <c r="DK530" s="1233"/>
      <c r="DL530" s="1233"/>
      <c r="DM530" s="1233"/>
      <c r="DN530" s="1233"/>
      <c r="DO530" s="1233"/>
      <c r="DP530" s="1233"/>
      <c r="DQ530" s="1233"/>
      <c r="DR530" s="1233"/>
      <c r="DS530" s="1233"/>
      <c r="DT530" s="1233"/>
      <c r="DU530" s="1233"/>
      <c r="DV530" s="1233"/>
      <c r="DW530" s="1233"/>
      <c r="DX530" s="1233"/>
      <c r="DY530" s="1233"/>
      <c r="DZ530" s="1233"/>
      <c r="EA530" s="1233"/>
      <c r="EB530" s="1233"/>
      <c r="EC530" s="1233"/>
      <c r="ED530" s="1233"/>
      <c r="EE530" s="1233"/>
      <c r="EF530" s="1233"/>
      <c r="EG530" s="1233"/>
      <c r="EH530" s="1253"/>
      <c r="EI530" s="1253"/>
      <c r="EJ530" s="1253"/>
      <c r="EK530" s="1253"/>
      <c r="EM530" s="1233"/>
      <c r="EN530" s="1233"/>
      <c r="EO530" s="1233"/>
      <c r="EP530" s="1233"/>
      <c r="EQ530" s="1233"/>
      <c r="ER530" s="1233"/>
      <c r="ES530" s="1233"/>
      <c r="ET530" s="1233"/>
      <c r="EU530" s="1233"/>
      <c r="EV530" s="1233"/>
      <c r="EW530" s="1233"/>
      <c r="EX530" s="1233"/>
      <c r="EY530" s="1233"/>
      <c r="EZ530" s="1233"/>
      <c r="FA530" s="1233"/>
      <c r="FB530" s="1233"/>
      <c r="FC530" s="1233"/>
      <c r="FD530" s="1233"/>
      <c r="FE530" s="1233"/>
      <c r="FF530" s="1233"/>
      <c r="FG530" s="1233"/>
      <c r="FH530" s="1233"/>
      <c r="FI530" s="1233"/>
      <c r="FJ530" s="1233"/>
      <c r="FK530" s="1233"/>
      <c r="FL530" s="1233"/>
      <c r="FM530" s="1233"/>
      <c r="FN530" s="1233"/>
      <c r="FO530" s="1233"/>
      <c r="FP530" s="1233"/>
      <c r="FQ530" s="1233"/>
      <c r="FR530" s="1233"/>
      <c r="FS530" s="1233"/>
      <c r="FT530" s="1233"/>
      <c r="FU530" s="1233"/>
      <c r="FV530" s="1233"/>
      <c r="FW530" s="1233"/>
      <c r="FX530" s="1233"/>
      <c r="FY530" s="1233"/>
      <c r="FZ530" s="1233"/>
      <c r="GA530" s="1233"/>
      <c r="GB530" s="1233"/>
      <c r="GC530" s="1233"/>
      <c r="GD530" s="1233"/>
      <c r="GE530" s="1233"/>
      <c r="GF530" s="1233"/>
      <c r="GG530" s="1233"/>
      <c r="GH530" s="1233"/>
      <c r="GI530" s="1233"/>
      <c r="GJ530" s="1233"/>
      <c r="GK530" s="1233"/>
      <c r="GL530" s="1233"/>
      <c r="GM530" s="1233"/>
      <c r="GN530" s="1233"/>
      <c r="GO530" s="1233"/>
      <c r="GP530" s="1233"/>
      <c r="GQ530" s="1233"/>
      <c r="GR530" s="1233"/>
      <c r="GS530" s="1233"/>
      <c r="GT530" s="1233"/>
      <c r="GU530" s="1233"/>
      <c r="GV530" s="1233"/>
      <c r="GW530" s="1233"/>
      <c r="GX530" s="1233"/>
      <c r="GY530" s="1233"/>
      <c r="GZ530" s="1233"/>
      <c r="HA530" s="1233"/>
      <c r="HB530" s="1233"/>
      <c r="HC530" s="1233"/>
      <c r="HD530" s="1233"/>
      <c r="HE530" s="1233"/>
      <c r="HF530" s="1233"/>
      <c r="HG530" s="1233"/>
      <c r="HH530" s="1233"/>
      <c r="HI530" s="1233"/>
      <c r="HJ530" s="1233"/>
      <c r="HK530" s="1233"/>
      <c r="HL530" s="1233"/>
      <c r="HM530" s="1233"/>
      <c r="HN530" s="1233"/>
      <c r="HO530" s="1233"/>
    </row>
    <row r="531" spans="32:223" s="325" customFormat="1" x14ac:dyDescent="0.2">
      <c r="AF531" s="932"/>
      <c r="AG531" s="932"/>
      <c r="AH531" s="932"/>
      <c r="AI531" s="932"/>
      <c r="AJ531" s="932"/>
      <c r="AK531" s="932"/>
      <c r="AL531" s="932"/>
      <c r="AM531" s="932"/>
      <c r="AN531" s="932"/>
      <c r="AP531" s="932"/>
      <c r="AQ531" s="932"/>
      <c r="AR531" s="932"/>
      <c r="AS531" s="932"/>
      <c r="AT531" s="932"/>
      <c r="AU531" s="932"/>
      <c r="AV531" s="932"/>
      <c r="AW531" s="932"/>
      <c r="AX531" s="932"/>
      <c r="BA531" s="1253"/>
      <c r="BB531" s="1253"/>
      <c r="BC531" s="1253"/>
      <c r="BE531" s="1233"/>
      <c r="BF531" s="1233"/>
      <c r="BG531" s="1233"/>
      <c r="BH531" s="1233"/>
      <c r="BI531" s="1233"/>
      <c r="BJ531" s="1233"/>
      <c r="BK531" s="1233"/>
      <c r="BL531" s="1233"/>
      <c r="BM531" s="1233"/>
      <c r="BN531" s="1233"/>
      <c r="BO531" s="1233"/>
      <c r="BP531" s="1233"/>
      <c r="BQ531" s="1233"/>
      <c r="BR531" s="1233"/>
      <c r="BS531" s="1233"/>
      <c r="BT531" s="1233"/>
      <c r="BU531" s="1233"/>
      <c r="BV531" s="1233"/>
      <c r="BW531" s="1233"/>
      <c r="BX531" s="1233"/>
      <c r="BY531" s="1233"/>
      <c r="BZ531" s="1233"/>
      <c r="CA531" s="1233"/>
      <c r="CB531" s="1233"/>
      <c r="CC531" s="1233"/>
      <c r="CD531" s="1233"/>
      <c r="CE531" s="1233"/>
      <c r="CF531" s="1233"/>
      <c r="CG531" s="1233"/>
      <c r="CH531" s="1233"/>
      <c r="CI531" s="1233"/>
      <c r="CJ531" s="1233"/>
      <c r="CK531" s="1233"/>
      <c r="CL531" s="1233"/>
      <c r="CM531" s="1233"/>
      <c r="CN531" s="1233"/>
      <c r="CO531" s="1233"/>
      <c r="CP531" s="1233"/>
      <c r="CQ531" s="1233"/>
      <c r="CR531" s="1233"/>
      <c r="CS531" s="1233"/>
      <c r="CT531" s="1233"/>
      <c r="CU531" s="1233"/>
      <c r="CV531" s="1233"/>
      <c r="CW531" s="1233"/>
      <c r="CX531" s="1233"/>
      <c r="CY531" s="1233"/>
      <c r="CZ531" s="1233"/>
      <c r="DA531" s="1233"/>
      <c r="DB531" s="1233"/>
      <c r="DC531" s="1233"/>
      <c r="DD531" s="1233"/>
      <c r="DE531" s="1233"/>
      <c r="DF531" s="1233"/>
      <c r="DG531" s="1233"/>
      <c r="DH531" s="1233"/>
      <c r="DI531" s="1233"/>
      <c r="DJ531" s="1233"/>
      <c r="DK531" s="1233"/>
      <c r="DL531" s="1233"/>
      <c r="DM531" s="1233"/>
      <c r="DN531" s="1233"/>
      <c r="DO531" s="1233"/>
      <c r="DP531" s="1233"/>
      <c r="DQ531" s="1233"/>
      <c r="DR531" s="1233"/>
      <c r="DS531" s="1233"/>
      <c r="DT531" s="1233"/>
      <c r="DU531" s="1233"/>
      <c r="DV531" s="1233"/>
      <c r="DW531" s="1233"/>
      <c r="DX531" s="1233"/>
      <c r="DY531" s="1233"/>
      <c r="DZ531" s="1233"/>
      <c r="EA531" s="1233"/>
      <c r="EB531" s="1233"/>
      <c r="EC531" s="1233"/>
      <c r="ED531" s="1233"/>
      <c r="EE531" s="1233"/>
      <c r="EF531" s="1233"/>
      <c r="EG531" s="1233"/>
      <c r="EH531" s="1253"/>
      <c r="EI531" s="1253"/>
      <c r="EJ531" s="1253"/>
      <c r="EK531" s="1253"/>
      <c r="EM531" s="1233"/>
      <c r="EN531" s="1233"/>
      <c r="EO531" s="1233"/>
      <c r="EP531" s="1233"/>
      <c r="EQ531" s="1233"/>
      <c r="ER531" s="1233"/>
      <c r="ES531" s="1233"/>
      <c r="ET531" s="1233"/>
      <c r="EU531" s="1233"/>
      <c r="EV531" s="1233"/>
      <c r="EW531" s="1233"/>
      <c r="EX531" s="1233"/>
      <c r="EY531" s="1233"/>
      <c r="EZ531" s="1233"/>
      <c r="FA531" s="1233"/>
      <c r="FB531" s="1233"/>
      <c r="FC531" s="1233"/>
      <c r="FD531" s="1233"/>
      <c r="FE531" s="1233"/>
      <c r="FF531" s="1233"/>
      <c r="FG531" s="1233"/>
      <c r="FH531" s="1233"/>
      <c r="FI531" s="1233"/>
      <c r="FJ531" s="1233"/>
      <c r="FK531" s="1233"/>
      <c r="FL531" s="1233"/>
      <c r="FM531" s="1233"/>
      <c r="FN531" s="1233"/>
      <c r="FO531" s="1233"/>
      <c r="FP531" s="1233"/>
      <c r="FQ531" s="1233"/>
      <c r="FR531" s="1233"/>
      <c r="FS531" s="1233"/>
      <c r="FT531" s="1233"/>
      <c r="FU531" s="1233"/>
      <c r="FV531" s="1233"/>
      <c r="FW531" s="1233"/>
      <c r="FX531" s="1233"/>
      <c r="FY531" s="1233"/>
      <c r="FZ531" s="1233"/>
      <c r="GA531" s="1233"/>
      <c r="GB531" s="1233"/>
      <c r="GC531" s="1233"/>
      <c r="GD531" s="1233"/>
      <c r="GE531" s="1233"/>
      <c r="GF531" s="1233"/>
      <c r="GG531" s="1233"/>
      <c r="GH531" s="1233"/>
      <c r="GI531" s="1233"/>
      <c r="GJ531" s="1233"/>
      <c r="GK531" s="1233"/>
      <c r="GL531" s="1233"/>
      <c r="GM531" s="1233"/>
      <c r="GN531" s="1233"/>
      <c r="GO531" s="1233"/>
      <c r="GP531" s="1233"/>
      <c r="GQ531" s="1233"/>
      <c r="GR531" s="1233"/>
      <c r="GS531" s="1233"/>
      <c r="GT531" s="1233"/>
      <c r="GU531" s="1233"/>
      <c r="GV531" s="1233"/>
      <c r="GW531" s="1233"/>
      <c r="GX531" s="1233"/>
      <c r="GY531" s="1233"/>
      <c r="GZ531" s="1233"/>
      <c r="HA531" s="1233"/>
      <c r="HB531" s="1233"/>
      <c r="HC531" s="1233"/>
      <c r="HD531" s="1233"/>
      <c r="HE531" s="1233"/>
      <c r="HF531" s="1233"/>
      <c r="HG531" s="1233"/>
      <c r="HH531" s="1233"/>
      <c r="HI531" s="1233"/>
      <c r="HJ531" s="1233"/>
      <c r="HK531" s="1233"/>
      <c r="HL531" s="1233"/>
      <c r="HM531" s="1233"/>
      <c r="HN531" s="1233"/>
      <c r="HO531" s="1233"/>
    </row>
    <row r="532" spans="32:223" s="325" customFormat="1" x14ac:dyDescent="0.2">
      <c r="AF532" s="932"/>
      <c r="AG532" s="932"/>
      <c r="AH532" s="932"/>
      <c r="AI532" s="932"/>
      <c r="AJ532" s="932"/>
      <c r="AK532" s="932"/>
      <c r="AL532" s="932"/>
      <c r="AM532" s="932"/>
      <c r="AN532" s="932"/>
      <c r="AP532" s="932"/>
      <c r="AQ532" s="932"/>
      <c r="AR532" s="932"/>
      <c r="AS532" s="932"/>
      <c r="AT532" s="932"/>
      <c r="AU532" s="932"/>
      <c r="AV532" s="932"/>
      <c r="AW532" s="932"/>
      <c r="AX532" s="932"/>
      <c r="BA532" s="1253"/>
      <c r="BB532" s="1253"/>
      <c r="BC532" s="1253"/>
      <c r="BE532" s="1233"/>
      <c r="BF532" s="1233"/>
      <c r="BG532" s="1233"/>
      <c r="BH532" s="1233"/>
      <c r="BI532" s="1233"/>
      <c r="BJ532" s="1233"/>
      <c r="BK532" s="1233"/>
      <c r="BL532" s="1233"/>
      <c r="BM532" s="1233"/>
      <c r="BN532" s="1233"/>
      <c r="BO532" s="1233"/>
      <c r="BP532" s="1233"/>
      <c r="BQ532" s="1233"/>
      <c r="BR532" s="1233"/>
      <c r="BS532" s="1233"/>
      <c r="BT532" s="1233"/>
      <c r="BU532" s="1233"/>
      <c r="BV532" s="1233"/>
      <c r="BW532" s="1233"/>
      <c r="BX532" s="1233"/>
      <c r="BY532" s="1233"/>
      <c r="BZ532" s="1233"/>
      <c r="CA532" s="1233"/>
      <c r="CB532" s="1233"/>
      <c r="CC532" s="1233"/>
      <c r="CD532" s="1233"/>
      <c r="CE532" s="1233"/>
      <c r="CF532" s="1233"/>
      <c r="CG532" s="1233"/>
      <c r="CH532" s="1233"/>
      <c r="CI532" s="1233"/>
      <c r="CJ532" s="1233"/>
      <c r="CK532" s="1233"/>
      <c r="CL532" s="1233"/>
      <c r="CM532" s="1233"/>
      <c r="CN532" s="1233"/>
      <c r="CO532" s="1233"/>
      <c r="CP532" s="1233"/>
      <c r="CQ532" s="1233"/>
      <c r="CR532" s="1233"/>
      <c r="CS532" s="1233"/>
      <c r="CT532" s="1233"/>
      <c r="CU532" s="1233"/>
      <c r="CV532" s="1233"/>
      <c r="CW532" s="1233"/>
      <c r="CX532" s="1233"/>
      <c r="CY532" s="1233"/>
      <c r="CZ532" s="1233"/>
      <c r="DA532" s="1233"/>
      <c r="DB532" s="1233"/>
      <c r="DC532" s="1233"/>
      <c r="DD532" s="1233"/>
      <c r="DE532" s="1233"/>
      <c r="DF532" s="1233"/>
      <c r="DG532" s="1233"/>
      <c r="DH532" s="1233"/>
      <c r="DI532" s="1233"/>
      <c r="DJ532" s="1233"/>
      <c r="DK532" s="1233"/>
      <c r="DL532" s="1233"/>
      <c r="DM532" s="1233"/>
      <c r="DN532" s="1233"/>
      <c r="DO532" s="1233"/>
      <c r="DP532" s="1233"/>
      <c r="DQ532" s="1233"/>
      <c r="DR532" s="1233"/>
      <c r="DS532" s="1233"/>
      <c r="DT532" s="1233"/>
      <c r="DU532" s="1233"/>
      <c r="DV532" s="1233"/>
      <c r="DW532" s="1233"/>
      <c r="DX532" s="1233"/>
      <c r="DY532" s="1233"/>
      <c r="DZ532" s="1233"/>
      <c r="EA532" s="1233"/>
      <c r="EB532" s="1233"/>
      <c r="EC532" s="1233"/>
      <c r="ED532" s="1233"/>
      <c r="EE532" s="1233"/>
      <c r="EF532" s="1233"/>
      <c r="EG532" s="1233"/>
      <c r="EH532" s="1253"/>
      <c r="EI532" s="1253"/>
      <c r="EJ532" s="1253"/>
      <c r="EK532" s="1253"/>
      <c r="EM532" s="1233"/>
      <c r="EN532" s="1233"/>
      <c r="EO532" s="1233"/>
      <c r="EP532" s="1233"/>
      <c r="EQ532" s="1233"/>
      <c r="ER532" s="1233"/>
      <c r="ES532" s="1233"/>
      <c r="ET532" s="1233"/>
      <c r="EU532" s="1233"/>
      <c r="EV532" s="1233"/>
      <c r="EW532" s="1233"/>
      <c r="EX532" s="1233"/>
      <c r="EY532" s="1233"/>
      <c r="EZ532" s="1233"/>
      <c r="FA532" s="1233"/>
      <c r="FB532" s="1233"/>
      <c r="FC532" s="1233"/>
      <c r="FD532" s="1233"/>
      <c r="FE532" s="1233"/>
      <c r="FF532" s="1233"/>
      <c r="FG532" s="1233"/>
      <c r="FH532" s="1233"/>
      <c r="FI532" s="1233"/>
      <c r="FJ532" s="1233"/>
      <c r="FK532" s="1233"/>
      <c r="FL532" s="1233"/>
      <c r="FM532" s="1233"/>
      <c r="FN532" s="1233"/>
      <c r="FO532" s="1233"/>
      <c r="FP532" s="1233"/>
      <c r="FQ532" s="1233"/>
      <c r="FR532" s="1233"/>
      <c r="FS532" s="1233"/>
      <c r="FT532" s="1233"/>
      <c r="FU532" s="1233"/>
      <c r="FV532" s="1233"/>
      <c r="FW532" s="1233"/>
      <c r="FX532" s="1233"/>
      <c r="FY532" s="1233"/>
      <c r="FZ532" s="1233"/>
      <c r="GA532" s="1233"/>
      <c r="GB532" s="1233"/>
      <c r="GC532" s="1233"/>
      <c r="GD532" s="1233"/>
      <c r="GE532" s="1233"/>
      <c r="GF532" s="1233"/>
      <c r="GG532" s="1233"/>
      <c r="GH532" s="1233"/>
      <c r="GI532" s="1233"/>
      <c r="GJ532" s="1233"/>
      <c r="GK532" s="1233"/>
      <c r="GL532" s="1233"/>
      <c r="GM532" s="1233"/>
      <c r="GN532" s="1233"/>
      <c r="GO532" s="1233"/>
      <c r="GP532" s="1233"/>
      <c r="GQ532" s="1233"/>
      <c r="GR532" s="1233"/>
      <c r="GS532" s="1233"/>
      <c r="GT532" s="1233"/>
      <c r="GU532" s="1233"/>
      <c r="GV532" s="1233"/>
      <c r="GW532" s="1233"/>
      <c r="GX532" s="1233"/>
      <c r="GY532" s="1233"/>
      <c r="GZ532" s="1233"/>
      <c r="HA532" s="1233"/>
      <c r="HB532" s="1233"/>
      <c r="HC532" s="1233"/>
      <c r="HD532" s="1233"/>
      <c r="HE532" s="1233"/>
      <c r="HF532" s="1233"/>
      <c r="HG532" s="1233"/>
      <c r="HH532" s="1233"/>
      <c r="HI532" s="1233"/>
      <c r="HJ532" s="1233"/>
      <c r="HK532" s="1233"/>
      <c r="HL532" s="1233"/>
      <c r="HM532" s="1233"/>
      <c r="HN532" s="1233"/>
      <c r="HO532" s="1233"/>
    </row>
    <row r="533" spans="32:223" s="325" customFormat="1" x14ac:dyDescent="0.2">
      <c r="AF533" s="932"/>
      <c r="AG533" s="932"/>
      <c r="AH533" s="932"/>
      <c r="AI533" s="932"/>
      <c r="AJ533" s="932"/>
      <c r="AK533" s="932"/>
      <c r="AL533" s="932"/>
      <c r="AM533" s="932"/>
      <c r="AN533" s="932"/>
      <c r="AP533" s="932"/>
      <c r="AQ533" s="932"/>
      <c r="AR533" s="932"/>
      <c r="AS533" s="932"/>
      <c r="AT533" s="932"/>
      <c r="AU533" s="932"/>
      <c r="AV533" s="932"/>
      <c r="AW533" s="932"/>
      <c r="AX533" s="932"/>
      <c r="BA533" s="1253"/>
      <c r="BB533" s="1253"/>
      <c r="BC533" s="1253"/>
      <c r="BE533" s="1233"/>
      <c r="BF533" s="1233"/>
      <c r="BG533" s="1233"/>
      <c r="BH533" s="1233"/>
      <c r="BI533" s="1233"/>
      <c r="BJ533" s="1233"/>
      <c r="BK533" s="1233"/>
      <c r="BL533" s="1233"/>
      <c r="BM533" s="1233"/>
      <c r="BN533" s="1233"/>
      <c r="BO533" s="1233"/>
      <c r="BP533" s="1233"/>
      <c r="BQ533" s="1233"/>
      <c r="BR533" s="1233"/>
      <c r="BS533" s="1233"/>
      <c r="BT533" s="1233"/>
      <c r="BU533" s="1233"/>
      <c r="BV533" s="1233"/>
      <c r="BW533" s="1233"/>
      <c r="BX533" s="1233"/>
      <c r="BY533" s="1233"/>
      <c r="BZ533" s="1233"/>
      <c r="CA533" s="1233"/>
      <c r="CB533" s="1233"/>
      <c r="CC533" s="1233"/>
      <c r="CD533" s="1233"/>
      <c r="CE533" s="1233"/>
      <c r="CF533" s="1233"/>
      <c r="CG533" s="1233"/>
      <c r="CH533" s="1233"/>
      <c r="CI533" s="1233"/>
      <c r="CJ533" s="1233"/>
      <c r="CK533" s="1233"/>
      <c r="CL533" s="1233"/>
      <c r="CM533" s="1233"/>
      <c r="CN533" s="1233"/>
      <c r="CO533" s="1233"/>
      <c r="CP533" s="1233"/>
      <c r="CQ533" s="1233"/>
      <c r="CR533" s="1233"/>
      <c r="CS533" s="1233"/>
      <c r="CT533" s="1233"/>
      <c r="CU533" s="1233"/>
      <c r="CV533" s="1233"/>
      <c r="CW533" s="1233"/>
      <c r="CX533" s="1233"/>
      <c r="CY533" s="1233"/>
      <c r="CZ533" s="1233"/>
      <c r="DA533" s="1233"/>
      <c r="DB533" s="1233"/>
      <c r="DC533" s="1233"/>
      <c r="DD533" s="1233"/>
      <c r="DE533" s="1233"/>
      <c r="DF533" s="1233"/>
      <c r="DG533" s="1233"/>
      <c r="DH533" s="1233"/>
      <c r="DI533" s="1233"/>
      <c r="DJ533" s="1233"/>
      <c r="DK533" s="1233"/>
      <c r="DL533" s="1233"/>
      <c r="DM533" s="1233"/>
      <c r="DN533" s="1233"/>
      <c r="DO533" s="1233"/>
      <c r="DP533" s="1233"/>
      <c r="DQ533" s="1233"/>
      <c r="DR533" s="1233"/>
      <c r="DS533" s="1233"/>
      <c r="DT533" s="1233"/>
      <c r="DU533" s="1233"/>
      <c r="DV533" s="1233"/>
      <c r="DW533" s="1233"/>
      <c r="DX533" s="1233"/>
      <c r="DY533" s="1233"/>
      <c r="DZ533" s="1233"/>
      <c r="EA533" s="1233"/>
      <c r="EB533" s="1233"/>
      <c r="EC533" s="1233"/>
      <c r="ED533" s="1233"/>
      <c r="EE533" s="1233"/>
      <c r="EF533" s="1233"/>
      <c r="EG533" s="1233"/>
      <c r="EH533" s="1253"/>
      <c r="EI533" s="1253"/>
      <c r="EJ533" s="1253"/>
      <c r="EK533" s="1253"/>
      <c r="EM533" s="1233"/>
      <c r="EN533" s="1233"/>
      <c r="EO533" s="1233"/>
      <c r="EP533" s="1233"/>
      <c r="EQ533" s="1233"/>
      <c r="ER533" s="1233"/>
      <c r="ES533" s="1233"/>
      <c r="ET533" s="1233"/>
      <c r="EU533" s="1233"/>
      <c r="EV533" s="1233"/>
      <c r="EW533" s="1233"/>
      <c r="EX533" s="1233"/>
      <c r="EY533" s="1233"/>
      <c r="EZ533" s="1233"/>
      <c r="FA533" s="1233"/>
      <c r="FB533" s="1233"/>
      <c r="FC533" s="1233"/>
      <c r="FD533" s="1233"/>
      <c r="FE533" s="1233"/>
      <c r="FF533" s="1233"/>
      <c r="FG533" s="1233"/>
      <c r="FH533" s="1233"/>
      <c r="FI533" s="1233"/>
      <c r="FJ533" s="1233"/>
      <c r="FK533" s="1233"/>
      <c r="FL533" s="1233"/>
      <c r="FM533" s="1233"/>
      <c r="FN533" s="1233"/>
      <c r="FO533" s="1233"/>
      <c r="FP533" s="1233"/>
      <c r="FQ533" s="1233"/>
      <c r="FR533" s="1233"/>
      <c r="FS533" s="1233"/>
      <c r="FT533" s="1233"/>
      <c r="FU533" s="1233"/>
      <c r="FV533" s="1233"/>
      <c r="FW533" s="1233"/>
      <c r="FX533" s="1233"/>
      <c r="FY533" s="1233"/>
      <c r="FZ533" s="1233"/>
      <c r="GA533" s="1233"/>
      <c r="GB533" s="1233"/>
      <c r="GC533" s="1233"/>
      <c r="GD533" s="1233"/>
      <c r="GE533" s="1233"/>
      <c r="GF533" s="1233"/>
      <c r="GG533" s="1233"/>
      <c r="GH533" s="1233"/>
      <c r="GI533" s="1233"/>
      <c r="GJ533" s="1233"/>
      <c r="GK533" s="1233"/>
      <c r="GL533" s="1233"/>
      <c r="GM533" s="1233"/>
      <c r="GN533" s="1233"/>
      <c r="GO533" s="1233"/>
      <c r="GP533" s="1233"/>
      <c r="GQ533" s="1233"/>
      <c r="GR533" s="1233"/>
      <c r="GS533" s="1233"/>
      <c r="GT533" s="1233"/>
      <c r="GU533" s="1233"/>
      <c r="GV533" s="1233"/>
      <c r="GW533" s="1233"/>
      <c r="GX533" s="1233"/>
      <c r="GY533" s="1233"/>
      <c r="GZ533" s="1233"/>
      <c r="HA533" s="1233"/>
      <c r="HB533" s="1233"/>
      <c r="HC533" s="1233"/>
      <c r="HD533" s="1233"/>
      <c r="HE533" s="1233"/>
      <c r="HF533" s="1233"/>
      <c r="HG533" s="1233"/>
      <c r="HH533" s="1233"/>
      <c r="HI533" s="1233"/>
      <c r="HJ533" s="1233"/>
      <c r="HK533" s="1233"/>
      <c r="HL533" s="1233"/>
      <c r="HM533" s="1233"/>
      <c r="HN533" s="1233"/>
      <c r="HO533" s="1233"/>
    </row>
    <row r="534" spans="32:223" s="325" customFormat="1" x14ac:dyDescent="0.2">
      <c r="AF534" s="932"/>
      <c r="AG534" s="932"/>
      <c r="AH534" s="932"/>
      <c r="AI534" s="932"/>
      <c r="AJ534" s="932"/>
      <c r="AK534" s="932"/>
      <c r="AL534" s="932"/>
      <c r="AM534" s="932"/>
      <c r="AN534" s="932"/>
      <c r="AP534" s="932"/>
      <c r="AQ534" s="932"/>
      <c r="AR534" s="932"/>
      <c r="AS534" s="932"/>
      <c r="AT534" s="932"/>
      <c r="AU534" s="932"/>
      <c r="AV534" s="932"/>
      <c r="AW534" s="932"/>
      <c r="AX534" s="932"/>
      <c r="BA534" s="1253"/>
      <c r="BB534" s="1253"/>
      <c r="BC534" s="1253"/>
      <c r="BE534" s="1233"/>
      <c r="BF534" s="1233"/>
      <c r="BG534" s="1233"/>
      <c r="BH534" s="1233"/>
      <c r="BI534" s="1233"/>
      <c r="BJ534" s="1233"/>
      <c r="BK534" s="1233"/>
      <c r="BL534" s="1233"/>
      <c r="BM534" s="1233"/>
      <c r="BN534" s="1233"/>
      <c r="BO534" s="1233"/>
      <c r="BP534" s="1233"/>
      <c r="BQ534" s="1233"/>
      <c r="BR534" s="1233"/>
      <c r="BS534" s="1233"/>
      <c r="BT534" s="1233"/>
      <c r="BU534" s="1233"/>
      <c r="BV534" s="1233"/>
      <c r="BW534" s="1233"/>
      <c r="BX534" s="1233"/>
      <c r="BY534" s="1233"/>
      <c r="BZ534" s="1233"/>
      <c r="CA534" s="1233"/>
      <c r="CB534" s="1233"/>
      <c r="CC534" s="1233"/>
      <c r="CD534" s="1233"/>
      <c r="CE534" s="1233"/>
      <c r="CF534" s="1233"/>
      <c r="CG534" s="1233"/>
      <c r="CH534" s="1233"/>
      <c r="CI534" s="1233"/>
      <c r="CJ534" s="1233"/>
      <c r="CK534" s="1233"/>
      <c r="CL534" s="1233"/>
      <c r="CM534" s="1233"/>
      <c r="CN534" s="1233"/>
      <c r="CO534" s="1233"/>
      <c r="CP534" s="1233"/>
      <c r="CQ534" s="1233"/>
      <c r="CR534" s="1233"/>
      <c r="CS534" s="1233"/>
      <c r="CT534" s="1233"/>
      <c r="CU534" s="1233"/>
      <c r="CV534" s="1233"/>
      <c r="CW534" s="1233"/>
      <c r="CX534" s="1233"/>
      <c r="CY534" s="1233"/>
      <c r="CZ534" s="1233"/>
      <c r="DA534" s="1233"/>
      <c r="DB534" s="1233"/>
      <c r="DC534" s="1233"/>
      <c r="DD534" s="1233"/>
      <c r="DE534" s="1233"/>
      <c r="DF534" s="1233"/>
      <c r="DG534" s="1233"/>
      <c r="DH534" s="1233"/>
      <c r="DI534" s="1233"/>
      <c r="DJ534" s="1233"/>
      <c r="DK534" s="1233"/>
      <c r="DL534" s="1233"/>
      <c r="DM534" s="1233"/>
      <c r="DN534" s="1233"/>
      <c r="DO534" s="1233"/>
      <c r="DP534" s="1233"/>
      <c r="DQ534" s="1233"/>
      <c r="DR534" s="1233"/>
      <c r="DS534" s="1233"/>
      <c r="DT534" s="1233"/>
      <c r="DU534" s="1233"/>
      <c r="DV534" s="1233"/>
      <c r="DW534" s="1233"/>
      <c r="DX534" s="1233"/>
      <c r="DY534" s="1233"/>
      <c r="DZ534" s="1233"/>
      <c r="EA534" s="1233"/>
      <c r="EB534" s="1233"/>
      <c r="EC534" s="1233"/>
      <c r="ED534" s="1233"/>
      <c r="EE534" s="1233"/>
      <c r="EF534" s="1233"/>
      <c r="EG534" s="1233"/>
      <c r="EH534" s="1253"/>
      <c r="EI534" s="1253"/>
      <c r="EJ534" s="1253"/>
      <c r="EK534" s="1253"/>
      <c r="EM534" s="1233"/>
      <c r="EN534" s="1233"/>
      <c r="EO534" s="1233"/>
      <c r="EP534" s="1233"/>
      <c r="EQ534" s="1233"/>
      <c r="ER534" s="1233"/>
      <c r="ES534" s="1233"/>
      <c r="ET534" s="1233"/>
      <c r="EU534" s="1233"/>
      <c r="EV534" s="1233"/>
      <c r="EW534" s="1233"/>
      <c r="EX534" s="1233"/>
      <c r="EY534" s="1233"/>
      <c r="EZ534" s="1233"/>
      <c r="FA534" s="1233"/>
      <c r="FB534" s="1233"/>
      <c r="FC534" s="1233"/>
      <c r="FD534" s="1233"/>
      <c r="FE534" s="1233"/>
      <c r="FF534" s="1233"/>
      <c r="FG534" s="1233"/>
      <c r="FH534" s="1233"/>
      <c r="FI534" s="1233"/>
      <c r="FJ534" s="1233"/>
      <c r="FK534" s="1233"/>
      <c r="FL534" s="1233"/>
      <c r="FM534" s="1233"/>
      <c r="FN534" s="1233"/>
      <c r="FO534" s="1233"/>
      <c r="FP534" s="1233"/>
      <c r="FQ534" s="1233"/>
      <c r="FR534" s="1233"/>
      <c r="FS534" s="1233"/>
      <c r="FT534" s="1233"/>
      <c r="FU534" s="1233"/>
      <c r="FV534" s="1233"/>
      <c r="FW534" s="1233"/>
      <c r="FX534" s="1233"/>
      <c r="FY534" s="1233"/>
      <c r="FZ534" s="1233"/>
      <c r="GA534" s="1233"/>
      <c r="GB534" s="1233"/>
      <c r="GC534" s="1233"/>
      <c r="GD534" s="1233"/>
      <c r="GE534" s="1233"/>
      <c r="GF534" s="1233"/>
      <c r="GG534" s="1233"/>
      <c r="GH534" s="1233"/>
      <c r="GI534" s="1233"/>
      <c r="GJ534" s="1233"/>
      <c r="GK534" s="1233"/>
      <c r="GL534" s="1233"/>
      <c r="GM534" s="1233"/>
      <c r="GN534" s="1233"/>
      <c r="GO534" s="1233"/>
      <c r="GP534" s="1233"/>
      <c r="GQ534" s="1233"/>
      <c r="GR534" s="1233"/>
      <c r="GS534" s="1233"/>
      <c r="GT534" s="1233"/>
      <c r="GU534" s="1233"/>
      <c r="GV534" s="1233"/>
      <c r="GW534" s="1233"/>
      <c r="GX534" s="1233"/>
      <c r="GY534" s="1233"/>
      <c r="GZ534" s="1233"/>
      <c r="HA534" s="1233"/>
      <c r="HB534" s="1233"/>
      <c r="HC534" s="1233"/>
      <c r="HD534" s="1233"/>
      <c r="HE534" s="1233"/>
      <c r="HF534" s="1233"/>
      <c r="HG534" s="1233"/>
      <c r="HH534" s="1233"/>
      <c r="HI534" s="1233"/>
      <c r="HJ534" s="1233"/>
      <c r="HK534" s="1233"/>
      <c r="HL534" s="1233"/>
      <c r="HM534" s="1233"/>
      <c r="HN534" s="1233"/>
      <c r="HO534" s="1233"/>
    </row>
    <row r="535" spans="32:223" s="325" customFormat="1" x14ac:dyDescent="0.2">
      <c r="AF535" s="932"/>
      <c r="AG535" s="932"/>
      <c r="AH535" s="932"/>
      <c r="AI535" s="932"/>
      <c r="AJ535" s="932"/>
      <c r="AK535" s="932"/>
      <c r="AL535" s="932"/>
      <c r="AM535" s="932"/>
      <c r="AN535" s="932"/>
      <c r="AP535" s="932"/>
      <c r="AQ535" s="932"/>
      <c r="AR535" s="932"/>
      <c r="AS535" s="932"/>
      <c r="AT535" s="932"/>
      <c r="AU535" s="932"/>
      <c r="AV535" s="932"/>
      <c r="AW535" s="932"/>
      <c r="AX535" s="932"/>
      <c r="BA535" s="1253"/>
      <c r="BB535" s="1253"/>
      <c r="BC535" s="1253"/>
      <c r="BE535" s="1233"/>
      <c r="BF535" s="1233"/>
      <c r="BG535" s="1233"/>
      <c r="BH535" s="1233"/>
      <c r="BI535" s="1233"/>
      <c r="BJ535" s="1233"/>
      <c r="BK535" s="1233"/>
      <c r="BL535" s="1233"/>
      <c r="BM535" s="1233"/>
      <c r="BN535" s="1233"/>
      <c r="BO535" s="1233"/>
      <c r="BP535" s="1233"/>
      <c r="BQ535" s="1233"/>
      <c r="BR535" s="1233"/>
      <c r="BS535" s="1233"/>
      <c r="BT535" s="1233"/>
      <c r="BU535" s="1233"/>
      <c r="BV535" s="1233"/>
      <c r="BW535" s="1233"/>
      <c r="BX535" s="1233"/>
      <c r="BY535" s="1233"/>
      <c r="BZ535" s="1233"/>
      <c r="CA535" s="1233"/>
      <c r="CB535" s="1233"/>
      <c r="CC535" s="1233"/>
      <c r="CD535" s="1233"/>
      <c r="CE535" s="1233"/>
      <c r="CF535" s="1233"/>
      <c r="CG535" s="1233"/>
      <c r="CH535" s="1233"/>
      <c r="CI535" s="1233"/>
      <c r="CJ535" s="1233"/>
      <c r="CK535" s="1233"/>
      <c r="CL535" s="1233"/>
      <c r="CM535" s="1233"/>
      <c r="CN535" s="1233"/>
      <c r="CO535" s="1233"/>
      <c r="CP535" s="1233"/>
      <c r="CQ535" s="1233"/>
      <c r="CR535" s="1233"/>
      <c r="CS535" s="1233"/>
      <c r="CT535" s="1233"/>
      <c r="CU535" s="1233"/>
      <c r="CV535" s="1233"/>
      <c r="CW535" s="1233"/>
      <c r="CX535" s="1233"/>
      <c r="CY535" s="1233"/>
      <c r="CZ535" s="1233"/>
      <c r="DA535" s="1233"/>
      <c r="DB535" s="1233"/>
      <c r="DC535" s="1233"/>
      <c r="DD535" s="1233"/>
      <c r="DE535" s="1233"/>
      <c r="DF535" s="1233"/>
      <c r="DG535" s="1233"/>
      <c r="DH535" s="1233"/>
      <c r="DI535" s="1233"/>
      <c r="DJ535" s="1233"/>
      <c r="DK535" s="1233"/>
      <c r="DL535" s="1233"/>
      <c r="DM535" s="1233"/>
      <c r="DN535" s="1233"/>
      <c r="DO535" s="1233"/>
      <c r="DP535" s="1233"/>
      <c r="DQ535" s="1233"/>
      <c r="DR535" s="1233"/>
      <c r="DS535" s="1233"/>
      <c r="DT535" s="1233"/>
      <c r="DU535" s="1233"/>
      <c r="DV535" s="1233"/>
      <c r="DW535" s="1233"/>
      <c r="DX535" s="1233"/>
      <c r="DY535" s="1233"/>
      <c r="DZ535" s="1233"/>
      <c r="EA535" s="1233"/>
      <c r="EB535" s="1233"/>
      <c r="EC535" s="1233"/>
      <c r="ED535" s="1233"/>
      <c r="EE535" s="1233"/>
      <c r="EF535" s="1233"/>
      <c r="EG535" s="1233"/>
      <c r="EH535" s="1253"/>
      <c r="EI535" s="1253"/>
      <c r="EJ535" s="1253"/>
      <c r="EK535" s="1253"/>
      <c r="EM535" s="1233"/>
      <c r="EN535" s="1233"/>
      <c r="EO535" s="1233"/>
      <c r="EP535" s="1233"/>
      <c r="EQ535" s="1233"/>
      <c r="ER535" s="1233"/>
      <c r="ES535" s="1233"/>
      <c r="ET535" s="1233"/>
      <c r="EU535" s="1233"/>
      <c r="EV535" s="1233"/>
      <c r="EW535" s="1233"/>
      <c r="EX535" s="1233"/>
      <c r="EY535" s="1233"/>
      <c r="EZ535" s="1233"/>
      <c r="FA535" s="1233"/>
      <c r="FB535" s="1233"/>
      <c r="FC535" s="1233"/>
      <c r="FD535" s="1233"/>
      <c r="FE535" s="1233"/>
      <c r="FF535" s="1233"/>
      <c r="FG535" s="1233"/>
      <c r="FH535" s="1233"/>
      <c r="FI535" s="1233"/>
      <c r="FJ535" s="1233"/>
      <c r="FK535" s="1233"/>
      <c r="FL535" s="1233"/>
      <c r="FM535" s="1233"/>
      <c r="FN535" s="1233"/>
      <c r="FO535" s="1233"/>
      <c r="FP535" s="1233"/>
      <c r="FQ535" s="1233"/>
      <c r="FR535" s="1233"/>
      <c r="FS535" s="1233"/>
      <c r="FT535" s="1233"/>
      <c r="FU535" s="1233"/>
      <c r="FV535" s="1233"/>
      <c r="FW535" s="1233"/>
      <c r="FX535" s="1233"/>
      <c r="FY535" s="1233"/>
      <c r="FZ535" s="1233"/>
      <c r="GA535" s="1233"/>
      <c r="GB535" s="1233"/>
      <c r="GC535" s="1233"/>
      <c r="GD535" s="1233"/>
      <c r="GE535" s="1233"/>
      <c r="GF535" s="1233"/>
      <c r="GG535" s="1233"/>
      <c r="GH535" s="1233"/>
      <c r="GI535" s="1233"/>
      <c r="GJ535" s="1233"/>
      <c r="GK535" s="1233"/>
      <c r="GL535" s="1233"/>
      <c r="GM535" s="1233"/>
      <c r="GN535" s="1233"/>
      <c r="GO535" s="1233"/>
      <c r="GP535" s="1233"/>
      <c r="GQ535" s="1233"/>
      <c r="GR535" s="1233"/>
      <c r="GS535" s="1233"/>
      <c r="GT535" s="1233"/>
      <c r="GU535" s="1233"/>
      <c r="GV535" s="1233"/>
      <c r="GW535" s="1233"/>
      <c r="GX535" s="1233"/>
      <c r="GY535" s="1233"/>
      <c r="GZ535" s="1233"/>
      <c r="HA535" s="1233"/>
      <c r="HB535" s="1233"/>
      <c r="HC535" s="1233"/>
      <c r="HD535" s="1233"/>
      <c r="HE535" s="1233"/>
      <c r="HF535" s="1233"/>
      <c r="HG535" s="1233"/>
      <c r="HH535" s="1233"/>
      <c r="HI535" s="1233"/>
      <c r="HJ535" s="1233"/>
      <c r="HK535" s="1233"/>
      <c r="HL535" s="1233"/>
      <c r="HM535" s="1233"/>
      <c r="HN535" s="1233"/>
      <c r="HO535" s="1233"/>
    </row>
    <row r="536" spans="32:223" s="325" customFormat="1" x14ac:dyDescent="0.2">
      <c r="AF536" s="932"/>
      <c r="AG536" s="932"/>
      <c r="AH536" s="932"/>
      <c r="AI536" s="932"/>
      <c r="AJ536" s="932"/>
      <c r="AK536" s="932"/>
      <c r="AL536" s="932"/>
      <c r="AM536" s="932"/>
      <c r="AN536" s="932"/>
      <c r="AP536" s="932"/>
      <c r="AQ536" s="932"/>
      <c r="AR536" s="932"/>
      <c r="AS536" s="932"/>
      <c r="AT536" s="932"/>
      <c r="AU536" s="932"/>
      <c r="AV536" s="932"/>
      <c r="AW536" s="932"/>
      <c r="AX536" s="932"/>
      <c r="BA536" s="1253"/>
      <c r="BB536" s="1253"/>
      <c r="BC536" s="1253"/>
      <c r="BE536" s="1233"/>
      <c r="BF536" s="1233"/>
      <c r="BG536" s="1233"/>
      <c r="BH536" s="1233"/>
      <c r="BI536" s="1233"/>
      <c r="BJ536" s="1233"/>
      <c r="BK536" s="1233"/>
      <c r="BL536" s="1233"/>
      <c r="BM536" s="1233"/>
      <c r="BN536" s="1233"/>
      <c r="BO536" s="1233"/>
      <c r="BP536" s="1233"/>
      <c r="BQ536" s="1233"/>
      <c r="BR536" s="1233"/>
      <c r="BS536" s="1233"/>
      <c r="BT536" s="1233"/>
      <c r="BU536" s="1233"/>
      <c r="BV536" s="1233"/>
      <c r="BW536" s="1233"/>
      <c r="BX536" s="1233"/>
      <c r="BY536" s="1233"/>
      <c r="BZ536" s="1233"/>
      <c r="CA536" s="1233"/>
      <c r="CB536" s="1233"/>
      <c r="CC536" s="1233"/>
      <c r="CD536" s="1233"/>
      <c r="CE536" s="1233"/>
      <c r="CF536" s="1233"/>
      <c r="CG536" s="1233"/>
      <c r="CH536" s="1233"/>
      <c r="CI536" s="1233"/>
      <c r="CJ536" s="1233"/>
      <c r="CK536" s="1233"/>
      <c r="CL536" s="1233"/>
      <c r="CM536" s="1233"/>
      <c r="CN536" s="1233"/>
      <c r="CO536" s="1233"/>
      <c r="CP536" s="1233"/>
      <c r="CQ536" s="1233"/>
      <c r="CR536" s="1233"/>
      <c r="CS536" s="1233"/>
      <c r="CT536" s="1233"/>
      <c r="CU536" s="1233"/>
      <c r="CV536" s="1233"/>
      <c r="CW536" s="1233"/>
      <c r="CX536" s="1233"/>
      <c r="CY536" s="1233"/>
      <c r="CZ536" s="1233"/>
      <c r="DA536" s="1233"/>
      <c r="DB536" s="1233"/>
      <c r="DC536" s="1233"/>
      <c r="DD536" s="1233"/>
      <c r="DE536" s="1233"/>
      <c r="DF536" s="1233"/>
      <c r="DG536" s="1233"/>
      <c r="DH536" s="1233"/>
      <c r="DI536" s="1233"/>
      <c r="DJ536" s="1233"/>
      <c r="DK536" s="1233"/>
      <c r="DL536" s="1233"/>
      <c r="DM536" s="1233"/>
      <c r="DN536" s="1233"/>
      <c r="DO536" s="1233"/>
      <c r="DP536" s="1233"/>
      <c r="DQ536" s="1233"/>
      <c r="DR536" s="1233"/>
      <c r="DS536" s="1233"/>
      <c r="DT536" s="1233"/>
      <c r="DU536" s="1233"/>
      <c r="DV536" s="1233"/>
      <c r="DW536" s="1233"/>
      <c r="DX536" s="1233"/>
      <c r="DY536" s="1233"/>
      <c r="DZ536" s="1233"/>
      <c r="EA536" s="1233"/>
      <c r="EB536" s="1233"/>
      <c r="EC536" s="1233"/>
      <c r="ED536" s="1233"/>
      <c r="EE536" s="1233"/>
      <c r="EF536" s="1233"/>
      <c r="EG536" s="1233"/>
      <c r="EH536" s="1253"/>
      <c r="EI536" s="1253"/>
      <c r="EJ536" s="1253"/>
      <c r="EK536" s="1253"/>
      <c r="EM536" s="1233"/>
      <c r="EN536" s="1233"/>
      <c r="EO536" s="1233"/>
      <c r="EP536" s="1233"/>
      <c r="EQ536" s="1233"/>
      <c r="ER536" s="1233"/>
      <c r="ES536" s="1233"/>
      <c r="ET536" s="1233"/>
      <c r="EU536" s="1233"/>
      <c r="EV536" s="1233"/>
      <c r="EW536" s="1233"/>
      <c r="EX536" s="1233"/>
      <c r="EY536" s="1233"/>
      <c r="EZ536" s="1233"/>
      <c r="FA536" s="1233"/>
      <c r="FB536" s="1233"/>
      <c r="FC536" s="1233"/>
      <c r="FD536" s="1233"/>
      <c r="FE536" s="1233"/>
      <c r="FF536" s="1233"/>
      <c r="FG536" s="1233"/>
      <c r="FH536" s="1233"/>
      <c r="FI536" s="1233"/>
      <c r="FJ536" s="1233"/>
      <c r="FK536" s="1233"/>
      <c r="FL536" s="1233"/>
      <c r="FM536" s="1233"/>
      <c r="FN536" s="1233"/>
      <c r="FO536" s="1233"/>
      <c r="FP536" s="1233"/>
      <c r="FQ536" s="1233"/>
      <c r="FR536" s="1233"/>
      <c r="FS536" s="1233"/>
      <c r="FT536" s="1233"/>
      <c r="FU536" s="1233"/>
      <c r="FV536" s="1233"/>
      <c r="FW536" s="1233"/>
      <c r="FX536" s="1233"/>
      <c r="FY536" s="1233"/>
      <c r="FZ536" s="1233"/>
      <c r="GA536" s="1233"/>
      <c r="GB536" s="1233"/>
      <c r="GC536" s="1233"/>
      <c r="GD536" s="1233"/>
      <c r="GE536" s="1233"/>
      <c r="GF536" s="1233"/>
      <c r="GG536" s="1233"/>
      <c r="GH536" s="1233"/>
      <c r="GI536" s="1233"/>
      <c r="GJ536" s="1233"/>
      <c r="GK536" s="1233"/>
      <c r="GL536" s="1233"/>
      <c r="GM536" s="1233"/>
      <c r="GN536" s="1233"/>
      <c r="GO536" s="1233"/>
      <c r="GP536" s="1233"/>
      <c r="GQ536" s="1233"/>
      <c r="GR536" s="1233"/>
      <c r="GS536" s="1233"/>
      <c r="GT536" s="1233"/>
      <c r="GU536" s="1233"/>
      <c r="GV536" s="1233"/>
      <c r="GW536" s="1233"/>
      <c r="GX536" s="1233"/>
      <c r="GY536" s="1233"/>
      <c r="GZ536" s="1233"/>
      <c r="HA536" s="1233"/>
      <c r="HB536" s="1233"/>
      <c r="HC536" s="1233"/>
      <c r="HD536" s="1233"/>
      <c r="HE536" s="1233"/>
      <c r="HF536" s="1233"/>
      <c r="HG536" s="1233"/>
      <c r="HH536" s="1233"/>
      <c r="HI536" s="1233"/>
      <c r="HJ536" s="1233"/>
      <c r="HK536" s="1233"/>
      <c r="HL536" s="1233"/>
      <c r="HM536" s="1233"/>
      <c r="HN536" s="1233"/>
      <c r="HO536" s="1233"/>
    </row>
    <row r="537" spans="32:223" s="325" customFormat="1" x14ac:dyDescent="0.2">
      <c r="AF537" s="932"/>
      <c r="AG537" s="932"/>
      <c r="AH537" s="932"/>
      <c r="AI537" s="932"/>
      <c r="AJ537" s="932"/>
      <c r="AK537" s="932"/>
      <c r="AL537" s="932"/>
      <c r="AM537" s="932"/>
      <c r="AN537" s="932"/>
      <c r="AP537" s="932"/>
      <c r="AQ537" s="932"/>
      <c r="AR537" s="932"/>
      <c r="AS537" s="932"/>
      <c r="AT537" s="932"/>
      <c r="AU537" s="932"/>
      <c r="AV537" s="932"/>
      <c r="AW537" s="932"/>
      <c r="AX537" s="932"/>
      <c r="BA537" s="1253"/>
      <c r="BB537" s="1253"/>
      <c r="BC537" s="1253"/>
      <c r="BE537" s="1233"/>
      <c r="BF537" s="1233"/>
      <c r="BG537" s="1233"/>
      <c r="BH537" s="1233"/>
      <c r="BI537" s="1233"/>
      <c r="BJ537" s="1233"/>
      <c r="BK537" s="1233"/>
      <c r="BL537" s="1233"/>
      <c r="BM537" s="1233"/>
      <c r="BN537" s="1233"/>
      <c r="BO537" s="1233"/>
      <c r="BP537" s="1233"/>
      <c r="BQ537" s="1233"/>
      <c r="BR537" s="1233"/>
      <c r="BS537" s="1233"/>
      <c r="BT537" s="1233"/>
      <c r="BU537" s="1233"/>
      <c r="BV537" s="1233"/>
      <c r="BW537" s="1233"/>
      <c r="BX537" s="1233"/>
      <c r="BY537" s="1233"/>
      <c r="BZ537" s="1233"/>
      <c r="CA537" s="1233"/>
      <c r="CB537" s="1233"/>
      <c r="CC537" s="1233"/>
      <c r="CD537" s="1233"/>
      <c r="CE537" s="1233"/>
      <c r="CF537" s="1233"/>
      <c r="CG537" s="1233"/>
      <c r="CH537" s="1233"/>
      <c r="CI537" s="1233"/>
      <c r="CJ537" s="1233"/>
      <c r="CK537" s="1233"/>
      <c r="CL537" s="1233"/>
      <c r="CM537" s="1233"/>
      <c r="CN537" s="1233"/>
      <c r="CO537" s="1233"/>
      <c r="CP537" s="1233"/>
      <c r="CQ537" s="1233"/>
      <c r="CR537" s="1233"/>
      <c r="CS537" s="1233"/>
      <c r="CT537" s="1233"/>
      <c r="CU537" s="1233"/>
      <c r="CV537" s="1233"/>
      <c r="CW537" s="1233"/>
      <c r="CX537" s="1233"/>
      <c r="CY537" s="1233"/>
      <c r="CZ537" s="1233"/>
      <c r="DA537" s="1233"/>
      <c r="DB537" s="1233"/>
      <c r="DC537" s="1233"/>
      <c r="DD537" s="1233"/>
      <c r="DE537" s="1233"/>
      <c r="DF537" s="1233"/>
      <c r="DG537" s="1233"/>
      <c r="DH537" s="1233"/>
      <c r="DI537" s="1233"/>
      <c r="DJ537" s="1233"/>
      <c r="DK537" s="1233"/>
      <c r="DL537" s="1233"/>
      <c r="DM537" s="1233"/>
      <c r="DN537" s="1233"/>
      <c r="DO537" s="1233"/>
      <c r="DP537" s="1233"/>
      <c r="DQ537" s="1233"/>
      <c r="DR537" s="1233"/>
      <c r="DS537" s="1233"/>
      <c r="DT537" s="1233"/>
      <c r="DU537" s="1233"/>
      <c r="DV537" s="1233"/>
      <c r="DW537" s="1233"/>
      <c r="DX537" s="1233"/>
      <c r="DY537" s="1233"/>
      <c r="DZ537" s="1233"/>
      <c r="EA537" s="1233"/>
      <c r="EB537" s="1233"/>
      <c r="EC537" s="1233"/>
      <c r="ED537" s="1233"/>
      <c r="EE537" s="1233"/>
      <c r="EF537" s="1233"/>
      <c r="EG537" s="1233"/>
      <c r="EH537" s="1253"/>
      <c r="EI537" s="1253"/>
      <c r="EJ537" s="1253"/>
      <c r="EK537" s="1253"/>
      <c r="EM537" s="1233"/>
      <c r="EN537" s="1233"/>
      <c r="EO537" s="1233"/>
      <c r="EP537" s="1233"/>
      <c r="EQ537" s="1233"/>
      <c r="ER537" s="1233"/>
      <c r="ES537" s="1233"/>
      <c r="ET537" s="1233"/>
      <c r="EU537" s="1233"/>
      <c r="EV537" s="1233"/>
      <c r="EW537" s="1233"/>
      <c r="EX537" s="1233"/>
      <c r="EY537" s="1233"/>
      <c r="EZ537" s="1233"/>
      <c r="FA537" s="1233"/>
      <c r="FB537" s="1233"/>
      <c r="FC537" s="1233"/>
      <c r="FD537" s="1233"/>
      <c r="FE537" s="1233"/>
      <c r="FF537" s="1233"/>
      <c r="FG537" s="1233"/>
      <c r="FH537" s="1233"/>
      <c r="FI537" s="1233"/>
      <c r="FJ537" s="1233"/>
      <c r="FK537" s="1233"/>
      <c r="FL537" s="1233"/>
      <c r="FM537" s="1233"/>
      <c r="FN537" s="1233"/>
      <c r="FO537" s="1233"/>
      <c r="FP537" s="1233"/>
      <c r="FQ537" s="1233"/>
      <c r="FR537" s="1233"/>
      <c r="FS537" s="1233"/>
      <c r="FT537" s="1233"/>
      <c r="FU537" s="1233"/>
      <c r="FV537" s="1233"/>
      <c r="FW537" s="1233"/>
      <c r="FX537" s="1233"/>
      <c r="FY537" s="1233"/>
      <c r="FZ537" s="1233"/>
      <c r="GA537" s="1233"/>
      <c r="GB537" s="1233"/>
      <c r="GC537" s="1233"/>
      <c r="GD537" s="1233"/>
      <c r="GE537" s="1233"/>
      <c r="GF537" s="1233"/>
      <c r="GG537" s="1233"/>
      <c r="GH537" s="1233"/>
      <c r="GI537" s="1233"/>
      <c r="GJ537" s="1233"/>
      <c r="GK537" s="1233"/>
      <c r="GL537" s="1233"/>
      <c r="GM537" s="1233"/>
      <c r="GN537" s="1233"/>
      <c r="GO537" s="1233"/>
      <c r="GP537" s="1233"/>
      <c r="GQ537" s="1233"/>
      <c r="GR537" s="1233"/>
      <c r="GS537" s="1233"/>
      <c r="GT537" s="1233"/>
      <c r="GU537" s="1233"/>
      <c r="GV537" s="1233"/>
      <c r="GW537" s="1233"/>
      <c r="GX537" s="1233"/>
      <c r="GY537" s="1233"/>
      <c r="GZ537" s="1233"/>
      <c r="HA537" s="1233"/>
      <c r="HB537" s="1233"/>
      <c r="HC537" s="1233"/>
      <c r="HD537" s="1233"/>
      <c r="HE537" s="1233"/>
      <c r="HF537" s="1233"/>
      <c r="HG537" s="1233"/>
      <c r="HH537" s="1233"/>
      <c r="HI537" s="1233"/>
      <c r="HJ537" s="1233"/>
      <c r="HK537" s="1233"/>
      <c r="HL537" s="1233"/>
      <c r="HM537" s="1233"/>
      <c r="HN537" s="1233"/>
      <c r="HO537" s="1233"/>
    </row>
    <row r="538" spans="32:223" s="325" customFormat="1" x14ac:dyDescent="0.2">
      <c r="AF538" s="932"/>
      <c r="AG538" s="932"/>
      <c r="AH538" s="932"/>
      <c r="AI538" s="932"/>
      <c r="AJ538" s="932"/>
      <c r="AK538" s="932"/>
      <c r="AL538" s="932"/>
      <c r="AM538" s="932"/>
      <c r="AN538" s="932"/>
      <c r="AP538" s="932"/>
      <c r="AQ538" s="932"/>
      <c r="AR538" s="932"/>
      <c r="AS538" s="932"/>
      <c r="AT538" s="932"/>
      <c r="AU538" s="932"/>
      <c r="AV538" s="932"/>
      <c r="AW538" s="932"/>
      <c r="AX538" s="932"/>
      <c r="BA538" s="1253"/>
      <c r="BB538" s="1253"/>
      <c r="BC538" s="1253"/>
      <c r="BE538" s="1233"/>
      <c r="BF538" s="1233"/>
      <c r="BG538" s="1233"/>
      <c r="BH538" s="1233"/>
      <c r="BI538" s="1233"/>
      <c r="BJ538" s="1233"/>
      <c r="BK538" s="1233"/>
      <c r="BL538" s="1233"/>
      <c r="BM538" s="1233"/>
      <c r="BN538" s="1233"/>
      <c r="BO538" s="1233"/>
      <c r="BP538" s="1233"/>
      <c r="BQ538" s="1233"/>
      <c r="BR538" s="1233"/>
      <c r="BS538" s="1233"/>
      <c r="BT538" s="1233"/>
      <c r="BU538" s="1233"/>
      <c r="BV538" s="1233"/>
      <c r="BW538" s="1233"/>
      <c r="BX538" s="1233"/>
      <c r="BY538" s="1233"/>
      <c r="BZ538" s="1233"/>
      <c r="CA538" s="1233"/>
      <c r="CB538" s="1233"/>
      <c r="CC538" s="1233"/>
      <c r="CD538" s="1233"/>
      <c r="CE538" s="1233"/>
      <c r="CF538" s="1233"/>
      <c r="CG538" s="1233"/>
      <c r="CH538" s="1233"/>
      <c r="CI538" s="1233"/>
      <c r="CJ538" s="1233"/>
      <c r="CK538" s="1233"/>
      <c r="CL538" s="1233"/>
      <c r="CM538" s="1233"/>
      <c r="CN538" s="1233"/>
      <c r="CO538" s="1233"/>
      <c r="CP538" s="1233"/>
      <c r="CQ538" s="1233"/>
      <c r="CR538" s="1233"/>
      <c r="CS538" s="1233"/>
      <c r="CT538" s="1233"/>
      <c r="CU538" s="1233"/>
      <c r="CV538" s="1233"/>
      <c r="CW538" s="1233"/>
      <c r="CX538" s="1233"/>
      <c r="CY538" s="1233"/>
      <c r="CZ538" s="1233"/>
      <c r="DA538" s="1233"/>
      <c r="DB538" s="1233"/>
      <c r="DC538" s="1233"/>
      <c r="DD538" s="1233"/>
      <c r="DE538" s="1233"/>
      <c r="DF538" s="1233"/>
      <c r="DG538" s="1233"/>
      <c r="DH538" s="1233"/>
      <c r="DI538" s="1233"/>
      <c r="DJ538" s="1233"/>
      <c r="DK538" s="1233"/>
      <c r="DL538" s="1233"/>
      <c r="DM538" s="1233"/>
      <c r="DN538" s="1233"/>
      <c r="DO538" s="1233"/>
      <c r="DP538" s="1233"/>
      <c r="DQ538" s="1233"/>
      <c r="DR538" s="1233"/>
      <c r="DS538" s="1233"/>
      <c r="DT538" s="1233"/>
      <c r="DU538" s="1233"/>
      <c r="DV538" s="1233"/>
      <c r="DW538" s="1233"/>
      <c r="DX538" s="1233"/>
      <c r="DY538" s="1233"/>
      <c r="DZ538" s="1233"/>
      <c r="EA538" s="1233"/>
      <c r="EB538" s="1233"/>
      <c r="EC538" s="1233"/>
      <c r="ED538" s="1233"/>
      <c r="EE538" s="1233"/>
      <c r="EF538" s="1233"/>
      <c r="EG538" s="1233"/>
      <c r="EH538" s="1253"/>
      <c r="EI538" s="1253"/>
      <c r="EJ538" s="1253"/>
      <c r="EK538" s="1253"/>
      <c r="EM538" s="1233"/>
      <c r="EN538" s="1233"/>
      <c r="EO538" s="1233"/>
      <c r="EP538" s="1233"/>
      <c r="EQ538" s="1233"/>
      <c r="ER538" s="1233"/>
      <c r="ES538" s="1233"/>
      <c r="ET538" s="1233"/>
      <c r="EU538" s="1233"/>
      <c r="EV538" s="1233"/>
      <c r="EW538" s="1233"/>
      <c r="EX538" s="1233"/>
      <c r="EY538" s="1233"/>
      <c r="EZ538" s="1233"/>
      <c r="FA538" s="1233"/>
      <c r="FB538" s="1233"/>
      <c r="FC538" s="1233"/>
      <c r="FD538" s="1233"/>
      <c r="FE538" s="1233"/>
      <c r="FF538" s="1233"/>
      <c r="FG538" s="1233"/>
      <c r="FH538" s="1233"/>
      <c r="FI538" s="1233"/>
      <c r="FJ538" s="1233"/>
      <c r="FK538" s="1233"/>
      <c r="FL538" s="1233"/>
      <c r="FM538" s="1233"/>
      <c r="FN538" s="1233"/>
      <c r="FO538" s="1233"/>
      <c r="FP538" s="1233"/>
      <c r="FQ538" s="1233"/>
      <c r="FR538" s="1233"/>
      <c r="FS538" s="1233"/>
      <c r="FT538" s="1233"/>
      <c r="FU538" s="1233"/>
      <c r="FV538" s="1233"/>
      <c r="FW538" s="1233"/>
      <c r="FX538" s="1233"/>
      <c r="FY538" s="1233"/>
      <c r="FZ538" s="1233"/>
      <c r="GA538" s="1233"/>
      <c r="GB538" s="1233"/>
      <c r="GC538" s="1233"/>
      <c r="GD538" s="1233"/>
      <c r="GE538" s="1233"/>
      <c r="GF538" s="1233"/>
      <c r="GG538" s="1233"/>
      <c r="GH538" s="1233"/>
      <c r="GI538" s="1233"/>
      <c r="GJ538" s="1233"/>
      <c r="GK538" s="1233"/>
      <c r="GL538" s="1233"/>
      <c r="GM538" s="1233"/>
      <c r="GN538" s="1233"/>
      <c r="GO538" s="1233"/>
      <c r="GP538" s="1233"/>
      <c r="GQ538" s="1233"/>
      <c r="GR538" s="1233"/>
      <c r="GS538" s="1233"/>
      <c r="GT538" s="1233"/>
      <c r="GU538" s="1233"/>
      <c r="GV538" s="1233"/>
      <c r="GW538" s="1233"/>
      <c r="GX538" s="1233"/>
      <c r="GY538" s="1233"/>
      <c r="GZ538" s="1233"/>
      <c r="HA538" s="1233"/>
      <c r="HB538" s="1233"/>
      <c r="HC538" s="1233"/>
      <c r="HD538" s="1233"/>
      <c r="HE538" s="1233"/>
      <c r="HF538" s="1233"/>
      <c r="HG538" s="1233"/>
      <c r="HH538" s="1233"/>
      <c r="HI538" s="1233"/>
      <c r="HJ538" s="1233"/>
      <c r="HK538" s="1233"/>
      <c r="HL538" s="1233"/>
      <c r="HM538" s="1233"/>
      <c r="HN538" s="1233"/>
      <c r="HO538" s="1233"/>
    </row>
    <row r="539" spans="32:223" s="325" customFormat="1" x14ac:dyDescent="0.2">
      <c r="AF539" s="932"/>
      <c r="AG539" s="932"/>
      <c r="AH539" s="932"/>
      <c r="AI539" s="932"/>
      <c r="AJ539" s="932"/>
      <c r="AK539" s="932"/>
      <c r="AL539" s="932"/>
      <c r="AM539" s="932"/>
      <c r="AN539" s="932"/>
      <c r="AP539" s="932"/>
      <c r="AQ539" s="932"/>
      <c r="AR539" s="932"/>
      <c r="AS539" s="932"/>
      <c r="AT539" s="932"/>
      <c r="AU539" s="932"/>
      <c r="AV539" s="932"/>
      <c r="AW539" s="932"/>
      <c r="AX539" s="932"/>
      <c r="BA539" s="1253"/>
      <c r="BB539" s="1253"/>
      <c r="BC539" s="1253"/>
      <c r="BE539" s="1233"/>
      <c r="BF539" s="1233"/>
      <c r="BG539" s="1233"/>
      <c r="BH539" s="1233"/>
      <c r="BI539" s="1233"/>
      <c r="BJ539" s="1233"/>
      <c r="BK539" s="1233"/>
      <c r="BL539" s="1233"/>
      <c r="BM539" s="1233"/>
      <c r="BN539" s="1233"/>
      <c r="BO539" s="1233"/>
      <c r="BP539" s="1233"/>
      <c r="BQ539" s="1233"/>
      <c r="BR539" s="1233"/>
      <c r="BS539" s="1233"/>
      <c r="BT539" s="1233"/>
      <c r="BU539" s="1233"/>
      <c r="BV539" s="1233"/>
      <c r="BW539" s="1233"/>
      <c r="BX539" s="1233"/>
      <c r="BY539" s="1233"/>
      <c r="BZ539" s="1233"/>
      <c r="CA539" s="1233"/>
      <c r="CB539" s="1233"/>
      <c r="CC539" s="1233"/>
      <c r="CD539" s="1233"/>
      <c r="CE539" s="1233"/>
      <c r="CF539" s="1233"/>
      <c r="CG539" s="1233"/>
      <c r="CH539" s="1233"/>
      <c r="CI539" s="1233"/>
      <c r="CJ539" s="1233"/>
      <c r="CK539" s="1233"/>
      <c r="CL539" s="1233"/>
      <c r="CM539" s="1233"/>
      <c r="CN539" s="1233"/>
      <c r="CO539" s="1233"/>
      <c r="CP539" s="1233"/>
      <c r="CQ539" s="1233"/>
      <c r="CR539" s="1233"/>
      <c r="CS539" s="1233"/>
      <c r="CT539" s="1233"/>
      <c r="CU539" s="1233"/>
      <c r="CV539" s="1233"/>
      <c r="CW539" s="1233"/>
      <c r="CX539" s="1233"/>
      <c r="CY539" s="1233"/>
      <c r="CZ539" s="1233"/>
      <c r="DA539" s="1233"/>
      <c r="DB539" s="1233"/>
      <c r="DC539" s="1233"/>
      <c r="DD539" s="1233"/>
      <c r="DE539" s="1233"/>
      <c r="DF539" s="1233"/>
      <c r="DG539" s="1233"/>
      <c r="DH539" s="1233"/>
      <c r="DI539" s="1233"/>
      <c r="DJ539" s="1233"/>
      <c r="DK539" s="1233"/>
      <c r="DL539" s="1233"/>
      <c r="DM539" s="1233"/>
      <c r="DN539" s="1233"/>
      <c r="DO539" s="1233"/>
      <c r="DP539" s="1233"/>
      <c r="DQ539" s="1233"/>
      <c r="DR539" s="1233"/>
      <c r="DS539" s="1233"/>
      <c r="DT539" s="1233"/>
      <c r="DU539" s="1233"/>
      <c r="DV539" s="1233"/>
      <c r="DW539" s="1233"/>
      <c r="DX539" s="1233"/>
      <c r="DY539" s="1233"/>
      <c r="DZ539" s="1233"/>
      <c r="EA539" s="1233"/>
      <c r="EB539" s="1233"/>
      <c r="EC539" s="1233"/>
      <c r="ED539" s="1233"/>
      <c r="EE539" s="1233"/>
      <c r="EF539" s="1233"/>
      <c r="EG539" s="1233"/>
      <c r="EH539" s="1253"/>
      <c r="EI539" s="1253"/>
      <c r="EJ539" s="1253"/>
      <c r="EK539" s="1253"/>
      <c r="EM539" s="1233"/>
      <c r="EN539" s="1233"/>
      <c r="EO539" s="1233"/>
      <c r="EP539" s="1233"/>
      <c r="EQ539" s="1233"/>
      <c r="ER539" s="1233"/>
      <c r="ES539" s="1233"/>
      <c r="ET539" s="1233"/>
      <c r="EU539" s="1233"/>
      <c r="EV539" s="1233"/>
      <c r="EW539" s="1233"/>
      <c r="EX539" s="1233"/>
      <c r="EY539" s="1233"/>
      <c r="EZ539" s="1233"/>
      <c r="FA539" s="1233"/>
      <c r="FB539" s="1233"/>
      <c r="FC539" s="1233"/>
      <c r="FD539" s="1233"/>
      <c r="FE539" s="1233"/>
      <c r="FF539" s="1233"/>
      <c r="FG539" s="1233"/>
      <c r="FH539" s="1233"/>
      <c r="FI539" s="1233"/>
      <c r="FJ539" s="1233"/>
      <c r="FK539" s="1233"/>
      <c r="FL539" s="1233"/>
      <c r="FM539" s="1233"/>
      <c r="FN539" s="1233"/>
      <c r="FO539" s="1233"/>
      <c r="FP539" s="1233"/>
      <c r="FQ539" s="1233"/>
      <c r="FR539" s="1233"/>
      <c r="FS539" s="1233"/>
      <c r="FT539" s="1233"/>
      <c r="FU539" s="1233"/>
      <c r="FV539" s="1233"/>
      <c r="FW539" s="1233"/>
      <c r="FX539" s="1233"/>
      <c r="FY539" s="1233"/>
      <c r="FZ539" s="1233"/>
      <c r="GA539" s="1233"/>
      <c r="GB539" s="1233"/>
      <c r="GC539" s="1233"/>
      <c r="GD539" s="1233"/>
      <c r="GE539" s="1233"/>
      <c r="GF539" s="1233"/>
      <c r="GG539" s="1233"/>
      <c r="GH539" s="1233"/>
      <c r="GI539" s="1233"/>
      <c r="GJ539" s="1233"/>
      <c r="GK539" s="1233"/>
      <c r="GL539" s="1233"/>
      <c r="GM539" s="1233"/>
      <c r="GN539" s="1233"/>
      <c r="GO539" s="1233"/>
      <c r="GP539" s="1233"/>
      <c r="GQ539" s="1233"/>
      <c r="GR539" s="1233"/>
      <c r="GS539" s="1233"/>
      <c r="GT539" s="1233"/>
      <c r="GU539" s="1233"/>
      <c r="GV539" s="1233"/>
      <c r="GW539" s="1233"/>
      <c r="GX539" s="1233"/>
      <c r="GY539" s="1233"/>
      <c r="GZ539" s="1233"/>
      <c r="HA539" s="1233"/>
      <c r="HB539" s="1233"/>
      <c r="HC539" s="1233"/>
      <c r="HD539" s="1233"/>
      <c r="HE539" s="1233"/>
      <c r="HF539" s="1233"/>
      <c r="HG539" s="1233"/>
      <c r="HH539" s="1233"/>
      <c r="HI539" s="1233"/>
      <c r="HJ539" s="1233"/>
      <c r="HK539" s="1233"/>
      <c r="HL539" s="1233"/>
      <c r="HM539" s="1233"/>
      <c r="HN539" s="1233"/>
      <c r="HO539" s="1233"/>
    </row>
    <row r="540" spans="32:223" s="325" customFormat="1" x14ac:dyDescent="0.2">
      <c r="AF540" s="932"/>
      <c r="AG540" s="932"/>
      <c r="AH540" s="932"/>
      <c r="AI540" s="932"/>
      <c r="AJ540" s="932"/>
      <c r="AK540" s="932"/>
      <c r="AL540" s="932"/>
      <c r="AM540" s="932"/>
      <c r="AN540" s="932"/>
      <c r="AP540" s="932"/>
      <c r="AQ540" s="932"/>
      <c r="AR540" s="932"/>
      <c r="AS540" s="932"/>
      <c r="AT540" s="932"/>
      <c r="AU540" s="932"/>
      <c r="AV540" s="932"/>
      <c r="AW540" s="932"/>
      <c r="AX540" s="932"/>
      <c r="BA540" s="1253"/>
      <c r="BB540" s="1253"/>
      <c r="BC540" s="1253"/>
      <c r="BE540" s="1233"/>
      <c r="BF540" s="1233"/>
      <c r="BG540" s="1233"/>
      <c r="BH540" s="1233"/>
      <c r="BI540" s="1233"/>
      <c r="BJ540" s="1233"/>
      <c r="BK540" s="1233"/>
      <c r="BL540" s="1233"/>
      <c r="BM540" s="1233"/>
      <c r="BN540" s="1233"/>
      <c r="BO540" s="1233"/>
      <c r="BP540" s="1233"/>
      <c r="BQ540" s="1233"/>
      <c r="BR540" s="1233"/>
      <c r="BS540" s="1233"/>
      <c r="BT540" s="1233"/>
      <c r="BU540" s="1233"/>
      <c r="BV540" s="1233"/>
      <c r="BW540" s="1233"/>
      <c r="BX540" s="1233"/>
      <c r="BY540" s="1233"/>
      <c r="BZ540" s="1233"/>
      <c r="CA540" s="1233"/>
      <c r="CB540" s="1233"/>
      <c r="CC540" s="1233"/>
      <c r="CD540" s="1233"/>
      <c r="CE540" s="1233"/>
      <c r="CF540" s="1233"/>
      <c r="CG540" s="1233"/>
      <c r="CH540" s="1233"/>
      <c r="CI540" s="1233"/>
      <c r="CJ540" s="1233"/>
      <c r="CK540" s="1233"/>
      <c r="CL540" s="1233"/>
      <c r="CM540" s="1233"/>
      <c r="CN540" s="1233"/>
      <c r="CO540" s="1233"/>
      <c r="CP540" s="1233"/>
      <c r="CQ540" s="1233"/>
      <c r="CR540" s="1233"/>
      <c r="CS540" s="1233"/>
      <c r="CT540" s="1233"/>
      <c r="CU540" s="1233"/>
      <c r="CV540" s="1233"/>
      <c r="CW540" s="1233"/>
      <c r="CX540" s="1233"/>
      <c r="CY540" s="1233"/>
      <c r="CZ540" s="1233"/>
      <c r="DA540" s="1233"/>
      <c r="DB540" s="1233"/>
      <c r="DC540" s="1233"/>
      <c r="DD540" s="1233"/>
      <c r="DE540" s="1233"/>
      <c r="DF540" s="1233"/>
      <c r="DG540" s="1233"/>
      <c r="DH540" s="1233"/>
      <c r="DI540" s="1233"/>
      <c r="DJ540" s="1233"/>
      <c r="DK540" s="1233"/>
      <c r="DL540" s="1233"/>
      <c r="DM540" s="1233"/>
      <c r="DN540" s="1233"/>
      <c r="DO540" s="1233"/>
      <c r="DP540" s="1233"/>
      <c r="DQ540" s="1233"/>
      <c r="DR540" s="1233"/>
      <c r="DS540" s="1233"/>
      <c r="DT540" s="1233"/>
      <c r="DU540" s="1233"/>
      <c r="DV540" s="1233"/>
      <c r="DW540" s="1233"/>
      <c r="DX540" s="1233"/>
      <c r="DY540" s="1233"/>
      <c r="DZ540" s="1233"/>
      <c r="EA540" s="1233"/>
      <c r="EB540" s="1233"/>
      <c r="EC540" s="1233"/>
      <c r="ED540" s="1233"/>
      <c r="EE540" s="1233"/>
      <c r="EF540" s="1233"/>
      <c r="EG540" s="1233"/>
      <c r="EH540" s="1253"/>
      <c r="EI540" s="1253"/>
      <c r="EJ540" s="1253"/>
      <c r="EK540" s="1253"/>
      <c r="EM540" s="1233"/>
      <c r="EN540" s="1233"/>
      <c r="EO540" s="1233"/>
      <c r="EP540" s="1233"/>
      <c r="EQ540" s="1233"/>
      <c r="ER540" s="1233"/>
      <c r="ES540" s="1233"/>
      <c r="ET540" s="1233"/>
      <c r="EU540" s="1233"/>
      <c r="EV540" s="1233"/>
      <c r="EW540" s="1233"/>
      <c r="EX540" s="1233"/>
      <c r="EY540" s="1233"/>
      <c r="EZ540" s="1233"/>
      <c r="FA540" s="1233"/>
      <c r="FB540" s="1233"/>
      <c r="FC540" s="1233"/>
      <c r="FD540" s="1233"/>
      <c r="FE540" s="1233"/>
      <c r="FF540" s="1233"/>
      <c r="FG540" s="1233"/>
      <c r="FH540" s="1233"/>
      <c r="FI540" s="1233"/>
      <c r="FJ540" s="1233"/>
      <c r="FK540" s="1233"/>
      <c r="FL540" s="1233"/>
      <c r="FM540" s="1233"/>
      <c r="FN540" s="1233"/>
      <c r="FO540" s="1233"/>
      <c r="FP540" s="1233"/>
      <c r="FQ540" s="1233"/>
      <c r="FR540" s="1233"/>
      <c r="FS540" s="1233"/>
      <c r="FT540" s="1233"/>
      <c r="FU540" s="1233"/>
      <c r="FV540" s="1233"/>
      <c r="FW540" s="1233"/>
      <c r="FX540" s="1233"/>
      <c r="FY540" s="1233"/>
      <c r="FZ540" s="1233"/>
      <c r="GA540" s="1233"/>
      <c r="GB540" s="1233"/>
      <c r="GC540" s="1233"/>
      <c r="GD540" s="1233"/>
      <c r="GE540" s="1233"/>
      <c r="GF540" s="1233"/>
      <c r="GG540" s="1233"/>
      <c r="GH540" s="1233"/>
      <c r="GI540" s="1233"/>
      <c r="GJ540" s="1233"/>
      <c r="GK540" s="1233"/>
      <c r="GL540" s="1233"/>
      <c r="GM540" s="1233"/>
      <c r="GN540" s="1233"/>
      <c r="GO540" s="1233"/>
      <c r="GP540" s="1233"/>
      <c r="GQ540" s="1233"/>
      <c r="GR540" s="1233"/>
      <c r="GS540" s="1233"/>
      <c r="GT540" s="1233"/>
      <c r="GU540" s="1233"/>
      <c r="GV540" s="1233"/>
      <c r="GW540" s="1233"/>
      <c r="GX540" s="1233"/>
      <c r="GY540" s="1233"/>
      <c r="GZ540" s="1233"/>
      <c r="HA540" s="1233"/>
      <c r="HB540" s="1233"/>
      <c r="HC540" s="1233"/>
      <c r="HD540" s="1233"/>
      <c r="HE540" s="1233"/>
      <c r="HF540" s="1233"/>
      <c r="HG540" s="1233"/>
      <c r="HH540" s="1233"/>
      <c r="HI540" s="1233"/>
      <c r="HJ540" s="1233"/>
      <c r="HK540" s="1233"/>
      <c r="HL540" s="1233"/>
      <c r="HM540" s="1233"/>
      <c r="HN540" s="1233"/>
      <c r="HO540" s="1233"/>
    </row>
    <row r="541" spans="32:223" s="325" customFormat="1" x14ac:dyDescent="0.2">
      <c r="AF541" s="932"/>
      <c r="AG541" s="932"/>
      <c r="AH541" s="932"/>
      <c r="AI541" s="932"/>
      <c r="AJ541" s="932"/>
      <c r="AK541" s="932"/>
      <c r="AL541" s="932"/>
      <c r="AM541" s="932"/>
      <c r="AN541" s="932"/>
      <c r="AP541" s="932"/>
      <c r="AQ541" s="932"/>
      <c r="AR541" s="932"/>
      <c r="AS541" s="932"/>
      <c r="AT541" s="932"/>
      <c r="AU541" s="932"/>
      <c r="AV541" s="932"/>
      <c r="AW541" s="932"/>
      <c r="AX541" s="932"/>
      <c r="BA541" s="1253"/>
      <c r="BB541" s="1253"/>
      <c r="BC541" s="1253"/>
      <c r="BE541" s="1233"/>
      <c r="BF541" s="1233"/>
      <c r="BG541" s="1233"/>
      <c r="BH541" s="1233"/>
      <c r="BI541" s="1233"/>
      <c r="BJ541" s="1233"/>
      <c r="BK541" s="1233"/>
      <c r="BL541" s="1233"/>
      <c r="BM541" s="1233"/>
      <c r="BN541" s="1233"/>
      <c r="BO541" s="1233"/>
      <c r="BP541" s="1233"/>
      <c r="BQ541" s="1233"/>
      <c r="BR541" s="1233"/>
      <c r="BS541" s="1233"/>
      <c r="BT541" s="1233"/>
      <c r="BU541" s="1233"/>
      <c r="BV541" s="1233"/>
      <c r="BW541" s="1233"/>
      <c r="BX541" s="1233"/>
      <c r="BY541" s="1233"/>
      <c r="BZ541" s="1233"/>
      <c r="CA541" s="1233"/>
      <c r="CB541" s="1233"/>
      <c r="CC541" s="1233"/>
      <c r="CD541" s="1233"/>
      <c r="CE541" s="1233"/>
      <c r="CF541" s="1233"/>
      <c r="CG541" s="1233"/>
      <c r="CH541" s="1233"/>
      <c r="CI541" s="1233"/>
      <c r="CJ541" s="1233"/>
      <c r="CK541" s="1233"/>
      <c r="CL541" s="1233"/>
      <c r="CM541" s="1233"/>
      <c r="CN541" s="1233"/>
      <c r="CO541" s="1233"/>
      <c r="CP541" s="1233"/>
      <c r="CQ541" s="1233"/>
      <c r="CR541" s="1233"/>
      <c r="CS541" s="1233"/>
      <c r="CT541" s="1233"/>
      <c r="CU541" s="1233"/>
      <c r="CV541" s="1233"/>
      <c r="CW541" s="1233"/>
      <c r="CX541" s="1233"/>
      <c r="CY541" s="1233"/>
      <c r="CZ541" s="1233"/>
      <c r="DA541" s="1233"/>
      <c r="DB541" s="1233"/>
      <c r="DC541" s="1233"/>
      <c r="DD541" s="1233"/>
      <c r="DE541" s="1233"/>
      <c r="DF541" s="1233"/>
      <c r="DG541" s="1233"/>
      <c r="DH541" s="1233"/>
      <c r="DI541" s="1233"/>
      <c r="DJ541" s="1233"/>
      <c r="DK541" s="1233"/>
      <c r="DL541" s="1233"/>
      <c r="DM541" s="1233"/>
      <c r="DN541" s="1233"/>
      <c r="DO541" s="1233"/>
      <c r="DP541" s="1233"/>
      <c r="DQ541" s="1233"/>
      <c r="DR541" s="1233"/>
      <c r="DS541" s="1233"/>
      <c r="DT541" s="1233"/>
      <c r="DU541" s="1233"/>
      <c r="DV541" s="1233"/>
      <c r="DW541" s="1233"/>
      <c r="DX541" s="1233"/>
      <c r="DY541" s="1233"/>
      <c r="DZ541" s="1233"/>
      <c r="EA541" s="1233"/>
      <c r="EB541" s="1233"/>
      <c r="EC541" s="1233"/>
      <c r="ED541" s="1233"/>
      <c r="EE541" s="1233"/>
      <c r="EF541" s="1233"/>
      <c r="EG541" s="1233"/>
      <c r="EH541" s="1253"/>
      <c r="EI541" s="1253"/>
      <c r="EJ541" s="1253"/>
      <c r="EK541" s="1253"/>
      <c r="EM541" s="1233"/>
      <c r="EN541" s="1233"/>
      <c r="EO541" s="1233"/>
      <c r="EP541" s="1233"/>
      <c r="EQ541" s="1233"/>
      <c r="ER541" s="1233"/>
      <c r="ES541" s="1233"/>
      <c r="ET541" s="1233"/>
      <c r="EU541" s="1233"/>
      <c r="EV541" s="1233"/>
      <c r="EW541" s="1233"/>
      <c r="EX541" s="1233"/>
      <c r="EY541" s="1233"/>
      <c r="EZ541" s="1233"/>
      <c r="FA541" s="1233"/>
      <c r="FB541" s="1233"/>
      <c r="FC541" s="1233"/>
      <c r="FD541" s="1233"/>
      <c r="FE541" s="1233"/>
      <c r="FF541" s="1233"/>
      <c r="FG541" s="1233"/>
      <c r="FH541" s="1233"/>
      <c r="FI541" s="1233"/>
      <c r="FJ541" s="1233"/>
      <c r="FK541" s="1233"/>
      <c r="FL541" s="1233"/>
      <c r="FM541" s="1233"/>
      <c r="FN541" s="1233"/>
      <c r="FO541" s="1233"/>
      <c r="FP541" s="1233"/>
      <c r="FQ541" s="1233"/>
      <c r="FR541" s="1233"/>
      <c r="FS541" s="1233"/>
      <c r="FT541" s="1233"/>
      <c r="FU541" s="1233"/>
      <c r="FV541" s="1233"/>
      <c r="FW541" s="1233"/>
      <c r="FX541" s="1233"/>
      <c r="FY541" s="1233"/>
      <c r="FZ541" s="1233"/>
      <c r="GA541" s="1233"/>
      <c r="GB541" s="1233"/>
      <c r="GC541" s="1233"/>
      <c r="GD541" s="1233"/>
      <c r="GE541" s="1233"/>
      <c r="GF541" s="1233"/>
      <c r="GG541" s="1233"/>
      <c r="GH541" s="1233"/>
      <c r="GI541" s="1233"/>
      <c r="GJ541" s="1233"/>
      <c r="GK541" s="1233"/>
      <c r="GL541" s="1233"/>
      <c r="GM541" s="1233"/>
      <c r="GN541" s="1233"/>
      <c r="GO541" s="1233"/>
      <c r="GP541" s="1233"/>
      <c r="GQ541" s="1233"/>
      <c r="GR541" s="1233"/>
      <c r="GS541" s="1233"/>
      <c r="GT541" s="1233"/>
      <c r="GU541" s="1233"/>
      <c r="GV541" s="1233"/>
      <c r="GW541" s="1233"/>
      <c r="GX541" s="1233"/>
      <c r="GY541" s="1233"/>
      <c r="GZ541" s="1233"/>
      <c r="HA541" s="1233"/>
      <c r="HB541" s="1233"/>
      <c r="HC541" s="1233"/>
      <c r="HD541" s="1233"/>
      <c r="HE541" s="1233"/>
      <c r="HF541" s="1233"/>
      <c r="HG541" s="1233"/>
      <c r="HH541" s="1233"/>
      <c r="HI541" s="1233"/>
      <c r="HJ541" s="1233"/>
      <c r="HK541" s="1233"/>
      <c r="HL541" s="1233"/>
      <c r="HM541" s="1233"/>
      <c r="HN541" s="1233"/>
      <c r="HO541" s="1233"/>
    </row>
    <row r="542" spans="32:223" s="325" customFormat="1" x14ac:dyDescent="0.2">
      <c r="AF542" s="932"/>
      <c r="AG542" s="932"/>
      <c r="AH542" s="932"/>
      <c r="AI542" s="932"/>
      <c r="AJ542" s="932"/>
      <c r="AK542" s="932"/>
      <c r="AL542" s="932"/>
      <c r="AM542" s="932"/>
      <c r="AN542" s="932"/>
      <c r="AP542" s="932"/>
      <c r="AQ542" s="932"/>
      <c r="AR542" s="932"/>
      <c r="AS542" s="932"/>
      <c r="AT542" s="932"/>
      <c r="AU542" s="932"/>
      <c r="AV542" s="932"/>
      <c r="AW542" s="932"/>
      <c r="AX542" s="932"/>
      <c r="BA542" s="1253"/>
      <c r="BB542" s="1253"/>
      <c r="BC542" s="1253"/>
      <c r="BE542" s="1233"/>
      <c r="BF542" s="1233"/>
      <c r="BG542" s="1233"/>
      <c r="BH542" s="1233"/>
      <c r="BI542" s="1233"/>
      <c r="BJ542" s="1233"/>
      <c r="BK542" s="1233"/>
      <c r="BL542" s="1233"/>
      <c r="BM542" s="1233"/>
      <c r="BN542" s="1233"/>
      <c r="BO542" s="1233"/>
      <c r="BP542" s="1233"/>
      <c r="BQ542" s="1233"/>
      <c r="BR542" s="1233"/>
      <c r="BS542" s="1233"/>
      <c r="BT542" s="1233"/>
      <c r="BU542" s="1233"/>
      <c r="BV542" s="1233"/>
      <c r="BW542" s="1233"/>
      <c r="BX542" s="1233"/>
      <c r="BY542" s="1233"/>
      <c r="BZ542" s="1233"/>
      <c r="CA542" s="1233"/>
      <c r="CB542" s="1233"/>
      <c r="CC542" s="1233"/>
      <c r="CD542" s="1233"/>
      <c r="CE542" s="1233"/>
      <c r="CF542" s="1233"/>
      <c r="CG542" s="1233"/>
      <c r="CH542" s="1233"/>
      <c r="CI542" s="1233"/>
      <c r="CJ542" s="1233"/>
      <c r="CK542" s="1233"/>
      <c r="CL542" s="1233"/>
      <c r="CM542" s="1233"/>
      <c r="CN542" s="1233"/>
      <c r="CO542" s="1233"/>
      <c r="CP542" s="1233"/>
      <c r="CQ542" s="1233"/>
      <c r="CR542" s="1233"/>
      <c r="CS542" s="1233"/>
      <c r="CT542" s="1233"/>
      <c r="CU542" s="1233"/>
      <c r="CV542" s="1233"/>
      <c r="CW542" s="1233"/>
      <c r="CX542" s="1233"/>
      <c r="CY542" s="1233"/>
      <c r="CZ542" s="1233"/>
      <c r="DA542" s="1233"/>
      <c r="DB542" s="1233"/>
      <c r="DC542" s="1233"/>
      <c r="DD542" s="1233"/>
      <c r="DE542" s="1233"/>
      <c r="DF542" s="1233"/>
      <c r="DG542" s="1233"/>
      <c r="DH542" s="1233"/>
      <c r="DI542" s="1233"/>
      <c r="DJ542" s="1233"/>
      <c r="DK542" s="1233"/>
      <c r="DL542" s="1233"/>
      <c r="DM542" s="1233"/>
      <c r="DN542" s="1233"/>
      <c r="DO542" s="1233"/>
      <c r="DP542" s="1233"/>
      <c r="DQ542" s="1233"/>
      <c r="DR542" s="1233"/>
      <c r="DS542" s="1233"/>
      <c r="DT542" s="1233"/>
      <c r="DU542" s="1233"/>
      <c r="DV542" s="1233"/>
      <c r="DW542" s="1233"/>
      <c r="DX542" s="1233"/>
      <c r="DY542" s="1233"/>
      <c r="DZ542" s="1233"/>
      <c r="EA542" s="1233"/>
      <c r="EB542" s="1233"/>
      <c r="EC542" s="1233"/>
      <c r="ED542" s="1233"/>
      <c r="EE542" s="1233"/>
      <c r="EF542" s="1233"/>
      <c r="EG542" s="1233"/>
      <c r="EH542" s="1253"/>
      <c r="EI542" s="1253"/>
      <c r="EJ542" s="1253"/>
      <c r="EK542" s="1253"/>
      <c r="EM542" s="1233"/>
      <c r="EN542" s="1233"/>
      <c r="EO542" s="1233"/>
      <c r="EP542" s="1233"/>
      <c r="EQ542" s="1233"/>
      <c r="ER542" s="1233"/>
      <c r="ES542" s="1233"/>
      <c r="ET542" s="1233"/>
      <c r="EU542" s="1233"/>
      <c r="EV542" s="1233"/>
      <c r="EW542" s="1233"/>
      <c r="EX542" s="1233"/>
      <c r="EY542" s="1233"/>
      <c r="EZ542" s="1233"/>
      <c r="FA542" s="1233"/>
      <c r="FB542" s="1233"/>
      <c r="FC542" s="1233"/>
      <c r="FD542" s="1233"/>
      <c r="FE542" s="1233"/>
      <c r="FF542" s="1233"/>
      <c r="FG542" s="1233"/>
      <c r="FH542" s="1233"/>
      <c r="FI542" s="1233"/>
      <c r="FJ542" s="1233"/>
      <c r="FK542" s="1233"/>
      <c r="FL542" s="1233"/>
      <c r="FM542" s="1233"/>
      <c r="FN542" s="1233"/>
      <c r="FO542" s="1233"/>
      <c r="FP542" s="1233"/>
      <c r="FQ542" s="1233"/>
      <c r="FR542" s="1233"/>
      <c r="FS542" s="1233"/>
      <c r="FT542" s="1233"/>
      <c r="FU542" s="1233"/>
      <c r="FV542" s="1233"/>
      <c r="FW542" s="1233"/>
      <c r="FX542" s="1233"/>
      <c r="FY542" s="1233"/>
      <c r="FZ542" s="1233"/>
      <c r="GA542" s="1233"/>
      <c r="GB542" s="1233"/>
      <c r="GC542" s="1233"/>
      <c r="GD542" s="1233"/>
      <c r="GE542" s="1233"/>
      <c r="GF542" s="1233"/>
      <c r="GG542" s="1233"/>
      <c r="GH542" s="1233"/>
      <c r="GI542" s="1233"/>
      <c r="GJ542" s="1233"/>
      <c r="GK542" s="1233"/>
      <c r="GL542" s="1233"/>
      <c r="GM542" s="1233"/>
      <c r="GN542" s="1233"/>
      <c r="GO542" s="1233"/>
      <c r="GP542" s="1233"/>
      <c r="GQ542" s="1233"/>
      <c r="GR542" s="1233"/>
      <c r="GS542" s="1233"/>
      <c r="GT542" s="1233"/>
      <c r="GU542" s="1233"/>
      <c r="GV542" s="1233"/>
      <c r="GW542" s="1233"/>
      <c r="GX542" s="1233"/>
      <c r="GY542" s="1233"/>
      <c r="GZ542" s="1233"/>
      <c r="HA542" s="1233"/>
      <c r="HB542" s="1233"/>
      <c r="HC542" s="1233"/>
      <c r="HD542" s="1233"/>
      <c r="HE542" s="1233"/>
      <c r="HF542" s="1233"/>
      <c r="HG542" s="1233"/>
      <c r="HH542" s="1233"/>
      <c r="HI542" s="1233"/>
      <c r="HJ542" s="1233"/>
      <c r="HK542" s="1233"/>
      <c r="HL542" s="1233"/>
      <c r="HM542" s="1233"/>
      <c r="HN542" s="1233"/>
      <c r="HO542" s="1233"/>
    </row>
    <row r="543" spans="32:223" s="325" customFormat="1" x14ac:dyDescent="0.2">
      <c r="AF543" s="932"/>
      <c r="AG543" s="932"/>
      <c r="AH543" s="932"/>
      <c r="AI543" s="932"/>
      <c r="AJ543" s="932"/>
      <c r="AK543" s="932"/>
      <c r="AL543" s="932"/>
      <c r="AM543" s="932"/>
      <c r="AN543" s="932"/>
      <c r="AP543" s="932"/>
      <c r="AQ543" s="932"/>
      <c r="AR543" s="932"/>
      <c r="AS543" s="932"/>
      <c r="AT543" s="932"/>
      <c r="AU543" s="932"/>
      <c r="AV543" s="932"/>
      <c r="AW543" s="932"/>
      <c r="AX543" s="932"/>
      <c r="BA543" s="1253"/>
      <c r="BB543" s="1253"/>
      <c r="BC543" s="1253"/>
      <c r="BE543" s="1233"/>
      <c r="BF543" s="1233"/>
      <c r="BG543" s="1233"/>
      <c r="BH543" s="1233"/>
      <c r="BI543" s="1233"/>
      <c r="BJ543" s="1233"/>
      <c r="BK543" s="1233"/>
      <c r="BL543" s="1233"/>
      <c r="BM543" s="1233"/>
      <c r="BN543" s="1233"/>
      <c r="BO543" s="1233"/>
      <c r="BP543" s="1233"/>
      <c r="BQ543" s="1233"/>
      <c r="BR543" s="1233"/>
      <c r="BS543" s="1233"/>
      <c r="BT543" s="1233"/>
      <c r="BU543" s="1233"/>
      <c r="BV543" s="1233"/>
      <c r="BW543" s="1233"/>
      <c r="BX543" s="1233"/>
      <c r="BY543" s="1233"/>
      <c r="BZ543" s="1233"/>
      <c r="CA543" s="1233"/>
      <c r="CB543" s="1233"/>
      <c r="CC543" s="1233"/>
      <c r="CD543" s="1233"/>
      <c r="CE543" s="1233"/>
      <c r="CF543" s="1233"/>
      <c r="CG543" s="1233"/>
      <c r="CH543" s="1233"/>
      <c r="CI543" s="1233"/>
      <c r="CJ543" s="1233"/>
      <c r="CK543" s="1233"/>
      <c r="CL543" s="1233"/>
      <c r="CM543" s="1233"/>
      <c r="CN543" s="1233"/>
      <c r="CO543" s="1233"/>
      <c r="CP543" s="1233"/>
      <c r="CQ543" s="1233"/>
      <c r="CR543" s="1233"/>
      <c r="CS543" s="1233"/>
      <c r="CT543" s="1233"/>
      <c r="CU543" s="1233"/>
      <c r="CV543" s="1233"/>
      <c r="CW543" s="1233"/>
      <c r="CX543" s="1233"/>
      <c r="CY543" s="1233"/>
      <c r="CZ543" s="1233"/>
      <c r="DA543" s="1233"/>
      <c r="DB543" s="1233"/>
      <c r="DC543" s="1233"/>
      <c r="DD543" s="1233"/>
      <c r="DE543" s="1233"/>
      <c r="DF543" s="1233"/>
      <c r="DG543" s="1233"/>
      <c r="DH543" s="1233"/>
      <c r="DI543" s="1233"/>
      <c r="DJ543" s="1233"/>
      <c r="DK543" s="1233"/>
      <c r="DL543" s="1233"/>
      <c r="DM543" s="1233"/>
      <c r="DN543" s="1233"/>
      <c r="DO543" s="1233"/>
      <c r="DP543" s="1233"/>
      <c r="DQ543" s="1233"/>
      <c r="DR543" s="1233"/>
      <c r="DS543" s="1233"/>
      <c r="DT543" s="1233"/>
      <c r="DU543" s="1233"/>
      <c r="DV543" s="1233"/>
      <c r="DW543" s="1233"/>
      <c r="DX543" s="1233"/>
      <c r="DY543" s="1233"/>
      <c r="DZ543" s="1233"/>
      <c r="EA543" s="1233"/>
      <c r="EB543" s="1233"/>
      <c r="EC543" s="1233"/>
      <c r="ED543" s="1233"/>
      <c r="EE543" s="1233"/>
      <c r="EF543" s="1233"/>
      <c r="EG543" s="1233"/>
      <c r="EH543" s="1253"/>
      <c r="EI543" s="1253"/>
      <c r="EJ543" s="1253"/>
      <c r="EK543" s="1253"/>
      <c r="EM543" s="1233"/>
      <c r="EN543" s="1233"/>
      <c r="EO543" s="1233"/>
      <c r="EP543" s="1233"/>
      <c r="EQ543" s="1233"/>
      <c r="ER543" s="1233"/>
      <c r="ES543" s="1233"/>
      <c r="ET543" s="1233"/>
      <c r="EU543" s="1233"/>
      <c r="EV543" s="1233"/>
      <c r="EW543" s="1233"/>
      <c r="EX543" s="1233"/>
      <c r="EY543" s="1233"/>
      <c r="EZ543" s="1233"/>
      <c r="FA543" s="1233"/>
      <c r="FB543" s="1233"/>
      <c r="FC543" s="1233"/>
      <c r="FD543" s="1233"/>
      <c r="FE543" s="1233"/>
      <c r="FF543" s="1233"/>
      <c r="FG543" s="1233"/>
      <c r="FH543" s="1233"/>
      <c r="FI543" s="1233"/>
      <c r="FJ543" s="1233"/>
      <c r="FK543" s="1233"/>
      <c r="FL543" s="1233"/>
      <c r="FM543" s="1233"/>
      <c r="FN543" s="1233"/>
      <c r="FO543" s="1233"/>
      <c r="FP543" s="1233"/>
      <c r="FQ543" s="1233"/>
      <c r="FR543" s="1233"/>
      <c r="FS543" s="1233"/>
      <c r="FT543" s="1233"/>
      <c r="FU543" s="1233"/>
      <c r="FV543" s="1233"/>
      <c r="FW543" s="1233"/>
      <c r="FX543" s="1233"/>
      <c r="FY543" s="1233"/>
      <c r="FZ543" s="1233"/>
      <c r="GA543" s="1233"/>
      <c r="GB543" s="1233"/>
      <c r="GC543" s="1233"/>
      <c r="GD543" s="1233"/>
      <c r="GE543" s="1233"/>
      <c r="GF543" s="1233"/>
      <c r="GG543" s="1233"/>
      <c r="GH543" s="1233"/>
      <c r="GI543" s="1233"/>
      <c r="GJ543" s="1233"/>
      <c r="GK543" s="1233"/>
      <c r="GL543" s="1233"/>
      <c r="GM543" s="1233"/>
      <c r="GN543" s="1233"/>
      <c r="GO543" s="1233"/>
      <c r="GP543" s="1233"/>
      <c r="GQ543" s="1233"/>
      <c r="GR543" s="1233"/>
      <c r="GS543" s="1233"/>
      <c r="GT543" s="1233"/>
      <c r="GU543" s="1233"/>
      <c r="GV543" s="1233"/>
      <c r="GW543" s="1233"/>
      <c r="GX543" s="1233"/>
      <c r="GY543" s="1233"/>
      <c r="GZ543" s="1233"/>
      <c r="HA543" s="1233"/>
      <c r="HB543" s="1233"/>
      <c r="HC543" s="1233"/>
      <c r="HD543" s="1233"/>
      <c r="HE543" s="1233"/>
      <c r="HF543" s="1233"/>
      <c r="HG543" s="1233"/>
      <c r="HH543" s="1233"/>
      <c r="HI543" s="1233"/>
      <c r="HJ543" s="1233"/>
      <c r="HK543" s="1233"/>
      <c r="HL543" s="1233"/>
      <c r="HM543" s="1233"/>
      <c r="HN543" s="1233"/>
      <c r="HO543" s="1233"/>
    </row>
    <row r="544" spans="32:223" s="325" customFormat="1" x14ac:dyDescent="0.2">
      <c r="AF544" s="932"/>
      <c r="AG544" s="932"/>
      <c r="AH544" s="932"/>
      <c r="AI544" s="932"/>
      <c r="AJ544" s="932"/>
      <c r="AK544" s="932"/>
      <c r="AL544" s="932"/>
      <c r="AM544" s="932"/>
      <c r="AN544" s="932"/>
      <c r="AP544" s="932"/>
      <c r="AQ544" s="932"/>
      <c r="AR544" s="932"/>
      <c r="AS544" s="932"/>
      <c r="AT544" s="932"/>
      <c r="AU544" s="932"/>
      <c r="AV544" s="932"/>
      <c r="AW544" s="932"/>
      <c r="AX544" s="932"/>
      <c r="BA544" s="1253"/>
      <c r="BB544" s="1253"/>
      <c r="BC544" s="1253"/>
      <c r="BE544" s="1233"/>
      <c r="BF544" s="1233"/>
      <c r="BG544" s="1233"/>
      <c r="BH544" s="1233"/>
      <c r="BI544" s="1233"/>
      <c r="BJ544" s="1233"/>
      <c r="BK544" s="1233"/>
      <c r="BL544" s="1233"/>
      <c r="BM544" s="1233"/>
      <c r="BN544" s="1233"/>
      <c r="BO544" s="1233"/>
      <c r="BP544" s="1233"/>
      <c r="BQ544" s="1233"/>
      <c r="BR544" s="1233"/>
      <c r="BS544" s="1233"/>
      <c r="BT544" s="1233"/>
      <c r="BU544" s="1233"/>
      <c r="BV544" s="1233"/>
      <c r="BW544" s="1233"/>
      <c r="BX544" s="1233"/>
      <c r="BY544" s="1233"/>
      <c r="BZ544" s="1233"/>
      <c r="CA544" s="1233"/>
      <c r="CB544" s="1233"/>
      <c r="CC544" s="1233"/>
      <c r="CD544" s="1233"/>
      <c r="CE544" s="1233"/>
      <c r="CF544" s="1233"/>
      <c r="CG544" s="1233"/>
      <c r="CH544" s="1233"/>
      <c r="CI544" s="1233"/>
      <c r="CJ544" s="1233"/>
      <c r="CK544" s="1233"/>
      <c r="CL544" s="1233"/>
      <c r="CM544" s="1233"/>
      <c r="CN544" s="1233"/>
      <c r="CO544" s="1233"/>
      <c r="CP544" s="1233"/>
      <c r="CQ544" s="1233"/>
      <c r="CR544" s="1233"/>
      <c r="CS544" s="1233"/>
      <c r="CT544" s="1233"/>
      <c r="CU544" s="1233"/>
      <c r="CV544" s="1233"/>
      <c r="CW544" s="1233"/>
      <c r="CX544" s="1233"/>
      <c r="CY544" s="1233"/>
      <c r="CZ544" s="1233"/>
      <c r="DA544" s="1233"/>
      <c r="DB544" s="1233"/>
      <c r="DC544" s="1233"/>
      <c r="DD544" s="1233"/>
      <c r="DE544" s="1233"/>
      <c r="DF544" s="1233"/>
      <c r="DG544" s="1233"/>
      <c r="DH544" s="1233"/>
      <c r="DI544" s="1233"/>
      <c r="DJ544" s="1233"/>
      <c r="DK544" s="1233"/>
      <c r="DL544" s="1233"/>
      <c r="DM544" s="1233"/>
      <c r="DN544" s="1233"/>
      <c r="DO544" s="1233"/>
      <c r="DP544" s="1233"/>
      <c r="DQ544" s="1233"/>
      <c r="DR544" s="1233"/>
      <c r="DS544" s="1233"/>
      <c r="DT544" s="1233"/>
      <c r="DU544" s="1233"/>
      <c r="DV544" s="1233"/>
      <c r="DW544" s="1233"/>
      <c r="DX544" s="1233"/>
      <c r="DY544" s="1233"/>
      <c r="DZ544" s="1233"/>
      <c r="EA544" s="1233"/>
      <c r="EB544" s="1233"/>
      <c r="EC544" s="1233"/>
      <c r="ED544" s="1233"/>
      <c r="EE544" s="1233"/>
      <c r="EF544" s="1233"/>
      <c r="EG544" s="1233"/>
      <c r="EH544" s="1253"/>
      <c r="EI544" s="1253"/>
      <c r="EJ544" s="1253"/>
      <c r="EK544" s="1253"/>
      <c r="EM544" s="1233"/>
      <c r="EN544" s="1233"/>
      <c r="EO544" s="1233"/>
      <c r="EP544" s="1233"/>
      <c r="EQ544" s="1233"/>
      <c r="ER544" s="1233"/>
      <c r="ES544" s="1233"/>
      <c r="ET544" s="1233"/>
      <c r="EU544" s="1233"/>
      <c r="EV544" s="1233"/>
      <c r="EW544" s="1233"/>
      <c r="EX544" s="1233"/>
      <c r="EY544" s="1233"/>
      <c r="EZ544" s="1233"/>
      <c r="FA544" s="1233"/>
      <c r="FB544" s="1233"/>
      <c r="FC544" s="1233"/>
      <c r="FD544" s="1233"/>
      <c r="FE544" s="1233"/>
      <c r="FF544" s="1233"/>
      <c r="FG544" s="1233"/>
      <c r="FH544" s="1233"/>
      <c r="FI544" s="1233"/>
      <c r="FJ544" s="1233"/>
      <c r="FK544" s="1233"/>
      <c r="FL544" s="1233"/>
      <c r="FM544" s="1233"/>
      <c r="FN544" s="1233"/>
      <c r="FO544" s="1233"/>
      <c r="FP544" s="1233"/>
      <c r="FQ544" s="1233"/>
      <c r="FR544" s="1233"/>
      <c r="FS544" s="1233"/>
      <c r="FT544" s="1233"/>
      <c r="FU544" s="1233"/>
      <c r="FV544" s="1233"/>
      <c r="FW544" s="1233"/>
      <c r="FX544" s="1233"/>
      <c r="FY544" s="1233"/>
      <c r="FZ544" s="1233"/>
      <c r="GA544" s="1233"/>
      <c r="GB544" s="1233"/>
      <c r="GC544" s="1233"/>
      <c r="GD544" s="1233"/>
      <c r="GE544" s="1233"/>
      <c r="GF544" s="1233"/>
      <c r="GG544" s="1233"/>
      <c r="GH544" s="1233"/>
      <c r="GI544" s="1233"/>
      <c r="GJ544" s="1233"/>
      <c r="GK544" s="1233"/>
      <c r="GL544" s="1233"/>
      <c r="GM544" s="1233"/>
      <c r="GN544" s="1233"/>
      <c r="GO544" s="1233"/>
      <c r="GP544" s="1233"/>
      <c r="GQ544" s="1233"/>
      <c r="GR544" s="1233"/>
      <c r="GS544" s="1233"/>
      <c r="GT544" s="1233"/>
      <c r="GU544" s="1233"/>
      <c r="GV544" s="1233"/>
      <c r="GW544" s="1233"/>
      <c r="GX544" s="1233"/>
      <c r="GY544" s="1233"/>
      <c r="GZ544" s="1233"/>
      <c r="HA544" s="1233"/>
      <c r="HB544" s="1233"/>
      <c r="HC544" s="1233"/>
      <c r="HD544" s="1233"/>
      <c r="HE544" s="1233"/>
      <c r="HF544" s="1233"/>
      <c r="HG544" s="1233"/>
      <c r="HH544" s="1233"/>
      <c r="HI544" s="1233"/>
      <c r="HJ544" s="1233"/>
      <c r="HK544" s="1233"/>
      <c r="HL544" s="1233"/>
      <c r="HM544" s="1233"/>
      <c r="HN544" s="1233"/>
      <c r="HO544" s="1233"/>
    </row>
    <row r="545" spans="32:223" s="325" customFormat="1" x14ac:dyDescent="0.2">
      <c r="AF545" s="932"/>
      <c r="AG545" s="932"/>
      <c r="AH545" s="932"/>
      <c r="AI545" s="932"/>
      <c r="AJ545" s="932"/>
      <c r="AK545" s="932"/>
      <c r="AL545" s="932"/>
      <c r="AM545" s="932"/>
      <c r="AN545" s="932"/>
      <c r="AP545" s="932"/>
      <c r="AQ545" s="932"/>
      <c r="AR545" s="932"/>
      <c r="AS545" s="932"/>
      <c r="AT545" s="932"/>
      <c r="AU545" s="932"/>
      <c r="AV545" s="932"/>
      <c r="AW545" s="932"/>
      <c r="AX545" s="932"/>
      <c r="BA545" s="1253"/>
      <c r="BB545" s="1253"/>
      <c r="BC545" s="1253"/>
      <c r="BE545" s="1233"/>
      <c r="BF545" s="1233"/>
      <c r="BG545" s="1233"/>
      <c r="BH545" s="1233"/>
      <c r="BI545" s="1233"/>
      <c r="BJ545" s="1233"/>
      <c r="BK545" s="1233"/>
      <c r="BL545" s="1233"/>
      <c r="BM545" s="1233"/>
      <c r="BN545" s="1233"/>
      <c r="BO545" s="1233"/>
      <c r="BP545" s="1233"/>
      <c r="BQ545" s="1233"/>
      <c r="BR545" s="1233"/>
      <c r="BS545" s="1233"/>
      <c r="BT545" s="1233"/>
      <c r="BU545" s="1233"/>
      <c r="BV545" s="1233"/>
      <c r="BW545" s="1233"/>
      <c r="BX545" s="1233"/>
      <c r="BY545" s="1233"/>
      <c r="BZ545" s="1233"/>
      <c r="CA545" s="1233"/>
      <c r="CB545" s="1233"/>
      <c r="CC545" s="1233"/>
      <c r="CD545" s="1233"/>
      <c r="CE545" s="1233"/>
      <c r="CF545" s="1233"/>
      <c r="CG545" s="1233"/>
      <c r="CH545" s="1233"/>
      <c r="CI545" s="1233"/>
      <c r="CJ545" s="1233"/>
      <c r="CK545" s="1233"/>
      <c r="CL545" s="1233"/>
      <c r="CM545" s="1233"/>
      <c r="CN545" s="1233"/>
      <c r="CO545" s="1233"/>
      <c r="CP545" s="1233"/>
      <c r="CQ545" s="1233"/>
      <c r="CR545" s="1233"/>
      <c r="CS545" s="1233"/>
      <c r="CT545" s="1233"/>
      <c r="CU545" s="1233"/>
      <c r="CV545" s="1233"/>
      <c r="CW545" s="1233"/>
      <c r="CX545" s="1233"/>
      <c r="CY545" s="1233"/>
      <c r="CZ545" s="1233"/>
      <c r="DA545" s="1233"/>
      <c r="DB545" s="1233"/>
      <c r="DC545" s="1233"/>
      <c r="DD545" s="1233"/>
      <c r="DE545" s="1233"/>
      <c r="DF545" s="1233"/>
      <c r="DG545" s="1233"/>
      <c r="DH545" s="1233"/>
      <c r="DI545" s="1233"/>
      <c r="DJ545" s="1233"/>
      <c r="DK545" s="1233"/>
      <c r="DL545" s="1233"/>
      <c r="DM545" s="1233"/>
      <c r="DN545" s="1233"/>
      <c r="DO545" s="1233"/>
      <c r="DP545" s="1233"/>
      <c r="DQ545" s="1233"/>
      <c r="DR545" s="1233"/>
      <c r="DS545" s="1233"/>
      <c r="DT545" s="1233"/>
      <c r="DU545" s="1233"/>
      <c r="DV545" s="1233"/>
      <c r="DW545" s="1233"/>
      <c r="DX545" s="1233"/>
      <c r="DY545" s="1233"/>
      <c r="DZ545" s="1233"/>
      <c r="EA545" s="1233"/>
      <c r="EB545" s="1233"/>
      <c r="EC545" s="1233"/>
      <c r="ED545" s="1233"/>
      <c r="EE545" s="1233"/>
      <c r="EF545" s="1233"/>
      <c r="EG545" s="1233"/>
      <c r="EH545" s="1253"/>
      <c r="EI545" s="1253"/>
      <c r="EJ545" s="1253"/>
      <c r="EK545" s="1253"/>
      <c r="EM545" s="1233"/>
      <c r="EN545" s="1233"/>
      <c r="EO545" s="1233"/>
      <c r="EP545" s="1233"/>
      <c r="EQ545" s="1233"/>
      <c r="ER545" s="1233"/>
      <c r="ES545" s="1233"/>
      <c r="ET545" s="1233"/>
      <c r="EU545" s="1233"/>
      <c r="EV545" s="1233"/>
      <c r="EW545" s="1233"/>
      <c r="EX545" s="1233"/>
      <c r="EY545" s="1233"/>
      <c r="EZ545" s="1233"/>
      <c r="FA545" s="1233"/>
      <c r="FB545" s="1233"/>
      <c r="FC545" s="1233"/>
      <c r="FD545" s="1233"/>
      <c r="FE545" s="1233"/>
      <c r="FF545" s="1233"/>
      <c r="FG545" s="1233"/>
      <c r="FH545" s="1233"/>
      <c r="FI545" s="1233"/>
      <c r="FJ545" s="1233"/>
      <c r="FK545" s="1233"/>
      <c r="FL545" s="1233"/>
      <c r="FM545" s="1233"/>
      <c r="FN545" s="1233"/>
      <c r="FO545" s="1233"/>
      <c r="FP545" s="1233"/>
      <c r="FQ545" s="1233"/>
      <c r="FR545" s="1233"/>
      <c r="FS545" s="1233"/>
      <c r="FT545" s="1233"/>
      <c r="FU545" s="1233"/>
      <c r="FV545" s="1233"/>
      <c r="FW545" s="1233"/>
      <c r="FX545" s="1233"/>
      <c r="FY545" s="1233"/>
      <c r="FZ545" s="1233"/>
      <c r="GA545" s="1233"/>
      <c r="GB545" s="1233"/>
      <c r="GC545" s="1233"/>
      <c r="GD545" s="1233"/>
      <c r="GE545" s="1233"/>
      <c r="GF545" s="1233"/>
      <c r="GG545" s="1233"/>
      <c r="GH545" s="1233"/>
      <c r="GI545" s="1233"/>
      <c r="GJ545" s="1233"/>
      <c r="GK545" s="1233"/>
      <c r="GL545" s="1233"/>
      <c r="GM545" s="1233"/>
      <c r="GN545" s="1233"/>
      <c r="GO545" s="1233"/>
      <c r="GP545" s="1233"/>
      <c r="GQ545" s="1233"/>
      <c r="GR545" s="1233"/>
      <c r="GS545" s="1233"/>
      <c r="GT545" s="1233"/>
      <c r="GU545" s="1233"/>
      <c r="GV545" s="1233"/>
      <c r="GW545" s="1233"/>
      <c r="GX545" s="1233"/>
      <c r="GY545" s="1233"/>
      <c r="GZ545" s="1233"/>
      <c r="HA545" s="1233"/>
      <c r="HB545" s="1233"/>
      <c r="HC545" s="1233"/>
      <c r="HD545" s="1233"/>
      <c r="HE545" s="1233"/>
      <c r="HF545" s="1233"/>
      <c r="HG545" s="1233"/>
      <c r="HH545" s="1233"/>
      <c r="HI545" s="1233"/>
      <c r="HJ545" s="1233"/>
      <c r="HK545" s="1233"/>
      <c r="HL545" s="1233"/>
      <c r="HM545" s="1233"/>
      <c r="HN545" s="1233"/>
      <c r="HO545" s="1233"/>
    </row>
    <row r="546" spans="32:223" s="325" customFormat="1" x14ac:dyDescent="0.2">
      <c r="AF546" s="932"/>
      <c r="AG546" s="932"/>
      <c r="AH546" s="932"/>
      <c r="AI546" s="932"/>
      <c r="AJ546" s="932"/>
      <c r="AK546" s="932"/>
      <c r="AL546" s="932"/>
      <c r="AM546" s="932"/>
      <c r="AN546" s="932"/>
      <c r="AP546" s="932"/>
      <c r="AQ546" s="932"/>
      <c r="AR546" s="932"/>
      <c r="AS546" s="932"/>
      <c r="AT546" s="932"/>
      <c r="AU546" s="932"/>
      <c r="AV546" s="932"/>
      <c r="AW546" s="932"/>
      <c r="AX546" s="932"/>
      <c r="BA546" s="1253"/>
      <c r="BB546" s="1253"/>
      <c r="BC546" s="1253"/>
      <c r="BE546" s="1233"/>
      <c r="BF546" s="1233"/>
      <c r="BG546" s="1233"/>
      <c r="BH546" s="1233"/>
      <c r="BI546" s="1233"/>
      <c r="BJ546" s="1233"/>
      <c r="BK546" s="1233"/>
      <c r="BL546" s="1233"/>
      <c r="BM546" s="1233"/>
      <c r="BN546" s="1233"/>
      <c r="BO546" s="1233"/>
      <c r="BP546" s="1233"/>
      <c r="BQ546" s="1233"/>
      <c r="BR546" s="1233"/>
      <c r="BS546" s="1233"/>
      <c r="BT546" s="1233"/>
      <c r="BU546" s="1233"/>
      <c r="BV546" s="1233"/>
      <c r="BW546" s="1233"/>
      <c r="BX546" s="1233"/>
      <c r="BY546" s="1233"/>
      <c r="BZ546" s="1233"/>
      <c r="CA546" s="1233"/>
      <c r="CB546" s="1233"/>
      <c r="CC546" s="1233"/>
      <c r="CD546" s="1233"/>
      <c r="CE546" s="1233"/>
      <c r="CF546" s="1233"/>
      <c r="CG546" s="1233"/>
      <c r="CH546" s="1233"/>
      <c r="CI546" s="1233"/>
      <c r="CJ546" s="1233"/>
      <c r="CK546" s="1233"/>
      <c r="CL546" s="1233"/>
      <c r="CM546" s="1233"/>
      <c r="CN546" s="1233"/>
      <c r="CO546" s="1233"/>
      <c r="CP546" s="1233"/>
      <c r="CQ546" s="1233"/>
      <c r="CR546" s="1233"/>
      <c r="CS546" s="1233"/>
      <c r="CT546" s="1233"/>
      <c r="CU546" s="1233"/>
      <c r="CV546" s="1233"/>
      <c r="CW546" s="1233"/>
      <c r="CX546" s="1233"/>
      <c r="CY546" s="1233"/>
      <c r="CZ546" s="1233"/>
      <c r="DA546" s="1233"/>
      <c r="DB546" s="1233"/>
      <c r="DC546" s="1233"/>
      <c r="DD546" s="1233"/>
      <c r="DE546" s="1233"/>
      <c r="DF546" s="1233"/>
      <c r="DG546" s="1233"/>
      <c r="DH546" s="1233"/>
      <c r="DI546" s="1233"/>
      <c r="DJ546" s="1233"/>
      <c r="DK546" s="1233"/>
      <c r="DL546" s="1233"/>
      <c r="DM546" s="1233"/>
      <c r="DN546" s="1233"/>
      <c r="DO546" s="1233"/>
      <c r="DP546" s="1233"/>
      <c r="DQ546" s="1233"/>
      <c r="DR546" s="1233"/>
      <c r="DS546" s="1233"/>
      <c r="DT546" s="1233"/>
      <c r="DU546" s="1233"/>
      <c r="DV546" s="1233"/>
      <c r="DW546" s="1233"/>
      <c r="DX546" s="1233"/>
      <c r="DY546" s="1233"/>
      <c r="DZ546" s="1233"/>
      <c r="EA546" s="1233"/>
      <c r="EB546" s="1233"/>
      <c r="EC546" s="1233"/>
      <c r="ED546" s="1233"/>
      <c r="EE546" s="1233"/>
      <c r="EF546" s="1233"/>
      <c r="EG546" s="1233"/>
      <c r="EH546" s="1253"/>
      <c r="EI546" s="1253"/>
      <c r="EJ546" s="1253"/>
      <c r="EK546" s="1253"/>
      <c r="EM546" s="1233"/>
      <c r="EN546" s="1233"/>
      <c r="EO546" s="1233"/>
      <c r="EP546" s="1233"/>
      <c r="EQ546" s="1233"/>
      <c r="ER546" s="1233"/>
      <c r="ES546" s="1233"/>
      <c r="ET546" s="1233"/>
      <c r="EU546" s="1233"/>
      <c r="EV546" s="1233"/>
      <c r="EW546" s="1233"/>
      <c r="EX546" s="1233"/>
      <c r="EY546" s="1233"/>
      <c r="EZ546" s="1233"/>
      <c r="FA546" s="1233"/>
      <c r="FB546" s="1233"/>
      <c r="FC546" s="1233"/>
      <c r="FD546" s="1233"/>
      <c r="FE546" s="1233"/>
      <c r="FF546" s="1233"/>
      <c r="FG546" s="1233"/>
      <c r="FH546" s="1233"/>
      <c r="FI546" s="1233"/>
      <c r="FJ546" s="1233"/>
      <c r="FK546" s="1233"/>
      <c r="FL546" s="1233"/>
      <c r="FM546" s="1233"/>
      <c r="FN546" s="1233"/>
      <c r="FO546" s="1233"/>
      <c r="FP546" s="1233"/>
      <c r="FQ546" s="1233"/>
      <c r="FR546" s="1233"/>
      <c r="FS546" s="1233"/>
      <c r="FT546" s="1233"/>
      <c r="FU546" s="1233"/>
      <c r="FV546" s="1233"/>
      <c r="FW546" s="1233"/>
      <c r="FX546" s="1233"/>
      <c r="FY546" s="1233"/>
      <c r="FZ546" s="1233"/>
      <c r="GA546" s="1233"/>
      <c r="GB546" s="1233"/>
      <c r="GC546" s="1233"/>
      <c r="GD546" s="1233"/>
      <c r="GE546" s="1233"/>
      <c r="GF546" s="1233"/>
      <c r="GG546" s="1233"/>
      <c r="GH546" s="1233"/>
      <c r="GI546" s="1233"/>
      <c r="GJ546" s="1233"/>
      <c r="GK546" s="1233"/>
      <c r="GL546" s="1233"/>
      <c r="GM546" s="1233"/>
      <c r="GN546" s="1233"/>
      <c r="GO546" s="1233"/>
      <c r="GP546" s="1233"/>
      <c r="GQ546" s="1233"/>
      <c r="GR546" s="1233"/>
      <c r="GS546" s="1233"/>
      <c r="GT546" s="1233"/>
      <c r="GU546" s="1233"/>
      <c r="GV546" s="1233"/>
      <c r="GW546" s="1233"/>
      <c r="GX546" s="1233"/>
      <c r="GY546" s="1233"/>
      <c r="GZ546" s="1233"/>
      <c r="HA546" s="1233"/>
      <c r="HB546" s="1233"/>
      <c r="HC546" s="1233"/>
      <c r="HD546" s="1233"/>
      <c r="HE546" s="1233"/>
      <c r="HF546" s="1233"/>
      <c r="HG546" s="1233"/>
      <c r="HH546" s="1233"/>
      <c r="HI546" s="1233"/>
      <c r="HJ546" s="1233"/>
      <c r="HK546" s="1233"/>
      <c r="HL546" s="1233"/>
      <c r="HM546" s="1233"/>
      <c r="HN546" s="1233"/>
      <c r="HO546" s="1233"/>
    </row>
    <row r="547" spans="32:223" s="325" customFormat="1" x14ac:dyDescent="0.2">
      <c r="AF547" s="932"/>
      <c r="AG547" s="932"/>
      <c r="AH547" s="932"/>
      <c r="AI547" s="932"/>
      <c r="AJ547" s="932"/>
      <c r="AK547" s="932"/>
      <c r="AL547" s="932"/>
      <c r="AM547" s="932"/>
      <c r="AN547" s="932"/>
      <c r="AP547" s="932"/>
      <c r="AQ547" s="932"/>
      <c r="AR547" s="932"/>
      <c r="AS547" s="932"/>
      <c r="AT547" s="932"/>
      <c r="AU547" s="932"/>
      <c r="AV547" s="932"/>
      <c r="AW547" s="932"/>
      <c r="AX547" s="932"/>
      <c r="BA547" s="1253"/>
      <c r="BB547" s="1253"/>
      <c r="BC547" s="1253"/>
      <c r="BE547" s="1233"/>
      <c r="BF547" s="1233"/>
      <c r="BG547" s="1233"/>
      <c r="BH547" s="1233"/>
      <c r="BI547" s="1233"/>
      <c r="BJ547" s="1233"/>
      <c r="BK547" s="1233"/>
      <c r="BL547" s="1233"/>
      <c r="BM547" s="1233"/>
      <c r="BN547" s="1233"/>
      <c r="BO547" s="1233"/>
      <c r="BP547" s="1233"/>
      <c r="BQ547" s="1233"/>
      <c r="BR547" s="1233"/>
      <c r="BS547" s="1233"/>
      <c r="BT547" s="1233"/>
      <c r="BU547" s="1233"/>
      <c r="BV547" s="1233"/>
      <c r="BW547" s="1233"/>
      <c r="BX547" s="1233"/>
      <c r="BY547" s="1233"/>
      <c r="BZ547" s="1233"/>
      <c r="CA547" s="1233"/>
      <c r="CB547" s="1233"/>
      <c r="CC547" s="1233"/>
      <c r="CD547" s="1233"/>
      <c r="CE547" s="1233"/>
      <c r="CF547" s="1233"/>
      <c r="CG547" s="1233"/>
      <c r="CH547" s="1233"/>
      <c r="CI547" s="1233"/>
      <c r="CJ547" s="1233"/>
      <c r="CK547" s="1233"/>
      <c r="CL547" s="1233"/>
      <c r="CM547" s="1233"/>
      <c r="CN547" s="1233"/>
      <c r="CO547" s="1233"/>
      <c r="CP547" s="1233"/>
      <c r="CQ547" s="1233"/>
      <c r="CR547" s="1233"/>
      <c r="CS547" s="1233"/>
      <c r="CT547" s="1233"/>
      <c r="CU547" s="1233"/>
      <c r="CV547" s="1233"/>
      <c r="CW547" s="1233"/>
      <c r="CX547" s="1233"/>
      <c r="CY547" s="1233"/>
      <c r="CZ547" s="1233"/>
      <c r="DA547" s="1233"/>
      <c r="DB547" s="1233"/>
      <c r="DC547" s="1233"/>
      <c r="DD547" s="1233"/>
      <c r="DE547" s="1233"/>
      <c r="DF547" s="1233"/>
      <c r="DG547" s="1233"/>
      <c r="DH547" s="1233"/>
      <c r="DI547" s="1233"/>
      <c r="DJ547" s="1233"/>
      <c r="DK547" s="1233"/>
      <c r="DL547" s="1233"/>
      <c r="DM547" s="1233"/>
      <c r="DN547" s="1233"/>
      <c r="DO547" s="1233"/>
      <c r="DP547" s="1233"/>
      <c r="DQ547" s="1233"/>
      <c r="DR547" s="1233"/>
      <c r="DS547" s="1233"/>
      <c r="DT547" s="1233"/>
      <c r="DU547" s="1233"/>
      <c r="DV547" s="1233"/>
      <c r="DW547" s="1233"/>
      <c r="DX547" s="1233"/>
      <c r="DY547" s="1233"/>
      <c r="DZ547" s="1233"/>
      <c r="EA547" s="1233"/>
      <c r="EB547" s="1233"/>
      <c r="EC547" s="1233"/>
      <c r="ED547" s="1233"/>
      <c r="EE547" s="1233"/>
      <c r="EF547" s="1233"/>
      <c r="EG547" s="1233"/>
      <c r="EH547" s="1253"/>
      <c r="EI547" s="1253"/>
      <c r="EJ547" s="1253"/>
      <c r="EK547" s="1253"/>
      <c r="EM547" s="1233"/>
      <c r="EN547" s="1233"/>
      <c r="EO547" s="1233"/>
      <c r="EP547" s="1233"/>
      <c r="EQ547" s="1233"/>
      <c r="ER547" s="1233"/>
      <c r="ES547" s="1233"/>
      <c r="ET547" s="1233"/>
      <c r="EU547" s="1233"/>
      <c r="EV547" s="1233"/>
      <c r="EW547" s="1233"/>
      <c r="EX547" s="1233"/>
      <c r="EY547" s="1233"/>
      <c r="EZ547" s="1233"/>
      <c r="FA547" s="1233"/>
      <c r="FB547" s="1233"/>
      <c r="FC547" s="1233"/>
      <c r="FD547" s="1233"/>
      <c r="FE547" s="1233"/>
      <c r="FF547" s="1233"/>
      <c r="FG547" s="1233"/>
      <c r="FH547" s="1233"/>
      <c r="FI547" s="1233"/>
      <c r="FJ547" s="1233"/>
      <c r="FK547" s="1233"/>
      <c r="FL547" s="1233"/>
      <c r="FM547" s="1233"/>
      <c r="FN547" s="1233"/>
      <c r="FO547" s="1233"/>
      <c r="FP547" s="1233"/>
      <c r="FQ547" s="1233"/>
      <c r="FR547" s="1233"/>
      <c r="FS547" s="1233"/>
      <c r="FT547" s="1233"/>
      <c r="FU547" s="1233"/>
      <c r="FV547" s="1233"/>
      <c r="FW547" s="1233"/>
      <c r="FX547" s="1233"/>
      <c r="FY547" s="1233"/>
      <c r="FZ547" s="1233"/>
      <c r="GA547" s="1233"/>
      <c r="GB547" s="1233"/>
      <c r="GC547" s="1233"/>
      <c r="GD547" s="1233"/>
      <c r="GE547" s="1233"/>
      <c r="GF547" s="1233"/>
      <c r="GG547" s="1233"/>
      <c r="GH547" s="1233"/>
      <c r="GI547" s="1233"/>
      <c r="GJ547" s="1233"/>
      <c r="GK547" s="1233"/>
      <c r="GL547" s="1233"/>
      <c r="GM547" s="1233"/>
      <c r="GN547" s="1233"/>
      <c r="GO547" s="1233"/>
      <c r="GP547" s="1233"/>
      <c r="GQ547" s="1233"/>
      <c r="GR547" s="1233"/>
      <c r="GS547" s="1233"/>
      <c r="GT547" s="1233"/>
      <c r="GU547" s="1233"/>
      <c r="GV547" s="1233"/>
      <c r="GW547" s="1233"/>
      <c r="GX547" s="1233"/>
      <c r="GY547" s="1233"/>
      <c r="GZ547" s="1233"/>
      <c r="HA547" s="1233"/>
      <c r="HB547" s="1233"/>
      <c r="HC547" s="1233"/>
      <c r="HD547" s="1233"/>
      <c r="HE547" s="1233"/>
      <c r="HF547" s="1233"/>
      <c r="HG547" s="1233"/>
      <c r="HH547" s="1233"/>
      <c r="HI547" s="1233"/>
      <c r="HJ547" s="1233"/>
      <c r="HK547" s="1233"/>
      <c r="HL547" s="1233"/>
      <c r="HM547" s="1233"/>
      <c r="HN547" s="1233"/>
      <c r="HO547" s="1233"/>
    </row>
    <row r="548" spans="32:223" s="325" customFormat="1" x14ac:dyDescent="0.2">
      <c r="AF548" s="932"/>
      <c r="AG548" s="932"/>
      <c r="AH548" s="932"/>
      <c r="AI548" s="932"/>
      <c r="AJ548" s="932"/>
      <c r="AK548" s="932"/>
      <c r="AL548" s="932"/>
      <c r="AM548" s="932"/>
      <c r="AN548" s="932"/>
      <c r="AP548" s="932"/>
      <c r="AQ548" s="932"/>
      <c r="AR548" s="932"/>
      <c r="AS548" s="932"/>
      <c r="AT548" s="932"/>
      <c r="AU548" s="932"/>
      <c r="AV548" s="932"/>
      <c r="AW548" s="932"/>
      <c r="AX548" s="932"/>
      <c r="BA548" s="1253"/>
      <c r="BB548" s="1253"/>
      <c r="BC548" s="1253"/>
      <c r="BE548" s="1233"/>
      <c r="BF548" s="1233"/>
      <c r="BG548" s="1233"/>
      <c r="BH548" s="1233"/>
      <c r="BI548" s="1233"/>
      <c r="BJ548" s="1233"/>
      <c r="BK548" s="1233"/>
      <c r="BL548" s="1233"/>
      <c r="BM548" s="1233"/>
      <c r="BN548" s="1233"/>
      <c r="BO548" s="1233"/>
      <c r="BP548" s="1233"/>
      <c r="BQ548" s="1233"/>
      <c r="BR548" s="1233"/>
      <c r="BS548" s="1233"/>
      <c r="BT548" s="1233"/>
      <c r="BU548" s="1233"/>
      <c r="BV548" s="1233"/>
      <c r="BW548" s="1233"/>
      <c r="BX548" s="1233"/>
      <c r="BY548" s="1233"/>
      <c r="BZ548" s="1233"/>
      <c r="CA548" s="1233"/>
      <c r="CB548" s="1233"/>
      <c r="CC548" s="1233"/>
      <c r="CD548" s="1233"/>
      <c r="CE548" s="1233"/>
      <c r="CF548" s="1233"/>
      <c r="CG548" s="1233"/>
      <c r="CH548" s="1233"/>
      <c r="CI548" s="1233"/>
      <c r="CJ548" s="1233"/>
      <c r="CK548" s="1233"/>
      <c r="CL548" s="1233"/>
      <c r="CM548" s="1233"/>
      <c r="CN548" s="1233"/>
      <c r="CO548" s="1233"/>
      <c r="CP548" s="1233"/>
      <c r="CQ548" s="1233"/>
      <c r="CR548" s="1233"/>
      <c r="CS548" s="1233"/>
      <c r="CT548" s="1233"/>
      <c r="CU548" s="1233"/>
      <c r="CV548" s="1233"/>
      <c r="CW548" s="1233"/>
      <c r="CX548" s="1233"/>
      <c r="CY548" s="1233"/>
      <c r="CZ548" s="1233"/>
      <c r="DA548" s="1233"/>
      <c r="DB548" s="1233"/>
      <c r="DC548" s="1233"/>
      <c r="DD548" s="1233"/>
      <c r="DE548" s="1233"/>
      <c r="DF548" s="1233"/>
      <c r="DG548" s="1233"/>
      <c r="DH548" s="1233"/>
      <c r="DI548" s="1233"/>
      <c r="DJ548" s="1233"/>
      <c r="DK548" s="1233"/>
      <c r="DL548" s="1233"/>
      <c r="DM548" s="1233"/>
      <c r="DN548" s="1233"/>
      <c r="DO548" s="1233"/>
      <c r="DP548" s="1233"/>
      <c r="DQ548" s="1233"/>
      <c r="DR548" s="1233"/>
      <c r="DS548" s="1233"/>
      <c r="DT548" s="1233"/>
      <c r="DU548" s="1233"/>
      <c r="DV548" s="1233"/>
      <c r="DW548" s="1233"/>
      <c r="DX548" s="1233"/>
      <c r="DY548" s="1233"/>
      <c r="DZ548" s="1233"/>
      <c r="EA548" s="1233"/>
      <c r="EB548" s="1233"/>
      <c r="EC548" s="1233"/>
      <c r="ED548" s="1233"/>
      <c r="EE548" s="1233"/>
      <c r="EF548" s="1233"/>
      <c r="EG548" s="1233"/>
      <c r="EH548" s="1253"/>
      <c r="EI548" s="1253"/>
      <c r="EJ548" s="1253"/>
      <c r="EK548" s="1253"/>
      <c r="EM548" s="1233"/>
      <c r="EN548" s="1233"/>
      <c r="EO548" s="1233"/>
      <c r="EP548" s="1233"/>
      <c r="EQ548" s="1233"/>
      <c r="ER548" s="1233"/>
      <c r="ES548" s="1233"/>
      <c r="ET548" s="1233"/>
      <c r="EU548" s="1233"/>
      <c r="EV548" s="1233"/>
      <c r="EW548" s="1233"/>
      <c r="EX548" s="1233"/>
      <c r="EY548" s="1233"/>
      <c r="EZ548" s="1233"/>
      <c r="FA548" s="1233"/>
      <c r="FB548" s="1233"/>
      <c r="FC548" s="1233"/>
      <c r="FD548" s="1233"/>
      <c r="FE548" s="1233"/>
      <c r="FF548" s="1233"/>
      <c r="FG548" s="1233"/>
      <c r="FH548" s="1233"/>
      <c r="FI548" s="1233"/>
      <c r="FJ548" s="1233"/>
      <c r="FK548" s="1233"/>
      <c r="FL548" s="1233"/>
      <c r="FM548" s="1233"/>
      <c r="FN548" s="1233"/>
      <c r="FO548" s="1233"/>
      <c r="FP548" s="1233"/>
      <c r="FQ548" s="1233"/>
      <c r="FR548" s="1233"/>
      <c r="FS548" s="1233"/>
      <c r="FT548" s="1233"/>
      <c r="FU548" s="1233"/>
      <c r="FV548" s="1233"/>
      <c r="FW548" s="1233"/>
      <c r="FX548" s="1233"/>
      <c r="FY548" s="1233"/>
      <c r="FZ548" s="1233"/>
      <c r="GA548" s="1233"/>
      <c r="GB548" s="1233"/>
      <c r="GC548" s="1233"/>
      <c r="GD548" s="1233"/>
      <c r="GE548" s="1233"/>
      <c r="GF548" s="1233"/>
      <c r="GG548" s="1233"/>
      <c r="GH548" s="1233"/>
      <c r="GI548" s="1233"/>
      <c r="GJ548" s="1233"/>
      <c r="GK548" s="1233"/>
      <c r="GL548" s="1233"/>
      <c r="GM548" s="1233"/>
      <c r="GN548" s="1233"/>
      <c r="GO548" s="1233"/>
      <c r="GP548" s="1233"/>
      <c r="GQ548" s="1233"/>
      <c r="GR548" s="1233"/>
      <c r="GS548" s="1233"/>
      <c r="GT548" s="1233"/>
      <c r="GU548" s="1233"/>
      <c r="GV548" s="1233"/>
      <c r="GW548" s="1233"/>
      <c r="GX548" s="1233"/>
      <c r="GY548" s="1233"/>
      <c r="GZ548" s="1233"/>
      <c r="HA548" s="1233"/>
      <c r="HB548" s="1233"/>
      <c r="HC548" s="1233"/>
      <c r="HD548" s="1233"/>
      <c r="HE548" s="1233"/>
      <c r="HF548" s="1233"/>
      <c r="HG548" s="1233"/>
      <c r="HH548" s="1233"/>
      <c r="HI548" s="1233"/>
      <c r="HJ548" s="1233"/>
      <c r="HK548" s="1233"/>
      <c r="HL548" s="1233"/>
      <c r="HM548" s="1233"/>
      <c r="HN548" s="1233"/>
      <c r="HO548" s="1233"/>
    </row>
    <row r="549" spans="32:223" s="325" customFormat="1" x14ac:dyDescent="0.2">
      <c r="AF549" s="932"/>
      <c r="AG549" s="932"/>
      <c r="AH549" s="932"/>
      <c r="AI549" s="932"/>
      <c r="AJ549" s="932"/>
      <c r="AK549" s="932"/>
      <c r="AL549" s="932"/>
      <c r="AM549" s="932"/>
      <c r="AN549" s="932"/>
      <c r="AP549" s="932"/>
      <c r="AQ549" s="932"/>
      <c r="AR549" s="932"/>
      <c r="AS549" s="932"/>
      <c r="AT549" s="932"/>
      <c r="AU549" s="932"/>
      <c r="AV549" s="932"/>
      <c r="AW549" s="932"/>
      <c r="AX549" s="932"/>
      <c r="BA549" s="1253"/>
      <c r="BB549" s="1253"/>
      <c r="BC549" s="1253"/>
      <c r="BE549" s="1233"/>
      <c r="BF549" s="1233"/>
      <c r="BG549" s="1233"/>
      <c r="BH549" s="1233"/>
      <c r="BI549" s="1233"/>
      <c r="BJ549" s="1233"/>
      <c r="BK549" s="1233"/>
      <c r="BL549" s="1233"/>
      <c r="BM549" s="1233"/>
      <c r="BN549" s="1233"/>
      <c r="BO549" s="1233"/>
      <c r="BP549" s="1233"/>
      <c r="BQ549" s="1233"/>
      <c r="BR549" s="1233"/>
      <c r="BS549" s="1233"/>
      <c r="BT549" s="1233"/>
      <c r="BU549" s="1233"/>
      <c r="BV549" s="1233"/>
      <c r="BW549" s="1233"/>
      <c r="BX549" s="1233"/>
      <c r="BY549" s="1233"/>
      <c r="BZ549" s="1233"/>
      <c r="CA549" s="1233"/>
      <c r="CB549" s="1233"/>
      <c r="CC549" s="1233"/>
      <c r="CD549" s="1233"/>
      <c r="CE549" s="1233"/>
      <c r="CF549" s="1233"/>
      <c r="CG549" s="1233"/>
      <c r="CH549" s="1233"/>
      <c r="CI549" s="1233"/>
      <c r="CJ549" s="1233"/>
      <c r="CK549" s="1233"/>
      <c r="CL549" s="1233"/>
      <c r="CM549" s="1233"/>
      <c r="CN549" s="1233"/>
      <c r="CO549" s="1233"/>
      <c r="CP549" s="1233"/>
      <c r="CQ549" s="1233"/>
      <c r="CR549" s="1233"/>
      <c r="CS549" s="1233"/>
      <c r="CT549" s="1233"/>
      <c r="CU549" s="1233"/>
      <c r="CV549" s="1233"/>
      <c r="CW549" s="1233"/>
      <c r="CX549" s="1233"/>
      <c r="CY549" s="1233"/>
      <c r="CZ549" s="1233"/>
      <c r="DA549" s="1233"/>
      <c r="DB549" s="1233"/>
      <c r="DC549" s="1233"/>
      <c r="DD549" s="1233"/>
      <c r="DE549" s="1233"/>
      <c r="DF549" s="1233"/>
      <c r="DG549" s="1233"/>
      <c r="DH549" s="1233"/>
      <c r="DI549" s="1233"/>
      <c r="DJ549" s="1233"/>
      <c r="DK549" s="1233"/>
      <c r="DL549" s="1233"/>
      <c r="DM549" s="1233"/>
      <c r="DN549" s="1233"/>
      <c r="DO549" s="1233"/>
      <c r="DP549" s="1233"/>
      <c r="DQ549" s="1233"/>
      <c r="DR549" s="1233"/>
      <c r="DS549" s="1233"/>
      <c r="DT549" s="1233"/>
      <c r="DU549" s="1233"/>
      <c r="DV549" s="1233"/>
      <c r="DW549" s="1233"/>
      <c r="DX549" s="1233"/>
      <c r="DY549" s="1233"/>
      <c r="DZ549" s="1233"/>
      <c r="EA549" s="1233"/>
      <c r="EB549" s="1233"/>
      <c r="EC549" s="1233"/>
      <c r="ED549" s="1233"/>
      <c r="EE549" s="1233"/>
      <c r="EF549" s="1233"/>
      <c r="EG549" s="1233"/>
      <c r="EH549" s="1253"/>
      <c r="EI549" s="1253"/>
      <c r="EJ549" s="1253"/>
      <c r="EK549" s="1253"/>
      <c r="EM549" s="1233"/>
      <c r="EN549" s="1233"/>
      <c r="EO549" s="1233"/>
      <c r="EP549" s="1233"/>
      <c r="EQ549" s="1233"/>
      <c r="ER549" s="1233"/>
      <c r="ES549" s="1233"/>
      <c r="ET549" s="1233"/>
      <c r="EU549" s="1233"/>
      <c r="EV549" s="1233"/>
      <c r="EW549" s="1233"/>
      <c r="EX549" s="1233"/>
      <c r="EY549" s="1233"/>
      <c r="EZ549" s="1233"/>
      <c r="FA549" s="1233"/>
      <c r="FB549" s="1233"/>
      <c r="FC549" s="1233"/>
      <c r="FD549" s="1233"/>
      <c r="FE549" s="1233"/>
      <c r="FF549" s="1233"/>
      <c r="FG549" s="1233"/>
      <c r="FH549" s="1233"/>
      <c r="FI549" s="1233"/>
      <c r="FJ549" s="1233"/>
      <c r="FK549" s="1233"/>
      <c r="FL549" s="1233"/>
      <c r="FM549" s="1233"/>
      <c r="FN549" s="1233"/>
      <c r="FO549" s="1233"/>
      <c r="FP549" s="1233"/>
      <c r="FQ549" s="1233"/>
      <c r="FR549" s="1233"/>
      <c r="FS549" s="1233"/>
      <c r="FT549" s="1233"/>
      <c r="FU549" s="1233"/>
      <c r="FV549" s="1233"/>
      <c r="FW549" s="1233"/>
      <c r="FX549" s="1233"/>
      <c r="FY549" s="1233"/>
      <c r="FZ549" s="1233"/>
      <c r="GA549" s="1233"/>
      <c r="GB549" s="1233"/>
      <c r="GC549" s="1233"/>
      <c r="GD549" s="1233"/>
      <c r="GE549" s="1233"/>
      <c r="GF549" s="1233"/>
      <c r="GG549" s="1233"/>
      <c r="GH549" s="1233"/>
      <c r="GI549" s="1233"/>
      <c r="GJ549" s="1233"/>
      <c r="GK549" s="1233"/>
      <c r="GL549" s="1233"/>
      <c r="GM549" s="1233"/>
      <c r="GN549" s="1233"/>
      <c r="GO549" s="1233"/>
      <c r="GP549" s="1233"/>
      <c r="GQ549" s="1233"/>
      <c r="GR549" s="1233"/>
      <c r="GS549" s="1233"/>
      <c r="GT549" s="1233"/>
      <c r="GU549" s="1233"/>
      <c r="GV549" s="1233"/>
      <c r="GW549" s="1233"/>
      <c r="GX549" s="1233"/>
      <c r="GY549" s="1233"/>
      <c r="GZ549" s="1233"/>
      <c r="HA549" s="1233"/>
      <c r="HB549" s="1233"/>
      <c r="HC549" s="1233"/>
      <c r="HD549" s="1233"/>
      <c r="HE549" s="1233"/>
      <c r="HF549" s="1233"/>
      <c r="HG549" s="1233"/>
      <c r="HH549" s="1233"/>
      <c r="HI549" s="1233"/>
      <c r="HJ549" s="1233"/>
      <c r="HK549" s="1233"/>
      <c r="HL549" s="1233"/>
      <c r="HM549" s="1233"/>
      <c r="HN549" s="1233"/>
      <c r="HO549" s="1233"/>
    </row>
    <row r="550" spans="32:223" s="325" customFormat="1" x14ac:dyDescent="0.2">
      <c r="AF550" s="932"/>
      <c r="AG550" s="932"/>
      <c r="AH550" s="932"/>
      <c r="AI550" s="932"/>
      <c r="AJ550" s="932"/>
      <c r="AK550" s="932"/>
      <c r="AL550" s="932"/>
      <c r="AM550" s="932"/>
      <c r="AN550" s="932"/>
      <c r="AP550" s="932"/>
      <c r="AQ550" s="932"/>
      <c r="AR550" s="932"/>
      <c r="AS550" s="932"/>
      <c r="AT550" s="932"/>
      <c r="AU550" s="932"/>
      <c r="AV550" s="932"/>
      <c r="AW550" s="932"/>
      <c r="AX550" s="932"/>
      <c r="BA550" s="1253"/>
      <c r="BB550" s="1253"/>
      <c r="BC550" s="1253"/>
      <c r="BE550" s="1233"/>
      <c r="BF550" s="1233"/>
      <c r="BG550" s="1233"/>
      <c r="BH550" s="1233"/>
      <c r="BI550" s="1233"/>
      <c r="BJ550" s="1233"/>
      <c r="BK550" s="1233"/>
      <c r="BL550" s="1233"/>
      <c r="BM550" s="1233"/>
      <c r="BN550" s="1233"/>
      <c r="BO550" s="1233"/>
      <c r="BP550" s="1233"/>
      <c r="BQ550" s="1233"/>
      <c r="BR550" s="1233"/>
      <c r="BS550" s="1233"/>
      <c r="BT550" s="1233"/>
      <c r="BU550" s="1233"/>
      <c r="BV550" s="1233"/>
      <c r="BW550" s="1233"/>
      <c r="BX550" s="1233"/>
      <c r="BY550" s="1233"/>
      <c r="BZ550" s="1233"/>
      <c r="CA550" s="1233"/>
      <c r="CB550" s="1233"/>
      <c r="CC550" s="1233"/>
      <c r="CD550" s="1233"/>
      <c r="CE550" s="1233"/>
      <c r="CF550" s="1233"/>
      <c r="CG550" s="1233"/>
      <c r="CH550" s="1233"/>
      <c r="CI550" s="1233"/>
      <c r="CJ550" s="1233"/>
      <c r="CK550" s="1233"/>
      <c r="CL550" s="1233"/>
      <c r="CM550" s="1233"/>
      <c r="CN550" s="1233"/>
      <c r="CO550" s="1233"/>
      <c r="CP550" s="1233"/>
      <c r="CQ550" s="1233"/>
      <c r="CR550" s="1233"/>
      <c r="CS550" s="1233"/>
      <c r="CT550" s="1233"/>
      <c r="CU550" s="1233"/>
      <c r="CV550" s="1233"/>
      <c r="CW550" s="1233"/>
      <c r="CX550" s="1233"/>
      <c r="CY550" s="1233"/>
      <c r="CZ550" s="1233"/>
      <c r="DA550" s="1233"/>
      <c r="DB550" s="1233"/>
      <c r="DC550" s="1233"/>
      <c r="DD550" s="1233"/>
      <c r="DE550" s="1233"/>
      <c r="DF550" s="1233"/>
      <c r="DG550" s="1233"/>
      <c r="DH550" s="1233"/>
      <c r="DI550" s="1233"/>
      <c r="DJ550" s="1233"/>
      <c r="DK550" s="1233"/>
      <c r="DL550" s="1233"/>
      <c r="DM550" s="1233"/>
      <c r="DN550" s="1233"/>
      <c r="DO550" s="1233"/>
      <c r="DP550" s="1233"/>
      <c r="DQ550" s="1233"/>
      <c r="DR550" s="1233"/>
      <c r="DS550" s="1233"/>
      <c r="DT550" s="1233"/>
      <c r="DU550" s="1233"/>
      <c r="DV550" s="1233"/>
      <c r="DW550" s="1233"/>
      <c r="DX550" s="1233"/>
      <c r="DY550" s="1233"/>
      <c r="DZ550" s="1233"/>
      <c r="EA550" s="1233"/>
      <c r="EB550" s="1233"/>
      <c r="EC550" s="1233"/>
      <c r="ED550" s="1233"/>
      <c r="EE550" s="1233"/>
      <c r="EF550" s="1233"/>
      <c r="EG550" s="1233"/>
      <c r="EH550" s="1253"/>
      <c r="EI550" s="1253"/>
      <c r="EJ550" s="1253"/>
      <c r="EK550" s="1253"/>
      <c r="EM550" s="1233"/>
      <c r="EN550" s="1233"/>
      <c r="EO550" s="1233"/>
      <c r="EP550" s="1233"/>
      <c r="EQ550" s="1233"/>
      <c r="ER550" s="1233"/>
      <c r="ES550" s="1233"/>
      <c r="ET550" s="1233"/>
      <c r="EU550" s="1233"/>
      <c r="EV550" s="1233"/>
      <c r="EW550" s="1233"/>
      <c r="EX550" s="1233"/>
      <c r="EY550" s="1233"/>
      <c r="EZ550" s="1233"/>
      <c r="FA550" s="1233"/>
      <c r="FB550" s="1233"/>
      <c r="FC550" s="1233"/>
      <c r="FD550" s="1233"/>
      <c r="FE550" s="1233"/>
      <c r="FF550" s="1233"/>
      <c r="FG550" s="1233"/>
      <c r="FH550" s="1233"/>
      <c r="FI550" s="1233"/>
      <c r="FJ550" s="1233"/>
      <c r="FK550" s="1233"/>
      <c r="FL550" s="1233"/>
      <c r="FM550" s="1233"/>
      <c r="FN550" s="1233"/>
      <c r="FO550" s="1233"/>
      <c r="FP550" s="1233"/>
      <c r="FQ550" s="1233"/>
      <c r="FR550" s="1233"/>
      <c r="FS550" s="1233"/>
      <c r="FT550" s="1233"/>
      <c r="FU550" s="1233"/>
      <c r="FV550" s="1233"/>
      <c r="FW550" s="1233"/>
      <c r="FX550" s="1233"/>
      <c r="FY550" s="1233"/>
      <c r="FZ550" s="1233"/>
      <c r="GA550" s="1233"/>
      <c r="GB550" s="1233"/>
      <c r="GC550" s="1233"/>
      <c r="GD550" s="1233"/>
      <c r="GE550" s="1233"/>
      <c r="GF550" s="1233"/>
      <c r="GG550" s="1233"/>
      <c r="GH550" s="1233"/>
      <c r="GI550" s="1233"/>
      <c r="GJ550" s="1233"/>
      <c r="GK550" s="1233"/>
      <c r="GL550" s="1233"/>
      <c r="GM550" s="1233"/>
      <c r="GN550" s="1233"/>
      <c r="GO550" s="1233"/>
      <c r="GP550" s="1233"/>
      <c r="GQ550" s="1233"/>
      <c r="GR550" s="1233"/>
      <c r="GS550" s="1233"/>
      <c r="GT550" s="1233"/>
      <c r="GU550" s="1233"/>
      <c r="GV550" s="1233"/>
      <c r="GW550" s="1233"/>
      <c r="GX550" s="1233"/>
      <c r="GY550" s="1233"/>
      <c r="GZ550" s="1233"/>
      <c r="HA550" s="1233"/>
      <c r="HB550" s="1233"/>
      <c r="HC550" s="1233"/>
      <c r="HD550" s="1233"/>
      <c r="HE550" s="1233"/>
      <c r="HF550" s="1233"/>
      <c r="HG550" s="1233"/>
      <c r="HH550" s="1233"/>
      <c r="HI550" s="1233"/>
      <c r="HJ550" s="1233"/>
      <c r="HK550" s="1233"/>
      <c r="HL550" s="1233"/>
      <c r="HM550" s="1233"/>
      <c r="HN550" s="1233"/>
      <c r="HO550" s="1233"/>
    </row>
    <row r="551" spans="32:223" s="325" customFormat="1" x14ac:dyDescent="0.2">
      <c r="AF551" s="932"/>
      <c r="AG551" s="932"/>
      <c r="AH551" s="932"/>
      <c r="AI551" s="932"/>
      <c r="AJ551" s="932"/>
      <c r="AK551" s="932"/>
      <c r="AL551" s="932"/>
      <c r="AM551" s="932"/>
      <c r="AN551" s="932"/>
      <c r="AP551" s="932"/>
      <c r="AQ551" s="932"/>
      <c r="AR551" s="932"/>
      <c r="AS551" s="932"/>
      <c r="AT551" s="932"/>
      <c r="AU551" s="932"/>
      <c r="AV551" s="932"/>
      <c r="AW551" s="932"/>
      <c r="AX551" s="932"/>
      <c r="BA551" s="1253"/>
      <c r="BB551" s="1253"/>
      <c r="BC551" s="1253"/>
      <c r="BE551" s="1233"/>
      <c r="BF551" s="1233"/>
      <c r="BG551" s="1233"/>
      <c r="BH551" s="1233"/>
      <c r="BI551" s="1233"/>
      <c r="BJ551" s="1233"/>
      <c r="BK551" s="1233"/>
      <c r="BL551" s="1233"/>
      <c r="BM551" s="1233"/>
      <c r="BN551" s="1233"/>
      <c r="BO551" s="1233"/>
      <c r="BP551" s="1233"/>
      <c r="BQ551" s="1233"/>
      <c r="BR551" s="1233"/>
      <c r="BS551" s="1233"/>
      <c r="BT551" s="1233"/>
      <c r="BU551" s="1233"/>
      <c r="BV551" s="1233"/>
      <c r="BW551" s="1233"/>
      <c r="BX551" s="1233"/>
      <c r="BY551" s="1233"/>
      <c r="BZ551" s="1233"/>
      <c r="CA551" s="1233"/>
      <c r="CB551" s="1233"/>
      <c r="CC551" s="1233"/>
      <c r="CD551" s="1233"/>
      <c r="CE551" s="1233"/>
      <c r="CF551" s="1233"/>
      <c r="CG551" s="1233"/>
      <c r="CH551" s="1233"/>
      <c r="CI551" s="1233"/>
      <c r="CJ551" s="1233"/>
      <c r="CK551" s="1233"/>
      <c r="CL551" s="1233"/>
      <c r="CM551" s="1233"/>
      <c r="CN551" s="1233"/>
      <c r="CO551" s="1233"/>
      <c r="CP551" s="1233"/>
      <c r="CQ551" s="1233"/>
      <c r="CR551" s="1233"/>
      <c r="CS551" s="1233"/>
      <c r="CT551" s="1233"/>
      <c r="CU551" s="1233"/>
      <c r="CV551" s="1233"/>
      <c r="CW551" s="1233"/>
      <c r="CX551" s="1233"/>
      <c r="CY551" s="1233"/>
      <c r="CZ551" s="1233"/>
      <c r="DA551" s="1233"/>
      <c r="DB551" s="1233"/>
      <c r="DC551" s="1233"/>
      <c r="DD551" s="1233"/>
      <c r="DE551" s="1233"/>
      <c r="DF551" s="1233"/>
      <c r="DG551" s="1233"/>
      <c r="DH551" s="1233"/>
      <c r="DI551" s="1233"/>
      <c r="DJ551" s="1233"/>
      <c r="DK551" s="1233"/>
      <c r="DL551" s="1233"/>
      <c r="DM551" s="1233"/>
      <c r="DN551" s="1233"/>
      <c r="DO551" s="1233"/>
      <c r="DP551" s="1233"/>
      <c r="DQ551" s="1233"/>
      <c r="DR551" s="1233"/>
      <c r="DS551" s="1233"/>
      <c r="DT551" s="1233"/>
      <c r="DU551" s="1233"/>
      <c r="DV551" s="1233"/>
      <c r="DW551" s="1233"/>
      <c r="DX551" s="1233"/>
      <c r="DY551" s="1233"/>
      <c r="DZ551" s="1233"/>
      <c r="EA551" s="1233"/>
      <c r="EB551" s="1233"/>
      <c r="EC551" s="1233"/>
      <c r="ED551" s="1233"/>
      <c r="EE551" s="1233"/>
      <c r="EF551" s="1233"/>
      <c r="EG551" s="1233"/>
      <c r="EH551" s="1253"/>
      <c r="EI551" s="1253"/>
      <c r="EJ551" s="1253"/>
      <c r="EK551" s="1253"/>
      <c r="EM551" s="1233"/>
      <c r="EN551" s="1233"/>
      <c r="EO551" s="1233"/>
      <c r="EP551" s="1233"/>
      <c r="EQ551" s="1233"/>
      <c r="ER551" s="1233"/>
      <c r="ES551" s="1233"/>
      <c r="ET551" s="1233"/>
      <c r="EU551" s="1233"/>
      <c r="EV551" s="1233"/>
      <c r="EW551" s="1233"/>
      <c r="EX551" s="1233"/>
      <c r="EY551" s="1233"/>
      <c r="EZ551" s="1233"/>
      <c r="FA551" s="1233"/>
      <c r="FB551" s="1233"/>
      <c r="FC551" s="1233"/>
      <c r="FD551" s="1233"/>
      <c r="FE551" s="1233"/>
      <c r="FF551" s="1233"/>
      <c r="FG551" s="1233"/>
      <c r="FH551" s="1233"/>
      <c r="FI551" s="1233"/>
      <c r="FJ551" s="1233"/>
      <c r="FK551" s="1233"/>
      <c r="FL551" s="1233"/>
      <c r="FM551" s="1233"/>
      <c r="FN551" s="1233"/>
      <c r="FO551" s="1233"/>
      <c r="FP551" s="1233"/>
      <c r="FQ551" s="1233"/>
      <c r="FR551" s="1233"/>
      <c r="FS551" s="1233"/>
      <c r="FT551" s="1233"/>
      <c r="FU551" s="1233"/>
      <c r="FV551" s="1233"/>
      <c r="FW551" s="1233"/>
      <c r="FX551" s="1233"/>
      <c r="FY551" s="1233"/>
      <c r="FZ551" s="1233"/>
      <c r="GA551" s="1233"/>
      <c r="GB551" s="1233"/>
      <c r="GC551" s="1233"/>
      <c r="GD551" s="1233"/>
      <c r="GE551" s="1233"/>
      <c r="GF551" s="1233"/>
      <c r="GG551" s="1233"/>
      <c r="GH551" s="1233"/>
      <c r="GI551" s="1233"/>
      <c r="GJ551" s="1233"/>
      <c r="GK551" s="1233"/>
      <c r="GL551" s="1233"/>
      <c r="GM551" s="1233"/>
      <c r="GN551" s="1233"/>
      <c r="GO551" s="1233"/>
      <c r="GP551" s="1233"/>
      <c r="GQ551" s="1233"/>
      <c r="GR551" s="1233"/>
      <c r="GS551" s="1233"/>
      <c r="GT551" s="1233"/>
      <c r="GU551" s="1233"/>
      <c r="GV551" s="1233"/>
      <c r="GW551" s="1233"/>
      <c r="GX551" s="1233"/>
      <c r="GY551" s="1233"/>
      <c r="GZ551" s="1233"/>
      <c r="HA551" s="1233"/>
      <c r="HB551" s="1233"/>
      <c r="HC551" s="1233"/>
      <c r="HD551" s="1233"/>
      <c r="HE551" s="1233"/>
      <c r="HF551" s="1233"/>
      <c r="HG551" s="1233"/>
      <c r="HH551" s="1233"/>
      <c r="HI551" s="1233"/>
      <c r="HJ551" s="1233"/>
      <c r="HK551" s="1233"/>
      <c r="HL551" s="1233"/>
      <c r="HM551" s="1233"/>
      <c r="HN551" s="1233"/>
      <c r="HO551" s="1233"/>
    </row>
    <row r="552" spans="32:223" s="325" customFormat="1" x14ac:dyDescent="0.2">
      <c r="AF552" s="932"/>
      <c r="AG552" s="932"/>
      <c r="AH552" s="932"/>
      <c r="AI552" s="932"/>
      <c r="AJ552" s="932"/>
      <c r="AK552" s="932"/>
      <c r="AL552" s="932"/>
      <c r="AM552" s="932"/>
      <c r="AN552" s="932"/>
      <c r="AP552" s="932"/>
      <c r="AQ552" s="932"/>
      <c r="AR552" s="932"/>
      <c r="AS552" s="932"/>
      <c r="AT552" s="932"/>
      <c r="AU552" s="932"/>
      <c r="AV552" s="932"/>
      <c r="AW552" s="932"/>
      <c r="AX552" s="932"/>
      <c r="BA552" s="1253"/>
      <c r="BB552" s="1253"/>
      <c r="BC552" s="1253"/>
      <c r="BE552" s="1233"/>
      <c r="BF552" s="1233"/>
      <c r="BG552" s="1233"/>
      <c r="BH552" s="1233"/>
      <c r="BI552" s="1233"/>
      <c r="BJ552" s="1233"/>
      <c r="BK552" s="1233"/>
      <c r="BL552" s="1233"/>
      <c r="BM552" s="1233"/>
      <c r="BN552" s="1233"/>
      <c r="BO552" s="1233"/>
      <c r="BP552" s="1233"/>
      <c r="BQ552" s="1233"/>
      <c r="BR552" s="1233"/>
      <c r="BS552" s="1233"/>
      <c r="BT552" s="1233"/>
      <c r="BU552" s="1233"/>
      <c r="BV552" s="1233"/>
      <c r="BW552" s="1233"/>
      <c r="BX552" s="1233"/>
      <c r="BY552" s="1233"/>
      <c r="BZ552" s="1233"/>
      <c r="CA552" s="1233"/>
      <c r="CB552" s="1233"/>
      <c r="CC552" s="1233"/>
      <c r="CD552" s="1233"/>
      <c r="CE552" s="1233"/>
      <c r="CF552" s="1233"/>
      <c r="CG552" s="1233"/>
      <c r="CH552" s="1233"/>
      <c r="CI552" s="1233"/>
      <c r="CJ552" s="1233"/>
      <c r="CK552" s="1233"/>
      <c r="CL552" s="1233"/>
      <c r="CM552" s="1233"/>
      <c r="CN552" s="1233"/>
      <c r="CO552" s="1233"/>
      <c r="CP552" s="1233"/>
      <c r="CQ552" s="1233"/>
      <c r="CR552" s="1233"/>
      <c r="CS552" s="1233"/>
      <c r="CT552" s="1233"/>
      <c r="CU552" s="1233"/>
      <c r="CV552" s="1233"/>
      <c r="CW552" s="1233"/>
      <c r="CX552" s="1233"/>
      <c r="CY552" s="1233"/>
      <c r="CZ552" s="1233"/>
      <c r="DA552" s="1233"/>
      <c r="DB552" s="1233"/>
      <c r="DC552" s="1233"/>
      <c r="DD552" s="1233"/>
      <c r="DE552" s="1233"/>
      <c r="DF552" s="1233"/>
      <c r="DG552" s="1233"/>
      <c r="DH552" s="1233"/>
      <c r="DI552" s="1233"/>
      <c r="DJ552" s="1233"/>
      <c r="DK552" s="1233"/>
      <c r="DL552" s="1233"/>
      <c r="DM552" s="1233"/>
      <c r="DN552" s="1233"/>
      <c r="DO552" s="1233"/>
      <c r="DP552" s="1233"/>
      <c r="DQ552" s="1233"/>
      <c r="DR552" s="1233"/>
      <c r="DS552" s="1233"/>
      <c r="DT552" s="1233"/>
      <c r="DU552" s="1233"/>
      <c r="DV552" s="1233"/>
      <c r="DW552" s="1233"/>
      <c r="DX552" s="1233"/>
      <c r="DY552" s="1233"/>
      <c r="DZ552" s="1233"/>
      <c r="EA552" s="1233"/>
      <c r="EB552" s="1233"/>
      <c r="EC552" s="1233"/>
      <c r="ED552" s="1233"/>
      <c r="EE552" s="1233"/>
      <c r="EF552" s="1233"/>
      <c r="EG552" s="1233"/>
      <c r="EH552" s="1253"/>
      <c r="EI552" s="1253"/>
      <c r="EJ552" s="1253"/>
      <c r="EK552" s="1253"/>
      <c r="EM552" s="1233"/>
      <c r="EN552" s="1233"/>
      <c r="EO552" s="1233"/>
      <c r="EP552" s="1233"/>
      <c r="EQ552" s="1233"/>
      <c r="ER552" s="1233"/>
      <c r="ES552" s="1233"/>
      <c r="ET552" s="1233"/>
      <c r="EU552" s="1233"/>
      <c r="EV552" s="1233"/>
      <c r="EW552" s="1233"/>
      <c r="EX552" s="1233"/>
      <c r="EY552" s="1233"/>
      <c r="EZ552" s="1233"/>
      <c r="FA552" s="1233"/>
      <c r="FB552" s="1233"/>
      <c r="FC552" s="1233"/>
      <c r="FD552" s="1233"/>
      <c r="FE552" s="1233"/>
      <c r="FF552" s="1233"/>
      <c r="FG552" s="1233"/>
      <c r="FH552" s="1233"/>
      <c r="FI552" s="1233"/>
      <c r="FJ552" s="1233"/>
      <c r="FK552" s="1233"/>
      <c r="FL552" s="1233"/>
      <c r="FM552" s="1233"/>
      <c r="FN552" s="1233"/>
      <c r="FO552" s="1233"/>
      <c r="FP552" s="1233"/>
      <c r="FQ552" s="1233"/>
      <c r="FR552" s="1233"/>
      <c r="FS552" s="1233"/>
      <c r="FT552" s="1233"/>
      <c r="FU552" s="1233"/>
      <c r="FV552" s="1233"/>
      <c r="FW552" s="1233"/>
      <c r="FX552" s="1233"/>
      <c r="FY552" s="1233"/>
      <c r="FZ552" s="1233"/>
      <c r="GA552" s="1233"/>
      <c r="GB552" s="1233"/>
      <c r="GC552" s="1233"/>
      <c r="GD552" s="1233"/>
      <c r="GE552" s="1233"/>
      <c r="GF552" s="1233"/>
      <c r="GG552" s="1233"/>
      <c r="GH552" s="1233"/>
      <c r="GI552" s="1233"/>
      <c r="GJ552" s="1233"/>
      <c r="GK552" s="1233"/>
      <c r="GL552" s="1233"/>
      <c r="GM552" s="1233"/>
      <c r="GN552" s="1233"/>
      <c r="GO552" s="1233"/>
      <c r="GP552" s="1233"/>
      <c r="GQ552" s="1233"/>
      <c r="GR552" s="1233"/>
      <c r="GS552" s="1233"/>
      <c r="GT552" s="1233"/>
      <c r="GU552" s="1233"/>
      <c r="GV552" s="1233"/>
      <c r="GW552" s="1233"/>
      <c r="GX552" s="1233"/>
      <c r="GY552" s="1233"/>
      <c r="GZ552" s="1233"/>
      <c r="HA552" s="1233"/>
      <c r="HB552" s="1233"/>
      <c r="HC552" s="1233"/>
      <c r="HD552" s="1233"/>
      <c r="HE552" s="1233"/>
      <c r="HF552" s="1233"/>
      <c r="HG552" s="1233"/>
      <c r="HH552" s="1233"/>
      <c r="HI552" s="1233"/>
      <c r="HJ552" s="1233"/>
      <c r="HK552" s="1233"/>
      <c r="HL552" s="1233"/>
      <c r="HM552" s="1233"/>
      <c r="HN552" s="1233"/>
      <c r="HO552" s="1233"/>
    </row>
    <row r="553" spans="32:223" s="325" customFormat="1" x14ac:dyDescent="0.2">
      <c r="AF553" s="932"/>
      <c r="AG553" s="932"/>
      <c r="AH553" s="932"/>
      <c r="AI553" s="932"/>
      <c r="AJ553" s="932"/>
      <c r="AK553" s="932"/>
      <c r="AL553" s="932"/>
      <c r="AM553" s="932"/>
      <c r="AN553" s="932"/>
      <c r="AP553" s="932"/>
      <c r="AQ553" s="932"/>
      <c r="AR553" s="932"/>
      <c r="AS553" s="932"/>
      <c r="AT553" s="932"/>
      <c r="AU553" s="932"/>
      <c r="AV553" s="932"/>
      <c r="AW553" s="932"/>
      <c r="AX553" s="932"/>
      <c r="BA553" s="1253"/>
      <c r="BB553" s="1253"/>
      <c r="BC553" s="1253"/>
      <c r="BE553" s="1233"/>
      <c r="BF553" s="1233"/>
      <c r="BG553" s="1233"/>
      <c r="BH553" s="1233"/>
      <c r="BI553" s="1233"/>
      <c r="BJ553" s="1233"/>
      <c r="BK553" s="1233"/>
      <c r="BL553" s="1233"/>
      <c r="BM553" s="1233"/>
      <c r="BN553" s="1233"/>
      <c r="BO553" s="1233"/>
      <c r="BP553" s="1233"/>
      <c r="BQ553" s="1233"/>
      <c r="BR553" s="1233"/>
      <c r="BS553" s="1233"/>
      <c r="BT553" s="1233"/>
      <c r="BU553" s="1233"/>
      <c r="BV553" s="1233"/>
      <c r="BW553" s="1233"/>
      <c r="BX553" s="1233"/>
      <c r="BY553" s="1233"/>
      <c r="BZ553" s="1233"/>
      <c r="CA553" s="1233"/>
      <c r="CB553" s="1233"/>
      <c r="CC553" s="1233"/>
      <c r="CD553" s="1233"/>
      <c r="CE553" s="1233"/>
      <c r="CF553" s="1233"/>
      <c r="CG553" s="1233"/>
      <c r="CH553" s="1233"/>
      <c r="CI553" s="1233"/>
      <c r="CJ553" s="1233"/>
      <c r="CK553" s="1233"/>
      <c r="CL553" s="1233"/>
      <c r="CM553" s="1233"/>
      <c r="CN553" s="1233"/>
      <c r="CO553" s="1233"/>
      <c r="CP553" s="1233"/>
      <c r="CQ553" s="1233"/>
      <c r="CR553" s="1233"/>
      <c r="CS553" s="1233"/>
      <c r="CT553" s="1233"/>
      <c r="CU553" s="1233"/>
      <c r="CV553" s="1233"/>
      <c r="CW553" s="1233"/>
      <c r="CX553" s="1233"/>
      <c r="CY553" s="1233"/>
      <c r="CZ553" s="1233"/>
      <c r="DA553" s="1233"/>
      <c r="DB553" s="1233"/>
      <c r="DC553" s="1233"/>
      <c r="DD553" s="1233"/>
      <c r="DE553" s="1233"/>
      <c r="DF553" s="1233"/>
      <c r="DG553" s="1233"/>
      <c r="DH553" s="1233"/>
      <c r="DI553" s="1233"/>
      <c r="DJ553" s="1233"/>
      <c r="DK553" s="1233"/>
      <c r="DL553" s="1233"/>
      <c r="DM553" s="1233"/>
      <c r="DN553" s="1233"/>
      <c r="DO553" s="1233"/>
      <c r="DP553" s="1233"/>
      <c r="DQ553" s="1233"/>
      <c r="DR553" s="1233"/>
      <c r="DS553" s="1233"/>
      <c r="DT553" s="1233"/>
      <c r="DU553" s="1233"/>
      <c r="DV553" s="1233"/>
      <c r="DW553" s="1233"/>
      <c r="DX553" s="1233"/>
      <c r="DY553" s="1233"/>
      <c r="DZ553" s="1233"/>
      <c r="EA553" s="1233"/>
      <c r="EB553" s="1233"/>
      <c r="EC553" s="1233"/>
      <c r="ED553" s="1233"/>
      <c r="EE553" s="1233"/>
      <c r="EF553" s="1233"/>
      <c r="EG553" s="1233"/>
      <c r="EH553" s="1253"/>
      <c r="EI553" s="1253"/>
      <c r="EJ553" s="1253"/>
      <c r="EK553" s="1253"/>
      <c r="EM553" s="1233"/>
      <c r="EN553" s="1233"/>
      <c r="EO553" s="1233"/>
      <c r="EP553" s="1233"/>
      <c r="EQ553" s="1233"/>
      <c r="ER553" s="1233"/>
      <c r="ES553" s="1233"/>
      <c r="ET553" s="1233"/>
      <c r="EU553" s="1233"/>
      <c r="EV553" s="1233"/>
      <c r="EW553" s="1233"/>
      <c r="EX553" s="1233"/>
      <c r="EY553" s="1233"/>
      <c r="EZ553" s="1233"/>
      <c r="FA553" s="1233"/>
      <c r="FB553" s="1233"/>
      <c r="FC553" s="1233"/>
      <c r="FD553" s="1233"/>
      <c r="FE553" s="1233"/>
      <c r="FF553" s="1233"/>
      <c r="FG553" s="1233"/>
      <c r="FH553" s="1233"/>
      <c r="FI553" s="1233"/>
      <c r="FJ553" s="1233"/>
      <c r="FK553" s="1233"/>
      <c r="FL553" s="1233"/>
      <c r="FM553" s="1233"/>
      <c r="FN553" s="1233"/>
      <c r="FO553" s="1233"/>
      <c r="FP553" s="1233"/>
      <c r="FQ553" s="1233"/>
      <c r="FR553" s="1233"/>
      <c r="FS553" s="1233"/>
      <c r="FT553" s="1233"/>
      <c r="FU553" s="1233"/>
      <c r="FV553" s="1233"/>
      <c r="FW553" s="1233"/>
      <c r="FX553" s="1233"/>
      <c r="FY553" s="1233"/>
      <c r="FZ553" s="1233"/>
      <c r="GA553" s="1233"/>
      <c r="GB553" s="1233"/>
      <c r="GC553" s="1233"/>
      <c r="GD553" s="1233"/>
      <c r="GE553" s="1233"/>
      <c r="GF553" s="1233"/>
      <c r="GG553" s="1233"/>
      <c r="GH553" s="1233"/>
      <c r="GI553" s="1233"/>
      <c r="GJ553" s="1233"/>
      <c r="GK553" s="1233"/>
      <c r="GL553" s="1233"/>
      <c r="GM553" s="1233"/>
      <c r="GN553" s="1233"/>
      <c r="GO553" s="1233"/>
      <c r="GP553" s="1233"/>
      <c r="GQ553" s="1233"/>
      <c r="GR553" s="1233"/>
      <c r="GS553" s="1233"/>
      <c r="GT553" s="1233"/>
      <c r="GU553" s="1233"/>
      <c r="GV553" s="1233"/>
      <c r="GW553" s="1233"/>
      <c r="GX553" s="1233"/>
      <c r="GY553" s="1233"/>
      <c r="GZ553" s="1233"/>
      <c r="HA553" s="1233"/>
      <c r="HB553" s="1233"/>
      <c r="HC553" s="1233"/>
      <c r="HD553" s="1233"/>
      <c r="HE553" s="1233"/>
      <c r="HF553" s="1233"/>
      <c r="HG553" s="1233"/>
      <c r="HH553" s="1233"/>
      <c r="HI553" s="1233"/>
      <c r="HJ553" s="1233"/>
      <c r="HK553" s="1233"/>
      <c r="HL553" s="1233"/>
      <c r="HM553" s="1233"/>
      <c r="HN553" s="1233"/>
      <c r="HO553" s="1233"/>
    </row>
    <row r="554" spans="32:223" s="325" customFormat="1" x14ac:dyDescent="0.2">
      <c r="AF554" s="932"/>
      <c r="AG554" s="932"/>
      <c r="AH554" s="932"/>
      <c r="AI554" s="932"/>
      <c r="AJ554" s="932"/>
      <c r="AK554" s="932"/>
      <c r="AL554" s="932"/>
      <c r="AM554" s="932"/>
      <c r="AN554" s="932"/>
      <c r="AP554" s="932"/>
      <c r="AQ554" s="932"/>
      <c r="AR554" s="932"/>
      <c r="AS554" s="932"/>
      <c r="AT554" s="932"/>
      <c r="AU554" s="932"/>
      <c r="AV554" s="932"/>
      <c r="AW554" s="932"/>
      <c r="AX554" s="932"/>
      <c r="BA554" s="1253"/>
      <c r="BB554" s="1253"/>
      <c r="BC554" s="1253"/>
      <c r="BE554" s="1233"/>
      <c r="BF554" s="1233"/>
      <c r="BG554" s="1233"/>
      <c r="BH554" s="1233"/>
      <c r="BI554" s="1233"/>
      <c r="BJ554" s="1233"/>
      <c r="BK554" s="1233"/>
      <c r="BL554" s="1233"/>
      <c r="BM554" s="1233"/>
      <c r="BN554" s="1233"/>
      <c r="BO554" s="1233"/>
      <c r="BP554" s="1233"/>
      <c r="BQ554" s="1233"/>
      <c r="BR554" s="1233"/>
      <c r="BS554" s="1233"/>
      <c r="BT554" s="1233"/>
      <c r="BU554" s="1233"/>
      <c r="BV554" s="1233"/>
      <c r="BW554" s="1233"/>
      <c r="BX554" s="1233"/>
      <c r="BY554" s="1233"/>
      <c r="BZ554" s="1233"/>
      <c r="CA554" s="1233"/>
      <c r="CB554" s="1233"/>
      <c r="CC554" s="1233"/>
      <c r="CD554" s="1233"/>
      <c r="CE554" s="1233"/>
      <c r="CF554" s="1233"/>
      <c r="CG554" s="1233"/>
      <c r="CH554" s="1233"/>
      <c r="CI554" s="1233"/>
      <c r="CJ554" s="1233"/>
      <c r="CK554" s="1233"/>
      <c r="CL554" s="1233"/>
      <c r="CM554" s="1233"/>
      <c r="CN554" s="1233"/>
      <c r="CO554" s="1233"/>
      <c r="CP554" s="1233"/>
      <c r="CQ554" s="1233"/>
      <c r="CR554" s="1233"/>
      <c r="CS554" s="1233"/>
      <c r="CT554" s="1233"/>
      <c r="CU554" s="1233"/>
      <c r="CV554" s="1233"/>
      <c r="CW554" s="1233"/>
      <c r="CX554" s="1233"/>
      <c r="CY554" s="1233"/>
      <c r="CZ554" s="1233"/>
      <c r="DA554" s="1233"/>
      <c r="DB554" s="1233"/>
      <c r="DC554" s="1233"/>
      <c r="DD554" s="1233"/>
      <c r="DE554" s="1233"/>
      <c r="DF554" s="1233"/>
      <c r="DG554" s="1233"/>
      <c r="DH554" s="1233"/>
      <c r="DI554" s="1233"/>
      <c r="DJ554" s="1233"/>
      <c r="DK554" s="1233"/>
      <c r="DL554" s="1233"/>
      <c r="DM554" s="1233"/>
      <c r="DN554" s="1233"/>
      <c r="DO554" s="1233"/>
      <c r="DP554" s="1233"/>
      <c r="DQ554" s="1233"/>
      <c r="DR554" s="1233"/>
      <c r="DS554" s="1233"/>
      <c r="DT554" s="1233"/>
      <c r="DU554" s="1233"/>
      <c r="DV554" s="1233"/>
      <c r="DW554" s="1233"/>
      <c r="DX554" s="1233"/>
      <c r="DY554" s="1233"/>
      <c r="DZ554" s="1233"/>
      <c r="EA554" s="1233"/>
      <c r="EB554" s="1233"/>
      <c r="EC554" s="1233"/>
      <c r="ED554" s="1233"/>
      <c r="EE554" s="1233"/>
      <c r="EF554" s="1233"/>
      <c r="EG554" s="1233"/>
      <c r="EH554" s="1253"/>
      <c r="EI554" s="1253"/>
      <c r="EJ554" s="1253"/>
      <c r="EK554" s="1253"/>
      <c r="EM554" s="1233"/>
      <c r="EN554" s="1233"/>
      <c r="EO554" s="1233"/>
      <c r="EP554" s="1233"/>
      <c r="EQ554" s="1233"/>
      <c r="ER554" s="1233"/>
      <c r="ES554" s="1233"/>
      <c r="ET554" s="1233"/>
      <c r="EU554" s="1233"/>
      <c r="EV554" s="1233"/>
      <c r="EW554" s="1233"/>
      <c r="EX554" s="1233"/>
      <c r="EY554" s="1233"/>
      <c r="EZ554" s="1233"/>
      <c r="FA554" s="1233"/>
      <c r="FB554" s="1233"/>
      <c r="FC554" s="1233"/>
      <c r="FD554" s="1233"/>
      <c r="FE554" s="1233"/>
      <c r="FF554" s="1233"/>
      <c r="FG554" s="1233"/>
      <c r="FH554" s="1233"/>
      <c r="FI554" s="1233"/>
      <c r="FJ554" s="1233"/>
      <c r="FK554" s="1233"/>
      <c r="FL554" s="1233"/>
      <c r="FM554" s="1233"/>
      <c r="FN554" s="1233"/>
      <c r="FO554" s="1233"/>
      <c r="FP554" s="1233"/>
      <c r="FQ554" s="1233"/>
      <c r="FR554" s="1233"/>
      <c r="FS554" s="1233"/>
      <c r="FT554" s="1233"/>
      <c r="FU554" s="1233"/>
      <c r="FV554" s="1233"/>
      <c r="FW554" s="1233"/>
      <c r="FX554" s="1233"/>
      <c r="FY554" s="1233"/>
      <c r="FZ554" s="1233"/>
      <c r="GA554" s="1233"/>
      <c r="GB554" s="1233"/>
      <c r="GC554" s="1233"/>
      <c r="GD554" s="1233"/>
      <c r="GE554" s="1233"/>
      <c r="GF554" s="1233"/>
      <c r="GG554" s="1233"/>
      <c r="GH554" s="1233"/>
      <c r="GI554" s="1233"/>
      <c r="GJ554" s="1233"/>
      <c r="GK554" s="1233"/>
      <c r="GL554" s="1233"/>
      <c r="GM554" s="1233"/>
      <c r="GN554" s="1233"/>
      <c r="GO554" s="1233"/>
      <c r="GP554" s="1233"/>
      <c r="GQ554" s="1233"/>
      <c r="GR554" s="1233"/>
      <c r="GS554" s="1233"/>
      <c r="GT554" s="1233"/>
      <c r="GU554" s="1233"/>
      <c r="GV554" s="1233"/>
      <c r="GW554" s="1233"/>
      <c r="GX554" s="1233"/>
      <c r="GY554" s="1233"/>
      <c r="GZ554" s="1233"/>
      <c r="HA554" s="1233"/>
      <c r="HB554" s="1233"/>
      <c r="HC554" s="1233"/>
      <c r="HD554" s="1233"/>
      <c r="HE554" s="1233"/>
      <c r="HF554" s="1233"/>
      <c r="HG554" s="1233"/>
      <c r="HH554" s="1233"/>
      <c r="HI554" s="1233"/>
      <c r="HJ554" s="1233"/>
      <c r="HK554" s="1233"/>
      <c r="HL554" s="1233"/>
      <c r="HM554" s="1233"/>
      <c r="HN554" s="1233"/>
      <c r="HO554" s="1233"/>
    </row>
    <row r="555" spans="32:223" s="325" customFormat="1" x14ac:dyDescent="0.2">
      <c r="AF555" s="932"/>
      <c r="AG555" s="932"/>
      <c r="AH555" s="932"/>
      <c r="AI555" s="932"/>
      <c r="AJ555" s="932"/>
      <c r="AK555" s="932"/>
      <c r="AL555" s="932"/>
      <c r="AM555" s="932"/>
      <c r="AN555" s="932"/>
      <c r="AP555" s="932"/>
      <c r="AQ555" s="932"/>
      <c r="AR555" s="932"/>
      <c r="AS555" s="932"/>
      <c r="AT555" s="932"/>
      <c r="AU555" s="932"/>
      <c r="AV555" s="932"/>
      <c r="AW555" s="932"/>
      <c r="AX555" s="932"/>
      <c r="BA555" s="1253"/>
      <c r="BB555" s="1253"/>
      <c r="BC555" s="1253"/>
      <c r="BE555" s="1233"/>
      <c r="BF555" s="1233"/>
      <c r="BG555" s="1233"/>
      <c r="BH555" s="1233"/>
      <c r="BI555" s="1233"/>
      <c r="BJ555" s="1233"/>
      <c r="BK555" s="1233"/>
      <c r="BL555" s="1233"/>
      <c r="BM555" s="1233"/>
      <c r="BN555" s="1233"/>
      <c r="BO555" s="1233"/>
      <c r="BP555" s="1233"/>
      <c r="BQ555" s="1233"/>
      <c r="BR555" s="1233"/>
      <c r="BS555" s="1233"/>
      <c r="BT555" s="1233"/>
      <c r="BU555" s="1233"/>
      <c r="BV555" s="1233"/>
      <c r="BW555" s="1233"/>
      <c r="BX555" s="1233"/>
      <c r="BY555" s="1233"/>
      <c r="BZ555" s="1233"/>
      <c r="CA555" s="1233"/>
      <c r="CB555" s="1233"/>
      <c r="CC555" s="1233"/>
      <c r="CD555" s="1233"/>
      <c r="CE555" s="1233"/>
      <c r="CF555" s="1233"/>
      <c r="CG555" s="1233"/>
      <c r="CH555" s="1233"/>
      <c r="CI555" s="1233"/>
      <c r="CJ555" s="1233"/>
      <c r="CK555" s="1233"/>
      <c r="CL555" s="1233"/>
      <c r="CM555" s="1233"/>
      <c r="CN555" s="1233"/>
      <c r="CO555" s="1233"/>
      <c r="CP555" s="1233"/>
      <c r="CQ555" s="1233"/>
      <c r="CR555" s="1233"/>
      <c r="CS555" s="1233"/>
      <c r="CT555" s="1233"/>
      <c r="CU555" s="1233"/>
      <c r="CV555" s="1233"/>
      <c r="CW555" s="1233"/>
      <c r="CX555" s="1233"/>
      <c r="CY555" s="1233"/>
      <c r="CZ555" s="1233"/>
      <c r="DA555" s="1233"/>
      <c r="DB555" s="1233"/>
      <c r="DC555" s="1233"/>
      <c r="DD555" s="1233"/>
      <c r="DE555" s="1233"/>
      <c r="DF555" s="1233"/>
      <c r="DG555" s="1233"/>
      <c r="DH555" s="1233"/>
      <c r="DI555" s="1233"/>
      <c r="DJ555" s="1233"/>
      <c r="DK555" s="1233"/>
      <c r="DL555" s="1233"/>
      <c r="DM555" s="1233"/>
      <c r="DN555" s="1233"/>
      <c r="DO555" s="1233"/>
      <c r="DP555" s="1233"/>
      <c r="DQ555" s="1233"/>
      <c r="DR555" s="1233"/>
      <c r="DS555" s="1233"/>
      <c r="DT555" s="1233"/>
      <c r="DU555" s="1233"/>
      <c r="DV555" s="1233"/>
      <c r="DW555" s="1233"/>
      <c r="DX555" s="1233"/>
      <c r="DY555" s="1233"/>
      <c r="DZ555" s="1233"/>
      <c r="EA555" s="1233"/>
      <c r="EB555" s="1233"/>
      <c r="EC555" s="1233"/>
      <c r="ED555" s="1233"/>
      <c r="EE555" s="1233"/>
      <c r="EF555" s="1233"/>
      <c r="EG555" s="1233"/>
      <c r="EH555" s="1253"/>
      <c r="EI555" s="1253"/>
      <c r="EJ555" s="1253"/>
      <c r="EK555" s="1253"/>
      <c r="EM555" s="1233"/>
      <c r="EN555" s="1233"/>
      <c r="EO555" s="1233"/>
      <c r="EP555" s="1233"/>
      <c r="EQ555" s="1233"/>
      <c r="ER555" s="1233"/>
      <c r="ES555" s="1233"/>
      <c r="ET555" s="1233"/>
      <c r="EU555" s="1233"/>
      <c r="EV555" s="1233"/>
      <c r="EW555" s="1233"/>
      <c r="EX555" s="1233"/>
      <c r="EY555" s="1233"/>
      <c r="EZ555" s="1233"/>
      <c r="FA555" s="1233"/>
      <c r="FB555" s="1233"/>
      <c r="FC555" s="1233"/>
      <c r="FD555" s="1233"/>
      <c r="FE555" s="1233"/>
      <c r="FF555" s="1233"/>
      <c r="FG555" s="1233"/>
      <c r="FH555" s="1233"/>
      <c r="FI555" s="1233"/>
      <c r="FJ555" s="1233"/>
      <c r="FK555" s="1233"/>
      <c r="FL555" s="1233"/>
      <c r="FM555" s="1233"/>
      <c r="FN555" s="1233"/>
      <c r="FO555" s="1233"/>
      <c r="FP555" s="1233"/>
      <c r="FQ555" s="1233"/>
      <c r="FR555" s="1233"/>
      <c r="FS555" s="1233"/>
      <c r="FT555" s="1233"/>
      <c r="FU555" s="1233"/>
      <c r="FV555" s="1233"/>
      <c r="FW555" s="1233"/>
      <c r="FX555" s="1233"/>
      <c r="FY555" s="1233"/>
      <c r="FZ555" s="1233"/>
      <c r="GA555" s="1233"/>
      <c r="GB555" s="1233"/>
      <c r="GC555" s="1233"/>
      <c r="GD555" s="1233"/>
      <c r="GE555" s="1233"/>
      <c r="GF555" s="1233"/>
      <c r="GG555" s="1233"/>
      <c r="GH555" s="1233"/>
      <c r="GI555" s="1233"/>
      <c r="GJ555" s="1233"/>
      <c r="GK555" s="1233"/>
      <c r="GL555" s="1233"/>
      <c r="GM555" s="1233"/>
      <c r="GN555" s="1233"/>
      <c r="GO555" s="1233"/>
      <c r="GP555" s="1233"/>
      <c r="GQ555" s="1233"/>
      <c r="GR555" s="1233"/>
      <c r="GS555" s="1233"/>
      <c r="GT555" s="1233"/>
      <c r="GU555" s="1233"/>
      <c r="GV555" s="1233"/>
      <c r="GW555" s="1233"/>
      <c r="GX555" s="1233"/>
      <c r="GY555" s="1233"/>
      <c r="GZ555" s="1233"/>
      <c r="HA555" s="1233"/>
      <c r="HB555" s="1233"/>
      <c r="HC555" s="1233"/>
      <c r="HD555" s="1233"/>
      <c r="HE555" s="1233"/>
      <c r="HF555" s="1233"/>
      <c r="HG555" s="1233"/>
      <c r="HH555" s="1233"/>
      <c r="HI555" s="1233"/>
      <c r="HJ555" s="1233"/>
      <c r="HK555" s="1233"/>
      <c r="HL555" s="1233"/>
      <c r="HM555" s="1233"/>
      <c r="HN555" s="1233"/>
      <c r="HO555" s="1233"/>
    </row>
    <row r="556" spans="32:223" s="325" customFormat="1" x14ac:dyDescent="0.2">
      <c r="AF556" s="932"/>
      <c r="AG556" s="932"/>
      <c r="AH556" s="932"/>
      <c r="AI556" s="932"/>
      <c r="AJ556" s="932"/>
      <c r="AK556" s="932"/>
      <c r="AL556" s="932"/>
      <c r="AM556" s="932"/>
      <c r="AN556" s="932"/>
      <c r="AP556" s="932"/>
      <c r="AQ556" s="932"/>
      <c r="AR556" s="932"/>
      <c r="AS556" s="932"/>
      <c r="AT556" s="932"/>
      <c r="AU556" s="932"/>
      <c r="AV556" s="932"/>
      <c r="AW556" s="932"/>
      <c r="AX556" s="932"/>
      <c r="BA556" s="1253"/>
      <c r="BB556" s="1253"/>
      <c r="BC556" s="1253"/>
      <c r="BE556" s="1233"/>
      <c r="BF556" s="1233"/>
      <c r="BG556" s="1233"/>
      <c r="BH556" s="1233"/>
      <c r="BI556" s="1233"/>
      <c r="BJ556" s="1233"/>
      <c r="BK556" s="1233"/>
      <c r="BL556" s="1233"/>
      <c r="BM556" s="1233"/>
      <c r="BN556" s="1233"/>
      <c r="BO556" s="1233"/>
      <c r="BP556" s="1233"/>
      <c r="BQ556" s="1233"/>
      <c r="BR556" s="1233"/>
      <c r="BS556" s="1233"/>
      <c r="BT556" s="1233"/>
      <c r="BU556" s="1233"/>
      <c r="BV556" s="1233"/>
      <c r="BW556" s="1233"/>
      <c r="BX556" s="1233"/>
      <c r="BY556" s="1233"/>
      <c r="BZ556" s="1233"/>
      <c r="CA556" s="1233"/>
      <c r="CB556" s="1233"/>
      <c r="CC556" s="1233"/>
      <c r="CD556" s="1233"/>
      <c r="CE556" s="1233"/>
      <c r="CF556" s="1233"/>
      <c r="CG556" s="1233"/>
      <c r="CH556" s="1233"/>
      <c r="CI556" s="1233"/>
      <c r="CJ556" s="1233"/>
      <c r="CK556" s="1233"/>
      <c r="CL556" s="1233"/>
      <c r="CM556" s="1233"/>
      <c r="CN556" s="1233"/>
      <c r="CO556" s="1233"/>
      <c r="CP556" s="1233"/>
      <c r="CQ556" s="1233"/>
      <c r="CR556" s="1233"/>
      <c r="CS556" s="1233"/>
      <c r="CT556" s="1233"/>
      <c r="CU556" s="1233"/>
      <c r="CV556" s="1233"/>
      <c r="CW556" s="1233"/>
      <c r="CX556" s="1233"/>
      <c r="CY556" s="1233"/>
      <c r="CZ556" s="1233"/>
      <c r="DA556" s="1233"/>
      <c r="DB556" s="1233"/>
      <c r="DC556" s="1233"/>
      <c r="DD556" s="1233"/>
      <c r="DE556" s="1233"/>
      <c r="DF556" s="1233"/>
      <c r="DG556" s="1233"/>
      <c r="DH556" s="1233"/>
      <c r="DI556" s="1233"/>
      <c r="DJ556" s="1233"/>
      <c r="DK556" s="1233"/>
      <c r="DL556" s="1233"/>
      <c r="DM556" s="1233"/>
      <c r="DN556" s="1233"/>
      <c r="DO556" s="1233"/>
      <c r="DP556" s="1233"/>
      <c r="DQ556" s="1233"/>
      <c r="DR556" s="1233"/>
      <c r="DS556" s="1233"/>
      <c r="DT556" s="1233"/>
      <c r="DU556" s="1233"/>
      <c r="DV556" s="1233"/>
      <c r="DW556" s="1233"/>
      <c r="DX556" s="1233"/>
      <c r="DY556" s="1233"/>
      <c r="DZ556" s="1233"/>
      <c r="EA556" s="1233"/>
      <c r="EB556" s="1233"/>
      <c r="EC556" s="1233"/>
      <c r="ED556" s="1233"/>
      <c r="EE556" s="1233"/>
      <c r="EF556" s="1233"/>
      <c r="EG556" s="1233"/>
      <c r="EH556" s="1253"/>
      <c r="EI556" s="1253"/>
      <c r="EJ556" s="1253"/>
      <c r="EK556" s="1253"/>
      <c r="EM556" s="1233"/>
      <c r="EN556" s="1233"/>
      <c r="EO556" s="1233"/>
      <c r="EP556" s="1233"/>
      <c r="EQ556" s="1233"/>
      <c r="ER556" s="1233"/>
      <c r="ES556" s="1233"/>
      <c r="ET556" s="1233"/>
      <c r="EU556" s="1233"/>
      <c r="EV556" s="1233"/>
      <c r="EW556" s="1233"/>
      <c r="EX556" s="1233"/>
      <c r="EY556" s="1233"/>
      <c r="EZ556" s="1233"/>
      <c r="FA556" s="1233"/>
      <c r="FB556" s="1233"/>
      <c r="FC556" s="1233"/>
      <c r="FD556" s="1233"/>
      <c r="FE556" s="1233"/>
      <c r="FF556" s="1233"/>
      <c r="FG556" s="1233"/>
      <c r="FH556" s="1233"/>
      <c r="FI556" s="1233"/>
      <c r="FJ556" s="1233"/>
      <c r="FK556" s="1233"/>
      <c r="FL556" s="1233"/>
      <c r="FM556" s="1233"/>
      <c r="FN556" s="1233"/>
      <c r="FO556" s="1233"/>
      <c r="FP556" s="1233"/>
      <c r="FQ556" s="1233"/>
      <c r="FR556" s="1233"/>
      <c r="FS556" s="1233"/>
      <c r="FT556" s="1233"/>
      <c r="FU556" s="1233"/>
      <c r="FV556" s="1233"/>
      <c r="FW556" s="1233"/>
      <c r="FX556" s="1233"/>
      <c r="FY556" s="1233"/>
      <c r="FZ556" s="1233"/>
      <c r="GA556" s="1233"/>
      <c r="GB556" s="1233"/>
      <c r="GC556" s="1233"/>
      <c r="GD556" s="1233"/>
      <c r="GE556" s="1233"/>
      <c r="GF556" s="1233"/>
      <c r="GG556" s="1233"/>
      <c r="GH556" s="1233"/>
      <c r="GI556" s="1233"/>
      <c r="GJ556" s="1233"/>
      <c r="GK556" s="1233"/>
      <c r="GL556" s="1233"/>
      <c r="GM556" s="1233"/>
      <c r="GN556" s="1233"/>
      <c r="GO556" s="1233"/>
      <c r="GP556" s="1233"/>
      <c r="GQ556" s="1233"/>
      <c r="GR556" s="1233"/>
      <c r="GS556" s="1233"/>
      <c r="GT556" s="1233"/>
      <c r="GU556" s="1233"/>
      <c r="GV556" s="1233"/>
      <c r="GW556" s="1233"/>
      <c r="GX556" s="1233"/>
      <c r="GY556" s="1233"/>
      <c r="GZ556" s="1233"/>
      <c r="HA556" s="1233"/>
      <c r="HB556" s="1233"/>
      <c r="HC556" s="1233"/>
      <c r="HD556" s="1233"/>
      <c r="HE556" s="1233"/>
      <c r="HF556" s="1233"/>
      <c r="HG556" s="1233"/>
      <c r="HH556" s="1233"/>
      <c r="HI556" s="1233"/>
      <c r="HJ556" s="1233"/>
      <c r="HK556" s="1233"/>
      <c r="HL556" s="1233"/>
      <c r="HM556" s="1233"/>
      <c r="HN556" s="1233"/>
      <c r="HO556" s="1233"/>
    </row>
    <row r="557" spans="32:223" s="325" customFormat="1" x14ac:dyDescent="0.2">
      <c r="AF557" s="932"/>
      <c r="AG557" s="932"/>
      <c r="AH557" s="932"/>
      <c r="AI557" s="932"/>
      <c r="AJ557" s="932"/>
      <c r="AK557" s="932"/>
      <c r="AL557" s="932"/>
      <c r="AM557" s="932"/>
      <c r="AN557" s="932"/>
      <c r="AP557" s="932"/>
      <c r="AQ557" s="932"/>
      <c r="AR557" s="932"/>
      <c r="AS557" s="932"/>
      <c r="AT557" s="932"/>
      <c r="AU557" s="932"/>
      <c r="AV557" s="932"/>
      <c r="AW557" s="932"/>
      <c r="AX557" s="932"/>
      <c r="BA557" s="1253"/>
      <c r="BB557" s="1253"/>
      <c r="BC557" s="1253"/>
      <c r="BE557" s="1233"/>
      <c r="BF557" s="1233"/>
      <c r="BG557" s="1233"/>
      <c r="BH557" s="1233"/>
      <c r="BI557" s="1233"/>
      <c r="BJ557" s="1233"/>
      <c r="BK557" s="1233"/>
      <c r="BL557" s="1233"/>
      <c r="BM557" s="1233"/>
      <c r="BN557" s="1233"/>
      <c r="BO557" s="1233"/>
      <c r="BP557" s="1233"/>
      <c r="BQ557" s="1233"/>
      <c r="BR557" s="1233"/>
      <c r="BS557" s="1233"/>
      <c r="BT557" s="1233"/>
      <c r="BU557" s="1233"/>
      <c r="BV557" s="1233"/>
      <c r="BW557" s="1233"/>
      <c r="BX557" s="1233"/>
      <c r="BY557" s="1233"/>
      <c r="BZ557" s="1233"/>
      <c r="CA557" s="1233"/>
      <c r="CB557" s="1233"/>
      <c r="CC557" s="1233"/>
      <c r="CD557" s="1233"/>
      <c r="CE557" s="1233"/>
      <c r="CF557" s="1233"/>
      <c r="CG557" s="1233"/>
      <c r="CH557" s="1233"/>
      <c r="CI557" s="1233"/>
      <c r="CJ557" s="1233"/>
      <c r="CK557" s="1233"/>
      <c r="CL557" s="1233"/>
      <c r="CM557" s="1233"/>
      <c r="CN557" s="1233"/>
      <c r="CO557" s="1233"/>
      <c r="CP557" s="1233"/>
      <c r="CQ557" s="1233"/>
      <c r="CR557" s="1233"/>
      <c r="CS557" s="1233"/>
      <c r="CT557" s="1233"/>
      <c r="CU557" s="1233"/>
      <c r="CV557" s="1233"/>
      <c r="CW557" s="1233"/>
      <c r="CX557" s="1233"/>
      <c r="CY557" s="1233"/>
      <c r="CZ557" s="1233"/>
      <c r="DA557" s="1233"/>
      <c r="DB557" s="1233"/>
      <c r="DC557" s="1233"/>
      <c r="DD557" s="1233"/>
      <c r="DE557" s="1233"/>
      <c r="DF557" s="1233"/>
      <c r="DG557" s="1233"/>
      <c r="DH557" s="1233"/>
      <c r="DI557" s="1233"/>
      <c r="DJ557" s="1233"/>
      <c r="DK557" s="1233"/>
      <c r="DL557" s="1233"/>
      <c r="DM557" s="1233"/>
      <c r="DN557" s="1233"/>
      <c r="DO557" s="1233"/>
      <c r="DP557" s="1233"/>
      <c r="DQ557" s="1233"/>
      <c r="DR557" s="1233"/>
      <c r="DS557" s="1233"/>
      <c r="DT557" s="1233"/>
      <c r="DU557" s="1233"/>
      <c r="DV557" s="1233"/>
      <c r="DW557" s="1233"/>
      <c r="DX557" s="1233"/>
      <c r="DY557" s="1233"/>
      <c r="DZ557" s="1233"/>
      <c r="EA557" s="1233"/>
      <c r="EB557" s="1233"/>
      <c r="EC557" s="1233"/>
      <c r="ED557" s="1233"/>
      <c r="EE557" s="1233"/>
      <c r="EF557" s="1233"/>
      <c r="EG557" s="1233"/>
      <c r="EH557" s="1253"/>
      <c r="EI557" s="1253"/>
      <c r="EJ557" s="1253"/>
      <c r="EK557" s="1253"/>
      <c r="EM557" s="1233"/>
      <c r="EN557" s="1233"/>
      <c r="EO557" s="1233"/>
      <c r="EP557" s="1233"/>
      <c r="EQ557" s="1233"/>
      <c r="ER557" s="1233"/>
      <c r="ES557" s="1233"/>
      <c r="ET557" s="1233"/>
      <c r="EU557" s="1233"/>
      <c r="EV557" s="1233"/>
      <c r="EW557" s="1233"/>
      <c r="EX557" s="1233"/>
      <c r="EY557" s="1233"/>
      <c r="EZ557" s="1233"/>
      <c r="FA557" s="1233"/>
      <c r="FB557" s="1233"/>
      <c r="FC557" s="1233"/>
      <c r="FD557" s="1233"/>
      <c r="FE557" s="1233"/>
      <c r="FF557" s="1233"/>
      <c r="FG557" s="1233"/>
      <c r="FH557" s="1233"/>
      <c r="FI557" s="1233"/>
      <c r="FJ557" s="1233"/>
      <c r="FK557" s="1233"/>
      <c r="FL557" s="1233"/>
      <c r="FM557" s="1233"/>
      <c r="FN557" s="1233"/>
      <c r="FO557" s="1233"/>
      <c r="FP557" s="1233"/>
      <c r="FQ557" s="1233"/>
      <c r="FR557" s="1233"/>
      <c r="FS557" s="1233"/>
      <c r="FT557" s="1233"/>
      <c r="FU557" s="1233"/>
      <c r="FV557" s="1233"/>
      <c r="FW557" s="1233"/>
      <c r="FX557" s="1233"/>
      <c r="FY557" s="1233"/>
      <c r="FZ557" s="1233"/>
      <c r="GA557" s="1233"/>
      <c r="GB557" s="1233"/>
      <c r="GC557" s="1233"/>
      <c r="GD557" s="1233"/>
      <c r="GE557" s="1233"/>
      <c r="GF557" s="1233"/>
      <c r="GG557" s="1233"/>
      <c r="GH557" s="1233"/>
      <c r="GI557" s="1233"/>
      <c r="GJ557" s="1233"/>
      <c r="GK557" s="1233"/>
      <c r="GL557" s="1233"/>
      <c r="GM557" s="1233"/>
      <c r="GN557" s="1233"/>
      <c r="GO557" s="1233"/>
      <c r="GP557" s="1233"/>
      <c r="GQ557" s="1233"/>
      <c r="GR557" s="1233"/>
      <c r="GS557" s="1233"/>
      <c r="GT557" s="1233"/>
      <c r="GU557" s="1233"/>
      <c r="GV557" s="1233"/>
      <c r="GW557" s="1233"/>
      <c r="GX557" s="1233"/>
      <c r="GY557" s="1233"/>
      <c r="GZ557" s="1233"/>
      <c r="HA557" s="1233"/>
      <c r="HB557" s="1233"/>
      <c r="HC557" s="1233"/>
      <c r="HD557" s="1233"/>
      <c r="HE557" s="1233"/>
      <c r="HF557" s="1233"/>
      <c r="HG557" s="1233"/>
      <c r="HH557" s="1233"/>
      <c r="HI557" s="1233"/>
      <c r="HJ557" s="1233"/>
      <c r="HK557" s="1233"/>
      <c r="HL557" s="1233"/>
      <c r="HM557" s="1233"/>
      <c r="HN557" s="1233"/>
      <c r="HO557" s="1233"/>
    </row>
    <row r="558" spans="32:223" s="325" customFormat="1" x14ac:dyDescent="0.2">
      <c r="AF558" s="932"/>
      <c r="AG558" s="932"/>
      <c r="AH558" s="932"/>
      <c r="AI558" s="932"/>
      <c r="AJ558" s="932"/>
      <c r="AK558" s="932"/>
      <c r="AL558" s="932"/>
      <c r="AM558" s="932"/>
      <c r="AN558" s="932"/>
      <c r="AP558" s="932"/>
      <c r="AQ558" s="932"/>
      <c r="AR558" s="932"/>
      <c r="AS558" s="932"/>
      <c r="AT558" s="932"/>
      <c r="AU558" s="932"/>
      <c r="AV558" s="932"/>
      <c r="AW558" s="932"/>
      <c r="AX558" s="932"/>
      <c r="BA558" s="1253"/>
      <c r="BB558" s="1253"/>
      <c r="BC558" s="1253"/>
      <c r="BE558" s="1233"/>
      <c r="BF558" s="1233"/>
      <c r="BG558" s="1233"/>
      <c r="BH558" s="1233"/>
      <c r="BI558" s="1233"/>
      <c r="BJ558" s="1233"/>
      <c r="BK558" s="1233"/>
      <c r="BL558" s="1233"/>
      <c r="BM558" s="1233"/>
      <c r="BN558" s="1233"/>
      <c r="BO558" s="1233"/>
      <c r="BP558" s="1233"/>
      <c r="BQ558" s="1233"/>
      <c r="BR558" s="1233"/>
      <c r="BS558" s="1233"/>
      <c r="BT558" s="1233"/>
      <c r="BU558" s="1233"/>
      <c r="BV558" s="1233"/>
      <c r="BW558" s="1233"/>
      <c r="BX558" s="1233"/>
      <c r="BY558" s="1233"/>
      <c r="BZ558" s="1233"/>
      <c r="CA558" s="1233"/>
      <c r="CB558" s="1233"/>
      <c r="CC558" s="1233"/>
      <c r="CD558" s="1233"/>
      <c r="CE558" s="1233"/>
      <c r="CF558" s="1233"/>
      <c r="CG558" s="1233"/>
      <c r="CH558" s="1233"/>
      <c r="CI558" s="1233"/>
      <c r="CJ558" s="1233"/>
      <c r="CK558" s="1233"/>
      <c r="CL558" s="1233"/>
      <c r="CM558" s="1233"/>
      <c r="CN558" s="1233"/>
      <c r="CO558" s="1233"/>
      <c r="CP558" s="1233"/>
      <c r="CQ558" s="1233"/>
      <c r="CR558" s="1233"/>
      <c r="CS558" s="1233"/>
      <c r="CT558" s="1233"/>
      <c r="CU558" s="1233"/>
      <c r="CV558" s="1233"/>
      <c r="CW558" s="1233"/>
      <c r="CX558" s="1233"/>
      <c r="CY558" s="1233"/>
      <c r="CZ558" s="1233"/>
      <c r="DA558" s="1233"/>
      <c r="DB558" s="1233"/>
      <c r="DC558" s="1233"/>
      <c r="DD558" s="1233"/>
      <c r="DE558" s="1233"/>
      <c r="DF558" s="1233"/>
      <c r="DG558" s="1233"/>
      <c r="DH558" s="1233"/>
      <c r="DI558" s="1233"/>
      <c r="DJ558" s="1233"/>
      <c r="DK558" s="1233"/>
      <c r="DL558" s="1233"/>
      <c r="DM558" s="1233"/>
      <c r="DN558" s="1233"/>
      <c r="DO558" s="1233"/>
      <c r="DP558" s="1233"/>
      <c r="DQ558" s="1233"/>
      <c r="DR558" s="1233"/>
      <c r="DS558" s="1233"/>
      <c r="DT558" s="1233"/>
      <c r="DU558" s="1233"/>
      <c r="DV558" s="1233"/>
      <c r="DW558" s="1233"/>
      <c r="DX558" s="1233"/>
      <c r="DY558" s="1233"/>
      <c r="DZ558" s="1233"/>
      <c r="EA558" s="1233"/>
      <c r="EB558" s="1233"/>
      <c r="EC558" s="1233"/>
      <c r="ED558" s="1233"/>
      <c r="EE558" s="1233"/>
      <c r="EF558" s="1233"/>
      <c r="EG558" s="1233"/>
      <c r="EH558" s="1253"/>
      <c r="EI558" s="1253"/>
      <c r="EJ558" s="1253"/>
      <c r="EK558" s="1253"/>
      <c r="EM558" s="1233"/>
      <c r="EN558" s="1233"/>
      <c r="EO558" s="1233"/>
      <c r="EP558" s="1233"/>
      <c r="EQ558" s="1233"/>
      <c r="ER558" s="1233"/>
      <c r="ES558" s="1233"/>
      <c r="ET558" s="1233"/>
      <c r="EU558" s="1233"/>
      <c r="EV558" s="1233"/>
      <c r="EW558" s="1233"/>
      <c r="EX558" s="1233"/>
      <c r="EY558" s="1233"/>
      <c r="EZ558" s="1233"/>
      <c r="FA558" s="1233"/>
      <c r="FB558" s="1233"/>
      <c r="FC558" s="1233"/>
      <c r="FD558" s="1233"/>
      <c r="FE558" s="1233"/>
      <c r="FF558" s="1233"/>
      <c r="FG558" s="1233"/>
      <c r="FH558" s="1233"/>
      <c r="FI558" s="1233"/>
      <c r="FJ558" s="1233"/>
      <c r="FK558" s="1233"/>
      <c r="FL558" s="1233"/>
      <c r="FM558" s="1233"/>
      <c r="FN558" s="1233"/>
      <c r="FO558" s="1233"/>
      <c r="FP558" s="1233"/>
      <c r="FQ558" s="1233"/>
      <c r="FR558" s="1233"/>
      <c r="FS558" s="1233"/>
      <c r="FT558" s="1233"/>
      <c r="FU558" s="1233"/>
      <c r="FV558" s="1233"/>
      <c r="FW558" s="1233"/>
      <c r="FX558" s="1233"/>
      <c r="FY558" s="1233"/>
      <c r="FZ558" s="1233"/>
      <c r="GA558" s="1233"/>
      <c r="GB558" s="1233"/>
      <c r="GC558" s="1233"/>
      <c r="GD558" s="1233"/>
      <c r="GE558" s="1233"/>
      <c r="GF558" s="1233"/>
      <c r="GG558" s="1233"/>
      <c r="GH558" s="1233"/>
      <c r="GI558" s="1233"/>
      <c r="GJ558" s="1233"/>
      <c r="GK558" s="1233"/>
      <c r="GL558" s="1233"/>
      <c r="GM558" s="1233"/>
      <c r="GN558" s="1233"/>
      <c r="GO558" s="1233"/>
      <c r="GP558" s="1233"/>
      <c r="GQ558" s="1233"/>
      <c r="GR558" s="1233"/>
      <c r="GS558" s="1233"/>
      <c r="GT558" s="1233"/>
      <c r="GU558" s="1233"/>
      <c r="GV558" s="1233"/>
      <c r="GW558" s="1233"/>
      <c r="GX558" s="1233"/>
      <c r="GY558" s="1233"/>
      <c r="GZ558" s="1233"/>
      <c r="HA558" s="1233"/>
      <c r="HB558" s="1233"/>
      <c r="HC558" s="1233"/>
      <c r="HD558" s="1233"/>
      <c r="HE558" s="1233"/>
      <c r="HF558" s="1233"/>
      <c r="HG558" s="1233"/>
      <c r="HH558" s="1233"/>
      <c r="HI558" s="1233"/>
      <c r="HJ558" s="1233"/>
      <c r="HK558" s="1233"/>
      <c r="HL558" s="1233"/>
      <c r="HM558" s="1233"/>
      <c r="HN558" s="1233"/>
      <c r="HO558" s="1233"/>
    </row>
    <row r="559" spans="32:223" s="325" customFormat="1" x14ac:dyDescent="0.2">
      <c r="AF559" s="932"/>
      <c r="AG559" s="932"/>
      <c r="AH559" s="932"/>
      <c r="AI559" s="932"/>
      <c r="AJ559" s="932"/>
      <c r="AK559" s="932"/>
      <c r="AL559" s="932"/>
      <c r="AM559" s="932"/>
      <c r="AN559" s="932"/>
      <c r="AP559" s="932"/>
      <c r="AQ559" s="932"/>
      <c r="AR559" s="932"/>
      <c r="AS559" s="932"/>
      <c r="AT559" s="932"/>
      <c r="AU559" s="932"/>
      <c r="AV559" s="932"/>
      <c r="AW559" s="932"/>
      <c r="AX559" s="932"/>
      <c r="BA559" s="1253"/>
      <c r="BB559" s="1253"/>
      <c r="BC559" s="1253"/>
      <c r="BE559" s="1233"/>
      <c r="BF559" s="1233"/>
      <c r="BG559" s="1233"/>
      <c r="BH559" s="1233"/>
      <c r="BI559" s="1233"/>
      <c r="BJ559" s="1233"/>
      <c r="BK559" s="1233"/>
      <c r="BL559" s="1233"/>
      <c r="BM559" s="1233"/>
      <c r="BN559" s="1233"/>
      <c r="BO559" s="1233"/>
      <c r="BP559" s="1233"/>
      <c r="BQ559" s="1233"/>
      <c r="BR559" s="1233"/>
      <c r="BS559" s="1233"/>
      <c r="BT559" s="1233"/>
      <c r="BU559" s="1233"/>
      <c r="BV559" s="1233"/>
      <c r="BW559" s="1233"/>
      <c r="BX559" s="1233"/>
      <c r="BY559" s="1233"/>
      <c r="BZ559" s="1233"/>
      <c r="CA559" s="1233"/>
      <c r="CB559" s="1233"/>
      <c r="CC559" s="1233"/>
      <c r="CD559" s="1233"/>
      <c r="CE559" s="1233"/>
      <c r="CF559" s="1233"/>
      <c r="CG559" s="1233"/>
      <c r="CH559" s="1233"/>
      <c r="CI559" s="1233"/>
      <c r="CJ559" s="1233"/>
      <c r="CK559" s="1233"/>
      <c r="CL559" s="1233"/>
      <c r="CM559" s="1233"/>
      <c r="CN559" s="1233"/>
      <c r="CO559" s="1233"/>
      <c r="CP559" s="1233"/>
      <c r="CQ559" s="1233"/>
      <c r="CR559" s="1233"/>
      <c r="CS559" s="1233"/>
      <c r="CT559" s="1233"/>
      <c r="CU559" s="1233"/>
      <c r="CV559" s="1233"/>
      <c r="CW559" s="1233"/>
      <c r="CX559" s="1233"/>
      <c r="CY559" s="1233"/>
      <c r="CZ559" s="1233"/>
      <c r="DA559" s="1233"/>
      <c r="DB559" s="1233"/>
      <c r="DC559" s="1233"/>
      <c r="DD559" s="1233"/>
      <c r="DE559" s="1233"/>
      <c r="DF559" s="1233"/>
      <c r="DG559" s="1233"/>
      <c r="DH559" s="1233"/>
      <c r="DI559" s="1233"/>
      <c r="DJ559" s="1233"/>
      <c r="DK559" s="1233"/>
      <c r="DL559" s="1233"/>
      <c r="DM559" s="1233"/>
      <c r="DN559" s="1233"/>
      <c r="DO559" s="1233"/>
      <c r="DP559" s="1233"/>
      <c r="DQ559" s="1233"/>
      <c r="DR559" s="1233"/>
      <c r="DS559" s="1233"/>
      <c r="DT559" s="1233"/>
      <c r="DU559" s="1233"/>
      <c r="DV559" s="1233"/>
      <c r="DW559" s="1233"/>
      <c r="DX559" s="1233"/>
      <c r="DY559" s="1233"/>
      <c r="DZ559" s="1233"/>
      <c r="EA559" s="1233"/>
      <c r="EB559" s="1233"/>
      <c r="EC559" s="1233"/>
      <c r="ED559" s="1233"/>
      <c r="EE559" s="1233"/>
      <c r="EF559" s="1233"/>
      <c r="EG559" s="1233"/>
      <c r="EH559" s="1253"/>
      <c r="EI559" s="1253"/>
      <c r="EJ559" s="1253"/>
      <c r="EK559" s="1253"/>
      <c r="EM559" s="1233"/>
      <c r="EN559" s="1233"/>
      <c r="EO559" s="1233"/>
      <c r="EP559" s="1233"/>
      <c r="EQ559" s="1233"/>
      <c r="ER559" s="1233"/>
      <c r="ES559" s="1233"/>
      <c r="ET559" s="1233"/>
      <c r="EU559" s="1233"/>
      <c r="EV559" s="1233"/>
      <c r="EW559" s="1233"/>
      <c r="EX559" s="1233"/>
      <c r="EY559" s="1233"/>
      <c r="EZ559" s="1233"/>
      <c r="FA559" s="1233"/>
      <c r="FB559" s="1233"/>
      <c r="FC559" s="1233"/>
      <c r="FD559" s="1233"/>
      <c r="FE559" s="1233"/>
      <c r="FF559" s="1233"/>
      <c r="FG559" s="1233"/>
      <c r="FH559" s="1233"/>
      <c r="FI559" s="1233"/>
      <c r="FJ559" s="1233"/>
      <c r="FK559" s="1233"/>
      <c r="FL559" s="1233"/>
      <c r="FM559" s="1233"/>
      <c r="FN559" s="1233"/>
      <c r="FO559" s="1233"/>
      <c r="FP559" s="1233"/>
      <c r="FQ559" s="1233"/>
      <c r="FR559" s="1233"/>
      <c r="FS559" s="1233"/>
      <c r="FT559" s="1233"/>
      <c r="FU559" s="1233"/>
      <c r="FV559" s="1233"/>
      <c r="FW559" s="1233"/>
      <c r="FX559" s="1233"/>
      <c r="FY559" s="1233"/>
      <c r="FZ559" s="1233"/>
      <c r="GA559" s="1233"/>
      <c r="GB559" s="1233"/>
      <c r="GC559" s="1233"/>
      <c r="GD559" s="1233"/>
      <c r="GE559" s="1233"/>
      <c r="GF559" s="1233"/>
      <c r="GG559" s="1233"/>
      <c r="GH559" s="1233"/>
      <c r="GI559" s="1233"/>
      <c r="GJ559" s="1233"/>
      <c r="GK559" s="1233"/>
      <c r="GL559" s="1233"/>
      <c r="GM559" s="1233"/>
      <c r="GN559" s="1233"/>
      <c r="GO559" s="1233"/>
      <c r="GP559" s="1233"/>
      <c r="GQ559" s="1233"/>
      <c r="GR559" s="1233"/>
      <c r="GS559" s="1233"/>
      <c r="GT559" s="1233"/>
      <c r="GU559" s="1233"/>
      <c r="GV559" s="1233"/>
      <c r="GW559" s="1233"/>
      <c r="GX559" s="1233"/>
      <c r="GY559" s="1233"/>
      <c r="GZ559" s="1233"/>
      <c r="HA559" s="1233"/>
      <c r="HB559" s="1233"/>
      <c r="HC559" s="1233"/>
      <c r="HD559" s="1233"/>
      <c r="HE559" s="1233"/>
      <c r="HF559" s="1233"/>
      <c r="HG559" s="1233"/>
      <c r="HH559" s="1233"/>
      <c r="HI559" s="1233"/>
      <c r="HJ559" s="1233"/>
      <c r="HK559" s="1233"/>
      <c r="HL559" s="1233"/>
      <c r="HM559" s="1233"/>
      <c r="HN559" s="1233"/>
      <c r="HO559" s="1233"/>
    </row>
    <row r="560" spans="32:223" s="325" customFormat="1" x14ac:dyDescent="0.2">
      <c r="AF560" s="932"/>
      <c r="AG560" s="932"/>
      <c r="AH560" s="932"/>
      <c r="AI560" s="932"/>
      <c r="AJ560" s="932"/>
      <c r="AK560" s="932"/>
      <c r="AL560" s="932"/>
      <c r="AM560" s="932"/>
      <c r="AN560" s="932"/>
      <c r="AP560" s="932"/>
      <c r="AQ560" s="932"/>
      <c r="AR560" s="932"/>
      <c r="AS560" s="932"/>
      <c r="AT560" s="932"/>
      <c r="AU560" s="932"/>
      <c r="AV560" s="932"/>
      <c r="AW560" s="932"/>
      <c r="AX560" s="932"/>
      <c r="BA560" s="1253"/>
      <c r="BB560" s="1253"/>
      <c r="BC560" s="1253"/>
      <c r="BE560" s="1233"/>
      <c r="BF560" s="1233"/>
      <c r="BG560" s="1233"/>
      <c r="BH560" s="1233"/>
      <c r="BI560" s="1233"/>
      <c r="BJ560" s="1233"/>
      <c r="BK560" s="1233"/>
      <c r="BL560" s="1233"/>
      <c r="BM560" s="1233"/>
      <c r="BN560" s="1233"/>
      <c r="BO560" s="1233"/>
      <c r="BP560" s="1233"/>
      <c r="BQ560" s="1233"/>
      <c r="BR560" s="1233"/>
      <c r="BS560" s="1233"/>
      <c r="BT560" s="1233"/>
      <c r="BU560" s="1233"/>
      <c r="BV560" s="1233"/>
      <c r="BW560" s="1233"/>
      <c r="BX560" s="1233"/>
      <c r="BY560" s="1233"/>
      <c r="BZ560" s="1233"/>
      <c r="CA560" s="1233"/>
      <c r="CB560" s="1233"/>
      <c r="CC560" s="1233"/>
      <c r="CD560" s="1233"/>
      <c r="CE560" s="1233"/>
      <c r="CF560" s="1233"/>
      <c r="CG560" s="1233"/>
      <c r="CH560" s="1233"/>
      <c r="CI560" s="1233"/>
      <c r="CJ560" s="1233"/>
      <c r="CK560" s="1233"/>
      <c r="CL560" s="1233"/>
      <c r="CM560" s="1233"/>
      <c r="CN560" s="1233"/>
      <c r="CO560" s="1233"/>
      <c r="CP560" s="1233"/>
      <c r="CQ560" s="1233"/>
      <c r="CR560" s="1233"/>
      <c r="CS560" s="1233"/>
      <c r="CT560" s="1233"/>
      <c r="CU560" s="1233"/>
      <c r="CV560" s="1233"/>
      <c r="CW560" s="1233"/>
      <c r="CX560" s="1233"/>
      <c r="CY560" s="1233"/>
      <c r="CZ560" s="1233"/>
      <c r="DA560" s="1233"/>
      <c r="DB560" s="1233"/>
      <c r="DC560" s="1233"/>
      <c r="DD560" s="1233"/>
      <c r="DE560" s="1233"/>
      <c r="DF560" s="1233"/>
      <c r="DG560" s="1233"/>
      <c r="DH560" s="1233"/>
      <c r="DI560" s="1233"/>
      <c r="DJ560" s="1233"/>
      <c r="DK560" s="1233"/>
      <c r="DL560" s="1233"/>
      <c r="DM560" s="1233"/>
      <c r="DN560" s="1233"/>
      <c r="DO560" s="1233"/>
      <c r="DP560" s="1233"/>
      <c r="DQ560" s="1233"/>
      <c r="DR560" s="1233"/>
      <c r="DS560" s="1233"/>
      <c r="DT560" s="1233"/>
      <c r="DU560" s="1233"/>
      <c r="DV560" s="1233"/>
      <c r="DW560" s="1233"/>
      <c r="DX560" s="1233"/>
      <c r="DY560" s="1233"/>
      <c r="DZ560" s="1233"/>
      <c r="EA560" s="1233"/>
      <c r="EB560" s="1233"/>
      <c r="EC560" s="1233"/>
      <c r="ED560" s="1233"/>
      <c r="EE560" s="1233"/>
      <c r="EF560" s="1233"/>
      <c r="EG560" s="1233"/>
      <c r="EH560" s="1253"/>
      <c r="EI560" s="1253"/>
      <c r="EJ560" s="1253"/>
      <c r="EK560" s="1253"/>
      <c r="EM560" s="1233"/>
      <c r="EN560" s="1233"/>
      <c r="EO560" s="1233"/>
      <c r="EP560" s="1233"/>
      <c r="EQ560" s="1233"/>
      <c r="ER560" s="1233"/>
      <c r="ES560" s="1233"/>
      <c r="ET560" s="1233"/>
      <c r="EU560" s="1233"/>
      <c r="EV560" s="1233"/>
      <c r="EW560" s="1233"/>
      <c r="EX560" s="1233"/>
      <c r="EY560" s="1233"/>
      <c r="EZ560" s="1233"/>
      <c r="FA560" s="1233"/>
      <c r="FB560" s="1233"/>
      <c r="FC560" s="1233"/>
      <c r="FD560" s="1233"/>
      <c r="FE560" s="1233"/>
      <c r="FF560" s="1233"/>
      <c r="FG560" s="1233"/>
      <c r="FH560" s="1233"/>
      <c r="FI560" s="1233"/>
      <c r="FJ560" s="1233"/>
      <c r="FK560" s="1233"/>
      <c r="FL560" s="1233"/>
      <c r="FM560" s="1233"/>
      <c r="FN560" s="1233"/>
      <c r="FO560" s="1233"/>
      <c r="FP560" s="1233"/>
      <c r="FQ560" s="1233"/>
      <c r="FR560" s="1233"/>
      <c r="FS560" s="1233"/>
      <c r="FT560" s="1233"/>
      <c r="FU560" s="1233"/>
      <c r="FV560" s="1233"/>
      <c r="FW560" s="1233"/>
      <c r="FX560" s="1233"/>
      <c r="FY560" s="1233"/>
      <c r="FZ560" s="1233"/>
      <c r="GA560" s="1233"/>
      <c r="GB560" s="1233"/>
      <c r="GC560" s="1233"/>
      <c r="GD560" s="1233"/>
      <c r="GE560" s="1233"/>
      <c r="GF560" s="1233"/>
      <c r="GG560" s="1233"/>
      <c r="GH560" s="1233"/>
      <c r="GI560" s="1233"/>
      <c r="GJ560" s="1233"/>
      <c r="GK560" s="1233"/>
      <c r="GL560" s="1233"/>
      <c r="GM560" s="1233"/>
      <c r="GN560" s="1233"/>
      <c r="GO560" s="1233"/>
      <c r="GP560" s="1233"/>
      <c r="GQ560" s="1233"/>
      <c r="GR560" s="1233"/>
      <c r="GS560" s="1233"/>
      <c r="GT560" s="1233"/>
      <c r="GU560" s="1233"/>
      <c r="GV560" s="1233"/>
      <c r="GW560" s="1233"/>
      <c r="GX560" s="1233"/>
      <c r="GY560" s="1233"/>
      <c r="GZ560" s="1233"/>
      <c r="HA560" s="1233"/>
      <c r="HB560" s="1233"/>
      <c r="HC560" s="1233"/>
      <c r="HD560" s="1233"/>
      <c r="HE560" s="1233"/>
      <c r="HF560" s="1233"/>
      <c r="HG560" s="1233"/>
      <c r="HH560" s="1233"/>
      <c r="HI560" s="1233"/>
      <c r="HJ560" s="1233"/>
      <c r="HK560" s="1233"/>
      <c r="HL560" s="1233"/>
      <c r="HM560" s="1233"/>
      <c r="HN560" s="1233"/>
      <c r="HO560" s="1233"/>
    </row>
    <row r="561" spans="32:223" s="325" customFormat="1" x14ac:dyDescent="0.2">
      <c r="AF561" s="932"/>
      <c r="AG561" s="932"/>
      <c r="AH561" s="932"/>
      <c r="AI561" s="932"/>
      <c r="AJ561" s="932"/>
      <c r="AK561" s="932"/>
      <c r="AL561" s="932"/>
      <c r="AM561" s="932"/>
      <c r="AN561" s="932"/>
      <c r="AP561" s="932"/>
      <c r="AQ561" s="932"/>
      <c r="AR561" s="932"/>
      <c r="AS561" s="932"/>
      <c r="AT561" s="932"/>
      <c r="AU561" s="932"/>
      <c r="AV561" s="932"/>
      <c r="AW561" s="932"/>
      <c r="AX561" s="932"/>
      <c r="BA561" s="1253"/>
      <c r="BB561" s="1253"/>
      <c r="BC561" s="1253"/>
      <c r="BE561" s="1233"/>
      <c r="BF561" s="1233"/>
      <c r="BG561" s="1233"/>
      <c r="BH561" s="1233"/>
      <c r="BI561" s="1233"/>
      <c r="BJ561" s="1233"/>
      <c r="BK561" s="1233"/>
      <c r="BL561" s="1233"/>
      <c r="BM561" s="1233"/>
      <c r="BN561" s="1233"/>
      <c r="BO561" s="1233"/>
      <c r="BP561" s="1233"/>
      <c r="BQ561" s="1233"/>
      <c r="BR561" s="1233"/>
      <c r="BS561" s="1233"/>
      <c r="BT561" s="1233"/>
      <c r="BU561" s="1233"/>
      <c r="BV561" s="1233"/>
      <c r="BW561" s="1233"/>
      <c r="BX561" s="1233"/>
      <c r="BY561" s="1233"/>
      <c r="BZ561" s="1233"/>
      <c r="CA561" s="1233"/>
      <c r="CB561" s="1233"/>
      <c r="CC561" s="1233"/>
      <c r="CD561" s="1233"/>
      <c r="CE561" s="1233"/>
      <c r="CF561" s="1233"/>
      <c r="CG561" s="1233"/>
      <c r="CH561" s="1233"/>
      <c r="CI561" s="1233"/>
      <c r="CJ561" s="1233"/>
      <c r="CK561" s="1233"/>
      <c r="CL561" s="1233"/>
      <c r="CM561" s="1233"/>
      <c r="CN561" s="1233"/>
      <c r="CO561" s="1233"/>
      <c r="CP561" s="1233"/>
      <c r="CQ561" s="1233"/>
      <c r="CR561" s="1233"/>
      <c r="CS561" s="1233"/>
      <c r="CT561" s="1233"/>
      <c r="CU561" s="1233"/>
      <c r="CV561" s="1233"/>
      <c r="CW561" s="1233"/>
      <c r="CX561" s="1233"/>
      <c r="CY561" s="1233"/>
      <c r="CZ561" s="1233"/>
      <c r="DA561" s="1233"/>
      <c r="DB561" s="1233"/>
      <c r="DC561" s="1233"/>
      <c r="DD561" s="1233"/>
      <c r="DE561" s="1233"/>
      <c r="DF561" s="1233"/>
      <c r="DG561" s="1233"/>
      <c r="DH561" s="1233"/>
      <c r="DI561" s="1233"/>
      <c r="DJ561" s="1233"/>
      <c r="DK561" s="1233"/>
      <c r="DL561" s="1233"/>
      <c r="DM561" s="1233"/>
      <c r="DN561" s="1233"/>
      <c r="DO561" s="1233"/>
      <c r="DP561" s="1233"/>
      <c r="DQ561" s="1233"/>
      <c r="DR561" s="1233"/>
      <c r="DS561" s="1233"/>
      <c r="DT561" s="1233"/>
      <c r="DU561" s="1233"/>
      <c r="DV561" s="1233"/>
      <c r="DW561" s="1233"/>
      <c r="DX561" s="1233"/>
      <c r="DY561" s="1233"/>
      <c r="DZ561" s="1233"/>
      <c r="EA561" s="1233"/>
      <c r="EB561" s="1233"/>
      <c r="EC561" s="1233"/>
      <c r="ED561" s="1233"/>
      <c r="EE561" s="1233"/>
      <c r="EF561" s="1233"/>
      <c r="EG561" s="1233"/>
      <c r="EH561" s="1253"/>
      <c r="EI561" s="1253"/>
      <c r="EJ561" s="1253"/>
      <c r="EK561" s="1253"/>
      <c r="EM561" s="1233"/>
      <c r="EN561" s="1233"/>
      <c r="EO561" s="1233"/>
      <c r="EP561" s="1233"/>
      <c r="EQ561" s="1233"/>
      <c r="ER561" s="1233"/>
      <c r="ES561" s="1233"/>
      <c r="ET561" s="1233"/>
      <c r="EU561" s="1233"/>
      <c r="EV561" s="1233"/>
      <c r="EW561" s="1233"/>
      <c r="EX561" s="1233"/>
      <c r="EY561" s="1233"/>
      <c r="EZ561" s="1233"/>
      <c r="FA561" s="1233"/>
      <c r="FB561" s="1233"/>
      <c r="FC561" s="1233"/>
      <c r="FD561" s="1233"/>
      <c r="FE561" s="1233"/>
      <c r="FF561" s="1233"/>
      <c r="FG561" s="1233"/>
      <c r="FH561" s="1233"/>
      <c r="FI561" s="1233"/>
      <c r="FJ561" s="1233"/>
      <c r="FK561" s="1233"/>
      <c r="FL561" s="1233"/>
      <c r="FM561" s="1233"/>
      <c r="FN561" s="1233"/>
      <c r="FO561" s="1233"/>
      <c r="FP561" s="1233"/>
      <c r="FQ561" s="1233"/>
      <c r="FR561" s="1233"/>
      <c r="FS561" s="1233"/>
      <c r="FT561" s="1233"/>
      <c r="FU561" s="1233"/>
      <c r="FV561" s="1233"/>
      <c r="FW561" s="1233"/>
      <c r="FX561" s="1233"/>
      <c r="FY561" s="1233"/>
      <c r="FZ561" s="1233"/>
      <c r="GA561" s="1233"/>
      <c r="GB561" s="1233"/>
      <c r="GC561" s="1233"/>
      <c r="GD561" s="1233"/>
      <c r="GE561" s="1233"/>
      <c r="GF561" s="1233"/>
      <c r="GG561" s="1233"/>
      <c r="GH561" s="1233"/>
      <c r="GI561" s="1233"/>
      <c r="GJ561" s="1233"/>
      <c r="GK561" s="1233"/>
      <c r="GL561" s="1233"/>
      <c r="GM561" s="1233"/>
      <c r="GN561" s="1233"/>
      <c r="GO561" s="1233"/>
      <c r="GP561" s="1233"/>
      <c r="GQ561" s="1233"/>
      <c r="GR561" s="1233"/>
      <c r="GS561" s="1233"/>
      <c r="GT561" s="1233"/>
      <c r="GU561" s="1233"/>
      <c r="GV561" s="1233"/>
      <c r="GW561" s="1233"/>
      <c r="GX561" s="1233"/>
      <c r="GY561" s="1233"/>
      <c r="GZ561" s="1233"/>
      <c r="HA561" s="1233"/>
      <c r="HB561" s="1233"/>
      <c r="HC561" s="1233"/>
      <c r="HD561" s="1233"/>
      <c r="HE561" s="1233"/>
      <c r="HF561" s="1233"/>
      <c r="HG561" s="1233"/>
      <c r="HH561" s="1233"/>
      <c r="HI561" s="1233"/>
      <c r="HJ561" s="1233"/>
      <c r="HK561" s="1233"/>
      <c r="HL561" s="1233"/>
      <c r="HM561" s="1233"/>
      <c r="HN561" s="1233"/>
      <c r="HO561" s="1233"/>
    </row>
    <row r="562" spans="32:223" s="325" customFormat="1" x14ac:dyDescent="0.2">
      <c r="AF562" s="932"/>
      <c r="AG562" s="932"/>
      <c r="AH562" s="932"/>
      <c r="AI562" s="932"/>
      <c r="AJ562" s="932"/>
      <c r="AK562" s="932"/>
      <c r="AL562" s="932"/>
      <c r="AM562" s="932"/>
      <c r="AN562" s="932"/>
      <c r="AP562" s="932"/>
      <c r="AQ562" s="932"/>
      <c r="AR562" s="932"/>
      <c r="AS562" s="932"/>
      <c r="AT562" s="932"/>
      <c r="AU562" s="932"/>
      <c r="AV562" s="932"/>
      <c r="AW562" s="932"/>
      <c r="AX562" s="932"/>
      <c r="BA562" s="1253"/>
      <c r="BB562" s="1253"/>
      <c r="BC562" s="1253"/>
      <c r="BE562" s="1233"/>
      <c r="BF562" s="1233"/>
      <c r="BG562" s="1233"/>
      <c r="BH562" s="1233"/>
      <c r="BI562" s="1233"/>
      <c r="BJ562" s="1233"/>
      <c r="BK562" s="1233"/>
      <c r="BL562" s="1233"/>
      <c r="BM562" s="1233"/>
      <c r="BN562" s="1233"/>
      <c r="BO562" s="1233"/>
      <c r="BP562" s="1233"/>
      <c r="BQ562" s="1233"/>
      <c r="BR562" s="1233"/>
      <c r="BS562" s="1233"/>
      <c r="BT562" s="1233"/>
      <c r="BU562" s="1233"/>
      <c r="BV562" s="1233"/>
      <c r="BW562" s="1233"/>
      <c r="BX562" s="1233"/>
      <c r="BY562" s="1233"/>
      <c r="BZ562" s="1233"/>
      <c r="CA562" s="1233"/>
      <c r="CB562" s="1233"/>
      <c r="CC562" s="1233"/>
      <c r="CD562" s="1233"/>
      <c r="CE562" s="1233"/>
      <c r="CF562" s="1233"/>
      <c r="CG562" s="1233"/>
      <c r="CH562" s="1233"/>
      <c r="CI562" s="1233"/>
      <c r="CJ562" s="1233"/>
      <c r="CK562" s="1233"/>
      <c r="CL562" s="1233"/>
      <c r="CM562" s="1233"/>
      <c r="CN562" s="1233"/>
      <c r="CO562" s="1233"/>
      <c r="CP562" s="1233"/>
      <c r="CQ562" s="1233"/>
      <c r="CR562" s="1233"/>
      <c r="CS562" s="1233"/>
      <c r="CT562" s="1233"/>
      <c r="CU562" s="1233"/>
      <c r="CV562" s="1233"/>
      <c r="CW562" s="1233"/>
      <c r="CX562" s="1233"/>
      <c r="CY562" s="1233"/>
      <c r="CZ562" s="1233"/>
      <c r="DA562" s="1233"/>
      <c r="DB562" s="1233"/>
      <c r="DC562" s="1233"/>
      <c r="DD562" s="1233"/>
      <c r="DE562" s="1233"/>
      <c r="DF562" s="1233"/>
      <c r="DG562" s="1233"/>
      <c r="DH562" s="1233"/>
      <c r="DI562" s="1233"/>
      <c r="DJ562" s="1233"/>
      <c r="DK562" s="1233"/>
      <c r="DL562" s="1233"/>
      <c r="DM562" s="1233"/>
      <c r="DN562" s="1233"/>
      <c r="DO562" s="1233"/>
      <c r="DP562" s="1233"/>
      <c r="DQ562" s="1233"/>
      <c r="DR562" s="1233"/>
      <c r="DS562" s="1233"/>
      <c r="DT562" s="1233"/>
      <c r="DU562" s="1233"/>
      <c r="DV562" s="1233"/>
      <c r="DW562" s="1233"/>
      <c r="DX562" s="1233"/>
      <c r="DY562" s="1233"/>
      <c r="DZ562" s="1233"/>
      <c r="EA562" s="1233"/>
      <c r="EB562" s="1233"/>
      <c r="EC562" s="1233"/>
      <c r="ED562" s="1233"/>
      <c r="EE562" s="1233"/>
      <c r="EF562" s="1233"/>
      <c r="EG562" s="1233"/>
      <c r="EH562" s="1253"/>
      <c r="EI562" s="1253"/>
      <c r="EJ562" s="1253"/>
      <c r="EK562" s="1253"/>
      <c r="EM562" s="1233"/>
      <c r="EN562" s="1233"/>
      <c r="EO562" s="1233"/>
      <c r="EP562" s="1233"/>
      <c r="EQ562" s="1233"/>
      <c r="ER562" s="1233"/>
      <c r="ES562" s="1233"/>
      <c r="ET562" s="1233"/>
      <c r="EU562" s="1233"/>
      <c r="EV562" s="1233"/>
      <c r="EW562" s="1233"/>
      <c r="EX562" s="1233"/>
      <c r="EY562" s="1233"/>
      <c r="EZ562" s="1233"/>
      <c r="FA562" s="1233"/>
      <c r="FB562" s="1233"/>
      <c r="FC562" s="1233"/>
      <c r="FD562" s="1233"/>
      <c r="FE562" s="1233"/>
      <c r="FF562" s="1233"/>
      <c r="FG562" s="1233"/>
      <c r="FH562" s="1233"/>
      <c r="FI562" s="1233"/>
      <c r="FJ562" s="1233"/>
      <c r="FK562" s="1233"/>
      <c r="FL562" s="1233"/>
      <c r="FM562" s="1233"/>
      <c r="FN562" s="1233"/>
      <c r="FO562" s="1233"/>
      <c r="FP562" s="1233"/>
      <c r="FQ562" s="1233"/>
      <c r="FR562" s="1233"/>
      <c r="FS562" s="1233"/>
      <c r="FT562" s="1233"/>
      <c r="FU562" s="1233"/>
      <c r="FV562" s="1233"/>
      <c r="FW562" s="1233"/>
      <c r="FX562" s="1233"/>
      <c r="FY562" s="1233"/>
      <c r="FZ562" s="1233"/>
      <c r="GA562" s="1233"/>
      <c r="GB562" s="1233"/>
      <c r="GC562" s="1233"/>
      <c r="GD562" s="1233"/>
      <c r="GE562" s="1233"/>
      <c r="GF562" s="1233"/>
      <c r="GG562" s="1233"/>
      <c r="GH562" s="1233"/>
      <c r="GI562" s="1233"/>
      <c r="GJ562" s="1233"/>
      <c r="GK562" s="1233"/>
      <c r="GL562" s="1233"/>
      <c r="GM562" s="1233"/>
      <c r="GN562" s="1233"/>
      <c r="GO562" s="1233"/>
      <c r="GP562" s="1233"/>
      <c r="GQ562" s="1233"/>
      <c r="GR562" s="1233"/>
      <c r="GS562" s="1233"/>
      <c r="GT562" s="1233"/>
      <c r="GU562" s="1233"/>
      <c r="GV562" s="1233"/>
      <c r="GW562" s="1233"/>
      <c r="GX562" s="1233"/>
      <c r="GY562" s="1233"/>
      <c r="GZ562" s="1233"/>
      <c r="HA562" s="1233"/>
      <c r="HB562" s="1233"/>
      <c r="HC562" s="1233"/>
      <c r="HD562" s="1233"/>
      <c r="HE562" s="1233"/>
      <c r="HF562" s="1233"/>
      <c r="HG562" s="1233"/>
      <c r="HH562" s="1233"/>
      <c r="HI562" s="1233"/>
      <c r="HJ562" s="1233"/>
      <c r="HK562" s="1233"/>
      <c r="HL562" s="1233"/>
      <c r="HM562" s="1233"/>
      <c r="HN562" s="1233"/>
      <c r="HO562" s="1233"/>
    </row>
    <row r="563" spans="32:223" s="325" customFormat="1" x14ac:dyDescent="0.2">
      <c r="AF563" s="932"/>
      <c r="AG563" s="932"/>
      <c r="AH563" s="932"/>
      <c r="AI563" s="932"/>
      <c r="AJ563" s="932"/>
      <c r="AK563" s="932"/>
      <c r="AL563" s="932"/>
      <c r="AM563" s="932"/>
      <c r="AN563" s="932"/>
      <c r="AP563" s="932"/>
      <c r="AQ563" s="932"/>
      <c r="AR563" s="932"/>
      <c r="AS563" s="932"/>
      <c r="AT563" s="932"/>
      <c r="AU563" s="932"/>
      <c r="AV563" s="932"/>
      <c r="AW563" s="932"/>
      <c r="AX563" s="932"/>
      <c r="BA563" s="1253"/>
      <c r="BB563" s="1253"/>
      <c r="BC563" s="1253"/>
      <c r="BE563" s="1233"/>
      <c r="BF563" s="1233"/>
      <c r="BG563" s="1233"/>
      <c r="BH563" s="1233"/>
      <c r="BI563" s="1233"/>
      <c r="BJ563" s="1233"/>
      <c r="BK563" s="1233"/>
      <c r="BL563" s="1233"/>
      <c r="BM563" s="1233"/>
      <c r="BN563" s="1233"/>
      <c r="BO563" s="1233"/>
      <c r="BP563" s="1233"/>
      <c r="BQ563" s="1233"/>
      <c r="BR563" s="1233"/>
      <c r="BS563" s="1233"/>
      <c r="BT563" s="1233"/>
      <c r="BU563" s="1233"/>
      <c r="BV563" s="1233"/>
      <c r="BW563" s="1233"/>
      <c r="BX563" s="1233"/>
      <c r="BY563" s="1233"/>
      <c r="BZ563" s="1233"/>
      <c r="CA563" s="1233"/>
      <c r="CB563" s="1233"/>
      <c r="CC563" s="1233"/>
      <c r="CD563" s="1233"/>
      <c r="CE563" s="1233"/>
      <c r="CF563" s="1233"/>
      <c r="CG563" s="1233"/>
      <c r="CH563" s="1233"/>
      <c r="CI563" s="1233"/>
      <c r="CJ563" s="1233"/>
      <c r="CK563" s="1233"/>
      <c r="CL563" s="1233"/>
      <c r="CM563" s="1233"/>
      <c r="CN563" s="1233"/>
      <c r="CO563" s="1233"/>
      <c r="CP563" s="1233"/>
      <c r="CQ563" s="1233"/>
      <c r="CR563" s="1233"/>
      <c r="CS563" s="1233"/>
      <c r="CT563" s="1233"/>
      <c r="CU563" s="1233"/>
      <c r="CV563" s="1233"/>
      <c r="CW563" s="1233"/>
      <c r="CX563" s="1233"/>
      <c r="CY563" s="1233"/>
      <c r="CZ563" s="1233"/>
      <c r="DA563" s="1233"/>
      <c r="DB563" s="1233"/>
      <c r="DC563" s="1233"/>
      <c r="DD563" s="1233"/>
      <c r="DE563" s="1233"/>
      <c r="DF563" s="1233"/>
      <c r="DG563" s="1233"/>
      <c r="DH563" s="1233"/>
      <c r="DI563" s="1233"/>
      <c r="DJ563" s="1233"/>
      <c r="DK563" s="1233"/>
      <c r="DL563" s="1233"/>
      <c r="DM563" s="1233"/>
      <c r="DN563" s="1233"/>
      <c r="DO563" s="1233"/>
      <c r="DP563" s="1233"/>
      <c r="DQ563" s="1233"/>
      <c r="DR563" s="1233"/>
      <c r="DS563" s="1233"/>
      <c r="DT563" s="1233"/>
      <c r="DU563" s="1233"/>
      <c r="DV563" s="1233"/>
      <c r="DW563" s="1233"/>
      <c r="DX563" s="1233"/>
      <c r="DY563" s="1233"/>
      <c r="DZ563" s="1233"/>
      <c r="EA563" s="1233"/>
      <c r="EB563" s="1233"/>
      <c r="EC563" s="1233"/>
      <c r="ED563" s="1233"/>
      <c r="EE563" s="1233"/>
      <c r="EF563" s="1233"/>
      <c r="EG563" s="1233"/>
      <c r="EH563" s="1253"/>
      <c r="EI563" s="1253"/>
      <c r="EJ563" s="1253"/>
      <c r="EK563" s="1253"/>
      <c r="EM563" s="1233"/>
      <c r="EN563" s="1233"/>
      <c r="EO563" s="1233"/>
      <c r="EP563" s="1233"/>
      <c r="EQ563" s="1233"/>
      <c r="ER563" s="1233"/>
      <c r="ES563" s="1233"/>
      <c r="ET563" s="1233"/>
      <c r="EU563" s="1233"/>
      <c r="EV563" s="1233"/>
      <c r="EW563" s="1233"/>
      <c r="EX563" s="1233"/>
      <c r="EY563" s="1233"/>
      <c r="EZ563" s="1233"/>
      <c r="FA563" s="1233"/>
      <c r="FB563" s="1233"/>
      <c r="FC563" s="1233"/>
      <c r="FD563" s="1233"/>
      <c r="FE563" s="1233"/>
      <c r="FF563" s="1233"/>
      <c r="FG563" s="1233"/>
      <c r="FH563" s="1233"/>
      <c r="FI563" s="1233"/>
      <c r="FJ563" s="1233"/>
      <c r="FK563" s="1233"/>
      <c r="FL563" s="1233"/>
      <c r="FM563" s="1233"/>
      <c r="FN563" s="1233"/>
      <c r="FO563" s="1233"/>
      <c r="FP563" s="1233"/>
      <c r="FQ563" s="1233"/>
      <c r="FR563" s="1233"/>
      <c r="FS563" s="1233"/>
      <c r="FT563" s="1233"/>
      <c r="FU563" s="1233"/>
      <c r="FV563" s="1233"/>
      <c r="FW563" s="1233"/>
      <c r="FX563" s="1233"/>
      <c r="FY563" s="1233"/>
      <c r="FZ563" s="1233"/>
      <c r="GA563" s="1233"/>
      <c r="GB563" s="1233"/>
      <c r="GC563" s="1233"/>
      <c r="GD563" s="1233"/>
      <c r="GE563" s="1233"/>
      <c r="GF563" s="1233"/>
      <c r="GG563" s="1233"/>
      <c r="GH563" s="1233"/>
      <c r="GI563" s="1233"/>
      <c r="GJ563" s="1233"/>
      <c r="GK563" s="1233"/>
      <c r="GL563" s="1233"/>
      <c r="GM563" s="1233"/>
      <c r="GN563" s="1233"/>
      <c r="GO563" s="1233"/>
      <c r="GP563" s="1233"/>
      <c r="GQ563" s="1233"/>
      <c r="GR563" s="1233"/>
      <c r="GS563" s="1233"/>
      <c r="GT563" s="1233"/>
      <c r="GU563" s="1233"/>
      <c r="GV563" s="1233"/>
      <c r="GW563" s="1233"/>
      <c r="GX563" s="1233"/>
      <c r="GY563" s="1233"/>
      <c r="GZ563" s="1233"/>
      <c r="HA563" s="1233"/>
      <c r="HB563" s="1233"/>
      <c r="HC563" s="1233"/>
      <c r="HD563" s="1233"/>
      <c r="HE563" s="1233"/>
      <c r="HF563" s="1233"/>
      <c r="HG563" s="1233"/>
      <c r="HH563" s="1233"/>
      <c r="HI563" s="1233"/>
      <c r="HJ563" s="1233"/>
      <c r="HK563" s="1233"/>
      <c r="HL563" s="1233"/>
      <c r="HM563" s="1233"/>
      <c r="HN563" s="1233"/>
      <c r="HO563" s="1233"/>
    </row>
    <row r="564" spans="32:223" s="325" customFormat="1" x14ac:dyDescent="0.2">
      <c r="AF564" s="932"/>
      <c r="AG564" s="932"/>
      <c r="AH564" s="932"/>
      <c r="AI564" s="932"/>
      <c r="AJ564" s="932"/>
      <c r="AK564" s="932"/>
      <c r="AL564" s="932"/>
      <c r="AM564" s="932"/>
      <c r="AN564" s="932"/>
      <c r="AP564" s="932"/>
      <c r="AQ564" s="932"/>
      <c r="AR564" s="932"/>
      <c r="AS564" s="932"/>
      <c r="AT564" s="932"/>
      <c r="AU564" s="932"/>
      <c r="AV564" s="932"/>
      <c r="AW564" s="932"/>
      <c r="AX564" s="932"/>
      <c r="BA564" s="1253"/>
      <c r="BB564" s="1253"/>
      <c r="BC564" s="1253"/>
      <c r="BE564" s="1233"/>
      <c r="BF564" s="1233"/>
      <c r="BG564" s="1233"/>
      <c r="BH564" s="1233"/>
      <c r="BI564" s="1233"/>
      <c r="BJ564" s="1233"/>
      <c r="BK564" s="1233"/>
      <c r="BL564" s="1233"/>
      <c r="BM564" s="1233"/>
      <c r="BN564" s="1233"/>
      <c r="BO564" s="1233"/>
      <c r="BP564" s="1233"/>
      <c r="BQ564" s="1233"/>
      <c r="BR564" s="1233"/>
      <c r="BS564" s="1233"/>
      <c r="BT564" s="1233"/>
      <c r="BU564" s="1233"/>
      <c r="BV564" s="1233"/>
      <c r="BW564" s="1233"/>
      <c r="BX564" s="1233"/>
      <c r="BY564" s="1233"/>
      <c r="BZ564" s="1233"/>
      <c r="CA564" s="1233"/>
      <c r="CB564" s="1233"/>
      <c r="CC564" s="1233"/>
      <c r="CD564" s="1233"/>
      <c r="CE564" s="1233"/>
      <c r="CF564" s="1233"/>
      <c r="CG564" s="1233"/>
      <c r="CH564" s="1233"/>
      <c r="CI564" s="1233"/>
      <c r="CJ564" s="1233"/>
      <c r="CK564" s="1233"/>
      <c r="CL564" s="1233"/>
      <c r="CM564" s="1233"/>
      <c r="CN564" s="1233"/>
      <c r="CO564" s="1233"/>
      <c r="CP564" s="1233"/>
      <c r="CQ564" s="1233"/>
      <c r="CR564" s="1233"/>
      <c r="CS564" s="1233"/>
      <c r="CT564" s="1233"/>
      <c r="CU564" s="1233"/>
      <c r="CV564" s="1233"/>
      <c r="CW564" s="1233"/>
      <c r="CX564" s="1233"/>
      <c r="CY564" s="1233"/>
      <c r="CZ564" s="1233"/>
      <c r="DA564" s="1233"/>
      <c r="DB564" s="1233"/>
      <c r="DC564" s="1233"/>
      <c r="DD564" s="1233"/>
      <c r="DE564" s="1233"/>
      <c r="DF564" s="1233"/>
      <c r="DG564" s="1233"/>
      <c r="DH564" s="1233"/>
      <c r="DI564" s="1233"/>
      <c r="DJ564" s="1233"/>
      <c r="DK564" s="1233"/>
      <c r="DL564" s="1233"/>
      <c r="DM564" s="1233"/>
      <c r="DN564" s="1233"/>
      <c r="DO564" s="1233"/>
      <c r="DP564" s="1233"/>
      <c r="DQ564" s="1233"/>
      <c r="DR564" s="1233"/>
      <c r="DS564" s="1233"/>
      <c r="DT564" s="1233"/>
      <c r="DU564" s="1233"/>
      <c r="DV564" s="1233"/>
      <c r="DW564" s="1233"/>
      <c r="DX564" s="1233"/>
      <c r="DY564" s="1233"/>
      <c r="DZ564" s="1233"/>
      <c r="EA564" s="1233"/>
      <c r="EB564" s="1233"/>
      <c r="EC564" s="1233"/>
      <c r="ED564" s="1233"/>
      <c r="EE564" s="1233"/>
      <c r="EF564" s="1233"/>
      <c r="EG564" s="1233"/>
      <c r="EH564" s="1253"/>
      <c r="EI564" s="1253"/>
      <c r="EJ564" s="1253"/>
      <c r="EK564" s="1253"/>
      <c r="EM564" s="1233"/>
      <c r="EN564" s="1233"/>
      <c r="EO564" s="1233"/>
      <c r="EP564" s="1233"/>
      <c r="EQ564" s="1233"/>
      <c r="ER564" s="1233"/>
      <c r="ES564" s="1233"/>
      <c r="ET564" s="1233"/>
      <c r="EU564" s="1233"/>
      <c r="EV564" s="1233"/>
      <c r="EW564" s="1233"/>
      <c r="EX564" s="1233"/>
      <c r="EY564" s="1233"/>
      <c r="EZ564" s="1233"/>
      <c r="FA564" s="1233"/>
      <c r="FB564" s="1233"/>
      <c r="FC564" s="1233"/>
      <c r="FD564" s="1233"/>
      <c r="FE564" s="1233"/>
      <c r="FF564" s="1233"/>
      <c r="FG564" s="1233"/>
      <c r="FH564" s="1233"/>
      <c r="FI564" s="1233"/>
      <c r="FJ564" s="1233"/>
      <c r="FK564" s="1233"/>
      <c r="FL564" s="1233"/>
      <c r="FM564" s="1233"/>
      <c r="FN564" s="1233"/>
      <c r="FO564" s="1233"/>
      <c r="FP564" s="1233"/>
      <c r="FQ564" s="1233"/>
      <c r="FR564" s="1233"/>
      <c r="FS564" s="1233"/>
      <c r="FT564" s="1233"/>
      <c r="FU564" s="1233"/>
      <c r="FV564" s="1233"/>
      <c r="FW564" s="1233"/>
      <c r="FX564" s="1233"/>
      <c r="FY564" s="1233"/>
      <c r="FZ564" s="1233"/>
      <c r="GA564" s="1233"/>
      <c r="GB564" s="1233"/>
      <c r="GC564" s="1233"/>
      <c r="GD564" s="1233"/>
      <c r="GE564" s="1233"/>
      <c r="GF564" s="1233"/>
      <c r="GG564" s="1233"/>
      <c r="GH564" s="1233"/>
      <c r="GI564" s="1233"/>
      <c r="GJ564" s="1233"/>
      <c r="GK564" s="1233"/>
      <c r="GL564" s="1233"/>
      <c r="GM564" s="1233"/>
      <c r="GN564" s="1233"/>
      <c r="GO564" s="1233"/>
      <c r="GP564" s="1233"/>
      <c r="GQ564" s="1233"/>
      <c r="GR564" s="1233"/>
      <c r="GS564" s="1233"/>
      <c r="GT564" s="1233"/>
      <c r="GU564" s="1233"/>
      <c r="GV564" s="1233"/>
      <c r="GW564" s="1233"/>
      <c r="GX564" s="1233"/>
      <c r="GY564" s="1233"/>
      <c r="GZ564" s="1233"/>
      <c r="HA564" s="1233"/>
      <c r="HB564" s="1233"/>
      <c r="HC564" s="1233"/>
      <c r="HD564" s="1233"/>
      <c r="HE564" s="1233"/>
      <c r="HF564" s="1233"/>
      <c r="HG564" s="1233"/>
      <c r="HH564" s="1233"/>
      <c r="HI564" s="1233"/>
      <c r="HJ564" s="1233"/>
      <c r="HK564" s="1233"/>
      <c r="HL564" s="1233"/>
      <c r="HM564" s="1233"/>
      <c r="HN564" s="1233"/>
      <c r="HO564" s="1233"/>
    </row>
    <row r="565" spans="32:223" s="325" customFormat="1" x14ac:dyDescent="0.2">
      <c r="AF565" s="932"/>
      <c r="AG565" s="932"/>
      <c r="AH565" s="932"/>
      <c r="AI565" s="932"/>
      <c r="AJ565" s="932"/>
      <c r="AK565" s="932"/>
      <c r="AL565" s="932"/>
      <c r="AM565" s="932"/>
      <c r="AN565" s="932"/>
      <c r="AP565" s="932"/>
      <c r="AQ565" s="932"/>
      <c r="AR565" s="932"/>
      <c r="AS565" s="932"/>
      <c r="AT565" s="932"/>
      <c r="AU565" s="932"/>
      <c r="AV565" s="932"/>
      <c r="AW565" s="932"/>
      <c r="AX565" s="932"/>
      <c r="BA565" s="1253"/>
      <c r="BB565" s="1253"/>
      <c r="BC565" s="1253"/>
      <c r="BE565" s="1233"/>
      <c r="BF565" s="1233"/>
      <c r="BG565" s="1233"/>
      <c r="BH565" s="1233"/>
      <c r="BI565" s="1233"/>
      <c r="BJ565" s="1233"/>
      <c r="BK565" s="1233"/>
      <c r="BL565" s="1233"/>
      <c r="BM565" s="1233"/>
      <c r="BN565" s="1233"/>
      <c r="BO565" s="1233"/>
      <c r="BP565" s="1233"/>
      <c r="BQ565" s="1233"/>
      <c r="BR565" s="1233"/>
      <c r="BS565" s="1233"/>
      <c r="BT565" s="1233"/>
      <c r="BU565" s="1233"/>
      <c r="BV565" s="1233"/>
      <c r="BW565" s="1233"/>
      <c r="BX565" s="1233"/>
      <c r="BY565" s="1233"/>
      <c r="BZ565" s="1233"/>
      <c r="CA565" s="1233"/>
      <c r="CB565" s="1233"/>
      <c r="CC565" s="1233"/>
      <c r="CD565" s="1233"/>
      <c r="CE565" s="1233"/>
      <c r="CF565" s="1233"/>
      <c r="CG565" s="1233"/>
      <c r="CH565" s="1233"/>
      <c r="CI565" s="1233"/>
      <c r="CJ565" s="1233"/>
      <c r="CK565" s="1233"/>
      <c r="CL565" s="1233"/>
      <c r="CM565" s="1233"/>
      <c r="CN565" s="1233"/>
      <c r="CO565" s="1233"/>
      <c r="CP565" s="1233"/>
      <c r="CQ565" s="1233"/>
      <c r="CR565" s="1233"/>
      <c r="CS565" s="1233"/>
      <c r="CT565" s="1233"/>
      <c r="CU565" s="1233"/>
      <c r="CV565" s="1233"/>
      <c r="CW565" s="1233"/>
      <c r="CX565" s="1233"/>
      <c r="CY565" s="1233"/>
      <c r="CZ565" s="1233"/>
      <c r="DA565" s="1233"/>
      <c r="DB565" s="1233"/>
      <c r="DC565" s="1233"/>
      <c r="DD565" s="1233"/>
      <c r="DE565" s="1233"/>
      <c r="DF565" s="1233"/>
      <c r="DG565" s="1233"/>
      <c r="DH565" s="1233"/>
      <c r="DI565" s="1233"/>
      <c r="DJ565" s="1233"/>
      <c r="DK565" s="1233"/>
      <c r="DL565" s="1233"/>
      <c r="DM565" s="1233"/>
      <c r="DN565" s="1233"/>
      <c r="DO565" s="1233"/>
      <c r="DP565" s="1233"/>
      <c r="DQ565" s="1233"/>
      <c r="DR565" s="1233"/>
      <c r="DS565" s="1233"/>
      <c r="DT565" s="1233"/>
      <c r="DU565" s="1233"/>
      <c r="DV565" s="1233"/>
      <c r="DW565" s="1233"/>
      <c r="DX565" s="1233"/>
      <c r="DY565" s="1233"/>
      <c r="DZ565" s="1233"/>
      <c r="EA565" s="1233"/>
      <c r="EB565" s="1233"/>
      <c r="EC565" s="1233"/>
      <c r="ED565" s="1233"/>
      <c r="EE565" s="1233"/>
      <c r="EF565" s="1233"/>
      <c r="EG565" s="1233"/>
      <c r="EH565" s="1253"/>
      <c r="EI565" s="1253"/>
      <c r="EJ565" s="1253"/>
      <c r="EK565" s="1253"/>
      <c r="EM565" s="1233"/>
      <c r="EN565" s="1233"/>
      <c r="EO565" s="1233"/>
      <c r="EP565" s="1233"/>
      <c r="EQ565" s="1233"/>
      <c r="ER565" s="1233"/>
      <c r="ES565" s="1233"/>
      <c r="ET565" s="1233"/>
      <c r="EU565" s="1233"/>
      <c r="EV565" s="1233"/>
      <c r="EW565" s="1233"/>
      <c r="EX565" s="1233"/>
      <c r="EY565" s="1233"/>
      <c r="EZ565" s="1233"/>
      <c r="FA565" s="1233"/>
      <c r="FB565" s="1233"/>
      <c r="FC565" s="1233"/>
      <c r="FD565" s="1233"/>
      <c r="FE565" s="1233"/>
      <c r="FF565" s="1233"/>
      <c r="FG565" s="1233"/>
      <c r="FH565" s="1233"/>
      <c r="FI565" s="1233"/>
      <c r="FJ565" s="1233"/>
      <c r="FK565" s="1233"/>
      <c r="FL565" s="1233"/>
      <c r="FM565" s="1233"/>
      <c r="FN565" s="1233"/>
      <c r="FO565" s="1233"/>
      <c r="FP565" s="1233"/>
      <c r="FQ565" s="1233"/>
      <c r="FR565" s="1233"/>
      <c r="FS565" s="1233"/>
      <c r="FT565" s="1233"/>
      <c r="FU565" s="1233"/>
      <c r="FV565" s="1233"/>
      <c r="FW565" s="1233"/>
      <c r="FX565" s="1233"/>
      <c r="FY565" s="1233"/>
      <c r="FZ565" s="1233"/>
      <c r="GA565" s="1233"/>
      <c r="GB565" s="1233"/>
      <c r="GC565" s="1233"/>
      <c r="GD565" s="1233"/>
      <c r="GE565" s="1233"/>
      <c r="GF565" s="1233"/>
      <c r="GG565" s="1233"/>
      <c r="GH565" s="1233"/>
      <c r="GI565" s="1233"/>
      <c r="GJ565" s="1233"/>
      <c r="GK565" s="1233"/>
      <c r="GL565" s="1233"/>
      <c r="GM565" s="1233"/>
      <c r="GN565" s="1233"/>
      <c r="GO565" s="1233"/>
      <c r="GP565" s="1233"/>
      <c r="GQ565" s="1233"/>
      <c r="GR565" s="1233"/>
      <c r="GS565" s="1233"/>
      <c r="GT565" s="1233"/>
      <c r="GU565" s="1233"/>
      <c r="GV565" s="1233"/>
      <c r="GW565" s="1233"/>
      <c r="GX565" s="1233"/>
      <c r="GY565" s="1233"/>
      <c r="GZ565" s="1233"/>
      <c r="HA565" s="1233"/>
      <c r="HB565" s="1233"/>
      <c r="HC565" s="1233"/>
      <c r="HD565" s="1233"/>
      <c r="HE565" s="1233"/>
      <c r="HF565" s="1233"/>
      <c r="HG565" s="1233"/>
      <c r="HH565" s="1233"/>
      <c r="HI565" s="1233"/>
      <c r="HJ565" s="1233"/>
      <c r="HK565" s="1233"/>
      <c r="HL565" s="1233"/>
      <c r="HM565" s="1233"/>
      <c r="HN565" s="1233"/>
      <c r="HO565" s="1233"/>
    </row>
    <row r="566" spans="32:223" s="325" customFormat="1" x14ac:dyDescent="0.2">
      <c r="AF566" s="932"/>
      <c r="AG566" s="932"/>
      <c r="AH566" s="932"/>
      <c r="AI566" s="932"/>
      <c r="AJ566" s="932"/>
      <c r="AK566" s="932"/>
      <c r="AL566" s="932"/>
      <c r="AM566" s="932"/>
      <c r="AN566" s="932"/>
      <c r="AP566" s="932"/>
      <c r="AQ566" s="932"/>
      <c r="AR566" s="932"/>
      <c r="AS566" s="932"/>
      <c r="AT566" s="932"/>
      <c r="AU566" s="932"/>
      <c r="AV566" s="932"/>
      <c r="AW566" s="932"/>
      <c r="AX566" s="932"/>
      <c r="BA566" s="1253"/>
      <c r="BB566" s="1253"/>
      <c r="BC566" s="1253"/>
      <c r="BE566" s="1233"/>
      <c r="BF566" s="1233"/>
      <c r="BG566" s="1233"/>
      <c r="BH566" s="1233"/>
      <c r="BI566" s="1233"/>
      <c r="BJ566" s="1233"/>
      <c r="BK566" s="1233"/>
      <c r="BL566" s="1233"/>
      <c r="BM566" s="1233"/>
      <c r="BN566" s="1233"/>
      <c r="BO566" s="1233"/>
      <c r="BP566" s="1233"/>
      <c r="BQ566" s="1233"/>
      <c r="BR566" s="1233"/>
      <c r="BS566" s="1233"/>
      <c r="BT566" s="1233"/>
      <c r="BU566" s="1233"/>
      <c r="BV566" s="1233"/>
      <c r="BW566" s="1233"/>
      <c r="BX566" s="1233"/>
      <c r="BY566" s="1233"/>
      <c r="BZ566" s="1233"/>
      <c r="CA566" s="1233"/>
      <c r="CB566" s="1233"/>
      <c r="CC566" s="1233"/>
      <c r="CD566" s="1233"/>
      <c r="CE566" s="1233"/>
      <c r="CF566" s="1233"/>
      <c r="CG566" s="1233"/>
      <c r="CH566" s="1233"/>
      <c r="CI566" s="1233"/>
      <c r="CJ566" s="1233"/>
      <c r="CK566" s="1233"/>
      <c r="CL566" s="1233"/>
      <c r="CM566" s="1233"/>
      <c r="CN566" s="1233"/>
      <c r="CO566" s="1233"/>
      <c r="CP566" s="1233"/>
      <c r="CQ566" s="1233"/>
      <c r="CR566" s="1233"/>
      <c r="CS566" s="1233"/>
      <c r="CT566" s="1233"/>
      <c r="CU566" s="1233"/>
      <c r="CV566" s="1233"/>
      <c r="CW566" s="1233"/>
      <c r="CX566" s="1233"/>
      <c r="CY566" s="1233"/>
      <c r="CZ566" s="1233"/>
      <c r="DA566" s="1233"/>
      <c r="DB566" s="1233"/>
      <c r="DC566" s="1233"/>
      <c r="DD566" s="1233"/>
      <c r="DE566" s="1233"/>
      <c r="DF566" s="1233"/>
      <c r="DG566" s="1233"/>
      <c r="DH566" s="1233"/>
      <c r="DI566" s="1233"/>
      <c r="DJ566" s="1233"/>
      <c r="DK566" s="1233"/>
      <c r="DL566" s="1233"/>
      <c r="DM566" s="1233"/>
      <c r="DN566" s="1233"/>
      <c r="DO566" s="1233"/>
      <c r="DP566" s="1233"/>
      <c r="DQ566" s="1233"/>
      <c r="DR566" s="1233"/>
      <c r="DS566" s="1233"/>
      <c r="DT566" s="1233"/>
      <c r="DU566" s="1233"/>
      <c r="DV566" s="1233"/>
      <c r="DW566" s="1233"/>
      <c r="DX566" s="1233"/>
      <c r="DY566" s="1233"/>
      <c r="DZ566" s="1233"/>
      <c r="EA566" s="1233"/>
      <c r="EB566" s="1233"/>
      <c r="EC566" s="1233"/>
      <c r="ED566" s="1233"/>
      <c r="EE566" s="1233"/>
      <c r="EF566" s="1233"/>
      <c r="EG566" s="1233"/>
      <c r="EH566" s="1253"/>
      <c r="EI566" s="1253"/>
      <c r="EJ566" s="1253"/>
      <c r="EK566" s="1253"/>
      <c r="EM566" s="1233"/>
      <c r="EN566" s="1233"/>
      <c r="EO566" s="1233"/>
      <c r="EP566" s="1233"/>
      <c r="EQ566" s="1233"/>
      <c r="ER566" s="1233"/>
      <c r="ES566" s="1233"/>
      <c r="ET566" s="1233"/>
      <c r="EU566" s="1233"/>
      <c r="EV566" s="1233"/>
      <c r="EW566" s="1233"/>
      <c r="EX566" s="1233"/>
      <c r="EY566" s="1233"/>
      <c r="EZ566" s="1233"/>
      <c r="FA566" s="1233"/>
      <c r="FB566" s="1233"/>
      <c r="FC566" s="1233"/>
      <c r="FD566" s="1233"/>
      <c r="FE566" s="1233"/>
      <c r="FF566" s="1233"/>
      <c r="FG566" s="1233"/>
      <c r="FH566" s="1233"/>
      <c r="FI566" s="1233"/>
      <c r="FJ566" s="1233"/>
      <c r="FK566" s="1233"/>
      <c r="FL566" s="1233"/>
      <c r="FM566" s="1233"/>
      <c r="FN566" s="1233"/>
      <c r="FO566" s="1233"/>
      <c r="FP566" s="1233"/>
      <c r="FQ566" s="1233"/>
      <c r="FR566" s="1233"/>
      <c r="FS566" s="1233"/>
      <c r="FT566" s="1233"/>
      <c r="FU566" s="1233"/>
      <c r="FV566" s="1233"/>
      <c r="FW566" s="1233"/>
      <c r="FX566" s="1233"/>
      <c r="FY566" s="1233"/>
      <c r="FZ566" s="1233"/>
      <c r="GA566" s="1233"/>
      <c r="GB566" s="1233"/>
      <c r="GC566" s="1233"/>
      <c r="GD566" s="1233"/>
      <c r="GE566" s="1233"/>
      <c r="GF566" s="1233"/>
      <c r="GG566" s="1233"/>
      <c r="GH566" s="1233"/>
      <c r="GI566" s="1233"/>
      <c r="GJ566" s="1233"/>
      <c r="GK566" s="1233"/>
      <c r="GL566" s="1233"/>
      <c r="GM566" s="1233"/>
      <c r="GN566" s="1233"/>
      <c r="GO566" s="1233"/>
      <c r="GP566" s="1233"/>
      <c r="GQ566" s="1233"/>
      <c r="GR566" s="1233"/>
      <c r="GS566" s="1233"/>
      <c r="GT566" s="1233"/>
      <c r="GU566" s="1233"/>
      <c r="GV566" s="1233"/>
      <c r="GW566" s="1233"/>
      <c r="GX566" s="1233"/>
      <c r="GY566" s="1233"/>
      <c r="GZ566" s="1233"/>
      <c r="HA566" s="1233"/>
      <c r="HB566" s="1233"/>
      <c r="HC566" s="1233"/>
      <c r="HD566" s="1233"/>
      <c r="HE566" s="1233"/>
      <c r="HF566" s="1233"/>
      <c r="HG566" s="1233"/>
      <c r="HH566" s="1233"/>
      <c r="HI566" s="1233"/>
      <c r="HJ566" s="1233"/>
      <c r="HK566" s="1233"/>
      <c r="HL566" s="1233"/>
      <c r="HM566" s="1233"/>
      <c r="HN566" s="1233"/>
      <c r="HO566" s="1233"/>
    </row>
    <row r="567" spans="32:223" s="325" customFormat="1" x14ac:dyDescent="0.2">
      <c r="AF567" s="932"/>
      <c r="AG567" s="932"/>
      <c r="AH567" s="932"/>
      <c r="AI567" s="932"/>
      <c r="AJ567" s="932"/>
      <c r="AK567" s="932"/>
      <c r="AL567" s="932"/>
      <c r="AM567" s="932"/>
      <c r="AN567" s="932"/>
      <c r="AP567" s="932"/>
      <c r="AQ567" s="932"/>
      <c r="AR567" s="932"/>
      <c r="AS567" s="932"/>
      <c r="AT567" s="932"/>
      <c r="AU567" s="932"/>
      <c r="AV567" s="932"/>
      <c r="AW567" s="932"/>
      <c r="AX567" s="932"/>
      <c r="BA567" s="1253"/>
      <c r="BB567" s="1253"/>
      <c r="BC567" s="1253"/>
      <c r="BE567" s="1233"/>
      <c r="BF567" s="1233"/>
      <c r="BG567" s="1233"/>
      <c r="BH567" s="1233"/>
      <c r="BI567" s="1233"/>
      <c r="BJ567" s="1233"/>
      <c r="BK567" s="1233"/>
      <c r="BL567" s="1233"/>
      <c r="BM567" s="1233"/>
      <c r="BN567" s="1233"/>
      <c r="BO567" s="1233"/>
      <c r="BP567" s="1233"/>
      <c r="BQ567" s="1233"/>
      <c r="BR567" s="1233"/>
      <c r="BS567" s="1233"/>
      <c r="BT567" s="1233"/>
      <c r="BU567" s="1233"/>
      <c r="BV567" s="1233"/>
      <c r="BW567" s="1233"/>
      <c r="BX567" s="1233"/>
      <c r="BY567" s="1233"/>
      <c r="BZ567" s="1233"/>
      <c r="CA567" s="1233"/>
      <c r="CB567" s="1233"/>
      <c r="CC567" s="1233"/>
      <c r="CD567" s="1233"/>
      <c r="CE567" s="1233"/>
      <c r="CF567" s="1233"/>
      <c r="CG567" s="1233"/>
      <c r="CH567" s="1233"/>
      <c r="CI567" s="1233"/>
      <c r="CJ567" s="1233"/>
      <c r="CK567" s="1233"/>
      <c r="CL567" s="1233"/>
      <c r="CM567" s="1233"/>
      <c r="CN567" s="1233"/>
      <c r="CO567" s="1233"/>
      <c r="CP567" s="1233"/>
      <c r="CQ567" s="1233"/>
      <c r="CR567" s="1233"/>
      <c r="CS567" s="1233"/>
      <c r="CT567" s="1233"/>
      <c r="CU567" s="1233"/>
      <c r="CV567" s="1233"/>
      <c r="CW567" s="1233"/>
      <c r="CX567" s="1233"/>
      <c r="CY567" s="1233"/>
      <c r="CZ567" s="1233"/>
      <c r="DA567" s="1233"/>
      <c r="DB567" s="1233"/>
      <c r="DC567" s="1233"/>
      <c r="DD567" s="1233"/>
      <c r="DE567" s="1233"/>
      <c r="DF567" s="1233"/>
      <c r="DG567" s="1233"/>
      <c r="DH567" s="1233"/>
      <c r="DI567" s="1233"/>
      <c r="DJ567" s="1233"/>
      <c r="DK567" s="1233"/>
      <c r="DL567" s="1233"/>
      <c r="DM567" s="1233"/>
      <c r="DN567" s="1233"/>
      <c r="DO567" s="1233"/>
      <c r="DP567" s="1233"/>
      <c r="DQ567" s="1233"/>
      <c r="DR567" s="1233"/>
      <c r="DS567" s="1233"/>
      <c r="DT567" s="1233"/>
      <c r="DU567" s="1233"/>
      <c r="DV567" s="1233"/>
      <c r="DW567" s="1233"/>
      <c r="DX567" s="1233"/>
      <c r="DY567" s="1233"/>
      <c r="DZ567" s="1233"/>
      <c r="EA567" s="1233"/>
      <c r="EB567" s="1233"/>
      <c r="EC567" s="1233"/>
      <c r="ED567" s="1233"/>
      <c r="EE567" s="1233"/>
      <c r="EF567" s="1233"/>
      <c r="EG567" s="1233"/>
      <c r="EH567" s="1253"/>
      <c r="EI567" s="1253"/>
      <c r="EJ567" s="1253"/>
      <c r="EK567" s="1253"/>
      <c r="EM567" s="1233"/>
      <c r="EN567" s="1233"/>
      <c r="EO567" s="1233"/>
      <c r="EP567" s="1233"/>
      <c r="EQ567" s="1233"/>
      <c r="ER567" s="1233"/>
      <c r="ES567" s="1233"/>
      <c r="ET567" s="1233"/>
      <c r="EU567" s="1233"/>
      <c r="EV567" s="1233"/>
      <c r="EW567" s="1233"/>
      <c r="EX567" s="1233"/>
      <c r="EY567" s="1233"/>
      <c r="EZ567" s="1233"/>
      <c r="FA567" s="1233"/>
      <c r="FB567" s="1233"/>
      <c r="FC567" s="1233"/>
      <c r="FD567" s="1233"/>
      <c r="FE567" s="1233"/>
      <c r="FF567" s="1233"/>
      <c r="FG567" s="1233"/>
      <c r="FH567" s="1233"/>
      <c r="FI567" s="1233"/>
      <c r="FJ567" s="1233"/>
      <c r="FK567" s="1233"/>
      <c r="FL567" s="1233"/>
      <c r="FM567" s="1233"/>
      <c r="FN567" s="1233"/>
      <c r="FO567" s="1233"/>
      <c r="FP567" s="1233"/>
      <c r="FQ567" s="1233"/>
      <c r="FR567" s="1233"/>
      <c r="FS567" s="1233"/>
      <c r="FT567" s="1233"/>
      <c r="FU567" s="1233"/>
      <c r="FV567" s="1233"/>
      <c r="FW567" s="1233"/>
      <c r="FX567" s="1233"/>
      <c r="FY567" s="1233"/>
      <c r="FZ567" s="1233"/>
      <c r="GA567" s="1233"/>
      <c r="GB567" s="1233"/>
      <c r="GC567" s="1233"/>
      <c r="GD567" s="1233"/>
      <c r="GE567" s="1233"/>
      <c r="GF567" s="1233"/>
      <c r="GG567" s="1233"/>
      <c r="GH567" s="1233"/>
      <c r="GI567" s="1233"/>
      <c r="GJ567" s="1233"/>
      <c r="GK567" s="1233"/>
      <c r="GL567" s="1233"/>
      <c r="GM567" s="1233"/>
      <c r="GN567" s="1233"/>
      <c r="GO567" s="1233"/>
      <c r="GP567" s="1233"/>
      <c r="GQ567" s="1233"/>
      <c r="GR567" s="1233"/>
      <c r="GS567" s="1233"/>
      <c r="GT567" s="1233"/>
      <c r="GU567" s="1233"/>
      <c r="GV567" s="1233"/>
      <c r="GW567" s="1233"/>
      <c r="GX567" s="1233"/>
      <c r="GY567" s="1233"/>
      <c r="GZ567" s="1233"/>
      <c r="HA567" s="1233"/>
      <c r="HB567" s="1233"/>
      <c r="HC567" s="1233"/>
      <c r="HD567" s="1233"/>
      <c r="HE567" s="1233"/>
      <c r="HF567" s="1233"/>
      <c r="HG567" s="1233"/>
      <c r="HH567" s="1233"/>
      <c r="HI567" s="1233"/>
      <c r="HJ567" s="1233"/>
      <c r="HK567" s="1233"/>
      <c r="HL567" s="1233"/>
      <c r="HM567" s="1233"/>
      <c r="HN567" s="1233"/>
      <c r="HO567" s="1233"/>
    </row>
    <row r="568" spans="32:223" s="325" customFormat="1" x14ac:dyDescent="0.2">
      <c r="AF568" s="932"/>
      <c r="AG568" s="932"/>
      <c r="AH568" s="932"/>
      <c r="AI568" s="932"/>
      <c r="AJ568" s="932"/>
      <c r="AK568" s="932"/>
      <c r="AL568" s="932"/>
      <c r="AM568" s="932"/>
      <c r="AN568" s="932"/>
      <c r="AP568" s="932"/>
      <c r="AQ568" s="932"/>
      <c r="AR568" s="932"/>
      <c r="AS568" s="932"/>
      <c r="AT568" s="932"/>
      <c r="AU568" s="932"/>
      <c r="AV568" s="932"/>
      <c r="AW568" s="932"/>
      <c r="AX568" s="932"/>
      <c r="BA568" s="1253"/>
      <c r="BB568" s="1253"/>
      <c r="BC568" s="1253"/>
      <c r="BE568" s="1233"/>
      <c r="BF568" s="1233"/>
      <c r="BG568" s="1233"/>
      <c r="BH568" s="1233"/>
      <c r="BI568" s="1233"/>
      <c r="BJ568" s="1233"/>
      <c r="BK568" s="1233"/>
      <c r="BL568" s="1233"/>
      <c r="BM568" s="1233"/>
      <c r="BN568" s="1233"/>
      <c r="BO568" s="1233"/>
      <c r="BP568" s="1233"/>
      <c r="BQ568" s="1233"/>
      <c r="BR568" s="1233"/>
      <c r="BS568" s="1233"/>
      <c r="BT568" s="1233"/>
      <c r="BU568" s="1233"/>
      <c r="BV568" s="1233"/>
      <c r="BW568" s="1233"/>
      <c r="BX568" s="1233"/>
      <c r="BY568" s="1233"/>
      <c r="BZ568" s="1233"/>
      <c r="CA568" s="1233"/>
      <c r="CB568" s="1233"/>
      <c r="CC568" s="1233"/>
      <c r="CD568" s="1233"/>
      <c r="CE568" s="1233"/>
      <c r="CF568" s="1233"/>
      <c r="CG568" s="1233"/>
      <c r="CH568" s="1233"/>
      <c r="CI568" s="1233"/>
      <c r="CJ568" s="1233"/>
      <c r="CK568" s="1233"/>
      <c r="CL568" s="1233"/>
      <c r="CM568" s="1233"/>
      <c r="CN568" s="1233"/>
      <c r="CO568" s="1233"/>
      <c r="CP568" s="1233"/>
      <c r="CQ568" s="1233"/>
      <c r="CR568" s="1233"/>
      <c r="CS568" s="1233"/>
      <c r="CT568" s="1233"/>
      <c r="CU568" s="1233"/>
      <c r="CV568" s="1233"/>
      <c r="CW568" s="1233"/>
      <c r="CX568" s="1233"/>
      <c r="CY568" s="1233"/>
      <c r="CZ568" s="1233"/>
      <c r="DA568" s="1233"/>
      <c r="DB568" s="1233"/>
      <c r="DC568" s="1233"/>
      <c r="DD568" s="1233"/>
      <c r="DE568" s="1233"/>
      <c r="DF568" s="1233"/>
      <c r="DG568" s="1233"/>
      <c r="DH568" s="1233"/>
      <c r="DI568" s="1233"/>
      <c r="DJ568" s="1233"/>
      <c r="DK568" s="1233"/>
      <c r="DL568" s="1233"/>
      <c r="DM568" s="1233"/>
      <c r="DN568" s="1233"/>
      <c r="DO568" s="1233"/>
      <c r="DP568" s="1233"/>
      <c r="DQ568" s="1233"/>
      <c r="DR568" s="1233"/>
      <c r="DS568" s="1233"/>
      <c r="DT568" s="1233"/>
      <c r="DU568" s="1233"/>
      <c r="DV568" s="1233"/>
      <c r="DW568" s="1233"/>
      <c r="DX568" s="1233"/>
      <c r="DY568" s="1233"/>
      <c r="DZ568" s="1233"/>
      <c r="EA568" s="1233"/>
      <c r="EB568" s="1233"/>
      <c r="EC568" s="1233"/>
      <c r="ED568" s="1233"/>
      <c r="EE568" s="1233"/>
      <c r="EF568" s="1233"/>
      <c r="EG568" s="1233"/>
      <c r="EH568" s="1253"/>
      <c r="EI568" s="1253"/>
      <c r="EJ568" s="1253"/>
      <c r="EK568" s="1253"/>
      <c r="EM568" s="1233"/>
      <c r="EN568" s="1233"/>
      <c r="EO568" s="1233"/>
      <c r="EP568" s="1233"/>
      <c r="EQ568" s="1233"/>
      <c r="ER568" s="1233"/>
      <c r="ES568" s="1233"/>
      <c r="ET568" s="1233"/>
      <c r="EU568" s="1233"/>
      <c r="EV568" s="1233"/>
      <c r="EW568" s="1233"/>
      <c r="EX568" s="1233"/>
      <c r="EY568" s="1233"/>
      <c r="EZ568" s="1233"/>
      <c r="FA568" s="1233"/>
      <c r="FB568" s="1233"/>
      <c r="FC568" s="1233"/>
      <c r="FD568" s="1233"/>
      <c r="FE568" s="1233"/>
      <c r="FF568" s="1233"/>
      <c r="FG568" s="1233"/>
      <c r="FH568" s="1233"/>
      <c r="FI568" s="1233"/>
      <c r="FJ568" s="1233"/>
      <c r="FK568" s="1233"/>
      <c r="FL568" s="1233"/>
      <c r="FM568" s="1233"/>
      <c r="FN568" s="1233"/>
      <c r="FO568" s="1233"/>
      <c r="FP568" s="1233"/>
      <c r="FQ568" s="1233"/>
      <c r="FR568" s="1233"/>
      <c r="FS568" s="1233"/>
      <c r="FT568" s="1233"/>
      <c r="FU568" s="1233"/>
      <c r="FV568" s="1233"/>
      <c r="FW568" s="1233"/>
      <c r="FX568" s="1233"/>
      <c r="FY568" s="1233"/>
      <c r="FZ568" s="1233"/>
      <c r="GA568" s="1233"/>
      <c r="GB568" s="1233"/>
      <c r="GC568" s="1233"/>
      <c r="GD568" s="1233"/>
      <c r="GE568" s="1233"/>
      <c r="GF568" s="1233"/>
      <c r="GG568" s="1233"/>
      <c r="GH568" s="1233"/>
      <c r="GI568" s="1233"/>
      <c r="GJ568" s="1233"/>
      <c r="GK568" s="1233"/>
      <c r="GL568" s="1233"/>
      <c r="GM568" s="1233"/>
      <c r="GN568" s="1233"/>
      <c r="GO568" s="1233"/>
      <c r="GP568" s="1233"/>
      <c r="GQ568" s="1233"/>
      <c r="GR568" s="1233"/>
      <c r="GS568" s="1233"/>
      <c r="GT568" s="1233"/>
      <c r="GU568" s="1233"/>
      <c r="GV568" s="1233"/>
      <c r="GW568" s="1233"/>
      <c r="GX568" s="1233"/>
      <c r="GY568" s="1233"/>
      <c r="GZ568" s="1233"/>
      <c r="HA568" s="1233"/>
      <c r="HB568" s="1233"/>
      <c r="HC568" s="1233"/>
      <c r="HD568" s="1233"/>
      <c r="HE568" s="1233"/>
      <c r="HF568" s="1233"/>
      <c r="HG568" s="1233"/>
      <c r="HH568" s="1233"/>
      <c r="HI568" s="1233"/>
      <c r="HJ568" s="1233"/>
      <c r="HK568" s="1233"/>
      <c r="HL568" s="1233"/>
      <c r="HM568" s="1233"/>
      <c r="HN568" s="1233"/>
      <c r="HO568" s="1233"/>
    </row>
    <row r="569" spans="32:223" s="325" customFormat="1" x14ac:dyDescent="0.2">
      <c r="AF569" s="932"/>
      <c r="AG569" s="932"/>
      <c r="AH569" s="932"/>
      <c r="AI569" s="932"/>
      <c r="AJ569" s="932"/>
      <c r="AK569" s="932"/>
      <c r="AL569" s="932"/>
      <c r="AM569" s="932"/>
      <c r="AN569" s="932"/>
      <c r="AP569" s="932"/>
      <c r="AQ569" s="932"/>
      <c r="AR569" s="932"/>
      <c r="AS569" s="932"/>
      <c r="AT569" s="932"/>
      <c r="AU569" s="932"/>
      <c r="AV569" s="932"/>
      <c r="AW569" s="932"/>
      <c r="AX569" s="932"/>
      <c r="BA569" s="1253"/>
      <c r="BB569" s="1253"/>
      <c r="BC569" s="1253"/>
      <c r="BE569" s="1233"/>
      <c r="BF569" s="1233"/>
      <c r="BG569" s="1233"/>
      <c r="BH569" s="1233"/>
      <c r="BI569" s="1233"/>
      <c r="BJ569" s="1233"/>
      <c r="BK569" s="1233"/>
      <c r="BL569" s="1233"/>
      <c r="BM569" s="1233"/>
      <c r="BN569" s="1233"/>
      <c r="BO569" s="1233"/>
      <c r="BP569" s="1233"/>
      <c r="BQ569" s="1233"/>
      <c r="BR569" s="1233"/>
      <c r="BS569" s="1233"/>
      <c r="BT569" s="1233"/>
      <c r="BU569" s="1233"/>
      <c r="BV569" s="1233"/>
      <c r="BW569" s="1233"/>
      <c r="BX569" s="1233"/>
      <c r="BY569" s="1233"/>
      <c r="BZ569" s="1233"/>
      <c r="CA569" s="1233"/>
      <c r="CB569" s="1233"/>
      <c r="CC569" s="1233"/>
      <c r="CD569" s="1233"/>
      <c r="CE569" s="1233"/>
      <c r="CF569" s="1233"/>
      <c r="CG569" s="1233"/>
      <c r="CH569" s="1233"/>
      <c r="CI569" s="1233"/>
      <c r="CJ569" s="1233"/>
      <c r="CK569" s="1233"/>
      <c r="CL569" s="1233"/>
      <c r="CM569" s="1233"/>
      <c r="CN569" s="1233"/>
      <c r="CO569" s="1233"/>
      <c r="CP569" s="1233"/>
      <c r="CQ569" s="1233"/>
      <c r="CR569" s="1233"/>
      <c r="CS569" s="1233"/>
      <c r="CT569" s="1233"/>
      <c r="CU569" s="1233"/>
      <c r="CV569" s="1233"/>
      <c r="CW569" s="1233"/>
      <c r="CX569" s="1233"/>
      <c r="CY569" s="1233"/>
      <c r="CZ569" s="1233"/>
      <c r="DA569" s="1233"/>
      <c r="DB569" s="1233"/>
      <c r="DC569" s="1233"/>
      <c r="DD569" s="1233"/>
      <c r="DE569" s="1233"/>
      <c r="DF569" s="1233"/>
      <c r="DG569" s="1233"/>
      <c r="DH569" s="1233"/>
      <c r="DI569" s="1233"/>
      <c r="DJ569" s="1233"/>
      <c r="DK569" s="1233"/>
      <c r="DL569" s="1233"/>
      <c r="DM569" s="1233"/>
      <c r="DN569" s="1233"/>
      <c r="DO569" s="1233"/>
      <c r="DP569" s="1233"/>
      <c r="DQ569" s="1233"/>
      <c r="DR569" s="1233"/>
      <c r="DS569" s="1233"/>
      <c r="DT569" s="1233"/>
      <c r="DU569" s="1233"/>
      <c r="DV569" s="1233"/>
      <c r="DW569" s="1233"/>
      <c r="DX569" s="1233"/>
      <c r="DY569" s="1233"/>
      <c r="DZ569" s="1233"/>
      <c r="EA569" s="1233"/>
      <c r="EB569" s="1233"/>
      <c r="EC569" s="1233"/>
      <c r="ED569" s="1233"/>
      <c r="EE569" s="1233"/>
      <c r="EF569" s="1233"/>
      <c r="EG569" s="1233"/>
      <c r="EH569" s="1253"/>
      <c r="EI569" s="1253"/>
      <c r="EJ569" s="1253"/>
      <c r="EK569" s="1253"/>
      <c r="EM569" s="1233"/>
      <c r="EN569" s="1233"/>
      <c r="EO569" s="1233"/>
      <c r="EP569" s="1233"/>
      <c r="EQ569" s="1233"/>
      <c r="ER569" s="1233"/>
      <c r="ES569" s="1233"/>
      <c r="ET569" s="1233"/>
      <c r="EU569" s="1233"/>
      <c r="EV569" s="1233"/>
      <c r="EW569" s="1233"/>
      <c r="EX569" s="1233"/>
      <c r="EY569" s="1233"/>
      <c r="EZ569" s="1233"/>
      <c r="FA569" s="1233"/>
      <c r="FB569" s="1233"/>
      <c r="FC569" s="1233"/>
      <c r="FD569" s="1233"/>
      <c r="FE569" s="1233"/>
      <c r="FF569" s="1233"/>
      <c r="FG569" s="1233"/>
      <c r="FH569" s="1233"/>
      <c r="FI569" s="1233"/>
      <c r="FJ569" s="1233"/>
      <c r="FK569" s="1233"/>
      <c r="FL569" s="1233"/>
      <c r="FM569" s="1233"/>
      <c r="FN569" s="1233"/>
      <c r="FO569" s="1233"/>
      <c r="FP569" s="1233"/>
      <c r="FQ569" s="1233"/>
      <c r="FR569" s="1233"/>
      <c r="FS569" s="1233"/>
      <c r="FT569" s="1233"/>
      <c r="FU569" s="1233"/>
      <c r="FV569" s="1233"/>
      <c r="FW569" s="1233"/>
      <c r="FX569" s="1233"/>
      <c r="FY569" s="1233"/>
      <c r="FZ569" s="1233"/>
      <c r="GA569" s="1233"/>
      <c r="GB569" s="1233"/>
      <c r="GC569" s="1233"/>
      <c r="GD569" s="1233"/>
      <c r="GE569" s="1233"/>
      <c r="GF569" s="1233"/>
      <c r="GG569" s="1233"/>
      <c r="GH569" s="1233"/>
      <c r="GI569" s="1233"/>
      <c r="GJ569" s="1233"/>
      <c r="GK569" s="1233"/>
      <c r="GL569" s="1233"/>
      <c r="GM569" s="1233"/>
      <c r="GN569" s="1233"/>
      <c r="GO569" s="1233"/>
      <c r="GP569" s="1233"/>
      <c r="GQ569" s="1233"/>
      <c r="GR569" s="1233"/>
      <c r="GS569" s="1233"/>
      <c r="GT569" s="1233"/>
      <c r="GU569" s="1233"/>
      <c r="GV569" s="1233"/>
      <c r="GW569" s="1233"/>
      <c r="GX569" s="1233"/>
      <c r="GY569" s="1233"/>
      <c r="GZ569" s="1233"/>
      <c r="HA569" s="1233"/>
      <c r="HB569" s="1233"/>
      <c r="HC569" s="1233"/>
      <c r="HD569" s="1233"/>
      <c r="HE569" s="1233"/>
      <c r="HF569" s="1233"/>
      <c r="HG569" s="1233"/>
      <c r="HH569" s="1233"/>
      <c r="HI569" s="1233"/>
      <c r="HJ569" s="1233"/>
      <c r="HK569" s="1233"/>
      <c r="HL569" s="1233"/>
      <c r="HM569" s="1233"/>
      <c r="HN569" s="1233"/>
      <c r="HO569" s="1233"/>
    </row>
    <row r="570" spans="32:223" s="325" customFormat="1" x14ac:dyDescent="0.2">
      <c r="AF570" s="932"/>
      <c r="AG570" s="932"/>
      <c r="AH570" s="932"/>
      <c r="AI570" s="932"/>
      <c r="AJ570" s="932"/>
      <c r="AK570" s="932"/>
      <c r="AL570" s="932"/>
      <c r="AM570" s="932"/>
      <c r="AN570" s="932"/>
      <c r="AP570" s="932"/>
      <c r="AQ570" s="932"/>
      <c r="AR570" s="932"/>
      <c r="AS570" s="932"/>
      <c r="AT570" s="932"/>
      <c r="AU570" s="932"/>
      <c r="AV570" s="932"/>
      <c r="AW570" s="932"/>
      <c r="AX570" s="932"/>
      <c r="BA570" s="1253"/>
      <c r="BB570" s="1253"/>
      <c r="BC570" s="1253"/>
      <c r="BE570" s="1233"/>
      <c r="BF570" s="1233"/>
      <c r="BG570" s="1233"/>
      <c r="BH570" s="1233"/>
      <c r="BI570" s="1233"/>
      <c r="BJ570" s="1233"/>
      <c r="BK570" s="1233"/>
      <c r="BL570" s="1233"/>
      <c r="BM570" s="1233"/>
      <c r="BN570" s="1233"/>
      <c r="BO570" s="1233"/>
      <c r="BP570" s="1233"/>
      <c r="BQ570" s="1233"/>
      <c r="BR570" s="1233"/>
      <c r="BS570" s="1233"/>
      <c r="BT570" s="1233"/>
      <c r="BU570" s="1233"/>
      <c r="BV570" s="1233"/>
      <c r="BW570" s="1233"/>
      <c r="BX570" s="1233"/>
      <c r="BY570" s="1233"/>
      <c r="BZ570" s="1233"/>
      <c r="CA570" s="1233"/>
      <c r="CB570" s="1233"/>
      <c r="CC570" s="1233"/>
      <c r="CD570" s="1233"/>
      <c r="CE570" s="1233"/>
      <c r="CF570" s="1233"/>
      <c r="CG570" s="1233"/>
      <c r="CH570" s="1233"/>
      <c r="CI570" s="1233"/>
      <c r="CJ570" s="1233"/>
      <c r="CK570" s="1233"/>
      <c r="CL570" s="1233"/>
      <c r="CM570" s="1233"/>
      <c r="CN570" s="1233"/>
      <c r="CO570" s="1233"/>
      <c r="CP570" s="1233"/>
      <c r="CQ570" s="1233"/>
      <c r="CR570" s="1233"/>
      <c r="CS570" s="1233"/>
      <c r="CT570" s="1233"/>
      <c r="CU570" s="1233"/>
      <c r="CV570" s="1233"/>
      <c r="CW570" s="1233"/>
      <c r="CX570" s="1233"/>
      <c r="CY570" s="1233"/>
      <c r="CZ570" s="1233"/>
      <c r="DA570" s="1233"/>
      <c r="DB570" s="1233"/>
      <c r="DC570" s="1233"/>
      <c r="DD570" s="1233"/>
      <c r="DE570" s="1233"/>
      <c r="DF570" s="1233"/>
      <c r="DG570" s="1233"/>
      <c r="DH570" s="1233"/>
      <c r="DI570" s="1233"/>
      <c r="DJ570" s="1233"/>
      <c r="DK570" s="1233"/>
      <c r="DL570" s="1233"/>
      <c r="DM570" s="1233"/>
      <c r="DN570" s="1233"/>
      <c r="DO570" s="1233"/>
      <c r="DP570" s="1233"/>
      <c r="DQ570" s="1233"/>
      <c r="DR570" s="1233"/>
      <c r="DS570" s="1233"/>
      <c r="DT570" s="1233"/>
      <c r="DU570" s="1233"/>
      <c r="DV570" s="1233"/>
      <c r="DW570" s="1233"/>
      <c r="DX570" s="1233"/>
      <c r="DY570" s="1233"/>
      <c r="DZ570" s="1233"/>
      <c r="EA570" s="1233"/>
      <c r="EB570" s="1233"/>
      <c r="EC570" s="1233"/>
      <c r="ED570" s="1233"/>
      <c r="EE570" s="1233"/>
      <c r="EF570" s="1233"/>
      <c r="EG570" s="1233"/>
      <c r="EH570" s="1253"/>
      <c r="EI570" s="1253"/>
      <c r="EJ570" s="1253"/>
      <c r="EK570" s="1253"/>
      <c r="EM570" s="1233"/>
      <c r="EN570" s="1233"/>
      <c r="EO570" s="1233"/>
      <c r="EP570" s="1233"/>
      <c r="EQ570" s="1233"/>
      <c r="ER570" s="1233"/>
      <c r="ES570" s="1233"/>
      <c r="ET570" s="1233"/>
      <c r="EU570" s="1233"/>
      <c r="EV570" s="1233"/>
      <c r="EW570" s="1233"/>
      <c r="EX570" s="1233"/>
      <c r="EY570" s="1233"/>
      <c r="EZ570" s="1233"/>
      <c r="FA570" s="1233"/>
      <c r="FB570" s="1233"/>
      <c r="FC570" s="1233"/>
      <c r="FD570" s="1233"/>
      <c r="FE570" s="1233"/>
      <c r="FF570" s="1233"/>
      <c r="FG570" s="1233"/>
      <c r="FH570" s="1233"/>
      <c r="FI570" s="1233"/>
      <c r="FJ570" s="1233"/>
      <c r="FK570" s="1233"/>
      <c r="FL570" s="1233"/>
      <c r="FM570" s="1233"/>
      <c r="FN570" s="1233"/>
      <c r="FO570" s="1233"/>
      <c r="FP570" s="1233"/>
      <c r="FQ570" s="1233"/>
      <c r="FR570" s="1233"/>
      <c r="FS570" s="1233"/>
      <c r="FT570" s="1233"/>
      <c r="FU570" s="1233"/>
      <c r="FV570" s="1233"/>
      <c r="FW570" s="1233"/>
      <c r="FX570" s="1233"/>
      <c r="FY570" s="1233"/>
      <c r="FZ570" s="1233"/>
      <c r="GA570" s="1233"/>
      <c r="GB570" s="1233"/>
      <c r="GC570" s="1233"/>
      <c r="GD570" s="1233"/>
      <c r="GE570" s="1233"/>
      <c r="GF570" s="1233"/>
      <c r="GG570" s="1233"/>
      <c r="GH570" s="1233"/>
      <c r="GI570" s="1233"/>
      <c r="GJ570" s="1233"/>
      <c r="GK570" s="1233"/>
      <c r="GL570" s="1233"/>
      <c r="GM570" s="1233"/>
      <c r="GN570" s="1233"/>
      <c r="GO570" s="1233"/>
      <c r="GP570" s="1233"/>
      <c r="GQ570" s="1233"/>
      <c r="GR570" s="1233"/>
      <c r="GS570" s="1233"/>
      <c r="GT570" s="1233"/>
      <c r="GU570" s="1233"/>
      <c r="GV570" s="1233"/>
      <c r="GW570" s="1233"/>
      <c r="GX570" s="1233"/>
      <c r="GY570" s="1233"/>
      <c r="GZ570" s="1233"/>
      <c r="HA570" s="1233"/>
      <c r="HB570" s="1233"/>
      <c r="HC570" s="1233"/>
      <c r="HD570" s="1233"/>
      <c r="HE570" s="1233"/>
      <c r="HF570" s="1233"/>
      <c r="HG570" s="1233"/>
      <c r="HH570" s="1233"/>
      <c r="HI570" s="1233"/>
      <c r="HJ570" s="1233"/>
      <c r="HK570" s="1233"/>
      <c r="HL570" s="1233"/>
      <c r="HM570" s="1233"/>
      <c r="HN570" s="1233"/>
      <c r="HO570" s="1233"/>
    </row>
    <row r="571" spans="32:223" s="325" customFormat="1" x14ac:dyDescent="0.2">
      <c r="AF571" s="932"/>
      <c r="AG571" s="932"/>
      <c r="AH571" s="932"/>
      <c r="AI571" s="932"/>
      <c r="AJ571" s="932"/>
      <c r="AK571" s="932"/>
      <c r="AL571" s="932"/>
      <c r="AM571" s="932"/>
      <c r="AN571" s="932"/>
      <c r="AP571" s="932"/>
      <c r="AQ571" s="932"/>
      <c r="AR571" s="932"/>
      <c r="AS571" s="932"/>
      <c r="AT571" s="932"/>
      <c r="AU571" s="932"/>
      <c r="AV571" s="932"/>
      <c r="AW571" s="932"/>
      <c r="AX571" s="932"/>
      <c r="BA571" s="1253"/>
      <c r="BB571" s="1253"/>
      <c r="BC571" s="1253"/>
      <c r="BE571" s="1233"/>
      <c r="BF571" s="1233"/>
      <c r="BG571" s="1233"/>
      <c r="BH571" s="1233"/>
      <c r="BI571" s="1233"/>
      <c r="BJ571" s="1233"/>
      <c r="BK571" s="1233"/>
      <c r="BL571" s="1233"/>
      <c r="BM571" s="1233"/>
      <c r="BN571" s="1233"/>
      <c r="BO571" s="1233"/>
      <c r="BP571" s="1233"/>
      <c r="BQ571" s="1233"/>
      <c r="BR571" s="1233"/>
      <c r="BS571" s="1233"/>
      <c r="BT571" s="1233"/>
      <c r="BU571" s="1233"/>
      <c r="BV571" s="1233"/>
      <c r="BW571" s="1233"/>
      <c r="BX571" s="1233"/>
      <c r="BY571" s="1233"/>
      <c r="BZ571" s="1233"/>
      <c r="CA571" s="1233"/>
      <c r="CB571" s="1233"/>
      <c r="CC571" s="1233"/>
      <c r="CD571" s="1233"/>
      <c r="CE571" s="1233"/>
      <c r="CF571" s="1233"/>
      <c r="CG571" s="1233"/>
      <c r="CH571" s="1233"/>
      <c r="CI571" s="1233"/>
      <c r="CJ571" s="1233"/>
      <c r="CK571" s="1233"/>
      <c r="CL571" s="1233"/>
      <c r="CM571" s="1233"/>
      <c r="CN571" s="1233"/>
      <c r="CO571" s="1233"/>
      <c r="CP571" s="1233"/>
      <c r="CQ571" s="1233"/>
      <c r="CR571" s="1233"/>
      <c r="CS571" s="1233"/>
      <c r="CT571" s="1233"/>
      <c r="CU571" s="1233"/>
      <c r="CV571" s="1233"/>
      <c r="CW571" s="1233"/>
      <c r="CX571" s="1233"/>
      <c r="CY571" s="1233"/>
      <c r="CZ571" s="1233"/>
      <c r="DA571" s="1233"/>
      <c r="DB571" s="1233"/>
      <c r="DC571" s="1233"/>
      <c r="DD571" s="1233"/>
      <c r="DE571" s="1233"/>
      <c r="DF571" s="1233"/>
      <c r="DG571" s="1233"/>
      <c r="DH571" s="1233"/>
      <c r="DI571" s="1233"/>
      <c r="DJ571" s="1233"/>
      <c r="DK571" s="1233"/>
      <c r="DL571" s="1233"/>
      <c r="DM571" s="1233"/>
      <c r="DN571" s="1233"/>
      <c r="DO571" s="1233"/>
      <c r="DP571" s="1233"/>
      <c r="DQ571" s="1233"/>
      <c r="DR571" s="1233"/>
      <c r="DS571" s="1233"/>
      <c r="DT571" s="1233"/>
      <c r="DU571" s="1233"/>
      <c r="DV571" s="1233"/>
      <c r="DW571" s="1233"/>
      <c r="DX571" s="1233"/>
      <c r="DY571" s="1233"/>
      <c r="DZ571" s="1233"/>
      <c r="EA571" s="1233"/>
      <c r="EB571" s="1233"/>
      <c r="EC571" s="1233"/>
      <c r="ED571" s="1233"/>
      <c r="EE571" s="1233"/>
      <c r="EF571" s="1233"/>
      <c r="EG571" s="1233"/>
      <c r="EH571" s="1253"/>
      <c r="EI571" s="1253"/>
      <c r="EJ571" s="1253"/>
      <c r="EK571" s="1253"/>
      <c r="EM571" s="1233"/>
      <c r="EN571" s="1233"/>
      <c r="EO571" s="1233"/>
      <c r="EP571" s="1233"/>
      <c r="EQ571" s="1233"/>
      <c r="ER571" s="1233"/>
      <c r="ES571" s="1233"/>
      <c r="ET571" s="1233"/>
      <c r="EU571" s="1233"/>
      <c r="EV571" s="1233"/>
      <c r="EW571" s="1233"/>
      <c r="EX571" s="1233"/>
      <c r="EY571" s="1233"/>
      <c r="EZ571" s="1233"/>
      <c r="FA571" s="1233"/>
      <c r="FB571" s="1233"/>
      <c r="FC571" s="1233"/>
      <c r="FD571" s="1233"/>
      <c r="FE571" s="1233"/>
      <c r="FF571" s="1233"/>
      <c r="FG571" s="1233"/>
      <c r="FH571" s="1233"/>
      <c r="FI571" s="1233"/>
      <c r="FJ571" s="1233"/>
      <c r="FK571" s="1233"/>
      <c r="FL571" s="1233"/>
      <c r="FM571" s="1233"/>
      <c r="FN571" s="1233"/>
      <c r="FO571" s="1233"/>
      <c r="FP571" s="1233"/>
      <c r="FQ571" s="1233"/>
      <c r="FR571" s="1233"/>
      <c r="FS571" s="1233"/>
      <c r="FT571" s="1233"/>
      <c r="FU571" s="1233"/>
      <c r="FV571" s="1233"/>
      <c r="FW571" s="1233"/>
      <c r="FX571" s="1233"/>
      <c r="FY571" s="1233"/>
      <c r="FZ571" s="1233"/>
      <c r="GA571" s="1233"/>
      <c r="GB571" s="1233"/>
      <c r="GC571" s="1233"/>
      <c r="GD571" s="1233"/>
      <c r="GE571" s="1233"/>
      <c r="GF571" s="1233"/>
      <c r="GG571" s="1233"/>
      <c r="GH571" s="1233"/>
      <c r="GI571" s="1233"/>
      <c r="GJ571" s="1233"/>
      <c r="GK571" s="1233"/>
      <c r="GL571" s="1233"/>
      <c r="GM571" s="1233"/>
      <c r="GN571" s="1233"/>
      <c r="GO571" s="1233"/>
      <c r="GP571" s="1233"/>
      <c r="GQ571" s="1233"/>
      <c r="GR571" s="1233"/>
      <c r="GS571" s="1233"/>
      <c r="GT571" s="1233"/>
      <c r="GU571" s="1233"/>
      <c r="GV571" s="1233"/>
      <c r="GW571" s="1233"/>
      <c r="GX571" s="1233"/>
      <c r="GY571" s="1233"/>
      <c r="GZ571" s="1233"/>
      <c r="HA571" s="1233"/>
      <c r="HB571" s="1233"/>
      <c r="HC571" s="1233"/>
      <c r="HD571" s="1233"/>
      <c r="HE571" s="1233"/>
      <c r="HF571" s="1233"/>
      <c r="HG571" s="1233"/>
      <c r="HH571" s="1233"/>
      <c r="HI571" s="1233"/>
      <c r="HJ571" s="1233"/>
      <c r="HK571" s="1233"/>
      <c r="HL571" s="1233"/>
      <c r="HM571" s="1233"/>
      <c r="HN571" s="1233"/>
      <c r="HO571" s="1233"/>
    </row>
    <row r="572" spans="32:223" s="325" customFormat="1" x14ac:dyDescent="0.2">
      <c r="AF572" s="932"/>
      <c r="AG572" s="932"/>
      <c r="AH572" s="932"/>
      <c r="AI572" s="932"/>
      <c r="AJ572" s="932"/>
      <c r="AK572" s="932"/>
      <c r="AL572" s="932"/>
      <c r="AM572" s="932"/>
      <c r="AN572" s="932"/>
      <c r="AP572" s="932"/>
      <c r="AQ572" s="932"/>
      <c r="AR572" s="932"/>
      <c r="AS572" s="932"/>
      <c r="AT572" s="932"/>
      <c r="AU572" s="932"/>
      <c r="AV572" s="932"/>
      <c r="AW572" s="932"/>
      <c r="AX572" s="932"/>
      <c r="BA572" s="1253"/>
      <c r="BB572" s="1253"/>
      <c r="BC572" s="1253"/>
      <c r="BE572" s="1233"/>
      <c r="BF572" s="1233"/>
      <c r="BG572" s="1233"/>
      <c r="BH572" s="1233"/>
      <c r="BI572" s="1233"/>
      <c r="BJ572" s="1233"/>
      <c r="BK572" s="1233"/>
      <c r="BL572" s="1233"/>
      <c r="BM572" s="1233"/>
      <c r="BN572" s="1233"/>
      <c r="BO572" s="1233"/>
      <c r="BP572" s="1233"/>
      <c r="BQ572" s="1233"/>
      <c r="BR572" s="1233"/>
      <c r="BS572" s="1233"/>
      <c r="BT572" s="1233"/>
      <c r="BU572" s="1233"/>
      <c r="BV572" s="1233"/>
      <c r="BW572" s="1233"/>
      <c r="BX572" s="1233"/>
      <c r="BY572" s="1233"/>
      <c r="BZ572" s="1233"/>
      <c r="CA572" s="1233"/>
      <c r="CB572" s="1233"/>
      <c r="CC572" s="1233"/>
      <c r="CD572" s="1233"/>
      <c r="CE572" s="1233"/>
      <c r="CF572" s="1233"/>
      <c r="CG572" s="1233"/>
      <c r="CH572" s="1233"/>
      <c r="CI572" s="1233"/>
      <c r="CJ572" s="1233"/>
      <c r="CK572" s="1233"/>
      <c r="CL572" s="1233"/>
      <c r="CM572" s="1233"/>
      <c r="CN572" s="1233"/>
      <c r="CO572" s="1233"/>
      <c r="CP572" s="1233"/>
      <c r="CQ572" s="1233"/>
      <c r="CR572" s="1233"/>
      <c r="CS572" s="1233"/>
      <c r="CT572" s="1233"/>
      <c r="CU572" s="1233"/>
      <c r="CV572" s="1233"/>
      <c r="CW572" s="1233"/>
      <c r="CX572" s="1233"/>
      <c r="CY572" s="1233"/>
      <c r="CZ572" s="1233"/>
      <c r="DA572" s="1233"/>
      <c r="DB572" s="1233"/>
      <c r="DC572" s="1233"/>
      <c r="DD572" s="1233"/>
      <c r="DE572" s="1233"/>
      <c r="DF572" s="1233"/>
      <c r="DG572" s="1233"/>
      <c r="DH572" s="1233"/>
      <c r="DI572" s="1233"/>
      <c r="DJ572" s="1233"/>
      <c r="DK572" s="1233"/>
      <c r="DL572" s="1233"/>
      <c r="DM572" s="1233"/>
      <c r="DN572" s="1233"/>
      <c r="DO572" s="1233"/>
      <c r="DP572" s="1233"/>
      <c r="DQ572" s="1233"/>
      <c r="DR572" s="1233"/>
      <c r="DS572" s="1233"/>
      <c r="DT572" s="1233"/>
      <c r="DU572" s="1233"/>
      <c r="DV572" s="1233"/>
      <c r="DW572" s="1233"/>
      <c r="DX572" s="1233"/>
      <c r="DY572" s="1233"/>
      <c r="DZ572" s="1233"/>
      <c r="EA572" s="1233"/>
      <c r="EB572" s="1233"/>
      <c r="EC572" s="1233"/>
      <c r="ED572" s="1233"/>
      <c r="EE572" s="1233"/>
      <c r="EF572" s="1233"/>
      <c r="EG572" s="1233"/>
      <c r="EH572" s="1253"/>
      <c r="EI572" s="1253"/>
      <c r="EJ572" s="1253"/>
      <c r="EK572" s="1253"/>
      <c r="EM572" s="1233"/>
      <c r="EN572" s="1233"/>
      <c r="EO572" s="1233"/>
      <c r="EP572" s="1233"/>
      <c r="EQ572" s="1233"/>
      <c r="ER572" s="1233"/>
      <c r="ES572" s="1233"/>
      <c r="ET572" s="1233"/>
      <c r="EU572" s="1233"/>
      <c r="EV572" s="1233"/>
      <c r="EW572" s="1233"/>
      <c r="EX572" s="1233"/>
      <c r="EY572" s="1233"/>
      <c r="EZ572" s="1233"/>
      <c r="FA572" s="1233"/>
      <c r="FB572" s="1233"/>
      <c r="FC572" s="1233"/>
      <c r="FD572" s="1233"/>
      <c r="FE572" s="1233"/>
      <c r="FF572" s="1233"/>
      <c r="FG572" s="1233"/>
      <c r="FH572" s="1233"/>
      <c r="FI572" s="1233"/>
      <c r="FJ572" s="1233"/>
      <c r="FK572" s="1233"/>
      <c r="FL572" s="1233"/>
      <c r="FM572" s="1233"/>
      <c r="FN572" s="1233"/>
      <c r="FO572" s="1233"/>
      <c r="FP572" s="1233"/>
      <c r="FQ572" s="1233"/>
      <c r="FR572" s="1233"/>
      <c r="FS572" s="1233"/>
      <c r="FT572" s="1233"/>
      <c r="FU572" s="1233"/>
      <c r="FV572" s="1233"/>
      <c r="FW572" s="1233"/>
      <c r="FX572" s="1233"/>
      <c r="FY572" s="1233"/>
      <c r="FZ572" s="1233"/>
      <c r="GA572" s="1233"/>
      <c r="GB572" s="1233"/>
      <c r="GC572" s="1233"/>
      <c r="GD572" s="1233"/>
      <c r="GE572" s="1233"/>
      <c r="GF572" s="1233"/>
      <c r="GG572" s="1233"/>
      <c r="GH572" s="1233"/>
      <c r="GI572" s="1233"/>
      <c r="GJ572" s="1233"/>
      <c r="GK572" s="1233"/>
      <c r="GL572" s="1233"/>
      <c r="GM572" s="1233"/>
      <c r="GN572" s="1233"/>
      <c r="GO572" s="1233"/>
      <c r="GP572" s="1233"/>
      <c r="GQ572" s="1233"/>
      <c r="GR572" s="1233"/>
      <c r="GS572" s="1233"/>
      <c r="GT572" s="1233"/>
      <c r="GU572" s="1233"/>
      <c r="GV572" s="1233"/>
      <c r="GW572" s="1233"/>
      <c r="GX572" s="1233"/>
      <c r="GY572" s="1233"/>
      <c r="GZ572" s="1233"/>
      <c r="HA572" s="1233"/>
      <c r="HB572" s="1233"/>
      <c r="HC572" s="1233"/>
      <c r="HD572" s="1233"/>
      <c r="HE572" s="1233"/>
      <c r="HF572" s="1233"/>
      <c r="HG572" s="1233"/>
      <c r="HH572" s="1233"/>
      <c r="HI572" s="1233"/>
      <c r="HJ572" s="1233"/>
      <c r="HK572" s="1233"/>
      <c r="HL572" s="1233"/>
      <c r="HM572" s="1233"/>
      <c r="HN572" s="1233"/>
      <c r="HO572" s="1233"/>
    </row>
    <row r="573" spans="32:223" s="325" customFormat="1" x14ac:dyDescent="0.2">
      <c r="AF573" s="932"/>
      <c r="AG573" s="932"/>
      <c r="AH573" s="932"/>
      <c r="AI573" s="932"/>
      <c r="AJ573" s="932"/>
      <c r="AK573" s="932"/>
      <c r="AL573" s="932"/>
      <c r="AM573" s="932"/>
      <c r="AN573" s="932"/>
      <c r="AP573" s="932"/>
      <c r="AQ573" s="932"/>
      <c r="AR573" s="932"/>
      <c r="AS573" s="932"/>
      <c r="AT573" s="932"/>
      <c r="AU573" s="932"/>
      <c r="AV573" s="932"/>
      <c r="AW573" s="932"/>
      <c r="AX573" s="932"/>
      <c r="BA573" s="1253"/>
      <c r="BB573" s="1253"/>
      <c r="BC573" s="1253"/>
      <c r="BE573" s="1233"/>
      <c r="BF573" s="1233"/>
      <c r="BG573" s="1233"/>
      <c r="BH573" s="1233"/>
      <c r="BI573" s="1233"/>
      <c r="BJ573" s="1233"/>
      <c r="BK573" s="1233"/>
      <c r="BL573" s="1233"/>
      <c r="BM573" s="1233"/>
      <c r="BN573" s="1233"/>
      <c r="BO573" s="1233"/>
      <c r="BP573" s="1233"/>
      <c r="BQ573" s="1233"/>
      <c r="BR573" s="1233"/>
      <c r="BS573" s="1233"/>
      <c r="BT573" s="1233"/>
      <c r="BU573" s="1233"/>
      <c r="BV573" s="1233"/>
      <c r="BW573" s="1233"/>
      <c r="BX573" s="1233"/>
      <c r="BY573" s="1233"/>
      <c r="BZ573" s="1233"/>
      <c r="CA573" s="1233"/>
      <c r="CB573" s="1233"/>
      <c r="CC573" s="1233"/>
      <c r="CD573" s="1233"/>
      <c r="CE573" s="1233"/>
      <c r="CF573" s="1233"/>
      <c r="CG573" s="1233"/>
      <c r="CH573" s="1233"/>
      <c r="CI573" s="1233"/>
      <c r="CJ573" s="1233"/>
      <c r="CK573" s="1233"/>
      <c r="CL573" s="1233"/>
      <c r="CM573" s="1233"/>
      <c r="CN573" s="1233"/>
      <c r="CO573" s="1233"/>
      <c r="CP573" s="1233"/>
      <c r="CQ573" s="1233"/>
      <c r="CR573" s="1233"/>
      <c r="CS573" s="1233"/>
      <c r="CT573" s="1233"/>
      <c r="CU573" s="1233"/>
      <c r="CV573" s="1233"/>
      <c r="CW573" s="1233"/>
      <c r="CX573" s="1233"/>
      <c r="CY573" s="1233"/>
      <c r="CZ573" s="1233"/>
      <c r="DA573" s="1233"/>
      <c r="DB573" s="1233"/>
      <c r="DC573" s="1233"/>
      <c r="DD573" s="1233"/>
      <c r="DE573" s="1233"/>
      <c r="DF573" s="1233"/>
      <c r="DG573" s="1233"/>
      <c r="DH573" s="1233"/>
      <c r="DI573" s="1233"/>
      <c r="DJ573" s="1233"/>
      <c r="DK573" s="1233"/>
      <c r="DL573" s="1233"/>
      <c r="DM573" s="1233"/>
      <c r="DN573" s="1233"/>
      <c r="DO573" s="1233"/>
      <c r="DP573" s="1233"/>
      <c r="DQ573" s="1233"/>
      <c r="DR573" s="1233"/>
      <c r="DS573" s="1233"/>
      <c r="DT573" s="1233"/>
      <c r="DU573" s="1233"/>
      <c r="DV573" s="1233"/>
      <c r="DW573" s="1233"/>
      <c r="DX573" s="1233"/>
      <c r="DY573" s="1233"/>
      <c r="DZ573" s="1233"/>
      <c r="EA573" s="1233"/>
      <c r="EB573" s="1233"/>
      <c r="EC573" s="1233"/>
      <c r="ED573" s="1233"/>
      <c r="EE573" s="1233"/>
      <c r="EF573" s="1233"/>
      <c r="EG573" s="1233"/>
      <c r="EH573" s="1253"/>
      <c r="EI573" s="1253"/>
      <c r="EJ573" s="1253"/>
      <c r="EK573" s="1253"/>
      <c r="EM573" s="1233"/>
      <c r="EN573" s="1233"/>
      <c r="EO573" s="1233"/>
      <c r="EP573" s="1233"/>
      <c r="EQ573" s="1233"/>
      <c r="ER573" s="1233"/>
      <c r="ES573" s="1233"/>
      <c r="ET573" s="1233"/>
      <c r="EU573" s="1233"/>
      <c r="EV573" s="1233"/>
      <c r="EW573" s="1233"/>
      <c r="EX573" s="1233"/>
      <c r="EY573" s="1233"/>
      <c r="EZ573" s="1233"/>
      <c r="FA573" s="1233"/>
      <c r="FB573" s="1233"/>
      <c r="FC573" s="1233"/>
      <c r="FD573" s="1233"/>
      <c r="FE573" s="1233"/>
      <c r="FF573" s="1233"/>
      <c r="FG573" s="1233"/>
      <c r="FH573" s="1233"/>
      <c r="FI573" s="1233"/>
      <c r="FJ573" s="1233"/>
      <c r="FK573" s="1233"/>
      <c r="FL573" s="1233"/>
      <c r="FM573" s="1233"/>
      <c r="FN573" s="1233"/>
      <c r="FO573" s="1233"/>
      <c r="FP573" s="1233"/>
      <c r="FQ573" s="1233"/>
      <c r="FR573" s="1233"/>
      <c r="FS573" s="1233"/>
      <c r="FT573" s="1233"/>
      <c r="FU573" s="1233"/>
      <c r="FV573" s="1233"/>
      <c r="FW573" s="1233"/>
      <c r="FX573" s="1233"/>
      <c r="FY573" s="1233"/>
      <c r="FZ573" s="1233"/>
      <c r="GA573" s="1233"/>
      <c r="GB573" s="1233"/>
      <c r="GC573" s="1233"/>
      <c r="GD573" s="1233"/>
      <c r="GE573" s="1233"/>
      <c r="GF573" s="1233"/>
      <c r="GG573" s="1233"/>
      <c r="GH573" s="1233"/>
      <c r="GI573" s="1233"/>
      <c r="GJ573" s="1233"/>
      <c r="GK573" s="1233"/>
      <c r="GL573" s="1233"/>
      <c r="GM573" s="1233"/>
      <c r="GN573" s="1233"/>
      <c r="GO573" s="1233"/>
      <c r="GP573" s="1233"/>
      <c r="GQ573" s="1233"/>
      <c r="GR573" s="1233"/>
      <c r="GS573" s="1233"/>
      <c r="GT573" s="1233"/>
      <c r="GU573" s="1233"/>
      <c r="GV573" s="1233"/>
      <c r="GW573" s="1233"/>
      <c r="GX573" s="1233"/>
      <c r="GY573" s="1233"/>
      <c r="GZ573" s="1233"/>
      <c r="HA573" s="1233"/>
      <c r="HB573" s="1233"/>
      <c r="HC573" s="1233"/>
      <c r="HD573" s="1233"/>
      <c r="HE573" s="1233"/>
      <c r="HF573" s="1233"/>
      <c r="HG573" s="1233"/>
      <c r="HH573" s="1233"/>
      <c r="HI573" s="1233"/>
      <c r="HJ573" s="1233"/>
      <c r="HK573" s="1233"/>
      <c r="HL573" s="1233"/>
      <c r="HM573" s="1233"/>
      <c r="HN573" s="1233"/>
      <c r="HO573" s="1233"/>
    </row>
    <row r="574" spans="32:223" s="325" customFormat="1" x14ac:dyDescent="0.2">
      <c r="AF574" s="932"/>
      <c r="AG574" s="932"/>
      <c r="AH574" s="932"/>
      <c r="AI574" s="932"/>
      <c r="AJ574" s="932"/>
      <c r="AK574" s="932"/>
      <c r="AL574" s="932"/>
      <c r="AM574" s="932"/>
      <c r="AN574" s="932"/>
      <c r="AP574" s="932"/>
      <c r="AQ574" s="932"/>
      <c r="AR574" s="932"/>
      <c r="AS574" s="932"/>
      <c r="AT574" s="932"/>
      <c r="AU574" s="932"/>
      <c r="AV574" s="932"/>
      <c r="AW574" s="932"/>
      <c r="AX574" s="932"/>
      <c r="BA574" s="1253"/>
      <c r="BB574" s="1253"/>
      <c r="BC574" s="1253"/>
      <c r="BE574" s="1233"/>
      <c r="BF574" s="1233"/>
      <c r="BG574" s="1233"/>
      <c r="BH574" s="1233"/>
      <c r="BI574" s="1233"/>
      <c r="BJ574" s="1233"/>
      <c r="BK574" s="1233"/>
      <c r="BL574" s="1233"/>
      <c r="BM574" s="1233"/>
      <c r="BN574" s="1233"/>
      <c r="BO574" s="1233"/>
      <c r="BP574" s="1233"/>
      <c r="BQ574" s="1233"/>
      <c r="BR574" s="1233"/>
      <c r="BS574" s="1233"/>
      <c r="BT574" s="1233"/>
      <c r="BU574" s="1233"/>
      <c r="BV574" s="1233"/>
      <c r="BW574" s="1233"/>
      <c r="BX574" s="1233"/>
      <c r="BY574" s="1233"/>
      <c r="BZ574" s="1233"/>
      <c r="CA574" s="1233"/>
      <c r="CB574" s="1233"/>
      <c r="CC574" s="1233"/>
      <c r="CD574" s="1233"/>
      <c r="CE574" s="1233"/>
      <c r="CF574" s="1233"/>
      <c r="CG574" s="1233"/>
      <c r="CH574" s="1233"/>
      <c r="CI574" s="1233"/>
      <c r="CJ574" s="1233"/>
      <c r="CK574" s="1233"/>
      <c r="CL574" s="1233"/>
      <c r="CM574" s="1233"/>
      <c r="CN574" s="1233"/>
      <c r="CO574" s="1233"/>
      <c r="CP574" s="1233"/>
      <c r="CQ574" s="1233"/>
      <c r="CR574" s="1233"/>
      <c r="CS574" s="1233"/>
      <c r="CT574" s="1233"/>
      <c r="CU574" s="1233"/>
      <c r="CV574" s="1233"/>
      <c r="CW574" s="1233"/>
      <c r="CX574" s="1233"/>
      <c r="CY574" s="1233"/>
      <c r="CZ574" s="1233"/>
      <c r="DA574" s="1233"/>
      <c r="DB574" s="1233"/>
      <c r="DC574" s="1233"/>
      <c r="DD574" s="1233"/>
      <c r="DE574" s="1233"/>
      <c r="DF574" s="1233"/>
      <c r="DG574" s="1233"/>
      <c r="DH574" s="1233"/>
      <c r="DI574" s="1233"/>
      <c r="DJ574" s="1233"/>
      <c r="DK574" s="1233"/>
      <c r="DL574" s="1233"/>
      <c r="DM574" s="1233"/>
      <c r="DN574" s="1233"/>
      <c r="DO574" s="1233"/>
      <c r="DP574" s="1233"/>
      <c r="DQ574" s="1233"/>
      <c r="DR574" s="1233"/>
      <c r="DS574" s="1233"/>
      <c r="DT574" s="1233"/>
      <c r="DU574" s="1233"/>
      <c r="DV574" s="1233"/>
      <c r="DW574" s="1233"/>
      <c r="DX574" s="1233"/>
      <c r="DY574" s="1233"/>
      <c r="DZ574" s="1233"/>
      <c r="EA574" s="1233"/>
      <c r="EB574" s="1233"/>
      <c r="EC574" s="1233"/>
      <c r="ED574" s="1233"/>
      <c r="EE574" s="1233"/>
      <c r="EF574" s="1233"/>
      <c r="EG574" s="1233"/>
      <c r="EH574" s="1253"/>
      <c r="EI574" s="1253"/>
      <c r="EJ574" s="1253"/>
      <c r="EK574" s="1253"/>
      <c r="EM574" s="1233"/>
      <c r="EN574" s="1233"/>
      <c r="EO574" s="1233"/>
      <c r="EP574" s="1233"/>
      <c r="EQ574" s="1233"/>
      <c r="ER574" s="1233"/>
      <c r="ES574" s="1233"/>
      <c r="ET574" s="1233"/>
      <c r="EU574" s="1233"/>
      <c r="EV574" s="1233"/>
      <c r="EW574" s="1233"/>
      <c r="EX574" s="1233"/>
      <c r="EY574" s="1233"/>
      <c r="EZ574" s="1233"/>
      <c r="FA574" s="1233"/>
      <c r="FB574" s="1233"/>
      <c r="FC574" s="1233"/>
      <c r="FD574" s="1233"/>
      <c r="FE574" s="1233"/>
      <c r="FF574" s="1233"/>
      <c r="FG574" s="1233"/>
      <c r="FH574" s="1233"/>
      <c r="FI574" s="1233"/>
      <c r="FJ574" s="1233"/>
      <c r="FK574" s="1233"/>
      <c r="FL574" s="1233"/>
      <c r="FM574" s="1233"/>
      <c r="FN574" s="1233"/>
      <c r="FO574" s="1233"/>
      <c r="FP574" s="1233"/>
      <c r="FQ574" s="1233"/>
      <c r="FR574" s="1233"/>
      <c r="FS574" s="1233"/>
      <c r="FT574" s="1233"/>
      <c r="FU574" s="1233"/>
      <c r="FV574" s="1233"/>
      <c r="FW574" s="1233"/>
      <c r="FX574" s="1233"/>
      <c r="FY574" s="1233"/>
      <c r="FZ574" s="1233"/>
      <c r="GA574" s="1233"/>
      <c r="GB574" s="1233"/>
      <c r="GC574" s="1233"/>
      <c r="GD574" s="1233"/>
      <c r="GE574" s="1233"/>
      <c r="GF574" s="1233"/>
      <c r="GG574" s="1233"/>
      <c r="GH574" s="1233"/>
      <c r="GI574" s="1233"/>
      <c r="GJ574" s="1233"/>
      <c r="GK574" s="1233"/>
      <c r="GL574" s="1233"/>
      <c r="GM574" s="1233"/>
      <c r="GN574" s="1233"/>
      <c r="GO574" s="1233"/>
      <c r="GP574" s="1233"/>
      <c r="GQ574" s="1233"/>
      <c r="GR574" s="1233"/>
      <c r="GS574" s="1233"/>
      <c r="GT574" s="1233"/>
      <c r="GU574" s="1233"/>
      <c r="GV574" s="1233"/>
      <c r="GW574" s="1233"/>
      <c r="GX574" s="1233"/>
      <c r="GY574" s="1233"/>
      <c r="GZ574" s="1233"/>
      <c r="HA574" s="1233"/>
      <c r="HB574" s="1233"/>
      <c r="HC574" s="1233"/>
      <c r="HD574" s="1233"/>
      <c r="HE574" s="1233"/>
      <c r="HF574" s="1233"/>
      <c r="HG574" s="1233"/>
      <c r="HH574" s="1233"/>
      <c r="HI574" s="1233"/>
      <c r="HJ574" s="1233"/>
      <c r="HK574" s="1233"/>
      <c r="HL574" s="1233"/>
      <c r="HM574" s="1233"/>
      <c r="HN574" s="1233"/>
      <c r="HO574" s="1233"/>
    </row>
    <row r="575" spans="32:223" s="325" customFormat="1" x14ac:dyDescent="0.2">
      <c r="AF575" s="932"/>
      <c r="AG575" s="932"/>
      <c r="AH575" s="932"/>
      <c r="AI575" s="932"/>
      <c r="AJ575" s="932"/>
      <c r="AK575" s="932"/>
      <c r="AL575" s="932"/>
      <c r="AM575" s="932"/>
      <c r="AN575" s="932"/>
      <c r="AP575" s="932"/>
      <c r="AQ575" s="932"/>
      <c r="AR575" s="932"/>
      <c r="AS575" s="932"/>
      <c r="AT575" s="932"/>
      <c r="AU575" s="932"/>
      <c r="AV575" s="932"/>
      <c r="AW575" s="932"/>
      <c r="AX575" s="932"/>
      <c r="BA575" s="1253"/>
      <c r="BB575" s="1253"/>
      <c r="BC575" s="1253"/>
      <c r="BE575" s="1233"/>
      <c r="BF575" s="1233"/>
      <c r="BG575" s="1233"/>
      <c r="BH575" s="1233"/>
      <c r="BI575" s="1233"/>
      <c r="BJ575" s="1233"/>
      <c r="BK575" s="1233"/>
      <c r="BL575" s="1233"/>
      <c r="BM575" s="1233"/>
      <c r="BN575" s="1233"/>
      <c r="BO575" s="1233"/>
      <c r="BP575" s="1233"/>
      <c r="BQ575" s="1233"/>
      <c r="BR575" s="1233"/>
      <c r="BS575" s="1233"/>
      <c r="BT575" s="1233"/>
      <c r="BU575" s="1233"/>
      <c r="BV575" s="1233"/>
      <c r="BW575" s="1233"/>
      <c r="BX575" s="1233"/>
      <c r="BY575" s="1233"/>
      <c r="BZ575" s="1233"/>
      <c r="CA575" s="1233"/>
      <c r="CB575" s="1233"/>
      <c r="CC575" s="1233"/>
      <c r="CD575" s="1233"/>
      <c r="CE575" s="1233"/>
      <c r="CF575" s="1233"/>
      <c r="CG575" s="1233"/>
      <c r="CH575" s="1233"/>
      <c r="CI575" s="1233"/>
      <c r="CJ575" s="1233"/>
      <c r="CK575" s="1233"/>
      <c r="CL575" s="1233"/>
      <c r="CM575" s="1233"/>
      <c r="CN575" s="1233"/>
      <c r="CO575" s="1233"/>
      <c r="CP575" s="1233"/>
      <c r="CQ575" s="1233"/>
      <c r="CR575" s="1233"/>
      <c r="CS575" s="1233"/>
      <c r="CT575" s="1233"/>
      <c r="CU575" s="1233"/>
      <c r="CV575" s="1233"/>
      <c r="CW575" s="1233"/>
      <c r="CX575" s="1233"/>
      <c r="CY575" s="1233"/>
      <c r="CZ575" s="1233"/>
      <c r="DA575" s="1233"/>
      <c r="DB575" s="1233"/>
      <c r="DC575" s="1233"/>
      <c r="DD575" s="1233"/>
      <c r="DE575" s="1233"/>
      <c r="DF575" s="1233"/>
      <c r="DG575" s="1233"/>
      <c r="DH575" s="1233"/>
      <c r="DI575" s="1233"/>
      <c r="DJ575" s="1233"/>
      <c r="DK575" s="1233"/>
      <c r="DL575" s="1233"/>
      <c r="DM575" s="1233"/>
      <c r="DN575" s="1233"/>
      <c r="DO575" s="1233"/>
      <c r="DP575" s="1233"/>
      <c r="DQ575" s="1233"/>
      <c r="DR575" s="1233"/>
      <c r="DS575" s="1233"/>
      <c r="DT575" s="1233"/>
      <c r="DU575" s="1233"/>
      <c r="DV575" s="1233"/>
      <c r="DW575" s="1233"/>
      <c r="DX575" s="1233"/>
      <c r="DY575" s="1233"/>
      <c r="DZ575" s="1233"/>
      <c r="EA575" s="1233"/>
      <c r="EB575" s="1233"/>
      <c r="EC575" s="1233"/>
      <c r="ED575" s="1233"/>
      <c r="EE575" s="1233"/>
      <c r="EF575" s="1233"/>
      <c r="EG575" s="1233"/>
      <c r="EH575" s="1253"/>
      <c r="EI575" s="1253"/>
      <c r="EJ575" s="1253"/>
      <c r="EK575" s="1253"/>
      <c r="EM575" s="1233"/>
      <c r="EN575" s="1233"/>
      <c r="EO575" s="1233"/>
      <c r="EP575" s="1233"/>
      <c r="EQ575" s="1233"/>
      <c r="ER575" s="1233"/>
      <c r="ES575" s="1233"/>
      <c r="ET575" s="1233"/>
      <c r="EU575" s="1233"/>
      <c r="EV575" s="1233"/>
      <c r="EW575" s="1233"/>
      <c r="EX575" s="1233"/>
      <c r="EY575" s="1233"/>
      <c r="EZ575" s="1233"/>
      <c r="FA575" s="1233"/>
      <c r="FB575" s="1233"/>
      <c r="FC575" s="1233"/>
      <c r="FD575" s="1233"/>
      <c r="FE575" s="1233"/>
      <c r="FF575" s="1233"/>
      <c r="FG575" s="1233"/>
      <c r="FH575" s="1233"/>
      <c r="FI575" s="1233"/>
      <c r="FJ575" s="1233"/>
      <c r="FK575" s="1233"/>
      <c r="FL575" s="1233"/>
      <c r="FM575" s="1233"/>
      <c r="FN575" s="1233"/>
      <c r="FO575" s="1233"/>
      <c r="FP575" s="1233"/>
      <c r="FQ575" s="1233"/>
      <c r="FR575" s="1233"/>
      <c r="FS575" s="1233"/>
      <c r="FT575" s="1233"/>
      <c r="FU575" s="1233"/>
      <c r="FV575" s="1233"/>
      <c r="FW575" s="1233"/>
      <c r="FX575" s="1233"/>
      <c r="FY575" s="1233"/>
      <c r="FZ575" s="1233"/>
      <c r="GA575" s="1233"/>
      <c r="GB575" s="1233"/>
      <c r="GC575" s="1233"/>
      <c r="GD575" s="1233"/>
      <c r="GE575" s="1233"/>
      <c r="GF575" s="1233"/>
      <c r="GG575" s="1233"/>
      <c r="GH575" s="1233"/>
      <c r="GI575" s="1233"/>
      <c r="GJ575" s="1233"/>
      <c r="GK575" s="1233"/>
      <c r="GL575" s="1233"/>
      <c r="GM575" s="1233"/>
      <c r="GN575" s="1233"/>
      <c r="GO575" s="1233"/>
      <c r="GP575" s="1233"/>
      <c r="GQ575" s="1233"/>
      <c r="GR575" s="1233"/>
      <c r="GS575" s="1233"/>
      <c r="GT575" s="1233"/>
      <c r="GU575" s="1233"/>
      <c r="GV575" s="1233"/>
      <c r="GW575" s="1233"/>
      <c r="GX575" s="1233"/>
      <c r="GY575" s="1233"/>
      <c r="GZ575" s="1233"/>
      <c r="HA575" s="1233"/>
      <c r="HB575" s="1233"/>
      <c r="HC575" s="1233"/>
      <c r="HD575" s="1233"/>
      <c r="HE575" s="1233"/>
      <c r="HF575" s="1233"/>
      <c r="HG575" s="1233"/>
      <c r="HH575" s="1233"/>
      <c r="HI575" s="1233"/>
      <c r="HJ575" s="1233"/>
      <c r="HK575" s="1233"/>
      <c r="HL575" s="1233"/>
      <c r="HM575" s="1233"/>
      <c r="HN575" s="1233"/>
      <c r="HO575" s="1233"/>
    </row>
    <row r="576" spans="32:223" s="325" customFormat="1" x14ac:dyDescent="0.2">
      <c r="AF576" s="932"/>
      <c r="AG576" s="932"/>
      <c r="AH576" s="932"/>
      <c r="AI576" s="932"/>
      <c r="AJ576" s="932"/>
      <c r="AK576" s="932"/>
      <c r="AL576" s="932"/>
      <c r="AM576" s="932"/>
      <c r="AN576" s="932"/>
      <c r="AP576" s="932"/>
      <c r="AQ576" s="932"/>
      <c r="AR576" s="932"/>
      <c r="AS576" s="932"/>
      <c r="AT576" s="932"/>
      <c r="AU576" s="932"/>
      <c r="AV576" s="932"/>
      <c r="AW576" s="932"/>
      <c r="AX576" s="932"/>
      <c r="BA576" s="1253"/>
      <c r="BB576" s="1253"/>
      <c r="BC576" s="1253"/>
      <c r="BE576" s="1233"/>
      <c r="BF576" s="1233"/>
      <c r="BG576" s="1233"/>
      <c r="BH576" s="1233"/>
      <c r="BI576" s="1233"/>
      <c r="BJ576" s="1233"/>
      <c r="BK576" s="1233"/>
      <c r="BL576" s="1233"/>
      <c r="BM576" s="1233"/>
      <c r="BN576" s="1233"/>
      <c r="BO576" s="1233"/>
      <c r="BP576" s="1233"/>
      <c r="BQ576" s="1233"/>
      <c r="BR576" s="1233"/>
      <c r="BS576" s="1233"/>
      <c r="BT576" s="1233"/>
      <c r="BU576" s="1233"/>
      <c r="BV576" s="1233"/>
      <c r="BW576" s="1233"/>
      <c r="BX576" s="1233"/>
      <c r="BY576" s="1233"/>
      <c r="BZ576" s="1233"/>
      <c r="CA576" s="1233"/>
      <c r="CB576" s="1233"/>
      <c r="CC576" s="1233"/>
      <c r="CD576" s="1233"/>
      <c r="CE576" s="1233"/>
      <c r="CF576" s="1233"/>
      <c r="CG576" s="1233"/>
      <c r="CH576" s="1233"/>
      <c r="CI576" s="1233"/>
      <c r="CJ576" s="1233"/>
      <c r="CK576" s="1233"/>
      <c r="CL576" s="1233"/>
      <c r="CM576" s="1233"/>
      <c r="CN576" s="1233"/>
      <c r="CO576" s="1233"/>
      <c r="CP576" s="1233"/>
      <c r="CQ576" s="1233"/>
      <c r="CR576" s="1233"/>
      <c r="CS576" s="1233"/>
      <c r="CT576" s="1233"/>
      <c r="CU576" s="1233"/>
      <c r="CV576" s="1233"/>
      <c r="CW576" s="1233"/>
      <c r="CX576" s="1233"/>
      <c r="CY576" s="1233"/>
      <c r="CZ576" s="1233"/>
      <c r="DA576" s="1233"/>
      <c r="DB576" s="1233"/>
      <c r="DC576" s="1233"/>
      <c r="DD576" s="1233"/>
      <c r="DE576" s="1233"/>
      <c r="DF576" s="1233"/>
      <c r="DG576" s="1233"/>
      <c r="DH576" s="1233"/>
      <c r="DI576" s="1233"/>
      <c r="DJ576" s="1233"/>
      <c r="DK576" s="1233"/>
      <c r="DL576" s="1233"/>
      <c r="DM576" s="1233"/>
      <c r="DN576" s="1233"/>
      <c r="DO576" s="1233"/>
      <c r="DP576" s="1233"/>
      <c r="DQ576" s="1233"/>
      <c r="DR576" s="1233"/>
      <c r="DS576" s="1233"/>
      <c r="DT576" s="1233"/>
      <c r="DU576" s="1233"/>
      <c r="DV576" s="1233"/>
      <c r="DW576" s="1233"/>
      <c r="DX576" s="1233"/>
      <c r="DY576" s="1233"/>
      <c r="DZ576" s="1233"/>
      <c r="EA576" s="1233"/>
      <c r="EB576" s="1233"/>
      <c r="EC576" s="1233"/>
      <c r="ED576" s="1233"/>
      <c r="EE576" s="1233"/>
      <c r="EF576" s="1233"/>
      <c r="EG576" s="1233"/>
      <c r="EH576" s="1253"/>
      <c r="EI576" s="1253"/>
      <c r="EJ576" s="1253"/>
      <c r="EK576" s="1253"/>
      <c r="EM576" s="1233"/>
      <c r="EN576" s="1233"/>
      <c r="EO576" s="1233"/>
      <c r="EP576" s="1233"/>
      <c r="EQ576" s="1233"/>
      <c r="ER576" s="1233"/>
      <c r="ES576" s="1233"/>
      <c r="ET576" s="1233"/>
      <c r="EU576" s="1233"/>
      <c r="EV576" s="1233"/>
      <c r="EW576" s="1233"/>
      <c r="EX576" s="1233"/>
      <c r="EY576" s="1233"/>
      <c r="EZ576" s="1233"/>
      <c r="FA576" s="1233"/>
      <c r="FB576" s="1233"/>
      <c r="FC576" s="1233"/>
      <c r="FD576" s="1233"/>
      <c r="FE576" s="1233"/>
      <c r="FF576" s="1233"/>
      <c r="FG576" s="1233"/>
      <c r="FH576" s="1233"/>
      <c r="FI576" s="1233"/>
      <c r="FJ576" s="1233"/>
      <c r="FK576" s="1233"/>
      <c r="FL576" s="1233"/>
      <c r="FM576" s="1233"/>
      <c r="FN576" s="1233"/>
      <c r="FO576" s="1233"/>
      <c r="FP576" s="1233"/>
      <c r="FQ576" s="1233"/>
      <c r="FR576" s="1233"/>
      <c r="FS576" s="1233"/>
      <c r="FT576" s="1233"/>
      <c r="FU576" s="1233"/>
      <c r="FV576" s="1233"/>
      <c r="FW576" s="1233"/>
      <c r="FX576" s="1233"/>
      <c r="FY576" s="1233"/>
      <c r="FZ576" s="1233"/>
      <c r="GA576" s="1233"/>
      <c r="GB576" s="1233"/>
      <c r="GC576" s="1233"/>
      <c r="GD576" s="1233"/>
      <c r="GE576" s="1233"/>
      <c r="GF576" s="1233"/>
      <c r="GG576" s="1233"/>
      <c r="GH576" s="1233"/>
      <c r="GI576" s="1233"/>
      <c r="GJ576" s="1233"/>
      <c r="GK576" s="1233"/>
      <c r="GL576" s="1233"/>
      <c r="GM576" s="1233"/>
      <c r="GN576" s="1233"/>
      <c r="GO576" s="1233"/>
      <c r="GP576" s="1233"/>
      <c r="GQ576" s="1233"/>
      <c r="GR576" s="1233"/>
      <c r="GS576" s="1233"/>
      <c r="GT576" s="1233"/>
      <c r="GU576" s="1233"/>
      <c r="GV576" s="1233"/>
      <c r="GW576" s="1233"/>
      <c r="GX576" s="1233"/>
      <c r="GY576" s="1233"/>
      <c r="GZ576" s="1233"/>
      <c r="HA576" s="1233"/>
      <c r="HB576" s="1233"/>
      <c r="HC576" s="1233"/>
      <c r="HD576" s="1233"/>
      <c r="HE576" s="1233"/>
      <c r="HF576" s="1233"/>
      <c r="HG576" s="1233"/>
      <c r="HH576" s="1233"/>
      <c r="HI576" s="1233"/>
      <c r="HJ576" s="1233"/>
      <c r="HK576" s="1233"/>
      <c r="HL576" s="1233"/>
      <c r="HM576" s="1233"/>
      <c r="HN576" s="1233"/>
      <c r="HO576" s="1233"/>
    </row>
    <row r="577" spans="32:223" s="325" customFormat="1" x14ac:dyDescent="0.2">
      <c r="AF577" s="932"/>
      <c r="AG577" s="932"/>
      <c r="AH577" s="932"/>
      <c r="AI577" s="932"/>
      <c r="AJ577" s="932"/>
      <c r="AK577" s="932"/>
      <c r="AL577" s="932"/>
      <c r="AM577" s="932"/>
      <c r="AN577" s="932"/>
      <c r="AP577" s="932"/>
      <c r="AQ577" s="932"/>
      <c r="AR577" s="932"/>
      <c r="AS577" s="932"/>
      <c r="AT577" s="932"/>
      <c r="AU577" s="932"/>
      <c r="AV577" s="932"/>
      <c r="AW577" s="932"/>
      <c r="AX577" s="932"/>
      <c r="BA577" s="1253"/>
      <c r="BB577" s="1253"/>
      <c r="BC577" s="1253"/>
      <c r="BE577" s="1233"/>
      <c r="BF577" s="1233"/>
      <c r="BG577" s="1233"/>
      <c r="BH577" s="1233"/>
      <c r="BI577" s="1233"/>
      <c r="BJ577" s="1233"/>
      <c r="BK577" s="1233"/>
      <c r="BL577" s="1233"/>
      <c r="BM577" s="1233"/>
      <c r="BN577" s="1233"/>
      <c r="BO577" s="1233"/>
      <c r="BP577" s="1233"/>
      <c r="BQ577" s="1233"/>
      <c r="BR577" s="1233"/>
      <c r="BS577" s="1233"/>
      <c r="BT577" s="1233"/>
      <c r="BU577" s="1233"/>
      <c r="BV577" s="1233"/>
      <c r="BW577" s="1233"/>
      <c r="BX577" s="1233"/>
      <c r="BY577" s="1233"/>
      <c r="BZ577" s="1233"/>
      <c r="CA577" s="1233"/>
      <c r="CB577" s="1233"/>
      <c r="CC577" s="1233"/>
      <c r="CD577" s="1233"/>
      <c r="CE577" s="1233"/>
      <c r="CF577" s="1233"/>
      <c r="CG577" s="1233"/>
      <c r="CH577" s="1233"/>
      <c r="CI577" s="1233"/>
      <c r="CJ577" s="1233"/>
      <c r="CK577" s="1233"/>
      <c r="CL577" s="1233"/>
      <c r="CM577" s="1233"/>
      <c r="CN577" s="1233"/>
      <c r="CO577" s="1233"/>
      <c r="CP577" s="1233"/>
      <c r="CQ577" s="1233"/>
      <c r="CR577" s="1233"/>
      <c r="CS577" s="1233"/>
      <c r="CT577" s="1233"/>
      <c r="CU577" s="1233"/>
      <c r="CV577" s="1233"/>
      <c r="CW577" s="1233"/>
      <c r="CX577" s="1233"/>
      <c r="CY577" s="1233"/>
      <c r="CZ577" s="1233"/>
      <c r="DA577" s="1233"/>
      <c r="DB577" s="1233"/>
      <c r="DC577" s="1233"/>
      <c r="DD577" s="1233"/>
      <c r="DE577" s="1233"/>
      <c r="DF577" s="1233"/>
      <c r="DG577" s="1233"/>
      <c r="DH577" s="1233"/>
      <c r="DI577" s="1233"/>
      <c r="DJ577" s="1233"/>
      <c r="DK577" s="1233"/>
      <c r="DL577" s="1233"/>
      <c r="DM577" s="1233"/>
      <c r="DN577" s="1233"/>
      <c r="DO577" s="1233"/>
      <c r="DP577" s="1233"/>
      <c r="DQ577" s="1233"/>
      <c r="DR577" s="1233"/>
      <c r="DS577" s="1233"/>
      <c r="DT577" s="1233"/>
      <c r="DU577" s="1233"/>
      <c r="DV577" s="1233"/>
      <c r="DW577" s="1233"/>
      <c r="DX577" s="1233"/>
      <c r="DY577" s="1233"/>
      <c r="DZ577" s="1233"/>
      <c r="EA577" s="1233"/>
      <c r="EB577" s="1233"/>
      <c r="EC577" s="1233"/>
      <c r="ED577" s="1233"/>
      <c r="EE577" s="1233"/>
      <c r="EF577" s="1233"/>
      <c r="EG577" s="1233"/>
      <c r="EH577" s="1253"/>
      <c r="EI577" s="1253"/>
      <c r="EJ577" s="1253"/>
      <c r="EK577" s="1253"/>
      <c r="EM577" s="1233"/>
      <c r="EN577" s="1233"/>
      <c r="EO577" s="1233"/>
      <c r="EP577" s="1233"/>
      <c r="EQ577" s="1233"/>
      <c r="ER577" s="1233"/>
      <c r="ES577" s="1233"/>
      <c r="ET577" s="1233"/>
      <c r="EU577" s="1233"/>
      <c r="EV577" s="1233"/>
      <c r="EW577" s="1233"/>
      <c r="EX577" s="1233"/>
      <c r="EY577" s="1233"/>
      <c r="EZ577" s="1233"/>
      <c r="FA577" s="1233"/>
      <c r="FB577" s="1233"/>
      <c r="FC577" s="1233"/>
      <c r="FD577" s="1233"/>
      <c r="FE577" s="1233"/>
      <c r="FF577" s="1233"/>
      <c r="FG577" s="1233"/>
      <c r="FH577" s="1233"/>
      <c r="FI577" s="1233"/>
      <c r="FJ577" s="1233"/>
      <c r="FK577" s="1233"/>
      <c r="FL577" s="1233"/>
      <c r="FM577" s="1233"/>
      <c r="FN577" s="1233"/>
      <c r="FO577" s="1233"/>
      <c r="FP577" s="1233"/>
      <c r="FQ577" s="1233"/>
      <c r="FR577" s="1233"/>
      <c r="FS577" s="1233"/>
      <c r="FT577" s="1233"/>
      <c r="FU577" s="1233"/>
      <c r="FV577" s="1233"/>
      <c r="FW577" s="1233"/>
      <c r="FX577" s="1233"/>
      <c r="FY577" s="1233"/>
      <c r="FZ577" s="1233"/>
      <c r="GA577" s="1233"/>
      <c r="GB577" s="1233"/>
      <c r="GC577" s="1233"/>
      <c r="GD577" s="1233"/>
      <c r="GE577" s="1233"/>
      <c r="GF577" s="1233"/>
      <c r="GG577" s="1233"/>
      <c r="GH577" s="1233"/>
      <c r="GI577" s="1233"/>
      <c r="GJ577" s="1233"/>
      <c r="GK577" s="1233"/>
      <c r="GL577" s="1233"/>
      <c r="GM577" s="1233"/>
      <c r="GN577" s="1233"/>
      <c r="GO577" s="1233"/>
      <c r="GP577" s="1233"/>
      <c r="GQ577" s="1233"/>
      <c r="GR577" s="1233"/>
      <c r="GS577" s="1233"/>
      <c r="GT577" s="1233"/>
      <c r="GU577" s="1233"/>
      <c r="GV577" s="1233"/>
      <c r="GW577" s="1233"/>
      <c r="GX577" s="1233"/>
      <c r="GY577" s="1233"/>
      <c r="GZ577" s="1233"/>
      <c r="HA577" s="1233"/>
      <c r="HB577" s="1233"/>
      <c r="HC577" s="1233"/>
      <c r="HD577" s="1233"/>
      <c r="HE577" s="1233"/>
      <c r="HF577" s="1233"/>
      <c r="HG577" s="1233"/>
      <c r="HH577" s="1233"/>
      <c r="HI577" s="1233"/>
      <c r="HJ577" s="1233"/>
      <c r="HK577" s="1233"/>
      <c r="HL577" s="1233"/>
      <c r="HM577" s="1233"/>
      <c r="HN577" s="1233"/>
      <c r="HO577" s="1233"/>
    </row>
    <row r="578" spans="32:223" s="325" customFormat="1" x14ac:dyDescent="0.2">
      <c r="AF578" s="932"/>
      <c r="AG578" s="932"/>
      <c r="AH578" s="932"/>
      <c r="AI578" s="932"/>
      <c r="AJ578" s="932"/>
      <c r="AK578" s="932"/>
      <c r="AL578" s="932"/>
      <c r="AM578" s="932"/>
      <c r="AN578" s="932"/>
      <c r="AP578" s="932"/>
      <c r="AQ578" s="932"/>
      <c r="AR578" s="932"/>
      <c r="AS578" s="932"/>
      <c r="AT578" s="932"/>
      <c r="AU578" s="932"/>
      <c r="AV578" s="932"/>
      <c r="AW578" s="932"/>
      <c r="AX578" s="932"/>
      <c r="BA578" s="1253"/>
      <c r="BB578" s="1253"/>
      <c r="BC578" s="1253"/>
      <c r="BE578" s="1233"/>
      <c r="BF578" s="1233"/>
      <c r="BG578" s="1233"/>
      <c r="BH578" s="1233"/>
      <c r="BI578" s="1233"/>
      <c r="BJ578" s="1233"/>
      <c r="BK578" s="1233"/>
      <c r="BL578" s="1233"/>
      <c r="BM578" s="1233"/>
      <c r="BN578" s="1233"/>
      <c r="BO578" s="1233"/>
      <c r="BP578" s="1233"/>
      <c r="BQ578" s="1233"/>
      <c r="BR578" s="1233"/>
      <c r="BS578" s="1233"/>
      <c r="BT578" s="1233"/>
      <c r="BU578" s="1233"/>
      <c r="BV578" s="1233"/>
      <c r="BW578" s="1233"/>
      <c r="BX578" s="1233"/>
      <c r="BY578" s="1233"/>
      <c r="BZ578" s="1233"/>
      <c r="CA578" s="1233"/>
      <c r="CB578" s="1233"/>
      <c r="CC578" s="1233"/>
      <c r="CD578" s="1233"/>
      <c r="CE578" s="1233"/>
      <c r="CF578" s="1233"/>
      <c r="CG578" s="1233"/>
      <c r="CH578" s="1233"/>
      <c r="CI578" s="1233"/>
      <c r="CJ578" s="1233"/>
      <c r="CK578" s="1233"/>
      <c r="CL578" s="1233"/>
      <c r="CM578" s="1233"/>
      <c r="CN578" s="1233"/>
      <c r="CO578" s="1233"/>
      <c r="CP578" s="1233"/>
      <c r="CQ578" s="1233"/>
      <c r="CR578" s="1233"/>
      <c r="CS578" s="1233"/>
      <c r="CT578" s="1233"/>
      <c r="CU578" s="1233"/>
      <c r="CV578" s="1233"/>
      <c r="CW578" s="1233"/>
      <c r="CX578" s="1233"/>
      <c r="CY578" s="1233"/>
      <c r="CZ578" s="1233"/>
      <c r="DA578" s="1233"/>
      <c r="DB578" s="1233"/>
      <c r="DC578" s="1233"/>
      <c r="DD578" s="1233"/>
      <c r="DE578" s="1233"/>
      <c r="DF578" s="1233"/>
      <c r="DG578" s="1233"/>
      <c r="DH578" s="1233"/>
      <c r="DI578" s="1233"/>
      <c r="DJ578" s="1233"/>
      <c r="DK578" s="1233"/>
      <c r="DL578" s="1233"/>
      <c r="DM578" s="1233"/>
      <c r="DN578" s="1233"/>
      <c r="DO578" s="1233"/>
      <c r="DP578" s="1233"/>
      <c r="DQ578" s="1233"/>
      <c r="DR578" s="1233"/>
      <c r="DS578" s="1233"/>
      <c r="DT578" s="1233"/>
      <c r="DU578" s="1233"/>
      <c r="DV578" s="1233"/>
      <c r="DW578" s="1233"/>
      <c r="DX578" s="1233"/>
      <c r="DY578" s="1233"/>
      <c r="DZ578" s="1233"/>
      <c r="EA578" s="1233"/>
      <c r="EB578" s="1233"/>
      <c r="EC578" s="1233"/>
      <c r="ED578" s="1233"/>
      <c r="EE578" s="1233"/>
      <c r="EF578" s="1233"/>
      <c r="EG578" s="1233"/>
      <c r="EH578" s="1253"/>
      <c r="EI578" s="1253"/>
      <c r="EJ578" s="1253"/>
      <c r="EK578" s="1253"/>
      <c r="EM578" s="1233"/>
      <c r="EN578" s="1233"/>
      <c r="EO578" s="1233"/>
      <c r="EP578" s="1233"/>
      <c r="EQ578" s="1233"/>
      <c r="ER578" s="1233"/>
      <c r="ES578" s="1233"/>
      <c r="ET578" s="1233"/>
      <c r="EU578" s="1233"/>
      <c r="EV578" s="1233"/>
      <c r="EW578" s="1233"/>
      <c r="EX578" s="1233"/>
      <c r="EY578" s="1233"/>
      <c r="EZ578" s="1233"/>
      <c r="FA578" s="1233"/>
      <c r="FB578" s="1233"/>
      <c r="FC578" s="1233"/>
      <c r="FD578" s="1233"/>
      <c r="FE578" s="1233"/>
      <c r="FF578" s="1233"/>
      <c r="FG578" s="1233"/>
      <c r="FH578" s="1233"/>
      <c r="FI578" s="1233"/>
      <c r="FJ578" s="1233"/>
      <c r="FK578" s="1233"/>
      <c r="FL578" s="1233"/>
      <c r="FM578" s="1233"/>
      <c r="FN578" s="1233"/>
      <c r="FO578" s="1233"/>
      <c r="FP578" s="1233"/>
      <c r="FQ578" s="1233"/>
      <c r="FR578" s="1233"/>
      <c r="FS578" s="1233"/>
      <c r="FT578" s="1233"/>
      <c r="FU578" s="1233"/>
      <c r="FV578" s="1233"/>
      <c r="FW578" s="1233"/>
      <c r="FX578" s="1233"/>
      <c r="FY578" s="1233"/>
      <c r="FZ578" s="1233"/>
      <c r="GA578" s="1233"/>
      <c r="GB578" s="1233"/>
      <c r="GC578" s="1233"/>
      <c r="GD578" s="1233"/>
      <c r="GE578" s="1233"/>
      <c r="GF578" s="1233"/>
      <c r="GG578" s="1233"/>
      <c r="GH578" s="1233"/>
      <c r="GI578" s="1233"/>
      <c r="GJ578" s="1233"/>
      <c r="GK578" s="1233"/>
      <c r="GL578" s="1233"/>
      <c r="GM578" s="1233"/>
      <c r="GN578" s="1233"/>
      <c r="GO578" s="1233"/>
      <c r="GP578" s="1233"/>
      <c r="GQ578" s="1233"/>
      <c r="GR578" s="1233"/>
      <c r="GS578" s="1233"/>
      <c r="GT578" s="1233"/>
      <c r="GU578" s="1233"/>
      <c r="GV578" s="1233"/>
      <c r="GW578" s="1233"/>
      <c r="GX578" s="1233"/>
      <c r="GY578" s="1233"/>
      <c r="GZ578" s="1233"/>
      <c r="HA578" s="1233"/>
      <c r="HB578" s="1233"/>
      <c r="HC578" s="1233"/>
      <c r="HD578" s="1233"/>
      <c r="HE578" s="1233"/>
      <c r="HF578" s="1233"/>
      <c r="HG578" s="1233"/>
      <c r="HH578" s="1233"/>
      <c r="HI578" s="1233"/>
      <c r="HJ578" s="1233"/>
      <c r="HK578" s="1233"/>
      <c r="HL578" s="1233"/>
      <c r="HM578" s="1233"/>
      <c r="HN578" s="1233"/>
      <c r="HO578" s="1233"/>
    </row>
    <row r="579" spans="32:223" s="325" customFormat="1" x14ac:dyDescent="0.2">
      <c r="AF579" s="932"/>
      <c r="AG579" s="932"/>
      <c r="AH579" s="932"/>
      <c r="AI579" s="932"/>
      <c r="AJ579" s="932"/>
      <c r="AK579" s="932"/>
      <c r="AL579" s="932"/>
      <c r="AM579" s="932"/>
      <c r="AN579" s="932"/>
      <c r="AP579" s="932"/>
      <c r="AQ579" s="932"/>
      <c r="AR579" s="932"/>
      <c r="AS579" s="932"/>
      <c r="AT579" s="932"/>
      <c r="AU579" s="932"/>
      <c r="AV579" s="932"/>
      <c r="AW579" s="932"/>
      <c r="AX579" s="932"/>
      <c r="BA579" s="1253"/>
      <c r="BB579" s="1253"/>
      <c r="BC579" s="1253"/>
      <c r="BE579" s="1233"/>
      <c r="BF579" s="1233"/>
      <c r="BG579" s="1233"/>
      <c r="BH579" s="1233"/>
      <c r="BI579" s="1233"/>
      <c r="BJ579" s="1233"/>
      <c r="BK579" s="1233"/>
      <c r="BL579" s="1233"/>
      <c r="BM579" s="1233"/>
      <c r="BN579" s="1233"/>
      <c r="BO579" s="1233"/>
      <c r="BP579" s="1233"/>
      <c r="BQ579" s="1233"/>
      <c r="BR579" s="1233"/>
      <c r="BS579" s="1233"/>
      <c r="BT579" s="1233"/>
      <c r="BU579" s="1233"/>
      <c r="BV579" s="1233"/>
      <c r="BW579" s="1233"/>
      <c r="BX579" s="1233"/>
      <c r="BY579" s="1233"/>
      <c r="BZ579" s="1233"/>
      <c r="CA579" s="1233"/>
      <c r="CB579" s="1233"/>
      <c r="CC579" s="1233"/>
      <c r="CD579" s="1233"/>
      <c r="CE579" s="1233"/>
      <c r="CF579" s="1233"/>
      <c r="CG579" s="1233"/>
      <c r="CH579" s="1233"/>
      <c r="CI579" s="1233"/>
      <c r="CJ579" s="1233"/>
      <c r="CK579" s="1233"/>
      <c r="CL579" s="1233"/>
      <c r="CM579" s="1233"/>
      <c r="CN579" s="1233"/>
      <c r="CO579" s="1233"/>
      <c r="CP579" s="1233"/>
      <c r="CQ579" s="1233"/>
      <c r="CR579" s="1233"/>
      <c r="CS579" s="1233"/>
      <c r="CT579" s="1233"/>
      <c r="CU579" s="1233"/>
      <c r="CV579" s="1233"/>
      <c r="CW579" s="1233"/>
      <c r="CX579" s="1233"/>
      <c r="CY579" s="1233"/>
      <c r="CZ579" s="1233"/>
      <c r="DA579" s="1233"/>
      <c r="DB579" s="1233"/>
      <c r="DC579" s="1233"/>
      <c r="DD579" s="1233"/>
      <c r="DE579" s="1233"/>
      <c r="DF579" s="1233"/>
      <c r="DG579" s="1233"/>
      <c r="DH579" s="1233"/>
      <c r="DI579" s="1233"/>
      <c r="DJ579" s="1233"/>
      <c r="DK579" s="1233"/>
      <c r="DL579" s="1233"/>
      <c r="DM579" s="1233"/>
      <c r="DN579" s="1233"/>
      <c r="DO579" s="1233"/>
      <c r="DP579" s="1233"/>
      <c r="DQ579" s="1233"/>
      <c r="DR579" s="1233"/>
      <c r="DS579" s="1233"/>
      <c r="DT579" s="1233"/>
      <c r="DU579" s="1233"/>
      <c r="DV579" s="1233"/>
      <c r="DW579" s="1233"/>
      <c r="DX579" s="1233"/>
      <c r="DY579" s="1233"/>
      <c r="DZ579" s="1233"/>
      <c r="EA579" s="1233"/>
      <c r="EB579" s="1233"/>
      <c r="EC579" s="1233"/>
      <c r="ED579" s="1233"/>
      <c r="EE579" s="1233"/>
      <c r="EF579" s="1233"/>
      <c r="EG579" s="1233"/>
      <c r="EH579" s="1253"/>
      <c r="EI579" s="1253"/>
      <c r="EJ579" s="1253"/>
      <c r="EK579" s="1253"/>
      <c r="EM579" s="1233"/>
      <c r="EN579" s="1233"/>
      <c r="EO579" s="1233"/>
      <c r="EP579" s="1233"/>
      <c r="EQ579" s="1233"/>
      <c r="ER579" s="1233"/>
      <c r="ES579" s="1233"/>
      <c r="ET579" s="1233"/>
      <c r="EU579" s="1233"/>
      <c r="EV579" s="1233"/>
      <c r="EW579" s="1233"/>
      <c r="EX579" s="1233"/>
      <c r="EY579" s="1233"/>
      <c r="EZ579" s="1233"/>
      <c r="FA579" s="1233"/>
      <c r="FB579" s="1233"/>
      <c r="FC579" s="1233"/>
      <c r="FD579" s="1233"/>
      <c r="FE579" s="1233"/>
      <c r="FF579" s="1233"/>
      <c r="FG579" s="1233"/>
      <c r="FH579" s="1233"/>
      <c r="FI579" s="1233"/>
      <c r="FJ579" s="1233"/>
      <c r="FK579" s="1233"/>
      <c r="FL579" s="1233"/>
      <c r="FM579" s="1233"/>
      <c r="FN579" s="1233"/>
      <c r="FO579" s="1233"/>
      <c r="FP579" s="1233"/>
      <c r="FQ579" s="1233"/>
      <c r="FR579" s="1233"/>
      <c r="FS579" s="1233"/>
      <c r="FT579" s="1233"/>
      <c r="FU579" s="1233"/>
      <c r="FV579" s="1233"/>
      <c r="FW579" s="1233"/>
      <c r="FX579" s="1233"/>
      <c r="FY579" s="1233"/>
      <c r="FZ579" s="1233"/>
      <c r="GA579" s="1233"/>
      <c r="GB579" s="1233"/>
      <c r="GC579" s="1233"/>
      <c r="GD579" s="1233"/>
      <c r="GE579" s="1233"/>
      <c r="GF579" s="1233"/>
      <c r="GG579" s="1233"/>
      <c r="GH579" s="1233"/>
      <c r="GI579" s="1233"/>
      <c r="GJ579" s="1233"/>
      <c r="GK579" s="1233"/>
      <c r="GL579" s="1233"/>
      <c r="GM579" s="1233"/>
      <c r="GN579" s="1233"/>
      <c r="GO579" s="1233"/>
      <c r="GP579" s="1233"/>
      <c r="GQ579" s="1233"/>
      <c r="GR579" s="1233"/>
      <c r="GS579" s="1233"/>
      <c r="GT579" s="1233"/>
      <c r="GU579" s="1233"/>
      <c r="GV579" s="1233"/>
      <c r="GW579" s="1233"/>
      <c r="GX579" s="1233"/>
      <c r="GY579" s="1233"/>
      <c r="GZ579" s="1233"/>
      <c r="HA579" s="1233"/>
      <c r="HB579" s="1233"/>
      <c r="HC579" s="1233"/>
      <c r="HD579" s="1233"/>
      <c r="HE579" s="1233"/>
      <c r="HF579" s="1233"/>
      <c r="HG579" s="1233"/>
      <c r="HH579" s="1233"/>
      <c r="HI579" s="1233"/>
      <c r="HJ579" s="1233"/>
      <c r="HK579" s="1233"/>
      <c r="HL579" s="1233"/>
      <c r="HM579" s="1233"/>
      <c r="HN579" s="1233"/>
      <c r="HO579" s="1233"/>
    </row>
    <row r="580" spans="32:223" s="325" customFormat="1" x14ac:dyDescent="0.2">
      <c r="AF580" s="932"/>
      <c r="AG580" s="932"/>
      <c r="AH580" s="932"/>
      <c r="AI580" s="932"/>
      <c r="AJ580" s="932"/>
      <c r="AK580" s="932"/>
      <c r="AL580" s="932"/>
      <c r="AM580" s="932"/>
      <c r="AN580" s="932"/>
      <c r="AP580" s="932"/>
      <c r="AQ580" s="932"/>
      <c r="AR580" s="932"/>
      <c r="AS580" s="932"/>
      <c r="AT580" s="932"/>
      <c r="AU580" s="932"/>
      <c r="AV580" s="932"/>
      <c r="AW580" s="932"/>
      <c r="AX580" s="932"/>
      <c r="BA580" s="1253"/>
      <c r="BB580" s="1253"/>
      <c r="BC580" s="1253"/>
      <c r="BE580" s="1233"/>
      <c r="BF580" s="1233"/>
      <c r="BG580" s="1233"/>
      <c r="BH580" s="1233"/>
      <c r="BI580" s="1233"/>
      <c r="BJ580" s="1233"/>
      <c r="BK580" s="1233"/>
      <c r="BL580" s="1233"/>
      <c r="BM580" s="1233"/>
      <c r="BN580" s="1233"/>
      <c r="BO580" s="1233"/>
      <c r="BP580" s="1233"/>
      <c r="BQ580" s="1233"/>
      <c r="BR580" s="1233"/>
      <c r="BS580" s="1233"/>
      <c r="BT580" s="1233"/>
      <c r="BU580" s="1233"/>
      <c r="BV580" s="1233"/>
      <c r="BW580" s="1233"/>
      <c r="BX580" s="1233"/>
      <c r="BY580" s="1233"/>
      <c r="BZ580" s="1233"/>
      <c r="CA580" s="1233"/>
      <c r="CB580" s="1233"/>
      <c r="CC580" s="1233"/>
      <c r="CD580" s="1233"/>
      <c r="CE580" s="1233"/>
      <c r="CF580" s="1233"/>
      <c r="CG580" s="1233"/>
      <c r="CH580" s="1233"/>
      <c r="CI580" s="1233"/>
      <c r="CJ580" s="1233"/>
      <c r="CK580" s="1233"/>
      <c r="CL580" s="1233"/>
      <c r="CM580" s="1233"/>
      <c r="CN580" s="1233"/>
      <c r="CO580" s="1233"/>
      <c r="CP580" s="1233"/>
      <c r="CQ580" s="1233"/>
      <c r="CR580" s="1233"/>
      <c r="CS580" s="1233"/>
      <c r="CT580" s="1233"/>
      <c r="CU580" s="1233"/>
      <c r="CV580" s="1233"/>
      <c r="CW580" s="1233"/>
      <c r="CX580" s="1233"/>
      <c r="CY580" s="1233"/>
      <c r="CZ580" s="1233"/>
      <c r="DA580" s="1233"/>
      <c r="DB580" s="1233"/>
      <c r="DC580" s="1233"/>
      <c r="DD580" s="1233"/>
      <c r="DE580" s="1233"/>
      <c r="DF580" s="1233"/>
      <c r="DG580" s="1233"/>
      <c r="DH580" s="1233"/>
      <c r="DI580" s="1233"/>
      <c r="DJ580" s="1233"/>
      <c r="DK580" s="1233"/>
      <c r="DL580" s="1233"/>
      <c r="DM580" s="1233"/>
      <c r="DN580" s="1233"/>
      <c r="DO580" s="1233"/>
      <c r="DP580" s="1233"/>
      <c r="DQ580" s="1233"/>
      <c r="DR580" s="1233"/>
      <c r="DS580" s="1233"/>
      <c r="DT580" s="1233"/>
      <c r="DU580" s="1233"/>
      <c r="DV580" s="1233"/>
      <c r="DW580" s="1233"/>
      <c r="DX580" s="1233"/>
      <c r="DY580" s="1233"/>
      <c r="DZ580" s="1233"/>
      <c r="EA580" s="1233"/>
      <c r="EB580" s="1233"/>
      <c r="EC580" s="1233"/>
      <c r="ED580" s="1233"/>
      <c r="EE580" s="1233"/>
      <c r="EF580" s="1233"/>
      <c r="EG580" s="1233"/>
      <c r="EH580" s="1253"/>
      <c r="EI580" s="1253"/>
      <c r="EJ580" s="1253"/>
      <c r="EK580" s="1253"/>
      <c r="EM580" s="1233"/>
      <c r="EN580" s="1233"/>
      <c r="EO580" s="1233"/>
      <c r="EP580" s="1233"/>
      <c r="EQ580" s="1233"/>
      <c r="ER580" s="1233"/>
      <c r="ES580" s="1233"/>
      <c r="ET580" s="1233"/>
      <c r="EU580" s="1233"/>
      <c r="EV580" s="1233"/>
      <c r="EW580" s="1233"/>
      <c r="EX580" s="1233"/>
      <c r="EY580" s="1233"/>
      <c r="EZ580" s="1233"/>
      <c r="FA580" s="1233"/>
      <c r="FB580" s="1233"/>
      <c r="FC580" s="1233"/>
      <c r="FD580" s="1233"/>
      <c r="FE580" s="1233"/>
      <c r="FF580" s="1233"/>
      <c r="FG580" s="1233"/>
      <c r="FH580" s="1233"/>
      <c r="FI580" s="1233"/>
      <c r="FJ580" s="1233"/>
      <c r="FK580" s="1233"/>
      <c r="FL580" s="1233"/>
      <c r="FM580" s="1233"/>
      <c r="FN580" s="1233"/>
      <c r="FO580" s="1233"/>
      <c r="FP580" s="1233"/>
      <c r="FQ580" s="1233"/>
      <c r="FR580" s="1233"/>
      <c r="FS580" s="1233"/>
      <c r="FT580" s="1233"/>
      <c r="FU580" s="1233"/>
      <c r="FV580" s="1233"/>
      <c r="FW580" s="1233"/>
      <c r="FX580" s="1233"/>
      <c r="FY580" s="1233"/>
      <c r="FZ580" s="1233"/>
      <c r="GA580" s="1233"/>
      <c r="GB580" s="1233"/>
      <c r="GC580" s="1233"/>
      <c r="GD580" s="1233"/>
      <c r="GE580" s="1233"/>
      <c r="GF580" s="1233"/>
      <c r="GG580" s="1233"/>
      <c r="GH580" s="1233"/>
      <c r="GI580" s="1233"/>
      <c r="GJ580" s="1233"/>
      <c r="GK580" s="1233"/>
      <c r="GL580" s="1233"/>
      <c r="GM580" s="1233"/>
      <c r="GN580" s="1233"/>
      <c r="GO580" s="1233"/>
      <c r="GP580" s="1233"/>
      <c r="GQ580" s="1233"/>
      <c r="GR580" s="1233"/>
      <c r="GS580" s="1233"/>
      <c r="GT580" s="1233"/>
      <c r="GU580" s="1233"/>
      <c r="GV580" s="1233"/>
      <c r="GW580" s="1233"/>
      <c r="GX580" s="1233"/>
      <c r="GY580" s="1233"/>
      <c r="GZ580" s="1233"/>
      <c r="HA580" s="1233"/>
      <c r="HB580" s="1233"/>
      <c r="HC580" s="1233"/>
      <c r="HD580" s="1233"/>
      <c r="HE580" s="1233"/>
      <c r="HF580" s="1233"/>
      <c r="HG580" s="1233"/>
      <c r="HH580" s="1233"/>
      <c r="HI580" s="1233"/>
      <c r="HJ580" s="1233"/>
      <c r="HK580" s="1233"/>
      <c r="HL580" s="1233"/>
      <c r="HM580" s="1233"/>
      <c r="HN580" s="1233"/>
      <c r="HO580" s="1233"/>
    </row>
    <row r="581" spans="32:223" s="325" customFormat="1" x14ac:dyDescent="0.2">
      <c r="AF581" s="932"/>
      <c r="AG581" s="932"/>
      <c r="AH581" s="932"/>
      <c r="AI581" s="932"/>
      <c r="AJ581" s="932"/>
      <c r="AK581" s="932"/>
      <c r="AL581" s="932"/>
      <c r="AM581" s="932"/>
      <c r="AN581" s="932"/>
      <c r="AP581" s="932"/>
      <c r="AQ581" s="932"/>
      <c r="AR581" s="932"/>
      <c r="AS581" s="932"/>
      <c r="AT581" s="932"/>
      <c r="AU581" s="932"/>
      <c r="AV581" s="932"/>
      <c r="AW581" s="932"/>
      <c r="AX581" s="932"/>
      <c r="BA581" s="1253"/>
      <c r="BB581" s="1253"/>
      <c r="BC581" s="1253"/>
      <c r="BE581" s="1233"/>
      <c r="BF581" s="1233"/>
      <c r="BG581" s="1233"/>
      <c r="BH581" s="1233"/>
      <c r="BI581" s="1233"/>
      <c r="BJ581" s="1233"/>
      <c r="BK581" s="1233"/>
      <c r="BL581" s="1233"/>
      <c r="BM581" s="1233"/>
      <c r="BN581" s="1233"/>
      <c r="BO581" s="1233"/>
      <c r="BP581" s="1233"/>
      <c r="BQ581" s="1233"/>
      <c r="BR581" s="1233"/>
      <c r="BS581" s="1233"/>
      <c r="BT581" s="1233"/>
      <c r="BU581" s="1233"/>
      <c r="BV581" s="1233"/>
      <c r="BW581" s="1233"/>
      <c r="BX581" s="1233"/>
      <c r="BY581" s="1233"/>
      <c r="BZ581" s="1233"/>
      <c r="CA581" s="1233"/>
      <c r="CB581" s="1233"/>
      <c r="CC581" s="1233"/>
      <c r="CD581" s="1233"/>
      <c r="CE581" s="1233"/>
      <c r="CF581" s="1233"/>
      <c r="CG581" s="1233"/>
      <c r="CH581" s="1233"/>
      <c r="CI581" s="1233"/>
      <c r="CJ581" s="1233"/>
      <c r="CK581" s="1233"/>
      <c r="CL581" s="1233"/>
      <c r="CM581" s="1233"/>
      <c r="CN581" s="1233"/>
      <c r="CO581" s="1233"/>
      <c r="CP581" s="1233"/>
      <c r="CQ581" s="1233"/>
      <c r="CR581" s="1233"/>
      <c r="CS581" s="1233"/>
      <c r="CT581" s="1233"/>
      <c r="CU581" s="1233"/>
      <c r="CV581" s="1233"/>
      <c r="CW581" s="1233"/>
      <c r="CX581" s="1233"/>
      <c r="CY581" s="1233"/>
      <c r="CZ581" s="1233"/>
      <c r="DA581" s="1233"/>
      <c r="DB581" s="1233"/>
      <c r="DC581" s="1233"/>
      <c r="DD581" s="1233"/>
      <c r="DE581" s="1233"/>
      <c r="DF581" s="1233"/>
      <c r="DG581" s="1233"/>
      <c r="DH581" s="1233"/>
      <c r="DI581" s="1233"/>
      <c r="DJ581" s="1233"/>
      <c r="DK581" s="1233"/>
      <c r="DL581" s="1233"/>
      <c r="DM581" s="1233"/>
      <c r="DN581" s="1233"/>
      <c r="DO581" s="1233"/>
      <c r="DP581" s="1233"/>
      <c r="DQ581" s="1233"/>
      <c r="DR581" s="1233"/>
      <c r="DS581" s="1233"/>
      <c r="DT581" s="1233"/>
      <c r="DU581" s="1233"/>
      <c r="DV581" s="1233"/>
      <c r="DW581" s="1233"/>
      <c r="DX581" s="1233"/>
      <c r="DY581" s="1233"/>
      <c r="DZ581" s="1233"/>
      <c r="EA581" s="1233"/>
      <c r="EB581" s="1233"/>
      <c r="EC581" s="1233"/>
      <c r="ED581" s="1233"/>
      <c r="EE581" s="1233"/>
      <c r="EF581" s="1233"/>
      <c r="EG581" s="1233"/>
      <c r="EH581" s="1253"/>
      <c r="EI581" s="1253"/>
      <c r="EJ581" s="1253"/>
      <c r="EK581" s="1253"/>
      <c r="EM581" s="1233"/>
      <c r="EN581" s="1233"/>
      <c r="EO581" s="1233"/>
      <c r="EP581" s="1233"/>
      <c r="EQ581" s="1233"/>
      <c r="ER581" s="1233"/>
      <c r="ES581" s="1233"/>
      <c r="ET581" s="1233"/>
      <c r="EU581" s="1233"/>
      <c r="EV581" s="1233"/>
      <c r="EW581" s="1233"/>
      <c r="EX581" s="1233"/>
      <c r="EY581" s="1233"/>
      <c r="EZ581" s="1233"/>
      <c r="FA581" s="1233"/>
      <c r="FB581" s="1233"/>
      <c r="FC581" s="1233"/>
      <c r="FD581" s="1233"/>
      <c r="FE581" s="1233"/>
      <c r="FF581" s="1233"/>
      <c r="FG581" s="1233"/>
      <c r="FH581" s="1233"/>
      <c r="FI581" s="1233"/>
      <c r="FJ581" s="1233"/>
      <c r="FK581" s="1233"/>
      <c r="FL581" s="1233"/>
      <c r="FM581" s="1233"/>
      <c r="FN581" s="1233"/>
      <c r="FO581" s="1233"/>
      <c r="FP581" s="1233"/>
      <c r="FQ581" s="1233"/>
      <c r="FR581" s="1233"/>
      <c r="FS581" s="1233"/>
      <c r="FT581" s="1233"/>
      <c r="FU581" s="1233"/>
      <c r="FV581" s="1233"/>
      <c r="FW581" s="1233"/>
      <c r="FX581" s="1233"/>
      <c r="FY581" s="1233"/>
      <c r="FZ581" s="1233"/>
      <c r="GA581" s="1233"/>
      <c r="GB581" s="1233"/>
      <c r="GC581" s="1233"/>
      <c r="GD581" s="1233"/>
      <c r="GE581" s="1233"/>
      <c r="GF581" s="1233"/>
      <c r="GG581" s="1233"/>
      <c r="GH581" s="1233"/>
      <c r="GI581" s="1233"/>
      <c r="GJ581" s="1233"/>
      <c r="GK581" s="1233"/>
      <c r="GL581" s="1233"/>
      <c r="GM581" s="1233"/>
      <c r="GN581" s="1233"/>
      <c r="GO581" s="1233"/>
      <c r="GP581" s="1233"/>
      <c r="GQ581" s="1233"/>
      <c r="GR581" s="1233"/>
      <c r="GS581" s="1233"/>
      <c r="GT581" s="1233"/>
      <c r="GU581" s="1233"/>
      <c r="GV581" s="1233"/>
      <c r="GW581" s="1233"/>
      <c r="GX581" s="1233"/>
      <c r="GY581" s="1233"/>
      <c r="GZ581" s="1233"/>
      <c r="HA581" s="1233"/>
      <c r="HB581" s="1233"/>
      <c r="HC581" s="1233"/>
      <c r="HD581" s="1233"/>
      <c r="HE581" s="1233"/>
      <c r="HF581" s="1233"/>
      <c r="HG581" s="1233"/>
      <c r="HH581" s="1233"/>
      <c r="HI581" s="1233"/>
      <c r="HJ581" s="1233"/>
      <c r="HK581" s="1233"/>
      <c r="HL581" s="1233"/>
      <c r="HM581" s="1233"/>
      <c r="HN581" s="1233"/>
      <c r="HO581" s="1233"/>
    </row>
    <row r="582" spans="32:223" s="325" customFormat="1" x14ac:dyDescent="0.2">
      <c r="AF582" s="932"/>
      <c r="AG582" s="932"/>
      <c r="AH582" s="932"/>
      <c r="AI582" s="932"/>
      <c r="AJ582" s="932"/>
      <c r="AK582" s="932"/>
      <c r="AL582" s="932"/>
      <c r="AM582" s="932"/>
      <c r="AN582" s="932"/>
      <c r="AP582" s="932"/>
      <c r="AQ582" s="932"/>
      <c r="AR582" s="932"/>
      <c r="AS582" s="932"/>
      <c r="AT582" s="932"/>
      <c r="AU582" s="932"/>
      <c r="AV582" s="932"/>
      <c r="AW582" s="932"/>
      <c r="AX582" s="932"/>
      <c r="BA582" s="1253"/>
      <c r="BB582" s="1253"/>
      <c r="BC582" s="1253"/>
      <c r="BE582" s="1233"/>
      <c r="BF582" s="1233"/>
      <c r="BG582" s="1233"/>
      <c r="BH582" s="1233"/>
      <c r="BI582" s="1233"/>
      <c r="BJ582" s="1233"/>
      <c r="BK582" s="1233"/>
      <c r="BL582" s="1233"/>
      <c r="BM582" s="1233"/>
      <c r="BN582" s="1233"/>
      <c r="BO582" s="1233"/>
      <c r="BP582" s="1233"/>
      <c r="BQ582" s="1233"/>
      <c r="BR582" s="1233"/>
      <c r="BS582" s="1233"/>
      <c r="BT582" s="1233"/>
      <c r="BU582" s="1233"/>
      <c r="BV582" s="1233"/>
      <c r="BW582" s="1233"/>
      <c r="BX582" s="1233"/>
      <c r="BY582" s="1233"/>
      <c r="BZ582" s="1233"/>
      <c r="CA582" s="1233"/>
      <c r="CB582" s="1233"/>
      <c r="CC582" s="1233"/>
      <c r="CD582" s="1233"/>
      <c r="CE582" s="1233"/>
      <c r="CF582" s="1233"/>
      <c r="CG582" s="1233"/>
      <c r="CH582" s="1233"/>
      <c r="CI582" s="1233"/>
      <c r="CJ582" s="1233"/>
      <c r="CK582" s="1233"/>
      <c r="CL582" s="1233"/>
      <c r="CM582" s="1233"/>
      <c r="CN582" s="1233"/>
      <c r="CO582" s="1233"/>
      <c r="CP582" s="1233"/>
      <c r="CQ582" s="1233"/>
      <c r="CR582" s="1233"/>
      <c r="CS582" s="1233"/>
      <c r="CT582" s="1233"/>
      <c r="CU582" s="1233"/>
      <c r="CV582" s="1233"/>
      <c r="CW582" s="1233"/>
      <c r="CX582" s="1233"/>
      <c r="CY582" s="1233"/>
      <c r="CZ582" s="1233"/>
      <c r="DA582" s="1233"/>
      <c r="DB582" s="1233"/>
      <c r="DC582" s="1233"/>
      <c r="DD582" s="1233"/>
      <c r="DE582" s="1233"/>
      <c r="DF582" s="1233"/>
      <c r="DG582" s="1233"/>
      <c r="DH582" s="1233"/>
      <c r="DI582" s="1233"/>
      <c r="DJ582" s="1233"/>
      <c r="DK582" s="1233"/>
      <c r="DL582" s="1233"/>
      <c r="DM582" s="1233"/>
      <c r="DN582" s="1233"/>
      <c r="DO582" s="1233"/>
      <c r="DP582" s="1233"/>
      <c r="DQ582" s="1233"/>
      <c r="DR582" s="1233"/>
      <c r="DS582" s="1233"/>
      <c r="DT582" s="1233"/>
      <c r="DU582" s="1233"/>
      <c r="DV582" s="1233"/>
      <c r="DW582" s="1233"/>
      <c r="DX582" s="1233"/>
      <c r="DY582" s="1233"/>
      <c r="DZ582" s="1233"/>
      <c r="EA582" s="1233"/>
      <c r="EB582" s="1233"/>
      <c r="EC582" s="1233"/>
      <c r="ED582" s="1233"/>
      <c r="EE582" s="1233"/>
      <c r="EF582" s="1233"/>
      <c r="EG582" s="1233"/>
      <c r="EH582" s="1253"/>
      <c r="EI582" s="1253"/>
      <c r="EJ582" s="1253"/>
      <c r="EK582" s="1253"/>
      <c r="EM582" s="1233"/>
      <c r="EN582" s="1233"/>
      <c r="EO582" s="1233"/>
      <c r="EP582" s="1233"/>
      <c r="EQ582" s="1233"/>
      <c r="ER582" s="1233"/>
      <c r="ES582" s="1233"/>
      <c r="ET582" s="1233"/>
      <c r="EU582" s="1233"/>
      <c r="EV582" s="1233"/>
      <c r="EW582" s="1233"/>
      <c r="EX582" s="1233"/>
      <c r="EY582" s="1233"/>
      <c r="EZ582" s="1233"/>
      <c r="FA582" s="1233"/>
      <c r="FB582" s="1233"/>
      <c r="FC582" s="1233"/>
      <c r="FD582" s="1233"/>
      <c r="FE582" s="1233"/>
      <c r="FF582" s="1233"/>
      <c r="FG582" s="1233"/>
      <c r="FH582" s="1233"/>
      <c r="FI582" s="1233"/>
      <c r="FJ582" s="1233"/>
      <c r="FK582" s="1233"/>
      <c r="FL582" s="1233"/>
      <c r="FM582" s="1233"/>
      <c r="FN582" s="1233"/>
      <c r="FO582" s="1233"/>
      <c r="FP582" s="1233"/>
      <c r="FQ582" s="1233"/>
      <c r="FR582" s="1233"/>
      <c r="FS582" s="1233"/>
      <c r="FT582" s="1233"/>
      <c r="FU582" s="1233"/>
      <c r="FV582" s="1233"/>
      <c r="FW582" s="1233"/>
      <c r="FX582" s="1233"/>
      <c r="FY582" s="1233"/>
      <c r="FZ582" s="1233"/>
      <c r="GA582" s="1233"/>
      <c r="GB582" s="1233"/>
      <c r="GC582" s="1233"/>
      <c r="GD582" s="1233"/>
      <c r="GE582" s="1233"/>
      <c r="GF582" s="1233"/>
      <c r="GG582" s="1233"/>
      <c r="GH582" s="1233"/>
      <c r="GI582" s="1233"/>
      <c r="GJ582" s="1233"/>
      <c r="GK582" s="1233"/>
      <c r="GL582" s="1233"/>
      <c r="GM582" s="1233"/>
      <c r="GN582" s="1233"/>
      <c r="GO582" s="1233"/>
      <c r="GP582" s="1233"/>
      <c r="GQ582" s="1233"/>
      <c r="GR582" s="1233"/>
      <c r="GS582" s="1233"/>
      <c r="GT582" s="1233"/>
      <c r="GU582" s="1233"/>
      <c r="GV582" s="1233"/>
      <c r="GW582" s="1233"/>
      <c r="GX582" s="1233"/>
      <c r="GY582" s="1233"/>
      <c r="GZ582" s="1233"/>
      <c r="HA582" s="1233"/>
      <c r="HB582" s="1233"/>
      <c r="HC582" s="1233"/>
      <c r="HD582" s="1233"/>
      <c r="HE582" s="1233"/>
      <c r="HF582" s="1233"/>
      <c r="HG582" s="1233"/>
      <c r="HH582" s="1233"/>
      <c r="HI582" s="1233"/>
      <c r="HJ582" s="1233"/>
      <c r="HK582" s="1233"/>
      <c r="HL582" s="1233"/>
      <c r="HM582" s="1233"/>
      <c r="HN582" s="1233"/>
      <c r="HO582" s="1233"/>
    </row>
    <row r="583" spans="32:223" s="325" customFormat="1" x14ac:dyDescent="0.2">
      <c r="AF583" s="932"/>
      <c r="AG583" s="932"/>
      <c r="AH583" s="932"/>
      <c r="AI583" s="932"/>
      <c r="AJ583" s="932"/>
      <c r="AK583" s="932"/>
      <c r="AL583" s="932"/>
      <c r="AM583" s="932"/>
      <c r="AN583" s="932"/>
      <c r="AP583" s="932"/>
      <c r="AQ583" s="932"/>
      <c r="AR583" s="932"/>
      <c r="AS583" s="932"/>
      <c r="AT583" s="932"/>
      <c r="AU583" s="932"/>
      <c r="AV583" s="932"/>
      <c r="AW583" s="932"/>
      <c r="AX583" s="932"/>
      <c r="BA583" s="1253"/>
      <c r="BB583" s="1253"/>
      <c r="BC583" s="1253"/>
      <c r="BE583" s="1233"/>
      <c r="BF583" s="1233"/>
      <c r="BG583" s="1233"/>
      <c r="BH583" s="1233"/>
      <c r="BI583" s="1233"/>
      <c r="BJ583" s="1233"/>
      <c r="BK583" s="1233"/>
      <c r="BL583" s="1233"/>
      <c r="BM583" s="1233"/>
      <c r="BN583" s="1233"/>
      <c r="BO583" s="1233"/>
      <c r="BP583" s="1233"/>
      <c r="BQ583" s="1233"/>
      <c r="BR583" s="1233"/>
      <c r="BS583" s="1233"/>
      <c r="BT583" s="1233"/>
      <c r="BU583" s="1233"/>
      <c r="BV583" s="1233"/>
      <c r="BW583" s="1233"/>
      <c r="BX583" s="1233"/>
      <c r="BY583" s="1233"/>
      <c r="BZ583" s="1233"/>
      <c r="CA583" s="1233"/>
      <c r="CB583" s="1233"/>
      <c r="CC583" s="1233"/>
      <c r="CD583" s="1233"/>
      <c r="CE583" s="1233"/>
      <c r="CF583" s="1233"/>
      <c r="CG583" s="1233"/>
      <c r="CH583" s="1233"/>
      <c r="CI583" s="1233"/>
      <c r="CJ583" s="1233"/>
      <c r="CK583" s="1233"/>
      <c r="CL583" s="1233"/>
      <c r="CM583" s="1233"/>
      <c r="CN583" s="1233"/>
      <c r="CO583" s="1233"/>
      <c r="CP583" s="1233"/>
      <c r="CQ583" s="1233"/>
      <c r="CR583" s="1233"/>
      <c r="CS583" s="1233"/>
      <c r="CT583" s="1233"/>
      <c r="CU583" s="1233"/>
      <c r="CV583" s="1233"/>
      <c r="CW583" s="1233"/>
      <c r="CX583" s="1233"/>
      <c r="CY583" s="1233"/>
      <c r="CZ583" s="1233"/>
      <c r="DA583" s="1233"/>
      <c r="DB583" s="1233"/>
      <c r="DC583" s="1233"/>
      <c r="DD583" s="1233"/>
      <c r="DE583" s="1233"/>
      <c r="DF583" s="1233"/>
      <c r="DG583" s="1233"/>
      <c r="DH583" s="1233"/>
      <c r="DI583" s="1233"/>
      <c r="DJ583" s="1233"/>
      <c r="DK583" s="1233"/>
      <c r="DL583" s="1233"/>
      <c r="DM583" s="1233"/>
      <c r="DN583" s="1233"/>
      <c r="DO583" s="1233"/>
      <c r="DP583" s="1233"/>
      <c r="DQ583" s="1233"/>
      <c r="DR583" s="1233"/>
      <c r="DS583" s="1233"/>
      <c r="DT583" s="1233"/>
      <c r="DU583" s="1233"/>
      <c r="DV583" s="1233"/>
      <c r="DW583" s="1233"/>
      <c r="DX583" s="1233"/>
      <c r="DY583" s="1233"/>
      <c r="DZ583" s="1233"/>
      <c r="EA583" s="1233"/>
      <c r="EB583" s="1233"/>
      <c r="EC583" s="1233"/>
      <c r="ED583" s="1233"/>
      <c r="EE583" s="1233"/>
      <c r="EF583" s="1233"/>
      <c r="EG583" s="1233"/>
      <c r="EH583" s="1253"/>
      <c r="EI583" s="1253"/>
      <c r="EJ583" s="1253"/>
      <c r="EK583" s="1253"/>
      <c r="EM583" s="1233"/>
      <c r="EN583" s="1233"/>
      <c r="EO583" s="1233"/>
      <c r="EP583" s="1233"/>
      <c r="EQ583" s="1233"/>
      <c r="ER583" s="1233"/>
      <c r="ES583" s="1233"/>
      <c r="ET583" s="1233"/>
      <c r="EU583" s="1233"/>
      <c r="EV583" s="1233"/>
      <c r="EW583" s="1233"/>
      <c r="EX583" s="1233"/>
      <c r="EY583" s="1233"/>
      <c r="EZ583" s="1233"/>
      <c r="FA583" s="1233"/>
      <c r="FB583" s="1233"/>
      <c r="FC583" s="1233"/>
      <c r="FD583" s="1233"/>
      <c r="FE583" s="1233"/>
      <c r="FF583" s="1233"/>
      <c r="FG583" s="1233"/>
      <c r="FH583" s="1233"/>
      <c r="FI583" s="1233"/>
      <c r="FJ583" s="1233"/>
      <c r="FK583" s="1233"/>
      <c r="FL583" s="1233"/>
      <c r="FM583" s="1233"/>
      <c r="FN583" s="1233"/>
      <c r="FO583" s="1233"/>
      <c r="FP583" s="1233"/>
      <c r="FQ583" s="1233"/>
      <c r="FR583" s="1233"/>
      <c r="FS583" s="1233"/>
      <c r="FT583" s="1233"/>
      <c r="FU583" s="1233"/>
      <c r="FV583" s="1233"/>
      <c r="FW583" s="1233"/>
      <c r="FX583" s="1233"/>
      <c r="FY583" s="1233"/>
      <c r="FZ583" s="1233"/>
      <c r="GA583" s="1233"/>
      <c r="GB583" s="1233"/>
      <c r="GC583" s="1233"/>
      <c r="GD583" s="1233"/>
      <c r="GE583" s="1233"/>
      <c r="GF583" s="1233"/>
      <c r="GG583" s="1233"/>
      <c r="GH583" s="1233"/>
      <c r="GI583" s="1233"/>
      <c r="GJ583" s="1233"/>
      <c r="GK583" s="1233"/>
      <c r="GL583" s="1233"/>
      <c r="GM583" s="1233"/>
      <c r="GN583" s="1233"/>
      <c r="GO583" s="1233"/>
      <c r="GP583" s="1233"/>
      <c r="GQ583" s="1233"/>
      <c r="GR583" s="1233"/>
      <c r="GS583" s="1233"/>
      <c r="GT583" s="1233"/>
      <c r="GU583" s="1233"/>
      <c r="GV583" s="1233"/>
      <c r="GW583" s="1233"/>
      <c r="GX583" s="1233"/>
      <c r="GY583" s="1233"/>
      <c r="GZ583" s="1233"/>
      <c r="HA583" s="1233"/>
      <c r="HB583" s="1233"/>
      <c r="HC583" s="1233"/>
      <c r="HD583" s="1233"/>
      <c r="HE583" s="1233"/>
      <c r="HF583" s="1233"/>
      <c r="HG583" s="1233"/>
      <c r="HH583" s="1233"/>
      <c r="HI583" s="1233"/>
      <c r="HJ583" s="1233"/>
      <c r="HK583" s="1233"/>
      <c r="HL583" s="1233"/>
      <c r="HM583" s="1233"/>
      <c r="HN583" s="1233"/>
      <c r="HO583" s="1233"/>
    </row>
    <row r="584" spans="32:223" s="325" customFormat="1" x14ac:dyDescent="0.2">
      <c r="AF584" s="932"/>
      <c r="AG584" s="932"/>
      <c r="AH584" s="932"/>
      <c r="AI584" s="932"/>
      <c r="AJ584" s="932"/>
      <c r="AK584" s="932"/>
      <c r="AL584" s="932"/>
      <c r="AM584" s="932"/>
      <c r="AN584" s="932"/>
      <c r="AP584" s="932"/>
      <c r="AQ584" s="932"/>
      <c r="AR584" s="932"/>
      <c r="AS584" s="932"/>
      <c r="AT584" s="932"/>
      <c r="AU584" s="932"/>
      <c r="AV584" s="932"/>
      <c r="AW584" s="932"/>
      <c r="AX584" s="932"/>
      <c r="BA584" s="1253"/>
      <c r="BB584" s="1253"/>
      <c r="BC584" s="1253"/>
      <c r="BE584" s="1233"/>
      <c r="BF584" s="1233"/>
      <c r="BG584" s="1233"/>
      <c r="BH584" s="1233"/>
      <c r="BI584" s="1233"/>
      <c r="BJ584" s="1233"/>
      <c r="BK584" s="1233"/>
      <c r="BL584" s="1233"/>
      <c r="BM584" s="1233"/>
      <c r="BN584" s="1233"/>
      <c r="BO584" s="1233"/>
      <c r="BP584" s="1233"/>
      <c r="BQ584" s="1233"/>
      <c r="BR584" s="1233"/>
      <c r="BS584" s="1233"/>
      <c r="BT584" s="1233"/>
      <c r="BU584" s="1233"/>
      <c r="BV584" s="1233"/>
      <c r="BW584" s="1233"/>
      <c r="BX584" s="1233"/>
      <c r="BY584" s="1233"/>
      <c r="BZ584" s="1233"/>
      <c r="CA584" s="1233"/>
      <c r="CB584" s="1233"/>
      <c r="CC584" s="1233"/>
      <c r="CD584" s="1233"/>
      <c r="CE584" s="1233"/>
      <c r="CF584" s="1233"/>
      <c r="CG584" s="1233"/>
      <c r="CH584" s="1233"/>
      <c r="CI584" s="1233"/>
      <c r="CJ584" s="1233"/>
      <c r="CK584" s="1233"/>
      <c r="CL584" s="1233"/>
      <c r="CM584" s="1233"/>
      <c r="CN584" s="1233"/>
      <c r="CO584" s="1233"/>
      <c r="CP584" s="1233"/>
      <c r="CQ584" s="1233"/>
      <c r="CR584" s="1233"/>
      <c r="CS584" s="1233"/>
      <c r="CT584" s="1233"/>
      <c r="CU584" s="1233"/>
      <c r="CV584" s="1233"/>
      <c r="CW584" s="1233"/>
      <c r="CX584" s="1233"/>
      <c r="CY584" s="1233"/>
      <c r="CZ584" s="1233"/>
      <c r="DA584" s="1233"/>
      <c r="DB584" s="1233"/>
      <c r="DC584" s="1233"/>
      <c r="DD584" s="1233"/>
      <c r="DE584" s="1233"/>
      <c r="DF584" s="1233"/>
      <c r="DG584" s="1233"/>
      <c r="DH584" s="1233"/>
      <c r="DI584" s="1233"/>
      <c r="DJ584" s="1233"/>
      <c r="DK584" s="1233"/>
      <c r="DL584" s="1233"/>
      <c r="DM584" s="1233"/>
      <c r="DN584" s="1233"/>
      <c r="DO584" s="1233"/>
      <c r="DP584" s="1233"/>
      <c r="DQ584" s="1233"/>
      <c r="DR584" s="1233"/>
      <c r="DS584" s="1233"/>
      <c r="DT584" s="1233"/>
      <c r="DU584" s="1233"/>
      <c r="DV584" s="1233"/>
      <c r="DW584" s="1233"/>
      <c r="DX584" s="1233"/>
      <c r="DY584" s="1233"/>
      <c r="DZ584" s="1233"/>
      <c r="EA584" s="1233"/>
      <c r="EB584" s="1233"/>
      <c r="EC584" s="1233"/>
      <c r="ED584" s="1233"/>
      <c r="EE584" s="1233"/>
      <c r="EF584" s="1233"/>
      <c r="EG584" s="1233"/>
      <c r="EH584" s="1253"/>
      <c r="EI584" s="1253"/>
      <c r="EJ584" s="1253"/>
      <c r="EK584" s="1253"/>
      <c r="EM584" s="1233"/>
      <c r="EN584" s="1233"/>
      <c r="EO584" s="1233"/>
      <c r="EP584" s="1233"/>
      <c r="EQ584" s="1233"/>
      <c r="ER584" s="1233"/>
      <c r="ES584" s="1233"/>
      <c r="ET584" s="1233"/>
      <c r="EU584" s="1233"/>
      <c r="EV584" s="1233"/>
      <c r="EW584" s="1233"/>
      <c r="EX584" s="1233"/>
      <c r="EY584" s="1233"/>
      <c r="EZ584" s="1233"/>
      <c r="FA584" s="1233"/>
      <c r="FB584" s="1233"/>
      <c r="FC584" s="1233"/>
      <c r="FD584" s="1233"/>
      <c r="FE584" s="1233"/>
      <c r="FF584" s="1233"/>
      <c r="FG584" s="1233"/>
      <c r="FH584" s="1233"/>
      <c r="FI584" s="1233"/>
      <c r="FJ584" s="1233"/>
      <c r="FK584" s="1233"/>
      <c r="FL584" s="1233"/>
      <c r="FM584" s="1233"/>
      <c r="FN584" s="1233"/>
      <c r="FO584" s="1233"/>
      <c r="FP584" s="1233"/>
      <c r="FQ584" s="1233"/>
      <c r="FR584" s="1233"/>
      <c r="FS584" s="1233"/>
      <c r="FT584" s="1233"/>
      <c r="FU584" s="1233"/>
      <c r="FV584" s="1233"/>
      <c r="FW584" s="1233"/>
      <c r="FX584" s="1233"/>
      <c r="FY584" s="1233"/>
      <c r="FZ584" s="1233"/>
      <c r="GA584" s="1233"/>
      <c r="GB584" s="1233"/>
      <c r="GC584" s="1233"/>
      <c r="GD584" s="1233"/>
      <c r="GE584" s="1233"/>
      <c r="GF584" s="1233"/>
      <c r="GG584" s="1233"/>
      <c r="GH584" s="1233"/>
      <c r="GI584" s="1233"/>
      <c r="GJ584" s="1233"/>
      <c r="GK584" s="1233"/>
      <c r="GL584" s="1233"/>
      <c r="GM584" s="1233"/>
      <c r="GN584" s="1233"/>
      <c r="GO584" s="1233"/>
      <c r="GP584" s="1233"/>
      <c r="GQ584" s="1233"/>
      <c r="GR584" s="1233"/>
      <c r="GS584" s="1233"/>
      <c r="GT584" s="1233"/>
      <c r="GU584" s="1233"/>
      <c r="GV584" s="1233"/>
      <c r="GW584" s="1233"/>
      <c r="GX584" s="1233"/>
      <c r="GY584" s="1233"/>
      <c r="GZ584" s="1233"/>
      <c r="HA584" s="1233"/>
      <c r="HB584" s="1233"/>
      <c r="HC584" s="1233"/>
      <c r="HD584" s="1233"/>
      <c r="HE584" s="1233"/>
      <c r="HF584" s="1233"/>
      <c r="HG584" s="1233"/>
      <c r="HH584" s="1233"/>
      <c r="HI584" s="1233"/>
      <c r="HJ584" s="1233"/>
      <c r="HK584" s="1233"/>
      <c r="HL584" s="1233"/>
      <c r="HM584" s="1233"/>
      <c r="HN584" s="1233"/>
      <c r="HO584" s="1233"/>
    </row>
    <row r="585" spans="32:223" s="325" customFormat="1" x14ac:dyDescent="0.2">
      <c r="AF585" s="932"/>
      <c r="AG585" s="932"/>
      <c r="AH585" s="932"/>
      <c r="AI585" s="932"/>
      <c r="AJ585" s="932"/>
      <c r="AK585" s="932"/>
      <c r="AL585" s="932"/>
      <c r="AM585" s="932"/>
      <c r="AN585" s="932"/>
      <c r="AP585" s="932"/>
      <c r="AQ585" s="932"/>
      <c r="AR585" s="932"/>
      <c r="AS585" s="932"/>
      <c r="AT585" s="932"/>
      <c r="AU585" s="932"/>
      <c r="AV585" s="932"/>
      <c r="AW585" s="932"/>
      <c r="AX585" s="932"/>
      <c r="BA585" s="1253"/>
      <c r="BB585" s="1253"/>
      <c r="BC585" s="1253"/>
      <c r="BE585" s="1233"/>
      <c r="BF585" s="1233"/>
      <c r="BG585" s="1233"/>
      <c r="BH585" s="1233"/>
      <c r="BI585" s="1233"/>
      <c r="BJ585" s="1233"/>
      <c r="BK585" s="1233"/>
      <c r="BL585" s="1233"/>
      <c r="BM585" s="1233"/>
      <c r="BN585" s="1233"/>
      <c r="BO585" s="1233"/>
      <c r="BP585" s="1233"/>
      <c r="BQ585" s="1233"/>
      <c r="BR585" s="1233"/>
      <c r="BS585" s="1233"/>
      <c r="BT585" s="1233"/>
      <c r="BU585" s="1233"/>
      <c r="BV585" s="1233"/>
      <c r="BW585" s="1233"/>
      <c r="BX585" s="1233"/>
      <c r="BY585" s="1233"/>
      <c r="BZ585" s="1233"/>
      <c r="CA585" s="1233"/>
      <c r="CB585" s="1233"/>
      <c r="CC585" s="1233"/>
      <c r="CD585" s="1233"/>
      <c r="CE585" s="1233"/>
      <c r="CF585" s="1233"/>
      <c r="CG585" s="1233"/>
      <c r="CH585" s="1233"/>
      <c r="CI585" s="1233"/>
      <c r="CJ585" s="1233"/>
      <c r="CK585" s="1233"/>
      <c r="CL585" s="1233"/>
      <c r="CM585" s="1233"/>
      <c r="CN585" s="1233"/>
      <c r="CO585" s="1233"/>
      <c r="CP585" s="1233"/>
      <c r="CQ585" s="1233"/>
      <c r="CR585" s="1233"/>
      <c r="CS585" s="1233"/>
      <c r="CT585" s="1233"/>
      <c r="CU585" s="1233"/>
      <c r="CV585" s="1233"/>
      <c r="CW585" s="1233"/>
      <c r="CX585" s="1233"/>
      <c r="CY585" s="1233"/>
      <c r="CZ585" s="1233"/>
      <c r="DA585" s="1233"/>
      <c r="DB585" s="1233"/>
      <c r="DC585" s="1233"/>
      <c r="DD585" s="1233"/>
      <c r="DE585" s="1233"/>
      <c r="DF585" s="1233"/>
      <c r="DG585" s="1233"/>
      <c r="DH585" s="1233"/>
      <c r="DI585" s="1233"/>
      <c r="DJ585" s="1233"/>
      <c r="DK585" s="1233"/>
      <c r="DL585" s="1233"/>
      <c r="DM585" s="1233"/>
      <c r="DN585" s="1233"/>
      <c r="DO585" s="1233"/>
      <c r="DP585" s="1233"/>
      <c r="DQ585" s="1233"/>
      <c r="DR585" s="1233"/>
      <c r="DS585" s="1233"/>
      <c r="DT585" s="1233"/>
      <c r="DU585" s="1233"/>
      <c r="DV585" s="1233"/>
      <c r="DW585" s="1233"/>
      <c r="DX585" s="1233"/>
      <c r="DY585" s="1233"/>
      <c r="DZ585" s="1233"/>
      <c r="EA585" s="1233"/>
      <c r="EB585" s="1233"/>
      <c r="EC585" s="1233"/>
      <c r="ED585" s="1233"/>
      <c r="EE585" s="1233"/>
      <c r="EF585" s="1233"/>
      <c r="EG585" s="1233"/>
      <c r="EH585" s="1253"/>
      <c r="EI585" s="1253"/>
      <c r="EJ585" s="1253"/>
      <c r="EK585" s="1253"/>
      <c r="EM585" s="1233"/>
      <c r="EN585" s="1233"/>
      <c r="EO585" s="1233"/>
      <c r="EP585" s="1233"/>
      <c r="EQ585" s="1233"/>
      <c r="ER585" s="1233"/>
      <c r="ES585" s="1233"/>
      <c r="ET585" s="1233"/>
      <c r="EU585" s="1233"/>
      <c r="EV585" s="1233"/>
      <c r="EW585" s="1233"/>
      <c r="EX585" s="1233"/>
      <c r="EY585" s="1233"/>
      <c r="EZ585" s="1233"/>
      <c r="FA585" s="1233"/>
      <c r="FB585" s="1233"/>
      <c r="FC585" s="1233"/>
      <c r="FD585" s="1233"/>
      <c r="FE585" s="1233"/>
      <c r="FF585" s="1233"/>
      <c r="FG585" s="1233"/>
      <c r="FH585" s="1233"/>
      <c r="FI585" s="1233"/>
      <c r="FJ585" s="1233"/>
      <c r="FK585" s="1233"/>
      <c r="FL585" s="1233"/>
      <c r="FM585" s="1233"/>
      <c r="FN585" s="1233"/>
      <c r="FO585" s="1233"/>
      <c r="FP585" s="1233"/>
      <c r="FQ585" s="1233"/>
      <c r="FR585" s="1233"/>
      <c r="FS585" s="1233"/>
      <c r="FT585" s="1233"/>
      <c r="FU585" s="1233"/>
      <c r="FV585" s="1233"/>
      <c r="FW585" s="1233"/>
      <c r="FX585" s="1233"/>
      <c r="FY585" s="1233"/>
      <c r="FZ585" s="1233"/>
      <c r="GA585" s="1233"/>
      <c r="GB585" s="1233"/>
      <c r="GC585" s="1233"/>
      <c r="GD585" s="1233"/>
      <c r="GE585" s="1233"/>
      <c r="GF585" s="1233"/>
      <c r="GG585" s="1233"/>
      <c r="GH585" s="1233"/>
      <c r="GI585" s="1233"/>
      <c r="GJ585" s="1233"/>
      <c r="GK585" s="1233"/>
      <c r="GL585" s="1233"/>
      <c r="GM585" s="1233"/>
      <c r="GN585" s="1233"/>
      <c r="GO585" s="1233"/>
      <c r="GP585" s="1233"/>
      <c r="GQ585" s="1233"/>
      <c r="GR585" s="1233"/>
      <c r="GS585" s="1233"/>
      <c r="GT585" s="1233"/>
      <c r="GU585" s="1233"/>
      <c r="GV585" s="1233"/>
      <c r="GW585" s="1233"/>
      <c r="GX585" s="1233"/>
      <c r="GY585" s="1233"/>
      <c r="GZ585" s="1233"/>
      <c r="HA585" s="1233"/>
      <c r="HB585" s="1233"/>
      <c r="HC585" s="1233"/>
      <c r="HD585" s="1233"/>
      <c r="HE585" s="1233"/>
      <c r="HF585" s="1233"/>
      <c r="HG585" s="1233"/>
      <c r="HH585" s="1233"/>
      <c r="HI585" s="1233"/>
      <c r="HJ585" s="1233"/>
      <c r="HK585" s="1233"/>
      <c r="HL585" s="1233"/>
      <c r="HM585" s="1233"/>
      <c r="HN585" s="1233"/>
      <c r="HO585" s="1233"/>
    </row>
    <row r="586" spans="32:223" s="325" customFormat="1" x14ac:dyDescent="0.2">
      <c r="AF586" s="932"/>
      <c r="AG586" s="932"/>
      <c r="AH586" s="932"/>
      <c r="AI586" s="932"/>
      <c r="AJ586" s="932"/>
      <c r="AK586" s="932"/>
      <c r="AL586" s="932"/>
      <c r="AM586" s="932"/>
      <c r="AN586" s="932"/>
      <c r="AP586" s="932"/>
      <c r="AQ586" s="932"/>
      <c r="AR586" s="932"/>
      <c r="AS586" s="932"/>
      <c r="AT586" s="932"/>
      <c r="AU586" s="932"/>
      <c r="AV586" s="932"/>
      <c r="AW586" s="932"/>
      <c r="AX586" s="932"/>
      <c r="BA586" s="1253"/>
      <c r="BB586" s="1253"/>
      <c r="BC586" s="1253"/>
      <c r="BE586" s="1233"/>
      <c r="BF586" s="1233"/>
      <c r="BG586" s="1233"/>
      <c r="BH586" s="1233"/>
      <c r="BI586" s="1233"/>
      <c r="BJ586" s="1233"/>
      <c r="BK586" s="1233"/>
      <c r="BL586" s="1233"/>
      <c r="BM586" s="1233"/>
      <c r="BN586" s="1233"/>
      <c r="BO586" s="1233"/>
      <c r="BP586" s="1233"/>
      <c r="BQ586" s="1233"/>
      <c r="BR586" s="1233"/>
      <c r="BS586" s="1233"/>
      <c r="BT586" s="1233"/>
      <c r="BU586" s="1233"/>
      <c r="BV586" s="1233"/>
      <c r="BW586" s="1233"/>
      <c r="BX586" s="1233"/>
      <c r="BY586" s="1233"/>
      <c r="BZ586" s="1233"/>
      <c r="CA586" s="1233"/>
      <c r="CB586" s="1233"/>
      <c r="CC586" s="1233"/>
      <c r="CD586" s="1233"/>
      <c r="CE586" s="1233"/>
      <c r="CF586" s="1233"/>
      <c r="CG586" s="1233"/>
      <c r="CH586" s="1233"/>
      <c r="CI586" s="1233"/>
      <c r="CJ586" s="1233"/>
      <c r="CK586" s="1233"/>
      <c r="CL586" s="1233"/>
      <c r="CM586" s="1233"/>
      <c r="CN586" s="1233"/>
      <c r="CO586" s="1233"/>
      <c r="CP586" s="1233"/>
      <c r="CQ586" s="1233"/>
      <c r="CR586" s="1233"/>
      <c r="CS586" s="1233"/>
      <c r="CT586" s="1233"/>
      <c r="CU586" s="1233"/>
      <c r="CV586" s="1233"/>
      <c r="CW586" s="1233"/>
      <c r="CX586" s="1233"/>
      <c r="CY586" s="1233"/>
      <c r="CZ586" s="1233"/>
      <c r="DA586" s="1233"/>
      <c r="DB586" s="1233"/>
      <c r="DC586" s="1233"/>
      <c r="DD586" s="1233"/>
      <c r="DE586" s="1233"/>
      <c r="DF586" s="1233"/>
      <c r="DG586" s="1233"/>
      <c r="DH586" s="1233"/>
      <c r="DI586" s="1233"/>
      <c r="DJ586" s="1233"/>
      <c r="DK586" s="1233"/>
      <c r="DL586" s="1233"/>
      <c r="DM586" s="1233"/>
      <c r="DN586" s="1233"/>
      <c r="DO586" s="1233"/>
      <c r="DP586" s="1233"/>
      <c r="DQ586" s="1233"/>
      <c r="DR586" s="1233"/>
      <c r="DS586" s="1233"/>
      <c r="DT586" s="1233"/>
      <c r="DU586" s="1233"/>
      <c r="DV586" s="1233"/>
      <c r="DW586" s="1233"/>
      <c r="DX586" s="1233"/>
      <c r="DY586" s="1233"/>
      <c r="DZ586" s="1233"/>
      <c r="EA586" s="1233"/>
      <c r="EB586" s="1233"/>
      <c r="EC586" s="1233"/>
      <c r="ED586" s="1233"/>
      <c r="EE586" s="1233"/>
      <c r="EF586" s="1233"/>
      <c r="EG586" s="1233"/>
      <c r="EH586" s="1253"/>
      <c r="EI586" s="1253"/>
      <c r="EJ586" s="1253"/>
      <c r="EK586" s="1253"/>
      <c r="EM586" s="1233"/>
      <c r="EN586" s="1233"/>
      <c r="EO586" s="1233"/>
      <c r="EP586" s="1233"/>
      <c r="EQ586" s="1233"/>
      <c r="ER586" s="1233"/>
      <c r="ES586" s="1233"/>
      <c r="ET586" s="1233"/>
      <c r="EU586" s="1233"/>
      <c r="EV586" s="1233"/>
      <c r="EW586" s="1233"/>
      <c r="EX586" s="1233"/>
      <c r="EY586" s="1233"/>
      <c r="EZ586" s="1233"/>
      <c r="FA586" s="1233"/>
      <c r="FB586" s="1233"/>
      <c r="FC586" s="1233"/>
      <c r="FD586" s="1233"/>
      <c r="FE586" s="1233"/>
      <c r="FF586" s="1233"/>
      <c r="FG586" s="1233"/>
      <c r="FH586" s="1233"/>
      <c r="FI586" s="1233"/>
      <c r="FJ586" s="1233"/>
      <c r="FK586" s="1233"/>
      <c r="FL586" s="1233"/>
      <c r="FM586" s="1233"/>
      <c r="FN586" s="1233"/>
      <c r="FO586" s="1233"/>
      <c r="FP586" s="1233"/>
      <c r="FQ586" s="1233"/>
      <c r="FR586" s="1233"/>
      <c r="FS586" s="1233"/>
      <c r="FT586" s="1233"/>
      <c r="FU586" s="1233"/>
      <c r="FV586" s="1233"/>
      <c r="FW586" s="1233"/>
      <c r="FX586" s="1233"/>
      <c r="FY586" s="1233"/>
      <c r="FZ586" s="1233"/>
      <c r="GA586" s="1233"/>
      <c r="GB586" s="1233"/>
      <c r="GC586" s="1233"/>
      <c r="GD586" s="1233"/>
      <c r="GE586" s="1233"/>
      <c r="GF586" s="1233"/>
      <c r="GG586" s="1233"/>
      <c r="GH586" s="1233"/>
      <c r="GI586" s="1233"/>
      <c r="GJ586" s="1233"/>
      <c r="GK586" s="1233"/>
      <c r="GL586" s="1233"/>
      <c r="GM586" s="1233"/>
      <c r="GN586" s="1233"/>
      <c r="GO586" s="1233"/>
      <c r="GP586" s="1233"/>
      <c r="GQ586" s="1233"/>
      <c r="GR586" s="1233"/>
      <c r="GS586" s="1233"/>
      <c r="GT586" s="1233"/>
      <c r="GU586" s="1233"/>
      <c r="GV586" s="1233"/>
      <c r="GW586" s="1233"/>
      <c r="GX586" s="1233"/>
      <c r="GY586" s="1233"/>
      <c r="GZ586" s="1233"/>
      <c r="HA586" s="1233"/>
      <c r="HB586" s="1233"/>
      <c r="HC586" s="1233"/>
      <c r="HD586" s="1233"/>
      <c r="HE586" s="1233"/>
      <c r="HF586" s="1233"/>
      <c r="HG586" s="1233"/>
      <c r="HH586" s="1233"/>
      <c r="HI586" s="1233"/>
      <c r="HJ586" s="1233"/>
      <c r="HK586" s="1233"/>
      <c r="HL586" s="1233"/>
      <c r="HM586" s="1233"/>
      <c r="HN586" s="1233"/>
      <c r="HO586" s="1233"/>
    </row>
    <row r="587" spans="32:223" s="325" customFormat="1" x14ac:dyDescent="0.2">
      <c r="AF587" s="932"/>
      <c r="AG587" s="932"/>
      <c r="AH587" s="932"/>
      <c r="AI587" s="932"/>
      <c r="AJ587" s="932"/>
      <c r="AK587" s="932"/>
      <c r="AL587" s="932"/>
      <c r="AM587" s="932"/>
      <c r="AN587" s="932"/>
      <c r="AP587" s="932"/>
      <c r="AQ587" s="932"/>
      <c r="AR587" s="932"/>
      <c r="AS587" s="932"/>
      <c r="AT587" s="932"/>
      <c r="AU587" s="932"/>
      <c r="AV587" s="932"/>
      <c r="AW587" s="932"/>
      <c r="AX587" s="932"/>
      <c r="BA587" s="1253"/>
      <c r="BB587" s="1253"/>
      <c r="BC587" s="1253"/>
      <c r="BE587" s="1233"/>
      <c r="BF587" s="1233"/>
      <c r="BG587" s="1233"/>
      <c r="BH587" s="1233"/>
      <c r="BI587" s="1233"/>
      <c r="BJ587" s="1233"/>
      <c r="BK587" s="1233"/>
      <c r="BL587" s="1233"/>
      <c r="BM587" s="1233"/>
      <c r="BN587" s="1233"/>
      <c r="BO587" s="1233"/>
      <c r="BP587" s="1233"/>
      <c r="BQ587" s="1233"/>
      <c r="BR587" s="1233"/>
      <c r="BS587" s="1233"/>
      <c r="BT587" s="1233"/>
      <c r="BU587" s="1233"/>
      <c r="BV587" s="1233"/>
      <c r="BW587" s="1233"/>
      <c r="BX587" s="1233"/>
      <c r="BY587" s="1233"/>
      <c r="BZ587" s="1233"/>
      <c r="CA587" s="1233"/>
      <c r="CB587" s="1233"/>
      <c r="CC587" s="1233"/>
      <c r="CD587" s="1233"/>
      <c r="CE587" s="1233"/>
      <c r="CF587" s="1233"/>
      <c r="CG587" s="1233"/>
      <c r="CH587" s="1233"/>
      <c r="CI587" s="1233"/>
      <c r="CJ587" s="1233"/>
      <c r="CK587" s="1233"/>
      <c r="CL587" s="1233"/>
      <c r="CM587" s="1233"/>
      <c r="CN587" s="1233"/>
      <c r="CO587" s="1233"/>
      <c r="CP587" s="1233"/>
      <c r="CQ587" s="1233"/>
      <c r="CR587" s="1233"/>
      <c r="CS587" s="1233"/>
      <c r="CT587" s="1233"/>
      <c r="CU587" s="1233"/>
      <c r="CV587" s="1233"/>
      <c r="CW587" s="1233"/>
      <c r="CX587" s="1233"/>
      <c r="CY587" s="1233"/>
      <c r="CZ587" s="1233"/>
      <c r="DA587" s="1233"/>
      <c r="DB587" s="1233"/>
      <c r="DC587" s="1233"/>
      <c r="DD587" s="1233"/>
      <c r="DE587" s="1233"/>
      <c r="DF587" s="1233"/>
      <c r="DG587" s="1233"/>
      <c r="DH587" s="1233"/>
      <c r="DI587" s="1233"/>
      <c r="DJ587" s="1233"/>
      <c r="DK587" s="1233"/>
      <c r="DL587" s="1233"/>
      <c r="DM587" s="1233"/>
      <c r="DN587" s="1233"/>
      <c r="DO587" s="1233"/>
      <c r="DP587" s="1233"/>
      <c r="DQ587" s="1233"/>
      <c r="DR587" s="1233"/>
      <c r="DS587" s="1233"/>
      <c r="DT587" s="1233"/>
      <c r="DU587" s="1233"/>
      <c r="DV587" s="1233"/>
      <c r="DW587" s="1233"/>
      <c r="DX587" s="1233"/>
      <c r="DY587" s="1233"/>
      <c r="DZ587" s="1233"/>
      <c r="EA587" s="1233"/>
      <c r="EB587" s="1233"/>
      <c r="EC587" s="1233"/>
      <c r="ED587" s="1233"/>
      <c r="EE587" s="1233"/>
      <c r="EF587" s="1233"/>
      <c r="EG587" s="1233"/>
      <c r="EH587" s="1253"/>
      <c r="EI587" s="1253"/>
      <c r="EJ587" s="1253"/>
      <c r="EK587" s="1253"/>
      <c r="EM587" s="1233"/>
      <c r="EN587" s="1233"/>
      <c r="EO587" s="1233"/>
      <c r="EP587" s="1233"/>
      <c r="EQ587" s="1233"/>
      <c r="ER587" s="1233"/>
      <c r="ES587" s="1233"/>
      <c r="ET587" s="1233"/>
      <c r="EU587" s="1233"/>
      <c r="EV587" s="1233"/>
      <c r="EW587" s="1233"/>
      <c r="EX587" s="1233"/>
      <c r="EY587" s="1233"/>
      <c r="EZ587" s="1233"/>
      <c r="FA587" s="1233"/>
      <c r="FB587" s="1233"/>
      <c r="FC587" s="1233"/>
      <c r="FD587" s="1233"/>
      <c r="FE587" s="1233"/>
      <c r="FF587" s="1233"/>
      <c r="FG587" s="1233"/>
      <c r="FH587" s="1233"/>
      <c r="FI587" s="1233"/>
      <c r="FJ587" s="1233"/>
      <c r="FK587" s="1233"/>
      <c r="FL587" s="1233"/>
      <c r="FM587" s="1233"/>
      <c r="FN587" s="1233"/>
      <c r="FO587" s="1233"/>
      <c r="FP587" s="1233"/>
      <c r="FQ587" s="1233"/>
      <c r="FR587" s="1233"/>
      <c r="FS587" s="1233"/>
      <c r="FT587" s="1233"/>
      <c r="FU587" s="1233"/>
      <c r="FV587" s="1233"/>
      <c r="FW587" s="1233"/>
      <c r="FX587" s="1233"/>
      <c r="FY587" s="1233"/>
      <c r="FZ587" s="1233"/>
      <c r="GA587" s="1233"/>
      <c r="GB587" s="1233"/>
      <c r="GC587" s="1233"/>
      <c r="GD587" s="1233"/>
      <c r="GE587" s="1233"/>
      <c r="GF587" s="1233"/>
      <c r="GG587" s="1233"/>
      <c r="GH587" s="1233"/>
      <c r="GI587" s="1233"/>
      <c r="GJ587" s="1233"/>
      <c r="GK587" s="1233"/>
      <c r="GL587" s="1233"/>
      <c r="GM587" s="1233"/>
      <c r="GN587" s="1233"/>
      <c r="GO587" s="1233"/>
      <c r="GP587" s="1233"/>
      <c r="GQ587" s="1233"/>
      <c r="GR587" s="1233"/>
      <c r="GS587" s="1233"/>
      <c r="GT587" s="1233"/>
      <c r="GU587" s="1233"/>
      <c r="GV587" s="1233"/>
      <c r="GW587" s="1233"/>
      <c r="GX587" s="1233"/>
      <c r="GY587" s="1233"/>
      <c r="GZ587" s="1233"/>
      <c r="HA587" s="1233"/>
      <c r="HB587" s="1233"/>
      <c r="HC587" s="1233"/>
      <c r="HD587" s="1233"/>
      <c r="HE587" s="1233"/>
      <c r="HF587" s="1233"/>
      <c r="HG587" s="1233"/>
      <c r="HH587" s="1233"/>
      <c r="HI587" s="1233"/>
      <c r="HJ587" s="1233"/>
      <c r="HK587" s="1233"/>
      <c r="HL587" s="1233"/>
      <c r="HM587" s="1233"/>
      <c r="HN587" s="1233"/>
      <c r="HO587" s="1233"/>
    </row>
    <row r="588" spans="32:223" s="325" customFormat="1" x14ac:dyDescent="0.2">
      <c r="AF588" s="932"/>
      <c r="AG588" s="932"/>
      <c r="AH588" s="932"/>
      <c r="AI588" s="932"/>
      <c r="AJ588" s="932"/>
      <c r="AK588" s="932"/>
      <c r="AL588" s="932"/>
      <c r="AM588" s="932"/>
      <c r="AN588" s="932"/>
      <c r="AP588" s="932"/>
      <c r="AQ588" s="932"/>
      <c r="AR588" s="932"/>
      <c r="AS588" s="932"/>
      <c r="AT588" s="932"/>
      <c r="AU588" s="932"/>
      <c r="AV588" s="932"/>
      <c r="AW588" s="932"/>
      <c r="AX588" s="932"/>
      <c r="BA588" s="1253"/>
      <c r="BB588" s="1253"/>
      <c r="BC588" s="1253"/>
      <c r="BE588" s="1233"/>
      <c r="BF588" s="1233"/>
      <c r="BG588" s="1233"/>
      <c r="BH588" s="1233"/>
      <c r="BI588" s="1233"/>
      <c r="BJ588" s="1233"/>
      <c r="BK588" s="1233"/>
      <c r="BL588" s="1233"/>
      <c r="BM588" s="1233"/>
      <c r="BN588" s="1233"/>
      <c r="BO588" s="1233"/>
      <c r="BP588" s="1233"/>
      <c r="BQ588" s="1233"/>
      <c r="BR588" s="1233"/>
      <c r="BS588" s="1233"/>
      <c r="BT588" s="1233"/>
      <c r="BU588" s="1233"/>
      <c r="BV588" s="1233"/>
      <c r="BW588" s="1233"/>
      <c r="BX588" s="1233"/>
      <c r="BY588" s="1233"/>
      <c r="BZ588" s="1233"/>
      <c r="CA588" s="1233"/>
      <c r="CB588" s="1233"/>
      <c r="CC588" s="1233"/>
      <c r="CD588" s="1233"/>
      <c r="CE588" s="1233"/>
      <c r="CF588" s="1233"/>
      <c r="CG588" s="1233"/>
      <c r="CH588" s="1233"/>
      <c r="CI588" s="1233"/>
      <c r="CJ588" s="1233"/>
      <c r="CK588" s="1233"/>
      <c r="CL588" s="1233"/>
      <c r="CM588" s="1233"/>
      <c r="CN588" s="1233"/>
      <c r="CO588" s="1233"/>
      <c r="CP588" s="1233"/>
      <c r="CQ588" s="1233"/>
      <c r="CR588" s="1233"/>
      <c r="CS588" s="1233"/>
      <c r="CT588" s="1233"/>
      <c r="CU588" s="1233"/>
      <c r="CV588" s="1233"/>
      <c r="CW588" s="1233"/>
      <c r="CX588" s="1233"/>
      <c r="CY588" s="1233"/>
      <c r="CZ588" s="1233"/>
      <c r="DA588" s="1233"/>
      <c r="DB588" s="1233"/>
      <c r="DC588" s="1233"/>
      <c r="DD588" s="1233"/>
      <c r="DE588" s="1233"/>
      <c r="DF588" s="1233"/>
      <c r="DG588" s="1233"/>
      <c r="DH588" s="1233"/>
      <c r="DI588" s="1233"/>
      <c r="DJ588" s="1233"/>
      <c r="DK588" s="1233"/>
      <c r="DL588" s="1233"/>
      <c r="DM588" s="1233"/>
      <c r="DN588" s="1233"/>
      <c r="DO588" s="1233"/>
      <c r="DP588" s="1233"/>
      <c r="DQ588" s="1233"/>
      <c r="DR588" s="1233"/>
      <c r="DS588" s="1233"/>
      <c r="DT588" s="1233"/>
      <c r="DU588" s="1233"/>
      <c r="DV588" s="1233"/>
      <c r="DW588" s="1233"/>
      <c r="DX588" s="1233"/>
      <c r="DY588" s="1233"/>
      <c r="DZ588" s="1233"/>
      <c r="EA588" s="1233"/>
      <c r="EB588" s="1233"/>
      <c r="EC588" s="1233"/>
      <c r="ED588" s="1233"/>
      <c r="EE588" s="1233"/>
      <c r="EF588" s="1233"/>
      <c r="EG588" s="1233"/>
      <c r="EH588" s="1253"/>
      <c r="EI588" s="1253"/>
      <c r="EJ588" s="1253"/>
      <c r="EK588" s="1253"/>
      <c r="EM588" s="1233"/>
      <c r="EN588" s="1233"/>
      <c r="EO588" s="1233"/>
      <c r="EP588" s="1233"/>
      <c r="EQ588" s="1233"/>
      <c r="ER588" s="1233"/>
      <c r="ES588" s="1233"/>
      <c r="ET588" s="1233"/>
      <c r="EU588" s="1233"/>
      <c r="EV588" s="1233"/>
      <c r="EW588" s="1233"/>
      <c r="EX588" s="1233"/>
      <c r="EY588" s="1233"/>
      <c r="EZ588" s="1233"/>
      <c r="FA588" s="1233"/>
      <c r="FB588" s="1233"/>
      <c r="FC588" s="1233"/>
      <c r="FD588" s="1233"/>
      <c r="FE588" s="1233"/>
      <c r="FF588" s="1233"/>
      <c r="FG588" s="1233"/>
      <c r="FH588" s="1233"/>
      <c r="FI588" s="1233"/>
      <c r="FJ588" s="1233"/>
      <c r="FK588" s="1233"/>
      <c r="FL588" s="1233"/>
      <c r="FM588" s="1233"/>
      <c r="FN588" s="1233"/>
      <c r="FO588" s="1233"/>
      <c r="FP588" s="1233"/>
      <c r="FQ588" s="1233"/>
      <c r="FR588" s="1233"/>
      <c r="FS588" s="1233"/>
      <c r="FT588" s="1233"/>
      <c r="FU588" s="1233"/>
      <c r="FV588" s="1233"/>
      <c r="FW588" s="1233"/>
      <c r="FX588" s="1233"/>
      <c r="FY588" s="1233"/>
      <c r="FZ588" s="1233"/>
      <c r="GA588" s="1233"/>
      <c r="GB588" s="1233"/>
      <c r="GC588" s="1233"/>
      <c r="GD588" s="1233"/>
      <c r="GE588" s="1233"/>
      <c r="GF588" s="1233"/>
      <c r="GG588" s="1233"/>
      <c r="GH588" s="1233"/>
      <c r="GI588" s="1233"/>
      <c r="GJ588" s="1233"/>
      <c r="GK588" s="1233"/>
      <c r="GL588" s="1233"/>
      <c r="GM588" s="1233"/>
      <c r="GN588" s="1233"/>
      <c r="GO588" s="1233"/>
      <c r="GP588" s="1233"/>
      <c r="GQ588" s="1233"/>
      <c r="GR588" s="1233"/>
      <c r="GS588" s="1233"/>
      <c r="GT588" s="1233"/>
      <c r="GU588" s="1233"/>
      <c r="GV588" s="1233"/>
      <c r="GW588" s="1233"/>
      <c r="GX588" s="1233"/>
      <c r="GY588" s="1233"/>
      <c r="GZ588" s="1233"/>
      <c r="HA588" s="1233"/>
      <c r="HB588" s="1233"/>
      <c r="HC588" s="1233"/>
      <c r="HD588" s="1233"/>
      <c r="HE588" s="1233"/>
      <c r="HF588" s="1233"/>
      <c r="HG588" s="1233"/>
      <c r="HH588" s="1233"/>
      <c r="HI588" s="1233"/>
      <c r="HJ588" s="1233"/>
      <c r="HK588" s="1233"/>
      <c r="HL588" s="1233"/>
      <c r="HM588" s="1233"/>
      <c r="HN588" s="1233"/>
      <c r="HO588" s="1233"/>
    </row>
    <row r="589" spans="32:223" s="325" customFormat="1" x14ac:dyDescent="0.2">
      <c r="AF589" s="932"/>
      <c r="AG589" s="932"/>
      <c r="AH589" s="932"/>
      <c r="AI589" s="932"/>
      <c r="AJ589" s="932"/>
      <c r="AK589" s="932"/>
      <c r="AL589" s="932"/>
      <c r="AM589" s="932"/>
      <c r="AN589" s="932"/>
      <c r="AP589" s="932"/>
      <c r="AQ589" s="932"/>
      <c r="AR589" s="932"/>
      <c r="AS589" s="932"/>
      <c r="AT589" s="932"/>
      <c r="AU589" s="932"/>
      <c r="AV589" s="932"/>
      <c r="AW589" s="932"/>
      <c r="AX589" s="932"/>
      <c r="BA589" s="1253"/>
      <c r="BB589" s="1253"/>
      <c r="BC589" s="1253"/>
      <c r="BE589" s="1233"/>
      <c r="BF589" s="1233"/>
      <c r="BG589" s="1233"/>
      <c r="BH589" s="1233"/>
      <c r="BI589" s="1233"/>
      <c r="BJ589" s="1233"/>
      <c r="BK589" s="1233"/>
      <c r="BL589" s="1233"/>
      <c r="BM589" s="1233"/>
      <c r="BN589" s="1233"/>
      <c r="BO589" s="1233"/>
      <c r="BP589" s="1233"/>
      <c r="BQ589" s="1233"/>
      <c r="BR589" s="1233"/>
      <c r="BS589" s="1233"/>
      <c r="BT589" s="1233"/>
      <c r="BU589" s="1233"/>
      <c r="BV589" s="1233"/>
      <c r="BW589" s="1233"/>
      <c r="BX589" s="1233"/>
      <c r="BY589" s="1233"/>
      <c r="BZ589" s="1233"/>
      <c r="CA589" s="1233"/>
      <c r="CB589" s="1233"/>
      <c r="CC589" s="1233"/>
      <c r="CD589" s="1233"/>
      <c r="CE589" s="1233"/>
      <c r="CF589" s="1233"/>
      <c r="CG589" s="1233"/>
      <c r="CH589" s="1233"/>
      <c r="CI589" s="1233"/>
      <c r="CJ589" s="1233"/>
      <c r="CK589" s="1233"/>
      <c r="CL589" s="1233"/>
      <c r="CM589" s="1233"/>
      <c r="CN589" s="1233"/>
      <c r="CO589" s="1233"/>
      <c r="CP589" s="1233"/>
      <c r="CQ589" s="1233"/>
      <c r="CR589" s="1233"/>
      <c r="CS589" s="1233"/>
      <c r="CT589" s="1233"/>
      <c r="CU589" s="1233"/>
      <c r="CV589" s="1233"/>
      <c r="CW589" s="1233"/>
      <c r="CX589" s="1233"/>
      <c r="CY589" s="1233"/>
      <c r="CZ589" s="1233"/>
      <c r="DA589" s="1233"/>
      <c r="DB589" s="1233"/>
      <c r="DC589" s="1233"/>
      <c r="DD589" s="1233"/>
      <c r="DE589" s="1233"/>
      <c r="DF589" s="1233"/>
      <c r="DG589" s="1233"/>
      <c r="DH589" s="1233"/>
      <c r="DI589" s="1233"/>
      <c r="DJ589" s="1233"/>
      <c r="DK589" s="1233"/>
      <c r="DL589" s="1233"/>
      <c r="DM589" s="1233"/>
      <c r="DN589" s="1233"/>
      <c r="DO589" s="1233"/>
      <c r="DP589" s="1233"/>
      <c r="DQ589" s="1233"/>
      <c r="DR589" s="1233"/>
      <c r="DS589" s="1233"/>
      <c r="DT589" s="1233"/>
      <c r="DU589" s="1233"/>
      <c r="DV589" s="1233"/>
      <c r="DW589" s="1233"/>
      <c r="DX589" s="1233"/>
      <c r="DY589" s="1233"/>
      <c r="DZ589" s="1233"/>
      <c r="EA589" s="1233"/>
      <c r="EB589" s="1233"/>
      <c r="EC589" s="1233"/>
      <c r="ED589" s="1233"/>
      <c r="EE589" s="1233"/>
      <c r="EF589" s="1233"/>
      <c r="EG589" s="1233"/>
      <c r="EH589" s="1253"/>
      <c r="EI589" s="1253"/>
      <c r="EJ589" s="1253"/>
      <c r="EK589" s="1253"/>
      <c r="EM589" s="1233"/>
      <c r="EN589" s="1233"/>
      <c r="EO589" s="1233"/>
      <c r="EP589" s="1233"/>
      <c r="EQ589" s="1233"/>
      <c r="ER589" s="1233"/>
      <c r="ES589" s="1233"/>
      <c r="ET589" s="1233"/>
      <c r="EU589" s="1233"/>
      <c r="EV589" s="1233"/>
      <c r="EW589" s="1233"/>
      <c r="EX589" s="1233"/>
      <c r="EY589" s="1233"/>
      <c r="EZ589" s="1233"/>
      <c r="FA589" s="1233"/>
      <c r="FB589" s="1233"/>
      <c r="FC589" s="1233"/>
      <c r="FD589" s="1233"/>
      <c r="FE589" s="1233"/>
      <c r="FF589" s="1233"/>
      <c r="FG589" s="1233"/>
      <c r="FH589" s="1233"/>
      <c r="FI589" s="1233"/>
      <c r="FJ589" s="1233"/>
      <c r="FK589" s="1233"/>
      <c r="FL589" s="1233"/>
      <c r="FM589" s="1233"/>
      <c r="FN589" s="1233"/>
      <c r="FO589" s="1233"/>
      <c r="FP589" s="1233"/>
      <c r="FQ589" s="1233"/>
      <c r="FR589" s="1233"/>
      <c r="FS589" s="1233"/>
      <c r="FT589" s="1233"/>
      <c r="FU589" s="1233"/>
      <c r="FV589" s="1233"/>
      <c r="FW589" s="1233"/>
      <c r="FX589" s="1233"/>
      <c r="FY589" s="1233"/>
      <c r="FZ589" s="1233"/>
      <c r="GA589" s="1233"/>
      <c r="GB589" s="1233"/>
      <c r="GC589" s="1233"/>
      <c r="GD589" s="1233"/>
      <c r="GE589" s="1233"/>
      <c r="GF589" s="1233"/>
      <c r="GG589" s="1233"/>
      <c r="GH589" s="1233"/>
      <c r="GI589" s="1233"/>
      <c r="GJ589" s="1233"/>
      <c r="GK589" s="1233"/>
      <c r="GL589" s="1233"/>
      <c r="GM589" s="1233"/>
      <c r="GN589" s="1233"/>
      <c r="GO589" s="1233"/>
      <c r="GP589" s="1233"/>
      <c r="GQ589" s="1233"/>
      <c r="GR589" s="1233"/>
      <c r="GS589" s="1233"/>
      <c r="GT589" s="1233"/>
      <c r="GU589" s="1233"/>
      <c r="GV589" s="1233"/>
      <c r="GW589" s="1233"/>
      <c r="GX589" s="1233"/>
      <c r="GY589" s="1233"/>
      <c r="GZ589" s="1233"/>
      <c r="HA589" s="1233"/>
      <c r="HB589" s="1233"/>
      <c r="HC589" s="1233"/>
      <c r="HD589" s="1233"/>
      <c r="HE589" s="1233"/>
      <c r="HF589" s="1233"/>
      <c r="HG589" s="1233"/>
      <c r="HH589" s="1233"/>
      <c r="HI589" s="1233"/>
      <c r="HJ589" s="1233"/>
      <c r="HK589" s="1233"/>
      <c r="HL589" s="1233"/>
      <c r="HM589" s="1233"/>
      <c r="HN589" s="1233"/>
      <c r="HO589" s="1233"/>
    </row>
    <row r="590" spans="32:223" s="325" customFormat="1" x14ac:dyDescent="0.2">
      <c r="AF590" s="932"/>
      <c r="AG590" s="932"/>
      <c r="AH590" s="932"/>
      <c r="AI590" s="932"/>
      <c r="AJ590" s="932"/>
      <c r="AK590" s="932"/>
      <c r="AL590" s="932"/>
      <c r="AM590" s="932"/>
      <c r="AN590" s="932"/>
      <c r="AP590" s="932"/>
      <c r="AQ590" s="932"/>
      <c r="AR590" s="932"/>
      <c r="AS590" s="932"/>
      <c r="AT590" s="932"/>
      <c r="AU590" s="932"/>
      <c r="AV590" s="932"/>
      <c r="AW590" s="932"/>
      <c r="AX590" s="932"/>
      <c r="BA590" s="1253"/>
      <c r="BB590" s="1253"/>
      <c r="BC590" s="1253"/>
      <c r="BE590" s="1233"/>
      <c r="BF590" s="1233"/>
      <c r="BG590" s="1233"/>
      <c r="BH590" s="1233"/>
      <c r="BI590" s="1233"/>
      <c r="BJ590" s="1233"/>
      <c r="BK590" s="1233"/>
      <c r="BL590" s="1233"/>
      <c r="BM590" s="1233"/>
      <c r="BN590" s="1233"/>
      <c r="BO590" s="1233"/>
      <c r="BP590" s="1233"/>
      <c r="BQ590" s="1233"/>
      <c r="BR590" s="1233"/>
      <c r="BS590" s="1233"/>
      <c r="BT590" s="1233"/>
      <c r="BU590" s="1233"/>
      <c r="BV590" s="1233"/>
      <c r="BW590" s="1233"/>
      <c r="BX590" s="1233"/>
      <c r="BY590" s="1233"/>
      <c r="BZ590" s="1233"/>
      <c r="CA590" s="1233"/>
      <c r="CB590" s="1233"/>
      <c r="CC590" s="1233"/>
      <c r="CD590" s="1233"/>
      <c r="CE590" s="1233"/>
      <c r="CF590" s="1233"/>
      <c r="CG590" s="1233"/>
      <c r="CH590" s="1233"/>
      <c r="CI590" s="1233"/>
      <c r="CJ590" s="1233"/>
      <c r="CK590" s="1233"/>
      <c r="CL590" s="1233"/>
      <c r="CM590" s="1233"/>
      <c r="CN590" s="1233"/>
      <c r="CO590" s="1233"/>
      <c r="CP590" s="1233"/>
      <c r="CQ590" s="1233"/>
      <c r="CR590" s="1233"/>
      <c r="CS590" s="1233"/>
      <c r="CT590" s="1233"/>
      <c r="CU590" s="1233"/>
      <c r="CV590" s="1233"/>
      <c r="CW590" s="1233"/>
      <c r="CX590" s="1233"/>
      <c r="CY590" s="1233"/>
      <c r="CZ590" s="1233"/>
      <c r="DA590" s="1233"/>
      <c r="DB590" s="1233"/>
      <c r="DC590" s="1233"/>
      <c r="DD590" s="1233"/>
      <c r="DE590" s="1233"/>
      <c r="DF590" s="1233"/>
      <c r="DG590" s="1233"/>
      <c r="DH590" s="1233"/>
      <c r="DI590" s="1233"/>
      <c r="DJ590" s="1233"/>
      <c r="DK590" s="1233"/>
      <c r="DL590" s="1233"/>
      <c r="DM590" s="1233"/>
      <c r="DN590" s="1233"/>
      <c r="DO590" s="1233"/>
      <c r="DP590" s="1233"/>
      <c r="DQ590" s="1233"/>
      <c r="DR590" s="1233"/>
      <c r="DS590" s="1233"/>
      <c r="DT590" s="1233"/>
      <c r="DU590" s="1233"/>
      <c r="DV590" s="1233"/>
      <c r="DW590" s="1233"/>
      <c r="DX590" s="1233"/>
      <c r="DY590" s="1233"/>
      <c r="DZ590" s="1233"/>
      <c r="EA590" s="1233"/>
      <c r="EB590" s="1233"/>
      <c r="EC590" s="1233"/>
      <c r="ED590" s="1233"/>
      <c r="EE590" s="1233"/>
      <c r="EF590" s="1233"/>
      <c r="EG590" s="1233"/>
      <c r="EH590" s="1253"/>
      <c r="EI590" s="1253"/>
      <c r="EJ590" s="1253"/>
      <c r="EK590" s="1253"/>
      <c r="EM590" s="1233"/>
      <c r="EN590" s="1233"/>
      <c r="EO590" s="1233"/>
      <c r="EP590" s="1233"/>
      <c r="EQ590" s="1233"/>
      <c r="ER590" s="1233"/>
      <c r="ES590" s="1233"/>
      <c r="ET590" s="1233"/>
      <c r="EU590" s="1233"/>
      <c r="EV590" s="1233"/>
      <c r="EW590" s="1233"/>
      <c r="EX590" s="1233"/>
      <c r="EY590" s="1233"/>
      <c r="EZ590" s="1233"/>
      <c r="FA590" s="1233"/>
      <c r="FB590" s="1233"/>
      <c r="FC590" s="1233"/>
      <c r="FD590" s="1233"/>
      <c r="FE590" s="1233"/>
      <c r="FF590" s="1233"/>
      <c r="FG590" s="1233"/>
      <c r="FH590" s="1233"/>
      <c r="FI590" s="1233"/>
      <c r="FJ590" s="1233"/>
      <c r="FK590" s="1233"/>
      <c r="FL590" s="1233"/>
      <c r="FM590" s="1233"/>
      <c r="FN590" s="1233"/>
      <c r="FO590" s="1233"/>
      <c r="FP590" s="1233"/>
      <c r="FQ590" s="1233"/>
      <c r="FR590" s="1233"/>
      <c r="FS590" s="1233"/>
      <c r="FT590" s="1233"/>
      <c r="FU590" s="1233"/>
      <c r="FV590" s="1233"/>
      <c r="FW590" s="1233"/>
      <c r="FX590" s="1233"/>
      <c r="FY590" s="1233"/>
      <c r="FZ590" s="1233"/>
      <c r="GA590" s="1233"/>
      <c r="GB590" s="1233"/>
      <c r="GC590" s="1233"/>
      <c r="GD590" s="1233"/>
      <c r="GE590" s="1233"/>
      <c r="GF590" s="1233"/>
      <c r="GG590" s="1233"/>
      <c r="GH590" s="1233"/>
      <c r="GI590" s="1233"/>
      <c r="GJ590" s="1233"/>
      <c r="GK590" s="1233"/>
      <c r="GL590" s="1233"/>
      <c r="GM590" s="1233"/>
      <c r="GN590" s="1233"/>
      <c r="GO590" s="1233"/>
      <c r="GP590" s="1233"/>
      <c r="GQ590" s="1233"/>
      <c r="GR590" s="1233"/>
      <c r="GS590" s="1233"/>
      <c r="GT590" s="1233"/>
      <c r="GU590" s="1233"/>
      <c r="GV590" s="1233"/>
      <c r="GW590" s="1233"/>
      <c r="GX590" s="1233"/>
      <c r="GY590" s="1233"/>
      <c r="GZ590" s="1233"/>
      <c r="HA590" s="1233"/>
      <c r="HB590" s="1233"/>
      <c r="HC590" s="1233"/>
      <c r="HD590" s="1233"/>
      <c r="HE590" s="1233"/>
      <c r="HF590" s="1233"/>
      <c r="HG590" s="1233"/>
      <c r="HH590" s="1233"/>
      <c r="HI590" s="1233"/>
      <c r="HJ590" s="1233"/>
      <c r="HK590" s="1233"/>
      <c r="HL590" s="1233"/>
      <c r="HM590" s="1233"/>
      <c r="HN590" s="1233"/>
      <c r="HO590" s="1233"/>
    </row>
    <row r="591" spans="32:223" s="325" customFormat="1" x14ac:dyDescent="0.2">
      <c r="AF591" s="932"/>
      <c r="AG591" s="932"/>
      <c r="AH591" s="932"/>
      <c r="AI591" s="932"/>
      <c r="AJ591" s="932"/>
      <c r="AK591" s="932"/>
      <c r="AL591" s="932"/>
      <c r="AM591" s="932"/>
      <c r="AN591" s="932"/>
      <c r="AP591" s="932"/>
      <c r="AQ591" s="932"/>
      <c r="AR591" s="932"/>
      <c r="AS591" s="932"/>
      <c r="AT591" s="932"/>
      <c r="AU591" s="932"/>
      <c r="AV591" s="932"/>
      <c r="AW591" s="932"/>
      <c r="AX591" s="932"/>
      <c r="BA591" s="1253"/>
      <c r="BB591" s="1253"/>
      <c r="BC591" s="1253"/>
      <c r="BE591" s="1233"/>
      <c r="BF591" s="1233"/>
      <c r="BG591" s="1233"/>
      <c r="BH591" s="1233"/>
      <c r="BI591" s="1233"/>
      <c r="BJ591" s="1233"/>
      <c r="BK591" s="1233"/>
      <c r="BL591" s="1233"/>
      <c r="BM591" s="1233"/>
      <c r="BN591" s="1233"/>
      <c r="BO591" s="1233"/>
      <c r="BP591" s="1233"/>
      <c r="BQ591" s="1233"/>
      <c r="BR591" s="1233"/>
      <c r="BS591" s="1233"/>
      <c r="BT591" s="1233"/>
      <c r="BU591" s="1233"/>
      <c r="BV591" s="1233"/>
      <c r="BW591" s="1233"/>
      <c r="BX591" s="1233"/>
      <c r="BY591" s="1233"/>
      <c r="BZ591" s="1233"/>
      <c r="CA591" s="1233"/>
      <c r="CB591" s="1233"/>
      <c r="CC591" s="1233"/>
      <c r="CD591" s="1233"/>
      <c r="CE591" s="1233"/>
      <c r="CF591" s="1233"/>
      <c r="CG591" s="1233"/>
      <c r="CH591" s="1233"/>
      <c r="CI591" s="1233"/>
      <c r="CJ591" s="1233"/>
      <c r="CK591" s="1233"/>
      <c r="CL591" s="1233"/>
      <c r="CM591" s="1233"/>
      <c r="CN591" s="1233"/>
      <c r="CO591" s="1233"/>
      <c r="CP591" s="1233"/>
      <c r="CQ591" s="1233"/>
      <c r="CR591" s="1233"/>
      <c r="CS591" s="1233"/>
      <c r="CT591" s="1233"/>
      <c r="CU591" s="1233"/>
      <c r="CV591" s="1233"/>
      <c r="CW591" s="1233"/>
      <c r="CX591" s="1233"/>
      <c r="CY591" s="1233"/>
      <c r="CZ591" s="1233"/>
      <c r="DA591" s="1233"/>
      <c r="DB591" s="1233"/>
      <c r="DC591" s="1233"/>
      <c r="DD591" s="1233"/>
      <c r="DE591" s="1233"/>
      <c r="DF591" s="1233"/>
      <c r="DG591" s="1233"/>
      <c r="DH591" s="1233"/>
      <c r="DI591" s="1233"/>
      <c r="DJ591" s="1233"/>
      <c r="DK591" s="1233"/>
      <c r="DL591" s="1233"/>
      <c r="DM591" s="1233"/>
      <c r="DN591" s="1233"/>
      <c r="DO591" s="1233"/>
      <c r="DP591" s="1233"/>
      <c r="DQ591" s="1233"/>
      <c r="DR591" s="1233"/>
      <c r="DS591" s="1233"/>
      <c r="DT591" s="1233"/>
      <c r="DU591" s="1233"/>
      <c r="DV591" s="1233"/>
      <c r="DW591" s="1233"/>
      <c r="DX591" s="1233"/>
      <c r="DY591" s="1233"/>
      <c r="DZ591" s="1233"/>
      <c r="EA591" s="1233"/>
      <c r="EB591" s="1233"/>
      <c r="EC591" s="1233"/>
      <c r="ED591" s="1233"/>
      <c r="EE591" s="1233"/>
      <c r="EF591" s="1233"/>
      <c r="EG591" s="1233"/>
      <c r="EH591" s="1253"/>
      <c r="EI591" s="1253"/>
      <c r="EJ591" s="1253"/>
      <c r="EK591" s="1253"/>
      <c r="EM591" s="1233"/>
      <c r="EN591" s="1233"/>
      <c r="EO591" s="1233"/>
      <c r="EP591" s="1233"/>
      <c r="EQ591" s="1233"/>
      <c r="ER591" s="1233"/>
      <c r="ES591" s="1233"/>
      <c r="ET591" s="1233"/>
      <c r="EU591" s="1233"/>
      <c r="EV591" s="1233"/>
      <c r="EW591" s="1233"/>
      <c r="EX591" s="1233"/>
      <c r="EY591" s="1233"/>
      <c r="EZ591" s="1233"/>
      <c r="FA591" s="1233"/>
      <c r="FB591" s="1233"/>
      <c r="FC591" s="1233"/>
      <c r="FD591" s="1233"/>
      <c r="FE591" s="1233"/>
      <c r="FF591" s="1233"/>
      <c r="FG591" s="1233"/>
      <c r="FH591" s="1233"/>
      <c r="FI591" s="1233"/>
      <c r="FJ591" s="1233"/>
      <c r="FK591" s="1233"/>
      <c r="FL591" s="1233"/>
      <c r="FM591" s="1233"/>
      <c r="FN591" s="1233"/>
      <c r="FO591" s="1233"/>
      <c r="FP591" s="1233"/>
      <c r="FQ591" s="1233"/>
      <c r="FR591" s="1233"/>
      <c r="FS591" s="1233"/>
      <c r="FT591" s="1233"/>
      <c r="FU591" s="1233"/>
      <c r="FV591" s="1233"/>
      <c r="FW591" s="1233"/>
      <c r="FX591" s="1233"/>
      <c r="FY591" s="1233"/>
      <c r="FZ591" s="1233"/>
      <c r="GA591" s="1233"/>
      <c r="GB591" s="1233"/>
      <c r="GC591" s="1233"/>
      <c r="GD591" s="1233"/>
      <c r="GE591" s="1233"/>
      <c r="GF591" s="1233"/>
      <c r="GG591" s="1233"/>
      <c r="GH591" s="1233"/>
      <c r="GI591" s="1233"/>
      <c r="GJ591" s="1233"/>
      <c r="GK591" s="1233"/>
      <c r="GL591" s="1233"/>
      <c r="GM591" s="1233"/>
      <c r="GN591" s="1233"/>
      <c r="GO591" s="1233"/>
      <c r="GP591" s="1233"/>
      <c r="GQ591" s="1233"/>
      <c r="GR591" s="1233"/>
      <c r="GS591" s="1233"/>
      <c r="GT591" s="1233"/>
      <c r="GU591" s="1233"/>
      <c r="GV591" s="1233"/>
      <c r="GW591" s="1233"/>
      <c r="GX591" s="1233"/>
      <c r="GY591" s="1233"/>
      <c r="GZ591" s="1233"/>
      <c r="HA591" s="1233"/>
      <c r="HB591" s="1233"/>
      <c r="HC591" s="1233"/>
      <c r="HD591" s="1233"/>
      <c r="HE591" s="1233"/>
      <c r="HF591" s="1233"/>
      <c r="HG591" s="1233"/>
      <c r="HH591" s="1233"/>
      <c r="HI591" s="1233"/>
      <c r="HJ591" s="1233"/>
      <c r="HK591" s="1233"/>
      <c r="HL591" s="1233"/>
      <c r="HM591" s="1233"/>
      <c r="HN591" s="1233"/>
      <c r="HO591" s="1233"/>
    </row>
    <row r="592" spans="32:223" s="325" customFormat="1" x14ac:dyDescent="0.2">
      <c r="AF592" s="932"/>
      <c r="AG592" s="932"/>
      <c r="AH592" s="932"/>
      <c r="AI592" s="932"/>
      <c r="AJ592" s="932"/>
      <c r="AK592" s="932"/>
      <c r="AL592" s="932"/>
      <c r="AM592" s="932"/>
      <c r="AN592" s="932"/>
      <c r="AP592" s="932"/>
      <c r="AQ592" s="932"/>
      <c r="AR592" s="932"/>
      <c r="AS592" s="932"/>
      <c r="AT592" s="932"/>
      <c r="AU592" s="932"/>
      <c r="AV592" s="932"/>
      <c r="AW592" s="932"/>
      <c r="AX592" s="932"/>
      <c r="BA592" s="1253"/>
      <c r="BB592" s="1253"/>
      <c r="BC592" s="1253"/>
      <c r="BE592" s="1233"/>
      <c r="BF592" s="1233"/>
      <c r="BG592" s="1233"/>
      <c r="BH592" s="1233"/>
      <c r="BI592" s="1233"/>
      <c r="BJ592" s="1233"/>
      <c r="BK592" s="1233"/>
      <c r="BL592" s="1233"/>
      <c r="BM592" s="1233"/>
      <c r="BN592" s="1233"/>
      <c r="BO592" s="1233"/>
      <c r="BP592" s="1233"/>
      <c r="BQ592" s="1233"/>
      <c r="BR592" s="1233"/>
      <c r="BS592" s="1233"/>
      <c r="BT592" s="1233"/>
      <c r="BU592" s="1233"/>
      <c r="BV592" s="1233"/>
      <c r="BW592" s="1233"/>
      <c r="BX592" s="1233"/>
      <c r="BY592" s="1233"/>
      <c r="BZ592" s="1233"/>
      <c r="CA592" s="1233"/>
      <c r="CB592" s="1233"/>
      <c r="CC592" s="1233"/>
      <c r="CD592" s="1233"/>
      <c r="CE592" s="1233"/>
      <c r="CF592" s="1233"/>
      <c r="CG592" s="1233"/>
      <c r="CH592" s="1233"/>
      <c r="CI592" s="1233"/>
      <c r="CJ592" s="1233"/>
      <c r="CK592" s="1233"/>
      <c r="CL592" s="1233"/>
      <c r="CM592" s="1233"/>
      <c r="CN592" s="1233"/>
      <c r="CO592" s="1233"/>
      <c r="CP592" s="1233"/>
      <c r="CQ592" s="1233"/>
      <c r="CR592" s="1233"/>
      <c r="CS592" s="1233"/>
      <c r="CT592" s="1233"/>
      <c r="CU592" s="1233"/>
      <c r="CV592" s="1233"/>
      <c r="CW592" s="1233"/>
      <c r="CX592" s="1233"/>
      <c r="CY592" s="1233"/>
      <c r="CZ592" s="1233"/>
      <c r="DA592" s="1233"/>
      <c r="DB592" s="1233"/>
      <c r="DC592" s="1233"/>
      <c r="DD592" s="1233"/>
      <c r="DE592" s="1233"/>
      <c r="DF592" s="1233"/>
      <c r="DG592" s="1233"/>
      <c r="DH592" s="1233"/>
      <c r="DI592" s="1233"/>
      <c r="DJ592" s="1233"/>
      <c r="DK592" s="1233"/>
      <c r="DL592" s="1233"/>
      <c r="DM592" s="1233"/>
      <c r="DN592" s="1233"/>
      <c r="DO592" s="1233"/>
      <c r="DP592" s="1233"/>
      <c r="DQ592" s="1233"/>
      <c r="DR592" s="1233"/>
      <c r="DS592" s="1233"/>
      <c r="DT592" s="1233"/>
      <c r="DU592" s="1233"/>
      <c r="DV592" s="1233"/>
      <c r="DW592" s="1233"/>
      <c r="DX592" s="1233"/>
      <c r="DY592" s="1233"/>
      <c r="DZ592" s="1233"/>
      <c r="EA592" s="1233"/>
      <c r="EB592" s="1233"/>
      <c r="EC592" s="1233"/>
      <c r="ED592" s="1233"/>
      <c r="EE592" s="1233"/>
      <c r="EF592" s="1233"/>
      <c r="EG592" s="1233"/>
      <c r="EH592" s="1253"/>
      <c r="EI592" s="1253"/>
      <c r="EJ592" s="1253"/>
      <c r="EK592" s="1253"/>
      <c r="EM592" s="1233"/>
      <c r="EN592" s="1233"/>
      <c r="EO592" s="1233"/>
      <c r="EP592" s="1233"/>
      <c r="EQ592" s="1233"/>
      <c r="ER592" s="1233"/>
      <c r="ES592" s="1233"/>
      <c r="ET592" s="1233"/>
      <c r="EU592" s="1233"/>
      <c r="EV592" s="1233"/>
      <c r="EW592" s="1233"/>
      <c r="EX592" s="1233"/>
      <c r="EY592" s="1233"/>
      <c r="EZ592" s="1233"/>
      <c r="FA592" s="1233"/>
      <c r="FB592" s="1233"/>
      <c r="FC592" s="1233"/>
      <c r="FD592" s="1233"/>
      <c r="FE592" s="1233"/>
      <c r="FF592" s="1233"/>
      <c r="FG592" s="1233"/>
      <c r="FH592" s="1233"/>
      <c r="FI592" s="1233"/>
      <c r="FJ592" s="1233"/>
      <c r="FK592" s="1233"/>
      <c r="FL592" s="1233"/>
      <c r="FM592" s="1233"/>
      <c r="FN592" s="1233"/>
      <c r="FO592" s="1233"/>
      <c r="FP592" s="1233"/>
      <c r="FQ592" s="1233"/>
      <c r="FR592" s="1233"/>
      <c r="FS592" s="1233"/>
      <c r="FT592" s="1233"/>
      <c r="FU592" s="1233"/>
      <c r="FV592" s="1233"/>
      <c r="FW592" s="1233"/>
      <c r="FX592" s="1233"/>
      <c r="FY592" s="1233"/>
      <c r="FZ592" s="1233"/>
      <c r="GA592" s="1233"/>
      <c r="GB592" s="1233"/>
      <c r="GC592" s="1233"/>
      <c r="GD592" s="1233"/>
      <c r="GE592" s="1233"/>
      <c r="GF592" s="1233"/>
      <c r="GG592" s="1233"/>
      <c r="GH592" s="1233"/>
      <c r="GI592" s="1233"/>
      <c r="GJ592" s="1233"/>
      <c r="GK592" s="1233"/>
      <c r="GL592" s="1233"/>
      <c r="GM592" s="1233"/>
      <c r="GN592" s="1233"/>
      <c r="GO592" s="1233"/>
      <c r="GP592" s="1233"/>
      <c r="GQ592" s="1233"/>
      <c r="GR592" s="1233"/>
      <c r="GS592" s="1233"/>
      <c r="GT592" s="1233"/>
      <c r="GU592" s="1233"/>
      <c r="GV592" s="1233"/>
      <c r="GW592" s="1233"/>
      <c r="GX592" s="1233"/>
      <c r="GY592" s="1233"/>
      <c r="GZ592" s="1233"/>
      <c r="HA592" s="1233"/>
      <c r="HB592" s="1233"/>
      <c r="HC592" s="1233"/>
      <c r="HD592" s="1233"/>
      <c r="HE592" s="1233"/>
      <c r="HF592" s="1233"/>
      <c r="HG592" s="1233"/>
      <c r="HH592" s="1233"/>
      <c r="HI592" s="1233"/>
      <c r="HJ592" s="1233"/>
      <c r="HK592" s="1233"/>
      <c r="HL592" s="1233"/>
      <c r="HM592" s="1233"/>
      <c r="HN592" s="1233"/>
      <c r="HO592" s="1233"/>
    </row>
    <row r="593" spans="32:223" s="325" customFormat="1" x14ac:dyDescent="0.2">
      <c r="AF593" s="932"/>
      <c r="AG593" s="932"/>
      <c r="AH593" s="932"/>
      <c r="AI593" s="932"/>
      <c r="AJ593" s="932"/>
      <c r="AK593" s="932"/>
      <c r="AL593" s="932"/>
      <c r="AM593" s="932"/>
      <c r="AN593" s="932"/>
      <c r="AP593" s="932"/>
      <c r="AQ593" s="932"/>
      <c r="AR593" s="932"/>
      <c r="AS593" s="932"/>
      <c r="AT593" s="932"/>
      <c r="AU593" s="932"/>
      <c r="AV593" s="932"/>
      <c r="AW593" s="932"/>
      <c r="AX593" s="932"/>
      <c r="BA593" s="1253"/>
      <c r="BB593" s="1253"/>
      <c r="BC593" s="1253"/>
      <c r="BE593" s="1233"/>
      <c r="BF593" s="1233"/>
      <c r="BG593" s="1233"/>
      <c r="BH593" s="1233"/>
      <c r="BI593" s="1233"/>
      <c r="BJ593" s="1233"/>
      <c r="BK593" s="1233"/>
      <c r="BL593" s="1233"/>
      <c r="BM593" s="1233"/>
      <c r="BN593" s="1233"/>
      <c r="BO593" s="1233"/>
      <c r="BP593" s="1233"/>
      <c r="BQ593" s="1233"/>
      <c r="BR593" s="1233"/>
      <c r="BS593" s="1233"/>
      <c r="BT593" s="1233"/>
      <c r="BU593" s="1233"/>
      <c r="BV593" s="1233"/>
      <c r="BW593" s="1233"/>
      <c r="BX593" s="1233"/>
      <c r="BY593" s="1233"/>
      <c r="BZ593" s="1233"/>
      <c r="CA593" s="1233"/>
      <c r="CB593" s="1233"/>
      <c r="CC593" s="1233"/>
      <c r="CD593" s="1233"/>
      <c r="CE593" s="1233"/>
      <c r="CF593" s="1233"/>
      <c r="CG593" s="1233"/>
      <c r="CH593" s="1233"/>
      <c r="CI593" s="1233"/>
      <c r="CJ593" s="1233"/>
      <c r="CK593" s="1233"/>
      <c r="CL593" s="1233"/>
      <c r="CM593" s="1233"/>
      <c r="CN593" s="1233"/>
      <c r="CO593" s="1233"/>
      <c r="CP593" s="1233"/>
      <c r="CQ593" s="1233"/>
      <c r="CR593" s="1233"/>
      <c r="CS593" s="1233"/>
      <c r="CT593" s="1233"/>
      <c r="CU593" s="1233"/>
      <c r="CV593" s="1233"/>
      <c r="CW593" s="1233"/>
      <c r="CX593" s="1233"/>
      <c r="CY593" s="1233"/>
      <c r="CZ593" s="1233"/>
      <c r="DA593" s="1233"/>
      <c r="DB593" s="1233"/>
      <c r="DC593" s="1233"/>
      <c r="DD593" s="1233"/>
      <c r="DE593" s="1233"/>
      <c r="DF593" s="1233"/>
      <c r="DG593" s="1233"/>
      <c r="DH593" s="1233"/>
      <c r="DI593" s="1233"/>
      <c r="DJ593" s="1233"/>
      <c r="DK593" s="1233"/>
      <c r="DL593" s="1233"/>
      <c r="DM593" s="1233"/>
      <c r="DN593" s="1233"/>
      <c r="DO593" s="1233"/>
      <c r="DP593" s="1233"/>
      <c r="DQ593" s="1233"/>
      <c r="DR593" s="1233"/>
      <c r="DS593" s="1233"/>
      <c r="DT593" s="1233"/>
      <c r="DU593" s="1233"/>
      <c r="DV593" s="1233"/>
      <c r="DW593" s="1233"/>
      <c r="DX593" s="1233"/>
      <c r="DY593" s="1233"/>
      <c r="DZ593" s="1233"/>
      <c r="EA593" s="1233"/>
      <c r="EB593" s="1233"/>
      <c r="EC593" s="1233"/>
      <c r="ED593" s="1233"/>
      <c r="EE593" s="1233"/>
      <c r="EF593" s="1233"/>
      <c r="EG593" s="1233"/>
      <c r="EH593" s="1253"/>
      <c r="EI593" s="1253"/>
      <c r="EJ593" s="1253"/>
      <c r="EK593" s="1253"/>
      <c r="EM593" s="1233"/>
      <c r="EN593" s="1233"/>
      <c r="EO593" s="1233"/>
      <c r="EP593" s="1233"/>
      <c r="EQ593" s="1233"/>
      <c r="ER593" s="1233"/>
      <c r="ES593" s="1233"/>
      <c r="ET593" s="1233"/>
      <c r="EU593" s="1233"/>
      <c r="EV593" s="1233"/>
      <c r="EW593" s="1233"/>
      <c r="EX593" s="1233"/>
      <c r="EY593" s="1233"/>
      <c r="EZ593" s="1233"/>
      <c r="FA593" s="1233"/>
      <c r="FB593" s="1233"/>
      <c r="FC593" s="1233"/>
      <c r="FD593" s="1233"/>
      <c r="FE593" s="1233"/>
      <c r="FF593" s="1233"/>
      <c r="FG593" s="1233"/>
      <c r="FH593" s="1233"/>
      <c r="FI593" s="1233"/>
      <c r="FJ593" s="1233"/>
      <c r="FK593" s="1233"/>
      <c r="FL593" s="1233"/>
      <c r="FM593" s="1233"/>
      <c r="FN593" s="1233"/>
      <c r="FO593" s="1233"/>
      <c r="FP593" s="1233"/>
      <c r="FQ593" s="1233"/>
      <c r="FR593" s="1233"/>
      <c r="FS593" s="1233"/>
      <c r="FT593" s="1233"/>
      <c r="FU593" s="1233"/>
      <c r="FV593" s="1233"/>
      <c r="FW593" s="1233"/>
      <c r="FX593" s="1233"/>
      <c r="FY593" s="1233"/>
      <c r="FZ593" s="1233"/>
      <c r="GA593" s="1233"/>
      <c r="GB593" s="1233"/>
      <c r="GC593" s="1233"/>
      <c r="GD593" s="1233"/>
      <c r="GE593" s="1233"/>
      <c r="GF593" s="1233"/>
      <c r="GG593" s="1233"/>
      <c r="GH593" s="1233"/>
      <c r="GI593" s="1233"/>
      <c r="GJ593" s="1233"/>
      <c r="GK593" s="1233"/>
      <c r="GL593" s="1233"/>
      <c r="GM593" s="1233"/>
      <c r="GN593" s="1233"/>
      <c r="GO593" s="1233"/>
      <c r="GP593" s="1233"/>
      <c r="GQ593" s="1233"/>
      <c r="GR593" s="1233"/>
      <c r="GS593" s="1233"/>
      <c r="GT593" s="1233"/>
      <c r="GU593" s="1233"/>
      <c r="GV593" s="1233"/>
      <c r="GW593" s="1233"/>
      <c r="GX593" s="1233"/>
      <c r="GY593" s="1233"/>
      <c r="GZ593" s="1233"/>
      <c r="HA593" s="1233"/>
      <c r="HB593" s="1233"/>
      <c r="HC593" s="1233"/>
      <c r="HD593" s="1233"/>
      <c r="HE593" s="1233"/>
      <c r="HF593" s="1233"/>
      <c r="HG593" s="1233"/>
      <c r="HH593" s="1233"/>
      <c r="HI593" s="1233"/>
      <c r="HJ593" s="1233"/>
      <c r="HK593" s="1233"/>
      <c r="HL593" s="1233"/>
      <c r="HM593" s="1233"/>
      <c r="HN593" s="1233"/>
      <c r="HO593" s="1233"/>
    </row>
    <row r="594" spans="32:223" s="325" customFormat="1" x14ac:dyDescent="0.2">
      <c r="AF594" s="932"/>
      <c r="AG594" s="932"/>
      <c r="AH594" s="932"/>
      <c r="AI594" s="932"/>
      <c r="AJ594" s="932"/>
      <c r="AK594" s="932"/>
      <c r="AL594" s="932"/>
      <c r="AM594" s="932"/>
      <c r="AN594" s="932"/>
      <c r="AP594" s="932"/>
      <c r="AQ594" s="932"/>
      <c r="AR594" s="932"/>
      <c r="AS594" s="932"/>
      <c r="AT594" s="932"/>
      <c r="AU594" s="932"/>
      <c r="AV594" s="932"/>
      <c r="AW594" s="932"/>
      <c r="AX594" s="932"/>
      <c r="BA594" s="1253"/>
      <c r="BB594" s="1253"/>
      <c r="BC594" s="1253"/>
      <c r="BE594" s="1233"/>
      <c r="BF594" s="1233"/>
      <c r="BG594" s="1233"/>
      <c r="BH594" s="1233"/>
      <c r="BI594" s="1233"/>
      <c r="BJ594" s="1233"/>
      <c r="BK594" s="1233"/>
      <c r="BL594" s="1233"/>
      <c r="BM594" s="1233"/>
      <c r="BN594" s="1233"/>
      <c r="BO594" s="1233"/>
      <c r="BP594" s="1233"/>
      <c r="BQ594" s="1233"/>
      <c r="BR594" s="1233"/>
      <c r="BS594" s="1233"/>
      <c r="BT594" s="1233"/>
      <c r="BU594" s="1233"/>
      <c r="BV594" s="1233"/>
      <c r="BW594" s="1233"/>
      <c r="BX594" s="1233"/>
      <c r="BY594" s="1233"/>
      <c r="BZ594" s="1233"/>
      <c r="CA594" s="1233"/>
      <c r="CB594" s="1233"/>
      <c r="CC594" s="1233"/>
      <c r="CD594" s="1233"/>
      <c r="CE594" s="1233"/>
      <c r="CF594" s="1233"/>
      <c r="CG594" s="1233"/>
      <c r="CH594" s="1233"/>
      <c r="CI594" s="1233"/>
      <c r="CJ594" s="1233"/>
      <c r="CK594" s="1233"/>
      <c r="CL594" s="1233"/>
      <c r="CM594" s="1233"/>
      <c r="CN594" s="1233"/>
      <c r="CO594" s="1233"/>
      <c r="CP594" s="1233"/>
      <c r="CQ594" s="1233"/>
      <c r="CR594" s="1233"/>
      <c r="CS594" s="1233"/>
      <c r="CT594" s="1233"/>
      <c r="CU594" s="1233"/>
      <c r="CV594" s="1233"/>
      <c r="CW594" s="1233"/>
      <c r="CX594" s="1233"/>
      <c r="CY594" s="1233"/>
      <c r="CZ594" s="1233"/>
      <c r="DA594" s="1233"/>
      <c r="DB594" s="1233"/>
      <c r="DC594" s="1233"/>
      <c r="DD594" s="1233"/>
      <c r="DE594" s="1233"/>
      <c r="DF594" s="1233"/>
      <c r="DG594" s="1233"/>
      <c r="DH594" s="1233"/>
      <c r="DI594" s="1233"/>
      <c r="DJ594" s="1233"/>
      <c r="DK594" s="1233"/>
      <c r="DL594" s="1233"/>
      <c r="DM594" s="1233"/>
      <c r="DN594" s="1233"/>
      <c r="DO594" s="1233"/>
      <c r="DP594" s="1233"/>
      <c r="DQ594" s="1233"/>
      <c r="DR594" s="1233"/>
      <c r="DS594" s="1233"/>
      <c r="DT594" s="1233"/>
      <c r="DU594" s="1233"/>
      <c r="DV594" s="1233"/>
      <c r="DW594" s="1233"/>
      <c r="DX594" s="1233"/>
      <c r="DY594" s="1233"/>
      <c r="DZ594" s="1233"/>
      <c r="EA594" s="1233"/>
      <c r="EB594" s="1233"/>
      <c r="EC594" s="1233"/>
      <c r="ED594" s="1233"/>
      <c r="EE594" s="1233"/>
      <c r="EF594" s="1233"/>
      <c r="EG594" s="1233"/>
      <c r="EH594" s="1253"/>
      <c r="EI594" s="1253"/>
      <c r="EJ594" s="1253"/>
      <c r="EK594" s="1253"/>
      <c r="EM594" s="1233"/>
      <c r="EN594" s="1233"/>
      <c r="EO594" s="1233"/>
      <c r="EP594" s="1233"/>
      <c r="EQ594" s="1233"/>
      <c r="ER594" s="1233"/>
      <c r="ES594" s="1233"/>
      <c r="ET594" s="1233"/>
      <c r="EU594" s="1233"/>
      <c r="EV594" s="1233"/>
      <c r="EW594" s="1233"/>
      <c r="EX594" s="1233"/>
      <c r="EY594" s="1233"/>
      <c r="EZ594" s="1233"/>
      <c r="FA594" s="1233"/>
      <c r="FB594" s="1233"/>
      <c r="FC594" s="1233"/>
      <c r="FD594" s="1233"/>
      <c r="FE594" s="1233"/>
      <c r="FF594" s="1233"/>
      <c r="FG594" s="1233"/>
      <c r="FH594" s="1233"/>
      <c r="FI594" s="1233"/>
      <c r="FJ594" s="1233"/>
      <c r="FK594" s="1233"/>
      <c r="FL594" s="1233"/>
      <c r="FM594" s="1233"/>
      <c r="FN594" s="1233"/>
      <c r="FO594" s="1233"/>
      <c r="FP594" s="1233"/>
      <c r="FQ594" s="1233"/>
      <c r="FR594" s="1233"/>
      <c r="FS594" s="1233"/>
      <c r="FT594" s="1233"/>
      <c r="FU594" s="1233"/>
      <c r="FV594" s="1233"/>
      <c r="FW594" s="1233"/>
      <c r="FX594" s="1233"/>
      <c r="FY594" s="1233"/>
      <c r="FZ594" s="1233"/>
      <c r="GA594" s="1233"/>
      <c r="GB594" s="1233"/>
      <c r="GC594" s="1233"/>
      <c r="GD594" s="1233"/>
      <c r="GE594" s="1233"/>
      <c r="GF594" s="1233"/>
      <c r="GG594" s="1233"/>
      <c r="GH594" s="1233"/>
      <c r="GI594" s="1233"/>
      <c r="GJ594" s="1233"/>
      <c r="GK594" s="1233"/>
      <c r="GL594" s="1233"/>
      <c r="GM594" s="1233"/>
      <c r="GN594" s="1233"/>
      <c r="GO594" s="1233"/>
      <c r="GP594" s="1233"/>
      <c r="GQ594" s="1233"/>
      <c r="GR594" s="1233"/>
      <c r="GS594" s="1233"/>
      <c r="GT594" s="1233"/>
      <c r="GU594" s="1233"/>
      <c r="GV594" s="1233"/>
      <c r="GW594" s="1233"/>
      <c r="GX594" s="1233"/>
      <c r="GY594" s="1233"/>
      <c r="GZ594" s="1233"/>
      <c r="HA594" s="1233"/>
      <c r="HB594" s="1233"/>
      <c r="HC594" s="1233"/>
      <c r="HD594" s="1233"/>
      <c r="HE594" s="1233"/>
      <c r="HF594" s="1233"/>
      <c r="HG594" s="1233"/>
      <c r="HH594" s="1233"/>
      <c r="HI594" s="1233"/>
      <c r="HJ594" s="1233"/>
      <c r="HK594" s="1233"/>
      <c r="HL594" s="1233"/>
      <c r="HM594" s="1233"/>
      <c r="HN594" s="1233"/>
      <c r="HO594" s="1233"/>
    </row>
    <row r="595" spans="32:223" s="325" customFormat="1" x14ac:dyDescent="0.2">
      <c r="AF595" s="932"/>
      <c r="AG595" s="932"/>
      <c r="AH595" s="932"/>
      <c r="AI595" s="932"/>
      <c r="AJ595" s="932"/>
      <c r="AK595" s="932"/>
      <c r="AL595" s="932"/>
      <c r="AM595" s="932"/>
      <c r="AN595" s="932"/>
      <c r="AP595" s="932"/>
      <c r="AQ595" s="932"/>
      <c r="AR595" s="932"/>
      <c r="AS595" s="932"/>
      <c r="AT595" s="932"/>
      <c r="AU595" s="932"/>
      <c r="AV595" s="932"/>
      <c r="AW595" s="932"/>
      <c r="AX595" s="932"/>
      <c r="BA595" s="1253"/>
      <c r="BB595" s="1253"/>
      <c r="BC595" s="1253"/>
      <c r="BE595" s="1233"/>
      <c r="BF595" s="1233"/>
      <c r="BG595" s="1233"/>
      <c r="BH595" s="1233"/>
      <c r="BI595" s="1233"/>
      <c r="BJ595" s="1233"/>
      <c r="BK595" s="1233"/>
      <c r="BL595" s="1233"/>
      <c r="BM595" s="1233"/>
      <c r="BN595" s="1233"/>
      <c r="BO595" s="1233"/>
      <c r="BP595" s="1233"/>
      <c r="BQ595" s="1233"/>
      <c r="BR595" s="1233"/>
      <c r="BS595" s="1233"/>
      <c r="BT595" s="1233"/>
      <c r="BU595" s="1233"/>
      <c r="BV595" s="1233"/>
      <c r="BW595" s="1233"/>
      <c r="BX595" s="1233"/>
      <c r="BY595" s="1233"/>
      <c r="BZ595" s="1233"/>
      <c r="CA595" s="1233"/>
      <c r="CB595" s="1233"/>
      <c r="CC595" s="1233"/>
      <c r="CD595" s="1233"/>
      <c r="CE595" s="1233"/>
      <c r="CF595" s="1233"/>
      <c r="CG595" s="1233"/>
      <c r="CH595" s="1233"/>
      <c r="CI595" s="1233"/>
      <c r="CJ595" s="1233"/>
      <c r="CK595" s="1233"/>
      <c r="CL595" s="1233"/>
      <c r="CM595" s="1233"/>
      <c r="CN595" s="1233"/>
      <c r="CO595" s="1233"/>
      <c r="CP595" s="1233"/>
      <c r="CQ595" s="1233"/>
      <c r="CR595" s="1233"/>
      <c r="CS595" s="1233"/>
      <c r="CT595" s="1233"/>
      <c r="CU595" s="1233"/>
      <c r="CV595" s="1233"/>
      <c r="CW595" s="1233"/>
      <c r="CX595" s="1233"/>
      <c r="CY595" s="1233"/>
      <c r="CZ595" s="1233"/>
      <c r="DA595" s="1233"/>
      <c r="DB595" s="1233"/>
      <c r="DC595" s="1233"/>
      <c r="DD595" s="1233"/>
      <c r="DE595" s="1233"/>
      <c r="DF595" s="1233"/>
      <c r="DG595" s="1233"/>
      <c r="DH595" s="1233"/>
      <c r="DI595" s="1233"/>
      <c r="DJ595" s="1233"/>
      <c r="DK595" s="1233"/>
      <c r="DL595" s="1233"/>
      <c r="DM595" s="1233"/>
      <c r="DN595" s="1233"/>
      <c r="DO595" s="1233"/>
      <c r="DP595" s="1233"/>
      <c r="DQ595" s="1233"/>
      <c r="DR595" s="1233"/>
      <c r="DS595" s="1233"/>
      <c r="DT595" s="1233"/>
      <c r="DU595" s="1233"/>
      <c r="DV595" s="1233"/>
      <c r="DW595" s="1233"/>
      <c r="DX595" s="1233"/>
      <c r="DY595" s="1233"/>
      <c r="DZ595" s="1233"/>
      <c r="EA595" s="1233"/>
      <c r="EB595" s="1233"/>
      <c r="EC595" s="1233"/>
      <c r="ED595" s="1233"/>
      <c r="EE595" s="1233"/>
      <c r="EF595" s="1233"/>
      <c r="EG595" s="1233"/>
      <c r="EH595" s="1253"/>
      <c r="EI595" s="1253"/>
      <c r="EJ595" s="1253"/>
      <c r="EK595" s="1253"/>
      <c r="EM595" s="1233"/>
      <c r="EN595" s="1233"/>
      <c r="EO595" s="1233"/>
      <c r="EP595" s="1233"/>
      <c r="EQ595" s="1233"/>
      <c r="ER595" s="1233"/>
      <c r="ES595" s="1233"/>
      <c r="ET595" s="1233"/>
      <c r="EU595" s="1233"/>
      <c r="EV595" s="1233"/>
      <c r="EW595" s="1233"/>
      <c r="EX595" s="1233"/>
      <c r="EY595" s="1233"/>
      <c r="EZ595" s="1233"/>
      <c r="FA595" s="1233"/>
      <c r="FB595" s="1233"/>
      <c r="FC595" s="1233"/>
      <c r="FD595" s="1233"/>
      <c r="FE595" s="1233"/>
      <c r="FF595" s="1233"/>
      <c r="FG595" s="1233"/>
      <c r="FH595" s="1233"/>
      <c r="FI595" s="1233"/>
      <c r="FJ595" s="1233"/>
      <c r="FK595" s="1233"/>
      <c r="FL595" s="1233"/>
      <c r="FM595" s="1233"/>
      <c r="FN595" s="1233"/>
      <c r="FO595" s="1233"/>
      <c r="FP595" s="1233"/>
      <c r="FQ595" s="1233"/>
      <c r="FR595" s="1233"/>
      <c r="FS595" s="1233"/>
      <c r="FT595" s="1233"/>
      <c r="FU595" s="1233"/>
      <c r="FV595" s="1233"/>
      <c r="FW595" s="1233"/>
      <c r="FX595" s="1233"/>
      <c r="FY595" s="1233"/>
      <c r="FZ595" s="1233"/>
      <c r="GA595" s="1233"/>
      <c r="GB595" s="1233"/>
      <c r="GC595" s="1233"/>
      <c r="GD595" s="1233"/>
      <c r="GE595" s="1233"/>
      <c r="GF595" s="1233"/>
      <c r="GG595" s="1233"/>
      <c r="GH595" s="1233"/>
      <c r="GI595" s="1233"/>
      <c r="GJ595" s="1233"/>
      <c r="GK595" s="1233"/>
      <c r="GL595" s="1233"/>
      <c r="GM595" s="1233"/>
      <c r="GN595" s="1233"/>
      <c r="GO595" s="1233"/>
      <c r="GP595" s="1233"/>
      <c r="GQ595" s="1233"/>
      <c r="GR595" s="1233"/>
      <c r="GS595" s="1233"/>
      <c r="GT595" s="1233"/>
      <c r="GU595" s="1233"/>
      <c r="GV595" s="1233"/>
      <c r="GW595" s="1233"/>
      <c r="GX595" s="1233"/>
      <c r="GY595" s="1233"/>
      <c r="GZ595" s="1233"/>
      <c r="HA595" s="1233"/>
      <c r="HB595" s="1233"/>
      <c r="HC595" s="1233"/>
      <c r="HD595" s="1233"/>
      <c r="HE595" s="1233"/>
      <c r="HF595" s="1233"/>
      <c r="HG595" s="1233"/>
      <c r="HH595" s="1233"/>
      <c r="HI595" s="1233"/>
      <c r="HJ595" s="1233"/>
      <c r="HK595" s="1233"/>
      <c r="HL595" s="1233"/>
      <c r="HM595" s="1233"/>
      <c r="HN595" s="1233"/>
      <c r="HO595" s="1233"/>
    </row>
    <row r="596" spans="32:223" s="325" customFormat="1" x14ac:dyDescent="0.2">
      <c r="AF596" s="932"/>
      <c r="AG596" s="932"/>
      <c r="AH596" s="932"/>
      <c r="AI596" s="932"/>
      <c r="AJ596" s="932"/>
      <c r="AK596" s="932"/>
      <c r="AL596" s="932"/>
      <c r="AM596" s="932"/>
      <c r="AN596" s="932"/>
      <c r="AP596" s="932"/>
      <c r="AQ596" s="932"/>
      <c r="AR596" s="932"/>
      <c r="AS596" s="932"/>
      <c r="AT596" s="932"/>
      <c r="AU596" s="932"/>
      <c r="AV596" s="932"/>
      <c r="AW596" s="932"/>
      <c r="AX596" s="932"/>
      <c r="BA596" s="1253"/>
      <c r="BB596" s="1253"/>
      <c r="BC596" s="1253"/>
      <c r="BE596" s="1233"/>
      <c r="BF596" s="1233"/>
      <c r="BG596" s="1233"/>
      <c r="BH596" s="1233"/>
      <c r="BI596" s="1233"/>
      <c r="BJ596" s="1233"/>
      <c r="BK596" s="1233"/>
      <c r="BL596" s="1233"/>
      <c r="BM596" s="1233"/>
      <c r="BN596" s="1233"/>
      <c r="BO596" s="1233"/>
      <c r="BP596" s="1233"/>
      <c r="BQ596" s="1233"/>
      <c r="BR596" s="1233"/>
      <c r="BS596" s="1233"/>
      <c r="BT596" s="1233"/>
      <c r="BU596" s="1233"/>
      <c r="BV596" s="1233"/>
      <c r="BW596" s="1233"/>
      <c r="BX596" s="1233"/>
      <c r="BY596" s="1233"/>
      <c r="BZ596" s="1233"/>
      <c r="CA596" s="1233"/>
      <c r="CB596" s="1233"/>
      <c r="CC596" s="1233"/>
      <c r="CD596" s="1233"/>
      <c r="CE596" s="1233"/>
      <c r="CF596" s="1233"/>
      <c r="CG596" s="1233"/>
      <c r="CH596" s="1233"/>
      <c r="CI596" s="1233"/>
      <c r="CJ596" s="1233"/>
      <c r="CK596" s="1233"/>
      <c r="CL596" s="1233"/>
      <c r="CM596" s="1233"/>
      <c r="CN596" s="1233"/>
      <c r="CO596" s="1233"/>
      <c r="CP596" s="1233"/>
      <c r="CQ596" s="1233"/>
      <c r="CR596" s="1233"/>
      <c r="CS596" s="1233"/>
      <c r="CT596" s="1233"/>
      <c r="CU596" s="1233"/>
      <c r="CV596" s="1233"/>
      <c r="CW596" s="1233"/>
      <c r="CX596" s="1233"/>
      <c r="CY596" s="1233"/>
      <c r="CZ596" s="1233"/>
      <c r="DA596" s="1233"/>
      <c r="DB596" s="1233"/>
      <c r="DC596" s="1233"/>
      <c r="DD596" s="1233"/>
      <c r="DE596" s="1233"/>
      <c r="DF596" s="1233"/>
      <c r="DG596" s="1233"/>
      <c r="DH596" s="1233"/>
      <c r="DI596" s="1233"/>
      <c r="DJ596" s="1233"/>
      <c r="DK596" s="1233"/>
      <c r="DL596" s="1233"/>
      <c r="DM596" s="1233"/>
      <c r="DN596" s="1233"/>
      <c r="DO596" s="1233"/>
      <c r="DP596" s="1233"/>
      <c r="DQ596" s="1233"/>
      <c r="DR596" s="1233"/>
      <c r="DS596" s="1233"/>
      <c r="DT596" s="1233"/>
      <c r="DU596" s="1233"/>
      <c r="DV596" s="1233"/>
      <c r="DW596" s="1233"/>
      <c r="DX596" s="1233"/>
      <c r="DY596" s="1233"/>
      <c r="DZ596" s="1233"/>
      <c r="EA596" s="1233"/>
      <c r="EB596" s="1233"/>
      <c r="EC596" s="1233"/>
      <c r="ED596" s="1233"/>
      <c r="EE596" s="1233"/>
      <c r="EF596" s="1233"/>
      <c r="EG596" s="1233"/>
      <c r="EH596" s="1253"/>
      <c r="EI596" s="1253"/>
      <c r="EJ596" s="1253"/>
      <c r="EK596" s="1253"/>
      <c r="EM596" s="1233"/>
      <c r="EN596" s="1233"/>
      <c r="EO596" s="1233"/>
      <c r="EP596" s="1233"/>
      <c r="EQ596" s="1233"/>
      <c r="ER596" s="1233"/>
      <c r="ES596" s="1233"/>
      <c r="ET596" s="1233"/>
      <c r="EU596" s="1233"/>
      <c r="EV596" s="1233"/>
      <c r="EW596" s="1233"/>
      <c r="EX596" s="1233"/>
      <c r="EY596" s="1233"/>
      <c r="EZ596" s="1233"/>
      <c r="FA596" s="1233"/>
      <c r="FB596" s="1233"/>
      <c r="FC596" s="1233"/>
      <c r="FD596" s="1233"/>
      <c r="FE596" s="1233"/>
      <c r="FF596" s="1233"/>
      <c r="FG596" s="1233"/>
      <c r="FH596" s="1233"/>
      <c r="FI596" s="1233"/>
      <c r="FJ596" s="1233"/>
      <c r="FK596" s="1233"/>
      <c r="FL596" s="1233"/>
      <c r="FM596" s="1233"/>
      <c r="FN596" s="1233"/>
      <c r="FO596" s="1233"/>
      <c r="FP596" s="1233"/>
      <c r="FQ596" s="1233"/>
      <c r="FR596" s="1233"/>
      <c r="FS596" s="1233"/>
      <c r="FT596" s="1233"/>
      <c r="FU596" s="1233"/>
      <c r="FV596" s="1233"/>
      <c r="FW596" s="1233"/>
      <c r="FX596" s="1233"/>
      <c r="FY596" s="1233"/>
      <c r="FZ596" s="1233"/>
      <c r="GA596" s="1233"/>
      <c r="GB596" s="1233"/>
      <c r="GC596" s="1233"/>
      <c r="GD596" s="1233"/>
      <c r="GE596" s="1233"/>
      <c r="GF596" s="1233"/>
      <c r="GG596" s="1233"/>
      <c r="GH596" s="1233"/>
      <c r="GI596" s="1233"/>
      <c r="GJ596" s="1233"/>
      <c r="GK596" s="1233"/>
      <c r="GL596" s="1233"/>
      <c r="GM596" s="1233"/>
      <c r="GN596" s="1233"/>
      <c r="GO596" s="1233"/>
      <c r="GP596" s="1233"/>
      <c r="GQ596" s="1233"/>
      <c r="GR596" s="1233"/>
      <c r="GS596" s="1233"/>
      <c r="GT596" s="1233"/>
      <c r="GU596" s="1233"/>
      <c r="GV596" s="1233"/>
      <c r="GW596" s="1233"/>
      <c r="GX596" s="1233"/>
      <c r="GY596" s="1233"/>
      <c r="GZ596" s="1233"/>
      <c r="HA596" s="1233"/>
      <c r="HB596" s="1233"/>
      <c r="HC596" s="1233"/>
      <c r="HD596" s="1233"/>
      <c r="HE596" s="1233"/>
      <c r="HF596" s="1233"/>
      <c r="HG596" s="1233"/>
      <c r="HH596" s="1233"/>
      <c r="HI596" s="1233"/>
      <c r="HJ596" s="1233"/>
      <c r="HK596" s="1233"/>
      <c r="HL596" s="1233"/>
      <c r="HM596" s="1233"/>
      <c r="HN596" s="1233"/>
      <c r="HO596" s="1233"/>
    </row>
    <row r="597" spans="32:223" s="325" customFormat="1" x14ac:dyDescent="0.2">
      <c r="AF597" s="932"/>
      <c r="AG597" s="932"/>
      <c r="AH597" s="932"/>
      <c r="AI597" s="932"/>
      <c r="AJ597" s="932"/>
      <c r="AK597" s="932"/>
      <c r="AL597" s="932"/>
      <c r="AM597" s="932"/>
      <c r="AN597" s="932"/>
      <c r="AP597" s="932"/>
      <c r="AQ597" s="932"/>
      <c r="AR597" s="932"/>
      <c r="AS597" s="932"/>
      <c r="AT597" s="932"/>
      <c r="AU597" s="932"/>
      <c r="AV597" s="932"/>
      <c r="AW597" s="932"/>
      <c r="AX597" s="932"/>
      <c r="BA597" s="1253"/>
      <c r="BB597" s="1253"/>
      <c r="BC597" s="1253"/>
      <c r="BE597" s="1233"/>
      <c r="BF597" s="1233"/>
      <c r="BG597" s="1233"/>
      <c r="BH597" s="1233"/>
      <c r="BI597" s="1233"/>
      <c r="BJ597" s="1233"/>
      <c r="BK597" s="1233"/>
      <c r="BL597" s="1233"/>
      <c r="BM597" s="1233"/>
      <c r="BN597" s="1233"/>
      <c r="BO597" s="1233"/>
      <c r="BP597" s="1233"/>
      <c r="BQ597" s="1233"/>
      <c r="BR597" s="1233"/>
      <c r="BS597" s="1233"/>
      <c r="BT597" s="1233"/>
      <c r="BU597" s="1233"/>
      <c r="BV597" s="1233"/>
      <c r="BW597" s="1233"/>
      <c r="BX597" s="1233"/>
      <c r="BY597" s="1233"/>
      <c r="BZ597" s="1233"/>
      <c r="CA597" s="1233"/>
      <c r="CB597" s="1233"/>
      <c r="CC597" s="1233"/>
      <c r="CD597" s="1233"/>
      <c r="CE597" s="1233"/>
      <c r="CF597" s="1233"/>
      <c r="CG597" s="1233"/>
      <c r="CH597" s="1233"/>
      <c r="CI597" s="1233"/>
      <c r="CJ597" s="1233"/>
      <c r="CK597" s="1233"/>
      <c r="CL597" s="1233"/>
      <c r="CM597" s="1233"/>
      <c r="CN597" s="1233"/>
      <c r="CO597" s="1233"/>
      <c r="CP597" s="1233"/>
      <c r="CQ597" s="1233"/>
      <c r="CR597" s="1233"/>
      <c r="CS597" s="1233"/>
      <c r="CT597" s="1233"/>
      <c r="CU597" s="1233"/>
      <c r="CV597" s="1233"/>
      <c r="CW597" s="1233"/>
      <c r="CX597" s="1233"/>
      <c r="CY597" s="1233"/>
      <c r="CZ597" s="1233"/>
      <c r="DA597" s="1233"/>
      <c r="DB597" s="1233"/>
      <c r="DC597" s="1233"/>
      <c r="DD597" s="1233"/>
      <c r="DE597" s="1233"/>
      <c r="DF597" s="1233"/>
      <c r="DG597" s="1233"/>
      <c r="DH597" s="1233"/>
      <c r="DI597" s="1233"/>
      <c r="DJ597" s="1233"/>
      <c r="DK597" s="1233"/>
      <c r="DL597" s="1233"/>
      <c r="DM597" s="1233"/>
      <c r="DN597" s="1233"/>
      <c r="DO597" s="1233"/>
      <c r="DP597" s="1233"/>
      <c r="DQ597" s="1233"/>
      <c r="DR597" s="1233"/>
      <c r="DS597" s="1233"/>
      <c r="DT597" s="1233"/>
      <c r="DU597" s="1233"/>
      <c r="DV597" s="1233"/>
      <c r="DW597" s="1233"/>
      <c r="DX597" s="1233"/>
      <c r="DY597" s="1233"/>
      <c r="DZ597" s="1233"/>
      <c r="EA597" s="1233"/>
      <c r="EB597" s="1233"/>
      <c r="EC597" s="1233"/>
      <c r="ED597" s="1233"/>
      <c r="EE597" s="1233"/>
      <c r="EF597" s="1233"/>
      <c r="EG597" s="1233"/>
      <c r="EH597" s="1253"/>
      <c r="EI597" s="1253"/>
      <c r="EJ597" s="1253"/>
      <c r="EK597" s="1253"/>
      <c r="EM597" s="1233"/>
      <c r="EN597" s="1233"/>
      <c r="EO597" s="1233"/>
      <c r="EP597" s="1233"/>
      <c r="EQ597" s="1233"/>
      <c r="ER597" s="1233"/>
      <c r="ES597" s="1233"/>
      <c r="ET597" s="1233"/>
      <c r="EU597" s="1233"/>
      <c r="EV597" s="1233"/>
      <c r="EW597" s="1233"/>
      <c r="EX597" s="1233"/>
      <c r="EY597" s="1233"/>
      <c r="EZ597" s="1233"/>
      <c r="FA597" s="1233"/>
      <c r="FB597" s="1233"/>
      <c r="FC597" s="1233"/>
      <c r="FD597" s="1233"/>
      <c r="FE597" s="1233"/>
      <c r="FF597" s="1233"/>
      <c r="FG597" s="1233"/>
      <c r="FH597" s="1233"/>
      <c r="FI597" s="1233"/>
      <c r="FJ597" s="1233"/>
      <c r="FK597" s="1233"/>
      <c r="FL597" s="1233"/>
      <c r="FM597" s="1233"/>
      <c r="FN597" s="1233"/>
      <c r="FO597" s="1233"/>
      <c r="FP597" s="1233"/>
      <c r="FQ597" s="1233"/>
      <c r="FR597" s="1233"/>
      <c r="FS597" s="1233"/>
      <c r="FT597" s="1233"/>
      <c r="FU597" s="1233"/>
      <c r="FV597" s="1233"/>
      <c r="FW597" s="1233"/>
      <c r="FX597" s="1233"/>
      <c r="FY597" s="1233"/>
      <c r="FZ597" s="1233"/>
      <c r="GA597" s="1233"/>
      <c r="GB597" s="1233"/>
      <c r="GC597" s="1233"/>
      <c r="GD597" s="1233"/>
      <c r="GE597" s="1233"/>
      <c r="GF597" s="1233"/>
      <c r="GG597" s="1233"/>
      <c r="GH597" s="1233"/>
      <c r="GI597" s="1233"/>
      <c r="GJ597" s="1233"/>
      <c r="GK597" s="1233"/>
      <c r="GL597" s="1233"/>
      <c r="GM597" s="1233"/>
      <c r="GN597" s="1233"/>
      <c r="GO597" s="1233"/>
      <c r="GP597" s="1233"/>
      <c r="GQ597" s="1233"/>
      <c r="GR597" s="1233"/>
      <c r="GS597" s="1233"/>
      <c r="GT597" s="1233"/>
      <c r="GU597" s="1233"/>
      <c r="GV597" s="1233"/>
      <c r="GW597" s="1233"/>
      <c r="GX597" s="1233"/>
      <c r="GY597" s="1233"/>
      <c r="GZ597" s="1233"/>
      <c r="HA597" s="1233"/>
      <c r="HB597" s="1233"/>
      <c r="HC597" s="1233"/>
      <c r="HD597" s="1233"/>
      <c r="HE597" s="1233"/>
      <c r="HF597" s="1233"/>
      <c r="HG597" s="1233"/>
      <c r="HH597" s="1233"/>
      <c r="HI597" s="1233"/>
      <c r="HJ597" s="1233"/>
      <c r="HK597" s="1233"/>
      <c r="HL597" s="1233"/>
      <c r="HM597" s="1233"/>
      <c r="HN597" s="1233"/>
      <c r="HO597" s="1233"/>
    </row>
    <row r="598" spans="32:223" s="325" customFormat="1" x14ac:dyDescent="0.2">
      <c r="AF598" s="932"/>
      <c r="AG598" s="932"/>
      <c r="AH598" s="932"/>
      <c r="AI598" s="932"/>
      <c r="AJ598" s="932"/>
      <c r="AK598" s="932"/>
      <c r="AL598" s="932"/>
      <c r="AM598" s="932"/>
      <c r="AN598" s="932"/>
      <c r="AP598" s="932"/>
      <c r="AQ598" s="932"/>
      <c r="AR598" s="932"/>
      <c r="AS598" s="932"/>
      <c r="AT598" s="932"/>
      <c r="AU598" s="932"/>
      <c r="AV598" s="932"/>
      <c r="AW598" s="932"/>
      <c r="AX598" s="932"/>
      <c r="BA598" s="1253"/>
      <c r="BB598" s="1253"/>
      <c r="BC598" s="1253"/>
      <c r="BE598" s="1233"/>
      <c r="BF598" s="1233"/>
      <c r="BG598" s="1233"/>
      <c r="BH598" s="1233"/>
      <c r="BI598" s="1233"/>
      <c r="BJ598" s="1233"/>
      <c r="BK598" s="1233"/>
      <c r="BL598" s="1233"/>
      <c r="BM598" s="1233"/>
      <c r="BN598" s="1233"/>
      <c r="BO598" s="1233"/>
      <c r="BP598" s="1233"/>
      <c r="BQ598" s="1233"/>
      <c r="BR598" s="1233"/>
      <c r="BS598" s="1233"/>
      <c r="BT598" s="1233"/>
      <c r="BU598" s="1233"/>
      <c r="BV598" s="1233"/>
      <c r="BW598" s="1233"/>
      <c r="BX598" s="1233"/>
      <c r="BY598" s="1233"/>
      <c r="BZ598" s="1233"/>
      <c r="CA598" s="1233"/>
      <c r="CB598" s="1233"/>
      <c r="CC598" s="1233"/>
      <c r="CD598" s="1233"/>
      <c r="CE598" s="1233"/>
      <c r="CF598" s="1233"/>
      <c r="CG598" s="1233"/>
      <c r="CH598" s="1233"/>
      <c r="CI598" s="1233"/>
      <c r="CJ598" s="1233"/>
      <c r="CK598" s="1233"/>
      <c r="CL598" s="1233"/>
      <c r="CM598" s="1233"/>
      <c r="CN598" s="1233"/>
      <c r="CO598" s="1233"/>
      <c r="CP598" s="1233"/>
      <c r="CQ598" s="1233"/>
      <c r="CR598" s="1233"/>
      <c r="CS598" s="1233"/>
      <c r="CT598" s="1233"/>
      <c r="CU598" s="1233"/>
      <c r="CV598" s="1233"/>
      <c r="CW598" s="1233"/>
      <c r="CX598" s="1233"/>
      <c r="CY598" s="1233"/>
      <c r="CZ598" s="1233"/>
      <c r="DA598" s="1233"/>
      <c r="DB598" s="1233"/>
      <c r="DC598" s="1233"/>
      <c r="DD598" s="1233"/>
      <c r="DE598" s="1233"/>
      <c r="DF598" s="1233"/>
      <c r="DG598" s="1233"/>
      <c r="DH598" s="1233"/>
      <c r="DI598" s="1233"/>
      <c r="DJ598" s="1233"/>
      <c r="DK598" s="1233"/>
      <c r="DL598" s="1233"/>
      <c r="DM598" s="1233"/>
      <c r="DN598" s="1233"/>
      <c r="DO598" s="1233"/>
      <c r="DP598" s="1233"/>
      <c r="DQ598" s="1233"/>
      <c r="DR598" s="1233"/>
      <c r="DS598" s="1233"/>
      <c r="DT598" s="1233"/>
      <c r="DU598" s="1233"/>
      <c r="DV598" s="1233"/>
      <c r="DW598" s="1233"/>
      <c r="DX598" s="1233"/>
      <c r="DY598" s="1233"/>
      <c r="DZ598" s="1233"/>
      <c r="EA598" s="1233"/>
      <c r="EB598" s="1233"/>
      <c r="EC598" s="1233"/>
      <c r="ED598" s="1233"/>
      <c r="EE598" s="1233"/>
      <c r="EF598" s="1233"/>
      <c r="EG598" s="1233"/>
      <c r="EH598" s="1253"/>
      <c r="EI598" s="1253"/>
      <c r="EJ598" s="1253"/>
      <c r="EK598" s="1253"/>
      <c r="EM598" s="1233"/>
      <c r="EN598" s="1233"/>
      <c r="EO598" s="1233"/>
      <c r="EP598" s="1233"/>
      <c r="EQ598" s="1233"/>
      <c r="ER598" s="1233"/>
      <c r="ES598" s="1233"/>
      <c r="ET598" s="1233"/>
      <c r="EU598" s="1233"/>
      <c r="EV598" s="1233"/>
      <c r="EW598" s="1233"/>
      <c r="EX598" s="1233"/>
      <c r="EY598" s="1233"/>
      <c r="EZ598" s="1233"/>
      <c r="FA598" s="1233"/>
      <c r="FB598" s="1233"/>
      <c r="FC598" s="1233"/>
      <c r="FD598" s="1233"/>
      <c r="FE598" s="1233"/>
      <c r="FF598" s="1233"/>
      <c r="FG598" s="1233"/>
      <c r="FH598" s="1233"/>
      <c r="FI598" s="1233"/>
      <c r="FJ598" s="1233"/>
      <c r="FK598" s="1233"/>
      <c r="FL598" s="1233"/>
      <c r="FM598" s="1233"/>
      <c r="FN598" s="1233"/>
      <c r="FO598" s="1233"/>
      <c r="FP598" s="1233"/>
      <c r="FQ598" s="1233"/>
      <c r="FR598" s="1233"/>
      <c r="FS598" s="1233"/>
      <c r="FT598" s="1233"/>
      <c r="FU598" s="1233"/>
      <c r="FV598" s="1233"/>
      <c r="FW598" s="1233"/>
      <c r="FX598" s="1233"/>
      <c r="FY598" s="1233"/>
      <c r="FZ598" s="1233"/>
      <c r="GA598" s="1233"/>
      <c r="GB598" s="1233"/>
      <c r="GC598" s="1233"/>
      <c r="GD598" s="1233"/>
      <c r="GE598" s="1233"/>
      <c r="GF598" s="1233"/>
      <c r="GG598" s="1233"/>
      <c r="GH598" s="1233"/>
      <c r="GI598" s="1233"/>
      <c r="GJ598" s="1233"/>
      <c r="GK598" s="1233"/>
      <c r="GL598" s="1233"/>
      <c r="GM598" s="1233"/>
      <c r="GN598" s="1233"/>
      <c r="GO598" s="1233"/>
      <c r="GP598" s="1233"/>
      <c r="GQ598" s="1233"/>
      <c r="GR598" s="1233"/>
      <c r="GS598" s="1233"/>
      <c r="GT598" s="1233"/>
      <c r="GU598" s="1233"/>
      <c r="GV598" s="1233"/>
      <c r="GW598" s="1233"/>
      <c r="GX598" s="1233"/>
      <c r="GY598" s="1233"/>
      <c r="GZ598" s="1233"/>
      <c r="HA598" s="1233"/>
      <c r="HB598" s="1233"/>
      <c r="HC598" s="1233"/>
      <c r="HD598" s="1233"/>
      <c r="HE598" s="1233"/>
      <c r="HF598" s="1233"/>
      <c r="HG598" s="1233"/>
      <c r="HH598" s="1233"/>
      <c r="HI598" s="1233"/>
      <c r="HJ598" s="1233"/>
      <c r="HK598" s="1233"/>
      <c r="HL598" s="1233"/>
      <c r="HM598" s="1233"/>
      <c r="HN598" s="1233"/>
      <c r="HO598" s="1233"/>
    </row>
    <row r="599" spans="32:223" s="325" customFormat="1" x14ac:dyDescent="0.2">
      <c r="AF599" s="932"/>
      <c r="AG599" s="932"/>
      <c r="AH599" s="932"/>
      <c r="AI599" s="932"/>
      <c r="AJ599" s="932"/>
      <c r="AK599" s="932"/>
      <c r="AL599" s="932"/>
      <c r="AM599" s="932"/>
      <c r="AN599" s="932"/>
      <c r="AP599" s="932"/>
      <c r="AQ599" s="932"/>
      <c r="AR599" s="932"/>
      <c r="AS599" s="932"/>
      <c r="AT599" s="932"/>
      <c r="AU599" s="932"/>
      <c r="AV599" s="932"/>
      <c r="AW599" s="932"/>
      <c r="AX599" s="932"/>
      <c r="BA599" s="1253"/>
      <c r="BB599" s="1253"/>
      <c r="BC599" s="1253"/>
      <c r="BE599" s="1233"/>
      <c r="BF599" s="1233"/>
      <c r="BG599" s="1233"/>
      <c r="BH599" s="1233"/>
      <c r="BI599" s="1233"/>
      <c r="BJ599" s="1233"/>
      <c r="BK599" s="1233"/>
      <c r="BL599" s="1233"/>
      <c r="BM599" s="1233"/>
      <c r="BN599" s="1233"/>
      <c r="BO599" s="1233"/>
      <c r="BP599" s="1233"/>
      <c r="BQ599" s="1233"/>
      <c r="BR599" s="1233"/>
      <c r="BS599" s="1233"/>
      <c r="BT599" s="1233"/>
      <c r="BU599" s="1233"/>
      <c r="BV599" s="1233"/>
      <c r="BW599" s="1233"/>
      <c r="BX599" s="1233"/>
      <c r="BY599" s="1233"/>
      <c r="BZ599" s="1233"/>
      <c r="CA599" s="1233"/>
      <c r="CB599" s="1233"/>
      <c r="CC599" s="1233"/>
      <c r="CD599" s="1233"/>
      <c r="CE599" s="1233"/>
      <c r="CF599" s="1233"/>
      <c r="CG599" s="1233"/>
      <c r="CH599" s="1233"/>
      <c r="CI599" s="1233"/>
      <c r="CJ599" s="1233"/>
      <c r="CK599" s="1233"/>
      <c r="CL599" s="1233"/>
      <c r="CM599" s="1233"/>
      <c r="CN599" s="1233"/>
      <c r="CO599" s="1233"/>
      <c r="CP599" s="1233"/>
      <c r="CQ599" s="1233"/>
      <c r="CR599" s="1233"/>
      <c r="CS599" s="1233"/>
      <c r="CT599" s="1233"/>
      <c r="CU599" s="1233"/>
      <c r="CV599" s="1233"/>
      <c r="CW599" s="1233"/>
      <c r="CX599" s="1233"/>
      <c r="CY599" s="1233"/>
      <c r="CZ599" s="1233"/>
      <c r="DA599" s="1233"/>
      <c r="DB599" s="1233"/>
      <c r="DC599" s="1233"/>
      <c r="DD599" s="1233"/>
      <c r="DE599" s="1233"/>
      <c r="DF599" s="1233"/>
      <c r="DG599" s="1233"/>
      <c r="DH599" s="1233"/>
      <c r="DI599" s="1233"/>
      <c r="DJ599" s="1233"/>
      <c r="DK599" s="1233"/>
      <c r="DL599" s="1233"/>
      <c r="DM599" s="1233"/>
      <c r="DN599" s="1233"/>
      <c r="DO599" s="1233"/>
      <c r="DP599" s="1233"/>
      <c r="DQ599" s="1233"/>
      <c r="DR599" s="1233"/>
      <c r="DS599" s="1233"/>
      <c r="DT599" s="1233"/>
      <c r="DU599" s="1233"/>
      <c r="DV599" s="1233"/>
      <c r="DW599" s="1233"/>
      <c r="DX599" s="1233"/>
      <c r="DY599" s="1233"/>
      <c r="DZ599" s="1233"/>
      <c r="EA599" s="1233"/>
      <c r="EB599" s="1233"/>
      <c r="EC599" s="1233"/>
      <c r="ED599" s="1233"/>
      <c r="EE599" s="1233"/>
      <c r="EF599" s="1233"/>
      <c r="EG599" s="1233"/>
      <c r="EH599" s="1253"/>
      <c r="EI599" s="1253"/>
      <c r="EJ599" s="1253"/>
      <c r="EK599" s="1253"/>
      <c r="EM599" s="1233"/>
      <c r="EN599" s="1233"/>
      <c r="EO599" s="1233"/>
      <c r="EP599" s="1233"/>
      <c r="EQ599" s="1233"/>
      <c r="ER599" s="1233"/>
      <c r="ES599" s="1233"/>
      <c r="ET599" s="1233"/>
      <c r="EU599" s="1233"/>
      <c r="EV599" s="1233"/>
      <c r="EW599" s="1233"/>
      <c r="EX599" s="1233"/>
      <c r="EY599" s="1233"/>
      <c r="EZ599" s="1233"/>
      <c r="FA599" s="1233"/>
      <c r="FB599" s="1233"/>
      <c r="FC599" s="1233"/>
      <c r="FD599" s="1233"/>
      <c r="FE599" s="1233"/>
      <c r="FF599" s="1233"/>
      <c r="FG599" s="1233"/>
      <c r="FH599" s="1233"/>
      <c r="FI599" s="1233"/>
      <c r="FJ599" s="1233"/>
      <c r="FK599" s="1233"/>
      <c r="FL599" s="1233"/>
      <c r="FM599" s="1233"/>
      <c r="FN599" s="1233"/>
      <c r="FO599" s="1233"/>
      <c r="FP599" s="1233"/>
      <c r="FQ599" s="1233"/>
      <c r="FR599" s="1233"/>
      <c r="FS599" s="1233"/>
      <c r="FT599" s="1233"/>
      <c r="FU599" s="1233"/>
      <c r="FV599" s="1233"/>
      <c r="FW599" s="1233"/>
      <c r="FX599" s="1233"/>
      <c r="FY599" s="1233"/>
      <c r="FZ599" s="1233"/>
      <c r="GA599" s="1233"/>
      <c r="GB599" s="1233"/>
      <c r="GC599" s="1233"/>
      <c r="GD599" s="1233"/>
      <c r="GE599" s="1233"/>
      <c r="GF599" s="1233"/>
      <c r="GG599" s="1233"/>
      <c r="GH599" s="1233"/>
      <c r="GI599" s="1233"/>
      <c r="GJ599" s="1233"/>
      <c r="GK599" s="1233"/>
      <c r="GL599" s="1233"/>
      <c r="GM599" s="1233"/>
      <c r="GN599" s="1233"/>
      <c r="GO599" s="1233"/>
      <c r="GP599" s="1233"/>
      <c r="GQ599" s="1233"/>
      <c r="GR599" s="1233"/>
      <c r="GS599" s="1233"/>
      <c r="GT599" s="1233"/>
      <c r="GU599" s="1233"/>
      <c r="GV599" s="1233"/>
      <c r="GW599" s="1233"/>
      <c r="GX599" s="1233"/>
      <c r="GY599" s="1233"/>
      <c r="GZ599" s="1233"/>
      <c r="HA599" s="1233"/>
      <c r="HB599" s="1233"/>
      <c r="HC599" s="1233"/>
      <c r="HD599" s="1233"/>
      <c r="HE599" s="1233"/>
      <c r="HF599" s="1233"/>
      <c r="HG599" s="1233"/>
      <c r="HH599" s="1233"/>
      <c r="HI599" s="1233"/>
      <c r="HJ599" s="1233"/>
      <c r="HK599" s="1233"/>
      <c r="HL599" s="1233"/>
      <c r="HM599" s="1233"/>
      <c r="HN599" s="1233"/>
      <c r="HO599" s="1233"/>
    </row>
    <row r="600" spans="32:223" s="325" customFormat="1" x14ac:dyDescent="0.2">
      <c r="AF600" s="932"/>
      <c r="AG600" s="932"/>
      <c r="AH600" s="932"/>
      <c r="AI600" s="932"/>
      <c r="AJ600" s="932"/>
      <c r="AK600" s="932"/>
      <c r="AL600" s="932"/>
      <c r="AM600" s="932"/>
      <c r="AN600" s="932"/>
      <c r="AP600" s="932"/>
      <c r="AQ600" s="932"/>
      <c r="AR600" s="932"/>
      <c r="AS600" s="932"/>
      <c r="AT600" s="932"/>
      <c r="AU600" s="932"/>
      <c r="AV600" s="932"/>
      <c r="AW600" s="932"/>
      <c r="AX600" s="932"/>
      <c r="BA600" s="1253"/>
      <c r="BB600" s="1253"/>
      <c r="BC600" s="1253"/>
      <c r="BE600" s="1233"/>
      <c r="BF600" s="1233"/>
      <c r="BG600" s="1233"/>
      <c r="BH600" s="1233"/>
      <c r="BI600" s="1233"/>
      <c r="BJ600" s="1233"/>
      <c r="BK600" s="1233"/>
      <c r="BL600" s="1233"/>
      <c r="BM600" s="1233"/>
      <c r="BN600" s="1233"/>
      <c r="BO600" s="1233"/>
      <c r="BP600" s="1233"/>
      <c r="BQ600" s="1233"/>
      <c r="BR600" s="1233"/>
      <c r="BS600" s="1233"/>
      <c r="BT600" s="1233"/>
      <c r="BU600" s="1233"/>
      <c r="BV600" s="1233"/>
      <c r="BW600" s="1233"/>
      <c r="BX600" s="1233"/>
      <c r="BY600" s="1233"/>
      <c r="BZ600" s="1233"/>
      <c r="CA600" s="1233"/>
      <c r="CB600" s="1233"/>
      <c r="CC600" s="1233"/>
      <c r="CD600" s="1233"/>
      <c r="CE600" s="1233"/>
      <c r="CF600" s="1233"/>
      <c r="CG600" s="1233"/>
      <c r="CH600" s="1233"/>
      <c r="CI600" s="1233"/>
      <c r="CJ600" s="1233"/>
      <c r="CK600" s="1233"/>
      <c r="CL600" s="1233"/>
      <c r="CM600" s="1233"/>
      <c r="CN600" s="1233"/>
      <c r="CO600" s="1233"/>
      <c r="CP600" s="1233"/>
      <c r="CQ600" s="1233"/>
      <c r="CR600" s="1233"/>
      <c r="CS600" s="1233"/>
      <c r="CT600" s="1233"/>
      <c r="CU600" s="1233"/>
      <c r="CV600" s="1233"/>
      <c r="CW600" s="1233"/>
      <c r="CX600" s="1233"/>
      <c r="CY600" s="1233"/>
      <c r="CZ600" s="1233"/>
      <c r="DA600" s="1233"/>
      <c r="DB600" s="1233"/>
      <c r="DC600" s="1233"/>
      <c r="DD600" s="1233"/>
      <c r="DE600" s="1233"/>
      <c r="DF600" s="1233"/>
      <c r="DG600" s="1233"/>
      <c r="DH600" s="1233"/>
      <c r="DI600" s="1233"/>
      <c r="DJ600" s="1233"/>
      <c r="DK600" s="1233"/>
      <c r="DL600" s="1233"/>
      <c r="DM600" s="1233"/>
      <c r="DN600" s="1233"/>
      <c r="DO600" s="1233"/>
      <c r="DP600" s="1233"/>
      <c r="DQ600" s="1233"/>
      <c r="DR600" s="1233"/>
      <c r="DS600" s="1233"/>
      <c r="DT600" s="1233"/>
      <c r="DU600" s="1233"/>
      <c r="DV600" s="1233"/>
      <c r="DW600" s="1233"/>
      <c r="DX600" s="1233"/>
      <c r="DY600" s="1233"/>
      <c r="DZ600" s="1233"/>
      <c r="EA600" s="1233"/>
      <c r="EB600" s="1233"/>
      <c r="EC600" s="1233"/>
      <c r="ED600" s="1233"/>
      <c r="EE600" s="1233"/>
      <c r="EF600" s="1233"/>
      <c r="EG600" s="1233"/>
      <c r="EH600" s="1253"/>
      <c r="EI600" s="1253"/>
      <c r="EJ600" s="1253"/>
      <c r="EK600" s="1253"/>
      <c r="EM600" s="1233"/>
      <c r="EN600" s="1233"/>
      <c r="EO600" s="1233"/>
      <c r="EP600" s="1233"/>
      <c r="EQ600" s="1233"/>
      <c r="ER600" s="1233"/>
      <c r="ES600" s="1233"/>
      <c r="ET600" s="1233"/>
      <c r="EU600" s="1233"/>
      <c r="EV600" s="1233"/>
      <c r="EW600" s="1233"/>
      <c r="EX600" s="1233"/>
      <c r="EY600" s="1233"/>
      <c r="EZ600" s="1233"/>
      <c r="FA600" s="1233"/>
      <c r="FB600" s="1233"/>
      <c r="FC600" s="1233"/>
      <c r="FD600" s="1233"/>
      <c r="FE600" s="1233"/>
      <c r="FF600" s="1233"/>
      <c r="FG600" s="1233"/>
      <c r="FH600" s="1233"/>
      <c r="FI600" s="1233"/>
      <c r="FJ600" s="1233"/>
      <c r="FK600" s="1233"/>
      <c r="FL600" s="1233"/>
      <c r="FM600" s="1233"/>
      <c r="FN600" s="1233"/>
      <c r="FO600" s="1233"/>
      <c r="FP600" s="1233"/>
      <c r="FQ600" s="1233"/>
      <c r="FR600" s="1233"/>
      <c r="FS600" s="1233"/>
      <c r="FT600" s="1233"/>
      <c r="FU600" s="1233"/>
      <c r="FV600" s="1233"/>
      <c r="FW600" s="1233"/>
      <c r="FX600" s="1233"/>
      <c r="FY600" s="1233"/>
      <c r="FZ600" s="1233"/>
      <c r="GA600" s="1233"/>
      <c r="GB600" s="1233"/>
      <c r="GC600" s="1233"/>
      <c r="GD600" s="1233"/>
      <c r="GE600" s="1233"/>
      <c r="GF600" s="1233"/>
      <c r="GG600" s="1233"/>
      <c r="GH600" s="1233"/>
      <c r="GI600" s="1233"/>
      <c r="GJ600" s="1233"/>
      <c r="GK600" s="1233"/>
      <c r="GL600" s="1233"/>
      <c r="GM600" s="1233"/>
      <c r="GN600" s="1233"/>
      <c r="GO600" s="1233"/>
      <c r="GP600" s="1233"/>
      <c r="GQ600" s="1233"/>
      <c r="GR600" s="1233"/>
      <c r="GS600" s="1233"/>
      <c r="GT600" s="1233"/>
      <c r="GU600" s="1233"/>
      <c r="GV600" s="1233"/>
      <c r="GW600" s="1233"/>
      <c r="GX600" s="1233"/>
      <c r="GY600" s="1233"/>
      <c r="GZ600" s="1233"/>
      <c r="HA600" s="1233"/>
      <c r="HB600" s="1233"/>
      <c r="HC600" s="1233"/>
      <c r="HD600" s="1233"/>
      <c r="HE600" s="1233"/>
      <c r="HF600" s="1233"/>
      <c r="HG600" s="1233"/>
      <c r="HH600" s="1233"/>
      <c r="HI600" s="1233"/>
      <c r="HJ600" s="1233"/>
      <c r="HK600" s="1233"/>
      <c r="HL600" s="1233"/>
      <c r="HM600" s="1233"/>
      <c r="HN600" s="1233"/>
      <c r="HO600" s="1233"/>
    </row>
    <row r="601" spans="32:223" s="325" customFormat="1" x14ac:dyDescent="0.2">
      <c r="AF601" s="932"/>
      <c r="AG601" s="932"/>
      <c r="AH601" s="932"/>
      <c r="AI601" s="932"/>
      <c r="AJ601" s="932"/>
      <c r="AK601" s="932"/>
      <c r="AL601" s="932"/>
      <c r="AM601" s="932"/>
      <c r="AN601" s="932"/>
      <c r="AP601" s="932"/>
      <c r="AQ601" s="932"/>
      <c r="AR601" s="932"/>
      <c r="AS601" s="932"/>
      <c r="AT601" s="932"/>
      <c r="AU601" s="932"/>
      <c r="AV601" s="932"/>
      <c r="AW601" s="932"/>
      <c r="AX601" s="932"/>
      <c r="BA601" s="1253"/>
      <c r="BB601" s="1253"/>
      <c r="BC601" s="1253"/>
      <c r="BE601" s="1233"/>
      <c r="BF601" s="1233"/>
      <c r="BG601" s="1233"/>
      <c r="BH601" s="1233"/>
      <c r="BI601" s="1233"/>
      <c r="BJ601" s="1233"/>
      <c r="BK601" s="1233"/>
      <c r="BL601" s="1233"/>
      <c r="BM601" s="1233"/>
      <c r="BN601" s="1233"/>
      <c r="BO601" s="1233"/>
      <c r="BP601" s="1233"/>
      <c r="BQ601" s="1233"/>
      <c r="BR601" s="1233"/>
      <c r="BS601" s="1233"/>
      <c r="BT601" s="1233"/>
      <c r="BU601" s="1233"/>
      <c r="BV601" s="1233"/>
      <c r="BW601" s="1233"/>
      <c r="BX601" s="1233"/>
      <c r="BY601" s="1233"/>
      <c r="BZ601" s="1233"/>
      <c r="CA601" s="1233"/>
      <c r="CB601" s="1233"/>
      <c r="CC601" s="1233"/>
      <c r="CD601" s="1233"/>
      <c r="CE601" s="1233"/>
      <c r="CF601" s="1233"/>
      <c r="CG601" s="1233"/>
      <c r="CH601" s="1233"/>
      <c r="CI601" s="1233"/>
      <c r="CJ601" s="1233"/>
      <c r="CK601" s="1233"/>
      <c r="CL601" s="1233"/>
      <c r="CM601" s="1233"/>
      <c r="CN601" s="1233"/>
      <c r="CO601" s="1233"/>
      <c r="CP601" s="1233"/>
      <c r="CQ601" s="1233"/>
      <c r="CR601" s="1233"/>
      <c r="CS601" s="1233"/>
      <c r="CT601" s="1233"/>
      <c r="CU601" s="1233"/>
      <c r="CV601" s="1233"/>
      <c r="CW601" s="1233"/>
      <c r="CX601" s="1233"/>
      <c r="CY601" s="1233"/>
      <c r="CZ601" s="1233"/>
      <c r="DA601" s="1233"/>
      <c r="DB601" s="1233"/>
      <c r="DC601" s="1233"/>
      <c r="DD601" s="1233"/>
      <c r="DE601" s="1233"/>
      <c r="DF601" s="1233"/>
      <c r="DG601" s="1233"/>
      <c r="DH601" s="1233"/>
      <c r="DI601" s="1233"/>
      <c r="DJ601" s="1233"/>
      <c r="DK601" s="1233"/>
      <c r="DL601" s="1233"/>
      <c r="DM601" s="1233"/>
      <c r="DN601" s="1233"/>
      <c r="DO601" s="1233"/>
      <c r="DP601" s="1233"/>
      <c r="DQ601" s="1233"/>
      <c r="DR601" s="1233"/>
      <c r="DS601" s="1233"/>
      <c r="DT601" s="1233"/>
      <c r="DU601" s="1233"/>
      <c r="DV601" s="1233"/>
      <c r="DW601" s="1233"/>
      <c r="DX601" s="1233"/>
      <c r="DY601" s="1233"/>
      <c r="DZ601" s="1233"/>
      <c r="EA601" s="1233"/>
      <c r="EB601" s="1233"/>
      <c r="EC601" s="1233"/>
      <c r="ED601" s="1233"/>
      <c r="EE601" s="1233"/>
      <c r="EF601" s="1233"/>
      <c r="EG601" s="1233"/>
      <c r="EH601" s="1253"/>
      <c r="EI601" s="1253"/>
      <c r="EJ601" s="1253"/>
      <c r="EK601" s="1253"/>
      <c r="EM601" s="1233"/>
      <c r="EN601" s="1233"/>
      <c r="EO601" s="1233"/>
      <c r="EP601" s="1233"/>
      <c r="EQ601" s="1233"/>
      <c r="ER601" s="1233"/>
      <c r="ES601" s="1233"/>
      <c r="ET601" s="1233"/>
      <c r="EU601" s="1233"/>
      <c r="EV601" s="1233"/>
      <c r="EW601" s="1233"/>
      <c r="EX601" s="1233"/>
      <c r="EY601" s="1233"/>
      <c r="EZ601" s="1233"/>
      <c r="FA601" s="1233"/>
      <c r="FB601" s="1233"/>
      <c r="FC601" s="1233"/>
      <c r="FD601" s="1233"/>
      <c r="FE601" s="1233"/>
      <c r="FF601" s="1233"/>
      <c r="FG601" s="1233"/>
      <c r="FH601" s="1233"/>
      <c r="FI601" s="1233"/>
      <c r="FJ601" s="1233"/>
      <c r="FK601" s="1233"/>
      <c r="FL601" s="1233"/>
      <c r="FM601" s="1233"/>
      <c r="FN601" s="1233"/>
      <c r="FO601" s="1233"/>
      <c r="FP601" s="1233"/>
      <c r="FQ601" s="1233"/>
      <c r="FR601" s="1233"/>
      <c r="FS601" s="1233"/>
      <c r="FT601" s="1233"/>
      <c r="FU601" s="1233"/>
      <c r="FV601" s="1233"/>
      <c r="FW601" s="1233"/>
      <c r="FX601" s="1233"/>
      <c r="FY601" s="1233"/>
      <c r="FZ601" s="1233"/>
      <c r="GA601" s="1233"/>
      <c r="GB601" s="1233"/>
      <c r="GC601" s="1233"/>
      <c r="GD601" s="1233"/>
      <c r="GE601" s="1233"/>
      <c r="GF601" s="1233"/>
      <c r="GG601" s="1233"/>
      <c r="GH601" s="1233"/>
      <c r="GI601" s="1233"/>
      <c r="GJ601" s="1233"/>
      <c r="GK601" s="1233"/>
      <c r="GL601" s="1233"/>
      <c r="GM601" s="1233"/>
      <c r="GN601" s="1233"/>
      <c r="GO601" s="1233"/>
      <c r="GP601" s="1233"/>
      <c r="GQ601" s="1233"/>
      <c r="GR601" s="1233"/>
      <c r="GS601" s="1233"/>
      <c r="GT601" s="1233"/>
      <c r="GU601" s="1233"/>
      <c r="GV601" s="1233"/>
      <c r="GW601" s="1233"/>
      <c r="GX601" s="1233"/>
      <c r="GY601" s="1233"/>
      <c r="GZ601" s="1233"/>
      <c r="HA601" s="1233"/>
      <c r="HB601" s="1233"/>
      <c r="HC601" s="1233"/>
      <c r="HD601" s="1233"/>
      <c r="HE601" s="1233"/>
      <c r="HF601" s="1233"/>
      <c r="HG601" s="1233"/>
      <c r="HH601" s="1233"/>
      <c r="HI601" s="1233"/>
      <c r="HJ601" s="1233"/>
      <c r="HK601" s="1233"/>
      <c r="HL601" s="1233"/>
      <c r="HM601" s="1233"/>
      <c r="HN601" s="1233"/>
      <c r="HO601" s="1233"/>
    </row>
    <row r="602" spans="32:223" s="325" customFormat="1" x14ac:dyDescent="0.2">
      <c r="AF602" s="932"/>
      <c r="AG602" s="932"/>
      <c r="AH602" s="932"/>
      <c r="AI602" s="932"/>
      <c r="AJ602" s="932"/>
      <c r="AK602" s="932"/>
      <c r="AL602" s="932"/>
      <c r="AM602" s="932"/>
      <c r="AN602" s="932"/>
      <c r="AP602" s="932"/>
      <c r="AQ602" s="932"/>
      <c r="AR602" s="932"/>
      <c r="AS602" s="932"/>
      <c r="AT602" s="932"/>
      <c r="AU602" s="932"/>
      <c r="AV602" s="932"/>
      <c r="AW602" s="932"/>
      <c r="AX602" s="932"/>
      <c r="BA602" s="1253"/>
      <c r="BB602" s="1253"/>
      <c r="BC602" s="1253"/>
      <c r="BE602" s="1233"/>
      <c r="BF602" s="1233"/>
      <c r="BG602" s="1233"/>
      <c r="BH602" s="1233"/>
      <c r="BI602" s="1233"/>
      <c r="BJ602" s="1233"/>
      <c r="BK602" s="1233"/>
      <c r="BL602" s="1233"/>
      <c r="BM602" s="1233"/>
      <c r="BN602" s="1233"/>
      <c r="BO602" s="1233"/>
      <c r="BP602" s="1233"/>
      <c r="BQ602" s="1233"/>
      <c r="BR602" s="1233"/>
      <c r="BS602" s="1233"/>
      <c r="BT602" s="1233"/>
      <c r="BU602" s="1233"/>
      <c r="BV602" s="1233"/>
      <c r="BW602" s="1233"/>
      <c r="BX602" s="1233"/>
      <c r="BY602" s="1233"/>
      <c r="BZ602" s="1233"/>
      <c r="CA602" s="1233"/>
      <c r="CB602" s="1233"/>
      <c r="CC602" s="1233"/>
      <c r="CD602" s="1233"/>
      <c r="CE602" s="1233"/>
      <c r="CF602" s="1233"/>
      <c r="CG602" s="1233"/>
      <c r="CH602" s="1233"/>
      <c r="CI602" s="1233"/>
      <c r="CJ602" s="1233"/>
      <c r="CK602" s="1233"/>
      <c r="CL602" s="1233"/>
      <c r="CM602" s="1233"/>
      <c r="CN602" s="1233"/>
      <c r="CO602" s="1233"/>
      <c r="CP602" s="1233"/>
      <c r="CQ602" s="1233"/>
      <c r="CR602" s="1233"/>
      <c r="CS602" s="1233"/>
      <c r="CT602" s="1233"/>
      <c r="CU602" s="1233"/>
      <c r="CV602" s="1233"/>
      <c r="CW602" s="1233"/>
      <c r="CX602" s="1233"/>
      <c r="CY602" s="1233"/>
      <c r="CZ602" s="1233"/>
      <c r="DA602" s="1233"/>
      <c r="DB602" s="1233"/>
      <c r="DC602" s="1233"/>
      <c r="DD602" s="1233"/>
      <c r="DE602" s="1233"/>
      <c r="DF602" s="1233"/>
      <c r="DG602" s="1233"/>
      <c r="DH602" s="1233"/>
      <c r="DI602" s="1233"/>
      <c r="DJ602" s="1233"/>
      <c r="DK602" s="1233"/>
      <c r="DL602" s="1233"/>
      <c r="DM602" s="1233"/>
      <c r="DN602" s="1233"/>
      <c r="DO602" s="1233"/>
      <c r="DP602" s="1233"/>
      <c r="DQ602" s="1233"/>
      <c r="DR602" s="1233"/>
      <c r="DS602" s="1233"/>
      <c r="DT602" s="1233"/>
      <c r="DU602" s="1233"/>
      <c r="DV602" s="1233"/>
      <c r="DW602" s="1233"/>
      <c r="DX602" s="1233"/>
      <c r="DY602" s="1233"/>
      <c r="DZ602" s="1233"/>
      <c r="EA602" s="1233"/>
      <c r="EB602" s="1233"/>
      <c r="EC602" s="1233"/>
      <c r="ED602" s="1233"/>
      <c r="EE602" s="1233"/>
      <c r="EF602" s="1233"/>
      <c r="EG602" s="1233"/>
      <c r="EH602" s="1253"/>
      <c r="EI602" s="1253"/>
      <c r="EJ602" s="1253"/>
      <c r="EK602" s="1253"/>
      <c r="EM602" s="1233"/>
      <c r="EN602" s="1233"/>
      <c r="EO602" s="1233"/>
      <c r="EP602" s="1233"/>
      <c r="EQ602" s="1233"/>
      <c r="ER602" s="1233"/>
      <c r="ES602" s="1233"/>
      <c r="ET602" s="1233"/>
      <c r="EU602" s="1233"/>
      <c r="EV602" s="1233"/>
      <c r="EW602" s="1233"/>
      <c r="EX602" s="1233"/>
      <c r="EY602" s="1233"/>
      <c r="EZ602" s="1233"/>
      <c r="FA602" s="1233"/>
      <c r="FB602" s="1233"/>
      <c r="FC602" s="1233"/>
      <c r="FD602" s="1233"/>
      <c r="FE602" s="1233"/>
      <c r="FF602" s="1233"/>
      <c r="FG602" s="1233"/>
      <c r="FH602" s="1233"/>
      <c r="FI602" s="1233"/>
      <c r="FJ602" s="1233"/>
      <c r="FK602" s="1233"/>
      <c r="FL602" s="1233"/>
      <c r="FM602" s="1233"/>
      <c r="FN602" s="1233"/>
      <c r="FO602" s="1233"/>
      <c r="FP602" s="1233"/>
      <c r="FQ602" s="1233"/>
      <c r="FR602" s="1233"/>
      <c r="FS602" s="1233"/>
      <c r="FT602" s="1233"/>
      <c r="FU602" s="1233"/>
      <c r="FV602" s="1233"/>
      <c r="FW602" s="1233"/>
      <c r="FX602" s="1233"/>
      <c r="FY602" s="1233"/>
      <c r="FZ602" s="1233"/>
      <c r="GA602" s="1233"/>
      <c r="GB602" s="1233"/>
      <c r="GC602" s="1233"/>
      <c r="GD602" s="1233"/>
      <c r="GE602" s="1233"/>
      <c r="GF602" s="1233"/>
      <c r="GG602" s="1233"/>
      <c r="GH602" s="1233"/>
      <c r="GI602" s="1233"/>
      <c r="GJ602" s="1233"/>
      <c r="GK602" s="1233"/>
      <c r="GL602" s="1233"/>
      <c r="GM602" s="1233"/>
      <c r="GN602" s="1233"/>
      <c r="GO602" s="1233"/>
      <c r="GP602" s="1233"/>
      <c r="GQ602" s="1233"/>
      <c r="GR602" s="1233"/>
      <c r="GS602" s="1233"/>
      <c r="GT602" s="1233"/>
      <c r="GU602" s="1233"/>
      <c r="GV602" s="1233"/>
      <c r="GW602" s="1233"/>
      <c r="GX602" s="1233"/>
      <c r="GY602" s="1233"/>
      <c r="GZ602" s="1233"/>
      <c r="HA602" s="1233"/>
      <c r="HB602" s="1233"/>
      <c r="HC602" s="1233"/>
      <c r="HD602" s="1233"/>
      <c r="HE602" s="1233"/>
      <c r="HF602" s="1233"/>
      <c r="HG602" s="1233"/>
      <c r="HH602" s="1233"/>
      <c r="HI602" s="1233"/>
      <c r="HJ602" s="1233"/>
      <c r="HK602" s="1233"/>
      <c r="HL602" s="1233"/>
      <c r="HM602" s="1233"/>
      <c r="HN602" s="1233"/>
      <c r="HO602" s="1233"/>
    </row>
    <row r="603" spans="32:223" s="325" customFormat="1" x14ac:dyDescent="0.2">
      <c r="AF603" s="932"/>
      <c r="AG603" s="932"/>
      <c r="AH603" s="932"/>
      <c r="AI603" s="932"/>
      <c r="AJ603" s="932"/>
      <c r="AK603" s="932"/>
      <c r="AL603" s="932"/>
      <c r="AM603" s="932"/>
      <c r="AN603" s="932"/>
      <c r="AP603" s="932"/>
      <c r="AQ603" s="932"/>
      <c r="AR603" s="932"/>
      <c r="AS603" s="932"/>
      <c r="AT603" s="932"/>
      <c r="AU603" s="932"/>
      <c r="AV603" s="932"/>
      <c r="AW603" s="932"/>
      <c r="AX603" s="932"/>
      <c r="BA603" s="1253"/>
      <c r="BB603" s="1253"/>
      <c r="BC603" s="1253"/>
      <c r="BE603" s="1233"/>
      <c r="BF603" s="1233"/>
      <c r="BG603" s="1233"/>
      <c r="BH603" s="1233"/>
      <c r="BI603" s="1233"/>
      <c r="BJ603" s="1233"/>
      <c r="BK603" s="1233"/>
      <c r="BL603" s="1233"/>
      <c r="BM603" s="1233"/>
      <c r="BN603" s="1233"/>
      <c r="BO603" s="1233"/>
      <c r="BP603" s="1233"/>
      <c r="BQ603" s="1233"/>
      <c r="BR603" s="1233"/>
      <c r="BS603" s="1233"/>
      <c r="BT603" s="1233"/>
      <c r="BU603" s="1233"/>
      <c r="BV603" s="1233"/>
      <c r="BW603" s="1233"/>
      <c r="BX603" s="1233"/>
      <c r="BY603" s="1233"/>
      <c r="BZ603" s="1233"/>
      <c r="CA603" s="1233"/>
      <c r="CB603" s="1233"/>
      <c r="CC603" s="1233"/>
      <c r="CD603" s="1233"/>
      <c r="CE603" s="1233"/>
      <c r="CF603" s="1233"/>
      <c r="CG603" s="1233"/>
      <c r="CH603" s="1233"/>
      <c r="CI603" s="1233"/>
      <c r="CJ603" s="1233"/>
      <c r="CK603" s="1233"/>
      <c r="CL603" s="1233"/>
      <c r="CM603" s="1233"/>
      <c r="CN603" s="1233"/>
      <c r="CO603" s="1233"/>
      <c r="CP603" s="1233"/>
      <c r="CQ603" s="1233"/>
      <c r="CR603" s="1233"/>
      <c r="CS603" s="1233"/>
      <c r="CT603" s="1233"/>
      <c r="CU603" s="1233"/>
      <c r="CV603" s="1233"/>
      <c r="CW603" s="1233"/>
      <c r="CX603" s="1233"/>
      <c r="CY603" s="1233"/>
      <c r="CZ603" s="1233"/>
      <c r="DA603" s="1233"/>
      <c r="DB603" s="1233"/>
      <c r="DC603" s="1233"/>
      <c r="DD603" s="1233"/>
      <c r="DE603" s="1233"/>
      <c r="DF603" s="1233"/>
      <c r="DG603" s="1233"/>
      <c r="DH603" s="1233"/>
      <c r="DI603" s="1233"/>
      <c r="DJ603" s="1233"/>
      <c r="DK603" s="1233"/>
      <c r="DL603" s="1233"/>
      <c r="DM603" s="1233"/>
      <c r="DN603" s="1233"/>
      <c r="DO603" s="1233"/>
      <c r="DP603" s="1233"/>
      <c r="DQ603" s="1233"/>
      <c r="DR603" s="1233"/>
      <c r="DS603" s="1233"/>
      <c r="DT603" s="1233"/>
      <c r="DU603" s="1233"/>
      <c r="DV603" s="1233"/>
      <c r="DW603" s="1233"/>
      <c r="DX603" s="1233"/>
      <c r="DY603" s="1233"/>
      <c r="DZ603" s="1233"/>
      <c r="EA603" s="1233"/>
      <c r="EB603" s="1233"/>
      <c r="EC603" s="1233"/>
      <c r="ED603" s="1233"/>
      <c r="EE603" s="1233"/>
      <c r="EF603" s="1233"/>
      <c r="EG603" s="1233"/>
      <c r="EH603" s="1253"/>
      <c r="EI603" s="1253"/>
      <c r="EJ603" s="1253"/>
      <c r="EK603" s="1253"/>
      <c r="EM603" s="1233"/>
      <c r="EN603" s="1233"/>
      <c r="EO603" s="1233"/>
      <c r="EP603" s="1233"/>
      <c r="EQ603" s="1233"/>
      <c r="ER603" s="1233"/>
      <c r="ES603" s="1233"/>
      <c r="ET603" s="1233"/>
      <c r="EU603" s="1233"/>
      <c r="EV603" s="1233"/>
      <c r="EW603" s="1233"/>
      <c r="EX603" s="1233"/>
      <c r="EY603" s="1233"/>
      <c r="EZ603" s="1233"/>
      <c r="FA603" s="1233"/>
      <c r="FB603" s="1233"/>
      <c r="FC603" s="1233"/>
      <c r="FD603" s="1233"/>
      <c r="FE603" s="1233"/>
      <c r="FF603" s="1233"/>
      <c r="FG603" s="1233"/>
      <c r="FH603" s="1233"/>
      <c r="FI603" s="1233"/>
      <c r="FJ603" s="1233"/>
      <c r="FK603" s="1233"/>
      <c r="FL603" s="1233"/>
      <c r="FM603" s="1233"/>
      <c r="FN603" s="1233"/>
      <c r="FO603" s="1233"/>
      <c r="FP603" s="1233"/>
      <c r="FQ603" s="1233"/>
      <c r="FR603" s="1233"/>
      <c r="FS603" s="1233"/>
      <c r="FT603" s="1233"/>
      <c r="FU603" s="1233"/>
      <c r="FV603" s="1233"/>
      <c r="FW603" s="1233"/>
      <c r="FX603" s="1233"/>
      <c r="FY603" s="1233"/>
      <c r="FZ603" s="1233"/>
      <c r="GA603" s="1233"/>
      <c r="GB603" s="1233"/>
      <c r="GC603" s="1233"/>
      <c r="GD603" s="1233"/>
      <c r="GE603" s="1233"/>
      <c r="GF603" s="1233"/>
      <c r="GG603" s="1233"/>
      <c r="GH603" s="1233"/>
      <c r="GI603" s="1233"/>
      <c r="GJ603" s="1233"/>
      <c r="GK603" s="1233"/>
      <c r="GL603" s="1233"/>
      <c r="GM603" s="1233"/>
      <c r="GN603" s="1233"/>
      <c r="GO603" s="1233"/>
      <c r="GP603" s="1233"/>
      <c r="GQ603" s="1233"/>
      <c r="GR603" s="1233"/>
      <c r="GS603" s="1233"/>
      <c r="GT603" s="1233"/>
      <c r="GU603" s="1233"/>
      <c r="GV603" s="1233"/>
      <c r="GW603" s="1233"/>
      <c r="GX603" s="1233"/>
      <c r="GY603" s="1233"/>
      <c r="GZ603" s="1233"/>
      <c r="HA603" s="1233"/>
      <c r="HB603" s="1233"/>
      <c r="HC603" s="1233"/>
      <c r="HD603" s="1233"/>
      <c r="HE603" s="1233"/>
      <c r="HF603" s="1233"/>
      <c r="HG603" s="1233"/>
      <c r="HH603" s="1233"/>
      <c r="HI603" s="1233"/>
      <c r="HJ603" s="1233"/>
      <c r="HK603" s="1233"/>
      <c r="HL603" s="1233"/>
      <c r="HM603" s="1233"/>
      <c r="HN603" s="1233"/>
      <c r="HO603" s="1233"/>
    </row>
    <row r="604" spans="32:223" s="325" customFormat="1" x14ac:dyDescent="0.2">
      <c r="AF604" s="932"/>
      <c r="AG604" s="932"/>
      <c r="AH604" s="932"/>
      <c r="AI604" s="932"/>
      <c r="AJ604" s="932"/>
      <c r="AK604" s="932"/>
      <c r="AL604" s="932"/>
      <c r="AM604" s="932"/>
      <c r="AN604" s="932"/>
      <c r="AP604" s="932"/>
      <c r="AQ604" s="932"/>
      <c r="AR604" s="932"/>
      <c r="AS604" s="932"/>
      <c r="AT604" s="932"/>
      <c r="AU604" s="932"/>
      <c r="AV604" s="932"/>
      <c r="AW604" s="932"/>
      <c r="AX604" s="932"/>
      <c r="BA604" s="1253"/>
      <c r="BB604" s="1253"/>
      <c r="BC604" s="1253"/>
      <c r="BE604" s="1233"/>
      <c r="BF604" s="1233"/>
      <c r="BG604" s="1233"/>
      <c r="BH604" s="1233"/>
      <c r="BI604" s="1233"/>
      <c r="BJ604" s="1233"/>
      <c r="BK604" s="1233"/>
      <c r="BL604" s="1233"/>
      <c r="BM604" s="1233"/>
      <c r="BN604" s="1233"/>
      <c r="BO604" s="1233"/>
      <c r="BP604" s="1233"/>
      <c r="BQ604" s="1233"/>
      <c r="BR604" s="1233"/>
      <c r="BS604" s="1233"/>
      <c r="BT604" s="1233"/>
      <c r="BU604" s="1233"/>
      <c r="BV604" s="1233"/>
      <c r="BW604" s="1233"/>
      <c r="BX604" s="1233"/>
      <c r="BY604" s="1233"/>
      <c r="BZ604" s="1233"/>
      <c r="CA604" s="1233"/>
      <c r="CB604" s="1233"/>
      <c r="CC604" s="1233"/>
      <c r="CD604" s="1233"/>
      <c r="CE604" s="1233"/>
      <c r="CF604" s="1233"/>
      <c r="CG604" s="1233"/>
      <c r="CH604" s="1233"/>
      <c r="CI604" s="1233"/>
      <c r="CJ604" s="1233"/>
      <c r="CK604" s="1233"/>
      <c r="CL604" s="1233"/>
      <c r="CM604" s="1233"/>
      <c r="CN604" s="1233"/>
      <c r="CO604" s="1233"/>
      <c r="CP604" s="1233"/>
      <c r="CQ604" s="1233"/>
      <c r="CR604" s="1233"/>
      <c r="CS604" s="1233"/>
      <c r="CT604" s="1233"/>
      <c r="CU604" s="1233"/>
      <c r="CV604" s="1233"/>
      <c r="CW604" s="1233"/>
      <c r="CX604" s="1233"/>
      <c r="CY604" s="1233"/>
      <c r="CZ604" s="1233"/>
      <c r="DA604" s="1233"/>
      <c r="DB604" s="1233"/>
      <c r="DC604" s="1233"/>
      <c r="DD604" s="1233"/>
      <c r="DE604" s="1233"/>
      <c r="DF604" s="1233"/>
      <c r="DG604" s="1233"/>
      <c r="DH604" s="1233"/>
      <c r="DI604" s="1233"/>
      <c r="DJ604" s="1233"/>
      <c r="DK604" s="1233"/>
      <c r="DL604" s="1233"/>
      <c r="DM604" s="1233"/>
      <c r="DN604" s="1233"/>
      <c r="DO604" s="1233"/>
      <c r="DP604" s="1233"/>
      <c r="DQ604" s="1233"/>
      <c r="DR604" s="1233"/>
      <c r="DS604" s="1233"/>
      <c r="DT604" s="1233"/>
      <c r="DU604" s="1233"/>
      <c r="DV604" s="1233"/>
      <c r="DW604" s="1233"/>
      <c r="DX604" s="1233"/>
      <c r="DY604" s="1233"/>
      <c r="DZ604" s="1233"/>
      <c r="EA604" s="1233"/>
      <c r="EB604" s="1233"/>
      <c r="EC604" s="1233"/>
      <c r="ED604" s="1233"/>
      <c r="EE604" s="1233"/>
      <c r="EF604" s="1233"/>
      <c r="EG604" s="1233"/>
      <c r="EH604" s="1253"/>
      <c r="EI604" s="1253"/>
      <c r="EJ604" s="1253"/>
      <c r="EK604" s="1253"/>
      <c r="EM604" s="1233"/>
      <c r="EN604" s="1233"/>
      <c r="EO604" s="1233"/>
      <c r="EP604" s="1233"/>
      <c r="EQ604" s="1233"/>
      <c r="ER604" s="1233"/>
      <c r="ES604" s="1233"/>
      <c r="ET604" s="1233"/>
      <c r="EU604" s="1233"/>
      <c r="EV604" s="1233"/>
      <c r="EW604" s="1233"/>
      <c r="EX604" s="1233"/>
      <c r="EY604" s="1233"/>
      <c r="EZ604" s="1233"/>
      <c r="FA604" s="1233"/>
      <c r="FB604" s="1233"/>
      <c r="FC604" s="1233"/>
      <c r="FD604" s="1233"/>
      <c r="FE604" s="1233"/>
      <c r="FF604" s="1233"/>
      <c r="FG604" s="1233"/>
      <c r="FH604" s="1233"/>
      <c r="FI604" s="1233"/>
      <c r="FJ604" s="1233"/>
      <c r="FK604" s="1233"/>
      <c r="FL604" s="1233"/>
      <c r="FM604" s="1233"/>
      <c r="FN604" s="1233"/>
      <c r="FO604" s="1233"/>
      <c r="FP604" s="1233"/>
      <c r="FQ604" s="1233"/>
      <c r="FR604" s="1233"/>
      <c r="FS604" s="1233"/>
      <c r="FT604" s="1233"/>
      <c r="FU604" s="1233"/>
      <c r="FV604" s="1233"/>
      <c r="FW604" s="1233"/>
      <c r="FX604" s="1233"/>
      <c r="FY604" s="1233"/>
      <c r="FZ604" s="1233"/>
      <c r="GA604" s="1233"/>
      <c r="GB604" s="1233"/>
      <c r="GC604" s="1233"/>
      <c r="GD604" s="1233"/>
      <c r="GE604" s="1233"/>
      <c r="GF604" s="1233"/>
      <c r="GG604" s="1233"/>
      <c r="GH604" s="1233"/>
      <c r="GI604" s="1233"/>
      <c r="GJ604" s="1233"/>
      <c r="GK604" s="1233"/>
      <c r="GL604" s="1233"/>
      <c r="GM604" s="1233"/>
      <c r="GN604" s="1233"/>
      <c r="GO604" s="1233"/>
      <c r="GP604" s="1233"/>
      <c r="GQ604" s="1233"/>
      <c r="GR604" s="1233"/>
      <c r="GS604" s="1233"/>
      <c r="GT604" s="1233"/>
      <c r="GU604" s="1233"/>
      <c r="GV604" s="1233"/>
      <c r="GW604" s="1233"/>
      <c r="GX604" s="1233"/>
      <c r="GY604" s="1233"/>
      <c r="GZ604" s="1233"/>
      <c r="HA604" s="1233"/>
      <c r="HB604" s="1233"/>
      <c r="HC604" s="1233"/>
      <c r="HD604" s="1233"/>
      <c r="HE604" s="1233"/>
      <c r="HF604" s="1233"/>
      <c r="HG604" s="1233"/>
      <c r="HH604" s="1233"/>
      <c r="HI604" s="1233"/>
      <c r="HJ604" s="1233"/>
      <c r="HK604" s="1233"/>
      <c r="HL604" s="1233"/>
      <c r="HM604" s="1233"/>
      <c r="HN604" s="1233"/>
      <c r="HO604" s="1233"/>
    </row>
    <row r="605" spans="32:223" s="325" customFormat="1" x14ac:dyDescent="0.2">
      <c r="AF605" s="932"/>
      <c r="AG605" s="932"/>
      <c r="AH605" s="932"/>
      <c r="AI605" s="932"/>
      <c r="AJ605" s="932"/>
      <c r="AK605" s="932"/>
      <c r="AL605" s="932"/>
      <c r="AM605" s="932"/>
      <c r="AN605" s="932"/>
      <c r="AP605" s="932"/>
      <c r="AQ605" s="932"/>
      <c r="AR605" s="932"/>
      <c r="AS605" s="932"/>
      <c r="AT605" s="932"/>
      <c r="AU605" s="932"/>
      <c r="AV605" s="932"/>
      <c r="AW605" s="932"/>
      <c r="AX605" s="932"/>
      <c r="BA605" s="1253"/>
      <c r="BB605" s="1253"/>
      <c r="BC605" s="1253"/>
      <c r="BE605" s="1233"/>
      <c r="BF605" s="1233"/>
      <c r="BG605" s="1233"/>
      <c r="BH605" s="1233"/>
      <c r="BI605" s="1233"/>
      <c r="BJ605" s="1233"/>
      <c r="BK605" s="1233"/>
      <c r="BL605" s="1233"/>
      <c r="BM605" s="1233"/>
      <c r="BN605" s="1233"/>
      <c r="BO605" s="1233"/>
      <c r="BP605" s="1233"/>
      <c r="BQ605" s="1233"/>
      <c r="BR605" s="1233"/>
      <c r="BS605" s="1233"/>
      <c r="BT605" s="1233"/>
      <c r="BU605" s="1233"/>
      <c r="BV605" s="1233"/>
      <c r="BW605" s="1233"/>
      <c r="BX605" s="1233"/>
      <c r="BY605" s="1233"/>
      <c r="BZ605" s="1233"/>
      <c r="CA605" s="1233"/>
      <c r="CB605" s="1233"/>
      <c r="CC605" s="1233"/>
      <c r="CD605" s="1233"/>
      <c r="CE605" s="1233"/>
      <c r="CF605" s="1233"/>
      <c r="CG605" s="1233"/>
      <c r="CH605" s="1233"/>
      <c r="CI605" s="1233"/>
      <c r="CJ605" s="1233"/>
      <c r="CK605" s="1233"/>
      <c r="CL605" s="1233"/>
      <c r="CM605" s="1233"/>
      <c r="CN605" s="1233"/>
      <c r="CO605" s="1233"/>
      <c r="CP605" s="1233"/>
      <c r="CQ605" s="1233"/>
      <c r="CR605" s="1233"/>
      <c r="CS605" s="1233"/>
      <c r="CT605" s="1233"/>
      <c r="CU605" s="1233"/>
      <c r="CV605" s="1233"/>
      <c r="CW605" s="1233"/>
      <c r="CX605" s="1233"/>
      <c r="CY605" s="1233"/>
      <c r="CZ605" s="1233"/>
      <c r="DA605" s="1233"/>
      <c r="DB605" s="1233"/>
      <c r="DC605" s="1233"/>
      <c r="DD605" s="1233"/>
      <c r="DE605" s="1233"/>
      <c r="DF605" s="1233"/>
      <c r="DG605" s="1233"/>
      <c r="DH605" s="1233"/>
      <c r="DI605" s="1233"/>
      <c r="DJ605" s="1233"/>
      <c r="DK605" s="1233"/>
      <c r="DL605" s="1233"/>
      <c r="DM605" s="1233"/>
      <c r="DN605" s="1233"/>
      <c r="DO605" s="1233"/>
      <c r="DP605" s="1233"/>
      <c r="DQ605" s="1233"/>
      <c r="DR605" s="1233"/>
      <c r="DS605" s="1233"/>
      <c r="DT605" s="1233"/>
      <c r="DU605" s="1233"/>
      <c r="DV605" s="1233"/>
      <c r="DW605" s="1233"/>
      <c r="DX605" s="1233"/>
      <c r="DY605" s="1233"/>
      <c r="DZ605" s="1233"/>
      <c r="EA605" s="1233"/>
      <c r="EB605" s="1233"/>
      <c r="EC605" s="1233"/>
      <c r="ED605" s="1233"/>
      <c r="EE605" s="1233"/>
      <c r="EF605" s="1233"/>
      <c r="EG605" s="1233"/>
      <c r="EH605" s="1253"/>
      <c r="EI605" s="1253"/>
      <c r="EJ605" s="1253"/>
      <c r="EK605" s="1253"/>
      <c r="EM605" s="1233"/>
      <c r="EN605" s="1233"/>
      <c r="EO605" s="1233"/>
      <c r="EP605" s="1233"/>
      <c r="EQ605" s="1233"/>
      <c r="ER605" s="1233"/>
      <c r="ES605" s="1233"/>
      <c r="ET605" s="1233"/>
      <c r="EU605" s="1233"/>
      <c r="EV605" s="1233"/>
      <c r="EW605" s="1233"/>
      <c r="EX605" s="1233"/>
      <c r="EY605" s="1233"/>
      <c r="EZ605" s="1233"/>
      <c r="FA605" s="1233"/>
      <c r="FB605" s="1233"/>
      <c r="FC605" s="1233"/>
      <c r="FD605" s="1233"/>
      <c r="FE605" s="1233"/>
      <c r="FF605" s="1233"/>
      <c r="FG605" s="1233"/>
      <c r="FH605" s="1233"/>
      <c r="FI605" s="1233"/>
      <c r="FJ605" s="1233"/>
      <c r="FK605" s="1233"/>
      <c r="FL605" s="1233"/>
      <c r="FM605" s="1233"/>
      <c r="FN605" s="1233"/>
      <c r="FO605" s="1233"/>
      <c r="FP605" s="1233"/>
      <c r="FQ605" s="1233"/>
      <c r="FR605" s="1233"/>
      <c r="FS605" s="1233"/>
      <c r="FT605" s="1233"/>
      <c r="FU605" s="1233"/>
      <c r="FV605" s="1233"/>
      <c r="FW605" s="1233"/>
      <c r="FX605" s="1233"/>
      <c r="FY605" s="1233"/>
      <c r="FZ605" s="1233"/>
      <c r="GA605" s="1233"/>
      <c r="GB605" s="1233"/>
      <c r="GC605" s="1233"/>
      <c r="GD605" s="1233"/>
      <c r="GE605" s="1233"/>
      <c r="GF605" s="1233"/>
      <c r="GG605" s="1233"/>
      <c r="GH605" s="1233"/>
      <c r="GI605" s="1233"/>
      <c r="GJ605" s="1233"/>
      <c r="GK605" s="1233"/>
      <c r="GL605" s="1233"/>
      <c r="GM605" s="1233"/>
      <c r="GN605" s="1233"/>
      <c r="GO605" s="1233"/>
      <c r="GP605" s="1233"/>
      <c r="GQ605" s="1233"/>
      <c r="GR605" s="1233"/>
      <c r="GS605" s="1233"/>
      <c r="GT605" s="1233"/>
      <c r="GU605" s="1233"/>
      <c r="GV605" s="1233"/>
      <c r="GW605" s="1233"/>
      <c r="GX605" s="1233"/>
      <c r="GY605" s="1233"/>
      <c r="GZ605" s="1233"/>
      <c r="HA605" s="1233"/>
      <c r="HB605" s="1233"/>
      <c r="HC605" s="1233"/>
      <c r="HD605" s="1233"/>
      <c r="HE605" s="1233"/>
      <c r="HF605" s="1233"/>
      <c r="HG605" s="1233"/>
      <c r="HH605" s="1233"/>
      <c r="HI605" s="1233"/>
      <c r="HJ605" s="1233"/>
      <c r="HK605" s="1233"/>
      <c r="HL605" s="1233"/>
      <c r="HM605" s="1233"/>
      <c r="HN605" s="1233"/>
      <c r="HO605" s="1233"/>
    </row>
    <row r="606" spans="32:223" s="325" customFormat="1" x14ac:dyDescent="0.2">
      <c r="AF606" s="932"/>
      <c r="AG606" s="932"/>
      <c r="AH606" s="932"/>
      <c r="AI606" s="932"/>
      <c r="AJ606" s="932"/>
      <c r="AK606" s="932"/>
      <c r="AL606" s="932"/>
      <c r="AM606" s="932"/>
      <c r="AN606" s="932"/>
      <c r="AP606" s="932"/>
      <c r="AQ606" s="932"/>
      <c r="AR606" s="932"/>
      <c r="AS606" s="932"/>
      <c r="AT606" s="932"/>
      <c r="AU606" s="932"/>
      <c r="AV606" s="932"/>
      <c r="AW606" s="932"/>
      <c r="AX606" s="932"/>
      <c r="BA606" s="1253"/>
      <c r="BB606" s="1253"/>
      <c r="BC606" s="1253"/>
      <c r="BE606" s="1233"/>
      <c r="BF606" s="1233"/>
      <c r="BG606" s="1233"/>
      <c r="BH606" s="1233"/>
      <c r="BI606" s="1233"/>
      <c r="BJ606" s="1233"/>
      <c r="BK606" s="1233"/>
      <c r="BL606" s="1233"/>
      <c r="BM606" s="1233"/>
      <c r="BN606" s="1233"/>
      <c r="BO606" s="1233"/>
      <c r="BP606" s="1233"/>
      <c r="BQ606" s="1233"/>
      <c r="BR606" s="1233"/>
      <c r="BS606" s="1233"/>
      <c r="BT606" s="1233"/>
      <c r="BU606" s="1233"/>
      <c r="BV606" s="1233"/>
      <c r="BW606" s="1233"/>
      <c r="BX606" s="1233"/>
      <c r="BY606" s="1233"/>
      <c r="BZ606" s="1233"/>
      <c r="CA606" s="1233"/>
      <c r="CB606" s="1233"/>
      <c r="CC606" s="1233"/>
      <c r="CD606" s="1233"/>
      <c r="CE606" s="1233"/>
      <c r="CF606" s="1233"/>
      <c r="CG606" s="1233"/>
      <c r="CH606" s="1233"/>
      <c r="CI606" s="1233"/>
      <c r="CJ606" s="1233"/>
      <c r="CK606" s="1233"/>
      <c r="CL606" s="1233"/>
      <c r="CM606" s="1233"/>
      <c r="CN606" s="1233"/>
      <c r="CO606" s="1233"/>
      <c r="CP606" s="1233"/>
      <c r="CQ606" s="1233"/>
      <c r="CR606" s="1233"/>
      <c r="CS606" s="1233"/>
      <c r="CT606" s="1233"/>
      <c r="CU606" s="1233"/>
      <c r="CV606" s="1233"/>
      <c r="CW606" s="1233"/>
      <c r="CX606" s="1233"/>
      <c r="CY606" s="1233"/>
      <c r="CZ606" s="1233"/>
      <c r="DA606" s="1233"/>
      <c r="DB606" s="1233"/>
      <c r="DC606" s="1233"/>
      <c r="DD606" s="1233"/>
      <c r="DE606" s="1233"/>
      <c r="DF606" s="1233"/>
      <c r="DG606" s="1233"/>
      <c r="DH606" s="1233"/>
      <c r="DI606" s="1233"/>
      <c r="DJ606" s="1233"/>
      <c r="DK606" s="1233"/>
      <c r="DL606" s="1233"/>
      <c r="DM606" s="1233"/>
      <c r="DN606" s="1233"/>
      <c r="DO606" s="1233"/>
      <c r="DP606" s="1233"/>
      <c r="DQ606" s="1233"/>
      <c r="DR606" s="1233"/>
      <c r="DS606" s="1233"/>
      <c r="DT606" s="1233"/>
      <c r="DU606" s="1233"/>
      <c r="DV606" s="1233"/>
      <c r="DW606" s="1233"/>
      <c r="DX606" s="1233"/>
      <c r="DY606" s="1233"/>
      <c r="DZ606" s="1233"/>
      <c r="EA606" s="1233"/>
      <c r="EB606" s="1233"/>
      <c r="EC606" s="1233"/>
      <c r="ED606" s="1233"/>
      <c r="EE606" s="1233"/>
      <c r="EF606" s="1233"/>
      <c r="EG606" s="1233"/>
      <c r="EH606" s="1253"/>
      <c r="EI606" s="1253"/>
      <c r="EJ606" s="1253"/>
      <c r="EK606" s="1253"/>
      <c r="EM606" s="1233"/>
      <c r="EN606" s="1233"/>
      <c r="EO606" s="1233"/>
      <c r="EP606" s="1233"/>
      <c r="EQ606" s="1233"/>
      <c r="ER606" s="1233"/>
      <c r="ES606" s="1233"/>
      <c r="ET606" s="1233"/>
      <c r="EU606" s="1233"/>
      <c r="EV606" s="1233"/>
      <c r="EW606" s="1233"/>
      <c r="EX606" s="1233"/>
      <c r="EY606" s="1233"/>
      <c r="EZ606" s="1233"/>
      <c r="FA606" s="1233"/>
      <c r="FB606" s="1233"/>
      <c r="FC606" s="1233"/>
      <c r="FD606" s="1233"/>
      <c r="FE606" s="1233"/>
      <c r="FF606" s="1233"/>
      <c r="FG606" s="1233"/>
      <c r="FH606" s="1233"/>
      <c r="FI606" s="1233"/>
      <c r="FJ606" s="1233"/>
      <c r="FK606" s="1233"/>
      <c r="FL606" s="1233"/>
      <c r="FM606" s="1233"/>
      <c r="FN606" s="1233"/>
      <c r="FO606" s="1233"/>
      <c r="FP606" s="1233"/>
      <c r="FQ606" s="1233"/>
      <c r="FR606" s="1233"/>
      <c r="FS606" s="1233"/>
      <c r="FT606" s="1233"/>
      <c r="FU606" s="1233"/>
      <c r="FV606" s="1233"/>
      <c r="FW606" s="1233"/>
      <c r="FX606" s="1233"/>
      <c r="FY606" s="1233"/>
      <c r="FZ606" s="1233"/>
      <c r="GA606" s="1233"/>
      <c r="GB606" s="1233"/>
      <c r="GC606" s="1233"/>
      <c r="GD606" s="1233"/>
      <c r="GE606" s="1233"/>
      <c r="GF606" s="1233"/>
      <c r="GG606" s="1233"/>
      <c r="GH606" s="1233"/>
      <c r="GI606" s="1233"/>
      <c r="GJ606" s="1233"/>
      <c r="GK606" s="1233"/>
      <c r="GL606" s="1233"/>
      <c r="GM606" s="1233"/>
      <c r="GN606" s="1233"/>
      <c r="GO606" s="1233"/>
      <c r="GP606" s="1233"/>
      <c r="GQ606" s="1233"/>
      <c r="GR606" s="1233"/>
      <c r="GS606" s="1233"/>
      <c r="GT606" s="1233"/>
      <c r="GU606" s="1233"/>
      <c r="GV606" s="1233"/>
      <c r="GW606" s="1233"/>
      <c r="GX606" s="1233"/>
      <c r="GY606" s="1233"/>
      <c r="GZ606" s="1233"/>
      <c r="HA606" s="1233"/>
      <c r="HB606" s="1233"/>
      <c r="HC606" s="1233"/>
      <c r="HD606" s="1233"/>
      <c r="HE606" s="1233"/>
      <c r="HF606" s="1233"/>
      <c r="HG606" s="1233"/>
      <c r="HH606" s="1233"/>
      <c r="HI606" s="1233"/>
      <c r="HJ606" s="1233"/>
      <c r="HK606" s="1233"/>
      <c r="HL606" s="1233"/>
      <c r="HM606" s="1233"/>
      <c r="HN606" s="1233"/>
      <c r="HO606" s="1233"/>
    </row>
    <row r="607" spans="32:223" s="325" customFormat="1" x14ac:dyDescent="0.2">
      <c r="AF607" s="932"/>
      <c r="AG607" s="932"/>
      <c r="AH607" s="932"/>
      <c r="AI607" s="932"/>
      <c r="AJ607" s="932"/>
      <c r="AK607" s="932"/>
      <c r="AL607" s="932"/>
      <c r="AM607" s="932"/>
      <c r="AN607" s="932"/>
      <c r="AP607" s="932"/>
      <c r="AQ607" s="932"/>
      <c r="AR607" s="932"/>
      <c r="AS607" s="932"/>
      <c r="AT607" s="932"/>
      <c r="AU607" s="932"/>
      <c r="AV607" s="932"/>
      <c r="AW607" s="932"/>
      <c r="AX607" s="932"/>
      <c r="BA607" s="1253"/>
      <c r="BB607" s="1253"/>
      <c r="BC607" s="1253"/>
      <c r="BE607" s="1233"/>
      <c r="BF607" s="1233"/>
      <c r="BG607" s="1233"/>
      <c r="BH607" s="1233"/>
      <c r="BI607" s="1233"/>
      <c r="BJ607" s="1233"/>
      <c r="BK607" s="1233"/>
      <c r="BL607" s="1233"/>
      <c r="BM607" s="1233"/>
      <c r="BN607" s="1233"/>
      <c r="BO607" s="1233"/>
      <c r="BP607" s="1233"/>
      <c r="BQ607" s="1233"/>
      <c r="BR607" s="1233"/>
      <c r="BS607" s="1233"/>
      <c r="BT607" s="1233"/>
      <c r="BU607" s="1233"/>
      <c r="BV607" s="1233"/>
      <c r="BW607" s="1233"/>
      <c r="BX607" s="1233"/>
      <c r="BY607" s="1233"/>
      <c r="BZ607" s="1233"/>
      <c r="CA607" s="1233"/>
      <c r="CB607" s="1233"/>
      <c r="CC607" s="1233"/>
      <c r="CD607" s="1233"/>
      <c r="CE607" s="1233"/>
      <c r="CF607" s="1233"/>
      <c r="CG607" s="1233"/>
      <c r="CH607" s="1233"/>
      <c r="CI607" s="1233"/>
      <c r="CJ607" s="1233"/>
      <c r="CK607" s="1233"/>
      <c r="CL607" s="1233"/>
      <c r="CM607" s="1233"/>
      <c r="CN607" s="1233"/>
      <c r="CO607" s="1233"/>
      <c r="CP607" s="1233"/>
      <c r="CQ607" s="1233"/>
      <c r="CR607" s="1233"/>
      <c r="CS607" s="1233"/>
      <c r="CT607" s="1233"/>
      <c r="CU607" s="1233"/>
      <c r="CV607" s="1233"/>
      <c r="CW607" s="1233"/>
      <c r="CX607" s="1233"/>
      <c r="CY607" s="1233"/>
      <c r="CZ607" s="1233"/>
      <c r="DA607" s="1233"/>
      <c r="DB607" s="1233"/>
      <c r="DC607" s="1233"/>
      <c r="DD607" s="1233"/>
      <c r="DE607" s="1233"/>
      <c r="DF607" s="1233"/>
      <c r="DG607" s="1233"/>
      <c r="DH607" s="1233"/>
      <c r="DI607" s="1233"/>
      <c r="DJ607" s="1233"/>
      <c r="DK607" s="1233"/>
      <c r="DL607" s="1233"/>
      <c r="DM607" s="1233"/>
      <c r="DN607" s="1233"/>
      <c r="DO607" s="1233"/>
      <c r="DP607" s="1233"/>
      <c r="DQ607" s="1233"/>
      <c r="DR607" s="1233"/>
      <c r="DS607" s="1233"/>
      <c r="DT607" s="1233"/>
      <c r="DU607" s="1233"/>
      <c r="DV607" s="1233"/>
      <c r="DW607" s="1233"/>
      <c r="DX607" s="1233"/>
      <c r="DY607" s="1233"/>
      <c r="DZ607" s="1233"/>
      <c r="EA607" s="1233"/>
      <c r="EB607" s="1233"/>
      <c r="EC607" s="1233"/>
      <c r="ED607" s="1233"/>
      <c r="EE607" s="1233"/>
      <c r="EF607" s="1233"/>
      <c r="EG607" s="1233"/>
      <c r="EH607" s="1253"/>
      <c r="EI607" s="1253"/>
      <c r="EJ607" s="1253"/>
      <c r="EK607" s="1253"/>
      <c r="EM607" s="1233"/>
      <c r="EN607" s="1233"/>
      <c r="EO607" s="1233"/>
      <c r="EP607" s="1233"/>
      <c r="EQ607" s="1233"/>
      <c r="ER607" s="1233"/>
      <c r="ES607" s="1233"/>
      <c r="ET607" s="1233"/>
      <c r="EU607" s="1233"/>
      <c r="EV607" s="1233"/>
      <c r="EW607" s="1233"/>
      <c r="EX607" s="1233"/>
      <c r="EY607" s="1233"/>
      <c r="EZ607" s="1233"/>
      <c r="FA607" s="1233"/>
      <c r="FB607" s="1233"/>
      <c r="FC607" s="1233"/>
      <c r="FD607" s="1233"/>
      <c r="FE607" s="1233"/>
      <c r="FF607" s="1233"/>
      <c r="FG607" s="1233"/>
      <c r="FH607" s="1233"/>
      <c r="FI607" s="1233"/>
      <c r="FJ607" s="1233"/>
      <c r="FK607" s="1233"/>
      <c r="FL607" s="1233"/>
      <c r="FM607" s="1233"/>
      <c r="FN607" s="1233"/>
      <c r="FO607" s="1233"/>
      <c r="FP607" s="1233"/>
      <c r="FQ607" s="1233"/>
      <c r="FR607" s="1233"/>
      <c r="FS607" s="1233"/>
      <c r="FT607" s="1233"/>
      <c r="FU607" s="1233"/>
      <c r="FV607" s="1233"/>
      <c r="FW607" s="1233"/>
      <c r="FX607" s="1233"/>
      <c r="FY607" s="1233"/>
      <c r="FZ607" s="1233"/>
      <c r="GA607" s="1233"/>
      <c r="GB607" s="1233"/>
      <c r="GC607" s="1233"/>
      <c r="GD607" s="1233"/>
      <c r="GE607" s="1233"/>
      <c r="GF607" s="1233"/>
      <c r="GG607" s="1233"/>
      <c r="GH607" s="1233"/>
      <c r="GI607" s="1233"/>
      <c r="GJ607" s="1233"/>
      <c r="GK607" s="1233"/>
      <c r="GL607" s="1233"/>
      <c r="GM607" s="1233"/>
      <c r="GN607" s="1233"/>
      <c r="GO607" s="1233"/>
      <c r="GP607" s="1233"/>
      <c r="GQ607" s="1233"/>
      <c r="GR607" s="1233"/>
      <c r="GS607" s="1233"/>
      <c r="GT607" s="1233"/>
      <c r="GU607" s="1233"/>
      <c r="GV607" s="1233"/>
      <c r="GW607" s="1233"/>
      <c r="GX607" s="1233"/>
      <c r="GY607" s="1233"/>
      <c r="GZ607" s="1233"/>
      <c r="HA607" s="1233"/>
      <c r="HB607" s="1233"/>
      <c r="HC607" s="1233"/>
      <c r="HD607" s="1233"/>
      <c r="HE607" s="1233"/>
      <c r="HF607" s="1233"/>
      <c r="HG607" s="1233"/>
      <c r="HH607" s="1233"/>
      <c r="HI607" s="1233"/>
      <c r="HJ607" s="1233"/>
      <c r="HK607" s="1233"/>
      <c r="HL607" s="1233"/>
      <c r="HM607" s="1233"/>
      <c r="HN607" s="1233"/>
      <c r="HO607" s="1233"/>
    </row>
    <row r="608" spans="32:223" s="325" customFormat="1" x14ac:dyDescent="0.2">
      <c r="AF608" s="932"/>
      <c r="AG608" s="932"/>
      <c r="AH608" s="932"/>
      <c r="AI608" s="932"/>
      <c r="AJ608" s="932"/>
      <c r="AK608" s="932"/>
      <c r="AL608" s="932"/>
      <c r="AM608" s="932"/>
      <c r="AN608" s="932"/>
      <c r="AP608" s="932"/>
      <c r="AQ608" s="932"/>
      <c r="AR608" s="932"/>
      <c r="AS608" s="932"/>
      <c r="AT608" s="932"/>
      <c r="AU608" s="932"/>
      <c r="AV608" s="932"/>
      <c r="AW608" s="932"/>
      <c r="AX608" s="932"/>
      <c r="BA608" s="1253"/>
      <c r="BB608" s="1253"/>
      <c r="BC608" s="1253"/>
      <c r="BE608" s="1233"/>
      <c r="BF608" s="1233"/>
      <c r="BG608" s="1233"/>
      <c r="BH608" s="1233"/>
      <c r="BI608" s="1233"/>
      <c r="BJ608" s="1233"/>
      <c r="BK608" s="1233"/>
      <c r="BL608" s="1233"/>
      <c r="BM608" s="1233"/>
      <c r="BN608" s="1233"/>
      <c r="BO608" s="1233"/>
      <c r="BP608" s="1233"/>
      <c r="BQ608" s="1233"/>
      <c r="BR608" s="1233"/>
      <c r="BS608" s="1233"/>
      <c r="BT608" s="1233"/>
      <c r="BU608" s="1233"/>
      <c r="BV608" s="1233"/>
      <c r="BW608" s="1233"/>
      <c r="BX608" s="1233"/>
      <c r="BY608" s="1233"/>
      <c r="BZ608" s="1233"/>
      <c r="CA608" s="1233"/>
      <c r="CB608" s="1233"/>
      <c r="CC608" s="1233"/>
      <c r="CD608" s="1233"/>
      <c r="CE608" s="1233"/>
      <c r="CF608" s="1233"/>
      <c r="CG608" s="1233"/>
      <c r="CH608" s="1233"/>
      <c r="CI608" s="1233"/>
      <c r="CJ608" s="1233"/>
      <c r="CK608" s="1233"/>
      <c r="CL608" s="1233"/>
      <c r="CM608" s="1233"/>
      <c r="CN608" s="1233"/>
      <c r="CO608" s="1233"/>
      <c r="CP608" s="1233"/>
      <c r="CQ608" s="1233"/>
      <c r="CR608" s="1233"/>
      <c r="CS608" s="1233"/>
      <c r="CT608" s="1233"/>
      <c r="CU608" s="1233"/>
      <c r="CV608" s="1233"/>
      <c r="CW608" s="1233"/>
      <c r="CX608" s="1233"/>
      <c r="CY608" s="1233"/>
      <c r="CZ608" s="1233"/>
      <c r="DA608" s="1233"/>
      <c r="DB608" s="1233"/>
      <c r="DC608" s="1233"/>
      <c r="DD608" s="1233"/>
      <c r="DE608" s="1233"/>
      <c r="DF608" s="1233"/>
      <c r="DG608" s="1233"/>
      <c r="DH608" s="1233"/>
      <c r="DI608" s="1233"/>
      <c r="DJ608" s="1233"/>
      <c r="DK608" s="1233"/>
      <c r="DL608" s="1233"/>
      <c r="DM608" s="1233"/>
      <c r="DN608" s="1233"/>
      <c r="DO608" s="1233"/>
      <c r="DP608" s="1233"/>
      <c r="DQ608" s="1233"/>
      <c r="DR608" s="1233"/>
      <c r="DS608" s="1233"/>
      <c r="DT608" s="1233"/>
      <c r="DU608" s="1233"/>
      <c r="DV608" s="1233"/>
      <c r="DW608" s="1233"/>
      <c r="DX608" s="1233"/>
      <c r="DY608" s="1233"/>
      <c r="DZ608" s="1233"/>
      <c r="EA608" s="1233"/>
      <c r="EB608" s="1233"/>
      <c r="EC608" s="1233"/>
      <c r="ED608" s="1233"/>
      <c r="EE608" s="1233"/>
      <c r="EF608" s="1233"/>
      <c r="EG608" s="1233"/>
      <c r="EH608" s="1253"/>
      <c r="EI608" s="1253"/>
      <c r="EJ608" s="1253"/>
      <c r="EK608" s="1253"/>
      <c r="EM608" s="1233"/>
      <c r="EN608" s="1233"/>
      <c r="EO608" s="1233"/>
      <c r="EP608" s="1233"/>
      <c r="EQ608" s="1233"/>
      <c r="ER608" s="1233"/>
      <c r="ES608" s="1233"/>
      <c r="ET608" s="1233"/>
      <c r="EU608" s="1233"/>
      <c r="EV608" s="1233"/>
      <c r="EW608" s="1233"/>
      <c r="EX608" s="1233"/>
      <c r="EY608" s="1233"/>
      <c r="EZ608" s="1233"/>
      <c r="FA608" s="1233"/>
      <c r="FB608" s="1233"/>
      <c r="FC608" s="1233"/>
      <c r="FD608" s="1233"/>
      <c r="FE608" s="1233"/>
      <c r="FF608" s="1233"/>
      <c r="FG608" s="1233"/>
      <c r="FH608" s="1233"/>
      <c r="FI608" s="1233"/>
      <c r="FJ608" s="1233"/>
      <c r="FK608" s="1233"/>
      <c r="FL608" s="1233"/>
      <c r="FM608" s="1233"/>
      <c r="FN608" s="1233"/>
      <c r="FO608" s="1233"/>
      <c r="FP608" s="1233"/>
      <c r="FQ608" s="1233"/>
      <c r="FR608" s="1233"/>
      <c r="FS608" s="1233"/>
      <c r="FT608" s="1233"/>
      <c r="FU608" s="1233"/>
      <c r="FV608" s="1233"/>
      <c r="FW608" s="1233"/>
      <c r="FX608" s="1233"/>
      <c r="FY608" s="1233"/>
      <c r="FZ608" s="1233"/>
      <c r="GA608" s="1233"/>
      <c r="GB608" s="1233"/>
      <c r="GC608" s="1233"/>
      <c r="GD608" s="1233"/>
      <c r="GE608" s="1233"/>
      <c r="GF608" s="1233"/>
      <c r="GG608" s="1233"/>
      <c r="GH608" s="1233"/>
      <c r="GI608" s="1233"/>
      <c r="GJ608" s="1233"/>
      <c r="GK608" s="1233"/>
      <c r="GL608" s="1233"/>
      <c r="GM608" s="1233"/>
      <c r="GN608" s="1233"/>
      <c r="GO608" s="1233"/>
      <c r="GP608" s="1233"/>
      <c r="GQ608" s="1233"/>
      <c r="GR608" s="1233"/>
      <c r="GS608" s="1233"/>
      <c r="GT608" s="1233"/>
      <c r="GU608" s="1233"/>
      <c r="GV608" s="1233"/>
      <c r="GW608" s="1233"/>
      <c r="GX608" s="1233"/>
      <c r="GY608" s="1233"/>
      <c r="GZ608" s="1233"/>
      <c r="HA608" s="1233"/>
      <c r="HB608" s="1233"/>
      <c r="HC608" s="1233"/>
      <c r="HD608" s="1233"/>
      <c r="HE608" s="1233"/>
      <c r="HF608" s="1233"/>
      <c r="HG608" s="1233"/>
      <c r="HH608" s="1233"/>
      <c r="HI608" s="1233"/>
      <c r="HJ608" s="1233"/>
      <c r="HK608" s="1233"/>
      <c r="HL608" s="1233"/>
      <c r="HM608" s="1233"/>
      <c r="HN608" s="1233"/>
      <c r="HO608" s="1233"/>
    </row>
    <row r="609" spans="32:223" s="325" customFormat="1" x14ac:dyDescent="0.2">
      <c r="AF609" s="932"/>
      <c r="AG609" s="932"/>
      <c r="AH609" s="932"/>
      <c r="AI609" s="932"/>
      <c r="AJ609" s="932"/>
      <c r="AK609" s="932"/>
      <c r="AL609" s="932"/>
      <c r="AM609" s="932"/>
      <c r="AN609" s="932"/>
      <c r="AP609" s="932"/>
      <c r="AQ609" s="932"/>
      <c r="AR609" s="932"/>
      <c r="AS609" s="932"/>
      <c r="AT609" s="932"/>
      <c r="AU609" s="932"/>
      <c r="AV609" s="932"/>
      <c r="AW609" s="932"/>
      <c r="AX609" s="932"/>
      <c r="BA609" s="1253"/>
      <c r="BB609" s="1253"/>
      <c r="BC609" s="1253"/>
      <c r="BE609" s="1233"/>
      <c r="BF609" s="1233"/>
      <c r="BG609" s="1233"/>
      <c r="BH609" s="1233"/>
      <c r="BI609" s="1233"/>
      <c r="BJ609" s="1233"/>
      <c r="BK609" s="1233"/>
      <c r="BL609" s="1233"/>
      <c r="BM609" s="1233"/>
      <c r="BN609" s="1233"/>
      <c r="BO609" s="1233"/>
      <c r="BP609" s="1233"/>
      <c r="BQ609" s="1233"/>
      <c r="BR609" s="1233"/>
      <c r="BS609" s="1233"/>
      <c r="BT609" s="1233"/>
      <c r="BU609" s="1233"/>
      <c r="BV609" s="1233"/>
      <c r="BW609" s="1233"/>
      <c r="BX609" s="1233"/>
      <c r="BY609" s="1233"/>
      <c r="BZ609" s="1233"/>
      <c r="CA609" s="1233"/>
      <c r="CB609" s="1233"/>
      <c r="CC609" s="1233"/>
      <c r="CD609" s="1233"/>
      <c r="CE609" s="1233"/>
      <c r="CF609" s="1233"/>
      <c r="CG609" s="1233"/>
      <c r="CH609" s="1233"/>
      <c r="CI609" s="1233"/>
      <c r="CJ609" s="1233"/>
      <c r="CK609" s="1233"/>
      <c r="CL609" s="1233"/>
      <c r="CM609" s="1233"/>
      <c r="CN609" s="1233"/>
      <c r="CO609" s="1233"/>
      <c r="CP609" s="1233"/>
      <c r="CQ609" s="1233"/>
      <c r="CR609" s="1233"/>
      <c r="CS609" s="1233"/>
      <c r="CT609" s="1233"/>
      <c r="CU609" s="1233"/>
      <c r="CV609" s="1233"/>
      <c r="CW609" s="1233"/>
      <c r="CX609" s="1233"/>
      <c r="CY609" s="1233"/>
      <c r="CZ609" s="1233"/>
      <c r="DA609" s="1233"/>
      <c r="DB609" s="1233"/>
      <c r="DC609" s="1233"/>
      <c r="DD609" s="1233"/>
      <c r="DE609" s="1233"/>
      <c r="DF609" s="1233"/>
      <c r="DG609" s="1233"/>
      <c r="DH609" s="1233"/>
      <c r="DI609" s="1233"/>
      <c r="DJ609" s="1233"/>
      <c r="DK609" s="1233"/>
      <c r="DL609" s="1233"/>
      <c r="DM609" s="1233"/>
      <c r="DN609" s="1233"/>
      <c r="DO609" s="1233"/>
      <c r="DP609" s="1233"/>
      <c r="DQ609" s="1233"/>
      <c r="DR609" s="1233"/>
      <c r="DS609" s="1233"/>
      <c r="DT609" s="1233"/>
      <c r="DU609" s="1233"/>
      <c r="DV609" s="1233"/>
      <c r="DW609" s="1233"/>
      <c r="DX609" s="1233"/>
      <c r="DY609" s="1233"/>
      <c r="DZ609" s="1233"/>
      <c r="EA609" s="1233"/>
      <c r="EB609" s="1233"/>
      <c r="EC609" s="1233"/>
      <c r="ED609" s="1233"/>
      <c r="EE609" s="1233"/>
      <c r="EF609" s="1233"/>
      <c r="EG609" s="1233"/>
      <c r="EH609" s="1253"/>
      <c r="EI609" s="1253"/>
      <c r="EJ609" s="1253"/>
      <c r="EK609" s="1253"/>
      <c r="EM609" s="1233"/>
      <c r="EN609" s="1233"/>
      <c r="EO609" s="1233"/>
      <c r="EP609" s="1233"/>
      <c r="EQ609" s="1233"/>
      <c r="ER609" s="1233"/>
      <c r="ES609" s="1233"/>
      <c r="ET609" s="1233"/>
      <c r="EU609" s="1233"/>
      <c r="EV609" s="1233"/>
      <c r="EW609" s="1233"/>
      <c r="EX609" s="1233"/>
      <c r="EY609" s="1233"/>
      <c r="EZ609" s="1233"/>
      <c r="FA609" s="1233"/>
      <c r="FB609" s="1233"/>
      <c r="FC609" s="1233"/>
      <c r="FD609" s="1233"/>
      <c r="FE609" s="1233"/>
      <c r="FF609" s="1233"/>
      <c r="FG609" s="1233"/>
      <c r="FH609" s="1233"/>
      <c r="FI609" s="1233"/>
      <c r="FJ609" s="1233"/>
      <c r="FK609" s="1233"/>
      <c r="FL609" s="1233"/>
      <c r="FM609" s="1233"/>
      <c r="FN609" s="1233"/>
      <c r="FO609" s="1233"/>
      <c r="FP609" s="1233"/>
      <c r="FQ609" s="1233"/>
      <c r="FR609" s="1233"/>
      <c r="FS609" s="1233"/>
      <c r="FT609" s="1233"/>
      <c r="FU609" s="1233"/>
      <c r="FV609" s="1233"/>
      <c r="FW609" s="1233"/>
      <c r="FX609" s="1233"/>
      <c r="FY609" s="1233"/>
      <c r="FZ609" s="1233"/>
      <c r="GA609" s="1233"/>
      <c r="GB609" s="1233"/>
      <c r="GC609" s="1233"/>
      <c r="GD609" s="1233"/>
      <c r="GE609" s="1233"/>
      <c r="GF609" s="1233"/>
      <c r="GG609" s="1233"/>
      <c r="GH609" s="1233"/>
      <c r="GI609" s="1233"/>
      <c r="GJ609" s="1233"/>
      <c r="GK609" s="1233"/>
      <c r="GL609" s="1233"/>
      <c r="GM609" s="1233"/>
      <c r="GN609" s="1233"/>
      <c r="GO609" s="1233"/>
      <c r="GP609" s="1233"/>
      <c r="GQ609" s="1233"/>
      <c r="GR609" s="1233"/>
      <c r="GS609" s="1233"/>
      <c r="GT609" s="1233"/>
      <c r="GU609" s="1233"/>
      <c r="GV609" s="1233"/>
      <c r="GW609" s="1233"/>
      <c r="GX609" s="1233"/>
      <c r="GY609" s="1233"/>
      <c r="GZ609" s="1233"/>
      <c r="HA609" s="1233"/>
      <c r="HB609" s="1233"/>
      <c r="HC609" s="1233"/>
      <c r="HD609" s="1233"/>
      <c r="HE609" s="1233"/>
      <c r="HF609" s="1233"/>
      <c r="HG609" s="1233"/>
      <c r="HH609" s="1233"/>
      <c r="HI609" s="1233"/>
      <c r="HJ609" s="1233"/>
      <c r="HK609" s="1233"/>
      <c r="HL609" s="1233"/>
      <c r="HM609" s="1233"/>
      <c r="HN609" s="1233"/>
      <c r="HO609" s="1233"/>
    </row>
    <row r="610" spans="32:223" s="325" customFormat="1" x14ac:dyDescent="0.2">
      <c r="AF610" s="932"/>
      <c r="AG610" s="932"/>
      <c r="AH610" s="932"/>
      <c r="AI610" s="932"/>
      <c r="AJ610" s="932"/>
      <c r="AK610" s="932"/>
      <c r="AL610" s="932"/>
      <c r="AM610" s="932"/>
      <c r="AN610" s="932"/>
      <c r="AP610" s="932"/>
      <c r="AQ610" s="932"/>
      <c r="AR610" s="932"/>
      <c r="AS610" s="932"/>
      <c r="AT610" s="932"/>
      <c r="AU610" s="932"/>
      <c r="AV610" s="932"/>
      <c r="AW610" s="932"/>
      <c r="AX610" s="932"/>
      <c r="BA610" s="1253"/>
      <c r="BB610" s="1253"/>
      <c r="BC610" s="1253"/>
      <c r="BE610" s="1233"/>
      <c r="BF610" s="1233"/>
      <c r="BG610" s="1233"/>
      <c r="BH610" s="1233"/>
      <c r="BI610" s="1233"/>
      <c r="BJ610" s="1233"/>
      <c r="BK610" s="1233"/>
      <c r="BL610" s="1233"/>
      <c r="BM610" s="1233"/>
      <c r="BN610" s="1233"/>
      <c r="BO610" s="1233"/>
      <c r="BP610" s="1233"/>
      <c r="BQ610" s="1233"/>
      <c r="BR610" s="1233"/>
      <c r="BS610" s="1233"/>
      <c r="BT610" s="1233"/>
      <c r="BU610" s="1233"/>
      <c r="BV610" s="1233"/>
      <c r="BW610" s="1233"/>
      <c r="BX610" s="1233"/>
      <c r="BY610" s="1233"/>
      <c r="BZ610" s="1233"/>
      <c r="CA610" s="1233"/>
      <c r="CB610" s="1233"/>
      <c r="CC610" s="1233"/>
      <c r="CD610" s="1233"/>
      <c r="CE610" s="1233"/>
      <c r="CF610" s="1233"/>
      <c r="CG610" s="1233"/>
      <c r="CH610" s="1233"/>
      <c r="CI610" s="1233"/>
      <c r="CJ610" s="1233"/>
      <c r="CK610" s="1233"/>
      <c r="CL610" s="1233"/>
      <c r="CM610" s="1233"/>
      <c r="CN610" s="1233"/>
      <c r="CO610" s="1233"/>
      <c r="CP610" s="1233"/>
      <c r="CQ610" s="1233"/>
      <c r="CR610" s="1233"/>
      <c r="CS610" s="1233"/>
      <c r="CT610" s="1233"/>
      <c r="CU610" s="1233"/>
      <c r="CV610" s="1233"/>
      <c r="CW610" s="1233"/>
      <c r="CX610" s="1233"/>
      <c r="CY610" s="1233"/>
      <c r="CZ610" s="1233"/>
      <c r="DA610" s="1233"/>
      <c r="DB610" s="1233"/>
      <c r="DC610" s="1233"/>
      <c r="DD610" s="1233"/>
      <c r="DE610" s="1233"/>
      <c r="DF610" s="1233"/>
      <c r="DG610" s="1233"/>
      <c r="DH610" s="1233"/>
      <c r="DI610" s="1233"/>
      <c r="DJ610" s="1233"/>
      <c r="DK610" s="1233"/>
      <c r="DL610" s="1233"/>
      <c r="DM610" s="1233"/>
      <c r="DN610" s="1233"/>
      <c r="DO610" s="1233"/>
      <c r="DP610" s="1233"/>
      <c r="DQ610" s="1233"/>
      <c r="DR610" s="1233"/>
      <c r="DS610" s="1233"/>
      <c r="DT610" s="1233"/>
      <c r="DU610" s="1233"/>
      <c r="DV610" s="1233"/>
      <c r="DW610" s="1233"/>
      <c r="DX610" s="1233"/>
      <c r="DY610" s="1233"/>
      <c r="DZ610" s="1233"/>
      <c r="EA610" s="1233"/>
      <c r="EB610" s="1233"/>
      <c r="EC610" s="1233"/>
      <c r="ED610" s="1233"/>
      <c r="EE610" s="1233"/>
      <c r="EF610" s="1233"/>
      <c r="EG610" s="1233"/>
      <c r="EH610" s="1253"/>
      <c r="EI610" s="1253"/>
      <c r="EJ610" s="1253"/>
      <c r="EK610" s="1253"/>
      <c r="EM610" s="1233"/>
      <c r="EN610" s="1233"/>
      <c r="EO610" s="1233"/>
      <c r="EP610" s="1233"/>
      <c r="EQ610" s="1233"/>
      <c r="ER610" s="1233"/>
      <c r="ES610" s="1233"/>
      <c r="ET610" s="1233"/>
      <c r="EU610" s="1233"/>
      <c r="EV610" s="1233"/>
      <c r="EW610" s="1233"/>
      <c r="EX610" s="1233"/>
      <c r="EY610" s="1233"/>
      <c r="EZ610" s="1233"/>
      <c r="FA610" s="1233"/>
      <c r="FB610" s="1233"/>
      <c r="FC610" s="1233"/>
      <c r="FD610" s="1233"/>
      <c r="FE610" s="1233"/>
      <c r="FF610" s="1233"/>
      <c r="FG610" s="1233"/>
      <c r="FH610" s="1233"/>
      <c r="FI610" s="1233"/>
      <c r="FJ610" s="1233"/>
      <c r="FK610" s="1233"/>
      <c r="FL610" s="1233"/>
      <c r="FM610" s="1233"/>
      <c r="FN610" s="1233"/>
      <c r="FO610" s="1233"/>
      <c r="FP610" s="1233"/>
      <c r="FQ610" s="1233"/>
      <c r="FR610" s="1233"/>
      <c r="FS610" s="1233"/>
      <c r="FT610" s="1233"/>
      <c r="FU610" s="1233"/>
      <c r="FV610" s="1233"/>
      <c r="FW610" s="1233"/>
      <c r="FX610" s="1233"/>
      <c r="FY610" s="1233"/>
      <c r="FZ610" s="1233"/>
      <c r="GA610" s="1233"/>
      <c r="GB610" s="1233"/>
      <c r="GC610" s="1233"/>
      <c r="GD610" s="1233"/>
      <c r="GE610" s="1233"/>
      <c r="GF610" s="1233"/>
      <c r="GG610" s="1233"/>
      <c r="GH610" s="1233"/>
      <c r="GI610" s="1233"/>
      <c r="GJ610" s="1233"/>
      <c r="GK610" s="1233"/>
      <c r="GL610" s="1233"/>
      <c r="GM610" s="1233"/>
      <c r="GN610" s="1233"/>
      <c r="GO610" s="1233"/>
      <c r="GP610" s="1233"/>
      <c r="GQ610" s="1233"/>
      <c r="GR610" s="1233"/>
      <c r="GS610" s="1233"/>
      <c r="GT610" s="1233"/>
      <c r="GU610" s="1233"/>
      <c r="GV610" s="1233"/>
      <c r="GW610" s="1233"/>
      <c r="GX610" s="1233"/>
      <c r="GY610" s="1233"/>
      <c r="GZ610" s="1233"/>
      <c r="HA610" s="1233"/>
      <c r="HB610" s="1233"/>
      <c r="HC610" s="1233"/>
      <c r="HD610" s="1233"/>
      <c r="HE610" s="1233"/>
      <c r="HF610" s="1233"/>
      <c r="HG610" s="1233"/>
      <c r="HH610" s="1233"/>
      <c r="HI610" s="1233"/>
      <c r="HJ610" s="1233"/>
      <c r="HK610" s="1233"/>
      <c r="HL610" s="1233"/>
      <c r="HM610" s="1233"/>
      <c r="HN610" s="1233"/>
      <c r="HO610" s="1233"/>
    </row>
    <row r="611" spans="32:223" s="325" customFormat="1" x14ac:dyDescent="0.2">
      <c r="AF611" s="932"/>
      <c r="AG611" s="932"/>
      <c r="AH611" s="932"/>
      <c r="AI611" s="932"/>
      <c r="AJ611" s="932"/>
      <c r="AK611" s="932"/>
      <c r="AL611" s="932"/>
      <c r="AM611" s="932"/>
      <c r="AN611" s="932"/>
      <c r="AP611" s="932"/>
      <c r="AQ611" s="932"/>
      <c r="AR611" s="932"/>
      <c r="AS611" s="932"/>
      <c r="AT611" s="932"/>
      <c r="AU611" s="932"/>
      <c r="AV611" s="932"/>
      <c r="AW611" s="932"/>
      <c r="AX611" s="932"/>
      <c r="BA611" s="1253"/>
      <c r="BB611" s="1253"/>
      <c r="BC611" s="1253"/>
      <c r="BE611" s="1233"/>
      <c r="BF611" s="1233"/>
      <c r="BG611" s="1233"/>
      <c r="BH611" s="1233"/>
      <c r="BI611" s="1233"/>
      <c r="BJ611" s="1233"/>
      <c r="BK611" s="1233"/>
      <c r="BL611" s="1233"/>
      <c r="BM611" s="1233"/>
      <c r="BN611" s="1233"/>
      <c r="BO611" s="1233"/>
      <c r="BP611" s="1233"/>
      <c r="BQ611" s="1233"/>
      <c r="BR611" s="1233"/>
      <c r="BS611" s="1233"/>
      <c r="BT611" s="1233"/>
      <c r="BU611" s="1233"/>
      <c r="BV611" s="1233"/>
      <c r="BW611" s="1233"/>
      <c r="BX611" s="1233"/>
      <c r="BY611" s="1233"/>
      <c r="BZ611" s="1233"/>
      <c r="CA611" s="1233"/>
      <c r="CB611" s="1233"/>
      <c r="CC611" s="1233"/>
      <c r="CD611" s="1233"/>
      <c r="CE611" s="1233"/>
      <c r="CF611" s="1233"/>
      <c r="CG611" s="1233"/>
      <c r="CH611" s="1233"/>
      <c r="CI611" s="1233"/>
      <c r="CJ611" s="1233"/>
      <c r="CK611" s="1233"/>
      <c r="CL611" s="1233"/>
      <c r="CM611" s="1233"/>
      <c r="CN611" s="1233"/>
      <c r="CO611" s="1233"/>
      <c r="CP611" s="1233"/>
      <c r="CQ611" s="1233"/>
      <c r="CR611" s="1233"/>
      <c r="CS611" s="1233"/>
      <c r="CT611" s="1233"/>
      <c r="CU611" s="1233"/>
      <c r="CV611" s="1233"/>
      <c r="CW611" s="1233"/>
      <c r="CX611" s="1233"/>
      <c r="CY611" s="1233"/>
      <c r="CZ611" s="1233"/>
      <c r="DA611" s="1233"/>
      <c r="DB611" s="1233"/>
      <c r="DC611" s="1233"/>
      <c r="DD611" s="1233"/>
      <c r="DE611" s="1233"/>
      <c r="DF611" s="1233"/>
      <c r="DG611" s="1233"/>
      <c r="DH611" s="1233"/>
      <c r="DI611" s="1233"/>
      <c r="DJ611" s="1233"/>
      <c r="DK611" s="1233"/>
      <c r="DL611" s="1233"/>
      <c r="DM611" s="1233"/>
      <c r="DN611" s="1233"/>
      <c r="DO611" s="1233"/>
      <c r="DP611" s="1233"/>
      <c r="DQ611" s="1233"/>
      <c r="DR611" s="1233"/>
      <c r="DS611" s="1233"/>
      <c r="DT611" s="1233"/>
      <c r="DU611" s="1233"/>
      <c r="DV611" s="1233"/>
      <c r="DW611" s="1233"/>
      <c r="DX611" s="1233"/>
      <c r="DY611" s="1233"/>
      <c r="DZ611" s="1233"/>
      <c r="EA611" s="1233"/>
      <c r="EB611" s="1233"/>
      <c r="EC611" s="1233"/>
      <c r="ED611" s="1233"/>
      <c r="EE611" s="1233"/>
      <c r="EF611" s="1233"/>
      <c r="EG611" s="1233"/>
      <c r="EH611" s="1253"/>
      <c r="EI611" s="1253"/>
      <c r="EJ611" s="1253"/>
      <c r="EK611" s="1253"/>
      <c r="EM611" s="1233"/>
      <c r="EN611" s="1233"/>
      <c r="EO611" s="1233"/>
      <c r="EP611" s="1233"/>
      <c r="EQ611" s="1233"/>
      <c r="ER611" s="1233"/>
      <c r="ES611" s="1233"/>
      <c r="ET611" s="1233"/>
      <c r="EU611" s="1233"/>
      <c r="EV611" s="1233"/>
      <c r="EW611" s="1233"/>
      <c r="EX611" s="1233"/>
      <c r="EY611" s="1233"/>
      <c r="EZ611" s="1233"/>
      <c r="FA611" s="1233"/>
      <c r="FB611" s="1233"/>
      <c r="FC611" s="1233"/>
      <c r="FD611" s="1233"/>
      <c r="FE611" s="1233"/>
      <c r="FF611" s="1233"/>
      <c r="FG611" s="1233"/>
      <c r="FH611" s="1233"/>
      <c r="FI611" s="1233"/>
      <c r="FJ611" s="1233"/>
      <c r="FK611" s="1233"/>
      <c r="FL611" s="1233"/>
      <c r="FM611" s="1233"/>
      <c r="FN611" s="1233"/>
      <c r="FO611" s="1233"/>
      <c r="FP611" s="1233"/>
      <c r="FQ611" s="1233"/>
      <c r="FR611" s="1233"/>
      <c r="FS611" s="1233"/>
      <c r="FT611" s="1233"/>
      <c r="FU611" s="1233"/>
      <c r="FV611" s="1233"/>
      <c r="FW611" s="1233"/>
      <c r="FX611" s="1233"/>
      <c r="FY611" s="1233"/>
      <c r="FZ611" s="1233"/>
      <c r="GA611" s="1233"/>
      <c r="GB611" s="1233"/>
      <c r="GC611" s="1233"/>
      <c r="GD611" s="1233"/>
      <c r="GE611" s="1233"/>
      <c r="GF611" s="1233"/>
      <c r="GG611" s="1233"/>
      <c r="GH611" s="1233"/>
      <c r="GI611" s="1233"/>
      <c r="GJ611" s="1233"/>
      <c r="GK611" s="1233"/>
      <c r="GL611" s="1233"/>
      <c r="GM611" s="1233"/>
      <c r="GN611" s="1233"/>
      <c r="GO611" s="1233"/>
      <c r="GP611" s="1233"/>
      <c r="GQ611" s="1233"/>
      <c r="GR611" s="1233"/>
      <c r="GS611" s="1233"/>
      <c r="GT611" s="1233"/>
      <c r="GU611" s="1233"/>
      <c r="GV611" s="1233"/>
      <c r="GW611" s="1233"/>
      <c r="GX611" s="1233"/>
      <c r="GY611" s="1233"/>
      <c r="GZ611" s="1233"/>
      <c r="HA611" s="1233"/>
      <c r="HB611" s="1233"/>
      <c r="HC611" s="1233"/>
      <c r="HD611" s="1233"/>
      <c r="HE611" s="1233"/>
      <c r="HF611" s="1233"/>
      <c r="HG611" s="1233"/>
      <c r="HH611" s="1233"/>
      <c r="HI611" s="1233"/>
      <c r="HJ611" s="1233"/>
      <c r="HK611" s="1233"/>
      <c r="HL611" s="1233"/>
      <c r="HM611" s="1233"/>
      <c r="HN611" s="1233"/>
      <c r="HO611" s="1233"/>
    </row>
    <row r="612" spans="32:223" s="325" customFormat="1" x14ac:dyDescent="0.2">
      <c r="AF612" s="932"/>
      <c r="AG612" s="932"/>
      <c r="AH612" s="932"/>
      <c r="AI612" s="932"/>
      <c r="AJ612" s="932"/>
      <c r="AK612" s="932"/>
      <c r="AL612" s="932"/>
      <c r="AM612" s="932"/>
      <c r="AN612" s="932"/>
      <c r="AP612" s="932"/>
      <c r="AQ612" s="932"/>
      <c r="AR612" s="932"/>
      <c r="AS612" s="932"/>
      <c r="AT612" s="932"/>
      <c r="AU612" s="932"/>
      <c r="AV612" s="932"/>
      <c r="AW612" s="932"/>
      <c r="AX612" s="932"/>
      <c r="BA612" s="1253"/>
      <c r="BB612" s="1253"/>
      <c r="BC612" s="1253"/>
      <c r="BE612" s="1233"/>
      <c r="BF612" s="1233"/>
      <c r="BG612" s="1233"/>
      <c r="BH612" s="1233"/>
      <c r="BI612" s="1233"/>
      <c r="BJ612" s="1233"/>
      <c r="BK612" s="1233"/>
      <c r="BL612" s="1233"/>
      <c r="BM612" s="1233"/>
      <c r="BN612" s="1233"/>
      <c r="BO612" s="1233"/>
      <c r="BP612" s="1233"/>
      <c r="BQ612" s="1233"/>
      <c r="BR612" s="1233"/>
      <c r="BS612" s="1233"/>
      <c r="BT612" s="1233"/>
      <c r="BU612" s="1233"/>
      <c r="BV612" s="1233"/>
      <c r="BW612" s="1233"/>
      <c r="BX612" s="1233"/>
      <c r="BY612" s="1233"/>
      <c r="BZ612" s="1233"/>
      <c r="CA612" s="1233"/>
      <c r="CB612" s="1233"/>
      <c r="CC612" s="1233"/>
      <c r="CD612" s="1233"/>
      <c r="CE612" s="1233"/>
      <c r="CF612" s="1233"/>
      <c r="CG612" s="1233"/>
      <c r="CH612" s="1233"/>
      <c r="CI612" s="1233"/>
      <c r="CJ612" s="1233"/>
      <c r="CK612" s="1233"/>
      <c r="CL612" s="1233"/>
      <c r="CM612" s="1233"/>
      <c r="CN612" s="1233"/>
      <c r="CO612" s="1233"/>
      <c r="CP612" s="1233"/>
      <c r="CQ612" s="1233"/>
      <c r="CR612" s="1233"/>
      <c r="CS612" s="1233"/>
      <c r="CT612" s="1233"/>
      <c r="CU612" s="1233"/>
      <c r="CV612" s="1233"/>
      <c r="CW612" s="1233"/>
      <c r="CX612" s="1233"/>
      <c r="CY612" s="1233"/>
      <c r="CZ612" s="1233"/>
      <c r="DA612" s="1233"/>
      <c r="DB612" s="1233"/>
      <c r="DC612" s="1233"/>
      <c r="DD612" s="1233"/>
      <c r="DE612" s="1233"/>
      <c r="DF612" s="1233"/>
      <c r="DG612" s="1233"/>
      <c r="DH612" s="1233"/>
      <c r="DI612" s="1233"/>
      <c r="DJ612" s="1233"/>
      <c r="DK612" s="1233"/>
      <c r="DL612" s="1233"/>
      <c r="DM612" s="1233"/>
      <c r="DN612" s="1233"/>
      <c r="DO612" s="1233"/>
      <c r="DP612" s="1233"/>
      <c r="DQ612" s="1233"/>
      <c r="DR612" s="1233"/>
      <c r="DS612" s="1233"/>
      <c r="DT612" s="1233"/>
      <c r="DU612" s="1233"/>
      <c r="DV612" s="1233"/>
      <c r="DW612" s="1233"/>
      <c r="DX612" s="1233"/>
      <c r="DY612" s="1233"/>
      <c r="DZ612" s="1233"/>
      <c r="EA612" s="1233"/>
      <c r="EB612" s="1233"/>
      <c r="EC612" s="1233"/>
      <c r="ED612" s="1233"/>
      <c r="EE612" s="1233"/>
      <c r="EF612" s="1233"/>
      <c r="EG612" s="1233"/>
      <c r="EH612" s="1253"/>
      <c r="EI612" s="1253"/>
      <c r="EJ612" s="1253"/>
      <c r="EK612" s="1253"/>
      <c r="EM612" s="1233"/>
      <c r="EN612" s="1233"/>
      <c r="EO612" s="1233"/>
      <c r="EP612" s="1233"/>
      <c r="EQ612" s="1233"/>
      <c r="ER612" s="1233"/>
      <c r="ES612" s="1233"/>
      <c r="ET612" s="1233"/>
      <c r="EU612" s="1233"/>
      <c r="EV612" s="1233"/>
      <c r="EW612" s="1233"/>
      <c r="EX612" s="1233"/>
      <c r="EY612" s="1233"/>
      <c r="EZ612" s="1233"/>
      <c r="FA612" s="1233"/>
      <c r="FB612" s="1233"/>
      <c r="FC612" s="1233"/>
      <c r="FD612" s="1233"/>
      <c r="FE612" s="1233"/>
      <c r="FF612" s="1233"/>
      <c r="FG612" s="1233"/>
      <c r="FH612" s="1233"/>
      <c r="FI612" s="1233"/>
      <c r="FJ612" s="1233"/>
      <c r="FK612" s="1233"/>
      <c r="FL612" s="1233"/>
      <c r="FM612" s="1233"/>
      <c r="FN612" s="1233"/>
      <c r="FO612" s="1233"/>
      <c r="FP612" s="1233"/>
      <c r="FQ612" s="1233"/>
      <c r="FR612" s="1233"/>
      <c r="FS612" s="1233"/>
      <c r="FT612" s="1233"/>
      <c r="FU612" s="1233"/>
      <c r="FV612" s="1233"/>
      <c r="FW612" s="1233"/>
      <c r="FX612" s="1233"/>
      <c r="FY612" s="1233"/>
      <c r="FZ612" s="1233"/>
      <c r="GA612" s="1233"/>
      <c r="GB612" s="1233"/>
      <c r="GC612" s="1233"/>
      <c r="GD612" s="1233"/>
      <c r="GE612" s="1233"/>
      <c r="GF612" s="1233"/>
      <c r="GG612" s="1233"/>
      <c r="GH612" s="1233"/>
      <c r="GI612" s="1233"/>
      <c r="GJ612" s="1233"/>
      <c r="GK612" s="1233"/>
      <c r="GL612" s="1233"/>
      <c r="GM612" s="1233"/>
      <c r="GN612" s="1233"/>
      <c r="GO612" s="1233"/>
      <c r="GP612" s="1233"/>
      <c r="GQ612" s="1233"/>
      <c r="GR612" s="1233"/>
      <c r="GS612" s="1233"/>
      <c r="GT612" s="1233"/>
      <c r="GU612" s="1233"/>
      <c r="GV612" s="1233"/>
      <c r="GW612" s="1233"/>
      <c r="GX612" s="1233"/>
      <c r="GY612" s="1233"/>
      <c r="GZ612" s="1233"/>
      <c r="HA612" s="1233"/>
      <c r="HB612" s="1233"/>
      <c r="HC612" s="1233"/>
      <c r="HD612" s="1233"/>
      <c r="HE612" s="1233"/>
      <c r="HF612" s="1233"/>
      <c r="HG612" s="1233"/>
      <c r="HH612" s="1233"/>
      <c r="HI612" s="1233"/>
      <c r="HJ612" s="1233"/>
      <c r="HK612" s="1233"/>
      <c r="HL612" s="1233"/>
      <c r="HM612" s="1233"/>
      <c r="HN612" s="1233"/>
      <c r="HO612" s="1233"/>
    </row>
    <row r="613" spans="32:223" s="325" customFormat="1" x14ac:dyDescent="0.2">
      <c r="AF613" s="932"/>
      <c r="AG613" s="932"/>
      <c r="AH613" s="932"/>
      <c r="AI613" s="932"/>
      <c r="AJ613" s="932"/>
      <c r="AK613" s="932"/>
      <c r="AL613" s="932"/>
      <c r="AM613" s="932"/>
      <c r="AN613" s="932"/>
      <c r="AP613" s="932"/>
      <c r="AQ613" s="932"/>
      <c r="AR613" s="932"/>
      <c r="AS613" s="932"/>
      <c r="AT613" s="932"/>
      <c r="AU613" s="932"/>
      <c r="AV613" s="932"/>
      <c r="AW613" s="932"/>
      <c r="AX613" s="932"/>
      <c r="BA613" s="1253"/>
      <c r="BB613" s="1253"/>
      <c r="BC613" s="1253"/>
      <c r="BE613" s="1233"/>
      <c r="BF613" s="1233"/>
      <c r="BG613" s="1233"/>
      <c r="BH613" s="1233"/>
      <c r="BI613" s="1233"/>
      <c r="BJ613" s="1233"/>
      <c r="BK613" s="1233"/>
      <c r="BL613" s="1233"/>
      <c r="BM613" s="1233"/>
      <c r="BN613" s="1233"/>
      <c r="BO613" s="1233"/>
      <c r="BP613" s="1233"/>
      <c r="BQ613" s="1233"/>
      <c r="BR613" s="1233"/>
      <c r="BS613" s="1233"/>
      <c r="BT613" s="1233"/>
      <c r="BU613" s="1233"/>
      <c r="BV613" s="1233"/>
      <c r="BW613" s="1233"/>
      <c r="BX613" s="1233"/>
      <c r="BY613" s="1233"/>
      <c r="BZ613" s="1233"/>
      <c r="CA613" s="1233"/>
      <c r="CB613" s="1233"/>
      <c r="CC613" s="1233"/>
      <c r="CD613" s="1233"/>
      <c r="CE613" s="1233"/>
      <c r="CF613" s="1233"/>
      <c r="CG613" s="1233"/>
      <c r="CH613" s="1233"/>
      <c r="CI613" s="1233"/>
      <c r="CJ613" s="1233"/>
      <c r="CK613" s="1233"/>
      <c r="CL613" s="1233"/>
      <c r="CM613" s="1233"/>
      <c r="CN613" s="1233"/>
      <c r="CO613" s="1233"/>
      <c r="CP613" s="1233"/>
      <c r="CQ613" s="1233"/>
      <c r="CR613" s="1233"/>
      <c r="CS613" s="1233"/>
      <c r="CT613" s="1233"/>
      <c r="CU613" s="1233"/>
      <c r="CV613" s="1233"/>
      <c r="CW613" s="1233"/>
      <c r="CX613" s="1233"/>
      <c r="CY613" s="1233"/>
      <c r="CZ613" s="1233"/>
      <c r="DA613" s="1233"/>
      <c r="DB613" s="1233"/>
      <c r="DC613" s="1233"/>
      <c r="DD613" s="1233"/>
      <c r="DE613" s="1233"/>
      <c r="DF613" s="1233"/>
      <c r="DG613" s="1233"/>
      <c r="DH613" s="1233"/>
      <c r="DI613" s="1233"/>
      <c r="DJ613" s="1233"/>
      <c r="DK613" s="1233"/>
      <c r="DL613" s="1233"/>
      <c r="DM613" s="1233"/>
      <c r="DN613" s="1233"/>
      <c r="DO613" s="1233"/>
      <c r="DP613" s="1233"/>
      <c r="DQ613" s="1233"/>
      <c r="DR613" s="1233"/>
      <c r="DS613" s="1233"/>
      <c r="DT613" s="1233"/>
      <c r="DU613" s="1233"/>
      <c r="DV613" s="1233"/>
      <c r="DW613" s="1233"/>
      <c r="DX613" s="1233"/>
      <c r="DY613" s="1233"/>
      <c r="DZ613" s="1233"/>
      <c r="EA613" s="1233"/>
      <c r="EB613" s="1233"/>
      <c r="EC613" s="1233"/>
      <c r="ED613" s="1233"/>
      <c r="EE613" s="1233"/>
      <c r="EF613" s="1233"/>
      <c r="EG613" s="1233"/>
      <c r="EH613" s="1253"/>
      <c r="EI613" s="1253"/>
      <c r="EJ613" s="1253"/>
      <c r="EK613" s="1253"/>
      <c r="EM613" s="1233"/>
      <c r="EN613" s="1233"/>
      <c r="EO613" s="1233"/>
      <c r="EP613" s="1233"/>
      <c r="EQ613" s="1233"/>
      <c r="ER613" s="1233"/>
      <c r="ES613" s="1233"/>
      <c r="ET613" s="1233"/>
      <c r="EU613" s="1233"/>
      <c r="EV613" s="1233"/>
      <c r="EW613" s="1233"/>
      <c r="EX613" s="1233"/>
      <c r="EY613" s="1233"/>
      <c r="EZ613" s="1233"/>
      <c r="FA613" s="1233"/>
      <c r="FB613" s="1233"/>
      <c r="FC613" s="1233"/>
      <c r="FD613" s="1233"/>
      <c r="FE613" s="1233"/>
      <c r="FF613" s="1233"/>
      <c r="FG613" s="1233"/>
      <c r="FH613" s="1233"/>
      <c r="FI613" s="1233"/>
      <c r="FJ613" s="1233"/>
      <c r="FK613" s="1233"/>
      <c r="FL613" s="1233"/>
      <c r="FM613" s="1233"/>
      <c r="FN613" s="1233"/>
      <c r="FO613" s="1233"/>
      <c r="FP613" s="1233"/>
      <c r="FQ613" s="1233"/>
      <c r="FR613" s="1233"/>
      <c r="FS613" s="1233"/>
      <c r="FT613" s="1233"/>
      <c r="FU613" s="1233"/>
      <c r="FV613" s="1233"/>
      <c r="FW613" s="1233"/>
      <c r="FX613" s="1233"/>
      <c r="FY613" s="1233"/>
      <c r="FZ613" s="1233"/>
      <c r="GA613" s="1233"/>
      <c r="GB613" s="1233"/>
      <c r="GC613" s="1233"/>
      <c r="GD613" s="1233"/>
      <c r="GE613" s="1233"/>
      <c r="GF613" s="1233"/>
      <c r="GG613" s="1233"/>
      <c r="GH613" s="1233"/>
      <c r="GI613" s="1233"/>
      <c r="GJ613" s="1233"/>
      <c r="GK613" s="1233"/>
      <c r="GL613" s="1233"/>
      <c r="GM613" s="1233"/>
      <c r="GN613" s="1233"/>
      <c r="GO613" s="1233"/>
      <c r="GP613" s="1233"/>
      <c r="GQ613" s="1233"/>
      <c r="GR613" s="1233"/>
      <c r="GS613" s="1233"/>
      <c r="GT613" s="1233"/>
      <c r="GU613" s="1233"/>
      <c r="GV613" s="1233"/>
      <c r="GW613" s="1233"/>
      <c r="GX613" s="1233"/>
      <c r="GY613" s="1233"/>
      <c r="GZ613" s="1233"/>
      <c r="HA613" s="1233"/>
      <c r="HB613" s="1233"/>
      <c r="HC613" s="1233"/>
      <c r="HD613" s="1233"/>
      <c r="HE613" s="1233"/>
      <c r="HF613" s="1233"/>
      <c r="HG613" s="1233"/>
      <c r="HH613" s="1233"/>
      <c r="HI613" s="1233"/>
      <c r="HJ613" s="1233"/>
      <c r="HK613" s="1233"/>
      <c r="HL613" s="1233"/>
      <c r="HM613" s="1233"/>
      <c r="HN613" s="1233"/>
      <c r="HO613" s="1233"/>
    </row>
    <row r="614" spans="32:223" s="325" customFormat="1" x14ac:dyDescent="0.2">
      <c r="AF614" s="932"/>
      <c r="AG614" s="932"/>
      <c r="AH614" s="932"/>
      <c r="AI614" s="932"/>
      <c r="AJ614" s="932"/>
      <c r="AK614" s="932"/>
      <c r="AL614" s="932"/>
      <c r="AM614" s="932"/>
      <c r="AN614" s="932"/>
      <c r="AP614" s="932"/>
      <c r="AQ614" s="932"/>
      <c r="AR614" s="932"/>
      <c r="AS614" s="932"/>
      <c r="AT614" s="932"/>
      <c r="AU614" s="932"/>
      <c r="AV614" s="932"/>
      <c r="AW614" s="932"/>
      <c r="AX614" s="932"/>
      <c r="BA614" s="1253"/>
      <c r="BB614" s="1253"/>
      <c r="BC614" s="1253"/>
      <c r="BE614" s="1233"/>
      <c r="BF614" s="1233"/>
      <c r="BG614" s="1233"/>
      <c r="BH614" s="1233"/>
      <c r="BI614" s="1233"/>
      <c r="BJ614" s="1233"/>
      <c r="BK614" s="1233"/>
      <c r="BL614" s="1233"/>
      <c r="BM614" s="1233"/>
      <c r="BN614" s="1233"/>
      <c r="BO614" s="1233"/>
      <c r="BP614" s="1233"/>
      <c r="BQ614" s="1233"/>
      <c r="BR614" s="1233"/>
      <c r="BS614" s="1233"/>
      <c r="BT614" s="1233"/>
      <c r="BU614" s="1233"/>
      <c r="BV614" s="1233"/>
      <c r="BW614" s="1233"/>
      <c r="BX614" s="1233"/>
      <c r="BY614" s="1233"/>
      <c r="BZ614" s="1233"/>
      <c r="CA614" s="1233"/>
      <c r="CB614" s="1233"/>
      <c r="CC614" s="1233"/>
      <c r="CD614" s="1233"/>
      <c r="CE614" s="1233"/>
      <c r="CF614" s="1233"/>
      <c r="CG614" s="1233"/>
      <c r="CH614" s="1233"/>
      <c r="CI614" s="1233"/>
      <c r="CJ614" s="1233"/>
      <c r="CK614" s="1233"/>
      <c r="CL614" s="1233"/>
      <c r="CM614" s="1233"/>
      <c r="CN614" s="1233"/>
      <c r="CO614" s="1233"/>
      <c r="CP614" s="1233"/>
      <c r="CQ614" s="1233"/>
      <c r="CR614" s="1233"/>
      <c r="CS614" s="1233"/>
      <c r="CT614" s="1233"/>
      <c r="CU614" s="1233"/>
      <c r="CV614" s="1233"/>
      <c r="CW614" s="1233"/>
      <c r="CX614" s="1233"/>
      <c r="CY614" s="1233"/>
      <c r="CZ614" s="1233"/>
      <c r="DA614" s="1233"/>
      <c r="DB614" s="1233"/>
      <c r="DC614" s="1233"/>
      <c r="DD614" s="1233"/>
      <c r="DE614" s="1233"/>
      <c r="DF614" s="1233"/>
      <c r="DG614" s="1233"/>
      <c r="DH614" s="1233"/>
      <c r="DI614" s="1233"/>
      <c r="DJ614" s="1233"/>
      <c r="DK614" s="1233"/>
      <c r="DL614" s="1233"/>
      <c r="DM614" s="1233"/>
      <c r="DN614" s="1233"/>
      <c r="DO614" s="1233"/>
      <c r="DP614" s="1233"/>
      <c r="DQ614" s="1233"/>
      <c r="DR614" s="1233"/>
      <c r="DS614" s="1233"/>
      <c r="DT614" s="1233"/>
      <c r="DU614" s="1233"/>
      <c r="DV614" s="1233"/>
      <c r="DW614" s="1233"/>
      <c r="DX614" s="1233"/>
      <c r="DY614" s="1233"/>
      <c r="DZ614" s="1233"/>
      <c r="EA614" s="1233"/>
      <c r="EB614" s="1233"/>
      <c r="EC614" s="1233"/>
      <c r="ED614" s="1233"/>
      <c r="EE614" s="1233"/>
      <c r="EF614" s="1233"/>
      <c r="EG614" s="1233"/>
      <c r="EH614" s="1253"/>
      <c r="EI614" s="1253"/>
      <c r="EJ614" s="1253"/>
      <c r="EK614" s="1253"/>
      <c r="EM614" s="1233"/>
      <c r="EN614" s="1233"/>
      <c r="EO614" s="1233"/>
      <c r="EP614" s="1233"/>
      <c r="EQ614" s="1233"/>
      <c r="ER614" s="1233"/>
      <c r="ES614" s="1233"/>
      <c r="ET614" s="1233"/>
      <c r="EU614" s="1233"/>
      <c r="EV614" s="1233"/>
      <c r="EW614" s="1233"/>
      <c r="EX614" s="1233"/>
      <c r="EY614" s="1233"/>
      <c r="EZ614" s="1233"/>
      <c r="FA614" s="1233"/>
      <c r="FB614" s="1233"/>
      <c r="FC614" s="1233"/>
      <c r="FD614" s="1233"/>
      <c r="FE614" s="1233"/>
      <c r="FF614" s="1233"/>
      <c r="FG614" s="1233"/>
      <c r="FH614" s="1233"/>
      <c r="FI614" s="1233"/>
      <c r="FJ614" s="1233"/>
      <c r="FK614" s="1233"/>
      <c r="FL614" s="1233"/>
      <c r="FM614" s="1233"/>
      <c r="FN614" s="1233"/>
      <c r="FO614" s="1233"/>
      <c r="FP614" s="1233"/>
      <c r="FQ614" s="1233"/>
      <c r="FR614" s="1233"/>
      <c r="FS614" s="1233"/>
      <c r="FT614" s="1233"/>
      <c r="FU614" s="1233"/>
      <c r="FV614" s="1233"/>
      <c r="FW614" s="1233"/>
      <c r="FX614" s="1233"/>
      <c r="FY614" s="1233"/>
      <c r="FZ614" s="1233"/>
      <c r="GA614" s="1233"/>
      <c r="GB614" s="1233"/>
      <c r="GC614" s="1233"/>
      <c r="GD614" s="1233"/>
      <c r="GE614" s="1233"/>
      <c r="GF614" s="1233"/>
      <c r="GG614" s="1233"/>
      <c r="GH614" s="1233"/>
      <c r="GI614" s="1233"/>
      <c r="GJ614" s="1233"/>
      <c r="GK614" s="1233"/>
      <c r="GL614" s="1233"/>
      <c r="GM614" s="1233"/>
      <c r="GN614" s="1233"/>
      <c r="GO614" s="1233"/>
      <c r="GP614" s="1233"/>
      <c r="GQ614" s="1233"/>
      <c r="GR614" s="1233"/>
      <c r="GS614" s="1233"/>
      <c r="GT614" s="1233"/>
      <c r="GU614" s="1233"/>
      <c r="GV614" s="1233"/>
      <c r="GW614" s="1233"/>
      <c r="GX614" s="1233"/>
      <c r="GY614" s="1233"/>
      <c r="GZ614" s="1233"/>
      <c r="HA614" s="1233"/>
      <c r="HB614" s="1233"/>
      <c r="HC614" s="1233"/>
      <c r="HD614" s="1233"/>
      <c r="HE614" s="1233"/>
      <c r="HF614" s="1233"/>
      <c r="HG614" s="1233"/>
      <c r="HH614" s="1233"/>
      <c r="HI614" s="1233"/>
      <c r="HJ614" s="1233"/>
      <c r="HK614" s="1233"/>
      <c r="HL614" s="1233"/>
      <c r="HM614" s="1233"/>
      <c r="HN614" s="1233"/>
      <c r="HO614" s="1233"/>
    </row>
    <row r="615" spans="32:223" s="325" customFormat="1" x14ac:dyDescent="0.2">
      <c r="AF615" s="932"/>
      <c r="AG615" s="932"/>
      <c r="AH615" s="932"/>
      <c r="AI615" s="932"/>
      <c r="AJ615" s="932"/>
      <c r="AK615" s="932"/>
      <c r="AL615" s="932"/>
      <c r="AM615" s="932"/>
      <c r="AN615" s="932"/>
      <c r="AP615" s="932"/>
      <c r="AQ615" s="932"/>
      <c r="AR615" s="932"/>
      <c r="AS615" s="932"/>
      <c r="AT615" s="932"/>
      <c r="AU615" s="932"/>
      <c r="AV615" s="932"/>
      <c r="AW615" s="932"/>
      <c r="AX615" s="932"/>
      <c r="BA615" s="1253"/>
      <c r="BB615" s="1253"/>
      <c r="BC615" s="1253"/>
      <c r="BE615" s="1233"/>
      <c r="BF615" s="1233"/>
      <c r="BG615" s="1233"/>
      <c r="BH615" s="1233"/>
      <c r="BI615" s="1233"/>
      <c r="BJ615" s="1233"/>
      <c r="BK615" s="1233"/>
      <c r="BL615" s="1233"/>
      <c r="BM615" s="1233"/>
      <c r="BN615" s="1233"/>
      <c r="BO615" s="1233"/>
      <c r="BP615" s="1233"/>
      <c r="BQ615" s="1233"/>
      <c r="BR615" s="1233"/>
      <c r="BS615" s="1233"/>
      <c r="BT615" s="1233"/>
      <c r="BU615" s="1233"/>
      <c r="BV615" s="1233"/>
      <c r="BW615" s="1233"/>
      <c r="BX615" s="1233"/>
      <c r="BY615" s="1233"/>
      <c r="BZ615" s="1233"/>
      <c r="CA615" s="1233"/>
      <c r="CB615" s="1233"/>
      <c r="CC615" s="1233"/>
      <c r="CD615" s="1233"/>
      <c r="CE615" s="1233"/>
      <c r="CF615" s="1233"/>
      <c r="CG615" s="1233"/>
      <c r="CH615" s="1233"/>
      <c r="CI615" s="1233"/>
      <c r="CJ615" s="1233"/>
      <c r="CK615" s="1233"/>
      <c r="CL615" s="1233"/>
      <c r="CM615" s="1233"/>
      <c r="CN615" s="1233"/>
      <c r="CO615" s="1233"/>
      <c r="CP615" s="1233"/>
      <c r="CQ615" s="1233"/>
      <c r="CR615" s="1233"/>
      <c r="CS615" s="1233"/>
      <c r="CT615" s="1233"/>
      <c r="CU615" s="1233"/>
      <c r="CV615" s="1233"/>
      <c r="CW615" s="1233"/>
      <c r="CX615" s="1233"/>
      <c r="CY615" s="1233"/>
      <c r="CZ615" s="1233"/>
      <c r="DA615" s="1233"/>
      <c r="DB615" s="1233"/>
      <c r="DC615" s="1233"/>
      <c r="DD615" s="1233"/>
      <c r="DE615" s="1233"/>
      <c r="DF615" s="1233"/>
      <c r="DG615" s="1233"/>
      <c r="DH615" s="1233"/>
      <c r="DI615" s="1233"/>
      <c r="DJ615" s="1233"/>
      <c r="DK615" s="1233"/>
      <c r="DL615" s="1233"/>
      <c r="DM615" s="1233"/>
      <c r="DN615" s="1233"/>
      <c r="DO615" s="1233"/>
      <c r="DP615" s="1233"/>
      <c r="DQ615" s="1233"/>
      <c r="DR615" s="1233"/>
      <c r="DS615" s="1233"/>
      <c r="DT615" s="1233"/>
      <c r="DU615" s="1233"/>
      <c r="DV615" s="1233"/>
      <c r="DW615" s="1233"/>
      <c r="DX615" s="1233"/>
      <c r="DY615" s="1233"/>
      <c r="DZ615" s="1233"/>
      <c r="EA615" s="1233"/>
      <c r="EB615" s="1233"/>
      <c r="EC615" s="1233"/>
      <c r="ED615" s="1233"/>
      <c r="EE615" s="1233"/>
      <c r="EF615" s="1233"/>
      <c r="EG615" s="1233"/>
      <c r="EH615" s="1253"/>
      <c r="EI615" s="1253"/>
      <c r="EJ615" s="1253"/>
      <c r="EK615" s="1253"/>
      <c r="EM615" s="1233"/>
      <c r="EN615" s="1233"/>
      <c r="EO615" s="1233"/>
      <c r="EP615" s="1233"/>
      <c r="EQ615" s="1233"/>
      <c r="ER615" s="1233"/>
      <c r="ES615" s="1233"/>
      <c r="ET615" s="1233"/>
      <c r="EU615" s="1233"/>
      <c r="EV615" s="1233"/>
      <c r="EW615" s="1233"/>
      <c r="EX615" s="1233"/>
      <c r="EY615" s="1233"/>
      <c r="EZ615" s="1233"/>
      <c r="FA615" s="1233"/>
      <c r="FB615" s="1233"/>
      <c r="FC615" s="1233"/>
      <c r="FD615" s="1233"/>
      <c r="FE615" s="1233"/>
      <c r="FF615" s="1233"/>
      <c r="FG615" s="1233"/>
      <c r="FH615" s="1233"/>
      <c r="FI615" s="1233"/>
      <c r="FJ615" s="1233"/>
      <c r="FK615" s="1233"/>
      <c r="FL615" s="1233"/>
      <c r="FM615" s="1233"/>
      <c r="FN615" s="1233"/>
      <c r="FO615" s="1233"/>
      <c r="FP615" s="1233"/>
      <c r="FQ615" s="1233"/>
      <c r="FR615" s="1233"/>
      <c r="FS615" s="1233"/>
      <c r="FT615" s="1233"/>
      <c r="FU615" s="1233"/>
      <c r="FV615" s="1233"/>
      <c r="FW615" s="1233"/>
      <c r="FX615" s="1233"/>
      <c r="FY615" s="1233"/>
      <c r="FZ615" s="1233"/>
      <c r="GA615" s="1233"/>
      <c r="GB615" s="1233"/>
      <c r="GC615" s="1233"/>
      <c r="GD615" s="1233"/>
      <c r="GE615" s="1233"/>
      <c r="GF615" s="1233"/>
      <c r="GG615" s="1233"/>
      <c r="GH615" s="1233"/>
      <c r="GI615" s="1233"/>
      <c r="GJ615" s="1233"/>
      <c r="GK615" s="1233"/>
      <c r="GL615" s="1233"/>
      <c r="GM615" s="1233"/>
      <c r="GN615" s="1233"/>
      <c r="GO615" s="1233"/>
      <c r="GP615" s="1233"/>
      <c r="GQ615" s="1233"/>
      <c r="GR615" s="1233"/>
      <c r="GS615" s="1233"/>
      <c r="GT615" s="1233"/>
      <c r="GU615" s="1233"/>
      <c r="GV615" s="1233"/>
      <c r="GW615" s="1233"/>
      <c r="GX615" s="1233"/>
      <c r="GY615" s="1233"/>
      <c r="GZ615" s="1233"/>
      <c r="HA615" s="1233"/>
      <c r="HB615" s="1233"/>
      <c r="HC615" s="1233"/>
      <c r="HD615" s="1233"/>
      <c r="HE615" s="1233"/>
      <c r="HF615" s="1233"/>
      <c r="HG615" s="1233"/>
      <c r="HH615" s="1233"/>
      <c r="HI615" s="1233"/>
      <c r="HJ615" s="1233"/>
      <c r="HK615" s="1233"/>
      <c r="HL615" s="1233"/>
      <c r="HM615" s="1233"/>
      <c r="HN615" s="1233"/>
      <c r="HO615" s="1233"/>
    </row>
    <row r="616" spans="32:223" s="325" customFormat="1" x14ac:dyDescent="0.2">
      <c r="AF616" s="932"/>
      <c r="AG616" s="932"/>
      <c r="AH616" s="932"/>
      <c r="AI616" s="932"/>
      <c r="AJ616" s="932"/>
      <c r="AK616" s="932"/>
      <c r="AL616" s="932"/>
      <c r="AM616" s="932"/>
      <c r="AN616" s="932"/>
      <c r="AP616" s="932"/>
      <c r="AQ616" s="932"/>
      <c r="AR616" s="932"/>
      <c r="AS616" s="932"/>
      <c r="AT616" s="932"/>
      <c r="AU616" s="932"/>
      <c r="AV616" s="932"/>
      <c r="AW616" s="932"/>
      <c r="AX616" s="932"/>
      <c r="BA616" s="1253"/>
      <c r="BB616" s="1253"/>
      <c r="BC616" s="1253"/>
      <c r="BE616" s="1233"/>
      <c r="BF616" s="1233"/>
      <c r="BG616" s="1233"/>
      <c r="BH616" s="1233"/>
      <c r="BI616" s="1233"/>
      <c r="BJ616" s="1233"/>
      <c r="BK616" s="1233"/>
      <c r="BL616" s="1233"/>
      <c r="BM616" s="1233"/>
      <c r="BN616" s="1233"/>
      <c r="BO616" s="1233"/>
      <c r="BP616" s="1233"/>
      <c r="BQ616" s="1233"/>
      <c r="BR616" s="1233"/>
      <c r="BS616" s="1233"/>
      <c r="BT616" s="1233"/>
      <c r="BU616" s="1233"/>
      <c r="BV616" s="1233"/>
      <c r="BW616" s="1233"/>
      <c r="BX616" s="1233"/>
      <c r="BY616" s="1233"/>
      <c r="BZ616" s="1233"/>
      <c r="CA616" s="1233"/>
      <c r="CB616" s="1233"/>
      <c r="CC616" s="1233"/>
      <c r="CD616" s="1233"/>
      <c r="CE616" s="1233"/>
      <c r="CF616" s="1233"/>
      <c r="CG616" s="1233"/>
      <c r="CH616" s="1233"/>
      <c r="CI616" s="1233"/>
      <c r="CJ616" s="1233"/>
      <c r="CK616" s="1233"/>
      <c r="CL616" s="1233"/>
      <c r="CM616" s="1233"/>
      <c r="CN616" s="1233"/>
      <c r="CO616" s="1233"/>
      <c r="CP616" s="1233"/>
      <c r="CQ616" s="1233"/>
      <c r="CR616" s="1233"/>
      <c r="CS616" s="1233"/>
      <c r="CT616" s="1233"/>
      <c r="CU616" s="1233"/>
      <c r="CV616" s="1233"/>
      <c r="CW616" s="1233"/>
      <c r="CX616" s="1233"/>
      <c r="CY616" s="1233"/>
      <c r="CZ616" s="1233"/>
      <c r="DA616" s="1233"/>
      <c r="DB616" s="1233"/>
      <c r="DC616" s="1233"/>
      <c r="DD616" s="1233"/>
      <c r="DE616" s="1233"/>
      <c r="DF616" s="1233"/>
      <c r="DG616" s="1233"/>
      <c r="DH616" s="1233"/>
      <c r="DI616" s="1233"/>
      <c r="DJ616" s="1233"/>
      <c r="DK616" s="1233"/>
      <c r="DL616" s="1233"/>
      <c r="DM616" s="1233"/>
      <c r="DN616" s="1233"/>
      <c r="DO616" s="1233"/>
      <c r="DP616" s="1233"/>
      <c r="DQ616" s="1233"/>
      <c r="DR616" s="1233"/>
      <c r="DS616" s="1233"/>
      <c r="DT616" s="1233"/>
      <c r="DU616" s="1233"/>
      <c r="DV616" s="1233"/>
      <c r="DW616" s="1233"/>
      <c r="DX616" s="1233"/>
      <c r="DY616" s="1233"/>
      <c r="DZ616" s="1233"/>
      <c r="EA616" s="1233"/>
      <c r="EB616" s="1233"/>
      <c r="EC616" s="1233"/>
      <c r="ED616" s="1233"/>
      <c r="EE616" s="1233"/>
      <c r="EF616" s="1233"/>
      <c r="EG616" s="1233"/>
      <c r="EH616" s="1253"/>
      <c r="EI616" s="1253"/>
      <c r="EJ616" s="1253"/>
      <c r="EK616" s="1253"/>
      <c r="EM616" s="1233"/>
      <c r="EN616" s="1233"/>
      <c r="EO616" s="1233"/>
      <c r="EP616" s="1233"/>
      <c r="EQ616" s="1233"/>
      <c r="ER616" s="1233"/>
      <c r="ES616" s="1233"/>
      <c r="ET616" s="1233"/>
      <c r="EU616" s="1233"/>
      <c r="EV616" s="1233"/>
      <c r="EW616" s="1233"/>
      <c r="EX616" s="1233"/>
      <c r="EY616" s="1233"/>
      <c r="EZ616" s="1233"/>
      <c r="FA616" s="1233"/>
      <c r="FB616" s="1233"/>
      <c r="FC616" s="1233"/>
      <c r="FD616" s="1233"/>
      <c r="FE616" s="1233"/>
      <c r="FF616" s="1233"/>
      <c r="FG616" s="1233"/>
      <c r="FH616" s="1233"/>
      <c r="FI616" s="1233"/>
      <c r="FJ616" s="1233"/>
      <c r="FK616" s="1233"/>
      <c r="FL616" s="1233"/>
      <c r="FM616" s="1233"/>
      <c r="FN616" s="1233"/>
      <c r="FO616" s="1233"/>
      <c r="FP616" s="1233"/>
      <c r="FQ616" s="1233"/>
      <c r="FR616" s="1233"/>
      <c r="FS616" s="1233"/>
      <c r="FT616" s="1233"/>
      <c r="FU616" s="1233"/>
      <c r="FV616" s="1233"/>
      <c r="FW616" s="1233"/>
      <c r="FX616" s="1233"/>
      <c r="FY616" s="1233"/>
      <c r="FZ616" s="1233"/>
      <c r="GA616" s="1233"/>
      <c r="GB616" s="1233"/>
      <c r="GC616" s="1233"/>
      <c r="GD616" s="1233"/>
      <c r="GE616" s="1233"/>
      <c r="GF616" s="1233"/>
      <c r="GG616" s="1233"/>
      <c r="GH616" s="1233"/>
      <c r="GI616" s="1233"/>
      <c r="GJ616" s="1233"/>
      <c r="GK616" s="1233"/>
      <c r="GL616" s="1233"/>
      <c r="GM616" s="1233"/>
      <c r="GN616" s="1233"/>
      <c r="GO616" s="1233"/>
      <c r="GP616" s="1233"/>
      <c r="GQ616" s="1233"/>
      <c r="GR616" s="1233"/>
      <c r="GS616" s="1233"/>
      <c r="GT616" s="1233"/>
      <c r="GU616" s="1233"/>
      <c r="GV616" s="1233"/>
      <c r="GW616" s="1233"/>
      <c r="GX616" s="1233"/>
      <c r="GY616" s="1233"/>
      <c r="GZ616" s="1233"/>
      <c r="HA616" s="1233"/>
      <c r="HB616" s="1233"/>
      <c r="HC616" s="1233"/>
      <c r="HD616" s="1233"/>
      <c r="HE616" s="1233"/>
      <c r="HF616" s="1233"/>
      <c r="HG616" s="1233"/>
      <c r="HH616" s="1233"/>
      <c r="HI616" s="1233"/>
      <c r="HJ616" s="1233"/>
      <c r="HK616" s="1233"/>
      <c r="HL616" s="1233"/>
      <c r="HM616" s="1233"/>
      <c r="HN616" s="1233"/>
      <c r="HO616" s="1233"/>
    </row>
    <row r="617" spans="32:223" s="325" customFormat="1" x14ac:dyDescent="0.2">
      <c r="AF617" s="932"/>
      <c r="AG617" s="932"/>
      <c r="AH617" s="932"/>
      <c r="AI617" s="932"/>
      <c r="AJ617" s="932"/>
      <c r="AK617" s="932"/>
      <c r="AL617" s="932"/>
      <c r="AM617" s="932"/>
      <c r="AN617" s="932"/>
      <c r="AP617" s="932"/>
      <c r="AQ617" s="932"/>
      <c r="AR617" s="932"/>
      <c r="AS617" s="932"/>
      <c r="AT617" s="932"/>
      <c r="AU617" s="932"/>
      <c r="AV617" s="932"/>
      <c r="AW617" s="932"/>
      <c r="AX617" s="932"/>
      <c r="BA617" s="1253"/>
      <c r="BB617" s="1253"/>
      <c r="BC617" s="1253"/>
      <c r="BE617" s="1233"/>
      <c r="BF617" s="1233"/>
      <c r="BG617" s="1233"/>
      <c r="BH617" s="1233"/>
      <c r="BI617" s="1233"/>
      <c r="BJ617" s="1233"/>
      <c r="BK617" s="1233"/>
      <c r="BL617" s="1233"/>
      <c r="BM617" s="1233"/>
      <c r="BN617" s="1233"/>
      <c r="BO617" s="1233"/>
      <c r="BP617" s="1233"/>
      <c r="BQ617" s="1233"/>
      <c r="BR617" s="1233"/>
      <c r="BS617" s="1233"/>
      <c r="BT617" s="1233"/>
      <c r="BU617" s="1233"/>
      <c r="BV617" s="1233"/>
      <c r="BW617" s="1233"/>
      <c r="BX617" s="1233"/>
      <c r="BY617" s="1233"/>
      <c r="BZ617" s="1233"/>
      <c r="CA617" s="1233"/>
      <c r="CB617" s="1233"/>
      <c r="CC617" s="1233"/>
      <c r="CD617" s="1233"/>
      <c r="CE617" s="1233"/>
      <c r="CF617" s="1233"/>
      <c r="CG617" s="1233"/>
      <c r="CH617" s="1233"/>
      <c r="CI617" s="1233"/>
      <c r="CJ617" s="1233"/>
      <c r="CK617" s="1233"/>
      <c r="CL617" s="1233"/>
      <c r="CM617" s="1233"/>
      <c r="CN617" s="1233"/>
      <c r="CO617" s="1233"/>
      <c r="CP617" s="1233"/>
      <c r="CQ617" s="1233"/>
      <c r="CR617" s="1233"/>
      <c r="CS617" s="1233"/>
      <c r="CT617" s="1233"/>
      <c r="CU617" s="1233"/>
      <c r="CV617" s="1233"/>
      <c r="CW617" s="1233"/>
      <c r="CX617" s="1233"/>
      <c r="CY617" s="1233"/>
      <c r="CZ617" s="1233"/>
      <c r="DA617" s="1233"/>
      <c r="DB617" s="1233"/>
      <c r="DC617" s="1233"/>
      <c r="DD617" s="1233"/>
      <c r="DE617" s="1233"/>
      <c r="DF617" s="1233"/>
      <c r="DG617" s="1233"/>
      <c r="DH617" s="1233"/>
      <c r="DI617" s="1233"/>
      <c r="DJ617" s="1233"/>
      <c r="DK617" s="1233"/>
      <c r="DL617" s="1233"/>
      <c r="DM617" s="1233"/>
      <c r="DN617" s="1233"/>
      <c r="DO617" s="1233"/>
      <c r="DP617" s="1233"/>
      <c r="DQ617" s="1233"/>
      <c r="DR617" s="1233"/>
      <c r="DS617" s="1233"/>
      <c r="DT617" s="1233"/>
      <c r="DU617" s="1233"/>
      <c r="DV617" s="1233"/>
      <c r="DW617" s="1233"/>
      <c r="DX617" s="1233"/>
      <c r="DY617" s="1233"/>
      <c r="DZ617" s="1233"/>
      <c r="EA617" s="1233"/>
      <c r="EB617" s="1233"/>
      <c r="EC617" s="1233"/>
      <c r="ED617" s="1233"/>
      <c r="EE617" s="1233"/>
      <c r="EF617" s="1233"/>
      <c r="EG617" s="1233"/>
      <c r="EH617" s="1253"/>
      <c r="EI617" s="1253"/>
      <c r="EJ617" s="1253"/>
      <c r="EK617" s="1253"/>
      <c r="EM617" s="1233"/>
      <c r="EN617" s="1233"/>
      <c r="EO617" s="1233"/>
      <c r="EP617" s="1233"/>
      <c r="EQ617" s="1233"/>
      <c r="ER617" s="1233"/>
      <c r="ES617" s="1233"/>
      <c r="ET617" s="1233"/>
      <c r="EU617" s="1233"/>
      <c r="EV617" s="1233"/>
      <c r="EW617" s="1233"/>
      <c r="EX617" s="1233"/>
      <c r="EY617" s="1233"/>
      <c r="EZ617" s="1233"/>
      <c r="FA617" s="1233"/>
      <c r="FB617" s="1233"/>
      <c r="FC617" s="1233"/>
      <c r="FD617" s="1233"/>
      <c r="FE617" s="1233"/>
      <c r="FF617" s="1233"/>
      <c r="FG617" s="1233"/>
      <c r="FH617" s="1233"/>
      <c r="FI617" s="1233"/>
      <c r="FJ617" s="1233"/>
      <c r="FK617" s="1233"/>
      <c r="FL617" s="1233"/>
      <c r="FM617" s="1233"/>
      <c r="FN617" s="1233"/>
      <c r="FO617" s="1233"/>
      <c r="FP617" s="1233"/>
      <c r="FQ617" s="1233"/>
      <c r="FR617" s="1233"/>
      <c r="FS617" s="1233"/>
      <c r="FT617" s="1233"/>
      <c r="FU617" s="1233"/>
      <c r="FV617" s="1233"/>
      <c r="FW617" s="1233"/>
      <c r="FX617" s="1233"/>
      <c r="FY617" s="1233"/>
      <c r="FZ617" s="1233"/>
      <c r="GA617" s="1233"/>
      <c r="GB617" s="1233"/>
      <c r="GC617" s="1233"/>
      <c r="GD617" s="1233"/>
      <c r="GE617" s="1233"/>
      <c r="GF617" s="1233"/>
      <c r="GG617" s="1233"/>
      <c r="GH617" s="1233"/>
      <c r="GI617" s="1233"/>
      <c r="GJ617" s="1233"/>
      <c r="GK617" s="1233"/>
      <c r="GL617" s="1233"/>
      <c r="GM617" s="1233"/>
      <c r="GN617" s="1233"/>
      <c r="GO617" s="1233"/>
      <c r="GP617" s="1233"/>
      <c r="GQ617" s="1233"/>
      <c r="GR617" s="1233"/>
      <c r="GS617" s="1233"/>
      <c r="GT617" s="1233"/>
      <c r="GU617" s="1233"/>
      <c r="GV617" s="1233"/>
      <c r="GW617" s="1233"/>
      <c r="GX617" s="1233"/>
      <c r="GY617" s="1233"/>
      <c r="GZ617" s="1233"/>
      <c r="HA617" s="1233"/>
      <c r="HB617" s="1233"/>
      <c r="HC617" s="1233"/>
      <c r="HD617" s="1233"/>
      <c r="HE617" s="1233"/>
      <c r="HF617" s="1233"/>
      <c r="HG617" s="1233"/>
      <c r="HH617" s="1233"/>
      <c r="HI617" s="1233"/>
      <c r="HJ617" s="1233"/>
      <c r="HK617" s="1233"/>
      <c r="HL617" s="1233"/>
      <c r="HM617" s="1233"/>
      <c r="HN617" s="1233"/>
      <c r="HO617" s="1233"/>
    </row>
    <row r="618" spans="32:223" s="325" customFormat="1" x14ac:dyDescent="0.2">
      <c r="AF618" s="932"/>
      <c r="AG618" s="932"/>
      <c r="AH618" s="932"/>
      <c r="AI618" s="932"/>
      <c r="AJ618" s="932"/>
      <c r="AK618" s="932"/>
      <c r="AL618" s="932"/>
      <c r="AM618" s="932"/>
      <c r="AN618" s="932"/>
      <c r="AP618" s="932"/>
      <c r="AQ618" s="932"/>
      <c r="AR618" s="932"/>
      <c r="AS618" s="932"/>
      <c r="AT618" s="932"/>
      <c r="AU618" s="932"/>
      <c r="AV618" s="932"/>
      <c r="AW618" s="932"/>
      <c r="AX618" s="932"/>
      <c r="BA618" s="1253"/>
      <c r="BB618" s="1253"/>
      <c r="BC618" s="1253"/>
      <c r="BE618" s="1233"/>
      <c r="BF618" s="1233"/>
      <c r="BG618" s="1233"/>
      <c r="BH618" s="1233"/>
      <c r="BI618" s="1233"/>
      <c r="BJ618" s="1233"/>
      <c r="BK618" s="1233"/>
      <c r="BL618" s="1233"/>
      <c r="BM618" s="1233"/>
      <c r="BN618" s="1233"/>
      <c r="BO618" s="1233"/>
      <c r="BP618" s="1233"/>
      <c r="BQ618" s="1233"/>
      <c r="BR618" s="1233"/>
      <c r="BS618" s="1233"/>
      <c r="BT618" s="1233"/>
      <c r="BU618" s="1233"/>
      <c r="BV618" s="1233"/>
      <c r="BW618" s="1233"/>
      <c r="BX618" s="1233"/>
      <c r="BY618" s="1233"/>
      <c r="BZ618" s="1233"/>
      <c r="CA618" s="1233"/>
      <c r="CB618" s="1233"/>
      <c r="CC618" s="1233"/>
      <c r="CD618" s="1233"/>
      <c r="CE618" s="1233"/>
      <c r="CF618" s="1233"/>
      <c r="CG618" s="1233"/>
      <c r="CH618" s="1233"/>
      <c r="CI618" s="1233"/>
      <c r="CJ618" s="1233"/>
      <c r="CK618" s="1233"/>
      <c r="CL618" s="1233"/>
      <c r="CM618" s="1233"/>
      <c r="CN618" s="1233"/>
      <c r="CO618" s="1233"/>
      <c r="CP618" s="1233"/>
      <c r="CQ618" s="1233"/>
      <c r="CR618" s="1233"/>
      <c r="CS618" s="1233"/>
      <c r="CT618" s="1233"/>
      <c r="CU618" s="1233"/>
      <c r="CV618" s="1233"/>
      <c r="CW618" s="1233"/>
      <c r="CX618" s="1233"/>
      <c r="CY618" s="1233"/>
      <c r="CZ618" s="1233"/>
      <c r="DA618" s="1233"/>
      <c r="DB618" s="1233"/>
      <c r="DC618" s="1233"/>
      <c r="DD618" s="1233"/>
      <c r="DE618" s="1233"/>
      <c r="DF618" s="1233"/>
      <c r="DG618" s="1233"/>
      <c r="DH618" s="1233"/>
      <c r="DI618" s="1233"/>
      <c r="DJ618" s="1233"/>
      <c r="DK618" s="1233"/>
      <c r="DL618" s="1233"/>
      <c r="DM618" s="1233"/>
      <c r="DN618" s="1233"/>
      <c r="DO618" s="1233"/>
      <c r="DP618" s="1233"/>
      <c r="DQ618" s="1233"/>
      <c r="DR618" s="1233"/>
      <c r="DS618" s="1233"/>
      <c r="DT618" s="1233"/>
      <c r="DU618" s="1233"/>
      <c r="DV618" s="1233"/>
      <c r="DW618" s="1233"/>
      <c r="DX618" s="1233"/>
      <c r="DY618" s="1233"/>
      <c r="DZ618" s="1233"/>
      <c r="EA618" s="1233"/>
      <c r="EB618" s="1233"/>
      <c r="EC618" s="1233"/>
      <c r="ED618" s="1233"/>
      <c r="EE618" s="1233"/>
      <c r="EF618" s="1233"/>
      <c r="EG618" s="1233"/>
      <c r="EH618" s="1253"/>
      <c r="EI618" s="1253"/>
      <c r="EJ618" s="1253"/>
      <c r="EK618" s="1253"/>
      <c r="EM618" s="1233"/>
      <c r="EN618" s="1233"/>
      <c r="EO618" s="1233"/>
      <c r="EP618" s="1233"/>
      <c r="EQ618" s="1233"/>
      <c r="ER618" s="1233"/>
      <c r="ES618" s="1233"/>
      <c r="ET618" s="1233"/>
      <c r="EU618" s="1233"/>
      <c r="EV618" s="1233"/>
      <c r="EW618" s="1233"/>
      <c r="EX618" s="1233"/>
      <c r="EY618" s="1233"/>
      <c r="EZ618" s="1233"/>
      <c r="FA618" s="1233"/>
      <c r="FB618" s="1233"/>
      <c r="FC618" s="1233"/>
      <c r="FD618" s="1233"/>
      <c r="FE618" s="1233"/>
      <c r="FF618" s="1233"/>
      <c r="FG618" s="1233"/>
      <c r="FH618" s="1233"/>
      <c r="FI618" s="1233"/>
      <c r="FJ618" s="1233"/>
      <c r="FK618" s="1233"/>
      <c r="FL618" s="1233"/>
      <c r="FM618" s="1233"/>
      <c r="FN618" s="1233"/>
      <c r="FO618" s="1233"/>
      <c r="FP618" s="1233"/>
      <c r="FQ618" s="1233"/>
      <c r="FR618" s="1233"/>
      <c r="FS618" s="1233"/>
      <c r="FT618" s="1233"/>
      <c r="FU618" s="1233"/>
      <c r="FV618" s="1233"/>
      <c r="FW618" s="1233"/>
      <c r="FX618" s="1233"/>
      <c r="FY618" s="1233"/>
      <c r="FZ618" s="1233"/>
      <c r="GA618" s="1233"/>
      <c r="GB618" s="1233"/>
      <c r="GC618" s="1233"/>
      <c r="GD618" s="1233"/>
      <c r="GE618" s="1233"/>
      <c r="GF618" s="1233"/>
      <c r="GG618" s="1233"/>
      <c r="GH618" s="1233"/>
      <c r="GI618" s="1233"/>
      <c r="GJ618" s="1233"/>
      <c r="GK618" s="1233"/>
      <c r="GL618" s="1233"/>
      <c r="GM618" s="1233"/>
      <c r="GN618" s="1233"/>
      <c r="GO618" s="1233"/>
      <c r="GP618" s="1233"/>
      <c r="GQ618" s="1233"/>
      <c r="GR618" s="1233"/>
      <c r="GS618" s="1233"/>
      <c r="GT618" s="1233"/>
      <c r="GU618" s="1233"/>
      <c r="GV618" s="1233"/>
      <c r="GW618" s="1233"/>
      <c r="GX618" s="1233"/>
      <c r="GY618" s="1233"/>
      <c r="GZ618" s="1233"/>
      <c r="HA618" s="1233"/>
      <c r="HB618" s="1233"/>
      <c r="HC618" s="1233"/>
      <c r="HD618" s="1233"/>
      <c r="HE618" s="1233"/>
      <c r="HF618" s="1233"/>
      <c r="HG618" s="1233"/>
      <c r="HH618" s="1233"/>
      <c r="HI618" s="1233"/>
      <c r="HJ618" s="1233"/>
      <c r="HK618" s="1233"/>
      <c r="HL618" s="1233"/>
      <c r="HM618" s="1233"/>
      <c r="HN618" s="1233"/>
      <c r="HO618" s="1233"/>
    </row>
    <row r="619" spans="32:223" s="325" customFormat="1" x14ac:dyDescent="0.2">
      <c r="AF619" s="932"/>
      <c r="AG619" s="932"/>
      <c r="AH619" s="932"/>
      <c r="AI619" s="932"/>
      <c r="AJ619" s="932"/>
      <c r="AK619" s="932"/>
      <c r="AL619" s="932"/>
      <c r="AM619" s="932"/>
      <c r="AN619" s="932"/>
      <c r="AP619" s="932"/>
      <c r="AQ619" s="932"/>
      <c r="AR619" s="932"/>
      <c r="AS619" s="932"/>
      <c r="AT619" s="932"/>
      <c r="AU619" s="932"/>
      <c r="AV619" s="932"/>
      <c r="AW619" s="932"/>
      <c r="AX619" s="932"/>
      <c r="BA619" s="1253"/>
      <c r="BB619" s="1253"/>
      <c r="BC619" s="1253"/>
      <c r="BE619" s="1233"/>
      <c r="BF619" s="1233"/>
      <c r="BG619" s="1233"/>
      <c r="BH619" s="1233"/>
      <c r="BI619" s="1233"/>
      <c r="BJ619" s="1233"/>
      <c r="BK619" s="1233"/>
      <c r="BL619" s="1233"/>
      <c r="BM619" s="1233"/>
      <c r="BN619" s="1233"/>
      <c r="BO619" s="1233"/>
      <c r="BP619" s="1233"/>
      <c r="BQ619" s="1233"/>
      <c r="BR619" s="1233"/>
      <c r="BS619" s="1233"/>
      <c r="BT619" s="1233"/>
      <c r="BU619" s="1233"/>
      <c r="BV619" s="1233"/>
      <c r="BW619" s="1233"/>
      <c r="BX619" s="1233"/>
      <c r="BY619" s="1233"/>
      <c r="BZ619" s="1233"/>
      <c r="CA619" s="1233"/>
      <c r="CB619" s="1233"/>
      <c r="CC619" s="1233"/>
      <c r="CD619" s="1233"/>
      <c r="CE619" s="1233"/>
      <c r="CF619" s="1233"/>
      <c r="CG619" s="1233"/>
      <c r="CH619" s="1233"/>
      <c r="CI619" s="1233"/>
      <c r="CJ619" s="1233"/>
      <c r="CK619" s="1233"/>
      <c r="CL619" s="1233"/>
      <c r="CM619" s="1233"/>
      <c r="CN619" s="1233"/>
      <c r="CO619" s="1233"/>
      <c r="CP619" s="1233"/>
      <c r="CQ619" s="1233"/>
      <c r="CR619" s="1233"/>
      <c r="CS619" s="1233"/>
      <c r="CT619" s="1233"/>
      <c r="CU619" s="1233"/>
      <c r="CV619" s="1233"/>
      <c r="CW619" s="1233"/>
      <c r="CX619" s="1233"/>
      <c r="CY619" s="1233"/>
      <c r="CZ619" s="1233"/>
      <c r="DA619" s="1233"/>
      <c r="DB619" s="1233"/>
      <c r="DC619" s="1233"/>
      <c r="DD619" s="1233"/>
      <c r="DE619" s="1233"/>
      <c r="DF619" s="1233"/>
      <c r="DG619" s="1233"/>
      <c r="DH619" s="1233"/>
      <c r="DI619" s="1233"/>
      <c r="DJ619" s="1233"/>
      <c r="DK619" s="1233"/>
      <c r="DL619" s="1233"/>
      <c r="DM619" s="1233"/>
      <c r="DN619" s="1233"/>
      <c r="DO619" s="1233"/>
      <c r="DP619" s="1233"/>
      <c r="DQ619" s="1233"/>
      <c r="DR619" s="1233"/>
      <c r="DS619" s="1233"/>
      <c r="DT619" s="1233"/>
      <c r="DU619" s="1233"/>
      <c r="DV619" s="1233"/>
      <c r="DW619" s="1233"/>
      <c r="DX619" s="1233"/>
      <c r="DY619" s="1233"/>
      <c r="DZ619" s="1233"/>
      <c r="EA619" s="1233"/>
      <c r="EB619" s="1233"/>
      <c r="EC619" s="1233"/>
      <c r="ED619" s="1233"/>
      <c r="EE619" s="1233"/>
      <c r="EF619" s="1233"/>
      <c r="EG619" s="1233"/>
      <c r="EH619" s="1253"/>
      <c r="EI619" s="1253"/>
      <c r="EJ619" s="1253"/>
      <c r="EK619" s="1253"/>
      <c r="EM619" s="1233"/>
      <c r="EN619" s="1233"/>
      <c r="EO619" s="1233"/>
      <c r="EP619" s="1233"/>
      <c r="EQ619" s="1233"/>
      <c r="ER619" s="1233"/>
      <c r="ES619" s="1233"/>
      <c r="ET619" s="1233"/>
      <c r="EU619" s="1233"/>
      <c r="EV619" s="1233"/>
      <c r="EW619" s="1233"/>
      <c r="EX619" s="1233"/>
      <c r="EY619" s="1233"/>
      <c r="EZ619" s="1233"/>
      <c r="FA619" s="1233"/>
      <c r="FB619" s="1233"/>
      <c r="FC619" s="1233"/>
      <c r="FD619" s="1233"/>
      <c r="FE619" s="1233"/>
      <c r="FF619" s="1233"/>
      <c r="FG619" s="1233"/>
      <c r="FH619" s="1233"/>
      <c r="FI619" s="1233"/>
      <c r="FJ619" s="1233"/>
      <c r="FK619" s="1233"/>
      <c r="FL619" s="1233"/>
      <c r="FM619" s="1233"/>
      <c r="FN619" s="1233"/>
      <c r="FO619" s="1233"/>
      <c r="FP619" s="1233"/>
      <c r="FQ619" s="1233"/>
      <c r="FR619" s="1233"/>
      <c r="FS619" s="1233"/>
      <c r="FT619" s="1233"/>
      <c r="FU619" s="1233"/>
      <c r="FV619" s="1233"/>
      <c r="FW619" s="1233"/>
      <c r="FX619" s="1233"/>
      <c r="FY619" s="1233"/>
      <c r="FZ619" s="1233"/>
      <c r="GA619" s="1233"/>
      <c r="GB619" s="1233"/>
      <c r="GC619" s="1233"/>
      <c r="GD619" s="1233"/>
      <c r="GE619" s="1233"/>
      <c r="GF619" s="1233"/>
      <c r="GG619" s="1233"/>
      <c r="GH619" s="1233"/>
      <c r="GI619" s="1233"/>
      <c r="GJ619" s="1233"/>
      <c r="GK619" s="1233"/>
      <c r="GL619" s="1233"/>
      <c r="GM619" s="1233"/>
      <c r="GN619" s="1233"/>
      <c r="GO619" s="1233"/>
      <c r="GP619" s="1233"/>
      <c r="GQ619" s="1233"/>
      <c r="GR619" s="1233"/>
      <c r="GS619" s="1233"/>
      <c r="GT619" s="1233"/>
      <c r="GU619" s="1233"/>
      <c r="GV619" s="1233"/>
      <c r="GW619" s="1233"/>
      <c r="GX619" s="1233"/>
      <c r="GY619" s="1233"/>
      <c r="GZ619" s="1233"/>
      <c r="HA619" s="1233"/>
      <c r="HB619" s="1233"/>
      <c r="HC619" s="1233"/>
      <c r="HD619" s="1233"/>
      <c r="HE619" s="1233"/>
      <c r="HF619" s="1233"/>
      <c r="HG619" s="1233"/>
      <c r="HH619" s="1233"/>
      <c r="HI619" s="1233"/>
      <c r="HJ619" s="1233"/>
      <c r="HK619" s="1233"/>
      <c r="HL619" s="1233"/>
      <c r="HM619" s="1233"/>
      <c r="HN619" s="1233"/>
      <c r="HO619" s="1233"/>
    </row>
    <row r="620" spans="32:223" s="325" customFormat="1" x14ac:dyDescent="0.2">
      <c r="AF620" s="932"/>
      <c r="AG620" s="932"/>
      <c r="AH620" s="932"/>
      <c r="AI620" s="932"/>
      <c r="AJ620" s="932"/>
      <c r="AK620" s="932"/>
      <c r="AL620" s="932"/>
      <c r="AM620" s="932"/>
      <c r="AN620" s="932"/>
      <c r="AP620" s="932"/>
      <c r="AQ620" s="932"/>
      <c r="AR620" s="932"/>
      <c r="AS620" s="932"/>
      <c r="AT620" s="932"/>
      <c r="AU620" s="932"/>
      <c r="AV620" s="932"/>
      <c r="AW620" s="932"/>
      <c r="AX620" s="932"/>
      <c r="BA620" s="1253"/>
      <c r="BB620" s="1253"/>
      <c r="BC620" s="1253"/>
      <c r="BE620" s="1233"/>
      <c r="BF620" s="1233"/>
      <c r="BG620" s="1233"/>
      <c r="BH620" s="1233"/>
      <c r="BI620" s="1233"/>
      <c r="BJ620" s="1233"/>
      <c r="BK620" s="1233"/>
      <c r="BL620" s="1233"/>
      <c r="BM620" s="1233"/>
      <c r="BN620" s="1233"/>
      <c r="BO620" s="1233"/>
      <c r="BP620" s="1233"/>
      <c r="BQ620" s="1233"/>
      <c r="BR620" s="1233"/>
      <c r="BS620" s="1233"/>
      <c r="BT620" s="1233"/>
      <c r="BU620" s="1233"/>
      <c r="BV620" s="1233"/>
      <c r="BW620" s="1233"/>
      <c r="BX620" s="1233"/>
      <c r="BY620" s="1233"/>
      <c r="BZ620" s="1233"/>
      <c r="CA620" s="1233"/>
      <c r="CB620" s="1233"/>
      <c r="CC620" s="1233"/>
      <c r="CD620" s="1233"/>
      <c r="CE620" s="1233"/>
      <c r="CF620" s="1233"/>
      <c r="CG620" s="1233"/>
      <c r="CH620" s="1233"/>
      <c r="CI620" s="1233"/>
      <c r="CJ620" s="1233"/>
      <c r="CK620" s="1233"/>
      <c r="CL620" s="1233"/>
      <c r="CM620" s="1233"/>
      <c r="CN620" s="1233"/>
      <c r="CO620" s="1233"/>
      <c r="CP620" s="1233"/>
      <c r="CQ620" s="1233"/>
      <c r="CR620" s="1233"/>
      <c r="CS620" s="1233"/>
      <c r="CT620" s="1233"/>
      <c r="CU620" s="1233"/>
      <c r="CV620" s="1233"/>
      <c r="CW620" s="1233"/>
      <c r="CX620" s="1233"/>
      <c r="CY620" s="1233"/>
      <c r="CZ620" s="1233"/>
      <c r="DA620" s="1233"/>
      <c r="DB620" s="1233"/>
      <c r="DC620" s="1233"/>
      <c r="DD620" s="1233"/>
      <c r="DE620" s="1233"/>
      <c r="DF620" s="1233"/>
      <c r="DG620" s="1233"/>
      <c r="DH620" s="1233"/>
      <c r="DI620" s="1233"/>
      <c r="DJ620" s="1233"/>
      <c r="DK620" s="1233"/>
      <c r="DL620" s="1233"/>
      <c r="DM620" s="1233"/>
      <c r="DN620" s="1233"/>
      <c r="DO620" s="1233"/>
      <c r="DP620" s="1233"/>
      <c r="DQ620" s="1233"/>
      <c r="DR620" s="1233"/>
      <c r="DS620" s="1233"/>
      <c r="DT620" s="1233"/>
      <c r="DU620" s="1233"/>
      <c r="DV620" s="1233"/>
      <c r="DW620" s="1233"/>
      <c r="DX620" s="1233"/>
      <c r="DY620" s="1233"/>
      <c r="DZ620" s="1233"/>
      <c r="EA620" s="1233"/>
      <c r="EB620" s="1233"/>
      <c r="EC620" s="1233"/>
      <c r="ED620" s="1233"/>
      <c r="EE620" s="1233"/>
      <c r="EF620" s="1233"/>
      <c r="EG620" s="1233"/>
      <c r="EH620" s="1253"/>
      <c r="EI620" s="1253"/>
      <c r="EJ620" s="1253"/>
      <c r="EK620" s="1253"/>
      <c r="EM620" s="1233"/>
      <c r="EN620" s="1233"/>
      <c r="EO620" s="1233"/>
      <c r="EP620" s="1233"/>
      <c r="EQ620" s="1233"/>
      <c r="ER620" s="1233"/>
      <c r="ES620" s="1233"/>
      <c r="ET620" s="1233"/>
      <c r="EU620" s="1233"/>
      <c r="EV620" s="1233"/>
      <c r="EW620" s="1233"/>
      <c r="EX620" s="1233"/>
      <c r="EY620" s="1233"/>
      <c r="EZ620" s="1233"/>
      <c r="FA620" s="1233"/>
      <c r="FB620" s="1233"/>
      <c r="FC620" s="1233"/>
      <c r="FD620" s="1233"/>
      <c r="FE620" s="1233"/>
      <c r="FF620" s="1233"/>
      <c r="FG620" s="1233"/>
      <c r="FH620" s="1233"/>
      <c r="FI620" s="1233"/>
      <c r="FJ620" s="1233"/>
      <c r="FK620" s="1233"/>
      <c r="FL620" s="1233"/>
      <c r="FM620" s="1233"/>
      <c r="FN620" s="1233"/>
      <c r="FO620" s="1233"/>
      <c r="FP620" s="1233"/>
      <c r="FQ620" s="1233"/>
      <c r="FR620" s="1233"/>
      <c r="FS620" s="1233"/>
      <c r="FT620" s="1233"/>
      <c r="FU620" s="1233"/>
      <c r="FV620" s="1233"/>
      <c r="FW620" s="1233"/>
      <c r="FX620" s="1233"/>
      <c r="FY620" s="1233"/>
      <c r="FZ620" s="1233"/>
      <c r="GA620" s="1233"/>
      <c r="GB620" s="1233"/>
      <c r="GC620" s="1233"/>
      <c r="GD620" s="1233"/>
      <c r="GE620" s="1233"/>
      <c r="GF620" s="1233"/>
      <c r="GG620" s="1233"/>
      <c r="GH620" s="1233"/>
      <c r="GI620" s="1233"/>
      <c r="GJ620" s="1233"/>
      <c r="GK620" s="1233"/>
      <c r="GL620" s="1233"/>
      <c r="GM620" s="1233"/>
      <c r="GN620" s="1233"/>
      <c r="GO620" s="1233"/>
      <c r="GP620" s="1233"/>
      <c r="GQ620" s="1233"/>
      <c r="GR620" s="1233"/>
      <c r="GS620" s="1233"/>
      <c r="GT620" s="1233"/>
      <c r="GU620" s="1233"/>
      <c r="GV620" s="1233"/>
      <c r="GW620" s="1233"/>
      <c r="GX620" s="1233"/>
      <c r="GY620" s="1233"/>
      <c r="GZ620" s="1233"/>
      <c r="HA620" s="1233"/>
      <c r="HB620" s="1233"/>
      <c r="HC620" s="1233"/>
      <c r="HD620" s="1233"/>
      <c r="HE620" s="1233"/>
      <c r="HF620" s="1233"/>
      <c r="HG620" s="1233"/>
      <c r="HH620" s="1233"/>
      <c r="HI620" s="1233"/>
      <c r="HJ620" s="1233"/>
      <c r="HK620" s="1233"/>
      <c r="HL620" s="1233"/>
      <c r="HM620" s="1233"/>
      <c r="HN620" s="1233"/>
      <c r="HO620" s="1233"/>
    </row>
    <row r="621" spans="32:223" s="325" customFormat="1" x14ac:dyDescent="0.2">
      <c r="AF621" s="932"/>
      <c r="AG621" s="932"/>
      <c r="AH621" s="932"/>
      <c r="AI621" s="932"/>
      <c r="AJ621" s="932"/>
      <c r="AK621" s="932"/>
      <c r="AL621" s="932"/>
      <c r="AM621" s="932"/>
      <c r="AN621" s="932"/>
      <c r="AP621" s="932"/>
      <c r="AQ621" s="932"/>
      <c r="AR621" s="932"/>
      <c r="AS621" s="932"/>
      <c r="AT621" s="932"/>
      <c r="AU621" s="932"/>
      <c r="AV621" s="932"/>
      <c r="AW621" s="932"/>
      <c r="AX621" s="932"/>
      <c r="BA621" s="1253"/>
      <c r="BB621" s="1253"/>
      <c r="BC621" s="1253"/>
      <c r="BE621" s="1233"/>
      <c r="BF621" s="1233"/>
      <c r="BG621" s="1233"/>
      <c r="BH621" s="1233"/>
      <c r="BI621" s="1233"/>
      <c r="BJ621" s="1233"/>
      <c r="BK621" s="1233"/>
      <c r="BL621" s="1233"/>
      <c r="BM621" s="1233"/>
      <c r="BN621" s="1233"/>
      <c r="BO621" s="1233"/>
      <c r="BP621" s="1233"/>
      <c r="BQ621" s="1233"/>
      <c r="BR621" s="1233"/>
      <c r="BS621" s="1233"/>
      <c r="BT621" s="1233"/>
      <c r="BU621" s="1233"/>
      <c r="BV621" s="1233"/>
      <c r="BW621" s="1233"/>
      <c r="BX621" s="1233"/>
      <c r="BY621" s="1233"/>
      <c r="BZ621" s="1233"/>
      <c r="CA621" s="1233"/>
      <c r="CB621" s="1233"/>
      <c r="CC621" s="1233"/>
      <c r="CD621" s="1233"/>
      <c r="CE621" s="1233"/>
      <c r="CF621" s="1233"/>
      <c r="CG621" s="1233"/>
      <c r="CH621" s="1233"/>
      <c r="CI621" s="1233"/>
      <c r="CJ621" s="1233"/>
      <c r="CK621" s="1233"/>
      <c r="CL621" s="1233"/>
      <c r="CM621" s="1233"/>
      <c r="CN621" s="1233"/>
      <c r="CO621" s="1233"/>
      <c r="CP621" s="1233"/>
      <c r="CQ621" s="1233"/>
      <c r="CR621" s="1233"/>
      <c r="CS621" s="1233"/>
      <c r="CT621" s="1233"/>
      <c r="CU621" s="1233"/>
      <c r="CV621" s="1233"/>
      <c r="CW621" s="1233"/>
      <c r="CX621" s="1233"/>
      <c r="CY621" s="1233"/>
      <c r="CZ621" s="1233"/>
      <c r="DA621" s="1233"/>
      <c r="DB621" s="1233"/>
      <c r="DC621" s="1233"/>
      <c r="DD621" s="1233"/>
      <c r="DE621" s="1233"/>
      <c r="DF621" s="1233"/>
      <c r="DG621" s="1233"/>
      <c r="DH621" s="1233"/>
      <c r="DI621" s="1233"/>
      <c r="DJ621" s="1233"/>
      <c r="DK621" s="1233"/>
      <c r="DL621" s="1233"/>
      <c r="DM621" s="1233"/>
      <c r="DN621" s="1233"/>
      <c r="DO621" s="1233"/>
      <c r="DP621" s="1233"/>
      <c r="DQ621" s="1233"/>
      <c r="DR621" s="1233"/>
      <c r="DS621" s="1233"/>
      <c r="DT621" s="1233"/>
      <c r="DU621" s="1233"/>
      <c r="DV621" s="1233"/>
      <c r="DW621" s="1233"/>
      <c r="DX621" s="1233"/>
      <c r="DY621" s="1233"/>
      <c r="DZ621" s="1233"/>
      <c r="EA621" s="1233"/>
      <c r="EB621" s="1233"/>
      <c r="EC621" s="1233"/>
      <c r="ED621" s="1233"/>
      <c r="EE621" s="1233"/>
      <c r="EF621" s="1233"/>
      <c r="EG621" s="1233"/>
      <c r="EH621" s="1253"/>
      <c r="EI621" s="1253"/>
      <c r="EJ621" s="1253"/>
      <c r="EK621" s="1253"/>
      <c r="EM621" s="1233"/>
      <c r="EN621" s="1233"/>
      <c r="EO621" s="1233"/>
      <c r="EP621" s="1233"/>
      <c r="EQ621" s="1233"/>
      <c r="ER621" s="1233"/>
      <c r="ES621" s="1233"/>
      <c r="ET621" s="1233"/>
      <c r="EU621" s="1233"/>
      <c r="EV621" s="1233"/>
      <c r="EW621" s="1233"/>
      <c r="EX621" s="1233"/>
      <c r="EY621" s="1233"/>
      <c r="EZ621" s="1233"/>
      <c r="FA621" s="1233"/>
      <c r="FB621" s="1233"/>
      <c r="FC621" s="1233"/>
      <c r="FD621" s="1233"/>
      <c r="FE621" s="1233"/>
      <c r="FF621" s="1233"/>
      <c r="FG621" s="1233"/>
      <c r="FH621" s="1233"/>
      <c r="FI621" s="1233"/>
      <c r="FJ621" s="1233"/>
      <c r="FK621" s="1233"/>
      <c r="FL621" s="1233"/>
      <c r="FM621" s="1233"/>
      <c r="FN621" s="1233"/>
      <c r="FO621" s="1233"/>
      <c r="FP621" s="1233"/>
      <c r="FQ621" s="1233"/>
      <c r="FR621" s="1233"/>
      <c r="FS621" s="1233"/>
      <c r="FT621" s="1233"/>
      <c r="FU621" s="1233"/>
      <c r="FV621" s="1233"/>
      <c r="FW621" s="1233"/>
      <c r="FX621" s="1233"/>
      <c r="FY621" s="1233"/>
      <c r="FZ621" s="1233"/>
      <c r="GA621" s="1233"/>
      <c r="GB621" s="1233"/>
      <c r="GC621" s="1233"/>
      <c r="GD621" s="1233"/>
      <c r="GE621" s="1233"/>
      <c r="GF621" s="1233"/>
      <c r="GG621" s="1233"/>
      <c r="GH621" s="1233"/>
      <c r="GI621" s="1233"/>
      <c r="GJ621" s="1233"/>
      <c r="GK621" s="1233"/>
      <c r="GL621" s="1233"/>
      <c r="GM621" s="1233"/>
      <c r="GN621" s="1233"/>
      <c r="GO621" s="1233"/>
      <c r="GP621" s="1233"/>
      <c r="GQ621" s="1233"/>
      <c r="GR621" s="1233"/>
      <c r="GS621" s="1233"/>
      <c r="GT621" s="1233"/>
      <c r="GU621" s="1233"/>
      <c r="GV621" s="1233"/>
      <c r="GW621" s="1233"/>
      <c r="GX621" s="1233"/>
      <c r="GY621" s="1233"/>
      <c r="GZ621" s="1233"/>
      <c r="HA621" s="1233"/>
      <c r="HB621" s="1233"/>
      <c r="HC621" s="1233"/>
      <c r="HD621" s="1233"/>
      <c r="HE621" s="1233"/>
      <c r="HF621" s="1233"/>
      <c r="HG621" s="1233"/>
      <c r="HH621" s="1233"/>
      <c r="HI621" s="1233"/>
      <c r="HJ621" s="1233"/>
      <c r="HK621" s="1233"/>
      <c r="HL621" s="1233"/>
      <c r="HM621" s="1233"/>
      <c r="HN621" s="1233"/>
      <c r="HO621" s="1233"/>
    </row>
    <row r="622" spans="32:223" s="325" customFormat="1" x14ac:dyDescent="0.2">
      <c r="AF622" s="932"/>
      <c r="AG622" s="932"/>
      <c r="AH622" s="932"/>
      <c r="AI622" s="932"/>
      <c r="AJ622" s="932"/>
      <c r="AK622" s="932"/>
      <c r="AL622" s="932"/>
      <c r="AM622" s="932"/>
      <c r="AN622" s="932"/>
      <c r="AP622" s="932"/>
      <c r="AQ622" s="932"/>
      <c r="AR622" s="932"/>
      <c r="AS622" s="932"/>
      <c r="AT622" s="932"/>
      <c r="AU622" s="932"/>
      <c r="AV622" s="932"/>
      <c r="AW622" s="932"/>
      <c r="AX622" s="932"/>
      <c r="BA622" s="1253"/>
      <c r="BB622" s="1253"/>
      <c r="BC622" s="1253"/>
      <c r="BE622" s="1233"/>
      <c r="BF622" s="1233"/>
      <c r="BG622" s="1233"/>
      <c r="BH622" s="1233"/>
      <c r="BI622" s="1233"/>
      <c r="BJ622" s="1233"/>
      <c r="BK622" s="1233"/>
      <c r="BL622" s="1233"/>
      <c r="BM622" s="1233"/>
      <c r="BN622" s="1233"/>
      <c r="BO622" s="1233"/>
      <c r="BP622" s="1233"/>
      <c r="BQ622" s="1233"/>
      <c r="BR622" s="1233"/>
      <c r="BS622" s="1233"/>
      <c r="BT622" s="1233"/>
      <c r="BU622" s="1233"/>
      <c r="BV622" s="1233"/>
      <c r="BW622" s="1233"/>
      <c r="BX622" s="1233"/>
      <c r="BY622" s="1233"/>
      <c r="BZ622" s="1233"/>
      <c r="CA622" s="1233"/>
      <c r="CB622" s="1233"/>
      <c r="CC622" s="1233"/>
      <c r="CD622" s="1233"/>
      <c r="CE622" s="1233"/>
      <c r="CF622" s="1233"/>
      <c r="CG622" s="1233"/>
      <c r="CH622" s="1233"/>
      <c r="CI622" s="1233"/>
      <c r="CJ622" s="1233"/>
      <c r="CK622" s="1233"/>
      <c r="CL622" s="1233"/>
      <c r="CM622" s="1233"/>
      <c r="CN622" s="1233"/>
      <c r="CO622" s="1233"/>
      <c r="CP622" s="1233"/>
      <c r="CQ622" s="1233"/>
      <c r="CR622" s="1233"/>
      <c r="CS622" s="1233"/>
      <c r="CT622" s="1233"/>
      <c r="CU622" s="1233"/>
      <c r="CV622" s="1233"/>
      <c r="CW622" s="1233"/>
      <c r="CX622" s="1233"/>
      <c r="CY622" s="1233"/>
      <c r="CZ622" s="1233"/>
      <c r="DA622" s="1233"/>
      <c r="DB622" s="1233"/>
      <c r="DC622" s="1233"/>
      <c r="DD622" s="1233"/>
      <c r="DE622" s="1233"/>
      <c r="DF622" s="1233"/>
      <c r="DG622" s="1233"/>
      <c r="DH622" s="1233"/>
      <c r="DI622" s="1233"/>
      <c r="DJ622" s="1233"/>
      <c r="DK622" s="1233"/>
      <c r="DL622" s="1233"/>
      <c r="DM622" s="1233"/>
      <c r="DN622" s="1233"/>
      <c r="DO622" s="1233"/>
      <c r="DP622" s="1233"/>
      <c r="DQ622" s="1233"/>
      <c r="DR622" s="1233"/>
      <c r="DS622" s="1233"/>
      <c r="DT622" s="1233"/>
      <c r="DU622" s="1233"/>
      <c r="DV622" s="1233"/>
      <c r="DW622" s="1233"/>
      <c r="DX622" s="1233"/>
      <c r="DY622" s="1233"/>
      <c r="DZ622" s="1233"/>
      <c r="EA622" s="1233"/>
      <c r="EB622" s="1233"/>
      <c r="EC622" s="1233"/>
      <c r="ED622" s="1233"/>
      <c r="EE622" s="1233"/>
      <c r="EF622" s="1233"/>
      <c r="EG622" s="1233"/>
      <c r="EH622" s="1253"/>
      <c r="EI622" s="1253"/>
      <c r="EJ622" s="1253"/>
      <c r="EK622" s="1253"/>
      <c r="EM622" s="1233"/>
      <c r="EN622" s="1233"/>
      <c r="EO622" s="1233"/>
      <c r="EP622" s="1233"/>
      <c r="EQ622" s="1233"/>
      <c r="ER622" s="1233"/>
      <c r="ES622" s="1233"/>
      <c r="ET622" s="1233"/>
      <c r="EU622" s="1233"/>
      <c r="EV622" s="1233"/>
      <c r="EW622" s="1233"/>
      <c r="EX622" s="1233"/>
      <c r="EY622" s="1233"/>
      <c r="EZ622" s="1233"/>
      <c r="FA622" s="1233"/>
      <c r="FB622" s="1233"/>
      <c r="FC622" s="1233"/>
      <c r="FD622" s="1233"/>
      <c r="FE622" s="1233"/>
      <c r="FF622" s="1233"/>
      <c r="FG622" s="1233"/>
      <c r="FH622" s="1233"/>
      <c r="FI622" s="1233"/>
      <c r="FJ622" s="1233"/>
      <c r="FK622" s="1233"/>
      <c r="FL622" s="1233"/>
      <c r="FM622" s="1233"/>
      <c r="FN622" s="1233"/>
      <c r="FO622" s="1233"/>
      <c r="FP622" s="1233"/>
      <c r="FQ622" s="1233"/>
      <c r="FR622" s="1233"/>
      <c r="FS622" s="1233"/>
      <c r="FT622" s="1233"/>
      <c r="FU622" s="1233"/>
      <c r="FV622" s="1233"/>
      <c r="FW622" s="1233"/>
      <c r="FX622" s="1233"/>
      <c r="FY622" s="1233"/>
      <c r="FZ622" s="1233"/>
      <c r="GA622" s="1233"/>
      <c r="GB622" s="1233"/>
      <c r="GC622" s="1233"/>
      <c r="GD622" s="1233"/>
      <c r="GE622" s="1233"/>
      <c r="GF622" s="1233"/>
      <c r="GG622" s="1233"/>
      <c r="GH622" s="1233"/>
      <c r="GI622" s="1233"/>
      <c r="GJ622" s="1233"/>
      <c r="GK622" s="1233"/>
      <c r="GL622" s="1233"/>
      <c r="GM622" s="1233"/>
      <c r="GN622" s="1233"/>
      <c r="GO622" s="1233"/>
      <c r="GP622" s="1233"/>
      <c r="GQ622" s="1233"/>
      <c r="GR622" s="1233"/>
      <c r="GS622" s="1233"/>
      <c r="GT622" s="1233"/>
      <c r="GU622" s="1233"/>
      <c r="GV622" s="1233"/>
      <c r="GW622" s="1233"/>
      <c r="GX622" s="1233"/>
      <c r="GY622" s="1233"/>
      <c r="GZ622" s="1233"/>
      <c r="HA622" s="1233"/>
      <c r="HB622" s="1233"/>
      <c r="HC622" s="1233"/>
      <c r="HD622" s="1233"/>
      <c r="HE622" s="1233"/>
      <c r="HF622" s="1233"/>
      <c r="HG622" s="1233"/>
      <c r="HH622" s="1233"/>
      <c r="HI622" s="1233"/>
      <c r="HJ622" s="1233"/>
      <c r="HK622" s="1233"/>
      <c r="HL622" s="1233"/>
      <c r="HM622" s="1233"/>
      <c r="HN622" s="1233"/>
      <c r="HO622" s="1233"/>
    </row>
    <row r="623" spans="32:223" s="325" customFormat="1" x14ac:dyDescent="0.2">
      <c r="AF623" s="932"/>
      <c r="AG623" s="932"/>
      <c r="AH623" s="932"/>
      <c r="AI623" s="932"/>
      <c r="AJ623" s="932"/>
      <c r="AK623" s="932"/>
      <c r="AL623" s="932"/>
      <c r="AM623" s="932"/>
      <c r="AN623" s="932"/>
      <c r="AP623" s="932"/>
      <c r="AQ623" s="932"/>
      <c r="AR623" s="932"/>
      <c r="AS623" s="932"/>
      <c r="AT623" s="932"/>
      <c r="AU623" s="932"/>
      <c r="AV623" s="932"/>
      <c r="AW623" s="932"/>
      <c r="AX623" s="932"/>
      <c r="BA623" s="1253"/>
      <c r="BB623" s="1253"/>
      <c r="BC623" s="1253"/>
      <c r="BE623" s="1233"/>
      <c r="BF623" s="1233"/>
      <c r="BG623" s="1233"/>
      <c r="BH623" s="1233"/>
      <c r="BI623" s="1233"/>
      <c r="BJ623" s="1233"/>
      <c r="BK623" s="1233"/>
      <c r="BL623" s="1233"/>
      <c r="BM623" s="1233"/>
      <c r="BN623" s="1233"/>
      <c r="BO623" s="1233"/>
      <c r="BP623" s="1233"/>
      <c r="BQ623" s="1233"/>
      <c r="BR623" s="1233"/>
      <c r="BS623" s="1233"/>
      <c r="BT623" s="1233"/>
      <c r="BU623" s="1233"/>
      <c r="BV623" s="1233"/>
      <c r="BW623" s="1233"/>
      <c r="BX623" s="1233"/>
      <c r="BY623" s="1233"/>
      <c r="BZ623" s="1233"/>
      <c r="CA623" s="1233"/>
      <c r="CB623" s="1233"/>
      <c r="CC623" s="1233"/>
      <c r="CD623" s="1233"/>
      <c r="CE623" s="1233"/>
      <c r="CF623" s="1233"/>
      <c r="CG623" s="1233"/>
      <c r="CH623" s="1233"/>
      <c r="CI623" s="1233"/>
      <c r="CJ623" s="1233"/>
      <c r="CK623" s="1233"/>
      <c r="CL623" s="1233"/>
      <c r="CM623" s="1233"/>
      <c r="CN623" s="1233"/>
      <c r="CO623" s="1233"/>
      <c r="CP623" s="1233"/>
      <c r="CQ623" s="1233"/>
      <c r="CR623" s="1233"/>
      <c r="CS623" s="1233"/>
      <c r="CT623" s="1233"/>
      <c r="CU623" s="1233"/>
      <c r="CV623" s="1233"/>
      <c r="CW623" s="1233"/>
      <c r="CX623" s="1233"/>
      <c r="CY623" s="1233"/>
      <c r="CZ623" s="1233"/>
      <c r="DA623" s="1233"/>
      <c r="DB623" s="1233"/>
      <c r="DC623" s="1233"/>
      <c r="DD623" s="1233"/>
      <c r="DE623" s="1233"/>
      <c r="DF623" s="1233"/>
      <c r="DG623" s="1233"/>
      <c r="DH623" s="1233"/>
      <c r="DI623" s="1233"/>
      <c r="DJ623" s="1233"/>
      <c r="DK623" s="1233"/>
      <c r="DL623" s="1233"/>
      <c r="DM623" s="1233"/>
      <c r="DN623" s="1233"/>
      <c r="DO623" s="1233"/>
      <c r="DP623" s="1233"/>
      <c r="DQ623" s="1233"/>
      <c r="DR623" s="1233"/>
      <c r="DS623" s="1233"/>
      <c r="DT623" s="1233"/>
      <c r="DU623" s="1233"/>
      <c r="DV623" s="1233"/>
      <c r="DW623" s="1233"/>
      <c r="DX623" s="1233"/>
      <c r="DY623" s="1233"/>
      <c r="DZ623" s="1233"/>
      <c r="EA623" s="1233"/>
      <c r="EB623" s="1233"/>
      <c r="EC623" s="1233"/>
      <c r="ED623" s="1233"/>
      <c r="EE623" s="1233"/>
      <c r="EF623" s="1233"/>
      <c r="EG623" s="1233"/>
      <c r="EH623" s="1253"/>
      <c r="EI623" s="1253"/>
      <c r="EJ623" s="1253"/>
      <c r="EK623" s="1253"/>
      <c r="EM623" s="1233"/>
      <c r="EN623" s="1233"/>
      <c r="EO623" s="1233"/>
      <c r="EP623" s="1233"/>
      <c r="EQ623" s="1233"/>
      <c r="ER623" s="1233"/>
      <c r="ES623" s="1233"/>
      <c r="ET623" s="1233"/>
      <c r="EU623" s="1233"/>
      <c r="EV623" s="1233"/>
      <c r="EW623" s="1233"/>
      <c r="EX623" s="1233"/>
      <c r="EY623" s="1233"/>
      <c r="EZ623" s="1233"/>
      <c r="FA623" s="1233"/>
      <c r="FB623" s="1233"/>
      <c r="FC623" s="1233"/>
      <c r="FD623" s="1233"/>
      <c r="FE623" s="1233"/>
      <c r="FF623" s="1233"/>
      <c r="FG623" s="1233"/>
      <c r="FH623" s="1233"/>
      <c r="FI623" s="1233"/>
      <c r="FJ623" s="1233"/>
      <c r="FK623" s="1233"/>
      <c r="FL623" s="1233"/>
      <c r="FM623" s="1233"/>
      <c r="FN623" s="1233"/>
      <c r="FO623" s="1233"/>
      <c r="FP623" s="1233"/>
      <c r="FQ623" s="1233"/>
      <c r="FR623" s="1233"/>
      <c r="FS623" s="1233"/>
      <c r="FT623" s="1233"/>
      <c r="FU623" s="1233"/>
      <c r="FV623" s="1233"/>
      <c r="FW623" s="1233"/>
      <c r="FX623" s="1233"/>
      <c r="FY623" s="1233"/>
      <c r="FZ623" s="1233"/>
      <c r="GA623" s="1233"/>
      <c r="GB623" s="1233"/>
      <c r="GC623" s="1233"/>
      <c r="GD623" s="1233"/>
      <c r="GE623" s="1233"/>
      <c r="GF623" s="1233"/>
      <c r="GG623" s="1233"/>
      <c r="GH623" s="1233"/>
      <c r="GI623" s="1233"/>
      <c r="GJ623" s="1233"/>
      <c r="GK623" s="1233"/>
      <c r="GL623" s="1233"/>
      <c r="GM623" s="1233"/>
      <c r="GN623" s="1233"/>
      <c r="GO623" s="1233"/>
      <c r="GP623" s="1233"/>
      <c r="GQ623" s="1233"/>
      <c r="GR623" s="1233"/>
      <c r="GS623" s="1233"/>
      <c r="GT623" s="1233"/>
      <c r="GU623" s="1233"/>
      <c r="GV623" s="1233"/>
      <c r="GW623" s="1233"/>
      <c r="GX623" s="1233"/>
      <c r="GY623" s="1233"/>
      <c r="GZ623" s="1233"/>
      <c r="HA623" s="1233"/>
      <c r="HB623" s="1233"/>
      <c r="HC623" s="1233"/>
      <c r="HD623" s="1233"/>
      <c r="HE623" s="1233"/>
      <c r="HF623" s="1233"/>
      <c r="HG623" s="1233"/>
      <c r="HH623" s="1233"/>
      <c r="HI623" s="1233"/>
      <c r="HJ623" s="1233"/>
      <c r="HK623" s="1233"/>
      <c r="HL623" s="1233"/>
      <c r="HM623" s="1233"/>
      <c r="HN623" s="1233"/>
      <c r="HO623" s="1233"/>
    </row>
    <row r="624" spans="32:223" s="325" customFormat="1" x14ac:dyDescent="0.2">
      <c r="AF624" s="932"/>
      <c r="AG624" s="932"/>
      <c r="AH624" s="932"/>
      <c r="AI624" s="932"/>
      <c r="AJ624" s="932"/>
      <c r="AK624" s="932"/>
      <c r="AL624" s="932"/>
      <c r="AM624" s="932"/>
      <c r="AN624" s="932"/>
      <c r="AP624" s="932"/>
      <c r="AQ624" s="932"/>
      <c r="AR624" s="932"/>
      <c r="AS624" s="932"/>
      <c r="AT624" s="932"/>
      <c r="AU624" s="932"/>
      <c r="AV624" s="932"/>
      <c r="AW624" s="932"/>
      <c r="AX624" s="932"/>
      <c r="BA624" s="1253"/>
      <c r="BB624" s="1253"/>
      <c r="BC624" s="1253"/>
      <c r="BE624" s="1233"/>
      <c r="BF624" s="1233"/>
      <c r="BG624" s="1233"/>
      <c r="BH624" s="1233"/>
      <c r="BI624" s="1233"/>
      <c r="BJ624" s="1233"/>
      <c r="BK624" s="1233"/>
      <c r="BL624" s="1233"/>
      <c r="BM624" s="1233"/>
      <c r="BN624" s="1233"/>
      <c r="BO624" s="1233"/>
      <c r="BP624" s="1233"/>
      <c r="BQ624" s="1233"/>
      <c r="BR624" s="1233"/>
      <c r="BS624" s="1233"/>
      <c r="BT624" s="1233"/>
      <c r="BU624" s="1233"/>
      <c r="BV624" s="1233"/>
      <c r="BW624" s="1233"/>
      <c r="BX624" s="1233"/>
      <c r="BY624" s="1233"/>
      <c r="BZ624" s="1233"/>
      <c r="CA624" s="1233"/>
      <c r="CB624" s="1233"/>
      <c r="CC624" s="1233"/>
      <c r="CD624" s="1233"/>
      <c r="CE624" s="1233"/>
      <c r="CF624" s="1233"/>
      <c r="CG624" s="1233"/>
      <c r="CH624" s="1233"/>
      <c r="CI624" s="1233"/>
      <c r="CJ624" s="1233"/>
      <c r="CK624" s="1233"/>
      <c r="CL624" s="1233"/>
      <c r="CM624" s="1233"/>
      <c r="CN624" s="1233"/>
      <c r="CO624" s="1233"/>
      <c r="CP624" s="1233"/>
      <c r="CQ624" s="1233"/>
      <c r="CR624" s="1233"/>
      <c r="CS624" s="1233"/>
      <c r="CT624" s="1233"/>
      <c r="CU624" s="1233"/>
      <c r="CV624" s="1233"/>
      <c r="CW624" s="1233"/>
      <c r="CX624" s="1233"/>
      <c r="CY624" s="1233"/>
      <c r="CZ624" s="1233"/>
      <c r="DA624" s="1233"/>
      <c r="DB624" s="1233"/>
      <c r="DC624" s="1233"/>
      <c r="DD624" s="1233"/>
      <c r="DE624" s="1233"/>
      <c r="DF624" s="1233"/>
      <c r="DG624" s="1233"/>
      <c r="DH624" s="1233"/>
      <c r="DI624" s="1233"/>
      <c r="DJ624" s="1233"/>
      <c r="DK624" s="1233"/>
      <c r="DL624" s="1233"/>
      <c r="DM624" s="1233"/>
      <c r="DN624" s="1233"/>
      <c r="DO624" s="1233"/>
      <c r="DP624" s="1233"/>
      <c r="DQ624" s="1233"/>
      <c r="DR624" s="1233"/>
      <c r="DS624" s="1233"/>
      <c r="DT624" s="1233"/>
      <c r="DU624" s="1233"/>
      <c r="DV624" s="1233"/>
      <c r="DW624" s="1233"/>
      <c r="DX624" s="1233"/>
      <c r="DY624" s="1233"/>
      <c r="DZ624" s="1233"/>
      <c r="EA624" s="1233"/>
      <c r="EB624" s="1233"/>
      <c r="EC624" s="1233"/>
      <c r="ED624" s="1233"/>
      <c r="EE624" s="1233"/>
      <c r="EF624" s="1233"/>
      <c r="EG624" s="1233"/>
      <c r="EH624" s="1253"/>
      <c r="EI624" s="1253"/>
      <c r="EJ624" s="1253"/>
      <c r="EK624" s="1253"/>
      <c r="EM624" s="1233"/>
      <c r="EN624" s="1233"/>
      <c r="EO624" s="1233"/>
      <c r="EP624" s="1233"/>
      <c r="EQ624" s="1233"/>
      <c r="ER624" s="1233"/>
      <c r="ES624" s="1233"/>
      <c r="ET624" s="1233"/>
      <c r="EU624" s="1233"/>
      <c r="EV624" s="1233"/>
      <c r="EW624" s="1233"/>
      <c r="EX624" s="1233"/>
      <c r="EY624" s="1233"/>
      <c r="EZ624" s="1233"/>
      <c r="FA624" s="1233"/>
      <c r="FB624" s="1233"/>
      <c r="FC624" s="1233"/>
      <c r="FD624" s="1233"/>
      <c r="FE624" s="1233"/>
      <c r="FF624" s="1233"/>
      <c r="FG624" s="1233"/>
      <c r="FH624" s="1233"/>
      <c r="FI624" s="1233"/>
      <c r="FJ624" s="1233"/>
      <c r="FK624" s="1233"/>
      <c r="FL624" s="1233"/>
      <c r="FM624" s="1233"/>
      <c r="FN624" s="1233"/>
      <c r="FO624" s="1233"/>
      <c r="FP624" s="1233"/>
      <c r="FQ624" s="1233"/>
      <c r="FR624" s="1233"/>
      <c r="FS624" s="1233"/>
      <c r="FT624" s="1233"/>
      <c r="FU624" s="1233"/>
      <c r="FV624" s="1233"/>
      <c r="FW624" s="1233"/>
      <c r="FX624" s="1233"/>
      <c r="FY624" s="1233"/>
      <c r="FZ624" s="1233"/>
      <c r="GA624" s="1233"/>
      <c r="GB624" s="1233"/>
      <c r="GC624" s="1233"/>
      <c r="GD624" s="1233"/>
      <c r="GE624" s="1233"/>
      <c r="GF624" s="1233"/>
      <c r="GG624" s="1233"/>
      <c r="GH624" s="1233"/>
      <c r="GI624" s="1233"/>
      <c r="GJ624" s="1233"/>
      <c r="GK624" s="1233"/>
      <c r="GL624" s="1233"/>
      <c r="GM624" s="1233"/>
      <c r="GN624" s="1233"/>
      <c r="GO624" s="1233"/>
      <c r="GP624" s="1233"/>
      <c r="GQ624" s="1233"/>
      <c r="GR624" s="1233"/>
      <c r="GS624" s="1233"/>
      <c r="GT624" s="1233"/>
      <c r="GU624" s="1233"/>
      <c r="GV624" s="1233"/>
      <c r="GW624" s="1233"/>
      <c r="GX624" s="1233"/>
      <c r="GY624" s="1233"/>
      <c r="GZ624" s="1233"/>
      <c r="HA624" s="1233"/>
      <c r="HB624" s="1233"/>
      <c r="HC624" s="1233"/>
      <c r="HD624" s="1233"/>
      <c r="HE624" s="1233"/>
      <c r="HF624" s="1233"/>
      <c r="HG624" s="1233"/>
      <c r="HH624" s="1233"/>
      <c r="HI624" s="1233"/>
      <c r="HJ624" s="1233"/>
      <c r="HK624" s="1233"/>
      <c r="HL624" s="1233"/>
      <c r="HM624" s="1233"/>
      <c r="HN624" s="1233"/>
      <c r="HO624" s="1233"/>
    </row>
    <row r="625" spans="32:223" s="325" customFormat="1" x14ac:dyDescent="0.2">
      <c r="AF625" s="932"/>
      <c r="AG625" s="932"/>
      <c r="AH625" s="932"/>
      <c r="AI625" s="932"/>
      <c r="AJ625" s="932"/>
      <c r="AK625" s="932"/>
      <c r="AL625" s="932"/>
      <c r="AM625" s="932"/>
      <c r="AN625" s="932"/>
      <c r="AP625" s="932"/>
      <c r="AQ625" s="932"/>
      <c r="AR625" s="932"/>
      <c r="AS625" s="932"/>
      <c r="AT625" s="932"/>
      <c r="AU625" s="932"/>
      <c r="AV625" s="932"/>
      <c r="AW625" s="932"/>
      <c r="AX625" s="932"/>
      <c r="BA625" s="1253"/>
      <c r="BB625" s="1253"/>
      <c r="BC625" s="1253"/>
      <c r="BE625" s="1233"/>
      <c r="BF625" s="1233"/>
      <c r="BG625" s="1233"/>
      <c r="BH625" s="1233"/>
      <c r="BI625" s="1233"/>
      <c r="BJ625" s="1233"/>
      <c r="BK625" s="1233"/>
      <c r="BL625" s="1233"/>
      <c r="BM625" s="1233"/>
      <c r="BN625" s="1233"/>
      <c r="BO625" s="1233"/>
      <c r="BP625" s="1233"/>
      <c r="BQ625" s="1233"/>
      <c r="BR625" s="1233"/>
      <c r="BS625" s="1233"/>
      <c r="BT625" s="1233"/>
      <c r="BU625" s="1233"/>
      <c r="BV625" s="1233"/>
      <c r="BW625" s="1233"/>
      <c r="BX625" s="1233"/>
      <c r="BY625" s="1233"/>
      <c r="BZ625" s="1233"/>
      <c r="CA625" s="1233"/>
      <c r="CB625" s="1233"/>
      <c r="CC625" s="1233"/>
      <c r="CD625" s="1233"/>
      <c r="CE625" s="1233"/>
      <c r="CF625" s="1233"/>
      <c r="CG625" s="1233"/>
      <c r="CH625" s="1233"/>
      <c r="CI625" s="1233"/>
      <c r="CJ625" s="1233"/>
      <c r="CK625" s="1233"/>
      <c r="CL625" s="1233"/>
      <c r="CM625" s="1233"/>
      <c r="CN625" s="1233"/>
      <c r="CO625" s="1233"/>
      <c r="CP625" s="1233"/>
      <c r="CQ625" s="1233"/>
      <c r="CR625" s="1233"/>
      <c r="CS625" s="1233"/>
      <c r="CT625" s="1233"/>
      <c r="CU625" s="1233"/>
      <c r="CV625" s="1233"/>
      <c r="CW625" s="1233"/>
      <c r="CX625" s="1233"/>
      <c r="CY625" s="1233"/>
      <c r="CZ625" s="1233"/>
      <c r="DA625" s="1233"/>
      <c r="DB625" s="1233"/>
      <c r="DC625" s="1233"/>
      <c r="DD625" s="1233"/>
      <c r="DE625" s="1233"/>
      <c r="DF625" s="1233"/>
      <c r="DG625" s="1233"/>
      <c r="DH625" s="1233"/>
      <c r="DI625" s="1233"/>
      <c r="DJ625" s="1233"/>
      <c r="DK625" s="1233"/>
      <c r="DL625" s="1233"/>
      <c r="DM625" s="1233"/>
      <c r="DN625" s="1233"/>
      <c r="DO625" s="1233"/>
      <c r="DP625" s="1233"/>
      <c r="DQ625" s="1233"/>
      <c r="DR625" s="1233"/>
      <c r="DS625" s="1233"/>
      <c r="DT625" s="1233"/>
      <c r="DU625" s="1233"/>
      <c r="DV625" s="1233"/>
      <c r="DW625" s="1233"/>
      <c r="DX625" s="1233"/>
      <c r="DY625" s="1233"/>
      <c r="DZ625" s="1233"/>
      <c r="EA625" s="1233"/>
      <c r="EB625" s="1233"/>
      <c r="EC625" s="1233"/>
      <c r="ED625" s="1233"/>
      <c r="EE625" s="1233"/>
      <c r="EF625" s="1233"/>
      <c r="EG625" s="1233"/>
      <c r="EH625" s="1253"/>
      <c r="EI625" s="1253"/>
      <c r="EJ625" s="1253"/>
      <c r="EK625" s="1253"/>
      <c r="EM625" s="1233"/>
      <c r="EN625" s="1233"/>
      <c r="EO625" s="1233"/>
      <c r="EP625" s="1233"/>
      <c r="EQ625" s="1233"/>
      <c r="ER625" s="1233"/>
      <c r="ES625" s="1233"/>
      <c r="ET625" s="1233"/>
      <c r="EU625" s="1233"/>
      <c r="EV625" s="1233"/>
      <c r="EW625" s="1233"/>
      <c r="EX625" s="1233"/>
      <c r="EY625" s="1233"/>
      <c r="EZ625" s="1233"/>
      <c r="FA625" s="1233"/>
      <c r="FB625" s="1233"/>
      <c r="FC625" s="1233"/>
      <c r="FD625" s="1233"/>
      <c r="FE625" s="1233"/>
      <c r="FF625" s="1233"/>
      <c r="FG625" s="1233"/>
      <c r="FH625" s="1233"/>
      <c r="FI625" s="1233"/>
      <c r="FJ625" s="1233"/>
      <c r="FK625" s="1233"/>
      <c r="FL625" s="1233"/>
      <c r="FM625" s="1233"/>
      <c r="FN625" s="1233"/>
      <c r="FO625" s="1233"/>
      <c r="FP625" s="1233"/>
      <c r="FQ625" s="1233"/>
      <c r="FR625" s="1233"/>
      <c r="FS625" s="1233"/>
      <c r="FT625" s="1233"/>
      <c r="FU625" s="1233"/>
      <c r="FV625" s="1233"/>
      <c r="FW625" s="1233"/>
      <c r="FX625" s="1233"/>
      <c r="FY625" s="1233"/>
      <c r="FZ625" s="1233"/>
      <c r="GA625" s="1233"/>
      <c r="GB625" s="1233"/>
      <c r="GC625" s="1233"/>
      <c r="GD625" s="1233"/>
      <c r="GE625" s="1233"/>
      <c r="GF625" s="1233"/>
      <c r="GG625" s="1233"/>
      <c r="GH625" s="1233"/>
      <c r="GI625" s="1233"/>
      <c r="GJ625" s="1233"/>
      <c r="GK625" s="1233"/>
      <c r="GL625" s="1233"/>
      <c r="GM625" s="1233"/>
      <c r="GN625" s="1233"/>
      <c r="GO625" s="1233"/>
      <c r="GP625" s="1233"/>
      <c r="GQ625" s="1233"/>
      <c r="GR625" s="1233"/>
      <c r="GS625" s="1233"/>
      <c r="GT625" s="1233"/>
      <c r="GU625" s="1233"/>
      <c r="GV625" s="1233"/>
      <c r="GW625" s="1233"/>
      <c r="GX625" s="1233"/>
      <c r="GY625" s="1233"/>
      <c r="GZ625" s="1233"/>
      <c r="HA625" s="1233"/>
      <c r="HB625" s="1233"/>
      <c r="HC625" s="1233"/>
      <c r="HD625" s="1233"/>
      <c r="HE625" s="1233"/>
      <c r="HF625" s="1233"/>
      <c r="HG625" s="1233"/>
      <c r="HH625" s="1233"/>
      <c r="HI625" s="1233"/>
      <c r="HJ625" s="1233"/>
      <c r="HK625" s="1233"/>
      <c r="HL625" s="1233"/>
      <c r="HM625" s="1233"/>
      <c r="HN625" s="1233"/>
      <c r="HO625" s="1233"/>
    </row>
    <row r="626" spans="32:223" s="325" customFormat="1" x14ac:dyDescent="0.2">
      <c r="AF626" s="932"/>
      <c r="AG626" s="932"/>
      <c r="AH626" s="932"/>
      <c r="AI626" s="932"/>
      <c r="AJ626" s="932"/>
      <c r="AK626" s="932"/>
      <c r="AL626" s="932"/>
      <c r="AM626" s="932"/>
      <c r="AN626" s="932"/>
      <c r="AP626" s="932"/>
      <c r="AQ626" s="932"/>
      <c r="AR626" s="932"/>
      <c r="AS626" s="932"/>
      <c r="AT626" s="932"/>
      <c r="AU626" s="932"/>
      <c r="AV626" s="932"/>
      <c r="AW626" s="932"/>
      <c r="AX626" s="932"/>
      <c r="BA626" s="1253"/>
      <c r="BB626" s="1253"/>
      <c r="BC626" s="1253"/>
      <c r="BE626" s="1233"/>
      <c r="BF626" s="1233"/>
      <c r="BG626" s="1233"/>
      <c r="BH626" s="1233"/>
      <c r="BI626" s="1233"/>
      <c r="BJ626" s="1233"/>
      <c r="BK626" s="1233"/>
      <c r="BL626" s="1233"/>
      <c r="BM626" s="1233"/>
      <c r="BN626" s="1233"/>
      <c r="BO626" s="1233"/>
      <c r="BP626" s="1233"/>
      <c r="BQ626" s="1233"/>
      <c r="BR626" s="1233"/>
      <c r="BS626" s="1233"/>
      <c r="BT626" s="1233"/>
      <c r="BU626" s="1233"/>
      <c r="BV626" s="1233"/>
      <c r="BW626" s="1233"/>
      <c r="BX626" s="1233"/>
      <c r="BY626" s="1233"/>
      <c r="BZ626" s="1233"/>
      <c r="CA626" s="1233"/>
      <c r="CB626" s="1233"/>
      <c r="CC626" s="1233"/>
      <c r="CD626" s="1233"/>
      <c r="CE626" s="1233"/>
      <c r="CF626" s="1233"/>
      <c r="CG626" s="1233"/>
      <c r="CH626" s="1233"/>
      <c r="CI626" s="1233"/>
      <c r="CJ626" s="1233"/>
      <c r="CK626" s="1233"/>
      <c r="CL626" s="1233"/>
      <c r="CM626" s="1233"/>
      <c r="CN626" s="1233"/>
      <c r="CO626" s="1233"/>
      <c r="CP626" s="1233"/>
      <c r="CQ626" s="1233"/>
      <c r="CR626" s="1233"/>
      <c r="CS626" s="1233"/>
      <c r="CT626" s="1233"/>
      <c r="CU626" s="1233"/>
      <c r="CV626" s="1233"/>
      <c r="CW626" s="1233"/>
      <c r="CX626" s="1233"/>
      <c r="CY626" s="1233"/>
      <c r="CZ626" s="1233"/>
      <c r="DA626" s="1233"/>
      <c r="DB626" s="1233"/>
      <c r="DC626" s="1233"/>
      <c r="DD626" s="1233"/>
      <c r="DE626" s="1233"/>
      <c r="DF626" s="1233"/>
      <c r="DG626" s="1233"/>
      <c r="DH626" s="1233"/>
      <c r="DI626" s="1233"/>
      <c r="DJ626" s="1233"/>
      <c r="DK626" s="1233"/>
      <c r="DL626" s="1233"/>
      <c r="DM626" s="1233"/>
      <c r="DN626" s="1233"/>
      <c r="DO626" s="1233"/>
      <c r="DP626" s="1233"/>
      <c r="DQ626" s="1233"/>
      <c r="DR626" s="1233"/>
      <c r="DS626" s="1233"/>
      <c r="DT626" s="1233"/>
      <c r="DU626" s="1233"/>
      <c r="DV626" s="1233"/>
      <c r="DW626" s="1233"/>
      <c r="DX626" s="1233"/>
      <c r="DY626" s="1233"/>
      <c r="DZ626" s="1233"/>
      <c r="EA626" s="1233"/>
      <c r="EB626" s="1233"/>
      <c r="EC626" s="1233"/>
      <c r="ED626" s="1233"/>
      <c r="EE626" s="1233"/>
      <c r="EF626" s="1233"/>
      <c r="EG626" s="1233"/>
      <c r="EH626" s="1253"/>
      <c r="EI626" s="1253"/>
      <c r="EJ626" s="1253"/>
      <c r="EK626" s="1253"/>
      <c r="EM626" s="1233"/>
      <c r="EN626" s="1233"/>
      <c r="EO626" s="1233"/>
      <c r="EP626" s="1233"/>
      <c r="EQ626" s="1233"/>
      <c r="ER626" s="1233"/>
      <c r="ES626" s="1233"/>
      <c r="ET626" s="1233"/>
      <c r="EU626" s="1233"/>
      <c r="EV626" s="1233"/>
      <c r="EW626" s="1233"/>
      <c r="EX626" s="1233"/>
      <c r="EY626" s="1233"/>
      <c r="EZ626" s="1233"/>
      <c r="FA626" s="1233"/>
      <c r="FB626" s="1233"/>
      <c r="FC626" s="1233"/>
      <c r="FD626" s="1233"/>
      <c r="FE626" s="1233"/>
      <c r="FF626" s="1233"/>
      <c r="FG626" s="1233"/>
      <c r="FH626" s="1233"/>
      <c r="FI626" s="1233"/>
      <c r="FJ626" s="1233"/>
      <c r="FK626" s="1233"/>
      <c r="FL626" s="1233"/>
      <c r="FM626" s="1233"/>
      <c r="FN626" s="1233"/>
      <c r="FO626" s="1233"/>
      <c r="FP626" s="1233"/>
      <c r="FQ626" s="1233"/>
      <c r="FR626" s="1233"/>
      <c r="FS626" s="1233"/>
      <c r="FT626" s="1233"/>
      <c r="FU626" s="1233"/>
      <c r="FV626" s="1233"/>
      <c r="FW626" s="1233"/>
      <c r="FX626" s="1233"/>
      <c r="FY626" s="1233"/>
      <c r="FZ626" s="1233"/>
      <c r="GA626" s="1233"/>
      <c r="GB626" s="1233"/>
      <c r="GC626" s="1233"/>
      <c r="GD626" s="1233"/>
      <c r="GE626" s="1233"/>
      <c r="GF626" s="1233"/>
      <c r="GG626" s="1233"/>
      <c r="GH626" s="1233"/>
      <c r="GI626" s="1233"/>
      <c r="GJ626" s="1233"/>
      <c r="GK626" s="1233"/>
      <c r="GL626" s="1233"/>
      <c r="GM626" s="1233"/>
      <c r="GN626" s="1233"/>
      <c r="GO626" s="1233"/>
      <c r="GP626" s="1233"/>
      <c r="GQ626" s="1233"/>
      <c r="GR626" s="1233"/>
      <c r="GS626" s="1233"/>
      <c r="GT626" s="1233"/>
      <c r="GU626" s="1233"/>
      <c r="GV626" s="1233"/>
      <c r="GW626" s="1233"/>
      <c r="GX626" s="1233"/>
      <c r="GY626" s="1233"/>
      <c r="GZ626" s="1233"/>
      <c r="HA626" s="1233"/>
      <c r="HB626" s="1233"/>
      <c r="HC626" s="1233"/>
      <c r="HD626" s="1233"/>
      <c r="HE626" s="1233"/>
      <c r="HF626" s="1233"/>
      <c r="HG626" s="1233"/>
      <c r="HH626" s="1233"/>
      <c r="HI626" s="1233"/>
      <c r="HJ626" s="1233"/>
      <c r="HK626" s="1233"/>
      <c r="HL626" s="1233"/>
      <c r="HM626" s="1233"/>
      <c r="HN626" s="1233"/>
      <c r="HO626" s="1233"/>
    </row>
    <row r="627" spans="32:223" s="325" customFormat="1" x14ac:dyDescent="0.2">
      <c r="AF627" s="932"/>
      <c r="AG627" s="932"/>
      <c r="AH627" s="932"/>
      <c r="AI627" s="932"/>
      <c r="AJ627" s="932"/>
      <c r="AK627" s="932"/>
      <c r="AL627" s="932"/>
      <c r="AM627" s="932"/>
      <c r="AN627" s="932"/>
      <c r="AP627" s="932"/>
      <c r="AQ627" s="932"/>
      <c r="AR627" s="932"/>
      <c r="AS627" s="932"/>
      <c r="AT627" s="932"/>
      <c r="AU627" s="932"/>
      <c r="AV627" s="932"/>
      <c r="AW627" s="932"/>
      <c r="AX627" s="932"/>
      <c r="BA627" s="1253"/>
      <c r="BB627" s="1253"/>
      <c r="BC627" s="1253"/>
      <c r="BE627" s="1233"/>
      <c r="BF627" s="1233"/>
      <c r="BG627" s="1233"/>
      <c r="BH627" s="1233"/>
      <c r="BI627" s="1233"/>
      <c r="BJ627" s="1233"/>
      <c r="BK627" s="1233"/>
      <c r="BL627" s="1233"/>
      <c r="BM627" s="1233"/>
      <c r="BN627" s="1233"/>
      <c r="BO627" s="1233"/>
      <c r="BP627" s="1233"/>
      <c r="BQ627" s="1233"/>
      <c r="BR627" s="1233"/>
      <c r="BS627" s="1233"/>
      <c r="BT627" s="1233"/>
      <c r="BU627" s="1233"/>
      <c r="BV627" s="1233"/>
      <c r="BW627" s="1233"/>
      <c r="BX627" s="1233"/>
      <c r="BY627" s="1233"/>
      <c r="BZ627" s="1233"/>
      <c r="CA627" s="1233"/>
      <c r="CB627" s="1233"/>
      <c r="CC627" s="1233"/>
      <c r="CD627" s="1233"/>
      <c r="CE627" s="1233"/>
      <c r="CF627" s="1233"/>
      <c r="CG627" s="1233"/>
      <c r="CH627" s="1233"/>
      <c r="CI627" s="1233"/>
      <c r="CJ627" s="1233"/>
      <c r="CK627" s="1233"/>
      <c r="CL627" s="1233"/>
      <c r="CM627" s="1233"/>
      <c r="CN627" s="1233"/>
      <c r="CO627" s="1233"/>
      <c r="CP627" s="1233"/>
      <c r="CQ627" s="1233"/>
      <c r="CR627" s="1233"/>
      <c r="CS627" s="1233"/>
      <c r="CT627" s="1233"/>
      <c r="CU627" s="1233"/>
      <c r="CV627" s="1233"/>
      <c r="CW627" s="1233"/>
      <c r="CX627" s="1233"/>
      <c r="CY627" s="1233"/>
      <c r="CZ627" s="1233"/>
      <c r="DA627" s="1233"/>
      <c r="DB627" s="1233"/>
      <c r="DC627" s="1233"/>
      <c r="DD627" s="1233"/>
      <c r="DE627" s="1233"/>
      <c r="DF627" s="1233"/>
      <c r="DG627" s="1233"/>
      <c r="DH627" s="1233"/>
      <c r="DI627" s="1233"/>
      <c r="DJ627" s="1233"/>
      <c r="DK627" s="1233"/>
      <c r="DL627" s="1233"/>
      <c r="DM627" s="1233"/>
      <c r="DN627" s="1233"/>
      <c r="DO627" s="1233"/>
      <c r="DP627" s="1233"/>
      <c r="DQ627" s="1233"/>
      <c r="DR627" s="1233"/>
      <c r="DS627" s="1233"/>
      <c r="DT627" s="1233"/>
      <c r="DU627" s="1233"/>
      <c r="DV627" s="1233"/>
      <c r="DW627" s="1233"/>
      <c r="DX627" s="1233"/>
      <c r="DY627" s="1233"/>
      <c r="DZ627" s="1233"/>
      <c r="EA627" s="1233"/>
      <c r="EB627" s="1233"/>
      <c r="EC627" s="1233"/>
      <c r="ED627" s="1233"/>
      <c r="EE627" s="1233"/>
      <c r="EF627" s="1233"/>
      <c r="EG627" s="1233"/>
      <c r="EH627" s="1253"/>
      <c r="EI627" s="1253"/>
      <c r="EJ627" s="1253"/>
      <c r="EK627" s="1253"/>
      <c r="EM627" s="1233"/>
      <c r="EN627" s="1233"/>
      <c r="EO627" s="1233"/>
      <c r="EP627" s="1233"/>
      <c r="EQ627" s="1233"/>
      <c r="ER627" s="1233"/>
      <c r="ES627" s="1233"/>
      <c r="ET627" s="1233"/>
      <c r="EU627" s="1233"/>
      <c r="EV627" s="1233"/>
      <c r="EW627" s="1233"/>
      <c r="EX627" s="1233"/>
      <c r="EY627" s="1233"/>
      <c r="EZ627" s="1233"/>
      <c r="FA627" s="1233"/>
      <c r="FB627" s="1233"/>
      <c r="FC627" s="1233"/>
      <c r="FD627" s="1233"/>
      <c r="FE627" s="1233"/>
      <c r="FF627" s="1233"/>
      <c r="FG627" s="1233"/>
      <c r="FH627" s="1233"/>
      <c r="FI627" s="1233"/>
      <c r="FJ627" s="1233"/>
      <c r="FK627" s="1233"/>
      <c r="FL627" s="1233"/>
      <c r="FM627" s="1233"/>
      <c r="FN627" s="1233"/>
      <c r="FO627" s="1233"/>
      <c r="FP627" s="1233"/>
      <c r="FQ627" s="1233"/>
      <c r="FR627" s="1233"/>
      <c r="FS627" s="1233"/>
      <c r="FT627" s="1233"/>
      <c r="FU627" s="1233"/>
      <c r="FV627" s="1233"/>
      <c r="FW627" s="1233"/>
      <c r="FX627" s="1233"/>
      <c r="FY627" s="1233"/>
      <c r="FZ627" s="1233"/>
      <c r="GA627" s="1233"/>
      <c r="GB627" s="1233"/>
      <c r="GC627" s="1233"/>
      <c r="GD627" s="1233"/>
      <c r="GE627" s="1233"/>
      <c r="GF627" s="1233"/>
      <c r="GG627" s="1233"/>
      <c r="GH627" s="1233"/>
      <c r="GI627" s="1233"/>
      <c r="GJ627" s="1233"/>
      <c r="GK627" s="1233"/>
      <c r="GL627" s="1233"/>
      <c r="GM627" s="1233"/>
      <c r="GN627" s="1233"/>
      <c r="GO627" s="1233"/>
      <c r="GP627" s="1233"/>
      <c r="GQ627" s="1233"/>
      <c r="GR627" s="1233"/>
      <c r="GS627" s="1233"/>
      <c r="GT627" s="1233"/>
      <c r="GU627" s="1233"/>
      <c r="GV627" s="1233"/>
      <c r="GW627" s="1233"/>
      <c r="GX627" s="1233"/>
      <c r="GY627" s="1233"/>
      <c r="GZ627" s="1233"/>
      <c r="HA627" s="1233"/>
      <c r="HB627" s="1233"/>
      <c r="HC627" s="1233"/>
      <c r="HD627" s="1233"/>
      <c r="HE627" s="1233"/>
      <c r="HF627" s="1233"/>
      <c r="HG627" s="1233"/>
      <c r="HH627" s="1233"/>
      <c r="HI627" s="1233"/>
      <c r="HJ627" s="1233"/>
      <c r="HK627" s="1233"/>
      <c r="HL627" s="1233"/>
      <c r="HM627" s="1233"/>
      <c r="HN627" s="1233"/>
      <c r="HO627" s="1233"/>
    </row>
    <row r="628" spans="32:223" s="325" customFormat="1" x14ac:dyDescent="0.2">
      <c r="AF628" s="932"/>
      <c r="AG628" s="932"/>
      <c r="AH628" s="932"/>
      <c r="AI628" s="932"/>
      <c r="AJ628" s="932"/>
      <c r="AK628" s="932"/>
      <c r="AL628" s="932"/>
      <c r="AM628" s="932"/>
      <c r="AN628" s="932"/>
      <c r="AP628" s="932"/>
      <c r="AQ628" s="932"/>
      <c r="AR628" s="932"/>
      <c r="AS628" s="932"/>
      <c r="AT628" s="932"/>
      <c r="AU628" s="932"/>
      <c r="AV628" s="932"/>
      <c r="AW628" s="932"/>
      <c r="AX628" s="932"/>
      <c r="BA628" s="1253"/>
      <c r="BB628" s="1253"/>
      <c r="BC628" s="1253"/>
      <c r="BE628" s="1233"/>
      <c r="BF628" s="1233"/>
      <c r="BG628" s="1233"/>
      <c r="BH628" s="1233"/>
      <c r="BI628" s="1233"/>
      <c r="BJ628" s="1233"/>
      <c r="BK628" s="1233"/>
      <c r="BL628" s="1233"/>
      <c r="BM628" s="1233"/>
      <c r="BN628" s="1233"/>
      <c r="BO628" s="1233"/>
      <c r="BP628" s="1233"/>
      <c r="BQ628" s="1233"/>
      <c r="BR628" s="1233"/>
      <c r="BS628" s="1233"/>
      <c r="BT628" s="1233"/>
      <c r="BU628" s="1233"/>
      <c r="BV628" s="1233"/>
      <c r="BW628" s="1233"/>
      <c r="BX628" s="1233"/>
      <c r="BY628" s="1233"/>
      <c r="BZ628" s="1233"/>
      <c r="CA628" s="1233"/>
      <c r="CB628" s="1233"/>
      <c r="CC628" s="1233"/>
      <c r="CD628" s="1233"/>
      <c r="CE628" s="1233"/>
      <c r="CF628" s="1233"/>
      <c r="CG628" s="1233"/>
      <c r="CH628" s="1233"/>
      <c r="CI628" s="1233"/>
      <c r="CJ628" s="1233"/>
      <c r="CK628" s="1233"/>
      <c r="CL628" s="1233"/>
      <c r="CM628" s="1233"/>
      <c r="CN628" s="1233"/>
      <c r="CO628" s="1233"/>
      <c r="CP628" s="1233"/>
      <c r="CQ628" s="1233"/>
      <c r="CR628" s="1233"/>
      <c r="CS628" s="1233"/>
      <c r="CT628" s="1233"/>
      <c r="CU628" s="1233"/>
      <c r="CV628" s="1233"/>
      <c r="CW628" s="1233"/>
      <c r="CX628" s="1233"/>
      <c r="CY628" s="1233"/>
      <c r="CZ628" s="1233"/>
      <c r="DA628" s="1233"/>
      <c r="DB628" s="1233"/>
      <c r="DC628" s="1233"/>
      <c r="DD628" s="1233"/>
      <c r="DE628" s="1233"/>
      <c r="DF628" s="1233"/>
      <c r="DG628" s="1233"/>
      <c r="DH628" s="1233"/>
      <c r="DI628" s="1233"/>
      <c r="DJ628" s="1233"/>
      <c r="DK628" s="1233"/>
      <c r="DL628" s="1233"/>
      <c r="DM628" s="1233"/>
      <c r="DN628" s="1233"/>
      <c r="DO628" s="1233"/>
      <c r="DP628" s="1233"/>
      <c r="DQ628" s="1233"/>
      <c r="DR628" s="1233"/>
      <c r="DS628" s="1233"/>
      <c r="DT628" s="1233"/>
      <c r="DU628" s="1233"/>
      <c r="DV628" s="1233"/>
      <c r="DW628" s="1233"/>
      <c r="DX628" s="1233"/>
      <c r="DY628" s="1233"/>
      <c r="DZ628" s="1233"/>
      <c r="EA628" s="1233"/>
      <c r="EB628" s="1233"/>
      <c r="EC628" s="1233"/>
      <c r="ED628" s="1233"/>
      <c r="EE628" s="1233"/>
      <c r="EF628" s="1233"/>
      <c r="EG628" s="1233"/>
      <c r="EH628" s="1253"/>
      <c r="EI628" s="1253"/>
      <c r="EJ628" s="1253"/>
      <c r="EK628" s="1253"/>
      <c r="EM628" s="1233"/>
      <c r="EN628" s="1233"/>
      <c r="EO628" s="1233"/>
      <c r="EP628" s="1233"/>
      <c r="EQ628" s="1233"/>
      <c r="ER628" s="1233"/>
      <c r="ES628" s="1233"/>
      <c r="ET628" s="1233"/>
      <c r="EU628" s="1233"/>
      <c r="EV628" s="1233"/>
      <c r="EW628" s="1233"/>
      <c r="EX628" s="1233"/>
      <c r="EY628" s="1233"/>
      <c r="EZ628" s="1233"/>
      <c r="FA628" s="1233"/>
      <c r="FB628" s="1233"/>
      <c r="FC628" s="1233"/>
      <c r="FD628" s="1233"/>
      <c r="FE628" s="1233"/>
      <c r="FF628" s="1233"/>
      <c r="FG628" s="1233"/>
      <c r="FH628" s="1233"/>
      <c r="FI628" s="1233"/>
      <c r="FJ628" s="1233"/>
      <c r="FK628" s="1233"/>
      <c r="FL628" s="1233"/>
      <c r="FM628" s="1233"/>
      <c r="FN628" s="1233"/>
      <c r="FO628" s="1233"/>
      <c r="FP628" s="1233"/>
      <c r="FQ628" s="1233"/>
      <c r="FR628" s="1233"/>
      <c r="FS628" s="1233"/>
      <c r="FT628" s="1233"/>
      <c r="FU628" s="1233"/>
      <c r="FV628" s="1233"/>
      <c r="FW628" s="1233"/>
      <c r="FX628" s="1233"/>
      <c r="FY628" s="1233"/>
      <c r="FZ628" s="1233"/>
      <c r="GA628" s="1233"/>
      <c r="GB628" s="1233"/>
      <c r="GC628" s="1233"/>
      <c r="GD628" s="1233"/>
      <c r="GE628" s="1233"/>
      <c r="GF628" s="1233"/>
      <c r="GG628" s="1233"/>
      <c r="GH628" s="1233"/>
      <c r="GI628" s="1233"/>
      <c r="GJ628" s="1233"/>
      <c r="GK628" s="1233"/>
      <c r="GL628" s="1233"/>
      <c r="GM628" s="1233"/>
      <c r="GN628" s="1233"/>
      <c r="GO628" s="1233"/>
      <c r="GP628" s="1233"/>
      <c r="GQ628" s="1233"/>
      <c r="GR628" s="1233"/>
      <c r="GS628" s="1233"/>
      <c r="GT628" s="1233"/>
      <c r="GU628" s="1233"/>
      <c r="GV628" s="1233"/>
      <c r="GW628" s="1233"/>
      <c r="GX628" s="1233"/>
      <c r="GY628" s="1233"/>
      <c r="GZ628" s="1233"/>
      <c r="HA628" s="1233"/>
      <c r="HB628" s="1233"/>
      <c r="HC628" s="1233"/>
      <c r="HD628" s="1233"/>
      <c r="HE628" s="1233"/>
      <c r="HF628" s="1233"/>
      <c r="HG628" s="1233"/>
      <c r="HH628" s="1233"/>
      <c r="HI628" s="1233"/>
      <c r="HJ628" s="1233"/>
      <c r="HK628" s="1233"/>
      <c r="HL628" s="1233"/>
      <c r="HM628" s="1233"/>
      <c r="HN628" s="1233"/>
      <c r="HO628" s="1233"/>
    </row>
    <row r="629" spans="32:223" s="325" customFormat="1" x14ac:dyDescent="0.2">
      <c r="AF629" s="932"/>
      <c r="AG629" s="932"/>
      <c r="AH629" s="932"/>
      <c r="AI629" s="932"/>
      <c r="AJ629" s="932"/>
      <c r="AK629" s="932"/>
      <c r="AL629" s="932"/>
      <c r="AM629" s="932"/>
      <c r="AN629" s="932"/>
      <c r="AP629" s="932"/>
      <c r="AQ629" s="932"/>
      <c r="AR629" s="932"/>
      <c r="AS629" s="932"/>
      <c r="AT629" s="932"/>
      <c r="AU629" s="932"/>
      <c r="AV629" s="932"/>
      <c r="AW629" s="932"/>
      <c r="AX629" s="932"/>
      <c r="BA629" s="1253"/>
      <c r="BB629" s="1253"/>
      <c r="BC629" s="1253"/>
      <c r="BE629" s="1233"/>
      <c r="BF629" s="1233"/>
      <c r="BG629" s="1233"/>
      <c r="BH629" s="1233"/>
      <c r="BI629" s="1233"/>
      <c r="BJ629" s="1233"/>
      <c r="BK629" s="1233"/>
      <c r="BL629" s="1233"/>
      <c r="BM629" s="1233"/>
      <c r="BN629" s="1233"/>
      <c r="BO629" s="1233"/>
      <c r="BP629" s="1233"/>
      <c r="BQ629" s="1233"/>
      <c r="BR629" s="1233"/>
      <c r="BS629" s="1233"/>
      <c r="BT629" s="1233"/>
      <c r="BU629" s="1233"/>
      <c r="BV629" s="1233"/>
      <c r="BW629" s="1233"/>
      <c r="BX629" s="1233"/>
      <c r="BY629" s="1233"/>
      <c r="BZ629" s="1233"/>
      <c r="CA629" s="1233"/>
      <c r="CB629" s="1233"/>
      <c r="CC629" s="1233"/>
      <c r="CD629" s="1233"/>
      <c r="CE629" s="1233"/>
      <c r="CF629" s="1233"/>
      <c r="CG629" s="1233"/>
      <c r="CH629" s="1233"/>
      <c r="CI629" s="1233"/>
      <c r="CJ629" s="1233"/>
      <c r="CK629" s="1233"/>
      <c r="CL629" s="1233"/>
      <c r="CM629" s="1233"/>
      <c r="CN629" s="1233"/>
      <c r="CO629" s="1233"/>
      <c r="CP629" s="1233"/>
      <c r="CQ629" s="1233"/>
      <c r="CR629" s="1233"/>
      <c r="CS629" s="1233"/>
      <c r="CT629" s="1233"/>
      <c r="CU629" s="1233"/>
      <c r="CV629" s="1233"/>
      <c r="CW629" s="1233"/>
      <c r="CX629" s="1233"/>
      <c r="CY629" s="1233"/>
      <c r="CZ629" s="1233"/>
      <c r="DA629" s="1233"/>
      <c r="DB629" s="1233"/>
      <c r="DC629" s="1233"/>
      <c r="DD629" s="1233"/>
      <c r="DE629" s="1233"/>
      <c r="DF629" s="1233"/>
      <c r="DG629" s="1233"/>
      <c r="DH629" s="1233"/>
      <c r="DI629" s="1233"/>
      <c r="DJ629" s="1233"/>
      <c r="DK629" s="1233"/>
      <c r="DL629" s="1233"/>
      <c r="DM629" s="1233"/>
      <c r="DN629" s="1233"/>
      <c r="DO629" s="1233"/>
      <c r="DP629" s="1233"/>
      <c r="DQ629" s="1233"/>
      <c r="DR629" s="1233"/>
      <c r="DS629" s="1233"/>
      <c r="DT629" s="1233"/>
      <c r="DU629" s="1233"/>
      <c r="DV629" s="1233"/>
      <c r="DW629" s="1233"/>
      <c r="DX629" s="1233"/>
      <c r="DY629" s="1233"/>
      <c r="DZ629" s="1233"/>
      <c r="EA629" s="1233"/>
      <c r="EB629" s="1233"/>
      <c r="EC629" s="1233"/>
      <c r="ED629" s="1233"/>
      <c r="EE629" s="1233"/>
      <c r="EF629" s="1233"/>
      <c r="EG629" s="1233"/>
      <c r="EH629" s="1253"/>
      <c r="EI629" s="1253"/>
      <c r="EJ629" s="1253"/>
      <c r="EK629" s="1253"/>
      <c r="EM629" s="1233"/>
      <c r="EN629" s="1233"/>
      <c r="EO629" s="1233"/>
      <c r="EP629" s="1233"/>
      <c r="EQ629" s="1233"/>
      <c r="ER629" s="1233"/>
      <c r="ES629" s="1233"/>
      <c r="ET629" s="1233"/>
      <c r="EU629" s="1233"/>
      <c r="EV629" s="1233"/>
      <c r="EW629" s="1233"/>
      <c r="EX629" s="1233"/>
      <c r="EY629" s="1233"/>
      <c r="EZ629" s="1233"/>
      <c r="FA629" s="1233"/>
      <c r="FB629" s="1233"/>
      <c r="FC629" s="1233"/>
      <c r="FD629" s="1233"/>
      <c r="FE629" s="1233"/>
      <c r="FF629" s="1233"/>
      <c r="FG629" s="1233"/>
      <c r="FH629" s="1233"/>
      <c r="FI629" s="1233"/>
      <c r="FJ629" s="1233"/>
      <c r="FK629" s="1233"/>
      <c r="FL629" s="1233"/>
      <c r="FM629" s="1233"/>
      <c r="FN629" s="1233"/>
      <c r="FO629" s="1233"/>
      <c r="FP629" s="1233"/>
      <c r="FQ629" s="1233"/>
      <c r="FR629" s="1233"/>
      <c r="FS629" s="1233"/>
      <c r="FT629" s="1233"/>
      <c r="FU629" s="1233"/>
      <c r="FV629" s="1233"/>
      <c r="FW629" s="1233"/>
      <c r="FX629" s="1233"/>
      <c r="FY629" s="1233"/>
      <c r="FZ629" s="1233"/>
      <c r="GA629" s="1233"/>
      <c r="GB629" s="1233"/>
      <c r="GC629" s="1233"/>
      <c r="GD629" s="1233"/>
      <c r="GE629" s="1233"/>
      <c r="GF629" s="1233"/>
      <c r="GG629" s="1233"/>
      <c r="GH629" s="1233"/>
      <c r="GI629" s="1233"/>
      <c r="GJ629" s="1233"/>
      <c r="GK629" s="1233"/>
      <c r="GL629" s="1233"/>
      <c r="GM629" s="1233"/>
      <c r="GN629" s="1233"/>
      <c r="GO629" s="1233"/>
      <c r="GP629" s="1233"/>
      <c r="GQ629" s="1233"/>
      <c r="GR629" s="1233"/>
      <c r="GS629" s="1233"/>
      <c r="GT629" s="1233"/>
      <c r="GU629" s="1233"/>
      <c r="GV629" s="1233"/>
      <c r="GW629" s="1233"/>
      <c r="GX629" s="1233"/>
      <c r="GY629" s="1233"/>
      <c r="GZ629" s="1233"/>
      <c r="HA629" s="1233"/>
      <c r="HB629" s="1233"/>
      <c r="HC629" s="1233"/>
      <c r="HD629" s="1233"/>
      <c r="HE629" s="1233"/>
      <c r="HF629" s="1233"/>
      <c r="HG629" s="1233"/>
      <c r="HH629" s="1233"/>
      <c r="HI629" s="1233"/>
      <c r="HJ629" s="1233"/>
      <c r="HK629" s="1233"/>
      <c r="HL629" s="1233"/>
      <c r="HM629" s="1233"/>
      <c r="HN629" s="1233"/>
      <c r="HO629" s="1233"/>
    </row>
    <row r="630" spans="32:223" s="325" customFormat="1" x14ac:dyDescent="0.2">
      <c r="AF630" s="932"/>
      <c r="AG630" s="932"/>
      <c r="AH630" s="932"/>
      <c r="AI630" s="932"/>
      <c r="AJ630" s="932"/>
      <c r="AK630" s="932"/>
      <c r="AL630" s="932"/>
      <c r="AM630" s="932"/>
      <c r="AN630" s="932"/>
      <c r="AP630" s="932"/>
      <c r="AQ630" s="932"/>
      <c r="AR630" s="932"/>
      <c r="AS630" s="932"/>
      <c r="AT630" s="932"/>
      <c r="AU630" s="932"/>
      <c r="AV630" s="932"/>
      <c r="AW630" s="932"/>
      <c r="AX630" s="932"/>
      <c r="BA630" s="1253"/>
      <c r="BB630" s="1253"/>
      <c r="BC630" s="1253"/>
      <c r="BE630" s="1233"/>
      <c r="BF630" s="1233"/>
      <c r="BG630" s="1233"/>
      <c r="BH630" s="1233"/>
      <c r="BI630" s="1233"/>
      <c r="BJ630" s="1233"/>
      <c r="BK630" s="1233"/>
      <c r="BL630" s="1233"/>
      <c r="BM630" s="1233"/>
      <c r="BN630" s="1233"/>
      <c r="BO630" s="1233"/>
      <c r="BP630" s="1233"/>
      <c r="BQ630" s="1233"/>
      <c r="BR630" s="1233"/>
      <c r="BS630" s="1233"/>
      <c r="BT630" s="1233"/>
      <c r="BU630" s="1233"/>
      <c r="BV630" s="1233"/>
      <c r="BW630" s="1233"/>
      <c r="BX630" s="1233"/>
      <c r="BY630" s="1233"/>
      <c r="BZ630" s="1233"/>
      <c r="CA630" s="1233"/>
      <c r="CB630" s="1233"/>
      <c r="CC630" s="1233"/>
      <c r="CD630" s="1233"/>
      <c r="CE630" s="1233"/>
      <c r="CF630" s="1233"/>
      <c r="CG630" s="1233"/>
      <c r="CH630" s="1233"/>
      <c r="CI630" s="1233"/>
      <c r="CJ630" s="1233"/>
      <c r="CK630" s="1233"/>
      <c r="CL630" s="1233"/>
      <c r="CM630" s="1233"/>
      <c r="CN630" s="1233"/>
      <c r="CO630" s="1233"/>
      <c r="CP630" s="1233"/>
      <c r="CQ630" s="1233"/>
      <c r="CR630" s="1233"/>
      <c r="CS630" s="1233"/>
      <c r="CT630" s="1233"/>
      <c r="CU630" s="1233"/>
      <c r="CV630" s="1233"/>
      <c r="CW630" s="1233"/>
      <c r="CX630" s="1233"/>
      <c r="CY630" s="1233"/>
      <c r="CZ630" s="1233"/>
      <c r="DA630" s="1233"/>
      <c r="DB630" s="1233"/>
      <c r="DC630" s="1233"/>
      <c r="DD630" s="1233"/>
      <c r="DE630" s="1233"/>
      <c r="DF630" s="1233"/>
      <c r="DG630" s="1233"/>
      <c r="DH630" s="1233"/>
      <c r="DI630" s="1233"/>
      <c r="DJ630" s="1233"/>
      <c r="DK630" s="1233"/>
      <c r="DL630" s="1233"/>
      <c r="DM630" s="1233"/>
      <c r="DN630" s="1233"/>
      <c r="DO630" s="1233"/>
      <c r="DP630" s="1233"/>
      <c r="DQ630" s="1233"/>
      <c r="DR630" s="1233"/>
      <c r="DS630" s="1233"/>
      <c r="DT630" s="1233"/>
      <c r="DU630" s="1233"/>
      <c r="DV630" s="1233"/>
      <c r="DW630" s="1233"/>
      <c r="DX630" s="1233"/>
      <c r="DY630" s="1233"/>
      <c r="DZ630" s="1233"/>
      <c r="EA630" s="1233"/>
      <c r="EB630" s="1233"/>
      <c r="EC630" s="1233"/>
      <c r="ED630" s="1233"/>
      <c r="EE630" s="1233"/>
      <c r="EF630" s="1233"/>
      <c r="EG630" s="1233"/>
      <c r="EH630" s="1253"/>
      <c r="EI630" s="1253"/>
      <c r="EJ630" s="1253"/>
      <c r="EK630" s="1253"/>
      <c r="EM630" s="1233"/>
      <c r="EN630" s="1233"/>
      <c r="EO630" s="1233"/>
      <c r="EP630" s="1233"/>
      <c r="EQ630" s="1233"/>
      <c r="ER630" s="1233"/>
      <c r="ES630" s="1233"/>
      <c r="ET630" s="1233"/>
      <c r="EU630" s="1233"/>
      <c r="EV630" s="1233"/>
      <c r="EW630" s="1233"/>
      <c r="EX630" s="1233"/>
      <c r="EY630" s="1233"/>
      <c r="EZ630" s="1233"/>
      <c r="FA630" s="1233"/>
      <c r="FB630" s="1233"/>
      <c r="FC630" s="1233"/>
      <c r="FD630" s="1233"/>
      <c r="FE630" s="1233"/>
      <c r="FF630" s="1233"/>
      <c r="FG630" s="1233"/>
      <c r="FH630" s="1233"/>
      <c r="FI630" s="1233"/>
      <c r="FJ630" s="1233"/>
      <c r="FK630" s="1233"/>
      <c r="FL630" s="1233"/>
      <c r="FM630" s="1233"/>
      <c r="FN630" s="1233"/>
      <c r="FO630" s="1233"/>
      <c r="FP630" s="1233"/>
      <c r="FQ630" s="1233"/>
      <c r="FR630" s="1233"/>
      <c r="FS630" s="1233"/>
      <c r="FT630" s="1233"/>
      <c r="FU630" s="1233"/>
      <c r="FV630" s="1233"/>
      <c r="FW630" s="1233"/>
      <c r="FX630" s="1233"/>
      <c r="FY630" s="1233"/>
      <c r="FZ630" s="1233"/>
      <c r="GA630" s="1233"/>
      <c r="GB630" s="1233"/>
      <c r="GC630" s="1233"/>
      <c r="GD630" s="1233"/>
      <c r="GE630" s="1233"/>
      <c r="GF630" s="1233"/>
      <c r="GG630" s="1233"/>
      <c r="GH630" s="1233"/>
      <c r="GI630" s="1233"/>
      <c r="GJ630" s="1233"/>
      <c r="GK630" s="1233"/>
      <c r="GL630" s="1233"/>
      <c r="GM630" s="1233"/>
      <c r="GN630" s="1233"/>
      <c r="GO630" s="1233"/>
      <c r="GP630" s="1233"/>
      <c r="GQ630" s="1233"/>
      <c r="GR630" s="1233"/>
      <c r="GS630" s="1233"/>
      <c r="GT630" s="1233"/>
      <c r="GU630" s="1233"/>
      <c r="GV630" s="1233"/>
      <c r="GW630" s="1233"/>
      <c r="GX630" s="1233"/>
      <c r="GY630" s="1233"/>
      <c r="GZ630" s="1233"/>
      <c r="HA630" s="1233"/>
      <c r="HB630" s="1233"/>
      <c r="HC630" s="1233"/>
      <c r="HD630" s="1233"/>
      <c r="HE630" s="1233"/>
      <c r="HF630" s="1233"/>
      <c r="HG630" s="1233"/>
      <c r="HH630" s="1233"/>
      <c r="HI630" s="1233"/>
      <c r="HJ630" s="1233"/>
      <c r="HK630" s="1233"/>
      <c r="HL630" s="1233"/>
      <c r="HM630" s="1233"/>
      <c r="HN630" s="1233"/>
      <c r="HO630" s="1233"/>
    </row>
    <row r="631" spans="32:223" s="325" customFormat="1" x14ac:dyDescent="0.2">
      <c r="AF631" s="932"/>
      <c r="AG631" s="932"/>
      <c r="AH631" s="932"/>
      <c r="AI631" s="932"/>
      <c r="AJ631" s="932"/>
      <c r="AK631" s="932"/>
      <c r="AL631" s="932"/>
      <c r="AM631" s="932"/>
      <c r="AN631" s="932"/>
      <c r="AP631" s="932"/>
      <c r="AQ631" s="932"/>
      <c r="AR631" s="932"/>
      <c r="AS631" s="932"/>
      <c r="AT631" s="932"/>
      <c r="AU631" s="932"/>
      <c r="AV631" s="932"/>
      <c r="AW631" s="932"/>
      <c r="AX631" s="932"/>
      <c r="BA631" s="1253"/>
      <c r="BB631" s="1253"/>
      <c r="BC631" s="1253"/>
      <c r="BE631" s="1233"/>
      <c r="BF631" s="1233"/>
      <c r="BG631" s="1233"/>
      <c r="BH631" s="1233"/>
      <c r="BI631" s="1233"/>
      <c r="BJ631" s="1233"/>
      <c r="BK631" s="1233"/>
      <c r="BL631" s="1233"/>
      <c r="BM631" s="1233"/>
      <c r="BN631" s="1233"/>
      <c r="BO631" s="1233"/>
      <c r="BP631" s="1233"/>
      <c r="BQ631" s="1233"/>
      <c r="BR631" s="1233"/>
      <c r="BS631" s="1233"/>
      <c r="BT631" s="1233"/>
      <c r="BU631" s="1233"/>
      <c r="BV631" s="1233"/>
      <c r="BW631" s="1233"/>
      <c r="BX631" s="1233"/>
      <c r="BY631" s="1233"/>
      <c r="BZ631" s="1233"/>
      <c r="CA631" s="1233"/>
      <c r="CB631" s="1233"/>
      <c r="CC631" s="1233"/>
      <c r="CD631" s="1233"/>
      <c r="CE631" s="1233"/>
      <c r="CF631" s="1233"/>
      <c r="CG631" s="1233"/>
      <c r="CH631" s="1233"/>
      <c r="CI631" s="1233"/>
      <c r="CJ631" s="1233"/>
      <c r="CK631" s="1233"/>
      <c r="CL631" s="1233"/>
      <c r="CM631" s="1233"/>
      <c r="CN631" s="1233"/>
      <c r="CO631" s="1233"/>
      <c r="CP631" s="1233"/>
      <c r="CQ631" s="1233"/>
      <c r="CR631" s="1233"/>
      <c r="CS631" s="1233"/>
      <c r="CT631" s="1233"/>
      <c r="CU631" s="1233"/>
      <c r="CV631" s="1233"/>
      <c r="CW631" s="1233"/>
      <c r="CX631" s="1233"/>
      <c r="CY631" s="1233"/>
      <c r="CZ631" s="1233"/>
      <c r="DA631" s="1233"/>
      <c r="DB631" s="1233"/>
      <c r="DC631" s="1233"/>
      <c r="DD631" s="1233"/>
      <c r="DE631" s="1233"/>
      <c r="DF631" s="1233"/>
      <c r="DG631" s="1233"/>
      <c r="DH631" s="1233"/>
      <c r="DI631" s="1233"/>
      <c r="DJ631" s="1233"/>
      <c r="DK631" s="1233"/>
      <c r="DL631" s="1233"/>
      <c r="DM631" s="1233"/>
      <c r="DN631" s="1233"/>
      <c r="DO631" s="1233"/>
      <c r="DP631" s="1233"/>
      <c r="DQ631" s="1233"/>
      <c r="DR631" s="1233"/>
      <c r="DS631" s="1233"/>
      <c r="DT631" s="1233"/>
      <c r="DU631" s="1233"/>
      <c r="DV631" s="1233"/>
      <c r="DW631" s="1233"/>
      <c r="DX631" s="1233"/>
      <c r="DY631" s="1233"/>
      <c r="DZ631" s="1233"/>
      <c r="EA631" s="1233"/>
      <c r="EB631" s="1233"/>
      <c r="EC631" s="1233"/>
      <c r="ED631" s="1233"/>
      <c r="EE631" s="1233"/>
      <c r="EF631" s="1233"/>
      <c r="EG631" s="1233"/>
      <c r="EH631" s="1253"/>
      <c r="EI631" s="1253"/>
      <c r="EJ631" s="1253"/>
      <c r="EK631" s="1253"/>
      <c r="EM631" s="1233"/>
      <c r="EN631" s="1233"/>
      <c r="EO631" s="1233"/>
      <c r="EP631" s="1233"/>
      <c r="EQ631" s="1233"/>
      <c r="ER631" s="1233"/>
      <c r="ES631" s="1233"/>
      <c r="ET631" s="1233"/>
      <c r="EU631" s="1233"/>
      <c r="EV631" s="1233"/>
      <c r="EW631" s="1233"/>
      <c r="EX631" s="1233"/>
      <c r="EY631" s="1233"/>
      <c r="EZ631" s="1233"/>
      <c r="FA631" s="1233"/>
      <c r="FB631" s="1233"/>
      <c r="FC631" s="1233"/>
      <c r="FD631" s="1233"/>
      <c r="FE631" s="1233"/>
      <c r="FF631" s="1233"/>
      <c r="FG631" s="1233"/>
      <c r="FH631" s="1233"/>
      <c r="FI631" s="1233"/>
      <c r="FJ631" s="1233"/>
      <c r="FK631" s="1233"/>
      <c r="FL631" s="1233"/>
      <c r="FM631" s="1233"/>
      <c r="FN631" s="1233"/>
      <c r="FO631" s="1233"/>
      <c r="FP631" s="1233"/>
      <c r="FQ631" s="1233"/>
      <c r="FR631" s="1233"/>
      <c r="FS631" s="1233"/>
      <c r="FT631" s="1233"/>
      <c r="FU631" s="1233"/>
      <c r="FV631" s="1233"/>
      <c r="FW631" s="1233"/>
      <c r="FX631" s="1233"/>
      <c r="FY631" s="1233"/>
      <c r="FZ631" s="1233"/>
      <c r="GA631" s="1233"/>
      <c r="GB631" s="1233"/>
      <c r="GC631" s="1233"/>
      <c r="GD631" s="1233"/>
      <c r="GE631" s="1233"/>
      <c r="GF631" s="1233"/>
      <c r="GG631" s="1233"/>
      <c r="GH631" s="1233"/>
      <c r="GI631" s="1233"/>
      <c r="GJ631" s="1233"/>
      <c r="GK631" s="1233"/>
      <c r="GL631" s="1233"/>
      <c r="GM631" s="1233"/>
      <c r="GN631" s="1233"/>
      <c r="GO631" s="1233"/>
      <c r="GP631" s="1233"/>
      <c r="GQ631" s="1233"/>
      <c r="GR631" s="1233"/>
      <c r="GS631" s="1233"/>
      <c r="GT631" s="1233"/>
      <c r="GU631" s="1233"/>
      <c r="GV631" s="1233"/>
      <c r="GW631" s="1233"/>
      <c r="GX631" s="1233"/>
      <c r="GY631" s="1233"/>
      <c r="GZ631" s="1233"/>
      <c r="HA631" s="1233"/>
      <c r="HB631" s="1233"/>
      <c r="HC631" s="1233"/>
      <c r="HD631" s="1233"/>
      <c r="HE631" s="1233"/>
      <c r="HF631" s="1233"/>
      <c r="HG631" s="1233"/>
      <c r="HH631" s="1233"/>
      <c r="HI631" s="1233"/>
      <c r="HJ631" s="1233"/>
      <c r="HK631" s="1233"/>
      <c r="HL631" s="1233"/>
      <c r="HM631" s="1233"/>
      <c r="HN631" s="1233"/>
      <c r="HO631" s="1233"/>
    </row>
    <row r="632" spans="32:223" s="325" customFormat="1" x14ac:dyDescent="0.2">
      <c r="AF632" s="932"/>
      <c r="AG632" s="932"/>
      <c r="AH632" s="932"/>
      <c r="AI632" s="932"/>
      <c r="AJ632" s="932"/>
      <c r="AK632" s="932"/>
      <c r="AL632" s="932"/>
      <c r="AM632" s="932"/>
      <c r="AN632" s="932"/>
      <c r="AP632" s="932"/>
      <c r="AQ632" s="932"/>
      <c r="AR632" s="932"/>
      <c r="AS632" s="932"/>
      <c r="AT632" s="932"/>
      <c r="AU632" s="932"/>
      <c r="AV632" s="932"/>
      <c r="AW632" s="932"/>
      <c r="AX632" s="932"/>
      <c r="BA632" s="1253"/>
      <c r="BB632" s="1253"/>
      <c r="BC632" s="1253"/>
      <c r="BE632" s="1233"/>
      <c r="BF632" s="1233"/>
      <c r="BG632" s="1233"/>
      <c r="BH632" s="1233"/>
      <c r="BI632" s="1233"/>
      <c r="BJ632" s="1233"/>
      <c r="BK632" s="1233"/>
      <c r="BL632" s="1233"/>
      <c r="BM632" s="1233"/>
      <c r="BN632" s="1233"/>
      <c r="BO632" s="1233"/>
      <c r="BP632" s="1233"/>
      <c r="BQ632" s="1233"/>
      <c r="BR632" s="1233"/>
      <c r="BS632" s="1233"/>
      <c r="BT632" s="1233"/>
      <c r="BU632" s="1233"/>
      <c r="BV632" s="1233"/>
      <c r="BW632" s="1233"/>
      <c r="BX632" s="1233"/>
      <c r="BY632" s="1233"/>
      <c r="BZ632" s="1233"/>
      <c r="CA632" s="1233"/>
      <c r="CB632" s="1233"/>
      <c r="CC632" s="1233"/>
      <c r="CD632" s="1233"/>
      <c r="CE632" s="1233"/>
      <c r="CF632" s="1233"/>
      <c r="CG632" s="1233"/>
      <c r="CH632" s="1233"/>
      <c r="CI632" s="1233"/>
      <c r="CJ632" s="1233"/>
      <c r="CK632" s="1233"/>
      <c r="CL632" s="1233"/>
      <c r="CM632" s="1233"/>
      <c r="CN632" s="1233"/>
      <c r="CO632" s="1233"/>
      <c r="CP632" s="1233"/>
      <c r="CQ632" s="1233"/>
      <c r="CR632" s="1233"/>
      <c r="CS632" s="1233"/>
      <c r="CT632" s="1233"/>
      <c r="CU632" s="1233"/>
      <c r="CV632" s="1233"/>
      <c r="CW632" s="1233"/>
      <c r="CX632" s="1233"/>
      <c r="CY632" s="1233"/>
      <c r="CZ632" s="1233"/>
      <c r="DA632" s="1233"/>
      <c r="DB632" s="1233"/>
      <c r="DC632" s="1233"/>
      <c r="DD632" s="1233"/>
      <c r="DE632" s="1233"/>
      <c r="DF632" s="1233"/>
      <c r="DG632" s="1233"/>
      <c r="DH632" s="1233"/>
      <c r="DI632" s="1233"/>
      <c r="DJ632" s="1233"/>
      <c r="DK632" s="1233"/>
      <c r="DL632" s="1233"/>
      <c r="DM632" s="1233"/>
      <c r="DN632" s="1233"/>
      <c r="DO632" s="1233"/>
      <c r="DP632" s="1233"/>
      <c r="DQ632" s="1233"/>
      <c r="DR632" s="1233"/>
      <c r="DS632" s="1233"/>
      <c r="DT632" s="1233"/>
      <c r="DU632" s="1233"/>
      <c r="DV632" s="1233"/>
      <c r="DW632" s="1233"/>
      <c r="DX632" s="1233"/>
      <c r="DY632" s="1233"/>
      <c r="DZ632" s="1233"/>
      <c r="EA632" s="1233"/>
      <c r="EB632" s="1233"/>
      <c r="EC632" s="1233"/>
      <c r="ED632" s="1233"/>
      <c r="EE632" s="1233"/>
      <c r="EF632" s="1233"/>
      <c r="EG632" s="1233"/>
      <c r="EH632" s="1253"/>
      <c r="EI632" s="1253"/>
      <c r="EJ632" s="1253"/>
      <c r="EK632" s="1253"/>
      <c r="EM632" s="1233"/>
      <c r="EN632" s="1233"/>
      <c r="EO632" s="1233"/>
      <c r="EP632" s="1233"/>
      <c r="EQ632" s="1233"/>
      <c r="ER632" s="1233"/>
      <c r="ES632" s="1233"/>
      <c r="ET632" s="1233"/>
      <c r="EU632" s="1233"/>
      <c r="EV632" s="1233"/>
      <c r="EW632" s="1233"/>
      <c r="EX632" s="1233"/>
      <c r="EY632" s="1233"/>
      <c r="EZ632" s="1233"/>
      <c r="FA632" s="1233"/>
      <c r="FB632" s="1233"/>
      <c r="FC632" s="1233"/>
      <c r="FD632" s="1233"/>
      <c r="FE632" s="1233"/>
      <c r="FF632" s="1233"/>
      <c r="FG632" s="1233"/>
      <c r="FH632" s="1233"/>
      <c r="FI632" s="1233"/>
      <c r="FJ632" s="1233"/>
      <c r="FK632" s="1233"/>
      <c r="FL632" s="1233"/>
      <c r="FM632" s="1233"/>
      <c r="FN632" s="1233"/>
      <c r="FO632" s="1233"/>
      <c r="FP632" s="1233"/>
      <c r="FQ632" s="1233"/>
      <c r="FR632" s="1233"/>
      <c r="FS632" s="1233"/>
      <c r="FT632" s="1233"/>
      <c r="FU632" s="1233"/>
      <c r="FV632" s="1233"/>
      <c r="FW632" s="1233"/>
      <c r="FX632" s="1233"/>
      <c r="FY632" s="1233"/>
      <c r="FZ632" s="1233"/>
      <c r="GA632" s="1233"/>
      <c r="GB632" s="1233"/>
      <c r="GC632" s="1233"/>
      <c r="GD632" s="1233"/>
      <c r="GE632" s="1233"/>
      <c r="GF632" s="1233"/>
      <c r="GG632" s="1233"/>
      <c r="GH632" s="1233"/>
      <c r="GI632" s="1233"/>
      <c r="GJ632" s="1233"/>
      <c r="GK632" s="1233"/>
      <c r="GL632" s="1233"/>
      <c r="GM632" s="1233"/>
      <c r="GN632" s="1233"/>
      <c r="GO632" s="1233"/>
      <c r="GP632" s="1233"/>
      <c r="GQ632" s="1233"/>
      <c r="GR632" s="1233"/>
      <c r="GS632" s="1233"/>
      <c r="GT632" s="1233"/>
      <c r="GU632" s="1233"/>
      <c r="GV632" s="1233"/>
      <c r="GW632" s="1233"/>
      <c r="GX632" s="1233"/>
      <c r="GY632" s="1233"/>
      <c r="GZ632" s="1233"/>
      <c r="HA632" s="1233"/>
      <c r="HB632" s="1233"/>
      <c r="HC632" s="1233"/>
      <c r="HD632" s="1233"/>
      <c r="HE632" s="1233"/>
      <c r="HF632" s="1233"/>
      <c r="HG632" s="1233"/>
      <c r="HH632" s="1233"/>
      <c r="HI632" s="1233"/>
      <c r="HJ632" s="1233"/>
      <c r="HK632" s="1233"/>
      <c r="HL632" s="1233"/>
      <c r="HM632" s="1233"/>
      <c r="HN632" s="1233"/>
      <c r="HO632" s="1233"/>
    </row>
    <row r="633" spans="32:223" s="325" customFormat="1" x14ac:dyDescent="0.2">
      <c r="AF633" s="932"/>
      <c r="AG633" s="932"/>
      <c r="AH633" s="932"/>
      <c r="AI633" s="932"/>
      <c r="AJ633" s="932"/>
      <c r="AK633" s="932"/>
      <c r="AL633" s="932"/>
      <c r="AM633" s="932"/>
      <c r="AN633" s="932"/>
      <c r="AP633" s="932"/>
      <c r="AQ633" s="932"/>
      <c r="AR633" s="932"/>
      <c r="AS633" s="932"/>
      <c r="AT633" s="932"/>
      <c r="AU633" s="932"/>
      <c r="AV633" s="932"/>
      <c r="AW633" s="932"/>
      <c r="AX633" s="932"/>
      <c r="BA633" s="1253"/>
      <c r="BB633" s="1253"/>
      <c r="BC633" s="1253"/>
      <c r="BE633" s="1233"/>
      <c r="BF633" s="1233"/>
      <c r="BG633" s="1233"/>
      <c r="BH633" s="1233"/>
      <c r="BI633" s="1233"/>
      <c r="BJ633" s="1233"/>
      <c r="BK633" s="1233"/>
      <c r="BL633" s="1233"/>
      <c r="BM633" s="1233"/>
      <c r="BN633" s="1233"/>
      <c r="BO633" s="1233"/>
      <c r="BP633" s="1233"/>
      <c r="BQ633" s="1233"/>
      <c r="BR633" s="1233"/>
      <c r="BS633" s="1233"/>
      <c r="BT633" s="1233"/>
      <c r="BU633" s="1233"/>
      <c r="BV633" s="1233"/>
      <c r="BW633" s="1233"/>
      <c r="BX633" s="1233"/>
      <c r="BY633" s="1233"/>
      <c r="BZ633" s="1233"/>
      <c r="CA633" s="1233"/>
      <c r="CB633" s="1233"/>
      <c r="CC633" s="1233"/>
      <c r="CD633" s="1233"/>
      <c r="CE633" s="1233"/>
      <c r="CF633" s="1233"/>
      <c r="CG633" s="1233"/>
      <c r="CH633" s="1233"/>
      <c r="CI633" s="1233"/>
      <c r="CJ633" s="1233"/>
      <c r="CK633" s="1233"/>
      <c r="CL633" s="1233"/>
      <c r="CM633" s="1233"/>
      <c r="CN633" s="1233"/>
      <c r="CO633" s="1233"/>
      <c r="CP633" s="1233"/>
      <c r="CQ633" s="1233"/>
      <c r="CR633" s="1233"/>
      <c r="CS633" s="1233"/>
      <c r="CT633" s="1233"/>
      <c r="CU633" s="1233"/>
      <c r="CV633" s="1233"/>
      <c r="CW633" s="1233"/>
      <c r="CX633" s="1233"/>
      <c r="CY633" s="1233"/>
      <c r="CZ633" s="1233"/>
      <c r="DA633" s="1233"/>
      <c r="DB633" s="1233"/>
      <c r="DC633" s="1233"/>
      <c r="DD633" s="1233"/>
      <c r="DE633" s="1233"/>
      <c r="DF633" s="1233"/>
      <c r="DG633" s="1233"/>
      <c r="DH633" s="1233"/>
      <c r="DI633" s="1233"/>
      <c r="DJ633" s="1233"/>
      <c r="DK633" s="1233"/>
      <c r="DL633" s="1233"/>
      <c r="DM633" s="1233"/>
      <c r="DN633" s="1233"/>
      <c r="DO633" s="1233"/>
      <c r="DP633" s="1233"/>
      <c r="DQ633" s="1233"/>
      <c r="DR633" s="1233"/>
      <c r="DS633" s="1233"/>
      <c r="DT633" s="1233"/>
      <c r="DU633" s="1233"/>
      <c r="DV633" s="1233"/>
      <c r="DW633" s="1233"/>
      <c r="DX633" s="1233"/>
      <c r="DY633" s="1233"/>
      <c r="DZ633" s="1233"/>
      <c r="EA633" s="1233"/>
      <c r="EB633" s="1233"/>
      <c r="EC633" s="1233"/>
      <c r="ED633" s="1233"/>
      <c r="EE633" s="1233"/>
      <c r="EF633" s="1233"/>
      <c r="EG633" s="1233"/>
      <c r="EH633" s="1253"/>
      <c r="EI633" s="1253"/>
      <c r="EJ633" s="1253"/>
      <c r="EK633" s="1253"/>
      <c r="EM633" s="1233"/>
      <c r="EN633" s="1233"/>
      <c r="EO633" s="1233"/>
      <c r="EP633" s="1233"/>
      <c r="EQ633" s="1233"/>
      <c r="ER633" s="1233"/>
      <c r="ES633" s="1233"/>
      <c r="ET633" s="1233"/>
      <c r="EU633" s="1233"/>
      <c r="EV633" s="1233"/>
      <c r="EW633" s="1233"/>
      <c r="EX633" s="1233"/>
      <c r="EY633" s="1233"/>
      <c r="EZ633" s="1233"/>
      <c r="FA633" s="1233"/>
      <c r="FB633" s="1233"/>
      <c r="FC633" s="1233"/>
      <c r="FD633" s="1233"/>
      <c r="FE633" s="1233"/>
      <c r="FF633" s="1233"/>
      <c r="FG633" s="1233"/>
      <c r="FH633" s="1233"/>
      <c r="FI633" s="1233"/>
      <c r="FJ633" s="1233"/>
      <c r="FK633" s="1233"/>
      <c r="FL633" s="1233"/>
      <c r="FM633" s="1233"/>
      <c r="FN633" s="1233"/>
      <c r="FO633" s="1233"/>
      <c r="FP633" s="1233"/>
      <c r="FQ633" s="1233"/>
      <c r="FR633" s="1233"/>
      <c r="FS633" s="1233"/>
      <c r="FT633" s="1233"/>
      <c r="FU633" s="1233"/>
      <c r="FV633" s="1233"/>
      <c r="FW633" s="1233"/>
      <c r="FX633" s="1233"/>
      <c r="FY633" s="1233"/>
      <c r="FZ633" s="1233"/>
      <c r="GA633" s="1233"/>
      <c r="GB633" s="1233"/>
      <c r="GC633" s="1233"/>
      <c r="GD633" s="1233"/>
      <c r="GE633" s="1233"/>
      <c r="GF633" s="1233"/>
      <c r="GG633" s="1233"/>
      <c r="GH633" s="1233"/>
      <c r="GI633" s="1233"/>
      <c r="GJ633" s="1233"/>
      <c r="GK633" s="1233"/>
      <c r="GL633" s="1233"/>
      <c r="GM633" s="1233"/>
      <c r="GN633" s="1233"/>
      <c r="GO633" s="1233"/>
      <c r="GP633" s="1233"/>
      <c r="GQ633" s="1233"/>
      <c r="GR633" s="1233"/>
      <c r="GS633" s="1233"/>
      <c r="GT633" s="1233"/>
      <c r="GU633" s="1233"/>
      <c r="GV633" s="1233"/>
      <c r="GW633" s="1233"/>
      <c r="GX633" s="1233"/>
      <c r="GY633" s="1233"/>
      <c r="GZ633" s="1233"/>
      <c r="HA633" s="1233"/>
      <c r="HB633" s="1233"/>
      <c r="HC633" s="1233"/>
      <c r="HD633" s="1233"/>
      <c r="HE633" s="1233"/>
      <c r="HF633" s="1233"/>
      <c r="HG633" s="1233"/>
      <c r="HH633" s="1233"/>
      <c r="HI633" s="1233"/>
      <c r="HJ633" s="1233"/>
      <c r="HK633" s="1233"/>
      <c r="HL633" s="1233"/>
      <c r="HM633" s="1233"/>
      <c r="HN633" s="1233"/>
      <c r="HO633" s="1233"/>
    </row>
    <row r="634" spans="32:223" s="325" customFormat="1" x14ac:dyDescent="0.2">
      <c r="AF634" s="932"/>
      <c r="AG634" s="932"/>
      <c r="AH634" s="932"/>
      <c r="AI634" s="932"/>
      <c r="AJ634" s="932"/>
      <c r="AK634" s="932"/>
      <c r="AL634" s="932"/>
      <c r="AM634" s="932"/>
      <c r="AN634" s="932"/>
      <c r="AP634" s="932"/>
      <c r="AQ634" s="932"/>
      <c r="AR634" s="932"/>
      <c r="AS634" s="932"/>
      <c r="AT634" s="932"/>
      <c r="AU634" s="932"/>
      <c r="AV634" s="932"/>
      <c r="AW634" s="932"/>
      <c r="AX634" s="932"/>
      <c r="BA634" s="1253"/>
      <c r="BB634" s="1253"/>
      <c r="BC634" s="1253"/>
      <c r="BE634" s="1233"/>
      <c r="BF634" s="1233"/>
      <c r="BG634" s="1233"/>
      <c r="BH634" s="1233"/>
      <c r="BI634" s="1233"/>
      <c r="BJ634" s="1233"/>
      <c r="BK634" s="1233"/>
      <c r="BL634" s="1233"/>
      <c r="BM634" s="1233"/>
      <c r="BN634" s="1233"/>
      <c r="BO634" s="1233"/>
      <c r="BP634" s="1233"/>
      <c r="BQ634" s="1233"/>
      <c r="BR634" s="1233"/>
      <c r="BS634" s="1233"/>
      <c r="BT634" s="1233"/>
      <c r="BU634" s="1233"/>
      <c r="BV634" s="1233"/>
      <c r="BW634" s="1233"/>
      <c r="BX634" s="1233"/>
      <c r="BY634" s="1233"/>
      <c r="BZ634" s="1233"/>
      <c r="CA634" s="1233"/>
      <c r="CB634" s="1233"/>
      <c r="CC634" s="1233"/>
      <c r="CD634" s="1233"/>
      <c r="CE634" s="1233"/>
      <c r="CF634" s="1233"/>
      <c r="CG634" s="1233"/>
      <c r="CH634" s="1233"/>
      <c r="CI634" s="1233"/>
      <c r="CJ634" s="1233"/>
      <c r="CK634" s="1233"/>
      <c r="CL634" s="1233"/>
      <c r="CM634" s="1233"/>
      <c r="CN634" s="1233"/>
      <c r="CO634" s="1233"/>
      <c r="CP634" s="1233"/>
      <c r="CQ634" s="1233"/>
      <c r="CR634" s="1233"/>
      <c r="CS634" s="1233"/>
      <c r="CT634" s="1233"/>
      <c r="CU634" s="1233"/>
      <c r="CV634" s="1233"/>
      <c r="CW634" s="1233"/>
      <c r="CX634" s="1233"/>
      <c r="CY634" s="1233"/>
      <c r="CZ634" s="1233"/>
      <c r="DA634" s="1233"/>
      <c r="DB634" s="1233"/>
      <c r="DC634" s="1233"/>
      <c r="DD634" s="1233"/>
      <c r="DE634" s="1233"/>
      <c r="DF634" s="1233"/>
      <c r="DG634" s="1233"/>
      <c r="DH634" s="1233"/>
      <c r="DI634" s="1233"/>
      <c r="DJ634" s="1233"/>
      <c r="DK634" s="1233"/>
      <c r="DL634" s="1233"/>
      <c r="DM634" s="1233"/>
      <c r="DN634" s="1233"/>
      <c r="DO634" s="1233"/>
      <c r="DP634" s="1233"/>
      <c r="DQ634" s="1233"/>
      <c r="DR634" s="1233"/>
      <c r="DS634" s="1233"/>
      <c r="DT634" s="1233"/>
      <c r="DU634" s="1233"/>
      <c r="DV634" s="1233"/>
      <c r="DW634" s="1233"/>
      <c r="DX634" s="1233"/>
      <c r="DY634" s="1233"/>
      <c r="DZ634" s="1233"/>
      <c r="EA634" s="1233"/>
      <c r="EB634" s="1233"/>
      <c r="EC634" s="1233"/>
      <c r="ED634" s="1233"/>
      <c r="EE634" s="1233"/>
      <c r="EF634" s="1233"/>
      <c r="EG634" s="1233"/>
      <c r="EH634" s="1253"/>
      <c r="EI634" s="1253"/>
      <c r="EJ634" s="1253"/>
      <c r="EK634" s="1253"/>
      <c r="EM634" s="1233"/>
      <c r="EN634" s="1233"/>
      <c r="EO634" s="1233"/>
      <c r="EP634" s="1233"/>
      <c r="EQ634" s="1233"/>
      <c r="ER634" s="1233"/>
      <c r="ES634" s="1233"/>
      <c r="ET634" s="1233"/>
      <c r="EU634" s="1233"/>
      <c r="EV634" s="1233"/>
      <c r="EW634" s="1233"/>
      <c r="EX634" s="1233"/>
      <c r="EY634" s="1233"/>
      <c r="EZ634" s="1233"/>
      <c r="FA634" s="1233"/>
      <c r="FB634" s="1233"/>
      <c r="FC634" s="1233"/>
      <c r="FD634" s="1233"/>
      <c r="FE634" s="1233"/>
      <c r="FF634" s="1233"/>
      <c r="FG634" s="1233"/>
      <c r="FH634" s="1233"/>
      <c r="FI634" s="1233"/>
      <c r="FJ634" s="1233"/>
      <c r="FK634" s="1233"/>
      <c r="FL634" s="1233"/>
      <c r="FM634" s="1233"/>
      <c r="FN634" s="1233"/>
      <c r="FO634" s="1233"/>
      <c r="FP634" s="1233"/>
      <c r="FQ634" s="1233"/>
      <c r="FR634" s="1233"/>
      <c r="FS634" s="1233"/>
      <c r="FT634" s="1233"/>
      <c r="FU634" s="1233"/>
      <c r="FV634" s="1233"/>
      <c r="FW634" s="1233"/>
      <c r="FX634" s="1233"/>
      <c r="FY634" s="1233"/>
      <c r="FZ634" s="1233"/>
      <c r="GA634" s="1233"/>
      <c r="GB634" s="1233"/>
      <c r="GC634" s="1233"/>
      <c r="GD634" s="1233"/>
      <c r="GE634" s="1233"/>
      <c r="GF634" s="1233"/>
      <c r="GG634" s="1233"/>
      <c r="GH634" s="1233"/>
      <c r="GI634" s="1233"/>
      <c r="GJ634" s="1233"/>
      <c r="GK634" s="1233"/>
      <c r="GL634" s="1233"/>
      <c r="GM634" s="1233"/>
      <c r="GN634" s="1233"/>
      <c r="GO634" s="1233"/>
      <c r="GP634" s="1233"/>
      <c r="GQ634" s="1233"/>
      <c r="GR634" s="1233"/>
      <c r="GS634" s="1233"/>
      <c r="GT634" s="1233"/>
      <c r="GU634" s="1233"/>
      <c r="GV634" s="1233"/>
      <c r="GW634" s="1233"/>
      <c r="GX634" s="1233"/>
      <c r="GY634" s="1233"/>
      <c r="GZ634" s="1233"/>
      <c r="HA634" s="1233"/>
      <c r="HB634" s="1233"/>
      <c r="HC634" s="1233"/>
      <c r="HD634" s="1233"/>
      <c r="HE634" s="1233"/>
      <c r="HF634" s="1233"/>
      <c r="HG634" s="1233"/>
      <c r="HH634" s="1233"/>
      <c r="HI634" s="1233"/>
      <c r="HJ634" s="1233"/>
      <c r="HK634" s="1233"/>
      <c r="HL634" s="1233"/>
      <c r="HM634" s="1233"/>
      <c r="HN634" s="1233"/>
      <c r="HO634" s="1233"/>
    </row>
    <row r="635" spans="32:223" s="325" customFormat="1" x14ac:dyDescent="0.2">
      <c r="AF635" s="932"/>
      <c r="AG635" s="932"/>
      <c r="AH635" s="932"/>
      <c r="AI635" s="932"/>
      <c r="AJ635" s="932"/>
      <c r="AK635" s="932"/>
      <c r="AL635" s="932"/>
      <c r="AM635" s="932"/>
      <c r="AN635" s="932"/>
      <c r="AP635" s="932"/>
      <c r="AQ635" s="932"/>
      <c r="AR635" s="932"/>
      <c r="AS635" s="932"/>
      <c r="AT635" s="932"/>
      <c r="AU635" s="932"/>
      <c r="AV635" s="932"/>
      <c r="AW635" s="932"/>
      <c r="AX635" s="932"/>
      <c r="BA635" s="1253"/>
      <c r="BB635" s="1253"/>
      <c r="BC635" s="1253"/>
      <c r="BE635" s="1233"/>
      <c r="BF635" s="1233"/>
      <c r="BG635" s="1233"/>
      <c r="BH635" s="1233"/>
      <c r="BI635" s="1233"/>
      <c r="BJ635" s="1233"/>
      <c r="BK635" s="1233"/>
      <c r="BL635" s="1233"/>
      <c r="BM635" s="1233"/>
      <c r="BN635" s="1233"/>
      <c r="BO635" s="1233"/>
      <c r="BP635" s="1233"/>
      <c r="BQ635" s="1233"/>
      <c r="BR635" s="1233"/>
      <c r="BS635" s="1233"/>
      <c r="BT635" s="1233"/>
      <c r="BU635" s="1233"/>
      <c r="BV635" s="1233"/>
      <c r="BW635" s="1233"/>
      <c r="BX635" s="1233"/>
      <c r="BY635" s="1233"/>
      <c r="BZ635" s="1233"/>
      <c r="CA635" s="1233"/>
      <c r="CB635" s="1233"/>
      <c r="CC635" s="1233"/>
      <c r="CD635" s="1233"/>
      <c r="CE635" s="1233"/>
      <c r="CF635" s="1233"/>
      <c r="CG635" s="1233"/>
      <c r="CH635" s="1233"/>
      <c r="CI635" s="1233"/>
      <c r="CJ635" s="1233"/>
      <c r="CK635" s="1233"/>
      <c r="CL635" s="1233"/>
      <c r="CM635" s="1233"/>
      <c r="CN635" s="1233"/>
      <c r="CO635" s="1233"/>
      <c r="CP635" s="1233"/>
      <c r="CQ635" s="1233"/>
      <c r="CR635" s="1233"/>
      <c r="CS635" s="1233"/>
      <c r="CT635" s="1233"/>
      <c r="CU635" s="1233"/>
      <c r="CV635" s="1233"/>
      <c r="CW635" s="1233"/>
      <c r="CX635" s="1233"/>
      <c r="CY635" s="1233"/>
      <c r="CZ635" s="1233"/>
      <c r="DA635" s="1233"/>
      <c r="DB635" s="1233"/>
      <c r="DC635" s="1233"/>
      <c r="DD635" s="1233"/>
      <c r="DE635" s="1233"/>
      <c r="DF635" s="1233"/>
      <c r="DG635" s="1233"/>
      <c r="DH635" s="1233"/>
      <c r="DI635" s="1233"/>
      <c r="DJ635" s="1233"/>
      <c r="DK635" s="1233"/>
      <c r="DL635" s="1233"/>
      <c r="DM635" s="1233"/>
      <c r="DN635" s="1233"/>
      <c r="DO635" s="1233"/>
      <c r="DP635" s="1233"/>
      <c r="DQ635" s="1233"/>
      <c r="DR635" s="1233"/>
      <c r="DS635" s="1233"/>
      <c r="DT635" s="1233"/>
      <c r="DU635" s="1233"/>
      <c r="DV635" s="1233"/>
      <c r="DW635" s="1233"/>
      <c r="DX635" s="1233"/>
      <c r="DY635" s="1233"/>
      <c r="DZ635" s="1233"/>
      <c r="EA635" s="1233"/>
      <c r="EB635" s="1233"/>
      <c r="EC635" s="1233"/>
      <c r="ED635" s="1233"/>
      <c r="EE635" s="1233"/>
      <c r="EF635" s="1233"/>
      <c r="EG635" s="1233"/>
      <c r="EH635" s="1253"/>
      <c r="EI635" s="1253"/>
      <c r="EJ635" s="1253"/>
      <c r="EK635" s="1253"/>
      <c r="EM635" s="1233"/>
      <c r="EN635" s="1233"/>
      <c r="EO635" s="1233"/>
      <c r="EP635" s="1233"/>
      <c r="EQ635" s="1233"/>
      <c r="ER635" s="1233"/>
      <c r="ES635" s="1233"/>
      <c r="ET635" s="1233"/>
      <c r="EU635" s="1233"/>
      <c r="EV635" s="1233"/>
      <c r="EW635" s="1233"/>
      <c r="EX635" s="1233"/>
      <c r="EY635" s="1233"/>
      <c r="EZ635" s="1233"/>
      <c r="FA635" s="1233"/>
      <c r="FB635" s="1233"/>
      <c r="FC635" s="1233"/>
      <c r="FD635" s="1233"/>
      <c r="FE635" s="1233"/>
      <c r="FF635" s="1233"/>
      <c r="FG635" s="1233"/>
      <c r="FH635" s="1233"/>
      <c r="FI635" s="1233"/>
      <c r="FJ635" s="1233"/>
      <c r="FK635" s="1233"/>
      <c r="FL635" s="1233"/>
      <c r="FM635" s="1233"/>
      <c r="FN635" s="1233"/>
      <c r="FO635" s="1233"/>
      <c r="FP635" s="1233"/>
      <c r="FQ635" s="1233"/>
      <c r="FR635" s="1233"/>
      <c r="FS635" s="1233"/>
      <c r="FT635" s="1233"/>
      <c r="FU635" s="1233"/>
      <c r="FV635" s="1233"/>
      <c r="FW635" s="1233"/>
      <c r="FX635" s="1233"/>
      <c r="FY635" s="1233"/>
      <c r="FZ635" s="1233"/>
      <c r="GA635" s="1233"/>
      <c r="GB635" s="1233"/>
      <c r="GC635" s="1233"/>
      <c r="GD635" s="1233"/>
      <c r="GE635" s="1233"/>
      <c r="GF635" s="1233"/>
      <c r="GG635" s="1233"/>
      <c r="GH635" s="1233"/>
      <c r="GI635" s="1233"/>
      <c r="GJ635" s="1233"/>
      <c r="GK635" s="1233"/>
      <c r="GL635" s="1233"/>
      <c r="GM635" s="1233"/>
      <c r="GN635" s="1233"/>
      <c r="GO635" s="1233"/>
      <c r="GP635" s="1233"/>
      <c r="GQ635" s="1233"/>
      <c r="GR635" s="1233"/>
      <c r="GS635" s="1233"/>
      <c r="GT635" s="1233"/>
      <c r="GU635" s="1233"/>
      <c r="GV635" s="1233"/>
      <c r="GW635" s="1233"/>
      <c r="GX635" s="1233"/>
      <c r="GY635" s="1233"/>
      <c r="GZ635" s="1233"/>
      <c r="HA635" s="1233"/>
      <c r="HB635" s="1233"/>
      <c r="HC635" s="1233"/>
      <c r="HD635" s="1233"/>
      <c r="HE635" s="1233"/>
      <c r="HF635" s="1233"/>
      <c r="HG635" s="1233"/>
      <c r="HH635" s="1233"/>
      <c r="HI635" s="1233"/>
      <c r="HJ635" s="1233"/>
      <c r="HK635" s="1233"/>
      <c r="HL635" s="1233"/>
      <c r="HM635" s="1233"/>
      <c r="HN635" s="1233"/>
      <c r="HO635" s="1233"/>
    </row>
    <row r="636" spans="32:223" s="325" customFormat="1" x14ac:dyDescent="0.2">
      <c r="AF636" s="932"/>
      <c r="AG636" s="932"/>
      <c r="AH636" s="932"/>
      <c r="AI636" s="932"/>
      <c r="AJ636" s="932"/>
      <c r="AK636" s="932"/>
      <c r="AL636" s="932"/>
      <c r="AM636" s="932"/>
      <c r="AN636" s="932"/>
      <c r="AP636" s="932"/>
      <c r="AQ636" s="932"/>
      <c r="AR636" s="932"/>
      <c r="AS636" s="932"/>
      <c r="AT636" s="932"/>
      <c r="AU636" s="932"/>
      <c r="AV636" s="932"/>
      <c r="AW636" s="932"/>
      <c r="AX636" s="932"/>
      <c r="BA636" s="1253"/>
      <c r="BB636" s="1253"/>
      <c r="BC636" s="1253"/>
      <c r="BE636" s="1233"/>
      <c r="BF636" s="1233"/>
      <c r="BG636" s="1233"/>
      <c r="BH636" s="1233"/>
      <c r="BI636" s="1233"/>
      <c r="BJ636" s="1233"/>
      <c r="BK636" s="1233"/>
      <c r="BL636" s="1233"/>
      <c r="BM636" s="1233"/>
      <c r="BN636" s="1233"/>
      <c r="BO636" s="1233"/>
      <c r="BP636" s="1233"/>
      <c r="BQ636" s="1233"/>
      <c r="BR636" s="1233"/>
      <c r="BS636" s="1233"/>
      <c r="BT636" s="1233"/>
      <c r="BU636" s="1233"/>
      <c r="BV636" s="1233"/>
      <c r="BW636" s="1233"/>
      <c r="BX636" s="1233"/>
      <c r="BY636" s="1233"/>
      <c r="BZ636" s="1233"/>
      <c r="CA636" s="1233"/>
      <c r="CB636" s="1233"/>
      <c r="CC636" s="1233"/>
      <c r="CD636" s="1233"/>
      <c r="CE636" s="1233"/>
      <c r="CF636" s="1233"/>
      <c r="CG636" s="1233"/>
      <c r="CH636" s="1233"/>
      <c r="CI636" s="1233"/>
      <c r="CJ636" s="1233"/>
      <c r="CK636" s="1233"/>
      <c r="CL636" s="1233"/>
      <c r="CM636" s="1233"/>
      <c r="CN636" s="1233"/>
      <c r="CO636" s="1233"/>
      <c r="CP636" s="1233"/>
      <c r="CQ636" s="1233"/>
      <c r="CR636" s="1233"/>
      <c r="CS636" s="1233"/>
      <c r="CT636" s="1233"/>
      <c r="CU636" s="1233"/>
      <c r="CV636" s="1233"/>
      <c r="CW636" s="1233"/>
      <c r="CX636" s="1233"/>
      <c r="CY636" s="1233"/>
      <c r="CZ636" s="1233"/>
      <c r="DA636" s="1233"/>
      <c r="DB636" s="1233"/>
      <c r="DC636" s="1233"/>
      <c r="DD636" s="1233"/>
      <c r="DE636" s="1233"/>
      <c r="DF636" s="1233"/>
      <c r="DG636" s="1233"/>
      <c r="DH636" s="1233"/>
      <c r="DI636" s="1233"/>
      <c r="DJ636" s="1233"/>
      <c r="DK636" s="1233"/>
      <c r="DL636" s="1233"/>
      <c r="DM636" s="1233"/>
      <c r="DN636" s="1233"/>
      <c r="DO636" s="1233"/>
      <c r="DP636" s="1233"/>
      <c r="DQ636" s="1233"/>
      <c r="DR636" s="1233"/>
      <c r="DS636" s="1233"/>
      <c r="DT636" s="1233"/>
      <c r="DU636" s="1233"/>
      <c r="DV636" s="1233"/>
      <c r="DW636" s="1233"/>
      <c r="DX636" s="1233"/>
      <c r="DY636" s="1233"/>
      <c r="DZ636" s="1233"/>
      <c r="EA636" s="1233"/>
      <c r="EB636" s="1233"/>
      <c r="EC636" s="1233"/>
      <c r="ED636" s="1233"/>
      <c r="EE636" s="1233"/>
      <c r="EF636" s="1233"/>
      <c r="EG636" s="1233"/>
      <c r="EH636" s="1253"/>
      <c r="EI636" s="1253"/>
      <c r="EJ636" s="1253"/>
      <c r="EK636" s="1253"/>
      <c r="EM636" s="1233"/>
      <c r="EN636" s="1233"/>
      <c r="EO636" s="1233"/>
      <c r="EP636" s="1233"/>
      <c r="EQ636" s="1233"/>
      <c r="ER636" s="1233"/>
      <c r="ES636" s="1233"/>
      <c r="ET636" s="1233"/>
      <c r="EU636" s="1233"/>
      <c r="EV636" s="1233"/>
      <c r="EW636" s="1233"/>
      <c r="EX636" s="1233"/>
      <c r="EY636" s="1233"/>
      <c r="EZ636" s="1233"/>
      <c r="FA636" s="1233"/>
      <c r="FB636" s="1233"/>
      <c r="FC636" s="1233"/>
      <c r="FD636" s="1233"/>
      <c r="FE636" s="1233"/>
      <c r="FF636" s="1233"/>
      <c r="FG636" s="1233"/>
      <c r="FH636" s="1233"/>
      <c r="FI636" s="1233"/>
      <c r="FJ636" s="1233"/>
      <c r="FK636" s="1233"/>
      <c r="FL636" s="1233"/>
      <c r="FM636" s="1233"/>
      <c r="FN636" s="1233"/>
      <c r="FO636" s="1233"/>
      <c r="FP636" s="1233"/>
      <c r="FQ636" s="1233"/>
      <c r="FR636" s="1233"/>
      <c r="FS636" s="1233"/>
      <c r="FT636" s="1233"/>
      <c r="FU636" s="1233"/>
      <c r="FV636" s="1233"/>
      <c r="FW636" s="1233"/>
      <c r="FX636" s="1233"/>
      <c r="FY636" s="1233"/>
      <c r="FZ636" s="1233"/>
      <c r="GA636" s="1233"/>
      <c r="GB636" s="1233"/>
      <c r="GC636" s="1233"/>
      <c r="GD636" s="1233"/>
      <c r="GE636" s="1233"/>
      <c r="GF636" s="1233"/>
      <c r="GG636" s="1233"/>
      <c r="GH636" s="1233"/>
      <c r="GI636" s="1233"/>
      <c r="GJ636" s="1233"/>
      <c r="GK636" s="1233"/>
      <c r="GL636" s="1233"/>
      <c r="GM636" s="1233"/>
      <c r="GN636" s="1233"/>
      <c r="GO636" s="1233"/>
      <c r="GP636" s="1233"/>
      <c r="GQ636" s="1233"/>
      <c r="GR636" s="1233"/>
      <c r="GS636" s="1233"/>
      <c r="GT636" s="1233"/>
      <c r="GU636" s="1233"/>
      <c r="GV636" s="1233"/>
      <c r="GW636" s="1233"/>
      <c r="GX636" s="1233"/>
      <c r="GY636" s="1233"/>
      <c r="GZ636" s="1233"/>
      <c r="HA636" s="1233"/>
      <c r="HB636" s="1233"/>
      <c r="HC636" s="1233"/>
      <c r="HD636" s="1233"/>
      <c r="HE636" s="1233"/>
      <c r="HF636" s="1233"/>
      <c r="HG636" s="1233"/>
      <c r="HH636" s="1233"/>
      <c r="HI636" s="1233"/>
      <c r="HJ636" s="1233"/>
      <c r="HK636" s="1233"/>
      <c r="HL636" s="1233"/>
      <c r="HM636" s="1233"/>
      <c r="HN636" s="1233"/>
      <c r="HO636" s="1233"/>
    </row>
    <row r="637" spans="32:223" s="325" customFormat="1" x14ac:dyDescent="0.2">
      <c r="AF637" s="932"/>
      <c r="AG637" s="932"/>
      <c r="AH637" s="932"/>
      <c r="AI637" s="932"/>
      <c r="AJ637" s="932"/>
      <c r="AK637" s="932"/>
      <c r="AL637" s="932"/>
      <c r="AM637" s="932"/>
      <c r="AN637" s="932"/>
      <c r="AP637" s="932"/>
      <c r="AQ637" s="932"/>
      <c r="AR637" s="932"/>
      <c r="AS637" s="932"/>
      <c r="AT637" s="932"/>
      <c r="AU637" s="932"/>
      <c r="AV637" s="932"/>
      <c r="AW637" s="932"/>
      <c r="AX637" s="932"/>
      <c r="BA637" s="1253"/>
      <c r="BB637" s="1253"/>
      <c r="BC637" s="1253"/>
      <c r="BE637" s="1233"/>
      <c r="BF637" s="1233"/>
      <c r="BG637" s="1233"/>
      <c r="BH637" s="1233"/>
      <c r="BI637" s="1233"/>
      <c r="BJ637" s="1233"/>
      <c r="BK637" s="1233"/>
      <c r="BL637" s="1233"/>
      <c r="BM637" s="1233"/>
      <c r="BN637" s="1233"/>
      <c r="BO637" s="1233"/>
      <c r="BP637" s="1233"/>
      <c r="BQ637" s="1233"/>
      <c r="BR637" s="1233"/>
      <c r="BS637" s="1233"/>
      <c r="BT637" s="1233"/>
      <c r="BU637" s="1233"/>
      <c r="BV637" s="1233"/>
      <c r="BW637" s="1233"/>
      <c r="BX637" s="1233"/>
      <c r="BY637" s="1233"/>
      <c r="BZ637" s="1233"/>
      <c r="CA637" s="1233"/>
      <c r="CB637" s="1233"/>
      <c r="CC637" s="1233"/>
      <c r="CD637" s="1233"/>
      <c r="CE637" s="1233"/>
      <c r="CF637" s="1233"/>
      <c r="CG637" s="1233"/>
      <c r="CH637" s="1233"/>
      <c r="CI637" s="1233"/>
      <c r="CJ637" s="1233"/>
      <c r="CK637" s="1233"/>
      <c r="CL637" s="1233"/>
      <c r="CM637" s="1233"/>
      <c r="CN637" s="1233"/>
      <c r="CO637" s="1233"/>
      <c r="CP637" s="1233"/>
      <c r="CQ637" s="1233"/>
      <c r="CR637" s="1233"/>
      <c r="CS637" s="1233"/>
      <c r="CT637" s="1233"/>
      <c r="CU637" s="1233"/>
      <c r="CV637" s="1233"/>
      <c r="CW637" s="1233"/>
      <c r="CX637" s="1233"/>
      <c r="CY637" s="1233"/>
      <c r="CZ637" s="1233"/>
      <c r="DA637" s="1233"/>
      <c r="DB637" s="1233"/>
      <c r="DC637" s="1233"/>
      <c r="DD637" s="1233"/>
      <c r="DE637" s="1233"/>
      <c r="DF637" s="1233"/>
      <c r="DG637" s="1233"/>
      <c r="DH637" s="1233"/>
      <c r="DI637" s="1233"/>
      <c r="DJ637" s="1233"/>
      <c r="DK637" s="1233"/>
      <c r="DL637" s="1233"/>
      <c r="DM637" s="1233"/>
      <c r="DN637" s="1233"/>
      <c r="DO637" s="1233"/>
      <c r="DP637" s="1233"/>
      <c r="DQ637" s="1233"/>
      <c r="DR637" s="1233"/>
      <c r="DS637" s="1233"/>
      <c r="DT637" s="1233"/>
      <c r="DU637" s="1233"/>
      <c r="DV637" s="1233"/>
      <c r="DW637" s="1233"/>
      <c r="DX637" s="1233"/>
      <c r="DY637" s="1233"/>
      <c r="DZ637" s="1233"/>
      <c r="EA637" s="1233"/>
      <c r="EB637" s="1233"/>
      <c r="EC637" s="1233"/>
      <c r="ED637" s="1233"/>
      <c r="EE637" s="1233"/>
      <c r="EF637" s="1233"/>
      <c r="EG637" s="1233"/>
      <c r="EH637" s="1253"/>
      <c r="EI637" s="1253"/>
      <c r="EJ637" s="1253"/>
      <c r="EK637" s="1253"/>
      <c r="EM637" s="1233"/>
      <c r="EN637" s="1233"/>
      <c r="EO637" s="1233"/>
      <c r="EP637" s="1233"/>
      <c r="EQ637" s="1233"/>
      <c r="ER637" s="1233"/>
      <c r="ES637" s="1233"/>
      <c r="ET637" s="1233"/>
      <c r="EU637" s="1233"/>
      <c r="EV637" s="1233"/>
      <c r="EW637" s="1233"/>
      <c r="EX637" s="1233"/>
      <c r="EY637" s="1233"/>
      <c r="EZ637" s="1233"/>
      <c r="FA637" s="1233"/>
      <c r="FB637" s="1233"/>
      <c r="FC637" s="1233"/>
      <c r="FD637" s="1233"/>
      <c r="FE637" s="1233"/>
      <c r="FF637" s="1233"/>
      <c r="FG637" s="1233"/>
      <c r="FH637" s="1233"/>
      <c r="FI637" s="1233"/>
      <c r="FJ637" s="1233"/>
      <c r="FK637" s="1233"/>
      <c r="FL637" s="1233"/>
      <c r="FM637" s="1233"/>
      <c r="FN637" s="1233"/>
      <c r="FO637" s="1233"/>
      <c r="FP637" s="1233"/>
      <c r="FQ637" s="1233"/>
      <c r="FR637" s="1233"/>
      <c r="FS637" s="1233"/>
      <c r="FT637" s="1233"/>
      <c r="FU637" s="1233"/>
      <c r="FV637" s="1233"/>
      <c r="FW637" s="1233"/>
      <c r="FX637" s="1233"/>
      <c r="FY637" s="1233"/>
      <c r="FZ637" s="1233"/>
      <c r="GA637" s="1233"/>
      <c r="GB637" s="1233"/>
      <c r="GC637" s="1233"/>
      <c r="GD637" s="1233"/>
      <c r="GE637" s="1233"/>
      <c r="GF637" s="1233"/>
      <c r="GG637" s="1233"/>
      <c r="GH637" s="1233"/>
      <c r="GI637" s="1233"/>
      <c r="GJ637" s="1233"/>
      <c r="GK637" s="1233"/>
      <c r="GL637" s="1233"/>
      <c r="GM637" s="1233"/>
      <c r="GN637" s="1233"/>
      <c r="GO637" s="1233"/>
      <c r="GP637" s="1233"/>
      <c r="GQ637" s="1233"/>
      <c r="GR637" s="1233"/>
      <c r="GS637" s="1233"/>
      <c r="GT637" s="1233"/>
      <c r="GU637" s="1233"/>
      <c r="GV637" s="1233"/>
      <c r="GW637" s="1233"/>
      <c r="GX637" s="1233"/>
      <c r="GY637" s="1233"/>
      <c r="GZ637" s="1233"/>
      <c r="HA637" s="1233"/>
      <c r="HB637" s="1233"/>
      <c r="HC637" s="1233"/>
      <c r="HD637" s="1233"/>
      <c r="HE637" s="1233"/>
      <c r="HF637" s="1233"/>
      <c r="HG637" s="1233"/>
      <c r="HH637" s="1233"/>
      <c r="HI637" s="1233"/>
      <c r="HJ637" s="1233"/>
      <c r="HK637" s="1233"/>
      <c r="HL637" s="1233"/>
      <c r="HM637" s="1233"/>
      <c r="HN637" s="1233"/>
      <c r="HO637" s="1233"/>
    </row>
    <row r="638" spans="32:223" s="325" customFormat="1" x14ac:dyDescent="0.2">
      <c r="AF638" s="932"/>
      <c r="AG638" s="932"/>
      <c r="AH638" s="932"/>
      <c r="AI638" s="932"/>
      <c r="AJ638" s="932"/>
      <c r="AK638" s="932"/>
      <c r="AL638" s="932"/>
      <c r="AM638" s="932"/>
      <c r="AN638" s="932"/>
      <c r="AP638" s="932"/>
      <c r="AQ638" s="932"/>
      <c r="AR638" s="932"/>
      <c r="AS638" s="932"/>
      <c r="AT638" s="932"/>
      <c r="AU638" s="932"/>
      <c r="AV638" s="932"/>
      <c r="AW638" s="932"/>
      <c r="AX638" s="932"/>
      <c r="BA638" s="1253"/>
      <c r="BB638" s="1253"/>
      <c r="BC638" s="1253"/>
      <c r="BE638" s="1233"/>
      <c r="BF638" s="1233"/>
      <c r="BG638" s="1233"/>
      <c r="BH638" s="1233"/>
      <c r="BI638" s="1233"/>
      <c r="BJ638" s="1233"/>
      <c r="BK638" s="1233"/>
      <c r="BL638" s="1233"/>
      <c r="BM638" s="1233"/>
      <c r="BN638" s="1233"/>
      <c r="BO638" s="1233"/>
      <c r="BP638" s="1233"/>
      <c r="BQ638" s="1233"/>
      <c r="BR638" s="1233"/>
      <c r="BS638" s="1233"/>
      <c r="BT638" s="1233"/>
      <c r="BU638" s="1233"/>
      <c r="BV638" s="1233"/>
      <c r="BW638" s="1233"/>
      <c r="BX638" s="1233"/>
      <c r="BY638" s="1233"/>
      <c r="BZ638" s="1233"/>
      <c r="CA638" s="1233"/>
      <c r="CB638" s="1233"/>
      <c r="CC638" s="1233"/>
      <c r="CD638" s="1233"/>
      <c r="CE638" s="1233"/>
      <c r="CF638" s="1233"/>
      <c r="CG638" s="1233"/>
      <c r="CH638" s="1233"/>
      <c r="CI638" s="1233"/>
      <c r="CJ638" s="1233"/>
      <c r="CK638" s="1233"/>
      <c r="CL638" s="1233"/>
      <c r="CM638" s="1233"/>
      <c r="CN638" s="1233"/>
      <c r="CO638" s="1233"/>
      <c r="CP638" s="1233"/>
      <c r="CQ638" s="1233"/>
      <c r="CR638" s="1233"/>
      <c r="CS638" s="1233"/>
      <c r="CT638" s="1233"/>
      <c r="CU638" s="1233"/>
      <c r="CV638" s="1233"/>
      <c r="CW638" s="1233"/>
      <c r="CX638" s="1233"/>
      <c r="CY638" s="1233"/>
      <c r="CZ638" s="1233"/>
      <c r="DA638" s="1233"/>
      <c r="DB638" s="1233"/>
      <c r="DC638" s="1233"/>
      <c r="DD638" s="1233"/>
      <c r="DE638" s="1233"/>
      <c r="DF638" s="1233"/>
      <c r="DG638" s="1233"/>
      <c r="DH638" s="1233"/>
      <c r="DI638" s="1233"/>
      <c r="DJ638" s="1233"/>
      <c r="DK638" s="1233"/>
      <c r="DL638" s="1233"/>
      <c r="DM638" s="1233"/>
      <c r="DN638" s="1233"/>
      <c r="DO638" s="1233"/>
      <c r="DP638" s="1233"/>
      <c r="DQ638" s="1233"/>
      <c r="DR638" s="1233"/>
      <c r="DS638" s="1233"/>
      <c r="DT638" s="1233"/>
      <c r="DU638" s="1233"/>
      <c r="DV638" s="1233"/>
      <c r="DW638" s="1233"/>
      <c r="DX638" s="1233"/>
      <c r="DY638" s="1233"/>
      <c r="DZ638" s="1233"/>
      <c r="EA638" s="1233"/>
      <c r="EB638" s="1233"/>
      <c r="EC638" s="1233"/>
      <c r="ED638" s="1233"/>
      <c r="EE638" s="1233"/>
      <c r="EF638" s="1233"/>
      <c r="EG638" s="1233"/>
      <c r="EH638" s="1253"/>
      <c r="EI638" s="1253"/>
      <c r="EJ638" s="1253"/>
      <c r="EK638" s="1253"/>
      <c r="EM638" s="1233"/>
      <c r="EN638" s="1233"/>
      <c r="EO638" s="1233"/>
      <c r="EP638" s="1233"/>
      <c r="EQ638" s="1233"/>
      <c r="ER638" s="1233"/>
      <c r="ES638" s="1233"/>
      <c r="ET638" s="1233"/>
      <c r="EU638" s="1233"/>
      <c r="EV638" s="1233"/>
      <c r="EW638" s="1233"/>
      <c r="EX638" s="1233"/>
      <c r="EY638" s="1233"/>
      <c r="EZ638" s="1233"/>
      <c r="FA638" s="1233"/>
      <c r="FB638" s="1233"/>
      <c r="FC638" s="1233"/>
      <c r="FD638" s="1233"/>
      <c r="FE638" s="1233"/>
      <c r="FF638" s="1233"/>
      <c r="FG638" s="1233"/>
      <c r="FH638" s="1233"/>
      <c r="FI638" s="1233"/>
      <c r="FJ638" s="1233"/>
      <c r="FK638" s="1233"/>
      <c r="FL638" s="1233"/>
      <c r="FM638" s="1233"/>
      <c r="FN638" s="1233"/>
      <c r="FO638" s="1233"/>
      <c r="FP638" s="1233"/>
      <c r="FQ638" s="1233"/>
      <c r="FR638" s="1233"/>
      <c r="FS638" s="1233"/>
      <c r="FT638" s="1233"/>
      <c r="FU638" s="1233"/>
      <c r="FV638" s="1233"/>
      <c r="FW638" s="1233"/>
      <c r="FX638" s="1233"/>
      <c r="FY638" s="1233"/>
      <c r="FZ638" s="1233"/>
      <c r="GA638" s="1233"/>
      <c r="GB638" s="1233"/>
      <c r="GC638" s="1233"/>
      <c r="GD638" s="1233"/>
      <c r="GE638" s="1233"/>
      <c r="GF638" s="1233"/>
      <c r="GG638" s="1233"/>
      <c r="GH638" s="1233"/>
      <c r="GI638" s="1233"/>
      <c r="GJ638" s="1233"/>
      <c r="GK638" s="1233"/>
      <c r="GL638" s="1233"/>
      <c r="GM638" s="1233"/>
      <c r="GN638" s="1233"/>
      <c r="GO638" s="1233"/>
      <c r="GP638" s="1233"/>
      <c r="GQ638" s="1233"/>
      <c r="GR638" s="1233"/>
      <c r="GS638" s="1233"/>
      <c r="GT638" s="1233"/>
      <c r="GU638" s="1233"/>
      <c r="GV638" s="1233"/>
      <c r="GW638" s="1233"/>
      <c r="GX638" s="1233"/>
      <c r="GY638" s="1233"/>
      <c r="GZ638" s="1233"/>
      <c r="HA638" s="1233"/>
      <c r="HB638" s="1233"/>
      <c r="HC638" s="1233"/>
      <c r="HD638" s="1233"/>
      <c r="HE638" s="1233"/>
      <c r="HF638" s="1233"/>
      <c r="HG638" s="1233"/>
      <c r="HH638" s="1233"/>
      <c r="HI638" s="1233"/>
      <c r="HJ638" s="1233"/>
      <c r="HK638" s="1233"/>
      <c r="HL638" s="1233"/>
      <c r="HM638" s="1233"/>
      <c r="HN638" s="1233"/>
      <c r="HO638" s="1233"/>
    </row>
    <row r="639" spans="32:223" s="325" customFormat="1" x14ac:dyDescent="0.2">
      <c r="AF639" s="932"/>
      <c r="AG639" s="932"/>
      <c r="AH639" s="932"/>
      <c r="AI639" s="932"/>
      <c r="AJ639" s="932"/>
      <c r="AK639" s="932"/>
      <c r="AL639" s="932"/>
      <c r="AM639" s="932"/>
      <c r="AN639" s="932"/>
      <c r="AP639" s="932"/>
      <c r="AQ639" s="932"/>
      <c r="AR639" s="932"/>
      <c r="AS639" s="932"/>
      <c r="AT639" s="932"/>
      <c r="AU639" s="932"/>
      <c r="AV639" s="932"/>
      <c r="AW639" s="932"/>
      <c r="AX639" s="932"/>
      <c r="BA639" s="1253"/>
      <c r="BB639" s="1253"/>
      <c r="BC639" s="1253"/>
      <c r="BE639" s="1233"/>
      <c r="BF639" s="1233"/>
      <c r="BG639" s="1233"/>
      <c r="BH639" s="1233"/>
      <c r="BI639" s="1233"/>
      <c r="BJ639" s="1233"/>
      <c r="BK639" s="1233"/>
      <c r="BL639" s="1233"/>
      <c r="BM639" s="1233"/>
      <c r="BN639" s="1233"/>
      <c r="BO639" s="1233"/>
      <c r="BP639" s="1233"/>
      <c r="BQ639" s="1233"/>
      <c r="BR639" s="1233"/>
      <c r="BS639" s="1233"/>
      <c r="BT639" s="1233"/>
      <c r="BU639" s="1233"/>
      <c r="BV639" s="1233"/>
      <c r="BW639" s="1233"/>
      <c r="BX639" s="1233"/>
      <c r="BY639" s="1233"/>
      <c r="BZ639" s="1233"/>
      <c r="CA639" s="1233"/>
      <c r="CB639" s="1233"/>
      <c r="CC639" s="1233"/>
      <c r="CD639" s="1233"/>
      <c r="CE639" s="1233"/>
      <c r="CF639" s="1233"/>
      <c r="CG639" s="1233"/>
      <c r="CH639" s="1233"/>
      <c r="CI639" s="1233"/>
      <c r="CJ639" s="1233"/>
      <c r="CK639" s="1233"/>
      <c r="CL639" s="1233"/>
      <c r="CM639" s="1233"/>
      <c r="CN639" s="1233"/>
      <c r="CO639" s="1233"/>
      <c r="CP639" s="1233"/>
      <c r="CQ639" s="1233"/>
      <c r="CR639" s="1233"/>
      <c r="CS639" s="1233"/>
      <c r="CT639" s="1233"/>
      <c r="CU639" s="1233"/>
      <c r="CV639" s="1233"/>
      <c r="CW639" s="1233"/>
      <c r="CX639" s="1233"/>
      <c r="CY639" s="1233"/>
      <c r="CZ639" s="1233"/>
      <c r="DA639" s="1233"/>
      <c r="DB639" s="1233"/>
      <c r="DC639" s="1233"/>
      <c r="DD639" s="1233"/>
      <c r="DE639" s="1233"/>
      <c r="DF639" s="1233"/>
      <c r="DG639" s="1233"/>
      <c r="DH639" s="1233"/>
      <c r="DI639" s="1233"/>
      <c r="DJ639" s="1233"/>
      <c r="DK639" s="1233"/>
      <c r="DL639" s="1233"/>
      <c r="DM639" s="1233"/>
      <c r="DN639" s="1233"/>
      <c r="DO639" s="1233"/>
      <c r="DP639" s="1233"/>
      <c r="DQ639" s="1233"/>
      <c r="DR639" s="1233"/>
      <c r="DS639" s="1233"/>
      <c r="DT639" s="1233"/>
      <c r="DU639" s="1233"/>
      <c r="DV639" s="1233"/>
      <c r="DW639" s="1233"/>
      <c r="DX639" s="1233"/>
      <c r="DY639" s="1233"/>
      <c r="DZ639" s="1233"/>
      <c r="EA639" s="1233"/>
      <c r="EB639" s="1233"/>
      <c r="EC639" s="1233"/>
      <c r="ED639" s="1233"/>
      <c r="EE639" s="1233"/>
      <c r="EF639" s="1233"/>
      <c r="EG639" s="1233"/>
      <c r="EH639" s="1253"/>
      <c r="EI639" s="1253"/>
      <c r="EJ639" s="1253"/>
      <c r="EK639" s="1253"/>
      <c r="EM639" s="1233"/>
      <c r="EN639" s="1233"/>
      <c r="EO639" s="1233"/>
      <c r="EP639" s="1233"/>
      <c r="EQ639" s="1233"/>
      <c r="ER639" s="1233"/>
      <c r="ES639" s="1233"/>
      <c r="ET639" s="1233"/>
      <c r="EU639" s="1233"/>
      <c r="EV639" s="1233"/>
      <c r="EW639" s="1233"/>
      <c r="EX639" s="1233"/>
      <c r="EY639" s="1233"/>
      <c r="EZ639" s="1233"/>
      <c r="FA639" s="1233"/>
      <c r="FB639" s="1233"/>
      <c r="FC639" s="1233"/>
      <c r="FD639" s="1233"/>
      <c r="FE639" s="1233"/>
      <c r="FF639" s="1233"/>
      <c r="FG639" s="1233"/>
      <c r="FH639" s="1233"/>
      <c r="FI639" s="1233"/>
      <c r="FJ639" s="1233"/>
      <c r="FK639" s="1233"/>
      <c r="FL639" s="1233"/>
      <c r="FM639" s="1233"/>
      <c r="FN639" s="1233"/>
      <c r="FO639" s="1233"/>
      <c r="FP639" s="1233"/>
      <c r="FQ639" s="1233"/>
      <c r="FR639" s="1233"/>
      <c r="FS639" s="1233"/>
      <c r="FT639" s="1233"/>
      <c r="FU639" s="1233"/>
      <c r="FV639" s="1233"/>
      <c r="FW639" s="1233"/>
      <c r="FX639" s="1233"/>
      <c r="FY639" s="1233"/>
      <c r="FZ639" s="1233"/>
      <c r="GA639" s="1233"/>
      <c r="GB639" s="1233"/>
      <c r="GC639" s="1233"/>
      <c r="GD639" s="1233"/>
      <c r="GE639" s="1233"/>
      <c r="GF639" s="1233"/>
      <c r="GG639" s="1233"/>
      <c r="GH639" s="1233"/>
      <c r="GI639" s="1233"/>
      <c r="GJ639" s="1233"/>
      <c r="GK639" s="1233"/>
      <c r="GL639" s="1233"/>
      <c r="GM639" s="1233"/>
      <c r="GN639" s="1233"/>
      <c r="GO639" s="1233"/>
      <c r="GP639" s="1233"/>
      <c r="GQ639" s="1233"/>
      <c r="GR639" s="1233"/>
      <c r="GS639" s="1233"/>
      <c r="GT639" s="1233"/>
      <c r="GU639" s="1233"/>
      <c r="GV639" s="1233"/>
      <c r="GW639" s="1233"/>
      <c r="GX639" s="1233"/>
      <c r="GY639" s="1233"/>
      <c r="GZ639" s="1233"/>
      <c r="HA639" s="1233"/>
      <c r="HB639" s="1233"/>
      <c r="HC639" s="1233"/>
      <c r="HD639" s="1233"/>
      <c r="HE639" s="1233"/>
      <c r="HF639" s="1233"/>
      <c r="HG639" s="1233"/>
      <c r="HH639" s="1233"/>
      <c r="HI639" s="1233"/>
      <c r="HJ639" s="1233"/>
      <c r="HK639" s="1233"/>
      <c r="HL639" s="1233"/>
      <c r="HM639" s="1233"/>
      <c r="HN639" s="1233"/>
      <c r="HO639" s="1233"/>
    </row>
    <row r="640" spans="32:223" s="325" customFormat="1" x14ac:dyDescent="0.2">
      <c r="AF640" s="932"/>
      <c r="AG640" s="932"/>
      <c r="AH640" s="932"/>
      <c r="AI640" s="932"/>
      <c r="AJ640" s="932"/>
      <c r="AK640" s="932"/>
      <c r="AL640" s="932"/>
      <c r="AM640" s="932"/>
      <c r="AN640" s="932"/>
      <c r="AP640" s="932"/>
      <c r="AQ640" s="932"/>
      <c r="AR640" s="932"/>
      <c r="AS640" s="932"/>
      <c r="AT640" s="932"/>
      <c r="AU640" s="932"/>
      <c r="AV640" s="932"/>
      <c r="AW640" s="932"/>
      <c r="AX640" s="932"/>
      <c r="BA640" s="1253"/>
      <c r="BB640" s="1253"/>
      <c r="BC640" s="1253"/>
      <c r="BE640" s="1233"/>
      <c r="BF640" s="1233"/>
      <c r="BG640" s="1233"/>
      <c r="BH640" s="1233"/>
      <c r="BI640" s="1233"/>
      <c r="BJ640" s="1233"/>
      <c r="BK640" s="1233"/>
      <c r="BL640" s="1233"/>
      <c r="BM640" s="1233"/>
      <c r="BN640" s="1233"/>
      <c r="BO640" s="1233"/>
      <c r="BP640" s="1233"/>
      <c r="BQ640" s="1233"/>
      <c r="BR640" s="1233"/>
      <c r="BS640" s="1233"/>
      <c r="BT640" s="1233"/>
      <c r="BU640" s="1233"/>
      <c r="BV640" s="1233"/>
      <c r="BW640" s="1233"/>
      <c r="BX640" s="1233"/>
      <c r="BY640" s="1233"/>
      <c r="BZ640" s="1233"/>
      <c r="CA640" s="1233"/>
      <c r="CB640" s="1233"/>
      <c r="CC640" s="1233"/>
      <c r="CD640" s="1233"/>
      <c r="CE640" s="1233"/>
      <c r="CF640" s="1233"/>
      <c r="CG640" s="1233"/>
      <c r="CH640" s="1233"/>
      <c r="CI640" s="1233"/>
      <c r="CJ640" s="1233"/>
      <c r="CK640" s="1233"/>
      <c r="CL640" s="1233"/>
      <c r="CM640" s="1233"/>
      <c r="CN640" s="1233"/>
      <c r="CO640" s="1233"/>
      <c r="CP640" s="1233"/>
      <c r="CQ640" s="1233"/>
      <c r="CR640" s="1233"/>
      <c r="CS640" s="1233"/>
      <c r="CT640" s="1233"/>
      <c r="CU640" s="1233"/>
      <c r="CV640" s="1233"/>
      <c r="CW640" s="1233"/>
      <c r="CX640" s="1233"/>
      <c r="CY640" s="1233"/>
      <c r="CZ640" s="1233"/>
      <c r="DA640" s="1233"/>
      <c r="DB640" s="1233"/>
      <c r="DC640" s="1233"/>
      <c r="DD640" s="1233"/>
      <c r="DE640" s="1233"/>
      <c r="DF640" s="1233"/>
      <c r="DG640" s="1233"/>
      <c r="DH640" s="1233"/>
      <c r="DI640" s="1233"/>
      <c r="DJ640" s="1233"/>
      <c r="DK640" s="1233"/>
      <c r="DL640" s="1233"/>
      <c r="DM640" s="1233"/>
      <c r="DN640" s="1233"/>
      <c r="DO640" s="1233"/>
      <c r="DP640" s="1233"/>
      <c r="DQ640" s="1233"/>
      <c r="DR640" s="1233"/>
      <c r="DS640" s="1233"/>
      <c r="DT640" s="1233"/>
      <c r="DU640" s="1233"/>
      <c r="DV640" s="1233"/>
      <c r="DW640" s="1233"/>
      <c r="DX640" s="1233"/>
      <c r="DY640" s="1233"/>
      <c r="DZ640" s="1233"/>
      <c r="EA640" s="1233"/>
      <c r="EB640" s="1233"/>
      <c r="EC640" s="1233"/>
      <c r="ED640" s="1233"/>
      <c r="EE640" s="1233"/>
      <c r="EF640" s="1233"/>
      <c r="EG640" s="1233"/>
      <c r="EH640" s="1253"/>
      <c r="EI640" s="1253"/>
      <c r="EJ640" s="1253"/>
      <c r="EK640" s="1253"/>
      <c r="EM640" s="1233"/>
      <c r="EN640" s="1233"/>
      <c r="EO640" s="1233"/>
      <c r="EP640" s="1233"/>
      <c r="EQ640" s="1233"/>
      <c r="ER640" s="1233"/>
      <c r="ES640" s="1233"/>
      <c r="ET640" s="1233"/>
      <c r="EU640" s="1233"/>
      <c r="EV640" s="1233"/>
      <c r="EW640" s="1233"/>
      <c r="EX640" s="1233"/>
      <c r="EY640" s="1233"/>
      <c r="EZ640" s="1233"/>
      <c r="FA640" s="1233"/>
      <c r="FB640" s="1233"/>
      <c r="FC640" s="1233"/>
      <c r="FD640" s="1233"/>
      <c r="FE640" s="1233"/>
      <c r="FF640" s="1233"/>
      <c r="FG640" s="1233"/>
      <c r="FH640" s="1233"/>
      <c r="FI640" s="1233"/>
      <c r="FJ640" s="1233"/>
      <c r="FK640" s="1233"/>
      <c r="FL640" s="1233"/>
      <c r="FM640" s="1233"/>
      <c r="FN640" s="1233"/>
      <c r="FO640" s="1233"/>
      <c r="FP640" s="1233"/>
      <c r="FQ640" s="1233"/>
      <c r="FR640" s="1233"/>
      <c r="FS640" s="1233"/>
      <c r="FT640" s="1233"/>
      <c r="FU640" s="1233"/>
      <c r="FV640" s="1233"/>
      <c r="FW640" s="1233"/>
      <c r="FX640" s="1233"/>
      <c r="FY640" s="1233"/>
      <c r="FZ640" s="1233"/>
      <c r="GA640" s="1233"/>
      <c r="GB640" s="1233"/>
      <c r="GC640" s="1233"/>
      <c r="GD640" s="1233"/>
      <c r="GE640" s="1233"/>
      <c r="GF640" s="1233"/>
      <c r="GG640" s="1233"/>
      <c r="GH640" s="1233"/>
      <c r="GI640" s="1233"/>
      <c r="GJ640" s="1233"/>
      <c r="GK640" s="1233"/>
      <c r="GL640" s="1233"/>
      <c r="GM640" s="1233"/>
      <c r="GN640" s="1233"/>
      <c r="GO640" s="1233"/>
      <c r="GP640" s="1233"/>
      <c r="GQ640" s="1233"/>
      <c r="GR640" s="1233"/>
      <c r="GS640" s="1233"/>
      <c r="GT640" s="1233"/>
      <c r="GU640" s="1233"/>
      <c r="GV640" s="1233"/>
      <c r="GW640" s="1233"/>
      <c r="GX640" s="1233"/>
      <c r="GY640" s="1233"/>
      <c r="GZ640" s="1233"/>
      <c r="HA640" s="1233"/>
      <c r="HB640" s="1233"/>
      <c r="HC640" s="1233"/>
      <c r="HD640" s="1233"/>
      <c r="HE640" s="1233"/>
      <c r="HF640" s="1233"/>
      <c r="HG640" s="1233"/>
      <c r="HH640" s="1233"/>
      <c r="HI640" s="1233"/>
      <c r="HJ640" s="1233"/>
      <c r="HK640" s="1233"/>
      <c r="HL640" s="1233"/>
      <c r="HM640" s="1233"/>
      <c r="HN640" s="1233"/>
      <c r="HO640" s="1233"/>
    </row>
    <row r="641" spans="32:223" s="325" customFormat="1" x14ac:dyDescent="0.2">
      <c r="AF641" s="932"/>
      <c r="AG641" s="932"/>
      <c r="AH641" s="932"/>
      <c r="AI641" s="932"/>
      <c r="AJ641" s="932"/>
      <c r="AK641" s="932"/>
      <c r="AL641" s="932"/>
      <c r="AM641" s="932"/>
      <c r="AN641" s="932"/>
      <c r="AP641" s="932"/>
      <c r="AQ641" s="932"/>
      <c r="AR641" s="932"/>
      <c r="AS641" s="932"/>
      <c r="AT641" s="932"/>
      <c r="AU641" s="932"/>
      <c r="AV641" s="932"/>
      <c r="AW641" s="932"/>
      <c r="AX641" s="932"/>
      <c r="BA641" s="1253"/>
      <c r="BB641" s="1253"/>
      <c r="BC641" s="1253"/>
      <c r="BE641" s="1233"/>
      <c r="BF641" s="1233"/>
      <c r="BG641" s="1233"/>
      <c r="BH641" s="1233"/>
      <c r="BI641" s="1233"/>
      <c r="BJ641" s="1233"/>
      <c r="BK641" s="1233"/>
      <c r="BL641" s="1233"/>
      <c r="BM641" s="1233"/>
      <c r="BN641" s="1233"/>
      <c r="BO641" s="1233"/>
      <c r="BP641" s="1233"/>
      <c r="BQ641" s="1233"/>
      <c r="BR641" s="1233"/>
      <c r="BS641" s="1233"/>
      <c r="BT641" s="1233"/>
      <c r="BU641" s="1233"/>
      <c r="BV641" s="1233"/>
      <c r="BW641" s="1233"/>
      <c r="BX641" s="1233"/>
      <c r="BY641" s="1233"/>
      <c r="BZ641" s="1233"/>
      <c r="CA641" s="1233"/>
      <c r="CB641" s="1233"/>
      <c r="CC641" s="1233"/>
      <c r="CD641" s="1233"/>
      <c r="CE641" s="1233"/>
      <c r="CF641" s="1233"/>
      <c r="CG641" s="1233"/>
      <c r="CH641" s="1233"/>
      <c r="CI641" s="1233"/>
      <c r="CJ641" s="1233"/>
      <c r="CK641" s="1233"/>
      <c r="CL641" s="1233"/>
      <c r="CM641" s="1233"/>
      <c r="CN641" s="1233"/>
      <c r="CO641" s="1233"/>
      <c r="CP641" s="1233"/>
      <c r="CQ641" s="1233"/>
      <c r="CR641" s="1233"/>
      <c r="CS641" s="1233"/>
      <c r="CT641" s="1233"/>
      <c r="CU641" s="1233"/>
      <c r="CV641" s="1233"/>
      <c r="CW641" s="1233"/>
      <c r="CX641" s="1233"/>
      <c r="CY641" s="1233"/>
      <c r="CZ641" s="1233"/>
      <c r="DA641" s="1233"/>
      <c r="DB641" s="1233"/>
      <c r="DC641" s="1233"/>
      <c r="DD641" s="1233"/>
      <c r="DE641" s="1233"/>
      <c r="DF641" s="1233"/>
      <c r="DG641" s="1233"/>
      <c r="DH641" s="1233"/>
      <c r="DI641" s="1233"/>
      <c r="DJ641" s="1233"/>
      <c r="DK641" s="1233"/>
      <c r="DL641" s="1233"/>
      <c r="DM641" s="1233"/>
      <c r="DN641" s="1233"/>
      <c r="DO641" s="1233"/>
      <c r="DP641" s="1233"/>
      <c r="DQ641" s="1233"/>
      <c r="DR641" s="1233"/>
      <c r="DS641" s="1233"/>
      <c r="DT641" s="1233"/>
      <c r="DU641" s="1233"/>
      <c r="DV641" s="1233"/>
      <c r="DW641" s="1233"/>
      <c r="DX641" s="1233"/>
      <c r="DY641" s="1233"/>
      <c r="DZ641" s="1233"/>
      <c r="EA641" s="1233"/>
      <c r="EB641" s="1233"/>
      <c r="EC641" s="1233"/>
      <c r="ED641" s="1233"/>
      <c r="EE641" s="1233"/>
      <c r="EF641" s="1233"/>
      <c r="EG641" s="1233"/>
      <c r="EH641" s="1253"/>
      <c r="EI641" s="1253"/>
      <c r="EJ641" s="1253"/>
      <c r="EK641" s="1253"/>
      <c r="EM641" s="1233"/>
      <c r="EN641" s="1233"/>
      <c r="EO641" s="1233"/>
      <c r="EP641" s="1233"/>
      <c r="EQ641" s="1233"/>
      <c r="ER641" s="1233"/>
      <c r="ES641" s="1233"/>
      <c r="ET641" s="1233"/>
      <c r="EU641" s="1233"/>
      <c r="EV641" s="1233"/>
      <c r="EW641" s="1233"/>
      <c r="EX641" s="1233"/>
      <c r="EY641" s="1233"/>
      <c r="EZ641" s="1233"/>
      <c r="FA641" s="1233"/>
      <c r="FB641" s="1233"/>
      <c r="FC641" s="1233"/>
      <c r="FD641" s="1233"/>
      <c r="FE641" s="1233"/>
      <c r="FF641" s="1233"/>
      <c r="FG641" s="1233"/>
      <c r="FH641" s="1233"/>
      <c r="FI641" s="1233"/>
      <c r="FJ641" s="1233"/>
      <c r="FK641" s="1233"/>
      <c r="FL641" s="1233"/>
      <c r="FM641" s="1233"/>
      <c r="FN641" s="1233"/>
      <c r="FO641" s="1233"/>
      <c r="FP641" s="1233"/>
      <c r="FQ641" s="1233"/>
      <c r="FR641" s="1233"/>
      <c r="FS641" s="1233"/>
      <c r="FT641" s="1233"/>
      <c r="FU641" s="1233"/>
      <c r="FV641" s="1233"/>
      <c r="FW641" s="1233"/>
      <c r="FX641" s="1233"/>
      <c r="FY641" s="1233"/>
      <c r="FZ641" s="1233"/>
      <c r="GA641" s="1233"/>
      <c r="GB641" s="1233"/>
      <c r="GC641" s="1233"/>
      <c r="GD641" s="1233"/>
      <c r="GE641" s="1233"/>
      <c r="GF641" s="1233"/>
      <c r="GG641" s="1233"/>
      <c r="GH641" s="1233"/>
      <c r="GI641" s="1233"/>
      <c r="GJ641" s="1233"/>
      <c r="GK641" s="1233"/>
      <c r="GL641" s="1233"/>
      <c r="GM641" s="1233"/>
      <c r="GN641" s="1233"/>
      <c r="GO641" s="1233"/>
      <c r="GP641" s="1233"/>
      <c r="GQ641" s="1233"/>
      <c r="GR641" s="1233"/>
      <c r="GS641" s="1233"/>
      <c r="GT641" s="1233"/>
      <c r="GU641" s="1233"/>
      <c r="GV641" s="1233"/>
      <c r="GW641" s="1233"/>
      <c r="GX641" s="1233"/>
      <c r="GY641" s="1233"/>
      <c r="GZ641" s="1233"/>
      <c r="HA641" s="1233"/>
      <c r="HB641" s="1233"/>
      <c r="HC641" s="1233"/>
      <c r="HD641" s="1233"/>
      <c r="HE641" s="1233"/>
      <c r="HF641" s="1233"/>
      <c r="HG641" s="1233"/>
      <c r="HH641" s="1233"/>
      <c r="HI641" s="1233"/>
      <c r="HJ641" s="1233"/>
      <c r="HK641" s="1233"/>
      <c r="HL641" s="1233"/>
      <c r="HM641" s="1233"/>
      <c r="HN641" s="1233"/>
      <c r="HO641" s="1233"/>
    </row>
    <row r="642" spans="32:223" s="325" customFormat="1" x14ac:dyDescent="0.2">
      <c r="AF642" s="932"/>
      <c r="AG642" s="932"/>
      <c r="AH642" s="932"/>
      <c r="AI642" s="932"/>
      <c r="AJ642" s="932"/>
      <c r="AK642" s="932"/>
      <c r="AL642" s="932"/>
      <c r="AM642" s="932"/>
      <c r="AN642" s="932"/>
      <c r="AP642" s="932"/>
      <c r="AQ642" s="932"/>
      <c r="AR642" s="932"/>
      <c r="AS642" s="932"/>
      <c r="AT642" s="932"/>
      <c r="AU642" s="932"/>
      <c r="AV642" s="932"/>
      <c r="AW642" s="932"/>
      <c r="AX642" s="932"/>
      <c r="BA642" s="1253"/>
      <c r="BB642" s="1253"/>
      <c r="BC642" s="1253"/>
      <c r="BE642" s="1233"/>
      <c r="BF642" s="1233"/>
      <c r="BG642" s="1233"/>
      <c r="BH642" s="1233"/>
      <c r="BI642" s="1233"/>
      <c r="BJ642" s="1233"/>
      <c r="BK642" s="1233"/>
      <c r="BL642" s="1233"/>
      <c r="BM642" s="1233"/>
      <c r="BN642" s="1233"/>
      <c r="BO642" s="1233"/>
      <c r="BP642" s="1233"/>
      <c r="BQ642" s="1233"/>
      <c r="BR642" s="1233"/>
      <c r="BS642" s="1233"/>
      <c r="BT642" s="1233"/>
      <c r="BU642" s="1233"/>
      <c r="BV642" s="1233"/>
      <c r="BW642" s="1233"/>
      <c r="BX642" s="1233"/>
      <c r="BY642" s="1233"/>
      <c r="BZ642" s="1233"/>
      <c r="CA642" s="1233"/>
      <c r="CB642" s="1233"/>
      <c r="CC642" s="1233"/>
      <c r="CD642" s="1233"/>
      <c r="CE642" s="1233"/>
      <c r="CF642" s="1233"/>
      <c r="CG642" s="1233"/>
      <c r="CH642" s="1233"/>
      <c r="CI642" s="1233"/>
      <c r="CJ642" s="1233"/>
      <c r="CK642" s="1233"/>
      <c r="CL642" s="1233"/>
      <c r="CM642" s="1233"/>
      <c r="CN642" s="1233"/>
      <c r="CO642" s="1233"/>
      <c r="CP642" s="1233"/>
      <c r="CQ642" s="1233"/>
      <c r="CR642" s="1233"/>
      <c r="CS642" s="1233"/>
      <c r="CT642" s="1233"/>
      <c r="CU642" s="1233"/>
      <c r="CV642" s="1233"/>
      <c r="CW642" s="1233"/>
      <c r="CX642" s="1233"/>
      <c r="CY642" s="1233"/>
      <c r="CZ642" s="1233"/>
      <c r="DA642" s="1233"/>
      <c r="DB642" s="1233"/>
      <c r="DC642" s="1233"/>
      <c r="DD642" s="1233"/>
      <c r="DE642" s="1233"/>
      <c r="DF642" s="1233"/>
      <c r="DG642" s="1233"/>
      <c r="DH642" s="1233"/>
      <c r="DI642" s="1233"/>
      <c r="DJ642" s="1233"/>
      <c r="DK642" s="1233"/>
      <c r="DL642" s="1233"/>
      <c r="DM642" s="1233"/>
      <c r="DN642" s="1233"/>
      <c r="DO642" s="1233"/>
      <c r="DP642" s="1233"/>
      <c r="DQ642" s="1233"/>
      <c r="DR642" s="1233"/>
      <c r="DS642" s="1233"/>
      <c r="DT642" s="1233"/>
      <c r="DU642" s="1233"/>
      <c r="DV642" s="1233"/>
      <c r="DW642" s="1233"/>
      <c r="DX642" s="1233"/>
      <c r="DY642" s="1233"/>
      <c r="DZ642" s="1233"/>
      <c r="EA642" s="1233"/>
      <c r="EB642" s="1233"/>
      <c r="EC642" s="1233"/>
      <c r="ED642" s="1233"/>
      <c r="EE642" s="1233"/>
      <c r="EF642" s="1233"/>
      <c r="EG642" s="1233"/>
      <c r="EH642" s="1253"/>
      <c r="EI642" s="1253"/>
      <c r="EJ642" s="1253"/>
      <c r="EK642" s="1253"/>
      <c r="EM642" s="1233"/>
      <c r="EN642" s="1233"/>
      <c r="EO642" s="1233"/>
      <c r="EP642" s="1233"/>
      <c r="EQ642" s="1233"/>
      <c r="ER642" s="1233"/>
      <c r="ES642" s="1233"/>
      <c r="ET642" s="1233"/>
      <c r="EU642" s="1233"/>
      <c r="EV642" s="1233"/>
      <c r="EW642" s="1233"/>
      <c r="EX642" s="1233"/>
      <c r="EY642" s="1233"/>
      <c r="EZ642" s="1233"/>
      <c r="FA642" s="1233"/>
      <c r="FB642" s="1233"/>
      <c r="FC642" s="1233"/>
      <c r="FD642" s="1233"/>
      <c r="FE642" s="1233"/>
      <c r="FF642" s="1233"/>
      <c r="FG642" s="1233"/>
      <c r="FH642" s="1233"/>
      <c r="FI642" s="1233"/>
      <c r="FJ642" s="1233"/>
      <c r="FK642" s="1233"/>
      <c r="FL642" s="1233"/>
      <c r="FM642" s="1233"/>
      <c r="FN642" s="1233"/>
      <c r="FO642" s="1233"/>
      <c r="FP642" s="1233"/>
      <c r="FQ642" s="1233"/>
      <c r="FR642" s="1233"/>
      <c r="FS642" s="1233"/>
      <c r="FT642" s="1233"/>
      <c r="FU642" s="1233"/>
      <c r="FV642" s="1233"/>
      <c r="FW642" s="1233"/>
      <c r="FX642" s="1233"/>
      <c r="FY642" s="1233"/>
      <c r="FZ642" s="1233"/>
      <c r="GA642" s="1233"/>
      <c r="GB642" s="1233"/>
      <c r="GC642" s="1233"/>
      <c r="GD642" s="1233"/>
      <c r="GE642" s="1233"/>
      <c r="GF642" s="1233"/>
      <c r="GG642" s="1233"/>
      <c r="GH642" s="1233"/>
      <c r="GI642" s="1233"/>
      <c r="GJ642" s="1233"/>
      <c r="GK642" s="1233"/>
      <c r="GL642" s="1233"/>
      <c r="GM642" s="1233"/>
      <c r="GN642" s="1233"/>
      <c r="GO642" s="1233"/>
      <c r="GP642" s="1233"/>
      <c r="GQ642" s="1233"/>
      <c r="GR642" s="1233"/>
      <c r="GS642" s="1233"/>
      <c r="GT642" s="1233"/>
      <c r="GU642" s="1233"/>
      <c r="GV642" s="1233"/>
      <c r="GW642" s="1233"/>
      <c r="GX642" s="1233"/>
      <c r="GY642" s="1233"/>
      <c r="GZ642" s="1233"/>
      <c r="HA642" s="1233"/>
      <c r="HB642" s="1233"/>
      <c r="HC642" s="1233"/>
      <c r="HD642" s="1233"/>
      <c r="HE642" s="1233"/>
      <c r="HF642" s="1233"/>
      <c r="HG642" s="1233"/>
      <c r="HH642" s="1233"/>
      <c r="HI642" s="1233"/>
      <c r="HJ642" s="1233"/>
      <c r="HK642" s="1233"/>
      <c r="HL642" s="1233"/>
      <c r="HM642" s="1233"/>
      <c r="HN642" s="1233"/>
      <c r="HO642" s="1233"/>
    </row>
    <row r="643" spans="32:223" s="325" customFormat="1" x14ac:dyDescent="0.2">
      <c r="AF643" s="932"/>
      <c r="AG643" s="932"/>
      <c r="AH643" s="932"/>
      <c r="AI643" s="932"/>
      <c r="AJ643" s="932"/>
      <c r="AK643" s="932"/>
      <c r="AL643" s="932"/>
      <c r="AM643" s="932"/>
      <c r="AN643" s="932"/>
      <c r="AP643" s="932"/>
      <c r="AQ643" s="932"/>
      <c r="AR643" s="932"/>
      <c r="AS643" s="932"/>
      <c r="AT643" s="932"/>
      <c r="AU643" s="932"/>
      <c r="AV643" s="932"/>
      <c r="AW643" s="932"/>
      <c r="AX643" s="932"/>
      <c r="BA643" s="1253"/>
      <c r="BB643" s="1253"/>
      <c r="BC643" s="1253"/>
      <c r="BE643" s="1233"/>
      <c r="BF643" s="1233"/>
      <c r="BG643" s="1233"/>
      <c r="BH643" s="1233"/>
      <c r="BI643" s="1233"/>
      <c r="BJ643" s="1233"/>
      <c r="BK643" s="1233"/>
      <c r="BL643" s="1233"/>
      <c r="BM643" s="1233"/>
      <c r="BN643" s="1233"/>
      <c r="BO643" s="1233"/>
      <c r="BP643" s="1233"/>
      <c r="BQ643" s="1233"/>
      <c r="BR643" s="1233"/>
      <c r="BS643" s="1233"/>
      <c r="BT643" s="1233"/>
      <c r="BU643" s="1233"/>
      <c r="BV643" s="1233"/>
      <c r="BW643" s="1233"/>
      <c r="BX643" s="1233"/>
      <c r="BY643" s="1233"/>
      <c r="BZ643" s="1233"/>
      <c r="CA643" s="1233"/>
      <c r="CB643" s="1233"/>
      <c r="CC643" s="1233"/>
      <c r="CD643" s="1233"/>
      <c r="CE643" s="1233"/>
      <c r="CF643" s="1233"/>
      <c r="CG643" s="1233"/>
      <c r="CH643" s="1233"/>
      <c r="CI643" s="1233"/>
      <c r="CJ643" s="1233"/>
      <c r="CK643" s="1233"/>
      <c r="CL643" s="1233"/>
      <c r="CM643" s="1233"/>
      <c r="CN643" s="1233"/>
      <c r="CO643" s="1233"/>
      <c r="CP643" s="1233"/>
      <c r="CQ643" s="1233"/>
      <c r="CR643" s="1233"/>
      <c r="CS643" s="1233"/>
      <c r="CT643" s="1233"/>
      <c r="CU643" s="1233"/>
      <c r="CV643" s="1233"/>
      <c r="CW643" s="1233"/>
      <c r="CX643" s="1233"/>
      <c r="CY643" s="1233"/>
      <c r="CZ643" s="1233"/>
      <c r="DA643" s="1233"/>
      <c r="DB643" s="1233"/>
      <c r="DC643" s="1233"/>
      <c r="DD643" s="1233"/>
      <c r="DE643" s="1233"/>
      <c r="DF643" s="1233"/>
      <c r="DG643" s="1233"/>
      <c r="DH643" s="1233"/>
      <c r="DI643" s="1233"/>
      <c r="DJ643" s="1233"/>
      <c r="DK643" s="1233"/>
      <c r="DL643" s="1233"/>
      <c r="DM643" s="1233"/>
      <c r="DN643" s="1233"/>
      <c r="DO643" s="1233"/>
      <c r="DP643" s="1233"/>
      <c r="DQ643" s="1233"/>
      <c r="DR643" s="1233"/>
      <c r="DS643" s="1233"/>
      <c r="DT643" s="1233"/>
      <c r="DU643" s="1233"/>
      <c r="DV643" s="1233"/>
      <c r="DW643" s="1233"/>
      <c r="DX643" s="1233"/>
      <c r="DY643" s="1233"/>
      <c r="DZ643" s="1233"/>
      <c r="EA643" s="1233"/>
      <c r="EB643" s="1233"/>
      <c r="EC643" s="1233"/>
      <c r="ED643" s="1233"/>
      <c r="EE643" s="1233"/>
      <c r="EF643" s="1233"/>
      <c r="EG643" s="1233"/>
      <c r="EH643" s="1253"/>
      <c r="EI643" s="1253"/>
      <c r="EJ643" s="1253"/>
      <c r="EK643" s="1253"/>
      <c r="EM643" s="1233"/>
      <c r="EN643" s="1233"/>
      <c r="EO643" s="1233"/>
      <c r="EP643" s="1233"/>
      <c r="EQ643" s="1233"/>
      <c r="ER643" s="1233"/>
      <c r="ES643" s="1233"/>
      <c r="ET643" s="1233"/>
      <c r="EU643" s="1233"/>
      <c r="EV643" s="1233"/>
      <c r="EW643" s="1233"/>
      <c r="EX643" s="1233"/>
      <c r="EY643" s="1233"/>
      <c r="EZ643" s="1233"/>
      <c r="FA643" s="1233"/>
      <c r="FB643" s="1233"/>
      <c r="FC643" s="1233"/>
      <c r="FD643" s="1233"/>
      <c r="FE643" s="1233"/>
      <c r="FF643" s="1233"/>
      <c r="FG643" s="1233"/>
      <c r="FH643" s="1233"/>
      <c r="FI643" s="1233"/>
      <c r="FJ643" s="1233"/>
      <c r="FK643" s="1233"/>
      <c r="FL643" s="1233"/>
      <c r="FM643" s="1233"/>
      <c r="FN643" s="1233"/>
      <c r="FO643" s="1233"/>
      <c r="FP643" s="1233"/>
      <c r="FQ643" s="1233"/>
      <c r="FR643" s="1233"/>
      <c r="FS643" s="1233"/>
      <c r="FT643" s="1233"/>
      <c r="FU643" s="1233"/>
      <c r="FV643" s="1233"/>
      <c r="FW643" s="1233"/>
      <c r="FX643" s="1233"/>
      <c r="FY643" s="1233"/>
      <c r="FZ643" s="1233"/>
      <c r="GA643" s="1233"/>
      <c r="GB643" s="1233"/>
      <c r="GC643" s="1233"/>
      <c r="GD643" s="1233"/>
      <c r="GE643" s="1233"/>
      <c r="GF643" s="1233"/>
      <c r="GG643" s="1233"/>
      <c r="GH643" s="1233"/>
      <c r="GI643" s="1233"/>
      <c r="GJ643" s="1233"/>
      <c r="GK643" s="1233"/>
      <c r="GL643" s="1233"/>
      <c r="GM643" s="1233"/>
      <c r="GN643" s="1233"/>
      <c r="GO643" s="1233"/>
      <c r="GP643" s="1233"/>
      <c r="GQ643" s="1233"/>
      <c r="GR643" s="1233"/>
      <c r="GS643" s="1233"/>
      <c r="GT643" s="1233"/>
      <c r="GU643" s="1233"/>
      <c r="GV643" s="1233"/>
      <c r="GW643" s="1233"/>
      <c r="GX643" s="1233"/>
      <c r="GY643" s="1233"/>
      <c r="GZ643" s="1233"/>
      <c r="HA643" s="1233"/>
      <c r="HB643" s="1233"/>
      <c r="HC643" s="1233"/>
      <c r="HD643" s="1233"/>
      <c r="HE643" s="1233"/>
      <c r="HF643" s="1233"/>
      <c r="HG643" s="1233"/>
      <c r="HH643" s="1233"/>
      <c r="HI643" s="1233"/>
      <c r="HJ643" s="1233"/>
      <c r="HK643" s="1233"/>
      <c r="HL643" s="1233"/>
      <c r="HM643" s="1233"/>
      <c r="HN643" s="1233"/>
      <c r="HO643" s="1233"/>
    </row>
    <row r="644" spans="32:223" s="325" customFormat="1" x14ac:dyDescent="0.2">
      <c r="AF644" s="932"/>
      <c r="AG644" s="932"/>
      <c r="AH644" s="932"/>
      <c r="AI644" s="932"/>
      <c r="AJ644" s="932"/>
      <c r="AK644" s="932"/>
      <c r="AL644" s="932"/>
      <c r="AM644" s="932"/>
      <c r="AN644" s="932"/>
      <c r="AP644" s="932"/>
      <c r="AQ644" s="932"/>
      <c r="AR644" s="932"/>
      <c r="AS644" s="932"/>
      <c r="AT644" s="932"/>
      <c r="AU644" s="932"/>
      <c r="AV644" s="932"/>
      <c r="AW644" s="932"/>
      <c r="AX644" s="932"/>
      <c r="BA644" s="1253"/>
      <c r="BB644" s="1253"/>
      <c r="BC644" s="1253"/>
      <c r="BE644" s="1233"/>
      <c r="BF644" s="1233"/>
      <c r="BG644" s="1233"/>
      <c r="BH644" s="1233"/>
      <c r="BI644" s="1233"/>
      <c r="BJ644" s="1233"/>
      <c r="BK644" s="1233"/>
      <c r="BL644" s="1233"/>
      <c r="BM644" s="1233"/>
      <c r="BN644" s="1233"/>
      <c r="BO644" s="1233"/>
      <c r="BP644" s="1233"/>
      <c r="BQ644" s="1233"/>
      <c r="BR644" s="1233"/>
      <c r="BS644" s="1233"/>
      <c r="BT644" s="1233"/>
      <c r="BU644" s="1233"/>
      <c r="BV644" s="1233"/>
      <c r="BW644" s="1233"/>
      <c r="BX644" s="1233"/>
      <c r="BY644" s="1233"/>
      <c r="BZ644" s="1233"/>
      <c r="CA644" s="1233"/>
      <c r="CB644" s="1233"/>
      <c r="CC644" s="1233"/>
      <c r="CD644" s="1233"/>
      <c r="CE644" s="1233"/>
      <c r="CF644" s="1233"/>
      <c r="CG644" s="1233"/>
      <c r="CH644" s="1233"/>
      <c r="CI644" s="1233"/>
      <c r="CJ644" s="1233"/>
      <c r="CK644" s="1233"/>
      <c r="CL644" s="1233"/>
      <c r="CM644" s="1233"/>
      <c r="CN644" s="1233"/>
      <c r="CO644" s="1233"/>
      <c r="CP644" s="1233"/>
      <c r="CQ644" s="1233"/>
      <c r="CR644" s="1233"/>
      <c r="CS644" s="1233"/>
      <c r="CT644" s="1233"/>
      <c r="CU644" s="1233"/>
      <c r="CV644" s="1233"/>
      <c r="CW644" s="1233"/>
      <c r="CX644" s="1233"/>
      <c r="CY644" s="1233"/>
      <c r="CZ644" s="1233"/>
      <c r="DA644" s="1233"/>
      <c r="DB644" s="1233"/>
      <c r="DC644" s="1233"/>
      <c r="DD644" s="1233"/>
      <c r="DE644" s="1233"/>
      <c r="DF644" s="1233"/>
      <c r="DG644" s="1233"/>
      <c r="DH644" s="1233"/>
      <c r="DI644" s="1233"/>
      <c r="DJ644" s="1233"/>
      <c r="DK644" s="1233"/>
      <c r="DL644" s="1233"/>
      <c r="DM644" s="1233"/>
      <c r="DN644" s="1233"/>
      <c r="DO644" s="1233"/>
      <c r="DP644" s="1233"/>
      <c r="DQ644" s="1233"/>
      <c r="DR644" s="1233"/>
      <c r="DS644" s="1233"/>
      <c r="DT644" s="1233"/>
      <c r="DU644" s="1233"/>
      <c r="DV644" s="1233"/>
      <c r="DW644" s="1233"/>
      <c r="DX644" s="1233"/>
      <c r="DY644" s="1233"/>
      <c r="DZ644" s="1233"/>
      <c r="EA644" s="1233"/>
      <c r="EB644" s="1233"/>
      <c r="EC644" s="1233"/>
      <c r="ED644" s="1233"/>
      <c r="EE644" s="1233"/>
      <c r="EF644" s="1233"/>
      <c r="EG644" s="1233"/>
      <c r="EH644" s="1253"/>
      <c r="EI644" s="1253"/>
      <c r="EJ644" s="1253"/>
      <c r="EK644" s="1253"/>
      <c r="EM644" s="1233"/>
      <c r="EN644" s="1233"/>
      <c r="EO644" s="1233"/>
      <c r="EP644" s="1233"/>
      <c r="EQ644" s="1233"/>
      <c r="ER644" s="1233"/>
      <c r="ES644" s="1233"/>
      <c r="ET644" s="1233"/>
      <c r="EU644" s="1233"/>
      <c r="EV644" s="1233"/>
      <c r="EW644" s="1233"/>
      <c r="EX644" s="1233"/>
      <c r="EY644" s="1233"/>
      <c r="EZ644" s="1233"/>
      <c r="FA644" s="1233"/>
      <c r="FB644" s="1233"/>
      <c r="FC644" s="1233"/>
      <c r="FD644" s="1233"/>
      <c r="FE644" s="1233"/>
      <c r="FF644" s="1233"/>
      <c r="FG644" s="1233"/>
      <c r="FH644" s="1233"/>
      <c r="FI644" s="1233"/>
      <c r="FJ644" s="1233"/>
      <c r="FK644" s="1233"/>
      <c r="FL644" s="1233"/>
      <c r="FM644" s="1233"/>
      <c r="FN644" s="1233"/>
      <c r="FO644" s="1233"/>
      <c r="FP644" s="1233"/>
      <c r="FQ644" s="1233"/>
      <c r="FR644" s="1233"/>
      <c r="FS644" s="1233"/>
      <c r="FT644" s="1233"/>
      <c r="FU644" s="1233"/>
      <c r="FV644" s="1233"/>
      <c r="FW644" s="1233"/>
      <c r="FX644" s="1233"/>
      <c r="FY644" s="1233"/>
      <c r="FZ644" s="1233"/>
      <c r="GA644" s="1233"/>
      <c r="GB644" s="1233"/>
      <c r="GC644" s="1233"/>
      <c r="GD644" s="1233"/>
      <c r="GE644" s="1233"/>
      <c r="GF644" s="1233"/>
      <c r="GG644" s="1233"/>
      <c r="GH644" s="1233"/>
      <c r="GI644" s="1233"/>
      <c r="GJ644" s="1233"/>
      <c r="GK644" s="1233"/>
      <c r="GL644" s="1233"/>
      <c r="GM644" s="1233"/>
      <c r="GN644" s="1233"/>
      <c r="GO644" s="1233"/>
      <c r="GP644" s="1233"/>
      <c r="GQ644" s="1233"/>
      <c r="GR644" s="1233"/>
      <c r="GS644" s="1233"/>
      <c r="GT644" s="1233"/>
      <c r="GU644" s="1233"/>
      <c r="GV644" s="1233"/>
      <c r="GW644" s="1233"/>
      <c r="GX644" s="1233"/>
      <c r="GY644" s="1233"/>
      <c r="GZ644" s="1233"/>
      <c r="HA644" s="1233"/>
      <c r="HB644" s="1233"/>
      <c r="HC644" s="1233"/>
      <c r="HD644" s="1233"/>
      <c r="HE644" s="1233"/>
      <c r="HF644" s="1233"/>
      <c r="HG644" s="1233"/>
      <c r="HH644" s="1233"/>
      <c r="HI644" s="1233"/>
      <c r="HJ644" s="1233"/>
      <c r="HK644" s="1233"/>
      <c r="HL644" s="1233"/>
      <c r="HM644" s="1233"/>
      <c r="HN644" s="1233"/>
      <c r="HO644" s="1233"/>
    </row>
    <row r="645" spans="32:223" s="325" customFormat="1" x14ac:dyDescent="0.2">
      <c r="AF645" s="932"/>
      <c r="AG645" s="932"/>
      <c r="AH645" s="932"/>
      <c r="AI645" s="932"/>
      <c r="AJ645" s="932"/>
      <c r="AK645" s="932"/>
      <c r="AL645" s="932"/>
      <c r="AM645" s="932"/>
      <c r="AN645" s="932"/>
      <c r="AP645" s="932"/>
      <c r="AQ645" s="932"/>
      <c r="AR645" s="932"/>
      <c r="AS645" s="932"/>
      <c r="AT645" s="932"/>
      <c r="AU645" s="932"/>
      <c r="AV645" s="932"/>
      <c r="AW645" s="932"/>
      <c r="AX645" s="932"/>
      <c r="BA645" s="1253"/>
      <c r="BB645" s="1253"/>
      <c r="BC645" s="1253"/>
      <c r="BE645" s="1233"/>
      <c r="BF645" s="1233"/>
      <c r="BG645" s="1233"/>
      <c r="BH645" s="1233"/>
      <c r="BI645" s="1233"/>
      <c r="BJ645" s="1233"/>
      <c r="BK645" s="1233"/>
      <c r="BL645" s="1233"/>
      <c r="BM645" s="1233"/>
      <c r="BN645" s="1233"/>
      <c r="BO645" s="1233"/>
      <c r="BP645" s="1233"/>
      <c r="BQ645" s="1233"/>
      <c r="BR645" s="1233"/>
      <c r="BS645" s="1233"/>
      <c r="BT645" s="1233"/>
      <c r="BU645" s="1233"/>
      <c r="BV645" s="1233"/>
      <c r="BW645" s="1233"/>
      <c r="BX645" s="1233"/>
      <c r="BY645" s="1233"/>
      <c r="BZ645" s="1233"/>
      <c r="CA645" s="1233"/>
      <c r="CB645" s="1233"/>
      <c r="CC645" s="1233"/>
      <c r="CD645" s="1233"/>
      <c r="CE645" s="1233"/>
      <c r="CF645" s="1233"/>
      <c r="CG645" s="1233"/>
      <c r="CH645" s="1233"/>
      <c r="CI645" s="1233"/>
      <c r="CJ645" s="1233"/>
      <c r="CK645" s="1233"/>
      <c r="CL645" s="1233"/>
      <c r="CM645" s="1233"/>
      <c r="CN645" s="1233"/>
      <c r="CO645" s="1233"/>
      <c r="CP645" s="1233"/>
      <c r="CQ645" s="1233"/>
      <c r="CR645" s="1233"/>
      <c r="CS645" s="1233"/>
      <c r="CT645" s="1233"/>
      <c r="CU645" s="1233"/>
      <c r="CV645" s="1233"/>
      <c r="CW645" s="1233"/>
      <c r="CX645" s="1233"/>
      <c r="CY645" s="1233"/>
      <c r="CZ645" s="1233"/>
      <c r="DA645" s="1233"/>
      <c r="DB645" s="1233"/>
      <c r="DC645" s="1233"/>
      <c r="DD645" s="1233"/>
      <c r="DE645" s="1233"/>
      <c r="DF645" s="1233"/>
      <c r="DG645" s="1233"/>
      <c r="DH645" s="1233"/>
      <c r="DI645" s="1233"/>
      <c r="DJ645" s="1233"/>
      <c r="DK645" s="1233"/>
      <c r="DL645" s="1233"/>
      <c r="DM645" s="1233"/>
      <c r="DN645" s="1233"/>
      <c r="DO645" s="1233"/>
      <c r="DP645" s="1233"/>
      <c r="DQ645" s="1233"/>
      <c r="DR645" s="1233"/>
      <c r="DS645" s="1233"/>
      <c r="DT645" s="1233"/>
      <c r="DU645" s="1233"/>
      <c r="DV645" s="1233"/>
      <c r="DW645" s="1233"/>
      <c r="DX645" s="1233"/>
      <c r="DY645" s="1233"/>
      <c r="DZ645" s="1233"/>
      <c r="EA645" s="1233"/>
      <c r="EB645" s="1233"/>
      <c r="EC645" s="1233"/>
      <c r="ED645" s="1233"/>
      <c r="EE645" s="1233"/>
      <c r="EF645" s="1233"/>
      <c r="EG645" s="1233"/>
      <c r="EH645" s="1253"/>
      <c r="EI645" s="1253"/>
      <c r="EJ645" s="1253"/>
      <c r="EK645" s="1253"/>
      <c r="EM645" s="1233"/>
      <c r="EN645" s="1233"/>
      <c r="EO645" s="1233"/>
      <c r="EP645" s="1233"/>
      <c r="EQ645" s="1233"/>
      <c r="ER645" s="1233"/>
      <c r="ES645" s="1233"/>
      <c r="ET645" s="1233"/>
      <c r="EU645" s="1233"/>
      <c r="EV645" s="1233"/>
      <c r="EW645" s="1233"/>
      <c r="EX645" s="1233"/>
      <c r="EY645" s="1233"/>
      <c r="EZ645" s="1233"/>
      <c r="FA645" s="1233"/>
      <c r="FB645" s="1233"/>
      <c r="FC645" s="1233"/>
      <c r="FD645" s="1233"/>
      <c r="FE645" s="1233"/>
      <c r="FF645" s="1233"/>
      <c r="FG645" s="1233"/>
      <c r="FH645" s="1233"/>
      <c r="FI645" s="1233"/>
      <c r="FJ645" s="1233"/>
      <c r="FK645" s="1233"/>
      <c r="FL645" s="1233"/>
      <c r="FM645" s="1233"/>
      <c r="FN645" s="1233"/>
      <c r="FO645" s="1233"/>
      <c r="FP645" s="1233"/>
      <c r="FQ645" s="1233"/>
      <c r="FR645" s="1233"/>
      <c r="FS645" s="1233"/>
      <c r="FT645" s="1233"/>
      <c r="FU645" s="1233"/>
      <c r="FV645" s="1233"/>
      <c r="FW645" s="1233"/>
      <c r="FX645" s="1233"/>
      <c r="FY645" s="1233"/>
      <c r="FZ645" s="1233"/>
      <c r="GA645" s="1233"/>
      <c r="GB645" s="1233"/>
      <c r="GC645" s="1233"/>
      <c r="GD645" s="1233"/>
      <c r="GE645" s="1233"/>
      <c r="GF645" s="1233"/>
      <c r="GG645" s="1233"/>
      <c r="GH645" s="1233"/>
      <c r="GI645" s="1233"/>
      <c r="GJ645" s="1233"/>
      <c r="GK645" s="1233"/>
      <c r="GL645" s="1233"/>
      <c r="GM645" s="1233"/>
      <c r="GN645" s="1233"/>
      <c r="GO645" s="1233"/>
      <c r="GP645" s="1233"/>
      <c r="GQ645" s="1233"/>
      <c r="GR645" s="1233"/>
      <c r="GS645" s="1233"/>
      <c r="GT645" s="1233"/>
      <c r="GU645" s="1233"/>
      <c r="GV645" s="1233"/>
      <c r="GW645" s="1233"/>
      <c r="GX645" s="1233"/>
      <c r="GY645" s="1233"/>
      <c r="GZ645" s="1233"/>
      <c r="HA645" s="1233"/>
      <c r="HB645" s="1233"/>
      <c r="HC645" s="1233"/>
      <c r="HD645" s="1233"/>
      <c r="HE645" s="1233"/>
      <c r="HF645" s="1233"/>
      <c r="HG645" s="1233"/>
      <c r="HH645" s="1233"/>
      <c r="HI645" s="1233"/>
      <c r="HJ645" s="1233"/>
      <c r="HK645" s="1233"/>
      <c r="HL645" s="1233"/>
      <c r="HM645" s="1233"/>
      <c r="HN645" s="1233"/>
      <c r="HO645" s="1233"/>
    </row>
    <row r="646" spans="32:223" s="325" customFormat="1" x14ac:dyDescent="0.2">
      <c r="AF646" s="932"/>
      <c r="AG646" s="932"/>
      <c r="AH646" s="932"/>
      <c r="AI646" s="932"/>
      <c r="AJ646" s="932"/>
      <c r="AK646" s="932"/>
      <c r="AL646" s="932"/>
      <c r="AM646" s="932"/>
      <c r="AN646" s="932"/>
      <c r="AP646" s="932"/>
      <c r="AQ646" s="932"/>
      <c r="AR646" s="932"/>
      <c r="AS646" s="932"/>
      <c r="AT646" s="932"/>
      <c r="AU646" s="932"/>
      <c r="AV646" s="932"/>
      <c r="AW646" s="932"/>
      <c r="AX646" s="932"/>
      <c r="BA646" s="1253"/>
      <c r="BB646" s="1253"/>
      <c r="BC646" s="1253"/>
      <c r="BE646" s="1233"/>
      <c r="BF646" s="1233"/>
      <c r="BG646" s="1233"/>
      <c r="BH646" s="1233"/>
      <c r="BI646" s="1233"/>
      <c r="BJ646" s="1233"/>
      <c r="BK646" s="1233"/>
      <c r="BL646" s="1233"/>
      <c r="BM646" s="1233"/>
      <c r="BN646" s="1233"/>
      <c r="BO646" s="1233"/>
      <c r="BP646" s="1233"/>
      <c r="BQ646" s="1233"/>
      <c r="BR646" s="1233"/>
      <c r="BS646" s="1233"/>
      <c r="BT646" s="1233"/>
      <c r="BU646" s="1233"/>
      <c r="BV646" s="1233"/>
      <c r="BW646" s="1233"/>
      <c r="BX646" s="1233"/>
      <c r="BY646" s="1233"/>
      <c r="BZ646" s="1233"/>
      <c r="CA646" s="1233"/>
      <c r="CB646" s="1233"/>
      <c r="CC646" s="1233"/>
      <c r="CD646" s="1233"/>
      <c r="CE646" s="1233"/>
      <c r="CF646" s="1233"/>
      <c r="CG646" s="1233"/>
      <c r="CH646" s="1233"/>
      <c r="CI646" s="1233"/>
      <c r="CJ646" s="1233"/>
      <c r="CK646" s="1233"/>
      <c r="CL646" s="1233"/>
      <c r="CM646" s="1233"/>
      <c r="CN646" s="1233"/>
      <c r="CO646" s="1233"/>
      <c r="CP646" s="1233"/>
      <c r="CQ646" s="1233"/>
      <c r="CR646" s="1233"/>
      <c r="CS646" s="1233"/>
      <c r="CT646" s="1233"/>
      <c r="CU646" s="1233"/>
      <c r="CV646" s="1233"/>
      <c r="CW646" s="1233"/>
      <c r="CX646" s="1233"/>
      <c r="CY646" s="1233"/>
      <c r="CZ646" s="1233"/>
      <c r="DA646" s="1233"/>
      <c r="DB646" s="1233"/>
      <c r="DC646" s="1233"/>
      <c r="DD646" s="1233"/>
      <c r="DE646" s="1233"/>
      <c r="DF646" s="1233"/>
      <c r="DG646" s="1233"/>
      <c r="DH646" s="1233"/>
      <c r="DI646" s="1233"/>
      <c r="DJ646" s="1233"/>
      <c r="DK646" s="1233"/>
      <c r="DL646" s="1233"/>
      <c r="DM646" s="1233"/>
      <c r="DN646" s="1233"/>
      <c r="DO646" s="1233"/>
      <c r="DP646" s="1233"/>
      <c r="DQ646" s="1233"/>
      <c r="DR646" s="1233"/>
      <c r="DS646" s="1233"/>
      <c r="DT646" s="1233"/>
      <c r="DU646" s="1233"/>
      <c r="DV646" s="1233"/>
      <c r="DW646" s="1233"/>
      <c r="DX646" s="1233"/>
      <c r="DY646" s="1233"/>
      <c r="DZ646" s="1233"/>
      <c r="EA646" s="1233"/>
      <c r="EB646" s="1233"/>
      <c r="EC646" s="1233"/>
      <c r="ED646" s="1233"/>
      <c r="EE646" s="1233"/>
      <c r="EF646" s="1233"/>
      <c r="EG646" s="1233"/>
      <c r="EH646" s="1253"/>
      <c r="EI646" s="1253"/>
      <c r="EJ646" s="1253"/>
      <c r="EK646" s="1253"/>
      <c r="EM646" s="1233"/>
      <c r="EN646" s="1233"/>
      <c r="EO646" s="1233"/>
      <c r="EP646" s="1233"/>
      <c r="EQ646" s="1233"/>
      <c r="ER646" s="1233"/>
      <c r="ES646" s="1233"/>
      <c r="ET646" s="1233"/>
      <c r="EU646" s="1233"/>
      <c r="EV646" s="1233"/>
      <c r="EW646" s="1233"/>
      <c r="EX646" s="1233"/>
      <c r="EY646" s="1233"/>
      <c r="EZ646" s="1233"/>
      <c r="FA646" s="1233"/>
      <c r="FB646" s="1233"/>
      <c r="FC646" s="1233"/>
      <c r="FD646" s="1233"/>
      <c r="FE646" s="1233"/>
      <c r="FF646" s="1233"/>
      <c r="FG646" s="1233"/>
      <c r="FH646" s="1233"/>
      <c r="FI646" s="1233"/>
      <c r="FJ646" s="1233"/>
      <c r="FK646" s="1233"/>
      <c r="FL646" s="1233"/>
      <c r="FM646" s="1233"/>
      <c r="FN646" s="1233"/>
      <c r="FO646" s="1233"/>
      <c r="FP646" s="1233"/>
      <c r="FQ646" s="1233"/>
      <c r="FR646" s="1233"/>
      <c r="FS646" s="1233"/>
      <c r="FT646" s="1233"/>
      <c r="FU646" s="1233"/>
      <c r="FV646" s="1233"/>
      <c r="FW646" s="1233"/>
      <c r="FX646" s="1233"/>
      <c r="FY646" s="1233"/>
      <c r="FZ646" s="1233"/>
      <c r="GA646" s="1233"/>
      <c r="GB646" s="1233"/>
      <c r="GC646" s="1233"/>
      <c r="GD646" s="1233"/>
      <c r="GE646" s="1233"/>
      <c r="GF646" s="1233"/>
      <c r="GG646" s="1233"/>
      <c r="GH646" s="1233"/>
      <c r="GI646" s="1233"/>
      <c r="GJ646" s="1233"/>
      <c r="GK646" s="1233"/>
      <c r="GL646" s="1233"/>
      <c r="GM646" s="1233"/>
      <c r="GN646" s="1233"/>
      <c r="GO646" s="1233"/>
      <c r="GP646" s="1233"/>
      <c r="GQ646" s="1233"/>
      <c r="GR646" s="1233"/>
      <c r="GS646" s="1233"/>
      <c r="GT646" s="1233"/>
      <c r="GU646" s="1233"/>
      <c r="GV646" s="1233"/>
      <c r="GW646" s="1233"/>
      <c r="GX646" s="1233"/>
      <c r="GY646" s="1233"/>
      <c r="GZ646" s="1233"/>
      <c r="HA646" s="1233"/>
      <c r="HB646" s="1233"/>
      <c r="HC646" s="1233"/>
      <c r="HD646" s="1233"/>
      <c r="HE646" s="1233"/>
      <c r="HF646" s="1233"/>
      <c r="HG646" s="1233"/>
      <c r="HH646" s="1233"/>
      <c r="HI646" s="1233"/>
      <c r="HJ646" s="1233"/>
      <c r="HK646" s="1233"/>
      <c r="HL646" s="1233"/>
      <c r="HM646" s="1233"/>
      <c r="HN646" s="1233"/>
      <c r="HO646" s="1233"/>
    </row>
    <row r="647" spans="32:223" s="325" customFormat="1" x14ac:dyDescent="0.2">
      <c r="AF647" s="932"/>
      <c r="AG647" s="932"/>
      <c r="AH647" s="932"/>
      <c r="AI647" s="932"/>
      <c r="AJ647" s="932"/>
      <c r="AK647" s="932"/>
      <c r="AL647" s="932"/>
      <c r="AM647" s="932"/>
      <c r="AN647" s="932"/>
      <c r="AP647" s="932"/>
      <c r="AQ647" s="932"/>
      <c r="AR647" s="932"/>
      <c r="AS647" s="932"/>
      <c r="AT647" s="932"/>
      <c r="AU647" s="932"/>
      <c r="AV647" s="932"/>
      <c r="AW647" s="932"/>
      <c r="AX647" s="932"/>
      <c r="BA647" s="1253"/>
      <c r="BB647" s="1253"/>
      <c r="BC647" s="1253"/>
      <c r="BE647" s="1233"/>
      <c r="BF647" s="1233"/>
      <c r="BG647" s="1233"/>
      <c r="BH647" s="1233"/>
      <c r="BI647" s="1233"/>
      <c r="BJ647" s="1233"/>
      <c r="BK647" s="1233"/>
      <c r="BL647" s="1233"/>
      <c r="BM647" s="1233"/>
      <c r="BN647" s="1233"/>
      <c r="BO647" s="1233"/>
      <c r="BP647" s="1233"/>
      <c r="BQ647" s="1233"/>
      <c r="BR647" s="1233"/>
      <c r="BS647" s="1233"/>
      <c r="BT647" s="1233"/>
      <c r="BU647" s="1233"/>
      <c r="BV647" s="1233"/>
      <c r="BW647" s="1233"/>
      <c r="BX647" s="1233"/>
      <c r="BY647" s="1233"/>
      <c r="BZ647" s="1233"/>
      <c r="CA647" s="1233"/>
      <c r="CB647" s="1233"/>
      <c r="CC647" s="1233"/>
      <c r="CD647" s="1233"/>
      <c r="CE647" s="1233"/>
      <c r="CF647" s="1233"/>
      <c r="CG647" s="1233"/>
      <c r="CH647" s="1233"/>
      <c r="CI647" s="1233"/>
      <c r="CJ647" s="1233"/>
      <c r="CK647" s="1233"/>
      <c r="CL647" s="1233"/>
      <c r="CM647" s="1233"/>
      <c r="CN647" s="1233"/>
      <c r="CO647" s="1233"/>
      <c r="CP647" s="1233"/>
      <c r="CQ647" s="1233"/>
      <c r="CR647" s="1233"/>
      <c r="CS647" s="1233"/>
      <c r="CT647" s="1233"/>
      <c r="CU647" s="1233"/>
      <c r="CV647" s="1233"/>
      <c r="CW647" s="1233"/>
      <c r="CX647" s="1233"/>
      <c r="CY647" s="1233"/>
      <c r="CZ647" s="1233"/>
      <c r="DA647" s="1233"/>
      <c r="DB647" s="1233"/>
      <c r="DC647" s="1233"/>
      <c r="DD647" s="1233"/>
      <c r="DE647" s="1233"/>
      <c r="DF647" s="1233"/>
      <c r="DG647" s="1233"/>
      <c r="DH647" s="1233"/>
      <c r="DI647" s="1233"/>
      <c r="DJ647" s="1233"/>
      <c r="DK647" s="1233"/>
      <c r="DL647" s="1233"/>
      <c r="DM647" s="1233"/>
      <c r="DN647" s="1233"/>
      <c r="DO647" s="1233"/>
      <c r="DP647" s="1233"/>
      <c r="DQ647" s="1233"/>
      <c r="DR647" s="1233"/>
      <c r="DS647" s="1233"/>
      <c r="DT647" s="1233"/>
      <c r="DU647" s="1233"/>
      <c r="DV647" s="1233"/>
      <c r="DW647" s="1233"/>
      <c r="DX647" s="1233"/>
      <c r="DY647" s="1233"/>
      <c r="DZ647" s="1233"/>
      <c r="EA647" s="1233"/>
      <c r="EB647" s="1233"/>
      <c r="EC647" s="1233"/>
      <c r="ED647" s="1233"/>
      <c r="EE647" s="1233"/>
      <c r="EF647" s="1233"/>
      <c r="EG647" s="1233"/>
      <c r="EH647" s="1253"/>
      <c r="EI647" s="1253"/>
      <c r="EJ647" s="1253"/>
      <c r="EK647" s="1253"/>
      <c r="EM647" s="1233"/>
      <c r="EN647" s="1233"/>
      <c r="EO647" s="1233"/>
      <c r="EP647" s="1233"/>
      <c r="EQ647" s="1233"/>
      <c r="ER647" s="1233"/>
      <c r="ES647" s="1233"/>
      <c r="ET647" s="1233"/>
      <c r="EU647" s="1233"/>
      <c r="EV647" s="1233"/>
      <c r="EW647" s="1233"/>
      <c r="EX647" s="1233"/>
      <c r="EY647" s="1233"/>
      <c r="EZ647" s="1233"/>
      <c r="FA647" s="1233"/>
      <c r="FB647" s="1233"/>
      <c r="FC647" s="1233"/>
      <c r="FD647" s="1233"/>
      <c r="FE647" s="1233"/>
      <c r="FF647" s="1233"/>
      <c r="FG647" s="1233"/>
      <c r="FH647" s="1233"/>
      <c r="FI647" s="1233"/>
      <c r="FJ647" s="1233"/>
      <c r="FK647" s="1233"/>
      <c r="FL647" s="1233"/>
      <c r="FM647" s="1233"/>
      <c r="FN647" s="1233"/>
      <c r="FO647" s="1233"/>
      <c r="FP647" s="1233"/>
      <c r="FQ647" s="1233"/>
      <c r="FR647" s="1233"/>
      <c r="FS647" s="1233"/>
      <c r="FT647" s="1233"/>
      <c r="FU647" s="1233"/>
      <c r="FV647" s="1233"/>
      <c r="FW647" s="1233"/>
      <c r="FX647" s="1233"/>
      <c r="FY647" s="1233"/>
      <c r="FZ647" s="1233"/>
      <c r="GA647" s="1233"/>
      <c r="GB647" s="1233"/>
      <c r="GC647" s="1233"/>
      <c r="GD647" s="1233"/>
      <c r="GE647" s="1233"/>
      <c r="GF647" s="1233"/>
      <c r="GG647" s="1233"/>
      <c r="GH647" s="1233"/>
      <c r="GI647" s="1233"/>
      <c r="GJ647" s="1233"/>
      <c r="GK647" s="1233"/>
      <c r="GL647" s="1233"/>
      <c r="GM647" s="1233"/>
      <c r="GN647" s="1233"/>
      <c r="GO647" s="1233"/>
      <c r="GP647" s="1233"/>
      <c r="GQ647" s="1233"/>
      <c r="GR647" s="1233"/>
      <c r="GS647" s="1233"/>
      <c r="GT647" s="1233"/>
      <c r="GU647" s="1233"/>
      <c r="GV647" s="1233"/>
      <c r="GW647" s="1233"/>
      <c r="GX647" s="1233"/>
      <c r="GY647" s="1233"/>
      <c r="GZ647" s="1233"/>
      <c r="HA647" s="1233"/>
      <c r="HB647" s="1233"/>
      <c r="HC647" s="1233"/>
      <c r="HD647" s="1233"/>
      <c r="HE647" s="1233"/>
      <c r="HF647" s="1233"/>
      <c r="HG647" s="1233"/>
      <c r="HH647" s="1233"/>
      <c r="HI647" s="1233"/>
      <c r="HJ647" s="1233"/>
      <c r="HK647" s="1233"/>
      <c r="HL647" s="1233"/>
      <c r="HM647" s="1233"/>
      <c r="HN647" s="1233"/>
      <c r="HO647" s="1233"/>
    </row>
    <row r="648" spans="32:223" s="325" customFormat="1" x14ac:dyDescent="0.2">
      <c r="AF648" s="932"/>
      <c r="AG648" s="932"/>
      <c r="AH648" s="932"/>
      <c r="AI648" s="932"/>
      <c r="AJ648" s="932"/>
      <c r="AK648" s="932"/>
      <c r="AL648" s="932"/>
      <c r="AM648" s="932"/>
      <c r="AN648" s="932"/>
      <c r="AP648" s="932"/>
      <c r="AQ648" s="932"/>
      <c r="AR648" s="932"/>
      <c r="AS648" s="932"/>
      <c r="AT648" s="932"/>
      <c r="AU648" s="932"/>
      <c r="AV648" s="932"/>
      <c r="AW648" s="932"/>
      <c r="AX648" s="932"/>
      <c r="BA648" s="1253"/>
      <c r="BB648" s="1253"/>
      <c r="BC648" s="1253"/>
      <c r="BE648" s="1233"/>
      <c r="BF648" s="1233"/>
      <c r="BG648" s="1233"/>
      <c r="BH648" s="1233"/>
      <c r="BI648" s="1233"/>
      <c r="BJ648" s="1233"/>
      <c r="BK648" s="1233"/>
      <c r="BL648" s="1233"/>
      <c r="BM648" s="1233"/>
      <c r="BN648" s="1233"/>
      <c r="BO648" s="1233"/>
      <c r="BP648" s="1233"/>
      <c r="BQ648" s="1233"/>
      <c r="BR648" s="1233"/>
      <c r="BS648" s="1233"/>
      <c r="BT648" s="1233"/>
      <c r="BU648" s="1233"/>
      <c r="BV648" s="1233"/>
      <c r="BW648" s="1233"/>
      <c r="BX648" s="1233"/>
      <c r="BY648" s="1233"/>
      <c r="BZ648" s="1233"/>
      <c r="CA648" s="1233"/>
      <c r="CB648" s="1233"/>
      <c r="CC648" s="1233"/>
      <c r="CD648" s="1233"/>
      <c r="CE648" s="1233"/>
      <c r="CF648" s="1233"/>
      <c r="CG648" s="1233"/>
      <c r="CH648" s="1233"/>
      <c r="CI648" s="1233"/>
      <c r="CJ648" s="1233"/>
      <c r="CK648" s="1233"/>
      <c r="CL648" s="1233"/>
      <c r="CM648" s="1233"/>
      <c r="CN648" s="1233"/>
      <c r="CO648" s="1233"/>
      <c r="CP648" s="1233"/>
      <c r="CQ648" s="1233"/>
      <c r="CR648" s="1233"/>
      <c r="CS648" s="1233"/>
      <c r="CT648" s="1233"/>
      <c r="CU648" s="1233"/>
      <c r="CV648" s="1233"/>
      <c r="CW648" s="1233"/>
      <c r="CX648" s="1233"/>
      <c r="CY648" s="1233"/>
      <c r="CZ648" s="1233"/>
      <c r="DA648" s="1233"/>
      <c r="DB648" s="1233"/>
      <c r="DC648" s="1233"/>
      <c r="DD648" s="1233"/>
      <c r="DE648" s="1233"/>
      <c r="DF648" s="1233"/>
      <c r="DG648" s="1233"/>
      <c r="DH648" s="1233"/>
      <c r="DI648" s="1233"/>
      <c r="DJ648" s="1233"/>
      <c r="DK648" s="1233"/>
      <c r="DL648" s="1233"/>
      <c r="DM648" s="1233"/>
      <c r="DN648" s="1233"/>
      <c r="DO648" s="1233"/>
      <c r="DP648" s="1233"/>
      <c r="DQ648" s="1233"/>
      <c r="DR648" s="1233"/>
      <c r="DS648" s="1233"/>
      <c r="DT648" s="1233"/>
      <c r="DU648" s="1233"/>
      <c r="DV648" s="1233"/>
      <c r="DW648" s="1233"/>
      <c r="DX648" s="1233"/>
      <c r="DY648" s="1233"/>
      <c r="DZ648" s="1233"/>
      <c r="EA648" s="1233"/>
      <c r="EB648" s="1233"/>
      <c r="EC648" s="1233"/>
      <c r="ED648" s="1233"/>
      <c r="EE648" s="1233"/>
      <c r="EF648" s="1233"/>
      <c r="EG648" s="1233"/>
      <c r="EH648" s="1253"/>
      <c r="EI648" s="1253"/>
      <c r="EJ648" s="1253"/>
      <c r="EK648" s="1253"/>
      <c r="EM648" s="1233"/>
      <c r="EN648" s="1233"/>
      <c r="EO648" s="1233"/>
      <c r="EP648" s="1233"/>
      <c r="EQ648" s="1233"/>
      <c r="ER648" s="1233"/>
      <c r="ES648" s="1233"/>
      <c r="ET648" s="1233"/>
      <c r="EU648" s="1233"/>
      <c r="EV648" s="1233"/>
      <c r="EW648" s="1233"/>
      <c r="EX648" s="1233"/>
      <c r="EY648" s="1233"/>
      <c r="EZ648" s="1233"/>
      <c r="FA648" s="1233"/>
      <c r="FB648" s="1233"/>
      <c r="FC648" s="1233"/>
      <c r="FD648" s="1233"/>
      <c r="FE648" s="1233"/>
      <c r="FF648" s="1233"/>
      <c r="FG648" s="1233"/>
      <c r="FH648" s="1233"/>
      <c r="FI648" s="1233"/>
      <c r="FJ648" s="1233"/>
      <c r="FK648" s="1233"/>
      <c r="FL648" s="1233"/>
      <c r="FM648" s="1233"/>
      <c r="FN648" s="1233"/>
      <c r="FO648" s="1233"/>
      <c r="FP648" s="1233"/>
      <c r="FQ648" s="1233"/>
      <c r="FR648" s="1233"/>
      <c r="FS648" s="1233"/>
      <c r="FT648" s="1233"/>
      <c r="FU648" s="1233"/>
      <c r="FV648" s="1233"/>
      <c r="FW648" s="1233"/>
      <c r="FX648" s="1233"/>
      <c r="FY648" s="1233"/>
      <c r="FZ648" s="1233"/>
      <c r="GA648" s="1233"/>
      <c r="GB648" s="1233"/>
      <c r="GC648" s="1233"/>
      <c r="GD648" s="1233"/>
      <c r="GE648" s="1233"/>
      <c r="GF648" s="1233"/>
      <c r="GG648" s="1233"/>
      <c r="GH648" s="1233"/>
      <c r="GI648" s="1233"/>
      <c r="GJ648" s="1233"/>
      <c r="GK648" s="1233"/>
      <c r="GL648" s="1233"/>
      <c r="GM648" s="1233"/>
      <c r="GN648" s="1233"/>
      <c r="GO648" s="1233"/>
      <c r="GP648" s="1233"/>
      <c r="GQ648" s="1233"/>
      <c r="GR648" s="1233"/>
      <c r="GS648" s="1233"/>
      <c r="GT648" s="1233"/>
      <c r="GU648" s="1233"/>
      <c r="GV648" s="1233"/>
      <c r="GW648" s="1233"/>
      <c r="GX648" s="1233"/>
      <c r="GY648" s="1233"/>
      <c r="GZ648" s="1233"/>
      <c r="HA648" s="1233"/>
      <c r="HB648" s="1233"/>
      <c r="HC648" s="1233"/>
      <c r="HD648" s="1233"/>
      <c r="HE648" s="1233"/>
      <c r="HF648" s="1233"/>
      <c r="HG648" s="1233"/>
      <c r="HH648" s="1233"/>
      <c r="HI648" s="1233"/>
      <c r="HJ648" s="1233"/>
      <c r="HK648" s="1233"/>
      <c r="HL648" s="1233"/>
      <c r="HM648" s="1233"/>
      <c r="HN648" s="1233"/>
      <c r="HO648" s="1233"/>
    </row>
    <row r="649" spans="32:223" s="325" customFormat="1" x14ac:dyDescent="0.2">
      <c r="AF649" s="932"/>
      <c r="AG649" s="932"/>
      <c r="AH649" s="932"/>
      <c r="AI649" s="932"/>
      <c r="AJ649" s="932"/>
      <c r="AK649" s="932"/>
      <c r="AL649" s="932"/>
      <c r="AM649" s="932"/>
      <c r="AN649" s="932"/>
      <c r="AP649" s="932"/>
      <c r="AQ649" s="932"/>
      <c r="AR649" s="932"/>
      <c r="AS649" s="932"/>
      <c r="AT649" s="932"/>
      <c r="AU649" s="932"/>
      <c r="AV649" s="932"/>
      <c r="AW649" s="932"/>
      <c r="AX649" s="932"/>
      <c r="BA649" s="1253"/>
      <c r="BB649" s="1253"/>
      <c r="BC649" s="1253"/>
      <c r="BE649" s="1233"/>
      <c r="BF649" s="1233"/>
      <c r="BG649" s="1233"/>
      <c r="BH649" s="1233"/>
      <c r="BI649" s="1233"/>
      <c r="BJ649" s="1233"/>
      <c r="BK649" s="1233"/>
      <c r="BL649" s="1233"/>
      <c r="BM649" s="1233"/>
      <c r="BN649" s="1233"/>
      <c r="BO649" s="1233"/>
      <c r="BP649" s="1233"/>
      <c r="BQ649" s="1233"/>
      <c r="BR649" s="1233"/>
      <c r="BS649" s="1233"/>
      <c r="BT649" s="1233"/>
      <c r="BU649" s="1233"/>
      <c r="BV649" s="1233"/>
      <c r="BW649" s="1233"/>
      <c r="BX649" s="1233"/>
      <c r="BY649" s="1233"/>
      <c r="BZ649" s="1233"/>
      <c r="CA649" s="1233"/>
      <c r="CB649" s="1233"/>
      <c r="CC649" s="1233"/>
      <c r="CD649" s="1233"/>
      <c r="CE649" s="1233"/>
      <c r="CF649" s="1233"/>
      <c r="CG649" s="1233"/>
      <c r="CH649" s="1233"/>
      <c r="CI649" s="1233"/>
      <c r="CJ649" s="1233"/>
      <c r="CK649" s="1233"/>
      <c r="CL649" s="1233"/>
      <c r="CM649" s="1233"/>
      <c r="CN649" s="1233"/>
      <c r="CO649" s="1233"/>
      <c r="CP649" s="1233"/>
      <c r="CQ649" s="1233"/>
      <c r="CR649" s="1233"/>
      <c r="CS649" s="1233"/>
      <c r="CT649" s="1233"/>
      <c r="CU649" s="1233"/>
      <c r="CV649" s="1233"/>
      <c r="CW649" s="1233"/>
      <c r="CX649" s="1233"/>
      <c r="CY649" s="1233"/>
      <c r="CZ649" s="1233"/>
      <c r="DA649" s="1233"/>
      <c r="DB649" s="1233"/>
      <c r="DC649" s="1233"/>
      <c r="DD649" s="1233"/>
      <c r="DE649" s="1233"/>
      <c r="DF649" s="1233"/>
      <c r="DG649" s="1233"/>
      <c r="DH649" s="1233"/>
      <c r="DI649" s="1233"/>
      <c r="DJ649" s="1233"/>
      <c r="DK649" s="1233"/>
      <c r="DL649" s="1233"/>
      <c r="DM649" s="1233"/>
      <c r="DN649" s="1233"/>
      <c r="DO649" s="1233"/>
      <c r="DP649" s="1233"/>
      <c r="DQ649" s="1233"/>
      <c r="DR649" s="1233"/>
      <c r="DS649" s="1233"/>
      <c r="DT649" s="1233"/>
      <c r="DU649" s="1233"/>
      <c r="DV649" s="1233"/>
      <c r="DW649" s="1233"/>
      <c r="DX649" s="1233"/>
      <c r="DY649" s="1233"/>
      <c r="DZ649" s="1233"/>
      <c r="EA649" s="1233"/>
      <c r="EB649" s="1233"/>
      <c r="EC649" s="1233"/>
      <c r="ED649" s="1233"/>
      <c r="EE649" s="1233"/>
      <c r="EF649" s="1233"/>
      <c r="EG649" s="1233"/>
      <c r="EH649" s="1253"/>
      <c r="EI649" s="1253"/>
      <c r="EJ649" s="1253"/>
      <c r="EK649" s="1253"/>
      <c r="EM649" s="1233"/>
      <c r="EN649" s="1233"/>
      <c r="EO649" s="1233"/>
      <c r="EP649" s="1233"/>
      <c r="EQ649" s="1233"/>
      <c r="ER649" s="1233"/>
      <c r="ES649" s="1233"/>
      <c r="ET649" s="1233"/>
      <c r="EU649" s="1233"/>
      <c r="EV649" s="1233"/>
      <c r="EW649" s="1233"/>
      <c r="EX649" s="1233"/>
      <c r="EY649" s="1233"/>
      <c r="EZ649" s="1233"/>
      <c r="FA649" s="1233"/>
      <c r="FB649" s="1233"/>
      <c r="FC649" s="1233"/>
      <c r="FD649" s="1233"/>
      <c r="FE649" s="1233"/>
      <c r="FF649" s="1233"/>
      <c r="FG649" s="1233"/>
      <c r="FH649" s="1233"/>
      <c r="FI649" s="1233"/>
      <c r="FJ649" s="1233"/>
      <c r="FK649" s="1233"/>
      <c r="FL649" s="1233"/>
      <c r="FM649" s="1233"/>
      <c r="FN649" s="1233"/>
      <c r="FO649" s="1233"/>
      <c r="FP649" s="1233"/>
      <c r="FQ649" s="1233"/>
      <c r="FR649" s="1233"/>
      <c r="FS649" s="1233"/>
      <c r="FT649" s="1233"/>
      <c r="FU649" s="1233"/>
      <c r="FV649" s="1233"/>
      <c r="FW649" s="1233"/>
      <c r="FX649" s="1233"/>
      <c r="FY649" s="1233"/>
      <c r="FZ649" s="1233"/>
      <c r="GA649" s="1233"/>
      <c r="GB649" s="1233"/>
      <c r="GC649" s="1233"/>
      <c r="GD649" s="1233"/>
      <c r="GE649" s="1233"/>
      <c r="GF649" s="1233"/>
      <c r="GG649" s="1233"/>
      <c r="GH649" s="1233"/>
      <c r="GI649" s="1233"/>
      <c r="GJ649" s="1233"/>
      <c r="GK649" s="1233"/>
      <c r="GL649" s="1233"/>
      <c r="GM649" s="1233"/>
      <c r="GN649" s="1233"/>
      <c r="GO649" s="1233"/>
      <c r="GP649" s="1233"/>
      <c r="GQ649" s="1233"/>
      <c r="GR649" s="1233"/>
      <c r="GS649" s="1233"/>
      <c r="GT649" s="1233"/>
      <c r="GU649" s="1233"/>
      <c r="GV649" s="1233"/>
      <c r="GW649" s="1233"/>
      <c r="GX649" s="1233"/>
      <c r="GY649" s="1233"/>
      <c r="GZ649" s="1233"/>
      <c r="HA649" s="1233"/>
      <c r="HB649" s="1233"/>
      <c r="HC649" s="1233"/>
      <c r="HD649" s="1233"/>
      <c r="HE649" s="1233"/>
      <c r="HF649" s="1233"/>
      <c r="HG649" s="1233"/>
      <c r="HH649" s="1233"/>
      <c r="HI649" s="1233"/>
      <c r="HJ649" s="1233"/>
      <c r="HK649" s="1233"/>
      <c r="HL649" s="1233"/>
      <c r="HM649" s="1233"/>
      <c r="HN649" s="1233"/>
      <c r="HO649" s="1233"/>
    </row>
    <row r="650" spans="32:223" s="325" customFormat="1" x14ac:dyDescent="0.2">
      <c r="AF650" s="932"/>
      <c r="AG650" s="932"/>
      <c r="AH650" s="932"/>
      <c r="AI650" s="932"/>
      <c r="AJ650" s="932"/>
      <c r="AK650" s="932"/>
      <c r="AL650" s="932"/>
      <c r="AM650" s="932"/>
      <c r="AN650" s="932"/>
      <c r="AP650" s="932"/>
      <c r="AQ650" s="932"/>
      <c r="AR650" s="932"/>
      <c r="AS650" s="932"/>
      <c r="AT650" s="932"/>
      <c r="AU650" s="932"/>
      <c r="AV650" s="932"/>
      <c r="AW650" s="932"/>
      <c r="AX650" s="932"/>
      <c r="BA650" s="1253"/>
      <c r="BB650" s="1253"/>
      <c r="BC650" s="1253"/>
      <c r="BE650" s="1233"/>
      <c r="BF650" s="1233"/>
      <c r="BG650" s="1233"/>
      <c r="BH650" s="1233"/>
      <c r="BI650" s="1233"/>
      <c r="BJ650" s="1233"/>
      <c r="BK650" s="1233"/>
      <c r="BL650" s="1233"/>
      <c r="BM650" s="1233"/>
      <c r="BN650" s="1233"/>
      <c r="BO650" s="1233"/>
      <c r="BP650" s="1233"/>
      <c r="BQ650" s="1233"/>
      <c r="BR650" s="1233"/>
      <c r="BS650" s="1233"/>
      <c r="BT650" s="1233"/>
      <c r="BU650" s="1233"/>
      <c r="BV650" s="1233"/>
      <c r="BW650" s="1233"/>
      <c r="BX650" s="1233"/>
      <c r="BY650" s="1233"/>
      <c r="BZ650" s="1233"/>
      <c r="CA650" s="1233"/>
      <c r="CB650" s="1233"/>
      <c r="CC650" s="1233"/>
      <c r="CD650" s="1233"/>
      <c r="CE650" s="1233"/>
      <c r="CF650" s="1233"/>
      <c r="CG650" s="1233"/>
      <c r="CH650" s="1233"/>
      <c r="CI650" s="1233"/>
      <c r="CJ650" s="1233"/>
      <c r="CK650" s="1233"/>
      <c r="CL650" s="1233"/>
      <c r="CM650" s="1233"/>
      <c r="CN650" s="1233"/>
      <c r="CO650" s="1233"/>
      <c r="CP650" s="1233"/>
      <c r="CQ650" s="1233"/>
      <c r="CR650" s="1233"/>
      <c r="CS650" s="1233"/>
      <c r="CT650" s="1233"/>
      <c r="CU650" s="1233"/>
      <c r="CV650" s="1233"/>
      <c r="CW650" s="1233"/>
      <c r="CX650" s="1233"/>
      <c r="CY650" s="1233"/>
      <c r="CZ650" s="1233"/>
      <c r="DA650" s="1233"/>
      <c r="DB650" s="1233"/>
      <c r="DC650" s="1233"/>
      <c r="DD650" s="1233"/>
      <c r="DE650" s="1233"/>
      <c r="DF650" s="1233"/>
      <c r="DG650" s="1233"/>
      <c r="DH650" s="1233"/>
      <c r="DI650" s="1233"/>
      <c r="DJ650" s="1233"/>
      <c r="DK650" s="1233"/>
      <c r="DL650" s="1233"/>
      <c r="DM650" s="1233"/>
      <c r="DN650" s="1233"/>
      <c r="DO650" s="1233"/>
      <c r="DP650" s="1233"/>
      <c r="DQ650" s="1233"/>
      <c r="DR650" s="1233"/>
      <c r="DS650" s="1233"/>
      <c r="DT650" s="1233"/>
      <c r="DU650" s="1233"/>
      <c r="DV650" s="1233"/>
      <c r="DW650" s="1233"/>
      <c r="DX650" s="1233"/>
      <c r="DY650" s="1233"/>
      <c r="DZ650" s="1233"/>
      <c r="EA650" s="1233"/>
      <c r="EB650" s="1233"/>
      <c r="EC650" s="1233"/>
      <c r="ED650" s="1233"/>
      <c r="EE650" s="1233"/>
      <c r="EF650" s="1233"/>
      <c r="EG650" s="1233"/>
      <c r="EH650" s="1253"/>
      <c r="EI650" s="1253"/>
      <c r="EJ650" s="1253"/>
      <c r="EK650" s="1253"/>
      <c r="EM650" s="1233"/>
      <c r="EN650" s="1233"/>
      <c r="EO650" s="1233"/>
      <c r="EP650" s="1233"/>
      <c r="EQ650" s="1233"/>
      <c r="ER650" s="1233"/>
      <c r="ES650" s="1233"/>
      <c r="ET650" s="1233"/>
      <c r="EU650" s="1233"/>
      <c r="EV650" s="1233"/>
      <c r="EW650" s="1233"/>
      <c r="EX650" s="1233"/>
      <c r="EY650" s="1233"/>
      <c r="EZ650" s="1233"/>
      <c r="FA650" s="1233"/>
      <c r="FB650" s="1233"/>
      <c r="FC650" s="1233"/>
      <c r="FD650" s="1233"/>
      <c r="FE650" s="1233"/>
      <c r="FF650" s="1233"/>
      <c r="FG650" s="1233"/>
      <c r="FH650" s="1233"/>
      <c r="FI650" s="1233"/>
      <c r="FJ650" s="1233"/>
      <c r="FK650" s="1233"/>
      <c r="FL650" s="1233"/>
      <c r="FM650" s="1233"/>
      <c r="FN650" s="1233"/>
      <c r="FO650" s="1233"/>
      <c r="FP650" s="1233"/>
      <c r="FQ650" s="1233"/>
      <c r="FR650" s="1233"/>
      <c r="FS650" s="1233"/>
      <c r="FT650" s="1233"/>
      <c r="FU650" s="1233"/>
      <c r="FV650" s="1233"/>
      <c r="FW650" s="1233"/>
      <c r="FX650" s="1233"/>
      <c r="FY650" s="1233"/>
      <c r="FZ650" s="1233"/>
      <c r="GA650" s="1233"/>
      <c r="GB650" s="1233"/>
      <c r="GC650" s="1233"/>
      <c r="GD650" s="1233"/>
      <c r="GE650" s="1233"/>
      <c r="GF650" s="1233"/>
      <c r="GG650" s="1233"/>
      <c r="GH650" s="1233"/>
      <c r="GI650" s="1233"/>
      <c r="GJ650" s="1233"/>
      <c r="GK650" s="1233"/>
      <c r="GL650" s="1233"/>
      <c r="GM650" s="1233"/>
      <c r="GN650" s="1233"/>
      <c r="GO650" s="1233"/>
      <c r="GP650" s="1233"/>
      <c r="GQ650" s="1233"/>
      <c r="GR650" s="1233"/>
      <c r="GS650" s="1233"/>
      <c r="GT650" s="1233"/>
      <c r="GU650" s="1233"/>
      <c r="GV650" s="1233"/>
      <c r="GW650" s="1233"/>
      <c r="GX650" s="1233"/>
      <c r="GY650" s="1233"/>
      <c r="GZ650" s="1233"/>
      <c r="HA650" s="1233"/>
      <c r="HB650" s="1233"/>
      <c r="HC650" s="1233"/>
      <c r="HD650" s="1233"/>
      <c r="HE650" s="1233"/>
      <c r="HF650" s="1233"/>
      <c r="HG650" s="1233"/>
      <c r="HH650" s="1233"/>
      <c r="HI650" s="1233"/>
      <c r="HJ650" s="1233"/>
      <c r="HK650" s="1233"/>
      <c r="HL650" s="1233"/>
      <c r="HM650" s="1233"/>
      <c r="HN650" s="1233"/>
      <c r="HO650" s="1233"/>
    </row>
    <row r="651" spans="32:223" s="325" customFormat="1" x14ac:dyDescent="0.2">
      <c r="AF651" s="932"/>
      <c r="AG651" s="932"/>
      <c r="AH651" s="932"/>
      <c r="AI651" s="932"/>
      <c r="AJ651" s="932"/>
      <c r="AK651" s="932"/>
      <c r="AL651" s="932"/>
      <c r="AM651" s="932"/>
      <c r="AN651" s="932"/>
      <c r="AP651" s="932"/>
      <c r="AQ651" s="932"/>
      <c r="AR651" s="932"/>
      <c r="AS651" s="932"/>
      <c r="AT651" s="932"/>
      <c r="AU651" s="932"/>
      <c r="AV651" s="932"/>
      <c r="AW651" s="932"/>
      <c r="AX651" s="932"/>
      <c r="BA651" s="1253"/>
      <c r="BB651" s="1253"/>
      <c r="BC651" s="1253"/>
      <c r="BE651" s="1233"/>
      <c r="BF651" s="1233"/>
      <c r="BG651" s="1233"/>
      <c r="BH651" s="1233"/>
      <c r="BI651" s="1233"/>
      <c r="BJ651" s="1233"/>
      <c r="BK651" s="1233"/>
      <c r="BL651" s="1233"/>
      <c r="BM651" s="1233"/>
      <c r="BN651" s="1233"/>
      <c r="BO651" s="1233"/>
      <c r="BP651" s="1233"/>
      <c r="BQ651" s="1233"/>
      <c r="BR651" s="1233"/>
      <c r="BS651" s="1233"/>
      <c r="BT651" s="1233"/>
      <c r="BU651" s="1233"/>
      <c r="BV651" s="1233"/>
      <c r="BW651" s="1233"/>
      <c r="BX651" s="1233"/>
      <c r="BY651" s="1233"/>
      <c r="BZ651" s="1233"/>
      <c r="CA651" s="1233"/>
      <c r="CB651" s="1233"/>
      <c r="CC651" s="1233"/>
      <c r="CD651" s="1233"/>
      <c r="CE651" s="1233"/>
      <c r="CF651" s="1233"/>
      <c r="CG651" s="1233"/>
      <c r="CH651" s="1233"/>
      <c r="CI651" s="1233"/>
      <c r="CJ651" s="1233"/>
      <c r="CK651" s="1233"/>
      <c r="CL651" s="1233"/>
      <c r="CM651" s="1233"/>
      <c r="CN651" s="1233"/>
      <c r="CO651" s="1233"/>
      <c r="CP651" s="1233"/>
      <c r="CQ651" s="1233"/>
      <c r="CR651" s="1233"/>
      <c r="CS651" s="1233"/>
      <c r="CT651" s="1233"/>
      <c r="CU651" s="1233"/>
      <c r="CV651" s="1233"/>
      <c r="CW651" s="1233"/>
      <c r="CX651" s="1233"/>
      <c r="CY651" s="1233"/>
      <c r="CZ651" s="1233"/>
      <c r="DA651" s="1233"/>
      <c r="DB651" s="1233"/>
      <c r="DC651" s="1233"/>
      <c r="DD651" s="1233"/>
      <c r="DE651" s="1233"/>
      <c r="DF651" s="1233"/>
      <c r="DG651" s="1233"/>
      <c r="DH651" s="1233"/>
      <c r="DI651" s="1233"/>
      <c r="DJ651" s="1233"/>
      <c r="DK651" s="1233"/>
      <c r="DL651" s="1233"/>
      <c r="DM651" s="1233"/>
      <c r="DN651" s="1233"/>
      <c r="DO651" s="1233"/>
      <c r="DP651" s="1233"/>
      <c r="DQ651" s="1233"/>
      <c r="DR651" s="1233"/>
      <c r="DS651" s="1233"/>
      <c r="DT651" s="1233"/>
      <c r="DU651" s="1233"/>
      <c r="DV651" s="1233"/>
      <c r="DW651" s="1233"/>
      <c r="DX651" s="1233"/>
      <c r="DY651" s="1233"/>
      <c r="DZ651" s="1233"/>
      <c r="EA651" s="1233"/>
      <c r="EB651" s="1233"/>
      <c r="EC651" s="1233"/>
      <c r="ED651" s="1233"/>
      <c r="EE651" s="1233"/>
      <c r="EF651" s="1233"/>
      <c r="EG651" s="1233"/>
      <c r="EH651" s="1253"/>
      <c r="EI651" s="1253"/>
      <c r="EJ651" s="1253"/>
      <c r="EK651" s="1253"/>
      <c r="EM651" s="1233"/>
      <c r="EN651" s="1233"/>
      <c r="EO651" s="1233"/>
      <c r="EP651" s="1233"/>
      <c r="EQ651" s="1233"/>
      <c r="ER651" s="1233"/>
      <c r="ES651" s="1233"/>
      <c r="ET651" s="1233"/>
      <c r="EU651" s="1233"/>
      <c r="EV651" s="1233"/>
      <c r="EW651" s="1233"/>
      <c r="EX651" s="1233"/>
      <c r="EY651" s="1233"/>
      <c r="EZ651" s="1233"/>
      <c r="FA651" s="1233"/>
      <c r="FB651" s="1233"/>
      <c r="FC651" s="1233"/>
      <c r="FD651" s="1233"/>
      <c r="FE651" s="1233"/>
      <c r="FF651" s="1233"/>
      <c r="FG651" s="1233"/>
      <c r="FH651" s="1233"/>
      <c r="FI651" s="1233"/>
      <c r="FJ651" s="1233"/>
      <c r="FK651" s="1233"/>
      <c r="FL651" s="1233"/>
      <c r="FM651" s="1233"/>
      <c r="FN651" s="1233"/>
      <c r="FO651" s="1233"/>
      <c r="FP651" s="1233"/>
      <c r="FQ651" s="1233"/>
      <c r="FR651" s="1233"/>
      <c r="FS651" s="1233"/>
      <c r="FT651" s="1233"/>
      <c r="FU651" s="1233"/>
      <c r="FV651" s="1233"/>
      <c r="FW651" s="1233"/>
      <c r="FX651" s="1233"/>
      <c r="FY651" s="1233"/>
      <c r="FZ651" s="1233"/>
      <c r="GA651" s="1233"/>
      <c r="GB651" s="1233"/>
      <c r="GC651" s="1233"/>
      <c r="GD651" s="1233"/>
      <c r="GE651" s="1233"/>
      <c r="GF651" s="1233"/>
      <c r="GG651" s="1233"/>
      <c r="GH651" s="1233"/>
      <c r="GI651" s="1233"/>
      <c r="GJ651" s="1233"/>
      <c r="GK651" s="1233"/>
      <c r="GL651" s="1233"/>
      <c r="GM651" s="1233"/>
      <c r="GN651" s="1233"/>
      <c r="GO651" s="1233"/>
      <c r="GP651" s="1233"/>
      <c r="GQ651" s="1233"/>
      <c r="GR651" s="1233"/>
      <c r="GS651" s="1233"/>
      <c r="GT651" s="1233"/>
      <c r="GU651" s="1233"/>
      <c r="GV651" s="1233"/>
      <c r="GW651" s="1233"/>
      <c r="GX651" s="1233"/>
      <c r="GY651" s="1233"/>
      <c r="GZ651" s="1233"/>
      <c r="HA651" s="1233"/>
      <c r="HB651" s="1233"/>
      <c r="HC651" s="1233"/>
      <c r="HD651" s="1233"/>
      <c r="HE651" s="1233"/>
      <c r="HF651" s="1233"/>
      <c r="HG651" s="1233"/>
      <c r="HH651" s="1233"/>
      <c r="HI651" s="1233"/>
      <c r="HJ651" s="1233"/>
      <c r="HK651" s="1233"/>
      <c r="HL651" s="1233"/>
      <c r="HM651" s="1233"/>
      <c r="HN651" s="1233"/>
      <c r="HO651" s="1233"/>
    </row>
    <row r="652" spans="32:223" s="325" customFormat="1" x14ac:dyDescent="0.2">
      <c r="AF652" s="932"/>
      <c r="AG652" s="932"/>
      <c r="AH652" s="932"/>
      <c r="AI652" s="932"/>
      <c r="AJ652" s="932"/>
      <c r="AK652" s="932"/>
      <c r="AL652" s="932"/>
      <c r="AM652" s="932"/>
      <c r="AN652" s="932"/>
      <c r="AP652" s="932"/>
      <c r="AQ652" s="932"/>
      <c r="AR652" s="932"/>
      <c r="AS652" s="932"/>
      <c r="AT652" s="932"/>
      <c r="AU652" s="932"/>
      <c r="AV652" s="932"/>
      <c r="AW652" s="932"/>
      <c r="AX652" s="932"/>
      <c r="BA652" s="1253"/>
      <c r="BB652" s="1253"/>
      <c r="BC652" s="1253"/>
      <c r="BE652" s="1233"/>
      <c r="BF652" s="1233"/>
      <c r="BG652" s="1233"/>
      <c r="BH652" s="1233"/>
      <c r="BI652" s="1233"/>
      <c r="BJ652" s="1233"/>
      <c r="BK652" s="1233"/>
      <c r="BL652" s="1233"/>
      <c r="BM652" s="1233"/>
      <c r="BN652" s="1233"/>
      <c r="BO652" s="1233"/>
      <c r="BP652" s="1233"/>
      <c r="BQ652" s="1233"/>
      <c r="BR652" s="1233"/>
      <c r="BS652" s="1233"/>
      <c r="BT652" s="1233"/>
      <c r="BU652" s="1233"/>
      <c r="BV652" s="1233"/>
      <c r="BW652" s="1233"/>
      <c r="BX652" s="1233"/>
      <c r="BY652" s="1233"/>
      <c r="BZ652" s="1233"/>
      <c r="CA652" s="1233"/>
      <c r="CB652" s="1233"/>
      <c r="CC652" s="1233"/>
      <c r="CD652" s="1233"/>
      <c r="CE652" s="1233"/>
      <c r="CF652" s="1233"/>
      <c r="CG652" s="1233"/>
      <c r="CH652" s="1233"/>
      <c r="CI652" s="1233"/>
      <c r="CJ652" s="1233"/>
      <c r="CK652" s="1233"/>
      <c r="CL652" s="1233"/>
      <c r="CM652" s="1233"/>
      <c r="CN652" s="1233"/>
      <c r="CO652" s="1233"/>
      <c r="CP652" s="1233"/>
      <c r="CQ652" s="1233"/>
      <c r="CR652" s="1233"/>
      <c r="CS652" s="1233"/>
      <c r="CT652" s="1233"/>
      <c r="CU652" s="1233"/>
      <c r="CV652" s="1233"/>
      <c r="CW652" s="1233"/>
      <c r="CX652" s="1233"/>
      <c r="CY652" s="1233"/>
      <c r="CZ652" s="1233"/>
      <c r="DA652" s="1233"/>
      <c r="DB652" s="1233"/>
      <c r="DC652" s="1233"/>
      <c r="DD652" s="1233"/>
      <c r="DE652" s="1233"/>
      <c r="DF652" s="1233"/>
      <c r="DG652" s="1233"/>
      <c r="DH652" s="1233"/>
      <c r="DI652" s="1233"/>
      <c r="DJ652" s="1233"/>
      <c r="DK652" s="1233"/>
      <c r="DL652" s="1233"/>
      <c r="DM652" s="1233"/>
      <c r="DN652" s="1233"/>
      <c r="DO652" s="1233"/>
      <c r="DP652" s="1233"/>
      <c r="DQ652" s="1233"/>
      <c r="DR652" s="1233"/>
      <c r="DS652" s="1233"/>
      <c r="DT652" s="1233"/>
      <c r="DU652" s="1233"/>
      <c r="DV652" s="1233"/>
      <c r="DW652" s="1233"/>
      <c r="DX652" s="1233"/>
      <c r="DY652" s="1233"/>
      <c r="DZ652" s="1233"/>
      <c r="EA652" s="1233"/>
      <c r="EB652" s="1233"/>
      <c r="EC652" s="1233"/>
      <c r="ED652" s="1233"/>
      <c r="EE652" s="1233"/>
      <c r="EF652" s="1233"/>
      <c r="EG652" s="1233"/>
      <c r="EH652" s="1253"/>
      <c r="EI652" s="1253"/>
      <c r="EJ652" s="1253"/>
      <c r="EK652" s="1253"/>
      <c r="EM652" s="1233"/>
      <c r="EN652" s="1233"/>
      <c r="EO652" s="1233"/>
      <c r="EP652" s="1233"/>
      <c r="EQ652" s="1233"/>
      <c r="ER652" s="1233"/>
      <c r="ES652" s="1233"/>
      <c r="ET652" s="1233"/>
      <c r="EU652" s="1233"/>
      <c r="EV652" s="1233"/>
      <c r="EW652" s="1233"/>
      <c r="EX652" s="1233"/>
      <c r="EY652" s="1233"/>
      <c r="EZ652" s="1233"/>
      <c r="FA652" s="1233"/>
      <c r="FB652" s="1233"/>
      <c r="FC652" s="1233"/>
      <c r="FD652" s="1233"/>
      <c r="FE652" s="1233"/>
      <c r="FF652" s="1233"/>
      <c r="FG652" s="1233"/>
      <c r="FH652" s="1233"/>
      <c r="FI652" s="1233"/>
      <c r="FJ652" s="1233"/>
      <c r="FK652" s="1233"/>
      <c r="FL652" s="1233"/>
      <c r="FM652" s="1233"/>
      <c r="FN652" s="1233"/>
      <c r="FO652" s="1233"/>
      <c r="FP652" s="1233"/>
      <c r="FQ652" s="1233"/>
      <c r="FR652" s="1233"/>
      <c r="FS652" s="1233"/>
      <c r="FT652" s="1233"/>
      <c r="FU652" s="1233"/>
      <c r="FV652" s="1233"/>
      <c r="FW652" s="1233"/>
      <c r="FX652" s="1233"/>
      <c r="FY652" s="1233"/>
      <c r="FZ652" s="1233"/>
      <c r="GA652" s="1233"/>
      <c r="GB652" s="1233"/>
      <c r="GC652" s="1233"/>
      <c r="GD652" s="1233"/>
      <c r="GE652" s="1233"/>
      <c r="GF652" s="1233"/>
      <c r="GG652" s="1233"/>
      <c r="GH652" s="1233"/>
      <c r="GI652" s="1233"/>
      <c r="GJ652" s="1233"/>
      <c r="GK652" s="1233"/>
      <c r="GL652" s="1233"/>
      <c r="GM652" s="1233"/>
      <c r="GN652" s="1233"/>
      <c r="GO652" s="1233"/>
      <c r="GP652" s="1233"/>
      <c r="GQ652" s="1233"/>
      <c r="GR652" s="1233"/>
      <c r="GS652" s="1233"/>
      <c r="GT652" s="1233"/>
      <c r="GU652" s="1233"/>
      <c r="GV652" s="1233"/>
      <c r="GW652" s="1233"/>
      <c r="GX652" s="1233"/>
      <c r="GY652" s="1233"/>
      <c r="GZ652" s="1233"/>
      <c r="HA652" s="1233"/>
      <c r="HB652" s="1233"/>
      <c r="HC652" s="1233"/>
      <c r="HD652" s="1233"/>
      <c r="HE652" s="1233"/>
      <c r="HF652" s="1233"/>
      <c r="HG652" s="1233"/>
      <c r="HH652" s="1233"/>
      <c r="HI652" s="1233"/>
      <c r="HJ652" s="1233"/>
      <c r="HK652" s="1233"/>
      <c r="HL652" s="1233"/>
      <c r="HM652" s="1233"/>
      <c r="HN652" s="1233"/>
      <c r="HO652" s="1233"/>
    </row>
    <row r="653" spans="32:223" s="325" customFormat="1" x14ac:dyDescent="0.2">
      <c r="AF653" s="932"/>
      <c r="AG653" s="932"/>
      <c r="AH653" s="932"/>
      <c r="AI653" s="932"/>
      <c r="AJ653" s="932"/>
      <c r="AK653" s="932"/>
      <c r="AL653" s="932"/>
      <c r="AM653" s="932"/>
      <c r="AN653" s="932"/>
      <c r="AP653" s="932"/>
      <c r="AQ653" s="932"/>
      <c r="AR653" s="932"/>
      <c r="AS653" s="932"/>
      <c r="AT653" s="932"/>
      <c r="AU653" s="932"/>
      <c r="AV653" s="932"/>
      <c r="AW653" s="932"/>
      <c r="AX653" s="932"/>
      <c r="BA653" s="1253"/>
      <c r="BB653" s="1253"/>
      <c r="BC653" s="1253"/>
      <c r="BE653" s="1233"/>
      <c r="BF653" s="1233"/>
      <c r="BG653" s="1233"/>
      <c r="BH653" s="1233"/>
      <c r="BI653" s="1233"/>
      <c r="BJ653" s="1233"/>
      <c r="BK653" s="1233"/>
      <c r="BL653" s="1233"/>
      <c r="BM653" s="1233"/>
      <c r="BN653" s="1233"/>
      <c r="BO653" s="1233"/>
      <c r="BP653" s="1233"/>
      <c r="BQ653" s="1233"/>
      <c r="BR653" s="1233"/>
      <c r="BS653" s="1233"/>
      <c r="BT653" s="1233"/>
      <c r="BU653" s="1233"/>
      <c r="BV653" s="1233"/>
      <c r="BW653" s="1233"/>
      <c r="BX653" s="1233"/>
      <c r="BY653" s="1233"/>
      <c r="BZ653" s="1233"/>
      <c r="CA653" s="1233"/>
      <c r="CB653" s="1233"/>
      <c r="CC653" s="1233"/>
      <c r="CD653" s="1233"/>
      <c r="CE653" s="1233"/>
      <c r="CF653" s="1233"/>
      <c r="CG653" s="1233"/>
      <c r="CH653" s="1233"/>
      <c r="CI653" s="1233"/>
      <c r="CJ653" s="1233"/>
      <c r="CK653" s="1233"/>
      <c r="CL653" s="1233"/>
      <c r="CM653" s="1233"/>
      <c r="CN653" s="1233"/>
      <c r="CO653" s="1233"/>
      <c r="CP653" s="1233"/>
      <c r="CQ653" s="1233"/>
      <c r="CR653" s="1233"/>
      <c r="CS653" s="1233"/>
      <c r="CT653" s="1233"/>
      <c r="CU653" s="1233"/>
      <c r="CV653" s="1233"/>
      <c r="CW653" s="1233"/>
      <c r="CX653" s="1233"/>
      <c r="CY653" s="1233"/>
      <c r="CZ653" s="1233"/>
      <c r="DA653" s="1233"/>
      <c r="DB653" s="1233"/>
      <c r="DC653" s="1233"/>
      <c r="DD653" s="1233"/>
      <c r="DE653" s="1233"/>
      <c r="DF653" s="1233"/>
      <c r="DG653" s="1233"/>
      <c r="DH653" s="1233"/>
      <c r="DI653" s="1233"/>
      <c r="DJ653" s="1233"/>
      <c r="DK653" s="1233"/>
      <c r="DL653" s="1233"/>
      <c r="DM653" s="1233"/>
      <c r="DN653" s="1233"/>
      <c r="DO653" s="1233"/>
      <c r="DP653" s="1233"/>
      <c r="DQ653" s="1233"/>
      <c r="DR653" s="1233"/>
      <c r="DS653" s="1233"/>
      <c r="DT653" s="1233"/>
      <c r="DU653" s="1233"/>
      <c r="DV653" s="1233"/>
      <c r="DW653" s="1233"/>
      <c r="DX653" s="1233"/>
      <c r="DY653" s="1233"/>
      <c r="DZ653" s="1233"/>
      <c r="EA653" s="1233"/>
      <c r="EB653" s="1233"/>
      <c r="EC653" s="1233"/>
      <c r="ED653" s="1233"/>
      <c r="EE653" s="1233"/>
      <c r="EF653" s="1233"/>
      <c r="EG653" s="1233"/>
      <c r="EH653" s="1253"/>
      <c r="EI653" s="1253"/>
      <c r="EJ653" s="1253"/>
      <c r="EK653" s="1253"/>
      <c r="EM653" s="1233"/>
      <c r="EN653" s="1233"/>
      <c r="EO653" s="1233"/>
      <c r="EP653" s="1233"/>
      <c r="EQ653" s="1233"/>
      <c r="ER653" s="1233"/>
      <c r="ES653" s="1233"/>
      <c r="ET653" s="1233"/>
      <c r="EU653" s="1233"/>
      <c r="EV653" s="1233"/>
      <c r="EW653" s="1233"/>
      <c r="EX653" s="1233"/>
      <c r="EY653" s="1233"/>
      <c r="EZ653" s="1233"/>
      <c r="FA653" s="1233"/>
      <c r="FB653" s="1233"/>
      <c r="FC653" s="1233"/>
      <c r="FD653" s="1233"/>
      <c r="FE653" s="1233"/>
      <c r="FF653" s="1233"/>
      <c r="FG653" s="1233"/>
      <c r="FH653" s="1233"/>
      <c r="FI653" s="1233"/>
      <c r="FJ653" s="1233"/>
      <c r="FK653" s="1233"/>
      <c r="FL653" s="1233"/>
      <c r="FM653" s="1233"/>
      <c r="FN653" s="1233"/>
      <c r="FO653" s="1233"/>
      <c r="FP653" s="1233"/>
      <c r="FQ653" s="1233"/>
      <c r="FR653" s="1233"/>
      <c r="FS653" s="1233"/>
      <c r="FT653" s="1233"/>
      <c r="FU653" s="1233"/>
      <c r="FV653" s="1233"/>
      <c r="FW653" s="1233"/>
      <c r="FX653" s="1233"/>
      <c r="FY653" s="1233"/>
      <c r="FZ653" s="1233"/>
      <c r="GA653" s="1233"/>
      <c r="GB653" s="1233"/>
      <c r="GC653" s="1233"/>
      <c r="GD653" s="1233"/>
      <c r="GE653" s="1233"/>
      <c r="GF653" s="1233"/>
      <c r="GG653" s="1233"/>
      <c r="GH653" s="1233"/>
      <c r="GI653" s="1233"/>
      <c r="GJ653" s="1233"/>
      <c r="GK653" s="1233"/>
      <c r="GL653" s="1233"/>
      <c r="GM653" s="1233"/>
      <c r="GN653" s="1233"/>
      <c r="GO653" s="1233"/>
      <c r="GP653" s="1233"/>
      <c r="GQ653" s="1233"/>
      <c r="GR653" s="1233"/>
      <c r="GS653" s="1233"/>
      <c r="GT653" s="1233"/>
      <c r="GU653" s="1233"/>
      <c r="GV653" s="1233"/>
      <c r="GW653" s="1233"/>
      <c r="GX653" s="1233"/>
      <c r="GY653" s="1233"/>
      <c r="GZ653" s="1233"/>
      <c r="HA653" s="1233"/>
      <c r="HB653" s="1233"/>
      <c r="HC653" s="1233"/>
      <c r="HD653" s="1233"/>
      <c r="HE653" s="1233"/>
      <c r="HF653" s="1233"/>
      <c r="HG653" s="1233"/>
      <c r="HH653" s="1233"/>
      <c r="HI653" s="1233"/>
      <c r="HJ653" s="1233"/>
      <c r="HK653" s="1233"/>
      <c r="HL653" s="1233"/>
      <c r="HM653" s="1233"/>
      <c r="HN653" s="1233"/>
      <c r="HO653" s="1233"/>
    </row>
    <row r="654" spans="32:223" s="325" customFormat="1" x14ac:dyDescent="0.2">
      <c r="AF654" s="932"/>
      <c r="AG654" s="932"/>
      <c r="AH654" s="932"/>
      <c r="AI654" s="932"/>
      <c r="AJ654" s="932"/>
      <c r="AK654" s="932"/>
      <c r="AL654" s="932"/>
      <c r="AM654" s="932"/>
      <c r="AN654" s="932"/>
      <c r="AP654" s="932"/>
      <c r="AQ654" s="932"/>
      <c r="AR654" s="932"/>
      <c r="AS654" s="932"/>
      <c r="AT654" s="932"/>
      <c r="AU654" s="932"/>
      <c r="AV654" s="932"/>
      <c r="AW654" s="932"/>
      <c r="AX654" s="932"/>
      <c r="BA654" s="1253"/>
      <c r="BB654" s="1253"/>
      <c r="BC654" s="1253"/>
      <c r="BE654" s="1233"/>
      <c r="BF654" s="1233"/>
      <c r="BG654" s="1233"/>
      <c r="BH654" s="1233"/>
      <c r="BI654" s="1233"/>
      <c r="BJ654" s="1233"/>
      <c r="BK654" s="1233"/>
      <c r="BL654" s="1233"/>
      <c r="BM654" s="1233"/>
      <c r="BN654" s="1233"/>
      <c r="BO654" s="1233"/>
      <c r="BP654" s="1233"/>
      <c r="BQ654" s="1233"/>
      <c r="BR654" s="1233"/>
      <c r="BS654" s="1233"/>
      <c r="BT654" s="1233"/>
      <c r="BU654" s="1233"/>
      <c r="BV654" s="1233"/>
      <c r="BW654" s="1233"/>
      <c r="BX654" s="1233"/>
      <c r="BY654" s="1233"/>
      <c r="BZ654" s="1233"/>
      <c r="CA654" s="1233"/>
      <c r="CB654" s="1233"/>
      <c r="CC654" s="1233"/>
      <c r="CD654" s="1233"/>
      <c r="CE654" s="1233"/>
      <c r="CF654" s="1233"/>
      <c r="CG654" s="1233"/>
      <c r="CH654" s="1233"/>
      <c r="CI654" s="1233"/>
      <c r="CJ654" s="1233"/>
      <c r="CK654" s="1233"/>
      <c r="CL654" s="1233"/>
      <c r="CM654" s="1233"/>
      <c r="CN654" s="1233"/>
      <c r="CO654" s="1233"/>
      <c r="CP654" s="1233"/>
      <c r="CQ654" s="1233"/>
      <c r="CR654" s="1233"/>
      <c r="CS654" s="1233"/>
      <c r="CT654" s="1233"/>
      <c r="CU654" s="1233"/>
      <c r="CV654" s="1233"/>
      <c r="CW654" s="1233"/>
      <c r="CX654" s="1233"/>
      <c r="CY654" s="1233"/>
      <c r="CZ654" s="1233"/>
      <c r="DA654" s="1233"/>
      <c r="DB654" s="1233"/>
      <c r="DC654" s="1233"/>
      <c r="DD654" s="1233"/>
      <c r="DE654" s="1233"/>
      <c r="DF654" s="1233"/>
      <c r="DG654" s="1233"/>
      <c r="DH654" s="1233"/>
      <c r="DI654" s="1233"/>
      <c r="DJ654" s="1233"/>
      <c r="DK654" s="1233"/>
      <c r="DL654" s="1233"/>
      <c r="DM654" s="1233"/>
      <c r="DN654" s="1233"/>
      <c r="DO654" s="1233"/>
      <c r="DP654" s="1233"/>
      <c r="DQ654" s="1233"/>
      <c r="DR654" s="1233"/>
      <c r="DS654" s="1233"/>
      <c r="DT654" s="1233"/>
      <c r="DU654" s="1233"/>
      <c r="DV654" s="1233"/>
      <c r="DW654" s="1233"/>
      <c r="DX654" s="1233"/>
      <c r="DY654" s="1233"/>
      <c r="DZ654" s="1233"/>
      <c r="EA654" s="1233"/>
      <c r="EB654" s="1233"/>
      <c r="EC654" s="1233"/>
      <c r="ED654" s="1233"/>
      <c r="EE654" s="1233"/>
      <c r="EF654" s="1233"/>
      <c r="EG654" s="1233"/>
      <c r="EH654" s="1253"/>
      <c r="EI654" s="1253"/>
      <c r="EJ654" s="1253"/>
      <c r="EK654" s="1253"/>
      <c r="EM654" s="1233"/>
      <c r="EN654" s="1233"/>
      <c r="EO654" s="1233"/>
      <c r="EP654" s="1233"/>
      <c r="EQ654" s="1233"/>
      <c r="ER654" s="1233"/>
      <c r="ES654" s="1233"/>
      <c r="ET654" s="1233"/>
      <c r="EU654" s="1233"/>
      <c r="EV654" s="1233"/>
      <c r="EW654" s="1233"/>
      <c r="EX654" s="1233"/>
      <c r="EY654" s="1233"/>
      <c r="EZ654" s="1233"/>
      <c r="FA654" s="1233"/>
      <c r="FB654" s="1233"/>
      <c r="FC654" s="1233"/>
      <c r="FD654" s="1233"/>
      <c r="FE654" s="1233"/>
      <c r="FF654" s="1233"/>
      <c r="FG654" s="1233"/>
      <c r="FH654" s="1233"/>
      <c r="FI654" s="1233"/>
      <c r="FJ654" s="1233"/>
      <c r="FK654" s="1233"/>
      <c r="FL654" s="1233"/>
      <c r="FM654" s="1233"/>
      <c r="FN654" s="1233"/>
      <c r="FO654" s="1233"/>
      <c r="FP654" s="1233"/>
      <c r="FQ654" s="1233"/>
      <c r="FR654" s="1233"/>
      <c r="FS654" s="1233"/>
      <c r="FT654" s="1233"/>
      <c r="FU654" s="1233"/>
      <c r="FV654" s="1233"/>
      <c r="FW654" s="1233"/>
      <c r="FX654" s="1233"/>
      <c r="FY654" s="1233"/>
      <c r="FZ654" s="1233"/>
      <c r="GA654" s="1233"/>
      <c r="GB654" s="1233"/>
      <c r="GC654" s="1233"/>
      <c r="GD654" s="1233"/>
      <c r="GE654" s="1233"/>
      <c r="GF654" s="1233"/>
      <c r="GG654" s="1233"/>
      <c r="GH654" s="1233"/>
      <c r="GI654" s="1233"/>
      <c r="GJ654" s="1233"/>
      <c r="GK654" s="1233"/>
      <c r="GL654" s="1233"/>
      <c r="GM654" s="1233"/>
      <c r="GN654" s="1233"/>
      <c r="GO654" s="1233"/>
      <c r="GP654" s="1233"/>
      <c r="GQ654" s="1233"/>
      <c r="GR654" s="1233"/>
      <c r="GS654" s="1233"/>
      <c r="GT654" s="1233"/>
      <c r="GU654" s="1233"/>
      <c r="GV654" s="1233"/>
      <c r="GW654" s="1233"/>
      <c r="GX654" s="1233"/>
      <c r="GY654" s="1233"/>
      <c r="GZ654" s="1233"/>
      <c r="HA654" s="1233"/>
      <c r="HB654" s="1233"/>
      <c r="HC654" s="1233"/>
      <c r="HD654" s="1233"/>
      <c r="HE654" s="1233"/>
      <c r="HF654" s="1233"/>
      <c r="HG654" s="1233"/>
      <c r="HH654" s="1233"/>
      <c r="HI654" s="1233"/>
      <c r="HJ654" s="1233"/>
      <c r="HK654" s="1233"/>
      <c r="HL654" s="1233"/>
      <c r="HM654" s="1233"/>
      <c r="HN654" s="1233"/>
      <c r="HO654" s="1233"/>
    </row>
    <row r="655" spans="32:223" s="325" customFormat="1" x14ac:dyDescent="0.2">
      <c r="AF655" s="932"/>
      <c r="AG655" s="932"/>
      <c r="AH655" s="932"/>
      <c r="AI655" s="932"/>
      <c r="AJ655" s="932"/>
      <c r="AK655" s="932"/>
      <c r="AL655" s="932"/>
      <c r="AM655" s="932"/>
      <c r="AN655" s="932"/>
      <c r="AP655" s="932"/>
      <c r="AQ655" s="932"/>
      <c r="AR655" s="932"/>
      <c r="AS655" s="932"/>
      <c r="AT655" s="932"/>
      <c r="AU655" s="932"/>
      <c r="AV655" s="932"/>
      <c r="AW655" s="932"/>
      <c r="AX655" s="932"/>
      <c r="BA655" s="1253"/>
      <c r="BB655" s="1253"/>
      <c r="BC655" s="1253"/>
      <c r="BE655" s="1233"/>
      <c r="BF655" s="1233"/>
      <c r="BG655" s="1233"/>
      <c r="BH655" s="1233"/>
      <c r="BI655" s="1233"/>
      <c r="BJ655" s="1233"/>
      <c r="BK655" s="1233"/>
      <c r="BL655" s="1233"/>
      <c r="BM655" s="1233"/>
      <c r="BN655" s="1233"/>
      <c r="BO655" s="1233"/>
      <c r="BP655" s="1233"/>
      <c r="BQ655" s="1233"/>
      <c r="BR655" s="1233"/>
      <c r="BS655" s="1233"/>
      <c r="BT655" s="1233"/>
      <c r="BU655" s="1233"/>
      <c r="BV655" s="1233"/>
      <c r="BW655" s="1233"/>
      <c r="BX655" s="1233"/>
      <c r="BY655" s="1233"/>
      <c r="BZ655" s="1233"/>
      <c r="CA655" s="1233"/>
      <c r="CB655" s="1233"/>
      <c r="CC655" s="1233"/>
      <c r="CD655" s="1233"/>
      <c r="CE655" s="1233"/>
      <c r="CF655" s="1233"/>
      <c r="CG655" s="1233"/>
      <c r="CH655" s="1233"/>
      <c r="CI655" s="1233"/>
      <c r="CJ655" s="1233"/>
      <c r="CK655" s="1233"/>
      <c r="CL655" s="1233"/>
      <c r="CM655" s="1233"/>
      <c r="CN655" s="1233"/>
      <c r="CO655" s="1233"/>
      <c r="CP655" s="1233"/>
      <c r="CQ655" s="1233"/>
      <c r="CR655" s="1233"/>
      <c r="CS655" s="1233"/>
      <c r="CT655" s="1233"/>
      <c r="CU655" s="1233"/>
      <c r="CV655" s="1233"/>
      <c r="CW655" s="1233"/>
      <c r="CX655" s="1233"/>
      <c r="CY655" s="1233"/>
      <c r="CZ655" s="1233"/>
      <c r="DA655" s="1233"/>
      <c r="DB655" s="1233"/>
      <c r="DC655" s="1233"/>
      <c r="DD655" s="1233"/>
      <c r="DE655" s="1233"/>
      <c r="DF655" s="1233"/>
      <c r="DG655" s="1233"/>
      <c r="DH655" s="1233"/>
      <c r="DI655" s="1233"/>
      <c r="DJ655" s="1233"/>
      <c r="DK655" s="1233"/>
      <c r="DL655" s="1233"/>
      <c r="DM655" s="1233"/>
      <c r="DN655" s="1233"/>
      <c r="DO655" s="1233"/>
      <c r="DP655" s="1233"/>
      <c r="DQ655" s="1233"/>
      <c r="DR655" s="1233"/>
      <c r="DS655" s="1233"/>
      <c r="DT655" s="1233"/>
      <c r="DU655" s="1233"/>
      <c r="DV655" s="1233"/>
      <c r="DW655" s="1233"/>
      <c r="DX655" s="1233"/>
      <c r="DY655" s="1233"/>
      <c r="DZ655" s="1233"/>
      <c r="EA655" s="1233"/>
      <c r="EB655" s="1233"/>
      <c r="EC655" s="1233"/>
      <c r="ED655" s="1233"/>
      <c r="EE655" s="1233"/>
      <c r="EF655" s="1233"/>
      <c r="EG655" s="1233"/>
      <c r="EH655" s="1253"/>
      <c r="EI655" s="1253"/>
      <c r="EJ655" s="1253"/>
      <c r="EK655" s="1253"/>
      <c r="EM655" s="1233"/>
      <c r="EN655" s="1233"/>
      <c r="EO655" s="1233"/>
      <c r="EP655" s="1233"/>
      <c r="EQ655" s="1233"/>
      <c r="ER655" s="1233"/>
      <c r="ES655" s="1233"/>
      <c r="ET655" s="1233"/>
      <c r="EU655" s="1233"/>
      <c r="EV655" s="1233"/>
      <c r="EW655" s="1233"/>
      <c r="EX655" s="1233"/>
      <c r="EY655" s="1233"/>
      <c r="EZ655" s="1233"/>
      <c r="FA655" s="1233"/>
      <c r="FB655" s="1233"/>
      <c r="FC655" s="1233"/>
      <c r="FD655" s="1233"/>
      <c r="FE655" s="1233"/>
      <c r="FF655" s="1233"/>
      <c r="FG655" s="1233"/>
      <c r="FH655" s="1233"/>
      <c r="FI655" s="1233"/>
      <c r="FJ655" s="1233"/>
      <c r="FK655" s="1233"/>
      <c r="FL655" s="1233"/>
      <c r="FM655" s="1233"/>
      <c r="FN655" s="1233"/>
      <c r="FO655" s="1233"/>
      <c r="FP655" s="1233"/>
      <c r="FQ655" s="1233"/>
      <c r="FR655" s="1233"/>
      <c r="FS655" s="1233"/>
      <c r="FT655" s="1233"/>
      <c r="FU655" s="1233"/>
      <c r="FV655" s="1233"/>
      <c r="FW655" s="1233"/>
      <c r="FX655" s="1233"/>
      <c r="FY655" s="1233"/>
      <c r="FZ655" s="1233"/>
      <c r="GA655" s="1233"/>
      <c r="GB655" s="1233"/>
      <c r="GC655" s="1233"/>
      <c r="GD655" s="1233"/>
      <c r="GE655" s="1233"/>
      <c r="GF655" s="1233"/>
      <c r="GG655" s="1233"/>
      <c r="GH655" s="1233"/>
      <c r="GI655" s="1233"/>
      <c r="GJ655" s="1233"/>
      <c r="GK655" s="1233"/>
      <c r="GL655" s="1233"/>
      <c r="GM655" s="1233"/>
      <c r="GN655" s="1233"/>
      <c r="GO655" s="1233"/>
      <c r="GP655" s="1233"/>
      <c r="GQ655" s="1233"/>
      <c r="GR655" s="1233"/>
      <c r="GS655" s="1233"/>
      <c r="GT655" s="1233"/>
      <c r="GU655" s="1233"/>
      <c r="GV655" s="1233"/>
      <c r="GW655" s="1233"/>
      <c r="GX655" s="1233"/>
      <c r="GY655" s="1233"/>
      <c r="GZ655" s="1233"/>
      <c r="HA655" s="1233"/>
      <c r="HB655" s="1233"/>
      <c r="HC655" s="1233"/>
      <c r="HD655" s="1233"/>
      <c r="HE655" s="1233"/>
      <c r="HF655" s="1233"/>
      <c r="HG655" s="1233"/>
      <c r="HH655" s="1233"/>
      <c r="HI655" s="1233"/>
      <c r="HJ655" s="1233"/>
      <c r="HK655" s="1233"/>
      <c r="HL655" s="1233"/>
      <c r="HM655" s="1233"/>
      <c r="HN655" s="1233"/>
      <c r="HO655" s="1233"/>
    </row>
    <row r="656" spans="32:223" s="325" customFormat="1" x14ac:dyDescent="0.2">
      <c r="AF656" s="932"/>
      <c r="AG656" s="932"/>
      <c r="AH656" s="932"/>
      <c r="AI656" s="932"/>
      <c r="AJ656" s="932"/>
      <c r="AK656" s="932"/>
      <c r="AL656" s="932"/>
      <c r="AM656" s="932"/>
      <c r="AN656" s="932"/>
      <c r="AP656" s="932"/>
      <c r="AQ656" s="932"/>
      <c r="AR656" s="932"/>
      <c r="AS656" s="932"/>
      <c r="AT656" s="932"/>
      <c r="AU656" s="932"/>
      <c r="AV656" s="932"/>
      <c r="AW656" s="932"/>
      <c r="AX656" s="932"/>
      <c r="BA656" s="1253"/>
      <c r="BB656" s="1253"/>
      <c r="BC656" s="1253"/>
      <c r="BE656" s="1233"/>
      <c r="BF656" s="1233"/>
      <c r="BG656" s="1233"/>
      <c r="BH656" s="1233"/>
      <c r="BI656" s="1233"/>
      <c r="BJ656" s="1233"/>
      <c r="BK656" s="1233"/>
      <c r="BL656" s="1233"/>
      <c r="BM656" s="1233"/>
      <c r="BN656" s="1233"/>
      <c r="BO656" s="1233"/>
      <c r="BP656" s="1233"/>
      <c r="BQ656" s="1233"/>
      <c r="BR656" s="1233"/>
      <c r="BS656" s="1233"/>
      <c r="BT656" s="1233"/>
      <c r="BU656" s="1233"/>
      <c r="BV656" s="1233"/>
      <c r="BW656" s="1233"/>
      <c r="BX656" s="1233"/>
      <c r="BY656" s="1233"/>
      <c r="BZ656" s="1233"/>
      <c r="CA656" s="1233"/>
      <c r="CB656" s="1233"/>
      <c r="CC656" s="1233"/>
      <c r="CD656" s="1233"/>
      <c r="CE656" s="1233"/>
      <c r="CF656" s="1233"/>
      <c r="CG656" s="1233"/>
      <c r="CH656" s="1233"/>
      <c r="CI656" s="1233"/>
      <c r="CJ656" s="1233"/>
      <c r="CK656" s="1233"/>
      <c r="CL656" s="1233"/>
      <c r="CM656" s="1233"/>
      <c r="CN656" s="1233"/>
      <c r="CO656" s="1233"/>
      <c r="CP656" s="1233"/>
      <c r="CQ656" s="1233"/>
      <c r="CR656" s="1233"/>
      <c r="CS656" s="1233"/>
      <c r="CT656" s="1233"/>
      <c r="CU656" s="1233"/>
      <c r="CV656" s="1233"/>
      <c r="CW656" s="1233"/>
      <c r="CX656" s="1233"/>
      <c r="CY656" s="1233"/>
      <c r="CZ656" s="1233"/>
      <c r="DA656" s="1233"/>
      <c r="DB656" s="1233"/>
      <c r="DC656" s="1233"/>
      <c r="DD656" s="1233"/>
      <c r="DE656" s="1233"/>
      <c r="DF656" s="1233"/>
      <c r="DG656" s="1233"/>
      <c r="DH656" s="1233"/>
      <c r="DI656" s="1233"/>
      <c r="DJ656" s="1233"/>
      <c r="DK656" s="1233"/>
      <c r="DL656" s="1233"/>
      <c r="DM656" s="1233"/>
      <c r="DN656" s="1233"/>
      <c r="DO656" s="1233"/>
      <c r="DP656" s="1233"/>
      <c r="DQ656" s="1233"/>
      <c r="DR656" s="1233"/>
      <c r="DS656" s="1233"/>
      <c r="DT656" s="1233"/>
      <c r="DU656" s="1233"/>
      <c r="DV656" s="1233"/>
      <c r="DW656" s="1233"/>
      <c r="DX656" s="1233"/>
      <c r="DY656" s="1233"/>
      <c r="DZ656" s="1233"/>
      <c r="EA656" s="1233"/>
      <c r="EB656" s="1233"/>
      <c r="EC656" s="1233"/>
      <c r="ED656" s="1233"/>
      <c r="EE656" s="1233"/>
      <c r="EF656" s="1233"/>
      <c r="EG656" s="1233"/>
      <c r="EH656" s="1253"/>
      <c r="EI656" s="1253"/>
      <c r="EJ656" s="1253"/>
      <c r="EK656" s="1253"/>
      <c r="EM656" s="1233"/>
      <c r="EN656" s="1233"/>
      <c r="EO656" s="1233"/>
      <c r="EP656" s="1233"/>
      <c r="EQ656" s="1233"/>
      <c r="ER656" s="1233"/>
      <c r="ES656" s="1233"/>
      <c r="ET656" s="1233"/>
      <c r="EU656" s="1233"/>
      <c r="EV656" s="1233"/>
      <c r="EW656" s="1233"/>
      <c r="EX656" s="1233"/>
      <c r="EY656" s="1233"/>
      <c r="EZ656" s="1233"/>
      <c r="FA656" s="1233"/>
      <c r="FB656" s="1233"/>
      <c r="FC656" s="1233"/>
      <c r="FD656" s="1233"/>
      <c r="FE656" s="1233"/>
      <c r="FF656" s="1233"/>
      <c r="FG656" s="1233"/>
      <c r="FH656" s="1233"/>
      <c r="FI656" s="1233"/>
      <c r="FJ656" s="1233"/>
      <c r="FK656" s="1233"/>
      <c r="FL656" s="1233"/>
      <c r="FM656" s="1233"/>
      <c r="FN656" s="1233"/>
      <c r="FO656" s="1233"/>
      <c r="FP656" s="1233"/>
      <c r="FQ656" s="1233"/>
      <c r="FR656" s="1233"/>
      <c r="FS656" s="1233"/>
      <c r="FT656" s="1233"/>
      <c r="FU656" s="1233"/>
      <c r="FV656" s="1233"/>
      <c r="FW656" s="1233"/>
      <c r="FX656" s="1233"/>
      <c r="FY656" s="1233"/>
      <c r="FZ656" s="1233"/>
      <c r="GA656" s="1233"/>
      <c r="GB656" s="1233"/>
      <c r="GC656" s="1233"/>
      <c r="GD656" s="1233"/>
      <c r="GE656" s="1233"/>
      <c r="GF656" s="1233"/>
      <c r="GG656" s="1233"/>
      <c r="GH656" s="1233"/>
      <c r="GI656" s="1233"/>
      <c r="GJ656" s="1233"/>
      <c r="GK656" s="1233"/>
      <c r="GL656" s="1233"/>
      <c r="GM656" s="1233"/>
      <c r="GN656" s="1233"/>
      <c r="GO656" s="1233"/>
      <c r="GP656" s="1233"/>
      <c r="GQ656" s="1233"/>
      <c r="GR656" s="1233"/>
      <c r="GS656" s="1233"/>
      <c r="GT656" s="1233"/>
      <c r="GU656" s="1233"/>
      <c r="GV656" s="1233"/>
      <c r="GW656" s="1233"/>
      <c r="GX656" s="1233"/>
      <c r="GY656" s="1233"/>
      <c r="GZ656" s="1233"/>
      <c r="HA656" s="1233"/>
      <c r="HB656" s="1233"/>
      <c r="HC656" s="1233"/>
      <c r="HD656" s="1233"/>
      <c r="HE656" s="1233"/>
      <c r="HF656" s="1233"/>
      <c r="HG656" s="1233"/>
      <c r="HH656" s="1233"/>
      <c r="HI656" s="1233"/>
      <c r="HJ656" s="1233"/>
      <c r="HK656" s="1233"/>
      <c r="HL656" s="1233"/>
      <c r="HM656" s="1233"/>
      <c r="HN656" s="1233"/>
      <c r="HO656" s="1233"/>
    </row>
    <row r="657" spans="32:223" s="325" customFormat="1" x14ac:dyDescent="0.2">
      <c r="AF657" s="932"/>
      <c r="AG657" s="932"/>
      <c r="AH657" s="932"/>
      <c r="AI657" s="932"/>
      <c r="AJ657" s="932"/>
      <c r="AK657" s="932"/>
      <c r="AL657" s="932"/>
      <c r="AM657" s="932"/>
      <c r="AN657" s="932"/>
      <c r="AP657" s="932"/>
      <c r="AQ657" s="932"/>
      <c r="AR657" s="932"/>
      <c r="AS657" s="932"/>
      <c r="AT657" s="932"/>
      <c r="AU657" s="932"/>
      <c r="AV657" s="932"/>
      <c r="AW657" s="932"/>
      <c r="AX657" s="932"/>
      <c r="BA657" s="1253"/>
      <c r="BB657" s="1253"/>
      <c r="BC657" s="1253"/>
      <c r="BE657" s="1233"/>
      <c r="BF657" s="1233"/>
      <c r="BG657" s="1233"/>
      <c r="BH657" s="1233"/>
      <c r="BI657" s="1233"/>
      <c r="BJ657" s="1233"/>
      <c r="BK657" s="1233"/>
      <c r="BL657" s="1233"/>
      <c r="BM657" s="1233"/>
      <c r="BN657" s="1233"/>
      <c r="BO657" s="1233"/>
      <c r="BP657" s="1233"/>
      <c r="BQ657" s="1233"/>
      <c r="BR657" s="1233"/>
      <c r="BS657" s="1233"/>
      <c r="BT657" s="1233"/>
      <c r="BU657" s="1233"/>
      <c r="BV657" s="1233"/>
      <c r="BW657" s="1233"/>
      <c r="BX657" s="1233"/>
      <c r="BY657" s="1233"/>
      <c r="BZ657" s="1233"/>
      <c r="CA657" s="1233"/>
      <c r="CB657" s="1233"/>
      <c r="CC657" s="1233"/>
      <c r="CD657" s="1233"/>
      <c r="CE657" s="1233"/>
      <c r="CF657" s="1233"/>
      <c r="CG657" s="1233"/>
      <c r="CH657" s="1233"/>
      <c r="CI657" s="1233"/>
      <c r="CJ657" s="1233"/>
      <c r="CK657" s="1233"/>
      <c r="CL657" s="1233"/>
      <c r="CM657" s="1233"/>
      <c r="CN657" s="1233"/>
      <c r="CO657" s="1233"/>
      <c r="CP657" s="1233"/>
      <c r="CQ657" s="1233"/>
      <c r="CR657" s="1233"/>
      <c r="CS657" s="1233"/>
      <c r="CT657" s="1233"/>
      <c r="CU657" s="1233"/>
      <c r="CV657" s="1233"/>
      <c r="CW657" s="1233"/>
      <c r="CX657" s="1233"/>
      <c r="CY657" s="1233"/>
      <c r="CZ657" s="1233"/>
      <c r="DA657" s="1233"/>
      <c r="DB657" s="1233"/>
      <c r="DC657" s="1233"/>
      <c r="DD657" s="1233"/>
      <c r="DE657" s="1233"/>
      <c r="DF657" s="1233"/>
      <c r="DG657" s="1233"/>
      <c r="DH657" s="1233"/>
      <c r="DI657" s="1233"/>
      <c r="DJ657" s="1233"/>
      <c r="DK657" s="1233"/>
      <c r="DL657" s="1233"/>
      <c r="DM657" s="1233"/>
      <c r="DN657" s="1233"/>
      <c r="DO657" s="1233"/>
      <c r="DP657" s="1233"/>
      <c r="DQ657" s="1233"/>
      <c r="DR657" s="1233"/>
      <c r="DS657" s="1233"/>
      <c r="DT657" s="1233"/>
      <c r="DU657" s="1233"/>
      <c r="DV657" s="1233"/>
      <c r="DW657" s="1233"/>
      <c r="DX657" s="1233"/>
      <c r="DY657" s="1233"/>
      <c r="DZ657" s="1233"/>
      <c r="EA657" s="1233"/>
      <c r="EB657" s="1233"/>
      <c r="EC657" s="1233"/>
      <c r="ED657" s="1233"/>
      <c r="EE657" s="1233"/>
      <c r="EF657" s="1233"/>
      <c r="EG657" s="1233"/>
      <c r="EH657" s="1253"/>
      <c r="EI657" s="1253"/>
      <c r="EJ657" s="1253"/>
      <c r="EK657" s="1253"/>
      <c r="EM657" s="1233"/>
      <c r="EN657" s="1233"/>
      <c r="EO657" s="1233"/>
      <c r="EP657" s="1233"/>
      <c r="EQ657" s="1233"/>
      <c r="ER657" s="1233"/>
      <c r="ES657" s="1233"/>
      <c r="ET657" s="1233"/>
      <c r="EU657" s="1233"/>
      <c r="EV657" s="1233"/>
      <c r="EW657" s="1233"/>
      <c r="EX657" s="1233"/>
      <c r="EY657" s="1233"/>
      <c r="EZ657" s="1233"/>
      <c r="FA657" s="1233"/>
      <c r="FB657" s="1233"/>
      <c r="FC657" s="1233"/>
      <c r="FD657" s="1233"/>
      <c r="FE657" s="1233"/>
      <c r="FF657" s="1233"/>
      <c r="FG657" s="1233"/>
      <c r="FH657" s="1233"/>
      <c r="FI657" s="1233"/>
      <c r="FJ657" s="1233"/>
      <c r="FK657" s="1233"/>
      <c r="FL657" s="1233"/>
      <c r="FM657" s="1233"/>
      <c r="FN657" s="1233"/>
      <c r="FO657" s="1233"/>
      <c r="FP657" s="1233"/>
      <c r="FQ657" s="1233"/>
      <c r="FR657" s="1233"/>
      <c r="FS657" s="1233"/>
      <c r="FT657" s="1233"/>
      <c r="FU657" s="1233"/>
      <c r="FV657" s="1233"/>
      <c r="FW657" s="1233"/>
      <c r="FX657" s="1233"/>
      <c r="FY657" s="1233"/>
      <c r="FZ657" s="1233"/>
      <c r="GA657" s="1233"/>
      <c r="GB657" s="1233"/>
      <c r="GC657" s="1233"/>
      <c r="GD657" s="1233"/>
      <c r="GE657" s="1233"/>
      <c r="GF657" s="1233"/>
      <c r="GG657" s="1233"/>
      <c r="GH657" s="1233"/>
      <c r="GI657" s="1233"/>
      <c r="GJ657" s="1233"/>
      <c r="GK657" s="1233"/>
      <c r="GL657" s="1233"/>
      <c r="GM657" s="1233"/>
      <c r="GN657" s="1233"/>
      <c r="GO657" s="1233"/>
      <c r="GP657" s="1233"/>
      <c r="GQ657" s="1233"/>
      <c r="GR657" s="1233"/>
      <c r="GS657" s="1233"/>
      <c r="GT657" s="1233"/>
      <c r="GU657" s="1233"/>
      <c r="GV657" s="1233"/>
      <c r="GW657" s="1233"/>
      <c r="GX657" s="1233"/>
      <c r="GY657" s="1233"/>
      <c r="GZ657" s="1233"/>
      <c r="HA657" s="1233"/>
      <c r="HB657" s="1233"/>
      <c r="HC657" s="1233"/>
      <c r="HD657" s="1233"/>
      <c r="HE657" s="1233"/>
      <c r="HF657" s="1233"/>
      <c r="HG657" s="1233"/>
      <c r="HH657" s="1233"/>
      <c r="HI657" s="1233"/>
      <c r="HJ657" s="1233"/>
      <c r="HK657" s="1233"/>
      <c r="HL657" s="1233"/>
      <c r="HM657" s="1233"/>
      <c r="HN657" s="1233"/>
      <c r="HO657" s="1233"/>
    </row>
    <row r="658" spans="32:223" s="325" customFormat="1" x14ac:dyDescent="0.2">
      <c r="AF658" s="932"/>
      <c r="AG658" s="932"/>
      <c r="AH658" s="932"/>
      <c r="AI658" s="932"/>
      <c r="AJ658" s="932"/>
      <c r="AK658" s="932"/>
      <c r="AL658" s="932"/>
      <c r="AM658" s="932"/>
      <c r="AN658" s="932"/>
      <c r="AP658" s="932"/>
      <c r="AQ658" s="932"/>
      <c r="AR658" s="932"/>
      <c r="AS658" s="932"/>
      <c r="AT658" s="932"/>
      <c r="AU658" s="932"/>
      <c r="AV658" s="932"/>
      <c r="AW658" s="932"/>
      <c r="AX658" s="932"/>
      <c r="BA658" s="1253"/>
      <c r="BB658" s="1253"/>
      <c r="BC658" s="1253"/>
      <c r="BE658" s="1233"/>
      <c r="BF658" s="1233"/>
      <c r="BG658" s="1233"/>
      <c r="BH658" s="1233"/>
      <c r="BI658" s="1233"/>
      <c r="BJ658" s="1233"/>
      <c r="BK658" s="1233"/>
      <c r="BL658" s="1233"/>
      <c r="BM658" s="1233"/>
      <c r="BN658" s="1233"/>
      <c r="BO658" s="1233"/>
      <c r="BP658" s="1233"/>
      <c r="BQ658" s="1233"/>
      <c r="BR658" s="1233"/>
      <c r="BS658" s="1233"/>
      <c r="BT658" s="1233"/>
      <c r="BU658" s="1233"/>
      <c r="BV658" s="1233"/>
      <c r="BW658" s="1233"/>
      <c r="BX658" s="1233"/>
      <c r="BY658" s="1233"/>
      <c r="BZ658" s="1233"/>
      <c r="CA658" s="1233"/>
      <c r="CB658" s="1233"/>
      <c r="CC658" s="1233"/>
      <c r="CD658" s="1233"/>
      <c r="CE658" s="1233"/>
      <c r="CF658" s="1233"/>
      <c r="CG658" s="1233"/>
      <c r="CH658" s="1233"/>
      <c r="CI658" s="1233"/>
      <c r="CJ658" s="1233"/>
      <c r="CK658" s="1233"/>
      <c r="CL658" s="1233"/>
      <c r="CM658" s="1233"/>
      <c r="CN658" s="1233"/>
      <c r="CO658" s="1233"/>
      <c r="CP658" s="1233"/>
      <c r="CQ658" s="1233"/>
      <c r="CR658" s="1233"/>
      <c r="CS658" s="1233"/>
      <c r="CT658" s="1233"/>
      <c r="CU658" s="1233"/>
      <c r="CV658" s="1233"/>
      <c r="CW658" s="1233"/>
      <c r="CX658" s="1233"/>
      <c r="CY658" s="1233"/>
      <c r="CZ658" s="1233"/>
      <c r="DA658" s="1233"/>
      <c r="DB658" s="1233"/>
      <c r="DC658" s="1233"/>
      <c r="DD658" s="1233"/>
      <c r="DE658" s="1233"/>
      <c r="DF658" s="1233"/>
      <c r="DG658" s="1233"/>
      <c r="DH658" s="1233"/>
      <c r="DI658" s="1233"/>
      <c r="DJ658" s="1233"/>
      <c r="DK658" s="1233"/>
      <c r="DL658" s="1233"/>
      <c r="DM658" s="1233"/>
      <c r="DN658" s="1233"/>
      <c r="DO658" s="1233"/>
      <c r="DP658" s="1233"/>
      <c r="DQ658" s="1233"/>
      <c r="DR658" s="1233"/>
      <c r="DS658" s="1233"/>
      <c r="DT658" s="1233"/>
      <c r="DU658" s="1233"/>
      <c r="DV658" s="1233"/>
      <c r="DW658" s="1233"/>
      <c r="DX658" s="1233"/>
      <c r="DY658" s="1233"/>
      <c r="DZ658" s="1233"/>
      <c r="EA658" s="1233"/>
      <c r="EB658" s="1233"/>
      <c r="EC658" s="1233"/>
      <c r="ED658" s="1233"/>
      <c r="EE658" s="1233"/>
      <c r="EF658" s="1233"/>
      <c r="EG658" s="1233"/>
      <c r="EH658" s="1253"/>
      <c r="EI658" s="1253"/>
      <c r="EJ658" s="1253"/>
      <c r="EK658" s="1253"/>
      <c r="EM658" s="1233"/>
      <c r="EN658" s="1233"/>
      <c r="EO658" s="1233"/>
      <c r="EP658" s="1233"/>
      <c r="EQ658" s="1233"/>
      <c r="ER658" s="1233"/>
      <c r="ES658" s="1233"/>
      <c r="ET658" s="1233"/>
      <c r="EU658" s="1233"/>
      <c r="EV658" s="1233"/>
      <c r="EW658" s="1233"/>
      <c r="EX658" s="1233"/>
      <c r="EY658" s="1233"/>
      <c r="EZ658" s="1233"/>
      <c r="FA658" s="1233"/>
      <c r="FB658" s="1233"/>
      <c r="FC658" s="1233"/>
      <c r="FD658" s="1233"/>
      <c r="FE658" s="1233"/>
      <c r="FF658" s="1233"/>
      <c r="FG658" s="1233"/>
      <c r="FH658" s="1233"/>
      <c r="FI658" s="1233"/>
      <c r="FJ658" s="1233"/>
      <c r="FK658" s="1233"/>
      <c r="FL658" s="1233"/>
      <c r="FM658" s="1233"/>
      <c r="FN658" s="1233"/>
      <c r="FO658" s="1233"/>
      <c r="FP658" s="1233"/>
      <c r="FQ658" s="1233"/>
      <c r="FR658" s="1233"/>
      <c r="FS658" s="1233"/>
      <c r="FT658" s="1233"/>
      <c r="FU658" s="1233"/>
      <c r="FV658" s="1233"/>
      <c r="FW658" s="1233"/>
      <c r="FX658" s="1233"/>
      <c r="FY658" s="1233"/>
      <c r="FZ658" s="1233"/>
      <c r="GA658" s="1233"/>
      <c r="GB658" s="1233"/>
      <c r="GC658" s="1233"/>
      <c r="GD658" s="1233"/>
      <c r="GE658" s="1233"/>
      <c r="GF658" s="1233"/>
      <c r="GG658" s="1233"/>
      <c r="GH658" s="1233"/>
      <c r="GI658" s="1233"/>
      <c r="GJ658" s="1233"/>
      <c r="GK658" s="1233"/>
      <c r="GL658" s="1233"/>
      <c r="GM658" s="1233"/>
      <c r="GN658" s="1233"/>
      <c r="GO658" s="1233"/>
      <c r="GP658" s="1233"/>
      <c r="GQ658" s="1233"/>
      <c r="GR658" s="1233"/>
      <c r="GS658" s="1233"/>
      <c r="GT658" s="1233"/>
      <c r="GU658" s="1233"/>
      <c r="GV658" s="1233"/>
      <c r="GW658" s="1233"/>
      <c r="GX658" s="1233"/>
      <c r="GY658" s="1233"/>
      <c r="GZ658" s="1233"/>
      <c r="HA658" s="1233"/>
      <c r="HB658" s="1233"/>
      <c r="HC658" s="1233"/>
      <c r="HD658" s="1233"/>
      <c r="HE658" s="1233"/>
      <c r="HF658" s="1233"/>
      <c r="HG658" s="1233"/>
      <c r="HH658" s="1233"/>
      <c r="HI658" s="1233"/>
      <c r="HJ658" s="1233"/>
      <c r="HK658" s="1233"/>
      <c r="HL658" s="1233"/>
      <c r="HM658" s="1233"/>
      <c r="HN658" s="1233"/>
      <c r="HO658" s="1233"/>
    </row>
    <row r="659" spans="32:223" s="325" customFormat="1" x14ac:dyDescent="0.2">
      <c r="AF659" s="932"/>
      <c r="AG659" s="932"/>
      <c r="AH659" s="932"/>
      <c r="AI659" s="932"/>
      <c r="AJ659" s="932"/>
      <c r="AK659" s="932"/>
      <c r="AL659" s="932"/>
      <c r="AM659" s="932"/>
      <c r="AN659" s="932"/>
      <c r="AP659" s="932"/>
      <c r="AQ659" s="932"/>
      <c r="AR659" s="932"/>
      <c r="AS659" s="932"/>
      <c r="AT659" s="932"/>
      <c r="AU659" s="932"/>
      <c r="AV659" s="932"/>
      <c r="AW659" s="932"/>
      <c r="AX659" s="932"/>
      <c r="BA659" s="1253"/>
      <c r="BB659" s="1253"/>
      <c r="BC659" s="1253"/>
      <c r="BE659" s="1233"/>
      <c r="BF659" s="1233"/>
      <c r="BG659" s="1233"/>
      <c r="BH659" s="1233"/>
      <c r="BI659" s="1233"/>
      <c r="BJ659" s="1233"/>
      <c r="BK659" s="1233"/>
      <c r="BL659" s="1233"/>
      <c r="BM659" s="1233"/>
      <c r="BN659" s="1233"/>
      <c r="BO659" s="1233"/>
      <c r="BP659" s="1233"/>
      <c r="BQ659" s="1233"/>
      <c r="BR659" s="1233"/>
      <c r="BS659" s="1233"/>
      <c r="BT659" s="1233"/>
      <c r="BU659" s="1233"/>
      <c r="BV659" s="1233"/>
      <c r="BW659" s="1233"/>
      <c r="BX659" s="1233"/>
      <c r="BY659" s="1233"/>
      <c r="BZ659" s="1233"/>
      <c r="CA659" s="1233"/>
      <c r="CB659" s="1233"/>
      <c r="CC659" s="1233"/>
      <c r="CD659" s="1233"/>
      <c r="CE659" s="1233"/>
      <c r="CF659" s="1233"/>
      <c r="CG659" s="1233"/>
      <c r="CH659" s="1233"/>
      <c r="CI659" s="1233"/>
      <c r="CJ659" s="1233"/>
      <c r="CK659" s="1233"/>
      <c r="CL659" s="1233"/>
      <c r="CM659" s="1233"/>
      <c r="CN659" s="1233"/>
      <c r="CO659" s="1233"/>
      <c r="CP659" s="1233"/>
      <c r="CQ659" s="1233"/>
      <c r="CR659" s="1233"/>
      <c r="CS659" s="1233"/>
      <c r="CT659" s="1233"/>
      <c r="CU659" s="1233"/>
      <c r="CV659" s="1233"/>
      <c r="CW659" s="1233"/>
      <c r="CX659" s="1233"/>
      <c r="CY659" s="1233"/>
      <c r="CZ659" s="1233"/>
      <c r="DA659" s="1233"/>
      <c r="DB659" s="1233"/>
      <c r="DC659" s="1233"/>
      <c r="DD659" s="1233"/>
      <c r="DE659" s="1233"/>
      <c r="DF659" s="1233"/>
      <c r="DG659" s="1233"/>
      <c r="DH659" s="1233"/>
      <c r="DI659" s="1233"/>
      <c r="DJ659" s="1233"/>
      <c r="DK659" s="1233"/>
      <c r="DL659" s="1233"/>
      <c r="DM659" s="1233"/>
      <c r="DN659" s="1233"/>
      <c r="DO659" s="1233"/>
      <c r="DP659" s="1233"/>
      <c r="DQ659" s="1233"/>
      <c r="DR659" s="1233"/>
      <c r="DS659" s="1233"/>
      <c r="DT659" s="1233"/>
      <c r="DU659" s="1233"/>
      <c r="DV659" s="1233"/>
      <c r="DW659" s="1233"/>
      <c r="DX659" s="1233"/>
      <c r="DY659" s="1233"/>
      <c r="DZ659" s="1233"/>
      <c r="EA659" s="1233"/>
      <c r="EB659" s="1233"/>
      <c r="EC659" s="1233"/>
      <c r="ED659" s="1233"/>
      <c r="EE659" s="1233"/>
      <c r="EF659" s="1233"/>
      <c r="EG659" s="1233"/>
      <c r="EH659" s="1253"/>
      <c r="EI659" s="1253"/>
      <c r="EJ659" s="1253"/>
      <c r="EK659" s="1253"/>
      <c r="EM659" s="1233"/>
      <c r="EN659" s="1233"/>
      <c r="EO659" s="1233"/>
      <c r="EP659" s="1233"/>
      <c r="EQ659" s="1233"/>
      <c r="ER659" s="1233"/>
      <c r="ES659" s="1233"/>
      <c r="ET659" s="1233"/>
      <c r="EU659" s="1233"/>
      <c r="EV659" s="1233"/>
      <c r="EW659" s="1233"/>
      <c r="EX659" s="1233"/>
      <c r="EY659" s="1233"/>
      <c r="EZ659" s="1233"/>
      <c r="FA659" s="1233"/>
      <c r="FB659" s="1233"/>
      <c r="FC659" s="1233"/>
      <c r="FD659" s="1233"/>
      <c r="FE659" s="1233"/>
      <c r="FF659" s="1233"/>
      <c r="FG659" s="1233"/>
      <c r="FH659" s="1233"/>
      <c r="FI659" s="1233"/>
      <c r="FJ659" s="1233"/>
      <c r="FK659" s="1233"/>
      <c r="FL659" s="1233"/>
      <c r="FM659" s="1233"/>
      <c r="FN659" s="1233"/>
      <c r="FO659" s="1233"/>
      <c r="FP659" s="1233"/>
      <c r="FQ659" s="1233"/>
      <c r="FR659" s="1233"/>
      <c r="FS659" s="1233"/>
      <c r="FT659" s="1233"/>
      <c r="FU659" s="1233"/>
      <c r="FV659" s="1233"/>
      <c r="FW659" s="1233"/>
      <c r="FX659" s="1233"/>
      <c r="FY659" s="1233"/>
      <c r="FZ659" s="1233"/>
      <c r="GA659" s="1233"/>
      <c r="GB659" s="1233"/>
      <c r="GC659" s="1233"/>
      <c r="GD659" s="1233"/>
      <c r="GE659" s="1233"/>
      <c r="GF659" s="1233"/>
      <c r="GG659" s="1233"/>
      <c r="GH659" s="1233"/>
      <c r="GI659" s="1233"/>
      <c r="GJ659" s="1233"/>
      <c r="GK659" s="1233"/>
      <c r="GL659" s="1233"/>
      <c r="GM659" s="1233"/>
      <c r="GN659" s="1233"/>
      <c r="GO659" s="1233"/>
      <c r="GP659" s="1233"/>
      <c r="GQ659" s="1233"/>
      <c r="GR659" s="1233"/>
      <c r="GS659" s="1233"/>
      <c r="GT659" s="1233"/>
      <c r="GU659" s="1233"/>
      <c r="GV659" s="1233"/>
      <c r="GW659" s="1233"/>
      <c r="GX659" s="1233"/>
      <c r="GY659" s="1233"/>
      <c r="GZ659" s="1233"/>
      <c r="HA659" s="1233"/>
      <c r="HB659" s="1233"/>
      <c r="HC659" s="1233"/>
      <c r="HD659" s="1233"/>
      <c r="HE659" s="1233"/>
      <c r="HF659" s="1233"/>
      <c r="HG659" s="1233"/>
      <c r="HH659" s="1233"/>
      <c r="HI659" s="1233"/>
      <c r="HJ659" s="1233"/>
      <c r="HK659" s="1233"/>
      <c r="HL659" s="1233"/>
      <c r="HM659" s="1233"/>
      <c r="HN659" s="1233"/>
      <c r="HO659" s="1233"/>
    </row>
    <row r="660" spans="32:223" s="325" customFormat="1" x14ac:dyDescent="0.2">
      <c r="AF660" s="932"/>
      <c r="AG660" s="932"/>
      <c r="AH660" s="932"/>
      <c r="AI660" s="932"/>
      <c r="AJ660" s="932"/>
      <c r="AK660" s="932"/>
      <c r="AL660" s="932"/>
      <c r="AM660" s="932"/>
      <c r="AN660" s="932"/>
      <c r="AP660" s="932"/>
      <c r="AQ660" s="932"/>
      <c r="AR660" s="932"/>
      <c r="AS660" s="932"/>
      <c r="AT660" s="932"/>
      <c r="AU660" s="932"/>
      <c r="AV660" s="932"/>
      <c r="AW660" s="932"/>
      <c r="AX660" s="932"/>
      <c r="BA660" s="1253"/>
      <c r="BB660" s="1253"/>
      <c r="BC660" s="1253"/>
      <c r="BE660" s="1233"/>
      <c r="BF660" s="1233"/>
      <c r="BG660" s="1233"/>
      <c r="BH660" s="1233"/>
      <c r="BI660" s="1233"/>
      <c r="BJ660" s="1233"/>
      <c r="BK660" s="1233"/>
      <c r="BL660" s="1233"/>
      <c r="BM660" s="1233"/>
      <c r="BN660" s="1233"/>
      <c r="BO660" s="1233"/>
      <c r="BP660" s="1233"/>
      <c r="BQ660" s="1233"/>
      <c r="BR660" s="1233"/>
      <c r="BS660" s="1233"/>
      <c r="BT660" s="1233"/>
      <c r="BU660" s="1233"/>
      <c r="BV660" s="1233"/>
      <c r="BW660" s="1233"/>
      <c r="BX660" s="1233"/>
      <c r="BY660" s="1233"/>
      <c r="BZ660" s="1233"/>
      <c r="CA660" s="1233"/>
      <c r="CB660" s="1233"/>
      <c r="CC660" s="1233"/>
      <c r="CD660" s="1233"/>
      <c r="CE660" s="1233"/>
      <c r="CF660" s="1233"/>
      <c r="CG660" s="1233"/>
      <c r="CH660" s="1233"/>
      <c r="CI660" s="1233"/>
      <c r="CJ660" s="1233"/>
      <c r="CK660" s="1233"/>
      <c r="CL660" s="1233"/>
      <c r="CM660" s="1233"/>
      <c r="CN660" s="1233"/>
      <c r="CO660" s="1233"/>
      <c r="CP660" s="1233"/>
      <c r="CQ660" s="1233"/>
      <c r="CR660" s="1233"/>
      <c r="CS660" s="1233"/>
      <c r="CT660" s="1233"/>
      <c r="CU660" s="1233"/>
      <c r="CV660" s="1233"/>
      <c r="CW660" s="1233"/>
      <c r="CX660" s="1233"/>
      <c r="CY660" s="1233"/>
      <c r="CZ660" s="1233"/>
      <c r="DA660" s="1233"/>
      <c r="DB660" s="1233"/>
      <c r="DC660" s="1233"/>
      <c r="DD660" s="1233"/>
      <c r="DE660" s="1233"/>
      <c r="DF660" s="1233"/>
      <c r="DG660" s="1233"/>
      <c r="DH660" s="1233"/>
      <c r="DI660" s="1233"/>
      <c r="DJ660" s="1233"/>
      <c r="DK660" s="1233"/>
      <c r="DL660" s="1233"/>
      <c r="DM660" s="1233"/>
      <c r="DN660" s="1233"/>
      <c r="DO660" s="1233"/>
      <c r="DP660" s="1233"/>
      <c r="DQ660" s="1233"/>
      <c r="DR660" s="1233"/>
      <c r="DS660" s="1233"/>
      <c r="DT660" s="1233"/>
      <c r="DU660" s="1233"/>
      <c r="DV660" s="1233"/>
      <c r="DW660" s="1233"/>
      <c r="DX660" s="1233"/>
      <c r="DY660" s="1233"/>
      <c r="DZ660" s="1233"/>
      <c r="EA660" s="1233"/>
      <c r="EB660" s="1233"/>
      <c r="EC660" s="1233"/>
      <c r="ED660" s="1233"/>
      <c r="EE660" s="1233"/>
      <c r="EF660" s="1233"/>
      <c r="EG660" s="1233"/>
      <c r="EH660" s="1253"/>
      <c r="EI660" s="1253"/>
      <c r="EJ660" s="1253"/>
      <c r="EK660" s="1253"/>
      <c r="EM660" s="1233"/>
      <c r="EN660" s="1233"/>
      <c r="EO660" s="1233"/>
      <c r="EP660" s="1233"/>
      <c r="EQ660" s="1233"/>
      <c r="ER660" s="1233"/>
      <c r="ES660" s="1233"/>
      <c r="ET660" s="1233"/>
      <c r="EU660" s="1233"/>
      <c r="EV660" s="1233"/>
      <c r="EW660" s="1233"/>
      <c r="EX660" s="1233"/>
      <c r="EY660" s="1233"/>
      <c r="EZ660" s="1233"/>
      <c r="FA660" s="1233"/>
      <c r="FB660" s="1233"/>
      <c r="FC660" s="1233"/>
      <c r="FD660" s="1233"/>
      <c r="FE660" s="1233"/>
      <c r="FF660" s="1233"/>
      <c r="FG660" s="1233"/>
      <c r="FH660" s="1233"/>
      <c r="FI660" s="1233"/>
      <c r="FJ660" s="1233"/>
      <c r="FK660" s="1233"/>
      <c r="FL660" s="1233"/>
      <c r="FM660" s="1233"/>
      <c r="FN660" s="1233"/>
      <c r="FO660" s="1233"/>
      <c r="FP660" s="1233"/>
      <c r="FQ660" s="1233"/>
      <c r="FR660" s="1233"/>
      <c r="FS660" s="1233"/>
      <c r="FT660" s="1233"/>
      <c r="FU660" s="1233"/>
      <c r="FV660" s="1233"/>
      <c r="FW660" s="1233"/>
      <c r="FX660" s="1233"/>
      <c r="FY660" s="1233"/>
      <c r="FZ660" s="1233"/>
      <c r="GA660" s="1233"/>
      <c r="GB660" s="1233"/>
      <c r="GC660" s="1233"/>
      <c r="GD660" s="1233"/>
      <c r="GE660" s="1233"/>
      <c r="GF660" s="1233"/>
      <c r="GG660" s="1233"/>
      <c r="GH660" s="1233"/>
      <c r="GI660" s="1233"/>
      <c r="GJ660" s="1233"/>
      <c r="GK660" s="1233"/>
      <c r="GL660" s="1233"/>
      <c r="GM660" s="1233"/>
      <c r="GN660" s="1233"/>
      <c r="GO660" s="1233"/>
      <c r="GP660" s="1233"/>
      <c r="GQ660" s="1233"/>
      <c r="GR660" s="1233"/>
      <c r="GS660" s="1233"/>
      <c r="GT660" s="1233"/>
      <c r="GU660" s="1233"/>
      <c r="GV660" s="1233"/>
      <c r="GW660" s="1233"/>
      <c r="GX660" s="1233"/>
      <c r="GY660" s="1233"/>
      <c r="GZ660" s="1233"/>
      <c r="HA660" s="1233"/>
      <c r="HB660" s="1233"/>
      <c r="HC660" s="1233"/>
      <c r="HD660" s="1233"/>
      <c r="HE660" s="1233"/>
      <c r="HF660" s="1233"/>
      <c r="HG660" s="1233"/>
      <c r="HH660" s="1233"/>
      <c r="HI660" s="1233"/>
      <c r="HJ660" s="1233"/>
      <c r="HK660" s="1233"/>
      <c r="HL660" s="1233"/>
      <c r="HM660" s="1233"/>
      <c r="HN660" s="1233"/>
      <c r="HO660" s="1233"/>
    </row>
    <row r="661" spans="32:223" s="325" customFormat="1" x14ac:dyDescent="0.2">
      <c r="AF661" s="932"/>
      <c r="AG661" s="932"/>
      <c r="AH661" s="932"/>
      <c r="AI661" s="932"/>
      <c r="AJ661" s="932"/>
      <c r="AK661" s="932"/>
      <c r="AL661" s="932"/>
      <c r="AM661" s="932"/>
      <c r="AN661" s="932"/>
      <c r="AP661" s="932"/>
      <c r="AQ661" s="932"/>
      <c r="AR661" s="932"/>
      <c r="AS661" s="932"/>
      <c r="AT661" s="932"/>
      <c r="AU661" s="932"/>
      <c r="AV661" s="932"/>
      <c r="AW661" s="932"/>
      <c r="AX661" s="932"/>
      <c r="BA661" s="1253"/>
      <c r="BB661" s="1253"/>
      <c r="BC661" s="1253"/>
      <c r="BE661" s="1233"/>
      <c r="BF661" s="1233"/>
      <c r="BG661" s="1233"/>
      <c r="BH661" s="1233"/>
      <c r="BI661" s="1233"/>
      <c r="BJ661" s="1233"/>
      <c r="BK661" s="1233"/>
      <c r="BL661" s="1233"/>
      <c r="BM661" s="1233"/>
      <c r="BN661" s="1233"/>
      <c r="BO661" s="1233"/>
      <c r="BP661" s="1233"/>
      <c r="BQ661" s="1233"/>
      <c r="BR661" s="1233"/>
      <c r="BS661" s="1233"/>
      <c r="BT661" s="1233"/>
      <c r="BU661" s="1233"/>
      <c r="BV661" s="1233"/>
      <c r="BW661" s="1233"/>
      <c r="BX661" s="1233"/>
      <c r="BY661" s="1233"/>
      <c r="BZ661" s="1233"/>
      <c r="CA661" s="1233"/>
      <c r="CB661" s="1233"/>
      <c r="CC661" s="1233"/>
      <c r="CD661" s="1233"/>
      <c r="CE661" s="1233"/>
      <c r="CF661" s="1233"/>
      <c r="CG661" s="1233"/>
      <c r="CH661" s="1233"/>
      <c r="CI661" s="1233"/>
      <c r="CJ661" s="1233"/>
      <c r="CK661" s="1233"/>
      <c r="CL661" s="1233"/>
      <c r="CM661" s="1233"/>
      <c r="CN661" s="1233"/>
      <c r="CO661" s="1233"/>
      <c r="CP661" s="1233"/>
      <c r="CQ661" s="1233"/>
      <c r="CR661" s="1233"/>
      <c r="CS661" s="1233"/>
      <c r="CT661" s="1233"/>
      <c r="CU661" s="1233"/>
      <c r="CV661" s="1233"/>
      <c r="CW661" s="1233"/>
      <c r="CX661" s="1233"/>
      <c r="CY661" s="1233"/>
      <c r="CZ661" s="1233"/>
      <c r="DA661" s="1233"/>
      <c r="DB661" s="1233"/>
      <c r="DC661" s="1233"/>
      <c r="DD661" s="1233"/>
      <c r="DE661" s="1233"/>
      <c r="DF661" s="1233"/>
      <c r="DG661" s="1233"/>
      <c r="DH661" s="1233"/>
      <c r="DI661" s="1233"/>
      <c r="DJ661" s="1233"/>
      <c r="DK661" s="1233"/>
      <c r="DL661" s="1233"/>
      <c r="DM661" s="1233"/>
      <c r="DN661" s="1233"/>
      <c r="DO661" s="1233"/>
      <c r="DP661" s="1233"/>
      <c r="DQ661" s="1233"/>
      <c r="DR661" s="1233"/>
      <c r="DS661" s="1233"/>
      <c r="DT661" s="1233"/>
      <c r="DU661" s="1233"/>
      <c r="DV661" s="1233"/>
      <c r="DW661" s="1233"/>
      <c r="DX661" s="1233"/>
      <c r="DY661" s="1233"/>
      <c r="DZ661" s="1233"/>
      <c r="EA661" s="1233"/>
      <c r="EB661" s="1233"/>
      <c r="EC661" s="1233"/>
      <c r="ED661" s="1233"/>
      <c r="EE661" s="1233"/>
      <c r="EF661" s="1233"/>
      <c r="EG661" s="1233"/>
      <c r="EH661" s="1253"/>
      <c r="EI661" s="1253"/>
      <c r="EJ661" s="1253"/>
      <c r="EK661" s="1253"/>
      <c r="EM661" s="1233"/>
      <c r="EN661" s="1233"/>
      <c r="EO661" s="1233"/>
      <c r="EP661" s="1233"/>
      <c r="EQ661" s="1233"/>
      <c r="ER661" s="1233"/>
      <c r="ES661" s="1233"/>
      <c r="ET661" s="1233"/>
      <c r="EU661" s="1233"/>
      <c r="EV661" s="1233"/>
      <c r="EW661" s="1233"/>
      <c r="EX661" s="1233"/>
      <c r="EY661" s="1233"/>
      <c r="EZ661" s="1233"/>
      <c r="FA661" s="1233"/>
      <c r="FB661" s="1233"/>
      <c r="FC661" s="1233"/>
      <c r="FD661" s="1233"/>
      <c r="FE661" s="1233"/>
      <c r="FF661" s="1233"/>
      <c r="FG661" s="1233"/>
      <c r="FH661" s="1233"/>
      <c r="FI661" s="1233"/>
      <c r="FJ661" s="1233"/>
      <c r="FK661" s="1233"/>
      <c r="FL661" s="1233"/>
      <c r="FM661" s="1233"/>
      <c r="FN661" s="1233"/>
      <c r="FO661" s="1233"/>
      <c r="FP661" s="1233"/>
      <c r="FQ661" s="1233"/>
      <c r="FR661" s="1233"/>
      <c r="FS661" s="1233"/>
      <c r="FT661" s="1233"/>
      <c r="FU661" s="1233"/>
      <c r="FV661" s="1233"/>
      <c r="FW661" s="1233"/>
      <c r="FX661" s="1233"/>
      <c r="FY661" s="1233"/>
      <c r="FZ661" s="1233"/>
      <c r="GA661" s="1233"/>
      <c r="GB661" s="1233"/>
      <c r="GC661" s="1233"/>
      <c r="GD661" s="1233"/>
      <c r="GE661" s="1233"/>
      <c r="GF661" s="1233"/>
      <c r="GG661" s="1233"/>
      <c r="GH661" s="1233"/>
      <c r="GI661" s="1233"/>
      <c r="GJ661" s="1233"/>
      <c r="GK661" s="1233"/>
      <c r="GL661" s="1233"/>
      <c r="GM661" s="1233"/>
      <c r="GN661" s="1233"/>
      <c r="GO661" s="1233"/>
      <c r="GP661" s="1233"/>
      <c r="GQ661" s="1233"/>
      <c r="GR661" s="1233"/>
      <c r="GS661" s="1233"/>
      <c r="GT661" s="1233"/>
      <c r="GU661" s="1233"/>
      <c r="GV661" s="1233"/>
      <c r="GW661" s="1233"/>
      <c r="GX661" s="1233"/>
      <c r="GY661" s="1233"/>
      <c r="GZ661" s="1233"/>
      <c r="HA661" s="1233"/>
      <c r="HB661" s="1233"/>
      <c r="HC661" s="1233"/>
      <c r="HD661" s="1233"/>
      <c r="HE661" s="1233"/>
      <c r="HF661" s="1233"/>
      <c r="HG661" s="1233"/>
      <c r="HH661" s="1233"/>
      <c r="HI661" s="1233"/>
      <c r="HJ661" s="1233"/>
      <c r="HK661" s="1233"/>
      <c r="HL661" s="1233"/>
      <c r="HM661" s="1233"/>
      <c r="HN661" s="1233"/>
      <c r="HO661" s="1233"/>
    </row>
    <row r="662" spans="32:223" s="325" customFormat="1" x14ac:dyDescent="0.2">
      <c r="AF662" s="932"/>
      <c r="AG662" s="932"/>
      <c r="AH662" s="932"/>
      <c r="AI662" s="932"/>
      <c r="AJ662" s="932"/>
      <c r="AK662" s="932"/>
      <c r="AL662" s="932"/>
      <c r="AM662" s="932"/>
      <c r="AN662" s="932"/>
      <c r="AP662" s="932"/>
      <c r="AQ662" s="932"/>
      <c r="AR662" s="932"/>
      <c r="AS662" s="932"/>
      <c r="AT662" s="932"/>
      <c r="AU662" s="932"/>
      <c r="AV662" s="932"/>
      <c r="AW662" s="932"/>
      <c r="AX662" s="932"/>
      <c r="BA662" s="1253"/>
      <c r="BB662" s="1253"/>
      <c r="BC662" s="1253"/>
      <c r="BE662" s="1233"/>
      <c r="BF662" s="1233"/>
      <c r="BG662" s="1233"/>
      <c r="BH662" s="1233"/>
      <c r="BI662" s="1233"/>
      <c r="BJ662" s="1233"/>
      <c r="BK662" s="1233"/>
      <c r="BL662" s="1233"/>
      <c r="BM662" s="1233"/>
      <c r="BN662" s="1233"/>
      <c r="BO662" s="1233"/>
      <c r="BP662" s="1233"/>
      <c r="BQ662" s="1233"/>
      <c r="BR662" s="1233"/>
      <c r="BS662" s="1233"/>
      <c r="BT662" s="1233"/>
      <c r="BU662" s="1233"/>
      <c r="BV662" s="1233"/>
      <c r="BW662" s="1233"/>
      <c r="BX662" s="1233"/>
      <c r="BY662" s="1233"/>
      <c r="BZ662" s="1233"/>
      <c r="CA662" s="1233"/>
      <c r="CB662" s="1233"/>
      <c r="CC662" s="1233"/>
      <c r="CD662" s="1233"/>
      <c r="CE662" s="1233"/>
      <c r="CF662" s="1233"/>
      <c r="CG662" s="1233"/>
      <c r="CH662" s="1233"/>
      <c r="CI662" s="1233"/>
      <c r="CJ662" s="1233"/>
      <c r="CK662" s="1233"/>
      <c r="CL662" s="1233"/>
      <c r="CM662" s="1233"/>
      <c r="CN662" s="1233"/>
      <c r="CO662" s="1233"/>
      <c r="CP662" s="1233"/>
      <c r="CQ662" s="1233"/>
      <c r="CR662" s="1233"/>
      <c r="CS662" s="1233"/>
      <c r="CT662" s="1233"/>
      <c r="CU662" s="1233"/>
      <c r="CV662" s="1233"/>
      <c r="CW662" s="1233"/>
      <c r="CX662" s="1233"/>
      <c r="CY662" s="1233"/>
      <c r="CZ662" s="1233"/>
      <c r="DA662" s="1233"/>
      <c r="DB662" s="1233"/>
      <c r="DC662" s="1233"/>
      <c r="DD662" s="1233"/>
      <c r="DE662" s="1233"/>
      <c r="DF662" s="1233"/>
      <c r="DG662" s="1233"/>
      <c r="DH662" s="1233"/>
      <c r="DI662" s="1233"/>
      <c r="DJ662" s="1233"/>
      <c r="DK662" s="1233"/>
      <c r="DL662" s="1233"/>
      <c r="DM662" s="1233"/>
      <c r="DN662" s="1233"/>
      <c r="DO662" s="1233"/>
      <c r="DP662" s="1233"/>
      <c r="DQ662" s="1233"/>
      <c r="DR662" s="1233"/>
      <c r="DS662" s="1233"/>
      <c r="DT662" s="1233"/>
      <c r="DU662" s="1233"/>
      <c r="DV662" s="1233"/>
      <c r="DW662" s="1233"/>
      <c r="DX662" s="1233"/>
      <c r="DY662" s="1233"/>
      <c r="DZ662" s="1233"/>
      <c r="EA662" s="1233"/>
      <c r="EB662" s="1233"/>
      <c r="EC662" s="1233"/>
      <c r="ED662" s="1233"/>
      <c r="EE662" s="1233"/>
      <c r="EF662" s="1233"/>
      <c r="EG662" s="1233"/>
      <c r="EH662" s="1253"/>
      <c r="EI662" s="1253"/>
      <c r="EJ662" s="1253"/>
      <c r="EK662" s="1253"/>
      <c r="EM662" s="1233"/>
      <c r="EN662" s="1233"/>
      <c r="EO662" s="1233"/>
      <c r="EP662" s="1233"/>
      <c r="EQ662" s="1233"/>
      <c r="ER662" s="1233"/>
      <c r="ES662" s="1233"/>
      <c r="ET662" s="1233"/>
      <c r="EU662" s="1233"/>
      <c r="EV662" s="1233"/>
      <c r="EW662" s="1233"/>
      <c r="EX662" s="1233"/>
      <c r="EY662" s="1233"/>
      <c r="EZ662" s="1233"/>
      <c r="FA662" s="1233"/>
      <c r="FB662" s="1233"/>
      <c r="FC662" s="1233"/>
      <c r="FD662" s="1233"/>
      <c r="FE662" s="1233"/>
      <c r="FF662" s="1233"/>
      <c r="FG662" s="1233"/>
      <c r="FH662" s="1233"/>
      <c r="FI662" s="1233"/>
      <c r="FJ662" s="1233"/>
      <c r="FK662" s="1233"/>
      <c r="FL662" s="1233"/>
      <c r="FM662" s="1233"/>
      <c r="FN662" s="1233"/>
      <c r="FO662" s="1233"/>
      <c r="FP662" s="1233"/>
      <c r="FQ662" s="1233"/>
      <c r="FR662" s="1233"/>
      <c r="FS662" s="1233"/>
      <c r="FT662" s="1233"/>
      <c r="FU662" s="1233"/>
      <c r="FV662" s="1233"/>
      <c r="FW662" s="1233"/>
      <c r="FX662" s="1233"/>
      <c r="FY662" s="1233"/>
      <c r="FZ662" s="1233"/>
      <c r="GA662" s="1233"/>
      <c r="GB662" s="1233"/>
      <c r="GC662" s="1233"/>
      <c r="GD662" s="1233"/>
      <c r="GE662" s="1233"/>
      <c r="GF662" s="1233"/>
      <c r="GG662" s="1233"/>
      <c r="GH662" s="1233"/>
      <c r="GI662" s="1233"/>
      <c r="GJ662" s="1233"/>
      <c r="GK662" s="1233"/>
      <c r="GL662" s="1233"/>
      <c r="GM662" s="1233"/>
      <c r="GN662" s="1233"/>
      <c r="GO662" s="1233"/>
      <c r="GP662" s="1233"/>
      <c r="GQ662" s="1233"/>
      <c r="GR662" s="1233"/>
      <c r="GS662" s="1233"/>
      <c r="GT662" s="1233"/>
      <c r="GU662" s="1233"/>
      <c r="GV662" s="1233"/>
      <c r="GW662" s="1233"/>
      <c r="GX662" s="1233"/>
      <c r="GY662" s="1233"/>
      <c r="GZ662" s="1233"/>
      <c r="HA662" s="1233"/>
      <c r="HB662" s="1233"/>
      <c r="HC662" s="1233"/>
      <c r="HD662" s="1233"/>
      <c r="HE662" s="1233"/>
      <c r="HF662" s="1233"/>
      <c r="HG662" s="1233"/>
      <c r="HH662" s="1233"/>
      <c r="HI662" s="1233"/>
      <c r="HJ662" s="1233"/>
      <c r="HK662" s="1233"/>
      <c r="HL662" s="1233"/>
      <c r="HM662" s="1233"/>
      <c r="HN662" s="1233"/>
      <c r="HO662" s="1233"/>
    </row>
    <row r="663" spans="32:223" s="325" customFormat="1" x14ac:dyDescent="0.2">
      <c r="AF663" s="932"/>
      <c r="AG663" s="932"/>
      <c r="AH663" s="932"/>
      <c r="AI663" s="932"/>
      <c r="AJ663" s="932"/>
      <c r="AK663" s="932"/>
      <c r="AL663" s="932"/>
      <c r="AM663" s="932"/>
      <c r="AN663" s="932"/>
      <c r="AP663" s="932"/>
      <c r="AQ663" s="932"/>
      <c r="AR663" s="932"/>
      <c r="AS663" s="932"/>
      <c r="AT663" s="932"/>
      <c r="AU663" s="932"/>
      <c r="AV663" s="932"/>
      <c r="AW663" s="932"/>
      <c r="AX663" s="932"/>
      <c r="BA663" s="1253"/>
      <c r="BB663" s="1253"/>
      <c r="BC663" s="1253"/>
      <c r="BE663" s="1233"/>
      <c r="BF663" s="1233"/>
      <c r="BG663" s="1233"/>
      <c r="BH663" s="1233"/>
      <c r="BI663" s="1233"/>
      <c r="BJ663" s="1233"/>
      <c r="BK663" s="1233"/>
      <c r="BL663" s="1233"/>
      <c r="BM663" s="1233"/>
      <c r="BN663" s="1233"/>
      <c r="BO663" s="1233"/>
      <c r="BP663" s="1233"/>
      <c r="BQ663" s="1233"/>
      <c r="BR663" s="1233"/>
      <c r="BS663" s="1233"/>
      <c r="BT663" s="1233"/>
      <c r="BU663" s="1233"/>
      <c r="BV663" s="1233"/>
      <c r="BW663" s="1233"/>
      <c r="BX663" s="1233"/>
      <c r="BY663" s="1233"/>
      <c r="BZ663" s="1233"/>
      <c r="CA663" s="1233"/>
      <c r="CB663" s="1233"/>
      <c r="CC663" s="1233"/>
      <c r="CD663" s="1233"/>
      <c r="CE663" s="1233"/>
      <c r="CF663" s="1233"/>
      <c r="CG663" s="1233"/>
      <c r="CH663" s="1233"/>
      <c r="CI663" s="1233"/>
      <c r="CJ663" s="1233"/>
      <c r="CK663" s="1233"/>
      <c r="CL663" s="1233"/>
      <c r="CM663" s="1233"/>
      <c r="CN663" s="1233"/>
      <c r="CO663" s="1233"/>
      <c r="CP663" s="1233"/>
      <c r="CQ663" s="1233"/>
      <c r="CR663" s="1233"/>
      <c r="CS663" s="1233"/>
      <c r="CT663" s="1233"/>
      <c r="CU663" s="1233"/>
      <c r="CV663" s="1233"/>
      <c r="CW663" s="1233"/>
      <c r="CX663" s="1233"/>
      <c r="CY663" s="1233"/>
      <c r="CZ663" s="1233"/>
      <c r="DA663" s="1233"/>
      <c r="DB663" s="1233"/>
      <c r="DC663" s="1233"/>
      <c r="DD663" s="1233"/>
      <c r="DE663" s="1233"/>
      <c r="DF663" s="1233"/>
      <c r="DG663" s="1233"/>
      <c r="DH663" s="1233"/>
      <c r="DI663" s="1233"/>
      <c r="DJ663" s="1233"/>
      <c r="DK663" s="1233"/>
      <c r="DL663" s="1233"/>
      <c r="DM663" s="1233"/>
      <c r="DN663" s="1233"/>
      <c r="DO663" s="1233"/>
      <c r="DP663" s="1233"/>
      <c r="DQ663" s="1233"/>
      <c r="DR663" s="1233"/>
      <c r="DS663" s="1233"/>
      <c r="DT663" s="1233"/>
      <c r="DU663" s="1233"/>
      <c r="DV663" s="1233"/>
      <c r="DW663" s="1233"/>
      <c r="DX663" s="1233"/>
      <c r="DY663" s="1233"/>
      <c r="DZ663" s="1233"/>
      <c r="EA663" s="1233"/>
      <c r="EB663" s="1233"/>
      <c r="EC663" s="1233"/>
      <c r="ED663" s="1233"/>
      <c r="EE663" s="1233"/>
      <c r="EF663" s="1233"/>
      <c r="EG663" s="1233"/>
      <c r="EH663" s="1253"/>
      <c r="EI663" s="1253"/>
      <c r="EJ663" s="1253"/>
      <c r="EK663" s="1253"/>
      <c r="EM663" s="1233"/>
      <c r="EN663" s="1233"/>
      <c r="EO663" s="1233"/>
      <c r="EP663" s="1233"/>
      <c r="EQ663" s="1233"/>
      <c r="ER663" s="1233"/>
      <c r="ES663" s="1233"/>
      <c r="ET663" s="1233"/>
      <c r="EU663" s="1233"/>
      <c r="EV663" s="1233"/>
      <c r="EW663" s="1233"/>
      <c r="EX663" s="1233"/>
      <c r="EY663" s="1233"/>
      <c r="EZ663" s="1233"/>
      <c r="FA663" s="1233"/>
      <c r="FB663" s="1233"/>
      <c r="FC663" s="1233"/>
      <c r="FD663" s="1233"/>
      <c r="FE663" s="1233"/>
      <c r="FF663" s="1233"/>
      <c r="FG663" s="1233"/>
      <c r="FH663" s="1233"/>
      <c r="FI663" s="1233"/>
      <c r="FJ663" s="1233"/>
      <c r="FK663" s="1233"/>
      <c r="FL663" s="1233"/>
      <c r="FM663" s="1233"/>
      <c r="FN663" s="1233"/>
      <c r="FO663" s="1233"/>
      <c r="FP663" s="1233"/>
      <c r="FQ663" s="1233"/>
      <c r="FR663" s="1233"/>
      <c r="FS663" s="1233"/>
      <c r="FT663" s="1233"/>
      <c r="FU663" s="1233"/>
      <c r="FV663" s="1233"/>
      <c r="FW663" s="1233"/>
      <c r="FX663" s="1233"/>
      <c r="FY663" s="1233"/>
      <c r="FZ663" s="1233"/>
      <c r="GA663" s="1233"/>
      <c r="GB663" s="1233"/>
      <c r="GC663" s="1233"/>
      <c r="GD663" s="1233"/>
      <c r="GE663" s="1233"/>
      <c r="GF663" s="1233"/>
      <c r="GG663" s="1233"/>
      <c r="GH663" s="1233"/>
      <c r="GI663" s="1233"/>
      <c r="GJ663" s="1233"/>
      <c r="GK663" s="1233"/>
      <c r="GL663" s="1233"/>
      <c r="GM663" s="1233"/>
      <c r="GN663" s="1233"/>
      <c r="GO663" s="1233"/>
      <c r="GP663" s="1233"/>
      <c r="GQ663" s="1233"/>
      <c r="GR663" s="1233"/>
      <c r="GS663" s="1233"/>
      <c r="GT663" s="1233"/>
      <c r="GU663" s="1233"/>
      <c r="GV663" s="1233"/>
      <c r="GW663" s="1233"/>
      <c r="GX663" s="1233"/>
      <c r="GY663" s="1233"/>
      <c r="GZ663" s="1233"/>
      <c r="HA663" s="1233"/>
      <c r="HB663" s="1233"/>
      <c r="HC663" s="1233"/>
      <c r="HD663" s="1233"/>
      <c r="HE663" s="1233"/>
      <c r="HF663" s="1233"/>
      <c r="HG663" s="1233"/>
      <c r="HH663" s="1233"/>
      <c r="HI663" s="1233"/>
      <c r="HJ663" s="1233"/>
      <c r="HK663" s="1233"/>
      <c r="HL663" s="1233"/>
      <c r="HM663" s="1233"/>
      <c r="HN663" s="1233"/>
      <c r="HO663" s="1233"/>
    </row>
    <row r="664" spans="32:223" s="325" customFormat="1" x14ac:dyDescent="0.2">
      <c r="AF664" s="932"/>
      <c r="AG664" s="932"/>
      <c r="AH664" s="932"/>
      <c r="AI664" s="932"/>
      <c r="AJ664" s="932"/>
      <c r="AK664" s="932"/>
      <c r="AL664" s="932"/>
      <c r="AM664" s="932"/>
      <c r="AN664" s="932"/>
      <c r="AP664" s="932"/>
      <c r="AQ664" s="932"/>
      <c r="AR664" s="932"/>
      <c r="AS664" s="932"/>
      <c r="AT664" s="932"/>
      <c r="AU664" s="932"/>
      <c r="AV664" s="932"/>
      <c r="AW664" s="932"/>
      <c r="AX664" s="932"/>
      <c r="BA664" s="1253"/>
      <c r="BB664" s="1253"/>
      <c r="BC664" s="1253"/>
      <c r="BE664" s="1233"/>
      <c r="BF664" s="1233"/>
      <c r="BG664" s="1233"/>
      <c r="BH664" s="1233"/>
      <c r="BI664" s="1233"/>
      <c r="BJ664" s="1233"/>
      <c r="BK664" s="1233"/>
      <c r="BL664" s="1233"/>
      <c r="BM664" s="1233"/>
      <c r="BN664" s="1233"/>
      <c r="BO664" s="1233"/>
      <c r="BP664" s="1233"/>
      <c r="BQ664" s="1233"/>
      <c r="BR664" s="1233"/>
      <c r="BS664" s="1233"/>
      <c r="BT664" s="1233"/>
      <c r="BU664" s="1233"/>
      <c r="BV664" s="1233"/>
      <c r="BW664" s="1233"/>
      <c r="BX664" s="1233"/>
      <c r="BY664" s="1233"/>
      <c r="BZ664" s="1233"/>
      <c r="CA664" s="1233"/>
      <c r="CB664" s="1233"/>
      <c r="CC664" s="1233"/>
      <c r="CD664" s="1233"/>
      <c r="CE664" s="1233"/>
      <c r="CF664" s="1233"/>
      <c r="CG664" s="1233"/>
      <c r="CH664" s="1233"/>
      <c r="CI664" s="1233"/>
      <c r="CJ664" s="1233"/>
      <c r="CK664" s="1233"/>
      <c r="CL664" s="1233"/>
      <c r="CM664" s="1233"/>
      <c r="CN664" s="1233"/>
      <c r="CO664" s="1233"/>
      <c r="CP664" s="1233"/>
      <c r="CQ664" s="1233"/>
      <c r="CR664" s="1233"/>
      <c r="CS664" s="1233"/>
      <c r="CT664" s="1233"/>
      <c r="CU664" s="1233"/>
      <c r="CV664" s="1233"/>
      <c r="CW664" s="1233"/>
      <c r="CX664" s="1233"/>
      <c r="CY664" s="1233"/>
      <c r="CZ664" s="1233"/>
      <c r="DA664" s="1233"/>
      <c r="DB664" s="1233"/>
      <c r="DC664" s="1233"/>
      <c r="DD664" s="1233"/>
      <c r="DE664" s="1233"/>
      <c r="DF664" s="1233"/>
      <c r="DG664" s="1233"/>
      <c r="DH664" s="1233"/>
      <c r="DI664" s="1233"/>
      <c r="DJ664" s="1233"/>
      <c r="DK664" s="1233"/>
      <c r="DL664" s="1233"/>
      <c r="DM664" s="1233"/>
      <c r="DN664" s="1233"/>
      <c r="DO664" s="1233"/>
      <c r="DP664" s="1233"/>
      <c r="DQ664" s="1233"/>
      <c r="DR664" s="1233"/>
      <c r="DS664" s="1233"/>
      <c r="DT664" s="1233"/>
      <c r="DU664" s="1233"/>
      <c r="DV664" s="1233"/>
      <c r="DW664" s="1233"/>
      <c r="DX664" s="1233"/>
      <c r="DY664" s="1233"/>
      <c r="DZ664" s="1233"/>
      <c r="EA664" s="1233"/>
      <c r="EB664" s="1233"/>
      <c r="EC664" s="1233"/>
      <c r="ED664" s="1233"/>
      <c r="EE664" s="1233"/>
      <c r="EF664" s="1233"/>
      <c r="EG664" s="1233"/>
      <c r="EH664" s="1253"/>
      <c r="EI664" s="1253"/>
      <c r="EJ664" s="1253"/>
      <c r="EK664" s="1253"/>
      <c r="EM664" s="1233"/>
      <c r="EN664" s="1233"/>
      <c r="EO664" s="1233"/>
      <c r="EP664" s="1233"/>
      <c r="EQ664" s="1233"/>
      <c r="ER664" s="1233"/>
      <c r="ES664" s="1233"/>
      <c r="ET664" s="1233"/>
      <c r="EU664" s="1233"/>
      <c r="EV664" s="1233"/>
      <c r="EW664" s="1233"/>
      <c r="EX664" s="1233"/>
      <c r="EY664" s="1233"/>
      <c r="EZ664" s="1233"/>
      <c r="FA664" s="1233"/>
      <c r="FB664" s="1233"/>
      <c r="FC664" s="1233"/>
      <c r="FD664" s="1233"/>
      <c r="FE664" s="1233"/>
      <c r="FF664" s="1233"/>
      <c r="FG664" s="1233"/>
      <c r="FH664" s="1233"/>
      <c r="FI664" s="1233"/>
      <c r="FJ664" s="1233"/>
      <c r="FK664" s="1233"/>
      <c r="FL664" s="1233"/>
      <c r="FM664" s="1233"/>
      <c r="FN664" s="1233"/>
      <c r="FO664" s="1233"/>
      <c r="FP664" s="1233"/>
      <c r="FQ664" s="1233"/>
      <c r="FR664" s="1233"/>
      <c r="FS664" s="1233"/>
      <c r="FT664" s="1233"/>
      <c r="FU664" s="1233"/>
      <c r="FV664" s="1233"/>
      <c r="FW664" s="1233"/>
      <c r="FX664" s="1233"/>
      <c r="FY664" s="1233"/>
      <c r="FZ664" s="1233"/>
      <c r="GA664" s="1233"/>
      <c r="GB664" s="1233"/>
      <c r="GC664" s="1233"/>
      <c r="GD664" s="1233"/>
      <c r="GE664" s="1233"/>
      <c r="GF664" s="1233"/>
      <c r="GG664" s="1233"/>
      <c r="GH664" s="1233"/>
      <c r="GI664" s="1233"/>
      <c r="GJ664" s="1233"/>
      <c r="GK664" s="1233"/>
      <c r="GL664" s="1233"/>
      <c r="GM664" s="1233"/>
      <c r="GN664" s="1233"/>
      <c r="GO664" s="1233"/>
      <c r="GP664" s="1233"/>
      <c r="GQ664" s="1233"/>
      <c r="GR664" s="1233"/>
      <c r="GS664" s="1233"/>
      <c r="GT664" s="1233"/>
      <c r="GU664" s="1233"/>
      <c r="GV664" s="1233"/>
      <c r="GW664" s="1233"/>
      <c r="GX664" s="1233"/>
      <c r="GY664" s="1233"/>
      <c r="GZ664" s="1233"/>
      <c r="HA664" s="1233"/>
      <c r="HB664" s="1233"/>
      <c r="HC664" s="1233"/>
      <c r="HD664" s="1233"/>
      <c r="HE664" s="1233"/>
      <c r="HF664" s="1233"/>
      <c r="HG664" s="1233"/>
      <c r="HH664" s="1233"/>
      <c r="HI664" s="1233"/>
      <c r="HJ664" s="1233"/>
      <c r="HK664" s="1233"/>
      <c r="HL664" s="1233"/>
      <c r="HM664" s="1233"/>
      <c r="HN664" s="1233"/>
      <c r="HO664" s="1233"/>
    </row>
    <row r="665" spans="32:223" s="325" customFormat="1" x14ac:dyDescent="0.2">
      <c r="AF665" s="932"/>
      <c r="AG665" s="932"/>
      <c r="AH665" s="932"/>
      <c r="AI665" s="932"/>
      <c r="AJ665" s="932"/>
      <c r="AK665" s="932"/>
      <c r="AL665" s="932"/>
      <c r="AM665" s="932"/>
      <c r="AN665" s="932"/>
      <c r="AP665" s="932"/>
      <c r="AQ665" s="932"/>
      <c r="AR665" s="932"/>
      <c r="AS665" s="932"/>
      <c r="AT665" s="932"/>
      <c r="AU665" s="932"/>
      <c r="AV665" s="932"/>
      <c r="AW665" s="932"/>
      <c r="AX665" s="932"/>
      <c r="BA665" s="1253"/>
      <c r="BB665" s="1253"/>
      <c r="BC665" s="1253"/>
      <c r="BE665" s="1233"/>
      <c r="BF665" s="1233"/>
      <c r="BG665" s="1233"/>
      <c r="BH665" s="1233"/>
      <c r="BI665" s="1233"/>
      <c r="BJ665" s="1233"/>
      <c r="BK665" s="1233"/>
      <c r="BL665" s="1233"/>
      <c r="BM665" s="1233"/>
      <c r="BN665" s="1233"/>
      <c r="BO665" s="1233"/>
      <c r="BP665" s="1233"/>
      <c r="BQ665" s="1233"/>
      <c r="BR665" s="1233"/>
      <c r="BS665" s="1233"/>
      <c r="BT665" s="1233"/>
      <c r="BU665" s="1233"/>
      <c r="BV665" s="1233"/>
      <c r="BW665" s="1233"/>
      <c r="BX665" s="1233"/>
      <c r="BY665" s="1233"/>
      <c r="BZ665" s="1233"/>
      <c r="CA665" s="1233"/>
      <c r="CB665" s="1233"/>
      <c r="CC665" s="1233"/>
      <c r="CD665" s="1233"/>
      <c r="CE665" s="1233"/>
      <c r="CF665" s="1233"/>
      <c r="CG665" s="1233"/>
      <c r="CH665" s="1233"/>
      <c r="CI665" s="1233"/>
      <c r="CJ665" s="1233"/>
      <c r="CK665" s="1233"/>
      <c r="CL665" s="1233"/>
      <c r="CM665" s="1233"/>
      <c r="CN665" s="1233"/>
      <c r="CO665" s="1233"/>
      <c r="CP665" s="1233"/>
      <c r="CQ665" s="1233"/>
      <c r="CR665" s="1233"/>
      <c r="CS665" s="1233"/>
      <c r="CT665" s="1233"/>
      <c r="CU665" s="1233"/>
      <c r="CV665" s="1233"/>
      <c r="CW665" s="1233"/>
      <c r="CX665" s="1233"/>
      <c r="CY665" s="1233"/>
      <c r="CZ665" s="1233"/>
      <c r="DA665" s="1233"/>
      <c r="DB665" s="1233"/>
      <c r="DC665" s="1233"/>
      <c r="DD665" s="1233"/>
      <c r="DE665" s="1233"/>
      <c r="DF665" s="1233"/>
      <c r="DG665" s="1233"/>
      <c r="DH665" s="1233"/>
      <c r="DI665" s="1233"/>
      <c r="DJ665" s="1233"/>
      <c r="DK665" s="1233"/>
      <c r="DL665" s="1233"/>
      <c r="DM665" s="1233"/>
      <c r="DN665" s="1233"/>
      <c r="DO665" s="1233"/>
      <c r="DP665" s="1233"/>
      <c r="DQ665" s="1233"/>
      <c r="DR665" s="1233"/>
      <c r="DS665" s="1233"/>
      <c r="DT665" s="1233"/>
      <c r="DU665" s="1233"/>
      <c r="DV665" s="1233"/>
      <c r="DW665" s="1233"/>
      <c r="DX665" s="1233"/>
      <c r="DY665" s="1233"/>
      <c r="DZ665" s="1233"/>
      <c r="EA665" s="1233"/>
      <c r="EB665" s="1233"/>
      <c r="EC665" s="1233"/>
      <c r="ED665" s="1233"/>
      <c r="EE665" s="1233"/>
      <c r="EF665" s="1233"/>
      <c r="EG665" s="1233"/>
      <c r="EH665" s="1253"/>
      <c r="EI665" s="1253"/>
      <c r="EJ665" s="1253"/>
      <c r="EK665" s="1253"/>
      <c r="EM665" s="1233"/>
      <c r="EN665" s="1233"/>
      <c r="EO665" s="1233"/>
      <c r="EP665" s="1233"/>
      <c r="EQ665" s="1233"/>
      <c r="ER665" s="1233"/>
      <c r="ES665" s="1233"/>
      <c r="ET665" s="1233"/>
      <c r="EU665" s="1233"/>
      <c r="EV665" s="1233"/>
      <c r="EW665" s="1233"/>
      <c r="EX665" s="1233"/>
      <c r="EY665" s="1233"/>
      <c r="EZ665" s="1233"/>
      <c r="FA665" s="1233"/>
      <c r="FB665" s="1233"/>
      <c r="FC665" s="1233"/>
      <c r="FD665" s="1233"/>
      <c r="FE665" s="1233"/>
      <c r="FF665" s="1233"/>
      <c r="FG665" s="1233"/>
      <c r="FH665" s="1233"/>
      <c r="FI665" s="1233"/>
      <c r="FJ665" s="1233"/>
      <c r="FK665" s="1233"/>
      <c r="FL665" s="1233"/>
      <c r="FM665" s="1233"/>
      <c r="FN665" s="1233"/>
      <c r="FO665" s="1233"/>
      <c r="FP665" s="1233"/>
      <c r="FQ665" s="1233"/>
      <c r="FR665" s="1233"/>
      <c r="FS665" s="1233"/>
      <c r="FT665" s="1233"/>
      <c r="FU665" s="1233"/>
      <c r="FV665" s="1233"/>
      <c r="FW665" s="1233"/>
      <c r="FX665" s="1233"/>
      <c r="FY665" s="1233"/>
      <c r="FZ665" s="1233"/>
      <c r="GA665" s="1233"/>
      <c r="GB665" s="1233"/>
      <c r="GC665" s="1233"/>
      <c r="GD665" s="1233"/>
      <c r="GE665" s="1233"/>
      <c r="GF665" s="1233"/>
      <c r="GG665" s="1233"/>
      <c r="GH665" s="1233"/>
      <c r="GI665" s="1233"/>
      <c r="GJ665" s="1233"/>
      <c r="GK665" s="1233"/>
      <c r="GL665" s="1233"/>
      <c r="GM665" s="1233"/>
      <c r="GN665" s="1233"/>
      <c r="GO665" s="1233"/>
      <c r="GP665" s="1233"/>
      <c r="GQ665" s="1233"/>
      <c r="GR665" s="1233"/>
      <c r="GS665" s="1233"/>
      <c r="GT665" s="1233"/>
      <c r="GU665" s="1233"/>
      <c r="GV665" s="1233"/>
      <c r="GW665" s="1233"/>
      <c r="GX665" s="1233"/>
      <c r="GY665" s="1233"/>
      <c r="GZ665" s="1233"/>
      <c r="HA665" s="1233"/>
      <c r="HB665" s="1233"/>
      <c r="HC665" s="1233"/>
      <c r="HD665" s="1233"/>
      <c r="HE665" s="1233"/>
      <c r="HF665" s="1233"/>
      <c r="HG665" s="1233"/>
      <c r="HH665" s="1233"/>
      <c r="HI665" s="1233"/>
      <c r="HJ665" s="1233"/>
      <c r="HK665" s="1233"/>
      <c r="HL665" s="1233"/>
      <c r="HM665" s="1233"/>
      <c r="HN665" s="1233"/>
      <c r="HO665" s="1233"/>
    </row>
    <row r="666" spans="32:223" s="325" customFormat="1" x14ac:dyDescent="0.2">
      <c r="AF666" s="932"/>
      <c r="AG666" s="932"/>
      <c r="AH666" s="932"/>
      <c r="AI666" s="932"/>
      <c r="AJ666" s="932"/>
      <c r="AK666" s="932"/>
      <c r="AL666" s="932"/>
      <c r="AM666" s="932"/>
      <c r="AN666" s="932"/>
      <c r="AP666" s="932"/>
      <c r="AQ666" s="932"/>
      <c r="AR666" s="932"/>
      <c r="AS666" s="932"/>
      <c r="AT666" s="932"/>
      <c r="AU666" s="932"/>
      <c r="AV666" s="932"/>
      <c r="AW666" s="932"/>
      <c r="AX666" s="932"/>
      <c r="BA666" s="1253"/>
      <c r="BB666" s="1253"/>
      <c r="BC666" s="1253"/>
      <c r="BE666" s="1233"/>
      <c r="BF666" s="1233"/>
      <c r="BG666" s="1233"/>
      <c r="BH666" s="1233"/>
      <c r="BI666" s="1233"/>
      <c r="BJ666" s="1233"/>
      <c r="BK666" s="1233"/>
      <c r="BL666" s="1233"/>
      <c r="BM666" s="1233"/>
      <c r="BN666" s="1233"/>
      <c r="BO666" s="1233"/>
      <c r="BP666" s="1233"/>
      <c r="BQ666" s="1233"/>
      <c r="BR666" s="1233"/>
      <c r="BS666" s="1233"/>
      <c r="BT666" s="1233"/>
      <c r="BU666" s="1233"/>
      <c r="BV666" s="1233"/>
      <c r="BW666" s="1233"/>
      <c r="BX666" s="1233"/>
      <c r="BY666" s="1233"/>
      <c r="BZ666" s="1233"/>
      <c r="CA666" s="1233"/>
      <c r="CB666" s="1233"/>
      <c r="CC666" s="1233"/>
      <c r="CD666" s="1233"/>
      <c r="CE666" s="1233"/>
      <c r="CF666" s="1233"/>
      <c r="CG666" s="1233"/>
      <c r="CH666" s="1233"/>
      <c r="CI666" s="1233"/>
      <c r="CJ666" s="1233"/>
      <c r="CK666" s="1233"/>
      <c r="CL666" s="1233"/>
      <c r="CM666" s="1233"/>
      <c r="CN666" s="1233"/>
      <c r="CO666" s="1233"/>
      <c r="CP666" s="1233"/>
      <c r="CQ666" s="1233"/>
      <c r="CR666" s="1233"/>
      <c r="CS666" s="1233"/>
      <c r="CT666" s="1233"/>
      <c r="CU666" s="1233"/>
      <c r="CV666" s="1233"/>
      <c r="CW666" s="1233"/>
      <c r="CX666" s="1233"/>
      <c r="CY666" s="1233"/>
      <c r="CZ666" s="1233"/>
      <c r="DA666" s="1233"/>
      <c r="DB666" s="1233"/>
      <c r="DC666" s="1233"/>
      <c r="DD666" s="1233"/>
      <c r="DE666" s="1233"/>
      <c r="DF666" s="1233"/>
      <c r="DG666" s="1233"/>
      <c r="DH666" s="1233"/>
      <c r="DI666" s="1233"/>
      <c r="DJ666" s="1233"/>
      <c r="DK666" s="1233"/>
      <c r="DL666" s="1233"/>
      <c r="DM666" s="1233"/>
      <c r="DN666" s="1233"/>
      <c r="DO666" s="1233"/>
      <c r="DP666" s="1233"/>
      <c r="DQ666" s="1233"/>
      <c r="DR666" s="1233"/>
      <c r="DS666" s="1233"/>
      <c r="DT666" s="1233"/>
      <c r="DU666" s="1233"/>
      <c r="DV666" s="1233"/>
      <c r="DW666" s="1233"/>
      <c r="DX666" s="1233"/>
      <c r="DY666" s="1233"/>
      <c r="DZ666" s="1233"/>
      <c r="EA666" s="1233"/>
      <c r="EB666" s="1233"/>
      <c r="EC666" s="1233"/>
      <c r="ED666" s="1233"/>
      <c r="EE666" s="1233"/>
      <c r="EF666" s="1233"/>
      <c r="EG666" s="1233"/>
      <c r="EH666" s="1253"/>
      <c r="EI666" s="1253"/>
      <c r="EJ666" s="1253"/>
      <c r="EK666" s="1253"/>
      <c r="EM666" s="1233"/>
      <c r="EN666" s="1233"/>
      <c r="EO666" s="1233"/>
      <c r="EP666" s="1233"/>
      <c r="EQ666" s="1233"/>
      <c r="ER666" s="1233"/>
      <c r="ES666" s="1233"/>
      <c r="ET666" s="1233"/>
      <c r="EU666" s="1233"/>
      <c r="EV666" s="1233"/>
      <c r="EW666" s="1233"/>
      <c r="EX666" s="1233"/>
      <c r="EY666" s="1233"/>
      <c r="EZ666" s="1233"/>
      <c r="FA666" s="1233"/>
      <c r="FB666" s="1233"/>
      <c r="FC666" s="1233"/>
      <c r="FD666" s="1233"/>
      <c r="FE666" s="1233"/>
      <c r="FF666" s="1233"/>
      <c r="FG666" s="1233"/>
      <c r="FH666" s="1233"/>
      <c r="FI666" s="1233"/>
      <c r="FJ666" s="1233"/>
      <c r="FK666" s="1233"/>
      <c r="FL666" s="1233"/>
      <c r="FM666" s="1233"/>
      <c r="FN666" s="1233"/>
      <c r="FO666" s="1233"/>
      <c r="FP666" s="1233"/>
      <c r="FQ666" s="1233"/>
      <c r="FR666" s="1233"/>
      <c r="FS666" s="1233"/>
      <c r="FT666" s="1233"/>
      <c r="FU666" s="1233"/>
      <c r="FV666" s="1233"/>
      <c r="FW666" s="1233"/>
      <c r="FX666" s="1233"/>
      <c r="FY666" s="1233"/>
      <c r="FZ666" s="1233"/>
      <c r="GA666" s="1233"/>
      <c r="GB666" s="1233"/>
      <c r="GC666" s="1233"/>
      <c r="GD666" s="1233"/>
      <c r="GE666" s="1233"/>
      <c r="GF666" s="1233"/>
      <c r="GG666" s="1233"/>
      <c r="GH666" s="1233"/>
      <c r="GI666" s="1233"/>
      <c r="GJ666" s="1233"/>
      <c r="GK666" s="1233"/>
      <c r="GL666" s="1233"/>
      <c r="GM666" s="1233"/>
      <c r="GN666" s="1233"/>
      <c r="GO666" s="1233"/>
      <c r="GP666" s="1233"/>
      <c r="GQ666" s="1233"/>
      <c r="GR666" s="1233"/>
      <c r="GS666" s="1233"/>
      <c r="GT666" s="1233"/>
      <c r="GU666" s="1233"/>
      <c r="GV666" s="1233"/>
      <c r="GW666" s="1233"/>
      <c r="GX666" s="1233"/>
      <c r="GY666" s="1233"/>
      <c r="GZ666" s="1233"/>
      <c r="HA666" s="1233"/>
      <c r="HB666" s="1233"/>
      <c r="HC666" s="1233"/>
      <c r="HD666" s="1233"/>
      <c r="HE666" s="1233"/>
      <c r="HF666" s="1233"/>
      <c r="HG666" s="1233"/>
      <c r="HH666" s="1233"/>
      <c r="HI666" s="1233"/>
      <c r="HJ666" s="1233"/>
      <c r="HK666" s="1233"/>
      <c r="HL666" s="1233"/>
      <c r="HM666" s="1233"/>
      <c r="HN666" s="1233"/>
      <c r="HO666" s="1233"/>
    </row>
    <row r="667" spans="32:223" s="325" customFormat="1" x14ac:dyDescent="0.2">
      <c r="AF667" s="932"/>
      <c r="AG667" s="932"/>
      <c r="AH667" s="932"/>
      <c r="AI667" s="932"/>
      <c r="AJ667" s="932"/>
      <c r="AK667" s="932"/>
      <c r="AL667" s="932"/>
      <c r="AM667" s="932"/>
      <c r="AN667" s="932"/>
      <c r="AP667" s="932"/>
      <c r="AQ667" s="932"/>
      <c r="AR667" s="932"/>
      <c r="AS667" s="932"/>
      <c r="AT667" s="932"/>
      <c r="AU667" s="932"/>
      <c r="AV667" s="932"/>
      <c r="AW667" s="932"/>
      <c r="AX667" s="932"/>
      <c r="BA667" s="1253"/>
      <c r="BB667" s="1253"/>
      <c r="BC667" s="1253"/>
      <c r="BE667" s="1233"/>
      <c r="BF667" s="1233"/>
      <c r="BG667" s="1233"/>
      <c r="BH667" s="1233"/>
      <c r="BI667" s="1233"/>
      <c r="BJ667" s="1233"/>
      <c r="BK667" s="1233"/>
      <c r="BL667" s="1233"/>
      <c r="BM667" s="1233"/>
      <c r="BN667" s="1233"/>
      <c r="BO667" s="1233"/>
      <c r="BP667" s="1233"/>
      <c r="BQ667" s="1233"/>
      <c r="BR667" s="1233"/>
      <c r="BS667" s="1233"/>
      <c r="BT667" s="1233"/>
      <c r="BU667" s="1233"/>
      <c r="BV667" s="1233"/>
      <c r="BW667" s="1233"/>
      <c r="BX667" s="1233"/>
      <c r="BY667" s="1233"/>
      <c r="BZ667" s="1233"/>
      <c r="CA667" s="1233"/>
      <c r="CB667" s="1233"/>
      <c r="CC667" s="1233"/>
      <c r="CD667" s="1233"/>
      <c r="CE667" s="1233"/>
      <c r="CF667" s="1233"/>
      <c r="CG667" s="1233"/>
      <c r="CH667" s="1233"/>
      <c r="CI667" s="1233"/>
      <c r="CJ667" s="1233"/>
      <c r="CK667" s="1233"/>
      <c r="CL667" s="1233"/>
      <c r="CM667" s="1233"/>
      <c r="CN667" s="1233"/>
      <c r="CO667" s="1233"/>
      <c r="CP667" s="1233"/>
      <c r="CQ667" s="1233"/>
      <c r="CR667" s="1233"/>
      <c r="CS667" s="1233"/>
      <c r="CT667" s="1233"/>
      <c r="CU667" s="1233"/>
      <c r="CV667" s="1233"/>
      <c r="CW667" s="1233"/>
      <c r="CX667" s="1233"/>
      <c r="CY667" s="1233"/>
      <c r="CZ667" s="1233"/>
      <c r="DA667" s="1233"/>
      <c r="DB667" s="1233"/>
      <c r="DC667" s="1233"/>
      <c r="DD667" s="1233"/>
      <c r="DE667" s="1233"/>
      <c r="DF667" s="1233"/>
      <c r="DG667" s="1233"/>
      <c r="DH667" s="1233"/>
      <c r="DI667" s="1233"/>
      <c r="DJ667" s="1233"/>
      <c r="DK667" s="1233"/>
      <c r="DL667" s="1233"/>
      <c r="DM667" s="1233"/>
      <c r="DN667" s="1233"/>
      <c r="DO667" s="1233"/>
      <c r="DP667" s="1233"/>
      <c r="DQ667" s="1233"/>
      <c r="DR667" s="1233"/>
      <c r="DS667" s="1233"/>
      <c r="DT667" s="1233"/>
      <c r="DU667" s="1233"/>
      <c r="DV667" s="1233"/>
      <c r="DW667" s="1233"/>
      <c r="DX667" s="1233"/>
      <c r="DY667" s="1233"/>
      <c r="DZ667" s="1233"/>
      <c r="EA667" s="1233"/>
      <c r="EB667" s="1233"/>
      <c r="EC667" s="1233"/>
      <c r="ED667" s="1233"/>
      <c r="EE667" s="1233"/>
      <c r="EF667" s="1233"/>
      <c r="EG667" s="1233"/>
      <c r="EH667" s="1253"/>
      <c r="EI667" s="1253"/>
      <c r="EJ667" s="1253"/>
      <c r="EK667" s="1253"/>
      <c r="EM667" s="1233"/>
      <c r="EN667" s="1233"/>
      <c r="EO667" s="1233"/>
      <c r="EP667" s="1233"/>
      <c r="EQ667" s="1233"/>
      <c r="ER667" s="1233"/>
      <c r="ES667" s="1233"/>
      <c r="ET667" s="1233"/>
      <c r="EU667" s="1233"/>
      <c r="EV667" s="1233"/>
      <c r="EW667" s="1233"/>
      <c r="EX667" s="1233"/>
      <c r="EY667" s="1233"/>
      <c r="EZ667" s="1233"/>
      <c r="FA667" s="1233"/>
      <c r="FB667" s="1233"/>
      <c r="FC667" s="1233"/>
      <c r="FD667" s="1233"/>
      <c r="FE667" s="1233"/>
      <c r="FF667" s="1233"/>
      <c r="FG667" s="1233"/>
      <c r="FH667" s="1233"/>
      <c r="FI667" s="1233"/>
      <c r="FJ667" s="1233"/>
      <c r="FK667" s="1233"/>
      <c r="FL667" s="1233"/>
      <c r="FM667" s="1233"/>
      <c r="FN667" s="1233"/>
      <c r="FO667" s="1233"/>
      <c r="FP667" s="1233"/>
      <c r="FQ667" s="1233"/>
      <c r="FR667" s="1233"/>
      <c r="FS667" s="1233"/>
      <c r="FT667" s="1233"/>
      <c r="FU667" s="1233"/>
      <c r="FV667" s="1233"/>
      <c r="FW667" s="1233"/>
      <c r="FX667" s="1233"/>
      <c r="FY667" s="1233"/>
      <c r="FZ667" s="1233"/>
      <c r="GA667" s="1233"/>
      <c r="GB667" s="1233"/>
      <c r="GC667" s="1233"/>
      <c r="GD667" s="1233"/>
      <c r="GE667" s="1233"/>
      <c r="GF667" s="1233"/>
      <c r="GG667" s="1233"/>
      <c r="GH667" s="1233"/>
      <c r="GI667" s="1233"/>
      <c r="GJ667" s="1233"/>
      <c r="GK667" s="1233"/>
      <c r="GL667" s="1233"/>
      <c r="GM667" s="1233"/>
      <c r="GN667" s="1233"/>
      <c r="GO667" s="1233"/>
      <c r="GP667" s="1233"/>
      <c r="GQ667" s="1233"/>
      <c r="GR667" s="1233"/>
      <c r="GS667" s="1233"/>
      <c r="GT667" s="1233"/>
      <c r="GU667" s="1233"/>
      <c r="GV667" s="1233"/>
      <c r="GW667" s="1233"/>
      <c r="GX667" s="1233"/>
      <c r="GY667" s="1233"/>
      <c r="GZ667" s="1233"/>
      <c r="HA667" s="1233"/>
      <c r="HB667" s="1233"/>
      <c r="HC667" s="1233"/>
      <c r="HD667" s="1233"/>
      <c r="HE667" s="1233"/>
      <c r="HF667" s="1233"/>
      <c r="HG667" s="1233"/>
      <c r="HH667" s="1233"/>
      <c r="HI667" s="1233"/>
      <c r="HJ667" s="1233"/>
      <c r="HK667" s="1233"/>
      <c r="HL667" s="1233"/>
      <c r="HM667" s="1233"/>
      <c r="HN667" s="1233"/>
      <c r="HO667" s="1233"/>
    </row>
    <row r="668" spans="32:223" s="325" customFormat="1" x14ac:dyDescent="0.2">
      <c r="AF668" s="932"/>
      <c r="AG668" s="932"/>
      <c r="AH668" s="932"/>
      <c r="AI668" s="932"/>
      <c r="AJ668" s="932"/>
      <c r="AK668" s="932"/>
      <c r="AL668" s="932"/>
      <c r="AM668" s="932"/>
      <c r="AN668" s="932"/>
      <c r="AP668" s="932"/>
      <c r="AQ668" s="932"/>
      <c r="AR668" s="932"/>
      <c r="AS668" s="932"/>
      <c r="AT668" s="932"/>
      <c r="AU668" s="932"/>
      <c r="AV668" s="932"/>
      <c r="AW668" s="932"/>
      <c r="AX668" s="932"/>
      <c r="BA668" s="1253"/>
      <c r="BB668" s="1253"/>
      <c r="BC668" s="1253"/>
      <c r="BE668" s="1233"/>
      <c r="BF668" s="1233"/>
      <c r="BG668" s="1233"/>
      <c r="BH668" s="1233"/>
      <c r="BI668" s="1233"/>
      <c r="BJ668" s="1233"/>
      <c r="BK668" s="1233"/>
      <c r="BL668" s="1233"/>
      <c r="BM668" s="1233"/>
      <c r="BN668" s="1233"/>
      <c r="BO668" s="1233"/>
      <c r="BP668" s="1233"/>
      <c r="BQ668" s="1233"/>
      <c r="BR668" s="1233"/>
      <c r="BS668" s="1233"/>
      <c r="BT668" s="1233"/>
      <c r="BU668" s="1233"/>
      <c r="BV668" s="1233"/>
      <c r="BW668" s="1233"/>
      <c r="BX668" s="1233"/>
      <c r="BY668" s="1233"/>
      <c r="BZ668" s="1233"/>
      <c r="CA668" s="1233"/>
      <c r="CB668" s="1233"/>
      <c r="CC668" s="1233"/>
      <c r="CD668" s="1233"/>
      <c r="CE668" s="1233"/>
      <c r="CF668" s="1233"/>
      <c r="CG668" s="1233"/>
      <c r="CH668" s="1233"/>
      <c r="CI668" s="1233"/>
      <c r="CJ668" s="1233"/>
      <c r="CK668" s="1233"/>
      <c r="CL668" s="1233"/>
      <c r="CM668" s="1233"/>
      <c r="CN668" s="1233"/>
      <c r="CO668" s="1233"/>
      <c r="CP668" s="1233"/>
      <c r="CQ668" s="1233"/>
      <c r="CR668" s="1233"/>
      <c r="CS668" s="1233"/>
      <c r="CT668" s="1233"/>
      <c r="CU668" s="1233"/>
      <c r="CV668" s="1233"/>
      <c r="CW668" s="1233"/>
      <c r="CX668" s="1233"/>
      <c r="CY668" s="1233"/>
      <c r="CZ668" s="1233"/>
      <c r="DA668" s="1233"/>
      <c r="DB668" s="1233"/>
      <c r="DC668" s="1233"/>
      <c r="DD668" s="1233"/>
      <c r="DE668" s="1233"/>
      <c r="DF668" s="1233"/>
      <c r="DG668" s="1233"/>
      <c r="DH668" s="1233"/>
      <c r="DI668" s="1233"/>
      <c r="DJ668" s="1233"/>
      <c r="DK668" s="1233"/>
      <c r="DL668" s="1233"/>
      <c r="DM668" s="1233"/>
      <c r="DN668" s="1233"/>
      <c r="DO668" s="1233"/>
      <c r="DP668" s="1233"/>
      <c r="DQ668" s="1233"/>
      <c r="DR668" s="1233"/>
      <c r="DS668" s="1233"/>
      <c r="DT668" s="1233"/>
      <c r="DU668" s="1233"/>
      <c r="DV668" s="1233"/>
      <c r="DW668" s="1233"/>
      <c r="DX668" s="1233"/>
      <c r="DY668" s="1233"/>
      <c r="DZ668" s="1233"/>
      <c r="EA668" s="1233"/>
      <c r="EB668" s="1233"/>
      <c r="EC668" s="1233"/>
      <c r="ED668" s="1233"/>
      <c r="EE668" s="1233"/>
      <c r="EF668" s="1233"/>
      <c r="EG668" s="1233"/>
      <c r="EH668" s="1253"/>
      <c r="EI668" s="1253"/>
      <c r="EJ668" s="1253"/>
      <c r="EK668" s="1253"/>
      <c r="EM668" s="1233"/>
      <c r="EN668" s="1233"/>
      <c r="EO668" s="1233"/>
      <c r="EP668" s="1233"/>
      <c r="EQ668" s="1233"/>
      <c r="ER668" s="1233"/>
      <c r="ES668" s="1233"/>
      <c r="ET668" s="1233"/>
      <c r="EU668" s="1233"/>
      <c r="EV668" s="1233"/>
      <c r="EW668" s="1233"/>
      <c r="EX668" s="1233"/>
      <c r="EY668" s="1233"/>
      <c r="EZ668" s="1233"/>
      <c r="FA668" s="1233"/>
      <c r="FB668" s="1233"/>
      <c r="FC668" s="1233"/>
      <c r="FD668" s="1233"/>
      <c r="FE668" s="1233"/>
      <c r="FF668" s="1233"/>
      <c r="FG668" s="1233"/>
      <c r="FH668" s="1233"/>
      <c r="FI668" s="1233"/>
      <c r="FJ668" s="1233"/>
      <c r="FK668" s="1233"/>
      <c r="FL668" s="1233"/>
      <c r="FM668" s="1233"/>
      <c r="FN668" s="1233"/>
      <c r="FO668" s="1233"/>
      <c r="FP668" s="1233"/>
      <c r="FQ668" s="1233"/>
      <c r="FR668" s="1233"/>
      <c r="FS668" s="1233"/>
      <c r="FT668" s="1233"/>
      <c r="FU668" s="1233"/>
      <c r="FV668" s="1233"/>
      <c r="FW668" s="1233"/>
      <c r="FX668" s="1233"/>
      <c r="FY668" s="1233"/>
      <c r="FZ668" s="1233"/>
      <c r="GA668" s="1233"/>
      <c r="GB668" s="1233"/>
      <c r="GC668" s="1233"/>
      <c r="GD668" s="1233"/>
      <c r="GE668" s="1233"/>
      <c r="GF668" s="1233"/>
      <c r="GG668" s="1233"/>
      <c r="GH668" s="1233"/>
      <c r="GI668" s="1233"/>
      <c r="GJ668" s="1233"/>
      <c r="GK668" s="1233"/>
      <c r="GL668" s="1233"/>
      <c r="GM668" s="1233"/>
      <c r="GN668" s="1233"/>
      <c r="GO668" s="1233"/>
      <c r="GP668" s="1233"/>
      <c r="GQ668" s="1233"/>
      <c r="GR668" s="1233"/>
      <c r="GS668" s="1233"/>
      <c r="GT668" s="1233"/>
      <c r="GU668" s="1233"/>
      <c r="GV668" s="1233"/>
      <c r="GW668" s="1233"/>
      <c r="GX668" s="1233"/>
      <c r="GY668" s="1233"/>
      <c r="GZ668" s="1233"/>
      <c r="HA668" s="1233"/>
      <c r="HB668" s="1233"/>
      <c r="HC668" s="1233"/>
      <c r="HD668" s="1233"/>
      <c r="HE668" s="1233"/>
      <c r="HF668" s="1233"/>
      <c r="HG668" s="1233"/>
      <c r="HH668" s="1233"/>
      <c r="HI668" s="1233"/>
      <c r="HJ668" s="1233"/>
      <c r="HK668" s="1233"/>
      <c r="HL668" s="1233"/>
      <c r="HM668" s="1233"/>
      <c r="HN668" s="1233"/>
      <c r="HO668" s="1233"/>
    </row>
    <row r="669" spans="32:223" s="325" customFormat="1" x14ac:dyDescent="0.2">
      <c r="AF669" s="932"/>
      <c r="AG669" s="932"/>
      <c r="AH669" s="932"/>
      <c r="AI669" s="932"/>
      <c r="AJ669" s="932"/>
      <c r="AK669" s="932"/>
      <c r="AL669" s="932"/>
      <c r="AM669" s="932"/>
      <c r="AN669" s="932"/>
      <c r="AP669" s="932"/>
      <c r="AQ669" s="932"/>
      <c r="AR669" s="932"/>
      <c r="AS669" s="932"/>
      <c r="AT669" s="932"/>
      <c r="AU669" s="932"/>
      <c r="AV669" s="932"/>
      <c r="AW669" s="932"/>
      <c r="AX669" s="932"/>
      <c r="BA669" s="1253"/>
      <c r="BB669" s="1253"/>
      <c r="BC669" s="1253"/>
      <c r="BE669" s="1233"/>
      <c r="BF669" s="1233"/>
      <c r="BG669" s="1233"/>
      <c r="BH669" s="1233"/>
      <c r="BI669" s="1233"/>
      <c r="BJ669" s="1233"/>
      <c r="BK669" s="1233"/>
      <c r="BL669" s="1233"/>
      <c r="BM669" s="1233"/>
      <c r="BN669" s="1233"/>
      <c r="BO669" s="1233"/>
      <c r="BP669" s="1233"/>
      <c r="BQ669" s="1233"/>
      <c r="BR669" s="1233"/>
      <c r="BS669" s="1233"/>
      <c r="BT669" s="1233"/>
      <c r="BU669" s="1233"/>
      <c r="BV669" s="1233"/>
      <c r="BW669" s="1233"/>
      <c r="BX669" s="1233"/>
      <c r="BY669" s="1233"/>
      <c r="BZ669" s="1233"/>
      <c r="CA669" s="1233"/>
      <c r="CB669" s="1233"/>
      <c r="CC669" s="1233"/>
      <c r="CD669" s="1233"/>
      <c r="CE669" s="1233"/>
      <c r="CF669" s="1233"/>
      <c r="CG669" s="1233"/>
      <c r="CH669" s="1233"/>
      <c r="CI669" s="1233"/>
      <c r="CJ669" s="1233"/>
      <c r="CK669" s="1233"/>
      <c r="CL669" s="1233"/>
      <c r="CM669" s="1233"/>
      <c r="CN669" s="1233"/>
      <c r="CO669" s="1233"/>
      <c r="CP669" s="1233"/>
      <c r="CQ669" s="1233"/>
      <c r="CR669" s="1233"/>
      <c r="CS669" s="1233"/>
      <c r="CT669" s="1233"/>
      <c r="CU669" s="1233"/>
      <c r="CV669" s="1233"/>
      <c r="CW669" s="1233"/>
      <c r="CX669" s="1233"/>
      <c r="CY669" s="1233"/>
      <c r="CZ669" s="1233"/>
      <c r="DA669" s="1233"/>
      <c r="DB669" s="1233"/>
      <c r="DC669" s="1233"/>
      <c r="DD669" s="1233"/>
      <c r="DE669" s="1233"/>
      <c r="DF669" s="1233"/>
      <c r="DG669" s="1233"/>
      <c r="DH669" s="1233"/>
      <c r="DI669" s="1233"/>
      <c r="DJ669" s="1233"/>
      <c r="DK669" s="1233"/>
      <c r="DL669" s="1233"/>
      <c r="DM669" s="1233"/>
      <c r="DN669" s="1233"/>
      <c r="DO669" s="1233"/>
      <c r="DP669" s="1233"/>
      <c r="DQ669" s="1233"/>
      <c r="DR669" s="1233"/>
      <c r="DS669" s="1233"/>
      <c r="DT669" s="1233"/>
      <c r="DU669" s="1233"/>
      <c r="DV669" s="1233"/>
      <c r="DW669" s="1233"/>
      <c r="DX669" s="1233"/>
      <c r="DY669" s="1233"/>
      <c r="DZ669" s="1233"/>
      <c r="EA669" s="1233"/>
      <c r="EB669" s="1233"/>
      <c r="EC669" s="1233"/>
      <c r="ED669" s="1233"/>
      <c r="EE669" s="1233"/>
      <c r="EF669" s="1233"/>
      <c r="EG669" s="1233"/>
      <c r="EH669" s="1253"/>
      <c r="EI669" s="1253"/>
      <c r="EJ669" s="1253"/>
      <c r="EK669" s="1253"/>
      <c r="EM669" s="1233"/>
      <c r="EN669" s="1233"/>
      <c r="EO669" s="1233"/>
      <c r="EP669" s="1233"/>
      <c r="EQ669" s="1233"/>
      <c r="ER669" s="1233"/>
      <c r="ES669" s="1233"/>
      <c r="ET669" s="1233"/>
      <c r="EU669" s="1233"/>
      <c r="EV669" s="1233"/>
      <c r="EW669" s="1233"/>
      <c r="EX669" s="1233"/>
      <c r="EY669" s="1233"/>
      <c r="EZ669" s="1233"/>
      <c r="FA669" s="1233"/>
      <c r="FB669" s="1233"/>
      <c r="FC669" s="1233"/>
      <c r="FD669" s="1233"/>
      <c r="FE669" s="1233"/>
      <c r="FF669" s="1233"/>
      <c r="FG669" s="1233"/>
      <c r="FH669" s="1233"/>
      <c r="FI669" s="1233"/>
      <c r="FJ669" s="1233"/>
      <c r="FK669" s="1233"/>
      <c r="FL669" s="1233"/>
      <c r="FM669" s="1233"/>
      <c r="FN669" s="1233"/>
      <c r="FO669" s="1233"/>
      <c r="FP669" s="1233"/>
      <c r="FQ669" s="1233"/>
      <c r="FR669" s="1233"/>
      <c r="FS669" s="1233"/>
      <c r="FT669" s="1233"/>
      <c r="FU669" s="1233"/>
      <c r="FV669" s="1233"/>
      <c r="FW669" s="1233"/>
      <c r="FX669" s="1233"/>
      <c r="FY669" s="1233"/>
      <c r="FZ669" s="1233"/>
      <c r="GA669" s="1233"/>
      <c r="GB669" s="1233"/>
      <c r="GC669" s="1233"/>
      <c r="GD669" s="1233"/>
      <c r="GE669" s="1233"/>
      <c r="GF669" s="1233"/>
      <c r="GG669" s="1233"/>
      <c r="GH669" s="1233"/>
      <c r="GI669" s="1233"/>
      <c r="GJ669" s="1233"/>
      <c r="GK669" s="1233"/>
      <c r="GL669" s="1233"/>
      <c r="GM669" s="1233"/>
      <c r="GN669" s="1233"/>
      <c r="GO669" s="1233"/>
      <c r="GP669" s="1233"/>
      <c r="GQ669" s="1233"/>
      <c r="GR669" s="1233"/>
      <c r="GS669" s="1233"/>
      <c r="GT669" s="1233"/>
      <c r="GU669" s="1233"/>
      <c r="GV669" s="1233"/>
      <c r="GW669" s="1233"/>
      <c r="GX669" s="1233"/>
      <c r="GY669" s="1233"/>
      <c r="GZ669" s="1233"/>
      <c r="HA669" s="1233"/>
      <c r="HB669" s="1233"/>
      <c r="HC669" s="1233"/>
      <c r="HD669" s="1233"/>
      <c r="HE669" s="1233"/>
      <c r="HF669" s="1233"/>
      <c r="HG669" s="1233"/>
      <c r="HH669" s="1233"/>
      <c r="HI669" s="1233"/>
      <c r="HJ669" s="1233"/>
      <c r="HK669" s="1233"/>
      <c r="HL669" s="1233"/>
      <c r="HM669" s="1233"/>
      <c r="HN669" s="1233"/>
      <c r="HO669" s="1233"/>
    </row>
    <row r="670" spans="32:223" s="325" customFormat="1" x14ac:dyDescent="0.2">
      <c r="AF670" s="932"/>
      <c r="AG670" s="932"/>
      <c r="AH670" s="932"/>
      <c r="AI670" s="932"/>
      <c r="AJ670" s="932"/>
      <c r="AK670" s="932"/>
      <c r="AL670" s="932"/>
      <c r="AM670" s="932"/>
      <c r="AN670" s="932"/>
      <c r="AP670" s="932"/>
      <c r="AQ670" s="932"/>
      <c r="AR670" s="932"/>
      <c r="AS670" s="932"/>
      <c r="AT670" s="932"/>
      <c r="AU670" s="932"/>
      <c r="AV670" s="932"/>
      <c r="AW670" s="932"/>
      <c r="AX670" s="932"/>
      <c r="BA670" s="1253"/>
      <c r="BB670" s="1253"/>
      <c r="BC670" s="1253"/>
      <c r="BE670" s="1233"/>
      <c r="BF670" s="1233"/>
      <c r="BG670" s="1233"/>
      <c r="BH670" s="1233"/>
      <c r="BI670" s="1233"/>
      <c r="BJ670" s="1233"/>
      <c r="BK670" s="1233"/>
      <c r="BL670" s="1233"/>
      <c r="BM670" s="1233"/>
      <c r="BN670" s="1233"/>
      <c r="BO670" s="1233"/>
      <c r="BP670" s="1233"/>
      <c r="BQ670" s="1233"/>
      <c r="BR670" s="1233"/>
      <c r="BS670" s="1233"/>
      <c r="BT670" s="1233"/>
      <c r="BU670" s="1233"/>
      <c r="BV670" s="1233"/>
      <c r="BW670" s="1233"/>
      <c r="BX670" s="1233"/>
      <c r="BY670" s="1233"/>
      <c r="BZ670" s="1233"/>
      <c r="CA670" s="1233"/>
      <c r="CB670" s="1233"/>
      <c r="CC670" s="1233"/>
      <c r="CD670" s="1233"/>
      <c r="CE670" s="1233"/>
      <c r="CF670" s="1233"/>
      <c r="CG670" s="1233"/>
      <c r="CH670" s="1233"/>
      <c r="CI670" s="1233"/>
      <c r="CJ670" s="1233"/>
      <c r="CK670" s="1233"/>
      <c r="CL670" s="1233"/>
      <c r="CM670" s="1233"/>
      <c r="CN670" s="1233"/>
      <c r="CO670" s="1233"/>
      <c r="CP670" s="1233"/>
      <c r="CQ670" s="1233"/>
      <c r="CR670" s="1233"/>
      <c r="CS670" s="1233"/>
      <c r="CT670" s="1233"/>
      <c r="CU670" s="1233"/>
      <c r="CV670" s="1233"/>
      <c r="CW670" s="1233"/>
      <c r="CX670" s="1233"/>
      <c r="CY670" s="1233"/>
      <c r="CZ670" s="1233"/>
      <c r="DA670" s="1233"/>
      <c r="DB670" s="1233"/>
      <c r="DC670" s="1233"/>
      <c r="DD670" s="1233"/>
      <c r="DE670" s="1233"/>
      <c r="DF670" s="1233"/>
      <c r="DG670" s="1233"/>
      <c r="DH670" s="1233"/>
      <c r="DI670" s="1233"/>
      <c r="DJ670" s="1233"/>
      <c r="DK670" s="1233"/>
      <c r="DL670" s="1233"/>
      <c r="DM670" s="1233"/>
      <c r="DN670" s="1233"/>
      <c r="DO670" s="1233"/>
      <c r="DP670" s="1233"/>
      <c r="DQ670" s="1233"/>
      <c r="DR670" s="1233"/>
      <c r="DS670" s="1233"/>
      <c r="DT670" s="1233"/>
      <c r="DU670" s="1233"/>
      <c r="DV670" s="1233"/>
      <c r="DW670" s="1233"/>
      <c r="DX670" s="1233"/>
      <c r="DY670" s="1233"/>
      <c r="DZ670" s="1233"/>
      <c r="EA670" s="1233"/>
      <c r="EB670" s="1233"/>
      <c r="EC670" s="1233"/>
      <c r="ED670" s="1233"/>
      <c r="EE670" s="1233"/>
      <c r="EF670" s="1233"/>
      <c r="EG670" s="1233"/>
      <c r="EH670" s="1253"/>
      <c r="EI670" s="1253"/>
      <c r="EJ670" s="1253"/>
      <c r="EK670" s="1253"/>
      <c r="EM670" s="1233"/>
      <c r="EN670" s="1233"/>
      <c r="EO670" s="1233"/>
      <c r="EP670" s="1233"/>
      <c r="EQ670" s="1233"/>
      <c r="ER670" s="1233"/>
      <c r="ES670" s="1233"/>
      <c r="ET670" s="1233"/>
      <c r="EU670" s="1233"/>
      <c r="EV670" s="1233"/>
      <c r="EW670" s="1233"/>
      <c r="EX670" s="1233"/>
      <c r="EY670" s="1233"/>
      <c r="EZ670" s="1233"/>
      <c r="FA670" s="1233"/>
      <c r="FB670" s="1233"/>
      <c r="FC670" s="1233"/>
      <c r="FD670" s="1233"/>
      <c r="FE670" s="1233"/>
      <c r="FF670" s="1233"/>
      <c r="FG670" s="1233"/>
      <c r="FH670" s="1233"/>
      <c r="FI670" s="1233"/>
      <c r="FJ670" s="1233"/>
      <c r="FK670" s="1233"/>
      <c r="FL670" s="1233"/>
      <c r="FM670" s="1233"/>
      <c r="FN670" s="1233"/>
      <c r="FO670" s="1233"/>
      <c r="FP670" s="1233"/>
      <c r="FQ670" s="1233"/>
      <c r="FR670" s="1233"/>
      <c r="FS670" s="1233"/>
      <c r="FT670" s="1233"/>
      <c r="FU670" s="1233"/>
      <c r="FV670" s="1233"/>
      <c r="FW670" s="1233"/>
      <c r="FX670" s="1233"/>
      <c r="FY670" s="1233"/>
      <c r="FZ670" s="1233"/>
      <c r="GA670" s="1233"/>
      <c r="GB670" s="1233"/>
      <c r="GC670" s="1233"/>
      <c r="GD670" s="1233"/>
      <c r="GE670" s="1233"/>
      <c r="GF670" s="1233"/>
      <c r="GG670" s="1233"/>
      <c r="GH670" s="1233"/>
      <c r="GI670" s="1233"/>
      <c r="GJ670" s="1233"/>
      <c r="GK670" s="1233"/>
      <c r="GL670" s="1233"/>
      <c r="GM670" s="1233"/>
      <c r="GN670" s="1233"/>
      <c r="GO670" s="1233"/>
      <c r="GP670" s="1233"/>
      <c r="GQ670" s="1233"/>
      <c r="GR670" s="1233"/>
      <c r="GS670" s="1233"/>
      <c r="GT670" s="1233"/>
      <c r="GU670" s="1233"/>
      <c r="GV670" s="1233"/>
      <c r="GW670" s="1233"/>
      <c r="GX670" s="1233"/>
      <c r="GY670" s="1233"/>
      <c r="GZ670" s="1233"/>
      <c r="HA670" s="1233"/>
      <c r="HB670" s="1233"/>
      <c r="HC670" s="1233"/>
      <c r="HD670" s="1233"/>
      <c r="HE670" s="1233"/>
      <c r="HF670" s="1233"/>
      <c r="HG670" s="1233"/>
      <c r="HH670" s="1233"/>
      <c r="HI670" s="1233"/>
      <c r="HJ670" s="1233"/>
      <c r="HK670" s="1233"/>
      <c r="HL670" s="1233"/>
      <c r="HM670" s="1233"/>
      <c r="HN670" s="1233"/>
      <c r="HO670" s="1233"/>
    </row>
    <row r="671" spans="32:223" s="325" customFormat="1" x14ac:dyDescent="0.2">
      <c r="AF671" s="932"/>
      <c r="AG671" s="932"/>
      <c r="AH671" s="932"/>
      <c r="AI671" s="932"/>
      <c r="AJ671" s="932"/>
      <c r="AK671" s="932"/>
      <c r="AL671" s="932"/>
      <c r="AM671" s="932"/>
      <c r="AN671" s="932"/>
      <c r="AP671" s="932"/>
      <c r="AQ671" s="932"/>
      <c r="AR671" s="932"/>
      <c r="AS671" s="932"/>
      <c r="AT671" s="932"/>
      <c r="AU671" s="932"/>
      <c r="AV671" s="932"/>
      <c r="AW671" s="932"/>
      <c r="AX671" s="932"/>
      <c r="BA671" s="1253"/>
      <c r="BB671" s="1253"/>
      <c r="BC671" s="1253"/>
      <c r="BE671" s="1233"/>
      <c r="BF671" s="1233"/>
      <c r="BG671" s="1233"/>
      <c r="BH671" s="1233"/>
      <c r="BI671" s="1233"/>
      <c r="BJ671" s="1233"/>
      <c r="BK671" s="1233"/>
      <c r="BL671" s="1233"/>
      <c r="BM671" s="1233"/>
      <c r="BN671" s="1233"/>
      <c r="BO671" s="1233"/>
      <c r="BP671" s="1233"/>
      <c r="BQ671" s="1233"/>
      <c r="BR671" s="1233"/>
      <c r="BS671" s="1233"/>
      <c r="BT671" s="1233"/>
      <c r="BU671" s="1233"/>
      <c r="BV671" s="1233"/>
      <c r="BW671" s="1233"/>
      <c r="BX671" s="1233"/>
      <c r="BY671" s="1233"/>
      <c r="BZ671" s="1233"/>
      <c r="CA671" s="1233"/>
      <c r="CB671" s="1233"/>
      <c r="CC671" s="1233"/>
      <c r="CD671" s="1233"/>
      <c r="CE671" s="1233"/>
      <c r="CF671" s="1233"/>
      <c r="CG671" s="1233"/>
      <c r="CH671" s="1233"/>
      <c r="CI671" s="1233"/>
      <c r="CJ671" s="1233"/>
      <c r="CK671" s="1233"/>
      <c r="CL671" s="1233"/>
      <c r="CM671" s="1233"/>
      <c r="CN671" s="1233"/>
      <c r="CO671" s="1233"/>
      <c r="CP671" s="1233"/>
      <c r="CQ671" s="1233"/>
      <c r="CR671" s="1233"/>
      <c r="CS671" s="1233"/>
      <c r="CT671" s="1233"/>
      <c r="CU671" s="1233"/>
      <c r="CV671" s="1233"/>
      <c r="CW671" s="1233"/>
      <c r="CX671" s="1233"/>
      <c r="CY671" s="1233"/>
      <c r="CZ671" s="1233"/>
      <c r="DA671" s="1233"/>
      <c r="DB671" s="1233"/>
      <c r="DC671" s="1233"/>
      <c r="DD671" s="1233"/>
      <c r="DE671" s="1233"/>
      <c r="DF671" s="1233"/>
      <c r="DG671" s="1233"/>
      <c r="DH671" s="1233"/>
      <c r="DI671" s="1233"/>
      <c r="DJ671" s="1233"/>
      <c r="DK671" s="1233"/>
      <c r="DL671" s="1233"/>
      <c r="DM671" s="1233"/>
      <c r="DN671" s="1233"/>
      <c r="DO671" s="1233"/>
      <c r="DP671" s="1233"/>
      <c r="DQ671" s="1233"/>
      <c r="DR671" s="1233"/>
      <c r="DS671" s="1233"/>
      <c r="DT671" s="1233"/>
      <c r="DU671" s="1233"/>
      <c r="DV671" s="1233"/>
      <c r="DW671" s="1233"/>
      <c r="DX671" s="1233"/>
      <c r="DY671" s="1233"/>
      <c r="DZ671" s="1233"/>
      <c r="EA671" s="1233"/>
      <c r="EB671" s="1233"/>
      <c r="EC671" s="1233"/>
      <c r="ED671" s="1233"/>
      <c r="EE671" s="1233"/>
      <c r="EF671" s="1233"/>
      <c r="EG671" s="1233"/>
      <c r="EH671" s="1253"/>
      <c r="EI671" s="1253"/>
      <c r="EJ671" s="1253"/>
      <c r="EK671" s="1253"/>
      <c r="EM671" s="1233"/>
      <c r="EN671" s="1233"/>
      <c r="EO671" s="1233"/>
      <c r="EP671" s="1233"/>
      <c r="EQ671" s="1233"/>
      <c r="ER671" s="1233"/>
      <c r="ES671" s="1233"/>
      <c r="ET671" s="1233"/>
      <c r="EU671" s="1233"/>
      <c r="EV671" s="1233"/>
      <c r="EW671" s="1233"/>
      <c r="EX671" s="1233"/>
      <c r="EY671" s="1233"/>
      <c r="EZ671" s="1233"/>
      <c r="FA671" s="1233"/>
      <c r="FB671" s="1233"/>
      <c r="FC671" s="1233"/>
      <c r="FD671" s="1233"/>
      <c r="FE671" s="1233"/>
      <c r="FF671" s="1233"/>
      <c r="FG671" s="1233"/>
      <c r="FH671" s="1233"/>
      <c r="FI671" s="1233"/>
      <c r="FJ671" s="1233"/>
      <c r="FK671" s="1233"/>
      <c r="FL671" s="1233"/>
      <c r="FM671" s="1233"/>
      <c r="FN671" s="1233"/>
      <c r="FO671" s="1233"/>
      <c r="FP671" s="1233"/>
      <c r="FQ671" s="1233"/>
      <c r="FR671" s="1233"/>
      <c r="FS671" s="1233"/>
      <c r="FT671" s="1233"/>
      <c r="FU671" s="1233"/>
      <c r="FV671" s="1233"/>
      <c r="FW671" s="1233"/>
      <c r="FX671" s="1233"/>
      <c r="FY671" s="1233"/>
      <c r="FZ671" s="1233"/>
      <c r="GA671" s="1233"/>
      <c r="GB671" s="1233"/>
      <c r="GC671" s="1233"/>
      <c r="GD671" s="1233"/>
      <c r="GE671" s="1233"/>
      <c r="GF671" s="1233"/>
      <c r="GG671" s="1233"/>
      <c r="GH671" s="1233"/>
      <c r="GI671" s="1233"/>
      <c r="GJ671" s="1233"/>
      <c r="GK671" s="1233"/>
      <c r="GL671" s="1233"/>
      <c r="GM671" s="1233"/>
      <c r="GN671" s="1233"/>
      <c r="GO671" s="1233"/>
      <c r="GP671" s="1233"/>
      <c r="GQ671" s="1233"/>
      <c r="GR671" s="1233"/>
      <c r="GS671" s="1233"/>
      <c r="GT671" s="1233"/>
      <c r="GU671" s="1233"/>
      <c r="GV671" s="1233"/>
      <c r="GW671" s="1233"/>
      <c r="GX671" s="1233"/>
      <c r="GY671" s="1233"/>
      <c r="GZ671" s="1233"/>
      <c r="HA671" s="1233"/>
      <c r="HB671" s="1233"/>
      <c r="HC671" s="1233"/>
      <c r="HD671" s="1233"/>
      <c r="HE671" s="1233"/>
      <c r="HF671" s="1233"/>
      <c r="HG671" s="1233"/>
      <c r="HH671" s="1233"/>
      <c r="HI671" s="1233"/>
      <c r="HJ671" s="1233"/>
      <c r="HK671" s="1233"/>
      <c r="HL671" s="1233"/>
      <c r="HM671" s="1233"/>
      <c r="HN671" s="1233"/>
      <c r="HO671" s="1233"/>
    </row>
    <row r="672" spans="32:223" s="325" customFormat="1" x14ac:dyDescent="0.2">
      <c r="AF672" s="932"/>
      <c r="AG672" s="932"/>
      <c r="AH672" s="932"/>
      <c r="AI672" s="932"/>
      <c r="AJ672" s="932"/>
      <c r="AK672" s="932"/>
      <c r="AL672" s="932"/>
      <c r="AM672" s="932"/>
      <c r="AN672" s="932"/>
      <c r="AP672" s="932"/>
      <c r="AQ672" s="932"/>
      <c r="AR672" s="932"/>
      <c r="AS672" s="932"/>
      <c r="AT672" s="932"/>
      <c r="AU672" s="932"/>
      <c r="AV672" s="932"/>
      <c r="AW672" s="932"/>
      <c r="AX672" s="932"/>
      <c r="BA672" s="1253"/>
      <c r="BB672" s="1253"/>
      <c r="BC672" s="1253"/>
      <c r="BE672" s="1233"/>
      <c r="BF672" s="1233"/>
      <c r="BG672" s="1233"/>
      <c r="BH672" s="1233"/>
      <c r="BI672" s="1233"/>
      <c r="BJ672" s="1233"/>
      <c r="BK672" s="1233"/>
      <c r="BL672" s="1233"/>
      <c r="BM672" s="1233"/>
      <c r="BN672" s="1233"/>
      <c r="BO672" s="1233"/>
      <c r="BP672" s="1233"/>
      <c r="BQ672" s="1233"/>
      <c r="BR672" s="1233"/>
      <c r="BS672" s="1233"/>
      <c r="BT672" s="1233"/>
      <c r="BU672" s="1233"/>
      <c r="BV672" s="1233"/>
      <c r="BW672" s="1233"/>
      <c r="BX672" s="1233"/>
      <c r="BY672" s="1233"/>
      <c r="BZ672" s="1233"/>
      <c r="CA672" s="1233"/>
      <c r="CB672" s="1233"/>
      <c r="CC672" s="1233"/>
      <c r="CD672" s="1233"/>
      <c r="CE672" s="1233"/>
      <c r="CF672" s="1233"/>
      <c r="CG672" s="1233"/>
      <c r="CH672" s="1233"/>
      <c r="CI672" s="1233"/>
      <c r="CJ672" s="1233"/>
      <c r="CK672" s="1233"/>
      <c r="CL672" s="1233"/>
      <c r="CM672" s="1233"/>
      <c r="CN672" s="1233"/>
      <c r="CO672" s="1233"/>
      <c r="CP672" s="1233"/>
      <c r="CQ672" s="1233"/>
      <c r="CR672" s="1233"/>
      <c r="CS672" s="1233"/>
      <c r="CT672" s="1233"/>
      <c r="CU672" s="1233"/>
      <c r="CV672" s="1233"/>
      <c r="CW672" s="1233"/>
      <c r="CX672" s="1233"/>
      <c r="CY672" s="1233"/>
      <c r="CZ672" s="1233"/>
      <c r="DA672" s="1233"/>
      <c r="DB672" s="1233"/>
      <c r="DC672" s="1233"/>
      <c r="DD672" s="1233"/>
      <c r="DE672" s="1233"/>
      <c r="DF672" s="1233"/>
      <c r="DG672" s="1233"/>
      <c r="DH672" s="1233"/>
      <c r="DI672" s="1233"/>
      <c r="DJ672" s="1233"/>
      <c r="DK672" s="1233"/>
      <c r="DL672" s="1233"/>
      <c r="DM672" s="1233"/>
      <c r="DN672" s="1233"/>
      <c r="DO672" s="1233"/>
      <c r="DP672" s="1233"/>
      <c r="DQ672" s="1233"/>
      <c r="DR672" s="1233"/>
      <c r="DS672" s="1233"/>
      <c r="DT672" s="1233"/>
      <c r="DU672" s="1233"/>
      <c r="DV672" s="1233"/>
      <c r="DW672" s="1233"/>
      <c r="DX672" s="1233"/>
      <c r="DY672" s="1233"/>
      <c r="DZ672" s="1233"/>
      <c r="EA672" s="1233"/>
      <c r="EB672" s="1233"/>
      <c r="EC672" s="1233"/>
      <c r="ED672" s="1233"/>
      <c r="EE672" s="1233"/>
      <c r="EF672" s="1233"/>
      <c r="EG672" s="1233"/>
      <c r="EH672" s="1253"/>
      <c r="EI672" s="1253"/>
      <c r="EJ672" s="1253"/>
      <c r="EK672" s="1253"/>
      <c r="EM672" s="1233"/>
      <c r="EN672" s="1233"/>
      <c r="EO672" s="1233"/>
      <c r="EP672" s="1233"/>
      <c r="EQ672" s="1233"/>
      <c r="ER672" s="1233"/>
      <c r="ES672" s="1233"/>
      <c r="ET672" s="1233"/>
      <c r="EU672" s="1233"/>
      <c r="EV672" s="1233"/>
      <c r="EW672" s="1233"/>
      <c r="EX672" s="1233"/>
      <c r="EY672" s="1233"/>
      <c r="EZ672" s="1233"/>
      <c r="FA672" s="1233"/>
      <c r="FB672" s="1233"/>
      <c r="FC672" s="1233"/>
      <c r="FD672" s="1233"/>
      <c r="FE672" s="1233"/>
      <c r="FF672" s="1233"/>
      <c r="FG672" s="1233"/>
      <c r="FH672" s="1233"/>
      <c r="FI672" s="1233"/>
      <c r="FJ672" s="1233"/>
      <c r="FK672" s="1233"/>
      <c r="FL672" s="1233"/>
      <c r="FM672" s="1233"/>
      <c r="FN672" s="1233"/>
      <c r="FO672" s="1233"/>
      <c r="FP672" s="1233"/>
      <c r="FQ672" s="1233"/>
      <c r="FR672" s="1233"/>
      <c r="FS672" s="1233"/>
      <c r="FT672" s="1233"/>
      <c r="FU672" s="1233"/>
      <c r="FV672" s="1233"/>
      <c r="FW672" s="1233"/>
      <c r="FX672" s="1233"/>
      <c r="FY672" s="1233"/>
      <c r="FZ672" s="1233"/>
      <c r="GA672" s="1233"/>
      <c r="GB672" s="1233"/>
      <c r="GC672" s="1233"/>
      <c r="GD672" s="1233"/>
      <c r="GE672" s="1233"/>
      <c r="GF672" s="1233"/>
      <c r="GG672" s="1233"/>
      <c r="GH672" s="1233"/>
      <c r="GI672" s="1233"/>
      <c r="GJ672" s="1233"/>
      <c r="GK672" s="1233"/>
      <c r="GL672" s="1233"/>
      <c r="GM672" s="1233"/>
      <c r="GN672" s="1233"/>
      <c r="GO672" s="1233"/>
      <c r="GP672" s="1233"/>
      <c r="GQ672" s="1233"/>
      <c r="GR672" s="1233"/>
      <c r="GS672" s="1233"/>
      <c r="GT672" s="1233"/>
      <c r="GU672" s="1233"/>
      <c r="GV672" s="1233"/>
      <c r="GW672" s="1233"/>
      <c r="GX672" s="1233"/>
      <c r="GY672" s="1233"/>
      <c r="GZ672" s="1233"/>
      <c r="HA672" s="1233"/>
      <c r="HB672" s="1233"/>
      <c r="HC672" s="1233"/>
      <c r="HD672" s="1233"/>
      <c r="HE672" s="1233"/>
      <c r="HF672" s="1233"/>
      <c r="HG672" s="1233"/>
      <c r="HH672" s="1233"/>
      <c r="HI672" s="1233"/>
      <c r="HJ672" s="1233"/>
      <c r="HK672" s="1233"/>
      <c r="HL672" s="1233"/>
      <c r="HM672" s="1233"/>
      <c r="HN672" s="1233"/>
      <c r="HO672" s="1233"/>
    </row>
    <row r="673" spans="32:223" s="325" customFormat="1" x14ac:dyDescent="0.2">
      <c r="AF673" s="932"/>
      <c r="AG673" s="932"/>
      <c r="AH673" s="932"/>
      <c r="AI673" s="932"/>
      <c r="AJ673" s="932"/>
      <c r="AK673" s="932"/>
      <c r="AL673" s="932"/>
      <c r="AM673" s="932"/>
      <c r="AN673" s="932"/>
      <c r="AP673" s="932"/>
      <c r="AQ673" s="932"/>
      <c r="AR673" s="932"/>
      <c r="AS673" s="932"/>
      <c r="AT673" s="932"/>
      <c r="AU673" s="932"/>
      <c r="AV673" s="932"/>
      <c r="AW673" s="932"/>
      <c r="AX673" s="932"/>
      <c r="BA673" s="1253"/>
      <c r="BB673" s="1253"/>
      <c r="BC673" s="1253"/>
      <c r="BE673" s="1233"/>
      <c r="BF673" s="1233"/>
      <c r="BG673" s="1233"/>
      <c r="BH673" s="1233"/>
      <c r="BI673" s="1233"/>
      <c r="BJ673" s="1233"/>
      <c r="BK673" s="1233"/>
      <c r="BL673" s="1233"/>
      <c r="BM673" s="1233"/>
      <c r="BN673" s="1233"/>
      <c r="BO673" s="1233"/>
      <c r="BP673" s="1233"/>
      <c r="BQ673" s="1233"/>
      <c r="BR673" s="1233"/>
      <c r="BS673" s="1233"/>
      <c r="BT673" s="1233"/>
      <c r="BU673" s="1233"/>
      <c r="BV673" s="1233"/>
      <c r="BW673" s="1233"/>
      <c r="BX673" s="1233"/>
      <c r="BY673" s="1233"/>
      <c r="BZ673" s="1233"/>
      <c r="CA673" s="1233"/>
      <c r="CB673" s="1233"/>
      <c r="CC673" s="1233"/>
      <c r="CD673" s="1233"/>
      <c r="CE673" s="1233"/>
      <c r="CF673" s="1233"/>
      <c r="CG673" s="1233"/>
      <c r="CH673" s="1233"/>
      <c r="CI673" s="1233"/>
      <c r="CJ673" s="1233"/>
      <c r="CK673" s="1233"/>
      <c r="CL673" s="1233"/>
      <c r="CM673" s="1233"/>
      <c r="CN673" s="1233"/>
      <c r="CO673" s="1233"/>
      <c r="CP673" s="1233"/>
      <c r="CQ673" s="1233"/>
      <c r="CR673" s="1233"/>
      <c r="CS673" s="1233"/>
      <c r="CT673" s="1233"/>
      <c r="CU673" s="1233"/>
      <c r="CV673" s="1233"/>
      <c r="CW673" s="1233"/>
      <c r="CX673" s="1233"/>
      <c r="CY673" s="1233"/>
      <c r="CZ673" s="1233"/>
      <c r="DA673" s="1233"/>
      <c r="DB673" s="1233"/>
      <c r="DC673" s="1233"/>
      <c r="DD673" s="1233"/>
      <c r="DE673" s="1233"/>
      <c r="DF673" s="1233"/>
      <c r="DG673" s="1233"/>
      <c r="DH673" s="1233"/>
      <c r="DI673" s="1233"/>
      <c r="DJ673" s="1233"/>
      <c r="DK673" s="1233"/>
      <c r="DL673" s="1233"/>
      <c r="DM673" s="1233"/>
      <c r="DN673" s="1233"/>
      <c r="DO673" s="1233"/>
      <c r="DP673" s="1233"/>
      <c r="DQ673" s="1233"/>
      <c r="DR673" s="1233"/>
      <c r="DS673" s="1233"/>
      <c r="DT673" s="1233"/>
      <c r="DU673" s="1233"/>
      <c r="DV673" s="1233"/>
      <c r="DW673" s="1233"/>
      <c r="DX673" s="1233"/>
      <c r="DY673" s="1233"/>
      <c r="DZ673" s="1233"/>
      <c r="EA673" s="1233"/>
      <c r="EB673" s="1233"/>
      <c r="EC673" s="1233"/>
      <c r="ED673" s="1233"/>
      <c r="EE673" s="1233"/>
      <c r="EF673" s="1233"/>
      <c r="EG673" s="1233"/>
      <c r="EH673" s="1253"/>
      <c r="EI673" s="1253"/>
      <c r="EJ673" s="1253"/>
      <c r="EK673" s="1253"/>
      <c r="EM673" s="1233"/>
      <c r="EN673" s="1233"/>
      <c r="EO673" s="1233"/>
      <c r="EP673" s="1233"/>
      <c r="EQ673" s="1233"/>
      <c r="ER673" s="1233"/>
      <c r="ES673" s="1233"/>
      <c r="ET673" s="1233"/>
      <c r="EU673" s="1233"/>
      <c r="EV673" s="1233"/>
      <c r="EW673" s="1233"/>
      <c r="EX673" s="1233"/>
      <c r="EY673" s="1233"/>
      <c r="EZ673" s="1233"/>
      <c r="FA673" s="1233"/>
      <c r="FB673" s="1233"/>
      <c r="FC673" s="1233"/>
      <c r="FD673" s="1233"/>
      <c r="FE673" s="1233"/>
      <c r="FF673" s="1233"/>
      <c r="FG673" s="1233"/>
      <c r="FH673" s="1233"/>
      <c r="FI673" s="1233"/>
      <c r="FJ673" s="1233"/>
      <c r="FK673" s="1233"/>
      <c r="FL673" s="1233"/>
      <c r="FM673" s="1233"/>
      <c r="FN673" s="1233"/>
      <c r="FO673" s="1233"/>
      <c r="FP673" s="1233"/>
      <c r="FQ673" s="1233"/>
      <c r="FR673" s="1233"/>
      <c r="FS673" s="1233"/>
      <c r="FT673" s="1233"/>
      <c r="FU673" s="1233"/>
      <c r="FV673" s="1233"/>
      <c r="FW673" s="1233"/>
      <c r="FX673" s="1233"/>
      <c r="FY673" s="1233"/>
      <c r="FZ673" s="1233"/>
      <c r="GA673" s="1233"/>
      <c r="GB673" s="1233"/>
      <c r="GC673" s="1233"/>
      <c r="GD673" s="1233"/>
      <c r="GE673" s="1233"/>
      <c r="GF673" s="1233"/>
      <c r="GG673" s="1233"/>
      <c r="GH673" s="1233"/>
      <c r="GI673" s="1233"/>
      <c r="GJ673" s="1233"/>
      <c r="GK673" s="1233"/>
      <c r="GL673" s="1233"/>
      <c r="GM673" s="1233"/>
      <c r="GN673" s="1233"/>
      <c r="GO673" s="1233"/>
      <c r="GP673" s="1233"/>
      <c r="GQ673" s="1233"/>
      <c r="GR673" s="1233"/>
      <c r="GS673" s="1233"/>
      <c r="GT673" s="1233"/>
      <c r="GU673" s="1233"/>
      <c r="GV673" s="1233"/>
      <c r="GW673" s="1233"/>
      <c r="GX673" s="1233"/>
      <c r="GY673" s="1233"/>
      <c r="GZ673" s="1233"/>
      <c r="HA673" s="1233"/>
      <c r="HB673" s="1233"/>
      <c r="HC673" s="1233"/>
      <c r="HD673" s="1233"/>
      <c r="HE673" s="1233"/>
      <c r="HF673" s="1233"/>
      <c r="HG673" s="1233"/>
      <c r="HH673" s="1233"/>
      <c r="HI673" s="1233"/>
      <c r="HJ673" s="1233"/>
      <c r="HK673" s="1233"/>
      <c r="HL673" s="1233"/>
      <c r="HM673" s="1233"/>
      <c r="HN673" s="1233"/>
      <c r="HO673" s="1233"/>
    </row>
    <row r="674" spans="32:223" s="325" customFormat="1" x14ac:dyDescent="0.2">
      <c r="AF674" s="932"/>
      <c r="AG674" s="932"/>
      <c r="AH674" s="932"/>
      <c r="AI674" s="932"/>
      <c r="AJ674" s="932"/>
      <c r="AK674" s="932"/>
      <c r="AL674" s="932"/>
      <c r="AM674" s="932"/>
      <c r="AN674" s="932"/>
      <c r="AP674" s="932"/>
      <c r="AQ674" s="932"/>
      <c r="AR674" s="932"/>
      <c r="AS674" s="932"/>
      <c r="AT674" s="932"/>
      <c r="AU674" s="932"/>
      <c r="AV674" s="932"/>
      <c r="AW674" s="932"/>
      <c r="AX674" s="932"/>
      <c r="BA674" s="1253"/>
      <c r="BB674" s="1253"/>
      <c r="BC674" s="1253"/>
      <c r="BE674" s="1233"/>
      <c r="BF674" s="1233"/>
      <c r="BG674" s="1233"/>
      <c r="BH674" s="1233"/>
      <c r="BI674" s="1233"/>
      <c r="BJ674" s="1233"/>
      <c r="BK674" s="1233"/>
      <c r="BL674" s="1233"/>
      <c r="BM674" s="1233"/>
      <c r="BN674" s="1233"/>
      <c r="BO674" s="1233"/>
      <c r="BP674" s="1233"/>
      <c r="BQ674" s="1233"/>
      <c r="BR674" s="1233"/>
      <c r="BS674" s="1233"/>
      <c r="BT674" s="1233"/>
      <c r="BU674" s="1233"/>
      <c r="BV674" s="1233"/>
      <c r="BW674" s="1233"/>
      <c r="BX674" s="1233"/>
      <c r="BY674" s="1233"/>
      <c r="BZ674" s="1233"/>
      <c r="CA674" s="1233"/>
      <c r="CB674" s="1233"/>
      <c r="CC674" s="1233"/>
      <c r="CD674" s="1233"/>
      <c r="CE674" s="1233"/>
      <c r="CF674" s="1233"/>
      <c r="CG674" s="1233"/>
      <c r="CH674" s="1233"/>
      <c r="CI674" s="1233"/>
      <c r="CJ674" s="1233"/>
      <c r="CK674" s="1233"/>
      <c r="CL674" s="1233"/>
      <c r="CM674" s="1233"/>
      <c r="CN674" s="1233"/>
      <c r="CO674" s="1233"/>
      <c r="CP674" s="1233"/>
      <c r="CQ674" s="1233"/>
      <c r="CR674" s="1233"/>
      <c r="CS674" s="1233"/>
      <c r="CT674" s="1233"/>
      <c r="CU674" s="1233"/>
      <c r="CV674" s="1233"/>
      <c r="CW674" s="1233"/>
      <c r="CX674" s="1233"/>
      <c r="CY674" s="1233"/>
      <c r="CZ674" s="1233"/>
      <c r="DA674" s="1233"/>
      <c r="DB674" s="1233"/>
      <c r="DC674" s="1233"/>
      <c r="DD674" s="1233"/>
      <c r="DE674" s="1233"/>
      <c r="DF674" s="1233"/>
      <c r="DG674" s="1233"/>
      <c r="DH674" s="1233"/>
      <c r="DI674" s="1233"/>
      <c r="DJ674" s="1233"/>
      <c r="DK674" s="1233"/>
      <c r="DL674" s="1233"/>
      <c r="DM674" s="1233"/>
      <c r="DN674" s="1233"/>
      <c r="DO674" s="1233"/>
      <c r="DP674" s="1233"/>
      <c r="DQ674" s="1233"/>
      <c r="DR674" s="1233"/>
      <c r="DS674" s="1233"/>
      <c r="DT674" s="1233"/>
      <c r="DU674" s="1233"/>
      <c r="DV674" s="1233"/>
      <c r="DW674" s="1233"/>
      <c r="DX674" s="1233"/>
      <c r="DY674" s="1233"/>
      <c r="DZ674" s="1233"/>
      <c r="EA674" s="1233"/>
      <c r="EB674" s="1233"/>
      <c r="EC674" s="1233"/>
      <c r="ED674" s="1233"/>
      <c r="EE674" s="1233"/>
      <c r="EF674" s="1233"/>
      <c r="EG674" s="1233"/>
      <c r="EH674" s="1253"/>
      <c r="EI674" s="1253"/>
      <c r="EJ674" s="1253"/>
      <c r="EK674" s="1253"/>
      <c r="EM674" s="1233"/>
      <c r="EN674" s="1233"/>
      <c r="EO674" s="1233"/>
      <c r="EP674" s="1233"/>
      <c r="EQ674" s="1233"/>
      <c r="ER674" s="1233"/>
      <c r="ES674" s="1233"/>
      <c r="ET674" s="1233"/>
      <c r="EU674" s="1233"/>
      <c r="EV674" s="1233"/>
      <c r="EW674" s="1233"/>
      <c r="EX674" s="1233"/>
      <c r="EY674" s="1233"/>
      <c r="EZ674" s="1233"/>
      <c r="FA674" s="1233"/>
      <c r="FB674" s="1233"/>
      <c r="FC674" s="1233"/>
      <c r="FD674" s="1233"/>
      <c r="FE674" s="1233"/>
      <c r="FF674" s="1233"/>
      <c r="FG674" s="1233"/>
      <c r="FH674" s="1233"/>
      <c r="FI674" s="1233"/>
      <c r="FJ674" s="1233"/>
      <c r="FK674" s="1233"/>
      <c r="FL674" s="1233"/>
      <c r="FM674" s="1233"/>
      <c r="FN674" s="1233"/>
      <c r="FO674" s="1233"/>
      <c r="FP674" s="1233"/>
      <c r="FQ674" s="1233"/>
      <c r="FR674" s="1233"/>
      <c r="FS674" s="1233"/>
      <c r="FT674" s="1233"/>
      <c r="FU674" s="1233"/>
      <c r="FV674" s="1233"/>
      <c r="FW674" s="1233"/>
      <c r="FX674" s="1233"/>
      <c r="FY674" s="1233"/>
      <c r="FZ674" s="1233"/>
      <c r="GA674" s="1233"/>
      <c r="GB674" s="1233"/>
      <c r="GC674" s="1233"/>
      <c r="GD674" s="1233"/>
      <c r="GE674" s="1233"/>
      <c r="GF674" s="1233"/>
      <c r="GG674" s="1233"/>
      <c r="GH674" s="1233"/>
      <c r="GI674" s="1233"/>
      <c r="GJ674" s="1233"/>
      <c r="GK674" s="1233"/>
      <c r="GL674" s="1233"/>
      <c r="GM674" s="1233"/>
      <c r="GN674" s="1233"/>
      <c r="GO674" s="1233"/>
      <c r="GP674" s="1233"/>
      <c r="GQ674" s="1233"/>
      <c r="GR674" s="1233"/>
      <c r="GS674" s="1233"/>
      <c r="GT674" s="1233"/>
      <c r="GU674" s="1233"/>
      <c r="GV674" s="1233"/>
      <c r="GW674" s="1233"/>
      <c r="GX674" s="1233"/>
      <c r="GY674" s="1233"/>
      <c r="GZ674" s="1233"/>
      <c r="HA674" s="1233"/>
      <c r="HB674" s="1233"/>
      <c r="HC674" s="1233"/>
      <c r="HD674" s="1233"/>
      <c r="HE674" s="1233"/>
      <c r="HF674" s="1233"/>
      <c r="HG674" s="1233"/>
      <c r="HH674" s="1233"/>
      <c r="HI674" s="1233"/>
      <c r="HJ674" s="1233"/>
      <c r="HK674" s="1233"/>
      <c r="HL674" s="1233"/>
      <c r="HM674" s="1233"/>
      <c r="HN674" s="1233"/>
      <c r="HO674" s="1233"/>
    </row>
    <row r="675" spans="32:223" s="325" customFormat="1" x14ac:dyDescent="0.2">
      <c r="AF675" s="932"/>
      <c r="AG675" s="932"/>
      <c r="AH675" s="932"/>
      <c r="AI675" s="932"/>
      <c r="AJ675" s="932"/>
      <c r="AK675" s="932"/>
      <c r="AL675" s="932"/>
      <c r="AM675" s="932"/>
      <c r="AN675" s="932"/>
      <c r="AP675" s="932"/>
      <c r="AQ675" s="932"/>
      <c r="AR675" s="932"/>
      <c r="AS675" s="932"/>
      <c r="AT675" s="932"/>
      <c r="AU675" s="932"/>
      <c r="AV675" s="932"/>
      <c r="AW675" s="932"/>
      <c r="AX675" s="932"/>
      <c r="BA675" s="1253"/>
      <c r="BB675" s="1253"/>
      <c r="BC675" s="1253"/>
      <c r="BE675" s="1233"/>
      <c r="BF675" s="1233"/>
      <c r="BG675" s="1233"/>
      <c r="BH675" s="1233"/>
      <c r="BI675" s="1233"/>
      <c r="BJ675" s="1233"/>
      <c r="BK675" s="1233"/>
      <c r="BL675" s="1233"/>
      <c r="BM675" s="1233"/>
      <c r="BN675" s="1233"/>
      <c r="BO675" s="1233"/>
      <c r="BP675" s="1233"/>
      <c r="BQ675" s="1233"/>
      <c r="BR675" s="1233"/>
      <c r="BS675" s="1233"/>
      <c r="BT675" s="1233"/>
      <c r="BU675" s="1233"/>
      <c r="BV675" s="1233"/>
      <c r="BW675" s="1233"/>
      <c r="BX675" s="1233"/>
      <c r="BY675" s="1233"/>
      <c r="BZ675" s="1233"/>
      <c r="CA675" s="1233"/>
      <c r="CB675" s="1233"/>
      <c r="CC675" s="1233"/>
      <c r="CD675" s="1233"/>
      <c r="CE675" s="1233"/>
      <c r="CF675" s="1233"/>
      <c r="CG675" s="1233"/>
      <c r="CH675" s="1233"/>
      <c r="CI675" s="1233"/>
      <c r="CJ675" s="1233"/>
      <c r="CK675" s="1233"/>
      <c r="CL675" s="1233"/>
      <c r="CM675" s="1233"/>
      <c r="CN675" s="1233"/>
      <c r="CO675" s="1233"/>
      <c r="CP675" s="1233"/>
      <c r="CQ675" s="1233"/>
      <c r="CR675" s="1233"/>
      <c r="CS675" s="1233"/>
      <c r="CT675" s="1233"/>
      <c r="CU675" s="1233"/>
      <c r="CV675" s="1233"/>
      <c r="CW675" s="1233"/>
      <c r="CX675" s="1233"/>
      <c r="CY675" s="1233"/>
      <c r="CZ675" s="1233"/>
      <c r="DA675" s="1233"/>
      <c r="DB675" s="1233"/>
      <c r="DC675" s="1233"/>
      <c r="DD675" s="1233"/>
      <c r="DE675" s="1233"/>
      <c r="DF675" s="1233"/>
      <c r="DG675" s="1233"/>
      <c r="DH675" s="1233"/>
      <c r="DI675" s="1233"/>
      <c r="DJ675" s="1233"/>
      <c r="DK675" s="1233"/>
      <c r="DL675" s="1233"/>
      <c r="DM675" s="1233"/>
      <c r="DN675" s="1233"/>
      <c r="DO675" s="1233"/>
      <c r="DP675" s="1233"/>
      <c r="DQ675" s="1233"/>
      <c r="DR675" s="1233"/>
      <c r="DS675" s="1233"/>
      <c r="DT675" s="1233"/>
      <c r="DU675" s="1233"/>
      <c r="DV675" s="1233"/>
      <c r="DW675" s="1233"/>
      <c r="DX675" s="1233"/>
      <c r="DY675" s="1233"/>
      <c r="DZ675" s="1233"/>
      <c r="EA675" s="1233"/>
      <c r="EB675" s="1233"/>
      <c r="EC675" s="1233"/>
      <c r="ED675" s="1233"/>
      <c r="EE675" s="1233"/>
      <c r="EF675" s="1233"/>
      <c r="EG675" s="1233"/>
      <c r="EH675" s="1253"/>
      <c r="EI675" s="1253"/>
      <c r="EJ675" s="1253"/>
      <c r="EK675" s="1253"/>
      <c r="EM675" s="1233"/>
      <c r="EN675" s="1233"/>
      <c r="EO675" s="1233"/>
      <c r="EP675" s="1233"/>
      <c r="EQ675" s="1233"/>
      <c r="ER675" s="1233"/>
      <c r="ES675" s="1233"/>
      <c r="ET675" s="1233"/>
      <c r="EU675" s="1233"/>
      <c r="EV675" s="1233"/>
      <c r="EW675" s="1233"/>
      <c r="EX675" s="1233"/>
      <c r="EY675" s="1233"/>
      <c r="EZ675" s="1233"/>
      <c r="FA675" s="1233"/>
      <c r="FB675" s="1233"/>
      <c r="FC675" s="1233"/>
      <c r="FD675" s="1233"/>
      <c r="FE675" s="1233"/>
      <c r="FF675" s="1233"/>
      <c r="FG675" s="1233"/>
      <c r="FH675" s="1233"/>
      <c r="FI675" s="1233"/>
      <c r="FJ675" s="1233"/>
      <c r="FK675" s="1233"/>
      <c r="FL675" s="1233"/>
      <c r="FM675" s="1233"/>
      <c r="FN675" s="1233"/>
      <c r="FO675" s="1233"/>
      <c r="FP675" s="1233"/>
      <c r="FQ675" s="1233"/>
      <c r="FR675" s="1233"/>
      <c r="FS675" s="1233"/>
      <c r="FT675" s="1233"/>
      <c r="FU675" s="1233"/>
      <c r="FV675" s="1233"/>
      <c r="FW675" s="1233"/>
      <c r="FX675" s="1233"/>
      <c r="FY675" s="1233"/>
      <c r="FZ675" s="1233"/>
      <c r="GA675" s="1233"/>
      <c r="GB675" s="1233"/>
      <c r="GC675" s="1233"/>
      <c r="GD675" s="1233"/>
      <c r="GE675" s="1233"/>
      <c r="GF675" s="1233"/>
      <c r="GG675" s="1233"/>
      <c r="GH675" s="1233"/>
      <c r="GI675" s="1233"/>
      <c r="GJ675" s="1233"/>
      <c r="GK675" s="1233"/>
      <c r="GL675" s="1233"/>
      <c r="GM675" s="1233"/>
      <c r="GN675" s="1233"/>
      <c r="GO675" s="1233"/>
      <c r="GP675" s="1233"/>
      <c r="GQ675" s="1233"/>
      <c r="GR675" s="1233"/>
      <c r="GS675" s="1233"/>
      <c r="GT675" s="1233"/>
      <c r="GU675" s="1233"/>
      <c r="GV675" s="1233"/>
      <c r="GW675" s="1233"/>
      <c r="GX675" s="1233"/>
      <c r="GY675" s="1233"/>
      <c r="GZ675" s="1233"/>
      <c r="HA675" s="1233"/>
      <c r="HB675" s="1233"/>
      <c r="HC675" s="1233"/>
      <c r="HD675" s="1233"/>
      <c r="HE675" s="1233"/>
      <c r="HF675" s="1233"/>
      <c r="HG675" s="1233"/>
      <c r="HH675" s="1233"/>
      <c r="HI675" s="1233"/>
      <c r="HJ675" s="1233"/>
      <c r="HK675" s="1233"/>
      <c r="HL675" s="1233"/>
      <c r="HM675" s="1233"/>
      <c r="HN675" s="1233"/>
      <c r="HO675" s="1233"/>
    </row>
    <row r="676" spans="32:223" s="325" customFormat="1" x14ac:dyDescent="0.2">
      <c r="AF676" s="932"/>
      <c r="AG676" s="932"/>
      <c r="AH676" s="932"/>
      <c r="AI676" s="932"/>
      <c r="AJ676" s="932"/>
      <c r="AK676" s="932"/>
      <c r="AL676" s="932"/>
      <c r="AM676" s="932"/>
      <c r="AN676" s="932"/>
      <c r="AP676" s="932"/>
      <c r="AQ676" s="932"/>
      <c r="AR676" s="932"/>
      <c r="AS676" s="932"/>
      <c r="AT676" s="932"/>
      <c r="AU676" s="932"/>
      <c r="AV676" s="932"/>
      <c r="AW676" s="932"/>
      <c r="AX676" s="932"/>
      <c r="BA676" s="1253"/>
      <c r="BB676" s="1253"/>
      <c r="BC676" s="1253"/>
      <c r="BE676" s="1233"/>
      <c r="BF676" s="1233"/>
      <c r="BG676" s="1233"/>
      <c r="BH676" s="1233"/>
      <c r="BI676" s="1233"/>
      <c r="BJ676" s="1233"/>
      <c r="BK676" s="1233"/>
      <c r="BL676" s="1233"/>
      <c r="BM676" s="1233"/>
      <c r="BN676" s="1233"/>
      <c r="BO676" s="1233"/>
      <c r="BP676" s="1233"/>
      <c r="BQ676" s="1233"/>
      <c r="BR676" s="1233"/>
      <c r="BS676" s="1233"/>
      <c r="BT676" s="1233"/>
      <c r="BU676" s="1233"/>
      <c r="BV676" s="1233"/>
      <c r="BW676" s="1233"/>
      <c r="BX676" s="1233"/>
      <c r="BY676" s="1233"/>
      <c r="BZ676" s="1233"/>
      <c r="CA676" s="1233"/>
      <c r="CB676" s="1233"/>
      <c r="CC676" s="1233"/>
      <c r="CD676" s="1233"/>
      <c r="CE676" s="1233"/>
      <c r="CF676" s="1233"/>
      <c r="CG676" s="1233"/>
      <c r="CH676" s="1233"/>
      <c r="CI676" s="1233"/>
      <c r="CJ676" s="1233"/>
      <c r="CK676" s="1233"/>
      <c r="CL676" s="1233"/>
      <c r="CM676" s="1233"/>
      <c r="CN676" s="1233"/>
      <c r="CO676" s="1233"/>
      <c r="CP676" s="1233"/>
      <c r="CQ676" s="1233"/>
      <c r="CR676" s="1233"/>
      <c r="CS676" s="1233"/>
      <c r="CT676" s="1233"/>
      <c r="CU676" s="1233"/>
      <c r="CV676" s="1233"/>
      <c r="CW676" s="1233"/>
      <c r="CX676" s="1233"/>
      <c r="CY676" s="1233"/>
      <c r="CZ676" s="1233"/>
      <c r="DA676" s="1233"/>
      <c r="DB676" s="1233"/>
      <c r="DC676" s="1233"/>
      <c r="DD676" s="1233"/>
      <c r="DE676" s="1233"/>
      <c r="DF676" s="1233"/>
      <c r="DG676" s="1233"/>
      <c r="DH676" s="1233"/>
      <c r="DI676" s="1233"/>
      <c r="DJ676" s="1233"/>
      <c r="DK676" s="1233"/>
      <c r="DL676" s="1233"/>
      <c r="DM676" s="1233"/>
      <c r="DN676" s="1233"/>
      <c r="DO676" s="1233"/>
      <c r="DP676" s="1233"/>
      <c r="DQ676" s="1233"/>
      <c r="DR676" s="1233"/>
      <c r="DS676" s="1233"/>
      <c r="DT676" s="1233"/>
      <c r="DU676" s="1233"/>
      <c r="DV676" s="1233"/>
      <c r="DW676" s="1233"/>
      <c r="DX676" s="1233"/>
      <c r="DY676" s="1233"/>
      <c r="DZ676" s="1233"/>
      <c r="EA676" s="1233"/>
      <c r="EB676" s="1233"/>
      <c r="EC676" s="1233"/>
      <c r="ED676" s="1233"/>
      <c r="EE676" s="1233"/>
      <c r="EF676" s="1233"/>
      <c r="EG676" s="1233"/>
      <c r="EH676" s="1253"/>
      <c r="EI676" s="1253"/>
      <c r="EJ676" s="1253"/>
      <c r="EK676" s="1253"/>
      <c r="EM676" s="1233"/>
      <c r="EN676" s="1233"/>
      <c r="EO676" s="1233"/>
      <c r="EP676" s="1233"/>
      <c r="EQ676" s="1233"/>
      <c r="ER676" s="1233"/>
      <c r="ES676" s="1233"/>
      <c r="ET676" s="1233"/>
      <c r="EU676" s="1233"/>
      <c r="EV676" s="1233"/>
      <c r="EW676" s="1233"/>
      <c r="EX676" s="1233"/>
      <c r="EY676" s="1233"/>
      <c r="EZ676" s="1233"/>
      <c r="FA676" s="1233"/>
      <c r="FB676" s="1233"/>
      <c r="FC676" s="1233"/>
      <c r="FD676" s="1233"/>
      <c r="FE676" s="1233"/>
      <c r="FF676" s="1233"/>
      <c r="FG676" s="1233"/>
      <c r="FH676" s="1233"/>
      <c r="FI676" s="1233"/>
      <c r="FJ676" s="1233"/>
      <c r="FK676" s="1233"/>
      <c r="FL676" s="1233"/>
      <c r="FM676" s="1233"/>
      <c r="FN676" s="1233"/>
      <c r="FO676" s="1233"/>
      <c r="FP676" s="1233"/>
      <c r="FQ676" s="1233"/>
      <c r="FR676" s="1233"/>
      <c r="FS676" s="1233"/>
      <c r="FT676" s="1233"/>
      <c r="FU676" s="1233"/>
      <c r="FV676" s="1233"/>
      <c r="FW676" s="1233"/>
      <c r="FX676" s="1233"/>
      <c r="FY676" s="1233"/>
      <c r="FZ676" s="1233"/>
      <c r="GA676" s="1233"/>
      <c r="GB676" s="1233"/>
      <c r="GC676" s="1233"/>
      <c r="GD676" s="1233"/>
      <c r="GE676" s="1233"/>
      <c r="GF676" s="1233"/>
      <c r="GG676" s="1233"/>
      <c r="GH676" s="1233"/>
      <c r="GI676" s="1233"/>
      <c r="GJ676" s="1233"/>
      <c r="GK676" s="1233"/>
      <c r="GL676" s="1233"/>
      <c r="GM676" s="1233"/>
      <c r="GN676" s="1233"/>
      <c r="GO676" s="1233"/>
      <c r="GP676" s="1233"/>
      <c r="GQ676" s="1233"/>
      <c r="GR676" s="1233"/>
      <c r="GS676" s="1233"/>
      <c r="GT676" s="1233"/>
      <c r="GU676" s="1233"/>
      <c r="GV676" s="1233"/>
      <c r="GW676" s="1233"/>
      <c r="GX676" s="1233"/>
      <c r="GY676" s="1233"/>
      <c r="GZ676" s="1233"/>
      <c r="HA676" s="1233"/>
      <c r="HB676" s="1233"/>
      <c r="HC676" s="1233"/>
      <c r="HD676" s="1233"/>
      <c r="HE676" s="1233"/>
      <c r="HF676" s="1233"/>
      <c r="HG676" s="1233"/>
      <c r="HH676" s="1233"/>
      <c r="HI676" s="1233"/>
      <c r="HJ676" s="1233"/>
      <c r="HK676" s="1233"/>
      <c r="HL676" s="1233"/>
      <c r="HM676" s="1233"/>
      <c r="HN676" s="1233"/>
      <c r="HO676" s="1233"/>
    </row>
    <row r="677" spans="32:223" s="325" customFormat="1" x14ac:dyDescent="0.2">
      <c r="AF677" s="932"/>
      <c r="AG677" s="932"/>
      <c r="AH677" s="932"/>
      <c r="AI677" s="932"/>
      <c r="AJ677" s="932"/>
      <c r="AK677" s="932"/>
      <c r="AL677" s="932"/>
      <c r="AM677" s="932"/>
      <c r="AN677" s="932"/>
      <c r="AP677" s="932"/>
      <c r="AQ677" s="932"/>
      <c r="AR677" s="932"/>
      <c r="AS677" s="932"/>
      <c r="AT677" s="932"/>
      <c r="AU677" s="932"/>
      <c r="AV677" s="932"/>
      <c r="AW677" s="932"/>
      <c r="AX677" s="932"/>
      <c r="BA677" s="1253"/>
      <c r="BB677" s="1253"/>
      <c r="BC677" s="1253"/>
      <c r="BE677" s="1233"/>
      <c r="BF677" s="1233"/>
      <c r="BG677" s="1233"/>
      <c r="BH677" s="1233"/>
      <c r="BI677" s="1233"/>
      <c r="BJ677" s="1233"/>
      <c r="BK677" s="1233"/>
      <c r="BL677" s="1233"/>
      <c r="BM677" s="1233"/>
      <c r="BN677" s="1233"/>
      <c r="BO677" s="1233"/>
      <c r="BP677" s="1233"/>
      <c r="BQ677" s="1233"/>
      <c r="BR677" s="1233"/>
      <c r="BS677" s="1233"/>
      <c r="BT677" s="1233"/>
      <c r="BU677" s="1233"/>
      <c r="BV677" s="1233"/>
      <c r="BW677" s="1233"/>
      <c r="BX677" s="1233"/>
      <c r="BY677" s="1233"/>
      <c r="BZ677" s="1233"/>
      <c r="CA677" s="1233"/>
      <c r="CB677" s="1233"/>
      <c r="CC677" s="1233"/>
      <c r="CD677" s="1233"/>
      <c r="CE677" s="1233"/>
      <c r="CF677" s="1233"/>
      <c r="CG677" s="1233"/>
      <c r="CH677" s="1233"/>
      <c r="CI677" s="1233"/>
      <c r="CJ677" s="1233"/>
      <c r="CK677" s="1233"/>
      <c r="CL677" s="1233"/>
      <c r="CM677" s="1233"/>
      <c r="CN677" s="1233"/>
      <c r="CO677" s="1233"/>
      <c r="CP677" s="1233"/>
      <c r="CQ677" s="1233"/>
      <c r="CR677" s="1233"/>
      <c r="CS677" s="1233"/>
      <c r="CT677" s="1233"/>
      <c r="CU677" s="1233"/>
      <c r="CV677" s="1233"/>
      <c r="CW677" s="1233"/>
      <c r="CX677" s="1233"/>
      <c r="CY677" s="1233"/>
      <c r="CZ677" s="1233"/>
      <c r="DA677" s="1233"/>
      <c r="DB677" s="1233"/>
      <c r="DC677" s="1233"/>
      <c r="DD677" s="1233"/>
      <c r="DE677" s="1233"/>
      <c r="DF677" s="1233"/>
      <c r="DG677" s="1233"/>
      <c r="DH677" s="1233"/>
      <c r="DI677" s="1233"/>
      <c r="DJ677" s="1233"/>
      <c r="DK677" s="1233"/>
      <c r="DL677" s="1233"/>
      <c r="DM677" s="1233"/>
      <c r="DN677" s="1233"/>
      <c r="DO677" s="1233"/>
      <c r="DP677" s="1233"/>
      <c r="DQ677" s="1233"/>
      <c r="DR677" s="1233"/>
      <c r="DS677" s="1233"/>
      <c r="DT677" s="1233"/>
      <c r="DU677" s="1233"/>
      <c r="DV677" s="1233"/>
      <c r="DW677" s="1233"/>
      <c r="DX677" s="1233"/>
      <c r="DY677" s="1233"/>
      <c r="DZ677" s="1233"/>
      <c r="EA677" s="1233"/>
      <c r="EB677" s="1233"/>
      <c r="EC677" s="1233"/>
      <c r="ED677" s="1233"/>
      <c r="EE677" s="1233"/>
      <c r="EF677" s="1233"/>
      <c r="EG677" s="1233"/>
      <c r="EH677" s="1253"/>
      <c r="EI677" s="1253"/>
      <c r="EJ677" s="1253"/>
      <c r="EK677" s="1253"/>
      <c r="EM677" s="1233"/>
      <c r="EN677" s="1233"/>
      <c r="EO677" s="1233"/>
      <c r="EP677" s="1233"/>
      <c r="EQ677" s="1233"/>
      <c r="ER677" s="1233"/>
      <c r="ES677" s="1233"/>
      <c r="ET677" s="1233"/>
      <c r="EU677" s="1233"/>
      <c r="EV677" s="1233"/>
      <c r="EW677" s="1233"/>
      <c r="EX677" s="1233"/>
      <c r="EY677" s="1233"/>
      <c r="EZ677" s="1233"/>
      <c r="FA677" s="1233"/>
      <c r="FB677" s="1233"/>
      <c r="FC677" s="1233"/>
      <c r="FD677" s="1233"/>
      <c r="FE677" s="1233"/>
      <c r="FF677" s="1233"/>
      <c r="FG677" s="1233"/>
      <c r="FH677" s="1233"/>
      <c r="FI677" s="1233"/>
      <c r="FJ677" s="1233"/>
      <c r="FK677" s="1233"/>
      <c r="FL677" s="1233"/>
      <c r="FM677" s="1233"/>
      <c r="FN677" s="1233"/>
      <c r="FO677" s="1233"/>
      <c r="FP677" s="1233"/>
      <c r="FQ677" s="1233"/>
      <c r="FR677" s="1233"/>
      <c r="FS677" s="1233"/>
      <c r="FT677" s="1233"/>
      <c r="FU677" s="1233"/>
      <c r="FV677" s="1233"/>
      <c r="FW677" s="1233"/>
      <c r="FX677" s="1233"/>
      <c r="FY677" s="1233"/>
      <c r="FZ677" s="1233"/>
      <c r="GA677" s="1233"/>
      <c r="GB677" s="1233"/>
      <c r="GC677" s="1233"/>
      <c r="GD677" s="1233"/>
      <c r="GE677" s="1233"/>
      <c r="GF677" s="1233"/>
      <c r="GG677" s="1233"/>
      <c r="GH677" s="1233"/>
      <c r="GI677" s="1233"/>
      <c r="GJ677" s="1233"/>
      <c r="GK677" s="1233"/>
      <c r="GL677" s="1233"/>
      <c r="GM677" s="1233"/>
      <c r="GN677" s="1233"/>
      <c r="GO677" s="1233"/>
      <c r="GP677" s="1233"/>
      <c r="GQ677" s="1233"/>
      <c r="GR677" s="1233"/>
      <c r="GS677" s="1233"/>
      <c r="GT677" s="1233"/>
      <c r="GU677" s="1233"/>
      <c r="GV677" s="1233"/>
      <c r="GW677" s="1233"/>
      <c r="GX677" s="1233"/>
      <c r="GY677" s="1233"/>
      <c r="GZ677" s="1233"/>
      <c r="HA677" s="1233"/>
      <c r="HB677" s="1233"/>
      <c r="HC677" s="1233"/>
      <c r="HD677" s="1233"/>
      <c r="HE677" s="1233"/>
      <c r="HF677" s="1233"/>
      <c r="HG677" s="1233"/>
      <c r="HH677" s="1233"/>
      <c r="HI677" s="1233"/>
      <c r="HJ677" s="1233"/>
      <c r="HK677" s="1233"/>
      <c r="HL677" s="1233"/>
      <c r="HM677" s="1233"/>
      <c r="HN677" s="1233"/>
      <c r="HO677" s="1233"/>
    </row>
    <row r="678" spans="32:223" s="325" customFormat="1" x14ac:dyDescent="0.2">
      <c r="AF678" s="932"/>
      <c r="AG678" s="932"/>
      <c r="AH678" s="932"/>
      <c r="AI678" s="932"/>
      <c r="AJ678" s="932"/>
      <c r="AK678" s="932"/>
      <c r="AL678" s="932"/>
      <c r="AM678" s="932"/>
      <c r="AN678" s="932"/>
      <c r="AP678" s="932"/>
      <c r="AQ678" s="932"/>
      <c r="AR678" s="932"/>
      <c r="AS678" s="932"/>
      <c r="AT678" s="932"/>
      <c r="AU678" s="932"/>
      <c r="AV678" s="932"/>
      <c r="AW678" s="932"/>
      <c r="AX678" s="932"/>
      <c r="BA678" s="1253"/>
      <c r="BB678" s="1253"/>
      <c r="BC678" s="1253"/>
      <c r="BE678" s="1233"/>
      <c r="BF678" s="1233"/>
      <c r="BG678" s="1233"/>
      <c r="BH678" s="1233"/>
      <c r="BI678" s="1233"/>
      <c r="BJ678" s="1233"/>
      <c r="BK678" s="1233"/>
      <c r="BL678" s="1233"/>
      <c r="BM678" s="1233"/>
      <c r="BN678" s="1233"/>
      <c r="BO678" s="1233"/>
      <c r="BP678" s="1233"/>
      <c r="BQ678" s="1233"/>
      <c r="BR678" s="1233"/>
      <c r="BS678" s="1233"/>
      <c r="BT678" s="1233"/>
      <c r="BU678" s="1233"/>
      <c r="BV678" s="1233"/>
      <c r="BW678" s="1233"/>
      <c r="BX678" s="1233"/>
      <c r="BY678" s="1233"/>
      <c r="BZ678" s="1233"/>
      <c r="CA678" s="1233"/>
      <c r="CB678" s="1233"/>
      <c r="CC678" s="1233"/>
      <c r="CD678" s="1233"/>
      <c r="CE678" s="1233"/>
      <c r="CF678" s="1233"/>
      <c r="CG678" s="1233"/>
      <c r="CH678" s="1233"/>
      <c r="CI678" s="1233"/>
      <c r="CJ678" s="1233"/>
      <c r="CK678" s="1233"/>
      <c r="CL678" s="1233"/>
      <c r="CM678" s="1233"/>
      <c r="CN678" s="1233"/>
      <c r="CO678" s="1233"/>
      <c r="CP678" s="1233"/>
      <c r="CQ678" s="1233"/>
      <c r="CR678" s="1233"/>
      <c r="CS678" s="1233"/>
      <c r="CT678" s="1233"/>
      <c r="CU678" s="1233"/>
      <c r="CV678" s="1233"/>
      <c r="CW678" s="1233"/>
      <c r="CX678" s="1233"/>
      <c r="CY678" s="1233"/>
      <c r="CZ678" s="1233"/>
      <c r="DA678" s="1233"/>
      <c r="DB678" s="1233"/>
      <c r="DC678" s="1233"/>
      <c r="DD678" s="1233"/>
      <c r="DE678" s="1233"/>
      <c r="DF678" s="1233"/>
      <c r="DG678" s="1233"/>
      <c r="DH678" s="1233"/>
      <c r="DI678" s="1233"/>
      <c r="DJ678" s="1233"/>
      <c r="DK678" s="1233"/>
      <c r="DL678" s="1233"/>
      <c r="DM678" s="1233"/>
      <c r="DN678" s="1233"/>
      <c r="DO678" s="1233"/>
      <c r="DP678" s="1233"/>
      <c r="DQ678" s="1233"/>
      <c r="DR678" s="1233"/>
      <c r="DS678" s="1233"/>
      <c r="DT678" s="1233"/>
      <c r="DU678" s="1233"/>
      <c r="DV678" s="1233"/>
      <c r="DW678" s="1233"/>
      <c r="DX678" s="1233"/>
      <c r="DY678" s="1233"/>
      <c r="DZ678" s="1233"/>
      <c r="EA678" s="1233"/>
      <c r="EB678" s="1233"/>
      <c r="EC678" s="1233"/>
      <c r="ED678" s="1233"/>
      <c r="EE678" s="1233"/>
      <c r="EF678" s="1233"/>
      <c r="EG678" s="1233"/>
      <c r="EH678" s="1253"/>
      <c r="EI678" s="1253"/>
      <c r="EJ678" s="1253"/>
      <c r="EK678" s="1253"/>
      <c r="EM678" s="1233"/>
      <c r="EN678" s="1233"/>
      <c r="EO678" s="1233"/>
      <c r="EP678" s="1233"/>
      <c r="EQ678" s="1233"/>
      <c r="ER678" s="1233"/>
      <c r="ES678" s="1233"/>
      <c r="ET678" s="1233"/>
      <c r="EU678" s="1233"/>
      <c r="EV678" s="1233"/>
      <c r="EW678" s="1233"/>
      <c r="EX678" s="1233"/>
      <c r="EY678" s="1233"/>
      <c r="EZ678" s="1233"/>
      <c r="FA678" s="1233"/>
      <c r="FB678" s="1233"/>
      <c r="FC678" s="1233"/>
      <c r="FD678" s="1233"/>
      <c r="FE678" s="1233"/>
      <c r="FF678" s="1233"/>
      <c r="FG678" s="1233"/>
      <c r="FH678" s="1233"/>
      <c r="FI678" s="1233"/>
      <c r="FJ678" s="1233"/>
      <c r="FK678" s="1233"/>
      <c r="FL678" s="1233"/>
      <c r="FM678" s="1233"/>
      <c r="FN678" s="1233"/>
      <c r="FO678" s="1233"/>
      <c r="FP678" s="1233"/>
      <c r="FQ678" s="1233"/>
      <c r="FR678" s="1233"/>
      <c r="FS678" s="1233"/>
      <c r="FT678" s="1233"/>
      <c r="FU678" s="1233"/>
      <c r="FV678" s="1233"/>
      <c r="FW678" s="1233"/>
      <c r="FX678" s="1233"/>
      <c r="FY678" s="1233"/>
      <c r="FZ678" s="1233"/>
      <c r="GA678" s="1233"/>
      <c r="GB678" s="1233"/>
      <c r="GC678" s="1233"/>
      <c r="GD678" s="1233"/>
      <c r="GE678" s="1233"/>
      <c r="GF678" s="1233"/>
      <c r="GG678" s="1233"/>
      <c r="GH678" s="1233"/>
      <c r="GI678" s="1233"/>
      <c r="GJ678" s="1233"/>
      <c r="GK678" s="1233"/>
      <c r="GL678" s="1233"/>
      <c r="GM678" s="1233"/>
      <c r="GN678" s="1233"/>
      <c r="GO678" s="1233"/>
      <c r="GP678" s="1233"/>
      <c r="GQ678" s="1233"/>
      <c r="GR678" s="1233"/>
      <c r="GS678" s="1233"/>
      <c r="GT678" s="1233"/>
      <c r="GU678" s="1233"/>
      <c r="GV678" s="1233"/>
      <c r="GW678" s="1233"/>
      <c r="GX678" s="1233"/>
      <c r="GY678" s="1233"/>
      <c r="GZ678" s="1233"/>
      <c r="HA678" s="1233"/>
      <c r="HB678" s="1233"/>
      <c r="HC678" s="1233"/>
      <c r="HD678" s="1233"/>
      <c r="HE678" s="1233"/>
      <c r="HF678" s="1233"/>
      <c r="HG678" s="1233"/>
      <c r="HH678" s="1233"/>
      <c r="HI678" s="1233"/>
      <c r="HJ678" s="1233"/>
      <c r="HK678" s="1233"/>
      <c r="HL678" s="1233"/>
      <c r="HM678" s="1233"/>
      <c r="HN678" s="1233"/>
      <c r="HO678" s="1233"/>
    </row>
    <row r="679" spans="32:223" s="325" customFormat="1" x14ac:dyDescent="0.2">
      <c r="AF679" s="932"/>
      <c r="AG679" s="932"/>
      <c r="AH679" s="932"/>
      <c r="AI679" s="932"/>
      <c r="AJ679" s="932"/>
      <c r="AK679" s="932"/>
      <c r="AL679" s="932"/>
      <c r="AM679" s="932"/>
      <c r="AN679" s="932"/>
      <c r="AP679" s="932"/>
      <c r="AQ679" s="932"/>
      <c r="AR679" s="932"/>
      <c r="AS679" s="932"/>
      <c r="AT679" s="932"/>
      <c r="AU679" s="932"/>
      <c r="AV679" s="932"/>
      <c r="AW679" s="932"/>
      <c r="AX679" s="932"/>
      <c r="BA679" s="1253"/>
      <c r="BB679" s="1253"/>
      <c r="BC679" s="1253"/>
      <c r="BE679" s="1233"/>
      <c r="BF679" s="1233"/>
      <c r="BG679" s="1233"/>
      <c r="BH679" s="1233"/>
      <c r="BI679" s="1233"/>
      <c r="BJ679" s="1233"/>
      <c r="BK679" s="1233"/>
      <c r="BL679" s="1233"/>
      <c r="BM679" s="1233"/>
      <c r="BN679" s="1233"/>
      <c r="BO679" s="1233"/>
      <c r="BP679" s="1233"/>
      <c r="BQ679" s="1233"/>
      <c r="BR679" s="1233"/>
      <c r="BS679" s="1233"/>
      <c r="BT679" s="1233"/>
      <c r="BU679" s="1233"/>
      <c r="BV679" s="1233"/>
      <c r="BW679" s="1233"/>
      <c r="BX679" s="1233"/>
      <c r="BY679" s="1233"/>
      <c r="BZ679" s="1233"/>
      <c r="CA679" s="1233"/>
      <c r="CB679" s="1233"/>
      <c r="CC679" s="1233"/>
      <c r="CD679" s="1233"/>
      <c r="CE679" s="1233"/>
      <c r="CF679" s="1233"/>
      <c r="CG679" s="1233"/>
      <c r="CH679" s="1233"/>
      <c r="CI679" s="1233"/>
      <c r="CJ679" s="1233"/>
      <c r="CK679" s="1233"/>
      <c r="CL679" s="1233"/>
      <c r="CM679" s="1233"/>
      <c r="CN679" s="1233"/>
      <c r="CO679" s="1233"/>
      <c r="CP679" s="1233"/>
      <c r="CQ679" s="1233"/>
      <c r="CR679" s="1233"/>
      <c r="CS679" s="1233"/>
      <c r="CT679" s="1233"/>
      <c r="CU679" s="1233"/>
      <c r="CV679" s="1233"/>
      <c r="CW679" s="1233"/>
      <c r="CX679" s="1233"/>
      <c r="CY679" s="1233"/>
      <c r="CZ679" s="1233"/>
      <c r="DA679" s="1233"/>
      <c r="DB679" s="1233"/>
      <c r="DC679" s="1233"/>
      <c r="DD679" s="1233"/>
      <c r="DE679" s="1233"/>
      <c r="DF679" s="1233"/>
      <c r="DG679" s="1233"/>
      <c r="DH679" s="1233"/>
      <c r="DI679" s="1233"/>
      <c r="DJ679" s="1233"/>
      <c r="DK679" s="1233"/>
      <c r="DL679" s="1233"/>
      <c r="DM679" s="1233"/>
      <c r="DN679" s="1233"/>
      <c r="DO679" s="1233"/>
      <c r="DP679" s="1233"/>
      <c r="DQ679" s="1233"/>
      <c r="DR679" s="1233"/>
      <c r="DS679" s="1233"/>
      <c r="DT679" s="1233"/>
      <c r="DU679" s="1233"/>
      <c r="DV679" s="1233"/>
      <c r="DW679" s="1233"/>
      <c r="DX679" s="1233"/>
      <c r="DY679" s="1233"/>
      <c r="DZ679" s="1233"/>
      <c r="EA679" s="1233"/>
      <c r="EB679" s="1233"/>
      <c r="EC679" s="1233"/>
      <c r="ED679" s="1233"/>
      <c r="EE679" s="1233"/>
      <c r="EF679" s="1233"/>
      <c r="EG679" s="1233"/>
      <c r="EH679" s="1253"/>
      <c r="EI679" s="1253"/>
      <c r="EJ679" s="1253"/>
      <c r="EK679" s="1253"/>
      <c r="EM679" s="1233"/>
      <c r="EN679" s="1233"/>
      <c r="EO679" s="1233"/>
      <c r="EP679" s="1233"/>
      <c r="EQ679" s="1233"/>
      <c r="ER679" s="1233"/>
      <c r="ES679" s="1233"/>
      <c r="ET679" s="1233"/>
      <c r="EU679" s="1233"/>
      <c r="EV679" s="1233"/>
      <c r="EW679" s="1233"/>
      <c r="EX679" s="1233"/>
      <c r="EY679" s="1233"/>
      <c r="EZ679" s="1233"/>
      <c r="FA679" s="1233"/>
      <c r="FB679" s="1233"/>
      <c r="FC679" s="1233"/>
      <c r="FD679" s="1233"/>
      <c r="FE679" s="1233"/>
      <c r="FF679" s="1233"/>
      <c r="FG679" s="1233"/>
      <c r="FH679" s="1233"/>
      <c r="FI679" s="1233"/>
      <c r="FJ679" s="1233"/>
      <c r="FK679" s="1233"/>
      <c r="FL679" s="1233"/>
      <c r="FM679" s="1233"/>
      <c r="FN679" s="1233"/>
      <c r="FO679" s="1233"/>
      <c r="FP679" s="1233"/>
      <c r="FQ679" s="1233"/>
      <c r="FR679" s="1233"/>
      <c r="FS679" s="1233"/>
      <c r="FT679" s="1233"/>
      <c r="FU679" s="1233"/>
      <c r="FV679" s="1233"/>
      <c r="FW679" s="1233"/>
      <c r="FX679" s="1233"/>
      <c r="FY679" s="1233"/>
      <c r="FZ679" s="1233"/>
      <c r="GA679" s="1233"/>
      <c r="GB679" s="1233"/>
      <c r="GC679" s="1233"/>
      <c r="GD679" s="1233"/>
      <c r="GE679" s="1233"/>
      <c r="GF679" s="1233"/>
      <c r="GG679" s="1233"/>
      <c r="GH679" s="1233"/>
      <c r="GI679" s="1233"/>
      <c r="GJ679" s="1233"/>
      <c r="GK679" s="1233"/>
      <c r="GL679" s="1233"/>
      <c r="GM679" s="1233"/>
      <c r="GN679" s="1233"/>
      <c r="GO679" s="1233"/>
      <c r="GP679" s="1233"/>
      <c r="GQ679" s="1233"/>
      <c r="GR679" s="1233"/>
      <c r="GS679" s="1233"/>
      <c r="GT679" s="1233"/>
      <c r="GU679" s="1233"/>
      <c r="GV679" s="1233"/>
      <c r="GW679" s="1233"/>
      <c r="GX679" s="1233"/>
      <c r="GY679" s="1233"/>
      <c r="GZ679" s="1233"/>
      <c r="HA679" s="1233"/>
      <c r="HB679" s="1233"/>
      <c r="HC679" s="1233"/>
      <c r="HD679" s="1233"/>
      <c r="HE679" s="1233"/>
      <c r="HF679" s="1233"/>
      <c r="HG679" s="1233"/>
      <c r="HH679" s="1233"/>
      <c r="HI679" s="1233"/>
      <c r="HJ679" s="1233"/>
      <c r="HK679" s="1233"/>
      <c r="HL679" s="1233"/>
      <c r="HM679" s="1233"/>
      <c r="HN679" s="1233"/>
      <c r="HO679" s="1233"/>
    </row>
    <row r="680" spans="32:223" s="325" customFormat="1" x14ac:dyDescent="0.2">
      <c r="AF680" s="932"/>
      <c r="AG680" s="932"/>
      <c r="AH680" s="932"/>
      <c r="AI680" s="932"/>
      <c r="AJ680" s="932"/>
      <c r="AK680" s="932"/>
      <c r="AL680" s="932"/>
      <c r="AM680" s="932"/>
      <c r="AN680" s="932"/>
      <c r="AP680" s="932"/>
      <c r="AQ680" s="932"/>
      <c r="AR680" s="932"/>
      <c r="AS680" s="932"/>
      <c r="AT680" s="932"/>
      <c r="AU680" s="932"/>
      <c r="AV680" s="932"/>
      <c r="AW680" s="932"/>
      <c r="AX680" s="932"/>
      <c r="BA680" s="1253"/>
      <c r="BB680" s="1253"/>
      <c r="BC680" s="1253"/>
      <c r="BE680" s="1233"/>
      <c r="BF680" s="1233"/>
      <c r="BG680" s="1233"/>
      <c r="BH680" s="1233"/>
      <c r="BI680" s="1233"/>
      <c r="BJ680" s="1233"/>
      <c r="BK680" s="1233"/>
      <c r="BL680" s="1233"/>
      <c r="BM680" s="1233"/>
      <c r="BN680" s="1233"/>
      <c r="BO680" s="1233"/>
      <c r="BP680" s="1233"/>
      <c r="BQ680" s="1233"/>
      <c r="BR680" s="1233"/>
      <c r="BS680" s="1233"/>
      <c r="BT680" s="1233"/>
      <c r="BU680" s="1233"/>
      <c r="BV680" s="1233"/>
      <c r="BW680" s="1233"/>
      <c r="BX680" s="1233"/>
      <c r="BY680" s="1233"/>
      <c r="BZ680" s="1233"/>
      <c r="CA680" s="1233"/>
      <c r="CB680" s="1233"/>
      <c r="CC680" s="1233"/>
      <c r="CD680" s="1233"/>
      <c r="CE680" s="1233"/>
      <c r="CF680" s="1233"/>
      <c r="CG680" s="1233"/>
      <c r="CH680" s="1233"/>
      <c r="CI680" s="1233"/>
      <c r="CJ680" s="1233"/>
      <c r="CK680" s="1233"/>
      <c r="CL680" s="1233"/>
      <c r="CM680" s="1233"/>
      <c r="CN680" s="1233"/>
      <c r="CO680" s="1233"/>
      <c r="CP680" s="1233"/>
      <c r="CQ680" s="1233"/>
      <c r="CR680" s="1233"/>
      <c r="CS680" s="1233"/>
      <c r="CT680" s="1233"/>
      <c r="CU680" s="1233"/>
      <c r="CV680" s="1233"/>
      <c r="CW680" s="1233"/>
      <c r="CX680" s="1233"/>
      <c r="CY680" s="1233"/>
      <c r="CZ680" s="1233"/>
      <c r="DA680" s="1233"/>
      <c r="DB680" s="1233"/>
      <c r="DC680" s="1233"/>
      <c r="DD680" s="1233"/>
      <c r="DE680" s="1233"/>
      <c r="DF680" s="1233"/>
      <c r="DG680" s="1233"/>
      <c r="DH680" s="1233"/>
      <c r="DI680" s="1233"/>
      <c r="DJ680" s="1233"/>
      <c r="DK680" s="1233"/>
      <c r="DL680" s="1233"/>
      <c r="DM680" s="1233"/>
      <c r="DN680" s="1233"/>
      <c r="DO680" s="1233"/>
      <c r="DP680" s="1233"/>
      <c r="DQ680" s="1233"/>
      <c r="DR680" s="1233"/>
      <c r="DS680" s="1233"/>
      <c r="DT680" s="1233"/>
      <c r="DU680" s="1233"/>
      <c r="DV680" s="1233"/>
      <c r="DW680" s="1233"/>
      <c r="DX680" s="1233"/>
      <c r="DY680" s="1233"/>
      <c r="DZ680" s="1233"/>
      <c r="EA680" s="1233"/>
      <c r="EB680" s="1233"/>
      <c r="EC680" s="1233"/>
      <c r="ED680" s="1233"/>
      <c r="EE680" s="1233"/>
      <c r="EF680" s="1233"/>
      <c r="EG680" s="1233"/>
      <c r="EH680" s="1253"/>
      <c r="EI680" s="1253"/>
      <c r="EJ680" s="1253"/>
      <c r="EK680" s="1253"/>
      <c r="EM680" s="1233"/>
      <c r="EN680" s="1233"/>
      <c r="EO680" s="1233"/>
      <c r="EP680" s="1233"/>
      <c r="EQ680" s="1233"/>
      <c r="ER680" s="1233"/>
      <c r="ES680" s="1233"/>
      <c r="ET680" s="1233"/>
      <c r="EU680" s="1233"/>
      <c r="EV680" s="1233"/>
      <c r="EW680" s="1233"/>
      <c r="EX680" s="1233"/>
      <c r="EY680" s="1233"/>
      <c r="EZ680" s="1233"/>
      <c r="FA680" s="1233"/>
      <c r="FB680" s="1233"/>
      <c r="FC680" s="1233"/>
      <c r="FD680" s="1233"/>
      <c r="FE680" s="1233"/>
      <c r="FF680" s="1233"/>
      <c r="FG680" s="1233"/>
      <c r="FH680" s="1233"/>
      <c r="FI680" s="1233"/>
      <c r="FJ680" s="1233"/>
      <c r="FK680" s="1233"/>
      <c r="FL680" s="1233"/>
      <c r="FM680" s="1233"/>
      <c r="FN680" s="1233"/>
      <c r="FO680" s="1233"/>
      <c r="FP680" s="1233"/>
      <c r="FQ680" s="1233"/>
      <c r="FR680" s="1233"/>
      <c r="FS680" s="1233"/>
      <c r="FT680" s="1233"/>
      <c r="FU680" s="1233"/>
      <c r="FV680" s="1233"/>
      <c r="FW680" s="1233"/>
      <c r="FX680" s="1233"/>
      <c r="FY680" s="1233"/>
      <c r="FZ680" s="1233"/>
      <c r="GA680" s="1233"/>
      <c r="GB680" s="1233"/>
      <c r="GC680" s="1233"/>
      <c r="GD680" s="1233"/>
      <c r="GE680" s="1233"/>
      <c r="GF680" s="1233"/>
      <c r="GG680" s="1233"/>
      <c r="GH680" s="1233"/>
      <c r="GI680" s="1233"/>
      <c r="GJ680" s="1233"/>
      <c r="GK680" s="1233"/>
      <c r="GL680" s="1233"/>
      <c r="GM680" s="1233"/>
      <c r="GN680" s="1233"/>
      <c r="GO680" s="1233"/>
      <c r="GP680" s="1233"/>
      <c r="GQ680" s="1233"/>
      <c r="GR680" s="1233"/>
      <c r="GS680" s="1233"/>
      <c r="GT680" s="1233"/>
      <c r="GU680" s="1233"/>
      <c r="GV680" s="1233"/>
      <c r="GW680" s="1233"/>
      <c r="GX680" s="1233"/>
      <c r="GY680" s="1233"/>
      <c r="GZ680" s="1233"/>
      <c r="HA680" s="1233"/>
      <c r="HB680" s="1233"/>
      <c r="HC680" s="1233"/>
      <c r="HD680" s="1233"/>
      <c r="HE680" s="1233"/>
      <c r="HF680" s="1233"/>
      <c r="HG680" s="1233"/>
      <c r="HH680" s="1233"/>
      <c r="HI680" s="1233"/>
      <c r="HJ680" s="1233"/>
      <c r="HK680" s="1233"/>
      <c r="HL680" s="1233"/>
      <c r="HM680" s="1233"/>
      <c r="HN680" s="1233"/>
      <c r="HO680" s="1233"/>
    </row>
    <row r="681" spans="32:223" s="325" customFormat="1" x14ac:dyDescent="0.2">
      <c r="AF681" s="932"/>
      <c r="AG681" s="932"/>
      <c r="AH681" s="932"/>
      <c r="AI681" s="932"/>
      <c r="AJ681" s="932"/>
      <c r="AK681" s="932"/>
      <c r="AL681" s="932"/>
      <c r="AM681" s="932"/>
      <c r="AN681" s="932"/>
      <c r="AP681" s="932"/>
      <c r="AQ681" s="932"/>
      <c r="AR681" s="932"/>
      <c r="AS681" s="932"/>
      <c r="AT681" s="932"/>
      <c r="AU681" s="932"/>
      <c r="AV681" s="932"/>
      <c r="AW681" s="932"/>
      <c r="AX681" s="932"/>
      <c r="BA681" s="1253"/>
      <c r="BB681" s="1253"/>
      <c r="BC681" s="1253"/>
      <c r="BE681" s="1233"/>
      <c r="BF681" s="1233"/>
      <c r="BG681" s="1233"/>
      <c r="BH681" s="1233"/>
      <c r="BI681" s="1233"/>
      <c r="BJ681" s="1233"/>
      <c r="BK681" s="1233"/>
      <c r="BL681" s="1233"/>
      <c r="BM681" s="1233"/>
      <c r="BN681" s="1233"/>
      <c r="BO681" s="1233"/>
      <c r="BP681" s="1233"/>
      <c r="BQ681" s="1233"/>
      <c r="BR681" s="1233"/>
      <c r="BS681" s="1233"/>
      <c r="BT681" s="1233"/>
      <c r="BU681" s="1233"/>
      <c r="BV681" s="1233"/>
      <c r="BW681" s="1233"/>
      <c r="BX681" s="1233"/>
      <c r="BY681" s="1233"/>
      <c r="BZ681" s="1233"/>
      <c r="CA681" s="1233"/>
      <c r="CB681" s="1233"/>
      <c r="CC681" s="1233"/>
      <c r="CD681" s="1233"/>
      <c r="CE681" s="1233"/>
      <c r="CF681" s="1233"/>
      <c r="CG681" s="1233"/>
      <c r="CH681" s="1233"/>
      <c r="CI681" s="1233"/>
      <c r="CJ681" s="1233"/>
      <c r="CK681" s="1233"/>
      <c r="CL681" s="1233"/>
      <c r="CM681" s="1233"/>
      <c r="CN681" s="1233"/>
      <c r="CO681" s="1233"/>
      <c r="CP681" s="1233"/>
      <c r="CQ681" s="1233"/>
      <c r="CR681" s="1233"/>
      <c r="CS681" s="1233"/>
      <c r="CT681" s="1233"/>
      <c r="CU681" s="1233"/>
      <c r="CV681" s="1233"/>
      <c r="CW681" s="1233"/>
      <c r="CX681" s="1233"/>
      <c r="CY681" s="1233"/>
      <c r="CZ681" s="1233"/>
      <c r="DA681" s="1233"/>
      <c r="DB681" s="1233"/>
      <c r="DC681" s="1233"/>
      <c r="DD681" s="1233"/>
      <c r="DE681" s="1233"/>
      <c r="DF681" s="1233"/>
      <c r="DG681" s="1233"/>
      <c r="DH681" s="1233"/>
      <c r="DI681" s="1233"/>
      <c r="DJ681" s="1233"/>
      <c r="DK681" s="1233"/>
      <c r="DL681" s="1233"/>
      <c r="DM681" s="1233"/>
      <c r="DN681" s="1233"/>
      <c r="DO681" s="1233"/>
      <c r="DP681" s="1233"/>
      <c r="DQ681" s="1233"/>
      <c r="DR681" s="1233"/>
      <c r="DS681" s="1233"/>
      <c r="DT681" s="1233"/>
      <c r="DU681" s="1233"/>
      <c r="DV681" s="1233"/>
      <c r="DW681" s="1233"/>
      <c r="DX681" s="1233"/>
      <c r="DY681" s="1233"/>
      <c r="DZ681" s="1233"/>
      <c r="EA681" s="1233"/>
      <c r="EB681" s="1233"/>
      <c r="EC681" s="1233"/>
      <c r="ED681" s="1233"/>
      <c r="EE681" s="1233"/>
      <c r="EF681" s="1233"/>
      <c r="EG681" s="1233"/>
      <c r="EH681" s="1253"/>
      <c r="EI681" s="1253"/>
      <c r="EJ681" s="1253"/>
      <c r="EK681" s="1253"/>
      <c r="EM681" s="1233"/>
      <c r="EN681" s="1233"/>
      <c r="EO681" s="1233"/>
      <c r="EP681" s="1233"/>
      <c r="EQ681" s="1233"/>
      <c r="ER681" s="1233"/>
      <c r="ES681" s="1233"/>
      <c r="ET681" s="1233"/>
      <c r="EU681" s="1233"/>
      <c r="EV681" s="1233"/>
      <c r="EW681" s="1233"/>
      <c r="EX681" s="1233"/>
      <c r="EY681" s="1233"/>
      <c r="EZ681" s="1233"/>
      <c r="FA681" s="1233"/>
      <c r="FB681" s="1233"/>
      <c r="FC681" s="1233"/>
      <c r="FD681" s="1233"/>
      <c r="FE681" s="1233"/>
      <c r="FF681" s="1233"/>
      <c r="FG681" s="1233"/>
      <c r="FH681" s="1233"/>
      <c r="FI681" s="1233"/>
      <c r="FJ681" s="1233"/>
      <c r="FK681" s="1233"/>
      <c r="FL681" s="1233"/>
      <c r="FM681" s="1233"/>
      <c r="FN681" s="1233"/>
      <c r="FO681" s="1233"/>
      <c r="FP681" s="1233"/>
      <c r="FQ681" s="1233"/>
      <c r="FR681" s="1233"/>
      <c r="FS681" s="1233"/>
      <c r="FT681" s="1233"/>
      <c r="FU681" s="1233"/>
      <c r="FV681" s="1233"/>
      <c r="FW681" s="1233"/>
      <c r="FX681" s="1233"/>
      <c r="FY681" s="1233"/>
      <c r="FZ681" s="1233"/>
      <c r="GA681" s="1233"/>
      <c r="GB681" s="1233"/>
      <c r="GC681" s="1233"/>
      <c r="GD681" s="1233"/>
      <c r="GE681" s="1233"/>
      <c r="GF681" s="1233"/>
      <c r="GG681" s="1233"/>
      <c r="GH681" s="1233"/>
      <c r="GI681" s="1233"/>
      <c r="GJ681" s="1233"/>
      <c r="GK681" s="1233"/>
      <c r="GL681" s="1233"/>
      <c r="GM681" s="1233"/>
      <c r="GN681" s="1233"/>
      <c r="GO681" s="1233"/>
      <c r="GP681" s="1233"/>
      <c r="GQ681" s="1233"/>
      <c r="GR681" s="1233"/>
      <c r="GS681" s="1233"/>
      <c r="GT681" s="1233"/>
      <c r="GU681" s="1233"/>
      <c r="GV681" s="1233"/>
      <c r="GW681" s="1233"/>
      <c r="GX681" s="1233"/>
      <c r="GY681" s="1233"/>
      <c r="GZ681" s="1233"/>
      <c r="HA681" s="1233"/>
      <c r="HB681" s="1233"/>
      <c r="HC681" s="1233"/>
      <c r="HD681" s="1233"/>
      <c r="HE681" s="1233"/>
      <c r="HF681" s="1233"/>
      <c r="HG681" s="1233"/>
      <c r="HH681" s="1233"/>
      <c r="HI681" s="1233"/>
      <c r="HJ681" s="1233"/>
      <c r="HK681" s="1233"/>
      <c r="HL681" s="1233"/>
      <c r="HM681" s="1233"/>
      <c r="HN681" s="1233"/>
      <c r="HO681" s="1233"/>
    </row>
    <row r="682" spans="32:223" s="325" customFormat="1" x14ac:dyDescent="0.2">
      <c r="AF682" s="932"/>
      <c r="AG682" s="932"/>
      <c r="AH682" s="932"/>
      <c r="AI682" s="932"/>
      <c r="AJ682" s="932"/>
      <c r="AK682" s="932"/>
      <c r="AL682" s="932"/>
      <c r="AM682" s="932"/>
      <c r="AN682" s="932"/>
      <c r="AP682" s="932"/>
      <c r="AQ682" s="932"/>
      <c r="AR682" s="932"/>
      <c r="AS682" s="932"/>
      <c r="AT682" s="932"/>
      <c r="AU682" s="932"/>
      <c r="AV682" s="932"/>
      <c r="AW682" s="932"/>
      <c r="AX682" s="932"/>
      <c r="BA682" s="1253"/>
      <c r="BB682" s="1253"/>
      <c r="BC682" s="1253"/>
      <c r="BE682" s="1233"/>
      <c r="BF682" s="1233"/>
      <c r="BG682" s="1233"/>
      <c r="BH682" s="1233"/>
      <c r="BI682" s="1233"/>
      <c r="BJ682" s="1233"/>
      <c r="BK682" s="1233"/>
      <c r="BL682" s="1233"/>
      <c r="BM682" s="1233"/>
      <c r="BN682" s="1233"/>
      <c r="BO682" s="1233"/>
      <c r="BP682" s="1233"/>
      <c r="BQ682" s="1233"/>
      <c r="BR682" s="1233"/>
      <c r="BS682" s="1233"/>
      <c r="BT682" s="1233"/>
      <c r="BU682" s="1233"/>
      <c r="BV682" s="1233"/>
      <c r="BW682" s="1233"/>
      <c r="BX682" s="1233"/>
      <c r="BY682" s="1233"/>
      <c r="BZ682" s="1233"/>
      <c r="CA682" s="1233"/>
      <c r="CB682" s="1233"/>
      <c r="CC682" s="1233"/>
      <c r="CD682" s="1233"/>
      <c r="CE682" s="1233"/>
      <c r="CF682" s="1233"/>
      <c r="CG682" s="1233"/>
      <c r="CH682" s="1233"/>
      <c r="CI682" s="1233"/>
      <c r="CJ682" s="1233"/>
      <c r="CK682" s="1233"/>
      <c r="CL682" s="1233"/>
      <c r="CM682" s="1233"/>
      <c r="CN682" s="1233"/>
      <c r="CO682" s="1233"/>
      <c r="CP682" s="1233"/>
      <c r="CQ682" s="1233"/>
      <c r="CR682" s="1233"/>
      <c r="CS682" s="1233"/>
      <c r="CT682" s="1233"/>
      <c r="CU682" s="1233"/>
      <c r="CV682" s="1233"/>
      <c r="CW682" s="1233"/>
      <c r="CX682" s="1233"/>
      <c r="CY682" s="1233"/>
      <c r="CZ682" s="1233"/>
      <c r="DA682" s="1233"/>
      <c r="DB682" s="1233"/>
      <c r="DC682" s="1233"/>
      <c r="DD682" s="1233"/>
      <c r="DE682" s="1233"/>
      <c r="DF682" s="1233"/>
      <c r="DG682" s="1233"/>
      <c r="DH682" s="1233"/>
      <c r="DI682" s="1233"/>
      <c r="DJ682" s="1233"/>
      <c r="DK682" s="1233"/>
      <c r="DL682" s="1233"/>
      <c r="DM682" s="1233"/>
      <c r="DN682" s="1233"/>
      <c r="DO682" s="1233"/>
      <c r="DP682" s="1233"/>
      <c r="DQ682" s="1233"/>
      <c r="DR682" s="1233"/>
      <c r="DS682" s="1233"/>
      <c r="DT682" s="1233"/>
      <c r="DU682" s="1233"/>
      <c r="DV682" s="1233"/>
      <c r="DW682" s="1233"/>
      <c r="DX682" s="1233"/>
      <c r="DY682" s="1233"/>
      <c r="DZ682" s="1233"/>
      <c r="EA682" s="1233"/>
      <c r="EB682" s="1233"/>
      <c r="EC682" s="1233"/>
      <c r="ED682" s="1233"/>
      <c r="EE682" s="1233"/>
      <c r="EF682" s="1233"/>
      <c r="EG682" s="1233"/>
      <c r="EH682" s="1253"/>
      <c r="EI682" s="1253"/>
      <c r="EJ682" s="1253"/>
      <c r="EK682" s="1253"/>
      <c r="EM682" s="1233"/>
      <c r="EN682" s="1233"/>
      <c r="EO682" s="1233"/>
      <c r="EP682" s="1233"/>
      <c r="EQ682" s="1233"/>
      <c r="ER682" s="1233"/>
      <c r="ES682" s="1233"/>
      <c r="ET682" s="1233"/>
      <c r="EU682" s="1233"/>
      <c r="EV682" s="1233"/>
      <c r="EW682" s="1233"/>
      <c r="EX682" s="1233"/>
      <c r="EY682" s="1233"/>
      <c r="EZ682" s="1233"/>
      <c r="FA682" s="1233"/>
      <c r="FB682" s="1233"/>
      <c r="FC682" s="1233"/>
      <c r="FD682" s="1233"/>
      <c r="FE682" s="1233"/>
      <c r="FF682" s="1233"/>
      <c r="FG682" s="1233"/>
      <c r="FH682" s="1233"/>
      <c r="FI682" s="1233"/>
      <c r="FJ682" s="1233"/>
      <c r="FK682" s="1233"/>
      <c r="FL682" s="1233"/>
      <c r="FM682" s="1233"/>
      <c r="FN682" s="1233"/>
      <c r="FO682" s="1233"/>
      <c r="FP682" s="1233"/>
      <c r="FQ682" s="1233"/>
      <c r="FR682" s="1233"/>
      <c r="FS682" s="1233"/>
      <c r="FT682" s="1233"/>
      <c r="FU682" s="1233"/>
      <c r="FV682" s="1233"/>
      <c r="FW682" s="1233"/>
      <c r="FX682" s="1233"/>
      <c r="FY682" s="1233"/>
      <c r="FZ682" s="1233"/>
      <c r="GA682" s="1233"/>
      <c r="GB682" s="1233"/>
      <c r="GC682" s="1233"/>
      <c r="GD682" s="1233"/>
      <c r="GE682" s="1233"/>
      <c r="GF682" s="1233"/>
      <c r="GG682" s="1233"/>
      <c r="GH682" s="1233"/>
      <c r="GI682" s="1233"/>
      <c r="GJ682" s="1233"/>
      <c r="GK682" s="1233"/>
      <c r="GL682" s="1233"/>
      <c r="GM682" s="1233"/>
      <c r="GN682" s="1233"/>
      <c r="GO682" s="1233"/>
      <c r="GP682" s="1233"/>
      <c r="GQ682" s="1233"/>
      <c r="GR682" s="1233"/>
      <c r="GS682" s="1233"/>
      <c r="GT682" s="1233"/>
      <c r="GU682" s="1233"/>
      <c r="GV682" s="1233"/>
      <c r="GW682" s="1233"/>
      <c r="GX682" s="1233"/>
      <c r="GY682" s="1233"/>
      <c r="GZ682" s="1233"/>
      <c r="HA682" s="1233"/>
      <c r="HB682" s="1233"/>
      <c r="HC682" s="1233"/>
      <c r="HD682" s="1233"/>
      <c r="HE682" s="1233"/>
      <c r="HF682" s="1233"/>
      <c r="HG682" s="1233"/>
      <c r="HH682" s="1233"/>
      <c r="HI682" s="1233"/>
      <c r="HJ682" s="1233"/>
      <c r="HK682" s="1233"/>
      <c r="HL682" s="1233"/>
      <c r="HM682" s="1233"/>
      <c r="HN682" s="1233"/>
      <c r="HO682" s="1233"/>
    </row>
    <row r="683" spans="32:223" s="325" customFormat="1" x14ac:dyDescent="0.2">
      <c r="AF683" s="932"/>
      <c r="AG683" s="932"/>
      <c r="AH683" s="932"/>
      <c r="AI683" s="932"/>
      <c r="AJ683" s="932"/>
      <c r="AK683" s="932"/>
      <c r="AL683" s="932"/>
      <c r="AM683" s="932"/>
      <c r="AN683" s="932"/>
      <c r="AP683" s="932"/>
      <c r="AQ683" s="932"/>
      <c r="AR683" s="932"/>
      <c r="AS683" s="932"/>
      <c r="AT683" s="932"/>
      <c r="AU683" s="932"/>
      <c r="AV683" s="932"/>
      <c r="AW683" s="932"/>
      <c r="AX683" s="932"/>
      <c r="BA683" s="1253"/>
      <c r="BB683" s="1253"/>
      <c r="BC683" s="1253"/>
      <c r="BE683" s="1233"/>
      <c r="BF683" s="1233"/>
      <c r="BG683" s="1233"/>
      <c r="BH683" s="1233"/>
      <c r="BI683" s="1233"/>
      <c r="BJ683" s="1233"/>
      <c r="BK683" s="1233"/>
      <c r="BL683" s="1233"/>
      <c r="BM683" s="1233"/>
      <c r="BN683" s="1233"/>
      <c r="BO683" s="1233"/>
      <c r="BP683" s="1233"/>
      <c r="BQ683" s="1233"/>
      <c r="BR683" s="1233"/>
      <c r="BS683" s="1233"/>
      <c r="BT683" s="1233"/>
      <c r="BU683" s="1233"/>
      <c r="BV683" s="1233"/>
      <c r="BW683" s="1233"/>
      <c r="BX683" s="1233"/>
      <c r="BY683" s="1233"/>
      <c r="BZ683" s="1233"/>
      <c r="CA683" s="1233"/>
      <c r="CB683" s="1233"/>
      <c r="CC683" s="1233"/>
      <c r="CD683" s="1233"/>
      <c r="CE683" s="1233"/>
      <c r="CF683" s="1233"/>
      <c r="CG683" s="1233"/>
      <c r="CH683" s="1233"/>
      <c r="CI683" s="1233"/>
      <c r="CJ683" s="1233"/>
      <c r="CK683" s="1233"/>
      <c r="CL683" s="1233"/>
      <c r="CM683" s="1233"/>
      <c r="CN683" s="1233"/>
      <c r="CO683" s="1233"/>
      <c r="CP683" s="1233"/>
      <c r="CQ683" s="1233"/>
      <c r="CR683" s="1233"/>
      <c r="CS683" s="1233"/>
      <c r="CT683" s="1233"/>
      <c r="CU683" s="1233"/>
      <c r="CV683" s="1233"/>
      <c r="CW683" s="1233"/>
      <c r="CX683" s="1233"/>
      <c r="CY683" s="1233"/>
      <c r="CZ683" s="1233"/>
      <c r="DA683" s="1233"/>
      <c r="DB683" s="1233"/>
      <c r="DC683" s="1233"/>
      <c r="DD683" s="1233"/>
      <c r="DE683" s="1233"/>
      <c r="DF683" s="1233"/>
      <c r="DG683" s="1233"/>
      <c r="DH683" s="1233"/>
      <c r="DI683" s="1233"/>
      <c r="DJ683" s="1233"/>
      <c r="DK683" s="1233"/>
      <c r="DL683" s="1233"/>
      <c r="DM683" s="1233"/>
      <c r="DN683" s="1233"/>
      <c r="DO683" s="1233"/>
      <c r="DP683" s="1233"/>
      <c r="DQ683" s="1233"/>
      <c r="DR683" s="1233"/>
      <c r="DS683" s="1233"/>
      <c r="DT683" s="1233"/>
      <c r="DU683" s="1233"/>
      <c r="DV683" s="1233"/>
      <c r="DW683" s="1233"/>
      <c r="DX683" s="1233"/>
      <c r="DY683" s="1233"/>
      <c r="DZ683" s="1233"/>
      <c r="EA683" s="1233"/>
      <c r="EB683" s="1233"/>
      <c r="EC683" s="1233"/>
      <c r="ED683" s="1233"/>
      <c r="EE683" s="1233"/>
      <c r="EF683" s="1233"/>
      <c r="EG683" s="1233"/>
      <c r="EH683" s="1253"/>
      <c r="EI683" s="1253"/>
      <c r="EJ683" s="1253"/>
      <c r="EK683" s="1253"/>
      <c r="EM683" s="1233"/>
      <c r="EN683" s="1233"/>
      <c r="EO683" s="1233"/>
      <c r="EP683" s="1233"/>
      <c r="EQ683" s="1233"/>
      <c r="ER683" s="1233"/>
      <c r="ES683" s="1233"/>
      <c r="ET683" s="1233"/>
      <c r="EU683" s="1233"/>
      <c r="EV683" s="1233"/>
      <c r="EW683" s="1233"/>
      <c r="EX683" s="1233"/>
      <c r="EY683" s="1233"/>
      <c r="EZ683" s="1233"/>
      <c r="FA683" s="1233"/>
      <c r="FB683" s="1233"/>
      <c r="FC683" s="1233"/>
      <c r="FD683" s="1233"/>
      <c r="FE683" s="1233"/>
      <c r="FF683" s="1233"/>
      <c r="FG683" s="1233"/>
      <c r="FH683" s="1233"/>
      <c r="FI683" s="1233"/>
      <c r="FJ683" s="1233"/>
      <c r="FK683" s="1233"/>
      <c r="FL683" s="1233"/>
      <c r="FM683" s="1233"/>
      <c r="FN683" s="1233"/>
      <c r="FO683" s="1233"/>
      <c r="FP683" s="1233"/>
      <c r="FQ683" s="1233"/>
      <c r="FR683" s="1233"/>
      <c r="FS683" s="1233"/>
      <c r="FT683" s="1233"/>
      <c r="FU683" s="1233"/>
      <c r="FV683" s="1233"/>
      <c r="FW683" s="1233"/>
      <c r="FX683" s="1233"/>
      <c r="FY683" s="1233"/>
      <c r="FZ683" s="1233"/>
      <c r="GA683" s="1233"/>
      <c r="GB683" s="1233"/>
      <c r="GC683" s="1233"/>
      <c r="GD683" s="1233"/>
      <c r="GE683" s="1233"/>
      <c r="GF683" s="1233"/>
      <c r="GG683" s="1233"/>
      <c r="GH683" s="1233"/>
      <c r="GI683" s="1233"/>
      <c r="GJ683" s="1233"/>
      <c r="GK683" s="1233"/>
      <c r="GL683" s="1233"/>
      <c r="GM683" s="1233"/>
      <c r="GN683" s="1233"/>
      <c r="GO683" s="1233"/>
      <c r="GP683" s="1233"/>
      <c r="GQ683" s="1233"/>
      <c r="GR683" s="1233"/>
      <c r="GS683" s="1233"/>
      <c r="GT683" s="1233"/>
      <c r="GU683" s="1233"/>
      <c r="GV683" s="1233"/>
      <c r="GW683" s="1233"/>
      <c r="GX683" s="1233"/>
      <c r="GY683" s="1233"/>
      <c r="GZ683" s="1233"/>
      <c r="HA683" s="1233"/>
      <c r="HB683" s="1233"/>
      <c r="HC683" s="1233"/>
      <c r="HD683" s="1233"/>
      <c r="HE683" s="1233"/>
      <c r="HF683" s="1233"/>
      <c r="HG683" s="1233"/>
      <c r="HH683" s="1233"/>
      <c r="HI683" s="1233"/>
      <c r="HJ683" s="1233"/>
      <c r="HK683" s="1233"/>
      <c r="HL683" s="1233"/>
      <c r="HM683" s="1233"/>
      <c r="HN683" s="1233"/>
      <c r="HO683" s="1233"/>
    </row>
    <row r="684" spans="32:223" s="325" customFormat="1" x14ac:dyDescent="0.2">
      <c r="AF684" s="932"/>
      <c r="AG684" s="932"/>
      <c r="AH684" s="932"/>
      <c r="AI684" s="932"/>
      <c r="AJ684" s="932"/>
      <c r="AK684" s="932"/>
      <c r="AL684" s="932"/>
      <c r="AM684" s="932"/>
      <c r="AN684" s="932"/>
      <c r="AP684" s="932"/>
      <c r="AQ684" s="932"/>
      <c r="AR684" s="932"/>
      <c r="AS684" s="932"/>
      <c r="AT684" s="932"/>
      <c r="AU684" s="932"/>
      <c r="AV684" s="932"/>
      <c r="AW684" s="932"/>
      <c r="AX684" s="932"/>
      <c r="BA684" s="1253"/>
      <c r="BB684" s="1253"/>
      <c r="BC684" s="1253"/>
      <c r="BE684" s="1233"/>
      <c r="BF684" s="1233"/>
      <c r="BG684" s="1233"/>
      <c r="BH684" s="1233"/>
      <c r="BI684" s="1233"/>
      <c r="BJ684" s="1233"/>
      <c r="BK684" s="1233"/>
      <c r="BL684" s="1233"/>
      <c r="BM684" s="1233"/>
      <c r="BN684" s="1233"/>
      <c r="BO684" s="1233"/>
      <c r="BP684" s="1233"/>
      <c r="BQ684" s="1233"/>
      <c r="BR684" s="1233"/>
      <c r="BS684" s="1233"/>
      <c r="BT684" s="1233"/>
      <c r="BU684" s="1233"/>
      <c r="BV684" s="1233"/>
      <c r="BW684" s="1233"/>
      <c r="BX684" s="1233"/>
      <c r="BY684" s="1233"/>
      <c r="BZ684" s="1233"/>
      <c r="CA684" s="1233"/>
      <c r="CB684" s="1233"/>
      <c r="CC684" s="1233"/>
      <c r="CD684" s="1233"/>
      <c r="CE684" s="1233"/>
      <c r="CF684" s="1233"/>
      <c r="CG684" s="1233"/>
      <c r="CH684" s="1233"/>
      <c r="CI684" s="1233"/>
      <c r="CJ684" s="1233"/>
      <c r="CK684" s="1233"/>
      <c r="CL684" s="1233"/>
      <c r="CM684" s="1233"/>
      <c r="CN684" s="1233"/>
      <c r="CO684" s="1233"/>
      <c r="CP684" s="1233"/>
      <c r="CQ684" s="1233"/>
      <c r="CR684" s="1233"/>
      <c r="CS684" s="1233"/>
      <c r="CT684" s="1233"/>
      <c r="CU684" s="1233"/>
      <c r="CV684" s="1233"/>
      <c r="CW684" s="1233"/>
      <c r="CX684" s="1233"/>
      <c r="CY684" s="1233"/>
      <c r="CZ684" s="1233"/>
      <c r="DA684" s="1233"/>
      <c r="DB684" s="1233"/>
      <c r="DC684" s="1233"/>
      <c r="DD684" s="1233"/>
      <c r="DE684" s="1233"/>
      <c r="DF684" s="1233"/>
      <c r="DG684" s="1233"/>
      <c r="DH684" s="1233"/>
      <c r="DI684" s="1233"/>
      <c r="DJ684" s="1233"/>
      <c r="DK684" s="1233"/>
      <c r="DL684" s="1233"/>
      <c r="DM684" s="1233"/>
      <c r="DN684" s="1233"/>
      <c r="DO684" s="1233"/>
      <c r="DP684" s="1233"/>
      <c r="DQ684" s="1233"/>
      <c r="DR684" s="1233"/>
      <c r="DS684" s="1233"/>
      <c r="DT684" s="1233"/>
      <c r="DU684" s="1233"/>
      <c r="DV684" s="1233"/>
      <c r="DW684" s="1233"/>
      <c r="DX684" s="1233"/>
      <c r="DY684" s="1233"/>
      <c r="DZ684" s="1233"/>
      <c r="EA684" s="1233"/>
      <c r="EB684" s="1233"/>
      <c r="EC684" s="1233"/>
      <c r="ED684" s="1233"/>
      <c r="EE684" s="1233"/>
      <c r="EF684" s="1233"/>
      <c r="EG684" s="1233"/>
      <c r="EH684" s="1253"/>
      <c r="EI684" s="1253"/>
      <c r="EJ684" s="1253"/>
      <c r="EK684" s="1253"/>
      <c r="EM684" s="1233"/>
      <c r="EN684" s="1233"/>
      <c r="EO684" s="1233"/>
      <c r="EP684" s="1233"/>
      <c r="EQ684" s="1233"/>
      <c r="ER684" s="1233"/>
      <c r="ES684" s="1233"/>
      <c r="ET684" s="1233"/>
      <c r="EU684" s="1233"/>
      <c r="EV684" s="1233"/>
      <c r="EW684" s="1233"/>
      <c r="EX684" s="1233"/>
      <c r="EY684" s="1233"/>
      <c r="EZ684" s="1233"/>
      <c r="FA684" s="1233"/>
      <c r="FB684" s="1233"/>
      <c r="FC684" s="1233"/>
      <c r="FD684" s="1233"/>
      <c r="FE684" s="1233"/>
      <c r="FF684" s="1233"/>
      <c r="FG684" s="1233"/>
      <c r="FH684" s="1233"/>
      <c r="FI684" s="1233"/>
      <c r="FJ684" s="1233"/>
      <c r="FK684" s="1233"/>
      <c r="FL684" s="1233"/>
      <c r="FM684" s="1233"/>
      <c r="FN684" s="1233"/>
      <c r="FO684" s="1233"/>
      <c r="FP684" s="1233"/>
      <c r="FQ684" s="1233"/>
      <c r="FR684" s="1233"/>
      <c r="FS684" s="1233"/>
      <c r="FT684" s="1233"/>
      <c r="FU684" s="1233"/>
      <c r="FV684" s="1233"/>
      <c r="FW684" s="1233"/>
      <c r="FX684" s="1233"/>
      <c r="FY684" s="1233"/>
      <c r="FZ684" s="1233"/>
      <c r="GA684" s="1233"/>
      <c r="GB684" s="1233"/>
      <c r="GC684" s="1233"/>
      <c r="GD684" s="1233"/>
      <c r="GE684" s="1233"/>
      <c r="GF684" s="1233"/>
      <c r="GG684" s="1233"/>
      <c r="GH684" s="1233"/>
      <c r="GI684" s="1233"/>
      <c r="GJ684" s="1233"/>
      <c r="GK684" s="1233"/>
      <c r="GL684" s="1233"/>
      <c r="GM684" s="1233"/>
      <c r="GN684" s="1233"/>
      <c r="GO684" s="1233"/>
      <c r="GP684" s="1233"/>
      <c r="GQ684" s="1233"/>
      <c r="GR684" s="1233"/>
      <c r="GS684" s="1233"/>
      <c r="GT684" s="1233"/>
      <c r="GU684" s="1233"/>
      <c r="GV684" s="1233"/>
      <c r="GW684" s="1233"/>
      <c r="GX684" s="1233"/>
      <c r="GY684" s="1233"/>
      <c r="GZ684" s="1233"/>
      <c r="HA684" s="1233"/>
      <c r="HB684" s="1233"/>
      <c r="HC684" s="1233"/>
      <c r="HD684" s="1233"/>
      <c r="HE684" s="1233"/>
      <c r="HF684" s="1233"/>
      <c r="HG684" s="1233"/>
      <c r="HH684" s="1233"/>
      <c r="HI684" s="1233"/>
      <c r="HJ684" s="1233"/>
      <c r="HK684" s="1233"/>
      <c r="HL684" s="1233"/>
      <c r="HM684" s="1233"/>
      <c r="HN684" s="1233"/>
      <c r="HO684" s="1233"/>
    </row>
    <row r="685" spans="32:223" s="325" customFormat="1" x14ac:dyDescent="0.2">
      <c r="AF685" s="932"/>
      <c r="AG685" s="932"/>
      <c r="AH685" s="932"/>
      <c r="AI685" s="932"/>
      <c r="AJ685" s="932"/>
      <c r="AK685" s="932"/>
      <c r="AL685" s="932"/>
      <c r="AM685" s="932"/>
      <c r="AN685" s="932"/>
      <c r="AP685" s="932"/>
      <c r="AQ685" s="932"/>
      <c r="AR685" s="932"/>
      <c r="AS685" s="932"/>
      <c r="AT685" s="932"/>
      <c r="AU685" s="932"/>
      <c r="AV685" s="932"/>
      <c r="AW685" s="932"/>
      <c r="AX685" s="932"/>
      <c r="BA685" s="1253"/>
      <c r="BB685" s="1253"/>
      <c r="BC685" s="1253"/>
      <c r="BE685" s="1233"/>
      <c r="BF685" s="1233"/>
      <c r="BG685" s="1233"/>
      <c r="BH685" s="1233"/>
      <c r="BI685" s="1233"/>
      <c r="BJ685" s="1233"/>
      <c r="BK685" s="1233"/>
      <c r="BL685" s="1233"/>
      <c r="BM685" s="1233"/>
      <c r="BN685" s="1233"/>
      <c r="BO685" s="1233"/>
      <c r="BP685" s="1233"/>
      <c r="BQ685" s="1233"/>
      <c r="BR685" s="1233"/>
      <c r="BS685" s="1233"/>
      <c r="BT685" s="1233"/>
      <c r="BU685" s="1233"/>
      <c r="BV685" s="1233"/>
      <c r="BW685" s="1233"/>
      <c r="BX685" s="1233"/>
      <c r="BY685" s="1233"/>
      <c r="BZ685" s="1233"/>
      <c r="CA685" s="1233"/>
      <c r="CB685" s="1233"/>
      <c r="CC685" s="1233"/>
      <c r="CD685" s="1233"/>
      <c r="CE685" s="1233"/>
      <c r="CF685" s="1233"/>
      <c r="CG685" s="1233"/>
      <c r="CH685" s="1233"/>
      <c r="CI685" s="1233"/>
      <c r="CJ685" s="1233"/>
      <c r="CK685" s="1233"/>
      <c r="CL685" s="1233"/>
      <c r="CM685" s="1233"/>
      <c r="CN685" s="1233"/>
      <c r="CO685" s="1233"/>
      <c r="CP685" s="1233"/>
      <c r="CQ685" s="1233"/>
      <c r="CR685" s="1233"/>
      <c r="CS685" s="1233"/>
      <c r="CT685" s="1233"/>
      <c r="CU685" s="1233"/>
      <c r="CV685" s="1233"/>
      <c r="CW685" s="1233"/>
      <c r="CX685" s="1233"/>
      <c r="CY685" s="1233"/>
      <c r="CZ685" s="1233"/>
      <c r="DA685" s="1233"/>
      <c r="DB685" s="1233"/>
      <c r="DC685" s="1233"/>
      <c r="DD685" s="1233"/>
      <c r="DE685" s="1233"/>
      <c r="DF685" s="1233"/>
      <c r="DG685" s="1233"/>
      <c r="DH685" s="1233"/>
      <c r="DI685" s="1233"/>
      <c r="DJ685" s="1233"/>
      <c r="DK685" s="1233"/>
      <c r="DL685" s="1233"/>
      <c r="DM685" s="1233"/>
      <c r="DN685" s="1233"/>
      <c r="DO685" s="1233"/>
      <c r="DP685" s="1233"/>
      <c r="DQ685" s="1233"/>
      <c r="DR685" s="1233"/>
      <c r="DS685" s="1233"/>
      <c r="DT685" s="1233"/>
      <c r="DU685" s="1233"/>
      <c r="DV685" s="1233"/>
      <c r="DW685" s="1233"/>
      <c r="DX685" s="1233"/>
      <c r="DY685" s="1233"/>
      <c r="DZ685" s="1233"/>
      <c r="EA685" s="1233"/>
      <c r="EB685" s="1233"/>
      <c r="EC685" s="1233"/>
      <c r="ED685" s="1233"/>
      <c r="EE685" s="1233"/>
      <c r="EF685" s="1233"/>
      <c r="EG685" s="1233"/>
      <c r="EH685" s="1253"/>
      <c r="EI685" s="1253"/>
      <c r="EJ685" s="1253"/>
      <c r="EK685" s="1253"/>
      <c r="EM685" s="1233"/>
      <c r="EN685" s="1233"/>
      <c r="EO685" s="1233"/>
      <c r="EP685" s="1233"/>
      <c r="EQ685" s="1233"/>
      <c r="ER685" s="1233"/>
      <c r="ES685" s="1233"/>
      <c r="ET685" s="1233"/>
      <c r="EU685" s="1233"/>
      <c r="EV685" s="1233"/>
      <c r="EW685" s="1233"/>
      <c r="EX685" s="1233"/>
      <c r="EY685" s="1233"/>
      <c r="EZ685" s="1233"/>
      <c r="FA685" s="1233"/>
      <c r="FB685" s="1233"/>
      <c r="FC685" s="1233"/>
      <c r="FD685" s="1233"/>
      <c r="FE685" s="1233"/>
      <c r="FF685" s="1233"/>
      <c r="FG685" s="1233"/>
      <c r="FH685" s="1233"/>
      <c r="FI685" s="1233"/>
      <c r="FJ685" s="1233"/>
      <c r="FK685" s="1233"/>
      <c r="FL685" s="1233"/>
      <c r="FM685" s="1233"/>
      <c r="FN685" s="1233"/>
      <c r="FO685" s="1233"/>
      <c r="FP685" s="1233"/>
      <c r="FQ685" s="1233"/>
      <c r="FR685" s="1233"/>
      <c r="FS685" s="1233"/>
      <c r="FT685" s="1233"/>
      <c r="FU685" s="1233"/>
      <c r="FV685" s="1233"/>
      <c r="FW685" s="1233"/>
      <c r="FX685" s="1233"/>
      <c r="FY685" s="1233"/>
      <c r="FZ685" s="1233"/>
      <c r="GA685" s="1233"/>
      <c r="GB685" s="1233"/>
      <c r="GC685" s="1233"/>
      <c r="GD685" s="1233"/>
      <c r="GE685" s="1233"/>
      <c r="GF685" s="1233"/>
      <c r="GG685" s="1233"/>
      <c r="GH685" s="1233"/>
      <c r="GI685" s="1233"/>
      <c r="GJ685" s="1233"/>
      <c r="GK685" s="1233"/>
      <c r="GL685" s="1233"/>
      <c r="GM685" s="1233"/>
      <c r="GN685" s="1233"/>
      <c r="GO685" s="1233"/>
      <c r="GP685" s="1233"/>
      <c r="GQ685" s="1233"/>
      <c r="GR685" s="1233"/>
      <c r="GS685" s="1233"/>
      <c r="GT685" s="1233"/>
      <c r="GU685" s="1233"/>
      <c r="GV685" s="1233"/>
      <c r="GW685" s="1233"/>
      <c r="GX685" s="1233"/>
      <c r="GY685" s="1233"/>
      <c r="GZ685" s="1233"/>
      <c r="HA685" s="1233"/>
      <c r="HB685" s="1233"/>
      <c r="HC685" s="1233"/>
      <c r="HD685" s="1233"/>
      <c r="HE685" s="1233"/>
      <c r="HF685" s="1233"/>
      <c r="HG685" s="1233"/>
      <c r="HH685" s="1233"/>
      <c r="HI685" s="1233"/>
      <c r="HJ685" s="1233"/>
      <c r="HK685" s="1233"/>
      <c r="HL685" s="1233"/>
      <c r="HM685" s="1233"/>
      <c r="HN685" s="1233"/>
      <c r="HO685" s="1233"/>
    </row>
    <row r="686" spans="32:223" s="325" customFormat="1" x14ac:dyDescent="0.2">
      <c r="AF686" s="932"/>
      <c r="AG686" s="932"/>
      <c r="AH686" s="932"/>
      <c r="AI686" s="932"/>
      <c r="AJ686" s="932"/>
      <c r="AK686" s="932"/>
      <c r="AL686" s="932"/>
      <c r="AM686" s="932"/>
      <c r="AN686" s="932"/>
      <c r="AP686" s="932"/>
      <c r="AQ686" s="932"/>
      <c r="AR686" s="932"/>
      <c r="AS686" s="932"/>
      <c r="AT686" s="932"/>
      <c r="AU686" s="932"/>
      <c r="AV686" s="932"/>
      <c r="AW686" s="932"/>
      <c r="AX686" s="932"/>
      <c r="BA686" s="1253"/>
      <c r="BB686" s="1253"/>
      <c r="BC686" s="1253"/>
      <c r="BE686" s="1233"/>
      <c r="BF686" s="1233"/>
      <c r="BG686" s="1233"/>
      <c r="BH686" s="1233"/>
      <c r="BI686" s="1233"/>
      <c r="BJ686" s="1233"/>
      <c r="BK686" s="1233"/>
      <c r="BL686" s="1233"/>
      <c r="BM686" s="1233"/>
      <c r="BN686" s="1233"/>
      <c r="BO686" s="1233"/>
      <c r="BP686" s="1233"/>
      <c r="BQ686" s="1233"/>
      <c r="BR686" s="1233"/>
      <c r="BS686" s="1233"/>
      <c r="BT686" s="1233"/>
      <c r="BU686" s="1233"/>
      <c r="BV686" s="1233"/>
      <c r="BW686" s="1233"/>
      <c r="BX686" s="1233"/>
      <c r="BY686" s="1233"/>
      <c r="BZ686" s="1233"/>
      <c r="CA686" s="1233"/>
      <c r="CB686" s="1233"/>
      <c r="CC686" s="1233"/>
      <c r="CD686" s="1233"/>
      <c r="CE686" s="1233"/>
      <c r="CF686" s="1233"/>
      <c r="CG686" s="1233"/>
      <c r="CH686" s="1233"/>
      <c r="CI686" s="1233"/>
      <c r="CJ686" s="1233"/>
      <c r="CK686" s="1233"/>
      <c r="CL686" s="1233"/>
      <c r="CM686" s="1233"/>
      <c r="CN686" s="1233"/>
      <c r="CO686" s="1233"/>
      <c r="CP686" s="1233"/>
      <c r="CQ686" s="1233"/>
      <c r="CR686" s="1233"/>
      <c r="CS686" s="1233"/>
      <c r="CT686" s="1233"/>
      <c r="CU686" s="1233"/>
      <c r="CV686" s="1233"/>
      <c r="CW686" s="1233"/>
      <c r="CX686" s="1233"/>
      <c r="CY686" s="1233"/>
      <c r="CZ686" s="1233"/>
      <c r="DA686" s="1233"/>
      <c r="DB686" s="1233"/>
      <c r="DC686" s="1233"/>
      <c r="DD686" s="1233"/>
      <c r="DE686" s="1233"/>
      <c r="DF686" s="1233"/>
      <c r="DG686" s="1233"/>
      <c r="DH686" s="1233"/>
      <c r="DI686" s="1233"/>
      <c r="DJ686" s="1233"/>
      <c r="DK686" s="1233"/>
      <c r="DL686" s="1233"/>
      <c r="DM686" s="1233"/>
      <c r="DN686" s="1233"/>
      <c r="DO686" s="1233"/>
      <c r="DP686" s="1233"/>
      <c r="DQ686" s="1233"/>
      <c r="DR686" s="1233"/>
      <c r="DS686" s="1233"/>
      <c r="DT686" s="1233"/>
      <c r="DU686" s="1233"/>
      <c r="DV686" s="1233"/>
      <c r="DW686" s="1233"/>
      <c r="DX686" s="1233"/>
      <c r="DY686" s="1233"/>
      <c r="DZ686" s="1233"/>
      <c r="EA686" s="1233"/>
      <c r="EB686" s="1233"/>
      <c r="EC686" s="1233"/>
      <c r="ED686" s="1233"/>
      <c r="EE686" s="1233"/>
      <c r="EF686" s="1233"/>
      <c r="EG686" s="1233"/>
      <c r="EH686" s="1253"/>
      <c r="EI686" s="1253"/>
      <c r="EJ686" s="1253"/>
      <c r="EK686" s="1253"/>
      <c r="EM686" s="1233"/>
      <c r="EN686" s="1233"/>
      <c r="EO686" s="1233"/>
      <c r="EP686" s="1233"/>
      <c r="EQ686" s="1233"/>
      <c r="ER686" s="1233"/>
      <c r="ES686" s="1233"/>
      <c r="ET686" s="1233"/>
      <c r="EU686" s="1233"/>
      <c r="EV686" s="1233"/>
      <c r="EW686" s="1233"/>
      <c r="EX686" s="1233"/>
      <c r="EY686" s="1233"/>
      <c r="EZ686" s="1233"/>
      <c r="FA686" s="1233"/>
      <c r="FB686" s="1233"/>
      <c r="FC686" s="1233"/>
      <c r="FD686" s="1233"/>
      <c r="FE686" s="1233"/>
      <c r="FF686" s="1233"/>
      <c r="FG686" s="1233"/>
      <c r="FH686" s="1233"/>
      <c r="FI686" s="1233"/>
      <c r="FJ686" s="1233"/>
      <c r="FK686" s="1233"/>
      <c r="FL686" s="1233"/>
      <c r="FM686" s="1233"/>
      <c r="FN686" s="1233"/>
      <c r="FO686" s="1233"/>
      <c r="FP686" s="1233"/>
      <c r="FQ686" s="1233"/>
      <c r="FR686" s="1233"/>
      <c r="FS686" s="1233"/>
      <c r="FT686" s="1233"/>
      <c r="FU686" s="1233"/>
      <c r="FV686" s="1233"/>
      <c r="FW686" s="1233"/>
      <c r="FX686" s="1233"/>
      <c r="FY686" s="1233"/>
      <c r="FZ686" s="1233"/>
      <c r="GA686" s="1233"/>
      <c r="GB686" s="1233"/>
      <c r="GC686" s="1233"/>
      <c r="GD686" s="1233"/>
      <c r="GE686" s="1233"/>
      <c r="GF686" s="1233"/>
      <c r="GG686" s="1233"/>
      <c r="GH686" s="1233"/>
      <c r="GI686" s="1233"/>
      <c r="GJ686" s="1233"/>
      <c r="GK686" s="1233"/>
      <c r="GL686" s="1233"/>
      <c r="GM686" s="1233"/>
      <c r="GN686" s="1233"/>
      <c r="GO686" s="1233"/>
      <c r="GP686" s="1233"/>
      <c r="GQ686" s="1233"/>
      <c r="GR686" s="1233"/>
      <c r="GS686" s="1233"/>
      <c r="GT686" s="1233"/>
      <c r="GU686" s="1233"/>
      <c r="GV686" s="1233"/>
      <c r="GW686" s="1233"/>
      <c r="GX686" s="1233"/>
      <c r="GY686" s="1233"/>
      <c r="GZ686" s="1233"/>
      <c r="HA686" s="1233"/>
      <c r="HB686" s="1233"/>
      <c r="HC686" s="1233"/>
      <c r="HD686" s="1233"/>
      <c r="HE686" s="1233"/>
      <c r="HF686" s="1233"/>
      <c r="HG686" s="1233"/>
      <c r="HH686" s="1233"/>
      <c r="HI686" s="1233"/>
      <c r="HJ686" s="1233"/>
      <c r="HK686" s="1233"/>
      <c r="HL686" s="1233"/>
      <c r="HM686" s="1233"/>
      <c r="HN686" s="1233"/>
      <c r="HO686" s="1233"/>
    </row>
    <row r="687" spans="32:223" s="325" customFormat="1" x14ac:dyDescent="0.2">
      <c r="AF687" s="932"/>
      <c r="AG687" s="932"/>
      <c r="AH687" s="932"/>
      <c r="AI687" s="932"/>
      <c r="AJ687" s="932"/>
      <c r="AK687" s="932"/>
      <c r="AL687" s="932"/>
      <c r="AM687" s="932"/>
      <c r="AN687" s="932"/>
      <c r="AP687" s="932"/>
      <c r="AQ687" s="932"/>
      <c r="AR687" s="932"/>
      <c r="AS687" s="932"/>
      <c r="AT687" s="932"/>
      <c r="AU687" s="932"/>
      <c r="AV687" s="932"/>
      <c r="AW687" s="932"/>
      <c r="AX687" s="932"/>
      <c r="BA687" s="1253"/>
      <c r="BB687" s="1253"/>
      <c r="BC687" s="1253"/>
      <c r="BE687" s="1233"/>
      <c r="BF687" s="1233"/>
      <c r="BG687" s="1233"/>
      <c r="BH687" s="1233"/>
      <c r="BI687" s="1233"/>
      <c r="BJ687" s="1233"/>
      <c r="BK687" s="1233"/>
      <c r="BL687" s="1233"/>
      <c r="BM687" s="1233"/>
      <c r="BN687" s="1233"/>
      <c r="BO687" s="1233"/>
      <c r="BP687" s="1233"/>
      <c r="BQ687" s="1233"/>
      <c r="BR687" s="1233"/>
      <c r="BS687" s="1233"/>
      <c r="BT687" s="1233"/>
      <c r="BU687" s="1233"/>
      <c r="BV687" s="1233"/>
      <c r="BW687" s="1233"/>
      <c r="BX687" s="1233"/>
      <c r="BY687" s="1233"/>
      <c r="BZ687" s="1233"/>
      <c r="CA687" s="1233"/>
      <c r="CB687" s="1233"/>
      <c r="CC687" s="1233"/>
      <c r="CD687" s="1233"/>
      <c r="CE687" s="1233"/>
      <c r="CF687" s="1233"/>
      <c r="CG687" s="1233"/>
      <c r="CH687" s="1233"/>
      <c r="CI687" s="1233"/>
      <c r="CJ687" s="1233"/>
      <c r="CK687" s="1233"/>
      <c r="CL687" s="1233"/>
      <c r="CM687" s="1233"/>
      <c r="CN687" s="1233"/>
      <c r="CO687" s="1233"/>
      <c r="CP687" s="1233"/>
      <c r="CQ687" s="1233"/>
      <c r="CR687" s="1233"/>
      <c r="CS687" s="1233"/>
      <c r="CT687" s="1233"/>
      <c r="CU687" s="1233"/>
      <c r="CV687" s="1233"/>
      <c r="CW687" s="1233"/>
      <c r="CX687" s="1233"/>
      <c r="CY687" s="1233"/>
      <c r="CZ687" s="1233"/>
      <c r="DA687" s="1233"/>
      <c r="DB687" s="1233"/>
      <c r="DC687" s="1233"/>
      <c r="DD687" s="1233"/>
      <c r="DE687" s="1233"/>
      <c r="DF687" s="1233"/>
      <c r="DG687" s="1233"/>
      <c r="DH687" s="1233"/>
      <c r="DI687" s="1233"/>
      <c r="DJ687" s="1233"/>
      <c r="DK687" s="1233"/>
      <c r="DL687" s="1233"/>
      <c r="DM687" s="1233"/>
      <c r="DN687" s="1233"/>
      <c r="DO687" s="1233"/>
      <c r="DP687" s="1233"/>
      <c r="DQ687" s="1233"/>
      <c r="DR687" s="1233"/>
      <c r="DS687" s="1233"/>
      <c r="DT687" s="1233"/>
      <c r="DU687" s="1233"/>
      <c r="DV687" s="1233"/>
      <c r="DW687" s="1233"/>
      <c r="DX687" s="1233"/>
      <c r="DY687" s="1233"/>
      <c r="DZ687" s="1233"/>
      <c r="EA687" s="1233"/>
      <c r="EB687" s="1233"/>
      <c r="EC687" s="1233"/>
      <c r="ED687" s="1233"/>
      <c r="EE687" s="1233"/>
      <c r="EF687" s="1233"/>
      <c r="EG687" s="1233"/>
      <c r="EH687" s="1253"/>
      <c r="EI687" s="1253"/>
      <c r="EJ687" s="1253"/>
      <c r="EK687" s="1253"/>
      <c r="EM687" s="1233"/>
      <c r="EN687" s="1233"/>
      <c r="EO687" s="1233"/>
      <c r="EP687" s="1233"/>
      <c r="EQ687" s="1233"/>
      <c r="ER687" s="1233"/>
      <c r="ES687" s="1233"/>
      <c r="ET687" s="1233"/>
      <c r="EU687" s="1233"/>
      <c r="EV687" s="1233"/>
      <c r="EW687" s="1233"/>
      <c r="EX687" s="1233"/>
      <c r="EY687" s="1233"/>
      <c r="EZ687" s="1233"/>
      <c r="FA687" s="1233"/>
      <c r="FB687" s="1233"/>
      <c r="FC687" s="1233"/>
      <c r="FD687" s="1233"/>
      <c r="FE687" s="1233"/>
      <c r="FF687" s="1233"/>
      <c r="FG687" s="1233"/>
      <c r="FH687" s="1233"/>
      <c r="FI687" s="1233"/>
      <c r="FJ687" s="1233"/>
      <c r="FK687" s="1233"/>
      <c r="FL687" s="1233"/>
      <c r="FM687" s="1233"/>
      <c r="FN687" s="1233"/>
      <c r="FO687" s="1233"/>
      <c r="FP687" s="1233"/>
      <c r="FQ687" s="1233"/>
      <c r="FR687" s="1233"/>
      <c r="FS687" s="1233"/>
      <c r="FT687" s="1233"/>
      <c r="FU687" s="1233"/>
      <c r="FV687" s="1233"/>
      <c r="FW687" s="1233"/>
      <c r="FX687" s="1233"/>
      <c r="FY687" s="1233"/>
      <c r="FZ687" s="1233"/>
      <c r="GA687" s="1233"/>
      <c r="GB687" s="1233"/>
      <c r="GC687" s="1233"/>
      <c r="GD687" s="1233"/>
      <c r="GE687" s="1233"/>
      <c r="GF687" s="1233"/>
      <c r="GG687" s="1233"/>
      <c r="GH687" s="1233"/>
      <c r="GI687" s="1233"/>
      <c r="GJ687" s="1233"/>
      <c r="GK687" s="1233"/>
      <c r="GL687" s="1233"/>
      <c r="GM687" s="1233"/>
      <c r="GN687" s="1233"/>
      <c r="GO687" s="1233"/>
      <c r="GP687" s="1233"/>
      <c r="GQ687" s="1233"/>
      <c r="GR687" s="1233"/>
      <c r="GS687" s="1233"/>
      <c r="GT687" s="1233"/>
      <c r="GU687" s="1233"/>
      <c r="GV687" s="1233"/>
      <c r="GW687" s="1233"/>
      <c r="GX687" s="1233"/>
      <c r="GY687" s="1233"/>
      <c r="GZ687" s="1233"/>
      <c r="HA687" s="1233"/>
      <c r="HB687" s="1233"/>
      <c r="HC687" s="1233"/>
      <c r="HD687" s="1233"/>
      <c r="HE687" s="1233"/>
      <c r="HF687" s="1233"/>
      <c r="HG687" s="1233"/>
      <c r="HH687" s="1233"/>
      <c r="HI687" s="1233"/>
      <c r="HJ687" s="1233"/>
      <c r="HK687" s="1233"/>
      <c r="HL687" s="1233"/>
      <c r="HM687" s="1233"/>
      <c r="HN687" s="1233"/>
      <c r="HO687" s="1233"/>
    </row>
    <row r="688" spans="32:223" s="325" customFormat="1" x14ac:dyDescent="0.2">
      <c r="AF688" s="932"/>
      <c r="AG688" s="932"/>
      <c r="AH688" s="932"/>
      <c r="AI688" s="932"/>
      <c r="AJ688" s="932"/>
      <c r="AK688" s="932"/>
      <c r="AL688" s="932"/>
      <c r="AM688" s="932"/>
      <c r="AN688" s="932"/>
      <c r="AP688" s="932"/>
      <c r="AQ688" s="932"/>
      <c r="AR688" s="932"/>
      <c r="AS688" s="932"/>
      <c r="AT688" s="932"/>
      <c r="AU688" s="932"/>
      <c r="AV688" s="932"/>
      <c r="AW688" s="932"/>
      <c r="AX688" s="932"/>
      <c r="BA688" s="1253"/>
      <c r="BB688" s="1253"/>
      <c r="BC688" s="1253"/>
      <c r="BE688" s="1233"/>
      <c r="BF688" s="1233"/>
      <c r="BG688" s="1233"/>
      <c r="BH688" s="1233"/>
      <c r="BI688" s="1233"/>
      <c r="BJ688" s="1233"/>
      <c r="BK688" s="1233"/>
      <c r="BL688" s="1233"/>
      <c r="BM688" s="1233"/>
      <c r="BN688" s="1233"/>
      <c r="BO688" s="1233"/>
      <c r="BP688" s="1233"/>
      <c r="BQ688" s="1233"/>
      <c r="BR688" s="1233"/>
      <c r="BS688" s="1233"/>
      <c r="BT688" s="1233"/>
      <c r="BU688" s="1233"/>
      <c r="BV688" s="1233"/>
      <c r="BW688" s="1233"/>
      <c r="BX688" s="1233"/>
      <c r="BY688" s="1233"/>
      <c r="BZ688" s="1233"/>
      <c r="CA688" s="1233"/>
      <c r="CB688" s="1233"/>
      <c r="CC688" s="1233"/>
      <c r="CD688" s="1233"/>
      <c r="CE688" s="1233"/>
      <c r="CF688" s="1233"/>
      <c r="CG688" s="1233"/>
      <c r="CH688" s="1233"/>
      <c r="CI688" s="1233"/>
      <c r="CJ688" s="1233"/>
      <c r="CK688" s="1233"/>
      <c r="CL688" s="1233"/>
      <c r="CM688" s="1233"/>
      <c r="CN688" s="1233"/>
      <c r="CO688" s="1233"/>
      <c r="CP688" s="1233"/>
      <c r="CQ688" s="1233"/>
      <c r="CR688" s="1233"/>
      <c r="CS688" s="1233"/>
      <c r="CT688" s="1233"/>
      <c r="CU688" s="1233"/>
      <c r="CV688" s="1233"/>
      <c r="CW688" s="1233"/>
      <c r="CX688" s="1233"/>
      <c r="CY688" s="1233"/>
      <c r="CZ688" s="1233"/>
      <c r="DA688" s="1233"/>
      <c r="DB688" s="1233"/>
      <c r="DC688" s="1233"/>
      <c r="DD688" s="1233"/>
      <c r="DE688" s="1233"/>
      <c r="DF688" s="1233"/>
      <c r="DG688" s="1233"/>
      <c r="DH688" s="1233"/>
      <c r="DI688" s="1233"/>
      <c r="DJ688" s="1233"/>
      <c r="DK688" s="1233"/>
      <c r="DL688" s="1233"/>
      <c r="DM688" s="1233"/>
      <c r="DN688" s="1233"/>
      <c r="DO688" s="1233"/>
      <c r="DP688" s="1233"/>
      <c r="DQ688" s="1233"/>
      <c r="DR688" s="1233"/>
      <c r="DS688" s="1233"/>
      <c r="DT688" s="1233"/>
      <c r="DU688" s="1233"/>
      <c r="DV688" s="1233"/>
      <c r="DW688" s="1233"/>
      <c r="DX688" s="1233"/>
      <c r="DY688" s="1233"/>
      <c r="DZ688" s="1233"/>
      <c r="EA688" s="1233"/>
      <c r="EB688" s="1233"/>
      <c r="EC688" s="1233"/>
      <c r="ED688" s="1233"/>
      <c r="EE688" s="1233"/>
      <c r="EF688" s="1233"/>
      <c r="EG688" s="1233"/>
      <c r="EH688" s="1253"/>
      <c r="EI688" s="1253"/>
      <c r="EJ688" s="1253"/>
      <c r="EK688" s="1253"/>
      <c r="EM688" s="1233"/>
      <c r="EN688" s="1233"/>
      <c r="EO688" s="1233"/>
      <c r="EP688" s="1233"/>
      <c r="EQ688" s="1233"/>
      <c r="ER688" s="1233"/>
      <c r="ES688" s="1233"/>
      <c r="ET688" s="1233"/>
      <c r="EU688" s="1233"/>
      <c r="EV688" s="1233"/>
      <c r="EW688" s="1233"/>
      <c r="EX688" s="1233"/>
      <c r="EY688" s="1233"/>
      <c r="EZ688" s="1233"/>
      <c r="FA688" s="1233"/>
      <c r="FB688" s="1233"/>
      <c r="FC688" s="1233"/>
      <c r="FD688" s="1233"/>
      <c r="FE688" s="1233"/>
      <c r="FF688" s="1233"/>
      <c r="FG688" s="1233"/>
      <c r="FH688" s="1233"/>
      <c r="FI688" s="1233"/>
      <c r="FJ688" s="1233"/>
      <c r="FK688" s="1233"/>
      <c r="FL688" s="1233"/>
      <c r="FM688" s="1233"/>
      <c r="FN688" s="1233"/>
      <c r="FO688" s="1233"/>
      <c r="FP688" s="1233"/>
      <c r="FQ688" s="1233"/>
      <c r="FR688" s="1233"/>
      <c r="FS688" s="1233"/>
      <c r="FT688" s="1233"/>
      <c r="FU688" s="1233"/>
      <c r="FV688" s="1233"/>
      <c r="FW688" s="1233"/>
      <c r="FX688" s="1233"/>
      <c r="FY688" s="1233"/>
      <c r="FZ688" s="1233"/>
      <c r="GA688" s="1233"/>
      <c r="GB688" s="1233"/>
      <c r="GC688" s="1233"/>
      <c r="GD688" s="1233"/>
      <c r="GE688" s="1233"/>
      <c r="GF688" s="1233"/>
      <c r="GG688" s="1233"/>
      <c r="GH688" s="1233"/>
      <c r="GI688" s="1233"/>
      <c r="GJ688" s="1233"/>
      <c r="GK688" s="1233"/>
      <c r="GL688" s="1233"/>
      <c r="GM688" s="1233"/>
      <c r="GN688" s="1233"/>
      <c r="GO688" s="1233"/>
      <c r="GP688" s="1233"/>
      <c r="GQ688" s="1233"/>
      <c r="GR688" s="1233"/>
      <c r="GS688" s="1233"/>
      <c r="GT688" s="1233"/>
      <c r="GU688" s="1233"/>
      <c r="GV688" s="1233"/>
      <c r="GW688" s="1233"/>
      <c r="GX688" s="1233"/>
      <c r="GY688" s="1233"/>
      <c r="GZ688" s="1233"/>
      <c r="HA688" s="1233"/>
      <c r="HB688" s="1233"/>
      <c r="HC688" s="1233"/>
      <c r="HD688" s="1233"/>
      <c r="HE688" s="1233"/>
      <c r="HF688" s="1233"/>
      <c r="HG688" s="1233"/>
      <c r="HH688" s="1233"/>
      <c r="HI688" s="1233"/>
      <c r="HJ688" s="1233"/>
      <c r="HK688" s="1233"/>
      <c r="HL688" s="1233"/>
      <c r="HM688" s="1233"/>
      <c r="HN688" s="1233"/>
      <c r="HO688" s="1233"/>
    </row>
    <row r="689" spans="32:223" s="325" customFormat="1" x14ac:dyDescent="0.2">
      <c r="AF689" s="932"/>
      <c r="AG689" s="932"/>
      <c r="AH689" s="932"/>
      <c r="AI689" s="932"/>
      <c r="AJ689" s="932"/>
      <c r="AK689" s="932"/>
      <c r="AL689" s="932"/>
      <c r="AM689" s="932"/>
      <c r="AN689" s="932"/>
      <c r="AP689" s="932"/>
      <c r="AQ689" s="932"/>
      <c r="AR689" s="932"/>
      <c r="AS689" s="932"/>
      <c r="AT689" s="932"/>
      <c r="AU689" s="932"/>
      <c r="AV689" s="932"/>
      <c r="AW689" s="932"/>
      <c r="AX689" s="932"/>
      <c r="BA689" s="1253"/>
      <c r="BB689" s="1253"/>
      <c r="BC689" s="1253"/>
      <c r="BE689" s="1233"/>
      <c r="BF689" s="1233"/>
      <c r="BG689" s="1233"/>
      <c r="BH689" s="1233"/>
      <c r="BI689" s="1233"/>
      <c r="BJ689" s="1233"/>
      <c r="BK689" s="1233"/>
      <c r="BL689" s="1233"/>
      <c r="BM689" s="1233"/>
      <c r="BN689" s="1233"/>
      <c r="BO689" s="1233"/>
      <c r="BP689" s="1233"/>
      <c r="BQ689" s="1233"/>
      <c r="BR689" s="1233"/>
      <c r="BS689" s="1233"/>
      <c r="BT689" s="1233"/>
      <c r="BU689" s="1233"/>
      <c r="BV689" s="1233"/>
      <c r="BW689" s="1233"/>
      <c r="BX689" s="1233"/>
      <c r="BY689" s="1233"/>
      <c r="BZ689" s="1233"/>
      <c r="CA689" s="1233"/>
      <c r="CB689" s="1233"/>
      <c r="CC689" s="1233"/>
      <c r="CD689" s="1233"/>
      <c r="CE689" s="1233"/>
      <c r="CF689" s="1233"/>
      <c r="CG689" s="1233"/>
      <c r="CH689" s="1233"/>
      <c r="CI689" s="1233"/>
      <c r="CJ689" s="1233"/>
      <c r="CK689" s="1233"/>
      <c r="CL689" s="1233"/>
      <c r="CM689" s="1233"/>
      <c r="CN689" s="1233"/>
      <c r="CO689" s="1233"/>
      <c r="CP689" s="1233"/>
      <c r="CQ689" s="1233"/>
      <c r="CR689" s="1233"/>
      <c r="CS689" s="1233"/>
      <c r="CT689" s="1233"/>
      <c r="CU689" s="1233"/>
      <c r="CV689" s="1233"/>
      <c r="CW689" s="1233"/>
      <c r="CX689" s="1233"/>
      <c r="CY689" s="1233"/>
      <c r="CZ689" s="1233"/>
      <c r="DA689" s="1233"/>
      <c r="DB689" s="1233"/>
      <c r="DC689" s="1233"/>
      <c r="DD689" s="1233"/>
      <c r="DE689" s="1233"/>
      <c r="DF689" s="1233"/>
      <c r="DG689" s="1233"/>
      <c r="DH689" s="1233"/>
      <c r="DI689" s="1233"/>
      <c r="DJ689" s="1233"/>
      <c r="DK689" s="1233"/>
      <c r="DL689" s="1233"/>
      <c r="DM689" s="1233"/>
      <c r="DN689" s="1233"/>
      <c r="DO689" s="1233"/>
      <c r="DP689" s="1233"/>
      <c r="DQ689" s="1233"/>
      <c r="DR689" s="1233"/>
      <c r="DS689" s="1233"/>
      <c r="DT689" s="1233"/>
      <c r="DU689" s="1233"/>
      <c r="DV689" s="1233"/>
      <c r="DW689" s="1233"/>
      <c r="DX689" s="1233"/>
      <c r="DY689" s="1233"/>
      <c r="DZ689" s="1233"/>
      <c r="EA689" s="1233"/>
      <c r="EB689" s="1233"/>
      <c r="EC689" s="1233"/>
      <c r="ED689" s="1233"/>
      <c r="EE689" s="1233"/>
      <c r="EF689" s="1233"/>
      <c r="EG689" s="1233"/>
      <c r="EH689" s="1253"/>
      <c r="EI689" s="1253"/>
      <c r="EJ689" s="1253"/>
      <c r="EK689" s="1253"/>
      <c r="EM689" s="1233"/>
      <c r="EN689" s="1233"/>
      <c r="EO689" s="1233"/>
      <c r="EP689" s="1233"/>
      <c r="EQ689" s="1233"/>
      <c r="ER689" s="1233"/>
      <c r="ES689" s="1233"/>
      <c r="ET689" s="1233"/>
      <c r="EU689" s="1233"/>
      <c r="EV689" s="1233"/>
      <c r="EW689" s="1233"/>
      <c r="EX689" s="1233"/>
      <c r="EY689" s="1233"/>
      <c r="EZ689" s="1233"/>
      <c r="FA689" s="1233"/>
      <c r="FB689" s="1233"/>
      <c r="FC689" s="1233"/>
      <c r="FD689" s="1233"/>
      <c r="FE689" s="1233"/>
      <c r="FF689" s="1233"/>
      <c r="FG689" s="1233"/>
      <c r="FH689" s="1233"/>
      <c r="FI689" s="1233"/>
      <c r="FJ689" s="1233"/>
      <c r="FK689" s="1233"/>
      <c r="FL689" s="1233"/>
      <c r="FM689" s="1233"/>
      <c r="FN689" s="1233"/>
      <c r="FO689" s="1233"/>
      <c r="FP689" s="1233"/>
      <c r="FQ689" s="1233"/>
      <c r="FR689" s="1233"/>
      <c r="FS689" s="1233"/>
      <c r="FT689" s="1233"/>
      <c r="FU689" s="1233"/>
      <c r="FV689" s="1233"/>
      <c r="FW689" s="1233"/>
      <c r="FX689" s="1233"/>
      <c r="FY689" s="1233"/>
      <c r="FZ689" s="1233"/>
      <c r="GA689" s="1233"/>
      <c r="GB689" s="1233"/>
      <c r="GC689" s="1233"/>
      <c r="GD689" s="1233"/>
      <c r="GE689" s="1233"/>
      <c r="GF689" s="1233"/>
      <c r="GG689" s="1233"/>
      <c r="GH689" s="1233"/>
      <c r="GI689" s="1233"/>
      <c r="GJ689" s="1233"/>
      <c r="GK689" s="1233"/>
      <c r="GL689" s="1233"/>
      <c r="GM689" s="1233"/>
      <c r="GN689" s="1233"/>
      <c r="GO689" s="1233"/>
      <c r="GP689" s="1233"/>
      <c r="GQ689" s="1233"/>
      <c r="GR689" s="1233"/>
      <c r="GS689" s="1233"/>
      <c r="GT689" s="1233"/>
      <c r="GU689" s="1233"/>
      <c r="GV689" s="1233"/>
      <c r="GW689" s="1233"/>
      <c r="GX689" s="1233"/>
      <c r="GY689" s="1233"/>
      <c r="GZ689" s="1233"/>
      <c r="HA689" s="1233"/>
      <c r="HB689" s="1233"/>
      <c r="HC689" s="1233"/>
      <c r="HD689" s="1233"/>
      <c r="HE689" s="1233"/>
      <c r="HF689" s="1233"/>
      <c r="HG689" s="1233"/>
      <c r="HH689" s="1233"/>
      <c r="HI689" s="1233"/>
      <c r="HJ689" s="1233"/>
      <c r="HK689" s="1233"/>
      <c r="HL689" s="1233"/>
      <c r="HM689" s="1233"/>
      <c r="HN689" s="1233"/>
      <c r="HO689" s="1233"/>
    </row>
    <row r="690" spans="32:223" s="325" customFormat="1" x14ac:dyDescent="0.2">
      <c r="AF690" s="932"/>
      <c r="AG690" s="932"/>
      <c r="AH690" s="932"/>
      <c r="AI690" s="932"/>
      <c r="AJ690" s="932"/>
      <c r="AK690" s="932"/>
      <c r="AL690" s="932"/>
      <c r="AM690" s="932"/>
      <c r="AN690" s="932"/>
      <c r="AP690" s="932"/>
      <c r="AQ690" s="932"/>
      <c r="AR690" s="932"/>
      <c r="AS690" s="932"/>
      <c r="AT690" s="932"/>
      <c r="AU690" s="932"/>
      <c r="AV690" s="932"/>
      <c r="AW690" s="932"/>
      <c r="AX690" s="932"/>
      <c r="BA690" s="1253"/>
      <c r="BB690" s="1253"/>
      <c r="BC690" s="1253"/>
      <c r="BE690" s="1233"/>
      <c r="BF690" s="1233"/>
      <c r="BG690" s="1233"/>
      <c r="BH690" s="1233"/>
      <c r="BI690" s="1233"/>
      <c r="BJ690" s="1233"/>
      <c r="BK690" s="1233"/>
      <c r="BL690" s="1233"/>
      <c r="BM690" s="1233"/>
      <c r="BN690" s="1233"/>
      <c r="BO690" s="1233"/>
      <c r="BP690" s="1233"/>
      <c r="BQ690" s="1233"/>
      <c r="BR690" s="1233"/>
      <c r="BS690" s="1233"/>
      <c r="BT690" s="1233"/>
      <c r="BU690" s="1233"/>
      <c r="BV690" s="1233"/>
      <c r="BW690" s="1233"/>
      <c r="BX690" s="1233"/>
      <c r="BY690" s="1233"/>
      <c r="BZ690" s="1233"/>
      <c r="CA690" s="1233"/>
      <c r="CB690" s="1233"/>
      <c r="CC690" s="1233"/>
      <c r="CD690" s="1233"/>
      <c r="CE690" s="1233"/>
      <c r="CF690" s="1233"/>
      <c r="CG690" s="1233"/>
      <c r="CH690" s="1233"/>
      <c r="CI690" s="1233"/>
      <c r="CJ690" s="1233"/>
      <c r="CK690" s="1233"/>
      <c r="CL690" s="1233"/>
      <c r="CM690" s="1233"/>
      <c r="CN690" s="1233"/>
      <c r="CO690" s="1233"/>
      <c r="CP690" s="1233"/>
      <c r="CQ690" s="1233"/>
      <c r="CR690" s="1233"/>
      <c r="CS690" s="1233"/>
      <c r="CT690" s="1233"/>
      <c r="CU690" s="1233"/>
      <c r="CV690" s="1233"/>
      <c r="CW690" s="1233"/>
      <c r="CX690" s="1233"/>
      <c r="CY690" s="1233"/>
      <c r="CZ690" s="1233"/>
      <c r="DA690" s="1233"/>
      <c r="DB690" s="1233"/>
      <c r="DC690" s="1233"/>
      <c r="DD690" s="1233"/>
      <c r="DE690" s="1233"/>
      <c r="DF690" s="1233"/>
      <c r="DG690" s="1233"/>
      <c r="DH690" s="1233"/>
      <c r="DI690" s="1233"/>
      <c r="DJ690" s="1233"/>
      <c r="DK690" s="1233"/>
      <c r="DL690" s="1233"/>
      <c r="DM690" s="1233"/>
      <c r="DN690" s="1233"/>
      <c r="DO690" s="1233"/>
      <c r="DP690" s="1233"/>
      <c r="DQ690" s="1233"/>
      <c r="DR690" s="1233"/>
      <c r="DS690" s="1233"/>
      <c r="DT690" s="1233"/>
      <c r="DU690" s="1233"/>
      <c r="DV690" s="1233"/>
      <c r="DW690" s="1233"/>
      <c r="DX690" s="1233"/>
      <c r="DY690" s="1233"/>
      <c r="DZ690" s="1233"/>
      <c r="EA690" s="1233"/>
      <c r="EB690" s="1233"/>
      <c r="EC690" s="1233"/>
      <c r="ED690" s="1233"/>
      <c r="EE690" s="1233"/>
      <c r="EF690" s="1233"/>
      <c r="EG690" s="1233"/>
      <c r="EH690" s="1253"/>
      <c r="EI690" s="1253"/>
      <c r="EJ690" s="1253"/>
      <c r="EK690" s="1253"/>
      <c r="EM690" s="1233"/>
      <c r="EN690" s="1233"/>
      <c r="EO690" s="1233"/>
      <c r="EP690" s="1233"/>
      <c r="EQ690" s="1233"/>
      <c r="ER690" s="1233"/>
      <c r="ES690" s="1233"/>
      <c r="ET690" s="1233"/>
      <c r="EU690" s="1233"/>
      <c r="EV690" s="1233"/>
      <c r="EW690" s="1233"/>
      <c r="EX690" s="1233"/>
      <c r="EY690" s="1233"/>
      <c r="EZ690" s="1233"/>
      <c r="FA690" s="1233"/>
      <c r="FB690" s="1233"/>
      <c r="FC690" s="1233"/>
      <c r="FD690" s="1233"/>
      <c r="FE690" s="1233"/>
      <c r="FF690" s="1233"/>
      <c r="FG690" s="1233"/>
      <c r="FH690" s="1233"/>
      <c r="FI690" s="1233"/>
      <c r="FJ690" s="1233"/>
      <c r="FK690" s="1233"/>
      <c r="FL690" s="1233"/>
      <c r="FM690" s="1233"/>
      <c r="FN690" s="1233"/>
      <c r="FO690" s="1233"/>
      <c r="FP690" s="1233"/>
      <c r="FQ690" s="1233"/>
      <c r="FR690" s="1233"/>
      <c r="FS690" s="1233"/>
      <c r="FT690" s="1233"/>
      <c r="FU690" s="1233"/>
      <c r="FV690" s="1233"/>
      <c r="FW690" s="1233"/>
      <c r="FX690" s="1233"/>
      <c r="FY690" s="1233"/>
      <c r="FZ690" s="1233"/>
      <c r="GA690" s="1233"/>
      <c r="GB690" s="1233"/>
      <c r="GC690" s="1233"/>
      <c r="GD690" s="1233"/>
      <c r="GE690" s="1233"/>
      <c r="GF690" s="1233"/>
      <c r="GG690" s="1233"/>
      <c r="GH690" s="1233"/>
      <c r="GI690" s="1233"/>
      <c r="GJ690" s="1233"/>
      <c r="GK690" s="1233"/>
      <c r="GL690" s="1233"/>
      <c r="GM690" s="1233"/>
      <c r="GN690" s="1233"/>
      <c r="GO690" s="1233"/>
      <c r="GP690" s="1233"/>
      <c r="GQ690" s="1233"/>
      <c r="GR690" s="1233"/>
      <c r="GS690" s="1233"/>
      <c r="GT690" s="1233"/>
      <c r="GU690" s="1233"/>
      <c r="GV690" s="1233"/>
      <c r="GW690" s="1233"/>
      <c r="GX690" s="1233"/>
      <c r="GY690" s="1233"/>
      <c r="GZ690" s="1233"/>
      <c r="HA690" s="1233"/>
      <c r="HB690" s="1233"/>
      <c r="HC690" s="1233"/>
      <c r="HD690" s="1233"/>
      <c r="HE690" s="1233"/>
      <c r="HF690" s="1233"/>
      <c r="HG690" s="1233"/>
      <c r="HH690" s="1233"/>
      <c r="HI690" s="1233"/>
      <c r="HJ690" s="1233"/>
      <c r="HK690" s="1233"/>
      <c r="HL690" s="1233"/>
      <c r="HM690" s="1233"/>
      <c r="HN690" s="1233"/>
      <c r="HO690" s="1233"/>
    </row>
    <row r="691" spans="32:223" s="325" customFormat="1" x14ac:dyDescent="0.2">
      <c r="AF691" s="932"/>
      <c r="AG691" s="932"/>
      <c r="AH691" s="932"/>
      <c r="AI691" s="932"/>
      <c r="AJ691" s="932"/>
      <c r="AK691" s="932"/>
      <c r="AL691" s="932"/>
      <c r="AM691" s="932"/>
      <c r="AN691" s="932"/>
      <c r="AP691" s="932"/>
      <c r="AQ691" s="932"/>
      <c r="AR691" s="932"/>
      <c r="AS691" s="932"/>
      <c r="AT691" s="932"/>
      <c r="AU691" s="932"/>
      <c r="AV691" s="932"/>
      <c r="AW691" s="932"/>
      <c r="AX691" s="932"/>
      <c r="BA691" s="1253"/>
      <c r="BB691" s="1253"/>
      <c r="BC691" s="1253"/>
      <c r="BE691" s="1233"/>
      <c r="BF691" s="1233"/>
      <c r="BG691" s="1233"/>
      <c r="BH691" s="1233"/>
      <c r="BI691" s="1233"/>
      <c r="BJ691" s="1233"/>
      <c r="BK691" s="1233"/>
      <c r="BL691" s="1233"/>
      <c r="BM691" s="1233"/>
      <c r="BN691" s="1233"/>
      <c r="BO691" s="1233"/>
      <c r="BP691" s="1233"/>
      <c r="BQ691" s="1233"/>
      <c r="BR691" s="1233"/>
      <c r="BS691" s="1233"/>
      <c r="BT691" s="1233"/>
      <c r="BU691" s="1233"/>
      <c r="BV691" s="1233"/>
      <c r="BW691" s="1233"/>
      <c r="BX691" s="1233"/>
      <c r="BY691" s="1233"/>
      <c r="BZ691" s="1233"/>
      <c r="CA691" s="1233"/>
      <c r="CB691" s="1233"/>
      <c r="CC691" s="1233"/>
      <c r="CD691" s="1233"/>
      <c r="CE691" s="1233"/>
      <c r="CF691" s="1233"/>
      <c r="CG691" s="1233"/>
      <c r="CH691" s="1233"/>
      <c r="CI691" s="1233"/>
      <c r="CJ691" s="1233"/>
      <c r="CK691" s="1233"/>
      <c r="CL691" s="1233"/>
      <c r="CM691" s="1233"/>
      <c r="CN691" s="1233"/>
      <c r="CO691" s="1233"/>
      <c r="CP691" s="1233"/>
      <c r="CQ691" s="1233"/>
      <c r="CR691" s="1233"/>
      <c r="CS691" s="1233"/>
      <c r="CT691" s="1233"/>
      <c r="CU691" s="1233"/>
      <c r="CV691" s="1233"/>
      <c r="CW691" s="1233"/>
      <c r="CX691" s="1233"/>
      <c r="CY691" s="1233"/>
      <c r="CZ691" s="1233"/>
      <c r="DA691" s="1233"/>
      <c r="DB691" s="1233"/>
      <c r="DC691" s="1233"/>
      <c r="DD691" s="1233"/>
      <c r="DE691" s="1233"/>
      <c r="DF691" s="1233"/>
      <c r="DG691" s="1233"/>
      <c r="DH691" s="1233"/>
      <c r="DI691" s="1233"/>
      <c r="DJ691" s="1233"/>
      <c r="DK691" s="1233"/>
      <c r="DL691" s="1233"/>
      <c r="DM691" s="1233"/>
      <c r="DN691" s="1233"/>
      <c r="DO691" s="1233"/>
      <c r="DP691" s="1233"/>
      <c r="DQ691" s="1233"/>
      <c r="DR691" s="1233"/>
      <c r="DS691" s="1233"/>
      <c r="DT691" s="1233"/>
      <c r="DU691" s="1233"/>
      <c r="DV691" s="1233"/>
      <c r="DW691" s="1233"/>
      <c r="DX691" s="1233"/>
      <c r="DY691" s="1233"/>
      <c r="DZ691" s="1233"/>
      <c r="EA691" s="1233"/>
      <c r="EB691" s="1233"/>
      <c r="EC691" s="1233"/>
      <c r="ED691" s="1233"/>
      <c r="EE691" s="1233"/>
      <c r="EF691" s="1233"/>
      <c r="EG691" s="1233"/>
      <c r="EH691" s="1253"/>
      <c r="EI691" s="1253"/>
      <c r="EJ691" s="1253"/>
      <c r="EK691" s="1253"/>
      <c r="EM691" s="1233"/>
      <c r="EN691" s="1233"/>
      <c r="EO691" s="1233"/>
      <c r="EP691" s="1233"/>
      <c r="EQ691" s="1233"/>
      <c r="ER691" s="1233"/>
      <c r="ES691" s="1233"/>
      <c r="ET691" s="1233"/>
      <c r="EU691" s="1233"/>
      <c r="EV691" s="1233"/>
      <c r="EW691" s="1233"/>
      <c r="EX691" s="1233"/>
      <c r="EY691" s="1233"/>
      <c r="EZ691" s="1233"/>
      <c r="FA691" s="1233"/>
      <c r="FB691" s="1233"/>
      <c r="FC691" s="1233"/>
      <c r="FD691" s="1233"/>
      <c r="FE691" s="1233"/>
      <c r="FF691" s="1233"/>
      <c r="FG691" s="1233"/>
      <c r="FH691" s="1233"/>
      <c r="FI691" s="1233"/>
      <c r="FJ691" s="1233"/>
      <c r="FK691" s="1233"/>
      <c r="FL691" s="1233"/>
      <c r="FM691" s="1233"/>
      <c r="FN691" s="1233"/>
      <c r="FO691" s="1233"/>
      <c r="FP691" s="1233"/>
      <c r="FQ691" s="1233"/>
      <c r="FR691" s="1233"/>
      <c r="FS691" s="1233"/>
      <c r="FT691" s="1233"/>
      <c r="FU691" s="1233"/>
      <c r="FV691" s="1233"/>
      <c r="FW691" s="1233"/>
      <c r="FX691" s="1233"/>
      <c r="FY691" s="1233"/>
      <c r="FZ691" s="1233"/>
      <c r="GA691" s="1233"/>
      <c r="GB691" s="1233"/>
      <c r="GC691" s="1233"/>
      <c r="GD691" s="1233"/>
      <c r="GE691" s="1233"/>
      <c r="GF691" s="1233"/>
      <c r="GG691" s="1233"/>
      <c r="GH691" s="1233"/>
      <c r="GI691" s="1233"/>
      <c r="GJ691" s="1233"/>
      <c r="GK691" s="1233"/>
      <c r="GL691" s="1233"/>
      <c r="GM691" s="1233"/>
      <c r="GN691" s="1233"/>
      <c r="GO691" s="1233"/>
      <c r="GP691" s="1233"/>
      <c r="GQ691" s="1233"/>
      <c r="GR691" s="1233"/>
      <c r="GS691" s="1233"/>
      <c r="GT691" s="1233"/>
      <c r="GU691" s="1233"/>
      <c r="GV691" s="1233"/>
      <c r="GW691" s="1233"/>
      <c r="GX691" s="1233"/>
      <c r="GY691" s="1233"/>
      <c r="GZ691" s="1233"/>
      <c r="HA691" s="1233"/>
      <c r="HB691" s="1233"/>
      <c r="HC691" s="1233"/>
      <c r="HD691" s="1233"/>
      <c r="HE691" s="1233"/>
      <c r="HF691" s="1233"/>
      <c r="HG691" s="1233"/>
      <c r="HH691" s="1233"/>
      <c r="HI691" s="1233"/>
      <c r="HJ691" s="1233"/>
      <c r="HK691" s="1233"/>
      <c r="HL691" s="1233"/>
      <c r="HM691" s="1233"/>
      <c r="HN691" s="1233"/>
      <c r="HO691" s="1233"/>
    </row>
    <row r="692" spans="32:223" s="325" customFormat="1" x14ac:dyDescent="0.2">
      <c r="AF692" s="932"/>
      <c r="AG692" s="932"/>
      <c r="AH692" s="932"/>
      <c r="AI692" s="932"/>
      <c r="AJ692" s="932"/>
      <c r="AK692" s="932"/>
      <c r="AL692" s="932"/>
      <c r="AM692" s="932"/>
      <c r="AN692" s="932"/>
      <c r="AP692" s="932"/>
      <c r="AQ692" s="932"/>
      <c r="AR692" s="932"/>
      <c r="AS692" s="932"/>
      <c r="AT692" s="932"/>
      <c r="AU692" s="932"/>
      <c r="AV692" s="932"/>
      <c r="AW692" s="932"/>
      <c r="AX692" s="932"/>
      <c r="BA692" s="1253"/>
      <c r="BB692" s="1253"/>
      <c r="BC692" s="1253"/>
      <c r="BE692" s="1233"/>
      <c r="BF692" s="1233"/>
      <c r="BG692" s="1233"/>
      <c r="BH692" s="1233"/>
      <c r="BI692" s="1233"/>
      <c r="BJ692" s="1233"/>
      <c r="BK692" s="1233"/>
      <c r="BL692" s="1233"/>
      <c r="BM692" s="1233"/>
      <c r="BN692" s="1233"/>
      <c r="BO692" s="1233"/>
      <c r="BP692" s="1233"/>
      <c r="BQ692" s="1233"/>
      <c r="BR692" s="1233"/>
      <c r="BS692" s="1233"/>
      <c r="BT692" s="1233"/>
      <c r="BU692" s="1233"/>
      <c r="BV692" s="1233"/>
      <c r="BW692" s="1233"/>
      <c r="BX692" s="1233"/>
      <c r="BY692" s="1233"/>
      <c r="BZ692" s="1233"/>
      <c r="CA692" s="1233"/>
      <c r="CB692" s="1233"/>
      <c r="CC692" s="1233"/>
      <c r="CD692" s="1233"/>
      <c r="CE692" s="1233"/>
      <c r="CF692" s="1233"/>
      <c r="CG692" s="1233"/>
      <c r="CH692" s="1233"/>
      <c r="CI692" s="1233"/>
      <c r="CJ692" s="1233"/>
      <c r="CK692" s="1233"/>
      <c r="CL692" s="1233"/>
      <c r="CM692" s="1233"/>
      <c r="CN692" s="1233"/>
      <c r="CO692" s="1233"/>
      <c r="CP692" s="1233"/>
      <c r="CQ692" s="1233"/>
      <c r="CR692" s="1233"/>
      <c r="CS692" s="1233"/>
      <c r="CT692" s="1233"/>
      <c r="CU692" s="1233"/>
      <c r="CV692" s="1233"/>
      <c r="CW692" s="1233"/>
      <c r="CX692" s="1233"/>
      <c r="CY692" s="1233"/>
      <c r="CZ692" s="1233"/>
      <c r="DA692" s="1233"/>
      <c r="DB692" s="1233"/>
      <c r="DC692" s="1233"/>
      <c r="DD692" s="1233"/>
      <c r="DE692" s="1233"/>
      <c r="DF692" s="1233"/>
      <c r="DG692" s="1233"/>
      <c r="DH692" s="1233"/>
      <c r="DI692" s="1233"/>
      <c r="DJ692" s="1233"/>
      <c r="DK692" s="1233"/>
      <c r="DL692" s="1233"/>
      <c r="DM692" s="1233"/>
      <c r="DN692" s="1233"/>
      <c r="DO692" s="1233"/>
      <c r="DP692" s="1233"/>
      <c r="DQ692" s="1233"/>
      <c r="DR692" s="1233"/>
      <c r="DS692" s="1233"/>
      <c r="DT692" s="1233"/>
      <c r="DU692" s="1233"/>
      <c r="DV692" s="1233"/>
      <c r="DW692" s="1233"/>
      <c r="DX692" s="1233"/>
      <c r="DY692" s="1233"/>
      <c r="DZ692" s="1233"/>
      <c r="EA692" s="1233"/>
      <c r="EB692" s="1233"/>
      <c r="EC692" s="1233"/>
      <c r="ED692" s="1233"/>
      <c r="EE692" s="1233"/>
      <c r="EF692" s="1233"/>
      <c r="EG692" s="1233"/>
      <c r="EH692" s="1253"/>
      <c r="EI692" s="1253"/>
      <c r="EJ692" s="1253"/>
      <c r="EK692" s="1253"/>
      <c r="EM692" s="1233"/>
      <c r="EN692" s="1233"/>
      <c r="EO692" s="1233"/>
      <c r="EP692" s="1233"/>
      <c r="EQ692" s="1233"/>
      <c r="ER692" s="1233"/>
      <c r="ES692" s="1233"/>
      <c r="ET692" s="1233"/>
      <c r="EU692" s="1233"/>
      <c r="EV692" s="1233"/>
      <c r="EW692" s="1233"/>
      <c r="EX692" s="1233"/>
      <c r="EY692" s="1233"/>
      <c r="EZ692" s="1233"/>
      <c r="FA692" s="1233"/>
      <c r="FB692" s="1233"/>
      <c r="FC692" s="1233"/>
      <c r="FD692" s="1233"/>
      <c r="FE692" s="1233"/>
      <c r="FF692" s="1233"/>
      <c r="FG692" s="1233"/>
      <c r="FH692" s="1233"/>
      <c r="FI692" s="1233"/>
      <c r="FJ692" s="1233"/>
      <c r="FK692" s="1233"/>
      <c r="FL692" s="1233"/>
      <c r="FM692" s="1233"/>
      <c r="FN692" s="1233"/>
      <c r="FO692" s="1233"/>
      <c r="FP692" s="1233"/>
      <c r="FQ692" s="1233"/>
      <c r="FR692" s="1233"/>
      <c r="FS692" s="1233"/>
      <c r="FT692" s="1233"/>
      <c r="FU692" s="1233"/>
      <c r="FV692" s="1233"/>
      <c r="FW692" s="1233"/>
      <c r="FX692" s="1233"/>
      <c r="FY692" s="1233"/>
      <c r="FZ692" s="1233"/>
      <c r="GA692" s="1233"/>
      <c r="GB692" s="1233"/>
      <c r="GC692" s="1233"/>
      <c r="GD692" s="1233"/>
      <c r="GE692" s="1233"/>
      <c r="GF692" s="1233"/>
      <c r="GG692" s="1233"/>
      <c r="GH692" s="1233"/>
      <c r="GI692" s="1233"/>
      <c r="GJ692" s="1233"/>
      <c r="GK692" s="1233"/>
      <c r="GL692" s="1233"/>
      <c r="GM692" s="1233"/>
      <c r="GN692" s="1233"/>
      <c r="GO692" s="1233"/>
      <c r="GP692" s="1233"/>
      <c r="GQ692" s="1233"/>
      <c r="GR692" s="1233"/>
      <c r="GS692" s="1233"/>
      <c r="GT692" s="1233"/>
      <c r="GU692" s="1233"/>
      <c r="GV692" s="1233"/>
      <c r="GW692" s="1233"/>
      <c r="GX692" s="1233"/>
      <c r="GY692" s="1233"/>
      <c r="GZ692" s="1233"/>
      <c r="HA692" s="1233"/>
      <c r="HB692" s="1233"/>
      <c r="HC692" s="1233"/>
      <c r="HD692" s="1233"/>
      <c r="HE692" s="1233"/>
      <c r="HF692" s="1233"/>
      <c r="HG692" s="1233"/>
      <c r="HH692" s="1233"/>
      <c r="HI692" s="1233"/>
      <c r="HJ692" s="1233"/>
      <c r="HK692" s="1233"/>
      <c r="HL692" s="1233"/>
      <c r="HM692" s="1233"/>
      <c r="HN692" s="1233"/>
      <c r="HO692" s="1233"/>
    </row>
    <row r="693" spans="32:223" s="325" customFormat="1" x14ac:dyDescent="0.2">
      <c r="AF693" s="932"/>
      <c r="AG693" s="932"/>
      <c r="AH693" s="932"/>
      <c r="AI693" s="932"/>
      <c r="AJ693" s="932"/>
      <c r="AK693" s="932"/>
      <c r="AL693" s="932"/>
      <c r="AM693" s="932"/>
      <c r="AN693" s="932"/>
      <c r="AP693" s="932"/>
      <c r="AQ693" s="932"/>
      <c r="AR693" s="932"/>
      <c r="AS693" s="932"/>
      <c r="AT693" s="932"/>
      <c r="AU693" s="932"/>
      <c r="AV693" s="932"/>
      <c r="AW693" s="932"/>
      <c r="AX693" s="932"/>
      <c r="BA693" s="1253"/>
      <c r="BB693" s="1253"/>
      <c r="BC693" s="1253"/>
      <c r="BE693" s="1233"/>
      <c r="BF693" s="1233"/>
      <c r="BG693" s="1233"/>
      <c r="BH693" s="1233"/>
      <c r="BI693" s="1233"/>
      <c r="BJ693" s="1233"/>
      <c r="BK693" s="1233"/>
      <c r="BL693" s="1233"/>
      <c r="BM693" s="1233"/>
      <c r="BN693" s="1233"/>
      <c r="BO693" s="1233"/>
      <c r="BP693" s="1233"/>
      <c r="BQ693" s="1233"/>
      <c r="BR693" s="1233"/>
      <c r="BS693" s="1233"/>
      <c r="BT693" s="1233"/>
      <c r="BU693" s="1233"/>
      <c r="BV693" s="1233"/>
      <c r="BW693" s="1233"/>
      <c r="BX693" s="1233"/>
      <c r="BY693" s="1233"/>
      <c r="BZ693" s="1233"/>
      <c r="CA693" s="1233"/>
      <c r="CB693" s="1233"/>
      <c r="CC693" s="1233"/>
      <c r="CD693" s="1233"/>
      <c r="CE693" s="1233"/>
      <c r="CF693" s="1233"/>
      <c r="CG693" s="1233"/>
      <c r="CH693" s="1233"/>
      <c r="CI693" s="1233"/>
      <c r="CJ693" s="1233"/>
      <c r="CK693" s="1233"/>
      <c r="CL693" s="1233"/>
      <c r="CM693" s="1233"/>
      <c r="CN693" s="1233"/>
      <c r="CO693" s="1233"/>
      <c r="CP693" s="1233"/>
      <c r="CQ693" s="1233"/>
      <c r="CR693" s="1233"/>
      <c r="CS693" s="1233"/>
      <c r="CT693" s="1233"/>
      <c r="CU693" s="1233"/>
      <c r="CV693" s="1233"/>
      <c r="CW693" s="1233"/>
      <c r="CX693" s="1233"/>
      <c r="CY693" s="1233"/>
      <c r="CZ693" s="1233"/>
      <c r="DA693" s="1233"/>
      <c r="DB693" s="1233"/>
      <c r="DC693" s="1233"/>
      <c r="DD693" s="1233"/>
      <c r="DE693" s="1233"/>
      <c r="DF693" s="1233"/>
      <c r="DG693" s="1233"/>
      <c r="DH693" s="1233"/>
      <c r="DI693" s="1233"/>
      <c r="DJ693" s="1233"/>
      <c r="DK693" s="1233"/>
      <c r="DL693" s="1233"/>
      <c r="DM693" s="1233"/>
      <c r="DN693" s="1233"/>
      <c r="DO693" s="1233"/>
      <c r="DP693" s="1233"/>
      <c r="DQ693" s="1233"/>
      <c r="DR693" s="1233"/>
      <c r="DS693" s="1233"/>
      <c r="DT693" s="1233"/>
      <c r="DU693" s="1233"/>
      <c r="DV693" s="1233"/>
      <c r="DW693" s="1233"/>
      <c r="DX693" s="1233"/>
      <c r="DY693" s="1233"/>
      <c r="DZ693" s="1233"/>
      <c r="EA693" s="1233"/>
      <c r="EB693" s="1233"/>
      <c r="EC693" s="1233"/>
      <c r="ED693" s="1233"/>
      <c r="EE693" s="1233"/>
      <c r="EF693" s="1233"/>
      <c r="EG693" s="1233"/>
      <c r="EH693" s="1253"/>
      <c r="EI693" s="1253"/>
      <c r="EJ693" s="1253"/>
      <c r="EK693" s="1253"/>
      <c r="EM693" s="1233"/>
      <c r="EN693" s="1233"/>
      <c r="EO693" s="1233"/>
      <c r="EP693" s="1233"/>
      <c r="EQ693" s="1233"/>
      <c r="ER693" s="1233"/>
      <c r="ES693" s="1233"/>
      <c r="ET693" s="1233"/>
      <c r="EU693" s="1233"/>
      <c r="EV693" s="1233"/>
      <c r="EW693" s="1233"/>
      <c r="EX693" s="1233"/>
      <c r="EY693" s="1233"/>
      <c r="EZ693" s="1233"/>
      <c r="FA693" s="1233"/>
      <c r="FB693" s="1233"/>
      <c r="FC693" s="1233"/>
      <c r="FD693" s="1233"/>
      <c r="FE693" s="1233"/>
      <c r="FF693" s="1233"/>
      <c r="FG693" s="1233"/>
      <c r="FH693" s="1233"/>
      <c r="FI693" s="1233"/>
      <c r="FJ693" s="1233"/>
      <c r="FK693" s="1233"/>
      <c r="FL693" s="1233"/>
      <c r="FM693" s="1233"/>
      <c r="FN693" s="1233"/>
      <c r="FO693" s="1233"/>
      <c r="FP693" s="1233"/>
      <c r="FQ693" s="1233"/>
      <c r="FR693" s="1233"/>
      <c r="FS693" s="1233"/>
      <c r="FT693" s="1233"/>
      <c r="FU693" s="1233"/>
      <c r="FV693" s="1233"/>
      <c r="FW693" s="1233"/>
      <c r="FX693" s="1233"/>
      <c r="FY693" s="1233"/>
      <c r="FZ693" s="1233"/>
      <c r="GA693" s="1233"/>
      <c r="GB693" s="1233"/>
      <c r="GC693" s="1233"/>
      <c r="GD693" s="1233"/>
      <c r="GE693" s="1233"/>
      <c r="GF693" s="1233"/>
      <c r="GG693" s="1233"/>
      <c r="GH693" s="1233"/>
      <c r="GI693" s="1233"/>
      <c r="GJ693" s="1233"/>
      <c r="GK693" s="1233"/>
      <c r="GL693" s="1233"/>
      <c r="GM693" s="1233"/>
      <c r="GN693" s="1233"/>
      <c r="GO693" s="1233"/>
      <c r="GP693" s="1233"/>
      <c r="GQ693" s="1233"/>
      <c r="GR693" s="1233"/>
      <c r="GS693" s="1233"/>
      <c r="GT693" s="1233"/>
      <c r="GU693" s="1233"/>
      <c r="GV693" s="1233"/>
      <c r="GW693" s="1233"/>
      <c r="GX693" s="1233"/>
      <c r="GY693" s="1233"/>
      <c r="GZ693" s="1233"/>
      <c r="HA693" s="1233"/>
      <c r="HB693" s="1233"/>
      <c r="HC693" s="1233"/>
      <c r="HD693" s="1233"/>
      <c r="HE693" s="1233"/>
      <c r="HF693" s="1233"/>
      <c r="HG693" s="1233"/>
      <c r="HH693" s="1233"/>
      <c r="HI693" s="1233"/>
      <c r="HJ693" s="1233"/>
      <c r="HK693" s="1233"/>
      <c r="HL693" s="1233"/>
      <c r="HM693" s="1233"/>
      <c r="HN693" s="1233"/>
      <c r="HO693" s="1233"/>
    </row>
    <row r="694" spans="32:223" s="325" customFormat="1" x14ac:dyDescent="0.2">
      <c r="AF694" s="932"/>
      <c r="AG694" s="932"/>
      <c r="AH694" s="932"/>
      <c r="AI694" s="932"/>
      <c r="AJ694" s="932"/>
      <c r="AK694" s="932"/>
      <c r="AL694" s="932"/>
      <c r="AM694" s="932"/>
      <c r="AN694" s="932"/>
      <c r="AP694" s="932"/>
      <c r="AQ694" s="932"/>
      <c r="AR694" s="932"/>
      <c r="AS694" s="932"/>
      <c r="AT694" s="932"/>
      <c r="AU694" s="932"/>
      <c r="AV694" s="932"/>
      <c r="AW694" s="932"/>
      <c r="AX694" s="932"/>
      <c r="BA694" s="1253"/>
      <c r="BB694" s="1253"/>
      <c r="BC694" s="1253"/>
      <c r="BE694" s="1233"/>
      <c r="BF694" s="1233"/>
      <c r="BG694" s="1233"/>
      <c r="BH694" s="1233"/>
      <c r="BI694" s="1233"/>
      <c r="BJ694" s="1233"/>
      <c r="BK694" s="1233"/>
      <c r="BL694" s="1233"/>
      <c r="BM694" s="1233"/>
      <c r="BN694" s="1233"/>
      <c r="BO694" s="1233"/>
      <c r="BP694" s="1233"/>
      <c r="BQ694" s="1233"/>
      <c r="BR694" s="1233"/>
      <c r="BS694" s="1233"/>
      <c r="BT694" s="1233"/>
      <c r="BU694" s="1233"/>
      <c r="BV694" s="1233"/>
      <c r="BW694" s="1233"/>
      <c r="BX694" s="1233"/>
      <c r="BY694" s="1233"/>
      <c r="BZ694" s="1233"/>
      <c r="CA694" s="1233"/>
      <c r="CB694" s="1233"/>
      <c r="CC694" s="1233"/>
      <c r="CD694" s="1233"/>
      <c r="CE694" s="1233"/>
      <c r="CF694" s="1233"/>
      <c r="CG694" s="1233"/>
      <c r="CH694" s="1233"/>
      <c r="CI694" s="1233"/>
      <c r="CJ694" s="1233"/>
      <c r="CK694" s="1233"/>
      <c r="CL694" s="1233"/>
      <c r="CM694" s="1233"/>
      <c r="CN694" s="1233"/>
      <c r="CO694" s="1233"/>
      <c r="CP694" s="1233"/>
      <c r="CQ694" s="1233"/>
      <c r="CR694" s="1233"/>
      <c r="CS694" s="1233"/>
      <c r="CT694" s="1233"/>
      <c r="CU694" s="1233"/>
      <c r="CV694" s="1233"/>
      <c r="CW694" s="1233"/>
      <c r="CX694" s="1233"/>
      <c r="CY694" s="1233"/>
      <c r="CZ694" s="1233"/>
      <c r="DA694" s="1233"/>
      <c r="DB694" s="1233"/>
      <c r="DC694" s="1233"/>
      <c r="DD694" s="1233"/>
      <c r="DE694" s="1233"/>
      <c r="DF694" s="1233"/>
      <c r="DG694" s="1233"/>
      <c r="DH694" s="1233"/>
      <c r="DI694" s="1233"/>
      <c r="DJ694" s="1233"/>
      <c r="DK694" s="1233"/>
      <c r="DL694" s="1233"/>
      <c r="DM694" s="1233"/>
      <c r="DN694" s="1233"/>
      <c r="DO694" s="1233"/>
      <c r="DP694" s="1233"/>
      <c r="DQ694" s="1233"/>
      <c r="DR694" s="1233"/>
      <c r="DS694" s="1233"/>
      <c r="DT694" s="1233"/>
      <c r="DU694" s="1233"/>
      <c r="DV694" s="1233"/>
      <c r="DW694" s="1233"/>
      <c r="DX694" s="1233"/>
      <c r="DY694" s="1233"/>
      <c r="DZ694" s="1233"/>
      <c r="EA694" s="1233"/>
      <c r="EB694" s="1233"/>
      <c r="EC694" s="1233"/>
      <c r="ED694" s="1233"/>
      <c r="EE694" s="1233"/>
      <c r="EF694" s="1233"/>
      <c r="EG694" s="1233"/>
      <c r="EH694" s="1253"/>
      <c r="EI694" s="1253"/>
      <c r="EJ694" s="1253"/>
      <c r="EK694" s="1253"/>
      <c r="EM694" s="1233"/>
      <c r="EN694" s="1233"/>
      <c r="EO694" s="1233"/>
      <c r="EP694" s="1233"/>
      <c r="EQ694" s="1233"/>
      <c r="ER694" s="1233"/>
      <c r="ES694" s="1233"/>
      <c r="ET694" s="1233"/>
      <c r="EU694" s="1233"/>
      <c r="EV694" s="1233"/>
      <c r="EW694" s="1233"/>
      <c r="EX694" s="1233"/>
      <c r="EY694" s="1233"/>
      <c r="EZ694" s="1233"/>
      <c r="FA694" s="1233"/>
      <c r="FB694" s="1233"/>
      <c r="FC694" s="1233"/>
      <c r="FD694" s="1233"/>
      <c r="FE694" s="1233"/>
      <c r="FF694" s="1233"/>
      <c r="FG694" s="1233"/>
      <c r="FH694" s="1233"/>
      <c r="FI694" s="1233"/>
      <c r="FJ694" s="1233"/>
      <c r="FK694" s="1233"/>
      <c r="FL694" s="1233"/>
      <c r="FM694" s="1233"/>
      <c r="FN694" s="1233"/>
      <c r="FO694" s="1233"/>
      <c r="FP694" s="1233"/>
      <c r="FQ694" s="1233"/>
      <c r="FR694" s="1233"/>
      <c r="FS694" s="1233"/>
      <c r="FT694" s="1233"/>
      <c r="FU694" s="1233"/>
      <c r="FV694" s="1233"/>
      <c r="FW694" s="1233"/>
      <c r="FX694" s="1233"/>
      <c r="FY694" s="1233"/>
      <c r="FZ694" s="1233"/>
      <c r="GA694" s="1233"/>
      <c r="GB694" s="1233"/>
      <c r="GC694" s="1233"/>
      <c r="GD694" s="1233"/>
      <c r="GE694" s="1233"/>
      <c r="GF694" s="1233"/>
      <c r="GG694" s="1233"/>
      <c r="GH694" s="1233"/>
      <c r="GI694" s="1233"/>
      <c r="GJ694" s="1233"/>
      <c r="GK694" s="1233"/>
      <c r="GL694" s="1233"/>
      <c r="GM694" s="1233"/>
      <c r="GN694" s="1233"/>
      <c r="GO694" s="1233"/>
      <c r="GP694" s="1233"/>
      <c r="GQ694" s="1233"/>
      <c r="GR694" s="1233"/>
      <c r="GS694" s="1233"/>
      <c r="GT694" s="1233"/>
      <c r="GU694" s="1233"/>
      <c r="GV694" s="1233"/>
      <c r="GW694" s="1233"/>
      <c r="GX694" s="1233"/>
      <c r="GY694" s="1233"/>
      <c r="GZ694" s="1233"/>
      <c r="HA694" s="1233"/>
      <c r="HB694" s="1233"/>
      <c r="HC694" s="1233"/>
      <c r="HD694" s="1233"/>
      <c r="HE694" s="1233"/>
      <c r="HF694" s="1233"/>
      <c r="HG694" s="1233"/>
      <c r="HH694" s="1233"/>
      <c r="HI694" s="1233"/>
      <c r="HJ694" s="1233"/>
      <c r="HK694" s="1233"/>
      <c r="HL694" s="1233"/>
      <c r="HM694" s="1233"/>
      <c r="HN694" s="1233"/>
      <c r="HO694" s="1233"/>
    </row>
    <row r="695" spans="32:223" s="325" customFormat="1" x14ac:dyDescent="0.2">
      <c r="AF695" s="932"/>
      <c r="AG695" s="932"/>
      <c r="AH695" s="932"/>
      <c r="AI695" s="932"/>
      <c r="AJ695" s="932"/>
      <c r="AK695" s="932"/>
      <c r="AL695" s="932"/>
      <c r="AM695" s="932"/>
      <c r="AN695" s="932"/>
      <c r="AP695" s="932"/>
      <c r="AQ695" s="932"/>
      <c r="AR695" s="932"/>
      <c r="AS695" s="932"/>
      <c r="AT695" s="932"/>
      <c r="AU695" s="932"/>
      <c r="AV695" s="932"/>
      <c r="AW695" s="932"/>
      <c r="AX695" s="932"/>
      <c r="BA695" s="1253"/>
      <c r="BB695" s="1253"/>
      <c r="BC695" s="1253"/>
      <c r="BE695" s="1233"/>
      <c r="BF695" s="1233"/>
      <c r="BG695" s="1233"/>
      <c r="BH695" s="1233"/>
      <c r="BI695" s="1233"/>
      <c r="BJ695" s="1233"/>
      <c r="BK695" s="1233"/>
      <c r="BL695" s="1233"/>
      <c r="BM695" s="1233"/>
      <c r="BN695" s="1233"/>
      <c r="BO695" s="1233"/>
      <c r="BP695" s="1233"/>
      <c r="BQ695" s="1233"/>
      <c r="BR695" s="1233"/>
      <c r="BS695" s="1233"/>
      <c r="BT695" s="1233"/>
      <c r="BU695" s="1233"/>
      <c r="BV695" s="1233"/>
      <c r="BW695" s="1233"/>
      <c r="BX695" s="1233"/>
      <c r="BY695" s="1233"/>
      <c r="BZ695" s="1233"/>
      <c r="CA695" s="1233"/>
      <c r="CB695" s="1233"/>
      <c r="CC695" s="1233"/>
      <c r="CD695" s="1233"/>
      <c r="CE695" s="1233"/>
      <c r="CF695" s="1233"/>
      <c r="CG695" s="1233"/>
      <c r="CH695" s="1233"/>
      <c r="CI695" s="1233"/>
      <c r="CJ695" s="1233"/>
      <c r="CK695" s="1233"/>
      <c r="CL695" s="1233"/>
      <c r="CM695" s="1233"/>
      <c r="CN695" s="1233"/>
      <c r="CO695" s="1233"/>
      <c r="CP695" s="1233"/>
      <c r="CQ695" s="1233"/>
      <c r="CR695" s="1233"/>
      <c r="CS695" s="1233"/>
      <c r="CT695" s="1233"/>
      <c r="CU695" s="1233"/>
      <c r="CV695" s="1233"/>
      <c r="CW695" s="1233"/>
      <c r="CX695" s="1233"/>
      <c r="CY695" s="1233"/>
      <c r="CZ695" s="1233"/>
      <c r="DA695" s="1233"/>
      <c r="DB695" s="1233"/>
      <c r="DC695" s="1233"/>
      <c r="DD695" s="1233"/>
      <c r="DE695" s="1233"/>
      <c r="DF695" s="1233"/>
      <c r="DG695" s="1233"/>
      <c r="DH695" s="1233"/>
      <c r="DI695" s="1233"/>
      <c r="DJ695" s="1233"/>
      <c r="DK695" s="1233"/>
      <c r="DL695" s="1233"/>
      <c r="DM695" s="1233"/>
      <c r="DN695" s="1233"/>
      <c r="DO695" s="1233"/>
      <c r="DP695" s="1233"/>
      <c r="DQ695" s="1233"/>
      <c r="DR695" s="1233"/>
      <c r="DS695" s="1233"/>
      <c r="DT695" s="1233"/>
      <c r="DU695" s="1233"/>
      <c r="DV695" s="1233"/>
      <c r="DW695" s="1233"/>
      <c r="DX695" s="1233"/>
      <c r="DY695" s="1233"/>
      <c r="DZ695" s="1233"/>
      <c r="EA695" s="1233"/>
      <c r="EB695" s="1233"/>
      <c r="EC695" s="1233"/>
      <c r="ED695" s="1233"/>
      <c r="EE695" s="1233"/>
      <c r="EF695" s="1233"/>
      <c r="EG695" s="1233"/>
      <c r="EH695" s="1253"/>
      <c r="EI695" s="1253"/>
      <c r="EJ695" s="1253"/>
      <c r="EK695" s="1253"/>
      <c r="EM695" s="1233"/>
      <c r="EN695" s="1233"/>
      <c r="EO695" s="1233"/>
      <c r="EP695" s="1233"/>
      <c r="EQ695" s="1233"/>
      <c r="ER695" s="1233"/>
      <c r="ES695" s="1233"/>
      <c r="ET695" s="1233"/>
      <c r="EU695" s="1233"/>
      <c r="EV695" s="1233"/>
      <c r="EW695" s="1233"/>
      <c r="EX695" s="1233"/>
      <c r="EY695" s="1233"/>
      <c r="EZ695" s="1233"/>
      <c r="FA695" s="1233"/>
      <c r="FB695" s="1233"/>
      <c r="FC695" s="1233"/>
      <c r="FD695" s="1233"/>
      <c r="FE695" s="1233"/>
      <c r="FF695" s="1233"/>
      <c r="FG695" s="1233"/>
      <c r="FH695" s="1233"/>
      <c r="FI695" s="1233"/>
      <c r="FJ695" s="1233"/>
      <c r="FK695" s="1233"/>
      <c r="FL695" s="1233"/>
      <c r="FM695" s="1233"/>
      <c r="FN695" s="1233"/>
      <c r="FO695" s="1233"/>
      <c r="FP695" s="1233"/>
      <c r="FQ695" s="1233"/>
      <c r="FR695" s="1233"/>
      <c r="FS695" s="1233"/>
      <c r="FT695" s="1233"/>
      <c r="FU695" s="1233"/>
      <c r="FV695" s="1233"/>
      <c r="FW695" s="1233"/>
      <c r="FX695" s="1233"/>
      <c r="FY695" s="1233"/>
      <c r="FZ695" s="1233"/>
      <c r="GA695" s="1233"/>
      <c r="GB695" s="1233"/>
      <c r="GC695" s="1233"/>
      <c r="GD695" s="1233"/>
      <c r="GE695" s="1233"/>
      <c r="GF695" s="1233"/>
      <c r="GG695" s="1233"/>
      <c r="GH695" s="1233"/>
      <c r="GI695" s="1233"/>
      <c r="GJ695" s="1233"/>
      <c r="GK695" s="1233"/>
      <c r="GL695" s="1233"/>
      <c r="GM695" s="1233"/>
      <c r="GN695" s="1233"/>
      <c r="GO695" s="1233"/>
      <c r="GP695" s="1233"/>
      <c r="GQ695" s="1233"/>
      <c r="GR695" s="1233"/>
      <c r="GS695" s="1233"/>
      <c r="GT695" s="1233"/>
      <c r="GU695" s="1233"/>
      <c r="GV695" s="1233"/>
      <c r="GW695" s="1233"/>
      <c r="GX695" s="1233"/>
      <c r="GY695" s="1233"/>
      <c r="GZ695" s="1233"/>
      <c r="HA695" s="1233"/>
      <c r="HB695" s="1233"/>
      <c r="HC695" s="1233"/>
      <c r="HD695" s="1233"/>
      <c r="HE695" s="1233"/>
      <c r="HF695" s="1233"/>
      <c r="HG695" s="1233"/>
      <c r="HH695" s="1233"/>
      <c r="HI695" s="1233"/>
      <c r="HJ695" s="1233"/>
      <c r="HK695" s="1233"/>
      <c r="HL695" s="1233"/>
      <c r="HM695" s="1233"/>
      <c r="HN695" s="1233"/>
      <c r="HO695" s="1233"/>
    </row>
    <row r="696" spans="32:223" s="325" customFormat="1" x14ac:dyDescent="0.2">
      <c r="AF696" s="932"/>
      <c r="AG696" s="932"/>
      <c r="AH696" s="932"/>
      <c r="AI696" s="932"/>
      <c r="AJ696" s="932"/>
      <c r="AK696" s="932"/>
      <c r="AL696" s="932"/>
      <c r="AM696" s="932"/>
      <c r="AN696" s="932"/>
      <c r="AP696" s="932"/>
      <c r="AQ696" s="932"/>
      <c r="AR696" s="932"/>
      <c r="AS696" s="932"/>
      <c r="AT696" s="932"/>
      <c r="AU696" s="932"/>
      <c r="AV696" s="932"/>
      <c r="AW696" s="932"/>
      <c r="AX696" s="932"/>
      <c r="BA696" s="1253"/>
      <c r="BB696" s="1253"/>
      <c r="BC696" s="1253"/>
      <c r="BE696" s="1233"/>
      <c r="BF696" s="1233"/>
      <c r="BG696" s="1233"/>
      <c r="BH696" s="1233"/>
      <c r="BI696" s="1233"/>
      <c r="BJ696" s="1233"/>
      <c r="BK696" s="1233"/>
      <c r="BL696" s="1233"/>
      <c r="BM696" s="1233"/>
      <c r="BN696" s="1233"/>
      <c r="BO696" s="1233"/>
      <c r="BP696" s="1233"/>
      <c r="BQ696" s="1233"/>
      <c r="BR696" s="1233"/>
      <c r="BS696" s="1233"/>
      <c r="BT696" s="1233"/>
      <c r="BU696" s="1233"/>
      <c r="BV696" s="1233"/>
      <c r="BW696" s="1233"/>
      <c r="BX696" s="1233"/>
      <c r="BY696" s="1233"/>
      <c r="BZ696" s="1233"/>
      <c r="CA696" s="1233"/>
      <c r="CB696" s="1233"/>
      <c r="CC696" s="1233"/>
      <c r="CD696" s="1233"/>
      <c r="CE696" s="1233"/>
      <c r="CF696" s="1233"/>
      <c r="CG696" s="1233"/>
      <c r="CH696" s="1233"/>
      <c r="CI696" s="1233"/>
      <c r="CJ696" s="1233"/>
      <c r="CK696" s="1233"/>
      <c r="CL696" s="1233"/>
      <c r="CM696" s="1233"/>
      <c r="CN696" s="1233"/>
      <c r="CO696" s="1233"/>
      <c r="CP696" s="1233"/>
      <c r="CQ696" s="1233"/>
      <c r="CR696" s="1233"/>
      <c r="CS696" s="1233"/>
      <c r="CT696" s="1233"/>
      <c r="CU696" s="1233"/>
      <c r="CV696" s="1233"/>
      <c r="CW696" s="1233"/>
      <c r="CX696" s="1233"/>
      <c r="CY696" s="1233"/>
      <c r="CZ696" s="1233"/>
      <c r="DA696" s="1233"/>
      <c r="DB696" s="1233"/>
      <c r="DC696" s="1233"/>
      <c r="DD696" s="1233"/>
      <c r="DE696" s="1233"/>
      <c r="DF696" s="1233"/>
      <c r="DG696" s="1233"/>
      <c r="DH696" s="1233"/>
      <c r="DI696" s="1233"/>
      <c r="DJ696" s="1233"/>
      <c r="DK696" s="1233"/>
      <c r="DL696" s="1233"/>
      <c r="DM696" s="1233"/>
      <c r="DN696" s="1233"/>
      <c r="DO696" s="1233"/>
      <c r="DP696" s="1233"/>
      <c r="DQ696" s="1233"/>
      <c r="DR696" s="1233"/>
      <c r="DS696" s="1233"/>
      <c r="DT696" s="1233"/>
      <c r="DU696" s="1233"/>
      <c r="DV696" s="1233"/>
      <c r="DW696" s="1233"/>
      <c r="DX696" s="1233"/>
      <c r="DY696" s="1233"/>
      <c r="DZ696" s="1233"/>
      <c r="EA696" s="1233"/>
      <c r="EB696" s="1233"/>
      <c r="EC696" s="1233"/>
      <c r="ED696" s="1233"/>
      <c r="EE696" s="1233"/>
      <c r="EF696" s="1233"/>
      <c r="EG696" s="1233"/>
      <c r="EH696" s="1253"/>
      <c r="EI696" s="1253"/>
      <c r="EJ696" s="1253"/>
      <c r="EK696" s="1253"/>
      <c r="EM696" s="1233"/>
      <c r="EN696" s="1233"/>
      <c r="EO696" s="1233"/>
      <c r="EP696" s="1233"/>
      <c r="EQ696" s="1233"/>
      <c r="ER696" s="1233"/>
      <c r="ES696" s="1233"/>
      <c r="ET696" s="1233"/>
      <c r="EU696" s="1233"/>
      <c r="EV696" s="1233"/>
      <c r="EW696" s="1233"/>
      <c r="EX696" s="1233"/>
      <c r="EY696" s="1233"/>
      <c r="EZ696" s="1233"/>
      <c r="FA696" s="1233"/>
      <c r="FB696" s="1233"/>
      <c r="FC696" s="1233"/>
      <c r="FD696" s="1233"/>
      <c r="FE696" s="1233"/>
      <c r="FF696" s="1233"/>
      <c r="FG696" s="1233"/>
      <c r="FH696" s="1233"/>
      <c r="FI696" s="1233"/>
      <c r="FJ696" s="1233"/>
      <c r="FK696" s="1233"/>
      <c r="FL696" s="1233"/>
      <c r="FM696" s="1233"/>
      <c r="FN696" s="1233"/>
      <c r="FO696" s="1233"/>
      <c r="FP696" s="1233"/>
      <c r="FQ696" s="1233"/>
      <c r="FR696" s="1233"/>
      <c r="FS696" s="1233"/>
      <c r="FT696" s="1233"/>
      <c r="FU696" s="1233"/>
      <c r="FV696" s="1233"/>
      <c r="FW696" s="1233"/>
      <c r="FX696" s="1233"/>
      <c r="FY696" s="1233"/>
      <c r="FZ696" s="1233"/>
      <c r="GA696" s="1233"/>
      <c r="GB696" s="1233"/>
      <c r="GC696" s="1233"/>
      <c r="GD696" s="1233"/>
      <c r="GE696" s="1233"/>
      <c r="GF696" s="1233"/>
      <c r="GG696" s="1233"/>
      <c r="GH696" s="1233"/>
      <c r="GI696" s="1233"/>
      <c r="GJ696" s="1233"/>
      <c r="GK696" s="1233"/>
      <c r="GL696" s="1233"/>
      <c r="GM696" s="1233"/>
      <c r="GN696" s="1233"/>
      <c r="GO696" s="1233"/>
      <c r="GP696" s="1233"/>
      <c r="GQ696" s="1233"/>
      <c r="GR696" s="1233"/>
      <c r="GS696" s="1233"/>
      <c r="GT696" s="1233"/>
      <c r="GU696" s="1233"/>
      <c r="GV696" s="1233"/>
      <c r="GW696" s="1233"/>
      <c r="GX696" s="1233"/>
      <c r="GY696" s="1233"/>
      <c r="GZ696" s="1233"/>
      <c r="HA696" s="1233"/>
      <c r="HB696" s="1233"/>
      <c r="HC696" s="1233"/>
      <c r="HD696" s="1233"/>
      <c r="HE696" s="1233"/>
      <c r="HF696" s="1233"/>
      <c r="HG696" s="1233"/>
      <c r="HH696" s="1233"/>
      <c r="HI696" s="1233"/>
      <c r="HJ696" s="1233"/>
      <c r="HK696" s="1233"/>
      <c r="HL696" s="1233"/>
      <c r="HM696" s="1233"/>
      <c r="HN696" s="1233"/>
      <c r="HO696" s="1233"/>
    </row>
    <row r="697" spans="32:223" s="325" customFormat="1" x14ac:dyDescent="0.2">
      <c r="AF697" s="932"/>
      <c r="AG697" s="932"/>
      <c r="AH697" s="932"/>
      <c r="AI697" s="932"/>
      <c r="AJ697" s="932"/>
      <c r="AK697" s="932"/>
      <c r="AL697" s="932"/>
      <c r="AM697" s="932"/>
      <c r="AN697" s="932"/>
      <c r="AP697" s="932"/>
      <c r="AQ697" s="932"/>
      <c r="AR697" s="932"/>
      <c r="AS697" s="932"/>
      <c r="AT697" s="932"/>
      <c r="AU697" s="932"/>
      <c r="AV697" s="932"/>
      <c r="AW697" s="932"/>
      <c r="AX697" s="932"/>
      <c r="BA697" s="1253"/>
      <c r="BB697" s="1253"/>
      <c r="BC697" s="1253"/>
      <c r="BE697" s="1233"/>
      <c r="BF697" s="1233"/>
      <c r="BG697" s="1233"/>
      <c r="BH697" s="1233"/>
      <c r="BI697" s="1233"/>
      <c r="BJ697" s="1233"/>
      <c r="BK697" s="1233"/>
      <c r="BL697" s="1233"/>
      <c r="BM697" s="1233"/>
      <c r="BN697" s="1233"/>
      <c r="BO697" s="1233"/>
      <c r="BP697" s="1233"/>
      <c r="BQ697" s="1233"/>
      <c r="BR697" s="1233"/>
      <c r="BS697" s="1233"/>
      <c r="BT697" s="1233"/>
      <c r="BU697" s="1233"/>
      <c r="BV697" s="1233"/>
      <c r="BW697" s="1233"/>
      <c r="BX697" s="1233"/>
      <c r="BY697" s="1233"/>
      <c r="BZ697" s="1233"/>
      <c r="CA697" s="1233"/>
      <c r="CB697" s="1233"/>
      <c r="CC697" s="1233"/>
      <c r="CD697" s="1233"/>
      <c r="CE697" s="1233"/>
      <c r="CF697" s="1233"/>
      <c r="CG697" s="1233"/>
      <c r="CH697" s="1233"/>
      <c r="CI697" s="1233"/>
      <c r="CJ697" s="1233"/>
      <c r="CK697" s="1233"/>
      <c r="CL697" s="1233"/>
      <c r="CM697" s="1233"/>
      <c r="CN697" s="1233"/>
      <c r="CO697" s="1233"/>
      <c r="CP697" s="1233"/>
      <c r="CQ697" s="1233"/>
      <c r="CR697" s="1233"/>
      <c r="CS697" s="1233"/>
      <c r="CT697" s="1233"/>
      <c r="CU697" s="1233"/>
      <c r="CV697" s="1233"/>
      <c r="CW697" s="1233"/>
      <c r="CX697" s="1233"/>
      <c r="CY697" s="1233"/>
      <c r="CZ697" s="1233"/>
      <c r="DA697" s="1233"/>
      <c r="DB697" s="1233"/>
      <c r="DC697" s="1233"/>
      <c r="DD697" s="1233"/>
      <c r="DE697" s="1233"/>
      <c r="DF697" s="1233"/>
      <c r="DG697" s="1233"/>
      <c r="DH697" s="1233"/>
      <c r="DI697" s="1233"/>
      <c r="DJ697" s="1233"/>
      <c r="DK697" s="1233"/>
      <c r="DL697" s="1233"/>
      <c r="DM697" s="1233"/>
      <c r="DN697" s="1233"/>
      <c r="DO697" s="1233"/>
      <c r="DP697" s="1233"/>
      <c r="DQ697" s="1233"/>
      <c r="DR697" s="1233"/>
      <c r="DS697" s="1233"/>
      <c r="DT697" s="1233"/>
      <c r="DU697" s="1233"/>
      <c r="DV697" s="1233"/>
      <c r="DW697" s="1233"/>
      <c r="DX697" s="1233"/>
      <c r="DY697" s="1233"/>
      <c r="DZ697" s="1233"/>
      <c r="EA697" s="1233"/>
      <c r="EB697" s="1233"/>
      <c r="EC697" s="1233"/>
      <c r="ED697" s="1233"/>
      <c r="EE697" s="1233"/>
      <c r="EF697" s="1233"/>
      <c r="EG697" s="1233"/>
      <c r="EH697" s="1253"/>
      <c r="EI697" s="1253"/>
      <c r="EJ697" s="1253"/>
      <c r="EK697" s="1253"/>
      <c r="EM697" s="1233"/>
      <c r="EN697" s="1233"/>
      <c r="EO697" s="1233"/>
      <c r="EP697" s="1233"/>
      <c r="EQ697" s="1233"/>
      <c r="ER697" s="1233"/>
      <c r="ES697" s="1233"/>
      <c r="ET697" s="1233"/>
      <c r="EU697" s="1233"/>
      <c r="EV697" s="1233"/>
      <c r="EW697" s="1233"/>
      <c r="EX697" s="1233"/>
      <c r="EY697" s="1233"/>
      <c r="EZ697" s="1233"/>
      <c r="FA697" s="1233"/>
      <c r="FB697" s="1233"/>
      <c r="FC697" s="1233"/>
      <c r="FD697" s="1233"/>
      <c r="FE697" s="1233"/>
      <c r="FF697" s="1233"/>
      <c r="FG697" s="1233"/>
      <c r="FH697" s="1233"/>
      <c r="FI697" s="1233"/>
      <c r="FJ697" s="1233"/>
      <c r="FK697" s="1233"/>
      <c r="FL697" s="1233"/>
      <c r="FM697" s="1233"/>
      <c r="FN697" s="1233"/>
      <c r="FO697" s="1233"/>
      <c r="FP697" s="1233"/>
      <c r="FQ697" s="1233"/>
      <c r="FR697" s="1233"/>
      <c r="FS697" s="1233"/>
      <c r="FT697" s="1233"/>
      <c r="FU697" s="1233"/>
      <c r="FV697" s="1233"/>
      <c r="FW697" s="1233"/>
      <c r="FX697" s="1233"/>
      <c r="FY697" s="1233"/>
      <c r="FZ697" s="1233"/>
      <c r="GA697" s="1233"/>
      <c r="GB697" s="1233"/>
      <c r="GC697" s="1233"/>
      <c r="GD697" s="1233"/>
      <c r="GE697" s="1233"/>
      <c r="GF697" s="1233"/>
      <c r="GG697" s="1233"/>
      <c r="GH697" s="1233"/>
      <c r="GI697" s="1233"/>
      <c r="GJ697" s="1233"/>
      <c r="GK697" s="1233"/>
      <c r="GL697" s="1233"/>
      <c r="GM697" s="1233"/>
      <c r="GN697" s="1233"/>
      <c r="GO697" s="1233"/>
      <c r="GP697" s="1233"/>
      <c r="GQ697" s="1233"/>
      <c r="GR697" s="1233"/>
      <c r="GS697" s="1233"/>
      <c r="GT697" s="1233"/>
      <c r="GU697" s="1233"/>
      <c r="GV697" s="1233"/>
      <c r="GW697" s="1233"/>
      <c r="GX697" s="1233"/>
      <c r="GY697" s="1233"/>
      <c r="GZ697" s="1233"/>
      <c r="HA697" s="1233"/>
      <c r="HB697" s="1233"/>
      <c r="HC697" s="1233"/>
      <c r="HD697" s="1233"/>
      <c r="HE697" s="1233"/>
      <c r="HF697" s="1233"/>
      <c r="HG697" s="1233"/>
      <c r="HH697" s="1233"/>
      <c r="HI697" s="1233"/>
      <c r="HJ697" s="1233"/>
      <c r="HK697" s="1233"/>
      <c r="HL697" s="1233"/>
      <c r="HM697" s="1233"/>
      <c r="HN697" s="1233"/>
      <c r="HO697" s="1233"/>
    </row>
    <row r="698" spans="32:223" s="325" customFormat="1" x14ac:dyDescent="0.2">
      <c r="AF698" s="932"/>
      <c r="AG698" s="932"/>
      <c r="AH698" s="932"/>
      <c r="AI698" s="932"/>
      <c r="AJ698" s="932"/>
      <c r="AK698" s="932"/>
      <c r="AL698" s="932"/>
      <c r="AM698" s="932"/>
      <c r="AN698" s="932"/>
      <c r="AP698" s="932"/>
      <c r="AQ698" s="932"/>
      <c r="AR698" s="932"/>
      <c r="AS698" s="932"/>
      <c r="AT698" s="932"/>
      <c r="AU698" s="932"/>
      <c r="AV698" s="932"/>
      <c r="AW698" s="932"/>
      <c r="AX698" s="932"/>
      <c r="BA698" s="1253"/>
      <c r="BB698" s="1253"/>
      <c r="BC698" s="1253"/>
      <c r="BE698" s="1233"/>
      <c r="BF698" s="1233"/>
      <c r="BG698" s="1233"/>
      <c r="BH698" s="1233"/>
      <c r="BI698" s="1233"/>
      <c r="BJ698" s="1233"/>
      <c r="BK698" s="1233"/>
      <c r="BL698" s="1233"/>
      <c r="BM698" s="1233"/>
      <c r="BN698" s="1233"/>
      <c r="BO698" s="1233"/>
      <c r="BP698" s="1233"/>
      <c r="BQ698" s="1233"/>
      <c r="BR698" s="1233"/>
      <c r="BS698" s="1233"/>
      <c r="BT698" s="1233"/>
      <c r="BU698" s="1233"/>
      <c r="BV698" s="1233"/>
      <c r="BW698" s="1233"/>
      <c r="BX698" s="1233"/>
      <c r="BY698" s="1233"/>
      <c r="BZ698" s="1233"/>
      <c r="CA698" s="1233"/>
      <c r="CB698" s="1233"/>
      <c r="CC698" s="1233"/>
      <c r="CD698" s="1233"/>
      <c r="CE698" s="1233"/>
      <c r="CF698" s="1233"/>
      <c r="CG698" s="1233"/>
      <c r="CH698" s="1233"/>
      <c r="CI698" s="1233"/>
      <c r="CJ698" s="1233"/>
      <c r="CK698" s="1233"/>
      <c r="CL698" s="1233"/>
      <c r="CM698" s="1233"/>
      <c r="CN698" s="1233"/>
      <c r="CO698" s="1233"/>
      <c r="CP698" s="1233"/>
      <c r="CQ698" s="1233"/>
      <c r="CR698" s="1233"/>
      <c r="CS698" s="1233"/>
      <c r="CT698" s="1233"/>
      <c r="CU698" s="1233"/>
      <c r="CV698" s="1233"/>
      <c r="CW698" s="1233"/>
      <c r="CX698" s="1233"/>
      <c r="CY698" s="1233"/>
      <c r="CZ698" s="1233"/>
      <c r="DA698" s="1233"/>
      <c r="DB698" s="1233"/>
      <c r="DC698" s="1233"/>
      <c r="DD698" s="1233"/>
      <c r="DE698" s="1233"/>
      <c r="DF698" s="1233"/>
      <c r="DG698" s="1233"/>
      <c r="DH698" s="1233"/>
      <c r="DI698" s="1233"/>
      <c r="DJ698" s="1233"/>
      <c r="DK698" s="1233"/>
      <c r="DL698" s="1233"/>
      <c r="DM698" s="1233"/>
      <c r="DN698" s="1233"/>
      <c r="DO698" s="1233"/>
      <c r="DP698" s="1233"/>
      <c r="DQ698" s="1233"/>
      <c r="DR698" s="1233"/>
      <c r="DS698" s="1233"/>
      <c r="DT698" s="1233"/>
      <c r="DU698" s="1233"/>
      <c r="DV698" s="1233"/>
      <c r="DW698" s="1233"/>
      <c r="DX698" s="1233"/>
      <c r="DY698" s="1233"/>
      <c r="DZ698" s="1233"/>
      <c r="EA698" s="1233"/>
      <c r="EB698" s="1233"/>
      <c r="EC698" s="1233"/>
      <c r="ED698" s="1233"/>
      <c r="EE698" s="1233"/>
      <c r="EF698" s="1233"/>
      <c r="EG698" s="1233"/>
      <c r="EH698" s="1253"/>
      <c r="EI698" s="1253"/>
      <c r="EJ698" s="1253"/>
      <c r="EK698" s="1253"/>
      <c r="EM698" s="1233"/>
      <c r="EN698" s="1233"/>
      <c r="EO698" s="1233"/>
      <c r="EP698" s="1233"/>
      <c r="EQ698" s="1233"/>
      <c r="ER698" s="1233"/>
      <c r="ES698" s="1233"/>
      <c r="ET698" s="1233"/>
      <c r="EU698" s="1233"/>
      <c r="EV698" s="1233"/>
      <c r="EW698" s="1233"/>
      <c r="EX698" s="1233"/>
      <c r="EY698" s="1233"/>
      <c r="EZ698" s="1233"/>
      <c r="FA698" s="1233"/>
      <c r="FB698" s="1233"/>
      <c r="FC698" s="1233"/>
      <c r="FD698" s="1233"/>
      <c r="FE698" s="1233"/>
      <c r="FF698" s="1233"/>
      <c r="FG698" s="1233"/>
      <c r="FH698" s="1233"/>
      <c r="FI698" s="1233"/>
      <c r="FJ698" s="1233"/>
      <c r="FK698" s="1233"/>
      <c r="FL698" s="1233"/>
      <c r="FM698" s="1233"/>
      <c r="FN698" s="1233"/>
      <c r="FO698" s="1233"/>
      <c r="FP698" s="1233"/>
      <c r="FQ698" s="1233"/>
      <c r="FR698" s="1233"/>
      <c r="FS698" s="1233"/>
      <c r="FT698" s="1233"/>
      <c r="FU698" s="1233"/>
      <c r="FV698" s="1233"/>
      <c r="FW698" s="1233"/>
      <c r="FX698" s="1233"/>
      <c r="FY698" s="1233"/>
      <c r="FZ698" s="1233"/>
      <c r="GA698" s="1233"/>
      <c r="GB698" s="1233"/>
      <c r="GC698" s="1233"/>
      <c r="GD698" s="1233"/>
      <c r="GE698" s="1233"/>
      <c r="GF698" s="1233"/>
      <c r="GG698" s="1233"/>
      <c r="GH698" s="1233"/>
      <c r="GI698" s="1233"/>
      <c r="GJ698" s="1233"/>
      <c r="GK698" s="1233"/>
      <c r="GL698" s="1233"/>
      <c r="GM698" s="1233"/>
      <c r="GN698" s="1233"/>
      <c r="GO698" s="1233"/>
      <c r="GP698" s="1233"/>
      <c r="GQ698" s="1233"/>
      <c r="GR698" s="1233"/>
      <c r="GS698" s="1233"/>
      <c r="GT698" s="1233"/>
      <c r="GU698" s="1233"/>
      <c r="GV698" s="1233"/>
      <c r="GW698" s="1233"/>
      <c r="GX698" s="1233"/>
      <c r="GY698" s="1233"/>
      <c r="GZ698" s="1233"/>
      <c r="HA698" s="1233"/>
      <c r="HB698" s="1233"/>
      <c r="HC698" s="1233"/>
      <c r="HD698" s="1233"/>
      <c r="HE698" s="1233"/>
      <c r="HF698" s="1233"/>
      <c r="HG698" s="1233"/>
      <c r="HH698" s="1233"/>
      <c r="HI698" s="1233"/>
      <c r="HJ698" s="1233"/>
      <c r="HK698" s="1233"/>
      <c r="HL698" s="1233"/>
      <c r="HM698" s="1233"/>
      <c r="HN698" s="1233"/>
      <c r="HO698" s="1233"/>
    </row>
    <row r="699" spans="32:223" s="325" customFormat="1" x14ac:dyDescent="0.2">
      <c r="AF699" s="932"/>
      <c r="AG699" s="932"/>
      <c r="AH699" s="932"/>
      <c r="AI699" s="932"/>
      <c r="AJ699" s="932"/>
      <c r="AK699" s="932"/>
      <c r="AL699" s="932"/>
      <c r="AM699" s="932"/>
      <c r="AN699" s="932"/>
      <c r="AP699" s="932"/>
      <c r="AQ699" s="932"/>
      <c r="AR699" s="932"/>
      <c r="AS699" s="932"/>
      <c r="AT699" s="932"/>
      <c r="AU699" s="932"/>
      <c r="AV699" s="932"/>
      <c r="AW699" s="932"/>
      <c r="AX699" s="932"/>
      <c r="BA699" s="1253"/>
      <c r="BB699" s="1253"/>
      <c r="BC699" s="1253"/>
      <c r="BE699" s="1233"/>
      <c r="BF699" s="1233"/>
      <c r="BG699" s="1233"/>
      <c r="BH699" s="1233"/>
      <c r="BI699" s="1233"/>
      <c r="BJ699" s="1233"/>
      <c r="BK699" s="1233"/>
      <c r="BL699" s="1233"/>
      <c r="BM699" s="1233"/>
      <c r="BN699" s="1233"/>
      <c r="BO699" s="1233"/>
      <c r="BP699" s="1233"/>
      <c r="BQ699" s="1233"/>
      <c r="BR699" s="1233"/>
      <c r="BS699" s="1233"/>
      <c r="BT699" s="1233"/>
      <c r="BU699" s="1233"/>
      <c r="BV699" s="1233"/>
      <c r="BW699" s="1233"/>
      <c r="BX699" s="1233"/>
      <c r="BY699" s="1233"/>
      <c r="BZ699" s="1233"/>
      <c r="CA699" s="1233"/>
      <c r="CB699" s="1233"/>
      <c r="CC699" s="1233"/>
      <c r="CD699" s="1233"/>
      <c r="CE699" s="1233"/>
      <c r="CF699" s="1233"/>
      <c r="CG699" s="1233"/>
      <c r="CH699" s="1233"/>
      <c r="CI699" s="1233"/>
      <c r="CJ699" s="1233"/>
      <c r="CK699" s="1233"/>
      <c r="CL699" s="1233"/>
      <c r="CM699" s="1233"/>
      <c r="CN699" s="1233"/>
      <c r="CO699" s="1233"/>
      <c r="CP699" s="1233"/>
      <c r="CQ699" s="1233"/>
      <c r="CR699" s="1233"/>
      <c r="CS699" s="1233"/>
      <c r="CT699" s="1233"/>
      <c r="CU699" s="1233"/>
      <c r="CV699" s="1233"/>
      <c r="CW699" s="1233"/>
      <c r="CX699" s="1233"/>
      <c r="CY699" s="1233"/>
      <c r="CZ699" s="1233"/>
      <c r="DA699" s="1233"/>
      <c r="DB699" s="1233"/>
      <c r="DC699" s="1233"/>
      <c r="DD699" s="1233"/>
      <c r="DE699" s="1233"/>
      <c r="DF699" s="1233"/>
      <c r="DG699" s="1233"/>
      <c r="DH699" s="1233"/>
      <c r="DI699" s="1233"/>
      <c r="DJ699" s="1233"/>
      <c r="DK699" s="1233"/>
      <c r="DL699" s="1233"/>
      <c r="DM699" s="1233"/>
      <c r="DN699" s="1233"/>
      <c r="DO699" s="1233"/>
      <c r="DP699" s="1233"/>
      <c r="DQ699" s="1233"/>
      <c r="DR699" s="1233"/>
      <c r="DS699" s="1233"/>
      <c r="DT699" s="1233"/>
      <c r="DU699" s="1233"/>
      <c r="DV699" s="1233"/>
      <c r="DW699" s="1233"/>
      <c r="DX699" s="1233"/>
      <c r="DY699" s="1233"/>
      <c r="DZ699" s="1233"/>
      <c r="EA699" s="1233"/>
      <c r="EB699" s="1233"/>
      <c r="EC699" s="1233"/>
      <c r="ED699" s="1233"/>
      <c r="EE699" s="1233"/>
      <c r="EF699" s="1233"/>
      <c r="EG699" s="1233"/>
      <c r="EH699" s="1253"/>
      <c r="EI699" s="1253"/>
      <c r="EJ699" s="1253"/>
      <c r="EK699" s="1253"/>
      <c r="EM699" s="1233"/>
      <c r="EN699" s="1233"/>
      <c r="EO699" s="1233"/>
      <c r="EP699" s="1233"/>
      <c r="EQ699" s="1233"/>
      <c r="ER699" s="1233"/>
      <c r="ES699" s="1233"/>
      <c r="ET699" s="1233"/>
      <c r="EU699" s="1233"/>
      <c r="EV699" s="1233"/>
      <c r="EW699" s="1233"/>
      <c r="EX699" s="1233"/>
      <c r="EY699" s="1233"/>
      <c r="EZ699" s="1233"/>
      <c r="FA699" s="1233"/>
      <c r="FB699" s="1233"/>
      <c r="FC699" s="1233"/>
      <c r="FD699" s="1233"/>
      <c r="FE699" s="1233"/>
      <c r="FF699" s="1233"/>
      <c r="FG699" s="1233"/>
      <c r="FH699" s="1233"/>
      <c r="FI699" s="1233"/>
      <c r="FJ699" s="1233"/>
      <c r="FK699" s="1233"/>
      <c r="FL699" s="1233"/>
      <c r="FM699" s="1233"/>
      <c r="FN699" s="1233"/>
      <c r="FO699" s="1233"/>
      <c r="FP699" s="1233"/>
      <c r="FQ699" s="1233"/>
      <c r="FR699" s="1233"/>
      <c r="FS699" s="1233"/>
      <c r="FT699" s="1233"/>
      <c r="FU699" s="1233"/>
      <c r="FV699" s="1233"/>
      <c r="FW699" s="1233"/>
      <c r="FX699" s="1233"/>
      <c r="FY699" s="1233"/>
      <c r="FZ699" s="1233"/>
      <c r="GA699" s="1233"/>
      <c r="GB699" s="1233"/>
      <c r="GC699" s="1233"/>
      <c r="GD699" s="1233"/>
      <c r="GE699" s="1233"/>
      <c r="GF699" s="1233"/>
      <c r="GG699" s="1233"/>
      <c r="GH699" s="1233"/>
      <c r="GI699" s="1233"/>
      <c r="GJ699" s="1233"/>
      <c r="GK699" s="1233"/>
      <c r="GL699" s="1233"/>
      <c r="GM699" s="1233"/>
      <c r="GN699" s="1233"/>
      <c r="GO699" s="1233"/>
      <c r="GP699" s="1233"/>
      <c r="GQ699" s="1233"/>
      <c r="GR699" s="1233"/>
      <c r="GS699" s="1233"/>
      <c r="GT699" s="1233"/>
      <c r="GU699" s="1233"/>
      <c r="GV699" s="1233"/>
      <c r="GW699" s="1233"/>
      <c r="GX699" s="1233"/>
      <c r="GY699" s="1233"/>
      <c r="GZ699" s="1233"/>
      <c r="HA699" s="1233"/>
      <c r="HB699" s="1233"/>
      <c r="HC699" s="1233"/>
      <c r="HD699" s="1233"/>
      <c r="HE699" s="1233"/>
      <c r="HF699" s="1233"/>
      <c r="HG699" s="1233"/>
      <c r="HH699" s="1233"/>
      <c r="HI699" s="1233"/>
      <c r="HJ699" s="1233"/>
      <c r="HK699" s="1233"/>
      <c r="HL699" s="1233"/>
      <c r="HM699" s="1233"/>
      <c r="HN699" s="1233"/>
      <c r="HO699" s="1233"/>
    </row>
    <row r="700" spans="32:223" s="325" customFormat="1" x14ac:dyDescent="0.2">
      <c r="AF700" s="932"/>
      <c r="AG700" s="932"/>
      <c r="AH700" s="932"/>
      <c r="AI700" s="932"/>
      <c r="AJ700" s="932"/>
      <c r="AK700" s="932"/>
      <c r="AL700" s="932"/>
      <c r="AM700" s="932"/>
      <c r="AN700" s="932"/>
      <c r="AP700" s="932"/>
      <c r="AQ700" s="932"/>
      <c r="AR700" s="932"/>
      <c r="AS700" s="932"/>
      <c r="AT700" s="932"/>
      <c r="AU700" s="932"/>
      <c r="AV700" s="932"/>
      <c r="AW700" s="932"/>
      <c r="AX700" s="932"/>
      <c r="BA700" s="1253"/>
      <c r="BB700" s="1253"/>
      <c r="BC700" s="1253"/>
      <c r="BE700" s="1233"/>
      <c r="BF700" s="1233"/>
      <c r="BG700" s="1233"/>
      <c r="BH700" s="1233"/>
      <c r="BI700" s="1233"/>
      <c r="BJ700" s="1233"/>
      <c r="BK700" s="1233"/>
      <c r="BL700" s="1233"/>
      <c r="BM700" s="1233"/>
      <c r="BN700" s="1233"/>
      <c r="BO700" s="1233"/>
      <c r="BP700" s="1233"/>
      <c r="BQ700" s="1233"/>
      <c r="BR700" s="1233"/>
      <c r="BS700" s="1233"/>
      <c r="BT700" s="1233"/>
      <c r="BU700" s="1233"/>
      <c r="BV700" s="1233"/>
      <c r="BW700" s="1233"/>
      <c r="BX700" s="1233"/>
      <c r="BY700" s="1233"/>
      <c r="BZ700" s="1233"/>
      <c r="CA700" s="1233"/>
      <c r="CB700" s="1233"/>
      <c r="CC700" s="1233"/>
      <c r="CD700" s="1233"/>
      <c r="CE700" s="1233"/>
      <c r="CF700" s="1233"/>
      <c r="CG700" s="1233"/>
      <c r="CH700" s="1233"/>
      <c r="CI700" s="1233"/>
      <c r="CJ700" s="1233"/>
      <c r="CK700" s="1233"/>
      <c r="CL700" s="1233"/>
      <c r="CM700" s="1233"/>
      <c r="CN700" s="1233"/>
      <c r="CO700" s="1233"/>
      <c r="CP700" s="1233"/>
      <c r="CQ700" s="1233"/>
      <c r="CR700" s="1233"/>
      <c r="CS700" s="1233"/>
      <c r="CT700" s="1233"/>
      <c r="CU700" s="1233"/>
      <c r="CV700" s="1233"/>
      <c r="CW700" s="1233"/>
      <c r="CX700" s="1233"/>
      <c r="CY700" s="1233"/>
      <c r="CZ700" s="1233"/>
      <c r="DA700" s="1233"/>
      <c r="DB700" s="1233"/>
      <c r="DC700" s="1233"/>
      <c r="DD700" s="1233"/>
      <c r="DE700" s="1233"/>
      <c r="DF700" s="1233"/>
      <c r="DG700" s="1233"/>
      <c r="DH700" s="1233"/>
      <c r="DI700" s="1233"/>
      <c r="DJ700" s="1233"/>
      <c r="DK700" s="1233"/>
      <c r="DL700" s="1233"/>
      <c r="DM700" s="1233"/>
      <c r="DN700" s="1233"/>
      <c r="DO700" s="1233"/>
      <c r="DP700" s="1233"/>
      <c r="DQ700" s="1233"/>
      <c r="DR700" s="1233"/>
      <c r="DS700" s="1233"/>
      <c r="DT700" s="1233"/>
      <c r="DU700" s="1233"/>
      <c r="DV700" s="1233"/>
      <c r="DW700" s="1233"/>
      <c r="DX700" s="1233"/>
      <c r="DY700" s="1233"/>
      <c r="DZ700" s="1233"/>
      <c r="EA700" s="1233"/>
      <c r="EB700" s="1233"/>
      <c r="EC700" s="1233"/>
      <c r="ED700" s="1233"/>
      <c r="EE700" s="1233"/>
      <c r="EF700" s="1233"/>
      <c r="EG700" s="1233"/>
      <c r="EH700" s="1253"/>
      <c r="EI700" s="1253"/>
      <c r="EJ700" s="1253"/>
      <c r="EK700" s="1253"/>
      <c r="EM700" s="1233"/>
      <c r="EN700" s="1233"/>
      <c r="EO700" s="1233"/>
      <c r="EP700" s="1233"/>
      <c r="EQ700" s="1233"/>
      <c r="ER700" s="1233"/>
      <c r="ES700" s="1233"/>
      <c r="ET700" s="1233"/>
      <c r="EU700" s="1233"/>
      <c r="EV700" s="1233"/>
      <c r="EW700" s="1233"/>
      <c r="EX700" s="1233"/>
      <c r="EY700" s="1233"/>
      <c r="EZ700" s="1233"/>
      <c r="FA700" s="1233"/>
      <c r="FB700" s="1233"/>
      <c r="FC700" s="1233"/>
      <c r="FD700" s="1233"/>
      <c r="FE700" s="1233"/>
      <c r="FF700" s="1233"/>
      <c r="FG700" s="1233"/>
      <c r="FH700" s="1233"/>
      <c r="FI700" s="1233"/>
      <c r="FJ700" s="1233"/>
      <c r="FK700" s="1233"/>
      <c r="FL700" s="1233"/>
      <c r="FM700" s="1233"/>
      <c r="FN700" s="1233"/>
      <c r="FO700" s="1233"/>
      <c r="FP700" s="1233"/>
      <c r="FQ700" s="1233"/>
      <c r="FR700" s="1233"/>
      <c r="FS700" s="1233"/>
      <c r="FT700" s="1233"/>
      <c r="FU700" s="1233"/>
      <c r="FV700" s="1233"/>
      <c r="FW700" s="1233"/>
      <c r="FX700" s="1233"/>
      <c r="FY700" s="1233"/>
      <c r="FZ700" s="1233"/>
      <c r="GA700" s="1233"/>
      <c r="GB700" s="1233"/>
      <c r="GC700" s="1233"/>
      <c r="GD700" s="1233"/>
      <c r="GE700" s="1233"/>
      <c r="GF700" s="1233"/>
      <c r="GG700" s="1233"/>
      <c r="GH700" s="1233"/>
      <c r="GI700" s="1233"/>
      <c r="GJ700" s="1233"/>
      <c r="GK700" s="1233"/>
      <c r="GL700" s="1233"/>
      <c r="GM700" s="1233"/>
      <c r="GN700" s="1233"/>
      <c r="GO700" s="1233"/>
      <c r="GP700" s="1233"/>
      <c r="GQ700" s="1233"/>
      <c r="GR700" s="1233"/>
      <c r="GS700" s="1233"/>
      <c r="GT700" s="1233"/>
      <c r="GU700" s="1233"/>
      <c r="GV700" s="1233"/>
      <c r="GW700" s="1233"/>
      <c r="GX700" s="1233"/>
      <c r="GY700" s="1233"/>
      <c r="GZ700" s="1233"/>
      <c r="HA700" s="1233"/>
      <c r="HB700" s="1233"/>
      <c r="HC700" s="1233"/>
      <c r="HD700" s="1233"/>
      <c r="HE700" s="1233"/>
      <c r="HF700" s="1233"/>
      <c r="HG700" s="1233"/>
      <c r="HH700" s="1233"/>
      <c r="HI700" s="1233"/>
      <c r="HJ700" s="1233"/>
      <c r="HK700" s="1233"/>
      <c r="HL700" s="1233"/>
      <c r="HM700" s="1233"/>
      <c r="HN700" s="1233"/>
      <c r="HO700" s="1233"/>
    </row>
    <row r="701" spans="32:223" s="325" customFormat="1" x14ac:dyDescent="0.2">
      <c r="AF701" s="932"/>
      <c r="AG701" s="932"/>
      <c r="AH701" s="932"/>
      <c r="AI701" s="932"/>
      <c r="AJ701" s="932"/>
      <c r="AK701" s="932"/>
      <c r="AL701" s="932"/>
      <c r="AM701" s="932"/>
      <c r="AN701" s="932"/>
      <c r="AP701" s="932"/>
      <c r="AQ701" s="932"/>
      <c r="AR701" s="932"/>
      <c r="AS701" s="932"/>
      <c r="AT701" s="932"/>
      <c r="AU701" s="932"/>
      <c r="AV701" s="932"/>
      <c r="AW701" s="932"/>
      <c r="AX701" s="932"/>
      <c r="BA701" s="1253"/>
      <c r="BB701" s="1253"/>
      <c r="BC701" s="1253"/>
      <c r="BE701" s="1233"/>
      <c r="BF701" s="1233"/>
      <c r="BG701" s="1233"/>
      <c r="BH701" s="1233"/>
      <c r="BI701" s="1233"/>
      <c r="BJ701" s="1233"/>
      <c r="BK701" s="1233"/>
      <c r="BL701" s="1233"/>
      <c r="BM701" s="1233"/>
      <c r="BN701" s="1233"/>
      <c r="BO701" s="1233"/>
      <c r="BP701" s="1233"/>
      <c r="BQ701" s="1233"/>
      <c r="BR701" s="1233"/>
      <c r="BS701" s="1233"/>
      <c r="BT701" s="1233"/>
      <c r="BU701" s="1233"/>
      <c r="BV701" s="1233"/>
      <c r="BW701" s="1233"/>
      <c r="BX701" s="1233"/>
      <c r="BY701" s="1233"/>
      <c r="BZ701" s="1233"/>
      <c r="CA701" s="1233"/>
      <c r="CB701" s="1233"/>
      <c r="CC701" s="1233"/>
      <c r="CD701" s="1233"/>
      <c r="CE701" s="1233"/>
      <c r="CF701" s="1233"/>
      <c r="CG701" s="1233"/>
      <c r="CH701" s="1233"/>
      <c r="CI701" s="1233"/>
      <c r="CJ701" s="1233"/>
      <c r="CK701" s="1233"/>
      <c r="CL701" s="1233"/>
      <c r="CM701" s="1233"/>
      <c r="CN701" s="1233"/>
      <c r="CO701" s="1233"/>
      <c r="CP701" s="1233"/>
      <c r="CQ701" s="1233"/>
      <c r="CR701" s="1233"/>
      <c r="CS701" s="1233"/>
      <c r="CT701" s="1233"/>
      <c r="CU701" s="1233"/>
      <c r="CV701" s="1233"/>
      <c r="CW701" s="1233"/>
      <c r="CX701" s="1233"/>
      <c r="CY701" s="1233"/>
      <c r="CZ701" s="1233"/>
      <c r="DA701" s="1233"/>
      <c r="DB701" s="1233"/>
      <c r="DC701" s="1233"/>
      <c r="DD701" s="1233"/>
      <c r="DE701" s="1233"/>
      <c r="DF701" s="1233"/>
      <c r="DG701" s="1233"/>
      <c r="DH701" s="1233"/>
      <c r="DI701" s="1233"/>
      <c r="DJ701" s="1233"/>
      <c r="DK701" s="1233"/>
      <c r="DL701" s="1233"/>
      <c r="DM701" s="1233"/>
      <c r="DN701" s="1233"/>
      <c r="DO701" s="1233"/>
      <c r="DP701" s="1233"/>
      <c r="DQ701" s="1233"/>
      <c r="DR701" s="1233"/>
      <c r="DS701" s="1233"/>
      <c r="DT701" s="1233"/>
      <c r="DU701" s="1233"/>
      <c r="DV701" s="1233"/>
      <c r="DW701" s="1233"/>
      <c r="DX701" s="1233"/>
      <c r="DY701" s="1233"/>
      <c r="DZ701" s="1233"/>
      <c r="EA701" s="1233"/>
      <c r="EB701" s="1233"/>
      <c r="EC701" s="1233"/>
      <c r="ED701" s="1233"/>
      <c r="EE701" s="1233"/>
      <c r="EF701" s="1233"/>
      <c r="EG701" s="1233"/>
      <c r="EH701" s="1253"/>
      <c r="EI701" s="1253"/>
      <c r="EJ701" s="1253"/>
      <c r="EK701" s="1253"/>
      <c r="EM701" s="1233"/>
      <c r="EN701" s="1233"/>
      <c r="EO701" s="1233"/>
      <c r="EP701" s="1233"/>
      <c r="EQ701" s="1233"/>
      <c r="ER701" s="1233"/>
      <c r="ES701" s="1233"/>
      <c r="ET701" s="1233"/>
      <c r="EU701" s="1233"/>
      <c r="EV701" s="1233"/>
      <c r="EW701" s="1233"/>
      <c r="EX701" s="1233"/>
      <c r="EY701" s="1233"/>
      <c r="EZ701" s="1233"/>
      <c r="FA701" s="1233"/>
      <c r="FB701" s="1233"/>
      <c r="FC701" s="1233"/>
      <c r="FD701" s="1233"/>
      <c r="FE701" s="1233"/>
      <c r="FF701" s="1233"/>
      <c r="FG701" s="1233"/>
      <c r="FH701" s="1233"/>
      <c r="FI701" s="1233"/>
      <c r="FJ701" s="1233"/>
      <c r="FK701" s="1233"/>
      <c r="FL701" s="1233"/>
      <c r="FM701" s="1233"/>
      <c r="FN701" s="1233"/>
      <c r="FO701" s="1233"/>
      <c r="FP701" s="1233"/>
      <c r="FQ701" s="1233"/>
      <c r="FR701" s="1233"/>
      <c r="FS701" s="1233"/>
      <c r="FT701" s="1233"/>
      <c r="FU701" s="1233"/>
      <c r="FV701" s="1233"/>
      <c r="FW701" s="1233"/>
      <c r="FX701" s="1233"/>
      <c r="FY701" s="1233"/>
      <c r="FZ701" s="1233"/>
      <c r="GA701" s="1233"/>
      <c r="GB701" s="1233"/>
      <c r="GC701" s="1233"/>
      <c r="GD701" s="1233"/>
      <c r="GE701" s="1233"/>
      <c r="GF701" s="1233"/>
      <c r="GG701" s="1233"/>
      <c r="GH701" s="1233"/>
      <c r="GI701" s="1233"/>
      <c r="GJ701" s="1233"/>
      <c r="GK701" s="1233"/>
      <c r="GL701" s="1233"/>
      <c r="GM701" s="1233"/>
      <c r="GN701" s="1233"/>
      <c r="GO701" s="1233"/>
      <c r="GP701" s="1233"/>
      <c r="GQ701" s="1233"/>
      <c r="GR701" s="1233"/>
      <c r="GS701" s="1233"/>
      <c r="GT701" s="1233"/>
      <c r="GU701" s="1233"/>
      <c r="GV701" s="1233"/>
      <c r="GW701" s="1233"/>
      <c r="GX701" s="1233"/>
      <c r="GY701" s="1233"/>
      <c r="GZ701" s="1233"/>
      <c r="HA701" s="1233"/>
      <c r="HB701" s="1233"/>
      <c r="HC701" s="1233"/>
      <c r="HD701" s="1233"/>
      <c r="HE701" s="1233"/>
      <c r="HF701" s="1233"/>
      <c r="HG701" s="1233"/>
      <c r="HH701" s="1233"/>
      <c r="HI701" s="1233"/>
      <c r="HJ701" s="1233"/>
      <c r="HK701" s="1233"/>
      <c r="HL701" s="1233"/>
      <c r="HM701" s="1233"/>
      <c r="HN701" s="1233"/>
      <c r="HO701" s="1233"/>
    </row>
    <row r="702" spans="32:223" s="325" customFormat="1" x14ac:dyDescent="0.2">
      <c r="AF702" s="932"/>
      <c r="AG702" s="932"/>
      <c r="AH702" s="932"/>
      <c r="AI702" s="932"/>
      <c r="AJ702" s="932"/>
      <c r="AK702" s="932"/>
      <c r="AL702" s="932"/>
      <c r="AM702" s="932"/>
      <c r="AN702" s="932"/>
      <c r="AP702" s="932"/>
      <c r="AQ702" s="932"/>
      <c r="AR702" s="932"/>
      <c r="AS702" s="932"/>
      <c r="AT702" s="932"/>
      <c r="AU702" s="932"/>
      <c r="AV702" s="932"/>
      <c r="AW702" s="932"/>
      <c r="AX702" s="932"/>
      <c r="BA702" s="1253"/>
      <c r="BB702" s="1253"/>
      <c r="BC702" s="1253"/>
      <c r="BE702" s="1233"/>
      <c r="BF702" s="1233"/>
      <c r="BG702" s="1233"/>
      <c r="BH702" s="1233"/>
      <c r="BI702" s="1233"/>
      <c r="BJ702" s="1233"/>
      <c r="BK702" s="1233"/>
      <c r="BL702" s="1233"/>
      <c r="BM702" s="1233"/>
      <c r="BN702" s="1233"/>
      <c r="BO702" s="1233"/>
      <c r="BP702" s="1233"/>
      <c r="BQ702" s="1233"/>
      <c r="BR702" s="1233"/>
      <c r="BS702" s="1233"/>
      <c r="BT702" s="1233"/>
      <c r="BU702" s="1233"/>
      <c r="BV702" s="1233"/>
      <c r="BW702" s="1233"/>
      <c r="BX702" s="1233"/>
      <c r="BY702" s="1233"/>
      <c r="BZ702" s="1233"/>
      <c r="CA702" s="1233"/>
      <c r="CB702" s="1233"/>
      <c r="CC702" s="1233"/>
      <c r="CD702" s="1233"/>
      <c r="CE702" s="1233"/>
      <c r="CF702" s="1233"/>
      <c r="CG702" s="1233"/>
      <c r="CH702" s="1233"/>
      <c r="CI702" s="1233"/>
      <c r="CJ702" s="1233"/>
      <c r="CK702" s="1233"/>
      <c r="CL702" s="1233"/>
      <c r="CM702" s="1233"/>
      <c r="CN702" s="1233"/>
      <c r="CO702" s="1233"/>
      <c r="CP702" s="1233"/>
      <c r="CQ702" s="1233"/>
      <c r="CR702" s="1233"/>
      <c r="CS702" s="1233"/>
      <c r="CT702" s="1233"/>
      <c r="CU702" s="1233"/>
      <c r="CV702" s="1233"/>
      <c r="CW702" s="1233"/>
      <c r="CX702" s="1233"/>
      <c r="CY702" s="1233"/>
      <c r="CZ702" s="1233"/>
      <c r="DA702" s="1233"/>
      <c r="DB702" s="1233"/>
      <c r="DC702" s="1233"/>
      <c r="DD702" s="1233"/>
      <c r="DE702" s="1233"/>
      <c r="DF702" s="1233"/>
      <c r="DG702" s="1233"/>
      <c r="DH702" s="1233"/>
      <c r="DI702" s="1233"/>
      <c r="DJ702" s="1233"/>
      <c r="DK702" s="1233"/>
      <c r="DL702" s="1233"/>
      <c r="DM702" s="1233"/>
      <c r="DN702" s="1233"/>
      <c r="DO702" s="1233"/>
      <c r="DP702" s="1233"/>
      <c r="DQ702" s="1233"/>
      <c r="DR702" s="1233"/>
      <c r="DS702" s="1233"/>
      <c r="DT702" s="1233"/>
      <c r="DU702" s="1233"/>
      <c r="DV702" s="1233"/>
      <c r="DW702" s="1233"/>
      <c r="DX702" s="1233"/>
      <c r="DY702" s="1233"/>
      <c r="DZ702" s="1233"/>
      <c r="EA702" s="1233"/>
      <c r="EB702" s="1233"/>
      <c r="EC702" s="1233"/>
      <c r="ED702" s="1233"/>
      <c r="EE702" s="1233"/>
      <c r="EF702" s="1233"/>
      <c r="EG702" s="1233"/>
      <c r="EH702" s="1253"/>
      <c r="EI702" s="1253"/>
      <c r="EJ702" s="1253"/>
      <c r="EK702" s="1253"/>
      <c r="EM702" s="1233"/>
      <c r="EN702" s="1233"/>
      <c r="EO702" s="1233"/>
      <c r="EP702" s="1233"/>
      <c r="EQ702" s="1233"/>
      <c r="ER702" s="1233"/>
      <c r="ES702" s="1233"/>
      <c r="ET702" s="1233"/>
      <c r="EU702" s="1233"/>
      <c r="EV702" s="1233"/>
      <c r="EW702" s="1233"/>
      <c r="EX702" s="1233"/>
      <c r="EY702" s="1233"/>
      <c r="EZ702" s="1233"/>
      <c r="FA702" s="1233"/>
      <c r="FB702" s="1233"/>
      <c r="FC702" s="1233"/>
      <c r="FD702" s="1233"/>
      <c r="FE702" s="1233"/>
      <c r="FF702" s="1233"/>
      <c r="FG702" s="1233"/>
      <c r="FH702" s="1233"/>
      <c r="FI702" s="1233"/>
      <c r="FJ702" s="1233"/>
      <c r="FK702" s="1233"/>
      <c r="FL702" s="1233"/>
      <c r="FM702" s="1233"/>
      <c r="FN702" s="1233"/>
      <c r="FO702" s="1233"/>
      <c r="FP702" s="1233"/>
      <c r="FQ702" s="1233"/>
      <c r="FR702" s="1233"/>
      <c r="FS702" s="1233"/>
      <c r="FT702" s="1233"/>
      <c r="FU702" s="1233"/>
      <c r="FV702" s="1233"/>
      <c r="FW702" s="1233"/>
      <c r="FX702" s="1233"/>
      <c r="FY702" s="1233"/>
      <c r="FZ702" s="1233"/>
      <c r="GA702" s="1233"/>
      <c r="GB702" s="1233"/>
      <c r="GC702" s="1233"/>
      <c r="GD702" s="1233"/>
      <c r="GE702" s="1233"/>
      <c r="GF702" s="1233"/>
      <c r="GG702" s="1233"/>
      <c r="GH702" s="1233"/>
      <c r="GI702" s="1233"/>
      <c r="GJ702" s="1233"/>
      <c r="GK702" s="1233"/>
      <c r="GL702" s="1233"/>
      <c r="GM702" s="1233"/>
      <c r="GN702" s="1233"/>
      <c r="GO702" s="1233"/>
      <c r="GP702" s="1233"/>
      <c r="GQ702" s="1233"/>
      <c r="GR702" s="1233"/>
      <c r="GS702" s="1233"/>
      <c r="GT702" s="1233"/>
      <c r="GU702" s="1233"/>
      <c r="GV702" s="1233"/>
      <c r="GW702" s="1233"/>
      <c r="GX702" s="1233"/>
      <c r="GY702" s="1233"/>
      <c r="GZ702" s="1233"/>
      <c r="HA702" s="1233"/>
      <c r="HB702" s="1233"/>
      <c r="HC702" s="1233"/>
      <c r="HD702" s="1233"/>
      <c r="HE702" s="1233"/>
      <c r="HF702" s="1233"/>
      <c r="HG702" s="1233"/>
      <c r="HH702" s="1233"/>
      <c r="HI702" s="1233"/>
      <c r="HJ702" s="1233"/>
      <c r="HK702" s="1233"/>
      <c r="HL702" s="1233"/>
      <c r="HM702" s="1233"/>
      <c r="HN702" s="1233"/>
      <c r="HO702" s="1233"/>
    </row>
    <row r="703" spans="32:223" s="325" customFormat="1" x14ac:dyDescent="0.2">
      <c r="AF703" s="932"/>
      <c r="AG703" s="932"/>
      <c r="AH703" s="932"/>
      <c r="AI703" s="932"/>
      <c r="AJ703" s="932"/>
      <c r="AK703" s="932"/>
      <c r="AL703" s="932"/>
      <c r="AM703" s="932"/>
      <c r="AN703" s="932"/>
      <c r="AP703" s="932"/>
      <c r="AQ703" s="932"/>
      <c r="AR703" s="932"/>
      <c r="AS703" s="932"/>
      <c r="AT703" s="932"/>
      <c r="AU703" s="932"/>
      <c r="AV703" s="932"/>
      <c r="AW703" s="932"/>
      <c r="AX703" s="932"/>
      <c r="BA703" s="1253"/>
      <c r="BB703" s="1253"/>
      <c r="BC703" s="1253"/>
      <c r="BE703" s="1233"/>
      <c r="BF703" s="1233"/>
      <c r="BG703" s="1233"/>
      <c r="BH703" s="1233"/>
      <c r="BI703" s="1233"/>
      <c r="BJ703" s="1233"/>
      <c r="BK703" s="1233"/>
      <c r="BL703" s="1233"/>
      <c r="BM703" s="1233"/>
      <c r="BN703" s="1233"/>
      <c r="BO703" s="1233"/>
      <c r="BP703" s="1233"/>
      <c r="BQ703" s="1233"/>
      <c r="BR703" s="1233"/>
      <c r="BS703" s="1233"/>
      <c r="BT703" s="1233"/>
      <c r="BU703" s="1233"/>
      <c r="BV703" s="1233"/>
      <c r="BW703" s="1233"/>
      <c r="BX703" s="1233"/>
      <c r="BY703" s="1233"/>
      <c r="BZ703" s="1233"/>
      <c r="CA703" s="1233"/>
      <c r="CB703" s="1233"/>
      <c r="CC703" s="1233"/>
      <c r="CD703" s="1233"/>
      <c r="CE703" s="1233"/>
      <c r="CF703" s="1233"/>
      <c r="CG703" s="1233"/>
      <c r="CH703" s="1233"/>
      <c r="CI703" s="1233"/>
      <c r="CJ703" s="1233"/>
      <c r="CK703" s="1233"/>
      <c r="CL703" s="1233"/>
      <c r="CM703" s="1233"/>
      <c r="CN703" s="1233"/>
      <c r="CO703" s="1233"/>
      <c r="CP703" s="1233"/>
      <c r="CQ703" s="1233"/>
      <c r="CR703" s="1233"/>
      <c r="CS703" s="1233"/>
      <c r="CT703" s="1233"/>
      <c r="CU703" s="1233"/>
      <c r="CV703" s="1233"/>
      <c r="CW703" s="1233"/>
      <c r="CX703" s="1233"/>
      <c r="CY703" s="1233"/>
      <c r="CZ703" s="1233"/>
      <c r="DA703" s="1233"/>
      <c r="DB703" s="1233"/>
      <c r="DC703" s="1233"/>
      <c r="DD703" s="1233"/>
      <c r="DE703" s="1233"/>
      <c r="DF703" s="1233"/>
      <c r="DG703" s="1233"/>
      <c r="DH703" s="1233"/>
      <c r="DI703" s="1233"/>
      <c r="DJ703" s="1233"/>
      <c r="DK703" s="1233"/>
      <c r="DL703" s="1233"/>
      <c r="DM703" s="1233"/>
      <c r="DN703" s="1233"/>
      <c r="DO703" s="1233"/>
      <c r="DP703" s="1233"/>
      <c r="DQ703" s="1233"/>
      <c r="DR703" s="1233"/>
      <c r="DS703" s="1233"/>
      <c r="DT703" s="1233"/>
      <c r="DU703" s="1233"/>
      <c r="DV703" s="1233"/>
      <c r="DW703" s="1233"/>
      <c r="DX703" s="1233"/>
      <c r="DY703" s="1233"/>
      <c r="DZ703" s="1233"/>
      <c r="EA703" s="1233"/>
      <c r="EB703" s="1233"/>
      <c r="EC703" s="1233"/>
      <c r="ED703" s="1233"/>
      <c r="EE703" s="1233"/>
      <c r="EF703" s="1233"/>
      <c r="EG703" s="1233"/>
      <c r="EH703" s="1253"/>
      <c r="EI703" s="1253"/>
      <c r="EJ703" s="1253"/>
      <c r="EK703" s="1253"/>
      <c r="EM703" s="1233"/>
      <c r="EN703" s="1233"/>
      <c r="EO703" s="1233"/>
      <c r="EP703" s="1233"/>
      <c r="EQ703" s="1233"/>
      <c r="ER703" s="1233"/>
      <c r="ES703" s="1233"/>
      <c r="ET703" s="1233"/>
      <c r="EU703" s="1233"/>
      <c r="EV703" s="1233"/>
      <c r="EW703" s="1233"/>
      <c r="EX703" s="1233"/>
      <c r="EY703" s="1233"/>
      <c r="EZ703" s="1233"/>
      <c r="FA703" s="1233"/>
      <c r="FB703" s="1233"/>
      <c r="FC703" s="1233"/>
      <c r="FD703" s="1233"/>
      <c r="FE703" s="1233"/>
      <c r="FF703" s="1233"/>
      <c r="FG703" s="1233"/>
      <c r="FH703" s="1233"/>
      <c r="FI703" s="1233"/>
      <c r="FJ703" s="1233"/>
      <c r="FK703" s="1233"/>
      <c r="FL703" s="1233"/>
      <c r="FM703" s="1233"/>
      <c r="FN703" s="1233"/>
      <c r="FO703" s="1233"/>
      <c r="FP703" s="1233"/>
      <c r="FQ703" s="1233"/>
      <c r="FR703" s="1233"/>
      <c r="FS703" s="1233"/>
      <c r="FT703" s="1233"/>
      <c r="FU703" s="1233"/>
      <c r="FV703" s="1233"/>
      <c r="FW703" s="1233"/>
      <c r="FX703" s="1233"/>
      <c r="FY703" s="1233"/>
      <c r="FZ703" s="1233"/>
      <c r="GA703" s="1233"/>
      <c r="GB703" s="1233"/>
      <c r="GC703" s="1233"/>
      <c r="GD703" s="1233"/>
      <c r="GE703" s="1233"/>
      <c r="GF703" s="1233"/>
      <c r="GG703" s="1233"/>
      <c r="GH703" s="1233"/>
      <c r="GI703" s="1233"/>
      <c r="GJ703" s="1233"/>
      <c r="GK703" s="1233"/>
      <c r="GL703" s="1233"/>
      <c r="GM703" s="1233"/>
      <c r="GN703" s="1233"/>
      <c r="GO703" s="1233"/>
      <c r="GP703" s="1233"/>
      <c r="GQ703" s="1233"/>
      <c r="GR703" s="1233"/>
      <c r="GS703" s="1233"/>
      <c r="GT703" s="1233"/>
      <c r="GU703" s="1233"/>
      <c r="GV703" s="1233"/>
      <c r="GW703" s="1233"/>
      <c r="GX703" s="1233"/>
      <c r="GY703" s="1233"/>
      <c r="GZ703" s="1233"/>
      <c r="HA703" s="1233"/>
      <c r="HB703" s="1233"/>
      <c r="HC703" s="1233"/>
      <c r="HD703" s="1233"/>
      <c r="HE703" s="1233"/>
      <c r="HF703" s="1233"/>
      <c r="HG703" s="1233"/>
      <c r="HH703" s="1233"/>
      <c r="HI703" s="1233"/>
      <c r="HJ703" s="1233"/>
      <c r="HK703" s="1233"/>
      <c r="HL703" s="1233"/>
      <c r="HM703" s="1233"/>
      <c r="HN703" s="1233"/>
      <c r="HO703" s="1233"/>
    </row>
    <row r="704" spans="32:223" s="325" customFormat="1" x14ac:dyDescent="0.2">
      <c r="AF704" s="932"/>
      <c r="AG704" s="932"/>
      <c r="AH704" s="932"/>
      <c r="AI704" s="932"/>
      <c r="AJ704" s="932"/>
      <c r="AK704" s="932"/>
      <c r="AL704" s="932"/>
      <c r="AM704" s="932"/>
      <c r="AN704" s="932"/>
      <c r="AP704" s="932"/>
      <c r="AQ704" s="932"/>
      <c r="AR704" s="932"/>
      <c r="AS704" s="932"/>
      <c r="AT704" s="932"/>
      <c r="AU704" s="932"/>
      <c r="AV704" s="932"/>
      <c r="AW704" s="932"/>
      <c r="AX704" s="932"/>
      <c r="BA704" s="1253"/>
      <c r="BB704" s="1253"/>
      <c r="BC704" s="1253"/>
      <c r="BE704" s="1233"/>
      <c r="BF704" s="1233"/>
      <c r="BG704" s="1233"/>
      <c r="BH704" s="1233"/>
      <c r="BI704" s="1233"/>
      <c r="BJ704" s="1233"/>
      <c r="BK704" s="1233"/>
      <c r="BL704" s="1233"/>
      <c r="BM704" s="1233"/>
      <c r="BN704" s="1233"/>
      <c r="BO704" s="1233"/>
      <c r="BP704" s="1233"/>
      <c r="BQ704" s="1233"/>
      <c r="BR704" s="1233"/>
      <c r="BS704" s="1233"/>
      <c r="BT704" s="1233"/>
      <c r="BU704" s="1233"/>
      <c r="BV704" s="1233"/>
      <c r="BW704" s="1233"/>
      <c r="BX704" s="1233"/>
      <c r="BY704" s="1233"/>
      <c r="BZ704" s="1233"/>
      <c r="CA704" s="1233"/>
      <c r="CB704" s="1233"/>
      <c r="CC704" s="1233"/>
      <c r="CD704" s="1233"/>
      <c r="CE704" s="1233"/>
      <c r="CF704" s="1233"/>
      <c r="CG704" s="1233"/>
      <c r="CH704" s="1233"/>
      <c r="CI704" s="1233"/>
      <c r="CJ704" s="1233"/>
      <c r="CK704" s="1233"/>
      <c r="CL704" s="1233"/>
      <c r="CM704" s="1233"/>
      <c r="CN704" s="1233"/>
      <c r="CO704" s="1233"/>
      <c r="CP704" s="1233"/>
      <c r="CQ704" s="1233"/>
      <c r="CR704" s="1233"/>
      <c r="CS704" s="1233"/>
      <c r="CT704" s="1233"/>
      <c r="CU704" s="1233"/>
      <c r="CV704" s="1233"/>
      <c r="CW704" s="1233"/>
      <c r="CX704" s="1233"/>
      <c r="CY704" s="1233"/>
      <c r="CZ704" s="1233"/>
      <c r="DA704" s="1233"/>
      <c r="DB704" s="1233"/>
      <c r="DC704" s="1233"/>
      <c r="DD704" s="1233"/>
      <c r="DE704" s="1233"/>
      <c r="DF704" s="1233"/>
      <c r="DG704" s="1233"/>
      <c r="DH704" s="1233"/>
      <c r="DI704" s="1233"/>
      <c r="DJ704" s="1233"/>
      <c r="DK704" s="1233"/>
      <c r="DL704" s="1233"/>
      <c r="DM704" s="1233"/>
      <c r="DN704" s="1233"/>
      <c r="DO704" s="1233"/>
      <c r="DP704" s="1233"/>
      <c r="DQ704" s="1233"/>
      <c r="DR704" s="1233"/>
      <c r="DS704" s="1233"/>
      <c r="DT704" s="1233"/>
      <c r="DU704" s="1233"/>
      <c r="DV704" s="1233"/>
      <c r="DW704" s="1233"/>
      <c r="DX704" s="1233"/>
      <c r="DY704" s="1233"/>
      <c r="DZ704" s="1233"/>
      <c r="EA704" s="1233"/>
      <c r="EB704" s="1233"/>
      <c r="EC704" s="1233"/>
      <c r="ED704" s="1233"/>
      <c r="EE704" s="1233"/>
      <c r="EF704" s="1233"/>
      <c r="EG704" s="1233"/>
      <c r="EH704" s="1253"/>
      <c r="EI704" s="1253"/>
      <c r="EJ704" s="1253"/>
      <c r="EK704" s="1253"/>
      <c r="EM704" s="1233"/>
      <c r="EN704" s="1233"/>
      <c r="EO704" s="1233"/>
      <c r="EP704" s="1233"/>
      <c r="EQ704" s="1233"/>
      <c r="ER704" s="1233"/>
      <c r="ES704" s="1233"/>
      <c r="ET704" s="1233"/>
      <c r="EU704" s="1233"/>
      <c r="EV704" s="1233"/>
      <c r="EW704" s="1233"/>
      <c r="EX704" s="1233"/>
      <c r="EY704" s="1233"/>
      <c r="EZ704" s="1233"/>
      <c r="FA704" s="1233"/>
      <c r="FB704" s="1233"/>
      <c r="FC704" s="1233"/>
      <c r="FD704" s="1233"/>
      <c r="FE704" s="1233"/>
      <c r="FF704" s="1233"/>
      <c r="FG704" s="1233"/>
      <c r="FH704" s="1233"/>
      <c r="FI704" s="1233"/>
      <c r="FJ704" s="1233"/>
      <c r="FK704" s="1233"/>
      <c r="FL704" s="1233"/>
      <c r="FM704" s="1233"/>
      <c r="FN704" s="1233"/>
      <c r="FO704" s="1233"/>
      <c r="FP704" s="1233"/>
      <c r="FQ704" s="1233"/>
      <c r="FR704" s="1233"/>
      <c r="FS704" s="1233"/>
      <c r="FT704" s="1233"/>
      <c r="FU704" s="1233"/>
      <c r="FV704" s="1233"/>
      <c r="FW704" s="1233"/>
      <c r="FX704" s="1233"/>
      <c r="FY704" s="1233"/>
      <c r="FZ704" s="1233"/>
      <c r="GA704" s="1233"/>
      <c r="GB704" s="1233"/>
      <c r="GC704" s="1233"/>
      <c r="GD704" s="1233"/>
      <c r="GE704" s="1233"/>
      <c r="GF704" s="1233"/>
      <c r="GG704" s="1233"/>
      <c r="GH704" s="1233"/>
      <c r="GI704" s="1233"/>
      <c r="GJ704" s="1233"/>
      <c r="GK704" s="1233"/>
      <c r="GL704" s="1233"/>
      <c r="GM704" s="1233"/>
      <c r="GN704" s="1233"/>
      <c r="GO704" s="1233"/>
      <c r="GP704" s="1233"/>
      <c r="GQ704" s="1233"/>
      <c r="GR704" s="1233"/>
      <c r="GS704" s="1233"/>
      <c r="GT704" s="1233"/>
      <c r="GU704" s="1233"/>
      <c r="GV704" s="1233"/>
      <c r="GW704" s="1233"/>
      <c r="GX704" s="1233"/>
      <c r="GY704" s="1233"/>
      <c r="GZ704" s="1233"/>
      <c r="HA704" s="1233"/>
      <c r="HB704" s="1233"/>
      <c r="HC704" s="1233"/>
      <c r="HD704" s="1233"/>
      <c r="HE704" s="1233"/>
      <c r="HF704" s="1233"/>
      <c r="HG704" s="1233"/>
      <c r="HH704" s="1233"/>
      <c r="HI704" s="1233"/>
      <c r="HJ704" s="1233"/>
      <c r="HK704" s="1233"/>
      <c r="HL704" s="1233"/>
      <c r="HM704" s="1233"/>
      <c r="HN704" s="1233"/>
      <c r="HO704" s="1233"/>
    </row>
    <row r="705" spans="32:223" s="325" customFormat="1" x14ac:dyDescent="0.2">
      <c r="AF705" s="932"/>
      <c r="AG705" s="932"/>
      <c r="AH705" s="932"/>
      <c r="AI705" s="932"/>
      <c r="AJ705" s="932"/>
      <c r="AK705" s="932"/>
      <c r="AL705" s="932"/>
      <c r="AM705" s="932"/>
      <c r="AN705" s="932"/>
      <c r="AP705" s="932"/>
      <c r="AQ705" s="932"/>
      <c r="AR705" s="932"/>
      <c r="AS705" s="932"/>
      <c r="AT705" s="932"/>
      <c r="AU705" s="932"/>
      <c r="AV705" s="932"/>
      <c r="AW705" s="932"/>
      <c r="AX705" s="932"/>
      <c r="BA705" s="1253"/>
      <c r="BB705" s="1253"/>
      <c r="BC705" s="1253"/>
      <c r="BE705" s="1233"/>
      <c r="BF705" s="1233"/>
      <c r="BG705" s="1233"/>
      <c r="BH705" s="1233"/>
      <c r="BI705" s="1233"/>
      <c r="BJ705" s="1233"/>
      <c r="BK705" s="1233"/>
      <c r="BL705" s="1233"/>
      <c r="BM705" s="1233"/>
      <c r="BN705" s="1233"/>
      <c r="BO705" s="1233"/>
      <c r="BP705" s="1233"/>
      <c r="BQ705" s="1233"/>
      <c r="BR705" s="1233"/>
      <c r="BS705" s="1233"/>
      <c r="BT705" s="1233"/>
      <c r="BU705" s="1233"/>
      <c r="BV705" s="1233"/>
      <c r="BW705" s="1233"/>
      <c r="BX705" s="1233"/>
      <c r="BY705" s="1233"/>
      <c r="BZ705" s="1233"/>
      <c r="CA705" s="1233"/>
      <c r="CB705" s="1233"/>
      <c r="CC705" s="1233"/>
      <c r="CD705" s="1233"/>
      <c r="CE705" s="1233"/>
      <c r="CF705" s="1233"/>
      <c r="CG705" s="1233"/>
      <c r="CH705" s="1233"/>
      <c r="CI705" s="1233"/>
      <c r="CJ705" s="1233"/>
      <c r="CK705" s="1233"/>
      <c r="CL705" s="1233"/>
      <c r="CM705" s="1233"/>
      <c r="CN705" s="1233"/>
      <c r="CO705" s="1233"/>
      <c r="CP705" s="1233"/>
      <c r="CQ705" s="1233"/>
      <c r="CR705" s="1233"/>
      <c r="CS705" s="1233"/>
      <c r="CT705" s="1233"/>
      <c r="CU705" s="1233"/>
      <c r="CV705" s="1233"/>
      <c r="CW705" s="1233"/>
      <c r="CX705" s="1233"/>
      <c r="CY705" s="1233"/>
      <c r="CZ705" s="1233"/>
      <c r="DA705" s="1233"/>
      <c r="DB705" s="1233"/>
      <c r="DC705" s="1233"/>
      <c r="DD705" s="1233"/>
      <c r="DE705" s="1233"/>
      <c r="DF705" s="1233"/>
      <c r="DG705" s="1233"/>
      <c r="DH705" s="1233"/>
      <c r="DI705" s="1233"/>
      <c r="DJ705" s="1233"/>
      <c r="DK705" s="1233"/>
      <c r="DL705" s="1233"/>
      <c r="DM705" s="1233"/>
      <c r="DN705" s="1233"/>
      <c r="DO705" s="1233"/>
      <c r="DP705" s="1233"/>
      <c r="DQ705" s="1233"/>
      <c r="DR705" s="1233"/>
      <c r="DS705" s="1233"/>
      <c r="DT705" s="1233"/>
      <c r="DU705" s="1233"/>
      <c r="DV705" s="1233"/>
      <c r="DW705" s="1233"/>
      <c r="DX705" s="1233"/>
      <c r="DY705" s="1233"/>
      <c r="DZ705" s="1233"/>
      <c r="EA705" s="1233"/>
      <c r="EB705" s="1233"/>
      <c r="EC705" s="1233"/>
      <c r="ED705" s="1233"/>
      <c r="EE705" s="1233"/>
      <c r="EF705" s="1233"/>
      <c r="EG705" s="1233"/>
      <c r="EH705" s="1253"/>
      <c r="EI705" s="1253"/>
      <c r="EJ705" s="1253"/>
      <c r="EK705" s="1253"/>
      <c r="EM705" s="1233"/>
      <c r="EN705" s="1233"/>
      <c r="EO705" s="1233"/>
      <c r="EP705" s="1233"/>
      <c r="EQ705" s="1233"/>
      <c r="ER705" s="1233"/>
      <c r="ES705" s="1233"/>
      <c r="ET705" s="1233"/>
      <c r="EU705" s="1233"/>
      <c r="EV705" s="1233"/>
      <c r="EW705" s="1233"/>
      <c r="EX705" s="1233"/>
      <c r="EY705" s="1233"/>
      <c r="EZ705" s="1233"/>
      <c r="FA705" s="1233"/>
      <c r="FB705" s="1233"/>
      <c r="FC705" s="1233"/>
      <c r="FD705" s="1233"/>
      <c r="FE705" s="1233"/>
      <c r="FF705" s="1233"/>
      <c r="FG705" s="1233"/>
      <c r="FH705" s="1233"/>
      <c r="FI705" s="1233"/>
      <c r="FJ705" s="1233"/>
      <c r="FK705" s="1233"/>
      <c r="FL705" s="1233"/>
      <c r="FM705" s="1233"/>
      <c r="FN705" s="1233"/>
      <c r="FO705" s="1233"/>
      <c r="FP705" s="1233"/>
      <c r="FQ705" s="1233"/>
      <c r="FR705" s="1233"/>
      <c r="FS705" s="1233"/>
      <c r="FT705" s="1233"/>
      <c r="FU705" s="1233"/>
      <c r="FV705" s="1233"/>
      <c r="FW705" s="1233"/>
      <c r="FX705" s="1233"/>
      <c r="FY705" s="1233"/>
      <c r="FZ705" s="1233"/>
      <c r="GA705" s="1233"/>
      <c r="GB705" s="1233"/>
      <c r="GC705" s="1233"/>
      <c r="GD705" s="1233"/>
      <c r="GE705" s="1233"/>
      <c r="GF705" s="1233"/>
      <c r="GG705" s="1233"/>
      <c r="GH705" s="1233"/>
      <c r="GI705" s="1233"/>
      <c r="GJ705" s="1233"/>
      <c r="GK705" s="1233"/>
      <c r="GL705" s="1233"/>
      <c r="GM705" s="1233"/>
      <c r="GN705" s="1233"/>
      <c r="GO705" s="1233"/>
      <c r="GP705" s="1233"/>
      <c r="GQ705" s="1233"/>
      <c r="GR705" s="1233"/>
      <c r="GS705" s="1233"/>
      <c r="GT705" s="1233"/>
      <c r="GU705" s="1233"/>
      <c r="GV705" s="1233"/>
      <c r="GW705" s="1233"/>
      <c r="GX705" s="1233"/>
      <c r="GY705" s="1233"/>
      <c r="GZ705" s="1233"/>
      <c r="HA705" s="1233"/>
      <c r="HB705" s="1233"/>
      <c r="HC705" s="1233"/>
      <c r="HD705" s="1233"/>
      <c r="HE705" s="1233"/>
      <c r="HF705" s="1233"/>
      <c r="HG705" s="1233"/>
      <c r="HH705" s="1233"/>
      <c r="HI705" s="1233"/>
      <c r="HJ705" s="1233"/>
      <c r="HK705" s="1233"/>
      <c r="HL705" s="1233"/>
      <c r="HM705" s="1233"/>
      <c r="HN705" s="1233"/>
      <c r="HO705" s="1233"/>
    </row>
    <row r="706" spans="32:223" s="325" customFormat="1" x14ac:dyDescent="0.2">
      <c r="AF706" s="932"/>
      <c r="AG706" s="932"/>
      <c r="AH706" s="932"/>
      <c r="AI706" s="932"/>
      <c r="AJ706" s="932"/>
      <c r="AK706" s="932"/>
      <c r="AL706" s="932"/>
      <c r="AM706" s="932"/>
      <c r="AN706" s="932"/>
      <c r="AP706" s="932"/>
      <c r="AQ706" s="932"/>
      <c r="AR706" s="932"/>
      <c r="AS706" s="932"/>
      <c r="AT706" s="932"/>
      <c r="AU706" s="932"/>
      <c r="AV706" s="932"/>
      <c r="AW706" s="932"/>
      <c r="AX706" s="932"/>
      <c r="BA706" s="1253"/>
      <c r="BB706" s="1253"/>
      <c r="BC706" s="1253"/>
      <c r="BE706" s="1233"/>
      <c r="BF706" s="1233"/>
      <c r="BG706" s="1233"/>
      <c r="BH706" s="1233"/>
      <c r="BI706" s="1233"/>
      <c r="BJ706" s="1233"/>
      <c r="BK706" s="1233"/>
      <c r="BL706" s="1233"/>
      <c r="BM706" s="1233"/>
      <c r="BN706" s="1233"/>
      <c r="BO706" s="1233"/>
      <c r="BP706" s="1233"/>
      <c r="BQ706" s="1233"/>
      <c r="BR706" s="1233"/>
      <c r="BS706" s="1233"/>
      <c r="BT706" s="1233"/>
      <c r="BU706" s="1233"/>
      <c r="BV706" s="1233"/>
      <c r="BW706" s="1233"/>
      <c r="BX706" s="1233"/>
      <c r="BY706" s="1233"/>
      <c r="BZ706" s="1233"/>
      <c r="CA706" s="1233"/>
      <c r="CB706" s="1233"/>
      <c r="CC706" s="1233"/>
      <c r="CD706" s="1233"/>
      <c r="CE706" s="1233"/>
      <c r="CF706" s="1233"/>
      <c r="CG706" s="1233"/>
      <c r="CH706" s="1233"/>
      <c r="CI706" s="1233"/>
      <c r="CJ706" s="1233"/>
      <c r="CK706" s="1233"/>
      <c r="CL706" s="1233"/>
      <c r="CM706" s="1233"/>
      <c r="CN706" s="1233"/>
      <c r="CO706" s="1233"/>
      <c r="CP706" s="1233"/>
      <c r="CQ706" s="1233"/>
      <c r="CR706" s="1233"/>
      <c r="CS706" s="1233"/>
      <c r="CT706" s="1233"/>
      <c r="CU706" s="1233"/>
      <c r="CV706" s="1233"/>
      <c r="CW706" s="1233"/>
      <c r="CX706" s="1233"/>
      <c r="CY706" s="1233"/>
      <c r="CZ706" s="1233"/>
      <c r="DA706" s="1233"/>
      <c r="DB706" s="1233"/>
      <c r="DC706" s="1233"/>
      <c r="DD706" s="1233"/>
      <c r="DE706" s="1233"/>
      <c r="DF706" s="1233"/>
      <c r="DG706" s="1233"/>
      <c r="DH706" s="1233"/>
      <c r="DI706" s="1233"/>
      <c r="DJ706" s="1233"/>
      <c r="DK706" s="1233"/>
      <c r="DL706" s="1233"/>
      <c r="DM706" s="1233"/>
      <c r="DN706" s="1233"/>
      <c r="DO706" s="1233"/>
      <c r="DP706" s="1233"/>
      <c r="DQ706" s="1233"/>
      <c r="DR706" s="1233"/>
      <c r="DS706" s="1233"/>
      <c r="DT706" s="1233"/>
      <c r="DU706" s="1233"/>
      <c r="DV706" s="1233"/>
      <c r="DW706" s="1233"/>
      <c r="DX706" s="1233"/>
      <c r="DY706" s="1233"/>
      <c r="DZ706" s="1233"/>
      <c r="EA706" s="1233"/>
      <c r="EB706" s="1233"/>
      <c r="EC706" s="1233"/>
      <c r="ED706" s="1233"/>
      <c r="EE706" s="1233"/>
      <c r="EF706" s="1233"/>
      <c r="EG706" s="1233"/>
      <c r="EH706" s="1253"/>
      <c r="EI706" s="1253"/>
      <c r="EJ706" s="1253"/>
      <c r="EK706" s="1253"/>
      <c r="EM706" s="1233"/>
      <c r="EN706" s="1233"/>
      <c r="EO706" s="1233"/>
      <c r="EP706" s="1233"/>
      <c r="EQ706" s="1233"/>
      <c r="ER706" s="1233"/>
      <c r="ES706" s="1233"/>
      <c r="ET706" s="1233"/>
      <c r="EU706" s="1233"/>
      <c r="EV706" s="1233"/>
      <c r="EW706" s="1233"/>
      <c r="EX706" s="1233"/>
      <c r="EY706" s="1233"/>
      <c r="EZ706" s="1233"/>
      <c r="FA706" s="1233"/>
      <c r="FB706" s="1233"/>
      <c r="FC706" s="1233"/>
      <c r="FD706" s="1233"/>
      <c r="FE706" s="1233"/>
      <c r="FF706" s="1233"/>
      <c r="FG706" s="1233"/>
      <c r="FH706" s="1233"/>
      <c r="FI706" s="1233"/>
      <c r="FJ706" s="1233"/>
      <c r="FK706" s="1233"/>
      <c r="FL706" s="1233"/>
      <c r="FM706" s="1233"/>
      <c r="FN706" s="1233"/>
      <c r="FO706" s="1233"/>
      <c r="FP706" s="1233"/>
      <c r="FQ706" s="1233"/>
      <c r="FR706" s="1233"/>
      <c r="FS706" s="1233"/>
      <c r="FT706" s="1233"/>
      <c r="FU706" s="1233"/>
      <c r="FV706" s="1233"/>
      <c r="FW706" s="1233"/>
      <c r="FX706" s="1233"/>
      <c r="FY706" s="1233"/>
      <c r="FZ706" s="1233"/>
      <c r="GA706" s="1233"/>
      <c r="GB706" s="1233"/>
      <c r="GC706" s="1233"/>
      <c r="GD706" s="1233"/>
      <c r="GE706" s="1233"/>
      <c r="GF706" s="1233"/>
      <c r="GG706" s="1233"/>
      <c r="GH706" s="1233"/>
      <c r="GI706" s="1233"/>
      <c r="GJ706" s="1233"/>
      <c r="GK706" s="1233"/>
      <c r="GL706" s="1233"/>
      <c r="GM706" s="1233"/>
      <c r="GN706" s="1233"/>
      <c r="GO706" s="1233"/>
      <c r="GP706" s="1233"/>
      <c r="GQ706" s="1233"/>
      <c r="GR706" s="1233"/>
      <c r="GS706" s="1233"/>
      <c r="GT706" s="1233"/>
      <c r="GU706" s="1233"/>
      <c r="GV706" s="1233"/>
      <c r="GW706" s="1233"/>
      <c r="GX706" s="1233"/>
      <c r="GY706" s="1233"/>
      <c r="GZ706" s="1233"/>
      <c r="HA706" s="1233"/>
      <c r="HB706" s="1233"/>
      <c r="HC706" s="1233"/>
      <c r="HD706" s="1233"/>
      <c r="HE706" s="1233"/>
      <c r="HF706" s="1233"/>
      <c r="HG706" s="1233"/>
      <c r="HH706" s="1233"/>
      <c r="HI706" s="1233"/>
      <c r="HJ706" s="1233"/>
      <c r="HK706" s="1233"/>
      <c r="HL706" s="1233"/>
      <c r="HM706" s="1233"/>
      <c r="HN706" s="1233"/>
      <c r="HO706" s="1233"/>
    </row>
    <row r="707" spans="32:223" s="325" customFormat="1" x14ac:dyDescent="0.2">
      <c r="AF707" s="932"/>
      <c r="AG707" s="932"/>
      <c r="AH707" s="932"/>
      <c r="AI707" s="932"/>
      <c r="AJ707" s="932"/>
      <c r="AK707" s="932"/>
      <c r="AL707" s="932"/>
      <c r="AM707" s="932"/>
      <c r="AN707" s="932"/>
      <c r="AP707" s="932"/>
      <c r="AQ707" s="932"/>
      <c r="AR707" s="932"/>
      <c r="AS707" s="932"/>
      <c r="AT707" s="932"/>
      <c r="AU707" s="932"/>
      <c r="AV707" s="932"/>
      <c r="AW707" s="932"/>
      <c r="AX707" s="932"/>
      <c r="BA707" s="1253"/>
      <c r="BB707" s="1253"/>
      <c r="BC707" s="1253"/>
      <c r="BE707" s="1233"/>
      <c r="BF707" s="1233"/>
      <c r="BG707" s="1233"/>
      <c r="BH707" s="1233"/>
      <c r="BI707" s="1233"/>
      <c r="BJ707" s="1233"/>
      <c r="BK707" s="1233"/>
      <c r="BL707" s="1233"/>
      <c r="BM707" s="1233"/>
      <c r="BN707" s="1233"/>
      <c r="BO707" s="1233"/>
      <c r="BP707" s="1233"/>
      <c r="BQ707" s="1233"/>
      <c r="BR707" s="1233"/>
      <c r="BS707" s="1233"/>
      <c r="BT707" s="1233"/>
      <c r="BU707" s="1233"/>
      <c r="BV707" s="1233"/>
      <c r="BW707" s="1233"/>
      <c r="BX707" s="1233"/>
      <c r="BY707" s="1233"/>
      <c r="BZ707" s="1233"/>
      <c r="CA707" s="1233"/>
      <c r="CB707" s="1233"/>
      <c r="CC707" s="1233"/>
      <c r="CD707" s="1233"/>
      <c r="CE707" s="1233"/>
      <c r="CF707" s="1233"/>
      <c r="CG707" s="1233"/>
      <c r="CH707" s="1233"/>
      <c r="CI707" s="1233"/>
      <c r="CJ707" s="1233"/>
      <c r="CK707" s="1233"/>
      <c r="CL707" s="1233"/>
      <c r="CM707" s="1233"/>
      <c r="CN707" s="1233"/>
      <c r="CO707" s="1233"/>
      <c r="CP707" s="1233"/>
      <c r="CQ707" s="1233"/>
      <c r="CR707" s="1233"/>
      <c r="CS707" s="1233"/>
      <c r="CT707" s="1233"/>
      <c r="CU707" s="1233"/>
      <c r="CV707" s="1233"/>
      <c r="CW707" s="1233"/>
      <c r="CX707" s="1233"/>
      <c r="CY707" s="1233"/>
      <c r="CZ707" s="1233"/>
      <c r="DA707" s="1233"/>
      <c r="DB707" s="1233"/>
      <c r="DC707" s="1233"/>
      <c r="DD707" s="1233"/>
      <c r="DE707" s="1233"/>
      <c r="DF707" s="1233"/>
      <c r="DG707" s="1233"/>
      <c r="DH707" s="1233"/>
      <c r="DI707" s="1233"/>
      <c r="DJ707" s="1233"/>
      <c r="DK707" s="1233"/>
      <c r="DL707" s="1233"/>
      <c r="DM707" s="1233"/>
      <c r="DN707" s="1233"/>
      <c r="DO707" s="1233"/>
      <c r="DP707" s="1233"/>
      <c r="DQ707" s="1233"/>
      <c r="DR707" s="1233"/>
      <c r="DS707" s="1233"/>
      <c r="DT707" s="1233"/>
      <c r="DU707" s="1233"/>
      <c r="DV707" s="1233"/>
      <c r="DW707" s="1233"/>
      <c r="DX707" s="1233"/>
      <c r="DY707" s="1233"/>
      <c r="DZ707" s="1233"/>
      <c r="EA707" s="1233"/>
      <c r="EB707" s="1233"/>
      <c r="EC707" s="1233"/>
      <c r="ED707" s="1233"/>
      <c r="EE707" s="1233"/>
      <c r="EF707" s="1233"/>
      <c r="EG707" s="1233"/>
      <c r="EH707" s="1253"/>
      <c r="EI707" s="1253"/>
      <c r="EJ707" s="1253"/>
      <c r="EK707" s="1253"/>
      <c r="EM707" s="1233"/>
      <c r="EN707" s="1233"/>
      <c r="EO707" s="1233"/>
      <c r="EP707" s="1233"/>
      <c r="EQ707" s="1233"/>
      <c r="ER707" s="1233"/>
      <c r="ES707" s="1233"/>
      <c r="ET707" s="1233"/>
      <c r="EU707" s="1233"/>
      <c r="EV707" s="1233"/>
      <c r="EW707" s="1233"/>
      <c r="EX707" s="1233"/>
      <c r="EY707" s="1233"/>
      <c r="EZ707" s="1233"/>
      <c r="FA707" s="1233"/>
      <c r="FB707" s="1233"/>
      <c r="FC707" s="1233"/>
      <c r="FD707" s="1233"/>
      <c r="FE707" s="1233"/>
      <c r="FF707" s="1233"/>
      <c r="FG707" s="1233"/>
      <c r="FH707" s="1233"/>
      <c r="FI707" s="1233"/>
      <c r="FJ707" s="1233"/>
      <c r="FK707" s="1233"/>
      <c r="FL707" s="1233"/>
      <c r="FM707" s="1233"/>
      <c r="FN707" s="1233"/>
      <c r="FO707" s="1233"/>
      <c r="FP707" s="1233"/>
      <c r="FQ707" s="1233"/>
      <c r="FR707" s="1233"/>
      <c r="FS707" s="1233"/>
      <c r="FT707" s="1233"/>
      <c r="FU707" s="1233"/>
      <c r="FV707" s="1233"/>
      <c r="FW707" s="1233"/>
      <c r="FX707" s="1233"/>
      <c r="FY707" s="1233"/>
      <c r="FZ707" s="1233"/>
      <c r="GA707" s="1233"/>
      <c r="GB707" s="1233"/>
      <c r="GC707" s="1233"/>
      <c r="GD707" s="1233"/>
      <c r="GE707" s="1233"/>
      <c r="GF707" s="1233"/>
      <c r="GG707" s="1233"/>
      <c r="GH707" s="1233"/>
      <c r="GI707" s="1233"/>
      <c r="GJ707" s="1233"/>
      <c r="GK707" s="1233"/>
      <c r="GL707" s="1233"/>
      <c r="GM707" s="1233"/>
      <c r="GN707" s="1233"/>
      <c r="GO707" s="1233"/>
      <c r="GP707" s="1233"/>
      <c r="GQ707" s="1233"/>
      <c r="GR707" s="1233"/>
      <c r="GS707" s="1233"/>
      <c r="GT707" s="1233"/>
      <c r="GU707" s="1233"/>
      <c r="GV707" s="1233"/>
      <c r="GW707" s="1233"/>
      <c r="GX707" s="1233"/>
      <c r="GY707" s="1233"/>
      <c r="GZ707" s="1233"/>
      <c r="HA707" s="1233"/>
      <c r="HB707" s="1233"/>
      <c r="HC707" s="1233"/>
      <c r="HD707" s="1233"/>
      <c r="HE707" s="1233"/>
      <c r="HF707" s="1233"/>
      <c r="HG707" s="1233"/>
      <c r="HH707" s="1233"/>
      <c r="HI707" s="1233"/>
      <c r="HJ707" s="1233"/>
      <c r="HK707" s="1233"/>
      <c r="HL707" s="1233"/>
      <c r="HM707" s="1233"/>
      <c r="HN707" s="1233"/>
      <c r="HO707" s="1233"/>
    </row>
    <row r="708" spans="32:223" s="325" customFormat="1" x14ac:dyDescent="0.2">
      <c r="AF708" s="932"/>
      <c r="AG708" s="932"/>
      <c r="AH708" s="932"/>
      <c r="AI708" s="932"/>
      <c r="AJ708" s="932"/>
      <c r="AK708" s="932"/>
      <c r="AL708" s="932"/>
      <c r="AM708" s="932"/>
      <c r="AN708" s="932"/>
      <c r="AP708" s="932"/>
      <c r="AQ708" s="932"/>
      <c r="AR708" s="932"/>
      <c r="AS708" s="932"/>
      <c r="AT708" s="932"/>
      <c r="AU708" s="932"/>
      <c r="AV708" s="932"/>
      <c r="AW708" s="932"/>
      <c r="AX708" s="932"/>
      <c r="BA708" s="1253"/>
      <c r="BB708" s="1253"/>
      <c r="BC708" s="1253"/>
      <c r="BE708" s="1233"/>
      <c r="BF708" s="1233"/>
      <c r="BG708" s="1233"/>
      <c r="BH708" s="1233"/>
      <c r="BI708" s="1233"/>
      <c r="BJ708" s="1233"/>
      <c r="BK708" s="1233"/>
      <c r="BL708" s="1233"/>
      <c r="BM708" s="1233"/>
      <c r="BN708" s="1233"/>
      <c r="BO708" s="1233"/>
      <c r="BP708" s="1233"/>
      <c r="BQ708" s="1233"/>
      <c r="BR708" s="1233"/>
      <c r="BS708" s="1233"/>
      <c r="BT708" s="1233"/>
      <c r="BU708" s="1233"/>
      <c r="BV708" s="1233"/>
      <c r="BW708" s="1233"/>
      <c r="BX708" s="1233"/>
      <c r="BY708" s="1233"/>
      <c r="BZ708" s="1233"/>
      <c r="CA708" s="1233"/>
      <c r="CB708" s="1233"/>
      <c r="CC708" s="1233"/>
      <c r="CD708" s="1233"/>
      <c r="CE708" s="1233"/>
      <c r="CF708" s="1233"/>
      <c r="CG708" s="1233"/>
      <c r="CH708" s="1233"/>
      <c r="CI708" s="1233"/>
      <c r="CJ708" s="1233"/>
      <c r="CK708" s="1233"/>
      <c r="CL708" s="1233"/>
      <c r="CM708" s="1233"/>
      <c r="CN708" s="1233"/>
      <c r="CO708" s="1233"/>
      <c r="CP708" s="1233"/>
      <c r="CQ708" s="1233"/>
      <c r="CR708" s="1233"/>
      <c r="CS708" s="1233"/>
      <c r="CT708" s="1233"/>
      <c r="CU708" s="1233"/>
      <c r="CV708" s="1233"/>
      <c r="CW708" s="1233"/>
      <c r="CX708" s="1233"/>
      <c r="CY708" s="1233"/>
      <c r="CZ708" s="1233"/>
      <c r="DA708" s="1233"/>
      <c r="DB708" s="1233"/>
      <c r="DC708" s="1233"/>
      <c r="DD708" s="1233"/>
      <c r="DE708" s="1233"/>
      <c r="DF708" s="1233"/>
      <c r="DG708" s="1233"/>
      <c r="DH708" s="1233"/>
      <c r="DI708" s="1233"/>
      <c r="DJ708" s="1233"/>
      <c r="DK708" s="1233"/>
      <c r="DL708" s="1233"/>
      <c r="DM708" s="1233"/>
      <c r="DN708" s="1233"/>
      <c r="DO708" s="1233"/>
      <c r="DP708" s="1233"/>
      <c r="DQ708" s="1233"/>
      <c r="DR708" s="1233"/>
      <c r="DS708" s="1233"/>
      <c r="DT708" s="1233"/>
      <c r="DU708" s="1233"/>
      <c r="DV708" s="1233"/>
      <c r="DW708" s="1233"/>
      <c r="DX708" s="1233"/>
      <c r="DY708" s="1233"/>
      <c r="DZ708" s="1233"/>
      <c r="EA708" s="1233"/>
      <c r="EB708" s="1233"/>
      <c r="EC708" s="1233"/>
      <c r="ED708" s="1233"/>
      <c r="EE708" s="1233"/>
      <c r="EF708" s="1233"/>
      <c r="EG708" s="1233"/>
      <c r="EH708" s="1253"/>
      <c r="EI708" s="1253"/>
      <c r="EJ708" s="1253"/>
      <c r="EK708" s="1253"/>
      <c r="EM708" s="1233"/>
      <c r="EN708" s="1233"/>
      <c r="EO708" s="1233"/>
      <c r="EP708" s="1233"/>
      <c r="EQ708" s="1233"/>
      <c r="ER708" s="1233"/>
      <c r="ES708" s="1233"/>
      <c r="ET708" s="1233"/>
      <c r="EU708" s="1233"/>
      <c r="EV708" s="1233"/>
      <c r="EW708" s="1233"/>
      <c r="EX708" s="1233"/>
      <c r="EY708" s="1233"/>
      <c r="EZ708" s="1233"/>
      <c r="FA708" s="1233"/>
      <c r="FB708" s="1233"/>
      <c r="FC708" s="1233"/>
      <c r="FD708" s="1233"/>
      <c r="FE708" s="1233"/>
      <c r="FF708" s="1233"/>
      <c r="FG708" s="1233"/>
      <c r="FH708" s="1233"/>
      <c r="FI708" s="1233"/>
      <c r="FJ708" s="1233"/>
      <c r="FK708" s="1233"/>
      <c r="FL708" s="1233"/>
      <c r="FM708" s="1233"/>
      <c r="FN708" s="1233"/>
      <c r="FO708" s="1233"/>
      <c r="FP708" s="1233"/>
      <c r="FQ708" s="1233"/>
      <c r="FR708" s="1233"/>
      <c r="FS708" s="1233"/>
      <c r="FT708" s="1233"/>
      <c r="FU708" s="1233"/>
      <c r="FV708" s="1233"/>
      <c r="FW708" s="1233"/>
      <c r="FX708" s="1233"/>
      <c r="FY708" s="1233"/>
      <c r="FZ708" s="1233"/>
      <c r="GA708" s="1233"/>
      <c r="GB708" s="1233"/>
      <c r="GC708" s="1233"/>
      <c r="GD708" s="1233"/>
      <c r="GE708" s="1233"/>
      <c r="GF708" s="1233"/>
      <c r="GG708" s="1233"/>
      <c r="GH708" s="1233"/>
      <c r="GI708" s="1233"/>
      <c r="GJ708" s="1233"/>
      <c r="GK708" s="1233"/>
      <c r="GL708" s="1233"/>
      <c r="GM708" s="1233"/>
      <c r="GN708" s="1233"/>
      <c r="GO708" s="1233"/>
      <c r="GP708" s="1233"/>
      <c r="GQ708" s="1233"/>
      <c r="GR708" s="1233"/>
      <c r="GS708" s="1233"/>
      <c r="GT708" s="1233"/>
      <c r="GU708" s="1233"/>
      <c r="GV708" s="1233"/>
      <c r="GW708" s="1233"/>
      <c r="GX708" s="1233"/>
      <c r="GY708" s="1233"/>
      <c r="GZ708" s="1233"/>
      <c r="HA708" s="1233"/>
      <c r="HB708" s="1233"/>
      <c r="HC708" s="1233"/>
      <c r="HD708" s="1233"/>
      <c r="HE708" s="1233"/>
      <c r="HF708" s="1233"/>
      <c r="HG708" s="1233"/>
      <c r="HH708" s="1233"/>
      <c r="HI708" s="1233"/>
      <c r="HJ708" s="1233"/>
      <c r="HK708" s="1233"/>
      <c r="HL708" s="1233"/>
      <c r="HM708" s="1233"/>
      <c r="HN708" s="1233"/>
      <c r="HO708" s="1233"/>
    </row>
    <row r="709" spans="32:223" s="325" customFormat="1" x14ac:dyDescent="0.2">
      <c r="AF709" s="932"/>
      <c r="AG709" s="932"/>
      <c r="AH709" s="932"/>
      <c r="AI709" s="932"/>
      <c r="AJ709" s="932"/>
      <c r="AK709" s="932"/>
      <c r="AL709" s="932"/>
      <c r="AM709" s="932"/>
      <c r="AN709" s="932"/>
      <c r="AP709" s="932"/>
      <c r="AQ709" s="932"/>
      <c r="AR709" s="932"/>
      <c r="AS709" s="932"/>
      <c r="AT709" s="932"/>
      <c r="AU709" s="932"/>
      <c r="AV709" s="932"/>
      <c r="AW709" s="932"/>
      <c r="AX709" s="932"/>
      <c r="BA709" s="1253"/>
      <c r="BB709" s="1253"/>
      <c r="BC709" s="1253"/>
      <c r="BE709" s="1233"/>
      <c r="BF709" s="1233"/>
      <c r="BG709" s="1233"/>
      <c r="BH709" s="1233"/>
      <c r="BI709" s="1233"/>
      <c r="BJ709" s="1233"/>
      <c r="BK709" s="1233"/>
      <c r="BL709" s="1233"/>
      <c r="BM709" s="1233"/>
      <c r="BN709" s="1233"/>
      <c r="BO709" s="1233"/>
      <c r="BP709" s="1233"/>
      <c r="BQ709" s="1233"/>
      <c r="BR709" s="1233"/>
      <c r="BS709" s="1233"/>
      <c r="BT709" s="1233"/>
      <c r="BU709" s="1233"/>
      <c r="BV709" s="1233"/>
      <c r="BW709" s="1233"/>
      <c r="BX709" s="1233"/>
      <c r="BY709" s="1233"/>
      <c r="BZ709" s="1233"/>
      <c r="CA709" s="1233"/>
      <c r="CB709" s="1233"/>
      <c r="CC709" s="1233"/>
      <c r="CD709" s="1233"/>
      <c r="CE709" s="1233"/>
      <c r="CF709" s="1233"/>
      <c r="CG709" s="1233"/>
      <c r="CH709" s="1233"/>
      <c r="CI709" s="1233"/>
      <c r="CJ709" s="1233"/>
      <c r="CK709" s="1233"/>
      <c r="CL709" s="1233"/>
      <c r="CM709" s="1233"/>
      <c r="CN709" s="1233"/>
      <c r="CO709" s="1233"/>
      <c r="CP709" s="1233"/>
      <c r="CQ709" s="1233"/>
      <c r="CR709" s="1233"/>
      <c r="CS709" s="1233"/>
      <c r="CT709" s="1233"/>
      <c r="CU709" s="1233"/>
      <c r="CV709" s="1233"/>
      <c r="CW709" s="1233"/>
      <c r="CX709" s="1233"/>
      <c r="CY709" s="1233"/>
      <c r="CZ709" s="1233"/>
      <c r="DA709" s="1233"/>
      <c r="DB709" s="1233"/>
      <c r="DC709" s="1233"/>
      <c r="DD709" s="1233"/>
      <c r="DE709" s="1233"/>
      <c r="DF709" s="1233"/>
      <c r="DG709" s="1233"/>
      <c r="DH709" s="1233"/>
      <c r="DI709" s="1233"/>
      <c r="DJ709" s="1233"/>
      <c r="DK709" s="1233"/>
      <c r="DL709" s="1233"/>
      <c r="DM709" s="1233"/>
      <c r="DN709" s="1233"/>
      <c r="DO709" s="1233"/>
      <c r="DP709" s="1233"/>
      <c r="DQ709" s="1233"/>
      <c r="DR709" s="1233"/>
      <c r="DS709" s="1233"/>
      <c r="DT709" s="1233"/>
      <c r="DU709" s="1233"/>
      <c r="DV709" s="1233"/>
      <c r="DW709" s="1233"/>
      <c r="DX709" s="1233"/>
      <c r="DY709" s="1233"/>
      <c r="DZ709" s="1233"/>
      <c r="EA709" s="1233"/>
      <c r="EB709" s="1233"/>
      <c r="EC709" s="1233"/>
      <c r="ED709" s="1233"/>
      <c r="EE709" s="1233"/>
      <c r="EF709" s="1233"/>
      <c r="EG709" s="1233"/>
      <c r="EH709" s="1253"/>
      <c r="EI709" s="1253"/>
      <c r="EJ709" s="1253"/>
      <c r="EK709" s="1253"/>
      <c r="EM709" s="1233"/>
      <c r="EN709" s="1233"/>
      <c r="EO709" s="1233"/>
      <c r="EP709" s="1233"/>
      <c r="EQ709" s="1233"/>
      <c r="ER709" s="1233"/>
      <c r="ES709" s="1233"/>
      <c r="ET709" s="1233"/>
      <c r="EU709" s="1233"/>
      <c r="EV709" s="1233"/>
      <c r="EW709" s="1233"/>
      <c r="EX709" s="1233"/>
      <c r="EY709" s="1233"/>
      <c r="EZ709" s="1233"/>
      <c r="FA709" s="1233"/>
      <c r="FB709" s="1233"/>
      <c r="FC709" s="1233"/>
      <c r="FD709" s="1233"/>
      <c r="FE709" s="1233"/>
      <c r="FF709" s="1233"/>
      <c r="FG709" s="1233"/>
      <c r="FH709" s="1233"/>
      <c r="FI709" s="1233"/>
      <c r="FJ709" s="1233"/>
      <c r="FK709" s="1233"/>
      <c r="FL709" s="1233"/>
      <c r="FM709" s="1233"/>
      <c r="FN709" s="1233"/>
      <c r="FO709" s="1233"/>
      <c r="FP709" s="1233"/>
      <c r="FQ709" s="1233"/>
      <c r="FR709" s="1233"/>
      <c r="FS709" s="1233"/>
      <c r="FT709" s="1233"/>
      <c r="FU709" s="1233"/>
      <c r="FV709" s="1233"/>
      <c r="FW709" s="1233"/>
      <c r="FX709" s="1233"/>
      <c r="FY709" s="1233"/>
      <c r="FZ709" s="1233"/>
      <c r="GA709" s="1233"/>
      <c r="GB709" s="1233"/>
      <c r="GC709" s="1233"/>
      <c r="GD709" s="1233"/>
      <c r="GE709" s="1233"/>
      <c r="GF709" s="1233"/>
      <c r="GG709" s="1233"/>
      <c r="GH709" s="1233"/>
      <c r="GI709" s="1233"/>
      <c r="GJ709" s="1233"/>
      <c r="GK709" s="1233"/>
      <c r="GL709" s="1233"/>
      <c r="GM709" s="1233"/>
      <c r="GN709" s="1233"/>
      <c r="GO709" s="1233"/>
      <c r="GP709" s="1233"/>
      <c r="GQ709" s="1233"/>
      <c r="GR709" s="1233"/>
      <c r="GS709" s="1233"/>
      <c r="GT709" s="1233"/>
      <c r="GU709" s="1233"/>
      <c r="GV709" s="1233"/>
      <c r="GW709" s="1233"/>
      <c r="GX709" s="1233"/>
      <c r="GY709" s="1233"/>
      <c r="GZ709" s="1233"/>
      <c r="HA709" s="1233"/>
      <c r="HB709" s="1233"/>
      <c r="HC709" s="1233"/>
      <c r="HD709" s="1233"/>
      <c r="HE709" s="1233"/>
      <c r="HF709" s="1233"/>
      <c r="HG709" s="1233"/>
      <c r="HH709" s="1233"/>
      <c r="HI709" s="1233"/>
      <c r="HJ709" s="1233"/>
      <c r="HK709" s="1233"/>
      <c r="HL709" s="1233"/>
      <c r="HM709" s="1233"/>
      <c r="HN709" s="1233"/>
      <c r="HO709" s="1233"/>
    </row>
    <row r="710" spans="32:223" s="325" customFormat="1" x14ac:dyDescent="0.2">
      <c r="AF710" s="932"/>
      <c r="AG710" s="932"/>
      <c r="AH710" s="932"/>
      <c r="AI710" s="932"/>
      <c r="AJ710" s="932"/>
      <c r="AK710" s="932"/>
      <c r="AL710" s="932"/>
      <c r="AM710" s="932"/>
      <c r="AN710" s="932"/>
      <c r="AP710" s="932"/>
      <c r="AQ710" s="932"/>
      <c r="AR710" s="932"/>
      <c r="AS710" s="932"/>
      <c r="AT710" s="932"/>
      <c r="AU710" s="932"/>
      <c r="AV710" s="932"/>
      <c r="AW710" s="932"/>
      <c r="AX710" s="932"/>
      <c r="BA710" s="1253"/>
      <c r="BB710" s="1253"/>
      <c r="BC710" s="1253"/>
      <c r="BE710" s="1233"/>
      <c r="BF710" s="1233"/>
      <c r="BG710" s="1233"/>
      <c r="BH710" s="1233"/>
      <c r="BI710" s="1233"/>
      <c r="BJ710" s="1233"/>
      <c r="BK710" s="1233"/>
      <c r="BL710" s="1233"/>
      <c r="BM710" s="1233"/>
      <c r="BN710" s="1233"/>
      <c r="BO710" s="1233"/>
      <c r="BP710" s="1233"/>
      <c r="BQ710" s="1233"/>
      <c r="BR710" s="1233"/>
      <c r="BS710" s="1233"/>
      <c r="BT710" s="1233"/>
      <c r="BU710" s="1233"/>
      <c r="BV710" s="1233"/>
      <c r="BW710" s="1233"/>
      <c r="BX710" s="1233"/>
      <c r="BY710" s="1233"/>
      <c r="BZ710" s="1233"/>
      <c r="CA710" s="1233"/>
      <c r="CB710" s="1233"/>
      <c r="CC710" s="1233"/>
      <c r="CD710" s="1233"/>
      <c r="CE710" s="1233"/>
      <c r="CF710" s="1233"/>
      <c r="CG710" s="1233"/>
      <c r="CH710" s="1233"/>
      <c r="CI710" s="1233"/>
      <c r="CJ710" s="1233"/>
      <c r="CK710" s="1233"/>
      <c r="CL710" s="1233"/>
      <c r="CM710" s="1233"/>
      <c r="CN710" s="1233"/>
      <c r="CO710" s="1233"/>
      <c r="CP710" s="1233"/>
      <c r="CQ710" s="1233"/>
      <c r="CR710" s="1233"/>
      <c r="CS710" s="1233"/>
      <c r="CT710" s="1233"/>
      <c r="CU710" s="1233"/>
      <c r="CV710" s="1233"/>
      <c r="CW710" s="1233"/>
      <c r="CX710" s="1233"/>
      <c r="CY710" s="1233"/>
      <c r="CZ710" s="1233"/>
      <c r="DA710" s="1233"/>
      <c r="DB710" s="1233"/>
      <c r="DC710" s="1233"/>
      <c r="DD710" s="1233"/>
      <c r="DE710" s="1233"/>
      <c r="DF710" s="1233"/>
      <c r="DG710" s="1233"/>
      <c r="DH710" s="1233"/>
      <c r="DI710" s="1233"/>
      <c r="DJ710" s="1233"/>
      <c r="DK710" s="1233"/>
      <c r="DL710" s="1233"/>
      <c r="DM710" s="1233"/>
      <c r="DN710" s="1233"/>
      <c r="DO710" s="1233"/>
      <c r="DP710" s="1233"/>
      <c r="DQ710" s="1233"/>
      <c r="DR710" s="1233"/>
      <c r="DS710" s="1233"/>
      <c r="DT710" s="1233"/>
      <c r="DU710" s="1233"/>
      <c r="DV710" s="1233"/>
      <c r="DW710" s="1233"/>
      <c r="DX710" s="1233"/>
      <c r="DY710" s="1233"/>
      <c r="DZ710" s="1233"/>
      <c r="EA710" s="1233"/>
      <c r="EB710" s="1233"/>
      <c r="EC710" s="1233"/>
      <c r="ED710" s="1233"/>
      <c r="EE710" s="1233"/>
      <c r="EF710" s="1233"/>
      <c r="EG710" s="1233"/>
      <c r="EH710" s="1253"/>
      <c r="EI710" s="1253"/>
      <c r="EJ710" s="1253"/>
      <c r="EK710" s="1253"/>
      <c r="EM710" s="1233"/>
      <c r="EN710" s="1233"/>
      <c r="EO710" s="1233"/>
      <c r="EP710" s="1233"/>
      <c r="EQ710" s="1233"/>
      <c r="ER710" s="1233"/>
      <c r="ES710" s="1233"/>
      <c r="ET710" s="1233"/>
      <c r="EU710" s="1233"/>
      <c r="EV710" s="1233"/>
      <c r="EW710" s="1233"/>
      <c r="EX710" s="1233"/>
      <c r="EY710" s="1233"/>
      <c r="EZ710" s="1233"/>
      <c r="FA710" s="1233"/>
      <c r="FB710" s="1233"/>
      <c r="FC710" s="1233"/>
      <c r="FD710" s="1233"/>
      <c r="FE710" s="1233"/>
      <c r="FF710" s="1233"/>
      <c r="FG710" s="1233"/>
      <c r="FH710" s="1233"/>
      <c r="FI710" s="1233"/>
      <c r="FJ710" s="1233"/>
      <c r="FK710" s="1233"/>
      <c r="FL710" s="1233"/>
      <c r="FM710" s="1233"/>
      <c r="FN710" s="1233"/>
      <c r="FO710" s="1233"/>
      <c r="FP710" s="1233"/>
      <c r="FQ710" s="1233"/>
      <c r="FR710" s="1233"/>
      <c r="FS710" s="1233"/>
      <c r="FT710" s="1233"/>
      <c r="FU710" s="1233"/>
      <c r="FV710" s="1233"/>
      <c r="FW710" s="1233"/>
      <c r="FX710" s="1233"/>
      <c r="FY710" s="1233"/>
      <c r="FZ710" s="1233"/>
      <c r="GA710" s="1233"/>
      <c r="GB710" s="1233"/>
      <c r="GC710" s="1233"/>
      <c r="GD710" s="1233"/>
      <c r="GE710" s="1233"/>
      <c r="GF710" s="1233"/>
      <c r="GG710" s="1233"/>
      <c r="GH710" s="1233"/>
      <c r="GI710" s="1233"/>
      <c r="GJ710" s="1233"/>
      <c r="GK710" s="1233"/>
      <c r="GL710" s="1233"/>
      <c r="GM710" s="1233"/>
      <c r="GN710" s="1233"/>
      <c r="GO710" s="1233"/>
      <c r="GP710" s="1233"/>
      <c r="GQ710" s="1233"/>
      <c r="GR710" s="1233"/>
      <c r="GS710" s="1233"/>
      <c r="GT710" s="1233"/>
      <c r="GU710" s="1233"/>
      <c r="GV710" s="1233"/>
      <c r="GW710" s="1233"/>
      <c r="GX710" s="1233"/>
      <c r="GY710" s="1233"/>
      <c r="GZ710" s="1233"/>
      <c r="HA710" s="1233"/>
      <c r="HB710" s="1233"/>
      <c r="HC710" s="1233"/>
      <c r="HD710" s="1233"/>
      <c r="HE710" s="1233"/>
      <c r="HF710" s="1233"/>
      <c r="HG710" s="1233"/>
      <c r="HH710" s="1233"/>
      <c r="HI710" s="1233"/>
      <c r="HJ710" s="1233"/>
      <c r="HK710" s="1233"/>
      <c r="HL710" s="1233"/>
      <c r="HM710" s="1233"/>
      <c r="HN710" s="1233"/>
      <c r="HO710" s="1233"/>
    </row>
    <row r="711" spans="32:223" s="325" customFormat="1" x14ac:dyDescent="0.2">
      <c r="AF711" s="932"/>
      <c r="AG711" s="932"/>
      <c r="AH711" s="932"/>
      <c r="AI711" s="932"/>
      <c r="AJ711" s="932"/>
      <c r="AK711" s="932"/>
      <c r="AL711" s="932"/>
      <c r="AM711" s="932"/>
      <c r="AN711" s="932"/>
      <c r="AP711" s="932"/>
      <c r="AQ711" s="932"/>
      <c r="AR711" s="932"/>
      <c r="AS711" s="932"/>
      <c r="AT711" s="932"/>
      <c r="AU711" s="932"/>
      <c r="AV711" s="932"/>
      <c r="AW711" s="932"/>
      <c r="AX711" s="932"/>
      <c r="BA711" s="1253"/>
      <c r="BB711" s="1253"/>
      <c r="BC711" s="1253"/>
      <c r="BE711" s="1233"/>
      <c r="BF711" s="1233"/>
      <c r="BG711" s="1233"/>
      <c r="BH711" s="1233"/>
      <c r="BI711" s="1233"/>
      <c r="BJ711" s="1233"/>
      <c r="BK711" s="1233"/>
      <c r="BL711" s="1233"/>
      <c r="BM711" s="1233"/>
      <c r="BN711" s="1233"/>
      <c r="BO711" s="1233"/>
      <c r="BP711" s="1233"/>
      <c r="BQ711" s="1233"/>
      <c r="BR711" s="1233"/>
      <c r="BS711" s="1233"/>
      <c r="BT711" s="1233"/>
      <c r="BU711" s="1233"/>
      <c r="BV711" s="1233"/>
      <c r="BW711" s="1233"/>
      <c r="BX711" s="1233"/>
      <c r="BY711" s="1233"/>
      <c r="BZ711" s="1233"/>
      <c r="CA711" s="1233"/>
      <c r="CB711" s="1233"/>
      <c r="CC711" s="1233"/>
      <c r="CD711" s="1233"/>
      <c r="CE711" s="1233"/>
      <c r="CF711" s="1233"/>
      <c r="CG711" s="1233"/>
      <c r="CH711" s="1233"/>
      <c r="CI711" s="1233"/>
      <c r="CJ711" s="1233"/>
      <c r="CK711" s="1233"/>
      <c r="CL711" s="1233"/>
      <c r="CM711" s="1233"/>
      <c r="CN711" s="1233"/>
      <c r="CO711" s="1233"/>
      <c r="CP711" s="1233"/>
      <c r="CQ711" s="1233"/>
      <c r="CR711" s="1233"/>
      <c r="CS711" s="1233"/>
      <c r="CT711" s="1233"/>
      <c r="CU711" s="1233"/>
      <c r="CV711" s="1233"/>
      <c r="CW711" s="1233"/>
      <c r="CX711" s="1233"/>
      <c r="CY711" s="1233"/>
      <c r="CZ711" s="1233"/>
      <c r="DA711" s="1233"/>
      <c r="DB711" s="1233"/>
      <c r="DC711" s="1233"/>
      <c r="DD711" s="1233"/>
      <c r="DE711" s="1233"/>
      <c r="DF711" s="1233"/>
      <c r="DG711" s="1233"/>
      <c r="DH711" s="1233"/>
      <c r="DI711" s="1233"/>
      <c r="DJ711" s="1233"/>
      <c r="DK711" s="1233"/>
      <c r="DL711" s="1233"/>
      <c r="DM711" s="1233"/>
      <c r="DN711" s="1233"/>
      <c r="DO711" s="1233"/>
      <c r="DP711" s="1233"/>
      <c r="DQ711" s="1233"/>
      <c r="DR711" s="1233"/>
      <c r="DS711" s="1233"/>
      <c r="DT711" s="1233"/>
      <c r="DU711" s="1233"/>
      <c r="DV711" s="1233"/>
      <c r="DW711" s="1233"/>
      <c r="DX711" s="1233"/>
      <c r="DY711" s="1233"/>
      <c r="DZ711" s="1233"/>
      <c r="EA711" s="1233"/>
      <c r="EB711" s="1233"/>
      <c r="EC711" s="1233"/>
      <c r="ED711" s="1233"/>
      <c r="EE711" s="1233"/>
      <c r="EF711" s="1233"/>
      <c r="EG711" s="1233"/>
      <c r="EH711" s="1253"/>
      <c r="EI711" s="1253"/>
      <c r="EJ711" s="1253"/>
      <c r="EK711" s="1253"/>
      <c r="EM711" s="1233"/>
      <c r="EN711" s="1233"/>
      <c r="EO711" s="1233"/>
      <c r="EP711" s="1233"/>
      <c r="EQ711" s="1233"/>
      <c r="ER711" s="1233"/>
      <c r="ES711" s="1233"/>
      <c r="ET711" s="1233"/>
      <c r="EU711" s="1233"/>
      <c r="EV711" s="1233"/>
      <c r="EW711" s="1233"/>
      <c r="EX711" s="1233"/>
      <c r="EY711" s="1233"/>
      <c r="EZ711" s="1233"/>
      <c r="FA711" s="1233"/>
      <c r="FB711" s="1233"/>
      <c r="FC711" s="1233"/>
      <c r="FD711" s="1233"/>
      <c r="FE711" s="1233"/>
      <c r="FF711" s="1233"/>
      <c r="FG711" s="1233"/>
      <c r="FH711" s="1233"/>
      <c r="FI711" s="1233"/>
      <c r="FJ711" s="1233"/>
      <c r="FK711" s="1233"/>
      <c r="FL711" s="1233"/>
      <c r="FM711" s="1233"/>
      <c r="FN711" s="1233"/>
      <c r="FO711" s="1233"/>
      <c r="FP711" s="1233"/>
      <c r="FQ711" s="1233"/>
      <c r="FR711" s="1233"/>
      <c r="FS711" s="1233"/>
      <c r="FT711" s="1233"/>
      <c r="FU711" s="1233"/>
      <c r="FV711" s="1233"/>
      <c r="FW711" s="1233"/>
      <c r="FX711" s="1233"/>
      <c r="FY711" s="1233"/>
      <c r="FZ711" s="1233"/>
      <c r="GA711" s="1233"/>
      <c r="GB711" s="1233"/>
      <c r="GC711" s="1233"/>
      <c r="GD711" s="1233"/>
      <c r="GE711" s="1233"/>
      <c r="GF711" s="1233"/>
      <c r="GG711" s="1233"/>
      <c r="GH711" s="1233"/>
      <c r="GI711" s="1233"/>
      <c r="GJ711" s="1233"/>
      <c r="GK711" s="1233"/>
      <c r="GL711" s="1233"/>
      <c r="GM711" s="1233"/>
      <c r="GN711" s="1233"/>
      <c r="GO711" s="1233"/>
      <c r="GP711" s="1233"/>
      <c r="GQ711" s="1233"/>
      <c r="GR711" s="1233"/>
      <c r="GS711" s="1233"/>
      <c r="GT711" s="1233"/>
      <c r="GU711" s="1233"/>
      <c r="GV711" s="1233"/>
      <c r="GW711" s="1233"/>
      <c r="GX711" s="1233"/>
      <c r="GY711" s="1233"/>
      <c r="GZ711" s="1233"/>
      <c r="HA711" s="1233"/>
      <c r="HB711" s="1233"/>
      <c r="HC711" s="1233"/>
      <c r="HD711" s="1233"/>
      <c r="HE711" s="1233"/>
      <c r="HF711" s="1233"/>
      <c r="HG711" s="1233"/>
      <c r="HH711" s="1233"/>
      <c r="HI711" s="1233"/>
      <c r="HJ711" s="1233"/>
      <c r="HK711" s="1233"/>
      <c r="HL711" s="1233"/>
      <c r="HM711" s="1233"/>
      <c r="HN711" s="1233"/>
      <c r="HO711" s="1233"/>
    </row>
    <row r="712" spans="32:223" s="325" customFormat="1" x14ac:dyDescent="0.2">
      <c r="AF712" s="932"/>
      <c r="AG712" s="932"/>
      <c r="AH712" s="932"/>
      <c r="AI712" s="932"/>
      <c r="AJ712" s="932"/>
      <c r="AK712" s="932"/>
      <c r="AL712" s="932"/>
      <c r="AM712" s="932"/>
      <c r="AN712" s="932"/>
      <c r="AP712" s="932"/>
      <c r="AQ712" s="932"/>
      <c r="AR712" s="932"/>
      <c r="AS712" s="932"/>
      <c r="AT712" s="932"/>
      <c r="AU712" s="932"/>
      <c r="AV712" s="932"/>
      <c r="AW712" s="932"/>
      <c r="AX712" s="932"/>
      <c r="BA712" s="1253"/>
      <c r="BB712" s="1253"/>
      <c r="BC712" s="1253"/>
      <c r="BE712" s="1233"/>
      <c r="BF712" s="1233"/>
      <c r="BG712" s="1233"/>
      <c r="BH712" s="1233"/>
      <c r="BI712" s="1233"/>
      <c r="BJ712" s="1233"/>
      <c r="BK712" s="1233"/>
      <c r="BL712" s="1233"/>
      <c r="BM712" s="1233"/>
      <c r="BN712" s="1233"/>
      <c r="BO712" s="1233"/>
      <c r="BP712" s="1233"/>
      <c r="BQ712" s="1233"/>
      <c r="BR712" s="1233"/>
      <c r="BS712" s="1233"/>
      <c r="BT712" s="1233"/>
      <c r="BU712" s="1233"/>
      <c r="BV712" s="1233"/>
      <c r="BW712" s="1233"/>
      <c r="BX712" s="1233"/>
      <c r="BY712" s="1233"/>
      <c r="BZ712" s="1233"/>
      <c r="CA712" s="1233"/>
      <c r="CB712" s="1233"/>
      <c r="CC712" s="1233"/>
      <c r="CD712" s="1233"/>
      <c r="CE712" s="1233"/>
      <c r="CF712" s="1233"/>
      <c r="CG712" s="1233"/>
      <c r="CH712" s="1233"/>
      <c r="CI712" s="1233"/>
      <c r="CJ712" s="1233"/>
      <c r="CK712" s="1233"/>
      <c r="CL712" s="1233"/>
      <c r="CM712" s="1233"/>
      <c r="CN712" s="1233"/>
      <c r="CO712" s="1233"/>
      <c r="CP712" s="1233"/>
      <c r="CQ712" s="1233"/>
      <c r="CR712" s="1233"/>
      <c r="CS712" s="1233"/>
      <c r="CT712" s="1233"/>
      <c r="CU712" s="1233"/>
      <c r="CV712" s="1233"/>
      <c r="CW712" s="1233"/>
      <c r="CX712" s="1233"/>
      <c r="CY712" s="1233"/>
      <c r="CZ712" s="1233"/>
      <c r="DA712" s="1233"/>
      <c r="DB712" s="1233"/>
      <c r="DC712" s="1233"/>
      <c r="DD712" s="1233"/>
      <c r="DE712" s="1233"/>
      <c r="DF712" s="1233"/>
      <c r="DG712" s="1233"/>
      <c r="DH712" s="1233"/>
      <c r="DI712" s="1233"/>
      <c r="DJ712" s="1233"/>
      <c r="DK712" s="1233"/>
      <c r="DL712" s="1233"/>
      <c r="DM712" s="1233"/>
      <c r="DN712" s="1233"/>
      <c r="DO712" s="1233"/>
      <c r="DP712" s="1233"/>
      <c r="DQ712" s="1233"/>
      <c r="DR712" s="1233"/>
      <c r="DS712" s="1233"/>
      <c r="DT712" s="1233"/>
      <c r="DU712" s="1233"/>
      <c r="DV712" s="1233"/>
      <c r="DW712" s="1233"/>
      <c r="DX712" s="1233"/>
      <c r="DY712" s="1233"/>
      <c r="DZ712" s="1233"/>
      <c r="EA712" s="1233"/>
      <c r="EB712" s="1233"/>
      <c r="EC712" s="1233"/>
      <c r="ED712" s="1233"/>
      <c r="EE712" s="1233"/>
      <c r="EF712" s="1233"/>
      <c r="EG712" s="1233"/>
      <c r="EH712" s="1253"/>
      <c r="EI712" s="1253"/>
      <c r="EJ712" s="1253"/>
      <c r="EK712" s="1253"/>
      <c r="EM712" s="1233"/>
      <c r="EN712" s="1233"/>
      <c r="EO712" s="1233"/>
      <c r="EP712" s="1233"/>
      <c r="EQ712" s="1233"/>
      <c r="ER712" s="1233"/>
      <c r="ES712" s="1233"/>
      <c r="ET712" s="1233"/>
      <c r="EU712" s="1233"/>
      <c r="EV712" s="1233"/>
      <c r="EW712" s="1233"/>
      <c r="EX712" s="1233"/>
      <c r="EY712" s="1233"/>
      <c r="EZ712" s="1233"/>
      <c r="FA712" s="1233"/>
      <c r="FB712" s="1233"/>
      <c r="FC712" s="1233"/>
      <c r="FD712" s="1233"/>
      <c r="FE712" s="1233"/>
      <c r="FF712" s="1233"/>
      <c r="FG712" s="1233"/>
      <c r="FH712" s="1233"/>
      <c r="FI712" s="1233"/>
      <c r="FJ712" s="1233"/>
      <c r="FK712" s="1233"/>
      <c r="FL712" s="1233"/>
      <c r="FM712" s="1233"/>
      <c r="FN712" s="1233"/>
      <c r="FO712" s="1233"/>
      <c r="FP712" s="1233"/>
      <c r="FQ712" s="1233"/>
      <c r="FR712" s="1233"/>
      <c r="FS712" s="1233"/>
      <c r="FT712" s="1233"/>
      <c r="FU712" s="1233"/>
      <c r="FV712" s="1233"/>
      <c r="FW712" s="1233"/>
      <c r="FX712" s="1233"/>
      <c r="FY712" s="1233"/>
      <c r="FZ712" s="1233"/>
      <c r="GA712" s="1233"/>
      <c r="GB712" s="1233"/>
      <c r="GC712" s="1233"/>
      <c r="GD712" s="1233"/>
      <c r="GE712" s="1233"/>
      <c r="GF712" s="1233"/>
      <c r="GG712" s="1233"/>
      <c r="GH712" s="1233"/>
      <c r="GI712" s="1233"/>
      <c r="GJ712" s="1233"/>
      <c r="GK712" s="1233"/>
      <c r="GL712" s="1233"/>
      <c r="GM712" s="1233"/>
      <c r="GN712" s="1233"/>
      <c r="GO712" s="1233"/>
      <c r="GP712" s="1233"/>
      <c r="GQ712" s="1233"/>
      <c r="GR712" s="1233"/>
      <c r="GS712" s="1233"/>
      <c r="GT712" s="1233"/>
      <c r="GU712" s="1233"/>
      <c r="GV712" s="1233"/>
      <c r="GW712" s="1233"/>
      <c r="GX712" s="1233"/>
      <c r="GY712" s="1233"/>
      <c r="GZ712" s="1233"/>
      <c r="HA712" s="1233"/>
      <c r="HB712" s="1233"/>
      <c r="HC712" s="1233"/>
      <c r="HD712" s="1233"/>
      <c r="HE712" s="1233"/>
      <c r="HF712" s="1233"/>
      <c r="HG712" s="1233"/>
      <c r="HH712" s="1233"/>
      <c r="HI712" s="1233"/>
      <c r="HJ712" s="1233"/>
      <c r="HK712" s="1233"/>
      <c r="HL712" s="1233"/>
      <c r="HM712" s="1233"/>
      <c r="HN712" s="1233"/>
      <c r="HO712" s="1233"/>
    </row>
    <row r="713" spans="32:223" s="325" customFormat="1" x14ac:dyDescent="0.2">
      <c r="AF713" s="932"/>
      <c r="AG713" s="932"/>
      <c r="AH713" s="932"/>
      <c r="AI713" s="932"/>
      <c r="AJ713" s="932"/>
      <c r="AK713" s="932"/>
      <c r="AL713" s="932"/>
      <c r="AM713" s="932"/>
      <c r="AN713" s="932"/>
      <c r="AP713" s="932"/>
      <c r="AQ713" s="932"/>
      <c r="AR713" s="932"/>
      <c r="AS713" s="932"/>
      <c r="AT713" s="932"/>
      <c r="AU713" s="932"/>
      <c r="AV713" s="932"/>
      <c r="AW713" s="932"/>
      <c r="AX713" s="932"/>
      <c r="BA713" s="1253"/>
      <c r="BB713" s="1253"/>
      <c r="BC713" s="1253"/>
      <c r="BE713" s="1233"/>
      <c r="BF713" s="1233"/>
      <c r="BG713" s="1233"/>
      <c r="BH713" s="1233"/>
      <c r="BI713" s="1233"/>
      <c r="BJ713" s="1233"/>
      <c r="BK713" s="1233"/>
      <c r="BL713" s="1233"/>
      <c r="BM713" s="1233"/>
      <c r="BN713" s="1233"/>
      <c r="BO713" s="1233"/>
      <c r="BP713" s="1233"/>
      <c r="BQ713" s="1233"/>
      <c r="BR713" s="1233"/>
      <c r="BS713" s="1233"/>
      <c r="BT713" s="1233"/>
      <c r="BU713" s="1233"/>
      <c r="BV713" s="1233"/>
      <c r="BW713" s="1233"/>
      <c r="BX713" s="1233"/>
      <c r="BY713" s="1233"/>
      <c r="BZ713" s="1233"/>
      <c r="CA713" s="1233"/>
      <c r="CB713" s="1233"/>
      <c r="CC713" s="1233"/>
      <c r="CD713" s="1233"/>
      <c r="CE713" s="1233"/>
      <c r="CF713" s="1233"/>
      <c r="CG713" s="1233"/>
      <c r="CH713" s="1233"/>
      <c r="CI713" s="1233"/>
      <c r="CJ713" s="1233"/>
      <c r="CK713" s="1233"/>
      <c r="CL713" s="1233"/>
      <c r="CM713" s="1233"/>
      <c r="CN713" s="1233"/>
      <c r="CO713" s="1233"/>
      <c r="CP713" s="1233"/>
      <c r="CQ713" s="1233"/>
      <c r="CR713" s="1233"/>
      <c r="CS713" s="1233"/>
      <c r="CT713" s="1233"/>
      <c r="CU713" s="1233"/>
      <c r="CV713" s="1233"/>
      <c r="CW713" s="1233"/>
      <c r="CX713" s="1233"/>
      <c r="CY713" s="1233"/>
      <c r="CZ713" s="1233"/>
      <c r="DA713" s="1233"/>
      <c r="DB713" s="1233"/>
      <c r="DC713" s="1233"/>
      <c r="DD713" s="1233"/>
      <c r="DE713" s="1233"/>
      <c r="DF713" s="1233"/>
      <c r="DG713" s="1233"/>
      <c r="DH713" s="1233"/>
      <c r="DI713" s="1233"/>
      <c r="DJ713" s="1233"/>
      <c r="DK713" s="1233"/>
      <c r="DL713" s="1233"/>
      <c r="DM713" s="1233"/>
      <c r="DN713" s="1233"/>
      <c r="DO713" s="1233"/>
      <c r="DP713" s="1233"/>
      <c r="DQ713" s="1233"/>
      <c r="DR713" s="1233"/>
      <c r="DS713" s="1233"/>
      <c r="DT713" s="1233"/>
      <c r="DU713" s="1233"/>
      <c r="DV713" s="1233"/>
      <c r="DW713" s="1233"/>
      <c r="DX713" s="1233"/>
      <c r="DY713" s="1233"/>
      <c r="DZ713" s="1233"/>
      <c r="EA713" s="1233"/>
      <c r="EB713" s="1233"/>
      <c r="EC713" s="1233"/>
      <c r="ED713" s="1233"/>
      <c r="EE713" s="1233"/>
      <c r="EF713" s="1233"/>
      <c r="EG713" s="1233"/>
      <c r="EH713" s="1253"/>
      <c r="EI713" s="1253"/>
      <c r="EJ713" s="1253"/>
      <c r="EK713" s="1253"/>
      <c r="EM713" s="1233"/>
      <c r="EN713" s="1233"/>
      <c r="EO713" s="1233"/>
      <c r="EP713" s="1233"/>
      <c r="EQ713" s="1233"/>
      <c r="ER713" s="1233"/>
      <c r="ES713" s="1233"/>
      <c r="ET713" s="1233"/>
      <c r="EU713" s="1233"/>
      <c r="EV713" s="1233"/>
      <c r="EW713" s="1233"/>
      <c r="EX713" s="1233"/>
      <c r="EY713" s="1233"/>
      <c r="EZ713" s="1233"/>
      <c r="FA713" s="1233"/>
      <c r="FB713" s="1233"/>
      <c r="FC713" s="1233"/>
      <c r="FD713" s="1233"/>
      <c r="FE713" s="1233"/>
      <c r="FF713" s="1233"/>
      <c r="FG713" s="1233"/>
      <c r="FH713" s="1233"/>
      <c r="FI713" s="1233"/>
      <c r="FJ713" s="1233"/>
      <c r="FK713" s="1233"/>
      <c r="FL713" s="1233"/>
      <c r="FM713" s="1233"/>
      <c r="FN713" s="1233"/>
      <c r="FO713" s="1233"/>
      <c r="FP713" s="1233"/>
      <c r="FQ713" s="1233"/>
      <c r="FR713" s="1233"/>
      <c r="FS713" s="1233"/>
      <c r="FT713" s="1233"/>
      <c r="FU713" s="1233"/>
      <c r="FV713" s="1233"/>
      <c r="FW713" s="1233"/>
      <c r="FX713" s="1233"/>
      <c r="FY713" s="1233"/>
      <c r="FZ713" s="1233"/>
      <c r="GA713" s="1233"/>
      <c r="GB713" s="1233"/>
      <c r="GC713" s="1233"/>
      <c r="GD713" s="1233"/>
      <c r="GE713" s="1233"/>
      <c r="GF713" s="1233"/>
      <c r="GG713" s="1233"/>
      <c r="GH713" s="1233"/>
      <c r="GI713" s="1233"/>
      <c r="GJ713" s="1233"/>
      <c r="GK713" s="1233"/>
      <c r="GL713" s="1233"/>
      <c r="GM713" s="1233"/>
      <c r="GN713" s="1233"/>
      <c r="GO713" s="1233"/>
      <c r="GP713" s="1233"/>
      <c r="GQ713" s="1233"/>
      <c r="GR713" s="1233"/>
      <c r="GS713" s="1233"/>
      <c r="GT713" s="1233"/>
      <c r="GU713" s="1233"/>
      <c r="GV713" s="1233"/>
      <c r="GW713" s="1233"/>
      <c r="GX713" s="1233"/>
      <c r="GY713" s="1233"/>
      <c r="GZ713" s="1233"/>
      <c r="HA713" s="1233"/>
      <c r="HB713" s="1233"/>
      <c r="HC713" s="1233"/>
      <c r="HD713" s="1233"/>
      <c r="HE713" s="1233"/>
      <c r="HF713" s="1233"/>
      <c r="HG713" s="1233"/>
      <c r="HH713" s="1233"/>
      <c r="HI713" s="1233"/>
      <c r="HJ713" s="1233"/>
      <c r="HK713" s="1233"/>
      <c r="HL713" s="1233"/>
      <c r="HM713" s="1233"/>
      <c r="HN713" s="1233"/>
      <c r="HO713" s="1233"/>
    </row>
    <row r="714" spans="32:223" s="325" customFormat="1" x14ac:dyDescent="0.2">
      <c r="AF714" s="932"/>
      <c r="AG714" s="932"/>
      <c r="AH714" s="932"/>
      <c r="AI714" s="932"/>
      <c r="AJ714" s="932"/>
      <c r="AK714" s="932"/>
      <c r="AL714" s="932"/>
      <c r="AM714" s="932"/>
      <c r="AN714" s="932"/>
      <c r="AP714" s="932"/>
      <c r="AQ714" s="932"/>
      <c r="AR714" s="932"/>
      <c r="AS714" s="932"/>
      <c r="AT714" s="932"/>
      <c r="AU714" s="932"/>
      <c r="AV714" s="932"/>
      <c r="AW714" s="932"/>
      <c r="AX714" s="932"/>
      <c r="BA714" s="1253"/>
      <c r="BB714" s="1253"/>
      <c r="BC714" s="1253"/>
      <c r="BE714" s="1233"/>
      <c r="BF714" s="1233"/>
      <c r="BG714" s="1233"/>
      <c r="BH714" s="1233"/>
      <c r="BI714" s="1233"/>
      <c r="BJ714" s="1233"/>
      <c r="BK714" s="1233"/>
      <c r="BL714" s="1233"/>
      <c r="BM714" s="1233"/>
      <c r="BN714" s="1233"/>
      <c r="BO714" s="1233"/>
      <c r="BP714" s="1233"/>
      <c r="BQ714" s="1233"/>
      <c r="BR714" s="1233"/>
      <c r="BS714" s="1233"/>
      <c r="BT714" s="1233"/>
      <c r="BU714" s="1233"/>
      <c r="BV714" s="1233"/>
      <c r="BW714" s="1233"/>
      <c r="BX714" s="1233"/>
      <c r="BY714" s="1233"/>
      <c r="BZ714" s="1233"/>
      <c r="CA714" s="1233"/>
      <c r="CB714" s="1233"/>
      <c r="CC714" s="1233"/>
      <c r="CD714" s="1233"/>
      <c r="CE714" s="1233"/>
      <c r="CF714" s="1233"/>
      <c r="CG714" s="1233"/>
      <c r="CH714" s="1233"/>
      <c r="CI714" s="1233"/>
      <c r="CJ714" s="1233"/>
      <c r="CK714" s="1233"/>
      <c r="CL714" s="1233"/>
      <c r="CM714" s="1233"/>
      <c r="CN714" s="1233"/>
      <c r="CO714" s="1233"/>
      <c r="CP714" s="1233"/>
      <c r="CQ714" s="1233"/>
      <c r="CR714" s="1233"/>
      <c r="CS714" s="1233"/>
      <c r="CT714" s="1233"/>
      <c r="CU714" s="1233"/>
      <c r="CV714" s="1233"/>
      <c r="CW714" s="1233"/>
      <c r="CX714" s="1233"/>
      <c r="CY714" s="1233"/>
      <c r="CZ714" s="1233"/>
      <c r="DA714" s="1233"/>
      <c r="DB714" s="1233"/>
      <c r="DC714" s="1233"/>
      <c r="DD714" s="1233"/>
      <c r="DE714" s="1233"/>
      <c r="DF714" s="1233"/>
      <c r="DG714" s="1233"/>
      <c r="DH714" s="1233"/>
      <c r="DI714" s="1233"/>
      <c r="DJ714" s="1233"/>
      <c r="DK714" s="1233"/>
      <c r="DL714" s="1233"/>
      <c r="DM714" s="1233"/>
      <c r="DN714" s="1233"/>
      <c r="DO714" s="1233"/>
      <c r="DP714" s="1233"/>
      <c r="DQ714" s="1233"/>
      <c r="DR714" s="1233"/>
      <c r="DS714" s="1233"/>
      <c r="DT714" s="1233"/>
      <c r="DU714" s="1233"/>
      <c r="DV714" s="1233"/>
      <c r="DW714" s="1233"/>
      <c r="DX714" s="1233"/>
      <c r="DY714" s="1233"/>
      <c r="DZ714" s="1233"/>
      <c r="EA714" s="1233"/>
      <c r="EB714" s="1233"/>
      <c r="EC714" s="1233"/>
      <c r="ED714" s="1233"/>
      <c r="EE714" s="1233"/>
      <c r="EF714" s="1233"/>
      <c r="EG714" s="1233"/>
      <c r="EH714" s="1253"/>
      <c r="EI714" s="1253"/>
      <c r="EJ714" s="1253"/>
      <c r="EK714" s="1253"/>
      <c r="EM714" s="1233"/>
      <c r="EN714" s="1233"/>
      <c r="EO714" s="1233"/>
      <c r="EP714" s="1233"/>
      <c r="EQ714" s="1233"/>
      <c r="ER714" s="1233"/>
      <c r="ES714" s="1233"/>
      <c r="ET714" s="1233"/>
      <c r="EU714" s="1233"/>
      <c r="EV714" s="1233"/>
      <c r="EW714" s="1233"/>
      <c r="EX714" s="1233"/>
      <c r="EY714" s="1233"/>
      <c r="EZ714" s="1233"/>
      <c r="FA714" s="1233"/>
      <c r="FB714" s="1233"/>
      <c r="FC714" s="1233"/>
      <c r="FD714" s="1233"/>
      <c r="FE714" s="1233"/>
      <c r="FF714" s="1233"/>
      <c r="FG714" s="1233"/>
      <c r="FH714" s="1233"/>
      <c r="FI714" s="1233"/>
      <c r="FJ714" s="1233"/>
      <c r="FK714" s="1233"/>
      <c r="FL714" s="1233"/>
      <c r="FM714" s="1233"/>
      <c r="FN714" s="1233"/>
      <c r="FO714" s="1233"/>
      <c r="FP714" s="1233"/>
      <c r="FQ714" s="1233"/>
      <c r="FR714" s="1233"/>
      <c r="FS714" s="1233"/>
      <c r="FT714" s="1233"/>
      <c r="FU714" s="1233"/>
      <c r="FV714" s="1233"/>
      <c r="FW714" s="1233"/>
      <c r="FX714" s="1233"/>
      <c r="FY714" s="1233"/>
      <c r="FZ714" s="1233"/>
      <c r="GA714" s="1233"/>
      <c r="GB714" s="1233"/>
      <c r="GC714" s="1233"/>
      <c r="GD714" s="1233"/>
      <c r="GE714" s="1233"/>
      <c r="GF714" s="1233"/>
      <c r="GG714" s="1233"/>
      <c r="GH714" s="1233"/>
      <c r="GI714" s="1233"/>
      <c r="GJ714" s="1233"/>
      <c r="GK714" s="1233"/>
      <c r="GL714" s="1233"/>
      <c r="GM714" s="1233"/>
      <c r="GN714" s="1233"/>
      <c r="GO714" s="1233"/>
      <c r="GP714" s="1233"/>
      <c r="GQ714" s="1233"/>
      <c r="GR714" s="1233"/>
      <c r="GS714" s="1233"/>
      <c r="GT714" s="1233"/>
      <c r="GU714" s="1233"/>
      <c r="GV714" s="1233"/>
      <c r="GW714" s="1233"/>
      <c r="GX714" s="1233"/>
      <c r="GY714" s="1233"/>
      <c r="GZ714" s="1233"/>
      <c r="HA714" s="1233"/>
      <c r="HB714" s="1233"/>
      <c r="HC714" s="1233"/>
      <c r="HD714" s="1233"/>
      <c r="HE714" s="1233"/>
      <c r="HF714" s="1233"/>
      <c r="HG714" s="1233"/>
      <c r="HH714" s="1233"/>
      <c r="HI714" s="1233"/>
      <c r="HJ714" s="1233"/>
      <c r="HK714" s="1233"/>
      <c r="HL714" s="1233"/>
      <c r="HM714" s="1233"/>
      <c r="HN714" s="1233"/>
      <c r="HO714" s="1233"/>
    </row>
    <row r="715" spans="32:223" s="325" customFormat="1" x14ac:dyDescent="0.2">
      <c r="AF715" s="932"/>
      <c r="AG715" s="932"/>
      <c r="AH715" s="932"/>
      <c r="AI715" s="932"/>
      <c r="AJ715" s="932"/>
      <c r="AK715" s="932"/>
      <c r="AL715" s="932"/>
      <c r="AM715" s="932"/>
      <c r="AN715" s="932"/>
      <c r="AP715" s="932"/>
      <c r="AQ715" s="932"/>
      <c r="AR715" s="932"/>
      <c r="AS715" s="932"/>
      <c r="AT715" s="932"/>
      <c r="AU715" s="932"/>
      <c r="AV715" s="932"/>
      <c r="AW715" s="932"/>
      <c r="AX715" s="932"/>
      <c r="BA715" s="1253"/>
      <c r="BB715" s="1253"/>
      <c r="BC715" s="1253"/>
      <c r="BE715" s="1233"/>
      <c r="BF715" s="1233"/>
      <c r="BG715" s="1233"/>
      <c r="BH715" s="1233"/>
      <c r="BI715" s="1233"/>
      <c r="BJ715" s="1233"/>
      <c r="BK715" s="1233"/>
      <c r="BL715" s="1233"/>
      <c r="BM715" s="1233"/>
      <c r="BN715" s="1233"/>
      <c r="BO715" s="1233"/>
      <c r="BP715" s="1233"/>
      <c r="BQ715" s="1233"/>
      <c r="BR715" s="1233"/>
      <c r="BS715" s="1233"/>
      <c r="BT715" s="1233"/>
      <c r="BU715" s="1233"/>
      <c r="BV715" s="1233"/>
      <c r="BW715" s="1233"/>
      <c r="BX715" s="1233"/>
      <c r="BY715" s="1233"/>
      <c r="BZ715" s="1233"/>
      <c r="CA715" s="1233"/>
      <c r="CB715" s="1233"/>
      <c r="CC715" s="1233"/>
      <c r="CD715" s="1233"/>
      <c r="CE715" s="1233"/>
      <c r="CF715" s="1233"/>
      <c r="CG715" s="1233"/>
      <c r="CH715" s="1233"/>
      <c r="CI715" s="1233"/>
      <c r="CJ715" s="1233"/>
      <c r="CK715" s="1233"/>
      <c r="CL715" s="1233"/>
      <c r="CM715" s="1233"/>
      <c r="CN715" s="1233"/>
      <c r="CO715" s="1233"/>
      <c r="CP715" s="1233"/>
      <c r="CQ715" s="1233"/>
      <c r="CR715" s="1233"/>
      <c r="CS715" s="1233"/>
      <c r="CT715" s="1233"/>
      <c r="CU715" s="1233"/>
      <c r="CV715" s="1233"/>
      <c r="CW715" s="1233"/>
      <c r="CX715" s="1233"/>
      <c r="CY715" s="1233"/>
      <c r="CZ715" s="1233"/>
      <c r="DA715" s="1233"/>
      <c r="DB715" s="1233"/>
      <c r="DC715" s="1233"/>
      <c r="DD715" s="1233"/>
      <c r="DE715" s="1233"/>
      <c r="DF715" s="1233"/>
      <c r="DG715" s="1233"/>
      <c r="DH715" s="1233"/>
      <c r="DI715" s="1233"/>
      <c r="DJ715" s="1233"/>
      <c r="DK715" s="1233"/>
      <c r="DL715" s="1233"/>
      <c r="DM715" s="1233"/>
      <c r="DN715" s="1233"/>
      <c r="DO715" s="1233"/>
      <c r="DP715" s="1233"/>
      <c r="DQ715" s="1233"/>
      <c r="DR715" s="1233"/>
      <c r="DS715" s="1233"/>
      <c r="DT715" s="1233"/>
      <c r="DU715" s="1233"/>
      <c r="DV715" s="1233"/>
      <c r="DW715" s="1233"/>
      <c r="DX715" s="1233"/>
      <c r="DY715" s="1233"/>
      <c r="DZ715" s="1233"/>
      <c r="EA715" s="1233"/>
      <c r="EB715" s="1233"/>
      <c r="EC715" s="1233"/>
      <c r="ED715" s="1233"/>
      <c r="EE715" s="1233"/>
      <c r="EF715" s="1233"/>
      <c r="EG715" s="1233"/>
      <c r="EH715" s="1253"/>
      <c r="EI715" s="1253"/>
      <c r="EJ715" s="1253"/>
      <c r="EK715" s="1253"/>
      <c r="EM715" s="1233"/>
      <c r="EN715" s="1233"/>
      <c r="EO715" s="1233"/>
      <c r="EP715" s="1233"/>
      <c r="EQ715" s="1233"/>
      <c r="ER715" s="1233"/>
      <c r="ES715" s="1233"/>
      <c r="ET715" s="1233"/>
      <c r="EU715" s="1233"/>
      <c r="EV715" s="1233"/>
      <c r="EW715" s="1233"/>
      <c r="EX715" s="1233"/>
      <c r="EY715" s="1233"/>
      <c r="EZ715" s="1233"/>
      <c r="FA715" s="1233"/>
      <c r="FB715" s="1233"/>
      <c r="FC715" s="1233"/>
      <c r="FD715" s="1233"/>
      <c r="FE715" s="1233"/>
      <c r="FF715" s="1233"/>
      <c r="FG715" s="1233"/>
      <c r="FH715" s="1233"/>
      <c r="FI715" s="1233"/>
      <c r="FJ715" s="1233"/>
      <c r="FK715" s="1233"/>
      <c r="FL715" s="1233"/>
      <c r="FM715" s="1233"/>
      <c r="FN715" s="1233"/>
      <c r="FO715" s="1233"/>
      <c r="FP715" s="1233"/>
      <c r="FQ715" s="1233"/>
      <c r="FR715" s="1233"/>
      <c r="FS715" s="1233"/>
      <c r="FT715" s="1233"/>
      <c r="FU715" s="1233"/>
      <c r="FV715" s="1233"/>
      <c r="FW715" s="1233"/>
      <c r="FX715" s="1233"/>
      <c r="FY715" s="1233"/>
      <c r="FZ715" s="1233"/>
      <c r="GA715" s="1233"/>
      <c r="GB715" s="1233"/>
      <c r="GC715" s="1233"/>
      <c r="GD715" s="1233"/>
      <c r="GE715" s="1233"/>
      <c r="GF715" s="1233"/>
      <c r="GG715" s="1233"/>
      <c r="GH715" s="1233"/>
      <c r="GI715" s="1233"/>
      <c r="GJ715" s="1233"/>
      <c r="GK715" s="1233"/>
      <c r="GL715" s="1233"/>
      <c r="GM715" s="1233"/>
      <c r="GN715" s="1233"/>
      <c r="GO715" s="1233"/>
      <c r="GP715" s="1233"/>
      <c r="GQ715" s="1233"/>
      <c r="GR715" s="1233"/>
      <c r="GS715" s="1233"/>
      <c r="GT715" s="1233"/>
      <c r="GU715" s="1233"/>
      <c r="GV715" s="1233"/>
      <c r="GW715" s="1233"/>
      <c r="GX715" s="1233"/>
      <c r="GY715" s="1233"/>
      <c r="GZ715" s="1233"/>
      <c r="HA715" s="1233"/>
      <c r="HB715" s="1233"/>
      <c r="HC715" s="1233"/>
      <c r="HD715" s="1233"/>
      <c r="HE715" s="1233"/>
      <c r="HF715" s="1233"/>
      <c r="HG715" s="1233"/>
      <c r="HH715" s="1233"/>
      <c r="HI715" s="1233"/>
      <c r="HJ715" s="1233"/>
      <c r="HK715" s="1233"/>
      <c r="HL715" s="1233"/>
      <c r="HM715" s="1233"/>
      <c r="HN715" s="1233"/>
      <c r="HO715" s="1233"/>
    </row>
    <row r="716" spans="32:223" s="325" customFormat="1" x14ac:dyDescent="0.2">
      <c r="AF716" s="932"/>
      <c r="AG716" s="932"/>
      <c r="AH716" s="932"/>
      <c r="AI716" s="932"/>
      <c r="AJ716" s="932"/>
      <c r="AK716" s="932"/>
      <c r="AL716" s="932"/>
      <c r="AM716" s="932"/>
      <c r="AN716" s="932"/>
      <c r="AP716" s="932"/>
      <c r="AQ716" s="932"/>
      <c r="AR716" s="932"/>
      <c r="AS716" s="932"/>
      <c r="AT716" s="932"/>
      <c r="AU716" s="932"/>
      <c r="AV716" s="932"/>
      <c r="AW716" s="932"/>
      <c r="AX716" s="932"/>
      <c r="BA716" s="1253"/>
      <c r="BB716" s="1253"/>
      <c r="BC716" s="1253"/>
      <c r="BE716" s="1233"/>
      <c r="BF716" s="1233"/>
      <c r="BG716" s="1233"/>
      <c r="BH716" s="1233"/>
      <c r="BI716" s="1233"/>
      <c r="BJ716" s="1233"/>
      <c r="BK716" s="1233"/>
      <c r="BL716" s="1233"/>
      <c r="BM716" s="1233"/>
      <c r="BN716" s="1233"/>
      <c r="BO716" s="1233"/>
      <c r="BP716" s="1233"/>
      <c r="BQ716" s="1233"/>
      <c r="BR716" s="1233"/>
      <c r="BS716" s="1233"/>
      <c r="BT716" s="1233"/>
      <c r="BU716" s="1233"/>
      <c r="BV716" s="1233"/>
      <c r="BW716" s="1233"/>
      <c r="BX716" s="1233"/>
      <c r="BY716" s="1233"/>
      <c r="BZ716" s="1233"/>
      <c r="CA716" s="1233"/>
      <c r="CB716" s="1233"/>
      <c r="CC716" s="1233"/>
      <c r="CD716" s="1233"/>
      <c r="CE716" s="1233"/>
      <c r="CF716" s="1233"/>
      <c r="CG716" s="1233"/>
      <c r="CH716" s="1233"/>
      <c r="CI716" s="1233"/>
      <c r="CJ716" s="1233"/>
      <c r="CK716" s="1233"/>
      <c r="CL716" s="1233"/>
      <c r="CM716" s="1233"/>
      <c r="CN716" s="1233"/>
      <c r="CO716" s="1233"/>
      <c r="CP716" s="1233"/>
      <c r="CQ716" s="1233"/>
      <c r="CR716" s="1233"/>
      <c r="CS716" s="1233"/>
      <c r="CT716" s="1233"/>
      <c r="CU716" s="1233"/>
      <c r="CV716" s="1233"/>
      <c r="CW716" s="1233"/>
      <c r="CX716" s="1233"/>
      <c r="CY716" s="1233"/>
      <c r="CZ716" s="1233"/>
      <c r="DA716" s="1233"/>
      <c r="DB716" s="1233"/>
      <c r="DC716" s="1233"/>
      <c r="DD716" s="1233"/>
      <c r="DE716" s="1233"/>
      <c r="DF716" s="1233"/>
      <c r="DG716" s="1233"/>
      <c r="DH716" s="1233"/>
      <c r="DI716" s="1233"/>
      <c r="DJ716" s="1233"/>
      <c r="DK716" s="1233"/>
      <c r="DL716" s="1233"/>
      <c r="DM716" s="1233"/>
      <c r="DN716" s="1233"/>
      <c r="DO716" s="1233"/>
      <c r="DP716" s="1233"/>
      <c r="DQ716" s="1233"/>
      <c r="DR716" s="1233"/>
      <c r="DS716" s="1233"/>
      <c r="DT716" s="1233"/>
      <c r="DU716" s="1233"/>
      <c r="DV716" s="1233"/>
      <c r="DW716" s="1233"/>
      <c r="DX716" s="1233"/>
      <c r="DY716" s="1233"/>
      <c r="DZ716" s="1233"/>
      <c r="EA716" s="1233"/>
      <c r="EB716" s="1233"/>
      <c r="EC716" s="1233"/>
      <c r="ED716" s="1233"/>
      <c r="EE716" s="1233"/>
      <c r="EF716" s="1233"/>
      <c r="EG716" s="1233"/>
      <c r="EH716" s="1253"/>
      <c r="EI716" s="1253"/>
      <c r="EJ716" s="1253"/>
      <c r="EK716" s="1253"/>
      <c r="EM716" s="1233"/>
      <c r="EN716" s="1233"/>
      <c r="EO716" s="1233"/>
      <c r="EP716" s="1233"/>
      <c r="EQ716" s="1233"/>
      <c r="ER716" s="1233"/>
      <c r="ES716" s="1233"/>
      <c r="ET716" s="1233"/>
      <c r="EU716" s="1233"/>
      <c r="EV716" s="1233"/>
      <c r="EW716" s="1233"/>
      <c r="EX716" s="1233"/>
      <c r="EY716" s="1233"/>
      <c r="EZ716" s="1233"/>
      <c r="FA716" s="1233"/>
      <c r="FB716" s="1233"/>
      <c r="FC716" s="1233"/>
      <c r="FD716" s="1233"/>
      <c r="FE716" s="1233"/>
      <c r="FF716" s="1233"/>
      <c r="FG716" s="1233"/>
      <c r="FH716" s="1233"/>
      <c r="FI716" s="1233"/>
      <c r="FJ716" s="1233"/>
      <c r="FK716" s="1233"/>
      <c r="FL716" s="1233"/>
      <c r="FM716" s="1233"/>
      <c r="FN716" s="1233"/>
      <c r="FO716" s="1233"/>
      <c r="FP716" s="1233"/>
      <c r="FQ716" s="1233"/>
      <c r="FR716" s="1233"/>
      <c r="FS716" s="1233"/>
      <c r="FT716" s="1233"/>
      <c r="FU716" s="1233"/>
      <c r="FV716" s="1233"/>
      <c r="FW716" s="1233"/>
      <c r="FX716" s="1233"/>
      <c r="FY716" s="1233"/>
      <c r="FZ716" s="1233"/>
      <c r="GA716" s="1233"/>
      <c r="GB716" s="1233"/>
      <c r="GC716" s="1233"/>
      <c r="GD716" s="1233"/>
      <c r="GE716" s="1233"/>
      <c r="GF716" s="1233"/>
      <c r="GG716" s="1233"/>
      <c r="GH716" s="1233"/>
      <c r="GI716" s="1233"/>
      <c r="GJ716" s="1233"/>
      <c r="GK716" s="1233"/>
      <c r="GL716" s="1233"/>
      <c r="GM716" s="1233"/>
      <c r="GN716" s="1233"/>
      <c r="GO716" s="1233"/>
      <c r="GP716" s="1233"/>
      <c r="GQ716" s="1233"/>
      <c r="GR716" s="1233"/>
      <c r="GS716" s="1233"/>
      <c r="GT716" s="1233"/>
      <c r="GU716" s="1233"/>
      <c r="GV716" s="1233"/>
      <c r="GW716" s="1233"/>
      <c r="GX716" s="1233"/>
      <c r="GY716" s="1233"/>
      <c r="GZ716" s="1233"/>
      <c r="HA716" s="1233"/>
      <c r="HB716" s="1233"/>
      <c r="HC716" s="1233"/>
      <c r="HD716" s="1233"/>
      <c r="HE716" s="1233"/>
      <c r="HF716" s="1233"/>
      <c r="HG716" s="1233"/>
      <c r="HH716" s="1233"/>
      <c r="HI716" s="1233"/>
      <c r="HJ716" s="1233"/>
      <c r="HK716" s="1233"/>
      <c r="HL716" s="1233"/>
      <c r="HM716" s="1233"/>
      <c r="HN716" s="1233"/>
      <c r="HO716" s="1233"/>
    </row>
    <row r="717" spans="32:223" s="325" customFormat="1" x14ac:dyDescent="0.2">
      <c r="AF717" s="932"/>
      <c r="AG717" s="932"/>
      <c r="AH717" s="932"/>
      <c r="AI717" s="932"/>
      <c r="AJ717" s="932"/>
      <c r="AK717" s="932"/>
      <c r="AL717" s="932"/>
      <c r="AM717" s="932"/>
      <c r="AN717" s="932"/>
      <c r="AP717" s="932"/>
      <c r="AQ717" s="932"/>
      <c r="AR717" s="932"/>
      <c r="AS717" s="932"/>
      <c r="AT717" s="932"/>
      <c r="AU717" s="932"/>
      <c r="AV717" s="932"/>
      <c r="AW717" s="932"/>
      <c r="AX717" s="932"/>
      <c r="BA717" s="1253"/>
      <c r="BB717" s="1253"/>
      <c r="BC717" s="1253"/>
      <c r="BE717" s="1233"/>
      <c r="BF717" s="1233"/>
      <c r="BG717" s="1233"/>
      <c r="BH717" s="1233"/>
      <c r="BI717" s="1233"/>
      <c r="BJ717" s="1233"/>
      <c r="BK717" s="1233"/>
      <c r="BL717" s="1233"/>
      <c r="BM717" s="1233"/>
      <c r="BN717" s="1233"/>
      <c r="BO717" s="1233"/>
      <c r="BP717" s="1233"/>
      <c r="BQ717" s="1233"/>
      <c r="BR717" s="1233"/>
      <c r="BS717" s="1233"/>
      <c r="BT717" s="1233"/>
      <c r="BU717" s="1233"/>
      <c r="BV717" s="1233"/>
      <c r="BW717" s="1233"/>
      <c r="BX717" s="1233"/>
      <c r="BY717" s="1233"/>
      <c r="BZ717" s="1233"/>
      <c r="CA717" s="1233"/>
      <c r="CB717" s="1233"/>
      <c r="CC717" s="1233"/>
      <c r="CD717" s="1233"/>
      <c r="CE717" s="1233"/>
      <c r="CF717" s="1233"/>
      <c r="CG717" s="1233"/>
      <c r="CH717" s="1233"/>
      <c r="CI717" s="1233"/>
      <c r="CJ717" s="1233"/>
      <c r="CK717" s="1233"/>
      <c r="CL717" s="1233"/>
      <c r="CM717" s="1233"/>
      <c r="CN717" s="1233"/>
      <c r="CO717" s="1233"/>
      <c r="CP717" s="1233"/>
      <c r="CQ717" s="1233"/>
      <c r="CR717" s="1233"/>
      <c r="CS717" s="1233"/>
      <c r="CT717" s="1233"/>
      <c r="CU717" s="1233"/>
      <c r="CV717" s="1233"/>
      <c r="CW717" s="1233"/>
      <c r="CX717" s="1233"/>
      <c r="CY717" s="1233"/>
      <c r="CZ717" s="1233"/>
      <c r="DA717" s="1233"/>
      <c r="DB717" s="1233"/>
      <c r="DC717" s="1233"/>
      <c r="DD717" s="1233"/>
      <c r="DE717" s="1233"/>
      <c r="DF717" s="1233"/>
      <c r="DG717" s="1233"/>
      <c r="DH717" s="1233"/>
      <c r="DI717" s="1233"/>
      <c r="DJ717" s="1233"/>
      <c r="DK717" s="1233"/>
      <c r="DL717" s="1233"/>
      <c r="DM717" s="1233"/>
      <c r="DN717" s="1233"/>
      <c r="DO717" s="1233"/>
      <c r="DP717" s="1233"/>
      <c r="DQ717" s="1233"/>
      <c r="DR717" s="1233"/>
      <c r="DS717" s="1233"/>
      <c r="DT717" s="1233"/>
      <c r="DU717" s="1233"/>
      <c r="DV717" s="1233"/>
      <c r="DW717" s="1233"/>
      <c r="DX717" s="1233"/>
      <c r="DY717" s="1233"/>
      <c r="DZ717" s="1233"/>
      <c r="EA717" s="1233"/>
      <c r="EB717" s="1233"/>
      <c r="EC717" s="1233"/>
      <c r="ED717" s="1233"/>
      <c r="EE717" s="1233"/>
      <c r="EF717" s="1233"/>
      <c r="EG717" s="1233"/>
      <c r="EH717" s="1253"/>
      <c r="EI717" s="1253"/>
      <c r="EJ717" s="1253"/>
      <c r="EK717" s="1253"/>
      <c r="EM717" s="1233"/>
      <c r="EN717" s="1233"/>
      <c r="EO717" s="1233"/>
      <c r="EP717" s="1233"/>
      <c r="EQ717" s="1233"/>
      <c r="ER717" s="1233"/>
      <c r="ES717" s="1233"/>
      <c r="ET717" s="1233"/>
      <c r="EU717" s="1233"/>
      <c r="EV717" s="1233"/>
      <c r="EW717" s="1233"/>
      <c r="EX717" s="1233"/>
      <c r="EY717" s="1233"/>
      <c r="EZ717" s="1233"/>
      <c r="FA717" s="1233"/>
      <c r="FB717" s="1233"/>
      <c r="FC717" s="1233"/>
      <c r="FD717" s="1233"/>
      <c r="FE717" s="1233"/>
      <c r="FF717" s="1233"/>
      <c r="FG717" s="1233"/>
      <c r="FH717" s="1233"/>
      <c r="FI717" s="1233"/>
      <c r="FJ717" s="1233"/>
      <c r="FK717" s="1233"/>
      <c r="FL717" s="1233"/>
      <c r="FM717" s="1233"/>
      <c r="FN717" s="1233"/>
      <c r="FO717" s="1233"/>
      <c r="FP717" s="1233"/>
      <c r="FQ717" s="1233"/>
      <c r="FR717" s="1233"/>
      <c r="FS717" s="1233"/>
      <c r="FT717" s="1233"/>
      <c r="FU717" s="1233"/>
      <c r="FV717" s="1233"/>
      <c r="FW717" s="1233"/>
      <c r="FX717" s="1233"/>
      <c r="FY717" s="1233"/>
      <c r="FZ717" s="1233"/>
      <c r="GA717" s="1233"/>
      <c r="GB717" s="1233"/>
      <c r="GC717" s="1233"/>
      <c r="GD717" s="1233"/>
      <c r="GE717" s="1233"/>
      <c r="GF717" s="1233"/>
      <c r="GG717" s="1233"/>
      <c r="GH717" s="1233"/>
      <c r="GI717" s="1233"/>
      <c r="GJ717" s="1233"/>
      <c r="GK717" s="1233"/>
      <c r="GL717" s="1233"/>
      <c r="GM717" s="1233"/>
      <c r="GN717" s="1233"/>
      <c r="GO717" s="1233"/>
      <c r="GP717" s="1233"/>
      <c r="GQ717" s="1233"/>
      <c r="GR717" s="1233"/>
      <c r="GS717" s="1233"/>
      <c r="GT717" s="1233"/>
      <c r="GU717" s="1233"/>
      <c r="GV717" s="1233"/>
      <c r="GW717" s="1233"/>
      <c r="GX717" s="1233"/>
      <c r="GY717" s="1233"/>
      <c r="GZ717" s="1233"/>
      <c r="HA717" s="1233"/>
      <c r="HB717" s="1233"/>
      <c r="HC717" s="1233"/>
      <c r="HD717" s="1233"/>
      <c r="HE717" s="1233"/>
      <c r="HF717" s="1233"/>
      <c r="HG717" s="1233"/>
      <c r="HH717" s="1233"/>
      <c r="HI717" s="1233"/>
      <c r="HJ717" s="1233"/>
      <c r="HK717" s="1233"/>
      <c r="HL717" s="1233"/>
      <c r="HM717" s="1233"/>
      <c r="HN717" s="1233"/>
      <c r="HO717" s="1233"/>
    </row>
    <row r="718" spans="32:223" s="325" customFormat="1" x14ac:dyDescent="0.2">
      <c r="AF718" s="932"/>
      <c r="AG718" s="932"/>
      <c r="AH718" s="932"/>
      <c r="AI718" s="932"/>
      <c r="AJ718" s="932"/>
      <c r="AK718" s="932"/>
      <c r="AL718" s="932"/>
      <c r="AM718" s="932"/>
      <c r="AN718" s="932"/>
      <c r="AP718" s="932"/>
      <c r="AQ718" s="932"/>
      <c r="AR718" s="932"/>
      <c r="AS718" s="932"/>
      <c r="AT718" s="932"/>
      <c r="AU718" s="932"/>
      <c r="AV718" s="932"/>
      <c r="AW718" s="932"/>
      <c r="AX718" s="932"/>
      <c r="BA718" s="1253"/>
      <c r="BB718" s="1253"/>
      <c r="BC718" s="1253"/>
      <c r="BE718" s="1233"/>
      <c r="BF718" s="1233"/>
      <c r="BG718" s="1233"/>
      <c r="BH718" s="1233"/>
      <c r="BI718" s="1233"/>
      <c r="BJ718" s="1233"/>
      <c r="BK718" s="1233"/>
      <c r="BL718" s="1233"/>
      <c r="BM718" s="1233"/>
      <c r="BN718" s="1233"/>
      <c r="BO718" s="1233"/>
      <c r="BP718" s="1233"/>
      <c r="BQ718" s="1233"/>
      <c r="BR718" s="1233"/>
      <c r="BS718" s="1233"/>
      <c r="BT718" s="1233"/>
      <c r="BU718" s="1233"/>
      <c r="BV718" s="1233"/>
      <c r="BW718" s="1233"/>
      <c r="BX718" s="1233"/>
      <c r="BY718" s="1233"/>
      <c r="BZ718" s="1233"/>
      <c r="CA718" s="1233"/>
      <c r="CB718" s="1233"/>
      <c r="CC718" s="1233"/>
      <c r="CD718" s="1233"/>
      <c r="CE718" s="1233"/>
      <c r="CF718" s="1233"/>
      <c r="CG718" s="1233"/>
      <c r="CH718" s="1233"/>
      <c r="CI718" s="1233"/>
      <c r="CJ718" s="1233"/>
      <c r="CK718" s="1233"/>
      <c r="CL718" s="1233"/>
      <c r="CM718" s="1233"/>
      <c r="CN718" s="1233"/>
      <c r="CO718" s="1233"/>
      <c r="CP718" s="1233"/>
      <c r="CQ718" s="1233"/>
      <c r="CR718" s="1233"/>
      <c r="CS718" s="1233"/>
      <c r="CT718" s="1233"/>
      <c r="CU718" s="1233"/>
      <c r="CV718" s="1233"/>
      <c r="CW718" s="1233"/>
      <c r="CX718" s="1233"/>
      <c r="CY718" s="1233"/>
      <c r="CZ718" s="1233"/>
      <c r="DA718" s="1233"/>
      <c r="DB718" s="1233"/>
      <c r="DC718" s="1233"/>
      <c r="DD718" s="1233"/>
      <c r="DE718" s="1233"/>
      <c r="DF718" s="1233"/>
      <c r="DG718" s="1233"/>
      <c r="DH718" s="1233"/>
      <c r="DI718" s="1233"/>
      <c r="DJ718" s="1233"/>
      <c r="DK718" s="1233"/>
      <c r="DL718" s="1233"/>
      <c r="DM718" s="1233"/>
      <c r="DN718" s="1233"/>
      <c r="DO718" s="1233"/>
      <c r="DP718" s="1233"/>
      <c r="DQ718" s="1233"/>
      <c r="DR718" s="1233"/>
      <c r="DS718" s="1233"/>
      <c r="DT718" s="1233"/>
      <c r="DU718" s="1233"/>
      <c r="DV718" s="1233"/>
      <c r="DW718" s="1233"/>
      <c r="DX718" s="1233"/>
      <c r="DY718" s="1233"/>
      <c r="DZ718" s="1233"/>
      <c r="EA718" s="1233"/>
      <c r="EB718" s="1233"/>
      <c r="EC718" s="1233"/>
      <c r="ED718" s="1233"/>
      <c r="EE718" s="1233"/>
      <c r="EF718" s="1233"/>
      <c r="EG718" s="1233"/>
      <c r="EH718" s="1253"/>
      <c r="EI718" s="1253"/>
      <c r="EJ718" s="1253"/>
      <c r="EK718" s="1253"/>
      <c r="EM718" s="1233"/>
      <c r="EN718" s="1233"/>
      <c r="EO718" s="1233"/>
      <c r="EP718" s="1233"/>
      <c r="EQ718" s="1233"/>
      <c r="ER718" s="1233"/>
      <c r="ES718" s="1233"/>
      <c r="ET718" s="1233"/>
      <c r="EU718" s="1233"/>
      <c r="EV718" s="1233"/>
      <c r="EW718" s="1233"/>
      <c r="EX718" s="1233"/>
      <c r="EY718" s="1233"/>
      <c r="EZ718" s="1233"/>
      <c r="FA718" s="1233"/>
      <c r="FB718" s="1233"/>
      <c r="FC718" s="1233"/>
      <c r="FD718" s="1233"/>
      <c r="FE718" s="1233"/>
      <c r="FF718" s="1233"/>
      <c r="FG718" s="1233"/>
      <c r="FH718" s="1233"/>
      <c r="FI718" s="1233"/>
      <c r="FJ718" s="1233"/>
      <c r="FK718" s="1233"/>
      <c r="FL718" s="1233"/>
      <c r="FM718" s="1233"/>
      <c r="FN718" s="1233"/>
      <c r="FO718" s="1233"/>
      <c r="FP718" s="1233"/>
      <c r="FQ718" s="1233"/>
      <c r="FR718" s="1233"/>
      <c r="FS718" s="1233"/>
      <c r="FT718" s="1233"/>
      <c r="FU718" s="1233"/>
      <c r="FV718" s="1233"/>
      <c r="FW718" s="1233"/>
      <c r="FX718" s="1233"/>
      <c r="FY718" s="1233"/>
      <c r="FZ718" s="1233"/>
      <c r="GA718" s="1233"/>
      <c r="GB718" s="1233"/>
      <c r="GC718" s="1233"/>
      <c r="GD718" s="1233"/>
      <c r="GE718" s="1233"/>
      <c r="GF718" s="1233"/>
      <c r="GG718" s="1233"/>
      <c r="GH718" s="1233"/>
      <c r="GI718" s="1233"/>
      <c r="GJ718" s="1233"/>
      <c r="GK718" s="1233"/>
      <c r="GL718" s="1233"/>
      <c r="GM718" s="1233"/>
      <c r="GN718" s="1233"/>
      <c r="GO718" s="1233"/>
      <c r="GP718" s="1233"/>
      <c r="GQ718" s="1233"/>
      <c r="GR718" s="1233"/>
      <c r="GS718" s="1233"/>
      <c r="GT718" s="1233"/>
      <c r="GU718" s="1233"/>
      <c r="GV718" s="1233"/>
      <c r="GW718" s="1233"/>
      <c r="GX718" s="1233"/>
      <c r="GY718" s="1233"/>
      <c r="GZ718" s="1233"/>
      <c r="HA718" s="1233"/>
      <c r="HB718" s="1233"/>
      <c r="HC718" s="1233"/>
      <c r="HD718" s="1233"/>
      <c r="HE718" s="1233"/>
      <c r="HF718" s="1233"/>
      <c r="HG718" s="1233"/>
      <c r="HH718" s="1233"/>
      <c r="HI718" s="1233"/>
      <c r="HJ718" s="1233"/>
      <c r="HK718" s="1233"/>
      <c r="HL718" s="1233"/>
      <c r="HM718" s="1233"/>
      <c r="HN718" s="1233"/>
      <c r="HO718" s="1233"/>
    </row>
    <row r="719" spans="32:223" s="325" customFormat="1" x14ac:dyDescent="0.2">
      <c r="AF719" s="932"/>
      <c r="AG719" s="932"/>
      <c r="AH719" s="932"/>
      <c r="AI719" s="932"/>
      <c r="AJ719" s="932"/>
      <c r="AK719" s="932"/>
      <c r="AL719" s="932"/>
      <c r="AM719" s="932"/>
      <c r="AN719" s="932"/>
      <c r="AP719" s="932"/>
      <c r="AQ719" s="932"/>
      <c r="AR719" s="932"/>
      <c r="AS719" s="932"/>
      <c r="AT719" s="932"/>
      <c r="AU719" s="932"/>
      <c r="AV719" s="932"/>
      <c r="AW719" s="932"/>
      <c r="AX719" s="932"/>
      <c r="BA719" s="1253"/>
      <c r="BB719" s="1253"/>
      <c r="BC719" s="1253"/>
      <c r="BE719" s="1233"/>
      <c r="BF719" s="1233"/>
      <c r="BG719" s="1233"/>
      <c r="BH719" s="1233"/>
      <c r="BI719" s="1233"/>
      <c r="BJ719" s="1233"/>
      <c r="BK719" s="1233"/>
      <c r="BL719" s="1233"/>
      <c r="BM719" s="1233"/>
      <c r="BN719" s="1233"/>
      <c r="BO719" s="1233"/>
      <c r="BP719" s="1233"/>
      <c r="BQ719" s="1233"/>
      <c r="BR719" s="1233"/>
      <c r="BS719" s="1233"/>
      <c r="BT719" s="1233"/>
      <c r="BU719" s="1233"/>
      <c r="BV719" s="1233"/>
      <c r="BW719" s="1233"/>
      <c r="BX719" s="1233"/>
      <c r="BY719" s="1233"/>
      <c r="BZ719" s="1233"/>
      <c r="CA719" s="1233"/>
      <c r="CB719" s="1233"/>
      <c r="CC719" s="1233"/>
      <c r="CD719" s="1233"/>
      <c r="CE719" s="1233"/>
      <c r="CF719" s="1233"/>
      <c r="CG719" s="1233"/>
      <c r="CH719" s="1233"/>
      <c r="CI719" s="1233"/>
      <c r="CJ719" s="1233"/>
      <c r="CK719" s="1233"/>
      <c r="CL719" s="1233"/>
      <c r="CM719" s="1233"/>
      <c r="CN719" s="1233"/>
      <c r="CO719" s="1233"/>
      <c r="CP719" s="1233"/>
      <c r="CQ719" s="1233"/>
      <c r="CR719" s="1233"/>
      <c r="CS719" s="1233"/>
      <c r="CT719" s="1233"/>
      <c r="CU719" s="1233"/>
      <c r="CV719" s="1233"/>
      <c r="CW719" s="1233"/>
      <c r="CX719" s="1233"/>
      <c r="CY719" s="1233"/>
      <c r="CZ719" s="1233"/>
      <c r="DA719" s="1233"/>
      <c r="DB719" s="1233"/>
      <c r="DC719" s="1233"/>
      <c r="DD719" s="1233"/>
      <c r="DE719" s="1233"/>
      <c r="DF719" s="1233"/>
      <c r="DG719" s="1233"/>
      <c r="DH719" s="1233"/>
      <c r="DI719" s="1233"/>
      <c r="DJ719" s="1233"/>
      <c r="DK719" s="1233"/>
      <c r="DL719" s="1233"/>
      <c r="DM719" s="1233"/>
      <c r="DN719" s="1233"/>
      <c r="DO719" s="1233"/>
      <c r="DP719" s="1233"/>
      <c r="DQ719" s="1233"/>
      <c r="DR719" s="1233"/>
      <c r="DS719" s="1233"/>
      <c r="DT719" s="1233"/>
      <c r="DU719" s="1233"/>
      <c r="DV719" s="1233"/>
      <c r="DW719" s="1233"/>
      <c r="DX719" s="1233"/>
      <c r="DY719" s="1233"/>
      <c r="DZ719" s="1233"/>
      <c r="EA719" s="1233"/>
      <c r="EB719" s="1233"/>
      <c r="EC719" s="1233"/>
      <c r="ED719" s="1233"/>
      <c r="EE719" s="1233"/>
      <c r="EF719" s="1233"/>
      <c r="EG719" s="1233"/>
      <c r="EH719" s="1253"/>
      <c r="EI719" s="1253"/>
      <c r="EJ719" s="1253"/>
      <c r="EK719" s="1253"/>
      <c r="EM719" s="1233"/>
      <c r="EN719" s="1233"/>
      <c r="EO719" s="1233"/>
      <c r="EP719" s="1233"/>
      <c r="EQ719" s="1233"/>
      <c r="ER719" s="1233"/>
      <c r="ES719" s="1233"/>
      <c r="ET719" s="1233"/>
      <c r="EU719" s="1233"/>
      <c r="EV719" s="1233"/>
      <c r="EW719" s="1233"/>
      <c r="EX719" s="1233"/>
      <c r="EY719" s="1233"/>
      <c r="EZ719" s="1233"/>
      <c r="FA719" s="1233"/>
      <c r="FB719" s="1233"/>
      <c r="FC719" s="1233"/>
      <c r="FD719" s="1233"/>
      <c r="FE719" s="1233"/>
      <c r="FF719" s="1233"/>
      <c r="FG719" s="1233"/>
      <c r="FH719" s="1233"/>
      <c r="FI719" s="1233"/>
      <c r="FJ719" s="1233"/>
      <c r="FK719" s="1233"/>
      <c r="FL719" s="1233"/>
      <c r="FM719" s="1233"/>
      <c r="FN719" s="1233"/>
      <c r="FO719" s="1233"/>
      <c r="FP719" s="1233"/>
      <c r="FQ719" s="1233"/>
      <c r="FR719" s="1233"/>
      <c r="FS719" s="1233"/>
      <c r="FT719" s="1233"/>
      <c r="FU719" s="1233"/>
      <c r="FV719" s="1233"/>
      <c r="FW719" s="1233"/>
      <c r="FX719" s="1233"/>
      <c r="FY719" s="1233"/>
      <c r="FZ719" s="1233"/>
      <c r="GA719" s="1233"/>
      <c r="GB719" s="1233"/>
      <c r="GC719" s="1233"/>
      <c r="GD719" s="1233"/>
      <c r="GE719" s="1233"/>
      <c r="GF719" s="1233"/>
      <c r="GG719" s="1233"/>
      <c r="GH719" s="1233"/>
      <c r="GI719" s="1233"/>
      <c r="GJ719" s="1233"/>
      <c r="GK719" s="1233"/>
      <c r="GL719" s="1233"/>
      <c r="GM719" s="1233"/>
      <c r="GN719" s="1233"/>
      <c r="GO719" s="1233"/>
      <c r="GP719" s="1233"/>
      <c r="GQ719" s="1233"/>
      <c r="GR719" s="1233"/>
      <c r="GS719" s="1233"/>
      <c r="GT719" s="1233"/>
      <c r="GU719" s="1233"/>
      <c r="GV719" s="1233"/>
      <c r="GW719" s="1233"/>
      <c r="GX719" s="1233"/>
      <c r="GY719" s="1233"/>
      <c r="GZ719" s="1233"/>
      <c r="HA719" s="1233"/>
      <c r="HB719" s="1233"/>
      <c r="HC719" s="1233"/>
      <c r="HD719" s="1233"/>
      <c r="HE719" s="1233"/>
      <c r="HF719" s="1233"/>
      <c r="HG719" s="1233"/>
      <c r="HH719" s="1233"/>
      <c r="HI719" s="1233"/>
      <c r="HJ719" s="1233"/>
      <c r="HK719" s="1233"/>
      <c r="HL719" s="1233"/>
      <c r="HM719" s="1233"/>
      <c r="HN719" s="1233"/>
      <c r="HO719" s="1233"/>
    </row>
    <row r="720" spans="32:223" s="325" customFormat="1" x14ac:dyDescent="0.2">
      <c r="AF720" s="932"/>
      <c r="AG720" s="932"/>
      <c r="AH720" s="932"/>
      <c r="AI720" s="932"/>
      <c r="AJ720" s="932"/>
      <c r="AK720" s="932"/>
      <c r="AL720" s="932"/>
      <c r="AM720" s="932"/>
      <c r="AN720" s="932"/>
      <c r="AP720" s="932"/>
      <c r="AQ720" s="932"/>
      <c r="AR720" s="932"/>
      <c r="AS720" s="932"/>
      <c r="AT720" s="932"/>
      <c r="AU720" s="932"/>
      <c r="AV720" s="932"/>
      <c r="AW720" s="932"/>
      <c r="AX720" s="932"/>
      <c r="BA720" s="1253"/>
      <c r="BB720" s="1253"/>
      <c r="BC720" s="1253"/>
      <c r="BE720" s="1233"/>
      <c r="BF720" s="1233"/>
      <c r="BG720" s="1233"/>
      <c r="BH720" s="1233"/>
      <c r="BI720" s="1233"/>
      <c r="BJ720" s="1233"/>
      <c r="BK720" s="1233"/>
      <c r="BL720" s="1233"/>
      <c r="BM720" s="1233"/>
      <c r="BN720" s="1233"/>
      <c r="BO720" s="1233"/>
      <c r="BP720" s="1233"/>
      <c r="BQ720" s="1233"/>
      <c r="BR720" s="1233"/>
      <c r="BS720" s="1233"/>
      <c r="BT720" s="1233"/>
      <c r="BU720" s="1233"/>
      <c r="BV720" s="1233"/>
      <c r="BW720" s="1233"/>
      <c r="BX720" s="1233"/>
      <c r="BY720" s="1233"/>
      <c r="BZ720" s="1233"/>
      <c r="CA720" s="1233"/>
      <c r="CB720" s="1233"/>
      <c r="CC720" s="1233"/>
      <c r="CD720" s="1233"/>
      <c r="CE720" s="1233"/>
      <c r="CF720" s="1233"/>
      <c r="CG720" s="1233"/>
      <c r="CH720" s="1233"/>
      <c r="CI720" s="1233"/>
      <c r="CJ720" s="1233"/>
      <c r="CK720" s="1233"/>
      <c r="CL720" s="1233"/>
      <c r="CM720" s="1233"/>
      <c r="CN720" s="1233"/>
      <c r="CO720" s="1233"/>
      <c r="CP720" s="1233"/>
      <c r="CQ720" s="1233"/>
      <c r="CR720" s="1233"/>
      <c r="CS720" s="1233"/>
      <c r="CT720" s="1233"/>
      <c r="CU720" s="1233"/>
      <c r="CV720" s="1233"/>
      <c r="CW720" s="1233"/>
      <c r="CX720" s="1233"/>
      <c r="CY720" s="1233"/>
      <c r="CZ720" s="1233"/>
      <c r="DA720" s="1233"/>
      <c r="DB720" s="1233"/>
      <c r="DC720" s="1233"/>
      <c r="DD720" s="1233"/>
      <c r="DE720" s="1233"/>
      <c r="DF720" s="1233"/>
      <c r="DG720" s="1233"/>
      <c r="DH720" s="1233"/>
      <c r="DI720" s="1233"/>
      <c r="DJ720" s="1233"/>
      <c r="DK720" s="1233"/>
      <c r="DL720" s="1233"/>
      <c r="DM720" s="1233"/>
      <c r="DN720" s="1233"/>
      <c r="DO720" s="1233"/>
      <c r="DP720" s="1233"/>
      <c r="DQ720" s="1233"/>
      <c r="DR720" s="1233"/>
      <c r="DS720" s="1233"/>
      <c r="DT720" s="1233"/>
      <c r="DU720" s="1233"/>
      <c r="DV720" s="1233"/>
      <c r="DW720" s="1233"/>
      <c r="DX720" s="1233"/>
      <c r="DY720" s="1233"/>
      <c r="DZ720" s="1233"/>
      <c r="EA720" s="1233"/>
      <c r="EB720" s="1233"/>
      <c r="EC720" s="1233"/>
      <c r="ED720" s="1233"/>
      <c r="EE720" s="1233"/>
      <c r="EF720" s="1233"/>
      <c r="EG720" s="1233"/>
      <c r="EH720" s="1253"/>
      <c r="EI720" s="1253"/>
      <c r="EJ720" s="1253"/>
      <c r="EK720" s="1253"/>
      <c r="EM720" s="1233"/>
      <c r="EN720" s="1233"/>
      <c r="EO720" s="1233"/>
      <c r="EP720" s="1233"/>
      <c r="EQ720" s="1233"/>
      <c r="ER720" s="1233"/>
      <c r="ES720" s="1233"/>
      <c r="ET720" s="1233"/>
      <c r="EU720" s="1233"/>
      <c r="EV720" s="1233"/>
      <c r="EW720" s="1233"/>
      <c r="EX720" s="1233"/>
      <c r="EY720" s="1233"/>
      <c r="EZ720" s="1233"/>
      <c r="FA720" s="1233"/>
      <c r="FB720" s="1233"/>
      <c r="FC720" s="1233"/>
      <c r="FD720" s="1233"/>
      <c r="FE720" s="1233"/>
      <c r="FF720" s="1233"/>
      <c r="FG720" s="1233"/>
      <c r="FH720" s="1233"/>
      <c r="FI720" s="1233"/>
      <c r="FJ720" s="1233"/>
      <c r="FK720" s="1233"/>
      <c r="FL720" s="1233"/>
      <c r="FM720" s="1233"/>
      <c r="FN720" s="1233"/>
      <c r="FO720" s="1233"/>
      <c r="FP720" s="1233"/>
      <c r="FQ720" s="1233"/>
      <c r="FR720" s="1233"/>
      <c r="FS720" s="1233"/>
      <c r="FT720" s="1233"/>
      <c r="FU720" s="1233"/>
      <c r="FV720" s="1233"/>
      <c r="FW720" s="1233"/>
      <c r="FX720" s="1233"/>
      <c r="FY720" s="1233"/>
      <c r="FZ720" s="1233"/>
      <c r="GA720" s="1233"/>
      <c r="GB720" s="1233"/>
      <c r="GC720" s="1233"/>
      <c r="GD720" s="1233"/>
      <c r="GE720" s="1233"/>
      <c r="GF720" s="1233"/>
      <c r="GG720" s="1233"/>
      <c r="GH720" s="1233"/>
      <c r="GI720" s="1233"/>
      <c r="GJ720" s="1233"/>
      <c r="GK720" s="1233"/>
      <c r="GL720" s="1233"/>
      <c r="GM720" s="1233"/>
      <c r="GN720" s="1233"/>
      <c r="GO720" s="1233"/>
      <c r="GP720" s="1233"/>
      <c r="GQ720" s="1233"/>
      <c r="GR720" s="1233"/>
      <c r="GS720" s="1233"/>
      <c r="GT720" s="1233"/>
      <c r="GU720" s="1233"/>
      <c r="GV720" s="1233"/>
      <c r="GW720" s="1233"/>
      <c r="GX720" s="1233"/>
      <c r="GY720" s="1233"/>
      <c r="GZ720" s="1233"/>
      <c r="HA720" s="1233"/>
      <c r="HB720" s="1233"/>
      <c r="HC720" s="1233"/>
      <c r="HD720" s="1233"/>
      <c r="HE720" s="1233"/>
      <c r="HF720" s="1233"/>
      <c r="HG720" s="1233"/>
      <c r="HH720" s="1233"/>
      <c r="HI720" s="1233"/>
      <c r="HJ720" s="1233"/>
      <c r="HK720" s="1233"/>
      <c r="HL720" s="1233"/>
      <c r="HM720" s="1233"/>
      <c r="HN720" s="1233"/>
      <c r="HO720" s="1233"/>
    </row>
    <row r="721" spans="32:223" s="325" customFormat="1" x14ac:dyDescent="0.2">
      <c r="AF721" s="932"/>
      <c r="AG721" s="932"/>
      <c r="AH721" s="932"/>
      <c r="AI721" s="932"/>
      <c r="AJ721" s="932"/>
      <c r="AK721" s="932"/>
      <c r="AL721" s="932"/>
      <c r="AM721" s="932"/>
      <c r="AN721" s="932"/>
      <c r="AP721" s="932"/>
      <c r="AQ721" s="932"/>
      <c r="AR721" s="932"/>
      <c r="AS721" s="932"/>
      <c r="AT721" s="932"/>
      <c r="AU721" s="932"/>
      <c r="AV721" s="932"/>
      <c r="AW721" s="932"/>
      <c r="AX721" s="932"/>
      <c r="BA721" s="1253"/>
      <c r="BB721" s="1253"/>
      <c r="BC721" s="1253"/>
      <c r="BE721" s="1233"/>
      <c r="BF721" s="1233"/>
      <c r="BG721" s="1233"/>
      <c r="BH721" s="1233"/>
      <c r="BI721" s="1233"/>
      <c r="BJ721" s="1233"/>
      <c r="BK721" s="1233"/>
      <c r="BL721" s="1233"/>
      <c r="BM721" s="1233"/>
      <c r="BN721" s="1233"/>
      <c r="BO721" s="1233"/>
      <c r="BP721" s="1233"/>
      <c r="BQ721" s="1233"/>
      <c r="BR721" s="1233"/>
      <c r="BS721" s="1233"/>
      <c r="BT721" s="1233"/>
      <c r="BU721" s="1233"/>
      <c r="BV721" s="1233"/>
      <c r="BW721" s="1233"/>
      <c r="BX721" s="1233"/>
      <c r="BY721" s="1233"/>
      <c r="BZ721" s="1233"/>
      <c r="CA721" s="1233"/>
      <c r="CB721" s="1233"/>
      <c r="CC721" s="1233"/>
      <c r="CD721" s="1233"/>
      <c r="CE721" s="1233"/>
      <c r="CF721" s="1233"/>
      <c r="CG721" s="1233"/>
      <c r="CH721" s="1233"/>
      <c r="CI721" s="1233"/>
      <c r="CJ721" s="1233"/>
      <c r="CK721" s="1233"/>
      <c r="CL721" s="1233"/>
      <c r="CM721" s="1233"/>
      <c r="CN721" s="1233"/>
      <c r="CO721" s="1233"/>
      <c r="CP721" s="1233"/>
      <c r="CQ721" s="1233"/>
      <c r="CR721" s="1233"/>
      <c r="CS721" s="1233"/>
      <c r="CT721" s="1233"/>
      <c r="CU721" s="1233"/>
      <c r="CV721" s="1233"/>
      <c r="CW721" s="1233"/>
      <c r="CX721" s="1233"/>
      <c r="CY721" s="1233"/>
      <c r="CZ721" s="1233"/>
      <c r="DA721" s="1233"/>
      <c r="DB721" s="1233"/>
      <c r="DC721" s="1233"/>
      <c r="DD721" s="1233"/>
      <c r="DE721" s="1233"/>
      <c r="DF721" s="1233"/>
      <c r="DG721" s="1233"/>
      <c r="DH721" s="1233"/>
      <c r="DI721" s="1233"/>
      <c r="DJ721" s="1233"/>
      <c r="DK721" s="1233"/>
      <c r="DL721" s="1233"/>
      <c r="DM721" s="1233"/>
      <c r="DN721" s="1233"/>
      <c r="DO721" s="1233"/>
      <c r="DP721" s="1233"/>
      <c r="DQ721" s="1233"/>
      <c r="DR721" s="1233"/>
      <c r="DS721" s="1233"/>
      <c r="DT721" s="1233"/>
      <c r="DU721" s="1233"/>
      <c r="DV721" s="1233"/>
      <c r="DW721" s="1233"/>
      <c r="DX721" s="1233"/>
      <c r="DY721" s="1233"/>
      <c r="DZ721" s="1233"/>
      <c r="EA721" s="1233"/>
      <c r="EB721" s="1233"/>
      <c r="EC721" s="1233"/>
      <c r="ED721" s="1233"/>
      <c r="EE721" s="1233"/>
      <c r="EF721" s="1233"/>
      <c r="EG721" s="1233"/>
      <c r="EH721" s="1253"/>
      <c r="EI721" s="1253"/>
      <c r="EJ721" s="1253"/>
      <c r="EK721" s="1253"/>
      <c r="EM721" s="1233"/>
      <c r="EN721" s="1233"/>
      <c r="EO721" s="1233"/>
      <c r="EP721" s="1233"/>
      <c r="EQ721" s="1233"/>
      <c r="ER721" s="1233"/>
      <c r="ES721" s="1233"/>
      <c r="ET721" s="1233"/>
      <c r="EU721" s="1233"/>
      <c r="EV721" s="1233"/>
      <c r="EW721" s="1233"/>
      <c r="EX721" s="1233"/>
      <c r="EY721" s="1233"/>
      <c r="EZ721" s="1233"/>
      <c r="FA721" s="1233"/>
      <c r="FB721" s="1233"/>
      <c r="FC721" s="1233"/>
      <c r="FD721" s="1233"/>
      <c r="FE721" s="1233"/>
      <c r="FF721" s="1233"/>
      <c r="FG721" s="1233"/>
      <c r="FH721" s="1233"/>
      <c r="FI721" s="1233"/>
      <c r="FJ721" s="1233"/>
      <c r="FK721" s="1233"/>
      <c r="FL721" s="1233"/>
      <c r="FM721" s="1233"/>
      <c r="FN721" s="1233"/>
      <c r="FO721" s="1233"/>
      <c r="FP721" s="1233"/>
      <c r="FQ721" s="1233"/>
      <c r="FR721" s="1233"/>
      <c r="FS721" s="1233"/>
      <c r="FT721" s="1233"/>
      <c r="FU721" s="1233"/>
      <c r="FV721" s="1233"/>
      <c r="FW721" s="1233"/>
      <c r="FX721" s="1233"/>
      <c r="FY721" s="1233"/>
      <c r="FZ721" s="1233"/>
      <c r="GA721" s="1233"/>
      <c r="GB721" s="1233"/>
      <c r="GC721" s="1233"/>
      <c r="GD721" s="1233"/>
      <c r="GE721" s="1233"/>
      <c r="GF721" s="1233"/>
      <c r="GG721" s="1233"/>
      <c r="GH721" s="1233"/>
      <c r="GI721" s="1233"/>
      <c r="GJ721" s="1233"/>
      <c r="GK721" s="1233"/>
      <c r="GL721" s="1233"/>
      <c r="GM721" s="1233"/>
      <c r="GN721" s="1233"/>
      <c r="GO721" s="1233"/>
      <c r="GP721" s="1233"/>
      <c r="GQ721" s="1233"/>
      <c r="GR721" s="1233"/>
      <c r="GS721" s="1233"/>
      <c r="GT721" s="1233"/>
      <c r="GU721" s="1233"/>
      <c r="GV721" s="1233"/>
      <c r="GW721" s="1233"/>
      <c r="GX721" s="1233"/>
      <c r="GY721" s="1233"/>
      <c r="GZ721" s="1233"/>
      <c r="HA721" s="1233"/>
      <c r="HB721" s="1233"/>
      <c r="HC721" s="1233"/>
      <c r="HD721" s="1233"/>
      <c r="HE721" s="1233"/>
      <c r="HF721" s="1233"/>
      <c r="HG721" s="1233"/>
      <c r="HH721" s="1233"/>
      <c r="HI721" s="1233"/>
      <c r="HJ721" s="1233"/>
      <c r="HK721" s="1233"/>
      <c r="HL721" s="1233"/>
      <c r="HM721" s="1233"/>
      <c r="HN721" s="1233"/>
      <c r="HO721" s="1233"/>
    </row>
    <row r="722" spans="32:223" s="325" customFormat="1" x14ac:dyDescent="0.2">
      <c r="AF722" s="932"/>
      <c r="AG722" s="932"/>
      <c r="AH722" s="932"/>
      <c r="AI722" s="932"/>
      <c r="AJ722" s="932"/>
      <c r="AK722" s="932"/>
      <c r="AL722" s="932"/>
      <c r="AM722" s="932"/>
      <c r="AN722" s="932"/>
      <c r="AP722" s="932"/>
      <c r="AQ722" s="932"/>
      <c r="AR722" s="932"/>
      <c r="AS722" s="932"/>
      <c r="AT722" s="932"/>
      <c r="AU722" s="932"/>
      <c r="AV722" s="932"/>
      <c r="AW722" s="932"/>
      <c r="AX722" s="932"/>
      <c r="BA722" s="1253"/>
      <c r="BB722" s="1253"/>
      <c r="BC722" s="1253"/>
      <c r="BE722" s="1233"/>
      <c r="BF722" s="1233"/>
      <c r="BG722" s="1233"/>
      <c r="BH722" s="1233"/>
      <c r="BI722" s="1233"/>
      <c r="BJ722" s="1233"/>
      <c r="BK722" s="1233"/>
      <c r="BL722" s="1233"/>
      <c r="BM722" s="1233"/>
      <c r="BN722" s="1233"/>
      <c r="BO722" s="1233"/>
      <c r="BP722" s="1233"/>
      <c r="BQ722" s="1233"/>
      <c r="BR722" s="1233"/>
      <c r="BS722" s="1233"/>
      <c r="BT722" s="1233"/>
      <c r="BU722" s="1233"/>
      <c r="BV722" s="1233"/>
      <c r="BW722" s="1233"/>
      <c r="BX722" s="1233"/>
      <c r="BY722" s="1233"/>
      <c r="BZ722" s="1233"/>
      <c r="CA722" s="1233"/>
      <c r="CB722" s="1233"/>
      <c r="CC722" s="1233"/>
      <c r="CD722" s="1233"/>
      <c r="CE722" s="1233"/>
      <c r="CF722" s="1233"/>
      <c r="CG722" s="1233"/>
      <c r="CH722" s="1233"/>
      <c r="CI722" s="1233"/>
      <c r="CJ722" s="1233"/>
      <c r="CK722" s="1233"/>
      <c r="CL722" s="1233"/>
      <c r="CM722" s="1233"/>
      <c r="CN722" s="1233"/>
      <c r="CO722" s="1233"/>
      <c r="CP722" s="1233"/>
      <c r="CQ722" s="1233"/>
      <c r="CR722" s="1233"/>
      <c r="CS722" s="1233"/>
      <c r="CT722" s="1233"/>
      <c r="CU722" s="1233"/>
      <c r="CV722" s="1233"/>
      <c r="CW722" s="1233"/>
      <c r="CX722" s="1233"/>
      <c r="CY722" s="1233"/>
      <c r="CZ722" s="1233"/>
      <c r="DA722" s="1233"/>
      <c r="DB722" s="1233"/>
      <c r="DC722" s="1233"/>
      <c r="DD722" s="1233"/>
      <c r="DE722" s="1233"/>
      <c r="DF722" s="1233"/>
      <c r="DG722" s="1233"/>
      <c r="DH722" s="1233"/>
      <c r="DI722" s="1233"/>
      <c r="DJ722" s="1233"/>
      <c r="DK722" s="1233"/>
      <c r="DL722" s="1233"/>
      <c r="DM722" s="1233"/>
      <c r="DN722" s="1233"/>
      <c r="DO722" s="1233"/>
      <c r="DP722" s="1233"/>
      <c r="DQ722" s="1233"/>
      <c r="DR722" s="1233"/>
      <c r="DS722" s="1233"/>
      <c r="DT722" s="1233"/>
      <c r="DU722" s="1233"/>
      <c r="DV722" s="1233"/>
      <c r="DW722" s="1233"/>
      <c r="DX722" s="1233"/>
      <c r="DY722" s="1233"/>
      <c r="DZ722" s="1233"/>
      <c r="EA722" s="1233"/>
      <c r="EB722" s="1233"/>
      <c r="EC722" s="1233"/>
      <c r="ED722" s="1233"/>
      <c r="EE722" s="1233"/>
      <c r="EF722" s="1233"/>
      <c r="EG722" s="1233"/>
      <c r="EH722" s="1253"/>
      <c r="EI722" s="1253"/>
      <c r="EJ722" s="1253"/>
      <c r="EK722" s="1253"/>
      <c r="EM722" s="1233"/>
      <c r="EN722" s="1233"/>
      <c r="EO722" s="1233"/>
      <c r="EP722" s="1233"/>
      <c r="EQ722" s="1233"/>
      <c r="ER722" s="1233"/>
      <c r="ES722" s="1233"/>
      <c r="ET722" s="1233"/>
      <c r="EU722" s="1233"/>
      <c r="EV722" s="1233"/>
      <c r="EW722" s="1233"/>
      <c r="EX722" s="1233"/>
      <c r="EY722" s="1233"/>
      <c r="EZ722" s="1233"/>
      <c r="FA722" s="1233"/>
      <c r="FB722" s="1233"/>
      <c r="FC722" s="1233"/>
      <c r="FD722" s="1233"/>
      <c r="FE722" s="1233"/>
      <c r="FF722" s="1233"/>
      <c r="FG722" s="1233"/>
      <c r="FH722" s="1233"/>
      <c r="FI722" s="1233"/>
      <c r="FJ722" s="1233"/>
      <c r="FK722" s="1233"/>
      <c r="FL722" s="1233"/>
      <c r="FM722" s="1233"/>
      <c r="FN722" s="1233"/>
      <c r="FO722" s="1233"/>
      <c r="FP722" s="1233"/>
      <c r="FQ722" s="1233"/>
      <c r="FR722" s="1233"/>
      <c r="FS722" s="1233"/>
      <c r="FT722" s="1233"/>
      <c r="FU722" s="1233"/>
      <c r="FV722" s="1233"/>
      <c r="FW722" s="1233"/>
      <c r="FX722" s="1233"/>
      <c r="FY722" s="1233"/>
      <c r="FZ722" s="1233"/>
      <c r="GA722" s="1233"/>
      <c r="GB722" s="1233"/>
      <c r="GC722" s="1233"/>
      <c r="GD722" s="1233"/>
      <c r="GE722" s="1233"/>
      <c r="GF722" s="1233"/>
      <c r="GG722" s="1233"/>
      <c r="GH722" s="1233"/>
      <c r="GI722" s="1233"/>
      <c r="GJ722" s="1233"/>
      <c r="GK722" s="1233"/>
      <c r="GL722" s="1233"/>
      <c r="GM722" s="1233"/>
      <c r="GN722" s="1233"/>
      <c r="GO722" s="1233"/>
      <c r="GP722" s="1233"/>
      <c r="GQ722" s="1233"/>
      <c r="GR722" s="1233"/>
      <c r="GS722" s="1233"/>
      <c r="GT722" s="1233"/>
      <c r="GU722" s="1233"/>
      <c r="GV722" s="1233"/>
      <c r="GW722" s="1233"/>
      <c r="GX722" s="1233"/>
      <c r="GY722" s="1233"/>
      <c r="GZ722" s="1233"/>
      <c r="HA722" s="1233"/>
      <c r="HB722" s="1233"/>
      <c r="HC722" s="1233"/>
      <c r="HD722" s="1233"/>
      <c r="HE722" s="1233"/>
      <c r="HF722" s="1233"/>
      <c r="HG722" s="1233"/>
      <c r="HH722" s="1233"/>
      <c r="HI722" s="1233"/>
      <c r="HJ722" s="1233"/>
      <c r="HK722" s="1233"/>
      <c r="HL722" s="1233"/>
      <c r="HM722" s="1233"/>
      <c r="HN722" s="1233"/>
      <c r="HO722" s="1233"/>
    </row>
    <row r="723" spans="32:223" s="325" customFormat="1" x14ac:dyDescent="0.2">
      <c r="AF723" s="932"/>
      <c r="AG723" s="932"/>
      <c r="AH723" s="932"/>
      <c r="AI723" s="932"/>
      <c r="AJ723" s="932"/>
      <c r="AK723" s="932"/>
      <c r="AL723" s="932"/>
      <c r="AM723" s="932"/>
      <c r="AN723" s="932"/>
      <c r="AP723" s="932"/>
      <c r="AQ723" s="932"/>
      <c r="AR723" s="932"/>
      <c r="AS723" s="932"/>
      <c r="AT723" s="932"/>
      <c r="AU723" s="932"/>
      <c r="AV723" s="932"/>
      <c r="AW723" s="932"/>
      <c r="AX723" s="932"/>
      <c r="BA723" s="1253"/>
      <c r="BB723" s="1253"/>
      <c r="BC723" s="1253"/>
      <c r="BE723" s="1233"/>
      <c r="BF723" s="1233"/>
      <c r="BG723" s="1233"/>
      <c r="BH723" s="1233"/>
      <c r="BI723" s="1233"/>
      <c r="BJ723" s="1233"/>
      <c r="BK723" s="1233"/>
      <c r="BL723" s="1233"/>
      <c r="BM723" s="1233"/>
      <c r="BN723" s="1233"/>
      <c r="BO723" s="1233"/>
      <c r="BP723" s="1233"/>
      <c r="BQ723" s="1233"/>
      <c r="BR723" s="1233"/>
      <c r="BS723" s="1233"/>
      <c r="BT723" s="1233"/>
      <c r="BU723" s="1233"/>
      <c r="BV723" s="1233"/>
      <c r="BW723" s="1233"/>
      <c r="BX723" s="1233"/>
      <c r="BY723" s="1233"/>
      <c r="BZ723" s="1233"/>
      <c r="CA723" s="1233"/>
      <c r="CB723" s="1233"/>
      <c r="CC723" s="1233"/>
      <c r="CD723" s="1233"/>
      <c r="CE723" s="1233"/>
      <c r="CF723" s="1233"/>
      <c r="CG723" s="1233"/>
      <c r="CH723" s="1233"/>
      <c r="CI723" s="1233"/>
      <c r="CJ723" s="1233"/>
      <c r="CK723" s="1233"/>
      <c r="CL723" s="1233"/>
      <c r="CM723" s="1233"/>
      <c r="CN723" s="1233"/>
      <c r="CO723" s="1233"/>
      <c r="CP723" s="1233"/>
      <c r="CQ723" s="1233"/>
      <c r="CR723" s="1233"/>
      <c r="CS723" s="1233"/>
      <c r="CT723" s="1233"/>
      <c r="CU723" s="1233"/>
      <c r="CV723" s="1233"/>
      <c r="CW723" s="1233"/>
      <c r="CX723" s="1233"/>
      <c r="CY723" s="1233"/>
      <c r="CZ723" s="1233"/>
      <c r="DA723" s="1233"/>
      <c r="DB723" s="1233"/>
      <c r="DC723" s="1233"/>
      <c r="DD723" s="1233"/>
      <c r="DE723" s="1233"/>
      <c r="DF723" s="1233"/>
      <c r="DG723" s="1233"/>
      <c r="DH723" s="1233"/>
      <c r="DI723" s="1233"/>
      <c r="DJ723" s="1233"/>
      <c r="DK723" s="1233"/>
      <c r="DL723" s="1233"/>
      <c r="DM723" s="1233"/>
      <c r="DN723" s="1233"/>
      <c r="DO723" s="1233"/>
      <c r="DP723" s="1233"/>
      <c r="DQ723" s="1233"/>
      <c r="DR723" s="1233"/>
      <c r="DS723" s="1233"/>
      <c r="DT723" s="1233"/>
      <c r="DU723" s="1233"/>
      <c r="DV723" s="1233"/>
      <c r="DW723" s="1233"/>
      <c r="DX723" s="1233"/>
      <c r="DY723" s="1233"/>
      <c r="DZ723" s="1233"/>
      <c r="EA723" s="1233"/>
      <c r="EB723" s="1233"/>
      <c r="EC723" s="1233"/>
      <c r="ED723" s="1233"/>
      <c r="EE723" s="1233"/>
      <c r="EF723" s="1233"/>
      <c r="EG723" s="1233"/>
      <c r="EH723" s="1253"/>
      <c r="EI723" s="1253"/>
      <c r="EJ723" s="1253"/>
      <c r="EK723" s="1253"/>
      <c r="EM723" s="1233"/>
      <c r="EN723" s="1233"/>
      <c r="EO723" s="1233"/>
      <c r="EP723" s="1233"/>
      <c r="EQ723" s="1233"/>
      <c r="ER723" s="1233"/>
      <c r="ES723" s="1233"/>
      <c r="ET723" s="1233"/>
      <c r="EU723" s="1233"/>
      <c r="EV723" s="1233"/>
      <c r="EW723" s="1233"/>
      <c r="EX723" s="1233"/>
      <c r="EY723" s="1233"/>
      <c r="EZ723" s="1233"/>
      <c r="FA723" s="1233"/>
      <c r="FB723" s="1233"/>
      <c r="FC723" s="1233"/>
      <c r="FD723" s="1233"/>
      <c r="FE723" s="1233"/>
      <c r="FF723" s="1233"/>
      <c r="FG723" s="1233"/>
      <c r="FH723" s="1233"/>
      <c r="FI723" s="1233"/>
      <c r="FJ723" s="1233"/>
      <c r="FK723" s="1233"/>
      <c r="FL723" s="1233"/>
      <c r="FM723" s="1233"/>
      <c r="FN723" s="1233"/>
      <c r="FO723" s="1233"/>
      <c r="FP723" s="1233"/>
      <c r="FQ723" s="1233"/>
      <c r="FR723" s="1233"/>
      <c r="FS723" s="1233"/>
      <c r="FT723" s="1233"/>
      <c r="FU723" s="1233"/>
      <c r="FV723" s="1233"/>
      <c r="FW723" s="1233"/>
      <c r="FX723" s="1233"/>
      <c r="FY723" s="1233"/>
      <c r="FZ723" s="1233"/>
      <c r="GA723" s="1233"/>
      <c r="GB723" s="1233"/>
      <c r="GC723" s="1233"/>
      <c r="GD723" s="1233"/>
      <c r="GE723" s="1233"/>
      <c r="GF723" s="1233"/>
      <c r="GG723" s="1233"/>
      <c r="GH723" s="1233"/>
      <c r="GI723" s="1233"/>
      <c r="GJ723" s="1233"/>
      <c r="GK723" s="1233"/>
      <c r="GL723" s="1233"/>
      <c r="GM723" s="1233"/>
      <c r="GN723" s="1233"/>
      <c r="GO723" s="1233"/>
      <c r="GP723" s="1233"/>
      <c r="GQ723" s="1233"/>
      <c r="GR723" s="1233"/>
      <c r="GS723" s="1233"/>
      <c r="GT723" s="1233"/>
      <c r="GU723" s="1233"/>
      <c r="GV723" s="1233"/>
      <c r="GW723" s="1233"/>
      <c r="GX723" s="1233"/>
      <c r="GY723" s="1233"/>
      <c r="GZ723" s="1233"/>
      <c r="HA723" s="1233"/>
      <c r="HB723" s="1233"/>
      <c r="HC723" s="1233"/>
      <c r="HD723" s="1233"/>
      <c r="HE723" s="1233"/>
      <c r="HF723" s="1233"/>
      <c r="HG723" s="1233"/>
      <c r="HH723" s="1233"/>
      <c r="HI723" s="1233"/>
      <c r="HJ723" s="1233"/>
      <c r="HK723" s="1233"/>
      <c r="HL723" s="1233"/>
      <c r="HM723" s="1233"/>
      <c r="HN723" s="1233"/>
      <c r="HO723" s="1233"/>
    </row>
    <row r="724" spans="32:223" s="325" customFormat="1" x14ac:dyDescent="0.2">
      <c r="AF724" s="932"/>
      <c r="AG724" s="932"/>
      <c r="AH724" s="932"/>
      <c r="AI724" s="932"/>
      <c r="AJ724" s="932"/>
      <c r="AK724" s="932"/>
      <c r="AL724" s="932"/>
      <c r="AM724" s="932"/>
      <c r="AN724" s="932"/>
      <c r="AP724" s="932"/>
      <c r="AQ724" s="932"/>
      <c r="AR724" s="932"/>
      <c r="AS724" s="932"/>
      <c r="AT724" s="932"/>
      <c r="AU724" s="932"/>
      <c r="AV724" s="932"/>
      <c r="AW724" s="932"/>
      <c r="AX724" s="932"/>
      <c r="BA724" s="1253"/>
      <c r="BB724" s="1253"/>
      <c r="BC724" s="1253"/>
      <c r="BE724" s="1233"/>
      <c r="BF724" s="1233"/>
      <c r="BG724" s="1233"/>
      <c r="BH724" s="1233"/>
      <c r="BI724" s="1233"/>
      <c r="BJ724" s="1233"/>
      <c r="BK724" s="1233"/>
      <c r="BL724" s="1233"/>
      <c r="BM724" s="1233"/>
      <c r="BN724" s="1233"/>
      <c r="BO724" s="1233"/>
      <c r="BP724" s="1233"/>
      <c r="BQ724" s="1233"/>
      <c r="BR724" s="1233"/>
      <c r="BS724" s="1233"/>
      <c r="BT724" s="1233"/>
      <c r="BU724" s="1233"/>
      <c r="BV724" s="1233"/>
      <c r="BW724" s="1233"/>
      <c r="BX724" s="1233"/>
      <c r="BY724" s="1233"/>
      <c r="BZ724" s="1233"/>
      <c r="CA724" s="1233"/>
      <c r="CB724" s="1233"/>
      <c r="CC724" s="1233"/>
      <c r="CD724" s="1233"/>
      <c r="CE724" s="1233"/>
      <c r="CF724" s="1233"/>
      <c r="CG724" s="1233"/>
      <c r="CH724" s="1233"/>
      <c r="CI724" s="1233"/>
      <c r="CJ724" s="1233"/>
      <c r="CK724" s="1233"/>
      <c r="CL724" s="1233"/>
      <c r="CM724" s="1233"/>
      <c r="CN724" s="1233"/>
      <c r="CO724" s="1233"/>
      <c r="CP724" s="1233"/>
      <c r="CQ724" s="1233"/>
      <c r="CR724" s="1233"/>
      <c r="CS724" s="1233"/>
      <c r="CT724" s="1233"/>
      <c r="CU724" s="1233"/>
      <c r="CV724" s="1233"/>
      <c r="CW724" s="1233"/>
      <c r="CX724" s="1233"/>
      <c r="CY724" s="1233"/>
      <c r="CZ724" s="1233"/>
      <c r="DA724" s="1233"/>
      <c r="DB724" s="1233"/>
      <c r="DC724" s="1233"/>
      <c r="DD724" s="1233"/>
      <c r="DE724" s="1233"/>
      <c r="DF724" s="1233"/>
      <c r="DG724" s="1233"/>
      <c r="DH724" s="1233"/>
      <c r="DI724" s="1233"/>
      <c r="DJ724" s="1233"/>
      <c r="DK724" s="1233"/>
      <c r="DL724" s="1233"/>
      <c r="DM724" s="1233"/>
      <c r="DN724" s="1233"/>
      <c r="DO724" s="1233"/>
      <c r="DP724" s="1233"/>
      <c r="DQ724" s="1233"/>
      <c r="DR724" s="1233"/>
      <c r="DS724" s="1233"/>
      <c r="DT724" s="1233"/>
      <c r="DU724" s="1233"/>
      <c r="DV724" s="1233"/>
      <c r="DW724" s="1233"/>
      <c r="DX724" s="1233"/>
      <c r="DY724" s="1233"/>
      <c r="DZ724" s="1233"/>
      <c r="EA724" s="1233"/>
      <c r="EB724" s="1233"/>
      <c r="EC724" s="1233"/>
      <c r="ED724" s="1233"/>
      <c r="EE724" s="1233"/>
      <c r="EF724" s="1233"/>
      <c r="EG724" s="1233"/>
      <c r="EH724" s="1253"/>
      <c r="EI724" s="1253"/>
      <c r="EJ724" s="1253"/>
      <c r="EK724" s="1253"/>
      <c r="EM724" s="1233"/>
      <c r="EN724" s="1233"/>
      <c r="EO724" s="1233"/>
      <c r="EP724" s="1233"/>
      <c r="EQ724" s="1233"/>
      <c r="ER724" s="1233"/>
      <c r="ES724" s="1233"/>
      <c r="ET724" s="1233"/>
      <c r="EU724" s="1233"/>
      <c r="EV724" s="1233"/>
      <c r="EW724" s="1233"/>
      <c r="EX724" s="1233"/>
      <c r="EY724" s="1233"/>
      <c r="EZ724" s="1233"/>
      <c r="FA724" s="1233"/>
      <c r="FB724" s="1233"/>
      <c r="FC724" s="1233"/>
      <c r="FD724" s="1233"/>
      <c r="FE724" s="1233"/>
      <c r="FF724" s="1233"/>
      <c r="FG724" s="1233"/>
      <c r="FH724" s="1233"/>
      <c r="FI724" s="1233"/>
      <c r="FJ724" s="1233"/>
      <c r="FK724" s="1233"/>
      <c r="FL724" s="1233"/>
      <c r="FM724" s="1233"/>
      <c r="FN724" s="1233"/>
      <c r="FO724" s="1233"/>
      <c r="FP724" s="1233"/>
      <c r="FQ724" s="1233"/>
      <c r="FR724" s="1233"/>
      <c r="FS724" s="1233"/>
      <c r="FT724" s="1233"/>
      <c r="FU724" s="1233"/>
      <c r="FV724" s="1233"/>
      <c r="FW724" s="1233"/>
      <c r="FX724" s="1233"/>
      <c r="FY724" s="1233"/>
      <c r="FZ724" s="1233"/>
      <c r="GA724" s="1233"/>
      <c r="GB724" s="1233"/>
      <c r="GC724" s="1233"/>
      <c r="GD724" s="1233"/>
      <c r="GE724" s="1233"/>
      <c r="GF724" s="1233"/>
      <c r="GG724" s="1233"/>
      <c r="GH724" s="1233"/>
      <c r="GI724" s="1233"/>
      <c r="GJ724" s="1233"/>
      <c r="GK724" s="1233"/>
      <c r="GL724" s="1233"/>
      <c r="GM724" s="1233"/>
      <c r="GN724" s="1233"/>
      <c r="GO724" s="1233"/>
      <c r="GP724" s="1233"/>
      <c r="GQ724" s="1233"/>
      <c r="GR724" s="1233"/>
      <c r="GS724" s="1233"/>
      <c r="GT724" s="1233"/>
      <c r="GU724" s="1233"/>
      <c r="GV724" s="1233"/>
      <c r="GW724" s="1233"/>
      <c r="GX724" s="1233"/>
      <c r="GY724" s="1233"/>
      <c r="GZ724" s="1233"/>
      <c r="HA724" s="1233"/>
      <c r="HB724" s="1233"/>
      <c r="HC724" s="1233"/>
      <c r="HD724" s="1233"/>
      <c r="HE724" s="1233"/>
      <c r="HF724" s="1233"/>
      <c r="HG724" s="1233"/>
      <c r="HH724" s="1233"/>
      <c r="HI724" s="1233"/>
      <c r="HJ724" s="1233"/>
      <c r="HK724" s="1233"/>
      <c r="HL724" s="1233"/>
      <c r="HM724" s="1233"/>
      <c r="HN724" s="1233"/>
      <c r="HO724" s="1233"/>
    </row>
    <row r="725" spans="32:223" s="325" customFormat="1" x14ac:dyDescent="0.2">
      <c r="AF725" s="932"/>
      <c r="AG725" s="932"/>
      <c r="AH725" s="932"/>
      <c r="AI725" s="932"/>
      <c r="AJ725" s="932"/>
      <c r="AK725" s="932"/>
      <c r="AL725" s="932"/>
      <c r="AM725" s="932"/>
      <c r="AN725" s="932"/>
      <c r="AP725" s="932"/>
      <c r="AQ725" s="932"/>
      <c r="AR725" s="932"/>
      <c r="AS725" s="932"/>
      <c r="AT725" s="932"/>
      <c r="AU725" s="932"/>
      <c r="AV725" s="932"/>
      <c r="AW725" s="932"/>
      <c r="AX725" s="932"/>
      <c r="BA725" s="1253"/>
      <c r="BB725" s="1253"/>
      <c r="BC725" s="1253"/>
      <c r="BE725" s="1233"/>
      <c r="BF725" s="1233"/>
      <c r="BG725" s="1233"/>
      <c r="BH725" s="1233"/>
      <c r="BI725" s="1233"/>
      <c r="BJ725" s="1233"/>
      <c r="BK725" s="1233"/>
      <c r="BL725" s="1233"/>
      <c r="BM725" s="1233"/>
      <c r="BN725" s="1233"/>
      <c r="BO725" s="1233"/>
      <c r="BP725" s="1233"/>
      <c r="BQ725" s="1233"/>
      <c r="BR725" s="1233"/>
      <c r="BS725" s="1233"/>
      <c r="BT725" s="1233"/>
      <c r="BU725" s="1233"/>
      <c r="BV725" s="1233"/>
      <c r="BW725" s="1233"/>
      <c r="BX725" s="1233"/>
      <c r="BY725" s="1233"/>
      <c r="BZ725" s="1233"/>
      <c r="CA725" s="1233"/>
      <c r="CB725" s="1233"/>
      <c r="CC725" s="1233"/>
      <c r="CD725" s="1233"/>
      <c r="CE725" s="1233"/>
      <c r="CF725" s="1233"/>
      <c r="CG725" s="1233"/>
      <c r="CH725" s="1233"/>
      <c r="CI725" s="1233"/>
      <c r="CJ725" s="1233"/>
      <c r="CK725" s="1233"/>
      <c r="CL725" s="1233"/>
      <c r="CM725" s="1233"/>
      <c r="CN725" s="1233"/>
      <c r="CO725" s="1233"/>
      <c r="CP725" s="1233"/>
      <c r="CQ725" s="1233"/>
      <c r="CR725" s="1233"/>
      <c r="CS725" s="1233"/>
      <c r="CT725" s="1233"/>
      <c r="CU725" s="1233"/>
      <c r="CV725" s="1233"/>
      <c r="CW725" s="1233"/>
      <c r="CX725" s="1233"/>
      <c r="CY725" s="1233"/>
      <c r="CZ725" s="1233"/>
      <c r="DA725" s="1233"/>
      <c r="DB725" s="1233"/>
      <c r="DC725" s="1233"/>
      <c r="DD725" s="1233"/>
      <c r="DE725" s="1233"/>
      <c r="DF725" s="1233"/>
      <c r="DG725" s="1233"/>
      <c r="DH725" s="1233"/>
      <c r="DI725" s="1233"/>
      <c r="DJ725" s="1233"/>
      <c r="DK725" s="1233"/>
      <c r="DL725" s="1233"/>
      <c r="DM725" s="1233"/>
      <c r="DN725" s="1233"/>
      <c r="DO725" s="1233"/>
      <c r="DP725" s="1233"/>
      <c r="DQ725" s="1233"/>
      <c r="DR725" s="1233"/>
      <c r="DS725" s="1233"/>
      <c r="DT725" s="1233"/>
      <c r="DU725" s="1233"/>
      <c r="DV725" s="1233"/>
      <c r="DW725" s="1233"/>
      <c r="DX725" s="1233"/>
      <c r="DY725" s="1233"/>
      <c r="DZ725" s="1233"/>
      <c r="EA725" s="1233"/>
      <c r="EB725" s="1233"/>
      <c r="EC725" s="1233"/>
      <c r="ED725" s="1233"/>
      <c r="EE725" s="1233"/>
      <c r="EF725" s="1233"/>
      <c r="EG725" s="1233"/>
      <c r="EH725" s="1253"/>
      <c r="EI725" s="1253"/>
      <c r="EJ725" s="1253"/>
      <c r="EK725" s="1253"/>
      <c r="EM725" s="1233"/>
      <c r="EN725" s="1233"/>
      <c r="EO725" s="1233"/>
      <c r="EP725" s="1233"/>
      <c r="EQ725" s="1233"/>
      <c r="ER725" s="1233"/>
      <c r="ES725" s="1233"/>
      <c r="ET725" s="1233"/>
      <c r="EU725" s="1233"/>
      <c r="EV725" s="1233"/>
      <c r="EW725" s="1233"/>
      <c r="EX725" s="1233"/>
      <c r="EY725" s="1233"/>
      <c r="EZ725" s="1233"/>
      <c r="FA725" s="1233"/>
      <c r="FB725" s="1233"/>
      <c r="FC725" s="1233"/>
      <c r="FD725" s="1233"/>
      <c r="FE725" s="1233"/>
      <c r="FF725" s="1233"/>
      <c r="FG725" s="1233"/>
      <c r="FH725" s="1233"/>
      <c r="FI725" s="1233"/>
      <c r="FJ725" s="1233"/>
      <c r="FK725" s="1233"/>
      <c r="FL725" s="1233"/>
      <c r="FM725" s="1233"/>
      <c r="FN725" s="1233"/>
      <c r="FO725" s="1233"/>
      <c r="FP725" s="1233"/>
      <c r="FQ725" s="1233"/>
      <c r="FR725" s="1233"/>
      <c r="FS725" s="1233"/>
      <c r="FT725" s="1233"/>
      <c r="FU725" s="1233"/>
      <c r="FV725" s="1233"/>
      <c r="FW725" s="1233"/>
      <c r="FX725" s="1233"/>
      <c r="FY725" s="1233"/>
      <c r="FZ725" s="1233"/>
      <c r="GA725" s="1233"/>
      <c r="GB725" s="1233"/>
      <c r="GC725" s="1233"/>
      <c r="GD725" s="1233"/>
      <c r="GE725" s="1233"/>
      <c r="GF725" s="1233"/>
      <c r="GG725" s="1233"/>
      <c r="GH725" s="1233"/>
      <c r="GI725" s="1233"/>
      <c r="GJ725" s="1233"/>
      <c r="GK725" s="1233"/>
      <c r="GL725" s="1233"/>
      <c r="GM725" s="1233"/>
      <c r="GN725" s="1233"/>
      <c r="GO725" s="1233"/>
      <c r="GP725" s="1233"/>
      <c r="GQ725" s="1233"/>
      <c r="GR725" s="1233"/>
      <c r="GS725" s="1233"/>
      <c r="GT725" s="1233"/>
      <c r="GU725" s="1233"/>
      <c r="GV725" s="1233"/>
      <c r="GW725" s="1233"/>
      <c r="GX725" s="1233"/>
      <c r="GY725" s="1233"/>
      <c r="GZ725" s="1233"/>
      <c r="HA725" s="1233"/>
      <c r="HB725" s="1233"/>
      <c r="HC725" s="1233"/>
      <c r="HD725" s="1233"/>
      <c r="HE725" s="1233"/>
      <c r="HF725" s="1233"/>
      <c r="HG725" s="1233"/>
      <c r="HH725" s="1233"/>
      <c r="HI725" s="1233"/>
      <c r="HJ725" s="1233"/>
      <c r="HK725" s="1233"/>
      <c r="HL725" s="1233"/>
      <c r="HM725" s="1233"/>
      <c r="HN725" s="1233"/>
      <c r="HO725" s="1233"/>
    </row>
    <row r="726" spans="32:223" s="325" customFormat="1" x14ac:dyDescent="0.2">
      <c r="AF726" s="932"/>
      <c r="AG726" s="932"/>
      <c r="AH726" s="932"/>
      <c r="AI726" s="932"/>
      <c r="AJ726" s="932"/>
      <c r="AK726" s="932"/>
      <c r="AL726" s="932"/>
      <c r="AM726" s="932"/>
      <c r="AN726" s="932"/>
      <c r="AP726" s="932"/>
      <c r="AQ726" s="932"/>
      <c r="AR726" s="932"/>
      <c r="AS726" s="932"/>
      <c r="AT726" s="932"/>
      <c r="AU726" s="932"/>
      <c r="AV726" s="932"/>
      <c r="AW726" s="932"/>
      <c r="AX726" s="932"/>
      <c r="BA726" s="1253"/>
      <c r="BB726" s="1253"/>
      <c r="BC726" s="1253"/>
      <c r="BE726" s="1233"/>
      <c r="BF726" s="1233"/>
      <c r="BG726" s="1233"/>
      <c r="BH726" s="1233"/>
      <c r="BI726" s="1233"/>
      <c r="BJ726" s="1233"/>
      <c r="BK726" s="1233"/>
      <c r="BL726" s="1233"/>
      <c r="BM726" s="1233"/>
      <c r="BN726" s="1233"/>
      <c r="BO726" s="1233"/>
      <c r="BP726" s="1233"/>
      <c r="BQ726" s="1233"/>
      <c r="BR726" s="1233"/>
      <c r="BS726" s="1233"/>
      <c r="BT726" s="1233"/>
      <c r="BU726" s="1233"/>
      <c r="BV726" s="1233"/>
      <c r="BW726" s="1233"/>
      <c r="BX726" s="1233"/>
      <c r="BY726" s="1233"/>
      <c r="BZ726" s="1233"/>
      <c r="CA726" s="1233"/>
      <c r="CB726" s="1233"/>
      <c r="CC726" s="1233"/>
      <c r="CD726" s="1233"/>
      <c r="CE726" s="1233"/>
      <c r="CF726" s="1233"/>
      <c r="CG726" s="1233"/>
      <c r="CH726" s="1233"/>
      <c r="CI726" s="1233"/>
      <c r="CJ726" s="1233"/>
      <c r="CK726" s="1233"/>
      <c r="CL726" s="1233"/>
      <c r="CM726" s="1233"/>
      <c r="CN726" s="1233"/>
      <c r="CO726" s="1233"/>
      <c r="CP726" s="1233"/>
      <c r="CQ726" s="1233"/>
      <c r="CR726" s="1233"/>
      <c r="CS726" s="1233"/>
      <c r="CT726" s="1233"/>
      <c r="CU726" s="1233"/>
      <c r="CV726" s="1233"/>
      <c r="CW726" s="1233"/>
      <c r="CX726" s="1233"/>
      <c r="CY726" s="1233"/>
      <c r="CZ726" s="1233"/>
      <c r="DA726" s="1233"/>
      <c r="DB726" s="1233"/>
      <c r="DC726" s="1233"/>
      <c r="DD726" s="1233"/>
      <c r="DE726" s="1233"/>
      <c r="DF726" s="1233"/>
      <c r="DG726" s="1233"/>
      <c r="DH726" s="1233"/>
      <c r="DI726" s="1233"/>
      <c r="DJ726" s="1233"/>
      <c r="DK726" s="1233"/>
      <c r="DL726" s="1233"/>
      <c r="DM726" s="1233"/>
      <c r="DN726" s="1233"/>
      <c r="DO726" s="1233"/>
      <c r="DP726" s="1233"/>
      <c r="DQ726" s="1233"/>
      <c r="DR726" s="1233"/>
      <c r="DS726" s="1233"/>
      <c r="DT726" s="1233"/>
      <c r="DU726" s="1233"/>
      <c r="DV726" s="1233"/>
      <c r="DW726" s="1233"/>
      <c r="DX726" s="1233"/>
      <c r="DY726" s="1233"/>
      <c r="DZ726" s="1233"/>
      <c r="EA726" s="1233"/>
      <c r="EB726" s="1233"/>
      <c r="EC726" s="1233"/>
      <c r="ED726" s="1233"/>
      <c r="EE726" s="1233"/>
      <c r="EF726" s="1233"/>
      <c r="EG726" s="1233"/>
      <c r="EH726" s="1253"/>
      <c r="EI726" s="1253"/>
      <c r="EJ726" s="1253"/>
      <c r="EK726" s="1253"/>
      <c r="EM726" s="1233"/>
      <c r="EN726" s="1233"/>
      <c r="EO726" s="1233"/>
      <c r="EP726" s="1233"/>
      <c r="EQ726" s="1233"/>
      <c r="ER726" s="1233"/>
      <c r="ES726" s="1233"/>
      <c r="ET726" s="1233"/>
      <c r="EU726" s="1233"/>
      <c r="EV726" s="1233"/>
      <c r="EW726" s="1233"/>
      <c r="EX726" s="1233"/>
      <c r="EY726" s="1233"/>
      <c r="EZ726" s="1233"/>
      <c r="FA726" s="1233"/>
      <c r="FB726" s="1233"/>
      <c r="FC726" s="1233"/>
      <c r="FD726" s="1233"/>
      <c r="FE726" s="1233"/>
      <c r="FF726" s="1233"/>
      <c r="FG726" s="1233"/>
      <c r="FH726" s="1233"/>
      <c r="FI726" s="1233"/>
      <c r="FJ726" s="1233"/>
      <c r="FK726" s="1233"/>
      <c r="FL726" s="1233"/>
      <c r="FM726" s="1233"/>
      <c r="FN726" s="1233"/>
      <c r="FO726" s="1233"/>
      <c r="FP726" s="1233"/>
      <c r="FQ726" s="1233"/>
      <c r="FR726" s="1233"/>
      <c r="FS726" s="1233"/>
      <c r="FT726" s="1233"/>
      <c r="FU726" s="1233"/>
      <c r="FV726" s="1233"/>
      <c r="FW726" s="1233"/>
      <c r="FX726" s="1233"/>
      <c r="FY726" s="1233"/>
      <c r="FZ726" s="1233"/>
      <c r="GA726" s="1233"/>
      <c r="GB726" s="1233"/>
      <c r="GC726" s="1233"/>
      <c r="GD726" s="1233"/>
      <c r="GE726" s="1233"/>
      <c r="GF726" s="1233"/>
      <c r="GG726" s="1233"/>
      <c r="GH726" s="1233"/>
      <c r="GI726" s="1233"/>
      <c r="GJ726" s="1233"/>
      <c r="GK726" s="1233"/>
      <c r="GL726" s="1233"/>
      <c r="GM726" s="1233"/>
      <c r="GN726" s="1233"/>
      <c r="GO726" s="1233"/>
      <c r="GP726" s="1233"/>
      <c r="GQ726" s="1233"/>
      <c r="GR726" s="1233"/>
      <c r="GS726" s="1233"/>
      <c r="GT726" s="1233"/>
      <c r="GU726" s="1233"/>
      <c r="GV726" s="1233"/>
      <c r="GW726" s="1233"/>
      <c r="GX726" s="1233"/>
      <c r="GY726" s="1233"/>
      <c r="GZ726" s="1233"/>
      <c r="HA726" s="1233"/>
      <c r="HB726" s="1233"/>
      <c r="HC726" s="1233"/>
      <c r="HD726" s="1233"/>
      <c r="HE726" s="1233"/>
      <c r="HF726" s="1233"/>
      <c r="HG726" s="1233"/>
      <c r="HH726" s="1233"/>
      <c r="HI726" s="1233"/>
      <c r="HJ726" s="1233"/>
      <c r="HK726" s="1233"/>
      <c r="HL726" s="1233"/>
      <c r="HM726" s="1233"/>
      <c r="HN726" s="1233"/>
      <c r="HO726" s="1233"/>
    </row>
    <row r="727" spans="32:223" s="325" customFormat="1" x14ac:dyDescent="0.2">
      <c r="AF727" s="932"/>
      <c r="AG727" s="932"/>
      <c r="AH727" s="932"/>
      <c r="AI727" s="932"/>
      <c r="AJ727" s="932"/>
      <c r="AK727" s="932"/>
      <c r="AL727" s="932"/>
      <c r="AM727" s="932"/>
      <c r="AN727" s="932"/>
      <c r="AP727" s="932"/>
      <c r="AQ727" s="932"/>
      <c r="AR727" s="932"/>
      <c r="AS727" s="932"/>
      <c r="AT727" s="932"/>
      <c r="AU727" s="932"/>
      <c r="AV727" s="932"/>
      <c r="AW727" s="932"/>
      <c r="AX727" s="932"/>
      <c r="BA727" s="1253"/>
      <c r="BB727" s="1253"/>
      <c r="BC727" s="1253"/>
      <c r="BE727" s="1233"/>
      <c r="BF727" s="1233"/>
      <c r="BG727" s="1233"/>
      <c r="BH727" s="1233"/>
      <c r="BI727" s="1233"/>
      <c r="BJ727" s="1233"/>
      <c r="BK727" s="1233"/>
      <c r="BL727" s="1233"/>
      <c r="BM727" s="1233"/>
      <c r="BN727" s="1233"/>
      <c r="BO727" s="1233"/>
      <c r="BP727" s="1233"/>
      <c r="BQ727" s="1233"/>
      <c r="BR727" s="1233"/>
      <c r="BS727" s="1233"/>
      <c r="BT727" s="1233"/>
      <c r="BU727" s="1233"/>
      <c r="BV727" s="1233"/>
      <c r="BW727" s="1233"/>
      <c r="BX727" s="1233"/>
      <c r="BY727" s="1233"/>
      <c r="BZ727" s="1233"/>
      <c r="CA727" s="1233"/>
      <c r="CB727" s="1233"/>
      <c r="CC727" s="1233"/>
      <c r="CD727" s="1233"/>
      <c r="CE727" s="1233"/>
      <c r="CF727" s="1233"/>
      <c r="CG727" s="1233"/>
      <c r="CH727" s="1233"/>
      <c r="CI727" s="1233"/>
      <c r="CJ727" s="1233"/>
      <c r="CK727" s="1233"/>
      <c r="CL727" s="1233"/>
      <c r="CM727" s="1233"/>
      <c r="CN727" s="1233"/>
      <c r="CO727" s="1233"/>
      <c r="CP727" s="1233"/>
      <c r="CQ727" s="1233"/>
      <c r="CR727" s="1233"/>
      <c r="CS727" s="1233"/>
      <c r="CT727" s="1233"/>
      <c r="CU727" s="1233"/>
      <c r="CV727" s="1233"/>
      <c r="CW727" s="1233"/>
      <c r="CX727" s="1233"/>
      <c r="CY727" s="1233"/>
      <c r="CZ727" s="1233"/>
      <c r="DA727" s="1233"/>
      <c r="DB727" s="1233"/>
      <c r="DC727" s="1233"/>
      <c r="DD727" s="1233"/>
      <c r="DE727" s="1233"/>
      <c r="DF727" s="1233"/>
      <c r="DG727" s="1233"/>
      <c r="DH727" s="1233"/>
      <c r="DI727" s="1233"/>
      <c r="DJ727" s="1233"/>
      <c r="DK727" s="1233"/>
      <c r="DL727" s="1233"/>
      <c r="DM727" s="1233"/>
      <c r="DN727" s="1233"/>
      <c r="DO727" s="1233"/>
      <c r="DP727" s="1233"/>
      <c r="DQ727" s="1233"/>
      <c r="DR727" s="1233"/>
      <c r="DS727" s="1233"/>
      <c r="DT727" s="1233"/>
      <c r="DU727" s="1233"/>
      <c r="DV727" s="1233"/>
      <c r="DW727" s="1233"/>
      <c r="DX727" s="1233"/>
      <c r="DY727" s="1233"/>
      <c r="DZ727" s="1233"/>
      <c r="EA727" s="1233"/>
      <c r="EB727" s="1233"/>
      <c r="EC727" s="1233"/>
      <c r="ED727" s="1233"/>
      <c r="EE727" s="1233"/>
      <c r="EF727" s="1233"/>
      <c r="EG727" s="1233"/>
      <c r="EH727" s="1253"/>
      <c r="EI727" s="1253"/>
      <c r="EJ727" s="1253"/>
      <c r="EK727" s="1253"/>
      <c r="EM727" s="1233"/>
      <c r="EN727" s="1233"/>
      <c r="EO727" s="1233"/>
      <c r="EP727" s="1233"/>
      <c r="EQ727" s="1233"/>
      <c r="ER727" s="1233"/>
      <c r="ES727" s="1233"/>
      <c r="ET727" s="1233"/>
      <c r="EU727" s="1233"/>
      <c r="EV727" s="1233"/>
      <c r="EW727" s="1233"/>
      <c r="EX727" s="1233"/>
      <c r="EY727" s="1233"/>
      <c r="EZ727" s="1233"/>
      <c r="FA727" s="1233"/>
      <c r="FB727" s="1233"/>
      <c r="FC727" s="1233"/>
      <c r="FD727" s="1233"/>
      <c r="FE727" s="1233"/>
      <c r="FF727" s="1233"/>
      <c r="FG727" s="1233"/>
      <c r="FH727" s="1233"/>
      <c r="FI727" s="1233"/>
      <c r="FJ727" s="1233"/>
      <c r="FK727" s="1233"/>
      <c r="FL727" s="1233"/>
      <c r="FM727" s="1233"/>
      <c r="FN727" s="1233"/>
      <c r="FO727" s="1233"/>
      <c r="FP727" s="1233"/>
      <c r="FQ727" s="1233"/>
      <c r="FR727" s="1233"/>
      <c r="FS727" s="1233"/>
      <c r="FT727" s="1233"/>
      <c r="FU727" s="1233"/>
      <c r="FV727" s="1233"/>
      <c r="FW727" s="1233"/>
      <c r="FX727" s="1233"/>
      <c r="FY727" s="1233"/>
      <c r="FZ727" s="1233"/>
      <c r="GA727" s="1233"/>
      <c r="GB727" s="1233"/>
      <c r="GC727" s="1233"/>
      <c r="GD727" s="1233"/>
      <c r="GE727" s="1233"/>
      <c r="GF727" s="1233"/>
      <c r="GG727" s="1233"/>
      <c r="GH727" s="1233"/>
      <c r="GI727" s="1233"/>
      <c r="GJ727" s="1233"/>
      <c r="GK727" s="1233"/>
      <c r="GL727" s="1233"/>
      <c r="GM727" s="1233"/>
      <c r="GN727" s="1233"/>
      <c r="GO727" s="1233"/>
      <c r="GP727" s="1233"/>
      <c r="GQ727" s="1233"/>
      <c r="GR727" s="1233"/>
      <c r="GS727" s="1233"/>
      <c r="GT727" s="1233"/>
      <c r="GU727" s="1233"/>
      <c r="GV727" s="1233"/>
      <c r="GW727" s="1233"/>
      <c r="GX727" s="1233"/>
      <c r="GY727" s="1233"/>
      <c r="GZ727" s="1233"/>
      <c r="HA727" s="1233"/>
      <c r="HB727" s="1233"/>
      <c r="HC727" s="1233"/>
      <c r="HD727" s="1233"/>
      <c r="HE727" s="1233"/>
      <c r="HF727" s="1233"/>
      <c r="HG727" s="1233"/>
      <c r="HH727" s="1233"/>
      <c r="HI727" s="1233"/>
      <c r="HJ727" s="1233"/>
      <c r="HK727" s="1233"/>
      <c r="HL727" s="1233"/>
      <c r="HM727" s="1233"/>
      <c r="HN727" s="1233"/>
      <c r="HO727" s="1233"/>
    </row>
    <row r="728" spans="32:223" s="325" customFormat="1" x14ac:dyDescent="0.2">
      <c r="AF728" s="932"/>
      <c r="AG728" s="932"/>
      <c r="AH728" s="932"/>
      <c r="AI728" s="932"/>
      <c r="AJ728" s="932"/>
      <c r="AK728" s="932"/>
      <c r="AL728" s="932"/>
      <c r="AM728" s="932"/>
      <c r="AN728" s="932"/>
      <c r="AP728" s="932"/>
      <c r="AQ728" s="932"/>
      <c r="AR728" s="932"/>
      <c r="AS728" s="932"/>
      <c r="AT728" s="932"/>
      <c r="AU728" s="932"/>
      <c r="AV728" s="932"/>
      <c r="AW728" s="932"/>
      <c r="AX728" s="932"/>
      <c r="BA728" s="1253"/>
      <c r="BB728" s="1253"/>
      <c r="BC728" s="1253"/>
      <c r="BE728" s="1233"/>
      <c r="BF728" s="1233"/>
      <c r="BG728" s="1233"/>
      <c r="BH728" s="1233"/>
      <c r="BI728" s="1233"/>
      <c r="BJ728" s="1233"/>
      <c r="BK728" s="1233"/>
      <c r="BL728" s="1233"/>
      <c r="BM728" s="1233"/>
      <c r="BN728" s="1233"/>
      <c r="BO728" s="1233"/>
      <c r="BP728" s="1233"/>
      <c r="BQ728" s="1233"/>
      <c r="BR728" s="1233"/>
      <c r="BS728" s="1233"/>
      <c r="BT728" s="1233"/>
      <c r="BU728" s="1233"/>
      <c r="BV728" s="1233"/>
      <c r="BW728" s="1233"/>
      <c r="BX728" s="1233"/>
      <c r="BY728" s="1233"/>
      <c r="BZ728" s="1233"/>
      <c r="CA728" s="1233"/>
      <c r="CB728" s="1233"/>
      <c r="CC728" s="1233"/>
      <c r="CD728" s="1233"/>
      <c r="CE728" s="1233"/>
      <c r="CF728" s="1233"/>
      <c r="CG728" s="1233"/>
      <c r="CH728" s="1233"/>
      <c r="CI728" s="1233"/>
      <c r="CJ728" s="1233"/>
      <c r="CK728" s="1233"/>
      <c r="CL728" s="1233"/>
      <c r="CM728" s="1233"/>
      <c r="CN728" s="1233"/>
      <c r="CO728" s="1233"/>
      <c r="CP728" s="1233"/>
      <c r="CQ728" s="1233"/>
      <c r="CR728" s="1233"/>
      <c r="CS728" s="1233"/>
      <c r="CT728" s="1233"/>
      <c r="CU728" s="1233"/>
      <c r="CV728" s="1233"/>
      <c r="CW728" s="1233"/>
      <c r="CX728" s="1233"/>
      <c r="CY728" s="1233"/>
      <c r="CZ728" s="1233"/>
      <c r="DA728" s="1233"/>
      <c r="DB728" s="1233"/>
      <c r="DC728" s="1233"/>
      <c r="DD728" s="1233"/>
      <c r="DE728" s="1233"/>
      <c r="DF728" s="1233"/>
      <c r="DG728" s="1233"/>
      <c r="DH728" s="1233"/>
      <c r="DI728" s="1233"/>
      <c r="DJ728" s="1233"/>
      <c r="DK728" s="1233"/>
      <c r="DL728" s="1233"/>
      <c r="DM728" s="1233"/>
      <c r="DN728" s="1233"/>
      <c r="DO728" s="1233"/>
      <c r="DP728" s="1233"/>
      <c r="DQ728" s="1233"/>
      <c r="DR728" s="1233"/>
      <c r="DS728" s="1233"/>
      <c r="DT728" s="1233"/>
      <c r="DU728" s="1233"/>
      <c r="DV728" s="1233"/>
      <c r="DW728" s="1233"/>
      <c r="DX728" s="1233"/>
      <c r="DY728" s="1233"/>
      <c r="DZ728" s="1233"/>
      <c r="EA728" s="1233"/>
      <c r="EB728" s="1233"/>
      <c r="EC728" s="1233"/>
      <c r="ED728" s="1233"/>
      <c r="EE728" s="1233"/>
      <c r="EF728" s="1233"/>
      <c r="EG728" s="1233"/>
      <c r="EH728" s="1253"/>
      <c r="EI728" s="1253"/>
      <c r="EJ728" s="1253"/>
      <c r="EK728" s="1253"/>
      <c r="EM728" s="1233"/>
      <c r="EN728" s="1233"/>
      <c r="EO728" s="1233"/>
      <c r="EP728" s="1233"/>
      <c r="EQ728" s="1233"/>
      <c r="ER728" s="1233"/>
      <c r="ES728" s="1233"/>
      <c r="ET728" s="1233"/>
      <c r="EU728" s="1233"/>
      <c r="EV728" s="1233"/>
      <c r="EW728" s="1233"/>
      <c r="EX728" s="1233"/>
      <c r="EY728" s="1233"/>
      <c r="EZ728" s="1233"/>
      <c r="FA728" s="1233"/>
      <c r="FB728" s="1233"/>
      <c r="FC728" s="1233"/>
      <c r="FD728" s="1233"/>
      <c r="FE728" s="1233"/>
      <c r="FF728" s="1233"/>
      <c r="FG728" s="1233"/>
      <c r="FH728" s="1233"/>
      <c r="FI728" s="1233"/>
      <c r="FJ728" s="1233"/>
      <c r="FK728" s="1233"/>
      <c r="FL728" s="1233"/>
      <c r="FM728" s="1233"/>
      <c r="FN728" s="1233"/>
      <c r="FO728" s="1233"/>
      <c r="FP728" s="1233"/>
      <c r="FQ728" s="1233"/>
      <c r="FR728" s="1233"/>
      <c r="FS728" s="1233"/>
      <c r="FT728" s="1233"/>
      <c r="FU728" s="1233"/>
      <c r="FV728" s="1233"/>
      <c r="FW728" s="1233"/>
      <c r="FX728" s="1233"/>
      <c r="FY728" s="1233"/>
      <c r="FZ728" s="1233"/>
      <c r="GA728" s="1233"/>
      <c r="GB728" s="1233"/>
      <c r="GC728" s="1233"/>
      <c r="GD728" s="1233"/>
      <c r="GE728" s="1233"/>
      <c r="GF728" s="1233"/>
      <c r="GG728" s="1233"/>
      <c r="GH728" s="1233"/>
      <c r="GI728" s="1233"/>
      <c r="GJ728" s="1233"/>
      <c r="GK728" s="1233"/>
      <c r="GL728" s="1233"/>
      <c r="GM728" s="1233"/>
      <c r="GN728" s="1233"/>
      <c r="GO728" s="1233"/>
      <c r="GP728" s="1233"/>
      <c r="GQ728" s="1233"/>
      <c r="GR728" s="1233"/>
      <c r="GS728" s="1233"/>
      <c r="GT728" s="1233"/>
      <c r="GU728" s="1233"/>
      <c r="GV728" s="1233"/>
      <c r="GW728" s="1233"/>
      <c r="GX728" s="1233"/>
      <c r="GY728" s="1233"/>
      <c r="GZ728" s="1233"/>
      <c r="HA728" s="1233"/>
      <c r="HB728" s="1233"/>
      <c r="HC728" s="1233"/>
      <c r="HD728" s="1233"/>
      <c r="HE728" s="1233"/>
      <c r="HF728" s="1233"/>
      <c r="HG728" s="1233"/>
      <c r="HH728" s="1233"/>
      <c r="HI728" s="1233"/>
      <c r="HJ728" s="1233"/>
      <c r="HK728" s="1233"/>
      <c r="HL728" s="1233"/>
      <c r="HM728" s="1233"/>
      <c r="HN728" s="1233"/>
      <c r="HO728" s="1233"/>
    </row>
    <row r="729" spans="32:223" s="325" customFormat="1" x14ac:dyDescent="0.2">
      <c r="AF729" s="932"/>
      <c r="AG729" s="932"/>
      <c r="AH729" s="932"/>
      <c r="AI729" s="932"/>
      <c r="AJ729" s="932"/>
      <c r="AK729" s="932"/>
      <c r="AL729" s="932"/>
      <c r="AM729" s="932"/>
      <c r="AN729" s="932"/>
      <c r="AP729" s="932"/>
      <c r="AQ729" s="932"/>
      <c r="AR729" s="932"/>
      <c r="AS729" s="932"/>
      <c r="AT729" s="932"/>
      <c r="AU729" s="932"/>
      <c r="AV729" s="932"/>
      <c r="AW729" s="932"/>
      <c r="AX729" s="932"/>
      <c r="BA729" s="1253"/>
      <c r="BB729" s="1253"/>
      <c r="BC729" s="1253"/>
      <c r="BE729" s="1233"/>
      <c r="BF729" s="1233"/>
      <c r="BG729" s="1233"/>
      <c r="BH729" s="1233"/>
      <c r="BI729" s="1233"/>
      <c r="BJ729" s="1233"/>
      <c r="BK729" s="1233"/>
      <c r="BL729" s="1233"/>
      <c r="BM729" s="1233"/>
      <c r="BN729" s="1233"/>
      <c r="BO729" s="1233"/>
      <c r="BP729" s="1233"/>
      <c r="BQ729" s="1233"/>
      <c r="BR729" s="1233"/>
      <c r="BS729" s="1233"/>
      <c r="BT729" s="1233"/>
      <c r="BU729" s="1233"/>
      <c r="BV729" s="1233"/>
      <c r="BW729" s="1233"/>
      <c r="BX729" s="1233"/>
      <c r="BY729" s="1233"/>
      <c r="BZ729" s="1233"/>
      <c r="CA729" s="1233"/>
      <c r="CB729" s="1233"/>
      <c r="CC729" s="1233"/>
      <c r="CD729" s="1233"/>
      <c r="CE729" s="1233"/>
      <c r="CF729" s="1233"/>
      <c r="CG729" s="1233"/>
      <c r="CH729" s="1233"/>
      <c r="CI729" s="1233"/>
      <c r="CJ729" s="1233"/>
      <c r="CK729" s="1233"/>
      <c r="CL729" s="1233"/>
      <c r="CM729" s="1233"/>
      <c r="CN729" s="1233"/>
      <c r="CO729" s="1233"/>
      <c r="CP729" s="1233"/>
      <c r="CQ729" s="1233"/>
      <c r="CR729" s="1233"/>
      <c r="CS729" s="1233"/>
      <c r="CT729" s="1233"/>
      <c r="CU729" s="1233"/>
      <c r="CV729" s="1233"/>
      <c r="CW729" s="1233"/>
      <c r="CX729" s="1233"/>
      <c r="CY729" s="1233"/>
      <c r="CZ729" s="1233"/>
      <c r="DA729" s="1233"/>
      <c r="DB729" s="1233"/>
      <c r="DC729" s="1233"/>
      <c r="DD729" s="1233"/>
      <c r="DE729" s="1233"/>
      <c r="DF729" s="1233"/>
      <c r="DG729" s="1233"/>
      <c r="DH729" s="1233"/>
      <c r="DI729" s="1233"/>
      <c r="DJ729" s="1233"/>
      <c r="DK729" s="1233"/>
      <c r="DL729" s="1233"/>
      <c r="DM729" s="1233"/>
      <c r="DN729" s="1233"/>
      <c r="DO729" s="1233"/>
      <c r="DP729" s="1233"/>
      <c r="DQ729" s="1233"/>
      <c r="DR729" s="1233"/>
      <c r="DS729" s="1233"/>
      <c r="DT729" s="1233"/>
      <c r="DU729" s="1233"/>
      <c r="DV729" s="1233"/>
      <c r="DW729" s="1233"/>
      <c r="DX729" s="1233"/>
      <c r="DY729" s="1233"/>
      <c r="DZ729" s="1233"/>
      <c r="EA729" s="1233"/>
      <c r="EB729" s="1233"/>
      <c r="EC729" s="1233"/>
      <c r="ED729" s="1233"/>
      <c r="EE729" s="1233"/>
      <c r="EF729" s="1233"/>
      <c r="EG729" s="1233"/>
      <c r="EH729" s="1253"/>
      <c r="EI729" s="1253"/>
      <c r="EJ729" s="1253"/>
      <c r="EK729" s="1253"/>
      <c r="EM729" s="1233"/>
      <c r="EN729" s="1233"/>
      <c r="EO729" s="1233"/>
      <c r="EP729" s="1233"/>
      <c r="EQ729" s="1233"/>
      <c r="ER729" s="1233"/>
      <c r="ES729" s="1233"/>
      <c r="ET729" s="1233"/>
      <c r="EU729" s="1233"/>
      <c r="EV729" s="1233"/>
      <c r="EW729" s="1233"/>
      <c r="EX729" s="1233"/>
      <c r="EY729" s="1233"/>
      <c r="EZ729" s="1233"/>
      <c r="FA729" s="1233"/>
      <c r="FB729" s="1233"/>
      <c r="FC729" s="1233"/>
      <c r="FD729" s="1233"/>
      <c r="FE729" s="1233"/>
      <c r="FF729" s="1233"/>
      <c r="FG729" s="1233"/>
      <c r="FH729" s="1233"/>
      <c r="FI729" s="1233"/>
      <c r="FJ729" s="1233"/>
      <c r="FK729" s="1233"/>
      <c r="FL729" s="1233"/>
      <c r="FM729" s="1233"/>
      <c r="FN729" s="1233"/>
      <c r="FO729" s="1233"/>
      <c r="FP729" s="1233"/>
      <c r="FQ729" s="1233"/>
      <c r="FR729" s="1233"/>
      <c r="FS729" s="1233"/>
      <c r="FT729" s="1233"/>
      <c r="FU729" s="1233"/>
      <c r="FV729" s="1233"/>
      <c r="FW729" s="1233"/>
      <c r="FX729" s="1233"/>
      <c r="FY729" s="1233"/>
      <c r="FZ729" s="1233"/>
      <c r="GA729" s="1233"/>
      <c r="GB729" s="1233"/>
      <c r="GC729" s="1233"/>
      <c r="GD729" s="1233"/>
      <c r="GE729" s="1233"/>
      <c r="GF729" s="1233"/>
      <c r="GG729" s="1233"/>
      <c r="GH729" s="1233"/>
      <c r="GI729" s="1233"/>
      <c r="GJ729" s="1233"/>
      <c r="GK729" s="1233"/>
      <c r="GL729" s="1233"/>
      <c r="GM729" s="1233"/>
      <c r="GN729" s="1233"/>
      <c r="GO729" s="1233"/>
      <c r="GP729" s="1233"/>
      <c r="GQ729" s="1233"/>
      <c r="GR729" s="1233"/>
      <c r="GS729" s="1233"/>
      <c r="GT729" s="1233"/>
      <c r="GU729" s="1233"/>
      <c r="GV729" s="1233"/>
      <c r="GW729" s="1233"/>
      <c r="GX729" s="1233"/>
      <c r="GY729" s="1233"/>
      <c r="GZ729" s="1233"/>
      <c r="HA729" s="1233"/>
      <c r="HB729" s="1233"/>
      <c r="HC729" s="1233"/>
      <c r="HD729" s="1233"/>
      <c r="HE729" s="1233"/>
      <c r="HF729" s="1233"/>
      <c r="HG729" s="1233"/>
      <c r="HH729" s="1233"/>
      <c r="HI729" s="1233"/>
      <c r="HJ729" s="1233"/>
      <c r="HK729" s="1233"/>
      <c r="HL729" s="1233"/>
      <c r="HM729" s="1233"/>
      <c r="HN729" s="1233"/>
      <c r="HO729" s="1233"/>
    </row>
    <row r="730" spans="32:223" s="325" customFormat="1" x14ac:dyDescent="0.2">
      <c r="AF730" s="932"/>
      <c r="AG730" s="932"/>
      <c r="AH730" s="932"/>
      <c r="AI730" s="932"/>
      <c r="AJ730" s="932"/>
      <c r="AK730" s="932"/>
      <c r="AL730" s="932"/>
      <c r="AM730" s="932"/>
      <c r="AN730" s="932"/>
      <c r="AP730" s="932"/>
      <c r="AQ730" s="932"/>
      <c r="AR730" s="932"/>
      <c r="AS730" s="932"/>
      <c r="AT730" s="932"/>
      <c r="AU730" s="932"/>
      <c r="AV730" s="932"/>
      <c r="AW730" s="932"/>
      <c r="AX730" s="932"/>
      <c r="BA730" s="1253"/>
      <c r="BB730" s="1253"/>
      <c r="BC730" s="1253"/>
      <c r="BE730" s="1233"/>
      <c r="BF730" s="1233"/>
      <c r="BG730" s="1233"/>
      <c r="BH730" s="1233"/>
      <c r="BI730" s="1233"/>
      <c r="BJ730" s="1233"/>
      <c r="BK730" s="1233"/>
      <c r="BL730" s="1233"/>
      <c r="BM730" s="1233"/>
      <c r="BN730" s="1233"/>
      <c r="BO730" s="1233"/>
      <c r="BP730" s="1233"/>
      <c r="BQ730" s="1233"/>
      <c r="BR730" s="1233"/>
      <c r="BS730" s="1233"/>
      <c r="BT730" s="1233"/>
      <c r="BU730" s="1233"/>
      <c r="BV730" s="1233"/>
      <c r="BW730" s="1233"/>
      <c r="BX730" s="1233"/>
      <c r="BY730" s="1233"/>
      <c r="BZ730" s="1233"/>
      <c r="CA730" s="1233"/>
      <c r="CB730" s="1233"/>
      <c r="CC730" s="1233"/>
      <c r="CD730" s="1233"/>
      <c r="CE730" s="1233"/>
      <c r="CF730" s="1233"/>
      <c r="CG730" s="1233"/>
      <c r="CH730" s="1233"/>
      <c r="CI730" s="1233"/>
      <c r="CJ730" s="1233"/>
      <c r="CK730" s="1233"/>
      <c r="CL730" s="1233"/>
      <c r="CM730" s="1233"/>
      <c r="CN730" s="1233"/>
      <c r="CO730" s="1233"/>
      <c r="CP730" s="1233"/>
      <c r="CQ730" s="1233"/>
      <c r="CR730" s="1233"/>
      <c r="CS730" s="1233"/>
      <c r="CT730" s="1233"/>
      <c r="CU730" s="1233"/>
      <c r="CV730" s="1233"/>
      <c r="CW730" s="1233"/>
      <c r="CX730" s="1233"/>
      <c r="CY730" s="1233"/>
      <c r="CZ730" s="1233"/>
      <c r="DA730" s="1233"/>
      <c r="DB730" s="1233"/>
      <c r="DC730" s="1233"/>
      <c r="DD730" s="1233"/>
      <c r="DE730" s="1233"/>
      <c r="DF730" s="1233"/>
      <c r="DG730" s="1233"/>
      <c r="DH730" s="1233"/>
      <c r="DI730" s="1233"/>
      <c r="DJ730" s="1233"/>
      <c r="DK730" s="1233"/>
      <c r="DL730" s="1233"/>
      <c r="DM730" s="1233"/>
      <c r="DN730" s="1233"/>
      <c r="DO730" s="1233"/>
      <c r="DP730" s="1233"/>
      <c r="DQ730" s="1233"/>
      <c r="DR730" s="1233"/>
      <c r="DS730" s="1233"/>
      <c r="DT730" s="1233"/>
      <c r="DU730" s="1233"/>
      <c r="DV730" s="1233"/>
      <c r="DW730" s="1233"/>
      <c r="DX730" s="1233"/>
      <c r="DY730" s="1233"/>
      <c r="DZ730" s="1233"/>
      <c r="EA730" s="1233"/>
      <c r="EB730" s="1233"/>
      <c r="EC730" s="1233"/>
      <c r="ED730" s="1233"/>
      <c r="EE730" s="1233"/>
      <c r="EF730" s="1233"/>
      <c r="EG730" s="1233"/>
      <c r="EH730" s="1253"/>
      <c r="EI730" s="1253"/>
      <c r="EJ730" s="1253"/>
      <c r="EK730" s="1253"/>
      <c r="EM730" s="1233"/>
      <c r="EN730" s="1233"/>
      <c r="EO730" s="1233"/>
      <c r="EP730" s="1233"/>
      <c r="EQ730" s="1233"/>
      <c r="ER730" s="1233"/>
      <c r="ES730" s="1233"/>
      <c r="ET730" s="1233"/>
      <c r="EU730" s="1233"/>
      <c r="EV730" s="1233"/>
      <c r="EW730" s="1233"/>
      <c r="EX730" s="1233"/>
      <c r="EY730" s="1233"/>
      <c r="EZ730" s="1233"/>
      <c r="FA730" s="1233"/>
      <c r="FB730" s="1233"/>
      <c r="FC730" s="1233"/>
      <c r="FD730" s="1233"/>
      <c r="FE730" s="1233"/>
      <c r="FF730" s="1233"/>
      <c r="FG730" s="1233"/>
      <c r="FH730" s="1233"/>
      <c r="FI730" s="1233"/>
      <c r="FJ730" s="1233"/>
      <c r="FK730" s="1233"/>
      <c r="FL730" s="1233"/>
      <c r="FM730" s="1233"/>
      <c r="FN730" s="1233"/>
      <c r="FO730" s="1233"/>
      <c r="FP730" s="1233"/>
      <c r="FQ730" s="1233"/>
      <c r="FR730" s="1233"/>
      <c r="FS730" s="1233"/>
      <c r="FT730" s="1233"/>
      <c r="FU730" s="1233"/>
      <c r="FV730" s="1233"/>
      <c r="FW730" s="1233"/>
      <c r="FX730" s="1233"/>
      <c r="FY730" s="1233"/>
      <c r="FZ730" s="1233"/>
      <c r="GA730" s="1233"/>
      <c r="GB730" s="1233"/>
      <c r="GC730" s="1233"/>
      <c r="GD730" s="1233"/>
      <c r="GE730" s="1233"/>
      <c r="GF730" s="1233"/>
      <c r="GG730" s="1233"/>
      <c r="GH730" s="1233"/>
      <c r="GI730" s="1233"/>
      <c r="GJ730" s="1233"/>
      <c r="GK730" s="1233"/>
      <c r="GL730" s="1233"/>
      <c r="GM730" s="1233"/>
      <c r="GN730" s="1233"/>
      <c r="GO730" s="1233"/>
      <c r="GP730" s="1233"/>
      <c r="GQ730" s="1233"/>
      <c r="GR730" s="1233"/>
      <c r="GS730" s="1233"/>
      <c r="GT730" s="1233"/>
      <c r="GU730" s="1233"/>
      <c r="GV730" s="1233"/>
      <c r="GW730" s="1233"/>
      <c r="GX730" s="1233"/>
      <c r="GY730" s="1233"/>
      <c r="GZ730" s="1233"/>
      <c r="HA730" s="1233"/>
      <c r="HB730" s="1233"/>
      <c r="HC730" s="1233"/>
      <c r="HD730" s="1233"/>
      <c r="HE730" s="1233"/>
      <c r="HF730" s="1233"/>
      <c r="HG730" s="1233"/>
      <c r="HH730" s="1233"/>
      <c r="HI730" s="1233"/>
      <c r="HJ730" s="1233"/>
      <c r="HK730" s="1233"/>
      <c r="HL730" s="1233"/>
      <c r="HM730" s="1233"/>
      <c r="HN730" s="1233"/>
      <c r="HO730" s="1233"/>
    </row>
    <row r="731" spans="32:223" s="325" customFormat="1" x14ac:dyDescent="0.2">
      <c r="AF731" s="932"/>
      <c r="AG731" s="932"/>
      <c r="AH731" s="932"/>
      <c r="AI731" s="932"/>
      <c r="AJ731" s="932"/>
      <c r="AK731" s="932"/>
      <c r="AL731" s="932"/>
      <c r="AM731" s="932"/>
      <c r="AN731" s="932"/>
      <c r="AP731" s="932"/>
      <c r="AQ731" s="932"/>
      <c r="AR731" s="932"/>
      <c r="AS731" s="932"/>
      <c r="AT731" s="932"/>
      <c r="AU731" s="932"/>
      <c r="AV731" s="932"/>
      <c r="AW731" s="932"/>
      <c r="AX731" s="932"/>
      <c r="BA731" s="1253"/>
      <c r="BB731" s="1253"/>
      <c r="BC731" s="1253"/>
      <c r="BE731" s="1233"/>
      <c r="BF731" s="1233"/>
      <c r="BG731" s="1233"/>
      <c r="BH731" s="1233"/>
      <c r="BI731" s="1233"/>
      <c r="BJ731" s="1233"/>
      <c r="BK731" s="1233"/>
      <c r="BL731" s="1233"/>
      <c r="BM731" s="1233"/>
      <c r="BN731" s="1233"/>
      <c r="BO731" s="1233"/>
      <c r="BP731" s="1233"/>
      <c r="BQ731" s="1233"/>
      <c r="BR731" s="1233"/>
      <c r="BS731" s="1233"/>
      <c r="BT731" s="1233"/>
      <c r="BU731" s="1233"/>
      <c r="BV731" s="1233"/>
      <c r="BW731" s="1233"/>
      <c r="BX731" s="1233"/>
      <c r="BY731" s="1233"/>
      <c r="BZ731" s="1233"/>
      <c r="CA731" s="1233"/>
      <c r="CB731" s="1233"/>
      <c r="CC731" s="1233"/>
      <c r="CD731" s="1233"/>
      <c r="CE731" s="1233"/>
      <c r="CF731" s="1233"/>
      <c r="CG731" s="1233"/>
      <c r="CH731" s="1233"/>
      <c r="CI731" s="1233"/>
      <c r="CJ731" s="1233"/>
      <c r="CK731" s="1233"/>
      <c r="CL731" s="1233"/>
      <c r="CM731" s="1233"/>
      <c r="CN731" s="1233"/>
      <c r="CO731" s="1233"/>
      <c r="CP731" s="1233"/>
      <c r="CQ731" s="1233"/>
      <c r="CR731" s="1233"/>
      <c r="CS731" s="1233"/>
      <c r="CT731" s="1233"/>
      <c r="CU731" s="1233"/>
      <c r="CV731" s="1233"/>
      <c r="CW731" s="1233"/>
      <c r="CX731" s="1233"/>
      <c r="CY731" s="1233"/>
      <c r="CZ731" s="1233"/>
      <c r="DA731" s="1233"/>
      <c r="DB731" s="1233"/>
      <c r="DC731" s="1233"/>
      <c r="DD731" s="1233"/>
      <c r="DE731" s="1233"/>
      <c r="DF731" s="1233"/>
      <c r="DG731" s="1233"/>
      <c r="DH731" s="1233"/>
      <c r="DI731" s="1233"/>
      <c r="DJ731" s="1233"/>
      <c r="DK731" s="1233"/>
      <c r="DL731" s="1233"/>
      <c r="DM731" s="1233"/>
      <c r="DN731" s="1233"/>
      <c r="DO731" s="1233"/>
      <c r="DP731" s="1233"/>
      <c r="DQ731" s="1233"/>
      <c r="DR731" s="1233"/>
      <c r="DS731" s="1233"/>
      <c r="DT731" s="1233"/>
      <c r="DU731" s="1233"/>
      <c r="DV731" s="1233"/>
      <c r="DW731" s="1233"/>
      <c r="DX731" s="1233"/>
      <c r="DY731" s="1233"/>
      <c r="DZ731" s="1233"/>
      <c r="EA731" s="1233"/>
      <c r="EB731" s="1233"/>
      <c r="EC731" s="1233"/>
      <c r="ED731" s="1233"/>
      <c r="EE731" s="1233"/>
      <c r="EF731" s="1233"/>
      <c r="EG731" s="1233"/>
      <c r="EH731" s="1253"/>
      <c r="EI731" s="1253"/>
      <c r="EJ731" s="1253"/>
      <c r="EK731" s="1253"/>
      <c r="EM731" s="1233"/>
      <c r="EN731" s="1233"/>
      <c r="EO731" s="1233"/>
      <c r="EP731" s="1233"/>
      <c r="EQ731" s="1233"/>
      <c r="ER731" s="1233"/>
      <c r="ES731" s="1233"/>
      <c r="ET731" s="1233"/>
      <c r="EU731" s="1233"/>
      <c r="EV731" s="1233"/>
      <c r="EW731" s="1233"/>
      <c r="EX731" s="1233"/>
      <c r="EY731" s="1233"/>
      <c r="EZ731" s="1233"/>
      <c r="FA731" s="1233"/>
      <c r="FB731" s="1233"/>
      <c r="FC731" s="1233"/>
      <c r="FD731" s="1233"/>
      <c r="FE731" s="1233"/>
      <c r="FF731" s="1233"/>
      <c r="FG731" s="1233"/>
      <c r="FH731" s="1233"/>
      <c r="FI731" s="1233"/>
      <c r="FJ731" s="1233"/>
      <c r="FK731" s="1233"/>
      <c r="FL731" s="1233"/>
      <c r="FM731" s="1233"/>
      <c r="FN731" s="1233"/>
      <c r="FO731" s="1233"/>
      <c r="FP731" s="1233"/>
      <c r="FQ731" s="1233"/>
      <c r="FR731" s="1233"/>
      <c r="FS731" s="1233"/>
      <c r="FT731" s="1233"/>
      <c r="FU731" s="1233"/>
      <c r="FV731" s="1233"/>
      <c r="FW731" s="1233"/>
      <c r="FX731" s="1233"/>
      <c r="FY731" s="1233"/>
      <c r="FZ731" s="1233"/>
      <c r="GA731" s="1233"/>
      <c r="GB731" s="1233"/>
      <c r="GC731" s="1233"/>
      <c r="GD731" s="1233"/>
      <c r="GE731" s="1233"/>
      <c r="GF731" s="1233"/>
      <c r="GG731" s="1233"/>
      <c r="GH731" s="1233"/>
      <c r="GI731" s="1233"/>
      <c r="GJ731" s="1233"/>
      <c r="GK731" s="1233"/>
      <c r="GL731" s="1233"/>
      <c r="GM731" s="1233"/>
      <c r="GN731" s="1233"/>
      <c r="GO731" s="1233"/>
      <c r="GP731" s="1233"/>
      <c r="GQ731" s="1233"/>
      <c r="GR731" s="1233"/>
      <c r="GS731" s="1233"/>
      <c r="GT731" s="1233"/>
      <c r="GU731" s="1233"/>
      <c r="GV731" s="1233"/>
      <c r="GW731" s="1233"/>
      <c r="GX731" s="1233"/>
      <c r="GY731" s="1233"/>
      <c r="GZ731" s="1233"/>
      <c r="HA731" s="1233"/>
      <c r="HB731" s="1233"/>
      <c r="HC731" s="1233"/>
      <c r="HD731" s="1233"/>
      <c r="HE731" s="1233"/>
      <c r="HF731" s="1233"/>
      <c r="HG731" s="1233"/>
      <c r="HH731" s="1233"/>
      <c r="HI731" s="1233"/>
      <c r="HJ731" s="1233"/>
      <c r="HK731" s="1233"/>
      <c r="HL731" s="1233"/>
      <c r="HM731" s="1233"/>
      <c r="HN731" s="1233"/>
      <c r="HO731" s="1233"/>
    </row>
    <row r="732" spans="32:223" s="325" customFormat="1" x14ac:dyDescent="0.2">
      <c r="AF732" s="932"/>
      <c r="AG732" s="932"/>
      <c r="AH732" s="932"/>
      <c r="AI732" s="932"/>
      <c r="AJ732" s="932"/>
      <c r="AK732" s="932"/>
      <c r="AL732" s="932"/>
      <c r="AM732" s="932"/>
      <c r="AN732" s="932"/>
      <c r="AP732" s="932"/>
      <c r="AQ732" s="932"/>
      <c r="AR732" s="932"/>
      <c r="AS732" s="932"/>
      <c r="AT732" s="932"/>
      <c r="AU732" s="932"/>
      <c r="AV732" s="932"/>
      <c r="AW732" s="932"/>
      <c r="AX732" s="932"/>
      <c r="BA732" s="1253"/>
      <c r="BB732" s="1253"/>
      <c r="BC732" s="1253"/>
      <c r="BE732" s="1233"/>
      <c r="BF732" s="1233"/>
      <c r="BG732" s="1233"/>
      <c r="BH732" s="1233"/>
      <c r="BI732" s="1233"/>
      <c r="BJ732" s="1233"/>
      <c r="BK732" s="1233"/>
      <c r="BL732" s="1233"/>
      <c r="BM732" s="1233"/>
      <c r="BN732" s="1233"/>
      <c r="BO732" s="1233"/>
      <c r="BP732" s="1233"/>
      <c r="BQ732" s="1233"/>
      <c r="BR732" s="1233"/>
      <c r="BS732" s="1233"/>
      <c r="BT732" s="1233"/>
      <c r="BU732" s="1233"/>
      <c r="BV732" s="1233"/>
      <c r="BW732" s="1233"/>
      <c r="BX732" s="1233"/>
      <c r="BY732" s="1233"/>
      <c r="BZ732" s="1233"/>
      <c r="CA732" s="1233"/>
      <c r="CB732" s="1233"/>
      <c r="CC732" s="1233"/>
      <c r="CD732" s="1233"/>
      <c r="CE732" s="1233"/>
      <c r="CF732" s="1233"/>
      <c r="CG732" s="1233"/>
      <c r="CH732" s="1233"/>
      <c r="CI732" s="1233"/>
      <c r="CJ732" s="1233"/>
      <c r="CK732" s="1233"/>
      <c r="CL732" s="1233"/>
      <c r="CM732" s="1233"/>
      <c r="CN732" s="1233"/>
      <c r="CO732" s="1233"/>
      <c r="CP732" s="1233"/>
      <c r="CQ732" s="1233"/>
      <c r="CR732" s="1233"/>
      <c r="CS732" s="1233"/>
      <c r="CT732" s="1233"/>
      <c r="CU732" s="1233"/>
      <c r="CV732" s="1233"/>
      <c r="CW732" s="1233"/>
      <c r="CX732" s="1233"/>
      <c r="CY732" s="1233"/>
      <c r="CZ732" s="1233"/>
      <c r="DA732" s="1233"/>
      <c r="DB732" s="1233"/>
      <c r="DC732" s="1233"/>
      <c r="DD732" s="1233"/>
      <c r="DE732" s="1233"/>
      <c r="DF732" s="1233"/>
      <c r="DG732" s="1233"/>
      <c r="DH732" s="1233"/>
      <c r="DI732" s="1233"/>
      <c r="DJ732" s="1233"/>
      <c r="DK732" s="1233"/>
      <c r="DL732" s="1233"/>
      <c r="DM732" s="1233"/>
      <c r="DN732" s="1233"/>
      <c r="DO732" s="1233"/>
      <c r="DP732" s="1233"/>
      <c r="DQ732" s="1233"/>
      <c r="DR732" s="1233"/>
      <c r="DS732" s="1233"/>
      <c r="DT732" s="1233"/>
      <c r="DU732" s="1233"/>
      <c r="DV732" s="1233"/>
      <c r="DW732" s="1233"/>
      <c r="DX732" s="1233"/>
      <c r="DY732" s="1233"/>
      <c r="DZ732" s="1233"/>
      <c r="EA732" s="1233"/>
      <c r="EB732" s="1233"/>
      <c r="EC732" s="1233"/>
      <c r="ED732" s="1233"/>
      <c r="EE732" s="1233"/>
      <c r="EF732" s="1233"/>
      <c r="EG732" s="1233"/>
      <c r="EH732" s="1253"/>
      <c r="EI732" s="1253"/>
      <c r="EJ732" s="1253"/>
      <c r="EK732" s="1253"/>
      <c r="EM732" s="1233"/>
      <c r="EN732" s="1233"/>
      <c r="EO732" s="1233"/>
      <c r="EP732" s="1233"/>
      <c r="EQ732" s="1233"/>
      <c r="ER732" s="1233"/>
      <c r="ES732" s="1233"/>
      <c r="ET732" s="1233"/>
      <c r="EU732" s="1233"/>
      <c r="EV732" s="1233"/>
      <c r="EW732" s="1233"/>
      <c r="EX732" s="1233"/>
      <c r="EY732" s="1233"/>
      <c r="EZ732" s="1233"/>
      <c r="FA732" s="1233"/>
      <c r="FB732" s="1233"/>
      <c r="FC732" s="1233"/>
      <c r="FD732" s="1233"/>
      <c r="FE732" s="1233"/>
      <c r="FF732" s="1233"/>
      <c r="FG732" s="1233"/>
      <c r="FH732" s="1233"/>
      <c r="FI732" s="1233"/>
      <c r="FJ732" s="1233"/>
      <c r="FK732" s="1233"/>
      <c r="FL732" s="1233"/>
      <c r="FM732" s="1233"/>
      <c r="FN732" s="1233"/>
      <c r="FO732" s="1233"/>
      <c r="FP732" s="1233"/>
      <c r="FQ732" s="1233"/>
      <c r="FR732" s="1233"/>
      <c r="FS732" s="1233"/>
      <c r="FT732" s="1233"/>
      <c r="FU732" s="1233"/>
      <c r="FV732" s="1233"/>
      <c r="FW732" s="1233"/>
      <c r="FX732" s="1233"/>
      <c r="FY732" s="1233"/>
      <c r="FZ732" s="1233"/>
      <c r="GA732" s="1233"/>
      <c r="GB732" s="1233"/>
      <c r="GC732" s="1233"/>
      <c r="GD732" s="1233"/>
      <c r="GE732" s="1233"/>
      <c r="GF732" s="1233"/>
      <c r="GG732" s="1233"/>
      <c r="GH732" s="1233"/>
      <c r="GI732" s="1233"/>
      <c r="GJ732" s="1233"/>
      <c r="GK732" s="1233"/>
      <c r="GL732" s="1233"/>
      <c r="GM732" s="1233"/>
      <c r="GN732" s="1233"/>
      <c r="GO732" s="1233"/>
      <c r="GP732" s="1233"/>
      <c r="GQ732" s="1233"/>
      <c r="GR732" s="1233"/>
      <c r="GS732" s="1233"/>
      <c r="GT732" s="1233"/>
      <c r="GU732" s="1233"/>
      <c r="GV732" s="1233"/>
      <c r="GW732" s="1233"/>
      <c r="GX732" s="1233"/>
      <c r="GY732" s="1233"/>
      <c r="GZ732" s="1233"/>
      <c r="HA732" s="1233"/>
      <c r="HB732" s="1233"/>
      <c r="HC732" s="1233"/>
      <c r="HD732" s="1233"/>
      <c r="HE732" s="1233"/>
      <c r="HF732" s="1233"/>
      <c r="HG732" s="1233"/>
      <c r="HH732" s="1233"/>
      <c r="HI732" s="1233"/>
      <c r="HJ732" s="1233"/>
      <c r="HK732" s="1233"/>
      <c r="HL732" s="1233"/>
      <c r="HM732" s="1233"/>
      <c r="HN732" s="1233"/>
      <c r="HO732" s="1233"/>
    </row>
    <row r="733" spans="32:223" s="325" customFormat="1" x14ac:dyDescent="0.2">
      <c r="AF733" s="932"/>
      <c r="AG733" s="932"/>
      <c r="AH733" s="932"/>
      <c r="AI733" s="932"/>
      <c r="AJ733" s="932"/>
      <c r="AK733" s="932"/>
      <c r="AL733" s="932"/>
      <c r="AM733" s="932"/>
      <c r="AN733" s="932"/>
      <c r="AP733" s="932"/>
      <c r="AQ733" s="932"/>
      <c r="AR733" s="932"/>
      <c r="AS733" s="932"/>
      <c r="AT733" s="932"/>
      <c r="AU733" s="932"/>
      <c r="AV733" s="932"/>
      <c r="AW733" s="932"/>
      <c r="AX733" s="932"/>
      <c r="BA733" s="1253"/>
      <c r="BB733" s="1253"/>
      <c r="BC733" s="1253"/>
      <c r="BE733" s="1233"/>
      <c r="BF733" s="1233"/>
      <c r="BG733" s="1233"/>
      <c r="BH733" s="1233"/>
      <c r="BI733" s="1233"/>
      <c r="BJ733" s="1233"/>
      <c r="BK733" s="1233"/>
      <c r="BL733" s="1233"/>
      <c r="BM733" s="1233"/>
      <c r="BN733" s="1233"/>
      <c r="BO733" s="1233"/>
      <c r="BP733" s="1233"/>
      <c r="BQ733" s="1233"/>
      <c r="BR733" s="1233"/>
      <c r="BS733" s="1233"/>
      <c r="BT733" s="1233"/>
      <c r="BU733" s="1233"/>
      <c r="BV733" s="1233"/>
      <c r="BW733" s="1233"/>
      <c r="BX733" s="1233"/>
      <c r="BY733" s="1233"/>
      <c r="BZ733" s="1233"/>
      <c r="CA733" s="1233"/>
      <c r="CB733" s="1233"/>
      <c r="CC733" s="1233"/>
      <c r="CD733" s="1233"/>
      <c r="CE733" s="1233"/>
      <c r="CF733" s="1233"/>
      <c r="CG733" s="1233"/>
      <c r="CH733" s="1233"/>
      <c r="CI733" s="1233"/>
      <c r="CJ733" s="1233"/>
      <c r="CK733" s="1233"/>
      <c r="CL733" s="1233"/>
      <c r="CM733" s="1233"/>
      <c r="CN733" s="1233"/>
      <c r="CO733" s="1233"/>
      <c r="CP733" s="1233"/>
      <c r="CQ733" s="1233"/>
      <c r="CR733" s="1233"/>
      <c r="CS733" s="1233"/>
      <c r="CT733" s="1233"/>
      <c r="CU733" s="1233"/>
      <c r="CV733" s="1233"/>
      <c r="CW733" s="1233"/>
      <c r="CX733" s="1233"/>
      <c r="CY733" s="1233"/>
      <c r="CZ733" s="1233"/>
      <c r="DA733" s="1233"/>
      <c r="DB733" s="1233"/>
      <c r="DC733" s="1233"/>
      <c r="DD733" s="1233"/>
      <c r="DE733" s="1233"/>
      <c r="DF733" s="1233"/>
      <c r="DG733" s="1233"/>
      <c r="DH733" s="1233"/>
      <c r="DI733" s="1233"/>
      <c r="DJ733" s="1233"/>
      <c r="DK733" s="1233"/>
      <c r="DL733" s="1233"/>
      <c r="DM733" s="1233"/>
      <c r="DN733" s="1233"/>
      <c r="DO733" s="1233"/>
      <c r="DP733" s="1233"/>
      <c r="DQ733" s="1233"/>
      <c r="DR733" s="1233"/>
      <c r="DS733" s="1233"/>
      <c r="DT733" s="1233"/>
      <c r="DU733" s="1233"/>
      <c r="DV733" s="1233"/>
      <c r="DW733" s="1233"/>
      <c r="DX733" s="1233"/>
      <c r="DY733" s="1233"/>
      <c r="DZ733" s="1233"/>
      <c r="EA733" s="1233"/>
      <c r="EB733" s="1233"/>
      <c r="EC733" s="1233"/>
      <c r="ED733" s="1233"/>
      <c r="EE733" s="1233"/>
      <c r="EF733" s="1233"/>
      <c r="EG733" s="1233"/>
      <c r="EH733" s="1253"/>
      <c r="EI733" s="1253"/>
      <c r="EJ733" s="1253"/>
      <c r="EK733" s="1253"/>
      <c r="EM733" s="1233"/>
      <c r="EN733" s="1233"/>
      <c r="EO733" s="1233"/>
      <c r="EP733" s="1233"/>
      <c r="EQ733" s="1233"/>
      <c r="ER733" s="1233"/>
      <c r="ES733" s="1233"/>
      <c r="ET733" s="1233"/>
      <c r="EU733" s="1233"/>
      <c r="EV733" s="1233"/>
      <c r="EW733" s="1233"/>
      <c r="EX733" s="1233"/>
      <c r="EY733" s="1233"/>
      <c r="EZ733" s="1233"/>
      <c r="FA733" s="1233"/>
      <c r="FB733" s="1233"/>
      <c r="FC733" s="1233"/>
      <c r="FD733" s="1233"/>
      <c r="FE733" s="1233"/>
      <c r="FF733" s="1233"/>
      <c r="FG733" s="1233"/>
      <c r="FH733" s="1233"/>
      <c r="FI733" s="1233"/>
      <c r="FJ733" s="1233"/>
      <c r="FK733" s="1233"/>
      <c r="FL733" s="1233"/>
      <c r="FM733" s="1233"/>
      <c r="FN733" s="1233"/>
      <c r="FO733" s="1233"/>
      <c r="FP733" s="1233"/>
      <c r="FQ733" s="1233"/>
      <c r="FR733" s="1233"/>
      <c r="FS733" s="1233"/>
      <c r="FT733" s="1233"/>
      <c r="FU733" s="1233"/>
      <c r="FV733" s="1233"/>
      <c r="FW733" s="1233"/>
      <c r="FX733" s="1233"/>
      <c r="FY733" s="1233"/>
      <c r="FZ733" s="1233"/>
      <c r="GA733" s="1233"/>
      <c r="GB733" s="1233"/>
      <c r="GC733" s="1233"/>
      <c r="GD733" s="1233"/>
      <c r="GE733" s="1233"/>
      <c r="GF733" s="1233"/>
      <c r="GG733" s="1233"/>
      <c r="GH733" s="1233"/>
      <c r="GI733" s="1233"/>
      <c r="GJ733" s="1233"/>
      <c r="GK733" s="1233"/>
      <c r="GL733" s="1233"/>
      <c r="GM733" s="1233"/>
      <c r="GN733" s="1233"/>
      <c r="GO733" s="1233"/>
      <c r="GP733" s="1233"/>
      <c r="GQ733" s="1233"/>
      <c r="GR733" s="1233"/>
      <c r="GS733" s="1233"/>
      <c r="GT733" s="1233"/>
      <c r="GU733" s="1233"/>
      <c r="GV733" s="1233"/>
      <c r="GW733" s="1233"/>
      <c r="GX733" s="1233"/>
      <c r="GY733" s="1233"/>
      <c r="GZ733" s="1233"/>
      <c r="HA733" s="1233"/>
      <c r="HB733" s="1233"/>
      <c r="HC733" s="1233"/>
      <c r="HD733" s="1233"/>
      <c r="HE733" s="1233"/>
      <c r="HF733" s="1233"/>
      <c r="HG733" s="1233"/>
      <c r="HH733" s="1233"/>
      <c r="HI733" s="1233"/>
      <c r="HJ733" s="1233"/>
      <c r="HK733" s="1233"/>
      <c r="HL733" s="1233"/>
      <c r="HM733" s="1233"/>
      <c r="HN733" s="1233"/>
      <c r="HO733" s="1233"/>
    </row>
    <row r="734" spans="32:223" s="325" customFormat="1" x14ac:dyDescent="0.2">
      <c r="AF734" s="932"/>
      <c r="AG734" s="932"/>
      <c r="AH734" s="932"/>
      <c r="AI734" s="932"/>
      <c r="AJ734" s="932"/>
      <c r="AK734" s="932"/>
      <c r="AL734" s="932"/>
      <c r="AM734" s="932"/>
      <c r="AN734" s="932"/>
      <c r="AP734" s="932"/>
      <c r="AQ734" s="932"/>
      <c r="AR734" s="932"/>
      <c r="AS734" s="932"/>
      <c r="AT734" s="932"/>
      <c r="AU734" s="932"/>
      <c r="AV734" s="932"/>
      <c r="AW734" s="932"/>
      <c r="AX734" s="932"/>
      <c r="BA734" s="1253"/>
      <c r="BB734" s="1253"/>
      <c r="BC734" s="1253"/>
      <c r="BE734" s="1233"/>
      <c r="BF734" s="1233"/>
      <c r="BG734" s="1233"/>
      <c r="BH734" s="1233"/>
      <c r="BI734" s="1233"/>
      <c r="BJ734" s="1233"/>
      <c r="BK734" s="1233"/>
      <c r="BL734" s="1233"/>
      <c r="BM734" s="1233"/>
      <c r="BN734" s="1233"/>
      <c r="BO734" s="1233"/>
      <c r="BP734" s="1233"/>
      <c r="BQ734" s="1233"/>
      <c r="BR734" s="1233"/>
      <c r="BS734" s="1233"/>
      <c r="BT734" s="1233"/>
      <c r="BU734" s="1233"/>
      <c r="BV734" s="1233"/>
      <c r="BW734" s="1233"/>
      <c r="BX734" s="1233"/>
      <c r="BY734" s="1233"/>
      <c r="BZ734" s="1233"/>
      <c r="CA734" s="1233"/>
      <c r="CB734" s="1233"/>
      <c r="CC734" s="1233"/>
      <c r="CD734" s="1233"/>
      <c r="CE734" s="1233"/>
      <c r="CF734" s="1233"/>
      <c r="CG734" s="1233"/>
      <c r="CH734" s="1233"/>
      <c r="CI734" s="1233"/>
      <c r="CJ734" s="1233"/>
      <c r="CK734" s="1233"/>
      <c r="CL734" s="1233"/>
      <c r="CM734" s="1233"/>
      <c r="CN734" s="1233"/>
      <c r="CO734" s="1233"/>
      <c r="CP734" s="1233"/>
      <c r="CQ734" s="1233"/>
      <c r="CR734" s="1233"/>
      <c r="CS734" s="1233"/>
      <c r="CT734" s="1233"/>
      <c r="CU734" s="1233"/>
      <c r="CV734" s="1233"/>
      <c r="CW734" s="1233"/>
      <c r="CX734" s="1233"/>
      <c r="CY734" s="1233"/>
      <c r="CZ734" s="1233"/>
      <c r="DA734" s="1233"/>
      <c r="DB734" s="1233"/>
      <c r="DC734" s="1233"/>
      <c r="DD734" s="1233"/>
      <c r="DE734" s="1233"/>
      <c r="DF734" s="1233"/>
      <c r="DG734" s="1233"/>
      <c r="DH734" s="1233"/>
      <c r="DI734" s="1233"/>
      <c r="DJ734" s="1233"/>
      <c r="DK734" s="1233"/>
      <c r="DL734" s="1233"/>
      <c r="DM734" s="1233"/>
      <c r="DN734" s="1233"/>
      <c r="DO734" s="1233"/>
      <c r="DP734" s="1233"/>
      <c r="DQ734" s="1233"/>
      <c r="DR734" s="1233"/>
      <c r="DS734" s="1233"/>
      <c r="DT734" s="1233"/>
      <c r="DU734" s="1233"/>
      <c r="DV734" s="1233"/>
      <c r="DW734" s="1233"/>
      <c r="DX734" s="1233"/>
      <c r="DY734" s="1233"/>
      <c r="DZ734" s="1233"/>
      <c r="EA734" s="1233"/>
      <c r="EB734" s="1233"/>
      <c r="EC734" s="1233"/>
      <c r="ED734" s="1233"/>
      <c r="EE734" s="1233"/>
      <c r="EF734" s="1233"/>
      <c r="EG734" s="1233"/>
      <c r="EH734" s="1253"/>
      <c r="EI734" s="1253"/>
      <c r="EJ734" s="1253"/>
      <c r="EK734" s="1253"/>
      <c r="EM734" s="1233"/>
      <c r="EN734" s="1233"/>
      <c r="EO734" s="1233"/>
      <c r="EP734" s="1233"/>
      <c r="EQ734" s="1233"/>
      <c r="ER734" s="1233"/>
      <c r="ES734" s="1233"/>
      <c r="ET734" s="1233"/>
      <c r="EU734" s="1233"/>
      <c r="EV734" s="1233"/>
      <c r="EW734" s="1233"/>
      <c r="EX734" s="1233"/>
      <c r="EY734" s="1233"/>
      <c r="EZ734" s="1233"/>
      <c r="FA734" s="1233"/>
      <c r="FB734" s="1233"/>
      <c r="FC734" s="1233"/>
      <c r="FD734" s="1233"/>
      <c r="FE734" s="1233"/>
      <c r="FF734" s="1233"/>
      <c r="FG734" s="1233"/>
      <c r="FH734" s="1233"/>
      <c r="FI734" s="1233"/>
      <c r="FJ734" s="1233"/>
      <c r="FK734" s="1233"/>
      <c r="FL734" s="1233"/>
      <c r="FM734" s="1233"/>
      <c r="FN734" s="1233"/>
      <c r="FO734" s="1233"/>
      <c r="FP734" s="1233"/>
      <c r="FQ734" s="1233"/>
      <c r="FR734" s="1233"/>
      <c r="FS734" s="1233"/>
      <c r="FT734" s="1233"/>
      <c r="FU734" s="1233"/>
      <c r="FV734" s="1233"/>
      <c r="FW734" s="1233"/>
      <c r="FX734" s="1233"/>
      <c r="FY734" s="1233"/>
      <c r="FZ734" s="1233"/>
      <c r="GA734" s="1233"/>
      <c r="GB734" s="1233"/>
      <c r="GC734" s="1233"/>
      <c r="GD734" s="1233"/>
      <c r="GE734" s="1233"/>
      <c r="GF734" s="1233"/>
      <c r="GG734" s="1233"/>
      <c r="GH734" s="1233"/>
      <c r="GI734" s="1233"/>
      <c r="GJ734" s="1233"/>
      <c r="GK734" s="1233"/>
      <c r="GL734" s="1233"/>
      <c r="GM734" s="1233"/>
      <c r="GN734" s="1233"/>
      <c r="GO734" s="1233"/>
      <c r="GP734" s="1233"/>
      <c r="GQ734" s="1233"/>
      <c r="GR734" s="1233"/>
      <c r="GS734" s="1233"/>
      <c r="GT734" s="1233"/>
      <c r="GU734" s="1233"/>
      <c r="GV734" s="1233"/>
      <c r="GW734" s="1233"/>
      <c r="GX734" s="1233"/>
      <c r="GY734" s="1233"/>
      <c r="GZ734" s="1233"/>
      <c r="HA734" s="1233"/>
      <c r="HB734" s="1233"/>
      <c r="HC734" s="1233"/>
      <c r="HD734" s="1233"/>
      <c r="HE734" s="1233"/>
      <c r="HF734" s="1233"/>
      <c r="HG734" s="1233"/>
      <c r="HH734" s="1233"/>
      <c r="HI734" s="1233"/>
      <c r="HJ734" s="1233"/>
      <c r="HK734" s="1233"/>
      <c r="HL734" s="1233"/>
      <c r="HM734" s="1233"/>
      <c r="HN734" s="1233"/>
      <c r="HO734" s="1233"/>
    </row>
    <row r="735" spans="32:223" s="325" customFormat="1" x14ac:dyDescent="0.2">
      <c r="AF735" s="932"/>
      <c r="AG735" s="932"/>
      <c r="AH735" s="932"/>
      <c r="AI735" s="932"/>
      <c r="AJ735" s="932"/>
      <c r="AK735" s="932"/>
      <c r="AL735" s="932"/>
      <c r="AM735" s="932"/>
      <c r="AN735" s="932"/>
      <c r="AP735" s="932"/>
      <c r="AQ735" s="932"/>
      <c r="AR735" s="932"/>
      <c r="AS735" s="932"/>
      <c r="AT735" s="932"/>
      <c r="AU735" s="932"/>
      <c r="AV735" s="932"/>
      <c r="AW735" s="932"/>
      <c r="AX735" s="932"/>
      <c r="BA735" s="1253"/>
      <c r="BB735" s="1253"/>
      <c r="BC735" s="1253"/>
      <c r="BE735" s="1233"/>
      <c r="BF735" s="1233"/>
      <c r="BG735" s="1233"/>
      <c r="BH735" s="1233"/>
      <c r="BI735" s="1233"/>
      <c r="BJ735" s="1233"/>
      <c r="BK735" s="1233"/>
      <c r="BL735" s="1233"/>
      <c r="BM735" s="1233"/>
      <c r="BN735" s="1233"/>
      <c r="BO735" s="1233"/>
      <c r="BP735" s="1233"/>
      <c r="BQ735" s="1233"/>
      <c r="BR735" s="1233"/>
      <c r="BS735" s="1233"/>
      <c r="BT735" s="1233"/>
      <c r="BU735" s="1233"/>
      <c r="BV735" s="1233"/>
      <c r="BW735" s="1233"/>
      <c r="BX735" s="1233"/>
      <c r="BY735" s="1233"/>
      <c r="BZ735" s="1233"/>
      <c r="CA735" s="1233"/>
      <c r="CB735" s="1233"/>
      <c r="CC735" s="1233"/>
      <c r="CD735" s="1233"/>
      <c r="CE735" s="1233"/>
      <c r="CF735" s="1233"/>
      <c r="CG735" s="1233"/>
      <c r="CH735" s="1233"/>
      <c r="CI735" s="1233"/>
      <c r="CJ735" s="1233"/>
      <c r="CK735" s="1233"/>
      <c r="CL735" s="1233"/>
      <c r="CM735" s="1233"/>
      <c r="CN735" s="1233"/>
      <c r="CO735" s="1233"/>
      <c r="CP735" s="1233"/>
      <c r="CQ735" s="1233"/>
      <c r="CR735" s="1233"/>
      <c r="CS735" s="1233"/>
      <c r="CT735" s="1233"/>
      <c r="CU735" s="1233"/>
      <c r="CV735" s="1233"/>
      <c r="CW735" s="1233"/>
      <c r="CX735" s="1233"/>
      <c r="CY735" s="1233"/>
      <c r="CZ735" s="1233"/>
      <c r="DA735" s="1233"/>
      <c r="DB735" s="1233"/>
      <c r="DC735" s="1233"/>
      <c r="DD735" s="1233"/>
      <c r="DE735" s="1233"/>
      <c r="DF735" s="1233"/>
      <c r="DG735" s="1233"/>
      <c r="DH735" s="1233"/>
      <c r="DI735" s="1233"/>
      <c r="DJ735" s="1233"/>
      <c r="DK735" s="1233"/>
      <c r="DL735" s="1233"/>
      <c r="DM735" s="1233"/>
      <c r="DN735" s="1233"/>
      <c r="DO735" s="1233"/>
      <c r="DP735" s="1233"/>
      <c r="DQ735" s="1233"/>
      <c r="DR735" s="1233"/>
      <c r="DS735" s="1233"/>
      <c r="DT735" s="1233"/>
      <c r="DU735" s="1233"/>
      <c r="DV735" s="1233"/>
      <c r="DW735" s="1233"/>
      <c r="DX735" s="1233"/>
      <c r="DY735" s="1233"/>
      <c r="DZ735" s="1233"/>
      <c r="EA735" s="1233"/>
      <c r="EB735" s="1233"/>
      <c r="EC735" s="1233"/>
      <c r="ED735" s="1233"/>
      <c r="EE735" s="1233"/>
      <c r="EF735" s="1233"/>
      <c r="EG735" s="1233"/>
      <c r="EH735" s="1253"/>
      <c r="EI735" s="1253"/>
      <c r="EJ735" s="1253"/>
      <c r="EK735" s="1253"/>
      <c r="EM735" s="1233"/>
      <c r="EN735" s="1233"/>
      <c r="EO735" s="1233"/>
      <c r="EP735" s="1233"/>
      <c r="EQ735" s="1233"/>
      <c r="ER735" s="1233"/>
      <c r="ES735" s="1233"/>
      <c r="ET735" s="1233"/>
      <c r="EU735" s="1233"/>
      <c r="EV735" s="1233"/>
      <c r="EW735" s="1233"/>
      <c r="EX735" s="1233"/>
      <c r="EY735" s="1233"/>
      <c r="EZ735" s="1233"/>
      <c r="FA735" s="1233"/>
      <c r="FB735" s="1233"/>
      <c r="FC735" s="1233"/>
      <c r="FD735" s="1233"/>
      <c r="FE735" s="1233"/>
      <c r="FF735" s="1233"/>
      <c r="FG735" s="1233"/>
      <c r="FH735" s="1233"/>
      <c r="FI735" s="1233"/>
      <c r="FJ735" s="1233"/>
      <c r="FK735" s="1233"/>
      <c r="FL735" s="1233"/>
      <c r="FM735" s="1233"/>
      <c r="FN735" s="1233"/>
      <c r="FO735" s="1233"/>
      <c r="FP735" s="1233"/>
      <c r="FQ735" s="1233"/>
      <c r="FR735" s="1233"/>
      <c r="FS735" s="1233"/>
      <c r="FT735" s="1233"/>
      <c r="FU735" s="1233"/>
      <c r="FV735" s="1233"/>
      <c r="FW735" s="1233"/>
      <c r="FX735" s="1233"/>
      <c r="FY735" s="1233"/>
      <c r="FZ735" s="1233"/>
      <c r="GA735" s="1233"/>
      <c r="GB735" s="1233"/>
      <c r="GC735" s="1233"/>
      <c r="GD735" s="1233"/>
      <c r="GE735" s="1233"/>
      <c r="GF735" s="1233"/>
      <c r="GG735" s="1233"/>
      <c r="GH735" s="1233"/>
      <c r="GI735" s="1233"/>
      <c r="GJ735" s="1233"/>
      <c r="GK735" s="1233"/>
      <c r="GL735" s="1233"/>
      <c r="GM735" s="1233"/>
      <c r="GN735" s="1233"/>
      <c r="GO735" s="1233"/>
      <c r="GP735" s="1233"/>
      <c r="GQ735" s="1233"/>
      <c r="GR735" s="1233"/>
      <c r="GS735" s="1233"/>
      <c r="GT735" s="1233"/>
      <c r="GU735" s="1233"/>
      <c r="GV735" s="1233"/>
      <c r="GW735" s="1233"/>
      <c r="GX735" s="1233"/>
      <c r="GY735" s="1233"/>
      <c r="GZ735" s="1233"/>
      <c r="HA735" s="1233"/>
      <c r="HB735" s="1233"/>
      <c r="HC735" s="1233"/>
      <c r="HD735" s="1233"/>
      <c r="HE735" s="1233"/>
      <c r="HF735" s="1233"/>
      <c r="HG735" s="1233"/>
      <c r="HH735" s="1233"/>
      <c r="HI735" s="1233"/>
      <c r="HJ735" s="1233"/>
      <c r="HK735" s="1233"/>
      <c r="HL735" s="1233"/>
      <c r="HM735" s="1233"/>
      <c r="HN735" s="1233"/>
      <c r="HO735" s="1233"/>
    </row>
    <row r="736" spans="32:223" s="325" customFormat="1" x14ac:dyDescent="0.2">
      <c r="AF736" s="932"/>
      <c r="AG736" s="932"/>
      <c r="AH736" s="932"/>
      <c r="AI736" s="932"/>
      <c r="AJ736" s="932"/>
      <c r="AK736" s="932"/>
      <c r="AL736" s="932"/>
      <c r="AM736" s="932"/>
      <c r="AN736" s="932"/>
      <c r="AP736" s="932"/>
      <c r="AQ736" s="932"/>
      <c r="AR736" s="932"/>
      <c r="AS736" s="932"/>
      <c r="AT736" s="932"/>
      <c r="AU736" s="932"/>
      <c r="AV736" s="932"/>
      <c r="AW736" s="932"/>
      <c r="AX736" s="932"/>
      <c r="BA736" s="1253"/>
      <c r="BB736" s="1253"/>
      <c r="BC736" s="1253"/>
      <c r="BE736" s="1233"/>
      <c r="BF736" s="1233"/>
      <c r="BG736" s="1233"/>
      <c r="BH736" s="1233"/>
      <c r="BI736" s="1233"/>
      <c r="BJ736" s="1233"/>
      <c r="BK736" s="1233"/>
      <c r="BL736" s="1233"/>
      <c r="BM736" s="1233"/>
      <c r="BN736" s="1233"/>
      <c r="BO736" s="1233"/>
      <c r="BP736" s="1233"/>
      <c r="BQ736" s="1233"/>
      <c r="BR736" s="1233"/>
      <c r="BS736" s="1233"/>
      <c r="BT736" s="1233"/>
      <c r="BU736" s="1233"/>
      <c r="BV736" s="1233"/>
      <c r="BW736" s="1233"/>
      <c r="BX736" s="1233"/>
      <c r="BY736" s="1233"/>
      <c r="BZ736" s="1233"/>
      <c r="CA736" s="1233"/>
      <c r="CB736" s="1233"/>
      <c r="CC736" s="1233"/>
      <c r="CD736" s="1233"/>
      <c r="CE736" s="1233"/>
      <c r="CF736" s="1233"/>
      <c r="CG736" s="1233"/>
      <c r="CH736" s="1233"/>
      <c r="CI736" s="1233"/>
      <c r="CJ736" s="1233"/>
      <c r="CK736" s="1233"/>
      <c r="CL736" s="1233"/>
      <c r="CM736" s="1233"/>
      <c r="CN736" s="1233"/>
      <c r="CO736" s="1233"/>
      <c r="CP736" s="1233"/>
      <c r="CQ736" s="1233"/>
      <c r="CR736" s="1233"/>
      <c r="CS736" s="1233"/>
      <c r="CT736" s="1233"/>
      <c r="CU736" s="1233"/>
      <c r="CV736" s="1233"/>
      <c r="CW736" s="1233"/>
      <c r="CX736" s="1233"/>
      <c r="CY736" s="1233"/>
      <c r="CZ736" s="1233"/>
      <c r="DA736" s="1233"/>
      <c r="DB736" s="1233"/>
      <c r="DC736" s="1233"/>
      <c r="DD736" s="1233"/>
      <c r="DE736" s="1233"/>
      <c r="DF736" s="1233"/>
      <c r="DG736" s="1233"/>
      <c r="DH736" s="1233"/>
      <c r="DI736" s="1233"/>
      <c r="DJ736" s="1233"/>
      <c r="DK736" s="1233"/>
      <c r="DL736" s="1233"/>
      <c r="DM736" s="1233"/>
      <c r="DN736" s="1233"/>
      <c r="DO736" s="1233"/>
      <c r="DP736" s="1233"/>
      <c r="DQ736" s="1233"/>
      <c r="DR736" s="1233"/>
      <c r="DS736" s="1233"/>
      <c r="DT736" s="1233"/>
      <c r="DU736" s="1233"/>
      <c r="DV736" s="1233"/>
      <c r="DW736" s="1233"/>
      <c r="DX736" s="1233"/>
      <c r="DY736" s="1233"/>
      <c r="DZ736" s="1233"/>
      <c r="EA736" s="1233"/>
      <c r="EB736" s="1233"/>
      <c r="EC736" s="1233"/>
      <c r="ED736" s="1233"/>
      <c r="EE736" s="1233"/>
      <c r="EF736" s="1233"/>
      <c r="EG736" s="1233"/>
      <c r="EH736" s="1253"/>
      <c r="EI736" s="1253"/>
      <c r="EJ736" s="1253"/>
      <c r="EK736" s="1253"/>
      <c r="EM736" s="1233"/>
      <c r="EN736" s="1233"/>
      <c r="EO736" s="1233"/>
      <c r="EP736" s="1233"/>
      <c r="EQ736" s="1233"/>
      <c r="ER736" s="1233"/>
      <c r="ES736" s="1233"/>
      <c r="ET736" s="1233"/>
      <c r="EU736" s="1233"/>
      <c r="EV736" s="1233"/>
      <c r="EW736" s="1233"/>
      <c r="EX736" s="1233"/>
      <c r="EY736" s="1233"/>
      <c r="EZ736" s="1233"/>
      <c r="FA736" s="1233"/>
      <c r="FB736" s="1233"/>
      <c r="FC736" s="1233"/>
      <c r="FD736" s="1233"/>
      <c r="FE736" s="1233"/>
      <c r="FF736" s="1233"/>
      <c r="FG736" s="1233"/>
      <c r="FH736" s="1233"/>
      <c r="FI736" s="1233"/>
      <c r="FJ736" s="1233"/>
      <c r="FK736" s="1233"/>
      <c r="FL736" s="1233"/>
      <c r="FM736" s="1233"/>
      <c r="FN736" s="1233"/>
      <c r="FO736" s="1233"/>
      <c r="FP736" s="1233"/>
      <c r="FQ736" s="1233"/>
      <c r="FR736" s="1233"/>
      <c r="FS736" s="1233"/>
      <c r="FT736" s="1233"/>
      <c r="FU736" s="1233"/>
      <c r="FV736" s="1233"/>
      <c r="FW736" s="1233"/>
      <c r="FX736" s="1233"/>
      <c r="FY736" s="1233"/>
      <c r="FZ736" s="1233"/>
      <c r="GA736" s="1233"/>
      <c r="GB736" s="1233"/>
      <c r="GC736" s="1233"/>
      <c r="GD736" s="1233"/>
      <c r="GE736" s="1233"/>
      <c r="GF736" s="1233"/>
      <c r="GG736" s="1233"/>
      <c r="GH736" s="1233"/>
      <c r="GI736" s="1233"/>
      <c r="GJ736" s="1233"/>
      <c r="GK736" s="1233"/>
      <c r="GL736" s="1233"/>
      <c r="GM736" s="1233"/>
      <c r="GN736" s="1233"/>
      <c r="GO736" s="1233"/>
      <c r="GP736" s="1233"/>
      <c r="GQ736" s="1233"/>
      <c r="GR736" s="1233"/>
      <c r="GS736" s="1233"/>
      <c r="GT736" s="1233"/>
      <c r="GU736" s="1233"/>
      <c r="GV736" s="1233"/>
      <c r="GW736" s="1233"/>
      <c r="GX736" s="1233"/>
      <c r="GY736" s="1233"/>
      <c r="GZ736" s="1233"/>
      <c r="HA736" s="1233"/>
      <c r="HB736" s="1233"/>
      <c r="HC736" s="1233"/>
      <c r="HD736" s="1233"/>
      <c r="HE736" s="1233"/>
      <c r="HF736" s="1233"/>
      <c r="HG736" s="1233"/>
      <c r="HH736" s="1233"/>
      <c r="HI736" s="1233"/>
      <c r="HJ736" s="1233"/>
      <c r="HK736" s="1233"/>
      <c r="HL736" s="1233"/>
      <c r="HM736" s="1233"/>
      <c r="HN736" s="1233"/>
      <c r="HO736" s="1233"/>
    </row>
    <row r="737" spans="32:223" s="325" customFormat="1" x14ac:dyDescent="0.2">
      <c r="AF737" s="932"/>
      <c r="AG737" s="932"/>
      <c r="AH737" s="932"/>
      <c r="AI737" s="932"/>
      <c r="AJ737" s="932"/>
      <c r="AK737" s="932"/>
      <c r="AL737" s="932"/>
      <c r="AM737" s="932"/>
      <c r="AN737" s="932"/>
      <c r="AP737" s="932"/>
      <c r="AQ737" s="932"/>
      <c r="AR737" s="932"/>
      <c r="AS737" s="932"/>
      <c r="AT737" s="932"/>
      <c r="AU737" s="932"/>
      <c r="AV737" s="932"/>
      <c r="AW737" s="932"/>
      <c r="AX737" s="932"/>
      <c r="BA737" s="1253"/>
      <c r="BB737" s="1253"/>
      <c r="BC737" s="1253"/>
      <c r="BE737" s="1233"/>
      <c r="BF737" s="1233"/>
      <c r="BG737" s="1233"/>
      <c r="BH737" s="1233"/>
      <c r="BI737" s="1233"/>
      <c r="BJ737" s="1233"/>
      <c r="BK737" s="1233"/>
      <c r="BL737" s="1233"/>
      <c r="BM737" s="1233"/>
      <c r="BN737" s="1233"/>
      <c r="BO737" s="1233"/>
      <c r="BP737" s="1233"/>
      <c r="BQ737" s="1233"/>
      <c r="BR737" s="1233"/>
      <c r="BS737" s="1233"/>
      <c r="BT737" s="1233"/>
      <c r="BU737" s="1233"/>
      <c r="BV737" s="1233"/>
      <c r="BW737" s="1233"/>
      <c r="BX737" s="1233"/>
      <c r="BY737" s="1233"/>
      <c r="BZ737" s="1233"/>
      <c r="CA737" s="1233"/>
      <c r="CB737" s="1233"/>
      <c r="CC737" s="1233"/>
      <c r="CD737" s="1233"/>
      <c r="CE737" s="1233"/>
      <c r="CF737" s="1233"/>
      <c r="CG737" s="1233"/>
      <c r="CH737" s="1233"/>
      <c r="CI737" s="1233"/>
      <c r="CJ737" s="1233"/>
      <c r="CK737" s="1233"/>
      <c r="CL737" s="1233"/>
      <c r="CM737" s="1233"/>
      <c r="CN737" s="1233"/>
      <c r="CO737" s="1233"/>
      <c r="CP737" s="1233"/>
      <c r="CQ737" s="1233"/>
      <c r="CR737" s="1233"/>
      <c r="CS737" s="1233"/>
      <c r="CT737" s="1233"/>
      <c r="CU737" s="1233"/>
      <c r="CV737" s="1233"/>
      <c r="CW737" s="1233"/>
      <c r="CX737" s="1233"/>
      <c r="CY737" s="1233"/>
      <c r="CZ737" s="1233"/>
      <c r="DA737" s="1233"/>
      <c r="DB737" s="1233"/>
      <c r="DC737" s="1233"/>
      <c r="DD737" s="1233"/>
      <c r="DE737" s="1233"/>
      <c r="DF737" s="1233"/>
      <c r="DG737" s="1233"/>
      <c r="DH737" s="1233"/>
      <c r="DI737" s="1233"/>
      <c r="DJ737" s="1233"/>
      <c r="DK737" s="1233"/>
      <c r="DL737" s="1233"/>
      <c r="DM737" s="1233"/>
      <c r="DN737" s="1233"/>
      <c r="DO737" s="1233"/>
      <c r="DP737" s="1233"/>
      <c r="DQ737" s="1233"/>
      <c r="DR737" s="1233"/>
      <c r="DS737" s="1233"/>
      <c r="DT737" s="1233"/>
      <c r="DU737" s="1233"/>
      <c r="DV737" s="1233"/>
      <c r="DW737" s="1233"/>
      <c r="DX737" s="1233"/>
      <c r="DY737" s="1233"/>
      <c r="DZ737" s="1233"/>
      <c r="EA737" s="1233"/>
      <c r="EB737" s="1233"/>
      <c r="EC737" s="1233"/>
      <c r="ED737" s="1233"/>
      <c r="EE737" s="1233"/>
      <c r="EF737" s="1233"/>
      <c r="EG737" s="1233"/>
      <c r="EH737" s="1253"/>
      <c r="EI737" s="1253"/>
      <c r="EJ737" s="1253"/>
      <c r="EK737" s="1253"/>
      <c r="EM737" s="1233"/>
      <c r="EN737" s="1233"/>
      <c r="EO737" s="1233"/>
      <c r="EP737" s="1233"/>
      <c r="EQ737" s="1233"/>
      <c r="ER737" s="1233"/>
      <c r="ES737" s="1233"/>
      <c r="ET737" s="1233"/>
      <c r="EU737" s="1233"/>
      <c r="EV737" s="1233"/>
      <c r="EW737" s="1233"/>
      <c r="EX737" s="1233"/>
      <c r="EY737" s="1233"/>
      <c r="EZ737" s="1233"/>
      <c r="FA737" s="1233"/>
      <c r="FB737" s="1233"/>
      <c r="FC737" s="1233"/>
      <c r="FD737" s="1233"/>
      <c r="FE737" s="1233"/>
      <c r="FF737" s="1233"/>
      <c r="FG737" s="1233"/>
      <c r="FH737" s="1233"/>
      <c r="FI737" s="1233"/>
      <c r="FJ737" s="1233"/>
      <c r="FK737" s="1233"/>
      <c r="FL737" s="1233"/>
      <c r="FM737" s="1233"/>
      <c r="FN737" s="1233"/>
      <c r="FO737" s="1233"/>
      <c r="FP737" s="1233"/>
      <c r="FQ737" s="1233"/>
      <c r="FR737" s="1233"/>
      <c r="FS737" s="1233"/>
      <c r="FT737" s="1233"/>
      <c r="FU737" s="1233"/>
      <c r="FV737" s="1233"/>
      <c r="FW737" s="1233"/>
      <c r="FX737" s="1233"/>
      <c r="FY737" s="1233"/>
      <c r="FZ737" s="1233"/>
      <c r="GA737" s="1233"/>
      <c r="GB737" s="1233"/>
      <c r="GC737" s="1233"/>
      <c r="GD737" s="1233"/>
      <c r="GE737" s="1233"/>
      <c r="GF737" s="1233"/>
      <c r="GG737" s="1233"/>
      <c r="GH737" s="1233"/>
      <c r="GI737" s="1233"/>
      <c r="GJ737" s="1233"/>
      <c r="GK737" s="1233"/>
      <c r="GL737" s="1233"/>
      <c r="GM737" s="1233"/>
      <c r="GN737" s="1233"/>
      <c r="GO737" s="1233"/>
      <c r="GP737" s="1233"/>
      <c r="GQ737" s="1233"/>
      <c r="GR737" s="1233"/>
      <c r="GS737" s="1233"/>
      <c r="GT737" s="1233"/>
      <c r="GU737" s="1233"/>
      <c r="GV737" s="1233"/>
      <c r="GW737" s="1233"/>
      <c r="GX737" s="1233"/>
      <c r="GY737" s="1233"/>
      <c r="GZ737" s="1233"/>
      <c r="HA737" s="1233"/>
      <c r="HB737" s="1233"/>
      <c r="HC737" s="1233"/>
      <c r="HD737" s="1233"/>
      <c r="HE737" s="1233"/>
      <c r="HF737" s="1233"/>
      <c r="HG737" s="1233"/>
      <c r="HH737" s="1233"/>
      <c r="HI737" s="1233"/>
      <c r="HJ737" s="1233"/>
      <c r="HK737" s="1233"/>
      <c r="HL737" s="1233"/>
      <c r="HM737" s="1233"/>
      <c r="HN737" s="1233"/>
      <c r="HO737" s="1233"/>
    </row>
    <row r="738" spans="32:223" s="325" customFormat="1" x14ac:dyDescent="0.2">
      <c r="AF738" s="932"/>
      <c r="AG738" s="932"/>
      <c r="AH738" s="932"/>
      <c r="AI738" s="932"/>
      <c r="AJ738" s="932"/>
      <c r="AK738" s="932"/>
      <c r="AL738" s="932"/>
      <c r="AM738" s="932"/>
      <c r="AN738" s="932"/>
      <c r="AP738" s="932"/>
      <c r="AQ738" s="932"/>
      <c r="AR738" s="932"/>
      <c r="AS738" s="932"/>
      <c r="AT738" s="932"/>
      <c r="AU738" s="932"/>
      <c r="AV738" s="932"/>
      <c r="AW738" s="932"/>
      <c r="AX738" s="932"/>
      <c r="BA738" s="1253"/>
      <c r="BB738" s="1253"/>
      <c r="BC738" s="1253"/>
      <c r="BE738" s="1233"/>
      <c r="BF738" s="1233"/>
      <c r="BG738" s="1233"/>
      <c r="BH738" s="1233"/>
      <c r="BI738" s="1233"/>
      <c r="BJ738" s="1233"/>
      <c r="BK738" s="1233"/>
      <c r="BL738" s="1233"/>
      <c r="BM738" s="1233"/>
      <c r="BN738" s="1233"/>
      <c r="BO738" s="1233"/>
      <c r="BP738" s="1233"/>
      <c r="BQ738" s="1233"/>
      <c r="BR738" s="1233"/>
      <c r="BS738" s="1233"/>
      <c r="BT738" s="1233"/>
      <c r="BU738" s="1233"/>
      <c r="BV738" s="1233"/>
      <c r="BW738" s="1233"/>
      <c r="BX738" s="1233"/>
      <c r="BY738" s="1233"/>
      <c r="BZ738" s="1233"/>
      <c r="CA738" s="1233"/>
      <c r="CB738" s="1233"/>
      <c r="CC738" s="1233"/>
      <c r="CD738" s="1233"/>
      <c r="CE738" s="1233"/>
      <c r="CF738" s="1233"/>
      <c r="CG738" s="1233"/>
      <c r="CH738" s="1233"/>
      <c r="CI738" s="1233"/>
      <c r="CJ738" s="1233"/>
      <c r="CK738" s="1233"/>
      <c r="CL738" s="1233"/>
      <c r="CM738" s="1233"/>
      <c r="CN738" s="1233"/>
      <c r="CO738" s="1233"/>
      <c r="CP738" s="1233"/>
      <c r="CQ738" s="1233"/>
      <c r="CR738" s="1233"/>
      <c r="CS738" s="1233"/>
      <c r="CT738" s="1233"/>
      <c r="CU738" s="1233"/>
      <c r="CV738" s="1233"/>
      <c r="CW738" s="1233"/>
      <c r="CX738" s="1233"/>
      <c r="CY738" s="1233"/>
      <c r="CZ738" s="1233"/>
      <c r="DA738" s="1233"/>
      <c r="DB738" s="1233"/>
      <c r="DC738" s="1233"/>
      <c r="DD738" s="1233"/>
      <c r="DE738" s="1233"/>
      <c r="DF738" s="1233"/>
      <c r="DG738" s="1233"/>
      <c r="DH738" s="1233"/>
      <c r="DI738" s="1233"/>
      <c r="DJ738" s="1233"/>
      <c r="DK738" s="1233"/>
      <c r="DL738" s="1233"/>
      <c r="DM738" s="1233"/>
      <c r="DN738" s="1233"/>
      <c r="DO738" s="1233"/>
      <c r="DP738" s="1233"/>
      <c r="DQ738" s="1233"/>
      <c r="DR738" s="1233"/>
      <c r="DS738" s="1233"/>
      <c r="DT738" s="1233"/>
      <c r="DU738" s="1233"/>
      <c r="DV738" s="1233"/>
      <c r="DW738" s="1233"/>
      <c r="DX738" s="1233"/>
      <c r="DY738" s="1233"/>
      <c r="DZ738" s="1233"/>
      <c r="EA738" s="1233"/>
      <c r="EB738" s="1233"/>
      <c r="EC738" s="1233"/>
      <c r="ED738" s="1233"/>
      <c r="EE738" s="1233"/>
      <c r="EF738" s="1233"/>
      <c r="EG738" s="1233"/>
      <c r="EH738" s="1253"/>
      <c r="EI738" s="1253"/>
      <c r="EJ738" s="1253"/>
      <c r="EK738" s="1253"/>
      <c r="EM738" s="1233"/>
      <c r="EN738" s="1233"/>
      <c r="EO738" s="1233"/>
      <c r="EP738" s="1233"/>
      <c r="EQ738" s="1233"/>
      <c r="ER738" s="1233"/>
      <c r="ES738" s="1233"/>
      <c r="ET738" s="1233"/>
      <c r="EU738" s="1233"/>
      <c r="EV738" s="1233"/>
      <c r="EW738" s="1233"/>
      <c r="EX738" s="1233"/>
      <c r="EY738" s="1233"/>
      <c r="EZ738" s="1233"/>
      <c r="FA738" s="1233"/>
      <c r="FB738" s="1233"/>
      <c r="FC738" s="1233"/>
      <c r="FD738" s="1233"/>
      <c r="FE738" s="1233"/>
      <c r="FF738" s="1233"/>
      <c r="FG738" s="1233"/>
      <c r="FH738" s="1233"/>
      <c r="FI738" s="1233"/>
      <c r="FJ738" s="1233"/>
      <c r="FK738" s="1233"/>
      <c r="FL738" s="1233"/>
      <c r="FM738" s="1233"/>
      <c r="FN738" s="1233"/>
      <c r="FO738" s="1233"/>
      <c r="FP738" s="1233"/>
      <c r="FQ738" s="1233"/>
      <c r="FR738" s="1233"/>
      <c r="FS738" s="1233"/>
      <c r="FT738" s="1233"/>
      <c r="FU738" s="1233"/>
      <c r="FV738" s="1233"/>
      <c r="FW738" s="1233"/>
      <c r="FX738" s="1233"/>
      <c r="FY738" s="1233"/>
      <c r="FZ738" s="1233"/>
      <c r="GA738" s="1233"/>
      <c r="GB738" s="1233"/>
      <c r="GC738" s="1233"/>
      <c r="GD738" s="1233"/>
      <c r="GE738" s="1233"/>
      <c r="GF738" s="1233"/>
      <c r="GG738" s="1233"/>
      <c r="GH738" s="1233"/>
      <c r="GI738" s="1233"/>
      <c r="GJ738" s="1233"/>
      <c r="GK738" s="1233"/>
      <c r="GL738" s="1233"/>
      <c r="GM738" s="1233"/>
      <c r="GN738" s="1233"/>
      <c r="GO738" s="1233"/>
      <c r="GP738" s="1233"/>
      <c r="GQ738" s="1233"/>
      <c r="GR738" s="1233"/>
      <c r="GS738" s="1233"/>
      <c r="GT738" s="1233"/>
      <c r="GU738" s="1233"/>
      <c r="GV738" s="1233"/>
      <c r="GW738" s="1233"/>
      <c r="GX738" s="1233"/>
      <c r="GY738" s="1233"/>
      <c r="GZ738" s="1233"/>
      <c r="HA738" s="1233"/>
      <c r="HB738" s="1233"/>
      <c r="HC738" s="1233"/>
      <c r="HD738" s="1233"/>
      <c r="HE738" s="1233"/>
      <c r="HF738" s="1233"/>
      <c r="HG738" s="1233"/>
      <c r="HH738" s="1233"/>
      <c r="HI738" s="1233"/>
      <c r="HJ738" s="1233"/>
      <c r="HK738" s="1233"/>
      <c r="HL738" s="1233"/>
      <c r="HM738" s="1233"/>
      <c r="HN738" s="1233"/>
      <c r="HO738" s="1233"/>
    </row>
    <row r="739" spans="32:223" s="325" customFormat="1" x14ac:dyDescent="0.2">
      <c r="AF739" s="932"/>
      <c r="AG739" s="932"/>
      <c r="AH739" s="932"/>
      <c r="AI739" s="932"/>
      <c r="AJ739" s="932"/>
      <c r="AK739" s="932"/>
      <c r="AL739" s="932"/>
      <c r="AM739" s="932"/>
      <c r="AN739" s="932"/>
      <c r="AP739" s="932"/>
      <c r="AQ739" s="932"/>
      <c r="AR739" s="932"/>
      <c r="AS739" s="932"/>
      <c r="AT739" s="932"/>
      <c r="AU739" s="932"/>
      <c r="AV739" s="932"/>
      <c r="AW739" s="932"/>
      <c r="AX739" s="932"/>
      <c r="BA739" s="1253"/>
      <c r="BB739" s="1253"/>
      <c r="BC739" s="1253"/>
      <c r="BE739" s="1233"/>
      <c r="BF739" s="1233"/>
      <c r="BG739" s="1233"/>
      <c r="BH739" s="1233"/>
      <c r="BI739" s="1233"/>
      <c r="BJ739" s="1233"/>
      <c r="BK739" s="1233"/>
      <c r="BL739" s="1233"/>
      <c r="BM739" s="1233"/>
      <c r="BN739" s="1233"/>
      <c r="BO739" s="1233"/>
      <c r="BP739" s="1233"/>
      <c r="BQ739" s="1233"/>
      <c r="BR739" s="1233"/>
      <c r="BS739" s="1233"/>
      <c r="BT739" s="1233"/>
      <c r="BU739" s="1233"/>
      <c r="BV739" s="1233"/>
      <c r="BW739" s="1233"/>
      <c r="BX739" s="1233"/>
      <c r="BY739" s="1233"/>
      <c r="BZ739" s="1233"/>
      <c r="CA739" s="1233"/>
      <c r="CB739" s="1233"/>
      <c r="CC739" s="1233"/>
      <c r="CD739" s="1233"/>
      <c r="CE739" s="1233"/>
      <c r="CF739" s="1233"/>
      <c r="CG739" s="1233"/>
      <c r="CH739" s="1233"/>
      <c r="CI739" s="1233"/>
      <c r="CJ739" s="1233"/>
      <c r="CK739" s="1233"/>
      <c r="CL739" s="1233"/>
      <c r="CM739" s="1233"/>
      <c r="CN739" s="1233"/>
      <c r="CO739" s="1233"/>
      <c r="CP739" s="1233"/>
      <c r="CQ739" s="1233"/>
      <c r="CR739" s="1233"/>
      <c r="CS739" s="1233"/>
      <c r="CT739" s="1233"/>
      <c r="CU739" s="1233"/>
      <c r="CV739" s="1233"/>
      <c r="CW739" s="1233"/>
      <c r="CX739" s="1233"/>
      <c r="CY739" s="1233"/>
      <c r="CZ739" s="1233"/>
      <c r="DA739" s="1233"/>
      <c r="DB739" s="1233"/>
      <c r="DC739" s="1233"/>
      <c r="DD739" s="1233"/>
      <c r="DE739" s="1233"/>
      <c r="DF739" s="1233"/>
      <c r="DG739" s="1233"/>
      <c r="DH739" s="1233"/>
      <c r="DI739" s="1233"/>
      <c r="DJ739" s="1233"/>
      <c r="DK739" s="1233"/>
      <c r="DL739" s="1233"/>
      <c r="DM739" s="1233"/>
      <c r="DN739" s="1233"/>
      <c r="DO739" s="1233"/>
      <c r="DP739" s="1233"/>
      <c r="DQ739" s="1233"/>
      <c r="DR739" s="1233"/>
      <c r="DS739" s="1233"/>
      <c r="DT739" s="1233"/>
      <c r="DU739" s="1233"/>
      <c r="DV739" s="1233"/>
      <c r="DW739" s="1233"/>
      <c r="DX739" s="1233"/>
      <c r="DY739" s="1233"/>
      <c r="DZ739" s="1233"/>
      <c r="EA739" s="1233"/>
      <c r="EB739" s="1233"/>
      <c r="EC739" s="1233"/>
      <c r="ED739" s="1233"/>
      <c r="EE739" s="1233"/>
      <c r="EF739" s="1233"/>
      <c r="EG739" s="1233"/>
      <c r="EH739" s="1253"/>
      <c r="EI739" s="1253"/>
      <c r="EJ739" s="1253"/>
      <c r="EK739" s="1253"/>
      <c r="EM739" s="1233"/>
      <c r="EN739" s="1233"/>
      <c r="EO739" s="1233"/>
      <c r="EP739" s="1233"/>
      <c r="EQ739" s="1233"/>
      <c r="ER739" s="1233"/>
      <c r="ES739" s="1233"/>
      <c r="ET739" s="1233"/>
      <c r="EU739" s="1233"/>
      <c r="EV739" s="1233"/>
      <c r="EW739" s="1233"/>
      <c r="EX739" s="1233"/>
      <c r="EY739" s="1233"/>
      <c r="EZ739" s="1233"/>
      <c r="FA739" s="1233"/>
      <c r="FB739" s="1233"/>
      <c r="FC739" s="1233"/>
      <c r="FD739" s="1233"/>
      <c r="FE739" s="1233"/>
      <c r="FF739" s="1233"/>
      <c r="FG739" s="1233"/>
      <c r="FH739" s="1233"/>
      <c r="FI739" s="1233"/>
      <c r="FJ739" s="1233"/>
      <c r="FK739" s="1233"/>
      <c r="FL739" s="1233"/>
      <c r="FM739" s="1233"/>
      <c r="FN739" s="1233"/>
      <c r="FO739" s="1233"/>
      <c r="FP739" s="1233"/>
      <c r="FQ739" s="1233"/>
      <c r="FR739" s="1233"/>
      <c r="FS739" s="1233"/>
      <c r="FT739" s="1233"/>
      <c r="FU739" s="1233"/>
      <c r="FV739" s="1233"/>
      <c r="FW739" s="1233"/>
      <c r="FX739" s="1233"/>
      <c r="FY739" s="1233"/>
      <c r="FZ739" s="1233"/>
      <c r="GA739" s="1233"/>
      <c r="GB739" s="1233"/>
      <c r="GC739" s="1233"/>
      <c r="GD739" s="1233"/>
      <c r="GE739" s="1233"/>
      <c r="GF739" s="1233"/>
      <c r="GG739" s="1233"/>
      <c r="GH739" s="1233"/>
      <c r="GI739" s="1233"/>
      <c r="GJ739" s="1233"/>
      <c r="GK739" s="1233"/>
      <c r="GL739" s="1233"/>
      <c r="GM739" s="1233"/>
      <c r="GN739" s="1233"/>
      <c r="GO739" s="1233"/>
      <c r="GP739" s="1233"/>
      <c r="GQ739" s="1233"/>
      <c r="GR739" s="1233"/>
      <c r="GS739" s="1233"/>
      <c r="GT739" s="1233"/>
      <c r="GU739" s="1233"/>
      <c r="GV739" s="1233"/>
      <c r="GW739" s="1233"/>
      <c r="GX739" s="1233"/>
      <c r="GY739" s="1233"/>
      <c r="GZ739" s="1233"/>
      <c r="HA739" s="1233"/>
      <c r="HB739" s="1233"/>
      <c r="HC739" s="1233"/>
      <c r="HD739" s="1233"/>
      <c r="HE739" s="1233"/>
      <c r="HF739" s="1233"/>
      <c r="HG739" s="1233"/>
      <c r="HH739" s="1233"/>
      <c r="HI739" s="1233"/>
      <c r="HJ739" s="1233"/>
      <c r="HK739" s="1233"/>
      <c r="HL739" s="1233"/>
      <c r="HM739" s="1233"/>
      <c r="HN739" s="1233"/>
      <c r="HO739" s="1233"/>
    </row>
    <row r="740" spans="32:223" s="325" customFormat="1" x14ac:dyDescent="0.2">
      <c r="AF740" s="932"/>
      <c r="AG740" s="932"/>
      <c r="AH740" s="932"/>
      <c r="AI740" s="932"/>
      <c r="AJ740" s="932"/>
      <c r="AK740" s="932"/>
      <c r="AL740" s="932"/>
      <c r="AM740" s="932"/>
      <c r="AN740" s="932"/>
      <c r="AP740" s="932"/>
      <c r="AQ740" s="932"/>
      <c r="AR740" s="932"/>
      <c r="AS740" s="932"/>
      <c r="AT740" s="932"/>
      <c r="AU740" s="932"/>
      <c r="AV740" s="932"/>
      <c r="AW740" s="932"/>
      <c r="AX740" s="932"/>
      <c r="BA740" s="1253"/>
      <c r="BB740" s="1253"/>
      <c r="BC740" s="1253"/>
      <c r="BE740" s="1233"/>
      <c r="BF740" s="1233"/>
      <c r="BG740" s="1233"/>
      <c r="BH740" s="1233"/>
      <c r="BI740" s="1233"/>
      <c r="BJ740" s="1233"/>
      <c r="BK740" s="1233"/>
      <c r="BL740" s="1233"/>
      <c r="BM740" s="1233"/>
      <c r="BN740" s="1233"/>
      <c r="BO740" s="1233"/>
      <c r="BP740" s="1233"/>
      <c r="BQ740" s="1233"/>
      <c r="BR740" s="1233"/>
      <c r="BS740" s="1233"/>
      <c r="BT740" s="1233"/>
      <c r="BU740" s="1233"/>
      <c r="BV740" s="1233"/>
      <c r="BW740" s="1233"/>
      <c r="BX740" s="1233"/>
      <c r="BY740" s="1233"/>
      <c r="BZ740" s="1233"/>
      <c r="CA740" s="1233"/>
      <c r="CB740" s="1233"/>
      <c r="CC740" s="1233"/>
      <c r="CD740" s="1233"/>
      <c r="CE740" s="1233"/>
      <c r="CF740" s="1233"/>
      <c r="CG740" s="1233"/>
      <c r="CH740" s="1233"/>
      <c r="CI740" s="1233"/>
      <c r="CJ740" s="1233"/>
      <c r="CK740" s="1233"/>
      <c r="CL740" s="1233"/>
      <c r="CM740" s="1233"/>
      <c r="CN740" s="1233"/>
      <c r="CO740" s="1233"/>
      <c r="CP740" s="1233"/>
      <c r="CQ740" s="1233"/>
      <c r="CR740" s="1233"/>
      <c r="CS740" s="1233"/>
      <c r="CT740" s="1233"/>
      <c r="CU740" s="1233"/>
      <c r="CV740" s="1233"/>
      <c r="CW740" s="1233"/>
      <c r="CX740" s="1233"/>
      <c r="CY740" s="1233"/>
      <c r="CZ740" s="1233"/>
      <c r="DA740" s="1233"/>
      <c r="DB740" s="1233"/>
      <c r="DC740" s="1233"/>
      <c r="DD740" s="1233"/>
      <c r="DE740" s="1233"/>
      <c r="DF740" s="1233"/>
      <c r="DG740" s="1233"/>
      <c r="DH740" s="1233"/>
      <c r="DI740" s="1233"/>
      <c r="DJ740" s="1233"/>
      <c r="DK740" s="1233"/>
      <c r="DL740" s="1233"/>
      <c r="DM740" s="1233"/>
      <c r="DN740" s="1233"/>
      <c r="DO740" s="1233"/>
      <c r="DP740" s="1233"/>
      <c r="DQ740" s="1233"/>
      <c r="DR740" s="1233"/>
      <c r="DS740" s="1233"/>
      <c r="DT740" s="1233"/>
      <c r="DU740" s="1233"/>
      <c r="DV740" s="1233"/>
      <c r="DW740" s="1233"/>
      <c r="DX740" s="1233"/>
      <c r="DY740" s="1233"/>
      <c r="DZ740" s="1233"/>
      <c r="EA740" s="1233"/>
      <c r="EB740" s="1233"/>
      <c r="EC740" s="1233"/>
      <c r="ED740" s="1233"/>
      <c r="EE740" s="1233"/>
      <c r="EF740" s="1233"/>
      <c r="EG740" s="1233"/>
      <c r="EH740" s="1253"/>
      <c r="EI740" s="1253"/>
      <c r="EJ740" s="1253"/>
      <c r="EK740" s="1253"/>
      <c r="EM740" s="1233"/>
      <c r="EN740" s="1233"/>
      <c r="EO740" s="1233"/>
      <c r="EP740" s="1233"/>
      <c r="EQ740" s="1233"/>
      <c r="ER740" s="1233"/>
      <c r="ES740" s="1233"/>
      <c r="ET740" s="1233"/>
      <c r="EU740" s="1233"/>
      <c r="EV740" s="1233"/>
      <c r="EW740" s="1233"/>
      <c r="EX740" s="1233"/>
      <c r="EY740" s="1233"/>
      <c r="EZ740" s="1233"/>
      <c r="FA740" s="1233"/>
      <c r="FB740" s="1233"/>
      <c r="FC740" s="1233"/>
      <c r="FD740" s="1233"/>
      <c r="FE740" s="1233"/>
      <c r="FF740" s="1233"/>
      <c r="FG740" s="1233"/>
      <c r="FH740" s="1233"/>
      <c r="FI740" s="1233"/>
      <c r="FJ740" s="1233"/>
      <c r="FK740" s="1233"/>
      <c r="FL740" s="1233"/>
      <c r="FM740" s="1233"/>
      <c r="FN740" s="1233"/>
      <c r="FO740" s="1233"/>
      <c r="FP740" s="1233"/>
      <c r="FQ740" s="1233"/>
      <c r="FR740" s="1233"/>
      <c r="FS740" s="1233"/>
      <c r="FT740" s="1233"/>
      <c r="FU740" s="1233"/>
      <c r="FV740" s="1233"/>
      <c r="FW740" s="1233"/>
      <c r="FX740" s="1233"/>
      <c r="FY740" s="1233"/>
      <c r="FZ740" s="1233"/>
      <c r="GA740" s="1233"/>
      <c r="GB740" s="1233"/>
      <c r="GC740" s="1233"/>
      <c r="GD740" s="1233"/>
      <c r="GE740" s="1233"/>
      <c r="GF740" s="1233"/>
      <c r="GG740" s="1233"/>
      <c r="GH740" s="1233"/>
      <c r="GI740" s="1233"/>
      <c r="GJ740" s="1233"/>
      <c r="GK740" s="1233"/>
      <c r="GL740" s="1233"/>
      <c r="GM740" s="1233"/>
      <c r="GN740" s="1233"/>
      <c r="GO740" s="1233"/>
      <c r="GP740" s="1233"/>
      <c r="GQ740" s="1233"/>
      <c r="GR740" s="1233"/>
      <c r="GS740" s="1233"/>
      <c r="GT740" s="1233"/>
      <c r="GU740" s="1233"/>
      <c r="GV740" s="1233"/>
      <c r="GW740" s="1233"/>
      <c r="GX740" s="1233"/>
      <c r="GY740" s="1233"/>
      <c r="GZ740" s="1233"/>
      <c r="HA740" s="1233"/>
      <c r="HB740" s="1233"/>
      <c r="HC740" s="1233"/>
      <c r="HD740" s="1233"/>
      <c r="HE740" s="1233"/>
      <c r="HF740" s="1233"/>
      <c r="HG740" s="1233"/>
      <c r="HH740" s="1233"/>
      <c r="HI740" s="1233"/>
      <c r="HJ740" s="1233"/>
      <c r="HK740" s="1233"/>
      <c r="HL740" s="1233"/>
      <c r="HM740" s="1233"/>
      <c r="HN740" s="1233"/>
      <c r="HO740" s="1233"/>
    </row>
    <row r="741" spans="32:223" s="325" customFormat="1" x14ac:dyDescent="0.2">
      <c r="AF741" s="932"/>
      <c r="AG741" s="932"/>
      <c r="AH741" s="932"/>
      <c r="AI741" s="932"/>
      <c r="AJ741" s="932"/>
      <c r="AK741" s="932"/>
      <c r="AL741" s="932"/>
      <c r="AM741" s="932"/>
      <c r="AN741" s="932"/>
      <c r="AP741" s="932"/>
      <c r="AQ741" s="932"/>
      <c r="AR741" s="932"/>
      <c r="AS741" s="932"/>
      <c r="AT741" s="932"/>
      <c r="AU741" s="932"/>
      <c r="AV741" s="932"/>
      <c r="AW741" s="932"/>
      <c r="AX741" s="932"/>
      <c r="BA741" s="1253"/>
      <c r="BB741" s="1253"/>
      <c r="BC741" s="1253"/>
      <c r="BE741" s="1233"/>
      <c r="BF741" s="1233"/>
      <c r="BG741" s="1233"/>
      <c r="BH741" s="1233"/>
      <c r="BI741" s="1233"/>
      <c r="BJ741" s="1233"/>
      <c r="BK741" s="1233"/>
      <c r="BL741" s="1233"/>
      <c r="BM741" s="1233"/>
      <c r="BN741" s="1233"/>
      <c r="BO741" s="1233"/>
      <c r="BP741" s="1233"/>
      <c r="BQ741" s="1233"/>
      <c r="BR741" s="1233"/>
      <c r="BS741" s="1233"/>
      <c r="BT741" s="1233"/>
      <c r="BU741" s="1233"/>
      <c r="BV741" s="1233"/>
      <c r="BW741" s="1233"/>
      <c r="BX741" s="1233"/>
      <c r="BY741" s="1233"/>
      <c r="BZ741" s="1233"/>
      <c r="CA741" s="1233"/>
      <c r="CB741" s="1233"/>
      <c r="CC741" s="1233"/>
      <c r="CD741" s="1233"/>
      <c r="CE741" s="1233"/>
      <c r="CF741" s="1233"/>
      <c r="CG741" s="1233"/>
      <c r="CH741" s="1233"/>
      <c r="CI741" s="1233"/>
      <c r="CJ741" s="1233"/>
      <c r="CK741" s="1233"/>
      <c r="CL741" s="1233"/>
      <c r="CM741" s="1233"/>
      <c r="CN741" s="1233"/>
      <c r="CO741" s="1233"/>
      <c r="CP741" s="1233"/>
      <c r="CQ741" s="1233"/>
      <c r="CR741" s="1233"/>
      <c r="CS741" s="1233"/>
      <c r="CT741" s="1233"/>
      <c r="CU741" s="1233"/>
      <c r="CV741" s="1233"/>
      <c r="CW741" s="1233"/>
      <c r="CX741" s="1233"/>
      <c r="CY741" s="1233"/>
      <c r="CZ741" s="1233"/>
      <c r="DA741" s="1233"/>
      <c r="DB741" s="1233"/>
      <c r="DC741" s="1233"/>
      <c r="DD741" s="1233"/>
      <c r="DE741" s="1233"/>
      <c r="DF741" s="1233"/>
      <c r="DG741" s="1233"/>
      <c r="DH741" s="1233"/>
      <c r="DI741" s="1233"/>
      <c r="DJ741" s="1233"/>
      <c r="DK741" s="1233"/>
      <c r="DL741" s="1233"/>
      <c r="DM741" s="1233"/>
      <c r="DN741" s="1233"/>
      <c r="DO741" s="1233"/>
      <c r="DP741" s="1233"/>
      <c r="DQ741" s="1233"/>
      <c r="DR741" s="1233"/>
      <c r="DS741" s="1233"/>
      <c r="DT741" s="1233"/>
      <c r="DU741" s="1233"/>
      <c r="DV741" s="1233"/>
      <c r="DW741" s="1233"/>
      <c r="DX741" s="1233"/>
      <c r="DY741" s="1233"/>
      <c r="DZ741" s="1233"/>
      <c r="EA741" s="1233"/>
      <c r="EB741" s="1233"/>
      <c r="EC741" s="1233"/>
      <c r="ED741" s="1233"/>
      <c r="EE741" s="1233"/>
      <c r="EF741" s="1233"/>
      <c r="EG741" s="1233"/>
      <c r="EH741" s="1253"/>
      <c r="EI741" s="1253"/>
      <c r="EJ741" s="1253"/>
      <c r="EK741" s="1253"/>
      <c r="EM741" s="1233"/>
      <c r="EN741" s="1233"/>
      <c r="EO741" s="1233"/>
      <c r="EP741" s="1233"/>
      <c r="EQ741" s="1233"/>
      <c r="ER741" s="1233"/>
      <c r="ES741" s="1233"/>
      <c r="ET741" s="1233"/>
      <c r="EU741" s="1233"/>
      <c r="EV741" s="1233"/>
      <c r="EW741" s="1233"/>
      <c r="EX741" s="1233"/>
      <c r="EY741" s="1233"/>
      <c r="EZ741" s="1233"/>
      <c r="FA741" s="1233"/>
      <c r="FB741" s="1233"/>
      <c r="FC741" s="1233"/>
      <c r="FD741" s="1233"/>
      <c r="FE741" s="1233"/>
      <c r="FF741" s="1233"/>
      <c r="FG741" s="1233"/>
      <c r="FH741" s="1233"/>
      <c r="FI741" s="1233"/>
      <c r="FJ741" s="1233"/>
      <c r="FK741" s="1233"/>
      <c r="FL741" s="1233"/>
      <c r="FM741" s="1233"/>
      <c r="FN741" s="1233"/>
      <c r="FO741" s="1233"/>
      <c r="FP741" s="1233"/>
      <c r="FQ741" s="1233"/>
      <c r="FR741" s="1233"/>
      <c r="FS741" s="1233"/>
      <c r="FT741" s="1233"/>
      <c r="FU741" s="1233"/>
      <c r="FV741" s="1233"/>
      <c r="FW741" s="1233"/>
      <c r="FX741" s="1233"/>
      <c r="FY741" s="1233"/>
      <c r="FZ741" s="1233"/>
      <c r="GA741" s="1233"/>
      <c r="GB741" s="1233"/>
      <c r="GC741" s="1233"/>
      <c r="GD741" s="1233"/>
      <c r="GE741" s="1233"/>
      <c r="GF741" s="1233"/>
      <c r="GG741" s="1233"/>
      <c r="GH741" s="1233"/>
      <c r="GI741" s="1233"/>
      <c r="GJ741" s="1233"/>
      <c r="GK741" s="1233"/>
      <c r="GL741" s="1233"/>
      <c r="GM741" s="1233"/>
      <c r="GN741" s="1233"/>
      <c r="GO741" s="1233"/>
      <c r="GP741" s="1233"/>
      <c r="GQ741" s="1233"/>
      <c r="GR741" s="1233"/>
      <c r="GS741" s="1233"/>
      <c r="GT741" s="1233"/>
      <c r="GU741" s="1233"/>
      <c r="GV741" s="1233"/>
      <c r="GW741" s="1233"/>
      <c r="GX741" s="1233"/>
      <c r="GY741" s="1233"/>
      <c r="GZ741" s="1233"/>
      <c r="HA741" s="1233"/>
      <c r="HB741" s="1233"/>
      <c r="HC741" s="1233"/>
      <c r="HD741" s="1233"/>
      <c r="HE741" s="1233"/>
      <c r="HF741" s="1233"/>
      <c r="HG741" s="1233"/>
      <c r="HH741" s="1233"/>
      <c r="HI741" s="1233"/>
      <c r="HJ741" s="1233"/>
      <c r="HK741" s="1233"/>
      <c r="HL741" s="1233"/>
      <c r="HM741" s="1233"/>
      <c r="HN741" s="1233"/>
      <c r="HO741" s="1233"/>
    </row>
    <row r="742" spans="32:223" s="325" customFormat="1" x14ac:dyDescent="0.2">
      <c r="AF742" s="932"/>
      <c r="AG742" s="932"/>
      <c r="AH742" s="932"/>
      <c r="AI742" s="932"/>
      <c r="AJ742" s="932"/>
      <c r="AK742" s="932"/>
      <c r="AL742" s="932"/>
      <c r="AM742" s="932"/>
      <c r="AN742" s="932"/>
      <c r="AP742" s="932"/>
      <c r="AQ742" s="932"/>
      <c r="AR742" s="932"/>
      <c r="AS742" s="932"/>
      <c r="AT742" s="932"/>
      <c r="AU742" s="932"/>
      <c r="AV742" s="932"/>
      <c r="AW742" s="932"/>
      <c r="AX742" s="932"/>
      <c r="BA742" s="1253"/>
      <c r="BB742" s="1253"/>
      <c r="BC742" s="1253"/>
      <c r="BE742" s="1233"/>
      <c r="BF742" s="1233"/>
      <c r="BG742" s="1233"/>
      <c r="BH742" s="1233"/>
      <c r="BI742" s="1233"/>
      <c r="BJ742" s="1233"/>
      <c r="BK742" s="1233"/>
      <c r="BL742" s="1233"/>
      <c r="BM742" s="1233"/>
      <c r="BN742" s="1233"/>
      <c r="BO742" s="1233"/>
      <c r="BP742" s="1233"/>
      <c r="BQ742" s="1233"/>
      <c r="BR742" s="1233"/>
      <c r="BS742" s="1233"/>
      <c r="BT742" s="1233"/>
      <c r="BU742" s="1233"/>
      <c r="BV742" s="1233"/>
      <c r="BW742" s="1233"/>
      <c r="BX742" s="1233"/>
      <c r="BY742" s="1233"/>
      <c r="BZ742" s="1233"/>
      <c r="CA742" s="1233"/>
      <c r="CB742" s="1233"/>
      <c r="CC742" s="1233"/>
      <c r="CD742" s="1233"/>
      <c r="CE742" s="1233"/>
      <c r="CF742" s="1233"/>
      <c r="CG742" s="1233"/>
      <c r="CH742" s="1233"/>
      <c r="CI742" s="1233"/>
      <c r="CJ742" s="1233"/>
      <c r="CK742" s="1233"/>
      <c r="CL742" s="1233"/>
      <c r="CM742" s="1233"/>
      <c r="CN742" s="1233"/>
      <c r="CO742" s="1233"/>
      <c r="CP742" s="1233"/>
      <c r="CQ742" s="1233"/>
      <c r="CR742" s="1233"/>
      <c r="CS742" s="1233"/>
      <c r="CT742" s="1233"/>
      <c r="CU742" s="1233"/>
      <c r="CV742" s="1233"/>
      <c r="CW742" s="1233"/>
      <c r="CX742" s="1233"/>
      <c r="CY742" s="1233"/>
      <c r="CZ742" s="1233"/>
      <c r="DA742" s="1233"/>
      <c r="DB742" s="1233"/>
      <c r="DC742" s="1233"/>
      <c r="DD742" s="1233"/>
      <c r="DE742" s="1233"/>
      <c r="DF742" s="1233"/>
      <c r="DG742" s="1233"/>
      <c r="DH742" s="1233"/>
      <c r="DI742" s="1233"/>
      <c r="DJ742" s="1233"/>
      <c r="DK742" s="1233"/>
      <c r="DL742" s="1233"/>
      <c r="DM742" s="1233"/>
      <c r="DN742" s="1233"/>
      <c r="DO742" s="1233"/>
      <c r="DP742" s="1233"/>
      <c r="DQ742" s="1233"/>
      <c r="DR742" s="1233"/>
      <c r="DS742" s="1233"/>
      <c r="DT742" s="1233"/>
      <c r="DU742" s="1233"/>
      <c r="DV742" s="1233"/>
      <c r="DW742" s="1233"/>
      <c r="DX742" s="1233"/>
      <c r="DY742" s="1233"/>
      <c r="DZ742" s="1233"/>
      <c r="EA742" s="1233"/>
      <c r="EB742" s="1233"/>
      <c r="EC742" s="1233"/>
      <c r="ED742" s="1233"/>
      <c r="EE742" s="1233"/>
      <c r="EF742" s="1233"/>
      <c r="EG742" s="1233"/>
      <c r="EH742" s="1253"/>
      <c r="EI742" s="1253"/>
      <c r="EJ742" s="1253"/>
      <c r="EK742" s="1253"/>
      <c r="EM742" s="1233"/>
      <c r="EN742" s="1233"/>
      <c r="EO742" s="1233"/>
      <c r="EP742" s="1233"/>
      <c r="EQ742" s="1233"/>
      <c r="ER742" s="1233"/>
      <c r="ES742" s="1233"/>
      <c r="ET742" s="1233"/>
      <c r="EU742" s="1233"/>
      <c r="EV742" s="1233"/>
      <c r="EW742" s="1233"/>
      <c r="EX742" s="1233"/>
      <c r="EY742" s="1233"/>
      <c r="EZ742" s="1233"/>
      <c r="FA742" s="1233"/>
      <c r="FB742" s="1233"/>
      <c r="FC742" s="1233"/>
      <c r="FD742" s="1233"/>
      <c r="FE742" s="1233"/>
      <c r="FF742" s="1233"/>
      <c r="FG742" s="1233"/>
      <c r="FH742" s="1233"/>
      <c r="FI742" s="1233"/>
      <c r="FJ742" s="1233"/>
      <c r="FK742" s="1233"/>
      <c r="FL742" s="1233"/>
      <c r="FM742" s="1233"/>
      <c r="FN742" s="1233"/>
      <c r="FO742" s="1233"/>
      <c r="FP742" s="1233"/>
      <c r="FQ742" s="1233"/>
      <c r="FR742" s="1233"/>
      <c r="FS742" s="1233"/>
      <c r="FT742" s="1233"/>
      <c r="FU742" s="1233"/>
      <c r="FV742" s="1233"/>
      <c r="FW742" s="1233"/>
      <c r="FX742" s="1233"/>
      <c r="FY742" s="1233"/>
      <c r="FZ742" s="1233"/>
      <c r="GA742" s="1233"/>
      <c r="GB742" s="1233"/>
      <c r="GC742" s="1233"/>
      <c r="GD742" s="1233"/>
      <c r="GE742" s="1233"/>
      <c r="GF742" s="1233"/>
      <c r="GG742" s="1233"/>
      <c r="GH742" s="1233"/>
      <c r="GI742" s="1233"/>
      <c r="GJ742" s="1233"/>
      <c r="GK742" s="1233"/>
      <c r="GL742" s="1233"/>
      <c r="GM742" s="1233"/>
      <c r="GN742" s="1233"/>
      <c r="GO742" s="1233"/>
      <c r="GP742" s="1233"/>
      <c r="GQ742" s="1233"/>
      <c r="GR742" s="1233"/>
      <c r="GS742" s="1233"/>
      <c r="GT742" s="1233"/>
      <c r="GU742" s="1233"/>
      <c r="GV742" s="1233"/>
      <c r="GW742" s="1233"/>
      <c r="GX742" s="1233"/>
      <c r="GY742" s="1233"/>
      <c r="GZ742" s="1233"/>
      <c r="HA742" s="1233"/>
      <c r="HB742" s="1233"/>
      <c r="HC742" s="1233"/>
      <c r="HD742" s="1233"/>
      <c r="HE742" s="1233"/>
      <c r="HF742" s="1233"/>
      <c r="HG742" s="1233"/>
      <c r="HH742" s="1233"/>
      <c r="HI742" s="1233"/>
      <c r="HJ742" s="1233"/>
      <c r="HK742" s="1233"/>
      <c r="HL742" s="1233"/>
      <c r="HM742" s="1233"/>
      <c r="HN742" s="1233"/>
      <c r="HO742" s="1233"/>
    </row>
    <row r="743" spans="32:223" s="325" customFormat="1" x14ac:dyDescent="0.2">
      <c r="AF743" s="932"/>
      <c r="AG743" s="932"/>
      <c r="AH743" s="932"/>
      <c r="AI743" s="932"/>
      <c r="AJ743" s="932"/>
      <c r="AK743" s="932"/>
      <c r="AL743" s="932"/>
      <c r="AM743" s="932"/>
      <c r="AN743" s="932"/>
      <c r="AP743" s="932"/>
      <c r="AQ743" s="932"/>
      <c r="AR743" s="932"/>
      <c r="AS743" s="932"/>
      <c r="AT743" s="932"/>
      <c r="AU743" s="932"/>
      <c r="AV743" s="932"/>
      <c r="AW743" s="932"/>
      <c r="AX743" s="932"/>
      <c r="BA743" s="1253"/>
      <c r="BB743" s="1253"/>
      <c r="BC743" s="1253"/>
      <c r="BE743" s="1233"/>
      <c r="BF743" s="1233"/>
      <c r="BG743" s="1233"/>
      <c r="BH743" s="1233"/>
      <c r="BI743" s="1233"/>
      <c r="BJ743" s="1233"/>
      <c r="BK743" s="1233"/>
      <c r="BL743" s="1233"/>
      <c r="BM743" s="1233"/>
      <c r="BN743" s="1233"/>
      <c r="BO743" s="1233"/>
      <c r="BP743" s="1233"/>
      <c r="BQ743" s="1233"/>
      <c r="BR743" s="1233"/>
      <c r="BS743" s="1233"/>
      <c r="BT743" s="1233"/>
      <c r="BU743" s="1233"/>
      <c r="BV743" s="1233"/>
      <c r="BW743" s="1233"/>
      <c r="BX743" s="1233"/>
      <c r="BY743" s="1233"/>
      <c r="BZ743" s="1233"/>
      <c r="CA743" s="1233"/>
      <c r="CB743" s="1233"/>
      <c r="CC743" s="1233"/>
      <c r="CD743" s="1233"/>
      <c r="CE743" s="1233"/>
      <c r="CF743" s="1233"/>
      <c r="CG743" s="1233"/>
      <c r="CH743" s="1233"/>
      <c r="CI743" s="1233"/>
      <c r="CJ743" s="1233"/>
      <c r="CK743" s="1233"/>
      <c r="CL743" s="1233"/>
      <c r="CM743" s="1233"/>
      <c r="CN743" s="1233"/>
      <c r="CO743" s="1233"/>
      <c r="CP743" s="1233"/>
      <c r="CQ743" s="1233"/>
      <c r="CR743" s="1233"/>
      <c r="CS743" s="1233"/>
      <c r="CT743" s="1233"/>
      <c r="CU743" s="1233"/>
      <c r="CV743" s="1233"/>
      <c r="CW743" s="1233"/>
      <c r="CX743" s="1233"/>
      <c r="CY743" s="1233"/>
      <c r="CZ743" s="1233"/>
      <c r="DA743" s="1233"/>
      <c r="DB743" s="1233"/>
      <c r="DC743" s="1233"/>
      <c r="DD743" s="1233"/>
      <c r="DE743" s="1233"/>
      <c r="DF743" s="1233"/>
      <c r="DG743" s="1233"/>
      <c r="DH743" s="1233"/>
      <c r="DI743" s="1233"/>
      <c r="DJ743" s="1233"/>
      <c r="DK743" s="1233"/>
      <c r="DL743" s="1233"/>
      <c r="DM743" s="1233"/>
      <c r="DN743" s="1233"/>
      <c r="DO743" s="1233"/>
      <c r="DP743" s="1233"/>
      <c r="DQ743" s="1233"/>
      <c r="DR743" s="1233"/>
      <c r="DS743" s="1233"/>
      <c r="DT743" s="1233"/>
      <c r="DU743" s="1233"/>
      <c r="DV743" s="1233"/>
      <c r="DW743" s="1233"/>
      <c r="DX743" s="1233"/>
      <c r="DY743" s="1233"/>
      <c r="DZ743" s="1233"/>
      <c r="EA743" s="1233"/>
      <c r="EB743" s="1233"/>
      <c r="EC743" s="1233"/>
      <c r="ED743" s="1233"/>
      <c r="EE743" s="1233"/>
      <c r="EF743" s="1233"/>
      <c r="EG743" s="1233"/>
      <c r="EH743" s="1253"/>
      <c r="EI743" s="1253"/>
      <c r="EJ743" s="1253"/>
      <c r="EK743" s="1253"/>
      <c r="EM743" s="1233"/>
      <c r="EN743" s="1233"/>
      <c r="EO743" s="1233"/>
      <c r="EP743" s="1233"/>
      <c r="EQ743" s="1233"/>
      <c r="ER743" s="1233"/>
      <c r="ES743" s="1233"/>
      <c r="ET743" s="1233"/>
      <c r="EU743" s="1233"/>
      <c r="EV743" s="1233"/>
      <c r="EW743" s="1233"/>
      <c r="EX743" s="1233"/>
      <c r="EY743" s="1233"/>
      <c r="EZ743" s="1233"/>
      <c r="FA743" s="1233"/>
      <c r="FB743" s="1233"/>
      <c r="FC743" s="1233"/>
      <c r="FD743" s="1233"/>
      <c r="FE743" s="1233"/>
      <c r="FF743" s="1233"/>
      <c r="FG743" s="1233"/>
      <c r="FH743" s="1233"/>
      <c r="FI743" s="1233"/>
      <c r="FJ743" s="1233"/>
      <c r="FK743" s="1233"/>
      <c r="FL743" s="1233"/>
      <c r="FM743" s="1233"/>
      <c r="FN743" s="1233"/>
      <c r="FO743" s="1233"/>
      <c r="FP743" s="1233"/>
      <c r="FQ743" s="1233"/>
      <c r="FR743" s="1233"/>
      <c r="FS743" s="1233"/>
      <c r="FT743" s="1233"/>
      <c r="FU743" s="1233"/>
      <c r="FV743" s="1233"/>
      <c r="FW743" s="1233"/>
      <c r="FX743" s="1233"/>
      <c r="FY743" s="1233"/>
      <c r="FZ743" s="1233"/>
      <c r="GA743" s="1233"/>
      <c r="GB743" s="1233"/>
      <c r="GC743" s="1233"/>
      <c r="GD743" s="1233"/>
      <c r="GE743" s="1233"/>
      <c r="GF743" s="1233"/>
      <c r="GG743" s="1233"/>
      <c r="GH743" s="1233"/>
      <c r="GI743" s="1233"/>
      <c r="GJ743" s="1233"/>
      <c r="GK743" s="1233"/>
      <c r="GL743" s="1233"/>
      <c r="GM743" s="1233"/>
      <c r="GN743" s="1233"/>
      <c r="GO743" s="1233"/>
      <c r="GP743" s="1233"/>
      <c r="GQ743" s="1233"/>
      <c r="GR743" s="1233"/>
      <c r="GS743" s="1233"/>
      <c r="GT743" s="1233"/>
      <c r="GU743" s="1233"/>
      <c r="GV743" s="1233"/>
      <c r="GW743" s="1233"/>
      <c r="GX743" s="1233"/>
      <c r="GY743" s="1233"/>
      <c r="GZ743" s="1233"/>
      <c r="HA743" s="1233"/>
      <c r="HB743" s="1233"/>
      <c r="HC743" s="1233"/>
      <c r="HD743" s="1233"/>
      <c r="HE743" s="1233"/>
      <c r="HF743" s="1233"/>
      <c r="HG743" s="1233"/>
      <c r="HH743" s="1233"/>
      <c r="HI743" s="1233"/>
      <c r="HJ743" s="1233"/>
      <c r="HK743" s="1233"/>
      <c r="HL743" s="1233"/>
      <c r="HM743" s="1233"/>
      <c r="HN743" s="1233"/>
      <c r="HO743" s="1233"/>
    </row>
    <row r="744" spans="32:223" s="325" customFormat="1" x14ac:dyDescent="0.2">
      <c r="AF744" s="932"/>
      <c r="AG744" s="932"/>
      <c r="AH744" s="932"/>
      <c r="AI744" s="932"/>
      <c r="AJ744" s="932"/>
      <c r="AK744" s="932"/>
      <c r="AL744" s="932"/>
      <c r="AM744" s="932"/>
      <c r="AN744" s="932"/>
      <c r="AP744" s="932"/>
      <c r="AQ744" s="932"/>
      <c r="AR744" s="932"/>
      <c r="AS744" s="932"/>
      <c r="AT744" s="932"/>
      <c r="AU744" s="932"/>
      <c r="AV744" s="932"/>
      <c r="AW744" s="932"/>
      <c r="AX744" s="932"/>
      <c r="BA744" s="1253"/>
      <c r="BB744" s="1253"/>
      <c r="BC744" s="1253"/>
      <c r="BE744" s="1233"/>
      <c r="BF744" s="1233"/>
      <c r="BG744" s="1233"/>
      <c r="BH744" s="1233"/>
      <c r="BI744" s="1233"/>
      <c r="BJ744" s="1233"/>
      <c r="BK744" s="1233"/>
      <c r="BL744" s="1233"/>
      <c r="BM744" s="1233"/>
      <c r="BN744" s="1233"/>
      <c r="BO744" s="1233"/>
      <c r="BP744" s="1233"/>
      <c r="BQ744" s="1233"/>
      <c r="BR744" s="1233"/>
      <c r="BS744" s="1233"/>
      <c r="BT744" s="1233"/>
      <c r="BU744" s="1233"/>
      <c r="BV744" s="1233"/>
      <c r="BW744" s="1233"/>
      <c r="BX744" s="1233"/>
      <c r="BY744" s="1233"/>
      <c r="BZ744" s="1233"/>
      <c r="CA744" s="1233"/>
      <c r="CB744" s="1233"/>
      <c r="CC744" s="1233"/>
      <c r="CD744" s="1233"/>
      <c r="CE744" s="1233"/>
      <c r="CF744" s="1233"/>
      <c r="CG744" s="1233"/>
      <c r="CH744" s="1233"/>
      <c r="CI744" s="1233"/>
      <c r="CJ744" s="1233"/>
      <c r="CK744" s="1233"/>
      <c r="CL744" s="1233"/>
      <c r="CM744" s="1233"/>
      <c r="CN744" s="1233"/>
      <c r="CO744" s="1233"/>
      <c r="CP744" s="1233"/>
      <c r="CQ744" s="1233"/>
      <c r="CR744" s="1233"/>
      <c r="CS744" s="1233"/>
      <c r="CT744" s="1233"/>
      <c r="CU744" s="1233"/>
      <c r="CV744" s="1233"/>
      <c r="CW744" s="1233"/>
      <c r="CX744" s="1233"/>
      <c r="CY744" s="1233"/>
      <c r="CZ744" s="1233"/>
      <c r="DA744" s="1233"/>
      <c r="DB744" s="1233"/>
      <c r="DC744" s="1233"/>
      <c r="DD744" s="1233"/>
      <c r="DE744" s="1233"/>
      <c r="DF744" s="1233"/>
      <c r="DG744" s="1233"/>
      <c r="DH744" s="1233"/>
      <c r="DI744" s="1233"/>
      <c r="DJ744" s="1233"/>
      <c r="DK744" s="1233"/>
      <c r="DL744" s="1233"/>
      <c r="DM744" s="1233"/>
      <c r="DN744" s="1233"/>
      <c r="DO744" s="1233"/>
      <c r="DP744" s="1233"/>
      <c r="DQ744" s="1233"/>
      <c r="DR744" s="1233"/>
      <c r="DS744" s="1233"/>
      <c r="DT744" s="1233"/>
      <c r="DU744" s="1233"/>
      <c r="DV744" s="1233"/>
      <c r="DW744" s="1233"/>
      <c r="DX744" s="1233"/>
      <c r="DY744" s="1233"/>
      <c r="DZ744" s="1233"/>
      <c r="EA744" s="1233"/>
      <c r="EB744" s="1233"/>
      <c r="EC744" s="1233"/>
      <c r="ED744" s="1233"/>
      <c r="EE744" s="1233"/>
      <c r="EF744" s="1233"/>
      <c r="EG744" s="1233"/>
      <c r="EH744" s="1253"/>
      <c r="EI744" s="1253"/>
      <c r="EJ744" s="1253"/>
      <c r="EK744" s="1253"/>
      <c r="EM744" s="1233"/>
      <c r="EN744" s="1233"/>
      <c r="EO744" s="1233"/>
      <c r="EP744" s="1233"/>
      <c r="EQ744" s="1233"/>
      <c r="ER744" s="1233"/>
      <c r="ES744" s="1233"/>
      <c r="ET744" s="1233"/>
      <c r="EU744" s="1233"/>
      <c r="EV744" s="1233"/>
      <c r="EW744" s="1233"/>
      <c r="EX744" s="1233"/>
      <c r="EY744" s="1233"/>
      <c r="EZ744" s="1233"/>
      <c r="FA744" s="1233"/>
      <c r="FB744" s="1233"/>
      <c r="FC744" s="1233"/>
      <c r="FD744" s="1233"/>
      <c r="FE744" s="1233"/>
      <c r="FF744" s="1233"/>
      <c r="FG744" s="1233"/>
      <c r="FH744" s="1233"/>
      <c r="FI744" s="1233"/>
      <c r="FJ744" s="1233"/>
      <c r="FK744" s="1233"/>
      <c r="FL744" s="1233"/>
      <c r="FM744" s="1233"/>
      <c r="FN744" s="1233"/>
      <c r="FO744" s="1233"/>
      <c r="FP744" s="1233"/>
      <c r="FQ744" s="1233"/>
      <c r="FR744" s="1233"/>
      <c r="FS744" s="1233"/>
      <c r="FT744" s="1233"/>
      <c r="FU744" s="1233"/>
      <c r="FV744" s="1233"/>
      <c r="FW744" s="1233"/>
      <c r="FX744" s="1233"/>
      <c r="FY744" s="1233"/>
      <c r="FZ744" s="1233"/>
      <c r="GA744" s="1233"/>
      <c r="GB744" s="1233"/>
      <c r="GC744" s="1233"/>
      <c r="GD744" s="1233"/>
      <c r="GE744" s="1233"/>
      <c r="GF744" s="1233"/>
      <c r="GG744" s="1233"/>
      <c r="GH744" s="1233"/>
      <c r="GI744" s="1233"/>
      <c r="GJ744" s="1233"/>
      <c r="GK744" s="1233"/>
      <c r="GL744" s="1233"/>
      <c r="GM744" s="1233"/>
      <c r="GN744" s="1233"/>
      <c r="GO744" s="1233"/>
      <c r="GP744" s="1233"/>
      <c r="GQ744" s="1233"/>
      <c r="GR744" s="1233"/>
      <c r="GS744" s="1233"/>
      <c r="GT744" s="1233"/>
      <c r="GU744" s="1233"/>
      <c r="GV744" s="1233"/>
      <c r="GW744" s="1233"/>
      <c r="GX744" s="1233"/>
      <c r="GY744" s="1233"/>
      <c r="GZ744" s="1233"/>
      <c r="HA744" s="1233"/>
      <c r="HB744" s="1233"/>
      <c r="HC744" s="1233"/>
      <c r="HD744" s="1233"/>
      <c r="HE744" s="1233"/>
      <c r="HF744" s="1233"/>
      <c r="HG744" s="1233"/>
      <c r="HH744" s="1233"/>
      <c r="HI744" s="1233"/>
      <c r="HJ744" s="1233"/>
      <c r="HK744" s="1233"/>
      <c r="HL744" s="1233"/>
      <c r="HM744" s="1233"/>
      <c r="HN744" s="1233"/>
      <c r="HO744" s="1233"/>
    </row>
    <row r="745" spans="32:223" s="325" customFormat="1" x14ac:dyDescent="0.2">
      <c r="AF745" s="932"/>
      <c r="AG745" s="932"/>
      <c r="AH745" s="932"/>
      <c r="AI745" s="932"/>
      <c r="AJ745" s="932"/>
      <c r="AK745" s="932"/>
      <c r="AL745" s="932"/>
      <c r="AM745" s="932"/>
      <c r="AN745" s="932"/>
      <c r="AP745" s="932"/>
      <c r="AQ745" s="932"/>
      <c r="AR745" s="932"/>
      <c r="AS745" s="932"/>
      <c r="AT745" s="932"/>
      <c r="AU745" s="932"/>
      <c r="AV745" s="932"/>
      <c r="AW745" s="932"/>
      <c r="AX745" s="932"/>
      <c r="BA745" s="1253"/>
      <c r="BB745" s="1253"/>
      <c r="BC745" s="1253"/>
      <c r="BE745" s="1233"/>
      <c r="BF745" s="1233"/>
      <c r="BG745" s="1233"/>
      <c r="BH745" s="1233"/>
      <c r="BI745" s="1233"/>
      <c r="BJ745" s="1233"/>
      <c r="BK745" s="1233"/>
      <c r="BL745" s="1233"/>
      <c r="BM745" s="1233"/>
      <c r="BN745" s="1233"/>
      <c r="BO745" s="1233"/>
      <c r="BP745" s="1233"/>
      <c r="BQ745" s="1233"/>
      <c r="BR745" s="1233"/>
      <c r="BS745" s="1233"/>
      <c r="BT745" s="1233"/>
      <c r="BU745" s="1233"/>
      <c r="BV745" s="1233"/>
      <c r="BW745" s="1233"/>
      <c r="BX745" s="1233"/>
      <c r="BY745" s="1233"/>
      <c r="BZ745" s="1233"/>
      <c r="CA745" s="1233"/>
      <c r="CB745" s="1233"/>
      <c r="CC745" s="1233"/>
      <c r="CD745" s="1233"/>
      <c r="CE745" s="1233"/>
      <c r="CF745" s="1233"/>
      <c r="CG745" s="1233"/>
      <c r="CH745" s="1233"/>
      <c r="CI745" s="1233"/>
      <c r="CJ745" s="1233"/>
      <c r="CK745" s="1233"/>
      <c r="CL745" s="1233"/>
      <c r="CM745" s="1233"/>
      <c r="CN745" s="1233"/>
      <c r="CO745" s="1233"/>
      <c r="CP745" s="1233"/>
      <c r="CQ745" s="1233"/>
      <c r="CR745" s="1233"/>
      <c r="CS745" s="1233"/>
      <c r="CT745" s="1233"/>
      <c r="CU745" s="1233"/>
      <c r="CV745" s="1233"/>
      <c r="CW745" s="1233"/>
      <c r="CX745" s="1233"/>
      <c r="CY745" s="1233"/>
      <c r="CZ745" s="1233"/>
      <c r="DA745" s="1233"/>
      <c r="DB745" s="1233"/>
      <c r="DC745" s="1233"/>
      <c r="DD745" s="1233"/>
      <c r="DE745" s="1233"/>
      <c r="DF745" s="1233"/>
      <c r="DG745" s="1233"/>
      <c r="DH745" s="1233"/>
      <c r="DI745" s="1233"/>
      <c r="DJ745" s="1233"/>
      <c r="DK745" s="1233"/>
      <c r="DL745" s="1233"/>
      <c r="DM745" s="1233"/>
      <c r="DN745" s="1233"/>
      <c r="DO745" s="1233"/>
      <c r="DP745" s="1233"/>
      <c r="DQ745" s="1233"/>
      <c r="DR745" s="1233"/>
      <c r="DS745" s="1233"/>
      <c r="DT745" s="1233"/>
      <c r="DU745" s="1233"/>
      <c r="DV745" s="1233"/>
      <c r="DW745" s="1233"/>
      <c r="DX745" s="1233"/>
      <c r="DY745" s="1233"/>
      <c r="DZ745" s="1233"/>
      <c r="EA745" s="1233"/>
      <c r="EB745" s="1233"/>
      <c r="EC745" s="1233"/>
      <c r="ED745" s="1233"/>
      <c r="EE745" s="1233"/>
      <c r="EF745" s="1233"/>
      <c r="EG745" s="1233"/>
      <c r="EH745" s="1253"/>
      <c r="EI745" s="1253"/>
      <c r="EJ745" s="1253"/>
      <c r="EK745" s="1253"/>
      <c r="EM745" s="1233"/>
      <c r="EN745" s="1233"/>
      <c r="EO745" s="1233"/>
      <c r="EP745" s="1233"/>
      <c r="EQ745" s="1233"/>
      <c r="ER745" s="1233"/>
      <c r="ES745" s="1233"/>
      <c r="ET745" s="1233"/>
      <c r="EU745" s="1233"/>
      <c r="EV745" s="1233"/>
      <c r="EW745" s="1233"/>
      <c r="EX745" s="1233"/>
      <c r="EY745" s="1233"/>
      <c r="EZ745" s="1233"/>
      <c r="FA745" s="1233"/>
      <c r="FB745" s="1233"/>
      <c r="FC745" s="1233"/>
      <c r="FD745" s="1233"/>
      <c r="FE745" s="1233"/>
      <c r="FF745" s="1233"/>
      <c r="FG745" s="1233"/>
      <c r="FH745" s="1233"/>
      <c r="FI745" s="1233"/>
      <c r="FJ745" s="1233"/>
      <c r="FK745" s="1233"/>
      <c r="FL745" s="1233"/>
      <c r="FM745" s="1233"/>
      <c r="FN745" s="1233"/>
      <c r="FO745" s="1233"/>
      <c r="FP745" s="1233"/>
      <c r="FQ745" s="1233"/>
      <c r="FR745" s="1233"/>
      <c r="FS745" s="1233"/>
      <c r="FT745" s="1233"/>
      <c r="FU745" s="1233"/>
      <c r="FV745" s="1233"/>
      <c r="FW745" s="1233"/>
      <c r="FX745" s="1233"/>
      <c r="FY745" s="1233"/>
      <c r="FZ745" s="1233"/>
      <c r="GA745" s="1233"/>
      <c r="GB745" s="1233"/>
      <c r="GC745" s="1233"/>
      <c r="GD745" s="1233"/>
      <c r="GE745" s="1233"/>
      <c r="GF745" s="1233"/>
      <c r="GG745" s="1233"/>
      <c r="GH745" s="1233"/>
      <c r="GI745" s="1233"/>
      <c r="GJ745" s="1233"/>
      <c r="GK745" s="1233"/>
      <c r="GL745" s="1233"/>
      <c r="GM745" s="1233"/>
      <c r="GN745" s="1233"/>
      <c r="GO745" s="1233"/>
      <c r="GP745" s="1233"/>
      <c r="GQ745" s="1233"/>
      <c r="GR745" s="1233"/>
      <c r="GS745" s="1233"/>
      <c r="GT745" s="1233"/>
      <c r="GU745" s="1233"/>
      <c r="GV745" s="1233"/>
      <c r="GW745" s="1233"/>
      <c r="GX745" s="1233"/>
      <c r="GY745" s="1233"/>
      <c r="GZ745" s="1233"/>
      <c r="HA745" s="1233"/>
      <c r="HB745" s="1233"/>
      <c r="HC745" s="1233"/>
      <c r="HD745" s="1233"/>
      <c r="HE745" s="1233"/>
      <c r="HF745" s="1233"/>
      <c r="HG745" s="1233"/>
      <c r="HH745" s="1233"/>
      <c r="HI745" s="1233"/>
      <c r="HJ745" s="1233"/>
      <c r="HK745" s="1233"/>
      <c r="HL745" s="1233"/>
      <c r="HM745" s="1233"/>
      <c r="HN745" s="1233"/>
      <c r="HO745" s="1233"/>
    </row>
    <row r="746" spans="32:223" s="325" customFormat="1" x14ac:dyDescent="0.2">
      <c r="AF746" s="932"/>
      <c r="AG746" s="932"/>
      <c r="AH746" s="932"/>
      <c r="AI746" s="932"/>
      <c r="AJ746" s="932"/>
      <c r="AK746" s="932"/>
      <c r="AL746" s="932"/>
      <c r="AM746" s="932"/>
      <c r="AN746" s="932"/>
      <c r="AP746" s="932"/>
      <c r="AQ746" s="932"/>
      <c r="AR746" s="932"/>
      <c r="AS746" s="932"/>
      <c r="AT746" s="932"/>
      <c r="AU746" s="932"/>
      <c r="AV746" s="932"/>
      <c r="AW746" s="932"/>
      <c r="AX746" s="932"/>
      <c r="BA746" s="1253"/>
      <c r="BB746" s="1253"/>
      <c r="BC746" s="1253"/>
      <c r="BE746" s="1233"/>
      <c r="BF746" s="1233"/>
      <c r="BG746" s="1233"/>
      <c r="BH746" s="1233"/>
      <c r="BI746" s="1233"/>
      <c r="BJ746" s="1233"/>
      <c r="BK746" s="1233"/>
      <c r="BL746" s="1233"/>
      <c r="BM746" s="1233"/>
      <c r="BN746" s="1233"/>
      <c r="BO746" s="1233"/>
      <c r="BP746" s="1233"/>
      <c r="BQ746" s="1233"/>
      <c r="BR746" s="1233"/>
      <c r="BS746" s="1233"/>
      <c r="BT746" s="1233"/>
      <c r="BU746" s="1233"/>
      <c r="BV746" s="1233"/>
      <c r="BW746" s="1233"/>
      <c r="BX746" s="1233"/>
      <c r="BY746" s="1233"/>
      <c r="BZ746" s="1233"/>
      <c r="CA746" s="1233"/>
      <c r="CB746" s="1233"/>
      <c r="CC746" s="1233"/>
      <c r="CD746" s="1233"/>
      <c r="CE746" s="1233"/>
      <c r="CF746" s="1233"/>
      <c r="CG746" s="1233"/>
      <c r="CH746" s="1233"/>
      <c r="CI746" s="1233"/>
      <c r="CJ746" s="1233"/>
      <c r="CK746" s="1233"/>
      <c r="CL746" s="1233"/>
      <c r="CM746" s="1233"/>
      <c r="CN746" s="1233"/>
      <c r="CO746" s="1233"/>
      <c r="CP746" s="1233"/>
      <c r="CQ746" s="1233"/>
      <c r="CR746" s="1233"/>
      <c r="CS746" s="1233"/>
      <c r="CT746" s="1233"/>
      <c r="CU746" s="1233"/>
      <c r="CV746" s="1233"/>
      <c r="CW746" s="1233"/>
      <c r="CX746" s="1233"/>
      <c r="CY746" s="1233"/>
      <c r="CZ746" s="1233"/>
      <c r="DA746" s="1233"/>
      <c r="DB746" s="1233"/>
      <c r="DC746" s="1233"/>
      <c r="DD746" s="1233"/>
      <c r="DE746" s="1233"/>
      <c r="DF746" s="1233"/>
      <c r="DG746" s="1233"/>
      <c r="DH746" s="1233"/>
      <c r="DI746" s="1233"/>
      <c r="DJ746" s="1233"/>
      <c r="DK746" s="1233"/>
      <c r="DL746" s="1233"/>
      <c r="DM746" s="1233"/>
      <c r="DN746" s="1233"/>
      <c r="DO746" s="1233"/>
      <c r="DP746" s="1233"/>
      <c r="DQ746" s="1233"/>
      <c r="DR746" s="1233"/>
      <c r="DS746" s="1233"/>
      <c r="DT746" s="1233"/>
      <c r="DU746" s="1233"/>
      <c r="DV746" s="1233"/>
      <c r="DW746" s="1233"/>
      <c r="DX746" s="1233"/>
      <c r="DY746" s="1233"/>
      <c r="DZ746" s="1233"/>
      <c r="EA746" s="1233"/>
      <c r="EB746" s="1233"/>
      <c r="EC746" s="1233"/>
      <c r="ED746" s="1233"/>
      <c r="EE746" s="1233"/>
      <c r="EF746" s="1233"/>
      <c r="EG746" s="1233"/>
      <c r="EH746" s="1253"/>
      <c r="EI746" s="1253"/>
      <c r="EJ746" s="1253"/>
      <c r="EK746" s="1253"/>
      <c r="EM746" s="1233"/>
      <c r="EN746" s="1233"/>
      <c r="EO746" s="1233"/>
      <c r="EP746" s="1233"/>
      <c r="EQ746" s="1233"/>
      <c r="ER746" s="1233"/>
      <c r="ES746" s="1233"/>
      <c r="ET746" s="1233"/>
      <c r="EU746" s="1233"/>
      <c r="EV746" s="1233"/>
      <c r="EW746" s="1233"/>
      <c r="EX746" s="1233"/>
      <c r="EY746" s="1233"/>
      <c r="EZ746" s="1233"/>
      <c r="FA746" s="1233"/>
      <c r="FB746" s="1233"/>
      <c r="FC746" s="1233"/>
      <c r="FD746" s="1233"/>
      <c r="FE746" s="1233"/>
      <c r="FF746" s="1233"/>
      <c r="FG746" s="1233"/>
      <c r="FH746" s="1233"/>
      <c r="FI746" s="1233"/>
      <c r="FJ746" s="1233"/>
      <c r="FK746" s="1233"/>
      <c r="FL746" s="1233"/>
      <c r="FM746" s="1233"/>
      <c r="FN746" s="1233"/>
      <c r="FO746" s="1233"/>
      <c r="FP746" s="1233"/>
      <c r="FQ746" s="1233"/>
      <c r="FR746" s="1233"/>
      <c r="FS746" s="1233"/>
      <c r="FT746" s="1233"/>
      <c r="FU746" s="1233"/>
      <c r="FV746" s="1233"/>
      <c r="FW746" s="1233"/>
      <c r="FX746" s="1233"/>
      <c r="FY746" s="1233"/>
      <c r="FZ746" s="1233"/>
      <c r="GA746" s="1233"/>
      <c r="GB746" s="1233"/>
      <c r="GC746" s="1233"/>
      <c r="GD746" s="1233"/>
      <c r="GE746" s="1233"/>
      <c r="GF746" s="1233"/>
      <c r="GG746" s="1233"/>
      <c r="GH746" s="1233"/>
      <c r="GI746" s="1233"/>
      <c r="GJ746" s="1233"/>
      <c r="GK746" s="1233"/>
      <c r="GL746" s="1233"/>
      <c r="GM746" s="1233"/>
      <c r="GN746" s="1233"/>
      <c r="GO746" s="1233"/>
      <c r="GP746" s="1233"/>
      <c r="GQ746" s="1233"/>
      <c r="GR746" s="1233"/>
      <c r="GS746" s="1233"/>
      <c r="GT746" s="1233"/>
      <c r="GU746" s="1233"/>
      <c r="GV746" s="1233"/>
      <c r="GW746" s="1233"/>
      <c r="GX746" s="1233"/>
      <c r="GY746" s="1233"/>
      <c r="GZ746" s="1233"/>
      <c r="HA746" s="1233"/>
      <c r="HB746" s="1233"/>
      <c r="HC746" s="1233"/>
      <c r="HD746" s="1233"/>
      <c r="HE746" s="1233"/>
      <c r="HF746" s="1233"/>
      <c r="HG746" s="1233"/>
      <c r="HH746" s="1233"/>
      <c r="HI746" s="1233"/>
      <c r="HJ746" s="1233"/>
      <c r="HK746" s="1233"/>
      <c r="HL746" s="1233"/>
      <c r="HM746" s="1233"/>
      <c r="HN746" s="1233"/>
      <c r="HO746" s="1233"/>
    </row>
    <row r="747" spans="32:223" s="325" customFormat="1" x14ac:dyDescent="0.2">
      <c r="AF747" s="932"/>
      <c r="AG747" s="932"/>
      <c r="AH747" s="932"/>
      <c r="AI747" s="932"/>
      <c r="AJ747" s="932"/>
      <c r="AK747" s="932"/>
      <c r="AL747" s="932"/>
      <c r="AM747" s="932"/>
      <c r="AN747" s="932"/>
      <c r="AP747" s="932"/>
      <c r="AQ747" s="932"/>
      <c r="AR747" s="932"/>
      <c r="AS747" s="932"/>
      <c r="AT747" s="932"/>
      <c r="AU747" s="932"/>
      <c r="AV747" s="932"/>
      <c r="AW747" s="932"/>
      <c r="AX747" s="932"/>
      <c r="BA747" s="1253"/>
      <c r="BB747" s="1253"/>
      <c r="BC747" s="1253"/>
      <c r="BE747" s="1233"/>
      <c r="BF747" s="1233"/>
      <c r="BG747" s="1233"/>
      <c r="BH747" s="1233"/>
      <c r="BI747" s="1233"/>
      <c r="BJ747" s="1233"/>
      <c r="BK747" s="1233"/>
      <c r="BL747" s="1233"/>
      <c r="BM747" s="1233"/>
      <c r="BN747" s="1233"/>
      <c r="BO747" s="1233"/>
      <c r="BP747" s="1233"/>
      <c r="BQ747" s="1233"/>
      <c r="BR747" s="1233"/>
      <c r="BS747" s="1233"/>
      <c r="BT747" s="1233"/>
      <c r="BU747" s="1233"/>
      <c r="BV747" s="1233"/>
      <c r="BW747" s="1233"/>
      <c r="BX747" s="1233"/>
      <c r="BY747" s="1233"/>
      <c r="BZ747" s="1233"/>
      <c r="CA747" s="1233"/>
      <c r="CB747" s="1233"/>
      <c r="CC747" s="1233"/>
      <c r="CD747" s="1233"/>
      <c r="CE747" s="1233"/>
      <c r="CF747" s="1233"/>
      <c r="CG747" s="1233"/>
      <c r="CH747" s="1233"/>
      <c r="CI747" s="1233"/>
      <c r="CJ747" s="1233"/>
      <c r="CK747" s="1233"/>
      <c r="CL747" s="1233"/>
      <c r="CM747" s="1233"/>
      <c r="CN747" s="1233"/>
      <c r="CO747" s="1233"/>
      <c r="CP747" s="1233"/>
      <c r="CQ747" s="1233"/>
      <c r="CR747" s="1233"/>
      <c r="CS747" s="1233"/>
      <c r="CT747" s="1233"/>
      <c r="CU747" s="1233"/>
      <c r="CV747" s="1233"/>
      <c r="CW747" s="1233"/>
      <c r="CX747" s="1233"/>
      <c r="CY747" s="1233"/>
      <c r="CZ747" s="1233"/>
      <c r="DA747" s="1233"/>
      <c r="DB747" s="1233"/>
      <c r="DC747" s="1233"/>
      <c r="DD747" s="1233"/>
      <c r="DE747" s="1233"/>
      <c r="DF747" s="1233"/>
      <c r="DG747" s="1233"/>
      <c r="DH747" s="1233"/>
      <c r="DI747" s="1233"/>
      <c r="DJ747" s="1233"/>
      <c r="DK747" s="1233"/>
      <c r="DL747" s="1233"/>
      <c r="DM747" s="1233"/>
      <c r="DN747" s="1233"/>
      <c r="DO747" s="1233"/>
      <c r="DP747" s="1233"/>
      <c r="DQ747" s="1233"/>
      <c r="DR747" s="1233"/>
      <c r="DS747" s="1233"/>
      <c r="DT747" s="1233"/>
      <c r="DU747" s="1233"/>
      <c r="DV747" s="1233"/>
      <c r="DW747" s="1233"/>
      <c r="DX747" s="1233"/>
      <c r="DY747" s="1233"/>
      <c r="DZ747" s="1233"/>
      <c r="EA747" s="1233"/>
      <c r="EB747" s="1233"/>
      <c r="EC747" s="1233"/>
      <c r="ED747" s="1233"/>
      <c r="EE747" s="1233"/>
      <c r="EF747" s="1233"/>
      <c r="EG747" s="1233"/>
      <c r="EH747" s="1253"/>
      <c r="EI747" s="1253"/>
      <c r="EJ747" s="1253"/>
      <c r="EK747" s="1253"/>
      <c r="EM747" s="1233"/>
      <c r="EN747" s="1233"/>
      <c r="EO747" s="1233"/>
      <c r="EP747" s="1233"/>
      <c r="EQ747" s="1233"/>
      <c r="ER747" s="1233"/>
      <c r="ES747" s="1233"/>
      <c r="ET747" s="1233"/>
      <c r="EU747" s="1233"/>
      <c r="EV747" s="1233"/>
      <c r="EW747" s="1233"/>
      <c r="EX747" s="1233"/>
      <c r="EY747" s="1233"/>
      <c r="EZ747" s="1233"/>
      <c r="FA747" s="1233"/>
      <c r="FB747" s="1233"/>
      <c r="FC747" s="1233"/>
      <c r="FD747" s="1233"/>
      <c r="FE747" s="1233"/>
      <c r="FF747" s="1233"/>
      <c r="FG747" s="1233"/>
      <c r="FH747" s="1233"/>
      <c r="FI747" s="1233"/>
      <c r="FJ747" s="1233"/>
      <c r="FK747" s="1233"/>
      <c r="FL747" s="1233"/>
      <c r="FM747" s="1233"/>
      <c r="FN747" s="1233"/>
      <c r="FO747" s="1233"/>
      <c r="FP747" s="1233"/>
      <c r="FQ747" s="1233"/>
      <c r="FR747" s="1233"/>
      <c r="FS747" s="1233"/>
      <c r="FT747" s="1233"/>
      <c r="FU747" s="1233"/>
      <c r="FV747" s="1233"/>
      <c r="FW747" s="1233"/>
      <c r="FX747" s="1233"/>
      <c r="FY747" s="1233"/>
      <c r="FZ747" s="1233"/>
      <c r="GA747" s="1233"/>
      <c r="GB747" s="1233"/>
      <c r="GC747" s="1233"/>
      <c r="GD747" s="1233"/>
      <c r="GE747" s="1233"/>
      <c r="GF747" s="1233"/>
      <c r="GG747" s="1233"/>
      <c r="GH747" s="1233"/>
      <c r="GI747" s="1233"/>
      <c r="GJ747" s="1233"/>
      <c r="GK747" s="1233"/>
      <c r="GL747" s="1233"/>
      <c r="GM747" s="1233"/>
      <c r="GN747" s="1233"/>
      <c r="GO747" s="1233"/>
      <c r="GP747" s="1233"/>
      <c r="GQ747" s="1233"/>
      <c r="GR747" s="1233"/>
      <c r="GS747" s="1233"/>
      <c r="GT747" s="1233"/>
      <c r="GU747" s="1233"/>
      <c r="GV747" s="1233"/>
      <c r="GW747" s="1233"/>
      <c r="GX747" s="1233"/>
      <c r="GY747" s="1233"/>
      <c r="GZ747" s="1233"/>
      <c r="HA747" s="1233"/>
      <c r="HB747" s="1233"/>
      <c r="HC747" s="1233"/>
      <c r="HD747" s="1233"/>
      <c r="HE747" s="1233"/>
      <c r="HF747" s="1233"/>
      <c r="HG747" s="1233"/>
      <c r="HH747" s="1233"/>
      <c r="HI747" s="1233"/>
      <c r="HJ747" s="1233"/>
      <c r="HK747" s="1233"/>
      <c r="HL747" s="1233"/>
      <c r="HM747" s="1233"/>
      <c r="HN747" s="1233"/>
      <c r="HO747" s="1233"/>
    </row>
    <row r="748" spans="32:223" s="325" customFormat="1" x14ac:dyDescent="0.2">
      <c r="AF748" s="932"/>
      <c r="AG748" s="932"/>
      <c r="AH748" s="932"/>
      <c r="AI748" s="932"/>
      <c r="AJ748" s="932"/>
      <c r="AK748" s="932"/>
      <c r="AL748" s="932"/>
      <c r="AM748" s="932"/>
      <c r="AN748" s="932"/>
      <c r="AP748" s="932"/>
      <c r="AQ748" s="932"/>
      <c r="AR748" s="932"/>
      <c r="AS748" s="932"/>
      <c r="AT748" s="932"/>
      <c r="AU748" s="932"/>
      <c r="AV748" s="932"/>
      <c r="AW748" s="932"/>
      <c r="AX748" s="932"/>
      <c r="BA748" s="1253"/>
      <c r="BB748" s="1253"/>
      <c r="BC748" s="1253"/>
      <c r="BE748" s="1233"/>
      <c r="BF748" s="1233"/>
      <c r="BG748" s="1233"/>
      <c r="BH748" s="1233"/>
      <c r="BI748" s="1233"/>
      <c r="BJ748" s="1233"/>
      <c r="BK748" s="1233"/>
      <c r="BL748" s="1233"/>
      <c r="BM748" s="1233"/>
      <c r="BN748" s="1233"/>
      <c r="BO748" s="1233"/>
      <c r="BP748" s="1233"/>
      <c r="BQ748" s="1233"/>
      <c r="BR748" s="1233"/>
      <c r="BS748" s="1233"/>
      <c r="BT748" s="1233"/>
      <c r="BU748" s="1233"/>
      <c r="BV748" s="1233"/>
      <c r="BW748" s="1233"/>
      <c r="BX748" s="1233"/>
      <c r="BY748" s="1233"/>
      <c r="BZ748" s="1233"/>
      <c r="CA748" s="1233"/>
      <c r="CB748" s="1233"/>
      <c r="CC748" s="1233"/>
      <c r="CD748" s="1233"/>
      <c r="CE748" s="1233"/>
      <c r="CF748" s="1233"/>
      <c r="CG748" s="1233"/>
      <c r="CH748" s="1233"/>
      <c r="CI748" s="1233"/>
      <c r="CJ748" s="1233"/>
      <c r="CK748" s="1233"/>
      <c r="CL748" s="1233"/>
      <c r="CM748" s="1233"/>
      <c r="CN748" s="1233"/>
      <c r="CO748" s="1233"/>
      <c r="CP748" s="1233"/>
      <c r="CQ748" s="1233"/>
      <c r="CR748" s="1233"/>
      <c r="CS748" s="1233"/>
      <c r="CT748" s="1233"/>
      <c r="CU748" s="1233"/>
      <c r="CV748" s="1233"/>
      <c r="CW748" s="1233"/>
      <c r="CX748" s="1233"/>
      <c r="CY748" s="1233"/>
      <c r="CZ748" s="1233"/>
      <c r="DA748" s="1233"/>
      <c r="DB748" s="1233"/>
      <c r="DC748" s="1233"/>
      <c r="DD748" s="1233"/>
      <c r="DE748" s="1233"/>
      <c r="DF748" s="1233"/>
      <c r="DG748" s="1233"/>
      <c r="DH748" s="1233"/>
      <c r="DI748" s="1233"/>
      <c r="DJ748" s="1233"/>
      <c r="DK748" s="1233"/>
      <c r="DL748" s="1233"/>
      <c r="DM748" s="1233"/>
      <c r="DN748" s="1233"/>
      <c r="DO748" s="1233"/>
      <c r="DP748" s="1233"/>
      <c r="DQ748" s="1233"/>
      <c r="DR748" s="1233"/>
      <c r="DS748" s="1233"/>
      <c r="DT748" s="1233"/>
      <c r="DU748" s="1233"/>
      <c r="DV748" s="1233"/>
      <c r="DW748" s="1233"/>
      <c r="DX748" s="1233"/>
      <c r="DY748" s="1233"/>
      <c r="DZ748" s="1233"/>
      <c r="EA748" s="1233"/>
      <c r="EB748" s="1233"/>
      <c r="EC748" s="1233"/>
      <c r="ED748" s="1233"/>
      <c r="EE748" s="1233"/>
      <c r="EF748" s="1233"/>
      <c r="EG748" s="1233"/>
      <c r="EH748" s="1253"/>
      <c r="EI748" s="1253"/>
      <c r="EJ748" s="1253"/>
      <c r="EK748" s="1253"/>
      <c r="EM748" s="1233"/>
      <c r="EN748" s="1233"/>
      <c r="EO748" s="1233"/>
      <c r="EP748" s="1233"/>
      <c r="EQ748" s="1233"/>
      <c r="ER748" s="1233"/>
      <c r="ES748" s="1233"/>
      <c r="ET748" s="1233"/>
      <c r="EU748" s="1233"/>
      <c r="EV748" s="1233"/>
      <c r="EW748" s="1233"/>
      <c r="EX748" s="1233"/>
      <c r="EY748" s="1233"/>
      <c r="EZ748" s="1233"/>
      <c r="FA748" s="1233"/>
      <c r="FB748" s="1233"/>
      <c r="FC748" s="1233"/>
      <c r="FD748" s="1233"/>
      <c r="FE748" s="1233"/>
      <c r="FF748" s="1233"/>
      <c r="FG748" s="1233"/>
      <c r="FH748" s="1233"/>
      <c r="FI748" s="1233"/>
      <c r="FJ748" s="1233"/>
      <c r="FK748" s="1233"/>
      <c r="FL748" s="1233"/>
      <c r="FM748" s="1233"/>
      <c r="FN748" s="1233"/>
      <c r="FO748" s="1233"/>
      <c r="FP748" s="1233"/>
      <c r="FQ748" s="1233"/>
      <c r="FR748" s="1233"/>
      <c r="FS748" s="1233"/>
      <c r="FT748" s="1233"/>
      <c r="FU748" s="1233"/>
      <c r="FV748" s="1233"/>
      <c r="FW748" s="1233"/>
      <c r="FX748" s="1233"/>
      <c r="FY748" s="1233"/>
      <c r="FZ748" s="1233"/>
      <c r="GA748" s="1233"/>
      <c r="GB748" s="1233"/>
      <c r="GC748" s="1233"/>
      <c r="GD748" s="1233"/>
      <c r="GE748" s="1233"/>
      <c r="GF748" s="1233"/>
      <c r="GG748" s="1233"/>
      <c r="GH748" s="1233"/>
      <c r="GI748" s="1233"/>
      <c r="GJ748" s="1233"/>
      <c r="GK748" s="1233"/>
      <c r="GL748" s="1233"/>
      <c r="GM748" s="1233"/>
      <c r="GN748" s="1233"/>
      <c r="GO748" s="1233"/>
      <c r="GP748" s="1233"/>
      <c r="GQ748" s="1233"/>
      <c r="GR748" s="1233"/>
      <c r="GS748" s="1233"/>
      <c r="GT748" s="1233"/>
      <c r="GU748" s="1233"/>
      <c r="GV748" s="1233"/>
      <c r="GW748" s="1233"/>
      <c r="GX748" s="1233"/>
      <c r="GY748" s="1233"/>
      <c r="GZ748" s="1233"/>
      <c r="HA748" s="1233"/>
      <c r="HB748" s="1233"/>
      <c r="HC748" s="1233"/>
      <c r="HD748" s="1233"/>
      <c r="HE748" s="1233"/>
      <c r="HF748" s="1233"/>
      <c r="HG748" s="1233"/>
      <c r="HH748" s="1233"/>
      <c r="HI748" s="1233"/>
      <c r="HJ748" s="1233"/>
      <c r="HK748" s="1233"/>
      <c r="HL748" s="1233"/>
      <c r="HM748" s="1233"/>
      <c r="HN748" s="1233"/>
      <c r="HO748" s="1233"/>
    </row>
    <row r="749" spans="32:223" s="325" customFormat="1" x14ac:dyDescent="0.2">
      <c r="AF749" s="932"/>
      <c r="AG749" s="932"/>
      <c r="AH749" s="932"/>
      <c r="AI749" s="932"/>
      <c r="AJ749" s="932"/>
      <c r="AK749" s="932"/>
      <c r="AL749" s="932"/>
      <c r="AM749" s="932"/>
      <c r="AN749" s="932"/>
      <c r="AP749" s="932"/>
      <c r="AQ749" s="932"/>
      <c r="AR749" s="932"/>
      <c r="AS749" s="932"/>
      <c r="AT749" s="932"/>
      <c r="AU749" s="932"/>
      <c r="AV749" s="932"/>
      <c r="AW749" s="932"/>
      <c r="AX749" s="932"/>
      <c r="BA749" s="1253"/>
      <c r="BB749" s="1253"/>
      <c r="BC749" s="1253"/>
      <c r="BE749" s="1233"/>
      <c r="BF749" s="1233"/>
      <c r="BG749" s="1233"/>
      <c r="BH749" s="1233"/>
      <c r="BI749" s="1233"/>
      <c r="BJ749" s="1233"/>
      <c r="BK749" s="1233"/>
      <c r="BL749" s="1233"/>
      <c r="BM749" s="1233"/>
      <c r="BN749" s="1233"/>
      <c r="BO749" s="1233"/>
      <c r="BP749" s="1233"/>
      <c r="BQ749" s="1233"/>
      <c r="BR749" s="1233"/>
      <c r="BS749" s="1233"/>
      <c r="BT749" s="1233"/>
      <c r="BU749" s="1233"/>
      <c r="BV749" s="1233"/>
      <c r="BW749" s="1233"/>
      <c r="BX749" s="1233"/>
      <c r="BY749" s="1233"/>
      <c r="BZ749" s="1233"/>
      <c r="CA749" s="1233"/>
      <c r="CB749" s="1233"/>
      <c r="CC749" s="1233"/>
      <c r="CD749" s="1233"/>
      <c r="CE749" s="1233"/>
      <c r="CF749" s="1233"/>
      <c r="CG749" s="1233"/>
      <c r="CH749" s="1233"/>
      <c r="CI749" s="1233"/>
      <c r="CJ749" s="1233"/>
      <c r="CK749" s="1233"/>
      <c r="CL749" s="1233"/>
      <c r="CM749" s="1233"/>
      <c r="CN749" s="1233"/>
      <c r="CO749" s="1233"/>
      <c r="CP749" s="1233"/>
      <c r="CQ749" s="1233"/>
      <c r="CR749" s="1233"/>
      <c r="CS749" s="1233"/>
      <c r="CT749" s="1233"/>
      <c r="CU749" s="1233"/>
      <c r="CV749" s="1233"/>
      <c r="CW749" s="1233"/>
      <c r="CX749" s="1233"/>
      <c r="CY749" s="1233"/>
      <c r="CZ749" s="1233"/>
      <c r="DA749" s="1233"/>
      <c r="DB749" s="1233"/>
      <c r="DC749" s="1233"/>
      <c r="DD749" s="1233"/>
      <c r="DE749" s="1233"/>
      <c r="DF749" s="1233"/>
      <c r="DG749" s="1233"/>
      <c r="DH749" s="1233"/>
      <c r="DI749" s="1233"/>
      <c r="DJ749" s="1233"/>
      <c r="DK749" s="1233"/>
      <c r="DL749" s="1233"/>
      <c r="DM749" s="1233"/>
      <c r="DN749" s="1233"/>
      <c r="DO749" s="1233"/>
      <c r="DP749" s="1233"/>
      <c r="DQ749" s="1233"/>
      <c r="DR749" s="1233"/>
      <c r="DS749" s="1233"/>
      <c r="DT749" s="1233"/>
      <c r="DU749" s="1233"/>
      <c r="DV749" s="1233"/>
      <c r="DW749" s="1233"/>
      <c r="DX749" s="1233"/>
      <c r="DY749" s="1233"/>
      <c r="DZ749" s="1233"/>
      <c r="EA749" s="1233"/>
      <c r="EB749" s="1233"/>
      <c r="EC749" s="1233"/>
      <c r="ED749" s="1233"/>
      <c r="EE749" s="1233"/>
      <c r="EF749" s="1233"/>
      <c r="EG749" s="1233"/>
      <c r="EH749" s="1253"/>
      <c r="EI749" s="1253"/>
      <c r="EJ749" s="1253"/>
      <c r="EK749" s="1253"/>
      <c r="EM749" s="1233"/>
      <c r="EN749" s="1233"/>
      <c r="EO749" s="1233"/>
      <c r="EP749" s="1233"/>
      <c r="EQ749" s="1233"/>
      <c r="ER749" s="1233"/>
      <c r="ES749" s="1233"/>
      <c r="ET749" s="1233"/>
      <c r="EU749" s="1233"/>
      <c r="EV749" s="1233"/>
      <c r="EW749" s="1233"/>
      <c r="EX749" s="1233"/>
      <c r="EY749" s="1233"/>
      <c r="EZ749" s="1233"/>
      <c r="FA749" s="1233"/>
      <c r="FB749" s="1233"/>
      <c r="FC749" s="1233"/>
      <c r="FD749" s="1233"/>
      <c r="FE749" s="1233"/>
      <c r="FF749" s="1233"/>
      <c r="FG749" s="1233"/>
      <c r="FH749" s="1233"/>
      <c r="FI749" s="1233"/>
      <c r="FJ749" s="1233"/>
      <c r="FK749" s="1233"/>
      <c r="FL749" s="1233"/>
      <c r="FM749" s="1233"/>
      <c r="FN749" s="1233"/>
      <c r="FO749" s="1233"/>
      <c r="FP749" s="1233"/>
      <c r="FQ749" s="1233"/>
      <c r="FR749" s="1233"/>
      <c r="FS749" s="1233"/>
      <c r="FT749" s="1233"/>
      <c r="FU749" s="1233"/>
      <c r="FV749" s="1233"/>
      <c r="FW749" s="1233"/>
      <c r="FX749" s="1233"/>
      <c r="FY749" s="1233"/>
      <c r="FZ749" s="1233"/>
      <c r="GA749" s="1233"/>
      <c r="GB749" s="1233"/>
      <c r="GC749" s="1233"/>
      <c r="GD749" s="1233"/>
      <c r="GE749" s="1233"/>
      <c r="GF749" s="1233"/>
      <c r="GG749" s="1233"/>
      <c r="GH749" s="1233"/>
      <c r="GI749" s="1233"/>
      <c r="GJ749" s="1233"/>
      <c r="GK749" s="1233"/>
      <c r="GL749" s="1233"/>
      <c r="GM749" s="1233"/>
      <c r="GN749" s="1233"/>
      <c r="GO749" s="1233"/>
      <c r="GP749" s="1233"/>
      <c r="GQ749" s="1233"/>
      <c r="GR749" s="1233"/>
      <c r="GS749" s="1233"/>
      <c r="GT749" s="1233"/>
      <c r="GU749" s="1233"/>
      <c r="GV749" s="1233"/>
      <c r="GW749" s="1233"/>
      <c r="GX749" s="1233"/>
      <c r="GY749" s="1233"/>
      <c r="GZ749" s="1233"/>
      <c r="HA749" s="1233"/>
      <c r="HB749" s="1233"/>
      <c r="HC749" s="1233"/>
      <c r="HD749" s="1233"/>
      <c r="HE749" s="1233"/>
      <c r="HF749" s="1233"/>
      <c r="HG749" s="1233"/>
      <c r="HH749" s="1233"/>
      <c r="HI749" s="1233"/>
      <c r="HJ749" s="1233"/>
      <c r="HK749" s="1233"/>
      <c r="HL749" s="1233"/>
      <c r="HM749" s="1233"/>
      <c r="HN749" s="1233"/>
      <c r="HO749" s="1233"/>
    </row>
    <row r="750" spans="32:223" s="325" customFormat="1" x14ac:dyDescent="0.2">
      <c r="AF750" s="932"/>
      <c r="AG750" s="932"/>
      <c r="AH750" s="932"/>
      <c r="AI750" s="932"/>
      <c r="AJ750" s="932"/>
      <c r="AK750" s="932"/>
      <c r="AL750" s="932"/>
      <c r="AM750" s="932"/>
      <c r="AN750" s="932"/>
      <c r="AP750" s="932"/>
      <c r="AQ750" s="932"/>
      <c r="AR750" s="932"/>
      <c r="AS750" s="932"/>
      <c r="AT750" s="932"/>
      <c r="AU750" s="932"/>
      <c r="AV750" s="932"/>
      <c r="AW750" s="932"/>
      <c r="AX750" s="932"/>
      <c r="BA750" s="1253"/>
      <c r="BB750" s="1253"/>
      <c r="BC750" s="1253"/>
      <c r="BE750" s="1233"/>
      <c r="BF750" s="1233"/>
      <c r="BG750" s="1233"/>
      <c r="BH750" s="1233"/>
      <c r="BI750" s="1233"/>
      <c r="BJ750" s="1233"/>
      <c r="BK750" s="1233"/>
      <c r="BL750" s="1233"/>
      <c r="BM750" s="1233"/>
      <c r="BN750" s="1233"/>
      <c r="BO750" s="1233"/>
      <c r="BP750" s="1233"/>
      <c r="BQ750" s="1233"/>
      <c r="BR750" s="1233"/>
      <c r="BS750" s="1233"/>
      <c r="BT750" s="1233"/>
      <c r="BU750" s="1233"/>
      <c r="BV750" s="1233"/>
      <c r="BW750" s="1233"/>
      <c r="BX750" s="1233"/>
      <c r="BY750" s="1233"/>
      <c r="BZ750" s="1233"/>
      <c r="CA750" s="1233"/>
      <c r="CB750" s="1233"/>
      <c r="CC750" s="1233"/>
      <c r="CD750" s="1233"/>
      <c r="CE750" s="1233"/>
      <c r="CF750" s="1233"/>
      <c r="CG750" s="1233"/>
      <c r="CH750" s="1233"/>
      <c r="CI750" s="1233"/>
      <c r="CJ750" s="1233"/>
      <c r="CK750" s="1233"/>
      <c r="CL750" s="1233"/>
      <c r="CM750" s="1233"/>
      <c r="CN750" s="1233"/>
      <c r="CO750" s="1233"/>
      <c r="CP750" s="1233"/>
      <c r="CQ750" s="1233"/>
      <c r="CR750" s="1233"/>
      <c r="CS750" s="1233"/>
      <c r="CT750" s="1233"/>
      <c r="CU750" s="1233"/>
      <c r="CV750" s="1233"/>
      <c r="CW750" s="1233"/>
      <c r="CX750" s="1233"/>
      <c r="CY750" s="1233"/>
      <c r="CZ750" s="1233"/>
      <c r="DA750" s="1233"/>
      <c r="DB750" s="1233"/>
      <c r="DC750" s="1233"/>
      <c r="DD750" s="1233"/>
      <c r="DE750" s="1233"/>
      <c r="DF750" s="1233"/>
      <c r="DG750" s="1233"/>
      <c r="DH750" s="1233"/>
      <c r="DI750" s="1233"/>
      <c r="DJ750" s="1233"/>
      <c r="DK750" s="1233"/>
      <c r="DL750" s="1233"/>
      <c r="DM750" s="1233"/>
      <c r="DN750" s="1233"/>
      <c r="DO750" s="1233"/>
      <c r="DP750" s="1233"/>
      <c r="DQ750" s="1233"/>
      <c r="DR750" s="1233"/>
      <c r="DS750" s="1233"/>
      <c r="DT750" s="1233"/>
      <c r="DU750" s="1233"/>
      <c r="DV750" s="1233"/>
      <c r="DW750" s="1233"/>
      <c r="DX750" s="1233"/>
      <c r="DY750" s="1233"/>
      <c r="DZ750" s="1233"/>
      <c r="EA750" s="1233"/>
      <c r="EB750" s="1233"/>
      <c r="EC750" s="1233"/>
      <c r="ED750" s="1233"/>
      <c r="EE750" s="1233"/>
      <c r="EF750" s="1233"/>
      <c r="EG750" s="1233"/>
      <c r="EH750" s="1253"/>
      <c r="EI750" s="1253"/>
      <c r="EJ750" s="1253"/>
      <c r="EK750" s="1253"/>
      <c r="EM750" s="1233"/>
      <c r="EN750" s="1233"/>
      <c r="EO750" s="1233"/>
      <c r="EP750" s="1233"/>
      <c r="EQ750" s="1233"/>
      <c r="ER750" s="1233"/>
      <c r="ES750" s="1233"/>
      <c r="ET750" s="1233"/>
      <c r="EU750" s="1233"/>
      <c r="EV750" s="1233"/>
      <c r="EW750" s="1233"/>
      <c r="EX750" s="1233"/>
      <c r="EY750" s="1233"/>
      <c r="EZ750" s="1233"/>
      <c r="FA750" s="1233"/>
      <c r="FB750" s="1233"/>
      <c r="FC750" s="1233"/>
      <c r="FD750" s="1233"/>
      <c r="FE750" s="1233"/>
      <c r="FF750" s="1233"/>
      <c r="FG750" s="1233"/>
      <c r="FH750" s="1233"/>
      <c r="FI750" s="1233"/>
      <c r="FJ750" s="1233"/>
      <c r="FK750" s="1233"/>
      <c r="FL750" s="1233"/>
      <c r="FM750" s="1233"/>
      <c r="FN750" s="1233"/>
      <c r="FO750" s="1233"/>
      <c r="FP750" s="1233"/>
      <c r="FQ750" s="1233"/>
      <c r="FR750" s="1233"/>
      <c r="FS750" s="1233"/>
      <c r="FT750" s="1233"/>
      <c r="FU750" s="1233"/>
      <c r="FV750" s="1233"/>
      <c r="FW750" s="1233"/>
      <c r="FX750" s="1233"/>
      <c r="FY750" s="1233"/>
      <c r="FZ750" s="1233"/>
      <c r="GA750" s="1233"/>
      <c r="GB750" s="1233"/>
      <c r="GC750" s="1233"/>
      <c r="GD750" s="1233"/>
      <c r="GE750" s="1233"/>
      <c r="GF750" s="1233"/>
      <c r="GG750" s="1233"/>
      <c r="GH750" s="1233"/>
      <c r="GI750" s="1233"/>
      <c r="GJ750" s="1233"/>
      <c r="GK750" s="1233"/>
      <c r="GL750" s="1233"/>
      <c r="GM750" s="1233"/>
      <c r="GN750" s="1233"/>
      <c r="GO750" s="1233"/>
      <c r="GP750" s="1233"/>
      <c r="GQ750" s="1233"/>
      <c r="GR750" s="1233"/>
      <c r="GS750" s="1233"/>
      <c r="GT750" s="1233"/>
      <c r="GU750" s="1233"/>
      <c r="GV750" s="1233"/>
      <c r="GW750" s="1233"/>
      <c r="GX750" s="1233"/>
      <c r="GY750" s="1233"/>
      <c r="GZ750" s="1233"/>
      <c r="HA750" s="1233"/>
      <c r="HB750" s="1233"/>
      <c r="HC750" s="1233"/>
      <c r="HD750" s="1233"/>
      <c r="HE750" s="1233"/>
      <c r="HF750" s="1233"/>
      <c r="HG750" s="1233"/>
      <c r="HH750" s="1233"/>
      <c r="HI750" s="1233"/>
      <c r="HJ750" s="1233"/>
      <c r="HK750" s="1233"/>
      <c r="HL750" s="1233"/>
      <c r="HM750" s="1233"/>
      <c r="HN750" s="1233"/>
      <c r="HO750" s="1233"/>
    </row>
    <row r="751" spans="32:223" s="325" customFormat="1" x14ac:dyDescent="0.2">
      <c r="AF751" s="932"/>
      <c r="AG751" s="932"/>
      <c r="AH751" s="932"/>
      <c r="AI751" s="932"/>
      <c r="AJ751" s="932"/>
      <c r="AK751" s="932"/>
      <c r="AL751" s="932"/>
      <c r="AM751" s="932"/>
      <c r="AN751" s="932"/>
      <c r="AP751" s="932"/>
      <c r="AQ751" s="932"/>
      <c r="AR751" s="932"/>
      <c r="AS751" s="932"/>
      <c r="AT751" s="932"/>
      <c r="AU751" s="932"/>
      <c r="AV751" s="932"/>
      <c r="AW751" s="932"/>
      <c r="AX751" s="932"/>
      <c r="BA751" s="1253"/>
      <c r="BB751" s="1253"/>
      <c r="BC751" s="1253"/>
      <c r="BE751" s="1233"/>
      <c r="BF751" s="1233"/>
      <c r="BG751" s="1233"/>
      <c r="BH751" s="1233"/>
      <c r="BI751" s="1233"/>
      <c r="BJ751" s="1233"/>
      <c r="BK751" s="1233"/>
      <c r="BL751" s="1233"/>
      <c r="BM751" s="1233"/>
      <c r="BN751" s="1233"/>
      <c r="BO751" s="1233"/>
      <c r="BP751" s="1233"/>
      <c r="BQ751" s="1233"/>
      <c r="BR751" s="1233"/>
      <c r="BS751" s="1233"/>
      <c r="BT751" s="1233"/>
      <c r="BU751" s="1233"/>
      <c r="BV751" s="1233"/>
      <c r="BW751" s="1233"/>
      <c r="BX751" s="1233"/>
      <c r="BY751" s="1233"/>
      <c r="BZ751" s="1233"/>
      <c r="CA751" s="1233"/>
      <c r="CB751" s="1233"/>
      <c r="CC751" s="1233"/>
      <c r="CD751" s="1233"/>
      <c r="CE751" s="1233"/>
      <c r="CF751" s="1233"/>
      <c r="CG751" s="1233"/>
      <c r="CH751" s="1233"/>
      <c r="CI751" s="1233"/>
      <c r="CJ751" s="1233"/>
      <c r="CK751" s="1233"/>
      <c r="CL751" s="1233"/>
      <c r="CM751" s="1233"/>
      <c r="CN751" s="1233"/>
      <c r="CO751" s="1233"/>
      <c r="CP751" s="1233"/>
      <c r="CQ751" s="1233"/>
      <c r="CR751" s="1233"/>
      <c r="CS751" s="1233"/>
      <c r="CT751" s="1233"/>
      <c r="CU751" s="1233"/>
      <c r="CV751" s="1233"/>
      <c r="CW751" s="1233"/>
      <c r="CX751" s="1233"/>
      <c r="CY751" s="1233"/>
      <c r="CZ751" s="1233"/>
      <c r="DA751" s="1233"/>
      <c r="DB751" s="1233"/>
      <c r="DC751" s="1233"/>
      <c r="DD751" s="1233"/>
      <c r="DE751" s="1233"/>
      <c r="DF751" s="1233"/>
      <c r="DG751" s="1233"/>
      <c r="DH751" s="1233"/>
      <c r="DI751" s="1233"/>
      <c r="DJ751" s="1233"/>
      <c r="DK751" s="1233"/>
      <c r="DL751" s="1233"/>
      <c r="DM751" s="1233"/>
      <c r="DN751" s="1233"/>
      <c r="DO751" s="1233"/>
      <c r="DP751" s="1233"/>
      <c r="DQ751" s="1233"/>
      <c r="DR751" s="1233"/>
      <c r="DS751" s="1233"/>
      <c r="DT751" s="1233"/>
      <c r="DU751" s="1233"/>
      <c r="DV751" s="1233"/>
      <c r="DW751" s="1233"/>
      <c r="DX751" s="1233"/>
      <c r="DY751" s="1233"/>
      <c r="DZ751" s="1233"/>
      <c r="EA751" s="1233"/>
      <c r="EB751" s="1233"/>
      <c r="EC751" s="1233"/>
      <c r="ED751" s="1233"/>
      <c r="EE751" s="1233"/>
      <c r="EF751" s="1233"/>
      <c r="EG751" s="1233"/>
      <c r="EH751" s="1253"/>
      <c r="EI751" s="1253"/>
      <c r="EJ751" s="1253"/>
      <c r="EK751" s="1253"/>
      <c r="EM751" s="1233"/>
      <c r="EN751" s="1233"/>
      <c r="EO751" s="1233"/>
      <c r="EP751" s="1233"/>
      <c r="EQ751" s="1233"/>
      <c r="ER751" s="1233"/>
      <c r="ES751" s="1233"/>
      <c r="ET751" s="1233"/>
      <c r="EU751" s="1233"/>
      <c r="EV751" s="1233"/>
      <c r="EW751" s="1233"/>
      <c r="EX751" s="1233"/>
      <c r="EY751" s="1233"/>
      <c r="EZ751" s="1233"/>
      <c r="FA751" s="1233"/>
      <c r="FB751" s="1233"/>
      <c r="FC751" s="1233"/>
      <c r="FD751" s="1233"/>
      <c r="FE751" s="1233"/>
      <c r="FF751" s="1233"/>
      <c r="FG751" s="1233"/>
      <c r="FH751" s="1233"/>
      <c r="FI751" s="1233"/>
      <c r="FJ751" s="1233"/>
      <c r="FK751" s="1233"/>
      <c r="FL751" s="1233"/>
      <c r="FM751" s="1233"/>
      <c r="FN751" s="1233"/>
      <c r="FO751" s="1233"/>
      <c r="FP751" s="1233"/>
      <c r="FQ751" s="1233"/>
      <c r="FR751" s="1233"/>
      <c r="FS751" s="1233"/>
      <c r="FT751" s="1233"/>
      <c r="FU751" s="1233"/>
      <c r="FV751" s="1233"/>
      <c r="FW751" s="1233"/>
      <c r="FX751" s="1233"/>
      <c r="FY751" s="1233"/>
      <c r="FZ751" s="1233"/>
      <c r="GA751" s="1233"/>
      <c r="GB751" s="1233"/>
      <c r="GC751" s="1233"/>
      <c r="GD751" s="1233"/>
      <c r="GE751" s="1233"/>
      <c r="GF751" s="1233"/>
      <c r="GG751" s="1233"/>
      <c r="GH751" s="1233"/>
      <c r="GI751" s="1233"/>
      <c r="GJ751" s="1233"/>
      <c r="GK751" s="1233"/>
      <c r="GL751" s="1233"/>
      <c r="GM751" s="1233"/>
      <c r="GN751" s="1233"/>
      <c r="GO751" s="1233"/>
      <c r="GP751" s="1233"/>
      <c r="GQ751" s="1233"/>
      <c r="GR751" s="1233"/>
      <c r="GS751" s="1233"/>
      <c r="GT751" s="1233"/>
      <c r="GU751" s="1233"/>
      <c r="GV751" s="1233"/>
      <c r="GW751" s="1233"/>
      <c r="GX751" s="1233"/>
      <c r="GY751" s="1233"/>
      <c r="GZ751" s="1233"/>
      <c r="HA751" s="1233"/>
      <c r="HB751" s="1233"/>
      <c r="HC751" s="1233"/>
      <c r="HD751" s="1233"/>
      <c r="HE751" s="1233"/>
      <c r="HF751" s="1233"/>
      <c r="HG751" s="1233"/>
      <c r="HH751" s="1233"/>
      <c r="HI751" s="1233"/>
      <c r="HJ751" s="1233"/>
      <c r="HK751" s="1233"/>
      <c r="HL751" s="1233"/>
      <c r="HM751" s="1233"/>
      <c r="HN751" s="1233"/>
      <c r="HO751" s="1233"/>
    </row>
    <row r="752" spans="32:223" s="325" customFormat="1" x14ac:dyDescent="0.2">
      <c r="AF752" s="932"/>
      <c r="AG752" s="932"/>
      <c r="AH752" s="932"/>
      <c r="AI752" s="932"/>
      <c r="AJ752" s="932"/>
      <c r="AK752" s="932"/>
      <c r="AL752" s="932"/>
      <c r="AM752" s="932"/>
      <c r="AN752" s="932"/>
      <c r="AP752" s="932"/>
      <c r="AQ752" s="932"/>
      <c r="AR752" s="932"/>
      <c r="AS752" s="932"/>
      <c r="AT752" s="932"/>
      <c r="AU752" s="932"/>
      <c r="AV752" s="932"/>
      <c r="AW752" s="932"/>
      <c r="AX752" s="932"/>
      <c r="BA752" s="1253"/>
      <c r="BB752" s="1253"/>
      <c r="BC752" s="1253"/>
      <c r="BE752" s="1233"/>
      <c r="BF752" s="1233"/>
      <c r="BG752" s="1233"/>
      <c r="BH752" s="1233"/>
      <c r="BI752" s="1233"/>
      <c r="BJ752" s="1233"/>
      <c r="BK752" s="1233"/>
      <c r="BL752" s="1233"/>
      <c r="BM752" s="1233"/>
      <c r="BN752" s="1233"/>
      <c r="BO752" s="1233"/>
      <c r="BP752" s="1233"/>
      <c r="BQ752" s="1233"/>
      <c r="BR752" s="1233"/>
      <c r="BS752" s="1233"/>
      <c r="BT752" s="1233"/>
      <c r="BU752" s="1233"/>
      <c r="BV752" s="1233"/>
      <c r="BW752" s="1233"/>
      <c r="BX752" s="1233"/>
      <c r="BY752" s="1233"/>
      <c r="BZ752" s="1233"/>
      <c r="CA752" s="1233"/>
      <c r="CB752" s="1233"/>
      <c r="CC752" s="1233"/>
      <c r="CD752" s="1233"/>
      <c r="CE752" s="1233"/>
      <c r="CF752" s="1233"/>
      <c r="CG752" s="1233"/>
      <c r="CH752" s="1233"/>
      <c r="CI752" s="1233"/>
      <c r="CJ752" s="1233"/>
      <c r="CK752" s="1233"/>
      <c r="CL752" s="1233"/>
      <c r="CM752" s="1233"/>
      <c r="CN752" s="1233"/>
      <c r="CO752" s="1233"/>
      <c r="CP752" s="1233"/>
      <c r="CQ752" s="1233"/>
      <c r="CR752" s="1233"/>
      <c r="CS752" s="1233"/>
      <c r="CT752" s="1233"/>
      <c r="CU752" s="1233"/>
      <c r="CV752" s="1233"/>
      <c r="CW752" s="1233"/>
      <c r="CX752" s="1233"/>
      <c r="CY752" s="1233"/>
      <c r="CZ752" s="1233"/>
      <c r="DA752" s="1233"/>
      <c r="DB752" s="1233"/>
      <c r="DC752" s="1233"/>
      <c r="DD752" s="1233"/>
      <c r="DE752" s="1233"/>
      <c r="DF752" s="1233"/>
      <c r="DG752" s="1233"/>
      <c r="DH752" s="1233"/>
      <c r="DI752" s="1233"/>
      <c r="DJ752" s="1233"/>
      <c r="DK752" s="1233"/>
      <c r="DL752" s="1233"/>
      <c r="DM752" s="1233"/>
      <c r="DN752" s="1233"/>
      <c r="DO752" s="1233"/>
      <c r="DP752" s="1233"/>
      <c r="DQ752" s="1233"/>
      <c r="DR752" s="1233"/>
      <c r="DS752" s="1233"/>
      <c r="DT752" s="1233"/>
      <c r="DU752" s="1233"/>
      <c r="DV752" s="1233"/>
      <c r="DW752" s="1233"/>
      <c r="DX752" s="1233"/>
      <c r="DY752" s="1233"/>
      <c r="DZ752" s="1233"/>
      <c r="EA752" s="1233"/>
      <c r="EB752" s="1233"/>
      <c r="EC752" s="1233"/>
      <c r="ED752" s="1233"/>
      <c r="EE752" s="1233"/>
      <c r="EF752" s="1233"/>
      <c r="EG752" s="1233"/>
      <c r="EH752" s="1253"/>
      <c r="EI752" s="1253"/>
      <c r="EJ752" s="1253"/>
      <c r="EK752" s="1253"/>
      <c r="EM752" s="1233"/>
      <c r="EN752" s="1233"/>
      <c r="EO752" s="1233"/>
      <c r="EP752" s="1233"/>
      <c r="EQ752" s="1233"/>
      <c r="ER752" s="1233"/>
      <c r="ES752" s="1233"/>
      <c r="ET752" s="1233"/>
      <c r="EU752" s="1233"/>
      <c r="EV752" s="1233"/>
      <c r="EW752" s="1233"/>
      <c r="EX752" s="1233"/>
      <c r="EY752" s="1233"/>
      <c r="EZ752" s="1233"/>
      <c r="FA752" s="1233"/>
      <c r="FB752" s="1233"/>
      <c r="FC752" s="1233"/>
      <c r="FD752" s="1233"/>
      <c r="FE752" s="1233"/>
      <c r="FF752" s="1233"/>
      <c r="FG752" s="1233"/>
      <c r="FH752" s="1233"/>
      <c r="FI752" s="1233"/>
      <c r="FJ752" s="1233"/>
      <c r="FK752" s="1233"/>
      <c r="FL752" s="1233"/>
      <c r="FM752" s="1233"/>
      <c r="FN752" s="1233"/>
      <c r="FO752" s="1233"/>
      <c r="FP752" s="1233"/>
      <c r="FQ752" s="1233"/>
      <c r="FR752" s="1233"/>
      <c r="FS752" s="1233"/>
      <c r="FT752" s="1233"/>
      <c r="FU752" s="1233"/>
      <c r="FV752" s="1233"/>
      <c r="FW752" s="1233"/>
      <c r="FX752" s="1233"/>
      <c r="FY752" s="1233"/>
      <c r="FZ752" s="1233"/>
      <c r="GA752" s="1233"/>
      <c r="GB752" s="1233"/>
      <c r="GC752" s="1233"/>
      <c r="GD752" s="1233"/>
      <c r="GE752" s="1233"/>
      <c r="GF752" s="1233"/>
      <c r="GG752" s="1233"/>
      <c r="GH752" s="1233"/>
      <c r="GI752" s="1233"/>
      <c r="GJ752" s="1233"/>
      <c r="GK752" s="1233"/>
      <c r="GL752" s="1233"/>
      <c r="GM752" s="1233"/>
      <c r="GN752" s="1233"/>
      <c r="GO752" s="1233"/>
      <c r="GP752" s="1233"/>
      <c r="GQ752" s="1233"/>
      <c r="GR752" s="1233"/>
      <c r="GS752" s="1233"/>
      <c r="GT752" s="1233"/>
      <c r="GU752" s="1233"/>
      <c r="GV752" s="1233"/>
      <c r="GW752" s="1233"/>
      <c r="GX752" s="1233"/>
      <c r="GY752" s="1233"/>
      <c r="GZ752" s="1233"/>
      <c r="HA752" s="1233"/>
      <c r="HB752" s="1233"/>
      <c r="HC752" s="1233"/>
      <c r="HD752" s="1233"/>
      <c r="HE752" s="1233"/>
      <c r="HF752" s="1233"/>
      <c r="HG752" s="1233"/>
      <c r="HH752" s="1233"/>
      <c r="HI752" s="1233"/>
      <c r="HJ752" s="1233"/>
      <c r="HK752" s="1233"/>
      <c r="HL752" s="1233"/>
      <c r="HM752" s="1233"/>
      <c r="HN752" s="1233"/>
      <c r="HO752" s="1233"/>
    </row>
    <row r="753" spans="32:223" s="325" customFormat="1" x14ac:dyDescent="0.2">
      <c r="AF753" s="932"/>
      <c r="AG753" s="932"/>
      <c r="AH753" s="932"/>
      <c r="AI753" s="932"/>
      <c r="AJ753" s="932"/>
      <c r="AK753" s="932"/>
      <c r="AL753" s="932"/>
      <c r="AM753" s="932"/>
      <c r="AN753" s="932"/>
      <c r="AP753" s="932"/>
      <c r="AQ753" s="932"/>
      <c r="AR753" s="932"/>
      <c r="AS753" s="932"/>
      <c r="AT753" s="932"/>
      <c r="AU753" s="932"/>
      <c r="AV753" s="932"/>
      <c r="AW753" s="932"/>
      <c r="AX753" s="932"/>
      <c r="BA753" s="1253"/>
      <c r="BB753" s="1253"/>
      <c r="BC753" s="1253"/>
      <c r="BE753" s="1233"/>
      <c r="BF753" s="1233"/>
      <c r="BG753" s="1233"/>
      <c r="BH753" s="1233"/>
      <c r="BI753" s="1233"/>
      <c r="BJ753" s="1233"/>
      <c r="BK753" s="1233"/>
      <c r="BL753" s="1233"/>
      <c r="BM753" s="1233"/>
      <c r="BN753" s="1233"/>
      <c r="BO753" s="1233"/>
      <c r="BP753" s="1233"/>
      <c r="BQ753" s="1233"/>
      <c r="BR753" s="1233"/>
      <c r="BS753" s="1233"/>
      <c r="BT753" s="1233"/>
      <c r="BU753" s="1233"/>
      <c r="BV753" s="1233"/>
      <c r="BW753" s="1233"/>
      <c r="BX753" s="1233"/>
      <c r="BY753" s="1233"/>
      <c r="BZ753" s="1233"/>
      <c r="CA753" s="1233"/>
      <c r="CB753" s="1233"/>
      <c r="CC753" s="1233"/>
      <c r="CD753" s="1233"/>
      <c r="CE753" s="1233"/>
      <c r="CF753" s="1233"/>
      <c r="CG753" s="1233"/>
      <c r="CH753" s="1233"/>
      <c r="CI753" s="1233"/>
      <c r="CJ753" s="1233"/>
      <c r="CK753" s="1233"/>
      <c r="CL753" s="1233"/>
      <c r="CM753" s="1233"/>
      <c r="CN753" s="1233"/>
      <c r="CO753" s="1233"/>
      <c r="CP753" s="1233"/>
      <c r="CQ753" s="1233"/>
      <c r="CR753" s="1233"/>
      <c r="CS753" s="1233"/>
      <c r="CT753" s="1233"/>
      <c r="CU753" s="1233"/>
      <c r="CV753" s="1233"/>
      <c r="CW753" s="1233"/>
      <c r="CX753" s="1233"/>
      <c r="CY753" s="1233"/>
      <c r="CZ753" s="1233"/>
      <c r="DA753" s="1233"/>
      <c r="DB753" s="1233"/>
      <c r="DC753" s="1233"/>
      <c r="DD753" s="1233"/>
      <c r="DE753" s="1233"/>
      <c r="DF753" s="1233"/>
      <c r="DG753" s="1233"/>
      <c r="DH753" s="1233"/>
      <c r="DI753" s="1233"/>
      <c r="DJ753" s="1233"/>
      <c r="DK753" s="1233"/>
      <c r="DL753" s="1233"/>
      <c r="DM753" s="1233"/>
      <c r="DN753" s="1233"/>
      <c r="DO753" s="1233"/>
      <c r="DP753" s="1233"/>
      <c r="DQ753" s="1233"/>
      <c r="DR753" s="1233"/>
      <c r="DS753" s="1233"/>
      <c r="DT753" s="1233"/>
      <c r="DU753" s="1233"/>
      <c r="DV753" s="1233"/>
      <c r="DW753" s="1233"/>
      <c r="DX753" s="1233"/>
      <c r="DY753" s="1233"/>
      <c r="DZ753" s="1233"/>
      <c r="EA753" s="1233"/>
      <c r="EB753" s="1233"/>
      <c r="EC753" s="1233"/>
      <c r="ED753" s="1233"/>
      <c r="EE753" s="1233"/>
      <c r="EF753" s="1233"/>
      <c r="EG753" s="1233"/>
      <c r="EH753" s="1253"/>
      <c r="EI753" s="1253"/>
      <c r="EJ753" s="1253"/>
      <c r="EK753" s="1253"/>
      <c r="EM753" s="1233"/>
      <c r="EN753" s="1233"/>
      <c r="EO753" s="1233"/>
      <c r="EP753" s="1233"/>
      <c r="EQ753" s="1233"/>
      <c r="ER753" s="1233"/>
      <c r="ES753" s="1233"/>
      <c r="ET753" s="1233"/>
      <c r="EU753" s="1233"/>
      <c r="EV753" s="1233"/>
      <c r="EW753" s="1233"/>
      <c r="EX753" s="1233"/>
      <c r="EY753" s="1233"/>
      <c r="EZ753" s="1233"/>
      <c r="FA753" s="1233"/>
      <c r="FB753" s="1233"/>
      <c r="FC753" s="1233"/>
      <c r="FD753" s="1233"/>
      <c r="FE753" s="1233"/>
      <c r="FF753" s="1233"/>
      <c r="FG753" s="1233"/>
      <c r="FH753" s="1233"/>
      <c r="FI753" s="1233"/>
      <c r="FJ753" s="1233"/>
      <c r="FK753" s="1233"/>
      <c r="FL753" s="1233"/>
      <c r="FM753" s="1233"/>
      <c r="FN753" s="1233"/>
      <c r="FO753" s="1233"/>
      <c r="FP753" s="1233"/>
      <c r="FQ753" s="1233"/>
      <c r="FR753" s="1233"/>
      <c r="FS753" s="1233"/>
      <c r="FT753" s="1233"/>
      <c r="FU753" s="1233"/>
      <c r="FV753" s="1233"/>
      <c r="FW753" s="1233"/>
      <c r="FX753" s="1233"/>
      <c r="FY753" s="1233"/>
      <c r="FZ753" s="1233"/>
      <c r="GA753" s="1233"/>
      <c r="GB753" s="1233"/>
      <c r="GC753" s="1233"/>
      <c r="GD753" s="1233"/>
      <c r="GE753" s="1233"/>
      <c r="GF753" s="1233"/>
      <c r="GG753" s="1233"/>
      <c r="GH753" s="1233"/>
      <c r="GI753" s="1233"/>
      <c r="GJ753" s="1233"/>
      <c r="GK753" s="1233"/>
      <c r="GL753" s="1233"/>
      <c r="GM753" s="1233"/>
      <c r="GN753" s="1233"/>
      <c r="GO753" s="1233"/>
      <c r="GP753" s="1233"/>
      <c r="GQ753" s="1233"/>
      <c r="GR753" s="1233"/>
      <c r="GS753" s="1233"/>
      <c r="GT753" s="1233"/>
      <c r="GU753" s="1233"/>
      <c r="GV753" s="1233"/>
      <c r="GW753" s="1233"/>
      <c r="GX753" s="1233"/>
      <c r="GY753" s="1233"/>
      <c r="GZ753" s="1233"/>
      <c r="HA753" s="1233"/>
      <c r="HB753" s="1233"/>
      <c r="HC753" s="1233"/>
      <c r="HD753" s="1233"/>
      <c r="HE753" s="1233"/>
      <c r="HF753" s="1233"/>
      <c r="HG753" s="1233"/>
      <c r="HH753" s="1233"/>
      <c r="HI753" s="1233"/>
      <c r="HJ753" s="1233"/>
      <c r="HK753" s="1233"/>
      <c r="HL753" s="1233"/>
      <c r="HM753" s="1233"/>
      <c r="HN753" s="1233"/>
      <c r="HO753" s="1233"/>
    </row>
    <row r="754" spans="32:223" s="325" customFormat="1" x14ac:dyDescent="0.2">
      <c r="AF754" s="932"/>
      <c r="AG754" s="932"/>
      <c r="AH754" s="932"/>
      <c r="AI754" s="932"/>
      <c r="AJ754" s="932"/>
      <c r="AK754" s="932"/>
      <c r="AL754" s="932"/>
      <c r="AM754" s="932"/>
      <c r="AN754" s="932"/>
      <c r="AP754" s="932"/>
      <c r="AQ754" s="932"/>
      <c r="AR754" s="932"/>
      <c r="AS754" s="932"/>
      <c r="AT754" s="932"/>
      <c r="AU754" s="932"/>
      <c r="AV754" s="932"/>
      <c r="AW754" s="932"/>
      <c r="AX754" s="932"/>
      <c r="BA754" s="1253"/>
      <c r="BB754" s="1253"/>
      <c r="BC754" s="1253"/>
      <c r="BE754" s="1233"/>
      <c r="BF754" s="1233"/>
      <c r="BG754" s="1233"/>
      <c r="BH754" s="1233"/>
      <c r="BI754" s="1233"/>
      <c r="BJ754" s="1233"/>
      <c r="BK754" s="1233"/>
      <c r="BL754" s="1233"/>
      <c r="BM754" s="1233"/>
      <c r="BN754" s="1233"/>
      <c r="BO754" s="1233"/>
      <c r="BP754" s="1233"/>
      <c r="BQ754" s="1233"/>
      <c r="BR754" s="1233"/>
      <c r="BS754" s="1233"/>
      <c r="BT754" s="1233"/>
      <c r="BU754" s="1233"/>
      <c r="BV754" s="1233"/>
      <c r="BW754" s="1233"/>
      <c r="BX754" s="1233"/>
      <c r="BY754" s="1233"/>
      <c r="BZ754" s="1233"/>
      <c r="CA754" s="1233"/>
      <c r="CB754" s="1233"/>
      <c r="CC754" s="1233"/>
      <c r="CD754" s="1233"/>
      <c r="CE754" s="1233"/>
      <c r="CF754" s="1233"/>
      <c r="CG754" s="1233"/>
      <c r="CH754" s="1233"/>
      <c r="CI754" s="1233"/>
      <c r="CJ754" s="1233"/>
      <c r="CK754" s="1233"/>
      <c r="CL754" s="1233"/>
      <c r="CM754" s="1233"/>
      <c r="CN754" s="1233"/>
      <c r="CO754" s="1233"/>
      <c r="CP754" s="1233"/>
      <c r="CQ754" s="1233"/>
      <c r="CR754" s="1233"/>
      <c r="CS754" s="1233"/>
      <c r="CT754" s="1233"/>
      <c r="CU754" s="1233"/>
      <c r="CV754" s="1233"/>
      <c r="CW754" s="1233"/>
      <c r="CX754" s="1233"/>
      <c r="CY754" s="1233"/>
      <c r="CZ754" s="1233"/>
      <c r="DA754" s="1233"/>
      <c r="DB754" s="1233"/>
      <c r="DC754" s="1233"/>
      <c r="DD754" s="1233"/>
      <c r="DE754" s="1233"/>
      <c r="DF754" s="1233"/>
      <c r="DG754" s="1233"/>
      <c r="DH754" s="1233"/>
      <c r="DI754" s="1233"/>
      <c r="DJ754" s="1233"/>
      <c r="DK754" s="1233"/>
      <c r="DL754" s="1233"/>
      <c r="DM754" s="1233"/>
      <c r="DN754" s="1233"/>
      <c r="DO754" s="1233"/>
      <c r="DP754" s="1233"/>
      <c r="DQ754" s="1233"/>
      <c r="DR754" s="1233"/>
      <c r="DS754" s="1233"/>
      <c r="DT754" s="1233"/>
      <c r="DU754" s="1233"/>
      <c r="DV754" s="1233"/>
      <c r="DW754" s="1233"/>
      <c r="DX754" s="1233"/>
      <c r="DY754" s="1233"/>
      <c r="DZ754" s="1233"/>
      <c r="EA754" s="1233"/>
      <c r="EB754" s="1233"/>
      <c r="EC754" s="1233"/>
      <c r="ED754" s="1233"/>
      <c r="EE754" s="1233"/>
      <c r="EF754" s="1233"/>
      <c r="EG754" s="1233"/>
      <c r="EH754" s="1253"/>
      <c r="EI754" s="1253"/>
      <c r="EJ754" s="1253"/>
      <c r="EK754" s="1253"/>
      <c r="EM754" s="1233"/>
      <c r="EN754" s="1233"/>
      <c r="EO754" s="1233"/>
      <c r="EP754" s="1233"/>
      <c r="EQ754" s="1233"/>
      <c r="ER754" s="1233"/>
      <c r="ES754" s="1233"/>
      <c r="ET754" s="1233"/>
      <c r="EU754" s="1233"/>
      <c r="EV754" s="1233"/>
      <c r="EW754" s="1233"/>
      <c r="EX754" s="1233"/>
      <c r="EY754" s="1233"/>
      <c r="EZ754" s="1233"/>
      <c r="FA754" s="1233"/>
      <c r="FB754" s="1233"/>
      <c r="FC754" s="1233"/>
      <c r="FD754" s="1233"/>
      <c r="FE754" s="1233"/>
      <c r="FF754" s="1233"/>
      <c r="FG754" s="1233"/>
      <c r="FH754" s="1233"/>
      <c r="FI754" s="1233"/>
      <c r="FJ754" s="1233"/>
      <c r="FK754" s="1233"/>
      <c r="FL754" s="1233"/>
      <c r="FM754" s="1233"/>
      <c r="FN754" s="1233"/>
      <c r="FO754" s="1233"/>
      <c r="FP754" s="1233"/>
      <c r="FQ754" s="1233"/>
      <c r="FR754" s="1233"/>
      <c r="FS754" s="1233"/>
      <c r="FT754" s="1233"/>
      <c r="FU754" s="1233"/>
      <c r="FV754" s="1233"/>
      <c r="FW754" s="1233"/>
      <c r="FX754" s="1233"/>
      <c r="FY754" s="1233"/>
      <c r="FZ754" s="1233"/>
      <c r="GA754" s="1233"/>
      <c r="GB754" s="1233"/>
      <c r="GC754" s="1233"/>
      <c r="GD754" s="1233"/>
      <c r="GE754" s="1233"/>
      <c r="GF754" s="1233"/>
      <c r="GG754" s="1233"/>
      <c r="GH754" s="1233"/>
      <c r="GI754" s="1233"/>
      <c r="GJ754" s="1233"/>
      <c r="GK754" s="1233"/>
      <c r="GL754" s="1233"/>
      <c r="GM754" s="1233"/>
      <c r="GN754" s="1233"/>
      <c r="GO754" s="1233"/>
      <c r="GP754" s="1233"/>
      <c r="GQ754" s="1233"/>
      <c r="GR754" s="1233"/>
      <c r="GS754" s="1233"/>
      <c r="GT754" s="1233"/>
      <c r="GU754" s="1233"/>
      <c r="GV754" s="1233"/>
      <c r="GW754" s="1233"/>
      <c r="GX754" s="1233"/>
      <c r="GY754" s="1233"/>
      <c r="GZ754" s="1233"/>
      <c r="HA754" s="1233"/>
      <c r="HB754" s="1233"/>
      <c r="HC754" s="1233"/>
      <c r="HD754" s="1233"/>
      <c r="HE754" s="1233"/>
      <c r="HF754" s="1233"/>
      <c r="HG754" s="1233"/>
      <c r="HH754" s="1233"/>
      <c r="HI754" s="1233"/>
      <c r="HJ754" s="1233"/>
      <c r="HK754" s="1233"/>
      <c r="HL754" s="1233"/>
      <c r="HM754" s="1233"/>
      <c r="HN754" s="1233"/>
      <c r="HO754" s="1233"/>
    </row>
    <row r="755" spans="32:223" s="325" customFormat="1" x14ac:dyDescent="0.2">
      <c r="AF755" s="932"/>
      <c r="AG755" s="932"/>
      <c r="AH755" s="932"/>
      <c r="AI755" s="932"/>
      <c r="AJ755" s="932"/>
      <c r="AK755" s="932"/>
      <c r="AL755" s="932"/>
      <c r="AM755" s="932"/>
      <c r="AN755" s="932"/>
      <c r="AP755" s="932"/>
      <c r="AQ755" s="932"/>
      <c r="AR755" s="932"/>
      <c r="AS755" s="932"/>
      <c r="AT755" s="932"/>
      <c r="AU755" s="932"/>
      <c r="AV755" s="932"/>
      <c r="AW755" s="932"/>
      <c r="AX755" s="932"/>
      <c r="BA755" s="1253"/>
      <c r="BB755" s="1253"/>
      <c r="BC755" s="1253"/>
      <c r="BE755" s="1233"/>
      <c r="BF755" s="1233"/>
      <c r="BG755" s="1233"/>
      <c r="BH755" s="1233"/>
      <c r="BI755" s="1233"/>
      <c r="BJ755" s="1233"/>
      <c r="BK755" s="1233"/>
      <c r="BL755" s="1233"/>
      <c r="BM755" s="1233"/>
      <c r="BN755" s="1233"/>
      <c r="BO755" s="1233"/>
      <c r="BP755" s="1233"/>
      <c r="BQ755" s="1233"/>
      <c r="BR755" s="1233"/>
      <c r="BS755" s="1233"/>
      <c r="BT755" s="1233"/>
      <c r="BU755" s="1233"/>
      <c r="BV755" s="1233"/>
      <c r="BW755" s="1233"/>
      <c r="BX755" s="1233"/>
      <c r="BY755" s="1233"/>
      <c r="BZ755" s="1233"/>
      <c r="CA755" s="1233"/>
      <c r="CB755" s="1233"/>
      <c r="CC755" s="1233"/>
      <c r="CD755" s="1233"/>
      <c r="CE755" s="1233"/>
      <c r="CF755" s="1233"/>
      <c r="CG755" s="1233"/>
      <c r="CH755" s="1233"/>
      <c r="CI755" s="1233"/>
      <c r="CJ755" s="1233"/>
      <c r="CK755" s="1233"/>
      <c r="CL755" s="1233"/>
      <c r="CM755" s="1233"/>
      <c r="CN755" s="1233"/>
      <c r="CO755" s="1233"/>
      <c r="CP755" s="1233"/>
      <c r="CQ755" s="1233"/>
      <c r="CR755" s="1233"/>
      <c r="CS755" s="1233"/>
      <c r="CT755" s="1233"/>
      <c r="CU755" s="1233"/>
      <c r="CV755" s="1233"/>
      <c r="CW755" s="1233"/>
      <c r="CX755" s="1233"/>
      <c r="CY755" s="1233"/>
      <c r="CZ755" s="1233"/>
      <c r="DA755" s="1233"/>
      <c r="DB755" s="1233"/>
      <c r="DC755" s="1233"/>
      <c r="DD755" s="1233"/>
      <c r="DE755" s="1233"/>
      <c r="DF755" s="1233"/>
      <c r="DG755" s="1233"/>
      <c r="DH755" s="1233"/>
      <c r="DI755" s="1233"/>
      <c r="DJ755" s="1233"/>
      <c r="DK755" s="1233"/>
      <c r="DL755" s="1233"/>
      <c r="DM755" s="1233"/>
      <c r="DN755" s="1233"/>
      <c r="DO755" s="1233"/>
      <c r="DP755" s="1233"/>
      <c r="DQ755" s="1233"/>
      <c r="DR755" s="1233"/>
      <c r="DS755" s="1233"/>
      <c r="DT755" s="1233"/>
      <c r="DU755" s="1233"/>
      <c r="DV755" s="1233"/>
      <c r="DW755" s="1233"/>
      <c r="DX755" s="1233"/>
      <c r="DY755" s="1233"/>
      <c r="DZ755" s="1233"/>
      <c r="EA755" s="1233"/>
      <c r="EB755" s="1233"/>
      <c r="EC755" s="1233"/>
      <c r="ED755" s="1233"/>
      <c r="EE755" s="1233"/>
      <c r="EF755" s="1233"/>
      <c r="EG755" s="1233"/>
      <c r="EH755" s="1253"/>
      <c r="EI755" s="1253"/>
      <c r="EJ755" s="1253"/>
      <c r="EK755" s="1253"/>
      <c r="EM755" s="1233"/>
      <c r="EN755" s="1233"/>
      <c r="EO755" s="1233"/>
      <c r="EP755" s="1233"/>
      <c r="EQ755" s="1233"/>
      <c r="ER755" s="1233"/>
      <c r="ES755" s="1233"/>
      <c r="ET755" s="1233"/>
      <c r="EU755" s="1233"/>
      <c r="EV755" s="1233"/>
      <c r="EW755" s="1233"/>
      <c r="EX755" s="1233"/>
      <c r="EY755" s="1233"/>
      <c r="EZ755" s="1233"/>
      <c r="FA755" s="1233"/>
      <c r="FB755" s="1233"/>
      <c r="FC755" s="1233"/>
      <c r="FD755" s="1233"/>
      <c r="FE755" s="1233"/>
      <c r="FF755" s="1233"/>
      <c r="FG755" s="1233"/>
      <c r="FH755" s="1233"/>
      <c r="FI755" s="1233"/>
      <c r="FJ755" s="1233"/>
      <c r="FK755" s="1233"/>
      <c r="FL755" s="1233"/>
      <c r="FM755" s="1233"/>
      <c r="FN755" s="1233"/>
      <c r="FO755" s="1233"/>
      <c r="FP755" s="1233"/>
      <c r="FQ755" s="1233"/>
      <c r="FR755" s="1233"/>
      <c r="FS755" s="1233"/>
      <c r="FT755" s="1233"/>
      <c r="FU755" s="1233"/>
      <c r="FV755" s="1233"/>
      <c r="FW755" s="1233"/>
      <c r="FX755" s="1233"/>
      <c r="FY755" s="1233"/>
      <c r="FZ755" s="1233"/>
      <c r="GA755" s="1233"/>
      <c r="GB755" s="1233"/>
      <c r="GC755" s="1233"/>
      <c r="GD755" s="1233"/>
      <c r="GE755" s="1233"/>
      <c r="GF755" s="1233"/>
      <c r="GG755" s="1233"/>
      <c r="GH755" s="1233"/>
      <c r="GI755" s="1233"/>
      <c r="GJ755" s="1233"/>
      <c r="GK755" s="1233"/>
      <c r="GL755" s="1233"/>
      <c r="GM755" s="1233"/>
      <c r="GN755" s="1233"/>
      <c r="GO755" s="1233"/>
      <c r="GP755" s="1233"/>
      <c r="GQ755" s="1233"/>
      <c r="GR755" s="1233"/>
      <c r="GS755" s="1233"/>
      <c r="GT755" s="1233"/>
      <c r="GU755" s="1233"/>
      <c r="GV755" s="1233"/>
      <c r="GW755" s="1233"/>
      <c r="GX755" s="1233"/>
      <c r="GY755" s="1233"/>
      <c r="GZ755" s="1233"/>
      <c r="HA755" s="1233"/>
      <c r="HB755" s="1233"/>
      <c r="HC755" s="1233"/>
      <c r="HD755" s="1233"/>
      <c r="HE755" s="1233"/>
      <c r="HF755" s="1233"/>
      <c r="HG755" s="1233"/>
      <c r="HH755" s="1233"/>
      <c r="HI755" s="1233"/>
      <c r="HJ755" s="1233"/>
      <c r="HK755" s="1233"/>
      <c r="HL755" s="1233"/>
      <c r="HM755" s="1233"/>
      <c r="HN755" s="1233"/>
      <c r="HO755" s="1233"/>
    </row>
    <row r="756" spans="32:223" s="325" customFormat="1" x14ac:dyDescent="0.2">
      <c r="AF756" s="932"/>
      <c r="AG756" s="932"/>
      <c r="AH756" s="932"/>
      <c r="AI756" s="932"/>
      <c r="AJ756" s="932"/>
      <c r="AK756" s="932"/>
      <c r="AL756" s="932"/>
      <c r="AM756" s="932"/>
      <c r="AN756" s="932"/>
      <c r="AP756" s="932"/>
      <c r="AQ756" s="932"/>
      <c r="AR756" s="932"/>
      <c r="AS756" s="932"/>
      <c r="AT756" s="932"/>
      <c r="AU756" s="932"/>
      <c r="AV756" s="932"/>
      <c r="AW756" s="932"/>
      <c r="AX756" s="932"/>
      <c r="BA756" s="1253"/>
      <c r="BB756" s="1253"/>
      <c r="BC756" s="1253"/>
      <c r="BE756" s="1233"/>
      <c r="BF756" s="1233"/>
      <c r="BG756" s="1233"/>
      <c r="BH756" s="1233"/>
      <c r="BI756" s="1233"/>
      <c r="BJ756" s="1233"/>
      <c r="BK756" s="1233"/>
      <c r="BL756" s="1233"/>
      <c r="BM756" s="1233"/>
      <c r="BN756" s="1233"/>
      <c r="BO756" s="1233"/>
      <c r="BP756" s="1233"/>
      <c r="BQ756" s="1233"/>
      <c r="BR756" s="1233"/>
      <c r="BS756" s="1233"/>
      <c r="BT756" s="1233"/>
      <c r="BU756" s="1233"/>
      <c r="BV756" s="1233"/>
      <c r="BW756" s="1233"/>
      <c r="BX756" s="1233"/>
      <c r="BY756" s="1233"/>
      <c r="BZ756" s="1233"/>
      <c r="CA756" s="1233"/>
      <c r="CB756" s="1233"/>
      <c r="CC756" s="1233"/>
      <c r="CD756" s="1233"/>
      <c r="CE756" s="1233"/>
      <c r="CF756" s="1233"/>
      <c r="CG756" s="1233"/>
      <c r="CH756" s="1233"/>
      <c r="CI756" s="1233"/>
      <c r="CJ756" s="1233"/>
      <c r="CK756" s="1233"/>
      <c r="CL756" s="1233"/>
      <c r="CM756" s="1233"/>
      <c r="CN756" s="1233"/>
      <c r="CO756" s="1233"/>
      <c r="CP756" s="1233"/>
      <c r="CQ756" s="1233"/>
      <c r="CR756" s="1233"/>
      <c r="CS756" s="1233"/>
      <c r="CT756" s="1233"/>
      <c r="CU756" s="1233"/>
      <c r="CV756" s="1233"/>
      <c r="CW756" s="1233"/>
      <c r="CX756" s="1233"/>
      <c r="CY756" s="1233"/>
      <c r="CZ756" s="1233"/>
      <c r="DA756" s="1233"/>
      <c r="DB756" s="1233"/>
      <c r="DC756" s="1233"/>
      <c r="DD756" s="1233"/>
      <c r="DE756" s="1233"/>
      <c r="DF756" s="1233"/>
      <c r="DG756" s="1233"/>
      <c r="DH756" s="1233"/>
      <c r="DI756" s="1233"/>
      <c r="DJ756" s="1233"/>
      <c r="DK756" s="1233"/>
      <c r="DL756" s="1233"/>
      <c r="DM756" s="1233"/>
      <c r="DN756" s="1233"/>
      <c r="DO756" s="1233"/>
      <c r="DP756" s="1233"/>
      <c r="DQ756" s="1233"/>
      <c r="DR756" s="1233"/>
      <c r="DS756" s="1233"/>
      <c r="DT756" s="1233"/>
      <c r="DU756" s="1233"/>
      <c r="DV756" s="1233"/>
      <c r="DW756" s="1233"/>
      <c r="DX756" s="1233"/>
      <c r="DY756" s="1233"/>
      <c r="DZ756" s="1233"/>
      <c r="EA756" s="1233"/>
      <c r="EB756" s="1233"/>
      <c r="EC756" s="1233"/>
      <c r="ED756" s="1233"/>
      <c r="EE756" s="1233"/>
      <c r="EF756" s="1233"/>
      <c r="EG756" s="1233"/>
      <c r="EH756" s="1253"/>
      <c r="EI756" s="1253"/>
      <c r="EJ756" s="1253"/>
      <c r="EK756" s="1253"/>
      <c r="EM756" s="1233"/>
      <c r="EN756" s="1233"/>
      <c r="EO756" s="1233"/>
      <c r="EP756" s="1233"/>
      <c r="EQ756" s="1233"/>
      <c r="ER756" s="1233"/>
      <c r="ES756" s="1233"/>
      <c r="ET756" s="1233"/>
      <c r="EU756" s="1233"/>
      <c r="EV756" s="1233"/>
      <c r="EW756" s="1233"/>
      <c r="EX756" s="1233"/>
      <c r="EY756" s="1233"/>
      <c r="EZ756" s="1233"/>
      <c r="FA756" s="1233"/>
      <c r="FB756" s="1233"/>
      <c r="FC756" s="1233"/>
      <c r="FD756" s="1233"/>
      <c r="FE756" s="1233"/>
      <c r="FF756" s="1233"/>
      <c r="FG756" s="1233"/>
      <c r="FH756" s="1233"/>
      <c r="FI756" s="1233"/>
      <c r="FJ756" s="1233"/>
      <c r="FK756" s="1233"/>
      <c r="FL756" s="1233"/>
      <c r="FM756" s="1233"/>
      <c r="FN756" s="1233"/>
      <c r="FO756" s="1233"/>
      <c r="FP756" s="1233"/>
      <c r="FQ756" s="1233"/>
      <c r="FR756" s="1233"/>
      <c r="FS756" s="1233"/>
      <c r="FT756" s="1233"/>
      <c r="FU756" s="1233"/>
      <c r="FV756" s="1233"/>
      <c r="FW756" s="1233"/>
      <c r="FX756" s="1233"/>
      <c r="FY756" s="1233"/>
      <c r="FZ756" s="1233"/>
      <c r="GA756" s="1233"/>
      <c r="GB756" s="1233"/>
      <c r="GC756" s="1233"/>
      <c r="GD756" s="1233"/>
      <c r="GE756" s="1233"/>
      <c r="GF756" s="1233"/>
      <c r="GG756" s="1233"/>
      <c r="GH756" s="1233"/>
      <c r="GI756" s="1233"/>
      <c r="GJ756" s="1233"/>
      <c r="GK756" s="1233"/>
      <c r="GL756" s="1233"/>
      <c r="GM756" s="1233"/>
      <c r="GN756" s="1233"/>
      <c r="GO756" s="1233"/>
      <c r="GP756" s="1233"/>
      <c r="GQ756" s="1233"/>
      <c r="GR756" s="1233"/>
      <c r="GS756" s="1233"/>
      <c r="GT756" s="1233"/>
      <c r="GU756" s="1233"/>
      <c r="GV756" s="1233"/>
      <c r="GW756" s="1233"/>
      <c r="GX756" s="1233"/>
      <c r="GY756" s="1233"/>
      <c r="GZ756" s="1233"/>
      <c r="HA756" s="1233"/>
      <c r="HB756" s="1233"/>
      <c r="HC756" s="1233"/>
      <c r="HD756" s="1233"/>
      <c r="HE756" s="1233"/>
      <c r="HF756" s="1233"/>
      <c r="HG756" s="1233"/>
      <c r="HH756" s="1233"/>
      <c r="HI756" s="1233"/>
      <c r="HJ756" s="1233"/>
      <c r="HK756" s="1233"/>
      <c r="HL756" s="1233"/>
      <c r="HM756" s="1233"/>
      <c r="HN756" s="1233"/>
      <c r="HO756" s="1233"/>
    </row>
    <row r="757" spans="32:223" s="325" customFormat="1" x14ac:dyDescent="0.2">
      <c r="AF757" s="932"/>
      <c r="AG757" s="932"/>
      <c r="AH757" s="932"/>
      <c r="AI757" s="932"/>
      <c r="AJ757" s="932"/>
      <c r="AK757" s="932"/>
      <c r="AL757" s="932"/>
      <c r="AM757" s="932"/>
      <c r="AN757" s="932"/>
      <c r="AP757" s="932"/>
      <c r="AQ757" s="932"/>
      <c r="AR757" s="932"/>
      <c r="AS757" s="932"/>
      <c r="AT757" s="932"/>
      <c r="AU757" s="932"/>
      <c r="AV757" s="932"/>
      <c r="AW757" s="932"/>
      <c r="AX757" s="932"/>
      <c r="BA757" s="1253"/>
      <c r="BB757" s="1253"/>
      <c r="BC757" s="1253"/>
      <c r="BE757" s="1233"/>
      <c r="BF757" s="1233"/>
      <c r="BG757" s="1233"/>
      <c r="BH757" s="1233"/>
      <c r="BI757" s="1233"/>
      <c r="BJ757" s="1233"/>
      <c r="BK757" s="1233"/>
      <c r="BL757" s="1233"/>
      <c r="BM757" s="1233"/>
      <c r="BN757" s="1233"/>
      <c r="BO757" s="1233"/>
      <c r="BP757" s="1233"/>
      <c r="BQ757" s="1233"/>
      <c r="BR757" s="1233"/>
      <c r="BS757" s="1233"/>
      <c r="BT757" s="1233"/>
      <c r="BU757" s="1233"/>
      <c r="BV757" s="1233"/>
      <c r="BW757" s="1233"/>
      <c r="BX757" s="1233"/>
      <c r="BY757" s="1233"/>
      <c r="BZ757" s="1233"/>
      <c r="CA757" s="1233"/>
      <c r="CB757" s="1233"/>
      <c r="CC757" s="1233"/>
      <c r="CD757" s="1233"/>
      <c r="CE757" s="1233"/>
      <c r="CF757" s="1233"/>
      <c r="CG757" s="1233"/>
      <c r="CH757" s="1233"/>
      <c r="CI757" s="1233"/>
      <c r="CJ757" s="1233"/>
      <c r="CK757" s="1233"/>
      <c r="CL757" s="1233"/>
      <c r="CM757" s="1233"/>
      <c r="CN757" s="1233"/>
      <c r="CO757" s="1233"/>
      <c r="CP757" s="1233"/>
      <c r="CQ757" s="1233"/>
      <c r="CR757" s="1233"/>
      <c r="CS757" s="1233"/>
      <c r="CT757" s="1233"/>
      <c r="CU757" s="1233"/>
      <c r="CV757" s="1233"/>
      <c r="CW757" s="1233"/>
      <c r="CX757" s="1233"/>
      <c r="CY757" s="1233"/>
      <c r="CZ757" s="1233"/>
      <c r="DA757" s="1233"/>
      <c r="DB757" s="1233"/>
      <c r="DC757" s="1233"/>
      <c r="DD757" s="1233"/>
      <c r="DE757" s="1233"/>
      <c r="DF757" s="1233"/>
      <c r="DG757" s="1233"/>
      <c r="DH757" s="1233"/>
      <c r="DI757" s="1233"/>
      <c r="DJ757" s="1233"/>
      <c r="DK757" s="1233"/>
      <c r="DL757" s="1233"/>
      <c r="DM757" s="1233"/>
      <c r="DN757" s="1233"/>
      <c r="DO757" s="1233"/>
      <c r="DP757" s="1233"/>
      <c r="DQ757" s="1233"/>
      <c r="DR757" s="1233"/>
      <c r="DS757" s="1233"/>
      <c r="DT757" s="1233"/>
      <c r="DU757" s="1233"/>
      <c r="DV757" s="1233"/>
      <c r="DW757" s="1233"/>
      <c r="DX757" s="1233"/>
      <c r="DY757" s="1233"/>
      <c r="DZ757" s="1233"/>
      <c r="EA757" s="1233"/>
      <c r="EB757" s="1233"/>
      <c r="EC757" s="1233"/>
      <c r="ED757" s="1233"/>
      <c r="EE757" s="1233"/>
      <c r="EF757" s="1233"/>
      <c r="EG757" s="1233"/>
      <c r="EH757" s="1253"/>
      <c r="EI757" s="1253"/>
      <c r="EJ757" s="1253"/>
      <c r="EK757" s="1253"/>
      <c r="EM757" s="1233"/>
      <c r="EN757" s="1233"/>
      <c r="EO757" s="1233"/>
      <c r="EP757" s="1233"/>
      <c r="EQ757" s="1233"/>
      <c r="ER757" s="1233"/>
      <c r="ES757" s="1233"/>
      <c r="ET757" s="1233"/>
      <c r="EU757" s="1233"/>
      <c r="EV757" s="1233"/>
      <c r="EW757" s="1233"/>
      <c r="EX757" s="1233"/>
      <c r="EY757" s="1233"/>
      <c r="EZ757" s="1233"/>
      <c r="FA757" s="1233"/>
      <c r="FB757" s="1233"/>
      <c r="FC757" s="1233"/>
      <c r="FD757" s="1233"/>
      <c r="FE757" s="1233"/>
      <c r="FF757" s="1233"/>
      <c r="FG757" s="1233"/>
      <c r="FH757" s="1233"/>
      <c r="FI757" s="1233"/>
      <c r="FJ757" s="1233"/>
      <c r="FK757" s="1233"/>
      <c r="FL757" s="1233"/>
      <c r="FM757" s="1233"/>
      <c r="FN757" s="1233"/>
      <c r="FO757" s="1233"/>
      <c r="FP757" s="1233"/>
      <c r="FQ757" s="1233"/>
      <c r="FR757" s="1233"/>
      <c r="FS757" s="1233"/>
      <c r="FT757" s="1233"/>
      <c r="FU757" s="1233"/>
      <c r="FV757" s="1233"/>
      <c r="FW757" s="1233"/>
      <c r="FX757" s="1233"/>
      <c r="FY757" s="1233"/>
      <c r="FZ757" s="1233"/>
      <c r="GA757" s="1233"/>
      <c r="GB757" s="1233"/>
      <c r="GC757" s="1233"/>
      <c r="GD757" s="1233"/>
      <c r="GE757" s="1233"/>
      <c r="GF757" s="1233"/>
      <c r="GG757" s="1233"/>
      <c r="GH757" s="1233"/>
      <c r="GI757" s="1233"/>
      <c r="GJ757" s="1233"/>
      <c r="GK757" s="1233"/>
      <c r="GL757" s="1233"/>
      <c r="GM757" s="1233"/>
      <c r="GN757" s="1233"/>
      <c r="GO757" s="1233"/>
      <c r="GP757" s="1233"/>
      <c r="GQ757" s="1233"/>
      <c r="GR757" s="1233"/>
      <c r="GS757" s="1233"/>
      <c r="GT757" s="1233"/>
      <c r="GU757" s="1233"/>
      <c r="GV757" s="1233"/>
      <c r="GW757" s="1233"/>
      <c r="GX757" s="1233"/>
      <c r="GY757" s="1233"/>
      <c r="GZ757" s="1233"/>
      <c r="HA757" s="1233"/>
      <c r="HB757" s="1233"/>
      <c r="HC757" s="1233"/>
      <c r="HD757" s="1233"/>
      <c r="HE757" s="1233"/>
      <c r="HF757" s="1233"/>
      <c r="HG757" s="1233"/>
      <c r="HH757" s="1233"/>
      <c r="HI757" s="1233"/>
      <c r="HJ757" s="1233"/>
      <c r="HK757" s="1233"/>
      <c r="HL757" s="1233"/>
      <c r="HM757" s="1233"/>
      <c r="HN757" s="1233"/>
      <c r="HO757" s="1233"/>
    </row>
    <row r="758" spans="32:223" s="325" customFormat="1" x14ac:dyDescent="0.2">
      <c r="AF758" s="932"/>
      <c r="AG758" s="932"/>
      <c r="AH758" s="932"/>
      <c r="AI758" s="932"/>
      <c r="AJ758" s="932"/>
      <c r="AK758" s="932"/>
      <c r="AL758" s="932"/>
      <c r="AM758" s="932"/>
      <c r="AN758" s="932"/>
      <c r="AP758" s="932"/>
      <c r="AQ758" s="932"/>
      <c r="AR758" s="932"/>
      <c r="AS758" s="932"/>
      <c r="AT758" s="932"/>
      <c r="AU758" s="932"/>
      <c r="AV758" s="932"/>
      <c r="AW758" s="932"/>
      <c r="AX758" s="932"/>
      <c r="BA758" s="1253"/>
      <c r="BB758" s="1253"/>
      <c r="BC758" s="1253"/>
      <c r="BE758" s="1233"/>
      <c r="BF758" s="1233"/>
      <c r="BG758" s="1233"/>
      <c r="BH758" s="1233"/>
      <c r="BI758" s="1233"/>
      <c r="BJ758" s="1233"/>
      <c r="BK758" s="1233"/>
      <c r="BL758" s="1233"/>
      <c r="BM758" s="1233"/>
      <c r="BN758" s="1233"/>
      <c r="BO758" s="1233"/>
      <c r="BP758" s="1233"/>
      <c r="BQ758" s="1233"/>
      <c r="BR758" s="1233"/>
      <c r="BS758" s="1233"/>
      <c r="BT758" s="1233"/>
      <c r="BU758" s="1233"/>
      <c r="BV758" s="1233"/>
      <c r="BW758" s="1233"/>
      <c r="BX758" s="1233"/>
      <c r="BY758" s="1233"/>
      <c r="BZ758" s="1233"/>
      <c r="CA758" s="1233"/>
      <c r="CB758" s="1233"/>
      <c r="CC758" s="1233"/>
      <c r="CD758" s="1233"/>
      <c r="CE758" s="1233"/>
      <c r="CF758" s="1233"/>
      <c r="CG758" s="1233"/>
      <c r="CH758" s="1233"/>
      <c r="CI758" s="1233"/>
      <c r="CJ758" s="1233"/>
      <c r="CK758" s="1233"/>
      <c r="CL758" s="1233"/>
      <c r="CM758" s="1233"/>
      <c r="CN758" s="1233"/>
      <c r="CO758" s="1233"/>
      <c r="CP758" s="1233"/>
      <c r="CQ758" s="1233"/>
      <c r="CR758" s="1233"/>
      <c r="CS758" s="1233"/>
      <c r="CT758" s="1233"/>
      <c r="CU758" s="1233"/>
      <c r="CV758" s="1233"/>
      <c r="CW758" s="1233"/>
      <c r="CX758" s="1233"/>
      <c r="CY758" s="1233"/>
      <c r="CZ758" s="1233"/>
      <c r="DA758" s="1233"/>
      <c r="DB758" s="1233"/>
      <c r="DC758" s="1233"/>
      <c r="DD758" s="1233"/>
      <c r="DE758" s="1233"/>
      <c r="DF758" s="1233"/>
      <c r="DG758" s="1233"/>
      <c r="DH758" s="1233"/>
      <c r="DI758" s="1233"/>
      <c r="DJ758" s="1233"/>
      <c r="DK758" s="1233"/>
      <c r="DL758" s="1233"/>
      <c r="DM758" s="1233"/>
      <c r="DN758" s="1233"/>
      <c r="DO758" s="1233"/>
      <c r="DP758" s="1233"/>
      <c r="DQ758" s="1233"/>
      <c r="DR758" s="1233"/>
      <c r="DS758" s="1233"/>
      <c r="DT758" s="1233"/>
      <c r="DU758" s="1233"/>
      <c r="DV758" s="1233"/>
      <c r="DW758" s="1233"/>
      <c r="DX758" s="1233"/>
      <c r="DY758" s="1233"/>
      <c r="DZ758" s="1233"/>
      <c r="EA758" s="1233"/>
      <c r="EB758" s="1233"/>
      <c r="EC758" s="1233"/>
      <c r="ED758" s="1233"/>
      <c r="EE758" s="1233"/>
      <c r="EF758" s="1233"/>
      <c r="EG758" s="1233"/>
      <c r="EH758" s="1253"/>
      <c r="EI758" s="1253"/>
      <c r="EJ758" s="1253"/>
      <c r="EK758" s="1253"/>
      <c r="EM758" s="1233"/>
      <c r="EN758" s="1233"/>
      <c r="EO758" s="1233"/>
      <c r="EP758" s="1233"/>
      <c r="EQ758" s="1233"/>
      <c r="ER758" s="1233"/>
      <c r="ES758" s="1233"/>
      <c r="ET758" s="1233"/>
      <c r="EU758" s="1233"/>
      <c r="EV758" s="1233"/>
      <c r="EW758" s="1233"/>
      <c r="EX758" s="1233"/>
      <c r="EY758" s="1233"/>
      <c r="EZ758" s="1233"/>
      <c r="FA758" s="1233"/>
      <c r="FB758" s="1233"/>
      <c r="FC758" s="1233"/>
      <c r="FD758" s="1233"/>
      <c r="FE758" s="1233"/>
      <c r="FF758" s="1233"/>
      <c r="FG758" s="1233"/>
      <c r="FH758" s="1233"/>
      <c r="FI758" s="1233"/>
      <c r="FJ758" s="1233"/>
      <c r="FK758" s="1233"/>
      <c r="FL758" s="1233"/>
      <c r="FM758" s="1233"/>
      <c r="FN758" s="1233"/>
      <c r="FO758" s="1233"/>
      <c r="FP758" s="1233"/>
      <c r="FQ758" s="1233"/>
      <c r="FR758" s="1233"/>
      <c r="FS758" s="1233"/>
      <c r="FT758" s="1233"/>
      <c r="FU758" s="1233"/>
      <c r="FV758" s="1233"/>
      <c r="FW758" s="1233"/>
      <c r="FX758" s="1233"/>
      <c r="FY758" s="1233"/>
      <c r="FZ758" s="1233"/>
      <c r="GA758" s="1233"/>
      <c r="GB758" s="1233"/>
      <c r="GC758" s="1233"/>
      <c r="GD758" s="1233"/>
      <c r="GE758" s="1233"/>
      <c r="GF758" s="1233"/>
      <c r="GG758" s="1233"/>
      <c r="GH758" s="1233"/>
      <c r="GI758" s="1233"/>
      <c r="GJ758" s="1233"/>
      <c r="GK758" s="1233"/>
      <c r="GL758" s="1233"/>
      <c r="GM758" s="1233"/>
      <c r="GN758" s="1233"/>
      <c r="GO758" s="1233"/>
      <c r="GP758" s="1233"/>
      <c r="GQ758" s="1233"/>
      <c r="GR758" s="1233"/>
      <c r="GS758" s="1233"/>
      <c r="GT758" s="1233"/>
      <c r="GU758" s="1233"/>
      <c r="GV758" s="1233"/>
      <c r="GW758" s="1233"/>
      <c r="GX758" s="1233"/>
      <c r="GY758" s="1233"/>
      <c r="GZ758" s="1233"/>
      <c r="HA758" s="1233"/>
      <c r="HB758" s="1233"/>
      <c r="HC758" s="1233"/>
      <c r="HD758" s="1233"/>
      <c r="HE758" s="1233"/>
      <c r="HF758" s="1233"/>
      <c r="HG758" s="1233"/>
      <c r="HH758" s="1233"/>
      <c r="HI758" s="1233"/>
      <c r="HJ758" s="1233"/>
      <c r="HK758" s="1233"/>
      <c r="HL758" s="1233"/>
      <c r="HM758" s="1233"/>
      <c r="HN758" s="1233"/>
      <c r="HO758" s="1233"/>
    </row>
    <row r="759" spans="32:223" s="325" customFormat="1" x14ac:dyDescent="0.2">
      <c r="AF759" s="932"/>
      <c r="AG759" s="932"/>
      <c r="AH759" s="932"/>
      <c r="AI759" s="932"/>
      <c r="AJ759" s="932"/>
      <c r="AK759" s="932"/>
      <c r="AL759" s="932"/>
      <c r="AM759" s="932"/>
      <c r="AN759" s="932"/>
      <c r="AP759" s="932"/>
      <c r="AQ759" s="932"/>
      <c r="AR759" s="932"/>
      <c r="AS759" s="932"/>
      <c r="AT759" s="932"/>
      <c r="AU759" s="932"/>
      <c r="AV759" s="932"/>
      <c r="AW759" s="932"/>
      <c r="AX759" s="932"/>
      <c r="BA759" s="1253"/>
      <c r="BB759" s="1253"/>
      <c r="BC759" s="1253"/>
      <c r="BE759" s="1233"/>
      <c r="BF759" s="1233"/>
      <c r="BG759" s="1233"/>
      <c r="BH759" s="1233"/>
      <c r="BI759" s="1233"/>
      <c r="BJ759" s="1233"/>
      <c r="BK759" s="1233"/>
      <c r="BL759" s="1233"/>
      <c r="BM759" s="1233"/>
      <c r="BN759" s="1233"/>
      <c r="BO759" s="1233"/>
      <c r="BP759" s="1233"/>
      <c r="BQ759" s="1233"/>
      <c r="BR759" s="1233"/>
      <c r="BS759" s="1233"/>
      <c r="BT759" s="1233"/>
      <c r="BU759" s="1233"/>
      <c r="BV759" s="1233"/>
      <c r="BW759" s="1233"/>
      <c r="BX759" s="1233"/>
      <c r="BY759" s="1233"/>
      <c r="BZ759" s="1233"/>
      <c r="CA759" s="1233"/>
      <c r="CB759" s="1233"/>
      <c r="CC759" s="1233"/>
      <c r="CD759" s="1233"/>
      <c r="CE759" s="1233"/>
      <c r="CF759" s="1233"/>
      <c r="CG759" s="1233"/>
      <c r="CH759" s="1233"/>
      <c r="CI759" s="1233"/>
      <c r="CJ759" s="1233"/>
      <c r="CK759" s="1233"/>
      <c r="CL759" s="1233"/>
      <c r="CM759" s="1233"/>
      <c r="CN759" s="1233"/>
      <c r="CO759" s="1233"/>
      <c r="CP759" s="1233"/>
      <c r="CQ759" s="1233"/>
      <c r="CR759" s="1233"/>
      <c r="CS759" s="1233"/>
      <c r="CT759" s="1233"/>
      <c r="CU759" s="1233"/>
      <c r="CV759" s="1233"/>
      <c r="CW759" s="1233"/>
      <c r="CX759" s="1233"/>
      <c r="CY759" s="1233"/>
      <c r="CZ759" s="1233"/>
      <c r="DA759" s="1233"/>
      <c r="DB759" s="1233"/>
      <c r="DC759" s="1233"/>
      <c r="DD759" s="1233"/>
      <c r="DE759" s="1233"/>
      <c r="DF759" s="1233"/>
      <c r="DG759" s="1233"/>
      <c r="DH759" s="1233"/>
      <c r="DI759" s="1233"/>
      <c r="DJ759" s="1233"/>
      <c r="DK759" s="1233"/>
      <c r="DL759" s="1233"/>
      <c r="DM759" s="1233"/>
      <c r="DN759" s="1233"/>
      <c r="DO759" s="1233"/>
      <c r="DP759" s="1233"/>
      <c r="DQ759" s="1233"/>
      <c r="DR759" s="1233"/>
      <c r="DS759" s="1233"/>
      <c r="DT759" s="1233"/>
      <c r="DU759" s="1233"/>
      <c r="DV759" s="1233"/>
      <c r="DW759" s="1233"/>
      <c r="DX759" s="1233"/>
      <c r="DY759" s="1233"/>
      <c r="DZ759" s="1233"/>
      <c r="EA759" s="1233"/>
      <c r="EB759" s="1233"/>
      <c r="EC759" s="1233"/>
      <c r="ED759" s="1233"/>
      <c r="EE759" s="1233"/>
      <c r="EF759" s="1233"/>
      <c r="EG759" s="1233"/>
      <c r="EH759" s="1253"/>
      <c r="EI759" s="1253"/>
      <c r="EJ759" s="1253"/>
      <c r="EK759" s="1253"/>
      <c r="EM759" s="1233"/>
      <c r="EN759" s="1233"/>
      <c r="EO759" s="1233"/>
      <c r="EP759" s="1233"/>
      <c r="EQ759" s="1233"/>
      <c r="ER759" s="1233"/>
      <c r="ES759" s="1233"/>
      <c r="ET759" s="1233"/>
      <c r="EU759" s="1233"/>
      <c r="EV759" s="1233"/>
      <c r="EW759" s="1233"/>
      <c r="EX759" s="1233"/>
      <c r="EY759" s="1233"/>
      <c r="EZ759" s="1233"/>
      <c r="FA759" s="1233"/>
      <c r="FB759" s="1233"/>
      <c r="FC759" s="1233"/>
      <c r="FD759" s="1233"/>
      <c r="FE759" s="1233"/>
      <c r="FF759" s="1233"/>
      <c r="FG759" s="1233"/>
      <c r="FH759" s="1233"/>
      <c r="FI759" s="1233"/>
      <c r="FJ759" s="1233"/>
      <c r="FK759" s="1233"/>
      <c r="FL759" s="1233"/>
      <c r="FM759" s="1233"/>
      <c r="FN759" s="1233"/>
      <c r="FO759" s="1233"/>
      <c r="FP759" s="1233"/>
      <c r="FQ759" s="1233"/>
      <c r="FR759" s="1233"/>
      <c r="FS759" s="1233"/>
      <c r="FT759" s="1233"/>
      <c r="FU759" s="1233"/>
      <c r="FV759" s="1233"/>
      <c r="FW759" s="1233"/>
      <c r="FX759" s="1233"/>
      <c r="FY759" s="1233"/>
      <c r="FZ759" s="1233"/>
      <c r="GA759" s="1233"/>
      <c r="GB759" s="1233"/>
      <c r="GC759" s="1233"/>
      <c r="GD759" s="1233"/>
      <c r="GE759" s="1233"/>
      <c r="GF759" s="1233"/>
      <c r="GG759" s="1233"/>
      <c r="GH759" s="1233"/>
      <c r="GI759" s="1233"/>
      <c r="GJ759" s="1233"/>
      <c r="GK759" s="1233"/>
      <c r="GL759" s="1233"/>
      <c r="GM759" s="1233"/>
      <c r="GN759" s="1233"/>
      <c r="GO759" s="1233"/>
      <c r="GP759" s="1233"/>
      <c r="GQ759" s="1233"/>
      <c r="GR759" s="1233"/>
      <c r="GS759" s="1233"/>
      <c r="GT759" s="1233"/>
      <c r="GU759" s="1233"/>
      <c r="GV759" s="1233"/>
      <c r="GW759" s="1233"/>
      <c r="GX759" s="1233"/>
      <c r="GY759" s="1233"/>
      <c r="GZ759" s="1233"/>
      <c r="HA759" s="1233"/>
      <c r="HB759" s="1233"/>
      <c r="HC759" s="1233"/>
      <c r="HD759" s="1233"/>
      <c r="HE759" s="1233"/>
      <c r="HF759" s="1233"/>
      <c r="HG759" s="1233"/>
      <c r="HH759" s="1233"/>
      <c r="HI759" s="1233"/>
      <c r="HJ759" s="1233"/>
      <c r="HK759" s="1233"/>
      <c r="HL759" s="1233"/>
      <c r="HM759" s="1233"/>
      <c r="HN759" s="1233"/>
      <c r="HO759" s="1233"/>
    </row>
    <row r="760" spans="32:223" s="325" customFormat="1" x14ac:dyDescent="0.2">
      <c r="AF760" s="932"/>
      <c r="AG760" s="932"/>
      <c r="AH760" s="932"/>
      <c r="AI760" s="932"/>
      <c r="AJ760" s="932"/>
      <c r="AK760" s="932"/>
      <c r="AL760" s="932"/>
      <c r="AM760" s="932"/>
      <c r="AN760" s="932"/>
      <c r="AP760" s="932"/>
      <c r="AQ760" s="932"/>
      <c r="AR760" s="932"/>
      <c r="AS760" s="932"/>
      <c r="AT760" s="932"/>
      <c r="AU760" s="932"/>
      <c r="AV760" s="932"/>
      <c r="AW760" s="932"/>
      <c r="AX760" s="932"/>
      <c r="BA760" s="1253"/>
      <c r="BB760" s="1253"/>
      <c r="BC760" s="1253"/>
      <c r="BE760" s="1233"/>
      <c r="BF760" s="1233"/>
      <c r="BG760" s="1233"/>
      <c r="BH760" s="1233"/>
      <c r="BI760" s="1233"/>
      <c r="BJ760" s="1233"/>
      <c r="BK760" s="1233"/>
      <c r="BL760" s="1233"/>
      <c r="BM760" s="1233"/>
      <c r="BN760" s="1233"/>
      <c r="BO760" s="1233"/>
      <c r="BP760" s="1233"/>
      <c r="BQ760" s="1233"/>
      <c r="BR760" s="1233"/>
      <c r="BS760" s="1233"/>
      <c r="BT760" s="1233"/>
      <c r="BU760" s="1233"/>
      <c r="BV760" s="1233"/>
      <c r="BW760" s="1233"/>
      <c r="BX760" s="1233"/>
      <c r="BY760" s="1233"/>
      <c r="BZ760" s="1233"/>
      <c r="CA760" s="1233"/>
      <c r="CB760" s="1233"/>
      <c r="CC760" s="1233"/>
      <c r="CD760" s="1233"/>
      <c r="CE760" s="1233"/>
      <c r="CF760" s="1233"/>
      <c r="CG760" s="1233"/>
      <c r="CH760" s="1233"/>
      <c r="CI760" s="1233"/>
      <c r="CJ760" s="1233"/>
      <c r="CK760" s="1233"/>
      <c r="CL760" s="1233"/>
      <c r="CM760" s="1233"/>
      <c r="CN760" s="1233"/>
      <c r="CO760" s="1233"/>
      <c r="CP760" s="1233"/>
      <c r="CQ760" s="1233"/>
      <c r="CR760" s="1233"/>
      <c r="CS760" s="1233"/>
      <c r="CT760" s="1233"/>
      <c r="CU760" s="1233"/>
      <c r="CV760" s="1233"/>
      <c r="CW760" s="1233"/>
      <c r="CX760" s="1233"/>
      <c r="CY760" s="1233"/>
      <c r="CZ760" s="1233"/>
      <c r="DA760" s="1233"/>
      <c r="DB760" s="1233"/>
      <c r="DC760" s="1233"/>
      <c r="DD760" s="1233"/>
      <c r="DE760" s="1233"/>
      <c r="DF760" s="1233"/>
      <c r="DG760" s="1233"/>
      <c r="DH760" s="1233"/>
      <c r="DI760" s="1233"/>
      <c r="DJ760" s="1233"/>
      <c r="DK760" s="1233"/>
      <c r="DL760" s="1233"/>
      <c r="DM760" s="1233"/>
      <c r="DN760" s="1233"/>
      <c r="DO760" s="1233"/>
      <c r="DP760" s="1233"/>
      <c r="DQ760" s="1233"/>
      <c r="DR760" s="1233"/>
      <c r="DS760" s="1233"/>
      <c r="DT760" s="1233"/>
      <c r="DU760" s="1233"/>
      <c r="DV760" s="1233"/>
      <c r="DW760" s="1233"/>
      <c r="DX760" s="1233"/>
      <c r="DY760" s="1233"/>
      <c r="DZ760" s="1233"/>
      <c r="EA760" s="1233"/>
      <c r="EB760" s="1233"/>
      <c r="EC760" s="1233"/>
      <c r="ED760" s="1233"/>
      <c r="EE760" s="1233"/>
      <c r="EF760" s="1233"/>
      <c r="EG760" s="1233"/>
      <c r="EH760" s="1253"/>
      <c r="EI760" s="1253"/>
      <c r="EJ760" s="1253"/>
      <c r="EK760" s="1253"/>
      <c r="EM760" s="1233"/>
      <c r="EN760" s="1233"/>
      <c r="EO760" s="1233"/>
      <c r="EP760" s="1233"/>
      <c r="EQ760" s="1233"/>
      <c r="ER760" s="1233"/>
      <c r="ES760" s="1233"/>
      <c r="ET760" s="1233"/>
      <c r="EU760" s="1233"/>
      <c r="EV760" s="1233"/>
      <c r="EW760" s="1233"/>
      <c r="EX760" s="1233"/>
      <c r="EY760" s="1233"/>
      <c r="EZ760" s="1233"/>
      <c r="FA760" s="1233"/>
      <c r="FB760" s="1233"/>
      <c r="FC760" s="1233"/>
      <c r="FD760" s="1233"/>
      <c r="FE760" s="1233"/>
      <c r="FF760" s="1233"/>
      <c r="FG760" s="1233"/>
      <c r="FH760" s="1233"/>
      <c r="FI760" s="1233"/>
      <c r="FJ760" s="1233"/>
      <c r="FK760" s="1233"/>
      <c r="FL760" s="1233"/>
      <c r="FM760" s="1233"/>
      <c r="FN760" s="1233"/>
      <c r="FO760" s="1233"/>
      <c r="FP760" s="1233"/>
      <c r="FQ760" s="1233"/>
      <c r="FR760" s="1233"/>
      <c r="FS760" s="1233"/>
      <c r="FT760" s="1233"/>
      <c r="FU760" s="1233"/>
      <c r="FV760" s="1233"/>
      <c r="FW760" s="1233"/>
      <c r="FX760" s="1233"/>
      <c r="FY760" s="1233"/>
      <c r="FZ760" s="1233"/>
      <c r="GA760" s="1233"/>
      <c r="GB760" s="1233"/>
      <c r="GC760" s="1233"/>
      <c r="GD760" s="1233"/>
      <c r="GE760" s="1233"/>
      <c r="GF760" s="1233"/>
      <c r="GG760" s="1233"/>
      <c r="GH760" s="1233"/>
      <c r="GI760" s="1233"/>
      <c r="GJ760" s="1233"/>
      <c r="GK760" s="1233"/>
      <c r="GL760" s="1233"/>
      <c r="GM760" s="1233"/>
      <c r="GN760" s="1233"/>
      <c r="GO760" s="1233"/>
      <c r="GP760" s="1233"/>
      <c r="GQ760" s="1233"/>
      <c r="GR760" s="1233"/>
      <c r="GS760" s="1233"/>
      <c r="GT760" s="1233"/>
      <c r="GU760" s="1233"/>
      <c r="GV760" s="1233"/>
      <c r="GW760" s="1233"/>
      <c r="GX760" s="1233"/>
      <c r="GY760" s="1233"/>
      <c r="GZ760" s="1233"/>
      <c r="HA760" s="1233"/>
      <c r="HB760" s="1233"/>
      <c r="HC760" s="1233"/>
      <c r="HD760" s="1233"/>
      <c r="HE760" s="1233"/>
      <c r="HF760" s="1233"/>
      <c r="HG760" s="1233"/>
      <c r="HH760" s="1233"/>
      <c r="HI760" s="1233"/>
      <c r="HJ760" s="1233"/>
      <c r="HK760" s="1233"/>
      <c r="HL760" s="1233"/>
      <c r="HM760" s="1233"/>
      <c r="HN760" s="1233"/>
      <c r="HO760" s="1233"/>
    </row>
    <row r="761" spans="32:223" s="325" customFormat="1" x14ac:dyDescent="0.2">
      <c r="AF761" s="932"/>
      <c r="AG761" s="932"/>
      <c r="AH761" s="932"/>
      <c r="AI761" s="932"/>
      <c r="AJ761" s="932"/>
      <c r="AK761" s="932"/>
      <c r="AL761" s="932"/>
      <c r="AM761" s="932"/>
      <c r="AN761" s="932"/>
      <c r="AP761" s="932"/>
      <c r="AQ761" s="932"/>
      <c r="AR761" s="932"/>
      <c r="AS761" s="932"/>
      <c r="AT761" s="932"/>
      <c r="AU761" s="932"/>
      <c r="AV761" s="932"/>
      <c r="AW761" s="932"/>
      <c r="AX761" s="932"/>
      <c r="BA761" s="1253"/>
      <c r="BB761" s="1253"/>
      <c r="BC761" s="1253"/>
      <c r="BE761" s="1233"/>
      <c r="BF761" s="1233"/>
      <c r="BG761" s="1233"/>
      <c r="BH761" s="1233"/>
      <c r="BI761" s="1233"/>
      <c r="BJ761" s="1233"/>
      <c r="BK761" s="1233"/>
      <c r="BL761" s="1233"/>
      <c r="BM761" s="1233"/>
      <c r="BN761" s="1233"/>
      <c r="BO761" s="1233"/>
      <c r="BP761" s="1233"/>
      <c r="BQ761" s="1233"/>
      <c r="BR761" s="1233"/>
      <c r="BS761" s="1233"/>
      <c r="BT761" s="1233"/>
      <c r="BU761" s="1233"/>
      <c r="BV761" s="1233"/>
      <c r="BW761" s="1233"/>
      <c r="BX761" s="1233"/>
      <c r="BY761" s="1233"/>
      <c r="BZ761" s="1233"/>
      <c r="CA761" s="1233"/>
      <c r="CB761" s="1233"/>
      <c r="CC761" s="1233"/>
      <c r="CD761" s="1233"/>
      <c r="CE761" s="1233"/>
      <c r="CF761" s="1233"/>
      <c r="CG761" s="1233"/>
      <c r="CH761" s="1233"/>
      <c r="CI761" s="1233"/>
      <c r="CJ761" s="1233"/>
      <c r="CK761" s="1233"/>
      <c r="CL761" s="1233"/>
      <c r="CM761" s="1233"/>
      <c r="CN761" s="1233"/>
      <c r="CO761" s="1233"/>
      <c r="CP761" s="1233"/>
      <c r="CQ761" s="1233"/>
      <c r="CR761" s="1233"/>
      <c r="CS761" s="1233"/>
      <c r="CT761" s="1233"/>
      <c r="CU761" s="1233"/>
      <c r="CV761" s="1233"/>
      <c r="CW761" s="1233"/>
      <c r="CX761" s="1233"/>
      <c r="CY761" s="1233"/>
      <c r="CZ761" s="1233"/>
      <c r="DA761" s="1233"/>
      <c r="DB761" s="1233"/>
      <c r="DC761" s="1233"/>
      <c r="DD761" s="1233"/>
      <c r="DE761" s="1233"/>
      <c r="DF761" s="1233"/>
      <c r="DG761" s="1233"/>
      <c r="DH761" s="1233"/>
      <c r="DI761" s="1233"/>
      <c r="DJ761" s="1233"/>
      <c r="DK761" s="1233"/>
      <c r="DL761" s="1233"/>
      <c r="DM761" s="1233"/>
      <c r="DN761" s="1233"/>
      <c r="DO761" s="1233"/>
      <c r="DP761" s="1233"/>
      <c r="DQ761" s="1233"/>
      <c r="DR761" s="1233"/>
      <c r="DS761" s="1233"/>
      <c r="DT761" s="1233"/>
      <c r="DU761" s="1233"/>
      <c r="DV761" s="1233"/>
      <c r="DW761" s="1233"/>
      <c r="DX761" s="1233"/>
      <c r="DY761" s="1233"/>
      <c r="DZ761" s="1233"/>
      <c r="EA761" s="1233"/>
      <c r="EB761" s="1233"/>
      <c r="EC761" s="1233"/>
      <c r="ED761" s="1233"/>
      <c r="EE761" s="1233"/>
      <c r="EF761" s="1233"/>
      <c r="EG761" s="1233"/>
      <c r="EH761" s="1253"/>
      <c r="EI761" s="1253"/>
      <c r="EJ761" s="1253"/>
      <c r="EK761" s="1253"/>
      <c r="EM761" s="1233"/>
      <c r="EN761" s="1233"/>
      <c r="EO761" s="1233"/>
      <c r="EP761" s="1233"/>
      <c r="EQ761" s="1233"/>
      <c r="ER761" s="1233"/>
      <c r="ES761" s="1233"/>
      <c r="ET761" s="1233"/>
      <c r="EU761" s="1233"/>
      <c r="EV761" s="1233"/>
      <c r="EW761" s="1233"/>
      <c r="EX761" s="1233"/>
      <c r="EY761" s="1233"/>
      <c r="EZ761" s="1233"/>
      <c r="FA761" s="1233"/>
      <c r="FB761" s="1233"/>
      <c r="FC761" s="1233"/>
      <c r="FD761" s="1233"/>
      <c r="FE761" s="1233"/>
      <c r="FF761" s="1233"/>
      <c r="FG761" s="1233"/>
      <c r="FH761" s="1233"/>
      <c r="FI761" s="1233"/>
      <c r="FJ761" s="1233"/>
      <c r="FK761" s="1233"/>
      <c r="FL761" s="1233"/>
      <c r="FM761" s="1233"/>
      <c r="FN761" s="1233"/>
      <c r="FO761" s="1233"/>
      <c r="FP761" s="1233"/>
      <c r="FQ761" s="1233"/>
      <c r="FR761" s="1233"/>
      <c r="FS761" s="1233"/>
      <c r="FT761" s="1233"/>
      <c r="FU761" s="1233"/>
      <c r="FV761" s="1233"/>
      <c r="FW761" s="1233"/>
      <c r="FX761" s="1233"/>
      <c r="FY761" s="1233"/>
      <c r="FZ761" s="1233"/>
      <c r="GA761" s="1233"/>
      <c r="GB761" s="1233"/>
      <c r="GC761" s="1233"/>
      <c r="GD761" s="1233"/>
      <c r="GE761" s="1233"/>
      <c r="GF761" s="1233"/>
      <c r="GG761" s="1233"/>
      <c r="GH761" s="1233"/>
      <c r="GI761" s="1233"/>
      <c r="GJ761" s="1233"/>
      <c r="GK761" s="1233"/>
      <c r="GL761" s="1233"/>
      <c r="GM761" s="1233"/>
      <c r="GN761" s="1233"/>
      <c r="GO761" s="1233"/>
      <c r="GP761" s="1233"/>
      <c r="GQ761" s="1233"/>
      <c r="GR761" s="1233"/>
      <c r="GS761" s="1233"/>
      <c r="GT761" s="1233"/>
      <c r="GU761" s="1233"/>
      <c r="GV761" s="1233"/>
      <c r="GW761" s="1233"/>
      <c r="GX761" s="1233"/>
      <c r="GY761" s="1233"/>
      <c r="GZ761" s="1233"/>
      <c r="HA761" s="1233"/>
      <c r="HB761" s="1233"/>
      <c r="HC761" s="1233"/>
      <c r="HD761" s="1233"/>
      <c r="HE761" s="1233"/>
      <c r="HF761" s="1233"/>
      <c r="HG761" s="1233"/>
      <c r="HH761" s="1233"/>
      <c r="HI761" s="1233"/>
      <c r="HJ761" s="1233"/>
      <c r="HK761" s="1233"/>
      <c r="HL761" s="1233"/>
      <c r="HM761" s="1233"/>
      <c r="HN761" s="1233"/>
      <c r="HO761" s="1233"/>
    </row>
    <row r="762" spans="32:223" s="325" customFormat="1" x14ac:dyDescent="0.2">
      <c r="AF762" s="932"/>
      <c r="AG762" s="932"/>
      <c r="AH762" s="932"/>
      <c r="AI762" s="932"/>
      <c r="AJ762" s="932"/>
      <c r="AK762" s="932"/>
      <c r="AL762" s="932"/>
      <c r="AM762" s="932"/>
      <c r="AN762" s="932"/>
      <c r="AP762" s="932"/>
      <c r="AQ762" s="932"/>
      <c r="AR762" s="932"/>
      <c r="AS762" s="932"/>
      <c r="AT762" s="932"/>
      <c r="AU762" s="932"/>
      <c r="AV762" s="932"/>
      <c r="AW762" s="932"/>
      <c r="AX762" s="932"/>
      <c r="BA762" s="1253"/>
      <c r="BB762" s="1253"/>
      <c r="BC762" s="1253"/>
      <c r="BE762" s="1233"/>
      <c r="BF762" s="1233"/>
      <c r="BG762" s="1233"/>
      <c r="BH762" s="1233"/>
      <c r="BI762" s="1233"/>
      <c r="BJ762" s="1233"/>
      <c r="BK762" s="1233"/>
      <c r="BL762" s="1233"/>
      <c r="BM762" s="1233"/>
      <c r="BN762" s="1233"/>
      <c r="BO762" s="1233"/>
      <c r="BP762" s="1233"/>
      <c r="BQ762" s="1233"/>
      <c r="BR762" s="1233"/>
      <c r="BS762" s="1233"/>
      <c r="BT762" s="1233"/>
      <c r="BU762" s="1233"/>
      <c r="BV762" s="1233"/>
      <c r="BW762" s="1233"/>
      <c r="BX762" s="1233"/>
      <c r="BY762" s="1233"/>
      <c r="BZ762" s="1233"/>
      <c r="CA762" s="1233"/>
      <c r="CB762" s="1233"/>
      <c r="CC762" s="1233"/>
      <c r="CD762" s="1233"/>
      <c r="CE762" s="1233"/>
      <c r="CF762" s="1233"/>
      <c r="CG762" s="1233"/>
      <c r="CH762" s="1233"/>
      <c r="CI762" s="1233"/>
      <c r="CJ762" s="1233"/>
      <c r="CK762" s="1233"/>
      <c r="CL762" s="1233"/>
      <c r="CM762" s="1233"/>
      <c r="CN762" s="1233"/>
      <c r="CO762" s="1233"/>
      <c r="CP762" s="1233"/>
      <c r="CQ762" s="1233"/>
      <c r="CR762" s="1233"/>
      <c r="CS762" s="1233"/>
      <c r="CT762" s="1233"/>
      <c r="CU762" s="1233"/>
      <c r="CV762" s="1233"/>
      <c r="CW762" s="1233"/>
      <c r="CX762" s="1233"/>
      <c r="CY762" s="1233"/>
      <c r="CZ762" s="1233"/>
      <c r="DA762" s="1233"/>
      <c r="DB762" s="1233"/>
      <c r="DC762" s="1233"/>
      <c r="DD762" s="1233"/>
      <c r="DE762" s="1233"/>
      <c r="DF762" s="1233"/>
      <c r="DG762" s="1233"/>
      <c r="DH762" s="1233"/>
      <c r="DI762" s="1233"/>
      <c r="DJ762" s="1233"/>
      <c r="DK762" s="1233"/>
      <c r="DL762" s="1233"/>
      <c r="DM762" s="1233"/>
      <c r="DN762" s="1233"/>
      <c r="DO762" s="1233"/>
      <c r="DP762" s="1233"/>
      <c r="DQ762" s="1233"/>
      <c r="DR762" s="1233"/>
      <c r="DS762" s="1233"/>
      <c r="DT762" s="1233"/>
      <c r="DU762" s="1233"/>
      <c r="DV762" s="1233"/>
      <c r="DW762" s="1233"/>
      <c r="DX762" s="1233"/>
      <c r="DY762" s="1233"/>
      <c r="DZ762" s="1233"/>
      <c r="EA762" s="1233"/>
      <c r="EB762" s="1233"/>
      <c r="EC762" s="1233"/>
      <c r="ED762" s="1233"/>
      <c r="EE762" s="1233"/>
      <c r="EF762" s="1233"/>
      <c r="EG762" s="1233"/>
      <c r="EH762" s="1253"/>
      <c r="EI762" s="1253"/>
      <c r="EJ762" s="1253"/>
      <c r="EK762" s="1253"/>
      <c r="EM762" s="1233"/>
      <c r="EN762" s="1233"/>
      <c r="EO762" s="1233"/>
      <c r="EP762" s="1233"/>
      <c r="EQ762" s="1233"/>
      <c r="ER762" s="1233"/>
      <c r="ES762" s="1233"/>
      <c r="ET762" s="1233"/>
      <c r="EU762" s="1233"/>
      <c r="EV762" s="1233"/>
      <c r="EW762" s="1233"/>
      <c r="EX762" s="1233"/>
      <c r="EY762" s="1233"/>
      <c r="EZ762" s="1233"/>
      <c r="FA762" s="1233"/>
      <c r="FB762" s="1233"/>
      <c r="FC762" s="1233"/>
      <c r="FD762" s="1233"/>
      <c r="FE762" s="1233"/>
      <c r="FF762" s="1233"/>
      <c r="FG762" s="1233"/>
      <c r="FH762" s="1233"/>
      <c r="FI762" s="1233"/>
      <c r="FJ762" s="1233"/>
      <c r="FK762" s="1233"/>
      <c r="FL762" s="1233"/>
      <c r="FM762" s="1233"/>
      <c r="FN762" s="1233"/>
      <c r="FO762" s="1233"/>
      <c r="FP762" s="1233"/>
      <c r="FQ762" s="1233"/>
      <c r="FR762" s="1233"/>
      <c r="FS762" s="1233"/>
      <c r="FT762" s="1233"/>
      <c r="FU762" s="1233"/>
      <c r="FV762" s="1233"/>
      <c r="FW762" s="1233"/>
      <c r="FX762" s="1233"/>
      <c r="FY762" s="1233"/>
      <c r="FZ762" s="1233"/>
      <c r="GA762" s="1233"/>
      <c r="GB762" s="1233"/>
      <c r="GC762" s="1233"/>
      <c r="GD762" s="1233"/>
      <c r="GE762" s="1233"/>
      <c r="GF762" s="1233"/>
      <c r="GG762" s="1233"/>
      <c r="GH762" s="1233"/>
      <c r="GI762" s="1233"/>
      <c r="GJ762" s="1233"/>
      <c r="GK762" s="1233"/>
      <c r="GL762" s="1233"/>
      <c r="GM762" s="1233"/>
      <c r="GN762" s="1233"/>
      <c r="GO762" s="1233"/>
      <c r="GP762" s="1233"/>
      <c r="GQ762" s="1233"/>
      <c r="GR762" s="1233"/>
      <c r="GS762" s="1233"/>
      <c r="GT762" s="1233"/>
      <c r="GU762" s="1233"/>
      <c r="GV762" s="1233"/>
      <c r="GW762" s="1233"/>
      <c r="GX762" s="1233"/>
      <c r="GY762" s="1233"/>
      <c r="GZ762" s="1233"/>
      <c r="HA762" s="1233"/>
      <c r="HB762" s="1233"/>
      <c r="HC762" s="1233"/>
      <c r="HD762" s="1233"/>
      <c r="HE762" s="1233"/>
      <c r="HF762" s="1233"/>
      <c r="HG762" s="1233"/>
      <c r="HH762" s="1233"/>
      <c r="HI762" s="1233"/>
      <c r="HJ762" s="1233"/>
      <c r="HK762" s="1233"/>
      <c r="HL762" s="1233"/>
      <c r="HM762" s="1233"/>
      <c r="HN762" s="1233"/>
      <c r="HO762" s="1233"/>
    </row>
    <row r="763" spans="32:223" s="325" customFormat="1" x14ac:dyDescent="0.2">
      <c r="AF763" s="932"/>
      <c r="AG763" s="932"/>
      <c r="AH763" s="932"/>
      <c r="AI763" s="932"/>
      <c r="AJ763" s="932"/>
      <c r="AK763" s="932"/>
      <c r="AL763" s="932"/>
      <c r="AM763" s="932"/>
      <c r="AN763" s="932"/>
      <c r="AP763" s="932"/>
      <c r="AQ763" s="932"/>
      <c r="AR763" s="932"/>
      <c r="AS763" s="932"/>
      <c r="AT763" s="932"/>
      <c r="AU763" s="932"/>
      <c r="AV763" s="932"/>
      <c r="AW763" s="932"/>
      <c r="AX763" s="932"/>
      <c r="BA763" s="1253"/>
      <c r="BB763" s="1253"/>
      <c r="BC763" s="1253"/>
      <c r="BE763" s="1233"/>
      <c r="BF763" s="1233"/>
      <c r="BG763" s="1233"/>
      <c r="BH763" s="1233"/>
      <c r="BI763" s="1233"/>
      <c r="BJ763" s="1233"/>
      <c r="BK763" s="1233"/>
      <c r="BL763" s="1233"/>
      <c r="BM763" s="1233"/>
      <c r="BN763" s="1233"/>
      <c r="BO763" s="1233"/>
      <c r="BP763" s="1233"/>
      <c r="BQ763" s="1233"/>
      <c r="BR763" s="1233"/>
      <c r="BS763" s="1233"/>
      <c r="BT763" s="1233"/>
      <c r="BU763" s="1233"/>
      <c r="BV763" s="1233"/>
      <c r="BW763" s="1233"/>
      <c r="BX763" s="1233"/>
      <c r="BY763" s="1233"/>
      <c r="BZ763" s="1233"/>
      <c r="CA763" s="1233"/>
      <c r="CB763" s="1233"/>
      <c r="CC763" s="1233"/>
      <c r="CD763" s="1233"/>
      <c r="CE763" s="1233"/>
      <c r="CF763" s="1233"/>
      <c r="CG763" s="1233"/>
      <c r="CH763" s="1233"/>
      <c r="CI763" s="1233"/>
      <c r="CJ763" s="1233"/>
      <c r="CK763" s="1233"/>
      <c r="CL763" s="1233"/>
      <c r="CM763" s="1233"/>
      <c r="CN763" s="1233"/>
      <c r="CO763" s="1233"/>
      <c r="CP763" s="1233"/>
      <c r="CQ763" s="1233"/>
      <c r="CR763" s="1233"/>
      <c r="CS763" s="1233"/>
      <c r="CT763" s="1233"/>
      <c r="CU763" s="1233"/>
      <c r="CV763" s="1233"/>
      <c r="CW763" s="1233"/>
      <c r="CX763" s="1233"/>
      <c r="CY763" s="1233"/>
      <c r="CZ763" s="1233"/>
      <c r="DA763" s="1233"/>
      <c r="DB763" s="1233"/>
      <c r="DC763" s="1233"/>
      <c r="DD763" s="1233"/>
      <c r="DE763" s="1233"/>
      <c r="DF763" s="1233"/>
      <c r="DG763" s="1233"/>
      <c r="DH763" s="1233"/>
      <c r="DI763" s="1233"/>
      <c r="DJ763" s="1233"/>
      <c r="DK763" s="1233"/>
      <c r="DL763" s="1233"/>
      <c r="DM763" s="1233"/>
      <c r="DN763" s="1233"/>
      <c r="DO763" s="1233"/>
      <c r="DP763" s="1233"/>
      <c r="DQ763" s="1233"/>
      <c r="DR763" s="1233"/>
      <c r="DS763" s="1233"/>
      <c r="DT763" s="1233"/>
      <c r="DU763" s="1233"/>
      <c r="DV763" s="1233"/>
      <c r="DW763" s="1233"/>
      <c r="DX763" s="1233"/>
      <c r="DY763" s="1233"/>
      <c r="DZ763" s="1233"/>
      <c r="EA763" s="1233"/>
      <c r="EB763" s="1233"/>
      <c r="EC763" s="1233"/>
      <c r="ED763" s="1233"/>
      <c r="EE763" s="1233"/>
      <c r="EF763" s="1233"/>
      <c r="EG763" s="1233"/>
      <c r="EH763" s="1253"/>
      <c r="EI763" s="1253"/>
      <c r="EJ763" s="1253"/>
      <c r="EK763" s="1253"/>
      <c r="EM763" s="1233"/>
      <c r="EN763" s="1233"/>
      <c r="EO763" s="1233"/>
      <c r="EP763" s="1233"/>
      <c r="EQ763" s="1233"/>
      <c r="ER763" s="1233"/>
      <c r="ES763" s="1233"/>
      <c r="ET763" s="1233"/>
      <c r="EU763" s="1233"/>
      <c r="EV763" s="1233"/>
      <c r="EW763" s="1233"/>
      <c r="EX763" s="1233"/>
      <c r="EY763" s="1233"/>
      <c r="EZ763" s="1233"/>
      <c r="FA763" s="1233"/>
      <c r="FB763" s="1233"/>
      <c r="FC763" s="1233"/>
      <c r="FD763" s="1233"/>
      <c r="FE763" s="1233"/>
      <c r="FF763" s="1233"/>
      <c r="FG763" s="1233"/>
      <c r="FH763" s="1233"/>
      <c r="FI763" s="1233"/>
      <c r="FJ763" s="1233"/>
      <c r="FK763" s="1233"/>
      <c r="FL763" s="1233"/>
      <c r="FM763" s="1233"/>
      <c r="FN763" s="1233"/>
      <c r="FO763" s="1233"/>
      <c r="FP763" s="1233"/>
      <c r="FQ763" s="1233"/>
      <c r="FR763" s="1233"/>
      <c r="FS763" s="1233"/>
      <c r="FT763" s="1233"/>
      <c r="FU763" s="1233"/>
      <c r="FV763" s="1233"/>
      <c r="FW763" s="1233"/>
      <c r="FX763" s="1233"/>
      <c r="FY763" s="1233"/>
      <c r="FZ763" s="1233"/>
      <c r="GA763" s="1233"/>
      <c r="GB763" s="1233"/>
      <c r="GC763" s="1233"/>
      <c r="GD763" s="1233"/>
      <c r="GE763" s="1233"/>
      <c r="GF763" s="1233"/>
      <c r="GG763" s="1233"/>
      <c r="GH763" s="1233"/>
      <c r="GI763" s="1233"/>
      <c r="GJ763" s="1233"/>
      <c r="GK763" s="1233"/>
      <c r="GL763" s="1233"/>
      <c r="GM763" s="1233"/>
      <c r="GN763" s="1233"/>
      <c r="GO763" s="1233"/>
      <c r="GP763" s="1233"/>
      <c r="GQ763" s="1233"/>
      <c r="GR763" s="1233"/>
      <c r="GS763" s="1233"/>
      <c r="GT763" s="1233"/>
      <c r="GU763" s="1233"/>
      <c r="GV763" s="1233"/>
      <c r="GW763" s="1233"/>
      <c r="GX763" s="1233"/>
      <c r="GY763" s="1233"/>
      <c r="GZ763" s="1233"/>
      <c r="HA763" s="1233"/>
      <c r="HB763" s="1233"/>
      <c r="HC763" s="1233"/>
      <c r="HD763" s="1233"/>
      <c r="HE763" s="1233"/>
      <c r="HF763" s="1233"/>
      <c r="HG763" s="1233"/>
      <c r="HH763" s="1233"/>
      <c r="HI763" s="1233"/>
      <c r="HJ763" s="1233"/>
      <c r="HK763" s="1233"/>
      <c r="HL763" s="1233"/>
      <c r="HM763" s="1233"/>
      <c r="HN763" s="1233"/>
      <c r="HO763" s="1233"/>
    </row>
    <row r="764" spans="32:223" s="325" customFormat="1" x14ac:dyDescent="0.2">
      <c r="AF764" s="932"/>
      <c r="AG764" s="932"/>
      <c r="AH764" s="932"/>
      <c r="AI764" s="932"/>
      <c r="AJ764" s="932"/>
      <c r="AK764" s="932"/>
      <c r="AL764" s="932"/>
      <c r="AM764" s="932"/>
      <c r="AN764" s="932"/>
      <c r="AP764" s="932"/>
      <c r="AQ764" s="932"/>
      <c r="AR764" s="932"/>
      <c r="AS764" s="932"/>
      <c r="AT764" s="932"/>
      <c r="AU764" s="932"/>
      <c r="AV764" s="932"/>
      <c r="AW764" s="932"/>
      <c r="AX764" s="932"/>
      <c r="BA764" s="1253"/>
      <c r="BB764" s="1253"/>
      <c r="BC764" s="1253"/>
      <c r="BE764" s="1233"/>
      <c r="BF764" s="1233"/>
      <c r="BG764" s="1233"/>
      <c r="BH764" s="1233"/>
      <c r="BI764" s="1233"/>
      <c r="BJ764" s="1233"/>
      <c r="BK764" s="1233"/>
      <c r="BL764" s="1233"/>
      <c r="BM764" s="1233"/>
      <c r="BN764" s="1233"/>
      <c r="BO764" s="1233"/>
      <c r="BP764" s="1233"/>
      <c r="BQ764" s="1233"/>
      <c r="BR764" s="1233"/>
      <c r="BS764" s="1233"/>
      <c r="BT764" s="1233"/>
      <c r="BU764" s="1233"/>
      <c r="BV764" s="1233"/>
      <c r="BW764" s="1233"/>
      <c r="BX764" s="1233"/>
      <c r="BY764" s="1233"/>
      <c r="BZ764" s="1233"/>
      <c r="CA764" s="1233"/>
      <c r="CB764" s="1233"/>
      <c r="CC764" s="1233"/>
      <c r="CD764" s="1233"/>
      <c r="CE764" s="1233"/>
      <c r="CF764" s="1233"/>
      <c r="CG764" s="1233"/>
      <c r="CH764" s="1233"/>
      <c r="CI764" s="1233"/>
      <c r="CJ764" s="1233"/>
      <c r="CK764" s="1233"/>
      <c r="CL764" s="1233"/>
      <c r="CM764" s="1233"/>
      <c r="CN764" s="1233"/>
      <c r="CO764" s="1233"/>
      <c r="CP764" s="1233"/>
      <c r="CQ764" s="1233"/>
      <c r="CR764" s="1233"/>
      <c r="CS764" s="1233"/>
      <c r="CT764" s="1233"/>
      <c r="CU764" s="1233"/>
      <c r="CV764" s="1233"/>
      <c r="CW764" s="1233"/>
      <c r="CX764" s="1233"/>
      <c r="CY764" s="1233"/>
      <c r="CZ764" s="1233"/>
      <c r="DA764" s="1233"/>
      <c r="DB764" s="1233"/>
      <c r="DC764" s="1233"/>
      <c r="DD764" s="1233"/>
      <c r="DE764" s="1233"/>
      <c r="DF764" s="1233"/>
      <c r="DG764" s="1233"/>
      <c r="DH764" s="1233"/>
      <c r="DI764" s="1233"/>
      <c r="DJ764" s="1233"/>
      <c r="DK764" s="1233"/>
      <c r="DL764" s="1233"/>
      <c r="DM764" s="1233"/>
      <c r="DN764" s="1233"/>
      <c r="DO764" s="1233"/>
      <c r="DP764" s="1233"/>
      <c r="DQ764" s="1233"/>
      <c r="DR764" s="1233"/>
      <c r="DS764" s="1233"/>
      <c r="DT764" s="1233"/>
      <c r="DU764" s="1233"/>
      <c r="DV764" s="1233"/>
      <c r="DW764" s="1233"/>
      <c r="DX764" s="1233"/>
      <c r="DY764" s="1233"/>
      <c r="DZ764" s="1233"/>
      <c r="EA764" s="1233"/>
      <c r="EB764" s="1233"/>
      <c r="EC764" s="1233"/>
      <c r="ED764" s="1233"/>
      <c r="EE764" s="1233"/>
      <c r="EF764" s="1233"/>
      <c r="EG764" s="1233"/>
      <c r="EH764" s="1253"/>
      <c r="EI764" s="1253"/>
      <c r="EJ764" s="1253"/>
      <c r="EK764" s="1253"/>
      <c r="EM764" s="1233"/>
      <c r="EN764" s="1233"/>
      <c r="EO764" s="1233"/>
      <c r="EP764" s="1233"/>
      <c r="EQ764" s="1233"/>
      <c r="ER764" s="1233"/>
      <c r="ES764" s="1233"/>
      <c r="ET764" s="1233"/>
      <c r="EU764" s="1233"/>
      <c r="EV764" s="1233"/>
      <c r="EW764" s="1233"/>
      <c r="EX764" s="1233"/>
      <c r="EY764" s="1233"/>
      <c r="EZ764" s="1233"/>
      <c r="FA764" s="1233"/>
      <c r="FB764" s="1233"/>
      <c r="FC764" s="1233"/>
      <c r="FD764" s="1233"/>
      <c r="FE764" s="1233"/>
      <c r="FF764" s="1233"/>
      <c r="FG764" s="1233"/>
      <c r="FH764" s="1233"/>
      <c r="FI764" s="1233"/>
      <c r="FJ764" s="1233"/>
      <c r="FK764" s="1233"/>
      <c r="FL764" s="1233"/>
      <c r="FM764" s="1233"/>
      <c r="FN764" s="1233"/>
      <c r="FO764" s="1233"/>
      <c r="FP764" s="1233"/>
      <c r="FQ764" s="1233"/>
      <c r="FR764" s="1233"/>
      <c r="FS764" s="1233"/>
      <c r="FT764" s="1233"/>
      <c r="FU764" s="1233"/>
      <c r="FV764" s="1233"/>
      <c r="FW764" s="1233"/>
      <c r="FX764" s="1233"/>
      <c r="FY764" s="1233"/>
      <c r="FZ764" s="1233"/>
      <c r="GA764" s="1233"/>
      <c r="GB764" s="1233"/>
      <c r="GC764" s="1233"/>
      <c r="GD764" s="1233"/>
      <c r="GE764" s="1233"/>
      <c r="GF764" s="1233"/>
      <c r="GG764" s="1233"/>
      <c r="GH764" s="1233"/>
      <c r="GI764" s="1233"/>
      <c r="GJ764" s="1233"/>
      <c r="GK764" s="1233"/>
      <c r="GL764" s="1233"/>
      <c r="GM764" s="1233"/>
      <c r="GN764" s="1233"/>
      <c r="GO764" s="1233"/>
      <c r="GP764" s="1233"/>
      <c r="GQ764" s="1233"/>
      <c r="GR764" s="1233"/>
      <c r="GS764" s="1233"/>
      <c r="GT764" s="1233"/>
      <c r="GU764" s="1233"/>
      <c r="GV764" s="1233"/>
      <c r="GW764" s="1233"/>
      <c r="GX764" s="1233"/>
      <c r="GY764" s="1233"/>
      <c r="GZ764" s="1233"/>
      <c r="HA764" s="1233"/>
      <c r="HB764" s="1233"/>
      <c r="HC764" s="1233"/>
      <c r="HD764" s="1233"/>
      <c r="HE764" s="1233"/>
      <c r="HF764" s="1233"/>
      <c r="HG764" s="1233"/>
      <c r="HH764" s="1233"/>
      <c r="HI764" s="1233"/>
      <c r="HJ764" s="1233"/>
      <c r="HK764" s="1233"/>
      <c r="HL764" s="1233"/>
      <c r="HM764" s="1233"/>
      <c r="HN764" s="1233"/>
      <c r="HO764" s="1233"/>
    </row>
    <row r="765" spans="32:223" s="325" customFormat="1" x14ac:dyDescent="0.2">
      <c r="AF765" s="932"/>
      <c r="AG765" s="932"/>
      <c r="AH765" s="932"/>
      <c r="AI765" s="932"/>
      <c r="AJ765" s="932"/>
      <c r="AK765" s="932"/>
      <c r="AL765" s="932"/>
      <c r="AM765" s="932"/>
      <c r="AN765" s="932"/>
      <c r="AP765" s="932"/>
      <c r="AQ765" s="932"/>
      <c r="AR765" s="932"/>
      <c r="AS765" s="932"/>
      <c r="AT765" s="932"/>
      <c r="AU765" s="932"/>
      <c r="AV765" s="932"/>
      <c r="AW765" s="932"/>
      <c r="AX765" s="932"/>
      <c r="BA765" s="1253"/>
      <c r="BB765" s="1253"/>
      <c r="BC765" s="1253"/>
      <c r="BE765" s="1233"/>
      <c r="BF765" s="1233"/>
      <c r="BG765" s="1233"/>
      <c r="BH765" s="1233"/>
      <c r="BI765" s="1233"/>
      <c r="BJ765" s="1233"/>
      <c r="BK765" s="1233"/>
      <c r="BL765" s="1233"/>
      <c r="BM765" s="1233"/>
      <c r="BN765" s="1233"/>
      <c r="BO765" s="1233"/>
      <c r="BP765" s="1233"/>
      <c r="BQ765" s="1233"/>
      <c r="BR765" s="1233"/>
      <c r="BS765" s="1233"/>
      <c r="BT765" s="1233"/>
      <c r="BU765" s="1233"/>
      <c r="BV765" s="1233"/>
      <c r="BW765" s="1233"/>
      <c r="BX765" s="1233"/>
      <c r="BY765" s="1233"/>
      <c r="BZ765" s="1233"/>
      <c r="CA765" s="1233"/>
      <c r="CB765" s="1233"/>
      <c r="CC765" s="1233"/>
      <c r="CD765" s="1233"/>
      <c r="CE765" s="1233"/>
      <c r="CF765" s="1233"/>
      <c r="CG765" s="1233"/>
      <c r="CH765" s="1233"/>
      <c r="CI765" s="1233"/>
      <c r="CJ765" s="1233"/>
      <c r="CK765" s="1233"/>
      <c r="CL765" s="1233"/>
      <c r="CM765" s="1233"/>
      <c r="CN765" s="1233"/>
      <c r="CO765" s="1233"/>
      <c r="CP765" s="1233"/>
      <c r="CQ765" s="1233"/>
      <c r="CR765" s="1233"/>
      <c r="CS765" s="1233"/>
      <c r="CT765" s="1233"/>
      <c r="CU765" s="1233"/>
      <c r="CV765" s="1233"/>
      <c r="CW765" s="1233"/>
      <c r="CX765" s="1233"/>
      <c r="CY765" s="1233"/>
      <c r="CZ765" s="1233"/>
      <c r="DA765" s="1233"/>
      <c r="DB765" s="1233"/>
      <c r="DC765" s="1233"/>
      <c r="DD765" s="1233"/>
      <c r="DE765" s="1233"/>
      <c r="DF765" s="1233"/>
      <c r="DG765" s="1233"/>
      <c r="DH765" s="1233"/>
      <c r="DI765" s="1233"/>
      <c r="DJ765" s="1233"/>
      <c r="DK765" s="1233"/>
      <c r="DL765" s="1233"/>
      <c r="DM765" s="1233"/>
      <c r="DN765" s="1233"/>
      <c r="DO765" s="1233"/>
      <c r="DP765" s="1233"/>
      <c r="DQ765" s="1233"/>
      <c r="DR765" s="1233"/>
      <c r="DS765" s="1233"/>
      <c r="DT765" s="1233"/>
      <c r="DU765" s="1233"/>
      <c r="DV765" s="1233"/>
      <c r="DW765" s="1233"/>
      <c r="DX765" s="1233"/>
      <c r="DY765" s="1233"/>
      <c r="DZ765" s="1233"/>
      <c r="EA765" s="1233"/>
      <c r="EB765" s="1233"/>
      <c r="EC765" s="1233"/>
      <c r="ED765" s="1233"/>
      <c r="EE765" s="1233"/>
      <c r="EF765" s="1233"/>
      <c r="EG765" s="1233"/>
      <c r="EH765" s="1253"/>
      <c r="EI765" s="1253"/>
      <c r="EJ765" s="1253"/>
      <c r="EK765" s="1253"/>
      <c r="EM765" s="1233"/>
      <c r="EN765" s="1233"/>
      <c r="EO765" s="1233"/>
      <c r="EP765" s="1233"/>
      <c r="EQ765" s="1233"/>
      <c r="ER765" s="1233"/>
      <c r="ES765" s="1233"/>
      <c r="ET765" s="1233"/>
      <c r="EU765" s="1233"/>
      <c r="EV765" s="1233"/>
      <c r="EW765" s="1233"/>
      <c r="EX765" s="1233"/>
      <c r="EY765" s="1233"/>
      <c r="EZ765" s="1233"/>
      <c r="FA765" s="1233"/>
      <c r="FB765" s="1233"/>
      <c r="FC765" s="1233"/>
      <c r="FD765" s="1233"/>
      <c r="FE765" s="1233"/>
      <c r="FF765" s="1233"/>
      <c r="FG765" s="1233"/>
      <c r="FH765" s="1233"/>
      <c r="FI765" s="1233"/>
      <c r="FJ765" s="1233"/>
      <c r="FK765" s="1233"/>
      <c r="FL765" s="1233"/>
      <c r="FM765" s="1233"/>
      <c r="FN765" s="1233"/>
      <c r="FO765" s="1233"/>
      <c r="FP765" s="1233"/>
      <c r="FQ765" s="1233"/>
      <c r="FR765" s="1233"/>
      <c r="FS765" s="1233"/>
      <c r="FT765" s="1233"/>
      <c r="FU765" s="1233"/>
      <c r="FV765" s="1233"/>
      <c r="FW765" s="1233"/>
      <c r="FX765" s="1233"/>
      <c r="FY765" s="1233"/>
      <c r="FZ765" s="1233"/>
      <c r="GA765" s="1233"/>
      <c r="GB765" s="1233"/>
      <c r="GC765" s="1233"/>
      <c r="GD765" s="1233"/>
      <c r="GE765" s="1233"/>
      <c r="GF765" s="1233"/>
      <c r="GG765" s="1233"/>
      <c r="GH765" s="1233"/>
      <c r="GI765" s="1233"/>
      <c r="GJ765" s="1233"/>
      <c r="GK765" s="1233"/>
      <c r="GL765" s="1233"/>
      <c r="GM765" s="1233"/>
      <c r="GN765" s="1233"/>
      <c r="GO765" s="1233"/>
      <c r="GP765" s="1233"/>
      <c r="GQ765" s="1233"/>
      <c r="GR765" s="1233"/>
      <c r="GS765" s="1233"/>
      <c r="GT765" s="1233"/>
      <c r="GU765" s="1233"/>
      <c r="GV765" s="1233"/>
      <c r="GW765" s="1233"/>
      <c r="GX765" s="1233"/>
      <c r="GY765" s="1233"/>
      <c r="GZ765" s="1233"/>
      <c r="HA765" s="1233"/>
      <c r="HB765" s="1233"/>
      <c r="HC765" s="1233"/>
      <c r="HD765" s="1233"/>
      <c r="HE765" s="1233"/>
      <c r="HF765" s="1233"/>
      <c r="HG765" s="1233"/>
      <c r="HH765" s="1233"/>
      <c r="HI765" s="1233"/>
      <c r="HJ765" s="1233"/>
      <c r="HK765" s="1233"/>
      <c r="HL765" s="1233"/>
      <c r="HM765" s="1233"/>
      <c r="HN765" s="1233"/>
      <c r="HO765" s="1233"/>
    </row>
    <row r="766" spans="32:223" s="325" customFormat="1" x14ac:dyDescent="0.2">
      <c r="AF766" s="932"/>
      <c r="AG766" s="932"/>
      <c r="AH766" s="932"/>
      <c r="AI766" s="932"/>
      <c r="AJ766" s="932"/>
      <c r="AK766" s="932"/>
      <c r="AL766" s="932"/>
      <c r="AM766" s="932"/>
      <c r="AN766" s="932"/>
      <c r="AP766" s="932"/>
      <c r="AQ766" s="932"/>
      <c r="AR766" s="932"/>
      <c r="AS766" s="932"/>
      <c r="AT766" s="932"/>
      <c r="AU766" s="932"/>
      <c r="AV766" s="932"/>
      <c r="AW766" s="932"/>
      <c r="AX766" s="932"/>
      <c r="BA766" s="1253"/>
      <c r="BB766" s="1253"/>
      <c r="BC766" s="1253"/>
      <c r="BE766" s="1233"/>
      <c r="BF766" s="1233"/>
      <c r="BG766" s="1233"/>
      <c r="BH766" s="1233"/>
      <c r="BI766" s="1233"/>
      <c r="BJ766" s="1233"/>
      <c r="BK766" s="1233"/>
      <c r="BL766" s="1233"/>
      <c r="BM766" s="1233"/>
      <c r="BN766" s="1233"/>
      <c r="BO766" s="1233"/>
      <c r="BP766" s="1233"/>
      <c r="BQ766" s="1233"/>
      <c r="BR766" s="1233"/>
      <c r="BS766" s="1233"/>
      <c r="BT766" s="1233"/>
      <c r="BU766" s="1233"/>
      <c r="BV766" s="1233"/>
      <c r="BW766" s="1233"/>
      <c r="BX766" s="1233"/>
      <c r="BY766" s="1233"/>
      <c r="BZ766" s="1233"/>
      <c r="CA766" s="1233"/>
      <c r="CB766" s="1233"/>
      <c r="CC766" s="1233"/>
      <c r="CD766" s="1233"/>
      <c r="CE766" s="1233"/>
      <c r="CF766" s="1233"/>
      <c r="CG766" s="1233"/>
      <c r="CH766" s="1233"/>
      <c r="CI766" s="1233"/>
      <c r="CJ766" s="1233"/>
      <c r="CK766" s="1233"/>
      <c r="CL766" s="1233"/>
      <c r="CM766" s="1233"/>
      <c r="CN766" s="1233"/>
      <c r="CO766" s="1233"/>
      <c r="CP766" s="1233"/>
      <c r="CQ766" s="1233"/>
      <c r="CR766" s="1233"/>
      <c r="CS766" s="1233"/>
      <c r="CT766" s="1233"/>
      <c r="CU766" s="1233"/>
      <c r="CV766" s="1233"/>
      <c r="CW766" s="1233"/>
      <c r="CX766" s="1233"/>
      <c r="CY766" s="1233"/>
      <c r="CZ766" s="1233"/>
      <c r="DA766" s="1233"/>
      <c r="DB766" s="1233"/>
      <c r="DC766" s="1233"/>
      <c r="DD766" s="1233"/>
      <c r="DE766" s="1233"/>
      <c r="DF766" s="1233"/>
      <c r="DG766" s="1233"/>
      <c r="DH766" s="1233"/>
      <c r="DI766" s="1233"/>
      <c r="DJ766" s="1233"/>
      <c r="DK766" s="1233"/>
      <c r="DL766" s="1233"/>
      <c r="DM766" s="1233"/>
      <c r="DN766" s="1233"/>
      <c r="DO766" s="1233"/>
      <c r="DP766" s="1233"/>
      <c r="DQ766" s="1233"/>
      <c r="DR766" s="1233"/>
      <c r="DS766" s="1233"/>
      <c r="DT766" s="1233"/>
      <c r="DU766" s="1233"/>
      <c r="DV766" s="1233"/>
      <c r="DW766" s="1233"/>
      <c r="DX766" s="1233"/>
      <c r="DY766" s="1233"/>
      <c r="DZ766" s="1233"/>
      <c r="EA766" s="1233"/>
      <c r="EB766" s="1233"/>
      <c r="EC766" s="1233"/>
      <c r="ED766" s="1233"/>
      <c r="EE766" s="1233"/>
      <c r="EF766" s="1233"/>
      <c r="EG766" s="1233"/>
      <c r="EH766" s="1253"/>
      <c r="EI766" s="1253"/>
      <c r="EJ766" s="1253"/>
      <c r="EK766" s="1253"/>
      <c r="EM766" s="1233"/>
      <c r="EN766" s="1233"/>
      <c r="EO766" s="1233"/>
      <c r="EP766" s="1233"/>
      <c r="EQ766" s="1233"/>
      <c r="ER766" s="1233"/>
      <c r="ES766" s="1233"/>
      <c r="ET766" s="1233"/>
      <c r="EU766" s="1233"/>
      <c r="EV766" s="1233"/>
      <c r="EW766" s="1233"/>
      <c r="EX766" s="1233"/>
      <c r="EY766" s="1233"/>
      <c r="EZ766" s="1233"/>
      <c r="FA766" s="1233"/>
      <c r="FB766" s="1233"/>
      <c r="FC766" s="1233"/>
      <c r="FD766" s="1233"/>
      <c r="FE766" s="1233"/>
      <c r="FF766" s="1233"/>
      <c r="FG766" s="1233"/>
      <c r="FH766" s="1233"/>
      <c r="FI766" s="1233"/>
      <c r="FJ766" s="1233"/>
      <c r="FK766" s="1233"/>
      <c r="FL766" s="1233"/>
      <c r="FM766" s="1233"/>
      <c r="FN766" s="1233"/>
      <c r="FO766" s="1233"/>
      <c r="FP766" s="1233"/>
      <c r="FQ766" s="1233"/>
      <c r="FR766" s="1233"/>
      <c r="FS766" s="1233"/>
      <c r="FT766" s="1233"/>
      <c r="FU766" s="1233"/>
      <c r="FV766" s="1233"/>
      <c r="FW766" s="1233"/>
      <c r="FX766" s="1233"/>
      <c r="FY766" s="1233"/>
      <c r="FZ766" s="1233"/>
      <c r="GA766" s="1233"/>
      <c r="GB766" s="1233"/>
      <c r="GC766" s="1233"/>
      <c r="GD766" s="1233"/>
      <c r="GE766" s="1233"/>
      <c r="GF766" s="1233"/>
      <c r="GG766" s="1233"/>
      <c r="GH766" s="1233"/>
      <c r="GI766" s="1233"/>
      <c r="GJ766" s="1233"/>
      <c r="GK766" s="1233"/>
      <c r="GL766" s="1233"/>
      <c r="GM766" s="1233"/>
      <c r="GN766" s="1233"/>
      <c r="GO766" s="1233"/>
      <c r="GP766" s="1233"/>
      <c r="GQ766" s="1233"/>
      <c r="GR766" s="1233"/>
      <c r="GS766" s="1233"/>
      <c r="GT766" s="1233"/>
      <c r="GU766" s="1233"/>
      <c r="GV766" s="1233"/>
      <c r="GW766" s="1233"/>
      <c r="GX766" s="1233"/>
      <c r="GY766" s="1233"/>
      <c r="GZ766" s="1233"/>
      <c r="HA766" s="1233"/>
      <c r="HB766" s="1233"/>
      <c r="HC766" s="1233"/>
      <c r="HD766" s="1233"/>
      <c r="HE766" s="1233"/>
      <c r="HF766" s="1233"/>
      <c r="HG766" s="1233"/>
      <c r="HH766" s="1233"/>
      <c r="HI766" s="1233"/>
      <c r="HJ766" s="1233"/>
      <c r="HK766" s="1233"/>
      <c r="HL766" s="1233"/>
      <c r="HM766" s="1233"/>
      <c r="HN766" s="1233"/>
      <c r="HO766" s="1233"/>
    </row>
    <row r="767" spans="32:223" s="325" customFormat="1" x14ac:dyDescent="0.2">
      <c r="AF767" s="932"/>
      <c r="AG767" s="932"/>
      <c r="AH767" s="932"/>
      <c r="AI767" s="932"/>
      <c r="AJ767" s="932"/>
      <c r="AK767" s="932"/>
      <c r="AL767" s="932"/>
      <c r="AM767" s="932"/>
      <c r="AN767" s="932"/>
      <c r="AP767" s="932"/>
      <c r="AQ767" s="932"/>
      <c r="AR767" s="932"/>
      <c r="AS767" s="932"/>
      <c r="AT767" s="932"/>
      <c r="AU767" s="932"/>
      <c r="AV767" s="932"/>
      <c r="AW767" s="932"/>
      <c r="AX767" s="932"/>
      <c r="BA767" s="1253"/>
      <c r="BB767" s="1253"/>
      <c r="BC767" s="1253"/>
      <c r="BE767" s="1233"/>
      <c r="BF767" s="1233"/>
      <c r="BG767" s="1233"/>
      <c r="BH767" s="1233"/>
      <c r="BI767" s="1233"/>
      <c r="BJ767" s="1233"/>
      <c r="BK767" s="1233"/>
      <c r="BL767" s="1233"/>
      <c r="BM767" s="1233"/>
      <c r="BN767" s="1233"/>
      <c r="BO767" s="1233"/>
      <c r="BP767" s="1233"/>
      <c r="BQ767" s="1233"/>
      <c r="BR767" s="1233"/>
      <c r="BS767" s="1233"/>
      <c r="BT767" s="1233"/>
      <c r="BU767" s="1233"/>
      <c r="BV767" s="1233"/>
      <c r="BW767" s="1233"/>
      <c r="BX767" s="1233"/>
      <c r="BY767" s="1233"/>
      <c r="BZ767" s="1233"/>
      <c r="CA767" s="1233"/>
      <c r="CB767" s="1233"/>
      <c r="CC767" s="1233"/>
      <c r="CD767" s="1233"/>
      <c r="CE767" s="1233"/>
      <c r="CF767" s="1233"/>
      <c r="CG767" s="1233"/>
      <c r="CH767" s="1233"/>
      <c r="CI767" s="1233"/>
      <c r="CJ767" s="1233"/>
      <c r="CK767" s="1233"/>
      <c r="CL767" s="1233"/>
      <c r="CM767" s="1233"/>
      <c r="CN767" s="1233"/>
      <c r="CO767" s="1233"/>
      <c r="CP767" s="1233"/>
      <c r="CQ767" s="1233"/>
      <c r="CR767" s="1233"/>
      <c r="CS767" s="1233"/>
      <c r="CT767" s="1233"/>
      <c r="CU767" s="1233"/>
      <c r="CV767" s="1233"/>
      <c r="CW767" s="1233"/>
      <c r="CX767" s="1233"/>
      <c r="CY767" s="1233"/>
      <c r="CZ767" s="1233"/>
      <c r="DA767" s="1233"/>
      <c r="DB767" s="1233"/>
      <c r="DC767" s="1233"/>
      <c r="DD767" s="1233"/>
      <c r="DE767" s="1233"/>
      <c r="DF767" s="1233"/>
      <c r="DG767" s="1233"/>
      <c r="DH767" s="1233"/>
      <c r="DI767" s="1233"/>
      <c r="DJ767" s="1233"/>
      <c r="DK767" s="1233"/>
      <c r="DL767" s="1233"/>
      <c r="DM767" s="1233"/>
      <c r="DN767" s="1233"/>
      <c r="DO767" s="1233"/>
      <c r="DP767" s="1233"/>
      <c r="DQ767" s="1233"/>
      <c r="DR767" s="1233"/>
      <c r="DS767" s="1233"/>
      <c r="DT767" s="1233"/>
      <c r="DU767" s="1233"/>
      <c r="DV767" s="1233"/>
      <c r="DW767" s="1233"/>
      <c r="DX767" s="1233"/>
      <c r="DY767" s="1233"/>
      <c r="DZ767" s="1233"/>
      <c r="EA767" s="1233"/>
      <c r="EB767" s="1233"/>
      <c r="EC767" s="1233"/>
      <c r="ED767" s="1233"/>
      <c r="EE767" s="1233"/>
      <c r="EF767" s="1233"/>
      <c r="EG767" s="1233"/>
      <c r="EH767" s="1253"/>
      <c r="EI767" s="1253"/>
      <c r="EJ767" s="1253"/>
      <c r="EK767" s="1253"/>
      <c r="EM767" s="1233"/>
      <c r="EN767" s="1233"/>
      <c r="EO767" s="1233"/>
      <c r="EP767" s="1233"/>
      <c r="EQ767" s="1233"/>
      <c r="ER767" s="1233"/>
      <c r="ES767" s="1233"/>
      <c r="ET767" s="1233"/>
      <c r="EU767" s="1233"/>
      <c r="EV767" s="1233"/>
      <c r="EW767" s="1233"/>
      <c r="EX767" s="1233"/>
      <c r="EY767" s="1233"/>
      <c r="EZ767" s="1233"/>
      <c r="FA767" s="1233"/>
      <c r="FB767" s="1233"/>
      <c r="FC767" s="1233"/>
      <c r="FD767" s="1233"/>
      <c r="FE767" s="1233"/>
      <c r="FF767" s="1233"/>
      <c r="FG767" s="1233"/>
      <c r="FH767" s="1233"/>
      <c r="FI767" s="1233"/>
      <c r="FJ767" s="1233"/>
      <c r="FK767" s="1233"/>
      <c r="FL767" s="1233"/>
      <c r="FM767" s="1233"/>
      <c r="FN767" s="1233"/>
      <c r="FO767" s="1233"/>
      <c r="FP767" s="1233"/>
      <c r="FQ767" s="1233"/>
      <c r="FR767" s="1233"/>
      <c r="FS767" s="1233"/>
      <c r="FT767" s="1233"/>
      <c r="FU767" s="1233"/>
      <c r="FV767" s="1233"/>
      <c r="FW767" s="1233"/>
      <c r="FX767" s="1233"/>
      <c r="FY767" s="1233"/>
      <c r="FZ767" s="1233"/>
      <c r="GA767" s="1233"/>
      <c r="GB767" s="1233"/>
      <c r="GC767" s="1233"/>
      <c r="GD767" s="1233"/>
      <c r="GE767" s="1233"/>
      <c r="GF767" s="1233"/>
      <c r="GG767" s="1233"/>
      <c r="GH767" s="1233"/>
      <c r="GI767" s="1233"/>
      <c r="GJ767" s="1233"/>
      <c r="GK767" s="1233"/>
      <c r="GL767" s="1233"/>
      <c r="GM767" s="1233"/>
      <c r="GN767" s="1233"/>
      <c r="GO767" s="1233"/>
      <c r="GP767" s="1233"/>
      <c r="GQ767" s="1233"/>
      <c r="GR767" s="1233"/>
      <c r="GS767" s="1233"/>
      <c r="GT767" s="1233"/>
      <c r="GU767" s="1233"/>
      <c r="GV767" s="1233"/>
      <c r="GW767" s="1233"/>
      <c r="GX767" s="1233"/>
      <c r="GY767" s="1233"/>
      <c r="GZ767" s="1233"/>
      <c r="HA767" s="1233"/>
      <c r="HB767" s="1233"/>
      <c r="HC767" s="1233"/>
      <c r="HD767" s="1233"/>
      <c r="HE767" s="1233"/>
      <c r="HF767" s="1233"/>
      <c r="HG767" s="1233"/>
      <c r="HH767" s="1233"/>
      <c r="HI767" s="1233"/>
      <c r="HJ767" s="1233"/>
      <c r="HK767" s="1233"/>
      <c r="HL767" s="1233"/>
      <c r="HM767" s="1233"/>
      <c r="HN767" s="1233"/>
      <c r="HO767" s="1233"/>
    </row>
    <row r="768" spans="32:223" s="325" customFormat="1" x14ac:dyDescent="0.2">
      <c r="AF768" s="932"/>
      <c r="AG768" s="932"/>
      <c r="AH768" s="932"/>
      <c r="AI768" s="932"/>
      <c r="AJ768" s="932"/>
      <c r="AK768" s="932"/>
      <c r="AL768" s="932"/>
      <c r="AM768" s="932"/>
      <c r="AN768" s="932"/>
      <c r="AP768" s="932"/>
      <c r="AQ768" s="932"/>
      <c r="AR768" s="932"/>
      <c r="AS768" s="932"/>
      <c r="AT768" s="932"/>
      <c r="AU768" s="932"/>
      <c r="AV768" s="932"/>
      <c r="AW768" s="932"/>
      <c r="AX768" s="932"/>
      <c r="BA768" s="1253"/>
      <c r="BB768" s="1253"/>
      <c r="BC768" s="1253"/>
      <c r="BE768" s="1233"/>
      <c r="BF768" s="1233"/>
      <c r="BG768" s="1233"/>
      <c r="BH768" s="1233"/>
      <c r="BI768" s="1233"/>
      <c r="BJ768" s="1233"/>
      <c r="BK768" s="1233"/>
      <c r="BL768" s="1233"/>
      <c r="BM768" s="1233"/>
      <c r="BN768" s="1233"/>
      <c r="BO768" s="1233"/>
      <c r="BP768" s="1233"/>
      <c r="BQ768" s="1233"/>
      <c r="BR768" s="1233"/>
      <c r="BS768" s="1233"/>
      <c r="BT768" s="1233"/>
      <c r="BU768" s="1233"/>
      <c r="BV768" s="1233"/>
      <c r="BW768" s="1233"/>
      <c r="BX768" s="1233"/>
      <c r="BY768" s="1233"/>
      <c r="BZ768" s="1233"/>
      <c r="CA768" s="1233"/>
      <c r="CB768" s="1233"/>
      <c r="CC768" s="1233"/>
      <c r="CD768" s="1233"/>
      <c r="CE768" s="1233"/>
      <c r="CF768" s="1233"/>
      <c r="CG768" s="1233"/>
      <c r="CH768" s="1233"/>
      <c r="CI768" s="1233"/>
      <c r="CJ768" s="1233"/>
      <c r="CK768" s="1233"/>
      <c r="CL768" s="1233"/>
      <c r="CM768" s="1233"/>
      <c r="CN768" s="1233"/>
      <c r="CO768" s="1233"/>
      <c r="CP768" s="1233"/>
      <c r="CQ768" s="1233"/>
      <c r="CR768" s="1233"/>
      <c r="CS768" s="1233"/>
      <c r="CT768" s="1233"/>
      <c r="CU768" s="1233"/>
      <c r="CV768" s="1233"/>
      <c r="CW768" s="1233"/>
      <c r="CX768" s="1233"/>
      <c r="CY768" s="1233"/>
      <c r="CZ768" s="1233"/>
      <c r="DA768" s="1233"/>
      <c r="DB768" s="1233"/>
      <c r="DC768" s="1233"/>
      <c r="DD768" s="1233"/>
      <c r="DE768" s="1233"/>
      <c r="DF768" s="1233"/>
      <c r="DG768" s="1233"/>
      <c r="DH768" s="1233"/>
      <c r="DI768" s="1233"/>
      <c r="DJ768" s="1233"/>
      <c r="DK768" s="1233"/>
      <c r="DL768" s="1233"/>
      <c r="DM768" s="1233"/>
      <c r="DN768" s="1233"/>
      <c r="DO768" s="1233"/>
      <c r="DP768" s="1233"/>
      <c r="DQ768" s="1233"/>
      <c r="DR768" s="1233"/>
      <c r="DS768" s="1233"/>
      <c r="DT768" s="1233"/>
      <c r="DU768" s="1233"/>
      <c r="DV768" s="1233"/>
      <c r="DW768" s="1233"/>
      <c r="DX768" s="1233"/>
      <c r="DY768" s="1233"/>
      <c r="DZ768" s="1233"/>
      <c r="EA768" s="1233"/>
      <c r="EB768" s="1233"/>
      <c r="EC768" s="1233"/>
      <c r="ED768" s="1233"/>
      <c r="EE768" s="1233"/>
      <c r="EF768" s="1233"/>
      <c r="EG768" s="1233"/>
      <c r="EH768" s="1253"/>
      <c r="EI768" s="1253"/>
      <c r="EJ768" s="1253"/>
      <c r="EK768" s="1253"/>
      <c r="EM768" s="1233"/>
      <c r="EN768" s="1233"/>
      <c r="EO768" s="1233"/>
      <c r="EP768" s="1233"/>
      <c r="EQ768" s="1233"/>
      <c r="ER768" s="1233"/>
      <c r="ES768" s="1233"/>
      <c r="ET768" s="1233"/>
      <c r="EU768" s="1233"/>
      <c r="EV768" s="1233"/>
      <c r="EW768" s="1233"/>
      <c r="EX768" s="1233"/>
      <c r="EY768" s="1233"/>
      <c r="EZ768" s="1233"/>
      <c r="FA768" s="1233"/>
      <c r="FB768" s="1233"/>
      <c r="FC768" s="1233"/>
      <c r="FD768" s="1233"/>
      <c r="FE768" s="1233"/>
      <c r="FF768" s="1233"/>
      <c r="FG768" s="1233"/>
      <c r="FH768" s="1233"/>
      <c r="FI768" s="1233"/>
      <c r="FJ768" s="1233"/>
      <c r="FK768" s="1233"/>
      <c r="FL768" s="1233"/>
      <c r="FM768" s="1233"/>
      <c r="FN768" s="1233"/>
      <c r="FO768" s="1233"/>
      <c r="FP768" s="1233"/>
      <c r="FQ768" s="1233"/>
      <c r="FR768" s="1233"/>
      <c r="FS768" s="1233"/>
      <c r="FT768" s="1233"/>
      <c r="FU768" s="1233"/>
      <c r="FV768" s="1233"/>
      <c r="FW768" s="1233"/>
      <c r="FX768" s="1233"/>
      <c r="FY768" s="1233"/>
      <c r="FZ768" s="1233"/>
      <c r="GA768" s="1233"/>
      <c r="GB768" s="1233"/>
      <c r="GC768" s="1233"/>
      <c r="GD768" s="1233"/>
      <c r="GE768" s="1233"/>
      <c r="GF768" s="1233"/>
      <c r="GG768" s="1233"/>
      <c r="GH768" s="1233"/>
      <c r="GI768" s="1233"/>
      <c r="GJ768" s="1233"/>
      <c r="GK768" s="1233"/>
      <c r="GL768" s="1233"/>
      <c r="GM768" s="1233"/>
      <c r="GN768" s="1233"/>
      <c r="GO768" s="1233"/>
      <c r="GP768" s="1233"/>
      <c r="GQ768" s="1233"/>
      <c r="GR768" s="1233"/>
      <c r="GS768" s="1233"/>
      <c r="GT768" s="1233"/>
      <c r="GU768" s="1233"/>
      <c r="GV768" s="1233"/>
      <c r="GW768" s="1233"/>
      <c r="GX768" s="1233"/>
      <c r="GY768" s="1233"/>
      <c r="GZ768" s="1233"/>
      <c r="HA768" s="1233"/>
      <c r="HB768" s="1233"/>
      <c r="HC768" s="1233"/>
      <c r="HD768" s="1233"/>
      <c r="HE768" s="1233"/>
      <c r="HF768" s="1233"/>
      <c r="HG768" s="1233"/>
      <c r="HH768" s="1233"/>
      <c r="HI768" s="1233"/>
      <c r="HJ768" s="1233"/>
      <c r="HK768" s="1233"/>
      <c r="HL768" s="1233"/>
      <c r="HM768" s="1233"/>
      <c r="HN768" s="1233"/>
      <c r="HO768" s="1233"/>
    </row>
    <row r="769" spans="32:223" s="325" customFormat="1" x14ac:dyDescent="0.2">
      <c r="AF769" s="932"/>
      <c r="AG769" s="932"/>
      <c r="AH769" s="932"/>
      <c r="AI769" s="932"/>
      <c r="AJ769" s="932"/>
      <c r="AK769" s="932"/>
      <c r="AL769" s="932"/>
      <c r="AM769" s="932"/>
      <c r="AN769" s="932"/>
      <c r="AP769" s="932"/>
      <c r="AQ769" s="932"/>
      <c r="AR769" s="932"/>
      <c r="AS769" s="932"/>
      <c r="AT769" s="932"/>
      <c r="AU769" s="932"/>
      <c r="AV769" s="932"/>
      <c r="AW769" s="932"/>
      <c r="AX769" s="932"/>
      <c r="BA769" s="1253"/>
      <c r="BB769" s="1253"/>
      <c r="BC769" s="1253"/>
      <c r="BE769" s="1233"/>
      <c r="BF769" s="1233"/>
      <c r="BG769" s="1233"/>
      <c r="BH769" s="1233"/>
      <c r="BI769" s="1233"/>
      <c r="BJ769" s="1233"/>
      <c r="BK769" s="1233"/>
      <c r="BL769" s="1233"/>
      <c r="BM769" s="1233"/>
      <c r="BN769" s="1233"/>
      <c r="BO769" s="1233"/>
      <c r="BP769" s="1233"/>
      <c r="BQ769" s="1233"/>
      <c r="BR769" s="1233"/>
      <c r="BS769" s="1233"/>
      <c r="BT769" s="1233"/>
      <c r="BU769" s="1233"/>
      <c r="BV769" s="1233"/>
      <c r="BW769" s="1233"/>
      <c r="BX769" s="1233"/>
      <c r="BY769" s="1233"/>
      <c r="BZ769" s="1233"/>
      <c r="CA769" s="1233"/>
      <c r="CB769" s="1233"/>
      <c r="CC769" s="1233"/>
      <c r="CD769" s="1233"/>
      <c r="CE769" s="1233"/>
      <c r="CF769" s="1233"/>
      <c r="CG769" s="1233"/>
      <c r="CH769" s="1233"/>
      <c r="CI769" s="1233"/>
      <c r="CJ769" s="1233"/>
      <c r="CK769" s="1233"/>
      <c r="CL769" s="1233"/>
      <c r="CM769" s="1233"/>
      <c r="CN769" s="1233"/>
      <c r="CO769" s="1233"/>
      <c r="CP769" s="1233"/>
      <c r="CQ769" s="1233"/>
      <c r="CR769" s="1233"/>
      <c r="CS769" s="1233"/>
      <c r="CT769" s="1233"/>
      <c r="CU769" s="1233"/>
      <c r="CV769" s="1233"/>
      <c r="CW769" s="1233"/>
      <c r="CX769" s="1233"/>
      <c r="CY769" s="1233"/>
      <c r="CZ769" s="1233"/>
      <c r="DA769" s="1233"/>
      <c r="DB769" s="1233"/>
      <c r="DC769" s="1233"/>
      <c r="DD769" s="1233"/>
      <c r="DE769" s="1233"/>
      <c r="DF769" s="1233"/>
      <c r="DG769" s="1233"/>
      <c r="DH769" s="1233"/>
      <c r="DI769" s="1233"/>
      <c r="DJ769" s="1233"/>
      <c r="DK769" s="1233"/>
      <c r="DL769" s="1233"/>
      <c r="DM769" s="1233"/>
      <c r="DN769" s="1233"/>
      <c r="DO769" s="1233"/>
      <c r="DP769" s="1233"/>
      <c r="DQ769" s="1233"/>
      <c r="DR769" s="1233"/>
      <c r="DS769" s="1233"/>
      <c r="DT769" s="1233"/>
      <c r="DU769" s="1233"/>
      <c r="DV769" s="1233"/>
      <c r="DW769" s="1233"/>
      <c r="DX769" s="1233"/>
      <c r="DY769" s="1233"/>
      <c r="DZ769" s="1233"/>
      <c r="EA769" s="1233"/>
      <c r="EB769" s="1233"/>
      <c r="EC769" s="1233"/>
      <c r="ED769" s="1233"/>
      <c r="EE769" s="1233"/>
      <c r="EF769" s="1233"/>
      <c r="EG769" s="1233"/>
      <c r="EH769" s="1253"/>
      <c r="EI769" s="1253"/>
      <c r="EJ769" s="1253"/>
      <c r="EK769" s="1253"/>
      <c r="EM769" s="1233"/>
      <c r="EN769" s="1233"/>
      <c r="EO769" s="1233"/>
      <c r="EP769" s="1233"/>
      <c r="EQ769" s="1233"/>
      <c r="ER769" s="1233"/>
      <c r="ES769" s="1233"/>
      <c r="ET769" s="1233"/>
      <c r="EU769" s="1233"/>
      <c r="EV769" s="1233"/>
      <c r="EW769" s="1233"/>
      <c r="EX769" s="1233"/>
      <c r="EY769" s="1233"/>
      <c r="EZ769" s="1233"/>
      <c r="FA769" s="1233"/>
      <c r="FB769" s="1233"/>
      <c r="FC769" s="1233"/>
      <c r="FD769" s="1233"/>
      <c r="FE769" s="1233"/>
      <c r="FF769" s="1233"/>
      <c r="FG769" s="1233"/>
      <c r="FH769" s="1233"/>
      <c r="FI769" s="1233"/>
      <c r="FJ769" s="1233"/>
      <c r="FK769" s="1233"/>
      <c r="FL769" s="1233"/>
      <c r="FM769" s="1233"/>
      <c r="FN769" s="1233"/>
      <c r="FO769" s="1233"/>
      <c r="FP769" s="1233"/>
      <c r="FQ769" s="1233"/>
      <c r="FR769" s="1233"/>
      <c r="FS769" s="1233"/>
      <c r="FT769" s="1233"/>
      <c r="FU769" s="1233"/>
      <c r="FV769" s="1233"/>
      <c r="FW769" s="1233"/>
      <c r="FX769" s="1233"/>
      <c r="FY769" s="1233"/>
      <c r="FZ769" s="1233"/>
      <c r="GA769" s="1233"/>
      <c r="GB769" s="1233"/>
      <c r="GC769" s="1233"/>
      <c r="GD769" s="1233"/>
      <c r="GE769" s="1233"/>
      <c r="GF769" s="1233"/>
      <c r="GG769" s="1233"/>
      <c r="GH769" s="1233"/>
      <c r="GI769" s="1233"/>
      <c r="GJ769" s="1233"/>
      <c r="GK769" s="1233"/>
      <c r="GL769" s="1233"/>
      <c r="GM769" s="1233"/>
      <c r="GN769" s="1233"/>
      <c r="GO769" s="1233"/>
      <c r="GP769" s="1233"/>
      <c r="GQ769" s="1233"/>
      <c r="GR769" s="1233"/>
      <c r="GS769" s="1233"/>
      <c r="GT769" s="1233"/>
      <c r="GU769" s="1233"/>
      <c r="GV769" s="1233"/>
      <c r="GW769" s="1233"/>
      <c r="GX769" s="1233"/>
      <c r="GY769" s="1233"/>
      <c r="GZ769" s="1233"/>
      <c r="HA769" s="1233"/>
      <c r="HB769" s="1233"/>
      <c r="HC769" s="1233"/>
      <c r="HD769" s="1233"/>
      <c r="HE769" s="1233"/>
      <c r="HF769" s="1233"/>
      <c r="HG769" s="1233"/>
      <c r="HH769" s="1233"/>
      <c r="HI769" s="1233"/>
      <c r="HJ769" s="1233"/>
      <c r="HK769" s="1233"/>
      <c r="HL769" s="1233"/>
      <c r="HM769" s="1233"/>
      <c r="HN769" s="1233"/>
      <c r="HO769" s="1233"/>
    </row>
    <row r="770" spans="32:223" s="325" customFormat="1" x14ac:dyDescent="0.2">
      <c r="AF770" s="932"/>
      <c r="AG770" s="932"/>
      <c r="AH770" s="932"/>
      <c r="AI770" s="932"/>
      <c r="AJ770" s="932"/>
      <c r="AK770" s="932"/>
      <c r="AL770" s="932"/>
      <c r="AM770" s="932"/>
      <c r="AN770" s="932"/>
      <c r="AP770" s="932"/>
      <c r="AQ770" s="932"/>
      <c r="AR770" s="932"/>
      <c r="AS770" s="932"/>
      <c r="AT770" s="932"/>
      <c r="AU770" s="932"/>
      <c r="AV770" s="932"/>
      <c r="AW770" s="932"/>
      <c r="AX770" s="932"/>
      <c r="BA770" s="1253"/>
      <c r="BB770" s="1253"/>
      <c r="BC770" s="1253"/>
      <c r="BE770" s="1233"/>
      <c r="BF770" s="1233"/>
      <c r="BG770" s="1233"/>
      <c r="BH770" s="1233"/>
      <c r="BI770" s="1233"/>
      <c r="BJ770" s="1233"/>
      <c r="BK770" s="1233"/>
      <c r="BL770" s="1233"/>
      <c r="BM770" s="1233"/>
      <c r="BN770" s="1233"/>
      <c r="BO770" s="1233"/>
      <c r="BP770" s="1233"/>
      <c r="BQ770" s="1233"/>
      <c r="BR770" s="1233"/>
      <c r="BS770" s="1233"/>
      <c r="BT770" s="1233"/>
      <c r="BU770" s="1233"/>
      <c r="BV770" s="1233"/>
      <c r="BW770" s="1233"/>
      <c r="BX770" s="1233"/>
      <c r="BY770" s="1233"/>
      <c r="BZ770" s="1233"/>
      <c r="CA770" s="1233"/>
      <c r="CB770" s="1233"/>
      <c r="CC770" s="1233"/>
      <c r="CD770" s="1233"/>
      <c r="CE770" s="1233"/>
      <c r="CF770" s="1233"/>
      <c r="CG770" s="1233"/>
      <c r="CH770" s="1233"/>
      <c r="CI770" s="1233"/>
      <c r="CJ770" s="1233"/>
      <c r="CK770" s="1233"/>
      <c r="CL770" s="1233"/>
      <c r="CM770" s="1233"/>
      <c r="CN770" s="1233"/>
      <c r="CO770" s="1233"/>
      <c r="CP770" s="1233"/>
      <c r="CQ770" s="1233"/>
      <c r="CR770" s="1233"/>
      <c r="CS770" s="1233"/>
      <c r="CT770" s="1233"/>
      <c r="CU770" s="1233"/>
      <c r="CV770" s="1233"/>
      <c r="CW770" s="1233"/>
      <c r="CX770" s="1233"/>
      <c r="CY770" s="1233"/>
      <c r="CZ770" s="1233"/>
      <c r="DA770" s="1233"/>
      <c r="DB770" s="1233"/>
      <c r="DC770" s="1233"/>
      <c r="DD770" s="1233"/>
      <c r="DE770" s="1233"/>
      <c r="DF770" s="1233"/>
      <c r="DG770" s="1233"/>
      <c r="DH770" s="1233"/>
      <c r="DI770" s="1233"/>
      <c r="DJ770" s="1233"/>
      <c r="DK770" s="1233"/>
      <c r="DL770" s="1233"/>
      <c r="DM770" s="1233"/>
      <c r="DN770" s="1233"/>
      <c r="DO770" s="1233"/>
      <c r="DP770" s="1233"/>
      <c r="DQ770" s="1233"/>
      <c r="DR770" s="1233"/>
      <c r="DS770" s="1233"/>
      <c r="DT770" s="1233"/>
      <c r="DU770" s="1233"/>
      <c r="DV770" s="1233"/>
      <c r="DW770" s="1233"/>
      <c r="DX770" s="1233"/>
      <c r="DY770" s="1233"/>
      <c r="DZ770" s="1233"/>
      <c r="EA770" s="1233"/>
      <c r="EB770" s="1233"/>
      <c r="EC770" s="1233"/>
      <c r="ED770" s="1233"/>
      <c r="EE770" s="1233"/>
      <c r="EF770" s="1233"/>
      <c r="EG770" s="1233"/>
      <c r="EH770" s="1253"/>
      <c r="EI770" s="1253"/>
      <c r="EJ770" s="1253"/>
      <c r="EK770" s="1253"/>
      <c r="EM770" s="1233"/>
      <c r="EN770" s="1233"/>
      <c r="EO770" s="1233"/>
      <c r="EP770" s="1233"/>
      <c r="EQ770" s="1233"/>
      <c r="ER770" s="1233"/>
      <c r="ES770" s="1233"/>
      <c r="ET770" s="1233"/>
      <c r="EU770" s="1233"/>
      <c r="EV770" s="1233"/>
      <c r="EW770" s="1233"/>
      <c r="EX770" s="1233"/>
      <c r="EY770" s="1233"/>
      <c r="EZ770" s="1233"/>
      <c r="FA770" s="1233"/>
      <c r="FB770" s="1233"/>
      <c r="FC770" s="1233"/>
      <c r="FD770" s="1233"/>
      <c r="FE770" s="1233"/>
      <c r="FF770" s="1233"/>
      <c r="FG770" s="1233"/>
      <c r="FH770" s="1233"/>
      <c r="FI770" s="1233"/>
      <c r="FJ770" s="1233"/>
      <c r="FK770" s="1233"/>
      <c r="FL770" s="1233"/>
      <c r="FM770" s="1233"/>
      <c r="FN770" s="1233"/>
      <c r="FO770" s="1233"/>
      <c r="FP770" s="1233"/>
      <c r="FQ770" s="1233"/>
      <c r="FR770" s="1233"/>
      <c r="FS770" s="1233"/>
      <c r="FT770" s="1233"/>
      <c r="FU770" s="1233"/>
      <c r="FV770" s="1233"/>
      <c r="FW770" s="1233"/>
      <c r="FX770" s="1233"/>
      <c r="FY770" s="1233"/>
      <c r="FZ770" s="1233"/>
      <c r="GA770" s="1233"/>
      <c r="GB770" s="1233"/>
      <c r="GC770" s="1233"/>
      <c r="GD770" s="1233"/>
      <c r="GE770" s="1233"/>
      <c r="GF770" s="1233"/>
      <c r="GG770" s="1233"/>
      <c r="GH770" s="1233"/>
      <c r="GI770" s="1233"/>
      <c r="GJ770" s="1233"/>
      <c r="GK770" s="1233"/>
      <c r="GL770" s="1233"/>
      <c r="GM770" s="1233"/>
      <c r="GN770" s="1233"/>
      <c r="GO770" s="1233"/>
      <c r="GP770" s="1233"/>
      <c r="GQ770" s="1233"/>
      <c r="GR770" s="1233"/>
      <c r="GS770" s="1233"/>
      <c r="GT770" s="1233"/>
      <c r="GU770" s="1233"/>
      <c r="GV770" s="1233"/>
      <c r="GW770" s="1233"/>
      <c r="GX770" s="1233"/>
      <c r="GY770" s="1233"/>
      <c r="GZ770" s="1233"/>
      <c r="HA770" s="1233"/>
      <c r="HB770" s="1233"/>
      <c r="HC770" s="1233"/>
      <c r="HD770" s="1233"/>
      <c r="HE770" s="1233"/>
      <c r="HF770" s="1233"/>
      <c r="HG770" s="1233"/>
      <c r="HH770" s="1233"/>
      <c r="HI770" s="1233"/>
      <c r="HJ770" s="1233"/>
      <c r="HK770" s="1233"/>
      <c r="HL770" s="1233"/>
      <c r="HM770" s="1233"/>
      <c r="HN770" s="1233"/>
      <c r="HO770" s="1233"/>
    </row>
    <row r="771" spans="32:223" s="325" customFormat="1" x14ac:dyDescent="0.2">
      <c r="AF771" s="932"/>
      <c r="AG771" s="932"/>
      <c r="AH771" s="932"/>
      <c r="AI771" s="932"/>
      <c r="AJ771" s="932"/>
      <c r="AK771" s="932"/>
      <c r="AL771" s="932"/>
      <c r="AM771" s="932"/>
      <c r="AN771" s="932"/>
      <c r="AP771" s="932"/>
      <c r="AQ771" s="932"/>
      <c r="AR771" s="932"/>
      <c r="AS771" s="932"/>
      <c r="AT771" s="932"/>
      <c r="AU771" s="932"/>
      <c r="AV771" s="932"/>
      <c r="AW771" s="932"/>
      <c r="AX771" s="932"/>
      <c r="BA771" s="1253"/>
      <c r="BB771" s="1253"/>
      <c r="BC771" s="1253"/>
      <c r="BE771" s="1233"/>
      <c r="BF771" s="1233"/>
      <c r="BG771" s="1233"/>
      <c r="BH771" s="1233"/>
      <c r="BI771" s="1233"/>
      <c r="BJ771" s="1233"/>
      <c r="BK771" s="1233"/>
      <c r="BL771" s="1233"/>
      <c r="BM771" s="1233"/>
      <c r="BN771" s="1233"/>
      <c r="BO771" s="1233"/>
      <c r="BP771" s="1233"/>
      <c r="BQ771" s="1233"/>
      <c r="BR771" s="1233"/>
      <c r="BS771" s="1233"/>
      <c r="BT771" s="1233"/>
      <c r="BU771" s="1233"/>
      <c r="BV771" s="1233"/>
      <c r="BW771" s="1233"/>
      <c r="BX771" s="1233"/>
      <c r="BY771" s="1233"/>
      <c r="BZ771" s="1233"/>
      <c r="CA771" s="1233"/>
      <c r="CB771" s="1233"/>
      <c r="CC771" s="1233"/>
      <c r="CD771" s="1233"/>
      <c r="CE771" s="1233"/>
      <c r="CF771" s="1233"/>
      <c r="CG771" s="1233"/>
      <c r="CH771" s="1233"/>
      <c r="CI771" s="1233"/>
      <c r="CJ771" s="1233"/>
      <c r="CK771" s="1233"/>
      <c r="CL771" s="1233"/>
      <c r="CM771" s="1233"/>
      <c r="CN771" s="1233"/>
      <c r="CO771" s="1233"/>
      <c r="CP771" s="1233"/>
      <c r="CQ771" s="1233"/>
      <c r="CR771" s="1233"/>
      <c r="CS771" s="1233"/>
      <c r="CT771" s="1233"/>
      <c r="CU771" s="1233"/>
      <c r="CV771" s="1233"/>
      <c r="CW771" s="1233"/>
      <c r="CX771" s="1233"/>
      <c r="CY771" s="1233"/>
      <c r="CZ771" s="1233"/>
      <c r="DA771" s="1233"/>
      <c r="DB771" s="1233"/>
      <c r="DC771" s="1233"/>
      <c r="DD771" s="1233"/>
      <c r="DE771" s="1233"/>
      <c r="DF771" s="1233"/>
      <c r="DG771" s="1233"/>
      <c r="DH771" s="1233"/>
      <c r="DI771" s="1233"/>
      <c r="DJ771" s="1233"/>
      <c r="DK771" s="1233"/>
      <c r="DL771" s="1233"/>
      <c r="DM771" s="1233"/>
      <c r="DN771" s="1233"/>
      <c r="DO771" s="1233"/>
      <c r="DP771" s="1233"/>
      <c r="DQ771" s="1233"/>
      <c r="DR771" s="1233"/>
      <c r="DS771" s="1233"/>
      <c r="DT771" s="1233"/>
      <c r="DU771" s="1233"/>
      <c r="DV771" s="1233"/>
      <c r="DW771" s="1233"/>
      <c r="DX771" s="1233"/>
      <c r="DY771" s="1233"/>
      <c r="DZ771" s="1233"/>
      <c r="EA771" s="1233"/>
      <c r="EB771" s="1233"/>
      <c r="EC771" s="1233"/>
      <c r="ED771" s="1233"/>
      <c r="EE771" s="1233"/>
      <c r="EF771" s="1233"/>
      <c r="EG771" s="1233"/>
      <c r="EH771" s="1253"/>
      <c r="EI771" s="1253"/>
      <c r="EJ771" s="1253"/>
      <c r="EK771" s="1253"/>
      <c r="EM771" s="1233"/>
      <c r="EN771" s="1233"/>
      <c r="EO771" s="1233"/>
      <c r="EP771" s="1233"/>
      <c r="EQ771" s="1233"/>
      <c r="ER771" s="1233"/>
      <c r="ES771" s="1233"/>
      <c r="ET771" s="1233"/>
      <c r="EU771" s="1233"/>
      <c r="EV771" s="1233"/>
      <c r="EW771" s="1233"/>
      <c r="EX771" s="1233"/>
      <c r="EY771" s="1233"/>
      <c r="EZ771" s="1233"/>
      <c r="FA771" s="1233"/>
      <c r="FB771" s="1233"/>
      <c r="FC771" s="1233"/>
      <c r="FD771" s="1233"/>
      <c r="FE771" s="1233"/>
      <c r="FF771" s="1233"/>
      <c r="FG771" s="1233"/>
      <c r="FH771" s="1233"/>
      <c r="FI771" s="1233"/>
      <c r="FJ771" s="1233"/>
      <c r="FK771" s="1233"/>
      <c r="FL771" s="1233"/>
      <c r="FM771" s="1233"/>
      <c r="FN771" s="1233"/>
      <c r="FO771" s="1233"/>
      <c r="FP771" s="1233"/>
      <c r="FQ771" s="1233"/>
      <c r="FR771" s="1233"/>
      <c r="FS771" s="1233"/>
      <c r="FT771" s="1233"/>
      <c r="FU771" s="1233"/>
      <c r="FV771" s="1233"/>
      <c r="FW771" s="1233"/>
      <c r="FX771" s="1233"/>
      <c r="FY771" s="1233"/>
      <c r="FZ771" s="1233"/>
      <c r="GA771" s="1233"/>
      <c r="GB771" s="1233"/>
      <c r="GC771" s="1233"/>
      <c r="GD771" s="1233"/>
      <c r="GE771" s="1233"/>
      <c r="GF771" s="1233"/>
      <c r="GG771" s="1233"/>
      <c r="GH771" s="1233"/>
      <c r="GI771" s="1233"/>
      <c r="GJ771" s="1233"/>
      <c r="GK771" s="1233"/>
      <c r="GL771" s="1233"/>
      <c r="GM771" s="1233"/>
      <c r="GN771" s="1233"/>
      <c r="GO771" s="1233"/>
      <c r="GP771" s="1233"/>
      <c r="GQ771" s="1233"/>
      <c r="GR771" s="1233"/>
      <c r="GS771" s="1233"/>
      <c r="GT771" s="1233"/>
      <c r="GU771" s="1233"/>
      <c r="GV771" s="1233"/>
      <c r="GW771" s="1233"/>
      <c r="GX771" s="1233"/>
      <c r="GY771" s="1233"/>
      <c r="GZ771" s="1233"/>
      <c r="HA771" s="1233"/>
      <c r="HB771" s="1233"/>
      <c r="HC771" s="1233"/>
      <c r="HD771" s="1233"/>
      <c r="HE771" s="1233"/>
      <c r="HF771" s="1233"/>
      <c r="HG771" s="1233"/>
      <c r="HH771" s="1233"/>
      <c r="HI771" s="1233"/>
      <c r="HJ771" s="1233"/>
      <c r="HK771" s="1233"/>
      <c r="HL771" s="1233"/>
      <c r="HM771" s="1233"/>
      <c r="HN771" s="1233"/>
      <c r="HO771" s="1233"/>
    </row>
    <row r="772" spans="32:223" s="325" customFormat="1" x14ac:dyDescent="0.2">
      <c r="AF772" s="932"/>
      <c r="AG772" s="932"/>
      <c r="AH772" s="932"/>
      <c r="AI772" s="932"/>
      <c r="AJ772" s="932"/>
      <c r="AK772" s="932"/>
      <c r="AL772" s="932"/>
      <c r="AM772" s="932"/>
      <c r="AN772" s="932"/>
      <c r="AP772" s="932"/>
      <c r="AQ772" s="932"/>
      <c r="AR772" s="932"/>
      <c r="AS772" s="932"/>
      <c r="AT772" s="932"/>
      <c r="AU772" s="932"/>
      <c r="AV772" s="932"/>
      <c r="AW772" s="932"/>
      <c r="AX772" s="932"/>
      <c r="BA772" s="1253"/>
      <c r="BB772" s="1253"/>
      <c r="BC772" s="1253"/>
      <c r="BE772" s="1233"/>
      <c r="BF772" s="1233"/>
      <c r="BG772" s="1233"/>
      <c r="BH772" s="1233"/>
      <c r="BI772" s="1233"/>
      <c r="BJ772" s="1233"/>
      <c r="BK772" s="1233"/>
      <c r="BL772" s="1233"/>
      <c r="BM772" s="1233"/>
      <c r="BN772" s="1233"/>
      <c r="BO772" s="1233"/>
      <c r="BP772" s="1233"/>
      <c r="BQ772" s="1233"/>
      <c r="BR772" s="1233"/>
      <c r="BS772" s="1233"/>
      <c r="BT772" s="1233"/>
      <c r="BU772" s="1233"/>
      <c r="BV772" s="1233"/>
      <c r="BW772" s="1233"/>
      <c r="BX772" s="1233"/>
      <c r="BY772" s="1233"/>
      <c r="BZ772" s="1233"/>
      <c r="CA772" s="1233"/>
      <c r="CB772" s="1233"/>
      <c r="CC772" s="1233"/>
      <c r="CD772" s="1233"/>
      <c r="CE772" s="1233"/>
      <c r="CF772" s="1233"/>
      <c r="CG772" s="1233"/>
      <c r="CH772" s="1233"/>
      <c r="CI772" s="1233"/>
      <c r="CJ772" s="1233"/>
      <c r="CK772" s="1233"/>
      <c r="CL772" s="1233"/>
      <c r="CM772" s="1233"/>
      <c r="CN772" s="1233"/>
      <c r="CO772" s="1233"/>
      <c r="CP772" s="1233"/>
      <c r="CQ772" s="1233"/>
      <c r="CR772" s="1233"/>
      <c r="CS772" s="1233"/>
      <c r="CT772" s="1233"/>
      <c r="CU772" s="1233"/>
      <c r="CV772" s="1233"/>
      <c r="CW772" s="1233"/>
      <c r="CX772" s="1233"/>
      <c r="CY772" s="1233"/>
      <c r="CZ772" s="1233"/>
      <c r="DA772" s="1233"/>
      <c r="DB772" s="1233"/>
      <c r="DC772" s="1233"/>
      <c r="DD772" s="1233"/>
      <c r="DE772" s="1233"/>
      <c r="DF772" s="1233"/>
      <c r="DG772" s="1233"/>
      <c r="DH772" s="1233"/>
      <c r="DI772" s="1233"/>
      <c r="DJ772" s="1233"/>
      <c r="DK772" s="1233"/>
      <c r="DL772" s="1233"/>
      <c r="DM772" s="1233"/>
      <c r="DN772" s="1233"/>
      <c r="DO772" s="1233"/>
      <c r="DP772" s="1233"/>
      <c r="DQ772" s="1233"/>
      <c r="DR772" s="1233"/>
      <c r="DS772" s="1233"/>
      <c r="DT772" s="1233"/>
      <c r="DU772" s="1233"/>
      <c r="DV772" s="1233"/>
      <c r="DW772" s="1233"/>
      <c r="DX772" s="1233"/>
      <c r="DY772" s="1233"/>
      <c r="DZ772" s="1233"/>
      <c r="EA772" s="1233"/>
      <c r="EB772" s="1233"/>
      <c r="EC772" s="1233"/>
      <c r="ED772" s="1233"/>
      <c r="EE772" s="1233"/>
      <c r="EF772" s="1233"/>
      <c r="EG772" s="1233"/>
      <c r="EH772" s="1253"/>
      <c r="EI772" s="1253"/>
      <c r="EJ772" s="1253"/>
      <c r="EK772" s="1253"/>
      <c r="EM772" s="1233"/>
      <c r="EN772" s="1233"/>
      <c r="EO772" s="1233"/>
      <c r="EP772" s="1233"/>
      <c r="EQ772" s="1233"/>
      <c r="ER772" s="1233"/>
      <c r="ES772" s="1233"/>
      <c r="ET772" s="1233"/>
      <c r="EU772" s="1233"/>
      <c r="EV772" s="1233"/>
      <c r="EW772" s="1233"/>
      <c r="EX772" s="1233"/>
      <c r="EY772" s="1233"/>
      <c r="EZ772" s="1233"/>
      <c r="FA772" s="1233"/>
      <c r="FB772" s="1233"/>
      <c r="FC772" s="1233"/>
      <c r="FD772" s="1233"/>
      <c r="FE772" s="1233"/>
      <c r="FF772" s="1233"/>
      <c r="FG772" s="1233"/>
      <c r="FH772" s="1233"/>
      <c r="FI772" s="1233"/>
      <c r="FJ772" s="1233"/>
      <c r="FK772" s="1233"/>
      <c r="FL772" s="1233"/>
      <c r="FM772" s="1233"/>
      <c r="FN772" s="1233"/>
      <c r="FO772" s="1233"/>
      <c r="FP772" s="1233"/>
      <c r="FQ772" s="1233"/>
      <c r="FR772" s="1233"/>
      <c r="FS772" s="1233"/>
      <c r="FT772" s="1233"/>
      <c r="FU772" s="1233"/>
      <c r="FV772" s="1233"/>
      <c r="FW772" s="1233"/>
      <c r="FX772" s="1233"/>
      <c r="FY772" s="1233"/>
      <c r="FZ772" s="1233"/>
      <c r="GA772" s="1233"/>
      <c r="GB772" s="1233"/>
      <c r="GC772" s="1233"/>
      <c r="GD772" s="1233"/>
      <c r="GE772" s="1233"/>
      <c r="GF772" s="1233"/>
      <c r="GG772" s="1233"/>
      <c r="GH772" s="1233"/>
      <c r="GI772" s="1233"/>
      <c r="GJ772" s="1233"/>
      <c r="GK772" s="1233"/>
      <c r="GL772" s="1233"/>
      <c r="GM772" s="1233"/>
      <c r="GN772" s="1233"/>
      <c r="GO772" s="1233"/>
      <c r="GP772" s="1233"/>
      <c r="GQ772" s="1233"/>
      <c r="GR772" s="1233"/>
      <c r="GS772" s="1233"/>
      <c r="GT772" s="1233"/>
      <c r="GU772" s="1233"/>
      <c r="GV772" s="1233"/>
      <c r="GW772" s="1233"/>
      <c r="GX772" s="1233"/>
      <c r="GY772" s="1233"/>
      <c r="GZ772" s="1233"/>
      <c r="HA772" s="1233"/>
      <c r="HB772" s="1233"/>
      <c r="HC772" s="1233"/>
      <c r="HD772" s="1233"/>
      <c r="HE772" s="1233"/>
      <c r="HF772" s="1233"/>
      <c r="HG772" s="1233"/>
      <c r="HH772" s="1233"/>
      <c r="HI772" s="1233"/>
      <c r="HJ772" s="1233"/>
      <c r="HK772" s="1233"/>
      <c r="HL772" s="1233"/>
      <c r="HM772" s="1233"/>
      <c r="HN772" s="1233"/>
      <c r="HO772" s="1233"/>
    </row>
    <row r="773" spans="32:223" s="325" customFormat="1" x14ac:dyDescent="0.2">
      <c r="AF773" s="932"/>
      <c r="AG773" s="932"/>
      <c r="AH773" s="932"/>
      <c r="AI773" s="932"/>
      <c r="AJ773" s="932"/>
      <c r="AK773" s="932"/>
      <c r="AL773" s="932"/>
      <c r="AM773" s="932"/>
      <c r="AN773" s="932"/>
      <c r="AP773" s="932"/>
      <c r="AQ773" s="932"/>
      <c r="AR773" s="932"/>
      <c r="AS773" s="932"/>
      <c r="AT773" s="932"/>
      <c r="AU773" s="932"/>
      <c r="AV773" s="932"/>
      <c r="AW773" s="932"/>
      <c r="AX773" s="932"/>
      <c r="BA773" s="1253"/>
      <c r="BB773" s="1253"/>
      <c r="BC773" s="1253"/>
      <c r="BE773" s="1233"/>
      <c r="BF773" s="1233"/>
      <c r="BG773" s="1233"/>
      <c r="BH773" s="1233"/>
      <c r="BI773" s="1233"/>
      <c r="BJ773" s="1233"/>
      <c r="BK773" s="1233"/>
      <c r="BL773" s="1233"/>
      <c r="BM773" s="1233"/>
      <c r="BN773" s="1233"/>
      <c r="BO773" s="1233"/>
      <c r="BP773" s="1233"/>
      <c r="BQ773" s="1233"/>
      <c r="BR773" s="1233"/>
      <c r="BS773" s="1233"/>
      <c r="BT773" s="1233"/>
      <c r="BU773" s="1233"/>
      <c r="BV773" s="1233"/>
      <c r="BW773" s="1233"/>
      <c r="BX773" s="1233"/>
      <c r="BY773" s="1233"/>
      <c r="BZ773" s="1233"/>
      <c r="CA773" s="1233"/>
      <c r="CB773" s="1233"/>
      <c r="CC773" s="1233"/>
      <c r="CD773" s="1233"/>
      <c r="CE773" s="1233"/>
      <c r="CF773" s="1233"/>
      <c r="CG773" s="1233"/>
      <c r="CH773" s="1233"/>
      <c r="CI773" s="1233"/>
      <c r="CJ773" s="1233"/>
      <c r="CK773" s="1233"/>
      <c r="CL773" s="1233"/>
      <c r="CM773" s="1233"/>
      <c r="CN773" s="1233"/>
      <c r="CO773" s="1233"/>
      <c r="CP773" s="1233"/>
      <c r="CQ773" s="1233"/>
      <c r="CR773" s="1233"/>
      <c r="CS773" s="1233"/>
      <c r="CT773" s="1233"/>
      <c r="CU773" s="1233"/>
      <c r="CV773" s="1233"/>
      <c r="CW773" s="1233"/>
      <c r="CX773" s="1233"/>
      <c r="CY773" s="1233"/>
      <c r="CZ773" s="1233"/>
      <c r="DA773" s="1233"/>
      <c r="DB773" s="1233"/>
      <c r="DC773" s="1233"/>
      <c r="DD773" s="1233"/>
      <c r="DE773" s="1233"/>
      <c r="DF773" s="1233"/>
      <c r="DG773" s="1233"/>
      <c r="DH773" s="1233"/>
      <c r="DI773" s="1233"/>
      <c r="DJ773" s="1233"/>
      <c r="DK773" s="1233"/>
      <c r="DL773" s="1233"/>
      <c r="DM773" s="1233"/>
      <c r="DN773" s="1233"/>
      <c r="DO773" s="1233"/>
      <c r="DP773" s="1233"/>
      <c r="DQ773" s="1233"/>
      <c r="DR773" s="1233"/>
      <c r="DS773" s="1233"/>
      <c r="DT773" s="1233"/>
      <c r="DU773" s="1233"/>
      <c r="DV773" s="1233"/>
      <c r="DW773" s="1233"/>
      <c r="DX773" s="1233"/>
      <c r="DY773" s="1233"/>
      <c r="DZ773" s="1233"/>
      <c r="EA773" s="1233"/>
      <c r="EB773" s="1233"/>
      <c r="EC773" s="1233"/>
      <c r="ED773" s="1233"/>
      <c r="EE773" s="1233"/>
      <c r="EF773" s="1233"/>
      <c r="EG773" s="1233"/>
      <c r="EH773" s="1253"/>
      <c r="EI773" s="1253"/>
      <c r="EJ773" s="1253"/>
      <c r="EK773" s="1253"/>
      <c r="EM773" s="1233"/>
      <c r="EN773" s="1233"/>
      <c r="EO773" s="1233"/>
      <c r="EP773" s="1233"/>
      <c r="EQ773" s="1233"/>
      <c r="ER773" s="1233"/>
      <c r="ES773" s="1233"/>
      <c r="ET773" s="1233"/>
      <c r="EU773" s="1233"/>
      <c r="EV773" s="1233"/>
      <c r="EW773" s="1233"/>
      <c r="EX773" s="1233"/>
      <c r="EY773" s="1233"/>
      <c r="EZ773" s="1233"/>
      <c r="FA773" s="1233"/>
      <c r="FB773" s="1233"/>
      <c r="FC773" s="1233"/>
      <c r="FD773" s="1233"/>
      <c r="FE773" s="1233"/>
      <c r="FF773" s="1233"/>
      <c r="FG773" s="1233"/>
      <c r="FH773" s="1233"/>
      <c r="FI773" s="1233"/>
      <c r="FJ773" s="1233"/>
      <c r="FK773" s="1233"/>
      <c r="FL773" s="1233"/>
      <c r="FM773" s="1233"/>
      <c r="FN773" s="1233"/>
      <c r="FO773" s="1233"/>
      <c r="FP773" s="1233"/>
      <c r="FQ773" s="1233"/>
      <c r="FR773" s="1233"/>
      <c r="FS773" s="1233"/>
      <c r="FT773" s="1233"/>
      <c r="FU773" s="1233"/>
      <c r="FV773" s="1233"/>
      <c r="FW773" s="1233"/>
      <c r="FX773" s="1233"/>
      <c r="FY773" s="1233"/>
      <c r="FZ773" s="1233"/>
      <c r="GA773" s="1233"/>
      <c r="GB773" s="1233"/>
      <c r="GC773" s="1233"/>
      <c r="GD773" s="1233"/>
      <c r="GE773" s="1233"/>
      <c r="GF773" s="1233"/>
      <c r="GG773" s="1233"/>
      <c r="GH773" s="1233"/>
      <c r="GI773" s="1233"/>
      <c r="GJ773" s="1233"/>
      <c r="GK773" s="1233"/>
      <c r="GL773" s="1233"/>
      <c r="GM773" s="1233"/>
      <c r="GN773" s="1233"/>
      <c r="GO773" s="1233"/>
      <c r="GP773" s="1233"/>
      <c r="GQ773" s="1233"/>
      <c r="GR773" s="1233"/>
      <c r="GS773" s="1233"/>
      <c r="GT773" s="1233"/>
      <c r="GU773" s="1233"/>
      <c r="GV773" s="1233"/>
      <c r="GW773" s="1233"/>
      <c r="GX773" s="1233"/>
      <c r="GY773" s="1233"/>
      <c r="GZ773" s="1233"/>
      <c r="HA773" s="1233"/>
      <c r="HB773" s="1233"/>
      <c r="HC773" s="1233"/>
      <c r="HD773" s="1233"/>
      <c r="HE773" s="1233"/>
      <c r="HF773" s="1233"/>
      <c r="HG773" s="1233"/>
      <c r="HH773" s="1233"/>
      <c r="HI773" s="1233"/>
      <c r="HJ773" s="1233"/>
      <c r="HK773" s="1233"/>
      <c r="HL773" s="1233"/>
      <c r="HM773" s="1233"/>
      <c r="HN773" s="1233"/>
      <c r="HO773" s="1233"/>
    </row>
    <row r="774" spans="32:223" s="325" customFormat="1" x14ac:dyDescent="0.2">
      <c r="AF774" s="932"/>
      <c r="AG774" s="932"/>
      <c r="AH774" s="932"/>
      <c r="AI774" s="932"/>
      <c r="AJ774" s="932"/>
      <c r="AK774" s="932"/>
      <c r="AL774" s="932"/>
      <c r="AM774" s="932"/>
      <c r="AN774" s="932"/>
      <c r="AP774" s="932"/>
      <c r="AQ774" s="932"/>
      <c r="AR774" s="932"/>
      <c r="AS774" s="932"/>
      <c r="AT774" s="932"/>
      <c r="AU774" s="932"/>
      <c r="AV774" s="932"/>
      <c r="AW774" s="932"/>
      <c r="AX774" s="932"/>
      <c r="BA774" s="1253"/>
      <c r="BB774" s="1253"/>
      <c r="BC774" s="1253"/>
      <c r="BE774" s="1233"/>
      <c r="BF774" s="1233"/>
      <c r="BG774" s="1233"/>
      <c r="BH774" s="1233"/>
      <c r="BI774" s="1233"/>
      <c r="BJ774" s="1233"/>
      <c r="BK774" s="1233"/>
      <c r="BL774" s="1233"/>
      <c r="BM774" s="1233"/>
      <c r="BN774" s="1233"/>
      <c r="BO774" s="1233"/>
      <c r="BP774" s="1233"/>
      <c r="BQ774" s="1233"/>
      <c r="BR774" s="1233"/>
      <c r="BS774" s="1233"/>
      <c r="BT774" s="1233"/>
      <c r="BU774" s="1233"/>
      <c r="BV774" s="1233"/>
      <c r="BW774" s="1233"/>
      <c r="BX774" s="1233"/>
      <c r="BY774" s="1233"/>
      <c r="BZ774" s="1233"/>
      <c r="CA774" s="1233"/>
      <c r="CB774" s="1233"/>
      <c r="CC774" s="1233"/>
      <c r="CD774" s="1233"/>
      <c r="CE774" s="1233"/>
      <c r="CF774" s="1233"/>
      <c r="CG774" s="1233"/>
      <c r="CH774" s="1233"/>
      <c r="CI774" s="1233"/>
      <c r="CJ774" s="1233"/>
      <c r="CK774" s="1233"/>
      <c r="CL774" s="1233"/>
      <c r="CM774" s="1233"/>
      <c r="CN774" s="1233"/>
      <c r="CO774" s="1233"/>
      <c r="CP774" s="1233"/>
      <c r="CQ774" s="1233"/>
      <c r="CR774" s="1233"/>
      <c r="CS774" s="1233"/>
      <c r="CT774" s="1233"/>
      <c r="CU774" s="1233"/>
      <c r="CV774" s="1233"/>
      <c r="CW774" s="1233"/>
      <c r="CX774" s="1233"/>
      <c r="CY774" s="1233"/>
      <c r="CZ774" s="1233"/>
      <c r="DA774" s="1233"/>
      <c r="DB774" s="1233"/>
      <c r="DC774" s="1233"/>
      <c r="DD774" s="1233"/>
      <c r="DE774" s="1233"/>
      <c r="DF774" s="1233"/>
      <c r="DG774" s="1233"/>
      <c r="DH774" s="1233"/>
      <c r="DI774" s="1233"/>
      <c r="DJ774" s="1233"/>
      <c r="DK774" s="1233"/>
      <c r="DL774" s="1233"/>
      <c r="DM774" s="1233"/>
      <c r="DN774" s="1233"/>
      <c r="DO774" s="1233"/>
      <c r="DP774" s="1233"/>
      <c r="DQ774" s="1233"/>
      <c r="DR774" s="1233"/>
      <c r="DS774" s="1233"/>
      <c r="DT774" s="1233"/>
      <c r="DU774" s="1233"/>
      <c r="DV774" s="1233"/>
      <c r="DW774" s="1233"/>
      <c r="DX774" s="1233"/>
      <c r="DY774" s="1233"/>
      <c r="DZ774" s="1233"/>
      <c r="EA774" s="1233"/>
      <c r="EB774" s="1233"/>
      <c r="EC774" s="1233"/>
      <c r="ED774" s="1233"/>
      <c r="EE774" s="1233"/>
      <c r="EF774" s="1233"/>
      <c r="EG774" s="1233"/>
      <c r="EH774" s="1253"/>
      <c r="EI774" s="1253"/>
      <c r="EJ774" s="1253"/>
      <c r="EK774" s="1253"/>
      <c r="EM774" s="1233"/>
      <c r="EN774" s="1233"/>
      <c r="EO774" s="1233"/>
      <c r="EP774" s="1233"/>
      <c r="EQ774" s="1233"/>
      <c r="ER774" s="1233"/>
      <c r="ES774" s="1233"/>
      <c r="ET774" s="1233"/>
      <c r="EU774" s="1233"/>
      <c r="EV774" s="1233"/>
      <c r="EW774" s="1233"/>
      <c r="EX774" s="1233"/>
      <c r="EY774" s="1233"/>
      <c r="EZ774" s="1233"/>
      <c r="FA774" s="1233"/>
      <c r="FB774" s="1233"/>
      <c r="FC774" s="1233"/>
      <c r="FD774" s="1233"/>
      <c r="FE774" s="1233"/>
      <c r="FF774" s="1233"/>
      <c r="FG774" s="1233"/>
      <c r="FH774" s="1233"/>
      <c r="FI774" s="1233"/>
      <c r="FJ774" s="1233"/>
      <c r="FK774" s="1233"/>
      <c r="FL774" s="1233"/>
      <c r="FM774" s="1233"/>
      <c r="FN774" s="1233"/>
      <c r="FO774" s="1233"/>
      <c r="FP774" s="1233"/>
      <c r="FQ774" s="1233"/>
      <c r="FR774" s="1233"/>
      <c r="FS774" s="1233"/>
      <c r="FT774" s="1233"/>
      <c r="FU774" s="1233"/>
      <c r="FV774" s="1233"/>
      <c r="FW774" s="1233"/>
      <c r="FX774" s="1233"/>
      <c r="FY774" s="1233"/>
      <c r="FZ774" s="1233"/>
      <c r="GA774" s="1233"/>
      <c r="GB774" s="1233"/>
      <c r="GC774" s="1233"/>
      <c r="GD774" s="1233"/>
      <c r="GE774" s="1233"/>
      <c r="GF774" s="1233"/>
      <c r="GG774" s="1233"/>
      <c r="GH774" s="1233"/>
      <c r="GI774" s="1233"/>
      <c r="GJ774" s="1233"/>
      <c r="GK774" s="1233"/>
      <c r="GL774" s="1233"/>
      <c r="GM774" s="1233"/>
      <c r="GN774" s="1233"/>
      <c r="GO774" s="1233"/>
      <c r="GP774" s="1233"/>
      <c r="GQ774" s="1233"/>
      <c r="GR774" s="1233"/>
      <c r="GS774" s="1233"/>
      <c r="GT774" s="1233"/>
      <c r="GU774" s="1233"/>
      <c r="GV774" s="1233"/>
      <c r="GW774" s="1233"/>
      <c r="GX774" s="1233"/>
      <c r="GY774" s="1233"/>
      <c r="GZ774" s="1233"/>
      <c r="HA774" s="1233"/>
      <c r="HB774" s="1233"/>
      <c r="HC774" s="1233"/>
      <c r="HD774" s="1233"/>
      <c r="HE774" s="1233"/>
      <c r="HF774" s="1233"/>
      <c r="HG774" s="1233"/>
      <c r="HH774" s="1233"/>
      <c r="HI774" s="1233"/>
      <c r="HJ774" s="1233"/>
      <c r="HK774" s="1233"/>
      <c r="HL774" s="1233"/>
      <c r="HM774" s="1233"/>
      <c r="HN774" s="1233"/>
      <c r="HO774" s="1233"/>
    </row>
    <row r="775" spans="32:223" s="325" customFormat="1" x14ac:dyDescent="0.2">
      <c r="AF775" s="932"/>
      <c r="AG775" s="932"/>
      <c r="AH775" s="932"/>
      <c r="AI775" s="932"/>
      <c r="AJ775" s="932"/>
      <c r="AK775" s="932"/>
      <c r="AL775" s="932"/>
      <c r="AM775" s="932"/>
      <c r="AN775" s="932"/>
      <c r="AP775" s="932"/>
      <c r="AQ775" s="932"/>
      <c r="AR775" s="932"/>
      <c r="AS775" s="932"/>
      <c r="AT775" s="932"/>
      <c r="AU775" s="932"/>
      <c r="AV775" s="932"/>
      <c r="AW775" s="932"/>
      <c r="AX775" s="932"/>
      <c r="BA775" s="1253"/>
      <c r="BB775" s="1253"/>
      <c r="BC775" s="1253"/>
      <c r="BE775" s="1233"/>
      <c r="BF775" s="1233"/>
      <c r="BG775" s="1233"/>
      <c r="BH775" s="1233"/>
      <c r="BI775" s="1233"/>
      <c r="BJ775" s="1233"/>
      <c r="BK775" s="1233"/>
      <c r="BL775" s="1233"/>
      <c r="BM775" s="1233"/>
      <c r="BN775" s="1233"/>
      <c r="BO775" s="1233"/>
      <c r="BP775" s="1233"/>
      <c r="BQ775" s="1233"/>
      <c r="BR775" s="1233"/>
      <c r="BS775" s="1233"/>
      <c r="BT775" s="1233"/>
      <c r="BU775" s="1233"/>
      <c r="BV775" s="1233"/>
      <c r="BW775" s="1233"/>
      <c r="BX775" s="1233"/>
      <c r="BY775" s="1233"/>
      <c r="BZ775" s="1233"/>
      <c r="CA775" s="1233"/>
      <c r="CB775" s="1233"/>
      <c r="CC775" s="1233"/>
      <c r="CD775" s="1233"/>
      <c r="CE775" s="1233"/>
      <c r="CF775" s="1233"/>
      <c r="CG775" s="1233"/>
      <c r="CH775" s="1233"/>
      <c r="CI775" s="1233"/>
      <c r="CJ775" s="1233"/>
      <c r="CK775" s="1233"/>
      <c r="CL775" s="1233"/>
      <c r="CM775" s="1233"/>
      <c r="CN775" s="1233"/>
      <c r="CO775" s="1233"/>
      <c r="CP775" s="1233"/>
      <c r="CQ775" s="1233"/>
      <c r="CR775" s="1233"/>
      <c r="CS775" s="1233"/>
      <c r="CT775" s="1233"/>
      <c r="CU775" s="1233"/>
      <c r="CV775" s="1233"/>
      <c r="CW775" s="1233"/>
      <c r="CX775" s="1233"/>
      <c r="CY775" s="1233"/>
      <c r="CZ775" s="1233"/>
      <c r="DA775" s="1233"/>
      <c r="DB775" s="1233"/>
      <c r="DC775" s="1233"/>
      <c r="DD775" s="1233"/>
      <c r="DE775" s="1233"/>
      <c r="DF775" s="1233"/>
      <c r="DG775" s="1233"/>
      <c r="DH775" s="1233"/>
      <c r="DI775" s="1233"/>
      <c r="DJ775" s="1233"/>
      <c r="DK775" s="1233"/>
      <c r="DL775" s="1233"/>
      <c r="DM775" s="1233"/>
      <c r="DN775" s="1233"/>
      <c r="DO775" s="1233"/>
      <c r="DP775" s="1233"/>
      <c r="DQ775" s="1233"/>
      <c r="DR775" s="1233"/>
      <c r="DS775" s="1233"/>
      <c r="DT775" s="1233"/>
      <c r="DU775" s="1233"/>
      <c r="DV775" s="1233"/>
      <c r="DW775" s="1233"/>
      <c r="DX775" s="1233"/>
      <c r="DY775" s="1233"/>
      <c r="DZ775" s="1233"/>
      <c r="EA775" s="1233"/>
      <c r="EB775" s="1233"/>
      <c r="EC775" s="1233"/>
      <c r="ED775" s="1233"/>
      <c r="EE775" s="1233"/>
      <c r="EF775" s="1233"/>
      <c r="EG775" s="1233"/>
      <c r="EH775" s="1253"/>
      <c r="EI775" s="1253"/>
      <c r="EJ775" s="1253"/>
      <c r="EK775" s="1253"/>
      <c r="EM775" s="1233"/>
      <c r="EN775" s="1233"/>
      <c r="EO775" s="1233"/>
      <c r="EP775" s="1233"/>
      <c r="EQ775" s="1233"/>
      <c r="ER775" s="1233"/>
      <c r="ES775" s="1233"/>
      <c r="ET775" s="1233"/>
      <c r="EU775" s="1233"/>
      <c r="EV775" s="1233"/>
      <c r="EW775" s="1233"/>
      <c r="EX775" s="1233"/>
      <c r="EY775" s="1233"/>
      <c r="EZ775" s="1233"/>
      <c r="FA775" s="1233"/>
      <c r="FB775" s="1233"/>
      <c r="FC775" s="1233"/>
      <c r="FD775" s="1233"/>
      <c r="FE775" s="1233"/>
      <c r="FF775" s="1233"/>
      <c r="FG775" s="1233"/>
      <c r="FH775" s="1233"/>
      <c r="FI775" s="1233"/>
      <c r="FJ775" s="1233"/>
      <c r="FK775" s="1233"/>
      <c r="FL775" s="1233"/>
      <c r="FM775" s="1233"/>
      <c r="FN775" s="1233"/>
      <c r="FO775" s="1233"/>
      <c r="FP775" s="1233"/>
      <c r="FQ775" s="1233"/>
      <c r="FR775" s="1233"/>
      <c r="FS775" s="1233"/>
      <c r="FT775" s="1233"/>
      <c r="FU775" s="1233"/>
      <c r="FV775" s="1233"/>
      <c r="FW775" s="1233"/>
      <c r="FX775" s="1233"/>
      <c r="FY775" s="1233"/>
      <c r="FZ775" s="1233"/>
      <c r="GA775" s="1233"/>
      <c r="GB775" s="1233"/>
      <c r="GC775" s="1233"/>
      <c r="GD775" s="1233"/>
      <c r="GE775" s="1233"/>
      <c r="GF775" s="1233"/>
      <c r="GG775" s="1233"/>
      <c r="GH775" s="1233"/>
      <c r="GI775" s="1233"/>
      <c r="GJ775" s="1233"/>
      <c r="GK775" s="1233"/>
      <c r="GL775" s="1233"/>
      <c r="GM775" s="1233"/>
      <c r="GN775" s="1233"/>
      <c r="GO775" s="1233"/>
      <c r="GP775" s="1233"/>
      <c r="GQ775" s="1233"/>
      <c r="GR775" s="1233"/>
      <c r="GS775" s="1233"/>
      <c r="GT775" s="1233"/>
      <c r="GU775" s="1233"/>
      <c r="GV775" s="1233"/>
      <c r="GW775" s="1233"/>
      <c r="GX775" s="1233"/>
      <c r="GY775" s="1233"/>
      <c r="GZ775" s="1233"/>
      <c r="HA775" s="1233"/>
      <c r="HB775" s="1233"/>
      <c r="HC775" s="1233"/>
      <c r="HD775" s="1233"/>
      <c r="HE775" s="1233"/>
      <c r="HF775" s="1233"/>
      <c r="HG775" s="1233"/>
      <c r="HH775" s="1233"/>
      <c r="HI775" s="1233"/>
      <c r="HJ775" s="1233"/>
      <c r="HK775" s="1233"/>
      <c r="HL775" s="1233"/>
      <c r="HM775" s="1233"/>
      <c r="HN775" s="1233"/>
      <c r="HO775" s="1233"/>
    </row>
    <row r="776" spans="32:223" s="325" customFormat="1" x14ac:dyDescent="0.2">
      <c r="AF776" s="932"/>
      <c r="AG776" s="932"/>
      <c r="AH776" s="932"/>
      <c r="AI776" s="932"/>
      <c r="AJ776" s="932"/>
      <c r="AK776" s="932"/>
      <c r="AL776" s="932"/>
      <c r="AM776" s="932"/>
      <c r="AN776" s="932"/>
      <c r="AP776" s="932"/>
      <c r="AQ776" s="932"/>
      <c r="AR776" s="932"/>
      <c r="AS776" s="932"/>
      <c r="AT776" s="932"/>
      <c r="AU776" s="932"/>
      <c r="AV776" s="932"/>
      <c r="AW776" s="932"/>
      <c r="AX776" s="932"/>
      <c r="BA776" s="1253"/>
      <c r="BB776" s="1253"/>
      <c r="BC776" s="1253"/>
      <c r="BE776" s="1233"/>
      <c r="BF776" s="1233"/>
      <c r="BG776" s="1233"/>
      <c r="BH776" s="1233"/>
      <c r="BI776" s="1233"/>
      <c r="BJ776" s="1233"/>
      <c r="BK776" s="1233"/>
      <c r="BL776" s="1233"/>
      <c r="BM776" s="1233"/>
      <c r="BN776" s="1233"/>
      <c r="BO776" s="1233"/>
      <c r="BP776" s="1233"/>
      <c r="BQ776" s="1233"/>
      <c r="BR776" s="1233"/>
      <c r="BS776" s="1233"/>
      <c r="BT776" s="1233"/>
      <c r="BU776" s="1233"/>
      <c r="BV776" s="1233"/>
      <c r="BW776" s="1233"/>
      <c r="BX776" s="1233"/>
      <c r="BY776" s="1233"/>
      <c r="BZ776" s="1233"/>
      <c r="CA776" s="1233"/>
      <c r="CB776" s="1233"/>
      <c r="CC776" s="1233"/>
      <c r="CD776" s="1233"/>
      <c r="CE776" s="1233"/>
      <c r="CF776" s="1233"/>
      <c r="CG776" s="1233"/>
      <c r="CH776" s="1233"/>
      <c r="CI776" s="1233"/>
      <c r="CJ776" s="1233"/>
      <c r="CK776" s="1233"/>
      <c r="CL776" s="1233"/>
      <c r="CM776" s="1233"/>
      <c r="CN776" s="1233"/>
      <c r="CO776" s="1233"/>
      <c r="CP776" s="1233"/>
      <c r="CQ776" s="1233"/>
      <c r="CR776" s="1233"/>
      <c r="CS776" s="1233"/>
      <c r="CT776" s="1233"/>
      <c r="CU776" s="1233"/>
      <c r="CV776" s="1233"/>
      <c r="CW776" s="1233"/>
      <c r="CX776" s="1233"/>
      <c r="CY776" s="1233"/>
      <c r="CZ776" s="1233"/>
      <c r="DA776" s="1233"/>
      <c r="DB776" s="1233"/>
      <c r="DC776" s="1233"/>
      <c r="DD776" s="1233"/>
      <c r="DE776" s="1233"/>
      <c r="DF776" s="1233"/>
      <c r="DG776" s="1233"/>
      <c r="DH776" s="1233"/>
      <c r="DI776" s="1233"/>
      <c r="DJ776" s="1233"/>
      <c r="DK776" s="1233"/>
      <c r="DL776" s="1233"/>
      <c r="DM776" s="1233"/>
      <c r="DN776" s="1233"/>
      <c r="DO776" s="1233"/>
      <c r="DP776" s="1233"/>
      <c r="DQ776" s="1233"/>
      <c r="DR776" s="1233"/>
      <c r="DS776" s="1233"/>
      <c r="DT776" s="1233"/>
      <c r="DU776" s="1233"/>
      <c r="DV776" s="1233"/>
      <c r="DW776" s="1233"/>
      <c r="DX776" s="1233"/>
      <c r="DY776" s="1233"/>
      <c r="DZ776" s="1233"/>
      <c r="EA776" s="1233"/>
      <c r="EB776" s="1233"/>
      <c r="EC776" s="1233"/>
      <c r="ED776" s="1233"/>
      <c r="EE776" s="1233"/>
      <c r="EF776" s="1233"/>
      <c r="EG776" s="1233"/>
      <c r="EH776" s="1253"/>
      <c r="EI776" s="1253"/>
      <c r="EJ776" s="1253"/>
      <c r="EK776" s="1253"/>
      <c r="EM776" s="1233"/>
      <c r="EN776" s="1233"/>
      <c r="EO776" s="1233"/>
      <c r="EP776" s="1233"/>
      <c r="EQ776" s="1233"/>
      <c r="ER776" s="1233"/>
      <c r="ES776" s="1233"/>
      <c r="ET776" s="1233"/>
      <c r="EU776" s="1233"/>
      <c r="EV776" s="1233"/>
      <c r="EW776" s="1233"/>
      <c r="EX776" s="1233"/>
      <c r="EY776" s="1233"/>
      <c r="EZ776" s="1233"/>
      <c r="FA776" s="1233"/>
      <c r="FB776" s="1233"/>
      <c r="FC776" s="1233"/>
      <c r="FD776" s="1233"/>
      <c r="FE776" s="1233"/>
      <c r="FF776" s="1233"/>
      <c r="FG776" s="1233"/>
      <c r="FH776" s="1233"/>
      <c r="FI776" s="1233"/>
      <c r="FJ776" s="1233"/>
      <c r="FK776" s="1233"/>
      <c r="FL776" s="1233"/>
      <c r="FM776" s="1233"/>
      <c r="FN776" s="1233"/>
      <c r="FO776" s="1233"/>
      <c r="FP776" s="1233"/>
      <c r="FQ776" s="1233"/>
      <c r="FR776" s="1233"/>
      <c r="FS776" s="1233"/>
      <c r="FT776" s="1233"/>
      <c r="FU776" s="1233"/>
      <c r="FV776" s="1233"/>
      <c r="FW776" s="1233"/>
      <c r="FX776" s="1233"/>
      <c r="FY776" s="1233"/>
      <c r="FZ776" s="1233"/>
      <c r="GA776" s="1233"/>
      <c r="GB776" s="1233"/>
      <c r="GC776" s="1233"/>
      <c r="GD776" s="1233"/>
      <c r="GE776" s="1233"/>
      <c r="GF776" s="1233"/>
      <c r="GG776" s="1233"/>
      <c r="GH776" s="1233"/>
      <c r="GI776" s="1233"/>
      <c r="GJ776" s="1233"/>
      <c r="GK776" s="1233"/>
      <c r="GL776" s="1233"/>
      <c r="GM776" s="1233"/>
      <c r="GN776" s="1233"/>
      <c r="GO776" s="1233"/>
      <c r="GP776" s="1233"/>
      <c r="GQ776" s="1233"/>
      <c r="GR776" s="1233"/>
      <c r="GS776" s="1233"/>
      <c r="GT776" s="1233"/>
      <c r="GU776" s="1233"/>
      <c r="GV776" s="1233"/>
      <c r="GW776" s="1233"/>
      <c r="GX776" s="1233"/>
      <c r="GY776" s="1233"/>
      <c r="GZ776" s="1233"/>
      <c r="HA776" s="1233"/>
      <c r="HB776" s="1233"/>
      <c r="HC776" s="1233"/>
      <c r="HD776" s="1233"/>
      <c r="HE776" s="1233"/>
      <c r="HF776" s="1233"/>
      <c r="HG776" s="1233"/>
      <c r="HH776" s="1233"/>
      <c r="HI776" s="1233"/>
      <c r="HJ776" s="1233"/>
      <c r="HK776" s="1233"/>
      <c r="HL776" s="1233"/>
      <c r="HM776" s="1233"/>
      <c r="HN776" s="1233"/>
      <c r="HO776" s="1233"/>
    </row>
    <row r="777" spans="32:223" s="325" customFormat="1" x14ac:dyDescent="0.2">
      <c r="AF777" s="932"/>
      <c r="AG777" s="932"/>
      <c r="AH777" s="932"/>
      <c r="AI777" s="932"/>
      <c r="AJ777" s="932"/>
      <c r="AK777" s="932"/>
      <c r="AL777" s="932"/>
      <c r="AM777" s="932"/>
      <c r="AN777" s="932"/>
      <c r="AP777" s="932"/>
      <c r="AQ777" s="932"/>
      <c r="AR777" s="932"/>
      <c r="AS777" s="932"/>
      <c r="AT777" s="932"/>
      <c r="AU777" s="932"/>
      <c r="AV777" s="932"/>
      <c r="AW777" s="932"/>
      <c r="AX777" s="932"/>
      <c r="BA777" s="1253"/>
      <c r="BB777" s="1253"/>
      <c r="BC777" s="1253"/>
      <c r="BE777" s="1233"/>
      <c r="BF777" s="1233"/>
      <c r="BG777" s="1233"/>
      <c r="BH777" s="1233"/>
      <c r="BI777" s="1233"/>
      <c r="BJ777" s="1233"/>
      <c r="BK777" s="1233"/>
      <c r="BL777" s="1233"/>
      <c r="BM777" s="1233"/>
      <c r="BN777" s="1233"/>
      <c r="BO777" s="1233"/>
      <c r="BP777" s="1233"/>
      <c r="BQ777" s="1233"/>
      <c r="BR777" s="1233"/>
      <c r="BS777" s="1233"/>
      <c r="BT777" s="1233"/>
      <c r="BU777" s="1233"/>
      <c r="BV777" s="1233"/>
      <c r="BW777" s="1233"/>
      <c r="BX777" s="1233"/>
      <c r="BY777" s="1233"/>
      <c r="BZ777" s="1233"/>
      <c r="CA777" s="1233"/>
      <c r="CB777" s="1233"/>
      <c r="CC777" s="1233"/>
      <c r="CD777" s="1233"/>
      <c r="CE777" s="1233"/>
      <c r="CF777" s="1233"/>
      <c r="CG777" s="1233"/>
      <c r="CH777" s="1233"/>
      <c r="CI777" s="1233"/>
      <c r="CJ777" s="1233"/>
      <c r="CK777" s="1233"/>
      <c r="CL777" s="1233"/>
      <c r="CM777" s="1233"/>
      <c r="CN777" s="1233"/>
      <c r="CO777" s="1233"/>
      <c r="CP777" s="1233"/>
      <c r="CQ777" s="1233"/>
      <c r="CR777" s="1233"/>
      <c r="CS777" s="1233"/>
      <c r="CT777" s="1233"/>
      <c r="CU777" s="1233"/>
      <c r="CV777" s="1233"/>
      <c r="CW777" s="1233"/>
      <c r="CX777" s="1233"/>
      <c r="CY777" s="1233"/>
      <c r="CZ777" s="1233"/>
      <c r="DA777" s="1233"/>
      <c r="DB777" s="1233"/>
      <c r="DC777" s="1233"/>
      <c r="DD777" s="1233"/>
      <c r="DE777" s="1233"/>
      <c r="DF777" s="1233"/>
      <c r="DG777" s="1233"/>
      <c r="DH777" s="1233"/>
      <c r="DI777" s="1233"/>
      <c r="DJ777" s="1233"/>
      <c r="DK777" s="1233"/>
      <c r="DL777" s="1233"/>
      <c r="DM777" s="1233"/>
      <c r="DN777" s="1233"/>
      <c r="DO777" s="1233"/>
      <c r="DP777" s="1233"/>
      <c r="DQ777" s="1233"/>
      <c r="DR777" s="1233"/>
      <c r="DS777" s="1233"/>
      <c r="DT777" s="1233"/>
      <c r="DU777" s="1233"/>
      <c r="DV777" s="1233"/>
      <c r="DW777" s="1233"/>
      <c r="DX777" s="1233"/>
      <c r="DY777" s="1233"/>
      <c r="DZ777" s="1233"/>
      <c r="EA777" s="1233"/>
      <c r="EB777" s="1233"/>
      <c r="EC777" s="1233"/>
      <c r="ED777" s="1233"/>
      <c r="EE777" s="1233"/>
      <c r="EF777" s="1233"/>
      <c r="EG777" s="1233"/>
      <c r="EH777" s="1253"/>
      <c r="EI777" s="1253"/>
      <c r="EJ777" s="1253"/>
      <c r="EK777" s="1253"/>
      <c r="EM777" s="1233"/>
      <c r="EN777" s="1233"/>
      <c r="EO777" s="1233"/>
      <c r="EP777" s="1233"/>
      <c r="EQ777" s="1233"/>
      <c r="ER777" s="1233"/>
      <c r="ES777" s="1233"/>
      <c r="ET777" s="1233"/>
      <c r="EU777" s="1233"/>
      <c r="EV777" s="1233"/>
      <c r="EW777" s="1233"/>
      <c r="EX777" s="1233"/>
      <c r="EY777" s="1233"/>
      <c r="EZ777" s="1233"/>
      <c r="FA777" s="1233"/>
      <c r="FB777" s="1233"/>
      <c r="FC777" s="1233"/>
      <c r="FD777" s="1233"/>
      <c r="FE777" s="1233"/>
      <c r="FF777" s="1233"/>
      <c r="FG777" s="1233"/>
      <c r="FH777" s="1233"/>
      <c r="FI777" s="1233"/>
      <c r="FJ777" s="1233"/>
      <c r="FK777" s="1233"/>
      <c r="FL777" s="1233"/>
      <c r="FM777" s="1233"/>
      <c r="FN777" s="1233"/>
      <c r="FO777" s="1233"/>
      <c r="FP777" s="1233"/>
      <c r="FQ777" s="1233"/>
      <c r="FR777" s="1233"/>
      <c r="FS777" s="1233"/>
      <c r="FT777" s="1233"/>
      <c r="FU777" s="1233"/>
      <c r="FV777" s="1233"/>
      <c r="FW777" s="1233"/>
      <c r="FX777" s="1233"/>
      <c r="FY777" s="1233"/>
      <c r="FZ777" s="1233"/>
      <c r="GA777" s="1233"/>
      <c r="GB777" s="1233"/>
      <c r="GC777" s="1233"/>
      <c r="GD777" s="1233"/>
      <c r="GE777" s="1233"/>
      <c r="GF777" s="1233"/>
      <c r="GG777" s="1233"/>
      <c r="GH777" s="1233"/>
      <c r="GI777" s="1233"/>
      <c r="GJ777" s="1233"/>
      <c r="GK777" s="1233"/>
      <c r="GL777" s="1233"/>
      <c r="GM777" s="1233"/>
      <c r="GN777" s="1233"/>
      <c r="GO777" s="1233"/>
      <c r="GP777" s="1233"/>
      <c r="GQ777" s="1233"/>
      <c r="GR777" s="1233"/>
      <c r="GS777" s="1233"/>
      <c r="GT777" s="1233"/>
      <c r="GU777" s="1233"/>
      <c r="GV777" s="1233"/>
      <c r="GW777" s="1233"/>
      <c r="GX777" s="1233"/>
      <c r="GY777" s="1233"/>
      <c r="GZ777" s="1233"/>
      <c r="HA777" s="1233"/>
      <c r="HB777" s="1233"/>
      <c r="HC777" s="1233"/>
      <c r="HD777" s="1233"/>
      <c r="HE777" s="1233"/>
      <c r="HF777" s="1233"/>
      <c r="HG777" s="1233"/>
      <c r="HH777" s="1233"/>
      <c r="HI777" s="1233"/>
      <c r="HJ777" s="1233"/>
      <c r="HK777" s="1233"/>
      <c r="HL777" s="1233"/>
      <c r="HM777" s="1233"/>
      <c r="HN777" s="1233"/>
      <c r="HO777" s="1233"/>
    </row>
    <row r="778" spans="32:223" s="325" customFormat="1" x14ac:dyDescent="0.2">
      <c r="AF778" s="932"/>
      <c r="AG778" s="932"/>
      <c r="AH778" s="932"/>
      <c r="AI778" s="932"/>
      <c r="AJ778" s="932"/>
      <c r="AK778" s="932"/>
      <c r="AL778" s="932"/>
      <c r="AM778" s="932"/>
      <c r="AN778" s="932"/>
      <c r="AP778" s="932"/>
      <c r="AQ778" s="932"/>
      <c r="AR778" s="932"/>
      <c r="AS778" s="932"/>
      <c r="AT778" s="932"/>
      <c r="AU778" s="932"/>
      <c r="AV778" s="932"/>
      <c r="AW778" s="932"/>
      <c r="AX778" s="932"/>
      <c r="BA778" s="1253"/>
      <c r="BB778" s="1253"/>
      <c r="BC778" s="1253"/>
      <c r="BE778" s="1233"/>
      <c r="BF778" s="1233"/>
      <c r="BG778" s="1233"/>
      <c r="BH778" s="1233"/>
      <c r="BI778" s="1233"/>
      <c r="BJ778" s="1233"/>
      <c r="BK778" s="1233"/>
      <c r="BL778" s="1233"/>
      <c r="BM778" s="1233"/>
      <c r="BN778" s="1233"/>
      <c r="BO778" s="1233"/>
      <c r="BP778" s="1233"/>
      <c r="BQ778" s="1233"/>
      <c r="BR778" s="1233"/>
      <c r="BS778" s="1233"/>
      <c r="BT778" s="1233"/>
      <c r="BU778" s="1233"/>
      <c r="BV778" s="1233"/>
      <c r="BW778" s="1233"/>
      <c r="BX778" s="1233"/>
      <c r="BY778" s="1233"/>
      <c r="BZ778" s="1233"/>
      <c r="CA778" s="1233"/>
      <c r="CB778" s="1233"/>
      <c r="CC778" s="1233"/>
      <c r="CD778" s="1233"/>
      <c r="CE778" s="1233"/>
      <c r="CF778" s="1233"/>
      <c r="CG778" s="1233"/>
      <c r="CH778" s="1233"/>
      <c r="CI778" s="1233"/>
      <c r="CJ778" s="1233"/>
      <c r="CK778" s="1233"/>
      <c r="CL778" s="1233"/>
      <c r="CM778" s="1233"/>
      <c r="CN778" s="1233"/>
      <c r="CO778" s="1233"/>
      <c r="CP778" s="1233"/>
      <c r="CQ778" s="1233"/>
      <c r="CR778" s="1233"/>
      <c r="CS778" s="1233"/>
      <c r="CT778" s="1233"/>
      <c r="CU778" s="1233"/>
      <c r="CV778" s="1233"/>
      <c r="CW778" s="1233"/>
      <c r="CX778" s="1233"/>
      <c r="CY778" s="1233"/>
      <c r="CZ778" s="1233"/>
      <c r="DA778" s="1233"/>
      <c r="DB778" s="1233"/>
      <c r="DC778" s="1233"/>
      <c r="DD778" s="1233"/>
      <c r="DE778" s="1233"/>
      <c r="DF778" s="1233"/>
      <c r="DG778" s="1233"/>
      <c r="DH778" s="1233"/>
      <c r="DI778" s="1233"/>
      <c r="DJ778" s="1233"/>
      <c r="DK778" s="1233"/>
      <c r="DL778" s="1233"/>
      <c r="DM778" s="1233"/>
      <c r="DN778" s="1233"/>
      <c r="DO778" s="1233"/>
      <c r="DP778" s="1233"/>
      <c r="DQ778" s="1233"/>
      <c r="DR778" s="1233"/>
      <c r="DS778" s="1233"/>
      <c r="DT778" s="1233"/>
      <c r="DU778" s="1233"/>
      <c r="DV778" s="1233"/>
      <c r="DW778" s="1233"/>
      <c r="DX778" s="1233"/>
      <c r="DY778" s="1233"/>
      <c r="DZ778" s="1233"/>
      <c r="EA778" s="1233"/>
      <c r="EB778" s="1233"/>
      <c r="EC778" s="1233"/>
      <c r="ED778" s="1233"/>
      <c r="EE778" s="1233"/>
      <c r="EF778" s="1233"/>
      <c r="EG778" s="1233"/>
      <c r="EH778" s="1253"/>
      <c r="EI778" s="1253"/>
      <c r="EJ778" s="1253"/>
      <c r="EK778" s="1253"/>
      <c r="EM778" s="1233"/>
      <c r="EN778" s="1233"/>
      <c r="EO778" s="1233"/>
      <c r="EP778" s="1233"/>
      <c r="EQ778" s="1233"/>
      <c r="ER778" s="1233"/>
      <c r="ES778" s="1233"/>
      <c r="ET778" s="1233"/>
      <c r="EU778" s="1233"/>
      <c r="EV778" s="1233"/>
      <c r="EW778" s="1233"/>
      <c r="EX778" s="1233"/>
      <c r="EY778" s="1233"/>
      <c r="EZ778" s="1233"/>
      <c r="FA778" s="1233"/>
      <c r="FB778" s="1233"/>
      <c r="FC778" s="1233"/>
      <c r="FD778" s="1233"/>
      <c r="FE778" s="1233"/>
      <c r="FF778" s="1233"/>
      <c r="FG778" s="1233"/>
      <c r="FH778" s="1233"/>
      <c r="FI778" s="1233"/>
      <c r="FJ778" s="1233"/>
      <c r="FK778" s="1233"/>
      <c r="FL778" s="1233"/>
      <c r="FM778" s="1233"/>
      <c r="FN778" s="1233"/>
      <c r="FO778" s="1233"/>
      <c r="FP778" s="1233"/>
      <c r="FQ778" s="1233"/>
      <c r="FR778" s="1233"/>
      <c r="FS778" s="1233"/>
      <c r="FT778" s="1233"/>
      <c r="FU778" s="1233"/>
      <c r="FV778" s="1233"/>
      <c r="FW778" s="1233"/>
      <c r="FX778" s="1233"/>
      <c r="FY778" s="1233"/>
      <c r="FZ778" s="1233"/>
      <c r="GA778" s="1233"/>
      <c r="GB778" s="1233"/>
      <c r="GC778" s="1233"/>
      <c r="GD778" s="1233"/>
      <c r="GE778" s="1233"/>
      <c r="GF778" s="1233"/>
      <c r="GG778" s="1233"/>
      <c r="GH778" s="1233"/>
      <c r="GI778" s="1233"/>
      <c r="GJ778" s="1233"/>
      <c r="GK778" s="1233"/>
      <c r="GL778" s="1233"/>
      <c r="GM778" s="1233"/>
      <c r="GN778" s="1233"/>
      <c r="GO778" s="1233"/>
      <c r="GP778" s="1233"/>
      <c r="GQ778" s="1233"/>
      <c r="GR778" s="1233"/>
      <c r="GS778" s="1233"/>
      <c r="GT778" s="1233"/>
      <c r="GU778" s="1233"/>
      <c r="GV778" s="1233"/>
      <c r="GW778" s="1233"/>
      <c r="GX778" s="1233"/>
      <c r="GY778" s="1233"/>
      <c r="GZ778" s="1233"/>
      <c r="HA778" s="1233"/>
      <c r="HB778" s="1233"/>
      <c r="HC778" s="1233"/>
      <c r="HD778" s="1233"/>
      <c r="HE778" s="1233"/>
      <c r="HF778" s="1233"/>
      <c r="HG778" s="1233"/>
      <c r="HH778" s="1233"/>
      <c r="HI778" s="1233"/>
      <c r="HJ778" s="1233"/>
      <c r="HK778" s="1233"/>
      <c r="HL778" s="1233"/>
      <c r="HM778" s="1233"/>
      <c r="HN778" s="1233"/>
      <c r="HO778" s="1233"/>
    </row>
    <row r="779" spans="32:223" s="325" customFormat="1" x14ac:dyDescent="0.2">
      <c r="AF779" s="932"/>
      <c r="AG779" s="932"/>
      <c r="AH779" s="932"/>
      <c r="AI779" s="932"/>
      <c r="AJ779" s="932"/>
      <c r="AK779" s="932"/>
      <c r="AL779" s="932"/>
      <c r="AM779" s="932"/>
      <c r="AN779" s="932"/>
      <c r="AP779" s="932"/>
      <c r="AQ779" s="932"/>
      <c r="AR779" s="932"/>
      <c r="AS779" s="932"/>
      <c r="AT779" s="932"/>
      <c r="AU779" s="932"/>
      <c r="AV779" s="932"/>
      <c r="AW779" s="932"/>
      <c r="AX779" s="932"/>
      <c r="BA779" s="1253"/>
      <c r="BB779" s="1253"/>
      <c r="BC779" s="1253"/>
      <c r="BE779" s="1233"/>
      <c r="BF779" s="1233"/>
      <c r="BG779" s="1233"/>
      <c r="BH779" s="1233"/>
      <c r="BI779" s="1233"/>
      <c r="BJ779" s="1233"/>
      <c r="BK779" s="1233"/>
      <c r="BL779" s="1233"/>
      <c r="BM779" s="1233"/>
      <c r="BN779" s="1233"/>
      <c r="BO779" s="1233"/>
      <c r="BP779" s="1233"/>
      <c r="BQ779" s="1233"/>
      <c r="BR779" s="1233"/>
      <c r="BS779" s="1233"/>
      <c r="BT779" s="1233"/>
      <c r="BU779" s="1233"/>
      <c r="BV779" s="1233"/>
      <c r="BW779" s="1233"/>
      <c r="BX779" s="1233"/>
      <c r="BY779" s="1233"/>
      <c r="BZ779" s="1233"/>
      <c r="CA779" s="1233"/>
      <c r="CB779" s="1233"/>
      <c r="CC779" s="1233"/>
      <c r="CD779" s="1233"/>
      <c r="CE779" s="1233"/>
      <c r="CF779" s="1233"/>
      <c r="CG779" s="1233"/>
      <c r="CH779" s="1233"/>
      <c r="CI779" s="1233"/>
      <c r="CJ779" s="1233"/>
      <c r="CK779" s="1233"/>
      <c r="CL779" s="1233"/>
      <c r="CM779" s="1233"/>
      <c r="CN779" s="1233"/>
      <c r="CO779" s="1233"/>
      <c r="CP779" s="1233"/>
      <c r="CQ779" s="1233"/>
      <c r="CR779" s="1233"/>
      <c r="CS779" s="1233"/>
      <c r="CT779" s="1233"/>
      <c r="CU779" s="1233"/>
      <c r="CV779" s="1233"/>
      <c r="CW779" s="1233"/>
      <c r="CX779" s="1233"/>
      <c r="CY779" s="1233"/>
      <c r="CZ779" s="1233"/>
      <c r="DA779" s="1233"/>
      <c r="DB779" s="1233"/>
      <c r="DC779" s="1233"/>
      <c r="DD779" s="1233"/>
      <c r="DE779" s="1233"/>
      <c r="DF779" s="1233"/>
      <c r="DG779" s="1233"/>
      <c r="DH779" s="1233"/>
      <c r="DI779" s="1233"/>
      <c r="DJ779" s="1233"/>
      <c r="DK779" s="1233"/>
      <c r="DL779" s="1233"/>
      <c r="DM779" s="1233"/>
      <c r="DN779" s="1233"/>
      <c r="DO779" s="1233"/>
      <c r="DP779" s="1233"/>
      <c r="DQ779" s="1233"/>
      <c r="DR779" s="1233"/>
      <c r="DS779" s="1233"/>
      <c r="DT779" s="1233"/>
      <c r="DU779" s="1233"/>
      <c r="DV779" s="1233"/>
      <c r="DW779" s="1233"/>
      <c r="DX779" s="1233"/>
      <c r="DY779" s="1233"/>
      <c r="DZ779" s="1233"/>
      <c r="EA779" s="1233"/>
      <c r="EB779" s="1233"/>
      <c r="EC779" s="1233"/>
      <c r="ED779" s="1233"/>
      <c r="EE779" s="1233"/>
      <c r="EF779" s="1233"/>
      <c r="EG779" s="1233"/>
      <c r="EH779" s="1253"/>
      <c r="EI779" s="1253"/>
      <c r="EJ779" s="1253"/>
      <c r="EK779" s="1253"/>
      <c r="EM779" s="1233"/>
      <c r="EN779" s="1233"/>
      <c r="EO779" s="1233"/>
      <c r="EP779" s="1233"/>
      <c r="EQ779" s="1233"/>
      <c r="ER779" s="1233"/>
      <c r="ES779" s="1233"/>
      <c r="ET779" s="1233"/>
      <c r="EU779" s="1233"/>
      <c r="EV779" s="1233"/>
      <c r="EW779" s="1233"/>
      <c r="EX779" s="1233"/>
      <c r="EY779" s="1233"/>
      <c r="EZ779" s="1233"/>
      <c r="FA779" s="1233"/>
      <c r="FB779" s="1233"/>
      <c r="FC779" s="1233"/>
      <c r="FD779" s="1233"/>
      <c r="FE779" s="1233"/>
      <c r="FF779" s="1233"/>
      <c r="FG779" s="1233"/>
      <c r="FH779" s="1233"/>
      <c r="FI779" s="1233"/>
      <c r="FJ779" s="1233"/>
      <c r="FK779" s="1233"/>
      <c r="FL779" s="1233"/>
      <c r="FM779" s="1233"/>
      <c r="FN779" s="1233"/>
      <c r="FO779" s="1233"/>
      <c r="FP779" s="1233"/>
      <c r="FQ779" s="1233"/>
      <c r="FR779" s="1233"/>
      <c r="FS779" s="1233"/>
      <c r="FT779" s="1233"/>
      <c r="FU779" s="1233"/>
      <c r="FV779" s="1233"/>
      <c r="FW779" s="1233"/>
      <c r="FX779" s="1233"/>
      <c r="FY779" s="1233"/>
      <c r="FZ779" s="1233"/>
      <c r="GA779" s="1233"/>
      <c r="GB779" s="1233"/>
      <c r="GC779" s="1233"/>
      <c r="GD779" s="1233"/>
      <c r="GE779" s="1233"/>
      <c r="GF779" s="1233"/>
      <c r="GG779" s="1233"/>
      <c r="GH779" s="1233"/>
      <c r="GI779" s="1233"/>
      <c r="GJ779" s="1233"/>
      <c r="GK779" s="1233"/>
      <c r="GL779" s="1233"/>
      <c r="GM779" s="1233"/>
      <c r="GN779" s="1233"/>
      <c r="GO779" s="1233"/>
      <c r="GP779" s="1233"/>
      <c r="GQ779" s="1233"/>
      <c r="GR779" s="1233"/>
      <c r="GS779" s="1233"/>
      <c r="GT779" s="1233"/>
      <c r="GU779" s="1233"/>
      <c r="GV779" s="1233"/>
      <c r="GW779" s="1233"/>
      <c r="GX779" s="1233"/>
      <c r="GY779" s="1233"/>
      <c r="GZ779" s="1233"/>
      <c r="HA779" s="1233"/>
      <c r="HB779" s="1233"/>
      <c r="HC779" s="1233"/>
      <c r="HD779" s="1233"/>
      <c r="HE779" s="1233"/>
      <c r="HF779" s="1233"/>
      <c r="HG779" s="1233"/>
      <c r="HH779" s="1233"/>
      <c r="HI779" s="1233"/>
      <c r="HJ779" s="1233"/>
      <c r="HK779" s="1233"/>
      <c r="HL779" s="1233"/>
      <c r="HM779" s="1233"/>
      <c r="HN779" s="1233"/>
      <c r="HO779" s="1233"/>
    </row>
    <row r="780" spans="32:223" s="325" customFormat="1" x14ac:dyDescent="0.2">
      <c r="AF780" s="932"/>
      <c r="AG780" s="932"/>
      <c r="AH780" s="932"/>
      <c r="AI780" s="932"/>
      <c r="AJ780" s="932"/>
      <c r="AK780" s="932"/>
      <c r="AL780" s="932"/>
      <c r="AM780" s="932"/>
      <c r="AN780" s="932"/>
      <c r="AP780" s="932"/>
      <c r="AQ780" s="932"/>
      <c r="AR780" s="932"/>
      <c r="AS780" s="932"/>
      <c r="AT780" s="932"/>
      <c r="AU780" s="932"/>
      <c r="AV780" s="932"/>
      <c r="AW780" s="932"/>
      <c r="AX780" s="932"/>
      <c r="BA780" s="1253"/>
      <c r="BB780" s="1253"/>
      <c r="BC780" s="1253"/>
      <c r="BE780" s="1233"/>
      <c r="BF780" s="1233"/>
      <c r="BG780" s="1233"/>
      <c r="BH780" s="1233"/>
      <c r="BI780" s="1233"/>
      <c r="BJ780" s="1233"/>
      <c r="BK780" s="1233"/>
      <c r="BL780" s="1233"/>
      <c r="BM780" s="1233"/>
      <c r="BN780" s="1233"/>
      <c r="BO780" s="1233"/>
      <c r="BP780" s="1233"/>
      <c r="BQ780" s="1233"/>
      <c r="BR780" s="1233"/>
      <c r="BS780" s="1233"/>
      <c r="BT780" s="1233"/>
      <c r="BU780" s="1233"/>
      <c r="BV780" s="1233"/>
      <c r="BW780" s="1233"/>
      <c r="BX780" s="1233"/>
      <c r="BY780" s="1233"/>
      <c r="BZ780" s="1233"/>
      <c r="CA780" s="1233"/>
      <c r="CB780" s="1233"/>
      <c r="CC780" s="1233"/>
      <c r="CD780" s="1233"/>
      <c r="CE780" s="1233"/>
      <c r="CF780" s="1233"/>
      <c r="CG780" s="1233"/>
      <c r="CH780" s="1233"/>
      <c r="CI780" s="1233"/>
      <c r="CJ780" s="1233"/>
      <c r="CK780" s="1233"/>
      <c r="CL780" s="1233"/>
      <c r="CM780" s="1233"/>
      <c r="CN780" s="1233"/>
      <c r="CO780" s="1233"/>
      <c r="CP780" s="1233"/>
      <c r="CQ780" s="1233"/>
      <c r="CR780" s="1233"/>
      <c r="CS780" s="1233"/>
      <c r="CT780" s="1233"/>
      <c r="CU780" s="1233"/>
      <c r="CV780" s="1233"/>
      <c r="CW780" s="1233"/>
      <c r="CX780" s="1233"/>
      <c r="CY780" s="1233"/>
      <c r="CZ780" s="1233"/>
      <c r="DA780" s="1233"/>
      <c r="DB780" s="1233"/>
      <c r="DC780" s="1233"/>
      <c r="DD780" s="1233"/>
      <c r="DE780" s="1233"/>
      <c r="DF780" s="1233"/>
      <c r="DG780" s="1233"/>
      <c r="DH780" s="1233"/>
      <c r="DI780" s="1233"/>
      <c r="DJ780" s="1233"/>
      <c r="DK780" s="1233"/>
      <c r="DL780" s="1233"/>
      <c r="DM780" s="1233"/>
      <c r="DN780" s="1233"/>
      <c r="DO780" s="1233"/>
      <c r="DP780" s="1233"/>
      <c r="DQ780" s="1233"/>
      <c r="DR780" s="1233"/>
      <c r="DS780" s="1233"/>
      <c r="DT780" s="1233"/>
      <c r="DU780" s="1233"/>
      <c r="DV780" s="1233"/>
      <c r="DW780" s="1233"/>
      <c r="DX780" s="1233"/>
      <c r="DY780" s="1233"/>
      <c r="DZ780" s="1233"/>
      <c r="EA780" s="1233"/>
      <c r="EB780" s="1233"/>
      <c r="EC780" s="1233"/>
      <c r="ED780" s="1233"/>
      <c r="EE780" s="1233"/>
      <c r="EF780" s="1233"/>
      <c r="EG780" s="1233"/>
      <c r="EH780" s="1253"/>
      <c r="EI780" s="1253"/>
      <c r="EJ780" s="1253"/>
      <c r="EK780" s="1253"/>
      <c r="EM780" s="1233"/>
      <c r="EN780" s="1233"/>
      <c r="EO780" s="1233"/>
      <c r="EP780" s="1233"/>
      <c r="EQ780" s="1233"/>
      <c r="ER780" s="1233"/>
      <c r="ES780" s="1233"/>
      <c r="ET780" s="1233"/>
      <c r="EU780" s="1233"/>
      <c r="EV780" s="1233"/>
      <c r="EW780" s="1233"/>
      <c r="EX780" s="1233"/>
      <c r="EY780" s="1233"/>
      <c r="EZ780" s="1233"/>
      <c r="FA780" s="1233"/>
      <c r="FB780" s="1233"/>
      <c r="FC780" s="1233"/>
      <c r="FD780" s="1233"/>
      <c r="FE780" s="1233"/>
      <c r="FF780" s="1233"/>
      <c r="FG780" s="1233"/>
      <c r="FH780" s="1233"/>
      <c r="FI780" s="1233"/>
      <c r="FJ780" s="1233"/>
      <c r="FK780" s="1233"/>
      <c r="FL780" s="1233"/>
      <c r="FM780" s="1233"/>
      <c r="FN780" s="1233"/>
      <c r="FO780" s="1233"/>
      <c r="FP780" s="1233"/>
      <c r="FQ780" s="1233"/>
      <c r="FR780" s="1233"/>
      <c r="FS780" s="1233"/>
      <c r="FT780" s="1233"/>
      <c r="FU780" s="1233"/>
      <c r="FV780" s="1233"/>
      <c r="FW780" s="1233"/>
      <c r="FX780" s="1233"/>
      <c r="FY780" s="1233"/>
      <c r="FZ780" s="1233"/>
      <c r="GA780" s="1233"/>
      <c r="GB780" s="1233"/>
      <c r="GC780" s="1233"/>
      <c r="GD780" s="1233"/>
      <c r="GE780" s="1233"/>
      <c r="GF780" s="1233"/>
      <c r="GG780" s="1233"/>
      <c r="GH780" s="1233"/>
      <c r="GI780" s="1233"/>
      <c r="GJ780" s="1233"/>
      <c r="GK780" s="1233"/>
      <c r="GL780" s="1233"/>
      <c r="GM780" s="1233"/>
      <c r="GN780" s="1233"/>
      <c r="GO780" s="1233"/>
      <c r="GP780" s="1233"/>
      <c r="GQ780" s="1233"/>
      <c r="GR780" s="1233"/>
      <c r="GS780" s="1233"/>
      <c r="GT780" s="1233"/>
      <c r="GU780" s="1233"/>
      <c r="GV780" s="1233"/>
      <c r="GW780" s="1233"/>
      <c r="GX780" s="1233"/>
      <c r="GY780" s="1233"/>
      <c r="GZ780" s="1233"/>
      <c r="HA780" s="1233"/>
      <c r="HB780" s="1233"/>
      <c r="HC780" s="1233"/>
      <c r="HD780" s="1233"/>
      <c r="HE780" s="1233"/>
      <c r="HF780" s="1233"/>
      <c r="HG780" s="1233"/>
      <c r="HH780" s="1233"/>
      <c r="HI780" s="1233"/>
      <c r="HJ780" s="1233"/>
      <c r="HK780" s="1233"/>
      <c r="HL780" s="1233"/>
      <c r="HM780" s="1233"/>
      <c r="HN780" s="1233"/>
      <c r="HO780" s="1233"/>
    </row>
    <row r="781" spans="32:223" s="325" customFormat="1" x14ac:dyDescent="0.2">
      <c r="AF781" s="932"/>
      <c r="AG781" s="932"/>
      <c r="AH781" s="932"/>
      <c r="AI781" s="932"/>
      <c r="AJ781" s="932"/>
      <c r="AK781" s="932"/>
      <c r="AL781" s="932"/>
      <c r="AM781" s="932"/>
      <c r="AN781" s="932"/>
      <c r="AP781" s="932"/>
      <c r="AQ781" s="932"/>
      <c r="AR781" s="932"/>
      <c r="AS781" s="932"/>
      <c r="AT781" s="932"/>
      <c r="AU781" s="932"/>
      <c r="AV781" s="932"/>
      <c r="AW781" s="932"/>
      <c r="AX781" s="932"/>
      <c r="BA781" s="1253"/>
      <c r="BB781" s="1253"/>
      <c r="BC781" s="1253"/>
      <c r="BE781" s="1233"/>
      <c r="BF781" s="1233"/>
      <c r="BG781" s="1233"/>
      <c r="BH781" s="1233"/>
      <c r="BI781" s="1233"/>
      <c r="BJ781" s="1233"/>
      <c r="BK781" s="1233"/>
      <c r="BL781" s="1233"/>
      <c r="BM781" s="1233"/>
      <c r="BN781" s="1233"/>
      <c r="BO781" s="1233"/>
      <c r="BP781" s="1233"/>
      <c r="BQ781" s="1233"/>
      <c r="BR781" s="1233"/>
      <c r="BS781" s="1233"/>
      <c r="BT781" s="1233"/>
      <c r="BU781" s="1233"/>
      <c r="BV781" s="1233"/>
      <c r="BW781" s="1233"/>
      <c r="BX781" s="1233"/>
      <c r="BY781" s="1233"/>
      <c r="BZ781" s="1233"/>
      <c r="CA781" s="1233"/>
      <c r="CB781" s="1233"/>
      <c r="CC781" s="1233"/>
      <c r="CD781" s="1233"/>
      <c r="CE781" s="1233"/>
      <c r="CF781" s="1233"/>
      <c r="CG781" s="1233"/>
      <c r="CH781" s="1233"/>
      <c r="CI781" s="1233"/>
      <c r="CJ781" s="1233"/>
      <c r="CK781" s="1233"/>
      <c r="CL781" s="1233"/>
      <c r="CM781" s="1233"/>
      <c r="CN781" s="1233"/>
      <c r="CO781" s="1233"/>
      <c r="CP781" s="1233"/>
      <c r="CQ781" s="1233"/>
      <c r="CR781" s="1233"/>
      <c r="CS781" s="1233"/>
      <c r="CT781" s="1233"/>
      <c r="CU781" s="1233"/>
      <c r="CV781" s="1233"/>
      <c r="CW781" s="1233"/>
      <c r="CX781" s="1233"/>
      <c r="CY781" s="1233"/>
      <c r="CZ781" s="1233"/>
      <c r="DA781" s="1233"/>
      <c r="DB781" s="1233"/>
      <c r="DC781" s="1233"/>
      <c r="DD781" s="1233"/>
      <c r="DE781" s="1233"/>
      <c r="DF781" s="1233"/>
      <c r="DG781" s="1233"/>
      <c r="DH781" s="1233"/>
      <c r="DI781" s="1233"/>
      <c r="DJ781" s="1233"/>
      <c r="DK781" s="1233"/>
      <c r="DL781" s="1233"/>
      <c r="DM781" s="1233"/>
      <c r="DN781" s="1233"/>
      <c r="DO781" s="1233"/>
      <c r="DP781" s="1233"/>
      <c r="DQ781" s="1233"/>
      <c r="DR781" s="1233"/>
      <c r="DS781" s="1233"/>
      <c r="DT781" s="1233"/>
      <c r="DU781" s="1233"/>
      <c r="DV781" s="1233"/>
      <c r="DW781" s="1233"/>
      <c r="DX781" s="1233"/>
      <c r="DY781" s="1233"/>
      <c r="DZ781" s="1233"/>
      <c r="EA781" s="1233"/>
      <c r="EB781" s="1233"/>
      <c r="EC781" s="1233"/>
      <c r="ED781" s="1233"/>
      <c r="EE781" s="1233"/>
      <c r="EF781" s="1233"/>
      <c r="EG781" s="1233"/>
      <c r="EH781" s="1253"/>
      <c r="EI781" s="1253"/>
      <c r="EJ781" s="1253"/>
      <c r="EK781" s="1253"/>
      <c r="EM781" s="1233"/>
      <c r="EN781" s="1233"/>
      <c r="EO781" s="1233"/>
      <c r="EP781" s="1233"/>
      <c r="EQ781" s="1233"/>
      <c r="ER781" s="1233"/>
      <c r="ES781" s="1233"/>
      <c r="ET781" s="1233"/>
      <c r="EU781" s="1233"/>
      <c r="EV781" s="1233"/>
      <c r="EW781" s="1233"/>
      <c r="EX781" s="1233"/>
      <c r="EY781" s="1233"/>
      <c r="EZ781" s="1233"/>
      <c r="FA781" s="1233"/>
      <c r="FB781" s="1233"/>
      <c r="FC781" s="1233"/>
      <c r="FD781" s="1233"/>
      <c r="FE781" s="1233"/>
      <c r="FF781" s="1233"/>
      <c r="FG781" s="1233"/>
      <c r="FH781" s="1233"/>
      <c r="FI781" s="1233"/>
      <c r="FJ781" s="1233"/>
      <c r="FK781" s="1233"/>
      <c r="FL781" s="1233"/>
      <c r="FM781" s="1233"/>
      <c r="FN781" s="1233"/>
      <c r="FO781" s="1233"/>
      <c r="FP781" s="1233"/>
      <c r="FQ781" s="1233"/>
      <c r="FR781" s="1233"/>
      <c r="FS781" s="1233"/>
      <c r="FT781" s="1233"/>
      <c r="FU781" s="1233"/>
      <c r="FV781" s="1233"/>
      <c r="FW781" s="1233"/>
      <c r="FX781" s="1233"/>
      <c r="FY781" s="1233"/>
      <c r="FZ781" s="1233"/>
      <c r="GA781" s="1233"/>
      <c r="GB781" s="1233"/>
      <c r="GC781" s="1233"/>
      <c r="GD781" s="1233"/>
      <c r="GE781" s="1233"/>
      <c r="GF781" s="1233"/>
      <c r="GG781" s="1233"/>
      <c r="GH781" s="1233"/>
      <c r="GI781" s="1233"/>
      <c r="GJ781" s="1233"/>
      <c r="GK781" s="1233"/>
      <c r="GL781" s="1233"/>
      <c r="GM781" s="1233"/>
      <c r="GN781" s="1233"/>
      <c r="GO781" s="1233"/>
      <c r="GP781" s="1233"/>
      <c r="GQ781" s="1233"/>
      <c r="GR781" s="1233"/>
      <c r="GS781" s="1233"/>
      <c r="GT781" s="1233"/>
      <c r="GU781" s="1233"/>
      <c r="GV781" s="1233"/>
      <c r="GW781" s="1233"/>
      <c r="GX781" s="1233"/>
      <c r="GY781" s="1233"/>
      <c r="GZ781" s="1233"/>
      <c r="HA781" s="1233"/>
      <c r="HB781" s="1233"/>
      <c r="HC781" s="1233"/>
      <c r="HD781" s="1233"/>
      <c r="HE781" s="1233"/>
      <c r="HF781" s="1233"/>
      <c r="HG781" s="1233"/>
      <c r="HH781" s="1233"/>
      <c r="HI781" s="1233"/>
      <c r="HJ781" s="1233"/>
      <c r="HK781" s="1233"/>
      <c r="HL781" s="1233"/>
      <c r="HM781" s="1233"/>
      <c r="HN781" s="1233"/>
      <c r="HO781" s="1233"/>
    </row>
    <row r="782" spans="32:223" s="325" customFormat="1" x14ac:dyDescent="0.2">
      <c r="AF782" s="932"/>
      <c r="AG782" s="932"/>
      <c r="AH782" s="932"/>
      <c r="AI782" s="932"/>
      <c r="AJ782" s="932"/>
      <c r="AK782" s="932"/>
      <c r="AL782" s="932"/>
      <c r="AM782" s="932"/>
      <c r="AN782" s="932"/>
      <c r="AP782" s="932"/>
      <c r="AQ782" s="932"/>
      <c r="AR782" s="932"/>
      <c r="AS782" s="932"/>
      <c r="AT782" s="932"/>
      <c r="AU782" s="932"/>
      <c r="AV782" s="932"/>
      <c r="AW782" s="932"/>
      <c r="AX782" s="932"/>
      <c r="BA782" s="1253"/>
      <c r="BB782" s="1253"/>
      <c r="BC782" s="1253"/>
      <c r="BE782" s="1233"/>
      <c r="BF782" s="1233"/>
      <c r="BG782" s="1233"/>
      <c r="BH782" s="1233"/>
      <c r="BI782" s="1233"/>
      <c r="BJ782" s="1233"/>
      <c r="BK782" s="1233"/>
      <c r="BL782" s="1233"/>
      <c r="BM782" s="1233"/>
      <c r="BN782" s="1233"/>
      <c r="BO782" s="1233"/>
      <c r="BP782" s="1233"/>
      <c r="BQ782" s="1233"/>
      <c r="BR782" s="1233"/>
      <c r="BS782" s="1233"/>
      <c r="BT782" s="1233"/>
      <c r="BU782" s="1233"/>
      <c r="BV782" s="1233"/>
      <c r="BW782" s="1233"/>
      <c r="BX782" s="1233"/>
      <c r="BY782" s="1233"/>
      <c r="BZ782" s="1233"/>
      <c r="CA782" s="1233"/>
      <c r="CB782" s="1233"/>
      <c r="CC782" s="1233"/>
      <c r="CD782" s="1233"/>
      <c r="CE782" s="1233"/>
      <c r="CF782" s="1233"/>
      <c r="CG782" s="1233"/>
      <c r="CH782" s="1233"/>
      <c r="CI782" s="1233"/>
      <c r="CJ782" s="1233"/>
      <c r="CK782" s="1233"/>
      <c r="CL782" s="1233"/>
      <c r="CM782" s="1233"/>
      <c r="CN782" s="1233"/>
      <c r="CO782" s="1233"/>
      <c r="CP782" s="1233"/>
      <c r="CQ782" s="1233"/>
      <c r="CR782" s="1233"/>
      <c r="CS782" s="1233"/>
      <c r="CT782" s="1233"/>
      <c r="CU782" s="1233"/>
      <c r="CV782" s="1233"/>
      <c r="CW782" s="1233"/>
      <c r="CX782" s="1233"/>
      <c r="CY782" s="1233"/>
      <c r="CZ782" s="1233"/>
      <c r="DA782" s="1233"/>
      <c r="DB782" s="1233"/>
      <c r="DC782" s="1233"/>
      <c r="DD782" s="1233"/>
      <c r="DE782" s="1233"/>
      <c r="DF782" s="1233"/>
      <c r="DG782" s="1233"/>
      <c r="DH782" s="1233"/>
      <c r="DI782" s="1233"/>
      <c r="DJ782" s="1233"/>
      <c r="DK782" s="1233"/>
      <c r="DL782" s="1233"/>
      <c r="DM782" s="1233"/>
      <c r="DN782" s="1233"/>
      <c r="DO782" s="1233"/>
      <c r="DP782" s="1233"/>
      <c r="DQ782" s="1233"/>
      <c r="DR782" s="1233"/>
      <c r="DS782" s="1233"/>
      <c r="DT782" s="1233"/>
      <c r="DU782" s="1233"/>
      <c r="DV782" s="1233"/>
      <c r="DW782" s="1233"/>
      <c r="DX782" s="1233"/>
      <c r="DY782" s="1233"/>
      <c r="DZ782" s="1233"/>
      <c r="EA782" s="1233"/>
      <c r="EB782" s="1233"/>
      <c r="EC782" s="1233"/>
      <c r="ED782" s="1233"/>
      <c r="EE782" s="1233"/>
      <c r="EF782" s="1233"/>
      <c r="EG782" s="1233"/>
      <c r="EH782" s="1253"/>
      <c r="EI782" s="1253"/>
      <c r="EJ782" s="1253"/>
      <c r="EK782" s="1253"/>
      <c r="EM782" s="1233"/>
      <c r="EN782" s="1233"/>
      <c r="EO782" s="1233"/>
      <c r="EP782" s="1233"/>
      <c r="EQ782" s="1233"/>
      <c r="ER782" s="1233"/>
      <c r="ES782" s="1233"/>
      <c r="ET782" s="1233"/>
      <c r="EU782" s="1233"/>
      <c r="EV782" s="1233"/>
      <c r="EW782" s="1233"/>
      <c r="EX782" s="1233"/>
      <c r="EY782" s="1233"/>
      <c r="EZ782" s="1233"/>
      <c r="FA782" s="1233"/>
      <c r="FB782" s="1233"/>
      <c r="FC782" s="1233"/>
      <c r="FD782" s="1233"/>
      <c r="FE782" s="1233"/>
      <c r="FF782" s="1233"/>
      <c r="FG782" s="1233"/>
      <c r="FH782" s="1233"/>
      <c r="FI782" s="1233"/>
      <c r="FJ782" s="1233"/>
      <c r="FK782" s="1233"/>
      <c r="FL782" s="1233"/>
      <c r="FM782" s="1233"/>
      <c r="FN782" s="1233"/>
      <c r="FO782" s="1233"/>
      <c r="FP782" s="1233"/>
      <c r="FQ782" s="1233"/>
      <c r="FR782" s="1233"/>
      <c r="FS782" s="1233"/>
      <c r="FT782" s="1233"/>
      <c r="FU782" s="1233"/>
      <c r="FV782" s="1233"/>
      <c r="FW782" s="1233"/>
      <c r="FX782" s="1233"/>
      <c r="FY782" s="1233"/>
      <c r="FZ782" s="1233"/>
      <c r="GA782" s="1233"/>
      <c r="GB782" s="1233"/>
      <c r="GC782" s="1233"/>
      <c r="GD782" s="1233"/>
      <c r="GE782" s="1233"/>
      <c r="GF782" s="1233"/>
      <c r="GG782" s="1233"/>
      <c r="GH782" s="1233"/>
      <c r="GI782" s="1233"/>
      <c r="GJ782" s="1233"/>
      <c r="GK782" s="1233"/>
      <c r="GL782" s="1233"/>
      <c r="GM782" s="1233"/>
      <c r="GN782" s="1233"/>
      <c r="GO782" s="1233"/>
      <c r="GP782" s="1233"/>
      <c r="GQ782" s="1233"/>
      <c r="GR782" s="1233"/>
      <c r="GS782" s="1233"/>
      <c r="GT782" s="1233"/>
      <c r="GU782" s="1233"/>
      <c r="GV782" s="1233"/>
      <c r="GW782" s="1233"/>
      <c r="GX782" s="1233"/>
      <c r="GY782" s="1233"/>
      <c r="GZ782" s="1233"/>
      <c r="HA782" s="1233"/>
      <c r="HB782" s="1233"/>
      <c r="HC782" s="1233"/>
      <c r="HD782" s="1233"/>
      <c r="HE782" s="1233"/>
      <c r="HF782" s="1233"/>
      <c r="HG782" s="1233"/>
      <c r="HH782" s="1233"/>
      <c r="HI782" s="1233"/>
      <c r="HJ782" s="1233"/>
      <c r="HK782" s="1233"/>
      <c r="HL782" s="1233"/>
      <c r="HM782" s="1233"/>
      <c r="HN782" s="1233"/>
      <c r="HO782" s="1233"/>
    </row>
    <row r="783" spans="32:223" s="325" customFormat="1" x14ac:dyDescent="0.2">
      <c r="AF783" s="932"/>
      <c r="AG783" s="932"/>
      <c r="AH783" s="932"/>
      <c r="AI783" s="932"/>
      <c r="AJ783" s="932"/>
      <c r="AK783" s="932"/>
      <c r="AL783" s="932"/>
      <c r="AM783" s="932"/>
      <c r="AN783" s="932"/>
      <c r="AP783" s="932"/>
      <c r="AQ783" s="932"/>
      <c r="AR783" s="932"/>
      <c r="AS783" s="932"/>
      <c r="AT783" s="932"/>
      <c r="AU783" s="932"/>
      <c r="AV783" s="932"/>
      <c r="AW783" s="932"/>
      <c r="AX783" s="932"/>
      <c r="BA783" s="1253"/>
      <c r="BB783" s="1253"/>
      <c r="BC783" s="1253"/>
      <c r="BE783" s="1233"/>
      <c r="BF783" s="1233"/>
      <c r="BG783" s="1233"/>
      <c r="BH783" s="1233"/>
      <c r="BI783" s="1233"/>
      <c r="BJ783" s="1233"/>
      <c r="BK783" s="1233"/>
      <c r="BL783" s="1233"/>
      <c r="BM783" s="1233"/>
      <c r="BN783" s="1233"/>
      <c r="BO783" s="1233"/>
      <c r="BP783" s="1233"/>
      <c r="BQ783" s="1233"/>
      <c r="BR783" s="1233"/>
      <c r="BS783" s="1233"/>
      <c r="BT783" s="1233"/>
      <c r="BU783" s="1233"/>
      <c r="BV783" s="1233"/>
      <c r="BW783" s="1233"/>
      <c r="BX783" s="1233"/>
      <c r="BY783" s="1233"/>
      <c r="BZ783" s="1233"/>
      <c r="CA783" s="1233"/>
      <c r="CB783" s="1233"/>
      <c r="CC783" s="1233"/>
      <c r="CD783" s="1233"/>
      <c r="CE783" s="1233"/>
      <c r="CF783" s="1233"/>
      <c r="CG783" s="1233"/>
      <c r="CH783" s="1233"/>
      <c r="CI783" s="1233"/>
      <c r="CJ783" s="1233"/>
      <c r="CK783" s="1233"/>
      <c r="CL783" s="1233"/>
      <c r="CM783" s="1233"/>
      <c r="CN783" s="1233"/>
      <c r="CO783" s="1233"/>
      <c r="CP783" s="1233"/>
      <c r="CQ783" s="1233"/>
      <c r="CR783" s="1233"/>
      <c r="CS783" s="1233"/>
      <c r="CT783" s="1233"/>
      <c r="CU783" s="1233"/>
      <c r="CV783" s="1233"/>
      <c r="CW783" s="1233"/>
      <c r="CX783" s="1233"/>
      <c r="CY783" s="1233"/>
      <c r="CZ783" s="1233"/>
      <c r="DA783" s="1233"/>
      <c r="DB783" s="1233"/>
      <c r="DC783" s="1233"/>
      <c r="DD783" s="1233"/>
      <c r="DE783" s="1233"/>
      <c r="DF783" s="1233"/>
      <c r="DG783" s="1233"/>
      <c r="DH783" s="1233"/>
      <c r="DI783" s="1233"/>
      <c r="DJ783" s="1233"/>
      <c r="DK783" s="1233"/>
      <c r="DL783" s="1233"/>
      <c r="DM783" s="1233"/>
      <c r="DN783" s="1233"/>
      <c r="DO783" s="1233"/>
      <c r="DP783" s="1233"/>
      <c r="DQ783" s="1233"/>
      <c r="DR783" s="1233"/>
      <c r="DS783" s="1233"/>
      <c r="DT783" s="1233"/>
      <c r="DU783" s="1233"/>
      <c r="DV783" s="1233"/>
      <c r="DW783" s="1233"/>
      <c r="DX783" s="1233"/>
      <c r="DY783" s="1233"/>
      <c r="DZ783" s="1233"/>
      <c r="EA783" s="1233"/>
      <c r="EB783" s="1233"/>
      <c r="EC783" s="1233"/>
      <c r="ED783" s="1233"/>
      <c r="EE783" s="1233"/>
      <c r="EF783" s="1233"/>
      <c r="EG783" s="1233"/>
      <c r="EH783" s="1253"/>
      <c r="EI783" s="1253"/>
      <c r="EJ783" s="1253"/>
      <c r="EK783" s="1253"/>
      <c r="EM783" s="1233"/>
      <c r="EN783" s="1233"/>
      <c r="EO783" s="1233"/>
      <c r="EP783" s="1233"/>
      <c r="EQ783" s="1233"/>
      <c r="ER783" s="1233"/>
      <c r="ES783" s="1233"/>
      <c r="ET783" s="1233"/>
      <c r="EU783" s="1233"/>
      <c r="EV783" s="1233"/>
      <c r="EW783" s="1233"/>
      <c r="EX783" s="1233"/>
      <c r="EY783" s="1233"/>
      <c r="EZ783" s="1233"/>
      <c r="FA783" s="1233"/>
      <c r="FB783" s="1233"/>
      <c r="FC783" s="1233"/>
      <c r="FD783" s="1233"/>
      <c r="FE783" s="1233"/>
      <c r="FF783" s="1233"/>
      <c r="FG783" s="1233"/>
      <c r="FH783" s="1233"/>
      <c r="FI783" s="1233"/>
      <c r="FJ783" s="1233"/>
      <c r="FK783" s="1233"/>
      <c r="FL783" s="1233"/>
      <c r="FM783" s="1233"/>
      <c r="FN783" s="1233"/>
      <c r="FO783" s="1233"/>
      <c r="FP783" s="1233"/>
      <c r="FQ783" s="1233"/>
      <c r="FR783" s="1233"/>
      <c r="FS783" s="1233"/>
      <c r="FT783" s="1233"/>
      <c r="FU783" s="1233"/>
      <c r="FV783" s="1233"/>
      <c r="FW783" s="1233"/>
      <c r="FX783" s="1233"/>
      <c r="FY783" s="1233"/>
      <c r="FZ783" s="1233"/>
      <c r="GA783" s="1233"/>
      <c r="GB783" s="1233"/>
      <c r="GC783" s="1233"/>
      <c r="GD783" s="1233"/>
      <c r="GE783" s="1233"/>
      <c r="GF783" s="1233"/>
      <c r="GG783" s="1233"/>
      <c r="GH783" s="1233"/>
      <c r="GI783" s="1233"/>
      <c r="GJ783" s="1233"/>
      <c r="GK783" s="1233"/>
      <c r="GL783" s="1233"/>
      <c r="GM783" s="1233"/>
      <c r="GN783" s="1233"/>
      <c r="GO783" s="1233"/>
      <c r="GP783" s="1233"/>
      <c r="GQ783" s="1233"/>
      <c r="GR783" s="1233"/>
      <c r="GS783" s="1233"/>
      <c r="GT783" s="1233"/>
      <c r="GU783" s="1233"/>
      <c r="GV783" s="1233"/>
      <c r="GW783" s="1233"/>
      <c r="GX783" s="1233"/>
      <c r="GY783" s="1233"/>
      <c r="GZ783" s="1233"/>
      <c r="HA783" s="1233"/>
      <c r="HB783" s="1233"/>
      <c r="HC783" s="1233"/>
      <c r="HD783" s="1233"/>
      <c r="HE783" s="1233"/>
      <c r="HF783" s="1233"/>
      <c r="HG783" s="1233"/>
      <c r="HH783" s="1233"/>
      <c r="HI783" s="1233"/>
      <c r="HJ783" s="1233"/>
      <c r="HK783" s="1233"/>
      <c r="HL783" s="1233"/>
      <c r="HM783" s="1233"/>
      <c r="HN783" s="1233"/>
      <c r="HO783" s="1233"/>
    </row>
    <row r="784" spans="32:223" s="325" customFormat="1" x14ac:dyDescent="0.2">
      <c r="AF784" s="932"/>
      <c r="AG784" s="932"/>
      <c r="AH784" s="932"/>
      <c r="AI784" s="932"/>
      <c r="AJ784" s="932"/>
      <c r="AK784" s="932"/>
      <c r="AL784" s="932"/>
      <c r="AM784" s="932"/>
      <c r="AN784" s="932"/>
      <c r="AP784" s="932"/>
      <c r="AQ784" s="932"/>
      <c r="AR784" s="932"/>
      <c r="AS784" s="932"/>
      <c r="AT784" s="932"/>
      <c r="AU784" s="932"/>
      <c r="AV784" s="932"/>
      <c r="AW784" s="932"/>
      <c r="AX784" s="932"/>
      <c r="BA784" s="1253"/>
      <c r="BB784" s="1253"/>
      <c r="BC784" s="1253"/>
      <c r="BE784" s="1233"/>
      <c r="BF784" s="1233"/>
      <c r="BG784" s="1233"/>
      <c r="BH784" s="1233"/>
      <c r="BI784" s="1233"/>
      <c r="BJ784" s="1233"/>
      <c r="BK784" s="1233"/>
      <c r="BL784" s="1233"/>
      <c r="BM784" s="1233"/>
      <c r="BN784" s="1233"/>
      <c r="BO784" s="1233"/>
      <c r="BP784" s="1233"/>
      <c r="BQ784" s="1233"/>
      <c r="BR784" s="1233"/>
      <c r="BS784" s="1233"/>
      <c r="BT784" s="1233"/>
      <c r="BU784" s="1233"/>
      <c r="BV784" s="1233"/>
      <c r="BW784" s="1233"/>
      <c r="BX784" s="1233"/>
      <c r="BY784" s="1233"/>
      <c r="BZ784" s="1233"/>
      <c r="CA784" s="1233"/>
      <c r="CB784" s="1233"/>
      <c r="CC784" s="1233"/>
      <c r="CD784" s="1233"/>
      <c r="CE784" s="1233"/>
      <c r="CF784" s="1233"/>
      <c r="CG784" s="1233"/>
      <c r="CH784" s="1233"/>
      <c r="CI784" s="1233"/>
      <c r="CJ784" s="1233"/>
      <c r="CK784" s="1233"/>
      <c r="CL784" s="1233"/>
      <c r="CM784" s="1233"/>
      <c r="CN784" s="1233"/>
      <c r="CO784" s="1233"/>
      <c r="CP784" s="1233"/>
      <c r="CQ784" s="1233"/>
      <c r="CR784" s="1233"/>
      <c r="CS784" s="1233"/>
      <c r="CT784" s="1233"/>
      <c r="CU784" s="1233"/>
      <c r="CV784" s="1233"/>
      <c r="CW784" s="1233"/>
      <c r="CX784" s="1233"/>
      <c r="CY784" s="1233"/>
      <c r="CZ784" s="1233"/>
      <c r="DA784" s="1233"/>
      <c r="DB784" s="1233"/>
      <c r="DC784" s="1233"/>
      <c r="DD784" s="1233"/>
      <c r="DE784" s="1233"/>
      <c r="DF784" s="1233"/>
      <c r="DG784" s="1233"/>
      <c r="DH784" s="1233"/>
      <c r="DI784" s="1233"/>
      <c r="DJ784" s="1233"/>
      <c r="DK784" s="1233"/>
      <c r="DL784" s="1233"/>
      <c r="DM784" s="1233"/>
      <c r="DN784" s="1233"/>
      <c r="DO784" s="1233"/>
      <c r="DP784" s="1233"/>
      <c r="DQ784" s="1233"/>
      <c r="DR784" s="1233"/>
      <c r="DS784" s="1233"/>
      <c r="DT784" s="1233"/>
      <c r="DU784" s="1233"/>
      <c r="DV784" s="1233"/>
      <c r="DW784" s="1233"/>
      <c r="DX784" s="1233"/>
      <c r="DY784" s="1233"/>
      <c r="DZ784" s="1233"/>
      <c r="EA784" s="1233"/>
      <c r="EB784" s="1233"/>
      <c r="EC784" s="1233"/>
      <c r="ED784" s="1233"/>
      <c r="EE784" s="1233"/>
      <c r="EF784" s="1233"/>
      <c r="EG784" s="1233"/>
      <c r="EH784" s="1253"/>
      <c r="EI784" s="1253"/>
      <c r="EJ784" s="1253"/>
      <c r="EK784" s="1253"/>
      <c r="EM784" s="1233"/>
      <c r="EN784" s="1233"/>
      <c r="EO784" s="1233"/>
      <c r="EP784" s="1233"/>
      <c r="EQ784" s="1233"/>
      <c r="ER784" s="1233"/>
      <c r="ES784" s="1233"/>
      <c r="ET784" s="1233"/>
      <c r="EU784" s="1233"/>
      <c r="EV784" s="1233"/>
      <c r="EW784" s="1233"/>
      <c r="EX784" s="1233"/>
      <c r="EY784" s="1233"/>
      <c r="EZ784" s="1233"/>
      <c r="FA784" s="1233"/>
      <c r="FB784" s="1233"/>
      <c r="FC784" s="1233"/>
      <c r="FD784" s="1233"/>
      <c r="FE784" s="1233"/>
      <c r="FF784" s="1233"/>
      <c r="FG784" s="1233"/>
      <c r="FH784" s="1233"/>
      <c r="FI784" s="1233"/>
      <c r="FJ784" s="1233"/>
      <c r="FK784" s="1233"/>
      <c r="FL784" s="1233"/>
      <c r="FM784" s="1233"/>
      <c r="FN784" s="1233"/>
      <c r="FO784" s="1233"/>
      <c r="FP784" s="1233"/>
      <c r="FQ784" s="1233"/>
      <c r="FR784" s="1233"/>
      <c r="FS784" s="1233"/>
      <c r="FT784" s="1233"/>
      <c r="FU784" s="1233"/>
      <c r="FV784" s="1233"/>
      <c r="FW784" s="1233"/>
      <c r="FX784" s="1233"/>
      <c r="FY784" s="1233"/>
      <c r="FZ784" s="1233"/>
      <c r="GA784" s="1233"/>
      <c r="GB784" s="1233"/>
      <c r="GC784" s="1233"/>
      <c r="GD784" s="1233"/>
      <c r="GE784" s="1233"/>
      <c r="GF784" s="1233"/>
      <c r="GG784" s="1233"/>
      <c r="GH784" s="1233"/>
      <c r="GI784" s="1233"/>
      <c r="GJ784" s="1233"/>
      <c r="GK784" s="1233"/>
      <c r="GL784" s="1233"/>
      <c r="GM784" s="1233"/>
      <c r="GN784" s="1233"/>
      <c r="GO784" s="1233"/>
      <c r="GP784" s="1233"/>
      <c r="GQ784" s="1233"/>
      <c r="GR784" s="1233"/>
      <c r="GS784" s="1233"/>
      <c r="GT784" s="1233"/>
      <c r="GU784" s="1233"/>
      <c r="GV784" s="1233"/>
      <c r="GW784" s="1233"/>
      <c r="GX784" s="1233"/>
      <c r="GY784" s="1233"/>
      <c r="GZ784" s="1233"/>
      <c r="HA784" s="1233"/>
      <c r="HB784" s="1233"/>
      <c r="HC784" s="1233"/>
      <c r="HD784" s="1233"/>
      <c r="HE784" s="1233"/>
      <c r="HF784" s="1233"/>
      <c r="HG784" s="1233"/>
      <c r="HH784" s="1233"/>
      <c r="HI784" s="1233"/>
      <c r="HJ784" s="1233"/>
      <c r="HK784" s="1233"/>
      <c r="HL784" s="1233"/>
      <c r="HM784" s="1233"/>
      <c r="HN784" s="1233"/>
      <c r="HO784" s="1233"/>
    </row>
    <row r="785" spans="32:223" s="325" customFormat="1" x14ac:dyDescent="0.2">
      <c r="AF785" s="932"/>
      <c r="AG785" s="932"/>
      <c r="AH785" s="932"/>
      <c r="AI785" s="932"/>
      <c r="AJ785" s="932"/>
      <c r="AK785" s="932"/>
      <c r="AL785" s="932"/>
      <c r="AM785" s="932"/>
      <c r="AN785" s="932"/>
      <c r="AP785" s="932"/>
      <c r="AQ785" s="932"/>
      <c r="AR785" s="932"/>
      <c r="AS785" s="932"/>
      <c r="AT785" s="932"/>
      <c r="AU785" s="932"/>
      <c r="AV785" s="932"/>
      <c r="AW785" s="932"/>
      <c r="AX785" s="932"/>
      <c r="BA785" s="1253"/>
      <c r="BB785" s="1253"/>
      <c r="BC785" s="1253"/>
      <c r="BE785" s="1233"/>
      <c r="BF785" s="1233"/>
      <c r="BG785" s="1233"/>
      <c r="BH785" s="1233"/>
      <c r="BI785" s="1233"/>
      <c r="BJ785" s="1233"/>
      <c r="BK785" s="1233"/>
      <c r="BL785" s="1233"/>
      <c r="BM785" s="1233"/>
      <c r="BN785" s="1233"/>
      <c r="BO785" s="1233"/>
      <c r="BP785" s="1233"/>
      <c r="BQ785" s="1233"/>
      <c r="BR785" s="1233"/>
      <c r="BS785" s="1233"/>
      <c r="BT785" s="1233"/>
      <c r="BU785" s="1233"/>
      <c r="BV785" s="1233"/>
      <c r="BW785" s="1233"/>
      <c r="BX785" s="1233"/>
      <c r="BY785" s="1233"/>
      <c r="BZ785" s="1233"/>
      <c r="CA785" s="1233"/>
      <c r="CB785" s="1233"/>
      <c r="CC785" s="1233"/>
      <c r="CD785" s="1233"/>
      <c r="CE785" s="1233"/>
      <c r="CF785" s="1233"/>
      <c r="CG785" s="1233"/>
      <c r="CH785" s="1233"/>
      <c r="CI785" s="1233"/>
      <c r="CJ785" s="1233"/>
      <c r="CK785" s="1233"/>
      <c r="CL785" s="1233"/>
      <c r="CM785" s="1233"/>
      <c r="CN785" s="1233"/>
      <c r="CO785" s="1233"/>
      <c r="CP785" s="1233"/>
      <c r="CQ785" s="1233"/>
      <c r="CR785" s="1233"/>
      <c r="CS785" s="1233"/>
      <c r="CT785" s="1233"/>
      <c r="CU785" s="1233"/>
      <c r="CV785" s="1233"/>
      <c r="CW785" s="1233"/>
      <c r="CX785" s="1233"/>
      <c r="CY785" s="1233"/>
      <c r="CZ785" s="1233"/>
      <c r="DA785" s="1233"/>
      <c r="DB785" s="1233"/>
      <c r="DC785" s="1233"/>
      <c r="DD785" s="1233"/>
      <c r="DE785" s="1233"/>
      <c r="DF785" s="1233"/>
      <c r="DG785" s="1233"/>
      <c r="DH785" s="1233"/>
      <c r="DI785" s="1233"/>
      <c r="DJ785" s="1233"/>
      <c r="DK785" s="1233"/>
      <c r="DL785" s="1233"/>
      <c r="DM785" s="1233"/>
      <c r="DN785" s="1233"/>
      <c r="DO785" s="1233"/>
      <c r="DP785" s="1233"/>
      <c r="DQ785" s="1233"/>
      <c r="DR785" s="1233"/>
      <c r="DS785" s="1233"/>
      <c r="DT785" s="1233"/>
      <c r="DU785" s="1233"/>
      <c r="DV785" s="1233"/>
      <c r="DW785" s="1233"/>
      <c r="DX785" s="1233"/>
      <c r="DY785" s="1233"/>
      <c r="DZ785" s="1233"/>
      <c r="EA785" s="1233"/>
      <c r="EB785" s="1233"/>
      <c r="EC785" s="1233"/>
      <c r="ED785" s="1233"/>
      <c r="EE785" s="1233"/>
      <c r="EF785" s="1233"/>
      <c r="EG785" s="1233"/>
      <c r="EH785" s="1253"/>
      <c r="EI785" s="1253"/>
      <c r="EJ785" s="1253"/>
      <c r="EK785" s="1253"/>
      <c r="EM785" s="1233"/>
      <c r="EN785" s="1233"/>
      <c r="EO785" s="1233"/>
      <c r="EP785" s="1233"/>
      <c r="EQ785" s="1233"/>
      <c r="ER785" s="1233"/>
      <c r="ES785" s="1233"/>
      <c r="ET785" s="1233"/>
      <c r="EU785" s="1233"/>
      <c r="EV785" s="1233"/>
      <c r="EW785" s="1233"/>
      <c r="EX785" s="1233"/>
      <c r="EY785" s="1233"/>
      <c r="EZ785" s="1233"/>
      <c r="FA785" s="1233"/>
      <c r="FB785" s="1233"/>
      <c r="FC785" s="1233"/>
      <c r="FD785" s="1233"/>
      <c r="FE785" s="1233"/>
      <c r="FF785" s="1233"/>
      <c r="FG785" s="1233"/>
      <c r="FH785" s="1233"/>
      <c r="FI785" s="1233"/>
      <c r="FJ785" s="1233"/>
      <c r="FK785" s="1233"/>
      <c r="FL785" s="1233"/>
      <c r="FM785" s="1233"/>
      <c r="FN785" s="1233"/>
      <c r="FO785" s="1233"/>
      <c r="FP785" s="1233"/>
      <c r="FQ785" s="1233"/>
      <c r="FR785" s="1233"/>
      <c r="FS785" s="1233"/>
      <c r="FT785" s="1233"/>
      <c r="FU785" s="1233"/>
      <c r="FV785" s="1233"/>
      <c r="FW785" s="1233"/>
      <c r="FX785" s="1233"/>
      <c r="FY785" s="1233"/>
      <c r="FZ785" s="1233"/>
      <c r="GA785" s="1233"/>
      <c r="GB785" s="1233"/>
      <c r="GC785" s="1233"/>
      <c r="GD785" s="1233"/>
      <c r="GE785" s="1233"/>
      <c r="GF785" s="1233"/>
      <c r="GG785" s="1233"/>
      <c r="GH785" s="1233"/>
      <c r="GI785" s="1233"/>
      <c r="GJ785" s="1233"/>
      <c r="GK785" s="1233"/>
      <c r="GL785" s="1233"/>
      <c r="GM785" s="1233"/>
      <c r="GN785" s="1233"/>
      <c r="GO785" s="1233"/>
      <c r="GP785" s="1233"/>
      <c r="GQ785" s="1233"/>
      <c r="GR785" s="1233"/>
      <c r="GS785" s="1233"/>
      <c r="GT785" s="1233"/>
      <c r="GU785" s="1233"/>
      <c r="GV785" s="1233"/>
      <c r="GW785" s="1233"/>
      <c r="GX785" s="1233"/>
      <c r="GY785" s="1233"/>
      <c r="GZ785" s="1233"/>
      <c r="HA785" s="1233"/>
      <c r="HB785" s="1233"/>
      <c r="HC785" s="1233"/>
      <c r="HD785" s="1233"/>
      <c r="HE785" s="1233"/>
      <c r="HF785" s="1233"/>
      <c r="HG785" s="1233"/>
      <c r="HH785" s="1233"/>
      <c r="HI785" s="1233"/>
      <c r="HJ785" s="1233"/>
      <c r="HK785" s="1233"/>
      <c r="HL785" s="1233"/>
      <c r="HM785" s="1233"/>
      <c r="HN785" s="1233"/>
      <c r="HO785" s="1233"/>
    </row>
    <row r="786" spans="32:223" s="325" customFormat="1" x14ac:dyDescent="0.2">
      <c r="AF786" s="932"/>
      <c r="AG786" s="932"/>
      <c r="AH786" s="932"/>
      <c r="AI786" s="932"/>
      <c r="AJ786" s="932"/>
      <c r="AK786" s="932"/>
      <c r="AL786" s="932"/>
      <c r="AM786" s="932"/>
      <c r="AN786" s="932"/>
      <c r="AP786" s="932"/>
      <c r="AQ786" s="932"/>
      <c r="AR786" s="932"/>
      <c r="AS786" s="932"/>
      <c r="AT786" s="932"/>
      <c r="AU786" s="932"/>
      <c r="AV786" s="932"/>
      <c r="AW786" s="932"/>
      <c r="AX786" s="932"/>
      <c r="BA786" s="1253"/>
      <c r="BB786" s="1253"/>
      <c r="BC786" s="1253"/>
      <c r="BE786" s="1233"/>
      <c r="BF786" s="1233"/>
      <c r="BG786" s="1233"/>
      <c r="BH786" s="1233"/>
      <c r="BI786" s="1233"/>
      <c r="BJ786" s="1233"/>
      <c r="BK786" s="1233"/>
      <c r="BL786" s="1233"/>
      <c r="BM786" s="1233"/>
      <c r="BN786" s="1233"/>
      <c r="BO786" s="1233"/>
      <c r="BP786" s="1233"/>
      <c r="BQ786" s="1233"/>
      <c r="BR786" s="1233"/>
      <c r="BS786" s="1233"/>
      <c r="BT786" s="1233"/>
      <c r="BU786" s="1233"/>
      <c r="BV786" s="1233"/>
      <c r="BW786" s="1233"/>
      <c r="BX786" s="1233"/>
      <c r="BY786" s="1233"/>
      <c r="BZ786" s="1233"/>
      <c r="CA786" s="1233"/>
      <c r="CB786" s="1233"/>
      <c r="CC786" s="1233"/>
      <c r="CD786" s="1233"/>
      <c r="CE786" s="1233"/>
      <c r="CF786" s="1233"/>
      <c r="CG786" s="1233"/>
      <c r="CH786" s="1233"/>
      <c r="CI786" s="1233"/>
      <c r="CJ786" s="1233"/>
      <c r="CK786" s="1233"/>
      <c r="CL786" s="1233"/>
      <c r="CM786" s="1233"/>
      <c r="CN786" s="1233"/>
      <c r="CO786" s="1233"/>
      <c r="CP786" s="1233"/>
      <c r="CQ786" s="1233"/>
      <c r="CR786" s="1233"/>
      <c r="CS786" s="1233"/>
      <c r="CT786" s="1233"/>
      <c r="CU786" s="1233"/>
      <c r="CV786" s="1233"/>
      <c r="CW786" s="1233"/>
      <c r="CX786" s="1233"/>
      <c r="CY786" s="1233"/>
      <c r="CZ786" s="1233"/>
      <c r="DA786" s="1233"/>
      <c r="DB786" s="1233"/>
      <c r="DC786" s="1233"/>
      <c r="DD786" s="1233"/>
      <c r="DE786" s="1233"/>
      <c r="DF786" s="1233"/>
      <c r="DG786" s="1233"/>
      <c r="DH786" s="1233"/>
      <c r="DI786" s="1233"/>
      <c r="DJ786" s="1233"/>
      <c r="DK786" s="1233"/>
      <c r="DL786" s="1233"/>
      <c r="DM786" s="1233"/>
      <c r="DN786" s="1233"/>
      <c r="DO786" s="1233"/>
      <c r="DP786" s="1233"/>
      <c r="DQ786" s="1233"/>
      <c r="DR786" s="1233"/>
      <c r="DS786" s="1233"/>
      <c r="DT786" s="1233"/>
      <c r="DU786" s="1233"/>
      <c r="DV786" s="1233"/>
      <c r="DW786" s="1233"/>
      <c r="DX786" s="1233"/>
      <c r="DY786" s="1233"/>
      <c r="DZ786" s="1233"/>
      <c r="EA786" s="1233"/>
      <c r="EB786" s="1233"/>
      <c r="EC786" s="1233"/>
      <c r="ED786" s="1233"/>
      <c r="EE786" s="1233"/>
      <c r="EF786" s="1233"/>
      <c r="EG786" s="1233"/>
      <c r="EH786" s="1253"/>
      <c r="EI786" s="1253"/>
      <c r="EJ786" s="1253"/>
      <c r="EK786" s="1253"/>
      <c r="EM786" s="1233"/>
      <c r="EN786" s="1233"/>
      <c r="EO786" s="1233"/>
      <c r="EP786" s="1233"/>
      <c r="EQ786" s="1233"/>
      <c r="ER786" s="1233"/>
      <c r="ES786" s="1233"/>
      <c r="ET786" s="1233"/>
      <c r="EU786" s="1233"/>
      <c r="EV786" s="1233"/>
      <c r="EW786" s="1233"/>
      <c r="EX786" s="1233"/>
      <c r="EY786" s="1233"/>
      <c r="EZ786" s="1233"/>
      <c r="FA786" s="1233"/>
      <c r="FB786" s="1233"/>
      <c r="FC786" s="1233"/>
      <c r="FD786" s="1233"/>
      <c r="FE786" s="1233"/>
      <c r="FF786" s="1233"/>
      <c r="FG786" s="1233"/>
      <c r="FH786" s="1233"/>
      <c r="FI786" s="1233"/>
      <c r="FJ786" s="1233"/>
      <c r="FK786" s="1233"/>
      <c r="FL786" s="1233"/>
      <c r="FM786" s="1233"/>
      <c r="FN786" s="1233"/>
      <c r="FO786" s="1233"/>
      <c r="FP786" s="1233"/>
      <c r="FQ786" s="1233"/>
      <c r="FR786" s="1233"/>
      <c r="FS786" s="1233"/>
      <c r="FT786" s="1233"/>
      <c r="FU786" s="1233"/>
      <c r="FV786" s="1233"/>
      <c r="FW786" s="1233"/>
      <c r="FX786" s="1233"/>
      <c r="FY786" s="1233"/>
      <c r="FZ786" s="1233"/>
      <c r="GA786" s="1233"/>
      <c r="GB786" s="1233"/>
      <c r="GC786" s="1233"/>
      <c r="GD786" s="1233"/>
      <c r="GE786" s="1233"/>
      <c r="GF786" s="1233"/>
      <c r="GG786" s="1233"/>
      <c r="GH786" s="1233"/>
      <c r="GI786" s="1233"/>
      <c r="GJ786" s="1233"/>
      <c r="GK786" s="1233"/>
      <c r="GL786" s="1233"/>
      <c r="GM786" s="1233"/>
      <c r="GN786" s="1233"/>
      <c r="GO786" s="1233"/>
      <c r="GP786" s="1233"/>
      <c r="GQ786" s="1233"/>
      <c r="GR786" s="1233"/>
      <c r="GS786" s="1233"/>
      <c r="GT786" s="1233"/>
      <c r="GU786" s="1233"/>
      <c r="GV786" s="1233"/>
      <c r="GW786" s="1233"/>
      <c r="GX786" s="1233"/>
      <c r="GY786" s="1233"/>
      <c r="GZ786" s="1233"/>
      <c r="HA786" s="1233"/>
      <c r="HB786" s="1233"/>
      <c r="HC786" s="1233"/>
      <c r="HD786" s="1233"/>
      <c r="HE786" s="1233"/>
      <c r="HF786" s="1233"/>
      <c r="HG786" s="1233"/>
      <c r="HH786" s="1233"/>
      <c r="HI786" s="1233"/>
      <c r="HJ786" s="1233"/>
      <c r="HK786" s="1233"/>
      <c r="HL786" s="1233"/>
      <c r="HM786" s="1233"/>
      <c r="HN786" s="1233"/>
      <c r="HO786" s="1233"/>
    </row>
    <row r="787" spans="32:223" s="325" customFormat="1" x14ac:dyDescent="0.2">
      <c r="AF787" s="932"/>
      <c r="AG787" s="932"/>
      <c r="AH787" s="932"/>
      <c r="AI787" s="932"/>
      <c r="AJ787" s="932"/>
      <c r="AK787" s="932"/>
      <c r="AL787" s="932"/>
      <c r="AM787" s="932"/>
      <c r="AN787" s="932"/>
      <c r="AP787" s="932"/>
      <c r="AQ787" s="932"/>
      <c r="AR787" s="932"/>
      <c r="AS787" s="932"/>
      <c r="AT787" s="932"/>
      <c r="AU787" s="932"/>
      <c r="AV787" s="932"/>
      <c r="AW787" s="932"/>
      <c r="AX787" s="932"/>
      <c r="BA787" s="1253"/>
      <c r="BB787" s="1253"/>
      <c r="BC787" s="1253"/>
      <c r="BE787" s="1233"/>
      <c r="BF787" s="1233"/>
      <c r="BG787" s="1233"/>
      <c r="BH787" s="1233"/>
      <c r="BI787" s="1233"/>
      <c r="BJ787" s="1233"/>
      <c r="BK787" s="1233"/>
      <c r="BL787" s="1233"/>
      <c r="BM787" s="1233"/>
      <c r="BN787" s="1233"/>
      <c r="BO787" s="1233"/>
      <c r="BP787" s="1233"/>
      <c r="BQ787" s="1233"/>
      <c r="BR787" s="1233"/>
      <c r="BS787" s="1233"/>
      <c r="BT787" s="1233"/>
      <c r="BU787" s="1233"/>
      <c r="BV787" s="1233"/>
      <c r="BW787" s="1233"/>
      <c r="BX787" s="1233"/>
      <c r="BY787" s="1233"/>
      <c r="BZ787" s="1233"/>
      <c r="CA787" s="1233"/>
      <c r="CB787" s="1233"/>
      <c r="CC787" s="1233"/>
      <c r="CD787" s="1233"/>
      <c r="CE787" s="1233"/>
      <c r="CF787" s="1233"/>
      <c r="CG787" s="1233"/>
      <c r="CH787" s="1233"/>
      <c r="CI787" s="1233"/>
      <c r="CJ787" s="1233"/>
      <c r="CK787" s="1233"/>
      <c r="CL787" s="1233"/>
      <c r="CM787" s="1233"/>
      <c r="CN787" s="1233"/>
      <c r="CO787" s="1233"/>
      <c r="CP787" s="1233"/>
      <c r="CQ787" s="1233"/>
      <c r="CR787" s="1233"/>
      <c r="CS787" s="1233"/>
      <c r="CT787" s="1233"/>
      <c r="CU787" s="1233"/>
      <c r="CV787" s="1233"/>
      <c r="CW787" s="1233"/>
      <c r="CX787" s="1233"/>
      <c r="CY787" s="1233"/>
      <c r="CZ787" s="1233"/>
      <c r="DA787" s="1233"/>
      <c r="DB787" s="1233"/>
      <c r="DC787" s="1233"/>
      <c r="DD787" s="1233"/>
      <c r="DE787" s="1233"/>
      <c r="DF787" s="1233"/>
      <c r="DG787" s="1233"/>
      <c r="DH787" s="1233"/>
      <c r="DI787" s="1233"/>
      <c r="DJ787" s="1233"/>
      <c r="DK787" s="1233"/>
      <c r="DL787" s="1233"/>
      <c r="DM787" s="1233"/>
      <c r="DN787" s="1233"/>
      <c r="DO787" s="1233"/>
      <c r="DP787" s="1233"/>
      <c r="DQ787" s="1233"/>
      <c r="DR787" s="1233"/>
      <c r="DS787" s="1233"/>
      <c r="DT787" s="1233"/>
      <c r="DU787" s="1233"/>
      <c r="DV787" s="1233"/>
      <c r="DW787" s="1233"/>
      <c r="DX787" s="1233"/>
      <c r="DY787" s="1233"/>
      <c r="DZ787" s="1233"/>
      <c r="EA787" s="1233"/>
      <c r="EB787" s="1233"/>
      <c r="EC787" s="1233"/>
      <c r="ED787" s="1233"/>
      <c r="EE787" s="1233"/>
      <c r="EF787" s="1233"/>
      <c r="EG787" s="1233"/>
      <c r="EH787" s="1253"/>
      <c r="EI787" s="1253"/>
      <c r="EJ787" s="1253"/>
      <c r="EK787" s="1253"/>
      <c r="EM787" s="1233"/>
      <c r="EN787" s="1233"/>
      <c r="EO787" s="1233"/>
      <c r="EP787" s="1233"/>
      <c r="EQ787" s="1233"/>
      <c r="ER787" s="1233"/>
      <c r="ES787" s="1233"/>
      <c r="ET787" s="1233"/>
      <c r="EU787" s="1233"/>
      <c r="EV787" s="1233"/>
      <c r="EW787" s="1233"/>
      <c r="EX787" s="1233"/>
      <c r="EY787" s="1233"/>
      <c r="EZ787" s="1233"/>
      <c r="FA787" s="1233"/>
      <c r="FB787" s="1233"/>
      <c r="FC787" s="1233"/>
      <c r="FD787" s="1233"/>
      <c r="FE787" s="1233"/>
      <c r="FF787" s="1233"/>
      <c r="FG787" s="1233"/>
      <c r="FH787" s="1233"/>
      <c r="FI787" s="1233"/>
      <c r="FJ787" s="1233"/>
      <c r="FK787" s="1233"/>
      <c r="FL787" s="1233"/>
      <c r="FM787" s="1233"/>
      <c r="FN787" s="1233"/>
      <c r="FO787" s="1233"/>
      <c r="FP787" s="1233"/>
      <c r="FQ787" s="1233"/>
      <c r="FR787" s="1233"/>
      <c r="FS787" s="1233"/>
      <c r="FT787" s="1233"/>
      <c r="FU787" s="1233"/>
      <c r="FV787" s="1233"/>
      <c r="FW787" s="1233"/>
      <c r="FX787" s="1233"/>
      <c r="FY787" s="1233"/>
      <c r="FZ787" s="1233"/>
      <c r="GA787" s="1233"/>
      <c r="GB787" s="1233"/>
      <c r="GC787" s="1233"/>
      <c r="GD787" s="1233"/>
      <c r="GE787" s="1233"/>
      <c r="GF787" s="1233"/>
      <c r="GG787" s="1233"/>
      <c r="GH787" s="1233"/>
      <c r="GI787" s="1233"/>
      <c r="GJ787" s="1233"/>
      <c r="GK787" s="1233"/>
      <c r="GL787" s="1233"/>
      <c r="GM787" s="1233"/>
      <c r="GN787" s="1233"/>
      <c r="GO787" s="1233"/>
      <c r="GP787" s="1233"/>
      <c r="GQ787" s="1233"/>
      <c r="GR787" s="1233"/>
      <c r="GS787" s="1233"/>
      <c r="GT787" s="1233"/>
      <c r="GU787" s="1233"/>
      <c r="GV787" s="1233"/>
      <c r="GW787" s="1233"/>
      <c r="GX787" s="1233"/>
      <c r="GY787" s="1233"/>
      <c r="GZ787" s="1233"/>
      <c r="HA787" s="1233"/>
      <c r="HB787" s="1233"/>
      <c r="HC787" s="1233"/>
      <c r="HD787" s="1233"/>
      <c r="HE787" s="1233"/>
      <c r="HF787" s="1233"/>
      <c r="HG787" s="1233"/>
      <c r="HH787" s="1233"/>
      <c r="HI787" s="1233"/>
      <c r="HJ787" s="1233"/>
      <c r="HK787" s="1233"/>
      <c r="HL787" s="1233"/>
      <c r="HM787" s="1233"/>
      <c r="HN787" s="1233"/>
      <c r="HO787" s="1233"/>
    </row>
    <row r="788" spans="32:223" s="325" customFormat="1" x14ac:dyDescent="0.2">
      <c r="AF788" s="932"/>
      <c r="AG788" s="932"/>
      <c r="AH788" s="932"/>
      <c r="AI788" s="932"/>
      <c r="AJ788" s="932"/>
      <c r="AK788" s="932"/>
      <c r="AL788" s="932"/>
      <c r="AM788" s="932"/>
      <c r="AN788" s="932"/>
      <c r="AP788" s="932"/>
      <c r="AQ788" s="932"/>
      <c r="AR788" s="932"/>
      <c r="AS788" s="932"/>
      <c r="AT788" s="932"/>
      <c r="AU788" s="932"/>
      <c r="AV788" s="932"/>
      <c r="AW788" s="932"/>
      <c r="AX788" s="932"/>
      <c r="BA788" s="1253"/>
      <c r="BB788" s="1253"/>
      <c r="BC788" s="1253"/>
      <c r="BE788" s="1233"/>
      <c r="BF788" s="1233"/>
      <c r="BG788" s="1233"/>
      <c r="BH788" s="1233"/>
      <c r="BI788" s="1233"/>
      <c r="BJ788" s="1233"/>
      <c r="BK788" s="1233"/>
      <c r="BL788" s="1233"/>
      <c r="BM788" s="1233"/>
      <c r="BN788" s="1233"/>
      <c r="BO788" s="1233"/>
      <c r="BP788" s="1233"/>
      <c r="BQ788" s="1233"/>
      <c r="BR788" s="1233"/>
      <c r="BS788" s="1233"/>
      <c r="BT788" s="1233"/>
      <c r="BU788" s="1233"/>
      <c r="BV788" s="1233"/>
      <c r="BW788" s="1233"/>
      <c r="BX788" s="1233"/>
      <c r="BY788" s="1233"/>
      <c r="BZ788" s="1233"/>
      <c r="CA788" s="1233"/>
      <c r="CB788" s="1233"/>
      <c r="CC788" s="1233"/>
      <c r="CD788" s="1233"/>
      <c r="CE788" s="1233"/>
      <c r="CF788" s="1233"/>
      <c r="CG788" s="1233"/>
      <c r="CH788" s="1233"/>
      <c r="CI788" s="1233"/>
      <c r="CJ788" s="1233"/>
      <c r="CK788" s="1233"/>
      <c r="CL788" s="1233"/>
      <c r="CM788" s="1233"/>
      <c r="CN788" s="1233"/>
      <c r="CO788" s="1233"/>
      <c r="CP788" s="1233"/>
      <c r="CQ788" s="1233"/>
      <c r="CR788" s="1233"/>
      <c r="CS788" s="1233"/>
      <c r="CT788" s="1233"/>
      <c r="CU788" s="1233"/>
      <c r="CV788" s="1233"/>
      <c r="CW788" s="1233"/>
      <c r="CX788" s="1233"/>
      <c r="CY788" s="1233"/>
      <c r="CZ788" s="1233"/>
      <c r="DA788" s="1233"/>
      <c r="DB788" s="1233"/>
      <c r="DC788" s="1233"/>
      <c r="DD788" s="1233"/>
      <c r="DE788" s="1233"/>
      <c r="DF788" s="1233"/>
      <c r="DG788" s="1233"/>
      <c r="DH788" s="1233"/>
      <c r="DI788" s="1233"/>
      <c r="DJ788" s="1233"/>
      <c r="DK788" s="1233"/>
      <c r="DL788" s="1233"/>
      <c r="DM788" s="1233"/>
      <c r="DN788" s="1233"/>
      <c r="DO788" s="1233"/>
      <c r="DP788" s="1233"/>
      <c r="DQ788" s="1233"/>
      <c r="DR788" s="1233"/>
      <c r="DS788" s="1233"/>
      <c r="DT788" s="1233"/>
      <c r="DU788" s="1233"/>
      <c r="DV788" s="1233"/>
      <c r="DW788" s="1233"/>
      <c r="DX788" s="1233"/>
      <c r="DY788" s="1233"/>
      <c r="DZ788" s="1233"/>
      <c r="EA788" s="1233"/>
      <c r="EB788" s="1233"/>
      <c r="EC788" s="1233"/>
      <c r="ED788" s="1233"/>
      <c r="EE788" s="1233"/>
      <c r="EF788" s="1233"/>
      <c r="EG788" s="1233"/>
      <c r="EH788" s="1253"/>
      <c r="EI788" s="1253"/>
      <c r="EJ788" s="1253"/>
      <c r="EK788" s="1253"/>
      <c r="EM788" s="1233"/>
      <c r="EN788" s="1233"/>
      <c r="EO788" s="1233"/>
      <c r="EP788" s="1233"/>
      <c r="EQ788" s="1233"/>
      <c r="ER788" s="1233"/>
      <c r="ES788" s="1233"/>
      <c r="ET788" s="1233"/>
      <c r="EU788" s="1233"/>
      <c r="EV788" s="1233"/>
      <c r="EW788" s="1233"/>
      <c r="EX788" s="1233"/>
      <c r="EY788" s="1233"/>
      <c r="EZ788" s="1233"/>
      <c r="FA788" s="1233"/>
      <c r="FB788" s="1233"/>
      <c r="FC788" s="1233"/>
      <c r="FD788" s="1233"/>
      <c r="FE788" s="1233"/>
      <c r="FF788" s="1233"/>
      <c r="FG788" s="1233"/>
      <c r="FH788" s="1233"/>
      <c r="FI788" s="1233"/>
      <c r="FJ788" s="1233"/>
      <c r="FK788" s="1233"/>
      <c r="FL788" s="1233"/>
      <c r="FM788" s="1233"/>
      <c r="FN788" s="1233"/>
      <c r="FO788" s="1233"/>
      <c r="FP788" s="1233"/>
      <c r="FQ788" s="1233"/>
      <c r="FR788" s="1233"/>
      <c r="FS788" s="1233"/>
      <c r="FT788" s="1233"/>
      <c r="FU788" s="1233"/>
      <c r="FV788" s="1233"/>
      <c r="FW788" s="1233"/>
      <c r="FX788" s="1233"/>
      <c r="FY788" s="1233"/>
      <c r="FZ788" s="1233"/>
      <c r="GA788" s="1233"/>
      <c r="GB788" s="1233"/>
      <c r="GC788" s="1233"/>
      <c r="GD788" s="1233"/>
      <c r="GE788" s="1233"/>
      <c r="GF788" s="1233"/>
      <c r="GG788" s="1233"/>
      <c r="GH788" s="1233"/>
      <c r="GI788" s="1233"/>
      <c r="GJ788" s="1233"/>
      <c r="GK788" s="1233"/>
      <c r="GL788" s="1233"/>
      <c r="GM788" s="1233"/>
      <c r="GN788" s="1233"/>
      <c r="GO788" s="1233"/>
      <c r="GP788" s="1233"/>
      <c r="GQ788" s="1233"/>
      <c r="GR788" s="1233"/>
      <c r="GS788" s="1233"/>
      <c r="GT788" s="1233"/>
      <c r="GU788" s="1233"/>
      <c r="GV788" s="1233"/>
      <c r="GW788" s="1233"/>
      <c r="GX788" s="1233"/>
      <c r="GY788" s="1233"/>
      <c r="GZ788" s="1233"/>
      <c r="HA788" s="1233"/>
      <c r="HB788" s="1233"/>
      <c r="HC788" s="1233"/>
      <c r="HD788" s="1233"/>
      <c r="HE788" s="1233"/>
      <c r="HF788" s="1233"/>
      <c r="HG788" s="1233"/>
      <c r="HH788" s="1233"/>
      <c r="HI788" s="1233"/>
      <c r="HJ788" s="1233"/>
      <c r="HK788" s="1233"/>
      <c r="HL788" s="1233"/>
      <c r="HM788" s="1233"/>
      <c r="HN788" s="1233"/>
      <c r="HO788" s="1233"/>
    </row>
    <row r="789" spans="32:223" s="325" customFormat="1" x14ac:dyDescent="0.2">
      <c r="AF789" s="932"/>
      <c r="AG789" s="932"/>
      <c r="AH789" s="932"/>
      <c r="AI789" s="932"/>
      <c r="AJ789" s="932"/>
      <c r="AK789" s="932"/>
      <c r="AL789" s="932"/>
      <c r="AM789" s="932"/>
      <c r="AN789" s="932"/>
      <c r="AP789" s="932"/>
      <c r="AQ789" s="932"/>
      <c r="AR789" s="932"/>
      <c r="AS789" s="932"/>
      <c r="AT789" s="932"/>
      <c r="AU789" s="932"/>
      <c r="AV789" s="932"/>
      <c r="AW789" s="932"/>
      <c r="AX789" s="932"/>
      <c r="BA789" s="1253"/>
      <c r="BB789" s="1253"/>
      <c r="BC789" s="1253"/>
      <c r="BE789" s="1233"/>
      <c r="BF789" s="1233"/>
      <c r="BG789" s="1233"/>
      <c r="BH789" s="1233"/>
      <c r="BI789" s="1233"/>
      <c r="BJ789" s="1233"/>
      <c r="BK789" s="1233"/>
      <c r="BL789" s="1233"/>
      <c r="BM789" s="1233"/>
      <c r="BN789" s="1233"/>
      <c r="BO789" s="1233"/>
      <c r="BP789" s="1233"/>
      <c r="BQ789" s="1233"/>
      <c r="BR789" s="1233"/>
      <c r="BS789" s="1233"/>
      <c r="BT789" s="1233"/>
      <c r="BU789" s="1233"/>
      <c r="BV789" s="1233"/>
      <c r="BW789" s="1233"/>
      <c r="BX789" s="1233"/>
      <c r="BY789" s="1233"/>
      <c r="BZ789" s="1233"/>
      <c r="CA789" s="1233"/>
      <c r="CB789" s="1233"/>
      <c r="CC789" s="1233"/>
      <c r="CD789" s="1233"/>
      <c r="CE789" s="1233"/>
      <c r="CF789" s="1233"/>
      <c r="CG789" s="1233"/>
      <c r="CH789" s="1233"/>
      <c r="CI789" s="1233"/>
      <c r="CJ789" s="1233"/>
      <c r="CK789" s="1233"/>
      <c r="CL789" s="1233"/>
      <c r="CM789" s="1233"/>
      <c r="CN789" s="1233"/>
      <c r="CO789" s="1233"/>
      <c r="CP789" s="1233"/>
      <c r="CQ789" s="1233"/>
      <c r="CR789" s="1233"/>
      <c r="CS789" s="1233"/>
      <c r="CT789" s="1233"/>
      <c r="CU789" s="1233"/>
      <c r="CV789" s="1233"/>
      <c r="CW789" s="1233"/>
      <c r="CX789" s="1233"/>
      <c r="CY789" s="1233"/>
      <c r="CZ789" s="1233"/>
      <c r="DA789" s="1233"/>
      <c r="DB789" s="1233"/>
      <c r="DC789" s="1233"/>
      <c r="DD789" s="1233"/>
      <c r="DE789" s="1233"/>
      <c r="DF789" s="1233"/>
      <c r="DG789" s="1233"/>
      <c r="DH789" s="1233"/>
      <c r="DI789" s="1233"/>
      <c r="DJ789" s="1233"/>
      <c r="DK789" s="1233"/>
      <c r="DL789" s="1233"/>
      <c r="DM789" s="1233"/>
      <c r="DN789" s="1233"/>
      <c r="DO789" s="1233"/>
      <c r="DP789" s="1233"/>
      <c r="DQ789" s="1233"/>
      <c r="DR789" s="1233"/>
      <c r="DS789" s="1233"/>
      <c r="DT789" s="1233"/>
      <c r="DU789" s="1233"/>
      <c r="DV789" s="1233"/>
      <c r="DW789" s="1233"/>
      <c r="DX789" s="1233"/>
      <c r="DY789" s="1233"/>
      <c r="DZ789" s="1233"/>
      <c r="EA789" s="1233"/>
      <c r="EB789" s="1233"/>
      <c r="EC789" s="1233"/>
      <c r="ED789" s="1233"/>
      <c r="EE789" s="1233"/>
      <c r="EF789" s="1233"/>
      <c r="EG789" s="1233"/>
      <c r="EH789" s="1253"/>
      <c r="EI789" s="1253"/>
      <c r="EJ789" s="1253"/>
      <c r="EK789" s="1253"/>
      <c r="EM789" s="1233"/>
      <c r="EN789" s="1233"/>
      <c r="EO789" s="1233"/>
      <c r="EP789" s="1233"/>
      <c r="EQ789" s="1233"/>
      <c r="ER789" s="1233"/>
      <c r="ES789" s="1233"/>
      <c r="ET789" s="1233"/>
      <c r="EU789" s="1233"/>
      <c r="EV789" s="1233"/>
      <c r="EW789" s="1233"/>
      <c r="EX789" s="1233"/>
      <c r="EY789" s="1233"/>
      <c r="EZ789" s="1233"/>
      <c r="FA789" s="1233"/>
      <c r="FB789" s="1233"/>
      <c r="FC789" s="1233"/>
      <c r="FD789" s="1233"/>
      <c r="FE789" s="1233"/>
      <c r="FF789" s="1233"/>
      <c r="FG789" s="1233"/>
      <c r="FH789" s="1233"/>
      <c r="FI789" s="1233"/>
      <c r="FJ789" s="1233"/>
      <c r="FK789" s="1233"/>
      <c r="FL789" s="1233"/>
      <c r="FM789" s="1233"/>
      <c r="FN789" s="1233"/>
      <c r="FO789" s="1233"/>
      <c r="FP789" s="1233"/>
      <c r="FQ789" s="1233"/>
      <c r="FR789" s="1233"/>
      <c r="FS789" s="1233"/>
      <c r="FT789" s="1233"/>
      <c r="FU789" s="1233"/>
      <c r="FV789" s="1233"/>
      <c r="FW789" s="1233"/>
      <c r="FX789" s="1233"/>
      <c r="FY789" s="1233"/>
      <c r="FZ789" s="1233"/>
      <c r="GA789" s="1233"/>
      <c r="GB789" s="1233"/>
      <c r="GC789" s="1233"/>
      <c r="GD789" s="1233"/>
      <c r="GE789" s="1233"/>
      <c r="GF789" s="1233"/>
      <c r="GG789" s="1233"/>
      <c r="GH789" s="1233"/>
      <c r="GI789" s="1233"/>
      <c r="GJ789" s="1233"/>
      <c r="GK789" s="1233"/>
      <c r="GL789" s="1233"/>
      <c r="GM789" s="1233"/>
      <c r="GN789" s="1233"/>
      <c r="GO789" s="1233"/>
      <c r="GP789" s="1233"/>
      <c r="GQ789" s="1233"/>
      <c r="GR789" s="1233"/>
      <c r="GS789" s="1233"/>
      <c r="GT789" s="1233"/>
      <c r="GU789" s="1233"/>
      <c r="GV789" s="1233"/>
      <c r="GW789" s="1233"/>
      <c r="GX789" s="1233"/>
      <c r="GY789" s="1233"/>
      <c r="GZ789" s="1233"/>
      <c r="HA789" s="1233"/>
      <c r="HB789" s="1233"/>
      <c r="HC789" s="1233"/>
      <c r="HD789" s="1233"/>
      <c r="HE789" s="1233"/>
      <c r="HF789" s="1233"/>
      <c r="HG789" s="1233"/>
      <c r="HH789" s="1233"/>
      <c r="HI789" s="1233"/>
      <c r="HJ789" s="1233"/>
      <c r="HK789" s="1233"/>
      <c r="HL789" s="1233"/>
      <c r="HM789" s="1233"/>
      <c r="HN789" s="1233"/>
      <c r="HO789" s="1233"/>
    </row>
    <row r="790" spans="32:223" s="325" customFormat="1" x14ac:dyDescent="0.2">
      <c r="AF790" s="932"/>
      <c r="AG790" s="932"/>
      <c r="AH790" s="932"/>
      <c r="AI790" s="932"/>
      <c r="AJ790" s="932"/>
      <c r="AK790" s="932"/>
      <c r="AL790" s="932"/>
      <c r="AM790" s="932"/>
      <c r="AN790" s="932"/>
      <c r="AP790" s="932"/>
      <c r="AQ790" s="932"/>
      <c r="AR790" s="932"/>
      <c r="AS790" s="932"/>
      <c r="AT790" s="932"/>
      <c r="AU790" s="932"/>
      <c r="AV790" s="932"/>
      <c r="AW790" s="932"/>
      <c r="AX790" s="932"/>
      <c r="BA790" s="1253"/>
      <c r="BB790" s="1253"/>
      <c r="BC790" s="1253"/>
      <c r="BE790" s="1233"/>
      <c r="BF790" s="1233"/>
      <c r="BG790" s="1233"/>
      <c r="BH790" s="1233"/>
      <c r="BI790" s="1233"/>
      <c r="BJ790" s="1233"/>
      <c r="BK790" s="1233"/>
      <c r="BL790" s="1233"/>
      <c r="BM790" s="1233"/>
      <c r="BN790" s="1233"/>
      <c r="BO790" s="1233"/>
      <c r="BP790" s="1233"/>
      <c r="BQ790" s="1233"/>
      <c r="BR790" s="1233"/>
      <c r="BS790" s="1233"/>
      <c r="BT790" s="1233"/>
      <c r="BU790" s="1233"/>
      <c r="BV790" s="1233"/>
      <c r="BW790" s="1233"/>
      <c r="BX790" s="1233"/>
      <c r="BY790" s="1233"/>
      <c r="BZ790" s="1233"/>
      <c r="CA790" s="1233"/>
      <c r="CB790" s="1233"/>
      <c r="CC790" s="1233"/>
      <c r="CD790" s="1233"/>
      <c r="CE790" s="1233"/>
      <c r="CF790" s="1233"/>
      <c r="CG790" s="1233"/>
      <c r="CH790" s="1233"/>
      <c r="CI790" s="1233"/>
      <c r="CJ790" s="1233"/>
      <c r="CK790" s="1233"/>
      <c r="CL790" s="1233"/>
      <c r="CM790" s="1233"/>
      <c r="CN790" s="1233"/>
      <c r="CO790" s="1233"/>
      <c r="CP790" s="1233"/>
      <c r="CQ790" s="1233"/>
      <c r="CR790" s="1233"/>
      <c r="CS790" s="1233"/>
      <c r="CT790" s="1233"/>
      <c r="CU790" s="1233"/>
      <c r="CV790" s="1233"/>
      <c r="CW790" s="1233"/>
      <c r="CX790" s="1233"/>
      <c r="CY790" s="1233"/>
      <c r="CZ790" s="1233"/>
      <c r="DA790" s="1233"/>
      <c r="DB790" s="1233"/>
      <c r="DC790" s="1233"/>
      <c r="DD790" s="1233"/>
      <c r="DE790" s="1233"/>
      <c r="DF790" s="1233"/>
      <c r="DG790" s="1233"/>
      <c r="DH790" s="1233"/>
      <c r="DI790" s="1233"/>
      <c r="DJ790" s="1233"/>
      <c r="DK790" s="1233"/>
      <c r="DL790" s="1233"/>
      <c r="DM790" s="1233"/>
      <c r="DN790" s="1233"/>
      <c r="DO790" s="1233"/>
      <c r="DP790" s="1233"/>
      <c r="DQ790" s="1233"/>
      <c r="DR790" s="1233"/>
      <c r="DS790" s="1233"/>
      <c r="DT790" s="1233"/>
      <c r="DU790" s="1233"/>
      <c r="DV790" s="1233"/>
      <c r="DW790" s="1233"/>
      <c r="DX790" s="1233"/>
      <c r="DY790" s="1233"/>
      <c r="DZ790" s="1233"/>
      <c r="EA790" s="1233"/>
      <c r="EB790" s="1233"/>
      <c r="EC790" s="1233"/>
      <c r="ED790" s="1233"/>
      <c r="EE790" s="1233"/>
      <c r="EF790" s="1233"/>
      <c r="EG790" s="1233"/>
      <c r="EH790" s="1253"/>
      <c r="EI790" s="1253"/>
      <c r="EJ790" s="1253"/>
      <c r="EK790" s="1253"/>
      <c r="EM790" s="1233"/>
      <c r="EN790" s="1233"/>
      <c r="EO790" s="1233"/>
      <c r="EP790" s="1233"/>
      <c r="EQ790" s="1233"/>
      <c r="ER790" s="1233"/>
      <c r="ES790" s="1233"/>
      <c r="ET790" s="1233"/>
      <c r="EU790" s="1233"/>
      <c r="EV790" s="1233"/>
      <c r="EW790" s="1233"/>
      <c r="EX790" s="1233"/>
      <c r="EY790" s="1233"/>
      <c r="EZ790" s="1233"/>
      <c r="FA790" s="1233"/>
      <c r="FB790" s="1233"/>
      <c r="FC790" s="1233"/>
      <c r="FD790" s="1233"/>
      <c r="FE790" s="1233"/>
      <c r="FF790" s="1233"/>
      <c r="FG790" s="1233"/>
      <c r="FH790" s="1233"/>
      <c r="FI790" s="1233"/>
      <c r="FJ790" s="1233"/>
      <c r="FK790" s="1233"/>
      <c r="FL790" s="1233"/>
      <c r="FM790" s="1233"/>
      <c r="FN790" s="1233"/>
      <c r="FO790" s="1233"/>
      <c r="FP790" s="1233"/>
      <c r="FQ790" s="1233"/>
      <c r="FR790" s="1233"/>
      <c r="FS790" s="1233"/>
      <c r="FT790" s="1233"/>
      <c r="FU790" s="1233"/>
      <c r="FV790" s="1233"/>
      <c r="FW790" s="1233"/>
      <c r="FX790" s="1233"/>
      <c r="FY790" s="1233"/>
      <c r="FZ790" s="1233"/>
      <c r="GA790" s="1233"/>
      <c r="GB790" s="1233"/>
      <c r="GC790" s="1233"/>
      <c r="GD790" s="1233"/>
      <c r="GE790" s="1233"/>
      <c r="GF790" s="1233"/>
      <c r="GG790" s="1233"/>
      <c r="GH790" s="1233"/>
      <c r="GI790" s="1233"/>
      <c r="GJ790" s="1233"/>
      <c r="GK790" s="1233"/>
      <c r="GL790" s="1233"/>
      <c r="GM790" s="1233"/>
      <c r="GN790" s="1233"/>
      <c r="GO790" s="1233"/>
      <c r="GP790" s="1233"/>
      <c r="GQ790" s="1233"/>
      <c r="GR790" s="1233"/>
      <c r="GS790" s="1233"/>
      <c r="GT790" s="1233"/>
      <c r="GU790" s="1233"/>
      <c r="GV790" s="1233"/>
      <c r="GW790" s="1233"/>
      <c r="GX790" s="1233"/>
      <c r="GY790" s="1233"/>
      <c r="GZ790" s="1233"/>
      <c r="HA790" s="1233"/>
      <c r="HB790" s="1233"/>
      <c r="HC790" s="1233"/>
      <c r="HD790" s="1233"/>
      <c r="HE790" s="1233"/>
      <c r="HF790" s="1233"/>
      <c r="HG790" s="1233"/>
      <c r="HH790" s="1233"/>
      <c r="HI790" s="1233"/>
      <c r="HJ790" s="1233"/>
      <c r="HK790" s="1233"/>
      <c r="HL790" s="1233"/>
      <c r="HM790" s="1233"/>
      <c r="HN790" s="1233"/>
      <c r="HO790" s="1233"/>
    </row>
    <row r="791" spans="32:223" s="325" customFormat="1" x14ac:dyDescent="0.2">
      <c r="AF791" s="932"/>
      <c r="AG791" s="932"/>
      <c r="AH791" s="932"/>
      <c r="AI791" s="932"/>
      <c r="AJ791" s="932"/>
      <c r="AK791" s="932"/>
      <c r="AL791" s="932"/>
      <c r="AM791" s="932"/>
      <c r="AN791" s="932"/>
      <c r="AP791" s="932"/>
      <c r="AQ791" s="932"/>
      <c r="AR791" s="932"/>
      <c r="AS791" s="932"/>
      <c r="AT791" s="932"/>
      <c r="AU791" s="932"/>
      <c r="AV791" s="932"/>
      <c r="AW791" s="932"/>
      <c r="AX791" s="932"/>
      <c r="BA791" s="1253"/>
      <c r="BB791" s="1253"/>
      <c r="BC791" s="1253"/>
      <c r="BE791" s="1233"/>
      <c r="BF791" s="1233"/>
      <c r="BG791" s="1233"/>
      <c r="BH791" s="1233"/>
      <c r="BI791" s="1233"/>
      <c r="BJ791" s="1233"/>
      <c r="BK791" s="1233"/>
      <c r="BL791" s="1233"/>
      <c r="BM791" s="1233"/>
      <c r="BN791" s="1233"/>
      <c r="BO791" s="1233"/>
      <c r="BP791" s="1233"/>
      <c r="BQ791" s="1233"/>
      <c r="BR791" s="1233"/>
      <c r="BS791" s="1233"/>
      <c r="BT791" s="1233"/>
      <c r="BU791" s="1233"/>
      <c r="BV791" s="1233"/>
      <c r="BW791" s="1233"/>
      <c r="BX791" s="1233"/>
      <c r="BY791" s="1233"/>
      <c r="BZ791" s="1233"/>
      <c r="CA791" s="1233"/>
      <c r="CB791" s="1233"/>
      <c r="CC791" s="1233"/>
      <c r="CD791" s="1233"/>
      <c r="CE791" s="1233"/>
      <c r="CF791" s="1233"/>
      <c r="CG791" s="1233"/>
      <c r="CH791" s="1233"/>
      <c r="CI791" s="1233"/>
      <c r="CJ791" s="1233"/>
      <c r="CK791" s="1233"/>
      <c r="CL791" s="1233"/>
      <c r="CM791" s="1233"/>
      <c r="CN791" s="1233"/>
      <c r="CO791" s="1233"/>
      <c r="CP791" s="1233"/>
      <c r="CQ791" s="1233"/>
      <c r="CR791" s="1233"/>
      <c r="CS791" s="1233"/>
      <c r="CT791" s="1233"/>
      <c r="CU791" s="1233"/>
      <c r="CV791" s="1233"/>
      <c r="CW791" s="1233"/>
      <c r="CX791" s="1233"/>
      <c r="CY791" s="1233"/>
      <c r="CZ791" s="1233"/>
      <c r="DA791" s="1233"/>
      <c r="DB791" s="1233"/>
      <c r="DC791" s="1233"/>
      <c r="DD791" s="1233"/>
      <c r="DE791" s="1233"/>
      <c r="DF791" s="1233"/>
      <c r="DG791" s="1233"/>
      <c r="DH791" s="1233"/>
      <c r="DI791" s="1233"/>
      <c r="DJ791" s="1233"/>
      <c r="DK791" s="1233"/>
      <c r="DL791" s="1233"/>
      <c r="DM791" s="1233"/>
      <c r="DN791" s="1233"/>
      <c r="DO791" s="1233"/>
      <c r="DP791" s="1233"/>
      <c r="DQ791" s="1233"/>
      <c r="DR791" s="1233"/>
      <c r="DS791" s="1233"/>
      <c r="DT791" s="1233"/>
      <c r="DU791" s="1233"/>
      <c r="DV791" s="1233"/>
      <c r="DW791" s="1233"/>
      <c r="DX791" s="1233"/>
      <c r="DY791" s="1233"/>
      <c r="DZ791" s="1233"/>
      <c r="EA791" s="1233"/>
      <c r="EB791" s="1233"/>
      <c r="EC791" s="1233"/>
      <c r="ED791" s="1233"/>
      <c r="EE791" s="1233"/>
      <c r="EF791" s="1233"/>
      <c r="EG791" s="1233"/>
      <c r="EH791" s="1253"/>
      <c r="EI791" s="1253"/>
      <c r="EJ791" s="1253"/>
      <c r="EK791" s="1253"/>
      <c r="EM791" s="1233"/>
      <c r="EN791" s="1233"/>
      <c r="EO791" s="1233"/>
      <c r="EP791" s="1233"/>
      <c r="EQ791" s="1233"/>
      <c r="ER791" s="1233"/>
      <c r="ES791" s="1233"/>
      <c r="ET791" s="1233"/>
      <c r="EU791" s="1233"/>
      <c r="EV791" s="1233"/>
      <c r="EW791" s="1233"/>
      <c r="EX791" s="1233"/>
      <c r="EY791" s="1233"/>
      <c r="EZ791" s="1233"/>
      <c r="FA791" s="1233"/>
      <c r="FB791" s="1233"/>
      <c r="FC791" s="1233"/>
      <c r="FD791" s="1233"/>
      <c r="FE791" s="1233"/>
      <c r="FF791" s="1233"/>
      <c r="FG791" s="1233"/>
      <c r="FH791" s="1233"/>
      <c r="FI791" s="1233"/>
      <c r="FJ791" s="1233"/>
      <c r="FK791" s="1233"/>
      <c r="FL791" s="1233"/>
      <c r="FM791" s="1233"/>
      <c r="FN791" s="1233"/>
      <c r="FO791" s="1233"/>
      <c r="FP791" s="1233"/>
      <c r="FQ791" s="1233"/>
      <c r="FR791" s="1233"/>
      <c r="FS791" s="1233"/>
      <c r="FT791" s="1233"/>
      <c r="FU791" s="1233"/>
      <c r="FV791" s="1233"/>
      <c r="FW791" s="1233"/>
      <c r="FX791" s="1233"/>
      <c r="FY791" s="1233"/>
      <c r="FZ791" s="1233"/>
      <c r="GA791" s="1233"/>
      <c r="GB791" s="1233"/>
      <c r="GC791" s="1233"/>
      <c r="GD791" s="1233"/>
      <c r="GE791" s="1233"/>
      <c r="GF791" s="1233"/>
      <c r="GG791" s="1233"/>
      <c r="GH791" s="1233"/>
      <c r="GI791" s="1233"/>
      <c r="GJ791" s="1233"/>
      <c r="GK791" s="1233"/>
      <c r="GL791" s="1233"/>
      <c r="GM791" s="1233"/>
      <c r="GN791" s="1233"/>
      <c r="GO791" s="1233"/>
      <c r="GP791" s="1233"/>
      <c r="GQ791" s="1233"/>
      <c r="GR791" s="1233"/>
      <c r="GS791" s="1233"/>
      <c r="GT791" s="1233"/>
      <c r="GU791" s="1233"/>
      <c r="GV791" s="1233"/>
      <c r="GW791" s="1233"/>
      <c r="GX791" s="1233"/>
      <c r="GY791" s="1233"/>
      <c r="GZ791" s="1233"/>
      <c r="HA791" s="1233"/>
      <c r="HB791" s="1233"/>
      <c r="HC791" s="1233"/>
      <c r="HD791" s="1233"/>
      <c r="HE791" s="1233"/>
      <c r="HF791" s="1233"/>
      <c r="HG791" s="1233"/>
      <c r="HH791" s="1233"/>
      <c r="HI791" s="1233"/>
      <c r="HJ791" s="1233"/>
      <c r="HK791" s="1233"/>
      <c r="HL791" s="1233"/>
      <c r="HM791" s="1233"/>
      <c r="HN791" s="1233"/>
      <c r="HO791" s="1233"/>
    </row>
    <row r="792" spans="32:223" s="325" customFormat="1" x14ac:dyDescent="0.2">
      <c r="AF792" s="932"/>
      <c r="AG792" s="932"/>
      <c r="AH792" s="932"/>
      <c r="AI792" s="932"/>
      <c r="AJ792" s="932"/>
      <c r="AK792" s="932"/>
      <c r="AL792" s="932"/>
      <c r="AM792" s="932"/>
      <c r="AN792" s="932"/>
      <c r="AP792" s="932"/>
      <c r="AQ792" s="932"/>
      <c r="AR792" s="932"/>
      <c r="AS792" s="932"/>
      <c r="AT792" s="932"/>
      <c r="AU792" s="932"/>
      <c r="AV792" s="932"/>
      <c r="AW792" s="932"/>
      <c r="AX792" s="932"/>
      <c r="BA792" s="1253"/>
      <c r="BB792" s="1253"/>
      <c r="BC792" s="1253"/>
      <c r="BE792" s="1233"/>
      <c r="BF792" s="1233"/>
      <c r="BG792" s="1233"/>
      <c r="BH792" s="1233"/>
      <c r="BI792" s="1233"/>
      <c r="BJ792" s="1233"/>
      <c r="BK792" s="1233"/>
      <c r="BL792" s="1233"/>
      <c r="BM792" s="1233"/>
      <c r="BN792" s="1233"/>
      <c r="BO792" s="1233"/>
      <c r="BP792" s="1233"/>
      <c r="BQ792" s="1233"/>
      <c r="BR792" s="1233"/>
      <c r="BS792" s="1233"/>
      <c r="BT792" s="1233"/>
      <c r="BU792" s="1233"/>
      <c r="BV792" s="1233"/>
      <c r="BW792" s="1233"/>
      <c r="BX792" s="1233"/>
      <c r="BY792" s="1233"/>
      <c r="BZ792" s="1233"/>
      <c r="CA792" s="1233"/>
      <c r="CB792" s="1233"/>
      <c r="CC792" s="1233"/>
      <c r="CD792" s="1233"/>
      <c r="CE792" s="1233"/>
      <c r="CF792" s="1233"/>
      <c r="CG792" s="1233"/>
      <c r="CH792" s="1233"/>
      <c r="CI792" s="1233"/>
      <c r="CJ792" s="1233"/>
      <c r="CK792" s="1233"/>
      <c r="CL792" s="1233"/>
      <c r="CM792" s="1233"/>
      <c r="CN792" s="1233"/>
      <c r="CO792" s="1233"/>
      <c r="CP792" s="1233"/>
      <c r="CQ792" s="1233"/>
      <c r="CR792" s="1233"/>
      <c r="CS792" s="1233"/>
      <c r="CT792" s="1233"/>
      <c r="CU792" s="1233"/>
      <c r="CV792" s="1233"/>
      <c r="CW792" s="1233"/>
      <c r="CX792" s="1233"/>
      <c r="CY792" s="1233"/>
      <c r="CZ792" s="1233"/>
      <c r="DA792" s="1233"/>
      <c r="DB792" s="1233"/>
      <c r="DC792" s="1233"/>
      <c r="DD792" s="1233"/>
      <c r="DE792" s="1233"/>
      <c r="DF792" s="1233"/>
      <c r="DG792" s="1233"/>
      <c r="DH792" s="1233"/>
      <c r="DI792" s="1233"/>
      <c r="DJ792" s="1233"/>
      <c r="DK792" s="1233"/>
      <c r="DL792" s="1233"/>
      <c r="DM792" s="1233"/>
      <c r="DN792" s="1233"/>
      <c r="DO792" s="1233"/>
      <c r="DP792" s="1233"/>
      <c r="DQ792" s="1233"/>
      <c r="DR792" s="1233"/>
      <c r="DS792" s="1233"/>
      <c r="DT792" s="1233"/>
      <c r="DU792" s="1233"/>
      <c r="DV792" s="1233"/>
      <c r="DW792" s="1233"/>
      <c r="DX792" s="1233"/>
      <c r="DY792" s="1233"/>
      <c r="DZ792" s="1233"/>
      <c r="EA792" s="1233"/>
      <c r="EB792" s="1233"/>
      <c r="EC792" s="1233"/>
      <c r="ED792" s="1233"/>
      <c r="EE792" s="1233"/>
      <c r="EF792" s="1233"/>
      <c r="EG792" s="1233"/>
      <c r="EH792" s="1253"/>
      <c r="EI792" s="1253"/>
      <c r="EJ792" s="1253"/>
      <c r="EK792" s="1253"/>
      <c r="EM792" s="1233"/>
      <c r="EN792" s="1233"/>
      <c r="EO792" s="1233"/>
      <c r="EP792" s="1233"/>
      <c r="EQ792" s="1233"/>
      <c r="ER792" s="1233"/>
      <c r="ES792" s="1233"/>
      <c r="ET792" s="1233"/>
      <c r="EU792" s="1233"/>
      <c r="EV792" s="1233"/>
      <c r="EW792" s="1233"/>
      <c r="EX792" s="1233"/>
      <c r="EY792" s="1233"/>
      <c r="EZ792" s="1233"/>
      <c r="FA792" s="1233"/>
      <c r="FB792" s="1233"/>
      <c r="FC792" s="1233"/>
      <c r="FD792" s="1233"/>
      <c r="FE792" s="1233"/>
      <c r="FF792" s="1233"/>
      <c r="FG792" s="1233"/>
      <c r="FH792" s="1233"/>
      <c r="FI792" s="1233"/>
      <c r="FJ792" s="1233"/>
      <c r="FK792" s="1233"/>
      <c r="FL792" s="1233"/>
      <c r="FM792" s="1233"/>
      <c r="FN792" s="1233"/>
      <c r="FO792" s="1233"/>
      <c r="FP792" s="1233"/>
      <c r="FQ792" s="1233"/>
      <c r="FR792" s="1233"/>
      <c r="FS792" s="1233"/>
      <c r="FT792" s="1233"/>
      <c r="FU792" s="1233"/>
      <c r="FV792" s="1233"/>
      <c r="FW792" s="1233"/>
      <c r="FX792" s="1233"/>
      <c r="FY792" s="1233"/>
      <c r="FZ792" s="1233"/>
      <c r="GA792" s="1233"/>
      <c r="GB792" s="1233"/>
      <c r="GC792" s="1233"/>
      <c r="GD792" s="1233"/>
      <c r="GE792" s="1233"/>
      <c r="GF792" s="1233"/>
      <c r="GG792" s="1233"/>
      <c r="GH792" s="1233"/>
      <c r="GI792" s="1233"/>
      <c r="GJ792" s="1233"/>
      <c r="GK792" s="1233"/>
      <c r="GL792" s="1233"/>
      <c r="GM792" s="1233"/>
      <c r="GN792" s="1233"/>
      <c r="GO792" s="1233"/>
      <c r="GP792" s="1233"/>
      <c r="GQ792" s="1233"/>
      <c r="GR792" s="1233"/>
      <c r="GS792" s="1233"/>
      <c r="GT792" s="1233"/>
      <c r="GU792" s="1233"/>
      <c r="GV792" s="1233"/>
      <c r="GW792" s="1233"/>
      <c r="GX792" s="1233"/>
      <c r="GY792" s="1233"/>
      <c r="GZ792" s="1233"/>
      <c r="HA792" s="1233"/>
      <c r="HB792" s="1233"/>
      <c r="HC792" s="1233"/>
      <c r="HD792" s="1233"/>
      <c r="HE792" s="1233"/>
      <c r="HF792" s="1233"/>
      <c r="HG792" s="1233"/>
      <c r="HH792" s="1233"/>
      <c r="HI792" s="1233"/>
      <c r="HJ792" s="1233"/>
      <c r="HK792" s="1233"/>
      <c r="HL792" s="1233"/>
      <c r="HM792" s="1233"/>
      <c r="HN792" s="1233"/>
      <c r="HO792" s="1233"/>
    </row>
    <row r="793" spans="32:223" s="325" customFormat="1" x14ac:dyDescent="0.2">
      <c r="AF793" s="932"/>
      <c r="AG793" s="932"/>
      <c r="AH793" s="932"/>
      <c r="AI793" s="932"/>
      <c r="AJ793" s="932"/>
      <c r="AK793" s="932"/>
      <c r="AL793" s="932"/>
      <c r="AM793" s="932"/>
      <c r="AN793" s="932"/>
      <c r="AP793" s="932"/>
      <c r="AQ793" s="932"/>
      <c r="AR793" s="932"/>
      <c r="AS793" s="932"/>
      <c r="AT793" s="932"/>
      <c r="AU793" s="932"/>
      <c r="AV793" s="932"/>
      <c r="AW793" s="932"/>
      <c r="AX793" s="932"/>
      <c r="BA793" s="1253"/>
      <c r="BB793" s="1253"/>
      <c r="BC793" s="1253"/>
      <c r="BE793" s="1233"/>
      <c r="BF793" s="1233"/>
      <c r="BG793" s="1233"/>
      <c r="BH793" s="1233"/>
      <c r="BI793" s="1233"/>
      <c r="BJ793" s="1233"/>
      <c r="BK793" s="1233"/>
      <c r="BL793" s="1233"/>
      <c r="BM793" s="1233"/>
      <c r="BN793" s="1233"/>
      <c r="BO793" s="1233"/>
      <c r="BP793" s="1233"/>
      <c r="BQ793" s="1233"/>
      <c r="BR793" s="1233"/>
      <c r="BS793" s="1233"/>
      <c r="BT793" s="1233"/>
      <c r="BU793" s="1233"/>
      <c r="BV793" s="1233"/>
      <c r="BW793" s="1233"/>
      <c r="BX793" s="1233"/>
      <c r="BY793" s="1233"/>
      <c r="BZ793" s="1233"/>
      <c r="CA793" s="1233"/>
      <c r="CB793" s="1233"/>
      <c r="CC793" s="1233"/>
      <c r="CD793" s="1233"/>
      <c r="CE793" s="1233"/>
      <c r="CF793" s="1233"/>
      <c r="CG793" s="1233"/>
      <c r="CH793" s="1233"/>
      <c r="CI793" s="1233"/>
      <c r="CJ793" s="1233"/>
      <c r="CK793" s="1233"/>
      <c r="CL793" s="1233"/>
      <c r="CM793" s="1233"/>
      <c r="CN793" s="1233"/>
      <c r="CO793" s="1233"/>
      <c r="CP793" s="1233"/>
      <c r="CQ793" s="1233"/>
      <c r="CR793" s="1233"/>
      <c r="CS793" s="1233"/>
      <c r="CT793" s="1233"/>
      <c r="CU793" s="1233"/>
      <c r="CV793" s="1233"/>
      <c r="CW793" s="1233"/>
      <c r="CX793" s="1233"/>
      <c r="CY793" s="1233"/>
      <c r="CZ793" s="1233"/>
      <c r="DA793" s="1233"/>
      <c r="DB793" s="1233"/>
      <c r="DC793" s="1233"/>
      <c r="DD793" s="1233"/>
      <c r="DE793" s="1233"/>
      <c r="DF793" s="1233"/>
      <c r="DG793" s="1233"/>
      <c r="DH793" s="1233"/>
      <c r="DI793" s="1233"/>
      <c r="DJ793" s="1233"/>
      <c r="DK793" s="1233"/>
      <c r="DL793" s="1233"/>
      <c r="DM793" s="1233"/>
      <c r="DN793" s="1233"/>
      <c r="DO793" s="1233"/>
      <c r="DP793" s="1233"/>
      <c r="DQ793" s="1233"/>
      <c r="DR793" s="1233"/>
      <c r="DS793" s="1233"/>
      <c r="DT793" s="1233"/>
      <c r="DU793" s="1233"/>
      <c r="DV793" s="1233"/>
      <c r="DW793" s="1233"/>
      <c r="DX793" s="1233"/>
      <c r="DY793" s="1233"/>
      <c r="DZ793" s="1233"/>
      <c r="EA793" s="1233"/>
      <c r="EB793" s="1233"/>
      <c r="EC793" s="1233"/>
      <c r="ED793" s="1233"/>
      <c r="EE793" s="1233"/>
      <c r="EF793" s="1233"/>
      <c r="EG793" s="1233"/>
      <c r="EH793" s="1253"/>
      <c r="EI793" s="1253"/>
      <c r="EJ793" s="1253"/>
      <c r="EK793" s="1253"/>
      <c r="EM793" s="1233"/>
      <c r="EN793" s="1233"/>
      <c r="EO793" s="1233"/>
      <c r="EP793" s="1233"/>
      <c r="EQ793" s="1233"/>
      <c r="ER793" s="1233"/>
      <c r="ES793" s="1233"/>
      <c r="ET793" s="1233"/>
      <c r="EU793" s="1233"/>
      <c r="EV793" s="1233"/>
      <c r="EW793" s="1233"/>
      <c r="EX793" s="1233"/>
      <c r="EY793" s="1233"/>
      <c r="EZ793" s="1233"/>
      <c r="FA793" s="1233"/>
      <c r="FB793" s="1233"/>
      <c r="FC793" s="1233"/>
      <c r="FD793" s="1233"/>
      <c r="FE793" s="1233"/>
      <c r="FF793" s="1233"/>
      <c r="FG793" s="1233"/>
      <c r="FH793" s="1233"/>
      <c r="FI793" s="1233"/>
      <c r="FJ793" s="1233"/>
      <c r="FK793" s="1233"/>
      <c r="FL793" s="1233"/>
      <c r="FM793" s="1233"/>
      <c r="FN793" s="1233"/>
      <c r="FO793" s="1233"/>
      <c r="FP793" s="1233"/>
      <c r="FQ793" s="1233"/>
      <c r="FR793" s="1233"/>
      <c r="FS793" s="1233"/>
      <c r="FT793" s="1233"/>
      <c r="FU793" s="1233"/>
      <c r="FV793" s="1233"/>
      <c r="FW793" s="1233"/>
      <c r="FX793" s="1233"/>
      <c r="FY793" s="1233"/>
      <c r="FZ793" s="1233"/>
      <c r="GA793" s="1233"/>
      <c r="GB793" s="1233"/>
      <c r="GC793" s="1233"/>
      <c r="GD793" s="1233"/>
      <c r="GE793" s="1233"/>
      <c r="GF793" s="1233"/>
      <c r="GG793" s="1233"/>
      <c r="GH793" s="1233"/>
      <c r="GI793" s="1233"/>
      <c r="GJ793" s="1233"/>
      <c r="GK793" s="1233"/>
      <c r="GL793" s="1233"/>
      <c r="GM793" s="1233"/>
      <c r="GN793" s="1233"/>
      <c r="GO793" s="1233"/>
      <c r="GP793" s="1233"/>
      <c r="GQ793" s="1233"/>
      <c r="GR793" s="1233"/>
      <c r="GS793" s="1233"/>
      <c r="GT793" s="1233"/>
      <c r="GU793" s="1233"/>
      <c r="GV793" s="1233"/>
      <c r="GW793" s="1233"/>
      <c r="GX793" s="1233"/>
      <c r="GY793" s="1233"/>
      <c r="GZ793" s="1233"/>
      <c r="HA793" s="1233"/>
      <c r="HB793" s="1233"/>
      <c r="HC793" s="1233"/>
      <c r="HD793" s="1233"/>
      <c r="HE793" s="1233"/>
      <c r="HF793" s="1233"/>
      <c r="HG793" s="1233"/>
      <c r="HH793" s="1233"/>
      <c r="HI793" s="1233"/>
      <c r="HJ793" s="1233"/>
      <c r="HK793" s="1233"/>
      <c r="HL793" s="1233"/>
      <c r="HM793" s="1233"/>
      <c r="HN793" s="1233"/>
      <c r="HO793" s="1233"/>
    </row>
    <row r="794" spans="32:223" s="325" customFormat="1" x14ac:dyDescent="0.2">
      <c r="AF794" s="932"/>
      <c r="AG794" s="932"/>
      <c r="AH794" s="932"/>
      <c r="AI794" s="932"/>
      <c r="AJ794" s="932"/>
      <c r="AK794" s="932"/>
      <c r="AL794" s="932"/>
      <c r="AM794" s="932"/>
      <c r="AN794" s="932"/>
      <c r="AP794" s="932"/>
      <c r="AQ794" s="932"/>
      <c r="AR794" s="932"/>
      <c r="AS794" s="932"/>
      <c r="AT794" s="932"/>
      <c r="AU794" s="932"/>
      <c r="AV794" s="932"/>
      <c r="AW794" s="932"/>
      <c r="AX794" s="932"/>
      <c r="BA794" s="1253"/>
      <c r="BB794" s="1253"/>
      <c r="BC794" s="1253"/>
      <c r="BE794" s="1233"/>
      <c r="BF794" s="1233"/>
      <c r="BG794" s="1233"/>
      <c r="BH794" s="1233"/>
      <c r="BI794" s="1233"/>
      <c r="BJ794" s="1233"/>
      <c r="BK794" s="1233"/>
      <c r="BL794" s="1233"/>
      <c r="BM794" s="1233"/>
      <c r="BN794" s="1233"/>
      <c r="BO794" s="1233"/>
      <c r="BP794" s="1233"/>
      <c r="BQ794" s="1233"/>
      <c r="BR794" s="1233"/>
      <c r="BS794" s="1233"/>
      <c r="BT794" s="1233"/>
      <c r="BU794" s="1233"/>
      <c r="BV794" s="1233"/>
      <c r="BW794" s="1233"/>
      <c r="BX794" s="1233"/>
      <c r="BY794" s="1233"/>
      <c r="BZ794" s="1233"/>
      <c r="CA794" s="1233"/>
      <c r="CB794" s="1233"/>
      <c r="CC794" s="1233"/>
      <c r="CD794" s="1233"/>
      <c r="CE794" s="1233"/>
      <c r="CF794" s="1233"/>
      <c r="CG794" s="1233"/>
      <c r="CH794" s="1233"/>
      <c r="CI794" s="1233"/>
      <c r="CJ794" s="1233"/>
      <c r="CK794" s="1233"/>
      <c r="CL794" s="1233"/>
      <c r="CM794" s="1233"/>
      <c r="CN794" s="1233"/>
      <c r="CO794" s="1233"/>
      <c r="CP794" s="1233"/>
      <c r="CQ794" s="1233"/>
      <c r="CR794" s="1233"/>
      <c r="CS794" s="1233"/>
      <c r="CT794" s="1233"/>
      <c r="CU794" s="1233"/>
      <c r="CV794" s="1233"/>
      <c r="CW794" s="1233"/>
      <c r="CX794" s="1233"/>
      <c r="CY794" s="1233"/>
      <c r="CZ794" s="1233"/>
      <c r="DA794" s="1233"/>
      <c r="DB794" s="1233"/>
      <c r="DC794" s="1233"/>
      <c r="DD794" s="1233"/>
      <c r="DE794" s="1233"/>
      <c r="DF794" s="1233"/>
      <c r="DG794" s="1233"/>
      <c r="DH794" s="1233"/>
      <c r="DI794" s="1233"/>
      <c r="DJ794" s="1233"/>
      <c r="DK794" s="1233"/>
      <c r="DL794" s="1233"/>
      <c r="DM794" s="1233"/>
      <c r="DN794" s="1233"/>
      <c r="DO794" s="1233"/>
      <c r="DP794" s="1233"/>
      <c r="DQ794" s="1233"/>
      <c r="DR794" s="1233"/>
      <c r="DS794" s="1233"/>
      <c r="DT794" s="1233"/>
      <c r="DU794" s="1233"/>
      <c r="DV794" s="1233"/>
      <c r="DW794" s="1233"/>
      <c r="DX794" s="1233"/>
      <c r="DY794" s="1233"/>
      <c r="DZ794" s="1233"/>
      <c r="EA794" s="1233"/>
      <c r="EB794" s="1233"/>
      <c r="EC794" s="1233"/>
      <c r="ED794" s="1233"/>
      <c r="EE794" s="1233"/>
      <c r="EF794" s="1233"/>
      <c r="EG794" s="1233"/>
      <c r="EH794" s="1253"/>
      <c r="EI794" s="1253"/>
      <c r="EJ794" s="1253"/>
      <c r="EK794" s="1253"/>
      <c r="EM794" s="1233"/>
      <c r="EN794" s="1233"/>
      <c r="EO794" s="1233"/>
      <c r="EP794" s="1233"/>
      <c r="EQ794" s="1233"/>
      <c r="ER794" s="1233"/>
      <c r="ES794" s="1233"/>
      <c r="ET794" s="1233"/>
      <c r="EU794" s="1233"/>
      <c r="EV794" s="1233"/>
      <c r="EW794" s="1233"/>
      <c r="EX794" s="1233"/>
      <c r="EY794" s="1233"/>
      <c r="EZ794" s="1233"/>
      <c r="FA794" s="1233"/>
      <c r="FB794" s="1233"/>
      <c r="FC794" s="1233"/>
      <c r="FD794" s="1233"/>
      <c r="FE794" s="1233"/>
      <c r="FF794" s="1233"/>
      <c r="FG794" s="1233"/>
      <c r="FH794" s="1233"/>
      <c r="FI794" s="1233"/>
      <c r="FJ794" s="1233"/>
      <c r="FK794" s="1233"/>
      <c r="FL794" s="1233"/>
      <c r="FM794" s="1233"/>
      <c r="FN794" s="1233"/>
      <c r="FO794" s="1233"/>
      <c r="FP794" s="1233"/>
      <c r="FQ794" s="1233"/>
      <c r="FR794" s="1233"/>
      <c r="FS794" s="1233"/>
      <c r="FT794" s="1233"/>
      <c r="FU794" s="1233"/>
      <c r="FV794" s="1233"/>
      <c r="FW794" s="1233"/>
      <c r="FX794" s="1233"/>
      <c r="FY794" s="1233"/>
      <c r="FZ794" s="1233"/>
      <c r="GA794" s="1233"/>
      <c r="GB794" s="1233"/>
      <c r="GC794" s="1233"/>
      <c r="GD794" s="1233"/>
      <c r="GE794" s="1233"/>
      <c r="GF794" s="1233"/>
      <c r="GG794" s="1233"/>
      <c r="GH794" s="1233"/>
      <c r="GI794" s="1233"/>
      <c r="GJ794" s="1233"/>
      <c r="GK794" s="1233"/>
      <c r="GL794" s="1233"/>
      <c r="GM794" s="1233"/>
      <c r="GN794" s="1233"/>
      <c r="GO794" s="1233"/>
      <c r="GP794" s="1233"/>
      <c r="GQ794" s="1233"/>
      <c r="GR794" s="1233"/>
      <c r="GS794" s="1233"/>
      <c r="GT794" s="1233"/>
      <c r="GU794" s="1233"/>
      <c r="GV794" s="1233"/>
      <c r="GW794" s="1233"/>
      <c r="GX794" s="1233"/>
      <c r="GY794" s="1233"/>
      <c r="GZ794" s="1233"/>
      <c r="HA794" s="1233"/>
      <c r="HB794" s="1233"/>
      <c r="HC794" s="1233"/>
      <c r="HD794" s="1233"/>
      <c r="HE794" s="1233"/>
      <c r="HF794" s="1233"/>
      <c r="HG794" s="1233"/>
      <c r="HH794" s="1233"/>
      <c r="HI794" s="1233"/>
      <c r="HJ794" s="1233"/>
      <c r="HK794" s="1233"/>
      <c r="HL794" s="1233"/>
      <c r="HM794" s="1233"/>
      <c r="HN794" s="1233"/>
      <c r="HO794" s="1233"/>
    </row>
    <row r="795" spans="32:223" s="325" customFormat="1" x14ac:dyDescent="0.2">
      <c r="AF795" s="932"/>
      <c r="AG795" s="932"/>
      <c r="AH795" s="932"/>
      <c r="AI795" s="932"/>
      <c r="AJ795" s="932"/>
      <c r="AK795" s="932"/>
      <c r="AL795" s="932"/>
      <c r="AM795" s="932"/>
      <c r="AN795" s="932"/>
      <c r="AP795" s="932"/>
      <c r="AQ795" s="932"/>
      <c r="AR795" s="932"/>
      <c r="AS795" s="932"/>
      <c r="AT795" s="932"/>
      <c r="AU795" s="932"/>
      <c r="AV795" s="932"/>
      <c r="AW795" s="932"/>
      <c r="AX795" s="932"/>
      <c r="BA795" s="1253"/>
      <c r="BB795" s="1253"/>
      <c r="BC795" s="1253"/>
      <c r="BE795" s="1233"/>
      <c r="BF795" s="1233"/>
      <c r="BG795" s="1233"/>
      <c r="BH795" s="1233"/>
      <c r="BI795" s="1233"/>
      <c r="BJ795" s="1233"/>
      <c r="BK795" s="1233"/>
      <c r="BL795" s="1233"/>
      <c r="BM795" s="1233"/>
      <c r="BN795" s="1233"/>
      <c r="BO795" s="1233"/>
      <c r="BP795" s="1233"/>
      <c r="BQ795" s="1233"/>
      <c r="BR795" s="1233"/>
      <c r="BS795" s="1233"/>
      <c r="BT795" s="1233"/>
      <c r="BU795" s="1233"/>
      <c r="BV795" s="1233"/>
      <c r="BW795" s="1233"/>
      <c r="BX795" s="1233"/>
      <c r="BY795" s="1233"/>
      <c r="BZ795" s="1233"/>
      <c r="CA795" s="1233"/>
      <c r="CB795" s="1233"/>
      <c r="CC795" s="1233"/>
      <c r="CD795" s="1233"/>
      <c r="CE795" s="1233"/>
      <c r="CF795" s="1233"/>
      <c r="CG795" s="1233"/>
      <c r="CH795" s="1233"/>
      <c r="CI795" s="1233"/>
      <c r="CJ795" s="1233"/>
      <c r="CK795" s="1233"/>
      <c r="CL795" s="1233"/>
      <c r="CM795" s="1233"/>
      <c r="CN795" s="1233"/>
      <c r="CO795" s="1233"/>
      <c r="CP795" s="1233"/>
      <c r="CQ795" s="1233"/>
      <c r="CR795" s="1233"/>
      <c r="CS795" s="1233"/>
      <c r="CT795" s="1233"/>
      <c r="CU795" s="1233"/>
      <c r="CV795" s="1233"/>
      <c r="CW795" s="1233"/>
      <c r="CX795" s="1233"/>
      <c r="CY795" s="1233"/>
      <c r="CZ795" s="1233"/>
      <c r="DA795" s="1233"/>
      <c r="DB795" s="1233"/>
      <c r="DC795" s="1233"/>
      <c r="DD795" s="1233"/>
      <c r="DE795" s="1233"/>
      <c r="DF795" s="1233"/>
      <c r="DG795" s="1233"/>
      <c r="DH795" s="1233"/>
      <c r="DI795" s="1233"/>
      <c r="DJ795" s="1233"/>
      <c r="DK795" s="1233"/>
      <c r="DL795" s="1233"/>
      <c r="DM795" s="1233"/>
      <c r="DN795" s="1233"/>
      <c r="DO795" s="1233"/>
      <c r="DP795" s="1233"/>
      <c r="DQ795" s="1233"/>
      <c r="DR795" s="1233"/>
      <c r="DS795" s="1233"/>
      <c r="DT795" s="1233"/>
      <c r="DU795" s="1233"/>
      <c r="DV795" s="1233"/>
      <c r="DW795" s="1233"/>
      <c r="DX795" s="1233"/>
      <c r="DY795" s="1233"/>
      <c r="DZ795" s="1233"/>
      <c r="EA795" s="1233"/>
      <c r="EB795" s="1233"/>
      <c r="EC795" s="1233"/>
      <c r="ED795" s="1233"/>
      <c r="EE795" s="1233"/>
      <c r="EF795" s="1233"/>
      <c r="EG795" s="1233"/>
      <c r="EH795" s="1253"/>
      <c r="EI795" s="1253"/>
      <c r="EJ795" s="1253"/>
      <c r="EK795" s="1253"/>
      <c r="EM795" s="1233"/>
      <c r="EN795" s="1233"/>
      <c r="EO795" s="1233"/>
      <c r="EP795" s="1233"/>
      <c r="EQ795" s="1233"/>
      <c r="ER795" s="1233"/>
      <c r="ES795" s="1233"/>
      <c r="ET795" s="1233"/>
      <c r="EU795" s="1233"/>
      <c r="EV795" s="1233"/>
      <c r="EW795" s="1233"/>
      <c r="EX795" s="1233"/>
      <c r="EY795" s="1233"/>
      <c r="EZ795" s="1233"/>
      <c r="FA795" s="1233"/>
      <c r="FB795" s="1233"/>
      <c r="FC795" s="1233"/>
      <c r="FD795" s="1233"/>
      <c r="FE795" s="1233"/>
      <c r="FF795" s="1233"/>
      <c r="FG795" s="1233"/>
      <c r="FH795" s="1233"/>
      <c r="FI795" s="1233"/>
      <c r="FJ795" s="1233"/>
      <c r="FK795" s="1233"/>
      <c r="FL795" s="1233"/>
      <c r="FM795" s="1233"/>
      <c r="FN795" s="1233"/>
      <c r="FO795" s="1233"/>
      <c r="FP795" s="1233"/>
      <c r="FQ795" s="1233"/>
      <c r="FR795" s="1233"/>
      <c r="FS795" s="1233"/>
      <c r="FT795" s="1233"/>
      <c r="FU795" s="1233"/>
      <c r="FV795" s="1233"/>
      <c r="FW795" s="1233"/>
      <c r="FX795" s="1233"/>
      <c r="FY795" s="1233"/>
      <c r="FZ795" s="1233"/>
      <c r="GA795" s="1233"/>
      <c r="GB795" s="1233"/>
      <c r="GC795" s="1233"/>
      <c r="GD795" s="1233"/>
      <c r="GE795" s="1233"/>
      <c r="GF795" s="1233"/>
      <c r="GG795" s="1233"/>
      <c r="GH795" s="1233"/>
      <c r="GI795" s="1233"/>
      <c r="GJ795" s="1233"/>
      <c r="GK795" s="1233"/>
      <c r="GL795" s="1233"/>
      <c r="GM795" s="1233"/>
      <c r="GN795" s="1233"/>
      <c r="GO795" s="1233"/>
      <c r="GP795" s="1233"/>
      <c r="GQ795" s="1233"/>
      <c r="GR795" s="1233"/>
      <c r="GS795" s="1233"/>
      <c r="GT795" s="1233"/>
      <c r="GU795" s="1233"/>
      <c r="GV795" s="1233"/>
      <c r="GW795" s="1233"/>
      <c r="GX795" s="1233"/>
      <c r="GY795" s="1233"/>
      <c r="GZ795" s="1233"/>
      <c r="HA795" s="1233"/>
      <c r="HB795" s="1233"/>
      <c r="HC795" s="1233"/>
      <c r="HD795" s="1233"/>
      <c r="HE795" s="1233"/>
      <c r="HF795" s="1233"/>
      <c r="HG795" s="1233"/>
      <c r="HH795" s="1233"/>
      <c r="HI795" s="1233"/>
      <c r="HJ795" s="1233"/>
      <c r="HK795" s="1233"/>
      <c r="HL795" s="1233"/>
      <c r="HM795" s="1233"/>
      <c r="HN795" s="1233"/>
      <c r="HO795" s="1233"/>
    </row>
    <row r="796" spans="32:223" s="325" customFormat="1" x14ac:dyDescent="0.2">
      <c r="AF796" s="932"/>
      <c r="AG796" s="932"/>
      <c r="AH796" s="932"/>
      <c r="AI796" s="932"/>
      <c r="AJ796" s="932"/>
      <c r="AK796" s="932"/>
      <c r="AL796" s="932"/>
      <c r="AM796" s="932"/>
      <c r="AN796" s="932"/>
      <c r="AP796" s="932"/>
      <c r="AQ796" s="932"/>
      <c r="AR796" s="932"/>
      <c r="AS796" s="932"/>
      <c r="AT796" s="932"/>
      <c r="AU796" s="932"/>
      <c r="AV796" s="932"/>
      <c r="AW796" s="932"/>
      <c r="AX796" s="932"/>
      <c r="BA796" s="1253"/>
      <c r="BB796" s="1253"/>
      <c r="BC796" s="1253"/>
      <c r="BE796" s="1233"/>
      <c r="BF796" s="1233"/>
      <c r="BG796" s="1233"/>
      <c r="BH796" s="1233"/>
      <c r="BI796" s="1233"/>
      <c r="BJ796" s="1233"/>
      <c r="BK796" s="1233"/>
      <c r="BL796" s="1233"/>
      <c r="BM796" s="1233"/>
      <c r="BN796" s="1233"/>
      <c r="BO796" s="1233"/>
      <c r="BP796" s="1233"/>
      <c r="BQ796" s="1233"/>
      <c r="BR796" s="1233"/>
      <c r="BS796" s="1233"/>
      <c r="BT796" s="1233"/>
      <c r="BU796" s="1233"/>
      <c r="BV796" s="1233"/>
      <c r="BW796" s="1233"/>
      <c r="BX796" s="1233"/>
      <c r="BY796" s="1233"/>
      <c r="BZ796" s="1233"/>
      <c r="CA796" s="1233"/>
      <c r="CB796" s="1233"/>
      <c r="CC796" s="1233"/>
      <c r="CD796" s="1233"/>
      <c r="CE796" s="1233"/>
      <c r="CF796" s="1233"/>
      <c r="CG796" s="1233"/>
      <c r="CH796" s="1233"/>
      <c r="CI796" s="1233"/>
      <c r="CJ796" s="1233"/>
      <c r="CK796" s="1233"/>
      <c r="CL796" s="1233"/>
      <c r="CM796" s="1233"/>
      <c r="CN796" s="1233"/>
      <c r="CO796" s="1233"/>
      <c r="CP796" s="1233"/>
      <c r="CQ796" s="1233"/>
      <c r="CR796" s="1233"/>
      <c r="CS796" s="1233"/>
      <c r="CT796" s="1233"/>
      <c r="CU796" s="1233"/>
      <c r="CV796" s="1233"/>
      <c r="CW796" s="1233"/>
      <c r="CX796" s="1233"/>
      <c r="CY796" s="1233"/>
      <c r="CZ796" s="1233"/>
      <c r="DA796" s="1233"/>
      <c r="DB796" s="1233"/>
      <c r="DC796" s="1233"/>
      <c r="DD796" s="1233"/>
      <c r="DE796" s="1233"/>
      <c r="DF796" s="1233"/>
      <c r="DG796" s="1233"/>
      <c r="DH796" s="1233"/>
      <c r="DI796" s="1233"/>
      <c r="DJ796" s="1233"/>
      <c r="DK796" s="1233"/>
      <c r="DL796" s="1233"/>
      <c r="DM796" s="1233"/>
      <c r="DN796" s="1233"/>
      <c r="DO796" s="1233"/>
      <c r="DP796" s="1233"/>
      <c r="DQ796" s="1233"/>
      <c r="DR796" s="1233"/>
      <c r="DS796" s="1233"/>
      <c r="DT796" s="1233"/>
      <c r="DU796" s="1233"/>
      <c r="DV796" s="1233"/>
      <c r="DW796" s="1233"/>
      <c r="DX796" s="1233"/>
      <c r="DY796" s="1233"/>
      <c r="DZ796" s="1233"/>
      <c r="EA796" s="1233"/>
      <c r="EB796" s="1233"/>
      <c r="EC796" s="1233"/>
      <c r="ED796" s="1233"/>
      <c r="EE796" s="1233"/>
      <c r="EF796" s="1233"/>
      <c r="EG796" s="1233"/>
      <c r="EH796" s="1253"/>
      <c r="EI796" s="1253"/>
      <c r="EJ796" s="1253"/>
      <c r="EK796" s="1253"/>
      <c r="EM796" s="1233"/>
      <c r="EN796" s="1233"/>
      <c r="EO796" s="1233"/>
      <c r="EP796" s="1233"/>
      <c r="EQ796" s="1233"/>
      <c r="ER796" s="1233"/>
      <c r="ES796" s="1233"/>
      <c r="ET796" s="1233"/>
      <c r="EU796" s="1233"/>
      <c r="EV796" s="1233"/>
      <c r="EW796" s="1233"/>
      <c r="EX796" s="1233"/>
      <c r="EY796" s="1233"/>
      <c r="EZ796" s="1233"/>
      <c r="FA796" s="1233"/>
      <c r="FB796" s="1233"/>
      <c r="FC796" s="1233"/>
      <c r="FD796" s="1233"/>
      <c r="FE796" s="1233"/>
      <c r="FF796" s="1233"/>
      <c r="FG796" s="1233"/>
      <c r="FH796" s="1233"/>
      <c r="FI796" s="1233"/>
      <c r="FJ796" s="1233"/>
      <c r="FK796" s="1233"/>
      <c r="FL796" s="1233"/>
      <c r="FM796" s="1233"/>
      <c r="FN796" s="1233"/>
      <c r="FO796" s="1233"/>
      <c r="FP796" s="1233"/>
      <c r="FQ796" s="1233"/>
      <c r="FR796" s="1233"/>
      <c r="FS796" s="1233"/>
      <c r="FT796" s="1233"/>
      <c r="FU796" s="1233"/>
      <c r="FV796" s="1233"/>
      <c r="FW796" s="1233"/>
      <c r="FX796" s="1233"/>
      <c r="FY796" s="1233"/>
      <c r="FZ796" s="1233"/>
      <c r="GA796" s="1233"/>
      <c r="GB796" s="1233"/>
      <c r="GC796" s="1233"/>
      <c r="GD796" s="1233"/>
      <c r="GE796" s="1233"/>
      <c r="GF796" s="1233"/>
      <c r="GG796" s="1233"/>
      <c r="GH796" s="1233"/>
      <c r="GI796" s="1233"/>
      <c r="GJ796" s="1233"/>
      <c r="GK796" s="1233"/>
      <c r="GL796" s="1233"/>
      <c r="GM796" s="1233"/>
      <c r="GN796" s="1233"/>
      <c r="GO796" s="1233"/>
      <c r="GP796" s="1233"/>
      <c r="GQ796" s="1233"/>
      <c r="GR796" s="1233"/>
      <c r="GS796" s="1233"/>
      <c r="GT796" s="1233"/>
      <c r="GU796" s="1233"/>
      <c r="GV796" s="1233"/>
      <c r="GW796" s="1233"/>
      <c r="GX796" s="1233"/>
      <c r="GY796" s="1233"/>
      <c r="GZ796" s="1233"/>
      <c r="HA796" s="1233"/>
      <c r="HB796" s="1233"/>
      <c r="HC796" s="1233"/>
      <c r="HD796" s="1233"/>
      <c r="HE796" s="1233"/>
      <c r="HF796" s="1233"/>
      <c r="HG796" s="1233"/>
      <c r="HH796" s="1233"/>
      <c r="HI796" s="1233"/>
      <c r="HJ796" s="1233"/>
      <c r="HK796" s="1233"/>
      <c r="HL796" s="1233"/>
      <c r="HM796" s="1233"/>
      <c r="HN796" s="1233"/>
      <c r="HO796" s="1233"/>
    </row>
    <row r="797" spans="32:223" s="325" customFormat="1" x14ac:dyDescent="0.2">
      <c r="AF797" s="932"/>
      <c r="AG797" s="932"/>
      <c r="AH797" s="932"/>
      <c r="AI797" s="932"/>
      <c r="AJ797" s="932"/>
      <c r="AK797" s="932"/>
      <c r="AL797" s="932"/>
      <c r="AM797" s="932"/>
      <c r="AN797" s="932"/>
      <c r="AP797" s="932"/>
      <c r="AQ797" s="932"/>
      <c r="AR797" s="932"/>
      <c r="AS797" s="932"/>
      <c r="AT797" s="932"/>
      <c r="AU797" s="932"/>
      <c r="AV797" s="932"/>
      <c r="AW797" s="932"/>
      <c r="AX797" s="932"/>
      <c r="BA797" s="1253"/>
      <c r="BB797" s="1253"/>
      <c r="BC797" s="1253"/>
      <c r="BE797" s="1233"/>
      <c r="BF797" s="1233"/>
      <c r="BG797" s="1233"/>
      <c r="BH797" s="1233"/>
      <c r="BI797" s="1233"/>
      <c r="BJ797" s="1233"/>
      <c r="BK797" s="1233"/>
      <c r="BL797" s="1233"/>
      <c r="BM797" s="1233"/>
      <c r="BN797" s="1233"/>
      <c r="BO797" s="1233"/>
      <c r="BP797" s="1233"/>
      <c r="BQ797" s="1233"/>
      <c r="BR797" s="1233"/>
      <c r="BS797" s="1233"/>
      <c r="BT797" s="1233"/>
      <c r="BU797" s="1233"/>
      <c r="BV797" s="1233"/>
      <c r="BW797" s="1233"/>
      <c r="BX797" s="1233"/>
      <c r="BY797" s="1233"/>
      <c r="BZ797" s="1233"/>
      <c r="CA797" s="1233"/>
      <c r="CB797" s="1233"/>
      <c r="CC797" s="1233"/>
      <c r="CD797" s="1233"/>
      <c r="CE797" s="1233"/>
      <c r="CF797" s="1233"/>
      <c r="CG797" s="1233"/>
      <c r="CH797" s="1233"/>
      <c r="CI797" s="1233"/>
      <c r="CJ797" s="1233"/>
      <c r="CK797" s="1233"/>
      <c r="CL797" s="1233"/>
      <c r="CM797" s="1233"/>
      <c r="CN797" s="1233"/>
      <c r="CO797" s="1233"/>
      <c r="CP797" s="1233"/>
      <c r="CQ797" s="1233"/>
      <c r="CR797" s="1233"/>
      <c r="CS797" s="1233"/>
      <c r="CT797" s="1233"/>
      <c r="CU797" s="1233"/>
      <c r="CV797" s="1233"/>
      <c r="CW797" s="1233"/>
      <c r="CX797" s="1233"/>
      <c r="CY797" s="1233"/>
      <c r="CZ797" s="1233"/>
      <c r="DA797" s="1233"/>
      <c r="DB797" s="1233"/>
      <c r="DC797" s="1233"/>
      <c r="DD797" s="1233"/>
      <c r="DE797" s="1233"/>
      <c r="DF797" s="1233"/>
      <c r="DG797" s="1233"/>
      <c r="DH797" s="1233"/>
      <c r="DI797" s="1233"/>
      <c r="DJ797" s="1233"/>
      <c r="DK797" s="1233"/>
      <c r="DL797" s="1233"/>
      <c r="DM797" s="1233"/>
      <c r="DN797" s="1233"/>
      <c r="DO797" s="1233"/>
      <c r="DP797" s="1233"/>
      <c r="DQ797" s="1233"/>
      <c r="DR797" s="1233"/>
      <c r="DS797" s="1233"/>
      <c r="DT797" s="1233"/>
      <c r="DU797" s="1233"/>
      <c r="DV797" s="1233"/>
      <c r="DW797" s="1233"/>
      <c r="DX797" s="1233"/>
      <c r="DY797" s="1233"/>
      <c r="DZ797" s="1233"/>
      <c r="EA797" s="1233"/>
      <c r="EB797" s="1233"/>
      <c r="EC797" s="1233"/>
      <c r="ED797" s="1233"/>
      <c r="EE797" s="1233"/>
      <c r="EF797" s="1233"/>
      <c r="EG797" s="1233"/>
      <c r="EH797" s="1253"/>
      <c r="EI797" s="1253"/>
      <c r="EJ797" s="1253"/>
      <c r="EK797" s="1253"/>
      <c r="EM797" s="1233"/>
      <c r="EN797" s="1233"/>
      <c r="EO797" s="1233"/>
      <c r="EP797" s="1233"/>
      <c r="EQ797" s="1233"/>
      <c r="ER797" s="1233"/>
      <c r="ES797" s="1233"/>
      <c r="ET797" s="1233"/>
      <c r="EU797" s="1233"/>
      <c r="EV797" s="1233"/>
      <c r="EW797" s="1233"/>
      <c r="EX797" s="1233"/>
      <c r="EY797" s="1233"/>
      <c r="EZ797" s="1233"/>
      <c r="FA797" s="1233"/>
      <c r="FB797" s="1233"/>
      <c r="FC797" s="1233"/>
      <c r="FD797" s="1233"/>
      <c r="FE797" s="1233"/>
      <c r="FF797" s="1233"/>
      <c r="FG797" s="1233"/>
      <c r="FH797" s="1233"/>
      <c r="FI797" s="1233"/>
      <c r="FJ797" s="1233"/>
      <c r="FK797" s="1233"/>
      <c r="FL797" s="1233"/>
      <c r="FM797" s="1233"/>
      <c r="FN797" s="1233"/>
      <c r="FO797" s="1233"/>
      <c r="FP797" s="1233"/>
      <c r="FQ797" s="1233"/>
      <c r="FR797" s="1233"/>
      <c r="FS797" s="1233"/>
      <c r="FT797" s="1233"/>
      <c r="FU797" s="1233"/>
      <c r="FV797" s="1233"/>
      <c r="FW797" s="1233"/>
      <c r="FX797" s="1233"/>
      <c r="FY797" s="1233"/>
      <c r="FZ797" s="1233"/>
      <c r="GA797" s="1233"/>
      <c r="GB797" s="1233"/>
      <c r="GC797" s="1233"/>
      <c r="GD797" s="1233"/>
      <c r="GE797" s="1233"/>
      <c r="GF797" s="1233"/>
      <c r="GG797" s="1233"/>
      <c r="GH797" s="1233"/>
      <c r="GI797" s="1233"/>
      <c r="GJ797" s="1233"/>
      <c r="GK797" s="1233"/>
      <c r="GL797" s="1233"/>
      <c r="GM797" s="1233"/>
      <c r="GN797" s="1233"/>
      <c r="GO797" s="1233"/>
      <c r="GP797" s="1233"/>
      <c r="GQ797" s="1233"/>
      <c r="GR797" s="1233"/>
      <c r="GS797" s="1233"/>
      <c r="GT797" s="1233"/>
      <c r="GU797" s="1233"/>
      <c r="GV797" s="1233"/>
      <c r="GW797" s="1233"/>
      <c r="GX797" s="1233"/>
      <c r="GY797" s="1233"/>
      <c r="GZ797" s="1233"/>
      <c r="HA797" s="1233"/>
      <c r="HB797" s="1233"/>
      <c r="HC797" s="1233"/>
      <c r="HD797" s="1233"/>
      <c r="HE797" s="1233"/>
      <c r="HF797" s="1233"/>
      <c r="HG797" s="1233"/>
      <c r="HH797" s="1233"/>
      <c r="HI797" s="1233"/>
      <c r="HJ797" s="1233"/>
      <c r="HK797" s="1233"/>
      <c r="HL797" s="1233"/>
      <c r="HM797" s="1233"/>
      <c r="HN797" s="1233"/>
      <c r="HO797" s="1233"/>
    </row>
    <row r="798" spans="32:223" s="325" customFormat="1" x14ac:dyDescent="0.2">
      <c r="AF798" s="932"/>
      <c r="AG798" s="932"/>
      <c r="AH798" s="932"/>
      <c r="AI798" s="932"/>
      <c r="AJ798" s="932"/>
      <c r="AK798" s="932"/>
      <c r="AL798" s="932"/>
      <c r="AM798" s="932"/>
      <c r="AN798" s="932"/>
      <c r="AP798" s="932"/>
      <c r="AQ798" s="932"/>
      <c r="AR798" s="932"/>
      <c r="AS798" s="932"/>
      <c r="AT798" s="932"/>
      <c r="AU798" s="932"/>
      <c r="AV798" s="932"/>
      <c r="AW798" s="932"/>
      <c r="AX798" s="932"/>
      <c r="BA798" s="1253"/>
      <c r="BB798" s="1253"/>
      <c r="BC798" s="1253"/>
      <c r="BE798" s="1233"/>
      <c r="BF798" s="1233"/>
      <c r="BG798" s="1233"/>
      <c r="BH798" s="1233"/>
      <c r="BI798" s="1233"/>
      <c r="BJ798" s="1233"/>
      <c r="BK798" s="1233"/>
      <c r="BL798" s="1233"/>
      <c r="BM798" s="1233"/>
      <c r="BN798" s="1233"/>
      <c r="BO798" s="1233"/>
      <c r="BP798" s="1233"/>
      <c r="BQ798" s="1233"/>
      <c r="BR798" s="1233"/>
      <c r="BS798" s="1233"/>
      <c r="BT798" s="1233"/>
      <c r="BU798" s="1233"/>
      <c r="BV798" s="1233"/>
      <c r="BW798" s="1233"/>
      <c r="BX798" s="1233"/>
      <c r="BY798" s="1233"/>
      <c r="BZ798" s="1233"/>
      <c r="CA798" s="1233"/>
      <c r="CB798" s="1233"/>
      <c r="CC798" s="1233"/>
      <c r="CD798" s="1233"/>
      <c r="CE798" s="1233"/>
      <c r="CF798" s="1233"/>
      <c r="CG798" s="1233"/>
      <c r="CH798" s="1233"/>
      <c r="CI798" s="1233"/>
      <c r="CJ798" s="1233"/>
      <c r="CK798" s="1233"/>
      <c r="CL798" s="1233"/>
      <c r="CM798" s="1233"/>
      <c r="CN798" s="1233"/>
      <c r="CO798" s="1233"/>
      <c r="CP798" s="1233"/>
      <c r="CQ798" s="1233"/>
      <c r="CR798" s="1233"/>
      <c r="CS798" s="1233"/>
      <c r="CT798" s="1233"/>
      <c r="CU798" s="1233"/>
      <c r="CV798" s="1233"/>
      <c r="CW798" s="1233"/>
      <c r="CX798" s="1233"/>
      <c r="CY798" s="1233"/>
      <c r="CZ798" s="1233"/>
      <c r="DA798" s="1233"/>
      <c r="DB798" s="1233"/>
      <c r="DC798" s="1233"/>
      <c r="DD798" s="1233"/>
      <c r="DE798" s="1233"/>
      <c r="DF798" s="1233"/>
      <c r="DG798" s="1233"/>
      <c r="DH798" s="1233"/>
      <c r="DI798" s="1233"/>
      <c r="DJ798" s="1233"/>
      <c r="DK798" s="1233"/>
      <c r="DL798" s="1233"/>
      <c r="DM798" s="1233"/>
      <c r="DN798" s="1233"/>
      <c r="DO798" s="1233"/>
      <c r="DP798" s="1233"/>
      <c r="DQ798" s="1233"/>
      <c r="DR798" s="1233"/>
      <c r="DS798" s="1233"/>
      <c r="DT798" s="1233"/>
      <c r="DU798" s="1233"/>
      <c r="DV798" s="1233"/>
      <c r="DW798" s="1233"/>
      <c r="DX798" s="1233"/>
      <c r="DY798" s="1233"/>
      <c r="DZ798" s="1233"/>
      <c r="EA798" s="1233"/>
      <c r="EB798" s="1233"/>
      <c r="EC798" s="1233"/>
      <c r="ED798" s="1233"/>
      <c r="EE798" s="1233"/>
      <c r="EF798" s="1233"/>
      <c r="EG798" s="1233"/>
      <c r="EH798" s="1253"/>
      <c r="EI798" s="1253"/>
      <c r="EJ798" s="1253"/>
      <c r="EK798" s="1253"/>
      <c r="EM798" s="1233"/>
      <c r="EN798" s="1233"/>
      <c r="EO798" s="1233"/>
      <c r="EP798" s="1233"/>
      <c r="EQ798" s="1233"/>
      <c r="ER798" s="1233"/>
      <c r="ES798" s="1233"/>
      <c r="ET798" s="1233"/>
      <c r="EU798" s="1233"/>
      <c r="EV798" s="1233"/>
      <c r="EW798" s="1233"/>
      <c r="EX798" s="1233"/>
      <c r="EY798" s="1233"/>
      <c r="EZ798" s="1233"/>
      <c r="FA798" s="1233"/>
      <c r="FB798" s="1233"/>
      <c r="FC798" s="1233"/>
      <c r="FD798" s="1233"/>
      <c r="FE798" s="1233"/>
      <c r="FF798" s="1233"/>
      <c r="FG798" s="1233"/>
      <c r="FH798" s="1233"/>
      <c r="FI798" s="1233"/>
      <c r="FJ798" s="1233"/>
      <c r="FK798" s="1233"/>
      <c r="FL798" s="1233"/>
      <c r="FM798" s="1233"/>
      <c r="FN798" s="1233"/>
      <c r="FO798" s="1233"/>
      <c r="FP798" s="1233"/>
      <c r="FQ798" s="1233"/>
      <c r="FR798" s="1233"/>
      <c r="FS798" s="1233"/>
      <c r="FT798" s="1233"/>
      <c r="FU798" s="1233"/>
      <c r="FV798" s="1233"/>
      <c r="FW798" s="1233"/>
      <c r="FX798" s="1233"/>
      <c r="FY798" s="1233"/>
      <c r="FZ798" s="1233"/>
      <c r="GA798" s="1233"/>
      <c r="GB798" s="1233"/>
      <c r="GC798" s="1233"/>
      <c r="GD798" s="1233"/>
      <c r="GE798" s="1233"/>
      <c r="GF798" s="1233"/>
      <c r="GG798" s="1233"/>
      <c r="GH798" s="1233"/>
      <c r="GI798" s="1233"/>
      <c r="GJ798" s="1233"/>
      <c r="GK798" s="1233"/>
      <c r="GL798" s="1233"/>
      <c r="GM798" s="1233"/>
      <c r="GN798" s="1233"/>
      <c r="GO798" s="1233"/>
      <c r="GP798" s="1233"/>
      <c r="GQ798" s="1233"/>
      <c r="GR798" s="1233"/>
      <c r="GS798" s="1233"/>
      <c r="GT798" s="1233"/>
      <c r="GU798" s="1233"/>
      <c r="GV798" s="1233"/>
      <c r="GW798" s="1233"/>
      <c r="GX798" s="1233"/>
      <c r="GY798" s="1233"/>
      <c r="GZ798" s="1233"/>
      <c r="HA798" s="1233"/>
      <c r="HB798" s="1233"/>
      <c r="HC798" s="1233"/>
      <c r="HD798" s="1233"/>
      <c r="HE798" s="1233"/>
      <c r="HF798" s="1233"/>
      <c r="HG798" s="1233"/>
      <c r="HH798" s="1233"/>
      <c r="HI798" s="1233"/>
      <c r="HJ798" s="1233"/>
      <c r="HK798" s="1233"/>
      <c r="HL798" s="1233"/>
      <c r="HM798" s="1233"/>
      <c r="HN798" s="1233"/>
      <c r="HO798" s="1233"/>
    </row>
    <row r="799" spans="32:223" s="325" customFormat="1" x14ac:dyDescent="0.2">
      <c r="AF799" s="932"/>
      <c r="AG799" s="932"/>
      <c r="AH799" s="932"/>
      <c r="AI799" s="932"/>
      <c r="AJ799" s="932"/>
      <c r="AK799" s="932"/>
      <c r="AL799" s="932"/>
      <c r="AM799" s="932"/>
      <c r="AN799" s="932"/>
      <c r="AP799" s="932"/>
      <c r="AQ799" s="932"/>
      <c r="AR799" s="932"/>
      <c r="AS799" s="932"/>
      <c r="AT799" s="932"/>
      <c r="AU799" s="932"/>
      <c r="AV799" s="932"/>
      <c r="AW799" s="932"/>
      <c r="AX799" s="932"/>
      <c r="BA799" s="1253"/>
      <c r="BB799" s="1253"/>
      <c r="BC799" s="1253"/>
      <c r="BE799" s="1233"/>
      <c r="BF799" s="1233"/>
      <c r="BG799" s="1233"/>
      <c r="BH799" s="1233"/>
      <c r="BI799" s="1233"/>
      <c r="BJ799" s="1233"/>
      <c r="BK799" s="1233"/>
      <c r="BL799" s="1233"/>
      <c r="BM799" s="1233"/>
      <c r="BN799" s="1233"/>
      <c r="BO799" s="1233"/>
      <c r="BP799" s="1233"/>
      <c r="BQ799" s="1233"/>
      <c r="BR799" s="1233"/>
      <c r="BS799" s="1233"/>
      <c r="BT799" s="1233"/>
      <c r="BU799" s="1233"/>
      <c r="BV799" s="1233"/>
      <c r="BW799" s="1233"/>
      <c r="BX799" s="1233"/>
      <c r="BY799" s="1233"/>
      <c r="BZ799" s="1233"/>
      <c r="CA799" s="1233"/>
      <c r="CB799" s="1233"/>
      <c r="CC799" s="1233"/>
      <c r="CD799" s="1233"/>
      <c r="CE799" s="1233"/>
      <c r="CF799" s="1233"/>
      <c r="CG799" s="1233"/>
      <c r="CH799" s="1233"/>
      <c r="CI799" s="1233"/>
      <c r="CJ799" s="1233"/>
      <c r="CK799" s="1233"/>
      <c r="CL799" s="1233"/>
      <c r="CM799" s="1233"/>
      <c r="CN799" s="1233"/>
      <c r="CO799" s="1233"/>
      <c r="CP799" s="1233"/>
      <c r="CQ799" s="1233"/>
      <c r="CR799" s="1233"/>
      <c r="CS799" s="1233"/>
      <c r="CT799" s="1233"/>
      <c r="CU799" s="1233"/>
      <c r="CV799" s="1233"/>
      <c r="CW799" s="1233"/>
      <c r="CX799" s="1233"/>
      <c r="CY799" s="1233"/>
      <c r="CZ799" s="1233"/>
      <c r="DA799" s="1233"/>
      <c r="DB799" s="1233"/>
      <c r="DC799" s="1233"/>
      <c r="DD799" s="1233"/>
      <c r="DE799" s="1233"/>
      <c r="DF799" s="1233"/>
      <c r="DG799" s="1233"/>
      <c r="DH799" s="1233"/>
      <c r="DI799" s="1233"/>
      <c r="DJ799" s="1233"/>
      <c r="DK799" s="1233"/>
      <c r="DL799" s="1233"/>
      <c r="DM799" s="1233"/>
      <c r="DN799" s="1233"/>
      <c r="DO799" s="1233"/>
      <c r="DP799" s="1233"/>
      <c r="DQ799" s="1233"/>
      <c r="DR799" s="1233"/>
      <c r="DS799" s="1233"/>
      <c r="DT799" s="1233"/>
      <c r="DU799" s="1233"/>
      <c r="DV799" s="1233"/>
      <c r="DW799" s="1233"/>
      <c r="DX799" s="1233"/>
      <c r="DY799" s="1233"/>
      <c r="DZ799" s="1233"/>
      <c r="EA799" s="1233"/>
      <c r="EB799" s="1233"/>
      <c r="EC799" s="1233"/>
      <c r="ED799" s="1233"/>
      <c r="EE799" s="1233"/>
      <c r="EF799" s="1233"/>
      <c r="EG799" s="1233"/>
      <c r="EH799" s="1253"/>
      <c r="EI799" s="1253"/>
      <c r="EJ799" s="1253"/>
      <c r="EK799" s="1253"/>
      <c r="EM799" s="1233"/>
      <c r="EN799" s="1233"/>
      <c r="EO799" s="1233"/>
      <c r="EP799" s="1233"/>
      <c r="EQ799" s="1233"/>
      <c r="ER799" s="1233"/>
      <c r="ES799" s="1233"/>
      <c r="ET799" s="1233"/>
      <c r="EU799" s="1233"/>
      <c r="EV799" s="1233"/>
      <c r="EW799" s="1233"/>
      <c r="EX799" s="1233"/>
      <c r="EY799" s="1233"/>
      <c r="EZ799" s="1233"/>
      <c r="FA799" s="1233"/>
      <c r="FB799" s="1233"/>
      <c r="FC799" s="1233"/>
      <c r="FD799" s="1233"/>
      <c r="FE799" s="1233"/>
      <c r="FF799" s="1233"/>
      <c r="FG799" s="1233"/>
      <c r="FH799" s="1233"/>
      <c r="FI799" s="1233"/>
      <c r="FJ799" s="1233"/>
      <c r="FK799" s="1233"/>
      <c r="FL799" s="1233"/>
      <c r="FM799" s="1233"/>
      <c r="FN799" s="1233"/>
      <c r="FO799" s="1233"/>
      <c r="FP799" s="1233"/>
      <c r="FQ799" s="1233"/>
      <c r="FR799" s="1233"/>
      <c r="FS799" s="1233"/>
      <c r="FT799" s="1233"/>
      <c r="FU799" s="1233"/>
      <c r="FV799" s="1233"/>
      <c r="FW799" s="1233"/>
      <c r="FX799" s="1233"/>
      <c r="FY799" s="1233"/>
      <c r="FZ799" s="1233"/>
      <c r="GA799" s="1233"/>
      <c r="GB799" s="1233"/>
      <c r="GC799" s="1233"/>
      <c r="GD799" s="1233"/>
      <c r="GE799" s="1233"/>
      <c r="GF799" s="1233"/>
      <c r="GG799" s="1233"/>
      <c r="GH799" s="1233"/>
      <c r="GI799" s="1233"/>
      <c r="GJ799" s="1233"/>
      <c r="GK799" s="1233"/>
      <c r="GL799" s="1233"/>
      <c r="GM799" s="1233"/>
      <c r="GN799" s="1233"/>
      <c r="GO799" s="1233"/>
      <c r="GP799" s="1233"/>
      <c r="GQ799" s="1233"/>
      <c r="GR799" s="1233"/>
      <c r="GS799" s="1233"/>
      <c r="GT799" s="1233"/>
      <c r="GU799" s="1233"/>
      <c r="GV799" s="1233"/>
      <c r="GW799" s="1233"/>
      <c r="GX799" s="1233"/>
      <c r="GY799" s="1233"/>
      <c r="GZ799" s="1233"/>
      <c r="HA799" s="1233"/>
      <c r="HB799" s="1233"/>
      <c r="HC799" s="1233"/>
      <c r="HD799" s="1233"/>
      <c r="HE799" s="1233"/>
      <c r="HF799" s="1233"/>
      <c r="HG799" s="1233"/>
      <c r="HH799" s="1233"/>
      <c r="HI799" s="1233"/>
      <c r="HJ799" s="1233"/>
      <c r="HK799" s="1233"/>
      <c r="HL799" s="1233"/>
      <c r="HM799" s="1233"/>
      <c r="HN799" s="1233"/>
      <c r="HO799" s="1233"/>
    </row>
    <row r="800" spans="32:223" s="325" customFormat="1" x14ac:dyDescent="0.2">
      <c r="AF800" s="932"/>
      <c r="AG800" s="932"/>
      <c r="AH800" s="932"/>
      <c r="AI800" s="932"/>
      <c r="AJ800" s="932"/>
      <c r="AK800" s="932"/>
      <c r="AL800" s="932"/>
      <c r="AM800" s="932"/>
      <c r="AN800" s="932"/>
      <c r="AP800" s="932"/>
      <c r="AQ800" s="932"/>
      <c r="AR800" s="932"/>
      <c r="AS800" s="932"/>
      <c r="AT800" s="932"/>
      <c r="AU800" s="932"/>
      <c r="AV800" s="932"/>
      <c r="AW800" s="932"/>
      <c r="AX800" s="932"/>
      <c r="BA800" s="1253"/>
      <c r="BB800" s="1253"/>
      <c r="BC800" s="1253"/>
      <c r="BE800" s="1233"/>
      <c r="BF800" s="1233"/>
      <c r="BG800" s="1233"/>
      <c r="BH800" s="1233"/>
      <c r="BI800" s="1233"/>
      <c r="BJ800" s="1233"/>
      <c r="BK800" s="1233"/>
      <c r="BL800" s="1233"/>
      <c r="BM800" s="1233"/>
      <c r="BN800" s="1233"/>
      <c r="BO800" s="1233"/>
      <c r="BP800" s="1233"/>
      <c r="BQ800" s="1233"/>
      <c r="BR800" s="1233"/>
      <c r="BS800" s="1233"/>
      <c r="BT800" s="1233"/>
      <c r="BU800" s="1233"/>
      <c r="BV800" s="1233"/>
      <c r="BW800" s="1233"/>
      <c r="BX800" s="1233"/>
      <c r="BY800" s="1233"/>
      <c r="BZ800" s="1233"/>
      <c r="CA800" s="1233"/>
      <c r="CB800" s="1233"/>
      <c r="CC800" s="1233"/>
      <c r="CD800" s="1233"/>
      <c r="CE800" s="1233"/>
      <c r="CF800" s="1233"/>
      <c r="CG800" s="1233"/>
      <c r="CH800" s="1233"/>
      <c r="CI800" s="1233"/>
      <c r="CJ800" s="1233"/>
      <c r="CK800" s="1233"/>
      <c r="CL800" s="1233"/>
      <c r="CM800" s="1233"/>
      <c r="CN800" s="1233"/>
      <c r="CO800" s="1233"/>
      <c r="CP800" s="1233"/>
      <c r="CQ800" s="1233"/>
      <c r="CR800" s="1233"/>
      <c r="CS800" s="1233"/>
      <c r="CT800" s="1233"/>
      <c r="CU800" s="1233"/>
      <c r="CV800" s="1233"/>
      <c r="CW800" s="1233"/>
      <c r="CX800" s="1233"/>
      <c r="CY800" s="1233"/>
      <c r="CZ800" s="1233"/>
      <c r="DA800" s="1233"/>
      <c r="DB800" s="1233"/>
      <c r="DC800" s="1233"/>
      <c r="DD800" s="1233"/>
      <c r="DE800" s="1233"/>
      <c r="DF800" s="1233"/>
      <c r="DG800" s="1233"/>
      <c r="DH800" s="1233"/>
      <c r="DI800" s="1233"/>
      <c r="DJ800" s="1233"/>
      <c r="DK800" s="1233"/>
      <c r="DL800" s="1233"/>
      <c r="DM800" s="1233"/>
      <c r="DN800" s="1233"/>
      <c r="DO800" s="1233"/>
      <c r="DP800" s="1233"/>
      <c r="DQ800" s="1233"/>
      <c r="DR800" s="1233"/>
      <c r="DS800" s="1233"/>
      <c r="DT800" s="1233"/>
      <c r="DU800" s="1233"/>
      <c r="DV800" s="1233"/>
      <c r="DW800" s="1233"/>
      <c r="DX800" s="1233"/>
      <c r="DY800" s="1233"/>
      <c r="DZ800" s="1233"/>
      <c r="EA800" s="1233"/>
      <c r="EB800" s="1233"/>
      <c r="EC800" s="1233"/>
      <c r="ED800" s="1233"/>
      <c r="EE800" s="1233"/>
      <c r="EF800" s="1233"/>
      <c r="EG800" s="1233"/>
      <c r="EH800" s="1253"/>
      <c r="EI800" s="1253"/>
      <c r="EJ800" s="1253"/>
      <c r="EK800" s="1253"/>
      <c r="EM800" s="1233"/>
      <c r="EN800" s="1233"/>
      <c r="EO800" s="1233"/>
      <c r="EP800" s="1233"/>
      <c r="EQ800" s="1233"/>
      <c r="ER800" s="1233"/>
      <c r="ES800" s="1233"/>
      <c r="ET800" s="1233"/>
      <c r="EU800" s="1233"/>
      <c r="EV800" s="1233"/>
      <c r="EW800" s="1233"/>
      <c r="EX800" s="1233"/>
      <c r="EY800" s="1233"/>
      <c r="EZ800" s="1233"/>
      <c r="FA800" s="1233"/>
      <c r="FB800" s="1233"/>
      <c r="FC800" s="1233"/>
      <c r="FD800" s="1233"/>
      <c r="FE800" s="1233"/>
      <c r="FF800" s="1233"/>
      <c r="FG800" s="1233"/>
      <c r="FH800" s="1233"/>
      <c r="FI800" s="1233"/>
      <c r="FJ800" s="1233"/>
      <c r="FK800" s="1233"/>
      <c r="FL800" s="1233"/>
      <c r="FM800" s="1233"/>
      <c r="FN800" s="1233"/>
      <c r="FO800" s="1233"/>
      <c r="FP800" s="1233"/>
      <c r="FQ800" s="1233"/>
      <c r="FR800" s="1233"/>
      <c r="FS800" s="1233"/>
      <c r="FT800" s="1233"/>
      <c r="FU800" s="1233"/>
      <c r="FV800" s="1233"/>
      <c r="FW800" s="1233"/>
      <c r="FX800" s="1233"/>
      <c r="FY800" s="1233"/>
      <c r="FZ800" s="1233"/>
      <c r="GA800" s="1233"/>
      <c r="GB800" s="1233"/>
      <c r="GC800" s="1233"/>
      <c r="GD800" s="1233"/>
      <c r="GE800" s="1233"/>
      <c r="GF800" s="1233"/>
      <c r="GG800" s="1233"/>
      <c r="GH800" s="1233"/>
      <c r="GI800" s="1233"/>
      <c r="GJ800" s="1233"/>
      <c r="GK800" s="1233"/>
      <c r="GL800" s="1233"/>
      <c r="GM800" s="1233"/>
      <c r="GN800" s="1233"/>
      <c r="GO800" s="1233"/>
      <c r="GP800" s="1233"/>
      <c r="GQ800" s="1233"/>
      <c r="GR800" s="1233"/>
      <c r="GS800" s="1233"/>
      <c r="GT800" s="1233"/>
      <c r="GU800" s="1233"/>
      <c r="GV800" s="1233"/>
      <c r="GW800" s="1233"/>
      <c r="GX800" s="1233"/>
      <c r="GY800" s="1233"/>
      <c r="GZ800" s="1233"/>
      <c r="HA800" s="1233"/>
      <c r="HB800" s="1233"/>
      <c r="HC800" s="1233"/>
      <c r="HD800" s="1233"/>
      <c r="HE800" s="1233"/>
      <c r="HF800" s="1233"/>
      <c r="HG800" s="1233"/>
      <c r="HH800" s="1233"/>
      <c r="HI800" s="1233"/>
      <c r="HJ800" s="1233"/>
      <c r="HK800" s="1233"/>
      <c r="HL800" s="1233"/>
      <c r="HM800" s="1233"/>
      <c r="HN800" s="1233"/>
      <c r="HO800" s="1233"/>
    </row>
    <row r="801" spans="32:223" s="325" customFormat="1" x14ac:dyDescent="0.2">
      <c r="AF801" s="932"/>
      <c r="AG801" s="932"/>
      <c r="AH801" s="932"/>
      <c r="AI801" s="932"/>
      <c r="AJ801" s="932"/>
      <c r="AK801" s="932"/>
      <c r="AL801" s="932"/>
      <c r="AM801" s="932"/>
      <c r="AN801" s="932"/>
      <c r="AP801" s="932"/>
      <c r="AQ801" s="932"/>
      <c r="AR801" s="932"/>
      <c r="AS801" s="932"/>
      <c r="AT801" s="932"/>
      <c r="AU801" s="932"/>
      <c r="AV801" s="932"/>
      <c r="AW801" s="932"/>
      <c r="AX801" s="932"/>
      <c r="BA801" s="1253"/>
      <c r="BB801" s="1253"/>
      <c r="BC801" s="1253"/>
      <c r="BE801" s="1233"/>
      <c r="BF801" s="1233"/>
      <c r="BG801" s="1233"/>
      <c r="BH801" s="1233"/>
      <c r="BI801" s="1233"/>
      <c r="BJ801" s="1233"/>
      <c r="BK801" s="1233"/>
      <c r="BL801" s="1233"/>
      <c r="BM801" s="1233"/>
      <c r="BN801" s="1233"/>
      <c r="BO801" s="1233"/>
      <c r="BP801" s="1233"/>
      <c r="BQ801" s="1233"/>
      <c r="BR801" s="1233"/>
      <c r="BS801" s="1233"/>
      <c r="BT801" s="1233"/>
      <c r="BU801" s="1233"/>
      <c r="BV801" s="1233"/>
      <c r="BW801" s="1233"/>
      <c r="BX801" s="1233"/>
      <c r="BY801" s="1233"/>
      <c r="BZ801" s="1233"/>
      <c r="CA801" s="1233"/>
      <c r="CB801" s="1233"/>
      <c r="CC801" s="1233"/>
      <c r="CD801" s="1233"/>
      <c r="CE801" s="1233"/>
      <c r="CF801" s="1233"/>
      <c r="CG801" s="1233"/>
      <c r="CH801" s="1233"/>
      <c r="CI801" s="1233"/>
      <c r="CJ801" s="1233"/>
      <c r="CK801" s="1233"/>
      <c r="CL801" s="1233"/>
      <c r="CM801" s="1233"/>
      <c r="CN801" s="1233"/>
      <c r="CO801" s="1233"/>
      <c r="CP801" s="1233"/>
      <c r="CQ801" s="1233"/>
      <c r="CR801" s="1233"/>
      <c r="CS801" s="1233"/>
      <c r="CT801" s="1233"/>
      <c r="CU801" s="1233"/>
      <c r="CV801" s="1233"/>
      <c r="CW801" s="1233"/>
      <c r="CX801" s="1233"/>
      <c r="CY801" s="1233"/>
      <c r="CZ801" s="1233"/>
      <c r="DA801" s="1233"/>
      <c r="DB801" s="1233"/>
      <c r="DC801" s="1233"/>
      <c r="DD801" s="1233"/>
      <c r="DE801" s="1233"/>
      <c r="DF801" s="1233"/>
      <c r="DG801" s="1233"/>
      <c r="DH801" s="1233"/>
      <c r="DI801" s="1233"/>
      <c r="DJ801" s="1233"/>
      <c r="DK801" s="1233"/>
      <c r="DL801" s="1233"/>
      <c r="DM801" s="1233"/>
      <c r="DN801" s="1233"/>
      <c r="DO801" s="1233"/>
      <c r="DP801" s="1233"/>
      <c r="DQ801" s="1233"/>
      <c r="DR801" s="1233"/>
      <c r="DS801" s="1233"/>
      <c r="DT801" s="1233"/>
      <c r="DU801" s="1233"/>
      <c r="DV801" s="1233"/>
      <c r="DW801" s="1233"/>
      <c r="DX801" s="1233"/>
      <c r="DY801" s="1233"/>
      <c r="DZ801" s="1233"/>
      <c r="EA801" s="1233"/>
      <c r="EB801" s="1233"/>
      <c r="EC801" s="1233"/>
      <c r="ED801" s="1233"/>
      <c r="EE801" s="1233"/>
      <c r="EF801" s="1233"/>
      <c r="EG801" s="1233"/>
      <c r="EH801" s="1253"/>
      <c r="EI801" s="1253"/>
      <c r="EJ801" s="1253"/>
      <c r="EK801" s="1253"/>
      <c r="EM801" s="1233"/>
      <c r="EN801" s="1233"/>
      <c r="EO801" s="1233"/>
      <c r="EP801" s="1233"/>
      <c r="EQ801" s="1233"/>
      <c r="ER801" s="1233"/>
      <c r="ES801" s="1233"/>
      <c r="ET801" s="1233"/>
      <c r="EU801" s="1233"/>
      <c r="EV801" s="1233"/>
      <c r="EW801" s="1233"/>
      <c r="EX801" s="1233"/>
      <c r="EY801" s="1233"/>
      <c r="EZ801" s="1233"/>
      <c r="FA801" s="1233"/>
      <c r="FB801" s="1233"/>
      <c r="FC801" s="1233"/>
      <c r="FD801" s="1233"/>
      <c r="FE801" s="1233"/>
      <c r="FF801" s="1233"/>
      <c r="FG801" s="1233"/>
      <c r="FH801" s="1233"/>
      <c r="FI801" s="1233"/>
      <c r="FJ801" s="1233"/>
      <c r="FK801" s="1233"/>
      <c r="FL801" s="1233"/>
      <c r="FM801" s="1233"/>
      <c r="FN801" s="1233"/>
      <c r="FO801" s="1233"/>
      <c r="FP801" s="1233"/>
      <c r="FQ801" s="1233"/>
      <c r="FR801" s="1233"/>
      <c r="FS801" s="1233"/>
      <c r="FT801" s="1233"/>
      <c r="FU801" s="1233"/>
      <c r="FV801" s="1233"/>
      <c r="FW801" s="1233"/>
      <c r="FX801" s="1233"/>
      <c r="FY801" s="1233"/>
      <c r="FZ801" s="1233"/>
      <c r="GA801" s="1233"/>
      <c r="GB801" s="1233"/>
      <c r="GC801" s="1233"/>
      <c r="GD801" s="1233"/>
      <c r="GE801" s="1233"/>
      <c r="GF801" s="1233"/>
      <c r="GG801" s="1233"/>
      <c r="GH801" s="1233"/>
      <c r="GI801" s="1233"/>
      <c r="GJ801" s="1233"/>
      <c r="GK801" s="1233"/>
      <c r="GL801" s="1233"/>
      <c r="GM801" s="1233"/>
      <c r="GN801" s="1233"/>
      <c r="GO801" s="1233"/>
      <c r="GP801" s="1233"/>
      <c r="GQ801" s="1233"/>
      <c r="GR801" s="1233"/>
      <c r="GS801" s="1233"/>
      <c r="GT801" s="1233"/>
      <c r="GU801" s="1233"/>
      <c r="GV801" s="1233"/>
      <c r="GW801" s="1233"/>
      <c r="GX801" s="1233"/>
      <c r="GY801" s="1233"/>
      <c r="GZ801" s="1233"/>
      <c r="HA801" s="1233"/>
      <c r="HB801" s="1233"/>
      <c r="HC801" s="1233"/>
      <c r="HD801" s="1233"/>
      <c r="HE801" s="1233"/>
      <c r="HF801" s="1233"/>
      <c r="HG801" s="1233"/>
      <c r="HH801" s="1233"/>
      <c r="HI801" s="1233"/>
      <c r="HJ801" s="1233"/>
      <c r="HK801" s="1233"/>
      <c r="HL801" s="1233"/>
      <c r="HM801" s="1233"/>
      <c r="HN801" s="1233"/>
      <c r="HO801" s="1233"/>
    </row>
    <row r="802" spans="32:223" s="325" customFormat="1" x14ac:dyDescent="0.2">
      <c r="AF802" s="932"/>
      <c r="AG802" s="932"/>
      <c r="AH802" s="932"/>
      <c r="AI802" s="932"/>
      <c r="AJ802" s="932"/>
      <c r="AK802" s="932"/>
      <c r="AL802" s="932"/>
      <c r="AM802" s="932"/>
      <c r="AN802" s="932"/>
      <c r="AP802" s="932"/>
      <c r="AQ802" s="932"/>
      <c r="AR802" s="932"/>
      <c r="AS802" s="932"/>
      <c r="AT802" s="932"/>
      <c r="AU802" s="932"/>
      <c r="AV802" s="932"/>
      <c r="AW802" s="932"/>
      <c r="AX802" s="932"/>
      <c r="BA802" s="1253"/>
      <c r="BB802" s="1253"/>
      <c r="BC802" s="1253"/>
      <c r="BE802" s="1233"/>
      <c r="BF802" s="1233"/>
      <c r="BG802" s="1233"/>
      <c r="BH802" s="1233"/>
      <c r="BI802" s="1233"/>
      <c r="BJ802" s="1233"/>
      <c r="BK802" s="1233"/>
      <c r="BL802" s="1233"/>
      <c r="BM802" s="1233"/>
      <c r="BN802" s="1233"/>
      <c r="BO802" s="1233"/>
      <c r="BP802" s="1233"/>
      <c r="BQ802" s="1233"/>
      <c r="BR802" s="1233"/>
      <c r="BS802" s="1233"/>
      <c r="BT802" s="1233"/>
      <c r="BU802" s="1233"/>
      <c r="BV802" s="1233"/>
      <c r="BW802" s="1233"/>
      <c r="BX802" s="1233"/>
      <c r="BY802" s="1233"/>
      <c r="BZ802" s="1233"/>
      <c r="CA802" s="1233"/>
      <c r="CB802" s="1233"/>
      <c r="CC802" s="1233"/>
      <c r="CD802" s="1233"/>
      <c r="CE802" s="1233"/>
      <c r="CF802" s="1233"/>
      <c r="CG802" s="1233"/>
      <c r="CH802" s="1233"/>
      <c r="CI802" s="1233"/>
      <c r="CJ802" s="1233"/>
      <c r="CK802" s="1233"/>
      <c r="CL802" s="1233"/>
      <c r="CM802" s="1233"/>
      <c r="CN802" s="1233"/>
      <c r="CO802" s="1233"/>
      <c r="CP802" s="1233"/>
      <c r="CQ802" s="1233"/>
      <c r="CR802" s="1233"/>
      <c r="CS802" s="1233"/>
      <c r="CT802" s="1233"/>
      <c r="CU802" s="1233"/>
      <c r="CV802" s="1233"/>
      <c r="CW802" s="1233"/>
      <c r="CX802" s="1233"/>
      <c r="CY802" s="1233"/>
      <c r="CZ802" s="1233"/>
      <c r="DA802" s="1233"/>
      <c r="DB802" s="1233"/>
      <c r="DC802" s="1233"/>
      <c r="DD802" s="1233"/>
      <c r="DE802" s="1233"/>
      <c r="DF802" s="1233"/>
      <c r="DG802" s="1233"/>
      <c r="DH802" s="1233"/>
      <c r="DI802" s="1233"/>
      <c r="DJ802" s="1233"/>
      <c r="DK802" s="1233"/>
      <c r="DL802" s="1233"/>
      <c r="DM802" s="1233"/>
      <c r="DN802" s="1233"/>
      <c r="DO802" s="1233"/>
      <c r="DP802" s="1233"/>
      <c r="DQ802" s="1233"/>
      <c r="DR802" s="1233"/>
      <c r="DS802" s="1233"/>
      <c r="DT802" s="1233"/>
      <c r="DU802" s="1233"/>
      <c r="DV802" s="1233"/>
      <c r="DW802" s="1233"/>
      <c r="DX802" s="1233"/>
      <c r="DY802" s="1233"/>
      <c r="DZ802" s="1233"/>
      <c r="EA802" s="1233"/>
      <c r="EB802" s="1233"/>
      <c r="EC802" s="1233"/>
      <c r="ED802" s="1233"/>
      <c r="EE802" s="1233"/>
      <c r="EF802" s="1233"/>
      <c r="EG802" s="1233"/>
      <c r="EH802" s="1253"/>
      <c r="EI802" s="1253"/>
      <c r="EJ802" s="1253"/>
      <c r="EK802" s="1253"/>
      <c r="EM802" s="1233"/>
      <c r="EN802" s="1233"/>
      <c r="EO802" s="1233"/>
      <c r="EP802" s="1233"/>
      <c r="EQ802" s="1233"/>
      <c r="ER802" s="1233"/>
      <c r="ES802" s="1233"/>
      <c r="ET802" s="1233"/>
      <c r="EU802" s="1233"/>
      <c r="EV802" s="1233"/>
      <c r="EW802" s="1233"/>
      <c r="EX802" s="1233"/>
      <c r="EY802" s="1233"/>
      <c r="EZ802" s="1233"/>
      <c r="FA802" s="1233"/>
      <c r="FB802" s="1233"/>
      <c r="FC802" s="1233"/>
      <c r="FD802" s="1233"/>
      <c r="FE802" s="1233"/>
      <c r="FF802" s="1233"/>
      <c r="FG802" s="1233"/>
      <c r="FH802" s="1233"/>
      <c r="FI802" s="1233"/>
      <c r="FJ802" s="1233"/>
      <c r="FK802" s="1233"/>
      <c r="FL802" s="1233"/>
      <c r="FM802" s="1233"/>
      <c r="FN802" s="1233"/>
      <c r="FO802" s="1233"/>
      <c r="FP802" s="1233"/>
      <c r="FQ802" s="1233"/>
      <c r="FR802" s="1233"/>
      <c r="FS802" s="1233"/>
      <c r="FT802" s="1233"/>
      <c r="FU802" s="1233"/>
      <c r="FV802" s="1233"/>
      <c r="FW802" s="1233"/>
      <c r="FX802" s="1233"/>
      <c r="FY802" s="1233"/>
      <c r="FZ802" s="1233"/>
      <c r="GA802" s="1233"/>
      <c r="GB802" s="1233"/>
      <c r="GC802" s="1233"/>
      <c r="GD802" s="1233"/>
      <c r="GE802" s="1233"/>
      <c r="GF802" s="1233"/>
      <c r="GG802" s="1233"/>
      <c r="GH802" s="1233"/>
      <c r="GI802" s="1233"/>
      <c r="GJ802" s="1233"/>
      <c r="GK802" s="1233"/>
      <c r="GL802" s="1233"/>
      <c r="GM802" s="1233"/>
      <c r="GN802" s="1233"/>
      <c r="GO802" s="1233"/>
      <c r="GP802" s="1233"/>
      <c r="GQ802" s="1233"/>
      <c r="GR802" s="1233"/>
      <c r="GS802" s="1233"/>
      <c r="GT802" s="1233"/>
      <c r="GU802" s="1233"/>
      <c r="GV802" s="1233"/>
      <c r="GW802" s="1233"/>
      <c r="GX802" s="1233"/>
      <c r="GY802" s="1233"/>
      <c r="GZ802" s="1233"/>
      <c r="HA802" s="1233"/>
      <c r="HB802" s="1233"/>
      <c r="HC802" s="1233"/>
      <c r="HD802" s="1233"/>
      <c r="HE802" s="1233"/>
      <c r="HF802" s="1233"/>
      <c r="HG802" s="1233"/>
      <c r="HH802" s="1233"/>
      <c r="HI802" s="1233"/>
      <c r="HJ802" s="1233"/>
      <c r="HK802" s="1233"/>
      <c r="HL802" s="1233"/>
      <c r="HM802" s="1233"/>
      <c r="HN802" s="1233"/>
      <c r="HO802" s="1233"/>
    </row>
    <row r="803" spans="32:223" s="325" customFormat="1" x14ac:dyDescent="0.2">
      <c r="AF803" s="932"/>
      <c r="AG803" s="932"/>
      <c r="AH803" s="932"/>
      <c r="AI803" s="932"/>
      <c r="AJ803" s="932"/>
      <c r="AK803" s="932"/>
      <c r="AL803" s="932"/>
      <c r="AM803" s="932"/>
      <c r="AN803" s="932"/>
      <c r="AP803" s="932"/>
      <c r="AQ803" s="932"/>
      <c r="AR803" s="932"/>
      <c r="AS803" s="932"/>
      <c r="AT803" s="932"/>
      <c r="AU803" s="932"/>
      <c r="AV803" s="932"/>
      <c r="AW803" s="932"/>
      <c r="AX803" s="932"/>
      <c r="BA803" s="1253"/>
      <c r="BB803" s="1253"/>
      <c r="BC803" s="1253"/>
      <c r="BE803" s="1233"/>
      <c r="BF803" s="1233"/>
      <c r="BG803" s="1233"/>
      <c r="BH803" s="1233"/>
      <c r="BI803" s="1233"/>
      <c r="BJ803" s="1233"/>
      <c r="BK803" s="1233"/>
      <c r="BL803" s="1233"/>
      <c r="BM803" s="1233"/>
      <c r="BN803" s="1233"/>
      <c r="BO803" s="1233"/>
      <c r="BP803" s="1233"/>
      <c r="BQ803" s="1233"/>
      <c r="BR803" s="1233"/>
      <c r="BS803" s="1233"/>
      <c r="BT803" s="1233"/>
      <c r="BU803" s="1233"/>
      <c r="BV803" s="1233"/>
      <c r="BW803" s="1233"/>
      <c r="BX803" s="1233"/>
      <c r="BY803" s="1233"/>
      <c r="BZ803" s="1233"/>
      <c r="CA803" s="1233"/>
      <c r="CB803" s="1233"/>
      <c r="CC803" s="1233"/>
      <c r="CD803" s="1233"/>
      <c r="CE803" s="1233"/>
      <c r="CF803" s="1233"/>
      <c r="CG803" s="1233"/>
      <c r="CH803" s="1233"/>
      <c r="CI803" s="1233"/>
      <c r="CJ803" s="1233"/>
      <c r="CK803" s="1233"/>
      <c r="CL803" s="1233"/>
      <c r="CM803" s="1233"/>
      <c r="CN803" s="1233"/>
      <c r="CO803" s="1233"/>
      <c r="CP803" s="1233"/>
      <c r="CQ803" s="1233"/>
      <c r="CR803" s="1233"/>
      <c r="CS803" s="1233"/>
      <c r="CT803" s="1233"/>
      <c r="CU803" s="1233"/>
      <c r="CV803" s="1233"/>
      <c r="CW803" s="1233"/>
      <c r="CX803" s="1233"/>
      <c r="CY803" s="1233"/>
      <c r="CZ803" s="1233"/>
      <c r="DA803" s="1233"/>
      <c r="DB803" s="1233"/>
      <c r="DC803" s="1233"/>
      <c r="DD803" s="1233"/>
      <c r="DE803" s="1233"/>
      <c r="DF803" s="1233"/>
      <c r="DG803" s="1233"/>
      <c r="DH803" s="1233"/>
      <c r="DI803" s="1233"/>
      <c r="DJ803" s="1233"/>
      <c r="DK803" s="1233"/>
      <c r="DL803" s="1233"/>
      <c r="DM803" s="1233"/>
      <c r="DN803" s="1233"/>
      <c r="DO803" s="1233"/>
      <c r="DP803" s="1233"/>
      <c r="DQ803" s="1233"/>
      <c r="DR803" s="1233"/>
      <c r="DS803" s="1233"/>
      <c r="DT803" s="1233"/>
      <c r="DU803" s="1233"/>
      <c r="DV803" s="1233"/>
      <c r="DW803" s="1233"/>
      <c r="DX803" s="1233"/>
      <c r="DY803" s="1233"/>
      <c r="DZ803" s="1233"/>
      <c r="EA803" s="1233"/>
      <c r="EB803" s="1233"/>
      <c r="EC803" s="1233"/>
      <c r="ED803" s="1233"/>
      <c r="EE803" s="1233"/>
      <c r="EF803" s="1233"/>
      <c r="EG803" s="1233"/>
      <c r="EH803" s="1253"/>
      <c r="EI803" s="1253"/>
      <c r="EJ803" s="1253"/>
      <c r="EK803" s="1253"/>
      <c r="EM803" s="1233"/>
      <c r="EN803" s="1233"/>
      <c r="EO803" s="1233"/>
      <c r="EP803" s="1233"/>
      <c r="EQ803" s="1233"/>
      <c r="ER803" s="1233"/>
      <c r="ES803" s="1233"/>
      <c r="ET803" s="1233"/>
      <c r="EU803" s="1233"/>
      <c r="EV803" s="1233"/>
      <c r="EW803" s="1233"/>
      <c r="EX803" s="1233"/>
      <c r="EY803" s="1233"/>
      <c r="EZ803" s="1233"/>
      <c r="FA803" s="1233"/>
      <c r="FB803" s="1233"/>
      <c r="FC803" s="1233"/>
      <c r="FD803" s="1233"/>
      <c r="FE803" s="1233"/>
      <c r="FF803" s="1233"/>
      <c r="FG803" s="1233"/>
      <c r="FH803" s="1233"/>
      <c r="FI803" s="1233"/>
      <c r="FJ803" s="1233"/>
      <c r="FK803" s="1233"/>
      <c r="FL803" s="1233"/>
      <c r="FM803" s="1233"/>
      <c r="FN803" s="1233"/>
      <c r="FO803" s="1233"/>
      <c r="FP803" s="1233"/>
      <c r="FQ803" s="1233"/>
      <c r="FR803" s="1233"/>
      <c r="FS803" s="1233"/>
      <c r="FT803" s="1233"/>
      <c r="FU803" s="1233"/>
      <c r="FV803" s="1233"/>
      <c r="FW803" s="1233"/>
      <c r="FX803" s="1233"/>
      <c r="FY803" s="1233"/>
      <c r="FZ803" s="1233"/>
      <c r="GA803" s="1233"/>
      <c r="GB803" s="1233"/>
      <c r="GC803" s="1233"/>
      <c r="GD803" s="1233"/>
      <c r="GE803" s="1233"/>
      <c r="GF803" s="1233"/>
      <c r="GG803" s="1233"/>
      <c r="GH803" s="1233"/>
      <c r="GI803" s="1233"/>
      <c r="GJ803" s="1233"/>
      <c r="GK803" s="1233"/>
      <c r="GL803" s="1233"/>
      <c r="GM803" s="1233"/>
      <c r="GN803" s="1233"/>
      <c r="GO803" s="1233"/>
      <c r="GP803" s="1233"/>
      <c r="GQ803" s="1233"/>
      <c r="GR803" s="1233"/>
      <c r="GS803" s="1233"/>
      <c r="GT803" s="1233"/>
      <c r="GU803" s="1233"/>
      <c r="GV803" s="1233"/>
      <c r="GW803" s="1233"/>
      <c r="GX803" s="1233"/>
      <c r="GY803" s="1233"/>
      <c r="GZ803" s="1233"/>
      <c r="HA803" s="1233"/>
      <c r="HB803" s="1233"/>
      <c r="HC803" s="1233"/>
      <c r="HD803" s="1233"/>
      <c r="HE803" s="1233"/>
      <c r="HF803" s="1233"/>
      <c r="HG803" s="1233"/>
      <c r="HH803" s="1233"/>
      <c r="HI803" s="1233"/>
      <c r="HJ803" s="1233"/>
      <c r="HK803" s="1233"/>
      <c r="HL803" s="1233"/>
      <c r="HM803" s="1233"/>
      <c r="HN803" s="1233"/>
      <c r="HO803" s="1233"/>
    </row>
    <row r="804" spans="32:223" s="325" customFormat="1" x14ac:dyDescent="0.2">
      <c r="AF804" s="932"/>
      <c r="AG804" s="932"/>
      <c r="AH804" s="932"/>
      <c r="AI804" s="932"/>
      <c r="AJ804" s="932"/>
      <c r="AK804" s="932"/>
      <c r="AL804" s="932"/>
      <c r="AM804" s="932"/>
      <c r="AN804" s="932"/>
      <c r="AP804" s="932"/>
      <c r="AQ804" s="932"/>
      <c r="AR804" s="932"/>
      <c r="AS804" s="932"/>
      <c r="AT804" s="932"/>
      <c r="AU804" s="932"/>
      <c r="AV804" s="932"/>
      <c r="AW804" s="932"/>
      <c r="AX804" s="932"/>
      <c r="BA804" s="1253"/>
      <c r="BB804" s="1253"/>
      <c r="BC804" s="1253"/>
      <c r="BE804" s="1233"/>
      <c r="BF804" s="1233"/>
      <c r="BG804" s="1233"/>
      <c r="BH804" s="1233"/>
      <c r="BI804" s="1233"/>
      <c r="BJ804" s="1233"/>
      <c r="BK804" s="1233"/>
      <c r="BL804" s="1233"/>
      <c r="BM804" s="1233"/>
      <c r="BN804" s="1233"/>
      <c r="BO804" s="1233"/>
      <c r="BP804" s="1233"/>
      <c r="BQ804" s="1233"/>
      <c r="BR804" s="1233"/>
      <c r="BS804" s="1233"/>
      <c r="BT804" s="1233"/>
      <c r="BU804" s="1233"/>
      <c r="BV804" s="1233"/>
      <c r="BW804" s="1233"/>
      <c r="BX804" s="1233"/>
      <c r="BY804" s="1233"/>
      <c r="BZ804" s="1233"/>
      <c r="CA804" s="1233"/>
      <c r="CB804" s="1233"/>
      <c r="CC804" s="1233"/>
      <c r="CD804" s="1233"/>
      <c r="CE804" s="1233"/>
      <c r="CF804" s="1233"/>
      <c r="CG804" s="1233"/>
      <c r="CH804" s="1233"/>
      <c r="CI804" s="1233"/>
      <c r="CJ804" s="1233"/>
      <c r="CK804" s="1233"/>
      <c r="CL804" s="1233"/>
      <c r="CM804" s="1233"/>
      <c r="CN804" s="1233"/>
      <c r="CO804" s="1233"/>
      <c r="CP804" s="1233"/>
      <c r="CQ804" s="1233"/>
      <c r="CR804" s="1233"/>
      <c r="CS804" s="1233"/>
      <c r="CT804" s="1233"/>
      <c r="CU804" s="1233"/>
      <c r="CV804" s="1233"/>
      <c r="CW804" s="1233"/>
      <c r="CX804" s="1233"/>
      <c r="CY804" s="1233"/>
      <c r="CZ804" s="1233"/>
      <c r="DA804" s="1233"/>
      <c r="DB804" s="1233"/>
      <c r="DC804" s="1233"/>
      <c r="DD804" s="1233"/>
      <c r="DE804" s="1233"/>
      <c r="DF804" s="1233"/>
      <c r="DG804" s="1233"/>
      <c r="DH804" s="1233"/>
      <c r="DI804" s="1233"/>
      <c r="DJ804" s="1233"/>
      <c r="DK804" s="1233"/>
      <c r="DL804" s="1233"/>
      <c r="DM804" s="1233"/>
      <c r="DN804" s="1233"/>
      <c r="DO804" s="1233"/>
      <c r="DP804" s="1233"/>
      <c r="DQ804" s="1233"/>
      <c r="DR804" s="1233"/>
      <c r="DS804" s="1233"/>
      <c r="DT804" s="1233"/>
      <c r="DU804" s="1233"/>
      <c r="DV804" s="1233"/>
      <c r="DW804" s="1233"/>
      <c r="DX804" s="1233"/>
      <c r="DY804" s="1233"/>
      <c r="DZ804" s="1233"/>
      <c r="EA804" s="1233"/>
      <c r="EB804" s="1233"/>
      <c r="EC804" s="1233"/>
      <c r="ED804" s="1233"/>
      <c r="EE804" s="1233"/>
      <c r="EF804" s="1233"/>
      <c r="EG804" s="1233"/>
      <c r="EH804" s="1253"/>
      <c r="EI804" s="1253"/>
      <c r="EJ804" s="1253"/>
      <c r="EK804" s="1253"/>
      <c r="EM804" s="1233"/>
      <c r="EN804" s="1233"/>
      <c r="EO804" s="1233"/>
      <c r="EP804" s="1233"/>
      <c r="EQ804" s="1233"/>
      <c r="ER804" s="1233"/>
      <c r="ES804" s="1233"/>
      <c r="ET804" s="1233"/>
      <c r="EU804" s="1233"/>
      <c r="EV804" s="1233"/>
      <c r="EW804" s="1233"/>
      <c r="EX804" s="1233"/>
      <c r="EY804" s="1233"/>
      <c r="EZ804" s="1233"/>
      <c r="FA804" s="1233"/>
      <c r="FB804" s="1233"/>
      <c r="FC804" s="1233"/>
      <c r="FD804" s="1233"/>
      <c r="FE804" s="1233"/>
      <c r="FF804" s="1233"/>
      <c r="FG804" s="1233"/>
      <c r="FH804" s="1233"/>
      <c r="FI804" s="1233"/>
      <c r="FJ804" s="1233"/>
      <c r="FK804" s="1233"/>
      <c r="FL804" s="1233"/>
      <c r="FM804" s="1233"/>
      <c r="FN804" s="1233"/>
      <c r="FO804" s="1233"/>
      <c r="FP804" s="1233"/>
      <c r="FQ804" s="1233"/>
      <c r="FR804" s="1233"/>
      <c r="FS804" s="1233"/>
      <c r="FT804" s="1233"/>
      <c r="FU804" s="1233"/>
      <c r="FV804" s="1233"/>
      <c r="FW804" s="1233"/>
      <c r="FX804" s="1233"/>
      <c r="FY804" s="1233"/>
      <c r="FZ804" s="1233"/>
      <c r="GA804" s="1233"/>
      <c r="GB804" s="1233"/>
      <c r="GC804" s="1233"/>
      <c r="GD804" s="1233"/>
      <c r="GE804" s="1233"/>
      <c r="GF804" s="1233"/>
      <c r="GG804" s="1233"/>
      <c r="GH804" s="1233"/>
      <c r="GI804" s="1233"/>
      <c r="GJ804" s="1233"/>
      <c r="GK804" s="1233"/>
      <c r="GL804" s="1233"/>
      <c r="GM804" s="1233"/>
      <c r="GN804" s="1233"/>
      <c r="GO804" s="1233"/>
      <c r="GP804" s="1233"/>
      <c r="GQ804" s="1233"/>
      <c r="GR804" s="1233"/>
      <c r="GS804" s="1233"/>
      <c r="GT804" s="1233"/>
      <c r="GU804" s="1233"/>
      <c r="GV804" s="1233"/>
      <c r="GW804" s="1233"/>
      <c r="GX804" s="1233"/>
      <c r="GY804" s="1233"/>
      <c r="GZ804" s="1233"/>
      <c r="HA804" s="1233"/>
      <c r="HB804" s="1233"/>
      <c r="HC804" s="1233"/>
      <c r="HD804" s="1233"/>
      <c r="HE804" s="1233"/>
      <c r="HF804" s="1233"/>
      <c r="HG804" s="1233"/>
      <c r="HH804" s="1233"/>
      <c r="HI804" s="1233"/>
      <c r="HJ804" s="1233"/>
      <c r="HK804" s="1233"/>
      <c r="HL804" s="1233"/>
      <c r="HM804" s="1233"/>
      <c r="HN804" s="1233"/>
      <c r="HO804" s="1233"/>
    </row>
    <row r="805" spans="32:223" s="325" customFormat="1" x14ac:dyDescent="0.2">
      <c r="AF805" s="932"/>
      <c r="AG805" s="932"/>
      <c r="AH805" s="932"/>
      <c r="AI805" s="932"/>
      <c r="AJ805" s="932"/>
      <c r="AK805" s="932"/>
      <c r="AL805" s="932"/>
      <c r="AM805" s="932"/>
      <c r="AN805" s="932"/>
      <c r="AP805" s="932"/>
      <c r="AQ805" s="932"/>
      <c r="AR805" s="932"/>
      <c r="AS805" s="932"/>
      <c r="AT805" s="932"/>
      <c r="AU805" s="932"/>
      <c r="AV805" s="932"/>
      <c r="AW805" s="932"/>
      <c r="AX805" s="932"/>
      <c r="BA805" s="1253"/>
      <c r="BB805" s="1253"/>
      <c r="BC805" s="1253"/>
      <c r="BE805" s="1233"/>
      <c r="BF805" s="1233"/>
      <c r="BG805" s="1233"/>
      <c r="BH805" s="1233"/>
      <c r="BI805" s="1233"/>
      <c r="BJ805" s="1233"/>
      <c r="BK805" s="1233"/>
      <c r="BL805" s="1233"/>
      <c r="BM805" s="1233"/>
      <c r="BN805" s="1233"/>
      <c r="BO805" s="1233"/>
      <c r="BP805" s="1233"/>
      <c r="BQ805" s="1233"/>
      <c r="BR805" s="1233"/>
      <c r="BS805" s="1233"/>
      <c r="BT805" s="1233"/>
      <c r="BU805" s="1233"/>
      <c r="BV805" s="1233"/>
      <c r="BW805" s="1233"/>
      <c r="BX805" s="1233"/>
      <c r="BY805" s="1233"/>
      <c r="BZ805" s="1233"/>
      <c r="CA805" s="1233"/>
      <c r="CB805" s="1233"/>
      <c r="CC805" s="1233"/>
      <c r="CD805" s="1233"/>
      <c r="CE805" s="1233"/>
      <c r="CF805" s="1233"/>
      <c r="CG805" s="1233"/>
      <c r="CH805" s="1233"/>
      <c r="CI805" s="1233"/>
      <c r="CJ805" s="1233"/>
      <c r="CK805" s="1233"/>
      <c r="CL805" s="1233"/>
      <c r="CM805" s="1233"/>
      <c r="CN805" s="1233"/>
      <c r="CO805" s="1233"/>
      <c r="CP805" s="1233"/>
      <c r="CQ805" s="1233"/>
      <c r="CR805" s="1233"/>
      <c r="CS805" s="1233"/>
      <c r="CT805" s="1233"/>
      <c r="CU805" s="1233"/>
      <c r="CV805" s="1233"/>
      <c r="CW805" s="1233"/>
      <c r="CX805" s="1233"/>
      <c r="CY805" s="1233"/>
      <c r="CZ805" s="1233"/>
      <c r="DA805" s="1233"/>
      <c r="DB805" s="1233"/>
      <c r="DC805" s="1233"/>
      <c r="DD805" s="1233"/>
      <c r="DE805" s="1233"/>
      <c r="DF805" s="1233"/>
      <c r="DG805" s="1233"/>
      <c r="DH805" s="1233"/>
      <c r="DI805" s="1233"/>
      <c r="DJ805" s="1233"/>
      <c r="DK805" s="1233"/>
      <c r="DL805" s="1233"/>
      <c r="DM805" s="1233"/>
      <c r="DN805" s="1233"/>
      <c r="DO805" s="1233"/>
      <c r="DP805" s="1233"/>
      <c r="DQ805" s="1233"/>
      <c r="DR805" s="1233"/>
      <c r="DS805" s="1233"/>
      <c r="DT805" s="1233"/>
      <c r="DU805" s="1233"/>
      <c r="DV805" s="1233"/>
      <c r="DW805" s="1233"/>
      <c r="DX805" s="1233"/>
      <c r="DY805" s="1233"/>
      <c r="DZ805" s="1233"/>
      <c r="EA805" s="1233"/>
      <c r="EB805" s="1233"/>
      <c r="EC805" s="1233"/>
      <c r="ED805" s="1233"/>
      <c r="EE805" s="1233"/>
      <c r="EF805" s="1233"/>
      <c r="EG805" s="1233"/>
      <c r="EH805" s="1253"/>
      <c r="EI805" s="1253"/>
      <c r="EJ805" s="1253"/>
      <c r="EK805" s="1253"/>
      <c r="EM805" s="1233"/>
      <c r="EN805" s="1233"/>
      <c r="EO805" s="1233"/>
      <c r="EP805" s="1233"/>
      <c r="EQ805" s="1233"/>
      <c r="ER805" s="1233"/>
      <c r="ES805" s="1233"/>
      <c r="ET805" s="1233"/>
      <c r="EU805" s="1233"/>
      <c r="EV805" s="1233"/>
      <c r="EW805" s="1233"/>
      <c r="EX805" s="1233"/>
      <c r="EY805" s="1233"/>
      <c r="EZ805" s="1233"/>
      <c r="FA805" s="1233"/>
      <c r="FB805" s="1233"/>
      <c r="FC805" s="1233"/>
      <c r="FD805" s="1233"/>
      <c r="FE805" s="1233"/>
      <c r="FF805" s="1233"/>
      <c r="FG805" s="1233"/>
      <c r="FH805" s="1233"/>
      <c r="FI805" s="1233"/>
      <c r="FJ805" s="1233"/>
      <c r="FK805" s="1233"/>
      <c r="FL805" s="1233"/>
      <c r="FM805" s="1233"/>
      <c r="FN805" s="1233"/>
      <c r="FO805" s="1233"/>
      <c r="FP805" s="1233"/>
      <c r="FQ805" s="1233"/>
      <c r="FR805" s="1233"/>
      <c r="FS805" s="1233"/>
      <c r="FT805" s="1233"/>
      <c r="FU805" s="1233"/>
      <c r="FV805" s="1233"/>
      <c r="FW805" s="1233"/>
      <c r="FX805" s="1233"/>
      <c r="FY805" s="1233"/>
      <c r="FZ805" s="1233"/>
      <c r="GA805" s="1233"/>
      <c r="GB805" s="1233"/>
      <c r="GC805" s="1233"/>
      <c r="GD805" s="1233"/>
      <c r="GE805" s="1233"/>
      <c r="GF805" s="1233"/>
      <c r="GG805" s="1233"/>
      <c r="GH805" s="1233"/>
      <c r="GI805" s="1233"/>
      <c r="GJ805" s="1233"/>
      <c r="GK805" s="1233"/>
      <c r="GL805" s="1233"/>
      <c r="GM805" s="1233"/>
      <c r="GN805" s="1233"/>
      <c r="GO805" s="1233"/>
      <c r="GP805" s="1233"/>
      <c r="GQ805" s="1233"/>
      <c r="GR805" s="1233"/>
      <c r="GS805" s="1233"/>
      <c r="GT805" s="1233"/>
      <c r="GU805" s="1233"/>
      <c r="GV805" s="1233"/>
      <c r="GW805" s="1233"/>
      <c r="GX805" s="1233"/>
      <c r="GY805" s="1233"/>
      <c r="GZ805" s="1233"/>
      <c r="HA805" s="1233"/>
      <c r="HB805" s="1233"/>
      <c r="HC805" s="1233"/>
      <c r="HD805" s="1233"/>
      <c r="HE805" s="1233"/>
      <c r="HF805" s="1233"/>
      <c r="HG805" s="1233"/>
      <c r="HH805" s="1233"/>
      <c r="HI805" s="1233"/>
      <c r="HJ805" s="1233"/>
      <c r="HK805" s="1233"/>
      <c r="HL805" s="1233"/>
      <c r="HM805" s="1233"/>
      <c r="HN805" s="1233"/>
      <c r="HO805" s="1233"/>
    </row>
    <row r="806" spans="32:223" s="325" customFormat="1" x14ac:dyDescent="0.2">
      <c r="AF806" s="932"/>
      <c r="AG806" s="932"/>
      <c r="AH806" s="932"/>
      <c r="AI806" s="932"/>
      <c r="AJ806" s="932"/>
      <c r="AK806" s="932"/>
      <c r="AL806" s="932"/>
      <c r="AM806" s="932"/>
      <c r="AN806" s="932"/>
      <c r="AP806" s="932"/>
      <c r="AQ806" s="932"/>
      <c r="AR806" s="932"/>
      <c r="AS806" s="932"/>
      <c r="AT806" s="932"/>
      <c r="AU806" s="932"/>
      <c r="AV806" s="932"/>
      <c r="AW806" s="932"/>
      <c r="AX806" s="932"/>
      <c r="BA806" s="1253"/>
      <c r="BB806" s="1253"/>
      <c r="BC806" s="1253"/>
      <c r="BE806" s="1233"/>
      <c r="BF806" s="1233"/>
      <c r="BG806" s="1233"/>
      <c r="BH806" s="1233"/>
      <c r="BI806" s="1233"/>
      <c r="BJ806" s="1233"/>
      <c r="BK806" s="1233"/>
      <c r="BL806" s="1233"/>
      <c r="BM806" s="1233"/>
      <c r="BN806" s="1233"/>
      <c r="BO806" s="1233"/>
      <c r="BP806" s="1233"/>
      <c r="BQ806" s="1233"/>
      <c r="BR806" s="1233"/>
      <c r="BS806" s="1233"/>
      <c r="BT806" s="1233"/>
      <c r="BU806" s="1233"/>
      <c r="BV806" s="1233"/>
      <c r="BW806" s="1233"/>
      <c r="BX806" s="1233"/>
      <c r="BY806" s="1233"/>
      <c r="BZ806" s="1233"/>
      <c r="CA806" s="1233"/>
      <c r="CB806" s="1233"/>
      <c r="CC806" s="1233"/>
      <c r="CD806" s="1233"/>
      <c r="CE806" s="1233"/>
      <c r="CF806" s="1233"/>
      <c r="CG806" s="1233"/>
      <c r="CH806" s="1233"/>
      <c r="CI806" s="1233"/>
      <c r="CJ806" s="1233"/>
      <c r="CK806" s="1233"/>
      <c r="CL806" s="1233"/>
      <c r="CM806" s="1233"/>
      <c r="CN806" s="1233"/>
      <c r="CO806" s="1233"/>
      <c r="CP806" s="1233"/>
      <c r="CQ806" s="1233"/>
      <c r="CR806" s="1233"/>
      <c r="CS806" s="1233"/>
      <c r="CT806" s="1233"/>
      <c r="CU806" s="1233"/>
      <c r="CV806" s="1233"/>
      <c r="CW806" s="1233"/>
      <c r="CX806" s="1233"/>
      <c r="CY806" s="1233"/>
      <c r="CZ806" s="1233"/>
      <c r="DA806" s="1233"/>
      <c r="DB806" s="1233"/>
      <c r="DC806" s="1233"/>
      <c r="DD806" s="1233"/>
      <c r="DE806" s="1233"/>
      <c r="DF806" s="1233"/>
      <c r="DG806" s="1233"/>
      <c r="DH806" s="1233"/>
      <c r="DI806" s="1233"/>
      <c r="DJ806" s="1233"/>
      <c r="DK806" s="1233"/>
      <c r="DL806" s="1233"/>
      <c r="DM806" s="1233"/>
      <c r="DN806" s="1233"/>
      <c r="DO806" s="1233"/>
      <c r="DP806" s="1233"/>
      <c r="DQ806" s="1233"/>
      <c r="DR806" s="1233"/>
      <c r="DS806" s="1233"/>
      <c r="DT806" s="1233"/>
      <c r="DU806" s="1233"/>
      <c r="DV806" s="1233"/>
      <c r="DW806" s="1233"/>
      <c r="DX806" s="1233"/>
      <c r="DY806" s="1233"/>
      <c r="DZ806" s="1233"/>
      <c r="EA806" s="1233"/>
      <c r="EB806" s="1233"/>
      <c r="EC806" s="1233"/>
      <c r="ED806" s="1233"/>
      <c r="EE806" s="1233"/>
      <c r="EF806" s="1233"/>
      <c r="EG806" s="1233"/>
      <c r="EH806" s="1253"/>
      <c r="EI806" s="1253"/>
      <c r="EJ806" s="1253"/>
      <c r="EK806" s="1253"/>
      <c r="EM806" s="1233"/>
      <c r="EN806" s="1233"/>
      <c r="EO806" s="1233"/>
      <c r="EP806" s="1233"/>
      <c r="EQ806" s="1233"/>
      <c r="ER806" s="1233"/>
      <c r="ES806" s="1233"/>
      <c r="ET806" s="1233"/>
      <c r="EU806" s="1233"/>
      <c r="EV806" s="1233"/>
      <c r="EW806" s="1233"/>
      <c r="EX806" s="1233"/>
      <c r="EY806" s="1233"/>
      <c r="EZ806" s="1233"/>
      <c r="FA806" s="1233"/>
      <c r="FB806" s="1233"/>
      <c r="FC806" s="1233"/>
      <c r="FD806" s="1233"/>
      <c r="FE806" s="1233"/>
      <c r="FF806" s="1233"/>
      <c r="FG806" s="1233"/>
      <c r="FH806" s="1233"/>
      <c r="FI806" s="1233"/>
      <c r="FJ806" s="1233"/>
      <c r="FK806" s="1233"/>
      <c r="FL806" s="1233"/>
      <c r="FM806" s="1233"/>
      <c r="FN806" s="1233"/>
      <c r="FO806" s="1233"/>
      <c r="FP806" s="1233"/>
      <c r="FQ806" s="1233"/>
      <c r="FR806" s="1233"/>
      <c r="FS806" s="1233"/>
      <c r="FT806" s="1233"/>
      <c r="FU806" s="1233"/>
      <c r="FV806" s="1233"/>
      <c r="FW806" s="1233"/>
      <c r="FX806" s="1233"/>
      <c r="FY806" s="1233"/>
      <c r="FZ806" s="1233"/>
      <c r="GA806" s="1233"/>
      <c r="GB806" s="1233"/>
      <c r="GC806" s="1233"/>
      <c r="GD806" s="1233"/>
      <c r="GE806" s="1233"/>
      <c r="GF806" s="1233"/>
      <c r="GG806" s="1233"/>
      <c r="GH806" s="1233"/>
      <c r="GI806" s="1233"/>
      <c r="GJ806" s="1233"/>
      <c r="GK806" s="1233"/>
      <c r="GL806" s="1233"/>
      <c r="GM806" s="1233"/>
      <c r="GN806" s="1233"/>
      <c r="GO806" s="1233"/>
      <c r="GP806" s="1233"/>
      <c r="GQ806" s="1233"/>
      <c r="GR806" s="1233"/>
      <c r="GS806" s="1233"/>
      <c r="GT806" s="1233"/>
      <c r="GU806" s="1233"/>
      <c r="GV806" s="1233"/>
      <c r="GW806" s="1233"/>
      <c r="GX806" s="1233"/>
      <c r="GY806" s="1233"/>
      <c r="GZ806" s="1233"/>
      <c r="HA806" s="1233"/>
      <c r="HB806" s="1233"/>
      <c r="HC806" s="1233"/>
      <c r="HD806" s="1233"/>
      <c r="HE806" s="1233"/>
      <c r="HF806" s="1233"/>
      <c r="HG806" s="1233"/>
      <c r="HH806" s="1233"/>
      <c r="HI806" s="1233"/>
      <c r="HJ806" s="1233"/>
      <c r="HK806" s="1233"/>
      <c r="HL806" s="1233"/>
      <c r="HM806" s="1233"/>
      <c r="HN806" s="1233"/>
      <c r="HO806" s="1233"/>
    </row>
    <row r="807" spans="32:223" s="325" customFormat="1" x14ac:dyDescent="0.2">
      <c r="AF807" s="932"/>
      <c r="AG807" s="932"/>
      <c r="AH807" s="932"/>
      <c r="AI807" s="932"/>
      <c r="AJ807" s="932"/>
      <c r="AK807" s="932"/>
      <c r="AL807" s="932"/>
      <c r="AM807" s="932"/>
      <c r="AN807" s="932"/>
      <c r="AP807" s="932"/>
      <c r="AQ807" s="932"/>
      <c r="AR807" s="932"/>
      <c r="AS807" s="932"/>
      <c r="AT807" s="932"/>
      <c r="AU807" s="932"/>
      <c r="AV807" s="932"/>
      <c r="AW807" s="932"/>
      <c r="AX807" s="932"/>
      <c r="BA807" s="1253"/>
      <c r="BB807" s="1253"/>
      <c r="BC807" s="1253"/>
      <c r="BE807" s="1233"/>
      <c r="BF807" s="1233"/>
      <c r="BG807" s="1233"/>
      <c r="BH807" s="1233"/>
      <c r="BI807" s="1233"/>
      <c r="BJ807" s="1233"/>
      <c r="BK807" s="1233"/>
      <c r="BL807" s="1233"/>
      <c r="BM807" s="1233"/>
      <c r="BN807" s="1233"/>
      <c r="BO807" s="1233"/>
      <c r="BP807" s="1233"/>
      <c r="BQ807" s="1233"/>
      <c r="BR807" s="1233"/>
      <c r="BS807" s="1233"/>
      <c r="BT807" s="1233"/>
      <c r="BU807" s="1233"/>
      <c r="BV807" s="1233"/>
      <c r="BW807" s="1233"/>
      <c r="BX807" s="1233"/>
      <c r="BY807" s="1233"/>
      <c r="BZ807" s="1233"/>
      <c r="CA807" s="1233"/>
      <c r="CB807" s="1233"/>
      <c r="CC807" s="1233"/>
      <c r="CD807" s="1233"/>
      <c r="CE807" s="1233"/>
      <c r="CF807" s="1233"/>
      <c r="CG807" s="1233"/>
      <c r="CH807" s="1233"/>
      <c r="CI807" s="1233"/>
      <c r="CJ807" s="1233"/>
      <c r="CK807" s="1233"/>
      <c r="CL807" s="1233"/>
      <c r="CM807" s="1233"/>
      <c r="CN807" s="1233"/>
      <c r="CO807" s="1233"/>
      <c r="CP807" s="1233"/>
      <c r="CQ807" s="1233"/>
      <c r="CR807" s="1233"/>
      <c r="CS807" s="1233"/>
      <c r="CT807" s="1233"/>
      <c r="CU807" s="1233"/>
      <c r="CV807" s="1233"/>
      <c r="CW807" s="1233"/>
      <c r="CX807" s="1233"/>
      <c r="CY807" s="1233"/>
      <c r="CZ807" s="1233"/>
      <c r="DA807" s="1233"/>
      <c r="DB807" s="1233"/>
      <c r="DC807" s="1233"/>
      <c r="DD807" s="1233"/>
      <c r="DE807" s="1233"/>
      <c r="DF807" s="1233"/>
      <c r="DG807" s="1233"/>
      <c r="DH807" s="1233"/>
      <c r="DI807" s="1233"/>
      <c r="DJ807" s="1233"/>
      <c r="DK807" s="1233"/>
      <c r="DL807" s="1233"/>
      <c r="DM807" s="1233"/>
      <c r="DN807" s="1233"/>
      <c r="DO807" s="1233"/>
      <c r="DP807" s="1233"/>
      <c r="DQ807" s="1233"/>
      <c r="DR807" s="1233"/>
      <c r="DS807" s="1233"/>
      <c r="DT807" s="1233"/>
      <c r="DU807" s="1233"/>
      <c r="DV807" s="1233"/>
      <c r="DW807" s="1233"/>
      <c r="DX807" s="1233"/>
      <c r="DY807" s="1233"/>
      <c r="DZ807" s="1233"/>
      <c r="EA807" s="1233"/>
      <c r="EB807" s="1233"/>
      <c r="EC807" s="1233"/>
      <c r="ED807" s="1233"/>
      <c r="EE807" s="1233"/>
      <c r="EF807" s="1233"/>
      <c r="EG807" s="1233"/>
      <c r="EH807" s="1253"/>
      <c r="EI807" s="1253"/>
      <c r="EJ807" s="1253"/>
      <c r="EK807" s="1253"/>
      <c r="EM807" s="1233"/>
      <c r="EN807" s="1233"/>
      <c r="EO807" s="1233"/>
      <c r="EP807" s="1233"/>
      <c r="EQ807" s="1233"/>
      <c r="ER807" s="1233"/>
      <c r="ES807" s="1233"/>
      <c r="ET807" s="1233"/>
      <c r="EU807" s="1233"/>
      <c r="EV807" s="1233"/>
      <c r="EW807" s="1233"/>
      <c r="EX807" s="1233"/>
      <c r="EY807" s="1233"/>
      <c r="EZ807" s="1233"/>
      <c r="FA807" s="1233"/>
      <c r="FB807" s="1233"/>
      <c r="FC807" s="1233"/>
      <c r="FD807" s="1233"/>
      <c r="FE807" s="1233"/>
      <c r="FF807" s="1233"/>
      <c r="FG807" s="1233"/>
      <c r="FH807" s="1233"/>
      <c r="FI807" s="1233"/>
      <c r="FJ807" s="1233"/>
      <c r="FK807" s="1233"/>
      <c r="FL807" s="1233"/>
      <c r="FM807" s="1233"/>
      <c r="FN807" s="1233"/>
      <c r="FO807" s="1233"/>
      <c r="FP807" s="1233"/>
      <c r="FQ807" s="1233"/>
      <c r="FR807" s="1233"/>
      <c r="FS807" s="1233"/>
      <c r="FT807" s="1233"/>
      <c r="FU807" s="1233"/>
      <c r="FV807" s="1233"/>
      <c r="FW807" s="1233"/>
      <c r="FX807" s="1233"/>
      <c r="FY807" s="1233"/>
      <c r="FZ807" s="1233"/>
      <c r="GA807" s="1233"/>
      <c r="GB807" s="1233"/>
      <c r="GC807" s="1233"/>
      <c r="GD807" s="1233"/>
      <c r="GE807" s="1233"/>
      <c r="GF807" s="1233"/>
      <c r="GG807" s="1233"/>
      <c r="GH807" s="1233"/>
      <c r="GI807" s="1233"/>
      <c r="GJ807" s="1233"/>
      <c r="GK807" s="1233"/>
      <c r="GL807" s="1233"/>
      <c r="GM807" s="1233"/>
      <c r="GN807" s="1233"/>
      <c r="GO807" s="1233"/>
      <c r="GP807" s="1233"/>
      <c r="GQ807" s="1233"/>
      <c r="GR807" s="1233"/>
      <c r="GS807" s="1233"/>
      <c r="GT807" s="1233"/>
      <c r="GU807" s="1233"/>
      <c r="GV807" s="1233"/>
      <c r="GW807" s="1233"/>
      <c r="GX807" s="1233"/>
      <c r="GY807" s="1233"/>
      <c r="GZ807" s="1233"/>
      <c r="HA807" s="1233"/>
      <c r="HB807" s="1233"/>
      <c r="HC807" s="1233"/>
      <c r="HD807" s="1233"/>
      <c r="HE807" s="1233"/>
      <c r="HF807" s="1233"/>
      <c r="HG807" s="1233"/>
      <c r="HH807" s="1233"/>
      <c r="HI807" s="1233"/>
      <c r="HJ807" s="1233"/>
      <c r="HK807" s="1233"/>
      <c r="HL807" s="1233"/>
      <c r="HM807" s="1233"/>
      <c r="HN807" s="1233"/>
      <c r="HO807" s="1233"/>
    </row>
    <row r="808" spans="32:223" s="325" customFormat="1" x14ac:dyDescent="0.2">
      <c r="AF808" s="932"/>
      <c r="AG808" s="932"/>
      <c r="AH808" s="932"/>
      <c r="AI808" s="932"/>
      <c r="AJ808" s="932"/>
      <c r="AK808" s="932"/>
      <c r="AL808" s="932"/>
      <c r="AM808" s="932"/>
      <c r="AN808" s="932"/>
      <c r="AP808" s="932"/>
      <c r="AQ808" s="932"/>
      <c r="AR808" s="932"/>
      <c r="AS808" s="932"/>
      <c r="AT808" s="932"/>
      <c r="AU808" s="932"/>
      <c r="AV808" s="932"/>
      <c r="AW808" s="932"/>
      <c r="AX808" s="932"/>
      <c r="BA808" s="1253"/>
      <c r="BB808" s="1253"/>
      <c r="BC808" s="1253"/>
      <c r="BE808" s="1233"/>
      <c r="BF808" s="1233"/>
      <c r="BG808" s="1233"/>
      <c r="BH808" s="1233"/>
      <c r="BI808" s="1233"/>
      <c r="BJ808" s="1233"/>
      <c r="BK808" s="1233"/>
      <c r="BL808" s="1233"/>
      <c r="BM808" s="1233"/>
      <c r="BN808" s="1233"/>
      <c r="BO808" s="1233"/>
      <c r="BP808" s="1233"/>
      <c r="BQ808" s="1233"/>
      <c r="BR808" s="1233"/>
      <c r="BS808" s="1233"/>
      <c r="BT808" s="1233"/>
      <c r="BU808" s="1233"/>
      <c r="BV808" s="1233"/>
      <c r="BW808" s="1233"/>
      <c r="BX808" s="1233"/>
      <c r="BY808" s="1233"/>
      <c r="BZ808" s="1233"/>
      <c r="CA808" s="1233"/>
      <c r="CB808" s="1233"/>
      <c r="CC808" s="1233"/>
      <c r="CD808" s="1233"/>
      <c r="CE808" s="1233"/>
      <c r="CF808" s="1233"/>
      <c r="CG808" s="1233"/>
      <c r="CH808" s="1233"/>
      <c r="CI808" s="1233"/>
      <c r="CJ808" s="1233"/>
      <c r="CK808" s="1233"/>
      <c r="CL808" s="1233"/>
      <c r="CM808" s="1233"/>
      <c r="CN808" s="1233"/>
      <c r="CO808" s="1233"/>
      <c r="CP808" s="1233"/>
      <c r="CQ808" s="1233"/>
      <c r="CR808" s="1233"/>
      <c r="CS808" s="1233"/>
      <c r="CT808" s="1233"/>
      <c r="CU808" s="1233"/>
      <c r="CV808" s="1233"/>
      <c r="CW808" s="1233"/>
      <c r="CX808" s="1233"/>
      <c r="CY808" s="1233"/>
      <c r="CZ808" s="1233"/>
      <c r="DA808" s="1233"/>
      <c r="DB808" s="1233"/>
      <c r="DC808" s="1233"/>
      <c r="DD808" s="1233"/>
      <c r="DE808" s="1233"/>
      <c r="DF808" s="1233"/>
      <c r="DG808" s="1233"/>
      <c r="DH808" s="1233"/>
      <c r="DI808" s="1233"/>
      <c r="DJ808" s="1233"/>
      <c r="DK808" s="1233"/>
      <c r="DL808" s="1233"/>
      <c r="DM808" s="1233"/>
      <c r="DN808" s="1233"/>
      <c r="DO808" s="1233"/>
      <c r="DP808" s="1233"/>
      <c r="DQ808" s="1233"/>
      <c r="DR808" s="1233"/>
      <c r="DS808" s="1233"/>
      <c r="DT808" s="1233"/>
      <c r="DU808" s="1233"/>
      <c r="DV808" s="1233"/>
      <c r="DW808" s="1233"/>
      <c r="DX808" s="1233"/>
      <c r="DY808" s="1233"/>
      <c r="DZ808" s="1233"/>
      <c r="EA808" s="1233"/>
      <c r="EB808" s="1233"/>
      <c r="EC808" s="1233"/>
      <c r="ED808" s="1233"/>
      <c r="EE808" s="1233"/>
      <c r="EF808" s="1233"/>
      <c r="EG808" s="1233"/>
      <c r="EH808" s="1253"/>
      <c r="EI808" s="1253"/>
      <c r="EJ808" s="1253"/>
      <c r="EK808" s="1253"/>
      <c r="EM808" s="1233"/>
      <c r="EN808" s="1233"/>
      <c r="EO808" s="1233"/>
      <c r="EP808" s="1233"/>
      <c r="EQ808" s="1233"/>
      <c r="ER808" s="1233"/>
      <c r="ES808" s="1233"/>
      <c r="ET808" s="1233"/>
      <c r="EU808" s="1233"/>
      <c r="EV808" s="1233"/>
      <c r="EW808" s="1233"/>
      <c r="EX808" s="1233"/>
      <c r="EY808" s="1233"/>
      <c r="EZ808" s="1233"/>
      <c r="FA808" s="1233"/>
      <c r="FB808" s="1233"/>
      <c r="FC808" s="1233"/>
      <c r="FD808" s="1233"/>
      <c r="FE808" s="1233"/>
      <c r="FF808" s="1233"/>
      <c r="FG808" s="1233"/>
      <c r="FH808" s="1233"/>
      <c r="FI808" s="1233"/>
      <c r="FJ808" s="1233"/>
      <c r="FK808" s="1233"/>
      <c r="FL808" s="1233"/>
      <c r="FM808" s="1233"/>
      <c r="FN808" s="1233"/>
      <c r="FO808" s="1233"/>
      <c r="FP808" s="1233"/>
      <c r="FQ808" s="1233"/>
      <c r="FR808" s="1233"/>
      <c r="FS808" s="1233"/>
      <c r="FT808" s="1233"/>
      <c r="FU808" s="1233"/>
      <c r="FV808" s="1233"/>
      <c r="FW808" s="1233"/>
      <c r="FX808" s="1233"/>
      <c r="FY808" s="1233"/>
      <c r="FZ808" s="1233"/>
      <c r="GA808" s="1233"/>
      <c r="GB808" s="1233"/>
      <c r="GC808" s="1233"/>
      <c r="GD808" s="1233"/>
      <c r="GE808" s="1233"/>
      <c r="GF808" s="1233"/>
      <c r="GG808" s="1233"/>
      <c r="GH808" s="1233"/>
      <c r="GI808" s="1233"/>
      <c r="GJ808" s="1233"/>
      <c r="GK808" s="1233"/>
      <c r="GL808" s="1233"/>
      <c r="GM808" s="1233"/>
      <c r="GN808" s="1233"/>
      <c r="GO808" s="1233"/>
      <c r="GP808" s="1233"/>
      <c r="GQ808" s="1233"/>
      <c r="GR808" s="1233"/>
      <c r="GS808" s="1233"/>
      <c r="GT808" s="1233"/>
      <c r="GU808" s="1233"/>
      <c r="GV808" s="1233"/>
      <c r="GW808" s="1233"/>
      <c r="GX808" s="1233"/>
      <c r="GY808" s="1233"/>
      <c r="GZ808" s="1233"/>
      <c r="HA808" s="1233"/>
      <c r="HB808" s="1233"/>
      <c r="HC808" s="1233"/>
      <c r="HD808" s="1233"/>
      <c r="HE808" s="1233"/>
      <c r="HF808" s="1233"/>
      <c r="HG808" s="1233"/>
      <c r="HH808" s="1233"/>
      <c r="HI808" s="1233"/>
      <c r="HJ808" s="1233"/>
      <c r="HK808" s="1233"/>
      <c r="HL808" s="1233"/>
      <c r="HM808" s="1233"/>
      <c r="HN808" s="1233"/>
      <c r="HO808" s="1233"/>
    </row>
    <row r="809" spans="32:223" s="325" customFormat="1" x14ac:dyDescent="0.2">
      <c r="AF809" s="932"/>
      <c r="AG809" s="932"/>
      <c r="AH809" s="932"/>
      <c r="AI809" s="932"/>
      <c r="AJ809" s="932"/>
      <c r="AK809" s="932"/>
      <c r="AL809" s="932"/>
      <c r="AM809" s="932"/>
      <c r="AN809" s="932"/>
      <c r="AP809" s="932"/>
      <c r="AQ809" s="932"/>
      <c r="AR809" s="932"/>
      <c r="AS809" s="932"/>
      <c r="AT809" s="932"/>
      <c r="AU809" s="932"/>
      <c r="AV809" s="932"/>
      <c r="AW809" s="932"/>
      <c r="AX809" s="932"/>
      <c r="BA809" s="1253"/>
      <c r="BB809" s="1253"/>
      <c r="BC809" s="1253"/>
      <c r="BE809" s="1233"/>
      <c r="BF809" s="1233"/>
      <c r="BG809" s="1233"/>
      <c r="BH809" s="1233"/>
      <c r="BI809" s="1233"/>
      <c r="BJ809" s="1233"/>
      <c r="BK809" s="1233"/>
      <c r="BL809" s="1233"/>
      <c r="BM809" s="1233"/>
      <c r="BN809" s="1233"/>
      <c r="BO809" s="1233"/>
      <c r="BP809" s="1233"/>
      <c r="BQ809" s="1233"/>
      <c r="BR809" s="1233"/>
      <c r="BS809" s="1233"/>
      <c r="BT809" s="1233"/>
      <c r="BU809" s="1233"/>
      <c r="BV809" s="1233"/>
      <c r="BW809" s="1233"/>
      <c r="BX809" s="1233"/>
      <c r="BY809" s="1233"/>
      <c r="BZ809" s="1233"/>
      <c r="CA809" s="1233"/>
      <c r="CB809" s="1233"/>
      <c r="CC809" s="1233"/>
      <c r="CD809" s="1233"/>
      <c r="CE809" s="1233"/>
      <c r="CF809" s="1233"/>
      <c r="CG809" s="1233"/>
      <c r="CH809" s="1233"/>
      <c r="CI809" s="1233"/>
      <c r="CJ809" s="1233"/>
      <c r="CK809" s="1233"/>
      <c r="CL809" s="1233"/>
      <c r="CM809" s="1233"/>
      <c r="CN809" s="1233"/>
      <c r="CO809" s="1233"/>
      <c r="CP809" s="1233"/>
      <c r="CQ809" s="1233"/>
      <c r="CR809" s="1233"/>
      <c r="CS809" s="1233"/>
      <c r="CT809" s="1233"/>
      <c r="CU809" s="1233"/>
      <c r="CV809" s="1233"/>
      <c r="CW809" s="1233"/>
      <c r="CX809" s="1233"/>
      <c r="CY809" s="1233"/>
      <c r="CZ809" s="1233"/>
      <c r="DA809" s="1233"/>
      <c r="DB809" s="1233"/>
      <c r="DC809" s="1233"/>
      <c r="DD809" s="1233"/>
      <c r="DE809" s="1233"/>
      <c r="DF809" s="1233"/>
      <c r="DG809" s="1233"/>
      <c r="DH809" s="1233"/>
      <c r="DI809" s="1233"/>
      <c r="DJ809" s="1233"/>
      <c r="DK809" s="1233"/>
      <c r="DL809" s="1233"/>
      <c r="DM809" s="1233"/>
      <c r="DN809" s="1233"/>
      <c r="DO809" s="1233"/>
      <c r="DP809" s="1233"/>
      <c r="DQ809" s="1233"/>
      <c r="DR809" s="1233"/>
      <c r="DS809" s="1233"/>
      <c r="DT809" s="1233"/>
      <c r="DU809" s="1233"/>
      <c r="DV809" s="1233"/>
      <c r="DW809" s="1233"/>
      <c r="DX809" s="1233"/>
      <c r="DY809" s="1233"/>
      <c r="DZ809" s="1233"/>
      <c r="EA809" s="1233"/>
      <c r="EB809" s="1233"/>
      <c r="EC809" s="1233"/>
      <c r="ED809" s="1233"/>
      <c r="EE809" s="1233"/>
      <c r="EF809" s="1233"/>
      <c r="EG809" s="1233"/>
      <c r="EH809" s="1253"/>
      <c r="EI809" s="1253"/>
      <c r="EJ809" s="1253"/>
      <c r="EK809" s="1253"/>
      <c r="EM809" s="1233"/>
      <c r="EN809" s="1233"/>
      <c r="EO809" s="1233"/>
      <c r="EP809" s="1233"/>
      <c r="EQ809" s="1233"/>
      <c r="ER809" s="1233"/>
      <c r="ES809" s="1233"/>
      <c r="ET809" s="1233"/>
      <c r="EU809" s="1233"/>
      <c r="EV809" s="1233"/>
      <c r="EW809" s="1233"/>
      <c r="EX809" s="1233"/>
      <c r="EY809" s="1233"/>
      <c r="EZ809" s="1233"/>
      <c r="FA809" s="1233"/>
      <c r="FB809" s="1233"/>
      <c r="FC809" s="1233"/>
      <c r="FD809" s="1233"/>
      <c r="FE809" s="1233"/>
      <c r="FF809" s="1233"/>
      <c r="FG809" s="1233"/>
      <c r="FH809" s="1233"/>
      <c r="FI809" s="1233"/>
      <c r="FJ809" s="1233"/>
      <c r="FK809" s="1233"/>
      <c r="FL809" s="1233"/>
      <c r="FM809" s="1233"/>
      <c r="FN809" s="1233"/>
      <c r="FO809" s="1233"/>
      <c r="FP809" s="1233"/>
      <c r="FQ809" s="1233"/>
      <c r="FR809" s="1233"/>
      <c r="FS809" s="1233"/>
      <c r="FT809" s="1233"/>
      <c r="FU809" s="1233"/>
      <c r="FV809" s="1233"/>
      <c r="FW809" s="1233"/>
      <c r="FX809" s="1233"/>
      <c r="FY809" s="1233"/>
      <c r="FZ809" s="1233"/>
      <c r="GA809" s="1233"/>
      <c r="GB809" s="1233"/>
      <c r="GC809" s="1233"/>
      <c r="GD809" s="1233"/>
      <c r="GE809" s="1233"/>
      <c r="GF809" s="1233"/>
      <c r="GG809" s="1233"/>
      <c r="GH809" s="1233"/>
      <c r="GI809" s="1233"/>
      <c r="GJ809" s="1233"/>
      <c r="GK809" s="1233"/>
      <c r="GL809" s="1233"/>
      <c r="GM809" s="1233"/>
      <c r="GN809" s="1233"/>
      <c r="GO809" s="1233"/>
      <c r="GP809" s="1233"/>
      <c r="GQ809" s="1233"/>
      <c r="GR809" s="1233"/>
      <c r="GS809" s="1233"/>
      <c r="GT809" s="1233"/>
      <c r="GU809" s="1233"/>
      <c r="GV809" s="1233"/>
      <c r="GW809" s="1233"/>
      <c r="GX809" s="1233"/>
      <c r="GY809" s="1233"/>
      <c r="GZ809" s="1233"/>
      <c r="HA809" s="1233"/>
      <c r="HB809" s="1233"/>
      <c r="HC809" s="1233"/>
      <c r="HD809" s="1233"/>
      <c r="HE809" s="1233"/>
      <c r="HF809" s="1233"/>
      <c r="HG809" s="1233"/>
      <c r="HH809" s="1233"/>
      <c r="HI809" s="1233"/>
      <c r="HJ809" s="1233"/>
      <c r="HK809" s="1233"/>
      <c r="HL809" s="1233"/>
      <c r="HM809" s="1233"/>
      <c r="HN809" s="1233"/>
      <c r="HO809" s="1233"/>
    </row>
    <row r="810" spans="32:223" s="325" customFormat="1" x14ac:dyDescent="0.2">
      <c r="AF810" s="932"/>
      <c r="AG810" s="932"/>
      <c r="AH810" s="932"/>
      <c r="AI810" s="932"/>
      <c r="AJ810" s="932"/>
      <c r="AK810" s="932"/>
      <c r="AL810" s="932"/>
      <c r="AM810" s="932"/>
      <c r="AN810" s="932"/>
      <c r="AP810" s="932"/>
      <c r="AQ810" s="932"/>
      <c r="AR810" s="932"/>
      <c r="AS810" s="932"/>
      <c r="AT810" s="932"/>
      <c r="AU810" s="932"/>
      <c r="AV810" s="932"/>
      <c r="AW810" s="932"/>
      <c r="AX810" s="932"/>
      <c r="BA810" s="1253"/>
      <c r="BB810" s="1253"/>
      <c r="BC810" s="1253"/>
      <c r="BE810" s="1233"/>
      <c r="BF810" s="1233"/>
      <c r="BG810" s="1233"/>
      <c r="BH810" s="1233"/>
      <c r="BI810" s="1233"/>
      <c r="BJ810" s="1233"/>
      <c r="BK810" s="1233"/>
      <c r="BL810" s="1233"/>
      <c r="BM810" s="1233"/>
      <c r="BN810" s="1233"/>
      <c r="BO810" s="1233"/>
      <c r="BP810" s="1233"/>
      <c r="BQ810" s="1233"/>
      <c r="BR810" s="1233"/>
      <c r="BS810" s="1233"/>
      <c r="BT810" s="1233"/>
      <c r="BU810" s="1233"/>
      <c r="BV810" s="1233"/>
      <c r="BW810" s="1233"/>
      <c r="BX810" s="1233"/>
      <c r="BY810" s="1233"/>
      <c r="BZ810" s="1233"/>
      <c r="CA810" s="1233"/>
      <c r="CB810" s="1233"/>
      <c r="CC810" s="1233"/>
      <c r="CD810" s="1233"/>
      <c r="CE810" s="1233"/>
      <c r="CF810" s="1233"/>
      <c r="CG810" s="1233"/>
      <c r="CH810" s="1233"/>
      <c r="CI810" s="1233"/>
      <c r="CJ810" s="1233"/>
      <c r="CK810" s="1233"/>
      <c r="CL810" s="1233"/>
      <c r="CM810" s="1233"/>
      <c r="CN810" s="1233"/>
      <c r="CO810" s="1233"/>
      <c r="CP810" s="1233"/>
      <c r="CQ810" s="1233"/>
      <c r="CR810" s="1233"/>
      <c r="CS810" s="1233"/>
      <c r="CT810" s="1233"/>
      <c r="CU810" s="1233"/>
      <c r="CV810" s="1233"/>
      <c r="CW810" s="1233"/>
      <c r="CX810" s="1233"/>
      <c r="CY810" s="1233"/>
      <c r="CZ810" s="1233"/>
      <c r="DA810" s="1233"/>
      <c r="DB810" s="1233"/>
      <c r="DC810" s="1233"/>
      <c r="DD810" s="1233"/>
      <c r="DE810" s="1233"/>
      <c r="DF810" s="1233"/>
      <c r="DG810" s="1233"/>
      <c r="DH810" s="1233"/>
      <c r="DI810" s="1233"/>
      <c r="DJ810" s="1233"/>
      <c r="DK810" s="1233"/>
      <c r="DL810" s="1233"/>
      <c r="DM810" s="1233"/>
      <c r="DN810" s="1233"/>
      <c r="DO810" s="1233"/>
      <c r="DP810" s="1233"/>
      <c r="DQ810" s="1233"/>
      <c r="DR810" s="1233"/>
      <c r="DS810" s="1233"/>
      <c r="DT810" s="1233"/>
      <c r="DU810" s="1233"/>
      <c r="DV810" s="1233"/>
      <c r="DW810" s="1233"/>
      <c r="DX810" s="1233"/>
      <c r="DY810" s="1233"/>
      <c r="DZ810" s="1233"/>
      <c r="EA810" s="1233"/>
      <c r="EB810" s="1233"/>
      <c r="EC810" s="1233"/>
      <c r="ED810" s="1233"/>
      <c r="EE810" s="1233"/>
      <c r="EF810" s="1233"/>
      <c r="EG810" s="1233"/>
      <c r="EH810" s="1253"/>
      <c r="EI810" s="1253"/>
      <c r="EJ810" s="1253"/>
      <c r="EK810" s="1253"/>
      <c r="EM810" s="1233"/>
      <c r="EN810" s="1233"/>
      <c r="EO810" s="1233"/>
      <c r="EP810" s="1233"/>
      <c r="EQ810" s="1233"/>
      <c r="ER810" s="1233"/>
      <c r="ES810" s="1233"/>
      <c r="ET810" s="1233"/>
      <c r="EU810" s="1233"/>
      <c r="EV810" s="1233"/>
      <c r="EW810" s="1233"/>
      <c r="EX810" s="1233"/>
      <c r="EY810" s="1233"/>
      <c r="EZ810" s="1233"/>
      <c r="FA810" s="1233"/>
      <c r="FB810" s="1233"/>
      <c r="FC810" s="1233"/>
      <c r="FD810" s="1233"/>
      <c r="FE810" s="1233"/>
      <c r="FF810" s="1233"/>
      <c r="FG810" s="1233"/>
      <c r="FH810" s="1233"/>
      <c r="FI810" s="1233"/>
      <c r="FJ810" s="1233"/>
      <c r="FK810" s="1233"/>
      <c r="FL810" s="1233"/>
      <c r="FM810" s="1233"/>
      <c r="FN810" s="1233"/>
      <c r="FO810" s="1233"/>
      <c r="FP810" s="1233"/>
      <c r="FQ810" s="1233"/>
      <c r="FR810" s="1233"/>
      <c r="FS810" s="1233"/>
      <c r="FT810" s="1233"/>
      <c r="FU810" s="1233"/>
      <c r="FV810" s="1233"/>
      <c r="FW810" s="1233"/>
      <c r="FX810" s="1233"/>
      <c r="FY810" s="1233"/>
      <c r="FZ810" s="1233"/>
      <c r="GA810" s="1233"/>
      <c r="GB810" s="1233"/>
      <c r="GC810" s="1233"/>
      <c r="GD810" s="1233"/>
      <c r="GE810" s="1233"/>
      <c r="GF810" s="1233"/>
      <c r="GG810" s="1233"/>
      <c r="GH810" s="1233"/>
      <c r="GI810" s="1233"/>
      <c r="GJ810" s="1233"/>
      <c r="GK810" s="1233"/>
      <c r="GL810" s="1233"/>
      <c r="GM810" s="1233"/>
      <c r="GN810" s="1233"/>
      <c r="GO810" s="1233"/>
      <c r="GP810" s="1233"/>
      <c r="GQ810" s="1233"/>
      <c r="GR810" s="1233"/>
      <c r="GS810" s="1233"/>
      <c r="GT810" s="1233"/>
      <c r="GU810" s="1233"/>
      <c r="GV810" s="1233"/>
      <c r="GW810" s="1233"/>
      <c r="GX810" s="1233"/>
      <c r="GY810" s="1233"/>
      <c r="GZ810" s="1233"/>
      <c r="HA810" s="1233"/>
      <c r="HB810" s="1233"/>
      <c r="HC810" s="1233"/>
      <c r="HD810" s="1233"/>
      <c r="HE810" s="1233"/>
      <c r="HF810" s="1233"/>
      <c r="HG810" s="1233"/>
      <c r="HH810" s="1233"/>
      <c r="HI810" s="1233"/>
      <c r="HJ810" s="1233"/>
      <c r="HK810" s="1233"/>
      <c r="HL810" s="1233"/>
      <c r="HM810" s="1233"/>
      <c r="HN810" s="1233"/>
      <c r="HO810" s="1233"/>
    </row>
    <row r="811" spans="32:223" s="325" customFormat="1" x14ac:dyDescent="0.2">
      <c r="AF811" s="932"/>
      <c r="AG811" s="932"/>
      <c r="AH811" s="932"/>
      <c r="AI811" s="932"/>
      <c r="AJ811" s="932"/>
      <c r="AK811" s="932"/>
      <c r="AL811" s="932"/>
      <c r="AM811" s="932"/>
      <c r="AN811" s="932"/>
      <c r="AP811" s="932"/>
      <c r="AQ811" s="932"/>
      <c r="AR811" s="932"/>
      <c r="AS811" s="932"/>
      <c r="AT811" s="932"/>
      <c r="AU811" s="932"/>
      <c r="AV811" s="932"/>
      <c r="AW811" s="932"/>
      <c r="AX811" s="932"/>
      <c r="BA811" s="1253"/>
      <c r="BB811" s="1253"/>
      <c r="BC811" s="1253"/>
      <c r="BE811" s="1233"/>
      <c r="BF811" s="1233"/>
      <c r="BG811" s="1233"/>
      <c r="BH811" s="1233"/>
      <c r="BI811" s="1233"/>
      <c r="BJ811" s="1233"/>
      <c r="BK811" s="1233"/>
      <c r="BL811" s="1233"/>
      <c r="BM811" s="1233"/>
      <c r="BN811" s="1233"/>
      <c r="BO811" s="1233"/>
      <c r="BP811" s="1233"/>
      <c r="BQ811" s="1233"/>
      <c r="BR811" s="1233"/>
      <c r="BS811" s="1233"/>
      <c r="BT811" s="1233"/>
      <c r="BU811" s="1233"/>
      <c r="BV811" s="1233"/>
      <c r="BW811" s="1233"/>
      <c r="BX811" s="1233"/>
      <c r="BY811" s="1233"/>
      <c r="BZ811" s="1233"/>
      <c r="CA811" s="1233"/>
      <c r="CB811" s="1233"/>
      <c r="CC811" s="1233"/>
      <c r="CD811" s="1233"/>
      <c r="CE811" s="1233"/>
      <c r="CF811" s="1233"/>
      <c r="CG811" s="1233"/>
      <c r="CH811" s="1233"/>
      <c r="CI811" s="1233"/>
      <c r="CJ811" s="1233"/>
      <c r="CK811" s="1233"/>
      <c r="CL811" s="1233"/>
      <c r="CM811" s="1233"/>
      <c r="CN811" s="1233"/>
      <c r="CO811" s="1233"/>
      <c r="CP811" s="1233"/>
      <c r="CQ811" s="1233"/>
      <c r="CR811" s="1233"/>
      <c r="CS811" s="1233"/>
      <c r="CT811" s="1233"/>
      <c r="CU811" s="1233"/>
      <c r="CV811" s="1233"/>
      <c r="CW811" s="1233"/>
      <c r="CX811" s="1233"/>
      <c r="CY811" s="1233"/>
      <c r="CZ811" s="1233"/>
      <c r="DA811" s="1233"/>
      <c r="DB811" s="1233"/>
      <c r="DC811" s="1233"/>
      <c r="DD811" s="1233"/>
      <c r="DE811" s="1233"/>
      <c r="DF811" s="1233"/>
      <c r="DG811" s="1233"/>
      <c r="DH811" s="1233"/>
      <c r="DI811" s="1233"/>
      <c r="DJ811" s="1233"/>
      <c r="DK811" s="1233"/>
      <c r="DL811" s="1233"/>
      <c r="DM811" s="1233"/>
      <c r="DN811" s="1233"/>
      <c r="DO811" s="1233"/>
      <c r="DP811" s="1233"/>
      <c r="DQ811" s="1233"/>
      <c r="DR811" s="1233"/>
      <c r="DS811" s="1233"/>
      <c r="DT811" s="1233"/>
      <c r="DU811" s="1233"/>
      <c r="DV811" s="1233"/>
      <c r="DW811" s="1233"/>
      <c r="DX811" s="1233"/>
      <c r="DY811" s="1233"/>
      <c r="DZ811" s="1233"/>
      <c r="EA811" s="1233"/>
      <c r="EB811" s="1233"/>
      <c r="EC811" s="1233"/>
      <c r="ED811" s="1233"/>
      <c r="EE811" s="1233"/>
      <c r="EF811" s="1233"/>
      <c r="EG811" s="1233"/>
      <c r="EH811" s="1253"/>
      <c r="EI811" s="1253"/>
      <c r="EJ811" s="1253"/>
      <c r="EK811" s="1253"/>
      <c r="EM811" s="1233"/>
      <c r="EN811" s="1233"/>
      <c r="EO811" s="1233"/>
      <c r="EP811" s="1233"/>
      <c r="EQ811" s="1233"/>
      <c r="ER811" s="1233"/>
      <c r="ES811" s="1233"/>
      <c r="ET811" s="1233"/>
      <c r="EU811" s="1233"/>
      <c r="EV811" s="1233"/>
      <c r="EW811" s="1233"/>
      <c r="EX811" s="1233"/>
      <c r="EY811" s="1233"/>
      <c r="EZ811" s="1233"/>
      <c r="FA811" s="1233"/>
      <c r="FB811" s="1233"/>
      <c r="FC811" s="1233"/>
      <c r="FD811" s="1233"/>
      <c r="FE811" s="1233"/>
      <c r="FF811" s="1233"/>
      <c r="FG811" s="1233"/>
      <c r="FH811" s="1233"/>
      <c r="FI811" s="1233"/>
      <c r="FJ811" s="1233"/>
      <c r="FK811" s="1233"/>
      <c r="FL811" s="1233"/>
      <c r="FM811" s="1233"/>
      <c r="FN811" s="1233"/>
      <c r="FO811" s="1233"/>
      <c r="FP811" s="1233"/>
      <c r="FQ811" s="1233"/>
      <c r="FR811" s="1233"/>
      <c r="FS811" s="1233"/>
      <c r="FT811" s="1233"/>
      <c r="FU811" s="1233"/>
      <c r="FV811" s="1233"/>
      <c r="FW811" s="1233"/>
      <c r="FX811" s="1233"/>
      <c r="FY811" s="1233"/>
      <c r="FZ811" s="1233"/>
      <c r="GA811" s="1233"/>
      <c r="GB811" s="1233"/>
      <c r="GC811" s="1233"/>
      <c r="GD811" s="1233"/>
      <c r="GE811" s="1233"/>
      <c r="GF811" s="1233"/>
      <c r="GG811" s="1233"/>
      <c r="GH811" s="1233"/>
      <c r="GI811" s="1233"/>
      <c r="GJ811" s="1233"/>
      <c r="GK811" s="1233"/>
      <c r="GL811" s="1233"/>
      <c r="GM811" s="1233"/>
      <c r="GN811" s="1233"/>
      <c r="GO811" s="1233"/>
      <c r="GP811" s="1233"/>
      <c r="GQ811" s="1233"/>
      <c r="GR811" s="1233"/>
      <c r="GS811" s="1233"/>
      <c r="GT811" s="1233"/>
      <c r="GU811" s="1233"/>
      <c r="GV811" s="1233"/>
      <c r="GW811" s="1233"/>
      <c r="GX811" s="1233"/>
      <c r="GY811" s="1233"/>
      <c r="GZ811" s="1233"/>
      <c r="HA811" s="1233"/>
      <c r="HB811" s="1233"/>
      <c r="HC811" s="1233"/>
      <c r="HD811" s="1233"/>
      <c r="HE811" s="1233"/>
      <c r="HF811" s="1233"/>
      <c r="HG811" s="1233"/>
      <c r="HH811" s="1233"/>
      <c r="HI811" s="1233"/>
      <c r="HJ811" s="1233"/>
      <c r="HK811" s="1233"/>
      <c r="HL811" s="1233"/>
      <c r="HM811" s="1233"/>
      <c r="HN811" s="1233"/>
      <c r="HO811" s="1233"/>
    </row>
    <row r="812" spans="32:223" s="325" customFormat="1" x14ac:dyDescent="0.2">
      <c r="AF812" s="932"/>
      <c r="AG812" s="932"/>
      <c r="AH812" s="932"/>
      <c r="AI812" s="932"/>
      <c r="AJ812" s="932"/>
      <c r="AK812" s="932"/>
      <c r="AL812" s="932"/>
      <c r="AM812" s="932"/>
      <c r="AN812" s="932"/>
      <c r="AP812" s="932"/>
      <c r="AQ812" s="932"/>
      <c r="AR812" s="932"/>
      <c r="AS812" s="932"/>
      <c r="AT812" s="932"/>
      <c r="AU812" s="932"/>
      <c r="AV812" s="932"/>
      <c r="AW812" s="932"/>
      <c r="AX812" s="932"/>
      <c r="BA812" s="1253"/>
      <c r="BB812" s="1253"/>
      <c r="BC812" s="1253"/>
      <c r="BE812" s="1233"/>
      <c r="BF812" s="1233"/>
      <c r="BG812" s="1233"/>
      <c r="BH812" s="1233"/>
      <c r="BI812" s="1233"/>
      <c r="BJ812" s="1233"/>
      <c r="BK812" s="1233"/>
      <c r="BL812" s="1233"/>
      <c r="BM812" s="1233"/>
      <c r="BN812" s="1233"/>
      <c r="BO812" s="1233"/>
      <c r="BP812" s="1233"/>
      <c r="BQ812" s="1233"/>
      <c r="BR812" s="1233"/>
      <c r="BS812" s="1233"/>
      <c r="BT812" s="1233"/>
      <c r="BU812" s="1233"/>
      <c r="BV812" s="1233"/>
      <c r="BW812" s="1233"/>
      <c r="BX812" s="1233"/>
      <c r="BY812" s="1233"/>
      <c r="BZ812" s="1233"/>
      <c r="CA812" s="1233"/>
      <c r="CB812" s="1233"/>
      <c r="CC812" s="1233"/>
      <c r="CD812" s="1233"/>
      <c r="CE812" s="1233"/>
      <c r="CF812" s="1233"/>
      <c r="CG812" s="1233"/>
      <c r="CH812" s="1233"/>
      <c r="CI812" s="1233"/>
      <c r="CJ812" s="1233"/>
      <c r="CK812" s="1233"/>
      <c r="CL812" s="1233"/>
      <c r="CM812" s="1233"/>
      <c r="CN812" s="1233"/>
      <c r="CO812" s="1233"/>
      <c r="CP812" s="1233"/>
      <c r="CQ812" s="1233"/>
      <c r="CR812" s="1233"/>
      <c r="CS812" s="1233"/>
      <c r="CT812" s="1233"/>
      <c r="CU812" s="1233"/>
      <c r="CV812" s="1233"/>
      <c r="CW812" s="1233"/>
      <c r="CX812" s="1233"/>
      <c r="CY812" s="1233"/>
      <c r="CZ812" s="1233"/>
      <c r="DA812" s="1233"/>
      <c r="DB812" s="1233"/>
      <c r="DC812" s="1233"/>
      <c r="DD812" s="1233"/>
      <c r="DE812" s="1233"/>
      <c r="DF812" s="1233"/>
      <c r="DG812" s="1233"/>
      <c r="DH812" s="1233"/>
      <c r="DI812" s="1233"/>
      <c r="DJ812" s="1233"/>
      <c r="DK812" s="1233"/>
      <c r="DL812" s="1233"/>
      <c r="DM812" s="1233"/>
      <c r="DN812" s="1233"/>
      <c r="DO812" s="1233"/>
      <c r="DP812" s="1233"/>
      <c r="DQ812" s="1233"/>
      <c r="DR812" s="1233"/>
      <c r="DS812" s="1233"/>
      <c r="DT812" s="1233"/>
      <c r="DU812" s="1233"/>
      <c r="DV812" s="1233"/>
      <c r="DW812" s="1233"/>
      <c r="DX812" s="1233"/>
      <c r="DY812" s="1233"/>
      <c r="DZ812" s="1233"/>
      <c r="EA812" s="1233"/>
      <c r="EB812" s="1233"/>
      <c r="EC812" s="1233"/>
      <c r="ED812" s="1233"/>
      <c r="EE812" s="1233"/>
      <c r="EF812" s="1233"/>
      <c r="EG812" s="1233"/>
      <c r="EH812" s="1253"/>
      <c r="EI812" s="1253"/>
      <c r="EJ812" s="1253"/>
      <c r="EK812" s="1253"/>
      <c r="EM812" s="1233"/>
      <c r="EN812" s="1233"/>
      <c r="EO812" s="1233"/>
      <c r="EP812" s="1233"/>
      <c r="EQ812" s="1233"/>
      <c r="ER812" s="1233"/>
      <c r="ES812" s="1233"/>
      <c r="ET812" s="1233"/>
      <c r="EU812" s="1233"/>
      <c r="EV812" s="1233"/>
      <c r="EW812" s="1233"/>
      <c r="EX812" s="1233"/>
      <c r="EY812" s="1233"/>
      <c r="EZ812" s="1233"/>
      <c r="FA812" s="1233"/>
      <c r="FB812" s="1233"/>
      <c r="FC812" s="1233"/>
      <c r="FD812" s="1233"/>
      <c r="FE812" s="1233"/>
      <c r="FF812" s="1233"/>
      <c r="FG812" s="1233"/>
      <c r="FH812" s="1233"/>
      <c r="FI812" s="1233"/>
      <c r="FJ812" s="1233"/>
      <c r="FK812" s="1233"/>
      <c r="FL812" s="1233"/>
      <c r="FM812" s="1233"/>
      <c r="FN812" s="1233"/>
      <c r="FO812" s="1233"/>
      <c r="FP812" s="1233"/>
      <c r="FQ812" s="1233"/>
      <c r="FR812" s="1233"/>
      <c r="FS812" s="1233"/>
      <c r="FT812" s="1233"/>
      <c r="FU812" s="1233"/>
      <c r="FV812" s="1233"/>
      <c r="FW812" s="1233"/>
      <c r="FX812" s="1233"/>
      <c r="FY812" s="1233"/>
      <c r="FZ812" s="1233"/>
      <c r="GA812" s="1233"/>
      <c r="GB812" s="1233"/>
      <c r="GC812" s="1233"/>
      <c r="GD812" s="1233"/>
      <c r="GE812" s="1233"/>
      <c r="GF812" s="1233"/>
      <c r="GG812" s="1233"/>
      <c r="GH812" s="1233"/>
      <c r="GI812" s="1233"/>
      <c r="GJ812" s="1233"/>
      <c r="GK812" s="1233"/>
      <c r="GL812" s="1233"/>
      <c r="GM812" s="1233"/>
      <c r="GN812" s="1233"/>
      <c r="GO812" s="1233"/>
      <c r="GP812" s="1233"/>
      <c r="GQ812" s="1233"/>
      <c r="GR812" s="1233"/>
      <c r="GS812" s="1233"/>
      <c r="GT812" s="1233"/>
      <c r="GU812" s="1233"/>
      <c r="GV812" s="1233"/>
      <c r="GW812" s="1233"/>
      <c r="GX812" s="1233"/>
      <c r="GY812" s="1233"/>
      <c r="GZ812" s="1233"/>
      <c r="HA812" s="1233"/>
      <c r="HB812" s="1233"/>
      <c r="HC812" s="1233"/>
      <c r="HD812" s="1233"/>
      <c r="HE812" s="1233"/>
      <c r="HF812" s="1233"/>
      <c r="HG812" s="1233"/>
      <c r="HH812" s="1233"/>
      <c r="HI812" s="1233"/>
      <c r="HJ812" s="1233"/>
      <c r="HK812" s="1233"/>
      <c r="HL812" s="1233"/>
      <c r="HM812" s="1233"/>
      <c r="HN812" s="1233"/>
      <c r="HO812" s="1233"/>
    </row>
    <row r="813" spans="32:223" s="325" customFormat="1" x14ac:dyDescent="0.2">
      <c r="AF813" s="932"/>
      <c r="AG813" s="932"/>
      <c r="AH813" s="932"/>
      <c r="AI813" s="932"/>
      <c r="AJ813" s="932"/>
      <c r="AK813" s="932"/>
      <c r="AL813" s="932"/>
      <c r="AM813" s="932"/>
      <c r="AN813" s="932"/>
      <c r="AP813" s="932"/>
      <c r="AQ813" s="932"/>
      <c r="AR813" s="932"/>
      <c r="AS813" s="932"/>
      <c r="AT813" s="932"/>
      <c r="AU813" s="932"/>
      <c r="AV813" s="932"/>
      <c r="AW813" s="932"/>
      <c r="AX813" s="932"/>
      <c r="BA813" s="1253"/>
      <c r="BB813" s="1253"/>
      <c r="BC813" s="1253"/>
      <c r="BE813" s="1233"/>
      <c r="BF813" s="1233"/>
      <c r="BG813" s="1233"/>
      <c r="BH813" s="1233"/>
      <c r="BI813" s="1233"/>
      <c r="BJ813" s="1233"/>
      <c r="BK813" s="1233"/>
      <c r="BL813" s="1233"/>
      <c r="BM813" s="1233"/>
      <c r="BN813" s="1233"/>
      <c r="BO813" s="1233"/>
      <c r="BP813" s="1233"/>
      <c r="BQ813" s="1233"/>
      <c r="BR813" s="1233"/>
      <c r="BS813" s="1233"/>
      <c r="BT813" s="1233"/>
      <c r="BU813" s="1233"/>
      <c r="BV813" s="1233"/>
      <c r="BW813" s="1233"/>
      <c r="BX813" s="1233"/>
      <c r="BY813" s="1233"/>
      <c r="BZ813" s="1233"/>
      <c r="CA813" s="1233"/>
      <c r="CB813" s="1233"/>
      <c r="CC813" s="1233"/>
      <c r="CD813" s="1233"/>
      <c r="CE813" s="1233"/>
      <c r="CF813" s="1233"/>
      <c r="CG813" s="1233"/>
      <c r="CH813" s="1233"/>
      <c r="CI813" s="1233"/>
      <c r="CJ813" s="1233"/>
      <c r="CK813" s="1233"/>
      <c r="CL813" s="1233"/>
      <c r="CM813" s="1233"/>
      <c r="CN813" s="1233"/>
      <c r="CO813" s="1233"/>
      <c r="CP813" s="1233"/>
      <c r="CQ813" s="1233"/>
      <c r="CR813" s="1233"/>
      <c r="CS813" s="1233"/>
      <c r="CT813" s="1233"/>
      <c r="CU813" s="1233"/>
      <c r="CV813" s="1233"/>
      <c r="CW813" s="1233"/>
      <c r="CX813" s="1233"/>
      <c r="CY813" s="1233"/>
      <c r="CZ813" s="1233"/>
      <c r="DA813" s="1233"/>
      <c r="DB813" s="1233"/>
      <c r="DC813" s="1233"/>
      <c r="DD813" s="1233"/>
      <c r="DE813" s="1233"/>
      <c r="DF813" s="1233"/>
      <c r="DG813" s="1233"/>
      <c r="DH813" s="1233"/>
      <c r="DI813" s="1233"/>
      <c r="DJ813" s="1233"/>
      <c r="DK813" s="1233"/>
      <c r="DL813" s="1233"/>
      <c r="DM813" s="1233"/>
      <c r="DN813" s="1233"/>
      <c r="DO813" s="1233"/>
      <c r="DP813" s="1233"/>
      <c r="DQ813" s="1233"/>
      <c r="DR813" s="1233"/>
      <c r="DS813" s="1233"/>
      <c r="DT813" s="1233"/>
      <c r="DU813" s="1233"/>
      <c r="DV813" s="1233"/>
      <c r="DW813" s="1233"/>
      <c r="DX813" s="1233"/>
      <c r="DY813" s="1233"/>
      <c r="DZ813" s="1233"/>
      <c r="EA813" s="1233"/>
      <c r="EB813" s="1233"/>
      <c r="EC813" s="1233"/>
      <c r="ED813" s="1233"/>
      <c r="EE813" s="1233"/>
      <c r="EF813" s="1233"/>
      <c r="EG813" s="1233"/>
      <c r="EH813" s="1253"/>
      <c r="EI813" s="1253"/>
      <c r="EJ813" s="1253"/>
      <c r="EK813" s="1253"/>
      <c r="EM813" s="1233"/>
      <c r="EN813" s="1233"/>
      <c r="EO813" s="1233"/>
      <c r="EP813" s="1233"/>
      <c r="EQ813" s="1233"/>
      <c r="ER813" s="1233"/>
      <c r="ES813" s="1233"/>
      <c r="ET813" s="1233"/>
      <c r="EU813" s="1233"/>
      <c r="EV813" s="1233"/>
      <c r="EW813" s="1233"/>
      <c r="EX813" s="1233"/>
      <c r="EY813" s="1233"/>
      <c r="EZ813" s="1233"/>
      <c r="FA813" s="1233"/>
      <c r="FB813" s="1233"/>
      <c r="FC813" s="1233"/>
      <c r="FD813" s="1233"/>
      <c r="FE813" s="1233"/>
      <c r="FF813" s="1233"/>
      <c r="FG813" s="1233"/>
      <c r="FH813" s="1233"/>
      <c r="FI813" s="1233"/>
      <c r="FJ813" s="1233"/>
      <c r="FK813" s="1233"/>
      <c r="FL813" s="1233"/>
      <c r="FM813" s="1233"/>
      <c r="FN813" s="1233"/>
      <c r="FO813" s="1233"/>
      <c r="FP813" s="1233"/>
      <c r="FQ813" s="1233"/>
      <c r="FR813" s="1233"/>
      <c r="FS813" s="1233"/>
      <c r="FT813" s="1233"/>
      <c r="FU813" s="1233"/>
      <c r="FV813" s="1233"/>
      <c r="FW813" s="1233"/>
      <c r="FX813" s="1233"/>
      <c r="FY813" s="1233"/>
      <c r="FZ813" s="1233"/>
      <c r="GA813" s="1233"/>
      <c r="GB813" s="1233"/>
      <c r="GC813" s="1233"/>
      <c r="GD813" s="1233"/>
      <c r="GE813" s="1233"/>
      <c r="GF813" s="1233"/>
      <c r="GG813" s="1233"/>
      <c r="GH813" s="1233"/>
      <c r="GI813" s="1233"/>
      <c r="GJ813" s="1233"/>
      <c r="GK813" s="1233"/>
      <c r="GL813" s="1233"/>
      <c r="GM813" s="1233"/>
      <c r="GN813" s="1233"/>
      <c r="GO813" s="1233"/>
      <c r="GP813" s="1233"/>
      <c r="GQ813" s="1233"/>
      <c r="GR813" s="1233"/>
      <c r="GS813" s="1233"/>
      <c r="GT813" s="1233"/>
      <c r="GU813" s="1233"/>
      <c r="GV813" s="1233"/>
      <c r="GW813" s="1233"/>
      <c r="GX813" s="1233"/>
      <c r="GY813" s="1233"/>
      <c r="GZ813" s="1233"/>
      <c r="HA813" s="1233"/>
      <c r="HB813" s="1233"/>
      <c r="HC813" s="1233"/>
      <c r="HD813" s="1233"/>
      <c r="HE813" s="1233"/>
      <c r="HF813" s="1233"/>
      <c r="HG813" s="1233"/>
      <c r="HH813" s="1233"/>
      <c r="HI813" s="1233"/>
      <c r="HJ813" s="1233"/>
      <c r="HK813" s="1233"/>
      <c r="HL813" s="1233"/>
      <c r="HM813" s="1233"/>
      <c r="HN813" s="1233"/>
      <c r="HO813" s="1233"/>
    </row>
    <row r="814" spans="32:223" s="325" customFormat="1" x14ac:dyDescent="0.2">
      <c r="AF814" s="932"/>
      <c r="AG814" s="932"/>
      <c r="AH814" s="932"/>
      <c r="AI814" s="932"/>
      <c r="AJ814" s="932"/>
      <c r="AK814" s="932"/>
      <c r="AL814" s="932"/>
      <c r="AM814" s="932"/>
      <c r="AN814" s="932"/>
      <c r="AP814" s="932"/>
      <c r="AQ814" s="932"/>
      <c r="AR814" s="932"/>
      <c r="AS814" s="932"/>
      <c r="AT814" s="932"/>
      <c r="AU814" s="932"/>
      <c r="AV814" s="932"/>
      <c r="AW814" s="932"/>
      <c r="AX814" s="932"/>
      <c r="BA814" s="1253"/>
      <c r="BB814" s="1253"/>
      <c r="BC814" s="1253"/>
      <c r="BE814" s="1233"/>
      <c r="BF814" s="1233"/>
      <c r="BG814" s="1233"/>
      <c r="BH814" s="1233"/>
      <c r="BI814" s="1233"/>
      <c r="BJ814" s="1233"/>
      <c r="BK814" s="1233"/>
      <c r="BL814" s="1233"/>
      <c r="BM814" s="1233"/>
      <c r="BN814" s="1233"/>
      <c r="BO814" s="1233"/>
      <c r="BP814" s="1233"/>
      <c r="BQ814" s="1233"/>
      <c r="BR814" s="1233"/>
      <c r="BS814" s="1233"/>
      <c r="BT814" s="1233"/>
      <c r="BU814" s="1233"/>
      <c r="BV814" s="1233"/>
      <c r="BW814" s="1233"/>
      <c r="BX814" s="1233"/>
      <c r="BY814" s="1233"/>
      <c r="BZ814" s="1233"/>
      <c r="CA814" s="1233"/>
      <c r="CB814" s="1233"/>
      <c r="CC814" s="1233"/>
      <c r="CD814" s="1233"/>
      <c r="CE814" s="1233"/>
      <c r="CF814" s="1233"/>
      <c r="CG814" s="1233"/>
      <c r="CH814" s="1233"/>
      <c r="CI814" s="1233"/>
      <c r="CJ814" s="1233"/>
      <c r="CK814" s="1233"/>
      <c r="CL814" s="1233"/>
      <c r="CM814" s="1233"/>
      <c r="CN814" s="1233"/>
      <c r="CO814" s="1233"/>
      <c r="CP814" s="1233"/>
      <c r="CQ814" s="1233"/>
      <c r="CR814" s="1233"/>
      <c r="CS814" s="1233"/>
      <c r="CT814" s="1233"/>
      <c r="CU814" s="1233"/>
      <c r="CV814" s="1233"/>
      <c r="CW814" s="1233"/>
      <c r="CX814" s="1233"/>
      <c r="CY814" s="1233"/>
      <c r="CZ814" s="1233"/>
      <c r="DA814" s="1233"/>
      <c r="DB814" s="1233"/>
      <c r="DC814" s="1233"/>
      <c r="DD814" s="1233"/>
      <c r="DE814" s="1233"/>
      <c r="DF814" s="1233"/>
      <c r="DG814" s="1233"/>
      <c r="DH814" s="1233"/>
      <c r="DI814" s="1233"/>
      <c r="DJ814" s="1233"/>
      <c r="DK814" s="1233"/>
      <c r="DL814" s="1233"/>
      <c r="DM814" s="1233"/>
      <c r="DN814" s="1233"/>
      <c r="DO814" s="1233"/>
      <c r="DP814" s="1233"/>
      <c r="DQ814" s="1233"/>
      <c r="DR814" s="1233"/>
      <c r="DS814" s="1233"/>
      <c r="DT814" s="1233"/>
      <c r="DU814" s="1233"/>
      <c r="DV814" s="1233"/>
      <c r="DW814" s="1233"/>
      <c r="DX814" s="1233"/>
      <c r="DY814" s="1233"/>
      <c r="DZ814" s="1233"/>
      <c r="EA814" s="1233"/>
      <c r="EB814" s="1233"/>
      <c r="EC814" s="1233"/>
      <c r="ED814" s="1233"/>
      <c r="EE814" s="1233"/>
      <c r="EF814" s="1233"/>
      <c r="EG814" s="1233"/>
      <c r="EH814" s="1253"/>
      <c r="EI814" s="1253"/>
      <c r="EJ814" s="1253"/>
      <c r="EK814" s="1253"/>
      <c r="EM814" s="1233"/>
      <c r="EN814" s="1233"/>
      <c r="EO814" s="1233"/>
      <c r="EP814" s="1233"/>
      <c r="EQ814" s="1233"/>
      <c r="ER814" s="1233"/>
      <c r="ES814" s="1233"/>
      <c r="ET814" s="1233"/>
      <c r="EU814" s="1233"/>
      <c r="EV814" s="1233"/>
      <c r="EW814" s="1233"/>
      <c r="EX814" s="1233"/>
      <c r="EY814" s="1233"/>
      <c r="EZ814" s="1233"/>
      <c r="FA814" s="1233"/>
      <c r="FB814" s="1233"/>
      <c r="FC814" s="1233"/>
      <c r="FD814" s="1233"/>
      <c r="FE814" s="1233"/>
      <c r="FF814" s="1233"/>
      <c r="FG814" s="1233"/>
      <c r="FH814" s="1233"/>
      <c r="FI814" s="1233"/>
      <c r="FJ814" s="1233"/>
      <c r="FK814" s="1233"/>
      <c r="FL814" s="1233"/>
      <c r="FM814" s="1233"/>
      <c r="FN814" s="1233"/>
      <c r="FO814" s="1233"/>
      <c r="FP814" s="1233"/>
      <c r="FQ814" s="1233"/>
      <c r="FR814" s="1233"/>
      <c r="FS814" s="1233"/>
      <c r="FT814" s="1233"/>
      <c r="FU814" s="1233"/>
      <c r="FV814" s="1233"/>
      <c r="FW814" s="1233"/>
      <c r="FX814" s="1233"/>
      <c r="FY814" s="1233"/>
      <c r="FZ814" s="1233"/>
      <c r="GA814" s="1233"/>
      <c r="GB814" s="1233"/>
      <c r="GC814" s="1233"/>
      <c r="GD814" s="1233"/>
      <c r="GE814" s="1233"/>
      <c r="GF814" s="1233"/>
      <c r="GG814" s="1233"/>
      <c r="GH814" s="1233"/>
      <c r="GI814" s="1233"/>
      <c r="GJ814" s="1233"/>
      <c r="GK814" s="1233"/>
      <c r="GL814" s="1233"/>
      <c r="GM814" s="1233"/>
      <c r="GN814" s="1233"/>
      <c r="GO814" s="1233"/>
      <c r="GP814" s="1233"/>
      <c r="GQ814" s="1233"/>
      <c r="GR814" s="1233"/>
      <c r="GS814" s="1233"/>
      <c r="GT814" s="1233"/>
      <c r="GU814" s="1233"/>
      <c r="GV814" s="1233"/>
      <c r="GW814" s="1233"/>
      <c r="GX814" s="1233"/>
      <c r="GY814" s="1233"/>
      <c r="GZ814" s="1233"/>
      <c r="HA814" s="1233"/>
      <c r="HB814" s="1233"/>
      <c r="HC814" s="1233"/>
      <c r="HD814" s="1233"/>
      <c r="HE814" s="1233"/>
      <c r="HF814" s="1233"/>
      <c r="HG814" s="1233"/>
      <c r="HH814" s="1233"/>
      <c r="HI814" s="1233"/>
      <c r="HJ814" s="1233"/>
      <c r="HK814" s="1233"/>
      <c r="HL814" s="1233"/>
      <c r="HM814" s="1233"/>
      <c r="HN814" s="1233"/>
      <c r="HO814" s="1233"/>
    </row>
    <row r="815" spans="32:223" s="325" customFormat="1" x14ac:dyDescent="0.2">
      <c r="AF815" s="932"/>
      <c r="AG815" s="932"/>
      <c r="AH815" s="932"/>
      <c r="AI815" s="932"/>
      <c r="AJ815" s="932"/>
      <c r="AK815" s="932"/>
      <c r="AL815" s="932"/>
      <c r="AM815" s="932"/>
      <c r="AN815" s="932"/>
      <c r="AP815" s="932"/>
      <c r="AQ815" s="932"/>
      <c r="AR815" s="932"/>
      <c r="AS815" s="932"/>
      <c r="AT815" s="932"/>
      <c r="AU815" s="932"/>
      <c r="AV815" s="932"/>
      <c r="AW815" s="932"/>
      <c r="AX815" s="932"/>
      <c r="BA815" s="1253"/>
      <c r="BB815" s="1253"/>
      <c r="BC815" s="1253"/>
      <c r="BE815" s="1233"/>
      <c r="BF815" s="1233"/>
      <c r="BG815" s="1233"/>
      <c r="BH815" s="1233"/>
      <c r="BI815" s="1233"/>
      <c r="BJ815" s="1233"/>
      <c r="BK815" s="1233"/>
      <c r="BL815" s="1233"/>
      <c r="BM815" s="1233"/>
      <c r="BN815" s="1233"/>
      <c r="BO815" s="1233"/>
      <c r="BP815" s="1233"/>
      <c r="BQ815" s="1233"/>
      <c r="BR815" s="1233"/>
      <c r="BS815" s="1233"/>
      <c r="BT815" s="1233"/>
      <c r="BU815" s="1233"/>
      <c r="BV815" s="1233"/>
      <c r="BW815" s="1233"/>
      <c r="BX815" s="1233"/>
      <c r="BY815" s="1233"/>
      <c r="BZ815" s="1233"/>
      <c r="CA815" s="1233"/>
      <c r="CB815" s="1233"/>
      <c r="CC815" s="1233"/>
      <c r="CD815" s="1233"/>
      <c r="CE815" s="1233"/>
      <c r="CF815" s="1233"/>
      <c r="CG815" s="1233"/>
      <c r="CH815" s="1233"/>
      <c r="CI815" s="1233"/>
      <c r="CJ815" s="1233"/>
      <c r="CK815" s="1233"/>
      <c r="CL815" s="1233"/>
      <c r="CM815" s="1233"/>
      <c r="CN815" s="1233"/>
      <c r="CO815" s="1233"/>
      <c r="CP815" s="1233"/>
      <c r="CQ815" s="1233"/>
      <c r="CR815" s="1233"/>
      <c r="CS815" s="1233"/>
      <c r="CT815" s="1233"/>
      <c r="CU815" s="1233"/>
      <c r="CV815" s="1233"/>
      <c r="CW815" s="1233"/>
      <c r="CX815" s="1233"/>
      <c r="CY815" s="1233"/>
      <c r="CZ815" s="1233"/>
      <c r="DA815" s="1233"/>
      <c r="DB815" s="1233"/>
      <c r="DC815" s="1233"/>
      <c r="DD815" s="1233"/>
      <c r="DE815" s="1233"/>
      <c r="DF815" s="1233"/>
      <c r="DG815" s="1233"/>
      <c r="DH815" s="1233"/>
      <c r="DI815" s="1233"/>
      <c r="DJ815" s="1233"/>
      <c r="DK815" s="1233"/>
      <c r="DL815" s="1233"/>
      <c r="DM815" s="1233"/>
      <c r="DN815" s="1233"/>
      <c r="DO815" s="1233"/>
      <c r="DP815" s="1233"/>
      <c r="DQ815" s="1233"/>
      <c r="DR815" s="1233"/>
      <c r="DS815" s="1233"/>
      <c r="DT815" s="1233"/>
      <c r="DU815" s="1233"/>
      <c r="DV815" s="1233"/>
      <c r="DW815" s="1233"/>
      <c r="DX815" s="1233"/>
      <c r="DY815" s="1233"/>
      <c r="DZ815" s="1233"/>
      <c r="EA815" s="1233"/>
      <c r="EB815" s="1233"/>
      <c r="EC815" s="1233"/>
      <c r="ED815" s="1233"/>
      <c r="EE815" s="1233"/>
      <c r="EF815" s="1233"/>
      <c r="EG815" s="1233"/>
      <c r="EH815" s="1253"/>
      <c r="EI815" s="1253"/>
      <c r="EJ815" s="1253"/>
      <c r="EK815" s="1253"/>
      <c r="EM815" s="1233"/>
      <c r="EN815" s="1233"/>
      <c r="EO815" s="1233"/>
      <c r="EP815" s="1233"/>
      <c r="EQ815" s="1233"/>
      <c r="ER815" s="1233"/>
      <c r="ES815" s="1233"/>
      <c r="ET815" s="1233"/>
      <c r="EU815" s="1233"/>
      <c r="EV815" s="1233"/>
      <c r="EW815" s="1233"/>
      <c r="EX815" s="1233"/>
      <c r="EY815" s="1233"/>
      <c r="EZ815" s="1233"/>
      <c r="FA815" s="1233"/>
      <c r="FB815" s="1233"/>
      <c r="FC815" s="1233"/>
      <c r="FD815" s="1233"/>
      <c r="FE815" s="1233"/>
      <c r="FF815" s="1233"/>
      <c r="FG815" s="1233"/>
      <c r="FH815" s="1233"/>
      <c r="FI815" s="1233"/>
      <c r="FJ815" s="1233"/>
      <c r="FK815" s="1233"/>
      <c r="FL815" s="1233"/>
      <c r="FM815" s="1233"/>
      <c r="FN815" s="1233"/>
      <c r="FO815" s="1233"/>
      <c r="FP815" s="1233"/>
      <c r="FQ815" s="1233"/>
      <c r="FR815" s="1233"/>
      <c r="FS815" s="1233"/>
      <c r="FT815" s="1233"/>
      <c r="FU815" s="1233"/>
      <c r="FV815" s="1233"/>
      <c r="FW815" s="1233"/>
      <c r="FX815" s="1233"/>
      <c r="FY815" s="1233"/>
      <c r="FZ815" s="1233"/>
      <c r="GA815" s="1233"/>
      <c r="GB815" s="1233"/>
      <c r="GC815" s="1233"/>
      <c r="GD815" s="1233"/>
      <c r="GE815" s="1233"/>
      <c r="GF815" s="1233"/>
      <c r="GG815" s="1233"/>
      <c r="GH815" s="1233"/>
      <c r="GI815" s="1233"/>
      <c r="GJ815" s="1233"/>
      <c r="GK815" s="1233"/>
      <c r="GL815" s="1233"/>
      <c r="GM815" s="1233"/>
      <c r="GN815" s="1233"/>
      <c r="GO815" s="1233"/>
      <c r="GP815" s="1233"/>
      <c r="GQ815" s="1233"/>
      <c r="GR815" s="1233"/>
      <c r="GS815" s="1233"/>
      <c r="GT815" s="1233"/>
      <c r="GU815" s="1233"/>
      <c r="GV815" s="1233"/>
      <c r="GW815" s="1233"/>
      <c r="GX815" s="1233"/>
      <c r="GY815" s="1233"/>
      <c r="GZ815" s="1233"/>
      <c r="HA815" s="1233"/>
      <c r="HB815" s="1233"/>
      <c r="HC815" s="1233"/>
      <c r="HD815" s="1233"/>
      <c r="HE815" s="1233"/>
      <c r="HF815" s="1233"/>
      <c r="HG815" s="1233"/>
      <c r="HH815" s="1233"/>
      <c r="HI815" s="1233"/>
      <c r="HJ815" s="1233"/>
      <c r="HK815" s="1233"/>
      <c r="HL815" s="1233"/>
      <c r="HM815" s="1233"/>
      <c r="HN815" s="1233"/>
      <c r="HO815" s="1233"/>
    </row>
    <row r="816" spans="32:223" s="325" customFormat="1" x14ac:dyDescent="0.2">
      <c r="AF816" s="932"/>
      <c r="AG816" s="932"/>
      <c r="AH816" s="932"/>
      <c r="AI816" s="932"/>
      <c r="AJ816" s="932"/>
      <c r="AK816" s="932"/>
      <c r="AL816" s="932"/>
      <c r="AM816" s="932"/>
      <c r="AN816" s="932"/>
      <c r="AP816" s="932"/>
      <c r="AQ816" s="932"/>
      <c r="AR816" s="932"/>
      <c r="AS816" s="932"/>
      <c r="AT816" s="932"/>
      <c r="AU816" s="932"/>
      <c r="AV816" s="932"/>
      <c r="AW816" s="932"/>
      <c r="AX816" s="932"/>
      <c r="BA816" s="1253"/>
      <c r="BB816" s="1253"/>
      <c r="BC816" s="1253"/>
      <c r="BE816" s="1233"/>
      <c r="BF816" s="1233"/>
      <c r="BG816" s="1233"/>
      <c r="BH816" s="1233"/>
      <c r="BI816" s="1233"/>
      <c r="BJ816" s="1233"/>
      <c r="BK816" s="1233"/>
      <c r="BL816" s="1233"/>
      <c r="BM816" s="1233"/>
      <c r="BN816" s="1233"/>
      <c r="BO816" s="1233"/>
      <c r="BP816" s="1233"/>
      <c r="BQ816" s="1233"/>
      <c r="BR816" s="1233"/>
      <c r="BS816" s="1233"/>
      <c r="BT816" s="1233"/>
      <c r="BU816" s="1233"/>
      <c r="BV816" s="1233"/>
      <c r="BW816" s="1233"/>
      <c r="BX816" s="1233"/>
      <c r="BY816" s="1233"/>
      <c r="BZ816" s="1233"/>
      <c r="CA816" s="1233"/>
      <c r="CB816" s="1233"/>
      <c r="CC816" s="1233"/>
      <c r="CD816" s="1233"/>
      <c r="CE816" s="1233"/>
      <c r="CF816" s="1233"/>
      <c r="CG816" s="1233"/>
      <c r="CH816" s="1233"/>
      <c r="CI816" s="1233"/>
      <c r="CJ816" s="1233"/>
      <c r="CK816" s="1233"/>
      <c r="CL816" s="1233"/>
      <c r="CM816" s="1233"/>
      <c r="CN816" s="1233"/>
      <c r="CO816" s="1233"/>
      <c r="CP816" s="1233"/>
      <c r="CQ816" s="1233"/>
      <c r="CR816" s="1233"/>
      <c r="CS816" s="1233"/>
      <c r="CT816" s="1233"/>
      <c r="CU816" s="1233"/>
      <c r="CV816" s="1233"/>
      <c r="CW816" s="1233"/>
      <c r="CX816" s="1233"/>
      <c r="CY816" s="1233"/>
      <c r="CZ816" s="1233"/>
      <c r="DA816" s="1233"/>
      <c r="DB816" s="1233"/>
      <c r="DC816" s="1233"/>
      <c r="DD816" s="1233"/>
      <c r="DE816" s="1233"/>
      <c r="DF816" s="1233"/>
      <c r="DG816" s="1233"/>
      <c r="DH816" s="1233"/>
      <c r="DI816" s="1233"/>
      <c r="DJ816" s="1233"/>
      <c r="DK816" s="1233"/>
      <c r="DL816" s="1233"/>
      <c r="DM816" s="1233"/>
      <c r="DN816" s="1233"/>
      <c r="DO816" s="1233"/>
      <c r="DP816" s="1233"/>
      <c r="DQ816" s="1233"/>
      <c r="DR816" s="1233"/>
      <c r="DS816" s="1233"/>
      <c r="DT816" s="1233"/>
      <c r="DU816" s="1233"/>
      <c r="DV816" s="1233"/>
      <c r="DW816" s="1233"/>
      <c r="DX816" s="1233"/>
      <c r="DY816" s="1233"/>
      <c r="DZ816" s="1233"/>
      <c r="EA816" s="1233"/>
      <c r="EB816" s="1233"/>
      <c r="EC816" s="1233"/>
      <c r="ED816" s="1233"/>
      <c r="EE816" s="1233"/>
      <c r="EF816" s="1233"/>
      <c r="EG816" s="1233"/>
      <c r="EH816" s="1253"/>
      <c r="EI816" s="1253"/>
      <c r="EJ816" s="1253"/>
      <c r="EK816" s="1253"/>
      <c r="EM816" s="1233"/>
      <c r="EN816" s="1233"/>
      <c r="EO816" s="1233"/>
      <c r="EP816" s="1233"/>
      <c r="EQ816" s="1233"/>
      <c r="ER816" s="1233"/>
      <c r="ES816" s="1233"/>
      <c r="ET816" s="1233"/>
      <c r="EU816" s="1233"/>
      <c r="EV816" s="1233"/>
      <c r="EW816" s="1233"/>
      <c r="EX816" s="1233"/>
      <c r="EY816" s="1233"/>
      <c r="EZ816" s="1233"/>
      <c r="FA816" s="1233"/>
      <c r="FB816" s="1233"/>
      <c r="FC816" s="1233"/>
      <c r="FD816" s="1233"/>
      <c r="FE816" s="1233"/>
      <c r="FF816" s="1233"/>
      <c r="FG816" s="1233"/>
      <c r="FH816" s="1233"/>
      <c r="FI816" s="1233"/>
      <c r="FJ816" s="1233"/>
      <c r="FK816" s="1233"/>
      <c r="FL816" s="1233"/>
      <c r="FM816" s="1233"/>
      <c r="FN816" s="1233"/>
      <c r="FO816" s="1233"/>
      <c r="FP816" s="1233"/>
      <c r="FQ816" s="1233"/>
      <c r="FR816" s="1233"/>
      <c r="FS816" s="1233"/>
      <c r="FT816" s="1233"/>
      <c r="FU816" s="1233"/>
      <c r="FV816" s="1233"/>
      <c r="FW816" s="1233"/>
      <c r="FX816" s="1233"/>
      <c r="FY816" s="1233"/>
      <c r="FZ816" s="1233"/>
      <c r="GA816" s="1233"/>
      <c r="GB816" s="1233"/>
      <c r="GC816" s="1233"/>
      <c r="GD816" s="1233"/>
      <c r="GE816" s="1233"/>
      <c r="GF816" s="1233"/>
      <c r="GG816" s="1233"/>
      <c r="GH816" s="1233"/>
      <c r="GI816" s="1233"/>
      <c r="GJ816" s="1233"/>
      <c r="GK816" s="1233"/>
      <c r="GL816" s="1233"/>
      <c r="GM816" s="1233"/>
      <c r="GN816" s="1233"/>
      <c r="GO816" s="1233"/>
      <c r="GP816" s="1233"/>
      <c r="GQ816" s="1233"/>
      <c r="GR816" s="1233"/>
      <c r="GS816" s="1233"/>
      <c r="GT816" s="1233"/>
      <c r="GU816" s="1233"/>
      <c r="GV816" s="1233"/>
      <c r="GW816" s="1233"/>
      <c r="GX816" s="1233"/>
      <c r="GY816" s="1233"/>
      <c r="GZ816" s="1233"/>
      <c r="HA816" s="1233"/>
      <c r="HB816" s="1233"/>
      <c r="HC816" s="1233"/>
      <c r="HD816" s="1233"/>
      <c r="HE816" s="1233"/>
      <c r="HF816" s="1233"/>
      <c r="HG816" s="1233"/>
      <c r="HH816" s="1233"/>
      <c r="HI816" s="1233"/>
      <c r="HJ816" s="1233"/>
      <c r="HK816" s="1233"/>
      <c r="HL816" s="1233"/>
      <c r="HM816" s="1233"/>
      <c r="HN816" s="1233"/>
      <c r="HO816" s="1233"/>
    </row>
    <row r="817" spans="32:223" s="325" customFormat="1" x14ac:dyDescent="0.2">
      <c r="AF817" s="932"/>
      <c r="AG817" s="932"/>
      <c r="AH817" s="932"/>
      <c r="AI817" s="932"/>
      <c r="AJ817" s="932"/>
      <c r="AK817" s="932"/>
      <c r="AL817" s="932"/>
      <c r="AM817" s="932"/>
      <c r="AN817" s="932"/>
      <c r="AP817" s="932"/>
      <c r="AQ817" s="932"/>
      <c r="AR817" s="932"/>
      <c r="AS817" s="932"/>
      <c r="AT817" s="932"/>
      <c r="AU817" s="932"/>
      <c r="AV817" s="932"/>
      <c r="AW817" s="932"/>
      <c r="AX817" s="932"/>
      <c r="BA817" s="1253"/>
      <c r="BB817" s="1253"/>
      <c r="BC817" s="1253"/>
      <c r="BE817" s="1233"/>
      <c r="BF817" s="1233"/>
      <c r="BG817" s="1233"/>
      <c r="BH817" s="1233"/>
      <c r="BI817" s="1233"/>
      <c r="BJ817" s="1233"/>
      <c r="BK817" s="1233"/>
      <c r="BL817" s="1233"/>
      <c r="BM817" s="1233"/>
      <c r="BN817" s="1233"/>
      <c r="BO817" s="1233"/>
      <c r="BP817" s="1233"/>
      <c r="BQ817" s="1233"/>
      <c r="BR817" s="1233"/>
      <c r="BS817" s="1233"/>
      <c r="BT817" s="1233"/>
      <c r="BU817" s="1233"/>
      <c r="BV817" s="1233"/>
      <c r="BW817" s="1233"/>
      <c r="BX817" s="1233"/>
      <c r="BY817" s="1233"/>
      <c r="BZ817" s="1233"/>
      <c r="CA817" s="1233"/>
      <c r="CB817" s="1233"/>
      <c r="CC817" s="1233"/>
      <c r="CD817" s="1233"/>
      <c r="CE817" s="1233"/>
      <c r="CF817" s="1233"/>
      <c r="CG817" s="1233"/>
      <c r="CH817" s="1233"/>
      <c r="CI817" s="1233"/>
      <c r="CJ817" s="1233"/>
      <c r="CK817" s="1233"/>
      <c r="CL817" s="1233"/>
      <c r="CM817" s="1233"/>
      <c r="CN817" s="1233"/>
      <c r="CO817" s="1233"/>
      <c r="CP817" s="1233"/>
      <c r="CQ817" s="1233"/>
      <c r="CR817" s="1233"/>
      <c r="CS817" s="1233"/>
      <c r="CT817" s="1233"/>
      <c r="CU817" s="1233"/>
      <c r="CV817" s="1233"/>
      <c r="CW817" s="1233"/>
      <c r="CX817" s="1233"/>
      <c r="CY817" s="1233"/>
      <c r="CZ817" s="1233"/>
      <c r="DA817" s="1233"/>
      <c r="DB817" s="1233"/>
      <c r="DC817" s="1233"/>
      <c r="DD817" s="1233"/>
      <c r="DE817" s="1233"/>
      <c r="DF817" s="1233"/>
      <c r="DG817" s="1233"/>
      <c r="DH817" s="1233"/>
      <c r="DI817" s="1233"/>
      <c r="DJ817" s="1233"/>
      <c r="DK817" s="1233"/>
      <c r="DL817" s="1233"/>
      <c r="DM817" s="1233"/>
      <c r="DN817" s="1233"/>
      <c r="DO817" s="1233"/>
      <c r="DP817" s="1233"/>
      <c r="DQ817" s="1233"/>
      <c r="DR817" s="1233"/>
      <c r="DS817" s="1233"/>
      <c r="DT817" s="1233"/>
      <c r="DU817" s="1233"/>
      <c r="DV817" s="1233"/>
      <c r="DW817" s="1233"/>
      <c r="DX817" s="1233"/>
      <c r="DY817" s="1233"/>
      <c r="DZ817" s="1233"/>
      <c r="EA817" s="1233"/>
      <c r="EB817" s="1233"/>
      <c r="EC817" s="1233"/>
      <c r="ED817" s="1233"/>
      <c r="EE817" s="1233"/>
      <c r="EF817" s="1233"/>
      <c r="EG817" s="1233"/>
      <c r="EH817" s="1253"/>
      <c r="EI817" s="1253"/>
      <c r="EJ817" s="1253"/>
      <c r="EK817" s="1253"/>
      <c r="EM817" s="1233"/>
      <c r="EN817" s="1233"/>
      <c r="EO817" s="1233"/>
      <c r="EP817" s="1233"/>
      <c r="EQ817" s="1233"/>
      <c r="ER817" s="1233"/>
      <c r="ES817" s="1233"/>
      <c r="ET817" s="1233"/>
      <c r="EU817" s="1233"/>
      <c r="EV817" s="1233"/>
      <c r="EW817" s="1233"/>
      <c r="EX817" s="1233"/>
      <c r="EY817" s="1233"/>
      <c r="EZ817" s="1233"/>
      <c r="FA817" s="1233"/>
      <c r="FB817" s="1233"/>
      <c r="FC817" s="1233"/>
      <c r="FD817" s="1233"/>
      <c r="FE817" s="1233"/>
      <c r="FF817" s="1233"/>
      <c r="FG817" s="1233"/>
      <c r="FH817" s="1233"/>
      <c r="FI817" s="1233"/>
      <c r="FJ817" s="1233"/>
      <c r="FK817" s="1233"/>
      <c r="FL817" s="1233"/>
      <c r="FM817" s="1233"/>
      <c r="FN817" s="1233"/>
      <c r="FO817" s="1233"/>
      <c r="FP817" s="1233"/>
      <c r="FQ817" s="1233"/>
      <c r="FR817" s="1233"/>
      <c r="FS817" s="1233"/>
      <c r="FT817" s="1233"/>
      <c r="FU817" s="1233"/>
      <c r="FV817" s="1233"/>
      <c r="FW817" s="1233"/>
      <c r="FX817" s="1233"/>
      <c r="FY817" s="1233"/>
      <c r="FZ817" s="1233"/>
      <c r="GA817" s="1233"/>
      <c r="GB817" s="1233"/>
      <c r="GC817" s="1233"/>
      <c r="GD817" s="1233"/>
      <c r="GE817" s="1233"/>
      <c r="GF817" s="1233"/>
      <c r="GG817" s="1233"/>
      <c r="GH817" s="1233"/>
      <c r="GI817" s="1233"/>
      <c r="GJ817" s="1233"/>
      <c r="GK817" s="1233"/>
      <c r="GL817" s="1233"/>
      <c r="GM817" s="1233"/>
      <c r="GN817" s="1233"/>
      <c r="GO817" s="1233"/>
      <c r="GP817" s="1233"/>
      <c r="GQ817" s="1233"/>
      <c r="GR817" s="1233"/>
      <c r="GS817" s="1233"/>
      <c r="GT817" s="1233"/>
      <c r="GU817" s="1233"/>
      <c r="GV817" s="1233"/>
      <c r="GW817" s="1233"/>
      <c r="GX817" s="1233"/>
      <c r="GY817" s="1233"/>
      <c r="GZ817" s="1233"/>
      <c r="HA817" s="1233"/>
      <c r="HB817" s="1233"/>
      <c r="HC817" s="1233"/>
      <c r="HD817" s="1233"/>
      <c r="HE817" s="1233"/>
      <c r="HF817" s="1233"/>
      <c r="HG817" s="1233"/>
      <c r="HH817" s="1233"/>
      <c r="HI817" s="1233"/>
      <c r="HJ817" s="1233"/>
      <c r="HK817" s="1233"/>
      <c r="HL817" s="1233"/>
      <c r="HM817" s="1233"/>
      <c r="HN817" s="1233"/>
      <c r="HO817" s="1233"/>
    </row>
    <row r="818" spans="32:223" s="325" customFormat="1" x14ac:dyDescent="0.2">
      <c r="AF818" s="932"/>
      <c r="AG818" s="932"/>
      <c r="AH818" s="932"/>
      <c r="AI818" s="932"/>
      <c r="AJ818" s="932"/>
      <c r="AK818" s="932"/>
      <c r="AL818" s="932"/>
      <c r="AM818" s="932"/>
      <c r="AN818" s="932"/>
      <c r="AP818" s="932"/>
      <c r="AQ818" s="932"/>
      <c r="AR818" s="932"/>
      <c r="AS818" s="932"/>
      <c r="AT818" s="932"/>
      <c r="AU818" s="932"/>
      <c r="AV818" s="932"/>
      <c r="AW818" s="932"/>
      <c r="AX818" s="932"/>
      <c r="BA818" s="1253"/>
      <c r="BB818" s="1253"/>
      <c r="BC818" s="1253"/>
      <c r="BE818" s="1233"/>
      <c r="BF818" s="1233"/>
      <c r="BG818" s="1233"/>
      <c r="BH818" s="1233"/>
      <c r="BI818" s="1233"/>
      <c r="BJ818" s="1233"/>
      <c r="BK818" s="1233"/>
      <c r="BL818" s="1233"/>
      <c r="BM818" s="1233"/>
      <c r="BN818" s="1233"/>
      <c r="BO818" s="1233"/>
      <c r="BP818" s="1233"/>
      <c r="BQ818" s="1233"/>
      <c r="BR818" s="1233"/>
      <c r="BS818" s="1233"/>
      <c r="BT818" s="1233"/>
      <c r="BU818" s="1233"/>
      <c r="BV818" s="1233"/>
      <c r="BW818" s="1233"/>
      <c r="BX818" s="1233"/>
      <c r="BY818" s="1233"/>
      <c r="BZ818" s="1233"/>
      <c r="CA818" s="1233"/>
      <c r="CB818" s="1233"/>
      <c r="CC818" s="1233"/>
      <c r="CD818" s="1233"/>
      <c r="CE818" s="1233"/>
      <c r="CF818" s="1233"/>
      <c r="CG818" s="1233"/>
      <c r="CH818" s="1233"/>
      <c r="CI818" s="1233"/>
      <c r="CJ818" s="1233"/>
      <c r="CK818" s="1233"/>
      <c r="CL818" s="1233"/>
      <c r="CM818" s="1233"/>
      <c r="CN818" s="1233"/>
      <c r="CO818" s="1233"/>
      <c r="CP818" s="1233"/>
      <c r="CQ818" s="1233"/>
      <c r="CR818" s="1233"/>
      <c r="CS818" s="1233"/>
      <c r="CT818" s="1233"/>
      <c r="CU818" s="1233"/>
      <c r="CV818" s="1233"/>
      <c r="CW818" s="1233"/>
      <c r="CX818" s="1233"/>
      <c r="CY818" s="1233"/>
      <c r="CZ818" s="1233"/>
      <c r="DA818" s="1233"/>
      <c r="DB818" s="1233"/>
      <c r="DC818" s="1233"/>
      <c r="DD818" s="1233"/>
      <c r="DE818" s="1233"/>
      <c r="DF818" s="1233"/>
      <c r="DG818" s="1233"/>
      <c r="DH818" s="1233"/>
      <c r="DI818" s="1233"/>
      <c r="DJ818" s="1233"/>
      <c r="DK818" s="1233"/>
      <c r="DL818" s="1233"/>
      <c r="DM818" s="1233"/>
      <c r="DN818" s="1233"/>
      <c r="DO818" s="1233"/>
      <c r="DP818" s="1233"/>
      <c r="DQ818" s="1233"/>
      <c r="DR818" s="1233"/>
      <c r="DS818" s="1233"/>
      <c r="DT818" s="1233"/>
      <c r="DU818" s="1233"/>
      <c r="DV818" s="1233"/>
      <c r="DW818" s="1233"/>
      <c r="DX818" s="1233"/>
      <c r="DY818" s="1233"/>
      <c r="DZ818" s="1233"/>
      <c r="EA818" s="1233"/>
      <c r="EB818" s="1233"/>
      <c r="EC818" s="1233"/>
      <c r="ED818" s="1233"/>
      <c r="EE818" s="1233"/>
      <c r="EF818" s="1233"/>
      <c r="EG818" s="1233"/>
      <c r="EH818" s="1253"/>
      <c r="EI818" s="1253"/>
      <c r="EJ818" s="1253"/>
      <c r="EK818" s="1253"/>
      <c r="EM818" s="1233"/>
      <c r="EN818" s="1233"/>
      <c r="EO818" s="1233"/>
      <c r="EP818" s="1233"/>
      <c r="EQ818" s="1233"/>
      <c r="ER818" s="1233"/>
      <c r="ES818" s="1233"/>
      <c r="ET818" s="1233"/>
      <c r="EU818" s="1233"/>
      <c r="EV818" s="1233"/>
      <c r="EW818" s="1233"/>
      <c r="EX818" s="1233"/>
      <c r="EY818" s="1233"/>
      <c r="EZ818" s="1233"/>
      <c r="FA818" s="1233"/>
      <c r="FB818" s="1233"/>
      <c r="FC818" s="1233"/>
      <c r="FD818" s="1233"/>
      <c r="FE818" s="1233"/>
      <c r="FF818" s="1233"/>
      <c r="FG818" s="1233"/>
      <c r="FH818" s="1233"/>
      <c r="FI818" s="1233"/>
      <c r="FJ818" s="1233"/>
      <c r="FK818" s="1233"/>
      <c r="FL818" s="1233"/>
      <c r="FM818" s="1233"/>
      <c r="FN818" s="1233"/>
      <c r="FO818" s="1233"/>
      <c r="FP818" s="1233"/>
      <c r="FQ818" s="1233"/>
      <c r="FR818" s="1233"/>
      <c r="FS818" s="1233"/>
      <c r="FT818" s="1233"/>
      <c r="FU818" s="1233"/>
      <c r="FV818" s="1233"/>
      <c r="FW818" s="1233"/>
      <c r="FX818" s="1233"/>
      <c r="FY818" s="1233"/>
      <c r="FZ818" s="1233"/>
      <c r="GA818" s="1233"/>
      <c r="GB818" s="1233"/>
      <c r="GC818" s="1233"/>
      <c r="GD818" s="1233"/>
      <c r="GE818" s="1233"/>
      <c r="GF818" s="1233"/>
      <c r="GG818" s="1233"/>
      <c r="GH818" s="1233"/>
      <c r="GI818" s="1233"/>
      <c r="GJ818" s="1233"/>
      <c r="GK818" s="1233"/>
      <c r="GL818" s="1233"/>
      <c r="GM818" s="1233"/>
      <c r="GN818" s="1233"/>
      <c r="GO818" s="1233"/>
      <c r="GP818" s="1233"/>
      <c r="GQ818" s="1233"/>
      <c r="GR818" s="1233"/>
      <c r="GS818" s="1233"/>
      <c r="GT818" s="1233"/>
      <c r="GU818" s="1233"/>
      <c r="GV818" s="1233"/>
      <c r="GW818" s="1233"/>
      <c r="GX818" s="1233"/>
      <c r="GY818" s="1233"/>
      <c r="GZ818" s="1233"/>
      <c r="HA818" s="1233"/>
      <c r="HB818" s="1233"/>
      <c r="HC818" s="1233"/>
      <c r="HD818" s="1233"/>
      <c r="HE818" s="1233"/>
      <c r="HF818" s="1233"/>
      <c r="HG818" s="1233"/>
      <c r="HH818" s="1233"/>
      <c r="HI818" s="1233"/>
      <c r="HJ818" s="1233"/>
      <c r="HK818" s="1233"/>
      <c r="HL818" s="1233"/>
      <c r="HM818" s="1233"/>
      <c r="HN818" s="1233"/>
      <c r="HO818" s="1233"/>
    </row>
    <row r="819" spans="32:223" s="325" customFormat="1" x14ac:dyDescent="0.2">
      <c r="AF819" s="932"/>
      <c r="AG819" s="932"/>
      <c r="AH819" s="932"/>
      <c r="AI819" s="932"/>
      <c r="AJ819" s="932"/>
      <c r="AK819" s="932"/>
      <c r="AL819" s="932"/>
      <c r="AM819" s="932"/>
      <c r="AN819" s="932"/>
      <c r="AP819" s="932"/>
      <c r="AQ819" s="932"/>
      <c r="AR819" s="932"/>
      <c r="AS819" s="932"/>
      <c r="AT819" s="932"/>
      <c r="AU819" s="932"/>
      <c r="AV819" s="932"/>
      <c r="AW819" s="932"/>
      <c r="AX819" s="932"/>
      <c r="BA819" s="1253"/>
      <c r="BB819" s="1253"/>
      <c r="BC819" s="1253"/>
      <c r="BE819" s="1233"/>
      <c r="BF819" s="1233"/>
      <c r="BG819" s="1233"/>
      <c r="BH819" s="1233"/>
      <c r="BI819" s="1233"/>
      <c r="BJ819" s="1233"/>
      <c r="BK819" s="1233"/>
      <c r="BL819" s="1233"/>
      <c r="BM819" s="1233"/>
      <c r="BN819" s="1233"/>
      <c r="BO819" s="1233"/>
      <c r="BP819" s="1233"/>
      <c r="BQ819" s="1233"/>
      <c r="BR819" s="1233"/>
      <c r="BS819" s="1233"/>
      <c r="BT819" s="1233"/>
      <c r="BU819" s="1233"/>
      <c r="BV819" s="1233"/>
      <c r="BW819" s="1233"/>
      <c r="BX819" s="1233"/>
      <c r="BY819" s="1233"/>
      <c r="BZ819" s="1233"/>
      <c r="CA819" s="1233"/>
      <c r="CB819" s="1233"/>
      <c r="CC819" s="1233"/>
      <c r="CD819" s="1233"/>
      <c r="CE819" s="1233"/>
      <c r="CF819" s="1233"/>
      <c r="CG819" s="1233"/>
      <c r="CH819" s="1233"/>
      <c r="CI819" s="1233"/>
      <c r="CJ819" s="1233"/>
      <c r="CK819" s="1233"/>
      <c r="CL819" s="1233"/>
      <c r="CM819" s="1233"/>
      <c r="CN819" s="1233"/>
      <c r="CO819" s="1233"/>
      <c r="CP819" s="1233"/>
      <c r="CQ819" s="1233"/>
      <c r="CR819" s="1233"/>
      <c r="CS819" s="1233"/>
      <c r="CT819" s="1233"/>
      <c r="CU819" s="1233"/>
      <c r="CV819" s="1233"/>
      <c r="CW819" s="1233"/>
      <c r="CX819" s="1233"/>
      <c r="CY819" s="1233"/>
      <c r="CZ819" s="1233"/>
      <c r="DA819" s="1233"/>
      <c r="DB819" s="1233"/>
      <c r="DC819" s="1233"/>
      <c r="DD819" s="1233"/>
      <c r="DE819" s="1233"/>
      <c r="DF819" s="1233"/>
      <c r="DG819" s="1233"/>
      <c r="DH819" s="1233"/>
      <c r="DI819" s="1233"/>
      <c r="DJ819" s="1233"/>
      <c r="DK819" s="1233"/>
      <c r="DL819" s="1233"/>
      <c r="DM819" s="1233"/>
      <c r="DN819" s="1233"/>
      <c r="DO819" s="1233"/>
      <c r="DP819" s="1233"/>
      <c r="DQ819" s="1233"/>
      <c r="DR819" s="1233"/>
      <c r="DS819" s="1233"/>
      <c r="DT819" s="1233"/>
      <c r="DU819" s="1233"/>
      <c r="DV819" s="1233"/>
      <c r="DW819" s="1233"/>
      <c r="DX819" s="1233"/>
      <c r="DY819" s="1233"/>
      <c r="DZ819" s="1233"/>
      <c r="EA819" s="1233"/>
      <c r="EB819" s="1233"/>
      <c r="EC819" s="1233"/>
      <c r="ED819" s="1233"/>
      <c r="EE819" s="1233"/>
      <c r="EF819" s="1233"/>
      <c r="EG819" s="1233"/>
      <c r="EH819" s="1253"/>
      <c r="EI819" s="1253"/>
      <c r="EJ819" s="1253"/>
      <c r="EK819" s="1253"/>
      <c r="EM819" s="1233"/>
      <c r="EN819" s="1233"/>
      <c r="EO819" s="1233"/>
      <c r="EP819" s="1233"/>
      <c r="EQ819" s="1233"/>
      <c r="ER819" s="1233"/>
      <c r="ES819" s="1233"/>
      <c r="ET819" s="1233"/>
      <c r="EU819" s="1233"/>
      <c r="EV819" s="1233"/>
      <c r="EW819" s="1233"/>
      <c r="EX819" s="1233"/>
      <c r="EY819" s="1233"/>
      <c r="EZ819" s="1233"/>
      <c r="FA819" s="1233"/>
      <c r="FB819" s="1233"/>
      <c r="FC819" s="1233"/>
      <c r="FD819" s="1233"/>
      <c r="FE819" s="1233"/>
      <c r="FF819" s="1233"/>
      <c r="FG819" s="1233"/>
      <c r="FH819" s="1233"/>
      <c r="FI819" s="1233"/>
      <c r="FJ819" s="1233"/>
      <c r="FK819" s="1233"/>
      <c r="FL819" s="1233"/>
      <c r="FM819" s="1233"/>
      <c r="FN819" s="1233"/>
      <c r="FO819" s="1233"/>
      <c r="FP819" s="1233"/>
      <c r="FQ819" s="1233"/>
      <c r="FR819" s="1233"/>
      <c r="FS819" s="1233"/>
      <c r="FT819" s="1233"/>
      <c r="FU819" s="1233"/>
      <c r="FV819" s="1233"/>
      <c r="FW819" s="1233"/>
      <c r="FX819" s="1233"/>
      <c r="FY819" s="1233"/>
      <c r="FZ819" s="1233"/>
      <c r="GA819" s="1233"/>
      <c r="GB819" s="1233"/>
      <c r="GC819" s="1233"/>
      <c r="GD819" s="1233"/>
      <c r="GE819" s="1233"/>
      <c r="GF819" s="1233"/>
      <c r="GG819" s="1233"/>
      <c r="GH819" s="1233"/>
      <c r="GI819" s="1233"/>
      <c r="GJ819" s="1233"/>
      <c r="GK819" s="1233"/>
      <c r="GL819" s="1233"/>
      <c r="GM819" s="1233"/>
      <c r="GN819" s="1233"/>
      <c r="GO819" s="1233"/>
      <c r="GP819" s="1233"/>
      <c r="GQ819" s="1233"/>
      <c r="GR819" s="1233"/>
      <c r="GS819" s="1233"/>
      <c r="GT819" s="1233"/>
      <c r="GU819" s="1233"/>
      <c r="GV819" s="1233"/>
      <c r="GW819" s="1233"/>
      <c r="GX819" s="1233"/>
      <c r="GY819" s="1233"/>
      <c r="GZ819" s="1233"/>
      <c r="HA819" s="1233"/>
      <c r="HB819" s="1233"/>
      <c r="HC819" s="1233"/>
      <c r="HD819" s="1233"/>
      <c r="HE819" s="1233"/>
      <c r="HF819" s="1233"/>
      <c r="HG819" s="1233"/>
      <c r="HH819" s="1233"/>
      <c r="HI819" s="1233"/>
      <c r="HJ819" s="1233"/>
      <c r="HK819" s="1233"/>
      <c r="HL819" s="1233"/>
      <c r="HM819" s="1233"/>
      <c r="HN819" s="1233"/>
      <c r="HO819" s="1233"/>
    </row>
    <row r="820" spans="32:223" s="325" customFormat="1" x14ac:dyDescent="0.2">
      <c r="AF820" s="932"/>
      <c r="AG820" s="932"/>
      <c r="AH820" s="932"/>
      <c r="AI820" s="932"/>
      <c r="AJ820" s="932"/>
      <c r="AK820" s="932"/>
      <c r="AL820" s="932"/>
      <c r="AM820" s="932"/>
      <c r="AN820" s="932"/>
      <c r="AP820" s="932"/>
      <c r="AQ820" s="932"/>
      <c r="AR820" s="932"/>
      <c r="AS820" s="932"/>
      <c r="AT820" s="932"/>
      <c r="AU820" s="932"/>
      <c r="AV820" s="932"/>
      <c r="AW820" s="932"/>
      <c r="AX820" s="932"/>
      <c r="BA820" s="1253"/>
      <c r="BB820" s="1253"/>
      <c r="BC820" s="1253"/>
      <c r="BE820" s="1233"/>
      <c r="BF820" s="1233"/>
      <c r="BG820" s="1233"/>
      <c r="BH820" s="1233"/>
      <c r="BI820" s="1233"/>
      <c r="BJ820" s="1233"/>
      <c r="BK820" s="1233"/>
      <c r="BL820" s="1233"/>
      <c r="BM820" s="1233"/>
      <c r="BN820" s="1233"/>
      <c r="BO820" s="1233"/>
      <c r="BP820" s="1233"/>
      <c r="BQ820" s="1233"/>
      <c r="BR820" s="1233"/>
      <c r="BS820" s="1233"/>
      <c r="BT820" s="1233"/>
      <c r="BU820" s="1233"/>
      <c r="BV820" s="1233"/>
      <c r="BW820" s="1233"/>
      <c r="BX820" s="1233"/>
      <c r="BY820" s="1233"/>
      <c r="BZ820" s="1233"/>
      <c r="CA820" s="1233"/>
      <c r="CB820" s="1233"/>
      <c r="CC820" s="1233"/>
      <c r="CD820" s="1233"/>
      <c r="CE820" s="1233"/>
      <c r="CF820" s="1233"/>
      <c r="CG820" s="1233"/>
      <c r="CH820" s="1233"/>
      <c r="CI820" s="1233"/>
      <c r="CJ820" s="1233"/>
      <c r="CK820" s="1233"/>
      <c r="CL820" s="1233"/>
      <c r="CM820" s="1233"/>
      <c r="CN820" s="1233"/>
      <c r="CO820" s="1233"/>
      <c r="CP820" s="1233"/>
      <c r="CQ820" s="1233"/>
      <c r="CR820" s="1233"/>
      <c r="CS820" s="1233"/>
      <c r="CT820" s="1233"/>
      <c r="CU820" s="1233"/>
      <c r="CV820" s="1233"/>
      <c r="CW820" s="1233"/>
      <c r="CX820" s="1233"/>
      <c r="CY820" s="1233"/>
      <c r="CZ820" s="1233"/>
      <c r="DA820" s="1233"/>
      <c r="DB820" s="1233"/>
      <c r="DC820" s="1233"/>
      <c r="DD820" s="1233"/>
      <c r="DE820" s="1233"/>
      <c r="DF820" s="1233"/>
      <c r="DG820" s="1233"/>
      <c r="DH820" s="1233"/>
      <c r="DI820" s="1233"/>
      <c r="DJ820" s="1233"/>
      <c r="DK820" s="1233"/>
      <c r="DL820" s="1233"/>
      <c r="DM820" s="1233"/>
      <c r="DN820" s="1233"/>
      <c r="DO820" s="1233"/>
      <c r="DP820" s="1233"/>
      <c r="DQ820" s="1233"/>
      <c r="DR820" s="1233"/>
      <c r="DS820" s="1233"/>
      <c r="DT820" s="1233"/>
      <c r="DU820" s="1233"/>
      <c r="DV820" s="1233"/>
      <c r="DW820" s="1233"/>
      <c r="DX820" s="1233"/>
      <c r="DY820" s="1233"/>
      <c r="DZ820" s="1233"/>
      <c r="EA820" s="1233"/>
      <c r="EB820" s="1233"/>
      <c r="EC820" s="1233"/>
      <c r="ED820" s="1233"/>
      <c r="EE820" s="1233"/>
      <c r="EF820" s="1233"/>
      <c r="EG820" s="1233"/>
      <c r="EH820" s="1253"/>
      <c r="EI820" s="1253"/>
      <c r="EJ820" s="1253"/>
      <c r="EK820" s="1253"/>
      <c r="EM820" s="1233"/>
      <c r="EN820" s="1233"/>
      <c r="EO820" s="1233"/>
      <c r="EP820" s="1233"/>
      <c r="EQ820" s="1233"/>
      <c r="ER820" s="1233"/>
      <c r="ES820" s="1233"/>
      <c r="ET820" s="1233"/>
      <c r="EU820" s="1233"/>
      <c r="EV820" s="1233"/>
      <c r="EW820" s="1233"/>
      <c r="EX820" s="1233"/>
      <c r="EY820" s="1233"/>
      <c r="EZ820" s="1233"/>
      <c r="FA820" s="1233"/>
      <c r="FB820" s="1233"/>
      <c r="FC820" s="1233"/>
      <c r="FD820" s="1233"/>
      <c r="FE820" s="1233"/>
      <c r="FF820" s="1233"/>
      <c r="FG820" s="1233"/>
      <c r="FH820" s="1233"/>
      <c r="FI820" s="1233"/>
      <c r="FJ820" s="1233"/>
      <c r="FK820" s="1233"/>
      <c r="FL820" s="1233"/>
      <c r="FM820" s="1233"/>
      <c r="FN820" s="1233"/>
      <c r="FO820" s="1233"/>
      <c r="FP820" s="1233"/>
      <c r="FQ820" s="1233"/>
      <c r="FR820" s="1233"/>
      <c r="FS820" s="1233"/>
      <c r="FT820" s="1233"/>
      <c r="FU820" s="1233"/>
      <c r="FV820" s="1233"/>
      <c r="FW820" s="1233"/>
      <c r="FX820" s="1233"/>
      <c r="FY820" s="1233"/>
      <c r="FZ820" s="1233"/>
      <c r="GA820" s="1233"/>
      <c r="GB820" s="1233"/>
      <c r="GC820" s="1233"/>
      <c r="GD820" s="1233"/>
      <c r="GE820" s="1233"/>
      <c r="GF820" s="1233"/>
      <c r="GG820" s="1233"/>
      <c r="GH820" s="1233"/>
      <c r="GI820" s="1233"/>
      <c r="GJ820" s="1233"/>
      <c r="GK820" s="1233"/>
      <c r="GL820" s="1233"/>
      <c r="GM820" s="1233"/>
      <c r="GN820" s="1233"/>
      <c r="GO820" s="1233"/>
      <c r="GP820" s="1233"/>
      <c r="GQ820" s="1233"/>
      <c r="GR820" s="1233"/>
      <c r="GS820" s="1233"/>
      <c r="GT820" s="1233"/>
      <c r="GU820" s="1233"/>
      <c r="GV820" s="1233"/>
      <c r="GW820" s="1233"/>
      <c r="GX820" s="1233"/>
      <c r="GY820" s="1233"/>
      <c r="GZ820" s="1233"/>
      <c r="HA820" s="1233"/>
      <c r="HB820" s="1233"/>
      <c r="HC820" s="1233"/>
      <c r="HD820" s="1233"/>
      <c r="HE820" s="1233"/>
      <c r="HF820" s="1233"/>
      <c r="HG820" s="1233"/>
      <c r="HH820" s="1233"/>
      <c r="HI820" s="1233"/>
      <c r="HJ820" s="1233"/>
      <c r="HK820" s="1233"/>
      <c r="HL820" s="1233"/>
      <c r="HM820" s="1233"/>
      <c r="HN820" s="1233"/>
      <c r="HO820" s="1233"/>
    </row>
    <row r="821" spans="32:223" s="325" customFormat="1" x14ac:dyDescent="0.2">
      <c r="AF821" s="932"/>
      <c r="AG821" s="932"/>
      <c r="AH821" s="932"/>
      <c r="AI821" s="932"/>
      <c r="AJ821" s="932"/>
      <c r="AK821" s="932"/>
      <c r="AL821" s="932"/>
      <c r="AM821" s="932"/>
      <c r="AN821" s="932"/>
      <c r="AP821" s="932"/>
      <c r="AQ821" s="932"/>
      <c r="AR821" s="932"/>
      <c r="AS821" s="932"/>
      <c r="AT821" s="932"/>
      <c r="AU821" s="932"/>
      <c r="AV821" s="932"/>
      <c r="AW821" s="932"/>
      <c r="AX821" s="932"/>
      <c r="BA821" s="1253"/>
      <c r="BB821" s="1253"/>
      <c r="BC821" s="1253"/>
      <c r="BE821" s="1233"/>
      <c r="BF821" s="1233"/>
      <c r="BG821" s="1233"/>
      <c r="BH821" s="1233"/>
      <c r="BI821" s="1233"/>
      <c r="BJ821" s="1233"/>
      <c r="BK821" s="1233"/>
      <c r="BL821" s="1233"/>
      <c r="BM821" s="1233"/>
      <c r="BN821" s="1233"/>
      <c r="BO821" s="1233"/>
      <c r="BP821" s="1233"/>
      <c r="BQ821" s="1233"/>
      <c r="BR821" s="1233"/>
      <c r="BS821" s="1233"/>
      <c r="BT821" s="1233"/>
      <c r="BU821" s="1233"/>
      <c r="BV821" s="1233"/>
      <c r="BW821" s="1233"/>
      <c r="BX821" s="1233"/>
      <c r="BY821" s="1233"/>
      <c r="BZ821" s="1233"/>
      <c r="CA821" s="1233"/>
      <c r="CB821" s="1233"/>
      <c r="CC821" s="1233"/>
      <c r="CD821" s="1233"/>
      <c r="CE821" s="1233"/>
      <c r="CF821" s="1233"/>
      <c r="CG821" s="1233"/>
      <c r="CH821" s="1233"/>
      <c r="CI821" s="1233"/>
      <c r="CJ821" s="1233"/>
      <c r="CK821" s="1233"/>
      <c r="CL821" s="1233"/>
      <c r="CM821" s="1233"/>
      <c r="CN821" s="1233"/>
      <c r="CO821" s="1233"/>
      <c r="CP821" s="1233"/>
      <c r="CQ821" s="1233"/>
      <c r="CR821" s="1233"/>
      <c r="CS821" s="1233"/>
      <c r="CT821" s="1233"/>
      <c r="CU821" s="1233"/>
      <c r="CV821" s="1233"/>
      <c r="CW821" s="1233"/>
      <c r="CX821" s="1233"/>
      <c r="CY821" s="1233"/>
      <c r="CZ821" s="1233"/>
      <c r="DA821" s="1233"/>
      <c r="DB821" s="1233"/>
      <c r="DC821" s="1233"/>
      <c r="DD821" s="1233"/>
      <c r="DE821" s="1233"/>
      <c r="DF821" s="1233"/>
      <c r="DG821" s="1233"/>
      <c r="DH821" s="1233"/>
      <c r="DI821" s="1233"/>
      <c r="DJ821" s="1233"/>
      <c r="DK821" s="1233"/>
      <c r="DL821" s="1233"/>
      <c r="DM821" s="1233"/>
      <c r="DN821" s="1233"/>
      <c r="DO821" s="1233"/>
      <c r="DP821" s="1233"/>
      <c r="DQ821" s="1233"/>
      <c r="DR821" s="1233"/>
      <c r="DS821" s="1233"/>
      <c r="DT821" s="1233"/>
      <c r="DU821" s="1233"/>
      <c r="DV821" s="1233"/>
      <c r="DW821" s="1233"/>
      <c r="DX821" s="1233"/>
      <c r="DY821" s="1233"/>
      <c r="DZ821" s="1233"/>
      <c r="EA821" s="1233"/>
      <c r="EB821" s="1233"/>
      <c r="EC821" s="1233"/>
      <c r="ED821" s="1233"/>
      <c r="EE821" s="1233"/>
      <c r="EF821" s="1233"/>
      <c r="EG821" s="1233"/>
      <c r="EH821" s="1253"/>
      <c r="EI821" s="1253"/>
      <c r="EJ821" s="1253"/>
      <c r="EK821" s="1253"/>
      <c r="EM821" s="1233"/>
      <c r="EN821" s="1233"/>
      <c r="EO821" s="1233"/>
      <c r="EP821" s="1233"/>
      <c r="EQ821" s="1233"/>
      <c r="ER821" s="1233"/>
      <c r="ES821" s="1233"/>
      <c r="ET821" s="1233"/>
      <c r="EU821" s="1233"/>
      <c r="EV821" s="1233"/>
      <c r="EW821" s="1233"/>
      <c r="EX821" s="1233"/>
      <c r="EY821" s="1233"/>
      <c r="EZ821" s="1233"/>
      <c r="FA821" s="1233"/>
      <c r="FB821" s="1233"/>
      <c r="FC821" s="1233"/>
      <c r="FD821" s="1233"/>
      <c r="FE821" s="1233"/>
      <c r="FF821" s="1233"/>
      <c r="FG821" s="1233"/>
      <c r="FH821" s="1233"/>
      <c r="FI821" s="1233"/>
      <c r="FJ821" s="1233"/>
      <c r="FK821" s="1233"/>
      <c r="FL821" s="1233"/>
      <c r="FM821" s="1233"/>
      <c r="FN821" s="1233"/>
      <c r="FO821" s="1233"/>
      <c r="FP821" s="1233"/>
      <c r="FQ821" s="1233"/>
      <c r="FR821" s="1233"/>
      <c r="FS821" s="1233"/>
      <c r="FT821" s="1233"/>
      <c r="FU821" s="1233"/>
      <c r="FV821" s="1233"/>
      <c r="FW821" s="1233"/>
      <c r="FX821" s="1233"/>
      <c r="FY821" s="1233"/>
      <c r="FZ821" s="1233"/>
      <c r="GA821" s="1233"/>
      <c r="GB821" s="1233"/>
      <c r="GC821" s="1233"/>
      <c r="GD821" s="1233"/>
      <c r="GE821" s="1233"/>
      <c r="GF821" s="1233"/>
      <c r="GG821" s="1233"/>
      <c r="GH821" s="1233"/>
      <c r="GI821" s="1233"/>
      <c r="GJ821" s="1233"/>
      <c r="GK821" s="1233"/>
      <c r="GL821" s="1233"/>
      <c r="GM821" s="1233"/>
      <c r="GN821" s="1233"/>
      <c r="GO821" s="1233"/>
      <c r="GP821" s="1233"/>
      <c r="GQ821" s="1233"/>
      <c r="GR821" s="1233"/>
      <c r="GS821" s="1233"/>
      <c r="GT821" s="1233"/>
      <c r="GU821" s="1233"/>
      <c r="GV821" s="1233"/>
      <c r="GW821" s="1233"/>
      <c r="GX821" s="1233"/>
      <c r="GY821" s="1233"/>
      <c r="GZ821" s="1233"/>
      <c r="HA821" s="1233"/>
      <c r="HB821" s="1233"/>
      <c r="HC821" s="1233"/>
      <c r="HD821" s="1233"/>
      <c r="HE821" s="1233"/>
      <c r="HF821" s="1233"/>
      <c r="HG821" s="1233"/>
      <c r="HH821" s="1233"/>
      <c r="HI821" s="1233"/>
      <c r="HJ821" s="1233"/>
      <c r="HK821" s="1233"/>
      <c r="HL821" s="1233"/>
      <c r="HM821" s="1233"/>
      <c r="HN821" s="1233"/>
      <c r="HO821" s="1233"/>
    </row>
    <row r="822" spans="32:223" s="325" customFormat="1" x14ac:dyDescent="0.2">
      <c r="AF822" s="932"/>
      <c r="AG822" s="932"/>
      <c r="AH822" s="932"/>
      <c r="AI822" s="932"/>
      <c r="AJ822" s="932"/>
      <c r="AK822" s="932"/>
      <c r="AL822" s="932"/>
      <c r="AM822" s="932"/>
      <c r="AN822" s="932"/>
      <c r="AP822" s="932"/>
      <c r="AQ822" s="932"/>
      <c r="AR822" s="932"/>
      <c r="AS822" s="932"/>
      <c r="AT822" s="932"/>
      <c r="AU822" s="932"/>
      <c r="AV822" s="932"/>
      <c r="AW822" s="932"/>
      <c r="AX822" s="932"/>
      <c r="BA822" s="1253"/>
      <c r="BB822" s="1253"/>
      <c r="BC822" s="1253"/>
      <c r="BE822" s="1233"/>
      <c r="BF822" s="1233"/>
      <c r="BG822" s="1233"/>
      <c r="BH822" s="1233"/>
      <c r="BI822" s="1233"/>
      <c r="BJ822" s="1233"/>
      <c r="BK822" s="1233"/>
      <c r="BL822" s="1233"/>
      <c r="BM822" s="1233"/>
      <c r="BN822" s="1233"/>
      <c r="BO822" s="1233"/>
      <c r="BP822" s="1233"/>
      <c r="BQ822" s="1233"/>
      <c r="BR822" s="1233"/>
      <c r="BS822" s="1233"/>
      <c r="BT822" s="1233"/>
      <c r="BU822" s="1233"/>
      <c r="BV822" s="1233"/>
      <c r="BW822" s="1233"/>
      <c r="BX822" s="1233"/>
      <c r="BY822" s="1233"/>
      <c r="BZ822" s="1233"/>
      <c r="CA822" s="1233"/>
      <c r="CB822" s="1233"/>
      <c r="CC822" s="1233"/>
      <c r="CD822" s="1233"/>
      <c r="CE822" s="1233"/>
      <c r="CF822" s="1233"/>
      <c r="CG822" s="1233"/>
      <c r="CH822" s="1233"/>
      <c r="CI822" s="1233"/>
      <c r="CJ822" s="1233"/>
      <c r="CK822" s="1233"/>
      <c r="CL822" s="1233"/>
      <c r="CM822" s="1233"/>
      <c r="CN822" s="1233"/>
      <c r="CO822" s="1233"/>
      <c r="CP822" s="1233"/>
      <c r="CQ822" s="1233"/>
      <c r="CR822" s="1233"/>
      <c r="CS822" s="1233"/>
      <c r="CT822" s="1233"/>
      <c r="CU822" s="1233"/>
      <c r="CV822" s="1233"/>
      <c r="CW822" s="1233"/>
      <c r="CX822" s="1233"/>
      <c r="CY822" s="1233"/>
      <c r="CZ822" s="1233"/>
      <c r="DA822" s="1233"/>
      <c r="DB822" s="1233"/>
      <c r="DC822" s="1233"/>
      <c r="DD822" s="1233"/>
      <c r="DE822" s="1233"/>
      <c r="DF822" s="1233"/>
      <c r="DG822" s="1233"/>
      <c r="DH822" s="1233"/>
      <c r="DI822" s="1233"/>
      <c r="DJ822" s="1233"/>
      <c r="DK822" s="1233"/>
      <c r="DL822" s="1233"/>
      <c r="DM822" s="1233"/>
      <c r="DN822" s="1233"/>
      <c r="DO822" s="1233"/>
      <c r="DP822" s="1233"/>
      <c r="DQ822" s="1233"/>
      <c r="DR822" s="1233"/>
      <c r="DS822" s="1233"/>
      <c r="DT822" s="1233"/>
      <c r="DU822" s="1233"/>
      <c r="DV822" s="1233"/>
      <c r="DW822" s="1233"/>
      <c r="DX822" s="1233"/>
      <c r="DY822" s="1233"/>
      <c r="DZ822" s="1233"/>
      <c r="EA822" s="1233"/>
      <c r="EB822" s="1233"/>
      <c r="EC822" s="1233"/>
      <c r="ED822" s="1233"/>
      <c r="EE822" s="1233"/>
      <c r="EF822" s="1233"/>
      <c r="EG822" s="1233"/>
      <c r="EH822" s="1253"/>
      <c r="EI822" s="1253"/>
      <c r="EJ822" s="1253"/>
      <c r="EK822" s="1253"/>
      <c r="EM822" s="1233"/>
      <c r="EN822" s="1233"/>
      <c r="EO822" s="1233"/>
      <c r="EP822" s="1233"/>
      <c r="EQ822" s="1233"/>
      <c r="ER822" s="1233"/>
      <c r="ES822" s="1233"/>
      <c r="ET822" s="1233"/>
      <c r="EU822" s="1233"/>
      <c r="EV822" s="1233"/>
      <c r="EW822" s="1233"/>
      <c r="EX822" s="1233"/>
      <c r="EY822" s="1233"/>
      <c r="EZ822" s="1233"/>
      <c r="FA822" s="1233"/>
      <c r="FB822" s="1233"/>
      <c r="FC822" s="1233"/>
      <c r="FD822" s="1233"/>
      <c r="FE822" s="1233"/>
      <c r="FF822" s="1233"/>
      <c r="FG822" s="1233"/>
      <c r="FH822" s="1233"/>
      <c r="FI822" s="1233"/>
      <c r="FJ822" s="1233"/>
      <c r="FK822" s="1233"/>
      <c r="FL822" s="1233"/>
      <c r="FM822" s="1233"/>
      <c r="FN822" s="1233"/>
      <c r="FO822" s="1233"/>
      <c r="FP822" s="1233"/>
      <c r="FQ822" s="1233"/>
      <c r="FR822" s="1233"/>
      <c r="FS822" s="1233"/>
      <c r="FT822" s="1233"/>
      <c r="FU822" s="1233"/>
      <c r="FV822" s="1233"/>
      <c r="FW822" s="1233"/>
      <c r="FX822" s="1233"/>
      <c r="FY822" s="1233"/>
      <c r="FZ822" s="1233"/>
      <c r="GA822" s="1233"/>
      <c r="GB822" s="1233"/>
      <c r="GC822" s="1233"/>
      <c r="GD822" s="1233"/>
      <c r="GE822" s="1233"/>
      <c r="GF822" s="1233"/>
      <c r="GG822" s="1233"/>
      <c r="GH822" s="1233"/>
      <c r="GI822" s="1233"/>
      <c r="GJ822" s="1233"/>
      <c r="GK822" s="1233"/>
      <c r="GL822" s="1233"/>
      <c r="GM822" s="1233"/>
      <c r="GN822" s="1233"/>
      <c r="GO822" s="1233"/>
      <c r="GP822" s="1233"/>
      <c r="GQ822" s="1233"/>
      <c r="GR822" s="1233"/>
      <c r="GS822" s="1233"/>
      <c r="GT822" s="1233"/>
      <c r="GU822" s="1233"/>
      <c r="GV822" s="1233"/>
      <c r="GW822" s="1233"/>
      <c r="GX822" s="1233"/>
      <c r="GY822" s="1233"/>
      <c r="GZ822" s="1233"/>
      <c r="HA822" s="1233"/>
      <c r="HB822" s="1233"/>
      <c r="HC822" s="1233"/>
      <c r="HD822" s="1233"/>
      <c r="HE822" s="1233"/>
      <c r="HF822" s="1233"/>
      <c r="HG822" s="1233"/>
      <c r="HH822" s="1233"/>
      <c r="HI822" s="1233"/>
      <c r="HJ822" s="1233"/>
      <c r="HK822" s="1233"/>
      <c r="HL822" s="1233"/>
      <c r="HM822" s="1233"/>
      <c r="HN822" s="1233"/>
      <c r="HO822" s="1233"/>
    </row>
    <row r="823" spans="32:223" s="325" customFormat="1" x14ac:dyDescent="0.2">
      <c r="AF823" s="932"/>
      <c r="AG823" s="932"/>
      <c r="AH823" s="932"/>
      <c r="AI823" s="932"/>
      <c r="AJ823" s="932"/>
      <c r="AK823" s="932"/>
      <c r="AL823" s="932"/>
      <c r="AM823" s="932"/>
      <c r="AN823" s="932"/>
      <c r="AP823" s="932"/>
      <c r="AQ823" s="932"/>
      <c r="AR823" s="932"/>
      <c r="AS823" s="932"/>
      <c r="AT823" s="932"/>
      <c r="AU823" s="932"/>
      <c r="AV823" s="932"/>
      <c r="AW823" s="932"/>
      <c r="AX823" s="932"/>
      <c r="BA823" s="1253"/>
      <c r="BB823" s="1253"/>
      <c r="BC823" s="1253"/>
      <c r="BE823" s="1233"/>
      <c r="BF823" s="1233"/>
      <c r="BG823" s="1233"/>
      <c r="BH823" s="1233"/>
      <c r="BI823" s="1233"/>
      <c r="BJ823" s="1233"/>
      <c r="BK823" s="1233"/>
      <c r="BL823" s="1233"/>
      <c r="BM823" s="1233"/>
      <c r="BN823" s="1233"/>
      <c r="BO823" s="1233"/>
      <c r="BP823" s="1233"/>
      <c r="BQ823" s="1233"/>
      <c r="BR823" s="1233"/>
      <c r="BS823" s="1233"/>
      <c r="BT823" s="1233"/>
      <c r="BU823" s="1233"/>
      <c r="BV823" s="1233"/>
      <c r="BW823" s="1233"/>
      <c r="BX823" s="1233"/>
      <c r="BY823" s="1233"/>
      <c r="BZ823" s="1233"/>
      <c r="CA823" s="1233"/>
      <c r="CB823" s="1233"/>
      <c r="CC823" s="1233"/>
      <c r="CD823" s="1233"/>
      <c r="CE823" s="1233"/>
      <c r="CF823" s="1233"/>
      <c r="CG823" s="1233"/>
      <c r="CH823" s="1233"/>
      <c r="CI823" s="1233"/>
      <c r="CJ823" s="1233"/>
      <c r="CK823" s="1233"/>
      <c r="CL823" s="1233"/>
      <c r="CM823" s="1233"/>
      <c r="CN823" s="1233"/>
      <c r="CO823" s="1233"/>
      <c r="CP823" s="1233"/>
      <c r="CQ823" s="1233"/>
      <c r="CR823" s="1233"/>
      <c r="CS823" s="1233"/>
      <c r="CT823" s="1233"/>
      <c r="CU823" s="1233"/>
      <c r="CV823" s="1233"/>
      <c r="CW823" s="1233"/>
      <c r="CX823" s="1233"/>
      <c r="CY823" s="1233"/>
      <c r="CZ823" s="1233"/>
      <c r="DA823" s="1233"/>
      <c r="DB823" s="1233"/>
      <c r="DC823" s="1233"/>
      <c r="DD823" s="1233"/>
      <c r="DE823" s="1233"/>
      <c r="DF823" s="1233"/>
      <c r="DG823" s="1233"/>
      <c r="DH823" s="1233"/>
      <c r="DI823" s="1233"/>
      <c r="DJ823" s="1233"/>
      <c r="DK823" s="1233"/>
      <c r="DL823" s="1233"/>
      <c r="DM823" s="1233"/>
      <c r="DN823" s="1233"/>
      <c r="DO823" s="1233"/>
      <c r="DP823" s="1233"/>
      <c r="DQ823" s="1233"/>
      <c r="DR823" s="1233"/>
      <c r="DS823" s="1233"/>
      <c r="DT823" s="1233"/>
      <c r="DU823" s="1233"/>
      <c r="DV823" s="1233"/>
      <c r="DW823" s="1233"/>
      <c r="DX823" s="1233"/>
      <c r="DY823" s="1233"/>
      <c r="DZ823" s="1233"/>
      <c r="EA823" s="1233"/>
      <c r="EB823" s="1233"/>
      <c r="EC823" s="1233"/>
      <c r="ED823" s="1233"/>
      <c r="EE823" s="1233"/>
      <c r="EF823" s="1233"/>
      <c r="EG823" s="1233"/>
      <c r="EH823" s="1253"/>
      <c r="EI823" s="1253"/>
      <c r="EJ823" s="1253"/>
      <c r="EK823" s="1253"/>
      <c r="EM823" s="1233"/>
      <c r="EN823" s="1233"/>
      <c r="EO823" s="1233"/>
      <c r="EP823" s="1233"/>
      <c r="EQ823" s="1233"/>
      <c r="ER823" s="1233"/>
      <c r="ES823" s="1233"/>
      <c r="ET823" s="1233"/>
      <c r="EU823" s="1233"/>
      <c r="EV823" s="1233"/>
      <c r="EW823" s="1233"/>
      <c r="EX823" s="1233"/>
      <c r="EY823" s="1233"/>
      <c r="EZ823" s="1233"/>
      <c r="FA823" s="1233"/>
      <c r="FB823" s="1233"/>
      <c r="FC823" s="1233"/>
      <c r="FD823" s="1233"/>
      <c r="FE823" s="1233"/>
      <c r="FF823" s="1233"/>
      <c r="FG823" s="1233"/>
      <c r="FH823" s="1233"/>
      <c r="FI823" s="1233"/>
      <c r="FJ823" s="1233"/>
      <c r="FK823" s="1233"/>
      <c r="FL823" s="1233"/>
      <c r="FM823" s="1233"/>
      <c r="FN823" s="1233"/>
      <c r="FO823" s="1233"/>
      <c r="FP823" s="1233"/>
      <c r="FQ823" s="1233"/>
      <c r="FR823" s="1233"/>
      <c r="FS823" s="1233"/>
      <c r="FT823" s="1233"/>
      <c r="FU823" s="1233"/>
      <c r="FV823" s="1233"/>
      <c r="FW823" s="1233"/>
      <c r="FX823" s="1233"/>
      <c r="FY823" s="1233"/>
      <c r="FZ823" s="1233"/>
      <c r="GA823" s="1233"/>
      <c r="GB823" s="1233"/>
      <c r="GC823" s="1233"/>
      <c r="GD823" s="1233"/>
      <c r="GE823" s="1233"/>
      <c r="GF823" s="1233"/>
      <c r="GG823" s="1233"/>
      <c r="GH823" s="1233"/>
      <c r="GI823" s="1233"/>
      <c r="GJ823" s="1233"/>
      <c r="GK823" s="1233"/>
      <c r="GL823" s="1233"/>
      <c r="GM823" s="1233"/>
      <c r="GN823" s="1233"/>
      <c r="GO823" s="1233"/>
      <c r="GP823" s="1233"/>
      <c r="GQ823" s="1233"/>
      <c r="GR823" s="1233"/>
      <c r="GS823" s="1233"/>
      <c r="GT823" s="1233"/>
      <c r="GU823" s="1233"/>
      <c r="GV823" s="1233"/>
      <c r="GW823" s="1233"/>
      <c r="GX823" s="1233"/>
      <c r="GY823" s="1233"/>
      <c r="GZ823" s="1233"/>
      <c r="HA823" s="1233"/>
      <c r="HB823" s="1233"/>
      <c r="HC823" s="1233"/>
      <c r="HD823" s="1233"/>
      <c r="HE823" s="1233"/>
      <c r="HF823" s="1233"/>
      <c r="HG823" s="1233"/>
      <c r="HH823" s="1233"/>
      <c r="HI823" s="1233"/>
      <c r="HJ823" s="1233"/>
      <c r="HK823" s="1233"/>
      <c r="HL823" s="1233"/>
      <c r="HM823" s="1233"/>
      <c r="HN823" s="1233"/>
      <c r="HO823" s="1233"/>
    </row>
    <row r="824" spans="32:223" s="325" customFormat="1" x14ac:dyDescent="0.2">
      <c r="AF824" s="932"/>
      <c r="AG824" s="932"/>
      <c r="AH824" s="932"/>
      <c r="AI824" s="932"/>
      <c r="AJ824" s="932"/>
      <c r="AK824" s="932"/>
      <c r="AL824" s="932"/>
      <c r="AM824" s="932"/>
      <c r="AN824" s="932"/>
      <c r="AP824" s="932"/>
      <c r="AQ824" s="932"/>
      <c r="AR824" s="932"/>
      <c r="AS824" s="932"/>
      <c r="AT824" s="932"/>
      <c r="AU824" s="932"/>
      <c r="AV824" s="932"/>
      <c r="AW824" s="932"/>
      <c r="AX824" s="932"/>
      <c r="BA824" s="1253"/>
      <c r="BB824" s="1253"/>
      <c r="BC824" s="1253"/>
      <c r="BE824" s="1233"/>
      <c r="BF824" s="1233"/>
      <c r="BG824" s="1233"/>
      <c r="BH824" s="1233"/>
      <c r="BI824" s="1233"/>
      <c r="BJ824" s="1233"/>
      <c r="BK824" s="1233"/>
      <c r="BL824" s="1233"/>
      <c r="BM824" s="1233"/>
      <c r="BN824" s="1233"/>
      <c r="BO824" s="1233"/>
      <c r="BP824" s="1233"/>
      <c r="BQ824" s="1233"/>
      <c r="BR824" s="1233"/>
      <c r="BS824" s="1233"/>
      <c r="BT824" s="1233"/>
      <c r="BU824" s="1233"/>
      <c r="BV824" s="1233"/>
      <c r="BW824" s="1233"/>
      <c r="BX824" s="1233"/>
      <c r="BY824" s="1233"/>
      <c r="BZ824" s="1233"/>
      <c r="CA824" s="1233"/>
      <c r="CB824" s="1233"/>
      <c r="CC824" s="1233"/>
      <c r="CD824" s="1233"/>
      <c r="CE824" s="1233"/>
      <c r="CF824" s="1233"/>
      <c r="CG824" s="1233"/>
      <c r="CH824" s="1233"/>
      <c r="CI824" s="1233"/>
      <c r="CJ824" s="1233"/>
      <c r="CK824" s="1233"/>
      <c r="CL824" s="1233"/>
      <c r="CM824" s="1233"/>
      <c r="CN824" s="1233"/>
      <c r="CO824" s="1233"/>
      <c r="CP824" s="1233"/>
      <c r="CQ824" s="1233"/>
      <c r="CR824" s="1233"/>
      <c r="CS824" s="1233"/>
      <c r="CT824" s="1233"/>
      <c r="CU824" s="1233"/>
      <c r="CV824" s="1233"/>
      <c r="CW824" s="1233"/>
      <c r="CX824" s="1233"/>
      <c r="CY824" s="1233"/>
      <c r="CZ824" s="1233"/>
      <c r="DA824" s="1233"/>
      <c r="DB824" s="1233"/>
      <c r="DC824" s="1233"/>
      <c r="DD824" s="1233"/>
      <c r="DE824" s="1233"/>
      <c r="DF824" s="1233"/>
      <c r="DG824" s="1233"/>
      <c r="DH824" s="1233"/>
      <c r="DI824" s="1233"/>
      <c r="DJ824" s="1233"/>
      <c r="DK824" s="1233"/>
      <c r="DL824" s="1233"/>
      <c r="DM824" s="1233"/>
      <c r="DN824" s="1233"/>
      <c r="DO824" s="1233"/>
      <c r="DP824" s="1233"/>
      <c r="DQ824" s="1233"/>
      <c r="DR824" s="1233"/>
      <c r="DS824" s="1233"/>
      <c r="DT824" s="1233"/>
      <c r="DU824" s="1233"/>
      <c r="DV824" s="1233"/>
      <c r="DW824" s="1233"/>
      <c r="DX824" s="1233"/>
      <c r="DY824" s="1233"/>
      <c r="DZ824" s="1233"/>
      <c r="EA824" s="1233"/>
      <c r="EB824" s="1233"/>
      <c r="EC824" s="1233"/>
      <c r="ED824" s="1233"/>
      <c r="EE824" s="1233"/>
      <c r="EF824" s="1233"/>
      <c r="EG824" s="1233"/>
      <c r="EH824" s="1253"/>
      <c r="EI824" s="1253"/>
      <c r="EJ824" s="1253"/>
      <c r="EK824" s="1253"/>
      <c r="EM824" s="1233"/>
      <c r="EN824" s="1233"/>
      <c r="EO824" s="1233"/>
      <c r="EP824" s="1233"/>
      <c r="EQ824" s="1233"/>
      <c r="ER824" s="1233"/>
      <c r="ES824" s="1233"/>
      <c r="ET824" s="1233"/>
      <c r="EU824" s="1233"/>
      <c r="EV824" s="1233"/>
      <c r="EW824" s="1233"/>
      <c r="EX824" s="1233"/>
      <c r="EY824" s="1233"/>
      <c r="EZ824" s="1233"/>
      <c r="FA824" s="1233"/>
      <c r="FB824" s="1233"/>
      <c r="FC824" s="1233"/>
      <c r="FD824" s="1233"/>
      <c r="FE824" s="1233"/>
      <c r="FF824" s="1233"/>
      <c r="FG824" s="1233"/>
      <c r="FH824" s="1233"/>
      <c r="FI824" s="1233"/>
      <c r="FJ824" s="1233"/>
      <c r="FK824" s="1233"/>
      <c r="FL824" s="1233"/>
      <c r="FM824" s="1233"/>
      <c r="FN824" s="1233"/>
      <c r="FO824" s="1233"/>
      <c r="FP824" s="1233"/>
      <c r="FQ824" s="1233"/>
      <c r="FR824" s="1233"/>
      <c r="FS824" s="1233"/>
      <c r="FT824" s="1233"/>
      <c r="FU824" s="1233"/>
      <c r="FV824" s="1233"/>
      <c r="FW824" s="1233"/>
      <c r="FX824" s="1233"/>
      <c r="FY824" s="1233"/>
      <c r="FZ824" s="1233"/>
      <c r="GA824" s="1233"/>
      <c r="GB824" s="1233"/>
      <c r="GC824" s="1233"/>
      <c r="GD824" s="1233"/>
      <c r="GE824" s="1233"/>
      <c r="GF824" s="1233"/>
      <c r="GG824" s="1233"/>
      <c r="GH824" s="1233"/>
      <c r="GI824" s="1233"/>
      <c r="GJ824" s="1233"/>
      <c r="GK824" s="1233"/>
      <c r="GL824" s="1233"/>
      <c r="GM824" s="1233"/>
      <c r="GN824" s="1233"/>
      <c r="GO824" s="1233"/>
      <c r="GP824" s="1233"/>
      <c r="GQ824" s="1233"/>
      <c r="GR824" s="1233"/>
      <c r="GS824" s="1233"/>
      <c r="GT824" s="1233"/>
      <c r="GU824" s="1233"/>
      <c r="GV824" s="1233"/>
      <c r="GW824" s="1233"/>
      <c r="GX824" s="1233"/>
      <c r="GY824" s="1233"/>
      <c r="GZ824" s="1233"/>
      <c r="HA824" s="1233"/>
      <c r="HB824" s="1233"/>
      <c r="HC824" s="1233"/>
      <c r="HD824" s="1233"/>
      <c r="HE824" s="1233"/>
      <c r="HF824" s="1233"/>
      <c r="HG824" s="1233"/>
      <c r="HH824" s="1233"/>
      <c r="HI824" s="1233"/>
      <c r="HJ824" s="1233"/>
      <c r="HK824" s="1233"/>
      <c r="HL824" s="1233"/>
      <c r="HM824" s="1233"/>
      <c r="HN824" s="1233"/>
      <c r="HO824" s="1233"/>
    </row>
    <row r="825" spans="32:223" s="325" customFormat="1" x14ac:dyDescent="0.2">
      <c r="AF825" s="932"/>
      <c r="AG825" s="932"/>
      <c r="AH825" s="932"/>
      <c r="AI825" s="932"/>
      <c r="AJ825" s="932"/>
      <c r="AK825" s="932"/>
      <c r="AL825" s="932"/>
      <c r="AM825" s="932"/>
      <c r="AN825" s="932"/>
      <c r="AP825" s="932"/>
      <c r="AQ825" s="932"/>
      <c r="AR825" s="932"/>
      <c r="AS825" s="932"/>
      <c r="AT825" s="932"/>
      <c r="AU825" s="932"/>
      <c r="AV825" s="932"/>
      <c r="AW825" s="932"/>
      <c r="AX825" s="932"/>
      <c r="BA825" s="1253"/>
      <c r="BB825" s="1253"/>
      <c r="BC825" s="1253"/>
      <c r="BE825" s="1233"/>
      <c r="BF825" s="1233"/>
      <c r="BG825" s="1233"/>
      <c r="BH825" s="1233"/>
      <c r="BI825" s="1233"/>
      <c r="BJ825" s="1233"/>
      <c r="BK825" s="1233"/>
      <c r="BL825" s="1233"/>
      <c r="BM825" s="1233"/>
      <c r="BN825" s="1233"/>
      <c r="BO825" s="1233"/>
      <c r="BP825" s="1233"/>
      <c r="BQ825" s="1233"/>
      <c r="BR825" s="1233"/>
      <c r="BS825" s="1233"/>
      <c r="BT825" s="1233"/>
      <c r="BU825" s="1233"/>
      <c r="BV825" s="1233"/>
      <c r="BW825" s="1233"/>
      <c r="BX825" s="1233"/>
      <c r="BY825" s="1233"/>
      <c r="BZ825" s="1233"/>
      <c r="CA825" s="1233"/>
      <c r="CB825" s="1233"/>
      <c r="CC825" s="1233"/>
      <c r="CD825" s="1233"/>
      <c r="CE825" s="1233"/>
      <c r="CF825" s="1233"/>
      <c r="CG825" s="1233"/>
      <c r="CH825" s="1233"/>
      <c r="CI825" s="1233"/>
      <c r="CJ825" s="1233"/>
      <c r="CK825" s="1233"/>
      <c r="CL825" s="1233"/>
      <c r="CM825" s="1233"/>
      <c r="CN825" s="1233"/>
      <c r="CO825" s="1233"/>
      <c r="CP825" s="1233"/>
      <c r="CQ825" s="1233"/>
      <c r="CR825" s="1233"/>
      <c r="CS825" s="1233"/>
      <c r="CT825" s="1233"/>
      <c r="CU825" s="1233"/>
      <c r="CV825" s="1233"/>
      <c r="CW825" s="1233"/>
      <c r="CX825" s="1233"/>
      <c r="CY825" s="1233"/>
      <c r="CZ825" s="1233"/>
      <c r="DA825" s="1233"/>
      <c r="DB825" s="1233"/>
      <c r="DC825" s="1233"/>
      <c r="DD825" s="1233"/>
      <c r="DE825" s="1233"/>
      <c r="DF825" s="1233"/>
      <c r="DG825" s="1233"/>
      <c r="DH825" s="1233"/>
      <c r="DI825" s="1233"/>
      <c r="DJ825" s="1233"/>
      <c r="DK825" s="1233"/>
      <c r="DL825" s="1233"/>
      <c r="DM825" s="1233"/>
      <c r="DN825" s="1233"/>
      <c r="DO825" s="1233"/>
      <c r="DP825" s="1233"/>
      <c r="DQ825" s="1233"/>
      <c r="DR825" s="1233"/>
      <c r="DS825" s="1233"/>
      <c r="DT825" s="1233"/>
      <c r="DU825" s="1233"/>
      <c r="DV825" s="1233"/>
      <c r="DW825" s="1233"/>
      <c r="DX825" s="1233"/>
      <c r="DY825" s="1233"/>
      <c r="DZ825" s="1233"/>
      <c r="EA825" s="1233"/>
      <c r="EB825" s="1233"/>
      <c r="EC825" s="1233"/>
      <c r="ED825" s="1233"/>
      <c r="EE825" s="1233"/>
      <c r="EF825" s="1233"/>
      <c r="EG825" s="1233"/>
      <c r="EH825" s="1253"/>
      <c r="EI825" s="1253"/>
      <c r="EJ825" s="1253"/>
      <c r="EK825" s="1253"/>
      <c r="EM825" s="1233"/>
      <c r="EN825" s="1233"/>
      <c r="EO825" s="1233"/>
      <c r="EP825" s="1233"/>
      <c r="EQ825" s="1233"/>
      <c r="ER825" s="1233"/>
      <c r="ES825" s="1233"/>
      <c r="ET825" s="1233"/>
      <c r="EU825" s="1233"/>
      <c r="EV825" s="1233"/>
      <c r="EW825" s="1233"/>
      <c r="EX825" s="1233"/>
      <c r="EY825" s="1233"/>
      <c r="EZ825" s="1233"/>
      <c r="FA825" s="1233"/>
      <c r="FB825" s="1233"/>
      <c r="FC825" s="1233"/>
      <c r="FD825" s="1233"/>
      <c r="FE825" s="1233"/>
      <c r="FF825" s="1233"/>
      <c r="FG825" s="1233"/>
      <c r="FH825" s="1233"/>
      <c r="FI825" s="1233"/>
      <c r="FJ825" s="1233"/>
      <c r="FK825" s="1233"/>
      <c r="FL825" s="1233"/>
      <c r="FM825" s="1233"/>
      <c r="FN825" s="1233"/>
      <c r="FO825" s="1233"/>
      <c r="FP825" s="1233"/>
      <c r="FQ825" s="1233"/>
      <c r="FR825" s="1233"/>
      <c r="FS825" s="1233"/>
      <c r="FT825" s="1233"/>
      <c r="FU825" s="1233"/>
      <c r="FV825" s="1233"/>
      <c r="FW825" s="1233"/>
      <c r="FX825" s="1233"/>
      <c r="FY825" s="1233"/>
      <c r="FZ825" s="1233"/>
      <c r="GA825" s="1233"/>
      <c r="GB825" s="1233"/>
      <c r="GC825" s="1233"/>
      <c r="GD825" s="1233"/>
      <c r="GE825" s="1233"/>
      <c r="GF825" s="1233"/>
      <c r="GG825" s="1233"/>
      <c r="GH825" s="1233"/>
      <c r="GI825" s="1233"/>
      <c r="GJ825" s="1233"/>
      <c r="GK825" s="1233"/>
      <c r="GL825" s="1233"/>
      <c r="GM825" s="1233"/>
      <c r="GN825" s="1233"/>
      <c r="GO825" s="1233"/>
      <c r="GP825" s="1233"/>
      <c r="GQ825" s="1233"/>
      <c r="GR825" s="1233"/>
      <c r="GS825" s="1233"/>
      <c r="GT825" s="1233"/>
      <c r="GU825" s="1233"/>
      <c r="GV825" s="1233"/>
      <c r="GW825" s="1233"/>
      <c r="GX825" s="1233"/>
      <c r="GY825" s="1233"/>
      <c r="GZ825" s="1233"/>
      <c r="HA825" s="1233"/>
      <c r="HB825" s="1233"/>
      <c r="HC825" s="1233"/>
      <c r="HD825" s="1233"/>
      <c r="HE825" s="1233"/>
      <c r="HF825" s="1233"/>
      <c r="HG825" s="1233"/>
      <c r="HH825" s="1233"/>
      <c r="HI825" s="1233"/>
      <c r="HJ825" s="1233"/>
      <c r="HK825" s="1233"/>
      <c r="HL825" s="1233"/>
      <c r="HM825" s="1233"/>
      <c r="HN825" s="1233"/>
      <c r="HO825" s="1233"/>
    </row>
    <row r="826" spans="32:223" s="325" customFormat="1" x14ac:dyDescent="0.2">
      <c r="AF826" s="932"/>
      <c r="AG826" s="932"/>
      <c r="AH826" s="932"/>
      <c r="AI826" s="932"/>
      <c r="AJ826" s="932"/>
      <c r="AK826" s="932"/>
      <c r="AL826" s="932"/>
      <c r="AM826" s="932"/>
      <c r="AN826" s="932"/>
      <c r="AP826" s="932"/>
      <c r="AQ826" s="932"/>
      <c r="AR826" s="932"/>
      <c r="AS826" s="932"/>
      <c r="AT826" s="932"/>
      <c r="AU826" s="932"/>
      <c r="AV826" s="932"/>
      <c r="AW826" s="932"/>
      <c r="AX826" s="932"/>
      <c r="BA826" s="1253"/>
      <c r="BB826" s="1253"/>
      <c r="BC826" s="1253"/>
      <c r="BE826" s="1233"/>
      <c r="BF826" s="1233"/>
      <c r="BG826" s="1233"/>
      <c r="BH826" s="1233"/>
      <c r="BI826" s="1233"/>
      <c r="BJ826" s="1233"/>
      <c r="BK826" s="1233"/>
      <c r="BL826" s="1233"/>
      <c r="BM826" s="1233"/>
      <c r="BN826" s="1233"/>
      <c r="BO826" s="1233"/>
      <c r="BP826" s="1233"/>
      <c r="BQ826" s="1233"/>
      <c r="BR826" s="1233"/>
      <c r="BS826" s="1233"/>
      <c r="BT826" s="1233"/>
      <c r="BU826" s="1233"/>
      <c r="BV826" s="1233"/>
      <c r="BW826" s="1233"/>
      <c r="BX826" s="1233"/>
      <c r="BY826" s="1233"/>
      <c r="BZ826" s="1233"/>
      <c r="CA826" s="1233"/>
      <c r="CB826" s="1233"/>
      <c r="CC826" s="1233"/>
      <c r="CD826" s="1233"/>
      <c r="CE826" s="1233"/>
      <c r="CF826" s="1233"/>
      <c r="CG826" s="1233"/>
      <c r="CH826" s="1233"/>
      <c r="CI826" s="1233"/>
      <c r="CJ826" s="1233"/>
      <c r="CK826" s="1233"/>
      <c r="CL826" s="1233"/>
      <c r="CM826" s="1233"/>
      <c r="CN826" s="1233"/>
      <c r="CO826" s="1233"/>
      <c r="CP826" s="1233"/>
      <c r="CQ826" s="1233"/>
      <c r="CR826" s="1233"/>
      <c r="CS826" s="1233"/>
      <c r="CT826" s="1233"/>
      <c r="CU826" s="1233"/>
      <c r="CV826" s="1233"/>
      <c r="CW826" s="1233"/>
      <c r="CX826" s="1233"/>
      <c r="CY826" s="1233"/>
      <c r="CZ826" s="1233"/>
      <c r="DA826" s="1233"/>
      <c r="DB826" s="1233"/>
      <c r="DC826" s="1233"/>
      <c r="DD826" s="1233"/>
      <c r="DE826" s="1233"/>
      <c r="DF826" s="1233"/>
      <c r="DG826" s="1233"/>
      <c r="DH826" s="1233"/>
      <c r="DI826" s="1233"/>
      <c r="DJ826" s="1233"/>
      <c r="DK826" s="1233"/>
      <c r="DL826" s="1233"/>
      <c r="DM826" s="1233"/>
      <c r="DN826" s="1233"/>
      <c r="DO826" s="1233"/>
      <c r="DP826" s="1233"/>
      <c r="DQ826" s="1233"/>
      <c r="DR826" s="1233"/>
      <c r="DS826" s="1233"/>
      <c r="DT826" s="1233"/>
      <c r="DU826" s="1233"/>
      <c r="DV826" s="1233"/>
      <c r="DW826" s="1233"/>
      <c r="DX826" s="1233"/>
      <c r="DY826" s="1233"/>
      <c r="DZ826" s="1233"/>
      <c r="EA826" s="1233"/>
      <c r="EB826" s="1233"/>
      <c r="EC826" s="1233"/>
      <c r="ED826" s="1233"/>
      <c r="EE826" s="1233"/>
      <c r="EF826" s="1233"/>
      <c r="EG826" s="1233"/>
      <c r="EH826" s="1253"/>
      <c r="EI826" s="1253"/>
      <c r="EJ826" s="1253"/>
      <c r="EK826" s="1253"/>
      <c r="EM826" s="1233"/>
      <c r="EN826" s="1233"/>
      <c r="EO826" s="1233"/>
      <c r="EP826" s="1233"/>
      <c r="EQ826" s="1233"/>
      <c r="ER826" s="1233"/>
      <c r="ES826" s="1233"/>
      <c r="ET826" s="1233"/>
      <c r="EU826" s="1233"/>
      <c r="EV826" s="1233"/>
      <c r="EW826" s="1233"/>
      <c r="EX826" s="1233"/>
      <c r="EY826" s="1233"/>
      <c r="EZ826" s="1233"/>
      <c r="FA826" s="1233"/>
      <c r="FB826" s="1233"/>
      <c r="FC826" s="1233"/>
      <c r="FD826" s="1233"/>
      <c r="FE826" s="1233"/>
      <c r="FF826" s="1233"/>
      <c r="FG826" s="1233"/>
      <c r="FH826" s="1233"/>
      <c r="FI826" s="1233"/>
      <c r="FJ826" s="1233"/>
      <c r="FK826" s="1233"/>
      <c r="FL826" s="1233"/>
      <c r="FM826" s="1233"/>
      <c r="FN826" s="1233"/>
      <c r="FO826" s="1233"/>
      <c r="FP826" s="1233"/>
      <c r="FQ826" s="1233"/>
      <c r="FR826" s="1233"/>
      <c r="FS826" s="1233"/>
      <c r="FT826" s="1233"/>
      <c r="FU826" s="1233"/>
      <c r="FV826" s="1233"/>
      <c r="FW826" s="1233"/>
      <c r="FX826" s="1233"/>
      <c r="FY826" s="1233"/>
      <c r="FZ826" s="1233"/>
      <c r="GA826" s="1233"/>
      <c r="GB826" s="1233"/>
      <c r="GC826" s="1233"/>
      <c r="GD826" s="1233"/>
      <c r="GE826" s="1233"/>
      <c r="GF826" s="1233"/>
      <c r="GG826" s="1233"/>
      <c r="GH826" s="1233"/>
      <c r="GI826" s="1233"/>
      <c r="GJ826" s="1233"/>
      <c r="GK826" s="1233"/>
      <c r="GL826" s="1233"/>
      <c r="GM826" s="1233"/>
      <c r="GN826" s="1233"/>
      <c r="GO826" s="1233"/>
      <c r="GP826" s="1233"/>
      <c r="GQ826" s="1233"/>
      <c r="GR826" s="1233"/>
      <c r="GS826" s="1233"/>
      <c r="GT826" s="1233"/>
      <c r="GU826" s="1233"/>
      <c r="GV826" s="1233"/>
      <c r="GW826" s="1233"/>
      <c r="GX826" s="1233"/>
      <c r="GY826" s="1233"/>
      <c r="GZ826" s="1233"/>
      <c r="HA826" s="1233"/>
      <c r="HB826" s="1233"/>
      <c r="HC826" s="1233"/>
      <c r="HD826" s="1233"/>
      <c r="HE826" s="1233"/>
      <c r="HF826" s="1233"/>
      <c r="HG826" s="1233"/>
      <c r="HH826" s="1233"/>
      <c r="HI826" s="1233"/>
      <c r="HJ826" s="1233"/>
      <c r="HK826" s="1233"/>
      <c r="HL826" s="1233"/>
      <c r="HM826" s="1233"/>
      <c r="HN826" s="1233"/>
      <c r="HO826" s="1233"/>
    </row>
    <row r="827" spans="32:223" s="325" customFormat="1" x14ac:dyDescent="0.2">
      <c r="AF827" s="932"/>
      <c r="AG827" s="932"/>
      <c r="AH827" s="932"/>
      <c r="AI827" s="932"/>
      <c r="AJ827" s="932"/>
      <c r="AK827" s="932"/>
      <c r="AL827" s="932"/>
      <c r="AM827" s="932"/>
      <c r="AN827" s="932"/>
      <c r="AP827" s="932"/>
      <c r="AQ827" s="932"/>
      <c r="AR827" s="932"/>
      <c r="AS827" s="932"/>
      <c r="AT827" s="932"/>
      <c r="AU827" s="932"/>
      <c r="AV827" s="932"/>
      <c r="AW827" s="932"/>
      <c r="AX827" s="932"/>
      <c r="BA827" s="1253"/>
      <c r="BB827" s="1253"/>
      <c r="BC827" s="1253"/>
      <c r="BE827" s="1233"/>
      <c r="BF827" s="1233"/>
      <c r="BG827" s="1233"/>
      <c r="BH827" s="1233"/>
      <c r="BI827" s="1233"/>
      <c r="BJ827" s="1233"/>
      <c r="BK827" s="1233"/>
      <c r="BL827" s="1233"/>
      <c r="BM827" s="1233"/>
      <c r="BN827" s="1233"/>
      <c r="BO827" s="1233"/>
      <c r="BP827" s="1233"/>
      <c r="BQ827" s="1233"/>
      <c r="BR827" s="1233"/>
      <c r="BS827" s="1233"/>
      <c r="BT827" s="1233"/>
      <c r="BU827" s="1233"/>
      <c r="BV827" s="1233"/>
      <c r="BW827" s="1233"/>
      <c r="BX827" s="1233"/>
      <c r="BY827" s="1233"/>
      <c r="BZ827" s="1233"/>
      <c r="CA827" s="1233"/>
      <c r="CB827" s="1233"/>
      <c r="CC827" s="1233"/>
      <c r="CD827" s="1233"/>
      <c r="CE827" s="1233"/>
      <c r="CF827" s="1233"/>
      <c r="CG827" s="1233"/>
      <c r="CH827" s="1233"/>
      <c r="CI827" s="1233"/>
      <c r="CJ827" s="1233"/>
      <c r="CK827" s="1233"/>
      <c r="CL827" s="1233"/>
      <c r="CM827" s="1233"/>
      <c r="CN827" s="1233"/>
      <c r="CO827" s="1233"/>
      <c r="CP827" s="1233"/>
      <c r="CQ827" s="1233"/>
      <c r="CR827" s="1233"/>
      <c r="CS827" s="1233"/>
      <c r="CT827" s="1233"/>
      <c r="CU827" s="1233"/>
      <c r="CV827" s="1233"/>
      <c r="CW827" s="1233"/>
      <c r="CX827" s="1233"/>
      <c r="CY827" s="1233"/>
      <c r="CZ827" s="1233"/>
      <c r="DA827" s="1233"/>
      <c r="DB827" s="1233"/>
      <c r="DC827" s="1233"/>
      <c r="DD827" s="1233"/>
      <c r="DE827" s="1233"/>
      <c r="DF827" s="1233"/>
      <c r="DG827" s="1233"/>
      <c r="DH827" s="1233"/>
      <c r="DI827" s="1233"/>
      <c r="DJ827" s="1233"/>
      <c r="DK827" s="1233"/>
      <c r="DL827" s="1233"/>
      <c r="DM827" s="1233"/>
      <c r="DN827" s="1233"/>
      <c r="DO827" s="1233"/>
      <c r="DP827" s="1233"/>
      <c r="DQ827" s="1233"/>
      <c r="DR827" s="1233"/>
      <c r="DS827" s="1233"/>
      <c r="DT827" s="1233"/>
      <c r="DU827" s="1233"/>
      <c r="DV827" s="1233"/>
      <c r="DW827" s="1233"/>
      <c r="DX827" s="1233"/>
      <c r="DY827" s="1233"/>
      <c r="DZ827" s="1233"/>
      <c r="EA827" s="1233"/>
      <c r="EB827" s="1233"/>
      <c r="EC827" s="1233"/>
      <c r="ED827" s="1233"/>
      <c r="EE827" s="1233"/>
      <c r="EF827" s="1233"/>
      <c r="EG827" s="1233"/>
      <c r="EH827" s="1253"/>
      <c r="EI827" s="1253"/>
      <c r="EJ827" s="1253"/>
      <c r="EK827" s="1253"/>
      <c r="EM827" s="1233"/>
      <c r="EN827" s="1233"/>
      <c r="EO827" s="1233"/>
      <c r="EP827" s="1233"/>
      <c r="EQ827" s="1233"/>
      <c r="ER827" s="1233"/>
      <c r="ES827" s="1233"/>
      <c r="ET827" s="1233"/>
      <c r="EU827" s="1233"/>
      <c r="EV827" s="1233"/>
      <c r="EW827" s="1233"/>
      <c r="EX827" s="1233"/>
      <c r="EY827" s="1233"/>
      <c r="EZ827" s="1233"/>
      <c r="FA827" s="1233"/>
      <c r="FB827" s="1233"/>
      <c r="FC827" s="1233"/>
      <c r="FD827" s="1233"/>
      <c r="FE827" s="1233"/>
      <c r="FF827" s="1233"/>
      <c r="FG827" s="1233"/>
      <c r="FH827" s="1233"/>
      <c r="FI827" s="1233"/>
      <c r="FJ827" s="1233"/>
      <c r="FK827" s="1233"/>
      <c r="FL827" s="1233"/>
      <c r="FM827" s="1233"/>
      <c r="FN827" s="1233"/>
      <c r="FO827" s="1233"/>
      <c r="FP827" s="1233"/>
      <c r="FQ827" s="1233"/>
      <c r="FR827" s="1233"/>
      <c r="FS827" s="1233"/>
      <c r="FT827" s="1233"/>
      <c r="FU827" s="1233"/>
      <c r="FV827" s="1233"/>
      <c r="FW827" s="1233"/>
      <c r="FX827" s="1233"/>
      <c r="FY827" s="1233"/>
      <c r="FZ827" s="1233"/>
      <c r="GA827" s="1233"/>
      <c r="GB827" s="1233"/>
      <c r="GC827" s="1233"/>
      <c r="GD827" s="1233"/>
      <c r="GE827" s="1233"/>
      <c r="GF827" s="1233"/>
      <c r="GG827" s="1233"/>
      <c r="GH827" s="1233"/>
      <c r="GI827" s="1233"/>
      <c r="GJ827" s="1233"/>
      <c r="GK827" s="1233"/>
      <c r="GL827" s="1233"/>
      <c r="GM827" s="1233"/>
      <c r="GN827" s="1233"/>
      <c r="GO827" s="1233"/>
      <c r="GP827" s="1233"/>
      <c r="GQ827" s="1233"/>
      <c r="GR827" s="1233"/>
      <c r="GS827" s="1233"/>
      <c r="GT827" s="1233"/>
      <c r="GU827" s="1233"/>
      <c r="GV827" s="1233"/>
      <c r="GW827" s="1233"/>
      <c r="GX827" s="1233"/>
      <c r="GY827" s="1233"/>
      <c r="GZ827" s="1233"/>
      <c r="HA827" s="1233"/>
      <c r="HB827" s="1233"/>
      <c r="HC827" s="1233"/>
      <c r="HD827" s="1233"/>
      <c r="HE827" s="1233"/>
      <c r="HF827" s="1233"/>
      <c r="HG827" s="1233"/>
      <c r="HH827" s="1233"/>
      <c r="HI827" s="1233"/>
      <c r="HJ827" s="1233"/>
      <c r="HK827" s="1233"/>
      <c r="HL827" s="1233"/>
      <c r="HM827" s="1233"/>
      <c r="HN827" s="1233"/>
      <c r="HO827" s="1233"/>
    </row>
    <row r="828" spans="32:223" s="325" customFormat="1" x14ac:dyDescent="0.2">
      <c r="AF828" s="932"/>
      <c r="AG828" s="932"/>
      <c r="AH828" s="932"/>
      <c r="AI828" s="932"/>
      <c r="AJ828" s="932"/>
      <c r="AK828" s="932"/>
      <c r="AL828" s="932"/>
      <c r="AM828" s="932"/>
      <c r="AN828" s="932"/>
      <c r="AP828" s="932"/>
      <c r="AQ828" s="932"/>
      <c r="AR828" s="932"/>
      <c r="AS828" s="932"/>
      <c r="AT828" s="932"/>
      <c r="AU828" s="932"/>
      <c r="AV828" s="932"/>
      <c r="AW828" s="932"/>
      <c r="AX828" s="932"/>
      <c r="BA828" s="1253"/>
      <c r="BB828" s="1253"/>
      <c r="BC828" s="1253"/>
      <c r="BE828" s="1233"/>
      <c r="BF828" s="1233"/>
      <c r="BG828" s="1233"/>
      <c r="BH828" s="1233"/>
      <c r="BI828" s="1233"/>
      <c r="BJ828" s="1233"/>
      <c r="BK828" s="1233"/>
      <c r="BL828" s="1233"/>
      <c r="BM828" s="1233"/>
      <c r="BN828" s="1233"/>
      <c r="BO828" s="1233"/>
      <c r="BP828" s="1233"/>
      <c r="BQ828" s="1233"/>
      <c r="BR828" s="1233"/>
      <c r="BS828" s="1233"/>
      <c r="BT828" s="1233"/>
      <c r="BU828" s="1233"/>
      <c r="BV828" s="1233"/>
      <c r="BW828" s="1233"/>
      <c r="BX828" s="1233"/>
      <c r="BY828" s="1233"/>
      <c r="BZ828" s="1233"/>
      <c r="CA828" s="1233"/>
      <c r="CB828" s="1233"/>
      <c r="CC828" s="1233"/>
      <c r="CD828" s="1233"/>
      <c r="CE828" s="1233"/>
      <c r="CF828" s="1233"/>
      <c r="CG828" s="1233"/>
      <c r="CH828" s="1233"/>
      <c r="CI828" s="1233"/>
      <c r="CJ828" s="1233"/>
      <c r="CK828" s="1233"/>
      <c r="CL828" s="1233"/>
      <c r="CM828" s="1233"/>
      <c r="CN828" s="1233"/>
      <c r="CO828" s="1233"/>
      <c r="CP828" s="1233"/>
      <c r="CQ828" s="1233"/>
      <c r="CR828" s="1233"/>
      <c r="CS828" s="1233"/>
      <c r="CT828" s="1233"/>
      <c r="CU828" s="1233"/>
      <c r="CV828" s="1233"/>
      <c r="CW828" s="1233"/>
      <c r="CX828" s="1233"/>
      <c r="CY828" s="1233"/>
      <c r="CZ828" s="1233"/>
      <c r="DA828" s="1233"/>
      <c r="DB828" s="1233"/>
      <c r="DC828" s="1233"/>
      <c r="DD828" s="1233"/>
      <c r="DE828" s="1233"/>
      <c r="DF828" s="1233"/>
      <c r="DG828" s="1233"/>
      <c r="DH828" s="1233"/>
      <c r="DI828" s="1233"/>
      <c r="DJ828" s="1233"/>
      <c r="DK828" s="1233"/>
      <c r="DL828" s="1233"/>
      <c r="DM828" s="1233"/>
      <c r="DN828" s="1233"/>
      <c r="DO828" s="1233"/>
      <c r="DP828" s="1233"/>
      <c r="DQ828" s="1233"/>
      <c r="DR828" s="1233"/>
      <c r="DS828" s="1233"/>
      <c r="DT828" s="1233"/>
      <c r="DU828" s="1233"/>
      <c r="DV828" s="1233"/>
      <c r="DW828" s="1233"/>
      <c r="DX828" s="1233"/>
      <c r="DY828" s="1233"/>
      <c r="DZ828" s="1233"/>
      <c r="EA828" s="1233"/>
      <c r="EB828" s="1233"/>
      <c r="EC828" s="1233"/>
      <c r="ED828" s="1233"/>
      <c r="EE828" s="1233"/>
      <c r="EF828" s="1233"/>
      <c r="EG828" s="1233"/>
      <c r="EH828" s="1253"/>
      <c r="EI828" s="1253"/>
      <c r="EJ828" s="1253"/>
      <c r="EK828" s="1253"/>
      <c r="EM828" s="1233"/>
      <c r="EN828" s="1233"/>
      <c r="EO828" s="1233"/>
      <c r="EP828" s="1233"/>
      <c r="EQ828" s="1233"/>
      <c r="ER828" s="1233"/>
      <c r="ES828" s="1233"/>
      <c r="ET828" s="1233"/>
      <c r="EU828" s="1233"/>
      <c r="EV828" s="1233"/>
      <c r="EW828" s="1233"/>
      <c r="EX828" s="1233"/>
      <c r="EY828" s="1233"/>
      <c r="EZ828" s="1233"/>
      <c r="FA828" s="1233"/>
      <c r="FB828" s="1233"/>
      <c r="FC828" s="1233"/>
      <c r="FD828" s="1233"/>
      <c r="FE828" s="1233"/>
      <c r="FF828" s="1233"/>
      <c r="FG828" s="1233"/>
      <c r="FH828" s="1233"/>
      <c r="FI828" s="1233"/>
      <c r="FJ828" s="1233"/>
      <c r="FK828" s="1233"/>
      <c r="FL828" s="1233"/>
      <c r="FM828" s="1233"/>
      <c r="FN828" s="1233"/>
      <c r="FO828" s="1233"/>
      <c r="FP828" s="1233"/>
      <c r="FQ828" s="1233"/>
      <c r="FR828" s="1233"/>
      <c r="FS828" s="1233"/>
      <c r="FT828" s="1233"/>
      <c r="FU828" s="1233"/>
      <c r="FV828" s="1233"/>
      <c r="FW828" s="1233"/>
      <c r="FX828" s="1233"/>
      <c r="FY828" s="1233"/>
      <c r="FZ828" s="1233"/>
      <c r="GA828" s="1233"/>
      <c r="GB828" s="1233"/>
      <c r="GC828" s="1233"/>
      <c r="GD828" s="1233"/>
      <c r="GE828" s="1233"/>
      <c r="GF828" s="1233"/>
      <c r="GG828" s="1233"/>
      <c r="GH828" s="1233"/>
      <c r="GI828" s="1233"/>
      <c r="GJ828" s="1233"/>
      <c r="GK828" s="1233"/>
      <c r="GL828" s="1233"/>
      <c r="GM828" s="1233"/>
      <c r="GN828" s="1233"/>
      <c r="GO828" s="1233"/>
      <c r="GP828" s="1233"/>
      <c r="GQ828" s="1233"/>
      <c r="GR828" s="1233"/>
      <c r="GS828" s="1233"/>
      <c r="GT828" s="1233"/>
      <c r="GU828" s="1233"/>
      <c r="GV828" s="1233"/>
      <c r="GW828" s="1233"/>
      <c r="GX828" s="1233"/>
      <c r="GY828" s="1233"/>
      <c r="GZ828" s="1233"/>
      <c r="HA828" s="1233"/>
      <c r="HB828" s="1233"/>
      <c r="HC828" s="1233"/>
      <c r="HD828" s="1233"/>
      <c r="HE828" s="1233"/>
      <c r="HF828" s="1233"/>
      <c r="HG828" s="1233"/>
      <c r="HH828" s="1233"/>
      <c r="HI828" s="1233"/>
      <c r="HJ828" s="1233"/>
      <c r="HK828" s="1233"/>
      <c r="HL828" s="1233"/>
      <c r="HM828" s="1233"/>
      <c r="HN828" s="1233"/>
      <c r="HO828" s="1233"/>
    </row>
    <row r="829" spans="32:223" s="325" customFormat="1" x14ac:dyDescent="0.2">
      <c r="AF829" s="932"/>
      <c r="AG829" s="932"/>
      <c r="AH829" s="932"/>
      <c r="AI829" s="932"/>
      <c r="AJ829" s="932"/>
      <c r="AK829" s="932"/>
      <c r="AL829" s="932"/>
      <c r="AM829" s="932"/>
      <c r="AN829" s="932"/>
      <c r="AP829" s="932"/>
      <c r="AQ829" s="932"/>
      <c r="AR829" s="932"/>
      <c r="AS829" s="932"/>
      <c r="AT829" s="932"/>
      <c r="AU829" s="932"/>
      <c r="AV829" s="932"/>
      <c r="AW829" s="932"/>
      <c r="AX829" s="932"/>
      <c r="BA829" s="1253"/>
      <c r="BB829" s="1253"/>
      <c r="BC829" s="1253"/>
      <c r="BE829" s="1233"/>
      <c r="BF829" s="1233"/>
      <c r="BG829" s="1233"/>
      <c r="BH829" s="1233"/>
      <c r="BI829" s="1233"/>
      <c r="BJ829" s="1233"/>
      <c r="BK829" s="1233"/>
      <c r="BL829" s="1233"/>
      <c r="BM829" s="1233"/>
      <c r="BN829" s="1233"/>
      <c r="BO829" s="1233"/>
      <c r="BP829" s="1233"/>
      <c r="BQ829" s="1233"/>
      <c r="BR829" s="1233"/>
      <c r="BS829" s="1233"/>
      <c r="BT829" s="1233"/>
      <c r="BU829" s="1233"/>
      <c r="BV829" s="1233"/>
      <c r="BW829" s="1233"/>
      <c r="BX829" s="1233"/>
      <c r="BY829" s="1233"/>
      <c r="BZ829" s="1233"/>
      <c r="CA829" s="1233"/>
      <c r="CB829" s="1233"/>
      <c r="CC829" s="1233"/>
      <c r="CD829" s="1233"/>
      <c r="CE829" s="1233"/>
      <c r="CF829" s="1233"/>
      <c r="CG829" s="1233"/>
      <c r="CH829" s="1233"/>
      <c r="CI829" s="1233"/>
      <c r="CJ829" s="1233"/>
      <c r="CK829" s="1233"/>
      <c r="CL829" s="1233"/>
      <c r="CM829" s="1233"/>
      <c r="CN829" s="1233"/>
      <c r="CO829" s="1233"/>
      <c r="CP829" s="1233"/>
      <c r="CQ829" s="1233"/>
      <c r="CR829" s="1233"/>
      <c r="CS829" s="1233"/>
      <c r="CT829" s="1233"/>
      <c r="CU829" s="1233"/>
      <c r="CV829" s="1233"/>
      <c r="CW829" s="1233"/>
      <c r="CX829" s="1233"/>
      <c r="CY829" s="1233"/>
      <c r="CZ829" s="1233"/>
      <c r="DA829" s="1233"/>
      <c r="DB829" s="1233"/>
      <c r="DC829" s="1233"/>
      <c r="DD829" s="1233"/>
      <c r="DE829" s="1233"/>
      <c r="DF829" s="1233"/>
      <c r="DG829" s="1233"/>
      <c r="DH829" s="1233"/>
      <c r="DI829" s="1233"/>
      <c r="DJ829" s="1233"/>
      <c r="DK829" s="1233"/>
      <c r="DL829" s="1233"/>
      <c r="DM829" s="1233"/>
      <c r="DN829" s="1233"/>
      <c r="DO829" s="1233"/>
      <c r="DP829" s="1233"/>
      <c r="DQ829" s="1233"/>
      <c r="DR829" s="1233"/>
      <c r="DS829" s="1233"/>
      <c r="DT829" s="1233"/>
      <c r="DU829" s="1233"/>
      <c r="DV829" s="1233"/>
      <c r="DW829" s="1233"/>
      <c r="DX829" s="1233"/>
      <c r="DY829" s="1233"/>
      <c r="DZ829" s="1233"/>
      <c r="EA829" s="1233"/>
      <c r="EB829" s="1233"/>
      <c r="EC829" s="1233"/>
      <c r="ED829" s="1233"/>
      <c r="EE829" s="1233"/>
      <c r="EF829" s="1233"/>
      <c r="EG829" s="1233"/>
      <c r="EH829" s="1253"/>
      <c r="EI829" s="1253"/>
      <c r="EJ829" s="1253"/>
      <c r="EK829" s="1253"/>
      <c r="EM829" s="1233"/>
      <c r="EN829" s="1233"/>
      <c r="EO829" s="1233"/>
      <c r="EP829" s="1233"/>
      <c r="EQ829" s="1233"/>
      <c r="ER829" s="1233"/>
      <c r="ES829" s="1233"/>
      <c r="ET829" s="1233"/>
      <c r="EU829" s="1233"/>
      <c r="EV829" s="1233"/>
      <c r="EW829" s="1233"/>
      <c r="EX829" s="1233"/>
      <c r="EY829" s="1233"/>
      <c r="EZ829" s="1233"/>
      <c r="FA829" s="1233"/>
      <c r="FB829" s="1233"/>
      <c r="FC829" s="1233"/>
      <c r="FD829" s="1233"/>
      <c r="FE829" s="1233"/>
      <c r="FF829" s="1233"/>
      <c r="FG829" s="1233"/>
      <c r="FH829" s="1233"/>
      <c r="FI829" s="1233"/>
      <c r="FJ829" s="1233"/>
      <c r="FK829" s="1233"/>
      <c r="FL829" s="1233"/>
      <c r="FM829" s="1233"/>
      <c r="FN829" s="1233"/>
      <c r="FO829" s="1233"/>
      <c r="FP829" s="1233"/>
      <c r="FQ829" s="1233"/>
      <c r="FR829" s="1233"/>
      <c r="FS829" s="1233"/>
      <c r="FT829" s="1233"/>
      <c r="FU829" s="1233"/>
      <c r="FV829" s="1233"/>
      <c r="FW829" s="1233"/>
      <c r="FX829" s="1233"/>
      <c r="FY829" s="1233"/>
      <c r="FZ829" s="1233"/>
      <c r="GA829" s="1233"/>
      <c r="GB829" s="1233"/>
      <c r="GC829" s="1233"/>
      <c r="GD829" s="1233"/>
      <c r="GE829" s="1233"/>
      <c r="GF829" s="1233"/>
      <c r="GG829" s="1233"/>
      <c r="GH829" s="1233"/>
      <c r="GI829" s="1233"/>
      <c r="GJ829" s="1233"/>
      <c r="GK829" s="1233"/>
      <c r="GL829" s="1233"/>
      <c r="GM829" s="1233"/>
      <c r="GN829" s="1233"/>
      <c r="GO829" s="1233"/>
      <c r="GP829" s="1233"/>
      <c r="GQ829" s="1233"/>
      <c r="GR829" s="1233"/>
      <c r="GS829" s="1233"/>
      <c r="GT829" s="1233"/>
      <c r="GU829" s="1233"/>
      <c r="GV829" s="1233"/>
      <c r="GW829" s="1233"/>
      <c r="GX829" s="1233"/>
      <c r="GY829" s="1233"/>
      <c r="GZ829" s="1233"/>
      <c r="HA829" s="1233"/>
      <c r="HB829" s="1233"/>
      <c r="HC829" s="1233"/>
      <c r="HD829" s="1233"/>
      <c r="HE829" s="1233"/>
      <c r="HF829" s="1233"/>
      <c r="HG829" s="1233"/>
      <c r="HH829" s="1233"/>
      <c r="HI829" s="1233"/>
      <c r="HJ829" s="1233"/>
      <c r="HK829" s="1233"/>
      <c r="HL829" s="1233"/>
      <c r="HM829" s="1233"/>
      <c r="HN829" s="1233"/>
      <c r="HO829" s="1233"/>
    </row>
    <row r="830" spans="32:223" s="325" customFormat="1" x14ac:dyDescent="0.2">
      <c r="AF830" s="932"/>
      <c r="AG830" s="932"/>
      <c r="AH830" s="932"/>
      <c r="AI830" s="932"/>
      <c r="AJ830" s="932"/>
      <c r="AK830" s="932"/>
      <c r="AL830" s="932"/>
      <c r="AM830" s="932"/>
      <c r="AN830" s="932"/>
      <c r="AP830" s="932"/>
      <c r="AQ830" s="932"/>
      <c r="AR830" s="932"/>
      <c r="AS830" s="932"/>
      <c r="AT830" s="932"/>
      <c r="AU830" s="932"/>
      <c r="AV830" s="932"/>
      <c r="AW830" s="932"/>
      <c r="AX830" s="932"/>
      <c r="BA830" s="1253"/>
      <c r="BB830" s="1253"/>
      <c r="BC830" s="1253"/>
      <c r="BE830" s="1233"/>
      <c r="BF830" s="1233"/>
      <c r="BG830" s="1233"/>
      <c r="BH830" s="1233"/>
      <c r="BI830" s="1233"/>
      <c r="BJ830" s="1233"/>
      <c r="BK830" s="1233"/>
      <c r="BL830" s="1233"/>
      <c r="BM830" s="1233"/>
      <c r="BN830" s="1233"/>
      <c r="BO830" s="1233"/>
      <c r="BP830" s="1233"/>
      <c r="BQ830" s="1233"/>
      <c r="BR830" s="1233"/>
      <c r="BS830" s="1233"/>
      <c r="BT830" s="1233"/>
      <c r="BU830" s="1233"/>
      <c r="BV830" s="1233"/>
      <c r="BW830" s="1233"/>
      <c r="BX830" s="1233"/>
      <c r="BY830" s="1233"/>
      <c r="BZ830" s="1233"/>
      <c r="CA830" s="1233"/>
      <c r="CB830" s="1233"/>
      <c r="CC830" s="1233"/>
      <c r="CD830" s="1233"/>
      <c r="CE830" s="1233"/>
      <c r="CF830" s="1233"/>
      <c r="CG830" s="1233"/>
      <c r="CH830" s="1233"/>
      <c r="CI830" s="1233"/>
      <c r="CJ830" s="1233"/>
      <c r="CK830" s="1233"/>
      <c r="CL830" s="1233"/>
      <c r="CM830" s="1233"/>
      <c r="CN830" s="1233"/>
      <c r="CO830" s="1233"/>
      <c r="CP830" s="1233"/>
      <c r="CQ830" s="1233"/>
      <c r="CR830" s="1233"/>
      <c r="CS830" s="1233"/>
      <c r="CT830" s="1233"/>
      <c r="CU830" s="1233"/>
      <c r="CV830" s="1233"/>
      <c r="CW830" s="1233"/>
      <c r="CX830" s="1233"/>
      <c r="CY830" s="1233"/>
      <c r="CZ830" s="1233"/>
      <c r="DA830" s="1233"/>
      <c r="DB830" s="1233"/>
      <c r="DC830" s="1233"/>
      <c r="DD830" s="1233"/>
      <c r="DE830" s="1233"/>
      <c r="DF830" s="1233"/>
      <c r="DG830" s="1233"/>
      <c r="DH830" s="1233"/>
      <c r="DI830" s="1233"/>
      <c r="DJ830" s="1233"/>
      <c r="DK830" s="1233"/>
      <c r="DL830" s="1233"/>
      <c r="DM830" s="1233"/>
      <c r="DN830" s="1233"/>
      <c r="DO830" s="1233"/>
      <c r="DP830" s="1233"/>
      <c r="DQ830" s="1233"/>
      <c r="DR830" s="1233"/>
      <c r="DS830" s="1233"/>
      <c r="DT830" s="1233"/>
      <c r="DU830" s="1233"/>
      <c r="DV830" s="1233"/>
      <c r="DW830" s="1233"/>
      <c r="DX830" s="1233"/>
      <c r="DY830" s="1233"/>
      <c r="DZ830" s="1233"/>
      <c r="EA830" s="1233"/>
      <c r="EB830" s="1233"/>
      <c r="EC830" s="1233"/>
      <c r="ED830" s="1233"/>
      <c r="EE830" s="1233"/>
      <c r="EF830" s="1233"/>
      <c r="EG830" s="1233"/>
      <c r="EH830" s="1253"/>
      <c r="EI830" s="1253"/>
      <c r="EJ830" s="1253"/>
      <c r="EK830" s="1253"/>
      <c r="EM830" s="1233"/>
      <c r="EN830" s="1233"/>
      <c r="EO830" s="1233"/>
      <c r="EP830" s="1233"/>
      <c r="EQ830" s="1233"/>
      <c r="ER830" s="1233"/>
      <c r="ES830" s="1233"/>
      <c r="ET830" s="1233"/>
      <c r="EU830" s="1233"/>
      <c r="EV830" s="1233"/>
      <c r="EW830" s="1233"/>
      <c r="EX830" s="1233"/>
      <c r="EY830" s="1233"/>
      <c r="EZ830" s="1233"/>
      <c r="FA830" s="1233"/>
      <c r="FB830" s="1233"/>
      <c r="FC830" s="1233"/>
      <c r="FD830" s="1233"/>
      <c r="FE830" s="1233"/>
      <c r="FF830" s="1233"/>
      <c r="FG830" s="1233"/>
      <c r="FH830" s="1233"/>
      <c r="FI830" s="1233"/>
      <c r="FJ830" s="1233"/>
      <c r="FK830" s="1233"/>
      <c r="FL830" s="1233"/>
      <c r="FM830" s="1233"/>
      <c r="FN830" s="1233"/>
      <c r="FO830" s="1233"/>
      <c r="FP830" s="1233"/>
      <c r="FQ830" s="1233"/>
      <c r="FR830" s="1233"/>
      <c r="FS830" s="1233"/>
      <c r="FT830" s="1233"/>
      <c r="FU830" s="1233"/>
      <c r="FV830" s="1233"/>
      <c r="FW830" s="1233"/>
      <c r="FX830" s="1233"/>
      <c r="FY830" s="1233"/>
      <c r="FZ830" s="1233"/>
      <c r="GA830" s="1233"/>
      <c r="GB830" s="1233"/>
      <c r="GC830" s="1233"/>
      <c r="GD830" s="1233"/>
      <c r="GE830" s="1233"/>
      <c r="GF830" s="1233"/>
      <c r="GG830" s="1233"/>
      <c r="GH830" s="1233"/>
      <c r="GI830" s="1233"/>
      <c r="GJ830" s="1233"/>
      <c r="GK830" s="1233"/>
      <c r="GL830" s="1233"/>
      <c r="GM830" s="1233"/>
      <c r="GN830" s="1233"/>
      <c r="GO830" s="1233"/>
      <c r="GP830" s="1233"/>
      <c r="GQ830" s="1233"/>
      <c r="GR830" s="1233"/>
      <c r="GS830" s="1233"/>
      <c r="GT830" s="1233"/>
      <c r="GU830" s="1233"/>
      <c r="GV830" s="1233"/>
      <c r="GW830" s="1233"/>
      <c r="GX830" s="1233"/>
      <c r="GY830" s="1233"/>
      <c r="GZ830" s="1233"/>
      <c r="HA830" s="1233"/>
      <c r="HB830" s="1233"/>
      <c r="HC830" s="1233"/>
      <c r="HD830" s="1233"/>
      <c r="HE830" s="1233"/>
      <c r="HF830" s="1233"/>
      <c r="HG830" s="1233"/>
      <c r="HH830" s="1233"/>
      <c r="HI830" s="1233"/>
      <c r="HJ830" s="1233"/>
      <c r="HK830" s="1233"/>
      <c r="HL830" s="1233"/>
      <c r="HM830" s="1233"/>
      <c r="HN830" s="1233"/>
      <c r="HO830" s="1233"/>
    </row>
    <row r="831" spans="32:223" s="325" customFormat="1" x14ac:dyDescent="0.2">
      <c r="AF831" s="932"/>
      <c r="AG831" s="932"/>
      <c r="AH831" s="932"/>
      <c r="AI831" s="932"/>
      <c r="AJ831" s="932"/>
      <c r="AK831" s="932"/>
      <c r="AL831" s="932"/>
      <c r="AM831" s="932"/>
      <c r="AN831" s="932"/>
      <c r="AP831" s="932"/>
      <c r="AQ831" s="932"/>
      <c r="AR831" s="932"/>
      <c r="AS831" s="932"/>
      <c r="AT831" s="932"/>
      <c r="AU831" s="932"/>
      <c r="AV831" s="932"/>
      <c r="AW831" s="932"/>
      <c r="AX831" s="932"/>
      <c r="BA831" s="1253"/>
      <c r="BB831" s="1253"/>
      <c r="BC831" s="1253"/>
      <c r="BE831" s="1233"/>
      <c r="BF831" s="1233"/>
      <c r="BG831" s="1233"/>
      <c r="BH831" s="1233"/>
      <c r="BI831" s="1233"/>
      <c r="BJ831" s="1233"/>
      <c r="BK831" s="1233"/>
      <c r="BL831" s="1233"/>
      <c r="BM831" s="1233"/>
      <c r="BN831" s="1233"/>
      <c r="BO831" s="1233"/>
      <c r="BP831" s="1233"/>
      <c r="BQ831" s="1233"/>
      <c r="BR831" s="1233"/>
      <c r="BS831" s="1233"/>
      <c r="BT831" s="1233"/>
      <c r="BU831" s="1233"/>
      <c r="BV831" s="1233"/>
      <c r="BW831" s="1233"/>
      <c r="BX831" s="1233"/>
      <c r="BY831" s="1233"/>
      <c r="BZ831" s="1233"/>
      <c r="CA831" s="1233"/>
      <c r="CB831" s="1233"/>
      <c r="CC831" s="1233"/>
      <c r="CD831" s="1233"/>
      <c r="CE831" s="1233"/>
      <c r="CF831" s="1233"/>
      <c r="CG831" s="1233"/>
      <c r="CH831" s="1233"/>
      <c r="CI831" s="1233"/>
      <c r="CJ831" s="1233"/>
      <c r="CK831" s="1233"/>
      <c r="CL831" s="1233"/>
      <c r="CM831" s="1233"/>
      <c r="CN831" s="1233"/>
      <c r="CO831" s="1233"/>
      <c r="CP831" s="1233"/>
      <c r="CQ831" s="1233"/>
      <c r="CR831" s="1233"/>
      <c r="CS831" s="1233"/>
      <c r="CT831" s="1233"/>
      <c r="CU831" s="1233"/>
      <c r="CV831" s="1233"/>
      <c r="CW831" s="1233"/>
      <c r="CX831" s="1233"/>
      <c r="CY831" s="1233"/>
      <c r="CZ831" s="1233"/>
      <c r="DA831" s="1233"/>
      <c r="DB831" s="1233"/>
      <c r="DC831" s="1233"/>
      <c r="DD831" s="1233"/>
      <c r="DE831" s="1233"/>
      <c r="DF831" s="1233"/>
      <c r="DG831" s="1233"/>
      <c r="DH831" s="1233"/>
      <c r="DI831" s="1233"/>
      <c r="DJ831" s="1233"/>
      <c r="DK831" s="1233"/>
      <c r="DL831" s="1233"/>
      <c r="DM831" s="1233"/>
      <c r="DN831" s="1233"/>
      <c r="DO831" s="1233"/>
      <c r="DP831" s="1233"/>
      <c r="DQ831" s="1233"/>
      <c r="DR831" s="1233"/>
      <c r="DS831" s="1233"/>
      <c r="DT831" s="1233"/>
      <c r="DU831" s="1233"/>
      <c r="DV831" s="1233"/>
      <c r="DW831" s="1233"/>
      <c r="DX831" s="1233"/>
      <c r="DY831" s="1233"/>
      <c r="DZ831" s="1233"/>
      <c r="EA831" s="1233"/>
      <c r="EB831" s="1233"/>
      <c r="EC831" s="1233"/>
      <c r="ED831" s="1233"/>
      <c r="EE831" s="1233"/>
      <c r="EF831" s="1233"/>
      <c r="EG831" s="1233"/>
      <c r="EH831" s="1253"/>
      <c r="EI831" s="1253"/>
      <c r="EJ831" s="1253"/>
      <c r="EK831" s="1253"/>
      <c r="EM831" s="1233"/>
      <c r="EN831" s="1233"/>
      <c r="EO831" s="1233"/>
      <c r="EP831" s="1233"/>
      <c r="EQ831" s="1233"/>
      <c r="ER831" s="1233"/>
      <c r="ES831" s="1233"/>
      <c r="ET831" s="1233"/>
      <c r="EU831" s="1233"/>
      <c r="EV831" s="1233"/>
      <c r="EW831" s="1233"/>
      <c r="EX831" s="1233"/>
      <c r="EY831" s="1233"/>
      <c r="EZ831" s="1233"/>
      <c r="FA831" s="1233"/>
      <c r="FB831" s="1233"/>
      <c r="FC831" s="1233"/>
      <c r="FD831" s="1233"/>
      <c r="FE831" s="1233"/>
      <c r="FF831" s="1233"/>
      <c r="FG831" s="1233"/>
      <c r="FH831" s="1233"/>
      <c r="FI831" s="1233"/>
      <c r="FJ831" s="1233"/>
      <c r="FK831" s="1233"/>
      <c r="FL831" s="1233"/>
      <c r="FM831" s="1233"/>
      <c r="FN831" s="1233"/>
      <c r="FO831" s="1233"/>
      <c r="FP831" s="1233"/>
      <c r="FQ831" s="1233"/>
      <c r="FR831" s="1233"/>
      <c r="FS831" s="1233"/>
      <c r="FT831" s="1233"/>
      <c r="FU831" s="1233"/>
      <c r="FV831" s="1233"/>
      <c r="FW831" s="1233"/>
      <c r="FX831" s="1233"/>
      <c r="FY831" s="1233"/>
      <c r="FZ831" s="1233"/>
      <c r="GA831" s="1233"/>
      <c r="GB831" s="1233"/>
      <c r="GC831" s="1233"/>
      <c r="GD831" s="1233"/>
      <c r="GE831" s="1233"/>
      <c r="GF831" s="1233"/>
      <c r="GG831" s="1233"/>
      <c r="GH831" s="1233"/>
      <c r="GI831" s="1233"/>
      <c r="GJ831" s="1233"/>
      <c r="GK831" s="1233"/>
      <c r="GL831" s="1233"/>
      <c r="GM831" s="1233"/>
      <c r="GN831" s="1233"/>
      <c r="GO831" s="1233"/>
      <c r="GP831" s="1233"/>
      <c r="GQ831" s="1233"/>
      <c r="GR831" s="1233"/>
      <c r="GS831" s="1233"/>
      <c r="GT831" s="1233"/>
      <c r="GU831" s="1233"/>
      <c r="GV831" s="1233"/>
      <c r="GW831" s="1233"/>
      <c r="GX831" s="1233"/>
      <c r="GY831" s="1233"/>
      <c r="GZ831" s="1233"/>
      <c r="HA831" s="1233"/>
      <c r="HB831" s="1233"/>
      <c r="HC831" s="1233"/>
      <c r="HD831" s="1233"/>
      <c r="HE831" s="1233"/>
      <c r="HF831" s="1233"/>
      <c r="HG831" s="1233"/>
      <c r="HH831" s="1233"/>
      <c r="HI831" s="1233"/>
      <c r="HJ831" s="1233"/>
      <c r="HK831" s="1233"/>
      <c r="HL831" s="1233"/>
      <c r="HM831" s="1233"/>
      <c r="HN831" s="1233"/>
      <c r="HO831" s="1233"/>
    </row>
    <row r="832" spans="32:223" s="325" customFormat="1" x14ac:dyDescent="0.2">
      <c r="AF832" s="932"/>
      <c r="AG832" s="932"/>
      <c r="AH832" s="932"/>
      <c r="AI832" s="932"/>
      <c r="AJ832" s="932"/>
      <c r="AK832" s="932"/>
      <c r="AL832" s="932"/>
      <c r="AM832" s="932"/>
      <c r="AN832" s="932"/>
      <c r="AP832" s="932"/>
      <c r="AQ832" s="932"/>
      <c r="AR832" s="932"/>
      <c r="AS832" s="932"/>
      <c r="AT832" s="932"/>
      <c r="AU832" s="932"/>
      <c r="AV832" s="932"/>
      <c r="AW832" s="932"/>
      <c r="AX832" s="932"/>
      <c r="BA832" s="1253"/>
      <c r="BB832" s="1253"/>
      <c r="BC832" s="1253"/>
      <c r="BE832" s="1233"/>
      <c r="BF832" s="1233"/>
      <c r="BG832" s="1233"/>
      <c r="BH832" s="1233"/>
      <c r="BI832" s="1233"/>
      <c r="BJ832" s="1233"/>
      <c r="BK832" s="1233"/>
      <c r="BL832" s="1233"/>
      <c r="BM832" s="1233"/>
      <c r="BN832" s="1233"/>
      <c r="BO832" s="1233"/>
      <c r="BP832" s="1233"/>
      <c r="BQ832" s="1233"/>
      <c r="BR832" s="1233"/>
      <c r="BS832" s="1233"/>
      <c r="BT832" s="1233"/>
      <c r="BU832" s="1233"/>
      <c r="BV832" s="1233"/>
      <c r="BW832" s="1233"/>
      <c r="BX832" s="1233"/>
      <c r="BY832" s="1233"/>
      <c r="BZ832" s="1233"/>
      <c r="CA832" s="1233"/>
      <c r="CB832" s="1233"/>
      <c r="CC832" s="1233"/>
      <c r="CD832" s="1233"/>
      <c r="CE832" s="1233"/>
      <c r="CF832" s="1233"/>
      <c r="CG832" s="1233"/>
      <c r="CH832" s="1233"/>
      <c r="CI832" s="1233"/>
      <c r="CJ832" s="1233"/>
      <c r="CK832" s="1233"/>
      <c r="CL832" s="1233"/>
      <c r="CM832" s="1233"/>
      <c r="CN832" s="1233"/>
      <c r="CO832" s="1233"/>
      <c r="CP832" s="1233"/>
      <c r="CQ832" s="1233"/>
      <c r="CR832" s="1233"/>
      <c r="CS832" s="1233"/>
      <c r="CT832" s="1233"/>
      <c r="CU832" s="1233"/>
      <c r="CV832" s="1233"/>
      <c r="CW832" s="1233"/>
      <c r="CX832" s="1233"/>
      <c r="CY832" s="1233"/>
      <c r="CZ832" s="1233"/>
      <c r="DA832" s="1233"/>
      <c r="DB832" s="1233"/>
      <c r="DC832" s="1233"/>
      <c r="DD832" s="1233"/>
      <c r="DE832" s="1233"/>
      <c r="DF832" s="1233"/>
      <c r="DG832" s="1233"/>
      <c r="DH832" s="1233"/>
      <c r="DI832" s="1233"/>
      <c r="DJ832" s="1233"/>
      <c r="DK832" s="1233"/>
      <c r="DL832" s="1233"/>
      <c r="DM832" s="1233"/>
      <c r="DN832" s="1233"/>
      <c r="DO832" s="1233"/>
      <c r="DP832" s="1233"/>
      <c r="DQ832" s="1233"/>
      <c r="DR832" s="1233"/>
      <c r="DS832" s="1233"/>
      <c r="DT832" s="1233"/>
      <c r="DU832" s="1233"/>
      <c r="DV832" s="1233"/>
      <c r="DW832" s="1233"/>
      <c r="DX832" s="1233"/>
      <c r="DY832" s="1233"/>
      <c r="DZ832" s="1233"/>
      <c r="EA832" s="1233"/>
      <c r="EB832" s="1233"/>
      <c r="EC832" s="1233"/>
      <c r="ED832" s="1233"/>
      <c r="EE832" s="1233"/>
      <c r="EF832" s="1233"/>
      <c r="EG832" s="1233"/>
      <c r="EH832" s="1253"/>
      <c r="EI832" s="1253"/>
      <c r="EJ832" s="1253"/>
      <c r="EK832" s="1253"/>
      <c r="EM832" s="1233"/>
      <c r="EN832" s="1233"/>
      <c r="EO832" s="1233"/>
      <c r="EP832" s="1233"/>
      <c r="EQ832" s="1233"/>
      <c r="ER832" s="1233"/>
      <c r="ES832" s="1233"/>
      <c r="ET832" s="1233"/>
      <c r="EU832" s="1233"/>
      <c r="EV832" s="1233"/>
      <c r="EW832" s="1233"/>
      <c r="EX832" s="1233"/>
      <c r="EY832" s="1233"/>
      <c r="EZ832" s="1233"/>
      <c r="FA832" s="1233"/>
      <c r="FB832" s="1233"/>
      <c r="FC832" s="1233"/>
      <c r="FD832" s="1233"/>
      <c r="FE832" s="1233"/>
      <c r="FF832" s="1233"/>
      <c r="FG832" s="1233"/>
      <c r="FH832" s="1233"/>
      <c r="FI832" s="1233"/>
      <c r="FJ832" s="1233"/>
      <c r="FK832" s="1233"/>
      <c r="FL832" s="1233"/>
      <c r="FM832" s="1233"/>
      <c r="FN832" s="1233"/>
      <c r="FO832" s="1233"/>
      <c r="FP832" s="1233"/>
      <c r="FQ832" s="1233"/>
      <c r="FR832" s="1233"/>
      <c r="FS832" s="1233"/>
      <c r="FT832" s="1233"/>
      <c r="FU832" s="1233"/>
      <c r="FV832" s="1233"/>
      <c r="FW832" s="1233"/>
      <c r="FX832" s="1233"/>
      <c r="FY832" s="1233"/>
      <c r="FZ832" s="1233"/>
      <c r="GA832" s="1233"/>
      <c r="GB832" s="1233"/>
      <c r="GC832" s="1233"/>
      <c r="GD832" s="1233"/>
      <c r="GE832" s="1233"/>
      <c r="GF832" s="1233"/>
      <c r="GG832" s="1233"/>
      <c r="GH832" s="1233"/>
      <c r="GI832" s="1233"/>
      <c r="GJ832" s="1233"/>
      <c r="GK832" s="1233"/>
      <c r="GL832" s="1233"/>
      <c r="GM832" s="1233"/>
      <c r="GN832" s="1233"/>
      <c r="GO832" s="1233"/>
      <c r="GP832" s="1233"/>
      <c r="GQ832" s="1233"/>
      <c r="GR832" s="1233"/>
      <c r="GS832" s="1233"/>
      <c r="GT832" s="1233"/>
      <c r="GU832" s="1233"/>
      <c r="GV832" s="1233"/>
      <c r="GW832" s="1233"/>
      <c r="GX832" s="1233"/>
      <c r="GY832" s="1233"/>
      <c r="GZ832" s="1233"/>
      <c r="HA832" s="1233"/>
      <c r="HB832" s="1233"/>
      <c r="HC832" s="1233"/>
      <c r="HD832" s="1233"/>
      <c r="HE832" s="1233"/>
      <c r="HF832" s="1233"/>
      <c r="HG832" s="1233"/>
      <c r="HH832" s="1233"/>
      <c r="HI832" s="1233"/>
      <c r="HJ832" s="1233"/>
      <c r="HK832" s="1233"/>
      <c r="HL832" s="1233"/>
      <c r="HM832" s="1233"/>
      <c r="HN832" s="1233"/>
      <c r="HO832" s="1233"/>
    </row>
    <row r="833" spans="32:223" s="325" customFormat="1" x14ac:dyDescent="0.2">
      <c r="AF833" s="932"/>
      <c r="AG833" s="932"/>
      <c r="AH833" s="932"/>
      <c r="AI833" s="932"/>
      <c r="AJ833" s="932"/>
      <c r="AK833" s="932"/>
      <c r="AL833" s="932"/>
      <c r="AM833" s="932"/>
      <c r="AN833" s="932"/>
      <c r="AP833" s="932"/>
      <c r="AQ833" s="932"/>
      <c r="AR833" s="932"/>
      <c r="AS833" s="932"/>
      <c r="AT833" s="932"/>
      <c r="AU833" s="932"/>
      <c r="AV833" s="932"/>
      <c r="AW833" s="932"/>
      <c r="AX833" s="932"/>
      <c r="BA833" s="1253"/>
      <c r="BB833" s="1253"/>
      <c r="BC833" s="1253"/>
      <c r="BE833" s="1233"/>
      <c r="BF833" s="1233"/>
      <c r="BG833" s="1233"/>
      <c r="BH833" s="1233"/>
      <c r="BI833" s="1233"/>
      <c r="BJ833" s="1233"/>
      <c r="BK833" s="1233"/>
      <c r="BL833" s="1233"/>
      <c r="BM833" s="1233"/>
      <c r="BN833" s="1233"/>
      <c r="BO833" s="1233"/>
      <c r="BP833" s="1233"/>
      <c r="BQ833" s="1233"/>
      <c r="BR833" s="1233"/>
      <c r="BS833" s="1233"/>
      <c r="BT833" s="1233"/>
      <c r="BU833" s="1233"/>
      <c r="BV833" s="1233"/>
      <c r="BW833" s="1233"/>
      <c r="BX833" s="1233"/>
      <c r="BY833" s="1233"/>
      <c r="BZ833" s="1233"/>
      <c r="CA833" s="1233"/>
      <c r="CB833" s="1233"/>
      <c r="CC833" s="1233"/>
      <c r="CD833" s="1233"/>
      <c r="CE833" s="1233"/>
      <c r="CF833" s="1233"/>
      <c r="CG833" s="1233"/>
      <c r="CH833" s="1233"/>
      <c r="CI833" s="1233"/>
      <c r="CJ833" s="1233"/>
      <c r="CK833" s="1233"/>
      <c r="CL833" s="1233"/>
      <c r="CM833" s="1233"/>
      <c r="CN833" s="1233"/>
      <c r="CO833" s="1233"/>
      <c r="CP833" s="1233"/>
      <c r="CQ833" s="1233"/>
      <c r="CR833" s="1233"/>
      <c r="CS833" s="1233"/>
      <c r="CT833" s="1233"/>
      <c r="CU833" s="1233"/>
      <c r="CV833" s="1233"/>
      <c r="CW833" s="1233"/>
      <c r="CX833" s="1233"/>
      <c r="CY833" s="1233"/>
      <c r="CZ833" s="1233"/>
      <c r="DA833" s="1233"/>
      <c r="DB833" s="1233"/>
      <c r="DC833" s="1233"/>
      <c r="DD833" s="1233"/>
      <c r="DE833" s="1233"/>
      <c r="DF833" s="1233"/>
      <c r="DG833" s="1233"/>
      <c r="DH833" s="1233"/>
      <c r="DI833" s="1233"/>
      <c r="DJ833" s="1233"/>
      <c r="DK833" s="1233"/>
      <c r="DL833" s="1233"/>
      <c r="DM833" s="1233"/>
      <c r="DN833" s="1233"/>
      <c r="DO833" s="1233"/>
      <c r="DP833" s="1233"/>
      <c r="DQ833" s="1233"/>
      <c r="DR833" s="1233"/>
      <c r="DS833" s="1233"/>
      <c r="DT833" s="1233"/>
      <c r="DU833" s="1233"/>
      <c r="DV833" s="1233"/>
      <c r="DW833" s="1233"/>
      <c r="DX833" s="1233"/>
      <c r="DY833" s="1233"/>
      <c r="DZ833" s="1233"/>
      <c r="EA833" s="1233"/>
      <c r="EB833" s="1233"/>
      <c r="EC833" s="1233"/>
      <c r="ED833" s="1233"/>
      <c r="EE833" s="1233"/>
      <c r="EF833" s="1233"/>
      <c r="EG833" s="1233"/>
      <c r="EH833" s="1253"/>
      <c r="EI833" s="1253"/>
      <c r="EJ833" s="1253"/>
      <c r="EK833" s="1253"/>
      <c r="EM833" s="1233"/>
      <c r="EN833" s="1233"/>
      <c r="EO833" s="1233"/>
      <c r="EP833" s="1233"/>
      <c r="EQ833" s="1233"/>
      <c r="ER833" s="1233"/>
      <c r="ES833" s="1233"/>
      <c r="ET833" s="1233"/>
      <c r="EU833" s="1233"/>
      <c r="EV833" s="1233"/>
      <c r="EW833" s="1233"/>
      <c r="EX833" s="1233"/>
      <c r="EY833" s="1233"/>
      <c r="EZ833" s="1233"/>
      <c r="FA833" s="1233"/>
      <c r="FB833" s="1233"/>
      <c r="FC833" s="1233"/>
      <c r="FD833" s="1233"/>
      <c r="FE833" s="1233"/>
      <c r="FF833" s="1233"/>
      <c r="FG833" s="1233"/>
      <c r="FH833" s="1233"/>
      <c r="FI833" s="1233"/>
      <c r="FJ833" s="1233"/>
      <c r="FK833" s="1233"/>
      <c r="FL833" s="1233"/>
      <c r="FM833" s="1233"/>
      <c r="FN833" s="1233"/>
      <c r="FO833" s="1233"/>
      <c r="FP833" s="1233"/>
      <c r="FQ833" s="1233"/>
      <c r="FR833" s="1233"/>
      <c r="FS833" s="1233"/>
      <c r="FT833" s="1233"/>
      <c r="FU833" s="1233"/>
      <c r="FV833" s="1233"/>
      <c r="FW833" s="1233"/>
      <c r="FX833" s="1233"/>
      <c r="FY833" s="1233"/>
      <c r="FZ833" s="1233"/>
      <c r="GA833" s="1233"/>
      <c r="GB833" s="1233"/>
      <c r="GC833" s="1233"/>
      <c r="GD833" s="1233"/>
      <c r="GE833" s="1233"/>
      <c r="GF833" s="1233"/>
      <c r="GG833" s="1233"/>
      <c r="GH833" s="1233"/>
      <c r="GI833" s="1233"/>
      <c r="GJ833" s="1233"/>
      <c r="GK833" s="1233"/>
      <c r="GL833" s="1233"/>
      <c r="GM833" s="1233"/>
      <c r="GN833" s="1233"/>
      <c r="GO833" s="1233"/>
      <c r="GP833" s="1233"/>
      <c r="GQ833" s="1233"/>
      <c r="GR833" s="1233"/>
      <c r="GS833" s="1233"/>
      <c r="GT833" s="1233"/>
      <c r="GU833" s="1233"/>
      <c r="GV833" s="1233"/>
      <c r="GW833" s="1233"/>
      <c r="GX833" s="1233"/>
      <c r="GY833" s="1233"/>
      <c r="GZ833" s="1233"/>
      <c r="HA833" s="1233"/>
      <c r="HB833" s="1233"/>
      <c r="HC833" s="1233"/>
      <c r="HD833" s="1233"/>
      <c r="HE833" s="1233"/>
      <c r="HF833" s="1233"/>
      <c r="HG833" s="1233"/>
      <c r="HH833" s="1233"/>
      <c r="HI833" s="1233"/>
      <c r="HJ833" s="1233"/>
      <c r="HK833" s="1233"/>
      <c r="HL833" s="1233"/>
      <c r="HM833" s="1233"/>
      <c r="HN833" s="1233"/>
      <c r="HO833" s="1233"/>
    </row>
    <row r="834" spans="32:223" s="325" customFormat="1" x14ac:dyDescent="0.2">
      <c r="AF834" s="932"/>
      <c r="AG834" s="932"/>
      <c r="AH834" s="932"/>
      <c r="AI834" s="932"/>
      <c r="AJ834" s="932"/>
      <c r="AK834" s="932"/>
      <c r="AL834" s="932"/>
      <c r="AM834" s="932"/>
      <c r="AN834" s="932"/>
      <c r="AP834" s="932"/>
      <c r="AQ834" s="932"/>
      <c r="AR834" s="932"/>
      <c r="AS834" s="932"/>
      <c r="AT834" s="932"/>
      <c r="AU834" s="932"/>
      <c r="AV834" s="932"/>
      <c r="AW834" s="932"/>
      <c r="AX834" s="932"/>
      <c r="BA834" s="1253"/>
      <c r="BB834" s="1253"/>
      <c r="BC834" s="1253"/>
      <c r="BE834" s="1233"/>
      <c r="BF834" s="1233"/>
      <c r="BG834" s="1233"/>
      <c r="BH834" s="1233"/>
      <c r="BI834" s="1233"/>
      <c r="BJ834" s="1233"/>
      <c r="BK834" s="1233"/>
      <c r="BL834" s="1233"/>
      <c r="BM834" s="1233"/>
      <c r="BN834" s="1233"/>
      <c r="BO834" s="1233"/>
      <c r="BP834" s="1233"/>
      <c r="BQ834" s="1233"/>
      <c r="BR834" s="1233"/>
      <c r="BS834" s="1233"/>
      <c r="BT834" s="1233"/>
      <c r="BU834" s="1233"/>
      <c r="BV834" s="1233"/>
      <c r="BW834" s="1233"/>
      <c r="BX834" s="1233"/>
      <c r="BY834" s="1233"/>
      <c r="BZ834" s="1233"/>
      <c r="CA834" s="1233"/>
      <c r="CB834" s="1233"/>
      <c r="CC834" s="1233"/>
      <c r="CD834" s="1233"/>
      <c r="CE834" s="1233"/>
      <c r="CF834" s="1233"/>
      <c r="CG834" s="1233"/>
      <c r="CH834" s="1233"/>
      <c r="CI834" s="1233"/>
      <c r="CJ834" s="1233"/>
      <c r="CK834" s="1233"/>
      <c r="CL834" s="1233"/>
      <c r="CM834" s="1233"/>
      <c r="CN834" s="1233"/>
      <c r="CO834" s="1233"/>
      <c r="CP834" s="1233"/>
      <c r="CQ834" s="1233"/>
      <c r="CR834" s="1233"/>
      <c r="CS834" s="1233"/>
      <c r="CT834" s="1233"/>
      <c r="CU834" s="1233"/>
      <c r="CV834" s="1233"/>
      <c r="CW834" s="1233"/>
      <c r="CX834" s="1233"/>
      <c r="CY834" s="1233"/>
      <c r="CZ834" s="1233"/>
      <c r="DA834" s="1233"/>
      <c r="DB834" s="1233"/>
      <c r="DC834" s="1233"/>
      <c r="DD834" s="1233"/>
      <c r="DE834" s="1233"/>
      <c r="DF834" s="1233"/>
      <c r="DG834" s="1233"/>
      <c r="DH834" s="1233"/>
      <c r="DI834" s="1233"/>
      <c r="DJ834" s="1233"/>
      <c r="DK834" s="1233"/>
      <c r="DL834" s="1233"/>
      <c r="DM834" s="1233"/>
      <c r="DN834" s="1233"/>
      <c r="DO834" s="1233"/>
      <c r="DP834" s="1233"/>
      <c r="DQ834" s="1233"/>
      <c r="DR834" s="1233"/>
      <c r="DS834" s="1233"/>
      <c r="DT834" s="1233"/>
      <c r="DU834" s="1233"/>
      <c r="DV834" s="1233"/>
      <c r="DW834" s="1233"/>
      <c r="DX834" s="1233"/>
      <c r="DY834" s="1233"/>
      <c r="DZ834" s="1233"/>
      <c r="EA834" s="1233"/>
      <c r="EB834" s="1233"/>
      <c r="EC834" s="1233"/>
      <c r="ED834" s="1233"/>
      <c r="EE834" s="1233"/>
      <c r="EF834" s="1233"/>
      <c r="EG834" s="1233"/>
      <c r="EH834" s="1253"/>
      <c r="EI834" s="1253"/>
      <c r="EJ834" s="1253"/>
      <c r="EK834" s="1253"/>
      <c r="EM834" s="1233"/>
      <c r="EN834" s="1233"/>
      <c r="EO834" s="1233"/>
      <c r="EP834" s="1233"/>
      <c r="EQ834" s="1233"/>
      <c r="ER834" s="1233"/>
      <c r="ES834" s="1233"/>
      <c r="ET834" s="1233"/>
      <c r="EU834" s="1233"/>
      <c r="EV834" s="1233"/>
      <c r="EW834" s="1233"/>
      <c r="EX834" s="1233"/>
      <c r="EY834" s="1233"/>
      <c r="EZ834" s="1233"/>
      <c r="FA834" s="1233"/>
      <c r="FB834" s="1233"/>
      <c r="FC834" s="1233"/>
      <c r="FD834" s="1233"/>
      <c r="FE834" s="1233"/>
      <c r="FF834" s="1233"/>
      <c r="FG834" s="1233"/>
      <c r="FH834" s="1233"/>
      <c r="FI834" s="1233"/>
      <c r="FJ834" s="1233"/>
      <c r="FK834" s="1233"/>
      <c r="FL834" s="1233"/>
      <c r="FM834" s="1233"/>
      <c r="FN834" s="1233"/>
      <c r="FO834" s="1233"/>
      <c r="FP834" s="1233"/>
      <c r="FQ834" s="1233"/>
      <c r="FR834" s="1233"/>
      <c r="FS834" s="1233"/>
      <c r="FT834" s="1233"/>
      <c r="FU834" s="1233"/>
      <c r="FV834" s="1233"/>
      <c r="FW834" s="1233"/>
      <c r="FX834" s="1233"/>
      <c r="FY834" s="1233"/>
      <c r="FZ834" s="1233"/>
      <c r="GA834" s="1233"/>
      <c r="GB834" s="1233"/>
      <c r="GC834" s="1233"/>
      <c r="GD834" s="1233"/>
      <c r="GE834" s="1233"/>
      <c r="GF834" s="1233"/>
      <c r="GG834" s="1233"/>
      <c r="GH834" s="1233"/>
      <c r="GI834" s="1233"/>
      <c r="GJ834" s="1233"/>
      <c r="GK834" s="1233"/>
      <c r="GL834" s="1233"/>
      <c r="GM834" s="1233"/>
      <c r="GN834" s="1233"/>
      <c r="GO834" s="1233"/>
      <c r="GP834" s="1233"/>
      <c r="GQ834" s="1233"/>
      <c r="GR834" s="1233"/>
      <c r="GS834" s="1233"/>
      <c r="GT834" s="1233"/>
      <c r="GU834" s="1233"/>
      <c r="GV834" s="1233"/>
      <c r="GW834" s="1233"/>
      <c r="GX834" s="1233"/>
      <c r="GY834" s="1233"/>
      <c r="GZ834" s="1233"/>
      <c r="HA834" s="1233"/>
      <c r="HB834" s="1233"/>
      <c r="HC834" s="1233"/>
      <c r="HD834" s="1233"/>
      <c r="HE834" s="1233"/>
      <c r="HF834" s="1233"/>
      <c r="HG834" s="1233"/>
      <c r="HH834" s="1233"/>
      <c r="HI834" s="1233"/>
      <c r="HJ834" s="1233"/>
      <c r="HK834" s="1233"/>
      <c r="HL834" s="1233"/>
      <c r="HM834" s="1233"/>
      <c r="HN834" s="1233"/>
      <c r="HO834" s="1233"/>
    </row>
    <row r="835" spans="32:223" s="325" customFormat="1" x14ac:dyDescent="0.2">
      <c r="AF835" s="932"/>
      <c r="AG835" s="932"/>
      <c r="AH835" s="932"/>
      <c r="AI835" s="932"/>
      <c r="AJ835" s="932"/>
      <c r="AK835" s="932"/>
      <c r="AL835" s="932"/>
      <c r="AM835" s="932"/>
      <c r="AN835" s="932"/>
      <c r="AP835" s="932"/>
      <c r="AQ835" s="932"/>
      <c r="AR835" s="932"/>
      <c r="AS835" s="932"/>
      <c r="AT835" s="932"/>
      <c r="AU835" s="932"/>
      <c r="AV835" s="932"/>
      <c r="AW835" s="932"/>
      <c r="AX835" s="932"/>
      <c r="BA835" s="1253"/>
      <c r="BB835" s="1253"/>
      <c r="BC835" s="1253"/>
      <c r="BE835" s="1233"/>
      <c r="BF835" s="1233"/>
      <c r="BG835" s="1233"/>
      <c r="BH835" s="1233"/>
      <c r="BI835" s="1233"/>
      <c r="BJ835" s="1233"/>
      <c r="BK835" s="1233"/>
      <c r="BL835" s="1233"/>
      <c r="BM835" s="1233"/>
      <c r="BN835" s="1233"/>
      <c r="BO835" s="1233"/>
      <c r="BP835" s="1233"/>
      <c r="BQ835" s="1233"/>
      <c r="BR835" s="1233"/>
      <c r="BS835" s="1233"/>
      <c r="BT835" s="1233"/>
      <c r="BU835" s="1233"/>
      <c r="BV835" s="1233"/>
      <c r="BW835" s="1233"/>
      <c r="BX835" s="1233"/>
      <c r="BY835" s="1233"/>
      <c r="BZ835" s="1233"/>
      <c r="CA835" s="1233"/>
      <c r="CB835" s="1233"/>
      <c r="CC835" s="1233"/>
      <c r="CD835" s="1233"/>
      <c r="CE835" s="1233"/>
      <c r="CF835" s="1233"/>
      <c r="CG835" s="1233"/>
      <c r="CH835" s="1233"/>
      <c r="CI835" s="1233"/>
      <c r="CJ835" s="1233"/>
      <c r="CK835" s="1233"/>
      <c r="CL835" s="1233"/>
      <c r="CM835" s="1233"/>
      <c r="CN835" s="1233"/>
      <c r="CO835" s="1233"/>
      <c r="CP835" s="1233"/>
      <c r="CQ835" s="1233"/>
      <c r="CR835" s="1233"/>
      <c r="CS835" s="1233"/>
      <c r="CT835" s="1233"/>
      <c r="CU835" s="1233"/>
      <c r="CV835" s="1233"/>
      <c r="CW835" s="1233"/>
      <c r="CX835" s="1233"/>
      <c r="CY835" s="1233"/>
      <c r="CZ835" s="1233"/>
      <c r="DA835" s="1233"/>
      <c r="DB835" s="1233"/>
      <c r="DC835" s="1233"/>
      <c r="DD835" s="1233"/>
      <c r="DE835" s="1233"/>
      <c r="DF835" s="1233"/>
      <c r="DG835" s="1233"/>
      <c r="DH835" s="1233"/>
      <c r="DI835" s="1233"/>
      <c r="DJ835" s="1233"/>
      <c r="DK835" s="1233"/>
      <c r="DL835" s="1233"/>
      <c r="DM835" s="1233"/>
      <c r="DN835" s="1233"/>
      <c r="DO835" s="1233"/>
      <c r="DP835" s="1233"/>
      <c r="DQ835" s="1233"/>
      <c r="DR835" s="1233"/>
      <c r="DS835" s="1233"/>
      <c r="DT835" s="1233"/>
      <c r="DU835" s="1233"/>
      <c r="DV835" s="1233"/>
      <c r="DW835" s="1233"/>
      <c r="DX835" s="1233"/>
      <c r="DY835" s="1233"/>
      <c r="DZ835" s="1233"/>
      <c r="EA835" s="1233"/>
      <c r="EB835" s="1233"/>
      <c r="EC835" s="1233"/>
      <c r="ED835" s="1233"/>
      <c r="EE835" s="1233"/>
      <c r="EF835" s="1233"/>
      <c r="EG835" s="1233"/>
      <c r="EH835" s="1253"/>
      <c r="EI835" s="1253"/>
      <c r="EJ835" s="1253"/>
      <c r="EK835" s="1253"/>
      <c r="EM835" s="1233"/>
      <c r="EN835" s="1233"/>
      <c r="EO835" s="1233"/>
      <c r="EP835" s="1233"/>
      <c r="EQ835" s="1233"/>
      <c r="ER835" s="1233"/>
      <c r="ES835" s="1233"/>
      <c r="ET835" s="1233"/>
      <c r="EU835" s="1233"/>
      <c r="EV835" s="1233"/>
      <c r="EW835" s="1233"/>
      <c r="EX835" s="1233"/>
      <c r="EY835" s="1233"/>
      <c r="EZ835" s="1233"/>
      <c r="FA835" s="1233"/>
      <c r="FB835" s="1233"/>
      <c r="FC835" s="1233"/>
      <c r="FD835" s="1233"/>
      <c r="FE835" s="1233"/>
      <c r="FF835" s="1233"/>
      <c r="FG835" s="1233"/>
      <c r="FH835" s="1233"/>
      <c r="FI835" s="1233"/>
      <c r="FJ835" s="1233"/>
      <c r="FK835" s="1233"/>
      <c r="FL835" s="1233"/>
      <c r="FM835" s="1233"/>
      <c r="FN835" s="1233"/>
      <c r="FO835" s="1233"/>
      <c r="FP835" s="1233"/>
      <c r="FQ835" s="1233"/>
      <c r="FR835" s="1233"/>
      <c r="FS835" s="1233"/>
      <c r="FT835" s="1233"/>
      <c r="FU835" s="1233"/>
      <c r="FV835" s="1233"/>
      <c r="FW835" s="1233"/>
      <c r="FX835" s="1233"/>
      <c r="FY835" s="1233"/>
      <c r="FZ835" s="1233"/>
      <c r="GA835" s="1233"/>
      <c r="GB835" s="1233"/>
      <c r="GC835" s="1233"/>
      <c r="GD835" s="1233"/>
      <c r="GE835" s="1233"/>
      <c r="GF835" s="1233"/>
      <c r="GG835" s="1233"/>
      <c r="GH835" s="1233"/>
      <c r="GI835" s="1233"/>
      <c r="GJ835" s="1233"/>
      <c r="GK835" s="1233"/>
      <c r="GL835" s="1233"/>
      <c r="GM835" s="1233"/>
      <c r="GN835" s="1233"/>
      <c r="GO835" s="1233"/>
      <c r="GP835" s="1233"/>
      <c r="GQ835" s="1233"/>
      <c r="GR835" s="1233"/>
      <c r="GS835" s="1233"/>
      <c r="GT835" s="1233"/>
      <c r="GU835" s="1233"/>
      <c r="GV835" s="1233"/>
      <c r="GW835" s="1233"/>
      <c r="GX835" s="1233"/>
      <c r="GY835" s="1233"/>
      <c r="GZ835" s="1233"/>
      <c r="HA835" s="1233"/>
      <c r="HB835" s="1233"/>
      <c r="HC835" s="1233"/>
      <c r="HD835" s="1233"/>
      <c r="HE835" s="1233"/>
      <c r="HF835" s="1233"/>
      <c r="HG835" s="1233"/>
      <c r="HH835" s="1233"/>
      <c r="HI835" s="1233"/>
      <c r="HJ835" s="1233"/>
      <c r="HK835" s="1233"/>
      <c r="HL835" s="1233"/>
      <c r="HM835" s="1233"/>
      <c r="HN835" s="1233"/>
      <c r="HO835" s="1233"/>
    </row>
    <row r="836" spans="32:223" s="325" customFormat="1" x14ac:dyDescent="0.2">
      <c r="AF836" s="932"/>
      <c r="AG836" s="932"/>
      <c r="AH836" s="932"/>
      <c r="AI836" s="932"/>
      <c r="AJ836" s="932"/>
      <c r="AK836" s="932"/>
      <c r="AL836" s="932"/>
      <c r="AM836" s="932"/>
      <c r="AN836" s="932"/>
      <c r="AP836" s="932"/>
      <c r="AQ836" s="932"/>
      <c r="AR836" s="932"/>
      <c r="AS836" s="932"/>
      <c r="AT836" s="932"/>
      <c r="AU836" s="932"/>
      <c r="AV836" s="932"/>
      <c r="AW836" s="932"/>
      <c r="AX836" s="932"/>
      <c r="BA836" s="1253"/>
      <c r="BB836" s="1253"/>
      <c r="BC836" s="1253"/>
      <c r="BE836" s="1233"/>
      <c r="BF836" s="1233"/>
      <c r="BG836" s="1233"/>
      <c r="BH836" s="1233"/>
      <c r="BI836" s="1233"/>
      <c r="BJ836" s="1233"/>
      <c r="BK836" s="1233"/>
      <c r="BL836" s="1233"/>
      <c r="BM836" s="1233"/>
      <c r="BN836" s="1233"/>
      <c r="BO836" s="1233"/>
      <c r="BP836" s="1233"/>
      <c r="BQ836" s="1233"/>
      <c r="BR836" s="1233"/>
      <c r="BS836" s="1233"/>
      <c r="BT836" s="1233"/>
      <c r="BU836" s="1233"/>
      <c r="BV836" s="1233"/>
      <c r="BW836" s="1233"/>
      <c r="BX836" s="1233"/>
      <c r="BY836" s="1233"/>
      <c r="BZ836" s="1233"/>
      <c r="CA836" s="1233"/>
      <c r="CB836" s="1233"/>
      <c r="CC836" s="1233"/>
      <c r="CD836" s="1233"/>
      <c r="CE836" s="1233"/>
      <c r="CF836" s="1233"/>
      <c r="CG836" s="1233"/>
      <c r="CH836" s="1233"/>
      <c r="CI836" s="1233"/>
      <c r="CJ836" s="1233"/>
      <c r="CK836" s="1233"/>
      <c r="CL836" s="1233"/>
      <c r="CM836" s="1233"/>
      <c r="CN836" s="1233"/>
      <c r="CO836" s="1233"/>
      <c r="CP836" s="1233"/>
      <c r="CQ836" s="1233"/>
      <c r="CR836" s="1233"/>
      <c r="CS836" s="1233"/>
      <c r="CT836" s="1233"/>
      <c r="CU836" s="1233"/>
      <c r="CV836" s="1233"/>
      <c r="CW836" s="1233"/>
      <c r="CX836" s="1233"/>
      <c r="CY836" s="1233"/>
      <c r="CZ836" s="1233"/>
      <c r="DA836" s="1233"/>
      <c r="DB836" s="1233"/>
      <c r="DC836" s="1233"/>
      <c r="DD836" s="1233"/>
      <c r="DE836" s="1233"/>
      <c r="DF836" s="1233"/>
      <c r="DG836" s="1233"/>
      <c r="DH836" s="1233"/>
      <c r="DI836" s="1233"/>
      <c r="DJ836" s="1233"/>
      <c r="DK836" s="1233"/>
      <c r="DL836" s="1233"/>
      <c r="DM836" s="1233"/>
      <c r="DN836" s="1233"/>
      <c r="DO836" s="1233"/>
      <c r="DP836" s="1233"/>
      <c r="DQ836" s="1233"/>
      <c r="DR836" s="1233"/>
      <c r="DS836" s="1233"/>
      <c r="DT836" s="1233"/>
      <c r="DU836" s="1233"/>
      <c r="DV836" s="1233"/>
      <c r="DW836" s="1233"/>
      <c r="DX836" s="1233"/>
      <c r="DY836" s="1233"/>
      <c r="DZ836" s="1233"/>
      <c r="EA836" s="1233"/>
      <c r="EB836" s="1233"/>
      <c r="EC836" s="1233"/>
      <c r="ED836" s="1233"/>
      <c r="EE836" s="1233"/>
      <c r="EF836" s="1233"/>
      <c r="EG836" s="1233"/>
      <c r="EH836" s="1253"/>
      <c r="EI836" s="1253"/>
      <c r="EJ836" s="1253"/>
      <c r="EK836" s="1253"/>
      <c r="EM836" s="1233"/>
      <c r="EN836" s="1233"/>
      <c r="EO836" s="1233"/>
      <c r="EP836" s="1233"/>
      <c r="EQ836" s="1233"/>
      <c r="ER836" s="1233"/>
      <c r="ES836" s="1233"/>
      <c r="ET836" s="1233"/>
      <c r="EU836" s="1233"/>
      <c r="EV836" s="1233"/>
      <c r="EW836" s="1233"/>
      <c r="EX836" s="1233"/>
      <c r="EY836" s="1233"/>
      <c r="EZ836" s="1233"/>
      <c r="FA836" s="1233"/>
      <c r="FB836" s="1233"/>
      <c r="FC836" s="1233"/>
      <c r="FD836" s="1233"/>
      <c r="FE836" s="1233"/>
      <c r="FF836" s="1233"/>
      <c r="FG836" s="1233"/>
      <c r="FH836" s="1233"/>
      <c r="FI836" s="1233"/>
      <c r="FJ836" s="1233"/>
      <c r="FK836" s="1233"/>
      <c r="FL836" s="1233"/>
      <c r="FM836" s="1233"/>
      <c r="FN836" s="1233"/>
      <c r="FO836" s="1233"/>
      <c r="FP836" s="1233"/>
      <c r="FQ836" s="1233"/>
      <c r="FR836" s="1233"/>
      <c r="FS836" s="1233"/>
      <c r="FT836" s="1233"/>
      <c r="FU836" s="1233"/>
      <c r="FV836" s="1233"/>
      <c r="FW836" s="1233"/>
      <c r="FX836" s="1233"/>
      <c r="FY836" s="1233"/>
      <c r="FZ836" s="1233"/>
      <c r="GA836" s="1233"/>
      <c r="GB836" s="1233"/>
      <c r="GC836" s="1233"/>
      <c r="GD836" s="1233"/>
      <c r="GE836" s="1233"/>
      <c r="GF836" s="1233"/>
      <c r="GG836" s="1233"/>
      <c r="GH836" s="1233"/>
      <c r="GI836" s="1233"/>
      <c r="GJ836" s="1233"/>
      <c r="GK836" s="1233"/>
      <c r="GL836" s="1233"/>
      <c r="GM836" s="1233"/>
      <c r="GN836" s="1233"/>
      <c r="GO836" s="1233"/>
      <c r="GP836" s="1233"/>
      <c r="GQ836" s="1233"/>
      <c r="GR836" s="1233"/>
      <c r="GS836" s="1233"/>
      <c r="GT836" s="1233"/>
      <c r="GU836" s="1233"/>
      <c r="GV836" s="1233"/>
      <c r="GW836" s="1233"/>
      <c r="GX836" s="1233"/>
      <c r="GY836" s="1233"/>
      <c r="GZ836" s="1233"/>
      <c r="HA836" s="1233"/>
      <c r="HB836" s="1233"/>
      <c r="HC836" s="1233"/>
      <c r="HD836" s="1233"/>
      <c r="HE836" s="1233"/>
      <c r="HF836" s="1233"/>
      <c r="HG836" s="1233"/>
      <c r="HH836" s="1233"/>
      <c r="HI836" s="1233"/>
      <c r="HJ836" s="1233"/>
      <c r="HK836" s="1233"/>
      <c r="HL836" s="1233"/>
      <c r="HM836" s="1233"/>
      <c r="HN836" s="1233"/>
      <c r="HO836" s="1233"/>
    </row>
    <row r="837" spans="32:223" s="325" customFormat="1" x14ac:dyDescent="0.2">
      <c r="AF837" s="932"/>
      <c r="AG837" s="932"/>
      <c r="AH837" s="932"/>
      <c r="AI837" s="932"/>
      <c r="AJ837" s="932"/>
      <c r="AK837" s="932"/>
      <c r="AL837" s="932"/>
      <c r="AM837" s="932"/>
      <c r="AN837" s="932"/>
      <c r="AP837" s="932"/>
      <c r="AQ837" s="932"/>
      <c r="AR837" s="932"/>
      <c r="AS837" s="932"/>
      <c r="AT837" s="932"/>
      <c r="AU837" s="932"/>
      <c r="AV837" s="932"/>
      <c r="AW837" s="932"/>
      <c r="AX837" s="932"/>
      <c r="BA837" s="1253"/>
      <c r="BB837" s="1253"/>
      <c r="BC837" s="1253"/>
      <c r="BE837" s="1233"/>
      <c r="BF837" s="1233"/>
      <c r="BG837" s="1233"/>
      <c r="BH837" s="1233"/>
      <c r="BI837" s="1233"/>
      <c r="BJ837" s="1233"/>
      <c r="BK837" s="1233"/>
      <c r="BL837" s="1233"/>
      <c r="BM837" s="1233"/>
      <c r="BN837" s="1233"/>
      <c r="BO837" s="1233"/>
      <c r="BP837" s="1233"/>
      <c r="BQ837" s="1233"/>
      <c r="BR837" s="1233"/>
      <c r="BS837" s="1233"/>
      <c r="BT837" s="1233"/>
      <c r="BU837" s="1233"/>
      <c r="BV837" s="1233"/>
      <c r="BW837" s="1233"/>
      <c r="BX837" s="1233"/>
      <c r="BY837" s="1233"/>
      <c r="BZ837" s="1233"/>
      <c r="CA837" s="1233"/>
      <c r="CB837" s="1233"/>
      <c r="CC837" s="1233"/>
      <c r="CD837" s="1233"/>
      <c r="CE837" s="1233"/>
      <c r="CF837" s="1233"/>
      <c r="CG837" s="1233"/>
      <c r="CH837" s="1233"/>
      <c r="CI837" s="1233"/>
      <c r="CJ837" s="1233"/>
      <c r="CK837" s="1233"/>
      <c r="CL837" s="1233"/>
      <c r="CM837" s="1233"/>
      <c r="CN837" s="1233"/>
      <c r="CO837" s="1233"/>
      <c r="CP837" s="1233"/>
      <c r="CQ837" s="1233"/>
      <c r="CR837" s="1233"/>
      <c r="CS837" s="1233"/>
      <c r="CT837" s="1233"/>
      <c r="CU837" s="1233"/>
      <c r="CV837" s="1233"/>
      <c r="CW837" s="1233"/>
      <c r="CX837" s="1233"/>
      <c r="CY837" s="1233"/>
      <c r="CZ837" s="1233"/>
      <c r="DA837" s="1233"/>
      <c r="DB837" s="1233"/>
      <c r="DC837" s="1233"/>
      <c r="DD837" s="1233"/>
      <c r="DE837" s="1233"/>
      <c r="DF837" s="1233"/>
      <c r="DG837" s="1233"/>
      <c r="DH837" s="1233"/>
      <c r="DI837" s="1233"/>
      <c r="DJ837" s="1233"/>
      <c r="DK837" s="1233"/>
      <c r="DL837" s="1233"/>
      <c r="DM837" s="1233"/>
      <c r="DN837" s="1233"/>
      <c r="DO837" s="1233"/>
      <c r="DP837" s="1233"/>
      <c r="DQ837" s="1233"/>
      <c r="DR837" s="1233"/>
      <c r="DS837" s="1233"/>
      <c r="DT837" s="1233"/>
      <c r="DU837" s="1233"/>
      <c r="DV837" s="1233"/>
      <c r="DW837" s="1233"/>
      <c r="DX837" s="1233"/>
      <c r="DY837" s="1233"/>
      <c r="DZ837" s="1233"/>
      <c r="EA837" s="1233"/>
      <c r="EB837" s="1233"/>
      <c r="EC837" s="1233"/>
      <c r="ED837" s="1233"/>
      <c r="EE837" s="1233"/>
      <c r="EF837" s="1233"/>
      <c r="EG837" s="1233"/>
      <c r="EH837" s="1253"/>
      <c r="EI837" s="1253"/>
      <c r="EJ837" s="1253"/>
      <c r="EK837" s="1253"/>
      <c r="EM837" s="1233"/>
      <c r="EN837" s="1233"/>
      <c r="EO837" s="1233"/>
      <c r="EP837" s="1233"/>
      <c r="EQ837" s="1233"/>
      <c r="ER837" s="1233"/>
      <c r="ES837" s="1233"/>
      <c r="ET837" s="1233"/>
      <c r="EU837" s="1233"/>
      <c r="EV837" s="1233"/>
      <c r="EW837" s="1233"/>
      <c r="EX837" s="1233"/>
      <c r="EY837" s="1233"/>
      <c r="EZ837" s="1233"/>
      <c r="FA837" s="1233"/>
      <c r="FB837" s="1233"/>
      <c r="FC837" s="1233"/>
      <c r="FD837" s="1233"/>
      <c r="FE837" s="1233"/>
      <c r="FF837" s="1233"/>
      <c r="FG837" s="1233"/>
      <c r="FH837" s="1233"/>
      <c r="FI837" s="1233"/>
      <c r="FJ837" s="1233"/>
      <c r="FK837" s="1233"/>
      <c r="FL837" s="1233"/>
      <c r="FM837" s="1233"/>
      <c r="FN837" s="1233"/>
      <c r="FO837" s="1233"/>
      <c r="FP837" s="1233"/>
      <c r="FQ837" s="1233"/>
      <c r="FR837" s="1233"/>
      <c r="FS837" s="1233"/>
      <c r="FT837" s="1233"/>
      <c r="FU837" s="1233"/>
      <c r="FV837" s="1233"/>
      <c r="FW837" s="1233"/>
      <c r="FX837" s="1233"/>
      <c r="FY837" s="1233"/>
      <c r="FZ837" s="1233"/>
      <c r="GA837" s="1233"/>
      <c r="GB837" s="1233"/>
      <c r="GC837" s="1233"/>
      <c r="GD837" s="1233"/>
      <c r="GE837" s="1233"/>
      <c r="GF837" s="1233"/>
      <c r="GG837" s="1233"/>
      <c r="GH837" s="1233"/>
      <c r="GI837" s="1233"/>
      <c r="GJ837" s="1233"/>
      <c r="GK837" s="1233"/>
      <c r="GL837" s="1233"/>
      <c r="GM837" s="1233"/>
      <c r="GN837" s="1233"/>
      <c r="GO837" s="1233"/>
      <c r="GP837" s="1233"/>
      <c r="GQ837" s="1233"/>
      <c r="GR837" s="1233"/>
      <c r="GS837" s="1233"/>
      <c r="GT837" s="1233"/>
      <c r="GU837" s="1233"/>
      <c r="GV837" s="1233"/>
      <c r="GW837" s="1233"/>
      <c r="GX837" s="1233"/>
      <c r="GY837" s="1233"/>
      <c r="GZ837" s="1233"/>
      <c r="HA837" s="1233"/>
      <c r="HB837" s="1233"/>
      <c r="HC837" s="1233"/>
      <c r="HD837" s="1233"/>
      <c r="HE837" s="1233"/>
      <c r="HF837" s="1233"/>
      <c r="HG837" s="1233"/>
      <c r="HH837" s="1233"/>
      <c r="HI837" s="1233"/>
      <c r="HJ837" s="1233"/>
      <c r="HK837" s="1233"/>
      <c r="HL837" s="1233"/>
      <c r="HM837" s="1233"/>
      <c r="HN837" s="1233"/>
      <c r="HO837" s="1233"/>
    </row>
    <row r="838" spans="32:223" s="325" customFormat="1" x14ac:dyDescent="0.2">
      <c r="AF838" s="932"/>
      <c r="AG838" s="932"/>
      <c r="AH838" s="932"/>
      <c r="AI838" s="932"/>
      <c r="AJ838" s="932"/>
      <c r="AK838" s="932"/>
      <c r="AL838" s="932"/>
      <c r="AM838" s="932"/>
      <c r="AN838" s="932"/>
      <c r="AP838" s="932"/>
      <c r="AQ838" s="932"/>
      <c r="AR838" s="932"/>
      <c r="AS838" s="932"/>
      <c r="AT838" s="932"/>
      <c r="AU838" s="932"/>
      <c r="AV838" s="932"/>
      <c r="AW838" s="932"/>
      <c r="AX838" s="932"/>
      <c r="BA838" s="1253"/>
      <c r="BB838" s="1253"/>
      <c r="BC838" s="1253"/>
      <c r="BE838" s="1233"/>
      <c r="BF838" s="1233"/>
      <c r="BG838" s="1233"/>
      <c r="BH838" s="1233"/>
      <c r="BI838" s="1233"/>
      <c r="BJ838" s="1233"/>
      <c r="BK838" s="1233"/>
      <c r="BL838" s="1233"/>
      <c r="BM838" s="1233"/>
      <c r="BN838" s="1233"/>
      <c r="BO838" s="1233"/>
      <c r="BP838" s="1233"/>
      <c r="BQ838" s="1233"/>
      <c r="BR838" s="1233"/>
      <c r="BS838" s="1233"/>
      <c r="BT838" s="1233"/>
      <c r="BU838" s="1233"/>
      <c r="BV838" s="1233"/>
      <c r="BW838" s="1233"/>
      <c r="BX838" s="1233"/>
      <c r="BY838" s="1233"/>
      <c r="BZ838" s="1233"/>
      <c r="CA838" s="1233"/>
      <c r="CB838" s="1233"/>
      <c r="CC838" s="1233"/>
      <c r="CD838" s="1233"/>
      <c r="CE838" s="1233"/>
      <c r="CF838" s="1233"/>
      <c r="CG838" s="1233"/>
      <c r="CH838" s="1233"/>
      <c r="CI838" s="1233"/>
      <c r="CJ838" s="1233"/>
      <c r="CK838" s="1233"/>
      <c r="CL838" s="1233"/>
      <c r="CM838" s="1233"/>
      <c r="CN838" s="1233"/>
      <c r="CO838" s="1233"/>
      <c r="CP838" s="1233"/>
      <c r="CQ838" s="1233"/>
      <c r="CR838" s="1233"/>
      <c r="CS838" s="1233"/>
      <c r="CT838" s="1233"/>
      <c r="CU838" s="1233"/>
      <c r="CV838" s="1233"/>
      <c r="CW838" s="1233"/>
      <c r="CX838" s="1233"/>
      <c r="CY838" s="1233"/>
      <c r="CZ838" s="1233"/>
      <c r="DA838" s="1233"/>
      <c r="DB838" s="1233"/>
      <c r="DC838" s="1233"/>
      <c r="DD838" s="1233"/>
      <c r="DE838" s="1233"/>
      <c r="DF838" s="1233"/>
      <c r="DG838" s="1233"/>
      <c r="DH838" s="1233"/>
      <c r="DI838" s="1233"/>
      <c r="DJ838" s="1233"/>
      <c r="DK838" s="1233"/>
      <c r="DL838" s="1233"/>
      <c r="DM838" s="1233"/>
      <c r="DN838" s="1233"/>
      <c r="DO838" s="1233"/>
      <c r="DP838" s="1233"/>
      <c r="DQ838" s="1233"/>
      <c r="DR838" s="1233"/>
      <c r="DS838" s="1233"/>
      <c r="DT838" s="1233"/>
      <c r="DU838" s="1233"/>
      <c r="DV838" s="1233"/>
      <c r="DW838" s="1233"/>
      <c r="DX838" s="1233"/>
      <c r="DY838" s="1233"/>
      <c r="DZ838" s="1233"/>
      <c r="EA838" s="1233"/>
      <c r="EB838" s="1233"/>
      <c r="EC838" s="1233"/>
      <c r="ED838" s="1233"/>
      <c r="EE838" s="1233"/>
      <c r="EF838" s="1233"/>
      <c r="EG838" s="1233"/>
      <c r="EH838" s="1253"/>
      <c r="EI838" s="1253"/>
      <c r="EJ838" s="1253"/>
      <c r="EK838" s="1253"/>
      <c r="EM838" s="1233"/>
      <c r="EN838" s="1233"/>
      <c r="EO838" s="1233"/>
      <c r="EP838" s="1233"/>
      <c r="EQ838" s="1233"/>
      <c r="ER838" s="1233"/>
      <c r="ES838" s="1233"/>
      <c r="ET838" s="1233"/>
      <c r="EU838" s="1233"/>
      <c r="EV838" s="1233"/>
      <c r="EW838" s="1233"/>
      <c r="EX838" s="1233"/>
      <c r="EY838" s="1233"/>
      <c r="EZ838" s="1233"/>
      <c r="FA838" s="1233"/>
      <c r="FB838" s="1233"/>
      <c r="FC838" s="1233"/>
      <c r="FD838" s="1233"/>
      <c r="FE838" s="1233"/>
      <c r="FF838" s="1233"/>
      <c r="FG838" s="1233"/>
      <c r="FH838" s="1233"/>
      <c r="FI838" s="1233"/>
      <c r="FJ838" s="1233"/>
      <c r="FK838" s="1233"/>
      <c r="FL838" s="1233"/>
      <c r="FM838" s="1233"/>
      <c r="FN838" s="1233"/>
      <c r="FO838" s="1233"/>
      <c r="FP838" s="1233"/>
      <c r="FQ838" s="1233"/>
      <c r="FR838" s="1233"/>
      <c r="FS838" s="1233"/>
      <c r="FT838" s="1233"/>
      <c r="FU838" s="1233"/>
      <c r="FV838" s="1233"/>
      <c r="FW838" s="1233"/>
      <c r="FX838" s="1233"/>
      <c r="FY838" s="1233"/>
      <c r="FZ838" s="1233"/>
      <c r="GA838" s="1233"/>
      <c r="GB838" s="1233"/>
      <c r="GC838" s="1233"/>
      <c r="GD838" s="1233"/>
      <c r="GE838" s="1233"/>
      <c r="GF838" s="1233"/>
      <c r="GG838" s="1233"/>
      <c r="GH838" s="1233"/>
      <c r="GI838" s="1233"/>
      <c r="GJ838" s="1233"/>
      <c r="GK838" s="1233"/>
      <c r="GL838" s="1233"/>
      <c r="GM838" s="1233"/>
      <c r="GN838" s="1233"/>
      <c r="GO838" s="1233"/>
      <c r="GP838" s="1233"/>
      <c r="GQ838" s="1233"/>
      <c r="GR838" s="1233"/>
      <c r="GS838" s="1233"/>
      <c r="GT838" s="1233"/>
      <c r="GU838" s="1233"/>
      <c r="GV838" s="1233"/>
      <c r="GW838" s="1233"/>
      <c r="GX838" s="1233"/>
      <c r="GY838" s="1233"/>
      <c r="GZ838" s="1233"/>
      <c r="HA838" s="1233"/>
      <c r="HB838" s="1233"/>
      <c r="HC838" s="1233"/>
      <c r="HD838" s="1233"/>
      <c r="HE838" s="1233"/>
      <c r="HF838" s="1233"/>
      <c r="HG838" s="1233"/>
      <c r="HH838" s="1233"/>
      <c r="HI838" s="1233"/>
      <c r="HJ838" s="1233"/>
      <c r="HK838" s="1233"/>
      <c r="HL838" s="1233"/>
      <c r="HM838" s="1233"/>
      <c r="HN838" s="1233"/>
      <c r="HO838" s="1233"/>
    </row>
    <row r="839" spans="32:223" s="325" customFormat="1" x14ac:dyDescent="0.2">
      <c r="AF839" s="932"/>
      <c r="AG839" s="932"/>
      <c r="AH839" s="932"/>
      <c r="AI839" s="932"/>
      <c r="AJ839" s="932"/>
      <c r="AK839" s="932"/>
      <c r="AL839" s="932"/>
      <c r="AM839" s="932"/>
      <c r="AN839" s="932"/>
      <c r="AP839" s="932"/>
      <c r="AQ839" s="932"/>
      <c r="AR839" s="932"/>
      <c r="AS839" s="932"/>
      <c r="AT839" s="932"/>
      <c r="AU839" s="932"/>
      <c r="AV839" s="932"/>
      <c r="AW839" s="932"/>
      <c r="AX839" s="932"/>
      <c r="BA839" s="1253"/>
      <c r="BB839" s="1253"/>
      <c r="BC839" s="1253"/>
      <c r="BE839" s="1233"/>
      <c r="BF839" s="1233"/>
      <c r="BG839" s="1233"/>
      <c r="BH839" s="1233"/>
      <c r="BI839" s="1233"/>
      <c r="BJ839" s="1233"/>
      <c r="BK839" s="1233"/>
      <c r="BL839" s="1233"/>
      <c r="BM839" s="1233"/>
      <c r="BN839" s="1233"/>
      <c r="BO839" s="1233"/>
      <c r="BP839" s="1233"/>
      <c r="BQ839" s="1233"/>
      <c r="BR839" s="1233"/>
      <c r="BS839" s="1233"/>
      <c r="BT839" s="1233"/>
      <c r="BU839" s="1233"/>
      <c r="BV839" s="1233"/>
      <c r="BW839" s="1233"/>
      <c r="BX839" s="1233"/>
      <c r="BY839" s="1233"/>
      <c r="BZ839" s="1233"/>
      <c r="CA839" s="1233"/>
      <c r="CB839" s="1233"/>
      <c r="CC839" s="1233"/>
      <c r="CD839" s="1233"/>
      <c r="CE839" s="1233"/>
      <c r="CF839" s="1233"/>
      <c r="CG839" s="1233"/>
      <c r="CH839" s="1233"/>
      <c r="CI839" s="1233"/>
      <c r="CJ839" s="1233"/>
      <c r="CK839" s="1233"/>
      <c r="CL839" s="1233"/>
      <c r="CM839" s="1233"/>
      <c r="CN839" s="1233"/>
      <c r="CO839" s="1233"/>
      <c r="CP839" s="1233"/>
      <c r="CQ839" s="1233"/>
      <c r="CR839" s="1233"/>
      <c r="CS839" s="1233"/>
      <c r="CT839" s="1233"/>
      <c r="CU839" s="1233"/>
      <c r="CV839" s="1233"/>
      <c r="CW839" s="1233"/>
      <c r="CX839" s="1233"/>
      <c r="CY839" s="1233"/>
      <c r="CZ839" s="1233"/>
      <c r="DA839" s="1233"/>
      <c r="DB839" s="1233"/>
      <c r="DC839" s="1233"/>
      <c r="DD839" s="1233"/>
      <c r="DE839" s="1233"/>
      <c r="DF839" s="1233"/>
      <c r="DG839" s="1233"/>
      <c r="DH839" s="1233"/>
      <c r="DI839" s="1233"/>
      <c r="DJ839" s="1233"/>
      <c r="DK839" s="1233"/>
      <c r="DL839" s="1233"/>
      <c r="DM839" s="1233"/>
      <c r="DN839" s="1233"/>
      <c r="DO839" s="1233"/>
      <c r="DP839" s="1233"/>
      <c r="DQ839" s="1233"/>
      <c r="DR839" s="1233"/>
      <c r="DS839" s="1233"/>
      <c r="DT839" s="1233"/>
      <c r="DU839" s="1233"/>
      <c r="DV839" s="1233"/>
      <c r="DW839" s="1233"/>
      <c r="DX839" s="1233"/>
      <c r="DY839" s="1233"/>
      <c r="DZ839" s="1233"/>
      <c r="EA839" s="1233"/>
      <c r="EB839" s="1233"/>
      <c r="EC839" s="1233"/>
      <c r="ED839" s="1233"/>
      <c r="EE839" s="1233"/>
      <c r="EF839" s="1233"/>
      <c r="EG839" s="1233"/>
      <c r="EH839" s="1253"/>
      <c r="EI839" s="1253"/>
      <c r="EJ839" s="1253"/>
      <c r="EK839" s="1253"/>
      <c r="EM839" s="1233"/>
      <c r="EN839" s="1233"/>
      <c r="EO839" s="1233"/>
      <c r="EP839" s="1233"/>
      <c r="EQ839" s="1233"/>
      <c r="ER839" s="1233"/>
      <c r="ES839" s="1233"/>
      <c r="ET839" s="1233"/>
      <c r="EU839" s="1233"/>
      <c r="EV839" s="1233"/>
      <c r="EW839" s="1233"/>
      <c r="EX839" s="1233"/>
      <c r="EY839" s="1233"/>
      <c r="EZ839" s="1233"/>
      <c r="FA839" s="1233"/>
      <c r="FB839" s="1233"/>
      <c r="FC839" s="1233"/>
      <c r="FD839" s="1233"/>
      <c r="FE839" s="1233"/>
      <c r="FF839" s="1233"/>
      <c r="FG839" s="1233"/>
      <c r="FH839" s="1233"/>
      <c r="FI839" s="1233"/>
      <c r="FJ839" s="1233"/>
      <c r="FK839" s="1233"/>
      <c r="FL839" s="1233"/>
      <c r="FM839" s="1233"/>
      <c r="FN839" s="1233"/>
      <c r="FO839" s="1233"/>
      <c r="FP839" s="1233"/>
      <c r="FQ839" s="1233"/>
      <c r="FR839" s="1233"/>
      <c r="FS839" s="1233"/>
      <c r="FT839" s="1233"/>
      <c r="FU839" s="1233"/>
      <c r="FV839" s="1233"/>
      <c r="FW839" s="1233"/>
      <c r="FX839" s="1233"/>
      <c r="FY839" s="1233"/>
      <c r="FZ839" s="1233"/>
      <c r="GA839" s="1233"/>
      <c r="GB839" s="1233"/>
      <c r="GC839" s="1233"/>
      <c r="GD839" s="1233"/>
      <c r="GE839" s="1233"/>
      <c r="GF839" s="1233"/>
      <c r="GG839" s="1233"/>
      <c r="GH839" s="1233"/>
      <c r="GI839" s="1233"/>
      <c r="GJ839" s="1233"/>
      <c r="GK839" s="1233"/>
      <c r="GL839" s="1233"/>
      <c r="GM839" s="1233"/>
      <c r="GN839" s="1233"/>
      <c r="GO839" s="1233"/>
      <c r="GP839" s="1233"/>
      <c r="GQ839" s="1233"/>
      <c r="GR839" s="1233"/>
      <c r="GS839" s="1233"/>
      <c r="GT839" s="1233"/>
      <c r="GU839" s="1233"/>
      <c r="GV839" s="1233"/>
      <c r="GW839" s="1233"/>
      <c r="GX839" s="1233"/>
      <c r="GY839" s="1233"/>
      <c r="GZ839" s="1233"/>
      <c r="HA839" s="1233"/>
      <c r="HB839" s="1233"/>
      <c r="HC839" s="1233"/>
      <c r="HD839" s="1233"/>
      <c r="HE839" s="1233"/>
      <c r="HF839" s="1233"/>
      <c r="HG839" s="1233"/>
      <c r="HH839" s="1233"/>
      <c r="HI839" s="1233"/>
      <c r="HJ839" s="1233"/>
      <c r="HK839" s="1233"/>
      <c r="HL839" s="1233"/>
      <c r="HM839" s="1233"/>
      <c r="HN839" s="1233"/>
      <c r="HO839" s="1233"/>
    </row>
    <row r="840" spans="32:223" s="325" customFormat="1" x14ac:dyDescent="0.2">
      <c r="AF840" s="932"/>
      <c r="AG840" s="932"/>
      <c r="AH840" s="932"/>
      <c r="AI840" s="932"/>
      <c r="AJ840" s="932"/>
      <c r="AK840" s="932"/>
      <c r="AL840" s="932"/>
      <c r="AM840" s="932"/>
      <c r="AN840" s="932"/>
      <c r="AP840" s="932"/>
      <c r="AQ840" s="932"/>
      <c r="AR840" s="932"/>
      <c r="AS840" s="932"/>
      <c r="AT840" s="932"/>
      <c r="AU840" s="932"/>
      <c r="AV840" s="932"/>
      <c r="AW840" s="932"/>
      <c r="AX840" s="932"/>
      <c r="BA840" s="1253"/>
      <c r="BB840" s="1253"/>
      <c r="BC840" s="1253"/>
      <c r="BE840" s="1233"/>
      <c r="BF840" s="1233"/>
      <c r="BG840" s="1233"/>
      <c r="BH840" s="1233"/>
      <c r="BI840" s="1233"/>
      <c r="BJ840" s="1233"/>
      <c r="BK840" s="1233"/>
      <c r="BL840" s="1233"/>
      <c r="BM840" s="1233"/>
      <c r="BN840" s="1233"/>
      <c r="BO840" s="1233"/>
      <c r="BP840" s="1233"/>
      <c r="BQ840" s="1233"/>
      <c r="BR840" s="1233"/>
      <c r="BS840" s="1233"/>
      <c r="BT840" s="1233"/>
      <c r="BU840" s="1233"/>
      <c r="BV840" s="1233"/>
      <c r="BW840" s="1233"/>
      <c r="BX840" s="1233"/>
      <c r="BY840" s="1233"/>
      <c r="BZ840" s="1233"/>
      <c r="CA840" s="1233"/>
      <c r="CB840" s="1233"/>
      <c r="CC840" s="1233"/>
      <c r="CD840" s="1233"/>
      <c r="CE840" s="1233"/>
      <c r="CF840" s="1233"/>
      <c r="CG840" s="1233"/>
      <c r="CH840" s="1233"/>
      <c r="CI840" s="1233"/>
      <c r="CJ840" s="1233"/>
      <c r="CK840" s="1233"/>
      <c r="CL840" s="1233"/>
      <c r="CM840" s="1233"/>
      <c r="CN840" s="1233"/>
      <c r="CO840" s="1233"/>
      <c r="CP840" s="1233"/>
      <c r="CQ840" s="1233"/>
      <c r="CR840" s="1233"/>
      <c r="CS840" s="1233"/>
      <c r="CT840" s="1233"/>
      <c r="CU840" s="1233"/>
      <c r="CV840" s="1233"/>
      <c r="CW840" s="1233"/>
      <c r="CX840" s="1233"/>
      <c r="CY840" s="1233"/>
      <c r="CZ840" s="1233"/>
      <c r="DA840" s="1233"/>
      <c r="DB840" s="1233"/>
      <c r="DC840" s="1233"/>
      <c r="DD840" s="1233"/>
      <c r="DE840" s="1233"/>
      <c r="DF840" s="1233"/>
      <c r="DG840" s="1233"/>
      <c r="DH840" s="1233"/>
      <c r="DI840" s="1233"/>
      <c r="DJ840" s="1233"/>
      <c r="DK840" s="1233"/>
      <c r="DL840" s="1233"/>
      <c r="DM840" s="1233"/>
      <c r="DN840" s="1233"/>
      <c r="DO840" s="1233"/>
      <c r="DP840" s="1233"/>
      <c r="DQ840" s="1233"/>
      <c r="DR840" s="1233"/>
      <c r="DS840" s="1233"/>
      <c r="DT840" s="1233"/>
      <c r="DU840" s="1233"/>
      <c r="DV840" s="1233"/>
      <c r="DW840" s="1233"/>
      <c r="DX840" s="1233"/>
      <c r="DY840" s="1233"/>
      <c r="DZ840" s="1233"/>
      <c r="EA840" s="1233"/>
      <c r="EB840" s="1233"/>
      <c r="EC840" s="1233"/>
      <c r="ED840" s="1233"/>
      <c r="EE840" s="1233"/>
      <c r="EF840" s="1233"/>
      <c r="EG840" s="1233"/>
      <c r="EH840" s="1253"/>
      <c r="EI840" s="1253"/>
      <c r="EJ840" s="1253"/>
      <c r="EK840" s="1253"/>
      <c r="EM840" s="1233"/>
      <c r="EN840" s="1233"/>
      <c r="EO840" s="1233"/>
      <c r="EP840" s="1233"/>
      <c r="EQ840" s="1233"/>
      <c r="ER840" s="1233"/>
      <c r="ES840" s="1233"/>
      <c r="ET840" s="1233"/>
      <c r="EU840" s="1233"/>
      <c r="EV840" s="1233"/>
      <c r="EW840" s="1233"/>
      <c r="EX840" s="1233"/>
      <c r="EY840" s="1233"/>
      <c r="EZ840" s="1233"/>
      <c r="FA840" s="1233"/>
      <c r="FB840" s="1233"/>
      <c r="FC840" s="1233"/>
      <c r="FD840" s="1233"/>
      <c r="FE840" s="1233"/>
      <c r="FF840" s="1233"/>
      <c r="FG840" s="1233"/>
      <c r="FH840" s="1233"/>
      <c r="FI840" s="1233"/>
      <c r="FJ840" s="1233"/>
      <c r="FK840" s="1233"/>
      <c r="FL840" s="1233"/>
      <c r="FM840" s="1233"/>
      <c r="FN840" s="1233"/>
      <c r="FO840" s="1233"/>
      <c r="FP840" s="1233"/>
      <c r="FQ840" s="1233"/>
      <c r="FR840" s="1233"/>
      <c r="FS840" s="1233"/>
      <c r="FT840" s="1233"/>
      <c r="FU840" s="1233"/>
      <c r="FV840" s="1233"/>
      <c r="FW840" s="1233"/>
      <c r="FX840" s="1233"/>
      <c r="FY840" s="1233"/>
      <c r="FZ840" s="1233"/>
      <c r="GA840" s="1233"/>
      <c r="GB840" s="1233"/>
      <c r="GC840" s="1233"/>
      <c r="GD840" s="1233"/>
      <c r="GE840" s="1233"/>
      <c r="GF840" s="1233"/>
      <c r="GG840" s="1233"/>
      <c r="GH840" s="1233"/>
      <c r="GI840" s="1233"/>
      <c r="GJ840" s="1233"/>
      <c r="GK840" s="1233"/>
      <c r="GL840" s="1233"/>
      <c r="GM840" s="1233"/>
      <c r="GN840" s="1233"/>
      <c r="GO840" s="1233"/>
      <c r="GP840" s="1233"/>
      <c r="GQ840" s="1233"/>
      <c r="GR840" s="1233"/>
      <c r="GS840" s="1233"/>
      <c r="GT840" s="1233"/>
      <c r="GU840" s="1233"/>
      <c r="GV840" s="1233"/>
      <c r="GW840" s="1233"/>
      <c r="GX840" s="1233"/>
      <c r="GY840" s="1233"/>
      <c r="GZ840" s="1233"/>
      <c r="HA840" s="1233"/>
      <c r="HB840" s="1233"/>
      <c r="HC840" s="1233"/>
      <c r="HD840" s="1233"/>
      <c r="HE840" s="1233"/>
      <c r="HF840" s="1233"/>
      <c r="HG840" s="1233"/>
      <c r="HH840" s="1233"/>
      <c r="HI840" s="1233"/>
      <c r="HJ840" s="1233"/>
      <c r="HK840" s="1233"/>
      <c r="HL840" s="1233"/>
      <c r="HM840" s="1233"/>
      <c r="HN840" s="1233"/>
      <c r="HO840" s="1233"/>
    </row>
    <row r="841" spans="32:223" s="325" customFormat="1" x14ac:dyDescent="0.2">
      <c r="AF841" s="932"/>
      <c r="AG841" s="932"/>
      <c r="AH841" s="932"/>
      <c r="AI841" s="932"/>
      <c r="AJ841" s="932"/>
      <c r="AK841" s="932"/>
      <c r="AL841" s="932"/>
      <c r="AM841" s="932"/>
      <c r="AN841" s="932"/>
      <c r="AP841" s="932"/>
      <c r="AQ841" s="932"/>
      <c r="AR841" s="932"/>
      <c r="AS841" s="932"/>
      <c r="AT841" s="932"/>
      <c r="AU841" s="932"/>
      <c r="AV841" s="932"/>
      <c r="AW841" s="932"/>
      <c r="AX841" s="932"/>
      <c r="BA841" s="1253"/>
      <c r="BB841" s="1253"/>
      <c r="BC841" s="1253"/>
      <c r="BE841" s="1233"/>
      <c r="BF841" s="1233"/>
      <c r="BG841" s="1233"/>
      <c r="BH841" s="1233"/>
      <c r="BI841" s="1233"/>
      <c r="BJ841" s="1233"/>
      <c r="BK841" s="1233"/>
      <c r="BL841" s="1233"/>
      <c r="BM841" s="1233"/>
      <c r="BN841" s="1233"/>
      <c r="BO841" s="1233"/>
      <c r="BP841" s="1233"/>
      <c r="BQ841" s="1233"/>
      <c r="BR841" s="1233"/>
      <c r="BS841" s="1233"/>
      <c r="BT841" s="1233"/>
      <c r="BU841" s="1233"/>
      <c r="BV841" s="1233"/>
      <c r="BW841" s="1233"/>
      <c r="BX841" s="1233"/>
      <c r="BY841" s="1233"/>
      <c r="BZ841" s="1233"/>
      <c r="CA841" s="1233"/>
      <c r="CB841" s="1233"/>
      <c r="CC841" s="1233"/>
      <c r="CD841" s="1233"/>
      <c r="CE841" s="1233"/>
      <c r="CF841" s="1233"/>
      <c r="CG841" s="1233"/>
      <c r="CH841" s="1233"/>
      <c r="CI841" s="1233"/>
      <c r="CJ841" s="1233"/>
      <c r="CK841" s="1233"/>
      <c r="CL841" s="1233"/>
      <c r="CM841" s="1233"/>
      <c r="CN841" s="1233"/>
      <c r="CO841" s="1233"/>
      <c r="CP841" s="1233"/>
      <c r="CQ841" s="1233"/>
      <c r="CR841" s="1233"/>
      <c r="CS841" s="1233"/>
      <c r="CT841" s="1233"/>
      <c r="CU841" s="1233"/>
      <c r="CV841" s="1233"/>
      <c r="CW841" s="1233"/>
      <c r="CX841" s="1233"/>
      <c r="CY841" s="1233"/>
      <c r="CZ841" s="1233"/>
      <c r="DA841" s="1233"/>
      <c r="DB841" s="1233"/>
      <c r="DC841" s="1233"/>
      <c r="DD841" s="1233"/>
      <c r="DE841" s="1233"/>
      <c r="DF841" s="1233"/>
      <c r="DG841" s="1233"/>
      <c r="DH841" s="1233"/>
      <c r="DI841" s="1233"/>
      <c r="DJ841" s="1233"/>
      <c r="DK841" s="1233"/>
      <c r="DL841" s="1233"/>
      <c r="DM841" s="1233"/>
      <c r="DN841" s="1233"/>
      <c r="DO841" s="1233"/>
      <c r="DP841" s="1233"/>
      <c r="DQ841" s="1233"/>
      <c r="DR841" s="1233"/>
      <c r="DS841" s="1233"/>
      <c r="DT841" s="1233"/>
      <c r="DU841" s="1233"/>
      <c r="DV841" s="1233"/>
      <c r="DW841" s="1233"/>
      <c r="DX841" s="1233"/>
      <c r="DY841" s="1233"/>
      <c r="DZ841" s="1233"/>
      <c r="EA841" s="1233"/>
      <c r="EB841" s="1233"/>
      <c r="EC841" s="1233"/>
      <c r="ED841" s="1233"/>
      <c r="EE841" s="1233"/>
      <c r="EF841" s="1233"/>
      <c r="EG841" s="1233"/>
      <c r="EH841" s="1253"/>
      <c r="EI841" s="1253"/>
      <c r="EJ841" s="1253"/>
      <c r="EK841" s="1253"/>
      <c r="EM841" s="1233"/>
      <c r="EN841" s="1233"/>
      <c r="EO841" s="1233"/>
      <c r="EP841" s="1233"/>
      <c r="EQ841" s="1233"/>
      <c r="ER841" s="1233"/>
      <c r="ES841" s="1233"/>
      <c r="ET841" s="1233"/>
      <c r="EU841" s="1233"/>
      <c r="EV841" s="1233"/>
      <c r="EW841" s="1233"/>
      <c r="EX841" s="1233"/>
      <c r="EY841" s="1233"/>
      <c r="EZ841" s="1233"/>
      <c r="FA841" s="1233"/>
      <c r="FB841" s="1233"/>
      <c r="FC841" s="1233"/>
      <c r="FD841" s="1233"/>
      <c r="FE841" s="1233"/>
      <c r="FF841" s="1233"/>
      <c r="FG841" s="1233"/>
      <c r="FH841" s="1233"/>
      <c r="FI841" s="1233"/>
      <c r="FJ841" s="1233"/>
      <c r="FK841" s="1233"/>
      <c r="FL841" s="1233"/>
      <c r="FM841" s="1233"/>
      <c r="FN841" s="1233"/>
      <c r="FO841" s="1233"/>
      <c r="FP841" s="1233"/>
      <c r="FQ841" s="1233"/>
      <c r="FR841" s="1233"/>
      <c r="FS841" s="1233"/>
      <c r="FT841" s="1233"/>
      <c r="FU841" s="1233"/>
      <c r="FV841" s="1233"/>
      <c r="FW841" s="1233"/>
      <c r="FX841" s="1233"/>
      <c r="FY841" s="1233"/>
      <c r="FZ841" s="1233"/>
      <c r="GA841" s="1233"/>
      <c r="GB841" s="1233"/>
      <c r="GC841" s="1233"/>
      <c r="GD841" s="1233"/>
      <c r="GE841" s="1233"/>
      <c r="GF841" s="1233"/>
      <c r="GG841" s="1233"/>
      <c r="GH841" s="1233"/>
      <c r="GI841" s="1233"/>
      <c r="GJ841" s="1233"/>
      <c r="GK841" s="1233"/>
      <c r="GL841" s="1233"/>
      <c r="GM841" s="1233"/>
      <c r="GN841" s="1233"/>
      <c r="GO841" s="1233"/>
      <c r="GP841" s="1233"/>
      <c r="GQ841" s="1233"/>
      <c r="GR841" s="1233"/>
      <c r="GS841" s="1233"/>
      <c r="GT841" s="1233"/>
      <c r="GU841" s="1233"/>
      <c r="GV841" s="1233"/>
      <c r="GW841" s="1233"/>
      <c r="GX841" s="1233"/>
      <c r="GY841" s="1233"/>
      <c r="GZ841" s="1233"/>
      <c r="HA841" s="1233"/>
      <c r="HB841" s="1233"/>
      <c r="HC841" s="1233"/>
      <c r="HD841" s="1233"/>
      <c r="HE841" s="1233"/>
      <c r="HF841" s="1233"/>
      <c r="HG841" s="1233"/>
      <c r="HH841" s="1233"/>
      <c r="HI841" s="1233"/>
      <c r="HJ841" s="1233"/>
      <c r="HK841" s="1233"/>
      <c r="HL841" s="1233"/>
      <c r="HM841" s="1233"/>
      <c r="HN841" s="1233"/>
      <c r="HO841" s="1233"/>
    </row>
    <row r="842" spans="32:223" s="325" customFormat="1" x14ac:dyDescent="0.2">
      <c r="AF842" s="932"/>
      <c r="AG842" s="932"/>
      <c r="AH842" s="932"/>
      <c r="AI842" s="932"/>
      <c r="AJ842" s="932"/>
      <c r="AK842" s="932"/>
      <c r="AL842" s="932"/>
      <c r="AM842" s="932"/>
      <c r="AN842" s="932"/>
      <c r="AP842" s="932"/>
      <c r="AQ842" s="932"/>
      <c r="AR842" s="932"/>
      <c r="AS842" s="932"/>
      <c r="AT842" s="932"/>
      <c r="AU842" s="932"/>
      <c r="AV842" s="932"/>
      <c r="AW842" s="932"/>
      <c r="AX842" s="932"/>
      <c r="BA842" s="1253"/>
      <c r="BB842" s="1253"/>
      <c r="BC842" s="1253"/>
      <c r="BE842" s="1233"/>
      <c r="BF842" s="1233"/>
      <c r="BG842" s="1233"/>
      <c r="BH842" s="1233"/>
      <c r="BI842" s="1233"/>
      <c r="BJ842" s="1233"/>
      <c r="BK842" s="1233"/>
      <c r="BL842" s="1233"/>
      <c r="BM842" s="1233"/>
      <c r="BN842" s="1233"/>
      <c r="BO842" s="1233"/>
      <c r="BP842" s="1233"/>
      <c r="BQ842" s="1233"/>
      <c r="BR842" s="1233"/>
      <c r="BS842" s="1233"/>
      <c r="BT842" s="1233"/>
      <c r="BU842" s="1233"/>
      <c r="BV842" s="1233"/>
      <c r="BW842" s="1233"/>
      <c r="BX842" s="1233"/>
      <c r="BY842" s="1233"/>
      <c r="BZ842" s="1233"/>
      <c r="CA842" s="1233"/>
      <c r="CB842" s="1233"/>
      <c r="CC842" s="1233"/>
      <c r="CD842" s="1233"/>
      <c r="CE842" s="1233"/>
      <c r="CF842" s="1233"/>
      <c r="CG842" s="1233"/>
      <c r="CH842" s="1233"/>
      <c r="CI842" s="1233"/>
      <c r="CJ842" s="1233"/>
      <c r="CK842" s="1233"/>
      <c r="CL842" s="1233"/>
      <c r="CM842" s="1233"/>
      <c r="CN842" s="1233"/>
      <c r="CO842" s="1233"/>
      <c r="CP842" s="1233"/>
      <c r="CQ842" s="1233"/>
      <c r="CR842" s="1233"/>
      <c r="CS842" s="1233"/>
      <c r="CT842" s="1233"/>
      <c r="CU842" s="1233"/>
      <c r="CV842" s="1233"/>
      <c r="CW842" s="1233"/>
      <c r="CX842" s="1233"/>
      <c r="CY842" s="1233"/>
      <c r="CZ842" s="1233"/>
      <c r="DA842" s="1233"/>
      <c r="DB842" s="1233"/>
      <c r="DC842" s="1233"/>
      <c r="DD842" s="1233"/>
      <c r="DE842" s="1233"/>
      <c r="DF842" s="1233"/>
      <c r="DG842" s="1233"/>
      <c r="DH842" s="1233"/>
      <c r="DI842" s="1233"/>
      <c r="DJ842" s="1233"/>
      <c r="DK842" s="1233"/>
      <c r="DL842" s="1233"/>
      <c r="DM842" s="1233"/>
      <c r="DN842" s="1233"/>
      <c r="DO842" s="1233"/>
      <c r="DP842" s="1233"/>
      <c r="DQ842" s="1233"/>
      <c r="DR842" s="1233"/>
      <c r="DS842" s="1233"/>
      <c r="DT842" s="1233"/>
      <c r="DU842" s="1233"/>
      <c r="DV842" s="1233"/>
      <c r="DW842" s="1233"/>
      <c r="DX842" s="1233"/>
      <c r="DY842" s="1233"/>
      <c r="DZ842" s="1233"/>
      <c r="EA842" s="1233"/>
      <c r="EB842" s="1233"/>
      <c r="EC842" s="1233"/>
      <c r="ED842" s="1233"/>
      <c r="EE842" s="1233"/>
      <c r="EF842" s="1233"/>
      <c r="EG842" s="1233"/>
      <c r="EH842" s="1253"/>
      <c r="EI842" s="1253"/>
      <c r="EJ842" s="1253"/>
      <c r="EK842" s="1253"/>
      <c r="EM842" s="1233"/>
      <c r="EN842" s="1233"/>
      <c r="EO842" s="1233"/>
      <c r="EP842" s="1233"/>
      <c r="EQ842" s="1233"/>
      <c r="ER842" s="1233"/>
      <c r="ES842" s="1233"/>
      <c r="ET842" s="1233"/>
      <c r="EU842" s="1233"/>
      <c r="EV842" s="1233"/>
      <c r="EW842" s="1233"/>
      <c r="EX842" s="1233"/>
      <c r="EY842" s="1233"/>
      <c r="EZ842" s="1233"/>
      <c r="FA842" s="1233"/>
      <c r="FB842" s="1233"/>
      <c r="FC842" s="1233"/>
      <c r="FD842" s="1233"/>
      <c r="FE842" s="1233"/>
      <c r="FF842" s="1233"/>
      <c r="FG842" s="1233"/>
      <c r="FH842" s="1233"/>
      <c r="FI842" s="1233"/>
      <c r="FJ842" s="1233"/>
      <c r="FK842" s="1233"/>
      <c r="FL842" s="1233"/>
      <c r="FM842" s="1233"/>
      <c r="FN842" s="1233"/>
      <c r="FO842" s="1233"/>
      <c r="FP842" s="1233"/>
      <c r="FQ842" s="1233"/>
      <c r="FR842" s="1233"/>
      <c r="FS842" s="1233"/>
      <c r="FT842" s="1233"/>
      <c r="FU842" s="1233"/>
      <c r="FV842" s="1233"/>
      <c r="FW842" s="1233"/>
      <c r="FX842" s="1233"/>
      <c r="FY842" s="1233"/>
      <c r="FZ842" s="1233"/>
      <c r="GA842" s="1233"/>
      <c r="GB842" s="1233"/>
      <c r="GC842" s="1233"/>
      <c r="GD842" s="1233"/>
      <c r="GE842" s="1233"/>
      <c r="GF842" s="1233"/>
      <c r="GG842" s="1233"/>
      <c r="GH842" s="1233"/>
      <c r="GI842" s="1233"/>
      <c r="GJ842" s="1233"/>
      <c r="GK842" s="1233"/>
      <c r="GL842" s="1233"/>
      <c r="GM842" s="1233"/>
      <c r="GN842" s="1233"/>
      <c r="GO842" s="1233"/>
      <c r="GP842" s="1233"/>
      <c r="GQ842" s="1233"/>
      <c r="GR842" s="1233"/>
      <c r="GS842" s="1233"/>
      <c r="GT842" s="1233"/>
      <c r="GU842" s="1233"/>
      <c r="GV842" s="1233"/>
      <c r="GW842" s="1233"/>
      <c r="GX842" s="1233"/>
      <c r="GY842" s="1233"/>
      <c r="GZ842" s="1233"/>
      <c r="HA842" s="1233"/>
      <c r="HB842" s="1233"/>
      <c r="HC842" s="1233"/>
      <c r="HD842" s="1233"/>
      <c r="HE842" s="1233"/>
      <c r="HF842" s="1233"/>
      <c r="HG842" s="1233"/>
      <c r="HH842" s="1233"/>
      <c r="HI842" s="1233"/>
      <c r="HJ842" s="1233"/>
      <c r="HK842" s="1233"/>
      <c r="HL842" s="1233"/>
      <c r="HM842" s="1233"/>
      <c r="HN842" s="1233"/>
      <c r="HO842" s="1233"/>
    </row>
    <row r="843" spans="32:223" s="325" customFormat="1" x14ac:dyDescent="0.2">
      <c r="AF843" s="932"/>
      <c r="AG843" s="932"/>
      <c r="AH843" s="932"/>
      <c r="AI843" s="932"/>
      <c r="AJ843" s="932"/>
      <c r="AK843" s="932"/>
      <c r="AL843" s="932"/>
      <c r="AM843" s="932"/>
      <c r="AN843" s="932"/>
      <c r="AP843" s="932"/>
      <c r="AQ843" s="932"/>
      <c r="AR843" s="932"/>
      <c r="AS843" s="932"/>
      <c r="AT843" s="932"/>
      <c r="AU843" s="932"/>
      <c r="AV843" s="932"/>
      <c r="AW843" s="932"/>
      <c r="AX843" s="932"/>
      <c r="BA843" s="1253"/>
      <c r="BB843" s="1253"/>
      <c r="BC843" s="1253"/>
      <c r="BE843" s="1233"/>
      <c r="BF843" s="1233"/>
      <c r="BG843" s="1233"/>
      <c r="BH843" s="1233"/>
      <c r="BI843" s="1233"/>
      <c r="BJ843" s="1233"/>
      <c r="BK843" s="1233"/>
      <c r="BL843" s="1233"/>
      <c r="BM843" s="1233"/>
      <c r="BN843" s="1233"/>
      <c r="BO843" s="1233"/>
      <c r="BP843" s="1233"/>
      <c r="BQ843" s="1233"/>
      <c r="BR843" s="1233"/>
      <c r="BS843" s="1233"/>
      <c r="BT843" s="1233"/>
      <c r="BU843" s="1233"/>
      <c r="BV843" s="1233"/>
      <c r="BW843" s="1233"/>
      <c r="BX843" s="1233"/>
      <c r="BY843" s="1233"/>
      <c r="BZ843" s="1233"/>
      <c r="CA843" s="1233"/>
      <c r="CB843" s="1233"/>
      <c r="CC843" s="1233"/>
      <c r="CD843" s="1233"/>
      <c r="CE843" s="1233"/>
      <c r="CF843" s="1233"/>
      <c r="CG843" s="1233"/>
      <c r="CH843" s="1233"/>
      <c r="CI843" s="1233"/>
      <c r="CJ843" s="1233"/>
      <c r="CK843" s="1233"/>
      <c r="CL843" s="1233"/>
      <c r="CM843" s="1233"/>
      <c r="CN843" s="1233"/>
      <c r="CO843" s="1233"/>
      <c r="CP843" s="1233"/>
      <c r="CQ843" s="1233"/>
      <c r="CR843" s="1233"/>
      <c r="CS843" s="1233"/>
      <c r="CT843" s="1233"/>
      <c r="CU843" s="1233"/>
      <c r="CV843" s="1233"/>
      <c r="CW843" s="1233"/>
      <c r="CX843" s="1233"/>
      <c r="CY843" s="1233"/>
      <c r="CZ843" s="1233"/>
      <c r="DA843" s="1233"/>
      <c r="DB843" s="1233"/>
      <c r="DC843" s="1233"/>
      <c r="DD843" s="1233"/>
      <c r="DE843" s="1233"/>
      <c r="DF843" s="1233"/>
      <c r="DG843" s="1233"/>
      <c r="DH843" s="1233"/>
      <c r="DI843" s="1233"/>
      <c r="DJ843" s="1233"/>
      <c r="DK843" s="1233"/>
      <c r="DL843" s="1233"/>
      <c r="DM843" s="1233"/>
      <c r="DN843" s="1233"/>
      <c r="DO843" s="1233"/>
      <c r="DP843" s="1233"/>
      <c r="DQ843" s="1233"/>
      <c r="DR843" s="1233"/>
      <c r="DS843" s="1233"/>
      <c r="DT843" s="1233"/>
      <c r="DU843" s="1233"/>
      <c r="DV843" s="1233"/>
      <c r="DW843" s="1233"/>
      <c r="DX843" s="1233"/>
      <c r="DY843" s="1233"/>
      <c r="DZ843" s="1233"/>
      <c r="EA843" s="1233"/>
      <c r="EB843" s="1233"/>
      <c r="EC843" s="1233"/>
      <c r="ED843" s="1233"/>
      <c r="EE843" s="1233"/>
      <c r="EF843" s="1233"/>
      <c r="EG843" s="1233"/>
      <c r="EH843" s="1253"/>
      <c r="EI843" s="1253"/>
      <c r="EJ843" s="1253"/>
      <c r="EK843" s="1253"/>
      <c r="EM843" s="1233"/>
      <c r="EN843" s="1233"/>
      <c r="EO843" s="1233"/>
      <c r="EP843" s="1233"/>
      <c r="EQ843" s="1233"/>
      <c r="ER843" s="1233"/>
      <c r="ES843" s="1233"/>
      <c r="ET843" s="1233"/>
      <c r="EU843" s="1233"/>
      <c r="EV843" s="1233"/>
      <c r="EW843" s="1233"/>
      <c r="EX843" s="1233"/>
      <c r="EY843" s="1233"/>
      <c r="EZ843" s="1233"/>
      <c r="FA843" s="1233"/>
      <c r="FB843" s="1233"/>
      <c r="FC843" s="1233"/>
      <c r="FD843" s="1233"/>
      <c r="FE843" s="1233"/>
      <c r="FF843" s="1233"/>
      <c r="FG843" s="1233"/>
      <c r="FH843" s="1233"/>
      <c r="FI843" s="1233"/>
      <c r="FJ843" s="1233"/>
      <c r="FK843" s="1233"/>
      <c r="FL843" s="1233"/>
      <c r="FM843" s="1233"/>
      <c r="FN843" s="1233"/>
      <c r="FO843" s="1233"/>
      <c r="FP843" s="1233"/>
      <c r="FQ843" s="1233"/>
      <c r="FR843" s="1233"/>
      <c r="FS843" s="1233"/>
      <c r="FT843" s="1233"/>
      <c r="FU843" s="1233"/>
      <c r="FV843" s="1233"/>
      <c r="FW843" s="1233"/>
      <c r="FX843" s="1233"/>
      <c r="FY843" s="1233"/>
      <c r="FZ843" s="1233"/>
      <c r="GA843" s="1233"/>
      <c r="GB843" s="1233"/>
      <c r="GC843" s="1233"/>
      <c r="GD843" s="1233"/>
      <c r="GE843" s="1233"/>
      <c r="GF843" s="1233"/>
      <c r="GG843" s="1233"/>
      <c r="GH843" s="1233"/>
      <c r="GI843" s="1233"/>
      <c r="GJ843" s="1233"/>
      <c r="GK843" s="1233"/>
      <c r="GL843" s="1233"/>
      <c r="GM843" s="1233"/>
      <c r="GN843" s="1233"/>
      <c r="GO843" s="1233"/>
      <c r="GP843" s="1233"/>
      <c r="GQ843" s="1233"/>
      <c r="GR843" s="1233"/>
      <c r="GS843" s="1233"/>
      <c r="GT843" s="1233"/>
      <c r="GU843" s="1233"/>
      <c r="GV843" s="1233"/>
      <c r="GW843" s="1233"/>
      <c r="GX843" s="1233"/>
      <c r="GY843" s="1233"/>
      <c r="GZ843" s="1233"/>
      <c r="HA843" s="1233"/>
      <c r="HB843" s="1233"/>
      <c r="HC843" s="1233"/>
      <c r="HD843" s="1233"/>
      <c r="HE843" s="1233"/>
      <c r="HF843" s="1233"/>
      <c r="HG843" s="1233"/>
      <c r="HH843" s="1233"/>
      <c r="HI843" s="1233"/>
      <c r="HJ843" s="1233"/>
      <c r="HK843" s="1233"/>
      <c r="HL843" s="1233"/>
      <c r="HM843" s="1233"/>
      <c r="HN843" s="1233"/>
      <c r="HO843" s="1233"/>
    </row>
    <row r="844" spans="32:223" s="325" customFormat="1" x14ac:dyDescent="0.2">
      <c r="AF844" s="932"/>
      <c r="AG844" s="932"/>
      <c r="AH844" s="932"/>
      <c r="AI844" s="932"/>
      <c r="AJ844" s="932"/>
      <c r="AK844" s="932"/>
      <c r="AL844" s="932"/>
      <c r="AM844" s="932"/>
      <c r="AN844" s="932"/>
      <c r="AP844" s="932"/>
      <c r="AQ844" s="932"/>
      <c r="AR844" s="932"/>
      <c r="AS844" s="932"/>
      <c r="AT844" s="932"/>
      <c r="AU844" s="932"/>
      <c r="AV844" s="932"/>
      <c r="AW844" s="932"/>
      <c r="AX844" s="932"/>
      <c r="BA844" s="1253"/>
      <c r="BB844" s="1253"/>
      <c r="BC844" s="1253"/>
      <c r="BE844" s="1233"/>
      <c r="BF844" s="1233"/>
      <c r="BG844" s="1233"/>
      <c r="BH844" s="1233"/>
      <c r="BI844" s="1233"/>
      <c r="BJ844" s="1233"/>
      <c r="BK844" s="1233"/>
      <c r="BL844" s="1233"/>
      <c r="BM844" s="1233"/>
      <c r="BN844" s="1233"/>
      <c r="BO844" s="1233"/>
      <c r="BP844" s="1233"/>
      <c r="BQ844" s="1233"/>
      <c r="BR844" s="1233"/>
      <c r="BS844" s="1233"/>
      <c r="BT844" s="1233"/>
      <c r="BU844" s="1233"/>
      <c r="BV844" s="1233"/>
      <c r="BW844" s="1233"/>
      <c r="BX844" s="1233"/>
      <c r="BY844" s="1233"/>
      <c r="BZ844" s="1233"/>
      <c r="CA844" s="1233"/>
      <c r="CB844" s="1233"/>
      <c r="CC844" s="1233"/>
      <c r="CD844" s="1233"/>
      <c r="CE844" s="1233"/>
      <c r="CF844" s="1233"/>
      <c r="CG844" s="1233"/>
      <c r="CH844" s="1233"/>
      <c r="CI844" s="1233"/>
      <c r="CJ844" s="1233"/>
      <c r="CK844" s="1233"/>
      <c r="CL844" s="1233"/>
      <c r="CM844" s="1233"/>
      <c r="CN844" s="1233"/>
      <c r="CO844" s="1233"/>
      <c r="CP844" s="1233"/>
      <c r="CQ844" s="1233"/>
      <c r="CR844" s="1233"/>
      <c r="CS844" s="1233"/>
      <c r="CT844" s="1233"/>
      <c r="CU844" s="1233"/>
      <c r="CV844" s="1233"/>
      <c r="CW844" s="1233"/>
      <c r="CX844" s="1233"/>
      <c r="CY844" s="1233"/>
      <c r="CZ844" s="1233"/>
      <c r="DA844" s="1233"/>
      <c r="DB844" s="1233"/>
      <c r="DC844" s="1233"/>
      <c r="DD844" s="1233"/>
      <c r="DE844" s="1233"/>
      <c r="DF844" s="1233"/>
      <c r="DG844" s="1233"/>
      <c r="DH844" s="1233"/>
      <c r="DI844" s="1233"/>
      <c r="DJ844" s="1233"/>
      <c r="DK844" s="1233"/>
      <c r="DL844" s="1233"/>
      <c r="DM844" s="1233"/>
      <c r="DN844" s="1233"/>
      <c r="DO844" s="1233"/>
      <c r="DP844" s="1233"/>
      <c r="DQ844" s="1233"/>
      <c r="DR844" s="1233"/>
      <c r="DS844" s="1233"/>
      <c r="DT844" s="1233"/>
      <c r="DU844" s="1233"/>
      <c r="DV844" s="1233"/>
      <c r="DW844" s="1233"/>
      <c r="DX844" s="1233"/>
      <c r="DY844" s="1233"/>
      <c r="DZ844" s="1233"/>
      <c r="EA844" s="1233"/>
      <c r="EB844" s="1233"/>
      <c r="EC844" s="1233"/>
      <c r="ED844" s="1233"/>
      <c r="EE844" s="1233"/>
      <c r="EF844" s="1233"/>
      <c r="EG844" s="1233"/>
      <c r="EH844" s="1253"/>
      <c r="EI844" s="1253"/>
      <c r="EJ844" s="1253"/>
      <c r="EK844" s="1253"/>
      <c r="EM844" s="1233"/>
      <c r="EN844" s="1233"/>
      <c r="EO844" s="1233"/>
      <c r="EP844" s="1233"/>
      <c r="EQ844" s="1233"/>
      <c r="ER844" s="1233"/>
      <c r="ES844" s="1233"/>
      <c r="ET844" s="1233"/>
      <c r="EU844" s="1233"/>
      <c r="EV844" s="1233"/>
      <c r="EW844" s="1233"/>
      <c r="EX844" s="1233"/>
      <c r="EY844" s="1233"/>
      <c r="EZ844" s="1233"/>
      <c r="FA844" s="1233"/>
      <c r="FB844" s="1233"/>
      <c r="FC844" s="1233"/>
      <c r="FD844" s="1233"/>
      <c r="FE844" s="1233"/>
      <c r="FF844" s="1233"/>
      <c r="FG844" s="1233"/>
      <c r="FH844" s="1233"/>
      <c r="FI844" s="1233"/>
      <c r="FJ844" s="1233"/>
      <c r="FK844" s="1233"/>
      <c r="FL844" s="1233"/>
      <c r="FM844" s="1233"/>
      <c r="FN844" s="1233"/>
      <c r="FO844" s="1233"/>
      <c r="FP844" s="1233"/>
      <c r="FQ844" s="1233"/>
      <c r="FR844" s="1233"/>
      <c r="FS844" s="1233"/>
      <c r="FT844" s="1233"/>
      <c r="FU844" s="1233"/>
      <c r="FV844" s="1233"/>
      <c r="FW844" s="1233"/>
      <c r="FX844" s="1233"/>
      <c r="FY844" s="1233"/>
      <c r="FZ844" s="1233"/>
      <c r="GA844" s="1233"/>
      <c r="GB844" s="1233"/>
      <c r="GC844" s="1233"/>
      <c r="GD844" s="1233"/>
      <c r="GE844" s="1233"/>
      <c r="GF844" s="1233"/>
      <c r="GG844" s="1233"/>
      <c r="GH844" s="1233"/>
      <c r="GI844" s="1233"/>
      <c r="GJ844" s="1233"/>
      <c r="GK844" s="1233"/>
      <c r="GL844" s="1233"/>
      <c r="GM844" s="1233"/>
      <c r="GN844" s="1233"/>
      <c r="GO844" s="1233"/>
      <c r="GP844" s="1233"/>
      <c r="GQ844" s="1233"/>
      <c r="GR844" s="1233"/>
      <c r="GS844" s="1233"/>
      <c r="GT844" s="1233"/>
      <c r="GU844" s="1233"/>
      <c r="GV844" s="1233"/>
      <c r="GW844" s="1233"/>
      <c r="GX844" s="1233"/>
      <c r="GY844" s="1233"/>
      <c r="GZ844" s="1233"/>
      <c r="HA844" s="1233"/>
      <c r="HB844" s="1233"/>
      <c r="HC844" s="1233"/>
      <c r="HD844" s="1233"/>
      <c r="HE844" s="1233"/>
      <c r="HF844" s="1233"/>
      <c r="HG844" s="1233"/>
      <c r="HH844" s="1233"/>
      <c r="HI844" s="1233"/>
      <c r="HJ844" s="1233"/>
      <c r="HK844" s="1233"/>
      <c r="HL844" s="1233"/>
      <c r="HM844" s="1233"/>
      <c r="HN844" s="1233"/>
      <c r="HO844" s="1233"/>
    </row>
    <row r="845" spans="32:223" s="325" customFormat="1" x14ac:dyDescent="0.2">
      <c r="AF845" s="932"/>
      <c r="AG845" s="932"/>
      <c r="AH845" s="932"/>
      <c r="AI845" s="932"/>
      <c r="AJ845" s="932"/>
      <c r="AK845" s="932"/>
      <c r="AL845" s="932"/>
      <c r="AM845" s="932"/>
      <c r="AN845" s="932"/>
      <c r="AP845" s="932"/>
      <c r="AQ845" s="932"/>
      <c r="AR845" s="932"/>
      <c r="AS845" s="932"/>
      <c r="AT845" s="932"/>
      <c r="AU845" s="932"/>
      <c r="AV845" s="932"/>
      <c r="AW845" s="932"/>
      <c r="AX845" s="932"/>
      <c r="BA845" s="1253"/>
      <c r="BB845" s="1253"/>
      <c r="BC845" s="1253"/>
      <c r="BE845" s="1233"/>
      <c r="BF845" s="1233"/>
      <c r="BG845" s="1233"/>
      <c r="BH845" s="1233"/>
      <c r="BI845" s="1233"/>
      <c r="BJ845" s="1233"/>
      <c r="BK845" s="1233"/>
      <c r="BL845" s="1233"/>
      <c r="BM845" s="1233"/>
      <c r="BN845" s="1233"/>
      <c r="BO845" s="1233"/>
      <c r="BP845" s="1233"/>
      <c r="BQ845" s="1233"/>
      <c r="BR845" s="1233"/>
      <c r="BS845" s="1233"/>
      <c r="BT845" s="1233"/>
      <c r="BU845" s="1233"/>
      <c r="BV845" s="1233"/>
      <c r="BW845" s="1233"/>
      <c r="BX845" s="1233"/>
      <c r="BY845" s="1233"/>
      <c r="BZ845" s="1233"/>
      <c r="CA845" s="1233"/>
      <c r="CB845" s="1233"/>
      <c r="CC845" s="1233"/>
      <c r="CD845" s="1233"/>
      <c r="CE845" s="1233"/>
      <c r="CF845" s="1233"/>
      <c r="CG845" s="1233"/>
      <c r="CH845" s="1233"/>
      <c r="CI845" s="1233"/>
      <c r="CJ845" s="1233"/>
      <c r="CK845" s="1233"/>
      <c r="CL845" s="1233"/>
      <c r="CM845" s="1233"/>
      <c r="CN845" s="1233"/>
      <c r="CO845" s="1233"/>
      <c r="CP845" s="1233"/>
      <c r="CQ845" s="1233"/>
      <c r="CR845" s="1233"/>
      <c r="CS845" s="1233"/>
      <c r="CT845" s="1233"/>
      <c r="CU845" s="1233"/>
      <c r="CV845" s="1233"/>
      <c r="CW845" s="1233"/>
      <c r="CX845" s="1233"/>
      <c r="CY845" s="1233"/>
      <c r="CZ845" s="1233"/>
      <c r="DA845" s="1233"/>
      <c r="DB845" s="1233"/>
      <c r="DC845" s="1233"/>
      <c r="DD845" s="1233"/>
      <c r="DE845" s="1233"/>
      <c r="DF845" s="1233"/>
      <c r="DG845" s="1233"/>
      <c r="DH845" s="1233"/>
      <c r="DI845" s="1233"/>
      <c r="DJ845" s="1233"/>
      <c r="DK845" s="1233"/>
      <c r="DL845" s="1233"/>
      <c r="DM845" s="1233"/>
      <c r="DN845" s="1233"/>
      <c r="DO845" s="1233"/>
      <c r="DP845" s="1233"/>
      <c r="DQ845" s="1233"/>
      <c r="DR845" s="1233"/>
      <c r="DS845" s="1233"/>
      <c r="DT845" s="1233"/>
      <c r="DU845" s="1233"/>
      <c r="DV845" s="1233"/>
      <c r="DW845" s="1233"/>
      <c r="DX845" s="1233"/>
      <c r="DY845" s="1233"/>
      <c r="DZ845" s="1233"/>
      <c r="EA845" s="1233"/>
      <c r="EB845" s="1233"/>
      <c r="EC845" s="1233"/>
      <c r="ED845" s="1233"/>
      <c r="EE845" s="1233"/>
      <c r="EF845" s="1233"/>
      <c r="EG845" s="1233"/>
      <c r="EH845" s="1253"/>
      <c r="EI845" s="1253"/>
      <c r="EJ845" s="1253"/>
      <c r="EK845" s="1253"/>
      <c r="EM845" s="1233"/>
      <c r="EN845" s="1233"/>
      <c r="EO845" s="1233"/>
      <c r="EP845" s="1233"/>
      <c r="EQ845" s="1233"/>
      <c r="ER845" s="1233"/>
      <c r="ES845" s="1233"/>
      <c r="ET845" s="1233"/>
      <c r="EU845" s="1233"/>
      <c r="EV845" s="1233"/>
      <c r="EW845" s="1233"/>
      <c r="EX845" s="1233"/>
      <c r="EY845" s="1233"/>
      <c r="EZ845" s="1233"/>
      <c r="FA845" s="1233"/>
      <c r="FB845" s="1233"/>
      <c r="FC845" s="1233"/>
      <c r="FD845" s="1233"/>
      <c r="FE845" s="1233"/>
      <c r="FF845" s="1233"/>
      <c r="FG845" s="1233"/>
      <c r="FH845" s="1233"/>
      <c r="FI845" s="1233"/>
      <c r="FJ845" s="1233"/>
      <c r="FK845" s="1233"/>
      <c r="FL845" s="1233"/>
      <c r="FM845" s="1233"/>
      <c r="FN845" s="1233"/>
      <c r="FO845" s="1233"/>
      <c r="FP845" s="1233"/>
      <c r="FQ845" s="1233"/>
      <c r="FR845" s="1233"/>
      <c r="FS845" s="1233"/>
      <c r="FT845" s="1233"/>
      <c r="FU845" s="1233"/>
      <c r="FV845" s="1233"/>
      <c r="FW845" s="1233"/>
      <c r="FX845" s="1233"/>
      <c r="FY845" s="1233"/>
      <c r="FZ845" s="1233"/>
      <c r="GA845" s="1233"/>
      <c r="GB845" s="1233"/>
      <c r="GC845" s="1233"/>
      <c r="GD845" s="1233"/>
      <c r="GE845" s="1233"/>
      <c r="GF845" s="1233"/>
      <c r="GG845" s="1233"/>
      <c r="GH845" s="1233"/>
      <c r="GI845" s="1233"/>
      <c r="GJ845" s="1233"/>
      <c r="GK845" s="1233"/>
      <c r="GL845" s="1233"/>
      <c r="GM845" s="1233"/>
      <c r="GN845" s="1233"/>
      <c r="GO845" s="1233"/>
      <c r="GP845" s="1233"/>
      <c r="GQ845" s="1233"/>
      <c r="GR845" s="1233"/>
      <c r="GS845" s="1233"/>
      <c r="GT845" s="1233"/>
      <c r="GU845" s="1233"/>
      <c r="GV845" s="1233"/>
      <c r="GW845" s="1233"/>
      <c r="GX845" s="1233"/>
      <c r="GY845" s="1233"/>
      <c r="GZ845" s="1233"/>
      <c r="HA845" s="1233"/>
      <c r="HB845" s="1233"/>
      <c r="HC845" s="1233"/>
      <c r="HD845" s="1233"/>
      <c r="HE845" s="1233"/>
      <c r="HF845" s="1233"/>
      <c r="HG845" s="1233"/>
      <c r="HH845" s="1233"/>
      <c r="HI845" s="1233"/>
      <c r="HJ845" s="1233"/>
      <c r="HK845" s="1233"/>
      <c r="HL845" s="1233"/>
      <c r="HM845" s="1233"/>
      <c r="HN845" s="1233"/>
      <c r="HO845" s="1233"/>
    </row>
    <row r="846" spans="32:223" s="325" customFormat="1" x14ac:dyDescent="0.2">
      <c r="AF846" s="932"/>
      <c r="AG846" s="932"/>
      <c r="AH846" s="932"/>
      <c r="AI846" s="932"/>
      <c r="AJ846" s="932"/>
      <c r="AK846" s="932"/>
      <c r="AL846" s="932"/>
      <c r="AM846" s="932"/>
      <c r="AN846" s="932"/>
      <c r="AP846" s="932"/>
      <c r="AQ846" s="932"/>
      <c r="AR846" s="932"/>
      <c r="AS846" s="932"/>
      <c r="AT846" s="932"/>
      <c r="AU846" s="932"/>
      <c r="AV846" s="932"/>
      <c r="AW846" s="932"/>
      <c r="AX846" s="932"/>
      <c r="BA846" s="1253"/>
      <c r="BB846" s="1253"/>
      <c r="BC846" s="1253"/>
      <c r="BE846" s="1233"/>
      <c r="BF846" s="1233"/>
      <c r="BG846" s="1233"/>
      <c r="BH846" s="1233"/>
      <c r="BI846" s="1233"/>
      <c r="BJ846" s="1233"/>
      <c r="BK846" s="1233"/>
      <c r="BL846" s="1233"/>
      <c r="BM846" s="1233"/>
      <c r="BN846" s="1233"/>
      <c r="BO846" s="1233"/>
      <c r="BP846" s="1233"/>
      <c r="BQ846" s="1233"/>
      <c r="BR846" s="1233"/>
      <c r="BS846" s="1233"/>
      <c r="BT846" s="1233"/>
      <c r="BU846" s="1233"/>
      <c r="BV846" s="1233"/>
      <c r="BW846" s="1233"/>
      <c r="BX846" s="1233"/>
      <c r="BY846" s="1233"/>
      <c r="BZ846" s="1233"/>
      <c r="CA846" s="1233"/>
      <c r="CB846" s="1233"/>
      <c r="CC846" s="1233"/>
      <c r="CD846" s="1233"/>
      <c r="CE846" s="1233"/>
      <c r="CF846" s="1233"/>
      <c r="CG846" s="1233"/>
      <c r="CH846" s="1233"/>
      <c r="CI846" s="1233"/>
      <c r="CJ846" s="1233"/>
      <c r="CK846" s="1233"/>
      <c r="CL846" s="1233"/>
      <c r="CM846" s="1233"/>
      <c r="CN846" s="1233"/>
      <c r="CO846" s="1233"/>
      <c r="CP846" s="1233"/>
      <c r="CQ846" s="1233"/>
      <c r="CR846" s="1233"/>
      <c r="CS846" s="1233"/>
      <c r="CT846" s="1233"/>
      <c r="CU846" s="1233"/>
      <c r="CV846" s="1233"/>
      <c r="CW846" s="1233"/>
      <c r="CX846" s="1233"/>
      <c r="CY846" s="1233"/>
      <c r="CZ846" s="1233"/>
      <c r="DA846" s="1233"/>
      <c r="DB846" s="1233"/>
      <c r="DC846" s="1233"/>
      <c r="DD846" s="1233"/>
      <c r="DE846" s="1233"/>
      <c r="DF846" s="1233"/>
      <c r="DG846" s="1233"/>
      <c r="DH846" s="1233"/>
      <c r="DI846" s="1233"/>
      <c r="DJ846" s="1233"/>
      <c r="DK846" s="1233"/>
      <c r="DL846" s="1233"/>
      <c r="DM846" s="1233"/>
      <c r="DN846" s="1233"/>
      <c r="DO846" s="1233"/>
      <c r="DP846" s="1233"/>
      <c r="DQ846" s="1233"/>
      <c r="DR846" s="1233"/>
      <c r="DS846" s="1233"/>
      <c r="DT846" s="1233"/>
      <c r="DU846" s="1233"/>
      <c r="DV846" s="1233"/>
      <c r="DW846" s="1233"/>
      <c r="DX846" s="1233"/>
      <c r="DY846" s="1233"/>
      <c r="DZ846" s="1233"/>
      <c r="EA846" s="1233"/>
      <c r="EB846" s="1233"/>
      <c r="EC846" s="1233"/>
      <c r="ED846" s="1233"/>
      <c r="EE846" s="1233"/>
      <c r="EF846" s="1233"/>
      <c r="EG846" s="1233"/>
      <c r="EH846" s="1253"/>
      <c r="EI846" s="1253"/>
      <c r="EJ846" s="1253"/>
      <c r="EK846" s="1253"/>
      <c r="EM846" s="1233"/>
      <c r="EN846" s="1233"/>
      <c r="EO846" s="1233"/>
      <c r="EP846" s="1233"/>
      <c r="EQ846" s="1233"/>
      <c r="ER846" s="1233"/>
      <c r="ES846" s="1233"/>
      <c r="ET846" s="1233"/>
      <c r="EU846" s="1233"/>
      <c r="EV846" s="1233"/>
      <c r="EW846" s="1233"/>
      <c r="EX846" s="1233"/>
      <c r="EY846" s="1233"/>
      <c r="EZ846" s="1233"/>
      <c r="FA846" s="1233"/>
      <c r="FB846" s="1233"/>
      <c r="FC846" s="1233"/>
      <c r="FD846" s="1233"/>
      <c r="FE846" s="1233"/>
      <c r="FF846" s="1233"/>
      <c r="FG846" s="1233"/>
      <c r="FH846" s="1233"/>
      <c r="FI846" s="1233"/>
      <c r="FJ846" s="1233"/>
      <c r="FK846" s="1233"/>
      <c r="FL846" s="1233"/>
      <c r="FM846" s="1233"/>
      <c r="FN846" s="1233"/>
      <c r="FO846" s="1233"/>
      <c r="FP846" s="1233"/>
      <c r="FQ846" s="1233"/>
      <c r="FR846" s="1233"/>
      <c r="FS846" s="1233"/>
      <c r="FT846" s="1233"/>
      <c r="FU846" s="1233"/>
      <c r="FV846" s="1233"/>
      <c r="FW846" s="1233"/>
      <c r="FX846" s="1233"/>
      <c r="FY846" s="1233"/>
      <c r="FZ846" s="1233"/>
      <c r="GA846" s="1233"/>
      <c r="GB846" s="1233"/>
      <c r="GC846" s="1233"/>
      <c r="GD846" s="1233"/>
      <c r="GE846" s="1233"/>
      <c r="GF846" s="1233"/>
      <c r="GG846" s="1233"/>
      <c r="GH846" s="1233"/>
      <c r="GI846" s="1233"/>
      <c r="GJ846" s="1233"/>
      <c r="GK846" s="1233"/>
      <c r="GL846" s="1233"/>
      <c r="GM846" s="1233"/>
      <c r="GN846" s="1233"/>
      <c r="GO846" s="1233"/>
      <c r="GP846" s="1233"/>
      <c r="GQ846" s="1233"/>
      <c r="GR846" s="1233"/>
      <c r="GS846" s="1233"/>
      <c r="GT846" s="1233"/>
      <c r="GU846" s="1233"/>
      <c r="GV846" s="1233"/>
      <c r="GW846" s="1233"/>
      <c r="GX846" s="1233"/>
      <c r="GY846" s="1233"/>
      <c r="GZ846" s="1233"/>
      <c r="HA846" s="1233"/>
      <c r="HB846" s="1233"/>
      <c r="HC846" s="1233"/>
      <c r="HD846" s="1233"/>
      <c r="HE846" s="1233"/>
      <c r="HF846" s="1233"/>
      <c r="HG846" s="1233"/>
      <c r="HH846" s="1233"/>
      <c r="HI846" s="1233"/>
      <c r="HJ846" s="1233"/>
      <c r="HK846" s="1233"/>
      <c r="HL846" s="1233"/>
      <c r="HM846" s="1233"/>
      <c r="HN846" s="1233"/>
      <c r="HO846" s="1233"/>
    </row>
    <row r="847" spans="32:223" s="325" customFormat="1" x14ac:dyDescent="0.2">
      <c r="AF847" s="932"/>
      <c r="AG847" s="932"/>
      <c r="AH847" s="932"/>
      <c r="AI847" s="932"/>
      <c r="AJ847" s="932"/>
      <c r="AK847" s="932"/>
      <c r="AL847" s="932"/>
      <c r="AM847" s="932"/>
      <c r="AN847" s="932"/>
      <c r="AP847" s="932"/>
      <c r="AQ847" s="932"/>
      <c r="AR847" s="932"/>
      <c r="AS847" s="932"/>
      <c r="AT847" s="932"/>
      <c r="AU847" s="932"/>
      <c r="AV847" s="932"/>
      <c r="AW847" s="932"/>
      <c r="AX847" s="932"/>
      <c r="BA847" s="1253"/>
      <c r="BB847" s="1253"/>
      <c r="BC847" s="1253"/>
      <c r="BE847" s="1233"/>
      <c r="BF847" s="1233"/>
      <c r="BG847" s="1233"/>
      <c r="BH847" s="1233"/>
      <c r="BI847" s="1233"/>
      <c r="BJ847" s="1233"/>
      <c r="BK847" s="1233"/>
      <c r="BL847" s="1233"/>
      <c r="BM847" s="1233"/>
      <c r="BN847" s="1233"/>
      <c r="BO847" s="1233"/>
      <c r="BP847" s="1233"/>
      <c r="BQ847" s="1233"/>
      <c r="BR847" s="1233"/>
      <c r="BS847" s="1233"/>
      <c r="BT847" s="1233"/>
      <c r="BU847" s="1233"/>
      <c r="BV847" s="1233"/>
      <c r="BW847" s="1233"/>
      <c r="BX847" s="1233"/>
      <c r="BY847" s="1233"/>
      <c r="BZ847" s="1233"/>
      <c r="CA847" s="1233"/>
      <c r="CB847" s="1233"/>
      <c r="CC847" s="1233"/>
      <c r="CD847" s="1233"/>
      <c r="CE847" s="1233"/>
      <c r="CF847" s="1233"/>
      <c r="CG847" s="1233"/>
      <c r="CH847" s="1233"/>
      <c r="CI847" s="1233"/>
      <c r="CJ847" s="1233"/>
      <c r="CK847" s="1233"/>
      <c r="CL847" s="1233"/>
      <c r="CM847" s="1233"/>
      <c r="CN847" s="1233"/>
      <c r="CO847" s="1233"/>
      <c r="CP847" s="1233"/>
      <c r="CQ847" s="1233"/>
      <c r="CR847" s="1233"/>
      <c r="CS847" s="1233"/>
      <c r="CT847" s="1233"/>
      <c r="CU847" s="1233"/>
      <c r="CV847" s="1233"/>
      <c r="CW847" s="1233"/>
      <c r="CX847" s="1233"/>
      <c r="CY847" s="1233"/>
      <c r="CZ847" s="1233"/>
      <c r="DA847" s="1233"/>
      <c r="DB847" s="1233"/>
      <c r="DC847" s="1233"/>
      <c r="DD847" s="1233"/>
      <c r="DE847" s="1233"/>
      <c r="DF847" s="1233"/>
      <c r="DG847" s="1233"/>
      <c r="DH847" s="1233"/>
      <c r="DI847" s="1233"/>
      <c r="DJ847" s="1233"/>
      <c r="DK847" s="1233"/>
      <c r="DL847" s="1233"/>
      <c r="DM847" s="1233"/>
      <c r="DN847" s="1233"/>
      <c r="DO847" s="1233"/>
      <c r="DP847" s="1233"/>
      <c r="DQ847" s="1233"/>
      <c r="DR847" s="1233"/>
      <c r="DS847" s="1233"/>
      <c r="DT847" s="1233"/>
      <c r="DU847" s="1233"/>
      <c r="DV847" s="1233"/>
      <c r="DW847" s="1233"/>
      <c r="DX847" s="1233"/>
      <c r="DY847" s="1233"/>
      <c r="DZ847" s="1233"/>
      <c r="EA847" s="1233"/>
      <c r="EB847" s="1233"/>
      <c r="EC847" s="1233"/>
      <c r="ED847" s="1233"/>
      <c r="EE847" s="1233"/>
      <c r="EF847" s="1233"/>
      <c r="EG847" s="1233"/>
      <c r="EH847" s="1253"/>
      <c r="EI847" s="1253"/>
      <c r="EJ847" s="1253"/>
      <c r="EK847" s="1253"/>
      <c r="EM847" s="1233"/>
      <c r="EN847" s="1233"/>
      <c r="EO847" s="1233"/>
      <c r="EP847" s="1233"/>
      <c r="EQ847" s="1233"/>
      <c r="ER847" s="1233"/>
      <c r="ES847" s="1233"/>
      <c r="ET847" s="1233"/>
      <c r="EU847" s="1233"/>
      <c r="EV847" s="1233"/>
      <c r="EW847" s="1233"/>
      <c r="EX847" s="1233"/>
      <c r="EY847" s="1233"/>
      <c r="EZ847" s="1233"/>
      <c r="FA847" s="1233"/>
      <c r="FB847" s="1233"/>
      <c r="FC847" s="1233"/>
      <c r="FD847" s="1233"/>
      <c r="FE847" s="1233"/>
      <c r="FF847" s="1233"/>
      <c r="FG847" s="1233"/>
      <c r="FH847" s="1233"/>
      <c r="FI847" s="1233"/>
      <c r="FJ847" s="1233"/>
      <c r="FK847" s="1233"/>
      <c r="FL847" s="1233"/>
      <c r="FM847" s="1233"/>
      <c r="FN847" s="1233"/>
      <c r="FO847" s="1233"/>
      <c r="FP847" s="1233"/>
      <c r="FQ847" s="1233"/>
      <c r="FR847" s="1233"/>
      <c r="FS847" s="1233"/>
      <c r="FT847" s="1233"/>
      <c r="FU847" s="1233"/>
      <c r="FV847" s="1233"/>
      <c r="FW847" s="1233"/>
      <c r="FX847" s="1233"/>
      <c r="FY847" s="1233"/>
      <c r="FZ847" s="1233"/>
      <c r="GA847" s="1233"/>
      <c r="GB847" s="1233"/>
      <c r="GC847" s="1233"/>
      <c r="GD847" s="1233"/>
      <c r="GE847" s="1233"/>
      <c r="GF847" s="1233"/>
      <c r="GG847" s="1233"/>
      <c r="GH847" s="1233"/>
      <c r="GI847" s="1233"/>
      <c r="GJ847" s="1233"/>
      <c r="GK847" s="1233"/>
      <c r="GL847" s="1233"/>
      <c r="GM847" s="1233"/>
      <c r="GN847" s="1233"/>
      <c r="GO847" s="1233"/>
      <c r="GP847" s="1233"/>
      <c r="GQ847" s="1233"/>
      <c r="GR847" s="1233"/>
      <c r="GS847" s="1233"/>
      <c r="GT847" s="1233"/>
      <c r="GU847" s="1233"/>
      <c r="GV847" s="1233"/>
      <c r="GW847" s="1233"/>
      <c r="GX847" s="1233"/>
      <c r="GY847" s="1233"/>
      <c r="GZ847" s="1233"/>
      <c r="HA847" s="1233"/>
      <c r="HB847" s="1233"/>
      <c r="HC847" s="1233"/>
      <c r="HD847" s="1233"/>
      <c r="HE847" s="1233"/>
      <c r="HF847" s="1233"/>
      <c r="HG847" s="1233"/>
      <c r="HH847" s="1233"/>
      <c r="HI847" s="1233"/>
      <c r="HJ847" s="1233"/>
      <c r="HK847" s="1233"/>
      <c r="HL847" s="1233"/>
      <c r="HM847" s="1233"/>
      <c r="HN847" s="1233"/>
      <c r="HO847" s="1233"/>
    </row>
    <row r="848" spans="32:223" s="325" customFormat="1" x14ac:dyDescent="0.2">
      <c r="AF848" s="932"/>
      <c r="AG848" s="932"/>
      <c r="AH848" s="932"/>
      <c r="AI848" s="932"/>
      <c r="AJ848" s="932"/>
      <c r="AK848" s="932"/>
      <c r="AL848" s="932"/>
      <c r="AM848" s="932"/>
      <c r="AN848" s="932"/>
      <c r="AP848" s="932"/>
      <c r="AQ848" s="932"/>
      <c r="AR848" s="932"/>
      <c r="AS848" s="932"/>
      <c r="AT848" s="932"/>
      <c r="AU848" s="932"/>
      <c r="AV848" s="932"/>
      <c r="AW848" s="932"/>
      <c r="AX848" s="932"/>
      <c r="BA848" s="1253"/>
      <c r="BB848" s="1253"/>
      <c r="BC848" s="1253"/>
      <c r="BE848" s="1233"/>
      <c r="BF848" s="1233"/>
      <c r="BG848" s="1233"/>
      <c r="BH848" s="1233"/>
      <c r="BI848" s="1233"/>
      <c r="BJ848" s="1233"/>
      <c r="BK848" s="1233"/>
      <c r="BL848" s="1233"/>
      <c r="BM848" s="1233"/>
      <c r="BN848" s="1233"/>
      <c r="BO848" s="1233"/>
      <c r="BP848" s="1233"/>
      <c r="BQ848" s="1233"/>
      <c r="BR848" s="1233"/>
      <c r="BS848" s="1233"/>
      <c r="BT848" s="1233"/>
      <c r="BU848" s="1233"/>
      <c r="BV848" s="1233"/>
      <c r="BW848" s="1233"/>
      <c r="BX848" s="1233"/>
      <c r="BY848" s="1233"/>
      <c r="BZ848" s="1233"/>
      <c r="CA848" s="1233"/>
      <c r="CB848" s="1233"/>
      <c r="CC848" s="1233"/>
      <c r="CD848" s="1233"/>
      <c r="CE848" s="1233"/>
      <c r="CF848" s="1233"/>
      <c r="CG848" s="1233"/>
      <c r="CH848" s="1233"/>
      <c r="CI848" s="1233"/>
      <c r="CJ848" s="1233"/>
      <c r="CK848" s="1233"/>
      <c r="CL848" s="1233"/>
      <c r="CM848" s="1233"/>
      <c r="CN848" s="1233"/>
      <c r="CO848" s="1233"/>
      <c r="CP848" s="1233"/>
      <c r="CQ848" s="1233"/>
      <c r="CR848" s="1233"/>
      <c r="CS848" s="1233"/>
      <c r="CT848" s="1233"/>
      <c r="CU848" s="1233"/>
      <c r="CV848" s="1233"/>
      <c r="CW848" s="1233"/>
      <c r="CX848" s="1233"/>
      <c r="CY848" s="1233"/>
      <c r="CZ848" s="1233"/>
      <c r="DA848" s="1233"/>
      <c r="DB848" s="1233"/>
      <c r="DC848" s="1233"/>
      <c r="DD848" s="1233"/>
      <c r="DE848" s="1233"/>
      <c r="DF848" s="1233"/>
      <c r="DG848" s="1233"/>
      <c r="DH848" s="1233"/>
      <c r="DI848" s="1233"/>
      <c r="DJ848" s="1233"/>
      <c r="DK848" s="1233"/>
      <c r="DL848" s="1233"/>
      <c r="DM848" s="1233"/>
      <c r="DN848" s="1233"/>
      <c r="DO848" s="1233"/>
      <c r="DP848" s="1233"/>
      <c r="DQ848" s="1233"/>
      <c r="DR848" s="1233"/>
      <c r="DS848" s="1233"/>
      <c r="DT848" s="1233"/>
      <c r="DU848" s="1233"/>
      <c r="DV848" s="1233"/>
      <c r="DW848" s="1233"/>
      <c r="DX848" s="1233"/>
      <c r="DY848" s="1233"/>
      <c r="DZ848" s="1233"/>
      <c r="EA848" s="1233"/>
      <c r="EB848" s="1233"/>
      <c r="EC848" s="1233"/>
      <c r="ED848" s="1233"/>
      <c r="EE848" s="1233"/>
      <c r="EF848" s="1233"/>
      <c r="EG848" s="1233"/>
      <c r="EH848" s="1253"/>
      <c r="EI848" s="1253"/>
      <c r="EJ848" s="1253"/>
      <c r="EK848" s="1253"/>
      <c r="EM848" s="1233"/>
      <c r="EN848" s="1233"/>
      <c r="EO848" s="1233"/>
      <c r="EP848" s="1233"/>
      <c r="EQ848" s="1233"/>
      <c r="ER848" s="1233"/>
      <c r="ES848" s="1233"/>
      <c r="ET848" s="1233"/>
      <c r="EU848" s="1233"/>
      <c r="EV848" s="1233"/>
      <c r="EW848" s="1233"/>
      <c r="EX848" s="1233"/>
      <c r="EY848" s="1233"/>
      <c r="EZ848" s="1233"/>
      <c r="FA848" s="1233"/>
      <c r="FB848" s="1233"/>
      <c r="FC848" s="1233"/>
      <c r="FD848" s="1233"/>
      <c r="FE848" s="1233"/>
      <c r="FF848" s="1233"/>
      <c r="FG848" s="1233"/>
      <c r="FH848" s="1233"/>
      <c r="FI848" s="1233"/>
      <c r="FJ848" s="1233"/>
      <c r="FK848" s="1233"/>
      <c r="FL848" s="1233"/>
      <c r="FM848" s="1233"/>
      <c r="FN848" s="1233"/>
      <c r="FO848" s="1233"/>
      <c r="FP848" s="1233"/>
      <c r="FQ848" s="1233"/>
      <c r="FR848" s="1233"/>
      <c r="FS848" s="1233"/>
      <c r="FT848" s="1233"/>
      <c r="FU848" s="1233"/>
      <c r="FV848" s="1233"/>
      <c r="FW848" s="1233"/>
      <c r="FX848" s="1233"/>
      <c r="FY848" s="1233"/>
      <c r="FZ848" s="1233"/>
      <c r="GA848" s="1233"/>
      <c r="GB848" s="1233"/>
      <c r="GC848" s="1233"/>
      <c r="GD848" s="1233"/>
      <c r="GE848" s="1233"/>
      <c r="GF848" s="1233"/>
      <c r="GG848" s="1233"/>
      <c r="GH848" s="1233"/>
      <c r="GI848" s="1233"/>
      <c r="GJ848" s="1233"/>
      <c r="GK848" s="1233"/>
      <c r="GL848" s="1233"/>
      <c r="GM848" s="1233"/>
      <c r="GN848" s="1233"/>
      <c r="GO848" s="1233"/>
      <c r="GP848" s="1233"/>
      <c r="GQ848" s="1233"/>
      <c r="GR848" s="1233"/>
      <c r="GS848" s="1233"/>
      <c r="GT848" s="1233"/>
      <c r="GU848" s="1233"/>
      <c r="GV848" s="1233"/>
      <c r="GW848" s="1233"/>
      <c r="GX848" s="1233"/>
      <c r="GY848" s="1233"/>
      <c r="GZ848" s="1233"/>
      <c r="HA848" s="1233"/>
      <c r="HB848" s="1233"/>
      <c r="HC848" s="1233"/>
      <c r="HD848" s="1233"/>
      <c r="HE848" s="1233"/>
      <c r="HF848" s="1233"/>
      <c r="HG848" s="1233"/>
      <c r="HH848" s="1233"/>
      <c r="HI848" s="1233"/>
      <c r="HJ848" s="1233"/>
      <c r="HK848" s="1233"/>
      <c r="HL848" s="1233"/>
      <c r="HM848" s="1233"/>
      <c r="HN848" s="1233"/>
      <c r="HO848" s="1233"/>
    </row>
    <row r="849" spans="32:223" s="325" customFormat="1" x14ac:dyDescent="0.2">
      <c r="AF849" s="932"/>
      <c r="AG849" s="932"/>
      <c r="AH849" s="932"/>
      <c r="AI849" s="932"/>
      <c r="AJ849" s="932"/>
      <c r="AK849" s="932"/>
      <c r="AL849" s="932"/>
      <c r="AM849" s="932"/>
      <c r="AN849" s="932"/>
      <c r="AP849" s="932"/>
      <c r="AQ849" s="932"/>
      <c r="AR849" s="932"/>
      <c r="AS849" s="932"/>
      <c r="AT849" s="932"/>
      <c r="AU849" s="932"/>
      <c r="AV849" s="932"/>
      <c r="AW849" s="932"/>
      <c r="AX849" s="932"/>
      <c r="BA849" s="1253"/>
      <c r="BB849" s="1253"/>
      <c r="BC849" s="1253"/>
      <c r="BE849" s="1233"/>
      <c r="BF849" s="1233"/>
      <c r="BG849" s="1233"/>
      <c r="BH849" s="1233"/>
      <c r="BI849" s="1233"/>
      <c r="BJ849" s="1233"/>
      <c r="BK849" s="1233"/>
      <c r="BL849" s="1233"/>
      <c r="BM849" s="1233"/>
      <c r="BN849" s="1233"/>
      <c r="BO849" s="1233"/>
      <c r="BP849" s="1233"/>
      <c r="BQ849" s="1233"/>
      <c r="BR849" s="1233"/>
      <c r="BS849" s="1233"/>
      <c r="BT849" s="1233"/>
      <c r="BU849" s="1233"/>
      <c r="BV849" s="1233"/>
      <c r="BW849" s="1233"/>
      <c r="BX849" s="1233"/>
      <c r="BY849" s="1233"/>
      <c r="BZ849" s="1233"/>
      <c r="CA849" s="1233"/>
      <c r="CB849" s="1233"/>
      <c r="CC849" s="1233"/>
      <c r="CD849" s="1233"/>
      <c r="CE849" s="1233"/>
      <c r="CF849" s="1233"/>
      <c r="CG849" s="1233"/>
      <c r="CH849" s="1233"/>
      <c r="CI849" s="1233"/>
      <c r="CJ849" s="1233"/>
      <c r="CK849" s="1233"/>
      <c r="CL849" s="1233"/>
      <c r="CM849" s="1233"/>
      <c r="CN849" s="1233"/>
      <c r="CO849" s="1233"/>
      <c r="CP849" s="1233"/>
      <c r="CQ849" s="1233"/>
      <c r="CR849" s="1233"/>
      <c r="CS849" s="1233"/>
      <c r="CT849" s="1233"/>
      <c r="CU849" s="1233"/>
      <c r="CV849" s="1233"/>
      <c r="CW849" s="1233"/>
      <c r="CX849" s="1233"/>
      <c r="CY849" s="1233"/>
      <c r="CZ849" s="1233"/>
      <c r="DA849" s="1233"/>
      <c r="DB849" s="1233"/>
      <c r="DC849" s="1233"/>
      <c r="DD849" s="1233"/>
      <c r="DE849" s="1233"/>
      <c r="DF849" s="1233"/>
      <c r="DG849" s="1233"/>
      <c r="DH849" s="1233"/>
      <c r="DI849" s="1233"/>
      <c r="DJ849" s="1233"/>
      <c r="DK849" s="1233"/>
      <c r="DL849" s="1233"/>
      <c r="DM849" s="1233"/>
      <c r="DN849" s="1233"/>
      <c r="DO849" s="1233"/>
      <c r="DP849" s="1233"/>
      <c r="DQ849" s="1233"/>
      <c r="DR849" s="1233"/>
      <c r="DS849" s="1233"/>
      <c r="DT849" s="1233"/>
      <c r="DU849" s="1233"/>
      <c r="DV849" s="1233"/>
      <c r="DW849" s="1233"/>
      <c r="DX849" s="1233"/>
      <c r="DY849" s="1233"/>
      <c r="DZ849" s="1233"/>
      <c r="EA849" s="1233"/>
      <c r="EB849" s="1233"/>
      <c r="EC849" s="1233"/>
      <c r="ED849" s="1233"/>
      <c r="EE849" s="1233"/>
      <c r="EF849" s="1233"/>
      <c r="EG849" s="1233"/>
      <c r="EH849" s="1253"/>
      <c r="EI849" s="1253"/>
      <c r="EJ849" s="1253"/>
      <c r="EK849" s="1253"/>
      <c r="EM849" s="1233"/>
      <c r="EN849" s="1233"/>
      <c r="EO849" s="1233"/>
      <c r="EP849" s="1233"/>
      <c r="EQ849" s="1233"/>
      <c r="ER849" s="1233"/>
      <c r="ES849" s="1233"/>
      <c r="ET849" s="1233"/>
      <c r="EU849" s="1233"/>
      <c r="EV849" s="1233"/>
      <c r="EW849" s="1233"/>
      <c r="EX849" s="1233"/>
      <c r="EY849" s="1233"/>
      <c r="EZ849" s="1233"/>
      <c r="FA849" s="1233"/>
      <c r="FB849" s="1233"/>
      <c r="FC849" s="1233"/>
      <c r="FD849" s="1233"/>
      <c r="FE849" s="1233"/>
      <c r="FF849" s="1233"/>
      <c r="FG849" s="1233"/>
      <c r="FH849" s="1233"/>
      <c r="FI849" s="1233"/>
      <c r="FJ849" s="1233"/>
      <c r="FK849" s="1233"/>
      <c r="FL849" s="1233"/>
      <c r="FM849" s="1233"/>
      <c r="FN849" s="1233"/>
      <c r="FO849" s="1233"/>
      <c r="FP849" s="1233"/>
      <c r="FQ849" s="1233"/>
      <c r="FR849" s="1233"/>
      <c r="FS849" s="1233"/>
      <c r="FT849" s="1233"/>
      <c r="FU849" s="1233"/>
      <c r="FV849" s="1233"/>
      <c r="FW849" s="1233"/>
      <c r="FX849" s="1233"/>
      <c r="FY849" s="1233"/>
      <c r="FZ849" s="1233"/>
      <c r="GA849" s="1233"/>
      <c r="GB849" s="1233"/>
      <c r="GC849" s="1233"/>
      <c r="GD849" s="1233"/>
      <c r="GE849" s="1233"/>
      <c r="GF849" s="1233"/>
      <c r="GG849" s="1233"/>
      <c r="GH849" s="1233"/>
      <c r="GI849" s="1233"/>
      <c r="GJ849" s="1233"/>
      <c r="GK849" s="1233"/>
      <c r="GL849" s="1233"/>
      <c r="GM849" s="1233"/>
      <c r="GN849" s="1233"/>
      <c r="GO849" s="1233"/>
      <c r="GP849" s="1233"/>
      <c r="GQ849" s="1233"/>
      <c r="GR849" s="1233"/>
      <c r="GS849" s="1233"/>
      <c r="GT849" s="1233"/>
      <c r="GU849" s="1233"/>
      <c r="GV849" s="1233"/>
      <c r="GW849" s="1233"/>
      <c r="GX849" s="1233"/>
      <c r="GY849" s="1233"/>
      <c r="GZ849" s="1233"/>
      <c r="HA849" s="1233"/>
      <c r="HB849" s="1233"/>
      <c r="HC849" s="1233"/>
      <c r="HD849" s="1233"/>
      <c r="HE849" s="1233"/>
      <c r="HF849" s="1233"/>
      <c r="HG849" s="1233"/>
      <c r="HH849" s="1233"/>
      <c r="HI849" s="1233"/>
      <c r="HJ849" s="1233"/>
      <c r="HK849" s="1233"/>
      <c r="HL849" s="1233"/>
      <c r="HM849" s="1233"/>
      <c r="HN849" s="1233"/>
      <c r="HO849" s="1233"/>
    </row>
    <row r="850" spans="32:223" s="325" customFormat="1" x14ac:dyDescent="0.2">
      <c r="AF850" s="932"/>
      <c r="AG850" s="932"/>
      <c r="AH850" s="932"/>
      <c r="AI850" s="932"/>
      <c r="AJ850" s="932"/>
      <c r="AK850" s="932"/>
      <c r="AL850" s="932"/>
      <c r="AM850" s="932"/>
      <c r="AN850" s="932"/>
      <c r="AP850" s="932"/>
      <c r="AQ850" s="932"/>
      <c r="AR850" s="932"/>
      <c r="AS850" s="932"/>
      <c r="AT850" s="932"/>
      <c r="AU850" s="932"/>
      <c r="AV850" s="932"/>
      <c r="AW850" s="932"/>
      <c r="AX850" s="932"/>
      <c r="BA850" s="1253"/>
      <c r="BB850" s="1253"/>
      <c r="BC850" s="1253"/>
      <c r="BE850" s="1233"/>
      <c r="BF850" s="1233"/>
      <c r="BG850" s="1233"/>
      <c r="BH850" s="1233"/>
      <c r="BI850" s="1233"/>
      <c r="BJ850" s="1233"/>
      <c r="BK850" s="1233"/>
      <c r="BL850" s="1233"/>
      <c r="BM850" s="1233"/>
      <c r="BN850" s="1233"/>
      <c r="BO850" s="1233"/>
      <c r="BP850" s="1233"/>
      <c r="BQ850" s="1233"/>
      <c r="BR850" s="1233"/>
      <c r="BS850" s="1233"/>
      <c r="BT850" s="1233"/>
      <c r="BU850" s="1233"/>
      <c r="BV850" s="1233"/>
      <c r="BW850" s="1233"/>
      <c r="BX850" s="1233"/>
      <c r="BY850" s="1233"/>
      <c r="BZ850" s="1233"/>
      <c r="CA850" s="1233"/>
      <c r="CB850" s="1233"/>
      <c r="CC850" s="1233"/>
      <c r="CD850" s="1233"/>
      <c r="CE850" s="1233"/>
      <c r="CF850" s="1233"/>
      <c r="CG850" s="1233"/>
      <c r="CH850" s="1233"/>
      <c r="CI850" s="1233"/>
      <c r="CJ850" s="1233"/>
      <c r="CK850" s="1233"/>
      <c r="CL850" s="1233"/>
      <c r="CM850" s="1233"/>
      <c r="CN850" s="1233"/>
      <c r="CO850" s="1233"/>
      <c r="CP850" s="1233"/>
      <c r="CQ850" s="1233"/>
      <c r="CR850" s="1233"/>
      <c r="CS850" s="1233"/>
      <c r="CT850" s="1233"/>
      <c r="CU850" s="1233"/>
      <c r="CV850" s="1233"/>
      <c r="CW850" s="1233"/>
      <c r="CX850" s="1233"/>
      <c r="CY850" s="1233"/>
      <c r="CZ850" s="1233"/>
      <c r="DA850" s="1233"/>
      <c r="DB850" s="1233"/>
      <c r="DC850" s="1233"/>
      <c r="DD850" s="1233"/>
      <c r="DE850" s="1233"/>
      <c r="DF850" s="1233"/>
      <c r="DG850" s="1233"/>
      <c r="DH850" s="1233"/>
      <c r="DI850" s="1233"/>
      <c r="DJ850" s="1233"/>
      <c r="DK850" s="1233"/>
      <c r="DL850" s="1233"/>
      <c r="DM850" s="1233"/>
      <c r="DN850" s="1233"/>
      <c r="DO850" s="1233"/>
      <c r="DP850" s="1233"/>
      <c r="DQ850" s="1233"/>
      <c r="DR850" s="1233"/>
      <c r="DS850" s="1233"/>
      <c r="DT850" s="1233"/>
      <c r="DU850" s="1233"/>
      <c r="DV850" s="1233"/>
      <c r="DW850" s="1233"/>
      <c r="DX850" s="1233"/>
      <c r="DY850" s="1233"/>
      <c r="DZ850" s="1233"/>
      <c r="EA850" s="1233"/>
      <c r="EB850" s="1233"/>
      <c r="EC850" s="1233"/>
      <c r="ED850" s="1233"/>
      <c r="EE850" s="1233"/>
      <c r="EF850" s="1233"/>
      <c r="EG850" s="1233"/>
      <c r="EH850" s="1253"/>
      <c r="EI850" s="1253"/>
      <c r="EJ850" s="1253"/>
      <c r="EK850" s="1253"/>
      <c r="EM850" s="1233"/>
      <c r="EN850" s="1233"/>
      <c r="EO850" s="1233"/>
      <c r="EP850" s="1233"/>
      <c r="EQ850" s="1233"/>
      <c r="ER850" s="1233"/>
      <c r="ES850" s="1233"/>
      <c r="ET850" s="1233"/>
      <c r="EU850" s="1233"/>
      <c r="EV850" s="1233"/>
      <c r="EW850" s="1233"/>
      <c r="EX850" s="1233"/>
      <c r="EY850" s="1233"/>
      <c r="EZ850" s="1233"/>
      <c r="FA850" s="1233"/>
      <c r="FB850" s="1233"/>
      <c r="FC850" s="1233"/>
      <c r="FD850" s="1233"/>
      <c r="FE850" s="1233"/>
      <c r="FF850" s="1233"/>
      <c r="FG850" s="1233"/>
      <c r="FH850" s="1233"/>
      <c r="FI850" s="1233"/>
      <c r="FJ850" s="1233"/>
      <c r="FK850" s="1233"/>
      <c r="FL850" s="1233"/>
      <c r="FM850" s="1233"/>
      <c r="FN850" s="1233"/>
      <c r="FO850" s="1233"/>
      <c r="FP850" s="1233"/>
      <c r="FQ850" s="1233"/>
      <c r="FR850" s="1233"/>
      <c r="FS850" s="1233"/>
      <c r="FT850" s="1233"/>
      <c r="FU850" s="1233"/>
      <c r="FV850" s="1233"/>
      <c r="FW850" s="1233"/>
      <c r="FX850" s="1233"/>
      <c r="FY850" s="1233"/>
      <c r="FZ850" s="1233"/>
      <c r="GA850" s="1233"/>
      <c r="GB850" s="1233"/>
      <c r="GC850" s="1233"/>
      <c r="GD850" s="1233"/>
      <c r="GE850" s="1233"/>
      <c r="GF850" s="1233"/>
      <c r="GG850" s="1233"/>
      <c r="GH850" s="1233"/>
      <c r="GI850" s="1233"/>
      <c r="GJ850" s="1233"/>
      <c r="GK850" s="1233"/>
      <c r="GL850" s="1233"/>
      <c r="GM850" s="1233"/>
      <c r="GN850" s="1233"/>
      <c r="GO850" s="1233"/>
      <c r="GP850" s="1233"/>
      <c r="GQ850" s="1233"/>
      <c r="GR850" s="1233"/>
      <c r="GS850" s="1233"/>
      <c r="GT850" s="1233"/>
      <c r="GU850" s="1233"/>
      <c r="GV850" s="1233"/>
      <c r="GW850" s="1233"/>
      <c r="GX850" s="1233"/>
      <c r="GY850" s="1233"/>
      <c r="GZ850" s="1233"/>
      <c r="HA850" s="1233"/>
      <c r="HB850" s="1233"/>
      <c r="HC850" s="1233"/>
      <c r="HD850" s="1233"/>
      <c r="HE850" s="1233"/>
      <c r="HF850" s="1233"/>
      <c r="HG850" s="1233"/>
      <c r="HH850" s="1233"/>
      <c r="HI850" s="1233"/>
      <c r="HJ850" s="1233"/>
      <c r="HK850" s="1233"/>
      <c r="HL850" s="1233"/>
      <c r="HM850" s="1233"/>
      <c r="HN850" s="1233"/>
      <c r="HO850" s="1233"/>
    </row>
    <row r="851" spans="32:223" s="325" customFormat="1" x14ac:dyDescent="0.2">
      <c r="AF851" s="932"/>
      <c r="AG851" s="932"/>
      <c r="AH851" s="932"/>
      <c r="AI851" s="932"/>
      <c r="AJ851" s="932"/>
      <c r="AK851" s="932"/>
      <c r="AL851" s="932"/>
      <c r="AM851" s="932"/>
      <c r="AN851" s="932"/>
      <c r="AP851" s="932"/>
      <c r="AQ851" s="932"/>
      <c r="AR851" s="932"/>
      <c r="AS851" s="932"/>
      <c r="AT851" s="932"/>
      <c r="AU851" s="932"/>
      <c r="AV851" s="932"/>
      <c r="AW851" s="932"/>
      <c r="AX851" s="932"/>
      <c r="BA851" s="1253"/>
      <c r="BB851" s="1253"/>
      <c r="BC851" s="1253"/>
      <c r="BE851" s="1233"/>
      <c r="BF851" s="1233"/>
      <c r="BG851" s="1233"/>
      <c r="BH851" s="1233"/>
      <c r="BI851" s="1233"/>
      <c r="BJ851" s="1233"/>
      <c r="BK851" s="1233"/>
      <c r="BL851" s="1233"/>
      <c r="BM851" s="1233"/>
      <c r="BN851" s="1233"/>
      <c r="BO851" s="1233"/>
      <c r="BP851" s="1233"/>
      <c r="BQ851" s="1233"/>
      <c r="BR851" s="1233"/>
      <c r="BS851" s="1233"/>
      <c r="BT851" s="1233"/>
      <c r="BU851" s="1233"/>
      <c r="BV851" s="1233"/>
      <c r="BW851" s="1233"/>
      <c r="BX851" s="1233"/>
      <c r="BY851" s="1233"/>
      <c r="BZ851" s="1233"/>
      <c r="CA851" s="1233"/>
      <c r="CB851" s="1233"/>
      <c r="CC851" s="1233"/>
      <c r="CD851" s="1233"/>
      <c r="CE851" s="1233"/>
      <c r="CF851" s="1233"/>
      <c r="CG851" s="1233"/>
      <c r="CH851" s="1233"/>
      <c r="CI851" s="1233"/>
      <c r="CJ851" s="1233"/>
      <c r="CK851" s="1233"/>
      <c r="CL851" s="1233"/>
      <c r="CM851" s="1233"/>
      <c r="CN851" s="1233"/>
      <c r="CO851" s="1233"/>
      <c r="CP851" s="1233"/>
      <c r="CQ851" s="1233"/>
      <c r="CR851" s="1233"/>
      <c r="CS851" s="1233"/>
      <c r="CT851" s="1233"/>
      <c r="CU851" s="1233"/>
      <c r="CV851" s="1233"/>
      <c r="CW851" s="1233"/>
      <c r="CX851" s="1233"/>
      <c r="CY851" s="1233"/>
      <c r="CZ851" s="1233"/>
      <c r="DA851" s="1233"/>
      <c r="DB851" s="1233"/>
      <c r="DC851" s="1233"/>
      <c r="DD851" s="1233"/>
      <c r="DE851" s="1233"/>
      <c r="DF851" s="1233"/>
      <c r="DG851" s="1233"/>
      <c r="DH851" s="1233"/>
      <c r="DI851" s="1233"/>
      <c r="DJ851" s="1233"/>
      <c r="DK851" s="1233"/>
      <c r="DL851" s="1233"/>
      <c r="DM851" s="1233"/>
      <c r="DN851" s="1233"/>
      <c r="DO851" s="1233"/>
      <c r="DP851" s="1233"/>
      <c r="DQ851" s="1233"/>
      <c r="DR851" s="1233"/>
      <c r="DS851" s="1233"/>
      <c r="DT851" s="1233"/>
      <c r="DU851" s="1233"/>
      <c r="DV851" s="1233"/>
      <c r="DW851" s="1233"/>
      <c r="DX851" s="1233"/>
      <c r="DY851" s="1233"/>
      <c r="DZ851" s="1233"/>
      <c r="EA851" s="1233"/>
      <c r="EB851" s="1233"/>
      <c r="EC851" s="1233"/>
      <c r="ED851" s="1233"/>
      <c r="EE851" s="1233"/>
      <c r="EF851" s="1233"/>
      <c r="EG851" s="1233"/>
      <c r="EH851" s="1253"/>
      <c r="EI851" s="1253"/>
      <c r="EJ851" s="1253"/>
      <c r="EK851" s="1253"/>
      <c r="EM851" s="1233"/>
      <c r="EN851" s="1233"/>
      <c r="EO851" s="1233"/>
      <c r="EP851" s="1233"/>
      <c r="EQ851" s="1233"/>
      <c r="ER851" s="1233"/>
      <c r="ES851" s="1233"/>
      <c r="ET851" s="1233"/>
      <c r="EU851" s="1233"/>
      <c r="EV851" s="1233"/>
      <c r="EW851" s="1233"/>
      <c r="EX851" s="1233"/>
      <c r="EY851" s="1233"/>
      <c r="EZ851" s="1233"/>
      <c r="FA851" s="1233"/>
      <c r="FB851" s="1233"/>
      <c r="FC851" s="1233"/>
      <c r="FD851" s="1233"/>
      <c r="FE851" s="1233"/>
      <c r="FF851" s="1233"/>
      <c r="FG851" s="1233"/>
      <c r="FH851" s="1233"/>
      <c r="FI851" s="1233"/>
      <c r="FJ851" s="1233"/>
      <c r="FK851" s="1233"/>
      <c r="FL851" s="1233"/>
      <c r="FM851" s="1233"/>
      <c r="FN851" s="1233"/>
      <c r="FO851" s="1233"/>
      <c r="FP851" s="1233"/>
      <c r="FQ851" s="1233"/>
      <c r="FR851" s="1233"/>
      <c r="FS851" s="1233"/>
      <c r="FT851" s="1233"/>
      <c r="FU851" s="1233"/>
      <c r="FV851" s="1233"/>
      <c r="FW851" s="1233"/>
      <c r="FX851" s="1233"/>
      <c r="FY851" s="1233"/>
      <c r="FZ851" s="1233"/>
      <c r="GA851" s="1233"/>
      <c r="GB851" s="1233"/>
      <c r="GC851" s="1233"/>
      <c r="GD851" s="1233"/>
      <c r="GE851" s="1233"/>
      <c r="GF851" s="1233"/>
      <c r="GG851" s="1233"/>
      <c r="GH851" s="1233"/>
      <c r="GI851" s="1233"/>
      <c r="GJ851" s="1233"/>
      <c r="GK851" s="1233"/>
      <c r="GL851" s="1233"/>
      <c r="GM851" s="1233"/>
      <c r="GN851" s="1233"/>
      <c r="GO851" s="1233"/>
      <c r="GP851" s="1233"/>
      <c r="GQ851" s="1233"/>
      <c r="GR851" s="1233"/>
      <c r="GS851" s="1233"/>
      <c r="GT851" s="1233"/>
      <c r="GU851" s="1233"/>
      <c r="GV851" s="1233"/>
      <c r="GW851" s="1233"/>
      <c r="GX851" s="1233"/>
      <c r="GY851" s="1233"/>
      <c r="GZ851" s="1233"/>
      <c r="HA851" s="1233"/>
      <c r="HB851" s="1233"/>
      <c r="HC851" s="1233"/>
      <c r="HD851" s="1233"/>
      <c r="HE851" s="1233"/>
      <c r="HF851" s="1233"/>
      <c r="HG851" s="1233"/>
      <c r="HH851" s="1233"/>
      <c r="HI851" s="1233"/>
      <c r="HJ851" s="1233"/>
      <c r="HK851" s="1233"/>
      <c r="HL851" s="1233"/>
      <c r="HM851" s="1233"/>
      <c r="HN851" s="1233"/>
      <c r="HO851" s="1233"/>
    </row>
    <row r="852" spans="32:223" s="325" customFormat="1" x14ac:dyDescent="0.2">
      <c r="AF852" s="932"/>
      <c r="AG852" s="932"/>
      <c r="AH852" s="932"/>
      <c r="AI852" s="932"/>
      <c r="AJ852" s="932"/>
      <c r="AK852" s="932"/>
      <c r="AL852" s="932"/>
      <c r="AM852" s="932"/>
      <c r="AN852" s="932"/>
      <c r="AP852" s="932"/>
      <c r="AQ852" s="932"/>
      <c r="AR852" s="932"/>
      <c r="AS852" s="932"/>
      <c r="AT852" s="932"/>
      <c r="AU852" s="932"/>
      <c r="AV852" s="932"/>
      <c r="AW852" s="932"/>
      <c r="AX852" s="932"/>
      <c r="BA852" s="1253"/>
      <c r="BB852" s="1253"/>
      <c r="BC852" s="1253"/>
      <c r="BE852" s="1233"/>
      <c r="BF852" s="1233"/>
      <c r="BG852" s="1233"/>
      <c r="BH852" s="1233"/>
      <c r="BI852" s="1233"/>
      <c r="BJ852" s="1233"/>
      <c r="BK852" s="1233"/>
      <c r="BL852" s="1233"/>
      <c r="BM852" s="1233"/>
      <c r="BN852" s="1233"/>
      <c r="BO852" s="1233"/>
      <c r="BP852" s="1233"/>
      <c r="BQ852" s="1233"/>
      <c r="BR852" s="1233"/>
      <c r="BS852" s="1233"/>
      <c r="BT852" s="1233"/>
      <c r="BU852" s="1233"/>
      <c r="BV852" s="1233"/>
      <c r="BW852" s="1233"/>
      <c r="BX852" s="1233"/>
      <c r="BY852" s="1233"/>
      <c r="BZ852" s="1233"/>
      <c r="CA852" s="1233"/>
      <c r="CB852" s="1233"/>
      <c r="CC852" s="1233"/>
      <c r="CD852" s="1233"/>
      <c r="CE852" s="1233"/>
      <c r="CF852" s="1233"/>
      <c r="CG852" s="1233"/>
      <c r="CH852" s="1233"/>
      <c r="CI852" s="1233"/>
      <c r="CJ852" s="1233"/>
      <c r="CK852" s="1233"/>
      <c r="CL852" s="1233"/>
      <c r="CM852" s="1233"/>
      <c r="CN852" s="1233"/>
      <c r="CO852" s="1233"/>
      <c r="CP852" s="1233"/>
      <c r="CQ852" s="1233"/>
      <c r="CR852" s="1233"/>
      <c r="CS852" s="1233"/>
      <c r="CT852" s="1233"/>
      <c r="CU852" s="1233"/>
      <c r="CV852" s="1233"/>
      <c r="CW852" s="1233"/>
      <c r="CX852" s="1233"/>
      <c r="CY852" s="1233"/>
      <c r="CZ852" s="1233"/>
      <c r="DA852" s="1233"/>
      <c r="DB852" s="1233"/>
      <c r="DC852" s="1233"/>
      <c r="DD852" s="1233"/>
      <c r="DE852" s="1233"/>
      <c r="DF852" s="1233"/>
      <c r="DG852" s="1233"/>
      <c r="DH852" s="1233"/>
      <c r="DI852" s="1233"/>
      <c r="DJ852" s="1233"/>
      <c r="DK852" s="1233"/>
      <c r="DL852" s="1233"/>
      <c r="DM852" s="1233"/>
      <c r="DN852" s="1233"/>
      <c r="DO852" s="1233"/>
      <c r="DP852" s="1233"/>
      <c r="DQ852" s="1233"/>
      <c r="DR852" s="1233"/>
      <c r="DS852" s="1233"/>
      <c r="DT852" s="1233"/>
      <c r="DU852" s="1233"/>
      <c r="DV852" s="1233"/>
      <c r="DW852" s="1233"/>
      <c r="DX852" s="1233"/>
      <c r="DY852" s="1233"/>
      <c r="DZ852" s="1233"/>
      <c r="EA852" s="1233"/>
      <c r="EB852" s="1233"/>
      <c r="EC852" s="1233"/>
      <c r="ED852" s="1233"/>
      <c r="EE852" s="1233"/>
      <c r="EF852" s="1233"/>
      <c r="EG852" s="1233"/>
      <c r="EH852" s="1253"/>
      <c r="EI852" s="1253"/>
      <c r="EJ852" s="1253"/>
      <c r="EK852" s="1253"/>
      <c r="EM852" s="1233"/>
      <c r="EN852" s="1233"/>
      <c r="EO852" s="1233"/>
      <c r="EP852" s="1233"/>
      <c r="EQ852" s="1233"/>
      <c r="ER852" s="1233"/>
      <c r="ES852" s="1233"/>
      <c r="ET852" s="1233"/>
      <c r="EU852" s="1233"/>
      <c r="EV852" s="1233"/>
      <c r="EW852" s="1233"/>
      <c r="EX852" s="1233"/>
      <c r="EY852" s="1233"/>
      <c r="EZ852" s="1233"/>
      <c r="FA852" s="1233"/>
      <c r="FB852" s="1233"/>
      <c r="FC852" s="1233"/>
      <c r="FD852" s="1233"/>
      <c r="FE852" s="1233"/>
      <c r="FF852" s="1233"/>
      <c r="FG852" s="1233"/>
      <c r="FH852" s="1233"/>
      <c r="FI852" s="1233"/>
      <c r="FJ852" s="1233"/>
      <c r="FK852" s="1233"/>
      <c r="FL852" s="1233"/>
      <c r="FM852" s="1233"/>
      <c r="FN852" s="1233"/>
      <c r="FO852" s="1233"/>
      <c r="FP852" s="1233"/>
      <c r="FQ852" s="1233"/>
      <c r="FR852" s="1233"/>
      <c r="FS852" s="1233"/>
      <c r="FT852" s="1233"/>
      <c r="FU852" s="1233"/>
      <c r="FV852" s="1233"/>
      <c r="FW852" s="1233"/>
      <c r="FX852" s="1233"/>
      <c r="FY852" s="1233"/>
      <c r="FZ852" s="1233"/>
      <c r="GA852" s="1233"/>
      <c r="GB852" s="1233"/>
      <c r="GC852" s="1233"/>
      <c r="GD852" s="1233"/>
      <c r="GE852" s="1233"/>
      <c r="GF852" s="1233"/>
      <c r="GG852" s="1233"/>
      <c r="GH852" s="1233"/>
      <c r="GI852" s="1233"/>
      <c r="GJ852" s="1233"/>
      <c r="GK852" s="1233"/>
      <c r="GL852" s="1233"/>
      <c r="GM852" s="1233"/>
      <c r="GN852" s="1233"/>
      <c r="GO852" s="1233"/>
      <c r="GP852" s="1233"/>
      <c r="GQ852" s="1233"/>
      <c r="GR852" s="1233"/>
      <c r="GS852" s="1233"/>
      <c r="GT852" s="1233"/>
      <c r="GU852" s="1233"/>
      <c r="GV852" s="1233"/>
      <c r="GW852" s="1233"/>
      <c r="GX852" s="1233"/>
      <c r="GY852" s="1233"/>
      <c r="GZ852" s="1233"/>
      <c r="HA852" s="1233"/>
      <c r="HB852" s="1233"/>
      <c r="HC852" s="1233"/>
      <c r="HD852" s="1233"/>
      <c r="HE852" s="1233"/>
      <c r="HF852" s="1233"/>
      <c r="HG852" s="1233"/>
      <c r="HH852" s="1233"/>
      <c r="HI852" s="1233"/>
      <c r="HJ852" s="1233"/>
      <c r="HK852" s="1233"/>
      <c r="HL852" s="1233"/>
      <c r="HM852" s="1233"/>
      <c r="HN852" s="1233"/>
      <c r="HO852" s="1233"/>
    </row>
    <row r="853" spans="32:223" s="325" customFormat="1" x14ac:dyDescent="0.2">
      <c r="AF853" s="932"/>
      <c r="AG853" s="932"/>
      <c r="AH853" s="932"/>
      <c r="AI853" s="932"/>
      <c r="AJ853" s="932"/>
      <c r="AK853" s="932"/>
      <c r="AL853" s="932"/>
      <c r="AM853" s="932"/>
      <c r="AN853" s="932"/>
      <c r="AP853" s="932"/>
      <c r="AQ853" s="932"/>
      <c r="AR853" s="932"/>
      <c r="AS853" s="932"/>
      <c r="AT853" s="932"/>
      <c r="AU853" s="932"/>
      <c r="AV853" s="932"/>
      <c r="AW853" s="932"/>
      <c r="AX853" s="932"/>
      <c r="BA853" s="1253"/>
      <c r="BB853" s="1253"/>
      <c r="BC853" s="1253"/>
      <c r="BE853" s="1233"/>
      <c r="BF853" s="1233"/>
      <c r="BG853" s="1233"/>
      <c r="BH853" s="1233"/>
      <c r="BI853" s="1233"/>
      <c r="BJ853" s="1233"/>
      <c r="BK853" s="1233"/>
      <c r="BL853" s="1233"/>
      <c r="BM853" s="1233"/>
      <c r="BN853" s="1233"/>
      <c r="BO853" s="1233"/>
      <c r="BP853" s="1233"/>
      <c r="BQ853" s="1233"/>
      <c r="BR853" s="1233"/>
      <c r="BS853" s="1233"/>
      <c r="BT853" s="1233"/>
      <c r="BU853" s="1233"/>
      <c r="BV853" s="1233"/>
      <c r="BW853" s="1233"/>
      <c r="BX853" s="1233"/>
      <c r="BY853" s="1233"/>
      <c r="BZ853" s="1233"/>
      <c r="CA853" s="1233"/>
      <c r="CB853" s="1233"/>
      <c r="CC853" s="1233"/>
      <c r="CD853" s="1233"/>
      <c r="CE853" s="1233"/>
      <c r="CF853" s="1233"/>
      <c r="CG853" s="1233"/>
      <c r="CH853" s="1233"/>
      <c r="CI853" s="1233"/>
      <c r="CJ853" s="1233"/>
      <c r="CK853" s="1233"/>
      <c r="CL853" s="1233"/>
      <c r="CM853" s="1233"/>
      <c r="CN853" s="1233"/>
      <c r="CO853" s="1233"/>
      <c r="CP853" s="1233"/>
      <c r="CQ853" s="1233"/>
      <c r="CR853" s="1233"/>
      <c r="CS853" s="1233"/>
      <c r="CT853" s="1233"/>
      <c r="CU853" s="1233"/>
      <c r="CV853" s="1233"/>
      <c r="CW853" s="1233"/>
      <c r="CX853" s="1233"/>
      <c r="CY853" s="1233"/>
      <c r="CZ853" s="1233"/>
      <c r="DA853" s="1233"/>
      <c r="DB853" s="1233"/>
      <c r="DC853" s="1233"/>
      <c r="DD853" s="1233"/>
      <c r="DE853" s="1233"/>
      <c r="DF853" s="1233"/>
      <c r="DG853" s="1233"/>
      <c r="DH853" s="1233"/>
      <c r="DI853" s="1233"/>
      <c r="DJ853" s="1233"/>
      <c r="DK853" s="1233"/>
      <c r="DL853" s="1233"/>
      <c r="DM853" s="1233"/>
      <c r="DN853" s="1233"/>
      <c r="DO853" s="1233"/>
      <c r="DP853" s="1233"/>
      <c r="DQ853" s="1233"/>
      <c r="DR853" s="1233"/>
      <c r="DS853" s="1233"/>
      <c r="DT853" s="1233"/>
      <c r="DU853" s="1233"/>
      <c r="DV853" s="1233"/>
      <c r="DW853" s="1233"/>
      <c r="DX853" s="1233"/>
      <c r="DY853" s="1233"/>
      <c r="DZ853" s="1233"/>
      <c r="EA853" s="1233"/>
      <c r="EB853" s="1233"/>
      <c r="EC853" s="1233"/>
      <c r="ED853" s="1233"/>
      <c r="EE853" s="1233"/>
      <c r="EF853" s="1233"/>
      <c r="EG853" s="1233"/>
      <c r="EH853" s="1253"/>
      <c r="EI853" s="1253"/>
      <c r="EJ853" s="1253"/>
      <c r="EK853" s="1253"/>
      <c r="EM853" s="1233"/>
      <c r="EN853" s="1233"/>
      <c r="EO853" s="1233"/>
      <c r="EP853" s="1233"/>
      <c r="EQ853" s="1233"/>
      <c r="ER853" s="1233"/>
      <c r="ES853" s="1233"/>
      <c r="ET853" s="1233"/>
      <c r="EU853" s="1233"/>
      <c r="EV853" s="1233"/>
      <c r="EW853" s="1233"/>
      <c r="EX853" s="1233"/>
      <c r="EY853" s="1233"/>
      <c r="EZ853" s="1233"/>
      <c r="FA853" s="1233"/>
      <c r="FB853" s="1233"/>
      <c r="FC853" s="1233"/>
      <c r="FD853" s="1233"/>
      <c r="FE853" s="1233"/>
      <c r="FF853" s="1233"/>
      <c r="FG853" s="1233"/>
      <c r="FH853" s="1233"/>
      <c r="FI853" s="1233"/>
      <c r="FJ853" s="1233"/>
      <c r="FK853" s="1233"/>
      <c r="FL853" s="1233"/>
      <c r="FM853" s="1233"/>
      <c r="FN853" s="1233"/>
      <c r="FO853" s="1233"/>
      <c r="FP853" s="1233"/>
      <c r="FQ853" s="1233"/>
      <c r="FR853" s="1233"/>
      <c r="FS853" s="1233"/>
      <c r="FT853" s="1233"/>
      <c r="FU853" s="1233"/>
      <c r="FV853" s="1233"/>
      <c r="FW853" s="1233"/>
      <c r="FX853" s="1233"/>
      <c r="FY853" s="1233"/>
      <c r="FZ853" s="1233"/>
      <c r="GA853" s="1233"/>
      <c r="GB853" s="1233"/>
      <c r="GC853" s="1233"/>
      <c r="GD853" s="1233"/>
      <c r="GE853" s="1233"/>
      <c r="GF853" s="1233"/>
      <c r="GG853" s="1233"/>
      <c r="GH853" s="1233"/>
      <c r="GI853" s="1233"/>
      <c r="GJ853" s="1233"/>
      <c r="GK853" s="1233"/>
      <c r="GL853" s="1233"/>
      <c r="GM853" s="1233"/>
      <c r="GN853" s="1233"/>
      <c r="GO853" s="1233"/>
      <c r="GP853" s="1233"/>
      <c r="GQ853" s="1233"/>
      <c r="GR853" s="1233"/>
      <c r="GS853" s="1233"/>
      <c r="GT853" s="1233"/>
      <c r="GU853" s="1233"/>
      <c r="GV853" s="1233"/>
      <c r="GW853" s="1233"/>
      <c r="GX853" s="1233"/>
      <c r="GY853" s="1233"/>
      <c r="GZ853" s="1233"/>
      <c r="HA853" s="1233"/>
      <c r="HB853" s="1233"/>
      <c r="HC853" s="1233"/>
      <c r="HD853" s="1233"/>
      <c r="HE853" s="1233"/>
      <c r="HF853" s="1233"/>
      <c r="HG853" s="1233"/>
      <c r="HH853" s="1233"/>
      <c r="HI853" s="1233"/>
      <c r="HJ853" s="1233"/>
      <c r="HK853" s="1233"/>
      <c r="HL853" s="1233"/>
      <c r="HM853" s="1233"/>
      <c r="HN853" s="1233"/>
      <c r="HO853" s="1233"/>
    </row>
    <row r="854" spans="32:223" s="325" customFormat="1" x14ac:dyDescent="0.2">
      <c r="AF854" s="932"/>
      <c r="AG854" s="932"/>
      <c r="AH854" s="932"/>
      <c r="AI854" s="932"/>
      <c r="AJ854" s="932"/>
      <c r="AK854" s="932"/>
      <c r="AL854" s="932"/>
      <c r="AM854" s="932"/>
      <c r="AN854" s="932"/>
      <c r="AP854" s="932"/>
      <c r="AQ854" s="932"/>
      <c r="AR854" s="932"/>
      <c r="AS854" s="932"/>
      <c r="AT854" s="932"/>
      <c r="AU854" s="932"/>
      <c r="AV854" s="932"/>
      <c r="AW854" s="932"/>
      <c r="AX854" s="932"/>
      <c r="BA854" s="1253"/>
      <c r="BB854" s="1253"/>
      <c r="BC854" s="1253"/>
      <c r="BE854" s="1233"/>
      <c r="BF854" s="1233"/>
      <c r="BG854" s="1233"/>
      <c r="BH854" s="1233"/>
      <c r="BI854" s="1233"/>
      <c r="BJ854" s="1233"/>
      <c r="BK854" s="1233"/>
      <c r="BL854" s="1233"/>
      <c r="BM854" s="1233"/>
      <c r="BN854" s="1233"/>
      <c r="BO854" s="1233"/>
      <c r="BP854" s="1233"/>
      <c r="BQ854" s="1233"/>
      <c r="BR854" s="1233"/>
      <c r="BS854" s="1233"/>
      <c r="BT854" s="1233"/>
      <c r="BU854" s="1233"/>
      <c r="BV854" s="1233"/>
      <c r="BW854" s="1233"/>
      <c r="BX854" s="1233"/>
      <c r="BY854" s="1233"/>
      <c r="BZ854" s="1233"/>
      <c r="CA854" s="1233"/>
      <c r="CB854" s="1233"/>
      <c r="CC854" s="1233"/>
      <c r="CD854" s="1233"/>
      <c r="CE854" s="1233"/>
      <c r="CF854" s="1233"/>
      <c r="CG854" s="1233"/>
      <c r="CH854" s="1233"/>
      <c r="CI854" s="1233"/>
      <c r="CJ854" s="1233"/>
      <c r="CK854" s="1233"/>
      <c r="CL854" s="1233"/>
      <c r="CM854" s="1233"/>
      <c r="CN854" s="1233"/>
      <c r="CO854" s="1233"/>
      <c r="CP854" s="1233"/>
      <c r="CQ854" s="1233"/>
      <c r="CR854" s="1233"/>
      <c r="CS854" s="1233"/>
      <c r="CT854" s="1233"/>
      <c r="CU854" s="1233"/>
      <c r="CV854" s="1233"/>
      <c r="CW854" s="1233"/>
      <c r="CX854" s="1233"/>
      <c r="CY854" s="1233"/>
      <c r="CZ854" s="1233"/>
      <c r="DA854" s="1233"/>
      <c r="DB854" s="1233"/>
      <c r="DC854" s="1233"/>
      <c r="DD854" s="1233"/>
      <c r="DE854" s="1233"/>
      <c r="DF854" s="1233"/>
      <c r="DG854" s="1233"/>
      <c r="DH854" s="1233"/>
      <c r="DI854" s="1233"/>
      <c r="DJ854" s="1233"/>
      <c r="DK854" s="1233"/>
      <c r="DL854" s="1233"/>
      <c r="DM854" s="1233"/>
      <c r="DN854" s="1233"/>
      <c r="DO854" s="1233"/>
      <c r="DP854" s="1233"/>
      <c r="DQ854" s="1233"/>
      <c r="DR854" s="1233"/>
      <c r="DS854" s="1233"/>
      <c r="DT854" s="1233"/>
      <c r="DU854" s="1233"/>
      <c r="DV854" s="1233"/>
      <c r="DW854" s="1233"/>
      <c r="DX854" s="1233"/>
      <c r="DY854" s="1233"/>
      <c r="DZ854" s="1233"/>
      <c r="EA854" s="1233"/>
      <c r="EB854" s="1233"/>
      <c r="EC854" s="1233"/>
      <c r="ED854" s="1233"/>
      <c r="EE854" s="1233"/>
      <c r="EF854" s="1233"/>
      <c r="EG854" s="1233"/>
      <c r="EH854" s="1253"/>
      <c r="EI854" s="1253"/>
      <c r="EJ854" s="1253"/>
      <c r="EK854" s="1253"/>
      <c r="EM854" s="1233"/>
      <c r="EN854" s="1233"/>
      <c r="EO854" s="1233"/>
      <c r="EP854" s="1233"/>
      <c r="EQ854" s="1233"/>
      <c r="ER854" s="1233"/>
      <c r="ES854" s="1233"/>
      <c r="ET854" s="1233"/>
      <c r="EU854" s="1233"/>
      <c r="EV854" s="1233"/>
      <c r="EW854" s="1233"/>
      <c r="EX854" s="1233"/>
      <c r="EY854" s="1233"/>
      <c r="EZ854" s="1233"/>
      <c r="FA854" s="1233"/>
      <c r="FB854" s="1233"/>
      <c r="FC854" s="1233"/>
      <c r="FD854" s="1233"/>
      <c r="FE854" s="1233"/>
      <c r="FF854" s="1233"/>
      <c r="FG854" s="1233"/>
      <c r="FH854" s="1233"/>
      <c r="FI854" s="1233"/>
      <c r="FJ854" s="1233"/>
      <c r="FK854" s="1233"/>
      <c r="FL854" s="1233"/>
      <c r="FM854" s="1233"/>
      <c r="FN854" s="1233"/>
      <c r="FO854" s="1233"/>
      <c r="FP854" s="1233"/>
      <c r="FQ854" s="1233"/>
      <c r="FR854" s="1233"/>
      <c r="FS854" s="1233"/>
      <c r="FT854" s="1233"/>
      <c r="FU854" s="1233"/>
      <c r="FV854" s="1233"/>
      <c r="FW854" s="1233"/>
      <c r="FX854" s="1233"/>
      <c r="FY854" s="1233"/>
      <c r="FZ854" s="1233"/>
      <c r="GA854" s="1233"/>
      <c r="GB854" s="1233"/>
      <c r="GC854" s="1233"/>
      <c r="GD854" s="1233"/>
      <c r="GE854" s="1233"/>
      <c r="GF854" s="1233"/>
      <c r="GG854" s="1233"/>
      <c r="GH854" s="1233"/>
      <c r="GI854" s="1233"/>
      <c r="GJ854" s="1233"/>
      <c r="GK854" s="1233"/>
      <c r="GL854" s="1233"/>
      <c r="GM854" s="1233"/>
      <c r="GN854" s="1233"/>
      <c r="GO854" s="1233"/>
      <c r="GP854" s="1233"/>
      <c r="GQ854" s="1233"/>
      <c r="GR854" s="1233"/>
      <c r="GS854" s="1233"/>
      <c r="GT854" s="1233"/>
      <c r="GU854" s="1233"/>
      <c r="GV854" s="1233"/>
      <c r="GW854" s="1233"/>
      <c r="GX854" s="1233"/>
      <c r="GY854" s="1233"/>
      <c r="GZ854" s="1233"/>
      <c r="HA854" s="1233"/>
      <c r="HB854" s="1233"/>
      <c r="HC854" s="1233"/>
      <c r="HD854" s="1233"/>
      <c r="HE854" s="1233"/>
      <c r="HF854" s="1233"/>
      <c r="HG854" s="1233"/>
      <c r="HH854" s="1233"/>
      <c r="HI854" s="1233"/>
      <c r="HJ854" s="1233"/>
      <c r="HK854" s="1233"/>
      <c r="HL854" s="1233"/>
      <c r="HM854" s="1233"/>
      <c r="HN854" s="1233"/>
      <c r="HO854" s="1233"/>
    </row>
    <row r="855" spans="32:223" s="325" customFormat="1" x14ac:dyDescent="0.2">
      <c r="AF855" s="932"/>
      <c r="AG855" s="932"/>
      <c r="AH855" s="932"/>
      <c r="AI855" s="932"/>
      <c r="AJ855" s="932"/>
      <c r="AK855" s="932"/>
      <c r="AL855" s="932"/>
      <c r="AM855" s="932"/>
      <c r="AN855" s="932"/>
      <c r="AP855" s="932"/>
      <c r="AQ855" s="932"/>
      <c r="AR855" s="932"/>
      <c r="AS855" s="932"/>
      <c r="AT855" s="932"/>
      <c r="AU855" s="932"/>
      <c r="AV855" s="932"/>
      <c r="AW855" s="932"/>
      <c r="AX855" s="932"/>
      <c r="BA855" s="1253"/>
      <c r="BB855" s="1253"/>
      <c r="BC855" s="1253"/>
      <c r="BE855" s="1233"/>
      <c r="BF855" s="1233"/>
      <c r="BG855" s="1233"/>
      <c r="BH855" s="1233"/>
      <c r="BI855" s="1233"/>
      <c r="BJ855" s="1233"/>
      <c r="BK855" s="1233"/>
      <c r="BL855" s="1233"/>
      <c r="BM855" s="1233"/>
      <c r="BN855" s="1233"/>
      <c r="BO855" s="1233"/>
      <c r="BP855" s="1233"/>
      <c r="BQ855" s="1233"/>
      <c r="BR855" s="1233"/>
      <c r="BS855" s="1233"/>
      <c r="BT855" s="1233"/>
      <c r="BU855" s="1233"/>
      <c r="BV855" s="1233"/>
      <c r="BW855" s="1233"/>
      <c r="BX855" s="1233"/>
      <c r="BY855" s="1233"/>
      <c r="BZ855" s="1233"/>
      <c r="CA855" s="1233"/>
      <c r="CB855" s="1233"/>
      <c r="CC855" s="1233"/>
      <c r="CD855" s="1233"/>
      <c r="CE855" s="1233"/>
      <c r="CF855" s="1233"/>
      <c r="CG855" s="1233"/>
      <c r="CH855" s="1233"/>
      <c r="CI855" s="1233"/>
      <c r="CJ855" s="1233"/>
      <c r="CK855" s="1233"/>
      <c r="CL855" s="1233"/>
      <c r="CM855" s="1233"/>
      <c r="CN855" s="1233"/>
      <c r="CO855" s="1233"/>
      <c r="CP855" s="1233"/>
      <c r="CQ855" s="1233"/>
      <c r="CR855" s="1233"/>
      <c r="CS855" s="1233"/>
      <c r="CT855" s="1233"/>
      <c r="CU855" s="1233"/>
      <c r="CV855" s="1233"/>
      <c r="CW855" s="1233"/>
      <c r="CX855" s="1233"/>
      <c r="CY855" s="1233"/>
      <c r="CZ855" s="1233"/>
      <c r="DA855" s="1233"/>
      <c r="DB855" s="1233"/>
      <c r="DC855" s="1233"/>
      <c r="DD855" s="1233"/>
      <c r="DE855" s="1233"/>
      <c r="DF855" s="1233"/>
      <c r="DG855" s="1233"/>
      <c r="DH855" s="1233"/>
      <c r="DI855" s="1233"/>
      <c r="DJ855" s="1233"/>
      <c r="DK855" s="1233"/>
      <c r="DL855" s="1233"/>
      <c r="DM855" s="1233"/>
      <c r="DN855" s="1233"/>
      <c r="DO855" s="1233"/>
      <c r="DP855" s="1233"/>
      <c r="DQ855" s="1233"/>
      <c r="DR855" s="1233"/>
      <c r="DS855" s="1233"/>
      <c r="DT855" s="1233"/>
      <c r="DU855" s="1233"/>
      <c r="DV855" s="1233"/>
      <c r="DW855" s="1233"/>
      <c r="DX855" s="1233"/>
      <c r="DY855" s="1233"/>
      <c r="DZ855" s="1233"/>
      <c r="EA855" s="1233"/>
      <c r="EB855" s="1233"/>
      <c r="EC855" s="1233"/>
      <c r="ED855" s="1233"/>
      <c r="EE855" s="1233"/>
      <c r="EF855" s="1233"/>
      <c r="EG855" s="1233"/>
      <c r="EH855" s="1253"/>
      <c r="EI855" s="1253"/>
      <c r="EJ855" s="1253"/>
      <c r="EK855" s="1253"/>
      <c r="EM855" s="1233"/>
      <c r="EN855" s="1233"/>
      <c r="EO855" s="1233"/>
      <c r="EP855" s="1233"/>
      <c r="EQ855" s="1233"/>
      <c r="ER855" s="1233"/>
      <c r="ES855" s="1233"/>
      <c r="ET855" s="1233"/>
      <c r="EU855" s="1233"/>
      <c r="EV855" s="1233"/>
      <c r="EW855" s="1233"/>
      <c r="EX855" s="1233"/>
      <c r="EY855" s="1233"/>
      <c r="EZ855" s="1233"/>
      <c r="FA855" s="1233"/>
      <c r="FB855" s="1233"/>
      <c r="FC855" s="1233"/>
      <c r="FD855" s="1233"/>
      <c r="FE855" s="1233"/>
      <c r="FF855" s="1233"/>
      <c r="FG855" s="1233"/>
      <c r="FH855" s="1233"/>
      <c r="FI855" s="1233"/>
      <c r="FJ855" s="1233"/>
      <c r="FK855" s="1233"/>
      <c r="FL855" s="1233"/>
      <c r="FM855" s="1233"/>
      <c r="FN855" s="1233"/>
      <c r="FO855" s="1233"/>
      <c r="FP855" s="1233"/>
      <c r="FQ855" s="1233"/>
      <c r="FR855" s="1233"/>
      <c r="FS855" s="1233"/>
      <c r="FT855" s="1233"/>
      <c r="FU855" s="1233"/>
      <c r="FV855" s="1233"/>
      <c r="FW855" s="1233"/>
      <c r="FX855" s="1233"/>
      <c r="FY855" s="1233"/>
      <c r="FZ855" s="1233"/>
      <c r="GA855" s="1233"/>
      <c r="GB855" s="1233"/>
      <c r="GC855" s="1233"/>
      <c r="GD855" s="1233"/>
      <c r="GE855" s="1233"/>
      <c r="GF855" s="1233"/>
      <c r="GG855" s="1233"/>
      <c r="GH855" s="1233"/>
      <c r="GI855" s="1233"/>
      <c r="GJ855" s="1233"/>
      <c r="GK855" s="1233"/>
      <c r="GL855" s="1233"/>
      <c r="GM855" s="1233"/>
      <c r="GN855" s="1233"/>
      <c r="GO855" s="1233"/>
      <c r="GP855" s="1233"/>
      <c r="GQ855" s="1233"/>
      <c r="GR855" s="1233"/>
      <c r="GS855" s="1233"/>
      <c r="GT855" s="1233"/>
      <c r="GU855" s="1233"/>
      <c r="GV855" s="1233"/>
      <c r="GW855" s="1233"/>
      <c r="GX855" s="1233"/>
      <c r="GY855" s="1233"/>
      <c r="GZ855" s="1233"/>
      <c r="HA855" s="1233"/>
      <c r="HB855" s="1233"/>
      <c r="HC855" s="1233"/>
      <c r="HD855" s="1233"/>
      <c r="HE855" s="1233"/>
      <c r="HF855" s="1233"/>
      <c r="HG855" s="1233"/>
      <c r="HH855" s="1233"/>
      <c r="HI855" s="1233"/>
      <c r="HJ855" s="1233"/>
      <c r="HK855" s="1233"/>
      <c r="HL855" s="1233"/>
      <c r="HM855" s="1233"/>
      <c r="HN855" s="1233"/>
      <c r="HO855" s="1233"/>
    </row>
    <row r="856" spans="32:223" s="325" customFormat="1" x14ac:dyDescent="0.2">
      <c r="AF856" s="932"/>
      <c r="AG856" s="932"/>
      <c r="AH856" s="932"/>
      <c r="AI856" s="932"/>
      <c r="AJ856" s="932"/>
      <c r="AK856" s="932"/>
      <c r="AL856" s="932"/>
      <c r="AM856" s="932"/>
      <c r="AN856" s="932"/>
      <c r="AP856" s="932"/>
      <c r="AQ856" s="932"/>
      <c r="AR856" s="932"/>
      <c r="AS856" s="932"/>
      <c r="AT856" s="932"/>
      <c r="AU856" s="932"/>
      <c r="AV856" s="932"/>
      <c r="AW856" s="932"/>
      <c r="AX856" s="932"/>
      <c r="BA856" s="1253"/>
      <c r="BB856" s="1253"/>
      <c r="BC856" s="1253"/>
      <c r="BE856" s="1233"/>
      <c r="BF856" s="1233"/>
      <c r="BG856" s="1233"/>
      <c r="BH856" s="1233"/>
      <c r="BI856" s="1233"/>
      <c r="BJ856" s="1233"/>
      <c r="BK856" s="1233"/>
      <c r="BL856" s="1233"/>
      <c r="BM856" s="1233"/>
      <c r="BN856" s="1233"/>
      <c r="BO856" s="1233"/>
      <c r="BP856" s="1233"/>
      <c r="BQ856" s="1233"/>
      <c r="BR856" s="1233"/>
      <c r="BS856" s="1233"/>
      <c r="BT856" s="1233"/>
      <c r="BU856" s="1233"/>
      <c r="BV856" s="1233"/>
      <c r="BW856" s="1233"/>
      <c r="BX856" s="1233"/>
      <c r="BY856" s="1233"/>
      <c r="BZ856" s="1233"/>
      <c r="CA856" s="1233"/>
      <c r="CB856" s="1233"/>
      <c r="CC856" s="1233"/>
      <c r="CD856" s="1233"/>
      <c r="CE856" s="1233"/>
      <c r="CF856" s="1233"/>
      <c r="CG856" s="1233"/>
      <c r="CH856" s="1233"/>
      <c r="CI856" s="1233"/>
      <c r="CJ856" s="1233"/>
      <c r="CK856" s="1233"/>
      <c r="CL856" s="1233"/>
      <c r="CM856" s="1233"/>
      <c r="CN856" s="1233"/>
      <c r="CO856" s="1233"/>
      <c r="CP856" s="1233"/>
      <c r="CQ856" s="1233"/>
      <c r="CR856" s="1233"/>
      <c r="CS856" s="1233"/>
      <c r="CT856" s="1233"/>
      <c r="CU856" s="1233"/>
      <c r="CV856" s="1233"/>
      <c r="CW856" s="1233"/>
      <c r="CX856" s="1233"/>
      <c r="CY856" s="1233"/>
      <c r="CZ856" s="1233"/>
      <c r="DA856" s="1233"/>
      <c r="DB856" s="1233"/>
      <c r="DC856" s="1233"/>
      <c r="DD856" s="1233"/>
      <c r="DE856" s="1233"/>
      <c r="DF856" s="1233"/>
      <c r="DG856" s="1233"/>
      <c r="DH856" s="1233"/>
      <c r="DI856" s="1233"/>
      <c r="DJ856" s="1233"/>
      <c r="DK856" s="1233"/>
      <c r="DL856" s="1233"/>
      <c r="DM856" s="1233"/>
      <c r="DN856" s="1233"/>
      <c r="DO856" s="1233"/>
      <c r="DP856" s="1233"/>
      <c r="DQ856" s="1233"/>
      <c r="DR856" s="1233"/>
      <c r="DS856" s="1233"/>
      <c r="DT856" s="1233"/>
      <c r="DU856" s="1233"/>
      <c r="DV856" s="1233"/>
      <c r="DW856" s="1233"/>
      <c r="DX856" s="1233"/>
      <c r="DY856" s="1233"/>
      <c r="DZ856" s="1233"/>
      <c r="EA856" s="1233"/>
      <c r="EB856" s="1233"/>
      <c r="EC856" s="1233"/>
      <c r="ED856" s="1233"/>
      <c r="EE856" s="1233"/>
      <c r="EF856" s="1233"/>
      <c r="EG856" s="1233"/>
      <c r="EH856" s="1253"/>
      <c r="EI856" s="1253"/>
      <c r="EJ856" s="1253"/>
      <c r="EK856" s="1253"/>
      <c r="EM856" s="1233"/>
      <c r="EN856" s="1233"/>
      <c r="EO856" s="1233"/>
      <c r="EP856" s="1233"/>
      <c r="EQ856" s="1233"/>
      <c r="ER856" s="1233"/>
      <c r="ES856" s="1233"/>
      <c r="ET856" s="1233"/>
      <c r="EU856" s="1233"/>
      <c r="EV856" s="1233"/>
      <c r="EW856" s="1233"/>
      <c r="EX856" s="1233"/>
      <c r="EY856" s="1233"/>
      <c r="EZ856" s="1233"/>
      <c r="FA856" s="1233"/>
      <c r="FB856" s="1233"/>
      <c r="FC856" s="1233"/>
      <c r="FD856" s="1233"/>
      <c r="FE856" s="1233"/>
      <c r="FF856" s="1233"/>
      <c r="FG856" s="1233"/>
      <c r="FH856" s="1233"/>
      <c r="FI856" s="1233"/>
      <c r="FJ856" s="1233"/>
      <c r="FK856" s="1233"/>
      <c r="FL856" s="1233"/>
      <c r="FM856" s="1233"/>
      <c r="FN856" s="1233"/>
      <c r="FO856" s="1233"/>
      <c r="FP856" s="1233"/>
      <c r="FQ856" s="1233"/>
      <c r="FR856" s="1233"/>
      <c r="FS856" s="1233"/>
      <c r="FT856" s="1233"/>
      <c r="FU856" s="1233"/>
      <c r="FV856" s="1233"/>
      <c r="FW856" s="1233"/>
      <c r="FX856" s="1233"/>
      <c r="FY856" s="1233"/>
      <c r="FZ856" s="1233"/>
      <c r="GA856" s="1233"/>
      <c r="GB856" s="1233"/>
      <c r="GC856" s="1233"/>
      <c r="GD856" s="1233"/>
      <c r="GE856" s="1233"/>
      <c r="GF856" s="1233"/>
      <c r="GG856" s="1233"/>
      <c r="GH856" s="1233"/>
      <c r="GI856" s="1233"/>
      <c r="GJ856" s="1233"/>
      <c r="GK856" s="1233"/>
      <c r="GL856" s="1233"/>
      <c r="GM856" s="1233"/>
      <c r="GN856" s="1233"/>
      <c r="GO856" s="1233"/>
      <c r="GP856" s="1233"/>
      <c r="GQ856" s="1233"/>
      <c r="GR856" s="1233"/>
      <c r="GS856" s="1233"/>
      <c r="GT856" s="1233"/>
      <c r="GU856" s="1233"/>
      <c r="GV856" s="1233"/>
      <c r="GW856" s="1233"/>
      <c r="GX856" s="1233"/>
      <c r="GY856" s="1233"/>
      <c r="GZ856" s="1233"/>
      <c r="HA856" s="1233"/>
      <c r="HB856" s="1233"/>
      <c r="HC856" s="1233"/>
      <c r="HD856" s="1233"/>
      <c r="HE856" s="1233"/>
      <c r="HF856" s="1233"/>
      <c r="HG856" s="1233"/>
      <c r="HH856" s="1233"/>
      <c r="HI856" s="1233"/>
      <c r="HJ856" s="1233"/>
      <c r="HK856" s="1233"/>
      <c r="HL856" s="1233"/>
      <c r="HM856" s="1233"/>
      <c r="HN856" s="1233"/>
      <c r="HO856" s="1233"/>
    </row>
    <row r="857" spans="32:223" s="325" customFormat="1" x14ac:dyDescent="0.2">
      <c r="AF857" s="932"/>
      <c r="AG857" s="932"/>
      <c r="AH857" s="932"/>
      <c r="AI857" s="932"/>
      <c r="AJ857" s="932"/>
      <c r="AK857" s="932"/>
      <c r="AL857" s="932"/>
      <c r="AM857" s="932"/>
      <c r="AN857" s="932"/>
      <c r="AP857" s="932"/>
      <c r="AQ857" s="932"/>
      <c r="AR857" s="932"/>
      <c r="AS857" s="932"/>
      <c r="AT857" s="932"/>
      <c r="AU857" s="932"/>
      <c r="AV857" s="932"/>
      <c r="AW857" s="932"/>
      <c r="AX857" s="932"/>
      <c r="BA857" s="1253"/>
      <c r="BB857" s="1253"/>
      <c r="BC857" s="1253"/>
      <c r="BE857" s="1233"/>
      <c r="BF857" s="1233"/>
      <c r="BG857" s="1233"/>
      <c r="BH857" s="1233"/>
      <c r="BI857" s="1233"/>
      <c r="BJ857" s="1233"/>
      <c r="BK857" s="1233"/>
      <c r="BL857" s="1233"/>
      <c r="BM857" s="1233"/>
      <c r="BN857" s="1233"/>
      <c r="BO857" s="1233"/>
      <c r="BP857" s="1233"/>
      <c r="BQ857" s="1233"/>
      <c r="BR857" s="1233"/>
      <c r="BS857" s="1233"/>
      <c r="BT857" s="1233"/>
      <c r="BU857" s="1233"/>
      <c r="BV857" s="1233"/>
      <c r="BW857" s="1233"/>
      <c r="BX857" s="1233"/>
      <c r="BY857" s="1233"/>
      <c r="BZ857" s="1233"/>
      <c r="CA857" s="1233"/>
      <c r="CB857" s="1233"/>
      <c r="CC857" s="1233"/>
      <c r="CD857" s="1233"/>
      <c r="CE857" s="1233"/>
      <c r="CF857" s="1233"/>
      <c r="CG857" s="1233"/>
      <c r="CH857" s="1233"/>
      <c r="CI857" s="1233"/>
      <c r="CJ857" s="1233"/>
      <c r="CK857" s="1233"/>
      <c r="CL857" s="1233"/>
      <c r="CM857" s="1233"/>
      <c r="CN857" s="1233"/>
      <c r="CO857" s="1233"/>
      <c r="CP857" s="1233"/>
      <c r="CQ857" s="1233"/>
      <c r="CR857" s="1233"/>
      <c r="CS857" s="1233"/>
      <c r="CT857" s="1233"/>
      <c r="CU857" s="1233"/>
      <c r="CV857" s="1233"/>
      <c r="CW857" s="1233"/>
      <c r="CX857" s="1233"/>
      <c r="CY857" s="1233"/>
      <c r="CZ857" s="1233"/>
      <c r="DA857" s="1233"/>
      <c r="DB857" s="1233"/>
      <c r="DC857" s="1233"/>
      <c r="DD857" s="1233"/>
      <c r="DE857" s="1233"/>
      <c r="DF857" s="1233"/>
      <c r="DG857" s="1233"/>
      <c r="DH857" s="1233"/>
      <c r="DI857" s="1233"/>
      <c r="DJ857" s="1233"/>
      <c r="DK857" s="1233"/>
      <c r="DL857" s="1233"/>
      <c r="DM857" s="1233"/>
      <c r="DN857" s="1233"/>
      <c r="DO857" s="1233"/>
      <c r="DP857" s="1233"/>
      <c r="DQ857" s="1233"/>
      <c r="DR857" s="1233"/>
      <c r="DS857" s="1233"/>
      <c r="DT857" s="1233"/>
      <c r="DU857" s="1233"/>
      <c r="DV857" s="1233"/>
      <c r="DW857" s="1233"/>
      <c r="DX857" s="1233"/>
      <c r="DY857" s="1233"/>
      <c r="DZ857" s="1233"/>
      <c r="EA857" s="1233"/>
      <c r="EB857" s="1233"/>
      <c r="EC857" s="1233"/>
      <c r="ED857" s="1233"/>
      <c r="EE857" s="1233"/>
      <c r="EF857" s="1233"/>
      <c r="EG857" s="1233"/>
      <c r="EH857" s="1253"/>
      <c r="EI857" s="1253"/>
      <c r="EJ857" s="1253"/>
      <c r="EK857" s="1253"/>
      <c r="EM857" s="1233"/>
      <c r="EN857" s="1233"/>
      <c r="EO857" s="1233"/>
      <c r="EP857" s="1233"/>
      <c r="EQ857" s="1233"/>
      <c r="ER857" s="1233"/>
      <c r="ES857" s="1233"/>
      <c r="ET857" s="1233"/>
      <c r="EU857" s="1233"/>
      <c r="EV857" s="1233"/>
      <c r="EW857" s="1233"/>
      <c r="EX857" s="1233"/>
      <c r="EY857" s="1233"/>
      <c r="EZ857" s="1233"/>
      <c r="FA857" s="1233"/>
      <c r="FB857" s="1233"/>
      <c r="FC857" s="1233"/>
      <c r="FD857" s="1233"/>
      <c r="FE857" s="1233"/>
      <c r="FF857" s="1233"/>
      <c r="FG857" s="1233"/>
      <c r="FH857" s="1233"/>
      <c r="FI857" s="1233"/>
      <c r="FJ857" s="1233"/>
      <c r="FK857" s="1233"/>
      <c r="FL857" s="1233"/>
      <c r="FM857" s="1233"/>
      <c r="FN857" s="1233"/>
      <c r="FO857" s="1233"/>
      <c r="FP857" s="1233"/>
      <c r="FQ857" s="1233"/>
      <c r="FR857" s="1233"/>
      <c r="FS857" s="1233"/>
      <c r="FT857" s="1233"/>
      <c r="FU857" s="1233"/>
      <c r="FV857" s="1233"/>
      <c r="FW857" s="1233"/>
      <c r="FX857" s="1233"/>
      <c r="FY857" s="1233"/>
      <c r="FZ857" s="1233"/>
      <c r="GA857" s="1233"/>
      <c r="GB857" s="1233"/>
      <c r="GC857" s="1233"/>
      <c r="GD857" s="1233"/>
      <c r="GE857" s="1233"/>
      <c r="GF857" s="1233"/>
      <c r="GG857" s="1233"/>
      <c r="GH857" s="1233"/>
      <c r="GI857" s="1233"/>
      <c r="GJ857" s="1233"/>
      <c r="GK857" s="1233"/>
      <c r="GL857" s="1233"/>
      <c r="GM857" s="1233"/>
      <c r="GN857" s="1233"/>
      <c r="GO857" s="1233"/>
      <c r="GP857" s="1233"/>
      <c r="GQ857" s="1233"/>
      <c r="GR857" s="1233"/>
      <c r="GS857" s="1233"/>
      <c r="GT857" s="1233"/>
      <c r="GU857" s="1233"/>
      <c r="GV857" s="1233"/>
      <c r="GW857" s="1233"/>
      <c r="GX857" s="1233"/>
      <c r="GY857" s="1233"/>
      <c r="GZ857" s="1233"/>
      <c r="HA857" s="1233"/>
      <c r="HB857" s="1233"/>
      <c r="HC857" s="1233"/>
      <c r="HD857" s="1233"/>
      <c r="HE857" s="1233"/>
      <c r="HF857" s="1233"/>
      <c r="HG857" s="1233"/>
      <c r="HH857" s="1233"/>
      <c r="HI857" s="1233"/>
      <c r="HJ857" s="1233"/>
      <c r="HK857" s="1233"/>
      <c r="HL857" s="1233"/>
      <c r="HM857" s="1233"/>
      <c r="HN857" s="1233"/>
      <c r="HO857" s="1233"/>
    </row>
    <row r="858" spans="32:223" s="325" customFormat="1" x14ac:dyDescent="0.2">
      <c r="AF858" s="932"/>
      <c r="AG858" s="932"/>
      <c r="AH858" s="932"/>
      <c r="AI858" s="932"/>
      <c r="AJ858" s="932"/>
      <c r="AK858" s="932"/>
      <c r="AL858" s="932"/>
      <c r="AM858" s="932"/>
      <c r="AN858" s="932"/>
      <c r="AP858" s="932"/>
      <c r="AQ858" s="932"/>
      <c r="AR858" s="932"/>
      <c r="AS858" s="932"/>
      <c r="AT858" s="932"/>
      <c r="AU858" s="932"/>
      <c r="AV858" s="932"/>
      <c r="AW858" s="932"/>
      <c r="AX858" s="932"/>
      <c r="BA858" s="1253"/>
      <c r="BB858" s="1253"/>
      <c r="BC858" s="1253"/>
      <c r="BE858" s="1233"/>
      <c r="BF858" s="1233"/>
      <c r="BG858" s="1233"/>
      <c r="BH858" s="1233"/>
      <c r="BI858" s="1233"/>
      <c r="BJ858" s="1233"/>
      <c r="BK858" s="1233"/>
      <c r="BL858" s="1233"/>
      <c r="BM858" s="1233"/>
      <c r="BN858" s="1233"/>
      <c r="BO858" s="1233"/>
      <c r="BP858" s="1233"/>
      <c r="BQ858" s="1233"/>
      <c r="BR858" s="1233"/>
      <c r="BS858" s="1233"/>
      <c r="BT858" s="1233"/>
      <c r="BU858" s="1233"/>
      <c r="BV858" s="1233"/>
      <c r="BW858" s="1233"/>
      <c r="BX858" s="1233"/>
      <c r="BY858" s="1233"/>
      <c r="BZ858" s="1233"/>
      <c r="CA858" s="1233"/>
      <c r="CB858" s="1233"/>
      <c r="CC858" s="1233"/>
      <c r="CD858" s="1233"/>
      <c r="CE858" s="1233"/>
      <c r="CF858" s="1233"/>
      <c r="CG858" s="1233"/>
      <c r="CH858" s="1233"/>
      <c r="CI858" s="1233"/>
      <c r="CJ858" s="1233"/>
      <c r="CK858" s="1233"/>
      <c r="CL858" s="1233"/>
      <c r="CM858" s="1233"/>
      <c r="CN858" s="1233"/>
      <c r="CO858" s="1233"/>
      <c r="CP858" s="1233"/>
      <c r="CQ858" s="1233"/>
      <c r="CR858" s="1233"/>
      <c r="CS858" s="1233"/>
      <c r="CT858" s="1233"/>
      <c r="CU858" s="1233"/>
      <c r="CV858" s="1233"/>
      <c r="CW858" s="1233"/>
      <c r="CX858" s="1233"/>
      <c r="CY858" s="1233"/>
      <c r="CZ858" s="1233"/>
      <c r="DA858" s="1233"/>
      <c r="DB858" s="1233"/>
      <c r="DC858" s="1233"/>
      <c r="DD858" s="1233"/>
      <c r="DE858" s="1233"/>
      <c r="DF858" s="1233"/>
      <c r="DG858" s="1233"/>
      <c r="DH858" s="1233"/>
      <c r="DI858" s="1233"/>
      <c r="DJ858" s="1233"/>
      <c r="DK858" s="1233"/>
      <c r="DL858" s="1233"/>
      <c r="DM858" s="1233"/>
      <c r="DN858" s="1233"/>
      <c r="DO858" s="1233"/>
      <c r="DP858" s="1233"/>
      <c r="DQ858" s="1233"/>
      <c r="DR858" s="1233"/>
      <c r="DS858" s="1233"/>
      <c r="DT858" s="1233"/>
      <c r="DU858" s="1233"/>
      <c r="DV858" s="1233"/>
      <c r="DW858" s="1233"/>
      <c r="DX858" s="1233"/>
      <c r="DY858" s="1233"/>
      <c r="DZ858" s="1233"/>
      <c r="EA858" s="1233"/>
      <c r="EB858" s="1233"/>
      <c r="EC858" s="1233"/>
      <c r="ED858" s="1233"/>
      <c r="EE858" s="1233"/>
      <c r="EF858" s="1233"/>
      <c r="EG858" s="1233"/>
      <c r="EH858" s="1253"/>
      <c r="EI858" s="1253"/>
      <c r="EJ858" s="1253"/>
      <c r="EK858" s="1253"/>
      <c r="EM858" s="1233"/>
      <c r="EN858" s="1233"/>
      <c r="EO858" s="1233"/>
      <c r="EP858" s="1233"/>
      <c r="EQ858" s="1233"/>
      <c r="ER858" s="1233"/>
      <c r="ES858" s="1233"/>
      <c r="ET858" s="1233"/>
      <c r="EU858" s="1233"/>
      <c r="EV858" s="1233"/>
      <c r="EW858" s="1233"/>
      <c r="EX858" s="1233"/>
      <c r="EY858" s="1233"/>
      <c r="EZ858" s="1233"/>
      <c r="FA858" s="1233"/>
      <c r="FB858" s="1233"/>
      <c r="FC858" s="1233"/>
      <c r="FD858" s="1233"/>
      <c r="FE858" s="1233"/>
      <c r="FF858" s="1233"/>
      <c r="FG858" s="1233"/>
      <c r="FH858" s="1233"/>
      <c r="FI858" s="1233"/>
      <c r="FJ858" s="1233"/>
      <c r="FK858" s="1233"/>
      <c r="FL858" s="1233"/>
      <c r="FM858" s="1233"/>
      <c r="FN858" s="1233"/>
      <c r="FO858" s="1233"/>
      <c r="FP858" s="1233"/>
      <c r="FQ858" s="1233"/>
      <c r="FR858" s="1233"/>
      <c r="FS858" s="1233"/>
      <c r="FT858" s="1233"/>
      <c r="FU858" s="1233"/>
      <c r="FV858" s="1233"/>
      <c r="FW858" s="1233"/>
      <c r="FX858" s="1233"/>
      <c r="FY858" s="1233"/>
      <c r="FZ858" s="1233"/>
      <c r="GA858" s="1233"/>
      <c r="GB858" s="1233"/>
      <c r="GC858" s="1233"/>
      <c r="GD858" s="1233"/>
      <c r="GE858" s="1233"/>
      <c r="GF858" s="1233"/>
      <c r="GG858" s="1233"/>
      <c r="GH858" s="1233"/>
      <c r="GI858" s="1233"/>
      <c r="GJ858" s="1233"/>
      <c r="GK858" s="1233"/>
      <c r="GL858" s="1233"/>
      <c r="GM858" s="1233"/>
      <c r="GN858" s="1233"/>
      <c r="GO858" s="1233"/>
      <c r="GP858" s="1233"/>
      <c r="GQ858" s="1233"/>
      <c r="GR858" s="1233"/>
      <c r="GS858" s="1233"/>
      <c r="GT858" s="1233"/>
      <c r="GU858" s="1233"/>
      <c r="GV858" s="1233"/>
      <c r="GW858" s="1233"/>
      <c r="GX858" s="1233"/>
      <c r="GY858" s="1233"/>
      <c r="GZ858" s="1233"/>
      <c r="HA858" s="1233"/>
      <c r="HB858" s="1233"/>
      <c r="HC858" s="1233"/>
      <c r="HD858" s="1233"/>
      <c r="HE858" s="1233"/>
      <c r="HF858" s="1233"/>
      <c r="HG858" s="1233"/>
      <c r="HH858" s="1233"/>
      <c r="HI858" s="1233"/>
      <c r="HJ858" s="1233"/>
      <c r="HK858" s="1233"/>
      <c r="HL858" s="1233"/>
      <c r="HM858" s="1233"/>
      <c r="HN858" s="1233"/>
      <c r="HO858" s="1233"/>
    </row>
    <row r="859" spans="32:223" s="325" customFormat="1" x14ac:dyDescent="0.2">
      <c r="AF859" s="932"/>
      <c r="AG859" s="932"/>
      <c r="AH859" s="932"/>
      <c r="AI859" s="932"/>
      <c r="AJ859" s="932"/>
      <c r="AK859" s="932"/>
      <c r="AL859" s="932"/>
      <c r="AM859" s="932"/>
      <c r="AN859" s="932"/>
      <c r="AP859" s="932"/>
      <c r="AQ859" s="932"/>
      <c r="AR859" s="932"/>
      <c r="AS859" s="932"/>
      <c r="AT859" s="932"/>
      <c r="AU859" s="932"/>
      <c r="AV859" s="932"/>
      <c r="AW859" s="932"/>
      <c r="AX859" s="932"/>
      <c r="BA859" s="1253"/>
      <c r="BB859" s="1253"/>
      <c r="BC859" s="1253"/>
      <c r="BE859" s="1233"/>
      <c r="BF859" s="1233"/>
      <c r="BG859" s="1233"/>
      <c r="BH859" s="1233"/>
      <c r="BI859" s="1233"/>
      <c r="BJ859" s="1233"/>
      <c r="BK859" s="1233"/>
      <c r="BL859" s="1233"/>
      <c r="BM859" s="1233"/>
      <c r="BN859" s="1233"/>
      <c r="BO859" s="1233"/>
      <c r="BP859" s="1233"/>
      <c r="BQ859" s="1233"/>
      <c r="BR859" s="1233"/>
      <c r="BS859" s="1233"/>
      <c r="BT859" s="1233"/>
      <c r="BU859" s="1233"/>
      <c r="BV859" s="1233"/>
      <c r="BW859" s="1233"/>
      <c r="BX859" s="1233"/>
      <c r="BY859" s="1233"/>
      <c r="BZ859" s="1233"/>
      <c r="CA859" s="1233"/>
      <c r="CB859" s="1233"/>
      <c r="CC859" s="1233"/>
      <c r="CD859" s="1233"/>
      <c r="CE859" s="1233"/>
      <c r="CF859" s="1233"/>
      <c r="CG859" s="1233"/>
      <c r="CH859" s="1233"/>
      <c r="CI859" s="1233"/>
      <c r="CJ859" s="1233"/>
      <c r="CK859" s="1233"/>
      <c r="CL859" s="1233"/>
      <c r="CM859" s="1233"/>
      <c r="CN859" s="1233"/>
      <c r="CO859" s="1233"/>
      <c r="CP859" s="1233"/>
      <c r="CQ859" s="1233"/>
      <c r="CR859" s="1233"/>
      <c r="CS859" s="1233"/>
      <c r="CT859" s="1233"/>
      <c r="CU859" s="1233"/>
      <c r="CV859" s="1233"/>
      <c r="CW859" s="1233"/>
      <c r="CX859" s="1233"/>
      <c r="CY859" s="1233"/>
      <c r="CZ859" s="1233"/>
      <c r="DA859" s="1233"/>
      <c r="DB859" s="1233"/>
      <c r="DC859" s="1233"/>
      <c r="DD859" s="1233"/>
      <c r="DE859" s="1233"/>
      <c r="DF859" s="1233"/>
      <c r="DG859" s="1233"/>
      <c r="DH859" s="1233"/>
      <c r="DI859" s="1233"/>
      <c r="DJ859" s="1233"/>
      <c r="DK859" s="1233"/>
      <c r="DL859" s="1233"/>
      <c r="DM859" s="1233"/>
      <c r="DN859" s="1233"/>
      <c r="DO859" s="1233"/>
      <c r="DP859" s="1233"/>
      <c r="DQ859" s="1233"/>
      <c r="DR859" s="1233"/>
      <c r="DS859" s="1233"/>
      <c r="DT859" s="1233"/>
      <c r="DU859" s="1233"/>
      <c r="DV859" s="1233"/>
      <c r="DW859" s="1233"/>
      <c r="DX859" s="1233"/>
      <c r="DY859" s="1233"/>
      <c r="DZ859" s="1233"/>
      <c r="EA859" s="1233"/>
      <c r="EB859" s="1233"/>
      <c r="EC859" s="1233"/>
      <c r="ED859" s="1233"/>
      <c r="EE859" s="1233"/>
      <c r="EF859" s="1233"/>
      <c r="EG859" s="1233"/>
      <c r="EH859" s="1253"/>
      <c r="EI859" s="1253"/>
      <c r="EJ859" s="1253"/>
      <c r="EK859" s="1253"/>
      <c r="EM859" s="1233"/>
      <c r="EN859" s="1233"/>
      <c r="EO859" s="1233"/>
      <c r="EP859" s="1233"/>
      <c r="EQ859" s="1233"/>
      <c r="ER859" s="1233"/>
      <c r="ES859" s="1233"/>
      <c r="ET859" s="1233"/>
      <c r="EU859" s="1233"/>
      <c r="EV859" s="1233"/>
      <c r="EW859" s="1233"/>
      <c r="EX859" s="1233"/>
      <c r="EY859" s="1233"/>
      <c r="EZ859" s="1233"/>
      <c r="FA859" s="1233"/>
      <c r="FB859" s="1233"/>
      <c r="FC859" s="1233"/>
      <c r="FD859" s="1233"/>
      <c r="FE859" s="1233"/>
      <c r="FF859" s="1233"/>
      <c r="FG859" s="1233"/>
      <c r="FH859" s="1233"/>
      <c r="FI859" s="1233"/>
      <c r="FJ859" s="1233"/>
      <c r="FK859" s="1233"/>
      <c r="FL859" s="1233"/>
      <c r="FM859" s="1233"/>
      <c r="FN859" s="1233"/>
      <c r="FO859" s="1233"/>
      <c r="FP859" s="1233"/>
      <c r="FQ859" s="1233"/>
      <c r="FR859" s="1233"/>
      <c r="FS859" s="1233"/>
      <c r="FT859" s="1233"/>
      <c r="FU859" s="1233"/>
      <c r="FV859" s="1233"/>
      <c r="FW859" s="1233"/>
      <c r="FX859" s="1233"/>
      <c r="FY859" s="1233"/>
      <c r="FZ859" s="1233"/>
      <c r="GA859" s="1233"/>
      <c r="GB859" s="1233"/>
      <c r="GC859" s="1233"/>
      <c r="GD859" s="1233"/>
      <c r="GE859" s="1233"/>
      <c r="GF859" s="1233"/>
      <c r="GG859" s="1233"/>
      <c r="GH859" s="1233"/>
      <c r="GI859" s="1233"/>
      <c r="GJ859" s="1233"/>
      <c r="GK859" s="1233"/>
      <c r="GL859" s="1233"/>
      <c r="GM859" s="1233"/>
      <c r="GN859" s="1233"/>
      <c r="GO859" s="1233"/>
      <c r="GP859" s="1233"/>
      <c r="GQ859" s="1233"/>
      <c r="GR859" s="1233"/>
      <c r="GS859" s="1233"/>
      <c r="GT859" s="1233"/>
      <c r="GU859" s="1233"/>
      <c r="GV859" s="1233"/>
      <c r="GW859" s="1233"/>
      <c r="GX859" s="1233"/>
      <c r="GY859" s="1233"/>
      <c r="GZ859" s="1233"/>
      <c r="HA859" s="1233"/>
      <c r="HB859" s="1233"/>
      <c r="HC859" s="1233"/>
      <c r="HD859" s="1233"/>
      <c r="HE859" s="1233"/>
      <c r="HF859" s="1233"/>
      <c r="HG859" s="1233"/>
      <c r="HH859" s="1233"/>
      <c r="HI859" s="1233"/>
      <c r="HJ859" s="1233"/>
      <c r="HK859" s="1233"/>
      <c r="HL859" s="1233"/>
      <c r="HM859" s="1233"/>
      <c r="HN859" s="1233"/>
      <c r="HO859" s="1233"/>
    </row>
    <row r="860" spans="32:223" s="325" customFormat="1" x14ac:dyDescent="0.2">
      <c r="AF860" s="932"/>
      <c r="AG860" s="932"/>
      <c r="AH860" s="932"/>
      <c r="AI860" s="932"/>
      <c r="AJ860" s="932"/>
      <c r="AK860" s="932"/>
      <c r="AL860" s="932"/>
      <c r="AM860" s="932"/>
      <c r="AN860" s="932"/>
      <c r="AP860" s="932"/>
      <c r="AQ860" s="932"/>
      <c r="AR860" s="932"/>
      <c r="AS860" s="932"/>
      <c r="AT860" s="932"/>
      <c r="AU860" s="932"/>
      <c r="AV860" s="932"/>
      <c r="AW860" s="932"/>
      <c r="AX860" s="932"/>
      <c r="BA860" s="1253"/>
      <c r="BB860" s="1253"/>
      <c r="BC860" s="1253"/>
      <c r="BE860" s="1233"/>
      <c r="BF860" s="1233"/>
      <c r="BG860" s="1233"/>
      <c r="BH860" s="1233"/>
      <c r="BI860" s="1233"/>
      <c r="BJ860" s="1233"/>
      <c r="BK860" s="1233"/>
      <c r="BL860" s="1233"/>
      <c r="BM860" s="1233"/>
      <c r="BN860" s="1233"/>
      <c r="BO860" s="1233"/>
      <c r="BP860" s="1233"/>
      <c r="BQ860" s="1233"/>
      <c r="BR860" s="1233"/>
      <c r="BS860" s="1233"/>
      <c r="BT860" s="1233"/>
      <c r="BU860" s="1233"/>
      <c r="BV860" s="1233"/>
      <c r="BW860" s="1233"/>
      <c r="BX860" s="1233"/>
      <c r="BY860" s="1233"/>
      <c r="BZ860" s="1233"/>
      <c r="CA860" s="1233"/>
      <c r="CB860" s="1233"/>
      <c r="CC860" s="1233"/>
      <c r="CD860" s="1233"/>
      <c r="CE860" s="1233"/>
      <c r="CF860" s="1233"/>
      <c r="CG860" s="1233"/>
      <c r="CH860" s="1233"/>
      <c r="CI860" s="1233"/>
      <c r="CJ860" s="1233"/>
      <c r="CK860" s="1233"/>
      <c r="CL860" s="1233"/>
      <c r="CM860" s="1233"/>
      <c r="CN860" s="1233"/>
      <c r="CO860" s="1233"/>
      <c r="CP860" s="1233"/>
      <c r="CQ860" s="1233"/>
      <c r="CR860" s="1233"/>
      <c r="CS860" s="1233"/>
      <c r="CT860" s="1233"/>
      <c r="CU860" s="1233"/>
      <c r="CV860" s="1233"/>
      <c r="CW860" s="1233"/>
      <c r="CX860" s="1233"/>
      <c r="CY860" s="1233"/>
      <c r="CZ860" s="1233"/>
      <c r="DA860" s="1233"/>
      <c r="DB860" s="1233"/>
      <c r="DC860" s="1233"/>
      <c r="DD860" s="1233"/>
      <c r="DE860" s="1233"/>
      <c r="DF860" s="1233"/>
      <c r="DG860" s="1233"/>
      <c r="DH860" s="1233"/>
      <c r="DI860" s="1233"/>
      <c r="DJ860" s="1233"/>
      <c r="DK860" s="1233"/>
      <c r="DL860" s="1233"/>
      <c r="DM860" s="1233"/>
      <c r="DN860" s="1233"/>
      <c r="DO860" s="1233"/>
      <c r="DP860" s="1233"/>
      <c r="DQ860" s="1233"/>
      <c r="DR860" s="1233"/>
      <c r="DS860" s="1233"/>
      <c r="DT860" s="1233"/>
      <c r="DU860" s="1233"/>
      <c r="DV860" s="1233"/>
      <c r="DW860" s="1233"/>
      <c r="DX860" s="1233"/>
      <c r="DY860" s="1233"/>
      <c r="DZ860" s="1233"/>
      <c r="EA860" s="1233"/>
      <c r="EB860" s="1233"/>
      <c r="EC860" s="1233"/>
      <c r="ED860" s="1233"/>
      <c r="EE860" s="1233"/>
      <c r="EF860" s="1233"/>
      <c r="EG860" s="1233"/>
      <c r="EH860" s="1253"/>
      <c r="EI860" s="1253"/>
      <c r="EJ860" s="1253"/>
      <c r="EK860" s="1253"/>
      <c r="EM860" s="1233"/>
      <c r="EN860" s="1233"/>
      <c r="EO860" s="1233"/>
      <c r="EP860" s="1233"/>
      <c r="EQ860" s="1233"/>
      <c r="ER860" s="1233"/>
      <c r="ES860" s="1233"/>
      <c r="ET860" s="1233"/>
      <c r="EU860" s="1233"/>
      <c r="EV860" s="1233"/>
      <c r="EW860" s="1233"/>
      <c r="EX860" s="1233"/>
      <c r="EY860" s="1233"/>
      <c r="EZ860" s="1233"/>
      <c r="FA860" s="1233"/>
      <c r="FB860" s="1233"/>
      <c r="FC860" s="1233"/>
      <c r="FD860" s="1233"/>
      <c r="FE860" s="1233"/>
      <c r="FF860" s="1233"/>
      <c r="FG860" s="1233"/>
      <c r="FH860" s="1233"/>
      <c r="FI860" s="1233"/>
      <c r="FJ860" s="1233"/>
      <c r="FK860" s="1233"/>
      <c r="FL860" s="1233"/>
      <c r="FM860" s="1233"/>
      <c r="FN860" s="1233"/>
      <c r="FO860" s="1233"/>
      <c r="FP860" s="1233"/>
      <c r="FQ860" s="1233"/>
      <c r="FR860" s="1233"/>
      <c r="FS860" s="1233"/>
      <c r="FT860" s="1233"/>
      <c r="FU860" s="1233"/>
      <c r="FV860" s="1233"/>
      <c r="FW860" s="1233"/>
      <c r="FX860" s="1233"/>
      <c r="FY860" s="1233"/>
      <c r="FZ860" s="1233"/>
      <c r="GA860" s="1233"/>
      <c r="GB860" s="1233"/>
      <c r="GC860" s="1233"/>
      <c r="GD860" s="1233"/>
      <c r="GE860" s="1233"/>
      <c r="GF860" s="1233"/>
      <c r="GG860" s="1233"/>
      <c r="GH860" s="1233"/>
      <c r="GI860" s="1233"/>
      <c r="GJ860" s="1233"/>
      <c r="GK860" s="1233"/>
      <c r="GL860" s="1233"/>
      <c r="GM860" s="1233"/>
      <c r="GN860" s="1233"/>
      <c r="GO860" s="1233"/>
      <c r="GP860" s="1233"/>
      <c r="GQ860" s="1233"/>
      <c r="GR860" s="1233"/>
      <c r="GS860" s="1233"/>
      <c r="GT860" s="1233"/>
      <c r="GU860" s="1233"/>
      <c r="GV860" s="1233"/>
      <c r="GW860" s="1233"/>
      <c r="GX860" s="1233"/>
      <c r="GY860" s="1233"/>
      <c r="GZ860" s="1233"/>
      <c r="HA860" s="1233"/>
      <c r="HB860" s="1233"/>
      <c r="HC860" s="1233"/>
      <c r="HD860" s="1233"/>
      <c r="HE860" s="1233"/>
      <c r="HF860" s="1233"/>
      <c r="HG860" s="1233"/>
      <c r="HH860" s="1233"/>
      <c r="HI860" s="1233"/>
      <c r="HJ860" s="1233"/>
      <c r="HK860" s="1233"/>
      <c r="HL860" s="1233"/>
      <c r="HM860" s="1233"/>
      <c r="HN860" s="1233"/>
      <c r="HO860" s="1233"/>
    </row>
    <row r="861" spans="32:223" s="325" customFormat="1" x14ac:dyDescent="0.2">
      <c r="AF861" s="932"/>
      <c r="AG861" s="932"/>
      <c r="AH861" s="932"/>
      <c r="AI861" s="932"/>
      <c r="AJ861" s="932"/>
      <c r="AK861" s="932"/>
      <c r="AL861" s="932"/>
      <c r="AM861" s="932"/>
      <c r="AN861" s="932"/>
      <c r="AP861" s="932"/>
      <c r="AQ861" s="932"/>
      <c r="AR861" s="932"/>
      <c r="AS861" s="932"/>
      <c r="AT861" s="932"/>
      <c r="AU861" s="932"/>
      <c r="AV861" s="932"/>
      <c r="AW861" s="932"/>
      <c r="AX861" s="932"/>
      <c r="BA861" s="1253"/>
      <c r="BB861" s="1253"/>
      <c r="BC861" s="1253"/>
      <c r="BE861" s="1233"/>
      <c r="BF861" s="1233"/>
      <c r="BG861" s="1233"/>
      <c r="BH861" s="1233"/>
      <c r="BI861" s="1233"/>
      <c r="BJ861" s="1233"/>
      <c r="BK861" s="1233"/>
      <c r="BL861" s="1233"/>
      <c r="BM861" s="1233"/>
      <c r="BN861" s="1233"/>
      <c r="BO861" s="1233"/>
      <c r="BP861" s="1233"/>
      <c r="BQ861" s="1233"/>
      <c r="BR861" s="1233"/>
      <c r="BS861" s="1233"/>
      <c r="BT861" s="1233"/>
      <c r="BU861" s="1233"/>
      <c r="BV861" s="1233"/>
      <c r="BW861" s="1233"/>
      <c r="BX861" s="1233"/>
      <c r="BY861" s="1233"/>
      <c r="BZ861" s="1233"/>
      <c r="CA861" s="1233"/>
      <c r="CB861" s="1233"/>
      <c r="CC861" s="1233"/>
      <c r="CD861" s="1233"/>
      <c r="CE861" s="1233"/>
      <c r="CF861" s="1233"/>
      <c r="CG861" s="1233"/>
      <c r="CH861" s="1233"/>
      <c r="CI861" s="1233"/>
      <c r="CJ861" s="1233"/>
      <c r="CK861" s="1233"/>
      <c r="CL861" s="1233"/>
      <c r="CM861" s="1233"/>
      <c r="CN861" s="1233"/>
      <c r="CO861" s="1233"/>
      <c r="CP861" s="1233"/>
      <c r="CQ861" s="1233"/>
      <c r="CR861" s="1233"/>
      <c r="CS861" s="1233"/>
      <c r="CT861" s="1233"/>
      <c r="CU861" s="1233"/>
      <c r="CV861" s="1233"/>
      <c r="CW861" s="1233"/>
      <c r="CX861" s="1233"/>
      <c r="CY861" s="1233"/>
      <c r="CZ861" s="1233"/>
      <c r="DA861" s="1233"/>
      <c r="DB861" s="1233"/>
      <c r="DC861" s="1233"/>
      <c r="DD861" s="1233"/>
      <c r="DE861" s="1233"/>
      <c r="DF861" s="1233"/>
      <c r="DG861" s="1233"/>
      <c r="DH861" s="1233"/>
      <c r="DI861" s="1233"/>
      <c r="DJ861" s="1233"/>
      <c r="DK861" s="1233"/>
      <c r="DL861" s="1233"/>
      <c r="DM861" s="1233"/>
      <c r="DN861" s="1233"/>
      <c r="DO861" s="1233"/>
      <c r="DP861" s="1233"/>
      <c r="DQ861" s="1233"/>
      <c r="DR861" s="1233"/>
      <c r="DS861" s="1233"/>
      <c r="DT861" s="1233"/>
      <c r="DU861" s="1233"/>
      <c r="DV861" s="1233"/>
      <c r="DW861" s="1233"/>
      <c r="DX861" s="1233"/>
      <c r="DY861" s="1233"/>
      <c r="DZ861" s="1233"/>
      <c r="EA861" s="1233"/>
      <c r="EB861" s="1233"/>
      <c r="EC861" s="1233"/>
      <c r="ED861" s="1233"/>
      <c r="EE861" s="1233"/>
      <c r="EF861" s="1233"/>
      <c r="EG861" s="1233"/>
      <c r="EH861" s="1253"/>
      <c r="EI861" s="1253"/>
      <c r="EJ861" s="1253"/>
      <c r="EK861" s="1253"/>
      <c r="EM861" s="1233"/>
      <c r="EN861" s="1233"/>
      <c r="EO861" s="1233"/>
      <c r="EP861" s="1233"/>
      <c r="EQ861" s="1233"/>
      <c r="ER861" s="1233"/>
      <c r="ES861" s="1233"/>
      <c r="ET861" s="1233"/>
      <c r="EU861" s="1233"/>
      <c r="EV861" s="1233"/>
      <c r="EW861" s="1233"/>
      <c r="EX861" s="1233"/>
      <c r="EY861" s="1233"/>
      <c r="EZ861" s="1233"/>
      <c r="FA861" s="1233"/>
      <c r="FB861" s="1233"/>
      <c r="FC861" s="1233"/>
      <c r="FD861" s="1233"/>
      <c r="FE861" s="1233"/>
      <c r="FF861" s="1233"/>
      <c r="FG861" s="1233"/>
      <c r="FH861" s="1233"/>
      <c r="FI861" s="1233"/>
      <c r="FJ861" s="1233"/>
      <c r="FK861" s="1233"/>
      <c r="FL861" s="1233"/>
      <c r="FM861" s="1233"/>
      <c r="FN861" s="1233"/>
      <c r="FO861" s="1233"/>
      <c r="FP861" s="1233"/>
      <c r="FQ861" s="1233"/>
      <c r="FR861" s="1233"/>
      <c r="FS861" s="1233"/>
      <c r="FT861" s="1233"/>
      <c r="FU861" s="1233"/>
      <c r="FV861" s="1233"/>
      <c r="FW861" s="1233"/>
      <c r="FX861" s="1233"/>
      <c r="FY861" s="1233"/>
      <c r="FZ861" s="1233"/>
      <c r="GA861" s="1233"/>
      <c r="GB861" s="1233"/>
      <c r="GC861" s="1233"/>
      <c r="GD861" s="1233"/>
      <c r="GE861" s="1233"/>
      <c r="GF861" s="1233"/>
      <c r="GG861" s="1233"/>
      <c r="GH861" s="1233"/>
      <c r="GI861" s="1233"/>
      <c r="GJ861" s="1233"/>
      <c r="GK861" s="1233"/>
      <c r="GL861" s="1233"/>
      <c r="GM861" s="1233"/>
      <c r="GN861" s="1233"/>
      <c r="GO861" s="1233"/>
      <c r="GP861" s="1233"/>
      <c r="GQ861" s="1233"/>
      <c r="GR861" s="1233"/>
      <c r="GS861" s="1233"/>
      <c r="GT861" s="1233"/>
      <c r="GU861" s="1233"/>
      <c r="GV861" s="1233"/>
      <c r="GW861" s="1233"/>
      <c r="GX861" s="1233"/>
      <c r="GY861" s="1233"/>
      <c r="GZ861" s="1233"/>
      <c r="HA861" s="1233"/>
      <c r="HB861" s="1233"/>
      <c r="HC861" s="1233"/>
      <c r="HD861" s="1233"/>
      <c r="HE861" s="1233"/>
      <c r="HF861" s="1233"/>
      <c r="HG861" s="1233"/>
      <c r="HH861" s="1233"/>
      <c r="HI861" s="1233"/>
      <c r="HJ861" s="1233"/>
      <c r="HK861" s="1233"/>
      <c r="HL861" s="1233"/>
      <c r="HM861" s="1233"/>
      <c r="HN861" s="1233"/>
      <c r="HO861" s="1233"/>
    </row>
    <row r="862" spans="32:223" s="325" customFormat="1" x14ac:dyDescent="0.2">
      <c r="AF862" s="932"/>
      <c r="AG862" s="932"/>
      <c r="AH862" s="932"/>
      <c r="AI862" s="932"/>
      <c r="AJ862" s="932"/>
      <c r="AK862" s="932"/>
      <c r="AL862" s="932"/>
      <c r="AM862" s="932"/>
      <c r="AN862" s="932"/>
      <c r="AP862" s="932"/>
      <c r="AQ862" s="932"/>
      <c r="AR862" s="932"/>
      <c r="AS862" s="932"/>
      <c r="AT862" s="932"/>
      <c r="AU862" s="932"/>
      <c r="AV862" s="932"/>
      <c r="AW862" s="932"/>
      <c r="AX862" s="932"/>
      <c r="BA862" s="1253"/>
      <c r="BB862" s="1253"/>
      <c r="BC862" s="1253"/>
      <c r="BE862" s="1233"/>
      <c r="BF862" s="1233"/>
      <c r="BG862" s="1233"/>
      <c r="BH862" s="1233"/>
      <c r="BI862" s="1233"/>
      <c r="BJ862" s="1233"/>
      <c r="BK862" s="1233"/>
      <c r="BL862" s="1233"/>
      <c r="BM862" s="1233"/>
      <c r="BN862" s="1233"/>
      <c r="BO862" s="1233"/>
      <c r="BP862" s="1233"/>
      <c r="BQ862" s="1233"/>
      <c r="BR862" s="1233"/>
      <c r="BS862" s="1233"/>
      <c r="BT862" s="1233"/>
      <c r="BU862" s="1233"/>
      <c r="BV862" s="1233"/>
      <c r="BW862" s="1233"/>
      <c r="BX862" s="1233"/>
      <c r="BY862" s="1233"/>
      <c r="BZ862" s="1233"/>
      <c r="CA862" s="1233"/>
      <c r="CB862" s="1233"/>
      <c r="CC862" s="1233"/>
      <c r="CD862" s="1233"/>
      <c r="CE862" s="1233"/>
      <c r="CF862" s="1233"/>
      <c r="CG862" s="1233"/>
      <c r="CH862" s="1233"/>
      <c r="CI862" s="1233"/>
      <c r="CJ862" s="1233"/>
      <c r="CK862" s="1233"/>
      <c r="CL862" s="1233"/>
      <c r="CM862" s="1233"/>
      <c r="CN862" s="1233"/>
      <c r="CO862" s="1233"/>
      <c r="CP862" s="1233"/>
      <c r="CQ862" s="1233"/>
      <c r="CR862" s="1233"/>
      <c r="CS862" s="1233"/>
      <c r="CT862" s="1233"/>
      <c r="CU862" s="1233"/>
      <c r="CV862" s="1233"/>
      <c r="CW862" s="1233"/>
      <c r="CX862" s="1233"/>
      <c r="CY862" s="1233"/>
      <c r="CZ862" s="1233"/>
      <c r="DA862" s="1233"/>
      <c r="DB862" s="1233"/>
      <c r="DC862" s="1233"/>
      <c r="DD862" s="1233"/>
      <c r="DE862" s="1233"/>
      <c r="DF862" s="1233"/>
      <c r="DG862" s="1233"/>
      <c r="DH862" s="1233"/>
      <c r="DI862" s="1233"/>
      <c r="DJ862" s="1233"/>
      <c r="DK862" s="1233"/>
      <c r="DL862" s="1233"/>
      <c r="DM862" s="1233"/>
      <c r="DN862" s="1233"/>
      <c r="DO862" s="1233"/>
      <c r="DP862" s="1233"/>
      <c r="DQ862" s="1233"/>
      <c r="DR862" s="1233"/>
      <c r="DS862" s="1233"/>
      <c r="DT862" s="1233"/>
      <c r="DU862" s="1233"/>
      <c r="DV862" s="1233"/>
      <c r="DW862" s="1233"/>
      <c r="DX862" s="1233"/>
      <c r="DY862" s="1233"/>
      <c r="DZ862" s="1233"/>
      <c r="EA862" s="1233"/>
      <c r="EB862" s="1233"/>
      <c r="EC862" s="1233"/>
      <c r="ED862" s="1233"/>
      <c r="EE862" s="1233"/>
      <c r="EF862" s="1233"/>
      <c r="EG862" s="1233"/>
      <c r="EH862" s="1253"/>
      <c r="EI862" s="1253"/>
      <c r="EJ862" s="1253"/>
      <c r="EK862" s="1253"/>
      <c r="EM862" s="1233"/>
      <c r="EN862" s="1233"/>
      <c r="EO862" s="1233"/>
      <c r="EP862" s="1233"/>
      <c r="EQ862" s="1233"/>
      <c r="ER862" s="1233"/>
      <c r="ES862" s="1233"/>
      <c r="ET862" s="1233"/>
      <c r="EU862" s="1233"/>
      <c r="EV862" s="1233"/>
      <c r="EW862" s="1233"/>
      <c r="EX862" s="1233"/>
      <c r="EY862" s="1233"/>
      <c r="EZ862" s="1233"/>
      <c r="FA862" s="1233"/>
      <c r="FB862" s="1233"/>
      <c r="FC862" s="1233"/>
      <c r="FD862" s="1233"/>
      <c r="FE862" s="1233"/>
      <c r="FF862" s="1233"/>
      <c r="FG862" s="1233"/>
      <c r="FH862" s="1233"/>
      <c r="FI862" s="1233"/>
      <c r="FJ862" s="1233"/>
      <c r="FK862" s="1233"/>
      <c r="FL862" s="1233"/>
      <c r="FM862" s="1233"/>
      <c r="FN862" s="1233"/>
      <c r="FO862" s="1233"/>
      <c r="FP862" s="1233"/>
      <c r="FQ862" s="1233"/>
      <c r="FR862" s="1233"/>
      <c r="FS862" s="1233"/>
      <c r="FT862" s="1233"/>
      <c r="FU862" s="1233"/>
      <c r="FV862" s="1233"/>
      <c r="FW862" s="1233"/>
      <c r="FX862" s="1233"/>
      <c r="FY862" s="1233"/>
      <c r="FZ862" s="1233"/>
      <c r="GA862" s="1233"/>
      <c r="GB862" s="1233"/>
      <c r="GC862" s="1233"/>
      <c r="GD862" s="1233"/>
      <c r="GE862" s="1233"/>
      <c r="GF862" s="1233"/>
      <c r="GG862" s="1233"/>
      <c r="GH862" s="1233"/>
      <c r="GI862" s="1233"/>
      <c r="GJ862" s="1233"/>
      <c r="GK862" s="1233"/>
      <c r="GL862" s="1233"/>
      <c r="GM862" s="1233"/>
      <c r="GN862" s="1233"/>
      <c r="GO862" s="1233"/>
      <c r="GP862" s="1233"/>
      <c r="GQ862" s="1233"/>
      <c r="GR862" s="1233"/>
      <c r="GS862" s="1233"/>
      <c r="GT862" s="1233"/>
      <c r="GU862" s="1233"/>
      <c r="GV862" s="1233"/>
      <c r="GW862" s="1233"/>
      <c r="GX862" s="1233"/>
      <c r="GY862" s="1233"/>
      <c r="GZ862" s="1233"/>
      <c r="HA862" s="1233"/>
      <c r="HB862" s="1233"/>
      <c r="HC862" s="1233"/>
      <c r="HD862" s="1233"/>
      <c r="HE862" s="1233"/>
      <c r="HF862" s="1233"/>
      <c r="HG862" s="1233"/>
      <c r="HH862" s="1233"/>
      <c r="HI862" s="1233"/>
      <c r="HJ862" s="1233"/>
      <c r="HK862" s="1233"/>
      <c r="HL862" s="1233"/>
      <c r="HM862" s="1233"/>
      <c r="HN862" s="1233"/>
      <c r="HO862" s="1233"/>
    </row>
    <row r="863" spans="32:223" s="325" customFormat="1" x14ac:dyDescent="0.2">
      <c r="AF863" s="932"/>
      <c r="AG863" s="932"/>
      <c r="AH863" s="932"/>
      <c r="AI863" s="932"/>
      <c r="AJ863" s="932"/>
      <c r="AK863" s="932"/>
      <c r="AL863" s="932"/>
      <c r="AM863" s="932"/>
      <c r="AN863" s="932"/>
      <c r="AP863" s="932"/>
      <c r="AQ863" s="932"/>
      <c r="AR863" s="932"/>
      <c r="AS863" s="932"/>
      <c r="AT863" s="932"/>
      <c r="AU863" s="932"/>
      <c r="AV863" s="932"/>
      <c r="AW863" s="932"/>
      <c r="AX863" s="932"/>
      <c r="BA863" s="1253"/>
      <c r="BB863" s="1253"/>
      <c r="BC863" s="1253"/>
      <c r="BE863" s="1233"/>
      <c r="BF863" s="1233"/>
      <c r="BG863" s="1233"/>
      <c r="BH863" s="1233"/>
      <c r="BI863" s="1233"/>
      <c r="BJ863" s="1233"/>
      <c r="BK863" s="1233"/>
      <c r="BL863" s="1233"/>
      <c r="BM863" s="1233"/>
      <c r="BN863" s="1233"/>
      <c r="BO863" s="1233"/>
      <c r="BP863" s="1233"/>
      <c r="BQ863" s="1233"/>
      <c r="BR863" s="1233"/>
      <c r="BS863" s="1233"/>
      <c r="BT863" s="1233"/>
      <c r="BU863" s="1233"/>
      <c r="BV863" s="1233"/>
      <c r="BW863" s="1233"/>
      <c r="BX863" s="1233"/>
      <c r="BY863" s="1233"/>
      <c r="BZ863" s="1233"/>
      <c r="CA863" s="1233"/>
      <c r="CB863" s="1233"/>
      <c r="CC863" s="1233"/>
      <c r="CD863" s="1233"/>
      <c r="CE863" s="1233"/>
      <c r="CF863" s="1233"/>
      <c r="CG863" s="1233"/>
      <c r="CH863" s="1233"/>
      <c r="CI863" s="1233"/>
      <c r="CJ863" s="1233"/>
      <c r="CK863" s="1233"/>
      <c r="CL863" s="1233"/>
      <c r="CM863" s="1233"/>
      <c r="CN863" s="1233"/>
      <c r="CO863" s="1233"/>
      <c r="CP863" s="1233"/>
      <c r="CQ863" s="1233"/>
      <c r="CR863" s="1233"/>
      <c r="CS863" s="1233"/>
      <c r="CT863" s="1233"/>
      <c r="CU863" s="1233"/>
      <c r="CV863" s="1233"/>
      <c r="CW863" s="1233"/>
      <c r="CX863" s="1233"/>
      <c r="CY863" s="1233"/>
      <c r="CZ863" s="1233"/>
      <c r="DA863" s="1233"/>
      <c r="DB863" s="1233"/>
      <c r="DC863" s="1233"/>
      <c r="DD863" s="1233"/>
      <c r="DE863" s="1233"/>
      <c r="DF863" s="1233"/>
      <c r="DG863" s="1233"/>
      <c r="DH863" s="1233"/>
      <c r="DI863" s="1233"/>
      <c r="DJ863" s="1233"/>
      <c r="DK863" s="1233"/>
      <c r="DL863" s="1233"/>
      <c r="DM863" s="1233"/>
      <c r="DN863" s="1233"/>
      <c r="DO863" s="1233"/>
      <c r="DP863" s="1233"/>
      <c r="DQ863" s="1233"/>
      <c r="DR863" s="1233"/>
      <c r="DS863" s="1233"/>
      <c r="DT863" s="1233"/>
      <c r="DU863" s="1233"/>
      <c r="DV863" s="1233"/>
      <c r="DW863" s="1233"/>
      <c r="DX863" s="1233"/>
      <c r="DY863" s="1233"/>
      <c r="DZ863" s="1233"/>
      <c r="EA863" s="1233"/>
      <c r="EB863" s="1233"/>
      <c r="EC863" s="1233"/>
      <c r="ED863" s="1233"/>
      <c r="EE863" s="1233"/>
      <c r="EF863" s="1233"/>
      <c r="EG863" s="1233"/>
      <c r="EH863" s="1253"/>
      <c r="EI863" s="1253"/>
      <c r="EJ863" s="1253"/>
      <c r="EK863" s="1253"/>
      <c r="EM863" s="1233"/>
      <c r="EN863" s="1233"/>
      <c r="EO863" s="1233"/>
      <c r="EP863" s="1233"/>
      <c r="EQ863" s="1233"/>
      <c r="ER863" s="1233"/>
      <c r="ES863" s="1233"/>
      <c r="ET863" s="1233"/>
      <c r="EU863" s="1233"/>
      <c r="EV863" s="1233"/>
      <c r="EW863" s="1233"/>
      <c r="EX863" s="1233"/>
      <c r="EY863" s="1233"/>
      <c r="EZ863" s="1233"/>
      <c r="FA863" s="1233"/>
      <c r="FB863" s="1233"/>
      <c r="FC863" s="1233"/>
      <c r="FD863" s="1233"/>
      <c r="FE863" s="1233"/>
      <c r="FF863" s="1233"/>
      <c r="FG863" s="1233"/>
      <c r="FH863" s="1233"/>
      <c r="FI863" s="1233"/>
      <c r="FJ863" s="1233"/>
      <c r="FK863" s="1233"/>
      <c r="FL863" s="1233"/>
      <c r="FM863" s="1233"/>
      <c r="FN863" s="1233"/>
      <c r="FO863" s="1233"/>
      <c r="FP863" s="1233"/>
      <c r="FQ863" s="1233"/>
      <c r="FR863" s="1233"/>
      <c r="FS863" s="1233"/>
      <c r="FT863" s="1233"/>
      <c r="FU863" s="1233"/>
      <c r="FV863" s="1233"/>
      <c r="FW863" s="1233"/>
      <c r="FX863" s="1233"/>
      <c r="FY863" s="1233"/>
      <c r="FZ863" s="1233"/>
      <c r="GA863" s="1233"/>
      <c r="GB863" s="1233"/>
      <c r="GC863" s="1233"/>
      <c r="GD863" s="1233"/>
      <c r="GE863" s="1233"/>
      <c r="GF863" s="1233"/>
      <c r="GG863" s="1233"/>
      <c r="GH863" s="1233"/>
      <c r="GI863" s="1233"/>
      <c r="GJ863" s="1233"/>
      <c r="GK863" s="1233"/>
      <c r="GL863" s="1233"/>
      <c r="GM863" s="1233"/>
      <c r="GN863" s="1233"/>
      <c r="GO863" s="1233"/>
      <c r="GP863" s="1233"/>
      <c r="GQ863" s="1233"/>
      <c r="GR863" s="1233"/>
      <c r="GS863" s="1233"/>
      <c r="GT863" s="1233"/>
      <c r="GU863" s="1233"/>
      <c r="GV863" s="1233"/>
      <c r="GW863" s="1233"/>
      <c r="GX863" s="1233"/>
      <c r="GY863" s="1233"/>
      <c r="GZ863" s="1233"/>
      <c r="HA863" s="1233"/>
      <c r="HB863" s="1233"/>
      <c r="HC863" s="1233"/>
      <c r="HD863" s="1233"/>
      <c r="HE863" s="1233"/>
      <c r="HF863" s="1233"/>
      <c r="HG863" s="1233"/>
      <c r="HH863" s="1233"/>
      <c r="HI863" s="1233"/>
      <c r="HJ863" s="1233"/>
      <c r="HK863" s="1233"/>
      <c r="HL863" s="1233"/>
      <c r="HM863" s="1233"/>
      <c r="HN863" s="1233"/>
      <c r="HO863" s="1233"/>
    </row>
    <row r="864" spans="32:223" s="325" customFormat="1" x14ac:dyDescent="0.2">
      <c r="AF864" s="932"/>
      <c r="AG864" s="932"/>
      <c r="AH864" s="932"/>
      <c r="AI864" s="932"/>
      <c r="AJ864" s="932"/>
      <c r="AK864" s="932"/>
      <c r="AL864" s="932"/>
      <c r="AM864" s="932"/>
      <c r="AN864" s="932"/>
      <c r="AP864" s="932"/>
      <c r="AQ864" s="932"/>
      <c r="AR864" s="932"/>
      <c r="AS864" s="932"/>
      <c r="AT864" s="932"/>
      <c r="AU864" s="932"/>
      <c r="AV864" s="932"/>
      <c r="AW864" s="932"/>
      <c r="AX864" s="932"/>
      <c r="BA864" s="1253"/>
      <c r="BB864" s="1253"/>
      <c r="BC864" s="1253"/>
      <c r="BE864" s="1233"/>
      <c r="BF864" s="1233"/>
      <c r="BG864" s="1233"/>
      <c r="BH864" s="1233"/>
      <c r="BI864" s="1233"/>
      <c r="BJ864" s="1233"/>
      <c r="BK864" s="1233"/>
      <c r="BL864" s="1233"/>
      <c r="BM864" s="1233"/>
      <c r="BN864" s="1233"/>
      <c r="BO864" s="1233"/>
      <c r="BP864" s="1233"/>
      <c r="BQ864" s="1233"/>
      <c r="BR864" s="1233"/>
      <c r="BS864" s="1233"/>
      <c r="BT864" s="1233"/>
      <c r="BU864" s="1233"/>
      <c r="BV864" s="1233"/>
      <c r="BW864" s="1233"/>
      <c r="BX864" s="1233"/>
      <c r="BY864" s="1233"/>
      <c r="BZ864" s="1233"/>
      <c r="CA864" s="1233"/>
      <c r="CB864" s="1233"/>
      <c r="CC864" s="1233"/>
      <c r="CD864" s="1233"/>
      <c r="CE864" s="1233"/>
      <c r="CF864" s="1233"/>
      <c r="CG864" s="1233"/>
      <c r="CH864" s="1233"/>
      <c r="CI864" s="1233"/>
      <c r="CJ864" s="1233"/>
      <c r="CK864" s="1233"/>
      <c r="CL864" s="1233"/>
      <c r="CM864" s="1233"/>
      <c r="CN864" s="1233"/>
      <c r="CO864" s="1233"/>
      <c r="CP864" s="1233"/>
      <c r="CQ864" s="1233"/>
      <c r="CR864" s="1233"/>
      <c r="CS864" s="1233"/>
      <c r="CT864" s="1233"/>
      <c r="CU864" s="1233"/>
      <c r="CV864" s="1233"/>
      <c r="CW864" s="1233"/>
      <c r="CX864" s="1233"/>
      <c r="CY864" s="1233"/>
      <c r="CZ864" s="1233"/>
      <c r="DA864" s="1233"/>
      <c r="DB864" s="1233"/>
      <c r="DC864" s="1233"/>
      <c r="DD864" s="1233"/>
      <c r="DE864" s="1233"/>
      <c r="DF864" s="1233"/>
      <c r="DG864" s="1233"/>
      <c r="DH864" s="1233"/>
      <c r="DI864" s="1233"/>
      <c r="DJ864" s="1233"/>
      <c r="DK864" s="1233"/>
      <c r="DL864" s="1233"/>
      <c r="DM864" s="1233"/>
      <c r="DN864" s="1233"/>
      <c r="DO864" s="1233"/>
      <c r="DP864" s="1233"/>
      <c r="DQ864" s="1233"/>
      <c r="DR864" s="1233"/>
      <c r="DS864" s="1233"/>
      <c r="DT864" s="1233"/>
      <c r="DU864" s="1233"/>
      <c r="DV864" s="1233"/>
      <c r="DW864" s="1233"/>
      <c r="DX864" s="1233"/>
      <c r="DY864" s="1233"/>
      <c r="DZ864" s="1233"/>
      <c r="EA864" s="1233"/>
      <c r="EB864" s="1233"/>
      <c r="EC864" s="1233"/>
      <c r="ED864" s="1233"/>
      <c r="EE864" s="1233"/>
      <c r="EF864" s="1233"/>
      <c r="EG864" s="1233"/>
      <c r="EH864" s="1253"/>
      <c r="EI864" s="1253"/>
      <c r="EJ864" s="1253"/>
      <c r="EK864" s="1253"/>
      <c r="EM864" s="1233"/>
      <c r="EN864" s="1233"/>
      <c r="EO864" s="1233"/>
      <c r="EP864" s="1233"/>
      <c r="EQ864" s="1233"/>
      <c r="ER864" s="1233"/>
      <c r="ES864" s="1233"/>
      <c r="ET864" s="1233"/>
      <c r="EU864" s="1233"/>
      <c r="EV864" s="1233"/>
      <c r="EW864" s="1233"/>
      <c r="EX864" s="1233"/>
      <c r="EY864" s="1233"/>
      <c r="EZ864" s="1233"/>
      <c r="FA864" s="1233"/>
      <c r="FB864" s="1233"/>
      <c r="FC864" s="1233"/>
      <c r="FD864" s="1233"/>
      <c r="FE864" s="1233"/>
      <c r="FF864" s="1233"/>
      <c r="FG864" s="1233"/>
      <c r="FH864" s="1233"/>
      <c r="FI864" s="1233"/>
      <c r="FJ864" s="1233"/>
      <c r="FK864" s="1233"/>
      <c r="FL864" s="1233"/>
      <c r="FM864" s="1233"/>
      <c r="FN864" s="1233"/>
      <c r="FO864" s="1233"/>
      <c r="FP864" s="1233"/>
      <c r="FQ864" s="1233"/>
      <c r="FR864" s="1233"/>
      <c r="FS864" s="1233"/>
      <c r="FT864" s="1233"/>
      <c r="FU864" s="1233"/>
      <c r="FV864" s="1233"/>
      <c r="FW864" s="1233"/>
      <c r="FX864" s="1233"/>
      <c r="FY864" s="1233"/>
      <c r="FZ864" s="1233"/>
      <c r="GA864" s="1233"/>
      <c r="GB864" s="1233"/>
      <c r="GC864" s="1233"/>
      <c r="GD864" s="1233"/>
      <c r="GE864" s="1233"/>
      <c r="GF864" s="1233"/>
      <c r="GG864" s="1233"/>
      <c r="GH864" s="1233"/>
      <c r="GI864" s="1233"/>
      <c r="GJ864" s="1233"/>
      <c r="GK864" s="1233"/>
      <c r="GL864" s="1233"/>
      <c r="GM864" s="1233"/>
      <c r="GN864" s="1233"/>
      <c r="GO864" s="1233"/>
      <c r="GP864" s="1233"/>
      <c r="GQ864" s="1233"/>
      <c r="GR864" s="1233"/>
      <c r="GS864" s="1233"/>
      <c r="GT864" s="1233"/>
      <c r="GU864" s="1233"/>
      <c r="GV864" s="1233"/>
      <c r="GW864" s="1233"/>
      <c r="GX864" s="1233"/>
      <c r="GY864" s="1233"/>
      <c r="GZ864" s="1233"/>
      <c r="HA864" s="1233"/>
      <c r="HB864" s="1233"/>
      <c r="HC864" s="1233"/>
      <c r="HD864" s="1233"/>
      <c r="HE864" s="1233"/>
      <c r="HF864" s="1233"/>
      <c r="HG864" s="1233"/>
      <c r="HH864" s="1233"/>
      <c r="HI864" s="1233"/>
      <c r="HJ864" s="1233"/>
      <c r="HK864" s="1233"/>
      <c r="HL864" s="1233"/>
      <c r="HM864" s="1233"/>
      <c r="HN864" s="1233"/>
      <c r="HO864" s="1233"/>
    </row>
    <row r="865" spans="32:223" s="325" customFormat="1" x14ac:dyDescent="0.2">
      <c r="AF865" s="932"/>
      <c r="AG865" s="932"/>
      <c r="AH865" s="932"/>
      <c r="AI865" s="932"/>
      <c r="AJ865" s="932"/>
      <c r="AK865" s="932"/>
      <c r="AL865" s="932"/>
      <c r="AM865" s="932"/>
      <c r="AN865" s="932"/>
      <c r="AP865" s="932"/>
      <c r="AQ865" s="932"/>
      <c r="AR865" s="932"/>
      <c r="AS865" s="932"/>
      <c r="AT865" s="932"/>
      <c r="AU865" s="932"/>
      <c r="AV865" s="932"/>
      <c r="AW865" s="932"/>
      <c r="AX865" s="932"/>
      <c r="BA865" s="1253"/>
      <c r="BB865" s="1253"/>
      <c r="BC865" s="1253"/>
      <c r="BE865" s="1233"/>
      <c r="BF865" s="1233"/>
      <c r="BG865" s="1233"/>
      <c r="BH865" s="1233"/>
      <c r="BI865" s="1233"/>
      <c r="BJ865" s="1233"/>
      <c r="BK865" s="1233"/>
      <c r="BL865" s="1233"/>
      <c r="BM865" s="1233"/>
      <c r="BN865" s="1233"/>
      <c r="BO865" s="1233"/>
      <c r="BP865" s="1233"/>
      <c r="BQ865" s="1233"/>
      <c r="BR865" s="1233"/>
      <c r="BS865" s="1233"/>
      <c r="BT865" s="1233"/>
      <c r="BU865" s="1233"/>
      <c r="BV865" s="1233"/>
      <c r="BW865" s="1233"/>
      <c r="BX865" s="1233"/>
      <c r="BY865" s="1233"/>
      <c r="BZ865" s="1233"/>
      <c r="CA865" s="1233"/>
      <c r="CB865" s="1233"/>
      <c r="CC865" s="1233"/>
      <c r="CD865" s="1233"/>
      <c r="CE865" s="1233"/>
      <c r="CF865" s="1233"/>
      <c r="CG865" s="1233"/>
      <c r="CH865" s="1233"/>
      <c r="CI865" s="1233"/>
      <c r="CJ865" s="1233"/>
      <c r="CK865" s="1233"/>
      <c r="CL865" s="1233"/>
      <c r="CM865" s="1233"/>
      <c r="CN865" s="1233"/>
      <c r="CO865" s="1233"/>
      <c r="CP865" s="1233"/>
      <c r="CQ865" s="1233"/>
      <c r="CR865" s="1233"/>
      <c r="CS865" s="1233"/>
      <c r="CT865" s="1233"/>
      <c r="CU865" s="1233"/>
      <c r="CV865" s="1233"/>
      <c r="CW865" s="1233"/>
      <c r="CX865" s="1233"/>
      <c r="CY865" s="1233"/>
      <c r="CZ865" s="1233"/>
      <c r="DA865" s="1233"/>
      <c r="DB865" s="1233"/>
      <c r="DC865" s="1233"/>
      <c r="DD865" s="1233"/>
      <c r="DE865" s="1233"/>
      <c r="DF865" s="1233"/>
      <c r="DG865" s="1233"/>
      <c r="DH865" s="1233"/>
      <c r="DI865" s="1233"/>
      <c r="DJ865" s="1233"/>
      <c r="DK865" s="1233"/>
      <c r="DL865" s="1233"/>
      <c r="DM865" s="1233"/>
      <c r="DN865" s="1233"/>
      <c r="DO865" s="1233"/>
      <c r="DP865" s="1233"/>
      <c r="DQ865" s="1233"/>
      <c r="DR865" s="1233"/>
      <c r="DS865" s="1233"/>
      <c r="DT865" s="1233"/>
      <c r="DU865" s="1233"/>
      <c r="DV865" s="1233"/>
      <c r="DW865" s="1233"/>
      <c r="DX865" s="1233"/>
      <c r="DY865" s="1233"/>
      <c r="DZ865" s="1233"/>
      <c r="EA865" s="1233"/>
      <c r="EB865" s="1233"/>
      <c r="EC865" s="1233"/>
      <c r="ED865" s="1233"/>
      <c r="EE865" s="1233"/>
      <c r="EF865" s="1233"/>
      <c r="EG865" s="1233"/>
      <c r="EH865" s="1253"/>
      <c r="EI865" s="1253"/>
      <c r="EJ865" s="1253"/>
      <c r="EK865" s="1253"/>
      <c r="EM865" s="1233"/>
      <c r="EN865" s="1233"/>
      <c r="EO865" s="1233"/>
      <c r="EP865" s="1233"/>
      <c r="EQ865" s="1233"/>
      <c r="ER865" s="1233"/>
      <c r="ES865" s="1233"/>
      <c r="ET865" s="1233"/>
      <c r="EU865" s="1233"/>
      <c r="EV865" s="1233"/>
      <c r="EW865" s="1233"/>
      <c r="EX865" s="1233"/>
      <c r="EY865" s="1233"/>
      <c r="EZ865" s="1233"/>
      <c r="FA865" s="1233"/>
      <c r="FB865" s="1233"/>
      <c r="FC865" s="1233"/>
      <c r="FD865" s="1233"/>
      <c r="FE865" s="1233"/>
      <c r="FF865" s="1233"/>
      <c r="FG865" s="1233"/>
      <c r="FH865" s="1233"/>
      <c r="FI865" s="1233"/>
      <c r="FJ865" s="1233"/>
      <c r="FK865" s="1233"/>
      <c r="FL865" s="1233"/>
      <c r="FM865" s="1233"/>
      <c r="FN865" s="1233"/>
      <c r="FO865" s="1233"/>
      <c r="FP865" s="1233"/>
      <c r="FQ865" s="1233"/>
      <c r="FR865" s="1233"/>
      <c r="FS865" s="1233"/>
      <c r="FT865" s="1233"/>
      <c r="FU865" s="1233"/>
      <c r="FV865" s="1233"/>
      <c r="FW865" s="1233"/>
      <c r="FX865" s="1233"/>
      <c r="FY865" s="1233"/>
      <c r="FZ865" s="1233"/>
      <c r="GA865" s="1233"/>
      <c r="GB865" s="1233"/>
      <c r="GC865" s="1233"/>
      <c r="GD865" s="1233"/>
      <c r="GE865" s="1233"/>
      <c r="GF865" s="1233"/>
      <c r="GG865" s="1233"/>
      <c r="GH865" s="1233"/>
      <c r="GI865" s="1233"/>
      <c r="GJ865" s="1233"/>
      <c r="GK865" s="1233"/>
      <c r="GL865" s="1233"/>
      <c r="GM865" s="1233"/>
      <c r="GN865" s="1233"/>
      <c r="GO865" s="1233"/>
      <c r="GP865" s="1233"/>
      <c r="GQ865" s="1233"/>
      <c r="GR865" s="1233"/>
      <c r="GS865" s="1233"/>
      <c r="GT865" s="1233"/>
      <c r="GU865" s="1233"/>
      <c r="GV865" s="1233"/>
      <c r="GW865" s="1233"/>
      <c r="GX865" s="1233"/>
      <c r="GY865" s="1233"/>
      <c r="GZ865" s="1233"/>
      <c r="HA865" s="1233"/>
      <c r="HB865" s="1233"/>
      <c r="HC865" s="1233"/>
      <c r="HD865" s="1233"/>
      <c r="HE865" s="1233"/>
      <c r="HF865" s="1233"/>
      <c r="HG865" s="1233"/>
      <c r="HH865" s="1233"/>
      <c r="HI865" s="1233"/>
      <c r="HJ865" s="1233"/>
      <c r="HK865" s="1233"/>
      <c r="HL865" s="1233"/>
      <c r="HM865" s="1233"/>
      <c r="HN865" s="1233"/>
      <c r="HO865" s="1233"/>
    </row>
    <row r="866" spans="32:223" s="325" customFormat="1" x14ac:dyDescent="0.2">
      <c r="AF866" s="932"/>
      <c r="AG866" s="932"/>
      <c r="AH866" s="932"/>
      <c r="AI866" s="932"/>
      <c r="AJ866" s="932"/>
      <c r="AK866" s="932"/>
      <c r="AL866" s="932"/>
      <c r="AM866" s="932"/>
      <c r="AN866" s="932"/>
      <c r="AP866" s="932"/>
      <c r="AQ866" s="932"/>
      <c r="AR866" s="932"/>
      <c r="AS866" s="932"/>
      <c r="AT866" s="932"/>
      <c r="AU866" s="932"/>
      <c r="AV866" s="932"/>
      <c r="AW866" s="932"/>
      <c r="AX866" s="932"/>
      <c r="BA866" s="1253"/>
      <c r="BB866" s="1253"/>
      <c r="BC866" s="1253"/>
      <c r="BE866" s="1233"/>
      <c r="BF866" s="1233"/>
      <c r="BG866" s="1233"/>
      <c r="BH866" s="1233"/>
      <c r="BI866" s="1233"/>
      <c r="BJ866" s="1233"/>
      <c r="BK866" s="1233"/>
      <c r="BL866" s="1233"/>
      <c r="BM866" s="1233"/>
      <c r="BN866" s="1233"/>
      <c r="BO866" s="1233"/>
      <c r="BP866" s="1233"/>
      <c r="BQ866" s="1233"/>
      <c r="BR866" s="1233"/>
      <c r="BS866" s="1233"/>
      <c r="BT866" s="1233"/>
      <c r="BU866" s="1233"/>
      <c r="BV866" s="1233"/>
      <c r="BW866" s="1233"/>
      <c r="BX866" s="1233"/>
      <c r="BY866" s="1233"/>
      <c r="BZ866" s="1233"/>
      <c r="CA866" s="1233"/>
      <c r="CB866" s="1233"/>
      <c r="CC866" s="1233"/>
      <c r="CD866" s="1233"/>
      <c r="CE866" s="1233"/>
      <c r="CF866" s="1233"/>
      <c r="CG866" s="1233"/>
      <c r="CH866" s="1233"/>
      <c r="CI866" s="1233"/>
      <c r="CJ866" s="1233"/>
      <c r="CK866" s="1233"/>
      <c r="CL866" s="1233"/>
      <c r="CM866" s="1233"/>
      <c r="CN866" s="1233"/>
      <c r="CO866" s="1233"/>
      <c r="CP866" s="1233"/>
      <c r="CQ866" s="1233"/>
      <c r="CR866" s="1233"/>
      <c r="CS866" s="1233"/>
      <c r="CT866" s="1233"/>
      <c r="CU866" s="1233"/>
      <c r="CV866" s="1233"/>
      <c r="CW866" s="1233"/>
      <c r="CX866" s="1233"/>
      <c r="CY866" s="1233"/>
      <c r="CZ866" s="1233"/>
      <c r="DA866" s="1233"/>
      <c r="DB866" s="1233"/>
      <c r="DC866" s="1233"/>
      <c r="DD866" s="1233"/>
      <c r="DE866" s="1233"/>
      <c r="DF866" s="1233"/>
      <c r="DG866" s="1233"/>
      <c r="DH866" s="1233"/>
      <c r="DI866" s="1233"/>
      <c r="DJ866" s="1233"/>
      <c r="DK866" s="1233"/>
      <c r="DL866" s="1233"/>
      <c r="DM866" s="1233"/>
      <c r="DN866" s="1233"/>
      <c r="DO866" s="1233"/>
      <c r="DP866" s="1233"/>
      <c r="DQ866" s="1233"/>
      <c r="DR866" s="1233"/>
      <c r="DS866" s="1233"/>
      <c r="DT866" s="1233"/>
      <c r="DU866" s="1233"/>
      <c r="DV866" s="1233"/>
      <c r="DW866" s="1233"/>
      <c r="DX866" s="1233"/>
      <c r="DY866" s="1233"/>
      <c r="DZ866" s="1233"/>
      <c r="EA866" s="1233"/>
      <c r="EB866" s="1233"/>
      <c r="EC866" s="1233"/>
      <c r="ED866" s="1233"/>
      <c r="EE866" s="1233"/>
      <c r="EF866" s="1233"/>
      <c r="EG866" s="1233"/>
      <c r="EH866" s="1253"/>
      <c r="EI866" s="1253"/>
      <c r="EJ866" s="1253"/>
      <c r="EK866" s="1253"/>
      <c r="EM866" s="1233"/>
      <c r="EN866" s="1233"/>
      <c r="EO866" s="1233"/>
      <c r="EP866" s="1233"/>
      <c r="EQ866" s="1233"/>
      <c r="ER866" s="1233"/>
      <c r="ES866" s="1233"/>
      <c r="ET866" s="1233"/>
      <c r="EU866" s="1233"/>
      <c r="EV866" s="1233"/>
      <c r="EW866" s="1233"/>
      <c r="EX866" s="1233"/>
      <c r="EY866" s="1233"/>
      <c r="EZ866" s="1233"/>
      <c r="FA866" s="1233"/>
      <c r="FB866" s="1233"/>
      <c r="FC866" s="1233"/>
      <c r="FD866" s="1233"/>
      <c r="FE866" s="1233"/>
      <c r="FF866" s="1233"/>
      <c r="FG866" s="1233"/>
      <c r="FH866" s="1233"/>
      <c r="FI866" s="1233"/>
      <c r="FJ866" s="1233"/>
      <c r="FK866" s="1233"/>
      <c r="FL866" s="1233"/>
      <c r="FM866" s="1233"/>
      <c r="FN866" s="1233"/>
      <c r="FO866" s="1233"/>
      <c r="FP866" s="1233"/>
      <c r="FQ866" s="1233"/>
      <c r="FR866" s="1233"/>
      <c r="FS866" s="1233"/>
      <c r="FT866" s="1233"/>
      <c r="FU866" s="1233"/>
      <c r="FV866" s="1233"/>
      <c r="FW866" s="1233"/>
      <c r="FX866" s="1233"/>
      <c r="FY866" s="1233"/>
      <c r="FZ866" s="1233"/>
      <c r="GA866" s="1233"/>
      <c r="GB866" s="1233"/>
      <c r="GC866" s="1233"/>
      <c r="GD866" s="1233"/>
      <c r="GE866" s="1233"/>
      <c r="GF866" s="1233"/>
      <c r="GG866" s="1233"/>
      <c r="GH866" s="1233"/>
      <c r="GI866" s="1233"/>
      <c r="GJ866" s="1233"/>
      <c r="GK866" s="1233"/>
      <c r="GL866" s="1233"/>
      <c r="GM866" s="1233"/>
      <c r="GN866" s="1233"/>
      <c r="GO866" s="1233"/>
      <c r="GP866" s="1233"/>
      <c r="GQ866" s="1233"/>
      <c r="GR866" s="1233"/>
      <c r="GS866" s="1233"/>
      <c r="GT866" s="1233"/>
      <c r="GU866" s="1233"/>
      <c r="GV866" s="1233"/>
      <c r="GW866" s="1233"/>
      <c r="GX866" s="1233"/>
      <c r="GY866" s="1233"/>
      <c r="GZ866" s="1233"/>
      <c r="HA866" s="1233"/>
      <c r="HB866" s="1233"/>
      <c r="HC866" s="1233"/>
      <c r="HD866" s="1233"/>
      <c r="HE866" s="1233"/>
      <c r="HF866" s="1233"/>
      <c r="HG866" s="1233"/>
      <c r="HH866" s="1233"/>
      <c r="HI866" s="1233"/>
      <c r="HJ866" s="1233"/>
      <c r="HK866" s="1233"/>
      <c r="HL866" s="1233"/>
      <c r="HM866" s="1233"/>
      <c r="HN866" s="1233"/>
      <c r="HO866" s="1233"/>
    </row>
    <row r="867" spans="32:223" s="325" customFormat="1" x14ac:dyDescent="0.2">
      <c r="AF867" s="932"/>
      <c r="AG867" s="932"/>
      <c r="AH867" s="932"/>
      <c r="AI867" s="932"/>
      <c r="AJ867" s="932"/>
      <c r="AK867" s="932"/>
      <c r="AL867" s="932"/>
      <c r="AM867" s="932"/>
      <c r="AN867" s="932"/>
      <c r="AP867" s="932"/>
      <c r="AQ867" s="932"/>
      <c r="AR867" s="932"/>
      <c r="AS867" s="932"/>
      <c r="AT867" s="932"/>
      <c r="AU867" s="932"/>
      <c r="AV867" s="932"/>
      <c r="AW867" s="932"/>
      <c r="AX867" s="932"/>
      <c r="BA867" s="1253"/>
      <c r="BB867" s="1253"/>
      <c r="BC867" s="1253"/>
      <c r="BE867" s="1233"/>
      <c r="BF867" s="1233"/>
      <c r="BG867" s="1233"/>
      <c r="BH867" s="1233"/>
      <c r="BI867" s="1233"/>
      <c r="BJ867" s="1233"/>
      <c r="BK867" s="1233"/>
      <c r="BL867" s="1233"/>
      <c r="BM867" s="1233"/>
      <c r="BN867" s="1233"/>
      <c r="BO867" s="1233"/>
      <c r="BP867" s="1233"/>
      <c r="BQ867" s="1233"/>
      <c r="BR867" s="1233"/>
      <c r="BS867" s="1233"/>
      <c r="BT867" s="1233"/>
      <c r="BU867" s="1233"/>
      <c r="BV867" s="1233"/>
      <c r="BW867" s="1233"/>
      <c r="BX867" s="1233"/>
      <c r="BY867" s="1233"/>
      <c r="BZ867" s="1233"/>
      <c r="CA867" s="1233"/>
      <c r="CB867" s="1233"/>
      <c r="CC867" s="1233"/>
      <c r="CD867" s="1233"/>
      <c r="CE867" s="1233"/>
      <c r="CF867" s="1233"/>
      <c r="CG867" s="1233"/>
      <c r="CH867" s="1233"/>
      <c r="CI867" s="1233"/>
      <c r="CJ867" s="1233"/>
      <c r="CK867" s="1233"/>
      <c r="CL867" s="1233"/>
      <c r="CM867" s="1233"/>
      <c r="CN867" s="1233"/>
      <c r="CO867" s="1233"/>
      <c r="CP867" s="1233"/>
      <c r="CQ867" s="1233"/>
      <c r="CR867" s="1233"/>
      <c r="CS867" s="1233"/>
      <c r="CT867" s="1233"/>
      <c r="CU867" s="1233"/>
      <c r="CV867" s="1233"/>
      <c r="CW867" s="1233"/>
      <c r="CX867" s="1233"/>
      <c r="CY867" s="1233"/>
      <c r="CZ867" s="1233"/>
      <c r="DA867" s="1233"/>
      <c r="DB867" s="1233"/>
      <c r="DC867" s="1233"/>
      <c r="DD867" s="1233"/>
      <c r="DE867" s="1233"/>
      <c r="DF867" s="1233"/>
      <c r="DG867" s="1233"/>
      <c r="DH867" s="1233"/>
      <c r="DI867" s="1233"/>
      <c r="DJ867" s="1233"/>
      <c r="DK867" s="1233"/>
      <c r="DL867" s="1233"/>
      <c r="DM867" s="1233"/>
      <c r="DN867" s="1233"/>
      <c r="DO867" s="1233"/>
      <c r="DP867" s="1233"/>
      <c r="DQ867" s="1233"/>
      <c r="DR867" s="1233"/>
      <c r="DS867" s="1233"/>
      <c r="DT867" s="1233"/>
      <c r="DU867" s="1233"/>
      <c r="DV867" s="1233"/>
      <c r="DW867" s="1233"/>
      <c r="DX867" s="1233"/>
      <c r="DY867" s="1233"/>
      <c r="DZ867" s="1233"/>
      <c r="EA867" s="1233"/>
      <c r="EB867" s="1233"/>
      <c r="EC867" s="1233"/>
      <c r="ED867" s="1233"/>
      <c r="EE867" s="1233"/>
      <c r="EF867" s="1233"/>
      <c r="EG867" s="1233"/>
      <c r="EH867" s="1253"/>
      <c r="EI867" s="1253"/>
      <c r="EJ867" s="1253"/>
      <c r="EK867" s="1253"/>
      <c r="EM867" s="1233"/>
      <c r="EN867" s="1233"/>
      <c r="EO867" s="1233"/>
      <c r="EP867" s="1233"/>
      <c r="EQ867" s="1233"/>
      <c r="ER867" s="1233"/>
      <c r="ES867" s="1233"/>
      <c r="ET867" s="1233"/>
      <c r="EU867" s="1233"/>
      <c r="EV867" s="1233"/>
      <c r="EW867" s="1233"/>
      <c r="EX867" s="1233"/>
      <c r="EY867" s="1233"/>
      <c r="EZ867" s="1233"/>
      <c r="FA867" s="1233"/>
      <c r="FB867" s="1233"/>
      <c r="FC867" s="1233"/>
      <c r="FD867" s="1233"/>
      <c r="FE867" s="1233"/>
      <c r="FF867" s="1233"/>
      <c r="FG867" s="1233"/>
      <c r="FH867" s="1233"/>
      <c r="FI867" s="1233"/>
      <c r="FJ867" s="1233"/>
      <c r="FK867" s="1233"/>
      <c r="FL867" s="1233"/>
      <c r="FM867" s="1233"/>
      <c r="FN867" s="1233"/>
      <c r="FO867" s="1233"/>
      <c r="FP867" s="1233"/>
      <c r="FQ867" s="1233"/>
      <c r="FR867" s="1233"/>
      <c r="FS867" s="1233"/>
      <c r="FT867" s="1233"/>
      <c r="FU867" s="1233"/>
      <c r="FV867" s="1233"/>
      <c r="FW867" s="1233"/>
      <c r="FX867" s="1233"/>
      <c r="FY867" s="1233"/>
      <c r="FZ867" s="1233"/>
      <c r="GA867" s="1233"/>
      <c r="GB867" s="1233"/>
      <c r="GC867" s="1233"/>
      <c r="GD867" s="1233"/>
      <c r="GE867" s="1233"/>
      <c r="GF867" s="1233"/>
      <c r="GG867" s="1233"/>
      <c r="GH867" s="1233"/>
      <c r="GI867" s="1233"/>
      <c r="GJ867" s="1233"/>
      <c r="GK867" s="1233"/>
      <c r="GL867" s="1233"/>
      <c r="GM867" s="1233"/>
      <c r="GN867" s="1233"/>
      <c r="GO867" s="1233"/>
      <c r="GP867" s="1233"/>
      <c r="GQ867" s="1233"/>
      <c r="GR867" s="1233"/>
      <c r="GS867" s="1233"/>
      <c r="GT867" s="1233"/>
      <c r="GU867" s="1233"/>
      <c r="GV867" s="1233"/>
      <c r="GW867" s="1233"/>
      <c r="GX867" s="1233"/>
      <c r="GY867" s="1233"/>
      <c r="GZ867" s="1233"/>
      <c r="HA867" s="1233"/>
      <c r="HB867" s="1233"/>
      <c r="HC867" s="1233"/>
      <c r="HD867" s="1233"/>
      <c r="HE867" s="1233"/>
      <c r="HF867" s="1233"/>
      <c r="HG867" s="1233"/>
      <c r="HH867" s="1233"/>
      <c r="HI867" s="1233"/>
      <c r="HJ867" s="1233"/>
      <c r="HK867" s="1233"/>
      <c r="HL867" s="1233"/>
      <c r="HM867" s="1233"/>
      <c r="HN867" s="1233"/>
      <c r="HO867" s="1233"/>
    </row>
    <row r="868" spans="32:223" s="325" customFormat="1" x14ac:dyDescent="0.2">
      <c r="AF868" s="932"/>
      <c r="AG868" s="932"/>
      <c r="AH868" s="932"/>
      <c r="AI868" s="932"/>
      <c r="AJ868" s="932"/>
      <c r="AK868" s="932"/>
      <c r="AL868" s="932"/>
      <c r="AM868" s="932"/>
      <c r="AN868" s="932"/>
      <c r="AP868" s="932"/>
      <c r="AQ868" s="932"/>
      <c r="AR868" s="932"/>
      <c r="AS868" s="932"/>
      <c r="AT868" s="932"/>
      <c r="AU868" s="932"/>
      <c r="AV868" s="932"/>
      <c r="AW868" s="932"/>
      <c r="AX868" s="932"/>
      <c r="BA868" s="1253"/>
      <c r="BB868" s="1253"/>
      <c r="BC868" s="1253"/>
      <c r="BE868" s="1233"/>
      <c r="BF868" s="1233"/>
      <c r="BG868" s="1233"/>
      <c r="BH868" s="1233"/>
      <c r="BI868" s="1233"/>
      <c r="BJ868" s="1233"/>
      <c r="BK868" s="1233"/>
      <c r="BL868" s="1233"/>
      <c r="BM868" s="1233"/>
      <c r="BN868" s="1233"/>
      <c r="BO868" s="1233"/>
      <c r="BP868" s="1233"/>
      <c r="BQ868" s="1233"/>
      <c r="BR868" s="1233"/>
      <c r="BS868" s="1233"/>
      <c r="BT868" s="1233"/>
      <c r="BU868" s="1233"/>
      <c r="BV868" s="1233"/>
      <c r="BW868" s="1233"/>
      <c r="BX868" s="1233"/>
      <c r="BY868" s="1233"/>
      <c r="BZ868" s="1233"/>
      <c r="CA868" s="1233"/>
      <c r="CB868" s="1233"/>
      <c r="CC868" s="1233"/>
      <c r="CD868" s="1233"/>
      <c r="CE868" s="1233"/>
      <c r="CF868" s="1233"/>
      <c r="CG868" s="1233"/>
      <c r="CH868" s="1233"/>
      <c r="CI868" s="1233"/>
      <c r="CJ868" s="1233"/>
      <c r="CK868" s="1233"/>
      <c r="CL868" s="1233"/>
      <c r="CM868" s="1233"/>
      <c r="CN868" s="1233"/>
      <c r="CO868" s="1233"/>
      <c r="CP868" s="1233"/>
      <c r="CQ868" s="1233"/>
      <c r="CR868" s="1233"/>
      <c r="CS868" s="1233"/>
      <c r="CT868" s="1233"/>
      <c r="CU868" s="1233"/>
      <c r="CV868" s="1233"/>
      <c r="CW868" s="1233"/>
      <c r="CX868" s="1233"/>
      <c r="CY868" s="1233"/>
      <c r="CZ868" s="1233"/>
      <c r="DA868" s="1233"/>
      <c r="DB868" s="1233"/>
      <c r="DC868" s="1233"/>
      <c r="DD868" s="1233"/>
      <c r="DE868" s="1233"/>
      <c r="DF868" s="1233"/>
      <c r="DG868" s="1233"/>
      <c r="DH868" s="1233"/>
      <c r="DI868" s="1233"/>
      <c r="DJ868" s="1233"/>
      <c r="DK868" s="1233"/>
      <c r="DL868" s="1233"/>
      <c r="DM868" s="1233"/>
      <c r="DN868" s="1233"/>
      <c r="DO868" s="1233"/>
      <c r="DP868" s="1233"/>
      <c r="DQ868" s="1233"/>
      <c r="DR868" s="1233"/>
      <c r="DS868" s="1233"/>
      <c r="DT868" s="1233"/>
      <c r="DU868" s="1233"/>
      <c r="DV868" s="1233"/>
      <c r="DW868" s="1233"/>
      <c r="DX868" s="1233"/>
      <c r="DY868" s="1233"/>
      <c r="DZ868" s="1233"/>
      <c r="EA868" s="1233"/>
      <c r="EB868" s="1233"/>
      <c r="EC868" s="1233"/>
      <c r="ED868" s="1233"/>
      <c r="EE868" s="1233"/>
      <c r="EF868" s="1233"/>
      <c r="EG868" s="1233"/>
      <c r="EH868" s="1253"/>
      <c r="EI868" s="1253"/>
      <c r="EJ868" s="1253"/>
      <c r="EK868" s="1253"/>
      <c r="EM868" s="1233"/>
      <c r="EN868" s="1233"/>
      <c r="EO868" s="1233"/>
      <c r="EP868" s="1233"/>
      <c r="EQ868" s="1233"/>
      <c r="ER868" s="1233"/>
      <c r="ES868" s="1233"/>
      <c r="ET868" s="1233"/>
      <c r="EU868" s="1233"/>
      <c r="EV868" s="1233"/>
      <c r="EW868" s="1233"/>
      <c r="EX868" s="1233"/>
      <c r="EY868" s="1233"/>
      <c r="EZ868" s="1233"/>
      <c r="FA868" s="1233"/>
      <c r="FB868" s="1233"/>
      <c r="FC868" s="1233"/>
      <c r="FD868" s="1233"/>
      <c r="FE868" s="1233"/>
      <c r="FF868" s="1233"/>
      <c r="FG868" s="1233"/>
      <c r="FH868" s="1233"/>
      <c r="FI868" s="1233"/>
      <c r="FJ868" s="1233"/>
      <c r="FK868" s="1233"/>
      <c r="FL868" s="1233"/>
      <c r="FM868" s="1233"/>
      <c r="FN868" s="1233"/>
      <c r="FO868" s="1233"/>
      <c r="FP868" s="1233"/>
      <c r="FQ868" s="1233"/>
      <c r="FR868" s="1233"/>
      <c r="FS868" s="1233"/>
      <c r="FT868" s="1233"/>
      <c r="FU868" s="1233"/>
      <c r="FV868" s="1233"/>
      <c r="FW868" s="1233"/>
      <c r="FX868" s="1233"/>
      <c r="FY868" s="1233"/>
      <c r="FZ868" s="1233"/>
      <c r="GA868" s="1233"/>
      <c r="GB868" s="1233"/>
      <c r="GC868" s="1233"/>
      <c r="GD868" s="1233"/>
      <c r="GE868" s="1233"/>
      <c r="GF868" s="1233"/>
      <c r="GG868" s="1233"/>
      <c r="GH868" s="1233"/>
      <c r="GI868" s="1233"/>
      <c r="GJ868" s="1233"/>
      <c r="GK868" s="1233"/>
      <c r="GL868" s="1233"/>
      <c r="GM868" s="1233"/>
      <c r="GN868" s="1233"/>
      <c r="GO868" s="1233"/>
      <c r="GP868" s="1233"/>
      <c r="GQ868" s="1233"/>
      <c r="GR868" s="1233"/>
      <c r="GS868" s="1233"/>
      <c r="GT868" s="1233"/>
      <c r="GU868" s="1233"/>
      <c r="GV868" s="1233"/>
      <c r="GW868" s="1233"/>
      <c r="GX868" s="1233"/>
      <c r="GY868" s="1233"/>
      <c r="GZ868" s="1233"/>
      <c r="HA868" s="1233"/>
      <c r="HB868" s="1233"/>
      <c r="HC868" s="1233"/>
      <c r="HD868" s="1233"/>
      <c r="HE868" s="1233"/>
      <c r="HF868" s="1233"/>
      <c r="HG868" s="1233"/>
      <c r="HH868" s="1233"/>
      <c r="HI868" s="1233"/>
      <c r="HJ868" s="1233"/>
      <c r="HK868" s="1233"/>
      <c r="HL868" s="1233"/>
      <c r="HM868" s="1233"/>
      <c r="HN868" s="1233"/>
      <c r="HO868" s="1233"/>
    </row>
    <row r="869" spans="32:223" s="325" customFormat="1" x14ac:dyDescent="0.2">
      <c r="AF869" s="932"/>
      <c r="AG869" s="932"/>
      <c r="AH869" s="932"/>
      <c r="AI869" s="932"/>
      <c r="AJ869" s="932"/>
      <c r="AK869" s="932"/>
      <c r="AL869" s="932"/>
      <c r="AM869" s="932"/>
      <c r="AN869" s="932"/>
      <c r="AP869" s="932"/>
      <c r="AQ869" s="932"/>
      <c r="AR869" s="932"/>
      <c r="AS869" s="932"/>
      <c r="AT869" s="932"/>
      <c r="AU869" s="932"/>
      <c r="AV869" s="932"/>
      <c r="AW869" s="932"/>
      <c r="AX869" s="932"/>
      <c r="BA869" s="1253"/>
      <c r="BB869" s="1253"/>
      <c r="BC869" s="1253"/>
      <c r="BE869" s="1233"/>
      <c r="BF869" s="1233"/>
      <c r="BG869" s="1233"/>
      <c r="BH869" s="1233"/>
      <c r="BI869" s="1233"/>
      <c r="BJ869" s="1233"/>
      <c r="BK869" s="1233"/>
      <c r="BL869" s="1233"/>
      <c r="BM869" s="1233"/>
      <c r="BN869" s="1233"/>
      <c r="BO869" s="1233"/>
      <c r="BP869" s="1233"/>
      <c r="BQ869" s="1233"/>
      <c r="BR869" s="1233"/>
      <c r="BS869" s="1233"/>
      <c r="BT869" s="1233"/>
      <c r="BU869" s="1233"/>
      <c r="BV869" s="1233"/>
      <c r="BW869" s="1233"/>
      <c r="BX869" s="1233"/>
      <c r="BY869" s="1233"/>
      <c r="BZ869" s="1233"/>
      <c r="CA869" s="1233"/>
      <c r="CB869" s="1233"/>
      <c r="CC869" s="1233"/>
      <c r="CD869" s="1233"/>
      <c r="CE869" s="1233"/>
      <c r="CF869" s="1233"/>
      <c r="CG869" s="1233"/>
      <c r="CH869" s="1233"/>
      <c r="CI869" s="1233"/>
      <c r="CJ869" s="1233"/>
      <c r="CK869" s="1233"/>
      <c r="CL869" s="1233"/>
      <c r="CM869" s="1233"/>
      <c r="CN869" s="1233"/>
      <c r="CO869" s="1233"/>
      <c r="CP869" s="1233"/>
      <c r="CQ869" s="1233"/>
      <c r="CR869" s="1233"/>
      <c r="CS869" s="1233"/>
      <c r="CT869" s="1233"/>
      <c r="CU869" s="1233"/>
      <c r="CV869" s="1233"/>
      <c r="CW869" s="1233"/>
      <c r="CX869" s="1233"/>
      <c r="CY869" s="1233"/>
      <c r="CZ869" s="1233"/>
      <c r="DA869" s="1233"/>
      <c r="DB869" s="1233"/>
      <c r="DC869" s="1233"/>
      <c r="DD869" s="1233"/>
      <c r="DE869" s="1233"/>
      <c r="DF869" s="1233"/>
      <c r="DG869" s="1233"/>
      <c r="DH869" s="1233"/>
      <c r="DI869" s="1233"/>
      <c r="DJ869" s="1233"/>
      <c r="DK869" s="1233"/>
      <c r="DL869" s="1233"/>
      <c r="DM869" s="1233"/>
      <c r="DN869" s="1233"/>
      <c r="DO869" s="1233"/>
      <c r="DP869" s="1233"/>
      <c r="DQ869" s="1233"/>
      <c r="DR869" s="1233"/>
      <c r="DS869" s="1233"/>
      <c r="DT869" s="1233"/>
      <c r="DU869" s="1233"/>
      <c r="DV869" s="1233"/>
      <c r="DW869" s="1233"/>
      <c r="DX869" s="1233"/>
      <c r="DY869" s="1233"/>
      <c r="DZ869" s="1233"/>
      <c r="EA869" s="1233"/>
      <c r="EB869" s="1233"/>
      <c r="EC869" s="1233"/>
      <c r="ED869" s="1233"/>
      <c r="EE869" s="1233"/>
      <c r="EF869" s="1233"/>
      <c r="EG869" s="1233"/>
      <c r="EH869" s="1253"/>
      <c r="EI869" s="1253"/>
      <c r="EJ869" s="1253"/>
      <c r="EK869" s="1253"/>
      <c r="EM869" s="1233"/>
      <c r="EN869" s="1233"/>
      <c r="EO869" s="1233"/>
      <c r="EP869" s="1233"/>
      <c r="EQ869" s="1233"/>
      <c r="ER869" s="1233"/>
      <c r="ES869" s="1233"/>
      <c r="ET869" s="1233"/>
      <c r="EU869" s="1233"/>
      <c r="EV869" s="1233"/>
      <c r="EW869" s="1233"/>
      <c r="EX869" s="1233"/>
      <c r="EY869" s="1233"/>
      <c r="EZ869" s="1233"/>
      <c r="FA869" s="1233"/>
      <c r="FB869" s="1233"/>
      <c r="FC869" s="1233"/>
      <c r="FD869" s="1233"/>
      <c r="FE869" s="1233"/>
      <c r="FF869" s="1233"/>
      <c r="FG869" s="1233"/>
      <c r="FH869" s="1233"/>
      <c r="FI869" s="1233"/>
      <c r="FJ869" s="1233"/>
      <c r="FK869" s="1233"/>
      <c r="FL869" s="1233"/>
      <c r="FM869" s="1233"/>
      <c r="FN869" s="1233"/>
      <c r="FO869" s="1233"/>
      <c r="FP869" s="1233"/>
      <c r="FQ869" s="1233"/>
      <c r="FR869" s="1233"/>
      <c r="FS869" s="1233"/>
      <c r="FT869" s="1233"/>
      <c r="FU869" s="1233"/>
      <c r="FV869" s="1233"/>
      <c r="FW869" s="1233"/>
      <c r="FX869" s="1233"/>
      <c r="FY869" s="1233"/>
      <c r="FZ869" s="1233"/>
      <c r="GA869" s="1233"/>
      <c r="GB869" s="1233"/>
      <c r="GC869" s="1233"/>
      <c r="GD869" s="1233"/>
      <c r="GE869" s="1233"/>
      <c r="GF869" s="1233"/>
      <c r="GG869" s="1233"/>
      <c r="GH869" s="1233"/>
      <c r="GI869" s="1233"/>
      <c r="GJ869" s="1233"/>
      <c r="GK869" s="1233"/>
      <c r="GL869" s="1233"/>
      <c r="GM869" s="1233"/>
      <c r="GN869" s="1233"/>
      <c r="GO869" s="1233"/>
      <c r="GP869" s="1233"/>
      <c r="GQ869" s="1233"/>
      <c r="GR869" s="1233"/>
      <c r="GS869" s="1233"/>
      <c r="GT869" s="1233"/>
      <c r="GU869" s="1233"/>
      <c r="GV869" s="1233"/>
      <c r="GW869" s="1233"/>
      <c r="GX869" s="1233"/>
      <c r="GY869" s="1233"/>
      <c r="GZ869" s="1233"/>
      <c r="HA869" s="1233"/>
      <c r="HB869" s="1233"/>
      <c r="HC869" s="1233"/>
      <c r="HD869" s="1233"/>
      <c r="HE869" s="1233"/>
      <c r="HF869" s="1233"/>
      <c r="HG869" s="1233"/>
      <c r="HH869" s="1233"/>
      <c r="HI869" s="1233"/>
      <c r="HJ869" s="1233"/>
      <c r="HK869" s="1233"/>
      <c r="HL869" s="1233"/>
      <c r="HM869" s="1233"/>
      <c r="HN869" s="1233"/>
      <c r="HO869" s="1233"/>
    </row>
    <row r="870" spans="32:223" s="325" customFormat="1" x14ac:dyDescent="0.2">
      <c r="AF870" s="932"/>
      <c r="AG870" s="932"/>
      <c r="AH870" s="932"/>
      <c r="AI870" s="932"/>
      <c r="AJ870" s="932"/>
      <c r="AK870" s="932"/>
      <c r="AL870" s="932"/>
      <c r="AM870" s="932"/>
      <c r="AN870" s="932"/>
      <c r="AP870" s="932"/>
      <c r="AQ870" s="932"/>
      <c r="AR870" s="932"/>
      <c r="AS870" s="932"/>
      <c r="AT870" s="932"/>
      <c r="AU870" s="932"/>
      <c r="AV870" s="932"/>
      <c r="AW870" s="932"/>
      <c r="AX870" s="932"/>
      <c r="BA870" s="1253"/>
      <c r="BB870" s="1253"/>
      <c r="BC870" s="1253"/>
      <c r="BE870" s="1233"/>
      <c r="BF870" s="1233"/>
      <c r="BG870" s="1233"/>
      <c r="BH870" s="1233"/>
      <c r="BI870" s="1233"/>
      <c r="BJ870" s="1233"/>
      <c r="BK870" s="1233"/>
      <c r="BL870" s="1233"/>
      <c r="BM870" s="1233"/>
      <c r="BN870" s="1233"/>
      <c r="BO870" s="1233"/>
      <c r="BP870" s="1233"/>
      <c r="BQ870" s="1233"/>
      <c r="BR870" s="1233"/>
      <c r="BS870" s="1233"/>
      <c r="BT870" s="1233"/>
      <c r="BU870" s="1233"/>
      <c r="BV870" s="1233"/>
      <c r="BW870" s="1233"/>
      <c r="BX870" s="1233"/>
      <c r="BY870" s="1233"/>
      <c r="BZ870" s="1233"/>
      <c r="CA870" s="1233"/>
      <c r="CB870" s="1233"/>
      <c r="CC870" s="1233"/>
      <c r="CD870" s="1233"/>
      <c r="CE870" s="1233"/>
      <c r="CF870" s="1233"/>
      <c r="CG870" s="1233"/>
      <c r="CH870" s="1233"/>
      <c r="CI870" s="1233"/>
      <c r="CJ870" s="1233"/>
      <c r="CK870" s="1233"/>
      <c r="CL870" s="1233"/>
      <c r="CM870" s="1233"/>
      <c r="CN870" s="1233"/>
      <c r="CO870" s="1233"/>
      <c r="CP870" s="1233"/>
      <c r="CQ870" s="1233"/>
      <c r="CR870" s="1233"/>
      <c r="CS870" s="1233"/>
      <c r="CT870" s="1233"/>
      <c r="CU870" s="1233"/>
      <c r="CV870" s="1233"/>
      <c r="CW870" s="1233"/>
      <c r="CX870" s="1233"/>
      <c r="CY870" s="1233"/>
      <c r="CZ870" s="1233"/>
      <c r="DA870" s="1233"/>
      <c r="DB870" s="1233"/>
      <c r="DC870" s="1233"/>
      <c r="DD870" s="1233"/>
      <c r="DE870" s="1233"/>
      <c r="DF870" s="1233"/>
      <c r="DG870" s="1233"/>
      <c r="DH870" s="1233"/>
      <c r="DI870" s="1233"/>
      <c r="DJ870" s="1233"/>
      <c r="DK870" s="1233"/>
      <c r="DL870" s="1233"/>
      <c r="DM870" s="1233"/>
      <c r="DN870" s="1233"/>
      <c r="DO870" s="1233"/>
      <c r="DP870" s="1233"/>
      <c r="DQ870" s="1233"/>
      <c r="DR870" s="1233"/>
      <c r="DS870" s="1233"/>
      <c r="DT870" s="1233"/>
      <c r="DU870" s="1233"/>
      <c r="DV870" s="1233"/>
      <c r="DW870" s="1233"/>
      <c r="DX870" s="1233"/>
      <c r="DY870" s="1233"/>
      <c r="DZ870" s="1233"/>
      <c r="EA870" s="1233"/>
      <c r="EB870" s="1233"/>
      <c r="EC870" s="1233"/>
      <c r="ED870" s="1233"/>
      <c r="EE870" s="1233"/>
      <c r="EF870" s="1233"/>
      <c r="EG870" s="1233"/>
      <c r="EH870" s="1253"/>
      <c r="EI870" s="1253"/>
      <c r="EJ870" s="1253"/>
      <c r="EK870" s="1253"/>
      <c r="EM870" s="1233"/>
      <c r="EN870" s="1233"/>
      <c r="EO870" s="1233"/>
      <c r="EP870" s="1233"/>
      <c r="EQ870" s="1233"/>
      <c r="ER870" s="1233"/>
      <c r="ES870" s="1233"/>
      <c r="ET870" s="1233"/>
      <c r="EU870" s="1233"/>
      <c r="EV870" s="1233"/>
      <c r="EW870" s="1233"/>
      <c r="EX870" s="1233"/>
      <c r="EY870" s="1233"/>
      <c r="EZ870" s="1233"/>
      <c r="FA870" s="1233"/>
      <c r="FB870" s="1233"/>
      <c r="FC870" s="1233"/>
      <c r="FD870" s="1233"/>
      <c r="FE870" s="1233"/>
      <c r="FF870" s="1233"/>
      <c r="FG870" s="1233"/>
      <c r="FH870" s="1233"/>
      <c r="FI870" s="1233"/>
      <c r="FJ870" s="1233"/>
      <c r="FK870" s="1233"/>
      <c r="FL870" s="1233"/>
      <c r="FM870" s="1233"/>
      <c r="FN870" s="1233"/>
      <c r="FO870" s="1233"/>
      <c r="FP870" s="1233"/>
      <c r="FQ870" s="1233"/>
      <c r="FR870" s="1233"/>
      <c r="FS870" s="1233"/>
      <c r="FT870" s="1233"/>
      <c r="FU870" s="1233"/>
      <c r="FV870" s="1233"/>
      <c r="FW870" s="1233"/>
      <c r="FX870" s="1233"/>
      <c r="FY870" s="1233"/>
      <c r="FZ870" s="1233"/>
      <c r="GA870" s="1233"/>
      <c r="GB870" s="1233"/>
      <c r="GC870" s="1233"/>
      <c r="GD870" s="1233"/>
      <c r="GE870" s="1233"/>
      <c r="GF870" s="1233"/>
      <c r="GG870" s="1233"/>
      <c r="GH870" s="1233"/>
      <c r="GI870" s="1233"/>
      <c r="GJ870" s="1233"/>
      <c r="GK870" s="1233"/>
      <c r="GL870" s="1233"/>
      <c r="GM870" s="1233"/>
      <c r="GN870" s="1233"/>
      <c r="GO870" s="1233"/>
      <c r="GP870" s="1233"/>
      <c r="GQ870" s="1233"/>
      <c r="GR870" s="1233"/>
      <c r="GS870" s="1233"/>
      <c r="GT870" s="1233"/>
      <c r="GU870" s="1233"/>
      <c r="GV870" s="1233"/>
      <c r="GW870" s="1233"/>
      <c r="GX870" s="1233"/>
      <c r="GY870" s="1233"/>
      <c r="GZ870" s="1233"/>
      <c r="HA870" s="1233"/>
      <c r="HB870" s="1233"/>
      <c r="HC870" s="1233"/>
      <c r="HD870" s="1233"/>
      <c r="HE870" s="1233"/>
      <c r="HF870" s="1233"/>
      <c r="HG870" s="1233"/>
      <c r="HH870" s="1233"/>
      <c r="HI870" s="1233"/>
      <c r="HJ870" s="1233"/>
      <c r="HK870" s="1233"/>
      <c r="HL870" s="1233"/>
      <c r="HM870" s="1233"/>
      <c r="HN870" s="1233"/>
      <c r="HO870" s="1233"/>
    </row>
    <row r="871" spans="32:223" s="325" customFormat="1" x14ac:dyDescent="0.2">
      <c r="AF871" s="932"/>
      <c r="AG871" s="932"/>
      <c r="AH871" s="932"/>
      <c r="AI871" s="932"/>
      <c r="AJ871" s="932"/>
      <c r="AK871" s="932"/>
      <c r="AL871" s="932"/>
      <c r="AM871" s="932"/>
      <c r="AN871" s="932"/>
      <c r="AP871" s="932"/>
      <c r="AQ871" s="932"/>
      <c r="AR871" s="932"/>
      <c r="AS871" s="932"/>
      <c r="AT871" s="932"/>
      <c r="AU871" s="932"/>
      <c r="AV871" s="932"/>
      <c r="AW871" s="932"/>
      <c r="AX871" s="932"/>
      <c r="BA871" s="1253"/>
      <c r="BB871" s="1253"/>
      <c r="BC871" s="1253"/>
      <c r="BE871" s="1233"/>
      <c r="BF871" s="1233"/>
      <c r="BG871" s="1233"/>
      <c r="BH871" s="1233"/>
      <c r="BI871" s="1233"/>
      <c r="BJ871" s="1233"/>
      <c r="BK871" s="1233"/>
      <c r="BL871" s="1233"/>
      <c r="BM871" s="1233"/>
      <c r="BN871" s="1233"/>
      <c r="BO871" s="1233"/>
      <c r="BP871" s="1233"/>
      <c r="BQ871" s="1233"/>
      <c r="BR871" s="1233"/>
      <c r="BS871" s="1233"/>
      <c r="BT871" s="1233"/>
      <c r="BU871" s="1233"/>
      <c r="BV871" s="1233"/>
      <c r="BW871" s="1233"/>
      <c r="BX871" s="1233"/>
      <c r="BY871" s="1233"/>
      <c r="BZ871" s="1233"/>
      <c r="CA871" s="1233"/>
      <c r="CB871" s="1233"/>
      <c r="CC871" s="1233"/>
      <c r="CD871" s="1233"/>
      <c r="CE871" s="1233"/>
      <c r="CF871" s="1233"/>
      <c r="CG871" s="1233"/>
      <c r="CH871" s="1233"/>
      <c r="CI871" s="1233"/>
      <c r="CJ871" s="1233"/>
      <c r="CK871" s="1233"/>
      <c r="CL871" s="1233"/>
      <c r="CM871" s="1233"/>
      <c r="CN871" s="1233"/>
      <c r="CO871" s="1233"/>
      <c r="CP871" s="1233"/>
      <c r="CQ871" s="1233"/>
      <c r="CR871" s="1233"/>
      <c r="CS871" s="1233"/>
      <c r="CT871" s="1233"/>
      <c r="CU871" s="1233"/>
      <c r="CV871" s="1233"/>
      <c r="CW871" s="1233"/>
      <c r="CX871" s="1233"/>
      <c r="CY871" s="1233"/>
      <c r="CZ871" s="1233"/>
      <c r="DA871" s="1233"/>
      <c r="DB871" s="1233"/>
      <c r="DC871" s="1233"/>
      <c r="DD871" s="1233"/>
      <c r="DE871" s="1233"/>
      <c r="DF871" s="1233"/>
      <c r="DG871" s="1233"/>
      <c r="DH871" s="1233"/>
      <c r="DI871" s="1233"/>
      <c r="DJ871" s="1233"/>
      <c r="DK871" s="1233"/>
      <c r="DL871" s="1233"/>
      <c r="DM871" s="1233"/>
      <c r="DN871" s="1233"/>
      <c r="DO871" s="1233"/>
      <c r="DP871" s="1233"/>
      <c r="DQ871" s="1233"/>
      <c r="DR871" s="1233"/>
      <c r="DS871" s="1233"/>
      <c r="DT871" s="1233"/>
      <c r="DU871" s="1233"/>
      <c r="DV871" s="1233"/>
      <c r="DW871" s="1233"/>
      <c r="DX871" s="1233"/>
      <c r="DY871" s="1233"/>
      <c r="DZ871" s="1233"/>
      <c r="EA871" s="1233"/>
      <c r="EB871" s="1233"/>
      <c r="EC871" s="1233"/>
      <c r="ED871" s="1233"/>
      <c r="EE871" s="1233"/>
      <c r="EF871" s="1233"/>
      <c r="EG871" s="1233"/>
      <c r="EH871" s="1253"/>
      <c r="EI871" s="1253"/>
      <c r="EJ871" s="1253"/>
      <c r="EK871" s="1253"/>
      <c r="EM871" s="1233"/>
      <c r="EN871" s="1233"/>
      <c r="EO871" s="1233"/>
      <c r="EP871" s="1233"/>
      <c r="EQ871" s="1233"/>
      <c r="ER871" s="1233"/>
      <c r="ES871" s="1233"/>
      <c r="ET871" s="1233"/>
      <c r="EU871" s="1233"/>
      <c r="EV871" s="1233"/>
      <c r="EW871" s="1233"/>
      <c r="EX871" s="1233"/>
      <c r="EY871" s="1233"/>
      <c r="EZ871" s="1233"/>
      <c r="FA871" s="1233"/>
      <c r="FB871" s="1233"/>
      <c r="FC871" s="1233"/>
      <c r="FD871" s="1233"/>
      <c r="FE871" s="1233"/>
      <c r="FF871" s="1233"/>
      <c r="FG871" s="1233"/>
      <c r="FH871" s="1233"/>
      <c r="FI871" s="1233"/>
      <c r="FJ871" s="1233"/>
      <c r="FK871" s="1233"/>
      <c r="FL871" s="1233"/>
      <c r="FM871" s="1233"/>
      <c r="FN871" s="1233"/>
      <c r="FO871" s="1233"/>
      <c r="FP871" s="1233"/>
      <c r="FQ871" s="1233"/>
      <c r="FR871" s="1233"/>
      <c r="FS871" s="1233"/>
      <c r="FT871" s="1233"/>
      <c r="FU871" s="1233"/>
      <c r="FV871" s="1233"/>
      <c r="FW871" s="1233"/>
      <c r="FX871" s="1233"/>
      <c r="FY871" s="1233"/>
      <c r="FZ871" s="1233"/>
      <c r="GA871" s="1233"/>
      <c r="GB871" s="1233"/>
      <c r="GC871" s="1233"/>
      <c r="GD871" s="1233"/>
      <c r="GE871" s="1233"/>
      <c r="GF871" s="1233"/>
      <c r="GG871" s="1233"/>
      <c r="GH871" s="1233"/>
      <c r="GI871" s="1233"/>
      <c r="GJ871" s="1233"/>
      <c r="GK871" s="1233"/>
      <c r="GL871" s="1233"/>
      <c r="GM871" s="1233"/>
      <c r="GN871" s="1233"/>
      <c r="GO871" s="1233"/>
      <c r="GP871" s="1233"/>
      <c r="GQ871" s="1233"/>
      <c r="GR871" s="1233"/>
      <c r="GS871" s="1233"/>
      <c r="GT871" s="1233"/>
      <c r="GU871" s="1233"/>
      <c r="GV871" s="1233"/>
      <c r="GW871" s="1233"/>
      <c r="GX871" s="1233"/>
      <c r="GY871" s="1233"/>
      <c r="GZ871" s="1233"/>
      <c r="HA871" s="1233"/>
      <c r="HB871" s="1233"/>
      <c r="HC871" s="1233"/>
      <c r="HD871" s="1233"/>
      <c r="HE871" s="1233"/>
      <c r="HF871" s="1233"/>
      <c r="HG871" s="1233"/>
      <c r="HH871" s="1233"/>
      <c r="HI871" s="1233"/>
      <c r="HJ871" s="1233"/>
      <c r="HK871" s="1233"/>
      <c r="HL871" s="1233"/>
      <c r="HM871" s="1233"/>
      <c r="HN871" s="1233"/>
      <c r="HO871" s="1233"/>
    </row>
    <row r="872" spans="32:223" s="325" customFormat="1" x14ac:dyDescent="0.2">
      <c r="AF872" s="932"/>
      <c r="AG872" s="932"/>
      <c r="AH872" s="932"/>
      <c r="AI872" s="932"/>
      <c r="AJ872" s="932"/>
      <c r="AK872" s="932"/>
      <c r="AL872" s="932"/>
      <c r="AM872" s="932"/>
      <c r="AN872" s="932"/>
      <c r="AP872" s="932"/>
      <c r="AQ872" s="932"/>
      <c r="AR872" s="932"/>
      <c r="AS872" s="932"/>
      <c r="AT872" s="932"/>
      <c r="AU872" s="932"/>
      <c r="AV872" s="932"/>
      <c r="AW872" s="932"/>
      <c r="AX872" s="932"/>
      <c r="BA872" s="1253"/>
      <c r="BB872" s="1253"/>
      <c r="BC872" s="1253"/>
      <c r="BE872" s="1233"/>
      <c r="BF872" s="1233"/>
      <c r="BG872" s="1233"/>
      <c r="BH872" s="1233"/>
      <c r="BI872" s="1233"/>
      <c r="BJ872" s="1233"/>
      <c r="BK872" s="1233"/>
      <c r="BL872" s="1233"/>
      <c r="BM872" s="1233"/>
      <c r="BN872" s="1233"/>
      <c r="BO872" s="1233"/>
      <c r="BP872" s="1233"/>
      <c r="BQ872" s="1233"/>
      <c r="BR872" s="1233"/>
      <c r="BS872" s="1233"/>
      <c r="BT872" s="1233"/>
      <c r="BU872" s="1233"/>
      <c r="BV872" s="1233"/>
      <c r="BW872" s="1233"/>
      <c r="BX872" s="1233"/>
      <c r="BY872" s="1233"/>
      <c r="BZ872" s="1233"/>
      <c r="CA872" s="1233"/>
      <c r="CB872" s="1233"/>
      <c r="CC872" s="1233"/>
      <c r="CD872" s="1233"/>
      <c r="CE872" s="1233"/>
      <c r="CF872" s="1233"/>
      <c r="CG872" s="1233"/>
      <c r="CH872" s="1233"/>
      <c r="CI872" s="1233"/>
      <c r="CJ872" s="1233"/>
      <c r="CK872" s="1233"/>
      <c r="CL872" s="1233"/>
      <c r="CM872" s="1233"/>
      <c r="CN872" s="1233"/>
      <c r="CO872" s="1233"/>
      <c r="CP872" s="1233"/>
      <c r="CQ872" s="1233"/>
      <c r="CR872" s="1233"/>
      <c r="CS872" s="1233"/>
      <c r="CT872" s="1233"/>
      <c r="CU872" s="1233"/>
      <c r="CV872" s="1233"/>
      <c r="CW872" s="1233"/>
      <c r="CX872" s="1233"/>
      <c r="CY872" s="1233"/>
      <c r="CZ872" s="1233"/>
      <c r="DA872" s="1233"/>
      <c r="DB872" s="1233"/>
      <c r="DC872" s="1233"/>
      <c r="DD872" s="1233"/>
      <c r="DE872" s="1233"/>
      <c r="DF872" s="1233"/>
      <c r="DG872" s="1233"/>
      <c r="DH872" s="1233"/>
      <c r="DI872" s="1233"/>
      <c r="DJ872" s="1233"/>
      <c r="DK872" s="1233"/>
      <c r="DL872" s="1233"/>
      <c r="DM872" s="1233"/>
      <c r="DN872" s="1233"/>
      <c r="DO872" s="1233"/>
      <c r="DP872" s="1233"/>
      <c r="DQ872" s="1233"/>
      <c r="DR872" s="1233"/>
      <c r="DS872" s="1233"/>
      <c r="DT872" s="1233"/>
      <c r="DU872" s="1233"/>
      <c r="DV872" s="1233"/>
      <c r="DW872" s="1233"/>
      <c r="DX872" s="1233"/>
      <c r="DY872" s="1233"/>
      <c r="DZ872" s="1233"/>
      <c r="EA872" s="1233"/>
      <c r="EB872" s="1233"/>
      <c r="EC872" s="1233"/>
      <c r="ED872" s="1233"/>
      <c r="EE872" s="1233"/>
      <c r="EF872" s="1233"/>
      <c r="EG872" s="1233"/>
      <c r="EH872" s="1253"/>
      <c r="EI872" s="1253"/>
      <c r="EJ872" s="1253"/>
      <c r="EK872" s="1253"/>
      <c r="EM872" s="1233"/>
      <c r="EN872" s="1233"/>
      <c r="EO872" s="1233"/>
      <c r="EP872" s="1233"/>
      <c r="EQ872" s="1233"/>
      <c r="ER872" s="1233"/>
      <c r="ES872" s="1233"/>
      <c r="ET872" s="1233"/>
      <c r="EU872" s="1233"/>
      <c r="EV872" s="1233"/>
      <c r="EW872" s="1233"/>
      <c r="EX872" s="1233"/>
      <c r="EY872" s="1233"/>
      <c r="EZ872" s="1233"/>
      <c r="FA872" s="1233"/>
      <c r="FB872" s="1233"/>
      <c r="FC872" s="1233"/>
      <c r="FD872" s="1233"/>
      <c r="FE872" s="1233"/>
      <c r="FF872" s="1233"/>
      <c r="FG872" s="1233"/>
      <c r="FH872" s="1233"/>
      <c r="FI872" s="1233"/>
      <c r="FJ872" s="1233"/>
      <c r="FK872" s="1233"/>
      <c r="FL872" s="1233"/>
      <c r="FM872" s="1233"/>
      <c r="FN872" s="1233"/>
      <c r="FO872" s="1233"/>
      <c r="FP872" s="1233"/>
      <c r="FQ872" s="1233"/>
      <c r="FR872" s="1233"/>
      <c r="FS872" s="1233"/>
      <c r="FT872" s="1233"/>
      <c r="FU872" s="1233"/>
      <c r="FV872" s="1233"/>
      <c r="FW872" s="1233"/>
      <c r="FX872" s="1233"/>
      <c r="FY872" s="1233"/>
      <c r="FZ872" s="1233"/>
      <c r="GA872" s="1233"/>
      <c r="GB872" s="1233"/>
      <c r="GC872" s="1233"/>
      <c r="GD872" s="1233"/>
      <c r="GE872" s="1233"/>
      <c r="GF872" s="1233"/>
      <c r="GG872" s="1233"/>
      <c r="GH872" s="1233"/>
      <c r="GI872" s="1233"/>
      <c r="GJ872" s="1233"/>
      <c r="GK872" s="1233"/>
      <c r="GL872" s="1233"/>
      <c r="GM872" s="1233"/>
      <c r="GN872" s="1233"/>
      <c r="GO872" s="1233"/>
      <c r="GP872" s="1233"/>
      <c r="GQ872" s="1233"/>
      <c r="GR872" s="1233"/>
      <c r="GS872" s="1233"/>
      <c r="GT872" s="1233"/>
      <c r="GU872" s="1233"/>
      <c r="GV872" s="1233"/>
      <c r="GW872" s="1233"/>
      <c r="GX872" s="1233"/>
      <c r="GY872" s="1233"/>
      <c r="GZ872" s="1233"/>
      <c r="HA872" s="1233"/>
      <c r="HB872" s="1233"/>
      <c r="HC872" s="1233"/>
      <c r="HD872" s="1233"/>
      <c r="HE872" s="1233"/>
      <c r="HF872" s="1233"/>
      <c r="HG872" s="1233"/>
      <c r="HH872" s="1233"/>
      <c r="HI872" s="1233"/>
      <c r="HJ872" s="1233"/>
      <c r="HK872" s="1233"/>
      <c r="HL872" s="1233"/>
      <c r="HM872" s="1233"/>
      <c r="HN872" s="1233"/>
      <c r="HO872" s="1233"/>
    </row>
    <row r="873" spans="32:223" s="325" customFormat="1" x14ac:dyDescent="0.2">
      <c r="AF873" s="932"/>
      <c r="AG873" s="932"/>
      <c r="AH873" s="932"/>
      <c r="AI873" s="932"/>
      <c r="AJ873" s="932"/>
      <c r="AK873" s="932"/>
      <c r="AL873" s="932"/>
      <c r="AM873" s="932"/>
      <c r="AN873" s="932"/>
      <c r="AP873" s="932"/>
      <c r="AQ873" s="932"/>
      <c r="AR873" s="932"/>
      <c r="AS873" s="932"/>
      <c r="AT873" s="932"/>
      <c r="AU873" s="932"/>
      <c r="AV873" s="932"/>
      <c r="AW873" s="932"/>
      <c r="AX873" s="932"/>
      <c r="BA873" s="1253"/>
      <c r="BB873" s="1253"/>
      <c r="BC873" s="1253"/>
      <c r="BE873" s="1233"/>
      <c r="BF873" s="1233"/>
      <c r="BG873" s="1233"/>
      <c r="BH873" s="1233"/>
      <c r="BI873" s="1233"/>
      <c r="BJ873" s="1233"/>
      <c r="BK873" s="1233"/>
      <c r="BL873" s="1233"/>
      <c r="BM873" s="1233"/>
      <c r="BN873" s="1233"/>
      <c r="BO873" s="1233"/>
      <c r="BP873" s="1233"/>
      <c r="BQ873" s="1233"/>
      <c r="BR873" s="1233"/>
      <c r="BS873" s="1233"/>
      <c r="BT873" s="1233"/>
      <c r="BU873" s="1233"/>
      <c r="BV873" s="1233"/>
      <c r="BW873" s="1233"/>
      <c r="BX873" s="1233"/>
      <c r="BY873" s="1233"/>
      <c r="BZ873" s="1233"/>
      <c r="CA873" s="1233"/>
      <c r="CB873" s="1233"/>
      <c r="CC873" s="1233"/>
      <c r="CD873" s="1233"/>
      <c r="CE873" s="1233"/>
      <c r="CF873" s="1233"/>
      <c r="CG873" s="1233"/>
      <c r="CH873" s="1233"/>
      <c r="CI873" s="1233"/>
      <c r="CJ873" s="1233"/>
      <c r="CK873" s="1233"/>
      <c r="CL873" s="1233"/>
      <c r="CM873" s="1233"/>
      <c r="CN873" s="1233"/>
      <c r="CO873" s="1233"/>
      <c r="CP873" s="1233"/>
      <c r="CQ873" s="1233"/>
      <c r="CR873" s="1233"/>
      <c r="CS873" s="1233"/>
      <c r="CT873" s="1233"/>
      <c r="CU873" s="1233"/>
      <c r="CV873" s="1233"/>
      <c r="CW873" s="1233"/>
      <c r="CX873" s="1233"/>
      <c r="CY873" s="1233"/>
      <c r="CZ873" s="1233"/>
      <c r="DA873" s="1233"/>
      <c r="DB873" s="1233"/>
      <c r="DC873" s="1233"/>
      <c r="DD873" s="1233"/>
      <c r="DE873" s="1233"/>
      <c r="DF873" s="1233"/>
      <c r="DG873" s="1233"/>
      <c r="DH873" s="1233"/>
      <c r="DI873" s="1233"/>
      <c r="DJ873" s="1233"/>
      <c r="DK873" s="1233"/>
      <c r="DL873" s="1233"/>
      <c r="DM873" s="1233"/>
      <c r="DN873" s="1233"/>
      <c r="DO873" s="1233"/>
      <c r="DP873" s="1233"/>
      <c r="DQ873" s="1233"/>
      <c r="DR873" s="1233"/>
      <c r="DS873" s="1233"/>
      <c r="DT873" s="1233"/>
      <c r="DU873" s="1233"/>
      <c r="DV873" s="1233"/>
      <c r="DW873" s="1233"/>
      <c r="DX873" s="1233"/>
      <c r="DY873" s="1233"/>
      <c r="DZ873" s="1233"/>
      <c r="EA873" s="1233"/>
      <c r="EB873" s="1233"/>
      <c r="EC873" s="1233"/>
      <c r="ED873" s="1233"/>
      <c r="EE873" s="1233"/>
      <c r="EF873" s="1233"/>
      <c r="EG873" s="1233"/>
      <c r="EH873" s="1253"/>
      <c r="EI873" s="1253"/>
      <c r="EJ873" s="1253"/>
      <c r="EK873" s="1253"/>
      <c r="EM873" s="1233"/>
      <c r="EN873" s="1233"/>
      <c r="EO873" s="1233"/>
      <c r="EP873" s="1233"/>
      <c r="EQ873" s="1233"/>
      <c r="ER873" s="1233"/>
      <c r="ES873" s="1233"/>
      <c r="ET873" s="1233"/>
      <c r="EU873" s="1233"/>
      <c r="EV873" s="1233"/>
      <c r="EW873" s="1233"/>
      <c r="EX873" s="1233"/>
      <c r="EY873" s="1233"/>
      <c r="EZ873" s="1233"/>
      <c r="FA873" s="1233"/>
      <c r="FB873" s="1233"/>
      <c r="FC873" s="1233"/>
      <c r="FD873" s="1233"/>
      <c r="FE873" s="1233"/>
      <c r="FF873" s="1233"/>
      <c r="FG873" s="1233"/>
      <c r="FH873" s="1233"/>
      <c r="FI873" s="1233"/>
      <c r="FJ873" s="1233"/>
      <c r="FK873" s="1233"/>
      <c r="FL873" s="1233"/>
      <c r="FM873" s="1233"/>
      <c r="FN873" s="1233"/>
      <c r="FO873" s="1233"/>
      <c r="FP873" s="1233"/>
      <c r="FQ873" s="1233"/>
      <c r="FR873" s="1233"/>
      <c r="FS873" s="1233"/>
      <c r="FT873" s="1233"/>
      <c r="FU873" s="1233"/>
      <c r="FV873" s="1233"/>
      <c r="FW873" s="1233"/>
      <c r="FX873" s="1233"/>
      <c r="FY873" s="1233"/>
      <c r="FZ873" s="1233"/>
      <c r="GA873" s="1233"/>
      <c r="GB873" s="1233"/>
      <c r="GC873" s="1233"/>
      <c r="GD873" s="1233"/>
      <c r="GE873" s="1233"/>
      <c r="GF873" s="1233"/>
      <c r="GG873" s="1233"/>
      <c r="GH873" s="1233"/>
      <c r="GI873" s="1233"/>
      <c r="GJ873" s="1233"/>
      <c r="GK873" s="1233"/>
      <c r="GL873" s="1233"/>
      <c r="GM873" s="1233"/>
      <c r="GN873" s="1233"/>
      <c r="GO873" s="1233"/>
      <c r="GP873" s="1233"/>
      <c r="GQ873" s="1233"/>
      <c r="GR873" s="1233"/>
      <c r="GS873" s="1233"/>
      <c r="GT873" s="1233"/>
      <c r="GU873" s="1233"/>
      <c r="GV873" s="1233"/>
      <c r="GW873" s="1233"/>
      <c r="GX873" s="1233"/>
      <c r="GY873" s="1233"/>
      <c r="GZ873" s="1233"/>
      <c r="HA873" s="1233"/>
      <c r="HB873" s="1233"/>
      <c r="HC873" s="1233"/>
      <c r="HD873" s="1233"/>
      <c r="HE873" s="1233"/>
      <c r="HF873" s="1233"/>
      <c r="HG873" s="1233"/>
      <c r="HH873" s="1233"/>
      <c r="HI873" s="1233"/>
      <c r="HJ873" s="1233"/>
      <c r="HK873" s="1233"/>
      <c r="HL873" s="1233"/>
      <c r="HM873" s="1233"/>
      <c r="HN873" s="1233"/>
      <c r="HO873" s="1233"/>
    </row>
    <row r="874" spans="32:223" s="325" customFormat="1" x14ac:dyDescent="0.2">
      <c r="AF874" s="932"/>
      <c r="AG874" s="932"/>
      <c r="AH874" s="932"/>
      <c r="AI874" s="932"/>
      <c r="AJ874" s="932"/>
      <c r="AK874" s="932"/>
      <c r="AL874" s="932"/>
      <c r="AM874" s="932"/>
      <c r="AN874" s="932"/>
      <c r="AP874" s="932"/>
      <c r="AQ874" s="932"/>
      <c r="AR874" s="932"/>
      <c r="AS874" s="932"/>
      <c r="AT874" s="932"/>
      <c r="AU874" s="932"/>
      <c r="AV874" s="932"/>
      <c r="AW874" s="932"/>
      <c r="AX874" s="932"/>
      <c r="BA874" s="1253"/>
      <c r="BB874" s="1253"/>
      <c r="BC874" s="1253"/>
      <c r="BE874" s="1233"/>
      <c r="BF874" s="1233"/>
      <c r="BG874" s="1233"/>
      <c r="BH874" s="1233"/>
      <c r="BI874" s="1233"/>
      <c r="BJ874" s="1233"/>
      <c r="BK874" s="1233"/>
      <c r="BL874" s="1233"/>
      <c r="BM874" s="1233"/>
      <c r="BN874" s="1233"/>
      <c r="BO874" s="1233"/>
      <c r="BP874" s="1233"/>
      <c r="BQ874" s="1233"/>
      <c r="BR874" s="1233"/>
      <c r="BS874" s="1233"/>
      <c r="BT874" s="1233"/>
      <c r="BU874" s="1233"/>
      <c r="BV874" s="1233"/>
      <c r="BW874" s="1233"/>
      <c r="BX874" s="1233"/>
      <c r="BY874" s="1233"/>
      <c r="BZ874" s="1233"/>
      <c r="CA874" s="1233"/>
      <c r="CB874" s="1233"/>
      <c r="CC874" s="1233"/>
      <c r="CD874" s="1233"/>
      <c r="CE874" s="1233"/>
      <c r="CF874" s="1233"/>
      <c r="CG874" s="1233"/>
      <c r="CH874" s="1233"/>
      <c r="CI874" s="1233"/>
      <c r="CJ874" s="1233"/>
      <c r="CK874" s="1233"/>
      <c r="CL874" s="1233"/>
      <c r="CM874" s="1233"/>
      <c r="CN874" s="1233"/>
      <c r="CO874" s="1233"/>
      <c r="CP874" s="1233"/>
      <c r="CQ874" s="1233"/>
      <c r="CR874" s="1233"/>
      <c r="CS874" s="1233"/>
      <c r="CT874" s="1233"/>
      <c r="CU874" s="1233"/>
      <c r="CV874" s="1233"/>
      <c r="CW874" s="1233"/>
      <c r="CX874" s="1233"/>
      <c r="CY874" s="1233"/>
      <c r="CZ874" s="1233"/>
      <c r="DA874" s="1233"/>
      <c r="DB874" s="1233"/>
      <c r="DC874" s="1233"/>
      <c r="DD874" s="1233"/>
      <c r="DE874" s="1233"/>
      <c r="DF874" s="1233"/>
      <c r="DG874" s="1233"/>
      <c r="DH874" s="1233"/>
      <c r="DI874" s="1233"/>
      <c r="DJ874" s="1233"/>
      <c r="DK874" s="1233"/>
      <c r="DL874" s="1233"/>
      <c r="DM874" s="1233"/>
      <c r="DN874" s="1233"/>
      <c r="DO874" s="1233"/>
      <c r="DP874" s="1233"/>
      <c r="DQ874" s="1233"/>
      <c r="DR874" s="1233"/>
      <c r="DS874" s="1233"/>
      <c r="DT874" s="1233"/>
      <c r="DU874" s="1233"/>
      <c r="DV874" s="1233"/>
      <c r="DW874" s="1233"/>
      <c r="DX874" s="1233"/>
      <c r="DY874" s="1233"/>
      <c r="DZ874" s="1233"/>
      <c r="EA874" s="1233"/>
      <c r="EB874" s="1233"/>
      <c r="EC874" s="1233"/>
      <c r="ED874" s="1233"/>
      <c r="EE874" s="1233"/>
      <c r="EF874" s="1233"/>
      <c r="EG874" s="1233"/>
      <c r="EH874" s="1253"/>
      <c r="EI874" s="1253"/>
      <c r="EJ874" s="1253"/>
      <c r="EK874" s="1253"/>
      <c r="EM874" s="1233"/>
      <c r="EN874" s="1233"/>
      <c r="EO874" s="1233"/>
      <c r="EP874" s="1233"/>
      <c r="EQ874" s="1233"/>
      <c r="ER874" s="1233"/>
      <c r="ES874" s="1233"/>
      <c r="ET874" s="1233"/>
      <c r="EU874" s="1233"/>
      <c r="EV874" s="1233"/>
      <c r="EW874" s="1233"/>
      <c r="EX874" s="1233"/>
      <c r="EY874" s="1233"/>
      <c r="EZ874" s="1233"/>
      <c r="FA874" s="1233"/>
      <c r="FB874" s="1233"/>
      <c r="FC874" s="1233"/>
      <c r="FD874" s="1233"/>
      <c r="FE874" s="1233"/>
      <c r="FF874" s="1233"/>
      <c r="FG874" s="1233"/>
      <c r="FH874" s="1233"/>
      <c r="FI874" s="1233"/>
      <c r="FJ874" s="1233"/>
      <c r="FK874" s="1233"/>
      <c r="FL874" s="1233"/>
      <c r="FM874" s="1233"/>
      <c r="FN874" s="1233"/>
      <c r="FO874" s="1233"/>
      <c r="FP874" s="1233"/>
      <c r="FQ874" s="1233"/>
      <c r="FR874" s="1233"/>
      <c r="FS874" s="1233"/>
      <c r="FT874" s="1233"/>
      <c r="FU874" s="1233"/>
      <c r="FV874" s="1233"/>
      <c r="FW874" s="1233"/>
      <c r="FX874" s="1233"/>
      <c r="FY874" s="1233"/>
      <c r="FZ874" s="1233"/>
      <c r="GA874" s="1233"/>
      <c r="GB874" s="1233"/>
      <c r="GC874" s="1233"/>
      <c r="GD874" s="1233"/>
      <c r="GE874" s="1233"/>
      <c r="GF874" s="1233"/>
      <c r="GG874" s="1233"/>
      <c r="GH874" s="1233"/>
      <c r="GI874" s="1233"/>
      <c r="GJ874" s="1233"/>
      <c r="GK874" s="1233"/>
      <c r="GL874" s="1233"/>
      <c r="GM874" s="1233"/>
      <c r="GN874" s="1233"/>
      <c r="GO874" s="1233"/>
      <c r="GP874" s="1233"/>
      <c r="GQ874" s="1233"/>
      <c r="GR874" s="1233"/>
      <c r="GS874" s="1233"/>
      <c r="GT874" s="1233"/>
      <c r="GU874" s="1233"/>
      <c r="GV874" s="1233"/>
      <c r="GW874" s="1233"/>
      <c r="GX874" s="1233"/>
      <c r="GY874" s="1233"/>
      <c r="GZ874" s="1233"/>
      <c r="HA874" s="1233"/>
      <c r="HB874" s="1233"/>
      <c r="HC874" s="1233"/>
      <c r="HD874" s="1233"/>
      <c r="HE874" s="1233"/>
      <c r="HF874" s="1233"/>
      <c r="HG874" s="1233"/>
      <c r="HH874" s="1233"/>
      <c r="HI874" s="1233"/>
      <c r="HJ874" s="1233"/>
      <c r="HK874" s="1233"/>
      <c r="HL874" s="1233"/>
      <c r="HM874" s="1233"/>
      <c r="HN874" s="1233"/>
      <c r="HO874" s="1233"/>
    </row>
    <row r="875" spans="32:223" s="325" customFormat="1" x14ac:dyDescent="0.2">
      <c r="AF875" s="932"/>
      <c r="AG875" s="932"/>
      <c r="AH875" s="932"/>
      <c r="AI875" s="932"/>
      <c r="AJ875" s="932"/>
      <c r="AK875" s="932"/>
      <c r="AL875" s="932"/>
      <c r="AM875" s="932"/>
      <c r="AN875" s="932"/>
      <c r="AP875" s="932"/>
      <c r="AQ875" s="932"/>
      <c r="AR875" s="932"/>
      <c r="AS875" s="932"/>
      <c r="AT875" s="932"/>
      <c r="AU875" s="932"/>
      <c r="AV875" s="932"/>
      <c r="AW875" s="932"/>
      <c r="AX875" s="932"/>
      <c r="BA875" s="1253"/>
      <c r="BB875" s="1253"/>
      <c r="BC875" s="1253"/>
      <c r="BE875" s="1233"/>
      <c r="BF875" s="1233"/>
      <c r="BG875" s="1233"/>
      <c r="BH875" s="1233"/>
      <c r="BI875" s="1233"/>
      <c r="BJ875" s="1233"/>
      <c r="BK875" s="1233"/>
      <c r="BL875" s="1233"/>
      <c r="BM875" s="1233"/>
      <c r="BN875" s="1233"/>
      <c r="BO875" s="1233"/>
      <c r="BP875" s="1233"/>
      <c r="BQ875" s="1233"/>
      <c r="BR875" s="1233"/>
      <c r="BS875" s="1233"/>
      <c r="BT875" s="1233"/>
      <c r="BU875" s="1233"/>
      <c r="BV875" s="1233"/>
      <c r="BW875" s="1233"/>
      <c r="BX875" s="1233"/>
      <c r="BY875" s="1233"/>
      <c r="BZ875" s="1233"/>
      <c r="CA875" s="1233"/>
      <c r="CB875" s="1233"/>
      <c r="CC875" s="1233"/>
      <c r="CD875" s="1233"/>
      <c r="CE875" s="1233"/>
      <c r="CF875" s="1233"/>
      <c r="CG875" s="1233"/>
      <c r="CH875" s="1233"/>
      <c r="CI875" s="1233"/>
      <c r="CJ875" s="1233"/>
      <c r="CK875" s="1233"/>
      <c r="CL875" s="1233"/>
      <c r="CM875" s="1233"/>
      <c r="CN875" s="1233"/>
      <c r="CO875" s="1233"/>
      <c r="CP875" s="1233"/>
      <c r="CQ875" s="1233"/>
      <c r="CR875" s="1233"/>
      <c r="CS875" s="1233"/>
      <c r="CT875" s="1233"/>
      <c r="CU875" s="1233"/>
      <c r="CV875" s="1233"/>
      <c r="CW875" s="1233"/>
      <c r="CX875" s="1233"/>
      <c r="CY875" s="1233"/>
      <c r="CZ875" s="1233"/>
      <c r="DA875" s="1233"/>
      <c r="DB875" s="1233"/>
      <c r="DC875" s="1233"/>
      <c r="DD875" s="1233"/>
      <c r="DE875" s="1233"/>
      <c r="DF875" s="1233"/>
      <c r="DG875" s="1233"/>
      <c r="DH875" s="1233"/>
      <c r="DI875" s="1233"/>
      <c r="DJ875" s="1233"/>
      <c r="DK875" s="1233"/>
      <c r="DL875" s="1233"/>
      <c r="DM875" s="1233"/>
      <c r="DN875" s="1233"/>
      <c r="DO875" s="1233"/>
      <c r="DP875" s="1233"/>
      <c r="DQ875" s="1233"/>
      <c r="DR875" s="1233"/>
      <c r="DS875" s="1233"/>
      <c r="DT875" s="1233"/>
      <c r="DU875" s="1233"/>
      <c r="DV875" s="1233"/>
      <c r="DW875" s="1233"/>
      <c r="DX875" s="1233"/>
      <c r="DY875" s="1233"/>
      <c r="DZ875" s="1233"/>
      <c r="EA875" s="1233"/>
      <c r="EB875" s="1233"/>
      <c r="EC875" s="1233"/>
      <c r="ED875" s="1233"/>
      <c r="EE875" s="1233"/>
      <c r="EF875" s="1233"/>
      <c r="EG875" s="1233"/>
      <c r="EH875" s="1253"/>
      <c r="EI875" s="1253"/>
      <c r="EJ875" s="1253"/>
      <c r="EK875" s="1253"/>
      <c r="EM875" s="1233"/>
      <c r="EN875" s="1233"/>
      <c r="EO875" s="1233"/>
      <c r="EP875" s="1233"/>
      <c r="EQ875" s="1233"/>
      <c r="ER875" s="1233"/>
      <c r="ES875" s="1233"/>
      <c r="ET875" s="1233"/>
      <c r="EU875" s="1233"/>
      <c r="EV875" s="1233"/>
      <c r="EW875" s="1233"/>
      <c r="EX875" s="1233"/>
      <c r="EY875" s="1233"/>
      <c r="EZ875" s="1233"/>
      <c r="FA875" s="1233"/>
      <c r="FB875" s="1233"/>
      <c r="FC875" s="1233"/>
      <c r="FD875" s="1233"/>
      <c r="FE875" s="1233"/>
      <c r="FF875" s="1233"/>
      <c r="FG875" s="1233"/>
      <c r="FH875" s="1233"/>
      <c r="FI875" s="1233"/>
      <c r="FJ875" s="1233"/>
      <c r="FK875" s="1233"/>
      <c r="FL875" s="1233"/>
      <c r="FM875" s="1233"/>
      <c r="FN875" s="1233"/>
      <c r="FO875" s="1233"/>
      <c r="FP875" s="1233"/>
      <c r="FQ875" s="1233"/>
      <c r="FR875" s="1233"/>
      <c r="FS875" s="1233"/>
      <c r="FT875" s="1233"/>
      <c r="FU875" s="1233"/>
      <c r="FV875" s="1233"/>
      <c r="FW875" s="1233"/>
      <c r="FX875" s="1233"/>
      <c r="FY875" s="1233"/>
      <c r="FZ875" s="1233"/>
      <c r="GA875" s="1233"/>
      <c r="GB875" s="1233"/>
      <c r="GC875" s="1233"/>
      <c r="GD875" s="1233"/>
      <c r="GE875" s="1233"/>
      <c r="GF875" s="1233"/>
      <c r="GG875" s="1233"/>
      <c r="GH875" s="1233"/>
      <c r="GI875" s="1233"/>
      <c r="GJ875" s="1233"/>
      <c r="GK875" s="1233"/>
      <c r="GL875" s="1233"/>
      <c r="GM875" s="1233"/>
      <c r="GN875" s="1233"/>
      <c r="GO875" s="1233"/>
      <c r="GP875" s="1233"/>
      <c r="GQ875" s="1233"/>
      <c r="GR875" s="1233"/>
      <c r="GS875" s="1233"/>
      <c r="GT875" s="1233"/>
      <c r="GU875" s="1233"/>
      <c r="GV875" s="1233"/>
      <c r="GW875" s="1233"/>
      <c r="GX875" s="1233"/>
      <c r="GY875" s="1233"/>
      <c r="GZ875" s="1233"/>
      <c r="HA875" s="1233"/>
      <c r="HB875" s="1233"/>
      <c r="HC875" s="1233"/>
      <c r="HD875" s="1233"/>
      <c r="HE875" s="1233"/>
      <c r="HF875" s="1233"/>
      <c r="HG875" s="1233"/>
      <c r="HH875" s="1233"/>
      <c r="HI875" s="1233"/>
      <c r="HJ875" s="1233"/>
      <c r="HK875" s="1233"/>
      <c r="HL875" s="1233"/>
      <c r="HM875" s="1233"/>
      <c r="HN875" s="1233"/>
      <c r="HO875" s="1233"/>
    </row>
    <row r="876" spans="32:223" s="325" customFormat="1" x14ac:dyDescent="0.2">
      <c r="AF876" s="932"/>
      <c r="AG876" s="932"/>
      <c r="AH876" s="932"/>
      <c r="AI876" s="932"/>
      <c r="AJ876" s="932"/>
      <c r="AK876" s="932"/>
      <c r="AL876" s="932"/>
      <c r="AM876" s="932"/>
      <c r="AN876" s="932"/>
      <c r="AP876" s="932"/>
      <c r="AQ876" s="932"/>
      <c r="AR876" s="932"/>
      <c r="AS876" s="932"/>
      <c r="AT876" s="932"/>
      <c r="AU876" s="932"/>
      <c r="AV876" s="932"/>
      <c r="AW876" s="932"/>
      <c r="AX876" s="932"/>
      <c r="BA876" s="1253"/>
      <c r="BB876" s="1253"/>
      <c r="BC876" s="1253"/>
      <c r="BE876" s="1233"/>
      <c r="BF876" s="1233"/>
      <c r="BG876" s="1233"/>
      <c r="BH876" s="1233"/>
      <c r="BI876" s="1233"/>
      <c r="BJ876" s="1233"/>
      <c r="BK876" s="1233"/>
      <c r="BL876" s="1233"/>
      <c r="BM876" s="1233"/>
      <c r="BN876" s="1233"/>
      <c r="BO876" s="1233"/>
      <c r="BP876" s="1233"/>
      <c r="BQ876" s="1233"/>
      <c r="BR876" s="1233"/>
      <c r="BS876" s="1233"/>
      <c r="BT876" s="1233"/>
      <c r="BU876" s="1233"/>
      <c r="BV876" s="1233"/>
      <c r="BW876" s="1233"/>
      <c r="BX876" s="1233"/>
      <c r="BY876" s="1233"/>
      <c r="BZ876" s="1233"/>
      <c r="CA876" s="1233"/>
      <c r="CB876" s="1233"/>
      <c r="CC876" s="1233"/>
      <c r="CD876" s="1233"/>
      <c r="CE876" s="1233"/>
      <c r="CF876" s="1233"/>
      <c r="CG876" s="1233"/>
      <c r="CH876" s="1233"/>
      <c r="CI876" s="1233"/>
      <c r="CJ876" s="1233"/>
      <c r="CK876" s="1233"/>
      <c r="CL876" s="1233"/>
      <c r="CM876" s="1233"/>
      <c r="CN876" s="1233"/>
      <c r="CO876" s="1233"/>
      <c r="CP876" s="1233"/>
      <c r="CQ876" s="1233"/>
      <c r="CR876" s="1233"/>
      <c r="CS876" s="1233"/>
      <c r="CT876" s="1233"/>
      <c r="CU876" s="1233"/>
      <c r="CV876" s="1233"/>
      <c r="CW876" s="1233"/>
      <c r="CX876" s="1233"/>
      <c r="CY876" s="1233"/>
      <c r="CZ876" s="1233"/>
      <c r="DA876" s="1233"/>
      <c r="DB876" s="1233"/>
      <c r="DC876" s="1233"/>
      <c r="DD876" s="1233"/>
      <c r="DE876" s="1233"/>
      <c r="DF876" s="1233"/>
      <c r="DG876" s="1233"/>
      <c r="DH876" s="1233"/>
      <c r="DI876" s="1233"/>
      <c r="DJ876" s="1233"/>
      <c r="DK876" s="1233"/>
      <c r="DL876" s="1233"/>
      <c r="DM876" s="1233"/>
      <c r="DN876" s="1233"/>
      <c r="DO876" s="1233"/>
      <c r="DP876" s="1233"/>
      <c r="DQ876" s="1233"/>
      <c r="DR876" s="1233"/>
      <c r="DS876" s="1233"/>
      <c r="DT876" s="1233"/>
      <c r="DU876" s="1233"/>
      <c r="DV876" s="1233"/>
      <c r="DW876" s="1233"/>
      <c r="DX876" s="1233"/>
      <c r="DY876" s="1233"/>
      <c r="DZ876" s="1233"/>
      <c r="EA876" s="1233"/>
      <c r="EB876" s="1233"/>
      <c r="EC876" s="1233"/>
      <c r="ED876" s="1233"/>
      <c r="EE876" s="1233"/>
      <c r="EF876" s="1233"/>
      <c r="EG876" s="1233"/>
      <c r="EH876" s="1253"/>
      <c r="EI876" s="1253"/>
      <c r="EJ876" s="1253"/>
      <c r="EK876" s="1253"/>
      <c r="EM876" s="1233"/>
      <c r="EN876" s="1233"/>
      <c r="EO876" s="1233"/>
      <c r="EP876" s="1233"/>
      <c r="EQ876" s="1233"/>
      <c r="ER876" s="1233"/>
      <c r="ES876" s="1233"/>
      <c r="ET876" s="1233"/>
      <c r="EU876" s="1233"/>
      <c r="EV876" s="1233"/>
      <c r="EW876" s="1233"/>
      <c r="EX876" s="1233"/>
      <c r="EY876" s="1233"/>
      <c r="EZ876" s="1233"/>
      <c r="FA876" s="1233"/>
      <c r="FB876" s="1233"/>
      <c r="FC876" s="1233"/>
      <c r="FD876" s="1233"/>
      <c r="FE876" s="1233"/>
      <c r="FF876" s="1233"/>
      <c r="FG876" s="1233"/>
      <c r="FH876" s="1233"/>
      <c r="FI876" s="1233"/>
      <c r="FJ876" s="1233"/>
      <c r="FK876" s="1233"/>
      <c r="FL876" s="1233"/>
      <c r="FM876" s="1233"/>
      <c r="FN876" s="1233"/>
      <c r="FO876" s="1233"/>
      <c r="FP876" s="1233"/>
      <c r="FQ876" s="1233"/>
      <c r="FR876" s="1233"/>
      <c r="FS876" s="1233"/>
      <c r="FT876" s="1233"/>
      <c r="FU876" s="1233"/>
      <c r="FV876" s="1233"/>
      <c r="FW876" s="1233"/>
      <c r="FX876" s="1233"/>
      <c r="FY876" s="1233"/>
      <c r="FZ876" s="1233"/>
      <c r="GA876" s="1233"/>
      <c r="GB876" s="1233"/>
      <c r="GC876" s="1233"/>
      <c r="GD876" s="1233"/>
      <c r="GE876" s="1233"/>
      <c r="GF876" s="1233"/>
      <c r="GG876" s="1233"/>
      <c r="GH876" s="1233"/>
      <c r="GI876" s="1233"/>
      <c r="GJ876" s="1233"/>
      <c r="GK876" s="1233"/>
      <c r="GL876" s="1233"/>
      <c r="GM876" s="1233"/>
      <c r="GN876" s="1233"/>
      <c r="GO876" s="1233"/>
      <c r="GP876" s="1233"/>
      <c r="GQ876" s="1233"/>
      <c r="GR876" s="1233"/>
      <c r="GS876" s="1233"/>
      <c r="GT876" s="1233"/>
      <c r="GU876" s="1233"/>
      <c r="GV876" s="1233"/>
      <c r="GW876" s="1233"/>
      <c r="GX876" s="1233"/>
      <c r="GY876" s="1233"/>
      <c r="GZ876" s="1233"/>
      <c r="HA876" s="1233"/>
      <c r="HB876" s="1233"/>
      <c r="HC876" s="1233"/>
      <c r="HD876" s="1233"/>
      <c r="HE876" s="1233"/>
      <c r="HF876" s="1233"/>
      <c r="HG876" s="1233"/>
      <c r="HH876" s="1233"/>
      <c r="HI876" s="1233"/>
      <c r="HJ876" s="1233"/>
      <c r="HK876" s="1233"/>
      <c r="HL876" s="1233"/>
      <c r="HM876" s="1233"/>
      <c r="HN876" s="1233"/>
      <c r="HO876" s="1233"/>
    </row>
    <row r="877" spans="32:223" s="325" customFormat="1" x14ac:dyDescent="0.2">
      <c r="AF877" s="932"/>
      <c r="AG877" s="932"/>
      <c r="AH877" s="932"/>
      <c r="AI877" s="932"/>
      <c r="AJ877" s="932"/>
      <c r="AK877" s="932"/>
      <c r="AL877" s="932"/>
      <c r="AM877" s="932"/>
      <c r="AN877" s="932"/>
      <c r="AP877" s="932"/>
      <c r="AQ877" s="932"/>
      <c r="AR877" s="932"/>
      <c r="AS877" s="932"/>
      <c r="AT877" s="932"/>
      <c r="AU877" s="932"/>
      <c r="AV877" s="932"/>
      <c r="AW877" s="932"/>
      <c r="AX877" s="932"/>
      <c r="BA877" s="1253"/>
      <c r="BB877" s="1253"/>
      <c r="BC877" s="1253"/>
      <c r="BE877" s="1233"/>
      <c r="BF877" s="1233"/>
      <c r="BG877" s="1233"/>
      <c r="BH877" s="1233"/>
      <c r="BI877" s="1233"/>
      <c r="BJ877" s="1233"/>
      <c r="BK877" s="1233"/>
      <c r="BL877" s="1233"/>
      <c r="BM877" s="1233"/>
      <c r="BN877" s="1233"/>
      <c r="BO877" s="1233"/>
      <c r="BP877" s="1233"/>
      <c r="BQ877" s="1233"/>
      <c r="BR877" s="1233"/>
      <c r="BS877" s="1233"/>
      <c r="BT877" s="1233"/>
      <c r="BU877" s="1233"/>
      <c r="BV877" s="1233"/>
      <c r="BW877" s="1233"/>
      <c r="BX877" s="1233"/>
      <c r="BY877" s="1233"/>
      <c r="BZ877" s="1233"/>
      <c r="CA877" s="1233"/>
      <c r="CB877" s="1233"/>
      <c r="CC877" s="1233"/>
      <c r="CD877" s="1233"/>
      <c r="CE877" s="1233"/>
      <c r="CF877" s="1233"/>
      <c r="CG877" s="1233"/>
      <c r="CH877" s="1233"/>
      <c r="CI877" s="1233"/>
      <c r="CJ877" s="1233"/>
      <c r="CK877" s="1233"/>
      <c r="CL877" s="1233"/>
      <c r="CM877" s="1233"/>
      <c r="CN877" s="1233"/>
      <c r="CO877" s="1233"/>
      <c r="CP877" s="1233"/>
      <c r="CQ877" s="1233"/>
      <c r="CR877" s="1233"/>
      <c r="CS877" s="1233"/>
      <c r="CT877" s="1233"/>
      <c r="CU877" s="1233"/>
      <c r="CV877" s="1233"/>
      <c r="CW877" s="1233"/>
      <c r="CX877" s="1233"/>
      <c r="CY877" s="1233"/>
      <c r="CZ877" s="1233"/>
      <c r="DA877" s="1233"/>
      <c r="DB877" s="1233"/>
      <c r="DC877" s="1233"/>
      <c r="DD877" s="1233"/>
      <c r="DE877" s="1233"/>
      <c r="DF877" s="1233"/>
      <c r="DG877" s="1233"/>
      <c r="DH877" s="1233"/>
      <c r="DI877" s="1233"/>
      <c r="DJ877" s="1233"/>
      <c r="DK877" s="1233"/>
      <c r="DL877" s="1233"/>
      <c r="DM877" s="1233"/>
      <c r="DN877" s="1233"/>
      <c r="DO877" s="1233"/>
      <c r="DP877" s="1233"/>
      <c r="DQ877" s="1233"/>
      <c r="DR877" s="1233"/>
      <c r="DS877" s="1233"/>
      <c r="DT877" s="1233"/>
      <c r="DU877" s="1233"/>
      <c r="DV877" s="1233"/>
      <c r="DW877" s="1233"/>
      <c r="DX877" s="1233"/>
      <c r="DY877" s="1233"/>
      <c r="DZ877" s="1233"/>
      <c r="EA877" s="1233"/>
      <c r="EB877" s="1233"/>
      <c r="EC877" s="1233"/>
      <c r="ED877" s="1233"/>
      <c r="EE877" s="1233"/>
      <c r="EF877" s="1233"/>
      <c r="EG877" s="1233"/>
      <c r="EH877" s="1253"/>
      <c r="EI877" s="1253"/>
      <c r="EJ877" s="1253"/>
      <c r="EK877" s="1253"/>
      <c r="EM877" s="1233"/>
      <c r="EN877" s="1233"/>
      <c r="EO877" s="1233"/>
      <c r="EP877" s="1233"/>
      <c r="EQ877" s="1233"/>
      <c r="ER877" s="1233"/>
      <c r="ES877" s="1233"/>
      <c r="ET877" s="1233"/>
      <c r="EU877" s="1233"/>
      <c r="EV877" s="1233"/>
      <c r="EW877" s="1233"/>
      <c r="EX877" s="1233"/>
      <c r="EY877" s="1233"/>
      <c r="EZ877" s="1233"/>
      <c r="FA877" s="1233"/>
      <c r="FB877" s="1233"/>
      <c r="FC877" s="1233"/>
      <c r="FD877" s="1233"/>
      <c r="FE877" s="1233"/>
      <c r="FF877" s="1233"/>
      <c r="FG877" s="1233"/>
      <c r="FH877" s="1233"/>
      <c r="FI877" s="1233"/>
      <c r="FJ877" s="1233"/>
      <c r="FK877" s="1233"/>
      <c r="FL877" s="1233"/>
      <c r="FM877" s="1233"/>
      <c r="FN877" s="1233"/>
      <c r="FO877" s="1233"/>
      <c r="FP877" s="1233"/>
      <c r="FQ877" s="1233"/>
      <c r="FR877" s="1233"/>
      <c r="FS877" s="1233"/>
      <c r="FT877" s="1233"/>
      <c r="FU877" s="1233"/>
      <c r="FV877" s="1233"/>
      <c r="FW877" s="1233"/>
      <c r="FX877" s="1233"/>
      <c r="FY877" s="1233"/>
      <c r="FZ877" s="1233"/>
      <c r="GA877" s="1233"/>
      <c r="GB877" s="1233"/>
      <c r="GC877" s="1233"/>
      <c r="GD877" s="1233"/>
      <c r="GE877" s="1233"/>
      <c r="GF877" s="1233"/>
      <c r="GG877" s="1233"/>
      <c r="GH877" s="1233"/>
      <c r="GI877" s="1233"/>
      <c r="GJ877" s="1233"/>
      <c r="GK877" s="1233"/>
      <c r="GL877" s="1233"/>
      <c r="GM877" s="1233"/>
      <c r="GN877" s="1233"/>
      <c r="GO877" s="1233"/>
      <c r="GP877" s="1233"/>
      <c r="GQ877" s="1233"/>
      <c r="GR877" s="1233"/>
      <c r="GS877" s="1233"/>
      <c r="GT877" s="1233"/>
      <c r="GU877" s="1233"/>
      <c r="GV877" s="1233"/>
      <c r="GW877" s="1233"/>
      <c r="GX877" s="1233"/>
      <c r="GY877" s="1233"/>
      <c r="GZ877" s="1233"/>
      <c r="HA877" s="1233"/>
      <c r="HB877" s="1233"/>
      <c r="HC877" s="1233"/>
      <c r="HD877" s="1233"/>
      <c r="HE877" s="1233"/>
      <c r="HF877" s="1233"/>
      <c r="HG877" s="1233"/>
      <c r="HH877" s="1233"/>
      <c r="HI877" s="1233"/>
      <c r="HJ877" s="1233"/>
      <c r="HK877" s="1233"/>
      <c r="HL877" s="1233"/>
      <c r="HM877" s="1233"/>
      <c r="HN877" s="1233"/>
      <c r="HO877" s="1233"/>
    </row>
    <row r="878" spans="32:223" s="325" customFormat="1" x14ac:dyDescent="0.2">
      <c r="AF878" s="932"/>
      <c r="AG878" s="932"/>
      <c r="AH878" s="932"/>
      <c r="AI878" s="932"/>
      <c r="AJ878" s="932"/>
      <c r="AK878" s="932"/>
      <c r="AL878" s="932"/>
      <c r="AM878" s="932"/>
      <c r="AN878" s="932"/>
      <c r="AP878" s="932"/>
      <c r="AQ878" s="932"/>
      <c r="AR878" s="932"/>
      <c r="AS878" s="932"/>
      <c r="AT878" s="932"/>
      <c r="AU878" s="932"/>
      <c r="AV878" s="932"/>
      <c r="AW878" s="932"/>
      <c r="AX878" s="932"/>
      <c r="BA878" s="1253"/>
      <c r="BB878" s="1253"/>
      <c r="BC878" s="1253"/>
      <c r="BE878" s="1233"/>
      <c r="BF878" s="1233"/>
      <c r="BG878" s="1233"/>
      <c r="BH878" s="1233"/>
      <c r="BI878" s="1233"/>
      <c r="BJ878" s="1233"/>
      <c r="BK878" s="1233"/>
      <c r="BL878" s="1233"/>
      <c r="BM878" s="1233"/>
      <c r="BN878" s="1233"/>
      <c r="BO878" s="1233"/>
      <c r="BP878" s="1233"/>
      <c r="BQ878" s="1233"/>
      <c r="BR878" s="1233"/>
      <c r="BS878" s="1233"/>
      <c r="BT878" s="1233"/>
      <c r="BU878" s="1233"/>
      <c r="BV878" s="1233"/>
      <c r="BW878" s="1233"/>
      <c r="BX878" s="1233"/>
      <c r="BY878" s="1233"/>
      <c r="BZ878" s="1233"/>
      <c r="CA878" s="1233"/>
      <c r="CB878" s="1233"/>
      <c r="CC878" s="1233"/>
      <c r="CD878" s="1233"/>
      <c r="CE878" s="1233"/>
      <c r="CF878" s="1233"/>
      <c r="CG878" s="1233"/>
      <c r="CH878" s="1233"/>
      <c r="CI878" s="1233"/>
      <c r="CJ878" s="1233"/>
      <c r="CK878" s="1233"/>
      <c r="CL878" s="1233"/>
      <c r="CM878" s="1233"/>
      <c r="CN878" s="1233"/>
      <c r="CO878" s="1233"/>
      <c r="CP878" s="1233"/>
      <c r="CQ878" s="1233"/>
      <c r="CR878" s="1233"/>
      <c r="CS878" s="1233"/>
      <c r="CT878" s="1233"/>
      <c r="CU878" s="1233"/>
      <c r="CV878" s="1233"/>
      <c r="CW878" s="1233"/>
      <c r="CX878" s="1233"/>
      <c r="CY878" s="1233"/>
      <c r="CZ878" s="1233"/>
      <c r="DA878" s="1233"/>
      <c r="DB878" s="1233"/>
      <c r="DC878" s="1233"/>
      <c r="DD878" s="1233"/>
      <c r="DE878" s="1233"/>
      <c r="DF878" s="1233"/>
      <c r="DG878" s="1233"/>
      <c r="DH878" s="1233"/>
      <c r="DI878" s="1233"/>
      <c r="DJ878" s="1233"/>
      <c r="DK878" s="1233"/>
      <c r="DL878" s="1233"/>
      <c r="DM878" s="1233"/>
      <c r="DN878" s="1233"/>
      <c r="DO878" s="1233"/>
      <c r="DP878" s="1233"/>
      <c r="DQ878" s="1233"/>
      <c r="DR878" s="1233"/>
      <c r="DS878" s="1233"/>
      <c r="DT878" s="1233"/>
      <c r="DU878" s="1233"/>
      <c r="DV878" s="1233"/>
      <c r="DW878" s="1233"/>
      <c r="DX878" s="1233"/>
      <c r="DY878" s="1233"/>
      <c r="DZ878" s="1233"/>
      <c r="EA878" s="1233"/>
      <c r="EB878" s="1233"/>
      <c r="EC878" s="1233"/>
      <c r="ED878" s="1233"/>
      <c r="EE878" s="1233"/>
      <c r="EF878" s="1233"/>
      <c r="EG878" s="1233"/>
      <c r="EH878" s="1253"/>
      <c r="EI878" s="1253"/>
      <c r="EJ878" s="1253"/>
      <c r="EK878" s="1253"/>
      <c r="EM878" s="1233"/>
      <c r="EN878" s="1233"/>
      <c r="EO878" s="1233"/>
      <c r="EP878" s="1233"/>
      <c r="EQ878" s="1233"/>
      <c r="ER878" s="1233"/>
      <c r="ES878" s="1233"/>
      <c r="ET878" s="1233"/>
      <c r="EU878" s="1233"/>
      <c r="EV878" s="1233"/>
      <c r="EW878" s="1233"/>
      <c r="EX878" s="1233"/>
      <c r="EY878" s="1233"/>
      <c r="EZ878" s="1233"/>
      <c r="FA878" s="1233"/>
      <c r="FB878" s="1233"/>
      <c r="FC878" s="1233"/>
      <c r="FD878" s="1233"/>
      <c r="FE878" s="1233"/>
      <c r="FF878" s="1233"/>
      <c r="FG878" s="1233"/>
      <c r="FH878" s="1233"/>
      <c r="FI878" s="1233"/>
      <c r="FJ878" s="1233"/>
      <c r="FK878" s="1233"/>
      <c r="FL878" s="1233"/>
      <c r="FM878" s="1233"/>
      <c r="FN878" s="1233"/>
      <c r="FO878" s="1233"/>
      <c r="FP878" s="1233"/>
      <c r="FQ878" s="1233"/>
      <c r="FR878" s="1233"/>
      <c r="FS878" s="1233"/>
      <c r="FT878" s="1233"/>
      <c r="FU878" s="1233"/>
      <c r="FV878" s="1233"/>
      <c r="FW878" s="1233"/>
      <c r="FX878" s="1233"/>
      <c r="FY878" s="1233"/>
      <c r="FZ878" s="1233"/>
      <c r="GA878" s="1233"/>
      <c r="GB878" s="1233"/>
      <c r="GC878" s="1233"/>
      <c r="GD878" s="1233"/>
      <c r="GE878" s="1233"/>
      <c r="GF878" s="1233"/>
      <c r="GG878" s="1233"/>
      <c r="GH878" s="1233"/>
      <c r="GI878" s="1233"/>
      <c r="GJ878" s="1233"/>
      <c r="GK878" s="1233"/>
      <c r="GL878" s="1233"/>
      <c r="GM878" s="1233"/>
      <c r="GN878" s="1233"/>
      <c r="GO878" s="1233"/>
      <c r="GP878" s="1233"/>
      <c r="GQ878" s="1233"/>
      <c r="GR878" s="1233"/>
      <c r="GS878" s="1233"/>
      <c r="GT878" s="1233"/>
      <c r="GU878" s="1233"/>
      <c r="GV878" s="1233"/>
      <c r="GW878" s="1233"/>
      <c r="GX878" s="1233"/>
      <c r="GY878" s="1233"/>
      <c r="GZ878" s="1233"/>
      <c r="HA878" s="1233"/>
      <c r="HB878" s="1233"/>
      <c r="HC878" s="1233"/>
      <c r="HD878" s="1233"/>
      <c r="HE878" s="1233"/>
      <c r="HF878" s="1233"/>
      <c r="HG878" s="1233"/>
      <c r="HH878" s="1233"/>
      <c r="HI878" s="1233"/>
      <c r="HJ878" s="1233"/>
      <c r="HK878" s="1233"/>
      <c r="HL878" s="1233"/>
      <c r="HM878" s="1233"/>
      <c r="HN878" s="1233"/>
      <c r="HO878" s="1233"/>
    </row>
    <row r="879" spans="32:223" s="325" customFormat="1" x14ac:dyDescent="0.2">
      <c r="AF879" s="932"/>
      <c r="AG879" s="932"/>
      <c r="AH879" s="932"/>
      <c r="AI879" s="932"/>
      <c r="AJ879" s="932"/>
      <c r="AK879" s="932"/>
      <c r="AL879" s="932"/>
      <c r="AM879" s="932"/>
      <c r="AN879" s="932"/>
      <c r="AP879" s="932"/>
      <c r="AQ879" s="932"/>
      <c r="AR879" s="932"/>
      <c r="AS879" s="932"/>
      <c r="AT879" s="932"/>
      <c r="AU879" s="932"/>
      <c r="AV879" s="932"/>
      <c r="AW879" s="932"/>
      <c r="AX879" s="932"/>
      <c r="BA879" s="1253"/>
      <c r="BB879" s="1253"/>
      <c r="BC879" s="1253"/>
      <c r="BE879" s="1233"/>
      <c r="BF879" s="1233"/>
      <c r="BG879" s="1233"/>
      <c r="BH879" s="1233"/>
      <c r="BI879" s="1233"/>
      <c r="BJ879" s="1233"/>
      <c r="BK879" s="1233"/>
      <c r="BL879" s="1233"/>
      <c r="BM879" s="1233"/>
      <c r="BN879" s="1233"/>
      <c r="BO879" s="1233"/>
      <c r="BP879" s="1233"/>
      <c r="BQ879" s="1233"/>
      <c r="BR879" s="1233"/>
      <c r="BS879" s="1233"/>
      <c r="BT879" s="1233"/>
      <c r="BU879" s="1233"/>
      <c r="BV879" s="1233"/>
      <c r="BW879" s="1233"/>
      <c r="BX879" s="1233"/>
      <c r="BY879" s="1233"/>
      <c r="BZ879" s="1233"/>
      <c r="CA879" s="1233"/>
      <c r="CB879" s="1233"/>
      <c r="CC879" s="1233"/>
      <c r="CD879" s="1233"/>
      <c r="CE879" s="1233"/>
      <c r="CF879" s="1233"/>
      <c r="CG879" s="1233"/>
      <c r="CH879" s="1233"/>
      <c r="CI879" s="1233"/>
      <c r="CJ879" s="1233"/>
      <c r="CK879" s="1233"/>
      <c r="CL879" s="1233"/>
      <c r="CM879" s="1233"/>
      <c r="CN879" s="1233"/>
      <c r="CO879" s="1233"/>
      <c r="CP879" s="1233"/>
      <c r="CQ879" s="1233"/>
      <c r="CR879" s="1233"/>
      <c r="CS879" s="1233"/>
      <c r="CT879" s="1233"/>
      <c r="CU879" s="1233"/>
      <c r="CV879" s="1233"/>
      <c r="CW879" s="1233"/>
      <c r="CX879" s="1233"/>
      <c r="CY879" s="1233"/>
      <c r="CZ879" s="1233"/>
      <c r="DA879" s="1233"/>
      <c r="DB879" s="1233"/>
      <c r="DC879" s="1233"/>
      <c r="DD879" s="1233"/>
      <c r="DE879" s="1233"/>
      <c r="DF879" s="1233"/>
      <c r="DG879" s="1233"/>
      <c r="DH879" s="1233"/>
      <c r="DI879" s="1233"/>
      <c r="DJ879" s="1233"/>
      <c r="DK879" s="1233"/>
      <c r="DL879" s="1233"/>
      <c r="DM879" s="1233"/>
      <c r="DN879" s="1233"/>
      <c r="DO879" s="1233"/>
      <c r="DP879" s="1233"/>
      <c r="DQ879" s="1233"/>
      <c r="DR879" s="1233"/>
      <c r="DS879" s="1233"/>
      <c r="DT879" s="1233"/>
      <c r="DU879" s="1233"/>
      <c r="DV879" s="1233"/>
      <c r="DW879" s="1233"/>
      <c r="DX879" s="1233"/>
      <c r="DY879" s="1233"/>
      <c r="DZ879" s="1233"/>
      <c r="EA879" s="1233"/>
      <c r="EB879" s="1233"/>
      <c r="EC879" s="1233"/>
      <c r="ED879" s="1233"/>
      <c r="EE879" s="1233"/>
      <c r="EF879" s="1233"/>
      <c r="EG879" s="1233"/>
      <c r="EH879" s="1253"/>
      <c r="EI879" s="1253"/>
      <c r="EJ879" s="1253"/>
      <c r="EK879" s="1253"/>
      <c r="EM879" s="1233"/>
      <c r="EN879" s="1233"/>
      <c r="EO879" s="1233"/>
      <c r="EP879" s="1233"/>
      <c r="EQ879" s="1233"/>
      <c r="ER879" s="1233"/>
      <c r="ES879" s="1233"/>
      <c r="ET879" s="1233"/>
      <c r="EU879" s="1233"/>
      <c r="EV879" s="1233"/>
      <c r="EW879" s="1233"/>
      <c r="EX879" s="1233"/>
      <c r="EY879" s="1233"/>
      <c r="EZ879" s="1233"/>
      <c r="FA879" s="1233"/>
      <c r="FB879" s="1233"/>
      <c r="FC879" s="1233"/>
      <c r="FD879" s="1233"/>
      <c r="FE879" s="1233"/>
      <c r="FF879" s="1233"/>
      <c r="FG879" s="1233"/>
      <c r="FH879" s="1233"/>
      <c r="FI879" s="1233"/>
      <c r="FJ879" s="1233"/>
      <c r="FK879" s="1233"/>
      <c r="FL879" s="1233"/>
      <c r="FM879" s="1233"/>
      <c r="FN879" s="1233"/>
      <c r="FO879" s="1233"/>
      <c r="FP879" s="1233"/>
      <c r="FQ879" s="1233"/>
      <c r="FR879" s="1233"/>
      <c r="FS879" s="1233"/>
      <c r="FT879" s="1233"/>
      <c r="FU879" s="1233"/>
      <c r="FV879" s="1233"/>
      <c r="FW879" s="1233"/>
      <c r="FX879" s="1233"/>
      <c r="FY879" s="1233"/>
      <c r="FZ879" s="1233"/>
      <c r="GA879" s="1233"/>
      <c r="GB879" s="1233"/>
      <c r="GC879" s="1233"/>
      <c r="GD879" s="1233"/>
      <c r="GE879" s="1233"/>
      <c r="GF879" s="1233"/>
      <c r="GG879" s="1233"/>
      <c r="GH879" s="1233"/>
      <c r="GI879" s="1233"/>
      <c r="GJ879" s="1233"/>
      <c r="GK879" s="1233"/>
      <c r="GL879" s="1233"/>
      <c r="GM879" s="1233"/>
      <c r="GN879" s="1233"/>
      <c r="GO879" s="1233"/>
      <c r="GP879" s="1233"/>
      <c r="GQ879" s="1233"/>
      <c r="GR879" s="1233"/>
      <c r="GS879" s="1233"/>
      <c r="GT879" s="1233"/>
      <c r="GU879" s="1233"/>
      <c r="GV879" s="1233"/>
      <c r="GW879" s="1233"/>
      <c r="GX879" s="1233"/>
      <c r="GY879" s="1233"/>
      <c r="GZ879" s="1233"/>
      <c r="HA879" s="1233"/>
      <c r="HB879" s="1233"/>
      <c r="HC879" s="1233"/>
      <c r="HD879" s="1233"/>
      <c r="HE879" s="1233"/>
      <c r="HF879" s="1233"/>
      <c r="HG879" s="1233"/>
      <c r="HH879" s="1233"/>
      <c r="HI879" s="1233"/>
      <c r="HJ879" s="1233"/>
      <c r="HK879" s="1233"/>
      <c r="HL879" s="1233"/>
      <c r="HM879" s="1233"/>
      <c r="HN879" s="1233"/>
      <c r="HO879" s="1233"/>
    </row>
    <row r="880" spans="32:223" s="325" customFormat="1" x14ac:dyDescent="0.2">
      <c r="AF880" s="932"/>
      <c r="AG880" s="932"/>
      <c r="AH880" s="932"/>
      <c r="AI880" s="932"/>
      <c r="AJ880" s="932"/>
      <c r="AK880" s="932"/>
      <c r="AL880" s="932"/>
      <c r="AM880" s="932"/>
      <c r="AN880" s="932"/>
      <c r="AP880" s="932"/>
      <c r="AQ880" s="932"/>
      <c r="AR880" s="932"/>
      <c r="AS880" s="932"/>
      <c r="AT880" s="932"/>
      <c r="AU880" s="932"/>
      <c r="AV880" s="932"/>
      <c r="AW880" s="932"/>
      <c r="AX880" s="932"/>
      <c r="BA880" s="1253"/>
      <c r="BB880" s="1253"/>
      <c r="BC880" s="1253"/>
      <c r="BE880" s="1233"/>
      <c r="BF880" s="1233"/>
      <c r="BG880" s="1233"/>
      <c r="BH880" s="1233"/>
      <c r="BI880" s="1233"/>
      <c r="BJ880" s="1233"/>
      <c r="BK880" s="1233"/>
      <c r="BL880" s="1233"/>
      <c r="BM880" s="1233"/>
      <c r="BN880" s="1233"/>
      <c r="BO880" s="1233"/>
      <c r="BP880" s="1233"/>
      <c r="BQ880" s="1233"/>
      <c r="BR880" s="1233"/>
      <c r="BS880" s="1233"/>
      <c r="BT880" s="1233"/>
      <c r="BU880" s="1233"/>
      <c r="BV880" s="1233"/>
      <c r="BW880" s="1233"/>
      <c r="BX880" s="1233"/>
      <c r="BY880" s="1233"/>
      <c r="BZ880" s="1233"/>
      <c r="CA880" s="1233"/>
      <c r="CB880" s="1233"/>
      <c r="CC880" s="1233"/>
      <c r="CD880" s="1233"/>
      <c r="CE880" s="1233"/>
      <c r="CF880" s="1233"/>
      <c r="CG880" s="1233"/>
      <c r="CH880" s="1233"/>
      <c r="CI880" s="1233"/>
      <c r="CJ880" s="1233"/>
      <c r="CK880" s="1233"/>
      <c r="CL880" s="1233"/>
      <c r="CM880" s="1233"/>
      <c r="CN880" s="1233"/>
      <c r="CO880" s="1233"/>
      <c r="CP880" s="1233"/>
      <c r="CQ880" s="1233"/>
      <c r="CR880" s="1233"/>
      <c r="CS880" s="1233"/>
      <c r="CT880" s="1233"/>
      <c r="CU880" s="1233"/>
      <c r="CV880" s="1233"/>
      <c r="CW880" s="1233"/>
      <c r="CX880" s="1233"/>
      <c r="CY880" s="1233"/>
      <c r="CZ880" s="1233"/>
      <c r="DA880" s="1233"/>
      <c r="DB880" s="1233"/>
      <c r="DC880" s="1233"/>
      <c r="DD880" s="1233"/>
      <c r="DE880" s="1233"/>
      <c r="DF880" s="1233"/>
      <c r="DG880" s="1233"/>
      <c r="DH880" s="1233"/>
      <c r="DI880" s="1233"/>
      <c r="DJ880" s="1233"/>
      <c r="DK880" s="1233"/>
      <c r="DL880" s="1233"/>
      <c r="DM880" s="1233"/>
      <c r="DN880" s="1233"/>
      <c r="DO880" s="1233"/>
      <c r="DP880" s="1233"/>
      <c r="DQ880" s="1233"/>
      <c r="DR880" s="1233"/>
      <c r="DS880" s="1233"/>
      <c r="DT880" s="1233"/>
      <c r="DU880" s="1233"/>
      <c r="DV880" s="1233"/>
      <c r="DW880" s="1233"/>
      <c r="DX880" s="1233"/>
      <c r="DY880" s="1233"/>
      <c r="DZ880" s="1233"/>
      <c r="EA880" s="1233"/>
      <c r="EB880" s="1233"/>
      <c r="EC880" s="1233"/>
      <c r="ED880" s="1233"/>
      <c r="EE880" s="1233"/>
      <c r="EF880" s="1233"/>
      <c r="EG880" s="1233"/>
      <c r="EH880" s="1253"/>
      <c r="EI880" s="1253"/>
      <c r="EJ880" s="1253"/>
      <c r="EK880" s="1253"/>
      <c r="EM880" s="1233"/>
      <c r="EN880" s="1233"/>
      <c r="EO880" s="1233"/>
      <c r="EP880" s="1233"/>
      <c r="EQ880" s="1233"/>
      <c r="ER880" s="1233"/>
      <c r="ES880" s="1233"/>
      <c r="ET880" s="1233"/>
      <c r="EU880" s="1233"/>
      <c r="EV880" s="1233"/>
      <c r="EW880" s="1233"/>
      <c r="EX880" s="1233"/>
      <c r="EY880" s="1233"/>
      <c r="EZ880" s="1233"/>
      <c r="FA880" s="1233"/>
      <c r="FB880" s="1233"/>
      <c r="FC880" s="1233"/>
      <c r="FD880" s="1233"/>
      <c r="FE880" s="1233"/>
      <c r="FF880" s="1233"/>
      <c r="FG880" s="1233"/>
      <c r="FH880" s="1233"/>
      <c r="FI880" s="1233"/>
      <c r="FJ880" s="1233"/>
      <c r="FK880" s="1233"/>
      <c r="FL880" s="1233"/>
      <c r="FM880" s="1233"/>
      <c r="FN880" s="1233"/>
      <c r="FO880" s="1233"/>
      <c r="FP880" s="1233"/>
      <c r="FQ880" s="1233"/>
      <c r="FR880" s="1233"/>
      <c r="FS880" s="1233"/>
      <c r="FT880" s="1233"/>
      <c r="FU880" s="1233"/>
      <c r="FV880" s="1233"/>
      <c r="FW880" s="1233"/>
      <c r="FX880" s="1233"/>
      <c r="FY880" s="1233"/>
      <c r="FZ880" s="1233"/>
      <c r="GA880" s="1233"/>
      <c r="GB880" s="1233"/>
      <c r="GC880" s="1233"/>
      <c r="GD880" s="1233"/>
      <c r="GE880" s="1233"/>
      <c r="GF880" s="1233"/>
      <c r="GG880" s="1233"/>
      <c r="GH880" s="1233"/>
      <c r="GI880" s="1233"/>
      <c r="GJ880" s="1233"/>
      <c r="GK880" s="1233"/>
      <c r="GL880" s="1233"/>
      <c r="GM880" s="1233"/>
      <c r="GN880" s="1233"/>
      <c r="GO880" s="1233"/>
      <c r="GP880" s="1233"/>
      <c r="GQ880" s="1233"/>
      <c r="GR880" s="1233"/>
      <c r="GS880" s="1233"/>
      <c r="GT880" s="1233"/>
      <c r="GU880" s="1233"/>
      <c r="GV880" s="1233"/>
      <c r="GW880" s="1233"/>
      <c r="GX880" s="1233"/>
      <c r="GY880" s="1233"/>
      <c r="GZ880" s="1233"/>
      <c r="HA880" s="1233"/>
      <c r="HB880" s="1233"/>
      <c r="HC880" s="1233"/>
      <c r="HD880" s="1233"/>
      <c r="HE880" s="1233"/>
      <c r="HF880" s="1233"/>
      <c r="HG880" s="1233"/>
      <c r="HH880" s="1233"/>
      <c r="HI880" s="1233"/>
      <c r="HJ880" s="1233"/>
      <c r="HK880" s="1233"/>
      <c r="HL880" s="1233"/>
      <c r="HM880" s="1233"/>
      <c r="HN880" s="1233"/>
      <c r="HO880" s="1233"/>
    </row>
    <row r="881" spans="32:223" s="325" customFormat="1" x14ac:dyDescent="0.2">
      <c r="AF881" s="932"/>
      <c r="AG881" s="932"/>
      <c r="AH881" s="932"/>
      <c r="AI881" s="932"/>
      <c r="AJ881" s="932"/>
      <c r="AK881" s="932"/>
      <c r="AL881" s="932"/>
      <c r="AM881" s="932"/>
      <c r="AN881" s="932"/>
      <c r="AP881" s="932"/>
      <c r="AQ881" s="932"/>
      <c r="AR881" s="932"/>
      <c r="AS881" s="932"/>
      <c r="AT881" s="932"/>
      <c r="AU881" s="932"/>
      <c r="AV881" s="932"/>
      <c r="AW881" s="932"/>
      <c r="AX881" s="932"/>
      <c r="BA881" s="1253"/>
      <c r="BB881" s="1253"/>
      <c r="BC881" s="1253"/>
      <c r="BE881" s="1233"/>
      <c r="BF881" s="1233"/>
      <c r="BG881" s="1233"/>
      <c r="BH881" s="1233"/>
      <c r="BI881" s="1233"/>
      <c r="BJ881" s="1233"/>
      <c r="BK881" s="1233"/>
      <c r="BL881" s="1233"/>
      <c r="BM881" s="1233"/>
      <c r="BN881" s="1233"/>
      <c r="BO881" s="1233"/>
      <c r="BP881" s="1233"/>
      <c r="BQ881" s="1233"/>
      <c r="BR881" s="1233"/>
      <c r="BS881" s="1233"/>
      <c r="BT881" s="1233"/>
      <c r="BU881" s="1233"/>
      <c r="BV881" s="1233"/>
      <c r="BW881" s="1233"/>
      <c r="BX881" s="1233"/>
      <c r="BY881" s="1233"/>
      <c r="BZ881" s="1233"/>
      <c r="CA881" s="1233"/>
      <c r="CB881" s="1233"/>
      <c r="CC881" s="1233"/>
      <c r="CD881" s="1233"/>
      <c r="CE881" s="1233"/>
      <c r="CF881" s="1233"/>
      <c r="CG881" s="1233"/>
      <c r="CH881" s="1233"/>
      <c r="CI881" s="1233"/>
      <c r="CJ881" s="1233"/>
      <c r="CK881" s="1233"/>
      <c r="CL881" s="1233"/>
      <c r="CM881" s="1233"/>
      <c r="CN881" s="1233"/>
      <c r="CO881" s="1233"/>
      <c r="CP881" s="1233"/>
      <c r="CQ881" s="1233"/>
      <c r="CR881" s="1233"/>
      <c r="CS881" s="1233"/>
      <c r="CT881" s="1233"/>
      <c r="CU881" s="1233"/>
      <c r="CV881" s="1233"/>
      <c r="CW881" s="1233"/>
      <c r="CX881" s="1233"/>
      <c r="CY881" s="1233"/>
      <c r="CZ881" s="1233"/>
      <c r="DA881" s="1233"/>
      <c r="DB881" s="1233"/>
      <c r="DC881" s="1233"/>
      <c r="DD881" s="1233"/>
      <c r="DE881" s="1233"/>
      <c r="DF881" s="1233"/>
      <c r="DG881" s="1233"/>
      <c r="DH881" s="1233"/>
      <c r="DI881" s="1233"/>
      <c r="DJ881" s="1233"/>
      <c r="DK881" s="1233"/>
      <c r="DL881" s="1233"/>
      <c r="DM881" s="1233"/>
      <c r="DN881" s="1233"/>
      <c r="DO881" s="1233"/>
      <c r="DP881" s="1233"/>
      <c r="DQ881" s="1233"/>
      <c r="DR881" s="1233"/>
      <c r="DS881" s="1233"/>
      <c r="DT881" s="1233"/>
      <c r="DU881" s="1233"/>
      <c r="DV881" s="1233"/>
      <c r="DW881" s="1233"/>
      <c r="DX881" s="1233"/>
      <c r="DY881" s="1233"/>
      <c r="DZ881" s="1233"/>
      <c r="EA881" s="1233"/>
      <c r="EB881" s="1233"/>
      <c r="EC881" s="1233"/>
      <c r="ED881" s="1233"/>
      <c r="EE881" s="1233"/>
      <c r="EF881" s="1233"/>
      <c r="EG881" s="1233"/>
      <c r="EH881" s="1253"/>
      <c r="EI881" s="1253"/>
      <c r="EJ881" s="1253"/>
      <c r="EK881" s="1253"/>
      <c r="EM881" s="1233"/>
      <c r="EN881" s="1233"/>
      <c r="EO881" s="1233"/>
      <c r="EP881" s="1233"/>
      <c r="EQ881" s="1233"/>
      <c r="ER881" s="1233"/>
      <c r="ES881" s="1233"/>
      <c r="ET881" s="1233"/>
      <c r="EU881" s="1233"/>
      <c r="EV881" s="1233"/>
      <c r="EW881" s="1233"/>
      <c r="EX881" s="1233"/>
      <c r="EY881" s="1233"/>
      <c r="EZ881" s="1233"/>
      <c r="FA881" s="1233"/>
      <c r="FB881" s="1233"/>
      <c r="FC881" s="1233"/>
      <c r="FD881" s="1233"/>
      <c r="FE881" s="1233"/>
      <c r="FF881" s="1233"/>
      <c r="FG881" s="1233"/>
      <c r="FH881" s="1233"/>
      <c r="FI881" s="1233"/>
      <c r="FJ881" s="1233"/>
      <c r="FK881" s="1233"/>
      <c r="FL881" s="1233"/>
      <c r="FM881" s="1233"/>
      <c r="FN881" s="1233"/>
      <c r="FO881" s="1233"/>
      <c r="FP881" s="1233"/>
      <c r="FQ881" s="1233"/>
      <c r="FR881" s="1233"/>
      <c r="FS881" s="1233"/>
      <c r="FT881" s="1233"/>
      <c r="FU881" s="1233"/>
      <c r="FV881" s="1233"/>
      <c r="FW881" s="1233"/>
      <c r="FX881" s="1233"/>
      <c r="FY881" s="1233"/>
      <c r="FZ881" s="1233"/>
      <c r="GA881" s="1233"/>
      <c r="GB881" s="1233"/>
      <c r="GC881" s="1233"/>
      <c r="GD881" s="1233"/>
      <c r="GE881" s="1233"/>
      <c r="GF881" s="1233"/>
      <c r="GG881" s="1233"/>
      <c r="GH881" s="1233"/>
      <c r="GI881" s="1233"/>
      <c r="GJ881" s="1233"/>
      <c r="GK881" s="1233"/>
      <c r="GL881" s="1233"/>
      <c r="GM881" s="1233"/>
      <c r="GN881" s="1233"/>
      <c r="GO881" s="1233"/>
      <c r="GP881" s="1233"/>
      <c r="GQ881" s="1233"/>
      <c r="GR881" s="1233"/>
      <c r="GS881" s="1233"/>
      <c r="GT881" s="1233"/>
      <c r="GU881" s="1233"/>
      <c r="GV881" s="1233"/>
      <c r="GW881" s="1233"/>
      <c r="GX881" s="1233"/>
      <c r="GY881" s="1233"/>
      <c r="GZ881" s="1233"/>
      <c r="HA881" s="1233"/>
      <c r="HB881" s="1233"/>
      <c r="HC881" s="1233"/>
      <c r="HD881" s="1233"/>
      <c r="HE881" s="1233"/>
      <c r="HF881" s="1233"/>
      <c r="HG881" s="1233"/>
      <c r="HH881" s="1233"/>
      <c r="HI881" s="1233"/>
      <c r="HJ881" s="1233"/>
      <c r="HK881" s="1233"/>
      <c r="HL881" s="1233"/>
      <c r="HM881" s="1233"/>
      <c r="HN881" s="1233"/>
      <c r="HO881" s="1233"/>
    </row>
    <row r="882" spans="32:223" s="325" customFormat="1" x14ac:dyDescent="0.2">
      <c r="AF882" s="932"/>
      <c r="AG882" s="932"/>
      <c r="AH882" s="932"/>
      <c r="AI882" s="932"/>
      <c r="AJ882" s="932"/>
      <c r="AK882" s="932"/>
      <c r="AL882" s="932"/>
      <c r="AM882" s="932"/>
      <c r="AN882" s="932"/>
      <c r="AP882" s="932"/>
      <c r="AQ882" s="932"/>
      <c r="AR882" s="932"/>
      <c r="AS882" s="932"/>
      <c r="AT882" s="932"/>
      <c r="AU882" s="932"/>
      <c r="AV882" s="932"/>
      <c r="AW882" s="932"/>
      <c r="AX882" s="932"/>
      <c r="BA882" s="1253"/>
      <c r="BB882" s="1253"/>
      <c r="BC882" s="1253"/>
      <c r="BE882" s="1233"/>
      <c r="BF882" s="1233"/>
      <c r="BG882" s="1233"/>
      <c r="BH882" s="1233"/>
      <c r="BI882" s="1233"/>
      <c r="BJ882" s="1233"/>
      <c r="BK882" s="1233"/>
      <c r="BL882" s="1233"/>
      <c r="BM882" s="1233"/>
      <c r="BN882" s="1233"/>
      <c r="BO882" s="1233"/>
      <c r="BP882" s="1233"/>
      <c r="BQ882" s="1233"/>
      <c r="BR882" s="1233"/>
      <c r="BS882" s="1233"/>
      <c r="BT882" s="1233"/>
      <c r="BU882" s="1233"/>
      <c r="BV882" s="1233"/>
      <c r="BW882" s="1233"/>
      <c r="BX882" s="1233"/>
      <c r="BY882" s="1233"/>
      <c r="BZ882" s="1233"/>
      <c r="CA882" s="1233"/>
      <c r="CB882" s="1233"/>
      <c r="CC882" s="1233"/>
      <c r="CD882" s="1233"/>
      <c r="CE882" s="1233"/>
      <c r="CF882" s="1233"/>
      <c r="CG882" s="1233"/>
      <c r="CH882" s="1233"/>
      <c r="CI882" s="1233"/>
      <c r="CJ882" s="1233"/>
      <c r="CK882" s="1233"/>
      <c r="CL882" s="1233"/>
      <c r="CM882" s="1233"/>
      <c r="CN882" s="1233"/>
      <c r="CO882" s="1233"/>
      <c r="CP882" s="1233"/>
      <c r="CQ882" s="1233"/>
      <c r="CR882" s="1233"/>
      <c r="CS882" s="1233"/>
      <c r="CT882" s="1233"/>
      <c r="CU882" s="1233"/>
      <c r="CV882" s="1233"/>
      <c r="CW882" s="1233"/>
      <c r="CX882" s="1233"/>
      <c r="CY882" s="1233"/>
      <c r="CZ882" s="1233"/>
      <c r="DA882" s="1233"/>
      <c r="DB882" s="1233"/>
      <c r="DC882" s="1233"/>
      <c r="DD882" s="1233"/>
      <c r="DE882" s="1233"/>
      <c r="DF882" s="1233"/>
      <c r="DG882" s="1233"/>
      <c r="DH882" s="1233"/>
      <c r="DI882" s="1233"/>
      <c r="DJ882" s="1233"/>
      <c r="DK882" s="1233"/>
      <c r="DL882" s="1233"/>
      <c r="DM882" s="1233"/>
      <c r="DN882" s="1233"/>
      <c r="DO882" s="1233"/>
      <c r="DP882" s="1233"/>
      <c r="DQ882" s="1233"/>
      <c r="DR882" s="1233"/>
      <c r="DS882" s="1233"/>
      <c r="DT882" s="1233"/>
      <c r="DU882" s="1233"/>
      <c r="DV882" s="1233"/>
      <c r="DW882" s="1233"/>
      <c r="DX882" s="1233"/>
      <c r="DY882" s="1233"/>
      <c r="DZ882" s="1233"/>
      <c r="EA882" s="1233"/>
      <c r="EB882" s="1233"/>
      <c r="EC882" s="1233"/>
      <c r="ED882" s="1233"/>
      <c r="EE882" s="1233"/>
      <c r="EF882" s="1233"/>
      <c r="EG882" s="1233"/>
      <c r="EH882" s="1253"/>
      <c r="EI882" s="1253"/>
      <c r="EJ882" s="1253"/>
      <c r="EK882" s="1253"/>
      <c r="EM882" s="1233"/>
      <c r="EN882" s="1233"/>
      <c r="EO882" s="1233"/>
      <c r="EP882" s="1233"/>
      <c r="EQ882" s="1233"/>
      <c r="ER882" s="1233"/>
      <c r="ES882" s="1233"/>
      <c r="ET882" s="1233"/>
      <c r="EU882" s="1233"/>
      <c r="EV882" s="1233"/>
      <c r="EW882" s="1233"/>
      <c r="EX882" s="1233"/>
      <c r="EY882" s="1233"/>
      <c r="EZ882" s="1233"/>
      <c r="FA882" s="1233"/>
      <c r="FB882" s="1233"/>
      <c r="FC882" s="1233"/>
      <c r="FD882" s="1233"/>
      <c r="FE882" s="1233"/>
      <c r="FF882" s="1233"/>
      <c r="FG882" s="1233"/>
      <c r="FH882" s="1233"/>
      <c r="FI882" s="1233"/>
      <c r="FJ882" s="1233"/>
      <c r="FK882" s="1233"/>
      <c r="FL882" s="1233"/>
      <c r="FM882" s="1233"/>
      <c r="FN882" s="1233"/>
      <c r="FO882" s="1233"/>
      <c r="FP882" s="1233"/>
      <c r="FQ882" s="1233"/>
      <c r="FR882" s="1233"/>
      <c r="FS882" s="1233"/>
      <c r="FT882" s="1233"/>
      <c r="FU882" s="1233"/>
      <c r="FV882" s="1233"/>
      <c r="FW882" s="1233"/>
      <c r="FX882" s="1233"/>
      <c r="FY882" s="1233"/>
      <c r="FZ882" s="1233"/>
      <c r="GA882" s="1233"/>
      <c r="GB882" s="1233"/>
      <c r="GC882" s="1233"/>
      <c r="GD882" s="1233"/>
      <c r="GE882" s="1233"/>
      <c r="GF882" s="1233"/>
      <c r="GG882" s="1233"/>
      <c r="GH882" s="1233"/>
      <c r="GI882" s="1233"/>
      <c r="GJ882" s="1233"/>
      <c r="GK882" s="1233"/>
      <c r="GL882" s="1233"/>
      <c r="GM882" s="1233"/>
      <c r="GN882" s="1233"/>
      <c r="GO882" s="1233"/>
      <c r="GP882" s="1233"/>
      <c r="GQ882" s="1233"/>
      <c r="GR882" s="1233"/>
      <c r="GS882" s="1233"/>
      <c r="GT882" s="1233"/>
      <c r="GU882" s="1233"/>
      <c r="GV882" s="1233"/>
      <c r="GW882" s="1233"/>
      <c r="GX882" s="1233"/>
      <c r="GY882" s="1233"/>
      <c r="GZ882" s="1233"/>
      <c r="HA882" s="1233"/>
      <c r="HB882" s="1233"/>
      <c r="HC882" s="1233"/>
      <c r="HD882" s="1233"/>
      <c r="HE882" s="1233"/>
      <c r="HF882" s="1233"/>
      <c r="HG882" s="1233"/>
      <c r="HH882" s="1233"/>
      <c r="HI882" s="1233"/>
      <c r="HJ882" s="1233"/>
      <c r="HK882" s="1233"/>
      <c r="HL882" s="1233"/>
      <c r="HM882" s="1233"/>
      <c r="HN882" s="1233"/>
      <c r="HO882" s="1233"/>
    </row>
    <row r="883" spans="32:223" s="325" customFormat="1" x14ac:dyDescent="0.2">
      <c r="AF883" s="932"/>
      <c r="AG883" s="932"/>
      <c r="AH883" s="932"/>
      <c r="AI883" s="932"/>
      <c r="AJ883" s="932"/>
      <c r="AK883" s="932"/>
      <c r="AL883" s="932"/>
      <c r="AM883" s="932"/>
      <c r="AN883" s="932"/>
      <c r="AP883" s="932"/>
      <c r="AQ883" s="932"/>
      <c r="AR883" s="932"/>
      <c r="AS883" s="932"/>
      <c r="AT883" s="932"/>
      <c r="AU883" s="932"/>
      <c r="AV883" s="932"/>
      <c r="AW883" s="932"/>
      <c r="AX883" s="932"/>
      <c r="BA883" s="1253"/>
      <c r="BB883" s="1253"/>
      <c r="BC883" s="1253"/>
      <c r="BE883" s="1233"/>
      <c r="BF883" s="1233"/>
      <c r="BG883" s="1233"/>
      <c r="BH883" s="1233"/>
      <c r="BI883" s="1233"/>
      <c r="BJ883" s="1233"/>
      <c r="BK883" s="1233"/>
      <c r="BL883" s="1233"/>
      <c r="BM883" s="1233"/>
      <c r="BN883" s="1233"/>
      <c r="BO883" s="1233"/>
      <c r="BP883" s="1233"/>
      <c r="BQ883" s="1233"/>
      <c r="BR883" s="1233"/>
      <c r="BS883" s="1233"/>
      <c r="BT883" s="1233"/>
      <c r="BU883" s="1233"/>
      <c r="BV883" s="1233"/>
      <c r="BW883" s="1233"/>
      <c r="BX883" s="1233"/>
      <c r="BY883" s="1233"/>
      <c r="BZ883" s="1233"/>
      <c r="CA883" s="1233"/>
      <c r="CB883" s="1233"/>
      <c r="CC883" s="1233"/>
      <c r="CD883" s="1233"/>
      <c r="CE883" s="1233"/>
      <c r="CF883" s="1233"/>
      <c r="CG883" s="1233"/>
      <c r="CH883" s="1233"/>
      <c r="CI883" s="1233"/>
      <c r="CJ883" s="1233"/>
      <c r="CK883" s="1233"/>
      <c r="CL883" s="1233"/>
      <c r="CM883" s="1233"/>
      <c r="CN883" s="1233"/>
      <c r="CO883" s="1233"/>
      <c r="CP883" s="1233"/>
      <c r="CQ883" s="1233"/>
      <c r="CR883" s="1233"/>
      <c r="CS883" s="1233"/>
      <c r="CT883" s="1233"/>
      <c r="CU883" s="1233"/>
      <c r="CV883" s="1233"/>
      <c r="CW883" s="1233"/>
      <c r="CX883" s="1233"/>
      <c r="CY883" s="1233"/>
      <c r="CZ883" s="1233"/>
      <c r="DA883" s="1233"/>
      <c r="DB883" s="1233"/>
      <c r="DC883" s="1233"/>
      <c r="DD883" s="1233"/>
      <c r="DE883" s="1233"/>
      <c r="DF883" s="1233"/>
      <c r="DG883" s="1233"/>
      <c r="DH883" s="1233"/>
      <c r="DI883" s="1233"/>
      <c r="DJ883" s="1233"/>
      <c r="DK883" s="1233"/>
      <c r="DL883" s="1233"/>
      <c r="DM883" s="1233"/>
      <c r="DN883" s="1233"/>
      <c r="DO883" s="1233"/>
      <c r="DP883" s="1233"/>
      <c r="DQ883" s="1233"/>
      <c r="DR883" s="1233"/>
      <c r="DS883" s="1233"/>
      <c r="DT883" s="1233"/>
      <c r="DU883" s="1233"/>
      <c r="DV883" s="1233"/>
      <c r="DW883" s="1233"/>
      <c r="DX883" s="1233"/>
      <c r="DY883" s="1233"/>
      <c r="DZ883" s="1233"/>
      <c r="EA883" s="1233"/>
      <c r="EB883" s="1233"/>
      <c r="EC883" s="1233"/>
      <c r="ED883" s="1233"/>
      <c r="EE883" s="1233"/>
      <c r="EF883" s="1233"/>
      <c r="EG883" s="1233"/>
      <c r="EH883" s="1253"/>
      <c r="EI883" s="1253"/>
      <c r="EJ883" s="1253"/>
      <c r="EK883" s="1253"/>
      <c r="EM883" s="1233"/>
      <c r="EN883" s="1233"/>
      <c r="EO883" s="1233"/>
      <c r="EP883" s="1233"/>
      <c r="EQ883" s="1233"/>
      <c r="ER883" s="1233"/>
      <c r="ES883" s="1233"/>
      <c r="ET883" s="1233"/>
      <c r="EU883" s="1233"/>
      <c r="EV883" s="1233"/>
      <c r="EW883" s="1233"/>
      <c r="EX883" s="1233"/>
      <c r="EY883" s="1233"/>
      <c r="EZ883" s="1233"/>
      <c r="FA883" s="1233"/>
      <c r="FB883" s="1233"/>
      <c r="FC883" s="1233"/>
      <c r="FD883" s="1233"/>
      <c r="FE883" s="1233"/>
      <c r="FF883" s="1233"/>
      <c r="FG883" s="1233"/>
      <c r="FH883" s="1233"/>
      <c r="FI883" s="1233"/>
      <c r="FJ883" s="1233"/>
      <c r="FK883" s="1233"/>
      <c r="FL883" s="1233"/>
      <c r="FM883" s="1233"/>
      <c r="FN883" s="1233"/>
      <c r="FO883" s="1233"/>
      <c r="FP883" s="1233"/>
      <c r="FQ883" s="1233"/>
      <c r="FR883" s="1233"/>
      <c r="FS883" s="1233"/>
      <c r="FT883" s="1233"/>
      <c r="FU883" s="1233"/>
      <c r="FV883" s="1233"/>
      <c r="FW883" s="1233"/>
      <c r="FX883" s="1233"/>
      <c r="FY883" s="1233"/>
      <c r="FZ883" s="1233"/>
      <c r="GA883" s="1233"/>
      <c r="GB883" s="1233"/>
      <c r="GC883" s="1233"/>
      <c r="GD883" s="1233"/>
      <c r="GE883" s="1233"/>
      <c r="GF883" s="1233"/>
      <c r="GG883" s="1233"/>
      <c r="GH883" s="1233"/>
      <c r="GI883" s="1233"/>
      <c r="GJ883" s="1233"/>
      <c r="GK883" s="1233"/>
      <c r="GL883" s="1233"/>
      <c r="GM883" s="1233"/>
      <c r="GN883" s="1233"/>
      <c r="GO883" s="1233"/>
      <c r="GP883" s="1233"/>
      <c r="GQ883" s="1233"/>
      <c r="GR883" s="1233"/>
      <c r="GS883" s="1233"/>
      <c r="GT883" s="1233"/>
      <c r="GU883" s="1233"/>
      <c r="GV883" s="1233"/>
      <c r="GW883" s="1233"/>
      <c r="GX883" s="1233"/>
      <c r="GY883" s="1233"/>
      <c r="GZ883" s="1233"/>
      <c r="HA883" s="1233"/>
      <c r="HB883" s="1233"/>
      <c r="HC883" s="1233"/>
      <c r="HD883" s="1233"/>
      <c r="HE883" s="1233"/>
      <c r="HF883" s="1233"/>
      <c r="HG883" s="1233"/>
      <c r="HH883" s="1233"/>
      <c r="HI883" s="1233"/>
      <c r="HJ883" s="1233"/>
      <c r="HK883" s="1233"/>
      <c r="HL883" s="1233"/>
      <c r="HM883" s="1233"/>
      <c r="HN883" s="1233"/>
      <c r="HO883" s="1233"/>
    </row>
    <row r="884" spans="32:223" s="325" customFormat="1" x14ac:dyDescent="0.2">
      <c r="AF884" s="932"/>
      <c r="AG884" s="932"/>
      <c r="AH884" s="932"/>
      <c r="AI884" s="932"/>
      <c r="AJ884" s="932"/>
      <c r="AK884" s="932"/>
      <c r="AL884" s="932"/>
      <c r="AM884" s="932"/>
      <c r="AN884" s="932"/>
      <c r="AP884" s="932"/>
      <c r="AQ884" s="932"/>
      <c r="AR884" s="932"/>
      <c r="AS884" s="932"/>
      <c r="AT884" s="932"/>
      <c r="AU884" s="932"/>
      <c r="AV884" s="932"/>
      <c r="AW884" s="932"/>
      <c r="AX884" s="932"/>
      <c r="BA884" s="1253"/>
      <c r="BB884" s="1253"/>
      <c r="BC884" s="1253"/>
      <c r="BE884" s="1233"/>
      <c r="BF884" s="1233"/>
      <c r="BG884" s="1233"/>
      <c r="BH884" s="1233"/>
      <c r="BI884" s="1233"/>
      <c r="BJ884" s="1233"/>
      <c r="BK884" s="1233"/>
      <c r="BL884" s="1233"/>
      <c r="BM884" s="1233"/>
      <c r="BN884" s="1233"/>
      <c r="BO884" s="1233"/>
      <c r="BP884" s="1233"/>
      <c r="BQ884" s="1233"/>
      <c r="BR884" s="1233"/>
      <c r="BS884" s="1233"/>
      <c r="BT884" s="1233"/>
      <c r="BU884" s="1233"/>
      <c r="BV884" s="1233"/>
      <c r="BW884" s="1233"/>
      <c r="BX884" s="1233"/>
      <c r="BY884" s="1233"/>
      <c r="BZ884" s="1233"/>
      <c r="CA884" s="1233"/>
      <c r="CB884" s="1233"/>
      <c r="CC884" s="1233"/>
      <c r="CD884" s="1233"/>
      <c r="CE884" s="1233"/>
      <c r="CF884" s="1233"/>
      <c r="CG884" s="1233"/>
      <c r="CH884" s="1233"/>
      <c r="CI884" s="1233"/>
      <c r="CJ884" s="1233"/>
      <c r="CK884" s="1233"/>
      <c r="CL884" s="1233"/>
      <c r="CM884" s="1233"/>
      <c r="CN884" s="1233"/>
      <c r="CO884" s="1233"/>
      <c r="CP884" s="1233"/>
      <c r="CQ884" s="1233"/>
      <c r="CR884" s="1233"/>
      <c r="CS884" s="1233"/>
      <c r="CT884" s="1233"/>
      <c r="CU884" s="1233"/>
      <c r="CV884" s="1233"/>
      <c r="CW884" s="1233"/>
      <c r="CX884" s="1233"/>
      <c r="CY884" s="1233"/>
      <c r="CZ884" s="1233"/>
      <c r="DA884" s="1233"/>
      <c r="DB884" s="1233"/>
      <c r="DC884" s="1233"/>
      <c r="DD884" s="1233"/>
      <c r="DE884" s="1233"/>
      <c r="DF884" s="1233"/>
      <c r="DG884" s="1233"/>
      <c r="DH884" s="1233"/>
      <c r="DI884" s="1233"/>
      <c r="DJ884" s="1233"/>
      <c r="DK884" s="1233"/>
      <c r="DL884" s="1233"/>
      <c r="DM884" s="1233"/>
      <c r="DN884" s="1233"/>
      <c r="DO884" s="1233"/>
      <c r="DP884" s="1233"/>
      <c r="DQ884" s="1233"/>
      <c r="DR884" s="1233"/>
      <c r="DS884" s="1233"/>
      <c r="DT884" s="1233"/>
      <c r="DU884" s="1233"/>
      <c r="DV884" s="1233"/>
      <c r="DW884" s="1233"/>
      <c r="DX884" s="1233"/>
      <c r="DY884" s="1233"/>
      <c r="DZ884" s="1233"/>
      <c r="EA884" s="1233"/>
      <c r="EB884" s="1233"/>
      <c r="EC884" s="1233"/>
      <c r="ED884" s="1233"/>
      <c r="EE884" s="1233"/>
      <c r="EF884" s="1233"/>
      <c r="EG884" s="1233"/>
      <c r="EH884" s="1253"/>
      <c r="EI884" s="1253"/>
      <c r="EJ884" s="1253"/>
      <c r="EK884" s="1253"/>
      <c r="EM884" s="1233"/>
      <c r="EN884" s="1233"/>
      <c r="EO884" s="1233"/>
      <c r="EP884" s="1233"/>
      <c r="EQ884" s="1233"/>
      <c r="ER884" s="1233"/>
      <c r="ES884" s="1233"/>
      <c r="ET884" s="1233"/>
      <c r="EU884" s="1233"/>
      <c r="EV884" s="1233"/>
      <c r="EW884" s="1233"/>
      <c r="EX884" s="1233"/>
      <c r="EY884" s="1233"/>
      <c r="EZ884" s="1233"/>
      <c r="FA884" s="1233"/>
      <c r="FB884" s="1233"/>
      <c r="FC884" s="1233"/>
      <c r="FD884" s="1233"/>
      <c r="FE884" s="1233"/>
      <c r="FF884" s="1233"/>
      <c r="FG884" s="1233"/>
      <c r="FH884" s="1233"/>
      <c r="FI884" s="1233"/>
      <c r="FJ884" s="1233"/>
      <c r="FK884" s="1233"/>
      <c r="FL884" s="1233"/>
      <c r="FM884" s="1233"/>
      <c r="FN884" s="1233"/>
      <c r="FO884" s="1233"/>
      <c r="FP884" s="1233"/>
      <c r="FQ884" s="1233"/>
      <c r="FR884" s="1233"/>
      <c r="FS884" s="1233"/>
      <c r="FT884" s="1233"/>
      <c r="FU884" s="1233"/>
      <c r="FV884" s="1233"/>
      <c r="FW884" s="1233"/>
      <c r="FX884" s="1233"/>
      <c r="FY884" s="1233"/>
      <c r="FZ884" s="1233"/>
      <c r="GA884" s="1233"/>
      <c r="GB884" s="1233"/>
      <c r="GC884" s="1233"/>
      <c r="GD884" s="1233"/>
      <c r="GE884" s="1233"/>
      <c r="GF884" s="1233"/>
      <c r="GG884" s="1233"/>
      <c r="GH884" s="1233"/>
      <c r="GI884" s="1233"/>
      <c r="GJ884" s="1233"/>
      <c r="GK884" s="1233"/>
      <c r="GL884" s="1233"/>
      <c r="GM884" s="1233"/>
      <c r="GN884" s="1233"/>
      <c r="GO884" s="1233"/>
      <c r="GP884" s="1233"/>
      <c r="GQ884" s="1233"/>
      <c r="GR884" s="1233"/>
      <c r="GS884" s="1233"/>
      <c r="GT884" s="1233"/>
      <c r="GU884" s="1233"/>
      <c r="GV884" s="1233"/>
      <c r="GW884" s="1233"/>
      <c r="GX884" s="1233"/>
      <c r="GY884" s="1233"/>
      <c r="GZ884" s="1233"/>
      <c r="HA884" s="1233"/>
      <c r="HB884" s="1233"/>
      <c r="HC884" s="1233"/>
      <c r="HD884" s="1233"/>
      <c r="HE884" s="1233"/>
      <c r="HF884" s="1233"/>
      <c r="HG884" s="1233"/>
      <c r="HH884" s="1233"/>
      <c r="HI884" s="1233"/>
      <c r="HJ884" s="1233"/>
      <c r="HK884" s="1233"/>
      <c r="HL884" s="1233"/>
      <c r="HM884" s="1233"/>
      <c r="HN884" s="1233"/>
      <c r="HO884" s="1233"/>
    </row>
    <row r="885" spans="32:223" s="325" customFormat="1" x14ac:dyDescent="0.2">
      <c r="AF885" s="932"/>
      <c r="AG885" s="932"/>
      <c r="AH885" s="932"/>
      <c r="AI885" s="932"/>
      <c r="AJ885" s="932"/>
      <c r="AK885" s="932"/>
      <c r="AL885" s="932"/>
      <c r="AM885" s="932"/>
      <c r="AN885" s="932"/>
      <c r="AP885" s="932"/>
      <c r="AQ885" s="932"/>
      <c r="AR885" s="932"/>
      <c r="AS885" s="932"/>
      <c r="AT885" s="932"/>
      <c r="AU885" s="932"/>
      <c r="AV885" s="932"/>
      <c r="AW885" s="932"/>
      <c r="AX885" s="932"/>
      <c r="BA885" s="1253"/>
      <c r="BB885" s="1253"/>
      <c r="BC885" s="1253"/>
      <c r="BE885" s="1233"/>
      <c r="BF885" s="1233"/>
      <c r="BG885" s="1233"/>
      <c r="BH885" s="1233"/>
      <c r="BI885" s="1233"/>
      <c r="BJ885" s="1233"/>
      <c r="BK885" s="1233"/>
      <c r="BL885" s="1233"/>
      <c r="BM885" s="1233"/>
      <c r="BN885" s="1233"/>
      <c r="BO885" s="1233"/>
      <c r="BP885" s="1233"/>
      <c r="BQ885" s="1233"/>
      <c r="BR885" s="1233"/>
      <c r="BS885" s="1233"/>
      <c r="BT885" s="1233"/>
      <c r="BU885" s="1233"/>
      <c r="BV885" s="1233"/>
      <c r="BW885" s="1233"/>
      <c r="BX885" s="1233"/>
      <c r="BY885" s="1233"/>
      <c r="BZ885" s="1233"/>
      <c r="CA885" s="1233"/>
      <c r="CB885" s="1233"/>
      <c r="CC885" s="1233"/>
      <c r="CD885" s="1233"/>
      <c r="CE885" s="1233"/>
      <c r="CF885" s="1233"/>
      <c r="CG885" s="1233"/>
      <c r="CH885" s="1233"/>
      <c r="CI885" s="1233"/>
      <c r="CJ885" s="1233"/>
      <c r="CK885" s="1233"/>
      <c r="CL885" s="1233"/>
      <c r="CM885" s="1233"/>
      <c r="CN885" s="1233"/>
      <c r="CO885" s="1233"/>
      <c r="CP885" s="1233"/>
      <c r="CQ885" s="1233"/>
      <c r="CR885" s="1233"/>
      <c r="CS885" s="1233"/>
      <c r="CT885" s="1233"/>
      <c r="CU885" s="1233"/>
      <c r="CV885" s="1233"/>
      <c r="CW885" s="1233"/>
      <c r="CX885" s="1233"/>
      <c r="CY885" s="1233"/>
      <c r="CZ885" s="1233"/>
      <c r="DA885" s="1233"/>
      <c r="DB885" s="1233"/>
      <c r="DC885" s="1233"/>
      <c r="DD885" s="1233"/>
      <c r="DE885" s="1233"/>
      <c r="DF885" s="1233"/>
      <c r="DG885" s="1233"/>
      <c r="DH885" s="1233"/>
      <c r="DI885" s="1233"/>
      <c r="DJ885" s="1233"/>
      <c r="DK885" s="1233"/>
      <c r="DL885" s="1233"/>
      <c r="DM885" s="1233"/>
      <c r="DN885" s="1233"/>
      <c r="DO885" s="1233"/>
      <c r="DP885" s="1233"/>
      <c r="DQ885" s="1233"/>
      <c r="DR885" s="1233"/>
      <c r="DS885" s="1233"/>
      <c r="DT885" s="1233"/>
      <c r="DU885" s="1233"/>
      <c r="DV885" s="1233"/>
      <c r="DW885" s="1233"/>
      <c r="DX885" s="1233"/>
      <c r="DY885" s="1233"/>
      <c r="DZ885" s="1233"/>
      <c r="EA885" s="1233"/>
      <c r="EB885" s="1233"/>
      <c r="EC885" s="1233"/>
      <c r="ED885" s="1233"/>
      <c r="EE885" s="1233"/>
      <c r="EF885" s="1233"/>
      <c r="EG885" s="1233"/>
      <c r="EH885" s="1253"/>
      <c r="EI885" s="1253"/>
      <c r="EJ885" s="1253"/>
      <c r="EK885" s="1253"/>
      <c r="EM885" s="1233"/>
      <c r="EN885" s="1233"/>
      <c r="EO885" s="1233"/>
      <c r="EP885" s="1233"/>
      <c r="EQ885" s="1233"/>
      <c r="ER885" s="1233"/>
      <c r="ES885" s="1233"/>
      <c r="ET885" s="1233"/>
      <c r="EU885" s="1233"/>
      <c r="EV885" s="1233"/>
      <c r="EW885" s="1233"/>
      <c r="EX885" s="1233"/>
      <c r="EY885" s="1233"/>
      <c r="EZ885" s="1233"/>
      <c r="FA885" s="1233"/>
      <c r="FB885" s="1233"/>
      <c r="FC885" s="1233"/>
      <c r="FD885" s="1233"/>
      <c r="FE885" s="1233"/>
      <c r="FF885" s="1233"/>
      <c r="FG885" s="1233"/>
      <c r="FH885" s="1233"/>
      <c r="FI885" s="1233"/>
      <c r="FJ885" s="1233"/>
      <c r="FK885" s="1233"/>
      <c r="FL885" s="1233"/>
      <c r="FM885" s="1233"/>
      <c r="FN885" s="1233"/>
      <c r="FO885" s="1233"/>
      <c r="FP885" s="1233"/>
      <c r="FQ885" s="1233"/>
      <c r="FR885" s="1233"/>
      <c r="FS885" s="1233"/>
      <c r="FT885" s="1233"/>
      <c r="FU885" s="1233"/>
      <c r="FV885" s="1233"/>
      <c r="FW885" s="1233"/>
      <c r="FX885" s="1233"/>
      <c r="FY885" s="1233"/>
      <c r="FZ885" s="1233"/>
      <c r="GA885" s="1233"/>
      <c r="GB885" s="1233"/>
      <c r="GC885" s="1233"/>
      <c r="GD885" s="1233"/>
      <c r="GE885" s="1233"/>
      <c r="GF885" s="1233"/>
      <c r="GG885" s="1233"/>
      <c r="GH885" s="1233"/>
      <c r="GI885" s="1233"/>
      <c r="GJ885" s="1233"/>
      <c r="GK885" s="1233"/>
      <c r="GL885" s="1233"/>
      <c r="GM885" s="1233"/>
      <c r="GN885" s="1233"/>
      <c r="GO885" s="1233"/>
      <c r="GP885" s="1233"/>
      <c r="GQ885" s="1233"/>
      <c r="GR885" s="1233"/>
      <c r="GS885" s="1233"/>
      <c r="GT885" s="1233"/>
      <c r="GU885" s="1233"/>
      <c r="GV885" s="1233"/>
      <c r="GW885" s="1233"/>
      <c r="GX885" s="1233"/>
      <c r="GY885" s="1233"/>
      <c r="GZ885" s="1233"/>
      <c r="HA885" s="1233"/>
      <c r="HB885" s="1233"/>
      <c r="HC885" s="1233"/>
      <c r="HD885" s="1233"/>
      <c r="HE885" s="1233"/>
      <c r="HF885" s="1233"/>
      <c r="HG885" s="1233"/>
      <c r="HH885" s="1233"/>
      <c r="HI885" s="1233"/>
      <c r="HJ885" s="1233"/>
      <c r="HK885" s="1233"/>
      <c r="HL885" s="1233"/>
      <c r="HM885" s="1233"/>
      <c r="HN885" s="1233"/>
      <c r="HO885" s="1233"/>
    </row>
    <row r="886" spans="32:223" s="325" customFormat="1" x14ac:dyDescent="0.2">
      <c r="AF886" s="932"/>
      <c r="AG886" s="932"/>
      <c r="AH886" s="932"/>
      <c r="AI886" s="932"/>
      <c r="AJ886" s="932"/>
      <c r="AK886" s="932"/>
      <c r="AL886" s="932"/>
      <c r="AM886" s="932"/>
      <c r="AN886" s="932"/>
      <c r="AP886" s="932"/>
      <c r="AQ886" s="932"/>
      <c r="AR886" s="932"/>
      <c r="AS886" s="932"/>
      <c r="AT886" s="932"/>
      <c r="AU886" s="932"/>
      <c r="AV886" s="932"/>
      <c r="AW886" s="932"/>
      <c r="AX886" s="932"/>
      <c r="BA886" s="1253"/>
      <c r="BB886" s="1253"/>
      <c r="BC886" s="1253"/>
      <c r="BE886" s="1233"/>
      <c r="BF886" s="1233"/>
      <c r="BG886" s="1233"/>
      <c r="BH886" s="1233"/>
      <c r="BI886" s="1233"/>
      <c r="BJ886" s="1233"/>
      <c r="BK886" s="1233"/>
      <c r="BL886" s="1233"/>
      <c r="BM886" s="1233"/>
      <c r="BN886" s="1233"/>
      <c r="BO886" s="1233"/>
      <c r="BP886" s="1233"/>
      <c r="BQ886" s="1233"/>
      <c r="BR886" s="1233"/>
      <c r="BS886" s="1233"/>
      <c r="BT886" s="1233"/>
      <c r="BU886" s="1233"/>
      <c r="BV886" s="1233"/>
      <c r="BW886" s="1233"/>
      <c r="BX886" s="1233"/>
      <c r="BY886" s="1233"/>
      <c r="BZ886" s="1233"/>
      <c r="CA886" s="1233"/>
      <c r="CB886" s="1233"/>
      <c r="CC886" s="1233"/>
      <c r="CD886" s="1233"/>
      <c r="CE886" s="1233"/>
      <c r="CF886" s="1233"/>
      <c r="CG886" s="1233"/>
      <c r="CH886" s="1233"/>
      <c r="CI886" s="1233"/>
      <c r="CJ886" s="1233"/>
      <c r="CK886" s="1233"/>
      <c r="CL886" s="1233"/>
      <c r="CM886" s="1233"/>
      <c r="CN886" s="1233"/>
      <c r="CO886" s="1233"/>
      <c r="CP886" s="1233"/>
      <c r="CQ886" s="1233"/>
      <c r="CR886" s="1233"/>
      <c r="CS886" s="1233"/>
      <c r="CT886" s="1233"/>
      <c r="CU886" s="1233"/>
      <c r="CV886" s="1233"/>
      <c r="CW886" s="1233"/>
      <c r="CX886" s="1233"/>
      <c r="CY886" s="1233"/>
      <c r="CZ886" s="1233"/>
      <c r="DA886" s="1233"/>
      <c r="DB886" s="1233"/>
      <c r="DC886" s="1233"/>
      <c r="DD886" s="1233"/>
      <c r="DE886" s="1233"/>
      <c r="DF886" s="1233"/>
      <c r="DG886" s="1233"/>
      <c r="DH886" s="1233"/>
      <c r="DI886" s="1233"/>
      <c r="DJ886" s="1233"/>
      <c r="DK886" s="1233"/>
      <c r="DL886" s="1233"/>
      <c r="DM886" s="1233"/>
      <c r="DN886" s="1233"/>
      <c r="DO886" s="1233"/>
      <c r="DP886" s="1233"/>
      <c r="DQ886" s="1233"/>
      <c r="DR886" s="1233"/>
      <c r="DS886" s="1233"/>
      <c r="DT886" s="1233"/>
      <c r="DU886" s="1233"/>
      <c r="DV886" s="1233"/>
      <c r="DW886" s="1233"/>
      <c r="DX886" s="1233"/>
      <c r="DY886" s="1233"/>
      <c r="DZ886" s="1233"/>
      <c r="EA886" s="1233"/>
      <c r="EB886" s="1233"/>
      <c r="EC886" s="1233"/>
      <c r="ED886" s="1233"/>
      <c r="EE886" s="1233"/>
      <c r="EF886" s="1233"/>
      <c r="EG886" s="1233"/>
      <c r="EH886" s="1253"/>
      <c r="EI886" s="1253"/>
      <c r="EJ886" s="1253"/>
      <c r="EK886" s="1253"/>
      <c r="EM886" s="1233"/>
      <c r="EN886" s="1233"/>
      <c r="EO886" s="1233"/>
      <c r="EP886" s="1233"/>
      <c r="EQ886" s="1233"/>
      <c r="ER886" s="1233"/>
      <c r="ES886" s="1233"/>
      <c r="ET886" s="1233"/>
      <c r="EU886" s="1233"/>
      <c r="EV886" s="1233"/>
      <c r="EW886" s="1233"/>
      <c r="EX886" s="1233"/>
      <c r="EY886" s="1233"/>
      <c r="EZ886" s="1233"/>
      <c r="FA886" s="1233"/>
      <c r="FB886" s="1233"/>
      <c r="FC886" s="1233"/>
      <c r="FD886" s="1233"/>
      <c r="FE886" s="1233"/>
      <c r="FF886" s="1233"/>
      <c r="FG886" s="1233"/>
      <c r="FH886" s="1233"/>
      <c r="FI886" s="1233"/>
      <c r="FJ886" s="1233"/>
      <c r="FK886" s="1233"/>
      <c r="FL886" s="1233"/>
      <c r="FM886" s="1233"/>
      <c r="FN886" s="1233"/>
      <c r="FO886" s="1233"/>
      <c r="FP886" s="1233"/>
      <c r="FQ886" s="1233"/>
      <c r="FR886" s="1233"/>
      <c r="FS886" s="1233"/>
      <c r="FT886" s="1233"/>
      <c r="FU886" s="1233"/>
      <c r="FV886" s="1233"/>
      <c r="FW886" s="1233"/>
      <c r="FX886" s="1233"/>
      <c r="FY886" s="1233"/>
      <c r="FZ886" s="1233"/>
      <c r="GA886" s="1233"/>
      <c r="GB886" s="1233"/>
      <c r="GC886" s="1233"/>
      <c r="GD886" s="1233"/>
      <c r="GE886" s="1233"/>
      <c r="GF886" s="1233"/>
      <c r="GG886" s="1233"/>
      <c r="GH886" s="1233"/>
      <c r="GI886" s="1233"/>
      <c r="GJ886" s="1233"/>
      <c r="GK886" s="1233"/>
      <c r="GL886" s="1233"/>
      <c r="GM886" s="1233"/>
      <c r="GN886" s="1233"/>
      <c r="GO886" s="1233"/>
      <c r="GP886" s="1233"/>
      <c r="GQ886" s="1233"/>
      <c r="GR886" s="1233"/>
      <c r="GS886" s="1233"/>
      <c r="GT886" s="1233"/>
      <c r="GU886" s="1233"/>
      <c r="GV886" s="1233"/>
      <c r="GW886" s="1233"/>
      <c r="GX886" s="1233"/>
      <c r="GY886" s="1233"/>
      <c r="GZ886" s="1233"/>
      <c r="HA886" s="1233"/>
      <c r="HB886" s="1233"/>
      <c r="HC886" s="1233"/>
      <c r="HD886" s="1233"/>
      <c r="HE886" s="1233"/>
      <c r="HF886" s="1233"/>
      <c r="HG886" s="1233"/>
      <c r="HH886" s="1233"/>
      <c r="HI886" s="1233"/>
      <c r="HJ886" s="1233"/>
      <c r="HK886" s="1233"/>
      <c r="HL886" s="1233"/>
      <c r="HM886" s="1233"/>
      <c r="HN886" s="1233"/>
      <c r="HO886" s="1233"/>
    </row>
    <row r="887" spans="32:223" s="325" customFormat="1" x14ac:dyDescent="0.2">
      <c r="AF887" s="932"/>
      <c r="AG887" s="932"/>
      <c r="AH887" s="932"/>
      <c r="AI887" s="932"/>
      <c r="AJ887" s="932"/>
      <c r="AK887" s="932"/>
      <c r="AL887" s="932"/>
      <c r="AM887" s="932"/>
      <c r="AN887" s="932"/>
      <c r="AP887" s="932"/>
      <c r="AQ887" s="932"/>
      <c r="AR887" s="932"/>
      <c r="AS887" s="932"/>
      <c r="AT887" s="932"/>
      <c r="AU887" s="932"/>
      <c r="AV887" s="932"/>
      <c r="AW887" s="932"/>
      <c r="AX887" s="932"/>
      <c r="BA887" s="1253"/>
      <c r="BB887" s="1253"/>
      <c r="BC887" s="1253"/>
      <c r="BE887" s="1233"/>
      <c r="BF887" s="1233"/>
      <c r="BG887" s="1233"/>
      <c r="BH887" s="1233"/>
      <c r="BI887" s="1233"/>
      <c r="BJ887" s="1233"/>
      <c r="BK887" s="1233"/>
      <c r="BL887" s="1233"/>
      <c r="BM887" s="1233"/>
      <c r="BN887" s="1233"/>
      <c r="BO887" s="1233"/>
      <c r="BP887" s="1233"/>
      <c r="BQ887" s="1233"/>
      <c r="BR887" s="1233"/>
      <c r="BS887" s="1233"/>
      <c r="BT887" s="1233"/>
      <c r="BU887" s="1233"/>
      <c r="BV887" s="1233"/>
      <c r="BW887" s="1233"/>
      <c r="BX887" s="1233"/>
      <c r="BY887" s="1233"/>
      <c r="BZ887" s="1233"/>
      <c r="CA887" s="1233"/>
      <c r="CB887" s="1233"/>
      <c r="CC887" s="1233"/>
      <c r="CD887" s="1233"/>
      <c r="CE887" s="1233"/>
      <c r="CF887" s="1233"/>
      <c r="CG887" s="1233"/>
      <c r="CH887" s="1233"/>
      <c r="CI887" s="1233"/>
      <c r="CJ887" s="1233"/>
      <c r="CK887" s="1233"/>
      <c r="CL887" s="1233"/>
      <c r="CM887" s="1233"/>
      <c r="CN887" s="1233"/>
      <c r="CO887" s="1233"/>
      <c r="CP887" s="1233"/>
      <c r="CQ887" s="1233"/>
      <c r="CR887" s="1233"/>
      <c r="CS887" s="1233"/>
      <c r="CT887" s="1233"/>
      <c r="CU887" s="1233"/>
      <c r="CV887" s="1233"/>
      <c r="CW887" s="1233"/>
      <c r="CX887" s="1233"/>
      <c r="CY887" s="1233"/>
      <c r="CZ887" s="1233"/>
      <c r="DA887" s="1233"/>
      <c r="DB887" s="1233"/>
      <c r="DC887" s="1233"/>
      <c r="DD887" s="1233"/>
      <c r="DE887" s="1233"/>
      <c r="DF887" s="1233"/>
      <c r="DG887" s="1233"/>
      <c r="DH887" s="1233"/>
      <c r="DI887" s="1233"/>
      <c r="DJ887" s="1233"/>
      <c r="DK887" s="1233"/>
      <c r="DL887" s="1233"/>
      <c r="DM887" s="1233"/>
      <c r="DN887" s="1233"/>
      <c r="DO887" s="1233"/>
      <c r="DP887" s="1233"/>
      <c r="DQ887" s="1233"/>
      <c r="DR887" s="1233"/>
      <c r="DS887" s="1233"/>
      <c r="DT887" s="1233"/>
      <c r="DU887" s="1233"/>
      <c r="DV887" s="1233"/>
      <c r="DW887" s="1233"/>
      <c r="DX887" s="1233"/>
      <c r="DY887" s="1233"/>
      <c r="DZ887" s="1233"/>
      <c r="EA887" s="1233"/>
      <c r="EB887" s="1233"/>
      <c r="EC887" s="1233"/>
      <c r="ED887" s="1233"/>
      <c r="EE887" s="1233"/>
      <c r="EF887" s="1233"/>
      <c r="EG887" s="1233"/>
      <c r="EH887" s="1253"/>
      <c r="EI887" s="1253"/>
      <c r="EJ887" s="1253"/>
      <c r="EK887" s="1253"/>
      <c r="EM887" s="1233"/>
      <c r="EN887" s="1233"/>
      <c r="EO887" s="1233"/>
      <c r="EP887" s="1233"/>
      <c r="EQ887" s="1233"/>
      <c r="ER887" s="1233"/>
      <c r="ES887" s="1233"/>
      <c r="ET887" s="1233"/>
      <c r="EU887" s="1233"/>
      <c r="EV887" s="1233"/>
      <c r="EW887" s="1233"/>
      <c r="EX887" s="1233"/>
      <c r="EY887" s="1233"/>
      <c r="EZ887" s="1233"/>
      <c r="FA887" s="1233"/>
      <c r="FB887" s="1233"/>
      <c r="FC887" s="1233"/>
      <c r="FD887" s="1233"/>
      <c r="FE887" s="1233"/>
      <c r="FF887" s="1233"/>
      <c r="FG887" s="1233"/>
      <c r="FH887" s="1233"/>
      <c r="FI887" s="1233"/>
      <c r="FJ887" s="1233"/>
      <c r="FK887" s="1233"/>
      <c r="FL887" s="1233"/>
      <c r="FM887" s="1233"/>
      <c r="FN887" s="1233"/>
      <c r="FO887" s="1233"/>
      <c r="FP887" s="1233"/>
      <c r="FQ887" s="1233"/>
      <c r="FR887" s="1233"/>
      <c r="FS887" s="1233"/>
      <c r="FT887" s="1233"/>
      <c r="FU887" s="1233"/>
      <c r="FV887" s="1233"/>
      <c r="FW887" s="1233"/>
      <c r="FX887" s="1233"/>
      <c r="FY887" s="1233"/>
      <c r="FZ887" s="1233"/>
      <c r="GA887" s="1233"/>
      <c r="GB887" s="1233"/>
      <c r="GC887" s="1233"/>
      <c r="GD887" s="1233"/>
      <c r="GE887" s="1233"/>
      <c r="GF887" s="1233"/>
      <c r="GG887" s="1233"/>
      <c r="GH887" s="1233"/>
      <c r="GI887" s="1233"/>
      <c r="GJ887" s="1233"/>
      <c r="GK887" s="1233"/>
      <c r="GL887" s="1233"/>
      <c r="GM887" s="1233"/>
      <c r="GN887" s="1233"/>
      <c r="GO887" s="1233"/>
      <c r="GP887" s="1233"/>
      <c r="GQ887" s="1233"/>
      <c r="GR887" s="1233"/>
      <c r="GS887" s="1233"/>
      <c r="GT887" s="1233"/>
      <c r="GU887" s="1233"/>
      <c r="GV887" s="1233"/>
      <c r="GW887" s="1233"/>
      <c r="GX887" s="1233"/>
      <c r="GY887" s="1233"/>
      <c r="GZ887" s="1233"/>
      <c r="HA887" s="1233"/>
      <c r="HB887" s="1233"/>
      <c r="HC887" s="1233"/>
      <c r="HD887" s="1233"/>
      <c r="HE887" s="1233"/>
      <c r="HF887" s="1233"/>
      <c r="HG887" s="1233"/>
      <c r="HH887" s="1233"/>
      <c r="HI887" s="1233"/>
      <c r="HJ887" s="1233"/>
      <c r="HK887" s="1233"/>
      <c r="HL887" s="1233"/>
      <c r="HM887" s="1233"/>
      <c r="HN887" s="1233"/>
      <c r="HO887" s="1233"/>
    </row>
    <row r="888" spans="32:223" s="325" customFormat="1" x14ac:dyDescent="0.2">
      <c r="AF888" s="932"/>
      <c r="AG888" s="932"/>
      <c r="AH888" s="932"/>
      <c r="AI888" s="932"/>
      <c r="AJ888" s="932"/>
      <c r="AK888" s="932"/>
      <c r="AL888" s="932"/>
      <c r="AM888" s="932"/>
      <c r="AN888" s="932"/>
      <c r="AP888" s="932"/>
      <c r="AQ888" s="932"/>
      <c r="AR888" s="932"/>
      <c r="AS888" s="932"/>
      <c r="AT888" s="932"/>
      <c r="AU888" s="932"/>
      <c r="AV888" s="932"/>
      <c r="AW888" s="932"/>
      <c r="AX888" s="932"/>
      <c r="BA888" s="1253"/>
      <c r="BB888" s="1253"/>
      <c r="BC888" s="1253"/>
      <c r="BE888" s="1233"/>
      <c r="BF888" s="1233"/>
      <c r="BG888" s="1233"/>
      <c r="BH888" s="1233"/>
      <c r="BI888" s="1233"/>
      <c r="BJ888" s="1233"/>
      <c r="BK888" s="1233"/>
      <c r="BL888" s="1233"/>
      <c r="BM888" s="1233"/>
      <c r="BN888" s="1233"/>
      <c r="BO888" s="1233"/>
      <c r="BP888" s="1233"/>
      <c r="BQ888" s="1233"/>
      <c r="BR888" s="1233"/>
      <c r="BS888" s="1233"/>
      <c r="BT888" s="1233"/>
      <c r="BU888" s="1233"/>
      <c r="BV888" s="1233"/>
      <c r="BW888" s="1233"/>
      <c r="BX888" s="1233"/>
      <c r="BY888" s="1233"/>
      <c r="BZ888" s="1233"/>
      <c r="CA888" s="1233"/>
      <c r="CB888" s="1233"/>
      <c r="CC888" s="1233"/>
      <c r="CD888" s="1233"/>
      <c r="CE888" s="1233"/>
      <c r="CF888" s="1233"/>
      <c r="CG888" s="1233"/>
      <c r="CH888" s="1233"/>
      <c r="CI888" s="1233"/>
      <c r="CJ888" s="1233"/>
      <c r="CK888" s="1233"/>
      <c r="CL888" s="1233"/>
      <c r="CM888" s="1233"/>
      <c r="CN888" s="1233"/>
      <c r="CO888" s="1233"/>
      <c r="CP888" s="1233"/>
      <c r="CQ888" s="1233"/>
      <c r="CR888" s="1233"/>
      <c r="CS888" s="1233"/>
      <c r="CT888" s="1233"/>
      <c r="CU888" s="1233"/>
      <c r="CV888" s="1233"/>
      <c r="CW888" s="1233"/>
      <c r="CX888" s="1233"/>
      <c r="CY888" s="1233"/>
      <c r="CZ888" s="1233"/>
      <c r="DA888" s="1233"/>
      <c r="DB888" s="1233"/>
      <c r="DC888" s="1233"/>
      <c r="DD888" s="1233"/>
      <c r="DE888" s="1233"/>
      <c r="DF888" s="1233"/>
      <c r="DG888" s="1233"/>
      <c r="DH888" s="1233"/>
      <c r="DI888" s="1233"/>
      <c r="DJ888" s="1233"/>
      <c r="DK888" s="1233"/>
      <c r="DL888" s="1233"/>
      <c r="DM888" s="1233"/>
      <c r="DN888" s="1233"/>
      <c r="DO888" s="1233"/>
      <c r="DP888" s="1233"/>
      <c r="DQ888" s="1233"/>
      <c r="DR888" s="1233"/>
      <c r="DS888" s="1233"/>
      <c r="DT888" s="1233"/>
      <c r="DU888" s="1233"/>
      <c r="DV888" s="1233"/>
      <c r="DW888" s="1233"/>
      <c r="DX888" s="1233"/>
      <c r="DY888" s="1233"/>
      <c r="DZ888" s="1233"/>
      <c r="EA888" s="1233"/>
      <c r="EB888" s="1233"/>
      <c r="EC888" s="1233"/>
      <c r="ED888" s="1233"/>
      <c r="EE888" s="1233"/>
      <c r="EF888" s="1233"/>
      <c r="EG888" s="1233"/>
      <c r="EH888" s="1253"/>
      <c r="EI888" s="1253"/>
      <c r="EJ888" s="1253"/>
      <c r="EK888" s="1253"/>
      <c r="EM888" s="1233"/>
      <c r="EN888" s="1233"/>
      <c r="EO888" s="1233"/>
      <c r="EP888" s="1233"/>
      <c r="EQ888" s="1233"/>
      <c r="ER888" s="1233"/>
      <c r="ES888" s="1233"/>
      <c r="ET888" s="1233"/>
      <c r="EU888" s="1233"/>
      <c r="EV888" s="1233"/>
      <c r="EW888" s="1233"/>
      <c r="EX888" s="1233"/>
      <c r="EY888" s="1233"/>
      <c r="EZ888" s="1233"/>
      <c r="FA888" s="1233"/>
      <c r="FB888" s="1233"/>
      <c r="FC888" s="1233"/>
      <c r="FD888" s="1233"/>
      <c r="FE888" s="1233"/>
      <c r="FF888" s="1233"/>
      <c r="FG888" s="1233"/>
      <c r="FH888" s="1233"/>
      <c r="FI888" s="1233"/>
      <c r="FJ888" s="1233"/>
      <c r="FK888" s="1233"/>
      <c r="FL888" s="1233"/>
      <c r="FM888" s="1233"/>
      <c r="FN888" s="1233"/>
      <c r="FO888" s="1233"/>
      <c r="FP888" s="1233"/>
      <c r="FQ888" s="1233"/>
      <c r="FR888" s="1233"/>
      <c r="FS888" s="1233"/>
      <c r="FT888" s="1233"/>
      <c r="FU888" s="1233"/>
      <c r="FV888" s="1233"/>
      <c r="FW888" s="1233"/>
      <c r="FX888" s="1233"/>
      <c r="FY888" s="1233"/>
      <c r="FZ888" s="1233"/>
      <c r="GA888" s="1233"/>
      <c r="GB888" s="1233"/>
      <c r="GC888" s="1233"/>
      <c r="GD888" s="1233"/>
      <c r="GE888" s="1233"/>
      <c r="GF888" s="1233"/>
      <c r="GG888" s="1233"/>
      <c r="GH888" s="1233"/>
      <c r="GI888" s="1233"/>
      <c r="GJ888" s="1233"/>
      <c r="GK888" s="1233"/>
      <c r="GL888" s="1233"/>
      <c r="GM888" s="1233"/>
      <c r="GN888" s="1233"/>
      <c r="GO888" s="1233"/>
      <c r="GP888" s="1233"/>
      <c r="GQ888" s="1233"/>
      <c r="GR888" s="1233"/>
      <c r="GS888" s="1233"/>
      <c r="GT888" s="1233"/>
      <c r="GU888" s="1233"/>
      <c r="GV888" s="1233"/>
      <c r="GW888" s="1233"/>
      <c r="GX888" s="1233"/>
      <c r="GY888" s="1233"/>
      <c r="GZ888" s="1233"/>
      <c r="HA888" s="1233"/>
      <c r="HB888" s="1233"/>
      <c r="HC888" s="1233"/>
      <c r="HD888" s="1233"/>
      <c r="HE888" s="1233"/>
      <c r="HF888" s="1233"/>
      <c r="HG888" s="1233"/>
      <c r="HH888" s="1233"/>
      <c r="HI888" s="1233"/>
      <c r="HJ888" s="1233"/>
      <c r="HK888" s="1233"/>
      <c r="HL888" s="1233"/>
      <c r="HM888" s="1233"/>
      <c r="HN888" s="1233"/>
      <c r="HO888" s="1233"/>
    </row>
    <row r="889" spans="32:223" s="325" customFormat="1" x14ac:dyDescent="0.2">
      <c r="AF889" s="932"/>
      <c r="AG889" s="932"/>
      <c r="AH889" s="932"/>
      <c r="AI889" s="932"/>
      <c r="AJ889" s="932"/>
      <c r="AK889" s="932"/>
      <c r="AL889" s="932"/>
      <c r="AM889" s="932"/>
      <c r="AN889" s="932"/>
      <c r="AP889" s="932"/>
      <c r="AQ889" s="932"/>
      <c r="AR889" s="932"/>
      <c r="AS889" s="932"/>
      <c r="AT889" s="932"/>
      <c r="AU889" s="932"/>
      <c r="AV889" s="932"/>
      <c r="AW889" s="932"/>
      <c r="AX889" s="932"/>
      <c r="BA889" s="1253"/>
      <c r="BB889" s="1253"/>
      <c r="BC889" s="1253"/>
      <c r="BE889" s="1233"/>
      <c r="BF889" s="1233"/>
      <c r="BG889" s="1233"/>
      <c r="BH889" s="1233"/>
      <c r="BI889" s="1233"/>
      <c r="BJ889" s="1233"/>
      <c r="BK889" s="1233"/>
      <c r="BL889" s="1233"/>
      <c r="BM889" s="1233"/>
      <c r="BN889" s="1233"/>
      <c r="BO889" s="1233"/>
      <c r="BP889" s="1233"/>
      <c r="BQ889" s="1233"/>
      <c r="BR889" s="1233"/>
      <c r="BS889" s="1233"/>
      <c r="BT889" s="1233"/>
      <c r="BU889" s="1233"/>
      <c r="BV889" s="1233"/>
      <c r="BW889" s="1233"/>
      <c r="BX889" s="1233"/>
      <c r="BY889" s="1233"/>
      <c r="BZ889" s="1233"/>
      <c r="CA889" s="1233"/>
      <c r="CB889" s="1233"/>
      <c r="CC889" s="1233"/>
      <c r="CD889" s="1233"/>
      <c r="CE889" s="1233"/>
      <c r="CF889" s="1233"/>
      <c r="CG889" s="1233"/>
      <c r="CH889" s="1233"/>
      <c r="CI889" s="1233"/>
      <c r="CJ889" s="1233"/>
      <c r="CK889" s="1233"/>
      <c r="CL889" s="1233"/>
      <c r="CM889" s="1233"/>
      <c r="CN889" s="1233"/>
      <c r="CO889" s="1233"/>
      <c r="CP889" s="1233"/>
      <c r="CQ889" s="1233"/>
      <c r="CR889" s="1233"/>
      <c r="CS889" s="1233"/>
      <c r="CT889" s="1233"/>
      <c r="CU889" s="1233"/>
      <c r="CV889" s="1233"/>
      <c r="CW889" s="1233"/>
      <c r="CX889" s="1233"/>
      <c r="CY889" s="1233"/>
      <c r="CZ889" s="1233"/>
      <c r="DA889" s="1233"/>
      <c r="DB889" s="1233"/>
      <c r="DC889" s="1233"/>
      <c r="DD889" s="1233"/>
      <c r="DE889" s="1233"/>
      <c r="DF889" s="1233"/>
      <c r="DG889" s="1233"/>
      <c r="DH889" s="1233"/>
      <c r="DI889" s="1233"/>
      <c r="DJ889" s="1233"/>
      <c r="DK889" s="1233"/>
      <c r="DL889" s="1233"/>
      <c r="DM889" s="1233"/>
      <c r="DN889" s="1233"/>
      <c r="DO889" s="1233"/>
      <c r="DP889" s="1233"/>
      <c r="DQ889" s="1233"/>
      <c r="DR889" s="1233"/>
      <c r="DS889" s="1233"/>
      <c r="DT889" s="1233"/>
      <c r="DU889" s="1233"/>
      <c r="DV889" s="1233"/>
      <c r="DW889" s="1233"/>
      <c r="DX889" s="1233"/>
      <c r="DY889" s="1233"/>
      <c r="DZ889" s="1233"/>
      <c r="EA889" s="1233"/>
      <c r="EB889" s="1233"/>
      <c r="EC889" s="1233"/>
      <c r="ED889" s="1233"/>
      <c r="EE889" s="1233"/>
      <c r="EF889" s="1233"/>
      <c r="EG889" s="1233"/>
      <c r="EH889" s="1253"/>
      <c r="EI889" s="1253"/>
      <c r="EJ889" s="1253"/>
      <c r="EK889" s="1253"/>
      <c r="EM889" s="1233"/>
      <c r="EN889" s="1233"/>
      <c r="EO889" s="1233"/>
      <c r="EP889" s="1233"/>
      <c r="EQ889" s="1233"/>
      <c r="ER889" s="1233"/>
      <c r="ES889" s="1233"/>
      <c r="ET889" s="1233"/>
      <c r="EU889" s="1233"/>
      <c r="EV889" s="1233"/>
      <c r="EW889" s="1233"/>
      <c r="EX889" s="1233"/>
      <c r="EY889" s="1233"/>
      <c r="EZ889" s="1233"/>
      <c r="FA889" s="1233"/>
      <c r="FB889" s="1233"/>
      <c r="FC889" s="1233"/>
      <c r="FD889" s="1233"/>
      <c r="FE889" s="1233"/>
      <c r="FF889" s="1233"/>
      <c r="FG889" s="1233"/>
      <c r="FH889" s="1233"/>
      <c r="FI889" s="1233"/>
      <c r="FJ889" s="1233"/>
      <c r="FK889" s="1233"/>
      <c r="FL889" s="1233"/>
      <c r="FM889" s="1233"/>
      <c r="FN889" s="1233"/>
      <c r="FO889" s="1233"/>
      <c r="FP889" s="1233"/>
      <c r="FQ889" s="1233"/>
      <c r="FR889" s="1233"/>
      <c r="FS889" s="1233"/>
      <c r="FT889" s="1233"/>
      <c r="FU889" s="1233"/>
      <c r="FV889" s="1233"/>
      <c r="FW889" s="1233"/>
      <c r="FX889" s="1233"/>
      <c r="FY889" s="1233"/>
      <c r="FZ889" s="1233"/>
      <c r="GA889" s="1233"/>
      <c r="GB889" s="1233"/>
      <c r="GC889" s="1233"/>
      <c r="GD889" s="1233"/>
      <c r="GE889" s="1233"/>
      <c r="GF889" s="1233"/>
      <c r="GG889" s="1233"/>
      <c r="GH889" s="1233"/>
      <c r="GI889" s="1233"/>
      <c r="GJ889" s="1233"/>
      <c r="GK889" s="1233"/>
      <c r="GL889" s="1233"/>
      <c r="GM889" s="1233"/>
      <c r="GN889" s="1233"/>
      <c r="GO889" s="1233"/>
      <c r="GP889" s="1233"/>
      <c r="GQ889" s="1233"/>
      <c r="GR889" s="1233"/>
      <c r="GS889" s="1233"/>
      <c r="GT889" s="1233"/>
      <c r="GU889" s="1233"/>
      <c r="GV889" s="1233"/>
      <c r="GW889" s="1233"/>
      <c r="GX889" s="1233"/>
      <c r="GY889" s="1233"/>
      <c r="GZ889" s="1233"/>
      <c r="HA889" s="1233"/>
      <c r="HB889" s="1233"/>
      <c r="HC889" s="1233"/>
      <c r="HD889" s="1233"/>
      <c r="HE889" s="1233"/>
      <c r="HF889" s="1233"/>
      <c r="HG889" s="1233"/>
      <c r="HH889" s="1233"/>
      <c r="HI889" s="1233"/>
      <c r="HJ889" s="1233"/>
      <c r="HK889" s="1233"/>
      <c r="HL889" s="1233"/>
      <c r="HM889" s="1233"/>
      <c r="HN889" s="1233"/>
      <c r="HO889" s="1233"/>
    </row>
    <row r="890" spans="32:223" s="325" customFormat="1" x14ac:dyDescent="0.2">
      <c r="AF890" s="932"/>
      <c r="AG890" s="932"/>
      <c r="AH890" s="932"/>
      <c r="AI890" s="932"/>
      <c r="AJ890" s="932"/>
      <c r="AK890" s="932"/>
      <c r="AL890" s="932"/>
      <c r="AM890" s="932"/>
      <c r="AN890" s="932"/>
      <c r="AP890" s="932"/>
      <c r="AQ890" s="932"/>
      <c r="AR890" s="932"/>
      <c r="AS890" s="932"/>
      <c r="AT890" s="932"/>
      <c r="AU890" s="932"/>
      <c r="AV890" s="932"/>
      <c r="AW890" s="932"/>
      <c r="AX890" s="932"/>
      <c r="BA890" s="1253"/>
      <c r="BB890" s="1253"/>
      <c r="BC890" s="1253"/>
      <c r="BE890" s="1233"/>
      <c r="BF890" s="1233"/>
      <c r="BG890" s="1233"/>
      <c r="BH890" s="1233"/>
      <c r="BI890" s="1233"/>
      <c r="BJ890" s="1233"/>
      <c r="BK890" s="1233"/>
      <c r="BL890" s="1233"/>
      <c r="BM890" s="1233"/>
      <c r="BN890" s="1233"/>
      <c r="BO890" s="1233"/>
      <c r="BP890" s="1233"/>
      <c r="BQ890" s="1233"/>
      <c r="BR890" s="1233"/>
      <c r="BS890" s="1233"/>
      <c r="BT890" s="1233"/>
      <c r="BU890" s="1233"/>
      <c r="BV890" s="1233"/>
      <c r="BW890" s="1233"/>
      <c r="BX890" s="1233"/>
      <c r="BY890" s="1233"/>
      <c r="BZ890" s="1233"/>
      <c r="CA890" s="1233"/>
      <c r="CB890" s="1233"/>
      <c r="CC890" s="1233"/>
      <c r="CD890" s="1233"/>
      <c r="CE890" s="1233"/>
      <c r="CF890" s="1233"/>
      <c r="CG890" s="1233"/>
      <c r="CH890" s="1233"/>
      <c r="CI890" s="1233"/>
      <c r="CJ890" s="1233"/>
      <c r="CK890" s="1233"/>
      <c r="CL890" s="1233"/>
      <c r="CM890" s="1233"/>
      <c r="CN890" s="1233"/>
      <c r="CO890" s="1233"/>
      <c r="CP890" s="1233"/>
      <c r="CQ890" s="1233"/>
      <c r="CR890" s="1233"/>
      <c r="CS890" s="1233"/>
      <c r="CT890" s="1233"/>
      <c r="CU890" s="1233"/>
      <c r="CV890" s="1233"/>
      <c r="CW890" s="1233"/>
      <c r="CX890" s="1233"/>
      <c r="CY890" s="1233"/>
      <c r="CZ890" s="1233"/>
      <c r="DA890" s="1233"/>
      <c r="DB890" s="1233"/>
      <c r="DC890" s="1233"/>
      <c r="DD890" s="1233"/>
      <c r="DE890" s="1233"/>
      <c r="DF890" s="1233"/>
      <c r="DG890" s="1233"/>
      <c r="DH890" s="1233"/>
      <c r="DI890" s="1233"/>
      <c r="DJ890" s="1233"/>
      <c r="DK890" s="1233"/>
      <c r="DL890" s="1233"/>
      <c r="DM890" s="1233"/>
      <c r="DN890" s="1233"/>
      <c r="DO890" s="1233"/>
      <c r="DP890" s="1233"/>
      <c r="DQ890" s="1233"/>
      <c r="DR890" s="1233"/>
      <c r="DS890" s="1233"/>
      <c r="DT890" s="1233"/>
      <c r="DU890" s="1233"/>
      <c r="DV890" s="1233"/>
      <c r="DW890" s="1233"/>
      <c r="DX890" s="1233"/>
      <c r="DY890" s="1233"/>
      <c r="DZ890" s="1233"/>
      <c r="EA890" s="1233"/>
      <c r="EB890" s="1233"/>
      <c r="EC890" s="1233"/>
      <c r="ED890" s="1233"/>
      <c r="EE890" s="1233"/>
      <c r="EF890" s="1233"/>
      <c r="EG890" s="1233"/>
      <c r="EH890" s="1253"/>
      <c r="EI890" s="1253"/>
      <c r="EJ890" s="1253"/>
      <c r="EK890" s="1253"/>
      <c r="EM890" s="1233"/>
      <c r="EN890" s="1233"/>
      <c r="EO890" s="1233"/>
      <c r="EP890" s="1233"/>
      <c r="EQ890" s="1233"/>
      <c r="ER890" s="1233"/>
      <c r="ES890" s="1233"/>
      <c r="ET890" s="1233"/>
      <c r="EU890" s="1233"/>
      <c r="EV890" s="1233"/>
      <c r="EW890" s="1233"/>
      <c r="EX890" s="1233"/>
      <c r="EY890" s="1233"/>
      <c r="EZ890" s="1233"/>
      <c r="FA890" s="1233"/>
      <c r="FB890" s="1233"/>
      <c r="FC890" s="1233"/>
      <c r="FD890" s="1233"/>
      <c r="FE890" s="1233"/>
      <c r="FF890" s="1233"/>
      <c r="FG890" s="1233"/>
      <c r="FH890" s="1233"/>
      <c r="FI890" s="1233"/>
      <c r="FJ890" s="1233"/>
      <c r="FK890" s="1233"/>
      <c r="FL890" s="1233"/>
      <c r="FM890" s="1233"/>
      <c r="FN890" s="1233"/>
      <c r="FO890" s="1233"/>
      <c r="FP890" s="1233"/>
      <c r="FQ890" s="1233"/>
      <c r="FR890" s="1233"/>
      <c r="FS890" s="1233"/>
      <c r="FT890" s="1233"/>
      <c r="FU890" s="1233"/>
      <c r="FV890" s="1233"/>
      <c r="FW890" s="1233"/>
      <c r="FX890" s="1233"/>
      <c r="FY890" s="1233"/>
      <c r="FZ890" s="1233"/>
      <c r="GA890" s="1233"/>
      <c r="GB890" s="1233"/>
      <c r="GC890" s="1233"/>
      <c r="GD890" s="1233"/>
      <c r="GE890" s="1233"/>
      <c r="GF890" s="1233"/>
      <c r="GG890" s="1233"/>
      <c r="GH890" s="1233"/>
      <c r="GI890" s="1233"/>
      <c r="GJ890" s="1233"/>
      <c r="GK890" s="1233"/>
      <c r="GL890" s="1233"/>
      <c r="GM890" s="1233"/>
      <c r="GN890" s="1233"/>
      <c r="GO890" s="1233"/>
      <c r="GP890" s="1233"/>
      <c r="GQ890" s="1233"/>
      <c r="GR890" s="1233"/>
      <c r="GS890" s="1233"/>
      <c r="GT890" s="1233"/>
      <c r="GU890" s="1233"/>
      <c r="GV890" s="1233"/>
      <c r="GW890" s="1233"/>
      <c r="GX890" s="1233"/>
      <c r="GY890" s="1233"/>
      <c r="GZ890" s="1233"/>
      <c r="HA890" s="1233"/>
      <c r="HB890" s="1233"/>
      <c r="HC890" s="1233"/>
      <c r="HD890" s="1233"/>
      <c r="HE890" s="1233"/>
      <c r="HF890" s="1233"/>
      <c r="HG890" s="1233"/>
      <c r="HH890" s="1233"/>
      <c r="HI890" s="1233"/>
      <c r="HJ890" s="1233"/>
      <c r="HK890" s="1233"/>
      <c r="HL890" s="1233"/>
      <c r="HM890" s="1233"/>
      <c r="HN890" s="1233"/>
      <c r="HO890" s="1233"/>
    </row>
    <row r="891" spans="32:223" s="325" customFormat="1" x14ac:dyDescent="0.2">
      <c r="AF891" s="932"/>
      <c r="AG891" s="932"/>
      <c r="AH891" s="932"/>
      <c r="AI891" s="932"/>
      <c r="AJ891" s="932"/>
      <c r="AK891" s="932"/>
      <c r="AL891" s="932"/>
      <c r="AM891" s="932"/>
      <c r="AN891" s="932"/>
      <c r="AP891" s="932"/>
      <c r="AQ891" s="932"/>
      <c r="AR891" s="932"/>
      <c r="AS891" s="932"/>
      <c r="AT891" s="932"/>
      <c r="AU891" s="932"/>
      <c r="AV891" s="932"/>
      <c r="AW891" s="932"/>
      <c r="AX891" s="932"/>
      <c r="BA891" s="1253"/>
      <c r="BB891" s="1253"/>
      <c r="BC891" s="1253"/>
      <c r="BE891" s="1233"/>
      <c r="BF891" s="1233"/>
      <c r="BG891" s="1233"/>
      <c r="BH891" s="1233"/>
      <c r="BI891" s="1233"/>
      <c r="BJ891" s="1233"/>
      <c r="BK891" s="1233"/>
      <c r="BL891" s="1233"/>
      <c r="BM891" s="1233"/>
      <c r="BN891" s="1233"/>
      <c r="BO891" s="1233"/>
      <c r="BP891" s="1233"/>
      <c r="BQ891" s="1233"/>
      <c r="BR891" s="1233"/>
      <c r="BS891" s="1233"/>
      <c r="BT891" s="1233"/>
      <c r="BU891" s="1233"/>
      <c r="BV891" s="1233"/>
      <c r="BW891" s="1233"/>
      <c r="BX891" s="1233"/>
      <c r="BY891" s="1233"/>
      <c r="BZ891" s="1233"/>
      <c r="CA891" s="1233"/>
      <c r="CB891" s="1233"/>
      <c r="CC891" s="1233"/>
      <c r="CD891" s="1233"/>
      <c r="CE891" s="1233"/>
      <c r="CF891" s="1233"/>
      <c r="CG891" s="1233"/>
      <c r="CH891" s="1233"/>
      <c r="CI891" s="1233"/>
      <c r="CJ891" s="1233"/>
      <c r="CK891" s="1233"/>
      <c r="CL891" s="1233"/>
      <c r="CM891" s="1233"/>
      <c r="CN891" s="1233"/>
      <c r="CO891" s="1233"/>
      <c r="CP891" s="1233"/>
      <c r="CQ891" s="1233"/>
      <c r="CR891" s="1233"/>
      <c r="CS891" s="1233"/>
      <c r="CT891" s="1233"/>
      <c r="CU891" s="1233"/>
      <c r="CV891" s="1233"/>
      <c r="CW891" s="1233"/>
      <c r="CX891" s="1233"/>
      <c r="CY891" s="1233"/>
      <c r="CZ891" s="1233"/>
      <c r="DA891" s="1233"/>
      <c r="DB891" s="1233"/>
      <c r="DC891" s="1233"/>
      <c r="DD891" s="1233"/>
      <c r="DE891" s="1233"/>
      <c r="DF891" s="1233"/>
      <c r="DG891" s="1233"/>
      <c r="DH891" s="1233"/>
      <c r="DI891" s="1233"/>
      <c r="DJ891" s="1233"/>
      <c r="DK891" s="1233"/>
      <c r="DL891" s="1233"/>
      <c r="DM891" s="1233"/>
      <c r="DN891" s="1233"/>
      <c r="DO891" s="1233"/>
      <c r="DP891" s="1233"/>
      <c r="DQ891" s="1233"/>
      <c r="DR891" s="1233"/>
      <c r="DS891" s="1233"/>
      <c r="DT891" s="1233"/>
      <c r="DU891" s="1233"/>
      <c r="DV891" s="1233"/>
      <c r="DW891" s="1233"/>
      <c r="DX891" s="1233"/>
      <c r="DY891" s="1233"/>
      <c r="DZ891" s="1233"/>
      <c r="EA891" s="1233"/>
      <c r="EB891" s="1233"/>
      <c r="EC891" s="1233"/>
      <c r="ED891" s="1233"/>
      <c r="EE891" s="1233"/>
      <c r="EF891" s="1233"/>
      <c r="EG891" s="1233"/>
      <c r="EH891" s="1253"/>
      <c r="EI891" s="1253"/>
      <c r="EJ891" s="1253"/>
      <c r="EK891" s="1253"/>
      <c r="EM891" s="1233"/>
      <c r="EN891" s="1233"/>
      <c r="EO891" s="1233"/>
      <c r="EP891" s="1233"/>
      <c r="EQ891" s="1233"/>
      <c r="ER891" s="1233"/>
      <c r="ES891" s="1233"/>
      <c r="ET891" s="1233"/>
      <c r="EU891" s="1233"/>
      <c r="EV891" s="1233"/>
      <c r="EW891" s="1233"/>
      <c r="EX891" s="1233"/>
      <c r="EY891" s="1233"/>
      <c r="EZ891" s="1233"/>
      <c r="FA891" s="1233"/>
      <c r="FB891" s="1233"/>
      <c r="FC891" s="1233"/>
      <c r="FD891" s="1233"/>
      <c r="FE891" s="1233"/>
      <c r="FF891" s="1233"/>
      <c r="FG891" s="1233"/>
      <c r="FH891" s="1233"/>
      <c r="FI891" s="1233"/>
      <c r="FJ891" s="1233"/>
      <c r="FK891" s="1233"/>
      <c r="FL891" s="1233"/>
      <c r="FM891" s="1233"/>
      <c r="FN891" s="1233"/>
      <c r="FO891" s="1233"/>
      <c r="FP891" s="1233"/>
      <c r="FQ891" s="1233"/>
      <c r="FR891" s="1233"/>
      <c r="FS891" s="1233"/>
      <c r="FT891" s="1233"/>
      <c r="FU891" s="1233"/>
      <c r="FV891" s="1233"/>
      <c r="FW891" s="1233"/>
      <c r="FX891" s="1233"/>
      <c r="FY891" s="1233"/>
      <c r="FZ891" s="1233"/>
      <c r="GA891" s="1233"/>
      <c r="GB891" s="1233"/>
      <c r="GC891" s="1233"/>
      <c r="GD891" s="1233"/>
      <c r="GE891" s="1233"/>
      <c r="GF891" s="1233"/>
      <c r="GG891" s="1233"/>
      <c r="GH891" s="1233"/>
      <c r="GI891" s="1233"/>
      <c r="GJ891" s="1233"/>
      <c r="GK891" s="1233"/>
      <c r="GL891" s="1233"/>
      <c r="GM891" s="1233"/>
      <c r="GN891" s="1233"/>
      <c r="GO891" s="1233"/>
      <c r="GP891" s="1233"/>
      <c r="GQ891" s="1233"/>
      <c r="GR891" s="1233"/>
      <c r="GS891" s="1233"/>
      <c r="GT891" s="1233"/>
      <c r="GU891" s="1233"/>
      <c r="GV891" s="1233"/>
      <c r="GW891" s="1233"/>
      <c r="GX891" s="1233"/>
      <c r="GY891" s="1233"/>
      <c r="GZ891" s="1233"/>
      <c r="HA891" s="1233"/>
      <c r="HB891" s="1233"/>
      <c r="HC891" s="1233"/>
      <c r="HD891" s="1233"/>
      <c r="HE891" s="1233"/>
      <c r="HF891" s="1233"/>
      <c r="HG891" s="1233"/>
      <c r="HH891" s="1233"/>
      <c r="HI891" s="1233"/>
      <c r="HJ891" s="1233"/>
      <c r="HK891" s="1233"/>
      <c r="HL891" s="1233"/>
      <c r="HM891" s="1233"/>
      <c r="HN891" s="1233"/>
      <c r="HO891" s="1233"/>
    </row>
    <row r="892" spans="32:223" s="325" customFormat="1" x14ac:dyDescent="0.2">
      <c r="AF892" s="932"/>
      <c r="AG892" s="932"/>
      <c r="AH892" s="932"/>
      <c r="AI892" s="932"/>
      <c r="AJ892" s="932"/>
      <c r="AK892" s="932"/>
      <c r="AL892" s="932"/>
      <c r="AM892" s="932"/>
      <c r="AN892" s="932"/>
      <c r="AP892" s="932"/>
      <c r="AQ892" s="932"/>
      <c r="AR892" s="932"/>
      <c r="AS892" s="932"/>
      <c r="AT892" s="932"/>
      <c r="AU892" s="932"/>
      <c r="AV892" s="932"/>
      <c r="AW892" s="932"/>
      <c r="AX892" s="932"/>
      <c r="BA892" s="1253"/>
      <c r="BB892" s="1253"/>
      <c r="BC892" s="1253"/>
      <c r="BE892" s="1233"/>
      <c r="BF892" s="1233"/>
      <c r="BG892" s="1233"/>
      <c r="BH892" s="1233"/>
      <c r="BI892" s="1233"/>
      <c r="BJ892" s="1233"/>
      <c r="BK892" s="1233"/>
      <c r="BL892" s="1233"/>
      <c r="BM892" s="1233"/>
      <c r="BN892" s="1233"/>
      <c r="BO892" s="1233"/>
      <c r="BP892" s="1233"/>
      <c r="BQ892" s="1233"/>
      <c r="BR892" s="1233"/>
      <c r="BS892" s="1233"/>
      <c r="BT892" s="1233"/>
      <c r="BU892" s="1233"/>
      <c r="BV892" s="1233"/>
      <c r="BW892" s="1233"/>
      <c r="BX892" s="1233"/>
      <c r="BY892" s="1233"/>
      <c r="BZ892" s="1233"/>
      <c r="CA892" s="1233"/>
      <c r="CB892" s="1233"/>
      <c r="CC892" s="1233"/>
      <c r="CD892" s="1233"/>
      <c r="CE892" s="1233"/>
      <c r="CF892" s="1233"/>
      <c r="CG892" s="1233"/>
      <c r="CH892" s="1233"/>
      <c r="CI892" s="1233"/>
      <c r="CJ892" s="1233"/>
      <c r="CK892" s="1233"/>
      <c r="CL892" s="1233"/>
      <c r="CM892" s="1233"/>
      <c r="CN892" s="1233"/>
      <c r="CO892" s="1233"/>
      <c r="CP892" s="1233"/>
      <c r="CQ892" s="1233"/>
      <c r="CR892" s="1233"/>
      <c r="CS892" s="1233"/>
      <c r="CT892" s="1233"/>
      <c r="CU892" s="1233"/>
      <c r="CV892" s="1233"/>
      <c r="CW892" s="1233"/>
      <c r="CX892" s="1233"/>
      <c r="CY892" s="1233"/>
      <c r="CZ892" s="1233"/>
      <c r="DA892" s="1233"/>
      <c r="DB892" s="1233"/>
      <c r="DC892" s="1233"/>
      <c r="DD892" s="1233"/>
      <c r="DE892" s="1233"/>
      <c r="DF892" s="1233"/>
      <c r="DG892" s="1233"/>
      <c r="DH892" s="1233"/>
      <c r="DI892" s="1233"/>
      <c r="DJ892" s="1233"/>
      <c r="DK892" s="1233"/>
      <c r="DL892" s="1233"/>
      <c r="DM892" s="1233"/>
      <c r="DN892" s="1233"/>
      <c r="DO892" s="1233"/>
      <c r="DP892" s="1233"/>
      <c r="DQ892" s="1233"/>
      <c r="DR892" s="1233"/>
      <c r="DS892" s="1233"/>
      <c r="DT892" s="1233"/>
      <c r="DU892" s="1233"/>
      <c r="DV892" s="1233"/>
      <c r="DW892" s="1233"/>
      <c r="DX892" s="1233"/>
      <c r="DY892" s="1233"/>
      <c r="DZ892" s="1233"/>
      <c r="EA892" s="1233"/>
      <c r="EB892" s="1233"/>
      <c r="EC892" s="1233"/>
      <c r="ED892" s="1233"/>
      <c r="EE892" s="1233"/>
      <c r="EF892" s="1233"/>
      <c r="EG892" s="1233"/>
      <c r="EH892" s="1253"/>
      <c r="EI892" s="1253"/>
      <c r="EJ892" s="1253"/>
      <c r="EK892" s="1253"/>
      <c r="EM892" s="1233"/>
      <c r="EN892" s="1233"/>
      <c r="EO892" s="1233"/>
      <c r="EP892" s="1233"/>
      <c r="EQ892" s="1233"/>
      <c r="ER892" s="1233"/>
      <c r="ES892" s="1233"/>
      <c r="ET892" s="1233"/>
      <c r="EU892" s="1233"/>
      <c r="EV892" s="1233"/>
      <c r="EW892" s="1233"/>
      <c r="EX892" s="1233"/>
      <c r="EY892" s="1233"/>
      <c r="EZ892" s="1233"/>
      <c r="FA892" s="1233"/>
      <c r="FB892" s="1233"/>
      <c r="FC892" s="1233"/>
      <c r="FD892" s="1233"/>
      <c r="FE892" s="1233"/>
      <c r="FF892" s="1233"/>
      <c r="FG892" s="1233"/>
      <c r="FH892" s="1233"/>
      <c r="FI892" s="1233"/>
      <c r="FJ892" s="1233"/>
      <c r="FK892" s="1233"/>
      <c r="FL892" s="1233"/>
      <c r="FM892" s="1233"/>
      <c r="FN892" s="1233"/>
      <c r="FO892" s="1233"/>
      <c r="FP892" s="1233"/>
      <c r="FQ892" s="1233"/>
      <c r="FR892" s="1233"/>
      <c r="FS892" s="1233"/>
      <c r="FT892" s="1233"/>
      <c r="FU892" s="1233"/>
      <c r="FV892" s="1233"/>
      <c r="FW892" s="1233"/>
      <c r="FX892" s="1233"/>
      <c r="FY892" s="1233"/>
      <c r="FZ892" s="1233"/>
      <c r="GA892" s="1233"/>
      <c r="GB892" s="1233"/>
      <c r="GC892" s="1233"/>
      <c r="GD892" s="1233"/>
      <c r="GE892" s="1233"/>
      <c r="GF892" s="1233"/>
      <c r="GG892" s="1233"/>
      <c r="GH892" s="1233"/>
      <c r="GI892" s="1233"/>
      <c r="GJ892" s="1233"/>
      <c r="GK892" s="1233"/>
      <c r="GL892" s="1233"/>
      <c r="GM892" s="1233"/>
      <c r="GN892" s="1233"/>
      <c r="GO892" s="1233"/>
      <c r="GP892" s="1233"/>
      <c r="GQ892" s="1233"/>
      <c r="GR892" s="1233"/>
      <c r="GS892" s="1233"/>
      <c r="GT892" s="1233"/>
      <c r="GU892" s="1233"/>
      <c r="GV892" s="1233"/>
      <c r="GW892" s="1233"/>
      <c r="GX892" s="1233"/>
      <c r="GY892" s="1233"/>
      <c r="GZ892" s="1233"/>
      <c r="HA892" s="1233"/>
      <c r="HB892" s="1233"/>
      <c r="HC892" s="1233"/>
      <c r="HD892" s="1233"/>
      <c r="HE892" s="1233"/>
      <c r="HF892" s="1233"/>
      <c r="HG892" s="1233"/>
      <c r="HH892" s="1233"/>
      <c r="HI892" s="1233"/>
      <c r="HJ892" s="1233"/>
      <c r="HK892" s="1233"/>
      <c r="HL892" s="1233"/>
      <c r="HM892" s="1233"/>
      <c r="HN892" s="1233"/>
      <c r="HO892" s="1233"/>
    </row>
    <row r="893" spans="32:223" s="325" customFormat="1" x14ac:dyDescent="0.2">
      <c r="AF893" s="932"/>
      <c r="AG893" s="932"/>
      <c r="AH893" s="932"/>
      <c r="AI893" s="932"/>
      <c r="AJ893" s="932"/>
      <c r="AK893" s="932"/>
      <c r="AL893" s="932"/>
      <c r="AM893" s="932"/>
      <c r="AN893" s="932"/>
      <c r="AP893" s="932"/>
      <c r="AQ893" s="932"/>
      <c r="AR893" s="932"/>
      <c r="AS893" s="932"/>
      <c r="AT893" s="932"/>
      <c r="AU893" s="932"/>
      <c r="AV893" s="932"/>
      <c r="AW893" s="932"/>
      <c r="AX893" s="932"/>
      <c r="BA893" s="1253"/>
      <c r="BB893" s="1253"/>
      <c r="BC893" s="1253"/>
      <c r="BE893" s="1233"/>
      <c r="BF893" s="1233"/>
      <c r="BG893" s="1233"/>
      <c r="BH893" s="1233"/>
      <c r="BI893" s="1233"/>
      <c r="BJ893" s="1233"/>
      <c r="BK893" s="1233"/>
      <c r="BL893" s="1233"/>
      <c r="BM893" s="1233"/>
      <c r="BN893" s="1233"/>
      <c r="BO893" s="1233"/>
      <c r="BP893" s="1233"/>
      <c r="BQ893" s="1233"/>
      <c r="BR893" s="1233"/>
      <c r="BS893" s="1233"/>
      <c r="BT893" s="1233"/>
      <c r="BU893" s="1233"/>
      <c r="BV893" s="1233"/>
      <c r="BW893" s="1233"/>
      <c r="BX893" s="1233"/>
      <c r="BY893" s="1233"/>
      <c r="BZ893" s="1233"/>
      <c r="CA893" s="1233"/>
      <c r="CB893" s="1233"/>
      <c r="CC893" s="1233"/>
      <c r="CD893" s="1233"/>
      <c r="CE893" s="1233"/>
      <c r="CF893" s="1233"/>
      <c r="CG893" s="1233"/>
      <c r="CH893" s="1233"/>
      <c r="CI893" s="1233"/>
      <c r="CJ893" s="1233"/>
      <c r="CK893" s="1233"/>
      <c r="CL893" s="1233"/>
      <c r="CM893" s="1233"/>
      <c r="CN893" s="1233"/>
      <c r="CO893" s="1233"/>
      <c r="CP893" s="1233"/>
      <c r="CQ893" s="1233"/>
      <c r="CR893" s="1233"/>
      <c r="CS893" s="1233"/>
      <c r="CT893" s="1233"/>
      <c r="CU893" s="1233"/>
      <c r="CV893" s="1233"/>
      <c r="CW893" s="1233"/>
      <c r="CX893" s="1233"/>
      <c r="CY893" s="1233"/>
      <c r="CZ893" s="1233"/>
      <c r="DA893" s="1233"/>
      <c r="DB893" s="1233"/>
      <c r="DC893" s="1233"/>
      <c r="DD893" s="1233"/>
      <c r="DE893" s="1233"/>
      <c r="DF893" s="1233"/>
      <c r="DG893" s="1233"/>
      <c r="DH893" s="1233"/>
      <c r="DI893" s="1233"/>
      <c r="DJ893" s="1233"/>
      <c r="DK893" s="1233"/>
      <c r="DL893" s="1233"/>
      <c r="DM893" s="1233"/>
      <c r="DN893" s="1233"/>
      <c r="DO893" s="1233"/>
      <c r="DP893" s="1233"/>
      <c r="DQ893" s="1233"/>
      <c r="DR893" s="1233"/>
      <c r="DS893" s="1233"/>
      <c r="DT893" s="1233"/>
      <c r="DU893" s="1233"/>
      <c r="DV893" s="1233"/>
      <c r="DW893" s="1233"/>
      <c r="DX893" s="1233"/>
      <c r="DY893" s="1233"/>
      <c r="DZ893" s="1233"/>
      <c r="EA893" s="1233"/>
      <c r="EB893" s="1233"/>
      <c r="EC893" s="1233"/>
      <c r="ED893" s="1233"/>
      <c r="EE893" s="1233"/>
      <c r="EF893" s="1233"/>
      <c r="EG893" s="1233"/>
      <c r="EH893" s="1253"/>
      <c r="EI893" s="1253"/>
      <c r="EJ893" s="1253"/>
      <c r="EK893" s="1253"/>
      <c r="EM893" s="1233"/>
      <c r="EN893" s="1233"/>
      <c r="EO893" s="1233"/>
      <c r="EP893" s="1233"/>
      <c r="EQ893" s="1233"/>
      <c r="ER893" s="1233"/>
      <c r="ES893" s="1233"/>
      <c r="ET893" s="1233"/>
      <c r="EU893" s="1233"/>
      <c r="EV893" s="1233"/>
      <c r="EW893" s="1233"/>
      <c r="EX893" s="1233"/>
      <c r="EY893" s="1233"/>
      <c r="EZ893" s="1233"/>
      <c r="FA893" s="1233"/>
      <c r="FB893" s="1233"/>
      <c r="FC893" s="1233"/>
      <c r="FD893" s="1233"/>
      <c r="FE893" s="1233"/>
      <c r="FF893" s="1233"/>
      <c r="FG893" s="1233"/>
      <c r="FH893" s="1233"/>
      <c r="FI893" s="1233"/>
      <c r="FJ893" s="1233"/>
      <c r="FK893" s="1233"/>
      <c r="FL893" s="1233"/>
      <c r="FM893" s="1233"/>
      <c r="FN893" s="1233"/>
      <c r="FO893" s="1233"/>
      <c r="FP893" s="1233"/>
      <c r="FQ893" s="1233"/>
      <c r="FR893" s="1233"/>
      <c r="FS893" s="1233"/>
      <c r="FT893" s="1233"/>
      <c r="FU893" s="1233"/>
      <c r="FV893" s="1233"/>
      <c r="FW893" s="1233"/>
      <c r="FX893" s="1233"/>
      <c r="FY893" s="1233"/>
      <c r="FZ893" s="1233"/>
      <c r="GA893" s="1233"/>
      <c r="GB893" s="1233"/>
      <c r="GC893" s="1233"/>
      <c r="GD893" s="1233"/>
      <c r="GE893" s="1233"/>
      <c r="GF893" s="1233"/>
      <c r="GG893" s="1233"/>
      <c r="GH893" s="1233"/>
      <c r="GI893" s="1233"/>
      <c r="GJ893" s="1233"/>
      <c r="GK893" s="1233"/>
      <c r="GL893" s="1233"/>
      <c r="GM893" s="1233"/>
      <c r="GN893" s="1233"/>
      <c r="GO893" s="1233"/>
      <c r="GP893" s="1233"/>
      <c r="GQ893" s="1233"/>
      <c r="GR893" s="1233"/>
      <c r="GS893" s="1233"/>
      <c r="GT893" s="1233"/>
      <c r="GU893" s="1233"/>
      <c r="GV893" s="1233"/>
      <c r="GW893" s="1233"/>
      <c r="GX893" s="1233"/>
      <c r="GY893" s="1233"/>
      <c r="GZ893" s="1233"/>
      <c r="HA893" s="1233"/>
      <c r="HB893" s="1233"/>
      <c r="HC893" s="1233"/>
      <c r="HD893" s="1233"/>
      <c r="HE893" s="1233"/>
      <c r="HF893" s="1233"/>
      <c r="HG893" s="1233"/>
      <c r="HH893" s="1233"/>
      <c r="HI893" s="1233"/>
      <c r="HJ893" s="1233"/>
      <c r="HK893" s="1233"/>
      <c r="HL893" s="1233"/>
      <c r="HM893" s="1233"/>
      <c r="HN893" s="1233"/>
      <c r="HO893" s="1233"/>
    </row>
    <row r="894" spans="32:223" s="325" customFormat="1" x14ac:dyDescent="0.2">
      <c r="AF894" s="932"/>
      <c r="AG894" s="932"/>
      <c r="AH894" s="932"/>
      <c r="AI894" s="932"/>
      <c r="AJ894" s="932"/>
      <c r="AK894" s="932"/>
      <c r="AL894" s="932"/>
      <c r="AM894" s="932"/>
      <c r="AN894" s="932"/>
      <c r="AP894" s="932"/>
      <c r="AQ894" s="932"/>
      <c r="AR894" s="932"/>
      <c r="AS894" s="932"/>
      <c r="AT894" s="932"/>
      <c r="AU894" s="932"/>
      <c r="AV894" s="932"/>
      <c r="AW894" s="932"/>
      <c r="AX894" s="932"/>
      <c r="BA894" s="1253"/>
      <c r="BB894" s="1253"/>
      <c r="BC894" s="1253"/>
      <c r="BE894" s="1233"/>
      <c r="BF894" s="1233"/>
      <c r="BG894" s="1233"/>
      <c r="BH894" s="1233"/>
      <c r="BI894" s="1233"/>
      <c r="BJ894" s="1233"/>
      <c r="BK894" s="1233"/>
      <c r="BL894" s="1233"/>
      <c r="BM894" s="1233"/>
      <c r="BN894" s="1233"/>
      <c r="BO894" s="1233"/>
      <c r="BP894" s="1233"/>
      <c r="BQ894" s="1233"/>
      <c r="BR894" s="1233"/>
      <c r="BS894" s="1233"/>
      <c r="BT894" s="1233"/>
      <c r="BU894" s="1233"/>
      <c r="BV894" s="1233"/>
      <c r="BW894" s="1233"/>
      <c r="BX894" s="1233"/>
      <c r="BY894" s="1233"/>
      <c r="BZ894" s="1233"/>
      <c r="CA894" s="1233"/>
      <c r="CB894" s="1233"/>
      <c r="CC894" s="1233"/>
      <c r="CD894" s="1233"/>
      <c r="CE894" s="1233"/>
      <c r="CF894" s="1233"/>
      <c r="CG894" s="1233"/>
      <c r="CH894" s="1233"/>
      <c r="CI894" s="1233"/>
      <c r="CJ894" s="1233"/>
      <c r="CK894" s="1233"/>
      <c r="CL894" s="1233"/>
      <c r="CM894" s="1233"/>
      <c r="CN894" s="1233"/>
      <c r="CO894" s="1233"/>
      <c r="CP894" s="1233"/>
      <c r="CQ894" s="1233"/>
      <c r="CR894" s="1233"/>
      <c r="CS894" s="1233"/>
      <c r="CT894" s="1233"/>
      <c r="CU894" s="1233"/>
      <c r="CV894" s="1233"/>
      <c r="CW894" s="1233"/>
      <c r="CX894" s="1233"/>
      <c r="CY894" s="1233"/>
      <c r="CZ894" s="1233"/>
      <c r="DA894" s="1233"/>
      <c r="DB894" s="1233"/>
      <c r="DC894" s="1233"/>
      <c r="DD894" s="1233"/>
      <c r="DE894" s="1233"/>
      <c r="DF894" s="1233"/>
      <c r="DG894" s="1233"/>
      <c r="DH894" s="1233"/>
      <c r="DI894" s="1233"/>
      <c r="DJ894" s="1233"/>
      <c r="DK894" s="1233"/>
      <c r="DL894" s="1233"/>
      <c r="DM894" s="1233"/>
      <c r="DN894" s="1233"/>
      <c r="DO894" s="1233"/>
      <c r="DP894" s="1233"/>
      <c r="DQ894" s="1233"/>
      <c r="DR894" s="1233"/>
      <c r="DS894" s="1233"/>
      <c r="DT894" s="1233"/>
      <c r="DU894" s="1233"/>
      <c r="DV894" s="1233"/>
      <c r="DW894" s="1233"/>
      <c r="DX894" s="1233"/>
      <c r="DY894" s="1233"/>
      <c r="DZ894" s="1233"/>
      <c r="EA894" s="1233"/>
      <c r="EB894" s="1233"/>
      <c r="EC894" s="1233"/>
      <c r="ED894" s="1233"/>
      <c r="EE894" s="1233"/>
      <c r="EF894" s="1233"/>
      <c r="EG894" s="1233"/>
      <c r="EH894" s="1253"/>
      <c r="EI894" s="1253"/>
      <c r="EJ894" s="1253"/>
      <c r="EK894" s="1253"/>
      <c r="EM894" s="1233"/>
      <c r="EN894" s="1233"/>
      <c r="EO894" s="1233"/>
      <c r="EP894" s="1233"/>
      <c r="EQ894" s="1233"/>
      <c r="ER894" s="1233"/>
      <c r="ES894" s="1233"/>
      <c r="ET894" s="1233"/>
      <c r="EU894" s="1233"/>
      <c r="EV894" s="1233"/>
      <c r="EW894" s="1233"/>
      <c r="EX894" s="1233"/>
      <c r="EY894" s="1233"/>
      <c r="EZ894" s="1233"/>
      <c r="FA894" s="1233"/>
      <c r="FB894" s="1233"/>
      <c r="FC894" s="1233"/>
      <c r="FD894" s="1233"/>
      <c r="FE894" s="1233"/>
      <c r="FF894" s="1233"/>
      <c r="FG894" s="1233"/>
      <c r="FH894" s="1233"/>
      <c r="FI894" s="1233"/>
      <c r="FJ894" s="1233"/>
      <c r="FK894" s="1233"/>
      <c r="FL894" s="1233"/>
      <c r="FM894" s="1233"/>
      <c r="FN894" s="1233"/>
      <c r="FO894" s="1233"/>
      <c r="FP894" s="1233"/>
      <c r="FQ894" s="1233"/>
      <c r="FR894" s="1233"/>
      <c r="FS894" s="1233"/>
      <c r="FT894" s="1233"/>
      <c r="FU894" s="1233"/>
      <c r="FV894" s="1233"/>
      <c r="FW894" s="1233"/>
      <c r="FX894" s="1233"/>
      <c r="FY894" s="1233"/>
      <c r="FZ894" s="1233"/>
      <c r="GA894" s="1233"/>
      <c r="GB894" s="1233"/>
      <c r="GC894" s="1233"/>
      <c r="GD894" s="1233"/>
      <c r="GE894" s="1233"/>
      <c r="GF894" s="1233"/>
      <c r="GG894" s="1233"/>
      <c r="GH894" s="1233"/>
      <c r="GI894" s="1233"/>
      <c r="GJ894" s="1233"/>
      <c r="GK894" s="1233"/>
      <c r="GL894" s="1233"/>
      <c r="GM894" s="1233"/>
      <c r="GN894" s="1233"/>
      <c r="GO894" s="1233"/>
      <c r="GP894" s="1233"/>
      <c r="GQ894" s="1233"/>
      <c r="GR894" s="1233"/>
      <c r="GS894" s="1233"/>
      <c r="GT894" s="1233"/>
      <c r="GU894" s="1233"/>
      <c r="GV894" s="1233"/>
      <c r="GW894" s="1233"/>
      <c r="GX894" s="1233"/>
      <c r="GY894" s="1233"/>
      <c r="GZ894" s="1233"/>
      <c r="HA894" s="1233"/>
      <c r="HB894" s="1233"/>
      <c r="HC894" s="1233"/>
      <c r="HD894" s="1233"/>
      <c r="HE894" s="1233"/>
      <c r="HF894" s="1233"/>
      <c r="HG894" s="1233"/>
      <c r="HH894" s="1233"/>
      <c r="HI894" s="1233"/>
      <c r="HJ894" s="1233"/>
      <c r="HK894" s="1233"/>
      <c r="HL894" s="1233"/>
      <c r="HM894" s="1233"/>
      <c r="HN894" s="1233"/>
      <c r="HO894" s="1233"/>
    </row>
    <row r="895" spans="32:223" s="325" customFormat="1" x14ac:dyDescent="0.2">
      <c r="AF895" s="932"/>
      <c r="AG895" s="932"/>
      <c r="AH895" s="932"/>
      <c r="AI895" s="932"/>
      <c r="AJ895" s="932"/>
      <c r="AK895" s="932"/>
      <c r="AL895" s="932"/>
      <c r="AM895" s="932"/>
      <c r="AN895" s="932"/>
      <c r="AP895" s="932"/>
      <c r="AQ895" s="932"/>
      <c r="AR895" s="932"/>
      <c r="AS895" s="932"/>
      <c r="AT895" s="932"/>
      <c r="AU895" s="932"/>
      <c r="AV895" s="932"/>
      <c r="AW895" s="932"/>
      <c r="AX895" s="932"/>
      <c r="BA895" s="1253"/>
      <c r="BB895" s="1253"/>
      <c r="BC895" s="1253"/>
      <c r="BE895" s="1233"/>
      <c r="BF895" s="1233"/>
      <c r="BG895" s="1233"/>
      <c r="BH895" s="1233"/>
      <c r="BI895" s="1233"/>
      <c r="BJ895" s="1233"/>
      <c r="BK895" s="1233"/>
      <c r="BL895" s="1233"/>
      <c r="BM895" s="1233"/>
      <c r="BN895" s="1233"/>
      <c r="BO895" s="1233"/>
      <c r="BP895" s="1233"/>
      <c r="BQ895" s="1233"/>
      <c r="BR895" s="1233"/>
      <c r="BS895" s="1233"/>
      <c r="BT895" s="1233"/>
      <c r="BU895" s="1233"/>
      <c r="BV895" s="1233"/>
      <c r="BW895" s="1233"/>
      <c r="BX895" s="1233"/>
      <c r="BY895" s="1233"/>
      <c r="BZ895" s="1233"/>
      <c r="CA895" s="1233"/>
      <c r="CB895" s="1233"/>
      <c r="CC895" s="1233"/>
      <c r="CD895" s="1233"/>
      <c r="CE895" s="1233"/>
      <c r="CF895" s="1233"/>
      <c r="CG895" s="1233"/>
      <c r="CH895" s="1233"/>
      <c r="CI895" s="1233"/>
      <c r="CJ895" s="1233"/>
      <c r="CK895" s="1233"/>
      <c r="CL895" s="1233"/>
      <c r="CM895" s="1233"/>
      <c r="CN895" s="1233"/>
      <c r="CO895" s="1233"/>
      <c r="CP895" s="1233"/>
      <c r="CQ895" s="1233"/>
      <c r="CR895" s="1233"/>
      <c r="CS895" s="1233"/>
      <c r="CT895" s="1233"/>
      <c r="CU895" s="1233"/>
      <c r="CV895" s="1233"/>
      <c r="CW895" s="1233"/>
      <c r="CX895" s="1233"/>
      <c r="CY895" s="1233"/>
      <c r="CZ895" s="1233"/>
      <c r="DA895" s="1233"/>
      <c r="DB895" s="1233"/>
      <c r="DC895" s="1233"/>
      <c r="DD895" s="1233"/>
      <c r="DE895" s="1233"/>
      <c r="DF895" s="1233"/>
      <c r="DG895" s="1233"/>
      <c r="DH895" s="1233"/>
      <c r="DI895" s="1233"/>
      <c r="DJ895" s="1233"/>
      <c r="DK895" s="1233"/>
      <c r="DL895" s="1233"/>
      <c r="DM895" s="1233"/>
      <c r="DN895" s="1233"/>
      <c r="DO895" s="1233"/>
      <c r="DP895" s="1233"/>
      <c r="DQ895" s="1233"/>
      <c r="DR895" s="1233"/>
      <c r="DS895" s="1233"/>
      <c r="DT895" s="1233"/>
      <c r="DU895" s="1233"/>
      <c r="DV895" s="1233"/>
      <c r="DW895" s="1233"/>
      <c r="DX895" s="1233"/>
      <c r="DY895" s="1233"/>
      <c r="DZ895" s="1233"/>
      <c r="EA895" s="1233"/>
      <c r="EB895" s="1233"/>
      <c r="EC895" s="1233"/>
      <c r="ED895" s="1233"/>
      <c r="EE895" s="1233"/>
      <c r="EF895" s="1233"/>
      <c r="EG895" s="1233"/>
      <c r="EH895" s="1253"/>
      <c r="EI895" s="1253"/>
      <c r="EJ895" s="1253"/>
      <c r="EK895" s="1253"/>
      <c r="EM895" s="1233"/>
      <c r="EN895" s="1233"/>
      <c r="EO895" s="1233"/>
      <c r="EP895" s="1233"/>
      <c r="EQ895" s="1233"/>
      <c r="ER895" s="1233"/>
      <c r="ES895" s="1233"/>
      <c r="ET895" s="1233"/>
      <c r="EU895" s="1233"/>
      <c r="EV895" s="1233"/>
      <c r="EW895" s="1233"/>
      <c r="EX895" s="1233"/>
      <c r="EY895" s="1233"/>
      <c r="EZ895" s="1233"/>
      <c r="FA895" s="1233"/>
      <c r="FB895" s="1233"/>
      <c r="FC895" s="1233"/>
      <c r="FD895" s="1233"/>
      <c r="FE895" s="1233"/>
      <c r="FF895" s="1233"/>
      <c r="FG895" s="1233"/>
      <c r="FH895" s="1233"/>
      <c r="FI895" s="1233"/>
      <c r="FJ895" s="1233"/>
      <c r="FK895" s="1233"/>
      <c r="FL895" s="1233"/>
      <c r="FM895" s="1233"/>
      <c r="FN895" s="1233"/>
      <c r="FO895" s="1233"/>
      <c r="FP895" s="1233"/>
      <c r="FQ895" s="1233"/>
      <c r="FR895" s="1233"/>
      <c r="FS895" s="1233"/>
      <c r="FT895" s="1233"/>
      <c r="FU895" s="1233"/>
      <c r="FV895" s="1233"/>
      <c r="FW895" s="1233"/>
      <c r="FX895" s="1233"/>
      <c r="FY895" s="1233"/>
      <c r="FZ895" s="1233"/>
      <c r="GA895" s="1233"/>
      <c r="GB895" s="1233"/>
      <c r="GC895" s="1233"/>
      <c r="GD895" s="1233"/>
      <c r="GE895" s="1233"/>
      <c r="GF895" s="1233"/>
      <c r="GG895" s="1233"/>
      <c r="GH895" s="1233"/>
      <c r="GI895" s="1233"/>
      <c r="GJ895" s="1233"/>
      <c r="GK895" s="1233"/>
      <c r="GL895" s="1233"/>
      <c r="GM895" s="1233"/>
      <c r="GN895" s="1233"/>
      <c r="GO895" s="1233"/>
      <c r="GP895" s="1233"/>
      <c r="GQ895" s="1233"/>
      <c r="GR895" s="1233"/>
      <c r="GS895" s="1233"/>
      <c r="GT895" s="1233"/>
      <c r="GU895" s="1233"/>
      <c r="GV895" s="1233"/>
      <c r="GW895" s="1233"/>
      <c r="GX895" s="1233"/>
      <c r="GY895" s="1233"/>
      <c r="GZ895" s="1233"/>
      <c r="HA895" s="1233"/>
      <c r="HB895" s="1233"/>
      <c r="HC895" s="1233"/>
      <c r="HD895" s="1233"/>
      <c r="HE895" s="1233"/>
      <c r="HF895" s="1233"/>
      <c r="HG895" s="1233"/>
      <c r="HH895" s="1233"/>
      <c r="HI895" s="1233"/>
      <c r="HJ895" s="1233"/>
      <c r="HK895" s="1233"/>
      <c r="HL895" s="1233"/>
      <c r="HM895" s="1233"/>
      <c r="HN895" s="1233"/>
      <c r="HO895" s="1233"/>
    </row>
    <row r="896" spans="32:223" s="325" customFormat="1" x14ac:dyDescent="0.2">
      <c r="AF896" s="932"/>
      <c r="AG896" s="932"/>
      <c r="AH896" s="932"/>
      <c r="AI896" s="932"/>
      <c r="AJ896" s="932"/>
      <c r="AK896" s="932"/>
      <c r="AL896" s="932"/>
      <c r="AM896" s="932"/>
      <c r="AN896" s="932"/>
      <c r="AP896" s="932"/>
      <c r="AQ896" s="932"/>
      <c r="AR896" s="932"/>
      <c r="AS896" s="932"/>
      <c r="AT896" s="932"/>
      <c r="AU896" s="932"/>
      <c r="AV896" s="932"/>
      <c r="AW896" s="932"/>
      <c r="AX896" s="932"/>
      <c r="BA896" s="1253"/>
      <c r="BB896" s="1253"/>
      <c r="BC896" s="1253"/>
      <c r="BE896" s="1233"/>
      <c r="BF896" s="1233"/>
      <c r="BG896" s="1233"/>
      <c r="BH896" s="1233"/>
      <c r="BI896" s="1233"/>
      <c r="BJ896" s="1233"/>
      <c r="BK896" s="1233"/>
      <c r="BL896" s="1233"/>
      <c r="BM896" s="1233"/>
      <c r="BN896" s="1233"/>
      <c r="BO896" s="1233"/>
      <c r="BP896" s="1233"/>
      <c r="BQ896" s="1233"/>
      <c r="BR896" s="1233"/>
      <c r="BS896" s="1233"/>
      <c r="BT896" s="1233"/>
      <c r="BU896" s="1233"/>
      <c r="BV896" s="1233"/>
      <c r="BW896" s="1233"/>
      <c r="BX896" s="1233"/>
      <c r="BY896" s="1233"/>
      <c r="BZ896" s="1233"/>
      <c r="CA896" s="1233"/>
      <c r="CB896" s="1233"/>
      <c r="CC896" s="1233"/>
      <c r="CD896" s="1233"/>
      <c r="CE896" s="1233"/>
      <c r="CF896" s="1233"/>
      <c r="CG896" s="1233"/>
      <c r="CH896" s="1233"/>
      <c r="CI896" s="1233"/>
      <c r="CJ896" s="1233"/>
      <c r="CK896" s="1233"/>
      <c r="CL896" s="1233"/>
      <c r="CM896" s="1233"/>
      <c r="CN896" s="1233"/>
      <c r="CO896" s="1233"/>
      <c r="CP896" s="1233"/>
      <c r="CQ896" s="1233"/>
      <c r="CR896" s="1233"/>
      <c r="CS896" s="1233"/>
      <c r="CT896" s="1233"/>
      <c r="CU896" s="1233"/>
      <c r="CV896" s="1233"/>
      <c r="CW896" s="1233"/>
      <c r="CX896" s="1233"/>
      <c r="CY896" s="1233"/>
      <c r="CZ896" s="1233"/>
      <c r="DA896" s="1233"/>
      <c r="DB896" s="1233"/>
      <c r="DC896" s="1233"/>
      <c r="DD896" s="1233"/>
      <c r="DE896" s="1233"/>
      <c r="DF896" s="1233"/>
      <c r="DG896" s="1233"/>
      <c r="DH896" s="1233"/>
      <c r="DI896" s="1233"/>
      <c r="DJ896" s="1233"/>
      <c r="DK896" s="1233"/>
      <c r="DL896" s="1233"/>
      <c r="DM896" s="1233"/>
      <c r="DN896" s="1233"/>
      <c r="DO896" s="1233"/>
      <c r="DP896" s="1233"/>
      <c r="DQ896" s="1233"/>
      <c r="DR896" s="1233"/>
      <c r="DS896" s="1233"/>
      <c r="DT896" s="1233"/>
      <c r="DU896" s="1233"/>
      <c r="DV896" s="1233"/>
      <c r="DW896" s="1233"/>
      <c r="DX896" s="1233"/>
      <c r="DY896" s="1233"/>
      <c r="DZ896" s="1233"/>
      <c r="EA896" s="1233"/>
      <c r="EB896" s="1233"/>
      <c r="EC896" s="1233"/>
      <c r="ED896" s="1233"/>
      <c r="EE896" s="1233"/>
      <c r="EF896" s="1233"/>
      <c r="EG896" s="1233"/>
      <c r="EH896" s="1253"/>
      <c r="EI896" s="1253"/>
      <c r="EJ896" s="1253"/>
      <c r="EK896" s="1253"/>
      <c r="EM896" s="1233"/>
      <c r="EN896" s="1233"/>
      <c r="EO896" s="1233"/>
      <c r="EP896" s="1233"/>
      <c r="EQ896" s="1233"/>
      <c r="ER896" s="1233"/>
      <c r="ES896" s="1233"/>
      <c r="ET896" s="1233"/>
      <c r="EU896" s="1233"/>
      <c r="EV896" s="1233"/>
      <c r="EW896" s="1233"/>
      <c r="EX896" s="1233"/>
      <c r="EY896" s="1233"/>
      <c r="EZ896" s="1233"/>
      <c r="FA896" s="1233"/>
      <c r="FB896" s="1233"/>
      <c r="FC896" s="1233"/>
      <c r="FD896" s="1233"/>
      <c r="FE896" s="1233"/>
      <c r="FF896" s="1233"/>
      <c r="FG896" s="1233"/>
      <c r="FH896" s="1233"/>
      <c r="FI896" s="1233"/>
      <c r="FJ896" s="1233"/>
      <c r="FK896" s="1233"/>
      <c r="FL896" s="1233"/>
      <c r="FM896" s="1233"/>
      <c r="FN896" s="1233"/>
      <c r="FO896" s="1233"/>
      <c r="FP896" s="1233"/>
      <c r="FQ896" s="1233"/>
      <c r="FR896" s="1233"/>
      <c r="FS896" s="1233"/>
      <c r="FT896" s="1233"/>
      <c r="FU896" s="1233"/>
      <c r="FV896" s="1233"/>
      <c r="FW896" s="1233"/>
      <c r="FX896" s="1233"/>
      <c r="FY896" s="1233"/>
      <c r="FZ896" s="1233"/>
      <c r="GA896" s="1233"/>
      <c r="GB896" s="1233"/>
      <c r="GC896" s="1233"/>
      <c r="GD896" s="1233"/>
      <c r="GE896" s="1233"/>
      <c r="GF896" s="1233"/>
      <c r="GG896" s="1233"/>
      <c r="GH896" s="1233"/>
      <c r="GI896" s="1233"/>
      <c r="GJ896" s="1233"/>
      <c r="GK896" s="1233"/>
      <c r="GL896" s="1233"/>
      <c r="GM896" s="1233"/>
      <c r="GN896" s="1233"/>
      <c r="GO896" s="1233"/>
      <c r="GP896" s="1233"/>
      <c r="GQ896" s="1233"/>
      <c r="GR896" s="1233"/>
      <c r="GS896" s="1233"/>
      <c r="GT896" s="1233"/>
      <c r="GU896" s="1233"/>
      <c r="GV896" s="1233"/>
      <c r="GW896" s="1233"/>
      <c r="GX896" s="1233"/>
      <c r="GY896" s="1233"/>
      <c r="GZ896" s="1233"/>
      <c r="HA896" s="1233"/>
      <c r="HB896" s="1233"/>
      <c r="HC896" s="1233"/>
      <c r="HD896" s="1233"/>
      <c r="HE896" s="1233"/>
      <c r="HF896" s="1233"/>
      <c r="HG896" s="1233"/>
      <c r="HH896" s="1233"/>
      <c r="HI896" s="1233"/>
      <c r="HJ896" s="1233"/>
      <c r="HK896" s="1233"/>
      <c r="HL896" s="1233"/>
      <c r="HM896" s="1233"/>
      <c r="HN896" s="1233"/>
      <c r="HO896" s="1233"/>
    </row>
    <row r="897" spans="32:223" s="325" customFormat="1" x14ac:dyDescent="0.2">
      <c r="AF897" s="932"/>
      <c r="AG897" s="932"/>
      <c r="AH897" s="932"/>
      <c r="AI897" s="932"/>
      <c r="AJ897" s="932"/>
      <c r="AK897" s="932"/>
      <c r="AL897" s="932"/>
      <c r="AM897" s="932"/>
      <c r="AN897" s="932"/>
      <c r="AP897" s="932"/>
      <c r="AQ897" s="932"/>
      <c r="AR897" s="932"/>
      <c r="AS897" s="932"/>
      <c r="AT897" s="932"/>
      <c r="AU897" s="932"/>
      <c r="AV897" s="932"/>
      <c r="AW897" s="932"/>
      <c r="AX897" s="932"/>
      <c r="BA897" s="1253"/>
      <c r="BB897" s="1253"/>
      <c r="BC897" s="1253"/>
      <c r="BE897" s="1233"/>
      <c r="BF897" s="1233"/>
      <c r="BG897" s="1233"/>
      <c r="BH897" s="1233"/>
      <c r="BI897" s="1233"/>
      <c r="BJ897" s="1233"/>
      <c r="BK897" s="1233"/>
      <c r="BL897" s="1233"/>
      <c r="BM897" s="1233"/>
      <c r="BN897" s="1233"/>
      <c r="BO897" s="1233"/>
      <c r="BP897" s="1233"/>
      <c r="BQ897" s="1233"/>
      <c r="BR897" s="1233"/>
      <c r="BS897" s="1233"/>
      <c r="BT897" s="1233"/>
      <c r="BU897" s="1233"/>
      <c r="BV897" s="1233"/>
      <c r="BW897" s="1233"/>
      <c r="BX897" s="1233"/>
      <c r="BY897" s="1233"/>
      <c r="BZ897" s="1233"/>
      <c r="CA897" s="1233"/>
      <c r="CB897" s="1233"/>
      <c r="CC897" s="1233"/>
      <c r="CD897" s="1233"/>
      <c r="CE897" s="1233"/>
      <c r="CF897" s="1233"/>
      <c r="CG897" s="1233"/>
      <c r="CH897" s="1233"/>
      <c r="CI897" s="1233"/>
      <c r="CJ897" s="1233"/>
      <c r="CK897" s="1233"/>
      <c r="CL897" s="1233"/>
      <c r="CM897" s="1233"/>
      <c r="CN897" s="1233"/>
      <c r="CO897" s="1233"/>
      <c r="CP897" s="1233"/>
      <c r="CQ897" s="1233"/>
      <c r="CR897" s="1233"/>
      <c r="CS897" s="1233"/>
      <c r="CT897" s="1233"/>
      <c r="CU897" s="1233"/>
      <c r="CV897" s="1233"/>
      <c r="CW897" s="1233"/>
      <c r="CX897" s="1233"/>
      <c r="CY897" s="1233"/>
      <c r="CZ897" s="1233"/>
      <c r="DA897" s="1233"/>
      <c r="DB897" s="1233"/>
      <c r="DC897" s="1233"/>
      <c r="DD897" s="1233"/>
      <c r="DE897" s="1233"/>
      <c r="DF897" s="1233"/>
      <c r="DG897" s="1233"/>
      <c r="DH897" s="1233"/>
      <c r="DI897" s="1233"/>
      <c r="DJ897" s="1233"/>
      <c r="DK897" s="1233"/>
      <c r="DL897" s="1233"/>
      <c r="DM897" s="1233"/>
      <c r="DN897" s="1233"/>
      <c r="DO897" s="1233"/>
      <c r="DP897" s="1233"/>
      <c r="DQ897" s="1233"/>
      <c r="DR897" s="1233"/>
      <c r="DS897" s="1233"/>
      <c r="DT897" s="1233"/>
      <c r="DU897" s="1233"/>
      <c r="DV897" s="1233"/>
      <c r="DW897" s="1233"/>
      <c r="DX897" s="1233"/>
      <c r="DY897" s="1233"/>
      <c r="DZ897" s="1233"/>
      <c r="EA897" s="1233"/>
      <c r="EB897" s="1233"/>
      <c r="EC897" s="1233"/>
      <c r="ED897" s="1233"/>
      <c r="EE897" s="1233"/>
      <c r="EF897" s="1233"/>
      <c r="EG897" s="1233"/>
      <c r="EH897" s="1253"/>
      <c r="EI897" s="1253"/>
      <c r="EJ897" s="1253"/>
      <c r="EK897" s="1253"/>
      <c r="EM897" s="1233"/>
      <c r="EN897" s="1233"/>
      <c r="EO897" s="1233"/>
      <c r="EP897" s="1233"/>
      <c r="EQ897" s="1233"/>
      <c r="ER897" s="1233"/>
      <c r="ES897" s="1233"/>
      <c r="ET897" s="1233"/>
      <c r="EU897" s="1233"/>
      <c r="EV897" s="1233"/>
      <c r="EW897" s="1233"/>
      <c r="EX897" s="1233"/>
      <c r="EY897" s="1233"/>
      <c r="EZ897" s="1233"/>
      <c r="FA897" s="1233"/>
      <c r="FB897" s="1233"/>
      <c r="FC897" s="1233"/>
      <c r="FD897" s="1233"/>
      <c r="FE897" s="1233"/>
      <c r="FF897" s="1233"/>
      <c r="FG897" s="1233"/>
      <c r="FH897" s="1233"/>
      <c r="FI897" s="1233"/>
      <c r="FJ897" s="1233"/>
      <c r="FK897" s="1233"/>
      <c r="FL897" s="1233"/>
      <c r="FM897" s="1233"/>
      <c r="FN897" s="1233"/>
      <c r="FO897" s="1233"/>
      <c r="FP897" s="1233"/>
      <c r="FQ897" s="1233"/>
      <c r="FR897" s="1233"/>
      <c r="FS897" s="1233"/>
      <c r="FT897" s="1233"/>
      <c r="FU897" s="1233"/>
      <c r="FV897" s="1233"/>
      <c r="FW897" s="1233"/>
      <c r="FX897" s="1233"/>
      <c r="FY897" s="1233"/>
      <c r="FZ897" s="1233"/>
      <c r="GA897" s="1233"/>
      <c r="GB897" s="1233"/>
      <c r="GC897" s="1233"/>
      <c r="GD897" s="1233"/>
      <c r="GE897" s="1233"/>
      <c r="GF897" s="1233"/>
      <c r="GG897" s="1233"/>
      <c r="GH897" s="1233"/>
      <c r="GI897" s="1233"/>
      <c r="GJ897" s="1233"/>
      <c r="GK897" s="1233"/>
      <c r="GL897" s="1233"/>
      <c r="GM897" s="1233"/>
      <c r="GN897" s="1233"/>
      <c r="GO897" s="1233"/>
      <c r="GP897" s="1233"/>
      <c r="GQ897" s="1233"/>
      <c r="GR897" s="1233"/>
      <c r="GS897" s="1233"/>
      <c r="GT897" s="1233"/>
      <c r="GU897" s="1233"/>
      <c r="GV897" s="1233"/>
      <c r="GW897" s="1233"/>
      <c r="GX897" s="1233"/>
      <c r="GY897" s="1233"/>
      <c r="GZ897" s="1233"/>
      <c r="HA897" s="1233"/>
      <c r="HB897" s="1233"/>
      <c r="HC897" s="1233"/>
      <c r="HD897" s="1233"/>
      <c r="HE897" s="1233"/>
      <c r="HF897" s="1233"/>
      <c r="HG897" s="1233"/>
      <c r="HH897" s="1233"/>
      <c r="HI897" s="1233"/>
      <c r="HJ897" s="1233"/>
      <c r="HK897" s="1233"/>
      <c r="HL897" s="1233"/>
      <c r="HM897" s="1233"/>
      <c r="HN897" s="1233"/>
      <c r="HO897" s="1233"/>
    </row>
    <row r="898" spans="32:223" s="325" customFormat="1" x14ac:dyDescent="0.2">
      <c r="AF898" s="932"/>
      <c r="AG898" s="932"/>
      <c r="AH898" s="932"/>
      <c r="AI898" s="932"/>
      <c r="AJ898" s="932"/>
      <c r="AK898" s="932"/>
      <c r="AL898" s="932"/>
      <c r="AM898" s="932"/>
      <c r="AN898" s="932"/>
      <c r="AP898" s="932"/>
      <c r="AQ898" s="932"/>
      <c r="AR898" s="932"/>
      <c r="AS898" s="932"/>
      <c r="AT898" s="932"/>
      <c r="AU898" s="932"/>
      <c r="AV898" s="932"/>
      <c r="AW898" s="932"/>
      <c r="AX898" s="932"/>
      <c r="BA898" s="1253"/>
      <c r="BB898" s="1253"/>
      <c r="BC898" s="1253"/>
      <c r="BE898" s="1233"/>
      <c r="BF898" s="1233"/>
      <c r="BG898" s="1233"/>
      <c r="BH898" s="1233"/>
      <c r="BI898" s="1233"/>
      <c r="BJ898" s="1233"/>
      <c r="BK898" s="1233"/>
      <c r="BL898" s="1233"/>
      <c r="BM898" s="1233"/>
      <c r="BN898" s="1233"/>
      <c r="BO898" s="1233"/>
      <c r="BP898" s="1233"/>
      <c r="BQ898" s="1233"/>
      <c r="BR898" s="1233"/>
      <c r="BS898" s="1233"/>
      <c r="BT898" s="1233"/>
      <c r="BU898" s="1233"/>
      <c r="BV898" s="1233"/>
      <c r="BW898" s="1233"/>
      <c r="BX898" s="1233"/>
      <c r="BY898" s="1233"/>
      <c r="BZ898" s="1233"/>
      <c r="CA898" s="1233"/>
      <c r="CB898" s="1233"/>
      <c r="CC898" s="1233"/>
      <c r="CD898" s="1233"/>
      <c r="CE898" s="1233"/>
      <c r="CF898" s="1233"/>
      <c r="CG898" s="1233"/>
      <c r="CH898" s="1233"/>
      <c r="CI898" s="1233"/>
      <c r="CJ898" s="1233"/>
      <c r="CK898" s="1233"/>
      <c r="CL898" s="1233"/>
      <c r="CM898" s="1233"/>
      <c r="CN898" s="1233"/>
      <c r="CO898" s="1233"/>
      <c r="CP898" s="1233"/>
      <c r="CQ898" s="1233"/>
      <c r="CR898" s="1233"/>
      <c r="CS898" s="1233"/>
      <c r="CT898" s="1233"/>
      <c r="CU898" s="1233"/>
      <c r="CV898" s="1233"/>
      <c r="CW898" s="1233"/>
      <c r="CX898" s="1233"/>
      <c r="CY898" s="1233"/>
      <c r="CZ898" s="1233"/>
      <c r="DA898" s="1233"/>
      <c r="DB898" s="1233"/>
      <c r="DC898" s="1233"/>
      <c r="DD898" s="1233"/>
      <c r="DE898" s="1233"/>
      <c r="DF898" s="1233"/>
      <c r="DG898" s="1233"/>
      <c r="DH898" s="1233"/>
      <c r="DI898" s="1233"/>
      <c r="DJ898" s="1233"/>
      <c r="DK898" s="1233"/>
      <c r="DL898" s="1233"/>
      <c r="DM898" s="1233"/>
      <c r="DN898" s="1233"/>
      <c r="DO898" s="1233"/>
      <c r="DP898" s="1233"/>
      <c r="DQ898" s="1233"/>
      <c r="DR898" s="1233"/>
      <c r="DS898" s="1233"/>
      <c r="DT898" s="1233"/>
      <c r="DU898" s="1233"/>
      <c r="DV898" s="1233"/>
      <c r="DW898" s="1233"/>
      <c r="DX898" s="1233"/>
      <c r="DY898" s="1233"/>
      <c r="DZ898" s="1233"/>
      <c r="EA898" s="1233"/>
      <c r="EB898" s="1233"/>
      <c r="EC898" s="1233"/>
      <c r="ED898" s="1233"/>
      <c r="EE898" s="1233"/>
      <c r="EF898" s="1233"/>
      <c r="EG898" s="1233"/>
      <c r="EH898" s="1253"/>
      <c r="EI898" s="1253"/>
      <c r="EJ898" s="1253"/>
      <c r="EK898" s="1253"/>
      <c r="EM898" s="1233"/>
      <c r="EN898" s="1233"/>
      <c r="EO898" s="1233"/>
      <c r="EP898" s="1233"/>
      <c r="EQ898" s="1233"/>
      <c r="ER898" s="1233"/>
      <c r="ES898" s="1233"/>
      <c r="ET898" s="1233"/>
      <c r="EU898" s="1233"/>
      <c r="EV898" s="1233"/>
      <c r="EW898" s="1233"/>
      <c r="EX898" s="1233"/>
      <c r="EY898" s="1233"/>
      <c r="EZ898" s="1233"/>
      <c r="FA898" s="1233"/>
      <c r="FB898" s="1233"/>
      <c r="FC898" s="1233"/>
      <c r="FD898" s="1233"/>
      <c r="FE898" s="1233"/>
      <c r="FF898" s="1233"/>
      <c r="FG898" s="1233"/>
      <c r="FH898" s="1233"/>
      <c r="FI898" s="1233"/>
      <c r="FJ898" s="1233"/>
      <c r="FK898" s="1233"/>
      <c r="FL898" s="1233"/>
      <c r="FM898" s="1233"/>
      <c r="FN898" s="1233"/>
      <c r="FO898" s="1233"/>
      <c r="FP898" s="1233"/>
      <c r="FQ898" s="1233"/>
      <c r="FR898" s="1233"/>
      <c r="FS898" s="1233"/>
      <c r="FT898" s="1233"/>
      <c r="FU898" s="1233"/>
      <c r="FV898" s="1233"/>
      <c r="FW898" s="1233"/>
      <c r="FX898" s="1233"/>
      <c r="FY898" s="1233"/>
      <c r="FZ898" s="1233"/>
      <c r="GA898" s="1233"/>
      <c r="GB898" s="1233"/>
      <c r="GC898" s="1233"/>
      <c r="GD898" s="1233"/>
      <c r="GE898" s="1233"/>
      <c r="GF898" s="1233"/>
      <c r="GG898" s="1233"/>
      <c r="GH898" s="1233"/>
      <c r="GI898" s="1233"/>
      <c r="GJ898" s="1233"/>
      <c r="GK898" s="1233"/>
      <c r="GL898" s="1233"/>
      <c r="GM898" s="1233"/>
      <c r="GN898" s="1233"/>
      <c r="GO898" s="1233"/>
      <c r="GP898" s="1233"/>
      <c r="GQ898" s="1233"/>
      <c r="GR898" s="1233"/>
      <c r="GS898" s="1233"/>
      <c r="GT898" s="1233"/>
      <c r="GU898" s="1233"/>
      <c r="GV898" s="1233"/>
      <c r="GW898" s="1233"/>
      <c r="GX898" s="1233"/>
      <c r="GY898" s="1233"/>
      <c r="GZ898" s="1233"/>
      <c r="HA898" s="1233"/>
      <c r="HB898" s="1233"/>
      <c r="HC898" s="1233"/>
      <c r="HD898" s="1233"/>
      <c r="HE898" s="1233"/>
      <c r="HF898" s="1233"/>
      <c r="HG898" s="1233"/>
      <c r="HH898" s="1233"/>
      <c r="HI898" s="1233"/>
      <c r="HJ898" s="1233"/>
      <c r="HK898" s="1233"/>
      <c r="HL898" s="1233"/>
      <c r="HM898" s="1233"/>
      <c r="HN898" s="1233"/>
      <c r="HO898" s="1233"/>
    </row>
    <row r="899" spans="32:223" s="325" customFormat="1" x14ac:dyDescent="0.2">
      <c r="AF899" s="932"/>
      <c r="AG899" s="932"/>
      <c r="AH899" s="932"/>
      <c r="AI899" s="932"/>
      <c r="AJ899" s="932"/>
      <c r="AK899" s="932"/>
      <c r="AL899" s="932"/>
      <c r="AM899" s="932"/>
      <c r="AN899" s="932"/>
      <c r="AP899" s="932"/>
      <c r="AQ899" s="932"/>
      <c r="AR899" s="932"/>
      <c r="AS899" s="932"/>
      <c r="AT899" s="932"/>
      <c r="AU899" s="932"/>
      <c r="AV899" s="932"/>
      <c r="AW899" s="932"/>
      <c r="AX899" s="932"/>
      <c r="BA899" s="1253"/>
      <c r="BB899" s="1253"/>
      <c r="BC899" s="1253"/>
      <c r="BE899" s="1233"/>
      <c r="BF899" s="1233"/>
      <c r="BG899" s="1233"/>
      <c r="BH899" s="1233"/>
      <c r="BI899" s="1233"/>
      <c r="BJ899" s="1233"/>
      <c r="BK899" s="1233"/>
      <c r="BL899" s="1233"/>
      <c r="BM899" s="1233"/>
      <c r="BN899" s="1233"/>
      <c r="BO899" s="1233"/>
      <c r="BP899" s="1233"/>
      <c r="BQ899" s="1233"/>
      <c r="BR899" s="1233"/>
      <c r="BS899" s="1233"/>
      <c r="BT899" s="1233"/>
      <c r="BU899" s="1233"/>
      <c r="BV899" s="1233"/>
      <c r="BW899" s="1233"/>
      <c r="BX899" s="1233"/>
      <c r="BY899" s="1233"/>
      <c r="BZ899" s="1233"/>
      <c r="CA899" s="1233"/>
      <c r="CB899" s="1233"/>
      <c r="CC899" s="1233"/>
      <c r="CD899" s="1233"/>
      <c r="CE899" s="1233"/>
      <c r="CF899" s="1233"/>
      <c r="CG899" s="1233"/>
      <c r="CH899" s="1233"/>
      <c r="CI899" s="1233"/>
      <c r="CJ899" s="1233"/>
      <c r="CK899" s="1233"/>
      <c r="CL899" s="1233"/>
      <c r="CM899" s="1233"/>
      <c r="CN899" s="1233"/>
      <c r="CO899" s="1233"/>
      <c r="CP899" s="1233"/>
      <c r="CQ899" s="1233"/>
      <c r="CR899" s="1233"/>
      <c r="CS899" s="1233"/>
      <c r="CT899" s="1233"/>
      <c r="CU899" s="1233"/>
      <c r="CV899" s="1233"/>
      <c r="CW899" s="1233"/>
      <c r="CX899" s="1233"/>
      <c r="CY899" s="1233"/>
      <c r="CZ899" s="1233"/>
      <c r="DA899" s="1233"/>
      <c r="DB899" s="1233"/>
      <c r="DC899" s="1233"/>
      <c r="DD899" s="1233"/>
      <c r="DE899" s="1233"/>
      <c r="DF899" s="1233"/>
      <c r="DG899" s="1233"/>
      <c r="DH899" s="1233"/>
      <c r="DI899" s="1233"/>
      <c r="DJ899" s="1233"/>
      <c r="DK899" s="1233"/>
      <c r="DL899" s="1233"/>
      <c r="DM899" s="1233"/>
      <c r="DN899" s="1233"/>
      <c r="DO899" s="1233"/>
      <c r="DP899" s="1233"/>
      <c r="DQ899" s="1233"/>
      <c r="DR899" s="1233"/>
      <c r="DS899" s="1233"/>
      <c r="DT899" s="1233"/>
      <c r="DU899" s="1233"/>
      <c r="DV899" s="1233"/>
      <c r="DW899" s="1233"/>
      <c r="DX899" s="1233"/>
      <c r="DY899" s="1233"/>
      <c r="DZ899" s="1233"/>
      <c r="EA899" s="1233"/>
      <c r="EB899" s="1233"/>
      <c r="EC899" s="1233"/>
      <c r="ED899" s="1233"/>
      <c r="EE899" s="1233"/>
      <c r="EF899" s="1233"/>
      <c r="EG899" s="1233"/>
      <c r="EH899" s="1253"/>
      <c r="EI899" s="1253"/>
      <c r="EJ899" s="1253"/>
      <c r="EK899" s="1253"/>
      <c r="EM899" s="1233"/>
      <c r="EN899" s="1233"/>
      <c r="EO899" s="1233"/>
      <c r="EP899" s="1233"/>
      <c r="EQ899" s="1233"/>
      <c r="ER899" s="1233"/>
      <c r="ES899" s="1233"/>
      <c r="ET899" s="1233"/>
      <c r="EU899" s="1233"/>
      <c r="EV899" s="1233"/>
      <c r="EW899" s="1233"/>
      <c r="EX899" s="1233"/>
      <c r="EY899" s="1233"/>
      <c r="EZ899" s="1233"/>
      <c r="FA899" s="1233"/>
      <c r="FB899" s="1233"/>
      <c r="FC899" s="1233"/>
      <c r="FD899" s="1233"/>
      <c r="FE899" s="1233"/>
      <c r="FF899" s="1233"/>
      <c r="FG899" s="1233"/>
      <c r="FH899" s="1233"/>
      <c r="FI899" s="1233"/>
      <c r="FJ899" s="1233"/>
      <c r="FK899" s="1233"/>
      <c r="FL899" s="1233"/>
      <c r="FM899" s="1233"/>
      <c r="FN899" s="1233"/>
      <c r="FO899" s="1233"/>
      <c r="FP899" s="1233"/>
      <c r="FQ899" s="1233"/>
      <c r="FR899" s="1233"/>
      <c r="FS899" s="1233"/>
      <c r="FT899" s="1233"/>
      <c r="FU899" s="1233"/>
      <c r="FV899" s="1233"/>
      <c r="FW899" s="1233"/>
      <c r="FX899" s="1233"/>
      <c r="FY899" s="1233"/>
      <c r="FZ899" s="1233"/>
      <c r="GA899" s="1233"/>
      <c r="GB899" s="1233"/>
      <c r="GC899" s="1233"/>
      <c r="GD899" s="1233"/>
      <c r="GE899" s="1233"/>
      <c r="GF899" s="1233"/>
      <c r="GG899" s="1233"/>
      <c r="GH899" s="1233"/>
      <c r="GI899" s="1233"/>
      <c r="GJ899" s="1233"/>
      <c r="GK899" s="1233"/>
      <c r="GL899" s="1233"/>
      <c r="GM899" s="1233"/>
      <c r="GN899" s="1233"/>
      <c r="GO899" s="1233"/>
      <c r="GP899" s="1233"/>
      <c r="GQ899" s="1233"/>
      <c r="GR899" s="1233"/>
      <c r="GS899" s="1233"/>
      <c r="GT899" s="1233"/>
      <c r="GU899" s="1233"/>
      <c r="GV899" s="1233"/>
      <c r="GW899" s="1233"/>
      <c r="GX899" s="1233"/>
      <c r="GY899" s="1233"/>
      <c r="GZ899" s="1233"/>
      <c r="HA899" s="1233"/>
      <c r="HB899" s="1233"/>
      <c r="HC899" s="1233"/>
      <c r="HD899" s="1233"/>
      <c r="HE899" s="1233"/>
      <c r="HF899" s="1233"/>
      <c r="HG899" s="1233"/>
      <c r="HH899" s="1233"/>
      <c r="HI899" s="1233"/>
      <c r="HJ899" s="1233"/>
      <c r="HK899" s="1233"/>
      <c r="HL899" s="1233"/>
      <c r="HM899" s="1233"/>
      <c r="HN899" s="1233"/>
      <c r="HO899" s="1233"/>
    </row>
    <row r="900" spans="32:223" s="325" customFormat="1" x14ac:dyDescent="0.2">
      <c r="AF900" s="932"/>
      <c r="AG900" s="932"/>
      <c r="AH900" s="932"/>
      <c r="AI900" s="932"/>
      <c r="AJ900" s="932"/>
      <c r="AK900" s="932"/>
      <c r="AL900" s="932"/>
      <c r="AM900" s="932"/>
      <c r="AN900" s="932"/>
      <c r="AP900" s="932"/>
      <c r="AQ900" s="932"/>
      <c r="AR900" s="932"/>
      <c r="AS900" s="932"/>
      <c r="AT900" s="932"/>
      <c r="AU900" s="932"/>
      <c r="AV900" s="932"/>
      <c r="AW900" s="932"/>
      <c r="AX900" s="932"/>
      <c r="BA900" s="1253"/>
      <c r="BB900" s="1253"/>
      <c r="BC900" s="1253"/>
      <c r="BE900" s="1233"/>
      <c r="BF900" s="1233"/>
      <c r="BG900" s="1233"/>
      <c r="BH900" s="1233"/>
      <c r="BI900" s="1233"/>
      <c r="BJ900" s="1233"/>
      <c r="BK900" s="1233"/>
      <c r="BL900" s="1233"/>
      <c r="BM900" s="1233"/>
      <c r="BN900" s="1233"/>
      <c r="BO900" s="1233"/>
      <c r="BP900" s="1233"/>
      <c r="BQ900" s="1233"/>
      <c r="BR900" s="1233"/>
      <c r="BS900" s="1233"/>
      <c r="BT900" s="1233"/>
      <c r="BU900" s="1233"/>
      <c r="BV900" s="1233"/>
      <c r="BW900" s="1233"/>
      <c r="BX900" s="1233"/>
      <c r="BY900" s="1233"/>
      <c r="BZ900" s="1233"/>
      <c r="CA900" s="1233"/>
      <c r="CB900" s="1233"/>
      <c r="CC900" s="1233"/>
      <c r="CD900" s="1233"/>
      <c r="CE900" s="1233"/>
      <c r="CF900" s="1233"/>
      <c r="CG900" s="1233"/>
      <c r="CH900" s="1233"/>
      <c r="CI900" s="1233"/>
      <c r="CJ900" s="1233"/>
      <c r="CK900" s="1233"/>
      <c r="CL900" s="1233"/>
      <c r="CM900" s="1233"/>
      <c r="CN900" s="1233"/>
      <c r="CO900" s="1233"/>
      <c r="CP900" s="1233"/>
      <c r="CQ900" s="1233"/>
      <c r="CR900" s="1233"/>
      <c r="CS900" s="1233"/>
      <c r="CT900" s="1233"/>
      <c r="CU900" s="1233"/>
      <c r="CV900" s="1233"/>
      <c r="CW900" s="1233"/>
      <c r="CX900" s="1233"/>
      <c r="CY900" s="1233"/>
      <c r="CZ900" s="1233"/>
      <c r="DA900" s="1233"/>
      <c r="DB900" s="1233"/>
      <c r="DC900" s="1233"/>
      <c r="DD900" s="1233"/>
      <c r="DE900" s="1233"/>
      <c r="DF900" s="1233"/>
      <c r="DG900" s="1233"/>
      <c r="DH900" s="1233"/>
      <c r="DI900" s="1233"/>
      <c r="DJ900" s="1233"/>
      <c r="DK900" s="1233"/>
      <c r="DL900" s="1233"/>
      <c r="DM900" s="1233"/>
      <c r="DN900" s="1233"/>
      <c r="DO900" s="1233"/>
      <c r="DP900" s="1233"/>
      <c r="DQ900" s="1233"/>
      <c r="DR900" s="1233"/>
      <c r="DS900" s="1233"/>
      <c r="DT900" s="1233"/>
      <c r="DU900" s="1233"/>
      <c r="DV900" s="1233"/>
      <c r="DW900" s="1233"/>
      <c r="DX900" s="1233"/>
      <c r="DY900" s="1233"/>
      <c r="DZ900" s="1233"/>
      <c r="EA900" s="1233"/>
      <c r="EB900" s="1233"/>
      <c r="EC900" s="1233"/>
      <c r="ED900" s="1233"/>
      <c r="EE900" s="1233"/>
      <c r="EF900" s="1233"/>
      <c r="EG900" s="1233"/>
      <c r="EH900" s="1253"/>
      <c r="EI900" s="1253"/>
      <c r="EJ900" s="1253"/>
      <c r="EK900" s="1253"/>
      <c r="EM900" s="1233"/>
      <c r="EN900" s="1233"/>
      <c r="EO900" s="1233"/>
      <c r="EP900" s="1233"/>
      <c r="EQ900" s="1233"/>
      <c r="ER900" s="1233"/>
      <c r="ES900" s="1233"/>
      <c r="ET900" s="1233"/>
      <c r="EU900" s="1233"/>
      <c r="EV900" s="1233"/>
      <c r="EW900" s="1233"/>
      <c r="EX900" s="1233"/>
      <c r="EY900" s="1233"/>
      <c r="EZ900" s="1233"/>
      <c r="FA900" s="1233"/>
      <c r="FB900" s="1233"/>
      <c r="FC900" s="1233"/>
      <c r="FD900" s="1233"/>
      <c r="FE900" s="1233"/>
      <c r="FF900" s="1233"/>
      <c r="FG900" s="1233"/>
      <c r="FH900" s="1233"/>
      <c r="FI900" s="1233"/>
      <c r="FJ900" s="1233"/>
      <c r="FK900" s="1233"/>
      <c r="FL900" s="1233"/>
      <c r="FM900" s="1233"/>
      <c r="FN900" s="1233"/>
      <c r="FO900" s="1233"/>
      <c r="FP900" s="1233"/>
      <c r="FQ900" s="1233"/>
      <c r="FR900" s="1233"/>
      <c r="FS900" s="1233"/>
      <c r="FT900" s="1233"/>
      <c r="FU900" s="1233"/>
      <c r="FV900" s="1233"/>
      <c r="FW900" s="1233"/>
      <c r="FX900" s="1233"/>
      <c r="FY900" s="1233"/>
      <c r="FZ900" s="1233"/>
      <c r="GA900" s="1233"/>
      <c r="GB900" s="1233"/>
      <c r="GC900" s="1233"/>
      <c r="GD900" s="1233"/>
      <c r="GE900" s="1233"/>
      <c r="GF900" s="1233"/>
      <c r="GG900" s="1233"/>
      <c r="GH900" s="1233"/>
      <c r="GI900" s="1233"/>
      <c r="GJ900" s="1233"/>
      <c r="GK900" s="1233"/>
      <c r="GL900" s="1233"/>
      <c r="GM900" s="1233"/>
      <c r="GN900" s="1233"/>
      <c r="GO900" s="1233"/>
      <c r="GP900" s="1233"/>
      <c r="GQ900" s="1233"/>
      <c r="GR900" s="1233"/>
      <c r="GS900" s="1233"/>
      <c r="GT900" s="1233"/>
      <c r="GU900" s="1233"/>
      <c r="GV900" s="1233"/>
      <c r="GW900" s="1233"/>
      <c r="GX900" s="1233"/>
      <c r="GY900" s="1233"/>
      <c r="GZ900" s="1233"/>
      <c r="HA900" s="1233"/>
      <c r="HB900" s="1233"/>
      <c r="HC900" s="1233"/>
      <c r="HD900" s="1233"/>
      <c r="HE900" s="1233"/>
      <c r="HF900" s="1233"/>
      <c r="HG900" s="1233"/>
      <c r="HH900" s="1233"/>
      <c r="HI900" s="1233"/>
      <c r="HJ900" s="1233"/>
      <c r="HK900" s="1233"/>
      <c r="HL900" s="1233"/>
      <c r="HM900" s="1233"/>
      <c r="HN900" s="1233"/>
      <c r="HO900" s="1233"/>
    </row>
    <row r="901" spans="32:223" s="325" customFormat="1" x14ac:dyDescent="0.2">
      <c r="AF901" s="932"/>
      <c r="AG901" s="932"/>
      <c r="AH901" s="932"/>
      <c r="AI901" s="932"/>
      <c r="AJ901" s="932"/>
      <c r="AK901" s="932"/>
      <c r="AL901" s="932"/>
      <c r="AM901" s="932"/>
      <c r="AN901" s="932"/>
      <c r="AP901" s="932"/>
      <c r="AQ901" s="932"/>
      <c r="AR901" s="932"/>
      <c r="AS901" s="932"/>
      <c r="AT901" s="932"/>
      <c r="AU901" s="932"/>
      <c r="AV901" s="932"/>
      <c r="AW901" s="932"/>
      <c r="AX901" s="932"/>
      <c r="BA901" s="1253"/>
      <c r="BB901" s="1253"/>
      <c r="BC901" s="1253"/>
      <c r="BE901" s="1233"/>
      <c r="BF901" s="1233"/>
      <c r="BG901" s="1233"/>
      <c r="BH901" s="1233"/>
      <c r="BI901" s="1233"/>
      <c r="BJ901" s="1233"/>
      <c r="BK901" s="1233"/>
      <c r="BL901" s="1233"/>
      <c r="BM901" s="1233"/>
      <c r="BN901" s="1233"/>
      <c r="BO901" s="1233"/>
      <c r="BP901" s="1233"/>
      <c r="BQ901" s="1233"/>
      <c r="BR901" s="1233"/>
      <c r="BS901" s="1233"/>
      <c r="BT901" s="1233"/>
      <c r="BU901" s="1233"/>
      <c r="BV901" s="1233"/>
      <c r="BW901" s="1233"/>
      <c r="BX901" s="1233"/>
      <c r="BY901" s="1233"/>
      <c r="BZ901" s="1233"/>
      <c r="CA901" s="1233"/>
      <c r="CB901" s="1233"/>
      <c r="CC901" s="1233"/>
      <c r="CD901" s="1233"/>
      <c r="CE901" s="1233"/>
      <c r="CF901" s="1233"/>
      <c r="CG901" s="1233"/>
      <c r="CH901" s="1233"/>
      <c r="CI901" s="1233"/>
      <c r="CJ901" s="1233"/>
      <c r="CK901" s="1233"/>
      <c r="CL901" s="1233"/>
      <c r="CM901" s="1233"/>
      <c r="CN901" s="1233"/>
      <c r="CO901" s="1233"/>
      <c r="CP901" s="1233"/>
      <c r="CQ901" s="1233"/>
      <c r="CR901" s="1233"/>
      <c r="CS901" s="1233"/>
      <c r="CT901" s="1233"/>
      <c r="CU901" s="1233"/>
      <c r="CV901" s="1233"/>
      <c r="CW901" s="1233"/>
      <c r="CX901" s="1233"/>
      <c r="CY901" s="1233"/>
      <c r="CZ901" s="1233"/>
      <c r="DA901" s="1233"/>
      <c r="DB901" s="1233"/>
      <c r="DC901" s="1233"/>
      <c r="DD901" s="1233"/>
      <c r="DE901" s="1233"/>
      <c r="DF901" s="1233"/>
      <c r="DG901" s="1233"/>
      <c r="DH901" s="1233"/>
      <c r="DI901" s="1233"/>
      <c r="DJ901" s="1233"/>
      <c r="DK901" s="1233"/>
      <c r="DL901" s="1233"/>
      <c r="DM901" s="1233"/>
      <c r="DN901" s="1233"/>
      <c r="DO901" s="1233"/>
      <c r="DP901" s="1233"/>
      <c r="DQ901" s="1233"/>
      <c r="DR901" s="1233"/>
      <c r="DS901" s="1233"/>
      <c r="DT901" s="1233"/>
      <c r="DU901" s="1233"/>
      <c r="DV901" s="1233"/>
      <c r="DW901" s="1233"/>
      <c r="DX901" s="1233"/>
      <c r="DY901" s="1233"/>
      <c r="DZ901" s="1233"/>
      <c r="EA901" s="1233"/>
      <c r="EB901" s="1233"/>
      <c r="EC901" s="1233"/>
      <c r="ED901" s="1233"/>
      <c r="EE901" s="1233"/>
      <c r="EF901" s="1233"/>
      <c r="EG901" s="1233"/>
      <c r="EH901" s="1253"/>
      <c r="EI901" s="1253"/>
      <c r="EJ901" s="1253"/>
      <c r="EK901" s="1253"/>
      <c r="EM901" s="1233"/>
      <c r="EN901" s="1233"/>
      <c r="EO901" s="1233"/>
      <c r="EP901" s="1233"/>
      <c r="EQ901" s="1233"/>
      <c r="ER901" s="1233"/>
      <c r="ES901" s="1233"/>
      <c r="ET901" s="1233"/>
      <c r="EU901" s="1233"/>
      <c r="EV901" s="1233"/>
      <c r="EW901" s="1233"/>
      <c r="EX901" s="1233"/>
      <c r="EY901" s="1233"/>
      <c r="EZ901" s="1233"/>
      <c r="FA901" s="1233"/>
      <c r="FB901" s="1233"/>
      <c r="FC901" s="1233"/>
      <c r="FD901" s="1233"/>
      <c r="FE901" s="1233"/>
      <c r="FF901" s="1233"/>
      <c r="FG901" s="1233"/>
      <c r="FH901" s="1233"/>
      <c r="FI901" s="1233"/>
      <c r="FJ901" s="1233"/>
      <c r="FK901" s="1233"/>
      <c r="FL901" s="1233"/>
      <c r="FM901" s="1233"/>
      <c r="FN901" s="1233"/>
      <c r="FO901" s="1233"/>
      <c r="FP901" s="1233"/>
      <c r="FQ901" s="1233"/>
      <c r="FR901" s="1233"/>
      <c r="FS901" s="1233"/>
      <c r="FT901" s="1233"/>
      <c r="FU901" s="1233"/>
      <c r="FV901" s="1233"/>
      <c r="FW901" s="1233"/>
      <c r="FX901" s="1233"/>
      <c r="FY901" s="1233"/>
      <c r="FZ901" s="1233"/>
      <c r="GA901" s="1233"/>
      <c r="GB901" s="1233"/>
      <c r="GC901" s="1233"/>
      <c r="GD901" s="1233"/>
      <c r="GE901" s="1233"/>
      <c r="GF901" s="1233"/>
      <c r="GG901" s="1233"/>
      <c r="GH901" s="1233"/>
      <c r="GI901" s="1233"/>
      <c r="GJ901" s="1233"/>
      <c r="GK901" s="1233"/>
      <c r="GL901" s="1233"/>
      <c r="GM901" s="1233"/>
      <c r="GN901" s="1233"/>
      <c r="GO901" s="1233"/>
      <c r="GP901" s="1233"/>
      <c r="GQ901" s="1233"/>
      <c r="GR901" s="1233"/>
      <c r="GS901" s="1233"/>
      <c r="GT901" s="1233"/>
      <c r="GU901" s="1233"/>
      <c r="GV901" s="1233"/>
      <c r="GW901" s="1233"/>
      <c r="GX901" s="1233"/>
      <c r="GY901" s="1233"/>
      <c r="GZ901" s="1233"/>
      <c r="HA901" s="1233"/>
      <c r="HB901" s="1233"/>
      <c r="HC901" s="1233"/>
      <c r="HD901" s="1233"/>
      <c r="HE901" s="1233"/>
      <c r="HF901" s="1233"/>
      <c r="HG901" s="1233"/>
      <c r="HH901" s="1233"/>
      <c r="HI901" s="1233"/>
      <c r="HJ901" s="1233"/>
      <c r="HK901" s="1233"/>
      <c r="HL901" s="1233"/>
      <c r="HM901" s="1233"/>
      <c r="HN901" s="1233"/>
      <c r="HO901" s="1233"/>
    </row>
    <row r="902" spans="32:223" s="325" customFormat="1" x14ac:dyDescent="0.2">
      <c r="AF902" s="932"/>
      <c r="AG902" s="932"/>
      <c r="AH902" s="932"/>
      <c r="AI902" s="932"/>
      <c r="AJ902" s="932"/>
      <c r="AK902" s="932"/>
      <c r="AL902" s="932"/>
      <c r="AM902" s="932"/>
      <c r="AN902" s="932"/>
      <c r="AP902" s="932"/>
      <c r="AQ902" s="932"/>
      <c r="AR902" s="932"/>
      <c r="AS902" s="932"/>
      <c r="AT902" s="932"/>
      <c r="AU902" s="932"/>
      <c r="AV902" s="932"/>
      <c r="AW902" s="932"/>
      <c r="AX902" s="932"/>
      <c r="BA902" s="1253"/>
      <c r="BB902" s="1253"/>
      <c r="BC902" s="1253"/>
      <c r="BE902" s="1233"/>
      <c r="BF902" s="1233"/>
      <c r="BG902" s="1233"/>
      <c r="BH902" s="1233"/>
      <c r="BI902" s="1233"/>
      <c r="BJ902" s="1233"/>
      <c r="BK902" s="1233"/>
      <c r="BL902" s="1233"/>
      <c r="BM902" s="1233"/>
      <c r="BN902" s="1233"/>
      <c r="BO902" s="1233"/>
      <c r="BP902" s="1233"/>
      <c r="BQ902" s="1233"/>
      <c r="BR902" s="1233"/>
      <c r="BS902" s="1233"/>
      <c r="BT902" s="1233"/>
      <c r="BU902" s="1233"/>
      <c r="BV902" s="1233"/>
      <c r="BW902" s="1233"/>
      <c r="BX902" s="1233"/>
      <c r="BY902" s="1233"/>
      <c r="BZ902" s="1233"/>
      <c r="CA902" s="1233"/>
      <c r="CB902" s="1233"/>
      <c r="CC902" s="1233"/>
      <c r="CD902" s="1233"/>
      <c r="CE902" s="1233"/>
      <c r="CF902" s="1233"/>
      <c r="CG902" s="1233"/>
      <c r="CH902" s="1233"/>
      <c r="CI902" s="1233"/>
      <c r="CJ902" s="1233"/>
      <c r="CK902" s="1233"/>
      <c r="CL902" s="1233"/>
      <c r="CM902" s="1233"/>
      <c r="CN902" s="1233"/>
      <c r="CO902" s="1233"/>
      <c r="CP902" s="1233"/>
      <c r="CQ902" s="1233"/>
      <c r="CR902" s="1233"/>
      <c r="CS902" s="1233"/>
      <c r="CT902" s="1233"/>
      <c r="CU902" s="1233"/>
      <c r="CV902" s="1233"/>
      <c r="CW902" s="1233"/>
      <c r="CX902" s="1233"/>
      <c r="CY902" s="1233"/>
      <c r="CZ902" s="1233"/>
      <c r="DA902" s="1233"/>
      <c r="DB902" s="1233"/>
      <c r="DC902" s="1233"/>
      <c r="DD902" s="1233"/>
      <c r="DE902" s="1233"/>
      <c r="DF902" s="1233"/>
      <c r="DG902" s="1233"/>
      <c r="DH902" s="1233"/>
      <c r="DI902" s="1233"/>
      <c r="DJ902" s="1233"/>
      <c r="DK902" s="1233"/>
      <c r="DL902" s="1233"/>
      <c r="DM902" s="1233"/>
      <c r="DN902" s="1233"/>
      <c r="DO902" s="1233"/>
      <c r="DP902" s="1233"/>
      <c r="DQ902" s="1233"/>
      <c r="DR902" s="1233"/>
      <c r="DS902" s="1233"/>
      <c r="DT902" s="1233"/>
      <c r="DU902" s="1233"/>
      <c r="DV902" s="1233"/>
      <c r="DW902" s="1233"/>
      <c r="DX902" s="1233"/>
      <c r="DY902" s="1233"/>
      <c r="DZ902" s="1233"/>
      <c r="EA902" s="1233"/>
      <c r="EB902" s="1233"/>
      <c r="EC902" s="1233"/>
      <c r="ED902" s="1233"/>
      <c r="EE902" s="1233"/>
      <c r="EF902" s="1233"/>
      <c r="EG902" s="1233"/>
      <c r="EH902" s="1253"/>
      <c r="EI902" s="1253"/>
      <c r="EJ902" s="1253"/>
      <c r="EK902" s="1253"/>
      <c r="EM902" s="1233"/>
      <c r="EN902" s="1233"/>
      <c r="EO902" s="1233"/>
      <c r="EP902" s="1233"/>
      <c r="EQ902" s="1233"/>
      <c r="ER902" s="1233"/>
      <c r="ES902" s="1233"/>
      <c r="ET902" s="1233"/>
      <c r="EU902" s="1233"/>
      <c r="EV902" s="1233"/>
      <c r="EW902" s="1233"/>
      <c r="EX902" s="1233"/>
      <c r="EY902" s="1233"/>
      <c r="EZ902" s="1233"/>
      <c r="FA902" s="1233"/>
      <c r="FB902" s="1233"/>
      <c r="FC902" s="1233"/>
      <c r="FD902" s="1233"/>
      <c r="FE902" s="1233"/>
      <c r="FF902" s="1233"/>
      <c r="FG902" s="1233"/>
      <c r="FH902" s="1233"/>
      <c r="FI902" s="1233"/>
      <c r="FJ902" s="1233"/>
      <c r="FK902" s="1233"/>
      <c r="FL902" s="1233"/>
      <c r="FM902" s="1233"/>
      <c r="FN902" s="1233"/>
      <c r="FO902" s="1233"/>
      <c r="FP902" s="1233"/>
      <c r="FQ902" s="1233"/>
      <c r="FR902" s="1233"/>
      <c r="FS902" s="1233"/>
      <c r="FT902" s="1233"/>
      <c r="FU902" s="1233"/>
      <c r="FV902" s="1233"/>
      <c r="FW902" s="1233"/>
      <c r="FX902" s="1233"/>
      <c r="FY902" s="1233"/>
      <c r="FZ902" s="1233"/>
      <c r="GA902" s="1233"/>
      <c r="GB902" s="1233"/>
      <c r="GC902" s="1233"/>
      <c r="GD902" s="1233"/>
      <c r="GE902" s="1233"/>
      <c r="GF902" s="1233"/>
      <c r="GG902" s="1233"/>
      <c r="GH902" s="1233"/>
      <c r="GI902" s="1233"/>
      <c r="GJ902" s="1233"/>
      <c r="GK902" s="1233"/>
      <c r="GL902" s="1233"/>
      <c r="GM902" s="1233"/>
      <c r="GN902" s="1233"/>
      <c r="GO902" s="1233"/>
      <c r="GP902" s="1233"/>
      <c r="GQ902" s="1233"/>
      <c r="GR902" s="1233"/>
      <c r="GS902" s="1233"/>
      <c r="GT902" s="1233"/>
      <c r="GU902" s="1233"/>
      <c r="GV902" s="1233"/>
      <c r="GW902" s="1233"/>
      <c r="GX902" s="1233"/>
      <c r="GY902" s="1233"/>
      <c r="GZ902" s="1233"/>
      <c r="HA902" s="1233"/>
      <c r="HB902" s="1233"/>
      <c r="HC902" s="1233"/>
      <c r="HD902" s="1233"/>
      <c r="HE902" s="1233"/>
      <c r="HF902" s="1233"/>
      <c r="HG902" s="1233"/>
      <c r="HH902" s="1233"/>
      <c r="HI902" s="1233"/>
      <c r="HJ902" s="1233"/>
      <c r="HK902" s="1233"/>
      <c r="HL902" s="1233"/>
      <c r="HM902" s="1233"/>
      <c r="HN902" s="1233"/>
      <c r="HO902" s="1233"/>
    </row>
    <row r="903" spans="32:223" s="325" customFormat="1" x14ac:dyDescent="0.2">
      <c r="AF903" s="932"/>
      <c r="AG903" s="932"/>
      <c r="AH903" s="932"/>
      <c r="AI903" s="932"/>
      <c r="AJ903" s="932"/>
      <c r="AK903" s="932"/>
      <c r="AL903" s="932"/>
      <c r="AM903" s="932"/>
      <c r="AN903" s="932"/>
      <c r="AP903" s="932"/>
      <c r="AQ903" s="932"/>
      <c r="AR903" s="932"/>
      <c r="AS903" s="932"/>
      <c r="AT903" s="932"/>
      <c r="AU903" s="932"/>
      <c r="AV903" s="932"/>
      <c r="AW903" s="932"/>
      <c r="AX903" s="932"/>
      <c r="BA903" s="1253"/>
      <c r="BB903" s="1253"/>
      <c r="BC903" s="1253"/>
      <c r="BE903" s="1233"/>
      <c r="BF903" s="1233"/>
      <c r="BG903" s="1233"/>
      <c r="BH903" s="1233"/>
      <c r="BI903" s="1233"/>
      <c r="BJ903" s="1233"/>
      <c r="BK903" s="1233"/>
      <c r="BL903" s="1233"/>
      <c r="BM903" s="1233"/>
      <c r="BN903" s="1233"/>
      <c r="BO903" s="1233"/>
      <c r="BP903" s="1233"/>
      <c r="BQ903" s="1233"/>
      <c r="BR903" s="1233"/>
      <c r="BS903" s="1233"/>
      <c r="BT903" s="1233"/>
      <c r="BU903" s="1233"/>
      <c r="BV903" s="1233"/>
      <c r="BW903" s="1233"/>
      <c r="BX903" s="1233"/>
      <c r="BY903" s="1233"/>
      <c r="BZ903" s="1233"/>
      <c r="CA903" s="1233"/>
      <c r="CB903" s="1233"/>
      <c r="CC903" s="1233"/>
      <c r="CD903" s="1233"/>
      <c r="CE903" s="1233"/>
      <c r="CF903" s="1233"/>
      <c r="CG903" s="1233"/>
      <c r="CH903" s="1233"/>
      <c r="CI903" s="1233"/>
      <c r="CJ903" s="1233"/>
      <c r="CK903" s="1233"/>
      <c r="CL903" s="1233"/>
      <c r="CM903" s="1233"/>
      <c r="CN903" s="1233"/>
      <c r="CO903" s="1233"/>
      <c r="CP903" s="1233"/>
      <c r="CQ903" s="1233"/>
      <c r="CR903" s="1233"/>
      <c r="CS903" s="1233"/>
      <c r="CT903" s="1233"/>
      <c r="CU903" s="1233"/>
      <c r="CV903" s="1233"/>
      <c r="CW903" s="1233"/>
      <c r="CX903" s="1233"/>
      <c r="CY903" s="1233"/>
      <c r="CZ903" s="1233"/>
      <c r="DA903" s="1233"/>
      <c r="DB903" s="1233"/>
      <c r="DC903" s="1233"/>
      <c r="DD903" s="1233"/>
      <c r="DE903" s="1233"/>
      <c r="DF903" s="1233"/>
      <c r="DG903" s="1233"/>
      <c r="DH903" s="1233"/>
      <c r="DI903" s="1233"/>
      <c r="DJ903" s="1233"/>
      <c r="DK903" s="1233"/>
      <c r="DL903" s="1233"/>
      <c r="DM903" s="1233"/>
      <c r="DN903" s="1233"/>
      <c r="DO903" s="1233"/>
      <c r="DP903" s="1233"/>
      <c r="DQ903" s="1233"/>
      <c r="DR903" s="1233"/>
      <c r="DS903" s="1233"/>
      <c r="DT903" s="1233"/>
      <c r="DU903" s="1233"/>
      <c r="DV903" s="1233"/>
      <c r="DW903" s="1233"/>
      <c r="DX903" s="1233"/>
      <c r="DY903" s="1233"/>
      <c r="DZ903" s="1233"/>
      <c r="EA903" s="1233"/>
      <c r="EB903" s="1233"/>
      <c r="EC903" s="1233"/>
      <c r="ED903" s="1233"/>
      <c r="EE903" s="1233"/>
      <c r="EF903" s="1233"/>
      <c r="EG903" s="1233"/>
      <c r="EH903" s="1253"/>
      <c r="EI903" s="1253"/>
      <c r="EJ903" s="1253"/>
      <c r="EK903" s="1253"/>
      <c r="EM903" s="1233"/>
      <c r="EN903" s="1233"/>
      <c r="EO903" s="1233"/>
      <c r="EP903" s="1233"/>
      <c r="EQ903" s="1233"/>
      <c r="ER903" s="1233"/>
      <c r="ES903" s="1233"/>
      <c r="ET903" s="1233"/>
      <c r="EU903" s="1233"/>
      <c r="EV903" s="1233"/>
      <c r="EW903" s="1233"/>
      <c r="EX903" s="1233"/>
      <c r="EY903" s="1233"/>
      <c r="EZ903" s="1233"/>
      <c r="FA903" s="1233"/>
      <c r="FB903" s="1233"/>
      <c r="FC903" s="1233"/>
      <c r="FD903" s="1233"/>
      <c r="FE903" s="1233"/>
      <c r="FF903" s="1233"/>
      <c r="FG903" s="1233"/>
      <c r="FH903" s="1233"/>
      <c r="FI903" s="1233"/>
      <c r="FJ903" s="1233"/>
      <c r="FK903" s="1233"/>
      <c r="FL903" s="1233"/>
      <c r="FM903" s="1233"/>
      <c r="FN903" s="1233"/>
      <c r="FO903" s="1233"/>
      <c r="FP903" s="1233"/>
      <c r="FQ903" s="1233"/>
      <c r="FR903" s="1233"/>
      <c r="FS903" s="1233"/>
      <c r="FT903" s="1233"/>
      <c r="FU903" s="1233"/>
      <c r="FV903" s="1233"/>
      <c r="FW903" s="1233"/>
      <c r="FX903" s="1233"/>
      <c r="FY903" s="1233"/>
      <c r="FZ903" s="1233"/>
      <c r="GA903" s="1233"/>
      <c r="GB903" s="1233"/>
      <c r="GC903" s="1233"/>
      <c r="GD903" s="1233"/>
      <c r="GE903" s="1233"/>
      <c r="GF903" s="1233"/>
      <c r="GG903" s="1233"/>
      <c r="GH903" s="1233"/>
      <c r="GI903" s="1233"/>
      <c r="GJ903" s="1233"/>
      <c r="GK903" s="1233"/>
      <c r="GL903" s="1233"/>
      <c r="GM903" s="1233"/>
      <c r="GN903" s="1233"/>
      <c r="GO903" s="1233"/>
      <c r="GP903" s="1233"/>
      <c r="GQ903" s="1233"/>
      <c r="GR903" s="1233"/>
      <c r="GS903" s="1233"/>
      <c r="GT903" s="1233"/>
      <c r="GU903" s="1233"/>
      <c r="GV903" s="1233"/>
      <c r="GW903" s="1233"/>
      <c r="GX903" s="1233"/>
      <c r="GY903" s="1233"/>
      <c r="GZ903" s="1233"/>
      <c r="HA903" s="1233"/>
      <c r="HB903" s="1233"/>
      <c r="HC903" s="1233"/>
      <c r="HD903" s="1233"/>
      <c r="HE903" s="1233"/>
      <c r="HF903" s="1233"/>
      <c r="HG903" s="1233"/>
      <c r="HH903" s="1233"/>
      <c r="HI903" s="1233"/>
      <c r="HJ903" s="1233"/>
      <c r="HK903" s="1233"/>
      <c r="HL903" s="1233"/>
      <c r="HM903" s="1233"/>
      <c r="HN903" s="1233"/>
      <c r="HO903" s="1233"/>
    </row>
    <row r="904" spans="32:223" s="325" customFormat="1" x14ac:dyDescent="0.2">
      <c r="AF904" s="932"/>
      <c r="AG904" s="932"/>
      <c r="AH904" s="932"/>
      <c r="AI904" s="932"/>
      <c r="AJ904" s="932"/>
      <c r="AK904" s="932"/>
      <c r="AL904" s="932"/>
      <c r="AM904" s="932"/>
      <c r="AN904" s="932"/>
      <c r="AP904" s="932"/>
      <c r="AQ904" s="932"/>
      <c r="AR904" s="932"/>
      <c r="AS904" s="932"/>
      <c r="AT904" s="932"/>
      <c r="AU904" s="932"/>
      <c r="AV904" s="932"/>
      <c r="AW904" s="932"/>
      <c r="AX904" s="932"/>
      <c r="BA904" s="1253"/>
      <c r="BB904" s="1253"/>
      <c r="BC904" s="1253"/>
      <c r="BE904" s="1233"/>
      <c r="BF904" s="1233"/>
      <c r="BG904" s="1233"/>
      <c r="BH904" s="1233"/>
      <c r="BI904" s="1233"/>
      <c r="BJ904" s="1233"/>
      <c r="BK904" s="1233"/>
      <c r="BL904" s="1233"/>
      <c r="BM904" s="1233"/>
      <c r="BN904" s="1233"/>
      <c r="BO904" s="1233"/>
      <c r="BP904" s="1233"/>
      <c r="BQ904" s="1233"/>
      <c r="BR904" s="1233"/>
      <c r="BS904" s="1233"/>
      <c r="BT904" s="1233"/>
      <c r="BU904" s="1233"/>
      <c r="BV904" s="1233"/>
      <c r="BW904" s="1233"/>
      <c r="BX904" s="1233"/>
      <c r="BY904" s="1233"/>
      <c r="BZ904" s="1233"/>
      <c r="CA904" s="1233"/>
      <c r="CB904" s="1233"/>
      <c r="CC904" s="1233"/>
      <c r="CD904" s="1233"/>
      <c r="CE904" s="1233"/>
      <c r="CF904" s="1233"/>
      <c r="CG904" s="1233"/>
      <c r="CH904" s="1233"/>
      <c r="CI904" s="1233"/>
      <c r="CJ904" s="1233"/>
      <c r="CK904" s="1233"/>
      <c r="CL904" s="1233"/>
      <c r="CM904" s="1233"/>
      <c r="CN904" s="1233"/>
      <c r="CO904" s="1233"/>
      <c r="CP904" s="1233"/>
      <c r="CQ904" s="1233"/>
      <c r="CR904" s="1233"/>
      <c r="CS904" s="1233"/>
      <c r="CT904" s="1233"/>
      <c r="CU904" s="1233"/>
      <c r="CV904" s="1233"/>
      <c r="CW904" s="1233"/>
      <c r="CX904" s="1233"/>
      <c r="CY904" s="1233"/>
      <c r="CZ904" s="1233"/>
      <c r="DA904" s="1233"/>
      <c r="DB904" s="1233"/>
      <c r="DC904" s="1233"/>
      <c r="DD904" s="1233"/>
      <c r="DE904" s="1233"/>
      <c r="DF904" s="1233"/>
      <c r="DG904" s="1233"/>
      <c r="DH904" s="1233"/>
      <c r="DI904" s="1233"/>
      <c r="DJ904" s="1233"/>
      <c r="DK904" s="1233"/>
      <c r="DL904" s="1233"/>
      <c r="DM904" s="1233"/>
      <c r="DN904" s="1233"/>
      <c r="DO904" s="1233"/>
      <c r="DP904" s="1233"/>
      <c r="DQ904" s="1233"/>
      <c r="DR904" s="1233"/>
      <c r="DS904" s="1233"/>
      <c r="DT904" s="1233"/>
      <c r="DU904" s="1233"/>
      <c r="DV904" s="1233"/>
      <c r="DW904" s="1233"/>
      <c r="DX904" s="1233"/>
      <c r="DY904" s="1233"/>
      <c r="DZ904" s="1233"/>
      <c r="EA904" s="1233"/>
      <c r="EB904" s="1233"/>
      <c r="EC904" s="1233"/>
      <c r="ED904" s="1233"/>
      <c r="EE904" s="1233"/>
      <c r="EF904" s="1233"/>
      <c r="EG904" s="1233"/>
      <c r="EH904" s="1253"/>
      <c r="EI904" s="1253"/>
      <c r="EJ904" s="1253"/>
      <c r="EK904" s="1253"/>
      <c r="EM904" s="1233"/>
      <c r="EN904" s="1233"/>
      <c r="EO904" s="1233"/>
      <c r="EP904" s="1233"/>
      <c r="EQ904" s="1233"/>
      <c r="ER904" s="1233"/>
      <c r="ES904" s="1233"/>
      <c r="ET904" s="1233"/>
      <c r="EU904" s="1233"/>
      <c r="EV904" s="1233"/>
      <c r="EW904" s="1233"/>
      <c r="EX904" s="1233"/>
      <c r="EY904" s="1233"/>
      <c r="EZ904" s="1233"/>
      <c r="FA904" s="1233"/>
      <c r="FB904" s="1233"/>
      <c r="FC904" s="1233"/>
      <c r="FD904" s="1233"/>
      <c r="FE904" s="1233"/>
      <c r="FF904" s="1233"/>
      <c r="FG904" s="1233"/>
      <c r="FH904" s="1233"/>
      <c r="FI904" s="1233"/>
      <c r="FJ904" s="1233"/>
      <c r="FK904" s="1233"/>
      <c r="FL904" s="1233"/>
      <c r="FM904" s="1233"/>
      <c r="FN904" s="1233"/>
      <c r="FO904" s="1233"/>
      <c r="FP904" s="1233"/>
      <c r="FQ904" s="1233"/>
      <c r="FR904" s="1233"/>
      <c r="FS904" s="1233"/>
      <c r="FT904" s="1233"/>
      <c r="FU904" s="1233"/>
      <c r="FV904" s="1233"/>
      <c r="FW904" s="1233"/>
      <c r="FX904" s="1233"/>
      <c r="FY904" s="1233"/>
      <c r="FZ904" s="1233"/>
      <c r="GA904" s="1233"/>
      <c r="GB904" s="1233"/>
      <c r="GC904" s="1233"/>
      <c r="GD904" s="1233"/>
      <c r="GE904" s="1233"/>
      <c r="GF904" s="1233"/>
      <c r="GG904" s="1233"/>
      <c r="GH904" s="1233"/>
      <c r="GI904" s="1233"/>
      <c r="GJ904" s="1233"/>
      <c r="GK904" s="1233"/>
      <c r="GL904" s="1233"/>
      <c r="GM904" s="1233"/>
      <c r="GN904" s="1233"/>
      <c r="GO904" s="1233"/>
      <c r="GP904" s="1233"/>
      <c r="GQ904" s="1233"/>
      <c r="GR904" s="1233"/>
      <c r="GS904" s="1233"/>
      <c r="GT904" s="1233"/>
      <c r="GU904" s="1233"/>
      <c r="GV904" s="1233"/>
      <c r="GW904" s="1233"/>
      <c r="GX904" s="1233"/>
      <c r="GY904" s="1233"/>
      <c r="GZ904" s="1233"/>
      <c r="HA904" s="1233"/>
      <c r="HB904" s="1233"/>
      <c r="HC904" s="1233"/>
      <c r="HD904" s="1233"/>
      <c r="HE904" s="1233"/>
      <c r="HF904" s="1233"/>
      <c r="HG904" s="1233"/>
      <c r="HH904" s="1233"/>
      <c r="HI904" s="1233"/>
      <c r="HJ904" s="1233"/>
      <c r="HK904" s="1233"/>
      <c r="HL904" s="1233"/>
      <c r="HM904" s="1233"/>
      <c r="HN904" s="1233"/>
      <c r="HO904" s="1233"/>
    </row>
    <row r="905" spans="32:223" s="325" customFormat="1" x14ac:dyDescent="0.2">
      <c r="AF905" s="932"/>
      <c r="AG905" s="932"/>
      <c r="AH905" s="932"/>
      <c r="AI905" s="932"/>
      <c r="AJ905" s="932"/>
      <c r="AK905" s="932"/>
      <c r="AL905" s="932"/>
      <c r="AM905" s="932"/>
      <c r="AN905" s="932"/>
      <c r="AP905" s="932"/>
      <c r="AQ905" s="932"/>
      <c r="AR905" s="932"/>
      <c r="AS905" s="932"/>
      <c r="AT905" s="932"/>
      <c r="AU905" s="932"/>
      <c r="AV905" s="932"/>
      <c r="AW905" s="932"/>
      <c r="AX905" s="932"/>
      <c r="BA905" s="1253"/>
      <c r="BB905" s="1253"/>
      <c r="BC905" s="1253"/>
      <c r="BE905" s="1233"/>
      <c r="BF905" s="1233"/>
      <c r="BG905" s="1233"/>
      <c r="BH905" s="1233"/>
      <c r="BI905" s="1233"/>
      <c r="BJ905" s="1233"/>
      <c r="BK905" s="1233"/>
      <c r="BL905" s="1233"/>
      <c r="BM905" s="1233"/>
      <c r="BN905" s="1233"/>
      <c r="BO905" s="1233"/>
      <c r="BP905" s="1233"/>
      <c r="BQ905" s="1233"/>
      <c r="BR905" s="1233"/>
      <c r="BS905" s="1233"/>
      <c r="BT905" s="1233"/>
      <c r="BU905" s="1233"/>
      <c r="BV905" s="1233"/>
      <c r="BW905" s="1233"/>
      <c r="BX905" s="1233"/>
      <c r="BY905" s="1233"/>
      <c r="BZ905" s="1233"/>
      <c r="CA905" s="1233"/>
      <c r="CB905" s="1233"/>
      <c r="CC905" s="1233"/>
      <c r="CD905" s="1233"/>
      <c r="CE905" s="1233"/>
      <c r="CF905" s="1233"/>
      <c r="CG905" s="1233"/>
      <c r="CH905" s="1233"/>
      <c r="CI905" s="1233"/>
      <c r="CJ905" s="1233"/>
      <c r="CK905" s="1233"/>
      <c r="CL905" s="1233"/>
      <c r="CM905" s="1233"/>
      <c r="CN905" s="1233"/>
      <c r="CO905" s="1233"/>
      <c r="CP905" s="1233"/>
      <c r="CQ905" s="1233"/>
      <c r="CR905" s="1233"/>
      <c r="CS905" s="1233"/>
      <c r="CT905" s="1233"/>
      <c r="CU905" s="1233"/>
      <c r="CV905" s="1233"/>
      <c r="CW905" s="1233"/>
      <c r="CX905" s="1233"/>
      <c r="CY905" s="1233"/>
      <c r="CZ905" s="1233"/>
      <c r="DA905" s="1233"/>
      <c r="DB905" s="1233"/>
      <c r="DC905" s="1233"/>
      <c r="DD905" s="1233"/>
      <c r="DE905" s="1233"/>
      <c r="DF905" s="1233"/>
      <c r="DG905" s="1233"/>
      <c r="DH905" s="1233"/>
      <c r="DI905" s="1233"/>
      <c r="DJ905" s="1233"/>
      <c r="DK905" s="1233"/>
      <c r="DL905" s="1233"/>
      <c r="DM905" s="1233"/>
      <c r="DN905" s="1233"/>
      <c r="DO905" s="1233"/>
      <c r="DP905" s="1233"/>
      <c r="DQ905" s="1233"/>
      <c r="DR905" s="1233"/>
      <c r="DS905" s="1233"/>
      <c r="DT905" s="1233"/>
      <c r="DU905" s="1233"/>
      <c r="DV905" s="1233"/>
      <c r="DW905" s="1233"/>
      <c r="DX905" s="1233"/>
      <c r="DY905" s="1233"/>
      <c r="DZ905" s="1233"/>
      <c r="EA905" s="1233"/>
      <c r="EB905" s="1233"/>
      <c r="EC905" s="1233"/>
      <c r="ED905" s="1233"/>
      <c r="EE905" s="1233"/>
      <c r="EF905" s="1233"/>
      <c r="EG905" s="1233"/>
      <c r="EH905" s="1253"/>
      <c r="EI905" s="1253"/>
      <c r="EJ905" s="1253"/>
      <c r="EK905" s="1253"/>
      <c r="EM905" s="1233"/>
      <c r="EN905" s="1233"/>
      <c r="EO905" s="1233"/>
      <c r="EP905" s="1233"/>
      <c r="EQ905" s="1233"/>
      <c r="ER905" s="1233"/>
      <c r="ES905" s="1233"/>
      <c r="ET905" s="1233"/>
      <c r="EU905" s="1233"/>
      <c r="EV905" s="1233"/>
      <c r="EW905" s="1233"/>
      <c r="EX905" s="1233"/>
      <c r="EY905" s="1233"/>
      <c r="EZ905" s="1233"/>
      <c r="FA905" s="1233"/>
      <c r="FB905" s="1233"/>
      <c r="FC905" s="1233"/>
      <c r="FD905" s="1233"/>
      <c r="FE905" s="1233"/>
      <c r="FF905" s="1233"/>
      <c r="FG905" s="1233"/>
      <c r="FH905" s="1233"/>
      <c r="FI905" s="1233"/>
      <c r="FJ905" s="1233"/>
      <c r="FK905" s="1233"/>
      <c r="FL905" s="1233"/>
      <c r="FM905" s="1233"/>
      <c r="FN905" s="1233"/>
      <c r="FO905" s="1233"/>
      <c r="FP905" s="1233"/>
      <c r="FQ905" s="1233"/>
      <c r="FR905" s="1233"/>
      <c r="FS905" s="1233"/>
      <c r="FT905" s="1233"/>
      <c r="FU905" s="1233"/>
      <c r="FV905" s="1233"/>
      <c r="FW905" s="1233"/>
      <c r="FX905" s="1233"/>
      <c r="FY905" s="1233"/>
      <c r="FZ905" s="1233"/>
      <c r="GA905" s="1233"/>
      <c r="GB905" s="1233"/>
      <c r="GC905" s="1233"/>
      <c r="GD905" s="1233"/>
      <c r="GE905" s="1233"/>
      <c r="GF905" s="1233"/>
      <c r="GG905" s="1233"/>
      <c r="GH905" s="1233"/>
      <c r="GI905" s="1233"/>
      <c r="GJ905" s="1233"/>
      <c r="GK905" s="1233"/>
      <c r="GL905" s="1233"/>
      <c r="GM905" s="1233"/>
      <c r="GN905" s="1233"/>
      <c r="GO905" s="1233"/>
      <c r="GP905" s="1233"/>
      <c r="GQ905" s="1233"/>
      <c r="GR905" s="1233"/>
      <c r="GS905" s="1233"/>
      <c r="GT905" s="1233"/>
      <c r="GU905" s="1233"/>
      <c r="GV905" s="1233"/>
      <c r="GW905" s="1233"/>
      <c r="GX905" s="1233"/>
      <c r="GY905" s="1233"/>
      <c r="GZ905" s="1233"/>
      <c r="HA905" s="1233"/>
      <c r="HB905" s="1233"/>
      <c r="HC905" s="1233"/>
      <c r="HD905" s="1233"/>
      <c r="HE905" s="1233"/>
      <c r="HF905" s="1233"/>
      <c r="HG905" s="1233"/>
      <c r="HH905" s="1233"/>
      <c r="HI905" s="1233"/>
      <c r="HJ905" s="1233"/>
      <c r="HK905" s="1233"/>
      <c r="HL905" s="1233"/>
      <c r="HM905" s="1233"/>
      <c r="HN905" s="1233"/>
      <c r="HO905" s="1233"/>
    </row>
    <row r="906" spans="32:223" s="325" customFormat="1" x14ac:dyDescent="0.2">
      <c r="AF906" s="932"/>
      <c r="AG906" s="932"/>
      <c r="AH906" s="932"/>
      <c r="AI906" s="932"/>
      <c r="AJ906" s="932"/>
      <c r="AK906" s="932"/>
      <c r="AL906" s="932"/>
      <c r="AM906" s="932"/>
      <c r="AN906" s="932"/>
      <c r="AP906" s="932"/>
      <c r="AQ906" s="932"/>
      <c r="AR906" s="932"/>
      <c r="AS906" s="932"/>
      <c r="AT906" s="932"/>
      <c r="AU906" s="932"/>
      <c r="AV906" s="932"/>
      <c r="AW906" s="932"/>
      <c r="AX906" s="932"/>
      <c r="BA906" s="1253"/>
      <c r="BB906" s="1253"/>
      <c r="BC906" s="1253"/>
      <c r="BE906" s="1233"/>
      <c r="BF906" s="1233"/>
      <c r="BG906" s="1233"/>
      <c r="BH906" s="1233"/>
      <c r="BI906" s="1233"/>
      <c r="BJ906" s="1233"/>
      <c r="BK906" s="1233"/>
      <c r="BL906" s="1233"/>
      <c r="BM906" s="1233"/>
      <c r="BN906" s="1233"/>
      <c r="BO906" s="1233"/>
      <c r="BP906" s="1233"/>
      <c r="BQ906" s="1233"/>
      <c r="BR906" s="1233"/>
      <c r="BS906" s="1233"/>
      <c r="BT906" s="1233"/>
      <c r="BU906" s="1233"/>
      <c r="BV906" s="1233"/>
      <c r="BW906" s="1233"/>
      <c r="BX906" s="1233"/>
      <c r="BY906" s="1233"/>
      <c r="BZ906" s="1233"/>
      <c r="CA906" s="1233"/>
      <c r="CB906" s="1233"/>
      <c r="CC906" s="1233"/>
      <c r="CD906" s="1233"/>
      <c r="CE906" s="1233"/>
      <c r="CF906" s="1233"/>
      <c r="CG906" s="1233"/>
      <c r="CH906" s="1233"/>
      <c r="CI906" s="1233"/>
      <c r="CJ906" s="1233"/>
      <c r="CK906" s="1233"/>
      <c r="CL906" s="1233"/>
      <c r="CM906" s="1233"/>
      <c r="CN906" s="1233"/>
      <c r="CO906" s="1233"/>
      <c r="CP906" s="1233"/>
      <c r="CQ906" s="1233"/>
      <c r="CR906" s="1233"/>
      <c r="CS906" s="1233"/>
      <c r="CT906" s="1233"/>
      <c r="CU906" s="1233"/>
      <c r="CV906" s="1233"/>
      <c r="CW906" s="1233"/>
      <c r="CX906" s="1233"/>
      <c r="CY906" s="1233"/>
      <c r="CZ906" s="1233"/>
      <c r="DA906" s="1233"/>
      <c r="DB906" s="1233"/>
      <c r="DC906" s="1233"/>
      <c r="DD906" s="1233"/>
      <c r="DE906" s="1233"/>
      <c r="DF906" s="1233"/>
      <c r="DG906" s="1233"/>
      <c r="DH906" s="1233"/>
      <c r="DI906" s="1233"/>
      <c r="DJ906" s="1233"/>
      <c r="DK906" s="1233"/>
      <c r="DL906" s="1233"/>
      <c r="DM906" s="1233"/>
      <c r="DN906" s="1233"/>
      <c r="DO906" s="1233"/>
      <c r="DP906" s="1233"/>
      <c r="DQ906" s="1233"/>
      <c r="DR906" s="1233"/>
      <c r="DS906" s="1233"/>
      <c r="DT906" s="1233"/>
      <c r="DU906" s="1233"/>
      <c r="DV906" s="1233"/>
      <c r="DW906" s="1233"/>
      <c r="DX906" s="1233"/>
      <c r="DY906" s="1233"/>
      <c r="DZ906" s="1233"/>
      <c r="EA906" s="1233"/>
      <c r="EB906" s="1233"/>
      <c r="EC906" s="1233"/>
      <c r="ED906" s="1233"/>
      <c r="EE906" s="1233"/>
      <c r="EF906" s="1233"/>
      <c r="EG906" s="1233"/>
      <c r="EH906" s="1253"/>
      <c r="EI906" s="1253"/>
      <c r="EJ906" s="1253"/>
      <c r="EK906" s="1253"/>
      <c r="EM906" s="1233"/>
      <c r="EN906" s="1233"/>
      <c r="EO906" s="1233"/>
      <c r="EP906" s="1233"/>
      <c r="EQ906" s="1233"/>
      <c r="ER906" s="1233"/>
      <c r="ES906" s="1233"/>
      <c r="ET906" s="1233"/>
      <c r="EU906" s="1233"/>
      <c r="EV906" s="1233"/>
      <c r="EW906" s="1233"/>
      <c r="EX906" s="1233"/>
      <c r="EY906" s="1233"/>
      <c r="EZ906" s="1233"/>
      <c r="FA906" s="1233"/>
      <c r="FB906" s="1233"/>
      <c r="FC906" s="1233"/>
      <c r="FD906" s="1233"/>
      <c r="FE906" s="1233"/>
      <c r="FF906" s="1233"/>
      <c r="FG906" s="1233"/>
      <c r="FH906" s="1233"/>
      <c r="FI906" s="1233"/>
      <c r="FJ906" s="1233"/>
      <c r="FK906" s="1233"/>
      <c r="FL906" s="1233"/>
      <c r="FM906" s="1233"/>
      <c r="FN906" s="1233"/>
      <c r="FO906" s="1233"/>
      <c r="FP906" s="1233"/>
      <c r="FQ906" s="1233"/>
      <c r="FR906" s="1233"/>
      <c r="FS906" s="1233"/>
      <c r="FT906" s="1233"/>
      <c r="FU906" s="1233"/>
      <c r="FV906" s="1233"/>
      <c r="FW906" s="1233"/>
      <c r="FX906" s="1233"/>
      <c r="FY906" s="1233"/>
      <c r="FZ906" s="1233"/>
      <c r="GA906" s="1233"/>
      <c r="GB906" s="1233"/>
      <c r="GC906" s="1233"/>
      <c r="GD906" s="1233"/>
      <c r="GE906" s="1233"/>
      <c r="GF906" s="1233"/>
      <c r="GG906" s="1233"/>
      <c r="GH906" s="1233"/>
      <c r="GI906" s="1233"/>
      <c r="GJ906" s="1233"/>
      <c r="GK906" s="1233"/>
      <c r="GL906" s="1233"/>
      <c r="GM906" s="1233"/>
      <c r="GN906" s="1233"/>
      <c r="GO906" s="1233"/>
      <c r="GP906" s="1233"/>
      <c r="GQ906" s="1233"/>
      <c r="GR906" s="1233"/>
      <c r="GS906" s="1233"/>
      <c r="GT906" s="1233"/>
      <c r="GU906" s="1233"/>
      <c r="GV906" s="1233"/>
      <c r="GW906" s="1233"/>
      <c r="GX906" s="1233"/>
      <c r="GY906" s="1233"/>
      <c r="GZ906" s="1233"/>
      <c r="HA906" s="1233"/>
      <c r="HB906" s="1233"/>
      <c r="HC906" s="1233"/>
      <c r="HD906" s="1233"/>
      <c r="HE906" s="1233"/>
      <c r="HF906" s="1233"/>
      <c r="HG906" s="1233"/>
      <c r="HH906" s="1233"/>
      <c r="HI906" s="1233"/>
      <c r="HJ906" s="1233"/>
      <c r="HK906" s="1233"/>
      <c r="HL906" s="1233"/>
      <c r="HM906" s="1233"/>
      <c r="HN906" s="1233"/>
      <c r="HO906" s="1233"/>
    </row>
    <row r="907" spans="32:223" s="325" customFormat="1" x14ac:dyDescent="0.2">
      <c r="AF907" s="932"/>
      <c r="AG907" s="932"/>
      <c r="AH907" s="932"/>
      <c r="AI907" s="932"/>
      <c r="AJ907" s="932"/>
      <c r="AK907" s="932"/>
      <c r="AL907" s="932"/>
      <c r="AM907" s="932"/>
      <c r="AN907" s="932"/>
      <c r="AP907" s="932"/>
      <c r="AQ907" s="932"/>
      <c r="AR907" s="932"/>
      <c r="AS907" s="932"/>
      <c r="AT907" s="932"/>
      <c r="AU907" s="932"/>
      <c r="AV907" s="932"/>
      <c r="AW907" s="932"/>
      <c r="AX907" s="932"/>
      <c r="BA907" s="1253"/>
      <c r="BB907" s="1253"/>
      <c r="BC907" s="1253"/>
      <c r="BE907" s="1233"/>
      <c r="BF907" s="1233"/>
      <c r="BG907" s="1233"/>
      <c r="BH907" s="1233"/>
      <c r="BI907" s="1233"/>
      <c r="BJ907" s="1233"/>
      <c r="BK907" s="1233"/>
      <c r="BL907" s="1233"/>
      <c r="BM907" s="1233"/>
      <c r="BN907" s="1233"/>
      <c r="BO907" s="1233"/>
      <c r="BP907" s="1233"/>
      <c r="BQ907" s="1233"/>
      <c r="BR907" s="1233"/>
      <c r="BS907" s="1233"/>
      <c r="BT907" s="1233"/>
      <c r="BU907" s="1233"/>
      <c r="BV907" s="1233"/>
      <c r="BW907" s="1233"/>
      <c r="BX907" s="1233"/>
      <c r="BY907" s="1233"/>
      <c r="BZ907" s="1233"/>
      <c r="CA907" s="1233"/>
      <c r="CB907" s="1233"/>
      <c r="CC907" s="1233"/>
      <c r="CD907" s="1233"/>
      <c r="CE907" s="1233"/>
      <c r="CF907" s="1233"/>
      <c r="CG907" s="1233"/>
      <c r="CH907" s="1233"/>
      <c r="CI907" s="1233"/>
      <c r="CJ907" s="1233"/>
      <c r="CK907" s="1233"/>
      <c r="CL907" s="1233"/>
      <c r="CM907" s="1233"/>
      <c r="CN907" s="1233"/>
      <c r="CO907" s="1233"/>
      <c r="CP907" s="1233"/>
      <c r="CQ907" s="1233"/>
      <c r="CR907" s="1233"/>
      <c r="CS907" s="1233"/>
      <c r="CT907" s="1233"/>
      <c r="CU907" s="1233"/>
      <c r="CV907" s="1233"/>
      <c r="CW907" s="1233"/>
      <c r="CX907" s="1233"/>
      <c r="CY907" s="1233"/>
      <c r="CZ907" s="1233"/>
      <c r="DA907" s="1233"/>
      <c r="DB907" s="1233"/>
      <c r="DC907" s="1233"/>
      <c r="DD907" s="1233"/>
      <c r="DE907" s="1233"/>
      <c r="DF907" s="1233"/>
      <c r="DG907" s="1233"/>
      <c r="DH907" s="1233"/>
      <c r="DI907" s="1233"/>
      <c r="DJ907" s="1233"/>
      <c r="DK907" s="1233"/>
      <c r="DL907" s="1233"/>
      <c r="DM907" s="1233"/>
      <c r="DN907" s="1233"/>
      <c r="DO907" s="1233"/>
      <c r="DP907" s="1233"/>
      <c r="DQ907" s="1233"/>
      <c r="DR907" s="1233"/>
      <c r="DS907" s="1233"/>
      <c r="DT907" s="1233"/>
      <c r="DU907" s="1233"/>
      <c r="DV907" s="1233"/>
      <c r="DW907" s="1233"/>
      <c r="DX907" s="1233"/>
      <c r="DY907" s="1233"/>
      <c r="DZ907" s="1233"/>
      <c r="EA907" s="1233"/>
      <c r="EB907" s="1233"/>
      <c r="EC907" s="1233"/>
      <c r="ED907" s="1233"/>
      <c r="EE907" s="1233"/>
      <c r="EF907" s="1233"/>
      <c r="EG907" s="1233"/>
      <c r="EH907" s="1253"/>
      <c r="EI907" s="1253"/>
      <c r="EJ907" s="1253"/>
      <c r="EK907" s="1253"/>
      <c r="EM907" s="1233"/>
      <c r="EN907" s="1233"/>
      <c r="EO907" s="1233"/>
      <c r="EP907" s="1233"/>
      <c r="EQ907" s="1233"/>
      <c r="ER907" s="1233"/>
      <c r="ES907" s="1233"/>
      <c r="ET907" s="1233"/>
      <c r="EU907" s="1233"/>
      <c r="EV907" s="1233"/>
      <c r="EW907" s="1233"/>
      <c r="EX907" s="1233"/>
      <c r="EY907" s="1233"/>
      <c r="EZ907" s="1233"/>
      <c r="FA907" s="1233"/>
      <c r="FB907" s="1233"/>
      <c r="FC907" s="1233"/>
      <c r="FD907" s="1233"/>
      <c r="FE907" s="1233"/>
      <c r="FF907" s="1233"/>
      <c r="FG907" s="1233"/>
      <c r="FH907" s="1233"/>
      <c r="FI907" s="1233"/>
      <c r="FJ907" s="1233"/>
      <c r="FK907" s="1233"/>
      <c r="FL907" s="1233"/>
      <c r="FM907" s="1233"/>
      <c r="FN907" s="1233"/>
      <c r="FO907" s="1233"/>
      <c r="FP907" s="1233"/>
      <c r="FQ907" s="1233"/>
      <c r="FR907" s="1233"/>
      <c r="FS907" s="1233"/>
      <c r="FT907" s="1233"/>
      <c r="FU907" s="1233"/>
      <c r="FV907" s="1233"/>
      <c r="FW907" s="1233"/>
      <c r="FX907" s="1233"/>
      <c r="FY907" s="1233"/>
      <c r="FZ907" s="1233"/>
      <c r="GA907" s="1233"/>
      <c r="GB907" s="1233"/>
      <c r="GC907" s="1233"/>
      <c r="GD907" s="1233"/>
      <c r="GE907" s="1233"/>
      <c r="GF907" s="1233"/>
      <c r="GG907" s="1233"/>
      <c r="GH907" s="1233"/>
      <c r="GI907" s="1233"/>
      <c r="GJ907" s="1233"/>
      <c r="GK907" s="1233"/>
      <c r="GL907" s="1233"/>
      <c r="GM907" s="1233"/>
      <c r="GN907" s="1233"/>
      <c r="GO907" s="1233"/>
      <c r="GP907" s="1233"/>
      <c r="GQ907" s="1233"/>
      <c r="GR907" s="1233"/>
      <c r="GS907" s="1233"/>
      <c r="GT907" s="1233"/>
      <c r="GU907" s="1233"/>
      <c r="GV907" s="1233"/>
      <c r="GW907" s="1233"/>
      <c r="GX907" s="1233"/>
      <c r="GY907" s="1233"/>
      <c r="GZ907" s="1233"/>
      <c r="HA907" s="1233"/>
      <c r="HB907" s="1233"/>
      <c r="HC907" s="1233"/>
      <c r="HD907" s="1233"/>
      <c r="HE907" s="1233"/>
      <c r="HF907" s="1233"/>
      <c r="HG907" s="1233"/>
      <c r="HH907" s="1233"/>
      <c r="HI907" s="1233"/>
      <c r="HJ907" s="1233"/>
      <c r="HK907" s="1233"/>
      <c r="HL907" s="1233"/>
      <c r="HM907" s="1233"/>
      <c r="HN907" s="1233"/>
      <c r="HO907" s="1233"/>
    </row>
    <row r="908" spans="32:223" s="325" customFormat="1" x14ac:dyDescent="0.2">
      <c r="AF908" s="932"/>
      <c r="AG908" s="932"/>
      <c r="AH908" s="932"/>
      <c r="AI908" s="932"/>
      <c r="AJ908" s="932"/>
      <c r="AK908" s="932"/>
      <c r="AL908" s="932"/>
      <c r="AM908" s="932"/>
      <c r="AN908" s="932"/>
      <c r="AP908" s="932"/>
      <c r="AQ908" s="932"/>
      <c r="AR908" s="932"/>
      <c r="AS908" s="932"/>
      <c r="AT908" s="932"/>
      <c r="AU908" s="932"/>
      <c r="AV908" s="932"/>
      <c r="AW908" s="932"/>
      <c r="AX908" s="932"/>
      <c r="BA908" s="1253"/>
      <c r="BB908" s="1253"/>
      <c r="BC908" s="1253"/>
      <c r="BE908" s="1233"/>
      <c r="BF908" s="1233"/>
      <c r="BG908" s="1233"/>
      <c r="BH908" s="1233"/>
      <c r="BI908" s="1233"/>
      <c r="BJ908" s="1233"/>
      <c r="BK908" s="1233"/>
      <c r="BL908" s="1233"/>
      <c r="BM908" s="1233"/>
      <c r="BN908" s="1233"/>
      <c r="BO908" s="1233"/>
      <c r="BP908" s="1233"/>
      <c r="BQ908" s="1233"/>
      <c r="BR908" s="1233"/>
      <c r="BS908" s="1233"/>
      <c r="BT908" s="1233"/>
      <c r="BU908" s="1233"/>
      <c r="BV908" s="1233"/>
      <c r="BW908" s="1233"/>
      <c r="BX908" s="1233"/>
      <c r="BY908" s="1233"/>
      <c r="BZ908" s="1233"/>
      <c r="CA908" s="1233"/>
      <c r="CB908" s="1233"/>
      <c r="CC908" s="1233"/>
      <c r="CD908" s="1233"/>
      <c r="CE908" s="1233"/>
      <c r="CF908" s="1233"/>
      <c r="CG908" s="1233"/>
      <c r="CH908" s="1233"/>
      <c r="CI908" s="1233"/>
      <c r="CJ908" s="1233"/>
      <c r="CK908" s="1233"/>
      <c r="CL908" s="1233"/>
      <c r="CM908" s="1233"/>
      <c r="CN908" s="1233"/>
      <c r="CO908" s="1233"/>
      <c r="CP908" s="1233"/>
      <c r="CQ908" s="1233"/>
      <c r="CR908" s="1233"/>
      <c r="CS908" s="1233"/>
      <c r="CT908" s="1233"/>
      <c r="CU908" s="1233"/>
      <c r="CV908" s="1233"/>
      <c r="CW908" s="1233"/>
      <c r="CX908" s="1233"/>
      <c r="CY908" s="1233"/>
      <c r="CZ908" s="1233"/>
      <c r="DA908" s="1233"/>
      <c r="DB908" s="1233"/>
      <c r="DC908" s="1233"/>
      <c r="DD908" s="1233"/>
      <c r="DE908" s="1233"/>
      <c r="DF908" s="1233"/>
      <c r="DG908" s="1233"/>
      <c r="DH908" s="1233"/>
      <c r="DI908" s="1233"/>
      <c r="DJ908" s="1233"/>
      <c r="DK908" s="1233"/>
      <c r="DL908" s="1233"/>
      <c r="DM908" s="1233"/>
      <c r="DN908" s="1233"/>
      <c r="DO908" s="1233"/>
      <c r="DP908" s="1233"/>
      <c r="DQ908" s="1233"/>
      <c r="DR908" s="1233"/>
      <c r="DS908" s="1233"/>
      <c r="DT908" s="1233"/>
      <c r="DU908" s="1233"/>
      <c r="DV908" s="1233"/>
      <c r="DW908" s="1233"/>
      <c r="DX908" s="1233"/>
      <c r="DY908" s="1233"/>
      <c r="DZ908" s="1233"/>
      <c r="EA908" s="1233"/>
      <c r="EB908" s="1233"/>
      <c r="EC908" s="1233"/>
      <c r="ED908" s="1233"/>
      <c r="EE908" s="1233"/>
      <c r="EF908" s="1233"/>
      <c r="EG908" s="1233"/>
      <c r="EH908" s="1253"/>
      <c r="EI908" s="1253"/>
      <c r="EJ908" s="1253"/>
      <c r="EK908" s="1253"/>
      <c r="EM908" s="1233"/>
      <c r="EN908" s="1233"/>
      <c r="EO908" s="1233"/>
      <c r="EP908" s="1233"/>
      <c r="EQ908" s="1233"/>
      <c r="ER908" s="1233"/>
      <c r="ES908" s="1233"/>
      <c r="ET908" s="1233"/>
      <c r="EU908" s="1233"/>
      <c r="EV908" s="1233"/>
      <c r="EW908" s="1233"/>
      <c r="EX908" s="1233"/>
      <c r="EY908" s="1233"/>
      <c r="EZ908" s="1233"/>
      <c r="FA908" s="1233"/>
      <c r="FB908" s="1233"/>
      <c r="FC908" s="1233"/>
      <c r="FD908" s="1233"/>
      <c r="FE908" s="1233"/>
      <c r="FF908" s="1233"/>
      <c r="FG908" s="1233"/>
      <c r="FH908" s="1233"/>
      <c r="FI908" s="1233"/>
      <c r="FJ908" s="1233"/>
      <c r="FK908" s="1233"/>
      <c r="FL908" s="1233"/>
      <c r="FM908" s="1233"/>
      <c r="FN908" s="1233"/>
      <c r="FO908" s="1233"/>
      <c r="FP908" s="1233"/>
      <c r="FQ908" s="1233"/>
      <c r="FR908" s="1233"/>
      <c r="FS908" s="1233"/>
      <c r="FT908" s="1233"/>
      <c r="FU908" s="1233"/>
      <c r="FV908" s="1233"/>
      <c r="FW908" s="1233"/>
      <c r="FX908" s="1233"/>
      <c r="FY908" s="1233"/>
      <c r="FZ908" s="1233"/>
      <c r="GA908" s="1233"/>
      <c r="GB908" s="1233"/>
      <c r="GC908" s="1233"/>
      <c r="GD908" s="1233"/>
      <c r="GE908" s="1233"/>
      <c r="GF908" s="1233"/>
      <c r="GG908" s="1233"/>
      <c r="GH908" s="1233"/>
      <c r="GI908" s="1233"/>
      <c r="GJ908" s="1233"/>
      <c r="GK908" s="1233"/>
      <c r="GL908" s="1233"/>
      <c r="GM908" s="1233"/>
      <c r="GN908" s="1233"/>
      <c r="GO908" s="1233"/>
      <c r="GP908" s="1233"/>
      <c r="GQ908" s="1233"/>
      <c r="GR908" s="1233"/>
      <c r="GS908" s="1233"/>
      <c r="GT908" s="1233"/>
      <c r="GU908" s="1233"/>
      <c r="GV908" s="1233"/>
      <c r="GW908" s="1233"/>
      <c r="GX908" s="1233"/>
      <c r="GY908" s="1233"/>
      <c r="GZ908" s="1233"/>
      <c r="HA908" s="1233"/>
      <c r="HB908" s="1233"/>
      <c r="HC908" s="1233"/>
      <c r="HD908" s="1233"/>
      <c r="HE908" s="1233"/>
      <c r="HF908" s="1233"/>
      <c r="HG908" s="1233"/>
      <c r="HH908" s="1233"/>
      <c r="HI908" s="1233"/>
      <c r="HJ908" s="1233"/>
      <c r="HK908" s="1233"/>
      <c r="HL908" s="1233"/>
      <c r="HM908" s="1233"/>
      <c r="HN908" s="1233"/>
      <c r="HO908" s="1233"/>
    </row>
    <row r="909" spans="32:223" s="325" customFormat="1" x14ac:dyDescent="0.2">
      <c r="AF909" s="932"/>
      <c r="AG909" s="932"/>
      <c r="AH909" s="932"/>
      <c r="AI909" s="932"/>
      <c r="AJ909" s="932"/>
      <c r="AK909" s="932"/>
      <c r="AL909" s="932"/>
      <c r="AM909" s="932"/>
      <c r="AN909" s="932"/>
      <c r="AP909" s="932"/>
      <c r="AQ909" s="932"/>
      <c r="AR909" s="932"/>
      <c r="AS909" s="932"/>
      <c r="AT909" s="932"/>
      <c r="AU909" s="932"/>
      <c r="AV909" s="932"/>
      <c r="AW909" s="932"/>
      <c r="AX909" s="932"/>
      <c r="BA909" s="1253"/>
      <c r="BB909" s="1253"/>
      <c r="BC909" s="1253"/>
      <c r="BE909" s="1233"/>
      <c r="BF909" s="1233"/>
      <c r="BG909" s="1233"/>
      <c r="BH909" s="1233"/>
      <c r="BI909" s="1233"/>
      <c r="BJ909" s="1233"/>
      <c r="BK909" s="1233"/>
      <c r="BL909" s="1233"/>
      <c r="BM909" s="1233"/>
      <c r="BN909" s="1233"/>
      <c r="BO909" s="1233"/>
      <c r="BP909" s="1233"/>
      <c r="BQ909" s="1233"/>
      <c r="BR909" s="1233"/>
      <c r="BS909" s="1233"/>
      <c r="BT909" s="1233"/>
      <c r="BU909" s="1233"/>
      <c r="BV909" s="1233"/>
      <c r="BW909" s="1233"/>
      <c r="BX909" s="1233"/>
      <c r="BY909" s="1233"/>
      <c r="BZ909" s="1233"/>
      <c r="CA909" s="1233"/>
      <c r="CB909" s="1233"/>
      <c r="CC909" s="1233"/>
      <c r="CD909" s="1233"/>
      <c r="CE909" s="1233"/>
      <c r="CF909" s="1233"/>
      <c r="CG909" s="1233"/>
      <c r="CH909" s="1233"/>
      <c r="CI909" s="1233"/>
      <c r="CJ909" s="1233"/>
      <c r="CK909" s="1233"/>
      <c r="CL909" s="1233"/>
      <c r="CM909" s="1233"/>
      <c r="CN909" s="1233"/>
      <c r="CO909" s="1233"/>
      <c r="CP909" s="1233"/>
      <c r="CQ909" s="1233"/>
      <c r="CR909" s="1233"/>
      <c r="CS909" s="1233"/>
      <c r="CT909" s="1233"/>
      <c r="CU909" s="1233"/>
      <c r="CV909" s="1233"/>
      <c r="CW909" s="1233"/>
      <c r="CX909" s="1233"/>
      <c r="CY909" s="1233"/>
      <c r="CZ909" s="1233"/>
      <c r="DA909" s="1233"/>
      <c r="DB909" s="1233"/>
      <c r="DC909" s="1233"/>
      <c r="DD909" s="1233"/>
      <c r="DE909" s="1233"/>
      <c r="DF909" s="1233"/>
      <c r="DG909" s="1233"/>
      <c r="DH909" s="1233"/>
      <c r="DI909" s="1233"/>
      <c r="DJ909" s="1233"/>
      <c r="DK909" s="1233"/>
      <c r="DL909" s="1233"/>
      <c r="DM909" s="1233"/>
      <c r="DN909" s="1233"/>
      <c r="DO909" s="1233"/>
      <c r="DP909" s="1233"/>
      <c r="DQ909" s="1233"/>
      <c r="DR909" s="1233"/>
      <c r="DS909" s="1233"/>
      <c r="DT909" s="1233"/>
      <c r="DU909" s="1233"/>
      <c r="DV909" s="1233"/>
      <c r="DW909" s="1233"/>
      <c r="DX909" s="1233"/>
      <c r="DY909" s="1233"/>
      <c r="DZ909" s="1233"/>
      <c r="EA909" s="1233"/>
      <c r="EB909" s="1233"/>
      <c r="EC909" s="1233"/>
      <c r="ED909" s="1233"/>
      <c r="EE909" s="1233"/>
      <c r="EF909" s="1233"/>
      <c r="EG909" s="1233"/>
      <c r="EH909" s="1253"/>
      <c r="EI909" s="1253"/>
      <c r="EJ909" s="1253"/>
      <c r="EK909" s="1253"/>
      <c r="EM909" s="1233"/>
      <c r="EN909" s="1233"/>
      <c r="EO909" s="1233"/>
      <c r="EP909" s="1233"/>
      <c r="EQ909" s="1233"/>
      <c r="ER909" s="1233"/>
      <c r="ES909" s="1233"/>
      <c r="ET909" s="1233"/>
      <c r="EU909" s="1233"/>
      <c r="EV909" s="1233"/>
      <c r="EW909" s="1233"/>
      <c r="EX909" s="1233"/>
      <c r="EY909" s="1233"/>
      <c r="EZ909" s="1233"/>
      <c r="FA909" s="1233"/>
      <c r="FB909" s="1233"/>
      <c r="FC909" s="1233"/>
      <c r="FD909" s="1233"/>
      <c r="FE909" s="1233"/>
      <c r="FF909" s="1233"/>
      <c r="FG909" s="1233"/>
      <c r="FH909" s="1233"/>
      <c r="FI909" s="1233"/>
      <c r="FJ909" s="1233"/>
      <c r="FK909" s="1233"/>
      <c r="FL909" s="1233"/>
      <c r="FM909" s="1233"/>
      <c r="FN909" s="1233"/>
      <c r="FO909" s="1233"/>
      <c r="FP909" s="1233"/>
      <c r="FQ909" s="1233"/>
      <c r="FR909" s="1233"/>
      <c r="FS909" s="1233"/>
      <c r="FT909" s="1233"/>
      <c r="FU909" s="1233"/>
      <c r="FV909" s="1233"/>
      <c r="FW909" s="1233"/>
      <c r="FX909" s="1233"/>
      <c r="FY909" s="1233"/>
      <c r="FZ909" s="1233"/>
      <c r="GA909" s="1233"/>
      <c r="GB909" s="1233"/>
      <c r="GC909" s="1233"/>
      <c r="GD909" s="1233"/>
      <c r="GE909" s="1233"/>
      <c r="GF909" s="1233"/>
      <c r="GG909" s="1233"/>
      <c r="GH909" s="1233"/>
      <c r="GI909" s="1233"/>
      <c r="GJ909" s="1233"/>
      <c r="GK909" s="1233"/>
      <c r="GL909" s="1233"/>
      <c r="GM909" s="1233"/>
      <c r="GN909" s="1233"/>
      <c r="GO909" s="1233"/>
      <c r="GP909" s="1233"/>
      <c r="GQ909" s="1233"/>
      <c r="GR909" s="1233"/>
      <c r="GS909" s="1233"/>
      <c r="GT909" s="1233"/>
      <c r="GU909" s="1233"/>
      <c r="GV909" s="1233"/>
      <c r="GW909" s="1233"/>
      <c r="GX909" s="1233"/>
      <c r="GY909" s="1233"/>
      <c r="GZ909" s="1233"/>
      <c r="HA909" s="1233"/>
      <c r="HB909" s="1233"/>
      <c r="HC909" s="1233"/>
      <c r="HD909" s="1233"/>
      <c r="HE909" s="1233"/>
      <c r="HF909" s="1233"/>
      <c r="HG909" s="1233"/>
      <c r="HH909" s="1233"/>
      <c r="HI909" s="1233"/>
      <c r="HJ909" s="1233"/>
      <c r="HK909" s="1233"/>
      <c r="HL909" s="1233"/>
      <c r="HM909" s="1233"/>
      <c r="HN909" s="1233"/>
      <c r="HO909" s="1233"/>
    </row>
    <row r="910" spans="32:223" s="325" customFormat="1" x14ac:dyDescent="0.2">
      <c r="AF910" s="932"/>
      <c r="AG910" s="932"/>
      <c r="AH910" s="932"/>
      <c r="AI910" s="932"/>
      <c r="AJ910" s="932"/>
      <c r="AK910" s="932"/>
      <c r="AL910" s="932"/>
      <c r="AM910" s="932"/>
      <c r="AN910" s="932"/>
      <c r="AP910" s="932"/>
      <c r="AQ910" s="932"/>
      <c r="AR910" s="932"/>
      <c r="AS910" s="932"/>
      <c r="AT910" s="932"/>
      <c r="AU910" s="932"/>
      <c r="AV910" s="932"/>
      <c r="AW910" s="932"/>
      <c r="AX910" s="932"/>
      <c r="BA910" s="1253"/>
      <c r="BB910" s="1253"/>
      <c r="BC910" s="1253"/>
      <c r="BE910" s="1233"/>
      <c r="BF910" s="1233"/>
      <c r="BG910" s="1233"/>
      <c r="BH910" s="1233"/>
      <c r="BI910" s="1233"/>
      <c r="BJ910" s="1233"/>
      <c r="BK910" s="1233"/>
      <c r="BL910" s="1233"/>
      <c r="BM910" s="1233"/>
      <c r="BN910" s="1233"/>
      <c r="BO910" s="1233"/>
      <c r="BP910" s="1233"/>
      <c r="BQ910" s="1233"/>
      <c r="BR910" s="1233"/>
      <c r="BS910" s="1233"/>
      <c r="BT910" s="1233"/>
      <c r="BU910" s="1233"/>
      <c r="BV910" s="1233"/>
      <c r="BW910" s="1233"/>
      <c r="BX910" s="1233"/>
      <c r="BY910" s="1233"/>
      <c r="BZ910" s="1233"/>
      <c r="CA910" s="1233"/>
      <c r="CB910" s="1233"/>
      <c r="CC910" s="1233"/>
      <c r="CD910" s="1233"/>
      <c r="CE910" s="1233"/>
      <c r="CF910" s="1233"/>
      <c r="CG910" s="1233"/>
      <c r="CH910" s="1233"/>
      <c r="CI910" s="1233"/>
      <c r="CJ910" s="1233"/>
      <c r="CK910" s="1233"/>
      <c r="CL910" s="1233"/>
      <c r="CM910" s="1233"/>
      <c r="CN910" s="1233"/>
      <c r="CO910" s="1233"/>
      <c r="CP910" s="1233"/>
      <c r="CQ910" s="1233"/>
      <c r="CR910" s="1233"/>
      <c r="CS910" s="1233"/>
      <c r="CT910" s="1233"/>
      <c r="CU910" s="1233"/>
      <c r="CV910" s="1233"/>
      <c r="CW910" s="1233"/>
      <c r="CX910" s="1233"/>
      <c r="CY910" s="1233"/>
      <c r="CZ910" s="1233"/>
      <c r="DA910" s="1233"/>
      <c r="DB910" s="1233"/>
      <c r="DC910" s="1233"/>
      <c r="DD910" s="1233"/>
      <c r="DE910" s="1233"/>
      <c r="DF910" s="1233"/>
      <c r="DG910" s="1233"/>
      <c r="DH910" s="1233"/>
      <c r="DI910" s="1233"/>
      <c r="DJ910" s="1233"/>
      <c r="DK910" s="1233"/>
      <c r="DL910" s="1233"/>
      <c r="DM910" s="1233"/>
      <c r="DN910" s="1233"/>
      <c r="DO910" s="1233"/>
      <c r="DP910" s="1233"/>
      <c r="DQ910" s="1233"/>
      <c r="DR910" s="1233"/>
      <c r="DS910" s="1233"/>
      <c r="DT910" s="1233"/>
      <c r="DU910" s="1233"/>
      <c r="DV910" s="1233"/>
      <c r="DW910" s="1233"/>
      <c r="DX910" s="1233"/>
      <c r="DY910" s="1233"/>
      <c r="DZ910" s="1233"/>
      <c r="EA910" s="1233"/>
      <c r="EB910" s="1233"/>
      <c r="EC910" s="1233"/>
      <c r="ED910" s="1233"/>
      <c r="EE910" s="1233"/>
      <c r="EF910" s="1233"/>
      <c r="EG910" s="1233"/>
      <c r="EH910" s="1253"/>
      <c r="EI910" s="1253"/>
      <c r="EJ910" s="1253"/>
      <c r="EK910" s="1253"/>
      <c r="EM910" s="1233"/>
      <c r="EN910" s="1233"/>
      <c r="EO910" s="1233"/>
      <c r="EP910" s="1233"/>
      <c r="EQ910" s="1233"/>
      <c r="ER910" s="1233"/>
      <c r="ES910" s="1233"/>
      <c r="ET910" s="1233"/>
      <c r="EU910" s="1233"/>
      <c r="EV910" s="1233"/>
      <c r="EW910" s="1233"/>
      <c r="EX910" s="1233"/>
      <c r="EY910" s="1233"/>
      <c r="EZ910" s="1233"/>
      <c r="FA910" s="1233"/>
      <c r="FB910" s="1233"/>
      <c r="FC910" s="1233"/>
      <c r="FD910" s="1233"/>
      <c r="FE910" s="1233"/>
      <c r="FF910" s="1233"/>
      <c r="FG910" s="1233"/>
      <c r="FH910" s="1233"/>
      <c r="FI910" s="1233"/>
      <c r="FJ910" s="1233"/>
      <c r="FK910" s="1233"/>
      <c r="FL910" s="1233"/>
      <c r="FM910" s="1233"/>
      <c r="FN910" s="1233"/>
      <c r="FO910" s="1233"/>
      <c r="FP910" s="1233"/>
      <c r="FQ910" s="1233"/>
      <c r="FR910" s="1233"/>
      <c r="FS910" s="1233"/>
      <c r="FT910" s="1233"/>
      <c r="FU910" s="1233"/>
      <c r="FV910" s="1233"/>
      <c r="FW910" s="1233"/>
      <c r="FX910" s="1233"/>
      <c r="FY910" s="1233"/>
      <c r="FZ910" s="1233"/>
      <c r="GA910" s="1233"/>
      <c r="GB910" s="1233"/>
      <c r="GC910" s="1233"/>
      <c r="GD910" s="1233"/>
      <c r="GE910" s="1233"/>
      <c r="GF910" s="1233"/>
      <c r="GG910" s="1233"/>
      <c r="GH910" s="1233"/>
      <c r="GI910" s="1233"/>
      <c r="GJ910" s="1233"/>
      <c r="GK910" s="1233"/>
      <c r="GL910" s="1233"/>
      <c r="GM910" s="1233"/>
      <c r="GN910" s="1233"/>
      <c r="GO910" s="1233"/>
      <c r="GP910" s="1233"/>
      <c r="GQ910" s="1233"/>
      <c r="GR910" s="1233"/>
      <c r="GS910" s="1233"/>
      <c r="GT910" s="1233"/>
      <c r="GU910" s="1233"/>
      <c r="GV910" s="1233"/>
      <c r="GW910" s="1233"/>
      <c r="GX910" s="1233"/>
      <c r="GY910" s="1233"/>
      <c r="GZ910" s="1233"/>
      <c r="HA910" s="1233"/>
      <c r="HB910" s="1233"/>
      <c r="HC910" s="1233"/>
      <c r="HD910" s="1233"/>
      <c r="HE910" s="1233"/>
      <c r="HF910" s="1233"/>
      <c r="HG910" s="1233"/>
      <c r="HH910" s="1233"/>
      <c r="HI910" s="1233"/>
      <c r="HJ910" s="1233"/>
      <c r="HK910" s="1233"/>
      <c r="HL910" s="1233"/>
      <c r="HM910" s="1233"/>
      <c r="HN910" s="1233"/>
      <c r="HO910" s="1233"/>
    </row>
    <row r="911" spans="32:223" s="325" customFormat="1" x14ac:dyDescent="0.2">
      <c r="AF911" s="932"/>
      <c r="AG911" s="932"/>
      <c r="AH911" s="932"/>
      <c r="AI911" s="932"/>
      <c r="AJ911" s="932"/>
      <c r="AK911" s="932"/>
      <c r="AL911" s="932"/>
      <c r="AM911" s="932"/>
      <c r="AN911" s="932"/>
      <c r="AP911" s="932"/>
      <c r="AQ911" s="932"/>
      <c r="AR911" s="932"/>
      <c r="AS911" s="932"/>
      <c r="AT911" s="932"/>
      <c r="AU911" s="932"/>
      <c r="AV911" s="932"/>
      <c r="AW911" s="932"/>
      <c r="AX911" s="932"/>
      <c r="BA911" s="1253"/>
      <c r="BB911" s="1253"/>
      <c r="BC911" s="1253"/>
      <c r="BE911" s="1233"/>
      <c r="BF911" s="1233"/>
      <c r="BG911" s="1233"/>
      <c r="BH911" s="1233"/>
      <c r="BI911" s="1233"/>
      <c r="BJ911" s="1233"/>
      <c r="BK911" s="1233"/>
      <c r="BL911" s="1233"/>
      <c r="BM911" s="1233"/>
      <c r="BN911" s="1233"/>
      <c r="BO911" s="1233"/>
      <c r="BP911" s="1233"/>
      <c r="BQ911" s="1233"/>
      <c r="BR911" s="1233"/>
      <c r="BS911" s="1233"/>
      <c r="BT911" s="1233"/>
      <c r="BU911" s="1233"/>
      <c r="BV911" s="1233"/>
      <c r="BW911" s="1233"/>
      <c r="BX911" s="1233"/>
      <c r="BY911" s="1233"/>
      <c r="BZ911" s="1233"/>
      <c r="CA911" s="1233"/>
      <c r="CB911" s="1233"/>
      <c r="CC911" s="1233"/>
      <c r="CD911" s="1233"/>
      <c r="CE911" s="1233"/>
      <c r="CF911" s="1233"/>
      <c r="CG911" s="1233"/>
      <c r="CH911" s="1233"/>
      <c r="CI911" s="1233"/>
      <c r="CJ911" s="1233"/>
      <c r="CK911" s="1233"/>
      <c r="CL911" s="1233"/>
      <c r="CM911" s="1233"/>
      <c r="CN911" s="1233"/>
      <c r="CO911" s="1233"/>
      <c r="CP911" s="1233"/>
      <c r="CQ911" s="1233"/>
      <c r="CR911" s="1233"/>
      <c r="CS911" s="1233"/>
      <c r="CT911" s="1233"/>
      <c r="CU911" s="1233"/>
      <c r="CV911" s="1233"/>
      <c r="CW911" s="1233"/>
      <c r="CX911" s="1233"/>
      <c r="CY911" s="1233"/>
      <c r="CZ911" s="1233"/>
      <c r="DA911" s="1233"/>
      <c r="DB911" s="1233"/>
      <c r="DC911" s="1233"/>
      <c r="DD911" s="1233"/>
      <c r="DE911" s="1233"/>
      <c r="DF911" s="1233"/>
      <c r="DG911" s="1233"/>
      <c r="DH911" s="1233"/>
      <c r="DI911" s="1233"/>
      <c r="DJ911" s="1233"/>
      <c r="DK911" s="1233"/>
      <c r="DL911" s="1233"/>
      <c r="DM911" s="1233"/>
      <c r="DN911" s="1233"/>
      <c r="DO911" s="1233"/>
      <c r="DP911" s="1233"/>
      <c r="DQ911" s="1233"/>
      <c r="DR911" s="1233"/>
      <c r="DS911" s="1233"/>
      <c r="DT911" s="1233"/>
      <c r="DU911" s="1233"/>
      <c r="DV911" s="1233"/>
      <c r="DW911" s="1233"/>
      <c r="DX911" s="1233"/>
      <c r="DY911" s="1233"/>
      <c r="DZ911" s="1233"/>
      <c r="EA911" s="1233"/>
      <c r="EB911" s="1233"/>
      <c r="EC911" s="1233"/>
      <c r="ED911" s="1233"/>
      <c r="EE911" s="1233"/>
      <c r="EF911" s="1233"/>
      <c r="EG911" s="1233"/>
      <c r="EH911" s="1253"/>
      <c r="EI911" s="1253"/>
      <c r="EJ911" s="1253"/>
      <c r="EK911" s="1253"/>
      <c r="EM911" s="1233"/>
      <c r="EN911" s="1233"/>
      <c r="EO911" s="1233"/>
      <c r="EP911" s="1233"/>
      <c r="EQ911" s="1233"/>
      <c r="ER911" s="1233"/>
      <c r="ES911" s="1233"/>
      <c r="ET911" s="1233"/>
      <c r="EU911" s="1233"/>
      <c r="EV911" s="1233"/>
      <c r="EW911" s="1233"/>
      <c r="EX911" s="1233"/>
      <c r="EY911" s="1233"/>
      <c r="EZ911" s="1233"/>
      <c r="FA911" s="1233"/>
      <c r="FB911" s="1233"/>
      <c r="FC911" s="1233"/>
      <c r="FD911" s="1233"/>
      <c r="FE911" s="1233"/>
      <c r="FF911" s="1233"/>
      <c r="FG911" s="1233"/>
      <c r="FH911" s="1233"/>
      <c r="FI911" s="1233"/>
      <c r="FJ911" s="1233"/>
      <c r="FK911" s="1233"/>
      <c r="FL911" s="1233"/>
      <c r="FM911" s="1233"/>
      <c r="FN911" s="1233"/>
      <c r="FO911" s="1233"/>
      <c r="FP911" s="1233"/>
      <c r="FQ911" s="1233"/>
      <c r="FR911" s="1233"/>
      <c r="FS911" s="1233"/>
      <c r="FT911" s="1233"/>
      <c r="FU911" s="1233"/>
      <c r="FV911" s="1233"/>
      <c r="FW911" s="1233"/>
      <c r="FX911" s="1233"/>
      <c r="FY911" s="1233"/>
      <c r="FZ911" s="1233"/>
      <c r="GA911" s="1233"/>
      <c r="GB911" s="1233"/>
      <c r="GC911" s="1233"/>
      <c r="GD911" s="1233"/>
      <c r="GE911" s="1233"/>
      <c r="GF911" s="1233"/>
      <c r="GG911" s="1233"/>
      <c r="GH911" s="1233"/>
      <c r="GI911" s="1233"/>
      <c r="GJ911" s="1233"/>
      <c r="GK911" s="1233"/>
      <c r="GL911" s="1233"/>
      <c r="GM911" s="1233"/>
      <c r="GN911" s="1233"/>
      <c r="GO911" s="1233"/>
      <c r="GP911" s="1233"/>
      <c r="GQ911" s="1233"/>
      <c r="GR911" s="1233"/>
      <c r="GS911" s="1233"/>
      <c r="GT911" s="1233"/>
      <c r="GU911" s="1233"/>
      <c r="GV911" s="1233"/>
      <c r="GW911" s="1233"/>
      <c r="GX911" s="1233"/>
      <c r="GY911" s="1233"/>
      <c r="GZ911" s="1233"/>
      <c r="HA911" s="1233"/>
      <c r="HB911" s="1233"/>
      <c r="HC911" s="1233"/>
      <c r="HD911" s="1233"/>
      <c r="HE911" s="1233"/>
      <c r="HF911" s="1233"/>
      <c r="HG911" s="1233"/>
      <c r="HH911" s="1233"/>
      <c r="HI911" s="1233"/>
      <c r="HJ911" s="1233"/>
      <c r="HK911" s="1233"/>
      <c r="HL911" s="1233"/>
      <c r="HM911" s="1233"/>
      <c r="HN911" s="1233"/>
      <c r="HO911" s="1233"/>
    </row>
    <row r="912" spans="32:223" s="325" customFormat="1" x14ac:dyDescent="0.2">
      <c r="AF912" s="932"/>
      <c r="AG912" s="932"/>
      <c r="AH912" s="932"/>
      <c r="AI912" s="932"/>
      <c r="AJ912" s="932"/>
      <c r="AK912" s="932"/>
      <c r="AL912" s="932"/>
      <c r="AM912" s="932"/>
      <c r="AN912" s="932"/>
      <c r="AP912" s="932"/>
      <c r="AQ912" s="932"/>
      <c r="AR912" s="932"/>
      <c r="AS912" s="932"/>
      <c r="AT912" s="932"/>
      <c r="AU912" s="932"/>
      <c r="AV912" s="932"/>
      <c r="AW912" s="932"/>
      <c r="AX912" s="932"/>
      <c r="BA912" s="1253"/>
      <c r="BB912" s="1253"/>
      <c r="BC912" s="1253"/>
      <c r="BE912" s="1233"/>
      <c r="BF912" s="1233"/>
      <c r="BG912" s="1233"/>
      <c r="BH912" s="1233"/>
      <c r="BI912" s="1233"/>
      <c r="BJ912" s="1233"/>
      <c r="BK912" s="1233"/>
      <c r="BL912" s="1233"/>
      <c r="BM912" s="1233"/>
      <c r="BN912" s="1233"/>
      <c r="BO912" s="1233"/>
      <c r="BP912" s="1233"/>
      <c r="BQ912" s="1233"/>
      <c r="BR912" s="1233"/>
      <c r="BS912" s="1233"/>
      <c r="BT912" s="1233"/>
      <c r="BU912" s="1233"/>
      <c r="BV912" s="1233"/>
      <c r="BW912" s="1233"/>
      <c r="BX912" s="1233"/>
      <c r="BY912" s="1233"/>
      <c r="BZ912" s="1233"/>
      <c r="CA912" s="1233"/>
      <c r="CB912" s="1233"/>
      <c r="CC912" s="1233"/>
      <c r="CD912" s="1233"/>
      <c r="CE912" s="1233"/>
      <c r="CF912" s="1233"/>
      <c r="CG912" s="1233"/>
      <c r="CH912" s="1233"/>
      <c r="CI912" s="1233"/>
      <c r="CJ912" s="1233"/>
      <c r="CK912" s="1233"/>
      <c r="CL912" s="1233"/>
      <c r="CM912" s="1233"/>
      <c r="CN912" s="1233"/>
      <c r="CO912" s="1233"/>
      <c r="CP912" s="1233"/>
      <c r="CQ912" s="1233"/>
      <c r="CR912" s="1233"/>
      <c r="CS912" s="1233"/>
      <c r="CT912" s="1233"/>
      <c r="CU912" s="1233"/>
      <c r="CV912" s="1233"/>
      <c r="CW912" s="1233"/>
      <c r="CX912" s="1233"/>
      <c r="CY912" s="1233"/>
      <c r="CZ912" s="1233"/>
      <c r="DA912" s="1233"/>
      <c r="DB912" s="1233"/>
      <c r="DC912" s="1233"/>
      <c r="DD912" s="1233"/>
      <c r="DE912" s="1233"/>
      <c r="DF912" s="1233"/>
      <c r="DG912" s="1233"/>
      <c r="DH912" s="1233"/>
      <c r="DI912" s="1233"/>
      <c r="DJ912" s="1233"/>
      <c r="DK912" s="1233"/>
      <c r="DL912" s="1233"/>
      <c r="DM912" s="1233"/>
      <c r="DN912" s="1233"/>
      <c r="DO912" s="1233"/>
      <c r="DP912" s="1233"/>
      <c r="DQ912" s="1233"/>
      <c r="DR912" s="1233"/>
      <c r="DS912" s="1233"/>
      <c r="DT912" s="1233"/>
      <c r="DU912" s="1233"/>
      <c r="DV912" s="1233"/>
      <c r="DW912" s="1233"/>
      <c r="DX912" s="1233"/>
      <c r="DY912" s="1233"/>
      <c r="DZ912" s="1233"/>
      <c r="EA912" s="1233"/>
      <c r="EB912" s="1233"/>
      <c r="EC912" s="1233"/>
      <c r="ED912" s="1233"/>
      <c r="EE912" s="1233"/>
      <c r="EF912" s="1233"/>
      <c r="EG912" s="1233"/>
      <c r="EH912" s="1253"/>
      <c r="EI912" s="1253"/>
      <c r="EJ912" s="1253"/>
      <c r="EK912" s="1253"/>
      <c r="EM912" s="1233"/>
      <c r="EN912" s="1233"/>
      <c r="EO912" s="1233"/>
      <c r="EP912" s="1233"/>
      <c r="EQ912" s="1233"/>
      <c r="ER912" s="1233"/>
      <c r="ES912" s="1233"/>
      <c r="ET912" s="1233"/>
      <c r="EU912" s="1233"/>
      <c r="EV912" s="1233"/>
      <c r="EW912" s="1233"/>
      <c r="EX912" s="1233"/>
      <c r="EY912" s="1233"/>
      <c r="EZ912" s="1233"/>
      <c r="FA912" s="1233"/>
      <c r="FB912" s="1233"/>
      <c r="FC912" s="1233"/>
      <c r="FD912" s="1233"/>
      <c r="FE912" s="1233"/>
      <c r="FF912" s="1233"/>
      <c r="FG912" s="1233"/>
      <c r="FH912" s="1233"/>
      <c r="FI912" s="1233"/>
      <c r="FJ912" s="1233"/>
      <c r="FK912" s="1233"/>
      <c r="FL912" s="1233"/>
      <c r="FM912" s="1233"/>
      <c r="FN912" s="1233"/>
      <c r="FO912" s="1233"/>
      <c r="FP912" s="1233"/>
      <c r="FQ912" s="1233"/>
      <c r="FR912" s="1233"/>
      <c r="FS912" s="1233"/>
      <c r="FT912" s="1233"/>
      <c r="FU912" s="1233"/>
      <c r="FV912" s="1233"/>
      <c r="FW912" s="1233"/>
      <c r="FX912" s="1233"/>
      <c r="FY912" s="1233"/>
      <c r="FZ912" s="1233"/>
      <c r="GA912" s="1233"/>
      <c r="GB912" s="1233"/>
      <c r="GC912" s="1233"/>
      <c r="GD912" s="1233"/>
      <c r="GE912" s="1233"/>
      <c r="GF912" s="1233"/>
      <c r="GG912" s="1233"/>
      <c r="GH912" s="1233"/>
      <c r="GI912" s="1233"/>
      <c r="GJ912" s="1233"/>
      <c r="GK912" s="1233"/>
      <c r="GL912" s="1233"/>
      <c r="GM912" s="1233"/>
      <c r="GN912" s="1233"/>
      <c r="GO912" s="1233"/>
      <c r="GP912" s="1233"/>
      <c r="GQ912" s="1233"/>
      <c r="GR912" s="1233"/>
      <c r="GS912" s="1233"/>
      <c r="GT912" s="1233"/>
      <c r="GU912" s="1233"/>
      <c r="GV912" s="1233"/>
      <c r="GW912" s="1233"/>
      <c r="GX912" s="1233"/>
      <c r="GY912" s="1233"/>
      <c r="GZ912" s="1233"/>
      <c r="HA912" s="1233"/>
      <c r="HB912" s="1233"/>
      <c r="HC912" s="1233"/>
      <c r="HD912" s="1233"/>
      <c r="HE912" s="1233"/>
      <c r="HF912" s="1233"/>
      <c r="HG912" s="1233"/>
      <c r="HH912" s="1233"/>
      <c r="HI912" s="1233"/>
      <c r="HJ912" s="1233"/>
      <c r="HK912" s="1233"/>
      <c r="HL912" s="1233"/>
      <c r="HM912" s="1233"/>
      <c r="HN912" s="1233"/>
      <c r="HO912" s="1233"/>
    </row>
    <row r="913" spans="32:223" s="325" customFormat="1" x14ac:dyDescent="0.2">
      <c r="AF913" s="932"/>
      <c r="AG913" s="932"/>
      <c r="AH913" s="932"/>
      <c r="AI913" s="932"/>
      <c r="AJ913" s="932"/>
      <c r="AK913" s="932"/>
      <c r="AL913" s="932"/>
      <c r="AM913" s="932"/>
      <c r="AN913" s="932"/>
      <c r="AP913" s="932"/>
      <c r="AQ913" s="932"/>
      <c r="AR913" s="932"/>
      <c r="AS913" s="932"/>
      <c r="AT913" s="932"/>
      <c r="AU913" s="932"/>
      <c r="AV913" s="932"/>
      <c r="AW913" s="932"/>
      <c r="AX913" s="932"/>
      <c r="BA913" s="1253"/>
      <c r="BB913" s="1253"/>
      <c r="BC913" s="1253"/>
      <c r="BE913" s="1233"/>
      <c r="BF913" s="1233"/>
      <c r="BG913" s="1233"/>
      <c r="BH913" s="1233"/>
      <c r="BI913" s="1233"/>
      <c r="BJ913" s="1233"/>
      <c r="BK913" s="1233"/>
      <c r="BL913" s="1233"/>
      <c r="BM913" s="1233"/>
      <c r="BN913" s="1233"/>
      <c r="BO913" s="1233"/>
      <c r="BP913" s="1233"/>
      <c r="BQ913" s="1233"/>
      <c r="BR913" s="1233"/>
      <c r="BS913" s="1233"/>
      <c r="BT913" s="1233"/>
      <c r="BU913" s="1233"/>
      <c r="BV913" s="1233"/>
      <c r="BW913" s="1233"/>
      <c r="BX913" s="1233"/>
      <c r="BY913" s="1233"/>
      <c r="BZ913" s="1233"/>
      <c r="CA913" s="1233"/>
      <c r="CB913" s="1233"/>
      <c r="CC913" s="1233"/>
      <c r="CD913" s="1233"/>
      <c r="CE913" s="1233"/>
      <c r="CF913" s="1233"/>
      <c r="CG913" s="1233"/>
      <c r="CH913" s="1233"/>
      <c r="CI913" s="1233"/>
      <c r="CJ913" s="1233"/>
      <c r="CK913" s="1233"/>
      <c r="CL913" s="1233"/>
      <c r="CM913" s="1233"/>
      <c r="CN913" s="1233"/>
      <c r="CO913" s="1233"/>
      <c r="CP913" s="1233"/>
      <c r="CQ913" s="1233"/>
      <c r="CR913" s="1233"/>
      <c r="CS913" s="1233"/>
      <c r="CT913" s="1233"/>
      <c r="CU913" s="1233"/>
      <c r="CV913" s="1233"/>
      <c r="CW913" s="1233"/>
      <c r="CX913" s="1233"/>
      <c r="CY913" s="1233"/>
      <c r="CZ913" s="1233"/>
      <c r="DA913" s="1233"/>
      <c r="DB913" s="1233"/>
      <c r="DC913" s="1233"/>
      <c r="DD913" s="1233"/>
      <c r="DE913" s="1233"/>
      <c r="DF913" s="1233"/>
      <c r="DG913" s="1233"/>
      <c r="DH913" s="1233"/>
      <c r="DI913" s="1233"/>
      <c r="DJ913" s="1233"/>
      <c r="DK913" s="1233"/>
      <c r="DL913" s="1233"/>
      <c r="DM913" s="1233"/>
      <c r="DN913" s="1233"/>
      <c r="DO913" s="1233"/>
      <c r="DP913" s="1233"/>
      <c r="DQ913" s="1233"/>
      <c r="DR913" s="1233"/>
      <c r="DS913" s="1233"/>
      <c r="DT913" s="1233"/>
      <c r="DU913" s="1233"/>
      <c r="DV913" s="1233"/>
      <c r="DW913" s="1233"/>
      <c r="DX913" s="1233"/>
      <c r="DY913" s="1233"/>
      <c r="DZ913" s="1233"/>
      <c r="EA913" s="1233"/>
      <c r="EB913" s="1233"/>
      <c r="EC913" s="1233"/>
      <c r="ED913" s="1233"/>
      <c r="EE913" s="1233"/>
      <c r="EF913" s="1233"/>
      <c r="EG913" s="1233"/>
      <c r="EH913" s="1253"/>
      <c r="EI913" s="1253"/>
      <c r="EJ913" s="1253"/>
      <c r="EK913" s="1253"/>
      <c r="EM913" s="1233"/>
      <c r="EN913" s="1233"/>
      <c r="EO913" s="1233"/>
      <c r="EP913" s="1233"/>
      <c r="EQ913" s="1233"/>
      <c r="ER913" s="1233"/>
      <c r="ES913" s="1233"/>
      <c r="ET913" s="1233"/>
      <c r="EU913" s="1233"/>
      <c r="EV913" s="1233"/>
      <c r="EW913" s="1233"/>
      <c r="EX913" s="1233"/>
      <c r="EY913" s="1233"/>
      <c r="EZ913" s="1233"/>
      <c r="FA913" s="1233"/>
      <c r="FB913" s="1233"/>
      <c r="FC913" s="1233"/>
      <c r="FD913" s="1233"/>
      <c r="FE913" s="1233"/>
      <c r="FF913" s="1233"/>
      <c r="FG913" s="1233"/>
      <c r="FH913" s="1233"/>
      <c r="FI913" s="1233"/>
      <c r="FJ913" s="1233"/>
      <c r="FK913" s="1233"/>
      <c r="FL913" s="1233"/>
      <c r="FM913" s="1233"/>
      <c r="FN913" s="1233"/>
      <c r="FO913" s="1233"/>
      <c r="FP913" s="1233"/>
      <c r="FQ913" s="1233"/>
      <c r="FR913" s="1233"/>
      <c r="FS913" s="1233"/>
      <c r="FT913" s="1233"/>
      <c r="FU913" s="1233"/>
      <c r="FV913" s="1233"/>
      <c r="FW913" s="1233"/>
      <c r="FX913" s="1233"/>
      <c r="FY913" s="1233"/>
      <c r="FZ913" s="1233"/>
      <c r="GA913" s="1233"/>
      <c r="GB913" s="1233"/>
      <c r="GC913" s="1233"/>
      <c r="GD913" s="1233"/>
      <c r="GE913" s="1233"/>
      <c r="GF913" s="1233"/>
      <c r="GG913" s="1233"/>
      <c r="GH913" s="1233"/>
      <c r="GI913" s="1233"/>
      <c r="GJ913" s="1233"/>
      <c r="GK913" s="1233"/>
      <c r="GL913" s="1233"/>
      <c r="GM913" s="1233"/>
      <c r="GN913" s="1233"/>
      <c r="GO913" s="1233"/>
      <c r="GP913" s="1233"/>
      <c r="GQ913" s="1233"/>
      <c r="GR913" s="1233"/>
      <c r="GS913" s="1233"/>
      <c r="GT913" s="1233"/>
      <c r="GU913" s="1233"/>
      <c r="GV913" s="1233"/>
      <c r="GW913" s="1233"/>
      <c r="GX913" s="1233"/>
      <c r="GY913" s="1233"/>
      <c r="GZ913" s="1233"/>
      <c r="HA913" s="1233"/>
      <c r="HB913" s="1233"/>
      <c r="HC913" s="1233"/>
      <c r="HD913" s="1233"/>
      <c r="HE913" s="1233"/>
      <c r="HF913" s="1233"/>
      <c r="HG913" s="1233"/>
      <c r="HH913" s="1233"/>
      <c r="HI913" s="1233"/>
      <c r="HJ913" s="1233"/>
      <c r="HK913" s="1233"/>
      <c r="HL913" s="1233"/>
      <c r="HM913" s="1233"/>
      <c r="HN913" s="1233"/>
      <c r="HO913" s="1233"/>
    </row>
    <row r="914" spans="32:223" s="325" customFormat="1" x14ac:dyDescent="0.2">
      <c r="AF914" s="932"/>
      <c r="AG914" s="932"/>
      <c r="AH914" s="932"/>
      <c r="AI914" s="932"/>
      <c r="AJ914" s="932"/>
      <c r="AK914" s="932"/>
      <c r="AL914" s="932"/>
      <c r="AM914" s="932"/>
      <c r="AN914" s="932"/>
      <c r="AP914" s="932"/>
      <c r="AQ914" s="932"/>
      <c r="AR914" s="932"/>
      <c r="AS914" s="932"/>
      <c r="AT914" s="932"/>
      <c r="AU914" s="932"/>
      <c r="AV914" s="932"/>
      <c r="AW914" s="932"/>
      <c r="AX914" s="932"/>
      <c r="BA914" s="1253"/>
      <c r="BB914" s="1253"/>
      <c r="BC914" s="1253"/>
      <c r="BE914" s="1233"/>
      <c r="BF914" s="1233"/>
      <c r="BG914" s="1233"/>
      <c r="BH914" s="1233"/>
      <c r="BI914" s="1233"/>
      <c r="BJ914" s="1233"/>
      <c r="BK914" s="1233"/>
      <c r="BL914" s="1233"/>
      <c r="BM914" s="1233"/>
      <c r="BN914" s="1233"/>
      <c r="BO914" s="1233"/>
      <c r="BP914" s="1233"/>
      <c r="BQ914" s="1233"/>
      <c r="BR914" s="1233"/>
      <c r="BS914" s="1233"/>
      <c r="BT914" s="1233"/>
      <c r="BU914" s="1233"/>
      <c r="BV914" s="1233"/>
      <c r="BW914" s="1233"/>
      <c r="BX914" s="1233"/>
      <c r="BY914" s="1233"/>
      <c r="BZ914" s="1233"/>
      <c r="CA914" s="1233"/>
      <c r="CB914" s="1233"/>
      <c r="CC914" s="1233"/>
      <c r="CD914" s="1233"/>
      <c r="CE914" s="1233"/>
      <c r="CF914" s="1233"/>
      <c r="CG914" s="1233"/>
      <c r="CH914" s="1233"/>
      <c r="CI914" s="1233"/>
      <c r="CJ914" s="1233"/>
      <c r="CK914" s="1233"/>
      <c r="CL914" s="1233"/>
      <c r="CM914" s="1233"/>
      <c r="CN914" s="1233"/>
      <c r="CO914" s="1233"/>
      <c r="CP914" s="1233"/>
      <c r="CQ914" s="1233"/>
      <c r="CR914" s="1233"/>
      <c r="CS914" s="1233"/>
      <c r="CT914" s="1233"/>
      <c r="CU914" s="1233"/>
      <c r="CV914" s="1233"/>
      <c r="CW914" s="1233"/>
      <c r="CX914" s="1233"/>
      <c r="CY914" s="1233"/>
      <c r="CZ914" s="1233"/>
      <c r="DA914" s="1233"/>
      <c r="DB914" s="1233"/>
      <c r="DC914" s="1233"/>
      <c r="DD914" s="1233"/>
      <c r="DE914" s="1233"/>
      <c r="DF914" s="1233"/>
      <c r="DG914" s="1233"/>
      <c r="DH914" s="1233"/>
      <c r="DI914" s="1233"/>
      <c r="DJ914" s="1233"/>
      <c r="DK914" s="1233"/>
      <c r="DL914" s="1233"/>
      <c r="DM914" s="1233"/>
      <c r="DN914" s="1233"/>
      <c r="DO914" s="1233"/>
      <c r="DP914" s="1233"/>
      <c r="DQ914" s="1233"/>
      <c r="DR914" s="1233"/>
      <c r="DS914" s="1233"/>
      <c r="DT914" s="1233"/>
      <c r="DU914" s="1233"/>
      <c r="DV914" s="1233"/>
      <c r="DW914" s="1233"/>
      <c r="DX914" s="1233"/>
      <c r="DY914" s="1233"/>
      <c r="DZ914" s="1233"/>
      <c r="EA914" s="1233"/>
      <c r="EB914" s="1233"/>
      <c r="EC914" s="1233"/>
      <c r="ED914" s="1233"/>
      <c r="EE914" s="1233"/>
      <c r="EF914" s="1233"/>
      <c r="EG914" s="1233"/>
      <c r="EH914" s="1253"/>
      <c r="EI914" s="1253"/>
      <c r="EJ914" s="1253"/>
      <c r="EK914" s="1253"/>
      <c r="EM914" s="1233"/>
      <c r="EN914" s="1233"/>
      <c r="EO914" s="1233"/>
      <c r="EP914" s="1233"/>
      <c r="EQ914" s="1233"/>
      <c r="ER914" s="1233"/>
      <c r="ES914" s="1233"/>
      <c r="ET914" s="1233"/>
      <c r="EU914" s="1233"/>
      <c r="EV914" s="1233"/>
      <c r="EW914" s="1233"/>
      <c r="EX914" s="1233"/>
      <c r="EY914" s="1233"/>
      <c r="EZ914" s="1233"/>
      <c r="FA914" s="1233"/>
      <c r="FB914" s="1233"/>
      <c r="FC914" s="1233"/>
      <c r="FD914" s="1233"/>
      <c r="FE914" s="1233"/>
      <c r="FF914" s="1233"/>
      <c r="FG914" s="1233"/>
      <c r="FH914" s="1233"/>
      <c r="FI914" s="1233"/>
      <c r="FJ914" s="1233"/>
      <c r="FK914" s="1233"/>
      <c r="FL914" s="1233"/>
      <c r="FM914" s="1233"/>
      <c r="FN914" s="1233"/>
      <c r="FO914" s="1233"/>
      <c r="FP914" s="1233"/>
      <c r="FQ914" s="1233"/>
      <c r="FR914" s="1233"/>
      <c r="FS914" s="1233"/>
      <c r="FT914" s="1233"/>
      <c r="FU914" s="1233"/>
      <c r="FV914" s="1233"/>
      <c r="FW914" s="1233"/>
      <c r="FX914" s="1233"/>
      <c r="FY914" s="1233"/>
      <c r="FZ914" s="1233"/>
      <c r="GA914" s="1233"/>
      <c r="GB914" s="1233"/>
      <c r="GC914" s="1233"/>
      <c r="GD914" s="1233"/>
      <c r="GE914" s="1233"/>
      <c r="GF914" s="1233"/>
      <c r="GG914" s="1233"/>
      <c r="GH914" s="1233"/>
      <c r="GI914" s="1233"/>
      <c r="GJ914" s="1233"/>
      <c r="GK914" s="1233"/>
      <c r="GL914" s="1233"/>
      <c r="GM914" s="1233"/>
      <c r="GN914" s="1233"/>
      <c r="GO914" s="1233"/>
      <c r="GP914" s="1233"/>
      <c r="GQ914" s="1233"/>
      <c r="GR914" s="1233"/>
      <c r="GS914" s="1233"/>
      <c r="GT914" s="1233"/>
      <c r="GU914" s="1233"/>
      <c r="GV914" s="1233"/>
      <c r="GW914" s="1233"/>
      <c r="GX914" s="1233"/>
      <c r="GY914" s="1233"/>
      <c r="GZ914" s="1233"/>
      <c r="HA914" s="1233"/>
      <c r="HB914" s="1233"/>
      <c r="HC914" s="1233"/>
      <c r="HD914" s="1233"/>
      <c r="HE914" s="1233"/>
      <c r="HF914" s="1233"/>
      <c r="HG914" s="1233"/>
      <c r="HH914" s="1233"/>
      <c r="HI914" s="1233"/>
      <c r="HJ914" s="1233"/>
      <c r="HK914" s="1233"/>
      <c r="HL914" s="1233"/>
      <c r="HM914" s="1233"/>
      <c r="HN914" s="1233"/>
      <c r="HO914" s="1233"/>
    </row>
    <row r="915" spans="32:223" s="325" customFormat="1" x14ac:dyDescent="0.2">
      <c r="AF915" s="932"/>
      <c r="AG915" s="932"/>
      <c r="AH915" s="932"/>
      <c r="AI915" s="932"/>
      <c r="AJ915" s="932"/>
      <c r="AK915" s="932"/>
      <c r="AL915" s="932"/>
      <c r="AM915" s="932"/>
      <c r="AN915" s="932"/>
      <c r="AP915" s="932"/>
      <c r="AQ915" s="932"/>
      <c r="AR915" s="932"/>
      <c r="AS915" s="932"/>
      <c r="AT915" s="932"/>
      <c r="AU915" s="932"/>
      <c r="AV915" s="932"/>
      <c r="AW915" s="932"/>
      <c r="AX915" s="932"/>
      <c r="BA915" s="1253"/>
      <c r="BB915" s="1253"/>
      <c r="BC915" s="1253"/>
      <c r="BE915" s="1233"/>
      <c r="BF915" s="1233"/>
      <c r="BG915" s="1233"/>
      <c r="BH915" s="1233"/>
      <c r="BI915" s="1233"/>
      <c r="BJ915" s="1233"/>
      <c r="BK915" s="1233"/>
      <c r="BL915" s="1233"/>
      <c r="BM915" s="1233"/>
      <c r="BN915" s="1233"/>
      <c r="BO915" s="1233"/>
      <c r="BP915" s="1233"/>
      <c r="BQ915" s="1233"/>
      <c r="BR915" s="1233"/>
      <c r="BS915" s="1233"/>
      <c r="BT915" s="1233"/>
      <c r="BU915" s="1233"/>
      <c r="BV915" s="1233"/>
      <c r="BW915" s="1233"/>
      <c r="BX915" s="1233"/>
      <c r="BY915" s="1233"/>
      <c r="BZ915" s="1233"/>
      <c r="CA915" s="1233"/>
      <c r="CB915" s="1233"/>
      <c r="CC915" s="1233"/>
      <c r="CD915" s="1233"/>
      <c r="CE915" s="1233"/>
      <c r="CF915" s="1233"/>
      <c r="CG915" s="1233"/>
      <c r="CH915" s="1233"/>
      <c r="CI915" s="1233"/>
      <c r="CJ915" s="1233"/>
      <c r="CK915" s="1233"/>
      <c r="CL915" s="1233"/>
      <c r="CM915" s="1233"/>
      <c r="CN915" s="1233"/>
      <c r="CO915" s="1233"/>
      <c r="CP915" s="1233"/>
      <c r="CQ915" s="1233"/>
      <c r="CR915" s="1233"/>
      <c r="CS915" s="1233"/>
      <c r="CT915" s="1233"/>
      <c r="CU915" s="1233"/>
      <c r="CV915" s="1233"/>
      <c r="CW915" s="1233"/>
      <c r="CX915" s="1233"/>
      <c r="CY915" s="1233"/>
      <c r="CZ915" s="1233"/>
      <c r="DA915" s="1233"/>
      <c r="DB915" s="1233"/>
      <c r="DC915" s="1233"/>
      <c r="DD915" s="1233"/>
      <c r="DE915" s="1233"/>
      <c r="DF915" s="1233"/>
      <c r="DG915" s="1233"/>
      <c r="DH915" s="1233"/>
      <c r="DI915" s="1233"/>
      <c r="DJ915" s="1233"/>
      <c r="DK915" s="1233"/>
      <c r="DL915" s="1233"/>
      <c r="DM915" s="1233"/>
      <c r="DN915" s="1233"/>
      <c r="DO915" s="1233"/>
      <c r="DP915" s="1233"/>
      <c r="DQ915" s="1233"/>
      <c r="DR915" s="1233"/>
      <c r="DS915" s="1233"/>
      <c r="DT915" s="1233"/>
      <c r="DU915" s="1233"/>
      <c r="DV915" s="1233"/>
      <c r="DW915" s="1233"/>
      <c r="DX915" s="1233"/>
      <c r="DY915" s="1233"/>
      <c r="DZ915" s="1233"/>
      <c r="EA915" s="1233"/>
      <c r="EB915" s="1233"/>
      <c r="EC915" s="1233"/>
      <c r="ED915" s="1233"/>
      <c r="EE915" s="1233"/>
      <c r="EF915" s="1233"/>
      <c r="EG915" s="1233"/>
      <c r="EH915" s="1253"/>
      <c r="EI915" s="1253"/>
      <c r="EJ915" s="1253"/>
      <c r="EK915" s="1253"/>
      <c r="EM915" s="1233"/>
      <c r="EN915" s="1233"/>
      <c r="EO915" s="1233"/>
      <c r="EP915" s="1233"/>
      <c r="EQ915" s="1233"/>
      <c r="ER915" s="1233"/>
      <c r="ES915" s="1233"/>
      <c r="ET915" s="1233"/>
      <c r="EU915" s="1233"/>
      <c r="EV915" s="1233"/>
      <c r="EW915" s="1233"/>
      <c r="EX915" s="1233"/>
      <c r="EY915" s="1233"/>
      <c r="EZ915" s="1233"/>
      <c r="FA915" s="1233"/>
      <c r="FB915" s="1233"/>
      <c r="FC915" s="1233"/>
      <c r="FD915" s="1233"/>
      <c r="FE915" s="1233"/>
      <c r="FF915" s="1233"/>
      <c r="FG915" s="1233"/>
      <c r="FH915" s="1233"/>
      <c r="FI915" s="1233"/>
      <c r="FJ915" s="1233"/>
      <c r="FK915" s="1233"/>
      <c r="FL915" s="1233"/>
      <c r="FM915" s="1233"/>
      <c r="FN915" s="1233"/>
      <c r="FO915" s="1233"/>
      <c r="FP915" s="1233"/>
      <c r="FQ915" s="1233"/>
      <c r="FR915" s="1233"/>
      <c r="FS915" s="1233"/>
      <c r="FT915" s="1233"/>
      <c r="FU915" s="1233"/>
      <c r="FV915" s="1233"/>
      <c r="FW915" s="1233"/>
      <c r="FX915" s="1233"/>
      <c r="FY915" s="1233"/>
      <c r="FZ915" s="1233"/>
      <c r="GA915" s="1233"/>
      <c r="GB915" s="1233"/>
      <c r="GC915" s="1233"/>
      <c r="GD915" s="1233"/>
      <c r="GE915" s="1233"/>
      <c r="GF915" s="1233"/>
      <c r="GG915" s="1233"/>
      <c r="GH915" s="1233"/>
      <c r="GI915" s="1233"/>
      <c r="GJ915" s="1233"/>
      <c r="GK915" s="1233"/>
      <c r="GL915" s="1233"/>
      <c r="GM915" s="1233"/>
      <c r="GN915" s="1233"/>
      <c r="GO915" s="1233"/>
      <c r="GP915" s="1233"/>
      <c r="GQ915" s="1233"/>
      <c r="GR915" s="1233"/>
      <c r="GS915" s="1233"/>
      <c r="GT915" s="1233"/>
      <c r="GU915" s="1233"/>
      <c r="GV915" s="1233"/>
      <c r="GW915" s="1233"/>
      <c r="GX915" s="1233"/>
      <c r="GY915" s="1233"/>
      <c r="GZ915" s="1233"/>
      <c r="HA915" s="1233"/>
      <c r="HB915" s="1233"/>
      <c r="HC915" s="1233"/>
      <c r="HD915" s="1233"/>
      <c r="HE915" s="1233"/>
      <c r="HF915" s="1233"/>
      <c r="HG915" s="1233"/>
      <c r="HH915" s="1233"/>
      <c r="HI915" s="1233"/>
      <c r="HJ915" s="1233"/>
      <c r="HK915" s="1233"/>
      <c r="HL915" s="1233"/>
      <c r="HM915" s="1233"/>
      <c r="HN915" s="1233"/>
      <c r="HO915" s="1233"/>
    </row>
    <row r="916" spans="32:223" s="325" customFormat="1" x14ac:dyDescent="0.2">
      <c r="AF916" s="932"/>
      <c r="AG916" s="932"/>
      <c r="AH916" s="932"/>
      <c r="AI916" s="932"/>
      <c r="AJ916" s="932"/>
      <c r="AK916" s="932"/>
      <c r="AL916" s="932"/>
      <c r="AM916" s="932"/>
      <c r="AN916" s="932"/>
      <c r="AP916" s="932"/>
      <c r="AQ916" s="932"/>
      <c r="AR916" s="932"/>
      <c r="AS916" s="932"/>
      <c r="AT916" s="932"/>
      <c r="AU916" s="932"/>
      <c r="AV916" s="932"/>
      <c r="AW916" s="932"/>
      <c r="AX916" s="932"/>
      <c r="BA916" s="1253"/>
      <c r="BB916" s="1253"/>
      <c r="BC916" s="1253"/>
      <c r="BE916" s="1233"/>
      <c r="BF916" s="1233"/>
      <c r="BG916" s="1233"/>
      <c r="BH916" s="1233"/>
      <c r="BI916" s="1233"/>
      <c r="BJ916" s="1233"/>
      <c r="BK916" s="1233"/>
      <c r="BL916" s="1233"/>
      <c r="BM916" s="1233"/>
      <c r="BN916" s="1233"/>
      <c r="BO916" s="1233"/>
      <c r="BP916" s="1233"/>
      <c r="BQ916" s="1233"/>
      <c r="BR916" s="1233"/>
      <c r="BS916" s="1233"/>
      <c r="BT916" s="1233"/>
      <c r="BU916" s="1233"/>
      <c r="BV916" s="1233"/>
      <c r="BW916" s="1233"/>
      <c r="BX916" s="1233"/>
      <c r="BY916" s="1233"/>
      <c r="BZ916" s="1233"/>
      <c r="CA916" s="1233"/>
      <c r="CB916" s="1233"/>
      <c r="CC916" s="1233"/>
      <c r="CD916" s="1233"/>
      <c r="CE916" s="1233"/>
      <c r="CF916" s="1233"/>
      <c r="CG916" s="1233"/>
      <c r="CH916" s="1233"/>
      <c r="CI916" s="1233"/>
      <c r="CJ916" s="1233"/>
      <c r="CK916" s="1233"/>
      <c r="CL916" s="1233"/>
      <c r="CM916" s="1233"/>
      <c r="CN916" s="1233"/>
      <c r="CO916" s="1233"/>
      <c r="CP916" s="1233"/>
      <c r="CQ916" s="1233"/>
      <c r="CR916" s="1233"/>
      <c r="CS916" s="1233"/>
      <c r="CT916" s="1233"/>
      <c r="CU916" s="1233"/>
      <c r="CV916" s="1233"/>
      <c r="CW916" s="1233"/>
      <c r="CX916" s="1233"/>
      <c r="CY916" s="1233"/>
      <c r="CZ916" s="1233"/>
      <c r="DA916" s="1233"/>
      <c r="DB916" s="1233"/>
      <c r="DC916" s="1233"/>
      <c r="DD916" s="1233"/>
      <c r="DE916" s="1233"/>
      <c r="DF916" s="1233"/>
      <c r="DG916" s="1233"/>
      <c r="DH916" s="1233"/>
      <c r="DI916" s="1233"/>
      <c r="DJ916" s="1233"/>
      <c r="DK916" s="1233"/>
      <c r="DL916" s="1233"/>
      <c r="DM916" s="1233"/>
      <c r="DN916" s="1233"/>
      <c r="DO916" s="1233"/>
      <c r="DP916" s="1233"/>
      <c r="DQ916" s="1233"/>
      <c r="DR916" s="1233"/>
      <c r="DS916" s="1233"/>
      <c r="DT916" s="1233"/>
      <c r="DU916" s="1233"/>
      <c r="DV916" s="1233"/>
      <c r="DW916" s="1233"/>
      <c r="DX916" s="1233"/>
      <c r="DY916" s="1233"/>
      <c r="DZ916" s="1233"/>
      <c r="EA916" s="1233"/>
      <c r="EB916" s="1233"/>
      <c r="EC916" s="1233"/>
      <c r="ED916" s="1233"/>
      <c r="EE916" s="1233"/>
      <c r="EF916" s="1233"/>
      <c r="EG916" s="1233"/>
      <c r="EH916" s="1253"/>
      <c r="EI916" s="1253"/>
      <c r="EJ916" s="1253"/>
      <c r="EK916" s="1253"/>
      <c r="EM916" s="1233"/>
      <c r="EN916" s="1233"/>
      <c r="EO916" s="1233"/>
      <c r="EP916" s="1233"/>
      <c r="EQ916" s="1233"/>
      <c r="ER916" s="1233"/>
      <c r="ES916" s="1233"/>
      <c r="ET916" s="1233"/>
      <c r="EU916" s="1233"/>
      <c r="EV916" s="1233"/>
      <c r="EW916" s="1233"/>
      <c r="EX916" s="1233"/>
      <c r="EY916" s="1233"/>
      <c r="EZ916" s="1233"/>
      <c r="FA916" s="1233"/>
      <c r="FB916" s="1233"/>
      <c r="FC916" s="1233"/>
      <c r="FD916" s="1233"/>
      <c r="FE916" s="1233"/>
      <c r="FF916" s="1233"/>
      <c r="FG916" s="1233"/>
      <c r="FH916" s="1233"/>
      <c r="FI916" s="1233"/>
      <c r="FJ916" s="1233"/>
      <c r="FK916" s="1233"/>
      <c r="FL916" s="1233"/>
      <c r="FM916" s="1233"/>
      <c r="FN916" s="1233"/>
      <c r="FO916" s="1233"/>
      <c r="FP916" s="1233"/>
      <c r="FQ916" s="1233"/>
      <c r="FR916" s="1233"/>
      <c r="FS916" s="1233"/>
      <c r="FT916" s="1233"/>
      <c r="FU916" s="1233"/>
      <c r="FV916" s="1233"/>
      <c r="FW916" s="1233"/>
      <c r="FX916" s="1233"/>
      <c r="FY916" s="1233"/>
      <c r="FZ916" s="1233"/>
      <c r="GA916" s="1233"/>
      <c r="GB916" s="1233"/>
      <c r="GC916" s="1233"/>
      <c r="GD916" s="1233"/>
      <c r="GE916" s="1233"/>
      <c r="GF916" s="1233"/>
      <c r="GG916" s="1233"/>
      <c r="GH916" s="1233"/>
      <c r="GI916" s="1233"/>
      <c r="GJ916" s="1233"/>
      <c r="GK916" s="1233"/>
      <c r="GL916" s="1233"/>
      <c r="GM916" s="1233"/>
      <c r="GN916" s="1233"/>
      <c r="GO916" s="1233"/>
      <c r="GP916" s="1233"/>
      <c r="GQ916" s="1233"/>
      <c r="GR916" s="1233"/>
      <c r="GS916" s="1233"/>
      <c r="GT916" s="1233"/>
      <c r="GU916" s="1233"/>
      <c r="GV916" s="1233"/>
      <c r="GW916" s="1233"/>
      <c r="GX916" s="1233"/>
      <c r="GY916" s="1233"/>
      <c r="GZ916" s="1233"/>
      <c r="HA916" s="1233"/>
      <c r="HB916" s="1233"/>
      <c r="HC916" s="1233"/>
      <c r="HD916" s="1233"/>
      <c r="HE916" s="1233"/>
      <c r="HF916" s="1233"/>
      <c r="HG916" s="1233"/>
      <c r="HH916" s="1233"/>
      <c r="HI916" s="1233"/>
      <c r="HJ916" s="1233"/>
      <c r="HK916" s="1233"/>
      <c r="HL916" s="1233"/>
      <c r="HM916" s="1233"/>
      <c r="HN916" s="1233"/>
      <c r="HO916" s="1233"/>
    </row>
    <row r="917" spans="32:223" s="325" customFormat="1" x14ac:dyDescent="0.2">
      <c r="AF917" s="932"/>
      <c r="AG917" s="932"/>
      <c r="AH917" s="932"/>
      <c r="AI917" s="932"/>
      <c r="AJ917" s="932"/>
      <c r="AK917" s="932"/>
      <c r="AL917" s="932"/>
      <c r="AM917" s="932"/>
      <c r="AN917" s="932"/>
      <c r="AP917" s="932"/>
      <c r="AQ917" s="932"/>
      <c r="AR917" s="932"/>
      <c r="AS917" s="932"/>
      <c r="AT917" s="932"/>
      <c r="AU917" s="932"/>
      <c r="AV917" s="932"/>
      <c r="AW917" s="932"/>
      <c r="AX917" s="932"/>
      <c r="BA917" s="1253"/>
      <c r="BB917" s="1253"/>
      <c r="BC917" s="1253"/>
      <c r="BE917" s="1233"/>
      <c r="BF917" s="1233"/>
      <c r="BG917" s="1233"/>
      <c r="BH917" s="1233"/>
      <c r="BI917" s="1233"/>
      <c r="BJ917" s="1233"/>
      <c r="BK917" s="1233"/>
      <c r="BL917" s="1233"/>
      <c r="BM917" s="1233"/>
      <c r="BN917" s="1233"/>
      <c r="BO917" s="1233"/>
      <c r="BP917" s="1233"/>
      <c r="BQ917" s="1233"/>
      <c r="BR917" s="1233"/>
      <c r="BS917" s="1233"/>
      <c r="BT917" s="1233"/>
      <c r="BU917" s="1233"/>
      <c r="BV917" s="1233"/>
      <c r="BW917" s="1233"/>
      <c r="BX917" s="1233"/>
      <c r="BY917" s="1233"/>
      <c r="BZ917" s="1233"/>
      <c r="CA917" s="1233"/>
      <c r="CB917" s="1233"/>
      <c r="CC917" s="1233"/>
      <c r="CD917" s="1233"/>
      <c r="CE917" s="1233"/>
      <c r="CF917" s="1233"/>
      <c r="CG917" s="1233"/>
      <c r="CH917" s="1233"/>
      <c r="CI917" s="1233"/>
      <c r="CJ917" s="1233"/>
      <c r="CK917" s="1233"/>
      <c r="CL917" s="1233"/>
      <c r="CM917" s="1233"/>
      <c r="CN917" s="1233"/>
      <c r="CO917" s="1233"/>
      <c r="CP917" s="1233"/>
      <c r="CQ917" s="1233"/>
      <c r="CR917" s="1233"/>
      <c r="CS917" s="1233"/>
      <c r="CT917" s="1233"/>
      <c r="CU917" s="1233"/>
      <c r="CV917" s="1233"/>
      <c r="CW917" s="1233"/>
      <c r="CX917" s="1233"/>
      <c r="CY917" s="1233"/>
      <c r="CZ917" s="1233"/>
      <c r="DA917" s="1233"/>
      <c r="DB917" s="1233"/>
      <c r="DC917" s="1233"/>
      <c r="DD917" s="1233"/>
      <c r="DE917" s="1233"/>
      <c r="DF917" s="1233"/>
      <c r="DG917" s="1233"/>
      <c r="DH917" s="1233"/>
      <c r="DI917" s="1233"/>
      <c r="DJ917" s="1233"/>
      <c r="DK917" s="1233"/>
      <c r="DL917" s="1233"/>
      <c r="DM917" s="1233"/>
      <c r="DN917" s="1233"/>
      <c r="DO917" s="1233"/>
      <c r="DP917" s="1233"/>
      <c r="DQ917" s="1233"/>
      <c r="DR917" s="1233"/>
      <c r="DS917" s="1233"/>
      <c r="DT917" s="1233"/>
      <c r="DU917" s="1233"/>
      <c r="DV917" s="1233"/>
      <c r="DW917" s="1233"/>
      <c r="DX917" s="1233"/>
      <c r="DY917" s="1233"/>
      <c r="DZ917" s="1233"/>
      <c r="EA917" s="1233"/>
      <c r="EB917" s="1233"/>
      <c r="EC917" s="1233"/>
      <c r="ED917" s="1233"/>
      <c r="EE917" s="1233"/>
      <c r="EF917" s="1233"/>
      <c r="EG917" s="1233"/>
      <c r="EH917" s="1253"/>
      <c r="EI917" s="1253"/>
      <c r="EJ917" s="1253"/>
      <c r="EK917" s="1253"/>
      <c r="EM917" s="1233"/>
      <c r="EN917" s="1233"/>
      <c r="EO917" s="1233"/>
      <c r="EP917" s="1233"/>
      <c r="EQ917" s="1233"/>
      <c r="ER917" s="1233"/>
      <c r="ES917" s="1233"/>
      <c r="ET917" s="1233"/>
      <c r="EU917" s="1233"/>
      <c r="EV917" s="1233"/>
      <c r="EW917" s="1233"/>
      <c r="EX917" s="1233"/>
      <c r="EY917" s="1233"/>
      <c r="EZ917" s="1233"/>
      <c r="FA917" s="1233"/>
      <c r="FB917" s="1233"/>
      <c r="FC917" s="1233"/>
      <c r="FD917" s="1233"/>
      <c r="FE917" s="1233"/>
      <c r="FF917" s="1233"/>
      <c r="FG917" s="1233"/>
      <c r="FH917" s="1233"/>
      <c r="FI917" s="1233"/>
      <c r="FJ917" s="1233"/>
      <c r="FK917" s="1233"/>
      <c r="FL917" s="1233"/>
      <c r="FM917" s="1233"/>
      <c r="FN917" s="1233"/>
      <c r="FO917" s="1233"/>
      <c r="FP917" s="1233"/>
      <c r="FQ917" s="1233"/>
      <c r="FR917" s="1233"/>
      <c r="FS917" s="1233"/>
      <c r="FT917" s="1233"/>
      <c r="FU917" s="1233"/>
      <c r="FV917" s="1233"/>
      <c r="FW917" s="1233"/>
      <c r="FX917" s="1233"/>
      <c r="FY917" s="1233"/>
      <c r="FZ917" s="1233"/>
      <c r="GA917" s="1233"/>
      <c r="GB917" s="1233"/>
      <c r="GC917" s="1233"/>
      <c r="GD917" s="1233"/>
      <c r="GE917" s="1233"/>
      <c r="GF917" s="1233"/>
      <c r="GG917" s="1233"/>
      <c r="GH917" s="1233"/>
      <c r="GI917" s="1233"/>
      <c r="GJ917" s="1233"/>
      <c r="GK917" s="1233"/>
      <c r="GL917" s="1233"/>
      <c r="GM917" s="1233"/>
      <c r="GN917" s="1233"/>
      <c r="GO917" s="1233"/>
      <c r="GP917" s="1233"/>
      <c r="GQ917" s="1233"/>
      <c r="GR917" s="1233"/>
      <c r="GS917" s="1233"/>
      <c r="GT917" s="1233"/>
      <c r="GU917" s="1233"/>
      <c r="GV917" s="1233"/>
      <c r="GW917" s="1233"/>
      <c r="GX917" s="1233"/>
      <c r="GY917" s="1233"/>
      <c r="GZ917" s="1233"/>
      <c r="HA917" s="1233"/>
      <c r="HB917" s="1233"/>
      <c r="HC917" s="1233"/>
      <c r="HD917" s="1233"/>
      <c r="HE917" s="1233"/>
      <c r="HF917" s="1233"/>
      <c r="HG917" s="1233"/>
      <c r="HH917" s="1233"/>
      <c r="HI917" s="1233"/>
      <c r="HJ917" s="1233"/>
      <c r="HK917" s="1233"/>
      <c r="HL917" s="1233"/>
      <c r="HM917" s="1233"/>
      <c r="HN917" s="1233"/>
      <c r="HO917" s="1233"/>
    </row>
    <row r="918" spans="32:223" s="325" customFormat="1" x14ac:dyDescent="0.2">
      <c r="AF918" s="932"/>
      <c r="AG918" s="932"/>
      <c r="AH918" s="932"/>
      <c r="AI918" s="932"/>
      <c r="AJ918" s="932"/>
      <c r="AK918" s="932"/>
      <c r="AL918" s="932"/>
      <c r="AM918" s="932"/>
      <c r="AN918" s="932"/>
      <c r="AP918" s="932"/>
      <c r="AQ918" s="932"/>
      <c r="AR918" s="932"/>
      <c r="AS918" s="932"/>
      <c r="AT918" s="932"/>
      <c r="AU918" s="932"/>
      <c r="AV918" s="932"/>
      <c r="AW918" s="932"/>
      <c r="AX918" s="932"/>
      <c r="BA918" s="1253"/>
      <c r="BB918" s="1253"/>
      <c r="BC918" s="1253"/>
      <c r="BE918" s="1233"/>
      <c r="BF918" s="1233"/>
      <c r="BG918" s="1233"/>
      <c r="BH918" s="1233"/>
      <c r="BI918" s="1233"/>
      <c r="BJ918" s="1233"/>
      <c r="BK918" s="1233"/>
      <c r="BL918" s="1233"/>
      <c r="BM918" s="1233"/>
      <c r="BN918" s="1233"/>
      <c r="BO918" s="1233"/>
      <c r="BP918" s="1233"/>
      <c r="BQ918" s="1233"/>
      <c r="BR918" s="1233"/>
      <c r="BS918" s="1233"/>
      <c r="BT918" s="1233"/>
      <c r="BU918" s="1233"/>
      <c r="BV918" s="1233"/>
      <c r="BW918" s="1233"/>
      <c r="BX918" s="1233"/>
      <c r="BY918" s="1233"/>
      <c r="BZ918" s="1233"/>
      <c r="CA918" s="1233"/>
      <c r="CB918" s="1233"/>
      <c r="CC918" s="1233"/>
      <c r="CD918" s="1233"/>
      <c r="CE918" s="1233"/>
      <c r="CF918" s="1233"/>
      <c r="CG918" s="1233"/>
      <c r="CH918" s="1233"/>
      <c r="CI918" s="1233"/>
      <c r="CJ918" s="1233"/>
      <c r="CK918" s="1233"/>
      <c r="CL918" s="1233"/>
      <c r="CM918" s="1233"/>
      <c r="CN918" s="1233"/>
      <c r="CO918" s="1233"/>
      <c r="CP918" s="1233"/>
      <c r="CQ918" s="1233"/>
      <c r="CR918" s="1233"/>
      <c r="CS918" s="1233"/>
      <c r="CT918" s="1233"/>
      <c r="CU918" s="1233"/>
      <c r="CV918" s="1233"/>
      <c r="CW918" s="1233"/>
      <c r="CX918" s="1233"/>
      <c r="CY918" s="1233"/>
      <c r="CZ918" s="1233"/>
      <c r="DA918" s="1233"/>
      <c r="DB918" s="1233"/>
      <c r="DC918" s="1233"/>
      <c r="DD918" s="1233"/>
      <c r="DE918" s="1233"/>
      <c r="DF918" s="1233"/>
      <c r="DG918" s="1233"/>
      <c r="DH918" s="1233"/>
      <c r="DI918" s="1233"/>
      <c r="DJ918" s="1233"/>
      <c r="DK918" s="1233"/>
      <c r="DL918" s="1233"/>
      <c r="DM918" s="1233"/>
      <c r="DN918" s="1233"/>
      <c r="DO918" s="1233"/>
      <c r="DP918" s="1233"/>
      <c r="DQ918" s="1233"/>
      <c r="DR918" s="1233"/>
      <c r="DS918" s="1233"/>
      <c r="DT918" s="1233"/>
      <c r="DU918" s="1233"/>
      <c r="DV918" s="1233"/>
      <c r="DW918" s="1233"/>
      <c r="DX918" s="1233"/>
      <c r="DY918" s="1233"/>
      <c r="DZ918" s="1233"/>
      <c r="EA918" s="1233"/>
      <c r="EB918" s="1233"/>
      <c r="EC918" s="1233"/>
      <c r="ED918" s="1233"/>
      <c r="EE918" s="1233"/>
      <c r="EF918" s="1233"/>
      <c r="EG918" s="1233"/>
      <c r="EH918" s="1253"/>
      <c r="EI918" s="1253"/>
      <c r="EJ918" s="1253"/>
      <c r="EK918" s="1253"/>
      <c r="EM918" s="1233"/>
      <c r="EN918" s="1233"/>
      <c r="EO918" s="1233"/>
      <c r="EP918" s="1233"/>
      <c r="EQ918" s="1233"/>
      <c r="ER918" s="1233"/>
      <c r="ES918" s="1233"/>
      <c r="ET918" s="1233"/>
      <c r="EU918" s="1233"/>
      <c r="EV918" s="1233"/>
      <c r="EW918" s="1233"/>
      <c r="EX918" s="1233"/>
      <c r="EY918" s="1233"/>
      <c r="EZ918" s="1233"/>
      <c r="FA918" s="1233"/>
      <c r="FB918" s="1233"/>
      <c r="FC918" s="1233"/>
      <c r="FD918" s="1233"/>
      <c r="FE918" s="1233"/>
      <c r="FF918" s="1233"/>
      <c r="FG918" s="1233"/>
      <c r="FH918" s="1233"/>
      <c r="FI918" s="1233"/>
      <c r="FJ918" s="1233"/>
      <c r="FK918" s="1233"/>
      <c r="FL918" s="1233"/>
      <c r="FM918" s="1233"/>
      <c r="FN918" s="1233"/>
      <c r="FO918" s="1233"/>
      <c r="FP918" s="1233"/>
      <c r="FQ918" s="1233"/>
      <c r="FR918" s="1233"/>
      <c r="FS918" s="1233"/>
      <c r="FT918" s="1233"/>
      <c r="FU918" s="1233"/>
      <c r="FV918" s="1233"/>
      <c r="FW918" s="1233"/>
      <c r="FX918" s="1233"/>
      <c r="FY918" s="1233"/>
      <c r="FZ918" s="1233"/>
      <c r="GA918" s="1233"/>
      <c r="GB918" s="1233"/>
      <c r="GC918" s="1233"/>
      <c r="GD918" s="1233"/>
      <c r="GE918" s="1233"/>
      <c r="GF918" s="1233"/>
      <c r="GG918" s="1233"/>
      <c r="GH918" s="1233"/>
      <c r="GI918" s="1233"/>
      <c r="GJ918" s="1233"/>
      <c r="GK918" s="1233"/>
      <c r="GL918" s="1233"/>
      <c r="GM918" s="1233"/>
      <c r="GN918" s="1233"/>
      <c r="GO918" s="1233"/>
      <c r="GP918" s="1233"/>
      <c r="GQ918" s="1233"/>
      <c r="GR918" s="1233"/>
      <c r="GS918" s="1233"/>
      <c r="GT918" s="1233"/>
      <c r="GU918" s="1233"/>
      <c r="GV918" s="1233"/>
      <c r="GW918" s="1233"/>
      <c r="GX918" s="1233"/>
      <c r="GY918" s="1233"/>
      <c r="GZ918" s="1233"/>
      <c r="HA918" s="1233"/>
      <c r="HB918" s="1233"/>
      <c r="HC918" s="1233"/>
      <c r="HD918" s="1233"/>
      <c r="HE918" s="1233"/>
      <c r="HF918" s="1233"/>
      <c r="HG918" s="1233"/>
      <c r="HH918" s="1233"/>
      <c r="HI918" s="1233"/>
      <c r="HJ918" s="1233"/>
      <c r="HK918" s="1233"/>
      <c r="HL918" s="1233"/>
      <c r="HM918" s="1233"/>
      <c r="HN918" s="1233"/>
      <c r="HO918" s="1233"/>
    </row>
    <row r="919" spans="32:223" s="325" customFormat="1" x14ac:dyDescent="0.2">
      <c r="AF919" s="932"/>
      <c r="AG919" s="932"/>
      <c r="AH919" s="932"/>
      <c r="AI919" s="932"/>
      <c r="AJ919" s="932"/>
      <c r="AK919" s="932"/>
      <c r="AL919" s="932"/>
      <c r="AM919" s="932"/>
      <c r="AN919" s="932"/>
      <c r="AP919" s="932"/>
      <c r="AQ919" s="932"/>
      <c r="AR919" s="932"/>
      <c r="AS919" s="932"/>
      <c r="AT919" s="932"/>
      <c r="AU919" s="932"/>
      <c r="AV919" s="932"/>
      <c r="AW919" s="932"/>
      <c r="AX919" s="932"/>
      <c r="BA919" s="1253"/>
      <c r="BB919" s="1253"/>
      <c r="BC919" s="1253"/>
      <c r="BE919" s="1233"/>
      <c r="BF919" s="1233"/>
      <c r="BG919" s="1233"/>
      <c r="BH919" s="1233"/>
      <c r="BI919" s="1233"/>
      <c r="BJ919" s="1233"/>
      <c r="BK919" s="1233"/>
      <c r="BL919" s="1233"/>
      <c r="BM919" s="1233"/>
      <c r="BN919" s="1233"/>
      <c r="BO919" s="1233"/>
      <c r="BP919" s="1233"/>
      <c r="BQ919" s="1233"/>
      <c r="BR919" s="1233"/>
      <c r="BS919" s="1233"/>
      <c r="BT919" s="1233"/>
      <c r="BU919" s="1233"/>
      <c r="BV919" s="1233"/>
      <c r="BW919" s="1233"/>
      <c r="BX919" s="1233"/>
      <c r="BY919" s="1233"/>
      <c r="BZ919" s="1233"/>
      <c r="CA919" s="1233"/>
      <c r="CB919" s="1233"/>
      <c r="CC919" s="1233"/>
      <c r="CD919" s="1233"/>
      <c r="CE919" s="1233"/>
      <c r="CF919" s="1233"/>
      <c r="CG919" s="1233"/>
      <c r="CH919" s="1233"/>
      <c r="CI919" s="1233"/>
      <c r="CJ919" s="1233"/>
      <c r="CK919" s="1233"/>
      <c r="CL919" s="1233"/>
      <c r="CM919" s="1233"/>
      <c r="CN919" s="1233"/>
      <c r="CO919" s="1233"/>
      <c r="CP919" s="1233"/>
      <c r="CQ919" s="1233"/>
      <c r="CR919" s="1233"/>
      <c r="CS919" s="1233"/>
      <c r="CT919" s="1233"/>
      <c r="CU919" s="1233"/>
      <c r="CV919" s="1233"/>
      <c r="CW919" s="1233"/>
      <c r="CX919" s="1233"/>
      <c r="CY919" s="1233"/>
      <c r="CZ919" s="1233"/>
      <c r="DA919" s="1233"/>
      <c r="DB919" s="1233"/>
      <c r="DC919" s="1233"/>
      <c r="DD919" s="1233"/>
      <c r="DE919" s="1233"/>
      <c r="DF919" s="1233"/>
      <c r="DG919" s="1233"/>
      <c r="DH919" s="1233"/>
      <c r="DI919" s="1233"/>
      <c r="DJ919" s="1233"/>
      <c r="DK919" s="1233"/>
      <c r="DL919" s="1233"/>
      <c r="DM919" s="1233"/>
      <c r="DN919" s="1233"/>
      <c r="DO919" s="1233"/>
      <c r="DP919" s="1233"/>
      <c r="DQ919" s="1233"/>
      <c r="DR919" s="1233"/>
      <c r="DS919" s="1233"/>
      <c r="DT919" s="1233"/>
      <c r="DU919" s="1233"/>
      <c r="DV919" s="1233"/>
      <c r="DW919" s="1233"/>
      <c r="DX919" s="1233"/>
      <c r="DY919" s="1233"/>
      <c r="DZ919" s="1233"/>
      <c r="EA919" s="1233"/>
      <c r="EB919" s="1233"/>
      <c r="EC919" s="1233"/>
      <c r="ED919" s="1233"/>
      <c r="EE919" s="1233"/>
      <c r="EF919" s="1233"/>
      <c r="EG919" s="1233"/>
      <c r="EH919" s="1253"/>
      <c r="EI919" s="1253"/>
      <c r="EJ919" s="1253"/>
      <c r="EK919" s="1253"/>
      <c r="EM919" s="1233"/>
      <c r="EN919" s="1233"/>
      <c r="EO919" s="1233"/>
      <c r="EP919" s="1233"/>
      <c r="EQ919" s="1233"/>
      <c r="ER919" s="1233"/>
      <c r="ES919" s="1233"/>
      <c r="ET919" s="1233"/>
      <c r="EU919" s="1233"/>
      <c r="EV919" s="1233"/>
      <c r="EW919" s="1233"/>
      <c r="EX919" s="1233"/>
      <c r="EY919" s="1233"/>
      <c r="EZ919" s="1233"/>
      <c r="FA919" s="1233"/>
      <c r="FB919" s="1233"/>
      <c r="FC919" s="1233"/>
      <c r="FD919" s="1233"/>
      <c r="FE919" s="1233"/>
      <c r="FF919" s="1233"/>
      <c r="FG919" s="1233"/>
      <c r="FH919" s="1233"/>
      <c r="FI919" s="1233"/>
      <c r="FJ919" s="1233"/>
      <c r="FK919" s="1233"/>
      <c r="FL919" s="1233"/>
      <c r="FM919" s="1233"/>
      <c r="FN919" s="1233"/>
      <c r="FO919" s="1233"/>
      <c r="FP919" s="1233"/>
      <c r="FQ919" s="1233"/>
      <c r="FR919" s="1233"/>
      <c r="FS919" s="1233"/>
      <c r="FT919" s="1233"/>
      <c r="FU919" s="1233"/>
      <c r="FV919" s="1233"/>
      <c r="FW919" s="1233"/>
      <c r="FX919" s="1233"/>
      <c r="FY919" s="1233"/>
      <c r="FZ919" s="1233"/>
      <c r="GA919" s="1233"/>
      <c r="GB919" s="1233"/>
      <c r="GC919" s="1233"/>
      <c r="GD919" s="1233"/>
      <c r="GE919" s="1233"/>
      <c r="GF919" s="1233"/>
      <c r="GG919" s="1233"/>
      <c r="GH919" s="1233"/>
      <c r="GI919" s="1233"/>
      <c r="GJ919" s="1233"/>
      <c r="GK919" s="1233"/>
      <c r="GL919" s="1233"/>
      <c r="GM919" s="1233"/>
      <c r="GN919" s="1233"/>
      <c r="GO919" s="1233"/>
      <c r="GP919" s="1233"/>
      <c r="GQ919" s="1233"/>
      <c r="GR919" s="1233"/>
      <c r="GS919" s="1233"/>
      <c r="GT919" s="1233"/>
      <c r="GU919" s="1233"/>
      <c r="GV919" s="1233"/>
      <c r="GW919" s="1233"/>
      <c r="GX919" s="1233"/>
      <c r="GY919" s="1233"/>
      <c r="GZ919" s="1233"/>
      <c r="HA919" s="1233"/>
      <c r="HB919" s="1233"/>
      <c r="HC919" s="1233"/>
      <c r="HD919" s="1233"/>
      <c r="HE919" s="1233"/>
      <c r="HF919" s="1233"/>
      <c r="HG919" s="1233"/>
      <c r="HH919" s="1233"/>
      <c r="HI919" s="1233"/>
      <c r="HJ919" s="1233"/>
      <c r="HK919" s="1233"/>
      <c r="HL919" s="1233"/>
      <c r="HM919" s="1233"/>
      <c r="HN919" s="1233"/>
      <c r="HO919" s="1233"/>
    </row>
    <row r="920" spans="32:223" s="325" customFormat="1" x14ac:dyDescent="0.2">
      <c r="AF920" s="932"/>
      <c r="AG920" s="932"/>
      <c r="AH920" s="932"/>
      <c r="AI920" s="932"/>
      <c r="AJ920" s="932"/>
      <c r="AK920" s="932"/>
      <c r="AL920" s="932"/>
      <c r="AM920" s="932"/>
      <c r="AN920" s="932"/>
      <c r="AP920" s="932"/>
      <c r="AQ920" s="932"/>
      <c r="AR920" s="932"/>
      <c r="AS920" s="932"/>
      <c r="AT920" s="932"/>
      <c r="AU920" s="932"/>
      <c r="AV920" s="932"/>
      <c r="AW920" s="932"/>
      <c r="AX920" s="932"/>
      <c r="BA920" s="1253"/>
      <c r="BB920" s="1253"/>
      <c r="BC920" s="1253"/>
      <c r="BE920" s="1233"/>
      <c r="BF920" s="1233"/>
      <c r="BG920" s="1233"/>
      <c r="BH920" s="1233"/>
      <c r="BI920" s="1233"/>
      <c r="BJ920" s="1233"/>
      <c r="BK920" s="1233"/>
      <c r="BL920" s="1233"/>
      <c r="BM920" s="1233"/>
      <c r="BN920" s="1233"/>
      <c r="BO920" s="1233"/>
      <c r="BP920" s="1233"/>
      <c r="BQ920" s="1233"/>
      <c r="BR920" s="1233"/>
      <c r="BS920" s="1233"/>
      <c r="BT920" s="1233"/>
      <c r="BU920" s="1233"/>
      <c r="BV920" s="1233"/>
      <c r="BW920" s="1233"/>
      <c r="BX920" s="1233"/>
      <c r="BY920" s="1233"/>
      <c r="BZ920" s="1233"/>
      <c r="CA920" s="1233"/>
      <c r="CB920" s="1233"/>
      <c r="CC920" s="1233"/>
      <c r="CD920" s="1233"/>
      <c r="CE920" s="1233"/>
      <c r="CF920" s="1233"/>
      <c r="CG920" s="1233"/>
      <c r="CH920" s="1233"/>
      <c r="CI920" s="1233"/>
      <c r="CJ920" s="1233"/>
      <c r="CK920" s="1233"/>
      <c r="CL920" s="1233"/>
      <c r="CM920" s="1233"/>
      <c r="CN920" s="1233"/>
      <c r="CO920" s="1233"/>
      <c r="CP920" s="1233"/>
      <c r="CQ920" s="1233"/>
      <c r="CR920" s="1233"/>
      <c r="CS920" s="1233"/>
      <c r="CT920" s="1233"/>
      <c r="CU920" s="1233"/>
      <c r="CV920" s="1233"/>
      <c r="CW920" s="1233"/>
      <c r="CX920" s="1233"/>
      <c r="CY920" s="1233"/>
      <c r="CZ920" s="1233"/>
      <c r="DA920" s="1233"/>
      <c r="DB920" s="1233"/>
      <c r="DC920" s="1233"/>
      <c r="DD920" s="1233"/>
      <c r="DE920" s="1233"/>
      <c r="DF920" s="1233"/>
      <c r="DG920" s="1233"/>
      <c r="DH920" s="1233"/>
      <c r="DI920" s="1233"/>
      <c r="DJ920" s="1233"/>
      <c r="DK920" s="1233"/>
      <c r="DL920" s="1233"/>
      <c r="DM920" s="1233"/>
      <c r="DN920" s="1233"/>
      <c r="DO920" s="1233"/>
      <c r="DP920" s="1233"/>
      <c r="DQ920" s="1233"/>
      <c r="DR920" s="1233"/>
      <c r="DS920" s="1233"/>
      <c r="DT920" s="1233"/>
      <c r="DU920" s="1233"/>
      <c r="DV920" s="1233"/>
      <c r="DW920" s="1233"/>
      <c r="DX920" s="1233"/>
      <c r="DY920" s="1233"/>
      <c r="DZ920" s="1233"/>
      <c r="EA920" s="1233"/>
      <c r="EB920" s="1233"/>
      <c r="EC920" s="1233"/>
      <c r="ED920" s="1233"/>
      <c r="EE920" s="1233"/>
      <c r="EF920" s="1233"/>
      <c r="EG920" s="1233"/>
      <c r="EH920" s="1253"/>
      <c r="EI920" s="1253"/>
      <c r="EJ920" s="1253"/>
      <c r="EK920" s="1253"/>
      <c r="EM920" s="1233"/>
      <c r="EN920" s="1233"/>
      <c r="EO920" s="1233"/>
      <c r="EP920" s="1233"/>
      <c r="EQ920" s="1233"/>
      <c r="ER920" s="1233"/>
      <c r="ES920" s="1233"/>
      <c r="ET920" s="1233"/>
      <c r="EU920" s="1233"/>
      <c r="EV920" s="1233"/>
      <c r="EW920" s="1233"/>
      <c r="EX920" s="1233"/>
      <c r="EY920" s="1233"/>
      <c r="EZ920" s="1233"/>
      <c r="FA920" s="1233"/>
      <c r="FB920" s="1233"/>
      <c r="FC920" s="1233"/>
      <c r="FD920" s="1233"/>
      <c r="FE920" s="1233"/>
      <c r="FF920" s="1233"/>
      <c r="FG920" s="1233"/>
      <c r="FH920" s="1233"/>
      <c r="FI920" s="1233"/>
      <c r="FJ920" s="1233"/>
      <c r="FK920" s="1233"/>
      <c r="FL920" s="1233"/>
      <c r="FM920" s="1233"/>
      <c r="FN920" s="1233"/>
      <c r="FO920" s="1233"/>
      <c r="FP920" s="1233"/>
      <c r="FQ920" s="1233"/>
      <c r="FR920" s="1233"/>
      <c r="FS920" s="1233"/>
      <c r="FT920" s="1233"/>
      <c r="FU920" s="1233"/>
      <c r="FV920" s="1233"/>
      <c r="FW920" s="1233"/>
      <c r="FX920" s="1233"/>
      <c r="FY920" s="1233"/>
      <c r="FZ920" s="1233"/>
      <c r="GA920" s="1233"/>
      <c r="GB920" s="1233"/>
      <c r="GC920" s="1233"/>
      <c r="GD920" s="1233"/>
      <c r="GE920" s="1233"/>
      <c r="GF920" s="1233"/>
      <c r="GG920" s="1233"/>
      <c r="GH920" s="1233"/>
      <c r="GI920" s="1233"/>
      <c r="GJ920" s="1233"/>
      <c r="GK920" s="1233"/>
      <c r="GL920" s="1233"/>
      <c r="GM920" s="1233"/>
      <c r="GN920" s="1233"/>
      <c r="GO920" s="1233"/>
      <c r="GP920" s="1233"/>
      <c r="GQ920" s="1233"/>
      <c r="GR920" s="1233"/>
      <c r="GS920" s="1233"/>
      <c r="GT920" s="1233"/>
      <c r="GU920" s="1233"/>
      <c r="GV920" s="1233"/>
      <c r="GW920" s="1233"/>
      <c r="GX920" s="1233"/>
      <c r="GY920" s="1233"/>
      <c r="GZ920" s="1233"/>
      <c r="HA920" s="1233"/>
      <c r="HB920" s="1233"/>
      <c r="HC920" s="1233"/>
      <c r="HD920" s="1233"/>
      <c r="HE920" s="1233"/>
      <c r="HF920" s="1233"/>
      <c r="HG920" s="1233"/>
      <c r="HH920" s="1233"/>
      <c r="HI920" s="1233"/>
      <c r="HJ920" s="1233"/>
      <c r="HK920" s="1233"/>
      <c r="HL920" s="1233"/>
      <c r="HM920" s="1233"/>
      <c r="HN920" s="1233"/>
      <c r="HO920" s="1233"/>
    </row>
    <row r="921" spans="32:223" s="325" customFormat="1" x14ac:dyDescent="0.2">
      <c r="AF921" s="932"/>
      <c r="AG921" s="932"/>
      <c r="AH921" s="932"/>
      <c r="AI921" s="932"/>
      <c r="AJ921" s="932"/>
      <c r="AK921" s="932"/>
      <c r="AL921" s="932"/>
      <c r="AM921" s="932"/>
      <c r="AN921" s="932"/>
      <c r="AP921" s="932"/>
      <c r="AQ921" s="932"/>
      <c r="AR921" s="932"/>
      <c r="AS921" s="932"/>
      <c r="AT921" s="932"/>
      <c r="AU921" s="932"/>
      <c r="AV921" s="932"/>
      <c r="AW921" s="932"/>
      <c r="AX921" s="932"/>
      <c r="BA921" s="1253"/>
      <c r="BB921" s="1253"/>
      <c r="BC921" s="1253"/>
      <c r="BE921" s="1233"/>
      <c r="BF921" s="1233"/>
      <c r="BG921" s="1233"/>
      <c r="BH921" s="1233"/>
      <c r="BI921" s="1233"/>
      <c r="BJ921" s="1233"/>
      <c r="BK921" s="1233"/>
      <c r="BL921" s="1233"/>
      <c r="BM921" s="1233"/>
      <c r="BN921" s="1233"/>
      <c r="BO921" s="1233"/>
      <c r="BP921" s="1233"/>
      <c r="BQ921" s="1233"/>
      <c r="BR921" s="1233"/>
      <c r="BS921" s="1233"/>
      <c r="BT921" s="1233"/>
      <c r="BU921" s="1233"/>
      <c r="BV921" s="1233"/>
      <c r="BW921" s="1233"/>
      <c r="BX921" s="1233"/>
      <c r="BY921" s="1233"/>
      <c r="BZ921" s="1233"/>
      <c r="CA921" s="1233"/>
      <c r="CB921" s="1233"/>
      <c r="CC921" s="1233"/>
      <c r="CD921" s="1233"/>
      <c r="CE921" s="1233"/>
      <c r="CF921" s="1233"/>
      <c r="CG921" s="1233"/>
      <c r="CH921" s="1233"/>
      <c r="CI921" s="1233"/>
      <c r="CJ921" s="1233"/>
      <c r="CK921" s="1233"/>
      <c r="CL921" s="1233"/>
      <c r="CM921" s="1233"/>
      <c r="CN921" s="1233"/>
      <c r="CO921" s="1233"/>
      <c r="CP921" s="1233"/>
      <c r="CQ921" s="1233"/>
      <c r="CR921" s="1233"/>
      <c r="CS921" s="1233"/>
      <c r="CT921" s="1233"/>
      <c r="CU921" s="1233"/>
      <c r="CV921" s="1233"/>
      <c r="CW921" s="1233"/>
      <c r="CX921" s="1233"/>
      <c r="CY921" s="1233"/>
      <c r="CZ921" s="1233"/>
      <c r="DA921" s="1233"/>
      <c r="DB921" s="1233"/>
      <c r="DC921" s="1233"/>
      <c r="DD921" s="1233"/>
      <c r="DE921" s="1233"/>
      <c r="DF921" s="1233"/>
      <c r="DG921" s="1233"/>
      <c r="DH921" s="1233"/>
      <c r="DI921" s="1233"/>
      <c r="DJ921" s="1233"/>
      <c r="DK921" s="1233"/>
      <c r="DL921" s="1233"/>
      <c r="DM921" s="1233"/>
      <c r="DN921" s="1233"/>
      <c r="DO921" s="1233"/>
      <c r="DP921" s="1233"/>
      <c r="DQ921" s="1233"/>
      <c r="DR921" s="1233"/>
      <c r="DS921" s="1233"/>
      <c r="DT921" s="1233"/>
      <c r="DU921" s="1233"/>
      <c r="DV921" s="1233"/>
      <c r="DW921" s="1233"/>
      <c r="DX921" s="1233"/>
      <c r="DY921" s="1233"/>
      <c r="DZ921" s="1233"/>
      <c r="EA921" s="1233"/>
      <c r="EB921" s="1233"/>
      <c r="EC921" s="1233"/>
      <c r="ED921" s="1233"/>
      <c r="EE921" s="1233"/>
      <c r="EF921" s="1233"/>
      <c r="EG921" s="1233"/>
      <c r="EH921" s="1253"/>
      <c r="EI921" s="1253"/>
      <c r="EJ921" s="1253"/>
      <c r="EK921" s="1253"/>
      <c r="EM921" s="1233"/>
      <c r="EN921" s="1233"/>
      <c r="EO921" s="1233"/>
      <c r="EP921" s="1233"/>
      <c r="EQ921" s="1233"/>
      <c r="ER921" s="1233"/>
      <c r="ES921" s="1233"/>
      <c r="ET921" s="1233"/>
      <c r="EU921" s="1233"/>
      <c r="EV921" s="1233"/>
      <c r="EW921" s="1233"/>
      <c r="EX921" s="1233"/>
      <c r="EY921" s="1233"/>
      <c r="EZ921" s="1233"/>
      <c r="FA921" s="1233"/>
      <c r="FB921" s="1233"/>
      <c r="FC921" s="1233"/>
      <c r="FD921" s="1233"/>
      <c r="FE921" s="1233"/>
      <c r="FF921" s="1233"/>
      <c r="FG921" s="1233"/>
      <c r="FH921" s="1233"/>
      <c r="FI921" s="1233"/>
      <c r="FJ921" s="1233"/>
      <c r="FK921" s="1233"/>
      <c r="FL921" s="1233"/>
      <c r="FM921" s="1233"/>
      <c r="FN921" s="1233"/>
      <c r="FO921" s="1233"/>
      <c r="FP921" s="1233"/>
      <c r="FQ921" s="1233"/>
      <c r="FR921" s="1233"/>
      <c r="FS921" s="1233"/>
      <c r="FT921" s="1233"/>
      <c r="FU921" s="1233"/>
      <c r="FV921" s="1233"/>
      <c r="FW921" s="1233"/>
      <c r="FX921" s="1233"/>
      <c r="FY921" s="1233"/>
      <c r="FZ921" s="1233"/>
      <c r="GA921" s="1233"/>
      <c r="GB921" s="1233"/>
      <c r="GC921" s="1233"/>
      <c r="GD921" s="1233"/>
      <c r="GE921" s="1233"/>
      <c r="GF921" s="1233"/>
      <c r="GG921" s="1233"/>
      <c r="GH921" s="1233"/>
      <c r="GI921" s="1233"/>
      <c r="GJ921" s="1233"/>
      <c r="GK921" s="1233"/>
      <c r="GL921" s="1233"/>
      <c r="GM921" s="1233"/>
      <c r="GN921" s="1233"/>
      <c r="GO921" s="1233"/>
      <c r="GP921" s="1233"/>
      <c r="GQ921" s="1233"/>
      <c r="GR921" s="1233"/>
      <c r="GS921" s="1233"/>
      <c r="GT921" s="1233"/>
      <c r="GU921" s="1233"/>
      <c r="GV921" s="1233"/>
      <c r="GW921" s="1233"/>
      <c r="GX921" s="1233"/>
      <c r="GY921" s="1233"/>
      <c r="GZ921" s="1233"/>
      <c r="HA921" s="1233"/>
      <c r="HB921" s="1233"/>
      <c r="HC921" s="1233"/>
      <c r="HD921" s="1233"/>
      <c r="HE921" s="1233"/>
      <c r="HF921" s="1233"/>
      <c r="HG921" s="1233"/>
      <c r="HH921" s="1233"/>
      <c r="HI921" s="1233"/>
      <c r="HJ921" s="1233"/>
      <c r="HK921" s="1233"/>
      <c r="HL921" s="1233"/>
      <c r="HM921" s="1233"/>
      <c r="HN921" s="1233"/>
      <c r="HO921" s="1233"/>
    </row>
    <row r="922" spans="32:223" s="325" customFormat="1" x14ac:dyDescent="0.2">
      <c r="AF922" s="932"/>
      <c r="AG922" s="932"/>
      <c r="AH922" s="932"/>
      <c r="AI922" s="932"/>
      <c r="AJ922" s="932"/>
      <c r="AK922" s="932"/>
      <c r="AL922" s="932"/>
      <c r="AM922" s="932"/>
      <c r="AN922" s="932"/>
      <c r="AP922" s="932"/>
      <c r="AQ922" s="932"/>
      <c r="AR922" s="932"/>
      <c r="AS922" s="932"/>
      <c r="AT922" s="932"/>
      <c r="AU922" s="932"/>
      <c r="AV922" s="932"/>
      <c r="AW922" s="932"/>
      <c r="AX922" s="932"/>
      <c r="BA922" s="1253"/>
      <c r="BB922" s="1253"/>
      <c r="BC922" s="1253"/>
      <c r="BE922" s="1233"/>
      <c r="BF922" s="1233"/>
      <c r="BG922" s="1233"/>
      <c r="BH922" s="1233"/>
      <c r="BI922" s="1233"/>
      <c r="BJ922" s="1233"/>
      <c r="BK922" s="1233"/>
      <c r="BL922" s="1233"/>
      <c r="BM922" s="1233"/>
      <c r="BN922" s="1233"/>
      <c r="BO922" s="1233"/>
      <c r="BP922" s="1233"/>
      <c r="BQ922" s="1233"/>
      <c r="BR922" s="1233"/>
      <c r="BS922" s="1233"/>
      <c r="BT922" s="1233"/>
      <c r="BU922" s="1233"/>
      <c r="BV922" s="1233"/>
      <c r="BW922" s="1233"/>
      <c r="BX922" s="1233"/>
      <c r="BY922" s="1233"/>
      <c r="BZ922" s="1233"/>
      <c r="CA922" s="1233"/>
      <c r="CB922" s="1233"/>
      <c r="CC922" s="1233"/>
      <c r="CD922" s="1233"/>
      <c r="CE922" s="1233"/>
      <c r="CF922" s="1233"/>
      <c r="CG922" s="1233"/>
      <c r="CH922" s="1233"/>
      <c r="CI922" s="1233"/>
      <c r="CJ922" s="1233"/>
      <c r="CK922" s="1233"/>
      <c r="CL922" s="1233"/>
      <c r="CM922" s="1233"/>
      <c r="CN922" s="1233"/>
      <c r="CO922" s="1233"/>
      <c r="CP922" s="1233"/>
      <c r="CQ922" s="1233"/>
      <c r="CR922" s="1233"/>
      <c r="CS922" s="1233"/>
      <c r="CT922" s="1233"/>
      <c r="CU922" s="1233"/>
      <c r="CV922" s="1233"/>
      <c r="CW922" s="1233"/>
      <c r="CX922" s="1233"/>
      <c r="CY922" s="1233"/>
      <c r="CZ922" s="1233"/>
      <c r="DA922" s="1233"/>
      <c r="DB922" s="1233"/>
      <c r="DC922" s="1233"/>
      <c r="DD922" s="1233"/>
      <c r="DE922" s="1233"/>
      <c r="DF922" s="1233"/>
      <c r="DG922" s="1233"/>
      <c r="DH922" s="1233"/>
      <c r="DI922" s="1233"/>
      <c r="DJ922" s="1233"/>
      <c r="DK922" s="1233"/>
      <c r="DL922" s="1233"/>
      <c r="DM922" s="1233"/>
      <c r="DN922" s="1233"/>
      <c r="DO922" s="1233"/>
      <c r="DP922" s="1233"/>
      <c r="DQ922" s="1233"/>
      <c r="DR922" s="1233"/>
      <c r="DS922" s="1233"/>
      <c r="DT922" s="1233"/>
      <c r="DU922" s="1233"/>
      <c r="DV922" s="1233"/>
      <c r="DW922" s="1233"/>
      <c r="DX922" s="1233"/>
      <c r="DY922" s="1233"/>
      <c r="DZ922" s="1233"/>
      <c r="EA922" s="1233"/>
      <c r="EB922" s="1233"/>
      <c r="EC922" s="1233"/>
      <c r="ED922" s="1233"/>
      <c r="EE922" s="1233"/>
      <c r="EF922" s="1233"/>
      <c r="EG922" s="1233"/>
      <c r="EH922" s="1253"/>
      <c r="EI922" s="1253"/>
      <c r="EJ922" s="1253"/>
      <c r="EK922" s="1253"/>
      <c r="EM922" s="1233"/>
      <c r="EN922" s="1233"/>
      <c r="EO922" s="1233"/>
      <c r="EP922" s="1233"/>
      <c r="EQ922" s="1233"/>
      <c r="ER922" s="1233"/>
      <c r="ES922" s="1233"/>
      <c r="ET922" s="1233"/>
      <c r="EU922" s="1233"/>
      <c r="EV922" s="1233"/>
      <c r="EW922" s="1233"/>
      <c r="EX922" s="1233"/>
      <c r="EY922" s="1233"/>
      <c r="EZ922" s="1233"/>
      <c r="FA922" s="1233"/>
      <c r="FB922" s="1233"/>
      <c r="FC922" s="1233"/>
      <c r="FD922" s="1233"/>
      <c r="FE922" s="1233"/>
      <c r="FF922" s="1233"/>
      <c r="FG922" s="1233"/>
      <c r="FH922" s="1233"/>
      <c r="FI922" s="1233"/>
      <c r="FJ922" s="1233"/>
      <c r="FK922" s="1233"/>
      <c r="FL922" s="1233"/>
      <c r="FM922" s="1233"/>
      <c r="FN922" s="1233"/>
      <c r="FO922" s="1233"/>
      <c r="FP922" s="1233"/>
      <c r="FQ922" s="1233"/>
      <c r="FR922" s="1233"/>
      <c r="FS922" s="1233"/>
      <c r="FT922" s="1233"/>
      <c r="FU922" s="1233"/>
      <c r="FV922" s="1233"/>
      <c r="FW922" s="1233"/>
      <c r="FX922" s="1233"/>
      <c r="FY922" s="1233"/>
      <c r="FZ922" s="1233"/>
      <c r="GA922" s="1233"/>
      <c r="GB922" s="1233"/>
      <c r="GC922" s="1233"/>
      <c r="GD922" s="1233"/>
      <c r="GE922" s="1233"/>
      <c r="GF922" s="1233"/>
      <c r="GG922" s="1233"/>
      <c r="GH922" s="1233"/>
      <c r="GI922" s="1233"/>
      <c r="GJ922" s="1233"/>
      <c r="GK922" s="1233"/>
      <c r="GL922" s="1233"/>
      <c r="GM922" s="1233"/>
      <c r="GN922" s="1233"/>
      <c r="GO922" s="1233"/>
      <c r="GP922" s="1233"/>
      <c r="GQ922" s="1233"/>
      <c r="GR922" s="1233"/>
      <c r="GS922" s="1233"/>
      <c r="GT922" s="1233"/>
      <c r="GU922" s="1233"/>
      <c r="GV922" s="1233"/>
      <c r="GW922" s="1233"/>
      <c r="GX922" s="1233"/>
      <c r="GY922" s="1233"/>
      <c r="GZ922" s="1233"/>
      <c r="HA922" s="1233"/>
      <c r="HB922" s="1233"/>
      <c r="HC922" s="1233"/>
      <c r="HD922" s="1233"/>
      <c r="HE922" s="1233"/>
      <c r="HF922" s="1233"/>
      <c r="HG922" s="1233"/>
      <c r="HH922" s="1233"/>
      <c r="HI922" s="1233"/>
      <c r="HJ922" s="1233"/>
      <c r="HK922" s="1233"/>
      <c r="HL922" s="1233"/>
      <c r="HM922" s="1233"/>
      <c r="HN922" s="1233"/>
      <c r="HO922" s="1233"/>
    </row>
    <row r="923" spans="32:223" s="325" customFormat="1" x14ac:dyDescent="0.2">
      <c r="AF923" s="932"/>
      <c r="AG923" s="932"/>
      <c r="AH923" s="932"/>
      <c r="AI923" s="932"/>
      <c r="AJ923" s="932"/>
      <c r="AK923" s="932"/>
      <c r="AL923" s="932"/>
      <c r="AM923" s="932"/>
      <c r="AN923" s="932"/>
      <c r="AP923" s="932"/>
      <c r="AQ923" s="932"/>
      <c r="AR923" s="932"/>
      <c r="AS923" s="932"/>
      <c r="AT923" s="932"/>
      <c r="AU923" s="932"/>
      <c r="AV923" s="932"/>
      <c r="AW923" s="932"/>
      <c r="AX923" s="932"/>
      <c r="BA923" s="1253"/>
      <c r="BB923" s="1253"/>
      <c r="BC923" s="1253"/>
      <c r="BE923" s="1233"/>
      <c r="BF923" s="1233"/>
      <c r="BG923" s="1233"/>
      <c r="BH923" s="1233"/>
      <c r="BI923" s="1233"/>
      <c r="BJ923" s="1233"/>
      <c r="BK923" s="1233"/>
      <c r="BL923" s="1233"/>
      <c r="BM923" s="1233"/>
      <c r="BN923" s="1233"/>
      <c r="BO923" s="1233"/>
      <c r="BP923" s="1233"/>
      <c r="BQ923" s="1233"/>
      <c r="BR923" s="1233"/>
      <c r="BS923" s="1233"/>
      <c r="BT923" s="1233"/>
      <c r="BU923" s="1233"/>
      <c r="BV923" s="1233"/>
      <c r="BW923" s="1233"/>
      <c r="BX923" s="1233"/>
      <c r="BY923" s="1233"/>
      <c r="BZ923" s="1233"/>
      <c r="CA923" s="1233"/>
      <c r="CB923" s="1233"/>
      <c r="CC923" s="1233"/>
      <c r="CD923" s="1233"/>
      <c r="CE923" s="1233"/>
      <c r="CF923" s="1233"/>
      <c r="CG923" s="1233"/>
      <c r="CH923" s="1233"/>
      <c r="CI923" s="1233"/>
      <c r="CJ923" s="1233"/>
      <c r="CK923" s="1233"/>
      <c r="CL923" s="1233"/>
      <c r="CM923" s="1233"/>
      <c r="CN923" s="1233"/>
      <c r="CO923" s="1233"/>
      <c r="CP923" s="1233"/>
      <c r="CQ923" s="1233"/>
      <c r="CR923" s="1233"/>
      <c r="CS923" s="1233"/>
      <c r="CT923" s="1233"/>
      <c r="CU923" s="1233"/>
      <c r="CV923" s="1233"/>
      <c r="CW923" s="1233"/>
      <c r="CX923" s="1233"/>
      <c r="CY923" s="1233"/>
      <c r="CZ923" s="1233"/>
      <c r="DA923" s="1233"/>
      <c r="DB923" s="1233"/>
      <c r="DC923" s="1233"/>
      <c r="DD923" s="1233"/>
      <c r="DE923" s="1233"/>
      <c r="DF923" s="1233"/>
      <c r="DG923" s="1233"/>
      <c r="DH923" s="1233"/>
      <c r="DI923" s="1233"/>
      <c r="DJ923" s="1233"/>
      <c r="DK923" s="1233"/>
      <c r="DL923" s="1233"/>
      <c r="DM923" s="1233"/>
      <c r="DN923" s="1233"/>
      <c r="DO923" s="1233"/>
      <c r="DP923" s="1233"/>
      <c r="DQ923" s="1233"/>
      <c r="DR923" s="1233"/>
      <c r="DS923" s="1233"/>
      <c r="DT923" s="1233"/>
      <c r="DU923" s="1233"/>
      <c r="DV923" s="1233"/>
      <c r="DW923" s="1233"/>
      <c r="DX923" s="1233"/>
      <c r="DY923" s="1233"/>
      <c r="DZ923" s="1233"/>
      <c r="EA923" s="1233"/>
      <c r="EB923" s="1233"/>
      <c r="EC923" s="1233"/>
      <c r="ED923" s="1233"/>
      <c r="EE923" s="1233"/>
      <c r="EF923" s="1233"/>
      <c r="EG923" s="1233"/>
      <c r="EH923" s="1253"/>
      <c r="EI923" s="1253"/>
      <c r="EJ923" s="1253"/>
      <c r="EK923" s="1253"/>
      <c r="EM923" s="1233"/>
      <c r="EN923" s="1233"/>
      <c r="EO923" s="1233"/>
      <c r="EP923" s="1233"/>
      <c r="EQ923" s="1233"/>
      <c r="ER923" s="1233"/>
      <c r="ES923" s="1233"/>
      <c r="ET923" s="1233"/>
      <c r="EU923" s="1233"/>
      <c r="EV923" s="1233"/>
      <c r="EW923" s="1233"/>
      <c r="EX923" s="1233"/>
      <c r="EY923" s="1233"/>
      <c r="EZ923" s="1233"/>
      <c r="FA923" s="1233"/>
      <c r="FB923" s="1233"/>
      <c r="FC923" s="1233"/>
      <c r="FD923" s="1233"/>
      <c r="FE923" s="1233"/>
      <c r="FF923" s="1233"/>
      <c r="FG923" s="1233"/>
      <c r="FH923" s="1233"/>
      <c r="FI923" s="1233"/>
      <c r="FJ923" s="1233"/>
      <c r="FK923" s="1233"/>
      <c r="FL923" s="1233"/>
      <c r="FM923" s="1233"/>
      <c r="FN923" s="1233"/>
      <c r="FO923" s="1233"/>
      <c r="FP923" s="1233"/>
      <c r="FQ923" s="1233"/>
      <c r="FR923" s="1233"/>
      <c r="FS923" s="1233"/>
      <c r="FT923" s="1233"/>
      <c r="FU923" s="1233"/>
      <c r="FV923" s="1233"/>
      <c r="FW923" s="1233"/>
      <c r="FX923" s="1233"/>
      <c r="FY923" s="1233"/>
      <c r="FZ923" s="1233"/>
      <c r="GA923" s="1233"/>
      <c r="GB923" s="1233"/>
      <c r="GC923" s="1233"/>
      <c r="GD923" s="1233"/>
      <c r="GE923" s="1233"/>
      <c r="GF923" s="1233"/>
      <c r="GG923" s="1233"/>
      <c r="GH923" s="1233"/>
      <c r="GI923" s="1233"/>
      <c r="GJ923" s="1233"/>
      <c r="GK923" s="1233"/>
      <c r="GL923" s="1233"/>
      <c r="GM923" s="1233"/>
      <c r="GN923" s="1233"/>
      <c r="GO923" s="1233"/>
      <c r="GP923" s="1233"/>
      <c r="GQ923" s="1233"/>
      <c r="GR923" s="1233"/>
      <c r="GS923" s="1233"/>
      <c r="GT923" s="1233"/>
      <c r="GU923" s="1233"/>
      <c r="GV923" s="1233"/>
      <c r="GW923" s="1233"/>
      <c r="GX923" s="1233"/>
      <c r="GY923" s="1233"/>
      <c r="GZ923" s="1233"/>
      <c r="HA923" s="1233"/>
      <c r="HB923" s="1233"/>
      <c r="HC923" s="1233"/>
      <c r="HD923" s="1233"/>
      <c r="HE923" s="1233"/>
      <c r="HF923" s="1233"/>
      <c r="HG923" s="1233"/>
      <c r="HH923" s="1233"/>
      <c r="HI923" s="1233"/>
      <c r="HJ923" s="1233"/>
      <c r="HK923" s="1233"/>
      <c r="HL923" s="1233"/>
      <c r="HM923" s="1233"/>
      <c r="HN923" s="1233"/>
      <c r="HO923" s="1233"/>
    </row>
    <row r="924" spans="32:223" s="325" customFormat="1" x14ac:dyDescent="0.2">
      <c r="AF924" s="932"/>
      <c r="AG924" s="932"/>
      <c r="AH924" s="932"/>
      <c r="AI924" s="932"/>
      <c r="AJ924" s="932"/>
      <c r="AK924" s="932"/>
      <c r="AL924" s="932"/>
      <c r="AM924" s="932"/>
      <c r="AN924" s="932"/>
      <c r="AP924" s="932"/>
      <c r="AQ924" s="932"/>
      <c r="AR924" s="932"/>
      <c r="AS924" s="932"/>
      <c r="AT924" s="932"/>
      <c r="AU924" s="932"/>
      <c r="AV924" s="932"/>
      <c r="AW924" s="932"/>
      <c r="AX924" s="932"/>
      <c r="BA924" s="1253"/>
      <c r="BB924" s="1253"/>
      <c r="BC924" s="1253"/>
      <c r="BE924" s="1233"/>
      <c r="BF924" s="1233"/>
      <c r="BG924" s="1233"/>
      <c r="BH924" s="1233"/>
      <c r="BI924" s="1233"/>
      <c r="BJ924" s="1233"/>
      <c r="BK924" s="1233"/>
      <c r="BL924" s="1233"/>
      <c r="BM924" s="1233"/>
      <c r="BN924" s="1233"/>
      <c r="BO924" s="1233"/>
      <c r="BP924" s="1233"/>
      <c r="BQ924" s="1233"/>
      <c r="BR924" s="1233"/>
      <c r="BS924" s="1233"/>
      <c r="BT924" s="1233"/>
      <c r="BU924" s="1233"/>
      <c r="BV924" s="1233"/>
      <c r="BW924" s="1233"/>
      <c r="BX924" s="1233"/>
      <c r="BY924" s="1233"/>
      <c r="BZ924" s="1233"/>
      <c r="CA924" s="1233"/>
      <c r="CB924" s="1233"/>
      <c r="CC924" s="1233"/>
      <c r="CD924" s="1233"/>
      <c r="CE924" s="1233"/>
      <c r="CF924" s="1233"/>
      <c r="CG924" s="1233"/>
      <c r="CH924" s="1233"/>
      <c r="CI924" s="1233"/>
      <c r="CJ924" s="1233"/>
      <c r="CK924" s="1233"/>
      <c r="CL924" s="1233"/>
      <c r="CM924" s="1233"/>
      <c r="CN924" s="1233"/>
      <c r="CO924" s="1233"/>
      <c r="CP924" s="1233"/>
      <c r="CQ924" s="1233"/>
      <c r="CR924" s="1233"/>
      <c r="CS924" s="1233"/>
      <c r="CT924" s="1233"/>
      <c r="CU924" s="1233"/>
      <c r="CV924" s="1233"/>
      <c r="CW924" s="1233"/>
      <c r="CX924" s="1233"/>
      <c r="CY924" s="1233"/>
      <c r="CZ924" s="1233"/>
      <c r="DA924" s="1233"/>
      <c r="DB924" s="1233"/>
      <c r="DC924" s="1233"/>
      <c r="DD924" s="1233"/>
      <c r="DE924" s="1233"/>
      <c r="DF924" s="1233"/>
      <c r="DG924" s="1233"/>
      <c r="DH924" s="1233"/>
      <c r="DI924" s="1233"/>
      <c r="DJ924" s="1233"/>
      <c r="DK924" s="1233"/>
      <c r="DL924" s="1233"/>
      <c r="DM924" s="1233"/>
      <c r="DN924" s="1233"/>
      <c r="DO924" s="1233"/>
      <c r="DP924" s="1233"/>
      <c r="DQ924" s="1233"/>
      <c r="DR924" s="1233"/>
      <c r="DS924" s="1233"/>
      <c r="DT924" s="1233"/>
      <c r="DU924" s="1233"/>
      <c r="DV924" s="1233"/>
      <c r="DW924" s="1233"/>
      <c r="DX924" s="1233"/>
      <c r="DY924" s="1233"/>
      <c r="DZ924" s="1233"/>
      <c r="EA924" s="1233"/>
      <c r="EB924" s="1233"/>
      <c r="EC924" s="1233"/>
      <c r="ED924" s="1233"/>
      <c r="EE924" s="1233"/>
      <c r="EF924" s="1233"/>
      <c r="EG924" s="1233"/>
      <c r="EH924" s="1253"/>
      <c r="EI924" s="1253"/>
      <c r="EJ924" s="1253"/>
      <c r="EK924" s="1253"/>
      <c r="EM924" s="1233"/>
      <c r="EN924" s="1233"/>
      <c r="EO924" s="1233"/>
      <c r="EP924" s="1233"/>
      <c r="EQ924" s="1233"/>
      <c r="ER924" s="1233"/>
      <c r="ES924" s="1233"/>
      <c r="ET924" s="1233"/>
      <c r="EU924" s="1233"/>
      <c r="EV924" s="1233"/>
      <c r="EW924" s="1233"/>
      <c r="EX924" s="1233"/>
      <c r="EY924" s="1233"/>
      <c r="EZ924" s="1233"/>
      <c r="FA924" s="1233"/>
      <c r="FB924" s="1233"/>
      <c r="FC924" s="1233"/>
      <c r="FD924" s="1233"/>
      <c r="FE924" s="1233"/>
      <c r="FF924" s="1233"/>
      <c r="FG924" s="1233"/>
      <c r="FH924" s="1233"/>
      <c r="FI924" s="1233"/>
      <c r="FJ924" s="1233"/>
      <c r="FK924" s="1233"/>
      <c r="FL924" s="1233"/>
      <c r="FM924" s="1233"/>
      <c r="FN924" s="1233"/>
      <c r="FO924" s="1233"/>
      <c r="FP924" s="1233"/>
      <c r="FQ924" s="1233"/>
      <c r="FR924" s="1233"/>
      <c r="FS924" s="1233"/>
      <c r="FT924" s="1233"/>
      <c r="FU924" s="1233"/>
      <c r="FV924" s="1233"/>
      <c r="FW924" s="1233"/>
      <c r="FX924" s="1233"/>
      <c r="FY924" s="1233"/>
      <c r="FZ924" s="1233"/>
      <c r="GA924" s="1233"/>
      <c r="GB924" s="1233"/>
      <c r="GC924" s="1233"/>
      <c r="GD924" s="1233"/>
      <c r="GE924" s="1233"/>
      <c r="GF924" s="1233"/>
      <c r="GG924" s="1233"/>
      <c r="GH924" s="1233"/>
      <c r="GI924" s="1233"/>
      <c r="GJ924" s="1233"/>
      <c r="GK924" s="1233"/>
      <c r="GL924" s="1233"/>
      <c r="GM924" s="1233"/>
      <c r="GN924" s="1233"/>
      <c r="GO924" s="1233"/>
      <c r="GP924" s="1233"/>
      <c r="GQ924" s="1233"/>
      <c r="GR924" s="1233"/>
      <c r="GS924" s="1233"/>
      <c r="GT924" s="1233"/>
      <c r="GU924" s="1233"/>
      <c r="GV924" s="1233"/>
      <c r="GW924" s="1233"/>
      <c r="GX924" s="1233"/>
      <c r="GY924" s="1233"/>
      <c r="GZ924" s="1233"/>
      <c r="HA924" s="1233"/>
      <c r="HB924" s="1233"/>
      <c r="HC924" s="1233"/>
      <c r="HD924" s="1233"/>
      <c r="HE924" s="1233"/>
      <c r="HF924" s="1233"/>
      <c r="HG924" s="1233"/>
      <c r="HH924" s="1233"/>
      <c r="HI924" s="1233"/>
      <c r="HJ924" s="1233"/>
      <c r="HK924" s="1233"/>
      <c r="HL924" s="1233"/>
      <c r="HM924" s="1233"/>
      <c r="HN924" s="1233"/>
      <c r="HO924" s="1233"/>
    </row>
    <row r="925" spans="32:223" s="325" customFormat="1" x14ac:dyDescent="0.2">
      <c r="AF925" s="932"/>
      <c r="AG925" s="932"/>
      <c r="AH925" s="932"/>
      <c r="AI925" s="932"/>
      <c r="AJ925" s="932"/>
      <c r="AK925" s="932"/>
      <c r="AL925" s="932"/>
      <c r="AM925" s="932"/>
      <c r="AN925" s="932"/>
      <c r="AP925" s="932"/>
      <c r="AQ925" s="932"/>
      <c r="AR925" s="932"/>
      <c r="AS925" s="932"/>
      <c r="AT925" s="932"/>
      <c r="AU925" s="932"/>
      <c r="AV925" s="932"/>
      <c r="AW925" s="932"/>
      <c r="AX925" s="932"/>
      <c r="BA925" s="1253"/>
      <c r="BB925" s="1253"/>
      <c r="BC925" s="1253"/>
      <c r="BE925" s="1233"/>
      <c r="BF925" s="1233"/>
      <c r="BG925" s="1233"/>
      <c r="BH925" s="1233"/>
      <c r="BI925" s="1233"/>
      <c r="BJ925" s="1233"/>
      <c r="BK925" s="1233"/>
      <c r="BL925" s="1233"/>
      <c r="BM925" s="1233"/>
      <c r="BN925" s="1233"/>
      <c r="BO925" s="1233"/>
      <c r="BP925" s="1233"/>
      <c r="BQ925" s="1233"/>
      <c r="BR925" s="1233"/>
      <c r="BS925" s="1233"/>
      <c r="BT925" s="1233"/>
      <c r="BU925" s="1233"/>
      <c r="BV925" s="1233"/>
      <c r="BW925" s="1233"/>
      <c r="BX925" s="1233"/>
      <c r="BY925" s="1233"/>
      <c r="BZ925" s="1233"/>
      <c r="CA925" s="1233"/>
      <c r="CB925" s="1233"/>
      <c r="CC925" s="1233"/>
      <c r="CD925" s="1233"/>
      <c r="CE925" s="1233"/>
      <c r="CF925" s="1233"/>
      <c r="CG925" s="1233"/>
      <c r="CH925" s="1233"/>
      <c r="CI925" s="1233"/>
      <c r="CJ925" s="1233"/>
      <c r="CK925" s="1233"/>
      <c r="CL925" s="1233"/>
      <c r="CM925" s="1233"/>
      <c r="CN925" s="1233"/>
      <c r="CO925" s="1233"/>
      <c r="CP925" s="1233"/>
      <c r="CQ925" s="1233"/>
      <c r="CR925" s="1233"/>
      <c r="CS925" s="1233"/>
      <c r="CT925" s="1233"/>
      <c r="CU925" s="1233"/>
      <c r="CV925" s="1233"/>
      <c r="CW925" s="1233"/>
      <c r="CX925" s="1233"/>
      <c r="CY925" s="1233"/>
      <c r="CZ925" s="1233"/>
      <c r="DA925" s="1233"/>
      <c r="DB925" s="1233"/>
      <c r="DC925" s="1233"/>
      <c r="DD925" s="1233"/>
      <c r="DE925" s="1233"/>
      <c r="DF925" s="1233"/>
      <c r="DG925" s="1233"/>
      <c r="DH925" s="1233"/>
      <c r="DI925" s="1233"/>
      <c r="DJ925" s="1233"/>
      <c r="DK925" s="1233"/>
      <c r="DL925" s="1233"/>
      <c r="DM925" s="1233"/>
      <c r="DN925" s="1233"/>
      <c r="DO925" s="1233"/>
      <c r="DP925" s="1233"/>
      <c r="DQ925" s="1233"/>
      <c r="DR925" s="1233"/>
      <c r="DS925" s="1233"/>
      <c r="DT925" s="1233"/>
      <c r="DU925" s="1233"/>
      <c r="DV925" s="1233"/>
      <c r="DW925" s="1233"/>
      <c r="DX925" s="1233"/>
      <c r="DY925" s="1233"/>
      <c r="DZ925" s="1233"/>
      <c r="EA925" s="1233"/>
      <c r="EB925" s="1233"/>
      <c r="EC925" s="1233"/>
      <c r="ED925" s="1233"/>
      <c r="EE925" s="1233"/>
      <c r="EF925" s="1233"/>
      <c r="EG925" s="1233"/>
      <c r="EH925" s="1253"/>
      <c r="EI925" s="1253"/>
      <c r="EJ925" s="1253"/>
      <c r="EK925" s="1253"/>
      <c r="EM925" s="1233"/>
      <c r="EN925" s="1233"/>
      <c r="EO925" s="1233"/>
      <c r="EP925" s="1233"/>
      <c r="EQ925" s="1233"/>
      <c r="ER925" s="1233"/>
      <c r="ES925" s="1233"/>
      <c r="ET925" s="1233"/>
      <c r="EU925" s="1233"/>
      <c r="EV925" s="1233"/>
      <c r="EW925" s="1233"/>
      <c r="EX925" s="1233"/>
      <c r="EY925" s="1233"/>
      <c r="EZ925" s="1233"/>
      <c r="FA925" s="1233"/>
      <c r="FB925" s="1233"/>
      <c r="FC925" s="1233"/>
      <c r="FD925" s="1233"/>
      <c r="FE925" s="1233"/>
      <c r="FF925" s="1233"/>
      <c r="FG925" s="1233"/>
      <c r="FH925" s="1233"/>
      <c r="FI925" s="1233"/>
      <c r="FJ925" s="1233"/>
      <c r="FK925" s="1233"/>
      <c r="FL925" s="1233"/>
      <c r="FM925" s="1233"/>
      <c r="FN925" s="1233"/>
      <c r="FO925" s="1233"/>
      <c r="FP925" s="1233"/>
      <c r="FQ925" s="1233"/>
      <c r="FR925" s="1233"/>
      <c r="FS925" s="1233"/>
      <c r="FT925" s="1233"/>
      <c r="FU925" s="1233"/>
      <c r="FV925" s="1233"/>
      <c r="FW925" s="1233"/>
      <c r="FX925" s="1233"/>
      <c r="FY925" s="1233"/>
      <c r="FZ925" s="1233"/>
      <c r="GA925" s="1233"/>
      <c r="GB925" s="1233"/>
      <c r="GC925" s="1233"/>
      <c r="GD925" s="1233"/>
      <c r="GE925" s="1233"/>
      <c r="GF925" s="1233"/>
      <c r="GG925" s="1233"/>
      <c r="GH925" s="1233"/>
      <c r="GI925" s="1233"/>
      <c r="GJ925" s="1233"/>
      <c r="GK925" s="1233"/>
      <c r="GL925" s="1233"/>
      <c r="GM925" s="1233"/>
      <c r="GN925" s="1233"/>
      <c r="GO925" s="1233"/>
      <c r="GP925" s="1233"/>
      <c r="GQ925" s="1233"/>
      <c r="GR925" s="1233"/>
      <c r="GS925" s="1233"/>
      <c r="GT925" s="1233"/>
      <c r="GU925" s="1233"/>
      <c r="GV925" s="1233"/>
      <c r="GW925" s="1233"/>
      <c r="GX925" s="1233"/>
      <c r="GY925" s="1233"/>
      <c r="GZ925" s="1233"/>
      <c r="HA925" s="1233"/>
      <c r="HB925" s="1233"/>
      <c r="HC925" s="1233"/>
      <c r="HD925" s="1233"/>
      <c r="HE925" s="1233"/>
      <c r="HF925" s="1233"/>
      <c r="HG925" s="1233"/>
      <c r="HH925" s="1233"/>
      <c r="HI925" s="1233"/>
      <c r="HJ925" s="1233"/>
      <c r="HK925" s="1233"/>
      <c r="HL925" s="1233"/>
      <c r="HM925" s="1233"/>
      <c r="HN925" s="1233"/>
      <c r="HO925" s="1233"/>
    </row>
    <row r="926" spans="32:223" s="325" customFormat="1" x14ac:dyDescent="0.2">
      <c r="AF926" s="932"/>
      <c r="AG926" s="932"/>
      <c r="AH926" s="932"/>
      <c r="AI926" s="932"/>
      <c r="AJ926" s="932"/>
      <c r="AK926" s="932"/>
      <c r="AL926" s="932"/>
      <c r="AM926" s="932"/>
      <c r="AN926" s="932"/>
      <c r="AP926" s="932"/>
      <c r="AQ926" s="932"/>
      <c r="AR926" s="932"/>
      <c r="AS926" s="932"/>
      <c r="AT926" s="932"/>
      <c r="AU926" s="932"/>
      <c r="AV926" s="932"/>
      <c r="AW926" s="932"/>
      <c r="AX926" s="932"/>
      <c r="BA926" s="1253"/>
      <c r="BB926" s="1253"/>
      <c r="BC926" s="1253"/>
      <c r="BE926" s="1233"/>
      <c r="BF926" s="1233"/>
      <c r="BG926" s="1233"/>
      <c r="BH926" s="1233"/>
      <c r="BI926" s="1233"/>
      <c r="BJ926" s="1233"/>
      <c r="BK926" s="1233"/>
      <c r="BL926" s="1233"/>
      <c r="BM926" s="1233"/>
      <c r="BN926" s="1233"/>
      <c r="BO926" s="1233"/>
      <c r="BP926" s="1233"/>
      <c r="BQ926" s="1233"/>
      <c r="BR926" s="1233"/>
      <c r="BS926" s="1233"/>
      <c r="BT926" s="1233"/>
      <c r="BU926" s="1233"/>
      <c r="BV926" s="1233"/>
      <c r="BW926" s="1233"/>
      <c r="BX926" s="1233"/>
      <c r="BY926" s="1233"/>
      <c r="BZ926" s="1233"/>
      <c r="CA926" s="1233"/>
      <c r="CB926" s="1233"/>
      <c r="CC926" s="1233"/>
      <c r="CD926" s="1233"/>
      <c r="CE926" s="1233"/>
      <c r="CF926" s="1233"/>
      <c r="CG926" s="1233"/>
      <c r="CH926" s="1233"/>
      <c r="CI926" s="1233"/>
      <c r="CJ926" s="1233"/>
      <c r="CK926" s="1233"/>
      <c r="CL926" s="1233"/>
      <c r="CM926" s="1233"/>
      <c r="CN926" s="1233"/>
      <c r="CO926" s="1233"/>
      <c r="CP926" s="1233"/>
      <c r="CQ926" s="1233"/>
      <c r="CR926" s="1233"/>
      <c r="CS926" s="1233"/>
      <c r="CT926" s="1233"/>
      <c r="CU926" s="1233"/>
      <c r="CV926" s="1233"/>
      <c r="CW926" s="1233"/>
      <c r="CX926" s="1233"/>
      <c r="CY926" s="1233"/>
      <c r="CZ926" s="1233"/>
      <c r="DA926" s="1233"/>
      <c r="DB926" s="1233"/>
      <c r="DC926" s="1233"/>
      <c r="DD926" s="1233"/>
      <c r="DE926" s="1233"/>
      <c r="DF926" s="1233"/>
      <c r="DG926" s="1233"/>
      <c r="DH926" s="1233"/>
      <c r="DI926" s="1233"/>
      <c r="DJ926" s="1233"/>
      <c r="DK926" s="1233"/>
      <c r="DL926" s="1233"/>
      <c r="DM926" s="1233"/>
      <c r="DN926" s="1233"/>
      <c r="DO926" s="1233"/>
      <c r="DP926" s="1233"/>
      <c r="DQ926" s="1233"/>
      <c r="DR926" s="1233"/>
      <c r="DS926" s="1233"/>
      <c r="DT926" s="1233"/>
      <c r="DU926" s="1233"/>
      <c r="DV926" s="1233"/>
      <c r="DW926" s="1233"/>
      <c r="DX926" s="1233"/>
      <c r="DY926" s="1233"/>
      <c r="DZ926" s="1233"/>
      <c r="EA926" s="1233"/>
      <c r="EB926" s="1233"/>
      <c r="EC926" s="1233"/>
      <c r="ED926" s="1233"/>
      <c r="EE926" s="1233"/>
      <c r="EF926" s="1233"/>
      <c r="EG926" s="1233"/>
      <c r="EH926" s="1253"/>
      <c r="EI926" s="1253"/>
      <c r="EJ926" s="1253"/>
      <c r="EK926" s="1253"/>
      <c r="EM926" s="1233"/>
      <c r="EN926" s="1233"/>
      <c r="EO926" s="1233"/>
      <c r="EP926" s="1233"/>
      <c r="EQ926" s="1233"/>
      <c r="ER926" s="1233"/>
      <c r="ES926" s="1233"/>
      <c r="ET926" s="1233"/>
      <c r="EU926" s="1233"/>
      <c r="EV926" s="1233"/>
      <c r="EW926" s="1233"/>
      <c r="EX926" s="1233"/>
      <c r="EY926" s="1233"/>
      <c r="EZ926" s="1233"/>
      <c r="FA926" s="1233"/>
      <c r="FB926" s="1233"/>
      <c r="FC926" s="1233"/>
      <c r="FD926" s="1233"/>
      <c r="FE926" s="1233"/>
      <c r="FF926" s="1233"/>
      <c r="FG926" s="1233"/>
      <c r="FH926" s="1233"/>
      <c r="FI926" s="1233"/>
      <c r="FJ926" s="1233"/>
      <c r="FK926" s="1233"/>
      <c r="FL926" s="1233"/>
      <c r="FM926" s="1233"/>
      <c r="FN926" s="1233"/>
      <c r="FO926" s="1233"/>
      <c r="FP926" s="1233"/>
      <c r="FQ926" s="1233"/>
      <c r="FR926" s="1233"/>
      <c r="FS926" s="1233"/>
      <c r="FT926" s="1233"/>
      <c r="FU926" s="1233"/>
      <c r="FV926" s="1233"/>
      <c r="FW926" s="1233"/>
      <c r="FX926" s="1233"/>
      <c r="FY926" s="1233"/>
      <c r="FZ926" s="1233"/>
      <c r="GA926" s="1233"/>
      <c r="GB926" s="1233"/>
      <c r="GC926" s="1233"/>
      <c r="GD926" s="1233"/>
      <c r="GE926" s="1233"/>
      <c r="GF926" s="1233"/>
      <c r="GG926" s="1233"/>
      <c r="GH926" s="1233"/>
      <c r="GI926" s="1233"/>
      <c r="GJ926" s="1233"/>
      <c r="GK926" s="1233"/>
      <c r="GL926" s="1233"/>
      <c r="GM926" s="1233"/>
      <c r="GN926" s="1233"/>
      <c r="GO926" s="1233"/>
      <c r="GP926" s="1233"/>
      <c r="GQ926" s="1233"/>
      <c r="GR926" s="1233"/>
      <c r="GS926" s="1233"/>
      <c r="GT926" s="1233"/>
      <c r="GU926" s="1233"/>
      <c r="GV926" s="1233"/>
      <c r="GW926" s="1233"/>
      <c r="GX926" s="1233"/>
      <c r="GY926" s="1233"/>
      <c r="GZ926" s="1233"/>
      <c r="HA926" s="1233"/>
      <c r="HB926" s="1233"/>
      <c r="HC926" s="1233"/>
      <c r="HD926" s="1233"/>
      <c r="HE926" s="1233"/>
      <c r="HF926" s="1233"/>
      <c r="HG926" s="1233"/>
      <c r="HH926" s="1233"/>
      <c r="HI926" s="1233"/>
      <c r="HJ926" s="1233"/>
      <c r="HK926" s="1233"/>
      <c r="HL926" s="1233"/>
      <c r="HM926" s="1233"/>
      <c r="HN926" s="1233"/>
      <c r="HO926" s="1233"/>
    </row>
    <row r="927" spans="32:223" s="325" customFormat="1" x14ac:dyDescent="0.2">
      <c r="AF927" s="932"/>
      <c r="AG927" s="932"/>
      <c r="AH927" s="932"/>
      <c r="AI927" s="932"/>
      <c r="AJ927" s="932"/>
      <c r="AK927" s="932"/>
      <c r="AL927" s="932"/>
      <c r="AM927" s="932"/>
      <c r="AN927" s="932"/>
      <c r="AP927" s="932"/>
      <c r="AQ927" s="932"/>
      <c r="AR927" s="932"/>
      <c r="AS927" s="932"/>
      <c r="AT927" s="932"/>
      <c r="AU927" s="932"/>
      <c r="AV927" s="932"/>
      <c r="AW927" s="932"/>
      <c r="AX927" s="932"/>
      <c r="BA927" s="1253"/>
      <c r="BB927" s="1253"/>
      <c r="BC927" s="1253"/>
      <c r="BE927" s="1233"/>
      <c r="BF927" s="1233"/>
      <c r="BG927" s="1233"/>
      <c r="BH927" s="1233"/>
      <c r="BI927" s="1233"/>
      <c r="BJ927" s="1233"/>
      <c r="BK927" s="1233"/>
      <c r="BL927" s="1233"/>
      <c r="BM927" s="1233"/>
      <c r="BN927" s="1233"/>
      <c r="BO927" s="1233"/>
      <c r="BP927" s="1233"/>
      <c r="BQ927" s="1233"/>
      <c r="BR927" s="1233"/>
      <c r="BS927" s="1233"/>
      <c r="BT927" s="1233"/>
      <c r="BU927" s="1233"/>
      <c r="BV927" s="1233"/>
      <c r="BW927" s="1233"/>
      <c r="BX927" s="1233"/>
      <c r="BY927" s="1233"/>
      <c r="BZ927" s="1233"/>
      <c r="CA927" s="1233"/>
      <c r="CB927" s="1233"/>
      <c r="CC927" s="1233"/>
      <c r="CD927" s="1233"/>
      <c r="CE927" s="1233"/>
      <c r="CF927" s="1233"/>
      <c r="CG927" s="1233"/>
      <c r="CH927" s="1233"/>
      <c r="CI927" s="1233"/>
      <c r="CJ927" s="1233"/>
      <c r="CK927" s="1233"/>
      <c r="CL927" s="1233"/>
      <c r="CM927" s="1233"/>
      <c r="CN927" s="1233"/>
      <c r="CO927" s="1233"/>
      <c r="CP927" s="1233"/>
      <c r="CQ927" s="1233"/>
      <c r="CR927" s="1233"/>
      <c r="CS927" s="1233"/>
      <c r="CT927" s="1233"/>
      <c r="CU927" s="1233"/>
      <c r="CV927" s="1233"/>
      <c r="CW927" s="1233"/>
      <c r="CX927" s="1233"/>
      <c r="CY927" s="1233"/>
      <c r="CZ927" s="1233"/>
      <c r="DA927" s="1233"/>
      <c r="DB927" s="1233"/>
      <c r="DC927" s="1233"/>
      <c r="DD927" s="1233"/>
      <c r="DE927" s="1233"/>
      <c r="DF927" s="1233"/>
      <c r="DG927" s="1233"/>
      <c r="DH927" s="1233"/>
      <c r="DI927" s="1233"/>
      <c r="DJ927" s="1233"/>
      <c r="DK927" s="1233"/>
      <c r="DL927" s="1233"/>
      <c r="DM927" s="1233"/>
      <c r="DN927" s="1233"/>
      <c r="DO927" s="1233"/>
      <c r="DP927" s="1233"/>
      <c r="DQ927" s="1233"/>
      <c r="DR927" s="1233"/>
      <c r="DS927" s="1233"/>
      <c r="DT927" s="1233"/>
      <c r="DU927" s="1233"/>
      <c r="DV927" s="1233"/>
      <c r="DW927" s="1233"/>
      <c r="DX927" s="1233"/>
      <c r="DY927" s="1233"/>
      <c r="DZ927" s="1233"/>
      <c r="EA927" s="1233"/>
      <c r="EB927" s="1233"/>
      <c r="EC927" s="1233"/>
      <c r="ED927" s="1233"/>
      <c r="EE927" s="1233"/>
      <c r="EF927" s="1233"/>
      <c r="EG927" s="1233"/>
      <c r="EH927" s="1253"/>
      <c r="EI927" s="1253"/>
      <c r="EJ927" s="1253"/>
      <c r="EK927" s="1253"/>
      <c r="EM927" s="1233"/>
      <c r="EN927" s="1233"/>
      <c r="EO927" s="1233"/>
      <c r="EP927" s="1233"/>
      <c r="EQ927" s="1233"/>
      <c r="ER927" s="1233"/>
      <c r="ES927" s="1233"/>
      <c r="ET927" s="1233"/>
      <c r="EU927" s="1233"/>
      <c r="EV927" s="1233"/>
      <c r="EW927" s="1233"/>
      <c r="EX927" s="1233"/>
      <c r="EY927" s="1233"/>
      <c r="EZ927" s="1233"/>
      <c r="FA927" s="1233"/>
      <c r="FB927" s="1233"/>
      <c r="FC927" s="1233"/>
      <c r="FD927" s="1233"/>
      <c r="FE927" s="1233"/>
      <c r="FF927" s="1233"/>
      <c r="FG927" s="1233"/>
      <c r="FH927" s="1233"/>
      <c r="FI927" s="1233"/>
      <c r="FJ927" s="1233"/>
      <c r="FK927" s="1233"/>
      <c r="FL927" s="1233"/>
      <c r="FM927" s="1233"/>
      <c r="FN927" s="1233"/>
      <c r="FO927" s="1233"/>
      <c r="FP927" s="1233"/>
      <c r="FQ927" s="1233"/>
      <c r="FR927" s="1233"/>
      <c r="FS927" s="1233"/>
      <c r="FT927" s="1233"/>
      <c r="FU927" s="1233"/>
      <c r="FV927" s="1233"/>
      <c r="FW927" s="1233"/>
      <c r="FX927" s="1233"/>
      <c r="FY927" s="1233"/>
      <c r="FZ927" s="1233"/>
      <c r="GA927" s="1233"/>
      <c r="GB927" s="1233"/>
      <c r="GC927" s="1233"/>
      <c r="GD927" s="1233"/>
      <c r="GE927" s="1233"/>
      <c r="GF927" s="1233"/>
      <c r="GG927" s="1233"/>
      <c r="GH927" s="1233"/>
      <c r="GI927" s="1233"/>
      <c r="GJ927" s="1233"/>
      <c r="GK927" s="1233"/>
      <c r="GL927" s="1233"/>
      <c r="GM927" s="1233"/>
      <c r="GN927" s="1233"/>
      <c r="GO927" s="1233"/>
      <c r="GP927" s="1233"/>
      <c r="GQ927" s="1233"/>
      <c r="GR927" s="1233"/>
      <c r="GS927" s="1233"/>
      <c r="GT927" s="1233"/>
      <c r="GU927" s="1233"/>
      <c r="GV927" s="1233"/>
      <c r="GW927" s="1233"/>
      <c r="GX927" s="1233"/>
      <c r="GY927" s="1233"/>
      <c r="GZ927" s="1233"/>
      <c r="HA927" s="1233"/>
      <c r="HB927" s="1233"/>
      <c r="HC927" s="1233"/>
      <c r="HD927" s="1233"/>
      <c r="HE927" s="1233"/>
      <c r="HF927" s="1233"/>
      <c r="HG927" s="1233"/>
      <c r="HH927" s="1233"/>
      <c r="HI927" s="1233"/>
      <c r="HJ927" s="1233"/>
      <c r="HK927" s="1233"/>
      <c r="HL927" s="1233"/>
      <c r="HM927" s="1233"/>
      <c r="HN927" s="1233"/>
      <c r="HO927" s="1233"/>
    </row>
    <row r="928" spans="32:223" s="325" customFormat="1" x14ac:dyDescent="0.2">
      <c r="AF928" s="932"/>
      <c r="AG928" s="932"/>
      <c r="AH928" s="932"/>
      <c r="AI928" s="932"/>
      <c r="AJ928" s="932"/>
      <c r="AK928" s="932"/>
      <c r="AL928" s="932"/>
      <c r="AM928" s="932"/>
      <c r="AN928" s="932"/>
      <c r="AP928" s="932"/>
      <c r="AQ928" s="932"/>
      <c r="AR928" s="932"/>
      <c r="AS928" s="932"/>
      <c r="AT928" s="932"/>
      <c r="AU928" s="932"/>
      <c r="AV928" s="932"/>
      <c r="AW928" s="932"/>
      <c r="AX928" s="932"/>
      <c r="BA928" s="1253"/>
      <c r="BB928" s="1253"/>
      <c r="BC928" s="1253"/>
      <c r="BE928" s="1233"/>
      <c r="BF928" s="1233"/>
      <c r="BG928" s="1233"/>
      <c r="BH928" s="1233"/>
      <c r="BI928" s="1233"/>
      <c r="BJ928" s="1233"/>
      <c r="BK928" s="1233"/>
      <c r="BL928" s="1233"/>
      <c r="BM928" s="1233"/>
      <c r="BN928" s="1233"/>
      <c r="BO928" s="1233"/>
      <c r="BP928" s="1233"/>
      <c r="BQ928" s="1233"/>
      <c r="BR928" s="1233"/>
      <c r="BS928" s="1233"/>
      <c r="BT928" s="1233"/>
      <c r="BU928" s="1233"/>
      <c r="BV928" s="1233"/>
      <c r="BW928" s="1233"/>
      <c r="BX928" s="1233"/>
      <c r="BY928" s="1233"/>
      <c r="BZ928" s="1233"/>
      <c r="CA928" s="1233"/>
      <c r="CB928" s="1233"/>
      <c r="CC928" s="1233"/>
      <c r="CD928" s="1233"/>
      <c r="CE928" s="1233"/>
      <c r="CF928" s="1233"/>
      <c r="CG928" s="1233"/>
      <c r="CH928" s="1233"/>
      <c r="CI928" s="1233"/>
      <c r="CJ928" s="1233"/>
      <c r="CK928" s="1233"/>
      <c r="CL928" s="1233"/>
      <c r="CM928" s="1233"/>
      <c r="CN928" s="1233"/>
      <c r="CO928" s="1233"/>
      <c r="CP928" s="1233"/>
      <c r="CQ928" s="1233"/>
      <c r="CR928" s="1233"/>
      <c r="CS928" s="1233"/>
      <c r="CT928" s="1233"/>
      <c r="CU928" s="1233"/>
      <c r="CV928" s="1233"/>
      <c r="CW928" s="1233"/>
      <c r="CX928" s="1233"/>
      <c r="CY928" s="1233"/>
      <c r="CZ928" s="1233"/>
      <c r="DA928" s="1233"/>
      <c r="DB928" s="1233"/>
      <c r="DC928" s="1233"/>
      <c r="DD928" s="1233"/>
      <c r="DE928" s="1233"/>
      <c r="DF928" s="1233"/>
      <c r="DG928" s="1233"/>
      <c r="DH928" s="1233"/>
      <c r="DI928" s="1233"/>
      <c r="DJ928" s="1233"/>
      <c r="DK928" s="1233"/>
      <c r="DL928" s="1233"/>
      <c r="DM928" s="1233"/>
      <c r="DN928" s="1233"/>
      <c r="DO928" s="1233"/>
      <c r="DP928" s="1233"/>
      <c r="DQ928" s="1233"/>
      <c r="DR928" s="1233"/>
      <c r="DS928" s="1233"/>
      <c r="DT928" s="1233"/>
      <c r="DU928" s="1233"/>
      <c r="DV928" s="1233"/>
      <c r="DW928" s="1233"/>
      <c r="DX928" s="1233"/>
      <c r="DY928" s="1233"/>
      <c r="DZ928" s="1233"/>
      <c r="EA928" s="1233"/>
      <c r="EB928" s="1233"/>
      <c r="EC928" s="1233"/>
      <c r="ED928" s="1233"/>
      <c r="EE928" s="1233"/>
      <c r="EF928" s="1233"/>
      <c r="EG928" s="1233"/>
      <c r="EH928" s="1253"/>
      <c r="EI928" s="1253"/>
      <c r="EJ928" s="1253"/>
      <c r="EK928" s="1253"/>
      <c r="EM928" s="1233"/>
      <c r="EN928" s="1233"/>
      <c r="EO928" s="1233"/>
      <c r="EP928" s="1233"/>
      <c r="EQ928" s="1233"/>
      <c r="ER928" s="1233"/>
      <c r="ES928" s="1233"/>
      <c r="ET928" s="1233"/>
      <c r="EU928" s="1233"/>
      <c r="EV928" s="1233"/>
      <c r="EW928" s="1233"/>
      <c r="EX928" s="1233"/>
      <c r="EY928" s="1233"/>
      <c r="EZ928" s="1233"/>
      <c r="FA928" s="1233"/>
      <c r="FB928" s="1233"/>
      <c r="FC928" s="1233"/>
      <c r="FD928" s="1233"/>
      <c r="FE928" s="1233"/>
      <c r="FF928" s="1233"/>
      <c r="FG928" s="1233"/>
      <c r="FH928" s="1233"/>
      <c r="FI928" s="1233"/>
      <c r="FJ928" s="1233"/>
      <c r="FK928" s="1233"/>
      <c r="FL928" s="1233"/>
      <c r="FM928" s="1233"/>
      <c r="FN928" s="1233"/>
      <c r="FO928" s="1233"/>
      <c r="FP928" s="1233"/>
      <c r="FQ928" s="1233"/>
      <c r="FR928" s="1233"/>
      <c r="FS928" s="1233"/>
      <c r="FT928" s="1233"/>
      <c r="FU928" s="1233"/>
      <c r="FV928" s="1233"/>
      <c r="FW928" s="1233"/>
      <c r="FX928" s="1233"/>
      <c r="FY928" s="1233"/>
      <c r="FZ928" s="1233"/>
      <c r="GA928" s="1233"/>
      <c r="GB928" s="1233"/>
      <c r="GC928" s="1233"/>
      <c r="GD928" s="1233"/>
      <c r="GE928" s="1233"/>
      <c r="GF928" s="1233"/>
      <c r="GG928" s="1233"/>
      <c r="GH928" s="1233"/>
      <c r="GI928" s="1233"/>
      <c r="GJ928" s="1233"/>
      <c r="GK928" s="1233"/>
      <c r="GL928" s="1233"/>
      <c r="GM928" s="1233"/>
      <c r="GN928" s="1233"/>
      <c r="GO928" s="1233"/>
      <c r="GP928" s="1233"/>
      <c r="GQ928" s="1233"/>
      <c r="GR928" s="1233"/>
      <c r="GS928" s="1233"/>
      <c r="GT928" s="1233"/>
      <c r="GU928" s="1233"/>
      <c r="GV928" s="1233"/>
      <c r="GW928" s="1233"/>
      <c r="GX928" s="1233"/>
      <c r="GY928" s="1233"/>
      <c r="GZ928" s="1233"/>
      <c r="HA928" s="1233"/>
      <c r="HB928" s="1233"/>
      <c r="HC928" s="1233"/>
      <c r="HD928" s="1233"/>
      <c r="HE928" s="1233"/>
      <c r="HF928" s="1233"/>
      <c r="HG928" s="1233"/>
      <c r="HH928" s="1233"/>
      <c r="HI928" s="1233"/>
      <c r="HJ928" s="1233"/>
      <c r="HK928" s="1233"/>
      <c r="HL928" s="1233"/>
      <c r="HM928" s="1233"/>
      <c r="HN928" s="1233"/>
      <c r="HO928" s="1233"/>
    </row>
    <row r="929" spans="32:223" s="325" customFormat="1" x14ac:dyDescent="0.2">
      <c r="AF929" s="932"/>
      <c r="AG929" s="932"/>
      <c r="AH929" s="932"/>
      <c r="AI929" s="932"/>
      <c r="AJ929" s="932"/>
      <c r="AK929" s="932"/>
      <c r="AL929" s="932"/>
      <c r="AM929" s="932"/>
      <c r="AN929" s="932"/>
      <c r="AP929" s="932"/>
      <c r="AQ929" s="932"/>
      <c r="AR929" s="932"/>
      <c r="AS929" s="932"/>
      <c r="AT929" s="932"/>
      <c r="AU929" s="932"/>
      <c r="AV929" s="932"/>
      <c r="AW929" s="932"/>
      <c r="AX929" s="932"/>
      <c r="BA929" s="1253"/>
      <c r="BB929" s="1253"/>
      <c r="BC929" s="1253"/>
      <c r="BE929" s="1233"/>
      <c r="BF929" s="1233"/>
      <c r="BG929" s="1233"/>
      <c r="BH929" s="1233"/>
      <c r="BI929" s="1233"/>
      <c r="BJ929" s="1233"/>
      <c r="BK929" s="1233"/>
      <c r="BL929" s="1233"/>
      <c r="BM929" s="1233"/>
      <c r="BN929" s="1233"/>
      <c r="BO929" s="1233"/>
      <c r="BP929" s="1233"/>
      <c r="BQ929" s="1233"/>
      <c r="BR929" s="1233"/>
      <c r="BS929" s="1233"/>
      <c r="BT929" s="1233"/>
      <c r="BU929" s="1233"/>
      <c r="BV929" s="1233"/>
      <c r="BW929" s="1233"/>
      <c r="BX929" s="1233"/>
      <c r="BY929" s="1233"/>
      <c r="BZ929" s="1233"/>
      <c r="CA929" s="1233"/>
      <c r="CB929" s="1233"/>
      <c r="CC929" s="1233"/>
      <c r="CD929" s="1233"/>
      <c r="CE929" s="1233"/>
      <c r="CF929" s="1233"/>
      <c r="CG929" s="1233"/>
      <c r="CH929" s="1233"/>
      <c r="CI929" s="1233"/>
      <c r="CJ929" s="1233"/>
      <c r="CK929" s="1233"/>
      <c r="CL929" s="1233"/>
      <c r="CM929" s="1233"/>
      <c r="CN929" s="1233"/>
      <c r="CO929" s="1233"/>
      <c r="CP929" s="1233"/>
      <c r="CQ929" s="1233"/>
      <c r="CR929" s="1233"/>
      <c r="CS929" s="1233"/>
      <c r="CT929" s="1233"/>
      <c r="CU929" s="1233"/>
      <c r="CV929" s="1233"/>
      <c r="CW929" s="1233"/>
      <c r="CX929" s="1233"/>
      <c r="CY929" s="1233"/>
      <c r="CZ929" s="1233"/>
      <c r="DA929" s="1233"/>
      <c r="DB929" s="1233"/>
      <c r="DC929" s="1233"/>
      <c r="DD929" s="1233"/>
      <c r="DE929" s="1233"/>
      <c r="DF929" s="1233"/>
      <c r="DG929" s="1233"/>
      <c r="DH929" s="1233"/>
      <c r="DI929" s="1233"/>
      <c r="DJ929" s="1233"/>
      <c r="DK929" s="1233"/>
      <c r="DL929" s="1233"/>
      <c r="DM929" s="1233"/>
      <c r="DN929" s="1233"/>
      <c r="DO929" s="1233"/>
      <c r="DP929" s="1233"/>
      <c r="DQ929" s="1233"/>
      <c r="DR929" s="1233"/>
      <c r="DS929" s="1233"/>
      <c r="DT929" s="1233"/>
      <c r="DU929" s="1233"/>
      <c r="DV929" s="1233"/>
      <c r="DW929" s="1233"/>
      <c r="DX929" s="1233"/>
      <c r="DY929" s="1233"/>
      <c r="DZ929" s="1233"/>
      <c r="EA929" s="1233"/>
      <c r="EB929" s="1233"/>
      <c r="EC929" s="1233"/>
      <c r="ED929" s="1233"/>
      <c r="EE929" s="1233"/>
      <c r="EF929" s="1233"/>
      <c r="EG929" s="1233"/>
      <c r="EH929" s="1253"/>
      <c r="EI929" s="1253"/>
      <c r="EJ929" s="1253"/>
      <c r="EK929" s="1253"/>
      <c r="EM929" s="1233"/>
      <c r="EN929" s="1233"/>
      <c r="EO929" s="1233"/>
      <c r="EP929" s="1233"/>
      <c r="EQ929" s="1233"/>
      <c r="ER929" s="1233"/>
      <c r="ES929" s="1233"/>
      <c r="ET929" s="1233"/>
      <c r="EU929" s="1233"/>
      <c r="EV929" s="1233"/>
      <c r="EW929" s="1233"/>
      <c r="EX929" s="1233"/>
      <c r="EY929" s="1233"/>
      <c r="EZ929" s="1233"/>
      <c r="FA929" s="1233"/>
      <c r="FB929" s="1233"/>
      <c r="FC929" s="1233"/>
      <c r="FD929" s="1233"/>
      <c r="FE929" s="1233"/>
      <c r="FF929" s="1233"/>
      <c r="FG929" s="1233"/>
      <c r="FH929" s="1233"/>
      <c r="FI929" s="1233"/>
      <c r="FJ929" s="1233"/>
      <c r="FK929" s="1233"/>
      <c r="FL929" s="1233"/>
      <c r="FM929" s="1233"/>
      <c r="FN929" s="1233"/>
      <c r="FO929" s="1233"/>
      <c r="FP929" s="1233"/>
      <c r="FQ929" s="1233"/>
      <c r="FR929" s="1233"/>
      <c r="FS929" s="1233"/>
      <c r="FT929" s="1233"/>
      <c r="FU929" s="1233"/>
      <c r="FV929" s="1233"/>
      <c r="FW929" s="1233"/>
      <c r="FX929" s="1233"/>
      <c r="FY929" s="1233"/>
      <c r="FZ929" s="1233"/>
      <c r="GA929" s="1233"/>
      <c r="GB929" s="1233"/>
      <c r="GC929" s="1233"/>
      <c r="GD929" s="1233"/>
      <c r="GE929" s="1233"/>
      <c r="GF929" s="1233"/>
      <c r="GG929" s="1233"/>
      <c r="GH929" s="1233"/>
      <c r="GI929" s="1233"/>
      <c r="GJ929" s="1233"/>
      <c r="GK929" s="1233"/>
      <c r="GL929" s="1233"/>
      <c r="GM929" s="1233"/>
      <c r="GN929" s="1233"/>
      <c r="GO929" s="1233"/>
      <c r="GP929" s="1233"/>
      <c r="GQ929" s="1233"/>
      <c r="GR929" s="1233"/>
      <c r="GS929" s="1233"/>
      <c r="GT929" s="1233"/>
      <c r="GU929" s="1233"/>
      <c r="GV929" s="1233"/>
      <c r="GW929" s="1233"/>
      <c r="GX929" s="1233"/>
      <c r="GY929" s="1233"/>
      <c r="GZ929" s="1233"/>
      <c r="HA929" s="1233"/>
      <c r="HB929" s="1233"/>
      <c r="HC929" s="1233"/>
      <c r="HD929" s="1233"/>
      <c r="HE929" s="1233"/>
      <c r="HF929" s="1233"/>
      <c r="HG929" s="1233"/>
      <c r="HH929" s="1233"/>
      <c r="HI929" s="1233"/>
      <c r="HJ929" s="1233"/>
      <c r="HK929" s="1233"/>
      <c r="HL929" s="1233"/>
      <c r="HM929" s="1233"/>
      <c r="HN929" s="1233"/>
      <c r="HO929" s="1233"/>
    </row>
    <row r="930" spans="32:223" s="325" customFormat="1" x14ac:dyDescent="0.2">
      <c r="AF930" s="932"/>
      <c r="AG930" s="932"/>
      <c r="AH930" s="932"/>
      <c r="AI930" s="932"/>
      <c r="AJ930" s="932"/>
      <c r="AK930" s="932"/>
      <c r="AL930" s="932"/>
      <c r="AM930" s="932"/>
      <c r="AN930" s="932"/>
      <c r="AP930" s="932"/>
      <c r="AQ930" s="932"/>
      <c r="AR930" s="932"/>
      <c r="AS930" s="932"/>
      <c r="AT930" s="932"/>
      <c r="AU930" s="932"/>
      <c r="AV930" s="932"/>
      <c r="AW930" s="932"/>
      <c r="AX930" s="932"/>
      <c r="BA930" s="1253"/>
      <c r="BB930" s="1253"/>
      <c r="BC930" s="1253"/>
      <c r="BE930" s="1233"/>
      <c r="BF930" s="1233"/>
      <c r="BG930" s="1233"/>
      <c r="BH930" s="1233"/>
      <c r="BI930" s="1233"/>
      <c r="BJ930" s="1233"/>
      <c r="BK930" s="1233"/>
      <c r="BL930" s="1233"/>
      <c r="BM930" s="1233"/>
      <c r="BN930" s="1233"/>
      <c r="BO930" s="1233"/>
      <c r="BP930" s="1233"/>
      <c r="BQ930" s="1233"/>
      <c r="BR930" s="1233"/>
      <c r="BS930" s="1233"/>
      <c r="BT930" s="1233"/>
      <c r="BU930" s="1233"/>
      <c r="BV930" s="1233"/>
      <c r="BW930" s="1233"/>
      <c r="BX930" s="1233"/>
      <c r="BY930" s="1233"/>
      <c r="BZ930" s="1233"/>
      <c r="CA930" s="1233"/>
      <c r="CB930" s="1233"/>
      <c r="CC930" s="1233"/>
      <c r="CD930" s="1233"/>
      <c r="CE930" s="1233"/>
      <c r="CF930" s="1233"/>
      <c r="CG930" s="1233"/>
      <c r="CH930" s="1233"/>
      <c r="CI930" s="1233"/>
      <c r="CJ930" s="1233"/>
      <c r="CK930" s="1233"/>
      <c r="CL930" s="1233"/>
      <c r="CM930" s="1233"/>
      <c r="CN930" s="1233"/>
      <c r="CO930" s="1233"/>
      <c r="CP930" s="1233"/>
      <c r="CQ930" s="1233"/>
      <c r="CR930" s="1233"/>
      <c r="CS930" s="1233"/>
      <c r="CT930" s="1233"/>
      <c r="CU930" s="1233"/>
      <c r="CV930" s="1233"/>
      <c r="CW930" s="1233"/>
      <c r="CX930" s="1233"/>
      <c r="CY930" s="1233"/>
      <c r="CZ930" s="1233"/>
      <c r="DA930" s="1233"/>
      <c r="DB930" s="1233"/>
      <c r="DC930" s="1233"/>
      <c r="DD930" s="1233"/>
      <c r="DE930" s="1233"/>
      <c r="DF930" s="1233"/>
      <c r="DG930" s="1233"/>
      <c r="DH930" s="1233"/>
      <c r="DI930" s="1233"/>
      <c r="DJ930" s="1233"/>
      <c r="DK930" s="1233"/>
      <c r="DL930" s="1233"/>
      <c r="DM930" s="1233"/>
      <c r="DN930" s="1233"/>
      <c r="DO930" s="1233"/>
      <c r="DP930" s="1233"/>
      <c r="DQ930" s="1233"/>
      <c r="DR930" s="1233"/>
      <c r="DS930" s="1233"/>
      <c r="DT930" s="1233"/>
      <c r="DU930" s="1233"/>
      <c r="DV930" s="1233"/>
      <c r="DW930" s="1233"/>
      <c r="DX930" s="1233"/>
      <c r="DY930" s="1233"/>
      <c r="DZ930" s="1233"/>
      <c r="EA930" s="1233"/>
      <c r="EB930" s="1233"/>
      <c r="EC930" s="1233"/>
      <c r="ED930" s="1233"/>
      <c r="EE930" s="1233"/>
      <c r="EF930" s="1233"/>
      <c r="EG930" s="1233"/>
      <c r="EH930" s="1253"/>
      <c r="EI930" s="1253"/>
      <c r="EJ930" s="1253"/>
      <c r="EK930" s="1253"/>
      <c r="EM930" s="1233"/>
      <c r="EN930" s="1233"/>
      <c r="EO930" s="1233"/>
      <c r="EP930" s="1233"/>
      <c r="EQ930" s="1233"/>
      <c r="ER930" s="1233"/>
      <c r="ES930" s="1233"/>
      <c r="ET930" s="1233"/>
      <c r="EU930" s="1233"/>
      <c r="EV930" s="1233"/>
      <c r="EW930" s="1233"/>
      <c r="EX930" s="1233"/>
      <c r="EY930" s="1233"/>
      <c r="EZ930" s="1233"/>
      <c r="FA930" s="1233"/>
      <c r="FB930" s="1233"/>
      <c r="FC930" s="1233"/>
      <c r="FD930" s="1233"/>
      <c r="FE930" s="1233"/>
      <c r="FF930" s="1233"/>
      <c r="FG930" s="1233"/>
      <c r="FH930" s="1233"/>
      <c r="FI930" s="1233"/>
      <c r="FJ930" s="1233"/>
      <c r="FK930" s="1233"/>
      <c r="FL930" s="1233"/>
      <c r="FM930" s="1233"/>
      <c r="FN930" s="1233"/>
      <c r="FO930" s="1233"/>
      <c r="FP930" s="1233"/>
      <c r="FQ930" s="1233"/>
      <c r="FR930" s="1233"/>
      <c r="FS930" s="1233"/>
      <c r="FT930" s="1233"/>
      <c r="FU930" s="1233"/>
      <c r="FV930" s="1233"/>
      <c r="FW930" s="1233"/>
      <c r="FX930" s="1233"/>
      <c r="FY930" s="1233"/>
      <c r="FZ930" s="1233"/>
      <c r="GA930" s="1233"/>
      <c r="GB930" s="1233"/>
      <c r="GC930" s="1233"/>
      <c r="GD930" s="1233"/>
      <c r="GE930" s="1233"/>
      <c r="GF930" s="1233"/>
      <c r="GG930" s="1233"/>
      <c r="GH930" s="1233"/>
      <c r="GI930" s="1233"/>
      <c r="GJ930" s="1233"/>
      <c r="GK930" s="1233"/>
      <c r="GL930" s="1233"/>
      <c r="GM930" s="1233"/>
      <c r="GN930" s="1233"/>
      <c r="GO930" s="1233"/>
      <c r="GP930" s="1233"/>
      <c r="GQ930" s="1233"/>
      <c r="GR930" s="1233"/>
      <c r="GS930" s="1233"/>
      <c r="GT930" s="1233"/>
      <c r="GU930" s="1233"/>
      <c r="GV930" s="1233"/>
      <c r="GW930" s="1233"/>
      <c r="GX930" s="1233"/>
      <c r="GY930" s="1233"/>
      <c r="GZ930" s="1233"/>
      <c r="HA930" s="1233"/>
      <c r="HB930" s="1233"/>
      <c r="HC930" s="1233"/>
      <c r="HD930" s="1233"/>
      <c r="HE930" s="1233"/>
      <c r="HF930" s="1233"/>
      <c r="HG930" s="1233"/>
      <c r="HH930" s="1233"/>
      <c r="HI930" s="1233"/>
      <c r="HJ930" s="1233"/>
      <c r="HK930" s="1233"/>
      <c r="HL930" s="1233"/>
      <c r="HM930" s="1233"/>
      <c r="HN930" s="1233"/>
      <c r="HO930" s="1233"/>
    </row>
    <row r="931" spans="32:223" s="325" customFormat="1" x14ac:dyDescent="0.2">
      <c r="AF931" s="932"/>
      <c r="AG931" s="932"/>
      <c r="AH931" s="932"/>
      <c r="AI931" s="932"/>
      <c r="AJ931" s="932"/>
      <c r="AK931" s="932"/>
      <c r="AL931" s="932"/>
      <c r="AM931" s="932"/>
      <c r="AN931" s="932"/>
      <c r="AP931" s="932"/>
      <c r="AQ931" s="932"/>
      <c r="AR931" s="932"/>
      <c r="AS931" s="932"/>
      <c r="AT931" s="932"/>
      <c r="AU931" s="932"/>
      <c r="AV931" s="932"/>
      <c r="AW931" s="932"/>
      <c r="AX931" s="932"/>
      <c r="BA931" s="1253"/>
      <c r="BB931" s="1253"/>
      <c r="BC931" s="1253"/>
      <c r="BE931" s="1233"/>
      <c r="BF931" s="1233"/>
      <c r="BG931" s="1233"/>
      <c r="BH931" s="1233"/>
      <c r="BI931" s="1233"/>
      <c r="BJ931" s="1233"/>
      <c r="BK931" s="1233"/>
      <c r="BL931" s="1233"/>
      <c r="BM931" s="1233"/>
      <c r="BN931" s="1233"/>
      <c r="BO931" s="1233"/>
      <c r="BP931" s="1233"/>
      <c r="BQ931" s="1233"/>
      <c r="BR931" s="1233"/>
      <c r="BS931" s="1233"/>
      <c r="BT931" s="1233"/>
      <c r="BU931" s="1233"/>
      <c r="BV931" s="1233"/>
      <c r="BW931" s="1233"/>
      <c r="BX931" s="1233"/>
      <c r="BY931" s="1233"/>
      <c r="BZ931" s="1233"/>
      <c r="CA931" s="1233"/>
      <c r="CB931" s="1233"/>
      <c r="CC931" s="1233"/>
      <c r="CD931" s="1233"/>
      <c r="CE931" s="1233"/>
      <c r="CF931" s="1233"/>
      <c r="CG931" s="1233"/>
      <c r="CH931" s="1233"/>
      <c r="CI931" s="1233"/>
      <c r="CJ931" s="1233"/>
      <c r="CK931" s="1233"/>
      <c r="CL931" s="1233"/>
      <c r="CM931" s="1233"/>
      <c r="CN931" s="1233"/>
      <c r="CO931" s="1233"/>
      <c r="CP931" s="1233"/>
      <c r="CQ931" s="1233"/>
      <c r="CR931" s="1233"/>
      <c r="CS931" s="1233"/>
      <c r="CT931" s="1233"/>
      <c r="CU931" s="1233"/>
      <c r="CV931" s="1233"/>
      <c r="CW931" s="1233"/>
      <c r="CX931" s="1233"/>
      <c r="CY931" s="1233"/>
      <c r="CZ931" s="1233"/>
      <c r="DA931" s="1233"/>
      <c r="DB931" s="1233"/>
      <c r="DC931" s="1233"/>
      <c r="DD931" s="1233"/>
      <c r="DE931" s="1233"/>
      <c r="DF931" s="1233"/>
      <c r="DG931" s="1233"/>
      <c r="DH931" s="1233"/>
      <c r="DI931" s="1233"/>
      <c r="DJ931" s="1233"/>
      <c r="DK931" s="1233"/>
      <c r="DL931" s="1233"/>
      <c r="DM931" s="1233"/>
      <c r="DN931" s="1233"/>
      <c r="DO931" s="1233"/>
      <c r="DP931" s="1233"/>
      <c r="DQ931" s="1233"/>
      <c r="DR931" s="1233"/>
      <c r="DS931" s="1233"/>
      <c r="DT931" s="1233"/>
      <c r="DU931" s="1233"/>
      <c r="DV931" s="1233"/>
      <c r="DW931" s="1233"/>
      <c r="DX931" s="1233"/>
      <c r="DY931" s="1233"/>
      <c r="DZ931" s="1233"/>
      <c r="EA931" s="1233"/>
      <c r="EB931" s="1233"/>
      <c r="EC931" s="1233"/>
      <c r="ED931" s="1233"/>
      <c r="EE931" s="1233"/>
      <c r="EF931" s="1233"/>
      <c r="EG931" s="1233"/>
      <c r="EH931" s="1253"/>
      <c r="EI931" s="1253"/>
      <c r="EJ931" s="1253"/>
      <c r="EK931" s="1253"/>
      <c r="EM931" s="1233"/>
      <c r="EN931" s="1233"/>
      <c r="EO931" s="1233"/>
      <c r="EP931" s="1233"/>
      <c r="EQ931" s="1233"/>
      <c r="ER931" s="1233"/>
      <c r="ES931" s="1233"/>
      <c r="ET931" s="1233"/>
      <c r="EU931" s="1233"/>
      <c r="EV931" s="1233"/>
      <c r="EW931" s="1233"/>
      <c r="EX931" s="1233"/>
      <c r="EY931" s="1233"/>
      <c r="EZ931" s="1233"/>
      <c r="FA931" s="1233"/>
      <c r="FB931" s="1233"/>
      <c r="FC931" s="1233"/>
      <c r="FD931" s="1233"/>
      <c r="FE931" s="1233"/>
      <c r="FF931" s="1233"/>
      <c r="FG931" s="1233"/>
      <c r="FH931" s="1233"/>
      <c r="FI931" s="1233"/>
      <c r="FJ931" s="1233"/>
      <c r="FK931" s="1233"/>
      <c r="FL931" s="1233"/>
      <c r="FM931" s="1233"/>
      <c r="FN931" s="1233"/>
      <c r="FO931" s="1233"/>
      <c r="FP931" s="1233"/>
      <c r="FQ931" s="1233"/>
      <c r="FR931" s="1233"/>
      <c r="FS931" s="1233"/>
      <c r="FT931" s="1233"/>
      <c r="FU931" s="1233"/>
      <c r="FV931" s="1233"/>
      <c r="FW931" s="1233"/>
      <c r="FX931" s="1233"/>
      <c r="FY931" s="1233"/>
      <c r="FZ931" s="1233"/>
      <c r="GA931" s="1233"/>
      <c r="GB931" s="1233"/>
      <c r="GC931" s="1233"/>
      <c r="GD931" s="1233"/>
      <c r="GE931" s="1233"/>
      <c r="GF931" s="1233"/>
      <c r="GG931" s="1233"/>
      <c r="GH931" s="1233"/>
      <c r="GI931" s="1233"/>
      <c r="GJ931" s="1233"/>
      <c r="GK931" s="1233"/>
      <c r="GL931" s="1233"/>
      <c r="GM931" s="1233"/>
      <c r="GN931" s="1233"/>
      <c r="GO931" s="1233"/>
      <c r="GP931" s="1233"/>
      <c r="GQ931" s="1233"/>
      <c r="GR931" s="1233"/>
      <c r="GS931" s="1233"/>
      <c r="GT931" s="1233"/>
      <c r="GU931" s="1233"/>
      <c r="GV931" s="1233"/>
      <c r="GW931" s="1233"/>
      <c r="GX931" s="1233"/>
      <c r="GY931" s="1233"/>
      <c r="GZ931" s="1233"/>
      <c r="HA931" s="1233"/>
      <c r="HB931" s="1233"/>
      <c r="HC931" s="1233"/>
      <c r="HD931" s="1233"/>
      <c r="HE931" s="1233"/>
      <c r="HF931" s="1233"/>
      <c r="HG931" s="1233"/>
      <c r="HH931" s="1233"/>
      <c r="HI931" s="1233"/>
      <c r="HJ931" s="1233"/>
      <c r="HK931" s="1233"/>
      <c r="HL931" s="1233"/>
      <c r="HM931" s="1233"/>
      <c r="HN931" s="1233"/>
      <c r="HO931" s="1233"/>
    </row>
    <row r="932" spans="32:223" s="325" customFormat="1" x14ac:dyDescent="0.2">
      <c r="AF932" s="932"/>
      <c r="AG932" s="932"/>
      <c r="AH932" s="932"/>
      <c r="AI932" s="932"/>
      <c r="AJ932" s="932"/>
      <c r="AK932" s="932"/>
      <c r="AL932" s="932"/>
      <c r="AM932" s="932"/>
      <c r="AN932" s="932"/>
      <c r="AP932" s="932"/>
      <c r="AQ932" s="932"/>
      <c r="AR932" s="932"/>
      <c r="AS932" s="932"/>
      <c r="AT932" s="932"/>
      <c r="AU932" s="932"/>
      <c r="AV932" s="932"/>
      <c r="AW932" s="932"/>
      <c r="AX932" s="932"/>
      <c r="BA932" s="1253"/>
      <c r="BB932" s="1253"/>
      <c r="BC932" s="1253"/>
      <c r="BE932" s="1233"/>
      <c r="BF932" s="1233"/>
      <c r="BG932" s="1233"/>
      <c r="BH932" s="1233"/>
      <c r="BI932" s="1233"/>
      <c r="BJ932" s="1233"/>
      <c r="BK932" s="1233"/>
      <c r="BL932" s="1233"/>
      <c r="BM932" s="1233"/>
      <c r="BN932" s="1233"/>
      <c r="BO932" s="1233"/>
      <c r="BP932" s="1233"/>
      <c r="BQ932" s="1233"/>
      <c r="BR932" s="1233"/>
      <c r="BS932" s="1233"/>
      <c r="BT932" s="1233"/>
      <c r="BU932" s="1233"/>
      <c r="BV932" s="1233"/>
      <c r="BW932" s="1233"/>
      <c r="BX932" s="1233"/>
      <c r="BY932" s="1233"/>
      <c r="BZ932" s="1233"/>
      <c r="CA932" s="1233"/>
      <c r="CB932" s="1233"/>
      <c r="CC932" s="1233"/>
      <c r="CD932" s="1233"/>
      <c r="CE932" s="1233"/>
      <c r="CF932" s="1233"/>
      <c r="CG932" s="1233"/>
      <c r="CH932" s="1233"/>
      <c r="CI932" s="1233"/>
      <c r="CJ932" s="1233"/>
      <c r="CK932" s="1233"/>
      <c r="CL932" s="1233"/>
      <c r="CM932" s="1233"/>
      <c r="CN932" s="1233"/>
      <c r="CO932" s="1233"/>
      <c r="CP932" s="1233"/>
      <c r="CQ932" s="1233"/>
      <c r="CR932" s="1233"/>
      <c r="CS932" s="1233"/>
      <c r="CT932" s="1233"/>
      <c r="CU932" s="1233"/>
      <c r="CV932" s="1233"/>
      <c r="CW932" s="1233"/>
      <c r="CX932" s="1233"/>
      <c r="CY932" s="1233"/>
      <c r="CZ932" s="1233"/>
      <c r="DA932" s="1233"/>
      <c r="DB932" s="1233"/>
      <c r="DC932" s="1233"/>
      <c r="DD932" s="1233"/>
      <c r="DE932" s="1233"/>
      <c r="DF932" s="1233"/>
      <c r="DG932" s="1233"/>
      <c r="DH932" s="1233"/>
      <c r="DI932" s="1233"/>
      <c r="DJ932" s="1233"/>
      <c r="DK932" s="1233"/>
      <c r="DL932" s="1233"/>
      <c r="DM932" s="1233"/>
      <c r="DN932" s="1233"/>
      <c r="DO932" s="1233"/>
      <c r="DP932" s="1233"/>
      <c r="DQ932" s="1233"/>
      <c r="DR932" s="1233"/>
      <c r="DS932" s="1233"/>
      <c r="DT932" s="1233"/>
      <c r="DU932" s="1233"/>
      <c r="DV932" s="1233"/>
      <c r="DW932" s="1233"/>
      <c r="DX932" s="1233"/>
      <c r="DY932" s="1233"/>
      <c r="DZ932" s="1233"/>
      <c r="EA932" s="1233"/>
      <c r="EB932" s="1233"/>
      <c r="EC932" s="1233"/>
      <c r="ED932" s="1233"/>
      <c r="EE932" s="1233"/>
      <c r="EF932" s="1233"/>
      <c r="EG932" s="1233"/>
      <c r="EH932" s="1253"/>
      <c r="EI932" s="1253"/>
      <c r="EJ932" s="1253"/>
      <c r="EK932" s="1253"/>
      <c r="EM932" s="1233"/>
      <c r="EN932" s="1233"/>
      <c r="EO932" s="1233"/>
      <c r="EP932" s="1233"/>
      <c r="EQ932" s="1233"/>
      <c r="ER932" s="1233"/>
      <c r="ES932" s="1233"/>
      <c r="ET932" s="1233"/>
      <c r="EU932" s="1233"/>
      <c r="EV932" s="1233"/>
      <c r="EW932" s="1233"/>
      <c r="EX932" s="1233"/>
      <c r="EY932" s="1233"/>
      <c r="EZ932" s="1233"/>
      <c r="FA932" s="1233"/>
      <c r="FB932" s="1233"/>
      <c r="FC932" s="1233"/>
      <c r="FD932" s="1233"/>
      <c r="FE932" s="1233"/>
      <c r="FF932" s="1233"/>
      <c r="FG932" s="1233"/>
      <c r="FH932" s="1233"/>
      <c r="FI932" s="1233"/>
      <c r="FJ932" s="1233"/>
      <c r="FK932" s="1233"/>
      <c r="FL932" s="1233"/>
      <c r="FM932" s="1233"/>
      <c r="FN932" s="1233"/>
      <c r="FO932" s="1233"/>
      <c r="FP932" s="1233"/>
      <c r="FQ932" s="1233"/>
      <c r="FR932" s="1233"/>
      <c r="FS932" s="1233"/>
      <c r="FT932" s="1233"/>
      <c r="FU932" s="1233"/>
      <c r="FV932" s="1233"/>
      <c r="FW932" s="1233"/>
      <c r="FX932" s="1233"/>
      <c r="FY932" s="1233"/>
      <c r="FZ932" s="1233"/>
      <c r="GA932" s="1233"/>
      <c r="GB932" s="1233"/>
      <c r="GC932" s="1233"/>
      <c r="GD932" s="1233"/>
      <c r="GE932" s="1233"/>
      <c r="GF932" s="1233"/>
      <c r="GG932" s="1233"/>
      <c r="GH932" s="1233"/>
      <c r="GI932" s="1233"/>
      <c r="GJ932" s="1233"/>
      <c r="GK932" s="1233"/>
      <c r="GL932" s="1233"/>
      <c r="GM932" s="1233"/>
      <c r="GN932" s="1233"/>
      <c r="GO932" s="1233"/>
      <c r="GP932" s="1233"/>
      <c r="GQ932" s="1233"/>
      <c r="GR932" s="1233"/>
      <c r="GS932" s="1233"/>
      <c r="GT932" s="1233"/>
      <c r="GU932" s="1233"/>
      <c r="GV932" s="1233"/>
      <c r="GW932" s="1233"/>
      <c r="GX932" s="1233"/>
      <c r="GY932" s="1233"/>
      <c r="GZ932" s="1233"/>
      <c r="HA932" s="1233"/>
      <c r="HB932" s="1233"/>
      <c r="HC932" s="1233"/>
      <c r="HD932" s="1233"/>
      <c r="HE932" s="1233"/>
      <c r="HF932" s="1233"/>
      <c r="HG932" s="1233"/>
      <c r="HH932" s="1233"/>
      <c r="HI932" s="1233"/>
      <c r="HJ932" s="1233"/>
      <c r="HK932" s="1233"/>
      <c r="HL932" s="1233"/>
      <c r="HM932" s="1233"/>
      <c r="HN932" s="1233"/>
      <c r="HO932" s="1233"/>
    </row>
    <row r="933" spans="32:223" s="325" customFormat="1" x14ac:dyDescent="0.2">
      <c r="AF933" s="932"/>
      <c r="AG933" s="932"/>
      <c r="AH933" s="932"/>
      <c r="AI933" s="932"/>
      <c r="AJ933" s="932"/>
      <c r="AK933" s="932"/>
      <c r="AL933" s="932"/>
      <c r="AM933" s="932"/>
      <c r="AN933" s="932"/>
      <c r="AP933" s="932"/>
      <c r="AQ933" s="932"/>
      <c r="AR933" s="932"/>
      <c r="AS933" s="932"/>
      <c r="AT933" s="932"/>
      <c r="AU933" s="932"/>
      <c r="AV933" s="932"/>
      <c r="AW933" s="932"/>
      <c r="AX933" s="932"/>
      <c r="BA933" s="1253"/>
      <c r="BB933" s="1253"/>
      <c r="BC933" s="1253"/>
      <c r="BE933" s="1233"/>
      <c r="BF933" s="1233"/>
      <c r="BG933" s="1233"/>
      <c r="BH933" s="1233"/>
      <c r="BI933" s="1233"/>
      <c r="BJ933" s="1233"/>
      <c r="BK933" s="1233"/>
      <c r="BL933" s="1233"/>
      <c r="BM933" s="1233"/>
      <c r="BN933" s="1233"/>
      <c r="BO933" s="1233"/>
      <c r="BP933" s="1233"/>
      <c r="BQ933" s="1233"/>
      <c r="BR933" s="1233"/>
      <c r="BS933" s="1233"/>
      <c r="BT933" s="1233"/>
      <c r="BU933" s="1233"/>
      <c r="BV933" s="1233"/>
      <c r="BW933" s="1233"/>
      <c r="BX933" s="1233"/>
      <c r="BY933" s="1233"/>
      <c r="BZ933" s="1233"/>
      <c r="CA933" s="1233"/>
      <c r="CB933" s="1233"/>
      <c r="CC933" s="1233"/>
      <c r="CD933" s="1233"/>
      <c r="CE933" s="1233"/>
      <c r="CF933" s="1233"/>
      <c r="CG933" s="1233"/>
      <c r="CH933" s="1233"/>
      <c r="CI933" s="1233"/>
      <c r="CJ933" s="1233"/>
      <c r="CK933" s="1233"/>
      <c r="CL933" s="1233"/>
      <c r="CM933" s="1233"/>
      <c r="CN933" s="1233"/>
      <c r="CO933" s="1233"/>
      <c r="CP933" s="1233"/>
      <c r="CQ933" s="1233"/>
      <c r="CR933" s="1233"/>
      <c r="CS933" s="1233"/>
      <c r="CT933" s="1233"/>
      <c r="CU933" s="1233"/>
      <c r="CV933" s="1233"/>
      <c r="CW933" s="1233"/>
      <c r="CX933" s="1233"/>
      <c r="CY933" s="1233"/>
      <c r="CZ933" s="1233"/>
      <c r="DA933" s="1233"/>
      <c r="DB933" s="1233"/>
      <c r="DC933" s="1233"/>
      <c r="DD933" s="1233"/>
      <c r="DE933" s="1233"/>
      <c r="DF933" s="1233"/>
      <c r="DG933" s="1233"/>
      <c r="DH933" s="1233"/>
      <c r="DI933" s="1233"/>
      <c r="DJ933" s="1233"/>
      <c r="DK933" s="1233"/>
      <c r="DL933" s="1233"/>
      <c r="DM933" s="1233"/>
      <c r="DN933" s="1233"/>
      <c r="DO933" s="1233"/>
      <c r="DP933" s="1233"/>
      <c r="DQ933" s="1233"/>
      <c r="DR933" s="1233"/>
      <c r="DS933" s="1233"/>
      <c r="DT933" s="1233"/>
      <c r="DU933" s="1233"/>
      <c r="DV933" s="1233"/>
      <c r="DW933" s="1233"/>
      <c r="DX933" s="1233"/>
      <c r="DY933" s="1233"/>
      <c r="DZ933" s="1233"/>
      <c r="EA933" s="1233"/>
      <c r="EB933" s="1233"/>
      <c r="EC933" s="1233"/>
      <c r="ED933" s="1233"/>
      <c r="EE933" s="1233"/>
      <c r="EF933" s="1233"/>
      <c r="EG933" s="1233"/>
      <c r="EH933" s="1253"/>
      <c r="EI933" s="1253"/>
      <c r="EJ933" s="1253"/>
      <c r="EK933" s="1253"/>
      <c r="EM933" s="1233"/>
      <c r="EN933" s="1233"/>
      <c r="EO933" s="1233"/>
      <c r="EP933" s="1233"/>
      <c r="EQ933" s="1233"/>
      <c r="ER933" s="1233"/>
      <c r="ES933" s="1233"/>
      <c r="ET933" s="1233"/>
      <c r="EU933" s="1233"/>
      <c r="EV933" s="1233"/>
      <c r="EW933" s="1233"/>
      <c r="EX933" s="1233"/>
      <c r="EY933" s="1233"/>
      <c r="EZ933" s="1233"/>
      <c r="FA933" s="1233"/>
      <c r="FB933" s="1233"/>
      <c r="FC933" s="1233"/>
      <c r="FD933" s="1233"/>
      <c r="FE933" s="1233"/>
      <c r="FF933" s="1233"/>
      <c r="FG933" s="1233"/>
      <c r="FH933" s="1233"/>
      <c r="FI933" s="1233"/>
      <c r="FJ933" s="1233"/>
      <c r="FK933" s="1233"/>
      <c r="FL933" s="1233"/>
      <c r="FM933" s="1233"/>
      <c r="FN933" s="1233"/>
      <c r="FO933" s="1233"/>
      <c r="FP933" s="1233"/>
      <c r="FQ933" s="1233"/>
      <c r="FR933" s="1233"/>
      <c r="FS933" s="1233"/>
      <c r="FT933" s="1233"/>
      <c r="FU933" s="1233"/>
      <c r="FV933" s="1233"/>
      <c r="FW933" s="1233"/>
      <c r="FX933" s="1233"/>
      <c r="FY933" s="1233"/>
      <c r="FZ933" s="1233"/>
      <c r="GA933" s="1233"/>
      <c r="GB933" s="1233"/>
      <c r="GC933" s="1233"/>
      <c r="GD933" s="1233"/>
      <c r="GE933" s="1233"/>
      <c r="GF933" s="1233"/>
      <c r="GG933" s="1233"/>
      <c r="GH933" s="1233"/>
      <c r="GI933" s="1233"/>
      <c r="GJ933" s="1233"/>
      <c r="GK933" s="1233"/>
      <c r="GL933" s="1233"/>
      <c r="GM933" s="1233"/>
      <c r="GN933" s="1233"/>
      <c r="GO933" s="1233"/>
      <c r="GP933" s="1233"/>
      <c r="GQ933" s="1233"/>
      <c r="GR933" s="1233"/>
      <c r="GS933" s="1233"/>
      <c r="GT933" s="1233"/>
      <c r="GU933" s="1233"/>
      <c r="GV933" s="1233"/>
      <c r="GW933" s="1233"/>
      <c r="GX933" s="1233"/>
      <c r="GY933" s="1233"/>
      <c r="GZ933" s="1233"/>
      <c r="HA933" s="1233"/>
      <c r="HB933" s="1233"/>
      <c r="HC933" s="1233"/>
      <c r="HD933" s="1233"/>
      <c r="HE933" s="1233"/>
      <c r="HF933" s="1233"/>
      <c r="HG933" s="1233"/>
      <c r="HH933" s="1233"/>
      <c r="HI933" s="1233"/>
      <c r="HJ933" s="1233"/>
      <c r="HK933" s="1233"/>
      <c r="HL933" s="1233"/>
      <c r="HM933" s="1233"/>
      <c r="HN933" s="1233"/>
      <c r="HO933" s="1233"/>
    </row>
    <row r="934" spans="32:223" s="325" customFormat="1" x14ac:dyDescent="0.2">
      <c r="AF934" s="932"/>
      <c r="AG934" s="932"/>
      <c r="AH934" s="932"/>
      <c r="AI934" s="932"/>
      <c r="AJ934" s="932"/>
      <c r="AK934" s="932"/>
      <c r="AL934" s="932"/>
      <c r="AM934" s="932"/>
      <c r="AN934" s="932"/>
      <c r="AP934" s="932"/>
      <c r="AQ934" s="932"/>
      <c r="AR934" s="932"/>
      <c r="AS934" s="932"/>
      <c r="AT934" s="932"/>
      <c r="AU934" s="932"/>
      <c r="AV934" s="932"/>
      <c r="AW934" s="932"/>
      <c r="AX934" s="932"/>
      <c r="BA934" s="1253"/>
      <c r="BB934" s="1253"/>
      <c r="BC934" s="1253"/>
      <c r="BE934" s="1233"/>
      <c r="BF934" s="1233"/>
      <c r="BG934" s="1233"/>
      <c r="BH934" s="1233"/>
      <c r="BI934" s="1233"/>
      <c r="BJ934" s="1233"/>
      <c r="BK934" s="1233"/>
      <c r="BL934" s="1233"/>
      <c r="BM934" s="1233"/>
      <c r="BN934" s="1233"/>
      <c r="BO934" s="1233"/>
      <c r="BP934" s="1233"/>
      <c r="BQ934" s="1233"/>
      <c r="BR934" s="1233"/>
      <c r="BS934" s="1233"/>
      <c r="BT934" s="1233"/>
      <c r="BU934" s="1233"/>
      <c r="BV934" s="1233"/>
      <c r="BW934" s="1233"/>
      <c r="BX934" s="1233"/>
      <c r="BY934" s="1233"/>
      <c r="BZ934" s="1233"/>
      <c r="CA934" s="1233"/>
      <c r="CB934" s="1233"/>
      <c r="CC934" s="1233"/>
      <c r="CD934" s="1233"/>
      <c r="CE934" s="1233"/>
      <c r="CF934" s="1233"/>
      <c r="CG934" s="1233"/>
      <c r="CH934" s="1233"/>
      <c r="CI934" s="1233"/>
      <c r="CJ934" s="1233"/>
      <c r="CK934" s="1233"/>
      <c r="CL934" s="1233"/>
      <c r="CM934" s="1233"/>
      <c r="CN934" s="1233"/>
      <c r="CO934" s="1233"/>
      <c r="CP934" s="1233"/>
      <c r="CQ934" s="1233"/>
      <c r="CR934" s="1233"/>
      <c r="CS934" s="1233"/>
      <c r="CT934" s="1233"/>
      <c r="CU934" s="1233"/>
      <c r="CV934" s="1233"/>
      <c r="CW934" s="1233"/>
      <c r="CX934" s="1233"/>
      <c r="CY934" s="1233"/>
      <c r="CZ934" s="1233"/>
      <c r="DA934" s="1233"/>
      <c r="DB934" s="1233"/>
      <c r="DC934" s="1233"/>
      <c r="DD934" s="1233"/>
      <c r="DE934" s="1233"/>
      <c r="DF934" s="1233"/>
      <c r="DG934" s="1233"/>
      <c r="DH934" s="1233"/>
      <c r="DI934" s="1233"/>
      <c r="DJ934" s="1233"/>
      <c r="DK934" s="1233"/>
      <c r="DL934" s="1233"/>
      <c r="DM934" s="1233"/>
      <c r="DN934" s="1233"/>
      <c r="DO934" s="1233"/>
      <c r="DP934" s="1233"/>
      <c r="DQ934" s="1233"/>
      <c r="DR934" s="1233"/>
      <c r="DS934" s="1233"/>
      <c r="DT934" s="1233"/>
      <c r="DU934" s="1233"/>
      <c r="DV934" s="1233"/>
      <c r="DW934" s="1233"/>
      <c r="DX934" s="1233"/>
      <c r="DY934" s="1233"/>
      <c r="DZ934" s="1233"/>
      <c r="EA934" s="1233"/>
      <c r="EB934" s="1233"/>
      <c r="EC934" s="1233"/>
      <c r="ED934" s="1233"/>
      <c r="EE934" s="1233"/>
      <c r="EF934" s="1233"/>
      <c r="EG934" s="1233"/>
      <c r="EH934" s="1253"/>
      <c r="EI934" s="1253"/>
      <c r="EJ934" s="1253"/>
      <c r="EK934" s="1253"/>
      <c r="EM934" s="1233"/>
      <c r="EN934" s="1233"/>
      <c r="EO934" s="1233"/>
      <c r="EP934" s="1233"/>
      <c r="EQ934" s="1233"/>
      <c r="ER934" s="1233"/>
      <c r="ES934" s="1233"/>
      <c r="ET934" s="1233"/>
      <c r="EU934" s="1233"/>
      <c r="EV934" s="1233"/>
      <c r="EW934" s="1233"/>
      <c r="EX934" s="1233"/>
      <c r="EY934" s="1233"/>
      <c r="EZ934" s="1233"/>
      <c r="FA934" s="1233"/>
      <c r="FB934" s="1233"/>
      <c r="FC934" s="1233"/>
      <c r="FD934" s="1233"/>
      <c r="FE934" s="1233"/>
      <c r="FF934" s="1233"/>
      <c r="FG934" s="1233"/>
      <c r="FH934" s="1233"/>
      <c r="FI934" s="1233"/>
      <c r="FJ934" s="1233"/>
      <c r="FK934" s="1233"/>
      <c r="FL934" s="1233"/>
      <c r="FM934" s="1233"/>
      <c r="FN934" s="1233"/>
      <c r="FO934" s="1233"/>
      <c r="FP934" s="1233"/>
      <c r="FQ934" s="1233"/>
      <c r="FR934" s="1233"/>
      <c r="FS934" s="1233"/>
      <c r="FT934" s="1233"/>
      <c r="FU934" s="1233"/>
      <c r="FV934" s="1233"/>
      <c r="FW934" s="1233"/>
      <c r="FX934" s="1233"/>
      <c r="FY934" s="1233"/>
      <c r="FZ934" s="1233"/>
      <c r="GA934" s="1233"/>
      <c r="GB934" s="1233"/>
      <c r="GC934" s="1233"/>
      <c r="GD934" s="1233"/>
      <c r="GE934" s="1233"/>
      <c r="GF934" s="1233"/>
      <c r="GG934" s="1233"/>
      <c r="GH934" s="1233"/>
      <c r="GI934" s="1233"/>
      <c r="GJ934" s="1233"/>
      <c r="GK934" s="1233"/>
      <c r="GL934" s="1233"/>
      <c r="GM934" s="1233"/>
      <c r="GN934" s="1233"/>
      <c r="GO934" s="1233"/>
      <c r="GP934" s="1233"/>
      <c r="GQ934" s="1233"/>
      <c r="GR934" s="1233"/>
      <c r="GS934" s="1233"/>
      <c r="GT934" s="1233"/>
      <c r="GU934" s="1233"/>
      <c r="GV934" s="1233"/>
      <c r="GW934" s="1233"/>
      <c r="GX934" s="1233"/>
      <c r="GY934" s="1233"/>
      <c r="GZ934" s="1233"/>
      <c r="HA934" s="1233"/>
      <c r="HB934" s="1233"/>
      <c r="HC934" s="1233"/>
      <c r="HD934" s="1233"/>
      <c r="HE934" s="1233"/>
      <c r="HF934" s="1233"/>
      <c r="HG934" s="1233"/>
      <c r="HH934" s="1233"/>
      <c r="HI934" s="1233"/>
      <c r="HJ934" s="1233"/>
      <c r="HK934" s="1233"/>
      <c r="HL934" s="1233"/>
      <c r="HM934" s="1233"/>
      <c r="HN934" s="1233"/>
      <c r="HO934" s="1233"/>
    </row>
    <row r="935" spans="32:223" s="325" customFormat="1" x14ac:dyDescent="0.2">
      <c r="AF935" s="932"/>
      <c r="AG935" s="932"/>
      <c r="AH935" s="932"/>
      <c r="AI935" s="932"/>
      <c r="AJ935" s="932"/>
      <c r="AK935" s="932"/>
      <c r="AL935" s="932"/>
      <c r="AM935" s="932"/>
      <c r="AN935" s="932"/>
      <c r="AP935" s="932"/>
      <c r="AQ935" s="932"/>
      <c r="AR935" s="932"/>
      <c r="AS935" s="932"/>
      <c r="AT935" s="932"/>
      <c r="AU935" s="932"/>
      <c r="AV935" s="932"/>
      <c r="AW935" s="932"/>
      <c r="AX935" s="932"/>
      <c r="BA935" s="1253"/>
      <c r="BB935" s="1253"/>
      <c r="BC935" s="1253"/>
      <c r="BE935" s="1233"/>
      <c r="BF935" s="1233"/>
      <c r="BG935" s="1233"/>
      <c r="BH935" s="1233"/>
      <c r="BI935" s="1233"/>
      <c r="BJ935" s="1233"/>
      <c r="BK935" s="1233"/>
      <c r="BL935" s="1233"/>
      <c r="BM935" s="1233"/>
      <c r="BN935" s="1233"/>
      <c r="BO935" s="1233"/>
      <c r="BP935" s="1233"/>
      <c r="BQ935" s="1233"/>
      <c r="BR935" s="1233"/>
      <c r="BS935" s="1233"/>
      <c r="BT935" s="1233"/>
      <c r="BU935" s="1233"/>
      <c r="BV935" s="1233"/>
      <c r="BW935" s="1233"/>
      <c r="BX935" s="1233"/>
      <c r="BY935" s="1233"/>
      <c r="BZ935" s="1233"/>
      <c r="CA935" s="1233"/>
      <c r="CB935" s="1233"/>
      <c r="CC935" s="1233"/>
      <c r="CD935" s="1233"/>
      <c r="CE935" s="1233"/>
      <c r="CF935" s="1233"/>
      <c r="CG935" s="1233"/>
      <c r="CH935" s="1233"/>
      <c r="CI935" s="1233"/>
      <c r="CJ935" s="1233"/>
      <c r="CK935" s="1233"/>
      <c r="CL935" s="1233"/>
      <c r="CM935" s="1233"/>
      <c r="CN935" s="1233"/>
      <c r="CO935" s="1233"/>
      <c r="CP935" s="1233"/>
      <c r="CQ935" s="1233"/>
      <c r="CR935" s="1233"/>
      <c r="CS935" s="1233"/>
      <c r="CT935" s="1233"/>
      <c r="CU935" s="1233"/>
      <c r="CV935" s="1233"/>
      <c r="CW935" s="1233"/>
      <c r="CX935" s="1233"/>
      <c r="CY935" s="1233"/>
      <c r="CZ935" s="1233"/>
      <c r="DA935" s="1233"/>
      <c r="DB935" s="1233"/>
      <c r="DC935" s="1233"/>
      <c r="DD935" s="1233"/>
      <c r="DE935" s="1233"/>
      <c r="DF935" s="1233"/>
      <c r="DG935" s="1233"/>
      <c r="DH935" s="1233"/>
      <c r="DI935" s="1233"/>
      <c r="DJ935" s="1233"/>
      <c r="DK935" s="1233"/>
      <c r="DL935" s="1233"/>
      <c r="DM935" s="1233"/>
      <c r="DN935" s="1233"/>
      <c r="DO935" s="1233"/>
      <c r="DP935" s="1233"/>
      <c r="DQ935" s="1233"/>
      <c r="DR935" s="1233"/>
      <c r="DS935" s="1233"/>
      <c r="DT935" s="1233"/>
      <c r="DU935" s="1233"/>
      <c r="DV935" s="1233"/>
      <c r="DW935" s="1233"/>
      <c r="DX935" s="1233"/>
      <c r="DY935" s="1233"/>
      <c r="DZ935" s="1233"/>
      <c r="EA935" s="1233"/>
      <c r="EB935" s="1233"/>
      <c r="EC935" s="1233"/>
      <c r="ED935" s="1233"/>
      <c r="EE935" s="1233"/>
      <c r="EF935" s="1233"/>
      <c r="EG935" s="1233"/>
      <c r="EH935" s="1253"/>
      <c r="EI935" s="1253"/>
      <c r="EJ935" s="1253"/>
      <c r="EK935" s="1253"/>
      <c r="EM935" s="1233"/>
      <c r="EN935" s="1233"/>
      <c r="EO935" s="1233"/>
      <c r="EP935" s="1233"/>
      <c r="EQ935" s="1233"/>
      <c r="ER935" s="1233"/>
      <c r="ES935" s="1233"/>
      <c r="ET935" s="1233"/>
      <c r="EU935" s="1233"/>
      <c r="EV935" s="1233"/>
      <c r="EW935" s="1233"/>
      <c r="EX935" s="1233"/>
      <c r="EY935" s="1233"/>
      <c r="EZ935" s="1233"/>
      <c r="FA935" s="1233"/>
      <c r="FB935" s="1233"/>
      <c r="FC935" s="1233"/>
      <c r="FD935" s="1233"/>
      <c r="FE935" s="1233"/>
      <c r="FF935" s="1233"/>
      <c r="FG935" s="1233"/>
      <c r="FH935" s="1233"/>
      <c r="FI935" s="1233"/>
      <c r="FJ935" s="1233"/>
      <c r="FK935" s="1233"/>
      <c r="FL935" s="1233"/>
      <c r="FM935" s="1233"/>
      <c r="FN935" s="1233"/>
      <c r="FO935" s="1233"/>
      <c r="FP935" s="1233"/>
      <c r="FQ935" s="1233"/>
      <c r="FR935" s="1233"/>
      <c r="FS935" s="1233"/>
      <c r="FT935" s="1233"/>
      <c r="FU935" s="1233"/>
      <c r="FV935" s="1233"/>
      <c r="FW935" s="1233"/>
      <c r="FX935" s="1233"/>
      <c r="FY935" s="1233"/>
      <c r="FZ935" s="1233"/>
      <c r="GA935" s="1233"/>
      <c r="GB935" s="1233"/>
      <c r="GC935" s="1233"/>
      <c r="GD935" s="1233"/>
      <c r="GE935" s="1233"/>
      <c r="GF935" s="1233"/>
      <c r="GG935" s="1233"/>
      <c r="GH935" s="1233"/>
      <c r="GI935" s="1233"/>
      <c r="GJ935" s="1233"/>
      <c r="GK935" s="1233"/>
      <c r="GL935" s="1233"/>
      <c r="GM935" s="1233"/>
      <c r="GN935" s="1233"/>
      <c r="GO935" s="1233"/>
      <c r="GP935" s="1233"/>
      <c r="GQ935" s="1233"/>
      <c r="GR935" s="1233"/>
      <c r="GS935" s="1233"/>
      <c r="GT935" s="1233"/>
      <c r="GU935" s="1233"/>
      <c r="GV935" s="1233"/>
      <c r="GW935" s="1233"/>
      <c r="GX935" s="1233"/>
      <c r="GY935" s="1233"/>
      <c r="GZ935" s="1233"/>
      <c r="HA935" s="1233"/>
      <c r="HB935" s="1233"/>
      <c r="HC935" s="1233"/>
      <c r="HD935" s="1233"/>
      <c r="HE935" s="1233"/>
      <c r="HF935" s="1233"/>
      <c r="HG935" s="1233"/>
      <c r="HH935" s="1233"/>
      <c r="HI935" s="1233"/>
      <c r="HJ935" s="1233"/>
      <c r="HK935" s="1233"/>
      <c r="HL935" s="1233"/>
      <c r="HM935" s="1233"/>
      <c r="HN935" s="1233"/>
      <c r="HO935" s="1233"/>
    </row>
    <row r="936" spans="32:223" s="325" customFormat="1" x14ac:dyDescent="0.2">
      <c r="AF936" s="932"/>
      <c r="AG936" s="932"/>
      <c r="AH936" s="932"/>
      <c r="AI936" s="932"/>
      <c r="AJ936" s="932"/>
      <c r="AK936" s="932"/>
      <c r="AL936" s="932"/>
      <c r="AM936" s="932"/>
      <c r="AN936" s="932"/>
      <c r="AP936" s="932"/>
      <c r="AQ936" s="932"/>
      <c r="AR936" s="932"/>
      <c r="AS936" s="932"/>
      <c r="AT936" s="932"/>
      <c r="AU936" s="932"/>
      <c r="AV936" s="932"/>
      <c r="AW936" s="932"/>
      <c r="AX936" s="932"/>
      <c r="BA936" s="1253"/>
      <c r="BB936" s="1253"/>
      <c r="BC936" s="1253"/>
      <c r="BE936" s="1233"/>
      <c r="BF936" s="1233"/>
      <c r="BG936" s="1233"/>
      <c r="BH936" s="1233"/>
      <c r="BI936" s="1233"/>
      <c r="BJ936" s="1233"/>
      <c r="BK936" s="1233"/>
      <c r="BL936" s="1233"/>
      <c r="BM936" s="1233"/>
      <c r="BN936" s="1233"/>
      <c r="BO936" s="1233"/>
      <c r="BP936" s="1233"/>
      <c r="BQ936" s="1233"/>
      <c r="BR936" s="1233"/>
      <c r="BS936" s="1233"/>
      <c r="BT936" s="1233"/>
      <c r="BU936" s="1233"/>
      <c r="BV936" s="1233"/>
      <c r="BW936" s="1233"/>
      <c r="BX936" s="1233"/>
      <c r="BY936" s="1233"/>
      <c r="BZ936" s="1233"/>
      <c r="CA936" s="1233"/>
      <c r="CB936" s="1233"/>
      <c r="CC936" s="1233"/>
      <c r="CD936" s="1233"/>
      <c r="CE936" s="1233"/>
      <c r="CF936" s="1233"/>
      <c r="CG936" s="1233"/>
      <c r="CH936" s="1233"/>
      <c r="CI936" s="1233"/>
      <c r="CJ936" s="1233"/>
      <c r="CK936" s="1233"/>
      <c r="CL936" s="1233"/>
      <c r="CM936" s="1233"/>
      <c r="CN936" s="1233"/>
      <c r="CO936" s="1233"/>
      <c r="CP936" s="1233"/>
      <c r="CQ936" s="1233"/>
      <c r="CR936" s="1233"/>
      <c r="CS936" s="1233"/>
      <c r="CT936" s="1233"/>
      <c r="CU936" s="1233"/>
      <c r="CV936" s="1233"/>
      <c r="CW936" s="1233"/>
      <c r="CX936" s="1233"/>
      <c r="CY936" s="1233"/>
      <c r="CZ936" s="1233"/>
      <c r="DA936" s="1233"/>
      <c r="DB936" s="1233"/>
      <c r="DC936" s="1233"/>
      <c r="DD936" s="1233"/>
      <c r="DE936" s="1233"/>
      <c r="DF936" s="1233"/>
      <c r="DG936" s="1233"/>
      <c r="DH936" s="1233"/>
      <c r="DI936" s="1233"/>
      <c r="DJ936" s="1233"/>
      <c r="DK936" s="1233"/>
      <c r="DL936" s="1233"/>
      <c r="DM936" s="1233"/>
      <c r="DN936" s="1233"/>
      <c r="DO936" s="1233"/>
      <c r="DP936" s="1233"/>
      <c r="DQ936" s="1233"/>
      <c r="DR936" s="1233"/>
      <c r="DS936" s="1233"/>
      <c r="DT936" s="1233"/>
      <c r="DU936" s="1233"/>
      <c r="DV936" s="1233"/>
      <c r="DW936" s="1233"/>
      <c r="DX936" s="1233"/>
      <c r="DY936" s="1233"/>
      <c r="DZ936" s="1233"/>
      <c r="EA936" s="1233"/>
      <c r="EB936" s="1233"/>
      <c r="EC936" s="1233"/>
      <c r="ED936" s="1233"/>
      <c r="EE936" s="1233"/>
      <c r="EF936" s="1233"/>
      <c r="EG936" s="1233"/>
      <c r="EH936" s="1253"/>
      <c r="EI936" s="1253"/>
      <c r="EJ936" s="1253"/>
      <c r="EK936" s="1253"/>
      <c r="EM936" s="1233"/>
      <c r="EN936" s="1233"/>
      <c r="EO936" s="1233"/>
      <c r="EP936" s="1233"/>
      <c r="EQ936" s="1233"/>
      <c r="ER936" s="1233"/>
      <c r="ES936" s="1233"/>
      <c r="ET936" s="1233"/>
      <c r="EU936" s="1233"/>
      <c r="EV936" s="1233"/>
      <c r="EW936" s="1233"/>
      <c r="EX936" s="1233"/>
      <c r="EY936" s="1233"/>
      <c r="EZ936" s="1233"/>
      <c r="FA936" s="1233"/>
      <c r="FB936" s="1233"/>
      <c r="FC936" s="1233"/>
      <c r="FD936" s="1233"/>
      <c r="FE936" s="1233"/>
      <c r="FF936" s="1233"/>
      <c r="FG936" s="1233"/>
      <c r="FH936" s="1233"/>
      <c r="FI936" s="1233"/>
      <c r="FJ936" s="1233"/>
      <c r="FK936" s="1233"/>
      <c r="FL936" s="1233"/>
      <c r="FM936" s="1233"/>
      <c r="FN936" s="1233"/>
      <c r="FO936" s="1233"/>
      <c r="FP936" s="1233"/>
      <c r="FQ936" s="1233"/>
      <c r="FR936" s="1233"/>
      <c r="FS936" s="1233"/>
      <c r="FT936" s="1233"/>
      <c r="FU936" s="1233"/>
      <c r="FV936" s="1233"/>
      <c r="FW936" s="1233"/>
      <c r="FX936" s="1233"/>
      <c r="FY936" s="1233"/>
      <c r="FZ936" s="1233"/>
      <c r="GA936" s="1233"/>
      <c r="GB936" s="1233"/>
      <c r="GC936" s="1233"/>
      <c r="GD936" s="1233"/>
      <c r="GE936" s="1233"/>
      <c r="GF936" s="1233"/>
      <c r="GG936" s="1233"/>
      <c r="GH936" s="1233"/>
      <c r="GI936" s="1233"/>
      <c r="GJ936" s="1233"/>
      <c r="GK936" s="1233"/>
      <c r="GL936" s="1233"/>
      <c r="GM936" s="1233"/>
      <c r="GN936" s="1233"/>
      <c r="GO936" s="1233"/>
      <c r="GP936" s="1233"/>
      <c r="GQ936" s="1233"/>
      <c r="GR936" s="1233"/>
      <c r="GS936" s="1233"/>
      <c r="GT936" s="1233"/>
      <c r="GU936" s="1233"/>
      <c r="GV936" s="1233"/>
      <c r="GW936" s="1233"/>
      <c r="GX936" s="1233"/>
      <c r="GY936" s="1233"/>
      <c r="GZ936" s="1233"/>
      <c r="HA936" s="1233"/>
      <c r="HB936" s="1233"/>
      <c r="HC936" s="1233"/>
      <c r="HD936" s="1233"/>
      <c r="HE936" s="1233"/>
      <c r="HF936" s="1233"/>
      <c r="HG936" s="1233"/>
      <c r="HH936" s="1233"/>
      <c r="HI936" s="1233"/>
      <c r="HJ936" s="1233"/>
      <c r="HK936" s="1233"/>
      <c r="HL936" s="1233"/>
      <c r="HM936" s="1233"/>
      <c r="HN936" s="1233"/>
      <c r="HO936" s="1233"/>
    </row>
    <row r="937" spans="32:223" s="325" customFormat="1" x14ac:dyDescent="0.2">
      <c r="AF937" s="932"/>
      <c r="AG937" s="932"/>
      <c r="AH937" s="932"/>
      <c r="AI937" s="932"/>
      <c r="AJ937" s="932"/>
      <c r="AK937" s="932"/>
      <c r="AL937" s="932"/>
      <c r="AM937" s="932"/>
      <c r="AN937" s="932"/>
      <c r="AP937" s="932"/>
      <c r="AQ937" s="932"/>
      <c r="AR937" s="932"/>
      <c r="AS937" s="932"/>
      <c r="AT937" s="932"/>
      <c r="AU937" s="932"/>
      <c r="AV937" s="932"/>
      <c r="AW937" s="932"/>
      <c r="AX937" s="932"/>
      <c r="BA937" s="1253"/>
      <c r="BB937" s="1253"/>
      <c r="BC937" s="1253"/>
      <c r="BE937" s="1233"/>
      <c r="BF937" s="1233"/>
      <c r="BG937" s="1233"/>
      <c r="BH937" s="1233"/>
      <c r="BI937" s="1233"/>
      <c r="BJ937" s="1233"/>
      <c r="BK937" s="1233"/>
      <c r="BL937" s="1233"/>
      <c r="BM937" s="1233"/>
      <c r="BN937" s="1233"/>
      <c r="BO937" s="1233"/>
      <c r="BP937" s="1233"/>
      <c r="BQ937" s="1233"/>
      <c r="BR937" s="1233"/>
      <c r="BS937" s="1233"/>
      <c r="BT937" s="1233"/>
      <c r="BU937" s="1233"/>
      <c r="BV937" s="1233"/>
      <c r="BW937" s="1233"/>
      <c r="BX937" s="1233"/>
      <c r="BY937" s="1233"/>
      <c r="BZ937" s="1233"/>
      <c r="CA937" s="1233"/>
      <c r="CB937" s="1233"/>
      <c r="CC937" s="1233"/>
      <c r="CD937" s="1233"/>
      <c r="CE937" s="1233"/>
      <c r="CF937" s="1233"/>
      <c r="CG937" s="1233"/>
      <c r="CH937" s="1233"/>
      <c r="CI937" s="1233"/>
      <c r="CJ937" s="1233"/>
      <c r="CK937" s="1233"/>
      <c r="CL937" s="1233"/>
      <c r="CM937" s="1233"/>
      <c r="CN937" s="1233"/>
      <c r="CO937" s="1233"/>
      <c r="CP937" s="1233"/>
      <c r="CQ937" s="1233"/>
      <c r="CR937" s="1233"/>
      <c r="CS937" s="1233"/>
      <c r="CT937" s="1233"/>
      <c r="CU937" s="1233"/>
      <c r="CV937" s="1233"/>
      <c r="CW937" s="1233"/>
      <c r="CX937" s="1233"/>
      <c r="CY937" s="1233"/>
      <c r="CZ937" s="1233"/>
      <c r="DA937" s="1233"/>
      <c r="DB937" s="1233"/>
      <c r="DC937" s="1233"/>
      <c r="DD937" s="1233"/>
      <c r="DE937" s="1233"/>
      <c r="DF937" s="1233"/>
      <c r="DG937" s="1233"/>
      <c r="DH937" s="1233"/>
      <c r="DI937" s="1233"/>
      <c r="DJ937" s="1233"/>
      <c r="DK937" s="1233"/>
      <c r="DL937" s="1233"/>
      <c r="DM937" s="1233"/>
      <c r="DN937" s="1233"/>
      <c r="DO937" s="1233"/>
      <c r="DP937" s="1233"/>
      <c r="DQ937" s="1233"/>
      <c r="DR937" s="1233"/>
      <c r="DS937" s="1233"/>
      <c r="DT937" s="1233"/>
      <c r="DU937" s="1233"/>
      <c r="DV937" s="1233"/>
      <c r="DW937" s="1233"/>
      <c r="DX937" s="1233"/>
      <c r="DY937" s="1233"/>
      <c r="DZ937" s="1233"/>
      <c r="EA937" s="1233"/>
      <c r="EB937" s="1233"/>
      <c r="EC937" s="1233"/>
      <c r="ED937" s="1233"/>
      <c r="EE937" s="1233"/>
      <c r="EF937" s="1233"/>
      <c r="EG937" s="1233"/>
      <c r="EH937" s="1253"/>
      <c r="EI937" s="1253"/>
      <c r="EJ937" s="1253"/>
      <c r="EK937" s="1253"/>
      <c r="EM937" s="1233"/>
      <c r="EN937" s="1233"/>
      <c r="EO937" s="1233"/>
      <c r="EP937" s="1233"/>
      <c r="EQ937" s="1233"/>
      <c r="ER937" s="1233"/>
      <c r="ES937" s="1233"/>
      <c r="ET937" s="1233"/>
      <c r="EU937" s="1233"/>
      <c r="EV937" s="1233"/>
      <c r="EW937" s="1233"/>
      <c r="EX937" s="1233"/>
      <c r="EY937" s="1233"/>
      <c r="EZ937" s="1233"/>
      <c r="FA937" s="1233"/>
      <c r="FB937" s="1233"/>
      <c r="FC937" s="1233"/>
      <c r="FD937" s="1233"/>
      <c r="FE937" s="1233"/>
      <c r="FF937" s="1233"/>
      <c r="FG937" s="1233"/>
      <c r="FH937" s="1233"/>
      <c r="FI937" s="1233"/>
      <c r="FJ937" s="1233"/>
      <c r="FK937" s="1233"/>
      <c r="FL937" s="1233"/>
      <c r="FM937" s="1233"/>
      <c r="FN937" s="1233"/>
      <c r="FO937" s="1233"/>
      <c r="FP937" s="1233"/>
      <c r="FQ937" s="1233"/>
      <c r="FR937" s="1233"/>
      <c r="FS937" s="1233"/>
      <c r="FT937" s="1233"/>
      <c r="FU937" s="1233"/>
      <c r="FV937" s="1233"/>
      <c r="FW937" s="1233"/>
      <c r="FX937" s="1233"/>
      <c r="FY937" s="1233"/>
      <c r="FZ937" s="1233"/>
      <c r="GA937" s="1233"/>
      <c r="GB937" s="1233"/>
      <c r="GC937" s="1233"/>
      <c r="GD937" s="1233"/>
      <c r="GE937" s="1233"/>
      <c r="GF937" s="1233"/>
      <c r="GG937" s="1233"/>
      <c r="GH937" s="1233"/>
      <c r="GI937" s="1233"/>
      <c r="GJ937" s="1233"/>
      <c r="GK937" s="1233"/>
      <c r="GL937" s="1233"/>
      <c r="GM937" s="1233"/>
      <c r="GN937" s="1233"/>
      <c r="GO937" s="1233"/>
      <c r="GP937" s="1233"/>
      <c r="GQ937" s="1233"/>
      <c r="GR937" s="1233"/>
      <c r="GS937" s="1233"/>
      <c r="GT937" s="1233"/>
      <c r="GU937" s="1233"/>
      <c r="GV937" s="1233"/>
      <c r="GW937" s="1233"/>
      <c r="GX937" s="1233"/>
      <c r="GY937" s="1233"/>
      <c r="GZ937" s="1233"/>
      <c r="HA937" s="1233"/>
      <c r="HB937" s="1233"/>
      <c r="HC937" s="1233"/>
      <c r="HD937" s="1233"/>
      <c r="HE937" s="1233"/>
      <c r="HF937" s="1233"/>
      <c r="HG937" s="1233"/>
      <c r="HH937" s="1233"/>
      <c r="HI937" s="1233"/>
      <c r="HJ937" s="1233"/>
      <c r="HK937" s="1233"/>
      <c r="HL937" s="1233"/>
      <c r="HM937" s="1233"/>
      <c r="HN937" s="1233"/>
      <c r="HO937" s="1233"/>
    </row>
    <row r="938" spans="32:223" s="325" customFormat="1" x14ac:dyDescent="0.2">
      <c r="AF938" s="932"/>
      <c r="AG938" s="932"/>
      <c r="AH938" s="932"/>
      <c r="AI938" s="932"/>
      <c r="AJ938" s="932"/>
      <c r="AK938" s="932"/>
      <c r="AL938" s="932"/>
      <c r="AM938" s="932"/>
      <c r="AN938" s="932"/>
      <c r="AP938" s="932"/>
      <c r="AQ938" s="932"/>
      <c r="AR938" s="932"/>
      <c r="AS938" s="932"/>
      <c r="AT938" s="932"/>
      <c r="AU938" s="932"/>
      <c r="AV938" s="932"/>
      <c r="AW938" s="932"/>
      <c r="AX938" s="932"/>
      <c r="BA938" s="1253"/>
      <c r="BB938" s="1253"/>
      <c r="BC938" s="1253"/>
      <c r="BE938" s="1233"/>
      <c r="BF938" s="1233"/>
      <c r="BG938" s="1233"/>
      <c r="BH938" s="1233"/>
      <c r="BI938" s="1233"/>
      <c r="BJ938" s="1233"/>
      <c r="BK938" s="1233"/>
      <c r="BL938" s="1233"/>
      <c r="BM938" s="1233"/>
      <c r="BN938" s="1233"/>
      <c r="BO938" s="1233"/>
      <c r="BP938" s="1233"/>
      <c r="BQ938" s="1233"/>
      <c r="BR938" s="1233"/>
      <c r="BS938" s="1233"/>
      <c r="BT938" s="1233"/>
      <c r="BU938" s="1233"/>
      <c r="BV938" s="1233"/>
      <c r="BW938" s="1233"/>
      <c r="BX938" s="1233"/>
      <c r="BY938" s="1233"/>
      <c r="BZ938" s="1233"/>
      <c r="CA938" s="1233"/>
      <c r="CB938" s="1233"/>
      <c r="CC938" s="1233"/>
      <c r="CD938" s="1233"/>
      <c r="CE938" s="1233"/>
      <c r="CF938" s="1233"/>
      <c r="CG938" s="1233"/>
      <c r="CH938" s="1233"/>
      <c r="CI938" s="1233"/>
      <c r="CJ938" s="1233"/>
      <c r="CK938" s="1233"/>
      <c r="CL938" s="1233"/>
      <c r="CM938" s="1233"/>
      <c r="CN938" s="1233"/>
      <c r="CO938" s="1233"/>
      <c r="CP938" s="1233"/>
      <c r="CQ938" s="1233"/>
      <c r="CR938" s="1233"/>
      <c r="CS938" s="1233"/>
      <c r="CT938" s="1233"/>
      <c r="CU938" s="1233"/>
      <c r="CV938" s="1233"/>
      <c r="CW938" s="1233"/>
      <c r="CX938" s="1233"/>
      <c r="CY938" s="1233"/>
      <c r="CZ938" s="1233"/>
      <c r="DA938" s="1233"/>
      <c r="DB938" s="1233"/>
      <c r="DC938" s="1233"/>
      <c r="DD938" s="1233"/>
      <c r="DE938" s="1233"/>
      <c r="DF938" s="1233"/>
      <c r="DG938" s="1233"/>
      <c r="DH938" s="1233"/>
      <c r="DI938" s="1233"/>
      <c r="DJ938" s="1233"/>
      <c r="DK938" s="1233"/>
      <c r="DL938" s="1233"/>
      <c r="DM938" s="1233"/>
      <c r="DN938" s="1233"/>
      <c r="DO938" s="1233"/>
      <c r="DP938" s="1233"/>
      <c r="DQ938" s="1233"/>
      <c r="DR938" s="1233"/>
      <c r="DS938" s="1233"/>
      <c r="DT938" s="1233"/>
      <c r="DU938" s="1233"/>
      <c r="DV938" s="1233"/>
      <c r="DW938" s="1233"/>
      <c r="DX938" s="1233"/>
      <c r="DY938" s="1233"/>
      <c r="DZ938" s="1233"/>
      <c r="EA938" s="1233"/>
      <c r="EB938" s="1233"/>
      <c r="EC938" s="1233"/>
      <c r="ED938" s="1233"/>
      <c r="EE938" s="1233"/>
      <c r="EF938" s="1233"/>
      <c r="EG938" s="1233"/>
      <c r="EH938" s="1253"/>
      <c r="EI938" s="1253"/>
      <c r="EJ938" s="1253"/>
      <c r="EK938" s="1253"/>
      <c r="EM938" s="1233"/>
      <c r="EN938" s="1233"/>
      <c r="EO938" s="1233"/>
      <c r="EP938" s="1233"/>
      <c r="EQ938" s="1233"/>
      <c r="ER938" s="1233"/>
      <c r="ES938" s="1233"/>
      <c r="ET938" s="1233"/>
      <c r="EU938" s="1233"/>
      <c r="EV938" s="1233"/>
      <c r="EW938" s="1233"/>
      <c r="EX938" s="1233"/>
      <c r="EY938" s="1233"/>
      <c r="EZ938" s="1233"/>
      <c r="FA938" s="1233"/>
      <c r="FB938" s="1233"/>
      <c r="FC938" s="1233"/>
      <c r="FD938" s="1233"/>
      <c r="FE938" s="1233"/>
      <c r="FF938" s="1233"/>
      <c r="FG938" s="1233"/>
      <c r="FH938" s="1233"/>
      <c r="FI938" s="1233"/>
      <c r="FJ938" s="1233"/>
      <c r="FK938" s="1233"/>
      <c r="FL938" s="1233"/>
      <c r="FM938" s="1233"/>
      <c r="FN938" s="1233"/>
      <c r="FO938" s="1233"/>
      <c r="FP938" s="1233"/>
      <c r="FQ938" s="1233"/>
      <c r="FR938" s="1233"/>
      <c r="FS938" s="1233"/>
      <c r="FT938" s="1233"/>
      <c r="FU938" s="1233"/>
      <c r="FV938" s="1233"/>
      <c r="FW938" s="1233"/>
      <c r="FX938" s="1233"/>
      <c r="FY938" s="1233"/>
      <c r="FZ938" s="1233"/>
      <c r="GA938" s="1233"/>
      <c r="GB938" s="1233"/>
      <c r="GC938" s="1233"/>
      <c r="GD938" s="1233"/>
      <c r="GE938" s="1233"/>
      <c r="GF938" s="1233"/>
      <c r="GG938" s="1233"/>
      <c r="GH938" s="1233"/>
      <c r="GI938" s="1233"/>
      <c r="GJ938" s="1233"/>
      <c r="GK938" s="1233"/>
      <c r="GL938" s="1233"/>
      <c r="GM938" s="1233"/>
      <c r="GN938" s="1233"/>
      <c r="GO938" s="1233"/>
      <c r="GP938" s="1233"/>
      <c r="GQ938" s="1233"/>
      <c r="GR938" s="1233"/>
      <c r="GS938" s="1233"/>
      <c r="GT938" s="1233"/>
      <c r="GU938" s="1233"/>
      <c r="GV938" s="1233"/>
      <c r="GW938" s="1233"/>
      <c r="GX938" s="1233"/>
      <c r="GY938" s="1233"/>
      <c r="GZ938" s="1233"/>
      <c r="HA938" s="1233"/>
      <c r="HB938" s="1233"/>
      <c r="HC938" s="1233"/>
      <c r="HD938" s="1233"/>
      <c r="HE938" s="1233"/>
      <c r="HF938" s="1233"/>
      <c r="HG938" s="1233"/>
      <c r="HH938" s="1233"/>
      <c r="HI938" s="1233"/>
      <c r="HJ938" s="1233"/>
      <c r="HK938" s="1233"/>
      <c r="HL938" s="1233"/>
      <c r="HM938" s="1233"/>
      <c r="HN938" s="1233"/>
      <c r="HO938" s="1233"/>
    </row>
    <row r="939" spans="32:223" s="325" customFormat="1" x14ac:dyDescent="0.2">
      <c r="AF939" s="932"/>
      <c r="AG939" s="932"/>
      <c r="AH939" s="932"/>
      <c r="AI939" s="932"/>
      <c r="AJ939" s="932"/>
      <c r="AK939" s="932"/>
      <c r="AL939" s="932"/>
      <c r="AM939" s="932"/>
      <c r="AN939" s="932"/>
      <c r="AP939" s="932"/>
      <c r="AQ939" s="932"/>
      <c r="AR939" s="932"/>
      <c r="AS939" s="932"/>
      <c r="AT939" s="932"/>
      <c r="AU939" s="932"/>
      <c r="AV939" s="932"/>
      <c r="AW939" s="932"/>
      <c r="AX939" s="932"/>
      <c r="BA939" s="1253"/>
      <c r="BB939" s="1253"/>
      <c r="BC939" s="1253"/>
      <c r="BE939" s="1233"/>
      <c r="BF939" s="1233"/>
      <c r="BG939" s="1233"/>
      <c r="BH939" s="1233"/>
      <c r="BI939" s="1233"/>
      <c r="BJ939" s="1233"/>
      <c r="BK939" s="1233"/>
      <c r="BL939" s="1233"/>
      <c r="BM939" s="1233"/>
      <c r="BN939" s="1233"/>
      <c r="BO939" s="1233"/>
      <c r="BP939" s="1233"/>
      <c r="BQ939" s="1233"/>
      <c r="BR939" s="1233"/>
      <c r="BS939" s="1233"/>
      <c r="BT939" s="1233"/>
      <c r="BU939" s="1233"/>
      <c r="BV939" s="1233"/>
      <c r="BW939" s="1233"/>
      <c r="BX939" s="1233"/>
      <c r="BY939" s="1233"/>
      <c r="BZ939" s="1233"/>
      <c r="CA939" s="1233"/>
      <c r="CB939" s="1233"/>
      <c r="CC939" s="1233"/>
      <c r="CD939" s="1233"/>
      <c r="CE939" s="1233"/>
      <c r="CF939" s="1233"/>
      <c r="CG939" s="1233"/>
      <c r="CH939" s="1233"/>
      <c r="CI939" s="1233"/>
      <c r="CJ939" s="1233"/>
      <c r="CK939" s="1233"/>
      <c r="CL939" s="1233"/>
      <c r="CM939" s="1233"/>
      <c r="CN939" s="1233"/>
      <c r="CO939" s="1233"/>
      <c r="CP939" s="1233"/>
      <c r="CQ939" s="1233"/>
      <c r="CR939" s="1233"/>
      <c r="CS939" s="1233"/>
      <c r="CT939" s="1233"/>
      <c r="CU939" s="1233"/>
      <c r="CV939" s="1233"/>
      <c r="CW939" s="1233"/>
      <c r="CX939" s="1233"/>
      <c r="CY939" s="1233"/>
      <c r="CZ939" s="1233"/>
      <c r="DA939" s="1233"/>
      <c r="DB939" s="1233"/>
      <c r="DC939" s="1233"/>
      <c r="DD939" s="1233"/>
      <c r="DE939" s="1233"/>
      <c r="DF939" s="1233"/>
      <c r="DG939" s="1233"/>
      <c r="DH939" s="1233"/>
      <c r="DI939" s="1233"/>
      <c r="DJ939" s="1233"/>
      <c r="DK939" s="1233"/>
      <c r="DL939" s="1233"/>
      <c r="DM939" s="1233"/>
      <c r="DN939" s="1233"/>
      <c r="DO939" s="1233"/>
      <c r="DP939" s="1233"/>
      <c r="DQ939" s="1233"/>
      <c r="DR939" s="1233"/>
      <c r="DS939" s="1233"/>
      <c r="DT939" s="1233"/>
      <c r="DU939" s="1233"/>
      <c r="DV939" s="1233"/>
      <c r="DW939" s="1233"/>
      <c r="DX939" s="1233"/>
      <c r="DY939" s="1233"/>
      <c r="DZ939" s="1233"/>
      <c r="EA939" s="1233"/>
      <c r="EB939" s="1233"/>
      <c r="EC939" s="1233"/>
      <c r="ED939" s="1233"/>
      <c r="EE939" s="1233"/>
      <c r="EF939" s="1233"/>
      <c r="EG939" s="1233"/>
      <c r="EH939" s="1253"/>
      <c r="EI939" s="1253"/>
      <c r="EJ939" s="1253"/>
      <c r="EK939" s="1253"/>
      <c r="EM939" s="1233"/>
      <c r="EN939" s="1233"/>
      <c r="EO939" s="1233"/>
      <c r="EP939" s="1233"/>
      <c r="EQ939" s="1233"/>
      <c r="ER939" s="1233"/>
      <c r="ES939" s="1233"/>
      <c r="ET939" s="1233"/>
      <c r="EU939" s="1233"/>
      <c r="EV939" s="1233"/>
      <c r="EW939" s="1233"/>
      <c r="EX939" s="1233"/>
      <c r="EY939" s="1233"/>
      <c r="EZ939" s="1233"/>
      <c r="FA939" s="1233"/>
      <c r="FB939" s="1233"/>
      <c r="FC939" s="1233"/>
      <c r="FD939" s="1233"/>
      <c r="FE939" s="1233"/>
      <c r="FF939" s="1233"/>
      <c r="FG939" s="1233"/>
      <c r="FH939" s="1233"/>
      <c r="FI939" s="1233"/>
      <c r="FJ939" s="1233"/>
      <c r="FK939" s="1233"/>
      <c r="FL939" s="1233"/>
      <c r="FM939" s="1233"/>
      <c r="FN939" s="1233"/>
      <c r="FO939" s="1233"/>
      <c r="FP939" s="1233"/>
      <c r="FQ939" s="1233"/>
      <c r="FR939" s="1233"/>
      <c r="FS939" s="1233"/>
      <c r="FT939" s="1233"/>
      <c r="FU939" s="1233"/>
      <c r="FV939" s="1233"/>
      <c r="FW939" s="1233"/>
      <c r="FX939" s="1233"/>
      <c r="FY939" s="1233"/>
      <c r="FZ939" s="1233"/>
      <c r="GA939" s="1233"/>
      <c r="GB939" s="1233"/>
      <c r="GC939" s="1233"/>
      <c r="GD939" s="1233"/>
      <c r="GE939" s="1233"/>
      <c r="GF939" s="1233"/>
      <c r="GG939" s="1233"/>
      <c r="GH939" s="1233"/>
      <c r="GI939" s="1233"/>
      <c r="GJ939" s="1233"/>
      <c r="GK939" s="1233"/>
      <c r="GL939" s="1233"/>
      <c r="GM939" s="1233"/>
      <c r="GN939" s="1233"/>
      <c r="GO939" s="1233"/>
      <c r="GP939" s="1233"/>
      <c r="GQ939" s="1233"/>
      <c r="GR939" s="1233"/>
      <c r="GS939" s="1233"/>
      <c r="GT939" s="1233"/>
      <c r="GU939" s="1233"/>
      <c r="GV939" s="1233"/>
      <c r="GW939" s="1233"/>
      <c r="GX939" s="1233"/>
      <c r="GY939" s="1233"/>
      <c r="GZ939" s="1233"/>
      <c r="HA939" s="1233"/>
      <c r="HB939" s="1233"/>
      <c r="HC939" s="1233"/>
      <c r="HD939" s="1233"/>
      <c r="HE939" s="1233"/>
      <c r="HF939" s="1233"/>
      <c r="HG939" s="1233"/>
      <c r="HH939" s="1233"/>
      <c r="HI939" s="1233"/>
      <c r="HJ939" s="1233"/>
      <c r="HK939" s="1233"/>
      <c r="HL939" s="1233"/>
      <c r="HM939" s="1233"/>
      <c r="HN939" s="1233"/>
      <c r="HO939" s="1233"/>
    </row>
    <row r="940" spans="32:223" s="325" customFormat="1" x14ac:dyDescent="0.2">
      <c r="AF940" s="932"/>
      <c r="AG940" s="932"/>
      <c r="AH940" s="932"/>
      <c r="AI940" s="932"/>
      <c r="AJ940" s="932"/>
      <c r="AK940" s="932"/>
      <c r="AL940" s="932"/>
      <c r="AM940" s="932"/>
      <c r="AN940" s="932"/>
      <c r="AP940" s="932"/>
      <c r="AQ940" s="932"/>
      <c r="AR940" s="932"/>
      <c r="AS940" s="932"/>
      <c r="AT940" s="932"/>
      <c r="AU940" s="932"/>
      <c r="AV940" s="932"/>
      <c r="AW940" s="932"/>
      <c r="AX940" s="932"/>
      <c r="BA940" s="1253"/>
      <c r="BB940" s="1253"/>
      <c r="BC940" s="1253"/>
      <c r="BE940" s="1233"/>
      <c r="BF940" s="1233"/>
      <c r="BG940" s="1233"/>
      <c r="BH940" s="1233"/>
      <c r="BI940" s="1233"/>
      <c r="BJ940" s="1233"/>
      <c r="BK940" s="1233"/>
      <c r="BL940" s="1233"/>
      <c r="BM940" s="1233"/>
      <c r="BN940" s="1233"/>
      <c r="BO940" s="1233"/>
      <c r="BP940" s="1233"/>
      <c r="BQ940" s="1233"/>
      <c r="BR940" s="1233"/>
      <c r="BS940" s="1233"/>
      <c r="BT940" s="1233"/>
      <c r="BU940" s="1233"/>
      <c r="BV940" s="1233"/>
      <c r="BW940" s="1233"/>
      <c r="BX940" s="1233"/>
      <c r="BY940" s="1233"/>
      <c r="BZ940" s="1233"/>
      <c r="CA940" s="1233"/>
      <c r="CB940" s="1233"/>
      <c r="CC940" s="1233"/>
      <c r="CD940" s="1233"/>
      <c r="CE940" s="1233"/>
      <c r="CF940" s="1233"/>
      <c r="CG940" s="1233"/>
      <c r="CH940" s="1233"/>
      <c r="CI940" s="1233"/>
      <c r="CJ940" s="1233"/>
      <c r="CK940" s="1233"/>
      <c r="CL940" s="1233"/>
      <c r="CM940" s="1233"/>
      <c r="CN940" s="1233"/>
      <c r="CO940" s="1233"/>
      <c r="CP940" s="1233"/>
      <c r="CQ940" s="1233"/>
      <c r="CR940" s="1233"/>
      <c r="CS940" s="1233"/>
      <c r="CT940" s="1233"/>
      <c r="CU940" s="1233"/>
      <c r="CV940" s="1233"/>
      <c r="CW940" s="1233"/>
      <c r="CX940" s="1233"/>
      <c r="CY940" s="1233"/>
      <c r="CZ940" s="1233"/>
      <c r="DA940" s="1233"/>
      <c r="DB940" s="1233"/>
      <c r="DC940" s="1233"/>
      <c r="DD940" s="1233"/>
      <c r="DE940" s="1233"/>
      <c r="DF940" s="1233"/>
      <c r="DG940" s="1233"/>
      <c r="DH940" s="1233"/>
      <c r="DI940" s="1233"/>
      <c r="DJ940" s="1233"/>
      <c r="DK940" s="1233"/>
      <c r="DL940" s="1233"/>
      <c r="DM940" s="1233"/>
      <c r="DN940" s="1233"/>
      <c r="DO940" s="1233"/>
      <c r="DP940" s="1233"/>
      <c r="DQ940" s="1233"/>
      <c r="DR940" s="1233"/>
      <c r="DS940" s="1233"/>
      <c r="DT940" s="1233"/>
      <c r="DU940" s="1233"/>
      <c r="DV940" s="1233"/>
      <c r="DW940" s="1233"/>
      <c r="DX940" s="1233"/>
      <c r="DY940" s="1233"/>
      <c r="DZ940" s="1233"/>
      <c r="EA940" s="1233"/>
      <c r="EB940" s="1233"/>
      <c r="EC940" s="1233"/>
      <c r="ED940" s="1233"/>
      <c r="EE940" s="1233"/>
      <c r="EF940" s="1233"/>
      <c r="EG940" s="1233"/>
      <c r="EH940" s="1253"/>
      <c r="EI940" s="1253"/>
      <c r="EJ940" s="1253"/>
      <c r="EK940" s="1253"/>
      <c r="EM940" s="1233"/>
      <c r="EN940" s="1233"/>
      <c r="EO940" s="1233"/>
      <c r="EP940" s="1233"/>
      <c r="EQ940" s="1233"/>
      <c r="ER940" s="1233"/>
      <c r="ES940" s="1233"/>
      <c r="ET940" s="1233"/>
      <c r="EU940" s="1233"/>
      <c r="EV940" s="1233"/>
      <c r="EW940" s="1233"/>
      <c r="EX940" s="1233"/>
      <c r="EY940" s="1233"/>
      <c r="EZ940" s="1233"/>
      <c r="FA940" s="1233"/>
      <c r="FB940" s="1233"/>
      <c r="FC940" s="1233"/>
      <c r="FD940" s="1233"/>
      <c r="FE940" s="1233"/>
      <c r="FF940" s="1233"/>
      <c r="FG940" s="1233"/>
      <c r="FH940" s="1233"/>
      <c r="FI940" s="1233"/>
      <c r="FJ940" s="1233"/>
      <c r="FK940" s="1233"/>
      <c r="FL940" s="1233"/>
      <c r="FM940" s="1233"/>
      <c r="FN940" s="1233"/>
      <c r="FO940" s="1233"/>
      <c r="FP940" s="1233"/>
      <c r="FQ940" s="1233"/>
      <c r="FR940" s="1233"/>
      <c r="FS940" s="1233"/>
      <c r="FT940" s="1233"/>
      <c r="FU940" s="1233"/>
      <c r="FV940" s="1233"/>
      <c r="FW940" s="1233"/>
      <c r="FX940" s="1233"/>
      <c r="FY940" s="1233"/>
      <c r="FZ940" s="1233"/>
      <c r="GA940" s="1233"/>
      <c r="GB940" s="1233"/>
      <c r="GC940" s="1233"/>
      <c r="GD940" s="1233"/>
      <c r="GE940" s="1233"/>
      <c r="GF940" s="1233"/>
      <c r="GG940" s="1233"/>
      <c r="GH940" s="1233"/>
      <c r="GI940" s="1233"/>
      <c r="GJ940" s="1233"/>
      <c r="GK940" s="1233"/>
      <c r="GL940" s="1233"/>
      <c r="GM940" s="1233"/>
      <c r="GN940" s="1233"/>
      <c r="GO940" s="1233"/>
      <c r="GP940" s="1233"/>
      <c r="GQ940" s="1233"/>
      <c r="GR940" s="1233"/>
      <c r="GS940" s="1233"/>
      <c r="GT940" s="1233"/>
      <c r="GU940" s="1233"/>
      <c r="GV940" s="1233"/>
      <c r="GW940" s="1233"/>
      <c r="GX940" s="1233"/>
      <c r="GY940" s="1233"/>
      <c r="GZ940" s="1233"/>
      <c r="HA940" s="1233"/>
      <c r="HB940" s="1233"/>
      <c r="HC940" s="1233"/>
      <c r="HD940" s="1233"/>
      <c r="HE940" s="1233"/>
      <c r="HF940" s="1233"/>
      <c r="HG940" s="1233"/>
      <c r="HH940" s="1233"/>
      <c r="HI940" s="1233"/>
      <c r="HJ940" s="1233"/>
      <c r="HK940" s="1233"/>
      <c r="HL940" s="1233"/>
      <c r="HM940" s="1233"/>
      <c r="HN940" s="1233"/>
      <c r="HO940" s="1233"/>
    </row>
    <row r="941" spans="32:223" s="325" customFormat="1" x14ac:dyDescent="0.2">
      <c r="AF941" s="932"/>
      <c r="AG941" s="932"/>
      <c r="AH941" s="932"/>
      <c r="AI941" s="932"/>
      <c r="AJ941" s="932"/>
      <c r="AK941" s="932"/>
      <c r="AL941" s="932"/>
      <c r="AM941" s="932"/>
      <c r="AN941" s="932"/>
      <c r="AP941" s="932"/>
      <c r="AQ941" s="932"/>
      <c r="AR941" s="932"/>
      <c r="AS941" s="932"/>
      <c r="AT941" s="932"/>
      <c r="AU941" s="932"/>
      <c r="AV941" s="932"/>
      <c r="AW941" s="932"/>
      <c r="AX941" s="932"/>
      <c r="BA941" s="1253"/>
      <c r="BB941" s="1253"/>
      <c r="BC941" s="1253"/>
      <c r="BE941" s="1233"/>
      <c r="BF941" s="1233"/>
      <c r="BG941" s="1233"/>
      <c r="BH941" s="1233"/>
      <c r="BI941" s="1233"/>
      <c r="BJ941" s="1233"/>
      <c r="BK941" s="1233"/>
      <c r="BL941" s="1233"/>
      <c r="BM941" s="1233"/>
      <c r="BN941" s="1233"/>
      <c r="BO941" s="1233"/>
      <c r="BP941" s="1233"/>
      <c r="BQ941" s="1233"/>
      <c r="BR941" s="1233"/>
      <c r="BS941" s="1233"/>
      <c r="BT941" s="1233"/>
      <c r="BU941" s="1233"/>
      <c r="BV941" s="1233"/>
      <c r="BW941" s="1233"/>
      <c r="BX941" s="1233"/>
      <c r="BY941" s="1233"/>
      <c r="BZ941" s="1233"/>
      <c r="CA941" s="1233"/>
      <c r="CB941" s="1233"/>
      <c r="CC941" s="1233"/>
      <c r="CD941" s="1233"/>
      <c r="CE941" s="1233"/>
      <c r="CF941" s="1233"/>
      <c r="CG941" s="1233"/>
      <c r="CH941" s="1233"/>
      <c r="CI941" s="1233"/>
      <c r="CJ941" s="1233"/>
      <c r="CK941" s="1233"/>
      <c r="CL941" s="1233"/>
      <c r="CM941" s="1233"/>
      <c r="CN941" s="1233"/>
      <c r="CO941" s="1233"/>
      <c r="CP941" s="1233"/>
      <c r="CQ941" s="1233"/>
      <c r="CR941" s="1233"/>
      <c r="CS941" s="1233"/>
      <c r="CT941" s="1233"/>
      <c r="CU941" s="1233"/>
      <c r="CV941" s="1233"/>
      <c r="CW941" s="1233"/>
      <c r="CX941" s="1233"/>
      <c r="CY941" s="1233"/>
      <c r="CZ941" s="1233"/>
      <c r="DA941" s="1233"/>
      <c r="DB941" s="1233"/>
      <c r="DC941" s="1233"/>
      <c r="DD941" s="1233"/>
      <c r="DE941" s="1233"/>
      <c r="DF941" s="1233"/>
      <c r="DG941" s="1233"/>
      <c r="DH941" s="1233"/>
      <c r="DI941" s="1233"/>
      <c r="DJ941" s="1233"/>
      <c r="DK941" s="1233"/>
      <c r="DL941" s="1233"/>
      <c r="DM941" s="1233"/>
      <c r="DN941" s="1233"/>
      <c r="DO941" s="1233"/>
      <c r="DP941" s="1233"/>
      <c r="DQ941" s="1233"/>
      <c r="DR941" s="1233"/>
      <c r="DS941" s="1233"/>
      <c r="DT941" s="1233"/>
      <c r="DU941" s="1233"/>
      <c r="DV941" s="1233"/>
      <c r="DW941" s="1233"/>
      <c r="DX941" s="1233"/>
      <c r="DY941" s="1233"/>
      <c r="DZ941" s="1233"/>
      <c r="EA941" s="1233"/>
      <c r="EB941" s="1233"/>
      <c r="EC941" s="1233"/>
      <c r="ED941" s="1233"/>
      <c r="EE941" s="1233"/>
      <c r="EF941" s="1233"/>
      <c r="EG941" s="1233"/>
      <c r="EH941" s="1253"/>
      <c r="EI941" s="1253"/>
      <c r="EJ941" s="1253"/>
      <c r="EK941" s="1253"/>
      <c r="EM941" s="1233"/>
      <c r="EN941" s="1233"/>
      <c r="EO941" s="1233"/>
      <c r="EP941" s="1233"/>
      <c r="EQ941" s="1233"/>
      <c r="ER941" s="1233"/>
      <c r="ES941" s="1233"/>
      <c r="ET941" s="1233"/>
      <c r="EU941" s="1233"/>
      <c r="EV941" s="1233"/>
      <c r="EW941" s="1233"/>
      <c r="EX941" s="1233"/>
      <c r="EY941" s="1233"/>
      <c r="EZ941" s="1233"/>
      <c r="FA941" s="1233"/>
      <c r="FB941" s="1233"/>
      <c r="FC941" s="1233"/>
      <c r="FD941" s="1233"/>
      <c r="FE941" s="1233"/>
      <c r="FF941" s="1233"/>
      <c r="FG941" s="1233"/>
      <c r="FH941" s="1233"/>
      <c r="FI941" s="1233"/>
      <c r="FJ941" s="1233"/>
      <c r="FK941" s="1233"/>
      <c r="FL941" s="1233"/>
      <c r="FM941" s="1233"/>
      <c r="FN941" s="1233"/>
      <c r="FO941" s="1233"/>
      <c r="FP941" s="1233"/>
      <c r="FQ941" s="1233"/>
      <c r="FR941" s="1233"/>
      <c r="FS941" s="1233"/>
      <c r="FT941" s="1233"/>
      <c r="FU941" s="1233"/>
      <c r="FV941" s="1233"/>
      <c r="FW941" s="1233"/>
      <c r="FX941" s="1233"/>
      <c r="FY941" s="1233"/>
      <c r="FZ941" s="1233"/>
      <c r="GA941" s="1233"/>
      <c r="GB941" s="1233"/>
      <c r="GC941" s="1233"/>
      <c r="GD941" s="1233"/>
      <c r="GE941" s="1233"/>
      <c r="GF941" s="1233"/>
      <c r="GG941" s="1233"/>
      <c r="GH941" s="1233"/>
      <c r="GI941" s="1233"/>
      <c r="GJ941" s="1233"/>
      <c r="GK941" s="1233"/>
      <c r="GL941" s="1233"/>
      <c r="GM941" s="1233"/>
      <c r="GN941" s="1233"/>
      <c r="GO941" s="1233"/>
      <c r="GP941" s="1233"/>
      <c r="GQ941" s="1233"/>
      <c r="GR941" s="1233"/>
      <c r="GS941" s="1233"/>
      <c r="GT941" s="1233"/>
      <c r="GU941" s="1233"/>
      <c r="GV941" s="1233"/>
      <c r="GW941" s="1233"/>
      <c r="GX941" s="1233"/>
      <c r="GY941" s="1233"/>
      <c r="GZ941" s="1233"/>
      <c r="HA941" s="1233"/>
      <c r="HB941" s="1233"/>
      <c r="HC941" s="1233"/>
      <c r="HD941" s="1233"/>
      <c r="HE941" s="1233"/>
      <c r="HF941" s="1233"/>
      <c r="HG941" s="1233"/>
      <c r="HH941" s="1233"/>
      <c r="HI941" s="1233"/>
      <c r="HJ941" s="1233"/>
      <c r="HK941" s="1233"/>
      <c r="HL941" s="1233"/>
      <c r="HM941" s="1233"/>
      <c r="HN941" s="1233"/>
      <c r="HO941" s="1233"/>
    </row>
    <row r="942" spans="32:223" s="325" customFormat="1" x14ac:dyDescent="0.2">
      <c r="AF942" s="932"/>
      <c r="AG942" s="932"/>
      <c r="AH942" s="932"/>
      <c r="AI942" s="932"/>
      <c r="AJ942" s="932"/>
      <c r="AK942" s="932"/>
      <c r="AL942" s="932"/>
      <c r="AM942" s="932"/>
      <c r="AN942" s="932"/>
      <c r="AP942" s="932"/>
      <c r="AQ942" s="932"/>
      <c r="AR942" s="932"/>
      <c r="AS942" s="932"/>
      <c r="AT942" s="932"/>
      <c r="AU942" s="932"/>
      <c r="AV942" s="932"/>
      <c r="AW942" s="932"/>
      <c r="AX942" s="932"/>
      <c r="BA942" s="1253"/>
      <c r="BB942" s="1253"/>
      <c r="BC942" s="1253"/>
      <c r="BE942" s="1233"/>
      <c r="BF942" s="1233"/>
      <c r="BG942" s="1233"/>
      <c r="BH942" s="1233"/>
      <c r="BI942" s="1233"/>
      <c r="BJ942" s="1233"/>
      <c r="BK942" s="1233"/>
      <c r="BL942" s="1233"/>
      <c r="BM942" s="1233"/>
      <c r="BN942" s="1233"/>
      <c r="BO942" s="1233"/>
      <c r="BP942" s="1233"/>
      <c r="BQ942" s="1233"/>
      <c r="BR942" s="1233"/>
      <c r="BS942" s="1233"/>
      <c r="BT942" s="1233"/>
      <c r="BU942" s="1233"/>
      <c r="BV942" s="1233"/>
      <c r="BW942" s="1233"/>
      <c r="BX942" s="1233"/>
      <c r="BY942" s="1233"/>
      <c r="BZ942" s="1233"/>
      <c r="CA942" s="1233"/>
      <c r="CB942" s="1233"/>
      <c r="CC942" s="1233"/>
      <c r="CD942" s="1233"/>
      <c r="CE942" s="1233"/>
      <c r="CF942" s="1233"/>
      <c r="CG942" s="1233"/>
      <c r="CH942" s="1233"/>
      <c r="CI942" s="1233"/>
      <c r="CJ942" s="1233"/>
      <c r="CK942" s="1233"/>
      <c r="CL942" s="1233"/>
      <c r="CM942" s="1233"/>
      <c r="CN942" s="1233"/>
      <c r="CO942" s="1233"/>
      <c r="CP942" s="1233"/>
      <c r="CQ942" s="1233"/>
      <c r="CR942" s="1233"/>
      <c r="CS942" s="1233"/>
      <c r="CT942" s="1233"/>
      <c r="CU942" s="1233"/>
      <c r="CV942" s="1233"/>
      <c r="CW942" s="1233"/>
      <c r="CX942" s="1233"/>
      <c r="CY942" s="1233"/>
      <c r="CZ942" s="1233"/>
      <c r="DA942" s="1233"/>
      <c r="DB942" s="1233"/>
      <c r="DC942" s="1233"/>
      <c r="DD942" s="1233"/>
      <c r="DE942" s="1233"/>
      <c r="DF942" s="1233"/>
      <c r="DG942" s="1233"/>
      <c r="DH942" s="1233"/>
      <c r="DI942" s="1233"/>
      <c r="DJ942" s="1233"/>
      <c r="DK942" s="1233"/>
      <c r="DL942" s="1233"/>
      <c r="DM942" s="1233"/>
      <c r="DN942" s="1233"/>
      <c r="DO942" s="1233"/>
      <c r="DP942" s="1233"/>
      <c r="DQ942" s="1233"/>
      <c r="DR942" s="1233"/>
      <c r="DS942" s="1233"/>
      <c r="DT942" s="1233"/>
      <c r="DU942" s="1233"/>
      <c r="DV942" s="1233"/>
      <c r="DW942" s="1233"/>
      <c r="DX942" s="1233"/>
      <c r="DY942" s="1233"/>
      <c r="DZ942" s="1233"/>
      <c r="EA942" s="1233"/>
      <c r="EB942" s="1233"/>
      <c r="EC942" s="1233"/>
      <c r="ED942" s="1233"/>
      <c r="EE942" s="1233"/>
      <c r="EF942" s="1233"/>
      <c r="EG942" s="1233"/>
      <c r="EH942" s="1253"/>
      <c r="EI942" s="1253"/>
      <c r="EJ942" s="1253"/>
      <c r="EK942" s="1253"/>
      <c r="EM942" s="1233"/>
      <c r="EN942" s="1233"/>
      <c r="EO942" s="1233"/>
      <c r="EP942" s="1233"/>
      <c r="EQ942" s="1233"/>
      <c r="ER942" s="1233"/>
      <c r="ES942" s="1233"/>
      <c r="ET942" s="1233"/>
      <c r="EU942" s="1233"/>
      <c r="EV942" s="1233"/>
      <c r="EW942" s="1233"/>
      <c r="EX942" s="1233"/>
      <c r="EY942" s="1233"/>
      <c r="EZ942" s="1233"/>
      <c r="FA942" s="1233"/>
      <c r="FB942" s="1233"/>
      <c r="FC942" s="1233"/>
      <c r="FD942" s="1233"/>
      <c r="FE942" s="1233"/>
      <c r="FF942" s="1233"/>
      <c r="FG942" s="1233"/>
      <c r="FH942" s="1233"/>
      <c r="FI942" s="1233"/>
      <c r="FJ942" s="1233"/>
      <c r="FK942" s="1233"/>
      <c r="FL942" s="1233"/>
      <c r="FM942" s="1233"/>
      <c r="FN942" s="1233"/>
      <c r="FO942" s="1233"/>
      <c r="FP942" s="1233"/>
      <c r="FQ942" s="1233"/>
      <c r="FR942" s="1233"/>
      <c r="FS942" s="1233"/>
      <c r="FT942" s="1233"/>
      <c r="FU942" s="1233"/>
      <c r="FV942" s="1233"/>
      <c r="FW942" s="1233"/>
      <c r="FX942" s="1233"/>
      <c r="FY942" s="1233"/>
      <c r="FZ942" s="1233"/>
      <c r="GA942" s="1233"/>
      <c r="GB942" s="1233"/>
      <c r="GC942" s="1233"/>
      <c r="GD942" s="1233"/>
      <c r="GE942" s="1233"/>
      <c r="GF942" s="1233"/>
      <c r="GG942" s="1233"/>
      <c r="GH942" s="1233"/>
      <c r="GI942" s="1233"/>
      <c r="GJ942" s="1233"/>
      <c r="GK942" s="1233"/>
      <c r="GL942" s="1233"/>
      <c r="GM942" s="1233"/>
      <c r="GN942" s="1233"/>
      <c r="GO942" s="1233"/>
      <c r="GP942" s="1233"/>
      <c r="GQ942" s="1233"/>
      <c r="GR942" s="1233"/>
      <c r="GS942" s="1233"/>
      <c r="GT942" s="1233"/>
      <c r="GU942" s="1233"/>
      <c r="GV942" s="1233"/>
      <c r="GW942" s="1233"/>
      <c r="GX942" s="1233"/>
      <c r="GY942" s="1233"/>
      <c r="GZ942" s="1233"/>
      <c r="HA942" s="1233"/>
      <c r="HB942" s="1233"/>
      <c r="HC942" s="1233"/>
      <c r="HD942" s="1233"/>
      <c r="HE942" s="1233"/>
      <c r="HF942" s="1233"/>
      <c r="HG942" s="1233"/>
      <c r="HH942" s="1233"/>
      <c r="HI942" s="1233"/>
      <c r="HJ942" s="1233"/>
      <c r="HK942" s="1233"/>
      <c r="HL942" s="1233"/>
      <c r="HM942" s="1233"/>
      <c r="HN942" s="1233"/>
      <c r="HO942" s="1233"/>
    </row>
    <row r="943" spans="32:223" s="325" customFormat="1" x14ac:dyDescent="0.2">
      <c r="AF943" s="932"/>
      <c r="AG943" s="932"/>
      <c r="AH943" s="932"/>
      <c r="AI943" s="932"/>
      <c r="AJ943" s="932"/>
      <c r="AK943" s="932"/>
      <c r="AL943" s="932"/>
      <c r="AM943" s="932"/>
      <c r="AN943" s="932"/>
      <c r="AP943" s="932"/>
      <c r="AQ943" s="932"/>
      <c r="AR943" s="932"/>
      <c r="AS943" s="932"/>
      <c r="AT943" s="932"/>
      <c r="AU943" s="932"/>
      <c r="AV943" s="932"/>
      <c r="AW943" s="932"/>
      <c r="AX943" s="932"/>
      <c r="BA943" s="1253"/>
      <c r="BB943" s="1253"/>
      <c r="BC943" s="1253"/>
      <c r="BE943" s="1233"/>
      <c r="BF943" s="1233"/>
      <c r="BG943" s="1233"/>
      <c r="BH943" s="1233"/>
      <c r="BI943" s="1233"/>
      <c r="BJ943" s="1233"/>
      <c r="BK943" s="1233"/>
      <c r="BL943" s="1233"/>
      <c r="BM943" s="1233"/>
      <c r="BN943" s="1233"/>
      <c r="BO943" s="1233"/>
      <c r="BP943" s="1233"/>
      <c r="BQ943" s="1233"/>
      <c r="BR943" s="1233"/>
      <c r="BS943" s="1233"/>
      <c r="BT943" s="1233"/>
      <c r="BU943" s="1233"/>
      <c r="BV943" s="1233"/>
      <c r="BW943" s="1233"/>
      <c r="BX943" s="1233"/>
      <c r="BY943" s="1233"/>
      <c r="BZ943" s="1233"/>
      <c r="CA943" s="1233"/>
      <c r="CB943" s="1233"/>
      <c r="CC943" s="1233"/>
      <c r="CD943" s="1233"/>
      <c r="CE943" s="1233"/>
      <c r="CF943" s="1233"/>
      <c r="CG943" s="1233"/>
      <c r="CH943" s="1233"/>
      <c r="CI943" s="1233"/>
      <c r="CJ943" s="1233"/>
      <c r="CK943" s="1233"/>
      <c r="CL943" s="1233"/>
      <c r="CM943" s="1233"/>
      <c r="CN943" s="1233"/>
      <c r="CO943" s="1233"/>
      <c r="CP943" s="1233"/>
      <c r="CQ943" s="1233"/>
      <c r="CR943" s="1233"/>
      <c r="CS943" s="1233"/>
      <c r="CT943" s="1233"/>
      <c r="CU943" s="1233"/>
      <c r="CV943" s="1233"/>
      <c r="CW943" s="1233"/>
      <c r="CX943" s="1233"/>
      <c r="CY943" s="1233"/>
      <c r="CZ943" s="1233"/>
      <c r="DA943" s="1233"/>
      <c r="DB943" s="1233"/>
      <c r="DC943" s="1233"/>
      <c r="DD943" s="1233"/>
      <c r="DE943" s="1233"/>
      <c r="DF943" s="1233"/>
      <c r="DG943" s="1233"/>
      <c r="DH943" s="1233"/>
      <c r="DI943" s="1233"/>
      <c r="DJ943" s="1233"/>
      <c r="DK943" s="1233"/>
      <c r="DL943" s="1233"/>
      <c r="DM943" s="1233"/>
      <c r="DN943" s="1233"/>
      <c r="DO943" s="1233"/>
      <c r="DP943" s="1233"/>
      <c r="DQ943" s="1233"/>
      <c r="DR943" s="1233"/>
      <c r="DS943" s="1233"/>
      <c r="DT943" s="1233"/>
      <c r="DU943" s="1233"/>
      <c r="DV943" s="1233"/>
      <c r="DW943" s="1233"/>
      <c r="DX943" s="1233"/>
      <c r="DY943" s="1233"/>
      <c r="DZ943" s="1233"/>
      <c r="EA943" s="1233"/>
      <c r="EB943" s="1233"/>
      <c r="EC943" s="1233"/>
      <c r="ED943" s="1233"/>
      <c r="EE943" s="1233"/>
      <c r="EF943" s="1233"/>
      <c r="EG943" s="1233"/>
      <c r="EH943" s="1253"/>
      <c r="EI943" s="1253"/>
      <c r="EJ943" s="1253"/>
      <c r="EK943" s="1253"/>
      <c r="EM943" s="1233"/>
      <c r="EN943" s="1233"/>
      <c r="EO943" s="1233"/>
      <c r="EP943" s="1233"/>
      <c r="EQ943" s="1233"/>
      <c r="ER943" s="1233"/>
      <c r="ES943" s="1233"/>
      <c r="ET943" s="1233"/>
      <c r="EU943" s="1233"/>
      <c r="EV943" s="1233"/>
      <c r="EW943" s="1233"/>
      <c r="EX943" s="1233"/>
      <c r="EY943" s="1233"/>
      <c r="EZ943" s="1233"/>
      <c r="FA943" s="1233"/>
      <c r="FB943" s="1233"/>
      <c r="FC943" s="1233"/>
      <c r="FD943" s="1233"/>
      <c r="FE943" s="1233"/>
      <c r="FF943" s="1233"/>
      <c r="FG943" s="1233"/>
      <c r="FH943" s="1233"/>
      <c r="FI943" s="1233"/>
      <c r="FJ943" s="1233"/>
      <c r="FK943" s="1233"/>
      <c r="FL943" s="1233"/>
      <c r="FM943" s="1233"/>
      <c r="FN943" s="1233"/>
      <c r="FO943" s="1233"/>
      <c r="FP943" s="1233"/>
      <c r="FQ943" s="1233"/>
      <c r="FR943" s="1233"/>
      <c r="FS943" s="1233"/>
      <c r="FT943" s="1233"/>
      <c r="FU943" s="1233"/>
      <c r="FV943" s="1233"/>
      <c r="FW943" s="1233"/>
      <c r="FX943" s="1233"/>
      <c r="FY943" s="1233"/>
      <c r="FZ943" s="1233"/>
      <c r="GA943" s="1233"/>
      <c r="GB943" s="1233"/>
      <c r="GC943" s="1233"/>
      <c r="GD943" s="1233"/>
      <c r="GE943" s="1233"/>
      <c r="GF943" s="1233"/>
      <c r="GG943" s="1233"/>
      <c r="GH943" s="1233"/>
      <c r="GI943" s="1233"/>
      <c r="GJ943" s="1233"/>
      <c r="GK943" s="1233"/>
      <c r="GL943" s="1233"/>
      <c r="GM943" s="1233"/>
      <c r="GN943" s="1233"/>
      <c r="GO943" s="1233"/>
      <c r="GP943" s="1233"/>
      <c r="GQ943" s="1233"/>
      <c r="GR943" s="1233"/>
      <c r="GS943" s="1233"/>
      <c r="GT943" s="1233"/>
      <c r="GU943" s="1233"/>
      <c r="GV943" s="1233"/>
      <c r="GW943" s="1233"/>
      <c r="GX943" s="1233"/>
      <c r="GY943" s="1233"/>
      <c r="GZ943" s="1233"/>
      <c r="HA943" s="1233"/>
      <c r="HB943" s="1233"/>
      <c r="HC943" s="1233"/>
      <c r="HD943" s="1233"/>
      <c r="HE943" s="1233"/>
      <c r="HF943" s="1233"/>
      <c r="HG943" s="1233"/>
      <c r="HH943" s="1233"/>
      <c r="HI943" s="1233"/>
      <c r="HJ943" s="1233"/>
      <c r="HK943" s="1233"/>
      <c r="HL943" s="1233"/>
      <c r="HM943" s="1233"/>
      <c r="HN943" s="1233"/>
      <c r="HO943" s="1233"/>
    </row>
    <row r="944" spans="32:223" s="325" customFormat="1" x14ac:dyDescent="0.2">
      <c r="AF944" s="932"/>
      <c r="AG944" s="932"/>
      <c r="AH944" s="932"/>
      <c r="AI944" s="932"/>
      <c r="AJ944" s="932"/>
      <c r="AK944" s="932"/>
      <c r="AL944" s="932"/>
      <c r="AM944" s="932"/>
      <c r="AN944" s="932"/>
      <c r="AP944" s="932"/>
      <c r="AQ944" s="932"/>
      <c r="AR944" s="932"/>
      <c r="AS944" s="932"/>
      <c r="AT944" s="932"/>
      <c r="AU944" s="932"/>
      <c r="AV944" s="932"/>
      <c r="AW944" s="932"/>
      <c r="AX944" s="932"/>
      <c r="BA944" s="1253"/>
      <c r="BB944" s="1253"/>
      <c r="BC944" s="1253"/>
      <c r="BE944" s="1233"/>
      <c r="BF944" s="1233"/>
      <c r="BG944" s="1233"/>
      <c r="BH944" s="1233"/>
      <c r="BI944" s="1233"/>
      <c r="BJ944" s="1233"/>
      <c r="BK944" s="1233"/>
      <c r="BL944" s="1233"/>
      <c r="BM944" s="1233"/>
      <c r="BN944" s="1233"/>
      <c r="BO944" s="1233"/>
      <c r="BP944" s="1233"/>
      <c r="BQ944" s="1233"/>
      <c r="BR944" s="1233"/>
      <c r="BS944" s="1233"/>
      <c r="BT944" s="1233"/>
      <c r="BU944" s="1233"/>
      <c r="BV944" s="1233"/>
      <c r="BW944" s="1233"/>
      <c r="BX944" s="1233"/>
      <c r="BY944" s="1233"/>
      <c r="BZ944" s="1233"/>
      <c r="CA944" s="1233"/>
      <c r="CB944" s="1233"/>
      <c r="CC944" s="1233"/>
      <c r="CD944" s="1233"/>
      <c r="CE944" s="1233"/>
      <c r="CF944" s="1233"/>
      <c r="CG944" s="1233"/>
      <c r="CH944" s="1233"/>
      <c r="CI944" s="1233"/>
      <c r="CJ944" s="1233"/>
      <c r="CK944" s="1233"/>
      <c r="CL944" s="1233"/>
      <c r="CM944" s="1233"/>
      <c r="CN944" s="1233"/>
      <c r="CO944" s="1233"/>
      <c r="CP944" s="1233"/>
      <c r="CQ944" s="1233"/>
      <c r="CR944" s="1233"/>
      <c r="CS944" s="1233"/>
      <c r="CT944" s="1233"/>
      <c r="CU944" s="1233"/>
      <c r="CV944" s="1233"/>
      <c r="CW944" s="1233"/>
      <c r="CX944" s="1233"/>
      <c r="CY944" s="1233"/>
      <c r="CZ944" s="1233"/>
      <c r="DA944" s="1233"/>
      <c r="DB944" s="1233"/>
      <c r="DC944" s="1233"/>
      <c r="DD944" s="1233"/>
      <c r="DE944" s="1233"/>
      <c r="DF944" s="1233"/>
      <c r="DG944" s="1233"/>
      <c r="DH944" s="1233"/>
      <c r="DI944" s="1233"/>
      <c r="DJ944" s="1233"/>
      <c r="DK944" s="1233"/>
      <c r="DL944" s="1233"/>
      <c r="DM944" s="1233"/>
      <c r="DN944" s="1233"/>
      <c r="DO944" s="1233"/>
      <c r="DP944" s="1233"/>
      <c r="DQ944" s="1233"/>
      <c r="DR944" s="1233"/>
      <c r="DS944" s="1233"/>
      <c r="DT944" s="1233"/>
      <c r="DU944" s="1233"/>
      <c r="DV944" s="1233"/>
      <c r="DW944" s="1233"/>
      <c r="DX944" s="1233"/>
      <c r="DY944" s="1233"/>
      <c r="DZ944" s="1233"/>
      <c r="EA944" s="1233"/>
      <c r="EB944" s="1233"/>
      <c r="EC944" s="1233"/>
      <c r="ED944" s="1233"/>
      <c r="EE944" s="1233"/>
      <c r="EF944" s="1233"/>
      <c r="EG944" s="1233"/>
      <c r="EH944" s="1253"/>
      <c r="EI944" s="1253"/>
      <c r="EJ944" s="1253"/>
      <c r="EK944" s="1253"/>
      <c r="EM944" s="1233"/>
      <c r="EN944" s="1233"/>
      <c r="EO944" s="1233"/>
      <c r="EP944" s="1233"/>
      <c r="EQ944" s="1233"/>
      <c r="ER944" s="1233"/>
      <c r="ES944" s="1233"/>
      <c r="ET944" s="1233"/>
      <c r="EU944" s="1233"/>
      <c r="EV944" s="1233"/>
      <c r="EW944" s="1233"/>
      <c r="EX944" s="1233"/>
      <c r="EY944" s="1233"/>
      <c r="EZ944" s="1233"/>
      <c r="FA944" s="1233"/>
      <c r="FB944" s="1233"/>
      <c r="FC944" s="1233"/>
      <c r="FD944" s="1233"/>
      <c r="FE944" s="1233"/>
      <c r="FF944" s="1233"/>
      <c r="FG944" s="1233"/>
      <c r="FH944" s="1233"/>
      <c r="FI944" s="1233"/>
      <c r="FJ944" s="1233"/>
      <c r="FK944" s="1233"/>
      <c r="FL944" s="1233"/>
      <c r="FM944" s="1233"/>
      <c r="FN944" s="1233"/>
      <c r="FO944" s="1233"/>
      <c r="FP944" s="1233"/>
      <c r="FQ944" s="1233"/>
      <c r="FR944" s="1233"/>
      <c r="FS944" s="1233"/>
      <c r="FT944" s="1233"/>
      <c r="FU944" s="1233"/>
      <c r="FV944" s="1233"/>
      <c r="FW944" s="1233"/>
      <c r="FX944" s="1233"/>
      <c r="FY944" s="1233"/>
      <c r="FZ944" s="1233"/>
      <c r="GA944" s="1233"/>
      <c r="GB944" s="1233"/>
      <c r="GC944" s="1233"/>
      <c r="GD944" s="1233"/>
      <c r="GE944" s="1233"/>
      <c r="GF944" s="1233"/>
      <c r="GG944" s="1233"/>
      <c r="GH944" s="1233"/>
      <c r="GI944" s="1233"/>
      <c r="GJ944" s="1233"/>
      <c r="GK944" s="1233"/>
      <c r="GL944" s="1233"/>
      <c r="GM944" s="1233"/>
      <c r="GN944" s="1233"/>
      <c r="GO944" s="1233"/>
      <c r="GP944" s="1233"/>
      <c r="GQ944" s="1233"/>
      <c r="GR944" s="1233"/>
      <c r="GS944" s="1233"/>
      <c r="GT944" s="1233"/>
      <c r="GU944" s="1233"/>
      <c r="GV944" s="1233"/>
      <c r="GW944" s="1233"/>
      <c r="GX944" s="1233"/>
      <c r="GY944" s="1233"/>
      <c r="GZ944" s="1233"/>
      <c r="HA944" s="1233"/>
      <c r="HB944" s="1233"/>
      <c r="HC944" s="1233"/>
      <c r="HD944" s="1233"/>
      <c r="HE944" s="1233"/>
      <c r="HF944" s="1233"/>
      <c r="HG944" s="1233"/>
      <c r="HH944" s="1233"/>
      <c r="HI944" s="1233"/>
      <c r="HJ944" s="1233"/>
      <c r="HK944" s="1233"/>
      <c r="HL944" s="1233"/>
      <c r="HM944" s="1233"/>
      <c r="HN944" s="1233"/>
      <c r="HO944" s="1233"/>
    </row>
    <row r="945" spans="32:223" s="325" customFormat="1" x14ac:dyDescent="0.2">
      <c r="AF945" s="932"/>
      <c r="AG945" s="932"/>
      <c r="AH945" s="932"/>
      <c r="AI945" s="932"/>
      <c r="AJ945" s="932"/>
      <c r="AK945" s="932"/>
      <c r="AL945" s="932"/>
      <c r="AM945" s="932"/>
      <c r="AN945" s="932"/>
      <c r="AP945" s="932"/>
      <c r="AQ945" s="932"/>
      <c r="AR945" s="932"/>
      <c r="AS945" s="932"/>
      <c r="AT945" s="932"/>
      <c r="AU945" s="932"/>
      <c r="AV945" s="932"/>
      <c r="AW945" s="932"/>
      <c r="AX945" s="932"/>
      <c r="BA945" s="1253"/>
      <c r="BB945" s="1253"/>
      <c r="BC945" s="1253"/>
      <c r="BE945" s="1233"/>
      <c r="BF945" s="1233"/>
      <c r="BG945" s="1233"/>
      <c r="BH945" s="1233"/>
      <c r="BI945" s="1233"/>
      <c r="BJ945" s="1233"/>
      <c r="BK945" s="1233"/>
      <c r="BL945" s="1233"/>
      <c r="BM945" s="1233"/>
      <c r="BN945" s="1233"/>
      <c r="BO945" s="1233"/>
      <c r="BP945" s="1233"/>
      <c r="BQ945" s="1233"/>
      <c r="BR945" s="1233"/>
      <c r="BS945" s="1233"/>
      <c r="BT945" s="1233"/>
      <c r="BU945" s="1233"/>
      <c r="BV945" s="1233"/>
      <c r="BW945" s="1233"/>
      <c r="BX945" s="1233"/>
      <c r="BY945" s="1233"/>
      <c r="BZ945" s="1233"/>
      <c r="CA945" s="1233"/>
      <c r="CB945" s="1233"/>
      <c r="CC945" s="1233"/>
      <c r="CD945" s="1233"/>
      <c r="CE945" s="1233"/>
      <c r="CF945" s="1233"/>
      <c r="CG945" s="1233"/>
      <c r="CH945" s="1233"/>
      <c r="CI945" s="1233"/>
      <c r="CJ945" s="1233"/>
      <c r="CK945" s="1233"/>
      <c r="CL945" s="1233"/>
      <c r="CM945" s="1233"/>
      <c r="CN945" s="1233"/>
      <c r="CO945" s="1233"/>
      <c r="CP945" s="1233"/>
      <c r="CQ945" s="1233"/>
      <c r="CR945" s="1233"/>
      <c r="CS945" s="1233"/>
      <c r="CT945" s="1233"/>
      <c r="CU945" s="1233"/>
      <c r="CV945" s="1233"/>
      <c r="CW945" s="1233"/>
      <c r="CX945" s="1233"/>
      <c r="CY945" s="1233"/>
      <c r="CZ945" s="1233"/>
      <c r="DA945" s="1233"/>
      <c r="DB945" s="1233"/>
      <c r="DC945" s="1233"/>
      <c r="DD945" s="1233"/>
      <c r="DE945" s="1233"/>
      <c r="DF945" s="1233"/>
      <c r="DG945" s="1233"/>
      <c r="DH945" s="1233"/>
      <c r="DI945" s="1233"/>
      <c r="DJ945" s="1233"/>
      <c r="DK945" s="1233"/>
      <c r="DL945" s="1233"/>
      <c r="DM945" s="1233"/>
      <c r="DN945" s="1233"/>
      <c r="DO945" s="1233"/>
      <c r="DP945" s="1233"/>
      <c r="DQ945" s="1233"/>
      <c r="DR945" s="1233"/>
      <c r="DS945" s="1233"/>
      <c r="DT945" s="1233"/>
      <c r="DU945" s="1233"/>
      <c r="DV945" s="1233"/>
      <c r="DW945" s="1233"/>
      <c r="DX945" s="1233"/>
      <c r="DY945" s="1233"/>
      <c r="DZ945" s="1233"/>
      <c r="EA945" s="1233"/>
      <c r="EB945" s="1233"/>
      <c r="EC945" s="1233"/>
      <c r="ED945" s="1233"/>
      <c r="EE945" s="1233"/>
      <c r="EF945" s="1233"/>
      <c r="EG945" s="1233"/>
      <c r="EH945" s="1253"/>
      <c r="EI945" s="1253"/>
      <c r="EJ945" s="1253"/>
      <c r="EK945" s="1253"/>
      <c r="EM945" s="1233"/>
      <c r="EN945" s="1233"/>
      <c r="EO945" s="1233"/>
      <c r="EP945" s="1233"/>
      <c r="EQ945" s="1233"/>
      <c r="ER945" s="1233"/>
      <c r="ES945" s="1233"/>
      <c r="ET945" s="1233"/>
      <c r="EU945" s="1233"/>
      <c r="EV945" s="1233"/>
      <c r="EW945" s="1233"/>
      <c r="EX945" s="1233"/>
      <c r="EY945" s="1233"/>
      <c r="EZ945" s="1233"/>
      <c r="FA945" s="1233"/>
      <c r="FB945" s="1233"/>
      <c r="FC945" s="1233"/>
      <c r="FD945" s="1233"/>
      <c r="FE945" s="1233"/>
      <c r="FF945" s="1233"/>
      <c r="FG945" s="1233"/>
      <c r="FH945" s="1233"/>
      <c r="FI945" s="1233"/>
      <c r="FJ945" s="1233"/>
      <c r="FK945" s="1233"/>
      <c r="FL945" s="1233"/>
      <c r="FM945" s="1233"/>
      <c r="FN945" s="1233"/>
      <c r="FO945" s="1233"/>
      <c r="FP945" s="1233"/>
      <c r="FQ945" s="1233"/>
      <c r="FR945" s="1233"/>
      <c r="FS945" s="1233"/>
      <c r="FT945" s="1233"/>
      <c r="FU945" s="1233"/>
      <c r="FV945" s="1233"/>
      <c r="FW945" s="1233"/>
      <c r="FX945" s="1233"/>
      <c r="FY945" s="1233"/>
      <c r="FZ945" s="1233"/>
      <c r="GA945" s="1233"/>
      <c r="GB945" s="1233"/>
      <c r="GC945" s="1233"/>
      <c r="GD945" s="1233"/>
      <c r="GE945" s="1233"/>
      <c r="GF945" s="1233"/>
      <c r="GG945" s="1233"/>
      <c r="GH945" s="1233"/>
      <c r="GI945" s="1233"/>
      <c r="GJ945" s="1233"/>
      <c r="GK945" s="1233"/>
      <c r="GL945" s="1233"/>
      <c r="GM945" s="1233"/>
      <c r="GN945" s="1233"/>
      <c r="GO945" s="1233"/>
      <c r="GP945" s="1233"/>
      <c r="GQ945" s="1233"/>
      <c r="GR945" s="1233"/>
      <c r="GS945" s="1233"/>
      <c r="GT945" s="1233"/>
      <c r="GU945" s="1233"/>
      <c r="GV945" s="1233"/>
      <c r="GW945" s="1233"/>
      <c r="GX945" s="1233"/>
      <c r="GY945" s="1233"/>
      <c r="GZ945" s="1233"/>
      <c r="HA945" s="1233"/>
      <c r="HB945" s="1233"/>
      <c r="HC945" s="1233"/>
      <c r="HD945" s="1233"/>
      <c r="HE945" s="1233"/>
      <c r="HF945" s="1233"/>
      <c r="HG945" s="1233"/>
      <c r="HH945" s="1233"/>
      <c r="HI945" s="1233"/>
      <c r="HJ945" s="1233"/>
      <c r="HK945" s="1233"/>
      <c r="HL945" s="1233"/>
      <c r="HM945" s="1233"/>
      <c r="HN945" s="1233"/>
      <c r="HO945" s="1233"/>
    </row>
    <row r="946" spans="32:223" s="325" customFormat="1" x14ac:dyDescent="0.2">
      <c r="AF946" s="932"/>
      <c r="AG946" s="932"/>
      <c r="AH946" s="932"/>
      <c r="AI946" s="932"/>
      <c r="AJ946" s="932"/>
      <c r="AK946" s="932"/>
      <c r="AL946" s="932"/>
      <c r="AM946" s="932"/>
      <c r="AN946" s="932"/>
      <c r="AP946" s="932"/>
      <c r="AQ946" s="932"/>
      <c r="AR946" s="932"/>
      <c r="AS946" s="932"/>
      <c r="AT946" s="932"/>
      <c r="AU946" s="932"/>
      <c r="AV946" s="932"/>
      <c r="AW946" s="932"/>
      <c r="AX946" s="932"/>
      <c r="BA946" s="1253"/>
      <c r="BB946" s="1253"/>
      <c r="BC946" s="1253"/>
      <c r="BE946" s="1233"/>
      <c r="BF946" s="1233"/>
      <c r="BG946" s="1233"/>
      <c r="BH946" s="1233"/>
      <c r="BI946" s="1233"/>
      <c r="BJ946" s="1233"/>
      <c r="BK946" s="1233"/>
      <c r="BL946" s="1233"/>
      <c r="BM946" s="1233"/>
      <c r="BN946" s="1233"/>
      <c r="BO946" s="1233"/>
      <c r="BP946" s="1233"/>
      <c r="BQ946" s="1233"/>
      <c r="BR946" s="1233"/>
      <c r="BS946" s="1233"/>
      <c r="BT946" s="1233"/>
      <c r="BU946" s="1233"/>
      <c r="BV946" s="1233"/>
      <c r="BW946" s="1233"/>
      <c r="BX946" s="1233"/>
      <c r="BY946" s="1233"/>
      <c r="BZ946" s="1233"/>
      <c r="CA946" s="1233"/>
      <c r="CB946" s="1233"/>
      <c r="CC946" s="1233"/>
      <c r="CD946" s="1233"/>
      <c r="CE946" s="1233"/>
      <c r="CF946" s="1233"/>
      <c r="CG946" s="1233"/>
      <c r="CH946" s="1233"/>
      <c r="CI946" s="1233"/>
      <c r="CJ946" s="1233"/>
      <c r="CK946" s="1233"/>
      <c r="CL946" s="1233"/>
      <c r="CM946" s="1233"/>
      <c r="CN946" s="1233"/>
      <c r="CO946" s="1233"/>
      <c r="CP946" s="1233"/>
      <c r="CQ946" s="1233"/>
      <c r="CR946" s="1233"/>
      <c r="CS946" s="1233"/>
      <c r="CT946" s="1233"/>
      <c r="CU946" s="1233"/>
      <c r="CV946" s="1233"/>
      <c r="CW946" s="1233"/>
      <c r="CX946" s="1233"/>
      <c r="CY946" s="1233"/>
      <c r="CZ946" s="1233"/>
      <c r="DA946" s="1233"/>
      <c r="DB946" s="1233"/>
      <c r="DC946" s="1233"/>
      <c r="DD946" s="1233"/>
      <c r="DE946" s="1233"/>
      <c r="DF946" s="1233"/>
      <c r="DG946" s="1233"/>
      <c r="DH946" s="1233"/>
      <c r="DI946" s="1233"/>
      <c r="DJ946" s="1233"/>
      <c r="DK946" s="1233"/>
      <c r="DL946" s="1233"/>
      <c r="DM946" s="1233"/>
      <c r="DN946" s="1233"/>
      <c r="DO946" s="1233"/>
      <c r="DP946" s="1233"/>
      <c r="DQ946" s="1233"/>
      <c r="DR946" s="1233"/>
      <c r="DS946" s="1233"/>
      <c r="DT946" s="1233"/>
      <c r="DU946" s="1233"/>
      <c r="DV946" s="1233"/>
      <c r="DW946" s="1233"/>
      <c r="DX946" s="1233"/>
      <c r="DY946" s="1233"/>
      <c r="DZ946" s="1233"/>
      <c r="EA946" s="1233"/>
      <c r="EB946" s="1233"/>
      <c r="EC946" s="1233"/>
      <c r="ED946" s="1233"/>
      <c r="EE946" s="1233"/>
      <c r="EF946" s="1233"/>
      <c r="EG946" s="1233"/>
      <c r="EH946" s="1253"/>
      <c r="EI946" s="1253"/>
      <c r="EJ946" s="1253"/>
      <c r="EK946" s="1253"/>
      <c r="EM946" s="1233"/>
      <c r="EN946" s="1233"/>
      <c r="EO946" s="1233"/>
      <c r="EP946" s="1233"/>
      <c r="EQ946" s="1233"/>
      <c r="ER946" s="1233"/>
      <c r="ES946" s="1233"/>
      <c r="ET946" s="1233"/>
      <c r="EU946" s="1233"/>
      <c r="EV946" s="1233"/>
      <c r="EW946" s="1233"/>
      <c r="EX946" s="1233"/>
      <c r="EY946" s="1233"/>
      <c r="EZ946" s="1233"/>
      <c r="FA946" s="1233"/>
      <c r="FB946" s="1233"/>
      <c r="FC946" s="1233"/>
      <c r="FD946" s="1233"/>
      <c r="FE946" s="1233"/>
      <c r="FF946" s="1233"/>
      <c r="FG946" s="1233"/>
      <c r="FH946" s="1233"/>
      <c r="FI946" s="1233"/>
      <c r="FJ946" s="1233"/>
      <c r="FK946" s="1233"/>
      <c r="FL946" s="1233"/>
      <c r="FM946" s="1233"/>
      <c r="FN946" s="1233"/>
      <c r="FO946" s="1233"/>
      <c r="FP946" s="1233"/>
      <c r="FQ946" s="1233"/>
      <c r="FR946" s="1233"/>
      <c r="FS946" s="1233"/>
      <c r="FT946" s="1233"/>
      <c r="FU946" s="1233"/>
      <c r="FV946" s="1233"/>
      <c r="FW946" s="1233"/>
      <c r="FX946" s="1233"/>
      <c r="FY946" s="1233"/>
      <c r="FZ946" s="1233"/>
      <c r="GA946" s="1233"/>
      <c r="GB946" s="1233"/>
      <c r="GC946" s="1233"/>
      <c r="GD946" s="1233"/>
      <c r="GE946" s="1233"/>
      <c r="GF946" s="1233"/>
      <c r="GG946" s="1233"/>
      <c r="GH946" s="1233"/>
      <c r="GI946" s="1233"/>
      <c r="GJ946" s="1233"/>
      <c r="GK946" s="1233"/>
      <c r="GL946" s="1233"/>
      <c r="GM946" s="1233"/>
      <c r="GN946" s="1233"/>
      <c r="GO946" s="1233"/>
      <c r="GP946" s="1233"/>
      <c r="GQ946" s="1233"/>
      <c r="GR946" s="1233"/>
      <c r="GS946" s="1233"/>
      <c r="GT946" s="1233"/>
      <c r="GU946" s="1233"/>
      <c r="GV946" s="1233"/>
      <c r="GW946" s="1233"/>
      <c r="GX946" s="1233"/>
      <c r="GY946" s="1233"/>
      <c r="GZ946" s="1233"/>
      <c r="HA946" s="1233"/>
      <c r="HB946" s="1233"/>
      <c r="HC946" s="1233"/>
      <c r="HD946" s="1233"/>
      <c r="HE946" s="1233"/>
      <c r="HF946" s="1233"/>
      <c r="HG946" s="1233"/>
      <c r="HH946" s="1233"/>
      <c r="HI946" s="1233"/>
      <c r="HJ946" s="1233"/>
      <c r="HK946" s="1233"/>
      <c r="HL946" s="1233"/>
      <c r="HM946" s="1233"/>
      <c r="HN946" s="1233"/>
      <c r="HO946" s="1233"/>
    </row>
    <row r="947" spans="32:223" s="325" customFormat="1" x14ac:dyDescent="0.2">
      <c r="AF947" s="932"/>
      <c r="AG947" s="932"/>
      <c r="AH947" s="932"/>
      <c r="AI947" s="932"/>
      <c r="AJ947" s="932"/>
      <c r="AK947" s="932"/>
      <c r="AL947" s="932"/>
      <c r="AM947" s="932"/>
      <c r="AN947" s="932"/>
      <c r="AP947" s="932"/>
      <c r="AQ947" s="932"/>
      <c r="AR947" s="932"/>
      <c r="AS947" s="932"/>
      <c r="AT947" s="932"/>
      <c r="AU947" s="932"/>
      <c r="AV947" s="932"/>
      <c r="AW947" s="932"/>
      <c r="AX947" s="932"/>
      <c r="BA947" s="1253"/>
      <c r="BB947" s="1253"/>
      <c r="BC947" s="1253"/>
      <c r="BE947" s="1233"/>
      <c r="BF947" s="1233"/>
      <c r="BG947" s="1233"/>
      <c r="BH947" s="1233"/>
      <c r="BI947" s="1233"/>
      <c r="BJ947" s="1233"/>
      <c r="BK947" s="1233"/>
      <c r="BL947" s="1233"/>
      <c r="BM947" s="1233"/>
      <c r="BN947" s="1233"/>
      <c r="BO947" s="1233"/>
      <c r="BP947" s="1233"/>
      <c r="BQ947" s="1233"/>
      <c r="BR947" s="1233"/>
      <c r="BS947" s="1233"/>
      <c r="BT947" s="1233"/>
      <c r="BU947" s="1233"/>
      <c r="BV947" s="1233"/>
      <c r="BW947" s="1233"/>
      <c r="BX947" s="1233"/>
      <c r="BY947" s="1233"/>
      <c r="BZ947" s="1233"/>
      <c r="CA947" s="1233"/>
      <c r="CB947" s="1233"/>
      <c r="CC947" s="1233"/>
      <c r="CD947" s="1233"/>
      <c r="CE947" s="1233"/>
      <c r="CF947" s="1233"/>
      <c r="CG947" s="1233"/>
      <c r="CH947" s="1233"/>
      <c r="CI947" s="1233"/>
      <c r="CJ947" s="1233"/>
      <c r="CK947" s="1233"/>
      <c r="CL947" s="1233"/>
      <c r="CM947" s="1233"/>
      <c r="CN947" s="1233"/>
      <c r="CO947" s="1233"/>
      <c r="CP947" s="1233"/>
      <c r="CQ947" s="1233"/>
      <c r="CR947" s="1233"/>
      <c r="CS947" s="1233"/>
      <c r="CT947" s="1233"/>
      <c r="CU947" s="1233"/>
      <c r="CV947" s="1233"/>
      <c r="CW947" s="1233"/>
      <c r="CX947" s="1233"/>
      <c r="CY947" s="1233"/>
      <c r="CZ947" s="1233"/>
      <c r="DA947" s="1233"/>
      <c r="DB947" s="1233"/>
      <c r="DC947" s="1233"/>
      <c r="DD947" s="1233"/>
      <c r="DE947" s="1233"/>
      <c r="DF947" s="1233"/>
      <c r="DG947" s="1233"/>
      <c r="DH947" s="1233"/>
      <c r="DI947" s="1233"/>
      <c r="DJ947" s="1233"/>
      <c r="DK947" s="1233"/>
      <c r="DL947" s="1233"/>
      <c r="DM947" s="1233"/>
      <c r="DN947" s="1233"/>
      <c r="DO947" s="1233"/>
      <c r="DP947" s="1233"/>
      <c r="DQ947" s="1233"/>
      <c r="DR947" s="1233"/>
      <c r="DS947" s="1233"/>
      <c r="DT947" s="1233"/>
      <c r="DU947" s="1233"/>
      <c r="DV947" s="1233"/>
      <c r="DW947" s="1233"/>
      <c r="DX947" s="1233"/>
      <c r="DY947" s="1233"/>
      <c r="DZ947" s="1233"/>
      <c r="EA947" s="1233"/>
      <c r="EB947" s="1233"/>
      <c r="EC947" s="1233"/>
      <c r="ED947" s="1233"/>
      <c r="EE947" s="1233"/>
      <c r="EF947" s="1233"/>
      <c r="EG947" s="1233"/>
      <c r="EH947" s="1253"/>
      <c r="EI947" s="1253"/>
      <c r="EJ947" s="1253"/>
      <c r="EK947" s="1253"/>
      <c r="EM947" s="1233"/>
      <c r="EN947" s="1233"/>
      <c r="EO947" s="1233"/>
      <c r="EP947" s="1233"/>
      <c r="EQ947" s="1233"/>
      <c r="ER947" s="1233"/>
      <c r="ES947" s="1233"/>
      <c r="ET947" s="1233"/>
      <c r="EU947" s="1233"/>
      <c r="EV947" s="1233"/>
      <c r="EW947" s="1233"/>
      <c r="EX947" s="1233"/>
      <c r="EY947" s="1233"/>
      <c r="EZ947" s="1233"/>
      <c r="FA947" s="1233"/>
      <c r="FB947" s="1233"/>
      <c r="FC947" s="1233"/>
      <c r="FD947" s="1233"/>
      <c r="FE947" s="1233"/>
      <c r="FF947" s="1233"/>
      <c r="FG947" s="1233"/>
      <c r="FH947" s="1233"/>
      <c r="FI947" s="1233"/>
      <c r="FJ947" s="1233"/>
      <c r="FK947" s="1233"/>
      <c r="FL947" s="1233"/>
      <c r="FM947" s="1233"/>
      <c r="FN947" s="1233"/>
      <c r="FO947" s="1233"/>
      <c r="FP947" s="1233"/>
      <c r="FQ947" s="1233"/>
      <c r="FR947" s="1233"/>
      <c r="FS947" s="1233"/>
      <c r="FT947" s="1233"/>
      <c r="FU947" s="1233"/>
      <c r="FV947" s="1233"/>
      <c r="FW947" s="1233"/>
      <c r="FX947" s="1233"/>
      <c r="FY947" s="1233"/>
      <c r="FZ947" s="1233"/>
      <c r="GA947" s="1233"/>
      <c r="GB947" s="1233"/>
      <c r="GC947" s="1233"/>
      <c r="GD947" s="1233"/>
      <c r="GE947" s="1233"/>
      <c r="GF947" s="1233"/>
      <c r="GG947" s="1233"/>
      <c r="GH947" s="1233"/>
      <c r="GI947" s="1233"/>
      <c r="GJ947" s="1233"/>
      <c r="GK947" s="1233"/>
      <c r="GL947" s="1233"/>
      <c r="GM947" s="1233"/>
      <c r="GN947" s="1233"/>
      <c r="GO947" s="1233"/>
      <c r="GP947" s="1233"/>
      <c r="GQ947" s="1233"/>
      <c r="GR947" s="1233"/>
      <c r="GS947" s="1233"/>
      <c r="GT947" s="1233"/>
      <c r="GU947" s="1233"/>
      <c r="GV947" s="1233"/>
      <c r="GW947" s="1233"/>
      <c r="GX947" s="1233"/>
      <c r="GY947" s="1233"/>
      <c r="GZ947" s="1233"/>
      <c r="HA947" s="1233"/>
      <c r="HB947" s="1233"/>
      <c r="HC947" s="1233"/>
      <c r="HD947" s="1233"/>
      <c r="HE947" s="1233"/>
      <c r="HF947" s="1233"/>
      <c r="HG947" s="1233"/>
      <c r="HH947" s="1233"/>
      <c r="HI947" s="1233"/>
      <c r="HJ947" s="1233"/>
      <c r="HK947" s="1233"/>
      <c r="HL947" s="1233"/>
      <c r="HM947" s="1233"/>
      <c r="HN947" s="1233"/>
      <c r="HO947" s="1233"/>
    </row>
    <row r="948" spans="32:223" s="325" customFormat="1" x14ac:dyDescent="0.2">
      <c r="AF948" s="932"/>
      <c r="AG948" s="932"/>
      <c r="AH948" s="932"/>
      <c r="AI948" s="932"/>
      <c r="AJ948" s="932"/>
      <c r="AK948" s="932"/>
      <c r="AL948" s="932"/>
      <c r="AM948" s="932"/>
      <c r="AN948" s="932"/>
      <c r="AP948" s="932"/>
      <c r="AQ948" s="932"/>
      <c r="AR948" s="932"/>
      <c r="AS948" s="932"/>
      <c r="AT948" s="932"/>
      <c r="AU948" s="932"/>
      <c r="AV948" s="932"/>
      <c r="AW948" s="932"/>
      <c r="AX948" s="932"/>
      <c r="BA948" s="1253"/>
      <c r="BB948" s="1253"/>
      <c r="BC948" s="1253"/>
      <c r="BE948" s="1233"/>
      <c r="BF948" s="1233"/>
      <c r="BG948" s="1233"/>
      <c r="BH948" s="1233"/>
      <c r="BI948" s="1233"/>
      <c r="BJ948" s="1233"/>
      <c r="BK948" s="1233"/>
      <c r="BL948" s="1233"/>
      <c r="BM948" s="1233"/>
      <c r="BN948" s="1233"/>
      <c r="BO948" s="1233"/>
      <c r="BP948" s="1233"/>
      <c r="BQ948" s="1233"/>
      <c r="BR948" s="1233"/>
      <c r="BS948" s="1233"/>
      <c r="BT948" s="1233"/>
      <c r="BU948" s="1233"/>
      <c r="BV948" s="1233"/>
      <c r="BW948" s="1233"/>
      <c r="BX948" s="1233"/>
      <c r="BY948" s="1233"/>
      <c r="BZ948" s="1233"/>
      <c r="CA948" s="1233"/>
      <c r="CB948" s="1233"/>
      <c r="CC948" s="1233"/>
      <c r="CD948" s="1233"/>
      <c r="CE948" s="1233"/>
      <c r="CF948" s="1233"/>
      <c r="CG948" s="1233"/>
      <c r="CH948" s="1233"/>
      <c r="CI948" s="1233"/>
      <c r="CJ948" s="1233"/>
      <c r="CK948" s="1233"/>
      <c r="CL948" s="1233"/>
      <c r="CM948" s="1233"/>
      <c r="CN948" s="1233"/>
      <c r="CO948" s="1233"/>
      <c r="CP948" s="1233"/>
      <c r="CQ948" s="1233"/>
      <c r="CR948" s="1233"/>
      <c r="CS948" s="1233"/>
      <c r="CT948" s="1233"/>
      <c r="CU948" s="1233"/>
      <c r="CV948" s="1233"/>
      <c r="CW948" s="1233"/>
      <c r="CX948" s="1233"/>
      <c r="CY948" s="1233"/>
      <c r="CZ948" s="1233"/>
      <c r="DA948" s="1233"/>
      <c r="DB948" s="1233"/>
      <c r="DC948" s="1233"/>
      <c r="DD948" s="1233"/>
      <c r="DE948" s="1233"/>
      <c r="DF948" s="1233"/>
      <c r="DG948" s="1233"/>
      <c r="DH948" s="1233"/>
      <c r="DI948" s="1233"/>
      <c r="DJ948" s="1233"/>
      <c r="DK948" s="1233"/>
      <c r="DL948" s="1233"/>
      <c r="DM948" s="1233"/>
      <c r="DN948" s="1233"/>
      <c r="DO948" s="1233"/>
      <c r="DP948" s="1233"/>
      <c r="DQ948" s="1233"/>
      <c r="DR948" s="1233"/>
      <c r="DS948" s="1233"/>
      <c r="DT948" s="1233"/>
      <c r="DU948" s="1233"/>
      <c r="DV948" s="1233"/>
      <c r="DW948" s="1233"/>
      <c r="DX948" s="1233"/>
      <c r="DY948" s="1233"/>
      <c r="DZ948" s="1233"/>
      <c r="EA948" s="1233"/>
      <c r="EB948" s="1233"/>
      <c r="EC948" s="1233"/>
      <c r="ED948" s="1233"/>
      <c r="EE948" s="1233"/>
      <c r="EF948" s="1233"/>
      <c r="EG948" s="1233"/>
      <c r="EH948" s="1253"/>
      <c r="EI948" s="1253"/>
      <c r="EJ948" s="1253"/>
      <c r="EK948" s="1253"/>
      <c r="EM948" s="1233"/>
      <c r="EN948" s="1233"/>
      <c r="EO948" s="1233"/>
      <c r="EP948" s="1233"/>
      <c r="EQ948" s="1233"/>
      <c r="ER948" s="1233"/>
      <c r="ES948" s="1233"/>
      <c r="ET948" s="1233"/>
      <c r="EU948" s="1233"/>
      <c r="EV948" s="1233"/>
      <c r="EW948" s="1233"/>
      <c r="EX948" s="1233"/>
      <c r="EY948" s="1233"/>
      <c r="EZ948" s="1233"/>
      <c r="FA948" s="1233"/>
      <c r="FB948" s="1233"/>
      <c r="FC948" s="1233"/>
      <c r="FD948" s="1233"/>
      <c r="FE948" s="1233"/>
      <c r="FF948" s="1233"/>
      <c r="FG948" s="1233"/>
      <c r="FH948" s="1233"/>
      <c r="FI948" s="1233"/>
      <c r="FJ948" s="1233"/>
      <c r="FK948" s="1233"/>
      <c r="FL948" s="1233"/>
      <c r="FM948" s="1233"/>
      <c r="FN948" s="1233"/>
      <c r="FO948" s="1233"/>
      <c r="FP948" s="1233"/>
      <c r="FQ948" s="1233"/>
      <c r="FR948" s="1233"/>
      <c r="FS948" s="1233"/>
      <c r="FT948" s="1233"/>
      <c r="FU948" s="1233"/>
      <c r="FV948" s="1233"/>
      <c r="FW948" s="1233"/>
      <c r="FX948" s="1233"/>
      <c r="FY948" s="1233"/>
      <c r="FZ948" s="1233"/>
      <c r="GA948" s="1233"/>
      <c r="GB948" s="1233"/>
      <c r="GC948" s="1233"/>
      <c r="GD948" s="1233"/>
      <c r="GE948" s="1233"/>
      <c r="GF948" s="1233"/>
      <c r="GG948" s="1233"/>
      <c r="GH948" s="1233"/>
      <c r="GI948" s="1233"/>
      <c r="GJ948" s="1233"/>
      <c r="GK948" s="1233"/>
      <c r="GL948" s="1233"/>
      <c r="GM948" s="1233"/>
      <c r="GN948" s="1233"/>
      <c r="GO948" s="1233"/>
      <c r="GP948" s="1233"/>
      <c r="GQ948" s="1233"/>
      <c r="GR948" s="1233"/>
      <c r="GS948" s="1233"/>
      <c r="GT948" s="1233"/>
      <c r="GU948" s="1233"/>
      <c r="GV948" s="1233"/>
      <c r="GW948" s="1233"/>
      <c r="GX948" s="1233"/>
      <c r="GY948" s="1233"/>
      <c r="GZ948" s="1233"/>
      <c r="HA948" s="1233"/>
      <c r="HB948" s="1233"/>
      <c r="HC948" s="1233"/>
      <c r="HD948" s="1233"/>
      <c r="HE948" s="1233"/>
      <c r="HF948" s="1233"/>
      <c r="HG948" s="1233"/>
      <c r="HH948" s="1233"/>
      <c r="HI948" s="1233"/>
      <c r="HJ948" s="1233"/>
      <c r="HK948" s="1233"/>
      <c r="HL948" s="1233"/>
      <c r="HM948" s="1233"/>
      <c r="HN948" s="1233"/>
      <c r="HO948" s="1233"/>
    </row>
    <row r="949" spans="32:223" s="325" customFormat="1" x14ac:dyDescent="0.2">
      <c r="AF949" s="932"/>
      <c r="AG949" s="932"/>
      <c r="AH949" s="932"/>
      <c r="AI949" s="932"/>
      <c r="AJ949" s="932"/>
      <c r="AK949" s="932"/>
      <c r="AL949" s="932"/>
      <c r="AM949" s="932"/>
      <c r="AN949" s="932"/>
      <c r="AP949" s="932"/>
      <c r="AQ949" s="932"/>
      <c r="AR949" s="932"/>
      <c r="AS949" s="932"/>
      <c r="AT949" s="932"/>
      <c r="AU949" s="932"/>
      <c r="AV949" s="932"/>
      <c r="AW949" s="932"/>
      <c r="AX949" s="932"/>
      <c r="BA949" s="1253"/>
      <c r="BB949" s="1253"/>
      <c r="BC949" s="1253"/>
      <c r="BE949" s="1233"/>
      <c r="BF949" s="1233"/>
      <c r="BG949" s="1233"/>
      <c r="BH949" s="1233"/>
      <c r="BI949" s="1233"/>
      <c r="BJ949" s="1233"/>
      <c r="BK949" s="1233"/>
      <c r="BL949" s="1233"/>
      <c r="BM949" s="1233"/>
      <c r="BN949" s="1233"/>
      <c r="BO949" s="1233"/>
      <c r="BP949" s="1233"/>
      <c r="BQ949" s="1233"/>
      <c r="BR949" s="1233"/>
      <c r="BS949" s="1233"/>
      <c r="BT949" s="1233"/>
      <c r="BU949" s="1233"/>
      <c r="BV949" s="1233"/>
      <c r="BW949" s="1233"/>
      <c r="BX949" s="1233"/>
      <c r="BY949" s="1233"/>
      <c r="BZ949" s="1233"/>
      <c r="CA949" s="1233"/>
      <c r="CB949" s="1233"/>
      <c r="CC949" s="1233"/>
      <c r="CD949" s="1233"/>
      <c r="CE949" s="1233"/>
      <c r="CF949" s="1233"/>
      <c r="CG949" s="1233"/>
      <c r="CH949" s="1233"/>
      <c r="CI949" s="1233"/>
      <c r="CJ949" s="1233"/>
      <c r="CK949" s="1233"/>
      <c r="CL949" s="1233"/>
      <c r="CM949" s="1233"/>
      <c r="CN949" s="1233"/>
      <c r="CO949" s="1233"/>
      <c r="CP949" s="1233"/>
      <c r="CQ949" s="1233"/>
      <c r="CR949" s="1233"/>
      <c r="CS949" s="1233"/>
      <c r="CT949" s="1233"/>
      <c r="CU949" s="1233"/>
      <c r="CV949" s="1233"/>
      <c r="CW949" s="1233"/>
      <c r="CX949" s="1233"/>
      <c r="CY949" s="1233"/>
      <c r="CZ949" s="1233"/>
      <c r="DA949" s="1233"/>
      <c r="DB949" s="1233"/>
      <c r="DC949" s="1233"/>
      <c r="DD949" s="1233"/>
      <c r="DE949" s="1233"/>
      <c r="DF949" s="1233"/>
      <c r="DG949" s="1233"/>
      <c r="DH949" s="1233"/>
      <c r="DI949" s="1233"/>
      <c r="DJ949" s="1233"/>
      <c r="DK949" s="1233"/>
      <c r="DL949" s="1233"/>
      <c r="DM949" s="1233"/>
      <c r="DN949" s="1233"/>
      <c r="DO949" s="1233"/>
      <c r="DP949" s="1233"/>
      <c r="DQ949" s="1233"/>
      <c r="DR949" s="1233"/>
      <c r="DS949" s="1233"/>
      <c r="DT949" s="1233"/>
      <c r="DU949" s="1233"/>
      <c r="DV949" s="1233"/>
      <c r="DW949" s="1233"/>
      <c r="DX949" s="1233"/>
      <c r="DY949" s="1233"/>
      <c r="DZ949" s="1233"/>
      <c r="EA949" s="1233"/>
      <c r="EB949" s="1233"/>
      <c r="EC949" s="1233"/>
      <c r="ED949" s="1233"/>
      <c r="EE949" s="1233"/>
      <c r="EF949" s="1233"/>
      <c r="EG949" s="1233"/>
      <c r="EH949" s="1253"/>
      <c r="EI949" s="1253"/>
      <c r="EJ949" s="1253"/>
      <c r="EK949" s="1253"/>
      <c r="EM949" s="1233"/>
      <c r="EN949" s="1233"/>
      <c r="EO949" s="1233"/>
      <c r="EP949" s="1233"/>
      <c r="EQ949" s="1233"/>
      <c r="ER949" s="1233"/>
      <c r="ES949" s="1233"/>
      <c r="ET949" s="1233"/>
      <c r="EU949" s="1233"/>
      <c r="EV949" s="1233"/>
      <c r="EW949" s="1233"/>
      <c r="EX949" s="1233"/>
      <c r="EY949" s="1233"/>
      <c r="EZ949" s="1233"/>
      <c r="FA949" s="1233"/>
      <c r="FB949" s="1233"/>
      <c r="FC949" s="1233"/>
      <c r="FD949" s="1233"/>
      <c r="FE949" s="1233"/>
      <c r="FF949" s="1233"/>
      <c r="FG949" s="1233"/>
      <c r="FH949" s="1233"/>
      <c r="FI949" s="1233"/>
      <c r="FJ949" s="1233"/>
      <c r="FK949" s="1233"/>
      <c r="FL949" s="1233"/>
      <c r="FM949" s="1233"/>
      <c r="FN949" s="1233"/>
      <c r="FO949" s="1233"/>
      <c r="FP949" s="1233"/>
      <c r="FQ949" s="1233"/>
      <c r="FR949" s="1233"/>
      <c r="FS949" s="1233"/>
      <c r="FT949" s="1233"/>
      <c r="FU949" s="1233"/>
      <c r="FV949" s="1233"/>
      <c r="FW949" s="1233"/>
      <c r="FX949" s="1233"/>
      <c r="FY949" s="1233"/>
      <c r="FZ949" s="1233"/>
      <c r="GA949" s="1233"/>
      <c r="GB949" s="1233"/>
      <c r="GC949" s="1233"/>
      <c r="GD949" s="1233"/>
      <c r="GE949" s="1233"/>
      <c r="GF949" s="1233"/>
      <c r="GG949" s="1233"/>
      <c r="GH949" s="1233"/>
      <c r="GI949" s="1233"/>
      <c r="GJ949" s="1233"/>
      <c r="GK949" s="1233"/>
      <c r="GL949" s="1233"/>
      <c r="GM949" s="1233"/>
      <c r="GN949" s="1233"/>
      <c r="GO949" s="1233"/>
      <c r="GP949" s="1233"/>
      <c r="GQ949" s="1233"/>
      <c r="GR949" s="1233"/>
      <c r="GS949" s="1233"/>
      <c r="GT949" s="1233"/>
      <c r="GU949" s="1233"/>
      <c r="GV949" s="1233"/>
      <c r="GW949" s="1233"/>
      <c r="GX949" s="1233"/>
      <c r="GY949" s="1233"/>
      <c r="GZ949" s="1233"/>
      <c r="HA949" s="1233"/>
      <c r="HB949" s="1233"/>
      <c r="HC949" s="1233"/>
      <c r="HD949" s="1233"/>
      <c r="HE949" s="1233"/>
      <c r="HF949" s="1233"/>
      <c r="HG949" s="1233"/>
      <c r="HH949" s="1233"/>
      <c r="HI949" s="1233"/>
      <c r="HJ949" s="1233"/>
      <c r="HK949" s="1233"/>
      <c r="HL949" s="1233"/>
      <c r="HM949" s="1233"/>
      <c r="HN949" s="1233"/>
      <c r="HO949" s="1233"/>
    </row>
    <row r="950" spans="32:223" s="325" customFormat="1" x14ac:dyDescent="0.2">
      <c r="AF950" s="932"/>
      <c r="AG950" s="932"/>
      <c r="AH950" s="932"/>
      <c r="AI950" s="932"/>
      <c r="AJ950" s="932"/>
      <c r="AK950" s="932"/>
      <c r="AL950" s="932"/>
      <c r="AM950" s="932"/>
      <c r="AN950" s="932"/>
      <c r="AP950" s="932"/>
      <c r="AQ950" s="932"/>
      <c r="AR950" s="932"/>
      <c r="AS950" s="932"/>
      <c r="AT950" s="932"/>
      <c r="AU950" s="932"/>
      <c r="AV950" s="932"/>
      <c r="AW950" s="932"/>
      <c r="AX950" s="932"/>
      <c r="BA950" s="1253"/>
      <c r="BB950" s="1253"/>
      <c r="BC950" s="1253"/>
      <c r="BE950" s="1233"/>
      <c r="BF950" s="1233"/>
      <c r="BG950" s="1233"/>
      <c r="BH950" s="1233"/>
      <c r="BI950" s="1233"/>
      <c r="BJ950" s="1233"/>
      <c r="BK950" s="1233"/>
      <c r="BL950" s="1233"/>
      <c r="BM950" s="1233"/>
      <c r="BN950" s="1233"/>
      <c r="BO950" s="1233"/>
      <c r="BP950" s="1233"/>
      <c r="BQ950" s="1233"/>
      <c r="BR950" s="1233"/>
      <c r="BS950" s="1233"/>
      <c r="BT950" s="1233"/>
      <c r="BU950" s="1233"/>
      <c r="BV950" s="1233"/>
      <c r="BW950" s="1233"/>
      <c r="BX950" s="1233"/>
      <c r="BY950" s="1233"/>
      <c r="BZ950" s="1233"/>
      <c r="CA950" s="1233"/>
      <c r="CB950" s="1233"/>
      <c r="CC950" s="1233"/>
      <c r="CD950" s="1233"/>
      <c r="CE950" s="1233"/>
      <c r="CF950" s="1233"/>
      <c r="CG950" s="1233"/>
      <c r="CH950" s="1233"/>
      <c r="CI950" s="1233"/>
      <c r="CJ950" s="1233"/>
      <c r="CK950" s="1233"/>
      <c r="CL950" s="1233"/>
      <c r="CM950" s="1233"/>
      <c r="CN950" s="1233"/>
      <c r="CO950" s="1233"/>
      <c r="CP950" s="1233"/>
      <c r="CQ950" s="1233"/>
      <c r="CR950" s="1233"/>
      <c r="CS950" s="1233"/>
      <c r="CT950" s="1233"/>
      <c r="CU950" s="1233"/>
      <c r="CV950" s="1233"/>
      <c r="CW950" s="1233"/>
      <c r="CX950" s="1233"/>
      <c r="CY950" s="1233"/>
      <c r="CZ950" s="1233"/>
      <c r="DA950" s="1233"/>
      <c r="DB950" s="1233"/>
      <c r="DC950" s="1233"/>
      <c r="DD950" s="1233"/>
      <c r="DE950" s="1233"/>
      <c r="DF950" s="1233"/>
      <c r="DG950" s="1233"/>
      <c r="DH950" s="1233"/>
      <c r="DI950" s="1233"/>
      <c r="DJ950" s="1233"/>
      <c r="DK950" s="1233"/>
      <c r="DL950" s="1233"/>
      <c r="DM950" s="1233"/>
      <c r="DN950" s="1233"/>
      <c r="DO950" s="1233"/>
      <c r="DP950" s="1233"/>
      <c r="DQ950" s="1233"/>
      <c r="DR950" s="1233"/>
      <c r="DS950" s="1233"/>
      <c r="DT950" s="1233"/>
      <c r="DU950" s="1233"/>
      <c r="DV950" s="1233"/>
      <c r="DW950" s="1233"/>
      <c r="DX950" s="1233"/>
      <c r="DY950" s="1233"/>
      <c r="DZ950" s="1233"/>
      <c r="EA950" s="1233"/>
      <c r="EB950" s="1233"/>
      <c r="EC950" s="1233"/>
      <c r="ED950" s="1233"/>
      <c r="EE950" s="1233"/>
      <c r="EF950" s="1233"/>
      <c r="EG950" s="1233"/>
      <c r="EH950" s="1253"/>
      <c r="EI950" s="1253"/>
      <c r="EJ950" s="1253"/>
      <c r="EK950" s="1253"/>
      <c r="EM950" s="1233"/>
      <c r="EN950" s="1233"/>
      <c r="EO950" s="1233"/>
      <c r="EP950" s="1233"/>
      <c r="EQ950" s="1233"/>
      <c r="ER950" s="1233"/>
      <c r="ES950" s="1233"/>
      <c r="ET950" s="1233"/>
      <c r="EU950" s="1233"/>
      <c r="EV950" s="1233"/>
      <c r="EW950" s="1233"/>
      <c r="EX950" s="1233"/>
      <c r="EY950" s="1233"/>
      <c r="EZ950" s="1233"/>
      <c r="FA950" s="1233"/>
      <c r="FB950" s="1233"/>
      <c r="FC950" s="1233"/>
      <c r="FD950" s="1233"/>
      <c r="FE950" s="1233"/>
      <c r="FF950" s="1233"/>
      <c r="FG950" s="1233"/>
      <c r="FH950" s="1233"/>
      <c r="FI950" s="1233"/>
      <c r="FJ950" s="1233"/>
      <c r="FK950" s="1233"/>
      <c r="FL950" s="1233"/>
      <c r="FM950" s="1233"/>
      <c r="FN950" s="1233"/>
      <c r="FO950" s="1233"/>
      <c r="FP950" s="1233"/>
      <c r="FQ950" s="1233"/>
      <c r="FR950" s="1233"/>
      <c r="FS950" s="1233"/>
      <c r="FT950" s="1233"/>
      <c r="FU950" s="1233"/>
      <c r="FV950" s="1233"/>
      <c r="FW950" s="1233"/>
      <c r="FX950" s="1233"/>
      <c r="FY950" s="1233"/>
      <c r="FZ950" s="1233"/>
      <c r="GA950" s="1233"/>
      <c r="GB950" s="1233"/>
      <c r="GC950" s="1233"/>
      <c r="GD950" s="1233"/>
      <c r="GE950" s="1233"/>
      <c r="GF950" s="1233"/>
      <c r="GG950" s="1233"/>
      <c r="GH950" s="1233"/>
      <c r="GI950" s="1233"/>
      <c r="GJ950" s="1233"/>
      <c r="GK950" s="1233"/>
      <c r="GL950" s="1233"/>
      <c r="GM950" s="1233"/>
      <c r="GN950" s="1233"/>
      <c r="GO950" s="1233"/>
      <c r="GP950" s="1233"/>
      <c r="GQ950" s="1233"/>
      <c r="GR950" s="1233"/>
      <c r="GS950" s="1233"/>
      <c r="GT950" s="1233"/>
      <c r="GU950" s="1233"/>
      <c r="GV950" s="1233"/>
      <c r="GW950" s="1233"/>
      <c r="GX950" s="1233"/>
      <c r="GY950" s="1233"/>
      <c r="GZ950" s="1233"/>
      <c r="HA950" s="1233"/>
      <c r="HB950" s="1233"/>
      <c r="HC950" s="1233"/>
      <c r="HD950" s="1233"/>
      <c r="HE950" s="1233"/>
      <c r="HF950" s="1233"/>
      <c r="HG950" s="1233"/>
      <c r="HH950" s="1233"/>
      <c r="HI950" s="1233"/>
      <c r="HJ950" s="1233"/>
      <c r="HK950" s="1233"/>
      <c r="HL950" s="1233"/>
      <c r="HM950" s="1233"/>
      <c r="HN950" s="1233"/>
      <c r="HO950" s="1233"/>
    </row>
    <row r="951" spans="32:223" s="325" customFormat="1" x14ac:dyDescent="0.2">
      <c r="AF951" s="932"/>
      <c r="AG951" s="932"/>
      <c r="AH951" s="932"/>
      <c r="AI951" s="932"/>
      <c r="AJ951" s="932"/>
      <c r="AK951" s="932"/>
      <c r="AL951" s="932"/>
      <c r="AM951" s="932"/>
      <c r="AN951" s="932"/>
      <c r="AP951" s="932"/>
      <c r="AQ951" s="932"/>
      <c r="AR951" s="932"/>
      <c r="AS951" s="932"/>
      <c r="AT951" s="932"/>
      <c r="AU951" s="932"/>
      <c r="AV951" s="932"/>
      <c r="AW951" s="932"/>
      <c r="AX951" s="932"/>
      <c r="BA951" s="1253"/>
      <c r="BB951" s="1253"/>
      <c r="BC951" s="1253"/>
      <c r="BE951" s="1233"/>
      <c r="BF951" s="1233"/>
      <c r="BG951" s="1233"/>
      <c r="BH951" s="1233"/>
      <c r="BI951" s="1233"/>
      <c r="BJ951" s="1233"/>
      <c r="BK951" s="1233"/>
      <c r="BL951" s="1233"/>
      <c r="BM951" s="1233"/>
      <c r="BN951" s="1233"/>
      <c r="BO951" s="1233"/>
      <c r="BP951" s="1233"/>
      <c r="BQ951" s="1233"/>
      <c r="BR951" s="1233"/>
      <c r="BS951" s="1233"/>
      <c r="BT951" s="1233"/>
      <c r="BU951" s="1233"/>
      <c r="BV951" s="1233"/>
      <c r="BW951" s="1233"/>
      <c r="BX951" s="1233"/>
      <c r="BY951" s="1233"/>
      <c r="BZ951" s="1233"/>
      <c r="CA951" s="1233"/>
      <c r="CB951" s="1233"/>
      <c r="CC951" s="1233"/>
      <c r="CD951" s="1233"/>
      <c r="CE951" s="1233"/>
      <c r="CF951" s="1233"/>
      <c r="CG951" s="1233"/>
      <c r="CH951" s="1233"/>
      <c r="CI951" s="1233"/>
      <c r="CJ951" s="1233"/>
      <c r="CK951" s="1233"/>
      <c r="CL951" s="1233"/>
      <c r="CM951" s="1233"/>
      <c r="CN951" s="1233"/>
      <c r="CO951" s="1233"/>
      <c r="CP951" s="1233"/>
      <c r="CQ951" s="1233"/>
      <c r="CR951" s="1233"/>
      <c r="CS951" s="1233"/>
      <c r="CT951" s="1233"/>
      <c r="CU951" s="1233"/>
      <c r="CV951" s="1233"/>
      <c r="CW951" s="1233"/>
      <c r="CX951" s="1233"/>
      <c r="CY951" s="1233"/>
      <c r="CZ951" s="1233"/>
      <c r="DA951" s="1233"/>
      <c r="DB951" s="1233"/>
      <c r="DC951" s="1233"/>
      <c r="DD951" s="1233"/>
      <c r="DE951" s="1233"/>
      <c r="DF951" s="1233"/>
      <c r="DG951" s="1233"/>
      <c r="DH951" s="1233"/>
      <c r="DI951" s="1233"/>
      <c r="DJ951" s="1233"/>
      <c r="DK951" s="1233"/>
      <c r="DL951" s="1233"/>
      <c r="DM951" s="1233"/>
      <c r="DN951" s="1233"/>
      <c r="DO951" s="1233"/>
      <c r="DP951" s="1233"/>
      <c r="DQ951" s="1233"/>
      <c r="DR951" s="1233"/>
      <c r="DS951" s="1233"/>
      <c r="DT951" s="1233"/>
      <c r="DU951" s="1233"/>
      <c r="DV951" s="1233"/>
      <c r="DW951" s="1233"/>
      <c r="DX951" s="1233"/>
      <c r="DY951" s="1233"/>
      <c r="DZ951" s="1233"/>
      <c r="EA951" s="1233"/>
      <c r="EB951" s="1233"/>
      <c r="EC951" s="1233"/>
      <c r="ED951" s="1233"/>
      <c r="EE951" s="1233"/>
      <c r="EF951" s="1233"/>
      <c r="EG951" s="1233"/>
      <c r="EH951" s="1253"/>
      <c r="EI951" s="1253"/>
      <c r="EJ951" s="1253"/>
      <c r="EK951" s="1253"/>
      <c r="EM951" s="1233"/>
      <c r="EN951" s="1233"/>
      <c r="EO951" s="1233"/>
      <c r="EP951" s="1233"/>
      <c r="EQ951" s="1233"/>
      <c r="ER951" s="1233"/>
      <c r="ES951" s="1233"/>
      <c r="ET951" s="1233"/>
      <c r="EU951" s="1233"/>
      <c r="EV951" s="1233"/>
      <c r="EW951" s="1233"/>
      <c r="EX951" s="1233"/>
      <c r="EY951" s="1233"/>
      <c r="EZ951" s="1233"/>
      <c r="FA951" s="1233"/>
      <c r="FB951" s="1233"/>
      <c r="FC951" s="1233"/>
      <c r="FD951" s="1233"/>
      <c r="FE951" s="1233"/>
      <c r="FF951" s="1233"/>
      <c r="FG951" s="1233"/>
      <c r="FH951" s="1233"/>
      <c r="FI951" s="1233"/>
      <c r="FJ951" s="1233"/>
      <c r="FK951" s="1233"/>
      <c r="FL951" s="1233"/>
      <c r="FM951" s="1233"/>
      <c r="FN951" s="1233"/>
      <c r="FO951" s="1233"/>
      <c r="FP951" s="1233"/>
      <c r="FQ951" s="1233"/>
      <c r="FR951" s="1233"/>
      <c r="FS951" s="1233"/>
      <c r="FT951" s="1233"/>
      <c r="FU951" s="1233"/>
      <c r="FV951" s="1233"/>
      <c r="FW951" s="1233"/>
      <c r="FX951" s="1233"/>
      <c r="FY951" s="1233"/>
      <c r="FZ951" s="1233"/>
      <c r="GA951" s="1233"/>
      <c r="GB951" s="1233"/>
      <c r="GC951" s="1233"/>
      <c r="GD951" s="1233"/>
      <c r="GE951" s="1233"/>
      <c r="GF951" s="1233"/>
      <c r="GG951" s="1233"/>
      <c r="GH951" s="1233"/>
      <c r="GI951" s="1233"/>
      <c r="GJ951" s="1233"/>
      <c r="GK951" s="1233"/>
      <c r="GL951" s="1233"/>
      <c r="GM951" s="1233"/>
      <c r="GN951" s="1233"/>
      <c r="GO951" s="1233"/>
      <c r="GP951" s="1233"/>
      <c r="GQ951" s="1233"/>
      <c r="GR951" s="1233"/>
      <c r="GS951" s="1233"/>
      <c r="GT951" s="1233"/>
      <c r="GU951" s="1233"/>
      <c r="GV951" s="1233"/>
      <c r="GW951" s="1233"/>
      <c r="GX951" s="1233"/>
      <c r="GY951" s="1233"/>
      <c r="GZ951" s="1233"/>
      <c r="HA951" s="1233"/>
      <c r="HB951" s="1233"/>
      <c r="HC951" s="1233"/>
      <c r="HD951" s="1233"/>
      <c r="HE951" s="1233"/>
      <c r="HF951" s="1233"/>
      <c r="HG951" s="1233"/>
      <c r="HH951" s="1233"/>
      <c r="HI951" s="1233"/>
      <c r="HJ951" s="1233"/>
      <c r="HK951" s="1233"/>
      <c r="HL951" s="1233"/>
      <c r="HM951" s="1233"/>
      <c r="HN951" s="1233"/>
      <c r="HO951" s="1233"/>
    </row>
    <row r="952" spans="32:223" s="325" customFormat="1" x14ac:dyDescent="0.2">
      <c r="AF952" s="932"/>
      <c r="AG952" s="932"/>
      <c r="AH952" s="932"/>
      <c r="AI952" s="932"/>
      <c r="AJ952" s="932"/>
      <c r="AK952" s="932"/>
      <c r="AL952" s="932"/>
      <c r="AM952" s="932"/>
      <c r="AN952" s="932"/>
      <c r="AP952" s="932"/>
      <c r="AQ952" s="932"/>
      <c r="AR952" s="932"/>
      <c r="AS952" s="932"/>
      <c r="AT952" s="932"/>
      <c r="AU952" s="932"/>
      <c r="AV952" s="932"/>
      <c r="AW952" s="932"/>
      <c r="AX952" s="932"/>
      <c r="BA952" s="1253"/>
      <c r="BB952" s="1253"/>
      <c r="BC952" s="1253"/>
      <c r="BE952" s="1233"/>
      <c r="BF952" s="1233"/>
      <c r="BG952" s="1233"/>
      <c r="BH952" s="1233"/>
      <c r="BI952" s="1233"/>
      <c r="BJ952" s="1233"/>
      <c r="BK952" s="1233"/>
      <c r="BL952" s="1233"/>
      <c r="BM952" s="1233"/>
      <c r="BN952" s="1233"/>
      <c r="BO952" s="1233"/>
      <c r="BP952" s="1233"/>
      <c r="BQ952" s="1233"/>
      <c r="BR952" s="1233"/>
      <c r="BS952" s="1233"/>
      <c r="BT952" s="1233"/>
      <c r="BU952" s="1233"/>
      <c r="BV952" s="1233"/>
      <c r="BW952" s="1233"/>
      <c r="BX952" s="1233"/>
      <c r="BY952" s="1233"/>
      <c r="BZ952" s="1233"/>
      <c r="CA952" s="1233"/>
      <c r="CB952" s="1233"/>
      <c r="CC952" s="1233"/>
      <c r="CD952" s="1233"/>
      <c r="CE952" s="1233"/>
      <c r="CF952" s="1233"/>
      <c r="CG952" s="1233"/>
      <c r="CH952" s="1233"/>
      <c r="CI952" s="1233"/>
      <c r="CJ952" s="1233"/>
      <c r="CK952" s="1233"/>
      <c r="CL952" s="1233"/>
      <c r="CM952" s="1233"/>
      <c r="CN952" s="1233"/>
      <c r="CO952" s="1233"/>
      <c r="CP952" s="1233"/>
      <c r="CQ952" s="1233"/>
      <c r="CR952" s="1233"/>
      <c r="CS952" s="1233"/>
      <c r="CT952" s="1233"/>
      <c r="CU952" s="1233"/>
      <c r="CV952" s="1233"/>
      <c r="CW952" s="1233"/>
      <c r="CX952" s="1233"/>
      <c r="CY952" s="1233"/>
      <c r="CZ952" s="1233"/>
      <c r="DA952" s="1233"/>
      <c r="DB952" s="1233"/>
      <c r="DC952" s="1233"/>
      <c r="DD952" s="1233"/>
      <c r="DE952" s="1233"/>
      <c r="DF952" s="1233"/>
      <c r="DG952" s="1233"/>
      <c r="DH952" s="1233"/>
      <c r="DI952" s="1233"/>
      <c r="DJ952" s="1233"/>
      <c r="DK952" s="1233"/>
      <c r="DL952" s="1233"/>
      <c r="DM952" s="1233"/>
      <c r="DN952" s="1233"/>
      <c r="DO952" s="1233"/>
      <c r="DP952" s="1233"/>
      <c r="DQ952" s="1233"/>
      <c r="DR952" s="1233"/>
      <c r="DS952" s="1233"/>
      <c r="DT952" s="1233"/>
      <c r="DU952" s="1233"/>
      <c r="DV952" s="1233"/>
      <c r="DW952" s="1233"/>
      <c r="DX952" s="1233"/>
      <c r="DY952" s="1233"/>
      <c r="DZ952" s="1233"/>
      <c r="EA952" s="1233"/>
      <c r="EB952" s="1233"/>
      <c r="EC952" s="1233"/>
      <c r="ED952" s="1233"/>
      <c r="EE952" s="1233"/>
      <c r="EF952" s="1233"/>
      <c r="EG952" s="1233"/>
      <c r="EH952" s="1253"/>
      <c r="EI952" s="1253"/>
      <c r="EJ952" s="1253"/>
      <c r="EK952" s="1253"/>
      <c r="EM952" s="1233"/>
      <c r="EN952" s="1233"/>
      <c r="EO952" s="1233"/>
      <c r="EP952" s="1233"/>
      <c r="EQ952" s="1233"/>
      <c r="ER952" s="1233"/>
      <c r="ES952" s="1233"/>
      <c r="ET952" s="1233"/>
      <c r="EU952" s="1233"/>
      <c r="EV952" s="1233"/>
      <c r="EW952" s="1233"/>
      <c r="EX952" s="1233"/>
      <c r="EY952" s="1233"/>
      <c r="EZ952" s="1233"/>
      <c r="FA952" s="1233"/>
      <c r="FB952" s="1233"/>
      <c r="FC952" s="1233"/>
      <c r="FD952" s="1233"/>
      <c r="FE952" s="1233"/>
      <c r="FF952" s="1233"/>
      <c r="FG952" s="1233"/>
      <c r="FH952" s="1233"/>
      <c r="FI952" s="1233"/>
      <c r="FJ952" s="1233"/>
      <c r="FK952" s="1233"/>
      <c r="FL952" s="1233"/>
      <c r="FM952" s="1233"/>
      <c r="FN952" s="1233"/>
      <c r="FO952" s="1233"/>
      <c r="FP952" s="1233"/>
      <c r="FQ952" s="1233"/>
      <c r="FR952" s="1233"/>
      <c r="FS952" s="1233"/>
      <c r="FT952" s="1233"/>
      <c r="FU952" s="1233"/>
      <c r="FV952" s="1233"/>
      <c r="FW952" s="1233"/>
      <c r="FX952" s="1233"/>
      <c r="FY952" s="1233"/>
      <c r="FZ952" s="1233"/>
      <c r="GA952" s="1233"/>
      <c r="GB952" s="1233"/>
      <c r="GC952" s="1233"/>
      <c r="GD952" s="1233"/>
      <c r="GE952" s="1233"/>
      <c r="GF952" s="1233"/>
      <c r="GG952" s="1233"/>
      <c r="GH952" s="1233"/>
      <c r="GI952" s="1233"/>
      <c r="GJ952" s="1233"/>
      <c r="GK952" s="1233"/>
      <c r="GL952" s="1233"/>
      <c r="GM952" s="1233"/>
      <c r="GN952" s="1233"/>
      <c r="GO952" s="1233"/>
      <c r="GP952" s="1233"/>
      <c r="GQ952" s="1233"/>
      <c r="GR952" s="1233"/>
      <c r="GS952" s="1233"/>
      <c r="GT952" s="1233"/>
      <c r="GU952" s="1233"/>
      <c r="GV952" s="1233"/>
      <c r="GW952" s="1233"/>
      <c r="GX952" s="1233"/>
      <c r="GY952" s="1233"/>
      <c r="GZ952" s="1233"/>
      <c r="HA952" s="1233"/>
      <c r="HB952" s="1233"/>
      <c r="HC952" s="1233"/>
      <c r="HD952" s="1233"/>
      <c r="HE952" s="1233"/>
      <c r="HF952" s="1233"/>
      <c r="HG952" s="1233"/>
      <c r="HH952" s="1233"/>
      <c r="HI952" s="1233"/>
      <c r="HJ952" s="1233"/>
      <c r="HK952" s="1233"/>
      <c r="HL952" s="1233"/>
      <c r="HM952" s="1233"/>
      <c r="HN952" s="1233"/>
      <c r="HO952" s="1233"/>
    </row>
    <row r="953" spans="32:223" s="325" customFormat="1" x14ac:dyDescent="0.2">
      <c r="AF953" s="932"/>
      <c r="AG953" s="932"/>
      <c r="AH953" s="932"/>
      <c r="AI953" s="932"/>
      <c r="AJ953" s="932"/>
      <c r="AK953" s="932"/>
      <c r="AL953" s="932"/>
      <c r="AM953" s="932"/>
      <c r="AN953" s="932"/>
      <c r="AP953" s="932"/>
      <c r="AQ953" s="932"/>
      <c r="AR953" s="932"/>
      <c r="AS953" s="932"/>
      <c r="AT953" s="932"/>
      <c r="AU953" s="932"/>
      <c r="AV953" s="932"/>
      <c r="AW953" s="932"/>
      <c r="AX953" s="932"/>
      <c r="BA953" s="1253"/>
      <c r="BB953" s="1253"/>
      <c r="BC953" s="1253"/>
      <c r="BE953" s="1233"/>
      <c r="BF953" s="1233"/>
      <c r="BG953" s="1233"/>
      <c r="BH953" s="1233"/>
      <c r="BI953" s="1233"/>
      <c r="BJ953" s="1233"/>
      <c r="BK953" s="1233"/>
      <c r="BL953" s="1233"/>
      <c r="BM953" s="1233"/>
      <c r="BN953" s="1233"/>
      <c r="BO953" s="1233"/>
      <c r="BP953" s="1233"/>
      <c r="BQ953" s="1233"/>
      <c r="BR953" s="1233"/>
      <c r="BS953" s="1233"/>
      <c r="BT953" s="1233"/>
      <c r="BU953" s="1233"/>
      <c r="BV953" s="1233"/>
      <c r="BW953" s="1233"/>
      <c r="BX953" s="1233"/>
      <c r="BY953" s="1233"/>
      <c r="BZ953" s="1233"/>
      <c r="CA953" s="1233"/>
      <c r="CB953" s="1233"/>
      <c r="CC953" s="1233"/>
      <c r="CD953" s="1233"/>
      <c r="CE953" s="1233"/>
      <c r="CF953" s="1233"/>
      <c r="CG953" s="1233"/>
      <c r="CH953" s="1233"/>
      <c r="CI953" s="1233"/>
      <c r="CJ953" s="1233"/>
      <c r="CK953" s="1233"/>
      <c r="CL953" s="1233"/>
      <c r="CM953" s="1233"/>
      <c r="CN953" s="1233"/>
      <c r="CO953" s="1233"/>
      <c r="CP953" s="1233"/>
      <c r="CQ953" s="1233"/>
      <c r="CR953" s="1233"/>
      <c r="CS953" s="1233"/>
      <c r="CT953" s="1233"/>
      <c r="CU953" s="1233"/>
      <c r="CV953" s="1233"/>
      <c r="CW953" s="1233"/>
      <c r="CX953" s="1233"/>
      <c r="CY953" s="1233"/>
      <c r="CZ953" s="1233"/>
      <c r="DA953" s="1233"/>
      <c r="DB953" s="1233"/>
      <c r="DC953" s="1233"/>
      <c r="DD953" s="1233"/>
      <c r="DE953" s="1233"/>
      <c r="DF953" s="1233"/>
      <c r="DG953" s="1233"/>
      <c r="DH953" s="1233"/>
      <c r="DI953" s="1233"/>
      <c r="DJ953" s="1233"/>
      <c r="DK953" s="1233"/>
      <c r="DL953" s="1233"/>
      <c r="DM953" s="1233"/>
      <c r="DN953" s="1233"/>
      <c r="DO953" s="1233"/>
      <c r="DP953" s="1233"/>
      <c r="DQ953" s="1233"/>
      <c r="DR953" s="1233"/>
      <c r="DS953" s="1233"/>
      <c r="DT953" s="1233"/>
      <c r="DU953" s="1233"/>
      <c r="DV953" s="1233"/>
      <c r="DW953" s="1233"/>
      <c r="DX953" s="1233"/>
      <c r="DY953" s="1233"/>
      <c r="DZ953" s="1233"/>
      <c r="EA953" s="1233"/>
      <c r="EB953" s="1233"/>
      <c r="EC953" s="1233"/>
      <c r="ED953" s="1233"/>
      <c r="EE953" s="1233"/>
      <c r="EF953" s="1233"/>
      <c r="EG953" s="1233"/>
      <c r="EH953" s="1253"/>
      <c r="EI953" s="1253"/>
      <c r="EJ953" s="1253"/>
      <c r="EK953" s="1253"/>
      <c r="EM953" s="1233"/>
      <c r="EN953" s="1233"/>
      <c r="EO953" s="1233"/>
      <c r="EP953" s="1233"/>
      <c r="EQ953" s="1233"/>
      <c r="ER953" s="1233"/>
      <c r="ES953" s="1233"/>
      <c r="ET953" s="1233"/>
      <c r="EU953" s="1233"/>
      <c r="EV953" s="1233"/>
      <c r="EW953" s="1233"/>
      <c r="EX953" s="1233"/>
      <c r="EY953" s="1233"/>
      <c r="EZ953" s="1233"/>
      <c r="FA953" s="1233"/>
      <c r="FB953" s="1233"/>
      <c r="FC953" s="1233"/>
      <c r="FD953" s="1233"/>
      <c r="FE953" s="1233"/>
      <c r="FF953" s="1233"/>
      <c r="FG953" s="1233"/>
      <c r="FH953" s="1233"/>
      <c r="FI953" s="1233"/>
      <c r="FJ953" s="1233"/>
      <c r="FK953" s="1233"/>
      <c r="FL953" s="1233"/>
      <c r="FM953" s="1233"/>
      <c r="FN953" s="1233"/>
      <c r="FO953" s="1233"/>
      <c r="FP953" s="1233"/>
      <c r="FQ953" s="1233"/>
      <c r="FR953" s="1233"/>
      <c r="FS953" s="1233"/>
      <c r="FT953" s="1233"/>
      <c r="FU953" s="1233"/>
      <c r="FV953" s="1233"/>
      <c r="FW953" s="1233"/>
      <c r="FX953" s="1233"/>
      <c r="FY953" s="1233"/>
      <c r="FZ953" s="1233"/>
      <c r="GA953" s="1233"/>
      <c r="GB953" s="1233"/>
      <c r="GC953" s="1233"/>
      <c r="GD953" s="1233"/>
      <c r="GE953" s="1233"/>
      <c r="GF953" s="1233"/>
      <c r="GG953" s="1233"/>
      <c r="GH953" s="1233"/>
      <c r="GI953" s="1233"/>
      <c r="GJ953" s="1233"/>
      <c r="GK953" s="1233"/>
      <c r="GL953" s="1233"/>
      <c r="GM953" s="1233"/>
      <c r="GN953" s="1233"/>
      <c r="GO953" s="1233"/>
      <c r="GP953" s="1233"/>
      <c r="GQ953" s="1233"/>
      <c r="GR953" s="1233"/>
      <c r="GS953" s="1233"/>
      <c r="GT953" s="1233"/>
      <c r="GU953" s="1233"/>
      <c r="GV953" s="1233"/>
      <c r="GW953" s="1233"/>
      <c r="GX953" s="1233"/>
      <c r="GY953" s="1233"/>
      <c r="GZ953" s="1233"/>
      <c r="HA953" s="1233"/>
      <c r="HB953" s="1233"/>
      <c r="HC953" s="1233"/>
      <c r="HD953" s="1233"/>
      <c r="HE953" s="1233"/>
      <c r="HF953" s="1233"/>
      <c r="HG953" s="1233"/>
      <c r="HH953" s="1233"/>
      <c r="HI953" s="1233"/>
      <c r="HJ953" s="1233"/>
      <c r="HK953" s="1233"/>
      <c r="HL953" s="1233"/>
      <c r="HM953" s="1233"/>
      <c r="HN953" s="1233"/>
      <c r="HO953" s="1233"/>
    </row>
    <row r="954" spans="32:223" s="325" customFormat="1" x14ac:dyDescent="0.2">
      <c r="AF954" s="932"/>
      <c r="AG954" s="932"/>
      <c r="AH954" s="932"/>
      <c r="AI954" s="932"/>
      <c r="AJ954" s="932"/>
      <c r="AK954" s="932"/>
      <c r="AL954" s="932"/>
      <c r="AM954" s="932"/>
      <c r="AN954" s="932"/>
      <c r="AP954" s="932"/>
      <c r="AQ954" s="932"/>
      <c r="AR954" s="932"/>
      <c r="AS954" s="932"/>
      <c r="AT954" s="932"/>
      <c r="AU954" s="932"/>
      <c r="AV954" s="932"/>
      <c r="AW954" s="932"/>
      <c r="AX954" s="932"/>
      <c r="BA954" s="1253"/>
      <c r="BB954" s="1253"/>
      <c r="BC954" s="1253"/>
      <c r="BE954" s="1233"/>
      <c r="BF954" s="1233"/>
      <c r="BG954" s="1233"/>
      <c r="BH954" s="1233"/>
      <c r="BI954" s="1233"/>
      <c r="BJ954" s="1233"/>
      <c r="BK954" s="1233"/>
      <c r="BL954" s="1233"/>
      <c r="BM954" s="1233"/>
      <c r="BN954" s="1233"/>
      <c r="BO954" s="1233"/>
      <c r="BP954" s="1233"/>
      <c r="BQ954" s="1233"/>
      <c r="BR954" s="1233"/>
      <c r="BS954" s="1233"/>
      <c r="BT954" s="1233"/>
      <c r="BU954" s="1233"/>
      <c r="BV954" s="1233"/>
      <c r="BW954" s="1233"/>
      <c r="BX954" s="1233"/>
      <c r="BY954" s="1233"/>
      <c r="BZ954" s="1233"/>
      <c r="CA954" s="1233"/>
      <c r="CB954" s="1233"/>
      <c r="CC954" s="1233"/>
      <c r="CD954" s="1233"/>
      <c r="CE954" s="1233"/>
      <c r="CF954" s="1233"/>
      <c r="CG954" s="1233"/>
      <c r="CH954" s="1233"/>
      <c r="CI954" s="1233"/>
      <c r="CJ954" s="1233"/>
      <c r="CK954" s="1233"/>
      <c r="CL954" s="1233"/>
      <c r="CM954" s="1233"/>
      <c r="CN954" s="1233"/>
      <c r="CO954" s="1233"/>
      <c r="CP954" s="1233"/>
      <c r="CQ954" s="1233"/>
      <c r="CR954" s="1233"/>
      <c r="CS954" s="1233"/>
      <c r="CT954" s="1233"/>
      <c r="CU954" s="1233"/>
      <c r="CV954" s="1233"/>
      <c r="CW954" s="1233"/>
      <c r="CX954" s="1233"/>
      <c r="CY954" s="1233"/>
      <c r="CZ954" s="1233"/>
      <c r="DA954" s="1233"/>
      <c r="DB954" s="1233"/>
      <c r="DC954" s="1233"/>
      <c r="DD954" s="1233"/>
      <c r="DE954" s="1233"/>
      <c r="DF954" s="1233"/>
      <c r="DG954" s="1233"/>
      <c r="DH954" s="1233"/>
      <c r="DI954" s="1233"/>
      <c r="DJ954" s="1233"/>
      <c r="DK954" s="1233"/>
      <c r="DL954" s="1233"/>
      <c r="DM954" s="1233"/>
      <c r="DN954" s="1233"/>
      <c r="DO954" s="1233"/>
      <c r="DP954" s="1233"/>
      <c r="DQ954" s="1233"/>
      <c r="DR954" s="1233"/>
      <c r="DS954" s="1233"/>
      <c r="DT954" s="1233"/>
      <c r="DU954" s="1233"/>
      <c r="DV954" s="1233"/>
      <c r="DW954" s="1233"/>
      <c r="DX954" s="1233"/>
      <c r="DY954" s="1233"/>
      <c r="DZ954" s="1233"/>
      <c r="EA954" s="1233"/>
      <c r="EB954" s="1233"/>
      <c r="EC954" s="1233"/>
      <c r="ED954" s="1233"/>
      <c r="EE954" s="1233"/>
      <c r="EF954" s="1233"/>
      <c r="EG954" s="1233"/>
      <c r="EH954" s="1253"/>
      <c r="EI954" s="1253"/>
      <c r="EJ954" s="1253"/>
      <c r="EK954" s="1253"/>
      <c r="EM954" s="1233"/>
      <c r="EN954" s="1233"/>
      <c r="EO954" s="1233"/>
      <c r="EP954" s="1233"/>
      <c r="EQ954" s="1233"/>
      <c r="ER954" s="1233"/>
      <c r="ES954" s="1233"/>
      <c r="ET954" s="1233"/>
      <c r="EU954" s="1233"/>
      <c r="EV954" s="1233"/>
      <c r="EW954" s="1233"/>
      <c r="EX954" s="1233"/>
      <c r="EY954" s="1233"/>
      <c r="EZ954" s="1233"/>
      <c r="FA954" s="1233"/>
      <c r="FB954" s="1233"/>
      <c r="FC954" s="1233"/>
      <c r="FD954" s="1233"/>
      <c r="FE954" s="1233"/>
      <c r="FF954" s="1233"/>
      <c r="FG954" s="1233"/>
      <c r="FH954" s="1233"/>
      <c r="FI954" s="1233"/>
      <c r="FJ954" s="1233"/>
      <c r="FK954" s="1233"/>
      <c r="FL954" s="1233"/>
      <c r="FM954" s="1233"/>
      <c r="FN954" s="1233"/>
      <c r="FO954" s="1233"/>
      <c r="FP954" s="1233"/>
      <c r="FQ954" s="1233"/>
      <c r="FR954" s="1233"/>
      <c r="FS954" s="1233"/>
      <c r="FT954" s="1233"/>
      <c r="FU954" s="1233"/>
      <c r="FV954" s="1233"/>
      <c r="FW954" s="1233"/>
      <c r="FX954" s="1233"/>
      <c r="FY954" s="1233"/>
      <c r="FZ954" s="1233"/>
      <c r="GA954" s="1233"/>
      <c r="GB954" s="1233"/>
      <c r="GC954" s="1233"/>
      <c r="GD954" s="1233"/>
      <c r="GE954" s="1233"/>
      <c r="GF954" s="1233"/>
      <c r="GG954" s="1233"/>
      <c r="GH954" s="1233"/>
      <c r="GI954" s="1233"/>
      <c r="GJ954" s="1233"/>
      <c r="GK954" s="1233"/>
      <c r="GL954" s="1233"/>
      <c r="GM954" s="1233"/>
      <c r="GN954" s="1233"/>
      <c r="GO954" s="1233"/>
      <c r="GP954" s="1233"/>
      <c r="GQ954" s="1233"/>
      <c r="GR954" s="1233"/>
      <c r="GS954" s="1233"/>
      <c r="GT954" s="1233"/>
      <c r="GU954" s="1233"/>
      <c r="GV954" s="1233"/>
      <c r="GW954" s="1233"/>
      <c r="GX954" s="1233"/>
      <c r="GY954" s="1233"/>
      <c r="GZ954" s="1233"/>
      <c r="HA954" s="1233"/>
      <c r="HB954" s="1233"/>
      <c r="HC954" s="1233"/>
      <c r="HD954" s="1233"/>
      <c r="HE954" s="1233"/>
      <c r="HF954" s="1233"/>
      <c r="HG954" s="1233"/>
      <c r="HH954" s="1233"/>
      <c r="HI954" s="1233"/>
      <c r="HJ954" s="1233"/>
      <c r="HK954" s="1233"/>
      <c r="HL954" s="1233"/>
      <c r="HM954" s="1233"/>
      <c r="HN954" s="1233"/>
      <c r="HO954" s="1233"/>
    </row>
    <row r="955" spans="32:223" s="325" customFormat="1" x14ac:dyDescent="0.2">
      <c r="AF955" s="932"/>
      <c r="AG955" s="932"/>
      <c r="AH955" s="932"/>
      <c r="AI955" s="932"/>
      <c r="AJ955" s="932"/>
      <c r="AK955" s="932"/>
      <c r="AL955" s="932"/>
      <c r="AM955" s="932"/>
      <c r="AN955" s="932"/>
      <c r="AP955" s="932"/>
      <c r="AQ955" s="932"/>
      <c r="AR955" s="932"/>
      <c r="AS955" s="932"/>
      <c r="AT955" s="932"/>
      <c r="AU955" s="932"/>
      <c r="AV955" s="932"/>
      <c r="AW955" s="932"/>
      <c r="AX955" s="932"/>
      <c r="BA955" s="1253"/>
      <c r="BB955" s="1253"/>
      <c r="BC955" s="1253"/>
      <c r="BE955" s="1233"/>
      <c r="BF955" s="1233"/>
      <c r="BG955" s="1233"/>
      <c r="BH955" s="1233"/>
      <c r="BI955" s="1233"/>
      <c r="BJ955" s="1233"/>
      <c r="BK955" s="1233"/>
      <c r="BL955" s="1233"/>
      <c r="BM955" s="1233"/>
      <c r="BN955" s="1233"/>
      <c r="BO955" s="1233"/>
      <c r="BP955" s="1233"/>
      <c r="BQ955" s="1233"/>
      <c r="BR955" s="1233"/>
      <c r="BS955" s="1233"/>
      <c r="BT955" s="1233"/>
      <c r="BU955" s="1233"/>
      <c r="BV955" s="1233"/>
      <c r="BW955" s="1233"/>
      <c r="BX955" s="1233"/>
      <c r="BY955" s="1233"/>
      <c r="BZ955" s="1233"/>
      <c r="CA955" s="1233"/>
      <c r="CB955" s="1233"/>
      <c r="CC955" s="1233"/>
      <c r="CD955" s="1233"/>
      <c r="CE955" s="1233"/>
      <c r="CF955" s="1233"/>
      <c r="CG955" s="1233"/>
      <c r="CH955" s="1233"/>
      <c r="CI955" s="1233"/>
      <c r="CJ955" s="1233"/>
      <c r="CK955" s="1233"/>
      <c r="CL955" s="1233"/>
      <c r="CM955" s="1233"/>
      <c r="CN955" s="1233"/>
      <c r="CO955" s="1233"/>
      <c r="CP955" s="1233"/>
      <c r="CQ955" s="1233"/>
      <c r="CR955" s="1233"/>
      <c r="CS955" s="1233"/>
      <c r="CT955" s="1233"/>
      <c r="CU955" s="1233"/>
      <c r="CV955" s="1233"/>
      <c r="CW955" s="1233"/>
      <c r="CX955" s="1233"/>
      <c r="CY955" s="1233"/>
      <c r="CZ955" s="1233"/>
      <c r="DA955" s="1233"/>
      <c r="DB955" s="1233"/>
      <c r="DC955" s="1233"/>
      <c r="DD955" s="1233"/>
      <c r="DE955" s="1233"/>
      <c r="DF955" s="1233"/>
      <c r="DG955" s="1233"/>
      <c r="DH955" s="1233"/>
      <c r="DI955" s="1233"/>
      <c r="DJ955" s="1233"/>
      <c r="DK955" s="1233"/>
      <c r="DL955" s="1233"/>
      <c r="DM955" s="1233"/>
      <c r="DN955" s="1233"/>
      <c r="DO955" s="1233"/>
      <c r="DP955" s="1233"/>
      <c r="DQ955" s="1233"/>
      <c r="DR955" s="1233"/>
      <c r="DS955" s="1233"/>
      <c r="DT955" s="1233"/>
      <c r="DU955" s="1233"/>
      <c r="DV955" s="1233"/>
      <c r="DW955" s="1233"/>
      <c r="DX955" s="1233"/>
      <c r="DY955" s="1233"/>
      <c r="DZ955" s="1233"/>
      <c r="EA955" s="1233"/>
      <c r="EB955" s="1233"/>
      <c r="EC955" s="1233"/>
      <c r="ED955" s="1233"/>
      <c r="EE955" s="1233"/>
      <c r="EF955" s="1233"/>
      <c r="EG955" s="1233"/>
      <c r="EH955" s="1253"/>
      <c r="EI955" s="1253"/>
      <c r="EJ955" s="1253"/>
      <c r="EK955" s="1253"/>
      <c r="EM955" s="1233"/>
      <c r="EN955" s="1233"/>
      <c r="EO955" s="1233"/>
      <c r="EP955" s="1233"/>
      <c r="EQ955" s="1233"/>
      <c r="ER955" s="1233"/>
      <c r="ES955" s="1233"/>
      <c r="ET955" s="1233"/>
      <c r="EU955" s="1233"/>
      <c r="EV955" s="1233"/>
      <c r="EW955" s="1233"/>
      <c r="EX955" s="1233"/>
      <c r="EY955" s="1233"/>
      <c r="EZ955" s="1233"/>
      <c r="FA955" s="1233"/>
      <c r="FB955" s="1233"/>
      <c r="FC955" s="1233"/>
      <c r="FD955" s="1233"/>
      <c r="FE955" s="1233"/>
      <c r="FF955" s="1233"/>
      <c r="FG955" s="1233"/>
      <c r="FH955" s="1233"/>
      <c r="FI955" s="1233"/>
      <c r="FJ955" s="1233"/>
      <c r="FK955" s="1233"/>
      <c r="FL955" s="1233"/>
      <c r="FM955" s="1233"/>
      <c r="FN955" s="1233"/>
      <c r="FO955" s="1233"/>
      <c r="FP955" s="1233"/>
      <c r="FQ955" s="1233"/>
      <c r="FR955" s="1233"/>
      <c r="FS955" s="1233"/>
      <c r="FT955" s="1233"/>
      <c r="FU955" s="1233"/>
      <c r="FV955" s="1233"/>
      <c r="FW955" s="1233"/>
      <c r="FX955" s="1233"/>
      <c r="FY955" s="1233"/>
      <c r="FZ955" s="1233"/>
      <c r="GA955" s="1233"/>
      <c r="GB955" s="1233"/>
      <c r="GC955" s="1233"/>
      <c r="GD955" s="1233"/>
      <c r="GE955" s="1233"/>
      <c r="GF955" s="1233"/>
      <c r="GG955" s="1233"/>
      <c r="GH955" s="1233"/>
      <c r="GI955" s="1233"/>
      <c r="GJ955" s="1233"/>
      <c r="GK955" s="1233"/>
      <c r="GL955" s="1233"/>
      <c r="GM955" s="1233"/>
      <c r="GN955" s="1233"/>
      <c r="GO955" s="1233"/>
      <c r="GP955" s="1233"/>
      <c r="GQ955" s="1233"/>
      <c r="GR955" s="1233"/>
      <c r="GS955" s="1233"/>
      <c r="GT955" s="1233"/>
      <c r="GU955" s="1233"/>
      <c r="GV955" s="1233"/>
      <c r="GW955" s="1233"/>
      <c r="GX955" s="1233"/>
      <c r="GY955" s="1233"/>
      <c r="GZ955" s="1233"/>
      <c r="HA955" s="1233"/>
      <c r="HB955" s="1233"/>
      <c r="HC955" s="1233"/>
      <c r="HD955" s="1233"/>
      <c r="HE955" s="1233"/>
      <c r="HF955" s="1233"/>
      <c r="HG955" s="1233"/>
      <c r="HH955" s="1233"/>
      <c r="HI955" s="1233"/>
      <c r="HJ955" s="1233"/>
      <c r="HK955" s="1233"/>
      <c r="HL955" s="1233"/>
      <c r="HM955" s="1233"/>
      <c r="HN955" s="1233"/>
      <c r="HO955" s="1233"/>
    </row>
    <row r="956" spans="32:223" s="325" customFormat="1" x14ac:dyDescent="0.2">
      <c r="AF956" s="932"/>
      <c r="AG956" s="932"/>
      <c r="AH956" s="932"/>
      <c r="AI956" s="932"/>
      <c r="AJ956" s="932"/>
      <c r="AK956" s="932"/>
      <c r="AL956" s="932"/>
      <c r="AM956" s="932"/>
      <c r="AN956" s="932"/>
      <c r="AP956" s="932"/>
      <c r="AQ956" s="932"/>
      <c r="AR956" s="932"/>
      <c r="AS956" s="932"/>
      <c r="AT956" s="932"/>
      <c r="AU956" s="932"/>
      <c r="AV956" s="932"/>
      <c r="AW956" s="932"/>
      <c r="AX956" s="932"/>
      <c r="BA956" s="1253"/>
      <c r="BB956" s="1253"/>
      <c r="BC956" s="1253"/>
      <c r="BE956" s="1233"/>
      <c r="BF956" s="1233"/>
      <c r="BG956" s="1233"/>
      <c r="BH956" s="1233"/>
      <c r="BI956" s="1233"/>
      <c r="BJ956" s="1233"/>
      <c r="BK956" s="1233"/>
      <c r="BL956" s="1233"/>
      <c r="BM956" s="1233"/>
      <c r="BN956" s="1233"/>
      <c r="BO956" s="1233"/>
      <c r="BP956" s="1233"/>
      <c r="BQ956" s="1233"/>
      <c r="BR956" s="1233"/>
      <c r="BS956" s="1233"/>
      <c r="BT956" s="1233"/>
      <c r="BU956" s="1233"/>
      <c r="BV956" s="1233"/>
      <c r="BW956" s="1233"/>
      <c r="BX956" s="1233"/>
      <c r="BY956" s="1233"/>
      <c r="BZ956" s="1233"/>
      <c r="CA956" s="1233"/>
      <c r="CB956" s="1233"/>
      <c r="CC956" s="1233"/>
      <c r="CD956" s="1233"/>
      <c r="CE956" s="1233"/>
      <c r="CF956" s="1233"/>
      <c r="CG956" s="1233"/>
      <c r="CH956" s="1233"/>
      <c r="CI956" s="1233"/>
      <c r="CJ956" s="1233"/>
      <c r="CK956" s="1233"/>
      <c r="CL956" s="1233"/>
      <c r="CM956" s="1233"/>
      <c r="CN956" s="1233"/>
      <c r="CO956" s="1233"/>
      <c r="CP956" s="1233"/>
      <c r="CQ956" s="1233"/>
      <c r="CR956" s="1233"/>
      <c r="CS956" s="1233"/>
      <c r="CT956" s="1233"/>
      <c r="CU956" s="1233"/>
      <c r="CV956" s="1233"/>
      <c r="CW956" s="1233"/>
      <c r="CX956" s="1233"/>
      <c r="CY956" s="1233"/>
      <c r="CZ956" s="1233"/>
      <c r="DA956" s="1233"/>
      <c r="DB956" s="1233"/>
      <c r="DC956" s="1233"/>
      <c r="DD956" s="1233"/>
      <c r="DE956" s="1233"/>
      <c r="DF956" s="1233"/>
      <c r="DG956" s="1233"/>
      <c r="DH956" s="1233"/>
      <c r="DI956" s="1233"/>
      <c r="DJ956" s="1233"/>
      <c r="DK956" s="1233"/>
      <c r="DL956" s="1233"/>
      <c r="DM956" s="1233"/>
      <c r="DN956" s="1233"/>
      <c r="DO956" s="1233"/>
      <c r="DP956" s="1233"/>
      <c r="DQ956" s="1233"/>
      <c r="DR956" s="1233"/>
      <c r="DS956" s="1233"/>
      <c r="DT956" s="1233"/>
      <c r="DU956" s="1233"/>
      <c r="DV956" s="1233"/>
      <c r="DW956" s="1233"/>
      <c r="DX956" s="1233"/>
      <c r="DY956" s="1233"/>
      <c r="DZ956" s="1233"/>
      <c r="EA956" s="1233"/>
      <c r="EB956" s="1233"/>
      <c r="EC956" s="1233"/>
      <c r="ED956" s="1233"/>
      <c r="EE956" s="1233"/>
      <c r="EF956" s="1233"/>
      <c r="EG956" s="1233"/>
      <c r="EH956" s="1253"/>
      <c r="EI956" s="1253"/>
      <c r="EJ956" s="1253"/>
      <c r="EK956" s="1253"/>
      <c r="EM956" s="1233"/>
      <c r="EN956" s="1233"/>
      <c r="EO956" s="1233"/>
      <c r="EP956" s="1233"/>
      <c r="EQ956" s="1233"/>
      <c r="ER956" s="1233"/>
      <c r="ES956" s="1233"/>
      <c r="ET956" s="1233"/>
      <c r="EU956" s="1233"/>
      <c r="EV956" s="1233"/>
      <c r="EW956" s="1233"/>
      <c r="EX956" s="1233"/>
      <c r="EY956" s="1233"/>
      <c r="EZ956" s="1233"/>
      <c r="FA956" s="1233"/>
      <c r="FB956" s="1233"/>
      <c r="FC956" s="1233"/>
      <c r="FD956" s="1233"/>
      <c r="FE956" s="1233"/>
      <c r="FF956" s="1233"/>
      <c r="FG956" s="1233"/>
      <c r="FH956" s="1233"/>
      <c r="FI956" s="1233"/>
      <c r="FJ956" s="1233"/>
      <c r="FK956" s="1233"/>
      <c r="FL956" s="1233"/>
      <c r="FM956" s="1233"/>
      <c r="FN956" s="1233"/>
      <c r="FO956" s="1233"/>
      <c r="FP956" s="1233"/>
      <c r="FQ956" s="1233"/>
      <c r="FR956" s="1233"/>
      <c r="FS956" s="1233"/>
      <c r="FT956" s="1233"/>
      <c r="FU956" s="1233"/>
      <c r="FV956" s="1233"/>
      <c r="FW956" s="1233"/>
      <c r="FX956" s="1233"/>
      <c r="FY956" s="1233"/>
      <c r="FZ956" s="1233"/>
      <c r="GA956" s="1233"/>
      <c r="GB956" s="1233"/>
      <c r="GC956" s="1233"/>
      <c r="GD956" s="1233"/>
      <c r="GE956" s="1233"/>
      <c r="GF956" s="1233"/>
      <c r="GG956" s="1233"/>
      <c r="GH956" s="1233"/>
      <c r="GI956" s="1233"/>
      <c r="GJ956" s="1233"/>
      <c r="GK956" s="1233"/>
      <c r="GL956" s="1233"/>
      <c r="GM956" s="1233"/>
      <c r="GN956" s="1233"/>
      <c r="GO956" s="1233"/>
      <c r="GP956" s="1233"/>
      <c r="GQ956" s="1233"/>
      <c r="GR956" s="1233"/>
      <c r="GS956" s="1233"/>
      <c r="GT956" s="1233"/>
      <c r="GU956" s="1233"/>
      <c r="GV956" s="1233"/>
      <c r="GW956" s="1233"/>
      <c r="GX956" s="1233"/>
      <c r="GY956" s="1233"/>
      <c r="GZ956" s="1233"/>
      <c r="HA956" s="1233"/>
      <c r="HB956" s="1233"/>
      <c r="HC956" s="1233"/>
      <c r="HD956" s="1233"/>
      <c r="HE956" s="1233"/>
      <c r="HF956" s="1233"/>
      <c r="HG956" s="1233"/>
      <c r="HH956" s="1233"/>
      <c r="HI956" s="1233"/>
      <c r="HJ956" s="1233"/>
      <c r="HK956" s="1233"/>
      <c r="HL956" s="1233"/>
      <c r="HM956" s="1233"/>
      <c r="HN956" s="1233"/>
      <c r="HO956" s="1233"/>
    </row>
    <row r="957" spans="32:223" s="325" customFormat="1" x14ac:dyDescent="0.2">
      <c r="AF957" s="932"/>
      <c r="AG957" s="932"/>
      <c r="AH957" s="932"/>
      <c r="AI957" s="932"/>
      <c r="AJ957" s="932"/>
      <c r="AK957" s="932"/>
      <c r="AL957" s="932"/>
      <c r="AM957" s="932"/>
      <c r="AN957" s="932"/>
      <c r="AP957" s="932"/>
      <c r="AQ957" s="932"/>
      <c r="AR957" s="932"/>
      <c r="AS957" s="932"/>
      <c r="AT957" s="932"/>
      <c r="AU957" s="932"/>
      <c r="AV957" s="932"/>
      <c r="AW957" s="932"/>
      <c r="AX957" s="932"/>
      <c r="BA957" s="1253"/>
      <c r="BB957" s="1253"/>
      <c r="BC957" s="1253"/>
      <c r="BE957" s="1233"/>
      <c r="BF957" s="1233"/>
      <c r="BG957" s="1233"/>
      <c r="BH957" s="1233"/>
      <c r="BI957" s="1233"/>
      <c r="BJ957" s="1233"/>
      <c r="BK957" s="1233"/>
      <c r="BL957" s="1233"/>
      <c r="BM957" s="1233"/>
      <c r="BN957" s="1233"/>
      <c r="BO957" s="1233"/>
      <c r="BP957" s="1233"/>
      <c r="BQ957" s="1233"/>
      <c r="BR957" s="1233"/>
      <c r="BS957" s="1233"/>
      <c r="BT957" s="1233"/>
      <c r="BU957" s="1233"/>
      <c r="BV957" s="1233"/>
      <c r="BW957" s="1233"/>
      <c r="BX957" s="1233"/>
      <c r="BY957" s="1233"/>
      <c r="BZ957" s="1233"/>
      <c r="CA957" s="1233"/>
      <c r="CB957" s="1233"/>
      <c r="CC957" s="1233"/>
      <c r="CD957" s="1233"/>
      <c r="CE957" s="1233"/>
      <c r="CF957" s="1233"/>
      <c r="CG957" s="1233"/>
      <c r="CH957" s="1233"/>
      <c r="CI957" s="1233"/>
      <c r="CJ957" s="1233"/>
      <c r="CK957" s="1233"/>
      <c r="CL957" s="1233"/>
      <c r="CM957" s="1233"/>
      <c r="CN957" s="1233"/>
      <c r="CO957" s="1233"/>
      <c r="CP957" s="1233"/>
      <c r="CQ957" s="1233"/>
      <c r="CR957" s="1233"/>
      <c r="CS957" s="1233"/>
      <c r="CT957" s="1233"/>
      <c r="CU957" s="1233"/>
      <c r="CV957" s="1233"/>
      <c r="CW957" s="1233"/>
      <c r="CX957" s="1233"/>
      <c r="CY957" s="1233"/>
      <c r="CZ957" s="1233"/>
      <c r="DA957" s="1233"/>
      <c r="DB957" s="1233"/>
      <c r="DC957" s="1233"/>
      <c r="DD957" s="1233"/>
      <c r="DE957" s="1233"/>
      <c r="DF957" s="1233"/>
      <c r="DG957" s="1233"/>
      <c r="DH957" s="1233"/>
      <c r="DI957" s="1233"/>
      <c r="DJ957" s="1233"/>
      <c r="DK957" s="1233"/>
      <c r="DL957" s="1233"/>
      <c r="DM957" s="1233"/>
      <c r="DN957" s="1233"/>
      <c r="DO957" s="1233"/>
      <c r="DP957" s="1233"/>
      <c r="DQ957" s="1233"/>
      <c r="DR957" s="1233"/>
      <c r="DS957" s="1233"/>
      <c r="DT957" s="1233"/>
      <c r="DU957" s="1233"/>
      <c r="DV957" s="1233"/>
      <c r="DW957" s="1233"/>
      <c r="DX957" s="1233"/>
      <c r="DY957" s="1233"/>
      <c r="DZ957" s="1233"/>
      <c r="EA957" s="1233"/>
      <c r="EB957" s="1233"/>
      <c r="EC957" s="1233"/>
      <c r="ED957" s="1233"/>
      <c r="EE957" s="1233"/>
      <c r="EF957" s="1233"/>
      <c r="EG957" s="1233"/>
      <c r="EH957" s="1253"/>
      <c r="EI957" s="1253"/>
      <c r="EJ957" s="1253"/>
      <c r="EK957" s="1253"/>
      <c r="EM957" s="1233"/>
      <c r="EN957" s="1233"/>
      <c r="EO957" s="1233"/>
      <c r="EP957" s="1233"/>
      <c r="EQ957" s="1233"/>
      <c r="ER957" s="1233"/>
      <c r="ES957" s="1233"/>
      <c r="ET957" s="1233"/>
      <c r="EU957" s="1233"/>
      <c r="EV957" s="1233"/>
      <c r="EW957" s="1233"/>
      <c r="EX957" s="1233"/>
      <c r="EY957" s="1233"/>
      <c r="EZ957" s="1233"/>
      <c r="FA957" s="1233"/>
      <c r="FB957" s="1233"/>
      <c r="FC957" s="1233"/>
      <c r="FD957" s="1233"/>
      <c r="FE957" s="1233"/>
      <c r="FF957" s="1233"/>
      <c r="FG957" s="1233"/>
      <c r="FH957" s="1233"/>
      <c r="FI957" s="1233"/>
      <c r="FJ957" s="1233"/>
      <c r="FK957" s="1233"/>
      <c r="FL957" s="1233"/>
      <c r="FM957" s="1233"/>
      <c r="FN957" s="1233"/>
      <c r="FO957" s="1233"/>
      <c r="FP957" s="1233"/>
      <c r="FQ957" s="1233"/>
      <c r="FR957" s="1233"/>
      <c r="FS957" s="1233"/>
      <c r="FT957" s="1233"/>
      <c r="FU957" s="1233"/>
      <c r="FV957" s="1233"/>
      <c r="FW957" s="1233"/>
      <c r="FX957" s="1233"/>
      <c r="FY957" s="1233"/>
      <c r="FZ957" s="1233"/>
      <c r="GA957" s="1233"/>
      <c r="GB957" s="1233"/>
      <c r="GC957" s="1233"/>
      <c r="GD957" s="1233"/>
      <c r="GE957" s="1233"/>
      <c r="GF957" s="1233"/>
      <c r="GG957" s="1233"/>
      <c r="GH957" s="1233"/>
      <c r="GI957" s="1233"/>
      <c r="GJ957" s="1233"/>
      <c r="GK957" s="1233"/>
      <c r="GL957" s="1233"/>
      <c r="GM957" s="1233"/>
      <c r="GN957" s="1233"/>
      <c r="GO957" s="1233"/>
      <c r="GP957" s="1233"/>
      <c r="GQ957" s="1233"/>
      <c r="GR957" s="1233"/>
      <c r="GS957" s="1233"/>
      <c r="GT957" s="1233"/>
      <c r="GU957" s="1233"/>
      <c r="GV957" s="1233"/>
      <c r="GW957" s="1233"/>
      <c r="GX957" s="1233"/>
      <c r="GY957" s="1233"/>
      <c r="GZ957" s="1233"/>
      <c r="HA957" s="1233"/>
      <c r="HB957" s="1233"/>
      <c r="HC957" s="1233"/>
      <c r="HD957" s="1233"/>
      <c r="HE957" s="1233"/>
      <c r="HF957" s="1233"/>
      <c r="HG957" s="1233"/>
      <c r="HH957" s="1233"/>
      <c r="HI957" s="1233"/>
      <c r="HJ957" s="1233"/>
      <c r="HK957" s="1233"/>
      <c r="HL957" s="1233"/>
      <c r="HM957" s="1233"/>
      <c r="HN957" s="1233"/>
      <c r="HO957" s="1233"/>
    </row>
    <row r="958" spans="32:223" s="325" customFormat="1" x14ac:dyDescent="0.2">
      <c r="AF958" s="932"/>
      <c r="AG958" s="932"/>
      <c r="AH958" s="932"/>
      <c r="AI958" s="932"/>
      <c r="AJ958" s="932"/>
      <c r="AK958" s="932"/>
      <c r="AL958" s="932"/>
      <c r="AM958" s="932"/>
      <c r="AN958" s="932"/>
      <c r="AP958" s="932"/>
      <c r="AQ958" s="932"/>
      <c r="AR958" s="932"/>
      <c r="AS958" s="932"/>
      <c r="AT958" s="932"/>
      <c r="AU958" s="932"/>
      <c r="AV958" s="932"/>
      <c r="AW958" s="932"/>
      <c r="AX958" s="932"/>
      <c r="BA958" s="1253"/>
      <c r="BB958" s="1253"/>
      <c r="BC958" s="1253"/>
      <c r="BE958" s="1233"/>
      <c r="BF958" s="1233"/>
      <c r="BG958" s="1233"/>
      <c r="BH958" s="1233"/>
      <c r="BI958" s="1233"/>
      <c r="BJ958" s="1233"/>
      <c r="BK958" s="1233"/>
      <c r="BL958" s="1233"/>
      <c r="BM958" s="1233"/>
      <c r="BN958" s="1233"/>
      <c r="BO958" s="1233"/>
      <c r="BP958" s="1233"/>
      <c r="BQ958" s="1233"/>
      <c r="BR958" s="1233"/>
      <c r="BS958" s="1233"/>
      <c r="BT958" s="1233"/>
      <c r="BU958" s="1233"/>
      <c r="BV958" s="1233"/>
      <c r="BW958" s="1233"/>
      <c r="BX958" s="1233"/>
      <c r="BY958" s="1233"/>
      <c r="BZ958" s="1233"/>
      <c r="CA958" s="1233"/>
      <c r="CB958" s="1233"/>
      <c r="CC958" s="1233"/>
      <c r="CD958" s="1233"/>
      <c r="CE958" s="1233"/>
      <c r="CF958" s="1233"/>
      <c r="CG958" s="1233"/>
      <c r="CH958" s="1233"/>
      <c r="CI958" s="1233"/>
      <c r="CJ958" s="1233"/>
      <c r="CK958" s="1233"/>
      <c r="CL958" s="1233"/>
      <c r="CM958" s="1233"/>
      <c r="CN958" s="1233"/>
      <c r="CO958" s="1233"/>
      <c r="CP958" s="1233"/>
      <c r="CQ958" s="1233"/>
      <c r="CR958" s="1233"/>
      <c r="CS958" s="1233"/>
      <c r="CT958" s="1233"/>
      <c r="CU958" s="1233"/>
      <c r="CV958" s="1233"/>
      <c r="CW958" s="1233"/>
      <c r="CX958" s="1233"/>
      <c r="CY958" s="1233"/>
      <c r="CZ958" s="1233"/>
      <c r="DA958" s="1233"/>
      <c r="DB958" s="1233"/>
      <c r="DC958" s="1233"/>
      <c r="DD958" s="1233"/>
      <c r="DE958" s="1233"/>
      <c r="DF958" s="1233"/>
      <c r="DG958" s="1233"/>
      <c r="DH958" s="1233"/>
      <c r="DI958" s="1233"/>
      <c r="DJ958" s="1233"/>
      <c r="DK958" s="1233"/>
      <c r="DL958" s="1233"/>
      <c r="DM958" s="1233"/>
      <c r="DN958" s="1233"/>
      <c r="DO958" s="1233"/>
      <c r="DP958" s="1233"/>
      <c r="DQ958" s="1233"/>
      <c r="DR958" s="1233"/>
      <c r="DS958" s="1233"/>
      <c r="DT958" s="1233"/>
      <c r="DU958" s="1233"/>
      <c r="DV958" s="1233"/>
      <c r="DW958" s="1233"/>
      <c r="DX958" s="1233"/>
      <c r="DY958" s="1233"/>
      <c r="DZ958" s="1233"/>
      <c r="EA958" s="1233"/>
      <c r="EB958" s="1233"/>
      <c r="EC958" s="1233"/>
      <c r="ED958" s="1233"/>
      <c r="EE958" s="1233"/>
      <c r="EF958" s="1233"/>
      <c r="EG958" s="1233"/>
      <c r="EH958" s="1253"/>
      <c r="EI958" s="1253"/>
      <c r="EJ958" s="1253"/>
      <c r="EK958" s="1253"/>
      <c r="EM958" s="1233"/>
      <c r="EN958" s="1233"/>
      <c r="EO958" s="1233"/>
      <c r="EP958" s="1233"/>
      <c r="EQ958" s="1233"/>
      <c r="ER958" s="1233"/>
      <c r="ES958" s="1233"/>
      <c r="ET958" s="1233"/>
      <c r="EU958" s="1233"/>
      <c r="EV958" s="1233"/>
      <c r="EW958" s="1233"/>
      <c r="EX958" s="1233"/>
      <c r="EY958" s="1233"/>
      <c r="EZ958" s="1233"/>
      <c r="FA958" s="1233"/>
      <c r="FB958" s="1233"/>
      <c r="FC958" s="1233"/>
      <c r="FD958" s="1233"/>
      <c r="FE958" s="1233"/>
      <c r="FF958" s="1233"/>
      <c r="FG958" s="1233"/>
      <c r="FH958" s="1233"/>
      <c r="FI958" s="1233"/>
      <c r="FJ958" s="1233"/>
      <c r="FK958" s="1233"/>
      <c r="FL958" s="1233"/>
      <c r="FM958" s="1233"/>
      <c r="FN958" s="1233"/>
      <c r="FO958" s="1233"/>
      <c r="FP958" s="1233"/>
      <c r="FQ958" s="1233"/>
      <c r="FR958" s="1233"/>
      <c r="FS958" s="1233"/>
      <c r="FT958" s="1233"/>
      <c r="FU958" s="1233"/>
      <c r="FV958" s="1233"/>
      <c r="FW958" s="1233"/>
      <c r="FX958" s="1233"/>
      <c r="FY958" s="1233"/>
      <c r="FZ958" s="1233"/>
      <c r="GA958" s="1233"/>
      <c r="GB958" s="1233"/>
      <c r="GC958" s="1233"/>
      <c r="GD958" s="1233"/>
      <c r="GE958" s="1233"/>
      <c r="GF958" s="1233"/>
      <c r="GG958" s="1233"/>
      <c r="GH958" s="1233"/>
      <c r="GI958" s="1233"/>
      <c r="GJ958" s="1233"/>
      <c r="GK958" s="1233"/>
      <c r="GL958" s="1233"/>
      <c r="GM958" s="1233"/>
      <c r="GN958" s="1233"/>
      <c r="GO958" s="1233"/>
      <c r="GP958" s="1233"/>
      <c r="GQ958" s="1233"/>
      <c r="GR958" s="1233"/>
      <c r="GS958" s="1233"/>
      <c r="GT958" s="1233"/>
      <c r="GU958" s="1233"/>
      <c r="GV958" s="1233"/>
      <c r="GW958" s="1233"/>
      <c r="GX958" s="1233"/>
      <c r="GY958" s="1233"/>
      <c r="GZ958" s="1233"/>
      <c r="HA958" s="1233"/>
      <c r="HB958" s="1233"/>
      <c r="HC958" s="1233"/>
      <c r="HD958" s="1233"/>
      <c r="HE958" s="1233"/>
      <c r="HF958" s="1233"/>
      <c r="HG958" s="1233"/>
      <c r="HH958" s="1233"/>
      <c r="HI958" s="1233"/>
      <c r="HJ958" s="1233"/>
      <c r="HK958" s="1233"/>
      <c r="HL958" s="1233"/>
      <c r="HM958" s="1233"/>
      <c r="HN958" s="1233"/>
      <c r="HO958" s="1233"/>
    </row>
    <row r="959" spans="32:223" s="325" customFormat="1" x14ac:dyDescent="0.2">
      <c r="AF959" s="932"/>
      <c r="AG959" s="932"/>
      <c r="AH959" s="932"/>
      <c r="AI959" s="932"/>
      <c r="AJ959" s="932"/>
      <c r="AK959" s="932"/>
      <c r="AL959" s="932"/>
      <c r="AM959" s="932"/>
      <c r="AN959" s="932"/>
      <c r="AP959" s="932"/>
      <c r="AQ959" s="932"/>
      <c r="AR959" s="932"/>
      <c r="AS959" s="932"/>
      <c r="AT959" s="932"/>
      <c r="AU959" s="932"/>
      <c r="AV959" s="932"/>
      <c r="AW959" s="932"/>
      <c r="AX959" s="932"/>
      <c r="BA959" s="1253"/>
      <c r="BB959" s="1253"/>
      <c r="BC959" s="1253"/>
      <c r="BE959" s="1233"/>
      <c r="BF959" s="1233"/>
      <c r="BG959" s="1233"/>
      <c r="BH959" s="1233"/>
      <c r="BI959" s="1233"/>
      <c r="BJ959" s="1233"/>
      <c r="BK959" s="1233"/>
      <c r="BL959" s="1233"/>
      <c r="BM959" s="1233"/>
      <c r="BN959" s="1233"/>
      <c r="BO959" s="1233"/>
      <c r="BP959" s="1233"/>
      <c r="BQ959" s="1233"/>
      <c r="BR959" s="1233"/>
      <c r="BS959" s="1233"/>
      <c r="BT959" s="1233"/>
      <c r="BU959" s="1233"/>
      <c r="BV959" s="1233"/>
      <c r="BW959" s="1233"/>
      <c r="BX959" s="1233"/>
      <c r="BY959" s="1233"/>
      <c r="BZ959" s="1233"/>
      <c r="CA959" s="1233"/>
      <c r="CB959" s="1233"/>
      <c r="CC959" s="1233"/>
      <c r="CD959" s="1233"/>
      <c r="CE959" s="1233"/>
      <c r="CF959" s="1233"/>
      <c r="CG959" s="1233"/>
      <c r="CH959" s="1233"/>
      <c r="CI959" s="1233"/>
      <c r="CJ959" s="1233"/>
      <c r="CK959" s="1233"/>
      <c r="CL959" s="1233"/>
      <c r="CM959" s="1233"/>
      <c r="CN959" s="1233"/>
      <c r="CO959" s="1233"/>
      <c r="CP959" s="1233"/>
      <c r="CQ959" s="1233"/>
      <c r="CR959" s="1233"/>
      <c r="CS959" s="1233"/>
      <c r="CT959" s="1233"/>
      <c r="CU959" s="1233"/>
      <c r="CV959" s="1233"/>
      <c r="CW959" s="1233"/>
      <c r="CX959" s="1233"/>
      <c r="CY959" s="1233"/>
      <c r="CZ959" s="1233"/>
      <c r="DA959" s="1233"/>
      <c r="DB959" s="1233"/>
      <c r="DC959" s="1233"/>
      <c r="DD959" s="1233"/>
      <c r="DE959" s="1233"/>
      <c r="DF959" s="1233"/>
      <c r="DG959" s="1233"/>
      <c r="DH959" s="1233"/>
      <c r="DI959" s="1233"/>
      <c r="DJ959" s="1233"/>
      <c r="DK959" s="1233"/>
      <c r="DL959" s="1233"/>
      <c r="DM959" s="1233"/>
      <c r="DN959" s="1233"/>
      <c r="DO959" s="1233"/>
      <c r="DP959" s="1233"/>
      <c r="DQ959" s="1233"/>
      <c r="DR959" s="1233"/>
      <c r="DS959" s="1233"/>
      <c r="DT959" s="1233"/>
      <c r="DU959" s="1233"/>
      <c r="DV959" s="1233"/>
      <c r="DW959" s="1233"/>
      <c r="DX959" s="1233"/>
      <c r="DY959" s="1233"/>
      <c r="DZ959" s="1233"/>
      <c r="EA959" s="1233"/>
      <c r="EB959" s="1233"/>
      <c r="EC959" s="1233"/>
      <c r="ED959" s="1233"/>
      <c r="EE959" s="1233"/>
      <c r="EF959" s="1233"/>
      <c r="EG959" s="1233"/>
      <c r="EH959" s="1253"/>
      <c r="EI959" s="1253"/>
      <c r="EJ959" s="1253"/>
      <c r="EK959" s="1253"/>
      <c r="EM959" s="1233"/>
      <c r="EN959" s="1233"/>
      <c r="EO959" s="1233"/>
      <c r="EP959" s="1233"/>
      <c r="EQ959" s="1233"/>
      <c r="ER959" s="1233"/>
      <c r="ES959" s="1233"/>
      <c r="ET959" s="1233"/>
      <c r="EU959" s="1233"/>
      <c r="EV959" s="1233"/>
      <c r="EW959" s="1233"/>
      <c r="EX959" s="1233"/>
      <c r="EY959" s="1233"/>
      <c r="EZ959" s="1233"/>
      <c r="FA959" s="1233"/>
      <c r="FB959" s="1233"/>
      <c r="FC959" s="1233"/>
      <c r="FD959" s="1233"/>
      <c r="FE959" s="1233"/>
      <c r="FF959" s="1233"/>
      <c r="FG959" s="1233"/>
      <c r="FH959" s="1233"/>
      <c r="FI959" s="1233"/>
      <c r="FJ959" s="1233"/>
      <c r="FK959" s="1233"/>
      <c r="FL959" s="1233"/>
      <c r="FM959" s="1233"/>
      <c r="FN959" s="1233"/>
      <c r="FO959" s="1233"/>
      <c r="FP959" s="1233"/>
      <c r="FQ959" s="1233"/>
      <c r="FR959" s="1233"/>
      <c r="FS959" s="1233"/>
      <c r="FT959" s="1233"/>
      <c r="FU959" s="1233"/>
      <c r="FV959" s="1233"/>
      <c r="FW959" s="1233"/>
      <c r="FX959" s="1233"/>
      <c r="FY959" s="1233"/>
      <c r="FZ959" s="1233"/>
      <c r="GA959" s="1233"/>
      <c r="GB959" s="1233"/>
      <c r="GC959" s="1233"/>
      <c r="GD959" s="1233"/>
      <c r="GE959" s="1233"/>
      <c r="GF959" s="1233"/>
      <c r="GG959" s="1233"/>
      <c r="GH959" s="1233"/>
      <c r="GI959" s="1233"/>
      <c r="GJ959" s="1233"/>
      <c r="GK959" s="1233"/>
      <c r="GL959" s="1233"/>
      <c r="GM959" s="1233"/>
      <c r="GN959" s="1233"/>
      <c r="GO959" s="1233"/>
      <c r="GP959" s="1233"/>
      <c r="GQ959" s="1233"/>
      <c r="GR959" s="1233"/>
      <c r="GS959" s="1233"/>
      <c r="GT959" s="1233"/>
      <c r="GU959" s="1233"/>
      <c r="GV959" s="1233"/>
      <c r="GW959" s="1233"/>
      <c r="GX959" s="1233"/>
      <c r="GY959" s="1233"/>
      <c r="GZ959" s="1233"/>
      <c r="HA959" s="1233"/>
      <c r="HB959" s="1233"/>
      <c r="HC959" s="1233"/>
      <c r="HD959" s="1233"/>
      <c r="HE959" s="1233"/>
      <c r="HF959" s="1233"/>
      <c r="HG959" s="1233"/>
      <c r="HH959" s="1233"/>
      <c r="HI959" s="1233"/>
      <c r="HJ959" s="1233"/>
      <c r="HK959" s="1233"/>
      <c r="HL959" s="1233"/>
      <c r="HM959" s="1233"/>
      <c r="HN959" s="1233"/>
      <c r="HO959" s="1233"/>
    </row>
    <row r="960" spans="32:223" s="325" customFormat="1" x14ac:dyDescent="0.2">
      <c r="AF960" s="932"/>
      <c r="AG960" s="932"/>
      <c r="AH960" s="932"/>
      <c r="AI960" s="932"/>
      <c r="AJ960" s="932"/>
      <c r="AK960" s="932"/>
      <c r="AL960" s="932"/>
      <c r="AM960" s="932"/>
      <c r="AN960" s="932"/>
      <c r="AP960" s="932"/>
      <c r="AQ960" s="932"/>
      <c r="AR960" s="932"/>
      <c r="AS960" s="932"/>
      <c r="AT960" s="932"/>
      <c r="AU960" s="932"/>
      <c r="AV960" s="932"/>
      <c r="AW960" s="932"/>
      <c r="AX960" s="932"/>
      <c r="BA960" s="1253"/>
      <c r="BB960" s="1253"/>
      <c r="BC960" s="1253"/>
      <c r="BE960" s="1233"/>
      <c r="BF960" s="1233"/>
      <c r="BG960" s="1233"/>
      <c r="BH960" s="1233"/>
      <c r="BI960" s="1233"/>
      <c r="BJ960" s="1233"/>
      <c r="BK960" s="1233"/>
      <c r="BL960" s="1233"/>
      <c r="BM960" s="1233"/>
      <c r="BN960" s="1233"/>
      <c r="BO960" s="1233"/>
      <c r="BP960" s="1233"/>
      <c r="BQ960" s="1233"/>
      <c r="BR960" s="1233"/>
      <c r="BS960" s="1233"/>
      <c r="BT960" s="1233"/>
      <c r="BU960" s="1233"/>
      <c r="BV960" s="1233"/>
      <c r="BW960" s="1233"/>
      <c r="BX960" s="1233"/>
      <c r="BY960" s="1233"/>
      <c r="BZ960" s="1233"/>
      <c r="CA960" s="1233"/>
      <c r="CB960" s="1233"/>
      <c r="CC960" s="1233"/>
      <c r="CD960" s="1233"/>
      <c r="CE960" s="1233"/>
      <c r="CF960" s="1233"/>
      <c r="CG960" s="1233"/>
      <c r="CH960" s="1233"/>
      <c r="CI960" s="1233"/>
      <c r="CJ960" s="1233"/>
      <c r="CK960" s="1233"/>
      <c r="CL960" s="1233"/>
      <c r="CM960" s="1233"/>
      <c r="CN960" s="1233"/>
      <c r="CO960" s="1233"/>
      <c r="CP960" s="1233"/>
      <c r="CQ960" s="1233"/>
      <c r="CR960" s="1233"/>
      <c r="CS960" s="1233"/>
      <c r="CT960" s="1233"/>
      <c r="CU960" s="1233"/>
      <c r="CV960" s="1233"/>
      <c r="CW960" s="1233"/>
      <c r="CX960" s="1233"/>
      <c r="CY960" s="1233"/>
      <c r="CZ960" s="1233"/>
      <c r="DA960" s="1233"/>
      <c r="DB960" s="1233"/>
      <c r="DC960" s="1233"/>
      <c r="DD960" s="1233"/>
      <c r="DE960" s="1233"/>
      <c r="DF960" s="1233"/>
      <c r="DG960" s="1233"/>
      <c r="DH960" s="1233"/>
      <c r="DI960" s="1233"/>
      <c r="DJ960" s="1233"/>
      <c r="DK960" s="1233"/>
      <c r="DL960" s="1233"/>
      <c r="DM960" s="1233"/>
      <c r="DN960" s="1233"/>
      <c r="DO960" s="1233"/>
      <c r="DP960" s="1233"/>
      <c r="DQ960" s="1233"/>
      <c r="DR960" s="1233"/>
      <c r="DS960" s="1233"/>
      <c r="DT960" s="1233"/>
      <c r="DU960" s="1233"/>
      <c r="DV960" s="1233"/>
      <c r="DW960" s="1233"/>
      <c r="DX960" s="1233"/>
      <c r="DY960" s="1233"/>
      <c r="DZ960" s="1233"/>
      <c r="EA960" s="1233"/>
      <c r="EB960" s="1233"/>
      <c r="EC960" s="1233"/>
      <c r="ED960" s="1233"/>
      <c r="EE960" s="1233"/>
      <c r="EF960" s="1233"/>
      <c r="EG960" s="1233"/>
      <c r="EH960" s="1253"/>
      <c r="EI960" s="1253"/>
      <c r="EJ960" s="1253"/>
      <c r="EK960" s="1253"/>
      <c r="EM960" s="1233"/>
      <c r="EN960" s="1233"/>
      <c r="EO960" s="1233"/>
      <c r="EP960" s="1233"/>
      <c r="EQ960" s="1233"/>
      <c r="ER960" s="1233"/>
      <c r="ES960" s="1233"/>
      <c r="ET960" s="1233"/>
      <c r="EU960" s="1233"/>
      <c r="EV960" s="1233"/>
      <c r="EW960" s="1233"/>
      <c r="EX960" s="1233"/>
      <c r="EY960" s="1233"/>
      <c r="EZ960" s="1233"/>
      <c r="FA960" s="1233"/>
      <c r="FB960" s="1233"/>
      <c r="FC960" s="1233"/>
      <c r="FD960" s="1233"/>
      <c r="FE960" s="1233"/>
      <c r="FF960" s="1233"/>
      <c r="FG960" s="1233"/>
      <c r="FH960" s="1233"/>
      <c r="FI960" s="1233"/>
      <c r="FJ960" s="1233"/>
      <c r="FK960" s="1233"/>
      <c r="FL960" s="1233"/>
      <c r="FM960" s="1233"/>
      <c r="FN960" s="1233"/>
      <c r="FO960" s="1233"/>
      <c r="FP960" s="1233"/>
      <c r="FQ960" s="1233"/>
      <c r="FR960" s="1233"/>
      <c r="FS960" s="1233"/>
      <c r="FT960" s="1233"/>
      <c r="FU960" s="1233"/>
      <c r="FV960" s="1233"/>
      <c r="FW960" s="1233"/>
      <c r="FX960" s="1233"/>
      <c r="FY960" s="1233"/>
      <c r="FZ960" s="1233"/>
      <c r="GA960" s="1233"/>
      <c r="GB960" s="1233"/>
      <c r="GC960" s="1233"/>
      <c r="GD960" s="1233"/>
      <c r="GE960" s="1233"/>
      <c r="GF960" s="1233"/>
      <c r="GG960" s="1233"/>
      <c r="GH960" s="1233"/>
      <c r="GI960" s="1233"/>
      <c r="GJ960" s="1233"/>
      <c r="GK960" s="1233"/>
      <c r="GL960" s="1233"/>
      <c r="GM960" s="1233"/>
      <c r="GN960" s="1233"/>
      <c r="GO960" s="1233"/>
      <c r="GP960" s="1233"/>
      <c r="GQ960" s="1233"/>
      <c r="GR960" s="1233"/>
      <c r="GS960" s="1233"/>
      <c r="GT960" s="1233"/>
      <c r="GU960" s="1233"/>
      <c r="GV960" s="1233"/>
      <c r="GW960" s="1233"/>
      <c r="GX960" s="1233"/>
      <c r="GY960" s="1233"/>
      <c r="GZ960" s="1233"/>
      <c r="HA960" s="1233"/>
      <c r="HB960" s="1233"/>
      <c r="HC960" s="1233"/>
      <c r="HD960" s="1233"/>
      <c r="HE960" s="1233"/>
      <c r="HF960" s="1233"/>
      <c r="HG960" s="1233"/>
      <c r="HH960" s="1233"/>
      <c r="HI960" s="1233"/>
      <c r="HJ960" s="1233"/>
      <c r="HK960" s="1233"/>
      <c r="HL960" s="1233"/>
      <c r="HM960" s="1233"/>
      <c r="HN960" s="1233"/>
      <c r="HO960" s="1233"/>
    </row>
    <row r="961" spans="32:223" s="325" customFormat="1" x14ac:dyDescent="0.2">
      <c r="AF961" s="932"/>
      <c r="AG961" s="932"/>
      <c r="AH961" s="932"/>
      <c r="AI961" s="932"/>
      <c r="AJ961" s="932"/>
      <c r="AK961" s="932"/>
      <c r="AL961" s="932"/>
      <c r="AM961" s="932"/>
      <c r="AN961" s="932"/>
      <c r="AP961" s="932"/>
      <c r="AQ961" s="932"/>
      <c r="AR961" s="932"/>
      <c r="AS961" s="932"/>
      <c r="AT961" s="932"/>
      <c r="AU961" s="932"/>
      <c r="AV961" s="932"/>
      <c r="AW961" s="932"/>
      <c r="AX961" s="932"/>
      <c r="BA961" s="1253"/>
      <c r="BB961" s="1253"/>
      <c r="BC961" s="1253"/>
      <c r="BE961" s="1233"/>
      <c r="BF961" s="1233"/>
      <c r="BG961" s="1233"/>
      <c r="BH961" s="1233"/>
      <c r="BI961" s="1233"/>
      <c r="BJ961" s="1233"/>
      <c r="BK961" s="1233"/>
      <c r="BL961" s="1233"/>
      <c r="BM961" s="1233"/>
      <c r="BN961" s="1233"/>
      <c r="BO961" s="1233"/>
      <c r="BP961" s="1233"/>
      <c r="BQ961" s="1233"/>
      <c r="BR961" s="1233"/>
      <c r="BS961" s="1233"/>
      <c r="BT961" s="1233"/>
      <c r="BU961" s="1233"/>
      <c r="BV961" s="1233"/>
      <c r="BW961" s="1233"/>
      <c r="BX961" s="1233"/>
      <c r="BY961" s="1233"/>
      <c r="BZ961" s="1233"/>
      <c r="CA961" s="1233"/>
      <c r="CB961" s="1233"/>
      <c r="CC961" s="1233"/>
      <c r="CD961" s="1233"/>
      <c r="CE961" s="1233"/>
      <c r="CF961" s="1233"/>
      <c r="CG961" s="1233"/>
      <c r="CH961" s="1233"/>
      <c r="CI961" s="1233"/>
      <c r="CJ961" s="1233"/>
      <c r="CK961" s="1233"/>
      <c r="CL961" s="1233"/>
      <c r="CM961" s="1233"/>
      <c r="CN961" s="1233"/>
      <c r="CO961" s="1233"/>
      <c r="CP961" s="1233"/>
      <c r="CQ961" s="1233"/>
      <c r="CR961" s="1233"/>
      <c r="CS961" s="1233"/>
      <c r="CT961" s="1233"/>
      <c r="CU961" s="1233"/>
      <c r="CV961" s="1233"/>
      <c r="CW961" s="1233"/>
      <c r="CX961" s="1233"/>
      <c r="CY961" s="1233"/>
      <c r="CZ961" s="1233"/>
      <c r="DA961" s="1233"/>
      <c r="DB961" s="1233"/>
      <c r="DC961" s="1233"/>
      <c r="DD961" s="1233"/>
      <c r="DE961" s="1233"/>
      <c r="DF961" s="1233"/>
      <c r="DG961" s="1233"/>
      <c r="DH961" s="1233"/>
      <c r="DI961" s="1233"/>
      <c r="DJ961" s="1233"/>
      <c r="DK961" s="1233"/>
      <c r="DL961" s="1233"/>
      <c r="DM961" s="1233"/>
      <c r="DN961" s="1233"/>
      <c r="DO961" s="1233"/>
      <c r="DP961" s="1233"/>
      <c r="DQ961" s="1233"/>
      <c r="DR961" s="1233"/>
      <c r="DS961" s="1233"/>
      <c r="DT961" s="1233"/>
      <c r="DU961" s="1233"/>
      <c r="DV961" s="1233"/>
      <c r="DW961" s="1233"/>
      <c r="DX961" s="1233"/>
      <c r="DY961" s="1233"/>
      <c r="DZ961" s="1233"/>
      <c r="EA961" s="1233"/>
      <c r="EB961" s="1233"/>
      <c r="EC961" s="1233"/>
      <c r="ED961" s="1233"/>
      <c r="EE961" s="1233"/>
      <c r="EF961" s="1233"/>
      <c r="EG961" s="1233"/>
      <c r="EH961" s="1253"/>
      <c r="EI961" s="1253"/>
      <c r="EJ961" s="1253"/>
      <c r="EK961" s="1253"/>
      <c r="EM961" s="1233"/>
      <c r="EN961" s="1233"/>
      <c r="EO961" s="1233"/>
      <c r="EP961" s="1233"/>
      <c r="EQ961" s="1233"/>
      <c r="ER961" s="1233"/>
      <c r="ES961" s="1233"/>
      <c r="ET961" s="1233"/>
      <c r="EU961" s="1233"/>
      <c r="EV961" s="1233"/>
      <c r="EW961" s="1233"/>
      <c r="EX961" s="1233"/>
      <c r="EY961" s="1233"/>
      <c r="EZ961" s="1233"/>
      <c r="FA961" s="1233"/>
      <c r="FB961" s="1233"/>
      <c r="FC961" s="1233"/>
      <c r="FD961" s="1233"/>
      <c r="FE961" s="1233"/>
      <c r="FF961" s="1233"/>
      <c r="FG961" s="1233"/>
      <c r="FH961" s="1233"/>
      <c r="FI961" s="1233"/>
      <c r="FJ961" s="1233"/>
      <c r="FK961" s="1233"/>
      <c r="FL961" s="1233"/>
      <c r="FM961" s="1233"/>
      <c r="FN961" s="1233"/>
      <c r="FO961" s="1233"/>
      <c r="FP961" s="1233"/>
      <c r="FQ961" s="1233"/>
      <c r="FR961" s="1233"/>
      <c r="FS961" s="1233"/>
      <c r="FT961" s="1233"/>
      <c r="FU961" s="1233"/>
      <c r="FV961" s="1233"/>
      <c r="FW961" s="1233"/>
      <c r="FX961" s="1233"/>
      <c r="FY961" s="1233"/>
      <c r="FZ961" s="1233"/>
      <c r="GA961" s="1233"/>
      <c r="GB961" s="1233"/>
      <c r="GC961" s="1233"/>
      <c r="GD961" s="1233"/>
      <c r="GE961" s="1233"/>
      <c r="GF961" s="1233"/>
      <c r="GG961" s="1233"/>
      <c r="GH961" s="1233"/>
      <c r="GI961" s="1233"/>
      <c r="GJ961" s="1233"/>
      <c r="GK961" s="1233"/>
      <c r="GL961" s="1233"/>
      <c r="GM961" s="1233"/>
      <c r="GN961" s="1233"/>
      <c r="GO961" s="1233"/>
      <c r="GP961" s="1233"/>
      <c r="GQ961" s="1233"/>
      <c r="GR961" s="1233"/>
      <c r="GS961" s="1233"/>
      <c r="GT961" s="1233"/>
      <c r="GU961" s="1233"/>
      <c r="GV961" s="1233"/>
      <c r="GW961" s="1233"/>
      <c r="GX961" s="1233"/>
      <c r="GY961" s="1233"/>
      <c r="GZ961" s="1233"/>
      <c r="HA961" s="1233"/>
      <c r="HB961" s="1233"/>
      <c r="HC961" s="1233"/>
      <c r="HD961" s="1233"/>
      <c r="HE961" s="1233"/>
      <c r="HF961" s="1233"/>
      <c r="HG961" s="1233"/>
      <c r="HH961" s="1233"/>
      <c r="HI961" s="1233"/>
      <c r="HJ961" s="1233"/>
      <c r="HK961" s="1233"/>
      <c r="HL961" s="1233"/>
      <c r="HM961" s="1233"/>
      <c r="HN961" s="1233"/>
      <c r="HO961" s="1233"/>
    </row>
    <row r="962" spans="32:223" s="325" customFormat="1" x14ac:dyDescent="0.2">
      <c r="AF962" s="932"/>
      <c r="AG962" s="932"/>
      <c r="AH962" s="932"/>
      <c r="AI962" s="932"/>
      <c r="AJ962" s="932"/>
      <c r="AK962" s="932"/>
      <c r="AL962" s="932"/>
      <c r="AM962" s="932"/>
      <c r="AN962" s="932"/>
      <c r="AP962" s="932"/>
      <c r="AQ962" s="932"/>
      <c r="AR962" s="932"/>
      <c r="AS962" s="932"/>
      <c r="AT962" s="932"/>
      <c r="AU962" s="932"/>
      <c r="AV962" s="932"/>
      <c r="AW962" s="932"/>
      <c r="AX962" s="932"/>
      <c r="BA962" s="1253"/>
      <c r="BB962" s="1253"/>
      <c r="BC962" s="1253"/>
      <c r="BE962" s="1233"/>
      <c r="BF962" s="1233"/>
      <c r="BG962" s="1233"/>
      <c r="BH962" s="1233"/>
      <c r="BI962" s="1233"/>
      <c r="BJ962" s="1233"/>
      <c r="BK962" s="1233"/>
      <c r="BL962" s="1233"/>
      <c r="BM962" s="1233"/>
      <c r="BN962" s="1233"/>
      <c r="BO962" s="1233"/>
      <c r="BP962" s="1233"/>
      <c r="BQ962" s="1233"/>
      <c r="BR962" s="1233"/>
      <c r="BS962" s="1233"/>
      <c r="BT962" s="1233"/>
      <c r="BU962" s="1233"/>
      <c r="BV962" s="1233"/>
      <c r="BW962" s="1233"/>
      <c r="BX962" s="1233"/>
      <c r="BY962" s="1233"/>
      <c r="BZ962" s="1233"/>
      <c r="CA962" s="1233"/>
      <c r="CB962" s="1233"/>
      <c r="CC962" s="1233"/>
      <c r="CD962" s="1233"/>
      <c r="CE962" s="1233"/>
      <c r="CF962" s="1233"/>
      <c r="CG962" s="1233"/>
      <c r="CH962" s="1233"/>
      <c r="CI962" s="1233"/>
      <c r="CJ962" s="1233"/>
      <c r="CK962" s="1233"/>
      <c r="CL962" s="1233"/>
      <c r="CM962" s="1233"/>
      <c r="CN962" s="1233"/>
      <c r="CO962" s="1233"/>
      <c r="CP962" s="1233"/>
      <c r="CQ962" s="1233"/>
      <c r="CR962" s="1233"/>
      <c r="CS962" s="1233"/>
      <c r="CT962" s="1233"/>
      <c r="CU962" s="1233"/>
      <c r="CV962" s="1233"/>
      <c r="CW962" s="1233"/>
      <c r="CX962" s="1233"/>
      <c r="CY962" s="1233"/>
      <c r="CZ962" s="1233"/>
      <c r="DA962" s="1233"/>
      <c r="DB962" s="1233"/>
      <c r="DC962" s="1233"/>
      <c r="DD962" s="1233"/>
      <c r="DE962" s="1233"/>
      <c r="DF962" s="1233"/>
      <c r="DG962" s="1233"/>
      <c r="DH962" s="1233"/>
      <c r="DI962" s="1233"/>
      <c r="DJ962" s="1233"/>
      <c r="DK962" s="1233"/>
      <c r="DL962" s="1233"/>
      <c r="DM962" s="1233"/>
      <c r="DN962" s="1233"/>
      <c r="DO962" s="1233"/>
      <c r="DP962" s="1233"/>
      <c r="DQ962" s="1233"/>
      <c r="DR962" s="1233"/>
      <c r="DS962" s="1233"/>
      <c r="DT962" s="1233"/>
      <c r="DU962" s="1233"/>
      <c r="DV962" s="1233"/>
      <c r="DW962" s="1233"/>
      <c r="DX962" s="1233"/>
      <c r="DY962" s="1233"/>
      <c r="DZ962" s="1233"/>
      <c r="EA962" s="1233"/>
      <c r="EB962" s="1233"/>
      <c r="EC962" s="1233"/>
      <c r="ED962" s="1233"/>
      <c r="EE962" s="1233"/>
      <c r="EF962" s="1233"/>
      <c r="EG962" s="1233"/>
      <c r="EH962" s="1253"/>
      <c r="EI962" s="1253"/>
      <c r="EJ962" s="1253"/>
      <c r="EK962" s="1253"/>
      <c r="EM962" s="1233"/>
      <c r="EN962" s="1233"/>
      <c r="EO962" s="1233"/>
      <c r="EP962" s="1233"/>
      <c r="EQ962" s="1233"/>
      <c r="ER962" s="1233"/>
      <c r="ES962" s="1233"/>
      <c r="ET962" s="1233"/>
      <c r="EU962" s="1233"/>
      <c r="EV962" s="1233"/>
      <c r="EW962" s="1233"/>
      <c r="EX962" s="1233"/>
      <c r="EY962" s="1233"/>
      <c r="EZ962" s="1233"/>
      <c r="FA962" s="1233"/>
      <c r="FB962" s="1233"/>
      <c r="FC962" s="1233"/>
      <c r="FD962" s="1233"/>
      <c r="FE962" s="1233"/>
      <c r="FF962" s="1233"/>
      <c r="FG962" s="1233"/>
      <c r="FH962" s="1233"/>
      <c r="FI962" s="1233"/>
      <c r="FJ962" s="1233"/>
      <c r="FK962" s="1233"/>
      <c r="FL962" s="1233"/>
      <c r="FM962" s="1233"/>
      <c r="FN962" s="1233"/>
      <c r="FO962" s="1233"/>
      <c r="FP962" s="1233"/>
      <c r="FQ962" s="1233"/>
      <c r="FR962" s="1233"/>
      <c r="FS962" s="1233"/>
      <c r="FT962" s="1233"/>
      <c r="FU962" s="1233"/>
      <c r="FV962" s="1233"/>
      <c r="FW962" s="1233"/>
      <c r="FX962" s="1233"/>
      <c r="FY962" s="1233"/>
      <c r="FZ962" s="1233"/>
      <c r="GA962" s="1233"/>
      <c r="GB962" s="1233"/>
      <c r="GC962" s="1233"/>
      <c r="GD962" s="1233"/>
      <c r="GE962" s="1233"/>
      <c r="GF962" s="1233"/>
      <c r="GG962" s="1233"/>
      <c r="GH962" s="1233"/>
      <c r="GI962" s="1233"/>
      <c r="GJ962" s="1233"/>
      <c r="GK962" s="1233"/>
      <c r="GL962" s="1233"/>
      <c r="GM962" s="1233"/>
      <c r="GN962" s="1233"/>
      <c r="GO962" s="1233"/>
      <c r="GP962" s="1233"/>
      <c r="GQ962" s="1233"/>
      <c r="GR962" s="1233"/>
      <c r="GS962" s="1233"/>
      <c r="GT962" s="1233"/>
      <c r="GU962" s="1233"/>
      <c r="GV962" s="1233"/>
      <c r="GW962" s="1233"/>
      <c r="GX962" s="1233"/>
      <c r="GY962" s="1233"/>
      <c r="GZ962" s="1233"/>
      <c r="HA962" s="1233"/>
      <c r="HB962" s="1233"/>
      <c r="HC962" s="1233"/>
      <c r="HD962" s="1233"/>
      <c r="HE962" s="1233"/>
      <c r="HF962" s="1233"/>
      <c r="HG962" s="1233"/>
      <c r="HH962" s="1233"/>
      <c r="HI962" s="1233"/>
      <c r="HJ962" s="1233"/>
      <c r="HK962" s="1233"/>
      <c r="HL962" s="1233"/>
      <c r="HM962" s="1233"/>
      <c r="HN962" s="1233"/>
      <c r="HO962" s="1233"/>
    </row>
    <row r="963" spans="32:223" s="325" customFormat="1" x14ac:dyDescent="0.2">
      <c r="AF963" s="932"/>
      <c r="AG963" s="932"/>
      <c r="AH963" s="932"/>
      <c r="AI963" s="932"/>
      <c r="AJ963" s="932"/>
      <c r="AK963" s="932"/>
      <c r="AL963" s="932"/>
      <c r="AM963" s="932"/>
      <c r="AN963" s="932"/>
      <c r="AP963" s="932"/>
      <c r="AQ963" s="932"/>
      <c r="AR963" s="932"/>
      <c r="AS963" s="932"/>
      <c r="AT963" s="932"/>
      <c r="AU963" s="932"/>
      <c r="AV963" s="932"/>
      <c r="AW963" s="932"/>
      <c r="AX963" s="932"/>
      <c r="BA963" s="1253"/>
      <c r="BB963" s="1253"/>
      <c r="BC963" s="1253"/>
      <c r="BE963" s="1233"/>
      <c r="BF963" s="1233"/>
      <c r="BG963" s="1233"/>
      <c r="BH963" s="1233"/>
      <c r="BI963" s="1233"/>
      <c r="BJ963" s="1233"/>
      <c r="BK963" s="1233"/>
      <c r="BL963" s="1233"/>
      <c r="BM963" s="1233"/>
      <c r="BN963" s="1233"/>
      <c r="BO963" s="1233"/>
      <c r="BP963" s="1233"/>
      <c r="BQ963" s="1233"/>
      <c r="BR963" s="1233"/>
      <c r="BS963" s="1233"/>
      <c r="BT963" s="1233"/>
      <c r="BU963" s="1233"/>
      <c r="BV963" s="1233"/>
      <c r="BW963" s="1233"/>
      <c r="BX963" s="1233"/>
      <c r="BY963" s="1233"/>
      <c r="BZ963" s="1233"/>
      <c r="CA963" s="1233"/>
      <c r="CB963" s="1233"/>
      <c r="CC963" s="1233"/>
      <c r="CD963" s="1233"/>
      <c r="CE963" s="1233"/>
      <c r="CF963" s="1233"/>
      <c r="CG963" s="1233"/>
      <c r="CH963" s="1233"/>
      <c r="CI963" s="1233"/>
      <c r="CJ963" s="1233"/>
      <c r="CK963" s="1233"/>
      <c r="CL963" s="1233"/>
      <c r="CM963" s="1233"/>
      <c r="CN963" s="1233"/>
      <c r="CO963" s="1233"/>
      <c r="CP963" s="1233"/>
      <c r="CQ963" s="1233"/>
      <c r="CR963" s="1233"/>
      <c r="CS963" s="1233"/>
      <c r="CT963" s="1233"/>
      <c r="CU963" s="1233"/>
      <c r="CV963" s="1233"/>
      <c r="CW963" s="1233"/>
      <c r="CX963" s="1233"/>
      <c r="CY963" s="1233"/>
      <c r="CZ963" s="1233"/>
      <c r="DA963" s="1233"/>
      <c r="DB963" s="1233"/>
      <c r="DC963" s="1233"/>
      <c r="DD963" s="1233"/>
      <c r="DE963" s="1233"/>
      <c r="DF963" s="1233"/>
      <c r="DG963" s="1233"/>
      <c r="DH963" s="1233"/>
      <c r="DI963" s="1233"/>
      <c r="DJ963" s="1233"/>
      <c r="DK963" s="1233"/>
      <c r="DL963" s="1233"/>
      <c r="DM963" s="1233"/>
      <c r="DN963" s="1233"/>
      <c r="DO963" s="1233"/>
      <c r="DP963" s="1233"/>
      <c r="DQ963" s="1233"/>
      <c r="DR963" s="1233"/>
      <c r="DS963" s="1233"/>
      <c r="DT963" s="1233"/>
      <c r="DU963" s="1233"/>
      <c r="DV963" s="1233"/>
      <c r="DW963" s="1233"/>
      <c r="DX963" s="1233"/>
      <c r="DY963" s="1233"/>
      <c r="DZ963" s="1233"/>
      <c r="EA963" s="1233"/>
      <c r="EB963" s="1233"/>
      <c r="EC963" s="1233"/>
      <c r="ED963" s="1233"/>
      <c r="EE963" s="1233"/>
      <c r="EF963" s="1233"/>
      <c r="EG963" s="1233"/>
      <c r="EH963" s="1253"/>
      <c r="EI963" s="1253"/>
      <c r="EJ963" s="1253"/>
      <c r="EK963" s="1253"/>
      <c r="EM963" s="1233"/>
      <c r="EN963" s="1233"/>
      <c r="EO963" s="1233"/>
      <c r="EP963" s="1233"/>
      <c r="EQ963" s="1233"/>
      <c r="ER963" s="1233"/>
      <c r="ES963" s="1233"/>
      <c r="ET963" s="1233"/>
      <c r="EU963" s="1233"/>
      <c r="EV963" s="1233"/>
      <c r="EW963" s="1233"/>
      <c r="EX963" s="1233"/>
      <c r="EY963" s="1233"/>
      <c r="EZ963" s="1233"/>
      <c r="FA963" s="1233"/>
      <c r="FB963" s="1233"/>
      <c r="FC963" s="1233"/>
      <c r="FD963" s="1233"/>
      <c r="FE963" s="1233"/>
      <c r="FF963" s="1233"/>
      <c r="FG963" s="1233"/>
      <c r="FH963" s="1233"/>
      <c r="FI963" s="1233"/>
      <c r="FJ963" s="1233"/>
      <c r="FK963" s="1233"/>
      <c r="FL963" s="1233"/>
      <c r="FM963" s="1233"/>
      <c r="FN963" s="1233"/>
      <c r="FO963" s="1233"/>
      <c r="FP963" s="1233"/>
      <c r="FQ963" s="1233"/>
      <c r="FR963" s="1233"/>
      <c r="FS963" s="1233"/>
      <c r="FT963" s="1233"/>
      <c r="FU963" s="1233"/>
      <c r="FV963" s="1233"/>
      <c r="FW963" s="1233"/>
      <c r="FX963" s="1233"/>
      <c r="FY963" s="1233"/>
      <c r="FZ963" s="1233"/>
      <c r="GA963" s="1233"/>
      <c r="GB963" s="1233"/>
      <c r="GC963" s="1233"/>
      <c r="GD963" s="1233"/>
      <c r="GE963" s="1233"/>
      <c r="GF963" s="1233"/>
      <c r="GG963" s="1233"/>
      <c r="GH963" s="1233"/>
      <c r="GI963" s="1233"/>
      <c r="GJ963" s="1233"/>
      <c r="GK963" s="1233"/>
      <c r="GL963" s="1233"/>
      <c r="GM963" s="1233"/>
      <c r="GN963" s="1233"/>
      <c r="GO963" s="1233"/>
      <c r="GP963" s="1233"/>
      <c r="GQ963" s="1233"/>
      <c r="GR963" s="1233"/>
      <c r="GS963" s="1233"/>
      <c r="GT963" s="1233"/>
      <c r="GU963" s="1233"/>
      <c r="GV963" s="1233"/>
      <c r="GW963" s="1233"/>
      <c r="GX963" s="1233"/>
      <c r="GY963" s="1233"/>
      <c r="GZ963" s="1233"/>
      <c r="HA963" s="1233"/>
      <c r="HB963" s="1233"/>
      <c r="HC963" s="1233"/>
      <c r="HD963" s="1233"/>
      <c r="HE963" s="1233"/>
      <c r="HF963" s="1233"/>
      <c r="HG963" s="1233"/>
      <c r="HH963" s="1233"/>
      <c r="HI963" s="1233"/>
      <c r="HJ963" s="1233"/>
      <c r="HK963" s="1233"/>
      <c r="HL963" s="1233"/>
      <c r="HM963" s="1233"/>
      <c r="HN963" s="1233"/>
      <c r="HO963" s="1233"/>
    </row>
    <row r="964" spans="32:223" s="325" customFormat="1" x14ac:dyDescent="0.2">
      <c r="AF964" s="932"/>
      <c r="AG964" s="932"/>
      <c r="AH964" s="932"/>
      <c r="AI964" s="932"/>
      <c r="AJ964" s="932"/>
      <c r="AK964" s="932"/>
      <c r="AL964" s="932"/>
      <c r="AM964" s="932"/>
      <c r="AN964" s="932"/>
      <c r="AP964" s="932"/>
      <c r="AQ964" s="932"/>
      <c r="AR964" s="932"/>
      <c r="AS964" s="932"/>
      <c r="AT964" s="932"/>
      <c r="AU964" s="932"/>
      <c r="AV964" s="932"/>
      <c r="AW964" s="932"/>
      <c r="AX964" s="932"/>
      <c r="BA964" s="1253"/>
      <c r="BB964" s="1253"/>
      <c r="BC964" s="1253"/>
      <c r="BE964" s="1233"/>
      <c r="BF964" s="1233"/>
      <c r="BG964" s="1233"/>
      <c r="BH964" s="1233"/>
      <c r="BI964" s="1233"/>
      <c r="BJ964" s="1233"/>
      <c r="BK964" s="1233"/>
      <c r="BL964" s="1233"/>
      <c r="BM964" s="1233"/>
      <c r="BN964" s="1233"/>
      <c r="BO964" s="1233"/>
      <c r="BP964" s="1233"/>
      <c r="BQ964" s="1233"/>
      <c r="BR964" s="1233"/>
      <c r="BS964" s="1233"/>
      <c r="BT964" s="1233"/>
      <c r="BU964" s="1233"/>
      <c r="BV964" s="1233"/>
      <c r="BW964" s="1233"/>
      <c r="BX964" s="1233"/>
      <c r="BY964" s="1233"/>
      <c r="BZ964" s="1233"/>
      <c r="CA964" s="1233"/>
      <c r="CB964" s="1233"/>
      <c r="CC964" s="1233"/>
      <c r="CD964" s="1233"/>
      <c r="CE964" s="1233"/>
      <c r="CF964" s="1233"/>
      <c r="CG964" s="1233"/>
      <c r="CH964" s="1233"/>
      <c r="CI964" s="1233"/>
      <c r="CJ964" s="1233"/>
      <c r="CK964" s="1233"/>
      <c r="CL964" s="1233"/>
      <c r="CM964" s="1233"/>
      <c r="CN964" s="1233"/>
      <c r="CO964" s="1233"/>
      <c r="CP964" s="1233"/>
      <c r="CQ964" s="1233"/>
      <c r="CR964" s="1233"/>
      <c r="CS964" s="1233"/>
      <c r="CT964" s="1233"/>
      <c r="CU964" s="1233"/>
      <c r="CV964" s="1233"/>
      <c r="CW964" s="1233"/>
      <c r="CX964" s="1233"/>
      <c r="CY964" s="1233"/>
      <c r="CZ964" s="1233"/>
      <c r="DA964" s="1233"/>
      <c r="DB964" s="1233"/>
      <c r="DC964" s="1233"/>
      <c r="DD964" s="1233"/>
      <c r="DE964" s="1233"/>
      <c r="DF964" s="1233"/>
      <c r="DG964" s="1233"/>
      <c r="DH964" s="1233"/>
      <c r="DI964" s="1233"/>
      <c r="DJ964" s="1233"/>
      <c r="DK964" s="1233"/>
      <c r="DL964" s="1233"/>
      <c r="DM964" s="1233"/>
      <c r="DN964" s="1233"/>
      <c r="DO964" s="1233"/>
      <c r="DP964" s="1233"/>
      <c r="DQ964" s="1233"/>
      <c r="DR964" s="1233"/>
      <c r="DS964" s="1233"/>
      <c r="DT964" s="1233"/>
      <c r="DU964" s="1233"/>
      <c r="DV964" s="1233"/>
      <c r="DW964" s="1233"/>
      <c r="DX964" s="1233"/>
      <c r="DY964" s="1233"/>
      <c r="DZ964" s="1233"/>
      <c r="EA964" s="1233"/>
      <c r="EB964" s="1233"/>
      <c r="EC964" s="1233"/>
      <c r="ED964" s="1233"/>
      <c r="EE964" s="1233"/>
      <c r="EF964" s="1233"/>
      <c r="EG964" s="1233"/>
      <c r="EH964" s="1253"/>
      <c r="EI964" s="1253"/>
      <c r="EJ964" s="1253"/>
      <c r="EK964" s="1253"/>
      <c r="EM964" s="1233"/>
      <c r="EN964" s="1233"/>
      <c r="EO964" s="1233"/>
      <c r="EP964" s="1233"/>
      <c r="EQ964" s="1233"/>
      <c r="ER964" s="1233"/>
      <c r="ES964" s="1233"/>
      <c r="ET964" s="1233"/>
      <c r="EU964" s="1233"/>
      <c r="EV964" s="1233"/>
      <c r="EW964" s="1233"/>
      <c r="EX964" s="1233"/>
      <c r="EY964" s="1233"/>
      <c r="EZ964" s="1233"/>
      <c r="FA964" s="1233"/>
      <c r="FB964" s="1233"/>
      <c r="FC964" s="1233"/>
      <c r="FD964" s="1233"/>
      <c r="FE964" s="1233"/>
      <c r="FF964" s="1233"/>
      <c r="FG964" s="1233"/>
      <c r="FH964" s="1233"/>
      <c r="FI964" s="1233"/>
      <c r="FJ964" s="1233"/>
      <c r="FK964" s="1233"/>
      <c r="FL964" s="1233"/>
      <c r="FM964" s="1233"/>
      <c r="FN964" s="1233"/>
      <c r="FO964" s="1233"/>
      <c r="FP964" s="1233"/>
      <c r="FQ964" s="1233"/>
      <c r="FR964" s="1233"/>
      <c r="FS964" s="1233"/>
      <c r="FT964" s="1233"/>
      <c r="FU964" s="1233"/>
      <c r="FV964" s="1233"/>
      <c r="FW964" s="1233"/>
      <c r="FX964" s="1233"/>
      <c r="FY964" s="1233"/>
      <c r="FZ964" s="1233"/>
      <c r="GA964" s="1233"/>
      <c r="GB964" s="1233"/>
      <c r="GC964" s="1233"/>
      <c r="GD964" s="1233"/>
      <c r="GE964" s="1233"/>
      <c r="GF964" s="1233"/>
      <c r="GG964" s="1233"/>
      <c r="GH964" s="1233"/>
      <c r="GI964" s="1233"/>
      <c r="GJ964" s="1233"/>
      <c r="GK964" s="1233"/>
      <c r="GL964" s="1233"/>
      <c r="GM964" s="1233"/>
      <c r="GN964" s="1233"/>
      <c r="GO964" s="1233"/>
      <c r="GP964" s="1233"/>
      <c r="GQ964" s="1233"/>
      <c r="GR964" s="1233"/>
      <c r="GS964" s="1233"/>
      <c r="GT964" s="1233"/>
      <c r="GU964" s="1233"/>
      <c r="GV964" s="1233"/>
      <c r="GW964" s="1233"/>
      <c r="GX964" s="1233"/>
      <c r="GY964" s="1233"/>
      <c r="GZ964" s="1233"/>
      <c r="HA964" s="1233"/>
      <c r="HB964" s="1233"/>
      <c r="HC964" s="1233"/>
      <c r="HD964" s="1233"/>
      <c r="HE964" s="1233"/>
      <c r="HF964" s="1233"/>
      <c r="HG964" s="1233"/>
      <c r="HH964" s="1233"/>
      <c r="HI964" s="1233"/>
      <c r="HJ964" s="1233"/>
      <c r="HK964" s="1233"/>
      <c r="HL964" s="1233"/>
      <c r="HM964" s="1233"/>
      <c r="HN964" s="1233"/>
      <c r="HO964" s="1233"/>
    </row>
    <row r="965" spans="32:223" s="325" customFormat="1" x14ac:dyDescent="0.2">
      <c r="AF965" s="932"/>
      <c r="AG965" s="932"/>
      <c r="AH965" s="932"/>
      <c r="AI965" s="932"/>
      <c r="AJ965" s="932"/>
      <c r="AK965" s="932"/>
      <c r="AL965" s="932"/>
      <c r="AM965" s="932"/>
      <c r="AN965" s="932"/>
      <c r="AP965" s="932"/>
      <c r="AQ965" s="932"/>
      <c r="AR965" s="932"/>
      <c r="AS965" s="932"/>
      <c r="AT965" s="932"/>
      <c r="AU965" s="932"/>
      <c r="AV965" s="932"/>
      <c r="AW965" s="932"/>
      <c r="AX965" s="932"/>
      <c r="BA965" s="1253"/>
      <c r="BB965" s="1253"/>
      <c r="BC965" s="1253"/>
      <c r="BE965" s="1233"/>
      <c r="BF965" s="1233"/>
      <c r="BG965" s="1233"/>
      <c r="BH965" s="1233"/>
      <c r="BI965" s="1233"/>
      <c r="BJ965" s="1233"/>
      <c r="BK965" s="1233"/>
      <c r="BL965" s="1233"/>
      <c r="BM965" s="1233"/>
      <c r="BN965" s="1233"/>
      <c r="BO965" s="1233"/>
      <c r="BP965" s="1233"/>
      <c r="BQ965" s="1233"/>
      <c r="BR965" s="1233"/>
      <c r="BS965" s="1233"/>
      <c r="BT965" s="1233"/>
      <c r="BU965" s="1233"/>
      <c r="BV965" s="1233"/>
      <c r="BW965" s="1233"/>
      <c r="BX965" s="1233"/>
      <c r="BY965" s="1233"/>
      <c r="BZ965" s="1233"/>
      <c r="CA965" s="1233"/>
      <c r="CB965" s="1233"/>
      <c r="CC965" s="1233"/>
      <c r="CD965" s="1233"/>
      <c r="CE965" s="1233"/>
      <c r="CF965" s="1233"/>
      <c r="CG965" s="1233"/>
      <c r="CH965" s="1233"/>
      <c r="CI965" s="1233"/>
      <c r="CJ965" s="1233"/>
      <c r="CK965" s="1233"/>
      <c r="CL965" s="1233"/>
      <c r="CM965" s="1233"/>
      <c r="CN965" s="1233"/>
      <c r="CO965" s="1233"/>
      <c r="CP965" s="1233"/>
      <c r="CQ965" s="1233"/>
      <c r="CR965" s="1233"/>
      <c r="CS965" s="1233"/>
      <c r="CT965" s="1233"/>
      <c r="CU965" s="1233"/>
      <c r="CV965" s="1233"/>
      <c r="CW965" s="1233"/>
      <c r="CX965" s="1233"/>
      <c r="CY965" s="1233"/>
      <c r="CZ965" s="1233"/>
      <c r="DA965" s="1233"/>
      <c r="DB965" s="1233"/>
      <c r="DC965" s="1233"/>
      <c r="DD965" s="1233"/>
      <c r="DE965" s="1233"/>
      <c r="DF965" s="1233"/>
      <c r="DG965" s="1233"/>
      <c r="DH965" s="1233"/>
      <c r="DI965" s="1233"/>
      <c r="DJ965" s="1233"/>
      <c r="DK965" s="1233"/>
      <c r="DL965" s="1233"/>
      <c r="DM965" s="1233"/>
      <c r="DN965" s="1233"/>
      <c r="DO965" s="1233"/>
      <c r="DP965" s="1233"/>
      <c r="DQ965" s="1233"/>
      <c r="DR965" s="1233"/>
      <c r="DS965" s="1233"/>
      <c r="DT965" s="1233"/>
      <c r="DU965" s="1233"/>
      <c r="DV965" s="1233"/>
      <c r="DW965" s="1233"/>
      <c r="DX965" s="1233"/>
      <c r="DY965" s="1233"/>
      <c r="DZ965" s="1233"/>
      <c r="EA965" s="1233"/>
      <c r="EB965" s="1233"/>
      <c r="EC965" s="1233"/>
      <c r="ED965" s="1233"/>
      <c r="EE965" s="1233"/>
      <c r="EF965" s="1233"/>
      <c r="EG965" s="1233"/>
      <c r="EH965" s="1253"/>
      <c r="EI965" s="1253"/>
      <c r="EJ965" s="1253"/>
      <c r="EK965" s="1253"/>
      <c r="EM965" s="1233"/>
      <c r="EN965" s="1233"/>
      <c r="EO965" s="1233"/>
      <c r="EP965" s="1233"/>
      <c r="EQ965" s="1233"/>
      <c r="ER965" s="1233"/>
      <c r="ES965" s="1233"/>
      <c r="ET965" s="1233"/>
      <c r="EU965" s="1233"/>
      <c r="EV965" s="1233"/>
      <c r="EW965" s="1233"/>
      <c r="EX965" s="1233"/>
      <c r="EY965" s="1233"/>
      <c r="EZ965" s="1233"/>
      <c r="FA965" s="1233"/>
      <c r="FB965" s="1233"/>
      <c r="FC965" s="1233"/>
      <c r="FD965" s="1233"/>
      <c r="FE965" s="1233"/>
      <c r="FF965" s="1233"/>
      <c r="FG965" s="1233"/>
      <c r="FH965" s="1233"/>
      <c r="FI965" s="1233"/>
      <c r="FJ965" s="1233"/>
      <c r="FK965" s="1233"/>
      <c r="FL965" s="1233"/>
      <c r="FM965" s="1233"/>
      <c r="FN965" s="1233"/>
      <c r="FO965" s="1233"/>
      <c r="FP965" s="1233"/>
      <c r="FQ965" s="1233"/>
      <c r="FR965" s="1233"/>
      <c r="FS965" s="1233"/>
      <c r="FT965" s="1233"/>
      <c r="FU965" s="1233"/>
      <c r="FV965" s="1233"/>
      <c r="FW965" s="1233"/>
      <c r="FX965" s="1233"/>
      <c r="FY965" s="1233"/>
      <c r="FZ965" s="1233"/>
      <c r="GA965" s="1233"/>
      <c r="GB965" s="1233"/>
      <c r="GC965" s="1233"/>
      <c r="GD965" s="1233"/>
      <c r="GE965" s="1233"/>
      <c r="GF965" s="1233"/>
      <c r="GG965" s="1233"/>
      <c r="GH965" s="1233"/>
      <c r="GI965" s="1233"/>
      <c r="GJ965" s="1233"/>
      <c r="GK965" s="1233"/>
      <c r="GL965" s="1233"/>
      <c r="GM965" s="1233"/>
      <c r="GN965" s="1233"/>
      <c r="GO965" s="1233"/>
      <c r="GP965" s="1233"/>
      <c r="GQ965" s="1233"/>
      <c r="GR965" s="1233"/>
      <c r="GS965" s="1233"/>
      <c r="GT965" s="1233"/>
      <c r="GU965" s="1233"/>
      <c r="GV965" s="1233"/>
      <c r="GW965" s="1233"/>
      <c r="GX965" s="1233"/>
      <c r="GY965" s="1233"/>
      <c r="GZ965" s="1233"/>
      <c r="HA965" s="1233"/>
      <c r="HB965" s="1233"/>
      <c r="HC965" s="1233"/>
      <c r="HD965" s="1233"/>
      <c r="HE965" s="1233"/>
      <c r="HF965" s="1233"/>
      <c r="HG965" s="1233"/>
      <c r="HH965" s="1233"/>
      <c r="HI965" s="1233"/>
      <c r="HJ965" s="1233"/>
      <c r="HK965" s="1233"/>
      <c r="HL965" s="1233"/>
      <c r="HM965" s="1233"/>
      <c r="HN965" s="1233"/>
      <c r="HO965" s="1233"/>
    </row>
    <row r="966" spans="32:223" s="325" customFormat="1" x14ac:dyDescent="0.2">
      <c r="AF966" s="932"/>
      <c r="AG966" s="932"/>
      <c r="AH966" s="932"/>
      <c r="AI966" s="932"/>
      <c r="AJ966" s="932"/>
      <c r="AK966" s="932"/>
      <c r="AL966" s="932"/>
      <c r="AM966" s="932"/>
      <c r="AN966" s="932"/>
      <c r="AP966" s="932"/>
      <c r="AQ966" s="932"/>
      <c r="AR966" s="932"/>
      <c r="AS966" s="932"/>
      <c r="AT966" s="932"/>
      <c r="AU966" s="932"/>
      <c r="AV966" s="932"/>
      <c r="AW966" s="932"/>
      <c r="AX966" s="932"/>
      <c r="BA966" s="1253"/>
      <c r="BB966" s="1253"/>
      <c r="BC966" s="1253"/>
      <c r="BE966" s="1233"/>
      <c r="BF966" s="1233"/>
      <c r="BG966" s="1233"/>
      <c r="BH966" s="1233"/>
      <c r="BI966" s="1233"/>
      <c r="BJ966" s="1233"/>
      <c r="BK966" s="1233"/>
      <c r="BL966" s="1233"/>
      <c r="BM966" s="1233"/>
      <c r="BN966" s="1233"/>
      <c r="BO966" s="1233"/>
      <c r="BP966" s="1233"/>
      <c r="BQ966" s="1233"/>
      <c r="BR966" s="1233"/>
      <c r="BS966" s="1233"/>
      <c r="BT966" s="1233"/>
      <c r="BU966" s="1233"/>
      <c r="BV966" s="1233"/>
      <c r="BW966" s="1233"/>
      <c r="BX966" s="1233"/>
      <c r="BY966" s="1233"/>
      <c r="BZ966" s="1233"/>
      <c r="CA966" s="1233"/>
      <c r="CB966" s="1233"/>
      <c r="CC966" s="1233"/>
      <c r="CD966" s="1233"/>
      <c r="CE966" s="1233"/>
      <c r="CF966" s="1233"/>
      <c r="CG966" s="1233"/>
      <c r="CH966" s="1233"/>
      <c r="CI966" s="1233"/>
      <c r="CJ966" s="1233"/>
      <c r="CK966" s="1233"/>
      <c r="CL966" s="1233"/>
      <c r="CM966" s="1233"/>
      <c r="CN966" s="1233"/>
      <c r="CO966" s="1233"/>
      <c r="CP966" s="1233"/>
      <c r="CQ966" s="1233"/>
      <c r="CR966" s="1233"/>
      <c r="CS966" s="1233"/>
      <c r="CT966" s="1233"/>
      <c r="CU966" s="1233"/>
      <c r="CV966" s="1233"/>
      <c r="CW966" s="1233"/>
      <c r="CX966" s="1233"/>
      <c r="CY966" s="1233"/>
      <c r="CZ966" s="1233"/>
      <c r="DA966" s="1233"/>
      <c r="DB966" s="1233"/>
      <c r="DC966" s="1233"/>
      <c r="DD966" s="1233"/>
      <c r="DE966" s="1233"/>
      <c r="DF966" s="1233"/>
      <c r="DG966" s="1233"/>
      <c r="DH966" s="1233"/>
      <c r="DI966" s="1233"/>
      <c r="DJ966" s="1233"/>
      <c r="DK966" s="1233"/>
      <c r="DL966" s="1233"/>
      <c r="DM966" s="1233"/>
      <c r="DN966" s="1233"/>
      <c r="DO966" s="1233"/>
      <c r="DP966" s="1233"/>
      <c r="DQ966" s="1233"/>
      <c r="DR966" s="1233"/>
      <c r="DS966" s="1233"/>
      <c r="DT966" s="1233"/>
      <c r="DU966" s="1233"/>
      <c r="DV966" s="1233"/>
      <c r="DW966" s="1233"/>
      <c r="DX966" s="1233"/>
      <c r="DY966" s="1233"/>
      <c r="DZ966" s="1233"/>
      <c r="EA966" s="1233"/>
      <c r="EB966" s="1233"/>
      <c r="EC966" s="1233"/>
      <c r="ED966" s="1233"/>
      <c r="EE966" s="1233"/>
      <c r="EF966" s="1233"/>
      <c r="EG966" s="1233"/>
      <c r="EH966" s="1253"/>
      <c r="EI966" s="1253"/>
      <c r="EJ966" s="1253"/>
      <c r="EK966" s="1253"/>
      <c r="EM966" s="1233"/>
      <c r="EN966" s="1233"/>
      <c r="EO966" s="1233"/>
      <c r="EP966" s="1233"/>
      <c r="EQ966" s="1233"/>
      <c r="ER966" s="1233"/>
      <c r="ES966" s="1233"/>
      <c r="ET966" s="1233"/>
      <c r="EU966" s="1233"/>
      <c r="EV966" s="1233"/>
      <c r="EW966" s="1233"/>
      <c r="EX966" s="1233"/>
      <c r="EY966" s="1233"/>
      <c r="EZ966" s="1233"/>
      <c r="FA966" s="1233"/>
      <c r="FB966" s="1233"/>
      <c r="FC966" s="1233"/>
      <c r="FD966" s="1233"/>
      <c r="FE966" s="1233"/>
      <c r="FF966" s="1233"/>
      <c r="FG966" s="1233"/>
      <c r="FH966" s="1233"/>
      <c r="FI966" s="1233"/>
      <c r="FJ966" s="1233"/>
      <c r="FK966" s="1233"/>
      <c r="FL966" s="1233"/>
      <c r="FM966" s="1233"/>
      <c r="FN966" s="1233"/>
      <c r="FO966" s="1233"/>
      <c r="FP966" s="1233"/>
      <c r="FQ966" s="1233"/>
      <c r="FR966" s="1233"/>
      <c r="FS966" s="1233"/>
      <c r="FT966" s="1233"/>
      <c r="FU966" s="1233"/>
      <c r="FV966" s="1233"/>
      <c r="FW966" s="1233"/>
      <c r="FX966" s="1233"/>
      <c r="FY966" s="1233"/>
      <c r="FZ966" s="1233"/>
      <c r="GA966" s="1233"/>
      <c r="GB966" s="1233"/>
      <c r="GC966" s="1233"/>
      <c r="GD966" s="1233"/>
      <c r="GE966" s="1233"/>
      <c r="GF966" s="1233"/>
      <c r="GG966" s="1233"/>
      <c r="GH966" s="1233"/>
      <c r="GI966" s="1233"/>
      <c r="GJ966" s="1233"/>
      <c r="GK966" s="1233"/>
      <c r="GL966" s="1233"/>
      <c r="GM966" s="1233"/>
      <c r="GN966" s="1233"/>
      <c r="GO966" s="1233"/>
      <c r="GP966" s="1233"/>
      <c r="GQ966" s="1233"/>
      <c r="GR966" s="1233"/>
      <c r="GS966" s="1233"/>
      <c r="GT966" s="1233"/>
      <c r="GU966" s="1233"/>
      <c r="GV966" s="1233"/>
      <c r="GW966" s="1233"/>
      <c r="GX966" s="1233"/>
      <c r="GY966" s="1233"/>
      <c r="GZ966" s="1233"/>
      <c r="HA966" s="1233"/>
      <c r="HB966" s="1233"/>
      <c r="HC966" s="1233"/>
      <c r="HD966" s="1233"/>
      <c r="HE966" s="1233"/>
      <c r="HF966" s="1233"/>
      <c r="HG966" s="1233"/>
      <c r="HH966" s="1233"/>
      <c r="HI966" s="1233"/>
      <c r="HJ966" s="1233"/>
      <c r="HK966" s="1233"/>
      <c r="HL966" s="1233"/>
      <c r="HM966" s="1233"/>
      <c r="HN966" s="1233"/>
      <c r="HO966" s="1233"/>
    </row>
    <row r="967" spans="32:223" s="325" customFormat="1" x14ac:dyDescent="0.2">
      <c r="AF967" s="932"/>
      <c r="AG967" s="932"/>
      <c r="AH967" s="932"/>
      <c r="AI967" s="932"/>
      <c r="AJ967" s="932"/>
      <c r="AK967" s="932"/>
      <c r="AL967" s="932"/>
      <c r="AM967" s="932"/>
      <c r="AN967" s="932"/>
      <c r="AP967" s="932"/>
      <c r="AQ967" s="932"/>
      <c r="AR967" s="932"/>
      <c r="AS967" s="932"/>
      <c r="AT967" s="932"/>
      <c r="AU967" s="932"/>
      <c r="AV967" s="932"/>
      <c r="AW967" s="932"/>
      <c r="AX967" s="932"/>
      <c r="BA967" s="1253"/>
      <c r="BB967" s="1253"/>
      <c r="BC967" s="1253"/>
      <c r="BE967" s="1233"/>
      <c r="BF967" s="1233"/>
      <c r="BG967" s="1233"/>
      <c r="BH967" s="1233"/>
      <c r="BI967" s="1233"/>
      <c r="BJ967" s="1233"/>
      <c r="BK967" s="1233"/>
      <c r="BL967" s="1233"/>
      <c r="BM967" s="1233"/>
      <c r="BN967" s="1233"/>
      <c r="BO967" s="1233"/>
      <c r="BP967" s="1233"/>
      <c r="BQ967" s="1233"/>
      <c r="BR967" s="1233"/>
      <c r="BS967" s="1233"/>
      <c r="BT967" s="1233"/>
      <c r="BU967" s="1233"/>
      <c r="BV967" s="1233"/>
      <c r="BW967" s="1233"/>
      <c r="BX967" s="1233"/>
      <c r="BY967" s="1233"/>
      <c r="BZ967" s="1233"/>
      <c r="CA967" s="1233"/>
      <c r="CB967" s="1233"/>
      <c r="CC967" s="1233"/>
      <c r="CD967" s="1233"/>
      <c r="CE967" s="1233"/>
      <c r="CF967" s="1233"/>
      <c r="CG967" s="1233"/>
      <c r="CH967" s="1233"/>
      <c r="CI967" s="1233"/>
      <c r="CJ967" s="1233"/>
      <c r="CK967" s="1233"/>
      <c r="CL967" s="1233"/>
      <c r="CM967" s="1233"/>
      <c r="CN967" s="1233"/>
      <c r="CO967" s="1233"/>
      <c r="CP967" s="1233"/>
      <c r="CQ967" s="1233"/>
      <c r="CR967" s="1233"/>
      <c r="CS967" s="1233"/>
      <c r="CT967" s="1233"/>
      <c r="CU967" s="1233"/>
      <c r="CV967" s="1233"/>
      <c r="CW967" s="1233"/>
      <c r="CX967" s="1233"/>
      <c r="CY967" s="1233"/>
      <c r="CZ967" s="1233"/>
      <c r="DA967" s="1233"/>
      <c r="DB967" s="1233"/>
      <c r="DC967" s="1233"/>
      <c r="DD967" s="1233"/>
      <c r="DE967" s="1233"/>
      <c r="DF967" s="1233"/>
      <c r="DG967" s="1233"/>
      <c r="DH967" s="1233"/>
      <c r="DI967" s="1233"/>
      <c r="DJ967" s="1233"/>
      <c r="DK967" s="1233"/>
      <c r="DL967" s="1233"/>
      <c r="DM967" s="1233"/>
      <c r="DN967" s="1233"/>
      <c r="DO967" s="1233"/>
      <c r="DP967" s="1233"/>
      <c r="DQ967" s="1233"/>
      <c r="DR967" s="1233"/>
      <c r="DS967" s="1233"/>
      <c r="DT967" s="1233"/>
      <c r="DU967" s="1233"/>
      <c r="DV967" s="1233"/>
      <c r="DW967" s="1233"/>
      <c r="DX967" s="1233"/>
      <c r="DY967" s="1233"/>
      <c r="DZ967" s="1233"/>
      <c r="EA967" s="1233"/>
      <c r="EB967" s="1233"/>
      <c r="EC967" s="1233"/>
      <c r="ED967" s="1233"/>
      <c r="EE967" s="1233"/>
      <c r="EF967" s="1233"/>
      <c r="EG967" s="1233"/>
      <c r="EH967" s="1253"/>
      <c r="EI967" s="1253"/>
      <c r="EJ967" s="1253"/>
      <c r="EK967" s="1253"/>
      <c r="EM967" s="1233"/>
      <c r="EN967" s="1233"/>
      <c r="EO967" s="1233"/>
      <c r="EP967" s="1233"/>
      <c r="EQ967" s="1233"/>
      <c r="ER967" s="1233"/>
      <c r="ES967" s="1233"/>
      <c r="ET967" s="1233"/>
      <c r="EU967" s="1233"/>
      <c r="EV967" s="1233"/>
      <c r="EW967" s="1233"/>
      <c r="EX967" s="1233"/>
      <c r="EY967" s="1233"/>
      <c r="EZ967" s="1233"/>
      <c r="FA967" s="1233"/>
      <c r="FB967" s="1233"/>
      <c r="FC967" s="1233"/>
      <c r="FD967" s="1233"/>
      <c r="FE967" s="1233"/>
      <c r="FF967" s="1233"/>
      <c r="FG967" s="1233"/>
      <c r="FH967" s="1233"/>
      <c r="FI967" s="1233"/>
      <c r="FJ967" s="1233"/>
      <c r="FK967" s="1233"/>
      <c r="FL967" s="1233"/>
      <c r="FM967" s="1233"/>
      <c r="FN967" s="1233"/>
      <c r="FO967" s="1233"/>
      <c r="FP967" s="1233"/>
      <c r="FQ967" s="1233"/>
      <c r="FR967" s="1233"/>
      <c r="FS967" s="1233"/>
      <c r="FT967" s="1233"/>
      <c r="FU967" s="1233"/>
      <c r="FV967" s="1233"/>
      <c r="FW967" s="1233"/>
      <c r="FX967" s="1233"/>
      <c r="FY967" s="1233"/>
      <c r="FZ967" s="1233"/>
      <c r="GA967" s="1233"/>
      <c r="GB967" s="1233"/>
      <c r="GC967" s="1233"/>
      <c r="GD967" s="1233"/>
      <c r="GE967" s="1233"/>
      <c r="GF967" s="1233"/>
      <c r="GG967" s="1233"/>
      <c r="GH967" s="1233"/>
      <c r="GI967" s="1233"/>
      <c r="GJ967" s="1233"/>
      <c r="GK967" s="1233"/>
      <c r="GL967" s="1233"/>
      <c r="GM967" s="1233"/>
      <c r="GN967" s="1233"/>
      <c r="GO967" s="1233"/>
      <c r="GP967" s="1233"/>
      <c r="GQ967" s="1233"/>
      <c r="GR967" s="1233"/>
      <c r="GS967" s="1233"/>
      <c r="GT967" s="1233"/>
      <c r="GU967" s="1233"/>
      <c r="GV967" s="1233"/>
      <c r="GW967" s="1233"/>
      <c r="GX967" s="1233"/>
      <c r="GY967" s="1233"/>
      <c r="GZ967" s="1233"/>
      <c r="HA967" s="1233"/>
      <c r="HB967" s="1233"/>
      <c r="HC967" s="1233"/>
      <c r="HD967" s="1233"/>
      <c r="HE967" s="1233"/>
      <c r="HF967" s="1233"/>
      <c r="HG967" s="1233"/>
      <c r="HH967" s="1233"/>
      <c r="HI967" s="1233"/>
      <c r="HJ967" s="1233"/>
      <c r="HK967" s="1233"/>
      <c r="HL967" s="1233"/>
      <c r="HM967" s="1233"/>
      <c r="HN967" s="1233"/>
      <c r="HO967" s="1233"/>
    </row>
    <row r="968" spans="32:223" s="325" customFormat="1" x14ac:dyDescent="0.2">
      <c r="AF968" s="932"/>
      <c r="AG968" s="932"/>
      <c r="AH968" s="932"/>
      <c r="AI968" s="932"/>
      <c r="AJ968" s="932"/>
      <c r="AK968" s="932"/>
      <c r="AL968" s="932"/>
      <c r="AM968" s="932"/>
      <c r="AN968" s="932"/>
      <c r="AP968" s="932"/>
      <c r="AQ968" s="932"/>
      <c r="AR968" s="932"/>
      <c r="AS968" s="932"/>
      <c r="AT968" s="932"/>
      <c r="AU968" s="932"/>
      <c r="AV968" s="932"/>
      <c r="AW968" s="932"/>
      <c r="AX968" s="932"/>
      <c r="BA968" s="1253"/>
      <c r="BB968" s="1253"/>
      <c r="BC968" s="1253"/>
      <c r="BE968" s="1233"/>
      <c r="BF968" s="1233"/>
      <c r="BG968" s="1233"/>
      <c r="BH968" s="1233"/>
      <c r="BI968" s="1233"/>
      <c r="BJ968" s="1233"/>
      <c r="BK968" s="1233"/>
      <c r="BL968" s="1233"/>
      <c r="BM968" s="1233"/>
      <c r="BN968" s="1233"/>
      <c r="BO968" s="1233"/>
      <c r="BP968" s="1233"/>
      <c r="BQ968" s="1233"/>
      <c r="BR968" s="1233"/>
      <c r="BS968" s="1233"/>
      <c r="BT968" s="1233"/>
      <c r="BU968" s="1233"/>
      <c r="BV968" s="1233"/>
      <c r="BW968" s="1233"/>
      <c r="BX968" s="1233"/>
      <c r="BY968" s="1233"/>
      <c r="BZ968" s="1233"/>
      <c r="CA968" s="1233"/>
      <c r="CB968" s="1233"/>
      <c r="CC968" s="1233"/>
      <c r="CD968" s="1233"/>
      <c r="CE968" s="1233"/>
      <c r="CF968" s="1233"/>
      <c r="CG968" s="1233"/>
      <c r="CH968" s="1233"/>
      <c r="CI968" s="1233"/>
      <c r="CJ968" s="1233"/>
      <c r="CK968" s="1233"/>
      <c r="CL968" s="1233"/>
      <c r="CM968" s="1233"/>
      <c r="CN968" s="1233"/>
      <c r="CO968" s="1233"/>
      <c r="CP968" s="1233"/>
      <c r="CQ968" s="1233"/>
      <c r="CR968" s="1233"/>
      <c r="CS968" s="1233"/>
      <c r="CT968" s="1233"/>
      <c r="CU968" s="1233"/>
      <c r="CV968" s="1233"/>
      <c r="CW968" s="1233"/>
      <c r="CX968" s="1233"/>
      <c r="CY968" s="1233"/>
      <c r="CZ968" s="1233"/>
      <c r="DA968" s="1233"/>
      <c r="DB968" s="1233"/>
      <c r="DC968" s="1233"/>
      <c r="DD968" s="1233"/>
      <c r="DE968" s="1233"/>
      <c r="DF968" s="1233"/>
      <c r="DG968" s="1233"/>
      <c r="DH968" s="1233"/>
      <c r="DI968" s="1233"/>
      <c r="DJ968" s="1233"/>
      <c r="DK968" s="1233"/>
      <c r="DL968" s="1233"/>
      <c r="DM968" s="1233"/>
      <c r="DN968" s="1233"/>
      <c r="DO968" s="1233"/>
      <c r="DP968" s="1233"/>
      <c r="DQ968" s="1233"/>
      <c r="DR968" s="1233"/>
      <c r="DS968" s="1233"/>
      <c r="DT968" s="1233"/>
      <c r="DU968" s="1233"/>
      <c r="DV968" s="1233"/>
      <c r="DW968" s="1233"/>
      <c r="DX968" s="1233"/>
      <c r="DY968" s="1233"/>
      <c r="DZ968" s="1233"/>
      <c r="EA968" s="1233"/>
      <c r="EB968" s="1233"/>
      <c r="EC968" s="1233"/>
      <c r="ED968" s="1233"/>
      <c r="EE968" s="1233"/>
      <c r="EF968" s="1233"/>
      <c r="EG968" s="1233"/>
      <c r="EH968" s="1253"/>
      <c r="EI968" s="1253"/>
      <c r="EJ968" s="1253"/>
      <c r="EK968" s="1253"/>
      <c r="EM968" s="1233"/>
      <c r="EN968" s="1233"/>
      <c r="EO968" s="1233"/>
      <c r="EP968" s="1233"/>
      <c r="EQ968" s="1233"/>
      <c r="ER968" s="1233"/>
      <c r="ES968" s="1233"/>
      <c r="ET968" s="1233"/>
      <c r="EU968" s="1233"/>
      <c r="EV968" s="1233"/>
      <c r="EW968" s="1233"/>
      <c r="EX968" s="1233"/>
      <c r="EY968" s="1233"/>
      <c r="EZ968" s="1233"/>
      <c r="FA968" s="1233"/>
      <c r="FB968" s="1233"/>
      <c r="FC968" s="1233"/>
      <c r="FD968" s="1233"/>
      <c r="FE968" s="1233"/>
      <c r="FF968" s="1233"/>
      <c r="FG968" s="1233"/>
      <c r="FH968" s="1233"/>
      <c r="FI968" s="1233"/>
      <c r="FJ968" s="1233"/>
      <c r="FK968" s="1233"/>
      <c r="FL968" s="1233"/>
      <c r="FM968" s="1233"/>
      <c r="FN968" s="1233"/>
      <c r="FO968" s="1233"/>
      <c r="FP968" s="1233"/>
      <c r="FQ968" s="1233"/>
      <c r="FR968" s="1233"/>
      <c r="FS968" s="1233"/>
      <c r="FT968" s="1233"/>
      <c r="FU968" s="1233"/>
      <c r="FV968" s="1233"/>
      <c r="FW968" s="1233"/>
      <c r="FX968" s="1233"/>
      <c r="FY968" s="1233"/>
      <c r="FZ968" s="1233"/>
      <c r="GA968" s="1233"/>
      <c r="GB968" s="1233"/>
      <c r="GC968" s="1233"/>
      <c r="GD968" s="1233"/>
      <c r="GE968" s="1233"/>
      <c r="GF968" s="1233"/>
      <c r="GG968" s="1233"/>
      <c r="GH968" s="1233"/>
      <c r="GI968" s="1233"/>
      <c r="GJ968" s="1233"/>
      <c r="GK968" s="1233"/>
      <c r="GL968" s="1233"/>
      <c r="GM968" s="1233"/>
      <c r="GN968" s="1233"/>
      <c r="GO968" s="1233"/>
      <c r="GP968" s="1233"/>
      <c r="GQ968" s="1233"/>
      <c r="GR968" s="1233"/>
      <c r="GS968" s="1233"/>
      <c r="GT968" s="1233"/>
      <c r="GU968" s="1233"/>
      <c r="GV968" s="1233"/>
      <c r="GW968" s="1233"/>
      <c r="GX968" s="1233"/>
      <c r="GY968" s="1233"/>
      <c r="GZ968" s="1233"/>
      <c r="HA968" s="1233"/>
      <c r="HB968" s="1233"/>
      <c r="HC968" s="1233"/>
      <c r="HD968" s="1233"/>
      <c r="HE968" s="1233"/>
      <c r="HF968" s="1233"/>
      <c r="HG968" s="1233"/>
      <c r="HH968" s="1233"/>
      <c r="HI968" s="1233"/>
      <c r="HJ968" s="1233"/>
      <c r="HK968" s="1233"/>
      <c r="HL968" s="1233"/>
      <c r="HM968" s="1233"/>
      <c r="HN968" s="1233"/>
      <c r="HO968" s="1233"/>
    </row>
    <row r="969" spans="32:223" s="325" customFormat="1" x14ac:dyDescent="0.2">
      <c r="AF969" s="932"/>
      <c r="AG969" s="932"/>
      <c r="AH969" s="932"/>
      <c r="AI969" s="932"/>
      <c r="AJ969" s="932"/>
      <c r="AK969" s="932"/>
      <c r="AL969" s="932"/>
      <c r="AM969" s="932"/>
      <c r="AN969" s="932"/>
      <c r="AP969" s="932"/>
      <c r="AQ969" s="932"/>
      <c r="AR969" s="932"/>
      <c r="AS969" s="932"/>
      <c r="AT969" s="932"/>
      <c r="AU969" s="932"/>
      <c r="AV969" s="932"/>
      <c r="AW969" s="932"/>
      <c r="AX969" s="932"/>
      <c r="BA969" s="1253"/>
      <c r="BB969" s="1253"/>
      <c r="BC969" s="1253"/>
      <c r="BE969" s="1233"/>
      <c r="BF969" s="1233"/>
      <c r="BG969" s="1233"/>
      <c r="BH969" s="1233"/>
      <c r="BI969" s="1233"/>
      <c r="BJ969" s="1233"/>
      <c r="BK969" s="1233"/>
      <c r="BL969" s="1233"/>
      <c r="BM969" s="1233"/>
      <c r="BN969" s="1233"/>
      <c r="BO969" s="1233"/>
      <c r="BP969" s="1233"/>
      <c r="BQ969" s="1233"/>
      <c r="BR969" s="1233"/>
      <c r="BS969" s="1233"/>
      <c r="BT969" s="1233"/>
      <c r="BU969" s="1233"/>
      <c r="BV969" s="1233"/>
      <c r="BW969" s="1233"/>
      <c r="BX969" s="1233"/>
      <c r="BY969" s="1233"/>
      <c r="BZ969" s="1233"/>
      <c r="CA969" s="1233"/>
      <c r="CB969" s="1233"/>
      <c r="CC969" s="1233"/>
      <c r="CD969" s="1233"/>
      <c r="CE969" s="1233"/>
      <c r="CF969" s="1233"/>
      <c r="CG969" s="1233"/>
      <c r="CH969" s="1233"/>
      <c r="CI969" s="1233"/>
      <c r="CJ969" s="1233"/>
      <c r="CK969" s="1233"/>
      <c r="CL969" s="1233"/>
      <c r="CM969" s="1233"/>
      <c r="CN969" s="1233"/>
      <c r="CO969" s="1233"/>
      <c r="CP969" s="1233"/>
      <c r="CQ969" s="1233"/>
      <c r="CR969" s="1233"/>
      <c r="CS969" s="1233"/>
      <c r="CT969" s="1233"/>
      <c r="CU969" s="1233"/>
      <c r="CV969" s="1233"/>
      <c r="CW969" s="1233"/>
      <c r="CX969" s="1233"/>
      <c r="CY969" s="1233"/>
      <c r="CZ969" s="1233"/>
      <c r="DA969" s="1233"/>
      <c r="DB969" s="1233"/>
      <c r="DC969" s="1233"/>
      <c r="DD969" s="1233"/>
      <c r="DE969" s="1233"/>
      <c r="DF969" s="1233"/>
      <c r="DG969" s="1233"/>
      <c r="DH969" s="1233"/>
      <c r="DI969" s="1233"/>
      <c r="DJ969" s="1233"/>
      <c r="DK969" s="1233"/>
      <c r="DL969" s="1233"/>
      <c r="DM969" s="1233"/>
      <c r="DN969" s="1233"/>
      <c r="DO969" s="1233"/>
      <c r="DP969" s="1233"/>
      <c r="DQ969" s="1233"/>
      <c r="DR969" s="1233"/>
      <c r="DS969" s="1233"/>
      <c r="DT969" s="1233"/>
      <c r="DU969" s="1233"/>
      <c r="DV969" s="1233"/>
      <c r="DW969" s="1233"/>
      <c r="DX969" s="1233"/>
      <c r="DY969" s="1233"/>
      <c r="DZ969" s="1233"/>
      <c r="EA969" s="1233"/>
      <c r="EB969" s="1233"/>
      <c r="EC969" s="1233"/>
      <c r="ED969" s="1233"/>
      <c r="EE969" s="1233"/>
      <c r="EF969" s="1233"/>
      <c r="EG969" s="1233"/>
      <c r="EH969" s="1253"/>
      <c r="EI969" s="1253"/>
      <c r="EJ969" s="1253"/>
      <c r="EK969" s="1253"/>
      <c r="EM969" s="1233"/>
      <c r="EN969" s="1233"/>
      <c r="EO969" s="1233"/>
      <c r="EP969" s="1233"/>
      <c r="EQ969" s="1233"/>
      <c r="ER969" s="1233"/>
      <c r="ES969" s="1233"/>
      <c r="ET969" s="1233"/>
      <c r="EU969" s="1233"/>
      <c r="EV969" s="1233"/>
      <c r="EW969" s="1233"/>
      <c r="EX969" s="1233"/>
      <c r="EY969" s="1233"/>
      <c r="EZ969" s="1233"/>
      <c r="FA969" s="1233"/>
      <c r="FB969" s="1233"/>
      <c r="FC969" s="1233"/>
      <c r="FD969" s="1233"/>
      <c r="FE969" s="1233"/>
      <c r="FF969" s="1233"/>
      <c r="FG969" s="1233"/>
      <c r="FH969" s="1233"/>
      <c r="FI969" s="1233"/>
      <c r="FJ969" s="1233"/>
      <c r="FK969" s="1233"/>
      <c r="FL969" s="1233"/>
      <c r="FM969" s="1233"/>
      <c r="FN969" s="1233"/>
      <c r="FO969" s="1233"/>
      <c r="FP969" s="1233"/>
      <c r="FQ969" s="1233"/>
      <c r="FR969" s="1233"/>
      <c r="FS969" s="1233"/>
      <c r="FT969" s="1233"/>
      <c r="FU969" s="1233"/>
      <c r="FV969" s="1233"/>
      <c r="FW969" s="1233"/>
      <c r="FX969" s="1233"/>
      <c r="FY969" s="1233"/>
      <c r="FZ969" s="1233"/>
      <c r="GA969" s="1233"/>
      <c r="GB969" s="1233"/>
      <c r="GC969" s="1233"/>
      <c r="GD969" s="1233"/>
      <c r="GE969" s="1233"/>
      <c r="GF969" s="1233"/>
      <c r="GG969" s="1233"/>
      <c r="GH969" s="1233"/>
      <c r="GI969" s="1233"/>
      <c r="GJ969" s="1233"/>
      <c r="GK969" s="1233"/>
      <c r="GL969" s="1233"/>
      <c r="GM969" s="1233"/>
      <c r="GN969" s="1233"/>
      <c r="GO969" s="1233"/>
      <c r="GP969" s="1233"/>
      <c r="GQ969" s="1233"/>
      <c r="GR969" s="1233"/>
      <c r="GS969" s="1233"/>
      <c r="GT969" s="1233"/>
      <c r="GU969" s="1233"/>
      <c r="GV969" s="1233"/>
      <c r="GW969" s="1233"/>
      <c r="GX969" s="1233"/>
      <c r="GY969" s="1233"/>
      <c r="GZ969" s="1233"/>
      <c r="HA969" s="1233"/>
      <c r="HB969" s="1233"/>
      <c r="HC969" s="1233"/>
      <c r="HD969" s="1233"/>
      <c r="HE969" s="1233"/>
      <c r="HF969" s="1233"/>
      <c r="HG969" s="1233"/>
      <c r="HH969" s="1233"/>
      <c r="HI969" s="1233"/>
      <c r="HJ969" s="1233"/>
      <c r="HK969" s="1233"/>
      <c r="HL969" s="1233"/>
      <c r="HM969" s="1233"/>
      <c r="HN969" s="1233"/>
      <c r="HO969" s="1233"/>
    </row>
    <row r="970" spans="32:223" s="325" customFormat="1" x14ac:dyDescent="0.2">
      <c r="AF970" s="932"/>
      <c r="AG970" s="932"/>
      <c r="AH970" s="932"/>
      <c r="AI970" s="932"/>
      <c r="AJ970" s="932"/>
      <c r="AK970" s="932"/>
      <c r="AL970" s="932"/>
      <c r="AM970" s="932"/>
      <c r="AN970" s="932"/>
      <c r="AP970" s="932"/>
      <c r="AQ970" s="932"/>
      <c r="AR970" s="932"/>
      <c r="AS970" s="932"/>
      <c r="AT970" s="932"/>
      <c r="AU970" s="932"/>
      <c r="AV970" s="932"/>
      <c r="AW970" s="932"/>
      <c r="AX970" s="932"/>
      <c r="BA970" s="1253"/>
      <c r="BB970" s="1253"/>
      <c r="BC970" s="1253"/>
      <c r="BE970" s="1233"/>
      <c r="BF970" s="1233"/>
      <c r="BG970" s="1233"/>
      <c r="BH970" s="1233"/>
      <c r="BI970" s="1233"/>
      <c r="BJ970" s="1233"/>
      <c r="BK970" s="1233"/>
      <c r="BL970" s="1233"/>
      <c r="BM970" s="1233"/>
      <c r="BN970" s="1233"/>
      <c r="BO970" s="1233"/>
      <c r="BP970" s="1233"/>
      <c r="BQ970" s="1233"/>
      <c r="BR970" s="1233"/>
      <c r="BS970" s="1233"/>
      <c r="BT970" s="1233"/>
      <c r="BU970" s="1233"/>
      <c r="BV970" s="1233"/>
      <c r="BW970" s="1233"/>
      <c r="BX970" s="1233"/>
      <c r="BY970" s="1233"/>
      <c r="BZ970" s="1233"/>
      <c r="CA970" s="1233"/>
      <c r="CB970" s="1233"/>
      <c r="CC970" s="1233"/>
      <c r="CD970" s="1233"/>
      <c r="CE970" s="1233"/>
      <c r="CF970" s="1233"/>
      <c r="CG970" s="1233"/>
      <c r="CH970" s="1233"/>
      <c r="CI970" s="1233"/>
      <c r="CJ970" s="1233"/>
      <c r="CK970" s="1233"/>
      <c r="CL970" s="1233"/>
      <c r="CM970" s="1233"/>
      <c r="CN970" s="1233"/>
      <c r="CO970" s="1233"/>
      <c r="CP970" s="1233"/>
      <c r="CQ970" s="1233"/>
      <c r="CR970" s="1233"/>
      <c r="CS970" s="1233"/>
      <c r="CT970" s="1233"/>
      <c r="CU970" s="1233"/>
      <c r="CV970" s="1233"/>
      <c r="CW970" s="1233"/>
      <c r="CX970" s="1233"/>
      <c r="CY970" s="1233"/>
      <c r="CZ970" s="1233"/>
      <c r="DA970" s="1233"/>
      <c r="DB970" s="1233"/>
      <c r="DC970" s="1233"/>
      <c r="DD970" s="1233"/>
      <c r="DE970" s="1233"/>
      <c r="DF970" s="1233"/>
      <c r="DG970" s="1233"/>
      <c r="DH970" s="1233"/>
      <c r="DI970" s="1233"/>
      <c r="DJ970" s="1233"/>
      <c r="DK970" s="1233"/>
      <c r="DL970" s="1233"/>
      <c r="DM970" s="1233"/>
      <c r="DN970" s="1233"/>
      <c r="DO970" s="1233"/>
      <c r="DP970" s="1233"/>
      <c r="DQ970" s="1233"/>
      <c r="DR970" s="1233"/>
      <c r="DS970" s="1233"/>
      <c r="DT970" s="1233"/>
      <c r="DU970" s="1233"/>
      <c r="DV970" s="1233"/>
      <c r="DW970" s="1233"/>
      <c r="DX970" s="1233"/>
      <c r="DY970" s="1233"/>
      <c r="DZ970" s="1233"/>
      <c r="EA970" s="1233"/>
      <c r="EB970" s="1233"/>
      <c r="EC970" s="1233"/>
      <c r="ED970" s="1233"/>
      <c r="EE970" s="1233"/>
      <c r="EF970" s="1233"/>
      <c r="EG970" s="1233"/>
      <c r="EH970" s="1253"/>
      <c r="EI970" s="1253"/>
      <c r="EJ970" s="1253"/>
      <c r="EK970" s="1253"/>
      <c r="EM970" s="1233"/>
      <c r="EN970" s="1233"/>
      <c r="EO970" s="1233"/>
      <c r="EP970" s="1233"/>
      <c r="EQ970" s="1233"/>
      <c r="ER970" s="1233"/>
      <c r="ES970" s="1233"/>
      <c r="ET970" s="1233"/>
      <c r="EU970" s="1233"/>
      <c r="EV970" s="1233"/>
      <c r="EW970" s="1233"/>
      <c r="EX970" s="1233"/>
      <c r="EY970" s="1233"/>
      <c r="EZ970" s="1233"/>
      <c r="FA970" s="1233"/>
      <c r="FB970" s="1233"/>
      <c r="FC970" s="1233"/>
      <c r="FD970" s="1233"/>
      <c r="FE970" s="1233"/>
      <c r="FF970" s="1233"/>
      <c r="FG970" s="1233"/>
      <c r="FH970" s="1233"/>
      <c r="FI970" s="1233"/>
      <c r="FJ970" s="1233"/>
      <c r="FK970" s="1233"/>
      <c r="FL970" s="1233"/>
      <c r="FM970" s="1233"/>
      <c r="FN970" s="1233"/>
      <c r="FO970" s="1233"/>
      <c r="FP970" s="1233"/>
      <c r="FQ970" s="1233"/>
      <c r="FR970" s="1233"/>
      <c r="FS970" s="1233"/>
      <c r="FT970" s="1233"/>
      <c r="FU970" s="1233"/>
      <c r="FV970" s="1233"/>
      <c r="FW970" s="1233"/>
      <c r="FX970" s="1233"/>
      <c r="FY970" s="1233"/>
      <c r="FZ970" s="1233"/>
      <c r="GA970" s="1233"/>
      <c r="GB970" s="1233"/>
      <c r="GC970" s="1233"/>
      <c r="GD970" s="1233"/>
      <c r="GE970" s="1233"/>
      <c r="GF970" s="1233"/>
      <c r="GG970" s="1233"/>
      <c r="GH970" s="1233"/>
      <c r="GI970" s="1233"/>
      <c r="GJ970" s="1233"/>
      <c r="GK970" s="1233"/>
      <c r="GL970" s="1233"/>
      <c r="GM970" s="1233"/>
      <c r="GN970" s="1233"/>
      <c r="GO970" s="1233"/>
      <c r="GP970" s="1233"/>
      <c r="GQ970" s="1233"/>
      <c r="GR970" s="1233"/>
      <c r="GS970" s="1233"/>
      <c r="GT970" s="1233"/>
      <c r="GU970" s="1233"/>
      <c r="GV970" s="1233"/>
      <c r="GW970" s="1233"/>
      <c r="GX970" s="1233"/>
      <c r="GY970" s="1233"/>
      <c r="GZ970" s="1233"/>
      <c r="HA970" s="1233"/>
      <c r="HB970" s="1233"/>
      <c r="HC970" s="1233"/>
      <c r="HD970" s="1233"/>
      <c r="HE970" s="1233"/>
      <c r="HF970" s="1233"/>
      <c r="HG970" s="1233"/>
      <c r="HH970" s="1233"/>
      <c r="HI970" s="1233"/>
      <c r="HJ970" s="1233"/>
      <c r="HK970" s="1233"/>
      <c r="HL970" s="1233"/>
      <c r="HM970" s="1233"/>
      <c r="HN970" s="1233"/>
      <c r="HO970" s="1233"/>
    </row>
    <row r="971" spans="32:223" s="325" customFormat="1" x14ac:dyDescent="0.2">
      <c r="AF971" s="932"/>
      <c r="AG971" s="932"/>
      <c r="AH971" s="932"/>
      <c r="AI971" s="932"/>
      <c r="AJ971" s="932"/>
      <c r="AK971" s="932"/>
      <c r="AL971" s="932"/>
      <c r="AM971" s="932"/>
      <c r="AN971" s="932"/>
      <c r="AP971" s="932"/>
      <c r="AQ971" s="932"/>
      <c r="AR971" s="932"/>
      <c r="AS971" s="932"/>
      <c r="AT971" s="932"/>
      <c r="AU971" s="932"/>
      <c r="AV971" s="932"/>
      <c r="AW971" s="932"/>
      <c r="AX971" s="932"/>
      <c r="BA971" s="1253"/>
      <c r="BB971" s="1253"/>
      <c r="BC971" s="1253"/>
      <c r="BE971" s="1233"/>
      <c r="BF971" s="1233"/>
      <c r="BG971" s="1233"/>
      <c r="BH971" s="1233"/>
      <c r="BI971" s="1233"/>
      <c r="BJ971" s="1233"/>
      <c r="BK971" s="1233"/>
      <c r="BL971" s="1233"/>
      <c r="BM971" s="1233"/>
      <c r="BN971" s="1233"/>
      <c r="BO971" s="1233"/>
      <c r="BP971" s="1233"/>
      <c r="BQ971" s="1233"/>
      <c r="BR971" s="1233"/>
      <c r="BS971" s="1233"/>
      <c r="BT971" s="1233"/>
      <c r="BU971" s="1233"/>
      <c r="BV971" s="1233"/>
      <c r="BW971" s="1233"/>
      <c r="BX971" s="1233"/>
      <c r="BY971" s="1233"/>
      <c r="BZ971" s="1233"/>
      <c r="CA971" s="1233"/>
      <c r="CB971" s="1233"/>
      <c r="CC971" s="1233"/>
      <c r="CD971" s="1233"/>
      <c r="CE971" s="1233"/>
      <c r="CF971" s="1233"/>
      <c r="CG971" s="1233"/>
      <c r="CH971" s="1233"/>
      <c r="CI971" s="1233"/>
      <c r="CJ971" s="1233"/>
      <c r="CK971" s="1233"/>
      <c r="CL971" s="1233"/>
      <c r="CM971" s="1233"/>
      <c r="CN971" s="1233"/>
      <c r="CO971" s="1233"/>
      <c r="CP971" s="1233"/>
      <c r="CQ971" s="1233"/>
      <c r="CR971" s="1233"/>
      <c r="CS971" s="1233"/>
      <c r="CT971" s="1233"/>
      <c r="CU971" s="1233"/>
      <c r="CV971" s="1233"/>
      <c r="CW971" s="1233"/>
      <c r="CX971" s="1233"/>
      <c r="CY971" s="1233"/>
      <c r="CZ971" s="1233"/>
      <c r="DA971" s="1233"/>
      <c r="DB971" s="1233"/>
      <c r="DC971" s="1233"/>
      <c r="DD971" s="1233"/>
      <c r="DE971" s="1233"/>
      <c r="DF971" s="1233"/>
      <c r="DG971" s="1233"/>
      <c r="DH971" s="1233"/>
      <c r="DI971" s="1233"/>
      <c r="DJ971" s="1233"/>
      <c r="DK971" s="1233"/>
      <c r="DL971" s="1233"/>
      <c r="DM971" s="1233"/>
      <c r="DN971" s="1233"/>
      <c r="DO971" s="1233"/>
      <c r="DP971" s="1233"/>
      <c r="DQ971" s="1233"/>
      <c r="DR971" s="1233"/>
      <c r="DS971" s="1233"/>
      <c r="DT971" s="1233"/>
      <c r="DU971" s="1233"/>
      <c r="DV971" s="1233"/>
      <c r="DW971" s="1233"/>
      <c r="DX971" s="1233"/>
      <c r="DY971" s="1233"/>
      <c r="DZ971" s="1233"/>
      <c r="EA971" s="1233"/>
      <c r="EB971" s="1233"/>
      <c r="EC971" s="1233"/>
      <c r="ED971" s="1233"/>
      <c r="EE971" s="1233"/>
      <c r="EF971" s="1233"/>
      <c r="EG971" s="1233"/>
      <c r="EH971" s="1253"/>
      <c r="EI971" s="1253"/>
      <c r="EJ971" s="1253"/>
      <c r="EK971" s="1253"/>
      <c r="EM971" s="1233"/>
      <c r="EN971" s="1233"/>
      <c r="EO971" s="1233"/>
      <c r="EP971" s="1233"/>
      <c r="EQ971" s="1233"/>
      <c r="ER971" s="1233"/>
      <c r="ES971" s="1233"/>
      <c r="ET971" s="1233"/>
      <c r="EU971" s="1233"/>
      <c r="EV971" s="1233"/>
      <c r="EW971" s="1233"/>
      <c r="EX971" s="1233"/>
      <c r="EY971" s="1233"/>
      <c r="EZ971" s="1233"/>
      <c r="FA971" s="1233"/>
      <c r="FB971" s="1233"/>
      <c r="FC971" s="1233"/>
      <c r="FD971" s="1233"/>
      <c r="FE971" s="1233"/>
      <c r="FF971" s="1233"/>
      <c r="FG971" s="1233"/>
      <c r="FH971" s="1233"/>
      <c r="FI971" s="1233"/>
      <c r="FJ971" s="1233"/>
      <c r="FK971" s="1233"/>
      <c r="FL971" s="1233"/>
      <c r="FM971" s="1233"/>
      <c r="FN971" s="1233"/>
      <c r="FO971" s="1233"/>
      <c r="FP971" s="1233"/>
      <c r="FQ971" s="1233"/>
      <c r="FR971" s="1233"/>
      <c r="FS971" s="1233"/>
      <c r="FT971" s="1233"/>
      <c r="FU971" s="1233"/>
      <c r="FV971" s="1233"/>
      <c r="FW971" s="1233"/>
      <c r="FX971" s="1233"/>
      <c r="FY971" s="1233"/>
      <c r="FZ971" s="1233"/>
      <c r="GA971" s="1233"/>
      <c r="GB971" s="1233"/>
      <c r="GC971" s="1233"/>
      <c r="GD971" s="1233"/>
      <c r="GE971" s="1233"/>
      <c r="GF971" s="1233"/>
      <c r="GG971" s="1233"/>
      <c r="GH971" s="1233"/>
      <c r="GI971" s="1233"/>
      <c r="GJ971" s="1233"/>
      <c r="GK971" s="1233"/>
      <c r="GL971" s="1233"/>
      <c r="GM971" s="1233"/>
      <c r="GN971" s="1233"/>
      <c r="GO971" s="1233"/>
      <c r="GP971" s="1233"/>
      <c r="GQ971" s="1233"/>
      <c r="GR971" s="1233"/>
      <c r="GS971" s="1233"/>
      <c r="GT971" s="1233"/>
      <c r="GU971" s="1233"/>
      <c r="GV971" s="1233"/>
      <c r="GW971" s="1233"/>
      <c r="GX971" s="1233"/>
      <c r="GY971" s="1233"/>
      <c r="GZ971" s="1233"/>
      <c r="HA971" s="1233"/>
      <c r="HB971" s="1233"/>
      <c r="HC971" s="1233"/>
      <c r="HD971" s="1233"/>
      <c r="HE971" s="1233"/>
      <c r="HF971" s="1233"/>
      <c r="HG971" s="1233"/>
      <c r="HH971" s="1233"/>
      <c r="HI971" s="1233"/>
      <c r="HJ971" s="1233"/>
      <c r="HK971" s="1233"/>
      <c r="HL971" s="1233"/>
      <c r="HM971" s="1233"/>
      <c r="HN971" s="1233"/>
      <c r="HO971" s="1233"/>
    </row>
    <row r="972" spans="32:223" s="325" customFormat="1" x14ac:dyDescent="0.2">
      <c r="AF972" s="932"/>
      <c r="AG972" s="932"/>
      <c r="AH972" s="932"/>
      <c r="AI972" s="932"/>
      <c r="AJ972" s="932"/>
      <c r="AK972" s="932"/>
      <c r="AL972" s="932"/>
      <c r="AM972" s="932"/>
      <c r="AN972" s="932"/>
      <c r="AP972" s="932"/>
      <c r="AQ972" s="932"/>
      <c r="AR972" s="932"/>
      <c r="AS972" s="932"/>
      <c r="AT972" s="932"/>
      <c r="AU972" s="932"/>
      <c r="AV972" s="932"/>
      <c r="AW972" s="932"/>
      <c r="AX972" s="932"/>
      <c r="BA972" s="1253"/>
      <c r="BB972" s="1253"/>
      <c r="BC972" s="1253"/>
      <c r="BE972" s="1233"/>
      <c r="BF972" s="1233"/>
      <c r="BG972" s="1233"/>
      <c r="BH972" s="1233"/>
      <c r="BI972" s="1233"/>
      <c r="BJ972" s="1233"/>
      <c r="BK972" s="1233"/>
      <c r="BL972" s="1233"/>
      <c r="BM972" s="1233"/>
      <c r="BN972" s="1233"/>
      <c r="BO972" s="1233"/>
      <c r="BP972" s="1233"/>
      <c r="BQ972" s="1233"/>
      <c r="BR972" s="1233"/>
      <c r="BS972" s="1233"/>
      <c r="BT972" s="1233"/>
      <c r="BU972" s="1233"/>
      <c r="BV972" s="1233"/>
      <c r="BW972" s="1233"/>
      <c r="BX972" s="1233"/>
      <c r="BY972" s="1233"/>
      <c r="BZ972" s="1233"/>
      <c r="CA972" s="1233"/>
      <c r="CB972" s="1233"/>
      <c r="CC972" s="1233"/>
      <c r="CD972" s="1233"/>
      <c r="CE972" s="1233"/>
      <c r="CF972" s="1233"/>
      <c r="CG972" s="1233"/>
      <c r="CH972" s="1233"/>
      <c r="CI972" s="1233"/>
      <c r="CJ972" s="1233"/>
      <c r="CK972" s="1233"/>
      <c r="CL972" s="1233"/>
      <c r="CM972" s="1233"/>
      <c r="CN972" s="1233"/>
      <c r="CO972" s="1233"/>
      <c r="CP972" s="1233"/>
      <c r="CQ972" s="1233"/>
      <c r="CR972" s="1233"/>
      <c r="CS972" s="1233"/>
      <c r="CT972" s="1233"/>
      <c r="CU972" s="1233"/>
      <c r="CV972" s="1233"/>
      <c r="CW972" s="1233"/>
      <c r="CX972" s="1233"/>
      <c r="CY972" s="1233"/>
      <c r="CZ972" s="1233"/>
      <c r="DA972" s="1233"/>
      <c r="DB972" s="1233"/>
      <c r="DC972" s="1233"/>
      <c r="DD972" s="1233"/>
      <c r="DE972" s="1233"/>
      <c r="DF972" s="1233"/>
      <c r="DG972" s="1233"/>
      <c r="DH972" s="1233"/>
      <c r="DI972" s="1233"/>
      <c r="DJ972" s="1233"/>
      <c r="DK972" s="1233"/>
      <c r="DL972" s="1233"/>
      <c r="DM972" s="1233"/>
      <c r="DN972" s="1233"/>
      <c r="DO972" s="1233"/>
      <c r="DP972" s="1233"/>
      <c r="DQ972" s="1233"/>
      <c r="DR972" s="1233"/>
      <c r="DS972" s="1233"/>
      <c r="DT972" s="1233"/>
      <c r="DU972" s="1233"/>
      <c r="DV972" s="1233"/>
      <c r="DW972" s="1233"/>
      <c r="DX972" s="1233"/>
      <c r="DY972" s="1233"/>
      <c r="DZ972" s="1233"/>
      <c r="EA972" s="1233"/>
      <c r="EB972" s="1233"/>
      <c r="EC972" s="1233"/>
      <c r="ED972" s="1233"/>
      <c r="EE972" s="1233"/>
      <c r="EF972" s="1233"/>
      <c r="EG972" s="1233"/>
      <c r="EH972" s="1253"/>
      <c r="EI972" s="1253"/>
      <c r="EJ972" s="1253"/>
      <c r="EK972" s="1253"/>
      <c r="EM972" s="1233"/>
      <c r="EN972" s="1233"/>
      <c r="EO972" s="1233"/>
      <c r="EP972" s="1233"/>
      <c r="EQ972" s="1233"/>
      <c r="ER972" s="1233"/>
      <c r="ES972" s="1233"/>
      <c r="ET972" s="1233"/>
      <c r="EU972" s="1233"/>
      <c r="EV972" s="1233"/>
      <c r="EW972" s="1233"/>
      <c r="EX972" s="1233"/>
      <c r="EY972" s="1233"/>
      <c r="EZ972" s="1233"/>
      <c r="FA972" s="1233"/>
      <c r="FB972" s="1233"/>
      <c r="FC972" s="1233"/>
      <c r="FD972" s="1233"/>
      <c r="FE972" s="1233"/>
      <c r="FF972" s="1233"/>
      <c r="FG972" s="1233"/>
      <c r="FH972" s="1233"/>
      <c r="FI972" s="1233"/>
      <c r="FJ972" s="1233"/>
      <c r="FK972" s="1233"/>
      <c r="FL972" s="1233"/>
      <c r="FM972" s="1233"/>
      <c r="FN972" s="1233"/>
      <c r="FO972" s="1233"/>
      <c r="FP972" s="1233"/>
      <c r="FQ972" s="1233"/>
      <c r="FR972" s="1233"/>
      <c r="FS972" s="1233"/>
      <c r="FT972" s="1233"/>
      <c r="FU972" s="1233"/>
      <c r="FV972" s="1233"/>
      <c r="FW972" s="1233"/>
      <c r="FX972" s="1233"/>
      <c r="FY972" s="1233"/>
      <c r="FZ972" s="1233"/>
      <c r="GA972" s="1233"/>
      <c r="GB972" s="1233"/>
      <c r="GC972" s="1233"/>
      <c r="GD972" s="1233"/>
      <c r="GE972" s="1233"/>
      <c r="GF972" s="1233"/>
      <c r="GG972" s="1233"/>
      <c r="GH972" s="1233"/>
      <c r="GI972" s="1233"/>
      <c r="GJ972" s="1233"/>
      <c r="GK972" s="1233"/>
      <c r="GL972" s="1233"/>
      <c r="GM972" s="1233"/>
      <c r="GN972" s="1233"/>
      <c r="GO972" s="1233"/>
      <c r="GP972" s="1233"/>
      <c r="GQ972" s="1233"/>
      <c r="GR972" s="1233"/>
      <c r="GS972" s="1233"/>
      <c r="GT972" s="1233"/>
      <c r="GU972" s="1233"/>
      <c r="GV972" s="1233"/>
      <c r="GW972" s="1233"/>
      <c r="GX972" s="1233"/>
      <c r="GY972" s="1233"/>
      <c r="GZ972" s="1233"/>
      <c r="HA972" s="1233"/>
      <c r="HB972" s="1233"/>
      <c r="HC972" s="1233"/>
      <c r="HD972" s="1233"/>
      <c r="HE972" s="1233"/>
      <c r="HF972" s="1233"/>
      <c r="HG972" s="1233"/>
      <c r="HH972" s="1233"/>
      <c r="HI972" s="1233"/>
      <c r="HJ972" s="1233"/>
      <c r="HK972" s="1233"/>
      <c r="HL972" s="1233"/>
      <c r="HM972" s="1233"/>
      <c r="HN972" s="1233"/>
      <c r="HO972" s="1233"/>
    </row>
    <row r="973" spans="32:223" s="325" customFormat="1" x14ac:dyDescent="0.2">
      <c r="AF973" s="932"/>
      <c r="AG973" s="932"/>
      <c r="AH973" s="932"/>
      <c r="AI973" s="932"/>
      <c r="AJ973" s="932"/>
      <c r="AK973" s="932"/>
      <c r="AL973" s="932"/>
      <c r="AM973" s="932"/>
      <c r="AN973" s="932"/>
      <c r="AP973" s="932"/>
      <c r="AQ973" s="932"/>
      <c r="AR973" s="932"/>
      <c r="AS973" s="932"/>
      <c r="AT973" s="932"/>
      <c r="AU973" s="932"/>
      <c r="AV973" s="932"/>
      <c r="AW973" s="932"/>
      <c r="AX973" s="932"/>
      <c r="BA973" s="1253"/>
      <c r="BB973" s="1253"/>
      <c r="BC973" s="1253"/>
      <c r="BE973" s="1233"/>
      <c r="BF973" s="1233"/>
      <c r="BG973" s="1233"/>
      <c r="BH973" s="1233"/>
      <c r="BI973" s="1233"/>
      <c r="BJ973" s="1233"/>
      <c r="BK973" s="1233"/>
      <c r="BL973" s="1233"/>
      <c r="BM973" s="1233"/>
      <c r="BN973" s="1233"/>
      <c r="BO973" s="1233"/>
      <c r="BP973" s="1233"/>
      <c r="BQ973" s="1233"/>
      <c r="BR973" s="1233"/>
      <c r="BS973" s="1233"/>
      <c r="BT973" s="1233"/>
      <c r="BU973" s="1233"/>
      <c r="BV973" s="1233"/>
      <c r="BW973" s="1233"/>
      <c r="BX973" s="1233"/>
      <c r="BY973" s="1233"/>
      <c r="BZ973" s="1233"/>
      <c r="CA973" s="1233"/>
      <c r="CB973" s="1233"/>
      <c r="CC973" s="1233"/>
      <c r="CD973" s="1233"/>
      <c r="CE973" s="1233"/>
      <c r="CF973" s="1233"/>
      <c r="CG973" s="1233"/>
      <c r="CH973" s="1233"/>
      <c r="CI973" s="1233"/>
      <c r="CJ973" s="1233"/>
      <c r="CK973" s="1233"/>
      <c r="CL973" s="1233"/>
      <c r="CM973" s="1233"/>
      <c r="CN973" s="1233"/>
      <c r="CO973" s="1233"/>
      <c r="CP973" s="1233"/>
      <c r="CQ973" s="1233"/>
      <c r="CR973" s="1233"/>
      <c r="CS973" s="1233"/>
      <c r="CT973" s="1233"/>
      <c r="CU973" s="1233"/>
      <c r="CV973" s="1233"/>
      <c r="CW973" s="1233"/>
      <c r="CX973" s="1233"/>
      <c r="CY973" s="1233"/>
      <c r="CZ973" s="1233"/>
      <c r="DA973" s="1233"/>
      <c r="DB973" s="1233"/>
      <c r="DC973" s="1233"/>
      <c r="DD973" s="1233"/>
      <c r="DE973" s="1233"/>
      <c r="DF973" s="1233"/>
      <c r="DG973" s="1233"/>
      <c r="DH973" s="1233"/>
      <c r="DI973" s="1233"/>
      <c r="DJ973" s="1233"/>
      <c r="DK973" s="1233"/>
      <c r="DL973" s="1233"/>
      <c r="DM973" s="1233"/>
      <c r="DN973" s="1233"/>
      <c r="DO973" s="1233"/>
      <c r="DP973" s="1233"/>
      <c r="DQ973" s="1233"/>
      <c r="DR973" s="1233"/>
      <c r="DS973" s="1233"/>
      <c r="DT973" s="1233"/>
      <c r="DU973" s="1233"/>
      <c r="DV973" s="1233"/>
      <c r="DW973" s="1233"/>
      <c r="DX973" s="1233"/>
      <c r="DY973" s="1233"/>
      <c r="DZ973" s="1233"/>
      <c r="EA973" s="1233"/>
      <c r="EB973" s="1233"/>
      <c r="EC973" s="1233"/>
      <c r="ED973" s="1233"/>
      <c r="EE973" s="1233"/>
      <c r="EF973" s="1233"/>
      <c r="EG973" s="1233"/>
      <c r="EH973" s="1253"/>
      <c r="EI973" s="1253"/>
      <c r="EJ973" s="1253"/>
      <c r="EK973" s="1253"/>
      <c r="EM973" s="1233"/>
      <c r="EN973" s="1233"/>
      <c r="EO973" s="1233"/>
      <c r="EP973" s="1233"/>
      <c r="EQ973" s="1233"/>
      <c r="ER973" s="1233"/>
      <c r="ES973" s="1233"/>
      <c r="ET973" s="1233"/>
      <c r="EU973" s="1233"/>
      <c r="EV973" s="1233"/>
      <c r="EW973" s="1233"/>
      <c r="EX973" s="1233"/>
      <c r="EY973" s="1233"/>
      <c r="EZ973" s="1233"/>
      <c r="FA973" s="1233"/>
      <c r="FB973" s="1233"/>
      <c r="FC973" s="1233"/>
      <c r="FD973" s="1233"/>
      <c r="FE973" s="1233"/>
      <c r="FF973" s="1233"/>
      <c r="FG973" s="1233"/>
      <c r="FH973" s="1233"/>
      <c r="FI973" s="1233"/>
      <c r="FJ973" s="1233"/>
      <c r="FK973" s="1233"/>
      <c r="FL973" s="1233"/>
      <c r="FM973" s="1233"/>
      <c r="FN973" s="1233"/>
      <c r="FO973" s="1233"/>
      <c r="FP973" s="1233"/>
      <c r="FQ973" s="1233"/>
      <c r="FR973" s="1233"/>
      <c r="FS973" s="1233"/>
      <c r="FT973" s="1233"/>
      <c r="FU973" s="1233"/>
      <c r="FV973" s="1233"/>
      <c r="FW973" s="1233"/>
      <c r="FX973" s="1233"/>
      <c r="FY973" s="1233"/>
      <c r="FZ973" s="1233"/>
      <c r="GA973" s="1233"/>
      <c r="GB973" s="1233"/>
      <c r="GC973" s="1233"/>
      <c r="GD973" s="1233"/>
      <c r="GE973" s="1233"/>
      <c r="GF973" s="1233"/>
      <c r="GG973" s="1233"/>
      <c r="GH973" s="1233"/>
      <c r="GI973" s="1233"/>
      <c r="GJ973" s="1233"/>
      <c r="GK973" s="1233"/>
      <c r="GL973" s="1233"/>
      <c r="GM973" s="1233"/>
      <c r="GN973" s="1233"/>
      <c r="GO973" s="1233"/>
      <c r="GP973" s="1233"/>
      <c r="GQ973" s="1233"/>
      <c r="GR973" s="1233"/>
      <c r="GS973" s="1233"/>
      <c r="GT973" s="1233"/>
      <c r="GU973" s="1233"/>
      <c r="GV973" s="1233"/>
      <c r="GW973" s="1233"/>
      <c r="GX973" s="1233"/>
      <c r="GY973" s="1233"/>
      <c r="GZ973" s="1233"/>
      <c r="HA973" s="1233"/>
      <c r="HB973" s="1233"/>
      <c r="HC973" s="1233"/>
      <c r="HD973" s="1233"/>
      <c r="HE973" s="1233"/>
      <c r="HF973" s="1233"/>
      <c r="HG973" s="1233"/>
      <c r="HH973" s="1233"/>
      <c r="HI973" s="1233"/>
      <c r="HJ973" s="1233"/>
      <c r="HK973" s="1233"/>
      <c r="HL973" s="1233"/>
      <c r="HM973" s="1233"/>
      <c r="HN973" s="1233"/>
      <c r="HO973" s="1233"/>
    </row>
    <row r="974" spans="32:223" s="325" customFormat="1" x14ac:dyDescent="0.2">
      <c r="AF974" s="932"/>
      <c r="AG974" s="932"/>
      <c r="AH974" s="932"/>
      <c r="AI974" s="932"/>
      <c r="AJ974" s="932"/>
      <c r="AK974" s="932"/>
      <c r="AL974" s="932"/>
      <c r="AM974" s="932"/>
      <c r="AN974" s="932"/>
      <c r="AP974" s="932"/>
      <c r="AQ974" s="932"/>
      <c r="AR974" s="932"/>
      <c r="AS974" s="932"/>
      <c r="AT974" s="932"/>
      <c r="AU974" s="932"/>
      <c r="AV974" s="932"/>
      <c r="AW974" s="932"/>
      <c r="AX974" s="932"/>
      <c r="BA974" s="1253"/>
      <c r="BB974" s="1253"/>
      <c r="BC974" s="1253"/>
      <c r="BE974" s="1233"/>
      <c r="BF974" s="1233"/>
      <c r="BG974" s="1233"/>
      <c r="BH974" s="1233"/>
      <c r="BI974" s="1233"/>
      <c r="BJ974" s="1233"/>
      <c r="BK974" s="1233"/>
      <c r="BL974" s="1233"/>
      <c r="BM974" s="1233"/>
      <c r="BN974" s="1233"/>
      <c r="BO974" s="1233"/>
      <c r="BP974" s="1233"/>
      <c r="BQ974" s="1233"/>
      <c r="BR974" s="1233"/>
      <c r="BS974" s="1233"/>
      <c r="BT974" s="1233"/>
      <c r="BU974" s="1233"/>
      <c r="BV974" s="1233"/>
      <c r="BW974" s="1233"/>
      <c r="BX974" s="1233"/>
      <c r="BY974" s="1233"/>
      <c r="BZ974" s="1233"/>
      <c r="CA974" s="1233"/>
      <c r="CB974" s="1233"/>
      <c r="CC974" s="1233"/>
      <c r="CD974" s="1233"/>
      <c r="CE974" s="1233"/>
      <c r="CF974" s="1233"/>
      <c r="CG974" s="1233"/>
      <c r="CH974" s="1233"/>
      <c r="CI974" s="1233"/>
      <c r="CJ974" s="1233"/>
      <c r="CK974" s="1233"/>
      <c r="CL974" s="1233"/>
      <c r="CM974" s="1233"/>
      <c r="CN974" s="1233"/>
      <c r="CO974" s="1233"/>
      <c r="CP974" s="1233"/>
      <c r="CQ974" s="1233"/>
      <c r="CR974" s="1233"/>
      <c r="CS974" s="1233"/>
      <c r="CT974" s="1233"/>
      <c r="CU974" s="1233"/>
      <c r="CV974" s="1233"/>
      <c r="CW974" s="1233"/>
      <c r="CX974" s="1233"/>
      <c r="CY974" s="1233"/>
      <c r="CZ974" s="1233"/>
      <c r="DA974" s="1233"/>
      <c r="DB974" s="1233"/>
      <c r="DC974" s="1233"/>
      <c r="DD974" s="1233"/>
      <c r="DE974" s="1233"/>
      <c r="DF974" s="1233"/>
      <c r="DG974" s="1233"/>
      <c r="DH974" s="1233"/>
      <c r="DI974" s="1233"/>
      <c r="DJ974" s="1233"/>
      <c r="DK974" s="1233"/>
      <c r="DL974" s="1233"/>
      <c r="DM974" s="1233"/>
      <c r="DN974" s="1233"/>
      <c r="DO974" s="1233"/>
      <c r="DP974" s="1233"/>
      <c r="DQ974" s="1233"/>
      <c r="DR974" s="1233"/>
      <c r="DS974" s="1233"/>
      <c r="DT974" s="1233"/>
      <c r="DU974" s="1233"/>
      <c r="DV974" s="1233"/>
      <c r="DW974" s="1233"/>
      <c r="DX974" s="1233"/>
      <c r="DY974" s="1233"/>
      <c r="DZ974" s="1233"/>
      <c r="EA974" s="1233"/>
      <c r="EB974" s="1233"/>
      <c r="EC974" s="1233"/>
      <c r="ED974" s="1233"/>
      <c r="EE974" s="1233"/>
      <c r="EF974" s="1233"/>
      <c r="EG974" s="1233"/>
      <c r="EH974" s="1253"/>
      <c r="EI974" s="1253"/>
      <c r="EJ974" s="1253"/>
      <c r="EK974" s="1253"/>
      <c r="EM974" s="1233"/>
      <c r="EN974" s="1233"/>
      <c r="EO974" s="1233"/>
      <c r="EP974" s="1233"/>
      <c r="EQ974" s="1233"/>
      <c r="ER974" s="1233"/>
      <c r="ES974" s="1233"/>
      <c r="ET974" s="1233"/>
      <c r="EU974" s="1233"/>
      <c r="EV974" s="1233"/>
      <c r="EW974" s="1233"/>
      <c r="EX974" s="1233"/>
      <c r="EY974" s="1233"/>
      <c r="EZ974" s="1233"/>
      <c r="FA974" s="1233"/>
      <c r="FB974" s="1233"/>
      <c r="FC974" s="1233"/>
      <c r="FD974" s="1233"/>
      <c r="FE974" s="1233"/>
      <c r="FF974" s="1233"/>
      <c r="FG974" s="1233"/>
      <c r="FH974" s="1233"/>
      <c r="FI974" s="1233"/>
      <c r="FJ974" s="1233"/>
      <c r="FK974" s="1233"/>
      <c r="FL974" s="1233"/>
      <c r="FM974" s="1233"/>
      <c r="FN974" s="1233"/>
      <c r="FO974" s="1233"/>
      <c r="FP974" s="1233"/>
      <c r="FQ974" s="1233"/>
      <c r="FR974" s="1233"/>
      <c r="FS974" s="1233"/>
      <c r="FT974" s="1233"/>
      <c r="FU974" s="1233"/>
      <c r="FV974" s="1233"/>
      <c r="FW974" s="1233"/>
      <c r="FX974" s="1233"/>
      <c r="FY974" s="1233"/>
      <c r="FZ974" s="1233"/>
      <c r="GA974" s="1233"/>
      <c r="GB974" s="1233"/>
      <c r="GC974" s="1233"/>
      <c r="GD974" s="1233"/>
      <c r="GE974" s="1233"/>
      <c r="GF974" s="1233"/>
      <c r="GG974" s="1233"/>
      <c r="GH974" s="1233"/>
      <c r="GI974" s="1233"/>
      <c r="GJ974" s="1233"/>
      <c r="GK974" s="1233"/>
      <c r="GL974" s="1233"/>
      <c r="GM974" s="1233"/>
      <c r="GN974" s="1233"/>
      <c r="GO974" s="1233"/>
      <c r="GP974" s="1233"/>
      <c r="GQ974" s="1233"/>
      <c r="GR974" s="1233"/>
      <c r="GS974" s="1233"/>
      <c r="GT974" s="1233"/>
      <c r="GU974" s="1233"/>
      <c r="GV974" s="1233"/>
      <c r="GW974" s="1233"/>
      <c r="GX974" s="1233"/>
      <c r="GY974" s="1233"/>
      <c r="GZ974" s="1233"/>
      <c r="HA974" s="1233"/>
      <c r="HB974" s="1233"/>
      <c r="HC974" s="1233"/>
      <c r="HD974" s="1233"/>
      <c r="HE974" s="1233"/>
      <c r="HF974" s="1233"/>
      <c r="HG974" s="1233"/>
      <c r="HH974" s="1233"/>
      <c r="HI974" s="1233"/>
      <c r="HJ974" s="1233"/>
      <c r="HK974" s="1233"/>
      <c r="HL974" s="1233"/>
      <c r="HM974" s="1233"/>
      <c r="HN974" s="1233"/>
      <c r="HO974" s="1233"/>
    </row>
    <row r="975" spans="32:223" s="325" customFormat="1" x14ac:dyDescent="0.2">
      <c r="AF975" s="932"/>
      <c r="AG975" s="932"/>
      <c r="AH975" s="932"/>
      <c r="AI975" s="932"/>
      <c r="AJ975" s="932"/>
      <c r="AK975" s="932"/>
      <c r="AL975" s="932"/>
      <c r="AM975" s="932"/>
      <c r="AN975" s="932"/>
      <c r="AP975" s="932"/>
      <c r="AQ975" s="932"/>
      <c r="AR975" s="932"/>
      <c r="AS975" s="932"/>
      <c r="AT975" s="932"/>
      <c r="AU975" s="932"/>
      <c r="AV975" s="932"/>
      <c r="AW975" s="932"/>
      <c r="AX975" s="932"/>
      <c r="BA975" s="1253"/>
      <c r="BB975" s="1253"/>
      <c r="BC975" s="1253"/>
      <c r="BE975" s="1233"/>
      <c r="BF975" s="1233"/>
      <c r="BG975" s="1233"/>
      <c r="BH975" s="1233"/>
      <c r="BI975" s="1233"/>
      <c r="BJ975" s="1233"/>
      <c r="BK975" s="1233"/>
      <c r="BL975" s="1233"/>
      <c r="BM975" s="1233"/>
      <c r="BN975" s="1233"/>
      <c r="BO975" s="1233"/>
      <c r="BP975" s="1233"/>
      <c r="BQ975" s="1233"/>
      <c r="BR975" s="1233"/>
      <c r="BS975" s="1233"/>
      <c r="BT975" s="1233"/>
      <c r="BU975" s="1233"/>
      <c r="BV975" s="1233"/>
      <c r="BW975" s="1233"/>
      <c r="BX975" s="1233"/>
      <c r="BY975" s="1233"/>
      <c r="BZ975" s="1233"/>
      <c r="CA975" s="1233"/>
      <c r="CB975" s="1233"/>
      <c r="CC975" s="1233"/>
      <c r="CD975" s="1233"/>
      <c r="CE975" s="1233"/>
      <c r="CF975" s="1233"/>
      <c r="CG975" s="1233"/>
      <c r="CH975" s="1233"/>
      <c r="CI975" s="1233"/>
      <c r="CJ975" s="1233"/>
      <c r="CK975" s="1233"/>
      <c r="CL975" s="1233"/>
      <c r="CM975" s="1233"/>
      <c r="CN975" s="1233"/>
      <c r="CO975" s="1233"/>
      <c r="CP975" s="1233"/>
      <c r="CQ975" s="1233"/>
      <c r="CR975" s="1233"/>
      <c r="CS975" s="1233"/>
      <c r="CT975" s="1233"/>
      <c r="CU975" s="1233"/>
      <c r="CV975" s="1233"/>
      <c r="CW975" s="1233"/>
      <c r="CX975" s="1233"/>
      <c r="CY975" s="1233"/>
      <c r="CZ975" s="1233"/>
      <c r="DA975" s="1233"/>
      <c r="DB975" s="1233"/>
      <c r="DC975" s="1233"/>
      <c r="DD975" s="1233"/>
      <c r="DE975" s="1233"/>
      <c r="DF975" s="1233"/>
      <c r="DG975" s="1233"/>
      <c r="DH975" s="1233"/>
      <c r="DI975" s="1233"/>
      <c r="DJ975" s="1233"/>
      <c r="DK975" s="1233"/>
      <c r="DL975" s="1233"/>
      <c r="DM975" s="1233"/>
      <c r="DN975" s="1233"/>
      <c r="DO975" s="1233"/>
      <c r="DP975" s="1233"/>
      <c r="DQ975" s="1233"/>
      <c r="DR975" s="1233"/>
      <c r="DS975" s="1233"/>
      <c r="DT975" s="1233"/>
      <c r="DU975" s="1233"/>
      <c r="DV975" s="1233"/>
      <c r="DW975" s="1233"/>
      <c r="DX975" s="1233"/>
      <c r="DY975" s="1233"/>
      <c r="DZ975" s="1233"/>
      <c r="EA975" s="1233"/>
      <c r="EB975" s="1233"/>
      <c r="EC975" s="1233"/>
      <c r="ED975" s="1233"/>
      <c r="EE975" s="1233"/>
      <c r="EF975" s="1233"/>
      <c r="EG975" s="1233"/>
      <c r="EH975" s="1253"/>
      <c r="EI975" s="1253"/>
      <c r="EJ975" s="1253"/>
      <c r="EK975" s="1253"/>
      <c r="EM975" s="1233"/>
      <c r="EN975" s="1233"/>
      <c r="EO975" s="1233"/>
      <c r="EP975" s="1233"/>
      <c r="EQ975" s="1233"/>
      <c r="ER975" s="1233"/>
      <c r="ES975" s="1233"/>
      <c r="ET975" s="1233"/>
      <c r="EU975" s="1233"/>
      <c r="EV975" s="1233"/>
      <c r="EW975" s="1233"/>
      <c r="EX975" s="1233"/>
      <c r="EY975" s="1233"/>
      <c r="EZ975" s="1233"/>
      <c r="FA975" s="1233"/>
      <c r="FB975" s="1233"/>
      <c r="FC975" s="1233"/>
      <c r="FD975" s="1233"/>
      <c r="FE975" s="1233"/>
      <c r="FF975" s="1233"/>
      <c r="FG975" s="1233"/>
      <c r="FH975" s="1233"/>
      <c r="FI975" s="1233"/>
      <c r="FJ975" s="1233"/>
      <c r="FK975" s="1233"/>
      <c r="FL975" s="1233"/>
      <c r="FM975" s="1233"/>
      <c r="FN975" s="1233"/>
      <c r="FO975" s="1233"/>
      <c r="FP975" s="1233"/>
      <c r="FQ975" s="1233"/>
      <c r="FR975" s="1233"/>
      <c r="FS975" s="1233"/>
      <c r="FT975" s="1233"/>
      <c r="FU975" s="1233"/>
      <c r="FV975" s="1233"/>
      <c r="FW975" s="1233"/>
      <c r="FX975" s="1233"/>
      <c r="FY975" s="1233"/>
      <c r="FZ975" s="1233"/>
      <c r="GA975" s="1233"/>
      <c r="GB975" s="1233"/>
      <c r="GC975" s="1233"/>
      <c r="GD975" s="1233"/>
      <c r="GE975" s="1233"/>
      <c r="GF975" s="1233"/>
      <c r="GG975" s="1233"/>
      <c r="GH975" s="1233"/>
      <c r="GI975" s="1233"/>
      <c r="GJ975" s="1233"/>
      <c r="GK975" s="1233"/>
      <c r="GL975" s="1233"/>
      <c r="GM975" s="1233"/>
      <c r="GN975" s="1233"/>
      <c r="GO975" s="1233"/>
      <c r="GP975" s="1233"/>
      <c r="GQ975" s="1233"/>
      <c r="GR975" s="1233"/>
      <c r="GS975" s="1233"/>
      <c r="GT975" s="1233"/>
      <c r="GU975" s="1233"/>
      <c r="GV975" s="1233"/>
      <c r="GW975" s="1233"/>
      <c r="GX975" s="1233"/>
      <c r="GY975" s="1233"/>
      <c r="GZ975" s="1233"/>
      <c r="HA975" s="1233"/>
      <c r="HB975" s="1233"/>
      <c r="HC975" s="1233"/>
      <c r="HD975" s="1233"/>
      <c r="HE975" s="1233"/>
      <c r="HF975" s="1233"/>
      <c r="HG975" s="1233"/>
      <c r="HH975" s="1233"/>
      <c r="HI975" s="1233"/>
      <c r="HJ975" s="1233"/>
      <c r="HK975" s="1233"/>
      <c r="HL975" s="1233"/>
      <c r="HM975" s="1233"/>
      <c r="HN975" s="1233"/>
      <c r="HO975" s="1233"/>
    </row>
    <row r="976" spans="32:223" s="325" customFormat="1" x14ac:dyDescent="0.2">
      <c r="AF976" s="932"/>
      <c r="AG976" s="932"/>
      <c r="AH976" s="932"/>
      <c r="AI976" s="932"/>
      <c r="AJ976" s="932"/>
      <c r="AK976" s="932"/>
      <c r="AL976" s="932"/>
      <c r="AM976" s="932"/>
      <c r="AN976" s="932"/>
      <c r="AP976" s="932"/>
      <c r="AQ976" s="932"/>
      <c r="AR976" s="932"/>
      <c r="AS976" s="932"/>
      <c r="AT976" s="932"/>
      <c r="AU976" s="932"/>
      <c r="AV976" s="932"/>
      <c r="AW976" s="932"/>
      <c r="AX976" s="932"/>
      <c r="BA976" s="1253"/>
      <c r="BB976" s="1253"/>
      <c r="BC976" s="1253"/>
      <c r="BE976" s="1233"/>
      <c r="BF976" s="1233"/>
      <c r="BG976" s="1233"/>
      <c r="BH976" s="1233"/>
      <c r="BI976" s="1233"/>
      <c r="BJ976" s="1233"/>
      <c r="BK976" s="1233"/>
      <c r="BL976" s="1233"/>
      <c r="BM976" s="1233"/>
      <c r="BN976" s="1233"/>
      <c r="BO976" s="1233"/>
      <c r="BP976" s="1233"/>
      <c r="BQ976" s="1233"/>
      <c r="BR976" s="1233"/>
      <c r="BS976" s="1233"/>
      <c r="BT976" s="1233"/>
      <c r="BU976" s="1233"/>
      <c r="BV976" s="1233"/>
      <c r="BW976" s="1233"/>
      <c r="BX976" s="1233"/>
      <c r="BY976" s="1233"/>
      <c r="BZ976" s="1233"/>
      <c r="CA976" s="1233"/>
      <c r="CB976" s="1233"/>
      <c r="CC976" s="1233"/>
      <c r="CD976" s="1233"/>
      <c r="CE976" s="1233"/>
      <c r="CF976" s="1233"/>
      <c r="CG976" s="1233"/>
      <c r="CH976" s="1233"/>
      <c r="CI976" s="1233"/>
      <c r="CJ976" s="1233"/>
      <c r="CK976" s="1233"/>
      <c r="CL976" s="1233"/>
      <c r="CM976" s="1233"/>
      <c r="CN976" s="1233"/>
      <c r="CO976" s="1233"/>
      <c r="CP976" s="1233"/>
      <c r="CQ976" s="1233"/>
      <c r="CR976" s="1233"/>
      <c r="CS976" s="1233"/>
      <c r="CT976" s="1233"/>
      <c r="CU976" s="1233"/>
      <c r="CV976" s="1233"/>
      <c r="CW976" s="1233"/>
      <c r="CX976" s="1233"/>
      <c r="CY976" s="1233"/>
      <c r="CZ976" s="1233"/>
      <c r="DA976" s="1233"/>
      <c r="DB976" s="1233"/>
      <c r="DC976" s="1233"/>
      <c r="DD976" s="1233"/>
      <c r="DE976" s="1233"/>
      <c r="DF976" s="1233"/>
      <c r="DG976" s="1233"/>
      <c r="DH976" s="1233"/>
      <c r="DI976" s="1233"/>
      <c r="DJ976" s="1233"/>
      <c r="DK976" s="1233"/>
      <c r="DL976" s="1233"/>
      <c r="DM976" s="1233"/>
      <c r="DN976" s="1233"/>
      <c r="DO976" s="1233"/>
      <c r="DP976" s="1233"/>
      <c r="DQ976" s="1233"/>
      <c r="DR976" s="1233"/>
      <c r="DS976" s="1233"/>
      <c r="DT976" s="1233"/>
      <c r="DU976" s="1233"/>
      <c r="DV976" s="1233"/>
      <c r="DW976" s="1233"/>
      <c r="DX976" s="1233"/>
      <c r="DY976" s="1233"/>
      <c r="DZ976" s="1233"/>
      <c r="EA976" s="1233"/>
      <c r="EB976" s="1233"/>
      <c r="EC976" s="1233"/>
      <c r="ED976" s="1233"/>
      <c r="EE976" s="1233"/>
      <c r="EF976" s="1233"/>
      <c r="EG976" s="1233"/>
      <c r="EH976" s="1253"/>
      <c r="EI976" s="1253"/>
      <c r="EJ976" s="1253"/>
      <c r="EK976" s="1253"/>
      <c r="EM976" s="1233"/>
      <c r="EN976" s="1233"/>
      <c r="EO976" s="1233"/>
      <c r="EP976" s="1233"/>
      <c r="EQ976" s="1233"/>
      <c r="ER976" s="1233"/>
      <c r="ES976" s="1233"/>
      <c r="ET976" s="1233"/>
      <c r="EU976" s="1233"/>
      <c r="EV976" s="1233"/>
      <c r="EW976" s="1233"/>
      <c r="EX976" s="1233"/>
      <c r="EY976" s="1233"/>
      <c r="EZ976" s="1233"/>
      <c r="FA976" s="1233"/>
      <c r="FB976" s="1233"/>
      <c r="FC976" s="1233"/>
      <c r="FD976" s="1233"/>
      <c r="FE976" s="1233"/>
      <c r="FF976" s="1233"/>
      <c r="FG976" s="1233"/>
      <c r="FH976" s="1233"/>
      <c r="FI976" s="1233"/>
      <c r="FJ976" s="1233"/>
      <c r="FK976" s="1233"/>
      <c r="FL976" s="1233"/>
      <c r="FM976" s="1233"/>
      <c r="FN976" s="1233"/>
      <c r="FO976" s="1233"/>
      <c r="FP976" s="1233"/>
      <c r="FQ976" s="1233"/>
      <c r="FR976" s="1233"/>
      <c r="FS976" s="1233"/>
      <c r="FT976" s="1233"/>
      <c r="FU976" s="1233"/>
      <c r="FV976" s="1233"/>
      <c r="FW976" s="1233"/>
      <c r="FX976" s="1233"/>
      <c r="FY976" s="1233"/>
      <c r="FZ976" s="1233"/>
      <c r="GA976" s="1233"/>
      <c r="GB976" s="1233"/>
      <c r="GC976" s="1233"/>
      <c r="GD976" s="1233"/>
      <c r="GE976" s="1233"/>
      <c r="GF976" s="1233"/>
      <c r="GG976" s="1233"/>
      <c r="GH976" s="1233"/>
      <c r="GI976" s="1233"/>
      <c r="GJ976" s="1233"/>
      <c r="GK976" s="1233"/>
      <c r="GL976" s="1233"/>
      <c r="GM976" s="1233"/>
      <c r="GN976" s="1233"/>
      <c r="GO976" s="1233"/>
      <c r="GP976" s="1233"/>
      <c r="GQ976" s="1233"/>
      <c r="GR976" s="1233"/>
      <c r="GS976" s="1233"/>
      <c r="GT976" s="1233"/>
      <c r="GU976" s="1233"/>
      <c r="GV976" s="1233"/>
      <c r="GW976" s="1233"/>
      <c r="GX976" s="1233"/>
      <c r="GY976" s="1233"/>
      <c r="GZ976" s="1233"/>
      <c r="HA976" s="1233"/>
      <c r="HB976" s="1233"/>
      <c r="HC976" s="1233"/>
      <c r="HD976" s="1233"/>
      <c r="HE976" s="1233"/>
      <c r="HF976" s="1233"/>
      <c r="HG976" s="1233"/>
      <c r="HH976" s="1233"/>
      <c r="HI976" s="1233"/>
      <c r="HJ976" s="1233"/>
      <c r="HK976" s="1233"/>
      <c r="HL976" s="1233"/>
      <c r="HM976" s="1233"/>
      <c r="HN976" s="1233"/>
      <c r="HO976" s="1233"/>
    </row>
    <row r="977" spans="32:223" s="325" customFormat="1" x14ac:dyDescent="0.2">
      <c r="AF977" s="932"/>
      <c r="AG977" s="932"/>
      <c r="AH977" s="932"/>
      <c r="AI977" s="932"/>
      <c r="AJ977" s="932"/>
      <c r="AK977" s="932"/>
      <c r="AL977" s="932"/>
      <c r="AM977" s="932"/>
      <c r="AN977" s="932"/>
      <c r="AP977" s="932"/>
      <c r="AQ977" s="932"/>
      <c r="AR977" s="932"/>
      <c r="AS977" s="932"/>
      <c r="AT977" s="932"/>
      <c r="AU977" s="932"/>
      <c r="AV977" s="932"/>
      <c r="AW977" s="932"/>
      <c r="AX977" s="932"/>
      <c r="BA977" s="1253"/>
      <c r="BB977" s="1253"/>
      <c r="BC977" s="1253"/>
      <c r="BE977" s="1233"/>
      <c r="BF977" s="1233"/>
      <c r="BG977" s="1233"/>
      <c r="BH977" s="1233"/>
      <c r="BI977" s="1233"/>
      <c r="BJ977" s="1233"/>
      <c r="BK977" s="1233"/>
      <c r="BL977" s="1233"/>
      <c r="BM977" s="1233"/>
      <c r="BN977" s="1233"/>
      <c r="BO977" s="1233"/>
      <c r="BP977" s="1233"/>
      <c r="BQ977" s="1233"/>
      <c r="BR977" s="1233"/>
      <c r="BS977" s="1233"/>
      <c r="BT977" s="1233"/>
      <c r="BU977" s="1233"/>
      <c r="BV977" s="1233"/>
      <c r="BW977" s="1233"/>
      <c r="BX977" s="1233"/>
      <c r="BY977" s="1233"/>
      <c r="BZ977" s="1233"/>
      <c r="CA977" s="1233"/>
      <c r="CB977" s="1233"/>
      <c r="CC977" s="1233"/>
      <c r="CD977" s="1233"/>
      <c r="CE977" s="1233"/>
      <c r="CF977" s="1233"/>
      <c r="CG977" s="1233"/>
      <c r="CH977" s="1233"/>
      <c r="CI977" s="1233"/>
      <c r="CJ977" s="1233"/>
      <c r="CK977" s="1233"/>
      <c r="CL977" s="1233"/>
      <c r="CM977" s="1233"/>
      <c r="CN977" s="1233"/>
      <c r="CO977" s="1233"/>
      <c r="CP977" s="1233"/>
      <c r="CQ977" s="1233"/>
      <c r="CR977" s="1233"/>
      <c r="CS977" s="1233"/>
      <c r="CT977" s="1233"/>
      <c r="CU977" s="1233"/>
      <c r="CV977" s="1233"/>
      <c r="CW977" s="1233"/>
      <c r="CX977" s="1233"/>
      <c r="CY977" s="1233"/>
      <c r="CZ977" s="1233"/>
      <c r="DA977" s="1233"/>
      <c r="DB977" s="1233"/>
      <c r="DC977" s="1233"/>
      <c r="DD977" s="1233"/>
      <c r="DE977" s="1233"/>
      <c r="DF977" s="1233"/>
      <c r="DG977" s="1233"/>
      <c r="DH977" s="1233"/>
      <c r="DI977" s="1233"/>
      <c r="DJ977" s="1233"/>
      <c r="DK977" s="1233"/>
      <c r="DL977" s="1233"/>
      <c r="DM977" s="1233"/>
      <c r="DN977" s="1233"/>
      <c r="DO977" s="1233"/>
      <c r="DP977" s="1233"/>
      <c r="DQ977" s="1233"/>
      <c r="DR977" s="1233"/>
      <c r="DS977" s="1233"/>
      <c r="DT977" s="1233"/>
      <c r="DU977" s="1233"/>
      <c r="DV977" s="1233"/>
      <c r="DW977" s="1233"/>
      <c r="DX977" s="1233"/>
      <c r="DY977" s="1233"/>
      <c r="DZ977" s="1233"/>
      <c r="EA977" s="1233"/>
      <c r="EB977" s="1233"/>
      <c r="EC977" s="1233"/>
      <c r="ED977" s="1233"/>
      <c r="EE977" s="1233"/>
      <c r="EF977" s="1233"/>
      <c r="EG977" s="1233"/>
      <c r="EH977" s="1253"/>
      <c r="EI977" s="1253"/>
      <c r="EJ977" s="1253"/>
      <c r="EK977" s="1253"/>
      <c r="EM977" s="1233"/>
      <c r="EN977" s="1233"/>
      <c r="EO977" s="1233"/>
      <c r="EP977" s="1233"/>
      <c r="EQ977" s="1233"/>
      <c r="ER977" s="1233"/>
      <c r="ES977" s="1233"/>
      <c r="ET977" s="1233"/>
      <c r="EU977" s="1233"/>
      <c r="EV977" s="1233"/>
      <c r="EW977" s="1233"/>
      <c r="EX977" s="1233"/>
      <c r="EY977" s="1233"/>
      <c r="EZ977" s="1233"/>
      <c r="FA977" s="1233"/>
      <c r="FB977" s="1233"/>
      <c r="FC977" s="1233"/>
      <c r="FD977" s="1233"/>
      <c r="FE977" s="1233"/>
      <c r="FF977" s="1233"/>
      <c r="FG977" s="1233"/>
      <c r="FH977" s="1233"/>
      <c r="FI977" s="1233"/>
      <c r="FJ977" s="1233"/>
      <c r="FK977" s="1233"/>
      <c r="FL977" s="1233"/>
      <c r="FM977" s="1233"/>
      <c r="FN977" s="1233"/>
      <c r="FO977" s="1233"/>
      <c r="FP977" s="1233"/>
      <c r="FQ977" s="1233"/>
      <c r="FR977" s="1233"/>
      <c r="FS977" s="1233"/>
      <c r="FT977" s="1233"/>
      <c r="FU977" s="1233"/>
      <c r="FV977" s="1233"/>
      <c r="FW977" s="1233"/>
      <c r="FX977" s="1233"/>
      <c r="FY977" s="1233"/>
      <c r="FZ977" s="1233"/>
      <c r="GA977" s="1233"/>
      <c r="GB977" s="1233"/>
      <c r="GC977" s="1233"/>
      <c r="GD977" s="1233"/>
      <c r="GE977" s="1233"/>
      <c r="GF977" s="1233"/>
      <c r="GG977" s="1233"/>
      <c r="GH977" s="1233"/>
      <c r="GI977" s="1233"/>
      <c r="GJ977" s="1233"/>
      <c r="GK977" s="1233"/>
      <c r="GL977" s="1233"/>
      <c r="GM977" s="1233"/>
      <c r="GN977" s="1233"/>
      <c r="GO977" s="1233"/>
      <c r="GP977" s="1233"/>
      <c r="GQ977" s="1233"/>
      <c r="GR977" s="1233"/>
      <c r="GS977" s="1233"/>
      <c r="GT977" s="1233"/>
      <c r="GU977" s="1233"/>
      <c r="GV977" s="1233"/>
      <c r="GW977" s="1233"/>
      <c r="GX977" s="1233"/>
      <c r="GY977" s="1233"/>
      <c r="GZ977" s="1233"/>
      <c r="HA977" s="1233"/>
      <c r="HB977" s="1233"/>
      <c r="HC977" s="1233"/>
      <c r="HD977" s="1233"/>
      <c r="HE977" s="1233"/>
      <c r="HF977" s="1233"/>
      <c r="HG977" s="1233"/>
      <c r="HH977" s="1233"/>
      <c r="HI977" s="1233"/>
      <c r="HJ977" s="1233"/>
      <c r="HK977" s="1233"/>
      <c r="HL977" s="1233"/>
      <c r="HM977" s="1233"/>
      <c r="HN977" s="1233"/>
      <c r="HO977" s="1233"/>
    </row>
    <row r="978" spans="32:223" s="325" customFormat="1" x14ac:dyDescent="0.2">
      <c r="AF978" s="932"/>
      <c r="AG978" s="932"/>
      <c r="AH978" s="932"/>
      <c r="AI978" s="932"/>
      <c r="AJ978" s="932"/>
      <c r="AK978" s="932"/>
      <c r="AL978" s="932"/>
      <c r="AM978" s="932"/>
      <c r="AN978" s="932"/>
      <c r="AP978" s="932"/>
      <c r="AQ978" s="932"/>
      <c r="AR978" s="932"/>
      <c r="AS978" s="932"/>
      <c r="AT978" s="932"/>
      <c r="AU978" s="932"/>
      <c r="AV978" s="932"/>
      <c r="AW978" s="932"/>
      <c r="AX978" s="932"/>
      <c r="BA978" s="1253"/>
      <c r="BB978" s="1253"/>
      <c r="BC978" s="1253"/>
      <c r="BE978" s="1233"/>
      <c r="BF978" s="1233"/>
      <c r="BG978" s="1233"/>
      <c r="BH978" s="1233"/>
      <c r="BI978" s="1233"/>
      <c r="BJ978" s="1233"/>
      <c r="BK978" s="1233"/>
      <c r="BL978" s="1233"/>
      <c r="BM978" s="1233"/>
      <c r="BN978" s="1233"/>
      <c r="BO978" s="1233"/>
      <c r="BP978" s="1233"/>
      <c r="BQ978" s="1233"/>
      <c r="BR978" s="1233"/>
      <c r="BS978" s="1233"/>
      <c r="BT978" s="1233"/>
      <c r="BU978" s="1233"/>
      <c r="BV978" s="1233"/>
      <c r="BW978" s="1233"/>
      <c r="BX978" s="1233"/>
      <c r="BY978" s="1233"/>
      <c r="BZ978" s="1233"/>
      <c r="CA978" s="1233"/>
      <c r="CB978" s="1233"/>
      <c r="CC978" s="1233"/>
      <c r="CD978" s="1233"/>
      <c r="CE978" s="1233"/>
      <c r="CF978" s="1233"/>
      <c r="CG978" s="1233"/>
      <c r="CH978" s="1233"/>
      <c r="CI978" s="1233"/>
      <c r="CJ978" s="1233"/>
      <c r="CK978" s="1233"/>
      <c r="CL978" s="1233"/>
      <c r="CM978" s="1233"/>
      <c r="CN978" s="1233"/>
      <c r="CO978" s="1233"/>
      <c r="CP978" s="1233"/>
      <c r="CQ978" s="1233"/>
      <c r="CR978" s="1233"/>
      <c r="CS978" s="1233"/>
      <c r="CT978" s="1233"/>
      <c r="CU978" s="1233"/>
      <c r="CV978" s="1233"/>
      <c r="CW978" s="1233"/>
      <c r="CX978" s="1233"/>
      <c r="CY978" s="1233"/>
      <c r="CZ978" s="1233"/>
      <c r="DA978" s="1233"/>
      <c r="DB978" s="1233"/>
      <c r="DC978" s="1233"/>
      <c r="DD978" s="1233"/>
      <c r="DE978" s="1233"/>
      <c r="DF978" s="1233"/>
      <c r="DG978" s="1233"/>
      <c r="DH978" s="1233"/>
      <c r="DI978" s="1233"/>
      <c r="DJ978" s="1233"/>
      <c r="DK978" s="1233"/>
      <c r="DL978" s="1233"/>
      <c r="DM978" s="1233"/>
      <c r="DN978" s="1233"/>
      <c r="DO978" s="1233"/>
      <c r="DP978" s="1233"/>
      <c r="DQ978" s="1233"/>
      <c r="DR978" s="1233"/>
      <c r="DS978" s="1233"/>
      <c r="DT978" s="1233"/>
      <c r="DU978" s="1233"/>
      <c r="DV978" s="1233"/>
      <c r="DW978" s="1233"/>
      <c r="DX978" s="1233"/>
      <c r="DY978" s="1233"/>
      <c r="DZ978" s="1233"/>
      <c r="EA978" s="1233"/>
      <c r="EB978" s="1233"/>
      <c r="EC978" s="1233"/>
      <c r="ED978" s="1233"/>
      <c r="EE978" s="1233"/>
      <c r="EF978" s="1233"/>
      <c r="EG978" s="1233"/>
      <c r="EH978" s="1253"/>
      <c r="EI978" s="1253"/>
      <c r="EJ978" s="1253"/>
      <c r="EK978" s="1253"/>
      <c r="EM978" s="1233"/>
      <c r="EN978" s="1233"/>
      <c r="EO978" s="1233"/>
      <c r="EP978" s="1233"/>
      <c r="EQ978" s="1233"/>
      <c r="ER978" s="1233"/>
      <c r="ES978" s="1233"/>
      <c r="ET978" s="1233"/>
      <c r="EU978" s="1233"/>
      <c r="EV978" s="1233"/>
      <c r="EW978" s="1233"/>
      <c r="EX978" s="1233"/>
      <c r="EY978" s="1233"/>
      <c r="EZ978" s="1233"/>
      <c r="FA978" s="1233"/>
      <c r="FB978" s="1233"/>
      <c r="FC978" s="1233"/>
      <c r="FD978" s="1233"/>
      <c r="FE978" s="1233"/>
      <c r="FF978" s="1233"/>
      <c r="FG978" s="1233"/>
      <c r="FH978" s="1233"/>
      <c r="FI978" s="1233"/>
      <c r="FJ978" s="1233"/>
      <c r="FK978" s="1233"/>
      <c r="FL978" s="1233"/>
      <c r="FM978" s="1233"/>
      <c r="FN978" s="1233"/>
      <c r="FO978" s="1233"/>
      <c r="FP978" s="1233"/>
      <c r="FQ978" s="1233"/>
      <c r="FR978" s="1233"/>
      <c r="FS978" s="1233"/>
      <c r="FT978" s="1233"/>
      <c r="FU978" s="1233"/>
      <c r="FV978" s="1233"/>
      <c r="FW978" s="1233"/>
      <c r="FX978" s="1233"/>
      <c r="FY978" s="1233"/>
      <c r="FZ978" s="1233"/>
      <c r="GA978" s="1233"/>
      <c r="GB978" s="1233"/>
      <c r="GC978" s="1233"/>
      <c r="GD978" s="1233"/>
      <c r="GE978" s="1233"/>
      <c r="GF978" s="1233"/>
      <c r="GG978" s="1233"/>
      <c r="GH978" s="1233"/>
      <c r="GI978" s="1233"/>
      <c r="GJ978" s="1233"/>
      <c r="GK978" s="1233"/>
      <c r="GL978" s="1233"/>
      <c r="GM978" s="1233"/>
      <c r="GN978" s="1233"/>
      <c r="GO978" s="1233"/>
      <c r="GP978" s="1233"/>
      <c r="GQ978" s="1233"/>
      <c r="GR978" s="1233"/>
      <c r="GS978" s="1233"/>
      <c r="GT978" s="1233"/>
      <c r="GU978" s="1233"/>
      <c r="GV978" s="1233"/>
      <c r="GW978" s="1233"/>
      <c r="GX978" s="1233"/>
      <c r="GY978" s="1233"/>
      <c r="GZ978" s="1233"/>
      <c r="HA978" s="1233"/>
      <c r="HB978" s="1233"/>
      <c r="HC978" s="1233"/>
      <c r="HD978" s="1233"/>
      <c r="HE978" s="1233"/>
      <c r="HF978" s="1233"/>
      <c r="HG978" s="1233"/>
      <c r="HH978" s="1233"/>
      <c r="HI978" s="1233"/>
      <c r="HJ978" s="1233"/>
      <c r="HK978" s="1233"/>
      <c r="HL978" s="1233"/>
      <c r="HM978" s="1233"/>
      <c r="HN978" s="1233"/>
      <c r="HO978" s="1233"/>
    </row>
    <row r="979" spans="32:223" s="325" customFormat="1" x14ac:dyDescent="0.2">
      <c r="AF979" s="932"/>
      <c r="AG979" s="932"/>
      <c r="AH979" s="932"/>
      <c r="AI979" s="932"/>
      <c r="AJ979" s="932"/>
      <c r="AK979" s="932"/>
      <c r="AL979" s="932"/>
      <c r="AM979" s="932"/>
      <c r="AN979" s="932"/>
      <c r="AP979" s="932"/>
      <c r="AQ979" s="932"/>
      <c r="AR979" s="932"/>
      <c r="AS979" s="932"/>
      <c r="AT979" s="932"/>
      <c r="AU979" s="932"/>
      <c r="AV979" s="932"/>
      <c r="AW979" s="932"/>
      <c r="AX979" s="932"/>
      <c r="BA979" s="1253"/>
      <c r="BB979" s="1253"/>
      <c r="BC979" s="1253"/>
      <c r="BE979" s="1233"/>
      <c r="BF979" s="1233"/>
      <c r="BG979" s="1233"/>
      <c r="BH979" s="1233"/>
      <c r="BI979" s="1233"/>
      <c r="BJ979" s="1233"/>
      <c r="BK979" s="1233"/>
      <c r="BL979" s="1233"/>
      <c r="BM979" s="1233"/>
      <c r="BN979" s="1233"/>
      <c r="BO979" s="1233"/>
      <c r="BP979" s="1233"/>
      <c r="BQ979" s="1233"/>
      <c r="BR979" s="1233"/>
      <c r="BS979" s="1233"/>
      <c r="BT979" s="1233"/>
      <c r="BU979" s="1233"/>
      <c r="BV979" s="1233"/>
      <c r="BW979" s="1233"/>
      <c r="BX979" s="1233"/>
      <c r="BY979" s="1233"/>
      <c r="BZ979" s="1233"/>
      <c r="CA979" s="1233"/>
      <c r="CB979" s="1233"/>
      <c r="CC979" s="1233"/>
      <c r="CD979" s="1233"/>
      <c r="CE979" s="1233"/>
      <c r="CF979" s="1233"/>
      <c r="CG979" s="1233"/>
      <c r="CH979" s="1233"/>
      <c r="CI979" s="1233"/>
      <c r="CJ979" s="1233"/>
      <c r="CK979" s="1233"/>
      <c r="CL979" s="1233"/>
      <c r="CM979" s="1233"/>
      <c r="CN979" s="1233"/>
      <c r="CO979" s="1233"/>
      <c r="CP979" s="1233"/>
      <c r="CQ979" s="1233"/>
      <c r="CR979" s="1233"/>
      <c r="CS979" s="1233"/>
      <c r="CT979" s="1233"/>
      <c r="CU979" s="1233"/>
      <c r="CV979" s="1233"/>
      <c r="CW979" s="1233"/>
      <c r="CX979" s="1233"/>
      <c r="CY979" s="1233"/>
      <c r="CZ979" s="1233"/>
      <c r="DA979" s="1233"/>
      <c r="DB979" s="1233"/>
      <c r="DC979" s="1233"/>
      <c r="DD979" s="1233"/>
      <c r="DE979" s="1233"/>
      <c r="DF979" s="1233"/>
      <c r="DG979" s="1233"/>
      <c r="DH979" s="1233"/>
      <c r="DI979" s="1233"/>
      <c r="DJ979" s="1233"/>
      <c r="DK979" s="1233"/>
      <c r="DL979" s="1233"/>
      <c r="DM979" s="1233"/>
      <c r="DN979" s="1233"/>
      <c r="DO979" s="1233"/>
      <c r="DP979" s="1233"/>
      <c r="DQ979" s="1233"/>
      <c r="DR979" s="1233"/>
      <c r="DS979" s="1233"/>
      <c r="DT979" s="1233"/>
      <c r="DU979" s="1233"/>
      <c r="DV979" s="1233"/>
      <c r="DW979" s="1233"/>
      <c r="DX979" s="1233"/>
      <c r="DY979" s="1233"/>
      <c r="DZ979" s="1233"/>
      <c r="EA979" s="1233"/>
      <c r="EB979" s="1233"/>
      <c r="EC979" s="1233"/>
      <c r="ED979" s="1233"/>
      <c r="EE979" s="1233"/>
      <c r="EF979" s="1233"/>
      <c r="EG979" s="1233"/>
      <c r="EH979" s="1253"/>
      <c r="EI979" s="1253"/>
      <c r="EJ979" s="1253"/>
      <c r="EK979" s="1253"/>
      <c r="EM979" s="1233"/>
      <c r="EN979" s="1233"/>
      <c r="EO979" s="1233"/>
      <c r="EP979" s="1233"/>
      <c r="EQ979" s="1233"/>
      <c r="ER979" s="1233"/>
      <c r="ES979" s="1233"/>
      <c r="ET979" s="1233"/>
      <c r="EU979" s="1233"/>
      <c r="EV979" s="1233"/>
      <c r="EW979" s="1233"/>
      <c r="EX979" s="1233"/>
      <c r="EY979" s="1233"/>
      <c r="EZ979" s="1233"/>
      <c r="FA979" s="1233"/>
      <c r="FB979" s="1233"/>
      <c r="FC979" s="1233"/>
      <c r="FD979" s="1233"/>
      <c r="FE979" s="1233"/>
      <c r="FF979" s="1233"/>
      <c r="FG979" s="1233"/>
      <c r="FH979" s="1233"/>
      <c r="FI979" s="1233"/>
      <c r="FJ979" s="1233"/>
      <c r="FK979" s="1233"/>
      <c r="FL979" s="1233"/>
      <c r="FM979" s="1233"/>
      <c r="FN979" s="1233"/>
      <c r="FO979" s="1233"/>
      <c r="FP979" s="1233"/>
      <c r="FQ979" s="1233"/>
      <c r="FR979" s="1233"/>
      <c r="FS979" s="1233"/>
      <c r="FT979" s="1233"/>
      <c r="FU979" s="1233"/>
      <c r="FV979" s="1233"/>
      <c r="FW979" s="1233"/>
      <c r="FX979" s="1233"/>
      <c r="FY979" s="1233"/>
      <c r="FZ979" s="1233"/>
      <c r="GA979" s="1233"/>
      <c r="GB979" s="1233"/>
      <c r="GC979" s="1233"/>
      <c r="GD979" s="1233"/>
      <c r="GE979" s="1233"/>
      <c r="GF979" s="1233"/>
      <c r="GG979" s="1233"/>
      <c r="GH979" s="1233"/>
      <c r="GI979" s="1233"/>
      <c r="GJ979" s="1233"/>
      <c r="GK979" s="1233"/>
      <c r="GL979" s="1233"/>
      <c r="GM979" s="1233"/>
      <c r="GN979" s="1233"/>
      <c r="GO979" s="1233"/>
      <c r="GP979" s="1233"/>
      <c r="GQ979" s="1233"/>
      <c r="GR979" s="1233"/>
      <c r="GS979" s="1233"/>
      <c r="GT979" s="1233"/>
      <c r="GU979" s="1233"/>
      <c r="GV979" s="1233"/>
      <c r="GW979" s="1233"/>
      <c r="GX979" s="1233"/>
      <c r="GY979" s="1233"/>
      <c r="GZ979" s="1233"/>
      <c r="HA979" s="1233"/>
      <c r="HB979" s="1233"/>
      <c r="HC979" s="1233"/>
      <c r="HD979" s="1233"/>
      <c r="HE979" s="1233"/>
      <c r="HF979" s="1233"/>
      <c r="HG979" s="1233"/>
      <c r="HH979" s="1233"/>
      <c r="HI979" s="1233"/>
      <c r="HJ979" s="1233"/>
      <c r="HK979" s="1233"/>
      <c r="HL979" s="1233"/>
      <c r="HM979" s="1233"/>
      <c r="HN979" s="1233"/>
      <c r="HO979" s="1233"/>
    </row>
    <row r="980" spans="32:223" s="325" customFormat="1" x14ac:dyDescent="0.2">
      <c r="AF980" s="932"/>
      <c r="AG980" s="932"/>
      <c r="AH980" s="932"/>
      <c r="AI980" s="932"/>
      <c r="AJ980" s="932"/>
      <c r="AK980" s="932"/>
      <c r="AL980" s="932"/>
      <c r="AM980" s="932"/>
      <c r="AN980" s="932"/>
      <c r="AP980" s="932"/>
      <c r="AQ980" s="932"/>
      <c r="AR980" s="932"/>
      <c r="AS980" s="932"/>
      <c r="AT980" s="932"/>
      <c r="AU980" s="932"/>
      <c r="AV980" s="932"/>
      <c r="AW980" s="932"/>
      <c r="AX980" s="932"/>
      <c r="BA980" s="1253"/>
      <c r="BB980" s="1253"/>
      <c r="BC980" s="1253"/>
      <c r="BE980" s="1233"/>
      <c r="BF980" s="1233"/>
      <c r="BG980" s="1233"/>
      <c r="BH980" s="1233"/>
      <c r="BI980" s="1233"/>
      <c r="BJ980" s="1233"/>
      <c r="BK980" s="1233"/>
      <c r="BL980" s="1233"/>
      <c r="BM980" s="1233"/>
      <c r="BN980" s="1233"/>
      <c r="BO980" s="1233"/>
      <c r="BP980" s="1233"/>
      <c r="BQ980" s="1233"/>
      <c r="BR980" s="1233"/>
      <c r="BS980" s="1233"/>
      <c r="BT980" s="1233"/>
      <c r="BU980" s="1233"/>
      <c r="BV980" s="1233"/>
      <c r="BW980" s="1233"/>
      <c r="BX980" s="1233"/>
      <c r="BY980" s="1233"/>
      <c r="BZ980" s="1233"/>
      <c r="CA980" s="1233"/>
      <c r="CB980" s="1233"/>
      <c r="CC980" s="1233"/>
      <c r="CD980" s="1233"/>
      <c r="CE980" s="1233"/>
      <c r="CF980" s="1233"/>
      <c r="CG980" s="1233"/>
      <c r="CH980" s="1233"/>
      <c r="CI980" s="1233"/>
      <c r="CJ980" s="1233"/>
      <c r="CK980" s="1233"/>
      <c r="CL980" s="1233"/>
      <c r="CM980" s="1233"/>
      <c r="CN980" s="1233"/>
      <c r="CO980" s="1233"/>
      <c r="CP980" s="1233"/>
      <c r="CQ980" s="1233"/>
      <c r="CR980" s="1233"/>
      <c r="CS980" s="1233"/>
      <c r="CT980" s="1233"/>
      <c r="CU980" s="1233"/>
      <c r="CV980" s="1233"/>
      <c r="CW980" s="1233"/>
      <c r="CX980" s="1233"/>
      <c r="CY980" s="1233"/>
      <c r="CZ980" s="1233"/>
      <c r="DA980" s="1233"/>
      <c r="DB980" s="1233"/>
      <c r="DC980" s="1233"/>
      <c r="DD980" s="1233"/>
      <c r="DE980" s="1233"/>
      <c r="DF980" s="1233"/>
      <c r="DG980" s="1233"/>
      <c r="DH980" s="1233"/>
      <c r="DI980" s="1233"/>
      <c r="DJ980" s="1233"/>
      <c r="DK980" s="1233"/>
      <c r="DL980" s="1233"/>
      <c r="DM980" s="1233"/>
      <c r="DN980" s="1233"/>
      <c r="DO980" s="1233"/>
      <c r="DP980" s="1233"/>
      <c r="DQ980" s="1233"/>
      <c r="DR980" s="1233"/>
      <c r="DS980" s="1233"/>
      <c r="DT980" s="1233"/>
      <c r="DU980" s="1233"/>
      <c r="DV980" s="1233"/>
      <c r="DW980" s="1233"/>
      <c r="DX980" s="1233"/>
      <c r="DY980" s="1233"/>
      <c r="DZ980" s="1233"/>
      <c r="EA980" s="1233"/>
      <c r="EB980" s="1233"/>
      <c r="EC980" s="1233"/>
      <c r="ED980" s="1233"/>
      <c r="EE980" s="1233"/>
      <c r="EF980" s="1233"/>
      <c r="EG980" s="1233"/>
      <c r="EH980" s="1253"/>
      <c r="EI980" s="1253"/>
      <c r="EJ980" s="1253"/>
      <c r="EK980" s="1253"/>
      <c r="EM980" s="1233"/>
      <c r="EN980" s="1233"/>
      <c r="EO980" s="1233"/>
      <c r="EP980" s="1233"/>
      <c r="EQ980" s="1233"/>
      <c r="ER980" s="1233"/>
      <c r="ES980" s="1233"/>
      <c r="ET980" s="1233"/>
      <c r="EU980" s="1233"/>
      <c r="EV980" s="1233"/>
      <c r="EW980" s="1233"/>
      <c r="EX980" s="1233"/>
      <c r="EY980" s="1233"/>
      <c r="EZ980" s="1233"/>
      <c r="FA980" s="1233"/>
      <c r="FB980" s="1233"/>
      <c r="FC980" s="1233"/>
      <c r="FD980" s="1233"/>
      <c r="FE980" s="1233"/>
      <c r="FF980" s="1233"/>
      <c r="FG980" s="1233"/>
      <c r="FH980" s="1233"/>
      <c r="FI980" s="1233"/>
      <c r="FJ980" s="1233"/>
      <c r="FK980" s="1233"/>
      <c r="FL980" s="1233"/>
      <c r="FM980" s="1233"/>
      <c r="FN980" s="1233"/>
      <c r="FO980" s="1233"/>
      <c r="FP980" s="1233"/>
      <c r="FQ980" s="1233"/>
      <c r="FR980" s="1233"/>
      <c r="FS980" s="1233"/>
      <c r="FT980" s="1233"/>
      <c r="FU980" s="1233"/>
      <c r="FV980" s="1233"/>
      <c r="FW980" s="1233"/>
      <c r="FX980" s="1233"/>
      <c r="FY980" s="1233"/>
      <c r="FZ980" s="1233"/>
      <c r="GA980" s="1233"/>
      <c r="GB980" s="1233"/>
      <c r="GC980" s="1233"/>
      <c r="GD980" s="1233"/>
      <c r="GE980" s="1233"/>
      <c r="GF980" s="1233"/>
      <c r="GG980" s="1233"/>
      <c r="GH980" s="1233"/>
      <c r="GI980" s="1233"/>
      <c r="GJ980" s="1233"/>
      <c r="GK980" s="1233"/>
      <c r="GL980" s="1233"/>
      <c r="GM980" s="1233"/>
      <c r="GN980" s="1233"/>
      <c r="GO980" s="1233"/>
      <c r="GP980" s="1233"/>
      <c r="GQ980" s="1233"/>
      <c r="GR980" s="1233"/>
      <c r="GS980" s="1233"/>
      <c r="GT980" s="1233"/>
      <c r="GU980" s="1233"/>
      <c r="GV980" s="1233"/>
      <c r="GW980" s="1233"/>
      <c r="GX980" s="1233"/>
      <c r="GY980" s="1233"/>
      <c r="GZ980" s="1233"/>
      <c r="HA980" s="1233"/>
      <c r="HB980" s="1233"/>
      <c r="HC980" s="1233"/>
      <c r="HD980" s="1233"/>
      <c r="HE980" s="1233"/>
      <c r="HF980" s="1233"/>
      <c r="HG980" s="1233"/>
      <c r="HH980" s="1233"/>
      <c r="HI980" s="1233"/>
      <c r="HJ980" s="1233"/>
      <c r="HK980" s="1233"/>
      <c r="HL980" s="1233"/>
      <c r="HM980" s="1233"/>
      <c r="HN980" s="1233"/>
      <c r="HO980" s="1233"/>
    </row>
    <row r="981" spans="32:223" s="325" customFormat="1" x14ac:dyDescent="0.2">
      <c r="AF981" s="932"/>
      <c r="AG981" s="932"/>
      <c r="AH981" s="932"/>
      <c r="AI981" s="932"/>
      <c r="AJ981" s="932"/>
      <c r="AK981" s="932"/>
      <c r="AL981" s="932"/>
      <c r="AM981" s="932"/>
      <c r="AN981" s="932"/>
      <c r="AP981" s="932"/>
      <c r="AQ981" s="932"/>
      <c r="AR981" s="932"/>
      <c r="AS981" s="932"/>
      <c r="AT981" s="932"/>
      <c r="AU981" s="932"/>
      <c r="AV981" s="932"/>
      <c r="AW981" s="932"/>
      <c r="AX981" s="932"/>
      <c r="BA981" s="1253"/>
      <c r="BB981" s="1253"/>
      <c r="BC981" s="1253"/>
      <c r="BE981" s="1233"/>
      <c r="BF981" s="1233"/>
      <c r="BG981" s="1233"/>
      <c r="BH981" s="1233"/>
      <c r="BI981" s="1233"/>
      <c r="BJ981" s="1233"/>
      <c r="BK981" s="1233"/>
      <c r="BL981" s="1233"/>
      <c r="BM981" s="1233"/>
      <c r="BN981" s="1233"/>
      <c r="BO981" s="1233"/>
      <c r="BP981" s="1233"/>
      <c r="BQ981" s="1233"/>
      <c r="BR981" s="1233"/>
      <c r="BS981" s="1233"/>
      <c r="BT981" s="1233"/>
      <c r="BU981" s="1233"/>
      <c r="BV981" s="1233"/>
      <c r="BW981" s="1233"/>
      <c r="BX981" s="1233"/>
      <c r="BY981" s="1233"/>
      <c r="BZ981" s="1233"/>
      <c r="CA981" s="1233"/>
      <c r="CB981" s="1233"/>
      <c r="CC981" s="1233"/>
      <c r="CD981" s="1233"/>
      <c r="CE981" s="1233"/>
      <c r="CF981" s="1233"/>
      <c r="CG981" s="1233"/>
      <c r="CH981" s="1233"/>
      <c r="CI981" s="1233"/>
      <c r="CJ981" s="1233"/>
      <c r="CK981" s="1233"/>
      <c r="CL981" s="1233"/>
      <c r="CM981" s="1233"/>
      <c r="CN981" s="1233"/>
      <c r="CO981" s="1233"/>
      <c r="CP981" s="1233"/>
      <c r="CQ981" s="1233"/>
      <c r="CR981" s="1233"/>
      <c r="CS981" s="1233"/>
      <c r="CT981" s="1233"/>
      <c r="CU981" s="1233"/>
      <c r="CV981" s="1233"/>
      <c r="CW981" s="1233"/>
      <c r="CX981" s="1233"/>
      <c r="CY981" s="1233"/>
      <c r="CZ981" s="1233"/>
      <c r="DA981" s="1233"/>
      <c r="DB981" s="1233"/>
      <c r="DC981" s="1233"/>
      <c r="DD981" s="1233"/>
      <c r="DE981" s="1233"/>
      <c r="DF981" s="1233"/>
      <c r="DG981" s="1233"/>
      <c r="DH981" s="1233"/>
      <c r="DI981" s="1233"/>
      <c r="DJ981" s="1233"/>
      <c r="DK981" s="1233"/>
      <c r="DL981" s="1233"/>
      <c r="DM981" s="1233"/>
      <c r="DN981" s="1233"/>
      <c r="DO981" s="1233"/>
      <c r="DP981" s="1233"/>
      <c r="DQ981" s="1233"/>
      <c r="DR981" s="1233"/>
      <c r="DS981" s="1233"/>
      <c r="DT981" s="1233"/>
      <c r="DU981" s="1233"/>
      <c r="DV981" s="1233"/>
      <c r="DW981" s="1233"/>
      <c r="DX981" s="1233"/>
      <c r="DY981" s="1233"/>
      <c r="DZ981" s="1233"/>
      <c r="EA981" s="1233"/>
      <c r="EB981" s="1233"/>
      <c r="EC981" s="1233"/>
      <c r="ED981" s="1233"/>
      <c r="EE981" s="1233"/>
      <c r="EF981" s="1233"/>
      <c r="EG981" s="1233"/>
      <c r="EH981" s="1253"/>
      <c r="EI981" s="1253"/>
      <c r="EJ981" s="1253"/>
      <c r="EK981" s="1253"/>
      <c r="EM981" s="1233"/>
      <c r="EN981" s="1233"/>
      <c r="EO981" s="1233"/>
      <c r="EP981" s="1233"/>
      <c r="EQ981" s="1233"/>
      <c r="ER981" s="1233"/>
      <c r="ES981" s="1233"/>
      <c r="ET981" s="1233"/>
      <c r="EU981" s="1233"/>
      <c r="EV981" s="1233"/>
      <c r="EW981" s="1233"/>
      <c r="EX981" s="1233"/>
      <c r="EY981" s="1233"/>
      <c r="EZ981" s="1233"/>
      <c r="FA981" s="1233"/>
      <c r="FB981" s="1233"/>
      <c r="FC981" s="1233"/>
      <c r="FD981" s="1233"/>
      <c r="FE981" s="1233"/>
      <c r="FF981" s="1233"/>
      <c r="FG981" s="1233"/>
      <c r="FH981" s="1233"/>
      <c r="FI981" s="1233"/>
      <c r="FJ981" s="1233"/>
      <c r="FK981" s="1233"/>
      <c r="FL981" s="1233"/>
      <c r="FM981" s="1233"/>
      <c r="FN981" s="1233"/>
      <c r="FO981" s="1233"/>
      <c r="FP981" s="1233"/>
      <c r="FQ981" s="1233"/>
      <c r="FR981" s="1233"/>
      <c r="FS981" s="1233"/>
      <c r="FT981" s="1233"/>
      <c r="FU981" s="1233"/>
      <c r="FV981" s="1233"/>
      <c r="FW981" s="1233"/>
      <c r="FX981" s="1233"/>
      <c r="FY981" s="1233"/>
      <c r="FZ981" s="1233"/>
      <c r="GA981" s="1233"/>
      <c r="GB981" s="1233"/>
      <c r="GC981" s="1233"/>
      <c r="GD981" s="1233"/>
      <c r="GE981" s="1233"/>
      <c r="GF981" s="1233"/>
      <c r="GG981" s="1233"/>
      <c r="GH981" s="1233"/>
      <c r="GI981" s="1233"/>
      <c r="GJ981" s="1233"/>
      <c r="GK981" s="1233"/>
      <c r="GL981" s="1233"/>
      <c r="GM981" s="1233"/>
      <c r="GN981" s="1233"/>
      <c r="GO981" s="1233"/>
      <c r="GP981" s="1233"/>
      <c r="GQ981" s="1233"/>
      <c r="GR981" s="1233"/>
      <c r="GS981" s="1233"/>
      <c r="GT981" s="1233"/>
      <c r="GU981" s="1233"/>
      <c r="GV981" s="1233"/>
      <c r="GW981" s="1233"/>
      <c r="GX981" s="1233"/>
      <c r="GY981" s="1233"/>
      <c r="GZ981" s="1233"/>
      <c r="HA981" s="1233"/>
      <c r="HB981" s="1233"/>
      <c r="HC981" s="1233"/>
      <c r="HD981" s="1233"/>
      <c r="HE981" s="1233"/>
      <c r="HF981" s="1233"/>
      <c r="HG981" s="1233"/>
      <c r="HH981" s="1233"/>
      <c r="HI981" s="1233"/>
      <c r="HJ981" s="1233"/>
      <c r="HK981" s="1233"/>
      <c r="HL981" s="1233"/>
      <c r="HM981" s="1233"/>
      <c r="HN981" s="1233"/>
      <c r="HO981" s="1233"/>
    </row>
    <row r="982" spans="32:223" s="325" customFormat="1" x14ac:dyDescent="0.2">
      <c r="AF982" s="932"/>
      <c r="AG982" s="932"/>
      <c r="AH982" s="932"/>
      <c r="AI982" s="932"/>
      <c r="AJ982" s="932"/>
      <c r="AK982" s="932"/>
      <c r="AL982" s="932"/>
      <c r="AM982" s="932"/>
      <c r="AN982" s="932"/>
      <c r="AP982" s="932"/>
      <c r="AQ982" s="932"/>
      <c r="AR982" s="932"/>
      <c r="AS982" s="932"/>
      <c r="AT982" s="932"/>
      <c r="AU982" s="932"/>
      <c r="AV982" s="932"/>
      <c r="AW982" s="932"/>
      <c r="AX982" s="932"/>
      <c r="BA982" s="1253"/>
      <c r="BB982" s="1253"/>
      <c r="BC982" s="1253"/>
      <c r="BE982" s="1233"/>
      <c r="BF982" s="1233"/>
      <c r="BG982" s="1233"/>
      <c r="BH982" s="1233"/>
      <c r="BI982" s="1233"/>
      <c r="BJ982" s="1233"/>
      <c r="BK982" s="1233"/>
      <c r="BL982" s="1233"/>
      <c r="BM982" s="1233"/>
      <c r="BN982" s="1233"/>
      <c r="BO982" s="1233"/>
      <c r="BP982" s="1233"/>
      <c r="BQ982" s="1233"/>
      <c r="BR982" s="1233"/>
      <c r="BS982" s="1233"/>
      <c r="BT982" s="1233"/>
      <c r="BU982" s="1233"/>
      <c r="BV982" s="1233"/>
      <c r="BW982" s="1233"/>
      <c r="BX982" s="1233"/>
      <c r="BY982" s="1233"/>
      <c r="BZ982" s="1233"/>
      <c r="CA982" s="1233"/>
      <c r="CB982" s="1233"/>
      <c r="CC982" s="1233"/>
      <c r="CD982" s="1233"/>
      <c r="CE982" s="1233"/>
      <c r="CF982" s="1233"/>
      <c r="CG982" s="1233"/>
      <c r="CH982" s="1233"/>
      <c r="CI982" s="1233"/>
      <c r="CJ982" s="1233"/>
      <c r="CK982" s="1233"/>
      <c r="CL982" s="1233"/>
      <c r="CM982" s="1233"/>
      <c r="CN982" s="1233"/>
      <c r="CO982" s="1233"/>
      <c r="CP982" s="1233"/>
      <c r="CQ982" s="1233"/>
      <c r="CR982" s="1233"/>
      <c r="CS982" s="1233"/>
      <c r="CT982" s="1233"/>
      <c r="CU982" s="1233"/>
      <c r="CV982" s="1233"/>
      <c r="CW982" s="1233"/>
      <c r="CX982" s="1233"/>
      <c r="CY982" s="1233"/>
      <c r="CZ982" s="1233"/>
      <c r="DA982" s="1233"/>
      <c r="DB982" s="1233"/>
      <c r="DC982" s="1233"/>
      <c r="DD982" s="1233"/>
      <c r="DE982" s="1233"/>
      <c r="DF982" s="1233"/>
      <c r="DG982" s="1233"/>
      <c r="DH982" s="1233"/>
      <c r="DI982" s="1233"/>
      <c r="DJ982" s="1233"/>
      <c r="DK982" s="1233"/>
      <c r="DL982" s="1233"/>
      <c r="DM982" s="1233"/>
      <c r="DN982" s="1233"/>
      <c r="DO982" s="1233"/>
      <c r="DP982" s="1233"/>
      <c r="DQ982" s="1233"/>
      <c r="DR982" s="1233"/>
      <c r="DS982" s="1233"/>
      <c r="DT982" s="1233"/>
      <c r="DU982" s="1233"/>
      <c r="DV982" s="1233"/>
      <c r="DW982" s="1233"/>
      <c r="DX982" s="1233"/>
      <c r="DY982" s="1233"/>
      <c r="DZ982" s="1233"/>
      <c r="EA982" s="1233"/>
      <c r="EB982" s="1233"/>
      <c r="EC982" s="1233"/>
      <c r="ED982" s="1233"/>
      <c r="EE982" s="1233"/>
      <c r="EF982" s="1233"/>
      <c r="EG982" s="1233"/>
      <c r="EH982" s="1253"/>
      <c r="EI982" s="1253"/>
      <c r="EJ982" s="1253"/>
      <c r="EK982" s="1253"/>
      <c r="EM982" s="1233"/>
      <c r="EN982" s="1233"/>
      <c r="EO982" s="1233"/>
      <c r="EP982" s="1233"/>
      <c r="EQ982" s="1233"/>
      <c r="ER982" s="1233"/>
      <c r="ES982" s="1233"/>
      <c r="ET982" s="1233"/>
      <c r="EU982" s="1233"/>
      <c r="EV982" s="1233"/>
      <c r="EW982" s="1233"/>
      <c r="EX982" s="1233"/>
      <c r="EY982" s="1233"/>
      <c r="EZ982" s="1233"/>
      <c r="FA982" s="1233"/>
      <c r="FB982" s="1233"/>
      <c r="FC982" s="1233"/>
      <c r="FD982" s="1233"/>
      <c r="FE982" s="1233"/>
      <c r="FF982" s="1233"/>
      <c r="FG982" s="1233"/>
      <c r="FH982" s="1233"/>
      <c r="FI982" s="1233"/>
      <c r="FJ982" s="1233"/>
      <c r="FK982" s="1233"/>
      <c r="FL982" s="1233"/>
      <c r="FM982" s="1233"/>
      <c r="FN982" s="1233"/>
      <c r="FO982" s="1233"/>
      <c r="FP982" s="1233"/>
      <c r="FQ982" s="1233"/>
      <c r="FR982" s="1233"/>
      <c r="FS982" s="1233"/>
      <c r="FT982" s="1233"/>
      <c r="FU982" s="1233"/>
      <c r="FV982" s="1233"/>
      <c r="FW982" s="1233"/>
      <c r="FX982" s="1233"/>
      <c r="FY982" s="1233"/>
      <c r="FZ982" s="1233"/>
      <c r="GA982" s="1233"/>
      <c r="GB982" s="1233"/>
      <c r="GC982" s="1233"/>
      <c r="GD982" s="1233"/>
      <c r="GE982" s="1233"/>
      <c r="GF982" s="1233"/>
      <c r="GG982" s="1233"/>
      <c r="GH982" s="1233"/>
      <c r="GI982" s="1233"/>
      <c r="GJ982" s="1233"/>
      <c r="GK982" s="1233"/>
      <c r="GL982" s="1233"/>
      <c r="GM982" s="1233"/>
      <c r="GN982" s="1233"/>
      <c r="GO982" s="1233"/>
      <c r="GP982" s="1233"/>
      <c r="GQ982" s="1233"/>
      <c r="GR982" s="1233"/>
      <c r="GS982" s="1233"/>
      <c r="GT982" s="1233"/>
      <c r="GU982" s="1233"/>
      <c r="GV982" s="1233"/>
      <c r="GW982" s="1233"/>
      <c r="GX982" s="1233"/>
      <c r="GY982" s="1233"/>
      <c r="GZ982" s="1233"/>
      <c r="HA982" s="1233"/>
      <c r="HB982" s="1233"/>
      <c r="HC982" s="1233"/>
      <c r="HD982" s="1233"/>
      <c r="HE982" s="1233"/>
      <c r="HF982" s="1233"/>
      <c r="HG982" s="1233"/>
      <c r="HH982" s="1233"/>
      <c r="HI982" s="1233"/>
      <c r="HJ982" s="1233"/>
      <c r="HK982" s="1233"/>
      <c r="HL982" s="1233"/>
      <c r="HM982" s="1233"/>
      <c r="HN982" s="1233"/>
      <c r="HO982" s="1233"/>
    </row>
    <row r="983" spans="32:223" s="325" customFormat="1" x14ac:dyDescent="0.2">
      <c r="AF983" s="932"/>
      <c r="AG983" s="932"/>
      <c r="AH983" s="932"/>
      <c r="AI983" s="932"/>
      <c r="AJ983" s="932"/>
      <c r="AK983" s="932"/>
      <c r="AL983" s="932"/>
      <c r="AM983" s="932"/>
      <c r="AN983" s="932"/>
      <c r="AP983" s="932"/>
      <c r="AQ983" s="932"/>
      <c r="AR983" s="932"/>
      <c r="AS983" s="932"/>
      <c r="AT983" s="932"/>
      <c r="AU983" s="932"/>
      <c r="AV983" s="932"/>
      <c r="AW983" s="932"/>
      <c r="AX983" s="932"/>
      <c r="BA983" s="1253"/>
      <c r="BB983" s="1253"/>
      <c r="BC983" s="1253"/>
      <c r="BE983" s="1233"/>
      <c r="BF983" s="1233"/>
      <c r="BG983" s="1233"/>
      <c r="BH983" s="1233"/>
      <c r="BI983" s="1233"/>
      <c r="BJ983" s="1233"/>
      <c r="BK983" s="1233"/>
      <c r="BL983" s="1233"/>
      <c r="BM983" s="1233"/>
      <c r="BN983" s="1233"/>
      <c r="BO983" s="1233"/>
      <c r="BP983" s="1233"/>
      <c r="BQ983" s="1233"/>
      <c r="BR983" s="1233"/>
      <c r="BS983" s="1233"/>
      <c r="BT983" s="1233"/>
      <c r="BU983" s="1233"/>
      <c r="BV983" s="1233"/>
      <c r="BW983" s="1233"/>
      <c r="BX983" s="1233"/>
      <c r="BY983" s="1233"/>
      <c r="BZ983" s="1233"/>
      <c r="CA983" s="1233"/>
      <c r="CB983" s="1233"/>
      <c r="CC983" s="1233"/>
      <c r="CD983" s="1233"/>
      <c r="CE983" s="1233"/>
      <c r="CF983" s="1233"/>
      <c r="CG983" s="1233"/>
      <c r="CH983" s="1233"/>
      <c r="CI983" s="1233"/>
      <c r="CJ983" s="1233"/>
      <c r="CK983" s="1233"/>
      <c r="CL983" s="1233"/>
      <c r="CM983" s="1233"/>
      <c r="CN983" s="1233"/>
      <c r="CO983" s="1233"/>
      <c r="CP983" s="1233"/>
      <c r="CQ983" s="1233"/>
      <c r="CR983" s="1233"/>
      <c r="CS983" s="1233"/>
      <c r="CT983" s="1233"/>
      <c r="CU983" s="1233"/>
      <c r="CV983" s="1233"/>
      <c r="CW983" s="1233"/>
      <c r="CX983" s="1233"/>
      <c r="CY983" s="1233"/>
      <c r="CZ983" s="1233"/>
      <c r="DA983" s="1233"/>
      <c r="DB983" s="1233"/>
      <c r="DC983" s="1233"/>
      <c r="DD983" s="1233"/>
      <c r="DE983" s="1233"/>
      <c r="DF983" s="1233"/>
      <c r="DG983" s="1233"/>
      <c r="DH983" s="1233"/>
      <c r="DI983" s="1233"/>
      <c r="DJ983" s="1233"/>
      <c r="DK983" s="1233"/>
      <c r="DL983" s="1233"/>
      <c r="DM983" s="1233"/>
      <c r="DN983" s="1233"/>
      <c r="DO983" s="1233"/>
      <c r="DP983" s="1233"/>
      <c r="DQ983" s="1233"/>
      <c r="DR983" s="1233"/>
      <c r="DS983" s="1233"/>
      <c r="DT983" s="1233"/>
      <c r="DU983" s="1233"/>
      <c r="DV983" s="1233"/>
      <c r="DW983" s="1233"/>
      <c r="DX983" s="1233"/>
      <c r="DY983" s="1233"/>
      <c r="DZ983" s="1233"/>
      <c r="EA983" s="1233"/>
      <c r="EB983" s="1233"/>
      <c r="EC983" s="1233"/>
      <c r="ED983" s="1233"/>
      <c r="EE983" s="1233"/>
      <c r="EF983" s="1233"/>
      <c r="EG983" s="1233"/>
      <c r="EH983" s="1253"/>
      <c r="EI983" s="1253"/>
      <c r="EJ983" s="1253"/>
      <c r="EK983" s="1253"/>
      <c r="EM983" s="1233"/>
      <c r="EN983" s="1233"/>
      <c r="EO983" s="1233"/>
      <c r="EP983" s="1233"/>
      <c r="EQ983" s="1233"/>
      <c r="ER983" s="1233"/>
      <c r="ES983" s="1233"/>
      <c r="ET983" s="1233"/>
      <c r="EU983" s="1233"/>
      <c r="EV983" s="1233"/>
      <c r="EW983" s="1233"/>
      <c r="EX983" s="1233"/>
      <c r="EY983" s="1233"/>
      <c r="EZ983" s="1233"/>
      <c r="FA983" s="1233"/>
      <c r="FB983" s="1233"/>
      <c r="FC983" s="1233"/>
      <c r="FD983" s="1233"/>
      <c r="FE983" s="1233"/>
      <c r="FF983" s="1233"/>
      <c r="FG983" s="1233"/>
      <c r="FH983" s="1233"/>
      <c r="FI983" s="1233"/>
      <c r="FJ983" s="1233"/>
      <c r="FK983" s="1233"/>
      <c r="FL983" s="1233"/>
      <c r="FM983" s="1233"/>
      <c r="FN983" s="1233"/>
      <c r="FO983" s="1233"/>
      <c r="FP983" s="1233"/>
      <c r="FQ983" s="1233"/>
      <c r="FR983" s="1233"/>
      <c r="FS983" s="1233"/>
      <c r="FT983" s="1233"/>
      <c r="FU983" s="1233"/>
      <c r="FV983" s="1233"/>
      <c r="FW983" s="1233"/>
      <c r="FX983" s="1233"/>
      <c r="FY983" s="1233"/>
      <c r="FZ983" s="1233"/>
      <c r="GA983" s="1233"/>
      <c r="GB983" s="1233"/>
      <c r="GC983" s="1233"/>
      <c r="GD983" s="1233"/>
      <c r="GE983" s="1233"/>
      <c r="GF983" s="1233"/>
      <c r="GG983" s="1233"/>
      <c r="GH983" s="1233"/>
      <c r="GI983" s="1233"/>
      <c r="GJ983" s="1233"/>
      <c r="GK983" s="1233"/>
      <c r="GL983" s="1233"/>
      <c r="GM983" s="1233"/>
      <c r="GN983" s="1233"/>
      <c r="GO983" s="1233"/>
      <c r="GP983" s="1233"/>
      <c r="GQ983" s="1233"/>
      <c r="GR983" s="1233"/>
      <c r="GS983" s="1233"/>
      <c r="GT983" s="1233"/>
      <c r="GU983" s="1233"/>
      <c r="GV983" s="1233"/>
      <c r="GW983" s="1233"/>
      <c r="GX983" s="1233"/>
      <c r="GY983" s="1233"/>
      <c r="GZ983" s="1233"/>
      <c r="HA983" s="1233"/>
      <c r="HB983" s="1233"/>
      <c r="HC983" s="1233"/>
      <c r="HD983" s="1233"/>
      <c r="HE983" s="1233"/>
      <c r="HF983" s="1233"/>
      <c r="HG983" s="1233"/>
      <c r="HH983" s="1233"/>
      <c r="HI983" s="1233"/>
      <c r="HJ983" s="1233"/>
      <c r="HK983" s="1233"/>
      <c r="HL983" s="1233"/>
      <c r="HM983" s="1233"/>
      <c r="HN983" s="1233"/>
      <c r="HO983" s="1233"/>
    </row>
    <row r="984" spans="32:223" s="325" customFormat="1" x14ac:dyDescent="0.2">
      <c r="AF984" s="932"/>
      <c r="AG984" s="932"/>
      <c r="AH984" s="932"/>
      <c r="AI984" s="932"/>
      <c r="AJ984" s="932"/>
      <c r="AK984" s="932"/>
      <c r="AL984" s="932"/>
      <c r="AM984" s="932"/>
      <c r="AN984" s="932"/>
      <c r="AP984" s="932"/>
      <c r="AQ984" s="932"/>
      <c r="AR984" s="932"/>
      <c r="AS984" s="932"/>
      <c r="AT984" s="932"/>
      <c r="AU984" s="932"/>
      <c r="AV984" s="932"/>
      <c r="AW984" s="932"/>
      <c r="AX984" s="932"/>
      <c r="BA984" s="1253"/>
      <c r="BB984" s="1253"/>
      <c r="BC984" s="1253"/>
      <c r="BE984" s="1233"/>
      <c r="BF984" s="1233"/>
      <c r="BG984" s="1233"/>
      <c r="BH984" s="1233"/>
      <c r="BI984" s="1233"/>
      <c r="BJ984" s="1233"/>
      <c r="BK984" s="1233"/>
      <c r="BL984" s="1233"/>
      <c r="BM984" s="1233"/>
      <c r="BN984" s="1233"/>
      <c r="BO984" s="1233"/>
      <c r="BP984" s="1233"/>
      <c r="BQ984" s="1233"/>
      <c r="BR984" s="1233"/>
      <c r="BS984" s="1233"/>
      <c r="BT984" s="1233"/>
      <c r="BU984" s="1233"/>
      <c r="BV984" s="1233"/>
      <c r="BW984" s="1233"/>
      <c r="BX984" s="1233"/>
      <c r="BY984" s="1233"/>
      <c r="BZ984" s="1233"/>
      <c r="CA984" s="1233"/>
      <c r="CB984" s="1233"/>
      <c r="CC984" s="1233"/>
      <c r="CD984" s="1233"/>
      <c r="CE984" s="1233"/>
      <c r="CF984" s="1233"/>
      <c r="CG984" s="1233"/>
      <c r="CH984" s="1233"/>
      <c r="CI984" s="1233"/>
      <c r="CJ984" s="1233"/>
      <c r="CK984" s="1233"/>
      <c r="CL984" s="1233"/>
      <c r="CM984" s="1233"/>
      <c r="CN984" s="1233"/>
      <c r="CO984" s="1233"/>
      <c r="CP984" s="1233"/>
      <c r="CQ984" s="1233"/>
      <c r="CR984" s="1233"/>
      <c r="CS984" s="1233"/>
      <c r="CT984" s="1233"/>
      <c r="CU984" s="1233"/>
      <c r="CV984" s="1233"/>
      <c r="CW984" s="1233"/>
      <c r="CX984" s="1233"/>
      <c r="CY984" s="1233"/>
      <c r="CZ984" s="1233"/>
      <c r="DA984" s="1233"/>
      <c r="DB984" s="1233"/>
      <c r="DC984" s="1233"/>
      <c r="DD984" s="1233"/>
      <c r="DE984" s="1233"/>
      <c r="DF984" s="1233"/>
      <c r="DG984" s="1233"/>
      <c r="DH984" s="1233"/>
      <c r="DI984" s="1233"/>
      <c r="DJ984" s="1233"/>
      <c r="DK984" s="1233"/>
      <c r="DL984" s="1233"/>
      <c r="DM984" s="1233"/>
      <c r="DN984" s="1233"/>
      <c r="DO984" s="1233"/>
      <c r="DP984" s="1233"/>
      <c r="DQ984" s="1233"/>
      <c r="DR984" s="1233"/>
      <c r="DS984" s="1233"/>
      <c r="DT984" s="1233"/>
      <c r="DU984" s="1233"/>
      <c r="DV984" s="1233"/>
      <c r="DW984" s="1233"/>
      <c r="DX984" s="1233"/>
      <c r="DY984" s="1233"/>
      <c r="DZ984" s="1233"/>
      <c r="EA984" s="1233"/>
      <c r="EB984" s="1233"/>
      <c r="EC984" s="1233"/>
      <c r="ED984" s="1233"/>
      <c r="EE984" s="1233"/>
      <c r="EF984" s="1233"/>
      <c r="EG984" s="1233"/>
      <c r="EH984" s="1253"/>
      <c r="EI984" s="1253"/>
      <c r="EJ984" s="1253"/>
      <c r="EK984" s="1253"/>
      <c r="EM984" s="1233"/>
      <c r="EN984" s="1233"/>
      <c r="EO984" s="1233"/>
      <c r="EP984" s="1233"/>
      <c r="EQ984" s="1233"/>
      <c r="ER984" s="1233"/>
      <c r="ES984" s="1233"/>
      <c r="ET984" s="1233"/>
      <c r="EU984" s="1233"/>
      <c r="EV984" s="1233"/>
      <c r="EW984" s="1233"/>
      <c r="EX984" s="1233"/>
      <c r="EY984" s="1233"/>
      <c r="EZ984" s="1233"/>
      <c r="FA984" s="1233"/>
      <c r="FB984" s="1233"/>
      <c r="FC984" s="1233"/>
      <c r="FD984" s="1233"/>
      <c r="FE984" s="1233"/>
      <c r="FF984" s="1233"/>
      <c r="FG984" s="1233"/>
      <c r="FH984" s="1233"/>
      <c r="FI984" s="1233"/>
      <c r="FJ984" s="1233"/>
      <c r="FK984" s="1233"/>
      <c r="FL984" s="1233"/>
      <c r="FM984" s="1233"/>
      <c r="FN984" s="1233"/>
      <c r="FO984" s="1233"/>
      <c r="FP984" s="1233"/>
      <c r="FQ984" s="1233"/>
      <c r="FR984" s="1233"/>
      <c r="FS984" s="1233"/>
      <c r="FT984" s="1233"/>
      <c r="FU984" s="1233"/>
      <c r="FV984" s="1233"/>
      <c r="FW984" s="1233"/>
      <c r="FX984" s="1233"/>
      <c r="FY984" s="1233"/>
      <c r="FZ984" s="1233"/>
      <c r="GA984" s="1233"/>
      <c r="GB984" s="1233"/>
      <c r="GC984" s="1233"/>
      <c r="GD984" s="1233"/>
      <c r="GE984" s="1233"/>
      <c r="GF984" s="1233"/>
      <c r="GG984" s="1233"/>
      <c r="GH984" s="1233"/>
      <c r="GI984" s="1233"/>
      <c r="GJ984" s="1233"/>
      <c r="GK984" s="1233"/>
      <c r="GL984" s="1233"/>
      <c r="GM984" s="1233"/>
      <c r="GN984" s="1233"/>
      <c r="GO984" s="1233"/>
      <c r="GP984" s="1233"/>
      <c r="GQ984" s="1233"/>
      <c r="GR984" s="1233"/>
      <c r="GS984" s="1233"/>
      <c r="GT984" s="1233"/>
      <c r="GU984" s="1233"/>
      <c r="GV984" s="1233"/>
      <c r="GW984" s="1233"/>
      <c r="GX984" s="1233"/>
      <c r="GY984" s="1233"/>
      <c r="GZ984" s="1233"/>
      <c r="HA984" s="1233"/>
      <c r="HB984" s="1233"/>
      <c r="HC984" s="1233"/>
      <c r="HD984" s="1233"/>
      <c r="HE984" s="1233"/>
      <c r="HF984" s="1233"/>
      <c r="HG984" s="1233"/>
      <c r="HH984" s="1233"/>
      <c r="HI984" s="1233"/>
      <c r="HJ984" s="1233"/>
      <c r="HK984" s="1233"/>
      <c r="HL984" s="1233"/>
      <c r="HM984" s="1233"/>
      <c r="HN984" s="1233"/>
      <c r="HO984" s="1233"/>
    </row>
    <row r="985" spans="32:223" s="325" customFormat="1" x14ac:dyDescent="0.2">
      <c r="AF985" s="932"/>
      <c r="AG985" s="932"/>
      <c r="AH985" s="932"/>
      <c r="AI985" s="932"/>
      <c r="AJ985" s="932"/>
      <c r="AK985" s="932"/>
      <c r="AL985" s="932"/>
      <c r="AM985" s="932"/>
      <c r="AN985" s="932"/>
      <c r="AP985" s="932"/>
      <c r="AQ985" s="932"/>
      <c r="AR985" s="932"/>
      <c r="AS985" s="932"/>
      <c r="AT985" s="932"/>
      <c r="AU985" s="932"/>
      <c r="AV985" s="932"/>
      <c r="AW985" s="932"/>
      <c r="AX985" s="932"/>
      <c r="BA985" s="1253"/>
      <c r="BB985" s="1253"/>
      <c r="BC985" s="1253"/>
      <c r="BE985" s="1233"/>
      <c r="BF985" s="1233"/>
      <c r="BG985" s="1233"/>
      <c r="BH985" s="1233"/>
      <c r="BI985" s="1233"/>
      <c r="BJ985" s="1233"/>
      <c r="BK985" s="1233"/>
      <c r="BL985" s="1233"/>
      <c r="BM985" s="1233"/>
      <c r="BN985" s="1233"/>
      <c r="BO985" s="1233"/>
      <c r="BP985" s="1233"/>
      <c r="BQ985" s="1233"/>
      <c r="BR985" s="1233"/>
      <c r="BS985" s="1233"/>
      <c r="BT985" s="1233"/>
      <c r="BU985" s="1233"/>
      <c r="BV985" s="1233"/>
      <c r="BW985" s="1233"/>
      <c r="BX985" s="1233"/>
      <c r="BY985" s="1233"/>
      <c r="BZ985" s="1233"/>
      <c r="CA985" s="1233"/>
      <c r="CB985" s="1233"/>
      <c r="CC985" s="1233"/>
      <c r="CD985" s="1233"/>
      <c r="CE985" s="1233"/>
      <c r="CF985" s="1233"/>
      <c r="CG985" s="1233"/>
      <c r="CH985" s="1233"/>
      <c r="CI985" s="1233"/>
      <c r="CJ985" s="1233"/>
      <c r="CK985" s="1233"/>
      <c r="CL985" s="1233"/>
      <c r="CM985" s="1233"/>
      <c r="CN985" s="1233"/>
      <c r="CO985" s="1233"/>
      <c r="CP985" s="1233"/>
      <c r="CQ985" s="1233"/>
      <c r="CR985" s="1233"/>
      <c r="CS985" s="1233"/>
      <c r="CT985" s="1233"/>
      <c r="CU985" s="1233"/>
      <c r="CV985" s="1233"/>
      <c r="CW985" s="1233"/>
      <c r="CX985" s="1233"/>
      <c r="CY985" s="1233"/>
      <c r="CZ985" s="1233"/>
      <c r="DA985" s="1233"/>
      <c r="DB985" s="1233"/>
      <c r="DC985" s="1233"/>
      <c r="DD985" s="1233"/>
      <c r="DE985" s="1233"/>
      <c r="DF985" s="1233"/>
      <c r="DG985" s="1233"/>
      <c r="DH985" s="1233"/>
      <c r="DI985" s="1233"/>
      <c r="DJ985" s="1233"/>
      <c r="DK985" s="1233"/>
      <c r="DL985" s="1233"/>
      <c r="DM985" s="1233"/>
      <c r="DN985" s="1233"/>
      <c r="DO985" s="1233"/>
      <c r="DP985" s="1233"/>
      <c r="DQ985" s="1233"/>
      <c r="DR985" s="1233"/>
      <c r="DS985" s="1233"/>
      <c r="DT985" s="1233"/>
      <c r="DU985" s="1233"/>
      <c r="DV985" s="1233"/>
      <c r="DW985" s="1233"/>
      <c r="DX985" s="1233"/>
      <c r="DY985" s="1233"/>
      <c r="DZ985" s="1233"/>
      <c r="EA985" s="1233"/>
      <c r="EB985" s="1233"/>
      <c r="EC985" s="1233"/>
      <c r="ED985" s="1233"/>
      <c r="EE985" s="1233"/>
      <c r="EF985" s="1233"/>
      <c r="EG985" s="1233"/>
      <c r="EH985" s="1253"/>
      <c r="EI985" s="1253"/>
      <c r="EJ985" s="1253"/>
      <c r="EK985" s="1253"/>
      <c r="EM985" s="1233"/>
      <c r="EN985" s="1233"/>
      <c r="EO985" s="1233"/>
      <c r="EP985" s="1233"/>
      <c r="EQ985" s="1233"/>
      <c r="ER985" s="1233"/>
      <c r="ES985" s="1233"/>
      <c r="ET985" s="1233"/>
      <c r="EU985" s="1233"/>
      <c r="EV985" s="1233"/>
      <c r="EW985" s="1233"/>
      <c r="EX985" s="1233"/>
      <c r="EY985" s="1233"/>
      <c r="EZ985" s="1233"/>
      <c r="FA985" s="1233"/>
      <c r="FB985" s="1233"/>
      <c r="FC985" s="1233"/>
      <c r="FD985" s="1233"/>
      <c r="FE985" s="1233"/>
      <c r="FF985" s="1233"/>
      <c r="FG985" s="1233"/>
      <c r="FH985" s="1233"/>
      <c r="FI985" s="1233"/>
      <c r="FJ985" s="1233"/>
      <c r="FK985" s="1233"/>
      <c r="FL985" s="1233"/>
      <c r="FM985" s="1233"/>
      <c r="FN985" s="1233"/>
      <c r="FO985" s="1233"/>
      <c r="FP985" s="1233"/>
      <c r="FQ985" s="1233"/>
      <c r="FR985" s="1233"/>
      <c r="FS985" s="1233"/>
      <c r="FT985" s="1233"/>
      <c r="FU985" s="1233"/>
      <c r="FV985" s="1233"/>
      <c r="FW985" s="1233"/>
      <c r="FX985" s="1233"/>
      <c r="FY985" s="1233"/>
      <c r="FZ985" s="1233"/>
      <c r="GA985" s="1233"/>
      <c r="GB985" s="1233"/>
      <c r="GC985" s="1233"/>
      <c r="GD985" s="1233"/>
      <c r="GE985" s="1233"/>
      <c r="GF985" s="1233"/>
      <c r="GG985" s="1233"/>
      <c r="GH985" s="1233"/>
      <c r="GI985" s="1233"/>
      <c r="GJ985" s="1233"/>
      <c r="GK985" s="1233"/>
      <c r="GL985" s="1233"/>
      <c r="GM985" s="1233"/>
      <c r="GN985" s="1233"/>
      <c r="GO985" s="1233"/>
      <c r="GP985" s="1233"/>
      <c r="GQ985" s="1233"/>
      <c r="GR985" s="1233"/>
      <c r="GS985" s="1233"/>
      <c r="GT985" s="1233"/>
      <c r="GU985" s="1233"/>
      <c r="GV985" s="1233"/>
      <c r="GW985" s="1233"/>
      <c r="GX985" s="1233"/>
      <c r="GY985" s="1233"/>
      <c r="GZ985" s="1233"/>
      <c r="HA985" s="1233"/>
      <c r="HB985" s="1233"/>
      <c r="HC985" s="1233"/>
      <c r="HD985" s="1233"/>
      <c r="HE985" s="1233"/>
      <c r="HF985" s="1233"/>
      <c r="HG985" s="1233"/>
      <c r="HH985" s="1233"/>
      <c r="HI985" s="1233"/>
      <c r="HJ985" s="1233"/>
      <c r="HK985" s="1233"/>
      <c r="HL985" s="1233"/>
      <c r="HM985" s="1233"/>
      <c r="HN985" s="1233"/>
      <c r="HO985" s="1233"/>
    </row>
    <row r="986" spans="32:223" s="325" customFormat="1" x14ac:dyDescent="0.2">
      <c r="AF986" s="932"/>
      <c r="AG986" s="932"/>
      <c r="AH986" s="932"/>
      <c r="AI986" s="932"/>
      <c r="AJ986" s="932"/>
      <c r="AK986" s="932"/>
      <c r="AL986" s="932"/>
      <c r="AM986" s="932"/>
      <c r="AN986" s="932"/>
      <c r="AP986" s="932"/>
      <c r="AQ986" s="932"/>
      <c r="AR986" s="932"/>
      <c r="AS986" s="932"/>
      <c r="AT986" s="932"/>
      <c r="AU986" s="932"/>
      <c r="AV986" s="932"/>
      <c r="AW986" s="932"/>
      <c r="AX986" s="932"/>
      <c r="BA986" s="1253"/>
      <c r="BB986" s="1253"/>
      <c r="BC986" s="1253"/>
      <c r="BE986" s="1233"/>
      <c r="BF986" s="1233"/>
      <c r="BG986" s="1233"/>
      <c r="BH986" s="1233"/>
      <c r="BI986" s="1233"/>
      <c r="BJ986" s="1233"/>
      <c r="BK986" s="1233"/>
      <c r="BL986" s="1233"/>
      <c r="BM986" s="1233"/>
      <c r="BN986" s="1233"/>
      <c r="BO986" s="1233"/>
      <c r="BP986" s="1233"/>
      <c r="BQ986" s="1233"/>
      <c r="BR986" s="1233"/>
      <c r="BS986" s="1233"/>
      <c r="BT986" s="1233"/>
      <c r="BU986" s="1233"/>
      <c r="BV986" s="1233"/>
      <c r="BW986" s="1233"/>
      <c r="BX986" s="1233"/>
      <c r="BY986" s="1233"/>
      <c r="BZ986" s="1233"/>
      <c r="CA986" s="1233"/>
      <c r="CB986" s="1233"/>
      <c r="CC986" s="1233"/>
      <c r="CD986" s="1233"/>
      <c r="CE986" s="1233"/>
      <c r="CF986" s="1233"/>
      <c r="CG986" s="1233"/>
      <c r="CH986" s="1233"/>
      <c r="CI986" s="1233"/>
      <c r="CJ986" s="1233"/>
      <c r="CK986" s="1233"/>
      <c r="CL986" s="1233"/>
      <c r="CM986" s="1233"/>
      <c r="CN986" s="1233"/>
      <c r="CO986" s="1233"/>
      <c r="CP986" s="1233"/>
      <c r="CQ986" s="1233"/>
      <c r="CR986" s="1233"/>
      <c r="CS986" s="1233"/>
      <c r="CT986" s="1233"/>
      <c r="CU986" s="1233"/>
      <c r="CV986" s="1233"/>
      <c r="CW986" s="1233"/>
      <c r="CX986" s="1233"/>
      <c r="CY986" s="1233"/>
      <c r="CZ986" s="1233"/>
      <c r="DA986" s="1233"/>
      <c r="DB986" s="1233"/>
      <c r="DC986" s="1233"/>
      <c r="DD986" s="1233"/>
      <c r="DE986" s="1233"/>
      <c r="DF986" s="1233"/>
      <c r="DG986" s="1233"/>
      <c r="DH986" s="1233"/>
      <c r="DI986" s="1233"/>
      <c r="DJ986" s="1233"/>
      <c r="DK986" s="1233"/>
      <c r="DL986" s="1233"/>
      <c r="DM986" s="1233"/>
      <c r="DN986" s="1233"/>
      <c r="DO986" s="1233"/>
      <c r="DP986" s="1233"/>
      <c r="DQ986" s="1233"/>
      <c r="DR986" s="1233"/>
      <c r="DS986" s="1233"/>
      <c r="DT986" s="1233"/>
      <c r="DU986" s="1233"/>
      <c r="DV986" s="1233"/>
      <c r="DW986" s="1233"/>
      <c r="DX986" s="1233"/>
      <c r="DY986" s="1233"/>
      <c r="DZ986" s="1233"/>
      <c r="EA986" s="1233"/>
      <c r="EB986" s="1233"/>
      <c r="EC986" s="1233"/>
      <c r="ED986" s="1233"/>
      <c r="EE986" s="1233"/>
      <c r="EF986" s="1233"/>
      <c r="EG986" s="1233"/>
      <c r="EH986" s="1253"/>
      <c r="EI986" s="1253"/>
      <c r="EJ986" s="1253"/>
      <c r="EK986" s="1253"/>
      <c r="EM986" s="1233"/>
      <c r="EN986" s="1233"/>
      <c r="EO986" s="1233"/>
      <c r="EP986" s="1233"/>
      <c r="EQ986" s="1233"/>
      <c r="ER986" s="1233"/>
      <c r="ES986" s="1233"/>
      <c r="ET986" s="1233"/>
      <c r="EU986" s="1233"/>
      <c r="EV986" s="1233"/>
      <c r="EW986" s="1233"/>
      <c r="EX986" s="1233"/>
      <c r="EY986" s="1233"/>
      <c r="EZ986" s="1233"/>
      <c r="FA986" s="1233"/>
      <c r="FB986" s="1233"/>
      <c r="FC986" s="1233"/>
      <c r="FD986" s="1233"/>
      <c r="FE986" s="1233"/>
      <c r="FF986" s="1233"/>
      <c r="FG986" s="1233"/>
      <c r="FH986" s="1233"/>
      <c r="FI986" s="1233"/>
      <c r="FJ986" s="1233"/>
      <c r="FK986" s="1233"/>
      <c r="FL986" s="1233"/>
      <c r="FM986" s="1233"/>
      <c r="FN986" s="1233"/>
      <c r="FO986" s="1233"/>
      <c r="FP986" s="1233"/>
      <c r="FQ986" s="1233"/>
      <c r="FR986" s="1233"/>
      <c r="FS986" s="1233"/>
      <c r="FT986" s="1233"/>
      <c r="FU986" s="1233"/>
      <c r="FV986" s="1233"/>
      <c r="FW986" s="1233"/>
      <c r="FX986" s="1233"/>
      <c r="FY986" s="1233"/>
      <c r="FZ986" s="1233"/>
      <c r="GA986" s="1233"/>
      <c r="GB986" s="1233"/>
      <c r="GC986" s="1233"/>
      <c r="GD986" s="1233"/>
      <c r="GE986" s="1233"/>
      <c r="GF986" s="1233"/>
      <c r="GG986" s="1233"/>
      <c r="GH986" s="1233"/>
      <c r="GI986" s="1233"/>
      <c r="GJ986" s="1233"/>
      <c r="GK986" s="1233"/>
      <c r="GL986" s="1233"/>
      <c r="GM986" s="1233"/>
      <c r="GN986" s="1233"/>
      <c r="GO986" s="1233"/>
      <c r="GP986" s="1233"/>
      <c r="GQ986" s="1233"/>
      <c r="GR986" s="1233"/>
      <c r="GS986" s="1233"/>
      <c r="GT986" s="1233"/>
      <c r="GU986" s="1233"/>
      <c r="GV986" s="1233"/>
      <c r="GW986" s="1233"/>
      <c r="GX986" s="1233"/>
      <c r="GY986" s="1233"/>
      <c r="GZ986" s="1233"/>
      <c r="HA986" s="1233"/>
      <c r="HB986" s="1233"/>
      <c r="HC986" s="1233"/>
      <c r="HD986" s="1233"/>
      <c r="HE986" s="1233"/>
      <c r="HF986" s="1233"/>
      <c r="HG986" s="1233"/>
      <c r="HH986" s="1233"/>
      <c r="HI986" s="1233"/>
      <c r="HJ986" s="1233"/>
      <c r="HK986" s="1233"/>
      <c r="HL986" s="1233"/>
      <c r="HM986" s="1233"/>
      <c r="HN986" s="1233"/>
      <c r="HO986" s="1233"/>
    </row>
    <row r="987" spans="32:223" s="325" customFormat="1" x14ac:dyDescent="0.2">
      <c r="AF987" s="932"/>
      <c r="AG987" s="932"/>
      <c r="AH987" s="932"/>
      <c r="AI987" s="932"/>
      <c r="AJ987" s="932"/>
      <c r="AK987" s="932"/>
      <c r="AL987" s="932"/>
      <c r="AM987" s="932"/>
      <c r="AN987" s="932"/>
      <c r="AP987" s="932"/>
      <c r="AQ987" s="932"/>
      <c r="AR987" s="932"/>
      <c r="AS987" s="932"/>
      <c r="AT987" s="932"/>
      <c r="AU987" s="932"/>
      <c r="AV987" s="932"/>
      <c r="AW987" s="932"/>
      <c r="AX987" s="932"/>
      <c r="BA987" s="1253"/>
      <c r="BB987" s="1253"/>
      <c r="BC987" s="1253"/>
      <c r="BE987" s="1233"/>
      <c r="BF987" s="1233"/>
      <c r="BG987" s="1233"/>
      <c r="BH987" s="1233"/>
      <c r="BI987" s="1233"/>
      <c r="BJ987" s="1233"/>
      <c r="BK987" s="1233"/>
      <c r="BL987" s="1233"/>
      <c r="BM987" s="1233"/>
      <c r="BN987" s="1233"/>
      <c r="BO987" s="1233"/>
      <c r="BP987" s="1233"/>
      <c r="BQ987" s="1233"/>
      <c r="BR987" s="1233"/>
      <c r="BS987" s="1233"/>
      <c r="BT987" s="1233"/>
      <c r="BU987" s="1233"/>
      <c r="BV987" s="1233"/>
      <c r="BW987" s="1233"/>
      <c r="BX987" s="1233"/>
      <c r="BY987" s="1233"/>
      <c r="BZ987" s="1233"/>
      <c r="CA987" s="1233"/>
      <c r="CB987" s="1233"/>
      <c r="CC987" s="1233"/>
      <c r="CD987" s="1233"/>
      <c r="CE987" s="1233"/>
      <c r="CF987" s="1233"/>
      <c r="CG987" s="1233"/>
      <c r="CH987" s="1233"/>
      <c r="CI987" s="1233"/>
      <c r="CJ987" s="1233"/>
      <c r="CK987" s="1233"/>
      <c r="CL987" s="1233"/>
      <c r="CM987" s="1233"/>
      <c r="CN987" s="1233"/>
      <c r="CO987" s="1233"/>
      <c r="CP987" s="1233"/>
      <c r="CQ987" s="1233"/>
      <c r="CR987" s="1233"/>
      <c r="CS987" s="1233"/>
      <c r="CT987" s="1233"/>
      <c r="CU987" s="1233"/>
      <c r="CV987" s="1233"/>
      <c r="CW987" s="1233"/>
      <c r="CX987" s="1233"/>
      <c r="CY987" s="1233"/>
      <c r="CZ987" s="1233"/>
      <c r="DA987" s="1233"/>
      <c r="DB987" s="1233"/>
      <c r="DC987" s="1233"/>
      <c r="DD987" s="1233"/>
      <c r="DE987" s="1233"/>
      <c r="DF987" s="1233"/>
      <c r="DG987" s="1233"/>
      <c r="DH987" s="1233"/>
      <c r="DI987" s="1233"/>
      <c r="DJ987" s="1233"/>
      <c r="DK987" s="1233"/>
      <c r="DL987" s="1233"/>
      <c r="DM987" s="1233"/>
      <c r="DN987" s="1233"/>
      <c r="DO987" s="1233"/>
      <c r="DP987" s="1233"/>
      <c r="DQ987" s="1233"/>
      <c r="DR987" s="1233"/>
      <c r="DS987" s="1233"/>
      <c r="DT987" s="1233"/>
      <c r="DU987" s="1233"/>
      <c r="DV987" s="1233"/>
      <c r="DW987" s="1233"/>
      <c r="DX987" s="1233"/>
      <c r="DY987" s="1233"/>
      <c r="DZ987" s="1233"/>
      <c r="EA987" s="1233"/>
      <c r="EB987" s="1233"/>
      <c r="EC987" s="1233"/>
      <c r="ED987" s="1233"/>
      <c r="EE987" s="1233"/>
      <c r="EF987" s="1233"/>
      <c r="EG987" s="1233"/>
      <c r="EH987" s="1253"/>
      <c r="EI987" s="1253"/>
      <c r="EJ987" s="1253"/>
      <c r="EK987" s="1253"/>
      <c r="EM987" s="1233"/>
      <c r="EN987" s="1233"/>
      <c r="EO987" s="1233"/>
      <c r="EP987" s="1233"/>
      <c r="EQ987" s="1233"/>
      <c r="ER987" s="1233"/>
      <c r="ES987" s="1233"/>
      <c r="ET987" s="1233"/>
      <c r="EU987" s="1233"/>
      <c r="EV987" s="1233"/>
      <c r="EW987" s="1233"/>
      <c r="EX987" s="1233"/>
      <c r="EY987" s="1233"/>
      <c r="EZ987" s="1233"/>
      <c r="FA987" s="1233"/>
      <c r="FB987" s="1233"/>
      <c r="FC987" s="1233"/>
      <c r="FD987" s="1233"/>
      <c r="FE987" s="1233"/>
      <c r="FF987" s="1233"/>
      <c r="FG987" s="1233"/>
      <c r="FH987" s="1233"/>
      <c r="FI987" s="1233"/>
      <c r="FJ987" s="1233"/>
      <c r="FK987" s="1233"/>
      <c r="FL987" s="1233"/>
      <c r="FM987" s="1233"/>
      <c r="FN987" s="1233"/>
      <c r="FO987" s="1233"/>
      <c r="FP987" s="1233"/>
      <c r="FQ987" s="1233"/>
      <c r="FR987" s="1233"/>
      <c r="FS987" s="1233"/>
      <c r="FT987" s="1233"/>
      <c r="FU987" s="1233"/>
      <c r="FV987" s="1233"/>
      <c r="FW987" s="1233"/>
      <c r="FX987" s="1233"/>
      <c r="FY987" s="1233"/>
      <c r="FZ987" s="1233"/>
      <c r="GA987" s="1233"/>
      <c r="GB987" s="1233"/>
      <c r="GC987" s="1233"/>
      <c r="GD987" s="1233"/>
      <c r="GE987" s="1233"/>
      <c r="GF987" s="1233"/>
      <c r="GG987" s="1233"/>
      <c r="GH987" s="1233"/>
      <c r="GI987" s="1233"/>
      <c r="GJ987" s="1233"/>
      <c r="GK987" s="1233"/>
      <c r="GL987" s="1233"/>
      <c r="GM987" s="1233"/>
      <c r="GN987" s="1233"/>
      <c r="GO987" s="1233"/>
      <c r="GP987" s="1233"/>
      <c r="GQ987" s="1233"/>
      <c r="GR987" s="1233"/>
      <c r="GS987" s="1233"/>
      <c r="GT987" s="1233"/>
      <c r="GU987" s="1233"/>
      <c r="GV987" s="1233"/>
      <c r="GW987" s="1233"/>
      <c r="GX987" s="1233"/>
      <c r="GY987" s="1233"/>
      <c r="GZ987" s="1233"/>
      <c r="HA987" s="1233"/>
      <c r="HB987" s="1233"/>
      <c r="HC987" s="1233"/>
      <c r="HD987" s="1233"/>
      <c r="HE987" s="1233"/>
      <c r="HF987" s="1233"/>
      <c r="HG987" s="1233"/>
      <c r="HH987" s="1233"/>
      <c r="HI987" s="1233"/>
      <c r="HJ987" s="1233"/>
      <c r="HK987" s="1233"/>
      <c r="HL987" s="1233"/>
      <c r="HM987" s="1233"/>
      <c r="HN987" s="1233"/>
      <c r="HO987" s="1233"/>
    </row>
    <row r="988" spans="32:223" s="325" customFormat="1" x14ac:dyDescent="0.2">
      <c r="AF988" s="932"/>
      <c r="AG988" s="932"/>
      <c r="AH988" s="932"/>
      <c r="AI988" s="932"/>
      <c r="AJ988" s="932"/>
      <c r="AK988" s="932"/>
      <c r="AL988" s="932"/>
      <c r="AM988" s="932"/>
      <c r="AN988" s="932"/>
      <c r="AP988" s="932"/>
      <c r="AQ988" s="932"/>
      <c r="AR988" s="932"/>
      <c r="AS988" s="932"/>
      <c r="AT988" s="932"/>
      <c r="AU988" s="932"/>
      <c r="AV988" s="932"/>
      <c r="AW988" s="932"/>
      <c r="AX988" s="932"/>
      <c r="BA988" s="1253"/>
      <c r="BB988" s="1253"/>
      <c r="BC988" s="1253"/>
      <c r="BE988" s="1233"/>
      <c r="BF988" s="1233"/>
      <c r="BG988" s="1233"/>
      <c r="BH988" s="1233"/>
      <c r="BI988" s="1233"/>
      <c r="BJ988" s="1233"/>
      <c r="BK988" s="1233"/>
      <c r="BL988" s="1233"/>
      <c r="BM988" s="1233"/>
      <c r="BN988" s="1233"/>
      <c r="BO988" s="1233"/>
      <c r="BP988" s="1233"/>
      <c r="BQ988" s="1233"/>
      <c r="BR988" s="1233"/>
      <c r="BS988" s="1233"/>
      <c r="BT988" s="1233"/>
      <c r="BU988" s="1233"/>
      <c r="BV988" s="1233"/>
      <c r="BW988" s="1233"/>
      <c r="BX988" s="1233"/>
      <c r="BY988" s="1233"/>
      <c r="BZ988" s="1233"/>
      <c r="CA988" s="1233"/>
      <c r="CB988" s="1233"/>
      <c r="CC988" s="1233"/>
      <c r="CD988" s="1233"/>
      <c r="CE988" s="1233"/>
      <c r="CF988" s="1233"/>
      <c r="CG988" s="1233"/>
      <c r="CH988" s="1233"/>
      <c r="CI988" s="1233"/>
      <c r="CJ988" s="1233"/>
      <c r="CK988" s="1233"/>
      <c r="CL988" s="1233"/>
      <c r="CM988" s="1233"/>
      <c r="CN988" s="1233"/>
      <c r="CO988" s="1233"/>
      <c r="CP988" s="1233"/>
      <c r="CQ988" s="1233"/>
      <c r="CR988" s="1233"/>
      <c r="CS988" s="1233"/>
      <c r="CT988" s="1233"/>
      <c r="CU988" s="1233"/>
      <c r="CV988" s="1233"/>
      <c r="CW988" s="1233"/>
      <c r="CX988" s="1233"/>
      <c r="CY988" s="1233"/>
      <c r="CZ988" s="1233"/>
      <c r="DA988" s="1233"/>
      <c r="DB988" s="1233"/>
      <c r="DC988" s="1233"/>
      <c r="DD988" s="1233"/>
      <c r="DE988" s="1233"/>
      <c r="DF988" s="1233"/>
      <c r="DG988" s="1233"/>
      <c r="DH988" s="1233"/>
      <c r="DI988" s="1233"/>
      <c r="DJ988" s="1233"/>
      <c r="DK988" s="1233"/>
      <c r="DL988" s="1233"/>
      <c r="DM988" s="1233"/>
      <c r="DN988" s="1233"/>
      <c r="DO988" s="1233"/>
      <c r="DP988" s="1233"/>
      <c r="DQ988" s="1233"/>
      <c r="DR988" s="1233"/>
      <c r="DS988" s="1233"/>
      <c r="DT988" s="1233"/>
      <c r="DU988" s="1233"/>
      <c r="DV988" s="1233"/>
      <c r="DW988" s="1233"/>
      <c r="DX988" s="1233"/>
      <c r="DY988" s="1233"/>
      <c r="DZ988" s="1233"/>
      <c r="EA988" s="1233"/>
      <c r="EB988" s="1233"/>
      <c r="EC988" s="1233"/>
      <c r="ED988" s="1233"/>
      <c r="EE988" s="1233"/>
      <c r="EF988" s="1233"/>
      <c r="EG988" s="1233"/>
      <c r="EH988" s="1253"/>
      <c r="EI988" s="1253"/>
      <c r="EJ988" s="1253"/>
      <c r="EK988" s="1253"/>
      <c r="EM988" s="1233"/>
      <c r="EN988" s="1233"/>
      <c r="EO988" s="1233"/>
      <c r="EP988" s="1233"/>
      <c r="EQ988" s="1233"/>
      <c r="ER988" s="1233"/>
      <c r="ES988" s="1233"/>
      <c r="ET988" s="1233"/>
      <c r="EU988" s="1233"/>
      <c r="EV988" s="1233"/>
      <c r="EW988" s="1233"/>
      <c r="EX988" s="1233"/>
      <c r="EY988" s="1233"/>
      <c r="EZ988" s="1233"/>
      <c r="FA988" s="1233"/>
      <c r="FB988" s="1233"/>
      <c r="FC988" s="1233"/>
      <c r="FD988" s="1233"/>
      <c r="FE988" s="1233"/>
      <c r="FF988" s="1233"/>
      <c r="FG988" s="1233"/>
      <c r="FH988" s="1233"/>
      <c r="FI988" s="1233"/>
      <c r="FJ988" s="1233"/>
      <c r="FK988" s="1233"/>
      <c r="FL988" s="1233"/>
      <c r="FM988" s="1233"/>
      <c r="FN988" s="1233"/>
      <c r="FO988" s="1233"/>
      <c r="FP988" s="1233"/>
      <c r="FQ988" s="1233"/>
      <c r="FR988" s="1233"/>
      <c r="FS988" s="1233"/>
      <c r="FT988" s="1233"/>
      <c r="FU988" s="1233"/>
      <c r="FV988" s="1233"/>
      <c r="FW988" s="1233"/>
      <c r="FX988" s="1233"/>
      <c r="FY988" s="1233"/>
      <c r="FZ988" s="1233"/>
      <c r="GA988" s="1233"/>
      <c r="GB988" s="1233"/>
      <c r="GC988" s="1233"/>
      <c r="GD988" s="1233"/>
      <c r="GE988" s="1233"/>
      <c r="GF988" s="1233"/>
      <c r="GG988" s="1233"/>
      <c r="GH988" s="1233"/>
      <c r="GI988" s="1233"/>
      <c r="GJ988" s="1233"/>
      <c r="GK988" s="1233"/>
      <c r="GL988" s="1233"/>
      <c r="GM988" s="1233"/>
      <c r="GN988" s="1233"/>
      <c r="GO988" s="1233"/>
      <c r="GP988" s="1233"/>
      <c r="GQ988" s="1233"/>
      <c r="GR988" s="1233"/>
      <c r="GS988" s="1233"/>
      <c r="GT988" s="1233"/>
      <c r="GU988" s="1233"/>
      <c r="GV988" s="1233"/>
      <c r="GW988" s="1233"/>
      <c r="GX988" s="1233"/>
      <c r="GY988" s="1233"/>
      <c r="GZ988" s="1233"/>
      <c r="HA988" s="1233"/>
      <c r="HB988" s="1233"/>
      <c r="HC988" s="1233"/>
      <c r="HD988" s="1233"/>
      <c r="HE988" s="1233"/>
      <c r="HF988" s="1233"/>
      <c r="HG988" s="1233"/>
      <c r="HH988" s="1233"/>
      <c r="HI988" s="1233"/>
      <c r="HJ988" s="1233"/>
      <c r="HK988" s="1233"/>
      <c r="HL988" s="1233"/>
      <c r="HM988" s="1233"/>
      <c r="HN988" s="1233"/>
      <c r="HO988" s="1233"/>
    </row>
    <row r="989" spans="32:223" s="325" customFormat="1" x14ac:dyDescent="0.2">
      <c r="AF989" s="932"/>
      <c r="AG989" s="932"/>
      <c r="AH989" s="932"/>
      <c r="AI989" s="932"/>
      <c r="AJ989" s="932"/>
      <c r="AK989" s="932"/>
      <c r="AL989" s="932"/>
      <c r="AM989" s="932"/>
      <c r="AN989" s="932"/>
      <c r="AP989" s="932"/>
      <c r="AQ989" s="932"/>
      <c r="AR989" s="932"/>
      <c r="AS989" s="932"/>
      <c r="AT989" s="932"/>
      <c r="AU989" s="932"/>
      <c r="AV989" s="932"/>
      <c r="AW989" s="932"/>
      <c r="AX989" s="932"/>
      <c r="BA989" s="1253"/>
      <c r="BB989" s="1253"/>
      <c r="BC989" s="1253"/>
      <c r="BE989" s="1233"/>
      <c r="BF989" s="1233"/>
      <c r="BG989" s="1233"/>
      <c r="BH989" s="1233"/>
      <c r="BI989" s="1233"/>
      <c r="BJ989" s="1233"/>
      <c r="BK989" s="1233"/>
      <c r="BL989" s="1233"/>
      <c r="BM989" s="1233"/>
      <c r="BN989" s="1233"/>
      <c r="BO989" s="1233"/>
      <c r="BP989" s="1233"/>
      <c r="BQ989" s="1233"/>
      <c r="BR989" s="1233"/>
      <c r="BS989" s="1233"/>
      <c r="BT989" s="1233"/>
      <c r="BU989" s="1233"/>
      <c r="BV989" s="1233"/>
      <c r="BW989" s="1233"/>
      <c r="BX989" s="1233"/>
      <c r="BY989" s="1233"/>
      <c r="BZ989" s="1233"/>
      <c r="CA989" s="1233"/>
      <c r="CB989" s="1233"/>
      <c r="CC989" s="1233"/>
      <c r="CD989" s="1233"/>
      <c r="CE989" s="1233"/>
      <c r="CF989" s="1233"/>
      <c r="CG989" s="1233"/>
      <c r="CH989" s="1233"/>
      <c r="CI989" s="1233"/>
      <c r="CJ989" s="1233"/>
      <c r="CK989" s="1233"/>
      <c r="CL989" s="1233"/>
      <c r="CM989" s="1233"/>
      <c r="CN989" s="1233"/>
      <c r="CO989" s="1233"/>
      <c r="CP989" s="1233"/>
      <c r="CQ989" s="1233"/>
      <c r="CR989" s="1233"/>
      <c r="CS989" s="1233"/>
      <c r="CT989" s="1233"/>
      <c r="CU989" s="1233"/>
      <c r="CV989" s="1233"/>
      <c r="CW989" s="1233"/>
      <c r="CX989" s="1233"/>
      <c r="CY989" s="1233"/>
      <c r="CZ989" s="1233"/>
      <c r="DA989" s="1233"/>
      <c r="DB989" s="1233"/>
      <c r="DC989" s="1233"/>
      <c r="DD989" s="1233"/>
      <c r="DE989" s="1233"/>
      <c r="DF989" s="1233"/>
      <c r="DG989" s="1233"/>
      <c r="DH989" s="1233"/>
      <c r="DI989" s="1233"/>
      <c r="DJ989" s="1233"/>
      <c r="DK989" s="1233"/>
      <c r="DL989" s="1233"/>
      <c r="DM989" s="1233"/>
      <c r="DN989" s="1233"/>
      <c r="DO989" s="1233"/>
      <c r="DP989" s="1233"/>
      <c r="DQ989" s="1233"/>
      <c r="DR989" s="1233"/>
      <c r="DS989" s="1233"/>
      <c r="DT989" s="1233"/>
      <c r="DU989" s="1233"/>
      <c r="DV989" s="1233"/>
      <c r="DW989" s="1233"/>
      <c r="DX989" s="1233"/>
      <c r="DY989" s="1233"/>
      <c r="DZ989" s="1233"/>
      <c r="EA989" s="1233"/>
      <c r="EB989" s="1233"/>
      <c r="EC989" s="1233"/>
      <c r="ED989" s="1233"/>
      <c r="EE989" s="1233"/>
      <c r="EF989" s="1233"/>
      <c r="EG989" s="1233"/>
      <c r="EH989" s="1253"/>
      <c r="EI989" s="1253"/>
      <c r="EJ989" s="1253"/>
      <c r="EK989" s="1253"/>
      <c r="EM989" s="1233"/>
      <c r="EN989" s="1233"/>
      <c r="EO989" s="1233"/>
      <c r="EP989" s="1233"/>
      <c r="EQ989" s="1233"/>
      <c r="ER989" s="1233"/>
      <c r="ES989" s="1233"/>
      <c r="ET989" s="1233"/>
      <c r="EU989" s="1233"/>
      <c r="EV989" s="1233"/>
      <c r="EW989" s="1233"/>
      <c r="EX989" s="1233"/>
      <c r="EY989" s="1233"/>
      <c r="EZ989" s="1233"/>
      <c r="FA989" s="1233"/>
      <c r="FB989" s="1233"/>
      <c r="FC989" s="1233"/>
      <c r="FD989" s="1233"/>
      <c r="FE989" s="1233"/>
      <c r="FF989" s="1233"/>
      <c r="FG989" s="1233"/>
      <c r="FH989" s="1233"/>
      <c r="FI989" s="1233"/>
      <c r="FJ989" s="1233"/>
      <c r="FK989" s="1233"/>
      <c r="FL989" s="1233"/>
      <c r="FM989" s="1233"/>
      <c r="FN989" s="1233"/>
      <c r="FO989" s="1233"/>
      <c r="FP989" s="1233"/>
      <c r="FQ989" s="1233"/>
      <c r="FR989" s="1233"/>
      <c r="FS989" s="1233"/>
      <c r="FT989" s="1233"/>
      <c r="FU989" s="1233"/>
      <c r="FV989" s="1233"/>
      <c r="FW989" s="1233"/>
      <c r="FX989" s="1233"/>
      <c r="FY989" s="1233"/>
      <c r="FZ989" s="1233"/>
      <c r="GA989" s="1233"/>
      <c r="GB989" s="1233"/>
      <c r="GC989" s="1233"/>
      <c r="GD989" s="1233"/>
      <c r="GE989" s="1233"/>
      <c r="GF989" s="1233"/>
      <c r="GG989" s="1233"/>
      <c r="GH989" s="1233"/>
      <c r="GI989" s="1233"/>
      <c r="GJ989" s="1233"/>
      <c r="GK989" s="1233"/>
      <c r="GL989" s="1233"/>
      <c r="GM989" s="1233"/>
      <c r="GN989" s="1233"/>
      <c r="GO989" s="1233"/>
      <c r="GP989" s="1233"/>
      <c r="GQ989" s="1233"/>
      <c r="GR989" s="1233"/>
      <c r="GS989" s="1233"/>
      <c r="GT989" s="1233"/>
      <c r="GU989" s="1233"/>
      <c r="GV989" s="1233"/>
      <c r="GW989" s="1233"/>
      <c r="GX989" s="1233"/>
      <c r="GY989" s="1233"/>
      <c r="GZ989" s="1233"/>
      <c r="HA989" s="1233"/>
      <c r="HB989" s="1233"/>
      <c r="HC989" s="1233"/>
      <c r="HD989" s="1233"/>
      <c r="HE989" s="1233"/>
      <c r="HF989" s="1233"/>
      <c r="HG989" s="1233"/>
      <c r="HH989" s="1233"/>
      <c r="HI989" s="1233"/>
      <c r="HJ989" s="1233"/>
      <c r="HK989" s="1233"/>
      <c r="HL989" s="1233"/>
      <c r="HM989" s="1233"/>
      <c r="HN989" s="1233"/>
      <c r="HO989" s="1233"/>
    </row>
    <row r="990" spans="32:223" s="325" customFormat="1" x14ac:dyDescent="0.2">
      <c r="AF990" s="932"/>
      <c r="AG990" s="932"/>
      <c r="AH990" s="932"/>
      <c r="AI990" s="932"/>
      <c r="AJ990" s="932"/>
      <c r="AK990" s="932"/>
      <c r="AL990" s="932"/>
      <c r="AM990" s="932"/>
      <c r="AN990" s="932"/>
      <c r="AP990" s="932"/>
      <c r="AQ990" s="932"/>
      <c r="AR990" s="932"/>
      <c r="AS990" s="932"/>
      <c r="AT990" s="932"/>
      <c r="AU990" s="932"/>
      <c r="AV990" s="932"/>
      <c r="AW990" s="932"/>
      <c r="AX990" s="932"/>
      <c r="BA990" s="1253"/>
      <c r="BB990" s="1253"/>
      <c r="BC990" s="1253"/>
      <c r="BE990" s="1233"/>
      <c r="BF990" s="1233"/>
      <c r="BG990" s="1233"/>
      <c r="BH990" s="1233"/>
      <c r="BI990" s="1233"/>
      <c r="BJ990" s="1233"/>
      <c r="BK990" s="1233"/>
      <c r="BL990" s="1233"/>
      <c r="BM990" s="1233"/>
      <c r="BN990" s="1233"/>
      <c r="BO990" s="1233"/>
      <c r="BP990" s="1233"/>
      <c r="BQ990" s="1233"/>
      <c r="BR990" s="1233"/>
      <c r="BS990" s="1233"/>
      <c r="BT990" s="1233"/>
      <c r="BU990" s="1233"/>
      <c r="BV990" s="1233"/>
      <c r="BW990" s="1233"/>
      <c r="BX990" s="1233"/>
      <c r="BY990" s="1233"/>
      <c r="BZ990" s="1233"/>
      <c r="CA990" s="1233"/>
      <c r="CB990" s="1233"/>
      <c r="CC990" s="1233"/>
      <c r="CD990" s="1233"/>
      <c r="CE990" s="1233"/>
      <c r="CF990" s="1233"/>
      <c r="CG990" s="1233"/>
      <c r="CH990" s="1233"/>
      <c r="CI990" s="1233"/>
      <c r="CJ990" s="1233"/>
      <c r="CK990" s="1233"/>
      <c r="CL990" s="1233"/>
      <c r="CM990" s="1233"/>
      <c r="CN990" s="1233"/>
      <c r="CO990" s="1233"/>
      <c r="CP990" s="1233"/>
      <c r="CQ990" s="1233"/>
      <c r="CR990" s="1233"/>
      <c r="CS990" s="1233"/>
      <c r="CT990" s="1233"/>
      <c r="CU990" s="1233"/>
      <c r="CV990" s="1233"/>
      <c r="CW990" s="1233"/>
      <c r="CX990" s="1233"/>
      <c r="CY990" s="1233"/>
      <c r="CZ990" s="1233"/>
      <c r="DA990" s="1233"/>
      <c r="DB990" s="1233"/>
      <c r="DC990" s="1233"/>
      <c r="DD990" s="1233"/>
      <c r="DE990" s="1233"/>
      <c r="DF990" s="1233"/>
      <c r="DG990" s="1233"/>
      <c r="DH990" s="1233"/>
      <c r="DI990" s="1233"/>
      <c r="DJ990" s="1233"/>
      <c r="DK990" s="1233"/>
      <c r="DL990" s="1233"/>
      <c r="DM990" s="1233"/>
      <c r="DN990" s="1233"/>
      <c r="DO990" s="1233"/>
      <c r="DP990" s="1233"/>
      <c r="DQ990" s="1233"/>
      <c r="DR990" s="1233"/>
      <c r="DS990" s="1233"/>
      <c r="DT990" s="1233"/>
      <c r="DU990" s="1233"/>
      <c r="DV990" s="1233"/>
      <c r="DW990" s="1233"/>
      <c r="DX990" s="1233"/>
      <c r="DY990" s="1233"/>
      <c r="DZ990" s="1233"/>
      <c r="EA990" s="1233"/>
      <c r="EB990" s="1233"/>
      <c r="EC990" s="1233"/>
      <c r="ED990" s="1233"/>
      <c r="EE990" s="1233"/>
      <c r="EF990" s="1233"/>
      <c r="EG990" s="1233"/>
      <c r="EH990" s="1253"/>
      <c r="EI990" s="1253"/>
      <c r="EJ990" s="1253"/>
      <c r="EK990" s="1253"/>
      <c r="EM990" s="1233"/>
      <c r="EN990" s="1233"/>
      <c r="EO990" s="1233"/>
      <c r="EP990" s="1233"/>
      <c r="EQ990" s="1233"/>
      <c r="ER990" s="1233"/>
      <c r="ES990" s="1233"/>
      <c r="ET990" s="1233"/>
      <c r="EU990" s="1233"/>
      <c r="EV990" s="1233"/>
      <c r="EW990" s="1233"/>
      <c r="EX990" s="1233"/>
      <c r="EY990" s="1233"/>
      <c r="EZ990" s="1233"/>
      <c r="FA990" s="1233"/>
      <c r="FB990" s="1233"/>
      <c r="FC990" s="1233"/>
      <c r="FD990" s="1233"/>
      <c r="FE990" s="1233"/>
      <c r="FF990" s="1233"/>
      <c r="FG990" s="1233"/>
      <c r="FH990" s="1233"/>
      <c r="FI990" s="1233"/>
      <c r="FJ990" s="1233"/>
      <c r="FK990" s="1233"/>
      <c r="FL990" s="1233"/>
      <c r="FM990" s="1233"/>
      <c r="FN990" s="1233"/>
      <c r="FO990" s="1233"/>
      <c r="FP990" s="1233"/>
      <c r="FQ990" s="1233"/>
      <c r="FR990" s="1233"/>
      <c r="FS990" s="1233"/>
      <c r="FT990" s="1233"/>
      <c r="FU990" s="1233"/>
      <c r="FV990" s="1233"/>
      <c r="FW990" s="1233"/>
      <c r="FX990" s="1233"/>
      <c r="FY990" s="1233"/>
      <c r="FZ990" s="1233"/>
      <c r="GA990" s="1233"/>
      <c r="GB990" s="1233"/>
      <c r="GC990" s="1233"/>
      <c r="GD990" s="1233"/>
      <c r="GE990" s="1233"/>
      <c r="GF990" s="1233"/>
      <c r="GG990" s="1233"/>
      <c r="GH990" s="1233"/>
      <c r="GI990" s="1233"/>
      <c r="GJ990" s="1233"/>
      <c r="GK990" s="1233"/>
      <c r="GL990" s="1233"/>
      <c r="GM990" s="1233"/>
      <c r="GN990" s="1233"/>
      <c r="GO990" s="1233"/>
      <c r="GP990" s="1233"/>
      <c r="GQ990" s="1233"/>
      <c r="GR990" s="1233"/>
      <c r="GS990" s="1233"/>
      <c r="GT990" s="1233"/>
      <c r="GU990" s="1233"/>
      <c r="GV990" s="1233"/>
      <c r="GW990" s="1233"/>
      <c r="GX990" s="1233"/>
      <c r="GY990" s="1233"/>
      <c r="GZ990" s="1233"/>
      <c r="HA990" s="1233"/>
      <c r="HB990" s="1233"/>
      <c r="HC990" s="1233"/>
      <c r="HD990" s="1233"/>
      <c r="HE990" s="1233"/>
      <c r="HF990" s="1233"/>
      <c r="HG990" s="1233"/>
      <c r="HH990" s="1233"/>
      <c r="HI990" s="1233"/>
      <c r="HJ990" s="1233"/>
      <c r="HK990" s="1233"/>
      <c r="HL990" s="1233"/>
      <c r="HM990" s="1233"/>
      <c r="HN990" s="1233"/>
      <c r="HO990" s="1233"/>
    </row>
    <row r="991" spans="32:223" s="325" customFormat="1" x14ac:dyDescent="0.2">
      <c r="AF991" s="932"/>
      <c r="AG991" s="932"/>
      <c r="AH991" s="932"/>
      <c r="AI991" s="932"/>
      <c r="AJ991" s="932"/>
      <c r="AK991" s="932"/>
      <c r="AL991" s="932"/>
      <c r="AM991" s="932"/>
      <c r="AN991" s="932"/>
      <c r="AP991" s="932"/>
      <c r="AQ991" s="932"/>
      <c r="AR991" s="932"/>
      <c r="AS991" s="932"/>
      <c r="AT991" s="932"/>
      <c r="AU991" s="932"/>
      <c r="AV991" s="932"/>
      <c r="AW991" s="932"/>
      <c r="AX991" s="932"/>
      <c r="BA991" s="1253"/>
      <c r="BB991" s="1253"/>
      <c r="BC991" s="1253"/>
      <c r="BE991" s="1233"/>
      <c r="BF991" s="1233"/>
      <c r="BG991" s="1233"/>
      <c r="BH991" s="1233"/>
      <c r="BI991" s="1233"/>
      <c r="BJ991" s="1233"/>
      <c r="BK991" s="1233"/>
      <c r="BL991" s="1233"/>
      <c r="BM991" s="1233"/>
      <c r="BN991" s="1233"/>
      <c r="BO991" s="1233"/>
      <c r="BP991" s="1233"/>
      <c r="BQ991" s="1233"/>
      <c r="BR991" s="1233"/>
      <c r="BS991" s="1233"/>
      <c r="BT991" s="1233"/>
      <c r="BU991" s="1233"/>
      <c r="BV991" s="1233"/>
      <c r="BW991" s="1233"/>
      <c r="BX991" s="1233"/>
      <c r="BY991" s="1233"/>
      <c r="BZ991" s="1233"/>
      <c r="CA991" s="1233"/>
      <c r="CB991" s="1233"/>
      <c r="CC991" s="1233"/>
      <c r="CD991" s="1233"/>
      <c r="CE991" s="1233"/>
      <c r="CF991" s="1233"/>
      <c r="CG991" s="1233"/>
      <c r="CH991" s="1233"/>
      <c r="CI991" s="1233"/>
      <c r="CJ991" s="1233"/>
      <c r="CK991" s="1233"/>
      <c r="CL991" s="1233"/>
      <c r="CM991" s="1233"/>
      <c r="CN991" s="1233"/>
      <c r="CO991" s="1233"/>
      <c r="CP991" s="1233"/>
      <c r="CQ991" s="1233"/>
      <c r="CR991" s="1233"/>
      <c r="CS991" s="1233"/>
      <c r="CT991" s="1233"/>
      <c r="CU991" s="1233"/>
      <c r="CV991" s="1233"/>
      <c r="CW991" s="1233"/>
      <c r="CX991" s="1233"/>
      <c r="CY991" s="1233"/>
      <c r="CZ991" s="1233"/>
      <c r="DA991" s="1233"/>
      <c r="DB991" s="1233"/>
      <c r="DC991" s="1233"/>
      <c r="DD991" s="1233"/>
      <c r="DE991" s="1233"/>
      <c r="DF991" s="1233"/>
      <c r="DG991" s="1233"/>
      <c r="DH991" s="1233"/>
      <c r="DI991" s="1233"/>
      <c r="DJ991" s="1233"/>
      <c r="DK991" s="1233"/>
      <c r="DL991" s="1233"/>
      <c r="DM991" s="1233"/>
      <c r="DN991" s="1233"/>
      <c r="DO991" s="1233"/>
      <c r="DP991" s="1233"/>
      <c r="DQ991" s="1233"/>
      <c r="DR991" s="1233"/>
      <c r="DS991" s="1233"/>
      <c r="DT991" s="1233"/>
      <c r="DU991" s="1233"/>
      <c r="DV991" s="1233"/>
      <c r="DW991" s="1233"/>
      <c r="DX991" s="1233"/>
      <c r="DY991" s="1233"/>
      <c r="DZ991" s="1233"/>
      <c r="EA991" s="1233"/>
      <c r="EB991" s="1233"/>
      <c r="EC991" s="1233"/>
      <c r="ED991" s="1233"/>
      <c r="EE991" s="1233"/>
      <c r="EF991" s="1233"/>
      <c r="EG991" s="1233"/>
      <c r="EH991" s="1253"/>
      <c r="EI991" s="1253"/>
      <c r="EJ991" s="1253"/>
      <c r="EK991" s="1253"/>
      <c r="EM991" s="1233"/>
      <c r="EN991" s="1233"/>
      <c r="EO991" s="1233"/>
      <c r="EP991" s="1233"/>
      <c r="EQ991" s="1233"/>
      <c r="ER991" s="1233"/>
      <c r="ES991" s="1233"/>
      <c r="ET991" s="1233"/>
      <c r="EU991" s="1233"/>
      <c r="EV991" s="1233"/>
      <c r="EW991" s="1233"/>
      <c r="EX991" s="1233"/>
      <c r="EY991" s="1233"/>
      <c r="EZ991" s="1233"/>
      <c r="FA991" s="1233"/>
      <c r="FB991" s="1233"/>
      <c r="FC991" s="1233"/>
      <c r="FD991" s="1233"/>
      <c r="FE991" s="1233"/>
      <c r="FF991" s="1233"/>
      <c r="FG991" s="1233"/>
      <c r="FH991" s="1233"/>
      <c r="FI991" s="1233"/>
      <c r="FJ991" s="1233"/>
      <c r="FK991" s="1233"/>
      <c r="FL991" s="1233"/>
      <c r="FM991" s="1233"/>
      <c r="FN991" s="1233"/>
      <c r="FO991" s="1233"/>
      <c r="FP991" s="1233"/>
      <c r="FQ991" s="1233"/>
      <c r="FR991" s="1233"/>
      <c r="FS991" s="1233"/>
      <c r="FT991" s="1233"/>
      <c r="FU991" s="1233"/>
      <c r="FV991" s="1233"/>
      <c r="FW991" s="1233"/>
      <c r="FX991" s="1233"/>
      <c r="FY991" s="1233"/>
      <c r="FZ991" s="1233"/>
      <c r="GA991" s="1233"/>
      <c r="GB991" s="1233"/>
      <c r="GC991" s="1233"/>
      <c r="GD991" s="1233"/>
      <c r="GE991" s="1233"/>
      <c r="GF991" s="1233"/>
      <c r="GG991" s="1233"/>
      <c r="GH991" s="1233"/>
      <c r="GI991" s="1233"/>
      <c r="GJ991" s="1233"/>
      <c r="GK991" s="1233"/>
      <c r="GL991" s="1233"/>
      <c r="GM991" s="1233"/>
      <c r="GN991" s="1233"/>
      <c r="GO991" s="1233"/>
      <c r="GP991" s="1233"/>
      <c r="GQ991" s="1233"/>
      <c r="GR991" s="1233"/>
      <c r="GS991" s="1233"/>
      <c r="GT991" s="1233"/>
      <c r="GU991" s="1233"/>
      <c r="GV991" s="1233"/>
      <c r="GW991" s="1233"/>
      <c r="GX991" s="1233"/>
      <c r="GY991" s="1233"/>
      <c r="GZ991" s="1233"/>
      <c r="HA991" s="1233"/>
      <c r="HB991" s="1233"/>
      <c r="HC991" s="1233"/>
      <c r="HD991" s="1233"/>
      <c r="HE991" s="1233"/>
      <c r="HF991" s="1233"/>
      <c r="HG991" s="1233"/>
      <c r="HH991" s="1233"/>
      <c r="HI991" s="1233"/>
      <c r="HJ991" s="1233"/>
      <c r="HK991" s="1233"/>
      <c r="HL991" s="1233"/>
      <c r="HM991" s="1233"/>
      <c r="HN991" s="1233"/>
      <c r="HO991" s="1233"/>
    </row>
    <row r="992" spans="32:223" x14ac:dyDescent="0.2">
      <c r="BD992" s="325"/>
      <c r="EL992" s="325"/>
    </row>
    <row r="993" spans="56:142" x14ac:dyDescent="0.2">
      <c r="BD993" s="325"/>
      <c r="EL993" s="325"/>
    </row>
    <row r="994" spans="56:142" x14ac:dyDescent="0.2">
      <c r="BD994" s="325"/>
      <c r="EL994" s="325"/>
    </row>
    <row r="995" spans="56:142" x14ac:dyDescent="0.2">
      <c r="BD995" s="325"/>
      <c r="EL995" s="325"/>
    </row>
    <row r="996" spans="56:142" x14ac:dyDescent="0.2">
      <c r="BD996" s="325"/>
      <c r="EL996" s="325"/>
    </row>
    <row r="997" spans="56:142" x14ac:dyDescent="0.2">
      <c r="BD997" s="325"/>
      <c r="EL997" s="325"/>
    </row>
    <row r="998" spans="56:142" x14ac:dyDescent="0.2">
      <c r="BD998" s="325"/>
      <c r="EL998" s="325"/>
    </row>
    <row r="999" spans="56:142" x14ac:dyDescent="0.2">
      <c r="BD999" s="325"/>
      <c r="EL999" s="325"/>
    </row>
    <row r="1000" spans="56:142" x14ac:dyDescent="0.2">
      <c r="BD1000" s="325"/>
      <c r="EL1000" s="325"/>
    </row>
    <row r="1001" spans="56:142" x14ac:dyDescent="0.2">
      <c r="BD1001" s="325"/>
      <c r="EL1001" s="325"/>
    </row>
    <row r="1002" spans="56:142" x14ac:dyDescent="0.2">
      <c r="BD1002" s="325"/>
      <c r="EL1002" s="325"/>
    </row>
    <row r="1003" spans="56:142" x14ac:dyDescent="0.2">
      <c r="BD1003" s="325"/>
      <c r="EL1003" s="325"/>
    </row>
    <row r="1004" spans="56:142" x14ac:dyDescent="0.2">
      <c r="BD1004" s="325"/>
      <c r="EL1004" s="325"/>
    </row>
    <row r="1005" spans="56:142" x14ac:dyDescent="0.2">
      <c r="BD1005" s="325"/>
      <c r="EL1005" s="325"/>
    </row>
    <row r="1006" spans="56:142" x14ac:dyDescent="0.2">
      <c r="BD1006" s="325"/>
      <c r="EL1006" s="325"/>
    </row>
    <row r="1007" spans="56:142" x14ac:dyDescent="0.2">
      <c r="BD1007" s="325"/>
      <c r="EL1007" s="325"/>
    </row>
    <row r="1008" spans="56:142" x14ac:dyDescent="0.2">
      <c r="BD1008" s="325"/>
      <c r="EL1008" s="325"/>
    </row>
    <row r="1009" spans="56:142" x14ac:dyDescent="0.2">
      <c r="BD1009" s="325"/>
      <c r="EL1009" s="325"/>
    </row>
    <row r="1010" spans="56:142" x14ac:dyDescent="0.2">
      <c r="BD1010" s="325"/>
      <c r="EL1010" s="325"/>
    </row>
    <row r="1011" spans="56:142" x14ac:dyDescent="0.2">
      <c r="BD1011" s="325"/>
      <c r="EL1011" s="325"/>
    </row>
    <row r="1012" spans="56:142" x14ac:dyDescent="0.2">
      <c r="BD1012" s="325"/>
      <c r="EL1012" s="325"/>
    </row>
    <row r="1013" spans="56:142" x14ac:dyDescent="0.2">
      <c r="BD1013" s="325"/>
      <c r="EL1013" s="325"/>
    </row>
    <row r="1014" spans="56:142" x14ac:dyDescent="0.2">
      <c r="BD1014" s="325"/>
      <c r="EL1014" s="325"/>
    </row>
    <row r="1015" spans="56:142" x14ac:dyDescent="0.2">
      <c r="BD1015" s="325"/>
      <c r="EL1015" s="325"/>
    </row>
    <row r="1016" spans="56:142" x14ac:dyDescent="0.2">
      <c r="BD1016" s="325"/>
      <c r="EL1016" s="325"/>
    </row>
    <row r="1017" spans="56:142" x14ac:dyDescent="0.2">
      <c r="BD1017" s="325"/>
      <c r="EL1017" s="325"/>
    </row>
    <row r="1018" spans="56:142" x14ac:dyDescent="0.2">
      <c r="BD1018" s="325"/>
      <c r="EL1018" s="325"/>
    </row>
    <row r="1019" spans="56:142" x14ac:dyDescent="0.2">
      <c r="BD1019" s="325"/>
      <c r="EL1019" s="325"/>
    </row>
    <row r="1020" spans="56:142" x14ac:dyDescent="0.2">
      <c r="BD1020" s="325"/>
      <c r="EL1020" s="325"/>
    </row>
    <row r="1021" spans="56:142" x14ac:dyDescent="0.2">
      <c r="BD1021" s="325"/>
      <c r="EL1021" s="325"/>
    </row>
    <row r="1022" spans="56:142" x14ac:dyDescent="0.2">
      <c r="BD1022" s="325"/>
      <c r="EL1022" s="325"/>
    </row>
    <row r="1023" spans="56:142" x14ac:dyDescent="0.2">
      <c r="BD1023" s="325"/>
      <c r="EL1023" s="325"/>
    </row>
    <row r="1024" spans="56:142" x14ac:dyDescent="0.2">
      <c r="BD1024" s="325"/>
      <c r="EL1024" s="325"/>
    </row>
    <row r="1025" spans="56:142" x14ac:dyDescent="0.2">
      <c r="BD1025" s="325"/>
      <c r="EL1025" s="325"/>
    </row>
    <row r="1026" spans="56:142" x14ac:dyDescent="0.2">
      <c r="BD1026" s="325"/>
      <c r="EL1026" s="325"/>
    </row>
    <row r="1027" spans="56:142" x14ac:dyDescent="0.2">
      <c r="BD1027" s="325"/>
      <c r="EL1027" s="325"/>
    </row>
    <row r="1028" spans="56:142" x14ac:dyDescent="0.2">
      <c r="BD1028" s="325"/>
      <c r="EL1028" s="325"/>
    </row>
    <row r="1029" spans="56:142" x14ac:dyDescent="0.2">
      <c r="BD1029" s="325"/>
      <c r="EL1029" s="325"/>
    </row>
    <row r="1030" spans="56:142" x14ac:dyDescent="0.2">
      <c r="BD1030" s="325"/>
      <c r="EL1030" s="325"/>
    </row>
    <row r="1031" spans="56:142" x14ac:dyDescent="0.2">
      <c r="BD1031" s="325"/>
      <c r="EL1031" s="325"/>
    </row>
    <row r="1032" spans="56:142" x14ac:dyDescent="0.2">
      <c r="BD1032" s="325"/>
      <c r="EL1032" s="325"/>
    </row>
    <row r="1033" spans="56:142" x14ac:dyDescent="0.2">
      <c r="BD1033" s="325"/>
      <c r="EL1033" s="325"/>
    </row>
    <row r="1034" spans="56:142" x14ac:dyDescent="0.2">
      <c r="BD1034" s="325"/>
      <c r="EL1034" s="325"/>
    </row>
    <row r="1035" spans="56:142" x14ac:dyDescent="0.2">
      <c r="BD1035" s="325"/>
      <c r="EL1035" s="325"/>
    </row>
    <row r="1036" spans="56:142" x14ac:dyDescent="0.2">
      <c r="BD1036" s="325"/>
      <c r="EL1036" s="325"/>
    </row>
    <row r="1037" spans="56:142" x14ac:dyDescent="0.2">
      <c r="BD1037" s="325"/>
      <c r="EL1037" s="325"/>
    </row>
    <row r="1038" spans="56:142" x14ac:dyDescent="0.2">
      <c r="BD1038" s="325"/>
      <c r="EL1038" s="325"/>
    </row>
    <row r="1039" spans="56:142" x14ac:dyDescent="0.2">
      <c r="BD1039" s="325"/>
      <c r="EL1039" s="325"/>
    </row>
    <row r="1040" spans="56:142" x14ac:dyDescent="0.2">
      <c r="BD1040" s="325"/>
      <c r="EL1040" s="325"/>
    </row>
    <row r="1041" spans="56:142" x14ac:dyDescent="0.2">
      <c r="BD1041" s="325"/>
      <c r="EL1041" s="325"/>
    </row>
    <row r="1042" spans="56:142" x14ac:dyDescent="0.2">
      <c r="BD1042" s="325"/>
      <c r="EL1042" s="325"/>
    </row>
    <row r="1043" spans="56:142" x14ac:dyDescent="0.2">
      <c r="BD1043" s="325"/>
      <c r="EL1043" s="325"/>
    </row>
    <row r="1044" spans="56:142" x14ac:dyDescent="0.2">
      <c r="BD1044" s="325"/>
      <c r="EL1044" s="325"/>
    </row>
    <row r="1045" spans="56:142" x14ac:dyDescent="0.2">
      <c r="BD1045" s="325"/>
      <c r="EL1045" s="325"/>
    </row>
    <row r="1046" spans="56:142" x14ac:dyDescent="0.2">
      <c r="BD1046" s="325"/>
      <c r="EL1046" s="325"/>
    </row>
    <row r="1047" spans="56:142" x14ac:dyDescent="0.2">
      <c r="BD1047" s="325"/>
      <c r="EL1047" s="325"/>
    </row>
    <row r="1048" spans="56:142" x14ac:dyDescent="0.2">
      <c r="BD1048" s="325"/>
      <c r="EL1048" s="325"/>
    </row>
    <row r="1049" spans="56:142" x14ac:dyDescent="0.2">
      <c r="BD1049" s="325"/>
      <c r="EL1049" s="325"/>
    </row>
    <row r="1050" spans="56:142" x14ac:dyDescent="0.2">
      <c r="BD1050" s="325"/>
      <c r="EL1050" s="325"/>
    </row>
    <row r="1051" spans="56:142" x14ac:dyDescent="0.2">
      <c r="BD1051" s="325"/>
      <c r="EL1051" s="325"/>
    </row>
    <row r="1052" spans="56:142" x14ac:dyDescent="0.2">
      <c r="BD1052" s="325"/>
      <c r="EL1052" s="325"/>
    </row>
    <row r="1053" spans="56:142" x14ac:dyDescent="0.2">
      <c r="BD1053" s="325"/>
      <c r="EL1053" s="325"/>
    </row>
    <row r="1054" spans="56:142" x14ac:dyDescent="0.2">
      <c r="BD1054" s="325"/>
      <c r="EL1054" s="325"/>
    </row>
    <row r="1055" spans="56:142" x14ac:dyDescent="0.2">
      <c r="BD1055" s="325"/>
      <c r="EL1055" s="325"/>
    </row>
    <row r="1056" spans="56:142" x14ac:dyDescent="0.2">
      <c r="BD1056" s="325"/>
      <c r="EL1056" s="325"/>
    </row>
    <row r="1057" spans="56:142" x14ac:dyDescent="0.2">
      <c r="BD1057" s="325"/>
      <c r="EL1057" s="325"/>
    </row>
    <row r="1058" spans="56:142" x14ac:dyDescent="0.2">
      <c r="BD1058" s="325"/>
      <c r="EL1058" s="325"/>
    </row>
    <row r="1059" spans="56:142" x14ac:dyDescent="0.2">
      <c r="BD1059" s="325"/>
      <c r="EL1059" s="325"/>
    </row>
    <row r="1060" spans="56:142" x14ac:dyDescent="0.2">
      <c r="BD1060" s="325"/>
      <c r="EL1060" s="325"/>
    </row>
    <row r="1061" spans="56:142" x14ac:dyDescent="0.2">
      <c r="BD1061" s="325"/>
      <c r="EL1061" s="325"/>
    </row>
    <row r="1062" spans="56:142" x14ac:dyDescent="0.2">
      <c r="BD1062" s="325"/>
      <c r="EL1062" s="325"/>
    </row>
    <row r="1063" spans="56:142" x14ac:dyDescent="0.2">
      <c r="BD1063" s="325"/>
      <c r="EL1063" s="325"/>
    </row>
    <row r="1064" spans="56:142" x14ac:dyDescent="0.2">
      <c r="BD1064" s="325"/>
      <c r="EL1064" s="325"/>
    </row>
    <row r="1065" spans="56:142" x14ac:dyDescent="0.2">
      <c r="BD1065" s="325"/>
      <c r="EL1065" s="325"/>
    </row>
    <row r="1066" spans="56:142" x14ac:dyDescent="0.2">
      <c r="BD1066" s="325"/>
      <c r="EL1066" s="325"/>
    </row>
    <row r="1067" spans="56:142" x14ac:dyDescent="0.2">
      <c r="BD1067" s="325"/>
      <c r="EL1067" s="325"/>
    </row>
    <row r="1068" spans="56:142" x14ac:dyDescent="0.2">
      <c r="BD1068" s="325"/>
      <c r="EL1068" s="325"/>
    </row>
    <row r="1069" spans="56:142" x14ac:dyDescent="0.2">
      <c r="BD1069" s="325"/>
      <c r="EL1069" s="325"/>
    </row>
    <row r="1070" spans="56:142" x14ac:dyDescent="0.2">
      <c r="BD1070" s="325"/>
      <c r="EL1070" s="325"/>
    </row>
    <row r="1071" spans="56:142" x14ac:dyDescent="0.2">
      <c r="BD1071" s="325"/>
      <c r="EL1071" s="325"/>
    </row>
    <row r="1072" spans="56:142" x14ac:dyDescent="0.2">
      <c r="BD1072" s="325"/>
      <c r="EL1072" s="325"/>
    </row>
    <row r="1073" spans="56:142" x14ac:dyDescent="0.2">
      <c r="BD1073" s="325"/>
      <c r="EL1073" s="325"/>
    </row>
    <row r="1074" spans="56:142" x14ac:dyDescent="0.2">
      <c r="BD1074" s="325"/>
      <c r="EL1074" s="325"/>
    </row>
    <row r="1075" spans="56:142" x14ac:dyDescent="0.2">
      <c r="BD1075" s="325"/>
      <c r="EL1075" s="325"/>
    </row>
    <row r="1076" spans="56:142" x14ac:dyDescent="0.2">
      <c r="BD1076" s="325"/>
      <c r="EL1076" s="325"/>
    </row>
    <row r="1077" spans="56:142" x14ac:dyDescent="0.2">
      <c r="BD1077" s="325"/>
      <c r="EL1077" s="325"/>
    </row>
    <row r="1078" spans="56:142" x14ac:dyDescent="0.2">
      <c r="BD1078" s="325"/>
      <c r="EL1078" s="325"/>
    </row>
    <row r="1079" spans="56:142" x14ac:dyDescent="0.2">
      <c r="BD1079" s="325"/>
      <c r="EL1079" s="325"/>
    </row>
    <row r="1080" spans="56:142" x14ac:dyDescent="0.2">
      <c r="BD1080" s="325"/>
      <c r="EL1080" s="325"/>
    </row>
    <row r="1081" spans="56:142" x14ac:dyDescent="0.2">
      <c r="BD1081" s="325"/>
      <c r="EL1081" s="325"/>
    </row>
    <row r="1082" spans="56:142" x14ac:dyDescent="0.2">
      <c r="BD1082" s="325"/>
      <c r="EL1082" s="325"/>
    </row>
    <row r="1083" spans="56:142" x14ac:dyDescent="0.2">
      <c r="BD1083" s="325"/>
      <c r="EL1083" s="325"/>
    </row>
    <row r="1084" spans="56:142" x14ac:dyDescent="0.2">
      <c r="BD1084" s="325"/>
      <c r="EL1084" s="325"/>
    </row>
    <row r="1085" spans="56:142" x14ac:dyDescent="0.2">
      <c r="BD1085" s="325"/>
      <c r="EL1085" s="325"/>
    </row>
    <row r="1086" spans="56:142" x14ac:dyDescent="0.2">
      <c r="BD1086" s="325"/>
      <c r="EL1086" s="325"/>
    </row>
    <row r="1087" spans="56:142" x14ac:dyDescent="0.2">
      <c r="BD1087" s="325"/>
      <c r="EL1087" s="325"/>
    </row>
    <row r="1088" spans="56:142" x14ac:dyDescent="0.2">
      <c r="BD1088" s="325"/>
      <c r="EL1088" s="325"/>
    </row>
    <row r="1089" spans="56:142" x14ac:dyDescent="0.2">
      <c r="BD1089" s="325"/>
      <c r="EL1089" s="325"/>
    </row>
    <row r="1090" spans="56:142" x14ac:dyDescent="0.2">
      <c r="BD1090" s="325"/>
      <c r="EL1090" s="325"/>
    </row>
    <row r="1091" spans="56:142" x14ac:dyDescent="0.2">
      <c r="BD1091" s="325"/>
      <c r="EL1091" s="325"/>
    </row>
    <row r="1092" spans="56:142" x14ac:dyDescent="0.2">
      <c r="BD1092" s="325"/>
      <c r="EL1092" s="325"/>
    </row>
    <row r="1093" spans="56:142" x14ac:dyDescent="0.2">
      <c r="BD1093" s="325"/>
      <c r="EL1093" s="325"/>
    </row>
    <row r="1094" spans="56:142" x14ac:dyDescent="0.2">
      <c r="BD1094" s="325"/>
      <c r="EL1094" s="325"/>
    </row>
    <row r="1095" spans="56:142" x14ac:dyDescent="0.2">
      <c r="BD1095" s="325"/>
      <c r="EL1095" s="325"/>
    </row>
    <row r="1096" spans="56:142" x14ac:dyDescent="0.2">
      <c r="BD1096" s="325"/>
      <c r="EL1096" s="325"/>
    </row>
    <row r="1097" spans="56:142" x14ac:dyDescent="0.2">
      <c r="BD1097" s="325"/>
      <c r="EL1097" s="325"/>
    </row>
    <row r="1098" spans="56:142" x14ac:dyDescent="0.2">
      <c r="BD1098" s="325"/>
      <c r="EL1098" s="325"/>
    </row>
    <row r="1099" spans="56:142" x14ac:dyDescent="0.2">
      <c r="BD1099" s="325"/>
      <c r="EL1099" s="325"/>
    </row>
    <row r="1100" spans="56:142" x14ac:dyDescent="0.2">
      <c r="BD1100" s="325"/>
      <c r="EL1100" s="325"/>
    </row>
    <row r="1101" spans="56:142" x14ac:dyDescent="0.2">
      <c r="BD1101" s="325"/>
      <c r="EL1101" s="325"/>
    </row>
    <row r="1102" spans="56:142" x14ac:dyDescent="0.2">
      <c r="BD1102" s="325"/>
      <c r="EL1102" s="325"/>
    </row>
    <row r="1103" spans="56:142" x14ac:dyDescent="0.2">
      <c r="BD1103" s="325"/>
      <c r="EL1103" s="325"/>
    </row>
    <row r="1104" spans="56:142" x14ac:dyDescent="0.2">
      <c r="BD1104" s="325"/>
      <c r="EL1104" s="325"/>
    </row>
    <row r="1105" spans="56:142" x14ac:dyDescent="0.2">
      <c r="BD1105" s="325"/>
      <c r="EL1105" s="325"/>
    </row>
    <row r="1106" spans="56:142" x14ac:dyDescent="0.2">
      <c r="BD1106" s="325"/>
      <c r="EL1106" s="325"/>
    </row>
    <row r="1107" spans="56:142" x14ac:dyDescent="0.2">
      <c r="BD1107" s="325"/>
      <c r="EL1107" s="325"/>
    </row>
    <row r="1108" spans="56:142" x14ac:dyDescent="0.2">
      <c r="BD1108" s="325"/>
      <c r="EL1108" s="325"/>
    </row>
    <row r="1109" spans="56:142" x14ac:dyDescent="0.2">
      <c r="BD1109" s="325"/>
      <c r="EL1109" s="325"/>
    </row>
    <row r="1110" spans="56:142" x14ac:dyDescent="0.2">
      <c r="BD1110" s="325"/>
      <c r="EL1110" s="325"/>
    </row>
    <row r="1111" spans="56:142" x14ac:dyDescent="0.2">
      <c r="BD1111" s="325"/>
      <c r="EL1111" s="325"/>
    </row>
    <row r="1112" spans="56:142" x14ac:dyDescent="0.2">
      <c r="BD1112" s="325"/>
      <c r="EL1112" s="325"/>
    </row>
    <row r="1113" spans="56:142" x14ac:dyDescent="0.2">
      <c r="BD1113" s="325"/>
      <c r="EL1113" s="325"/>
    </row>
    <row r="1114" spans="56:142" x14ac:dyDescent="0.2">
      <c r="BD1114" s="325"/>
      <c r="EL1114" s="325"/>
    </row>
    <row r="1115" spans="56:142" x14ac:dyDescent="0.2">
      <c r="BD1115" s="325"/>
      <c r="EL1115" s="325"/>
    </row>
    <row r="1116" spans="56:142" x14ac:dyDescent="0.2">
      <c r="BD1116" s="325"/>
      <c r="EL1116" s="325"/>
    </row>
    <row r="1117" spans="56:142" x14ac:dyDescent="0.2">
      <c r="BD1117" s="325"/>
      <c r="EL1117" s="325"/>
    </row>
    <row r="1118" spans="56:142" x14ac:dyDescent="0.2">
      <c r="BD1118" s="325"/>
      <c r="EL1118" s="325"/>
    </row>
    <row r="1119" spans="56:142" x14ac:dyDescent="0.2">
      <c r="BD1119" s="325"/>
      <c r="EL1119" s="325"/>
    </row>
    <row r="1120" spans="56:142" x14ac:dyDescent="0.2">
      <c r="BD1120" s="325"/>
      <c r="EL1120" s="325"/>
    </row>
    <row r="1121" spans="56:142" x14ac:dyDescent="0.2">
      <c r="BD1121" s="325"/>
      <c r="EL1121" s="325"/>
    </row>
    <row r="1122" spans="56:142" x14ac:dyDescent="0.2">
      <c r="BD1122" s="325"/>
      <c r="EL1122" s="325"/>
    </row>
    <row r="1123" spans="56:142" x14ac:dyDescent="0.2">
      <c r="BD1123" s="325"/>
      <c r="EL1123" s="325"/>
    </row>
    <row r="1124" spans="56:142" x14ac:dyDescent="0.2">
      <c r="BD1124" s="325"/>
      <c r="EL1124" s="325"/>
    </row>
    <row r="1125" spans="56:142" x14ac:dyDescent="0.2">
      <c r="BD1125" s="325"/>
      <c r="EL1125" s="325"/>
    </row>
    <row r="1126" spans="56:142" x14ac:dyDescent="0.2">
      <c r="BD1126" s="325"/>
      <c r="EL1126" s="325"/>
    </row>
    <row r="1127" spans="56:142" x14ac:dyDescent="0.2">
      <c r="BD1127" s="325"/>
      <c r="EL1127" s="325"/>
    </row>
    <row r="1128" spans="56:142" x14ac:dyDescent="0.2">
      <c r="BD1128" s="325"/>
      <c r="EL1128" s="325"/>
    </row>
    <row r="1129" spans="56:142" x14ac:dyDescent="0.2">
      <c r="BD1129" s="325"/>
      <c r="EL1129" s="325"/>
    </row>
    <row r="1130" spans="56:142" x14ac:dyDescent="0.2">
      <c r="BD1130" s="325"/>
      <c r="EL1130" s="325"/>
    </row>
    <row r="1131" spans="56:142" x14ac:dyDescent="0.2">
      <c r="BD1131" s="325"/>
      <c r="EL1131" s="325"/>
    </row>
    <row r="1132" spans="56:142" x14ac:dyDescent="0.2">
      <c r="BD1132" s="325"/>
      <c r="EL1132" s="325"/>
    </row>
    <row r="1133" spans="56:142" x14ac:dyDescent="0.2">
      <c r="BD1133" s="325"/>
      <c r="EL1133" s="325"/>
    </row>
    <row r="1134" spans="56:142" x14ac:dyDescent="0.2">
      <c r="BD1134" s="325"/>
      <c r="EL1134" s="325"/>
    </row>
    <row r="1135" spans="56:142" x14ac:dyDescent="0.2">
      <c r="BD1135" s="325"/>
      <c r="EL1135" s="325"/>
    </row>
    <row r="1136" spans="56:142" x14ac:dyDescent="0.2">
      <c r="BD1136" s="325"/>
      <c r="EL1136" s="325"/>
    </row>
    <row r="1137" spans="56:142" x14ac:dyDescent="0.2">
      <c r="BD1137" s="325"/>
      <c r="EL1137" s="325"/>
    </row>
    <row r="1138" spans="56:142" x14ac:dyDescent="0.2">
      <c r="BD1138" s="325"/>
      <c r="EL1138" s="325"/>
    </row>
    <row r="1139" spans="56:142" x14ac:dyDescent="0.2">
      <c r="BD1139" s="325"/>
      <c r="EL1139" s="325"/>
    </row>
    <row r="1140" spans="56:142" x14ac:dyDescent="0.2">
      <c r="BD1140" s="325"/>
      <c r="EL1140" s="325"/>
    </row>
    <row r="1141" spans="56:142" x14ac:dyDescent="0.2">
      <c r="BD1141" s="325"/>
      <c r="EL1141" s="325"/>
    </row>
    <row r="1142" spans="56:142" x14ac:dyDescent="0.2">
      <c r="BD1142" s="325"/>
      <c r="EL1142" s="325"/>
    </row>
    <row r="1143" spans="56:142" x14ac:dyDescent="0.2">
      <c r="BD1143" s="325"/>
      <c r="EL1143" s="325"/>
    </row>
    <row r="1144" spans="56:142" x14ac:dyDescent="0.2">
      <c r="BD1144" s="325"/>
      <c r="EL1144" s="325"/>
    </row>
    <row r="1145" spans="56:142" x14ac:dyDescent="0.2">
      <c r="BD1145" s="325"/>
      <c r="EL1145" s="325"/>
    </row>
    <row r="1146" spans="56:142" x14ac:dyDescent="0.2">
      <c r="BD1146" s="325"/>
      <c r="EL1146" s="325"/>
    </row>
    <row r="1147" spans="56:142" x14ac:dyDescent="0.2">
      <c r="BD1147" s="325"/>
      <c r="EL1147" s="325"/>
    </row>
    <row r="1148" spans="56:142" x14ac:dyDescent="0.2">
      <c r="BD1148" s="325"/>
      <c r="EL1148" s="325"/>
    </row>
    <row r="1149" spans="56:142" x14ac:dyDescent="0.2">
      <c r="BD1149" s="325"/>
      <c r="EL1149" s="325"/>
    </row>
    <row r="1150" spans="56:142" x14ac:dyDescent="0.2">
      <c r="BD1150" s="325"/>
      <c r="EL1150" s="325"/>
    </row>
    <row r="1151" spans="56:142" x14ac:dyDescent="0.2">
      <c r="BD1151" s="325"/>
      <c r="EL1151" s="325"/>
    </row>
    <row r="1152" spans="56:142" x14ac:dyDescent="0.2">
      <c r="BD1152" s="325"/>
      <c r="EL1152" s="325"/>
    </row>
    <row r="1153" spans="56:142" x14ac:dyDescent="0.2">
      <c r="BD1153" s="325"/>
      <c r="EL1153" s="325"/>
    </row>
    <row r="1154" spans="56:142" x14ac:dyDescent="0.2">
      <c r="BD1154" s="325"/>
      <c r="EL1154" s="325"/>
    </row>
    <row r="1155" spans="56:142" x14ac:dyDescent="0.2">
      <c r="BD1155" s="325"/>
      <c r="EL1155" s="325"/>
    </row>
    <row r="1156" spans="56:142" x14ac:dyDescent="0.2">
      <c r="BD1156" s="325"/>
      <c r="EL1156" s="325"/>
    </row>
    <row r="1157" spans="56:142" x14ac:dyDescent="0.2">
      <c r="BD1157" s="325"/>
      <c r="EL1157" s="325"/>
    </row>
    <row r="1158" spans="56:142" x14ac:dyDescent="0.2">
      <c r="BD1158" s="325"/>
      <c r="EL1158" s="325"/>
    </row>
    <row r="1159" spans="56:142" x14ac:dyDescent="0.2">
      <c r="BD1159" s="325"/>
      <c r="EL1159" s="325"/>
    </row>
    <row r="1160" spans="56:142" x14ac:dyDescent="0.2">
      <c r="BD1160" s="325"/>
      <c r="EL1160" s="325"/>
    </row>
    <row r="1161" spans="56:142" x14ac:dyDescent="0.2">
      <c r="BD1161" s="325"/>
      <c r="EL1161" s="325"/>
    </row>
    <row r="1162" spans="56:142" x14ac:dyDescent="0.2">
      <c r="BD1162" s="325"/>
      <c r="EL1162" s="325"/>
    </row>
    <row r="1163" spans="56:142" x14ac:dyDescent="0.2">
      <c r="BD1163" s="325"/>
      <c r="EL1163" s="325"/>
    </row>
    <row r="1164" spans="56:142" x14ac:dyDescent="0.2">
      <c r="BD1164" s="325"/>
      <c r="EL1164" s="325"/>
    </row>
    <row r="1165" spans="56:142" x14ac:dyDescent="0.2">
      <c r="BD1165" s="325"/>
      <c r="EL1165" s="325"/>
    </row>
    <row r="1166" spans="56:142" x14ac:dyDescent="0.2">
      <c r="BD1166" s="325"/>
      <c r="EL1166" s="325"/>
    </row>
    <row r="1167" spans="56:142" x14ac:dyDescent="0.2">
      <c r="BD1167" s="325"/>
      <c r="EL1167" s="325"/>
    </row>
    <row r="1168" spans="56:142" x14ac:dyDescent="0.2">
      <c r="BD1168" s="325"/>
      <c r="EL1168" s="325"/>
    </row>
    <row r="1169" spans="56:142" x14ac:dyDescent="0.2">
      <c r="BD1169" s="325"/>
      <c r="EL1169" s="325"/>
    </row>
    <row r="1170" spans="56:142" x14ac:dyDescent="0.2">
      <c r="BD1170" s="325"/>
      <c r="EL1170" s="325"/>
    </row>
    <row r="1171" spans="56:142" x14ac:dyDescent="0.2">
      <c r="BD1171" s="325"/>
      <c r="EL1171" s="325"/>
    </row>
    <row r="1172" spans="56:142" x14ac:dyDescent="0.2">
      <c r="BD1172" s="325"/>
      <c r="EL1172" s="325"/>
    </row>
    <row r="1173" spans="56:142" x14ac:dyDescent="0.2">
      <c r="BD1173" s="325"/>
      <c r="EL1173" s="325"/>
    </row>
    <row r="1174" spans="56:142" x14ac:dyDescent="0.2">
      <c r="BD1174" s="325"/>
      <c r="EL1174" s="325"/>
    </row>
    <row r="1175" spans="56:142" x14ac:dyDescent="0.2">
      <c r="BD1175" s="325"/>
      <c r="EL1175" s="325"/>
    </row>
    <row r="1176" spans="56:142" x14ac:dyDescent="0.2">
      <c r="BD1176" s="325"/>
      <c r="EL1176" s="325"/>
    </row>
    <row r="1177" spans="56:142" x14ac:dyDescent="0.2">
      <c r="BD1177" s="325"/>
      <c r="EL1177" s="325"/>
    </row>
    <row r="1178" spans="56:142" x14ac:dyDescent="0.2">
      <c r="BD1178" s="325"/>
      <c r="EL1178" s="325"/>
    </row>
    <row r="1179" spans="56:142" x14ac:dyDescent="0.2">
      <c r="BD1179" s="325"/>
      <c r="EL1179" s="325"/>
    </row>
    <row r="1180" spans="56:142" x14ac:dyDescent="0.2">
      <c r="BD1180" s="325"/>
      <c r="EL1180" s="325"/>
    </row>
    <row r="1181" spans="56:142" x14ac:dyDescent="0.2">
      <c r="BD1181" s="325"/>
      <c r="EL1181" s="325"/>
    </row>
    <row r="1182" spans="56:142" x14ac:dyDescent="0.2">
      <c r="BD1182" s="325"/>
      <c r="EL1182" s="325"/>
    </row>
    <row r="1183" spans="56:142" x14ac:dyDescent="0.2">
      <c r="BD1183" s="325"/>
      <c r="EL1183" s="325"/>
    </row>
    <row r="1184" spans="56:142" x14ac:dyDescent="0.2">
      <c r="BD1184" s="325"/>
      <c r="EL1184" s="325"/>
    </row>
    <row r="1185" spans="56:142" x14ac:dyDescent="0.2">
      <c r="BD1185" s="325"/>
      <c r="EL1185" s="325"/>
    </row>
    <row r="1186" spans="56:142" x14ac:dyDescent="0.2">
      <c r="BD1186" s="325"/>
      <c r="EL1186" s="325"/>
    </row>
    <row r="1187" spans="56:142" x14ac:dyDescent="0.2">
      <c r="BD1187" s="325"/>
      <c r="EL1187" s="325"/>
    </row>
    <row r="1188" spans="56:142" x14ac:dyDescent="0.2">
      <c r="BD1188" s="325"/>
      <c r="EL1188" s="325"/>
    </row>
    <row r="1189" spans="56:142" x14ac:dyDescent="0.2">
      <c r="BD1189" s="325"/>
      <c r="EL1189" s="325"/>
    </row>
    <row r="1190" spans="56:142" x14ac:dyDescent="0.2">
      <c r="BD1190" s="325"/>
      <c r="EL1190" s="325"/>
    </row>
    <row r="1191" spans="56:142" x14ac:dyDescent="0.2">
      <c r="BD1191" s="325"/>
      <c r="EL1191" s="325"/>
    </row>
    <row r="1192" spans="56:142" x14ac:dyDescent="0.2">
      <c r="BD1192" s="325"/>
      <c r="EL1192" s="325"/>
    </row>
    <row r="1193" spans="56:142" x14ac:dyDescent="0.2">
      <c r="BD1193" s="325"/>
      <c r="EL1193" s="325"/>
    </row>
    <row r="1194" spans="56:142" x14ac:dyDescent="0.2">
      <c r="BD1194" s="325"/>
      <c r="EL1194" s="325"/>
    </row>
    <row r="1195" spans="56:142" x14ac:dyDescent="0.2">
      <c r="BD1195" s="325"/>
      <c r="EL1195" s="325"/>
    </row>
    <row r="1196" spans="56:142" x14ac:dyDescent="0.2">
      <c r="BD1196" s="325"/>
      <c r="EL1196" s="325"/>
    </row>
    <row r="1197" spans="56:142" x14ac:dyDescent="0.2">
      <c r="BD1197" s="325"/>
      <c r="EL1197" s="325"/>
    </row>
    <row r="1198" spans="56:142" x14ac:dyDescent="0.2">
      <c r="BD1198" s="325"/>
      <c r="EL1198" s="325"/>
    </row>
    <row r="1199" spans="56:142" x14ac:dyDescent="0.2">
      <c r="BD1199" s="325"/>
      <c r="EL1199" s="325"/>
    </row>
    <row r="1200" spans="56:142" x14ac:dyDescent="0.2">
      <c r="BD1200" s="325"/>
      <c r="EL1200" s="325"/>
    </row>
    <row r="1201" spans="56:142" x14ac:dyDescent="0.2">
      <c r="BD1201" s="325"/>
      <c r="EL1201" s="325"/>
    </row>
    <row r="1202" spans="56:142" x14ac:dyDescent="0.2">
      <c r="BD1202" s="325"/>
      <c r="EL1202" s="325"/>
    </row>
    <row r="1203" spans="56:142" x14ac:dyDescent="0.2">
      <c r="BD1203" s="325"/>
      <c r="EL1203" s="325"/>
    </row>
    <row r="1204" spans="56:142" x14ac:dyDescent="0.2">
      <c r="BD1204" s="325"/>
      <c r="EL1204" s="325"/>
    </row>
    <row r="1205" spans="56:142" x14ac:dyDescent="0.2">
      <c r="BD1205" s="325"/>
      <c r="EL1205" s="325"/>
    </row>
    <row r="1206" spans="56:142" x14ac:dyDescent="0.2">
      <c r="BD1206" s="325"/>
      <c r="EL1206" s="325"/>
    </row>
    <row r="1207" spans="56:142" x14ac:dyDescent="0.2">
      <c r="BD1207" s="325"/>
      <c r="EL1207" s="325"/>
    </row>
    <row r="1208" spans="56:142" x14ac:dyDescent="0.2">
      <c r="BD1208" s="325"/>
      <c r="EL1208" s="325"/>
    </row>
    <row r="1209" spans="56:142" x14ac:dyDescent="0.2">
      <c r="BD1209" s="325"/>
      <c r="EL1209" s="325"/>
    </row>
    <row r="1210" spans="56:142" x14ac:dyDescent="0.2">
      <c r="BD1210" s="325"/>
      <c r="EL1210" s="325"/>
    </row>
    <row r="1211" spans="56:142" x14ac:dyDescent="0.2">
      <c r="BD1211" s="325"/>
      <c r="EL1211" s="325"/>
    </row>
    <row r="1212" spans="56:142" x14ac:dyDescent="0.2">
      <c r="BD1212" s="325"/>
      <c r="EL1212" s="325"/>
    </row>
    <row r="1213" spans="56:142" x14ac:dyDescent="0.2">
      <c r="BD1213" s="325"/>
      <c r="EL1213" s="325"/>
    </row>
    <row r="1214" spans="56:142" x14ac:dyDescent="0.2">
      <c r="BD1214" s="325"/>
      <c r="EL1214" s="325"/>
    </row>
    <row r="1215" spans="56:142" x14ac:dyDescent="0.2">
      <c r="BD1215" s="325"/>
      <c r="EL1215" s="325"/>
    </row>
    <row r="1216" spans="56:142" x14ac:dyDescent="0.2">
      <c r="BD1216" s="325"/>
      <c r="EL1216" s="325"/>
    </row>
    <row r="1217" spans="56:142" x14ac:dyDescent="0.2">
      <c r="BD1217" s="325"/>
      <c r="EL1217" s="325"/>
    </row>
    <row r="1218" spans="56:142" x14ac:dyDescent="0.2">
      <c r="BD1218" s="325"/>
      <c r="EL1218" s="325"/>
    </row>
    <row r="1219" spans="56:142" x14ac:dyDescent="0.2">
      <c r="BD1219" s="325"/>
      <c r="EL1219" s="325"/>
    </row>
    <row r="1220" spans="56:142" x14ac:dyDescent="0.2">
      <c r="BD1220" s="325"/>
      <c r="EL1220" s="325"/>
    </row>
    <row r="1221" spans="56:142" x14ac:dyDescent="0.2">
      <c r="BD1221" s="325"/>
      <c r="EL1221" s="325"/>
    </row>
    <row r="1222" spans="56:142" x14ac:dyDescent="0.2">
      <c r="BD1222" s="325"/>
      <c r="EL1222" s="325"/>
    </row>
    <row r="1223" spans="56:142" x14ac:dyDescent="0.2">
      <c r="BD1223" s="325"/>
      <c r="EL1223" s="325"/>
    </row>
    <row r="1224" spans="56:142" x14ac:dyDescent="0.2">
      <c r="BD1224" s="325"/>
      <c r="EL1224" s="325"/>
    </row>
    <row r="1225" spans="56:142" x14ac:dyDescent="0.2">
      <c r="BD1225" s="325"/>
      <c r="EL1225" s="325"/>
    </row>
    <row r="1226" spans="56:142" x14ac:dyDescent="0.2">
      <c r="BD1226" s="325"/>
      <c r="EL1226" s="325"/>
    </row>
    <row r="1227" spans="56:142" x14ac:dyDescent="0.2">
      <c r="BD1227" s="325"/>
      <c r="EL1227" s="325"/>
    </row>
    <row r="1228" spans="56:142" x14ac:dyDescent="0.2">
      <c r="BD1228" s="325"/>
      <c r="EL1228" s="325"/>
    </row>
    <row r="1229" spans="56:142" x14ac:dyDescent="0.2">
      <c r="BD1229" s="325"/>
      <c r="EL1229" s="325"/>
    </row>
    <row r="1230" spans="56:142" x14ac:dyDescent="0.2">
      <c r="BD1230" s="325"/>
      <c r="EL1230" s="325"/>
    </row>
    <row r="1231" spans="56:142" x14ac:dyDescent="0.2">
      <c r="BD1231" s="325"/>
      <c r="EL1231" s="325"/>
    </row>
    <row r="1232" spans="56:142" x14ac:dyDescent="0.2">
      <c r="BD1232" s="325"/>
      <c r="EL1232" s="325"/>
    </row>
    <row r="1233" spans="56:142" x14ac:dyDescent="0.2">
      <c r="BD1233" s="325"/>
      <c r="EL1233" s="325"/>
    </row>
    <row r="1234" spans="56:142" x14ac:dyDescent="0.2">
      <c r="BD1234" s="325"/>
      <c r="EL1234" s="325"/>
    </row>
    <row r="1235" spans="56:142" x14ac:dyDescent="0.2">
      <c r="BD1235" s="325"/>
      <c r="EL1235" s="325"/>
    </row>
    <row r="1236" spans="56:142" x14ac:dyDescent="0.2">
      <c r="BD1236" s="325"/>
      <c r="EL1236" s="325"/>
    </row>
    <row r="1237" spans="56:142" x14ac:dyDescent="0.2">
      <c r="BD1237" s="325"/>
      <c r="EL1237" s="325"/>
    </row>
    <row r="1238" spans="56:142" x14ac:dyDescent="0.2">
      <c r="BD1238" s="325"/>
      <c r="EL1238" s="325"/>
    </row>
    <row r="1239" spans="56:142" x14ac:dyDescent="0.2">
      <c r="BD1239" s="325"/>
      <c r="EL1239" s="325"/>
    </row>
    <row r="1240" spans="56:142" x14ac:dyDescent="0.2">
      <c r="BD1240" s="325"/>
      <c r="EL1240" s="325"/>
    </row>
    <row r="1241" spans="56:142" x14ac:dyDescent="0.2">
      <c r="BD1241" s="325"/>
      <c r="EL1241" s="325"/>
    </row>
    <row r="1242" spans="56:142" x14ac:dyDescent="0.2">
      <c r="BD1242" s="325"/>
      <c r="EL1242" s="325"/>
    </row>
    <row r="1243" spans="56:142" x14ac:dyDescent="0.2">
      <c r="BD1243" s="325"/>
      <c r="EL1243" s="325"/>
    </row>
    <row r="1244" spans="56:142" x14ac:dyDescent="0.2">
      <c r="BD1244" s="325"/>
      <c r="EL1244" s="325"/>
    </row>
    <row r="1245" spans="56:142" x14ac:dyDescent="0.2">
      <c r="BD1245" s="325"/>
      <c r="EL1245" s="325"/>
    </row>
    <row r="1246" spans="56:142" x14ac:dyDescent="0.2">
      <c r="BD1246" s="325"/>
      <c r="EL1246" s="325"/>
    </row>
    <row r="1247" spans="56:142" x14ac:dyDescent="0.2">
      <c r="BD1247" s="325"/>
      <c r="EL1247" s="325"/>
    </row>
    <row r="1248" spans="56:142" x14ac:dyDescent="0.2">
      <c r="BD1248" s="325"/>
      <c r="EL1248" s="325"/>
    </row>
    <row r="1249" spans="56:142" x14ac:dyDescent="0.2">
      <c r="BD1249" s="325"/>
      <c r="EL1249" s="325"/>
    </row>
    <row r="1250" spans="56:142" x14ac:dyDescent="0.2">
      <c r="BD1250" s="325"/>
      <c r="EL1250" s="325"/>
    </row>
    <row r="1251" spans="56:142" x14ac:dyDescent="0.2">
      <c r="BD1251" s="325"/>
      <c r="EL1251" s="325"/>
    </row>
    <row r="1252" spans="56:142" x14ac:dyDescent="0.2">
      <c r="BD1252" s="325"/>
      <c r="EL1252" s="325"/>
    </row>
    <row r="1253" spans="56:142" x14ac:dyDescent="0.2">
      <c r="BD1253" s="325"/>
      <c r="EL1253" s="325"/>
    </row>
    <row r="1254" spans="56:142" x14ac:dyDescent="0.2">
      <c r="BD1254" s="325"/>
      <c r="EL1254" s="325"/>
    </row>
    <row r="1255" spans="56:142" x14ac:dyDescent="0.2">
      <c r="BD1255" s="325"/>
      <c r="EL1255" s="325"/>
    </row>
    <row r="1256" spans="56:142" x14ac:dyDescent="0.2">
      <c r="BD1256" s="325"/>
      <c r="EL1256" s="325"/>
    </row>
    <row r="1257" spans="56:142" x14ac:dyDescent="0.2">
      <c r="BD1257" s="325"/>
      <c r="EL1257" s="325"/>
    </row>
    <row r="1258" spans="56:142" x14ac:dyDescent="0.2">
      <c r="BD1258" s="325"/>
      <c r="EL1258" s="325"/>
    </row>
    <row r="1259" spans="56:142" x14ac:dyDescent="0.2">
      <c r="BD1259" s="325"/>
      <c r="EL1259" s="325"/>
    </row>
    <row r="1260" spans="56:142" x14ac:dyDescent="0.2">
      <c r="BD1260" s="325"/>
      <c r="EL1260" s="325"/>
    </row>
    <row r="1261" spans="56:142" x14ac:dyDescent="0.2">
      <c r="BD1261" s="325"/>
      <c r="EL1261" s="325"/>
    </row>
    <row r="1262" spans="56:142" x14ac:dyDescent="0.2">
      <c r="BD1262" s="325"/>
      <c r="EL1262" s="325"/>
    </row>
    <row r="1263" spans="56:142" x14ac:dyDescent="0.2">
      <c r="BD1263" s="325"/>
      <c r="EL1263" s="325"/>
    </row>
    <row r="1264" spans="56:142" x14ac:dyDescent="0.2">
      <c r="BD1264" s="325"/>
      <c r="EL1264" s="325"/>
    </row>
    <row r="1265" spans="56:142" x14ac:dyDescent="0.2">
      <c r="BD1265" s="325"/>
      <c r="EL1265" s="325"/>
    </row>
    <row r="1266" spans="56:142" x14ac:dyDescent="0.2">
      <c r="BD1266" s="325"/>
      <c r="EL1266" s="325"/>
    </row>
    <row r="1267" spans="56:142" x14ac:dyDescent="0.2">
      <c r="BD1267" s="325"/>
      <c r="EL1267" s="325"/>
    </row>
    <row r="1268" spans="56:142" x14ac:dyDescent="0.2">
      <c r="BD1268" s="325"/>
      <c r="EL1268" s="325"/>
    </row>
    <row r="1269" spans="56:142" x14ac:dyDescent="0.2">
      <c r="BD1269" s="325"/>
      <c r="EL1269" s="325"/>
    </row>
    <row r="1270" spans="56:142" x14ac:dyDescent="0.2">
      <c r="BD1270" s="325"/>
      <c r="EL1270" s="325"/>
    </row>
    <row r="1271" spans="56:142" x14ac:dyDescent="0.2">
      <c r="BD1271" s="325"/>
      <c r="EL1271" s="325"/>
    </row>
    <row r="1272" spans="56:142" x14ac:dyDescent="0.2">
      <c r="BD1272" s="325"/>
      <c r="EL1272" s="325"/>
    </row>
    <row r="1273" spans="56:142" x14ac:dyDescent="0.2">
      <c r="BD1273" s="325"/>
      <c r="EL1273" s="325"/>
    </row>
    <row r="1274" spans="56:142" x14ac:dyDescent="0.2">
      <c r="BD1274" s="325"/>
      <c r="EL1274" s="325"/>
    </row>
    <row r="1275" spans="56:142" x14ac:dyDescent="0.2">
      <c r="BD1275" s="325"/>
      <c r="EL1275" s="325"/>
    </row>
    <row r="1276" spans="56:142" x14ac:dyDescent="0.2">
      <c r="BD1276" s="325"/>
      <c r="EL1276" s="325"/>
    </row>
    <row r="1277" spans="56:142" x14ac:dyDescent="0.2">
      <c r="BD1277" s="325"/>
      <c r="EL1277" s="325"/>
    </row>
    <row r="1278" spans="56:142" x14ac:dyDescent="0.2">
      <c r="BD1278" s="325"/>
      <c r="EL1278" s="325"/>
    </row>
    <row r="1279" spans="56:142" x14ac:dyDescent="0.2">
      <c r="BD1279" s="325"/>
      <c r="EL1279" s="325"/>
    </row>
    <row r="1280" spans="56:142" x14ac:dyDescent="0.2">
      <c r="BD1280" s="325"/>
      <c r="EL1280" s="325"/>
    </row>
    <row r="1281" spans="56:142" x14ac:dyDescent="0.2">
      <c r="BD1281" s="325"/>
      <c r="EL1281" s="325"/>
    </row>
    <row r="1282" spans="56:142" x14ac:dyDescent="0.2">
      <c r="BD1282" s="325"/>
      <c r="EL1282" s="325"/>
    </row>
    <row r="1283" spans="56:142" x14ac:dyDescent="0.2">
      <c r="BD1283" s="325"/>
      <c r="EL1283" s="325"/>
    </row>
    <row r="1284" spans="56:142" x14ac:dyDescent="0.2">
      <c r="BD1284" s="325"/>
      <c r="EL1284" s="325"/>
    </row>
    <row r="1285" spans="56:142" x14ac:dyDescent="0.2">
      <c r="BD1285" s="325"/>
      <c r="EL1285" s="325"/>
    </row>
    <row r="1286" spans="56:142" x14ac:dyDescent="0.2">
      <c r="BD1286" s="325"/>
      <c r="EL1286" s="325"/>
    </row>
    <row r="1287" spans="56:142" x14ac:dyDescent="0.2">
      <c r="BD1287" s="325"/>
      <c r="EL1287" s="325"/>
    </row>
    <row r="1288" spans="56:142" x14ac:dyDescent="0.2">
      <c r="BD1288" s="325"/>
      <c r="EL1288" s="325"/>
    </row>
    <row r="1289" spans="56:142" x14ac:dyDescent="0.2">
      <c r="BD1289" s="325"/>
      <c r="EL1289" s="325"/>
    </row>
    <row r="1290" spans="56:142" x14ac:dyDescent="0.2">
      <c r="BD1290" s="325"/>
      <c r="EL1290" s="325"/>
    </row>
    <row r="1291" spans="56:142" x14ac:dyDescent="0.2">
      <c r="BD1291" s="325"/>
      <c r="EL1291" s="325"/>
    </row>
    <row r="1292" spans="56:142" x14ac:dyDescent="0.2">
      <c r="BD1292" s="325"/>
      <c r="EL1292" s="325"/>
    </row>
    <row r="1293" spans="56:142" x14ac:dyDescent="0.2">
      <c r="BD1293" s="325"/>
      <c r="EL1293" s="325"/>
    </row>
    <row r="1294" spans="56:142" x14ac:dyDescent="0.2">
      <c r="BD1294" s="325"/>
      <c r="EL1294" s="325"/>
    </row>
    <row r="1295" spans="56:142" x14ac:dyDescent="0.2">
      <c r="BD1295" s="325"/>
      <c r="EL1295" s="325"/>
    </row>
    <row r="1296" spans="56:142" x14ac:dyDescent="0.2">
      <c r="BD1296" s="325"/>
      <c r="EL1296" s="325"/>
    </row>
    <row r="1297" spans="56:142" x14ac:dyDescent="0.2">
      <c r="BD1297" s="325"/>
      <c r="EL1297" s="325"/>
    </row>
    <row r="1298" spans="56:142" x14ac:dyDescent="0.2">
      <c r="BD1298" s="325"/>
      <c r="EL1298" s="325"/>
    </row>
    <row r="1299" spans="56:142" x14ac:dyDescent="0.2">
      <c r="BD1299" s="325"/>
      <c r="EL1299" s="325"/>
    </row>
    <row r="1300" spans="56:142" x14ac:dyDescent="0.2">
      <c r="BD1300" s="325"/>
      <c r="EL1300" s="325"/>
    </row>
    <row r="1301" spans="56:142" x14ac:dyDescent="0.2">
      <c r="BD1301" s="325"/>
      <c r="EL1301" s="325"/>
    </row>
    <row r="1302" spans="56:142" x14ac:dyDescent="0.2">
      <c r="BD1302" s="325"/>
      <c r="EL1302" s="325"/>
    </row>
    <row r="1303" spans="56:142" x14ac:dyDescent="0.2">
      <c r="BD1303" s="325"/>
      <c r="EL1303" s="325"/>
    </row>
    <row r="1304" spans="56:142" x14ac:dyDescent="0.2">
      <c r="BD1304" s="325"/>
      <c r="EL1304" s="325"/>
    </row>
    <row r="1305" spans="56:142" x14ac:dyDescent="0.2">
      <c r="BD1305" s="325"/>
      <c r="EL1305" s="325"/>
    </row>
    <row r="1306" spans="56:142" x14ac:dyDescent="0.2">
      <c r="BD1306" s="325"/>
      <c r="EL1306" s="325"/>
    </row>
    <row r="1307" spans="56:142" x14ac:dyDescent="0.2">
      <c r="BD1307" s="325"/>
      <c r="EL1307" s="325"/>
    </row>
    <row r="1308" spans="56:142" x14ac:dyDescent="0.2">
      <c r="BD1308" s="325"/>
      <c r="EL1308" s="325"/>
    </row>
    <row r="1309" spans="56:142" x14ac:dyDescent="0.2">
      <c r="BD1309" s="325"/>
      <c r="EL1309" s="325"/>
    </row>
    <row r="1310" spans="56:142" x14ac:dyDescent="0.2">
      <c r="BD1310" s="325"/>
      <c r="EL1310" s="325"/>
    </row>
    <row r="1311" spans="56:142" x14ac:dyDescent="0.2">
      <c r="BD1311" s="325"/>
      <c r="EL1311" s="325"/>
    </row>
    <row r="1312" spans="56:142" x14ac:dyDescent="0.2">
      <c r="BD1312" s="325"/>
      <c r="EL1312" s="325"/>
    </row>
    <row r="1313" spans="56:142" x14ac:dyDescent="0.2">
      <c r="BD1313" s="325"/>
      <c r="EL1313" s="325"/>
    </row>
    <row r="1314" spans="56:142" x14ac:dyDescent="0.2">
      <c r="BD1314" s="325"/>
      <c r="EL1314" s="325"/>
    </row>
    <row r="1315" spans="56:142" x14ac:dyDescent="0.2">
      <c r="BD1315" s="325"/>
      <c r="EL1315" s="325"/>
    </row>
    <row r="1316" spans="56:142" x14ac:dyDescent="0.2">
      <c r="BD1316" s="325"/>
      <c r="EL1316" s="325"/>
    </row>
    <row r="1317" spans="56:142" x14ac:dyDescent="0.2">
      <c r="BD1317" s="325"/>
      <c r="EL1317" s="325"/>
    </row>
    <row r="1318" spans="56:142" x14ac:dyDescent="0.2">
      <c r="BD1318" s="325"/>
      <c r="EL1318" s="325"/>
    </row>
    <row r="1319" spans="56:142" x14ac:dyDescent="0.2">
      <c r="BD1319" s="325"/>
      <c r="EL1319" s="325"/>
    </row>
    <row r="1320" spans="56:142" x14ac:dyDescent="0.2">
      <c r="BD1320" s="325"/>
      <c r="EL1320" s="325"/>
    </row>
    <row r="1321" spans="56:142" x14ac:dyDescent="0.2">
      <c r="BD1321" s="325"/>
      <c r="EL1321" s="325"/>
    </row>
    <row r="1322" spans="56:142" x14ac:dyDescent="0.2">
      <c r="BD1322" s="325"/>
      <c r="EL1322" s="325"/>
    </row>
    <row r="1323" spans="56:142" x14ac:dyDescent="0.2">
      <c r="BD1323" s="325"/>
      <c r="EL1323" s="325"/>
    </row>
    <row r="1324" spans="56:142" x14ac:dyDescent="0.2">
      <c r="BD1324" s="325"/>
      <c r="EL1324" s="325"/>
    </row>
    <row r="1325" spans="56:142" x14ac:dyDescent="0.2">
      <c r="BD1325" s="325"/>
      <c r="EL1325" s="325"/>
    </row>
    <row r="1326" spans="56:142" x14ac:dyDescent="0.2">
      <c r="BD1326" s="325"/>
      <c r="EL1326" s="325"/>
    </row>
    <row r="1327" spans="56:142" x14ac:dyDescent="0.2">
      <c r="BD1327" s="325"/>
      <c r="EL1327" s="325"/>
    </row>
    <row r="1328" spans="56:142" x14ac:dyDescent="0.2">
      <c r="BD1328" s="325"/>
      <c r="EL1328" s="325"/>
    </row>
    <row r="1329" spans="56:142" x14ac:dyDescent="0.2">
      <c r="BD1329" s="325"/>
      <c r="EL1329" s="325"/>
    </row>
    <row r="1330" spans="56:142" x14ac:dyDescent="0.2">
      <c r="BD1330" s="325"/>
      <c r="EL1330" s="325"/>
    </row>
    <row r="1331" spans="56:142" x14ac:dyDescent="0.2">
      <c r="BD1331" s="325"/>
      <c r="EL1331" s="325"/>
    </row>
    <row r="1332" spans="56:142" x14ac:dyDescent="0.2">
      <c r="BD1332" s="325"/>
      <c r="EL1332" s="325"/>
    </row>
    <row r="1333" spans="56:142" x14ac:dyDescent="0.2">
      <c r="BD1333" s="325"/>
      <c r="EL1333" s="325"/>
    </row>
    <row r="1334" spans="56:142" x14ac:dyDescent="0.2">
      <c r="BD1334" s="325"/>
      <c r="EL1334" s="325"/>
    </row>
    <row r="1335" spans="56:142" x14ac:dyDescent="0.2">
      <c r="BD1335" s="325"/>
      <c r="EL1335" s="325"/>
    </row>
    <row r="1336" spans="56:142" x14ac:dyDescent="0.2">
      <c r="BD1336" s="325"/>
      <c r="EL1336" s="325"/>
    </row>
    <row r="1337" spans="56:142" x14ac:dyDescent="0.2">
      <c r="BD1337" s="325"/>
      <c r="EL1337" s="325"/>
    </row>
    <row r="1338" spans="56:142" x14ac:dyDescent="0.2">
      <c r="BD1338" s="325"/>
      <c r="EL1338" s="325"/>
    </row>
    <row r="1339" spans="56:142" x14ac:dyDescent="0.2">
      <c r="BD1339" s="325"/>
      <c r="EL1339" s="325"/>
    </row>
    <row r="1340" spans="56:142" x14ac:dyDescent="0.2">
      <c r="BD1340" s="325"/>
      <c r="EL1340" s="325"/>
    </row>
    <row r="1341" spans="56:142" x14ac:dyDescent="0.2">
      <c r="BD1341" s="325"/>
      <c r="EL1341" s="325"/>
    </row>
    <row r="1342" spans="56:142" x14ac:dyDescent="0.2">
      <c r="BD1342" s="325"/>
      <c r="EL1342" s="325"/>
    </row>
    <row r="1343" spans="56:142" x14ac:dyDescent="0.2">
      <c r="BD1343" s="325"/>
      <c r="EL1343" s="325"/>
    </row>
    <row r="1344" spans="56:142" x14ac:dyDescent="0.2">
      <c r="BD1344" s="325"/>
      <c r="EL1344" s="325"/>
    </row>
    <row r="1345" spans="56:142" x14ac:dyDescent="0.2">
      <c r="BD1345" s="325"/>
      <c r="EL1345" s="325"/>
    </row>
    <row r="1346" spans="56:142" x14ac:dyDescent="0.2">
      <c r="BD1346" s="325"/>
      <c r="EL1346" s="325"/>
    </row>
    <row r="1347" spans="56:142" x14ac:dyDescent="0.2">
      <c r="BD1347" s="325"/>
      <c r="EL1347" s="325"/>
    </row>
    <row r="1348" spans="56:142" x14ac:dyDescent="0.2">
      <c r="BD1348" s="325"/>
      <c r="EL1348" s="325"/>
    </row>
    <row r="1349" spans="56:142" x14ac:dyDescent="0.2">
      <c r="BD1349" s="325"/>
      <c r="EL1349" s="325"/>
    </row>
    <row r="1350" spans="56:142" x14ac:dyDescent="0.2">
      <c r="BD1350" s="325"/>
      <c r="EL1350" s="325"/>
    </row>
    <row r="1351" spans="56:142" x14ac:dyDescent="0.2">
      <c r="BD1351" s="325"/>
      <c r="EL1351" s="325"/>
    </row>
    <row r="1352" spans="56:142" x14ac:dyDescent="0.2">
      <c r="BD1352" s="325"/>
      <c r="EL1352" s="325"/>
    </row>
    <row r="1353" spans="56:142" x14ac:dyDescent="0.2">
      <c r="BD1353" s="325"/>
      <c r="EL1353" s="325"/>
    </row>
    <row r="1354" spans="56:142" x14ac:dyDescent="0.2">
      <c r="BD1354" s="325"/>
      <c r="EL1354" s="325"/>
    </row>
    <row r="1355" spans="56:142" x14ac:dyDescent="0.2">
      <c r="BD1355" s="325"/>
      <c r="EL1355" s="325"/>
    </row>
    <row r="1356" spans="56:142" x14ac:dyDescent="0.2">
      <c r="BD1356" s="325"/>
      <c r="EL1356" s="325"/>
    </row>
    <row r="1357" spans="56:142" x14ac:dyDescent="0.2">
      <c r="BD1357" s="325"/>
      <c r="EL1357" s="325"/>
    </row>
    <row r="1358" spans="56:142" x14ac:dyDescent="0.2">
      <c r="BD1358" s="325"/>
      <c r="EL1358" s="325"/>
    </row>
    <row r="1359" spans="56:142" x14ac:dyDescent="0.2">
      <c r="BD1359" s="325"/>
      <c r="EL1359" s="325"/>
    </row>
    <row r="1360" spans="56:142" x14ac:dyDescent="0.2">
      <c r="BD1360" s="325"/>
      <c r="EL1360" s="325"/>
    </row>
    <row r="1361" spans="56:142" x14ac:dyDescent="0.2">
      <c r="BD1361" s="325"/>
      <c r="EL1361" s="325"/>
    </row>
    <row r="1362" spans="56:142" x14ac:dyDescent="0.2">
      <c r="BD1362" s="325"/>
      <c r="EL1362" s="325"/>
    </row>
    <row r="1363" spans="56:142" x14ac:dyDescent="0.2">
      <c r="BD1363" s="325"/>
      <c r="EL1363" s="325"/>
    </row>
    <row r="1364" spans="56:142" x14ac:dyDescent="0.2">
      <c r="BD1364" s="325"/>
      <c r="EL1364" s="325"/>
    </row>
    <row r="1365" spans="56:142" x14ac:dyDescent="0.2">
      <c r="BD1365" s="325"/>
      <c r="EL1365" s="325"/>
    </row>
    <row r="1366" spans="56:142" x14ac:dyDescent="0.2">
      <c r="BD1366" s="325"/>
      <c r="EL1366" s="325"/>
    </row>
    <row r="1367" spans="56:142" x14ac:dyDescent="0.2">
      <c r="BD1367" s="325"/>
      <c r="EL1367" s="325"/>
    </row>
    <row r="1368" spans="56:142" x14ac:dyDescent="0.2">
      <c r="BD1368" s="325"/>
      <c r="EL1368" s="325"/>
    </row>
    <row r="1369" spans="56:142" x14ac:dyDescent="0.2">
      <c r="BD1369" s="325"/>
      <c r="EL1369" s="325"/>
    </row>
    <row r="1370" spans="56:142" x14ac:dyDescent="0.2">
      <c r="BD1370" s="325"/>
      <c r="EL1370" s="325"/>
    </row>
    <row r="1371" spans="56:142" x14ac:dyDescent="0.2">
      <c r="BD1371" s="325"/>
      <c r="EL1371" s="325"/>
    </row>
    <row r="1372" spans="56:142" x14ac:dyDescent="0.2">
      <c r="BD1372" s="325"/>
      <c r="EL1372" s="325"/>
    </row>
    <row r="1373" spans="56:142" x14ac:dyDescent="0.2">
      <c r="BD1373" s="325"/>
      <c r="EL1373" s="325"/>
    </row>
    <row r="1374" spans="56:142" x14ac:dyDescent="0.2">
      <c r="BD1374" s="325"/>
      <c r="EL1374" s="325"/>
    </row>
    <row r="1375" spans="56:142" x14ac:dyDescent="0.2">
      <c r="BD1375" s="325"/>
      <c r="EL1375" s="325"/>
    </row>
    <row r="1376" spans="56:142" x14ac:dyDescent="0.2">
      <c r="BD1376" s="325"/>
      <c r="EL1376" s="325"/>
    </row>
    <row r="1377" spans="56:142" x14ac:dyDescent="0.2">
      <c r="BD1377" s="325"/>
      <c r="EL1377" s="325"/>
    </row>
    <row r="1378" spans="56:142" x14ac:dyDescent="0.2">
      <c r="BD1378" s="325"/>
      <c r="EL1378" s="325"/>
    </row>
    <row r="1379" spans="56:142" x14ac:dyDescent="0.2">
      <c r="BD1379" s="325"/>
      <c r="EL1379" s="325"/>
    </row>
    <row r="1380" spans="56:142" x14ac:dyDescent="0.2">
      <c r="BD1380" s="325"/>
      <c r="EL1380" s="325"/>
    </row>
    <row r="1381" spans="56:142" x14ac:dyDescent="0.2">
      <c r="BD1381" s="325"/>
      <c r="EL1381" s="325"/>
    </row>
    <row r="1382" spans="56:142" x14ac:dyDescent="0.2">
      <c r="BD1382" s="325"/>
      <c r="EL1382" s="325"/>
    </row>
    <row r="1383" spans="56:142" x14ac:dyDescent="0.2">
      <c r="BD1383" s="325"/>
      <c r="EL1383" s="325"/>
    </row>
    <row r="1384" spans="56:142" x14ac:dyDescent="0.2">
      <c r="BD1384" s="325"/>
      <c r="EL1384" s="325"/>
    </row>
    <row r="1385" spans="56:142" x14ac:dyDescent="0.2">
      <c r="BD1385" s="325"/>
      <c r="EL1385" s="325"/>
    </row>
    <row r="1386" spans="56:142" x14ac:dyDescent="0.2">
      <c r="BD1386" s="325"/>
      <c r="EL1386" s="325"/>
    </row>
    <row r="1387" spans="56:142" x14ac:dyDescent="0.2">
      <c r="BD1387" s="325"/>
      <c r="EL1387" s="325"/>
    </row>
    <row r="1388" spans="56:142" x14ac:dyDescent="0.2">
      <c r="BD1388" s="325"/>
      <c r="EL1388" s="325"/>
    </row>
    <row r="1389" spans="56:142" x14ac:dyDescent="0.2">
      <c r="BD1389" s="325"/>
      <c r="EL1389" s="325"/>
    </row>
    <row r="1390" spans="56:142" x14ac:dyDescent="0.2">
      <c r="BD1390" s="325"/>
      <c r="EL1390" s="325"/>
    </row>
    <row r="1391" spans="56:142" x14ac:dyDescent="0.2">
      <c r="BD1391" s="325"/>
      <c r="EL1391" s="325"/>
    </row>
    <row r="1392" spans="56:142" x14ac:dyDescent="0.2">
      <c r="BD1392" s="325"/>
      <c r="EL1392" s="325"/>
    </row>
    <row r="1393" spans="56:142" x14ac:dyDescent="0.2">
      <c r="BD1393" s="325"/>
      <c r="EL1393" s="325"/>
    </row>
    <row r="1394" spans="56:142" x14ac:dyDescent="0.2">
      <c r="BD1394" s="325"/>
      <c r="EL1394" s="325"/>
    </row>
    <row r="1395" spans="56:142" x14ac:dyDescent="0.2">
      <c r="BD1395" s="325"/>
      <c r="EL1395" s="325"/>
    </row>
    <row r="1396" spans="56:142" x14ac:dyDescent="0.2">
      <c r="BD1396" s="325"/>
      <c r="EL1396" s="325"/>
    </row>
    <row r="1397" spans="56:142" x14ac:dyDescent="0.2">
      <c r="BD1397" s="325"/>
      <c r="EL1397" s="325"/>
    </row>
    <row r="1398" spans="56:142" x14ac:dyDescent="0.2">
      <c r="BD1398" s="325"/>
      <c r="EL1398" s="325"/>
    </row>
    <row r="1399" spans="56:142" x14ac:dyDescent="0.2">
      <c r="BD1399" s="325"/>
      <c r="EL1399" s="325"/>
    </row>
    <row r="1400" spans="56:142" x14ac:dyDescent="0.2">
      <c r="BD1400" s="325"/>
      <c r="EL1400" s="325"/>
    </row>
    <row r="1401" spans="56:142" x14ac:dyDescent="0.2">
      <c r="BD1401" s="325"/>
      <c r="EL1401" s="325"/>
    </row>
    <row r="1402" spans="56:142" x14ac:dyDescent="0.2">
      <c r="BD1402" s="325"/>
      <c r="EL1402" s="325"/>
    </row>
    <row r="1403" spans="56:142" x14ac:dyDescent="0.2">
      <c r="BD1403" s="325"/>
      <c r="EL1403" s="325"/>
    </row>
    <row r="1404" spans="56:142" x14ac:dyDescent="0.2">
      <c r="BD1404" s="325"/>
      <c r="EL1404" s="325"/>
    </row>
    <row r="1405" spans="56:142" x14ac:dyDescent="0.2">
      <c r="BD1405" s="325"/>
      <c r="EL1405" s="325"/>
    </row>
    <row r="1406" spans="56:142" x14ac:dyDescent="0.2">
      <c r="BD1406" s="325"/>
      <c r="EL1406" s="325"/>
    </row>
    <row r="1407" spans="56:142" x14ac:dyDescent="0.2">
      <c r="BD1407" s="325"/>
      <c r="EL1407" s="325"/>
    </row>
    <row r="1408" spans="56:142" x14ac:dyDescent="0.2">
      <c r="BD1408" s="325"/>
      <c r="EL1408" s="325"/>
    </row>
    <row r="1409" spans="56:142" x14ac:dyDescent="0.2">
      <c r="BD1409" s="325"/>
      <c r="EL1409" s="325"/>
    </row>
    <row r="1410" spans="56:142" x14ac:dyDescent="0.2">
      <c r="BD1410" s="325"/>
      <c r="EL1410" s="325"/>
    </row>
    <row r="1411" spans="56:142" x14ac:dyDescent="0.2">
      <c r="BD1411" s="325"/>
      <c r="EL1411" s="325"/>
    </row>
    <row r="1412" spans="56:142" x14ac:dyDescent="0.2">
      <c r="BD1412" s="325"/>
      <c r="EL1412" s="325"/>
    </row>
    <row r="1413" spans="56:142" x14ac:dyDescent="0.2">
      <c r="BD1413" s="325"/>
      <c r="EL1413" s="325"/>
    </row>
    <row r="1414" spans="56:142" x14ac:dyDescent="0.2">
      <c r="BD1414" s="325"/>
      <c r="EL1414" s="325"/>
    </row>
    <row r="1415" spans="56:142" x14ac:dyDescent="0.2">
      <c r="BD1415" s="325"/>
      <c r="EL1415" s="325"/>
    </row>
    <row r="1416" spans="56:142" x14ac:dyDescent="0.2">
      <c r="BD1416" s="325"/>
      <c r="EL1416" s="325"/>
    </row>
    <row r="1417" spans="56:142" x14ac:dyDescent="0.2">
      <c r="BD1417" s="325"/>
      <c r="EL1417" s="325"/>
    </row>
    <row r="1418" spans="56:142" x14ac:dyDescent="0.2">
      <c r="BD1418" s="325"/>
      <c r="EL1418" s="325"/>
    </row>
    <row r="1419" spans="56:142" x14ac:dyDescent="0.2">
      <c r="BD1419" s="325"/>
      <c r="EL1419" s="325"/>
    </row>
    <row r="1420" spans="56:142" x14ac:dyDescent="0.2">
      <c r="BD1420" s="325"/>
      <c r="EL1420" s="325"/>
    </row>
    <row r="1421" spans="56:142" x14ac:dyDescent="0.2">
      <c r="BD1421" s="325"/>
      <c r="EL1421" s="325"/>
    </row>
    <row r="1422" spans="56:142" x14ac:dyDescent="0.2">
      <c r="BD1422" s="325"/>
      <c r="EL1422" s="325"/>
    </row>
    <row r="1423" spans="56:142" x14ac:dyDescent="0.2">
      <c r="BD1423" s="325"/>
      <c r="EL1423" s="325"/>
    </row>
    <row r="1424" spans="56:142" x14ac:dyDescent="0.2">
      <c r="BD1424" s="325"/>
      <c r="EL1424" s="325"/>
    </row>
    <row r="1425" spans="56:142" x14ac:dyDescent="0.2">
      <c r="BD1425" s="325"/>
      <c r="EL1425" s="325"/>
    </row>
    <row r="1426" spans="56:142" x14ac:dyDescent="0.2">
      <c r="BD1426" s="325"/>
      <c r="EL1426" s="325"/>
    </row>
    <row r="1427" spans="56:142" x14ac:dyDescent="0.2">
      <c r="BD1427" s="325"/>
      <c r="EL1427" s="325"/>
    </row>
    <row r="1428" spans="56:142" x14ac:dyDescent="0.2">
      <c r="BD1428" s="325"/>
      <c r="EL1428" s="325"/>
    </row>
    <row r="1429" spans="56:142" x14ac:dyDescent="0.2">
      <c r="BD1429" s="325"/>
      <c r="EL1429" s="325"/>
    </row>
    <row r="1430" spans="56:142" x14ac:dyDescent="0.2">
      <c r="BD1430" s="325"/>
      <c r="EL1430" s="325"/>
    </row>
    <row r="1431" spans="56:142" x14ac:dyDescent="0.2">
      <c r="BD1431" s="325"/>
      <c r="EL1431" s="325"/>
    </row>
    <row r="1432" spans="56:142" x14ac:dyDescent="0.2">
      <c r="BD1432" s="325"/>
      <c r="EL1432" s="325"/>
    </row>
    <row r="1433" spans="56:142" x14ac:dyDescent="0.2">
      <c r="BD1433" s="325"/>
      <c r="EL1433" s="325"/>
    </row>
    <row r="1434" spans="56:142" x14ac:dyDescent="0.2">
      <c r="BD1434" s="325"/>
      <c r="EL1434" s="325"/>
    </row>
    <row r="1435" spans="56:142" x14ac:dyDescent="0.2">
      <c r="BD1435" s="325"/>
      <c r="EL1435" s="325"/>
    </row>
    <row r="1436" spans="56:142" x14ac:dyDescent="0.2">
      <c r="BD1436" s="325"/>
      <c r="EL1436" s="325"/>
    </row>
    <row r="1437" spans="56:142" x14ac:dyDescent="0.2">
      <c r="BD1437" s="325"/>
      <c r="EL1437" s="325"/>
    </row>
    <row r="1438" spans="56:142" x14ac:dyDescent="0.2">
      <c r="BD1438" s="325"/>
      <c r="EL1438" s="325"/>
    </row>
    <row r="1439" spans="56:142" x14ac:dyDescent="0.2">
      <c r="BD1439" s="325"/>
      <c r="EL1439" s="325"/>
    </row>
    <row r="1440" spans="56:142" x14ac:dyDescent="0.2">
      <c r="BD1440" s="325"/>
      <c r="EL1440" s="325"/>
    </row>
    <row r="1441" spans="56:142" x14ac:dyDescent="0.2">
      <c r="BD1441" s="325"/>
      <c r="EL1441" s="325"/>
    </row>
    <row r="1442" spans="56:142" x14ac:dyDescent="0.2">
      <c r="BD1442" s="325"/>
      <c r="EL1442" s="325"/>
    </row>
    <row r="1443" spans="56:142" x14ac:dyDescent="0.2">
      <c r="BD1443" s="325"/>
      <c r="EL1443" s="325"/>
    </row>
    <row r="1444" spans="56:142" x14ac:dyDescent="0.2">
      <c r="BD1444" s="325"/>
      <c r="EL1444" s="325"/>
    </row>
    <row r="1445" spans="56:142" x14ac:dyDescent="0.2">
      <c r="BD1445" s="325"/>
      <c r="EL1445" s="325"/>
    </row>
    <row r="1446" spans="56:142" x14ac:dyDescent="0.2">
      <c r="BD1446" s="325"/>
      <c r="EL1446" s="325"/>
    </row>
    <row r="1447" spans="56:142" x14ac:dyDescent="0.2">
      <c r="BD1447" s="325"/>
      <c r="EL1447" s="325"/>
    </row>
    <row r="1448" spans="56:142" x14ac:dyDescent="0.2">
      <c r="BD1448" s="325"/>
      <c r="EL1448" s="325"/>
    </row>
    <row r="1449" spans="56:142" x14ac:dyDescent="0.2">
      <c r="BD1449" s="325"/>
      <c r="EL1449" s="325"/>
    </row>
    <row r="1450" spans="56:142" x14ac:dyDescent="0.2">
      <c r="BD1450" s="325"/>
      <c r="EL1450" s="325"/>
    </row>
    <row r="1451" spans="56:142" x14ac:dyDescent="0.2">
      <c r="BD1451" s="325"/>
      <c r="EL1451" s="325"/>
    </row>
    <row r="1452" spans="56:142" x14ac:dyDescent="0.2">
      <c r="BD1452" s="325"/>
      <c r="EL1452" s="325"/>
    </row>
    <row r="1453" spans="56:142" x14ac:dyDescent="0.2">
      <c r="BD1453" s="325"/>
      <c r="EL1453" s="325"/>
    </row>
    <row r="1454" spans="56:142" x14ac:dyDescent="0.2">
      <c r="BD1454" s="325"/>
      <c r="EL1454" s="325"/>
    </row>
    <row r="1455" spans="56:142" x14ac:dyDescent="0.2">
      <c r="BD1455" s="325"/>
      <c r="EL1455" s="325"/>
    </row>
    <row r="1456" spans="56:142" x14ac:dyDescent="0.2">
      <c r="BD1456" s="325"/>
      <c r="EL1456" s="325"/>
    </row>
    <row r="1457" spans="56:142" x14ac:dyDescent="0.2">
      <c r="BD1457" s="325"/>
      <c r="EL1457" s="325"/>
    </row>
    <row r="1458" spans="56:142" x14ac:dyDescent="0.2">
      <c r="BD1458" s="325"/>
      <c r="EL1458" s="325"/>
    </row>
    <row r="1459" spans="56:142" x14ac:dyDescent="0.2">
      <c r="BD1459" s="325"/>
      <c r="EL1459" s="325"/>
    </row>
    <row r="1460" spans="56:142" x14ac:dyDescent="0.2">
      <c r="BD1460" s="325"/>
      <c r="EL1460" s="325"/>
    </row>
    <row r="1461" spans="56:142" x14ac:dyDescent="0.2">
      <c r="BD1461" s="325"/>
      <c r="EL1461" s="325"/>
    </row>
    <row r="1462" spans="56:142" x14ac:dyDescent="0.2">
      <c r="BD1462" s="325"/>
      <c r="EL1462" s="325"/>
    </row>
    <row r="1463" spans="56:142" x14ac:dyDescent="0.2">
      <c r="BD1463" s="325"/>
      <c r="EL1463" s="325"/>
    </row>
    <row r="1464" spans="56:142" x14ac:dyDescent="0.2">
      <c r="BD1464" s="325"/>
      <c r="EL1464" s="325"/>
    </row>
    <row r="1465" spans="56:142" x14ac:dyDescent="0.2">
      <c r="BD1465" s="325"/>
      <c r="EL1465" s="325"/>
    </row>
    <row r="1466" spans="56:142" x14ac:dyDescent="0.2">
      <c r="BD1466" s="325"/>
      <c r="EL1466" s="325"/>
    </row>
    <row r="1467" spans="56:142" x14ac:dyDescent="0.2">
      <c r="BD1467" s="325"/>
      <c r="EL1467" s="325"/>
    </row>
    <row r="1468" spans="56:142" x14ac:dyDescent="0.2">
      <c r="BD1468" s="325"/>
      <c r="EL1468" s="325"/>
    </row>
    <row r="1469" spans="56:142" x14ac:dyDescent="0.2">
      <c r="BD1469" s="325"/>
      <c r="EL1469" s="325"/>
    </row>
    <row r="1470" spans="56:142" x14ac:dyDescent="0.2">
      <c r="BD1470" s="325"/>
      <c r="EL1470" s="325"/>
    </row>
    <row r="1471" spans="56:142" x14ac:dyDescent="0.2">
      <c r="BD1471" s="325"/>
      <c r="EL1471" s="325"/>
    </row>
    <row r="1472" spans="56:142" x14ac:dyDescent="0.2">
      <c r="BD1472" s="325"/>
      <c r="EL1472" s="325"/>
    </row>
    <row r="1473" spans="56:142" x14ac:dyDescent="0.2">
      <c r="BD1473" s="325"/>
      <c r="EL1473" s="325"/>
    </row>
    <row r="1474" spans="56:142" x14ac:dyDescent="0.2">
      <c r="BD1474" s="325"/>
      <c r="EL1474" s="325"/>
    </row>
    <row r="1475" spans="56:142" x14ac:dyDescent="0.2">
      <c r="BD1475" s="325"/>
      <c r="EL1475" s="325"/>
    </row>
    <row r="1476" spans="56:142" x14ac:dyDescent="0.2">
      <c r="BD1476" s="325"/>
      <c r="EL1476" s="325"/>
    </row>
    <row r="1477" spans="56:142" x14ac:dyDescent="0.2">
      <c r="BD1477" s="325"/>
      <c r="EL1477" s="325"/>
    </row>
    <row r="1478" spans="56:142" x14ac:dyDescent="0.2">
      <c r="BD1478" s="325"/>
      <c r="EL1478" s="325"/>
    </row>
    <row r="1479" spans="56:142" x14ac:dyDescent="0.2">
      <c r="BD1479" s="325"/>
      <c r="EL1479" s="325"/>
    </row>
    <row r="1480" spans="56:142" x14ac:dyDescent="0.2">
      <c r="BD1480" s="325"/>
      <c r="EL1480" s="325"/>
    </row>
    <row r="1481" spans="56:142" x14ac:dyDescent="0.2">
      <c r="BD1481" s="325"/>
      <c r="EL1481" s="325"/>
    </row>
    <row r="1482" spans="56:142" x14ac:dyDescent="0.2">
      <c r="BD1482" s="325"/>
      <c r="EL1482" s="325"/>
    </row>
    <row r="1483" spans="56:142" x14ac:dyDescent="0.2">
      <c r="BD1483" s="325"/>
      <c r="EL1483" s="325"/>
    </row>
    <row r="1484" spans="56:142" x14ac:dyDescent="0.2">
      <c r="BD1484" s="325"/>
      <c r="EL1484" s="325"/>
    </row>
    <row r="1485" spans="56:142" x14ac:dyDescent="0.2">
      <c r="BD1485" s="325"/>
      <c r="EL1485" s="325"/>
    </row>
    <row r="1486" spans="56:142" x14ac:dyDescent="0.2">
      <c r="BD1486" s="325"/>
      <c r="EL1486" s="325"/>
    </row>
    <row r="1487" spans="56:142" x14ac:dyDescent="0.2">
      <c r="BD1487" s="325"/>
      <c r="EL1487" s="325"/>
    </row>
    <row r="1488" spans="56:142" x14ac:dyDescent="0.2">
      <c r="BD1488" s="325"/>
      <c r="EL1488" s="325"/>
    </row>
    <row r="1489" spans="56:142" x14ac:dyDescent="0.2">
      <c r="BD1489" s="325"/>
      <c r="EL1489" s="325"/>
    </row>
    <row r="1490" spans="56:142" x14ac:dyDescent="0.2">
      <c r="BD1490" s="325"/>
      <c r="EL1490" s="325"/>
    </row>
    <row r="1491" spans="56:142" x14ac:dyDescent="0.2">
      <c r="BD1491" s="325"/>
      <c r="EL1491" s="325"/>
    </row>
    <row r="1492" spans="56:142" x14ac:dyDescent="0.2">
      <c r="BD1492" s="325"/>
      <c r="EL1492" s="325"/>
    </row>
    <row r="1493" spans="56:142" x14ac:dyDescent="0.2">
      <c r="BD1493" s="325"/>
      <c r="EL1493" s="325"/>
    </row>
    <row r="1494" spans="56:142" x14ac:dyDescent="0.2">
      <c r="BD1494" s="325"/>
      <c r="EL1494" s="325"/>
    </row>
    <row r="1495" spans="56:142" x14ac:dyDescent="0.2">
      <c r="BD1495" s="325"/>
      <c r="EL1495" s="325"/>
    </row>
    <row r="1496" spans="56:142" x14ac:dyDescent="0.2">
      <c r="BD1496" s="325"/>
      <c r="EL1496" s="325"/>
    </row>
    <row r="1497" spans="56:142" x14ac:dyDescent="0.2">
      <c r="BD1497" s="325"/>
      <c r="EL1497" s="325"/>
    </row>
    <row r="1498" spans="56:142" x14ac:dyDescent="0.2">
      <c r="BD1498" s="325"/>
      <c r="EL1498" s="325"/>
    </row>
    <row r="1499" spans="56:142" x14ac:dyDescent="0.2">
      <c r="BD1499" s="325"/>
      <c r="EL1499" s="325"/>
    </row>
    <row r="1500" spans="56:142" x14ac:dyDescent="0.2">
      <c r="BD1500" s="325"/>
      <c r="EL1500" s="325"/>
    </row>
    <row r="1501" spans="56:142" x14ac:dyDescent="0.2">
      <c r="BD1501" s="325"/>
      <c r="EL1501" s="325"/>
    </row>
    <row r="1502" spans="56:142" x14ac:dyDescent="0.2">
      <c r="BD1502" s="325"/>
      <c r="EL1502" s="325"/>
    </row>
    <row r="1503" spans="56:142" x14ac:dyDescent="0.2">
      <c r="BD1503" s="325"/>
      <c r="EL1503" s="325"/>
    </row>
    <row r="1504" spans="56:142" x14ac:dyDescent="0.2">
      <c r="BD1504" s="325"/>
      <c r="EL1504" s="325"/>
    </row>
    <row r="1505" spans="56:142" x14ac:dyDescent="0.2">
      <c r="BD1505" s="325"/>
      <c r="EL1505" s="325"/>
    </row>
    <row r="1506" spans="56:142" x14ac:dyDescent="0.2">
      <c r="BD1506" s="325"/>
      <c r="EL1506" s="325"/>
    </row>
    <row r="1507" spans="56:142" x14ac:dyDescent="0.2">
      <c r="BD1507" s="325"/>
      <c r="EL1507" s="325"/>
    </row>
    <row r="1508" spans="56:142" x14ac:dyDescent="0.2">
      <c r="BD1508" s="325"/>
      <c r="EL1508" s="325"/>
    </row>
    <row r="1509" spans="56:142" x14ac:dyDescent="0.2">
      <c r="BD1509" s="325"/>
      <c r="EL1509" s="325"/>
    </row>
    <row r="1510" spans="56:142" x14ac:dyDescent="0.2">
      <c r="BD1510" s="325"/>
      <c r="EL1510" s="325"/>
    </row>
    <row r="1511" spans="56:142" x14ac:dyDescent="0.2">
      <c r="BD1511" s="325"/>
      <c r="EL1511" s="325"/>
    </row>
    <row r="1512" spans="56:142" x14ac:dyDescent="0.2">
      <c r="BD1512" s="325"/>
      <c r="EL1512" s="325"/>
    </row>
    <row r="1513" spans="56:142" x14ac:dyDescent="0.2">
      <c r="BD1513" s="325"/>
      <c r="EL1513" s="325"/>
    </row>
    <row r="1514" spans="56:142" x14ac:dyDescent="0.2">
      <c r="BD1514" s="325"/>
      <c r="EL1514" s="325"/>
    </row>
    <row r="1515" spans="56:142" x14ac:dyDescent="0.2">
      <c r="BD1515" s="325"/>
      <c r="EL1515" s="325"/>
    </row>
    <row r="1516" spans="56:142" x14ac:dyDescent="0.2">
      <c r="BD1516" s="325"/>
      <c r="EL1516" s="325"/>
    </row>
    <row r="1517" spans="56:142" x14ac:dyDescent="0.2">
      <c r="BD1517" s="325"/>
      <c r="EL1517" s="325"/>
    </row>
    <row r="1518" spans="56:142" x14ac:dyDescent="0.2">
      <c r="BD1518" s="325"/>
      <c r="EL1518" s="325"/>
    </row>
    <row r="1519" spans="56:142" x14ac:dyDescent="0.2">
      <c r="BD1519" s="325"/>
      <c r="EL1519" s="325"/>
    </row>
    <row r="1520" spans="56:142" x14ac:dyDescent="0.2">
      <c r="BD1520" s="325"/>
      <c r="EL1520" s="325"/>
    </row>
    <row r="1521" spans="56:142" x14ac:dyDescent="0.2">
      <c r="BD1521" s="325"/>
      <c r="EL1521" s="325"/>
    </row>
    <row r="1522" spans="56:142" x14ac:dyDescent="0.2">
      <c r="BD1522" s="325"/>
      <c r="EL1522" s="325"/>
    </row>
    <row r="1523" spans="56:142" x14ac:dyDescent="0.2">
      <c r="BD1523" s="325"/>
      <c r="EL1523" s="325"/>
    </row>
    <row r="1524" spans="56:142" x14ac:dyDescent="0.2">
      <c r="BD1524" s="325"/>
      <c r="EL1524" s="325"/>
    </row>
    <row r="1525" spans="56:142" x14ac:dyDescent="0.2">
      <c r="BD1525" s="325"/>
      <c r="EL1525" s="325"/>
    </row>
    <row r="1526" spans="56:142" x14ac:dyDescent="0.2">
      <c r="BD1526" s="325"/>
      <c r="EL1526" s="325"/>
    </row>
    <row r="1527" spans="56:142" x14ac:dyDescent="0.2">
      <c r="BD1527" s="325"/>
      <c r="EL1527" s="325"/>
    </row>
    <row r="1528" spans="56:142" x14ac:dyDescent="0.2">
      <c r="BD1528" s="325"/>
      <c r="EL1528" s="325"/>
    </row>
    <row r="1529" spans="56:142" x14ac:dyDescent="0.2">
      <c r="BD1529" s="325"/>
      <c r="EL1529" s="325"/>
    </row>
    <row r="1530" spans="56:142" x14ac:dyDescent="0.2">
      <c r="BD1530" s="325"/>
      <c r="EL1530" s="325"/>
    </row>
    <row r="1531" spans="56:142" x14ac:dyDescent="0.2">
      <c r="BD1531" s="325"/>
      <c r="EL1531" s="325"/>
    </row>
    <row r="1532" spans="56:142" x14ac:dyDescent="0.2">
      <c r="BD1532" s="325"/>
      <c r="EL1532" s="325"/>
    </row>
    <row r="1533" spans="56:142" x14ac:dyDescent="0.2">
      <c r="BD1533" s="325"/>
      <c r="EL1533" s="325"/>
    </row>
    <row r="1534" spans="56:142" x14ac:dyDescent="0.2">
      <c r="BD1534" s="325"/>
      <c r="EL1534" s="325"/>
    </row>
    <row r="1535" spans="56:142" x14ac:dyDescent="0.2">
      <c r="BD1535" s="325"/>
      <c r="EL1535" s="325"/>
    </row>
    <row r="1536" spans="56:142" x14ac:dyDescent="0.2">
      <c r="BD1536" s="325"/>
      <c r="EL1536" s="325"/>
    </row>
    <row r="1537" spans="56:142" x14ac:dyDescent="0.2">
      <c r="BD1537" s="325"/>
      <c r="EL1537" s="325"/>
    </row>
    <row r="1538" spans="56:142" x14ac:dyDescent="0.2">
      <c r="BD1538" s="325"/>
      <c r="EL1538" s="325"/>
    </row>
    <row r="1539" spans="56:142" x14ac:dyDescent="0.2">
      <c r="BD1539" s="325"/>
      <c r="EL1539" s="325"/>
    </row>
    <row r="1540" spans="56:142" x14ac:dyDescent="0.2">
      <c r="BD1540" s="325"/>
      <c r="EL1540" s="325"/>
    </row>
    <row r="1541" spans="56:142" x14ac:dyDescent="0.2">
      <c r="BD1541" s="325"/>
      <c r="EL1541" s="325"/>
    </row>
    <row r="1542" spans="56:142" x14ac:dyDescent="0.2">
      <c r="BD1542" s="325"/>
      <c r="EL1542" s="325"/>
    </row>
    <row r="1543" spans="56:142" x14ac:dyDescent="0.2">
      <c r="BD1543" s="325"/>
      <c r="EL1543" s="325"/>
    </row>
    <row r="1544" spans="56:142" x14ac:dyDescent="0.2">
      <c r="BD1544" s="325"/>
      <c r="EL1544" s="325"/>
    </row>
    <row r="1545" spans="56:142" x14ac:dyDescent="0.2">
      <c r="BD1545" s="325"/>
      <c r="EL1545" s="325"/>
    </row>
    <row r="1546" spans="56:142" x14ac:dyDescent="0.2">
      <c r="BD1546" s="325"/>
      <c r="EL1546" s="325"/>
    </row>
    <row r="1547" spans="56:142" x14ac:dyDescent="0.2">
      <c r="BD1547" s="325"/>
      <c r="EL1547" s="325"/>
    </row>
    <row r="1548" spans="56:142" x14ac:dyDescent="0.2">
      <c r="BD1548" s="325"/>
      <c r="EL1548" s="325"/>
    </row>
    <row r="1549" spans="56:142" x14ac:dyDescent="0.2">
      <c r="BD1549" s="325"/>
      <c r="EL1549" s="325"/>
    </row>
    <row r="1550" spans="56:142" x14ac:dyDescent="0.2">
      <c r="BD1550" s="325"/>
      <c r="EL1550" s="325"/>
    </row>
    <row r="1551" spans="56:142" x14ac:dyDescent="0.2">
      <c r="BD1551" s="325"/>
      <c r="EL1551" s="325"/>
    </row>
    <row r="1552" spans="56:142" x14ac:dyDescent="0.2">
      <c r="BD1552" s="325"/>
      <c r="EL1552" s="325"/>
    </row>
    <row r="1553" spans="56:142" x14ac:dyDescent="0.2">
      <c r="BD1553" s="325"/>
      <c r="EL1553" s="325"/>
    </row>
    <row r="1554" spans="56:142" x14ac:dyDescent="0.2">
      <c r="BD1554" s="325"/>
      <c r="EL1554" s="325"/>
    </row>
    <row r="1555" spans="56:142" x14ac:dyDescent="0.2">
      <c r="BD1555" s="325"/>
      <c r="EL1555" s="325"/>
    </row>
    <row r="1556" spans="56:142" x14ac:dyDescent="0.2">
      <c r="BD1556" s="325"/>
      <c r="EL1556" s="325"/>
    </row>
    <row r="1557" spans="56:142" x14ac:dyDescent="0.2">
      <c r="BD1557" s="325"/>
      <c r="EL1557" s="325"/>
    </row>
    <row r="1558" spans="56:142" x14ac:dyDescent="0.2">
      <c r="BD1558" s="325"/>
      <c r="EL1558" s="325"/>
    </row>
    <row r="1559" spans="56:142" x14ac:dyDescent="0.2">
      <c r="BD1559" s="325"/>
      <c r="EL1559" s="325"/>
    </row>
    <row r="1560" spans="56:142" x14ac:dyDescent="0.2">
      <c r="BD1560" s="325"/>
      <c r="EL1560" s="325"/>
    </row>
    <row r="1561" spans="56:142" x14ac:dyDescent="0.2">
      <c r="BD1561" s="325"/>
      <c r="EL1561" s="325"/>
    </row>
    <row r="1562" spans="56:142" x14ac:dyDescent="0.2">
      <c r="BD1562" s="325"/>
      <c r="EL1562" s="325"/>
    </row>
    <row r="1563" spans="56:142" x14ac:dyDescent="0.2">
      <c r="BD1563" s="325"/>
      <c r="EL1563" s="325"/>
    </row>
    <row r="1564" spans="56:142" x14ac:dyDescent="0.2">
      <c r="BD1564" s="325"/>
      <c r="EL1564" s="325"/>
    </row>
    <row r="1565" spans="56:142" x14ac:dyDescent="0.2">
      <c r="BD1565" s="325"/>
      <c r="EL1565" s="325"/>
    </row>
    <row r="1566" spans="56:142" x14ac:dyDescent="0.2">
      <c r="BD1566" s="325"/>
      <c r="EL1566" s="325"/>
    </row>
    <row r="1567" spans="56:142" x14ac:dyDescent="0.2">
      <c r="BD1567" s="325"/>
      <c r="EL1567" s="325"/>
    </row>
    <row r="1568" spans="56:142" x14ac:dyDescent="0.2">
      <c r="BD1568" s="325"/>
      <c r="EL1568" s="325"/>
    </row>
    <row r="1569" spans="56:142" x14ac:dyDescent="0.2">
      <c r="BD1569" s="325"/>
      <c r="EL1569" s="325"/>
    </row>
    <row r="1570" spans="56:142" x14ac:dyDescent="0.2">
      <c r="BD1570" s="325"/>
      <c r="EL1570" s="325"/>
    </row>
    <row r="1571" spans="56:142" x14ac:dyDescent="0.2">
      <c r="BD1571" s="325"/>
      <c r="EL1571" s="325"/>
    </row>
    <row r="1572" spans="56:142" x14ac:dyDescent="0.2">
      <c r="BD1572" s="325"/>
      <c r="EL1572" s="325"/>
    </row>
    <row r="1573" spans="56:142" x14ac:dyDescent="0.2">
      <c r="BD1573" s="325"/>
      <c r="EL1573" s="325"/>
    </row>
    <row r="1574" spans="56:142" x14ac:dyDescent="0.2">
      <c r="BD1574" s="325"/>
      <c r="EL1574" s="325"/>
    </row>
    <row r="1575" spans="56:142" x14ac:dyDescent="0.2">
      <c r="BD1575" s="325"/>
      <c r="EL1575" s="325"/>
    </row>
    <row r="1576" spans="56:142" x14ac:dyDescent="0.2">
      <c r="BD1576" s="325"/>
      <c r="EL1576" s="325"/>
    </row>
    <row r="1577" spans="56:142" x14ac:dyDescent="0.2">
      <c r="BD1577" s="325"/>
      <c r="EL1577" s="325"/>
    </row>
    <row r="1578" spans="56:142" x14ac:dyDescent="0.2">
      <c r="BD1578" s="325"/>
      <c r="EL1578" s="325"/>
    </row>
    <row r="1579" spans="56:142" x14ac:dyDescent="0.2">
      <c r="BD1579" s="325"/>
      <c r="EL1579" s="325"/>
    </row>
    <row r="1580" spans="56:142" x14ac:dyDescent="0.2">
      <c r="BD1580" s="325"/>
      <c r="EL1580" s="325"/>
    </row>
    <row r="1581" spans="56:142" x14ac:dyDescent="0.2">
      <c r="BD1581" s="325"/>
      <c r="EL1581" s="325"/>
    </row>
    <row r="1582" spans="56:142" x14ac:dyDescent="0.2">
      <c r="BD1582" s="325"/>
      <c r="EL1582" s="325"/>
    </row>
    <row r="1583" spans="56:142" x14ac:dyDescent="0.2">
      <c r="BD1583" s="325"/>
      <c r="EL1583" s="325"/>
    </row>
    <row r="1584" spans="56:142" x14ac:dyDescent="0.2">
      <c r="BD1584" s="325"/>
      <c r="EL1584" s="325"/>
    </row>
    <row r="1585" spans="56:142" x14ac:dyDescent="0.2">
      <c r="BD1585" s="325"/>
      <c r="EL1585" s="325"/>
    </row>
    <row r="1586" spans="56:142" x14ac:dyDescent="0.2">
      <c r="BD1586" s="325"/>
      <c r="EL1586" s="325"/>
    </row>
    <row r="1587" spans="56:142" x14ac:dyDescent="0.2">
      <c r="BD1587" s="325"/>
      <c r="EL1587" s="325"/>
    </row>
    <row r="1588" spans="56:142" x14ac:dyDescent="0.2">
      <c r="BD1588" s="325"/>
      <c r="EL1588" s="325"/>
    </row>
    <row r="1589" spans="56:142" x14ac:dyDescent="0.2">
      <c r="BD1589" s="325"/>
      <c r="EL1589" s="325"/>
    </row>
    <row r="1590" spans="56:142" x14ac:dyDescent="0.2">
      <c r="BD1590" s="325"/>
      <c r="EL1590" s="325"/>
    </row>
    <row r="1591" spans="56:142" x14ac:dyDescent="0.2">
      <c r="BD1591" s="325"/>
      <c r="EL1591" s="325"/>
    </row>
    <row r="1592" spans="56:142" x14ac:dyDescent="0.2">
      <c r="BD1592" s="325"/>
      <c r="EL1592" s="325"/>
    </row>
    <row r="1593" spans="56:142" x14ac:dyDescent="0.2">
      <c r="BD1593" s="325"/>
      <c r="EL1593" s="325"/>
    </row>
    <row r="1594" spans="56:142" x14ac:dyDescent="0.2">
      <c r="BD1594" s="325"/>
      <c r="EL1594" s="325"/>
    </row>
    <row r="1595" spans="56:142" x14ac:dyDescent="0.2">
      <c r="BD1595" s="325"/>
      <c r="EL1595" s="325"/>
    </row>
    <row r="1596" spans="56:142" x14ac:dyDescent="0.2">
      <c r="BD1596" s="325"/>
      <c r="EL1596" s="325"/>
    </row>
    <row r="1597" spans="56:142" x14ac:dyDescent="0.2">
      <c r="BD1597" s="325"/>
      <c r="EL1597" s="325"/>
    </row>
    <row r="1598" spans="56:142" x14ac:dyDescent="0.2">
      <c r="BD1598" s="325"/>
      <c r="EL1598" s="325"/>
    </row>
    <row r="1599" spans="56:142" x14ac:dyDescent="0.2">
      <c r="BD1599" s="325"/>
      <c r="EL1599" s="325"/>
    </row>
    <row r="1600" spans="56:142" x14ac:dyDescent="0.2">
      <c r="BD1600" s="325"/>
      <c r="EL1600" s="325"/>
    </row>
    <row r="1601" spans="56:142" x14ac:dyDescent="0.2">
      <c r="BD1601" s="325"/>
      <c r="EL1601" s="325"/>
    </row>
    <row r="1602" spans="56:142" x14ac:dyDescent="0.2">
      <c r="BD1602" s="325"/>
      <c r="EL1602" s="325"/>
    </row>
    <row r="1603" spans="56:142" x14ac:dyDescent="0.2">
      <c r="BD1603" s="325"/>
      <c r="EL1603" s="325"/>
    </row>
    <row r="1604" spans="56:142" x14ac:dyDescent="0.2">
      <c r="BD1604" s="325"/>
      <c r="EL1604" s="325"/>
    </row>
    <row r="1605" spans="56:142" x14ac:dyDescent="0.2">
      <c r="BD1605" s="325"/>
      <c r="EL1605" s="325"/>
    </row>
    <row r="1606" spans="56:142" x14ac:dyDescent="0.2">
      <c r="BD1606" s="325"/>
      <c r="EL1606" s="325"/>
    </row>
    <row r="1607" spans="56:142" x14ac:dyDescent="0.2">
      <c r="BD1607" s="325"/>
      <c r="EL1607" s="325"/>
    </row>
    <row r="1608" spans="56:142" x14ac:dyDescent="0.2">
      <c r="BD1608" s="325"/>
      <c r="EL1608" s="325"/>
    </row>
    <row r="1609" spans="56:142" x14ac:dyDescent="0.2">
      <c r="BD1609" s="325"/>
      <c r="EL1609" s="325"/>
    </row>
    <row r="1610" spans="56:142" x14ac:dyDescent="0.2">
      <c r="BD1610" s="325"/>
      <c r="EL1610" s="325"/>
    </row>
    <row r="1611" spans="56:142" x14ac:dyDescent="0.2">
      <c r="BD1611" s="325"/>
      <c r="EL1611" s="325"/>
    </row>
    <row r="1612" spans="56:142" x14ac:dyDescent="0.2">
      <c r="BD1612" s="325"/>
      <c r="EL1612" s="325"/>
    </row>
    <row r="1613" spans="56:142" x14ac:dyDescent="0.2">
      <c r="BD1613" s="325"/>
      <c r="EL1613" s="325"/>
    </row>
    <row r="1614" spans="56:142" x14ac:dyDescent="0.2">
      <c r="BD1614" s="325"/>
      <c r="EL1614" s="325"/>
    </row>
    <row r="1615" spans="56:142" x14ac:dyDescent="0.2">
      <c r="BD1615" s="325"/>
      <c r="EL1615" s="325"/>
    </row>
    <row r="1616" spans="56:142" x14ac:dyDescent="0.2">
      <c r="BD1616" s="325"/>
      <c r="EL1616" s="325"/>
    </row>
    <row r="1617" spans="56:142" x14ac:dyDescent="0.2">
      <c r="BD1617" s="325"/>
      <c r="EL1617" s="325"/>
    </row>
    <row r="1618" spans="56:142" x14ac:dyDescent="0.2">
      <c r="BD1618" s="325"/>
      <c r="EL1618" s="325"/>
    </row>
    <row r="1619" spans="56:142" x14ac:dyDescent="0.2">
      <c r="BD1619" s="325"/>
      <c r="EL1619" s="325"/>
    </row>
    <row r="1620" spans="56:142" x14ac:dyDescent="0.2">
      <c r="BD1620" s="325"/>
      <c r="EL1620" s="325"/>
    </row>
    <row r="1621" spans="56:142" x14ac:dyDescent="0.2">
      <c r="BD1621" s="325"/>
      <c r="EL1621" s="325"/>
    </row>
    <row r="1622" spans="56:142" x14ac:dyDescent="0.2">
      <c r="BD1622" s="325"/>
      <c r="EL1622" s="325"/>
    </row>
    <row r="1623" spans="56:142" x14ac:dyDescent="0.2">
      <c r="BD1623" s="325"/>
      <c r="EL1623" s="325"/>
    </row>
    <row r="1624" spans="56:142" x14ac:dyDescent="0.2">
      <c r="BD1624" s="325"/>
      <c r="EL1624" s="325"/>
    </row>
    <row r="1625" spans="56:142" x14ac:dyDescent="0.2">
      <c r="BD1625" s="325"/>
      <c r="EL1625" s="325"/>
    </row>
    <row r="1626" spans="56:142" x14ac:dyDescent="0.2">
      <c r="BD1626" s="325"/>
      <c r="EL1626" s="325"/>
    </row>
    <row r="1627" spans="56:142" x14ac:dyDescent="0.2">
      <c r="BD1627" s="325"/>
      <c r="EL1627" s="325"/>
    </row>
    <row r="1628" spans="56:142" x14ac:dyDescent="0.2">
      <c r="BD1628" s="325"/>
      <c r="EL1628" s="325"/>
    </row>
    <row r="1629" spans="56:142" x14ac:dyDescent="0.2">
      <c r="BD1629" s="325"/>
      <c r="EL1629" s="325"/>
    </row>
    <row r="1630" spans="56:142" x14ac:dyDescent="0.2">
      <c r="BD1630" s="325"/>
      <c r="EL1630" s="325"/>
    </row>
    <row r="1631" spans="56:142" x14ac:dyDescent="0.2">
      <c r="BD1631" s="325"/>
      <c r="EL1631" s="325"/>
    </row>
    <row r="1632" spans="56:142" x14ac:dyDescent="0.2">
      <c r="BD1632" s="325"/>
      <c r="EL1632" s="325"/>
    </row>
    <row r="1633" spans="56:142" x14ac:dyDescent="0.2">
      <c r="BD1633" s="325"/>
      <c r="EL1633" s="325"/>
    </row>
    <row r="1634" spans="56:142" x14ac:dyDescent="0.2">
      <c r="BD1634" s="325"/>
      <c r="EL1634" s="325"/>
    </row>
    <row r="1635" spans="56:142" x14ac:dyDescent="0.2">
      <c r="BD1635" s="325"/>
      <c r="EL1635" s="325"/>
    </row>
    <row r="1636" spans="56:142" x14ac:dyDescent="0.2">
      <c r="BD1636" s="325"/>
      <c r="EL1636" s="325"/>
    </row>
    <row r="1637" spans="56:142" x14ac:dyDescent="0.2">
      <c r="BD1637" s="325"/>
      <c r="EL1637" s="325"/>
    </row>
    <row r="1638" spans="56:142" x14ac:dyDescent="0.2">
      <c r="BD1638" s="325"/>
      <c r="EL1638" s="325"/>
    </row>
    <row r="1639" spans="56:142" x14ac:dyDescent="0.2">
      <c r="BD1639" s="325"/>
      <c r="EL1639" s="325"/>
    </row>
    <row r="1640" spans="56:142" x14ac:dyDescent="0.2">
      <c r="BD1640" s="325"/>
      <c r="EL1640" s="325"/>
    </row>
    <row r="1641" spans="56:142" x14ac:dyDescent="0.2">
      <c r="BD1641" s="325"/>
      <c r="EL1641" s="325"/>
    </row>
    <row r="1642" spans="56:142" x14ac:dyDescent="0.2">
      <c r="BD1642" s="325"/>
      <c r="EL1642" s="325"/>
    </row>
    <row r="1643" spans="56:142" x14ac:dyDescent="0.2">
      <c r="BD1643" s="325"/>
      <c r="EL1643" s="325"/>
    </row>
    <row r="1644" spans="56:142" x14ac:dyDescent="0.2">
      <c r="BD1644" s="325"/>
      <c r="EL1644" s="325"/>
    </row>
    <row r="1645" spans="56:142" x14ac:dyDescent="0.2">
      <c r="BD1645" s="325"/>
      <c r="EL1645" s="325"/>
    </row>
    <row r="1646" spans="56:142" x14ac:dyDescent="0.2">
      <c r="BD1646" s="325"/>
      <c r="EL1646" s="325"/>
    </row>
    <row r="1647" spans="56:142" x14ac:dyDescent="0.2">
      <c r="BD1647" s="325"/>
      <c r="EL1647" s="325"/>
    </row>
    <row r="1648" spans="56:142" x14ac:dyDescent="0.2">
      <c r="BD1648" s="325"/>
      <c r="EL1648" s="325"/>
    </row>
    <row r="1649" spans="56:142" x14ac:dyDescent="0.2">
      <c r="BD1649" s="325"/>
      <c r="EL1649" s="325"/>
    </row>
    <row r="1650" spans="56:142" x14ac:dyDescent="0.2">
      <c r="BD1650" s="325"/>
      <c r="EL1650" s="325"/>
    </row>
    <row r="1651" spans="56:142" x14ac:dyDescent="0.2">
      <c r="BD1651" s="325"/>
      <c r="EL1651" s="325"/>
    </row>
    <row r="1652" spans="56:142" x14ac:dyDescent="0.2">
      <c r="BD1652" s="325"/>
      <c r="EL1652" s="325"/>
    </row>
    <row r="1653" spans="56:142" x14ac:dyDescent="0.2">
      <c r="BD1653" s="325"/>
      <c r="EL1653" s="325"/>
    </row>
    <row r="1654" spans="56:142" x14ac:dyDescent="0.2">
      <c r="BD1654" s="325"/>
      <c r="EL1654" s="325"/>
    </row>
    <row r="1655" spans="56:142" x14ac:dyDescent="0.2">
      <c r="BD1655" s="325"/>
      <c r="EL1655" s="325"/>
    </row>
    <row r="1656" spans="56:142" x14ac:dyDescent="0.2">
      <c r="BD1656" s="325"/>
      <c r="EL1656" s="325"/>
    </row>
    <row r="1657" spans="56:142" x14ac:dyDescent="0.2">
      <c r="BD1657" s="325"/>
      <c r="EL1657" s="325"/>
    </row>
    <row r="1658" spans="56:142" x14ac:dyDescent="0.2">
      <c r="BD1658" s="325"/>
      <c r="EL1658" s="325"/>
    </row>
    <row r="1659" spans="56:142" x14ac:dyDescent="0.2">
      <c r="BD1659" s="325"/>
      <c r="EL1659" s="325"/>
    </row>
    <row r="1660" spans="56:142" x14ac:dyDescent="0.2">
      <c r="BD1660" s="325"/>
      <c r="EL1660" s="325"/>
    </row>
    <row r="1661" spans="56:142" x14ac:dyDescent="0.2">
      <c r="BD1661" s="325"/>
      <c r="EL1661" s="325"/>
    </row>
    <row r="1662" spans="56:142" x14ac:dyDescent="0.2">
      <c r="BD1662" s="325"/>
      <c r="EL1662" s="325"/>
    </row>
    <row r="1663" spans="56:142" x14ac:dyDescent="0.2">
      <c r="BD1663" s="325"/>
      <c r="EL1663" s="325"/>
    </row>
    <row r="1664" spans="56:142" x14ac:dyDescent="0.2">
      <c r="BD1664" s="325"/>
      <c r="EL1664" s="325"/>
    </row>
    <row r="1665" spans="56:142" x14ac:dyDescent="0.2">
      <c r="BD1665" s="325"/>
      <c r="EL1665" s="325"/>
    </row>
    <row r="1666" spans="56:142" x14ac:dyDescent="0.2">
      <c r="BD1666" s="325"/>
      <c r="EL1666" s="325"/>
    </row>
    <row r="1667" spans="56:142" x14ac:dyDescent="0.2">
      <c r="BD1667" s="325"/>
      <c r="EL1667" s="325"/>
    </row>
    <row r="1668" spans="56:142" x14ac:dyDescent="0.2">
      <c r="BD1668" s="325"/>
      <c r="EL1668" s="325"/>
    </row>
    <row r="1669" spans="56:142" x14ac:dyDescent="0.2">
      <c r="BD1669" s="325"/>
      <c r="EL1669" s="325"/>
    </row>
    <row r="1670" spans="56:142" x14ac:dyDescent="0.2">
      <c r="BD1670" s="325"/>
      <c r="EL1670" s="325"/>
    </row>
    <row r="1671" spans="56:142" x14ac:dyDescent="0.2">
      <c r="BD1671" s="325"/>
      <c r="EL1671" s="325"/>
    </row>
    <row r="1672" spans="56:142" x14ac:dyDescent="0.2">
      <c r="BD1672" s="325"/>
      <c r="EL1672" s="325"/>
    </row>
    <row r="1673" spans="56:142" x14ac:dyDescent="0.2">
      <c r="BD1673" s="325"/>
      <c r="EL1673" s="325"/>
    </row>
    <row r="1674" spans="56:142" x14ac:dyDescent="0.2">
      <c r="BD1674" s="325"/>
      <c r="EL1674" s="325"/>
    </row>
    <row r="1675" spans="56:142" x14ac:dyDescent="0.2">
      <c r="BD1675" s="325"/>
      <c r="EL1675" s="325"/>
    </row>
    <row r="1676" spans="56:142" x14ac:dyDescent="0.2">
      <c r="BD1676" s="325"/>
      <c r="EL1676" s="325"/>
    </row>
    <row r="1677" spans="56:142" x14ac:dyDescent="0.2">
      <c r="BD1677" s="325"/>
      <c r="EL1677" s="325"/>
    </row>
    <row r="1678" spans="56:142" x14ac:dyDescent="0.2">
      <c r="BD1678" s="325"/>
      <c r="EL1678" s="325"/>
    </row>
    <row r="1679" spans="56:142" x14ac:dyDescent="0.2">
      <c r="BD1679" s="325"/>
      <c r="EL1679" s="325"/>
    </row>
    <row r="1680" spans="56:142" x14ac:dyDescent="0.2">
      <c r="BD1680" s="325"/>
      <c r="EL1680" s="325"/>
    </row>
    <row r="1681" spans="56:142" x14ac:dyDescent="0.2">
      <c r="BD1681" s="325"/>
      <c r="EL1681" s="325"/>
    </row>
    <row r="1682" spans="56:142" x14ac:dyDescent="0.2">
      <c r="BD1682" s="325"/>
      <c r="EL1682" s="325"/>
    </row>
    <row r="1683" spans="56:142" x14ac:dyDescent="0.2">
      <c r="BD1683" s="325"/>
      <c r="EL1683" s="325"/>
    </row>
    <row r="1684" spans="56:142" x14ac:dyDescent="0.2">
      <c r="BD1684" s="325"/>
      <c r="EL1684" s="325"/>
    </row>
    <row r="1685" spans="56:142" x14ac:dyDescent="0.2">
      <c r="BD1685" s="325"/>
      <c r="EL1685" s="325"/>
    </row>
    <row r="1686" spans="56:142" x14ac:dyDescent="0.2">
      <c r="BD1686" s="325"/>
      <c r="EL1686" s="325"/>
    </row>
    <row r="1687" spans="56:142" x14ac:dyDescent="0.2">
      <c r="BD1687" s="325"/>
      <c r="EL1687" s="325"/>
    </row>
    <row r="1688" spans="56:142" x14ac:dyDescent="0.2">
      <c r="BD1688" s="325"/>
      <c r="EL1688" s="325"/>
    </row>
    <row r="1689" spans="56:142" x14ac:dyDescent="0.2">
      <c r="BD1689" s="325"/>
      <c r="EL1689" s="325"/>
    </row>
    <row r="1690" spans="56:142" x14ac:dyDescent="0.2">
      <c r="BD1690" s="325"/>
      <c r="EL1690" s="325"/>
    </row>
    <row r="1691" spans="56:142" x14ac:dyDescent="0.2">
      <c r="BD1691" s="325"/>
      <c r="EL1691" s="325"/>
    </row>
    <row r="1692" spans="56:142" x14ac:dyDescent="0.2">
      <c r="BD1692" s="325"/>
      <c r="EL1692" s="325"/>
    </row>
    <row r="1693" spans="56:142" x14ac:dyDescent="0.2">
      <c r="BD1693" s="325"/>
      <c r="EL1693" s="325"/>
    </row>
    <row r="1694" spans="56:142" x14ac:dyDescent="0.2">
      <c r="BD1694" s="325"/>
      <c r="EL1694" s="325"/>
    </row>
    <row r="1695" spans="56:142" x14ac:dyDescent="0.2">
      <c r="BD1695" s="325"/>
      <c r="EL1695" s="325"/>
    </row>
    <row r="1696" spans="56:142" x14ac:dyDescent="0.2">
      <c r="BD1696" s="325"/>
      <c r="EL1696" s="325"/>
    </row>
    <row r="1697" spans="56:142" x14ac:dyDescent="0.2">
      <c r="BD1697" s="325"/>
      <c r="EL1697" s="325"/>
    </row>
    <row r="1698" spans="56:142" x14ac:dyDescent="0.2">
      <c r="BD1698" s="325"/>
      <c r="EL1698" s="325"/>
    </row>
    <row r="1699" spans="56:142" x14ac:dyDescent="0.2">
      <c r="BD1699" s="325"/>
      <c r="EL1699" s="325"/>
    </row>
    <row r="1700" spans="56:142" x14ac:dyDescent="0.2">
      <c r="BD1700" s="325"/>
      <c r="EL1700" s="325"/>
    </row>
    <row r="1701" spans="56:142" x14ac:dyDescent="0.2">
      <c r="BD1701" s="325"/>
      <c r="EL1701" s="325"/>
    </row>
    <row r="1702" spans="56:142" x14ac:dyDescent="0.2">
      <c r="BD1702" s="325"/>
      <c r="EL1702" s="325"/>
    </row>
    <row r="1703" spans="56:142" x14ac:dyDescent="0.2">
      <c r="BD1703" s="325"/>
      <c r="EL1703" s="325"/>
    </row>
    <row r="1704" spans="56:142" x14ac:dyDescent="0.2">
      <c r="BD1704" s="325"/>
      <c r="EL1704" s="325"/>
    </row>
    <row r="1705" spans="56:142" x14ac:dyDescent="0.2">
      <c r="BD1705" s="325"/>
      <c r="EL1705" s="325"/>
    </row>
    <row r="1706" spans="56:142" x14ac:dyDescent="0.2">
      <c r="BD1706" s="325"/>
      <c r="EL1706" s="325"/>
    </row>
    <row r="1707" spans="56:142" x14ac:dyDescent="0.2">
      <c r="BD1707" s="325"/>
      <c r="EL1707" s="325"/>
    </row>
    <row r="1708" spans="56:142" x14ac:dyDescent="0.2">
      <c r="BD1708" s="325"/>
      <c r="EL1708" s="325"/>
    </row>
    <row r="1709" spans="56:142" x14ac:dyDescent="0.2">
      <c r="BD1709" s="325"/>
      <c r="EL1709" s="325"/>
    </row>
    <row r="1710" spans="56:142" x14ac:dyDescent="0.2">
      <c r="BD1710" s="325"/>
      <c r="EL1710" s="325"/>
    </row>
    <row r="1711" spans="56:142" x14ac:dyDescent="0.2">
      <c r="BD1711" s="325"/>
      <c r="EL1711" s="325"/>
    </row>
    <row r="1712" spans="56:142" x14ac:dyDescent="0.2">
      <c r="BD1712" s="325"/>
      <c r="EL1712" s="325"/>
    </row>
    <row r="1713" spans="56:142" x14ac:dyDescent="0.2">
      <c r="BD1713" s="325"/>
      <c r="EL1713" s="325"/>
    </row>
    <row r="1714" spans="56:142" x14ac:dyDescent="0.2">
      <c r="BD1714" s="325"/>
      <c r="EL1714" s="325"/>
    </row>
    <row r="1715" spans="56:142" x14ac:dyDescent="0.2">
      <c r="BD1715" s="325"/>
      <c r="EL1715" s="325"/>
    </row>
    <row r="1716" spans="56:142" x14ac:dyDescent="0.2">
      <c r="BD1716" s="325"/>
      <c r="EL1716" s="325"/>
    </row>
    <row r="1717" spans="56:142" x14ac:dyDescent="0.2">
      <c r="BD1717" s="325"/>
      <c r="EL1717" s="325"/>
    </row>
    <row r="1718" spans="56:142" x14ac:dyDescent="0.2">
      <c r="BD1718" s="325"/>
      <c r="EL1718" s="325"/>
    </row>
    <row r="1719" spans="56:142" x14ac:dyDescent="0.2">
      <c r="BD1719" s="325"/>
      <c r="EL1719" s="325"/>
    </row>
    <row r="1720" spans="56:142" x14ac:dyDescent="0.2">
      <c r="BD1720" s="325"/>
      <c r="EL1720" s="325"/>
    </row>
    <row r="1721" spans="56:142" x14ac:dyDescent="0.2">
      <c r="BD1721" s="325"/>
      <c r="EL1721" s="325"/>
    </row>
    <row r="1722" spans="56:142" x14ac:dyDescent="0.2">
      <c r="BD1722" s="325"/>
      <c r="EL1722" s="325"/>
    </row>
    <row r="1723" spans="56:142" x14ac:dyDescent="0.2">
      <c r="BD1723" s="325"/>
      <c r="EL1723" s="325"/>
    </row>
    <row r="1724" spans="56:142" x14ac:dyDescent="0.2">
      <c r="BD1724" s="325"/>
      <c r="EL1724" s="325"/>
    </row>
    <row r="1725" spans="56:142" x14ac:dyDescent="0.2">
      <c r="BD1725" s="325"/>
      <c r="EL1725" s="325"/>
    </row>
    <row r="1726" spans="56:142" x14ac:dyDescent="0.2">
      <c r="BD1726" s="325"/>
      <c r="EL1726" s="325"/>
    </row>
    <row r="1727" spans="56:142" x14ac:dyDescent="0.2">
      <c r="BD1727" s="325"/>
      <c r="EL1727" s="325"/>
    </row>
    <row r="1728" spans="56:142" x14ac:dyDescent="0.2">
      <c r="BD1728" s="325"/>
      <c r="EL1728" s="325"/>
    </row>
    <row r="1729" spans="56:142" x14ac:dyDescent="0.2">
      <c r="BD1729" s="325"/>
      <c r="EL1729" s="325"/>
    </row>
    <row r="1730" spans="56:142" x14ac:dyDescent="0.2">
      <c r="BD1730" s="325"/>
      <c r="EL1730" s="325"/>
    </row>
    <row r="1731" spans="56:142" x14ac:dyDescent="0.2">
      <c r="BD1731" s="325"/>
      <c r="EL1731" s="325"/>
    </row>
    <row r="1732" spans="56:142" x14ac:dyDescent="0.2">
      <c r="BD1732" s="325"/>
      <c r="EL1732" s="325"/>
    </row>
    <row r="1733" spans="56:142" x14ac:dyDescent="0.2">
      <c r="BD1733" s="325"/>
      <c r="EL1733" s="325"/>
    </row>
    <row r="1734" spans="56:142" x14ac:dyDescent="0.2">
      <c r="BD1734" s="325"/>
      <c r="EL1734" s="325"/>
    </row>
    <row r="1735" spans="56:142" x14ac:dyDescent="0.2">
      <c r="BD1735" s="325"/>
      <c r="EL1735" s="325"/>
    </row>
    <row r="1736" spans="56:142" x14ac:dyDescent="0.2">
      <c r="BD1736" s="325"/>
      <c r="EL1736" s="325"/>
    </row>
    <row r="1737" spans="56:142" x14ac:dyDescent="0.2">
      <c r="BD1737" s="325"/>
      <c r="EL1737" s="325"/>
    </row>
    <row r="1738" spans="56:142" x14ac:dyDescent="0.2">
      <c r="BD1738" s="325"/>
      <c r="EL1738" s="325"/>
    </row>
    <row r="1739" spans="56:142" x14ac:dyDescent="0.2">
      <c r="BD1739" s="325"/>
      <c r="EL1739" s="325"/>
    </row>
    <row r="1740" spans="56:142" x14ac:dyDescent="0.2">
      <c r="BD1740" s="325"/>
      <c r="EL1740" s="325"/>
    </row>
    <row r="1741" spans="56:142" x14ac:dyDescent="0.2">
      <c r="BD1741" s="325"/>
      <c r="EL1741" s="325"/>
    </row>
    <row r="1742" spans="56:142" x14ac:dyDescent="0.2">
      <c r="BD1742" s="325"/>
      <c r="EL1742" s="325"/>
    </row>
    <row r="1743" spans="56:142" x14ac:dyDescent="0.2">
      <c r="BD1743" s="325"/>
      <c r="EL1743" s="325"/>
    </row>
    <row r="1744" spans="56:142" x14ac:dyDescent="0.2">
      <c r="BD1744" s="325"/>
      <c r="EL1744" s="325"/>
    </row>
    <row r="1745" spans="56:142" x14ac:dyDescent="0.2">
      <c r="BD1745" s="325"/>
      <c r="EL1745" s="325"/>
    </row>
    <row r="1746" spans="56:142" x14ac:dyDescent="0.2">
      <c r="BD1746" s="325"/>
      <c r="EL1746" s="325"/>
    </row>
    <row r="1747" spans="56:142" x14ac:dyDescent="0.2">
      <c r="BD1747" s="325"/>
      <c r="EL1747" s="325"/>
    </row>
    <row r="1748" spans="56:142" x14ac:dyDescent="0.2">
      <c r="BD1748" s="325"/>
      <c r="EL1748" s="325"/>
    </row>
    <row r="1749" spans="56:142" x14ac:dyDescent="0.2">
      <c r="BD1749" s="325"/>
      <c r="EL1749" s="325"/>
    </row>
    <row r="1750" spans="56:142" x14ac:dyDescent="0.2">
      <c r="BD1750" s="325"/>
      <c r="EL1750" s="325"/>
    </row>
    <row r="1751" spans="56:142" x14ac:dyDescent="0.2">
      <c r="BD1751" s="325"/>
      <c r="EL1751" s="325"/>
    </row>
    <row r="1752" spans="56:142" x14ac:dyDescent="0.2">
      <c r="BD1752" s="325"/>
      <c r="EL1752" s="325"/>
    </row>
    <row r="1753" spans="56:142" x14ac:dyDescent="0.2">
      <c r="BD1753" s="325"/>
      <c r="EL1753" s="325"/>
    </row>
    <row r="1754" spans="56:142" x14ac:dyDescent="0.2">
      <c r="BD1754" s="325"/>
      <c r="EL1754" s="325"/>
    </row>
    <row r="1755" spans="56:142" x14ac:dyDescent="0.2">
      <c r="BD1755" s="325"/>
      <c r="EL1755" s="325"/>
    </row>
    <row r="1756" spans="56:142" x14ac:dyDescent="0.2">
      <c r="BD1756" s="325"/>
      <c r="EL1756" s="325"/>
    </row>
    <row r="1757" spans="56:142" x14ac:dyDescent="0.2">
      <c r="BD1757" s="325"/>
      <c r="EL1757" s="325"/>
    </row>
    <row r="1758" spans="56:142" x14ac:dyDescent="0.2">
      <c r="BD1758" s="325"/>
      <c r="EL1758" s="325"/>
    </row>
    <row r="1759" spans="56:142" x14ac:dyDescent="0.2">
      <c r="BD1759" s="325"/>
      <c r="EL1759" s="325"/>
    </row>
    <row r="1760" spans="56:142" x14ac:dyDescent="0.2">
      <c r="BD1760" s="325"/>
      <c r="EL1760" s="325"/>
    </row>
    <row r="1761" spans="56:142" x14ac:dyDescent="0.2">
      <c r="BD1761" s="325"/>
      <c r="EL1761" s="325"/>
    </row>
    <row r="1762" spans="56:142" x14ac:dyDescent="0.2">
      <c r="BD1762" s="325"/>
      <c r="EL1762" s="325"/>
    </row>
    <row r="1763" spans="56:142" x14ac:dyDescent="0.2">
      <c r="BD1763" s="325"/>
      <c r="EL1763" s="325"/>
    </row>
    <row r="1764" spans="56:142" x14ac:dyDescent="0.2">
      <c r="BD1764" s="325"/>
      <c r="EL1764" s="325"/>
    </row>
    <row r="1765" spans="56:142" x14ac:dyDescent="0.2">
      <c r="BD1765" s="325"/>
      <c r="EL1765" s="325"/>
    </row>
    <row r="1766" spans="56:142" x14ac:dyDescent="0.2">
      <c r="BD1766" s="325"/>
      <c r="EL1766" s="325"/>
    </row>
    <row r="1767" spans="56:142" x14ac:dyDescent="0.2">
      <c r="BD1767" s="325"/>
      <c r="EL1767" s="325"/>
    </row>
    <row r="1768" spans="56:142" x14ac:dyDescent="0.2">
      <c r="BD1768" s="325"/>
      <c r="EL1768" s="325"/>
    </row>
    <row r="1769" spans="56:142" x14ac:dyDescent="0.2">
      <c r="BD1769" s="325"/>
      <c r="EL1769" s="325"/>
    </row>
    <row r="1770" spans="56:142" x14ac:dyDescent="0.2">
      <c r="BD1770" s="325"/>
      <c r="EL1770" s="325"/>
    </row>
    <row r="1771" spans="56:142" x14ac:dyDescent="0.2">
      <c r="BD1771" s="325"/>
      <c r="EL1771" s="325"/>
    </row>
    <row r="1772" spans="56:142" x14ac:dyDescent="0.2">
      <c r="BD1772" s="325"/>
      <c r="EL1772" s="325"/>
    </row>
    <row r="1773" spans="56:142" x14ac:dyDescent="0.2">
      <c r="BD1773" s="325"/>
      <c r="EL1773" s="325"/>
    </row>
    <row r="1774" spans="56:142" x14ac:dyDescent="0.2">
      <c r="BD1774" s="325"/>
      <c r="EL1774" s="325"/>
    </row>
    <row r="1775" spans="56:142" x14ac:dyDescent="0.2">
      <c r="BD1775" s="325"/>
      <c r="EL1775" s="325"/>
    </row>
    <row r="1776" spans="56:142" x14ac:dyDescent="0.2">
      <c r="BD1776" s="325"/>
      <c r="EL1776" s="325"/>
    </row>
    <row r="1777" spans="56:142" x14ac:dyDescent="0.2">
      <c r="BD1777" s="325"/>
      <c r="EL1777" s="325"/>
    </row>
    <row r="1778" spans="56:142" x14ac:dyDescent="0.2">
      <c r="BD1778" s="325"/>
      <c r="EL1778" s="325"/>
    </row>
    <row r="1779" spans="56:142" x14ac:dyDescent="0.2">
      <c r="BD1779" s="325"/>
      <c r="EL1779" s="325"/>
    </row>
    <row r="1780" spans="56:142" x14ac:dyDescent="0.2">
      <c r="BD1780" s="325"/>
      <c r="EL1780" s="325"/>
    </row>
    <row r="1781" spans="56:142" x14ac:dyDescent="0.2">
      <c r="BD1781" s="325"/>
      <c r="EL1781" s="325"/>
    </row>
    <row r="1782" spans="56:142" x14ac:dyDescent="0.2">
      <c r="BD1782" s="325"/>
      <c r="EL1782" s="325"/>
    </row>
    <row r="1783" spans="56:142" x14ac:dyDescent="0.2">
      <c r="BD1783" s="325"/>
      <c r="EL1783" s="325"/>
    </row>
    <row r="1784" spans="56:142" x14ac:dyDescent="0.2">
      <c r="BD1784" s="325"/>
      <c r="EL1784" s="325"/>
    </row>
    <row r="1785" spans="56:142" x14ac:dyDescent="0.2">
      <c r="BD1785" s="325"/>
      <c r="EL1785" s="325"/>
    </row>
    <row r="1786" spans="56:142" x14ac:dyDescent="0.2">
      <c r="BD1786" s="325"/>
      <c r="EL1786" s="325"/>
    </row>
    <row r="1787" spans="56:142" x14ac:dyDescent="0.2">
      <c r="BD1787" s="325"/>
      <c r="EL1787" s="325"/>
    </row>
    <row r="1788" spans="56:142" x14ac:dyDescent="0.2">
      <c r="BD1788" s="325"/>
      <c r="EL1788" s="325"/>
    </row>
    <row r="1789" spans="56:142" x14ac:dyDescent="0.2">
      <c r="BD1789" s="325"/>
      <c r="EL1789" s="325"/>
    </row>
    <row r="1790" spans="56:142" x14ac:dyDescent="0.2">
      <c r="BD1790" s="325"/>
      <c r="EL1790" s="325"/>
    </row>
    <row r="1791" spans="56:142" x14ac:dyDescent="0.2">
      <c r="BD1791" s="325"/>
      <c r="EL1791" s="325"/>
    </row>
    <row r="1792" spans="56:142" x14ac:dyDescent="0.2">
      <c r="BD1792" s="325"/>
      <c r="EL1792" s="325"/>
    </row>
    <row r="1793" spans="56:142" x14ac:dyDescent="0.2">
      <c r="BD1793" s="325"/>
      <c r="EL1793" s="325"/>
    </row>
    <row r="1794" spans="56:142" x14ac:dyDescent="0.2">
      <c r="BD1794" s="325"/>
      <c r="EL1794" s="325"/>
    </row>
    <row r="1795" spans="56:142" x14ac:dyDescent="0.2">
      <c r="BD1795" s="325"/>
      <c r="EL1795" s="325"/>
    </row>
    <row r="1796" spans="56:142" x14ac:dyDescent="0.2">
      <c r="BD1796" s="325"/>
      <c r="EL1796" s="325"/>
    </row>
    <row r="1797" spans="56:142" x14ac:dyDescent="0.2">
      <c r="BD1797" s="325"/>
      <c r="EL1797" s="325"/>
    </row>
    <row r="1798" spans="56:142" x14ac:dyDescent="0.2">
      <c r="BD1798" s="325"/>
      <c r="EL1798" s="325"/>
    </row>
    <row r="1799" spans="56:142" x14ac:dyDescent="0.2">
      <c r="BD1799" s="325"/>
      <c r="EL1799" s="325"/>
    </row>
    <row r="1800" spans="56:142" x14ac:dyDescent="0.2">
      <c r="BD1800" s="325"/>
      <c r="EL1800" s="325"/>
    </row>
    <row r="1801" spans="56:142" x14ac:dyDescent="0.2">
      <c r="BD1801" s="325"/>
      <c r="EL1801" s="325"/>
    </row>
    <row r="1802" spans="56:142" x14ac:dyDescent="0.2">
      <c r="BD1802" s="325"/>
      <c r="EL1802" s="325"/>
    </row>
    <row r="1803" spans="56:142" x14ac:dyDescent="0.2">
      <c r="BD1803" s="325"/>
      <c r="EL1803" s="325"/>
    </row>
    <row r="1804" spans="56:142" x14ac:dyDescent="0.2">
      <c r="BD1804" s="325"/>
      <c r="EL1804" s="325"/>
    </row>
    <row r="1805" spans="56:142" x14ac:dyDescent="0.2">
      <c r="BD1805" s="325"/>
      <c r="EL1805" s="325"/>
    </row>
    <row r="1806" spans="56:142" x14ac:dyDescent="0.2">
      <c r="BD1806" s="325"/>
      <c r="EL1806" s="325"/>
    </row>
    <row r="1807" spans="56:142" x14ac:dyDescent="0.2">
      <c r="BD1807" s="325"/>
      <c r="EL1807" s="325"/>
    </row>
    <row r="1808" spans="56:142" x14ac:dyDescent="0.2">
      <c r="BD1808" s="325"/>
      <c r="EL1808" s="325"/>
    </row>
    <row r="1809" spans="56:142" x14ac:dyDescent="0.2">
      <c r="BD1809" s="325"/>
      <c r="EL1809" s="325"/>
    </row>
    <row r="1810" spans="56:142" x14ac:dyDescent="0.2">
      <c r="BD1810" s="325"/>
      <c r="EL1810" s="325"/>
    </row>
    <row r="1811" spans="56:142" x14ac:dyDescent="0.2">
      <c r="BD1811" s="325"/>
      <c r="EL1811" s="325"/>
    </row>
    <row r="1812" spans="56:142" x14ac:dyDescent="0.2">
      <c r="BD1812" s="325"/>
      <c r="EL1812" s="325"/>
    </row>
    <row r="1813" spans="56:142" x14ac:dyDescent="0.2">
      <c r="BD1813" s="325"/>
      <c r="EL1813" s="325"/>
    </row>
    <row r="1814" spans="56:142" x14ac:dyDescent="0.2">
      <c r="BD1814" s="325"/>
      <c r="EL1814" s="325"/>
    </row>
    <row r="1815" spans="56:142" x14ac:dyDescent="0.2">
      <c r="BD1815" s="325"/>
      <c r="EL1815" s="325"/>
    </row>
    <row r="1816" spans="56:142" x14ac:dyDescent="0.2">
      <c r="BD1816" s="325"/>
      <c r="EL1816" s="325"/>
    </row>
    <row r="1817" spans="56:142" x14ac:dyDescent="0.2">
      <c r="BD1817" s="325"/>
      <c r="EL1817" s="325"/>
    </row>
    <row r="1818" spans="56:142" x14ac:dyDescent="0.2">
      <c r="BD1818" s="325"/>
      <c r="EL1818" s="325"/>
    </row>
    <row r="1819" spans="56:142" x14ac:dyDescent="0.2">
      <c r="BD1819" s="325"/>
      <c r="EL1819" s="325"/>
    </row>
    <row r="1820" spans="56:142" x14ac:dyDescent="0.2">
      <c r="BD1820" s="325"/>
      <c r="EL1820" s="325"/>
    </row>
    <row r="1821" spans="56:142" x14ac:dyDescent="0.2">
      <c r="BD1821" s="325"/>
      <c r="EL1821" s="325"/>
    </row>
    <row r="1822" spans="56:142" x14ac:dyDescent="0.2">
      <c r="BD1822" s="325"/>
      <c r="EL1822" s="325"/>
    </row>
    <row r="1823" spans="56:142" x14ac:dyDescent="0.2">
      <c r="BD1823" s="325"/>
      <c r="EL1823" s="325"/>
    </row>
    <row r="1824" spans="56:142" x14ac:dyDescent="0.2">
      <c r="BD1824" s="325"/>
      <c r="EL1824" s="325"/>
    </row>
    <row r="1825" spans="56:142" x14ac:dyDescent="0.2">
      <c r="BD1825" s="325"/>
      <c r="EL1825" s="325"/>
    </row>
    <row r="1826" spans="56:142" x14ac:dyDescent="0.2">
      <c r="BD1826" s="325"/>
      <c r="EL1826" s="325"/>
    </row>
    <row r="1827" spans="56:142" x14ac:dyDescent="0.2">
      <c r="BD1827" s="325"/>
      <c r="EL1827" s="325"/>
    </row>
    <row r="1828" spans="56:142" x14ac:dyDescent="0.2">
      <c r="BD1828" s="325"/>
      <c r="EL1828" s="325"/>
    </row>
    <row r="1829" spans="56:142" x14ac:dyDescent="0.2">
      <c r="BD1829" s="325"/>
      <c r="EL1829" s="325"/>
    </row>
    <row r="1830" spans="56:142" x14ac:dyDescent="0.2">
      <c r="BD1830" s="325"/>
      <c r="EL1830" s="325"/>
    </row>
    <row r="1831" spans="56:142" x14ac:dyDescent="0.2">
      <c r="BD1831" s="325"/>
      <c r="EL1831" s="325"/>
    </row>
    <row r="1832" spans="56:142" x14ac:dyDescent="0.2">
      <c r="BD1832" s="325"/>
      <c r="EL1832" s="325"/>
    </row>
    <row r="1833" spans="56:142" x14ac:dyDescent="0.2">
      <c r="BD1833" s="325"/>
      <c r="EL1833" s="325"/>
    </row>
    <row r="1834" spans="56:142" x14ac:dyDescent="0.2">
      <c r="BD1834" s="325"/>
      <c r="EL1834" s="325"/>
    </row>
    <row r="1835" spans="56:142" x14ac:dyDescent="0.2">
      <c r="BD1835" s="325"/>
      <c r="EL1835" s="325"/>
    </row>
    <row r="1836" spans="56:142" x14ac:dyDescent="0.2">
      <c r="BD1836" s="325"/>
      <c r="EL1836" s="325"/>
    </row>
    <row r="1837" spans="56:142" x14ac:dyDescent="0.2">
      <c r="BD1837" s="325"/>
      <c r="EL1837" s="325"/>
    </row>
    <row r="1838" spans="56:142" x14ac:dyDescent="0.2">
      <c r="BD1838" s="325"/>
      <c r="EL1838" s="325"/>
    </row>
    <row r="1839" spans="56:142" x14ac:dyDescent="0.2">
      <c r="BD1839" s="325"/>
      <c r="EL1839" s="325"/>
    </row>
    <row r="1840" spans="56:142" x14ac:dyDescent="0.2">
      <c r="BD1840" s="325"/>
      <c r="EL1840" s="325"/>
    </row>
    <row r="1841" spans="56:142" x14ac:dyDescent="0.2">
      <c r="BD1841" s="325"/>
      <c r="EL1841" s="325"/>
    </row>
    <row r="1842" spans="56:142" x14ac:dyDescent="0.2">
      <c r="BD1842" s="325"/>
      <c r="EL1842" s="325"/>
    </row>
    <row r="1843" spans="56:142" x14ac:dyDescent="0.2">
      <c r="BD1843" s="325"/>
      <c r="EL1843" s="325"/>
    </row>
    <row r="1844" spans="56:142" x14ac:dyDescent="0.2">
      <c r="BD1844" s="325"/>
      <c r="EL1844" s="325"/>
    </row>
    <row r="1845" spans="56:142" x14ac:dyDescent="0.2">
      <c r="BD1845" s="325"/>
      <c r="EL1845" s="325"/>
    </row>
    <row r="1846" spans="56:142" x14ac:dyDescent="0.2">
      <c r="BD1846" s="325"/>
      <c r="EL1846" s="325"/>
    </row>
    <row r="1847" spans="56:142" x14ac:dyDescent="0.2">
      <c r="BD1847" s="325"/>
      <c r="EL1847" s="325"/>
    </row>
    <row r="1848" spans="56:142" x14ac:dyDescent="0.2">
      <c r="BD1848" s="325"/>
      <c r="EL1848" s="325"/>
    </row>
    <row r="1849" spans="56:142" x14ac:dyDescent="0.2">
      <c r="BD1849" s="325"/>
      <c r="EL1849" s="325"/>
    </row>
    <row r="1850" spans="56:142" x14ac:dyDescent="0.2">
      <c r="BD1850" s="325"/>
      <c r="EL1850" s="325"/>
    </row>
    <row r="1851" spans="56:142" x14ac:dyDescent="0.2">
      <c r="BD1851" s="325"/>
      <c r="EL1851" s="325"/>
    </row>
    <row r="1852" spans="56:142" x14ac:dyDescent="0.2">
      <c r="BD1852" s="325"/>
      <c r="EL1852" s="325"/>
    </row>
    <row r="1853" spans="56:142" x14ac:dyDescent="0.2">
      <c r="BD1853" s="325"/>
      <c r="EL1853" s="325"/>
    </row>
    <row r="1854" spans="56:142" x14ac:dyDescent="0.2">
      <c r="BD1854" s="325"/>
      <c r="EL1854" s="325"/>
    </row>
    <row r="1855" spans="56:142" x14ac:dyDescent="0.2">
      <c r="BD1855" s="325"/>
      <c r="EL1855" s="325"/>
    </row>
    <row r="1856" spans="56:142" x14ac:dyDescent="0.2">
      <c r="BD1856" s="325"/>
      <c r="EL1856" s="325"/>
    </row>
    <row r="1857" spans="56:142" x14ac:dyDescent="0.2">
      <c r="BD1857" s="325"/>
      <c r="EL1857" s="325"/>
    </row>
    <row r="1858" spans="56:142" x14ac:dyDescent="0.2">
      <c r="BD1858" s="325"/>
      <c r="EL1858" s="325"/>
    </row>
    <row r="1859" spans="56:142" x14ac:dyDescent="0.2">
      <c r="BD1859" s="325"/>
      <c r="EL1859" s="325"/>
    </row>
    <row r="1860" spans="56:142" x14ac:dyDescent="0.2">
      <c r="BD1860" s="325"/>
      <c r="EL1860" s="325"/>
    </row>
    <row r="1861" spans="56:142" x14ac:dyDescent="0.2">
      <c r="BD1861" s="325"/>
      <c r="EL1861" s="325"/>
    </row>
    <row r="1862" spans="56:142" x14ac:dyDescent="0.2">
      <c r="BD1862" s="325"/>
      <c r="EL1862" s="325"/>
    </row>
    <row r="1863" spans="56:142" x14ac:dyDescent="0.2">
      <c r="BD1863" s="325"/>
      <c r="EL1863" s="325"/>
    </row>
    <row r="1864" spans="56:142" x14ac:dyDescent="0.2">
      <c r="BD1864" s="325"/>
      <c r="EL1864" s="325"/>
    </row>
    <row r="1865" spans="56:142" x14ac:dyDescent="0.2">
      <c r="BD1865" s="325"/>
      <c r="EL1865" s="325"/>
    </row>
    <row r="1866" spans="56:142" x14ac:dyDescent="0.2">
      <c r="BD1866" s="325"/>
      <c r="EL1866" s="325"/>
    </row>
    <row r="1867" spans="56:142" x14ac:dyDescent="0.2">
      <c r="BD1867" s="325"/>
      <c r="EL1867" s="325"/>
    </row>
    <row r="1868" spans="56:142" x14ac:dyDescent="0.2">
      <c r="BD1868" s="325"/>
      <c r="EL1868" s="325"/>
    </row>
    <row r="1869" spans="56:142" x14ac:dyDescent="0.2">
      <c r="BD1869" s="325"/>
      <c r="EL1869" s="325"/>
    </row>
    <row r="1870" spans="56:142" x14ac:dyDescent="0.2">
      <c r="BD1870" s="325"/>
      <c r="EL1870" s="325"/>
    </row>
    <row r="1871" spans="56:142" x14ac:dyDescent="0.2">
      <c r="BD1871" s="325"/>
      <c r="EL1871" s="325"/>
    </row>
    <row r="1872" spans="56:142" x14ac:dyDescent="0.2">
      <c r="BD1872" s="325"/>
      <c r="EL1872" s="325"/>
    </row>
    <row r="1873" spans="56:142" x14ac:dyDescent="0.2">
      <c r="BD1873" s="325"/>
      <c r="EL1873" s="325"/>
    </row>
    <row r="1874" spans="56:142" x14ac:dyDescent="0.2">
      <c r="BD1874" s="325"/>
      <c r="EL1874" s="325"/>
    </row>
    <row r="1875" spans="56:142" x14ac:dyDescent="0.2">
      <c r="BD1875" s="325"/>
      <c r="EL1875" s="325"/>
    </row>
    <row r="1876" spans="56:142" x14ac:dyDescent="0.2">
      <c r="BD1876" s="325"/>
      <c r="EL1876" s="325"/>
    </row>
    <row r="1877" spans="56:142" x14ac:dyDescent="0.2">
      <c r="BD1877" s="325"/>
      <c r="EL1877" s="325"/>
    </row>
    <row r="1878" spans="56:142" x14ac:dyDescent="0.2">
      <c r="BD1878" s="325"/>
      <c r="EL1878" s="325"/>
    </row>
    <row r="1879" spans="56:142" x14ac:dyDescent="0.2">
      <c r="BD1879" s="325"/>
      <c r="EL1879" s="325"/>
    </row>
    <row r="1880" spans="56:142" x14ac:dyDescent="0.2">
      <c r="BD1880" s="325"/>
      <c r="EL1880" s="325"/>
    </row>
    <row r="1881" spans="56:142" x14ac:dyDescent="0.2">
      <c r="BD1881" s="325"/>
      <c r="EL1881" s="325"/>
    </row>
    <row r="1882" spans="56:142" x14ac:dyDescent="0.2">
      <c r="BD1882" s="325"/>
      <c r="EL1882" s="325"/>
    </row>
    <row r="1883" spans="56:142" x14ac:dyDescent="0.2">
      <c r="BD1883" s="325"/>
      <c r="EL1883" s="325"/>
    </row>
    <row r="1884" spans="56:142" x14ac:dyDescent="0.2">
      <c r="BD1884" s="325"/>
      <c r="EL1884" s="325"/>
    </row>
    <row r="1885" spans="56:142" x14ac:dyDescent="0.2">
      <c r="BD1885" s="325"/>
      <c r="EL1885" s="325"/>
    </row>
    <row r="1886" spans="56:142" x14ac:dyDescent="0.2">
      <c r="BD1886" s="325"/>
      <c r="EL1886" s="325"/>
    </row>
    <row r="1887" spans="56:142" x14ac:dyDescent="0.2">
      <c r="BD1887" s="325"/>
      <c r="EL1887" s="325"/>
    </row>
    <row r="1888" spans="56:142" x14ac:dyDescent="0.2">
      <c r="BD1888" s="325"/>
      <c r="EL1888" s="325"/>
    </row>
    <row r="1889" spans="56:142" x14ac:dyDescent="0.2">
      <c r="BD1889" s="325"/>
      <c r="EL1889" s="325"/>
    </row>
    <row r="1890" spans="56:142" x14ac:dyDescent="0.2">
      <c r="BD1890" s="325"/>
      <c r="EL1890" s="325"/>
    </row>
    <row r="1891" spans="56:142" x14ac:dyDescent="0.2">
      <c r="BD1891" s="325"/>
      <c r="EL1891" s="325"/>
    </row>
    <row r="1892" spans="56:142" x14ac:dyDescent="0.2">
      <c r="BD1892" s="325"/>
      <c r="EL1892" s="325"/>
    </row>
    <row r="1893" spans="56:142" x14ac:dyDescent="0.2">
      <c r="BD1893" s="325"/>
      <c r="EL1893" s="325"/>
    </row>
    <row r="1894" spans="56:142" x14ac:dyDescent="0.2">
      <c r="BD1894" s="325"/>
      <c r="EL1894" s="325"/>
    </row>
    <row r="1895" spans="56:142" x14ac:dyDescent="0.2">
      <c r="BD1895" s="325"/>
      <c r="EL1895" s="325"/>
    </row>
    <row r="1896" spans="56:142" x14ac:dyDescent="0.2">
      <c r="BD1896" s="325"/>
      <c r="EL1896" s="325"/>
    </row>
    <row r="1897" spans="56:142" x14ac:dyDescent="0.2">
      <c r="BD1897" s="325"/>
      <c r="EL1897" s="325"/>
    </row>
    <row r="1898" spans="56:142" x14ac:dyDescent="0.2">
      <c r="BD1898" s="325"/>
      <c r="EL1898" s="325"/>
    </row>
    <row r="1899" spans="56:142" x14ac:dyDescent="0.2">
      <c r="BD1899" s="325"/>
      <c r="EL1899" s="325"/>
    </row>
    <row r="1900" spans="56:142" x14ac:dyDescent="0.2">
      <c r="BD1900" s="325"/>
      <c r="EL1900" s="325"/>
    </row>
    <row r="1901" spans="56:142" x14ac:dyDescent="0.2">
      <c r="BD1901" s="325"/>
      <c r="EL1901" s="325"/>
    </row>
    <row r="1902" spans="56:142" x14ac:dyDescent="0.2">
      <c r="BD1902" s="325"/>
      <c r="EL1902" s="325"/>
    </row>
    <row r="1903" spans="56:142" x14ac:dyDescent="0.2">
      <c r="BD1903" s="325"/>
      <c r="EL1903" s="325"/>
    </row>
    <row r="1904" spans="56:142" x14ac:dyDescent="0.2">
      <c r="BD1904" s="325"/>
      <c r="EL1904" s="325"/>
    </row>
    <row r="1905" spans="56:142" x14ac:dyDescent="0.2">
      <c r="BD1905" s="325"/>
      <c r="EL1905" s="325"/>
    </row>
    <row r="1906" spans="56:142" x14ac:dyDescent="0.2">
      <c r="BD1906" s="325"/>
      <c r="EL1906" s="325"/>
    </row>
    <row r="1907" spans="56:142" x14ac:dyDescent="0.2">
      <c r="BD1907" s="325"/>
      <c r="EL1907" s="325"/>
    </row>
    <row r="1908" spans="56:142" x14ac:dyDescent="0.2">
      <c r="BD1908" s="325"/>
      <c r="EL1908" s="325"/>
    </row>
    <row r="1909" spans="56:142" x14ac:dyDescent="0.2">
      <c r="BD1909" s="325"/>
      <c r="EL1909" s="325"/>
    </row>
    <row r="1910" spans="56:142" x14ac:dyDescent="0.2">
      <c r="BD1910" s="325"/>
      <c r="EL1910" s="325"/>
    </row>
    <row r="1911" spans="56:142" x14ac:dyDescent="0.2">
      <c r="BD1911" s="325"/>
      <c r="EL1911" s="325"/>
    </row>
    <row r="1912" spans="56:142" x14ac:dyDescent="0.2">
      <c r="BD1912" s="325"/>
      <c r="EL1912" s="325"/>
    </row>
    <row r="1913" spans="56:142" x14ac:dyDescent="0.2">
      <c r="BD1913" s="325"/>
      <c r="EL1913" s="325"/>
    </row>
    <row r="1914" spans="56:142" x14ac:dyDescent="0.2">
      <c r="BD1914" s="325"/>
      <c r="EL1914" s="325"/>
    </row>
    <row r="1915" spans="56:142" x14ac:dyDescent="0.2">
      <c r="BD1915" s="325"/>
      <c r="EL1915" s="325"/>
    </row>
    <row r="1916" spans="56:142" x14ac:dyDescent="0.2">
      <c r="BD1916" s="325"/>
      <c r="EL1916" s="325"/>
    </row>
    <row r="1917" spans="56:142" x14ac:dyDescent="0.2">
      <c r="BD1917" s="325"/>
      <c r="EL1917" s="325"/>
    </row>
    <row r="1918" spans="56:142" x14ac:dyDescent="0.2">
      <c r="BD1918" s="325"/>
      <c r="EL1918" s="325"/>
    </row>
    <row r="1919" spans="56:142" x14ac:dyDescent="0.2">
      <c r="BD1919" s="325"/>
      <c r="EL1919" s="325"/>
    </row>
    <row r="1920" spans="56:142" x14ac:dyDescent="0.2">
      <c r="BD1920" s="325"/>
      <c r="EL1920" s="325"/>
    </row>
    <row r="1921" spans="56:142" x14ac:dyDescent="0.2">
      <c r="BD1921" s="325"/>
      <c r="EL1921" s="325"/>
    </row>
    <row r="1922" spans="56:142" x14ac:dyDescent="0.2">
      <c r="BD1922" s="325"/>
      <c r="EL1922" s="325"/>
    </row>
    <row r="1923" spans="56:142" x14ac:dyDescent="0.2">
      <c r="BD1923" s="325"/>
      <c r="EL1923" s="325"/>
    </row>
    <row r="1924" spans="56:142" x14ac:dyDescent="0.2">
      <c r="BD1924" s="325"/>
      <c r="EL1924" s="325"/>
    </row>
    <row r="1925" spans="56:142" x14ac:dyDescent="0.2">
      <c r="BD1925" s="325"/>
      <c r="EL1925" s="325"/>
    </row>
    <row r="1926" spans="56:142" x14ac:dyDescent="0.2">
      <c r="BD1926" s="325"/>
      <c r="EL1926" s="325"/>
    </row>
    <row r="1927" spans="56:142" x14ac:dyDescent="0.2">
      <c r="BD1927" s="325"/>
      <c r="EL1927" s="325"/>
    </row>
    <row r="1928" spans="56:142" x14ac:dyDescent="0.2">
      <c r="BD1928" s="325"/>
      <c r="EL1928" s="325"/>
    </row>
    <row r="1929" spans="56:142" x14ac:dyDescent="0.2">
      <c r="BD1929" s="325"/>
      <c r="EL1929" s="325"/>
    </row>
    <row r="1930" spans="56:142" x14ac:dyDescent="0.2">
      <c r="BD1930" s="325"/>
      <c r="EL1930" s="325"/>
    </row>
    <row r="1931" spans="56:142" x14ac:dyDescent="0.2">
      <c r="BD1931" s="325"/>
      <c r="EL1931" s="325"/>
    </row>
    <row r="1932" spans="56:142" x14ac:dyDescent="0.2">
      <c r="BD1932" s="325"/>
      <c r="EL1932" s="325"/>
    </row>
    <row r="1933" spans="56:142" x14ac:dyDescent="0.2">
      <c r="BD1933" s="325"/>
      <c r="EL1933" s="325"/>
    </row>
    <row r="1934" spans="56:142" x14ac:dyDescent="0.2">
      <c r="BD1934" s="325"/>
      <c r="EL1934" s="325"/>
    </row>
    <row r="1935" spans="56:142" x14ac:dyDescent="0.2">
      <c r="BD1935" s="325"/>
      <c r="EL1935" s="325"/>
    </row>
    <row r="1936" spans="56:142" x14ac:dyDescent="0.2">
      <c r="BD1936" s="325"/>
      <c r="EL1936" s="325"/>
    </row>
    <row r="1937" spans="56:142" x14ac:dyDescent="0.2">
      <c r="BD1937" s="325"/>
      <c r="EL1937" s="325"/>
    </row>
    <row r="1938" spans="56:142" x14ac:dyDescent="0.2">
      <c r="BD1938" s="325"/>
      <c r="EL1938" s="325"/>
    </row>
    <row r="1939" spans="56:142" x14ac:dyDescent="0.2">
      <c r="BD1939" s="325"/>
      <c r="EL1939" s="325"/>
    </row>
    <row r="1940" spans="56:142" x14ac:dyDescent="0.2">
      <c r="BD1940" s="325"/>
      <c r="EL1940" s="325"/>
    </row>
    <row r="1941" spans="56:142" x14ac:dyDescent="0.2">
      <c r="BD1941" s="325"/>
      <c r="EL1941" s="325"/>
    </row>
    <row r="1942" spans="56:142" x14ac:dyDescent="0.2">
      <c r="BD1942" s="325"/>
      <c r="EL1942" s="325"/>
    </row>
    <row r="1943" spans="56:142" x14ac:dyDescent="0.2">
      <c r="BD1943" s="325"/>
      <c r="EL1943" s="325"/>
    </row>
    <row r="1944" spans="56:142" x14ac:dyDescent="0.2">
      <c r="BD1944" s="325"/>
      <c r="EL1944" s="325"/>
    </row>
    <row r="1945" spans="56:142" x14ac:dyDescent="0.2">
      <c r="BD1945" s="325"/>
      <c r="EL1945" s="325"/>
    </row>
    <row r="1946" spans="56:142" x14ac:dyDescent="0.2">
      <c r="BD1946" s="325"/>
      <c r="EL1946" s="325"/>
    </row>
    <row r="1947" spans="56:142" x14ac:dyDescent="0.2">
      <c r="BD1947" s="325"/>
      <c r="EL1947" s="325"/>
    </row>
    <row r="1948" spans="56:142" x14ac:dyDescent="0.2">
      <c r="BD1948" s="325"/>
      <c r="EL1948" s="325"/>
    </row>
    <row r="1949" spans="56:142" x14ac:dyDescent="0.2">
      <c r="BD1949" s="325"/>
      <c r="EL1949" s="325"/>
    </row>
    <row r="1950" spans="56:142" x14ac:dyDescent="0.2">
      <c r="BD1950" s="325"/>
      <c r="EL1950" s="325"/>
    </row>
    <row r="1951" spans="56:142" x14ac:dyDescent="0.2">
      <c r="BD1951" s="325"/>
      <c r="EL1951" s="325"/>
    </row>
    <row r="1952" spans="56:142" x14ac:dyDescent="0.2">
      <c r="BD1952" s="325"/>
      <c r="EL1952" s="325"/>
    </row>
    <row r="1953" spans="56:142" x14ac:dyDescent="0.2">
      <c r="BD1953" s="325"/>
      <c r="EL1953" s="325"/>
    </row>
    <row r="1954" spans="56:142" x14ac:dyDescent="0.2">
      <c r="BD1954" s="325"/>
      <c r="EL1954" s="325"/>
    </row>
    <row r="1955" spans="56:142" x14ac:dyDescent="0.2">
      <c r="BD1955" s="325"/>
      <c r="EL1955" s="325"/>
    </row>
    <row r="1956" spans="56:142" x14ac:dyDescent="0.2">
      <c r="BD1956" s="325"/>
      <c r="EL1956" s="325"/>
    </row>
    <row r="1957" spans="56:142" x14ac:dyDescent="0.2">
      <c r="BD1957" s="325"/>
      <c r="EL1957" s="325"/>
    </row>
    <row r="1958" spans="56:142" x14ac:dyDescent="0.2">
      <c r="BD1958" s="325"/>
      <c r="EL1958" s="325"/>
    </row>
    <row r="1959" spans="56:142" x14ac:dyDescent="0.2">
      <c r="BD1959" s="325"/>
      <c r="EL1959" s="325"/>
    </row>
    <row r="1960" spans="56:142" x14ac:dyDescent="0.2">
      <c r="BD1960" s="325"/>
      <c r="EL1960" s="325"/>
    </row>
    <row r="1961" spans="56:142" x14ac:dyDescent="0.2">
      <c r="BD1961" s="325"/>
      <c r="EL1961" s="325"/>
    </row>
    <row r="1962" spans="56:142" x14ac:dyDescent="0.2">
      <c r="BD1962" s="325"/>
      <c r="EL1962" s="325"/>
    </row>
    <row r="1963" spans="56:142" x14ac:dyDescent="0.2">
      <c r="BD1963" s="325"/>
      <c r="EL1963" s="325"/>
    </row>
    <row r="1964" spans="56:142" x14ac:dyDescent="0.2">
      <c r="BD1964" s="325"/>
      <c r="EL1964" s="325"/>
    </row>
    <row r="1965" spans="56:142" x14ac:dyDescent="0.2">
      <c r="BD1965" s="325"/>
      <c r="EL1965" s="325"/>
    </row>
    <row r="1966" spans="56:142" x14ac:dyDescent="0.2">
      <c r="BD1966" s="325"/>
      <c r="EL1966" s="325"/>
    </row>
    <row r="1967" spans="56:142" x14ac:dyDescent="0.2">
      <c r="BD1967" s="325"/>
      <c r="EL1967" s="325"/>
    </row>
    <row r="1968" spans="56:142" x14ac:dyDescent="0.2">
      <c r="BD1968" s="325"/>
      <c r="EL1968" s="325"/>
    </row>
    <row r="1969" spans="56:142" x14ac:dyDescent="0.2">
      <c r="BD1969" s="325"/>
      <c r="EL1969" s="325"/>
    </row>
    <row r="1970" spans="56:142" x14ac:dyDescent="0.2">
      <c r="BD1970" s="325"/>
      <c r="EL1970" s="325"/>
    </row>
    <row r="1971" spans="56:142" x14ac:dyDescent="0.2">
      <c r="BD1971" s="325"/>
      <c r="EL1971" s="325"/>
    </row>
    <row r="1972" spans="56:142" x14ac:dyDescent="0.2">
      <c r="BD1972" s="325"/>
      <c r="EL1972" s="325"/>
    </row>
    <row r="1973" spans="56:142" x14ac:dyDescent="0.2">
      <c r="BD1973" s="325"/>
      <c r="EL1973" s="325"/>
    </row>
    <row r="1974" spans="56:142" x14ac:dyDescent="0.2">
      <c r="BD1974" s="325"/>
      <c r="EL1974" s="325"/>
    </row>
    <row r="1975" spans="56:142" x14ac:dyDescent="0.2">
      <c r="BD1975" s="325"/>
      <c r="EL1975" s="325"/>
    </row>
    <row r="1976" spans="56:142" x14ac:dyDescent="0.2">
      <c r="BD1976" s="325"/>
      <c r="EL1976" s="325"/>
    </row>
    <row r="1977" spans="56:142" x14ac:dyDescent="0.2">
      <c r="BD1977" s="325"/>
      <c r="EL1977" s="325"/>
    </row>
    <row r="1978" spans="56:142" x14ac:dyDescent="0.2">
      <c r="BD1978" s="325"/>
      <c r="EL1978" s="325"/>
    </row>
    <row r="1979" spans="56:142" x14ac:dyDescent="0.2">
      <c r="BD1979" s="325"/>
      <c r="EL1979" s="325"/>
    </row>
    <row r="1980" spans="56:142" x14ac:dyDescent="0.2">
      <c r="BD1980" s="325"/>
      <c r="EL1980" s="325"/>
    </row>
    <row r="1981" spans="56:142" x14ac:dyDescent="0.2">
      <c r="BD1981" s="325"/>
      <c r="EL1981" s="325"/>
    </row>
    <row r="1982" spans="56:142" x14ac:dyDescent="0.2">
      <c r="BD1982" s="325"/>
      <c r="EL1982" s="325"/>
    </row>
    <row r="1983" spans="56:142" x14ac:dyDescent="0.2">
      <c r="BD1983" s="325"/>
      <c r="EL1983" s="325"/>
    </row>
    <row r="1984" spans="56:142" x14ac:dyDescent="0.2">
      <c r="BD1984" s="325"/>
      <c r="EL1984" s="325"/>
    </row>
    <row r="1985" spans="56:142" x14ac:dyDescent="0.2">
      <c r="BD1985" s="325"/>
      <c r="EL1985" s="325"/>
    </row>
    <row r="1986" spans="56:142" x14ac:dyDescent="0.2">
      <c r="BD1986" s="325"/>
      <c r="EL1986" s="325"/>
    </row>
    <row r="1987" spans="56:142" x14ac:dyDescent="0.2">
      <c r="BD1987" s="325"/>
      <c r="EL1987" s="325"/>
    </row>
    <row r="1988" spans="56:142" x14ac:dyDescent="0.2">
      <c r="BD1988" s="325"/>
      <c r="EL1988" s="325"/>
    </row>
    <row r="1989" spans="56:142" x14ac:dyDescent="0.2">
      <c r="BD1989" s="325"/>
      <c r="EL1989" s="325"/>
    </row>
    <row r="1990" spans="56:142" x14ac:dyDescent="0.2">
      <c r="BD1990" s="325"/>
      <c r="EL1990" s="325"/>
    </row>
    <row r="1991" spans="56:142" x14ac:dyDescent="0.2">
      <c r="BD1991" s="325"/>
      <c r="EL1991" s="325"/>
    </row>
    <row r="1992" spans="56:142" x14ac:dyDescent="0.2">
      <c r="BD1992" s="325"/>
      <c r="EL1992" s="325"/>
    </row>
    <row r="1993" spans="56:142" x14ac:dyDescent="0.2">
      <c r="BD1993" s="325"/>
      <c r="EL1993" s="325"/>
    </row>
    <row r="1994" spans="56:142" x14ac:dyDescent="0.2">
      <c r="BD1994" s="325"/>
      <c r="EL1994" s="325"/>
    </row>
    <row r="1995" spans="56:142" x14ac:dyDescent="0.2">
      <c r="BD1995" s="325"/>
      <c r="EL1995" s="325"/>
    </row>
    <row r="1996" spans="56:142" x14ac:dyDescent="0.2">
      <c r="BD1996" s="325"/>
      <c r="EL1996" s="325"/>
    </row>
    <row r="1997" spans="56:142" x14ac:dyDescent="0.2">
      <c r="BD1997" s="325"/>
      <c r="EL1997" s="325"/>
    </row>
    <row r="1998" spans="56:142" x14ac:dyDescent="0.2">
      <c r="BD1998" s="325"/>
      <c r="EL1998" s="325"/>
    </row>
    <row r="1999" spans="56:142" x14ac:dyDescent="0.2">
      <c r="BD1999" s="325"/>
      <c r="EL1999" s="325"/>
    </row>
    <row r="2000" spans="56:142" x14ac:dyDescent="0.2">
      <c r="BD2000" s="325"/>
      <c r="EL2000" s="325"/>
    </row>
    <row r="2001" spans="56:142" x14ac:dyDescent="0.2">
      <c r="BD2001" s="325"/>
      <c r="EL2001" s="325"/>
    </row>
    <row r="2002" spans="56:142" x14ac:dyDescent="0.2">
      <c r="BD2002" s="325"/>
      <c r="EL2002" s="325"/>
    </row>
    <row r="2003" spans="56:142" x14ac:dyDescent="0.2">
      <c r="BD2003" s="325"/>
      <c r="EL2003" s="325"/>
    </row>
    <row r="2004" spans="56:142" x14ac:dyDescent="0.2">
      <c r="BD2004" s="325"/>
      <c r="EL2004" s="325"/>
    </row>
    <row r="2005" spans="56:142" x14ac:dyDescent="0.2">
      <c r="BD2005" s="325"/>
      <c r="EL2005" s="325"/>
    </row>
    <row r="2006" spans="56:142" x14ac:dyDescent="0.2">
      <c r="BD2006" s="325"/>
      <c r="EL2006" s="325"/>
    </row>
    <row r="2007" spans="56:142" x14ac:dyDescent="0.2">
      <c r="BD2007" s="325"/>
      <c r="EL2007" s="325"/>
    </row>
    <row r="2008" spans="56:142" x14ac:dyDescent="0.2">
      <c r="BD2008" s="325"/>
      <c r="EL2008" s="325"/>
    </row>
    <row r="2009" spans="56:142" x14ac:dyDescent="0.2">
      <c r="BD2009" s="325"/>
      <c r="EL2009" s="325"/>
    </row>
    <row r="2010" spans="56:142" x14ac:dyDescent="0.2">
      <c r="BD2010" s="325"/>
      <c r="EL2010" s="325"/>
    </row>
    <row r="2011" spans="56:142" x14ac:dyDescent="0.2">
      <c r="BD2011" s="325"/>
      <c r="EL2011" s="325"/>
    </row>
    <row r="2012" spans="56:142" x14ac:dyDescent="0.2">
      <c r="BD2012" s="325"/>
      <c r="EL2012" s="325"/>
    </row>
    <row r="2013" spans="56:142" x14ac:dyDescent="0.2">
      <c r="BD2013" s="325"/>
      <c r="EL2013" s="325"/>
    </row>
    <row r="2014" spans="56:142" x14ac:dyDescent="0.2">
      <c r="BD2014" s="325"/>
      <c r="EL2014" s="325"/>
    </row>
    <row r="2015" spans="56:142" x14ac:dyDescent="0.2">
      <c r="BD2015" s="325"/>
      <c r="EL2015" s="325"/>
    </row>
    <row r="2016" spans="56:142" x14ac:dyDescent="0.2">
      <c r="BD2016" s="325"/>
      <c r="EL2016" s="325"/>
    </row>
    <row r="2017" spans="56:142" x14ac:dyDescent="0.2">
      <c r="BD2017" s="325"/>
      <c r="EL2017" s="325"/>
    </row>
    <row r="2018" spans="56:142" x14ac:dyDescent="0.2">
      <c r="BD2018" s="325"/>
      <c r="EL2018" s="325"/>
    </row>
    <row r="2019" spans="56:142" x14ac:dyDescent="0.2">
      <c r="BD2019" s="325"/>
      <c r="EL2019" s="325"/>
    </row>
    <row r="2020" spans="56:142" x14ac:dyDescent="0.2">
      <c r="BD2020" s="325"/>
      <c r="EL2020" s="325"/>
    </row>
    <row r="2021" spans="56:142" x14ac:dyDescent="0.2">
      <c r="BD2021" s="325"/>
      <c r="EL2021" s="325"/>
    </row>
    <row r="2022" spans="56:142" x14ac:dyDescent="0.2">
      <c r="BD2022" s="325"/>
      <c r="EL2022" s="325"/>
    </row>
    <row r="2023" spans="56:142" x14ac:dyDescent="0.2">
      <c r="BD2023" s="325"/>
      <c r="EL2023" s="325"/>
    </row>
    <row r="2024" spans="56:142" x14ac:dyDescent="0.2">
      <c r="BD2024" s="325"/>
      <c r="EL2024" s="325"/>
    </row>
    <row r="2025" spans="56:142" x14ac:dyDescent="0.2">
      <c r="BD2025" s="325"/>
      <c r="EL2025" s="325"/>
    </row>
    <row r="2026" spans="56:142" x14ac:dyDescent="0.2">
      <c r="BD2026" s="325"/>
      <c r="EL2026" s="325"/>
    </row>
    <row r="2027" spans="56:142" x14ac:dyDescent="0.2">
      <c r="BD2027" s="325"/>
      <c r="EL2027" s="325"/>
    </row>
    <row r="2028" spans="56:142" x14ac:dyDescent="0.2">
      <c r="BD2028" s="325"/>
      <c r="EL2028" s="325"/>
    </row>
    <row r="2029" spans="56:142" x14ac:dyDescent="0.2">
      <c r="BD2029" s="325"/>
      <c r="EL2029" s="325"/>
    </row>
    <row r="2030" spans="56:142" x14ac:dyDescent="0.2">
      <c r="BD2030" s="325"/>
      <c r="EL2030" s="325"/>
    </row>
    <row r="2031" spans="56:142" x14ac:dyDescent="0.2">
      <c r="BD2031" s="325"/>
      <c r="EL2031" s="325"/>
    </row>
    <row r="2032" spans="56:142" x14ac:dyDescent="0.2">
      <c r="BD2032" s="325"/>
      <c r="EL2032" s="325"/>
    </row>
    <row r="2033" spans="56:142" x14ac:dyDescent="0.2">
      <c r="BD2033" s="325"/>
      <c r="EL2033" s="325"/>
    </row>
    <row r="2034" spans="56:142" x14ac:dyDescent="0.2">
      <c r="BD2034" s="325"/>
      <c r="EL2034" s="325"/>
    </row>
    <row r="2035" spans="56:142" x14ac:dyDescent="0.2">
      <c r="BD2035" s="325"/>
      <c r="EL2035" s="325"/>
    </row>
    <row r="2036" spans="56:142" x14ac:dyDescent="0.2">
      <c r="BD2036" s="325"/>
      <c r="EL2036" s="325"/>
    </row>
    <row r="2037" spans="56:142" x14ac:dyDescent="0.2">
      <c r="BD2037" s="325"/>
      <c r="EL2037" s="325"/>
    </row>
    <row r="2038" spans="56:142" x14ac:dyDescent="0.2">
      <c r="BD2038" s="325"/>
      <c r="EL2038" s="325"/>
    </row>
    <row r="2039" spans="56:142" x14ac:dyDescent="0.2">
      <c r="BD2039" s="325"/>
      <c r="EL2039" s="325"/>
    </row>
    <row r="2040" spans="56:142" x14ac:dyDescent="0.2">
      <c r="BD2040" s="325"/>
      <c r="EL2040" s="325"/>
    </row>
    <row r="2041" spans="56:142" x14ac:dyDescent="0.2">
      <c r="BD2041" s="325"/>
      <c r="EL2041" s="325"/>
    </row>
    <row r="2042" spans="56:142" x14ac:dyDescent="0.2">
      <c r="BD2042" s="325"/>
      <c r="EL2042" s="325"/>
    </row>
    <row r="2043" spans="56:142" x14ac:dyDescent="0.2">
      <c r="BD2043" s="325"/>
      <c r="EL2043" s="325"/>
    </row>
    <row r="2044" spans="56:142" x14ac:dyDescent="0.2">
      <c r="BD2044" s="325"/>
      <c r="EL2044" s="325"/>
    </row>
    <row r="2045" spans="56:142" x14ac:dyDescent="0.2">
      <c r="BD2045" s="325"/>
      <c r="EL2045" s="325"/>
    </row>
    <row r="2046" spans="56:142" x14ac:dyDescent="0.2">
      <c r="BD2046" s="325"/>
      <c r="EL2046" s="325"/>
    </row>
    <row r="2047" spans="56:142" x14ac:dyDescent="0.2">
      <c r="BD2047" s="325"/>
      <c r="EL2047" s="325"/>
    </row>
    <row r="2048" spans="56:142" x14ac:dyDescent="0.2">
      <c r="BD2048" s="325"/>
      <c r="EL2048" s="325"/>
    </row>
    <row r="2049" spans="56:142" x14ac:dyDescent="0.2">
      <c r="BD2049" s="325"/>
      <c r="EL2049" s="325"/>
    </row>
    <row r="2050" spans="56:142" x14ac:dyDescent="0.2">
      <c r="BD2050" s="325"/>
      <c r="EL2050" s="325"/>
    </row>
    <row r="2051" spans="56:142" x14ac:dyDescent="0.2">
      <c r="BD2051" s="325"/>
      <c r="EL2051" s="325"/>
    </row>
    <row r="2052" spans="56:142" x14ac:dyDescent="0.2">
      <c r="BD2052" s="325"/>
      <c r="EL2052" s="325"/>
    </row>
    <row r="2053" spans="56:142" x14ac:dyDescent="0.2">
      <c r="BD2053" s="325"/>
      <c r="EL2053" s="325"/>
    </row>
    <row r="2054" spans="56:142" x14ac:dyDescent="0.2">
      <c r="BD2054" s="325"/>
      <c r="EL2054" s="325"/>
    </row>
    <row r="2055" spans="56:142" x14ac:dyDescent="0.2">
      <c r="BD2055" s="325"/>
      <c r="EL2055" s="325"/>
    </row>
    <row r="2056" spans="56:142" x14ac:dyDescent="0.2">
      <c r="BD2056" s="325"/>
      <c r="EL2056" s="325"/>
    </row>
    <row r="2057" spans="56:142" x14ac:dyDescent="0.2">
      <c r="BD2057" s="325"/>
      <c r="EL2057" s="325"/>
    </row>
    <row r="2058" spans="56:142" x14ac:dyDescent="0.2">
      <c r="BD2058" s="325"/>
      <c r="EL2058" s="325"/>
    </row>
    <row r="2059" spans="56:142" x14ac:dyDescent="0.2">
      <c r="BD2059" s="325"/>
      <c r="EL2059" s="325"/>
    </row>
    <row r="2060" spans="56:142" x14ac:dyDescent="0.2">
      <c r="BD2060" s="325"/>
      <c r="EL2060" s="325"/>
    </row>
    <row r="2061" spans="56:142" x14ac:dyDescent="0.2">
      <c r="BD2061" s="325"/>
      <c r="EL2061" s="325"/>
    </row>
    <row r="2062" spans="56:142" x14ac:dyDescent="0.2">
      <c r="BD2062" s="325"/>
      <c r="EL2062" s="325"/>
    </row>
    <row r="2063" spans="56:142" x14ac:dyDescent="0.2">
      <c r="BD2063" s="325"/>
      <c r="EL2063" s="325"/>
    </row>
    <row r="2064" spans="56:142" x14ac:dyDescent="0.2">
      <c r="BD2064" s="325"/>
      <c r="EL2064" s="325"/>
    </row>
    <row r="2065" spans="56:142" x14ac:dyDescent="0.2">
      <c r="BD2065" s="325"/>
      <c r="EL2065" s="325"/>
    </row>
    <row r="2066" spans="56:142" x14ac:dyDescent="0.2">
      <c r="BD2066" s="325"/>
      <c r="EL2066" s="325"/>
    </row>
    <row r="2067" spans="56:142" x14ac:dyDescent="0.2">
      <c r="BD2067" s="325"/>
      <c r="EL2067" s="325"/>
    </row>
    <row r="2068" spans="56:142" x14ac:dyDescent="0.2">
      <c r="BD2068" s="325"/>
      <c r="EL2068" s="325"/>
    </row>
    <row r="2069" spans="56:142" x14ac:dyDescent="0.2">
      <c r="BD2069" s="325"/>
      <c r="EL2069" s="325"/>
    </row>
    <row r="2070" spans="56:142" x14ac:dyDescent="0.2">
      <c r="BD2070" s="325"/>
      <c r="EL2070" s="325"/>
    </row>
    <row r="2071" spans="56:142" x14ac:dyDescent="0.2">
      <c r="BD2071" s="325"/>
      <c r="EL2071" s="325"/>
    </row>
    <row r="2072" spans="56:142" x14ac:dyDescent="0.2">
      <c r="BD2072" s="325"/>
      <c r="EL2072" s="325"/>
    </row>
    <row r="2073" spans="56:142" x14ac:dyDescent="0.2">
      <c r="BD2073" s="325"/>
      <c r="EL2073" s="325"/>
    </row>
    <row r="2074" spans="56:142" x14ac:dyDescent="0.2">
      <c r="BD2074" s="325"/>
      <c r="EL2074" s="325"/>
    </row>
    <row r="2075" spans="56:142" x14ac:dyDescent="0.2">
      <c r="BD2075" s="325"/>
      <c r="EL2075" s="325"/>
    </row>
    <row r="2076" spans="56:142" x14ac:dyDescent="0.2">
      <c r="BD2076" s="325"/>
      <c r="EL2076" s="325"/>
    </row>
    <row r="2077" spans="56:142" x14ac:dyDescent="0.2">
      <c r="BD2077" s="325"/>
      <c r="EL2077" s="325"/>
    </row>
    <row r="2078" spans="56:142" x14ac:dyDescent="0.2">
      <c r="BD2078" s="325"/>
      <c r="EL2078" s="325"/>
    </row>
    <row r="2079" spans="56:142" x14ac:dyDescent="0.2">
      <c r="BD2079" s="325"/>
      <c r="EL2079" s="325"/>
    </row>
    <row r="2080" spans="56:142" x14ac:dyDescent="0.2">
      <c r="BD2080" s="325"/>
      <c r="EL2080" s="325"/>
    </row>
    <row r="2081" spans="56:142" x14ac:dyDescent="0.2">
      <c r="BD2081" s="325"/>
      <c r="EL2081" s="325"/>
    </row>
    <row r="2082" spans="56:142" x14ac:dyDescent="0.2">
      <c r="BD2082" s="325"/>
      <c r="EL2082" s="325"/>
    </row>
    <row r="2083" spans="56:142" x14ac:dyDescent="0.2">
      <c r="BD2083" s="325"/>
      <c r="EL2083" s="325"/>
    </row>
    <row r="2084" spans="56:142" x14ac:dyDescent="0.2">
      <c r="BD2084" s="325"/>
      <c r="EL2084" s="325"/>
    </row>
    <row r="2085" spans="56:142" x14ac:dyDescent="0.2">
      <c r="BD2085" s="325"/>
      <c r="EL2085" s="325"/>
    </row>
    <row r="2086" spans="56:142" x14ac:dyDescent="0.2">
      <c r="BD2086" s="325"/>
      <c r="EL2086" s="325"/>
    </row>
    <row r="2087" spans="56:142" x14ac:dyDescent="0.2">
      <c r="BD2087" s="325"/>
      <c r="EL2087" s="325"/>
    </row>
    <row r="2088" spans="56:142" x14ac:dyDescent="0.2">
      <c r="BD2088" s="325"/>
      <c r="EL2088" s="325"/>
    </row>
    <row r="2089" spans="56:142" x14ac:dyDescent="0.2">
      <c r="BD2089" s="325"/>
      <c r="EL2089" s="325"/>
    </row>
    <row r="2090" spans="56:142" x14ac:dyDescent="0.2">
      <c r="BD2090" s="325"/>
      <c r="EL2090" s="325"/>
    </row>
    <row r="2091" spans="56:142" x14ac:dyDescent="0.2">
      <c r="BD2091" s="325"/>
      <c r="EL2091" s="325"/>
    </row>
    <row r="2092" spans="56:142" x14ac:dyDescent="0.2">
      <c r="BD2092" s="325"/>
      <c r="EL2092" s="325"/>
    </row>
    <row r="2093" spans="56:142" x14ac:dyDescent="0.2">
      <c r="BD2093" s="325"/>
      <c r="EL2093" s="325"/>
    </row>
    <row r="2094" spans="56:142" x14ac:dyDescent="0.2">
      <c r="BD2094" s="325"/>
      <c r="EL2094" s="325"/>
    </row>
    <row r="2095" spans="56:142" x14ac:dyDescent="0.2">
      <c r="BD2095" s="325"/>
      <c r="EL2095" s="325"/>
    </row>
    <row r="2096" spans="56:142" x14ac:dyDescent="0.2">
      <c r="BD2096" s="325"/>
      <c r="EL2096" s="325"/>
    </row>
    <row r="2097" spans="56:142" x14ac:dyDescent="0.2">
      <c r="BD2097" s="325"/>
      <c r="EL2097" s="325"/>
    </row>
    <row r="2098" spans="56:142" x14ac:dyDescent="0.2">
      <c r="BD2098" s="325"/>
      <c r="EL2098" s="325"/>
    </row>
    <row r="2099" spans="56:142" x14ac:dyDescent="0.2">
      <c r="BD2099" s="325"/>
      <c r="EL2099" s="325"/>
    </row>
    <row r="2100" spans="56:142" x14ac:dyDescent="0.2">
      <c r="BD2100" s="325"/>
      <c r="EL2100" s="325"/>
    </row>
    <row r="2101" spans="56:142" x14ac:dyDescent="0.2">
      <c r="BD2101" s="325"/>
      <c r="EL2101" s="325"/>
    </row>
    <row r="2102" spans="56:142" x14ac:dyDescent="0.2">
      <c r="BD2102" s="325"/>
      <c r="EL2102" s="325"/>
    </row>
    <row r="2103" spans="56:142" x14ac:dyDescent="0.2">
      <c r="BD2103" s="325"/>
      <c r="EL2103" s="325"/>
    </row>
    <row r="2104" spans="56:142" x14ac:dyDescent="0.2">
      <c r="BD2104" s="325"/>
      <c r="EL2104" s="325"/>
    </row>
    <row r="2105" spans="56:142" x14ac:dyDescent="0.2">
      <c r="BD2105" s="325"/>
      <c r="EL2105" s="325"/>
    </row>
    <row r="2106" spans="56:142" x14ac:dyDescent="0.2">
      <c r="BD2106" s="325"/>
      <c r="EL2106" s="325"/>
    </row>
    <row r="2107" spans="56:142" x14ac:dyDescent="0.2">
      <c r="BD2107" s="325"/>
      <c r="EL2107" s="325"/>
    </row>
    <row r="2108" spans="56:142" x14ac:dyDescent="0.2">
      <c r="BD2108" s="325"/>
      <c r="EL2108" s="325"/>
    </row>
    <row r="2109" spans="56:142" x14ac:dyDescent="0.2">
      <c r="BD2109" s="325"/>
      <c r="EL2109" s="325"/>
    </row>
    <row r="2110" spans="56:142" x14ac:dyDescent="0.2">
      <c r="BD2110" s="325"/>
      <c r="EL2110" s="325"/>
    </row>
    <row r="2111" spans="56:142" x14ac:dyDescent="0.2">
      <c r="BD2111" s="325"/>
      <c r="EL2111" s="325"/>
    </row>
    <row r="2112" spans="56:142" x14ac:dyDescent="0.2">
      <c r="BD2112" s="325"/>
      <c r="EL2112" s="325"/>
    </row>
    <row r="2113" spans="56:142" x14ac:dyDescent="0.2">
      <c r="BD2113" s="325"/>
      <c r="EL2113" s="325"/>
    </row>
    <row r="2114" spans="56:142" x14ac:dyDescent="0.2">
      <c r="BD2114" s="325"/>
      <c r="EL2114" s="325"/>
    </row>
    <row r="2115" spans="56:142" x14ac:dyDescent="0.2">
      <c r="BD2115" s="325"/>
      <c r="EL2115" s="325"/>
    </row>
    <row r="2116" spans="56:142" x14ac:dyDescent="0.2">
      <c r="BD2116" s="325"/>
      <c r="EL2116" s="325"/>
    </row>
    <row r="2117" spans="56:142" x14ac:dyDescent="0.2">
      <c r="BD2117" s="325"/>
      <c r="EL2117" s="325"/>
    </row>
    <row r="2118" spans="56:142" x14ac:dyDescent="0.2">
      <c r="BD2118" s="325"/>
      <c r="EL2118" s="325"/>
    </row>
    <row r="2119" spans="56:142" x14ac:dyDescent="0.2">
      <c r="BD2119" s="325"/>
      <c r="EL2119" s="325"/>
    </row>
    <row r="2120" spans="56:142" x14ac:dyDescent="0.2">
      <c r="BD2120" s="325"/>
      <c r="EL2120" s="325"/>
    </row>
    <row r="2121" spans="56:142" x14ac:dyDescent="0.2">
      <c r="BD2121" s="325"/>
      <c r="EL2121" s="325"/>
    </row>
    <row r="2122" spans="56:142" x14ac:dyDescent="0.2">
      <c r="BD2122" s="325"/>
      <c r="EL2122" s="325"/>
    </row>
    <row r="2123" spans="56:142" x14ac:dyDescent="0.2">
      <c r="BD2123" s="325"/>
      <c r="EL2123" s="325"/>
    </row>
    <row r="2124" spans="56:142" x14ac:dyDescent="0.2">
      <c r="BD2124" s="325"/>
      <c r="EL2124" s="325"/>
    </row>
    <row r="2125" spans="56:142" x14ac:dyDescent="0.2">
      <c r="BD2125" s="325"/>
      <c r="EL2125" s="325"/>
    </row>
    <row r="2126" spans="56:142" x14ac:dyDescent="0.2">
      <c r="BD2126" s="325"/>
      <c r="EL2126" s="325"/>
    </row>
    <row r="2127" spans="56:142" x14ac:dyDescent="0.2">
      <c r="BD2127" s="325"/>
      <c r="EL2127" s="325"/>
    </row>
    <row r="2128" spans="56:142" x14ac:dyDescent="0.2">
      <c r="BD2128" s="325"/>
      <c r="EL2128" s="325"/>
    </row>
    <row r="2129" spans="56:142" x14ac:dyDescent="0.2">
      <c r="BD2129" s="325"/>
      <c r="EL2129" s="325"/>
    </row>
    <row r="2130" spans="56:142" x14ac:dyDescent="0.2">
      <c r="BD2130" s="325"/>
      <c r="EL2130" s="325"/>
    </row>
    <row r="2131" spans="56:142" x14ac:dyDescent="0.2">
      <c r="BD2131" s="325"/>
      <c r="EL2131" s="325"/>
    </row>
    <row r="2132" spans="56:142" x14ac:dyDescent="0.2">
      <c r="BD2132" s="325"/>
      <c r="EL2132" s="325"/>
    </row>
    <row r="2133" spans="56:142" x14ac:dyDescent="0.2">
      <c r="BD2133" s="325"/>
      <c r="EL2133" s="325"/>
    </row>
    <row r="2134" spans="56:142" x14ac:dyDescent="0.2">
      <c r="BD2134" s="325"/>
      <c r="EL2134" s="325"/>
    </row>
    <row r="2135" spans="56:142" x14ac:dyDescent="0.2">
      <c r="BD2135" s="325"/>
      <c r="EL2135" s="325"/>
    </row>
    <row r="2136" spans="56:142" x14ac:dyDescent="0.2">
      <c r="BD2136" s="325"/>
      <c r="EL2136" s="325"/>
    </row>
    <row r="2137" spans="56:142" x14ac:dyDescent="0.2">
      <c r="BD2137" s="325"/>
      <c r="EL2137" s="325"/>
    </row>
    <row r="2138" spans="56:142" x14ac:dyDescent="0.2">
      <c r="BD2138" s="325"/>
      <c r="EL2138" s="325"/>
    </row>
    <row r="2139" spans="56:142" x14ac:dyDescent="0.2">
      <c r="BD2139" s="325"/>
      <c r="EL2139" s="325"/>
    </row>
    <row r="2140" spans="56:142" x14ac:dyDescent="0.2">
      <c r="BD2140" s="325"/>
      <c r="EL2140" s="325"/>
    </row>
    <row r="2141" spans="56:142" x14ac:dyDescent="0.2">
      <c r="BD2141" s="325"/>
      <c r="EL2141" s="325"/>
    </row>
    <row r="2142" spans="56:142" x14ac:dyDescent="0.2">
      <c r="BD2142" s="325"/>
      <c r="EL2142" s="325"/>
    </row>
    <row r="2143" spans="56:142" x14ac:dyDescent="0.2">
      <c r="BD2143" s="325"/>
      <c r="EL2143" s="325"/>
    </row>
    <row r="2144" spans="56:142" x14ac:dyDescent="0.2">
      <c r="BD2144" s="325"/>
      <c r="EL2144" s="325"/>
    </row>
    <row r="2145" spans="56:142" x14ac:dyDescent="0.2">
      <c r="BD2145" s="325"/>
      <c r="EL2145" s="325"/>
    </row>
    <row r="2146" spans="56:142" x14ac:dyDescent="0.2">
      <c r="BD2146" s="325"/>
      <c r="EL2146" s="325"/>
    </row>
    <row r="2147" spans="56:142" x14ac:dyDescent="0.2">
      <c r="BD2147" s="325"/>
      <c r="EL2147" s="325"/>
    </row>
    <row r="2148" spans="56:142" x14ac:dyDescent="0.2">
      <c r="BD2148" s="325"/>
      <c r="EL2148" s="325"/>
    </row>
    <row r="2149" spans="56:142" x14ac:dyDescent="0.2">
      <c r="BD2149" s="325"/>
      <c r="EL2149" s="325"/>
    </row>
    <row r="2150" spans="56:142" x14ac:dyDescent="0.2">
      <c r="BD2150" s="325"/>
      <c r="EL2150" s="325"/>
    </row>
    <row r="2151" spans="56:142" x14ac:dyDescent="0.2">
      <c r="BD2151" s="325"/>
      <c r="EL2151" s="325"/>
    </row>
    <row r="2152" spans="56:142" x14ac:dyDescent="0.2">
      <c r="BD2152" s="325"/>
      <c r="EL2152" s="325"/>
    </row>
    <row r="2153" spans="56:142" x14ac:dyDescent="0.2">
      <c r="BD2153" s="325"/>
      <c r="EL2153" s="325"/>
    </row>
    <row r="2154" spans="56:142" x14ac:dyDescent="0.2">
      <c r="BD2154" s="325"/>
      <c r="EL2154" s="325"/>
    </row>
    <row r="2155" spans="56:142" x14ac:dyDescent="0.2">
      <c r="BD2155" s="325"/>
      <c r="EL2155" s="325"/>
    </row>
    <row r="2156" spans="56:142" x14ac:dyDescent="0.2">
      <c r="BD2156" s="325"/>
      <c r="EL2156" s="325"/>
    </row>
    <row r="2157" spans="56:142" x14ac:dyDescent="0.2">
      <c r="BD2157" s="325"/>
      <c r="EL2157" s="325"/>
    </row>
    <row r="2158" spans="56:142" x14ac:dyDescent="0.2">
      <c r="BD2158" s="325"/>
      <c r="EL2158" s="325"/>
    </row>
    <row r="2159" spans="56:142" x14ac:dyDescent="0.2">
      <c r="BD2159" s="325"/>
      <c r="EL2159" s="325"/>
    </row>
    <row r="2160" spans="56:142" x14ac:dyDescent="0.2">
      <c r="BD2160" s="325"/>
      <c r="EL2160" s="325"/>
    </row>
    <row r="2161" spans="56:142" x14ac:dyDescent="0.2">
      <c r="BD2161" s="325"/>
      <c r="EL2161" s="325"/>
    </row>
    <row r="2162" spans="56:142" x14ac:dyDescent="0.2">
      <c r="BD2162" s="325"/>
      <c r="EL2162" s="325"/>
    </row>
    <row r="2163" spans="56:142" x14ac:dyDescent="0.2">
      <c r="BD2163" s="325"/>
      <c r="EL2163" s="325"/>
    </row>
    <row r="2164" spans="56:142" x14ac:dyDescent="0.2">
      <c r="BD2164" s="325"/>
      <c r="EL2164" s="325"/>
    </row>
    <row r="2165" spans="56:142" x14ac:dyDescent="0.2">
      <c r="BD2165" s="325"/>
      <c r="EL2165" s="325"/>
    </row>
    <row r="2166" spans="56:142" x14ac:dyDescent="0.2">
      <c r="BD2166" s="325"/>
      <c r="EL2166" s="325"/>
    </row>
    <row r="2167" spans="56:142" x14ac:dyDescent="0.2">
      <c r="BD2167" s="325"/>
      <c r="EL2167" s="325"/>
    </row>
    <row r="2168" spans="56:142" x14ac:dyDescent="0.2">
      <c r="BD2168" s="325"/>
      <c r="EL2168" s="325"/>
    </row>
    <row r="2169" spans="56:142" x14ac:dyDescent="0.2">
      <c r="BD2169" s="325"/>
      <c r="EL2169" s="325"/>
    </row>
    <row r="2170" spans="56:142" x14ac:dyDescent="0.2">
      <c r="BD2170" s="325"/>
      <c r="EL2170" s="325"/>
    </row>
    <row r="2171" spans="56:142" x14ac:dyDescent="0.2">
      <c r="BD2171" s="325"/>
      <c r="EL2171" s="325"/>
    </row>
    <row r="2172" spans="56:142" x14ac:dyDescent="0.2">
      <c r="BD2172" s="325"/>
      <c r="EL2172" s="325"/>
    </row>
    <row r="2173" spans="56:142" x14ac:dyDescent="0.2">
      <c r="BD2173" s="325"/>
      <c r="EL2173" s="325"/>
    </row>
    <row r="2174" spans="56:142" x14ac:dyDescent="0.2">
      <c r="BD2174" s="325"/>
      <c r="EL2174" s="325"/>
    </row>
    <row r="2175" spans="56:142" x14ac:dyDescent="0.2">
      <c r="BD2175" s="325"/>
      <c r="EL2175" s="325"/>
    </row>
    <row r="2176" spans="56:142" x14ac:dyDescent="0.2">
      <c r="BD2176" s="325"/>
      <c r="EL2176" s="325"/>
    </row>
    <row r="2177" spans="56:142" x14ac:dyDescent="0.2">
      <c r="BD2177" s="325"/>
      <c r="EL2177" s="325"/>
    </row>
    <row r="2178" spans="56:142" x14ac:dyDescent="0.2">
      <c r="BD2178" s="325"/>
      <c r="EL2178" s="325"/>
    </row>
    <row r="2179" spans="56:142" x14ac:dyDescent="0.2">
      <c r="BD2179" s="325"/>
      <c r="EL2179" s="325"/>
    </row>
    <row r="2180" spans="56:142" x14ac:dyDescent="0.2">
      <c r="BD2180" s="325"/>
      <c r="EL2180" s="325"/>
    </row>
    <row r="2181" spans="56:142" x14ac:dyDescent="0.2">
      <c r="BD2181" s="325"/>
      <c r="EL2181" s="325"/>
    </row>
    <row r="2182" spans="56:142" x14ac:dyDescent="0.2">
      <c r="BD2182" s="325"/>
      <c r="EL2182" s="325"/>
    </row>
    <row r="2183" spans="56:142" x14ac:dyDescent="0.2">
      <c r="BD2183" s="325"/>
      <c r="EL2183" s="325"/>
    </row>
    <row r="2184" spans="56:142" x14ac:dyDescent="0.2">
      <c r="BD2184" s="325"/>
      <c r="EL2184" s="325"/>
    </row>
    <row r="2185" spans="56:142" x14ac:dyDescent="0.2">
      <c r="BD2185" s="325"/>
      <c r="EL2185" s="325"/>
    </row>
    <row r="2186" spans="56:142" x14ac:dyDescent="0.2">
      <c r="BD2186" s="325"/>
      <c r="EL2186" s="325"/>
    </row>
    <row r="2187" spans="56:142" x14ac:dyDescent="0.2">
      <c r="BD2187" s="325"/>
      <c r="EL2187" s="325"/>
    </row>
    <row r="2188" spans="56:142" x14ac:dyDescent="0.2">
      <c r="BD2188" s="325"/>
      <c r="EL2188" s="325"/>
    </row>
    <row r="2189" spans="56:142" x14ac:dyDescent="0.2">
      <c r="BD2189" s="325"/>
      <c r="EL2189" s="325"/>
    </row>
    <row r="2190" spans="56:142" x14ac:dyDescent="0.2">
      <c r="BD2190" s="325"/>
      <c r="EL2190" s="325"/>
    </row>
    <row r="2191" spans="56:142" x14ac:dyDescent="0.2">
      <c r="BD2191" s="325"/>
      <c r="EL2191" s="325"/>
    </row>
    <row r="2192" spans="56:142" x14ac:dyDescent="0.2">
      <c r="BD2192" s="325"/>
      <c r="EL2192" s="325"/>
    </row>
    <row r="2193" spans="56:142" x14ac:dyDescent="0.2">
      <c r="BD2193" s="325"/>
      <c r="EL2193" s="325"/>
    </row>
    <row r="2194" spans="56:142" x14ac:dyDescent="0.2">
      <c r="BD2194" s="325"/>
      <c r="EL2194" s="325"/>
    </row>
    <row r="2195" spans="56:142" x14ac:dyDescent="0.2">
      <c r="BD2195" s="325"/>
      <c r="EL2195" s="325"/>
    </row>
    <row r="2196" spans="56:142" x14ac:dyDescent="0.2">
      <c r="BD2196" s="325"/>
      <c r="EL2196" s="325"/>
    </row>
    <row r="2197" spans="56:142" x14ac:dyDescent="0.2">
      <c r="BD2197" s="325"/>
      <c r="EL2197" s="325"/>
    </row>
    <row r="2198" spans="56:142" x14ac:dyDescent="0.2">
      <c r="BD2198" s="325"/>
      <c r="EL2198" s="325"/>
    </row>
    <row r="2199" spans="56:142" x14ac:dyDescent="0.2">
      <c r="BD2199" s="325"/>
      <c r="EL2199" s="325"/>
    </row>
    <row r="2200" spans="56:142" x14ac:dyDescent="0.2">
      <c r="BD2200" s="325"/>
      <c r="EL2200" s="325"/>
    </row>
    <row r="2201" spans="56:142" x14ac:dyDescent="0.2">
      <c r="BD2201" s="325"/>
      <c r="EL2201" s="325"/>
    </row>
    <row r="2202" spans="56:142" x14ac:dyDescent="0.2">
      <c r="BD2202" s="325"/>
      <c r="EL2202" s="325"/>
    </row>
    <row r="2203" spans="56:142" x14ac:dyDescent="0.2">
      <c r="BD2203" s="325"/>
      <c r="EL2203" s="325"/>
    </row>
    <row r="2204" spans="56:142" x14ac:dyDescent="0.2">
      <c r="BD2204" s="325"/>
      <c r="EL2204" s="325"/>
    </row>
    <row r="2205" spans="56:142" x14ac:dyDescent="0.2">
      <c r="BD2205" s="325"/>
      <c r="EL2205" s="325"/>
    </row>
    <row r="2206" spans="56:142" x14ac:dyDescent="0.2">
      <c r="BD2206" s="325"/>
      <c r="EL2206" s="325"/>
    </row>
    <row r="2207" spans="56:142" x14ac:dyDescent="0.2">
      <c r="BD2207" s="325"/>
      <c r="EL2207" s="325"/>
    </row>
    <row r="2208" spans="56:142" x14ac:dyDescent="0.2">
      <c r="BD2208" s="325"/>
      <c r="EL2208" s="325"/>
    </row>
    <row r="2209" spans="56:142" x14ac:dyDescent="0.2">
      <c r="BD2209" s="325"/>
      <c r="EL2209" s="325"/>
    </row>
    <row r="2210" spans="56:142" x14ac:dyDescent="0.2">
      <c r="BD2210" s="325"/>
      <c r="EL2210" s="325"/>
    </row>
    <row r="2211" spans="56:142" x14ac:dyDescent="0.2">
      <c r="BD2211" s="325"/>
      <c r="EL2211" s="325"/>
    </row>
    <row r="2212" spans="56:142" x14ac:dyDescent="0.2">
      <c r="BD2212" s="325"/>
      <c r="EL2212" s="325"/>
    </row>
    <row r="2213" spans="56:142" x14ac:dyDescent="0.2">
      <c r="BD2213" s="325"/>
      <c r="EL2213" s="325"/>
    </row>
    <row r="2214" spans="56:142" x14ac:dyDescent="0.2">
      <c r="BD2214" s="325"/>
      <c r="EL2214" s="325"/>
    </row>
    <row r="2215" spans="56:142" x14ac:dyDescent="0.2">
      <c r="BD2215" s="325"/>
      <c r="EL2215" s="325"/>
    </row>
    <row r="2216" spans="56:142" x14ac:dyDescent="0.2">
      <c r="BD2216" s="325"/>
      <c r="EL2216" s="325"/>
    </row>
    <row r="2217" spans="56:142" x14ac:dyDescent="0.2">
      <c r="BD2217" s="325"/>
      <c r="EL2217" s="325"/>
    </row>
    <row r="2218" spans="56:142" x14ac:dyDescent="0.2">
      <c r="BD2218" s="325"/>
      <c r="EL2218" s="325"/>
    </row>
    <row r="2219" spans="56:142" x14ac:dyDescent="0.2">
      <c r="BD2219" s="325"/>
      <c r="EL2219" s="325"/>
    </row>
    <row r="2220" spans="56:142" x14ac:dyDescent="0.2">
      <c r="BD2220" s="325"/>
      <c r="EL2220" s="325"/>
    </row>
    <row r="2221" spans="56:142" x14ac:dyDescent="0.2">
      <c r="BD2221" s="325"/>
      <c r="EL2221" s="325"/>
    </row>
    <row r="2222" spans="56:142" x14ac:dyDescent="0.2">
      <c r="BD2222" s="325"/>
      <c r="EL2222" s="325"/>
    </row>
    <row r="2223" spans="56:142" x14ac:dyDescent="0.2">
      <c r="BD2223" s="325"/>
      <c r="EL2223" s="325"/>
    </row>
    <row r="2224" spans="56:142" x14ac:dyDescent="0.2">
      <c r="BD2224" s="325"/>
      <c r="EL2224" s="325"/>
    </row>
    <row r="2225" spans="56:142" x14ac:dyDescent="0.2">
      <c r="BD2225" s="325"/>
      <c r="EL2225" s="325"/>
    </row>
    <row r="2226" spans="56:142" x14ac:dyDescent="0.2">
      <c r="BD2226" s="325"/>
      <c r="EL2226" s="325"/>
    </row>
    <row r="2227" spans="56:142" x14ac:dyDescent="0.2">
      <c r="BD2227" s="325"/>
      <c r="EL2227" s="325"/>
    </row>
    <row r="2228" spans="56:142" x14ac:dyDescent="0.2">
      <c r="BD2228" s="325"/>
      <c r="EL2228" s="325"/>
    </row>
    <row r="2229" spans="56:142" x14ac:dyDescent="0.2">
      <c r="BD2229" s="325"/>
      <c r="EL2229" s="325"/>
    </row>
    <row r="2230" spans="56:142" x14ac:dyDescent="0.2">
      <c r="BD2230" s="325"/>
      <c r="EL2230" s="325"/>
    </row>
    <row r="2231" spans="56:142" x14ac:dyDescent="0.2">
      <c r="BD2231" s="325"/>
      <c r="EL2231" s="325"/>
    </row>
    <row r="2232" spans="56:142" x14ac:dyDescent="0.2">
      <c r="BD2232" s="325"/>
      <c r="EL2232" s="325"/>
    </row>
    <row r="2233" spans="56:142" x14ac:dyDescent="0.2">
      <c r="BD2233" s="325"/>
      <c r="EL2233" s="325"/>
    </row>
    <row r="2234" spans="56:142" x14ac:dyDescent="0.2">
      <c r="BD2234" s="325"/>
      <c r="EL2234" s="325"/>
    </row>
    <row r="2235" spans="56:142" x14ac:dyDescent="0.2">
      <c r="BD2235" s="325"/>
      <c r="EL2235" s="325"/>
    </row>
    <row r="2236" spans="56:142" x14ac:dyDescent="0.2">
      <c r="BD2236" s="325"/>
      <c r="EL2236" s="325"/>
    </row>
    <row r="2237" spans="56:142" x14ac:dyDescent="0.2">
      <c r="BD2237" s="325"/>
      <c r="EL2237" s="325"/>
    </row>
    <row r="2238" spans="56:142" x14ac:dyDescent="0.2">
      <c r="BD2238" s="325"/>
      <c r="EL2238" s="325"/>
    </row>
    <row r="2239" spans="56:142" x14ac:dyDescent="0.2">
      <c r="BD2239" s="325"/>
      <c r="EL2239" s="325"/>
    </row>
    <row r="2240" spans="56:142" x14ac:dyDescent="0.2">
      <c r="BD2240" s="325"/>
      <c r="EL2240" s="325"/>
    </row>
    <row r="2241" spans="56:142" x14ac:dyDescent="0.2">
      <c r="BD2241" s="325"/>
      <c r="EL2241" s="325"/>
    </row>
    <row r="2242" spans="56:142" x14ac:dyDescent="0.2">
      <c r="BD2242" s="325"/>
      <c r="EL2242" s="325"/>
    </row>
    <row r="2243" spans="56:142" x14ac:dyDescent="0.2">
      <c r="BD2243" s="325"/>
      <c r="EL2243" s="325"/>
    </row>
    <row r="2244" spans="56:142" x14ac:dyDescent="0.2">
      <c r="BD2244" s="325"/>
      <c r="EL2244" s="325"/>
    </row>
    <row r="2245" spans="56:142" x14ac:dyDescent="0.2">
      <c r="BD2245" s="325"/>
      <c r="EL2245" s="325"/>
    </row>
    <row r="2246" spans="56:142" x14ac:dyDescent="0.2">
      <c r="BD2246" s="325"/>
      <c r="EL2246" s="325"/>
    </row>
    <row r="2247" spans="56:142" x14ac:dyDescent="0.2">
      <c r="BD2247" s="325"/>
      <c r="EL2247" s="325"/>
    </row>
    <row r="2248" spans="56:142" x14ac:dyDescent="0.2">
      <c r="BD2248" s="325"/>
      <c r="EL2248" s="325"/>
    </row>
    <row r="2249" spans="56:142" x14ac:dyDescent="0.2">
      <c r="BD2249" s="325"/>
      <c r="EL2249" s="325"/>
    </row>
    <row r="2250" spans="56:142" x14ac:dyDescent="0.2">
      <c r="BD2250" s="325"/>
      <c r="EL2250" s="325"/>
    </row>
    <row r="2251" spans="56:142" x14ac:dyDescent="0.2">
      <c r="BD2251" s="325"/>
      <c r="EL2251" s="325"/>
    </row>
    <row r="2252" spans="56:142" x14ac:dyDescent="0.2">
      <c r="BD2252" s="325"/>
      <c r="EL2252" s="325"/>
    </row>
    <row r="2253" spans="56:142" x14ac:dyDescent="0.2">
      <c r="BD2253" s="325"/>
      <c r="EL2253" s="325"/>
    </row>
    <row r="2254" spans="56:142" x14ac:dyDescent="0.2">
      <c r="BD2254" s="325"/>
      <c r="EL2254" s="325"/>
    </row>
    <row r="2255" spans="56:142" x14ac:dyDescent="0.2">
      <c r="BD2255" s="325"/>
      <c r="EL2255" s="325"/>
    </row>
    <row r="2256" spans="56:142" x14ac:dyDescent="0.2">
      <c r="BD2256" s="325"/>
      <c r="EL2256" s="325"/>
    </row>
    <row r="2257" spans="56:142" x14ac:dyDescent="0.2">
      <c r="BD2257" s="325"/>
      <c r="EL2257" s="325"/>
    </row>
    <row r="2258" spans="56:142" x14ac:dyDescent="0.2">
      <c r="BD2258" s="325"/>
      <c r="EL2258" s="325"/>
    </row>
    <row r="2259" spans="56:142" x14ac:dyDescent="0.2">
      <c r="BD2259" s="325"/>
      <c r="EL2259" s="325"/>
    </row>
    <row r="2260" spans="56:142" x14ac:dyDescent="0.2">
      <c r="BD2260" s="325"/>
      <c r="EL2260" s="325"/>
    </row>
    <row r="2261" spans="56:142" x14ac:dyDescent="0.2">
      <c r="BD2261" s="325"/>
      <c r="EL2261" s="325"/>
    </row>
    <row r="2262" spans="56:142" x14ac:dyDescent="0.2">
      <c r="BD2262" s="325"/>
      <c r="EL2262" s="325"/>
    </row>
    <row r="2263" spans="56:142" x14ac:dyDescent="0.2">
      <c r="BD2263" s="325"/>
      <c r="EL2263" s="325"/>
    </row>
    <row r="2264" spans="56:142" x14ac:dyDescent="0.2">
      <c r="BD2264" s="325"/>
      <c r="EL2264" s="325"/>
    </row>
    <row r="2265" spans="56:142" x14ac:dyDescent="0.2">
      <c r="BD2265" s="325"/>
      <c r="EL2265" s="325"/>
    </row>
    <row r="2266" spans="56:142" x14ac:dyDescent="0.2">
      <c r="BD2266" s="325"/>
      <c r="EL2266" s="325"/>
    </row>
    <row r="2267" spans="56:142" x14ac:dyDescent="0.2">
      <c r="BD2267" s="325"/>
      <c r="EL2267" s="325"/>
    </row>
    <row r="2268" spans="56:142" x14ac:dyDescent="0.2">
      <c r="BD2268" s="325"/>
      <c r="EL2268" s="325"/>
    </row>
    <row r="2269" spans="56:142" x14ac:dyDescent="0.2">
      <c r="BD2269" s="325"/>
      <c r="EL2269" s="325"/>
    </row>
    <row r="2270" spans="56:142" x14ac:dyDescent="0.2">
      <c r="BD2270" s="325"/>
      <c r="EL2270" s="325"/>
    </row>
    <row r="2271" spans="56:142" x14ac:dyDescent="0.2">
      <c r="BD2271" s="325"/>
      <c r="EL2271" s="325"/>
    </row>
    <row r="2272" spans="56:142" x14ac:dyDescent="0.2">
      <c r="BD2272" s="325"/>
      <c r="EL2272" s="325"/>
    </row>
    <row r="2273" spans="56:142" x14ac:dyDescent="0.2">
      <c r="BD2273" s="325"/>
      <c r="EL2273" s="325"/>
    </row>
    <row r="2274" spans="56:142" x14ac:dyDescent="0.2">
      <c r="BD2274" s="325"/>
      <c r="EL2274" s="325"/>
    </row>
    <row r="2275" spans="56:142" x14ac:dyDescent="0.2">
      <c r="BD2275" s="325"/>
      <c r="EL2275" s="325"/>
    </row>
    <row r="2276" spans="56:142" x14ac:dyDescent="0.2">
      <c r="BD2276" s="325"/>
      <c r="EL2276" s="325"/>
    </row>
    <row r="2277" spans="56:142" x14ac:dyDescent="0.2">
      <c r="BD2277" s="325"/>
      <c r="EL2277" s="325"/>
    </row>
    <row r="2278" spans="56:142" x14ac:dyDescent="0.2">
      <c r="BD2278" s="325"/>
      <c r="EL2278" s="325"/>
    </row>
    <row r="2279" spans="56:142" x14ac:dyDescent="0.2">
      <c r="BD2279" s="325"/>
      <c r="EL2279" s="325"/>
    </row>
    <row r="2280" spans="56:142" x14ac:dyDescent="0.2">
      <c r="BD2280" s="325"/>
      <c r="EL2280" s="325"/>
    </row>
    <row r="2281" spans="56:142" x14ac:dyDescent="0.2">
      <c r="BD2281" s="325"/>
      <c r="EL2281" s="325"/>
    </row>
    <row r="2282" spans="56:142" x14ac:dyDescent="0.2">
      <c r="BD2282" s="325"/>
      <c r="EL2282" s="325"/>
    </row>
    <row r="2283" spans="56:142" x14ac:dyDescent="0.2">
      <c r="BD2283" s="325"/>
      <c r="EL2283" s="325"/>
    </row>
    <row r="2284" spans="56:142" x14ac:dyDescent="0.2">
      <c r="BD2284" s="325"/>
      <c r="EL2284" s="325"/>
    </row>
    <row r="2285" spans="56:142" x14ac:dyDescent="0.2">
      <c r="BD2285" s="325"/>
      <c r="EL2285" s="325"/>
    </row>
    <row r="2286" spans="56:142" x14ac:dyDescent="0.2">
      <c r="BD2286" s="325"/>
      <c r="EL2286" s="325"/>
    </row>
    <row r="2287" spans="56:142" x14ac:dyDescent="0.2">
      <c r="BD2287" s="325"/>
      <c r="EL2287" s="325"/>
    </row>
    <row r="2288" spans="56:142" x14ac:dyDescent="0.2">
      <c r="BD2288" s="325"/>
      <c r="EL2288" s="325"/>
    </row>
    <row r="2289" spans="56:142" x14ac:dyDescent="0.2">
      <c r="BD2289" s="325"/>
      <c r="EL2289" s="325"/>
    </row>
    <row r="2290" spans="56:142" x14ac:dyDescent="0.2">
      <c r="BD2290" s="325"/>
      <c r="EL2290" s="325"/>
    </row>
    <row r="2291" spans="56:142" x14ac:dyDescent="0.2">
      <c r="BD2291" s="325"/>
      <c r="EL2291" s="325"/>
    </row>
    <row r="2292" spans="56:142" x14ac:dyDescent="0.2">
      <c r="BD2292" s="325"/>
      <c r="EL2292" s="325"/>
    </row>
    <row r="2293" spans="56:142" x14ac:dyDescent="0.2">
      <c r="BD2293" s="325"/>
      <c r="EL2293" s="325"/>
    </row>
    <row r="2294" spans="56:142" x14ac:dyDescent="0.2">
      <c r="BD2294" s="325"/>
      <c r="EL2294" s="325"/>
    </row>
    <row r="2295" spans="56:142" x14ac:dyDescent="0.2">
      <c r="BD2295" s="325"/>
      <c r="EL2295" s="325"/>
    </row>
    <row r="2296" spans="56:142" x14ac:dyDescent="0.2">
      <c r="BD2296" s="325"/>
      <c r="EL2296" s="325"/>
    </row>
    <row r="2297" spans="56:142" x14ac:dyDescent="0.2">
      <c r="BD2297" s="325"/>
      <c r="EL2297" s="325"/>
    </row>
    <row r="2298" spans="56:142" x14ac:dyDescent="0.2">
      <c r="BD2298" s="325"/>
      <c r="EL2298" s="325"/>
    </row>
    <row r="2299" spans="56:142" x14ac:dyDescent="0.2">
      <c r="BD2299" s="325"/>
      <c r="EL2299" s="325"/>
    </row>
    <row r="2300" spans="56:142" x14ac:dyDescent="0.2">
      <c r="BD2300" s="325"/>
      <c r="EL2300" s="325"/>
    </row>
    <row r="2301" spans="56:142" x14ac:dyDescent="0.2">
      <c r="BD2301" s="325"/>
      <c r="EL2301" s="325"/>
    </row>
    <row r="2302" spans="56:142" x14ac:dyDescent="0.2">
      <c r="BD2302" s="325"/>
      <c r="EL2302" s="325"/>
    </row>
    <row r="2303" spans="56:142" x14ac:dyDescent="0.2">
      <c r="BD2303" s="325"/>
      <c r="EL2303" s="325"/>
    </row>
    <row r="2304" spans="56:142" x14ac:dyDescent="0.2">
      <c r="BD2304" s="325"/>
      <c r="EL2304" s="325"/>
    </row>
    <row r="2305" spans="56:142" x14ac:dyDescent="0.2">
      <c r="BD2305" s="325"/>
      <c r="EL2305" s="325"/>
    </row>
    <row r="2306" spans="56:142" x14ac:dyDescent="0.2">
      <c r="BD2306" s="325"/>
      <c r="EL2306" s="325"/>
    </row>
    <row r="2307" spans="56:142" x14ac:dyDescent="0.2">
      <c r="BD2307" s="325"/>
      <c r="EL2307" s="325"/>
    </row>
    <row r="2308" spans="56:142" x14ac:dyDescent="0.2">
      <c r="BD2308" s="325"/>
      <c r="EL2308" s="325"/>
    </row>
    <row r="2309" spans="56:142" x14ac:dyDescent="0.2">
      <c r="BD2309" s="325"/>
      <c r="EL2309" s="325"/>
    </row>
    <row r="2310" spans="56:142" x14ac:dyDescent="0.2">
      <c r="BD2310" s="325"/>
      <c r="EL2310" s="325"/>
    </row>
    <row r="2311" spans="56:142" x14ac:dyDescent="0.2">
      <c r="BD2311" s="325"/>
      <c r="EL2311" s="325"/>
    </row>
    <row r="2312" spans="56:142" x14ac:dyDescent="0.2">
      <c r="BD2312" s="325"/>
      <c r="EL2312" s="325"/>
    </row>
    <row r="2313" spans="56:142" x14ac:dyDescent="0.2">
      <c r="BD2313" s="325"/>
      <c r="EL2313" s="325"/>
    </row>
    <row r="2314" spans="56:142" x14ac:dyDescent="0.2">
      <c r="BD2314" s="325"/>
      <c r="EL2314" s="325"/>
    </row>
    <row r="2315" spans="56:142" x14ac:dyDescent="0.2">
      <c r="BD2315" s="325"/>
      <c r="EL2315" s="325"/>
    </row>
    <row r="2316" spans="56:142" x14ac:dyDescent="0.2">
      <c r="BD2316" s="325"/>
      <c r="EL2316" s="325"/>
    </row>
    <row r="2317" spans="56:142" x14ac:dyDescent="0.2">
      <c r="BD2317" s="325"/>
      <c r="EL2317" s="325"/>
    </row>
    <row r="2318" spans="56:142" x14ac:dyDescent="0.2">
      <c r="BD2318" s="325"/>
      <c r="EL2318" s="325"/>
    </row>
    <row r="2319" spans="56:142" x14ac:dyDescent="0.2">
      <c r="BD2319" s="325"/>
      <c r="EL2319" s="325"/>
    </row>
    <row r="2320" spans="56:142" x14ac:dyDescent="0.2">
      <c r="BD2320" s="325"/>
      <c r="EL2320" s="325"/>
    </row>
    <row r="2321" spans="56:142" x14ac:dyDescent="0.2">
      <c r="BD2321" s="325"/>
      <c r="EL2321" s="325"/>
    </row>
    <row r="2322" spans="56:142" x14ac:dyDescent="0.2">
      <c r="BD2322" s="325"/>
      <c r="EL2322" s="325"/>
    </row>
    <row r="2323" spans="56:142" x14ac:dyDescent="0.2">
      <c r="BD2323" s="325"/>
      <c r="EL2323" s="325"/>
    </row>
    <row r="2324" spans="56:142" x14ac:dyDescent="0.2">
      <c r="BD2324" s="325"/>
      <c r="EL2324" s="325"/>
    </row>
    <row r="2325" spans="56:142" x14ac:dyDescent="0.2">
      <c r="BD2325" s="325"/>
      <c r="EL2325" s="325"/>
    </row>
    <row r="2326" spans="56:142" x14ac:dyDescent="0.2">
      <c r="BD2326" s="325"/>
      <c r="EL2326" s="325"/>
    </row>
    <row r="2327" spans="56:142" x14ac:dyDescent="0.2">
      <c r="BD2327" s="325"/>
      <c r="EL2327" s="325"/>
    </row>
    <row r="2328" spans="56:142" x14ac:dyDescent="0.2">
      <c r="BD2328" s="325"/>
      <c r="EL2328" s="325"/>
    </row>
    <row r="2329" spans="56:142" x14ac:dyDescent="0.2">
      <c r="BD2329" s="325"/>
      <c r="EL2329" s="325"/>
    </row>
    <row r="2330" spans="56:142" x14ac:dyDescent="0.2">
      <c r="BD2330" s="325"/>
      <c r="EL2330" s="325"/>
    </row>
    <row r="2331" spans="56:142" x14ac:dyDescent="0.2">
      <c r="BD2331" s="325"/>
      <c r="EL2331" s="325"/>
    </row>
    <row r="2332" spans="56:142" x14ac:dyDescent="0.2">
      <c r="BD2332" s="325"/>
      <c r="EL2332" s="325"/>
    </row>
    <row r="2333" spans="56:142" x14ac:dyDescent="0.2">
      <c r="BD2333" s="325"/>
      <c r="EL2333" s="325"/>
    </row>
    <row r="2334" spans="56:142" x14ac:dyDescent="0.2">
      <c r="BD2334" s="325"/>
      <c r="EL2334" s="325"/>
    </row>
    <row r="2335" spans="56:142" x14ac:dyDescent="0.2">
      <c r="BD2335" s="325"/>
      <c r="EL2335" s="325"/>
    </row>
    <row r="2336" spans="56:142" x14ac:dyDescent="0.2">
      <c r="BD2336" s="325"/>
      <c r="EL2336" s="325"/>
    </row>
    <row r="2337" spans="56:142" x14ac:dyDescent="0.2">
      <c r="BD2337" s="325"/>
      <c r="EL2337" s="325"/>
    </row>
    <row r="2338" spans="56:142" x14ac:dyDescent="0.2">
      <c r="BD2338" s="325"/>
      <c r="EL2338" s="325"/>
    </row>
    <row r="2339" spans="56:142" x14ac:dyDescent="0.2">
      <c r="BD2339" s="325"/>
      <c r="EL2339" s="325"/>
    </row>
    <row r="2340" spans="56:142" x14ac:dyDescent="0.2">
      <c r="BD2340" s="325"/>
      <c r="EL2340" s="325"/>
    </row>
    <row r="2341" spans="56:142" x14ac:dyDescent="0.2">
      <c r="BD2341" s="325"/>
      <c r="EL2341" s="325"/>
    </row>
    <row r="2342" spans="56:142" x14ac:dyDescent="0.2">
      <c r="BD2342" s="325"/>
      <c r="EL2342" s="325"/>
    </row>
    <row r="2343" spans="56:142" x14ac:dyDescent="0.2">
      <c r="BD2343" s="325"/>
      <c r="EL2343" s="325"/>
    </row>
    <row r="2344" spans="56:142" x14ac:dyDescent="0.2">
      <c r="BD2344" s="325"/>
      <c r="EL2344" s="325"/>
    </row>
    <row r="2345" spans="56:142" x14ac:dyDescent="0.2">
      <c r="BD2345" s="325"/>
      <c r="EL2345" s="325"/>
    </row>
    <row r="2346" spans="56:142" x14ac:dyDescent="0.2">
      <c r="BD2346" s="325"/>
      <c r="EL2346" s="325"/>
    </row>
    <row r="2347" spans="56:142" x14ac:dyDescent="0.2">
      <c r="BD2347" s="325"/>
      <c r="EL2347" s="325"/>
    </row>
    <row r="2348" spans="56:142" x14ac:dyDescent="0.2">
      <c r="BD2348" s="325"/>
      <c r="EL2348" s="325"/>
    </row>
    <row r="2349" spans="56:142" x14ac:dyDescent="0.2">
      <c r="BD2349" s="325"/>
      <c r="EL2349" s="325"/>
    </row>
    <row r="2350" spans="56:142" x14ac:dyDescent="0.2">
      <c r="BD2350" s="325"/>
      <c r="EL2350" s="325"/>
    </row>
    <row r="2351" spans="56:142" x14ac:dyDescent="0.2">
      <c r="BD2351" s="325"/>
      <c r="EL2351" s="325"/>
    </row>
    <row r="2352" spans="56:142" x14ac:dyDescent="0.2">
      <c r="BD2352" s="325"/>
      <c r="EL2352" s="325"/>
    </row>
    <row r="2353" spans="56:142" x14ac:dyDescent="0.2">
      <c r="BD2353" s="325"/>
      <c r="EL2353" s="325"/>
    </row>
    <row r="2354" spans="56:142" x14ac:dyDescent="0.2">
      <c r="BD2354" s="325"/>
      <c r="EL2354" s="325"/>
    </row>
    <row r="2355" spans="56:142" x14ac:dyDescent="0.2">
      <c r="BD2355" s="325"/>
      <c r="EL2355" s="325"/>
    </row>
    <row r="2356" spans="56:142" x14ac:dyDescent="0.2">
      <c r="BD2356" s="325"/>
      <c r="EL2356" s="325"/>
    </row>
    <row r="2357" spans="56:142" x14ac:dyDescent="0.2">
      <c r="BD2357" s="325"/>
      <c r="EL2357" s="325"/>
    </row>
    <row r="2358" spans="56:142" x14ac:dyDescent="0.2">
      <c r="BD2358" s="325"/>
      <c r="EL2358" s="325"/>
    </row>
    <row r="2359" spans="56:142" x14ac:dyDescent="0.2">
      <c r="BD2359" s="325"/>
      <c r="EL2359" s="325"/>
    </row>
    <row r="2360" spans="56:142" x14ac:dyDescent="0.2">
      <c r="BD2360" s="325"/>
      <c r="EL2360" s="325"/>
    </row>
    <row r="2361" spans="56:142" x14ac:dyDescent="0.2">
      <c r="BD2361" s="325"/>
      <c r="EL2361" s="325"/>
    </row>
    <row r="2362" spans="56:142" x14ac:dyDescent="0.2">
      <c r="BD2362" s="325"/>
      <c r="EL2362" s="325"/>
    </row>
    <row r="2363" spans="56:142" x14ac:dyDescent="0.2">
      <c r="BD2363" s="325"/>
      <c r="EL2363" s="325"/>
    </row>
    <row r="2364" spans="56:142" x14ac:dyDescent="0.2">
      <c r="BD2364" s="325"/>
      <c r="EL2364" s="325"/>
    </row>
    <row r="2365" spans="56:142" x14ac:dyDescent="0.2">
      <c r="BD2365" s="325"/>
      <c r="EL2365" s="325"/>
    </row>
    <row r="2366" spans="56:142" x14ac:dyDescent="0.2">
      <c r="BD2366" s="325"/>
      <c r="EL2366" s="325"/>
    </row>
    <row r="2367" spans="56:142" x14ac:dyDescent="0.2">
      <c r="BD2367" s="325"/>
      <c r="EL2367" s="325"/>
    </row>
    <row r="2368" spans="56:142" x14ac:dyDescent="0.2">
      <c r="BD2368" s="325"/>
      <c r="EL2368" s="325"/>
    </row>
    <row r="2369" spans="56:142" x14ac:dyDescent="0.2">
      <c r="BD2369" s="325"/>
      <c r="EL2369" s="325"/>
    </row>
    <row r="2370" spans="56:142" x14ac:dyDescent="0.2">
      <c r="BD2370" s="325"/>
      <c r="EL2370" s="325"/>
    </row>
    <row r="2371" spans="56:142" x14ac:dyDescent="0.2">
      <c r="BD2371" s="325"/>
      <c r="EL2371" s="325"/>
    </row>
    <row r="2372" spans="56:142" x14ac:dyDescent="0.2">
      <c r="BD2372" s="325"/>
      <c r="EL2372" s="325"/>
    </row>
    <row r="2373" spans="56:142" x14ac:dyDescent="0.2">
      <c r="BD2373" s="325"/>
      <c r="EL2373" s="325"/>
    </row>
    <row r="2374" spans="56:142" x14ac:dyDescent="0.2">
      <c r="BD2374" s="325"/>
      <c r="EL2374" s="325"/>
    </row>
    <row r="2375" spans="56:142" x14ac:dyDescent="0.2">
      <c r="BD2375" s="325"/>
      <c r="EL2375" s="325"/>
    </row>
    <row r="2376" spans="56:142" x14ac:dyDescent="0.2">
      <c r="BD2376" s="325"/>
      <c r="EL2376" s="325"/>
    </row>
    <row r="2377" spans="56:142" x14ac:dyDescent="0.2">
      <c r="BD2377" s="325"/>
      <c r="EL2377" s="325"/>
    </row>
    <row r="2378" spans="56:142" x14ac:dyDescent="0.2">
      <c r="BD2378" s="325"/>
      <c r="EL2378" s="325"/>
    </row>
    <row r="2379" spans="56:142" x14ac:dyDescent="0.2">
      <c r="BD2379" s="325"/>
      <c r="EL2379" s="325"/>
    </row>
    <row r="2380" spans="56:142" x14ac:dyDescent="0.2">
      <c r="BD2380" s="325"/>
      <c r="EL2380" s="325"/>
    </row>
    <row r="2381" spans="56:142" x14ac:dyDescent="0.2">
      <c r="BD2381" s="325"/>
      <c r="EL2381" s="325"/>
    </row>
    <row r="2382" spans="56:142" x14ac:dyDescent="0.2">
      <c r="BD2382" s="325"/>
      <c r="EL2382" s="325"/>
    </row>
    <row r="2383" spans="56:142" x14ac:dyDescent="0.2">
      <c r="BD2383" s="325"/>
      <c r="EL2383" s="325"/>
    </row>
    <row r="2384" spans="56:142" x14ac:dyDescent="0.2">
      <c r="BD2384" s="325"/>
      <c r="EL2384" s="325"/>
    </row>
    <row r="2385" spans="56:142" x14ac:dyDescent="0.2">
      <c r="BD2385" s="325"/>
      <c r="EL2385" s="325"/>
    </row>
    <row r="2386" spans="56:142" x14ac:dyDescent="0.2">
      <c r="BD2386" s="325"/>
      <c r="EL2386" s="325"/>
    </row>
    <row r="2387" spans="56:142" x14ac:dyDescent="0.2">
      <c r="BD2387" s="325"/>
      <c r="EL2387" s="325"/>
    </row>
    <row r="2388" spans="56:142" x14ac:dyDescent="0.2">
      <c r="BD2388" s="325"/>
      <c r="EL2388" s="325"/>
    </row>
    <row r="2389" spans="56:142" x14ac:dyDescent="0.2">
      <c r="BD2389" s="325"/>
      <c r="EL2389" s="325"/>
    </row>
    <row r="2390" spans="56:142" x14ac:dyDescent="0.2">
      <c r="BD2390" s="325"/>
      <c r="EL2390" s="325"/>
    </row>
    <row r="2391" spans="56:142" x14ac:dyDescent="0.2">
      <c r="BD2391" s="325"/>
      <c r="EL2391" s="325"/>
    </row>
    <row r="2392" spans="56:142" x14ac:dyDescent="0.2">
      <c r="BD2392" s="325"/>
      <c r="EL2392" s="325"/>
    </row>
    <row r="2393" spans="56:142" x14ac:dyDescent="0.2">
      <c r="BD2393" s="325"/>
      <c r="EL2393" s="325"/>
    </row>
    <row r="2394" spans="56:142" x14ac:dyDescent="0.2">
      <c r="BD2394" s="325"/>
      <c r="EL2394" s="325"/>
    </row>
    <row r="2395" spans="56:142" x14ac:dyDescent="0.2">
      <c r="BD2395" s="325"/>
      <c r="EL2395" s="325"/>
    </row>
    <row r="2396" spans="56:142" x14ac:dyDescent="0.2">
      <c r="BD2396" s="325"/>
      <c r="EL2396" s="325"/>
    </row>
    <row r="2397" spans="56:142" x14ac:dyDescent="0.2">
      <c r="BD2397" s="325"/>
      <c r="EL2397" s="325"/>
    </row>
    <row r="2398" spans="56:142" x14ac:dyDescent="0.2">
      <c r="BD2398" s="325"/>
      <c r="EL2398" s="325"/>
    </row>
    <row r="2399" spans="56:142" x14ac:dyDescent="0.2">
      <c r="BD2399" s="325"/>
      <c r="EL2399" s="325"/>
    </row>
    <row r="2400" spans="56:142" x14ac:dyDescent="0.2">
      <c r="BD2400" s="325"/>
      <c r="EL2400" s="325"/>
    </row>
    <row r="2401" spans="56:142" x14ac:dyDescent="0.2">
      <c r="BD2401" s="325"/>
      <c r="EL2401" s="325"/>
    </row>
    <row r="2402" spans="56:142" x14ac:dyDescent="0.2">
      <c r="BD2402" s="325"/>
      <c r="EL2402" s="325"/>
    </row>
    <row r="2403" spans="56:142" x14ac:dyDescent="0.2">
      <c r="BD2403" s="325"/>
      <c r="EL2403" s="325"/>
    </row>
    <row r="2404" spans="56:142" x14ac:dyDescent="0.2">
      <c r="BD2404" s="325"/>
      <c r="EL2404" s="325"/>
    </row>
    <row r="2405" spans="56:142" x14ac:dyDescent="0.2">
      <c r="BD2405" s="325"/>
      <c r="EL2405" s="325"/>
    </row>
    <row r="2406" spans="56:142" x14ac:dyDescent="0.2">
      <c r="BD2406" s="325"/>
      <c r="EL2406" s="325"/>
    </row>
    <row r="2407" spans="56:142" x14ac:dyDescent="0.2">
      <c r="BD2407" s="325"/>
      <c r="EL2407" s="325"/>
    </row>
    <row r="2408" spans="56:142" x14ac:dyDescent="0.2">
      <c r="BD2408" s="325"/>
      <c r="EL2408" s="325"/>
    </row>
    <row r="2409" spans="56:142" x14ac:dyDescent="0.2">
      <c r="BD2409" s="325"/>
      <c r="EL2409" s="325"/>
    </row>
    <row r="2410" spans="56:142" x14ac:dyDescent="0.2">
      <c r="BD2410" s="325"/>
      <c r="EL2410" s="325"/>
    </row>
    <row r="2411" spans="56:142" x14ac:dyDescent="0.2">
      <c r="BD2411" s="325"/>
      <c r="EL2411" s="325"/>
    </row>
    <row r="2412" spans="56:142" x14ac:dyDescent="0.2">
      <c r="BD2412" s="325"/>
      <c r="EL2412" s="325"/>
    </row>
    <row r="2413" spans="56:142" x14ac:dyDescent="0.2">
      <c r="BD2413" s="325"/>
      <c r="EL2413" s="325"/>
    </row>
    <row r="2414" spans="56:142" x14ac:dyDescent="0.2">
      <c r="BD2414" s="325"/>
      <c r="EL2414" s="325"/>
    </row>
    <row r="2415" spans="56:142" x14ac:dyDescent="0.2">
      <c r="BD2415" s="325"/>
      <c r="EL2415" s="325"/>
    </row>
    <row r="2416" spans="56:142" x14ac:dyDescent="0.2">
      <c r="BD2416" s="325"/>
      <c r="EL2416" s="325"/>
    </row>
    <row r="2417" spans="56:142" x14ac:dyDescent="0.2">
      <c r="BD2417" s="325"/>
      <c r="EL2417" s="325"/>
    </row>
    <row r="2418" spans="56:142" x14ac:dyDescent="0.2">
      <c r="BD2418" s="325"/>
      <c r="EL2418" s="325"/>
    </row>
    <row r="2419" spans="56:142" x14ac:dyDescent="0.2">
      <c r="BD2419" s="325"/>
      <c r="EL2419" s="325"/>
    </row>
    <row r="2420" spans="56:142" x14ac:dyDescent="0.2">
      <c r="BD2420" s="325"/>
      <c r="EL2420" s="325"/>
    </row>
    <row r="2421" spans="56:142" x14ac:dyDescent="0.2">
      <c r="BD2421" s="325"/>
      <c r="EL2421" s="325"/>
    </row>
    <row r="2422" spans="56:142" x14ac:dyDescent="0.2">
      <c r="BD2422" s="325"/>
      <c r="EL2422" s="325"/>
    </row>
    <row r="2423" spans="56:142" x14ac:dyDescent="0.2">
      <c r="BD2423" s="325"/>
      <c r="EL2423" s="325"/>
    </row>
    <row r="2424" spans="56:142" x14ac:dyDescent="0.2">
      <c r="BD2424" s="325"/>
      <c r="EL2424" s="325"/>
    </row>
    <row r="2425" spans="56:142" x14ac:dyDescent="0.2">
      <c r="BD2425" s="325"/>
      <c r="EL2425" s="325"/>
    </row>
    <row r="2426" spans="56:142" x14ac:dyDescent="0.2">
      <c r="BD2426" s="325"/>
      <c r="EL2426" s="325"/>
    </row>
    <row r="2427" spans="56:142" x14ac:dyDescent="0.2">
      <c r="BD2427" s="325"/>
      <c r="EL2427" s="325"/>
    </row>
    <row r="2428" spans="56:142" x14ac:dyDescent="0.2">
      <c r="BD2428" s="325"/>
      <c r="EL2428" s="325"/>
    </row>
    <row r="2429" spans="56:142" x14ac:dyDescent="0.2">
      <c r="BD2429" s="325"/>
      <c r="EL2429" s="325"/>
    </row>
    <row r="2430" spans="56:142" x14ac:dyDescent="0.2">
      <c r="BD2430" s="325"/>
      <c r="EL2430" s="325"/>
    </row>
    <row r="2431" spans="56:142" x14ac:dyDescent="0.2">
      <c r="BD2431" s="325"/>
      <c r="EL2431" s="325"/>
    </row>
    <row r="2432" spans="56:142" x14ac:dyDescent="0.2">
      <c r="BD2432" s="325"/>
      <c r="EL2432" s="325"/>
    </row>
    <row r="2433" spans="56:142" x14ac:dyDescent="0.2">
      <c r="BD2433" s="325"/>
      <c r="EL2433" s="325"/>
    </row>
    <row r="2434" spans="56:142" x14ac:dyDescent="0.2">
      <c r="BD2434" s="325"/>
      <c r="EL2434" s="325"/>
    </row>
    <row r="2435" spans="56:142" x14ac:dyDescent="0.2">
      <c r="BD2435" s="325"/>
      <c r="EL2435" s="325"/>
    </row>
    <row r="2436" spans="56:142" x14ac:dyDescent="0.2">
      <c r="BD2436" s="325"/>
      <c r="EL2436" s="325"/>
    </row>
    <row r="2437" spans="56:142" x14ac:dyDescent="0.2">
      <c r="BD2437" s="325"/>
      <c r="EL2437" s="325"/>
    </row>
    <row r="2438" spans="56:142" x14ac:dyDescent="0.2">
      <c r="BD2438" s="325"/>
      <c r="EL2438" s="325"/>
    </row>
    <row r="2439" spans="56:142" x14ac:dyDescent="0.2">
      <c r="BD2439" s="325"/>
      <c r="EL2439" s="325"/>
    </row>
    <row r="2440" spans="56:142" x14ac:dyDescent="0.2">
      <c r="BD2440" s="325"/>
      <c r="EL2440" s="325"/>
    </row>
    <row r="2441" spans="56:142" x14ac:dyDescent="0.2">
      <c r="BD2441" s="325"/>
      <c r="EL2441" s="325"/>
    </row>
    <row r="2442" spans="56:142" x14ac:dyDescent="0.2">
      <c r="BD2442" s="325"/>
      <c r="EL2442" s="325"/>
    </row>
    <row r="2443" spans="56:142" x14ac:dyDescent="0.2">
      <c r="BD2443" s="325"/>
      <c r="EL2443" s="325"/>
    </row>
    <row r="2444" spans="56:142" x14ac:dyDescent="0.2">
      <c r="BD2444" s="325"/>
      <c r="EL2444" s="325"/>
    </row>
    <row r="2445" spans="56:142" x14ac:dyDescent="0.2">
      <c r="BD2445" s="325"/>
      <c r="EL2445" s="325"/>
    </row>
    <row r="2446" spans="56:142" x14ac:dyDescent="0.2">
      <c r="BD2446" s="325"/>
      <c r="EL2446" s="325"/>
    </row>
    <row r="2447" spans="56:142" x14ac:dyDescent="0.2">
      <c r="BD2447" s="325"/>
      <c r="EL2447" s="325"/>
    </row>
    <row r="2448" spans="56:142" x14ac:dyDescent="0.2">
      <c r="BD2448" s="325"/>
      <c r="EL2448" s="325"/>
    </row>
    <row r="2449" spans="56:142" x14ac:dyDescent="0.2">
      <c r="BD2449" s="325"/>
      <c r="EL2449" s="325"/>
    </row>
    <row r="2450" spans="56:142" x14ac:dyDescent="0.2">
      <c r="BD2450" s="325"/>
      <c r="EL2450" s="325"/>
    </row>
    <row r="2451" spans="56:142" x14ac:dyDescent="0.2">
      <c r="BD2451" s="325"/>
      <c r="EL2451" s="325"/>
    </row>
    <row r="2452" spans="56:142" x14ac:dyDescent="0.2">
      <c r="BD2452" s="325"/>
      <c r="EL2452" s="325"/>
    </row>
    <row r="2453" spans="56:142" x14ac:dyDescent="0.2">
      <c r="BD2453" s="325"/>
      <c r="EL2453" s="325"/>
    </row>
    <row r="2454" spans="56:142" x14ac:dyDescent="0.2">
      <c r="BD2454" s="325"/>
      <c r="EL2454" s="325"/>
    </row>
    <row r="2455" spans="56:142" x14ac:dyDescent="0.2">
      <c r="BD2455" s="325"/>
      <c r="EL2455" s="325"/>
    </row>
    <row r="2456" spans="56:142" x14ac:dyDescent="0.2">
      <c r="BD2456" s="325"/>
      <c r="EL2456" s="325"/>
    </row>
    <row r="2457" spans="56:142" x14ac:dyDescent="0.2">
      <c r="BD2457" s="325"/>
      <c r="EL2457" s="325"/>
    </row>
    <row r="2458" spans="56:142" x14ac:dyDescent="0.2">
      <c r="BD2458" s="325"/>
      <c r="EL2458" s="325"/>
    </row>
    <row r="2459" spans="56:142" x14ac:dyDescent="0.2">
      <c r="BD2459" s="325"/>
      <c r="EL2459" s="325"/>
    </row>
    <row r="2460" spans="56:142" x14ac:dyDescent="0.2">
      <c r="BD2460" s="325"/>
      <c r="EL2460" s="325"/>
    </row>
    <row r="2461" spans="56:142" x14ac:dyDescent="0.2">
      <c r="BD2461" s="325"/>
      <c r="EL2461" s="325"/>
    </row>
    <row r="2462" spans="56:142" x14ac:dyDescent="0.2">
      <c r="BD2462" s="325"/>
      <c r="EL2462" s="325"/>
    </row>
    <row r="2463" spans="56:142" x14ac:dyDescent="0.2">
      <c r="BD2463" s="325"/>
      <c r="EL2463" s="325"/>
    </row>
    <row r="2464" spans="56:142" x14ac:dyDescent="0.2">
      <c r="BD2464" s="325"/>
      <c r="EL2464" s="325"/>
    </row>
    <row r="2465" spans="56:142" x14ac:dyDescent="0.2">
      <c r="BD2465" s="325"/>
      <c r="EL2465" s="325"/>
    </row>
    <row r="2466" spans="56:142" x14ac:dyDescent="0.2">
      <c r="BD2466" s="325"/>
      <c r="EL2466" s="325"/>
    </row>
    <row r="2467" spans="56:142" x14ac:dyDescent="0.2">
      <c r="BD2467" s="325"/>
      <c r="EL2467" s="325"/>
    </row>
    <row r="2468" spans="56:142" x14ac:dyDescent="0.2">
      <c r="BD2468" s="325"/>
      <c r="EL2468" s="325"/>
    </row>
    <row r="2469" spans="56:142" x14ac:dyDescent="0.2">
      <c r="BD2469" s="325"/>
      <c r="EL2469" s="325"/>
    </row>
    <row r="2470" spans="56:142" x14ac:dyDescent="0.2">
      <c r="BD2470" s="325"/>
      <c r="EL2470" s="325"/>
    </row>
    <row r="2471" spans="56:142" x14ac:dyDescent="0.2">
      <c r="BD2471" s="325"/>
      <c r="EL2471" s="325"/>
    </row>
    <row r="2472" spans="56:142" x14ac:dyDescent="0.2">
      <c r="BD2472" s="325"/>
      <c r="EL2472" s="325"/>
    </row>
    <row r="2473" spans="56:142" x14ac:dyDescent="0.2">
      <c r="BD2473" s="325"/>
      <c r="EL2473" s="325"/>
    </row>
    <row r="2474" spans="56:142" x14ac:dyDescent="0.2">
      <c r="BD2474" s="325"/>
      <c r="EL2474" s="325"/>
    </row>
    <row r="2475" spans="56:142" x14ac:dyDescent="0.2">
      <c r="BD2475" s="325"/>
      <c r="EL2475" s="325"/>
    </row>
    <row r="2476" spans="56:142" x14ac:dyDescent="0.2">
      <c r="BD2476" s="325"/>
      <c r="EL2476" s="325"/>
    </row>
    <row r="2477" spans="56:142" x14ac:dyDescent="0.2">
      <c r="BD2477" s="325"/>
      <c r="EL2477" s="325"/>
    </row>
    <row r="2478" spans="56:142" x14ac:dyDescent="0.2">
      <c r="BD2478" s="325"/>
      <c r="EL2478" s="325"/>
    </row>
    <row r="2479" spans="56:142" x14ac:dyDescent="0.2">
      <c r="BD2479" s="325"/>
      <c r="EL2479" s="325"/>
    </row>
    <row r="2480" spans="56:142" x14ac:dyDescent="0.2">
      <c r="BD2480" s="325"/>
      <c r="EL2480" s="325"/>
    </row>
    <row r="2481" spans="56:142" x14ac:dyDescent="0.2">
      <c r="BD2481" s="325"/>
      <c r="EL2481" s="325"/>
    </row>
    <row r="2482" spans="56:142" x14ac:dyDescent="0.2">
      <c r="BD2482" s="325"/>
      <c r="EL2482" s="325"/>
    </row>
    <row r="2483" spans="56:142" x14ac:dyDescent="0.2">
      <c r="BD2483" s="325"/>
      <c r="EL2483" s="325"/>
    </row>
    <row r="2484" spans="56:142" x14ac:dyDescent="0.2">
      <c r="BD2484" s="325"/>
      <c r="EL2484" s="325"/>
    </row>
    <row r="2485" spans="56:142" x14ac:dyDescent="0.2">
      <c r="BD2485" s="325"/>
      <c r="EL2485" s="325"/>
    </row>
    <row r="2486" spans="56:142" x14ac:dyDescent="0.2">
      <c r="BD2486" s="325"/>
      <c r="EL2486" s="325"/>
    </row>
    <row r="2487" spans="56:142" x14ac:dyDescent="0.2">
      <c r="BD2487" s="325"/>
      <c r="EL2487" s="325"/>
    </row>
    <row r="2488" spans="56:142" x14ac:dyDescent="0.2">
      <c r="BD2488" s="325"/>
      <c r="EL2488" s="325"/>
    </row>
    <row r="2489" spans="56:142" x14ac:dyDescent="0.2">
      <c r="BD2489" s="325"/>
      <c r="EL2489" s="325"/>
    </row>
    <row r="2490" spans="56:142" x14ac:dyDescent="0.2">
      <c r="BD2490" s="325"/>
      <c r="EL2490" s="325"/>
    </row>
    <row r="2491" spans="56:142" x14ac:dyDescent="0.2">
      <c r="BD2491" s="325"/>
      <c r="EL2491" s="325"/>
    </row>
    <row r="2492" spans="56:142" x14ac:dyDescent="0.2">
      <c r="BD2492" s="325"/>
      <c r="EL2492" s="325"/>
    </row>
    <row r="2493" spans="56:142" x14ac:dyDescent="0.2">
      <c r="BD2493" s="325"/>
      <c r="EL2493" s="325"/>
    </row>
    <row r="2494" spans="56:142" x14ac:dyDescent="0.2">
      <c r="BD2494" s="325"/>
      <c r="EL2494" s="325"/>
    </row>
    <row r="2495" spans="56:142" x14ac:dyDescent="0.2">
      <c r="BD2495" s="325"/>
      <c r="EL2495" s="325"/>
    </row>
    <row r="2496" spans="56:142" x14ac:dyDescent="0.2">
      <c r="BD2496" s="325"/>
      <c r="EL2496" s="325"/>
    </row>
    <row r="2497" spans="56:142" x14ac:dyDescent="0.2">
      <c r="BD2497" s="325"/>
      <c r="EL2497" s="325"/>
    </row>
    <row r="2498" spans="56:142" x14ac:dyDescent="0.2">
      <c r="BD2498" s="325"/>
      <c r="EL2498" s="325"/>
    </row>
    <row r="2499" spans="56:142" x14ac:dyDescent="0.2">
      <c r="BD2499" s="325"/>
      <c r="EL2499" s="325"/>
    </row>
    <row r="2500" spans="56:142" x14ac:dyDescent="0.2">
      <c r="BD2500" s="325"/>
      <c r="EL2500" s="325"/>
    </row>
    <row r="2501" spans="56:142" x14ac:dyDescent="0.2">
      <c r="BD2501" s="325"/>
      <c r="EL2501" s="325"/>
    </row>
    <row r="2502" spans="56:142" x14ac:dyDescent="0.2">
      <c r="BD2502" s="325"/>
      <c r="EL2502" s="325"/>
    </row>
    <row r="2503" spans="56:142" x14ac:dyDescent="0.2">
      <c r="BD2503" s="325"/>
      <c r="EL2503" s="325"/>
    </row>
    <row r="2504" spans="56:142" x14ac:dyDescent="0.2">
      <c r="BD2504" s="325"/>
      <c r="EL2504" s="325"/>
    </row>
    <row r="2505" spans="56:142" x14ac:dyDescent="0.2">
      <c r="BD2505" s="325"/>
      <c r="EL2505" s="325"/>
    </row>
    <row r="2506" spans="56:142" x14ac:dyDescent="0.2">
      <c r="BD2506" s="325"/>
      <c r="EL2506" s="325"/>
    </row>
    <row r="2507" spans="56:142" x14ac:dyDescent="0.2">
      <c r="BD2507" s="325"/>
      <c r="EL2507" s="325"/>
    </row>
    <row r="2508" spans="56:142" x14ac:dyDescent="0.2">
      <c r="BD2508" s="325"/>
      <c r="EL2508" s="325"/>
    </row>
    <row r="2509" spans="56:142" x14ac:dyDescent="0.2">
      <c r="BD2509" s="325"/>
      <c r="EL2509" s="325"/>
    </row>
    <row r="2510" spans="56:142" x14ac:dyDescent="0.2">
      <c r="BD2510" s="325"/>
      <c r="EL2510" s="325"/>
    </row>
    <row r="2511" spans="56:142" x14ac:dyDescent="0.2">
      <c r="BD2511" s="325"/>
      <c r="EL2511" s="325"/>
    </row>
    <row r="2512" spans="56:142" x14ac:dyDescent="0.2">
      <c r="BD2512" s="325"/>
      <c r="EL2512" s="325"/>
    </row>
    <row r="2513" spans="56:142" x14ac:dyDescent="0.2">
      <c r="BD2513" s="325"/>
      <c r="EL2513" s="325"/>
    </row>
    <row r="2514" spans="56:142" x14ac:dyDescent="0.2">
      <c r="BD2514" s="325"/>
      <c r="EL2514" s="325"/>
    </row>
    <row r="2515" spans="56:142" x14ac:dyDescent="0.2">
      <c r="BD2515" s="325"/>
      <c r="EL2515" s="325"/>
    </row>
    <row r="2516" spans="56:142" x14ac:dyDescent="0.2">
      <c r="BD2516" s="325"/>
      <c r="EL2516" s="325"/>
    </row>
    <row r="2517" spans="56:142" x14ac:dyDescent="0.2">
      <c r="BD2517" s="325"/>
      <c r="EL2517" s="325"/>
    </row>
    <row r="2518" spans="56:142" x14ac:dyDescent="0.2">
      <c r="BD2518" s="325"/>
      <c r="EL2518" s="325"/>
    </row>
    <row r="2519" spans="56:142" x14ac:dyDescent="0.2">
      <c r="BD2519" s="325"/>
      <c r="EL2519" s="325"/>
    </row>
    <row r="2520" spans="56:142" x14ac:dyDescent="0.2">
      <c r="BD2520" s="325"/>
      <c r="EL2520" s="325"/>
    </row>
    <row r="2521" spans="56:142" x14ac:dyDescent="0.2">
      <c r="BD2521" s="325"/>
      <c r="EL2521" s="325"/>
    </row>
    <row r="2522" spans="56:142" x14ac:dyDescent="0.2">
      <c r="BD2522" s="325"/>
      <c r="EL2522" s="325"/>
    </row>
    <row r="2523" spans="56:142" x14ac:dyDescent="0.2">
      <c r="BD2523" s="325"/>
      <c r="EL2523" s="325"/>
    </row>
    <row r="2524" spans="56:142" x14ac:dyDescent="0.2">
      <c r="BD2524" s="325"/>
      <c r="EL2524" s="325"/>
    </row>
    <row r="2525" spans="56:142" x14ac:dyDescent="0.2">
      <c r="BD2525" s="325"/>
      <c r="EL2525" s="325"/>
    </row>
    <row r="2526" spans="56:142" x14ac:dyDescent="0.2">
      <c r="BD2526" s="325"/>
      <c r="EL2526" s="325"/>
    </row>
    <row r="2527" spans="56:142" x14ac:dyDescent="0.2">
      <c r="BD2527" s="325"/>
      <c r="EL2527" s="325"/>
    </row>
    <row r="2528" spans="56:142" x14ac:dyDescent="0.2">
      <c r="BD2528" s="325"/>
      <c r="EL2528" s="325"/>
    </row>
    <row r="2529" spans="56:142" x14ac:dyDescent="0.2">
      <c r="BD2529" s="325"/>
      <c r="EL2529" s="325"/>
    </row>
    <row r="2530" spans="56:142" x14ac:dyDescent="0.2">
      <c r="BD2530" s="325"/>
      <c r="EL2530" s="325"/>
    </row>
    <row r="2531" spans="56:142" x14ac:dyDescent="0.2">
      <c r="BD2531" s="325"/>
      <c r="EL2531" s="325"/>
    </row>
    <row r="2532" spans="56:142" x14ac:dyDescent="0.2">
      <c r="BD2532" s="325"/>
      <c r="EL2532" s="325"/>
    </row>
    <row r="2533" spans="56:142" x14ac:dyDescent="0.2">
      <c r="BD2533" s="325"/>
      <c r="EL2533" s="325"/>
    </row>
    <row r="2534" spans="56:142" x14ac:dyDescent="0.2">
      <c r="BD2534" s="325"/>
      <c r="EL2534" s="325"/>
    </row>
    <row r="2535" spans="56:142" x14ac:dyDescent="0.2">
      <c r="BD2535" s="325"/>
      <c r="EL2535" s="325"/>
    </row>
    <row r="2536" spans="56:142" x14ac:dyDescent="0.2">
      <c r="BD2536" s="325"/>
      <c r="EL2536" s="325"/>
    </row>
    <row r="2537" spans="56:142" x14ac:dyDescent="0.2">
      <c r="BD2537" s="325"/>
      <c r="EL2537" s="325"/>
    </row>
    <row r="2538" spans="56:142" x14ac:dyDescent="0.2">
      <c r="BD2538" s="325"/>
      <c r="EL2538" s="325"/>
    </row>
    <row r="2539" spans="56:142" x14ac:dyDescent="0.2">
      <c r="BD2539" s="325"/>
      <c r="EL2539" s="325"/>
    </row>
    <row r="2540" spans="56:142" x14ac:dyDescent="0.2">
      <c r="BD2540" s="325"/>
      <c r="EL2540" s="325"/>
    </row>
    <row r="2541" spans="56:142" x14ac:dyDescent="0.2">
      <c r="BD2541" s="325"/>
      <c r="EL2541" s="325"/>
    </row>
    <row r="2542" spans="56:142" x14ac:dyDescent="0.2">
      <c r="BD2542" s="325"/>
      <c r="EL2542" s="325"/>
    </row>
    <row r="2543" spans="56:142" x14ac:dyDescent="0.2">
      <c r="BD2543" s="325"/>
      <c r="EL2543" s="325"/>
    </row>
    <row r="2544" spans="56:142" x14ac:dyDescent="0.2">
      <c r="BD2544" s="325"/>
      <c r="EL2544" s="325"/>
    </row>
    <row r="2545" spans="56:142" x14ac:dyDescent="0.2">
      <c r="BD2545" s="325"/>
      <c r="EL2545" s="325"/>
    </row>
    <row r="2546" spans="56:142" x14ac:dyDescent="0.2">
      <c r="BD2546" s="325"/>
      <c r="EL2546" s="325"/>
    </row>
    <row r="2547" spans="56:142" x14ac:dyDescent="0.2">
      <c r="BD2547" s="325"/>
      <c r="EL2547" s="325"/>
    </row>
    <row r="2548" spans="56:142" x14ac:dyDescent="0.2">
      <c r="BD2548" s="325"/>
      <c r="EL2548" s="325"/>
    </row>
    <row r="2549" spans="56:142" x14ac:dyDescent="0.2">
      <c r="BD2549" s="325"/>
      <c r="EL2549" s="325"/>
    </row>
    <row r="2550" spans="56:142" x14ac:dyDescent="0.2">
      <c r="BD2550" s="325"/>
      <c r="EL2550" s="325"/>
    </row>
    <row r="2551" spans="56:142" x14ac:dyDescent="0.2">
      <c r="BD2551" s="325"/>
      <c r="EL2551" s="325"/>
    </row>
    <row r="2552" spans="56:142" x14ac:dyDescent="0.2">
      <c r="BD2552" s="325"/>
      <c r="EL2552" s="325"/>
    </row>
    <row r="2553" spans="56:142" x14ac:dyDescent="0.2">
      <c r="BD2553" s="325"/>
      <c r="EL2553" s="325"/>
    </row>
    <row r="2554" spans="56:142" x14ac:dyDescent="0.2">
      <c r="BD2554" s="325"/>
      <c r="EL2554" s="325"/>
    </row>
    <row r="2555" spans="56:142" x14ac:dyDescent="0.2">
      <c r="BD2555" s="325"/>
      <c r="EL2555" s="325"/>
    </row>
    <row r="2556" spans="56:142" x14ac:dyDescent="0.2">
      <c r="BD2556" s="325"/>
      <c r="EL2556" s="325"/>
    </row>
    <row r="2557" spans="56:142" x14ac:dyDescent="0.2">
      <c r="BD2557" s="325"/>
      <c r="EL2557" s="325"/>
    </row>
    <row r="2558" spans="56:142" x14ac:dyDescent="0.2">
      <c r="BD2558" s="325"/>
      <c r="EL2558" s="325"/>
    </row>
    <row r="2559" spans="56:142" x14ac:dyDescent="0.2">
      <c r="BD2559" s="325"/>
      <c r="EL2559" s="325"/>
    </row>
    <row r="2560" spans="56:142" x14ac:dyDescent="0.2">
      <c r="BD2560" s="325"/>
      <c r="EL2560" s="325"/>
    </row>
    <row r="2561" spans="56:142" x14ac:dyDescent="0.2">
      <c r="BD2561" s="325"/>
      <c r="EL2561" s="325"/>
    </row>
    <row r="2562" spans="56:142" x14ac:dyDescent="0.2">
      <c r="BD2562" s="325"/>
      <c r="EL2562" s="325"/>
    </row>
    <row r="2563" spans="56:142" x14ac:dyDescent="0.2">
      <c r="BD2563" s="325"/>
      <c r="EL2563" s="325"/>
    </row>
    <row r="2564" spans="56:142" x14ac:dyDescent="0.2">
      <c r="BD2564" s="325"/>
      <c r="EL2564" s="325"/>
    </row>
    <row r="2565" spans="56:142" x14ac:dyDescent="0.2">
      <c r="BD2565" s="325"/>
      <c r="EL2565" s="325"/>
    </row>
    <row r="2566" spans="56:142" x14ac:dyDescent="0.2">
      <c r="BD2566" s="325"/>
      <c r="EL2566" s="325"/>
    </row>
    <row r="2567" spans="56:142" x14ac:dyDescent="0.2">
      <c r="BD2567" s="325"/>
      <c r="EL2567" s="325"/>
    </row>
    <row r="2568" spans="56:142" x14ac:dyDescent="0.2">
      <c r="BD2568" s="325"/>
      <c r="EL2568" s="325"/>
    </row>
    <row r="2569" spans="56:142" x14ac:dyDescent="0.2">
      <c r="BD2569" s="325"/>
      <c r="EL2569" s="325"/>
    </row>
    <row r="2570" spans="56:142" x14ac:dyDescent="0.2">
      <c r="BD2570" s="325"/>
      <c r="EL2570" s="325"/>
    </row>
    <row r="2571" spans="56:142" x14ac:dyDescent="0.2">
      <c r="BD2571" s="325"/>
      <c r="EL2571" s="325"/>
    </row>
    <row r="2572" spans="56:142" x14ac:dyDescent="0.2">
      <c r="BD2572" s="325"/>
      <c r="EL2572" s="325"/>
    </row>
    <row r="2573" spans="56:142" x14ac:dyDescent="0.2">
      <c r="BD2573" s="325"/>
      <c r="EL2573" s="325"/>
    </row>
    <row r="2574" spans="56:142" x14ac:dyDescent="0.2">
      <c r="BD2574" s="325"/>
      <c r="EL2574" s="325"/>
    </row>
    <row r="2575" spans="56:142" x14ac:dyDescent="0.2">
      <c r="BD2575" s="325"/>
      <c r="EL2575" s="325"/>
    </row>
    <row r="2576" spans="56:142" x14ac:dyDescent="0.2">
      <c r="BD2576" s="325"/>
      <c r="EL2576" s="325"/>
    </row>
    <row r="2577" spans="56:142" x14ac:dyDescent="0.2">
      <c r="BD2577" s="325"/>
      <c r="EL2577" s="325"/>
    </row>
    <row r="2578" spans="56:142" x14ac:dyDescent="0.2">
      <c r="BD2578" s="325"/>
      <c r="EL2578" s="325"/>
    </row>
    <row r="2579" spans="56:142" x14ac:dyDescent="0.2">
      <c r="BD2579" s="325"/>
      <c r="EL2579" s="325"/>
    </row>
    <row r="2580" spans="56:142" x14ac:dyDescent="0.2">
      <c r="BD2580" s="325"/>
      <c r="EL2580" s="325"/>
    </row>
    <row r="2581" spans="56:142" x14ac:dyDescent="0.2">
      <c r="BD2581" s="325"/>
      <c r="EL2581" s="325"/>
    </row>
    <row r="2582" spans="56:142" x14ac:dyDescent="0.2">
      <c r="BD2582" s="325"/>
      <c r="EL2582" s="325"/>
    </row>
    <row r="2583" spans="56:142" x14ac:dyDescent="0.2">
      <c r="BD2583" s="325"/>
      <c r="EL2583" s="325"/>
    </row>
    <row r="2584" spans="56:142" x14ac:dyDescent="0.2">
      <c r="BD2584" s="325"/>
      <c r="EL2584" s="325"/>
    </row>
    <row r="2585" spans="56:142" x14ac:dyDescent="0.2">
      <c r="BD2585" s="325"/>
      <c r="EL2585" s="325"/>
    </row>
    <row r="2586" spans="56:142" x14ac:dyDescent="0.2">
      <c r="BD2586" s="325"/>
      <c r="EL2586" s="325"/>
    </row>
    <row r="2587" spans="56:142" x14ac:dyDescent="0.2">
      <c r="BD2587" s="325"/>
      <c r="EL2587" s="325"/>
    </row>
    <row r="2588" spans="56:142" x14ac:dyDescent="0.2">
      <c r="BD2588" s="325"/>
      <c r="EL2588" s="325"/>
    </row>
    <row r="2589" spans="56:142" x14ac:dyDescent="0.2">
      <c r="BD2589" s="325"/>
      <c r="EL2589" s="325"/>
    </row>
    <row r="2590" spans="56:142" x14ac:dyDescent="0.2">
      <c r="BD2590" s="325"/>
      <c r="EL2590" s="325"/>
    </row>
    <row r="2591" spans="56:142" x14ac:dyDescent="0.2">
      <c r="BD2591" s="325"/>
      <c r="EL2591" s="325"/>
    </row>
    <row r="2592" spans="56:142" x14ac:dyDescent="0.2">
      <c r="BD2592" s="325"/>
      <c r="EL2592" s="325"/>
    </row>
    <row r="2593" spans="56:142" x14ac:dyDescent="0.2">
      <c r="BD2593" s="325"/>
      <c r="EL2593" s="325"/>
    </row>
    <row r="2594" spans="56:142" x14ac:dyDescent="0.2">
      <c r="BD2594" s="325"/>
      <c r="EL2594" s="325"/>
    </row>
    <row r="2595" spans="56:142" x14ac:dyDescent="0.2">
      <c r="BD2595" s="325"/>
      <c r="EL2595" s="325"/>
    </row>
    <row r="2596" spans="56:142" x14ac:dyDescent="0.2">
      <c r="BD2596" s="325"/>
      <c r="EL2596" s="325"/>
    </row>
    <row r="2597" spans="56:142" x14ac:dyDescent="0.2">
      <c r="BD2597" s="325"/>
      <c r="EL2597" s="325"/>
    </row>
    <row r="2598" spans="56:142" x14ac:dyDescent="0.2">
      <c r="BD2598" s="325"/>
      <c r="EL2598" s="325"/>
    </row>
    <row r="2599" spans="56:142" x14ac:dyDescent="0.2">
      <c r="BD2599" s="325"/>
      <c r="EL2599" s="325"/>
    </row>
    <row r="2600" spans="56:142" x14ac:dyDescent="0.2">
      <c r="BD2600" s="325"/>
      <c r="EL2600" s="325"/>
    </row>
    <row r="2601" spans="56:142" x14ac:dyDescent="0.2">
      <c r="BD2601" s="325"/>
      <c r="EL2601" s="325"/>
    </row>
    <row r="2602" spans="56:142" x14ac:dyDescent="0.2">
      <c r="BD2602" s="325"/>
      <c r="EL2602" s="325"/>
    </row>
    <row r="2603" spans="56:142" x14ac:dyDescent="0.2">
      <c r="BD2603" s="325"/>
      <c r="EL2603" s="325"/>
    </row>
    <row r="2604" spans="56:142" x14ac:dyDescent="0.2">
      <c r="BD2604" s="325"/>
      <c r="EL2604" s="325"/>
    </row>
    <row r="2605" spans="56:142" x14ac:dyDescent="0.2">
      <c r="BD2605" s="325"/>
      <c r="EL2605" s="325"/>
    </row>
    <row r="2606" spans="56:142" x14ac:dyDescent="0.2">
      <c r="BD2606" s="325"/>
      <c r="EL2606" s="325"/>
    </row>
    <row r="2607" spans="56:142" x14ac:dyDescent="0.2">
      <c r="BD2607" s="325"/>
      <c r="EL2607" s="325"/>
    </row>
    <row r="2608" spans="56:142" x14ac:dyDescent="0.2">
      <c r="BD2608" s="325"/>
      <c r="EL2608" s="325"/>
    </row>
    <row r="2609" spans="56:142" x14ac:dyDescent="0.2">
      <c r="BD2609" s="325"/>
      <c r="EL2609" s="325"/>
    </row>
    <row r="2610" spans="56:142" x14ac:dyDescent="0.2">
      <c r="BD2610" s="325"/>
      <c r="EL2610" s="325"/>
    </row>
    <row r="2611" spans="56:142" x14ac:dyDescent="0.2">
      <c r="BD2611" s="325"/>
      <c r="EL2611" s="325"/>
    </row>
    <row r="2612" spans="56:142" x14ac:dyDescent="0.2">
      <c r="BD2612" s="325"/>
      <c r="EL2612" s="325"/>
    </row>
    <row r="2613" spans="56:142" x14ac:dyDescent="0.2">
      <c r="BD2613" s="325"/>
      <c r="EL2613" s="325"/>
    </row>
    <row r="2614" spans="56:142" x14ac:dyDescent="0.2">
      <c r="BD2614" s="325"/>
      <c r="EL2614" s="325"/>
    </row>
    <row r="2615" spans="56:142" x14ac:dyDescent="0.2">
      <c r="BD2615" s="325"/>
      <c r="EL2615" s="325"/>
    </row>
    <row r="2616" spans="56:142" x14ac:dyDescent="0.2">
      <c r="BD2616" s="325"/>
      <c r="EL2616" s="325"/>
    </row>
    <row r="2617" spans="56:142" x14ac:dyDescent="0.2">
      <c r="BD2617" s="325"/>
      <c r="EL2617" s="325"/>
    </row>
    <row r="2618" spans="56:142" x14ac:dyDescent="0.2">
      <c r="BD2618" s="325"/>
      <c r="EL2618" s="325"/>
    </row>
    <row r="2619" spans="56:142" x14ac:dyDescent="0.2">
      <c r="BD2619" s="325"/>
      <c r="EL2619" s="325"/>
    </row>
    <row r="2620" spans="56:142" x14ac:dyDescent="0.2">
      <c r="BD2620" s="325"/>
      <c r="EL2620" s="325"/>
    </row>
    <row r="2621" spans="56:142" x14ac:dyDescent="0.2">
      <c r="BD2621" s="325"/>
      <c r="EL2621" s="325"/>
    </row>
    <row r="2622" spans="56:142" x14ac:dyDescent="0.2">
      <c r="BD2622" s="325"/>
      <c r="EL2622" s="325"/>
    </row>
    <row r="2623" spans="56:142" x14ac:dyDescent="0.2">
      <c r="BD2623" s="325"/>
      <c r="EL2623" s="325"/>
    </row>
    <row r="2624" spans="56:142" x14ac:dyDescent="0.2">
      <c r="BD2624" s="325"/>
      <c r="EL2624" s="325"/>
    </row>
    <row r="2625" spans="56:142" x14ac:dyDescent="0.2">
      <c r="BD2625" s="325"/>
      <c r="EL2625" s="325"/>
    </row>
    <row r="2626" spans="56:142" x14ac:dyDescent="0.2">
      <c r="BD2626" s="325"/>
      <c r="EL2626" s="325"/>
    </row>
    <row r="2627" spans="56:142" x14ac:dyDescent="0.2">
      <c r="BD2627" s="325"/>
      <c r="EL2627" s="325"/>
    </row>
    <row r="2628" spans="56:142" x14ac:dyDescent="0.2">
      <c r="BD2628" s="325"/>
      <c r="EL2628" s="325"/>
    </row>
    <row r="2629" spans="56:142" x14ac:dyDescent="0.2">
      <c r="BD2629" s="325"/>
      <c r="EL2629" s="325"/>
    </row>
    <row r="2630" spans="56:142" x14ac:dyDescent="0.2">
      <c r="BD2630" s="325"/>
      <c r="EL2630" s="325"/>
    </row>
    <row r="2631" spans="56:142" x14ac:dyDescent="0.2">
      <c r="BD2631" s="325"/>
      <c r="EL2631" s="325"/>
    </row>
    <row r="2632" spans="56:142" x14ac:dyDescent="0.2">
      <c r="BD2632" s="325"/>
      <c r="EL2632" s="325"/>
    </row>
    <row r="2633" spans="56:142" x14ac:dyDescent="0.2">
      <c r="BD2633" s="325"/>
      <c r="EL2633" s="325"/>
    </row>
    <row r="2634" spans="56:142" x14ac:dyDescent="0.2">
      <c r="BD2634" s="325"/>
      <c r="EL2634" s="325"/>
    </row>
    <row r="2635" spans="56:142" x14ac:dyDescent="0.2">
      <c r="BD2635" s="325"/>
      <c r="EL2635" s="325"/>
    </row>
    <row r="2636" spans="56:142" x14ac:dyDescent="0.2">
      <c r="BD2636" s="325"/>
      <c r="EL2636" s="325"/>
    </row>
    <row r="2637" spans="56:142" x14ac:dyDescent="0.2">
      <c r="BD2637" s="325"/>
      <c r="EL2637" s="325"/>
    </row>
    <row r="2638" spans="56:142" x14ac:dyDescent="0.2">
      <c r="BD2638" s="325"/>
      <c r="EL2638" s="325"/>
    </row>
    <row r="2639" spans="56:142" x14ac:dyDescent="0.2">
      <c r="BD2639" s="325"/>
      <c r="EL2639" s="325"/>
    </row>
    <row r="2640" spans="56:142" x14ac:dyDescent="0.2">
      <c r="BD2640" s="325"/>
      <c r="EL2640" s="325"/>
    </row>
    <row r="2641" spans="56:142" x14ac:dyDescent="0.2">
      <c r="BD2641" s="325"/>
      <c r="EL2641" s="325"/>
    </row>
    <row r="2642" spans="56:142" x14ac:dyDescent="0.2">
      <c r="BD2642" s="325"/>
      <c r="EL2642" s="325"/>
    </row>
    <row r="2643" spans="56:142" x14ac:dyDescent="0.2">
      <c r="BD2643" s="325"/>
      <c r="EL2643" s="325"/>
    </row>
    <row r="2644" spans="56:142" x14ac:dyDescent="0.2">
      <c r="BD2644" s="325"/>
      <c r="EL2644" s="325"/>
    </row>
    <row r="2645" spans="56:142" x14ac:dyDescent="0.2">
      <c r="BD2645" s="325"/>
      <c r="EL2645" s="325"/>
    </row>
    <row r="2646" spans="56:142" x14ac:dyDescent="0.2">
      <c r="BD2646" s="325"/>
      <c r="EL2646" s="325"/>
    </row>
    <row r="2647" spans="56:142" x14ac:dyDescent="0.2">
      <c r="BD2647" s="325"/>
      <c r="EL2647" s="325"/>
    </row>
    <row r="2648" spans="56:142" x14ac:dyDescent="0.2">
      <c r="BD2648" s="325"/>
      <c r="EL2648" s="325"/>
    </row>
    <row r="2649" spans="56:142" x14ac:dyDescent="0.2">
      <c r="BD2649" s="325"/>
      <c r="EL2649" s="325"/>
    </row>
    <row r="2650" spans="56:142" x14ac:dyDescent="0.2">
      <c r="BD2650" s="325"/>
      <c r="EL2650" s="325"/>
    </row>
    <row r="2651" spans="56:142" x14ac:dyDescent="0.2">
      <c r="BD2651" s="325"/>
      <c r="EL2651" s="325"/>
    </row>
    <row r="2652" spans="56:142" x14ac:dyDescent="0.2">
      <c r="BD2652" s="325"/>
      <c r="EL2652" s="325"/>
    </row>
    <row r="2653" spans="56:142" x14ac:dyDescent="0.2">
      <c r="BD2653" s="325"/>
      <c r="EL2653" s="325"/>
    </row>
    <row r="2654" spans="56:142" x14ac:dyDescent="0.2">
      <c r="BD2654" s="325"/>
      <c r="EL2654" s="325"/>
    </row>
    <row r="2655" spans="56:142" x14ac:dyDescent="0.2">
      <c r="BD2655" s="325"/>
      <c r="EL2655" s="325"/>
    </row>
    <row r="2656" spans="56:142" x14ac:dyDescent="0.2">
      <c r="BD2656" s="325"/>
      <c r="EL2656" s="325"/>
    </row>
    <row r="2657" spans="56:142" x14ac:dyDescent="0.2">
      <c r="BD2657" s="325"/>
      <c r="EL2657" s="325"/>
    </row>
    <row r="2658" spans="56:142" x14ac:dyDescent="0.2">
      <c r="BD2658" s="325"/>
      <c r="EL2658" s="325"/>
    </row>
    <row r="2659" spans="56:142" x14ac:dyDescent="0.2">
      <c r="BD2659" s="325"/>
      <c r="EL2659" s="325"/>
    </row>
    <row r="2660" spans="56:142" x14ac:dyDescent="0.2">
      <c r="BD2660" s="325"/>
      <c r="EL2660" s="325"/>
    </row>
    <row r="2661" spans="56:142" x14ac:dyDescent="0.2">
      <c r="BD2661" s="325"/>
      <c r="EL2661" s="325"/>
    </row>
    <row r="2662" spans="56:142" x14ac:dyDescent="0.2">
      <c r="BD2662" s="325"/>
      <c r="EL2662" s="325"/>
    </row>
    <row r="2663" spans="56:142" x14ac:dyDescent="0.2">
      <c r="BD2663" s="325"/>
      <c r="EL2663" s="325"/>
    </row>
    <row r="2664" spans="56:142" x14ac:dyDescent="0.2">
      <c r="BD2664" s="325"/>
      <c r="EL2664" s="325"/>
    </row>
    <row r="2665" spans="56:142" x14ac:dyDescent="0.2">
      <c r="BD2665" s="325"/>
      <c r="EL2665" s="325"/>
    </row>
    <row r="2666" spans="56:142" x14ac:dyDescent="0.2">
      <c r="BD2666" s="325"/>
      <c r="EL2666" s="325"/>
    </row>
    <row r="2667" spans="56:142" x14ac:dyDescent="0.2">
      <c r="BD2667" s="325"/>
      <c r="EL2667" s="325"/>
    </row>
    <row r="2668" spans="56:142" x14ac:dyDescent="0.2">
      <c r="BD2668" s="325"/>
      <c r="EL2668" s="325"/>
    </row>
    <row r="2669" spans="56:142" x14ac:dyDescent="0.2">
      <c r="BD2669" s="325"/>
      <c r="EL2669" s="325"/>
    </row>
    <row r="2670" spans="56:142" x14ac:dyDescent="0.2">
      <c r="BD2670" s="325"/>
      <c r="EL2670" s="325"/>
    </row>
    <row r="2671" spans="56:142" x14ac:dyDescent="0.2">
      <c r="BD2671" s="325"/>
      <c r="EL2671" s="325"/>
    </row>
    <row r="2672" spans="56:142" x14ac:dyDescent="0.2">
      <c r="BD2672" s="325"/>
      <c r="EL2672" s="325"/>
    </row>
    <row r="2673" spans="56:142" x14ac:dyDescent="0.2">
      <c r="BD2673" s="325"/>
      <c r="EL2673" s="325"/>
    </row>
    <row r="2674" spans="56:142" x14ac:dyDescent="0.2">
      <c r="BD2674" s="325"/>
      <c r="EL2674" s="325"/>
    </row>
    <row r="2675" spans="56:142" x14ac:dyDescent="0.2">
      <c r="BD2675" s="325"/>
      <c r="EL2675" s="325"/>
    </row>
    <row r="2676" spans="56:142" x14ac:dyDescent="0.2">
      <c r="BD2676" s="325"/>
      <c r="EL2676" s="325"/>
    </row>
    <row r="2677" spans="56:142" x14ac:dyDescent="0.2">
      <c r="BD2677" s="325"/>
      <c r="EL2677" s="325"/>
    </row>
    <row r="2678" spans="56:142" x14ac:dyDescent="0.2">
      <c r="BD2678" s="325"/>
      <c r="EL2678" s="325"/>
    </row>
    <row r="2679" spans="56:142" x14ac:dyDescent="0.2">
      <c r="BD2679" s="325"/>
      <c r="EL2679" s="325"/>
    </row>
    <row r="2680" spans="56:142" x14ac:dyDescent="0.2">
      <c r="BD2680" s="325"/>
      <c r="EL2680" s="325"/>
    </row>
    <row r="2681" spans="56:142" x14ac:dyDescent="0.2">
      <c r="BD2681" s="325"/>
      <c r="EL2681" s="325"/>
    </row>
    <row r="2682" spans="56:142" x14ac:dyDescent="0.2">
      <c r="BD2682" s="325"/>
      <c r="EL2682" s="325"/>
    </row>
    <row r="2683" spans="56:142" x14ac:dyDescent="0.2">
      <c r="BD2683" s="325"/>
      <c r="EL2683" s="325"/>
    </row>
    <row r="2684" spans="56:142" x14ac:dyDescent="0.2">
      <c r="BD2684" s="325"/>
      <c r="EL2684" s="325"/>
    </row>
    <row r="2685" spans="56:142" x14ac:dyDescent="0.2">
      <c r="BD2685" s="325"/>
      <c r="EL2685" s="325"/>
    </row>
    <row r="2686" spans="56:142" x14ac:dyDescent="0.2">
      <c r="BD2686" s="325"/>
      <c r="EL2686" s="325"/>
    </row>
    <row r="2687" spans="56:142" x14ac:dyDescent="0.2">
      <c r="BD2687" s="325"/>
      <c r="EL2687" s="325"/>
    </row>
    <row r="2688" spans="56:142" x14ac:dyDescent="0.2">
      <c r="BD2688" s="325"/>
      <c r="EL2688" s="325"/>
    </row>
    <row r="2689" spans="56:142" x14ac:dyDescent="0.2">
      <c r="BD2689" s="325"/>
      <c r="EL2689" s="325"/>
    </row>
    <row r="2690" spans="56:142" x14ac:dyDescent="0.2">
      <c r="BD2690" s="325"/>
      <c r="EL2690" s="325"/>
    </row>
    <row r="2691" spans="56:142" x14ac:dyDescent="0.2">
      <c r="BD2691" s="325"/>
      <c r="EL2691" s="325"/>
    </row>
    <row r="2692" spans="56:142" x14ac:dyDescent="0.2">
      <c r="BD2692" s="325"/>
      <c r="EL2692" s="325"/>
    </row>
    <row r="2693" spans="56:142" x14ac:dyDescent="0.2">
      <c r="BD2693" s="325"/>
      <c r="EL2693" s="325"/>
    </row>
    <row r="2694" spans="56:142" x14ac:dyDescent="0.2">
      <c r="BD2694" s="325"/>
      <c r="EL2694" s="325"/>
    </row>
    <row r="2695" spans="56:142" x14ac:dyDescent="0.2">
      <c r="BD2695" s="325"/>
      <c r="EL2695" s="325"/>
    </row>
    <row r="2696" spans="56:142" x14ac:dyDescent="0.2">
      <c r="BD2696" s="325"/>
      <c r="EL2696" s="325"/>
    </row>
    <row r="2697" spans="56:142" x14ac:dyDescent="0.2">
      <c r="BD2697" s="325"/>
      <c r="EL2697" s="325"/>
    </row>
    <row r="2698" spans="56:142" x14ac:dyDescent="0.2">
      <c r="BD2698" s="325"/>
      <c r="EL2698" s="325"/>
    </row>
    <row r="2699" spans="56:142" x14ac:dyDescent="0.2">
      <c r="BD2699" s="325"/>
      <c r="EL2699" s="325"/>
    </row>
    <row r="2700" spans="56:142" x14ac:dyDescent="0.2">
      <c r="BD2700" s="325"/>
      <c r="EL2700" s="325"/>
    </row>
    <row r="2701" spans="56:142" x14ac:dyDescent="0.2">
      <c r="BD2701" s="325"/>
      <c r="EL2701" s="325"/>
    </row>
    <row r="2702" spans="56:142" x14ac:dyDescent="0.2">
      <c r="BD2702" s="325"/>
      <c r="EL2702" s="325"/>
    </row>
    <row r="2703" spans="56:142" x14ac:dyDescent="0.2">
      <c r="BD2703" s="325"/>
      <c r="EL2703" s="325"/>
    </row>
    <row r="2704" spans="56:142" x14ac:dyDescent="0.2">
      <c r="BD2704" s="325"/>
      <c r="EL2704" s="325"/>
    </row>
    <row r="2705" spans="56:142" x14ac:dyDescent="0.2">
      <c r="BD2705" s="325"/>
      <c r="EL2705" s="325"/>
    </row>
    <row r="2706" spans="56:142" x14ac:dyDescent="0.2">
      <c r="BD2706" s="325"/>
      <c r="EL2706" s="325"/>
    </row>
    <row r="2707" spans="56:142" x14ac:dyDescent="0.2">
      <c r="BD2707" s="325"/>
      <c r="EL2707" s="325"/>
    </row>
    <row r="2708" spans="56:142" x14ac:dyDescent="0.2">
      <c r="BD2708" s="325"/>
      <c r="EL2708" s="325"/>
    </row>
    <row r="2709" spans="56:142" x14ac:dyDescent="0.2">
      <c r="BD2709" s="325"/>
      <c r="EL2709" s="325"/>
    </row>
    <row r="2710" spans="56:142" x14ac:dyDescent="0.2">
      <c r="BD2710" s="325"/>
      <c r="EL2710" s="325"/>
    </row>
    <row r="2711" spans="56:142" x14ac:dyDescent="0.2">
      <c r="BD2711" s="325"/>
      <c r="EL2711" s="325"/>
    </row>
    <row r="2712" spans="56:142" x14ac:dyDescent="0.2">
      <c r="BD2712" s="325"/>
      <c r="EL2712" s="325"/>
    </row>
    <row r="2713" spans="56:142" x14ac:dyDescent="0.2">
      <c r="BD2713" s="325"/>
      <c r="EL2713" s="325"/>
    </row>
    <row r="2714" spans="56:142" x14ac:dyDescent="0.2">
      <c r="BD2714" s="325"/>
      <c r="EL2714" s="325"/>
    </row>
    <row r="2715" spans="56:142" x14ac:dyDescent="0.2">
      <c r="BD2715" s="325"/>
      <c r="EL2715" s="325"/>
    </row>
    <row r="2716" spans="56:142" x14ac:dyDescent="0.2">
      <c r="BD2716" s="325"/>
      <c r="EL2716" s="325"/>
    </row>
    <row r="2717" spans="56:142" x14ac:dyDescent="0.2">
      <c r="BD2717" s="325"/>
      <c r="EL2717" s="325"/>
    </row>
    <row r="2718" spans="56:142" x14ac:dyDescent="0.2">
      <c r="BD2718" s="325"/>
      <c r="EL2718" s="325"/>
    </row>
    <row r="2719" spans="56:142" x14ac:dyDescent="0.2">
      <c r="BD2719" s="325"/>
      <c r="EL2719" s="325"/>
    </row>
    <row r="2720" spans="56:142" x14ac:dyDescent="0.2">
      <c r="BD2720" s="325"/>
      <c r="EL2720" s="325"/>
    </row>
    <row r="2721" spans="56:142" x14ac:dyDescent="0.2">
      <c r="BD2721" s="325"/>
      <c r="EL2721" s="325"/>
    </row>
    <row r="2722" spans="56:142" x14ac:dyDescent="0.2">
      <c r="BD2722" s="325"/>
      <c r="EL2722" s="325"/>
    </row>
    <row r="2723" spans="56:142" x14ac:dyDescent="0.2">
      <c r="BD2723" s="325"/>
      <c r="EL2723" s="325"/>
    </row>
    <row r="2724" spans="56:142" x14ac:dyDescent="0.2">
      <c r="BD2724" s="325"/>
      <c r="EL2724" s="325"/>
    </row>
    <row r="2725" spans="56:142" x14ac:dyDescent="0.2">
      <c r="BD2725" s="325"/>
      <c r="EL2725" s="325"/>
    </row>
    <row r="2726" spans="56:142" x14ac:dyDescent="0.2">
      <c r="BD2726" s="325"/>
      <c r="EL2726" s="325"/>
    </row>
    <row r="2727" spans="56:142" x14ac:dyDescent="0.2">
      <c r="BD2727" s="325"/>
      <c r="EL2727" s="325"/>
    </row>
    <row r="2728" spans="56:142" x14ac:dyDescent="0.2">
      <c r="BD2728" s="325"/>
      <c r="EL2728" s="325"/>
    </row>
    <row r="2729" spans="56:142" x14ac:dyDescent="0.2">
      <c r="BD2729" s="325"/>
      <c r="EL2729" s="325"/>
    </row>
    <row r="2730" spans="56:142" x14ac:dyDescent="0.2">
      <c r="BD2730" s="325"/>
      <c r="EL2730" s="325"/>
    </row>
    <row r="2731" spans="56:142" x14ac:dyDescent="0.2">
      <c r="BD2731" s="325"/>
      <c r="EL2731" s="325"/>
    </row>
    <row r="2732" spans="56:142" x14ac:dyDescent="0.2">
      <c r="BD2732" s="325"/>
      <c r="EL2732" s="325"/>
    </row>
    <row r="2733" spans="56:142" x14ac:dyDescent="0.2">
      <c r="BD2733" s="325"/>
      <c r="EL2733" s="325"/>
    </row>
    <row r="2734" spans="56:142" x14ac:dyDescent="0.2">
      <c r="BD2734" s="325"/>
      <c r="EL2734" s="325"/>
    </row>
    <row r="2735" spans="56:142" x14ac:dyDescent="0.2">
      <c r="BD2735" s="325"/>
      <c r="EL2735" s="325"/>
    </row>
    <row r="2736" spans="56:142" x14ac:dyDescent="0.2">
      <c r="BD2736" s="325"/>
      <c r="EL2736" s="325"/>
    </row>
    <row r="2737" spans="56:142" x14ac:dyDescent="0.2">
      <c r="BD2737" s="325"/>
      <c r="EL2737" s="325"/>
    </row>
    <row r="2738" spans="56:142" x14ac:dyDescent="0.2">
      <c r="BD2738" s="325"/>
      <c r="EL2738" s="325"/>
    </row>
    <row r="2739" spans="56:142" x14ac:dyDescent="0.2">
      <c r="BD2739" s="325"/>
      <c r="EL2739" s="325"/>
    </row>
    <row r="2740" spans="56:142" x14ac:dyDescent="0.2">
      <c r="BD2740" s="325"/>
      <c r="EL2740" s="325"/>
    </row>
    <row r="2741" spans="56:142" x14ac:dyDescent="0.2">
      <c r="BD2741" s="325"/>
      <c r="EL2741" s="325"/>
    </row>
    <row r="2742" spans="56:142" x14ac:dyDescent="0.2">
      <c r="BD2742" s="325"/>
      <c r="EL2742" s="325"/>
    </row>
    <row r="2743" spans="56:142" x14ac:dyDescent="0.2">
      <c r="BD2743" s="325"/>
      <c r="EL2743" s="325"/>
    </row>
    <row r="2744" spans="56:142" x14ac:dyDescent="0.2">
      <c r="BD2744" s="325"/>
      <c r="EL2744" s="325"/>
    </row>
    <row r="2745" spans="56:142" x14ac:dyDescent="0.2">
      <c r="BD2745" s="325"/>
      <c r="EL2745" s="325"/>
    </row>
    <row r="2746" spans="56:142" x14ac:dyDescent="0.2">
      <c r="BD2746" s="325"/>
      <c r="EL2746" s="325"/>
    </row>
    <row r="2747" spans="56:142" x14ac:dyDescent="0.2">
      <c r="BD2747" s="325"/>
      <c r="EL2747" s="325"/>
    </row>
    <row r="2748" spans="56:142" x14ac:dyDescent="0.2">
      <c r="BD2748" s="325"/>
      <c r="EL2748" s="325"/>
    </row>
    <row r="2749" spans="56:142" x14ac:dyDescent="0.2">
      <c r="BD2749" s="325"/>
      <c r="EL2749" s="325"/>
    </row>
    <row r="2750" spans="56:142" x14ac:dyDescent="0.2">
      <c r="BD2750" s="325"/>
      <c r="EL2750" s="325"/>
    </row>
    <row r="2751" spans="56:142" x14ac:dyDescent="0.2">
      <c r="BD2751" s="325"/>
      <c r="EL2751" s="325"/>
    </row>
    <row r="2752" spans="56:142" x14ac:dyDescent="0.2">
      <c r="BD2752" s="325"/>
      <c r="EL2752" s="325"/>
    </row>
    <row r="2753" spans="56:142" x14ac:dyDescent="0.2">
      <c r="BD2753" s="325"/>
      <c r="EL2753" s="325"/>
    </row>
    <row r="2754" spans="56:142" x14ac:dyDescent="0.2">
      <c r="BD2754" s="325"/>
      <c r="EL2754" s="325"/>
    </row>
    <row r="2755" spans="56:142" x14ac:dyDescent="0.2">
      <c r="BD2755" s="325"/>
      <c r="EL2755" s="325"/>
    </row>
    <row r="2756" spans="56:142" x14ac:dyDescent="0.2">
      <c r="BD2756" s="325"/>
      <c r="EL2756" s="325"/>
    </row>
    <row r="2757" spans="56:142" x14ac:dyDescent="0.2">
      <c r="BD2757" s="325"/>
      <c r="EL2757" s="325"/>
    </row>
    <row r="2758" spans="56:142" x14ac:dyDescent="0.2">
      <c r="BD2758" s="325"/>
      <c r="EL2758" s="325"/>
    </row>
    <row r="2759" spans="56:142" x14ac:dyDescent="0.2">
      <c r="BD2759" s="325"/>
      <c r="EL2759" s="325"/>
    </row>
    <row r="2760" spans="56:142" x14ac:dyDescent="0.2">
      <c r="BD2760" s="325"/>
      <c r="EL2760" s="325"/>
    </row>
    <row r="2761" spans="56:142" x14ac:dyDescent="0.2">
      <c r="BD2761" s="325"/>
      <c r="EL2761" s="325"/>
    </row>
    <row r="2762" spans="56:142" x14ac:dyDescent="0.2">
      <c r="BD2762" s="325"/>
      <c r="EL2762" s="325"/>
    </row>
    <row r="2763" spans="56:142" x14ac:dyDescent="0.2">
      <c r="BD2763" s="325"/>
      <c r="EL2763" s="325"/>
    </row>
    <row r="2764" spans="56:142" x14ac:dyDescent="0.2">
      <c r="BD2764" s="325"/>
      <c r="EL2764" s="325"/>
    </row>
    <row r="2765" spans="56:142" x14ac:dyDescent="0.2">
      <c r="BD2765" s="325"/>
      <c r="EL2765" s="325"/>
    </row>
    <row r="2766" spans="56:142" x14ac:dyDescent="0.2">
      <c r="BD2766" s="325"/>
      <c r="EL2766" s="325"/>
    </row>
    <row r="2767" spans="56:142" x14ac:dyDescent="0.2">
      <c r="BD2767" s="325"/>
      <c r="EL2767" s="325"/>
    </row>
    <row r="2768" spans="56:142" x14ac:dyDescent="0.2">
      <c r="BD2768" s="325"/>
      <c r="EL2768" s="325"/>
    </row>
    <row r="2769" spans="56:142" x14ac:dyDescent="0.2">
      <c r="BD2769" s="325"/>
      <c r="EL2769" s="325"/>
    </row>
    <row r="2770" spans="56:142" x14ac:dyDescent="0.2">
      <c r="BD2770" s="325"/>
      <c r="EL2770" s="325"/>
    </row>
    <row r="2771" spans="56:142" x14ac:dyDescent="0.2">
      <c r="BD2771" s="325"/>
      <c r="EL2771" s="325"/>
    </row>
    <row r="2772" spans="56:142" x14ac:dyDescent="0.2">
      <c r="BD2772" s="325"/>
      <c r="EL2772" s="325"/>
    </row>
    <row r="2773" spans="56:142" x14ac:dyDescent="0.2">
      <c r="BD2773" s="325"/>
      <c r="EL2773" s="325"/>
    </row>
    <row r="2774" spans="56:142" x14ac:dyDescent="0.2">
      <c r="BD2774" s="325"/>
      <c r="EL2774" s="325"/>
    </row>
    <row r="2775" spans="56:142" x14ac:dyDescent="0.2">
      <c r="BD2775" s="325"/>
      <c r="EL2775" s="325"/>
    </row>
    <row r="2776" spans="56:142" x14ac:dyDescent="0.2">
      <c r="BD2776" s="325"/>
      <c r="EL2776" s="325"/>
    </row>
    <row r="2777" spans="56:142" x14ac:dyDescent="0.2">
      <c r="BD2777" s="325"/>
      <c r="EL2777" s="325"/>
    </row>
    <row r="2778" spans="56:142" x14ac:dyDescent="0.2">
      <c r="BD2778" s="325"/>
      <c r="EL2778" s="325"/>
    </row>
    <row r="2779" spans="56:142" x14ac:dyDescent="0.2">
      <c r="BD2779" s="325"/>
      <c r="EL2779" s="325"/>
    </row>
    <row r="2780" spans="56:142" x14ac:dyDescent="0.2">
      <c r="BD2780" s="325"/>
      <c r="EL2780" s="325"/>
    </row>
    <row r="2781" spans="56:142" x14ac:dyDescent="0.2">
      <c r="BD2781" s="325"/>
      <c r="EL2781" s="325"/>
    </row>
    <row r="2782" spans="56:142" x14ac:dyDescent="0.2">
      <c r="BD2782" s="325"/>
      <c r="EL2782" s="325"/>
    </row>
    <row r="2783" spans="56:142" x14ac:dyDescent="0.2">
      <c r="BD2783" s="325"/>
      <c r="EL2783" s="325"/>
    </row>
    <row r="2784" spans="56:142" x14ac:dyDescent="0.2">
      <c r="BD2784" s="325"/>
      <c r="EL2784" s="325"/>
    </row>
    <row r="2785" spans="56:142" x14ac:dyDescent="0.2">
      <c r="BD2785" s="325"/>
      <c r="EL2785" s="325"/>
    </row>
    <row r="2786" spans="56:142" x14ac:dyDescent="0.2">
      <c r="BD2786" s="325"/>
      <c r="EL2786" s="325"/>
    </row>
    <row r="2787" spans="56:142" x14ac:dyDescent="0.2">
      <c r="BD2787" s="325"/>
      <c r="EL2787" s="325"/>
    </row>
    <row r="2788" spans="56:142" x14ac:dyDescent="0.2">
      <c r="BD2788" s="325"/>
      <c r="EL2788" s="325"/>
    </row>
    <row r="2789" spans="56:142" x14ac:dyDescent="0.2">
      <c r="BD2789" s="325"/>
      <c r="EL2789" s="325"/>
    </row>
    <row r="2790" spans="56:142" x14ac:dyDescent="0.2">
      <c r="BD2790" s="325"/>
      <c r="EL2790" s="325"/>
    </row>
    <row r="2791" spans="56:142" x14ac:dyDescent="0.2">
      <c r="BD2791" s="325"/>
      <c r="EL2791" s="325"/>
    </row>
    <row r="2792" spans="56:142" x14ac:dyDescent="0.2">
      <c r="BD2792" s="325"/>
      <c r="EL2792" s="325"/>
    </row>
    <row r="2793" spans="56:142" x14ac:dyDescent="0.2">
      <c r="BD2793" s="325"/>
      <c r="EL2793" s="325"/>
    </row>
    <row r="2794" spans="56:142" x14ac:dyDescent="0.2">
      <c r="BD2794" s="325"/>
      <c r="EL2794" s="325"/>
    </row>
    <row r="2795" spans="56:142" x14ac:dyDescent="0.2">
      <c r="BD2795" s="325"/>
      <c r="EL2795" s="325"/>
    </row>
    <row r="2796" spans="56:142" x14ac:dyDescent="0.2">
      <c r="BD2796" s="325"/>
      <c r="EL2796" s="325"/>
    </row>
    <row r="2797" spans="56:142" x14ac:dyDescent="0.2">
      <c r="BD2797" s="325"/>
      <c r="EL2797" s="325"/>
    </row>
    <row r="2798" spans="56:142" x14ac:dyDescent="0.2">
      <c r="BD2798" s="325"/>
      <c r="EL2798" s="325"/>
    </row>
    <row r="2799" spans="56:142" x14ac:dyDescent="0.2">
      <c r="BD2799" s="325"/>
      <c r="EL2799" s="325"/>
    </row>
    <row r="2800" spans="56:142" x14ac:dyDescent="0.2">
      <c r="BD2800" s="325"/>
      <c r="EL2800" s="325"/>
    </row>
    <row r="2801" spans="56:142" x14ac:dyDescent="0.2">
      <c r="BD2801" s="325"/>
      <c r="EL2801" s="325"/>
    </row>
    <row r="2802" spans="56:142" x14ac:dyDescent="0.2">
      <c r="BD2802" s="325"/>
      <c r="EL2802" s="325"/>
    </row>
    <row r="2803" spans="56:142" x14ac:dyDescent="0.2">
      <c r="BD2803" s="325"/>
      <c r="EL2803" s="325"/>
    </row>
    <row r="2804" spans="56:142" x14ac:dyDescent="0.2">
      <c r="BD2804" s="325"/>
      <c r="EL2804" s="325"/>
    </row>
    <row r="2805" spans="56:142" x14ac:dyDescent="0.2">
      <c r="BD2805" s="325"/>
      <c r="EL2805" s="325"/>
    </row>
    <row r="2806" spans="56:142" x14ac:dyDescent="0.2">
      <c r="BD2806" s="325"/>
      <c r="EL2806" s="325"/>
    </row>
    <row r="2807" spans="56:142" x14ac:dyDescent="0.2">
      <c r="BD2807" s="325"/>
      <c r="EL2807" s="325"/>
    </row>
    <row r="2808" spans="56:142" x14ac:dyDescent="0.2">
      <c r="BD2808" s="325"/>
      <c r="EL2808" s="325"/>
    </row>
    <row r="2809" spans="56:142" x14ac:dyDescent="0.2">
      <c r="BD2809" s="325"/>
      <c r="EL2809" s="325"/>
    </row>
    <row r="2810" spans="56:142" x14ac:dyDescent="0.2">
      <c r="BD2810" s="325"/>
      <c r="EL2810" s="325"/>
    </row>
    <row r="2811" spans="56:142" x14ac:dyDescent="0.2">
      <c r="BD2811" s="325"/>
      <c r="EL2811" s="325"/>
    </row>
    <row r="2812" spans="56:142" x14ac:dyDescent="0.2">
      <c r="BD2812" s="325"/>
      <c r="EL2812" s="325"/>
    </row>
    <row r="2813" spans="56:142" x14ac:dyDescent="0.2">
      <c r="BD2813" s="325"/>
      <c r="EL2813" s="325"/>
    </row>
    <row r="2814" spans="56:142" x14ac:dyDescent="0.2">
      <c r="BD2814" s="325"/>
      <c r="EL2814" s="325"/>
    </row>
    <row r="2815" spans="56:142" x14ac:dyDescent="0.2">
      <c r="BD2815" s="325"/>
      <c r="EL2815" s="325"/>
    </row>
    <row r="2816" spans="56:142" x14ac:dyDescent="0.2">
      <c r="BD2816" s="325"/>
      <c r="EL2816" s="325"/>
    </row>
    <row r="2817" spans="56:142" x14ac:dyDescent="0.2">
      <c r="BD2817" s="325"/>
      <c r="EL2817" s="325"/>
    </row>
    <row r="2818" spans="56:142" x14ac:dyDescent="0.2">
      <c r="BD2818" s="325"/>
      <c r="EL2818" s="325"/>
    </row>
    <row r="2819" spans="56:142" x14ac:dyDescent="0.2">
      <c r="BD2819" s="325"/>
      <c r="EL2819" s="325"/>
    </row>
    <row r="2820" spans="56:142" x14ac:dyDescent="0.2">
      <c r="BD2820" s="325"/>
      <c r="EL2820" s="325"/>
    </row>
    <row r="2821" spans="56:142" x14ac:dyDescent="0.2">
      <c r="BD2821" s="325"/>
      <c r="EL2821" s="325"/>
    </row>
    <row r="2822" spans="56:142" x14ac:dyDescent="0.2">
      <c r="BD2822" s="325"/>
      <c r="EL2822" s="325"/>
    </row>
    <row r="2823" spans="56:142" x14ac:dyDescent="0.2">
      <c r="BD2823" s="325"/>
      <c r="EL2823" s="325"/>
    </row>
    <row r="2824" spans="56:142" x14ac:dyDescent="0.2">
      <c r="BD2824" s="325"/>
      <c r="EL2824" s="325"/>
    </row>
    <row r="2825" spans="56:142" x14ac:dyDescent="0.2">
      <c r="BD2825" s="325"/>
      <c r="EL2825" s="325"/>
    </row>
    <row r="2826" spans="56:142" x14ac:dyDescent="0.2">
      <c r="BD2826" s="325"/>
      <c r="EL2826" s="325"/>
    </row>
    <row r="2827" spans="56:142" x14ac:dyDescent="0.2">
      <c r="BD2827" s="325"/>
      <c r="EL2827" s="325"/>
    </row>
    <row r="2828" spans="56:142" x14ac:dyDescent="0.2">
      <c r="BD2828" s="325"/>
      <c r="EL2828" s="325"/>
    </row>
    <row r="2829" spans="56:142" x14ac:dyDescent="0.2">
      <c r="BD2829" s="325"/>
      <c r="EL2829" s="325"/>
    </row>
    <row r="2830" spans="56:142" x14ac:dyDescent="0.2">
      <c r="BD2830" s="325"/>
      <c r="EL2830" s="325"/>
    </row>
    <row r="2831" spans="56:142" x14ac:dyDescent="0.2">
      <c r="BD2831" s="325"/>
      <c r="EL2831" s="325"/>
    </row>
    <row r="2832" spans="56:142" x14ac:dyDescent="0.2">
      <c r="BD2832" s="325"/>
      <c r="EL2832" s="325"/>
    </row>
    <row r="2833" spans="56:142" x14ac:dyDescent="0.2">
      <c r="BD2833" s="325"/>
      <c r="EL2833" s="325"/>
    </row>
    <row r="2834" spans="56:142" x14ac:dyDescent="0.2">
      <c r="BD2834" s="325"/>
      <c r="EL2834" s="325"/>
    </row>
    <row r="2835" spans="56:142" x14ac:dyDescent="0.2">
      <c r="BD2835" s="325"/>
      <c r="EL2835" s="325"/>
    </row>
    <row r="2836" spans="56:142" x14ac:dyDescent="0.2">
      <c r="BD2836" s="325"/>
      <c r="EL2836" s="325"/>
    </row>
    <row r="2837" spans="56:142" x14ac:dyDescent="0.2">
      <c r="BD2837" s="325"/>
      <c r="EL2837" s="325"/>
    </row>
    <row r="2838" spans="56:142" x14ac:dyDescent="0.2">
      <c r="BD2838" s="325"/>
      <c r="EL2838" s="325"/>
    </row>
    <row r="2839" spans="56:142" x14ac:dyDescent="0.2">
      <c r="BD2839" s="325"/>
      <c r="EL2839" s="325"/>
    </row>
    <row r="2840" spans="56:142" x14ac:dyDescent="0.2">
      <c r="BD2840" s="325"/>
      <c r="EL2840" s="325"/>
    </row>
    <row r="2841" spans="56:142" x14ac:dyDescent="0.2">
      <c r="BD2841" s="325"/>
      <c r="EL2841" s="325"/>
    </row>
    <row r="2842" spans="56:142" x14ac:dyDescent="0.2">
      <c r="BD2842" s="325"/>
      <c r="EL2842" s="325"/>
    </row>
    <row r="2843" spans="56:142" x14ac:dyDescent="0.2">
      <c r="BD2843" s="325"/>
      <c r="EL2843" s="325"/>
    </row>
    <row r="2844" spans="56:142" x14ac:dyDescent="0.2">
      <c r="BD2844" s="325"/>
      <c r="EL2844" s="325"/>
    </row>
    <row r="2845" spans="56:142" x14ac:dyDescent="0.2">
      <c r="BD2845" s="325"/>
      <c r="EL2845" s="325"/>
    </row>
    <row r="2846" spans="56:142" x14ac:dyDescent="0.2">
      <c r="BD2846" s="325"/>
      <c r="EL2846" s="325"/>
    </row>
    <row r="2847" spans="56:142" x14ac:dyDescent="0.2">
      <c r="BD2847" s="325"/>
      <c r="EL2847" s="325"/>
    </row>
    <row r="2848" spans="56:142" x14ac:dyDescent="0.2">
      <c r="BD2848" s="325"/>
      <c r="EL2848" s="325"/>
    </row>
    <row r="2849" spans="56:142" x14ac:dyDescent="0.2">
      <c r="BD2849" s="325"/>
      <c r="EL2849" s="325"/>
    </row>
    <row r="2850" spans="56:142" x14ac:dyDescent="0.2">
      <c r="BD2850" s="325"/>
      <c r="EL2850" s="325"/>
    </row>
    <row r="2851" spans="56:142" x14ac:dyDescent="0.2">
      <c r="BD2851" s="325"/>
      <c r="EL2851" s="325"/>
    </row>
    <row r="2852" spans="56:142" x14ac:dyDescent="0.2">
      <c r="BD2852" s="325"/>
      <c r="EL2852" s="325"/>
    </row>
    <row r="2853" spans="56:142" x14ac:dyDescent="0.2">
      <c r="BD2853" s="325"/>
      <c r="EL2853" s="325"/>
    </row>
    <row r="2854" spans="56:142" x14ac:dyDescent="0.2">
      <c r="BD2854" s="325"/>
      <c r="EL2854" s="325"/>
    </row>
    <row r="2855" spans="56:142" x14ac:dyDescent="0.2">
      <c r="BD2855" s="325"/>
      <c r="EL2855" s="325"/>
    </row>
    <row r="2856" spans="56:142" x14ac:dyDescent="0.2">
      <c r="BD2856" s="325"/>
      <c r="EL2856" s="325"/>
    </row>
    <row r="2857" spans="56:142" x14ac:dyDescent="0.2">
      <c r="BD2857" s="325"/>
      <c r="EL2857" s="325"/>
    </row>
    <row r="2858" spans="56:142" x14ac:dyDescent="0.2">
      <c r="BD2858" s="325"/>
      <c r="EL2858" s="325"/>
    </row>
    <row r="2859" spans="56:142" x14ac:dyDescent="0.2">
      <c r="BD2859" s="325"/>
      <c r="EL2859" s="325"/>
    </row>
    <row r="2860" spans="56:142" x14ac:dyDescent="0.2">
      <c r="BD2860" s="325"/>
      <c r="EL2860" s="325"/>
    </row>
    <row r="2861" spans="56:142" x14ac:dyDescent="0.2">
      <c r="BD2861" s="325"/>
      <c r="EL2861" s="325"/>
    </row>
    <row r="2862" spans="56:142" x14ac:dyDescent="0.2">
      <c r="BD2862" s="325"/>
      <c r="EL2862" s="325"/>
    </row>
    <row r="2863" spans="56:142" x14ac:dyDescent="0.2">
      <c r="BD2863" s="325"/>
      <c r="EL2863" s="325"/>
    </row>
    <row r="2864" spans="56:142" x14ac:dyDescent="0.2">
      <c r="BD2864" s="325"/>
      <c r="EL2864" s="325"/>
    </row>
    <row r="2865" spans="56:142" x14ac:dyDescent="0.2">
      <c r="BD2865" s="325"/>
      <c r="EL2865" s="325"/>
    </row>
    <row r="2866" spans="56:142" x14ac:dyDescent="0.2">
      <c r="BD2866" s="325"/>
      <c r="EL2866" s="325"/>
    </row>
    <row r="2867" spans="56:142" x14ac:dyDescent="0.2">
      <c r="BD2867" s="325"/>
      <c r="EL2867" s="325"/>
    </row>
    <row r="2868" spans="56:142" x14ac:dyDescent="0.2">
      <c r="BD2868" s="325"/>
      <c r="EL2868" s="325"/>
    </row>
    <row r="2869" spans="56:142" x14ac:dyDescent="0.2">
      <c r="BD2869" s="325"/>
      <c r="EL2869" s="325"/>
    </row>
    <row r="2870" spans="56:142" x14ac:dyDescent="0.2">
      <c r="BD2870" s="325"/>
      <c r="EL2870" s="325"/>
    </row>
    <row r="2871" spans="56:142" x14ac:dyDescent="0.2">
      <c r="BD2871" s="325"/>
      <c r="EL2871" s="325"/>
    </row>
    <row r="2872" spans="56:142" x14ac:dyDescent="0.2">
      <c r="BD2872" s="325"/>
      <c r="EL2872" s="325"/>
    </row>
    <row r="2873" spans="56:142" x14ac:dyDescent="0.2">
      <c r="BD2873" s="325"/>
      <c r="EL2873" s="325"/>
    </row>
    <row r="2874" spans="56:142" x14ac:dyDescent="0.2">
      <c r="BD2874" s="325"/>
      <c r="EL2874" s="325"/>
    </row>
    <row r="2875" spans="56:142" x14ac:dyDescent="0.2">
      <c r="BD2875" s="325"/>
      <c r="EL2875" s="325"/>
    </row>
    <row r="2876" spans="56:142" x14ac:dyDescent="0.2">
      <c r="BD2876" s="325"/>
      <c r="EL2876" s="325"/>
    </row>
    <row r="2877" spans="56:142" x14ac:dyDescent="0.2">
      <c r="BD2877" s="325"/>
      <c r="EL2877" s="325"/>
    </row>
    <row r="2878" spans="56:142" x14ac:dyDescent="0.2">
      <c r="BD2878" s="325"/>
      <c r="EL2878" s="325"/>
    </row>
    <row r="2879" spans="56:142" x14ac:dyDescent="0.2">
      <c r="BD2879" s="325"/>
      <c r="EL2879" s="325"/>
    </row>
    <row r="2880" spans="56:142" x14ac:dyDescent="0.2">
      <c r="BD2880" s="325"/>
      <c r="EL2880" s="325"/>
    </row>
    <row r="2881" spans="56:142" x14ac:dyDescent="0.2">
      <c r="BD2881" s="325"/>
      <c r="EL2881" s="325"/>
    </row>
    <row r="2882" spans="56:142" x14ac:dyDescent="0.2">
      <c r="BD2882" s="325"/>
      <c r="EL2882" s="325"/>
    </row>
    <row r="2883" spans="56:142" x14ac:dyDescent="0.2">
      <c r="BD2883" s="325"/>
      <c r="EL2883" s="325"/>
    </row>
    <row r="2884" spans="56:142" x14ac:dyDescent="0.2">
      <c r="BD2884" s="325"/>
      <c r="EL2884" s="325"/>
    </row>
    <row r="2885" spans="56:142" x14ac:dyDescent="0.2">
      <c r="BD2885" s="325"/>
      <c r="EL2885" s="325"/>
    </row>
    <row r="2886" spans="56:142" x14ac:dyDescent="0.2">
      <c r="BD2886" s="325"/>
      <c r="EL2886" s="325"/>
    </row>
    <row r="2887" spans="56:142" x14ac:dyDescent="0.2">
      <c r="BD2887" s="325"/>
      <c r="EL2887" s="325"/>
    </row>
    <row r="2888" spans="56:142" x14ac:dyDescent="0.2">
      <c r="BD2888" s="325"/>
      <c r="EL2888" s="325"/>
    </row>
    <row r="2889" spans="56:142" x14ac:dyDescent="0.2">
      <c r="BD2889" s="325"/>
      <c r="EL2889" s="325"/>
    </row>
    <row r="2890" spans="56:142" x14ac:dyDescent="0.2">
      <c r="BD2890" s="325"/>
      <c r="EL2890" s="325"/>
    </row>
    <row r="2891" spans="56:142" x14ac:dyDescent="0.2">
      <c r="BD2891" s="325"/>
      <c r="EL2891" s="325"/>
    </row>
    <row r="2892" spans="56:142" x14ac:dyDescent="0.2">
      <c r="BD2892" s="325"/>
      <c r="EL2892" s="325"/>
    </row>
    <row r="2893" spans="56:142" x14ac:dyDescent="0.2">
      <c r="BD2893" s="325"/>
      <c r="EL2893" s="325"/>
    </row>
    <row r="2894" spans="56:142" x14ac:dyDescent="0.2">
      <c r="BD2894" s="325"/>
      <c r="EL2894" s="325"/>
    </row>
    <row r="2895" spans="56:142" x14ac:dyDescent="0.2">
      <c r="BD2895" s="325"/>
      <c r="EL2895" s="325"/>
    </row>
    <row r="2896" spans="56:142" x14ac:dyDescent="0.2">
      <c r="BD2896" s="325"/>
      <c r="EL2896" s="325"/>
    </row>
    <row r="2897" spans="56:142" x14ac:dyDescent="0.2">
      <c r="BD2897" s="325"/>
      <c r="EL2897" s="325"/>
    </row>
    <row r="2898" spans="56:142" x14ac:dyDescent="0.2">
      <c r="BD2898" s="325"/>
      <c r="EL2898" s="325"/>
    </row>
    <row r="2899" spans="56:142" x14ac:dyDescent="0.2">
      <c r="BD2899" s="325"/>
      <c r="EL2899" s="325"/>
    </row>
    <row r="2900" spans="56:142" x14ac:dyDescent="0.2">
      <c r="BD2900" s="325"/>
      <c r="EL2900" s="325"/>
    </row>
    <row r="2901" spans="56:142" x14ac:dyDescent="0.2">
      <c r="BD2901" s="325"/>
      <c r="EL2901" s="325"/>
    </row>
    <row r="2902" spans="56:142" x14ac:dyDescent="0.2">
      <c r="BD2902" s="325"/>
      <c r="EL2902" s="325"/>
    </row>
    <row r="2903" spans="56:142" x14ac:dyDescent="0.2">
      <c r="BD2903" s="325"/>
      <c r="EL2903" s="325"/>
    </row>
    <row r="2904" spans="56:142" x14ac:dyDescent="0.2">
      <c r="BD2904" s="325"/>
      <c r="EL2904" s="325"/>
    </row>
    <row r="2905" spans="56:142" x14ac:dyDescent="0.2">
      <c r="BD2905" s="325"/>
      <c r="EL2905" s="325"/>
    </row>
    <row r="2906" spans="56:142" x14ac:dyDescent="0.2">
      <c r="BD2906" s="325"/>
      <c r="EL2906" s="325"/>
    </row>
    <row r="2907" spans="56:142" x14ac:dyDescent="0.2">
      <c r="BD2907" s="325"/>
      <c r="EL2907" s="325"/>
    </row>
    <row r="2908" spans="56:142" x14ac:dyDescent="0.2">
      <c r="BD2908" s="325"/>
      <c r="EL2908" s="325"/>
    </row>
    <row r="2909" spans="56:142" x14ac:dyDescent="0.2">
      <c r="BD2909" s="325"/>
      <c r="EL2909" s="325"/>
    </row>
    <row r="2910" spans="56:142" x14ac:dyDescent="0.2">
      <c r="BD2910" s="325"/>
      <c r="EL2910" s="325"/>
    </row>
    <row r="2911" spans="56:142" x14ac:dyDescent="0.2">
      <c r="BD2911" s="325"/>
      <c r="EL2911" s="325"/>
    </row>
    <row r="2912" spans="56:142" x14ac:dyDescent="0.2">
      <c r="BD2912" s="325"/>
      <c r="EL2912" s="325"/>
    </row>
    <row r="2913" spans="56:142" x14ac:dyDescent="0.2">
      <c r="BD2913" s="325"/>
      <c r="EL2913" s="325"/>
    </row>
    <row r="2914" spans="56:142" x14ac:dyDescent="0.2">
      <c r="BD2914" s="325"/>
      <c r="EL2914" s="325"/>
    </row>
    <row r="2915" spans="56:142" x14ac:dyDescent="0.2">
      <c r="BD2915" s="325"/>
      <c r="EL2915" s="325"/>
    </row>
    <row r="2916" spans="56:142" x14ac:dyDescent="0.2">
      <c r="BD2916" s="325"/>
      <c r="EL2916" s="325"/>
    </row>
    <row r="2917" spans="56:142" x14ac:dyDescent="0.2">
      <c r="BD2917" s="325"/>
      <c r="EL2917" s="325"/>
    </row>
    <row r="2918" spans="56:142" x14ac:dyDescent="0.2">
      <c r="BD2918" s="325"/>
      <c r="EL2918" s="325"/>
    </row>
    <row r="2919" spans="56:142" x14ac:dyDescent="0.2">
      <c r="BD2919" s="325"/>
      <c r="EL2919" s="325"/>
    </row>
    <row r="2920" spans="56:142" x14ac:dyDescent="0.2">
      <c r="BD2920" s="325"/>
      <c r="EL2920" s="325"/>
    </row>
    <row r="2921" spans="56:142" x14ac:dyDescent="0.2">
      <c r="BD2921" s="325"/>
      <c r="EL2921" s="325"/>
    </row>
    <row r="2922" spans="56:142" x14ac:dyDescent="0.2">
      <c r="BD2922" s="325"/>
      <c r="EL2922" s="325"/>
    </row>
    <row r="2923" spans="56:142" x14ac:dyDescent="0.2">
      <c r="BD2923" s="325"/>
      <c r="EL2923" s="325"/>
    </row>
    <row r="2924" spans="56:142" x14ac:dyDescent="0.2">
      <c r="BD2924" s="325"/>
      <c r="EL2924" s="325"/>
    </row>
    <row r="2925" spans="56:142" x14ac:dyDescent="0.2">
      <c r="BD2925" s="325"/>
      <c r="EL2925" s="325"/>
    </row>
    <row r="2926" spans="56:142" x14ac:dyDescent="0.2">
      <c r="BD2926" s="325"/>
      <c r="EL2926" s="325"/>
    </row>
    <row r="2927" spans="56:142" x14ac:dyDescent="0.2">
      <c r="BD2927" s="325"/>
      <c r="EL2927" s="325"/>
    </row>
    <row r="2928" spans="56:142" x14ac:dyDescent="0.2">
      <c r="BD2928" s="325"/>
      <c r="EL2928" s="325"/>
    </row>
    <row r="2929" spans="56:142" x14ac:dyDescent="0.2">
      <c r="BD2929" s="325"/>
      <c r="EL2929" s="325"/>
    </row>
    <row r="2930" spans="56:142" x14ac:dyDescent="0.2">
      <c r="BD2930" s="325"/>
      <c r="EL2930" s="325"/>
    </row>
    <row r="2931" spans="56:142" x14ac:dyDescent="0.2">
      <c r="BD2931" s="325"/>
      <c r="EL2931" s="325"/>
    </row>
    <row r="2932" spans="56:142" x14ac:dyDescent="0.2">
      <c r="BD2932" s="325"/>
      <c r="EL2932" s="325"/>
    </row>
    <row r="2933" spans="56:142" x14ac:dyDescent="0.2">
      <c r="BD2933" s="325"/>
      <c r="EL2933" s="325"/>
    </row>
    <row r="2934" spans="56:142" x14ac:dyDescent="0.2">
      <c r="BD2934" s="325"/>
      <c r="EL2934" s="325"/>
    </row>
    <row r="2935" spans="56:142" x14ac:dyDescent="0.2">
      <c r="BD2935" s="325"/>
      <c r="EL2935" s="325"/>
    </row>
    <row r="2936" spans="56:142" x14ac:dyDescent="0.2">
      <c r="BD2936" s="325"/>
      <c r="EL2936" s="325"/>
    </row>
    <row r="2937" spans="56:142" x14ac:dyDescent="0.2">
      <c r="BD2937" s="325"/>
      <c r="EL2937" s="325"/>
    </row>
    <row r="2938" spans="56:142" x14ac:dyDescent="0.2">
      <c r="BD2938" s="325"/>
      <c r="EL2938" s="325"/>
    </row>
    <row r="2939" spans="56:142" x14ac:dyDescent="0.2">
      <c r="BD2939" s="325"/>
      <c r="EL2939" s="325"/>
    </row>
    <row r="2940" spans="56:142" x14ac:dyDescent="0.2">
      <c r="BD2940" s="325"/>
      <c r="EL2940" s="325"/>
    </row>
    <row r="2941" spans="56:142" x14ac:dyDescent="0.2">
      <c r="BD2941" s="325"/>
      <c r="EL2941" s="325"/>
    </row>
    <row r="2942" spans="56:142" x14ac:dyDescent="0.2">
      <c r="BD2942" s="325"/>
      <c r="EL2942" s="325"/>
    </row>
    <row r="2943" spans="56:142" x14ac:dyDescent="0.2">
      <c r="BD2943" s="325"/>
      <c r="EL2943" s="325"/>
    </row>
    <row r="2944" spans="56:142" x14ac:dyDescent="0.2">
      <c r="BD2944" s="325"/>
      <c r="EL2944" s="325"/>
    </row>
    <row r="2945" spans="56:142" x14ac:dyDescent="0.2">
      <c r="BD2945" s="325"/>
      <c r="EL2945" s="325"/>
    </row>
    <row r="2946" spans="56:142" x14ac:dyDescent="0.2">
      <c r="BD2946" s="325"/>
      <c r="EL2946" s="325"/>
    </row>
    <row r="2947" spans="56:142" x14ac:dyDescent="0.2">
      <c r="BD2947" s="325"/>
      <c r="EL2947" s="325"/>
    </row>
    <row r="2948" spans="56:142" x14ac:dyDescent="0.2">
      <c r="BD2948" s="325"/>
      <c r="EL2948" s="325"/>
    </row>
    <row r="2949" spans="56:142" x14ac:dyDescent="0.2">
      <c r="BD2949" s="325"/>
      <c r="EL2949" s="325"/>
    </row>
    <row r="2950" spans="56:142" x14ac:dyDescent="0.2">
      <c r="BD2950" s="325"/>
      <c r="EL2950" s="325"/>
    </row>
    <row r="2951" spans="56:142" x14ac:dyDescent="0.2">
      <c r="BD2951" s="325"/>
      <c r="EL2951" s="325"/>
    </row>
    <row r="2952" spans="56:142" x14ac:dyDescent="0.2">
      <c r="BD2952" s="325"/>
      <c r="EL2952" s="325"/>
    </row>
    <row r="2953" spans="56:142" x14ac:dyDescent="0.2">
      <c r="BD2953" s="325"/>
      <c r="EL2953" s="325"/>
    </row>
    <row r="2954" spans="56:142" x14ac:dyDescent="0.2">
      <c r="BD2954" s="325"/>
      <c r="EL2954" s="325"/>
    </row>
    <row r="2955" spans="56:142" x14ac:dyDescent="0.2">
      <c r="BD2955" s="325"/>
      <c r="EL2955" s="325"/>
    </row>
    <row r="2956" spans="56:142" x14ac:dyDescent="0.2">
      <c r="BD2956" s="325"/>
      <c r="EL2956" s="325"/>
    </row>
    <row r="2957" spans="56:142" x14ac:dyDescent="0.2">
      <c r="BD2957" s="325"/>
      <c r="EL2957" s="325"/>
    </row>
    <row r="2958" spans="56:142" x14ac:dyDescent="0.2">
      <c r="BD2958" s="325"/>
      <c r="EL2958" s="325"/>
    </row>
    <row r="2959" spans="56:142" x14ac:dyDescent="0.2">
      <c r="BD2959" s="325"/>
      <c r="EL2959" s="325"/>
    </row>
    <row r="2960" spans="56:142" x14ac:dyDescent="0.2">
      <c r="BD2960" s="325"/>
      <c r="EL2960" s="325"/>
    </row>
    <row r="2961" spans="56:142" x14ac:dyDescent="0.2">
      <c r="BD2961" s="325"/>
      <c r="EL2961" s="325"/>
    </row>
    <row r="2962" spans="56:142" x14ac:dyDescent="0.2">
      <c r="BD2962" s="325"/>
      <c r="EL2962" s="325"/>
    </row>
    <row r="2963" spans="56:142" x14ac:dyDescent="0.2">
      <c r="BD2963" s="325"/>
      <c r="EL2963" s="325"/>
    </row>
    <row r="2964" spans="56:142" x14ac:dyDescent="0.2">
      <c r="BD2964" s="325"/>
      <c r="EL2964" s="325"/>
    </row>
    <row r="2965" spans="56:142" x14ac:dyDescent="0.2">
      <c r="BD2965" s="325"/>
      <c r="EL2965" s="325"/>
    </row>
    <row r="2966" spans="56:142" x14ac:dyDescent="0.2">
      <c r="BD2966" s="325"/>
      <c r="EL2966" s="325"/>
    </row>
    <row r="2967" spans="56:142" x14ac:dyDescent="0.2">
      <c r="BD2967" s="325"/>
      <c r="EL2967" s="325"/>
    </row>
    <row r="2968" spans="56:142" x14ac:dyDescent="0.2">
      <c r="BD2968" s="325"/>
      <c r="EL2968" s="325"/>
    </row>
    <row r="2969" spans="56:142" x14ac:dyDescent="0.2">
      <c r="BD2969" s="325"/>
      <c r="EL2969" s="325"/>
    </row>
    <row r="2970" spans="56:142" x14ac:dyDescent="0.2">
      <c r="BD2970" s="325"/>
      <c r="EL2970" s="325"/>
    </row>
    <row r="2971" spans="56:142" x14ac:dyDescent="0.2">
      <c r="BD2971" s="325"/>
      <c r="EL2971" s="325"/>
    </row>
    <row r="2972" spans="56:142" x14ac:dyDescent="0.2">
      <c r="BD2972" s="325"/>
      <c r="EL2972" s="325"/>
    </row>
    <row r="2973" spans="56:142" x14ac:dyDescent="0.2">
      <c r="BD2973" s="325"/>
      <c r="EL2973" s="325"/>
    </row>
    <row r="2974" spans="56:142" x14ac:dyDescent="0.2">
      <c r="BD2974" s="325"/>
      <c r="EL2974" s="325"/>
    </row>
    <row r="2975" spans="56:142" x14ac:dyDescent="0.2">
      <c r="BD2975" s="325"/>
      <c r="EL2975" s="325"/>
    </row>
    <row r="2976" spans="56:142" x14ac:dyDescent="0.2">
      <c r="BD2976" s="325"/>
      <c r="EL2976" s="325"/>
    </row>
    <row r="2977" spans="56:142" x14ac:dyDescent="0.2">
      <c r="BD2977" s="325"/>
      <c r="EL2977" s="325"/>
    </row>
    <row r="2978" spans="56:142" x14ac:dyDescent="0.2">
      <c r="BD2978" s="325"/>
      <c r="EL2978" s="325"/>
    </row>
    <row r="2979" spans="56:142" x14ac:dyDescent="0.2">
      <c r="BD2979" s="325"/>
      <c r="EL2979" s="325"/>
    </row>
    <row r="2980" spans="56:142" x14ac:dyDescent="0.2">
      <c r="BD2980" s="325"/>
      <c r="EL2980" s="325"/>
    </row>
    <row r="2981" spans="56:142" x14ac:dyDescent="0.2">
      <c r="BD2981" s="325"/>
      <c r="EL2981" s="325"/>
    </row>
    <row r="2982" spans="56:142" x14ac:dyDescent="0.2">
      <c r="BD2982" s="325"/>
      <c r="EL2982" s="325"/>
    </row>
    <row r="2983" spans="56:142" x14ac:dyDescent="0.2">
      <c r="BD2983" s="325"/>
      <c r="EL2983" s="325"/>
    </row>
    <row r="2984" spans="56:142" x14ac:dyDescent="0.2">
      <c r="BD2984" s="325"/>
      <c r="EL2984" s="325"/>
    </row>
    <row r="2985" spans="56:142" x14ac:dyDescent="0.2">
      <c r="BD2985" s="325"/>
      <c r="EL2985" s="325"/>
    </row>
    <row r="2986" spans="56:142" x14ac:dyDescent="0.2">
      <c r="BD2986" s="325"/>
      <c r="EL2986" s="325"/>
    </row>
    <row r="2987" spans="56:142" x14ac:dyDescent="0.2">
      <c r="BD2987" s="325"/>
      <c r="EL2987" s="325"/>
    </row>
    <row r="2988" spans="56:142" x14ac:dyDescent="0.2">
      <c r="BD2988" s="325"/>
      <c r="EL2988" s="325"/>
    </row>
    <row r="2989" spans="56:142" x14ac:dyDescent="0.2">
      <c r="BD2989" s="325"/>
      <c r="EL2989" s="325"/>
    </row>
    <row r="2990" spans="56:142" x14ac:dyDescent="0.2">
      <c r="BD2990" s="325"/>
      <c r="EL2990" s="325"/>
    </row>
    <row r="2991" spans="56:142" x14ac:dyDescent="0.2">
      <c r="BD2991" s="325"/>
      <c r="EL2991" s="325"/>
    </row>
    <row r="2992" spans="56:142" x14ac:dyDescent="0.2">
      <c r="BD2992" s="325"/>
      <c r="EL2992" s="325"/>
    </row>
    <row r="2993" spans="56:142" x14ac:dyDescent="0.2">
      <c r="BD2993" s="325"/>
      <c r="EL2993" s="325"/>
    </row>
    <row r="2994" spans="56:142" x14ac:dyDescent="0.2">
      <c r="BD2994" s="325"/>
      <c r="EL2994" s="325"/>
    </row>
    <row r="2995" spans="56:142" x14ac:dyDescent="0.2">
      <c r="BD2995" s="325"/>
      <c r="EL2995" s="325"/>
    </row>
    <row r="2996" spans="56:142" x14ac:dyDescent="0.2">
      <c r="BD2996" s="325"/>
      <c r="EL2996" s="325"/>
    </row>
    <row r="2997" spans="56:142" x14ac:dyDescent="0.2">
      <c r="BD2997" s="325"/>
      <c r="EL2997" s="325"/>
    </row>
    <row r="2998" spans="56:142" x14ac:dyDescent="0.2">
      <c r="BD2998" s="325"/>
      <c r="EL2998" s="325"/>
    </row>
    <row r="2999" spans="56:142" x14ac:dyDescent="0.2">
      <c r="BD2999" s="325"/>
      <c r="EL2999" s="325"/>
    </row>
    <row r="3000" spans="56:142" x14ac:dyDescent="0.2">
      <c r="BD3000" s="325"/>
      <c r="EL3000" s="325"/>
    </row>
    <row r="3001" spans="56:142" x14ac:dyDescent="0.2">
      <c r="BD3001" s="325"/>
      <c r="EL3001" s="325"/>
    </row>
    <row r="3002" spans="56:142" x14ac:dyDescent="0.2">
      <c r="BD3002" s="325"/>
      <c r="EL3002" s="325"/>
    </row>
    <row r="3003" spans="56:142" x14ac:dyDescent="0.2">
      <c r="BD3003" s="325"/>
      <c r="EL3003" s="325"/>
    </row>
    <row r="3004" spans="56:142" x14ac:dyDescent="0.2">
      <c r="BD3004" s="325"/>
      <c r="EL3004" s="325"/>
    </row>
    <row r="3005" spans="56:142" x14ac:dyDescent="0.2">
      <c r="BD3005" s="325"/>
      <c r="EL3005" s="325"/>
    </row>
    <row r="3006" spans="56:142" x14ac:dyDescent="0.2">
      <c r="BD3006" s="325"/>
      <c r="EL3006" s="325"/>
    </row>
    <row r="3007" spans="56:142" x14ac:dyDescent="0.2">
      <c r="BD3007" s="325"/>
      <c r="EL3007" s="325"/>
    </row>
    <row r="3008" spans="56:142" x14ac:dyDescent="0.2">
      <c r="BD3008" s="325"/>
      <c r="EL3008" s="325"/>
    </row>
    <row r="3009" spans="56:142" x14ac:dyDescent="0.2">
      <c r="BD3009" s="325"/>
      <c r="EL3009" s="325"/>
    </row>
    <row r="3010" spans="56:142" x14ac:dyDescent="0.2">
      <c r="BD3010" s="325"/>
      <c r="EL3010" s="325"/>
    </row>
    <row r="3011" spans="56:142" x14ac:dyDescent="0.2">
      <c r="BD3011" s="325"/>
      <c r="EL3011" s="325"/>
    </row>
    <row r="3012" spans="56:142" x14ac:dyDescent="0.2">
      <c r="BD3012" s="325"/>
      <c r="EL3012" s="325"/>
    </row>
    <row r="3013" spans="56:142" x14ac:dyDescent="0.2">
      <c r="BD3013" s="325"/>
      <c r="EL3013" s="325"/>
    </row>
    <row r="3014" spans="56:142" x14ac:dyDescent="0.2">
      <c r="BD3014" s="325"/>
      <c r="EL3014" s="325"/>
    </row>
    <row r="3015" spans="56:142" x14ac:dyDescent="0.2">
      <c r="BD3015" s="325"/>
      <c r="EL3015" s="325"/>
    </row>
    <row r="3016" spans="56:142" x14ac:dyDescent="0.2">
      <c r="BD3016" s="325"/>
      <c r="EL3016" s="325"/>
    </row>
    <row r="3017" spans="56:142" x14ac:dyDescent="0.2">
      <c r="BD3017" s="325"/>
      <c r="EL3017" s="325"/>
    </row>
    <row r="3018" spans="56:142" x14ac:dyDescent="0.2">
      <c r="BD3018" s="325"/>
      <c r="EL3018" s="325"/>
    </row>
    <row r="3019" spans="56:142" x14ac:dyDescent="0.2">
      <c r="BD3019" s="325"/>
      <c r="EL3019" s="325"/>
    </row>
    <row r="3020" spans="56:142" x14ac:dyDescent="0.2">
      <c r="BD3020" s="325"/>
      <c r="EL3020" s="325"/>
    </row>
    <row r="3021" spans="56:142" x14ac:dyDescent="0.2">
      <c r="BD3021" s="325"/>
      <c r="EL3021" s="325"/>
    </row>
    <row r="3022" spans="56:142" x14ac:dyDescent="0.2">
      <c r="BD3022" s="325"/>
      <c r="EL3022" s="325"/>
    </row>
    <row r="3023" spans="56:142" x14ac:dyDescent="0.2">
      <c r="BD3023" s="325"/>
      <c r="EL3023" s="325"/>
    </row>
    <row r="3024" spans="56:142" x14ac:dyDescent="0.2">
      <c r="BD3024" s="325"/>
      <c r="EL3024" s="325"/>
    </row>
    <row r="3025" spans="56:142" x14ac:dyDescent="0.2">
      <c r="BD3025" s="325"/>
      <c r="EL3025" s="325"/>
    </row>
    <row r="3026" spans="56:142" x14ac:dyDescent="0.2">
      <c r="BD3026" s="325"/>
      <c r="EL3026" s="325"/>
    </row>
    <row r="3027" spans="56:142" x14ac:dyDescent="0.2">
      <c r="BD3027" s="325"/>
      <c r="EL3027" s="325"/>
    </row>
    <row r="3028" spans="56:142" x14ac:dyDescent="0.2">
      <c r="BD3028" s="325"/>
      <c r="EL3028" s="325"/>
    </row>
    <row r="3029" spans="56:142" x14ac:dyDescent="0.2">
      <c r="BD3029" s="325"/>
      <c r="EL3029" s="325"/>
    </row>
    <row r="3030" spans="56:142" x14ac:dyDescent="0.2">
      <c r="BD3030" s="325"/>
      <c r="EL3030" s="325"/>
    </row>
    <row r="3031" spans="56:142" x14ac:dyDescent="0.2">
      <c r="BD3031" s="325"/>
      <c r="EL3031" s="325"/>
    </row>
    <row r="3032" spans="56:142" x14ac:dyDescent="0.2">
      <c r="BD3032" s="325"/>
      <c r="EL3032" s="325"/>
    </row>
    <row r="3033" spans="56:142" x14ac:dyDescent="0.2">
      <c r="BD3033" s="325"/>
      <c r="EL3033" s="325"/>
    </row>
    <row r="3034" spans="56:142" x14ac:dyDescent="0.2">
      <c r="BD3034" s="325"/>
      <c r="EL3034" s="325"/>
    </row>
    <row r="3035" spans="56:142" x14ac:dyDescent="0.2">
      <c r="BD3035" s="325"/>
      <c r="EL3035" s="325"/>
    </row>
    <row r="3036" spans="56:142" x14ac:dyDescent="0.2">
      <c r="BD3036" s="325"/>
      <c r="EL3036" s="325"/>
    </row>
    <row r="3037" spans="56:142" x14ac:dyDescent="0.2">
      <c r="BD3037" s="325"/>
      <c r="EL3037" s="325"/>
    </row>
    <row r="3038" spans="56:142" x14ac:dyDescent="0.2">
      <c r="BD3038" s="325"/>
      <c r="EL3038" s="325"/>
    </row>
    <row r="3039" spans="56:142" x14ac:dyDescent="0.2">
      <c r="BD3039" s="325"/>
      <c r="EL3039" s="325"/>
    </row>
    <row r="3040" spans="56:142" x14ac:dyDescent="0.2">
      <c r="BD3040" s="325"/>
      <c r="EL3040" s="325"/>
    </row>
    <row r="3041" spans="56:142" x14ac:dyDescent="0.2">
      <c r="BD3041" s="325"/>
      <c r="EL3041" s="325"/>
    </row>
    <row r="3042" spans="56:142" x14ac:dyDescent="0.2">
      <c r="BD3042" s="325"/>
      <c r="EL3042" s="325"/>
    </row>
    <row r="3043" spans="56:142" x14ac:dyDescent="0.2">
      <c r="BD3043" s="325"/>
      <c r="EL3043" s="325"/>
    </row>
    <row r="3044" spans="56:142" x14ac:dyDescent="0.2">
      <c r="BD3044" s="325"/>
      <c r="EL3044" s="325"/>
    </row>
    <row r="3045" spans="56:142" x14ac:dyDescent="0.2">
      <c r="BD3045" s="325"/>
      <c r="EL3045" s="325"/>
    </row>
    <row r="3046" spans="56:142" x14ac:dyDescent="0.2">
      <c r="BD3046" s="325"/>
      <c r="EL3046" s="325"/>
    </row>
    <row r="3047" spans="56:142" x14ac:dyDescent="0.2">
      <c r="BD3047" s="325"/>
      <c r="EL3047" s="325"/>
    </row>
    <row r="3048" spans="56:142" x14ac:dyDescent="0.2">
      <c r="BD3048" s="325"/>
      <c r="EL3048" s="325"/>
    </row>
    <row r="3049" spans="56:142" x14ac:dyDescent="0.2">
      <c r="BD3049" s="325"/>
      <c r="EL3049" s="325"/>
    </row>
    <row r="3050" spans="56:142" x14ac:dyDescent="0.2">
      <c r="BD3050" s="325"/>
      <c r="EL3050" s="325"/>
    </row>
    <row r="3051" spans="56:142" x14ac:dyDescent="0.2">
      <c r="BD3051" s="325"/>
      <c r="EL3051" s="325"/>
    </row>
    <row r="3052" spans="56:142" x14ac:dyDescent="0.2">
      <c r="BD3052" s="325"/>
      <c r="EL3052" s="325"/>
    </row>
    <row r="3053" spans="56:142" x14ac:dyDescent="0.2">
      <c r="BD3053" s="325"/>
      <c r="EL3053" s="325"/>
    </row>
    <row r="3054" spans="56:142" x14ac:dyDescent="0.2">
      <c r="BD3054" s="325"/>
      <c r="EL3054" s="325"/>
    </row>
    <row r="3055" spans="56:142" x14ac:dyDescent="0.2">
      <c r="BD3055" s="325"/>
      <c r="EL3055" s="325"/>
    </row>
    <row r="3056" spans="56:142" x14ac:dyDescent="0.2">
      <c r="BD3056" s="325"/>
      <c r="EL3056" s="325"/>
    </row>
    <row r="3057" spans="56:142" x14ac:dyDescent="0.2">
      <c r="BD3057" s="325"/>
      <c r="EL3057" s="325"/>
    </row>
    <row r="3058" spans="56:142" x14ac:dyDescent="0.2">
      <c r="BD3058" s="325"/>
      <c r="EL3058" s="325"/>
    </row>
    <row r="3059" spans="56:142" x14ac:dyDescent="0.2">
      <c r="BD3059" s="325"/>
      <c r="EL3059" s="325"/>
    </row>
    <row r="3060" spans="56:142" x14ac:dyDescent="0.2">
      <c r="BD3060" s="325"/>
      <c r="EL3060" s="325"/>
    </row>
    <row r="3061" spans="56:142" x14ac:dyDescent="0.2">
      <c r="BD3061" s="325"/>
      <c r="EL3061" s="325"/>
    </row>
    <row r="3062" spans="56:142" x14ac:dyDescent="0.2">
      <c r="BD3062" s="325"/>
      <c r="EL3062" s="325"/>
    </row>
    <row r="3063" spans="56:142" x14ac:dyDescent="0.2">
      <c r="BD3063" s="325"/>
      <c r="EL3063" s="325"/>
    </row>
    <row r="3064" spans="56:142" x14ac:dyDescent="0.2">
      <c r="BD3064" s="325"/>
      <c r="EL3064" s="325"/>
    </row>
    <row r="3065" spans="56:142" x14ac:dyDescent="0.2">
      <c r="BD3065" s="325"/>
      <c r="EL3065" s="325"/>
    </row>
    <row r="3066" spans="56:142" x14ac:dyDescent="0.2">
      <c r="BD3066" s="325"/>
      <c r="EL3066" s="325"/>
    </row>
    <row r="3067" spans="56:142" x14ac:dyDescent="0.2">
      <c r="BD3067" s="325"/>
      <c r="EL3067" s="325"/>
    </row>
    <row r="3068" spans="56:142" x14ac:dyDescent="0.2">
      <c r="BD3068" s="325"/>
      <c r="EL3068" s="325"/>
    </row>
    <row r="3069" spans="56:142" x14ac:dyDescent="0.2">
      <c r="BD3069" s="325"/>
      <c r="EL3069" s="325"/>
    </row>
    <row r="3070" spans="56:142" x14ac:dyDescent="0.2">
      <c r="BD3070" s="325"/>
      <c r="EL3070" s="325"/>
    </row>
    <row r="3071" spans="56:142" x14ac:dyDescent="0.2">
      <c r="BD3071" s="325"/>
      <c r="EL3071" s="325"/>
    </row>
    <row r="3072" spans="56:142" x14ac:dyDescent="0.2">
      <c r="BD3072" s="325"/>
      <c r="EL3072" s="325"/>
    </row>
    <row r="3073" spans="56:142" x14ac:dyDescent="0.2">
      <c r="BD3073" s="325"/>
      <c r="EL3073" s="325"/>
    </row>
    <row r="3074" spans="56:142" x14ac:dyDescent="0.2">
      <c r="BD3074" s="325"/>
      <c r="EL3074" s="325"/>
    </row>
    <row r="3075" spans="56:142" x14ac:dyDescent="0.2">
      <c r="BD3075" s="325"/>
      <c r="EL3075" s="325"/>
    </row>
    <row r="3076" spans="56:142" x14ac:dyDescent="0.2">
      <c r="BD3076" s="325"/>
      <c r="EL3076" s="325"/>
    </row>
    <row r="3077" spans="56:142" x14ac:dyDescent="0.2">
      <c r="BD3077" s="325"/>
      <c r="EL3077" s="325"/>
    </row>
    <row r="3078" spans="56:142" x14ac:dyDescent="0.2">
      <c r="BD3078" s="325"/>
      <c r="EL3078" s="325"/>
    </row>
    <row r="3079" spans="56:142" x14ac:dyDescent="0.2">
      <c r="BD3079" s="325"/>
      <c r="EL3079" s="325"/>
    </row>
    <row r="3080" spans="56:142" x14ac:dyDescent="0.2">
      <c r="BD3080" s="325"/>
      <c r="EL3080" s="325"/>
    </row>
    <row r="3081" spans="56:142" x14ac:dyDescent="0.2">
      <c r="BD3081" s="325"/>
      <c r="EL3081" s="325"/>
    </row>
    <row r="3082" spans="56:142" x14ac:dyDescent="0.2">
      <c r="BD3082" s="325"/>
      <c r="EL3082" s="325"/>
    </row>
    <row r="3083" spans="56:142" x14ac:dyDescent="0.2">
      <c r="BD3083" s="325"/>
      <c r="EL3083" s="325"/>
    </row>
    <row r="3084" spans="56:142" x14ac:dyDescent="0.2">
      <c r="BD3084" s="325"/>
      <c r="EL3084" s="325"/>
    </row>
    <row r="3085" spans="56:142" x14ac:dyDescent="0.2">
      <c r="BD3085" s="325"/>
      <c r="EL3085" s="325"/>
    </row>
    <row r="3086" spans="56:142" x14ac:dyDescent="0.2">
      <c r="BD3086" s="325"/>
      <c r="EL3086" s="325"/>
    </row>
    <row r="3087" spans="56:142" x14ac:dyDescent="0.2">
      <c r="BD3087" s="325"/>
      <c r="EL3087" s="325"/>
    </row>
    <row r="3088" spans="56:142" x14ac:dyDescent="0.2">
      <c r="BD3088" s="325"/>
      <c r="EL3088" s="325"/>
    </row>
    <row r="3089" spans="56:142" x14ac:dyDescent="0.2">
      <c r="BD3089" s="325"/>
      <c r="EL3089" s="325"/>
    </row>
    <row r="3090" spans="56:142" x14ac:dyDescent="0.2">
      <c r="BD3090" s="325"/>
      <c r="EL3090" s="325"/>
    </row>
    <row r="3091" spans="56:142" x14ac:dyDescent="0.2">
      <c r="BD3091" s="325"/>
      <c r="EL3091" s="325"/>
    </row>
    <row r="3092" spans="56:142" x14ac:dyDescent="0.2">
      <c r="BD3092" s="325"/>
      <c r="EL3092" s="325"/>
    </row>
    <row r="3093" spans="56:142" x14ac:dyDescent="0.2">
      <c r="BD3093" s="325"/>
      <c r="EL3093" s="325"/>
    </row>
    <row r="3094" spans="56:142" x14ac:dyDescent="0.2">
      <c r="BD3094" s="325"/>
      <c r="EL3094" s="325"/>
    </row>
    <row r="3095" spans="56:142" x14ac:dyDescent="0.2">
      <c r="BD3095" s="325"/>
      <c r="EL3095" s="325"/>
    </row>
    <row r="3096" spans="56:142" x14ac:dyDescent="0.2">
      <c r="BD3096" s="325"/>
      <c r="EL3096" s="325"/>
    </row>
    <row r="3097" spans="56:142" x14ac:dyDescent="0.2">
      <c r="BD3097" s="325"/>
      <c r="EL3097" s="325"/>
    </row>
    <row r="3098" spans="56:142" x14ac:dyDescent="0.2">
      <c r="BD3098" s="325"/>
      <c r="EL3098" s="325"/>
    </row>
    <row r="3099" spans="56:142" x14ac:dyDescent="0.2">
      <c r="BD3099" s="325"/>
      <c r="EL3099" s="325"/>
    </row>
    <row r="3100" spans="56:142" x14ac:dyDescent="0.2">
      <c r="BD3100" s="325"/>
      <c r="EL3100" s="325"/>
    </row>
    <row r="3101" spans="56:142" x14ac:dyDescent="0.2">
      <c r="BD3101" s="325"/>
      <c r="EL3101" s="325"/>
    </row>
    <row r="3102" spans="56:142" x14ac:dyDescent="0.2">
      <c r="BD3102" s="325"/>
      <c r="EL3102" s="325"/>
    </row>
    <row r="3103" spans="56:142" x14ac:dyDescent="0.2">
      <c r="BD3103" s="325"/>
      <c r="EL3103" s="325"/>
    </row>
    <row r="3104" spans="56:142" x14ac:dyDescent="0.2">
      <c r="BD3104" s="325"/>
      <c r="EL3104" s="325"/>
    </row>
    <row r="3105" spans="56:142" x14ac:dyDescent="0.2">
      <c r="BD3105" s="325"/>
      <c r="EL3105" s="325"/>
    </row>
    <row r="3106" spans="56:142" x14ac:dyDescent="0.2">
      <c r="BD3106" s="325"/>
      <c r="EL3106" s="325"/>
    </row>
    <row r="3107" spans="56:142" x14ac:dyDescent="0.2">
      <c r="BD3107" s="325"/>
      <c r="EL3107" s="325"/>
    </row>
    <row r="3108" spans="56:142" x14ac:dyDescent="0.2">
      <c r="BD3108" s="325"/>
      <c r="EL3108" s="325"/>
    </row>
    <row r="3109" spans="56:142" x14ac:dyDescent="0.2">
      <c r="BD3109" s="325"/>
      <c r="EL3109" s="325"/>
    </row>
    <row r="3110" spans="56:142" x14ac:dyDescent="0.2">
      <c r="BD3110" s="325"/>
      <c r="EL3110" s="325"/>
    </row>
    <row r="3111" spans="56:142" x14ac:dyDescent="0.2">
      <c r="BD3111" s="325"/>
      <c r="EL3111" s="325"/>
    </row>
    <row r="3112" spans="56:142" x14ac:dyDescent="0.2">
      <c r="BD3112" s="325"/>
      <c r="EL3112" s="325"/>
    </row>
    <row r="3113" spans="56:142" x14ac:dyDescent="0.2">
      <c r="BD3113" s="325"/>
      <c r="EL3113" s="325"/>
    </row>
    <row r="3114" spans="56:142" x14ac:dyDescent="0.2">
      <c r="BD3114" s="325"/>
      <c r="EL3114" s="325"/>
    </row>
    <row r="3115" spans="56:142" x14ac:dyDescent="0.2">
      <c r="BD3115" s="325"/>
      <c r="EL3115" s="325"/>
    </row>
    <row r="3116" spans="56:142" x14ac:dyDescent="0.2">
      <c r="BD3116" s="325"/>
      <c r="EL3116" s="325"/>
    </row>
    <row r="3117" spans="56:142" x14ac:dyDescent="0.2">
      <c r="BD3117" s="325"/>
      <c r="EL3117" s="325"/>
    </row>
    <row r="3118" spans="56:142" x14ac:dyDescent="0.2">
      <c r="BD3118" s="325"/>
      <c r="EL3118" s="325"/>
    </row>
    <row r="3119" spans="56:142" x14ac:dyDescent="0.2">
      <c r="BD3119" s="325"/>
      <c r="EL3119" s="325"/>
    </row>
    <row r="3120" spans="56:142" x14ac:dyDescent="0.2">
      <c r="BD3120" s="325"/>
      <c r="EL3120" s="325"/>
    </row>
    <row r="3121" spans="56:142" x14ac:dyDescent="0.2">
      <c r="BD3121" s="325"/>
      <c r="EL3121" s="325"/>
    </row>
    <row r="3122" spans="56:142" x14ac:dyDescent="0.2">
      <c r="BD3122" s="325"/>
      <c r="EL3122" s="325"/>
    </row>
    <row r="3123" spans="56:142" x14ac:dyDescent="0.2">
      <c r="BD3123" s="325"/>
      <c r="EL3123" s="325"/>
    </row>
    <row r="3124" spans="56:142" x14ac:dyDescent="0.2">
      <c r="BD3124" s="325"/>
      <c r="EL3124" s="325"/>
    </row>
    <row r="3125" spans="56:142" x14ac:dyDescent="0.2">
      <c r="BD3125" s="325"/>
      <c r="EL3125" s="325"/>
    </row>
    <row r="3126" spans="56:142" x14ac:dyDescent="0.2">
      <c r="BD3126" s="325"/>
      <c r="EL3126" s="325"/>
    </row>
    <row r="3127" spans="56:142" x14ac:dyDescent="0.2">
      <c r="BD3127" s="325"/>
      <c r="EL3127" s="325"/>
    </row>
    <row r="3128" spans="56:142" x14ac:dyDescent="0.2">
      <c r="BD3128" s="325"/>
      <c r="EL3128" s="325"/>
    </row>
    <row r="3129" spans="56:142" x14ac:dyDescent="0.2">
      <c r="BD3129" s="325"/>
      <c r="EL3129" s="325"/>
    </row>
    <row r="3130" spans="56:142" x14ac:dyDescent="0.2">
      <c r="BD3130" s="325"/>
      <c r="EL3130" s="325"/>
    </row>
    <row r="3131" spans="56:142" x14ac:dyDescent="0.2">
      <c r="BD3131" s="325"/>
      <c r="EL3131" s="325"/>
    </row>
    <row r="3132" spans="56:142" x14ac:dyDescent="0.2">
      <c r="BD3132" s="325"/>
      <c r="EL3132" s="325"/>
    </row>
    <row r="3133" spans="56:142" x14ac:dyDescent="0.2">
      <c r="BD3133" s="325"/>
      <c r="EL3133" s="325"/>
    </row>
    <row r="3134" spans="56:142" x14ac:dyDescent="0.2">
      <c r="BD3134" s="325"/>
      <c r="EL3134" s="325"/>
    </row>
    <row r="3135" spans="56:142" x14ac:dyDescent="0.2">
      <c r="BD3135" s="325"/>
      <c r="EL3135" s="325"/>
    </row>
    <row r="3136" spans="56:142" x14ac:dyDescent="0.2">
      <c r="BD3136" s="325"/>
      <c r="EL3136" s="325"/>
    </row>
    <row r="3137" spans="56:142" x14ac:dyDescent="0.2">
      <c r="BD3137" s="325"/>
      <c r="EL3137" s="325"/>
    </row>
    <row r="3138" spans="56:142" x14ac:dyDescent="0.2">
      <c r="BD3138" s="325"/>
      <c r="EL3138" s="325"/>
    </row>
    <row r="3139" spans="56:142" x14ac:dyDescent="0.2">
      <c r="BD3139" s="325"/>
      <c r="EL3139" s="325"/>
    </row>
    <row r="3140" spans="56:142" x14ac:dyDescent="0.2">
      <c r="BD3140" s="325"/>
      <c r="EL3140" s="325"/>
    </row>
    <row r="3141" spans="56:142" x14ac:dyDescent="0.2">
      <c r="BD3141" s="325"/>
      <c r="EL3141" s="325"/>
    </row>
    <row r="3142" spans="56:142" x14ac:dyDescent="0.2">
      <c r="BD3142" s="325"/>
      <c r="EL3142" s="325"/>
    </row>
    <row r="3143" spans="56:142" x14ac:dyDescent="0.2">
      <c r="BD3143" s="325"/>
      <c r="EL3143" s="325"/>
    </row>
    <row r="3144" spans="56:142" x14ac:dyDescent="0.2">
      <c r="BD3144" s="325"/>
      <c r="EL3144" s="325"/>
    </row>
    <row r="3145" spans="56:142" x14ac:dyDescent="0.2">
      <c r="BD3145" s="325"/>
      <c r="EL3145" s="325"/>
    </row>
    <row r="3146" spans="56:142" x14ac:dyDescent="0.2">
      <c r="BD3146" s="325"/>
      <c r="EL3146" s="325"/>
    </row>
    <row r="3147" spans="56:142" x14ac:dyDescent="0.2">
      <c r="BD3147" s="325"/>
      <c r="EL3147" s="325"/>
    </row>
    <row r="3148" spans="56:142" x14ac:dyDescent="0.2">
      <c r="BD3148" s="325"/>
      <c r="EL3148" s="325"/>
    </row>
    <row r="3149" spans="56:142" x14ac:dyDescent="0.2">
      <c r="BD3149" s="325"/>
      <c r="EL3149" s="325"/>
    </row>
    <row r="3150" spans="56:142" x14ac:dyDescent="0.2">
      <c r="BD3150" s="325"/>
      <c r="EL3150" s="325"/>
    </row>
    <row r="3151" spans="56:142" x14ac:dyDescent="0.2">
      <c r="BD3151" s="325"/>
      <c r="EL3151" s="325"/>
    </row>
    <row r="3152" spans="56:142" x14ac:dyDescent="0.2">
      <c r="BD3152" s="325"/>
      <c r="EL3152" s="325"/>
    </row>
    <row r="3153" spans="56:142" x14ac:dyDescent="0.2">
      <c r="BD3153" s="325"/>
      <c r="EL3153" s="325"/>
    </row>
    <row r="3154" spans="56:142" x14ac:dyDescent="0.2">
      <c r="BD3154" s="325"/>
      <c r="EL3154" s="325"/>
    </row>
    <row r="3155" spans="56:142" x14ac:dyDescent="0.2">
      <c r="BD3155" s="325"/>
      <c r="EL3155" s="325"/>
    </row>
    <row r="3156" spans="56:142" x14ac:dyDescent="0.2">
      <c r="BD3156" s="325"/>
      <c r="EL3156" s="325"/>
    </row>
    <row r="3157" spans="56:142" x14ac:dyDescent="0.2">
      <c r="BD3157" s="325"/>
      <c r="EL3157" s="325"/>
    </row>
    <row r="3158" spans="56:142" x14ac:dyDescent="0.2">
      <c r="BD3158" s="325"/>
      <c r="EL3158" s="325"/>
    </row>
    <row r="3159" spans="56:142" x14ac:dyDescent="0.2">
      <c r="BD3159" s="325"/>
      <c r="EL3159" s="325"/>
    </row>
    <row r="3160" spans="56:142" x14ac:dyDescent="0.2">
      <c r="BD3160" s="325"/>
      <c r="EL3160" s="325"/>
    </row>
    <row r="3161" spans="56:142" x14ac:dyDescent="0.2">
      <c r="BD3161" s="325"/>
      <c r="EL3161" s="325"/>
    </row>
    <row r="3162" spans="56:142" x14ac:dyDescent="0.2">
      <c r="BD3162" s="325"/>
      <c r="EL3162" s="325"/>
    </row>
    <row r="3163" spans="56:142" x14ac:dyDescent="0.2">
      <c r="BD3163" s="325"/>
      <c r="EL3163" s="325"/>
    </row>
    <row r="3164" spans="56:142" x14ac:dyDescent="0.2">
      <c r="BD3164" s="325"/>
      <c r="EL3164" s="325"/>
    </row>
    <row r="3165" spans="56:142" x14ac:dyDescent="0.2">
      <c r="BD3165" s="325"/>
      <c r="EL3165" s="325"/>
    </row>
    <row r="3166" spans="56:142" x14ac:dyDescent="0.2">
      <c r="BD3166" s="325"/>
      <c r="EL3166" s="325"/>
    </row>
    <row r="3167" spans="56:142" x14ac:dyDescent="0.2">
      <c r="BD3167" s="325"/>
      <c r="EL3167" s="325"/>
    </row>
    <row r="3168" spans="56:142" x14ac:dyDescent="0.2">
      <c r="BD3168" s="325"/>
      <c r="EL3168" s="325"/>
    </row>
    <row r="3169" spans="56:142" x14ac:dyDescent="0.2">
      <c r="BD3169" s="325"/>
      <c r="EL3169" s="325"/>
    </row>
    <row r="3170" spans="56:142" x14ac:dyDescent="0.2">
      <c r="BD3170" s="325"/>
      <c r="EL3170" s="325"/>
    </row>
    <row r="3171" spans="56:142" x14ac:dyDescent="0.2">
      <c r="BD3171" s="325"/>
      <c r="EL3171" s="325"/>
    </row>
    <row r="3172" spans="56:142" x14ac:dyDescent="0.2">
      <c r="BD3172" s="325"/>
      <c r="EL3172" s="325"/>
    </row>
    <row r="3173" spans="56:142" x14ac:dyDescent="0.2">
      <c r="BD3173" s="325"/>
      <c r="EL3173" s="325"/>
    </row>
    <row r="3174" spans="56:142" x14ac:dyDescent="0.2">
      <c r="BD3174" s="325"/>
      <c r="EL3174" s="325"/>
    </row>
    <row r="3175" spans="56:142" x14ac:dyDescent="0.2">
      <c r="BD3175" s="325"/>
      <c r="EL3175" s="325"/>
    </row>
    <row r="3176" spans="56:142" x14ac:dyDescent="0.2">
      <c r="BD3176" s="325"/>
      <c r="EL3176" s="325"/>
    </row>
    <row r="3177" spans="56:142" x14ac:dyDescent="0.2">
      <c r="BD3177" s="325"/>
      <c r="EL3177" s="325"/>
    </row>
    <row r="3178" spans="56:142" x14ac:dyDescent="0.2">
      <c r="BD3178" s="325"/>
      <c r="EL3178" s="325"/>
    </row>
    <row r="3179" spans="56:142" x14ac:dyDescent="0.2">
      <c r="BD3179" s="325"/>
      <c r="EL3179" s="325"/>
    </row>
    <row r="3180" spans="56:142" x14ac:dyDescent="0.2">
      <c r="BD3180" s="325"/>
      <c r="EL3180" s="325"/>
    </row>
    <row r="3181" spans="56:142" x14ac:dyDescent="0.2">
      <c r="BD3181" s="325"/>
      <c r="EL3181" s="325"/>
    </row>
    <row r="3182" spans="56:142" x14ac:dyDescent="0.2">
      <c r="BD3182" s="325"/>
      <c r="EL3182" s="325"/>
    </row>
    <row r="3183" spans="56:142" x14ac:dyDescent="0.2">
      <c r="BD3183" s="325"/>
      <c r="EL3183" s="325"/>
    </row>
    <row r="3184" spans="56:142" x14ac:dyDescent="0.2">
      <c r="BD3184" s="325"/>
      <c r="EL3184" s="325"/>
    </row>
    <row r="3185" spans="56:142" x14ac:dyDescent="0.2">
      <c r="BD3185" s="325"/>
      <c r="EL3185" s="325"/>
    </row>
    <row r="3186" spans="56:142" x14ac:dyDescent="0.2">
      <c r="BD3186" s="325"/>
      <c r="EL3186" s="325"/>
    </row>
    <row r="3187" spans="56:142" x14ac:dyDescent="0.2">
      <c r="BD3187" s="325"/>
      <c r="EL3187" s="325"/>
    </row>
    <row r="3188" spans="56:142" x14ac:dyDescent="0.2">
      <c r="BD3188" s="325"/>
      <c r="EL3188" s="325"/>
    </row>
    <row r="3189" spans="56:142" x14ac:dyDescent="0.2">
      <c r="BD3189" s="325"/>
      <c r="EL3189" s="325"/>
    </row>
    <row r="3190" spans="56:142" x14ac:dyDescent="0.2">
      <c r="BD3190" s="325"/>
      <c r="EL3190" s="325"/>
    </row>
    <row r="3191" spans="56:142" x14ac:dyDescent="0.2">
      <c r="BD3191" s="325"/>
      <c r="EL3191" s="325"/>
    </row>
    <row r="3192" spans="56:142" x14ac:dyDescent="0.2">
      <c r="BD3192" s="325"/>
      <c r="EL3192" s="325"/>
    </row>
    <row r="3193" spans="56:142" x14ac:dyDescent="0.2">
      <c r="BD3193" s="325"/>
      <c r="EL3193" s="325"/>
    </row>
    <row r="3194" spans="56:142" x14ac:dyDescent="0.2">
      <c r="BD3194" s="325"/>
      <c r="EL3194" s="325"/>
    </row>
    <row r="3195" spans="56:142" x14ac:dyDescent="0.2">
      <c r="BD3195" s="325"/>
      <c r="EL3195" s="325"/>
    </row>
    <row r="3196" spans="56:142" x14ac:dyDescent="0.2">
      <c r="BD3196" s="325"/>
      <c r="EL3196" s="325"/>
    </row>
    <row r="3197" spans="56:142" x14ac:dyDescent="0.2">
      <c r="BD3197" s="325"/>
      <c r="EL3197" s="325"/>
    </row>
    <row r="3198" spans="56:142" x14ac:dyDescent="0.2">
      <c r="BD3198" s="325"/>
      <c r="EL3198" s="325"/>
    </row>
    <row r="3199" spans="56:142" x14ac:dyDescent="0.2">
      <c r="BD3199" s="325"/>
      <c r="EL3199" s="325"/>
    </row>
    <row r="3200" spans="56:142" x14ac:dyDescent="0.2">
      <c r="BD3200" s="325"/>
      <c r="EL3200" s="325"/>
    </row>
    <row r="3201" spans="56:142" x14ac:dyDescent="0.2">
      <c r="BD3201" s="325"/>
      <c r="EL3201" s="325"/>
    </row>
    <row r="3202" spans="56:142" x14ac:dyDescent="0.2">
      <c r="BD3202" s="325"/>
      <c r="EL3202" s="325"/>
    </row>
    <row r="3203" spans="56:142" x14ac:dyDescent="0.2">
      <c r="BD3203" s="325"/>
      <c r="EL3203" s="325"/>
    </row>
    <row r="3204" spans="56:142" x14ac:dyDescent="0.2">
      <c r="BD3204" s="325"/>
      <c r="EL3204" s="325"/>
    </row>
    <row r="3205" spans="56:142" x14ac:dyDescent="0.2">
      <c r="BD3205" s="325"/>
      <c r="EL3205" s="325"/>
    </row>
    <row r="3206" spans="56:142" x14ac:dyDescent="0.2">
      <c r="BD3206" s="325"/>
      <c r="EL3206" s="325"/>
    </row>
    <row r="3207" spans="56:142" x14ac:dyDescent="0.2">
      <c r="BD3207" s="325"/>
      <c r="EL3207" s="325"/>
    </row>
    <row r="3208" spans="56:142" x14ac:dyDescent="0.2">
      <c r="BD3208" s="325"/>
      <c r="EL3208" s="325"/>
    </row>
    <row r="3209" spans="56:142" x14ac:dyDescent="0.2">
      <c r="BD3209" s="325"/>
      <c r="EL3209" s="325"/>
    </row>
    <row r="3210" spans="56:142" x14ac:dyDescent="0.2">
      <c r="BD3210" s="325"/>
      <c r="EL3210" s="325"/>
    </row>
    <row r="3211" spans="56:142" x14ac:dyDescent="0.2">
      <c r="BD3211" s="325"/>
      <c r="EL3211" s="325"/>
    </row>
    <row r="3212" spans="56:142" x14ac:dyDescent="0.2">
      <c r="BD3212" s="325"/>
      <c r="EL3212" s="325"/>
    </row>
    <row r="3213" spans="56:142" x14ac:dyDescent="0.2">
      <c r="BD3213" s="325"/>
      <c r="EL3213" s="325"/>
    </row>
    <row r="3214" spans="56:142" x14ac:dyDescent="0.2">
      <c r="BD3214" s="325"/>
      <c r="EL3214" s="325"/>
    </row>
    <row r="3215" spans="56:142" x14ac:dyDescent="0.2">
      <c r="BD3215" s="325"/>
      <c r="EL3215" s="325"/>
    </row>
    <row r="3216" spans="56:142" x14ac:dyDescent="0.2">
      <c r="BD3216" s="325"/>
      <c r="EL3216" s="325"/>
    </row>
    <row r="3217" spans="56:142" x14ac:dyDescent="0.2">
      <c r="BD3217" s="325"/>
      <c r="EL3217" s="325"/>
    </row>
    <row r="3218" spans="56:142" x14ac:dyDescent="0.2">
      <c r="BD3218" s="325"/>
      <c r="EL3218" s="325"/>
    </row>
    <row r="3219" spans="56:142" x14ac:dyDescent="0.2">
      <c r="BD3219" s="325"/>
      <c r="EL3219" s="325"/>
    </row>
    <row r="3220" spans="56:142" x14ac:dyDescent="0.2">
      <c r="BD3220" s="325"/>
      <c r="EL3220" s="325"/>
    </row>
    <row r="3221" spans="56:142" x14ac:dyDescent="0.2">
      <c r="BD3221" s="325"/>
      <c r="EL3221" s="325"/>
    </row>
    <row r="3222" spans="56:142" x14ac:dyDescent="0.2">
      <c r="BD3222" s="325"/>
      <c r="EL3222" s="325"/>
    </row>
    <row r="3223" spans="56:142" x14ac:dyDescent="0.2">
      <c r="BD3223" s="325"/>
      <c r="EL3223" s="325"/>
    </row>
    <row r="3224" spans="56:142" x14ac:dyDescent="0.2">
      <c r="BD3224" s="325"/>
      <c r="EL3224" s="325"/>
    </row>
    <row r="3225" spans="56:142" x14ac:dyDescent="0.2">
      <c r="BD3225" s="325"/>
      <c r="EL3225" s="325"/>
    </row>
    <row r="3226" spans="56:142" x14ac:dyDescent="0.2">
      <c r="BD3226" s="325"/>
      <c r="EL3226" s="325"/>
    </row>
    <row r="3227" spans="56:142" x14ac:dyDescent="0.2">
      <c r="BD3227" s="325"/>
      <c r="EL3227" s="325"/>
    </row>
    <row r="3228" spans="56:142" x14ac:dyDescent="0.2">
      <c r="BD3228" s="325"/>
      <c r="EL3228" s="325"/>
    </row>
    <row r="3229" spans="56:142" x14ac:dyDescent="0.2">
      <c r="BD3229" s="325"/>
      <c r="EL3229" s="325"/>
    </row>
    <row r="3230" spans="56:142" x14ac:dyDescent="0.2">
      <c r="BD3230" s="325"/>
      <c r="EL3230" s="325"/>
    </row>
    <row r="3231" spans="56:142" x14ac:dyDescent="0.2">
      <c r="BD3231" s="325"/>
      <c r="EL3231" s="325"/>
    </row>
    <row r="3232" spans="56:142" x14ac:dyDescent="0.2">
      <c r="BD3232" s="325"/>
      <c r="EL3232" s="325"/>
    </row>
    <row r="3233" spans="56:142" x14ac:dyDescent="0.2">
      <c r="BD3233" s="325"/>
      <c r="EL3233" s="325"/>
    </row>
    <row r="3234" spans="56:142" x14ac:dyDescent="0.2">
      <c r="BD3234" s="325"/>
      <c r="EL3234" s="325"/>
    </row>
    <row r="3235" spans="56:142" x14ac:dyDescent="0.2">
      <c r="BD3235" s="325"/>
      <c r="EL3235" s="325"/>
    </row>
    <row r="3236" spans="56:142" x14ac:dyDescent="0.2">
      <c r="BD3236" s="325"/>
      <c r="EL3236" s="325"/>
    </row>
    <row r="3237" spans="56:142" x14ac:dyDescent="0.2">
      <c r="BD3237" s="325"/>
      <c r="EL3237" s="325"/>
    </row>
    <row r="3238" spans="56:142" x14ac:dyDescent="0.2">
      <c r="BD3238" s="325"/>
      <c r="EL3238" s="325"/>
    </row>
    <row r="3239" spans="56:142" x14ac:dyDescent="0.2">
      <c r="BD3239" s="325"/>
      <c r="EL3239" s="325"/>
    </row>
    <row r="3240" spans="56:142" x14ac:dyDescent="0.2">
      <c r="BD3240" s="325"/>
      <c r="EL3240" s="325"/>
    </row>
    <row r="3241" spans="56:142" x14ac:dyDescent="0.2">
      <c r="BD3241" s="325"/>
      <c r="EL3241" s="325"/>
    </row>
    <row r="3242" spans="56:142" x14ac:dyDescent="0.2">
      <c r="BD3242" s="325"/>
      <c r="EL3242" s="325"/>
    </row>
    <row r="3243" spans="56:142" x14ac:dyDescent="0.2">
      <c r="BD3243" s="325"/>
      <c r="EL3243" s="325"/>
    </row>
    <row r="3244" spans="56:142" x14ac:dyDescent="0.2">
      <c r="BD3244" s="325"/>
      <c r="EL3244" s="325"/>
    </row>
    <row r="3245" spans="56:142" x14ac:dyDescent="0.2">
      <c r="BD3245" s="325"/>
      <c r="EL3245" s="325"/>
    </row>
    <row r="3246" spans="56:142" x14ac:dyDescent="0.2">
      <c r="BD3246" s="325"/>
      <c r="EL3246" s="325"/>
    </row>
    <row r="3247" spans="56:142" x14ac:dyDescent="0.2">
      <c r="BD3247" s="325"/>
      <c r="EL3247" s="325"/>
    </row>
    <row r="3248" spans="56:142" x14ac:dyDescent="0.2">
      <c r="BD3248" s="325"/>
      <c r="EL3248" s="325"/>
    </row>
    <row r="3249" spans="56:142" x14ac:dyDescent="0.2">
      <c r="BD3249" s="325"/>
      <c r="EL3249" s="325"/>
    </row>
    <row r="3250" spans="56:142" x14ac:dyDescent="0.2">
      <c r="BD3250" s="325"/>
      <c r="EL3250" s="325"/>
    </row>
    <row r="3251" spans="56:142" x14ac:dyDescent="0.2">
      <c r="BD3251" s="325"/>
      <c r="EL3251" s="325"/>
    </row>
    <row r="3252" spans="56:142" x14ac:dyDescent="0.2">
      <c r="BD3252" s="325"/>
      <c r="EL3252" s="325"/>
    </row>
    <row r="3253" spans="56:142" x14ac:dyDescent="0.2">
      <c r="BD3253" s="325"/>
      <c r="EL3253" s="325"/>
    </row>
    <row r="3254" spans="56:142" x14ac:dyDescent="0.2">
      <c r="BD3254" s="325"/>
      <c r="EL3254" s="325"/>
    </row>
    <row r="3255" spans="56:142" x14ac:dyDescent="0.2">
      <c r="BD3255" s="325"/>
      <c r="EL3255" s="325"/>
    </row>
    <row r="3256" spans="56:142" x14ac:dyDescent="0.2">
      <c r="BD3256" s="325"/>
      <c r="EL3256" s="325"/>
    </row>
    <row r="3257" spans="56:142" x14ac:dyDescent="0.2">
      <c r="BD3257" s="325"/>
      <c r="EL3257" s="325"/>
    </row>
    <row r="3258" spans="56:142" x14ac:dyDescent="0.2">
      <c r="BD3258" s="325"/>
      <c r="EL3258" s="325"/>
    </row>
    <row r="3259" spans="56:142" x14ac:dyDescent="0.2">
      <c r="BD3259" s="325"/>
      <c r="EL3259" s="325"/>
    </row>
    <row r="3260" spans="56:142" x14ac:dyDescent="0.2">
      <c r="BD3260" s="325"/>
      <c r="EL3260" s="325"/>
    </row>
    <row r="3261" spans="56:142" x14ac:dyDescent="0.2">
      <c r="BD3261" s="325"/>
      <c r="EL3261" s="325"/>
    </row>
    <row r="3262" spans="56:142" x14ac:dyDescent="0.2">
      <c r="BD3262" s="325"/>
      <c r="EL3262" s="325"/>
    </row>
    <row r="3263" spans="56:142" x14ac:dyDescent="0.2">
      <c r="BD3263" s="325"/>
      <c r="EL3263" s="325"/>
    </row>
    <row r="3264" spans="56:142" x14ac:dyDescent="0.2">
      <c r="BD3264" s="325"/>
      <c r="EL3264" s="325"/>
    </row>
    <row r="3265" spans="56:142" x14ac:dyDescent="0.2">
      <c r="BD3265" s="325"/>
      <c r="EL3265" s="325"/>
    </row>
    <row r="3266" spans="56:142" x14ac:dyDescent="0.2">
      <c r="BD3266" s="325"/>
      <c r="EL3266" s="325"/>
    </row>
    <row r="3267" spans="56:142" x14ac:dyDescent="0.2">
      <c r="BD3267" s="325"/>
      <c r="EL3267" s="325"/>
    </row>
    <row r="3268" spans="56:142" x14ac:dyDescent="0.2">
      <c r="BD3268" s="325"/>
      <c r="EL3268" s="325"/>
    </row>
    <row r="3269" spans="56:142" x14ac:dyDescent="0.2">
      <c r="BD3269" s="325"/>
      <c r="EL3269" s="325"/>
    </row>
    <row r="3270" spans="56:142" x14ac:dyDescent="0.2">
      <c r="BD3270" s="325"/>
      <c r="EL3270" s="325"/>
    </row>
    <row r="3271" spans="56:142" x14ac:dyDescent="0.2">
      <c r="BD3271" s="325"/>
      <c r="EL3271" s="325"/>
    </row>
    <row r="3272" spans="56:142" x14ac:dyDescent="0.2">
      <c r="BD3272" s="325"/>
      <c r="EL3272" s="325"/>
    </row>
    <row r="3273" spans="56:142" x14ac:dyDescent="0.2">
      <c r="BD3273" s="325"/>
      <c r="EL3273" s="325"/>
    </row>
    <row r="3274" spans="56:142" x14ac:dyDescent="0.2">
      <c r="BD3274" s="325"/>
      <c r="EL3274" s="325"/>
    </row>
    <row r="3275" spans="56:142" x14ac:dyDescent="0.2">
      <c r="BD3275" s="325"/>
      <c r="EL3275" s="325"/>
    </row>
    <row r="3276" spans="56:142" x14ac:dyDescent="0.2">
      <c r="BD3276" s="325"/>
      <c r="EL3276" s="325"/>
    </row>
    <row r="3277" spans="56:142" x14ac:dyDescent="0.2">
      <c r="BD3277" s="325"/>
      <c r="EL3277" s="325"/>
    </row>
    <row r="3278" spans="56:142" x14ac:dyDescent="0.2">
      <c r="BD3278" s="325"/>
      <c r="EL3278" s="325"/>
    </row>
    <row r="3279" spans="56:142" x14ac:dyDescent="0.2">
      <c r="BD3279" s="325"/>
      <c r="EL3279" s="325"/>
    </row>
    <row r="3280" spans="56:142" x14ac:dyDescent="0.2">
      <c r="BD3280" s="325"/>
      <c r="EL3280" s="325"/>
    </row>
    <row r="3281" spans="56:142" x14ac:dyDescent="0.2">
      <c r="BD3281" s="325"/>
      <c r="EL3281" s="325"/>
    </row>
    <row r="3282" spans="56:142" x14ac:dyDescent="0.2">
      <c r="BD3282" s="325"/>
      <c r="EL3282" s="325"/>
    </row>
    <row r="3283" spans="56:142" x14ac:dyDescent="0.2">
      <c r="BD3283" s="325"/>
      <c r="EL3283" s="325"/>
    </row>
    <row r="3284" spans="56:142" x14ac:dyDescent="0.2">
      <c r="BD3284" s="325"/>
      <c r="EL3284" s="325"/>
    </row>
    <row r="3285" spans="56:142" x14ac:dyDescent="0.2">
      <c r="BD3285" s="325"/>
      <c r="EL3285" s="325"/>
    </row>
    <row r="3286" spans="56:142" x14ac:dyDescent="0.2">
      <c r="BD3286" s="325"/>
      <c r="EL3286" s="325"/>
    </row>
    <row r="3287" spans="56:142" x14ac:dyDescent="0.2">
      <c r="BD3287" s="325"/>
      <c r="EL3287" s="325"/>
    </row>
    <row r="3288" spans="56:142" x14ac:dyDescent="0.2">
      <c r="BD3288" s="325"/>
      <c r="EL3288" s="325"/>
    </row>
    <row r="3289" spans="56:142" x14ac:dyDescent="0.2">
      <c r="BD3289" s="325"/>
      <c r="EL3289" s="325"/>
    </row>
    <row r="3290" spans="56:142" x14ac:dyDescent="0.2">
      <c r="BD3290" s="325"/>
      <c r="EL3290" s="325"/>
    </row>
    <row r="3291" spans="56:142" x14ac:dyDescent="0.2">
      <c r="BD3291" s="325"/>
      <c r="EL3291" s="325"/>
    </row>
    <row r="3292" spans="56:142" x14ac:dyDescent="0.2">
      <c r="BD3292" s="325"/>
      <c r="EL3292" s="325"/>
    </row>
    <row r="3293" spans="56:142" x14ac:dyDescent="0.2">
      <c r="BD3293" s="325"/>
      <c r="EL3293" s="325"/>
    </row>
    <row r="3294" spans="56:142" x14ac:dyDescent="0.2">
      <c r="BD3294" s="325"/>
      <c r="EL3294" s="325"/>
    </row>
    <row r="3295" spans="56:142" x14ac:dyDescent="0.2">
      <c r="BD3295" s="325"/>
      <c r="EL3295" s="325"/>
    </row>
    <row r="3296" spans="56:142" x14ac:dyDescent="0.2">
      <c r="BD3296" s="325"/>
      <c r="EL3296" s="325"/>
    </row>
    <row r="3297" spans="56:142" x14ac:dyDescent="0.2">
      <c r="BD3297" s="325"/>
      <c r="EL3297" s="325"/>
    </row>
    <row r="3298" spans="56:142" x14ac:dyDescent="0.2">
      <c r="BD3298" s="325"/>
      <c r="EL3298" s="325"/>
    </row>
    <row r="3299" spans="56:142" x14ac:dyDescent="0.2">
      <c r="BD3299" s="325"/>
      <c r="EL3299" s="325"/>
    </row>
    <row r="3300" spans="56:142" x14ac:dyDescent="0.2">
      <c r="BD3300" s="325"/>
      <c r="EL3300" s="325"/>
    </row>
    <row r="3301" spans="56:142" x14ac:dyDescent="0.2">
      <c r="BD3301" s="325"/>
      <c r="EL3301" s="325"/>
    </row>
    <row r="3302" spans="56:142" x14ac:dyDescent="0.2">
      <c r="BD3302" s="325"/>
      <c r="EL3302" s="325"/>
    </row>
    <row r="3303" spans="56:142" x14ac:dyDescent="0.2">
      <c r="BD3303" s="325"/>
      <c r="EL3303" s="325"/>
    </row>
    <row r="3304" spans="56:142" x14ac:dyDescent="0.2">
      <c r="BD3304" s="325"/>
      <c r="EL3304" s="325"/>
    </row>
    <row r="3305" spans="56:142" x14ac:dyDescent="0.2">
      <c r="BD3305" s="325"/>
      <c r="EL3305" s="325"/>
    </row>
    <row r="3306" spans="56:142" x14ac:dyDescent="0.2">
      <c r="BD3306" s="325"/>
      <c r="EL3306" s="325"/>
    </row>
    <row r="3307" spans="56:142" x14ac:dyDescent="0.2">
      <c r="BD3307" s="325"/>
      <c r="EL3307" s="325"/>
    </row>
    <row r="3308" spans="56:142" x14ac:dyDescent="0.2">
      <c r="BD3308" s="325"/>
      <c r="EL3308" s="325"/>
    </row>
    <row r="3309" spans="56:142" x14ac:dyDescent="0.2">
      <c r="BD3309" s="325"/>
      <c r="EL3309" s="325"/>
    </row>
    <row r="3310" spans="56:142" x14ac:dyDescent="0.2">
      <c r="BD3310" s="325"/>
      <c r="EL3310" s="325"/>
    </row>
    <row r="3311" spans="56:142" x14ac:dyDescent="0.2">
      <c r="BD3311" s="325"/>
      <c r="EL3311" s="325"/>
    </row>
    <row r="3312" spans="56:142" x14ac:dyDescent="0.2">
      <c r="BD3312" s="325"/>
      <c r="EL3312" s="325"/>
    </row>
    <row r="3313" spans="56:142" x14ac:dyDescent="0.2">
      <c r="BD3313" s="325"/>
      <c r="EL3313" s="325"/>
    </row>
    <row r="3314" spans="56:142" x14ac:dyDescent="0.2">
      <c r="BD3314" s="325"/>
      <c r="EL3314" s="325"/>
    </row>
    <row r="3315" spans="56:142" x14ac:dyDescent="0.2">
      <c r="BD3315" s="325"/>
      <c r="EL3315" s="325"/>
    </row>
    <row r="3316" spans="56:142" x14ac:dyDescent="0.2">
      <c r="BD3316" s="325"/>
      <c r="EL3316" s="325"/>
    </row>
    <row r="3317" spans="56:142" x14ac:dyDescent="0.2">
      <c r="BD3317" s="325"/>
      <c r="EL3317" s="325"/>
    </row>
    <row r="3318" spans="56:142" x14ac:dyDescent="0.2">
      <c r="BD3318" s="325"/>
      <c r="EL3318" s="325"/>
    </row>
    <row r="3319" spans="56:142" x14ac:dyDescent="0.2">
      <c r="BD3319" s="325"/>
      <c r="EL3319" s="325"/>
    </row>
    <row r="3320" spans="56:142" x14ac:dyDescent="0.2">
      <c r="BD3320" s="325"/>
      <c r="EL3320" s="325"/>
    </row>
    <row r="3321" spans="56:142" x14ac:dyDescent="0.2">
      <c r="BD3321" s="325"/>
      <c r="EL3321" s="325"/>
    </row>
    <row r="3322" spans="56:142" x14ac:dyDescent="0.2">
      <c r="BD3322" s="325"/>
      <c r="EL3322" s="325"/>
    </row>
    <row r="3323" spans="56:142" x14ac:dyDescent="0.2">
      <c r="BD3323" s="325"/>
      <c r="EL3323" s="325"/>
    </row>
    <row r="3324" spans="56:142" x14ac:dyDescent="0.2">
      <c r="BD3324" s="325"/>
      <c r="EL3324" s="325"/>
    </row>
    <row r="3325" spans="56:142" x14ac:dyDescent="0.2">
      <c r="BD3325" s="325"/>
      <c r="EL3325" s="325"/>
    </row>
    <row r="3326" spans="56:142" x14ac:dyDescent="0.2">
      <c r="BD3326" s="325"/>
      <c r="EL3326" s="325"/>
    </row>
    <row r="3327" spans="56:142" x14ac:dyDescent="0.2">
      <c r="BD3327" s="325"/>
      <c r="EL3327" s="325"/>
    </row>
    <row r="3328" spans="56:142" x14ac:dyDescent="0.2">
      <c r="BD3328" s="325"/>
      <c r="EL3328" s="325"/>
    </row>
    <row r="3329" spans="56:142" x14ac:dyDescent="0.2">
      <c r="BD3329" s="325"/>
      <c r="EL3329" s="325"/>
    </row>
    <row r="3330" spans="56:142" x14ac:dyDescent="0.2">
      <c r="BD3330" s="325"/>
      <c r="EL3330" s="325"/>
    </row>
    <row r="3331" spans="56:142" x14ac:dyDescent="0.2">
      <c r="BD3331" s="325"/>
      <c r="EL3331" s="325"/>
    </row>
    <row r="3332" spans="56:142" x14ac:dyDescent="0.2">
      <c r="BD3332" s="325"/>
      <c r="EL3332" s="325"/>
    </row>
    <row r="3333" spans="56:142" x14ac:dyDescent="0.2">
      <c r="BD3333" s="325"/>
      <c r="EL3333" s="325"/>
    </row>
    <row r="3334" spans="56:142" x14ac:dyDescent="0.2">
      <c r="BD3334" s="325"/>
      <c r="EL3334" s="325"/>
    </row>
    <row r="3335" spans="56:142" x14ac:dyDescent="0.2">
      <c r="BD3335" s="325"/>
      <c r="EL3335" s="325"/>
    </row>
    <row r="3336" spans="56:142" x14ac:dyDescent="0.2">
      <c r="BD3336" s="325"/>
      <c r="EL3336" s="325"/>
    </row>
    <row r="3337" spans="56:142" x14ac:dyDescent="0.2">
      <c r="BD3337" s="325"/>
      <c r="EL3337" s="325"/>
    </row>
    <row r="3338" spans="56:142" x14ac:dyDescent="0.2">
      <c r="BD3338" s="325"/>
      <c r="EL3338" s="325"/>
    </row>
    <row r="3339" spans="56:142" x14ac:dyDescent="0.2">
      <c r="BD3339" s="325"/>
      <c r="EL3339" s="325"/>
    </row>
    <row r="3340" spans="56:142" x14ac:dyDescent="0.2">
      <c r="BD3340" s="325"/>
      <c r="EL3340" s="325"/>
    </row>
    <row r="3341" spans="56:142" x14ac:dyDescent="0.2">
      <c r="BD3341" s="325"/>
      <c r="EL3341" s="325"/>
    </row>
    <row r="3342" spans="56:142" x14ac:dyDescent="0.2">
      <c r="BD3342" s="325"/>
      <c r="EL3342" s="325"/>
    </row>
    <row r="3343" spans="56:142" x14ac:dyDescent="0.2">
      <c r="BD3343" s="325"/>
      <c r="EL3343" s="325"/>
    </row>
    <row r="3344" spans="56:142" x14ac:dyDescent="0.2">
      <c r="BD3344" s="325"/>
      <c r="EL3344" s="325"/>
    </row>
    <row r="3345" spans="56:142" x14ac:dyDescent="0.2">
      <c r="BD3345" s="325"/>
      <c r="EL3345" s="325"/>
    </row>
    <row r="3346" spans="56:142" x14ac:dyDescent="0.2">
      <c r="BD3346" s="325"/>
      <c r="EL3346" s="325"/>
    </row>
    <row r="3347" spans="56:142" x14ac:dyDescent="0.2">
      <c r="BD3347" s="325"/>
      <c r="EL3347" s="325"/>
    </row>
    <row r="3348" spans="56:142" x14ac:dyDescent="0.2">
      <c r="BD3348" s="325"/>
      <c r="EL3348" s="325"/>
    </row>
    <row r="3349" spans="56:142" x14ac:dyDescent="0.2">
      <c r="BD3349" s="325"/>
      <c r="EL3349" s="325"/>
    </row>
    <row r="3350" spans="56:142" x14ac:dyDescent="0.2">
      <c r="BD3350" s="325"/>
      <c r="EL3350" s="325"/>
    </row>
    <row r="3351" spans="56:142" x14ac:dyDescent="0.2">
      <c r="BD3351" s="325"/>
      <c r="EL3351" s="325"/>
    </row>
    <row r="3352" spans="56:142" x14ac:dyDescent="0.2">
      <c r="BD3352" s="325"/>
      <c r="EL3352" s="325"/>
    </row>
    <row r="3353" spans="56:142" x14ac:dyDescent="0.2">
      <c r="BD3353" s="325"/>
      <c r="EL3353" s="325"/>
    </row>
    <row r="3354" spans="56:142" x14ac:dyDescent="0.2">
      <c r="BD3354" s="325"/>
      <c r="EL3354" s="325"/>
    </row>
    <row r="3355" spans="56:142" x14ac:dyDescent="0.2">
      <c r="BD3355" s="325"/>
      <c r="EL3355" s="325"/>
    </row>
    <row r="3356" spans="56:142" x14ac:dyDescent="0.2">
      <c r="BD3356" s="325"/>
      <c r="EL3356" s="325"/>
    </row>
    <row r="3357" spans="56:142" x14ac:dyDescent="0.2">
      <c r="BD3357" s="325"/>
      <c r="EL3357" s="325"/>
    </row>
    <row r="3358" spans="56:142" x14ac:dyDescent="0.2">
      <c r="BD3358" s="325"/>
      <c r="EL3358" s="325"/>
    </row>
    <row r="3359" spans="56:142" x14ac:dyDescent="0.2">
      <c r="BD3359" s="325"/>
      <c r="EL3359" s="325"/>
    </row>
    <row r="3360" spans="56:142" x14ac:dyDescent="0.2">
      <c r="BD3360" s="325"/>
      <c r="EL3360" s="325"/>
    </row>
    <row r="3361" spans="56:142" x14ac:dyDescent="0.2">
      <c r="BD3361" s="325"/>
      <c r="EL3361" s="325"/>
    </row>
    <row r="3362" spans="56:142" x14ac:dyDescent="0.2">
      <c r="BD3362" s="325"/>
      <c r="EL3362" s="325"/>
    </row>
    <row r="3363" spans="56:142" x14ac:dyDescent="0.2">
      <c r="BD3363" s="325"/>
      <c r="EL3363" s="325"/>
    </row>
    <row r="3364" spans="56:142" x14ac:dyDescent="0.2">
      <c r="BD3364" s="325"/>
      <c r="EL3364" s="325"/>
    </row>
    <row r="3365" spans="56:142" x14ac:dyDescent="0.2">
      <c r="BD3365" s="325"/>
      <c r="EL3365" s="325"/>
    </row>
    <row r="3366" spans="56:142" x14ac:dyDescent="0.2">
      <c r="BD3366" s="325"/>
      <c r="EL3366" s="325"/>
    </row>
    <row r="3367" spans="56:142" x14ac:dyDescent="0.2">
      <c r="BD3367" s="325"/>
      <c r="EL3367" s="325"/>
    </row>
    <row r="3368" spans="56:142" x14ac:dyDescent="0.2">
      <c r="BD3368" s="325"/>
      <c r="EL3368" s="325"/>
    </row>
    <row r="3369" spans="56:142" x14ac:dyDescent="0.2">
      <c r="BD3369" s="325"/>
      <c r="EL3369" s="325"/>
    </row>
    <row r="3370" spans="56:142" x14ac:dyDescent="0.2">
      <c r="BD3370" s="325"/>
      <c r="EL3370" s="325"/>
    </row>
    <row r="3371" spans="56:142" x14ac:dyDescent="0.2">
      <c r="BD3371" s="325"/>
      <c r="EL3371" s="325"/>
    </row>
    <row r="3372" spans="56:142" x14ac:dyDescent="0.2">
      <c r="BD3372" s="325"/>
      <c r="EL3372" s="325"/>
    </row>
    <row r="3373" spans="56:142" x14ac:dyDescent="0.2">
      <c r="BD3373" s="325"/>
      <c r="EL3373" s="325"/>
    </row>
    <row r="3374" spans="56:142" x14ac:dyDescent="0.2">
      <c r="BD3374" s="325"/>
      <c r="EL3374" s="325"/>
    </row>
    <row r="3375" spans="56:142" x14ac:dyDescent="0.2">
      <c r="BD3375" s="325"/>
      <c r="EL3375" s="325"/>
    </row>
    <row r="3376" spans="56:142" x14ac:dyDescent="0.2">
      <c r="BD3376" s="325"/>
      <c r="EL3376" s="325"/>
    </row>
    <row r="3377" spans="56:142" x14ac:dyDescent="0.2">
      <c r="BD3377" s="325"/>
      <c r="EL3377" s="325"/>
    </row>
    <row r="3378" spans="56:142" x14ac:dyDescent="0.2">
      <c r="BD3378" s="325"/>
      <c r="EL3378" s="325"/>
    </row>
    <row r="3379" spans="56:142" x14ac:dyDescent="0.2">
      <c r="BD3379" s="325"/>
      <c r="EL3379" s="325"/>
    </row>
    <row r="3380" spans="56:142" x14ac:dyDescent="0.2">
      <c r="BD3380" s="325"/>
      <c r="EL3380" s="325"/>
    </row>
    <row r="3381" spans="56:142" x14ac:dyDescent="0.2">
      <c r="BD3381" s="325"/>
      <c r="EL3381" s="325"/>
    </row>
    <row r="3382" spans="56:142" x14ac:dyDescent="0.2">
      <c r="BD3382" s="325"/>
      <c r="EL3382" s="325"/>
    </row>
    <row r="3383" spans="56:142" x14ac:dyDescent="0.2">
      <c r="BD3383" s="325"/>
      <c r="EL3383" s="325"/>
    </row>
    <row r="3384" spans="56:142" x14ac:dyDescent="0.2">
      <c r="BD3384" s="325"/>
      <c r="EL3384" s="325"/>
    </row>
    <row r="3385" spans="56:142" x14ac:dyDescent="0.2">
      <c r="BD3385" s="325"/>
      <c r="EL3385" s="325"/>
    </row>
    <row r="3386" spans="56:142" x14ac:dyDescent="0.2">
      <c r="BD3386" s="325"/>
      <c r="EL3386" s="325"/>
    </row>
    <row r="3387" spans="56:142" x14ac:dyDescent="0.2">
      <c r="BD3387" s="325"/>
      <c r="EL3387" s="325"/>
    </row>
    <row r="3388" spans="56:142" x14ac:dyDescent="0.2">
      <c r="BD3388" s="325"/>
      <c r="EL3388" s="325"/>
    </row>
    <row r="3389" spans="56:142" x14ac:dyDescent="0.2">
      <c r="BD3389" s="325"/>
      <c r="EL3389" s="325"/>
    </row>
    <row r="3390" spans="56:142" x14ac:dyDescent="0.2">
      <c r="BD3390" s="325"/>
      <c r="EL3390" s="325"/>
    </row>
    <row r="3391" spans="56:142" x14ac:dyDescent="0.2">
      <c r="BD3391" s="325"/>
      <c r="EL3391" s="325"/>
    </row>
    <row r="3392" spans="56:142" x14ac:dyDescent="0.2">
      <c r="BD3392" s="325"/>
      <c r="EL3392" s="325"/>
    </row>
    <row r="3393" spans="56:142" x14ac:dyDescent="0.2">
      <c r="BD3393" s="325"/>
      <c r="EL3393" s="325"/>
    </row>
    <row r="3394" spans="56:142" x14ac:dyDescent="0.2">
      <c r="BD3394" s="325"/>
      <c r="EL3394" s="325"/>
    </row>
    <row r="3395" spans="56:142" x14ac:dyDescent="0.2">
      <c r="BD3395" s="325"/>
      <c r="EL3395" s="325"/>
    </row>
    <row r="3396" spans="56:142" x14ac:dyDescent="0.2">
      <c r="BD3396" s="325"/>
      <c r="EL3396" s="325"/>
    </row>
    <row r="3397" spans="56:142" x14ac:dyDescent="0.2">
      <c r="BD3397" s="325"/>
      <c r="EL3397" s="325"/>
    </row>
    <row r="3398" spans="56:142" x14ac:dyDescent="0.2">
      <c r="BD3398" s="325"/>
      <c r="EL3398" s="325"/>
    </row>
    <row r="3399" spans="56:142" x14ac:dyDescent="0.2">
      <c r="BD3399" s="325"/>
      <c r="EL3399" s="325"/>
    </row>
    <row r="3400" spans="56:142" x14ac:dyDescent="0.2">
      <c r="BD3400" s="325"/>
      <c r="EL3400" s="325"/>
    </row>
    <row r="3401" spans="56:142" x14ac:dyDescent="0.2">
      <c r="BD3401" s="325"/>
      <c r="EL3401" s="325"/>
    </row>
    <row r="3402" spans="56:142" x14ac:dyDescent="0.2">
      <c r="BD3402" s="325"/>
      <c r="EL3402" s="325"/>
    </row>
    <row r="3403" spans="56:142" x14ac:dyDescent="0.2">
      <c r="BD3403" s="325"/>
      <c r="EL3403" s="325"/>
    </row>
    <row r="3404" spans="56:142" x14ac:dyDescent="0.2">
      <c r="BD3404" s="325"/>
      <c r="EL3404" s="325"/>
    </row>
    <row r="3405" spans="56:142" x14ac:dyDescent="0.2">
      <c r="BD3405" s="325"/>
      <c r="EL3405" s="325"/>
    </row>
    <row r="3406" spans="56:142" x14ac:dyDescent="0.2">
      <c r="BD3406" s="325"/>
      <c r="EL3406" s="325"/>
    </row>
    <row r="3407" spans="56:142" x14ac:dyDescent="0.2">
      <c r="BD3407" s="325"/>
      <c r="EL3407" s="325"/>
    </row>
    <row r="3408" spans="56:142" x14ac:dyDescent="0.2">
      <c r="BD3408" s="325"/>
      <c r="EL3408" s="325"/>
    </row>
    <row r="3409" spans="56:142" x14ac:dyDescent="0.2">
      <c r="BD3409" s="325"/>
      <c r="EL3409" s="325"/>
    </row>
    <row r="3410" spans="56:142" x14ac:dyDescent="0.2">
      <c r="BD3410" s="325"/>
      <c r="EL3410" s="325"/>
    </row>
    <row r="3411" spans="56:142" x14ac:dyDescent="0.2">
      <c r="BD3411" s="325"/>
      <c r="EL3411" s="325"/>
    </row>
    <row r="3412" spans="56:142" x14ac:dyDescent="0.2">
      <c r="BD3412" s="325"/>
      <c r="EL3412" s="325"/>
    </row>
    <row r="3413" spans="56:142" x14ac:dyDescent="0.2">
      <c r="BD3413" s="325"/>
      <c r="EL3413" s="325"/>
    </row>
    <row r="3414" spans="56:142" x14ac:dyDescent="0.2">
      <c r="BD3414" s="325"/>
      <c r="EL3414" s="325"/>
    </row>
    <row r="3415" spans="56:142" x14ac:dyDescent="0.2">
      <c r="BD3415" s="325"/>
      <c r="EL3415" s="325"/>
    </row>
    <row r="3416" spans="56:142" x14ac:dyDescent="0.2">
      <c r="BD3416" s="325"/>
      <c r="EL3416" s="325"/>
    </row>
    <row r="3417" spans="56:142" x14ac:dyDescent="0.2">
      <c r="BD3417" s="325"/>
      <c r="EL3417" s="325"/>
    </row>
    <row r="3418" spans="56:142" x14ac:dyDescent="0.2">
      <c r="BD3418" s="325"/>
      <c r="EL3418" s="325"/>
    </row>
    <row r="3419" spans="56:142" x14ac:dyDescent="0.2">
      <c r="BD3419" s="325"/>
      <c r="EL3419" s="325"/>
    </row>
    <row r="3420" spans="56:142" x14ac:dyDescent="0.2">
      <c r="BD3420" s="325"/>
      <c r="EL3420" s="325"/>
    </row>
    <row r="3421" spans="56:142" x14ac:dyDescent="0.2">
      <c r="BD3421" s="325"/>
      <c r="EL3421" s="325"/>
    </row>
    <row r="3422" spans="56:142" x14ac:dyDescent="0.2">
      <c r="BD3422" s="325"/>
      <c r="EL3422" s="325"/>
    </row>
    <row r="3423" spans="56:142" x14ac:dyDescent="0.2">
      <c r="BD3423" s="325"/>
      <c r="EL3423" s="325"/>
    </row>
    <row r="3424" spans="56:142" x14ac:dyDescent="0.2">
      <c r="BD3424" s="325"/>
      <c r="EL3424" s="325"/>
    </row>
    <row r="3425" spans="56:142" x14ac:dyDescent="0.2">
      <c r="BD3425" s="325"/>
      <c r="EL3425" s="325"/>
    </row>
    <row r="3426" spans="56:142" x14ac:dyDescent="0.2">
      <c r="BD3426" s="325"/>
      <c r="EL3426" s="325"/>
    </row>
    <row r="3427" spans="56:142" x14ac:dyDescent="0.2">
      <c r="BD3427" s="325"/>
      <c r="EL3427" s="325"/>
    </row>
    <row r="3428" spans="56:142" x14ac:dyDescent="0.2">
      <c r="BD3428" s="325"/>
      <c r="EL3428" s="325"/>
    </row>
    <row r="3429" spans="56:142" x14ac:dyDescent="0.2">
      <c r="BD3429" s="325"/>
      <c r="EL3429" s="325"/>
    </row>
    <row r="3430" spans="56:142" x14ac:dyDescent="0.2">
      <c r="BD3430" s="325"/>
      <c r="EL3430" s="325"/>
    </row>
    <row r="3431" spans="56:142" x14ac:dyDescent="0.2">
      <c r="BD3431" s="325"/>
      <c r="EL3431" s="325"/>
    </row>
    <row r="3432" spans="56:142" x14ac:dyDescent="0.2">
      <c r="BD3432" s="325"/>
      <c r="EL3432" s="325"/>
    </row>
    <row r="3433" spans="56:142" x14ac:dyDescent="0.2">
      <c r="BD3433" s="325"/>
      <c r="EL3433" s="325"/>
    </row>
    <row r="3434" spans="56:142" x14ac:dyDescent="0.2">
      <c r="BD3434" s="325"/>
      <c r="EL3434" s="325"/>
    </row>
    <row r="3435" spans="56:142" x14ac:dyDescent="0.2">
      <c r="BD3435" s="325"/>
      <c r="EL3435" s="325"/>
    </row>
    <row r="3436" spans="56:142" x14ac:dyDescent="0.2">
      <c r="BD3436" s="325"/>
      <c r="EL3436" s="325"/>
    </row>
    <row r="3437" spans="56:142" x14ac:dyDescent="0.2">
      <c r="BD3437" s="325"/>
      <c r="EL3437" s="325"/>
    </row>
    <row r="3438" spans="56:142" x14ac:dyDescent="0.2">
      <c r="BD3438" s="325"/>
      <c r="EL3438" s="325"/>
    </row>
    <row r="3439" spans="56:142" x14ac:dyDescent="0.2">
      <c r="BD3439" s="325"/>
      <c r="EL3439" s="325"/>
    </row>
    <row r="3440" spans="56:142" x14ac:dyDescent="0.2">
      <c r="BD3440" s="325"/>
      <c r="EL3440" s="325"/>
    </row>
    <row r="3441" spans="56:142" x14ac:dyDescent="0.2">
      <c r="BD3441" s="325"/>
      <c r="EL3441" s="325"/>
    </row>
    <row r="3442" spans="56:142" x14ac:dyDescent="0.2">
      <c r="BD3442" s="325"/>
      <c r="EL3442" s="325"/>
    </row>
    <row r="3443" spans="56:142" x14ac:dyDescent="0.2">
      <c r="BD3443" s="325"/>
      <c r="EL3443" s="325"/>
    </row>
    <row r="3444" spans="56:142" x14ac:dyDescent="0.2">
      <c r="BD3444" s="325"/>
      <c r="EL3444" s="325"/>
    </row>
    <row r="3445" spans="56:142" x14ac:dyDescent="0.2">
      <c r="BD3445" s="325"/>
      <c r="EL3445" s="325"/>
    </row>
    <row r="3446" spans="56:142" x14ac:dyDescent="0.2">
      <c r="BD3446" s="325"/>
      <c r="EL3446" s="325"/>
    </row>
    <row r="3447" spans="56:142" x14ac:dyDescent="0.2">
      <c r="BD3447" s="325"/>
      <c r="EL3447" s="325"/>
    </row>
    <row r="3448" spans="56:142" x14ac:dyDescent="0.2">
      <c r="BD3448" s="325"/>
      <c r="EL3448" s="325"/>
    </row>
    <row r="3449" spans="56:142" x14ac:dyDescent="0.2">
      <c r="BD3449" s="325"/>
      <c r="EL3449" s="325"/>
    </row>
    <row r="3450" spans="56:142" x14ac:dyDescent="0.2">
      <c r="BD3450" s="325"/>
      <c r="EL3450" s="325"/>
    </row>
    <row r="3451" spans="56:142" x14ac:dyDescent="0.2">
      <c r="BD3451" s="325"/>
      <c r="EL3451" s="325"/>
    </row>
    <row r="3452" spans="56:142" x14ac:dyDescent="0.2">
      <c r="BD3452" s="325"/>
      <c r="EL3452" s="325"/>
    </row>
    <row r="3453" spans="56:142" x14ac:dyDescent="0.2">
      <c r="BD3453" s="325"/>
      <c r="EL3453" s="325"/>
    </row>
    <row r="3454" spans="56:142" x14ac:dyDescent="0.2">
      <c r="BD3454" s="325"/>
      <c r="EL3454" s="325"/>
    </row>
    <row r="3455" spans="56:142" x14ac:dyDescent="0.2">
      <c r="BD3455" s="325"/>
      <c r="EL3455" s="325"/>
    </row>
    <row r="3456" spans="56:142" x14ac:dyDescent="0.2">
      <c r="BD3456" s="325"/>
      <c r="EL3456" s="325"/>
    </row>
    <row r="3457" spans="56:142" x14ac:dyDescent="0.2">
      <c r="BD3457" s="325"/>
      <c r="EL3457" s="325"/>
    </row>
    <row r="3458" spans="56:142" x14ac:dyDescent="0.2">
      <c r="BD3458" s="325"/>
      <c r="EL3458" s="325"/>
    </row>
    <row r="3459" spans="56:142" x14ac:dyDescent="0.2">
      <c r="BD3459" s="325"/>
      <c r="EL3459" s="325"/>
    </row>
    <row r="3460" spans="56:142" x14ac:dyDescent="0.2">
      <c r="BD3460" s="325"/>
      <c r="EL3460" s="325"/>
    </row>
    <row r="3461" spans="56:142" x14ac:dyDescent="0.2">
      <c r="BD3461" s="325"/>
      <c r="EL3461" s="325"/>
    </row>
    <row r="3462" spans="56:142" x14ac:dyDescent="0.2">
      <c r="BD3462" s="325"/>
      <c r="EL3462" s="325"/>
    </row>
    <row r="3463" spans="56:142" x14ac:dyDescent="0.2">
      <c r="BD3463" s="325"/>
      <c r="EL3463" s="325"/>
    </row>
    <row r="3464" spans="56:142" x14ac:dyDescent="0.2">
      <c r="BD3464" s="325"/>
      <c r="EL3464" s="325"/>
    </row>
    <row r="3465" spans="56:142" x14ac:dyDescent="0.2">
      <c r="BD3465" s="325"/>
      <c r="EL3465" s="325"/>
    </row>
    <row r="3466" spans="56:142" x14ac:dyDescent="0.2">
      <c r="BD3466" s="325"/>
      <c r="EL3466" s="325"/>
    </row>
    <row r="3467" spans="56:142" x14ac:dyDescent="0.2">
      <c r="BD3467" s="325"/>
      <c r="EL3467" s="325"/>
    </row>
    <row r="3468" spans="56:142" x14ac:dyDescent="0.2">
      <c r="BD3468" s="325"/>
      <c r="EL3468" s="325"/>
    </row>
    <row r="3469" spans="56:142" x14ac:dyDescent="0.2">
      <c r="BD3469" s="325"/>
      <c r="EL3469" s="325"/>
    </row>
    <row r="3470" spans="56:142" x14ac:dyDescent="0.2">
      <c r="BD3470" s="325"/>
      <c r="EL3470" s="325"/>
    </row>
    <row r="3471" spans="56:142" x14ac:dyDescent="0.2">
      <c r="BD3471" s="325"/>
      <c r="EL3471" s="325"/>
    </row>
    <row r="3472" spans="56:142" x14ac:dyDescent="0.2">
      <c r="BD3472" s="325"/>
      <c r="EL3472" s="325"/>
    </row>
    <row r="3473" spans="56:142" x14ac:dyDescent="0.2">
      <c r="BD3473" s="325"/>
      <c r="EL3473" s="325"/>
    </row>
    <row r="3474" spans="56:142" x14ac:dyDescent="0.2">
      <c r="BD3474" s="325"/>
      <c r="EL3474" s="325"/>
    </row>
    <row r="3475" spans="56:142" x14ac:dyDescent="0.2">
      <c r="BD3475" s="325"/>
      <c r="EL3475" s="325"/>
    </row>
    <row r="3476" spans="56:142" x14ac:dyDescent="0.2">
      <c r="BD3476" s="325"/>
      <c r="EL3476" s="325"/>
    </row>
    <row r="3477" spans="56:142" x14ac:dyDescent="0.2">
      <c r="BD3477" s="325"/>
      <c r="EL3477" s="325"/>
    </row>
    <row r="3478" spans="56:142" x14ac:dyDescent="0.2">
      <c r="BD3478" s="325"/>
      <c r="EL3478" s="325"/>
    </row>
    <row r="3479" spans="56:142" x14ac:dyDescent="0.2">
      <c r="BD3479" s="325"/>
      <c r="EL3479" s="325"/>
    </row>
    <row r="3480" spans="56:142" x14ac:dyDescent="0.2">
      <c r="BD3480" s="325"/>
      <c r="EL3480" s="325"/>
    </row>
    <row r="3481" spans="56:142" x14ac:dyDescent="0.2">
      <c r="BD3481" s="325"/>
      <c r="EL3481" s="325"/>
    </row>
    <row r="3482" spans="56:142" x14ac:dyDescent="0.2">
      <c r="BD3482" s="325"/>
      <c r="EL3482" s="325"/>
    </row>
    <row r="3483" spans="56:142" x14ac:dyDescent="0.2">
      <c r="BD3483" s="325"/>
      <c r="EL3483" s="325"/>
    </row>
    <row r="3484" spans="56:142" x14ac:dyDescent="0.2">
      <c r="BD3484" s="325"/>
      <c r="EL3484" s="325"/>
    </row>
    <row r="3485" spans="56:142" x14ac:dyDescent="0.2">
      <c r="BD3485" s="325"/>
      <c r="EL3485" s="325"/>
    </row>
    <row r="3486" spans="56:142" x14ac:dyDescent="0.2">
      <c r="BD3486" s="325"/>
      <c r="EL3486" s="325"/>
    </row>
    <row r="3487" spans="56:142" x14ac:dyDescent="0.2">
      <c r="BD3487" s="325"/>
      <c r="EL3487" s="325"/>
    </row>
    <row r="3488" spans="56:142" x14ac:dyDescent="0.2">
      <c r="BD3488" s="325"/>
      <c r="EL3488" s="325"/>
    </row>
    <row r="3489" spans="56:142" x14ac:dyDescent="0.2">
      <c r="BD3489" s="325"/>
      <c r="EL3489" s="325"/>
    </row>
    <row r="3490" spans="56:142" x14ac:dyDescent="0.2">
      <c r="BD3490" s="325"/>
      <c r="EL3490" s="325"/>
    </row>
    <row r="3491" spans="56:142" x14ac:dyDescent="0.2">
      <c r="BD3491" s="325"/>
      <c r="EL3491" s="325"/>
    </row>
    <row r="3492" spans="56:142" x14ac:dyDescent="0.2">
      <c r="BD3492" s="325"/>
      <c r="EL3492" s="325"/>
    </row>
    <row r="3493" spans="56:142" x14ac:dyDescent="0.2">
      <c r="BD3493" s="325"/>
      <c r="EL3493" s="325"/>
    </row>
    <row r="3494" spans="56:142" x14ac:dyDescent="0.2">
      <c r="BD3494" s="325"/>
      <c r="EL3494" s="325"/>
    </row>
    <row r="3495" spans="56:142" x14ac:dyDescent="0.2">
      <c r="BD3495" s="325"/>
      <c r="EL3495" s="325"/>
    </row>
    <row r="3496" spans="56:142" x14ac:dyDescent="0.2">
      <c r="BD3496" s="325"/>
      <c r="EL3496" s="325"/>
    </row>
    <row r="3497" spans="56:142" x14ac:dyDescent="0.2">
      <c r="BD3497" s="325"/>
      <c r="EL3497" s="325"/>
    </row>
    <row r="3498" spans="56:142" x14ac:dyDescent="0.2">
      <c r="BD3498" s="325"/>
      <c r="EL3498" s="325"/>
    </row>
    <row r="3499" spans="56:142" x14ac:dyDescent="0.2">
      <c r="BD3499" s="325"/>
      <c r="EL3499" s="325"/>
    </row>
    <row r="3500" spans="56:142" x14ac:dyDescent="0.2">
      <c r="BD3500" s="325"/>
      <c r="EL3500" s="325"/>
    </row>
    <row r="3501" spans="56:142" x14ac:dyDescent="0.2">
      <c r="BD3501" s="325"/>
      <c r="EL3501" s="325"/>
    </row>
    <row r="3502" spans="56:142" x14ac:dyDescent="0.2">
      <c r="BD3502" s="325"/>
      <c r="EL3502" s="325"/>
    </row>
    <row r="3503" spans="56:142" x14ac:dyDescent="0.2">
      <c r="BD3503" s="325"/>
      <c r="EL3503" s="325"/>
    </row>
    <row r="3504" spans="56:142" x14ac:dyDescent="0.2">
      <c r="BD3504" s="325"/>
      <c r="EL3504" s="325"/>
    </row>
    <row r="3505" spans="56:142" x14ac:dyDescent="0.2">
      <c r="BD3505" s="325"/>
      <c r="EL3505" s="325"/>
    </row>
    <row r="3506" spans="56:142" x14ac:dyDescent="0.2">
      <c r="BD3506" s="325"/>
      <c r="EL3506" s="325"/>
    </row>
    <row r="3507" spans="56:142" x14ac:dyDescent="0.2">
      <c r="BD3507" s="325"/>
      <c r="EL3507" s="325"/>
    </row>
    <row r="3508" spans="56:142" x14ac:dyDescent="0.2">
      <c r="BD3508" s="325"/>
      <c r="EL3508" s="325"/>
    </row>
    <row r="3509" spans="56:142" x14ac:dyDescent="0.2">
      <c r="BD3509" s="325"/>
      <c r="EL3509" s="325"/>
    </row>
    <row r="3510" spans="56:142" x14ac:dyDescent="0.2">
      <c r="BD3510" s="325"/>
      <c r="EL3510" s="325"/>
    </row>
    <row r="3511" spans="56:142" x14ac:dyDescent="0.2">
      <c r="BD3511" s="325"/>
      <c r="EL3511" s="325"/>
    </row>
    <row r="3512" spans="56:142" x14ac:dyDescent="0.2">
      <c r="BD3512" s="325"/>
      <c r="EL3512" s="325"/>
    </row>
    <row r="3513" spans="56:142" x14ac:dyDescent="0.2">
      <c r="BD3513" s="325"/>
      <c r="EL3513" s="325"/>
    </row>
    <row r="3514" spans="56:142" x14ac:dyDescent="0.2">
      <c r="BD3514" s="325"/>
      <c r="EL3514" s="325"/>
    </row>
    <row r="3515" spans="56:142" x14ac:dyDescent="0.2">
      <c r="BD3515" s="325"/>
      <c r="EL3515" s="325"/>
    </row>
    <row r="3516" spans="56:142" x14ac:dyDescent="0.2">
      <c r="BD3516" s="325"/>
      <c r="EL3516" s="325"/>
    </row>
    <row r="3517" spans="56:142" x14ac:dyDescent="0.2">
      <c r="BD3517" s="325"/>
      <c r="EL3517" s="325"/>
    </row>
    <row r="3518" spans="56:142" x14ac:dyDescent="0.2">
      <c r="BD3518" s="325"/>
      <c r="EL3518" s="325"/>
    </row>
    <row r="3519" spans="56:142" x14ac:dyDescent="0.2">
      <c r="BD3519" s="325"/>
      <c r="EL3519" s="325"/>
    </row>
    <row r="3520" spans="56:142" x14ac:dyDescent="0.2">
      <c r="BD3520" s="325"/>
      <c r="EL3520" s="325"/>
    </row>
    <row r="3521" spans="56:142" x14ac:dyDescent="0.2">
      <c r="BD3521" s="325"/>
      <c r="EL3521" s="325"/>
    </row>
    <row r="3522" spans="56:142" x14ac:dyDescent="0.2">
      <c r="BD3522" s="325"/>
      <c r="EL3522" s="325"/>
    </row>
    <row r="3523" spans="56:142" x14ac:dyDescent="0.2">
      <c r="BD3523" s="325"/>
      <c r="EL3523" s="325"/>
    </row>
    <row r="3524" spans="56:142" x14ac:dyDescent="0.2">
      <c r="BD3524" s="325"/>
      <c r="EL3524" s="325"/>
    </row>
    <row r="3525" spans="56:142" x14ac:dyDescent="0.2">
      <c r="BD3525" s="325"/>
      <c r="EL3525" s="325"/>
    </row>
    <row r="3526" spans="56:142" x14ac:dyDescent="0.2">
      <c r="BD3526" s="325"/>
      <c r="EL3526" s="325"/>
    </row>
    <row r="3527" spans="56:142" x14ac:dyDescent="0.2">
      <c r="BD3527" s="325"/>
      <c r="EL3527" s="325"/>
    </row>
    <row r="3528" spans="56:142" x14ac:dyDescent="0.2">
      <c r="BD3528" s="325"/>
      <c r="EL3528" s="325"/>
    </row>
    <row r="3529" spans="56:142" x14ac:dyDescent="0.2">
      <c r="BD3529" s="325"/>
      <c r="EL3529" s="325"/>
    </row>
    <row r="3530" spans="56:142" x14ac:dyDescent="0.2">
      <c r="BD3530" s="325"/>
      <c r="EL3530" s="325"/>
    </row>
    <row r="3531" spans="56:142" x14ac:dyDescent="0.2">
      <c r="BD3531" s="325"/>
      <c r="EL3531" s="325"/>
    </row>
    <row r="3532" spans="56:142" x14ac:dyDescent="0.2">
      <c r="BD3532" s="325"/>
      <c r="EL3532" s="325"/>
    </row>
    <row r="3533" spans="56:142" x14ac:dyDescent="0.2">
      <c r="BD3533" s="325"/>
      <c r="EL3533" s="325"/>
    </row>
    <row r="3534" spans="56:142" x14ac:dyDescent="0.2">
      <c r="BD3534" s="325"/>
      <c r="EL3534" s="325"/>
    </row>
    <row r="3535" spans="56:142" x14ac:dyDescent="0.2">
      <c r="BD3535" s="325"/>
      <c r="EL3535" s="325"/>
    </row>
    <row r="3536" spans="56:142" x14ac:dyDescent="0.2">
      <c r="BD3536" s="325"/>
      <c r="EL3536" s="325"/>
    </row>
    <row r="3537" spans="56:142" x14ac:dyDescent="0.2">
      <c r="BD3537" s="325"/>
      <c r="EL3537" s="325"/>
    </row>
    <row r="3538" spans="56:142" x14ac:dyDescent="0.2">
      <c r="BD3538" s="325"/>
      <c r="EL3538" s="325"/>
    </row>
    <row r="3539" spans="56:142" x14ac:dyDescent="0.2">
      <c r="BD3539" s="325"/>
      <c r="EL3539" s="325"/>
    </row>
    <row r="3540" spans="56:142" x14ac:dyDescent="0.2">
      <c r="BD3540" s="325"/>
      <c r="EL3540" s="325"/>
    </row>
    <row r="3541" spans="56:142" x14ac:dyDescent="0.2">
      <c r="BD3541" s="325"/>
      <c r="EL3541" s="325"/>
    </row>
    <row r="3542" spans="56:142" x14ac:dyDescent="0.2">
      <c r="BD3542" s="325"/>
      <c r="EL3542" s="325"/>
    </row>
    <row r="3543" spans="56:142" x14ac:dyDescent="0.2">
      <c r="BD3543" s="325"/>
      <c r="EL3543" s="325"/>
    </row>
    <row r="3544" spans="56:142" x14ac:dyDescent="0.2">
      <c r="BD3544" s="325"/>
      <c r="EL3544" s="325"/>
    </row>
    <row r="3545" spans="56:142" x14ac:dyDescent="0.2">
      <c r="BD3545" s="325"/>
      <c r="EL3545" s="325"/>
    </row>
    <row r="3546" spans="56:142" x14ac:dyDescent="0.2">
      <c r="BD3546" s="325"/>
      <c r="EL3546" s="325"/>
    </row>
    <row r="3547" spans="56:142" x14ac:dyDescent="0.2">
      <c r="BD3547" s="325"/>
      <c r="EL3547" s="325"/>
    </row>
    <row r="3548" spans="56:142" x14ac:dyDescent="0.2">
      <c r="BD3548" s="325"/>
      <c r="EL3548" s="325"/>
    </row>
    <row r="3549" spans="56:142" x14ac:dyDescent="0.2">
      <c r="BD3549" s="325"/>
      <c r="EL3549" s="325"/>
    </row>
    <row r="3550" spans="56:142" x14ac:dyDescent="0.2">
      <c r="BD3550" s="325"/>
      <c r="EL3550" s="325"/>
    </row>
    <row r="3551" spans="56:142" x14ac:dyDescent="0.2">
      <c r="BD3551" s="325"/>
      <c r="EL3551" s="325"/>
    </row>
    <row r="3552" spans="56:142" x14ac:dyDescent="0.2">
      <c r="BD3552" s="325"/>
      <c r="EL3552" s="325"/>
    </row>
    <row r="3553" spans="56:142" x14ac:dyDescent="0.2">
      <c r="BD3553" s="325"/>
      <c r="EL3553" s="325"/>
    </row>
    <row r="3554" spans="56:142" x14ac:dyDescent="0.2">
      <c r="BD3554" s="325"/>
      <c r="EL3554" s="325"/>
    </row>
    <row r="3555" spans="56:142" x14ac:dyDescent="0.2">
      <c r="BD3555" s="325"/>
      <c r="EL3555" s="325"/>
    </row>
    <row r="3556" spans="56:142" x14ac:dyDescent="0.2">
      <c r="BD3556" s="325"/>
      <c r="EL3556" s="325"/>
    </row>
    <row r="3557" spans="56:142" x14ac:dyDescent="0.2">
      <c r="BD3557" s="325"/>
      <c r="EL3557" s="325"/>
    </row>
    <row r="3558" spans="56:142" x14ac:dyDescent="0.2">
      <c r="BD3558" s="325"/>
      <c r="EL3558" s="325"/>
    </row>
    <row r="3559" spans="56:142" x14ac:dyDescent="0.2">
      <c r="BD3559" s="325"/>
      <c r="EL3559" s="325"/>
    </row>
    <row r="3560" spans="56:142" x14ac:dyDescent="0.2">
      <c r="BD3560" s="325"/>
      <c r="EL3560" s="325"/>
    </row>
    <row r="3561" spans="56:142" x14ac:dyDescent="0.2">
      <c r="BD3561" s="325"/>
      <c r="EL3561" s="325"/>
    </row>
    <row r="3562" spans="56:142" x14ac:dyDescent="0.2">
      <c r="BD3562" s="325"/>
      <c r="EL3562" s="325"/>
    </row>
    <row r="3563" spans="56:142" x14ac:dyDescent="0.2">
      <c r="BD3563" s="325"/>
      <c r="EL3563" s="325"/>
    </row>
    <row r="3564" spans="56:142" x14ac:dyDescent="0.2">
      <c r="BD3564" s="325"/>
      <c r="EL3564" s="325"/>
    </row>
    <row r="3565" spans="56:142" x14ac:dyDescent="0.2">
      <c r="BD3565" s="325"/>
      <c r="EL3565" s="325"/>
    </row>
    <row r="3566" spans="56:142" x14ac:dyDescent="0.2">
      <c r="BD3566" s="325"/>
      <c r="EL3566" s="325"/>
    </row>
    <row r="3567" spans="56:142" x14ac:dyDescent="0.2">
      <c r="BD3567" s="325"/>
      <c r="EL3567" s="325"/>
    </row>
    <row r="3568" spans="56:142" x14ac:dyDescent="0.2">
      <c r="BD3568" s="325"/>
      <c r="EL3568" s="325"/>
    </row>
    <row r="3569" spans="56:142" x14ac:dyDescent="0.2">
      <c r="BD3569" s="325"/>
      <c r="EL3569" s="325"/>
    </row>
    <row r="3570" spans="56:142" x14ac:dyDescent="0.2">
      <c r="BD3570" s="325"/>
      <c r="EL3570" s="325"/>
    </row>
    <row r="3571" spans="56:142" x14ac:dyDescent="0.2">
      <c r="BD3571" s="325"/>
      <c r="EL3571" s="325"/>
    </row>
    <row r="3572" spans="56:142" x14ac:dyDescent="0.2">
      <c r="BD3572" s="325"/>
      <c r="EL3572" s="325"/>
    </row>
    <row r="3573" spans="56:142" x14ac:dyDescent="0.2">
      <c r="BD3573" s="325"/>
      <c r="EL3573" s="325"/>
    </row>
    <row r="3574" spans="56:142" x14ac:dyDescent="0.2">
      <c r="BD3574" s="325"/>
      <c r="EL3574" s="325"/>
    </row>
    <row r="3575" spans="56:142" x14ac:dyDescent="0.2">
      <c r="BD3575" s="325"/>
      <c r="EL3575" s="325"/>
    </row>
    <row r="3576" spans="56:142" x14ac:dyDescent="0.2">
      <c r="BD3576" s="325"/>
      <c r="EL3576" s="325"/>
    </row>
    <row r="3577" spans="56:142" x14ac:dyDescent="0.2">
      <c r="BD3577" s="325"/>
      <c r="EL3577" s="325"/>
    </row>
    <row r="3578" spans="56:142" x14ac:dyDescent="0.2">
      <c r="BD3578" s="325"/>
      <c r="EL3578" s="325"/>
    </row>
    <row r="3579" spans="56:142" x14ac:dyDescent="0.2">
      <c r="BD3579" s="325"/>
      <c r="EL3579" s="325"/>
    </row>
    <row r="3580" spans="56:142" x14ac:dyDescent="0.2">
      <c r="BD3580" s="325"/>
      <c r="EL3580" s="325"/>
    </row>
    <row r="3581" spans="56:142" x14ac:dyDescent="0.2">
      <c r="BD3581" s="325"/>
      <c r="EL3581" s="325"/>
    </row>
    <row r="3582" spans="56:142" x14ac:dyDescent="0.2">
      <c r="BD3582" s="325"/>
      <c r="EL3582" s="325"/>
    </row>
    <row r="3583" spans="56:142" x14ac:dyDescent="0.2">
      <c r="BD3583" s="325"/>
      <c r="EL3583" s="325"/>
    </row>
    <row r="3584" spans="56:142" x14ac:dyDescent="0.2">
      <c r="BD3584" s="325"/>
      <c r="EL3584" s="325"/>
    </row>
    <row r="3585" spans="56:142" x14ac:dyDescent="0.2">
      <c r="BD3585" s="325"/>
      <c r="EL3585" s="325"/>
    </row>
    <row r="3586" spans="56:142" x14ac:dyDescent="0.2">
      <c r="BD3586" s="325"/>
      <c r="EL3586" s="325"/>
    </row>
    <row r="3587" spans="56:142" x14ac:dyDescent="0.2">
      <c r="BD3587" s="325"/>
      <c r="EL3587" s="325"/>
    </row>
    <row r="3588" spans="56:142" x14ac:dyDescent="0.2">
      <c r="BD3588" s="325"/>
      <c r="EL3588" s="325"/>
    </row>
    <row r="3589" spans="56:142" x14ac:dyDescent="0.2">
      <c r="BD3589" s="325"/>
      <c r="EL3589" s="325"/>
    </row>
    <row r="3590" spans="56:142" x14ac:dyDescent="0.2">
      <c r="BD3590" s="325"/>
      <c r="EL3590" s="325"/>
    </row>
    <row r="3591" spans="56:142" x14ac:dyDescent="0.2">
      <c r="BD3591" s="325"/>
      <c r="EL3591" s="325"/>
    </row>
    <row r="3592" spans="56:142" x14ac:dyDescent="0.2">
      <c r="BD3592" s="325"/>
      <c r="EL3592" s="325"/>
    </row>
    <row r="3593" spans="56:142" x14ac:dyDescent="0.2">
      <c r="BD3593" s="325"/>
      <c r="EL3593" s="325"/>
    </row>
    <row r="3594" spans="56:142" x14ac:dyDescent="0.2">
      <c r="BD3594" s="325"/>
      <c r="EL3594" s="325"/>
    </row>
    <row r="3595" spans="56:142" x14ac:dyDescent="0.2">
      <c r="BD3595" s="325"/>
      <c r="EL3595" s="325"/>
    </row>
    <row r="3596" spans="56:142" x14ac:dyDescent="0.2">
      <c r="BD3596" s="325"/>
      <c r="EL3596" s="325"/>
    </row>
    <row r="3597" spans="56:142" x14ac:dyDescent="0.2">
      <c r="BD3597" s="325"/>
      <c r="EL3597" s="325"/>
    </row>
    <row r="3598" spans="56:142" x14ac:dyDescent="0.2">
      <c r="BD3598" s="325"/>
      <c r="EL3598" s="325"/>
    </row>
    <row r="3599" spans="56:142" x14ac:dyDescent="0.2">
      <c r="BD3599" s="325"/>
      <c r="EL3599" s="325"/>
    </row>
    <row r="3600" spans="56:142" x14ac:dyDescent="0.2">
      <c r="BD3600" s="325"/>
      <c r="EL3600" s="325"/>
    </row>
    <row r="3601" spans="56:142" x14ac:dyDescent="0.2">
      <c r="BD3601" s="325"/>
      <c r="EL3601" s="325"/>
    </row>
    <row r="3602" spans="56:142" x14ac:dyDescent="0.2">
      <c r="BD3602" s="325"/>
      <c r="EL3602" s="325"/>
    </row>
    <row r="3603" spans="56:142" x14ac:dyDescent="0.2">
      <c r="BD3603" s="325"/>
      <c r="EL3603" s="325"/>
    </row>
    <row r="3604" spans="56:142" x14ac:dyDescent="0.2">
      <c r="BD3604" s="325"/>
      <c r="EL3604" s="325"/>
    </row>
    <row r="3605" spans="56:142" x14ac:dyDescent="0.2">
      <c r="BD3605" s="325"/>
      <c r="EL3605" s="325"/>
    </row>
    <row r="3606" spans="56:142" x14ac:dyDescent="0.2">
      <c r="BD3606" s="325"/>
      <c r="EL3606" s="325"/>
    </row>
    <row r="3607" spans="56:142" x14ac:dyDescent="0.2">
      <c r="BD3607" s="325"/>
      <c r="EL3607" s="325"/>
    </row>
    <row r="3608" spans="56:142" x14ac:dyDescent="0.2">
      <c r="BD3608" s="325"/>
      <c r="EL3608" s="325"/>
    </row>
    <row r="3609" spans="56:142" x14ac:dyDescent="0.2">
      <c r="BD3609" s="325"/>
      <c r="EL3609" s="325"/>
    </row>
    <row r="3610" spans="56:142" x14ac:dyDescent="0.2">
      <c r="BD3610" s="325"/>
      <c r="EL3610" s="325"/>
    </row>
    <row r="3611" spans="56:142" x14ac:dyDescent="0.2">
      <c r="BD3611" s="325"/>
      <c r="EL3611" s="325"/>
    </row>
    <row r="3612" spans="56:142" x14ac:dyDescent="0.2">
      <c r="BD3612" s="325"/>
      <c r="EL3612" s="325"/>
    </row>
    <row r="3613" spans="56:142" x14ac:dyDescent="0.2">
      <c r="BD3613" s="325"/>
      <c r="EL3613" s="325"/>
    </row>
    <row r="3614" spans="56:142" x14ac:dyDescent="0.2">
      <c r="BD3614" s="325"/>
      <c r="EL3614" s="325"/>
    </row>
    <row r="3615" spans="56:142" x14ac:dyDescent="0.2">
      <c r="BD3615" s="325"/>
      <c r="EL3615" s="325"/>
    </row>
    <row r="3616" spans="56:142" x14ac:dyDescent="0.2">
      <c r="BD3616" s="325"/>
      <c r="EL3616" s="325"/>
    </row>
    <row r="3617" spans="56:142" x14ac:dyDescent="0.2">
      <c r="BD3617" s="325"/>
      <c r="EL3617" s="325"/>
    </row>
    <row r="3618" spans="56:142" x14ac:dyDescent="0.2">
      <c r="BD3618" s="325"/>
      <c r="EL3618" s="325"/>
    </row>
    <row r="3619" spans="56:142" x14ac:dyDescent="0.2">
      <c r="BD3619" s="325"/>
      <c r="EL3619" s="325"/>
    </row>
    <row r="3620" spans="56:142" x14ac:dyDescent="0.2">
      <c r="BD3620" s="325"/>
      <c r="EL3620" s="325"/>
    </row>
    <row r="3621" spans="56:142" x14ac:dyDescent="0.2">
      <c r="BD3621" s="325"/>
      <c r="EL3621" s="325"/>
    </row>
    <row r="3622" spans="56:142" x14ac:dyDescent="0.2">
      <c r="BD3622" s="325"/>
      <c r="EL3622" s="325"/>
    </row>
    <row r="3623" spans="56:142" x14ac:dyDescent="0.2">
      <c r="BD3623" s="325"/>
      <c r="EL3623" s="325"/>
    </row>
    <row r="3624" spans="56:142" x14ac:dyDescent="0.2">
      <c r="BD3624" s="325"/>
      <c r="EL3624" s="325"/>
    </row>
    <row r="3625" spans="56:142" x14ac:dyDescent="0.2">
      <c r="BD3625" s="325"/>
      <c r="EL3625" s="325"/>
    </row>
    <row r="3626" spans="56:142" x14ac:dyDescent="0.2">
      <c r="BD3626" s="325"/>
      <c r="EL3626" s="325"/>
    </row>
    <row r="3627" spans="56:142" x14ac:dyDescent="0.2">
      <c r="BD3627" s="325"/>
      <c r="EL3627" s="325"/>
    </row>
    <row r="3628" spans="56:142" x14ac:dyDescent="0.2">
      <c r="BD3628" s="325"/>
      <c r="EL3628" s="325"/>
    </row>
    <row r="3629" spans="56:142" x14ac:dyDescent="0.2">
      <c r="BD3629" s="325"/>
      <c r="EL3629" s="325"/>
    </row>
    <row r="3630" spans="56:142" x14ac:dyDescent="0.2">
      <c r="BD3630" s="325"/>
      <c r="EL3630" s="325"/>
    </row>
    <row r="3631" spans="56:142" x14ac:dyDescent="0.2">
      <c r="BD3631" s="325"/>
      <c r="EL3631" s="325"/>
    </row>
    <row r="3632" spans="56:142" x14ac:dyDescent="0.2">
      <c r="BD3632" s="325"/>
      <c r="EL3632" s="325"/>
    </row>
    <row r="3633" spans="56:142" x14ac:dyDescent="0.2">
      <c r="BD3633" s="325"/>
      <c r="EL3633" s="325"/>
    </row>
    <row r="3634" spans="56:142" x14ac:dyDescent="0.2">
      <c r="BD3634" s="325"/>
      <c r="EL3634" s="325"/>
    </row>
    <row r="3635" spans="56:142" x14ac:dyDescent="0.2">
      <c r="BD3635" s="325"/>
      <c r="EL3635" s="325"/>
    </row>
    <row r="3636" spans="56:142" x14ac:dyDescent="0.2">
      <c r="BD3636" s="325"/>
      <c r="EL3636" s="325"/>
    </row>
    <row r="3637" spans="56:142" x14ac:dyDescent="0.2">
      <c r="BD3637" s="325"/>
      <c r="EL3637" s="325"/>
    </row>
    <row r="3638" spans="56:142" x14ac:dyDescent="0.2">
      <c r="BD3638" s="325"/>
      <c r="EL3638" s="325"/>
    </row>
    <row r="3639" spans="56:142" x14ac:dyDescent="0.2">
      <c r="BD3639" s="325"/>
      <c r="EL3639" s="325"/>
    </row>
    <row r="3640" spans="56:142" x14ac:dyDescent="0.2">
      <c r="BD3640" s="325"/>
      <c r="EL3640" s="325"/>
    </row>
    <row r="3641" spans="56:142" x14ac:dyDescent="0.2">
      <c r="BD3641" s="325"/>
      <c r="EL3641" s="325"/>
    </row>
    <row r="3642" spans="56:142" x14ac:dyDescent="0.2">
      <c r="BD3642" s="325"/>
      <c r="EL3642" s="325"/>
    </row>
    <row r="3643" spans="56:142" x14ac:dyDescent="0.2">
      <c r="BD3643" s="325"/>
      <c r="EL3643" s="325"/>
    </row>
    <row r="3644" spans="56:142" x14ac:dyDescent="0.2">
      <c r="BD3644" s="325"/>
      <c r="EL3644" s="325"/>
    </row>
    <row r="3645" spans="56:142" x14ac:dyDescent="0.2">
      <c r="BD3645" s="325"/>
      <c r="EL3645" s="325"/>
    </row>
    <row r="3646" spans="56:142" x14ac:dyDescent="0.2">
      <c r="BD3646" s="325"/>
      <c r="EL3646" s="325"/>
    </row>
    <row r="3647" spans="56:142" x14ac:dyDescent="0.2">
      <c r="BD3647" s="325"/>
      <c r="EL3647" s="325"/>
    </row>
    <row r="3648" spans="56:142" x14ac:dyDescent="0.2">
      <c r="BD3648" s="325"/>
      <c r="EL3648" s="325"/>
    </row>
    <row r="3649" spans="56:142" x14ac:dyDescent="0.2">
      <c r="BD3649" s="325"/>
      <c r="EL3649" s="325"/>
    </row>
    <row r="3650" spans="56:142" x14ac:dyDescent="0.2">
      <c r="BD3650" s="325"/>
      <c r="EL3650" s="325"/>
    </row>
    <row r="3651" spans="56:142" x14ac:dyDescent="0.2">
      <c r="BD3651" s="325"/>
      <c r="EL3651" s="325"/>
    </row>
    <row r="3652" spans="56:142" x14ac:dyDescent="0.2">
      <c r="BD3652" s="325"/>
      <c r="EL3652" s="325"/>
    </row>
    <row r="3653" spans="56:142" x14ac:dyDescent="0.2">
      <c r="BD3653" s="325"/>
      <c r="EL3653" s="325"/>
    </row>
    <row r="3654" spans="56:142" x14ac:dyDescent="0.2">
      <c r="BD3654" s="325"/>
      <c r="EL3654" s="325"/>
    </row>
    <row r="3655" spans="56:142" x14ac:dyDescent="0.2">
      <c r="BD3655" s="325"/>
      <c r="EL3655" s="325"/>
    </row>
    <row r="3656" spans="56:142" x14ac:dyDescent="0.2">
      <c r="BD3656" s="325"/>
      <c r="EL3656" s="325"/>
    </row>
    <row r="3657" spans="56:142" x14ac:dyDescent="0.2">
      <c r="BD3657" s="325"/>
      <c r="EL3657" s="325"/>
    </row>
    <row r="3658" spans="56:142" x14ac:dyDescent="0.2">
      <c r="BD3658" s="325"/>
      <c r="EL3658" s="325"/>
    </row>
    <row r="3659" spans="56:142" x14ac:dyDescent="0.2">
      <c r="BD3659" s="325"/>
      <c r="EL3659" s="325"/>
    </row>
    <row r="3660" spans="56:142" x14ac:dyDescent="0.2">
      <c r="BD3660" s="325"/>
      <c r="EL3660" s="325"/>
    </row>
    <row r="3661" spans="56:142" x14ac:dyDescent="0.2">
      <c r="BD3661" s="325"/>
      <c r="EL3661" s="325"/>
    </row>
    <row r="3662" spans="56:142" x14ac:dyDescent="0.2">
      <c r="BD3662" s="325"/>
      <c r="EL3662" s="325"/>
    </row>
    <row r="3663" spans="56:142" x14ac:dyDescent="0.2">
      <c r="BD3663" s="325"/>
      <c r="EL3663" s="325"/>
    </row>
    <row r="3664" spans="56:142" x14ac:dyDescent="0.2">
      <c r="BD3664" s="325"/>
      <c r="EL3664" s="325"/>
    </row>
    <row r="3665" spans="56:142" x14ac:dyDescent="0.2">
      <c r="BD3665" s="325"/>
      <c r="EL3665" s="325"/>
    </row>
    <row r="3666" spans="56:142" x14ac:dyDescent="0.2">
      <c r="BD3666" s="325"/>
      <c r="EL3666" s="325"/>
    </row>
    <row r="3667" spans="56:142" x14ac:dyDescent="0.2">
      <c r="BD3667" s="325"/>
      <c r="EL3667" s="325"/>
    </row>
    <row r="3668" spans="56:142" x14ac:dyDescent="0.2">
      <c r="BD3668" s="325"/>
      <c r="EL3668" s="325"/>
    </row>
    <row r="3669" spans="56:142" x14ac:dyDescent="0.2">
      <c r="BD3669" s="325"/>
      <c r="EL3669" s="325"/>
    </row>
    <row r="3670" spans="56:142" x14ac:dyDescent="0.2">
      <c r="BD3670" s="325"/>
      <c r="EL3670" s="325"/>
    </row>
    <row r="3671" spans="56:142" x14ac:dyDescent="0.2">
      <c r="BD3671" s="325"/>
      <c r="EL3671" s="325"/>
    </row>
    <row r="3672" spans="56:142" x14ac:dyDescent="0.2">
      <c r="BD3672" s="325"/>
      <c r="EL3672" s="325"/>
    </row>
    <row r="3673" spans="56:142" x14ac:dyDescent="0.2">
      <c r="BD3673" s="325"/>
      <c r="EL3673" s="325"/>
    </row>
    <row r="3674" spans="56:142" x14ac:dyDescent="0.2">
      <c r="BD3674" s="325"/>
      <c r="EL3674" s="325"/>
    </row>
    <row r="3675" spans="56:142" x14ac:dyDescent="0.2">
      <c r="BD3675" s="325"/>
      <c r="EL3675" s="325"/>
    </row>
    <row r="3676" spans="56:142" x14ac:dyDescent="0.2">
      <c r="BD3676" s="325"/>
      <c r="EL3676" s="325"/>
    </row>
    <row r="3677" spans="56:142" x14ac:dyDescent="0.2">
      <c r="BD3677" s="325"/>
      <c r="EL3677" s="325"/>
    </row>
    <row r="3678" spans="56:142" x14ac:dyDescent="0.2">
      <c r="BD3678" s="325"/>
      <c r="EL3678" s="325"/>
    </row>
    <row r="3679" spans="56:142" x14ac:dyDescent="0.2">
      <c r="BD3679" s="325"/>
      <c r="EL3679" s="325"/>
    </row>
    <row r="3680" spans="56:142" x14ac:dyDescent="0.2">
      <c r="BD3680" s="325"/>
      <c r="EL3680" s="325"/>
    </row>
    <row r="3681" spans="56:142" x14ac:dyDescent="0.2">
      <c r="BD3681" s="325"/>
      <c r="EL3681" s="325"/>
    </row>
    <row r="3682" spans="56:142" x14ac:dyDescent="0.2">
      <c r="BD3682" s="325"/>
      <c r="EL3682" s="325"/>
    </row>
    <row r="3683" spans="56:142" x14ac:dyDescent="0.2">
      <c r="BD3683" s="325"/>
      <c r="EL3683" s="325"/>
    </row>
    <row r="3684" spans="56:142" x14ac:dyDescent="0.2">
      <c r="BD3684" s="325"/>
      <c r="EL3684" s="325"/>
    </row>
    <row r="3685" spans="56:142" x14ac:dyDescent="0.2">
      <c r="BD3685" s="325"/>
      <c r="EL3685" s="325"/>
    </row>
    <row r="3686" spans="56:142" x14ac:dyDescent="0.2">
      <c r="BD3686" s="325"/>
      <c r="EL3686" s="325"/>
    </row>
    <row r="3687" spans="56:142" x14ac:dyDescent="0.2">
      <c r="BD3687" s="325"/>
      <c r="EL3687" s="325"/>
    </row>
    <row r="3688" spans="56:142" x14ac:dyDescent="0.2">
      <c r="BD3688" s="325"/>
      <c r="EL3688" s="325"/>
    </row>
    <row r="3689" spans="56:142" x14ac:dyDescent="0.2">
      <c r="BD3689" s="325"/>
      <c r="EL3689" s="325"/>
    </row>
    <row r="3690" spans="56:142" x14ac:dyDescent="0.2">
      <c r="BD3690" s="325"/>
      <c r="EL3690" s="325"/>
    </row>
    <row r="3691" spans="56:142" x14ac:dyDescent="0.2">
      <c r="BD3691" s="325"/>
      <c r="EL3691" s="325"/>
    </row>
    <row r="3692" spans="56:142" x14ac:dyDescent="0.2">
      <c r="BD3692" s="325"/>
      <c r="EL3692" s="325"/>
    </row>
    <row r="3693" spans="56:142" x14ac:dyDescent="0.2">
      <c r="BD3693" s="325"/>
      <c r="EL3693" s="325"/>
    </row>
    <row r="3694" spans="56:142" x14ac:dyDescent="0.2">
      <c r="BD3694" s="325"/>
      <c r="EL3694" s="325"/>
    </row>
    <row r="3695" spans="56:142" x14ac:dyDescent="0.2">
      <c r="BD3695" s="325"/>
      <c r="EL3695" s="325"/>
    </row>
    <row r="3696" spans="56:142" x14ac:dyDescent="0.2">
      <c r="BD3696" s="325"/>
      <c r="EL3696" s="325"/>
    </row>
    <row r="3697" spans="56:142" x14ac:dyDescent="0.2">
      <c r="BD3697" s="325"/>
      <c r="EL3697" s="325"/>
    </row>
    <row r="3698" spans="56:142" x14ac:dyDescent="0.2">
      <c r="BD3698" s="325"/>
      <c r="EL3698" s="325"/>
    </row>
    <row r="3699" spans="56:142" x14ac:dyDescent="0.2">
      <c r="BD3699" s="325"/>
      <c r="EL3699" s="325"/>
    </row>
    <row r="3700" spans="56:142" x14ac:dyDescent="0.2">
      <c r="BD3700" s="325"/>
      <c r="EL3700" s="325"/>
    </row>
    <row r="3701" spans="56:142" x14ac:dyDescent="0.2">
      <c r="BD3701" s="325"/>
      <c r="EL3701" s="325"/>
    </row>
    <row r="3702" spans="56:142" x14ac:dyDescent="0.2">
      <c r="BD3702" s="325"/>
      <c r="EL3702" s="325"/>
    </row>
    <row r="3703" spans="56:142" x14ac:dyDescent="0.2">
      <c r="BD3703" s="325"/>
      <c r="EL3703" s="325"/>
    </row>
    <row r="3704" spans="56:142" x14ac:dyDescent="0.2">
      <c r="BD3704" s="325"/>
      <c r="EL3704" s="325"/>
    </row>
    <row r="3705" spans="56:142" x14ac:dyDescent="0.2">
      <c r="BD3705" s="325"/>
      <c r="EL3705" s="325"/>
    </row>
    <row r="3706" spans="56:142" x14ac:dyDescent="0.2">
      <c r="BD3706" s="325"/>
      <c r="EL3706" s="325"/>
    </row>
    <row r="3707" spans="56:142" x14ac:dyDescent="0.2">
      <c r="BD3707" s="325"/>
      <c r="EL3707" s="325"/>
    </row>
    <row r="3708" spans="56:142" x14ac:dyDescent="0.2">
      <c r="BD3708" s="325"/>
      <c r="EL3708" s="325"/>
    </row>
    <row r="3709" spans="56:142" x14ac:dyDescent="0.2">
      <c r="BD3709" s="325"/>
      <c r="EL3709" s="325"/>
    </row>
    <row r="3710" spans="56:142" x14ac:dyDescent="0.2">
      <c r="BD3710" s="325"/>
      <c r="EL3710" s="325"/>
    </row>
    <row r="3711" spans="56:142" x14ac:dyDescent="0.2">
      <c r="BD3711" s="325"/>
      <c r="EL3711" s="325"/>
    </row>
    <row r="3712" spans="56:142" x14ac:dyDescent="0.2">
      <c r="BD3712" s="325"/>
      <c r="EL3712" s="325"/>
    </row>
    <row r="3713" spans="56:142" x14ac:dyDescent="0.2">
      <c r="BD3713" s="325"/>
      <c r="EL3713" s="325"/>
    </row>
    <row r="3714" spans="56:142" x14ac:dyDescent="0.2">
      <c r="BD3714" s="325"/>
      <c r="EL3714" s="325"/>
    </row>
    <row r="3715" spans="56:142" x14ac:dyDescent="0.2">
      <c r="BD3715" s="325"/>
      <c r="EL3715" s="325"/>
    </row>
    <row r="3716" spans="56:142" x14ac:dyDescent="0.2">
      <c r="BD3716" s="325"/>
      <c r="EL3716" s="325"/>
    </row>
    <row r="3717" spans="56:142" x14ac:dyDescent="0.2">
      <c r="BD3717" s="325"/>
      <c r="EL3717" s="325"/>
    </row>
    <row r="3718" spans="56:142" x14ac:dyDescent="0.2">
      <c r="BD3718" s="325"/>
      <c r="EL3718" s="325"/>
    </row>
    <row r="3719" spans="56:142" x14ac:dyDescent="0.2">
      <c r="BD3719" s="325"/>
      <c r="EL3719" s="325"/>
    </row>
    <row r="3720" spans="56:142" x14ac:dyDescent="0.2">
      <c r="BD3720" s="325"/>
      <c r="EL3720" s="325"/>
    </row>
    <row r="3721" spans="56:142" x14ac:dyDescent="0.2">
      <c r="BD3721" s="325"/>
      <c r="EL3721" s="325"/>
    </row>
    <row r="3722" spans="56:142" x14ac:dyDescent="0.2">
      <c r="BD3722" s="325"/>
      <c r="EL3722" s="325"/>
    </row>
    <row r="3723" spans="56:142" x14ac:dyDescent="0.2">
      <c r="BD3723" s="325"/>
      <c r="EL3723" s="325"/>
    </row>
    <row r="3724" spans="56:142" x14ac:dyDescent="0.2">
      <c r="BD3724" s="325"/>
      <c r="EL3724" s="325"/>
    </row>
    <row r="3725" spans="56:142" x14ac:dyDescent="0.2">
      <c r="BD3725" s="325"/>
      <c r="EL3725" s="325"/>
    </row>
    <row r="3726" spans="56:142" x14ac:dyDescent="0.2">
      <c r="BD3726" s="325"/>
      <c r="EL3726" s="325"/>
    </row>
    <row r="3727" spans="56:142" x14ac:dyDescent="0.2">
      <c r="BD3727" s="325"/>
      <c r="EL3727" s="325"/>
    </row>
    <row r="3728" spans="56:142" x14ac:dyDescent="0.2">
      <c r="BD3728" s="325"/>
      <c r="EL3728" s="325"/>
    </row>
    <row r="3729" spans="56:142" x14ac:dyDescent="0.2">
      <c r="BD3729" s="325"/>
      <c r="EL3729" s="325"/>
    </row>
    <row r="3730" spans="56:142" x14ac:dyDescent="0.2">
      <c r="BD3730" s="325"/>
      <c r="EL3730" s="325"/>
    </row>
    <row r="3731" spans="56:142" x14ac:dyDescent="0.2">
      <c r="BD3731" s="325"/>
      <c r="EL3731" s="325"/>
    </row>
    <row r="3732" spans="56:142" x14ac:dyDescent="0.2">
      <c r="BD3732" s="325"/>
      <c r="EL3732" s="325"/>
    </row>
    <row r="3733" spans="56:142" x14ac:dyDescent="0.2">
      <c r="BD3733" s="325"/>
      <c r="EL3733" s="325"/>
    </row>
    <row r="3734" spans="56:142" x14ac:dyDescent="0.2">
      <c r="BD3734" s="325"/>
      <c r="EL3734" s="325"/>
    </row>
    <row r="3735" spans="56:142" x14ac:dyDescent="0.2">
      <c r="BD3735" s="325"/>
      <c r="EL3735" s="325"/>
    </row>
    <row r="3736" spans="56:142" x14ac:dyDescent="0.2">
      <c r="BD3736" s="325"/>
      <c r="EL3736" s="325"/>
    </row>
    <row r="3737" spans="56:142" x14ac:dyDescent="0.2">
      <c r="BD3737" s="325"/>
      <c r="EL3737" s="325"/>
    </row>
    <row r="3738" spans="56:142" x14ac:dyDescent="0.2">
      <c r="BD3738" s="325"/>
      <c r="EL3738" s="325"/>
    </row>
    <row r="3739" spans="56:142" x14ac:dyDescent="0.2">
      <c r="BD3739" s="325"/>
      <c r="EL3739" s="325"/>
    </row>
    <row r="3740" spans="56:142" x14ac:dyDescent="0.2">
      <c r="BD3740" s="325"/>
      <c r="EL3740" s="325"/>
    </row>
    <row r="3741" spans="56:142" x14ac:dyDescent="0.2">
      <c r="BD3741" s="325"/>
      <c r="EL3741" s="325"/>
    </row>
    <row r="3742" spans="56:142" x14ac:dyDescent="0.2">
      <c r="BD3742" s="325"/>
      <c r="EL3742" s="325"/>
    </row>
    <row r="3743" spans="56:142" x14ac:dyDescent="0.2">
      <c r="BD3743" s="325"/>
      <c r="EL3743" s="325"/>
    </row>
    <row r="3744" spans="56:142" x14ac:dyDescent="0.2">
      <c r="BD3744" s="325"/>
      <c r="EL3744" s="325"/>
    </row>
    <row r="3745" spans="56:142" x14ac:dyDescent="0.2">
      <c r="BD3745" s="325"/>
      <c r="EL3745" s="325"/>
    </row>
    <row r="3746" spans="56:142" x14ac:dyDescent="0.2">
      <c r="BD3746" s="325"/>
      <c r="EL3746" s="325"/>
    </row>
    <row r="3747" spans="56:142" x14ac:dyDescent="0.2">
      <c r="BD3747" s="325"/>
      <c r="EL3747" s="325"/>
    </row>
    <row r="3748" spans="56:142" x14ac:dyDescent="0.2">
      <c r="BD3748" s="325"/>
      <c r="EL3748" s="325"/>
    </row>
    <row r="3749" spans="56:142" x14ac:dyDescent="0.2">
      <c r="BD3749" s="325"/>
      <c r="EL3749" s="325"/>
    </row>
    <row r="3750" spans="56:142" x14ac:dyDescent="0.2">
      <c r="BD3750" s="325"/>
      <c r="EL3750" s="325"/>
    </row>
    <row r="3751" spans="56:142" x14ac:dyDescent="0.2">
      <c r="BD3751" s="325"/>
      <c r="EL3751" s="325"/>
    </row>
    <row r="3752" spans="56:142" x14ac:dyDescent="0.2">
      <c r="BD3752" s="325"/>
      <c r="EL3752" s="325"/>
    </row>
    <row r="3753" spans="56:142" x14ac:dyDescent="0.2">
      <c r="BD3753" s="325"/>
      <c r="EL3753" s="325"/>
    </row>
    <row r="3754" spans="56:142" x14ac:dyDescent="0.2">
      <c r="BD3754" s="325"/>
      <c r="EL3754" s="325"/>
    </row>
    <row r="3755" spans="56:142" x14ac:dyDescent="0.2">
      <c r="BD3755" s="325"/>
      <c r="EL3755" s="325"/>
    </row>
    <row r="3756" spans="56:142" x14ac:dyDescent="0.2">
      <c r="BD3756" s="325"/>
      <c r="EL3756" s="325"/>
    </row>
    <row r="3757" spans="56:142" x14ac:dyDescent="0.2">
      <c r="BD3757" s="325"/>
      <c r="EL3757" s="325"/>
    </row>
    <row r="3758" spans="56:142" x14ac:dyDescent="0.2">
      <c r="BD3758" s="325"/>
      <c r="EL3758" s="325"/>
    </row>
    <row r="3759" spans="56:142" x14ac:dyDescent="0.2">
      <c r="BD3759" s="325"/>
      <c r="EL3759" s="325"/>
    </row>
    <row r="3760" spans="56:142" x14ac:dyDescent="0.2">
      <c r="BD3760" s="325"/>
      <c r="EL3760" s="325"/>
    </row>
    <row r="3761" spans="56:142" x14ac:dyDescent="0.2">
      <c r="BD3761" s="325"/>
      <c r="EL3761" s="325"/>
    </row>
    <row r="3762" spans="56:142" x14ac:dyDescent="0.2">
      <c r="BD3762" s="325"/>
      <c r="EL3762" s="325"/>
    </row>
    <row r="3763" spans="56:142" x14ac:dyDescent="0.2">
      <c r="BD3763" s="325"/>
      <c r="EL3763" s="325"/>
    </row>
    <row r="3764" spans="56:142" x14ac:dyDescent="0.2">
      <c r="BD3764" s="325"/>
      <c r="EL3764" s="325"/>
    </row>
    <row r="3765" spans="56:142" x14ac:dyDescent="0.2">
      <c r="BD3765" s="325"/>
      <c r="EL3765" s="325"/>
    </row>
    <row r="3766" spans="56:142" x14ac:dyDescent="0.2">
      <c r="BD3766" s="325"/>
      <c r="EL3766" s="325"/>
    </row>
    <row r="3767" spans="56:142" x14ac:dyDescent="0.2">
      <c r="BD3767" s="325"/>
      <c r="EL3767" s="325"/>
    </row>
    <row r="3768" spans="56:142" x14ac:dyDescent="0.2">
      <c r="BD3768" s="325"/>
      <c r="EL3768" s="325"/>
    </row>
    <row r="3769" spans="56:142" x14ac:dyDescent="0.2">
      <c r="BD3769" s="325"/>
      <c r="EL3769" s="325"/>
    </row>
    <row r="3770" spans="56:142" x14ac:dyDescent="0.2">
      <c r="BD3770" s="325"/>
      <c r="EL3770" s="325"/>
    </row>
    <row r="3771" spans="56:142" x14ac:dyDescent="0.2">
      <c r="BD3771" s="325"/>
      <c r="EL3771" s="325"/>
    </row>
    <row r="3772" spans="56:142" x14ac:dyDescent="0.2">
      <c r="BD3772" s="325"/>
      <c r="EL3772" s="325"/>
    </row>
    <row r="3773" spans="56:142" x14ac:dyDescent="0.2">
      <c r="BD3773" s="325"/>
      <c r="EL3773" s="325"/>
    </row>
    <row r="3774" spans="56:142" x14ac:dyDescent="0.2">
      <c r="BD3774" s="325"/>
      <c r="EL3774" s="325"/>
    </row>
    <row r="3775" spans="56:142" x14ac:dyDescent="0.2">
      <c r="BD3775" s="325"/>
      <c r="EL3775" s="325"/>
    </row>
    <row r="3776" spans="56:142" x14ac:dyDescent="0.2">
      <c r="BD3776" s="325"/>
      <c r="EL3776" s="325"/>
    </row>
    <row r="3777" spans="56:142" x14ac:dyDescent="0.2">
      <c r="BD3777" s="325"/>
      <c r="EL3777" s="325"/>
    </row>
    <row r="3778" spans="56:142" x14ac:dyDescent="0.2">
      <c r="BD3778" s="325"/>
      <c r="EL3778" s="325"/>
    </row>
    <row r="3779" spans="56:142" x14ac:dyDescent="0.2">
      <c r="BD3779" s="325"/>
      <c r="EL3779" s="325"/>
    </row>
    <row r="3780" spans="56:142" x14ac:dyDescent="0.2">
      <c r="BD3780" s="325"/>
      <c r="EL3780" s="325"/>
    </row>
    <row r="3781" spans="56:142" x14ac:dyDescent="0.2">
      <c r="BD3781" s="325"/>
      <c r="EL3781" s="325"/>
    </row>
    <row r="3782" spans="56:142" x14ac:dyDescent="0.2">
      <c r="BD3782" s="325"/>
      <c r="EL3782" s="325"/>
    </row>
    <row r="3783" spans="56:142" x14ac:dyDescent="0.2">
      <c r="BD3783" s="325"/>
      <c r="EL3783" s="325"/>
    </row>
    <row r="3784" spans="56:142" x14ac:dyDescent="0.2">
      <c r="BD3784" s="325"/>
      <c r="EL3784" s="325"/>
    </row>
    <row r="3785" spans="56:142" x14ac:dyDescent="0.2">
      <c r="BD3785" s="325"/>
      <c r="EL3785" s="325"/>
    </row>
    <row r="3786" spans="56:142" x14ac:dyDescent="0.2">
      <c r="BD3786" s="325"/>
      <c r="EL3786" s="325"/>
    </row>
    <row r="3787" spans="56:142" x14ac:dyDescent="0.2">
      <c r="BD3787" s="325"/>
      <c r="EL3787" s="325"/>
    </row>
    <row r="3788" spans="56:142" x14ac:dyDescent="0.2">
      <c r="BD3788" s="325"/>
      <c r="EL3788" s="325"/>
    </row>
    <row r="3789" spans="56:142" x14ac:dyDescent="0.2">
      <c r="BD3789" s="325"/>
      <c r="EL3789" s="325"/>
    </row>
    <row r="3790" spans="56:142" x14ac:dyDescent="0.2">
      <c r="BD3790" s="325"/>
      <c r="EL3790" s="325"/>
    </row>
    <row r="3791" spans="56:142" x14ac:dyDescent="0.2">
      <c r="BD3791" s="325"/>
      <c r="EL3791" s="325"/>
    </row>
    <row r="3792" spans="56:142" x14ac:dyDescent="0.2">
      <c r="BD3792" s="325"/>
      <c r="EL3792" s="325"/>
    </row>
    <row r="3793" spans="56:142" x14ac:dyDescent="0.2">
      <c r="BD3793" s="325"/>
      <c r="EL3793" s="325"/>
    </row>
    <row r="3794" spans="56:142" x14ac:dyDescent="0.2">
      <c r="BD3794" s="325"/>
      <c r="EL3794" s="325"/>
    </row>
    <row r="3795" spans="56:142" x14ac:dyDescent="0.2">
      <c r="BD3795" s="325"/>
      <c r="EL3795" s="325"/>
    </row>
    <row r="3796" spans="56:142" x14ac:dyDescent="0.2">
      <c r="BD3796" s="325"/>
      <c r="EL3796" s="325"/>
    </row>
    <row r="3797" spans="56:142" x14ac:dyDescent="0.2">
      <c r="BD3797" s="325"/>
      <c r="EL3797" s="325"/>
    </row>
    <row r="3798" spans="56:142" x14ac:dyDescent="0.2">
      <c r="BD3798" s="325"/>
      <c r="EL3798" s="325"/>
    </row>
    <row r="3799" spans="56:142" x14ac:dyDescent="0.2">
      <c r="BD3799" s="325"/>
      <c r="EL3799" s="325"/>
    </row>
    <row r="3800" spans="56:142" x14ac:dyDescent="0.2">
      <c r="BD3800" s="325"/>
      <c r="EL3800" s="325"/>
    </row>
    <row r="3801" spans="56:142" x14ac:dyDescent="0.2">
      <c r="BD3801" s="325"/>
      <c r="EL3801" s="325"/>
    </row>
    <row r="3802" spans="56:142" x14ac:dyDescent="0.2">
      <c r="BD3802" s="325"/>
      <c r="EL3802" s="325"/>
    </row>
    <row r="3803" spans="56:142" x14ac:dyDescent="0.2">
      <c r="BD3803" s="325"/>
      <c r="EL3803" s="325"/>
    </row>
    <row r="3804" spans="56:142" x14ac:dyDescent="0.2">
      <c r="BD3804" s="325"/>
      <c r="EL3804" s="325"/>
    </row>
    <row r="3805" spans="56:142" x14ac:dyDescent="0.2">
      <c r="BD3805" s="325"/>
      <c r="EL3805" s="325"/>
    </row>
    <row r="3806" spans="56:142" x14ac:dyDescent="0.2">
      <c r="BD3806" s="325"/>
      <c r="EL3806" s="325"/>
    </row>
    <row r="3807" spans="56:142" x14ac:dyDescent="0.2">
      <c r="BD3807" s="325"/>
      <c r="EL3807" s="325"/>
    </row>
    <row r="3808" spans="56:142" x14ac:dyDescent="0.2">
      <c r="BD3808" s="325"/>
      <c r="EL3808" s="325"/>
    </row>
    <row r="3809" spans="56:142" x14ac:dyDescent="0.2">
      <c r="BD3809" s="325"/>
      <c r="EL3809" s="325"/>
    </row>
    <row r="3810" spans="56:142" x14ac:dyDescent="0.2">
      <c r="BD3810" s="325"/>
      <c r="EL3810" s="325"/>
    </row>
    <row r="3811" spans="56:142" x14ac:dyDescent="0.2">
      <c r="BD3811" s="325"/>
      <c r="EL3811" s="325"/>
    </row>
    <row r="3812" spans="56:142" x14ac:dyDescent="0.2">
      <c r="BD3812" s="325"/>
      <c r="EL3812" s="325"/>
    </row>
    <row r="3813" spans="56:142" x14ac:dyDescent="0.2">
      <c r="BD3813" s="325"/>
      <c r="EL3813" s="325"/>
    </row>
    <row r="3814" spans="56:142" x14ac:dyDescent="0.2">
      <c r="BD3814" s="325"/>
      <c r="EL3814" s="325"/>
    </row>
    <row r="3815" spans="56:142" x14ac:dyDescent="0.2">
      <c r="BD3815" s="325"/>
      <c r="EL3815" s="325"/>
    </row>
    <row r="3816" spans="56:142" x14ac:dyDescent="0.2">
      <c r="BD3816" s="325"/>
      <c r="EL3816" s="325"/>
    </row>
    <row r="3817" spans="56:142" x14ac:dyDescent="0.2">
      <c r="BD3817" s="325"/>
      <c r="EL3817" s="325"/>
    </row>
    <row r="3818" spans="56:142" x14ac:dyDescent="0.2">
      <c r="BD3818" s="325"/>
      <c r="EL3818" s="325"/>
    </row>
    <row r="3819" spans="56:142" x14ac:dyDescent="0.2">
      <c r="BD3819" s="325"/>
      <c r="EL3819" s="325"/>
    </row>
    <row r="3820" spans="56:142" x14ac:dyDescent="0.2">
      <c r="BD3820" s="325"/>
      <c r="EL3820" s="325"/>
    </row>
    <row r="3821" spans="56:142" x14ac:dyDescent="0.2">
      <c r="BD3821" s="325"/>
      <c r="EL3821" s="325"/>
    </row>
    <row r="3822" spans="56:142" x14ac:dyDescent="0.2">
      <c r="BD3822" s="325"/>
      <c r="EL3822" s="325"/>
    </row>
    <row r="3823" spans="56:142" x14ac:dyDescent="0.2">
      <c r="BD3823" s="325"/>
      <c r="EL3823" s="325"/>
    </row>
    <row r="3824" spans="56:142" x14ac:dyDescent="0.2">
      <c r="BD3824" s="325"/>
      <c r="EL3824" s="325"/>
    </row>
    <row r="3825" spans="56:142" x14ac:dyDescent="0.2">
      <c r="BD3825" s="325"/>
      <c r="EL3825" s="325"/>
    </row>
    <row r="3826" spans="56:142" x14ac:dyDescent="0.2">
      <c r="BD3826" s="325"/>
      <c r="EL3826" s="325"/>
    </row>
    <row r="3827" spans="56:142" x14ac:dyDescent="0.2">
      <c r="BD3827" s="325"/>
      <c r="EL3827" s="325"/>
    </row>
    <row r="3828" spans="56:142" x14ac:dyDescent="0.2">
      <c r="BD3828" s="325"/>
      <c r="EL3828" s="325"/>
    </row>
    <row r="3829" spans="56:142" x14ac:dyDescent="0.2">
      <c r="BD3829" s="325"/>
      <c r="EL3829" s="325"/>
    </row>
    <row r="3830" spans="56:142" x14ac:dyDescent="0.2">
      <c r="BD3830" s="325"/>
      <c r="EL3830" s="325"/>
    </row>
    <row r="3831" spans="56:142" x14ac:dyDescent="0.2">
      <c r="BD3831" s="325"/>
      <c r="EL3831" s="325"/>
    </row>
    <row r="3832" spans="56:142" x14ac:dyDescent="0.2">
      <c r="BD3832" s="325"/>
      <c r="EL3832" s="325"/>
    </row>
    <row r="3833" spans="56:142" x14ac:dyDescent="0.2">
      <c r="BD3833" s="325"/>
      <c r="EL3833" s="325"/>
    </row>
    <row r="3834" spans="56:142" x14ac:dyDescent="0.2">
      <c r="BD3834" s="325"/>
      <c r="EL3834" s="325"/>
    </row>
    <row r="3835" spans="56:142" x14ac:dyDescent="0.2">
      <c r="BD3835" s="325"/>
      <c r="EL3835" s="325"/>
    </row>
    <row r="3836" spans="56:142" x14ac:dyDescent="0.2">
      <c r="BD3836" s="325"/>
      <c r="EL3836" s="325"/>
    </row>
    <row r="3837" spans="56:142" x14ac:dyDescent="0.2">
      <c r="BD3837" s="325"/>
      <c r="EL3837" s="325"/>
    </row>
    <row r="3838" spans="56:142" x14ac:dyDescent="0.2">
      <c r="BD3838" s="325"/>
      <c r="EL3838" s="325"/>
    </row>
    <row r="3839" spans="56:142" x14ac:dyDescent="0.2">
      <c r="BD3839" s="325"/>
      <c r="EL3839" s="325"/>
    </row>
    <row r="3840" spans="56:142" x14ac:dyDescent="0.2">
      <c r="BD3840" s="325"/>
      <c r="EL3840" s="325"/>
    </row>
    <row r="3841" spans="56:142" x14ac:dyDescent="0.2">
      <c r="BD3841" s="325"/>
      <c r="EL3841" s="325"/>
    </row>
    <row r="3842" spans="56:142" x14ac:dyDescent="0.2">
      <c r="BD3842" s="325"/>
      <c r="EL3842" s="325"/>
    </row>
    <row r="3843" spans="56:142" x14ac:dyDescent="0.2">
      <c r="BD3843" s="325"/>
      <c r="EL3843" s="325"/>
    </row>
    <row r="3844" spans="56:142" x14ac:dyDescent="0.2">
      <c r="BD3844" s="325"/>
      <c r="EL3844" s="325"/>
    </row>
    <row r="3845" spans="56:142" x14ac:dyDescent="0.2">
      <c r="BD3845" s="325"/>
      <c r="EL3845" s="325"/>
    </row>
    <row r="3846" spans="56:142" x14ac:dyDescent="0.2">
      <c r="BD3846" s="325"/>
      <c r="EL3846" s="325"/>
    </row>
    <row r="3847" spans="56:142" x14ac:dyDescent="0.2">
      <c r="BD3847" s="325"/>
      <c r="EL3847" s="325"/>
    </row>
    <row r="3848" spans="56:142" x14ac:dyDescent="0.2">
      <c r="BD3848" s="325"/>
      <c r="EL3848" s="325"/>
    </row>
    <row r="3849" spans="56:142" x14ac:dyDescent="0.2">
      <c r="BD3849" s="325"/>
      <c r="EL3849" s="325"/>
    </row>
    <row r="3850" spans="56:142" x14ac:dyDescent="0.2">
      <c r="BD3850" s="325"/>
      <c r="EL3850" s="325"/>
    </row>
    <row r="3851" spans="56:142" x14ac:dyDescent="0.2">
      <c r="BD3851" s="325"/>
      <c r="EL3851" s="325"/>
    </row>
    <row r="3852" spans="56:142" x14ac:dyDescent="0.2">
      <c r="BD3852" s="325"/>
      <c r="EL3852" s="325"/>
    </row>
    <row r="3853" spans="56:142" x14ac:dyDescent="0.2">
      <c r="BD3853" s="325"/>
      <c r="EL3853" s="325"/>
    </row>
    <row r="3854" spans="56:142" x14ac:dyDescent="0.2">
      <c r="BD3854" s="325"/>
      <c r="EL3854" s="325"/>
    </row>
    <row r="3855" spans="56:142" x14ac:dyDescent="0.2">
      <c r="BD3855" s="325"/>
      <c r="EL3855" s="325"/>
    </row>
    <row r="3856" spans="56:142" x14ac:dyDescent="0.2">
      <c r="BD3856" s="325"/>
      <c r="EL3856" s="325"/>
    </row>
    <row r="3857" spans="56:142" x14ac:dyDescent="0.2">
      <c r="BD3857" s="325"/>
      <c r="EL3857" s="325"/>
    </row>
    <row r="3858" spans="56:142" x14ac:dyDescent="0.2">
      <c r="BD3858" s="325"/>
      <c r="EL3858" s="325"/>
    </row>
    <row r="3859" spans="56:142" x14ac:dyDescent="0.2">
      <c r="BD3859" s="325"/>
      <c r="EL3859" s="325"/>
    </row>
    <row r="3860" spans="56:142" x14ac:dyDescent="0.2">
      <c r="BD3860" s="325"/>
      <c r="EL3860" s="325"/>
    </row>
    <row r="3861" spans="56:142" x14ac:dyDescent="0.2">
      <c r="BD3861" s="325"/>
      <c r="EL3861" s="325"/>
    </row>
    <row r="3862" spans="56:142" x14ac:dyDescent="0.2">
      <c r="BD3862" s="325"/>
      <c r="EL3862" s="325"/>
    </row>
    <row r="3863" spans="56:142" x14ac:dyDescent="0.2">
      <c r="BD3863" s="325"/>
      <c r="EL3863" s="325"/>
    </row>
    <row r="3864" spans="56:142" x14ac:dyDescent="0.2">
      <c r="BD3864" s="325"/>
      <c r="EL3864" s="325"/>
    </row>
    <row r="3865" spans="56:142" x14ac:dyDescent="0.2">
      <c r="BD3865" s="325"/>
      <c r="EL3865" s="325"/>
    </row>
    <row r="3866" spans="56:142" x14ac:dyDescent="0.2">
      <c r="BD3866" s="325"/>
      <c r="EL3866" s="325"/>
    </row>
    <row r="3867" spans="56:142" x14ac:dyDescent="0.2">
      <c r="BD3867" s="325"/>
      <c r="EL3867" s="325"/>
    </row>
    <row r="3868" spans="56:142" x14ac:dyDescent="0.2">
      <c r="BD3868" s="325"/>
      <c r="EL3868" s="325"/>
    </row>
    <row r="3869" spans="56:142" x14ac:dyDescent="0.2">
      <c r="BD3869" s="325"/>
      <c r="EL3869" s="325"/>
    </row>
    <row r="3870" spans="56:142" x14ac:dyDescent="0.2">
      <c r="BD3870" s="325"/>
      <c r="EL3870" s="325"/>
    </row>
    <row r="3871" spans="56:142" x14ac:dyDescent="0.2">
      <c r="BD3871" s="325"/>
      <c r="EL3871" s="325"/>
    </row>
    <row r="3872" spans="56:142" x14ac:dyDescent="0.2">
      <c r="BD3872" s="325"/>
      <c r="EL3872" s="325"/>
    </row>
    <row r="3873" spans="56:142" x14ac:dyDescent="0.2">
      <c r="BD3873" s="325"/>
      <c r="EL3873" s="325"/>
    </row>
    <row r="3874" spans="56:142" x14ac:dyDescent="0.2">
      <c r="BD3874" s="325"/>
      <c r="EL3874" s="325"/>
    </row>
    <row r="3875" spans="56:142" x14ac:dyDescent="0.2">
      <c r="BD3875" s="325"/>
      <c r="EL3875" s="325"/>
    </row>
    <row r="3876" spans="56:142" x14ac:dyDescent="0.2">
      <c r="BD3876" s="325"/>
      <c r="EL3876" s="325"/>
    </row>
    <row r="3877" spans="56:142" x14ac:dyDescent="0.2">
      <c r="BD3877" s="325"/>
      <c r="EL3877" s="325"/>
    </row>
    <row r="3878" spans="56:142" x14ac:dyDescent="0.2">
      <c r="BD3878" s="325"/>
      <c r="EL3878" s="325"/>
    </row>
    <row r="3879" spans="56:142" x14ac:dyDescent="0.2">
      <c r="BD3879" s="325"/>
      <c r="EL3879" s="325"/>
    </row>
    <row r="3880" spans="56:142" x14ac:dyDescent="0.2">
      <c r="BD3880" s="325"/>
      <c r="EL3880" s="325"/>
    </row>
    <row r="3881" spans="56:142" x14ac:dyDescent="0.2">
      <c r="BD3881" s="325"/>
      <c r="EL3881" s="325"/>
    </row>
    <row r="3882" spans="56:142" x14ac:dyDescent="0.2">
      <c r="BD3882" s="325"/>
      <c r="EL3882" s="325"/>
    </row>
    <row r="3883" spans="56:142" x14ac:dyDescent="0.2">
      <c r="BD3883" s="325"/>
      <c r="EL3883" s="325"/>
    </row>
    <row r="3884" spans="56:142" x14ac:dyDescent="0.2">
      <c r="BD3884" s="325"/>
      <c r="EL3884" s="325"/>
    </row>
    <row r="3885" spans="56:142" x14ac:dyDescent="0.2">
      <c r="BD3885" s="325"/>
      <c r="EL3885" s="325"/>
    </row>
    <row r="3886" spans="56:142" x14ac:dyDescent="0.2">
      <c r="BD3886" s="325"/>
      <c r="EL3886" s="325"/>
    </row>
    <row r="3887" spans="56:142" x14ac:dyDescent="0.2">
      <c r="BD3887" s="325"/>
      <c r="EL3887" s="325"/>
    </row>
    <row r="3888" spans="56:142" x14ac:dyDescent="0.2">
      <c r="BD3888" s="325"/>
      <c r="EL3888" s="325"/>
    </row>
    <row r="3889" spans="56:142" x14ac:dyDescent="0.2">
      <c r="BD3889" s="325"/>
      <c r="EL3889" s="325"/>
    </row>
    <row r="3890" spans="56:142" x14ac:dyDescent="0.2">
      <c r="BD3890" s="325"/>
      <c r="EL3890" s="325"/>
    </row>
    <row r="3891" spans="56:142" x14ac:dyDescent="0.2">
      <c r="BD3891" s="325"/>
      <c r="EL3891" s="325"/>
    </row>
    <row r="3892" spans="56:142" x14ac:dyDescent="0.2">
      <c r="BD3892" s="325"/>
      <c r="EL3892" s="325"/>
    </row>
    <row r="3893" spans="56:142" x14ac:dyDescent="0.2">
      <c r="BD3893" s="325"/>
      <c r="EL3893" s="325"/>
    </row>
    <row r="3894" spans="56:142" x14ac:dyDescent="0.2">
      <c r="BD3894" s="325"/>
      <c r="EL3894" s="325"/>
    </row>
    <row r="3895" spans="56:142" x14ac:dyDescent="0.2">
      <c r="BD3895" s="325"/>
      <c r="EL3895" s="325"/>
    </row>
    <row r="3896" spans="56:142" x14ac:dyDescent="0.2">
      <c r="BD3896" s="325"/>
      <c r="EL3896" s="325"/>
    </row>
    <row r="3897" spans="56:142" x14ac:dyDescent="0.2">
      <c r="BD3897" s="325"/>
      <c r="EL3897" s="325"/>
    </row>
    <row r="3898" spans="56:142" x14ac:dyDescent="0.2">
      <c r="BD3898" s="325"/>
      <c r="EL3898" s="325"/>
    </row>
    <row r="3899" spans="56:142" x14ac:dyDescent="0.2">
      <c r="BD3899" s="325"/>
      <c r="EL3899" s="325"/>
    </row>
    <row r="3900" spans="56:142" x14ac:dyDescent="0.2">
      <c r="BD3900" s="325"/>
      <c r="EL3900" s="325"/>
    </row>
    <row r="3901" spans="56:142" x14ac:dyDescent="0.2">
      <c r="BD3901" s="325"/>
      <c r="EL3901" s="325"/>
    </row>
    <row r="3902" spans="56:142" x14ac:dyDescent="0.2">
      <c r="BD3902" s="325"/>
      <c r="EL3902" s="325"/>
    </row>
    <row r="3903" spans="56:142" x14ac:dyDescent="0.2">
      <c r="BD3903" s="325"/>
      <c r="EL3903" s="325"/>
    </row>
    <row r="3904" spans="56:142" x14ac:dyDescent="0.2">
      <c r="BD3904" s="325"/>
      <c r="EL3904" s="325"/>
    </row>
    <row r="3905" spans="56:142" x14ac:dyDescent="0.2">
      <c r="BD3905" s="325"/>
      <c r="EL3905" s="325"/>
    </row>
    <row r="3906" spans="56:142" x14ac:dyDescent="0.2">
      <c r="BD3906" s="325"/>
      <c r="EL3906" s="325"/>
    </row>
    <row r="3907" spans="56:142" x14ac:dyDescent="0.2">
      <c r="BD3907" s="325"/>
      <c r="EL3907" s="325"/>
    </row>
    <row r="3908" spans="56:142" x14ac:dyDescent="0.2">
      <c r="BD3908" s="325"/>
      <c r="EL3908" s="325"/>
    </row>
    <row r="3909" spans="56:142" x14ac:dyDescent="0.2">
      <c r="BD3909" s="325"/>
      <c r="EL3909" s="325"/>
    </row>
    <row r="3910" spans="56:142" x14ac:dyDescent="0.2">
      <c r="BD3910" s="325"/>
      <c r="EL3910" s="325"/>
    </row>
    <row r="3911" spans="56:142" x14ac:dyDescent="0.2">
      <c r="BD3911" s="325"/>
      <c r="EL3911" s="325"/>
    </row>
    <row r="3912" spans="56:142" x14ac:dyDescent="0.2">
      <c r="BD3912" s="325"/>
      <c r="EL3912" s="325"/>
    </row>
    <row r="3913" spans="56:142" x14ac:dyDescent="0.2">
      <c r="BD3913" s="325"/>
      <c r="EL3913" s="325"/>
    </row>
    <row r="3914" spans="56:142" x14ac:dyDescent="0.2">
      <c r="BD3914" s="325"/>
      <c r="EL3914" s="325"/>
    </row>
    <row r="3915" spans="56:142" x14ac:dyDescent="0.2">
      <c r="BD3915" s="325"/>
      <c r="EL3915" s="325"/>
    </row>
    <row r="3916" spans="56:142" x14ac:dyDescent="0.2">
      <c r="BD3916" s="325"/>
      <c r="EL3916" s="325"/>
    </row>
    <row r="3917" spans="56:142" x14ac:dyDescent="0.2">
      <c r="BD3917" s="325"/>
      <c r="EL3917" s="325"/>
    </row>
    <row r="3918" spans="56:142" x14ac:dyDescent="0.2">
      <c r="BD3918" s="325"/>
      <c r="EL3918" s="325"/>
    </row>
    <row r="3919" spans="56:142" x14ac:dyDescent="0.2">
      <c r="BD3919" s="325"/>
      <c r="EL3919" s="325"/>
    </row>
    <row r="3920" spans="56:142" x14ac:dyDescent="0.2">
      <c r="BD3920" s="325"/>
      <c r="EL3920" s="325"/>
    </row>
    <row r="3921" spans="56:142" x14ac:dyDescent="0.2">
      <c r="BD3921" s="325"/>
      <c r="EL3921" s="325"/>
    </row>
    <row r="3922" spans="56:142" x14ac:dyDescent="0.2">
      <c r="BD3922" s="325"/>
      <c r="EL3922" s="325"/>
    </row>
    <row r="3923" spans="56:142" x14ac:dyDescent="0.2">
      <c r="BD3923" s="325"/>
      <c r="EL3923" s="325"/>
    </row>
    <row r="3924" spans="56:142" x14ac:dyDescent="0.2">
      <c r="BD3924" s="325"/>
      <c r="EL3924" s="325"/>
    </row>
    <row r="3925" spans="56:142" x14ac:dyDescent="0.2">
      <c r="BD3925" s="325"/>
      <c r="EL3925" s="325"/>
    </row>
    <row r="3926" spans="56:142" x14ac:dyDescent="0.2">
      <c r="BD3926" s="325"/>
      <c r="EL3926" s="325"/>
    </row>
    <row r="3927" spans="56:142" x14ac:dyDescent="0.2">
      <c r="BD3927" s="325"/>
      <c r="EL3927" s="325"/>
    </row>
    <row r="3928" spans="56:142" x14ac:dyDescent="0.2">
      <c r="BD3928" s="325"/>
      <c r="EL3928" s="325"/>
    </row>
    <row r="3929" spans="56:142" x14ac:dyDescent="0.2">
      <c r="BD3929" s="325"/>
      <c r="EL3929" s="325"/>
    </row>
    <row r="3930" spans="56:142" x14ac:dyDescent="0.2">
      <c r="BD3930" s="325"/>
      <c r="EL3930" s="325"/>
    </row>
    <row r="3931" spans="56:142" x14ac:dyDescent="0.2">
      <c r="BD3931" s="325"/>
      <c r="EL3931" s="325"/>
    </row>
    <row r="3932" spans="56:142" x14ac:dyDescent="0.2">
      <c r="BD3932" s="325"/>
      <c r="EL3932" s="325"/>
    </row>
    <row r="3933" spans="56:142" x14ac:dyDescent="0.2">
      <c r="BD3933" s="325"/>
      <c r="EL3933" s="325"/>
    </row>
    <row r="3934" spans="56:142" x14ac:dyDescent="0.2">
      <c r="BD3934" s="325"/>
      <c r="EL3934" s="325"/>
    </row>
    <row r="3935" spans="56:142" x14ac:dyDescent="0.2">
      <c r="BD3935" s="325"/>
      <c r="EL3935" s="325"/>
    </row>
    <row r="3936" spans="56:142" x14ac:dyDescent="0.2">
      <c r="BD3936" s="325"/>
      <c r="EL3936" s="325"/>
    </row>
    <row r="3937" spans="56:142" x14ac:dyDescent="0.2">
      <c r="BD3937" s="325"/>
      <c r="EL3937" s="325"/>
    </row>
    <row r="3938" spans="56:142" x14ac:dyDescent="0.2">
      <c r="BD3938" s="325"/>
      <c r="EL3938" s="325"/>
    </row>
    <row r="3939" spans="56:142" x14ac:dyDescent="0.2">
      <c r="BD3939" s="325"/>
      <c r="EL3939" s="325"/>
    </row>
    <row r="3940" spans="56:142" x14ac:dyDescent="0.2">
      <c r="BD3940" s="325"/>
      <c r="EL3940" s="325"/>
    </row>
    <row r="3941" spans="56:142" x14ac:dyDescent="0.2">
      <c r="BD3941" s="325"/>
      <c r="EL3941" s="325"/>
    </row>
    <row r="3942" spans="56:142" x14ac:dyDescent="0.2">
      <c r="BD3942" s="325"/>
      <c r="EL3942" s="325"/>
    </row>
    <row r="3943" spans="56:142" x14ac:dyDescent="0.2">
      <c r="BD3943" s="325"/>
      <c r="EL3943" s="325"/>
    </row>
    <row r="3944" spans="56:142" x14ac:dyDescent="0.2">
      <c r="BD3944" s="325"/>
      <c r="EL3944" s="325"/>
    </row>
    <row r="3945" spans="56:142" x14ac:dyDescent="0.2">
      <c r="BD3945" s="325"/>
      <c r="EL3945" s="325"/>
    </row>
    <row r="3946" spans="56:142" x14ac:dyDescent="0.2">
      <c r="BD3946" s="325"/>
      <c r="EL3946" s="325"/>
    </row>
    <row r="3947" spans="56:142" x14ac:dyDescent="0.2">
      <c r="BD3947" s="325"/>
      <c r="EL3947" s="325"/>
    </row>
    <row r="3948" spans="56:142" x14ac:dyDescent="0.2">
      <c r="BD3948" s="325"/>
      <c r="EL3948" s="325"/>
    </row>
    <row r="3949" spans="56:142" x14ac:dyDescent="0.2">
      <c r="BD3949" s="325"/>
      <c r="EL3949" s="325"/>
    </row>
    <row r="3950" spans="56:142" x14ac:dyDescent="0.2">
      <c r="BD3950" s="325"/>
      <c r="EL3950" s="325"/>
    </row>
    <row r="3951" spans="56:142" x14ac:dyDescent="0.2">
      <c r="BD3951" s="325"/>
      <c r="EL3951" s="325"/>
    </row>
    <row r="3952" spans="56:142" x14ac:dyDescent="0.2">
      <c r="BD3952" s="325"/>
      <c r="EL3952" s="325"/>
    </row>
    <row r="3953" spans="56:142" x14ac:dyDescent="0.2">
      <c r="BD3953" s="325"/>
      <c r="EL3953" s="325"/>
    </row>
    <row r="3954" spans="56:142" x14ac:dyDescent="0.2">
      <c r="BD3954" s="325"/>
      <c r="EL3954" s="325"/>
    </row>
    <row r="3955" spans="56:142" x14ac:dyDescent="0.2">
      <c r="BD3955" s="325"/>
      <c r="EL3955" s="325"/>
    </row>
    <row r="3956" spans="56:142" x14ac:dyDescent="0.2">
      <c r="BD3956" s="325"/>
      <c r="EL3956" s="325"/>
    </row>
    <row r="3957" spans="56:142" x14ac:dyDescent="0.2">
      <c r="BD3957" s="325"/>
      <c r="EL3957" s="325"/>
    </row>
    <row r="3958" spans="56:142" x14ac:dyDescent="0.2">
      <c r="BD3958" s="325"/>
      <c r="EL3958" s="325"/>
    </row>
    <row r="3959" spans="56:142" x14ac:dyDescent="0.2">
      <c r="BD3959" s="325"/>
      <c r="EL3959" s="325"/>
    </row>
    <row r="3960" spans="56:142" x14ac:dyDescent="0.2">
      <c r="BD3960" s="325"/>
      <c r="EL3960" s="325"/>
    </row>
    <row r="3961" spans="56:142" x14ac:dyDescent="0.2">
      <c r="BD3961" s="325"/>
      <c r="EL3961" s="325"/>
    </row>
    <row r="3962" spans="56:142" x14ac:dyDescent="0.2">
      <c r="BD3962" s="325"/>
      <c r="EL3962" s="325"/>
    </row>
    <row r="3963" spans="56:142" x14ac:dyDescent="0.2">
      <c r="BD3963" s="325"/>
      <c r="EL3963" s="325"/>
    </row>
    <row r="3964" spans="56:142" x14ac:dyDescent="0.2">
      <c r="BD3964" s="325"/>
      <c r="EL3964" s="325"/>
    </row>
    <row r="3965" spans="56:142" x14ac:dyDescent="0.2">
      <c r="BD3965" s="325"/>
      <c r="EL3965" s="325"/>
    </row>
    <row r="3966" spans="56:142" x14ac:dyDescent="0.2">
      <c r="BD3966" s="325"/>
      <c r="EL3966" s="325"/>
    </row>
    <row r="3967" spans="56:142" x14ac:dyDescent="0.2">
      <c r="BD3967" s="325"/>
      <c r="EL3967" s="325"/>
    </row>
    <row r="3968" spans="56:142" x14ac:dyDescent="0.2">
      <c r="BD3968" s="325"/>
      <c r="EL3968" s="325"/>
    </row>
    <row r="3969" spans="56:142" x14ac:dyDescent="0.2">
      <c r="BD3969" s="325"/>
      <c r="EL3969" s="325"/>
    </row>
    <row r="3970" spans="56:142" x14ac:dyDescent="0.2">
      <c r="BD3970" s="325"/>
      <c r="EL3970" s="325"/>
    </row>
    <row r="3971" spans="56:142" x14ac:dyDescent="0.2">
      <c r="BD3971" s="325"/>
      <c r="EL3971" s="325"/>
    </row>
    <row r="3972" spans="56:142" x14ac:dyDescent="0.2">
      <c r="BD3972" s="325"/>
      <c r="EL3972" s="325"/>
    </row>
    <row r="3973" spans="56:142" x14ac:dyDescent="0.2">
      <c r="BD3973" s="325"/>
      <c r="EL3973" s="325"/>
    </row>
    <row r="3974" spans="56:142" x14ac:dyDescent="0.2">
      <c r="BD3974" s="325"/>
      <c r="EL3974" s="325"/>
    </row>
    <row r="3975" spans="56:142" x14ac:dyDescent="0.2">
      <c r="BD3975" s="325"/>
      <c r="EL3975" s="325"/>
    </row>
    <row r="3976" spans="56:142" x14ac:dyDescent="0.2">
      <c r="BD3976" s="325"/>
      <c r="EL3976" s="325"/>
    </row>
    <row r="3977" spans="56:142" x14ac:dyDescent="0.2">
      <c r="BD3977" s="325"/>
      <c r="EL3977" s="325"/>
    </row>
    <row r="3978" spans="56:142" x14ac:dyDescent="0.2">
      <c r="BD3978" s="325"/>
      <c r="EL3978" s="325"/>
    </row>
    <row r="3979" spans="56:142" x14ac:dyDescent="0.2">
      <c r="BD3979" s="325"/>
      <c r="EL3979" s="325"/>
    </row>
    <row r="3980" spans="56:142" x14ac:dyDescent="0.2">
      <c r="BD3980" s="325"/>
      <c r="EL3980" s="325"/>
    </row>
    <row r="3981" spans="56:142" x14ac:dyDescent="0.2">
      <c r="BD3981" s="325"/>
      <c r="EL3981" s="325"/>
    </row>
    <row r="3982" spans="56:142" x14ac:dyDescent="0.2">
      <c r="BD3982" s="325"/>
      <c r="EL3982" s="325"/>
    </row>
    <row r="3983" spans="56:142" x14ac:dyDescent="0.2">
      <c r="BD3983" s="325"/>
      <c r="EL3983" s="325"/>
    </row>
    <row r="3984" spans="56:142" x14ac:dyDescent="0.2">
      <c r="BD3984" s="325"/>
      <c r="EL3984" s="325"/>
    </row>
    <row r="3985" spans="56:142" x14ac:dyDescent="0.2">
      <c r="BD3985" s="325"/>
      <c r="EL3985" s="325"/>
    </row>
    <row r="3986" spans="56:142" x14ac:dyDescent="0.2">
      <c r="BD3986" s="325"/>
      <c r="EL3986" s="325"/>
    </row>
    <row r="3987" spans="56:142" x14ac:dyDescent="0.2">
      <c r="BD3987" s="325"/>
      <c r="EL3987" s="325"/>
    </row>
    <row r="3988" spans="56:142" x14ac:dyDescent="0.2">
      <c r="BD3988" s="325"/>
      <c r="EL3988" s="325"/>
    </row>
    <row r="3989" spans="56:142" x14ac:dyDescent="0.2">
      <c r="BD3989" s="325"/>
      <c r="EL3989" s="325"/>
    </row>
    <row r="3990" spans="56:142" x14ac:dyDescent="0.2">
      <c r="BD3990" s="325"/>
      <c r="EL3990" s="325"/>
    </row>
    <row r="3991" spans="56:142" x14ac:dyDescent="0.2">
      <c r="BD3991" s="325"/>
      <c r="EL3991" s="325"/>
    </row>
    <row r="3992" spans="56:142" x14ac:dyDescent="0.2">
      <c r="BD3992" s="325"/>
      <c r="EL3992" s="325"/>
    </row>
    <row r="3993" spans="56:142" x14ac:dyDescent="0.2">
      <c r="BD3993" s="325"/>
      <c r="EL3993" s="325"/>
    </row>
    <row r="3994" spans="56:142" x14ac:dyDescent="0.2">
      <c r="BD3994" s="325"/>
      <c r="EL3994" s="325"/>
    </row>
    <row r="3995" spans="56:142" x14ac:dyDescent="0.2">
      <c r="BD3995" s="325"/>
      <c r="EL3995" s="325"/>
    </row>
    <row r="3996" spans="56:142" x14ac:dyDescent="0.2">
      <c r="BD3996" s="325"/>
      <c r="EL3996" s="325"/>
    </row>
    <row r="3997" spans="56:142" x14ac:dyDescent="0.2">
      <c r="BD3997" s="325"/>
      <c r="EL3997" s="325"/>
    </row>
    <row r="3998" spans="56:142" x14ac:dyDescent="0.2">
      <c r="BD3998" s="325"/>
      <c r="EL3998" s="325"/>
    </row>
    <row r="3999" spans="56:142" x14ac:dyDescent="0.2">
      <c r="BD3999" s="325"/>
      <c r="EL3999" s="325"/>
    </row>
    <row r="4000" spans="56:142" x14ac:dyDescent="0.2">
      <c r="BD4000" s="325"/>
      <c r="EL4000" s="325"/>
    </row>
    <row r="4001" spans="56:142" x14ac:dyDescent="0.2">
      <c r="BD4001" s="325"/>
      <c r="EL4001" s="325"/>
    </row>
    <row r="4002" spans="56:142" x14ac:dyDescent="0.2">
      <c r="BD4002" s="325"/>
      <c r="EL4002" s="325"/>
    </row>
    <row r="4003" spans="56:142" x14ac:dyDescent="0.2">
      <c r="BD4003" s="325"/>
      <c r="EL4003" s="325"/>
    </row>
    <row r="4004" spans="56:142" x14ac:dyDescent="0.2">
      <c r="BD4004" s="325"/>
      <c r="EL4004" s="325"/>
    </row>
    <row r="4005" spans="56:142" x14ac:dyDescent="0.2">
      <c r="BD4005" s="325"/>
      <c r="EL4005" s="325"/>
    </row>
    <row r="4006" spans="56:142" x14ac:dyDescent="0.2">
      <c r="BD4006" s="325"/>
      <c r="EL4006" s="325"/>
    </row>
    <row r="4007" spans="56:142" x14ac:dyDescent="0.2">
      <c r="BD4007" s="325"/>
      <c r="EL4007" s="325"/>
    </row>
    <row r="4008" spans="56:142" x14ac:dyDescent="0.2">
      <c r="BD4008" s="325"/>
      <c r="EL4008" s="325"/>
    </row>
    <row r="4009" spans="56:142" x14ac:dyDescent="0.2">
      <c r="BD4009" s="325"/>
      <c r="EL4009" s="325"/>
    </row>
    <row r="4010" spans="56:142" x14ac:dyDescent="0.2">
      <c r="BD4010" s="325"/>
      <c r="EL4010" s="325"/>
    </row>
    <row r="4011" spans="56:142" x14ac:dyDescent="0.2">
      <c r="BD4011" s="325"/>
      <c r="EL4011" s="325"/>
    </row>
    <row r="4012" spans="56:142" x14ac:dyDescent="0.2">
      <c r="BD4012" s="325"/>
      <c r="EL4012" s="325"/>
    </row>
    <row r="4013" spans="56:142" x14ac:dyDescent="0.2">
      <c r="BD4013" s="325"/>
      <c r="EL4013" s="325"/>
    </row>
    <row r="4014" spans="56:142" x14ac:dyDescent="0.2">
      <c r="BD4014" s="325"/>
      <c r="EL4014" s="325"/>
    </row>
    <row r="4015" spans="56:142" x14ac:dyDescent="0.2">
      <c r="BD4015" s="325"/>
      <c r="EL4015" s="325"/>
    </row>
    <row r="4016" spans="56:142" x14ac:dyDescent="0.2">
      <c r="BD4016" s="325"/>
      <c r="EL4016" s="325"/>
    </row>
    <row r="4017" spans="56:142" x14ac:dyDescent="0.2">
      <c r="BD4017" s="325"/>
      <c r="EL4017" s="325"/>
    </row>
    <row r="4018" spans="56:142" x14ac:dyDescent="0.2">
      <c r="BD4018" s="325"/>
      <c r="EL4018" s="325"/>
    </row>
    <row r="4019" spans="56:142" x14ac:dyDescent="0.2">
      <c r="BD4019" s="325"/>
      <c r="EL4019" s="325"/>
    </row>
    <row r="4020" spans="56:142" x14ac:dyDescent="0.2">
      <c r="BD4020" s="325"/>
      <c r="EL4020" s="325"/>
    </row>
    <row r="4021" spans="56:142" x14ac:dyDescent="0.2">
      <c r="BD4021" s="325"/>
      <c r="EL4021" s="325"/>
    </row>
    <row r="4022" spans="56:142" x14ac:dyDescent="0.2">
      <c r="BD4022" s="325"/>
      <c r="EL4022" s="325"/>
    </row>
    <row r="4023" spans="56:142" x14ac:dyDescent="0.2">
      <c r="BD4023" s="325"/>
      <c r="EL4023" s="325"/>
    </row>
    <row r="4024" spans="56:142" x14ac:dyDescent="0.2">
      <c r="BD4024" s="325"/>
      <c r="EL4024" s="325"/>
    </row>
    <row r="4025" spans="56:142" x14ac:dyDescent="0.2">
      <c r="BD4025" s="325"/>
      <c r="EL4025" s="325"/>
    </row>
    <row r="4026" spans="56:142" x14ac:dyDescent="0.2">
      <c r="BD4026" s="325"/>
      <c r="EL4026" s="325"/>
    </row>
    <row r="4027" spans="56:142" x14ac:dyDescent="0.2">
      <c r="BD4027" s="325"/>
      <c r="EL4027" s="325"/>
    </row>
    <row r="4028" spans="56:142" x14ac:dyDescent="0.2">
      <c r="BD4028" s="325"/>
      <c r="EL4028" s="325"/>
    </row>
    <row r="4029" spans="56:142" x14ac:dyDescent="0.2">
      <c r="BD4029" s="325"/>
      <c r="EL4029" s="325"/>
    </row>
    <row r="4030" spans="56:142" x14ac:dyDescent="0.2">
      <c r="BD4030" s="325"/>
      <c r="EL4030" s="325"/>
    </row>
    <row r="4031" spans="56:142" x14ac:dyDescent="0.2">
      <c r="BD4031" s="325"/>
      <c r="EL4031" s="325"/>
    </row>
    <row r="4032" spans="56:142" x14ac:dyDescent="0.2">
      <c r="BD4032" s="325"/>
      <c r="EL4032" s="325"/>
    </row>
    <row r="4033" spans="56:142" x14ac:dyDescent="0.2">
      <c r="BD4033" s="325"/>
      <c r="EL4033" s="325"/>
    </row>
    <row r="4034" spans="56:142" x14ac:dyDescent="0.2">
      <c r="BD4034" s="325"/>
      <c r="EL4034" s="325"/>
    </row>
    <row r="4035" spans="56:142" x14ac:dyDescent="0.2">
      <c r="BD4035" s="325"/>
      <c r="EL4035" s="325"/>
    </row>
    <row r="4036" spans="56:142" x14ac:dyDescent="0.2">
      <c r="BD4036" s="325"/>
      <c r="EL4036" s="325"/>
    </row>
    <row r="4037" spans="56:142" x14ac:dyDescent="0.2">
      <c r="BD4037" s="325"/>
      <c r="EL4037" s="325"/>
    </row>
    <row r="4038" spans="56:142" x14ac:dyDescent="0.2">
      <c r="BD4038" s="325"/>
      <c r="EL4038" s="325"/>
    </row>
    <row r="4039" spans="56:142" x14ac:dyDescent="0.2">
      <c r="BD4039" s="325"/>
      <c r="EL4039" s="325"/>
    </row>
    <row r="4040" spans="56:142" x14ac:dyDescent="0.2">
      <c r="BD4040" s="325"/>
      <c r="EL4040" s="325"/>
    </row>
    <row r="4041" spans="56:142" x14ac:dyDescent="0.2">
      <c r="BD4041" s="325"/>
      <c r="EL4041" s="325"/>
    </row>
    <row r="4042" spans="56:142" x14ac:dyDescent="0.2">
      <c r="BD4042" s="325"/>
      <c r="EL4042" s="325"/>
    </row>
    <row r="4043" spans="56:142" x14ac:dyDescent="0.2">
      <c r="BD4043" s="325"/>
      <c r="EL4043" s="325"/>
    </row>
    <row r="4044" spans="56:142" x14ac:dyDescent="0.2">
      <c r="BD4044" s="325"/>
      <c r="EL4044" s="325"/>
    </row>
    <row r="4045" spans="56:142" x14ac:dyDescent="0.2">
      <c r="BD4045" s="325"/>
      <c r="EL4045" s="325"/>
    </row>
    <row r="4046" spans="56:142" x14ac:dyDescent="0.2">
      <c r="BD4046" s="325"/>
      <c r="EL4046" s="325"/>
    </row>
    <row r="4047" spans="56:142" x14ac:dyDescent="0.2">
      <c r="BD4047" s="325"/>
      <c r="EL4047" s="325"/>
    </row>
    <row r="4048" spans="56:142" x14ac:dyDescent="0.2">
      <c r="BD4048" s="325"/>
      <c r="EL4048" s="325"/>
    </row>
    <row r="4049" spans="56:142" x14ac:dyDescent="0.2">
      <c r="BD4049" s="325"/>
      <c r="EL4049" s="325"/>
    </row>
    <row r="4050" spans="56:142" x14ac:dyDescent="0.2">
      <c r="BD4050" s="325"/>
      <c r="EL4050" s="325"/>
    </row>
    <row r="4051" spans="56:142" x14ac:dyDescent="0.2">
      <c r="BD4051" s="325"/>
      <c r="EL4051" s="325"/>
    </row>
    <row r="4052" spans="56:142" x14ac:dyDescent="0.2">
      <c r="BD4052" s="325"/>
      <c r="EL4052" s="325"/>
    </row>
    <row r="4053" spans="56:142" x14ac:dyDescent="0.2">
      <c r="BD4053" s="325"/>
      <c r="EL4053" s="325"/>
    </row>
    <row r="4054" spans="56:142" x14ac:dyDescent="0.2">
      <c r="BD4054" s="325"/>
      <c r="EL4054" s="325"/>
    </row>
    <row r="4055" spans="56:142" x14ac:dyDescent="0.2">
      <c r="BD4055" s="325"/>
      <c r="EL4055" s="325"/>
    </row>
    <row r="4056" spans="56:142" x14ac:dyDescent="0.2">
      <c r="BD4056" s="325"/>
      <c r="EL4056" s="325"/>
    </row>
    <row r="4057" spans="56:142" x14ac:dyDescent="0.2">
      <c r="BD4057" s="325"/>
      <c r="EL4057" s="325"/>
    </row>
    <row r="4058" spans="56:142" x14ac:dyDescent="0.2">
      <c r="BD4058" s="325"/>
      <c r="EL4058" s="325"/>
    </row>
    <row r="4059" spans="56:142" x14ac:dyDescent="0.2">
      <c r="BD4059" s="325"/>
      <c r="EL4059" s="325"/>
    </row>
    <row r="4060" spans="56:142" x14ac:dyDescent="0.2">
      <c r="BD4060" s="325"/>
      <c r="EL4060" s="325"/>
    </row>
    <row r="4061" spans="56:142" x14ac:dyDescent="0.2">
      <c r="BD4061" s="325"/>
      <c r="EL4061" s="325"/>
    </row>
    <row r="4062" spans="56:142" x14ac:dyDescent="0.2">
      <c r="BD4062" s="325"/>
      <c r="EL4062" s="325"/>
    </row>
    <row r="4063" spans="56:142" x14ac:dyDescent="0.2">
      <c r="BD4063" s="325"/>
      <c r="EL4063" s="325"/>
    </row>
    <row r="4064" spans="56:142" x14ac:dyDescent="0.2">
      <c r="BD4064" s="325"/>
      <c r="EL4064" s="325"/>
    </row>
    <row r="4065" spans="56:142" x14ac:dyDescent="0.2">
      <c r="BD4065" s="325"/>
      <c r="EL4065" s="325"/>
    </row>
    <row r="4066" spans="56:142" x14ac:dyDescent="0.2">
      <c r="BD4066" s="325"/>
      <c r="EL4066" s="325"/>
    </row>
    <row r="4067" spans="56:142" x14ac:dyDescent="0.2">
      <c r="BD4067" s="325"/>
      <c r="EL4067" s="325"/>
    </row>
    <row r="4068" spans="56:142" x14ac:dyDescent="0.2">
      <c r="BD4068" s="325"/>
      <c r="EL4068" s="325"/>
    </row>
    <row r="4069" spans="56:142" x14ac:dyDescent="0.2">
      <c r="BD4069" s="325"/>
      <c r="EL4069" s="325"/>
    </row>
    <row r="4070" spans="56:142" x14ac:dyDescent="0.2">
      <c r="BD4070" s="325"/>
      <c r="EL4070" s="325"/>
    </row>
    <row r="4071" spans="56:142" x14ac:dyDescent="0.2">
      <c r="BD4071" s="325"/>
      <c r="EL4071" s="325"/>
    </row>
    <row r="4072" spans="56:142" x14ac:dyDescent="0.2">
      <c r="BD4072" s="325"/>
      <c r="EL4072" s="325"/>
    </row>
    <row r="4073" spans="56:142" x14ac:dyDescent="0.2">
      <c r="BD4073" s="325"/>
      <c r="EL4073" s="325"/>
    </row>
    <row r="4074" spans="56:142" x14ac:dyDescent="0.2">
      <c r="BD4074" s="325"/>
      <c r="EL4074" s="325"/>
    </row>
    <row r="4075" spans="56:142" x14ac:dyDescent="0.2">
      <c r="BD4075" s="325"/>
      <c r="EL4075" s="325"/>
    </row>
    <row r="4076" spans="56:142" x14ac:dyDescent="0.2">
      <c r="BD4076" s="325"/>
      <c r="EL4076" s="325"/>
    </row>
    <row r="4077" spans="56:142" x14ac:dyDescent="0.2">
      <c r="BD4077" s="325"/>
      <c r="EL4077" s="325"/>
    </row>
    <row r="4078" spans="56:142" x14ac:dyDescent="0.2">
      <c r="BD4078" s="325"/>
      <c r="EL4078" s="325"/>
    </row>
    <row r="4079" spans="56:142" x14ac:dyDescent="0.2">
      <c r="BD4079" s="325"/>
      <c r="EL4079" s="325"/>
    </row>
    <row r="4080" spans="56:142" x14ac:dyDescent="0.2">
      <c r="BD4080" s="325"/>
      <c r="EL4080" s="325"/>
    </row>
    <row r="4081" spans="56:142" x14ac:dyDescent="0.2">
      <c r="BD4081" s="325"/>
      <c r="EL4081" s="325"/>
    </row>
    <row r="4082" spans="56:142" x14ac:dyDescent="0.2">
      <c r="BD4082" s="325"/>
      <c r="EL4082" s="325"/>
    </row>
    <row r="4083" spans="56:142" x14ac:dyDescent="0.2">
      <c r="BD4083" s="325"/>
      <c r="EL4083" s="325"/>
    </row>
    <row r="4084" spans="56:142" x14ac:dyDescent="0.2">
      <c r="BD4084" s="325"/>
      <c r="EL4084" s="325"/>
    </row>
    <row r="4085" spans="56:142" x14ac:dyDescent="0.2">
      <c r="BD4085" s="325"/>
      <c r="EL4085" s="325"/>
    </row>
    <row r="4086" spans="56:142" x14ac:dyDescent="0.2">
      <c r="BD4086" s="325"/>
      <c r="EL4086" s="325"/>
    </row>
    <row r="4087" spans="56:142" x14ac:dyDescent="0.2">
      <c r="BD4087" s="325"/>
      <c r="EL4087" s="325"/>
    </row>
    <row r="4088" spans="56:142" x14ac:dyDescent="0.2">
      <c r="BD4088" s="325"/>
      <c r="EL4088" s="325"/>
    </row>
    <row r="4089" spans="56:142" x14ac:dyDescent="0.2">
      <c r="BD4089" s="325"/>
      <c r="EL4089" s="325"/>
    </row>
    <row r="4090" spans="56:142" x14ac:dyDescent="0.2">
      <c r="BD4090" s="325"/>
      <c r="EL4090" s="325"/>
    </row>
    <row r="4091" spans="56:142" x14ac:dyDescent="0.2">
      <c r="BD4091" s="325"/>
      <c r="EL4091" s="325"/>
    </row>
    <row r="4092" spans="56:142" x14ac:dyDescent="0.2">
      <c r="BD4092" s="325"/>
      <c r="EL4092" s="325"/>
    </row>
    <row r="4093" spans="56:142" x14ac:dyDescent="0.2">
      <c r="BD4093" s="325"/>
      <c r="EL4093" s="325"/>
    </row>
    <row r="4094" spans="56:142" x14ac:dyDescent="0.2">
      <c r="BD4094" s="325"/>
      <c r="EL4094" s="325"/>
    </row>
    <row r="4095" spans="56:142" x14ac:dyDescent="0.2">
      <c r="BD4095" s="325"/>
      <c r="EL4095" s="325"/>
    </row>
    <row r="4096" spans="56:142" x14ac:dyDescent="0.2">
      <c r="BD4096" s="325"/>
      <c r="EL4096" s="325"/>
    </row>
    <row r="4097" spans="56:142" x14ac:dyDescent="0.2">
      <c r="BD4097" s="325"/>
      <c r="EL4097" s="325"/>
    </row>
    <row r="4098" spans="56:142" x14ac:dyDescent="0.2">
      <c r="BD4098" s="325"/>
      <c r="EL4098" s="325"/>
    </row>
    <row r="4099" spans="56:142" x14ac:dyDescent="0.2">
      <c r="BD4099" s="325"/>
      <c r="EL4099" s="325"/>
    </row>
    <row r="4100" spans="56:142" x14ac:dyDescent="0.2">
      <c r="BD4100" s="325"/>
      <c r="EL4100" s="325"/>
    </row>
    <row r="4101" spans="56:142" x14ac:dyDescent="0.2">
      <c r="BD4101" s="325"/>
      <c r="EL4101" s="325"/>
    </row>
    <row r="4102" spans="56:142" x14ac:dyDescent="0.2">
      <c r="BD4102" s="325"/>
      <c r="EL4102" s="325"/>
    </row>
    <row r="4103" spans="56:142" x14ac:dyDescent="0.2">
      <c r="BD4103" s="325"/>
      <c r="EL4103" s="325"/>
    </row>
    <row r="4104" spans="56:142" x14ac:dyDescent="0.2">
      <c r="BD4104" s="325"/>
      <c r="EL4104" s="325"/>
    </row>
    <row r="4105" spans="56:142" x14ac:dyDescent="0.2">
      <c r="BD4105" s="325"/>
      <c r="EL4105" s="325"/>
    </row>
    <row r="4106" spans="56:142" x14ac:dyDescent="0.2">
      <c r="BD4106" s="325"/>
      <c r="EL4106" s="325"/>
    </row>
    <row r="4107" spans="56:142" x14ac:dyDescent="0.2">
      <c r="BD4107" s="325"/>
      <c r="EL4107" s="325"/>
    </row>
    <row r="4108" spans="56:142" x14ac:dyDescent="0.2">
      <c r="BD4108" s="325"/>
      <c r="EL4108" s="325"/>
    </row>
    <row r="4109" spans="56:142" x14ac:dyDescent="0.2">
      <c r="BD4109" s="325"/>
      <c r="EL4109" s="325"/>
    </row>
    <row r="4110" spans="56:142" x14ac:dyDescent="0.2">
      <c r="BD4110" s="325"/>
      <c r="EL4110" s="325"/>
    </row>
    <row r="4111" spans="56:142" x14ac:dyDescent="0.2">
      <c r="BD4111" s="325"/>
      <c r="EL4111" s="325"/>
    </row>
    <row r="4112" spans="56:142" x14ac:dyDescent="0.2">
      <c r="BD4112" s="325"/>
      <c r="EL4112" s="325"/>
    </row>
    <row r="4113" spans="56:142" x14ac:dyDescent="0.2">
      <c r="BD4113" s="325"/>
      <c r="EL4113" s="325"/>
    </row>
    <row r="4114" spans="56:142" x14ac:dyDescent="0.2">
      <c r="BD4114" s="325"/>
      <c r="EL4114" s="325"/>
    </row>
    <row r="4115" spans="56:142" x14ac:dyDescent="0.2">
      <c r="BD4115" s="325"/>
      <c r="EL4115" s="325"/>
    </row>
    <row r="4116" spans="56:142" x14ac:dyDescent="0.2">
      <c r="BD4116" s="325"/>
      <c r="EL4116" s="325"/>
    </row>
    <row r="4117" spans="56:142" x14ac:dyDescent="0.2">
      <c r="BD4117" s="325"/>
      <c r="EL4117" s="325"/>
    </row>
    <row r="4118" spans="56:142" x14ac:dyDescent="0.2">
      <c r="BD4118" s="325"/>
      <c r="EL4118" s="325"/>
    </row>
    <row r="4119" spans="56:142" x14ac:dyDescent="0.2">
      <c r="BD4119" s="325"/>
      <c r="EL4119" s="325"/>
    </row>
    <row r="4120" spans="56:142" x14ac:dyDescent="0.2">
      <c r="BD4120" s="325"/>
      <c r="EL4120" s="325"/>
    </row>
    <row r="4121" spans="56:142" x14ac:dyDescent="0.2">
      <c r="BD4121" s="325"/>
      <c r="EL4121" s="325"/>
    </row>
    <row r="4122" spans="56:142" x14ac:dyDescent="0.2">
      <c r="BD4122" s="325"/>
      <c r="EL4122" s="325"/>
    </row>
    <row r="4123" spans="56:142" x14ac:dyDescent="0.2">
      <c r="BD4123" s="325"/>
      <c r="EL4123" s="325"/>
    </row>
    <row r="4124" spans="56:142" x14ac:dyDescent="0.2">
      <c r="BD4124" s="325"/>
      <c r="EL4124" s="325"/>
    </row>
    <row r="4125" spans="56:142" x14ac:dyDescent="0.2">
      <c r="BD4125" s="325"/>
      <c r="EL4125" s="325"/>
    </row>
    <row r="4126" spans="56:142" x14ac:dyDescent="0.2">
      <c r="BD4126" s="325"/>
      <c r="EL4126" s="325"/>
    </row>
    <row r="4127" spans="56:142" x14ac:dyDescent="0.2">
      <c r="BD4127" s="325"/>
      <c r="EL4127" s="325"/>
    </row>
    <row r="4128" spans="56:142" x14ac:dyDescent="0.2">
      <c r="BD4128" s="325"/>
      <c r="EL4128" s="325"/>
    </row>
    <row r="4129" spans="56:142" x14ac:dyDescent="0.2">
      <c r="BD4129" s="325"/>
      <c r="EL4129" s="325"/>
    </row>
    <row r="4130" spans="56:142" x14ac:dyDescent="0.2">
      <c r="BD4130" s="325"/>
      <c r="EL4130" s="325"/>
    </row>
    <row r="4131" spans="56:142" x14ac:dyDescent="0.2">
      <c r="BD4131" s="325"/>
      <c r="EL4131" s="325"/>
    </row>
    <row r="4132" spans="56:142" x14ac:dyDescent="0.2">
      <c r="BD4132" s="325"/>
      <c r="EL4132" s="325"/>
    </row>
    <row r="4133" spans="56:142" x14ac:dyDescent="0.2">
      <c r="BD4133" s="325"/>
      <c r="EL4133" s="325"/>
    </row>
    <row r="4134" spans="56:142" x14ac:dyDescent="0.2">
      <c r="BD4134" s="325"/>
      <c r="EL4134" s="325"/>
    </row>
    <row r="4135" spans="56:142" x14ac:dyDescent="0.2">
      <c r="BD4135" s="325"/>
      <c r="EL4135" s="325"/>
    </row>
    <row r="4136" spans="56:142" x14ac:dyDescent="0.2">
      <c r="BD4136" s="325"/>
      <c r="EL4136" s="325"/>
    </row>
    <row r="4137" spans="56:142" x14ac:dyDescent="0.2">
      <c r="BD4137" s="325"/>
      <c r="EL4137" s="325"/>
    </row>
    <row r="4138" spans="56:142" x14ac:dyDescent="0.2">
      <c r="BD4138" s="325"/>
      <c r="EL4138" s="325"/>
    </row>
    <row r="4139" spans="56:142" x14ac:dyDescent="0.2">
      <c r="BD4139" s="325"/>
      <c r="EL4139" s="325"/>
    </row>
    <row r="4140" spans="56:142" x14ac:dyDescent="0.2">
      <c r="BD4140" s="325"/>
      <c r="EL4140" s="325"/>
    </row>
    <row r="4141" spans="56:142" x14ac:dyDescent="0.2">
      <c r="BD4141" s="325"/>
      <c r="EL4141" s="325"/>
    </row>
    <row r="4142" spans="56:142" x14ac:dyDescent="0.2">
      <c r="BD4142" s="325"/>
      <c r="EL4142" s="325"/>
    </row>
    <row r="4143" spans="56:142" x14ac:dyDescent="0.2">
      <c r="BD4143" s="325"/>
      <c r="EL4143" s="325"/>
    </row>
    <row r="4144" spans="56:142" x14ac:dyDescent="0.2">
      <c r="BD4144" s="325"/>
      <c r="EL4144" s="325"/>
    </row>
    <row r="4145" spans="56:142" x14ac:dyDescent="0.2">
      <c r="BD4145" s="325"/>
      <c r="EL4145" s="325"/>
    </row>
    <row r="4146" spans="56:142" x14ac:dyDescent="0.2">
      <c r="BD4146" s="325"/>
      <c r="EL4146" s="325"/>
    </row>
    <row r="4147" spans="56:142" x14ac:dyDescent="0.2">
      <c r="BD4147" s="325"/>
      <c r="EL4147" s="325"/>
    </row>
    <row r="4148" spans="56:142" x14ac:dyDescent="0.2">
      <c r="BD4148" s="325"/>
      <c r="EL4148" s="325"/>
    </row>
    <row r="4149" spans="56:142" x14ac:dyDescent="0.2">
      <c r="BD4149" s="325"/>
      <c r="EL4149" s="325"/>
    </row>
    <row r="4150" spans="56:142" x14ac:dyDescent="0.2">
      <c r="BD4150" s="325"/>
      <c r="EL4150" s="325"/>
    </row>
    <row r="4151" spans="56:142" x14ac:dyDescent="0.2">
      <c r="BD4151" s="325"/>
      <c r="EL4151" s="325"/>
    </row>
    <row r="4152" spans="56:142" x14ac:dyDescent="0.2">
      <c r="BD4152" s="325"/>
      <c r="EL4152" s="325"/>
    </row>
    <row r="4153" spans="56:142" x14ac:dyDescent="0.2">
      <c r="BD4153" s="325"/>
      <c r="EL4153" s="325"/>
    </row>
    <row r="4154" spans="56:142" x14ac:dyDescent="0.2">
      <c r="BD4154" s="325"/>
      <c r="EL4154" s="325"/>
    </row>
    <row r="4155" spans="56:142" x14ac:dyDescent="0.2">
      <c r="BD4155" s="325"/>
      <c r="EL4155" s="325"/>
    </row>
    <row r="4156" spans="56:142" x14ac:dyDescent="0.2">
      <c r="BD4156" s="325"/>
      <c r="EL4156" s="325"/>
    </row>
    <row r="4157" spans="56:142" x14ac:dyDescent="0.2">
      <c r="BD4157" s="325"/>
      <c r="EL4157" s="325"/>
    </row>
    <row r="4158" spans="56:142" x14ac:dyDescent="0.2">
      <c r="BD4158" s="325"/>
      <c r="EL4158" s="325"/>
    </row>
    <row r="4159" spans="56:142" x14ac:dyDescent="0.2">
      <c r="BD4159" s="325"/>
      <c r="EL4159" s="325"/>
    </row>
    <row r="4160" spans="56:142" x14ac:dyDescent="0.2">
      <c r="BD4160" s="325"/>
      <c r="EL4160" s="325"/>
    </row>
    <row r="4161" spans="56:142" x14ac:dyDescent="0.2">
      <c r="BD4161" s="325"/>
      <c r="EL4161" s="325"/>
    </row>
    <row r="4162" spans="56:142" x14ac:dyDescent="0.2">
      <c r="BD4162" s="325"/>
      <c r="EL4162" s="325"/>
    </row>
    <row r="4163" spans="56:142" x14ac:dyDescent="0.2">
      <c r="BD4163" s="325"/>
      <c r="EL4163" s="325"/>
    </row>
    <row r="4164" spans="56:142" x14ac:dyDescent="0.2">
      <c r="BD4164" s="325"/>
      <c r="EL4164" s="325"/>
    </row>
    <row r="4165" spans="56:142" x14ac:dyDescent="0.2">
      <c r="BD4165" s="325"/>
      <c r="EL4165" s="325"/>
    </row>
    <row r="4166" spans="56:142" x14ac:dyDescent="0.2">
      <c r="BD4166" s="325"/>
      <c r="EL4166" s="325"/>
    </row>
    <row r="4167" spans="56:142" x14ac:dyDescent="0.2">
      <c r="BD4167" s="325"/>
      <c r="EL4167" s="325"/>
    </row>
    <row r="4168" spans="56:142" x14ac:dyDescent="0.2">
      <c r="BD4168" s="325"/>
      <c r="EL4168" s="325"/>
    </row>
    <row r="4169" spans="56:142" x14ac:dyDescent="0.2">
      <c r="BD4169" s="325"/>
      <c r="EL4169" s="325"/>
    </row>
    <row r="4170" spans="56:142" x14ac:dyDescent="0.2">
      <c r="BD4170" s="325"/>
      <c r="EL4170" s="325"/>
    </row>
    <row r="4171" spans="56:142" x14ac:dyDescent="0.2">
      <c r="BD4171" s="325"/>
      <c r="EL4171" s="325"/>
    </row>
    <row r="4172" spans="56:142" x14ac:dyDescent="0.2">
      <c r="BD4172" s="325"/>
      <c r="EL4172" s="325"/>
    </row>
    <row r="4173" spans="56:142" x14ac:dyDescent="0.2">
      <c r="BD4173" s="325"/>
      <c r="EL4173" s="325"/>
    </row>
    <row r="4174" spans="56:142" x14ac:dyDescent="0.2">
      <c r="BD4174" s="325"/>
      <c r="EL4174" s="325"/>
    </row>
    <row r="4175" spans="56:142" x14ac:dyDescent="0.2">
      <c r="BD4175" s="325"/>
      <c r="EL4175" s="325"/>
    </row>
    <row r="4176" spans="56:142" x14ac:dyDescent="0.2">
      <c r="BD4176" s="325"/>
      <c r="EL4176" s="325"/>
    </row>
    <row r="4177" spans="56:142" x14ac:dyDescent="0.2">
      <c r="BD4177" s="325"/>
      <c r="EL4177" s="325"/>
    </row>
    <row r="4178" spans="56:142" x14ac:dyDescent="0.2">
      <c r="BD4178" s="325"/>
      <c r="EL4178" s="325"/>
    </row>
    <row r="4179" spans="56:142" x14ac:dyDescent="0.2">
      <c r="BD4179" s="325"/>
      <c r="EL4179" s="325"/>
    </row>
    <row r="4180" spans="56:142" x14ac:dyDescent="0.2">
      <c r="BD4180" s="325"/>
      <c r="EL4180" s="325"/>
    </row>
    <row r="4181" spans="56:142" x14ac:dyDescent="0.2">
      <c r="BD4181" s="325"/>
      <c r="EL4181" s="325"/>
    </row>
    <row r="4182" spans="56:142" x14ac:dyDescent="0.2">
      <c r="BD4182" s="325"/>
      <c r="EL4182" s="325"/>
    </row>
    <row r="4183" spans="56:142" x14ac:dyDescent="0.2">
      <c r="BD4183" s="325"/>
      <c r="EL4183" s="325"/>
    </row>
    <row r="4184" spans="56:142" x14ac:dyDescent="0.2">
      <c r="BD4184" s="325"/>
      <c r="EL4184" s="325"/>
    </row>
    <row r="4185" spans="56:142" x14ac:dyDescent="0.2">
      <c r="BD4185" s="325"/>
      <c r="EL4185" s="325"/>
    </row>
    <row r="4186" spans="56:142" x14ac:dyDescent="0.2">
      <c r="BD4186" s="325"/>
      <c r="EL4186" s="325"/>
    </row>
    <row r="4187" spans="56:142" x14ac:dyDescent="0.2">
      <c r="BD4187" s="325"/>
      <c r="EL4187" s="325"/>
    </row>
    <row r="4188" spans="56:142" x14ac:dyDescent="0.2">
      <c r="BD4188" s="325"/>
      <c r="EL4188" s="325"/>
    </row>
    <row r="4189" spans="56:142" x14ac:dyDescent="0.2">
      <c r="BD4189" s="325"/>
      <c r="EL4189" s="325"/>
    </row>
    <row r="4190" spans="56:142" x14ac:dyDescent="0.2">
      <c r="BD4190" s="325"/>
      <c r="EL4190" s="325"/>
    </row>
    <row r="4191" spans="56:142" x14ac:dyDescent="0.2">
      <c r="BD4191" s="325"/>
      <c r="EL4191" s="325"/>
    </row>
    <row r="4192" spans="56:142" x14ac:dyDescent="0.2">
      <c r="BD4192" s="325"/>
      <c r="EL4192" s="325"/>
    </row>
    <row r="4193" spans="56:142" x14ac:dyDescent="0.2">
      <c r="BD4193" s="325"/>
      <c r="EL4193" s="325"/>
    </row>
    <row r="4194" spans="56:142" x14ac:dyDescent="0.2">
      <c r="BD4194" s="325"/>
      <c r="EL4194" s="325"/>
    </row>
    <row r="4195" spans="56:142" x14ac:dyDescent="0.2">
      <c r="BD4195" s="325"/>
      <c r="EL4195" s="325"/>
    </row>
    <row r="4196" spans="56:142" x14ac:dyDescent="0.2">
      <c r="BD4196" s="325"/>
      <c r="EL4196" s="325"/>
    </row>
    <row r="4197" spans="56:142" x14ac:dyDescent="0.2">
      <c r="BD4197" s="325"/>
      <c r="EL4197" s="325"/>
    </row>
    <row r="4198" spans="56:142" x14ac:dyDescent="0.2">
      <c r="BD4198" s="325"/>
      <c r="EL4198" s="325"/>
    </row>
    <row r="4199" spans="56:142" x14ac:dyDescent="0.2">
      <c r="BD4199" s="325"/>
      <c r="EL4199" s="325"/>
    </row>
    <row r="4200" spans="56:142" x14ac:dyDescent="0.2">
      <c r="BD4200" s="325"/>
      <c r="EL4200" s="325"/>
    </row>
    <row r="4201" spans="56:142" x14ac:dyDescent="0.2">
      <c r="BD4201" s="325"/>
      <c r="EL4201" s="325"/>
    </row>
    <row r="4202" spans="56:142" x14ac:dyDescent="0.2">
      <c r="BD4202" s="325"/>
      <c r="EL4202" s="325"/>
    </row>
    <row r="4203" spans="56:142" x14ac:dyDescent="0.2">
      <c r="BD4203" s="325"/>
      <c r="EL4203" s="325"/>
    </row>
    <row r="4204" spans="56:142" x14ac:dyDescent="0.2">
      <c r="BD4204" s="325"/>
      <c r="EL4204" s="325"/>
    </row>
    <row r="4205" spans="56:142" x14ac:dyDescent="0.2">
      <c r="BD4205" s="325"/>
      <c r="EL4205" s="325"/>
    </row>
    <row r="4206" spans="56:142" x14ac:dyDescent="0.2">
      <c r="BD4206" s="325"/>
      <c r="EL4206" s="325"/>
    </row>
    <row r="4207" spans="56:142" x14ac:dyDescent="0.2">
      <c r="BD4207" s="325"/>
      <c r="EL4207" s="325"/>
    </row>
    <row r="4208" spans="56:142" x14ac:dyDescent="0.2">
      <c r="BD4208" s="325"/>
      <c r="EL4208" s="325"/>
    </row>
    <row r="4209" spans="56:142" x14ac:dyDescent="0.2">
      <c r="BD4209" s="325"/>
      <c r="EL4209" s="325"/>
    </row>
    <row r="4210" spans="56:142" x14ac:dyDescent="0.2">
      <c r="BD4210" s="325"/>
      <c r="EL4210" s="325"/>
    </row>
    <row r="4211" spans="56:142" x14ac:dyDescent="0.2">
      <c r="BD4211" s="325"/>
      <c r="EL4211" s="325"/>
    </row>
    <row r="4212" spans="56:142" x14ac:dyDescent="0.2">
      <c r="BD4212" s="325"/>
      <c r="EL4212" s="325"/>
    </row>
    <row r="4213" spans="56:142" x14ac:dyDescent="0.2">
      <c r="BD4213" s="325"/>
      <c r="EL4213" s="325"/>
    </row>
    <row r="4214" spans="56:142" x14ac:dyDescent="0.2">
      <c r="BD4214" s="325"/>
      <c r="EL4214" s="325"/>
    </row>
    <row r="4215" spans="56:142" x14ac:dyDescent="0.2">
      <c r="BD4215" s="325"/>
      <c r="EL4215" s="325"/>
    </row>
    <row r="4216" spans="56:142" x14ac:dyDescent="0.2">
      <c r="BD4216" s="325"/>
      <c r="EL4216" s="325"/>
    </row>
    <row r="4217" spans="56:142" x14ac:dyDescent="0.2">
      <c r="BD4217" s="325"/>
      <c r="EL4217" s="325"/>
    </row>
    <row r="4218" spans="56:142" x14ac:dyDescent="0.2">
      <c r="BD4218" s="325"/>
      <c r="EL4218" s="325"/>
    </row>
    <row r="4219" spans="56:142" x14ac:dyDescent="0.2">
      <c r="BD4219" s="325"/>
      <c r="EL4219" s="325"/>
    </row>
    <row r="4220" spans="56:142" x14ac:dyDescent="0.2">
      <c r="BD4220" s="325"/>
      <c r="EL4220" s="325"/>
    </row>
    <row r="4221" spans="56:142" x14ac:dyDescent="0.2">
      <c r="BD4221" s="325"/>
      <c r="EL4221" s="325"/>
    </row>
    <row r="4222" spans="56:142" x14ac:dyDescent="0.2">
      <c r="BD4222" s="325"/>
      <c r="EL4222" s="325"/>
    </row>
    <row r="4223" spans="56:142" x14ac:dyDescent="0.2">
      <c r="BD4223" s="325"/>
      <c r="EL4223" s="325"/>
    </row>
    <row r="4224" spans="56:142" x14ac:dyDescent="0.2">
      <c r="BD4224" s="325"/>
      <c r="EL4224" s="325"/>
    </row>
    <row r="4225" spans="56:142" x14ac:dyDescent="0.2">
      <c r="BD4225" s="325"/>
      <c r="EL4225" s="325"/>
    </row>
    <row r="4226" spans="56:142" x14ac:dyDescent="0.2">
      <c r="BD4226" s="325"/>
      <c r="EL4226" s="325"/>
    </row>
    <row r="4227" spans="56:142" x14ac:dyDescent="0.2">
      <c r="BD4227" s="325"/>
      <c r="EL4227" s="325"/>
    </row>
    <row r="4228" spans="56:142" x14ac:dyDescent="0.2">
      <c r="BD4228" s="325"/>
      <c r="EL4228" s="325"/>
    </row>
    <row r="4229" spans="56:142" x14ac:dyDescent="0.2">
      <c r="BD4229" s="325"/>
      <c r="EL4229" s="325"/>
    </row>
    <row r="4230" spans="56:142" x14ac:dyDescent="0.2">
      <c r="BD4230" s="325"/>
      <c r="EL4230" s="325"/>
    </row>
    <row r="4231" spans="56:142" x14ac:dyDescent="0.2">
      <c r="BD4231" s="325"/>
      <c r="EL4231" s="325"/>
    </row>
    <row r="4232" spans="56:142" x14ac:dyDescent="0.2">
      <c r="BD4232" s="325"/>
      <c r="EL4232" s="325"/>
    </row>
    <row r="4233" spans="56:142" x14ac:dyDescent="0.2">
      <c r="BD4233" s="325"/>
      <c r="EL4233" s="325"/>
    </row>
    <row r="4234" spans="56:142" x14ac:dyDescent="0.2">
      <c r="BD4234" s="325"/>
      <c r="EL4234" s="325"/>
    </row>
    <row r="4235" spans="56:142" x14ac:dyDescent="0.2">
      <c r="BD4235" s="325"/>
      <c r="EL4235" s="325"/>
    </row>
    <row r="4236" spans="56:142" x14ac:dyDescent="0.2">
      <c r="BD4236" s="325"/>
      <c r="EL4236" s="325"/>
    </row>
    <row r="4237" spans="56:142" x14ac:dyDescent="0.2">
      <c r="BD4237" s="325"/>
      <c r="EL4237" s="325"/>
    </row>
    <row r="4238" spans="56:142" x14ac:dyDescent="0.2">
      <c r="BD4238" s="325"/>
      <c r="EL4238" s="325"/>
    </row>
    <row r="4239" spans="56:142" x14ac:dyDescent="0.2">
      <c r="BD4239" s="325"/>
      <c r="EL4239" s="325"/>
    </row>
    <row r="4240" spans="56:142" x14ac:dyDescent="0.2">
      <c r="BD4240" s="325"/>
      <c r="EL4240" s="325"/>
    </row>
    <row r="4241" spans="56:142" x14ac:dyDescent="0.2">
      <c r="BD4241" s="325"/>
      <c r="EL4241" s="325"/>
    </row>
    <row r="4242" spans="56:142" x14ac:dyDescent="0.2">
      <c r="BD4242" s="325"/>
      <c r="EL4242" s="325"/>
    </row>
    <row r="4243" spans="56:142" x14ac:dyDescent="0.2">
      <c r="BD4243" s="325"/>
      <c r="EL4243" s="325"/>
    </row>
    <row r="4244" spans="56:142" x14ac:dyDescent="0.2">
      <c r="BD4244" s="325"/>
      <c r="EL4244" s="325"/>
    </row>
    <row r="4245" spans="56:142" x14ac:dyDescent="0.2">
      <c r="BD4245" s="325"/>
      <c r="EL4245" s="325"/>
    </row>
    <row r="4246" spans="56:142" x14ac:dyDescent="0.2">
      <c r="BD4246" s="325"/>
      <c r="EL4246" s="325"/>
    </row>
    <row r="4247" spans="56:142" x14ac:dyDescent="0.2">
      <c r="BD4247" s="325"/>
      <c r="EL4247" s="325"/>
    </row>
    <row r="4248" spans="56:142" x14ac:dyDescent="0.2">
      <c r="BD4248" s="325"/>
      <c r="EL4248" s="325"/>
    </row>
    <row r="4249" spans="56:142" x14ac:dyDescent="0.2">
      <c r="BD4249" s="325"/>
      <c r="EL4249" s="325"/>
    </row>
    <row r="4250" spans="56:142" x14ac:dyDescent="0.2">
      <c r="BD4250" s="325"/>
      <c r="EL4250" s="325"/>
    </row>
    <row r="4251" spans="56:142" x14ac:dyDescent="0.2">
      <c r="BD4251" s="325"/>
      <c r="EL4251" s="325"/>
    </row>
    <row r="4252" spans="56:142" x14ac:dyDescent="0.2">
      <c r="BD4252" s="325"/>
      <c r="EL4252" s="325"/>
    </row>
    <row r="4253" spans="56:142" x14ac:dyDescent="0.2">
      <c r="BD4253" s="325"/>
      <c r="EL4253" s="325"/>
    </row>
    <row r="4254" spans="56:142" x14ac:dyDescent="0.2">
      <c r="BD4254" s="325"/>
      <c r="EL4254" s="325"/>
    </row>
    <row r="4255" spans="56:142" x14ac:dyDescent="0.2">
      <c r="BD4255" s="325"/>
      <c r="EL4255" s="325"/>
    </row>
    <row r="4256" spans="56:142" x14ac:dyDescent="0.2">
      <c r="BD4256" s="325"/>
      <c r="EL4256" s="325"/>
    </row>
    <row r="4257" spans="56:142" x14ac:dyDescent="0.2">
      <c r="BD4257" s="325"/>
      <c r="EL4257" s="325"/>
    </row>
    <row r="4258" spans="56:142" x14ac:dyDescent="0.2">
      <c r="BD4258" s="325"/>
      <c r="EL4258" s="325"/>
    </row>
    <row r="4259" spans="56:142" x14ac:dyDescent="0.2">
      <c r="BD4259" s="325"/>
      <c r="EL4259" s="325"/>
    </row>
    <row r="4260" spans="56:142" x14ac:dyDescent="0.2">
      <c r="BD4260" s="325"/>
      <c r="EL4260" s="325"/>
    </row>
    <row r="4261" spans="56:142" x14ac:dyDescent="0.2">
      <c r="BD4261" s="325"/>
      <c r="EL4261" s="325"/>
    </row>
    <row r="4262" spans="56:142" x14ac:dyDescent="0.2">
      <c r="BD4262" s="325"/>
      <c r="EL4262" s="325"/>
    </row>
    <row r="4263" spans="56:142" x14ac:dyDescent="0.2">
      <c r="BD4263" s="325"/>
      <c r="EL4263" s="325"/>
    </row>
    <row r="4264" spans="56:142" x14ac:dyDescent="0.2">
      <c r="BD4264" s="325"/>
      <c r="EL4264" s="325"/>
    </row>
    <row r="4265" spans="56:142" x14ac:dyDescent="0.2">
      <c r="BD4265" s="325"/>
      <c r="EL4265" s="325"/>
    </row>
    <row r="4266" spans="56:142" x14ac:dyDescent="0.2">
      <c r="BD4266" s="325"/>
      <c r="EL4266" s="325"/>
    </row>
    <row r="4267" spans="56:142" x14ac:dyDescent="0.2">
      <c r="BD4267" s="325"/>
      <c r="EL4267" s="325"/>
    </row>
    <row r="4268" spans="56:142" x14ac:dyDescent="0.2">
      <c r="BD4268" s="325"/>
      <c r="EL4268" s="325"/>
    </row>
    <row r="4269" spans="56:142" x14ac:dyDescent="0.2">
      <c r="BD4269" s="325"/>
      <c r="EL4269" s="325"/>
    </row>
    <row r="4270" spans="56:142" x14ac:dyDescent="0.2">
      <c r="BD4270" s="325"/>
      <c r="EL4270" s="325"/>
    </row>
    <row r="4271" spans="56:142" x14ac:dyDescent="0.2">
      <c r="BD4271" s="325"/>
      <c r="EL4271" s="325"/>
    </row>
    <row r="4272" spans="56:142" x14ac:dyDescent="0.2">
      <c r="BD4272" s="325"/>
      <c r="EL4272" s="325"/>
    </row>
    <row r="4273" spans="56:142" x14ac:dyDescent="0.2">
      <c r="BD4273" s="325"/>
      <c r="EL4273" s="325"/>
    </row>
    <row r="4274" spans="56:142" x14ac:dyDescent="0.2">
      <c r="BD4274" s="325"/>
      <c r="EL4274" s="325"/>
    </row>
    <row r="4275" spans="56:142" x14ac:dyDescent="0.2">
      <c r="BD4275" s="325"/>
      <c r="EL4275" s="325"/>
    </row>
    <row r="4276" spans="56:142" x14ac:dyDescent="0.2">
      <c r="BD4276" s="325"/>
      <c r="EL4276" s="325"/>
    </row>
    <row r="4277" spans="56:142" x14ac:dyDescent="0.2">
      <c r="BD4277" s="325"/>
      <c r="EL4277" s="325"/>
    </row>
    <row r="4278" spans="56:142" x14ac:dyDescent="0.2">
      <c r="BD4278" s="325"/>
      <c r="EL4278" s="325"/>
    </row>
    <row r="4279" spans="56:142" x14ac:dyDescent="0.2">
      <c r="BD4279" s="325"/>
      <c r="EL4279" s="325"/>
    </row>
    <row r="4280" spans="56:142" x14ac:dyDescent="0.2">
      <c r="BD4280" s="325"/>
      <c r="EL4280" s="325"/>
    </row>
    <row r="4281" spans="56:142" x14ac:dyDescent="0.2">
      <c r="BD4281" s="325"/>
      <c r="EL4281" s="325"/>
    </row>
    <row r="4282" spans="56:142" x14ac:dyDescent="0.2">
      <c r="BD4282" s="325"/>
      <c r="EL4282" s="325"/>
    </row>
    <row r="4283" spans="56:142" x14ac:dyDescent="0.2">
      <c r="BD4283" s="325"/>
      <c r="EL4283" s="325"/>
    </row>
    <row r="4284" spans="56:142" x14ac:dyDescent="0.2">
      <c r="BD4284" s="325"/>
      <c r="EL4284" s="325"/>
    </row>
    <row r="4285" spans="56:142" x14ac:dyDescent="0.2">
      <c r="BD4285" s="325"/>
      <c r="EL4285" s="325"/>
    </row>
    <row r="4286" spans="56:142" x14ac:dyDescent="0.2">
      <c r="BD4286" s="325"/>
      <c r="EL4286" s="325"/>
    </row>
    <row r="4287" spans="56:142" x14ac:dyDescent="0.2">
      <c r="BD4287" s="325"/>
      <c r="EL4287" s="325"/>
    </row>
    <row r="4288" spans="56:142" x14ac:dyDescent="0.2">
      <c r="BD4288" s="325"/>
      <c r="EL4288" s="325"/>
    </row>
    <row r="4289" spans="56:142" x14ac:dyDescent="0.2">
      <c r="BD4289" s="325"/>
      <c r="EL4289" s="325"/>
    </row>
    <row r="4290" spans="56:142" x14ac:dyDescent="0.2">
      <c r="BD4290" s="325"/>
      <c r="EL4290" s="325"/>
    </row>
    <row r="4291" spans="56:142" x14ac:dyDescent="0.2">
      <c r="BD4291" s="325"/>
      <c r="EL4291" s="325"/>
    </row>
    <row r="4292" spans="56:142" x14ac:dyDescent="0.2">
      <c r="BD4292" s="325"/>
      <c r="EL4292" s="325"/>
    </row>
    <row r="4293" spans="56:142" x14ac:dyDescent="0.2">
      <c r="BD4293" s="325"/>
      <c r="EL4293" s="325"/>
    </row>
    <row r="4294" spans="56:142" x14ac:dyDescent="0.2">
      <c r="BD4294" s="325"/>
      <c r="EL4294" s="325"/>
    </row>
    <row r="4295" spans="56:142" x14ac:dyDescent="0.2">
      <c r="BD4295" s="325"/>
      <c r="EL4295" s="325"/>
    </row>
    <row r="4296" spans="56:142" x14ac:dyDescent="0.2">
      <c r="BD4296" s="325"/>
      <c r="EL4296" s="325"/>
    </row>
    <row r="4297" spans="56:142" x14ac:dyDescent="0.2">
      <c r="BD4297" s="325"/>
      <c r="EL4297" s="325"/>
    </row>
    <row r="4298" spans="56:142" x14ac:dyDescent="0.2">
      <c r="BD4298" s="325"/>
      <c r="EL4298" s="325"/>
    </row>
    <row r="4299" spans="56:142" x14ac:dyDescent="0.2">
      <c r="BD4299" s="325"/>
      <c r="EL4299" s="325"/>
    </row>
    <row r="4300" spans="56:142" x14ac:dyDescent="0.2">
      <c r="BD4300" s="325"/>
      <c r="EL4300" s="325"/>
    </row>
    <row r="4301" spans="56:142" x14ac:dyDescent="0.2">
      <c r="BD4301" s="325"/>
      <c r="EL4301" s="325"/>
    </row>
    <row r="4302" spans="56:142" x14ac:dyDescent="0.2">
      <c r="BD4302" s="325"/>
      <c r="EL4302" s="325"/>
    </row>
    <row r="4303" spans="56:142" x14ac:dyDescent="0.2">
      <c r="BD4303" s="325"/>
      <c r="EL4303" s="325"/>
    </row>
    <row r="4304" spans="56:142" x14ac:dyDescent="0.2">
      <c r="BD4304" s="325"/>
      <c r="EL4304" s="325"/>
    </row>
    <row r="4305" spans="56:142" x14ac:dyDescent="0.2">
      <c r="BD4305" s="325"/>
      <c r="EL4305" s="325"/>
    </row>
    <row r="4306" spans="56:142" x14ac:dyDescent="0.2">
      <c r="BD4306" s="325"/>
      <c r="EL4306" s="325"/>
    </row>
    <row r="4307" spans="56:142" x14ac:dyDescent="0.2">
      <c r="BD4307" s="325"/>
      <c r="EL4307" s="325"/>
    </row>
    <row r="4308" spans="56:142" x14ac:dyDescent="0.2">
      <c r="BD4308" s="325"/>
      <c r="EL4308" s="325"/>
    </row>
    <row r="4309" spans="56:142" x14ac:dyDescent="0.2">
      <c r="BD4309" s="325"/>
      <c r="EL4309" s="325"/>
    </row>
    <row r="4310" spans="56:142" x14ac:dyDescent="0.2">
      <c r="BD4310" s="325"/>
      <c r="EL4310" s="325"/>
    </row>
    <row r="4311" spans="56:142" x14ac:dyDescent="0.2">
      <c r="BD4311" s="325"/>
      <c r="EL4311" s="325"/>
    </row>
    <row r="4312" spans="56:142" x14ac:dyDescent="0.2">
      <c r="BD4312" s="325"/>
      <c r="EL4312" s="325"/>
    </row>
    <row r="4313" spans="56:142" x14ac:dyDescent="0.2">
      <c r="BD4313" s="325"/>
      <c r="EL4313" s="325"/>
    </row>
    <row r="4314" spans="56:142" x14ac:dyDescent="0.2">
      <c r="BD4314" s="325"/>
      <c r="EL4314" s="325"/>
    </row>
    <row r="4315" spans="56:142" x14ac:dyDescent="0.2">
      <c r="BD4315" s="325"/>
      <c r="EL4315" s="325"/>
    </row>
    <row r="4316" spans="56:142" x14ac:dyDescent="0.2">
      <c r="BD4316" s="325"/>
      <c r="EL4316" s="325"/>
    </row>
    <row r="4317" spans="56:142" x14ac:dyDescent="0.2">
      <c r="BD4317" s="325"/>
      <c r="EL4317" s="325"/>
    </row>
    <row r="4318" spans="56:142" x14ac:dyDescent="0.2">
      <c r="BD4318" s="325"/>
      <c r="EL4318" s="325"/>
    </row>
    <row r="4319" spans="56:142" x14ac:dyDescent="0.2">
      <c r="BD4319" s="325"/>
      <c r="EL4319" s="325"/>
    </row>
    <row r="4320" spans="56:142" x14ac:dyDescent="0.2">
      <c r="BD4320" s="325"/>
      <c r="EL4320" s="325"/>
    </row>
    <row r="4321" spans="56:142" x14ac:dyDescent="0.2">
      <c r="BD4321" s="325"/>
      <c r="EL4321" s="325"/>
    </row>
    <row r="4322" spans="56:142" x14ac:dyDescent="0.2">
      <c r="BD4322" s="325"/>
      <c r="EL4322" s="325"/>
    </row>
    <row r="4323" spans="56:142" x14ac:dyDescent="0.2">
      <c r="BD4323" s="325"/>
      <c r="EL4323" s="325"/>
    </row>
    <row r="4324" spans="56:142" x14ac:dyDescent="0.2">
      <c r="BD4324" s="325"/>
      <c r="EL4324" s="325"/>
    </row>
    <row r="4325" spans="56:142" x14ac:dyDescent="0.2">
      <c r="BD4325" s="325"/>
      <c r="EL4325" s="325"/>
    </row>
    <row r="4326" spans="56:142" x14ac:dyDescent="0.2">
      <c r="BD4326" s="325"/>
      <c r="EL4326" s="325"/>
    </row>
    <row r="4327" spans="56:142" x14ac:dyDescent="0.2">
      <c r="BD4327" s="325"/>
      <c r="EL4327" s="325"/>
    </row>
    <row r="4328" spans="56:142" x14ac:dyDescent="0.2">
      <c r="BD4328" s="325"/>
      <c r="EL4328" s="325"/>
    </row>
    <row r="4329" spans="56:142" x14ac:dyDescent="0.2">
      <c r="BD4329" s="325"/>
      <c r="EL4329" s="325"/>
    </row>
    <row r="4330" spans="56:142" x14ac:dyDescent="0.2">
      <c r="BD4330" s="325"/>
      <c r="EL4330" s="325"/>
    </row>
    <row r="4331" spans="56:142" x14ac:dyDescent="0.2">
      <c r="BD4331" s="325"/>
      <c r="EL4331" s="325"/>
    </row>
    <row r="4332" spans="56:142" x14ac:dyDescent="0.2">
      <c r="BD4332" s="325"/>
      <c r="EL4332" s="325"/>
    </row>
    <row r="4333" spans="56:142" x14ac:dyDescent="0.2">
      <c r="BD4333" s="325"/>
      <c r="EL4333" s="325"/>
    </row>
    <row r="4334" spans="56:142" x14ac:dyDescent="0.2">
      <c r="BD4334" s="325"/>
      <c r="EL4334" s="325"/>
    </row>
    <row r="4335" spans="56:142" x14ac:dyDescent="0.2">
      <c r="BD4335" s="325"/>
      <c r="EL4335" s="325"/>
    </row>
    <row r="4336" spans="56:142" x14ac:dyDescent="0.2">
      <c r="BD4336" s="325"/>
      <c r="EL4336" s="325"/>
    </row>
    <row r="4337" spans="56:142" x14ac:dyDescent="0.2">
      <c r="BD4337" s="325"/>
      <c r="EL4337" s="325"/>
    </row>
    <row r="4338" spans="56:142" x14ac:dyDescent="0.2">
      <c r="BD4338" s="325"/>
      <c r="EL4338" s="325"/>
    </row>
    <row r="4339" spans="56:142" x14ac:dyDescent="0.2">
      <c r="BD4339" s="325"/>
      <c r="EL4339" s="325"/>
    </row>
    <row r="4340" spans="56:142" x14ac:dyDescent="0.2">
      <c r="BD4340" s="325"/>
      <c r="EL4340" s="325"/>
    </row>
    <row r="4341" spans="56:142" x14ac:dyDescent="0.2">
      <c r="BD4341" s="325"/>
      <c r="EL4341" s="325"/>
    </row>
    <row r="4342" spans="56:142" x14ac:dyDescent="0.2">
      <c r="BD4342" s="325"/>
      <c r="EL4342" s="325"/>
    </row>
    <row r="4343" spans="56:142" x14ac:dyDescent="0.2">
      <c r="BD4343" s="325"/>
      <c r="EL4343" s="325"/>
    </row>
    <row r="4344" spans="56:142" x14ac:dyDescent="0.2">
      <c r="BD4344" s="325"/>
      <c r="EL4344" s="325"/>
    </row>
    <row r="4345" spans="56:142" x14ac:dyDescent="0.2">
      <c r="BD4345" s="325"/>
      <c r="EL4345" s="325"/>
    </row>
    <row r="4346" spans="56:142" x14ac:dyDescent="0.2">
      <c r="BD4346" s="325"/>
      <c r="EL4346" s="325"/>
    </row>
    <row r="4347" spans="56:142" x14ac:dyDescent="0.2">
      <c r="BD4347" s="325"/>
      <c r="EL4347" s="325"/>
    </row>
    <row r="4348" spans="56:142" x14ac:dyDescent="0.2">
      <c r="BD4348" s="325"/>
      <c r="EL4348" s="325"/>
    </row>
    <row r="4349" spans="56:142" x14ac:dyDescent="0.2">
      <c r="BD4349" s="325"/>
      <c r="EL4349" s="325"/>
    </row>
    <row r="4350" spans="56:142" x14ac:dyDescent="0.2">
      <c r="BD4350" s="325"/>
      <c r="EL4350" s="325"/>
    </row>
    <row r="4351" spans="56:142" x14ac:dyDescent="0.2">
      <c r="BD4351" s="325"/>
      <c r="EL4351" s="325"/>
    </row>
    <row r="4352" spans="56:142" x14ac:dyDescent="0.2">
      <c r="BD4352" s="325"/>
      <c r="EL4352" s="325"/>
    </row>
    <row r="4353" spans="56:142" x14ac:dyDescent="0.2">
      <c r="BD4353" s="325"/>
      <c r="EL4353" s="325"/>
    </row>
    <row r="4354" spans="56:142" x14ac:dyDescent="0.2">
      <c r="BD4354" s="325"/>
      <c r="EL4354" s="325"/>
    </row>
    <row r="4355" spans="56:142" x14ac:dyDescent="0.2">
      <c r="BD4355" s="325"/>
      <c r="EL4355" s="325"/>
    </row>
    <row r="4356" spans="56:142" x14ac:dyDescent="0.2">
      <c r="BD4356" s="325"/>
      <c r="EL4356" s="325"/>
    </row>
    <row r="4357" spans="56:142" x14ac:dyDescent="0.2">
      <c r="BD4357" s="325"/>
      <c r="EL4357" s="325"/>
    </row>
    <row r="4358" spans="56:142" x14ac:dyDescent="0.2">
      <c r="BD4358" s="325"/>
      <c r="EL4358" s="325"/>
    </row>
    <row r="4359" spans="56:142" x14ac:dyDescent="0.2">
      <c r="BD4359" s="325"/>
      <c r="EL4359" s="325"/>
    </row>
    <row r="4360" spans="56:142" x14ac:dyDescent="0.2">
      <c r="BD4360" s="325"/>
      <c r="EL4360" s="325"/>
    </row>
    <row r="4361" spans="56:142" x14ac:dyDescent="0.2">
      <c r="BD4361" s="325"/>
      <c r="EL4361" s="325"/>
    </row>
    <row r="4362" spans="56:142" x14ac:dyDescent="0.2">
      <c r="BD4362" s="325"/>
      <c r="EL4362" s="325"/>
    </row>
    <row r="4363" spans="56:142" x14ac:dyDescent="0.2">
      <c r="BD4363" s="325"/>
      <c r="EL4363" s="325"/>
    </row>
    <row r="4364" spans="56:142" x14ac:dyDescent="0.2">
      <c r="BD4364" s="325"/>
      <c r="EL4364" s="325"/>
    </row>
    <row r="4365" spans="56:142" x14ac:dyDescent="0.2">
      <c r="BD4365" s="325"/>
      <c r="EL4365" s="325"/>
    </row>
    <row r="4366" spans="56:142" x14ac:dyDescent="0.2">
      <c r="BD4366" s="325"/>
      <c r="EL4366" s="325"/>
    </row>
    <row r="4367" spans="56:142" x14ac:dyDescent="0.2">
      <c r="BD4367" s="325"/>
      <c r="EL4367" s="325"/>
    </row>
    <row r="4368" spans="56:142" x14ac:dyDescent="0.2">
      <c r="BD4368" s="325"/>
      <c r="EL4368" s="325"/>
    </row>
    <row r="4369" spans="56:142" x14ac:dyDescent="0.2">
      <c r="BD4369" s="325"/>
      <c r="EL4369" s="325"/>
    </row>
    <row r="4370" spans="56:142" x14ac:dyDescent="0.2">
      <c r="BD4370" s="325"/>
      <c r="EL4370" s="325"/>
    </row>
    <row r="4371" spans="56:142" x14ac:dyDescent="0.2">
      <c r="BD4371" s="325"/>
      <c r="EL4371" s="325"/>
    </row>
    <row r="4372" spans="56:142" x14ac:dyDescent="0.2">
      <c r="BD4372" s="325"/>
      <c r="EL4372" s="325"/>
    </row>
    <row r="4373" spans="56:142" x14ac:dyDescent="0.2">
      <c r="BD4373" s="325"/>
      <c r="EL4373" s="325"/>
    </row>
    <row r="4374" spans="56:142" x14ac:dyDescent="0.2">
      <c r="BD4374" s="325"/>
      <c r="EL4374" s="325"/>
    </row>
    <row r="4375" spans="56:142" x14ac:dyDescent="0.2">
      <c r="BD4375" s="325"/>
      <c r="EL4375" s="325"/>
    </row>
    <row r="4376" spans="56:142" x14ac:dyDescent="0.2">
      <c r="BD4376" s="325"/>
      <c r="EL4376" s="325"/>
    </row>
    <row r="4377" spans="56:142" x14ac:dyDescent="0.2">
      <c r="BD4377" s="325"/>
      <c r="EL4377" s="325"/>
    </row>
    <row r="4378" spans="56:142" x14ac:dyDescent="0.2">
      <c r="BD4378" s="325"/>
      <c r="EL4378" s="325"/>
    </row>
    <row r="4379" spans="56:142" x14ac:dyDescent="0.2">
      <c r="BD4379" s="325"/>
      <c r="EL4379" s="325"/>
    </row>
    <row r="4380" spans="56:142" x14ac:dyDescent="0.2">
      <c r="BD4380" s="325"/>
      <c r="EL4380" s="325"/>
    </row>
    <row r="4381" spans="56:142" x14ac:dyDescent="0.2">
      <c r="BD4381" s="325"/>
      <c r="EL4381" s="325"/>
    </row>
    <row r="4382" spans="56:142" x14ac:dyDescent="0.2">
      <c r="BD4382" s="325"/>
      <c r="EL4382" s="325"/>
    </row>
    <row r="4383" spans="56:142" x14ac:dyDescent="0.2">
      <c r="BD4383" s="325"/>
      <c r="EL4383" s="325"/>
    </row>
    <row r="4384" spans="56:142" x14ac:dyDescent="0.2">
      <c r="BD4384" s="325"/>
      <c r="EL4384" s="325"/>
    </row>
    <row r="4385" spans="56:142" x14ac:dyDescent="0.2">
      <c r="BD4385" s="325"/>
      <c r="EL4385" s="325"/>
    </row>
    <row r="4386" spans="56:142" x14ac:dyDescent="0.2">
      <c r="BD4386" s="325"/>
      <c r="EL4386" s="325"/>
    </row>
    <row r="4387" spans="56:142" x14ac:dyDescent="0.2">
      <c r="BD4387" s="325"/>
      <c r="EL4387" s="325"/>
    </row>
    <row r="4388" spans="56:142" x14ac:dyDescent="0.2">
      <c r="BD4388" s="325"/>
      <c r="EL4388" s="325"/>
    </row>
    <row r="4389" spans="56:142" x14ac:dyDescent="0.2">
      <c r="BD4389" s="325"/>
      <c r="EL4389" s="325"/>
    </row>
    <row r="4390" spans="56:142" x14ac:dyDescent="0.2">
      <c r="BD4390" s="325"/>
      <c r="EL4390" s="325"/>
    </row>
    <row r="4391" spans="56:142" x14ac:dyDescent="0.2">
      <c r="BD4391" s="325"/>
      <c r="EL4391" s="325"/>
    </row>
    <row r="4392" spans="56:142" x14ac:dyDescent="0.2">
      <c r="BD4392" s="325"/>
      <c r="EL4392" s="325"/>
    </row>
    <row r="4393" spans="56:142" x14ac:dyDescent="0.2">
      <c r="BD4393" s="325"/>
      <c r="EL4393" s="325"/>
    </row>
    <row r="4394" spans="56:142" x14ac:dyDescent="0.2">
      <c r="BD4394" s="325"/>
      <c r="EL4394" s="325"/>
    </row>
    <row r="4395" spans="56:142" x14ac:dyDescent="0.2">
      <c r="BD4395" s="325"/>
      <c r="EL4395" s="325"/>
    </row>
    <row r="4396" spans="56:142" x14ac:dyDescent="0.2">
      <c r="BD4396" s="325"/>
      <c r="EL4396" s="325"/>
    </row>
    <row r="4397" spans="56:142" x14ac:dyDescent="0.2">
      <c r="BD4397" s="325"/>
      <c r="EL4397" s="325"/>
    </row>
    <row r="4398" spans="56:142" x14ac:dyDescent="0.2">
      <c r="BD4398" s="325"/>
      <c r="EL4398" s="325"/>
    </row>
    <row r="4399" spans="56:142" x14ac:dyDescent="0.2">
      <c r="BD4399" s="325"/>
      <c r="EL4399" s="325"/>
    </row>
    <row r="4400" spans="56:142" x14ac:dyDescent="0.2">
      <c r="BD4400" s="325"/>
      <c r="EL4400" s="325"/>
    </row>
    <row r="4401" spans="56:142" x14ac:dyDescent="0.2">
      <c r="BD4401" s="325"/>
      <c r="EL4401" s="325"/>
    </row>
    <row r="4402" spans="56:142" x14ac:dyDescent="0.2">
      <c r="BD4402" s="325"/>
      <c r="EL4402" s="325"/>
    </row>
    <row r="4403" spans="56:142" x14ac:dyDescent="0.2">
      <c r="BD4403" s="325"/>
      <c r="EL4403" s="325"/>
    </row>
    <row r="4404" spans="56:142" x14ac:dyDescent="0.2">
      <c r="BD4404" s="325"/>
      <c r="EL4404" s="325"/>
    </row>
    <row r="4405" spans="56:142" x14ac:dyDescent="0.2">
      <c r="BD4405" s="325"/>
      <c r="EL4405" s="325"/>
    </row>
    <row r="4406" spans="56:142" x14ac:dyDescent="0.2">
      <c r="BD4406" s="325"/>
      <c r="EL4406" s="325"/>
    </row>
    <row r="4407" spans="56:142" x14ac:dyDescent="0.2">
      <c r="BD4407" s="325"/>
      <c r="EL4407" s="325"/>
    </row>
    <row r="4408" spans="56:142" x14ac:dyDescent="0.2">
      <c r="BD4408" s="325"/>
      <c r="EL4408" s="325"/>
    </row>
    <row r="4409" spans="56:142" x14ac:dyDescent="0.2">
      <c r="BD4409" s="325"/>
      <c r="EL4409" s="325"/>
    </row>
    <row r="4410" spans="56:142" x14ac:dyDescent="0.2">
      <c r="BD4410" s="325"/>
      <c r="EL4410" s="325"/>
    </row>
    <row r="4411" spans="56:142" x14ac:dyDescent="0.2">
      <c r="BD4411" s="325"/>
      <c r="EL4411" s="325"/>
    </row>
    <row r="4412" spans="56:142" x14ac:dyDescent="0.2">
      <c r="BD4412" s="325"/>
      <c r="EL4412" s="325"/>
    </row>
    <row r="4413" spans="56:142" x14ac:dyDescent="0.2">
      <c r="BD4413" s="325"/>
      <c r="EL4413" s="325"/>
    </row>
    <row r="4414" spans="56:142" x14ac:dyDescent="0.2">
      <c r="BD4414" s="325"/>
      <c r="EL4414" s="325"/>
    </row>
    <row r="4415" spans="56:142" x14ac:dyDescent="0.2">
      <c r="BD4415" s="325"/>
      <c r="EL4415" s="325"/>
    </row>
    <row r="4416" spans="56:142" x14ac:dyDescent="0.2">
      <c r="BD4416" s="325"/>
      <c r="EL4416" s="325"/>
    </row>
    <row r="4417" spans="56:142" x14ac:dyDescent="0.2">
      <c r="BD4417" s="325"/>
      <c r="EL4417" s="325"/>
    </row>
    <row r="4418" spans="56:142" x14ac:dyDescent="0.2">
      <c r="BD4418" s="325"/>
      <c r="EL4418" s="325"/>
    </row>
    <row r="4419" spans="56:142" x14ac:dyDescent="0.2">
      <c r="BD4419" s="325"/>
      <c r="EL4419" s="325"/>
    </row>
    <row r="4420" spans="56:142" x14ac:dyDescent="0.2">
      <c r="BD4420" s="325"/>
      <c r="EL4420" s="325"/>
    </row>
    <row r="4421" spans="56:142" x14ac:dyDescent="0.2">
      <c r="BD4421" s="325"/>
      <c r="EL4421" s="325"/>
    </row>
    <row r="4422" spans="56:142" x14ac:dyDescent="0.2">
      <c r="BD4422" s="325"/>
      <c r="EL4422" s="325"/>
    </row>
    <row r="4423" spans="56:142" x14ac:dyDescent="0.2">
      <c r="BD4423" s="325"/>
      <c r="EL4423" s="325"/>
    </row>
    <row r="4424" spans="56:142" x14ac:dyDescent="0.2">
      <c r="BD4424" s="325"/>
      <c r="EL4424" s="325"/>
    </row>
    <row r="4425" spans="56:142" x14ac:dyDescent="0.2">
      <c r="BD4425" s="325"/>
      <c r="EL4425" s="325"/>
    </row>
    <row r="4426" spans="56:142" x14ac:dyDescent="0.2">
      <c r="BD4426" s="325"/>
      <c r="EL4426" s="325"/>
    </row>
    <row r="4427" spans="56:142" x14ac:dyDescent="0.2">
      <c r="BD4427" s="325"/>
      <c r="EL4427" s="325"/>
    </row>
    <row r="4428" spans="56:142" x14ac:dyDescent="0.2">
      <c r="BD4428" s="325"/>
      <c r="EL4428" s="325"/>
    </row>
    <row r="4429" spans="56:142" x14ac:dyDescent="0.2">
      <c r="BD4429" s="325"/>
      <c r="EL4429" s="325"/>
    </row>
    <row r="4430" spans="56:142" x14ac:dyDescent="0.2">
      <c r="BD4430" s="325"/>
      <c r="EL4430" s="325"/>
    </row>
    <row r="4431" spans="56:142" x14ac:dyDescent="0.2">
      <c r="BD4431" s="325"/>
      <c r="EL4431" s="325"/>
    </row>
    <row r="4432" spans="56:142" x14ac:dyDescent="0.2">
      <c r="BD4432" s="325"/>
      <c r="EL4432" s="325"/>
    </row>
    <row r="4433" spans="56:142" x14ac:dyDescent="0.2">
      <c r="BD4433" s="325"/>
      <c r="EL4433" s="325"/>
    </row>
    <row r="4434" spans="56:142" x14ac:dyDescent="0.2">
      <c r="BD4434" s="325"/>
      <c r="EL4434" s="325"/>
    </row>
    <row r="4435" spans="56:142" x14ac:dyDescent="0.2">
      <c r="BD4435" s="325"/>
      <c r="EL4435" s="325"/>
    </row>
    <row r="4436" spans="56:142" x14ac:dyDescent="0.2">
      <c r="BD4436" s="325"/>
      <c r="EL4436" s="325"/>
    </row>
    <row r="4437" spans="56:142" x14ac:dyDescent="0.2">
      <c r="BD4437" s="325"/>
      <c r="EL4437" s="325"/>
    </row>
    <row r="4438" spans="56:142" x14ac:dyDescent="0.2">
      <c r="BD4438" s="325"/>
      <c r="EL4438" s="325"/>
    </row>
    <row r="4439" spans="56:142" x14ac:dyDescent="0.2">
      <c r="BD4439" s="325"/>
      <c r="EL4439" s="325"/>
    </row>
    <row r="4440" spans="56:142" x14ac:dyDescent="0.2">
      <c r="BD4440" s="325"/>
      <c r="EL4440" s="325"/>
    </row>
    <row r="4441" spans="56:142" x14ac:dyDescent="0.2">
      <c r="BD4441" s="325"/>
      <c r="EL4441" s="325"/>
    </row>
    <row r="4442" spans="56:142" x14ac:dyDescent="0.2">
      <c r="BD4442" s="325"/>
      <c r="EL4442" s="325"/>
    </row>
    <row r="4443" spans="56:142" x14ac:dyDescent="0.2">
      <c r="BD4443" s="325"/>
      <c r="EL4443" s="325"/>
    </row>
    <row r="4444" spans="56:142" x14ac:dyDescent="0.2">
      <c r="BD4444" s="325"/>
      <c r="EL4444" s="325"/>
    </row>
    <row r="4445" spans="56:142" x14ac:dyDescent="0.2">
      <c r="BD4445" s="325"/>
      <c r="EL4445" s="325"/>
    </row>
    <row r="4446" spans="56:142" x14ac:dyDescent="0.2">
      <c r="BD4446" s="325"/>
      <c r="EL4446" s="325"/>
    </row>
    <row r="4447" spans="56:142" x14ac:dyDescent="0.2">
      <c r="BD4447" s="325"/>
      <c r="EL4447" s="325"/>
    </row>
    <row r="4448" spans="56:142" x14ac:dyDescent="0.2">
      <c r="BD4448" s="325"/>
      <c r="EL4448" s="325"/>
    </row>
    <row r="4449" spans="56:142" x14ac:dyDescent="0.2">
      <c r="BD4449" s="325"/>
      <c r="EL4449" s="325"/>
    </row>
    <row r="4450" spans="56:142" x14ac:dyDescent="0.2">
      <c r="BD4450" s="325"/>
      <c r="EL4450" s="325"/>
    </row>
    <row r="4451" spans="56:142" x14ac:dyDescent="0.2">
      <c r="BD4451" s="325"/>
      <c r="EL4451" s="325"/>
    </row>
    <row r="4452" spans="56:142" x14ac:dyDescent="0.2">
      <c r="BD4452" s="325"/>
      <c r="EL4452" s="325"/>
    </row>
    <row r="4453" spans="56:142" x14ac:dyDescent="0.2">
      <c r="BD4453" s="325"/>
      <c r="EL4453" s="325"/>
    </row>
    <row r="4454" spans="56:142" x14ac:dyDescent="0.2">
      <c r="BD4454" s="325"/>
      <c r="EL4454" s="325"/>
    </row>
    <row r="4455" spans="56:142" x14ac:dyDescent="0.2">
      <c r="BD4455" s="325"/>
      <c r="EL4455" s="325"/>
    </row>
    <row r="4456" spans="56:142" x14ac:dyDescent="0.2">
      <c r="BD4456" s="325"/>
      <c r="EL4456" s="325"/>
    </row>
    <row r="4457" spans="56:142" x14ac:dyDescent="0.2">
      <c r="BD4457" s="325"/>
      <c r="EL4457" s="325"/>
    </row>
    <row r="4458" spans="56:142" x14ac:dyDescent="0.2">
      <c r="BD4458" s="325"/>
      <c r="EL4458" s="325"/>
    </row>
    <row r="4459" spans="56:142" x14ac:dyDescent="0.2">
      <c r="BD4459" s="325"/>
      <c r="EL4459" s="325"/>
    </row>
    <row r="4460" spans="56:142" x14ac:dyDescent="0.2">
      <c r="BD4460" s="325"/>
      <c r="EL4460" s="325"/>
    </row>
    <row r="4461" spans="56:142" x14ac:dyDescent="0.2">
      <c r="BD4461" s="325"/>
      <c r="EL4461" s="325"/>
    </row>
    <row r="4462" spans="56:142" x14ac:dyDescent="0.2">
      <c r="BD4462" s="325"/>
      <c r="EL4462" s="325"/>
    </row>
    <row r="4463" spans="56:142" x14ac:dyDescent="0.2">
      <c r="BD4463" s="325"/>
      <c r="EL4463" s="325"/>
    </row>
    <row r="4464" spans="56:142" x14ac:dyDescent="0.2">
      <c r="BD4464" s="325"/>
      <c r="EL4464" s="325"/>
    </row>
    <row r="4465" spans="56:142" x14ac:dyDescent="0.2">
      <c r="BD4465" s="325"/>
      <c r="EL4465" s="325"/>
    </row>
    <row r="4466" spans="56:142" x14ac:dyDescent="0.2">
      <c r="BD4466" s="325"/>
      <c r="EL4466" s="325"/>
    </row>
    <row r="4467" spans="56:142" x14ac:dyDescent="0.2">
      <c r="BD4467" s="325"/>
      <c r="EL4467" s="325"/>
    </row>
    <row r="4468" spans="56:142" x14ac:dyDescent="0.2">
      <c r="BD4468" s="325"/>
      <c r="EL4468" s="325"/>
    </row>
    <row r="4469" spans="56:142" x14ac:dyDescent="0.2">
      <c r="BD4469" s="325"/>
      <c r="EL4469" s="325"/>
    </row>
    <row r="4470" spans="56:142" x14ac:dyDescent="0.2">
      <c r="BD4470" s="325"/>
      <c r="EL4470" s="325"/>
    </row>
    <row r="4471" spans="56:142" x14ac:dyDescent="0.2">
      <c r="BD4471" s="325"/>
      <c r="EL4471" s="325"/>
    </row>
    <row r="4472" spans="56:142" x14ac:dyDescent="0.2">
      <c r="BD4472" s="325"/>
      <c r="EL4472" s="325"/>
    </row>
    <row r="4473" spans="56:142" x14ac:dyDescent="0.2">
      <c r="BD4473" s="325"/>
      <c r="EL4473" s="325"/>
    </row>
    <row r="4474" spans="56:142" x14ac:dyDescent="0.2">
      <c r="BD4474" s="325"/>
      <c r="EL4474" s="325"/>
    </row>
    <row r="4475" spans="56:142" x14ac:dyDescent="0.2">
      <c r="BD4475" s="325"/>
      <c r="EL4475" s="325"/>
    </row>
    <row r="4476" spans="56:142" x14ac:dyDescent="0.2">
      <c r="BD4476" s="325"/>
      <c r="EL4476" s="325"/>
    </row>
    <row r="4477" spans="56:142" x14ac:dyDescent="0.2">
      <c r="BD4477" s="325"/>
      <c r="EL4477" s="325"/>
    </row>
    <row r="4478" spans="56:142" x14ac:dyDescent="0.2">
      <c r="BD4478" s="325"/>
      <c r="EL4478" s="325"/>
    </row>
    <row r="4479" spans="56:142" x14ac:dyDescent="0.2">
      <c r="BD4479" s="325"/>
      <c r="EL4479" s="325"/>
    </row>
    <row r="4480" spans="56:142" x14ac:dyDescent="0.2">
      <c r="BD4480" s="325"/>
      <c r="EL4480" s="325"/>
    </row>
    <row r="4481" spans="56:142" x14ac:dyDescent="0.2">
      <c r="BD4481" s="325"/>
      <c r="EL4481" s="325"/>
    </row>
    <row r="4482" spans="56:142" x14ac:dyDescent="0.2">
      <c r="BD4482" s="325"/>
      <c r="EL4482" s="325"/>
    </row>
    <row r="4483" spans="56:142" x14ac:dyDescent="0.2">
      <c r="BD4483" s="325"/>
      <c r="EL4483" s="325"/>
    </row>
    <row r="4484" spans="56:142" x14ac:dyDescent="0.2">
      <c r="BD4484" s="325"/>
      <c r="EL4484" s="325"/>
    </row>
    <row r="4485" spans="56:142" x14ac:dyDescent="0.2">
      <c r="BD4485" s="325"/>
      <c r="EL4485" s="325"/>
    </row>
    <row r="4486" spans="56:142" x14ac:dyDescent="0.2">
      <c r="BD4486" s="325"/>
      <c r="EL4486" s="325"/>
    </row>
    <row r="4487" spans="56:142" x14ac:dyDescent="0.2">
      <c r="BD4487" s="325"/>
      <c r="EL4487" s="325"/>
    </row>
    <row r="4488" spans="56:142" x14ac:dyDescent="0.2">
      <c r="BD4488" s="325"/>
      <c r="EL4488" s="325"/>
    </row>
    <row r="4489" spans="56:142" x14ac:dyDescent="0.2">
      <c r="BD4489" s="325"/>
      <c r="EL4489" s="325"/>
    </row>
    <row r="4490" spans="56:142" x14ac:dyDescent="0.2">
      <c r="BD4490" s="325"/>
      <c r="EL4490" s="325"/>
    </row>
    <row r="4491" spans="56:142" x14ac:dyDescent="0.2">
      <c r="BD4491" s="325"/>
      <c r="EL4491" s="325"/>
    </row>
    <row r="4492" spans="56:142" x14ac:dyDescent="0.2">
      <c r="BD4492" s="325"/>
      <c r="EL4492" s="325"/>
    </row>
    <row r="4493" spans="56:142" x14ac:dyDescent="0.2">
      <c r="BD4493" s="325"/>
      <c r="EL4493" s="325"/>
    </row>
    <row r="4494" spans="56:142" x14ac:dyDescent="0.2">
      <c r="BD4494" s="325"/>
      <c r="EL4494" s="325"/>
    </row>
    <row r="4495" spans="56:142" x14ac:dyDescent="0.2">
      <c r="BD4495" s="325"/>
      <c r="EL4495" s="325"/>
    </row>
    <row r="4496" spans="56:142" x14ac:dyDescent="0.2">
      <c r="BD4496" s="325"/>
      <c r="EL4496" s="325"/>
    </row>
    <row r="4497" spans="56:142" x14ac:dyDescent="0.2">
      <c r="BD4497" s="325"/>
      <c r="EL4497" s="325"/>
    </row>
    <row r="4498" spans="56:142" x14ac:dyDescent="0.2">
      <c r="BD4498" s="325"/>
      <c r="EL4498" s="325"/>
    </row>
    <row r="4499" spans="56:142" x14ac:dyDescent="0.2">
      <c r="BD4499" s="325"/>
      <c r="EL4499" s="325"/>
    </row>
    <row r="4500" spans="56:142" x14ac:dyDescent="0.2">
      <c r="BD4500" s="325"/>
      <c r="EL4500" s="325"/>
    </row>
    <row r="4501" spans="56:142" x14ac:dyDescent="0.2">
      <c r="BD4501" s="325"/>
      <c r="EL4501" s="325"/>
    </row>
    <row r="4502" spans="56:142" x14ac:dyDescent="0.2">
      <c r="BD4502" s="325"/>
      <c r="EL4502" s="325"/>
    </row>
    <row r="4503" spans="56:142" x14ac:dyDescent="0.2">
      <c r="BD4503" s="325"/>
      <c r="EL4503" s="325"/>
    </row>
    <row r="4504" spans="56:142" x14ac:dyDescent="0.2">
      <c r="BD4504" s="325"/>
      <c r="EL4504" s="325"/>
    </row>
    <row r="4505" spans="56:142" x14ac:dyDescent="0.2">
      <c r="BD4505" s="325"/>
      <c r="EL4505" s="325"/>
    </row>
    <row r="4506" spans="56:142" x14ac:dyDescent="0.2">
      <c r="BD4506" s="325"/>
      <c r="EL4506" s="325"/>
    </row>
    <row r="4507" spans="56:142" x14ac:dyDescent="0.2">
      <c r="BD4507" s="325"/>
      <c r="EL4507" s="325"/>
    </row>
    <row r="4508" spans="56:142" x14ac:dyDescent="0.2">
      <c r="BD4508" s="325"/>
      <c r="EL4508" s="325"/>
    </row>
    <row r="4509" spans="56:142" x14ac:dyDescent="0.2">
      <c r="BD4509" s="325"/>
      <c r="EL4509" s="325"/>
    </row>
    <row r="4510" spans="56:142" x14ac:dyDescent="0.2">
      <c r="BD4510" s="325"/>
      <c r="EL4510" s="325"/>
    </row>
    <row r="4511" spans="56:142" x14ac:dyDescent="0.2">
      <c r="BD4511" s="325"/>
      <c r="EL4511" s="325"/>
    </row>
    <row r="4512" spans="56:142" x14ac:dyDescent="0.2">
      <c r="BD4512" s="325"/>
      <c r="EL4512" s="325"/>
    </row>
    <row r="4513" spans="56:142" x14ac:dyDescent="0.2">
      <c r="BD4513" s="325"/>
      <c r="EL4513" s="325"/>
    </row>
    <row r="4514" spans="56:142" x14ac:dyDescent="0.2">
      <c r="BD4514" s="325"/>
      <c r="EL4514" s="325"/>
    </row>
    <row r="4515" spans="56:142" x14ac:dyDescent="0.2">
      <c r="BD4515" s="325"/>
      <c r="EL4515" s="325"/>
    </row>
    <row r="4516" spans="56:142" x14ac:dyDescent="0.2">
      <c r="BD4516" s="325"/>
      <c r="EL4516" s="325"/>
    </row>
    <row r="4517" spans="56:142" x14ac:dyDescent="0.2">
      <c r="BD4517" s="325"/>
      <c r="EL4517" s="325"/>
    </row>
    <row r="4518" spans="56:142" x14ac:dyDescent="0.2">
      <c r="BD4518" s="325"/>
      <c r="EL4518" s="325"/>
    </row>
    <row r="4519" spans="56:142" x14ac:dyDescent="0.2">
      <c r="BD4519" s="325"/>
      <c r="EL4519" s="325"/>
    </row>
    <row r="4520" spans="56:142" x14ac:dyDescent="0.2">
      <c r="BD4520" s="325"/>
      <c r="EL4520" s="325"/>
    </row>
    <row r="4521" spans="56:142" x14ac:dyDescent="0.2">
      <c r="BD4521" s="325"/>
      <c r="EL4521" s="325"/>
    </row>
    <row r="4522" spans="56:142" x14ac:dyDescent="0.2">
      <c r="BD4522" s="325"/>
      <c r="EL4522" s="325"/>
    </row>
    <row r="4523" spans="56:142" x14ac:dyDescent="0.2">
      <c r="BD4523" s="325"/>
      <c r="EL4523" s="325"/>
    </row>
    <row r="4524" spans="56:142" x14ac:dyDescent="0.2">
      <c r="BD4524" s="325"/>
      <c r="EL4524" s="325"/>
    </row>
    <row r="4525" spans="56:142" x14ac:dyDescent="0.2">
      <c r="BD4525" s="325"/>
      <c r="EL4525" s="325"/>
    </row>
    <row r="4526" spans="56:142" x14ac:dyDescent="0.2">
      <c r="BD4526" s="325"/>
      <c r="EL4526" s="325"/>
    </row>
    <row r="4527" spans="56:142" x14ac:dyDescent="0.2">
      <c r="BD4527" s="325"/>
      <c r="EL4527" s="325"/>
    </row>
    <row r="4528" spans="56:142" x14ac:dyDescent="0.2">
      <c r="BD4528" s="325"/>
      <c r="EL4528" s="325"/>
    </row>
    <row r="4529" spans="56:142" x14ac:dyDescent="0.2">
      <c r="BD4529" s="325"/>
      <c r="EL4529" s="325"/>
    </row>
    <row r="4530" spans="56:142" x14ac:dyDescent="0.2">
      <c r="BD4530" s="325"/>
      <c r="EL4530" s="325"/>
    </row>
    <row r="4531" spans="56:142" x14ac:dyDescent="0.2">
      <c r="BD4531" s="325"/>
      <c r="EL4531" s="325"/>
    </row>
    <row r="4532" spans="56:142" x14ac:dyDescent="0.2">
      <c r="BD4532" s="325"/>
      <c r="EL4532" s="325"/>
    </row>
    <row r="4533" spans="56:142" x14ac:dyDescent="0.2">
      <c r="BD4533" s="325"/>
      <c r="EL4533" s="325"/>
    </row>
    <row r="4534" spans="56:142" x14ac:dyDescent="0.2">
      <c r="BD4534" s="325"/>
      <c r="EL4534" s="325"/>
    </row>
    <row r="4535" spans="56:142" x14ac:dyDescent="0.2">
      <c r="BD4535" s="325"/>
      <c r="EL4535" s="325"/>
    </row>
    <row r="4536" spans="56:142" x14ac:dyDescent="0.2">
      <c r="BD4536" s="325"/>
      <c r="EL4536" s="325"/>
    </row>
    <row r="4537" spans="56:142" x14ac:dyDescent="0.2">
      <c r="BD4537" s="325"/>
      <c r="EL4537" s="325"/>
    </row>
    <row r="4538" spans="56:142" x14ac:dyDescent="0.2">
      <c r="BD4538" s="325"/>
      <c r="EL4538" s="325"/>
    </row>
    <row r="4539" spans="56:142" x14ac:dyDescent="0.2">
      <c r="BD4539" s="325"/>
      <c r="EL4539" s="325"/>
    </row>
    <row r="4540" spans="56:142" x14ac:dyDescent="0.2">
      <c r="BD4540" s="325"/>
      <c r="EL4540" s="325"/>
    </row>
    <row r="4541" spans="56:142" x14ac:dyDescent="0.2">
      <c r="BD4541" s="325"/>
      <c r="EL4541" s="325"/>
    </row>
    <row r="4542" spans="56:142" x14ac:dyDescent="0.2">
      <c r="BD4542" s="325"/>
      <c r="EL4542" s="325"/>
    </row>
    <row r="4543" spans="56:142" x14ac:dyDescent="0.2">
      <c r="BD4543" s="325"/>
      <c r="EL4543" s="325"/>
    </row>
    <row r="4544" spans="56:142" x14ac:dyDescent="0.2">
      <c r="BD4544" s="325"/>
      <c r="EL4544" s="325"/>
    </row>
    <row r="4545" spans="56:142" x14ac:dyDescent="0.2">
      <c r="BD4545" s="325"/>
      <c r="EL4545" s="325"/>
    </row>
    <row r="4546" spans="56:142" x14ac:dyDescent="0.2">
      <c r="BD4546" s="325"/>
      <c r="EL4546" s="325"/>
    </row>
    <row r="4547" spans="56:142" x14ac:dyDescent="0.2">
      <c r="BD4547" s="325"/>
      <c r="EL4547" s="325"/>
    </row>
    <row r="4548" spans="56:142" x14ac:dyDescent="0.2">
      <c r="BD4548" s="325"/>
      <c r="EL4548" s="325"/>
    </row>
    <row r="4549" spans="56:142" x14ac:dyDescent="0.2">
      <c r="BD4549" s="325"/>
      <c r="EL4549" s="325"/>
    </row>
    <row r="4550" spans="56:142" x14ac:dyDescent="0.2">
      <c r="BD4550" s="325"/>
      <c r="EL4550" s="325"/>
    </row>
    <row r="4551" spans="56:142" x14ac:dyDescent="0.2">
      <c r="BD4551" s="325"/>
      <c r="EL4551" s="325"/>
    </row>
    <row r="4552" spans="56:142" x14ac:dyDescent="0.2">
      <c r="BD4552" s="325"/>
      <c r="EL4552" s="325"/>
    </row>
    <row r="4553" spans="56:142" x14ac:dyDescent="0.2">
      <c r="BD4553" s="325"/>
      <c r="EL4553" s="325"/>
    </row>
    <row r="4554" spans="56:142" x14ac:dyDescent="0.2">
      <c r="BD4554" s="325"/>
      <c r="EL4554" s="325"/>
    </row>
    <row r="4555" spans="56:142" x14ac:dyDescent="0.2">
      <c r="BD4555" s="325"/>
      <c r="EL4555" s="325"/>
    </row>
    <row r="4556" spans="56:142" x14ac:dyDescent="0.2">
      <c r="BD4556" s="325"/>
      <c r="EL4556" s="325"/>
    </row>
    <row r="4557" spans="56:142" x14ac:dyDescent="0.2">
      <c r="BD4557" s="325"/>
      <c r="EL4557" s="325"/>
    </row>
    <row r="4558" spans="56:142" x14ac:dyDescent="0.2">
      <c r="BD4558" s="325"/>
      <c r="EL4558" s="325"/>
    </row>
    <row r="4559" spans="56:142" x14ac:dyDescent="0.2">
      <c r="BD4559" s="325"/>
      <c r="EL4559" s="325"/>
    </row>
    <row r="4560" spans="56:142" x14ac:dyDescent="0.2">
      <c r="BD4560" s="325"/>
      <c r="EL4560" s="325"/>
    </row>
    <row r="4561" spans="56:142" x14ac:dyDescent="0.2">
      <c r="BD4561" s="325"/>
      <c r="EL4561" s="325"/>
    </row>
    <row r="4562" spans="56:142" x14ac:dyDescent="0.2">
      <c r="BD4562" s="325"/>
      <c r="EL4562" s="325"/>
    </row>
    <row r="4563" spans="56:142" x14ac:dyDescent="0.2">
      <c r="BD4563" s="325"/>
      <c r="EL4563" s="325"/>
    </row>
    <row r="4564" spans="56:142" x14ac:dyDescent="0.2">
      <c r="BD4564" s="325"/>
      <c r="EL4564" s="325"/>
    </row>
    <row r="4565" spans="56:142" x14ac:dyDescent="0.2">
      <c r="BD4565" s="325"/>
      <c r="EL4565" s="325"/>
    </row>
    <row r="4566" spans="56:142" x14ac:dyDescent="0.2">
      <c r="BD4566" s="325"/>
      <c r="EL4566" s="325"/>
    </row>
    <row r="4567" spans="56:142" x14ac:dyDescent="0.2">
      <c r="BD4567" s="325"/>
      <c r="EL4567" s="325"/>
    </row>
    <row r="4568" spans="56:142" x14ac:dyDescent="0.2">
      <c r="BD4568" s="325"/>
      <c r="EL4568" s="325"/>
    </row>
    <row r="4569" spans="56:142" x14ac:dyDescent="0.2">
      <c r="BD4569" s="325"/>
      <c r="EL4569" s="325"/>
    </row>
    <row r="4570" spans="56:142" x14ac:dyDescent="0.2">
      <c r="BD4570" s="325"/>
      <c r="EL4570" s="325"/>
    </row>
    <row r="4571" spans="56:142" x14ac:dyDescent="0.2">
      <c r="BD4571" s="325"/>
      <c r="EL4571" s="325"/>
    </row>
    <row r="4572" spans="56:142" x14ac:dyDescent="0.2">
      <c r="BD4572" s="325"/>
      <c r="EL4572" s="325"/>
    </row>
    <row r="4573" spans="56:142" x14ac:dyDescent="0.2">
      <c r="BD4573" s="325"/>
      <c r="EL4573" s="325"/>
    </row>
    <row r="4574" spans="56:142" x14ac:dyDescent="0.2">
      <c r="BD4574" s="325"/>
      <c r="EL4574" s="325"/>
    </row>
    <row r="4575" spans="56:142" x14ac:dyDescent="0.2">
      <c r="BD4575" s="325"/>
      <c r="EL4575" s="325"/>
    </row>
    <row r="4576" spans="56:142" x14ac:dyDescent="0.2">
      <c r="BD4576" s="325"/>
      <c r="EL4576" s="325"/>
    </row>
    <row r="4577" spans="56:142" x14ac:dyDescent="0.2">
      <c r="BD4577" s="325"/>
      <c r="EL4577" s="325"/>
    </row>
    <row r="4578" spans="56:142" x14ac:dyDescent="0.2">
      <c r="BD4578" s="325"/>
      <c r="EL4578" s="325"/>
    </row>
    <row r="4579" spans="56:142" x14ac:dyDescent="0.2">
      <c r="BD4579" s="325"/>
      <c r="EL4579" s="325"/>
    </row>
    <row r="4580" spans="56:142" x14ac:dyDescent="0.2">
      <c r="BD4580" s="325"/>
      <c r="EL4580" s="325"/>
    </row>
    <row r="4581" spans="56:142" x14ac:dyDescent="0.2">
      <c r="BD4581" s="325"/>
      <c r="EL4581" s="325"/>
    </row>
    <row r="4582" spans="56:142" x14ac:dyDescent="0.2">
      <c r="BD4582" s="325"/>
      <c r="EL4582" s="325"/>
    </row>
    <row r="4583" spans="56:142" x14ac:dyDescent="0.2">
      <c r="BD4583" s="325"/>
      <c r="EL4583" s="325"/>
    </row>
    <row r="4584" spans="56:142" x14ac:dyDescent="0.2">
      <c r="BD4584" s="325"/>
      <c r="EL4584" s="325"/>
    </row>
    <row r="4585" spans="56:142" x14ac:dyDescent="0.2">
      <c r="BD4585" s="325"/>
      <c r="EL4585" s="325"/>
    </row>
    <row r="4586" spans="56:142" x14ac:dyDescent="0.2">
      <c r="BD4586" s="325"/>
      <c r="EL4586" s="325"/>
    </row>
    <row r="4587" spans="56:142" x14ac:dyDescent="0.2">
      <c r="BD4587" s="325"/>
      <c r="EL4587" s="325"/>
    </row>
    <row r="4588" spans="56:142" x14ac:dyDescent="0.2">
      <c r="BD4588" s="325"/>
      <c r="EL4588" s="325"/>
    </row>
    <row r="4589" spans="56:142" x14ac:dyDescent="0.2">
      <c r="BD4589" s="325"/>
      <c r="EL4589" s="325"/>
    </row>
    <row r="4590" spans="56:142" x14ac:dyDescent="0.2">
      <c r="BD4590" s="325"/>
      <c r="EL4590" s="325"/>
    </row>
    <row r="4591" spans="56:142" x14ac:dyDescent="0.2">
      <c r="BD4591" s="325"/>
      <c r="EL4591" s="325"/>
    </row>
    <row r="4592" spans="56:142" x14ac:dyDescent="0.2">
      <c r="BD4592" s="325"/>
      <c r="EL4592" s="325"/>
    </row>
    <row r="4593" spans="56:142" x14ac:dyDescent="0.2">
      <c r="BD4593" s="325"/>
      <c r="EL4593" s="325"/>
    </row>
    <row r="4594" spans="56:142" x14ac:dyDescent="0.2">
      <c r="BD4594" s="325"/>
      <c r="EL4594" s="325"/>
    </row>
    <row r="4595" spans="56:142" x14ac:dyDescent="0.2">
      <c r="BD4595" s="325"/>
      <c r="EL4595" s="325"/>
    </row>
    <row r="4596" spans="56:142" x14ac:dyDescent="0.2">
      <c r="BD4596" s="325"/>
      <c r="EL4596" s="325"/>
    </row>
    <row r="4597" spans="56:142" x14ac:dyDescent="0.2">
      <c r="BD4597" s="325"/>
      <c r="EL4597" s="325"/>
    </row>
    <row r="4598" spans="56:142" x14ac:dyDescent="0.2">
      <c r="BD4598" s="325"/>
      <c r="EL4598" s="325"/>
    </row>
    <row r="4599" spans="56:142" x14ac:dyDescent="0.2">
      <c r="BD4599" s="325"/>
      <c r="EL4599" s="325"/>
    </row>
    <row r="4600" spans="56:142" x14ac:dyDescent="0.2">
      <c r="BD4600" s="325"/>
      <c r="EL4600" s="325"/>
    </row>
    <row r="4601" spans="56:142" x14ac:dyDescent="0.2">
      <c r="BD4601" s="325"/>
      <c r="EL4601" s="325"/>
    </row>
    <row r="4602" spans="56:142" x14ac:dyDescent="0.2">
      <c r="BD4602" s="325"/>
      <c r="EL4602" s="325"/>
    </row>
    <row r="4603" spans="56:142" x14ac:dyDescent="0.2">
      <c r="BD4603" s="325"/>
      <c r="EL4603" s="325"/>
    </row>
    <row r="4604" spans="56:142" x14ac:dyDescent="0.2">
      <c r="BD4604" s="325"/>
      <c r="EL4604" s="325"/>
    </row>
    <row r="4605" spans="56:142" x14ac:dyDescent="0.2">
      <c r="BD4605" s="325"/>
      <c r="EL4605" s="325"/>
    </row>
    <row r="4606" spans="56:142" x14ac:dyDescent="0.2">
      <c r="BD4606" s="325"/>
      <c r="EL4606" s="325"/>
    </row>
    <row r="4607" spans="56:142" x14ac:dyDescent="0.2">
      <c r="BD4607" s="325"/>
      <c r="EL4607" s="325"/>
    </row>
    <row r="4608" spans="56:142" x14ac:dyDescent="0.2">
      <c r="BD4608" s="325"/>
      <c r="EL4608" s="325"/>
    </row>
    <row r="4609" spans="56:142" x14ac:dyDescent="0.2">
      <c r="BD4609" s="325"/>
      <c r="EL4609" s="325"/>
    </row>
    <row r="4610" spans="56:142" x14ac:dyDescent="0.2">
      <c r="BD4610" s="325"/>
      <c r="EL4610" s="325"/>
    </row>
    <row r="4611" spans="56:142" x14ac:dyDescent="0.2">
      <c r="BD4611" s="325"/>
      <c r="EL4611" s="325"/>
    </row>
    <row r="4612" spans="56:142" x14ac:dyDescent="0.2">
      <c r="BD4612" s="325"/>
      <c r="EL4612" s="325"/>
    </row>
    <row r="4613" spans="56:142" x14ac:dyDescent="0.2">
      <c r="BD4613" s="325"/>
      <c r="EL4613" s="325"/>
    </row>
    <row r="4614" spans="56:142" x14ac:dyDescent="0.2">
      <c r="BD4614" s="325"/>
      <c r="EL4614" s="325"/>
    </row>
    <row r="4615" spans="56:142" x14ac:dyDescent="0.2">
      <c r="BD4615" s="325"/>
      <c r="EL4615" s="325"/>
    </row>
    <row r="4616" spans="56:142" x14ac:dyDescent="0.2">
      <c r="BD4616" s="325"/>
      <c r="EL4616" s="325"/>
    </row>
    <row r="4617" spans="56:142" x14ac:dyDescent="0.2">
      <c r="BD4617" s="325"/>
      <c r="EL4617" s="325"/>
    </row>
    <row r="4618" spans="56:142" x14ac:dyDescent="0.2">
      <c r="BD4618" s="325"/>
      <c r="EL4618" s="325"/>
    </row>
    <row r="4619" spans="56:142" x14ac:dyDescent="0.2">
      <c r="BD4619" s="325"/>
      <c r="EL4619" s="325"/>
    </row>
    <row r="4620" spans="56:142" x14ac:dyDescent="0.2">
      <c r="BD4620" s="325"/>
      <c r="EL4620" s="325"/>
    </row>
    <row r="4621" spans="56:142" x14ac:dyDescent="0.2">
      <c r="BD4621" s="325"/>
      <c r="EL4621" s="325"/>
    </row>
    <row r="4622" spans="56:142" x14ac:dyDescent="0.2">
      <c r="BD4622" s="325"/>
      <c r="EL4622" s="325"/>
    </row>
    <row r="4623" spans="56:142" x14ac:dyDescent="0.2">
      <c r="BD4623" s="325"/>
      <c r="EL4623" s="325"/>
    </row>
    <row r="4624" spans="56:142" x14ac:dyDescent="0.2">
      <c r="BD4624" s="325"/>
      <c r="EL4624" s="325"/>
    </row>
    <row r="4625" spans="56:142" x14ac:dyDescent="0.2">
      <c r="BD4625" s="325"/>
      <c r="EL4625" s="325"/>
    </row>
    <row r="4626" spans="56:142" x14ac:dyDescent="0.2">
      <c r="BD4626" s="325"/>
      <c r="EL4626" s="325"/>
    </row>
    <row r="4627" spans="56:142" x14ac:dyDescent="0.2">
      <c r="BD4627" s="325"/>
      <c r="EL4627" s="325"/>
    </row>
    <row r="4628" spans="56:142" x14ac:dyDescent="0.2">
      <c r="BD4628" s="325"/>
      <c r="EL4628" s="325"/>
    </row>
    <row r="4629" spans="56:142" x14ac:dyDescent="0.2">
      <c r="BD4629" s="325"/>
      <c r="EL4629" s="325"/>
    </row>
    <row r="4630" spans="56:142" x14ac:dyDescent="0.2">
      <c r="BD4630" s="325"/>
      <c r="EL4630" s="325"/>
    </row>
    <row r="4631" spans="56:142" x14ac:dyDescent="0.2">
      <c r="BD4631" s="325"/>
      <c r="EL4631" s="325"/>
    </row>
    <row r="4632" spans="56:142" x14ac:dyDescent="0.2">
      <c r="BD4632" s="325"/>
      <c r="EL4632" s="325"/>
    </row>
    <row r="4633" spans="56:142" x14ac:dyDescent="0.2">
      <c r="BD4633" s="325"/>
      <c r="EL4633" s="325"/>
    </row>
    <row r="4634" spans="56:142" x14ac:dyDescent="0.2">
      <c r="BD4634" s="325"/>
      <c r="EL4634" s="325"/>
    </row>
    <row r="4635" spans="56:142" x14ac:dyDescent="0.2">
      <c r="BD4635" s="325"/>
      <c r="EL4635" s="325"/>
    </row>
    <row r="4636" spans="56:142" x14ac:dyDescent="0.2">
      <c r="BD4636" s="325"/>
      <c r="EL4636" s="325"/>
    </row>
    <row r="4637" spans="56:142" x14ac:dyDescent="0.2">
      <c r="BD4637" s="325"/>
      <c r="EL4637" s="325"/>
    </row>
    <row r="4638" spans="56:142" x14ac:dyDescent="0.2">
      <c r="BD4638" s="325"/>
      <c r="EL4638" s="325"/>
    </row>
    <row r="4639" spans="56:142" x14ac:dyDescent="0.2">
      <c r="BD4639" s="325"/>
      <c r="EL4639" s="325"/>
    </row>
    <row r="4640" spans="56:142" x14ac:dyDescent="0.2">
      <c r="BD4640" s="325"/>
      <c r="EL4640" s="325"/>
    </row>
    <row r="4641" spans="56:142" x14ac:dyDescent="0.2">
      <c r="BD4641" s="325"/>
      <c r="EL4641" s="325"/>
    </row>
    <row r="4642" spans="56:142" x14ac:dyDescent="0.2">
      <c r="BD4642" s="325"/>
      <c r="EL4642" s="325"/>
    </row>
    <row r="4643" spans="56:142" x14ac:dyDescent="0.2">
      <c r="BD4643" s="325"/>
      <c r="EL4643" s="325"/>
    </row>
    <row r="4644" spans="56:142" x14ac:dyDescent="0.2">
      <c r="BD4644" s="325"/>
      <c r="EL4644" s="325"/>
    </row>
    <row r="4645" spans="56:142" x14ac:dyDescent="0.2">
      <c r="BD4645" s="325"/>
      <c r="EL4645" s="325"/>
    </row>
    <row r="4646" spans="56:142" x14ac:dyDescent="0.2">
      <c r="BD4646" s="325"/>
      <c r="EL4646" s="325"/>
    </row>
    <row r="4647" spans="56:142" x14ac:dyDescent="0.2">
      <c r="BD4647" s="325"/>
      <c r="EL4647" s="325"/>
    </row>
    <row r="4648" spans="56:142" x14ac:dyDescent="0.2">
      <c r="BD4648" s="325"/>
      <c r="EL4648" s="325"/>
    </row>
    <row r="4649" spans="56:142" x14ac:dyDescent="0.2">
      <c r="BD4649" s="325"/>
      <c r="EL4649" s="325"/>
    </row>
    <row r="4650" spans="56:142" x14ac:dyDescent="0.2">
      <c r="BD4650" s="325"/>
      <c r="EL4650" s="325"/>
    </row>
    <row r="4651" spans="56:142" x14ac:dyDescent="0.2">
      <c r="BD4651" s="325"/>
      <c r="EL4651" s="325"/>
    </row>
    <row r="4652" spans="56:142" x14ac:dyDescent="0.2">
      <c r="BD4652" s="325"/>
      <c r="EL4652" s="325"/>
    </row>
    <row r="4653" spans="56:142" x14ac:dyDescent="0.2">
      <c r="BD4653" s="325"/>
      <c r="EL4653" s="325"/>
    </row>
    <row r="4654" spans="56:142" x14ac:dyDescent="0.2">
      <c r="BD4654" s="325"/>
      <c r="EL4654" s="325"/>
    </row>
    <row r="4655" spans="56:142" x14ac:dyDescent="0.2">
      <c r="BD4655" s="325"/>
      <c r="EL4655" s="325"/>
    </row>
    <row r="4656" spans="56:142" x14ac:dyDescent="0.2">
      <c r="BD4656" s="325"/>
      <c r="EL4656" s="325"/>
    </row>
    <row r="4657" spans="56:142" x14ac:dyDescent="0.2">
      <c r="BD4657" s="325"/>
      <c r="EL4657" s="325"/>
    </row>
    <row r="4658" spans="56:142" x14ac:dyDescent="0.2">
      <c r="BD4658" s="325"/>
      <c r="EL4658" s="325"/>
    </row>
    <row r="4659" spans="56:142" x14ac:dyDescent="0.2">
      <c r="BD4659" s="325"/>
      <c r="EL4659" s="325"/>
    </row>
    <row r="4660" spans="56:142" x14ac:dyDescent="0.2">
      <c r="BD4660" s="325"/>
      <c r="EL4660" s="325"/>
    </row>
    <row r="4661" spans="56:142" x14ac:dyDescent="0.2">
      <c r="BD4661" s="325"/>
      <c r="EL4661" s="325"/>
    </row>
    <row r="4662" spans="56:142" x14ac:dyDescent="0.2">
      <c r="BD4662" s="325"/>
      <c r="EL4662" s="325"/>
    </row>
    <row r="4663" spans="56:142" x14ac:dyDescent="0.2">
      <c r="BD4663" s="325"/>
      <c r="EL4663" s="325"/>
    </row>
    <row r="4664" spans="56:142" x14ac:dyDescent="0.2">
      <c r="BD4664" s="325"/>
      <c r="EL4664" s="325"/>
    </row>
    <row r="4665" spans="56:142" x14ac:dyDescent="0.2">
      <c r="BD4665" s="325"/>
      <c r="EL4665" s="325"/>
    </row>
    <row r="4666" spans="56:142" x14ac:dyDescent="0.2">
      <c r="BD4666" s="325"/>
      <c r="EL4666" s="325"/>
    </row>
    <row r="4667" spans="56:142" x14ac:dyDescent="0.2">
      <c r="BD4667" s="325"/>
      <c r="EL4667" s="325"/>
    </row>
    <row r="4668" spans="56:142" x14ac:dyDescent="0.2">
      <c r="BD4668" s="325"/>
      <c r="EL4668" s="325"/>
    </row>
    <row r="4669" spans="56:142" x14ac:dyDescent="0.2">
      <c r="BD4669" s="325"/>
      <c r="EL4669" s="325"/>
    </row>
    <row r="4670" spans="56:142" x14ac:dyDescent="0.2">
      <c r="BD4670" s="325"/>
      <c r="EL4670" s="325"/>
    </row>
    <row r="4671" spans="56:142" x14ac:dyDescent="0.2">
      <c r="BD4671" s="325"/>
      <c r="EL4671" s="325"/>
    </row>
    <row r="4672" spans="56:142" x14ac:dyDescent="0.2">
      <c r="BD4672" s="325"/>
      <c r="EL4672" s="325"/>
    </row>
    <row r="4673" spans="56:142" x14ac:dyDescent="0.2">
      <c r="BD4673" s="325"/>
      <c r="EL4673" s="325"/>
    </row>
    <row r="4674" spans="56:142" x14ac:dyDescent="0.2">
      <c r="BD4674" s="325"/>
      <c r="EL4674" s="325"/>
    </row>
    <row r="4675" spans="56:142" x14ac:dyDescent="0.2">
      <c r="BD4675" s="325"/>
      <c r="EL4675" s="325"/>
    </row>
    <row r="4676" spans="56:142" x14ac:dyDescent="0.2">
      <c r="BD4676" s="325"/>
      <c r="EL4676" s="325"/>
    </row>
    <row r="4677" spans="56:142" x14ac:dyDescent="0.2">
      <c r="BD4677" s="325"/>
      <c r="EL4677" s="325"/>
    </row>
    <row r="4678" spans="56:142" x14ac:dyDescent="0.2">
      <c r="BD4678" s="325"/>
      <c r="EL4678" s="325"/>
    </row>
    <row r="4679" spans="56:142" x14ac:dyDescent="0.2">
      <c r="BD4679" s="325"/>
      <c r="EL4679" s="325"/>
    </row>
    <row r="4680" spans="56:142" x14ac:dyDescent="0.2">
      <c r="BD4680" s="325"/>
      <c r="EL4680" s="325"/>
    </row>
    <row r="4681" spans="56:142" x14ac:dyDescent="0.2">
      <c r="BD4681" s="325"/>
      <c r="EL4681" s="325"/>
    </row>
    <row r="4682" spans="56:142" x14ac:dyDescent="0.2">
      <c r="BD4682" s="325"/>
      <c r="EL4682" s="325"/>
    </row>
    <row r="4683" spans="56:142" x14ac:dyDescent="0.2">
      <c r="BD4683" s="325"/>
      <c r="EL4683" s="325"/>
    </row>
    <row r="4684" spans="56:142" x14ac:dyDescent="0.2">
      <c r="BD4684" s="325"/>
      <c r="EL4684" s="325"/>
    </row>
    <row r="4685" spans="56:142" x14ac:dyDescent="0.2">
      <c r="BD4685" s="325"/>
      <c r="EL4685" s="325"/>
    </row>
    <row r="4686" spans="56:142" x14ac:dyDescent="0.2">
      <c r="BD4686" s="325"/>
      <c r="EL4686" s="325"/>
    </row>
    <row r="4687" spans="56:142" x14ac:dyDescent="0.2">
      <c r="BD4687" s="325"/>
      <c r="EL4687" s="325"/>
    </row>
    <row r="4688" spans="56:142" x14ac:dyDescent="0.2">
      <c r="BD4688" s="325"/>
      <c r="EL4688" s="325"/>
    </row>
    <row r="4689" spans="56:142" x14ac:dyDescent="0.2">
      <c r="BD4689" s="325"/>
      <c r="EL4689" s="325"/>
    </row>
    <row r="4690" spans="56:142" x14ac:dyDescent="0.2">
      <c r="BD4690" s="325"/>
      <c r="EL4690" s="325"/>
    </row>
    <row r="4691" spans="56:142" x14ac:dyDescent="0.2">
      <c r="BD4691" s="325"/>
      <c r="EL4691" s="325"/>
    </row>
    <row r="4692" spans="56:142" x14ac:dyDescent="0.2">
      <c r="BD4692" s="325"/>
      <c r="EL4692" s="325"/>
    </row>
    <row r="4693" spans="56:142" x14ac:dyDescent="0.2">
      <c r="BD4693" s="325"/>
      <c r="EL4693" s="325"/>
    </row>
    <row r="4694" spans="56:142" x14ac:dyDescent="0.2">
      <c r="BD4694" s="325"/>
      <c r="EL4694" s="325"/>
    </row>
    <row r="4695" spans="56:142" x14ac:dyDescent="0.2">
      <c r="BD4695" s="325"/>
      <c r="EL4695" s="325"/>
    </row>
    <row r="4696" spans="56:142" x14ac:dyDescent="0.2">
      <c r="BD4696" s="325"/>
      <c r="EL4696" s="325"/>
    </row>
    <row r="4697" spans="56:142" x14ac:dyDescent="0.2">
      <c r="BD4697" s="325"/>
      <c r="EL4697" s="325"/>
    </row>
    <row r="4698" spans="56:142" x14ac:dyDescent="0.2">
      <c r="BD4698" s="325"/>
      <c r="EL4698" s="325"/>
    </row>
    <row r="4699" spans="56:142" x14ac:dyDescent="0.2">
      <c r="BD4699" s="325"/>
      <c r="EL4699" s="325"/>
    </row>
    <row r="4700" spans="56:142" x14ac:dyDescent="0.2">
      <c r="BD4700" s="325"/>
      <c r="EL4700" s="325"/>
    </row>
    <row r="4701" spans="56:142" x14ac:dyDescent="0.2">
      <c r="BD4701" s="325"/>
      <c r="EL4701" s="325"/>
    </row>
    <row r="4702" spans="56:142" x14ac:dyDescent="0.2">
      <c r="BD4702" s="325"/>
      <c r="EL4702" s="325"/>
    </row>
    <row r="4703" spans="56:142" x14ac:dyDescent="0.2">
      <c r="BD4703" s="325"/>
      <c r="EL4703" s="325"/>
    </row>
    <row r="4704" spans="56:142" x14ac:dyDescent="0.2">
      <c r="BD4704" s="325"/>
      <c r="EL4704" s="325"/>
    </row>
    <row r="4705" spans="56:142" x14ac:dyDescent="0.2">
      <c r="BD4705" s="325"/>
      <c r="EL4705" s="325"/>
    </row>
    <row r="4706" spans="56:142" x14ac:dyDescent="0.2">
      <c r="BD4706" s="325"/>
      <c r="EL4706" s="325"/>
    </row>
    <row r="4707" spans="56:142" x14ac:dyDescent="0.2">
      <c r="BD4707" s="325"/>
      <c r="EL4707" s="325"/>
    </row>
    <row r="4708" spans="56:142" x14ac:dyDescent="0.2">
      <c r="BD4708" s="325"/>
      <c r="EL4708" s="325"/>
    </row>
    <row r="4709" spans="56:142" x14ac:dyDescent="0.2">
      <c r="BD4709" s="325"/>
      <c r="EL4709" s="325"/>
    </row>
    <row r="4710" spans="56:142" x14ac:dyDescent="0.2">
      <c r="BD4710" s="325"/>
      <c r="EL4710" s="325"/>
    </row>
    <row r="4711" spans="56:142" x14ac:dyDescent="0.2">
      <c r="BD4711" s="325"/>
      <c r="EL4711" s="325"/>
    </row>
    <row r="4712" spans="56:142" x14ac:dyDescent="0.2">
      <c r="BD4712" s="325"/>
      <c r="EL4712" s="325"/>
    </row>
    <row r="4713" spans="56:142" x14ac:dyDescent="0.2">
      <c r="BD4713" s="325"/>
      <c r="EL4713" s="325"/>
    </row>
    <row r="4714" spans="56:142" x14ac:dyDescent="0.2">
      <c r="BD4714" s="325"/>
      <c r="EL4714" s="325"/>
    </row>
    <row r="4715" spans="56:142" x14ac:dyDescent="0.2">
      <c r="BD4715" s="325"/>
      <c r="EL4715" s="325"/>
    </row>
    <row r="4716" spans="56:142" x14ac:dyDescent="0.2">
      <c r="BD4716" s="325"/>
      <c r="EL4716" s="325"/>
    </row>
    <row r="4717" spans="56:142" x14ac:dyDescent="0.2">
      <c r="BD4717" s="325"/>
      <c r="EL4717" s="325"/>
    </row>
    <row r="4718" spans="56:142" x14ac:dyDescent="0.2">
      <c r="BD4718" s="325"/>
      <c r="EL4718" s="325"/>
    </row>
    <row r="4719" spans="56:142" x14ac:dyDescent="0.2">
      <c r="BD4719" s="325"/>
      <c r="EL4719" s="325"/>
    </row>
    <row r="4720" spans="56:142" x14ac:dyDescent="0.2">
      <c r="BD4720" s="325"/>
      <c r="EL4720" s="325"/>
    </row>
    <row r="4721" spans="56:142" x14ac:dyDescent="0.2">
      <c r="BD4721" s="325"/>
      <c r="EL4721" s="325"/>
    </row>
    <row r="4722" spans="56:142" x14ac:dyDescent="0.2">
      <c r="BD4722" s="325"/>
      <c r="EL4722" s="325"/>
    </row>
    <row r="4723" spans="56:142" x14ac:dyDescent="0.2">
      <c r="BD4723" s="325"/>
      <c r="EL4723" s="325"/>
    </row>
    <row r="4724" spans="56:142" x14ac:dyDescent="0.2">
      <c r="BD4724" s="325"/>
      <c r="EL4724" s="325"/>
    </row>
    <row r="4725" spans="56:142" x14ac:dyDescent="0.2">
      <c r="BD4725" s="325"/>
      <c r="EL4725" s="325"/>
    </row>
    <row r="4726" spans="56:142" x14ac:dyDescent="0.2">
      <c r="BD4726" s="325"/>
      <c r="EL4726" s="325"/>
    </row>
    <row r="4727" spans="56:142" x14ac:dyDescent="0.2">
      <c r="BD4727" s="325"/>
      <c r="EL4727" s="325"/>
    </row>
    <row r="4728" spans="56:142" x14ac:dyDescent="0.2">
      <c r="BD4728" s="325"/>
      <c r="EL4728" s="325"/>
    </row>
    <row r="4729" spans="56:142" x14ac:dyDescent="0.2">
      <c r="BD4729" s="325"/>
      <c r="EL4729" s="325"/>
    </row>
    <row r="4730" spans="56:142" x14ac:dyDescent="0.2">
      <c r="BD4730" s="325"/>
      <c r="EL4730" s="325"/>
    </row>
    <row r="4731" spans="56:142" x14ac:dyDescent="0.2">
      <c r="BD4731" s="325"/>
      <c r="EL4731" s="325"/>
    </row>
    <row r="4732" spans="56:142" x14ac:dyDescent="0.2">
      <c r="BD4732" s="325"/>
      <c r="EL4732" s="325"/>
    </row>
    <row r="4733" spans="56:142" x14ac:dyDescent="0.2">
      <c r="BD4733" s="325"/>
      <c r="EL4733" s="325"/>
    </row>
    <row r="4734" spans="56:142" x14ac:dyDescent="0.2">
      <c r="BD4734" s="325"/>
      <c r="EL4734" s="325"/>
    </row>
    <row r="4735" spans="56:142" x14ac:dyDescent="0.2">
      <c r="BD4735" s="325"/>
      <c r="EL4735" s="325"/>
    </row>
    <row r="4736" spans="56:142" x14ac:dyDescent="0.2">
      <c r="BD4736" s="325"/>
      <c r="EL4736" s="325"/>
    </row>
    <row r="4737" spans="56:142" x14ac:dyDescent="0.2">
      <c r="BD4737" s="325"/>
      <c r="EL4737" s="325"/>
    </row>
    <row r="4738" spans="56:142" x14ac:dyDescent="0.2">
      <c r="BD4738" s="325"/>
      <c r="EL4738" s="325"/>
    </row>
    <row r="4739" spans="56:142" x14ac:dyDescent="0.2">
      <c r="BD4739" s="325"/>
      <c r="EL4739" s="325"/>
    </row>
    <row r="4740" spans="56:142" x14ac:dyDescent="0.2">
      <c r="BD4740" s="325"/>
      <c r="EL4740" s="325"/>
    </row>
    <row r="4741" spans="56:142" x14ac:dyDescent="0.2">
      <c r="BD4741" s="325"/>
      <c r="EL4741" s="325"/>
    </row>
    <row r="4742" spans="56:142" x14ac:dyDescent="0.2">
      <c r="BD4742" s="325"/>
      <c r="EL4742" s="325"/>
    </row>
    <row r="4743" spans="56:142" x14ac:dyDescent="0.2">
      <c r="BD4743" s="325"/>
      <c r="EL4743" s="325"/>
    </row>
    <row r="4744" spans="56:142" x14ac:dyDescent="0.2">
      <c r="BD4744" s="325"/>
      <c r="EL4744" s="325"/>
    </row>
    <row r="4745" spans="56:142" x14ac:dyDescent="0.2">
      <c r="BD4745" s="325"/>
      <c r="EL4745" s="325"/>
    </row>
    <row r="4746" spans="56:142" x14ac:dyDescent="0.2">
      <c r="BD4746" s="325"/>
      <c r="EL4746" s="325"/>
    </row>
    <row r="4747" spans="56:142" x14ac:dyDescent="0.2">
      <c r="BD4747" s="325"/>
      <c r="EL4747" s="325"/>
    </row>
    <row r="4748" spans="56:142" x14ac:dyDescent="0.2">
      <c r="BD4748" s="325"/>
      <c r="EL4748" s="325"/>
    </row>
    <row r="4749" spans="56:142" x14ac:dyDescent="0.2">
      <c r="BD4749" s="325"/>
      <c r="EL4749" s="325"/>
    </row>
    <row r="4750" spans="56:142" x14ac:dyDescent="0.2">
      <c r="BD4750" s="325"/>
      <c r="EL4750" s="325"/>
    </row>
    <row r="4751" spans="56:142" x14ac:dyDescent="0.2">
      <c r="BD4751" s="325"/>
      <c r="EL4751" s="325"/>
    </row>
    <row r="4752" spans="56:142" x14ac:dyDescent="0.2">
      <c r="BD4752" s="325"/>
      <c r="EL4752" s="325"/>
    </row>
    <row r="4753" spans="56:142" x14ac:dyDescent="0.2">
      <c r="BD4753" s="325"/>
      <c r="EL4753" s="325"/>
    </row>
    <row r="4754" spans="56:142" x14ac:dyDescent="0.2">
      <c r="BD4754" s="325"/>
      <c r="EL4754" s="325"/>
    </row>
    <row r="4755" spans="56:142" x14ac:dyDescent="0.2">
      <c r="BD4755" s="325"/>
      <c r="EL4755" s="325"/>
    </row>
    <row r="4756" spans="56:142" x14ac:dyDescent="0.2">
      <c r="BD4756" s="325"/>
      <c r="EL4756" s="325"/>
    </row>
    <row r="4757" spans="56:142" x14ac:dyDescent="0.2">
      <c r="BD4757" s="325"/>
      <c r="EL4757" s="325"/>
    </row>
    <row r="4758" spans="56:142" x14ac:dyDescent="0.2">
      <c r="BD4758" s="325"/>
      <c r="EL4758" s="325"/>
    </row>
    <row r="4759" spans="56:142" x14ac:dyDescent="0.2">
      <c r="BD4759" s="325"/>
      <c r="EL4759" s="325"/>
    </row>
    <row r="4760" spans="56:142" x14ac:dyDescent="0.2">
      <c r="BD4760" s="325"/>
      <c r="EL4760" s="325"/>
    </row>
    <row r="4761" spans="56:142" x14ac:dyDescent="0.2">
      <c r="BD4761" s="325"/>
      <c r="EL4761" s="325"/>
    </row>
    <row r="4762" spans="56:142" x14ac:dyDescent="0.2">
      <c r="BD4762" s="325"/>
      <c r="EL4762" s="325"/>
    </row>
    <row r="4763" spans="56:142" x14ac:dyDescent="0.2">
      <c r="BD4763" s="325"/>
      <c r="EL4763" s="325"/>
    </row>
    <row r="4764" spans="56:142" x14ac:dyDescent="0.2">
      <c r="BD4764" s="325"/>
      <c r="EL4764" s="325"/>
    </row>
    <row r="4765" spans="56:142" x14ac:dyDescent="0.2">
      <c r="BD4765" s="325"/>
      <c r="EL4765" s="325"/>
    </row>
    <row r="4766" spans="56:142" x14ac:dyDescent="0.2">
      <c r="BD4766" s="325"/>
      <c r="EL4766" s="325"/>
    </row>
    <row r="4767" spans="56:142" x14ac:dyDescent="0.2">
      <c r="BD4767" s="325"/>
      <c r="EL4767" s="325"/>
    </row>
    <row r="4768" spans="56:142" x14ac:dyDescent="0.2">
      <c r="BD4768" s="325"/>
      <c r="EL4768" s="325"/>
    </row>
    <row r="4769" spans="56:142" x14ac:dyDescent="0.2">
      <c r="BD4769" s="325"/>
      <c r="EL4769" s="325"/>
    </row>
    <row r="4770" spans="56:142" x14ac:dyDescent="0.2">
      <c r="BD4770" s="325"/>
      <c r="EL4770" s="325"/>
    </row>
    <row r="4771" spans="56:142" x14ac:dyDescent="0.2">
      <c r="BD4771" s="325"/>
      <c r="EL4771" s="325"/>
    </row>
    <row r="4772" spans="56:142" x14ac:dyDescent="0.2">
      <c r="BD4772" s="325"/>
      <c r="EL4772" s="325"/>
    </row>
    <row r="4773" spans="56:142" x14ac:dyDescent="0.2">
      <c r="BD4773" s="325"/>
      <c r="EL4773" s="325"/>
    </row>
    <row r="4774" spans="56:142" x14ac:dyDescent="0.2">
      <c r="BD4774" s="325"/>
      <c r="EL4774" s="325"/>
    </row>
    <row r="4775" spans="56:142" x14ac:dyDescent="0.2">
      <c r="BD4775" s="325"/>
      <c r="EL4775" s="325"/>
    </row>
    <row r="4776" spans="56:142" x14ac:dyDescent="0.2">
      <c r="BD4776" s="325"/>
      <c r="EL4776" s="325"/>
    </row>
    <row r="4777" spans="56:142" x14ac:dyDescent="0.2">
      <c r="BD4777" s="325"/>
      <c r="EL4777" s="325"/>
    </row>
    <row r="4778" spans="56:142" x14ac:dyDescent="0.2">
      <c r="BD4778" s="325"/>
      <c r="EL4778" s="325"/>
    </row>
    <row r="4779" spans="56:142" x14ac:dyDescent="0.2">
      <c r="BD4779" s="325"/>
      <c r="EL4779" s="325"/>
    </row>
    <row r="4780" spans="56:142" x14ac:dyDescent="0.2">
      <c r="BD4780" s="325"/>
      <c r="EL4780" s="325"/>
    </row>
    <row r="4781" spans="56:142" x14ac:dyDescent="0.2">
      <c r="BD4781" s="325"/>
      <c r="EL4781" s="325"/>
    </row>
    <row r="4782" spans="56:142" x14ac:dyDescent="0.2">
      <c r="BD4782" s="325"/>
      <c r="EL4782" s="325"/>
    </row>
    <row r="4783" spans="56:142" x14ac:dyDescent="0.2">
      <c r="BD4783" s="325"/>
      <c r="EL4783" s="325"/>
    </row>
    <row r="4784" spans="56:142" x14ac:dyDescent="0.2">
      <c r="BD4784" s="325"/>
      <c r="EL4784" s="325"/>
    </row>
    <row r="4785" spans="56:142" x14ac:dyDescent="0.2">
      <c r="BD4785" s="325"/>
      <c r="EL4785" s="325"/>
    </row>
    <row r="4786" spans="56:142" x14ac:dyDescent="0.2">
      <c r="BD4786" s="325"/>
      <c r="EL4786" s="325"/>
    </row>
    <row r="4787" spans="56:142" x14ac:dyDescent="0.2">
      <c r="BD4787" s="325"/>
      <c r="EL4787" s="325"/>
    </row>
    <row r="4788" spans="56:142" x14ac:dyDescent="0.2">
      <c r="BD4788" s="325"/>
      <c r="EL4788" s="325"/>
    </row>
    <row r="4789" spans="56:142" x14ac:dyDescent="0.2">
      <c r="BD4789" s="325"/>
      <c r="EL4789" s="325"/>
    </row>
    <row r="4790" spans="56:142" x14ac:dyDescent="0.2">
      <c r="BD4790" s="325"/>
      <c r="EL4790" s="325"/>
    </row>
    <row r="4791" spans="56:142" x14ac:dyDescent="0.2">
      <c r="BD4791" s="325"/>
      <c r="EL4791" s="325"/>
    </row>
    <row r="4792" spans="56:142" x14ac:dyDescent="0.2">
      <c r="BD4792" s="325"/>
      <c r="EL4792" s="325"/>
    </row>
    <row r="4793" spans="56:142" x14ac:dyDescent="0.2">
      <c r="BD4793" s="325"/>
      <c r="EL4793" s="325"/>
    </row>
    <row r="4794" spans="56:142" x14ac:dyDescent="0.2">
      <c r="BD4794" s="325"/>
      <c r="EL4794" s="325"/>
    </row>
    <row r="4795" spans="56:142" x14ac:dyDescent="0.2">
      <c r="BD4795" s="325"/>
      <c r="EL4795" s="325"/>
    </row>
    <row r="4796" spans="56:142" x14ac:dyDescent="0.2">
      <c r="BD4796" s="325"/>
      <c r="EL4796" s="325"/>
    </row>
    <row r="4797" spans="56:142" x14ac:dyDescent="0.2">
      <c r="BD4797" s="325"/>
      <c r="EL4797" s="325"/>
    </row>
    <row r="4798" spans="56:142" x14ac:dyDescent="0.2">
      <c r="BD4798" s="325"/>
      <c r="EL4798" s="325"/>
    </row>
    <row r="4799" spans="56:142" x14ac:dyDescent="0.2">
      <c r="BD4799" s="325"/>
      <c r="EL4799" s="325"/>
    </row>
    <row r="4800" spans="56:142" x14ac:dyDescent="0.2">
      <c r="BD4800" s="325"/>
      <c r="EL4800" s="325"/>
    </row>
    <row r="4801" spans="56:142" x14ac:dyDescent="0.2">
      <c r="BD4801" s="325"/>
      <c r="EL4801" s="325"/>
    </row>
    <row r="4802" spans="56:142" x14ac:dyDescent="0.2">
      <c r="BD4802" s="325"/>
      <c r="EL4802" s="325"/>
    </row>
    <row r="4803" spans="56:142" x14ac:dyDescent="0.2">
      <c r="BD4803" s="325"/>
      <c r="EL4803" s="325"/>
    </row>
    <row r="4804" spans="56:142" x14ac:dyDescent="0.2">
      <c r="BD4804" s="325"/>
      <c r="EL4804" s="325"/>
    </row>
    <row r="4805" spans="56:142" x14ac:dyDescent="0.2">
      <c r="BD4805" s="325"/>
      <c r="EL4805" s="325"/>
    </row>
    <row r="4806" spans="56:142" x14ac:dyDescent="0.2">
      <c r="BD4806" s="325"/>
      <c r="EL4806" s="325"/>
    </row>
    <row r="4807" spans="56:142" x14ac:dyDescent="0.2">
      <c r="BD4807" s="325"/>
      <c r="EL4807" s="325"/>
    </row>
    <row r="4808" spans="56:142" x14ac:dyDescent="0.2">
      <c r="BD4808" s="325"/>
      <c r="EL4808" s="325"/>
    </row>
    <row r="4809" spans="56:142" x14ac:dyDescent="0.2">
      <c r="BD4809" s="325"/>
      <c r="EL4809" s="325"/>
    </row>
    <row r="4810" spans="56:142" x14ac:dyDescent="0.2">
      <c r="BD4810" s="325"/>
      <c r="EL4810" s="325"/>
    </row>
    <row r="4811" spans="56:142" x14ac:dyDescent="0.2">
      <c r="BD4811" s="325"/>
      <c r="EL4811" s="325"/>
    </row>
    <row r="4812" spans="56:142" x14ac:dyDescent="0.2">
      <c r="BD4812" s="325"/>
      <c r="EL4812" s="325"/>
    </row>
    <row r="4813" spans="56:142" x14ac:dyDescent="0.2">
      <c r="BD4813" s="325"/>
      <c r="EL4813" s="325"/>
    </row>
    <row r="4814" spans="56:142" x14ac:dyDescent="0.2">
      <c r="BD4814" s="325"/>
      <c r="EL4814" s="325"/>
    </row>
    <row r="4815" spans="56:142" x14ac:dyDescent="0.2">
      <c r="BD4815" s="325"/>
      <c r="EL4815" s="325"/>
    </row>
    <row r="4816" spans="56:142" x14ac:dyDescent="0.2">
      <c r="BD4816" s="325"/>
      <c r="EL4816" s="325"/>
    </row>
    <row r="4817" spans="56:142" x14ac:dyDescent="0.2">
      <c r="BD4817" s="325"/>
      <c r="EL4817" s="325"/>
    </row>
    <row r="4818" spans="56:142" x14ac:dyDescent="0.2">
      <c r="BD4818" s="325"/>
      <c r="EL4818" s="325"/>
    </row>
    <row r="4819" spans="56:142" x14ac:dyDescent="0.2">
      <c r="BD4819" s="325"/>
      <c r="EL4819" s="325"/>
    </row>
    <row r="4820" spans="56:142" x14ac:dyDescent="0.2">
      <c r="BD4820" s="325"/>
      <c r="EL4820" s="325"/>
    </row>
    <row r="4821" spans="56:142" x14ac:dyDescent="0.2">
      <c r="BD4821" s="325"/>
      <c r="EL4821" s="325"/>
    </row>
    <row r="4822" spans="56:142" x14ac:dyDescent="0.2">
      <c r="BD4822" s="325"/>
      <c r="EL4822" s="325"/>
    </row>
    <row r="4823" spans="56:142" x14ac:dyDescent="0.2">
      <c r="BD4823" s="325"/>
      <c r="EL4823" s="325"/>
    </row>
    <row r="4824" spans="56:142" x14ac:dyDescent="0.2">
      <c r="BD4824" s="325"/>
      <c r="EL4824" s="325"/>
    </row>
    <row r="4825" spans="56:142" x14ac:dyDescent="0.2">
      <c r="BD4825" s="325"/>
      <c r="EL4825" s="325"/>
    </row>
    <row r="4826" spans="56:142" x14ac:dyDescent="0.2">
      <c r="BD4826" s="325"/>
      <c r="EL4826" s="325"/>
    </row>
    <row r="4827" spans="56:142" x14ac:dyDescent="0.2">
      <c r="BD4827" s="325"/>
      <c r="EL4827" s="325"/>
    </row>
    <row r="4828" spans="56:142" x14ac:dyDescent="0.2">
      <c r="BD4828" s="325"/>
      <c r="EL4828" s="325"/>
    </row>
    <row r="4829" spans="56:142" x14ac:dyDescent="0.2">
      <c r="BD4829" s="325"/>
      <c r="EL4829" s="325"/>
    </row>
    <row r="4830" spans="56:142" x14ac:dyDescent="0.2">
      <c r="BD4830" s="325"/>
      <c r="EL4830" s="325"/>
    </row>
    <row r="4831" spans="56:142" x14ac:dyDescent="0.2">
      <c r="BD4831" s="325"/>
      <c r="EL4831" s="325"/>
    </row>
    <row r="4832" spans="56:142" x14ac:dyDescent="0.2">
      <c r="BD4832" s="325"/>
      <c r="EL4832" s="325"/>
    </row>
    <row r="4833" spans="56:142" x14ac:dyDescent="0.2">
      <c r="BD4833" s="325"/>
      <c r="EL4833" s="325"/>
    </row>
    <row r="4834" spans="56:142" x14ac:dyDescent="0.2">
      <c r="BD4834" s="325"/>
      <c r="EL4834" s="325"/>
    </row>
    <row r="4835" spans="56:142" x14ac:dyDescent="0.2">
      <c r="BD4835" s="325"/>
      <c r="EL4835" s="325"/>
    </row>
    <row r="4836" spans="56:142" x14ac:dyDescent="0.2">
      <c r="BD4836" s="325"/>
      <c r="EL4836" s="325"/>
    </row>
    <row r="4837" spans="56:142" x14ac:dyDescent="0.2">
      <c r="BD4837" s="325"/>
      <c r="EL4837" s="325"/>
    </row>
    <row r="4838" spans="56:142" x14ac:dyDescent="0.2">
      <c r="BD4838" s="325"/>
      <c r="EL4838" s="325"/>
    </row>
    <row r="4839" spans="56:142" x14ac:dyDescent="0.2">
      <c r="BD4839" s="325"/>
      <c r="EL4839" s="325"/>
    </row>
    <row r="4840" spans="56:142" x14ac:dyDescent="0.2">
      <c r="BD4840" s="325"/>
      <c r="EL4840" s="325"/>
    </row>
    <row r="4841" spans="56:142" x14ac:dyDescent="0.2">
      <c r="BD4841" s="325"/>
      <c r="EL4841" s="325"/>
    </row>
    <row r="4842" spans="56:142" x14ac:dyDescent="0.2">
      <c r="BD4842" s="325"/>
      <c r="EL4842" s="325"/>
    </row>
    <row r="4843" spans="56:142" x14ac:dyDescent="0.2">
      <c r="BD4843" s="325"/>
      <c r="EL4843" s="325"/>
    </row>
    <row r="4844" spans="56:142" x14ac:dyDescent="0.2">
      <c r="BD4844" s="325"/>
      <c r="EL4844" s="325"/>
    </row>
    <row r="4845" spans="56:142" x14ac:dyDescent="0.2">
      <c r="BD4845" s="325"/>
      <c r="EL4845" s="325"/>
    </row>
    <row r="4846" spans="56:142" x14ac:dyDescent="0.2">
      <c r="BD4846" s="325"/>
      <c r="EL4846" s="325"/>
    </row>
    <row r="4847" spans="56:142" x14ac:dyDescent="0.2">
      <c r="BD4847" s="325"/>
      <c r="EL4847" s="325"/>
    </row>
    <row r="4848" spans="56:142" x14ac:dyDescent="0.2">
      <c r="BD4848" s="325"/>
      <c r="EL4848" s="325"/>
    </row>
    <row r="4849" spans="56:142" x14ac:dyDescent="0.2">
      <c r="BD4849" s="325"/>
      <c r="EL4849" s="325"/>
    </row>
    <row r="4850" spans="56:142" x14ac:dyDescent="0.2">
      <c r="BD4850" s="325"/>
      <c r="EL4850" s="325"/>
    </row>
    <row r="4851" spans="56:142" x14ac:dyDescent="0.2">
      <c r="BD4851" s="325"/>
      <c r="EL4851" s="325"/>
    </row>
    <row r="4852" spans="56:142" x14ac:dyDescent="0.2">
      <c r="BD4852" s="325"/>
      <c r="EL4852" s="325"/>
    </row>
    <row r="4853" spans="56:142" x14ac:dyDescent="0.2">
      <c r="BD4853" s="325"/>
      <c r="EL4853" s="325"/>
    </row>
    <row r="4854" spans="56:142" x14ac:dyDescent="0.2">
      <c r="BD4854" s="325"/>
      <c r="EL4854" s="325"/>
    </row>
    <row r="4855" spans="56:142" x14ac:dyDescent="0.2">
      <c r="BD4855" s="325"/>
      <c r="EL4855" s="325"/>
    </row>
    <row r="4856" spans="56:142" x14ac:dyDescent="0.2">
      <c r="BD4856" s="325"/>
      <c r="EL4856" s="325"/>
    </row>
    <row r="4857" spans="56:142" x14ac:dyDescent="0.2">
      <c r="BD4857" s="325"/>
      <c r="EL4857" s="325"/>
    </row>
    <row r="4858" spans="56:142" x14ac:dyDescent="0.2">
      <c r="BD4858" s="325"/>
      <c r="EL4858" s="325"/>
    </row>
    <row r="4859" spans="56:142" x14ac:dyDescent="0.2">
      <c r="BD4859" s="325"/>
      <c r="EL4859" s="325"/>
    </row>
    <row r="4860" spans="56:142" x14ac:dyDescent="0.2">
      <c r="BD4860" s="325"/>
      <c r="EL4860" s="325"/>
    </row>
    <row r="4861" spans="56:142" x14ac:dyDescent="0.2">
      <c r="BD4861" s="325"/>
      <c r="EL4861" s="325"/>
    </row>
    <row r="4862" spans="56:142" x14ac:dyDescent="0.2">
      <c r="BD4862" s="325"/>
      <c r="EL4862" s="325"/>
    </row>
    <row r="4863" spans="56:142" x14ac:dyDescent="0.2">
      <c r="BD4863" s="325"/>
      <c r="EL4863" s="325"/>
    </row>
    <row r="4864" spans="56:142" x14ac:dyDescent="0.2">
      <c r="BD4864" s="325"/>
      <c r="EL4864" s="325"/>
    </row>
    <row r="4865" spans="56:142" x14ac:dyDescent="0.2">
      <c r="BD4865" s="325"/>
      <c r="EL4865" s="325"/>
    </row>
    <row r="4866" spans="56:142" x14ac:dyDescent="0.2">
      <c r="BD4866" s="325"/>
      <c r="EL4866" s="325"/>
    </row>
    <row r="4867" spans="56:142" x14ac:dyDescent="0.2">
      <c r="BD4867" s="325"/>
      <c r="EL4867" s="325"/>
    </row>
    <row r="4868" spans="56:142" x14ac:dyDescent="0.2">
      <c r="BD4868" s="325"/>
      <c r="EL4868" s="325"/>
    </row>
    <row r="4869" spans="56:142" x14ac:dyDescent="0.2">
      <c r="BD4869" s="325"/>
      <c r="EL4869" s="325"/>
    </row>
    <row r="4870" spans="56:142" x14ac:dyDescent="0.2">
      <c r="BD4870" s="325"/>
      <c r="EL4870" s="325"/>
    </row>
    <row r="4871" spans="56:142" x14ac:dyDescent="0.2">
      <c r="BD4871" s="325"/>
      <c r="EL4871" s="325"/>
    </row>
    <row r="4872" spans="56:142" x14ac:dyDescent="0.2">
      <c r="BD4872" s="325"/>
      <c r="EL4872" s="325"/>
    </row>
    <row r="4873" spans="56:142" x14ac:dyDescent="0.2">
      <c r="BD4873" s="325"/>
      <c r="EL4873" s="325"/>
    </row>
    <row r="4874" spans="56:142" x14ac:dyDescent="0.2">
      <c r="BD4874" s="325"/>
      <c r="EL4874" s="325"/>
    </row>
    <row r="4875" spans="56:142" x14ac:dyDescent="0.2">
      <c r="BD4875" s="325"/>
      <c r="EL4875" s="325"/>
    </row>
    <row r="4876" spans="56:142" x14ac:dyDescent="0.2">
      <c r="BD4876" s="325"/>
      <c r="EL4876" s="325"/>
    </row>
    <row r="4877" spans="56:142" x14ac:dyDescent="0.2">
      <c r="BD4877" s="325"/>
      <c r="EL4877" s="325"/>
    </row>
    <row r="4878" spans="56:142" x14ac:dyDescent="0.2">
      <c r="BD4878" s="325"/>
      <c r="EL4878" s="325"/>
    </row>
    <row r="4879" spans="56:142" x14ac:dyDescent="0.2">
      <c r="BD4879" s="325"/>
      <c r="EL4879" s="325"/>
    </row>
    <row r="4880" spans="56:142" x14ac:dyDescent="0.2">
      <c r="BD4880" s="325"/>
      <c r="EL4880" s="325"/>
    </row>
    <row r="4881" spans="56:142" x14ac:dyDescent="0.2">
      <c r="BD4881" s="325"/>
      <c r="EL4881" s="325"/>
    </row>
    <row r="4882" spans="56:142" x14ac:dyDescent="0.2">
      <c r="BD4882" s="325"/>
      <c r="EL4882" s="325"/>
    </row>
    <row r="4883" spans="56:142" x14ac:dyDescent="0.2">
      <c r="BD4883" s="325"/>
      <c r="EL4883" s="325"/>
    </row>
    <row r="4884" spans="56:142" x14ac:dyDescent="0.2">
      <c r="BD4884" s="325"/>
      <c r="EL4884" s="325"/>
    </row>
    <row r="4885" spans="56:142" x14ac:dyDescent="0.2">
      <c r="BD4885" s="325"/>
      <c r="EL4885" s="325"/>
    </row>
    <row r="4886" spans="56:142" x14ac:dyDescent="0.2">
      <c r="BD4886" s="325"/>
      <c r="EL4886" s="325"/>
    </row>
    <row r="4887" spans="56:142" x14ac:dyDescent="0.2">
      <c r="BD4887" s="325"/>
      <c r="EL4887" s="325"/>
    </row>
    <row r="4888" spans="56:142" x14ac:dyDescent="0.2">
      <c r="BD4888" s="325"/>
      <c r="EL4888" s="325"/>
    </row>
    <row r="4889" spans="56:142" x14ac:dyDescent="0.2">
      <c r="BD4889" s="325"/>
      <c r="EL4889" s="325"/>
    </row>
    <row r="4890" spans="56:142" x14ac:dyDescent="0.2">
      <c r="BD4890" s="325"/>
      <c r="EL4890" s="325"/>
    </row>
    <row r="4891" spans="56:142" x14ac:dyDescent="0.2">
      <c r="BD4891" s="325"/>
      <c r="EL4891" s="325"/>
    </row>
    <row r="4892" spans="56:142" x14ac:dyDescent="0.2">
      <c r="BD4892" s="325"/>
      <c r="EL4892" s="325"/>
    </row>
    <row r="4893" spans="56:142" x14ac:dyDescent="0.2">
      <c r="BD4893" s="325"/>
      <c r="EL4893" s="325"/>
    </row>
    <row r="4894" spans="56:142" x14ac:dyDescent="0.2">
      <c r="BD4894" s="325"/>
      <c r="EL4894" s="325"/>
    </row>
    <row r="4895" spans="56:142" x14ac:dyDescent="0.2">
      <c r="BD4895" s="325"/>
      <c r="EL4895" s="325"/>
    </row>
    <row r="4896" spans="56:142" x14ac:dyDescent="0.2">
      <c r="BD4896" s="325"/>
      <c r="EL4896" s="325"/>
    </row>
    <row r="4897" spans="56:142" x14ac:dyDescent="0.2">
      <c r="BD4897" s="325"/>
      <c r="EL4897" s="325"/>
    </row>
    <row r="4898" spans="56:142" x14ac:dyDescent="0.2">
      <c r="BD4898" s="325"/>
      <c r="EL4898" s="325"/>
    </row>
    <row r="4899" spans="56:142" x14ac:dyDescent="0.2">
      <c r="BD4899" s="325"/>
      <c r="EL4899" s="325"/>
    </row>
    <row r="4900" spans="56:142" x14ac:dyDescent="0.2">
      <c r="BD4900" s="325"/>
      <c r="EL4900" s="325"/>
    </row>
    <row r="4901" spans="56:142" x14ac:dyDescent="0.2">
      <c r="BD4901" s="325"/>
      <c r="EL4901" s="325"/>
    </row>
    <row r="4902" spans="56:142" x14ac:dyDescent="0.2">
      <c r="BD4902" s="325"/>
      <c r="EL4902" s="325"/>
    </row>
    <row r="4903" spans="56:142" x14ac:dyDescent="0.2">
      <c r="BD4903" s="325"/>
      <c r="EL4903" s="325"/>
    </row>
    <row r="4904" spans="56:142" x14ac:dyDescent="0.2">
      <c r="BD4904" s="325"/>
      <c r="EL4904" s="325"/>
    </row>
    <row r="4905" spans="56:142" x14ac:dyDescent="0.2">
      <c r="BD4905" s="325"/>
      <c r="EL4905" s="325"/>
    </row>
    <row r="4906" spans="56:142" x14ac:dyDescent="0.2">
      <c r="BD4906" s="325"/>
      <c r="EL4906" s="325"/>
    </row>
    <row r="4907" spans="56:142" x14ac:dyDescent="0.2">
      <c r="BD4907" s="325"/>
      <c r="EL4907" s="325"/>
    </row>
    <row r="4908" spans="56:142" x14ac:dyDescent="0.2">
      <c r="BD4908" s="325"/>
      <c r="EL4908" s="325"/>
    </row>
    <row r="4909" spans="56:142" x14ac:dyDescent="0.2">
      <c r="BD4909" s="325"/>
      <c r="EL4909" s="325"/>
    </row>
    <row r="4910" spans="56:142" x14ac:dyDescent="0.2">
      <c r="BD4910" s="325"/>
      <c r="EL4910" s="325"/>
    </row>
    <row r="4911" spans="56:142" x14ac:dyDescent="0.2">
      <c r="BD4911" s="325"/>
      <c r="EL4911" s="325"/>
    </row>
    <row r="4912" spans="56:142" x14ac:dyDescent="0.2">
      <c r="BD4912" s="325"/>
      <c r="EL4912" s="325"/>
    </row>
    <row r="4913" spans="56:142" x14ac:dyDescent="0.2">
      <c r="BD4913" s="325"/>
      <c r="EL4913" s="325"/>
    </row>
    <row r="4914" spans="56:142" x14ac:dyDescent="0.2">
      <c r="BD4914" s="325"/>
      <c r="EL4914" s="325"/>
    </row>
    <row r="4915" spans="56:142" x14ac:dyDescent="0.2">
      <c r="BD4915" s="325"/>
      <c r="EL4915" s="325"/>
    </row>
    <row r="4916" spans="56:142" x14ac:dyDescent="0.2">
      <c r="BD4916" s="325"/>
      <c r="EL4916" s="325"/>
    </row>
    <row r="4917" spans="56:142" x14ac:dyDescent="0.2">
      <c r="BD4917" s="325"/>
      <c r="EL4917" s="325"/>
    </row>
    <row r="4918" spans="56:142" x14ac:dyDescent="0.2">
      <c r="BD4918" s="325"/>
      <c r="EL4918" s="325"/>
    </row>
    <row r="4919" spans="56:142" x14ac:dyDescent="0.2">
      <c r="BD4919" s="325"/>
      <c r="EL4919" s="325"/>
    </row>
    <row r="4920" spans="56:142" x14ac:dyDescent="0.2">
      <c r="BD4920" s="325"/>
      <c r="EL4920" s="325"/>
    </row>
    <row r="4921" spans="56:142" x14ac:dyDescent="0.2">
      <c r="BD4921" s="325"/>
      <c r="EL4921" s="325"/>
    </row>
    <row r="4922" spans="56:142" x14ac:dyDescent="0.2">
      <c r="BD4922" s="325"/>
      <c r="EL4922" s="325"/>
    </row>
    <row r="4923" spans="56:142" x14ac:dyDescent="0.2">
      <c r="BD4923" s="325"/>
      <c r="EL4923" s="325"/>
    </row>
    <row r="4924" spans="56:142" x14ac:dyDescent="0.2">
      <c r="BD4924" s="325"/>
      <c r="EL4924" s="325"/>
    </row>
    <row r="4925" spans="56:142" x14ac:dyDescent="0.2">
      <c r="BD4925" s="325"/>
      <c r="EL4925" s="325"/>
    </row>
    <row r="4926" spans="56:142" x14ac:dyDescent="0.2">
      <c r="BD4926" s="325"/>
      <c r="EL4926" s="325"/>
    </row>
    <row r="4927" spans="56:142" x14ac:dyDescent="0.2">
      <c r="BD4927" s="325"/>
      <c r="EL4927" s="325"/>
    </row>
    <row r="4928" spans="56:142" x14ac:dyDescent="0.2">
      <c r="BD4928" s="325"/>
      <c r="EL4928" s="325"/>
    </row>
    <row r="4929" spans="56:142" x14ac:dyDescent="0.2">
      <c r="BD4929" s="325"/>
      <c r="EL4929" s="325"/>
    </row>
    <row r="4930" spans="56:142" x14ac:dyDescent="0.2">
      <c r="BD4930" s="325"/>
      <c r="EL4930" s="325"/>
    </row>
    <row r="4931" spans="56:142" x14ac:dyDescent="0.2">
      <c r="BD4931" s="325"/>
      <c r="EL4931" s="325"/>
    </row>
    <row r="4932" spans="56:142" x14ac:dyDescent="0.2">
      <c r="BD4932" s="325"/>
      <c r="EL4932" s="325"/>
    </row>
    <row r="4933" spans="56:142" x14ac:dyDescent="0.2">
      <c r="BD4933" s="325"/>
      <c r="EL4933" s="325"/>
    </row>
    <row r="4934" spans="56:142" x14ac:dyDescent="0.2">
      <c r="BD4934" s="325"/>
      <c r="EL4934" s="325"/>
    </row>
    <row r="4935" spans="56:142" x14ac:dyDescent="0.2">
      <c r="BD4935" s="325"/>
      <c r="EL4935" s="325"/>
    </row>
    <row r="4936" spans="56:142" x14ac:dyDescent="0.2">
      <c r="BD4936" s="325"/>
      <c r="EL4936" s="325"/>
    </row>
    <row r="4937" spans="56:142" x14ac:dyDescent="0.2">
      <c r="BD4937" s="325"/>
      <c r="EL4937" s="325"/>
    </row>
    <row r="4938" spans="56:142" x14ac:dyDescent="0.2">
      <c r="BD4938" s="325"/>
      <c r="EL4938" s="325"/>
    </row>
    <row r="4939" spans="56:142" x14ac:dyDescent="0.2">
      <c r="BD4939" s="325"/>
      <c r="EL4939" s="325"/>
    </row>
    <row r="4940" spans="56:142" x14ac:dyDescent="0.2">
      <c r="BD4940" s="325"/>
      <c r="EL4940" s="325"/>
    </row>
    <row r="4941" spans="56:142" x14ac:dyDescent="0.2">
      <c r="BD4941" s="325"/>
      <c r="EL4941" s="325"/>
    </row>
    <row r="4942" spans="56:142" x14ac:dyDescent="0.2">
      <c r="BD4942" s="325"/>
      <c r="EL4942" s="325"/>
    </row>
    <row r="4943" spans="56:142" x14ac:dyDescent="0.2">
      <c r="BD4943" s="325"/>
      <c r="EL4943" s="325"/>
    </row>
    <row r="4944" spans="56:142" x14ac:dyDescent="0.2">
      <c r="BD4944" s="325"/>
      <c r="EL4944" s="325"/>
    </row>
    <row r="4945" spans="56:142" x14ac:dyDescent="0.2">
      <c r="BD4945" s="325"/>
      <c r="EL4945" s="325"/>
    </row>
    <row r="4946" spans="56:142" x14ac:dyDescent="0.2">
      <c r="BD4946" s="325"/>
      <c r="EL4946" s="325"/>
    </row>
    <row r="4947" spans="56:142" x14ac:dyDescent="0.2">
      <c r="BD4947" s="325"/>
      <c r="EL4947" s="325"/>
    </row>
    <row r="4948" spans="56:142" x14ac:dyDescent="0.2">
      <c r="BD4948" s="325"/>
      <c r="EL4948" s="325"/>
    </row>
    <row r="4949" spans="56:142" x14ac:dyDescent="0.2">
      <c r="BD4949" s="325"/>
      <c r="EL4949" s="325"/>
    </row>
    <row r="4950" spans="56:142" x14ac:dyDescent="0.2">
      <c r="BD4950" s="325"/>
      <c r="EL4950" s="325"/>
    </row>
    <row r="4951" spans="56:142" x14ac:dyDescent="0.2">
      <c r="BD4951" s="325"/>
      <c r="EL4951" s="325"/>
    </row>
    <row r="4952" spans="56:142" x14ac:dyDescent="0.2">
      <c r="BD4952" s="325"/>
      <c r="EL4952" s="325"/>
    </row>
    <row r="4953" spans="56:142" x14ac:dyDescent="0.2">
      <c r="BD4953" s="325"/>
      <c r="EL4953" s="325"/>
    </row>
    <row r="4954" spans="56:142" x14ac:dyDescent="0.2">
      <c r="BD4954" s="325"/>
      <c r="EL4954" s="325"/>
    </row>
    <row r="4955" spans="56:142" x14ac:dyDescent="0.2">
      <c r="BD4955" s="325"/>
      <c r="EL4955" s="325"/>
    </row>
    <row r="4956" spans="56:142" x14ac:dyDescent="0.2">
      <c r="BD4956" s="325"/>
      <c r="EL4956" s="325"/>
    </row>
    <row r="4957" spans="56:142" x14ac:dyDescent="0.2">
      <c r="BD4957" s="325"/>
      <c r="EL4957" s="325"/>
    </row>
    <row r="4958" spans="56:142" x14ac:dyDescent="0.2">
      <c r="BD4958" s="325"/>
      <c r="EL4958" s="325"/>
    </row>
    <row r="4959" spans="56:142" x14ac:dyDescent="0.2">
      <c r="BD4959" s="325"/>
      <c r="EL4959" s="325"/>
    </row>
    <row r="4960" spans="56:142" x14ac:dyDescent="0.2">
      <c r="BD4960" s="325"/>
      <c r="EL4960" s="325"/>
    </row>
    <row r="4961" spans="56:142" x14ac:dyDescent="0.2">
      <c r="BD4961" s="325"/>
      <c r="EL4961" s="325"/>
    </row>
    <row r="4962" spans="56:142" x14ac:dyDescent="0.2">
      <c r="BD4962" s="325"/>
      <c r="EL4962" s="325"/>
    </row>
    <row r="4963" spans="56:142" x14ac:dyDescent="0.2">
      <c r="BD4963" s="325"/>
      <c r="EL4963" s="325"/>
    </row>
    <row r="4964" spans="56:142" x14ac:dyDescent="0.2">
      <c r="BD4964" s="325"/>
      <c r="EL4964" s="325"/>
    </row>
    <row r="4965" spans="56:142" x14ac:dyDescent="0.2">
      <c r="BD4965" s="325"/>
      <c r="EL4965" s="325"/>
    </row>
    <row r="4966" spans="56:142" x14ac:dyDescent="0.2">
      <c r="BD4966" s="325"/>
      <c r="EL4966" s="325"/>
    </row>
    <row r="4967" spans="56:142" x14ac:dyDescent="0.2">
      <c r="BD4967" s="325"/>
      <c r="EL4967" s="325"/>
    </row>
    <row r="4968" spans="56:142" x14ac:dyDescent="0.2">
      <c r="BD4968" s="325"/>
      <c r="EL4968" s="325"/>
    </row>
    <row r="4969" spans="56:142" x14ac:dyDescent="0.2">
      <c r="BD4969" s="325"/>
      <c r="EL4969" s="325"/>
    </row>
    <row r="4970" spans="56:142" x14ac:dyDescent="0.2">
      <c r="BD4970" s="325"/>
      <c r="EL4970" s="325"/>
    </row>
    <row r="4971" spans="56:142" x14ac:dyDescent="0.2">
      <c r="BD4971" s="325"/>
      <c r="EL4971" s="325"/>
    </row>
    <row r="4972" spans="56:142" x14ac:dyDescent="0.2">
      <c r="BD4972" s="325"/>
      <c r="EL4972" s="325"/>
    </row>
    <row r="4973" spans="56:142" x14ac:dyDescent="0.2">
      <c r="BD4973" s="325"/>
      <c r="EL4973" s="325"/>
    </row>
    <row r="4974" spans="56:142" x14ac:dyDescent="0.2">
      <c r="BD4974" s="325"/>
      <c r="EL4974" s="325"/>
    </row>
    <row r="4975" spans="56:142" x14ac:dyDescent="0.2">
      <c r="BD4975" s="325"/>
      <c r="EL4975" s="325"/>
    </row>
    <row r="4976" spans="56:142" x14ac:dyDescent="0.2">
      <c r="BD4976" s="325"/>
      <c r="EL4976" s="325"/>
    </row>
    <row r="4977" spans="56:142" x14ac:dyDescent="0.2">
      <c r="BD4977" s="325"/>
      <c r="EL4977" s="325"/>
    </row>
    <row r="4978" spans="56:142" x14ac:dyDescent="0.2">
      <c r="BD4978" s="325"/>
      <c r="EL4978" s="325"/>
    </row>
    <row r="4979" spans="56:142" x14ac:dyDescent="0.2">
      <c r="BD4979" s="325"/>
      <c r="EL4979" s="325"/>
    </row>
    <row r="4980" spans="56:142" x14ac:dyDescent="0.2">
      <c r="BD4980" s="325"/>
      <c r="EL4980" s="325"/>
    </row>
    <row r="4981" spans="56:142" x14ac:dyDescent="0.2">
      <c r="BD4981" s="325"/>
      <c r="EL4981" s="325"/>
    </row>
    <row r="4982" spans="56:142" x14ac:dyDescent="0.2">
      <c r="BD4982" s="325"/>
      <c r="EL4982" s="325"/>
    </row>
    <row r="4983" spans="56:142" x14ac:dyDescent="0.2">
      <c r="BD4983" s="325"/>
      <c r="EL4983" s="325"/>
    </row>
    <row r="4984" spans="56:142" x14ac:dyDescent="0.2">
      <c r="BD4984" s="325"/>
      <c r="EL4984" s="325"/>
    </row>
    <row r="4985" spans="56:142" x14ac:dyDescent="0.2">
      <c r="BD4985" s="325"/>
      <c r="EL4985" s="325"/>
    </row>
    <row r="4986" spans="56:142" x14ac:dyDescent="0.2">
      <c r="BD4986" s="325"/>
      <c r="EL4986" s="325"/>
    </row>
    <row r="4987" spans="56:142" x14ac:dyDescent="0.2">
      <c r="BD4987" s="325"/>
      <c r="EL4987" s="325"/>
    </row>
    <row r="4988" spans="56:142" x14ac:dyDescent="0.2">
      <c r="BD4988" s="325"/>
      <c r="EL4988" s="325"/>
    </row>
    <row r="4989" spans="56:142" x14ac:dyDescent="0.2">
      <c r="BD4989" s="325"/>
      <c r="EL4989" s="325"/>
    </row>
    <row r="4990" spans="56:142" x14ac:dyDescent="0.2">
      <c r="BD4990" s="325"/>
      <c r="EL4990" s="325"/>
    </row>
    <row r="4991" spans="56:142" x14ac:dyDescent="0.2">
      <c r="BD4991" s="325"/>
      <c r="EL4991" s="325"/>
    </row>
    <row r="4992" spans="56:142" x14ac:dyDescent="0.2">
      <c r="BD4992" s="325"/>
      <c r="EL4992" s="325"/>
    </row>
    <row r="4993" spans="56:142" x14ac:dyDescent="0.2">
      <c r="BD4993" s="325"/>
      <c r="EL4993" s="325"/>
    </row>
    <row r="4994" spans="56:142" x14ac:dyDescent="0.2">
      <c r="BD4994" s="325"/>
      <c r="EL4994" s="325"/>
    </row>
    <row r="4995" spans="56:142" x14ac:dyDescent="0.2">
      <c r="BD4995" s="325"/>
      <c r="EL4995" s="325"/>
    </row>
    <row r="4996" spans="56:142" x14ac:dyDescent="0.2">
      <c r="BD4996" s="325"/>
      <c r="EL4996" s="325"/>
    </row>
    <row r="4997" spans="56:142" x14ac:dyDescent="0.2">
      <c r="BD4997" s="325"/>
      <c r="EL4997" s="325"/>
    </row>
    <row r="4998" spans="56:142" x14ac:dyDescent="0.2">
      <c r="BD4998" s="325"/>
      <c r="EL4998" s="325"/>
    </row>
    <row r="4999" spans="56:142" x14ac:dyDescent="0.2">
      <c r="BD4999" s="325"/>
      <c r="EL4999" s="325"/>
    </row>
    <row r="5000" spans="56:142" x14ac:dyDescent="0.2">
      <c r="BD5000" s="325"/>
      <c r="EL5000" s="325"/>
    </row>
    <row r="5001" spans="56:142" x14ac:dyDescent="0.2">
      <c r="BD5001" s="325"/>
      <c r="EL5001" s="325"/>
    </row>
    <row r="5002" spans="56:142" x14ac:dyDescent="0.2">
      <c r="BD5002" s="325"/>
      <c r="EL5002" s="325"/>
    </row>
    <row r="5003" spans="56:142" x14ac:dyDescent="0.2">
      <c r="BD5003" s="325"/>
      <c r="EL5003" s="325"/>
    </row>
    <row r="5004" spans="56:142" x14ac:dyDescent="0.2">
      <c r="BD5004" s="325"/>
      <c r="EL5004" s="325"/>
    </row>
    <row r="5005" spans="56:142" x14ac:dyDescent="0.2">
      <c r="BD5005" s="325"/>
      <c r="EL5005" s="325"/>
    </row>
    <row r="5006" spans="56:142" x14ac:dyDescent="0.2">
      <c r="BD5006" s="325"/>
      <c r="EL5006" s="325"/>
    </row>
    <row r="5007" spans="56:142" x14ac:dyDescent="0.2">
      <c r="BD5007" s="325"/>
      <c r="EL5007" s="325"/>
    </row>
    <row r="5008" spans="56:142" x14ac:dyDescent="0.2">
      <c r="BD5008" s="325"/>
      <c r="EL5008" s="325"/>
    </row>
    <row r="5009" spans="56:142" x14ac:dyDescent="0.2">
      <c r="BD5009" s="325"/>
      <c r="EL5009" s="325"/>
    </row>
    <row r="5010" spans="56:142" x14ac:dyDescent="0.2">
      <c r="BD5010" s="325"/>
      <c r="EL5010" s="325"/>
    </row>
    <row r="5011" spans="56:142" x14ac:dyDescent="0.2">
      <c r="BD5011" s="325"/>
      <c r="EL5011" s="325"/>
    </row>
    <row r="5012" spans="56:142" x14ac:dyDescent="0.2">
      <c r="BD5012" s="325"/>
      <c r="EL5012" s="325"/>
    </row>
    <row r="5013" spans="56:142" x14ac:dyDescent="0.2">
      <c r="BD5013" s="325"/>
      <c r="EL5013" s="325"/>
    </row>
    <row r="5014" spans="56:142" x14ac:dyDescent="0.2">
      <c r="BD5014" s="325"/>
      <c r="EL5014" s="325"/>
    </row>
    <row r="5015" spans="56:142" x14ac:dyDescent="0.2">
      <c r="BD5015" s="325"/>
      <c r="EL5015" s="325"/>
    </row>
    <row r="5016" spans="56:142" x14ac:dyDescent="0.2">
      <c r="BD5016" s="325"/>
      <c r="EL5016" s="325"/>
    </row>
    <row r="5017" spans="56:142" x14ac:dyDescent="0.2">
      <c r="BD5017" s="325"/>
      <c r="EL5017" s="325"/>
    </row>
    <row r="5018" spans="56:142" x14ac:dyDescent="0.2">
      <c r="BD5018" s="325"/>
      <c r="EL5018" s="325"/>
    </row>
    <row r="5019" spans="56:142" x14ac:dyDescent="0.2">
      <c r="BD5019" s="325"/>
      <c r="EL5019" s="325"/>
    </row>
    <row r="5020" spans="56:142" x14ac:dyDescent="0.2">
      <c r="BD5020" s="325"/>
      <c r="EL5020" s="325"/>
    </row>
    <row r="5021" spans="56:142" x14ac:dyDescent="0.2">
      <c r="BD5021" s="325"/>
      <c r="EL5021" s="325"/>
    </row>
    <row r="5022" spans="56:142" x14ac:dyDescent="0.2">
      <c r="BD5022" s="325"/>
      <c r="EL5022" s="325"/>
    </row>
    <row r="5023" spans="56:142" x14ac:dyDescent="0.2">
      <c r="BD5023" s="325"/>
      <c r="EL5023" s="325"/>
    </row>
    <row r="5024" spans="56:142" x14ac:dyDescent="0.2">
      <c r="BD5024" s="325"/>
      <c r="EL5024" s="325"/>
    </row>
    <row r="5025" spans="56:142" x14ac:dyDescent="0.2">
      <c r="BD5025" s="325"/>
      <c r="EL5025" s="325"/>
    </row>
    <row r="5026" spans="56:142" x14ac:dyDescent="0.2">
      <c r="BD5026" s="325"/>
      <c r="EL5026" s="325"/>
    </row>
    <row r="5027" spans="56:142" x14ac:dyDescent="0.2">
      <c r="BD5027" s="325"/>
      <c r="EL5027" s="325"/>
    </row>
    <row r="5028" spans="56:142" x14ac:dyDescent="0.2">
      <c r="BD5028" s="325"/>
      <c r="EL5028" s="325"/>
    </row>
    <row r="5029" spans="56:142" x14ac:dyDescent="0.2">
      <c r="BD5029" s="325"/>
      <c r="EL5029" s="325"/>
    </row>
    <row r="5030" spans="56:142" x14ac:dyDescent="0.2">
      <c r="BD5030" s="325"/>
      <c r="EL5030" s="325"/>
    </row>
    <row r="5031" spans="56:142" x14ac:dyDescent="0.2">
      <c r="BD5031" s="325"/>
      <c r="EL5031" s="325"/>
    </row>
    <row r="5032" spans="56:142" x14ac:dyDescent="0.2">
      <c r="BD5032" s="325"/>
      <c r="EL5032" s="325"/>
    </row>
    <row r="5033" spans="56:142" x14ac:dyDescent="0.2">
      <c r="BD5033" s="325"/>
      <c r="EL5033" s="325"/>
    </row>
    <row r="5034" spans="56:142" x14ac:dyDescent="0.2">
      <c r="BD5034" s="325"/>
      <c r="EL5034" s="325"/>
    </row>
    <row r="5035" spans="56:142" x14ac:dyDescent="0.2">
      <c r="BD5035" s="325"/>
      <c r="EL5035" s="325"/>
    </row>
    <row r="5036" spans="56:142" x14ac:dyDescent="0.2">
      <c r="BD5036" s="325"/>
      <c r="EL5036" s="325"/>
    </row>
    <row r="5037" spans="56:142" x14ac:dyDescent="0.2">
      <c r="BD5037" s="325"/>
      <c r="EL5037" s="325"/>
    </row>
    <row r="5038" spans="56:142" x14ac:dyDescent="0.2">
      <c r="BD5038" s="325"/>
      <c r="EL5038" s="325"/>
    </row>
    <row r="5039" spans="56:142" x14ac:dyDescent="0.2">
      <c r="BD5039" s="325"/>
      <c r="EL5039" s="325"/>
    </row>
    <row r="5040" spans="56:142" x14ac:dyDescent="0.2">
      <c r="BD5040" s="325"/>
      <c r="EL5040" s="325"/>
    </row>
    <row r="5041" spans="56:142" x14ac:dyDescent="0.2">
      <c r="BD5041" s="325"/>
      <c r="EL5041" s="325"/>
    </row>
    <row r="5042" spans="56:142" x14ac:dyDescent="0.2">
      <c r="BD5042" s="325"/>
      <c r="EL5042" s="325"/>
    </row>
    <row r="5043" spans="56:142" x14ac:dyDescent="0.2">
      <c r="BD5043" s="325"/>
      <c r="EL5043" s="325"/>
    </row>
    <row r="5044" spans="56:142" x14ac:dyDescent="0.2">
      <c r="BD5044" s="325"/>
      <c r="EL5044" s="325"/>
    </row>
    <row r="5045" spans="56:142" x14ac:dyDescent="0.2">
      <c r="BD5045" s="325"/>
      <c r="EL5045" s="325"/>
    </row>
    <row r="5046" spans="56:142" x14ac:dyDescent="0.2">
      <c r="BD5046" s="325"/>
      <c r="EL5046" s="325"/>
    </row>
    <row r="5047" spans="56:142" x14ac:dyDescent="0.2">
      <c r="BD5047" s="325"/>
      <c r="EL5047" s="325"/>
    </row>
    <row r="5048" spans="56:142" x14ac:dyDescent="0.2">
      <c r="BD5048" s="325"/>
      <c r="EL5048" s="325"/>
    </row>
    <row r="5049" spans="56:142" x14ac:dyDescent="0.2">
      <c r="BD5049" s="325"/>
      <c r="EL5049" s="325"/>
    </row>
    <row r="5050" spans="56:142" x14ac:dyDescent="0.2">
      <c r="BD5050" s="325"/>
      <c r="EL5050" s="325"/>
    </row>
    <row r="5051" spans="56:142" x14ac:dyDescent="0.2">
      <c r="BD5051" s="325"/>
      <c r="EL5051" s="325"/>
    </row>
    <row r="5052" spans="56:142" x14ac:dyDescent="0.2">
      <c r="BD5052" s="325"/>
      <c r="EL5052" s="325"/>
    </row>
    <row r="5053" spans="56:142" x14ac:dyDescent="0.2">
      <c r="BD5053" s="325"/>
      <c r="EL5053" s="325"/>
    </row>
    <row r="5054" spans="56:142" x14ac:dyDescent="0.2">
      <c r="BD5054" s="325"/>
      <c r="EL5054" s="325"/>
    </row>
    <row r="5055" spans="56:142" x14ac:dyDescent="0.2">
      <c r="BD5055" s="325"/>
      <c r="EL5055" s="325"/>
    </row>
    <row r="5056" spans="56:142" x14ac:dyDescent="0.2">
      <c r="BD5056" s="325"/>
      <c r="EL5056" s="325"/>
    </row>
    <row r="5057" spans="56:142" x14ac:dyDescent="0.2">
      <c r="BD5057" s="325"/>
      <c r="EL5057" s="325"/>
    </row>
    <row r="5058" spans="56:142" x14ac:dyDescent="0.2">
      <c r="BD5058" s="325"/>
      <c r="EL5058" s="325"/>
    </row>
    <row r="5059" spans="56:142" x14ac:dyDescent="0.2">
      <c r="BD5059" s="325"/>
      <c r="EL5059" s="325"/>
    </row>
    <row r="5060" spans="56:142" x14ac:dyDescent="0.2">
      <c r="BD5060" s="325"/>
      <c r="EL5060" s="325"/>
    </row>
    <row r="5061" spans="56:142" x14ac:dyDescent="0.2">
      <c r="BD5061" s="325"/>
      <c r="EL5061" s="325"/>
    </row>
    <row r="5062" spans="56:142" x14ac:dyDescent="0.2">
      <c r="BD5062" s="325"/>
      <c r="EL5062" s="325"/>
    </row>
    <row r="5063" spans="56:142" x14ac:dyDescent="0.2">
      <c r="BD5063" s="325"/>
      <c r="EL5063" s="325"/>
    </row>
    <row r="5064" spans="56:142" x14ac:dyDescent="0.2">
      <c r="BD5064" s="325"/>
      <c r="EL5064" s="325"/>
    </row>
    <row r="5065" spans="56:142" x14ac:dyDescent="0.2">
      <c r="BD5065" s="325"/>
      <c r="EL5065" s="325"/>
    </row>
    <row r="5066" spans="56:142" x14ac:dyDescent="0.2">
      <c r="BD5066" s="325"/>
      <c r="EL5066" s="325"/>
    </row>
    <row r="5067" spans="56:142" x14ac:dyDescent="0.2">
      <c r="BD5067" s="325"/>
      <c r="EL5067" s="325"/>
    </row>
    <row r="5068" spans="56:142" x14ac:dyDescent="0.2">
      <c r="BD5068" s="325"/>
      <c r="EL5068" s="325"/>
    </row>
    <row r="5069" spans="56:142" x14ac:dyDescent="0.2">
      <c r="BD5069" s="325"/>
      <c r="EL5069" s="325"/>
    </row>
    <row r="5070" spans="56:142" x14ac:dyDescent="0.2">
      <c r="BD5070" s="325"/>
      <c r="EL5070" s="325"/>
    </row>
    <row r="5071" spans="56:142" x14ac:dyDescent="0.2">
      <c r="BD5071" s="325"/>
      <c r="EL5071" s="325"/>
    </row>
    <row r="5072" spans="56:142" x14ac:dyDescent="0.2">
      <c r="BD5072" s="325"/>
      <c r="EL5072" s="325"/>
    </row>
    <row r="5073" spans="56:142" x14ac:dyDescent="0.2">
      <c r="BD5073" s="325"/>
      <c r="EL5073" s="325"/>
    </row>
    <row r="5074" spans="56:142" x14ac:dyDescent="0.2">
      <c r="BD5074" s="325"/>
      <c r="EL5074" s="325"/>
    </row>
    <row r="5075" spans="56:142" x14ac:dyDescent="0.2">
      <c r="BD5075" s="325"/>
      <c r="EL5075" s="325"/>
    </row>
    <row r="5076" spans="56:142" x14ac:dyDescent="0.2">
      <c r="BD5076" s="325"/>
      <c r="EL5076" s="325"/>
    </row>
    <row r="5077" spans="56:142" x14ac:dyDescent="0.2">
      <c r="BD5077" s="325"/>
      <c r="EL5077" s="325"/>
    </row>
    <row r="5078" spans="56:142" x14ac:dyDescent="0.2">
      <c r="BD5078" s="325"/>
      <c r="EL5078" s="325"/>
    </row>
    <row r="5079" spans="56:142" x14ac:dyDescent="0.2">
      <c r="BD5079" s="325"/>
      <c r="EL5079" s="325"/>
    </row>
    <row r="5080" spans="56:142" x14ac:dyDescent="0.2">
      <c r="BD5080" s="325"/>
      <c r="EL5080" s="325"/>
    </row>
    <row r="5081" spans="56:142" x14ac:dyDescent="0.2">
      <c r="BD5081" s="325"/>
      <c r="EL5081" s="325"/>
    </row>
    <row r="5082" spans="56:142" x14ac:dyDescent="0.2">
      <c r="BD5082" s="325"/>
      <c r="EL5082" s="325"/>
    </row>
    <row r="5083" spans="56:142" x14ac:dyDescent="0.2">
      <c r="BD5083" s="325"/>
      <c r="EL5083" s="325"/>
    </row>
    <row r="5084" spans="56:142" x14ac:dyDescent="0.2">
      <c r="BD5084" s="325"/>
      <c r="EL5084" s="325"/>
    </row>
    <row r="5085" spans="56:142" x14ac:dyDescent="0.2">
      <c r="BD5085" s="325"/>
      <c r="EL5085" s="325"/>
    </row>
    <row r="5086" spans="56:142" x14ac:dyDescent="0.2">
      <c r="BD5086" s="325"/>
      <c r="EL5086" s="325"/>
    </row>
    <row r="5087" spans="56:142" x14ac:dyDescent="0.2">
      <c r="BD5087" s="325"/>
      <c r="EL5087" s="325"/>
    </row>
    <row r="5088" spans="56:142" x14ac:dyDescent="0.2">
      <c r="BD5088" s="325"/>
      <c r="EL5088" s="325"/>
    </row>
    <row r="5089" spans="56:142" x14ac:dyDescent="0.2">
      <c r="BD5089" s="325"/>
      <c r="EL5089" s="325"/>
    </row>
    <row r="5090" spans="56:142" x14ac:dyDescent="0.2">
      <c r="BD5090" s="325"/>
      <c r="EL5090" s="325"/>
    </row>
    <row r="5091" spans="56:142" x14ac:dyDescent="0.2">
      <c r="BD5091" s="325"/>
      <c r="EL5091" s="325"/>
    </row>
    <row r="5092" spans="56:142" x14ac:dyDescent="0.2">
      <c r="BD5092" s="325"/>
      <c r="EL5092" s="325"/>
    </row>
    <row r="5093" spans="56:142" x14ac:dyDescent="0.2">
      <c r="BD5093" s="325"/>
      <c r="EL5093" s="325"/>
    </row>
    <row r="5094" spans="56:142" x14ac:dyDescent="0.2">
      <c r="BD5094" s="325"/>
      <c r="EL5094" s="325"/>
    </row>
    <row r="5095" spans="56:142" x14ac:dyDescent="0.2">
      <c r="BD5095" s="325"/>
      <c r="EL5095" s="325"/>
    </row>
    <row r="5096" spans="56:142" x14ac:dyDescent="0.2">
      <c r="BD5096" s="325"/>
      <c r="EL5096" s="325"/>
    </row>
    <row r="5097" spans="56:142" x14ac:dyDescent="0.2">
      <c r="BD5097" s="325"/>
      <c r="EL5097" s="325"/>
    </row>
    <row r="5098" spans="56:142" x14ac:dyDescent="0.2">
      <c r="BD5098" s="325"/>
      <c r="EL5098" s="325"/>
    </row>
    <row r="5099" spans="56:142" x14ac:dyDescent="0.2">
      <c r="BD5099" s="325"/>
      <c r="EL5099" s="325"/>
    </row>
    <row r="5100" spans="56:142" x14ac:dyDescent="0.2">
      <c r="BD5100" s="325"/>
      <c r="EL5100" s="325"/>
    </row>
    <row r="5101" spans="56:142" x14ac:dyDescent="0.2">
      <c r="BD5101" s="325"/>
      <c r="EL5101" s="325"/>
    </row>
    <row r="5102" spans="56:142" x14ac:dyDescent="0.2">
      <c r="BD5102" s="325"/>
      <c r="EL5102" s="325"/>
    </row>
    <row r="5103" spans="56:142" x14ac:dyDescent="0.2">
      <c r="BD5103" s="325"/>
      <c r="EL5103" s="325"/>
    </row>
    <row r="5104" spans="56:142" x14ac:dyDescent="0.2">
      <c r="BD5104" s="325"/>
      <c r="EL5104" s="325"/>
    </row>
    <row r="5105" spans="56:142" x14ac:dyDescent="0.2">
      <c r="BD5105" s="325"/>
      <c r="EL5105" s="325"/>
    </row>
    <row r="5106" spans="56:142" x14ac:dyDescent="0.2">
      <c r="BD5106" s="325"/>
      <c r="EL5106" s="325"/>
    </row>
    <row r="5107" spans="56:142" x14ac:dyDescent="0.2">
      <c r="BD5107" s="325"/>
      <c r="EL5107" s="325"/>
    </row>
    <row r="5108" spans="56:142" x14ac:dyDescent="0.2">
      <c r="BD5108" s="325"/>
      <c r="EL5108" s="325"/>
    </row>
    <row r="5109" spans="56:142" x14ac:dyDescent="0.2">
      <c r="BD5109" s="325"/>
      <c r="EL5109" s="325"/>
    </row>
    <row r="5110" spans="56:142" x14ac:dyDescent="0.2">
      <c r="BD5110" s="325"/>
      <c r="EL5110" s="325"/>
    </row>
    <row r="5111" spans="56:142" x14ac:dyDescent="0.2">
      <c r="BD5111" s="325"/>
      <c r="EL5111" s="325"/>
    </row>
    <row r="5112" spans="56:142" x14ac:dyDescent="0.2">
      <c r="BD5112" s="325"/>
      <c r="EL5112" s="325"/>
    </row>
    <row r="5113" spans="56:142" x14ac:dyDescent="0.2">
      <c r="BD5113" s="325"/>
      <c r="EL5113" s="325"/>
    </row>
    <row r="5114" spans="56:142" x14ac:dyDescent="0.2">
      <c r="BD5114" s="325"/>
      <c r="EL5114" s="325"/>
    </row>
    <row r="5115" spans="56:142" x14ac:dyDescent="0.2">
      <c r="BD5115" s="325"/>
      <c r="EL5115" s="325"/>
    </row>
    <row r="5116" spans="56:142" x14ac:dyDescent="0.2">
      <c r="BD5116" s="325"/>
      <c r="EL5116" s="325"/>
    </row>
    <row r="5117" spans="56:142" x14ac:dyDescent="0.2">
      <c r="BD5117" s="325"/>
      <c r="EL5117" s="325"/>
    </row>
    <row r="5118" spans="56:142" x14ac:dyDescent="0.2">
      <c r="BD5118" s="325"/>
      <c r="EL5118" s="325"/>
    </row>
    <row r="5119" spans="56:142" x14ac:dyDescent="0.2">
      <c r="BD5119" s="325"/>
      <c r="EL5119" s="325"/>
    </row>
    <row r="5120" spans="56:142" x14ac:dyDescent="0.2">
      <c r="BD5120" s="325"/>
      <c r="EL5120" s="325"/>
    </row>
    <row r="5121" spans="56:142" x14ac:dyDescent="0.2">
      <c r="BD5121" s="325"/>
      <c r="EL5121" s="325"/>
    </row>
    <row r="5122" spans="56:142" x14ac:dyDescent="0.2">
      <c r="BD5122" s="325"/>
      <c r="EL5122" s="325"/>
    </row>
    <row r="5123" spans="56:142" x14ac:dyDescent="0.2">
      <c r="BD5123" s="325"/>
      <c r="EL5123" s="325"/>
    </row>
    <row r="5124" spans="56:142" x14ac:dyDescent="0.2">
      <c r="BD5124" s="325"/>
      <c r="EL5124" s="325"/>
    </row>
    <row r="5125" spans="56:142" x14ac:dyDescent="0.2">
      <c r="BD5125" s="325"/>
      <c r="EL5125" s="325"/>
    </row>
    <row r="5126" spans="56:142" x14ac:dyDescent="0.2">
      <c r="BD5126" s="325"/>
      <c r="EL5126" s="325"/>
    </row>
    <row r="5127" spans="56:142" x14ac:dyDescent="0.2">
      <c r="BD5127" s="325"/>
      <c r="EL5127" s="325"/>
    </row>
    <row r="5128" spans="56:142" x14ac:dyDescent="0.2">
      <c r="BD5128" s="325"/>
      <c r="EL5128" s="325"/>
    </row>
    <row r="5129" spans="56:142" x14ac:dyDescent="0.2">
      <c r="BD5129" s="325"/>
      <c r="EL5129" s="325"/>
    </row>
    <row r="5130" spans="56:142" x14ac:dyDescent="0.2">
      <c r="BD5130" s="325"/>
      <c r="EL5130" s="325"/>
    </row>
    <row r="5131" spans="56:142" x14ac:dyDescent="0.2">
      <c r="BD5131" s="325"/>
      <c r="EL5131" s="325"/>
    </row>
    <row r="5132" spans="56:142" x14ac:dyDescent="0.2">
      <c r="BD5132" s="325"/>
      <c r="EL5132" s="325"/>
    </row>
    <row r="5133" spans="56:142" x14ac:dyDescent="0.2">
      <c r="BD5133" s="325"/>
      <c r="EL5133" s="325"/>
    </row>
    <row r="5134" spans="56:142" x14ac:dyDescent="0.2">
      <c r="BD5134" s="325"/>
      <c r="EL5134" s="325"/>
    </row>
    <row r="5135" spans="56:142" x14ac:dyDescent="0.2">
      <c r="BD5135" s="325"/>
      <c r="EL5135" s="325"/>
    </row>
    <row r="5136" spans="56:142" x14ac:dyDescent="0.2">
      <c r="BD5136" s="325"/>
      <c r="EL5136" s="325"/>
    </row>
    <row r="5137" spans="56:142" x14ac:dyDescent="0.2">
      <c r="BD5137" s="325"/>
      <c r="EL5137" s="325"/>
    </row>
    <row r="5138" spans="56:142" x14ac:dyDescent="0.2">
      <c r="BD5138" s="325"/>
      <c r="EL5138" s="325"/>
    </row>
    <row r="5139" spans="56:142" x14ac:dyDescent="0.2">
      <c r="BD5139" s="325"/>
      <c r="EL5139" s="325"/>
    </row>
    <row r="5140" spans="56:142" x14ac:dyDescent="0.2">
      <c r="BD5140" s="325"/>
      <c r="EL5140" s="325"/>
    </row>
    <row r="5141" spans="56:142" x14ac:dyDescent="0.2">
      <c r="BD5141" s="325"/>
      <c r="EL5141" s="325"/>
    </row>
    <row r="5142" spans="56:142" x14ac:dyDescent="0.2">
      <c r="BD5142" s="325"/>
      <c r="EL5142" s="325"/>
    </row>
    <row r="5143" spans="56:142" x14ac:dyDescent="0.2">
      <c r="BD5143" s="325"/>
      <c r="EL5143" s="325"/>
    </row>
    <row r="5144" spans="56:142" x14ac:dyDescent="0.2">
      <c r="BD5144" s="325"/>
      <c r="EL5144" s="325"/>
    </row>
    <row r="5145" spans="56:142" x14ac:dyDescent="0.2">
      <c r="BD5145" s="325"/>
      <c r="EL5145" s="325"/>
    </row>
    <row r="5146" spans="56:142" x14ac:dyDescent="0.2">
      <c r="BD5146" s="325"/>
      <c r="EL5146" s="325"/>
    </row>
    <row r="5147" spans="56:142" x14ac:dyDescent="0.2">
      <c r="BD5147" s="325"/>
      <c r="EL5147" s="325"/>
    </row>
    <row r="5148" spans="56:142" x14ac:dyDescent="0.2">
      <c r="BD5148" s="325"/>
      <c r="EL5148" s="325"/>
    </row>
    <row r="5149" spans="56:142" x14ac:dyDescent="0.2">
      <c r="BD5149" s="325"/>
      <c r="EL5149" s="325"/>
    </row>
    <row r="5150" spans="56:142" x14ac:dyDescent="0.2">
      <c r="BD5150" s="325"/>
      <c r="EL5150" s="325"/>
    </row>
    <row r="5151" spans="56:142" x14ac:dyDescent="0.2">
      <c r="BD5151" s="325"/>
      <c r="EL5151" s="325"/>
    </row>
    <row r="5152" spans="56:142" x14ac:dyDescent="0.2">
      <c r="BD5152" s="325"/>
      <c r="EL5152" s="325"/>
    </row>
    <row r="5153" spans="56:142" x14ac:dyDescent="0.2">
      <c r="BD5153" s="325"/>
      <c r="EL5153" s="325"/>
    </row>
    <row r="5154" spans="56:142" x14ac:dyDescent="0.2">
      <c r="BD5154" s="325"/>
      <c r="EL5154" s="325"/>
    </row>
    <row r="5155" spans="56:142" x14ac:dyDescent="0.2">
      <c r="BD5155" s="325"/>
      <c r="EL5155" s="325"/>
    </row>
    <row r="5156" spans="56:142" x14ac:dyDescent="0.2">
      <c r="BD5156" s="325"/>
      <c r="EL5156" s="325"/>
    </row>
    <row r="5157" spans="56:142" x14ac:dyDescent="0.2">
      <c r="BD5157" s="325"/>
      <c r="EL5157" s="325"/>
    </row>
    <row r="5158" spans="56:142" x14ac:dyDescent="0.2">
      <c r="BD5158" s="325"/>
      <c r="EL5158" s="325"/>
    </row>
    <row r="5159" spans="56:142" x14ac:dyDescent="0.2">
      <c r="BD5159" s="325"/>
      <c r="EL5159" s="325"/>
    </row>
    <row r="5160" spans="56:142" x14ac:dyDescent="0.2">
      <c r="BD5160" s="325"/>
      <c r="EL5160" s="325"/>
    </row>
    <row r="5161" spans="56:142" x14ac:dyDescent="0.2">
      <c r="BD5161" s="325"/>
      <c r="EL5161" s="325"/>
    </row>
    <row r="5162" spans="56:142" x14ac:dyDescent="0.2">
      <c r="BD5162" s="325"/>
      <c r="EL5162" s="325"/>
    </row>
    <row r="5163" spans="56:142" x14ac:dyDescent="0.2">
      <c r="BD5163" s="325"/>
      <c r="EL5163" s="325"/>
    </row>
    <row r="5164" spans="56:142" x14ac:dyDescent="0.2">
      <c r="BD5164" s="325"/>
      <c r="EL5164" s="325"/>
    </row>
    <row r="5165" spans="56:142" x14ac:dyDescent="0.2">
      <c r="BD5165" s="325"/>
      <c r="EL5165" s="325"/>
    </row>
    <row r="5166" spans="56:142" x14ac:dyDescent="0.2">
      <c r="BD5166" s="325"/>
      <c r="EL5166" s="325"/>
    </row>
    <row r="5167" spans="56:142" x14ac:dyDescent="0.2">
      <c r="BD5167" s="325"/>
      <c r="EL5167" s="325"/>
    </row>
    <row r="5168" spans="56:142" x14ac:dyDescent="0.2">
      <c r="BD5168" s="325"/>
      <c r="EL5168" s="325"/>
    </row>
    <row r="5169" spans="56:142" x14ac:dyDescent="0.2">
      <c r="BD5169" s="325"/>
      <c r="EL5169" s="325"/>
    </row>
    <row r="5170" spans="56:142" x14ac:dyDescent="0.2">
      <c r="BD5170" s="325"/>
      <c r="EL5170" s="325"/>
    </row>
    <row r="5171" spans="56:142" x14ac:dyDescent="0.2">
      <c r="BD5171" s="325"/>
      <c r="EL5171" s="325"/>
    </row>
    <row r="5172" spans="56:142" x14ac:dyDescent="0.2">
      <c r="BD5172" s="325"/>
      <c r="EL5172" s="325"/>
    </row>
    <row r="5173" spans="56:142" x14ac:dyDescent="0.2">
      <c r="BD5173" s="325"/>
      <c r="EL5173" s="325"/>
    </row>
    <row r="5174" spans="56:142" x14ac:dyDescent="0.2">
      <c r="BD5174" s="325"/>
      <c r="EL5174" s="325"/>
    </row>
    <row r="5175" spans="56:142" x14ac:dyDescent="0.2">
      <c r="BD5175" s="325"/>
      <c r="EL5175" s="325"/>
    </row>
    <row r="5176" spans="56:142" x14ac:dyDescent="0.2">
      <c r="BD5176" s="325"/>
      <c r="EL5176" s="325"/>
    </row>
    <row r="5177" spans="56:142" x14ac:dyDescent="0.2">
      <c r="BD5177" s="325"/>
      <c r="EL5177" s="325"/>
    </row>
    <row r="5178" spans="56:142" x14ac:dyDescent="0.2">
      <c r="BD5178" s="325"/>
      <c r="EL5178" s="325"/>
    </row>
    <row r="5179" spans="56:142" x14ac:dyDescent="0.2">
      <c r="BD5179" s="325"/>
      <c r="EL5179" s="325"/>
    </row>
    <row r="5180" spans="56:142" x14ac:dyDescent="0.2">
      <c r="BD5180" s="325"/>
      <c r="EL5180" s="325"/>
    </row>
    <row r="5181" spans="56:142" x14ac:dyDescent="0.2">
      <c r="BD5181" s="325"/>
      <c r="EL5181" s="325"/>
    </row>
    <row r="5182" spans="56:142" x14ac:dyDescent="0.2">
      <c r="BD5182" s="325"/>
      <c r="EL5182" s="325"/>
    </row>
    <row r="5183" spans="56:142" x14ac:dyDescent="0.2">
      <c r="BD5183" s="325"/>
      <c r="EL5183" s="325"/>
    </row>
    <row r="5184" spans="56:142" x14ac:dyDescent="0.2">
      <c r="BD5184" s="325"/>
      <c r="EL5184" s="325"/>
    </row>
    <row r="5185" spans="56:142" x14ac:dyDescent="0.2">
      <c r="BD5185" s="325"/>
      <c r="EL5185" s="325"/>
    </row>
    <row r="5186" spans="56:142" x14ac:dyDescent="0.2">
      <c r="BD5186" s="325"/>
      <c r="EL5186" s="325"/>
    </row>
    <row r="5187" spans="56:142" x14ac:dyDescent="0.2">
      <c r="BD5187" s="325"/>
      <c r="EL5187" s="325"/>
    </row>
    <row r="5188" spans="56:142" x14ac:dyDescent="0.2">
      <c r="BD5188" s="325"/>
      <c r="EL5188" s="325"/>
    </row>
    <row r="5189" spans="56:142" x14ac:dyDescent="0.2">
      <c r="BD5189" s="325"/>
      <c r="EL5189" s="325"/>
    </row>
    <row r="5190" spans="56:142" x14ac:dyDescent="0.2">
      <c r="BD5190" s="325"/>
      <c r="EL5190" s="325"/>
    </row>
    <row r="5191" spans="56:142" x14ac:dyDescent="0.2">
      <c r="BD5191" s="325"/>
      <c r="EL5191" s="325"/>
    </row>
    <row r="5192" spans="56:142" x14ac:dyDescent="0.2">
      <c r="BD5192" s="325"/>
      <c r="EL5192" s="325"/>
    </row>
    <row r="5193" spans="56:142" x14ac:dyDescent="0.2">
      <c r="BD5193" s="325"/>
      <c r="EL5193" s="325"/>
    </row>
    <row r="5194" spans="56:142" x14ac:dyDescent="0.2">
      <c r="BD5194" s="325"/>
      <c r="EL5194" s="325"/>
    </row>
    <row r="5195" spans="56:142" x14ac:dyDescent="0.2">
      <c r="BD5195" s="325"/>
      <c r="EL5195" s="325"/>
    </row>
    <row r="5196" spans="56:142" x14ac:dyDescent="0.2">
      <c r="BD5196" s="325"/>
      <c r="EL5196" s="325"/>
    </row>
    <row r="5197" spans="56:142" x14ac:dyDescent="0.2">
      <c r="BD5197" s="325"/>
      <c r="EL5197" s="325"/>
    </row>
    <row r="5198" spans="56:142" x14ac:dyDescent="0.2">
      <c r="BD5198" s="325"/>
      <c r="EL5198" s="325"/>
    </row>
    <row r="5199" spans="56:142" x14ac:dyDescent="0.2">
      <c r="BD5199" s="325"/>
      <c r="EL5199" s="325"/>
    </row>
    <row r="5200" spans="56:142" x14ac:dyDescent="0.2">
      <c r="BD5200" s="325"/>
      <c r="EL5200" s="325"/>
    </row>
    <row r="5201" spans="56:142" x14ac:dyDescent="0.2">
      <c r="BD5201" s="325"/>
      <c r="EL5201" s="325"/>
    </row>
    <row r="5202" spans="56:142" x14ac:dyDescent="0.2">
      <c r="BD5202" s="325"/>
      <c r="EL5202" s="325"/>
    </row>
    <row r="5203" spans="56:142" x14ac:dyDescent="0.2">
      <c r="BD5203" s="325"/>
      <c r="EL5203" s="325"/>
    </row>
    <row r="5204" spans="56:142" x14ac:dyDescent="0.2">
      <c r="BD5204" s="325"/>
      <c r="EL5204" s="325"/>
    </row>
    <row r="5205" spans="56:142" x14ac:dyDescent="0.2">
      <c r="BD5205" s="325"/>
      <c r="EL5205" s="325"/>
    </row>
    <row r="5206" spans="56:142" x14ac:dyDescent="0.2">
      <c r="BD5206" s="325"/>
      <c r="EL5206" s="325"/>
    </row>
    <row r="5207" spans="56:142" x14ac:dyDescent="0.2">
      <c r="BD5207" s="325"/>
      <c r="EL5207" s="325"/>
    </row>
    <row r="5208" spans="56:142" x14ac:dyDescent="0.2">
      <c r="BD5208" s="325"/>
      <c r="EL5208" s="325"/>
    </row>
    <row r="5209" spans="56:142" x14ac:dyDescent="0.2">
      <c r="BD5209" s="325"/>
      <c r="EL5209" s="325"/>
    </row>
    <row r="5210" spans="56:142" x14ac:dyDescent="0.2">
      <c r="BD5210" s="325"/>
      <c r="EL5210" s="325"/>
    </row>
    <row r="5211" spans="56:142" x14ac:dyDescent="0.2">
      <c r="BD5211" s="325"/>
      <c r="EL5211" s="325"/>
    </row>
    <row r="5212" spans="56:142" x14ac:dyDescent="0.2">
      <c r="BD5212" s="325"/>
      <c r="EL5212" s="325"/>
    </row>
    <row r="5213" spans="56:142" x14ac:dyDescent="0.2">
      <c r="BD5213" s="325"/>
      <c r="EL5213" s="325"/>
    </row>
    <row r="5214" spans="56:142" x14ac:dyDescent="0.2">
      <c r="BD5214" s="325"/>
      <c r="EL5214" s="325"/>
    </row>
    <row r="5215" spans="56:142" x14ac:dyDescent="0.2">
      <c r="BD5215" s="325"/>
      <c r="EL5215" s="325"/>
    </row>
    <row r="5216" spans="56:142" x14ac:dyDescent="0.2">
      <c r="BD5216" s="325"/>
      <c r="EL5216" s="325"/>
    </row>
    <row r="5217" spans="56:142" x14ac:dyDescent="0.2">
      <c r="BD5217" s="325"/>
      <c r="EL5217" s="325"/>
    </row>
    <row r="5218" spans="56:142" x14ac:dyDescent="0.2">
      <c r="BD5218" s="325"/>
      <c r="EL5218" s="325"/>
    </row>
    <row r="5219" spans="56:142" x14ac:dyDescent="0.2">
      <c r="BD5219" s="325"/>
      <c r="EL5219" s="325"/>
    </row>
    <row r="5220" spans="56:142" x14ac:dyDescent="0.2">
      <c r="BD5220" s="325"/>
      <c r="EL5220" s="325"/>
    </row>
    <row r="5221" spans="56:142" x14ac:dyDescent="0.2">
      <c r="BD5221" s="325"/>
      <c r="EL5221" s="325"/>
    </row>
    <row r="5222" spans="56:142" x14ac:dyDescent="0.2">
      <c r="BD5222" s="325"/>
      <c r="EL5222" s="325"/>
    </row>
    <row r="5223" spans="56:142" x14ac:dyDescent="0.2">
      <c r="BD5223" s="325"/>
      <c r="EL5223" s="325"/>
    </row>
    <row r="5224" spans="56:142" x14ac:dyDescent="0.2">
      <c r="BD5224" s="325"/>
      <c r="EL5224" s="325"/>
    </row>
    <row r="5225" spans="56:142" x14ac:dyDescent="0.2">
      <c r="BD5225" s="325"/>
      <c r="EL5225" s="325"/>
    </row>
    <row r="5226" spans="56:142" x14ac:dyDescent="0.2">
      <c r="BD5226" s="325"/>
      <c r="EL5226" s="325"/>
    </row>
    <row r="5227" spans="56:142" x14ac:dyDescent="0.2">
      <c r="BD5227" s="325"/>
      <c r="EL5227" s="325"/>
    </row>
    <row r="5228" spans="56:142" x14ac:dyDescent="0.2">
      <c r="BD5228" s="325"/>
      <c r="EL5228" s="325"/>
    </row>
    <row r="5229" spans="56:142" x14ac:dyDescent="0.2">
      <c r="BD5229" s="325"/>
      <c r="EL5229" s="325"/>
    </row>
    <row r="5230" spans="56:142" x14ac:dyDescent="0.2">
      <c r="BD5230" s="325"/>
      <c r="EL5230" s="325"/>
    </row>
    <row r="5231" spans="56:142" x14ac:dyDescent="0.2">
      <c r="BD5231" s="325"/>
      <c r="EL5231" s="325"/>
    </row>
    <row r="5232" spans="56:142" x14ac:dyDescent="0.2">
      <c r="BD5232" s="325"/>
      <c r="EL5232" s="325"/>
    </row>
    <row r="5233" spans="56:142" x14ac:dyDescent="0.2">
      <c r="BD5233" s="325"/>
      <c r="EL5233" s="325"/>
    </row>
    <row r="5234" spans="56:142" x14ac:dyDescent="0.2">
      <c r="BD5234" s="325"/>
      <c r="EL5234" s="325"/>
    </row>
    <row r="5235" spans="56:142" x14ac:dyDescent="0.2">
      <c r="BD5235" s="325"/>
      <c r="EL5235" s="325"/>
    </row>
    <row r="5236" spans="56:142" x14ac:dyDescent="0.2">
      <c r="BD5236" s="325"/>
      <c r="EL5236" s="325"/>
    </row>
    <row r="5237" spans="56:142" x14ac:dyDescent="0.2">
      <c r="BD5237" s="325"/>
      <c r="EL5237" s="325"/>
    </row>
    <row r="5238" spans="56:142" x14ac:dyDescent="0.2">
      <c r="BD5238" s="325"/>
      <c r="EL5238" s="325"/>
    </row>
    <row r="5239" spans="56:142" x14ac:dyDescent="0.2">
      <c r="BD5239" s="325"/>
      <c r="EL5239" s="325"/>
    </row>
    <row r="5240" spans="56:142" x14ac:dyDescent="0.2">
      <c r="BD5240" s="325"/>
      <c r="EL5240" s="325"/>
    </row>
    <row r="5241" spans="56:142" x14ac:dyDescent="0.2">
      <c r="BD5241" s="325"/>
      <c r="EL5241" s="325"/>
    </row>
    <row r="5242" spans="56:142" x14ac:dyDescent="0.2">
      <c r="BD5242" s="325"/>
      <c r="EL5242" s="325"/>
    </row>
    <row r="5243" spans="56:142" x14ac:dyDescent="0.2">
      <c r="BD5243" s="325"/>
      <c r="EL5243" s="325"/>
    </row>
    <row r="5244" spans="56:142" x14ac:dyDescent="0.2">
      <c r="BD5244" s="325"/>
      <c r="EL5244" s="325"/>
    </row>
    <row r="5245" spans="56:142" x14ac:dyDescent="0.2">
      <c r="BD5245" s="325"/>
      <c r="EL5245" s="325"/>
    </row>
    <row r="5246" spans="56:142" x14ac:dyDescent="0.2">
      <c r="BD5246" s="325"/>
      <c r="EL5246" s="325"/>
    </row>
    <row r="5247" spans="56:142" x14ac:dyDescent="0.2">
      <c r="BD5247" s="325"/>
      <c r="EL5247" s="325"/>
    </row>
    <row r="5248" spans="56:142" x14ac:dyDescent="0.2">
      <c r="BD5248" s="325"/>
      <c r="EL5248" s="325"/>
    </row>
    <row r="5249" spans="56:142" x14ac:dyDescent="0.2">
      <c r="BD5249" s="325"/>
      <c r="EL5249" s="325"/>
    </row>
    <row r="5250" spans="56:142" x14ac:dyDescent="0.2">
      <c r="BD5250" s="325"/>
      <c r="EL5250" s="325"/>
    </row>
    <row r="5251" spans="56:142" x14ac:dyDescent="0.2">
      <c r="BD5251" s="325"/>
      <c r="EL5251" s="325"/>
    </row>
    <row r="5252" spans="56:142" x14ac:dyDescent="0.2">
      <c r="BD5252" s="325"/>
      <c r="EL5252" s="325"/>
    </row>
    <row r="5253" spans="56:142" x14ac:dyDescent="0.2">
      <c r="BD5253" s="325"/>
      <c r="EL5253" s="325"/>
    </row>
    <row r="5254" spans="56:142" x14ac:dyDescent="0.2">
      <c r="BD5254" s="325"/>
      <c r="EL5254" s="325"/>
    </row>
    <row r="5255" spans="56:142" x14ac:dyDescent="0.2">
      <c r="BD5255" s="325"/>
      <c r="EL5255" s="325"/>
    </row>
    <row r="5256" spans="56:142" x14ac:dyDescent="0.2">
      <c r="BD5256" s="325"/>
      <c r="EL5256" s="325"/>
    </row>
    <row r="5257" spans="56:142" x14ac:dyDescent="0.2">
      <c r="BD5257" s="325"/>
      <c r="EL5257" s="325"/>
    </row>
    <row r="5258" spans="56:142" x14ac:dyDescent="0.2">
      <c r="BD5258" s="325"/>
      <c r="EL5258" s="325"/>
    </row>
    <row r="5259" spans="56:142" x14ac:dyDescent="0.2">
      <c r="BD5259" s="325"/>
      <c r="EL5259" s="325"/>
    </row>
    <row r="5260" spans="56:142" x14ac:dyDescent="0.2">
      <c r="BD5260" s="325"/>
      <c r="EL5260" s="325"/>
    </row>
    <row r="5261" spans="56:142" x14ac:dyDescent="0.2">
      <c r="BD5261" s="325"/>
      <c r="EL5261" s="325"/>
    </row>
    <row r="5262" spans="56:142" x14ac:dyDescent="0.2">
      <c r="BD5262" s="325"/>
      <c r="EL5262" s="325"/>
    </row>
    <row r="5263" spans="56:142" x14ac:dyDescent="0.2">
      <c r="BD5263" s="325"/>
      <c r="EL5263" s="325"/>
    </row>
    <row r="5264" spans="56:142" x14ac:dyDescent="0.2">
      <c r="BD5264" s="325"/>
      <c r="EL5264" s="325"/>
    </row>
    <row r="5265" spans="56:142" x14ac:dyDescent="0.2">
      <c r="BD5265" s="325"/>
      <c r="EL5265" s="325"/>
    </row>
    <row r="5266" spans="56:142" x14ac:dyDescent="0.2">
      <c r="BD5266" s="325"/>
      <c r="EL5266" s="325"/>
    </row>
    <row r="5267" spans="56:142" x14ac:dyDescent="0.2">
      <c r="BD5267" s="325"/>
      <c r="EL5267" s="325"/>
    </row>
    <row r="5268" spans="56:142" x14ac:dyDescent="0.2">
      <c r="BD5268" s="325"/>
      <c r="EL5268" s="325"/>
    </row>
    <row r="5269" spans="56:142" x14ac:dyDescent="0.2">
      <c r="BD5269" s="325"/>
      <c r="EL5269" s="325"/>
    </row>
    <row r="5270" spans="56:142" x14ac:dyDescent="0.2">
      <c r="BD5270" s="325"/>
      <c r="EL5270" s="325"/>
    </row>
    <row r="5271" spans="56:142" x14ac:dyDescent="0.2">
      <c r="BD5271" s="325"/>
      <c r="EL5271" s="325"/>
    </row>
    <row r="5272" spans="56:142" x14ac:dyDescent="0.2">
      <c r="BD5272" s="325"/>
      <c r="EL5272" s="325"/>
    </row>
    <row r="5273" spans="56:142" x14ac:dyDescent="0.2">
      <c r="BD5273" s="325"/>
      <c r="EL5273" s="325"/>
    </row>
    <row r="5274" spans="56:142" x14ac:dyDescent="0.2">
      <c r="BD5274" s="325"/>
      <c r="EL5274" s="325"/>
    </row>
    <row r="5275" spans="56:142" x14ac:dyDescent="0.2">
      <c r="BD5275" s="325"/>
      <c r="EL5275" s="325"/>
    </row>
    <row r="5276" spans="56:142" x14ac:dyDescent="0.2">
      <c r="BD5276" s="325"/>
      <c r="EL5276" s="325"/>
    </row>
    <row r="5277" spans="56:142" x14ac:dyDescent="0.2">
      <c r="BD5277" s="325"/>
      <c r="EL5277" s="325"/>
    </row>
    <row r="5278" spans="56:142" x14ac:dyDescent="0.2">
      <c r="BD5278" s="325"/>
      <c r="EL5278" s="325"/>
    </row>
    <row r="5279" spans="56:142" x14ac:dyDescent="0.2">
      <c r="BD5279" s="325"/>
      <c r="EL5279" s="325"/>
    </row>
    <row r="5280" spans="56:142" x14ac:dyDescent="0.2">
      <c r="BD5280" s="325"/>
      <c r="EL5280" s="325"/>
    </row>
    <row r="5281" spans="56:142" x14ac:dyDescent="0.2">
      <c r="BD5281" s="325"/>
      <c r="EL5281" s="325"/>
    </row>
    <row r="5282" spans="56:142" x14ac:dyDescent="0.2">
      <c r="BD5282" s="325"/>
      <c r="EL5282" s="325"/>
    </row>
    <row r="5283" spans="56:142" x14ac:dyDescent="0.2">
      <c r="BD5283" s="325"/>
      <c r="EL5283" s="325"/>
    </row>
    <row r="5284" spans="56:142" x14ac:dyDescent="0.2">
      <c r="BD5284" s="325"/>
      <c r="EL5284" s="325"/>
    </row>
    <row r="5285" spans="56:142" x14ac:dyDescent="0.2">
      <c r="BD5285" s="325"/>
      <c r="EL5285" s="325"/>
    </row>
    <row r="5286" spans="56:142" x14ac:dyDescent="0.2">
      <c r="BD5286" s="325"/>
      <c r="EL5286" s="325"/>
    </row>
    <row r="5287" spans="56:142" x14ac:dyDescent="0.2">
      <c r="BD5287" s="325"/>
      <c r="EL5287" s="325"/>
    </row>
    <row r="5288" spans="56:142" x14ac:dyDescent="0.2">
      <c r="BD5288" s="325"/>
      <c r="EL5288" s="325"/>
    </row>
    <row r="5289" spans="56:142" x14ac:dyDescent="0.2">
      <c r="BD5289" s="325"/>
      <c r="EL5289" s="325"/>
    </row>
    <row r="5290" spans="56:142" x14ac:dyDescent="0.2">
      <c r="BD5290" s="325"/>
      <c r="EL5290" s="325"/>
    </row>
    <row r="5291" spans="56:142" x14ac:dyDescent="0.2">
      <c r="BD5291" s="325"/>
      <c r="EL5291" s="325"/>
    </row>
    <row r="5292" spans="56:142" x14ac:dyDescent="0.2">
      <c r="BD5292" s="325"/>
      <c r="EL5292" s="325"/>
    </row>
    <row r="5293" spans="56:142" x14ac:dyDescent="0.2">
      <c r="BD5293" s="325"/>
      <c r="EL5293" s="325"/>
    </row>
    <row r="5294" spans="56:142" x14ac:dyDescent="0.2">
      <c r="BD5294" s="325"/>
      <c r="EL5294" s="325"/>
    </row>
    <row r="5295" spans="56:142" x14ac:dyDescent="0.2">
      <c r="BD5295" s="325"/>
      <c r="EL5295" s="325"/>
    </row>
    <row r="5296" spans="56:142" x14ac:dyDescent="0.2">
      <c r="BD5296" s="325"/>
      <c r="EL5296" s="325"/>
    </row>
    <row r="5297" spans="56:142" x14ac:dyDescent="0.2">
      <c r="BD5297" s="325"/>
      <c r="EL5297" s="325"/>
    </row>
    <row r="5298" spans="56:142" x14ac:dyDescent="0.2">
      <c r="BD5298" s="325"/>
      <c r="EL5298" s="325"/>
    </row>
    <row r="5299" spans="56:142" x14ac:dyDescent="0.2">
      <c r="BD5299" s="325"/>
      <c r="EL5299" s="325"/>
    </row>
    <row r="5300" spans="56:142" x14ac:dyDescent="0.2">
      <c r="BD5300" s="325"/>
      <c r="EL5300" s="325"/>
    </row>
    <row r="5301" spans="56:142" x14ac:dyDescent="0.2">
      <c r="BD5301" s="325"/>
      <c r="EL5301" s="325"/>
    </row>
    <row r="5302" spans="56:142" x14ac:dyDescent="0.2">
      <c r="BD5302" s="325"/>
      <c r="EL5302" s="325"/>
    </row>
    <row r="5303" spans="56:142" x14ac:dyDescent="0.2">
      <c r="BD5303" s="325"/>
      <c r="EL5303" s="325"/>
    </row>
    <row r="5304" spans="56:142" x14ac:dyDescent="0.2">
      <c r="BD5304" s="325"/>
      <c r="EL5304" s="325"/>
    </row>
    <row r="5305" spans="56:142" x14ac:dyDescent="0.2">
      <c r="BD5305" s="325"/>
      <c r="EL5305" s="325"/>
    </row>
    <row r="5306" spans="56:142" x14ac:dyDescent="0.2">
      <c r="BD5306" s="325"/>
      <c r="EL5306" s="325"/>
    </row>
    <row r="5307" spans="56:142" x14ac:dyDescent="0.2">
      <c r="BD5307" s="325"/>
      <c r="EL5307" s="325"/>
    </row>
    <row r="5308" spans="56:142" x14ac:dyDescent="0.2">
      <c r="BD5308" s="325"/>
      <c r="EL5308" s="325"/>
    </row>
    <row r="5309" spans="56:142" x14ac:dyDescent="0.2">
      <c r="BD5309" s="325"/>
      <c r="EL5309" s="325"/>
    </row>
    <row r="5310" spans="56:142" x14ac:dyDescent="0.2">
      <c r="BD5310" s="325"/>
      <c r="EL5310" s="325"/>
    </row>
    <row r="5311" spans="56:142" x14ac:dyDescent="0.2">
      <c r="BD5311" s="325"/>
      <c r="EL5311" s="325"/>
    </row>
    <row r="5312" spans="56:142" x14ac:dyDescent="0.2">
      <c r="BD5312" s="325"/>
      <c r="EL5312" s="325"/>
    </row>
    <row r="5313" spans="56:142" x14ac:dyDescent="0.2">
      <c r="BD5313" s="325"/>
      <c r="EL5313" s="325"/>
    </row>
    <row r="5314" spans="56:142" x14ac:dyDescent="0.2">
      <c r="BD5314" s="325"/>
      <c r="EL5314" s="325"/>
    </row>
    <row r="5315" spans="56:142" x14ac:dyDescent="0.2">
      <c r="BD5315" s="325"/>
      <c r="EL5315" s="325"/>
    </row>
    <row r="5316" spans="56:142" x14ac:dyDescent="0.2">
      <c r="BD5316" s="325"/>
      <c r="EL5316" s="325"/>
    </row>
    <row r="5317" spans="56:142" x14ac:dyDescent="0.2">
      <c r="BD5317" s="325"/>
      <c r="EL5317" s="325"/>
    </row>
    <row r="5318" spans="56:142" x14ac:dyDescent="0.2">
      <c r="BD5318" s="325"/>
      <c r="EL5318" s="325"/>
    </row>
    <row r="5319" spans="56:142" x14ac:dyDescent="0.2">
      <c r="BD5319" s="325"/>
      <c r="EL5319" s="325"/>
    </row>
    <row r="5320" spans="56:142" x14ac:dyDescent="0.2">
      <c r="BD5320" s="325"/>
      <c r="EL5320" s="325"/>
    </row>
    <row r="5321" spans="56:142" x14ac:dyDescent="0.2">
      <c r="BD5321" s="325"/>
      <c r="EL5321" s="325"/>
    </row>
    <row r="5322" spans="56:142" x14ac:dyDescent="0.2">
      <c r="BD5322" s="325"/>
      <c r="EL5322" s="325"/>
    </row>
    <row r="5323" spans="56:142" x14ac:dyDescent="0.2">
      <c r="BD5323" s="325"/>
      <c r="EL5323" s="325"/>
    </row>
    <row r="5324" spans="56:142" x14ac:dyDescent="0.2">
      <c r="BD5324" s="325"/>
      <c r="EL5324" s="325"/>
    </row>
    <row r="5325" spans="56:142" x14ac:dyDescent="0.2">
      <c r="BD5325" s="325"/>
      <c r="EL5325" s="325"/>
    </row>
    <row r="5326" spans="56:142" x14ac:dyDescent="0.2">
      <c r="BD5326" s="325"/>
      <c r="EL5326" s="325"/>
    </row>
    <row r="5327" spans="56:142" x14ac:dyDescent="0.2">
      <c r="BD5327" s="325"/>
      <c r="EL5327" s="325"/>
    </row>
    <row r="5328" spans="56:142" x14ac:dyDescent="0.2">
      <c r="BD5328" s="325"/>
      <c r="EL5328" s="325"/>
    </row>
    <row r="5329" spans="56:142" x14ac:dyDescent="0.2">
      <c r="BD5329" s="325"/>
      <c r="EL5329" s="325"/>
    </row>
    <row r="5330" spans="56:142" x14ac:dyDescent="0.2">
      <c r="BD5330" s="325"/>
      <c r="EL5330" s="325"/>
    </row>
    <row r="5331" spans="56:142" x14ac:dyDescent="0.2">
      <c r="BD5331" s="325"/>
      <c r="EL5331" s="325"/>
    </row>
    <row r="5332" spans="56:142" x14ac:dyDescent="0.2">
      <c r="BD5332" s="325"/>
      <c r="EL5332" s="325"/>
    </row>
    <row r="5333" spans="56:142" x14ac:dyDescent="0.2">
      <c r="BD5333" s="325"/>
      <c r="EL5333" s="325"/>
    </row>
    <row r="5334" spans="56:142" x14ac:dyDescent="0.2">
      <c r="BD5334" s="325"/>
      <c r="EL5334" s="325"/>
    </row>
    <row r="5335" spans="56:142" x14ac:dyDescent="0.2">
      <c r="BD5335" s="325"/>
      <c r="EL5335" s="325"/>
    </row>
    <row r="5336" spans="56:142" x14ac:dyDescent="0.2">
      <c r="BD5336" s="325"/>
      <c r="EL5336" s="325"/>
    </row>
    <row r="5337" spans="56:142" x14ac:dyDescent="0.2">
      <c r="BD5337" s="325"/>
      <c r="EL5337" s="325"/>
    </row>
    <row r="5338" spans="56:142" x14ac:dyDescent="0.2">
      <c r="BD5338" s="325"/>
      <c r="EL5338" s="325"/>
    </row>
    <row r="5339" spans="56:142" x14ac:dyDescent="0.2">
      <c r="BD5339" s="325"/>
      <c r="EL5339" s="325"/>
    </row>
    <row r="5340" spans="56:142" x14ac:dyDescent="0.2">
      <c r="BD5340" s="325"/>
      <c r="EL5340" s="325"/>
    </row>
    <row r="5341" spans="56:142" x14ac:dyDescent="0.2">
      <c r="BD5341" s="325"/>
      <c r="EL5341" s="325"/>
    </row>
    <row r="5342" spans="56:142" x14ac:dyDescent="0.2">
      <c r="BD5342" s="325"/>
      <c r="EL5342" s="325"/>
    </row>
    <row r="5343" spans="56:142" x14ac:dyDescent="0.2">
      <c r="BD5343" s="325"/>
      <c r="EL5343" s="325"/>
    </row>
    <row r="5344" spans="56:142" x14ac:dyDescent="0.2">
      <c r="BD5344" s="325"/>
      <c r="EL5344" s="325"/>
    </row>
    <row r="5345" spans="56:142" x14ac:dyDescent="0.2">
      <c r="BD5345" s="325"/>
      <c r="EL5345" s="325"/>
    </row>
    <row r="5346" spans="56:142" x14ac:dyDescent="0.2">
      <c r="BD5346" s="325"/>
      <c r="EL5346" s="325"/>
    </row>
    <row r="5347" spans="56:142" x14ac:dyDescent="0.2">
      <c r="BD5347" s="325"/>
      <c r="EL5347" s="325"/>
    </row>
    <row r="5348" spans="56:142" x14ac:dyDescent="0.2">
      <c r="BD5348" s="325"/>
      <c r="EL5348" s="325"/>
    </row>
    <row r="5349" spans="56:142" x14ac:dyDescent="0.2">
      <c r="BD5349" s="325"/>
      <c r="EL5349" s="325"/>
    </row>
    <row r="5350" spans="56:142" x14ac:dyDescent="0.2">
      <c r="BD5350" s="325"/>
      <c r="EL5350" s="325"/>
    </row>
    <row r="5351" spans="56:142" x14ac:dyDescent="0.2">
      <c r="BD5351" s="325"/>
      <c r="EL5351" s="325"/>
    </row>
    <row r="5352" spans="56:142" x14ac:dyDescent="0.2">
      <c r="BD5352" s="325"/>
      <c r="EL5352" s="325"/>
    </row>
    <row r="5353" spans="56:142" x14ac:dyDescent="0.2">
      <c r="BD5353" s="325"/>
      <c r="EL5353" s="325"/>
    </row>
    <row r="5354" spans="56:142" x14ac:dyDescent="0.2">
      <c r="BD5354" s="325"/>
      <c r="EL5354" s="325"/>
    </row>
    <row r="5355" spans="56:142" x14ac:dyDescent="0.2">
      <c r="BD5355" s="325"/>
      <c r="EL5355" s="325"/>
    </row>
    <row r="5356" spans="56:142" x14ac:dyDescent="0.2">
      <c r="BD5356" s="325"/>
      <c r="EL5356" s="325"/>
    </row>
    <row r="5357" spans="56:142" x14ac:dyDescent="0.2">
      <c r="BD5357" s="325"/>
      <c r="EL5357" s="325"/>
    </row>
    <row r="5358" spans="56:142" x14ac:dyDescent="0.2">
      <c r="BD5358" s="325"/>
      <c r="EL5358" s="325"/>
    </row>
    <row r="5359" spans="56:142" x14ac:dyDescent="0.2">
      <c r="BD5359" s="325"/>
      <c r="EL5359" s="325"/>
    </row>
    <row r="5360" spans="56:142" x14ac:dyDescent="0.2">
      <c r="BD5360" s="325"/>
      <c r="EL5360" s="325"/>
    </row>
    <row r="5361" spans="56:142" x14ac:dyDescent="0.2">
      <c r="BD5361" s="325"/>
      <c r="EL5361" s="325"/>
    </row>
    <row r="5362" spans="56:142" x14ac:dyDescent="0.2">
      <c r="BD5362" s="325"/>
      <c r="EL5362" s="325"/>
    </row>
    <row r="5363" spans="56:142" x14ac:dyDescent="0.2">
      <c r="BD5363" s="325"/>
      <c r="EL5363" s="325"/>
    </row>
    <row r="5364" spans="56:142" x14ac:dyDescent="0.2">
      <c r="BD5364" s="325"/>
      <c r="EL5364" s="325"/>
    </row>
    <row r="5365" spans="56:142" x14ac:dyDescent="0.2">
      <c r="BD5365" s="325"/>
      <c r="EL5365" s="325"/>
    </row>
    <row r="5366" spans="56:142" x14ac:dyDescent="0.2">
      <c r="BD5366" s="325"/>
      <c r="EL5366" s="325"/>
    </row>
    <row r="5367" spans="56:142" x14ac:dyDescent="0.2">
      <c r="BD5367" s="325"/>
      <c r="EL5367" s="325"/>
    </row>
    <row r="5368" spans="56:142" x14ac:dyDescent="0.2">
      <c r="BD5368" s="325"/>
      <c r="EL5368" s="325"/>
    </row>
    <row r="5369" spans="56:142" x14ac:dyDescent="0.2">
      <c r="BD5369" s="325"/>
      <c r="EL5369" s="325"/>
    </row>
    <row r="5370" spans="56:142" x14ac:dyDescent="0.2">
      <c r="BD5370" s="325"/>
      <c r="EL5370" s="325"/>
    </row>
    <row r="5371" spans="56:142" x14ac:dyDescent="0.2">
      <c r="BD5371" s="325"/>
      <c r="EL5371" s="325"/>
    </row>
    <row r="5372" spans="56:142" x14ac:dyDescent="0.2">
      <c r="BD5372" s="325"/>
      <c r="EL5372" s="325"/>
    </row>
    <row r="5373" spans="56:142" x14ac:dyDescent="0.2">
      <c r="BD5373" s="325"/>
      <c r="EL5373" s="325"/>
    </row>
    <row r="5374" spans="56:142" x14ac:dyDescent="0.2">
      <c r="BD5374" s="325"/>
      <c r="EL5374" s="325"/>
    </row>
    <row r="5375" spans="56:142" x14ac:dyDescent="0.2">
      <c r="BD5375" s="325"/>
      <c r="EL5375" s="325"/>
    </row>
    <row r="5376" spans="56:142" x14ac:dyDescent="0.2">
      <c r="BD5376" s="325"/>
      <c r="EL5376" s="325"/>
    </row>
    <row r="5377" spans="56:142" x14ac:dyDescent="0.2">
      <c r="BD5377" s="325"/>
      <c r="EL5377" s="325"/>
    </row>
    <row r="5378" spans="56:142" x14ac:dyDescent="0.2">
      <c r="BD5378" s="325"/>
      <c r="EL5378" s="325"/>
    </row>
    <row r="5379" spans="56:142" x14ac:dyDescent="0.2">
      <c r="BD5379" s="325"/>
      <c r="EL5379" s="325"/>
    </row>
    <row r="5380" spans="56:142" x14ac:dyDescent="0.2">
      <c r="BD5380" s="325"/>
      <c r="EL5380" s="325"/>
    </row>
    <row r="5381" spans="56:142" x14ac:dyDescent="0.2">
      <c r="BD5381" s="325"/>
      <c r="EL5381" s="325"/>
    </row>
    <row r="5382" spans="56:142" x14ac:dyDescent="0.2">
      <c r="BD5382" s="325"/>
      <c r="EL5382" s="325"/>
    </row>
    <row r="5383" spans="56:142" x14ac:dyDescent="0.2">
      <c r="BD5383" s="325"/>
      <c r="EL5383" s="325"/>
    </row>
    <row r="5384" spans="56:142" x14ac:dyDescent="0.2">
      <c r="BD5384" s="325"/>
      <c r="EL5384" s="325"/>
    </row>
    <row r="5385" spans="56:142" x14ac:dyDescent="0.2">
      <c r="BD5385" s="325"/>
      <c r="EL5385" s="325"/>
    </row>
    <row r="5386" spans="56:142" x14ac:dyDescent="0.2">
      <c r="BD5386" s="325"/>
      <c r="EL5386" s="325"/>
    </row>
    <row r="5387" spans="56:142" x14ac:dyDescent="0.2">
      <c r="BD5387" s="325"/>
      <c r="EL5387" s="325"/>
    </row>
    <row r="5388" spans="56:142" x14ac:dyDescent="0.2">
      <c r="BD5388" s="325"/>
      <c r="EL5388" s="325"/>
    </row>
    <row r="5389" spans="56:142" x14ac:dyDescent="0.2">
      <c r="BD5389" s="325"/>
      <c r="EL5389" s="325"/>
    </row>
    <row r="5390" spans="56:142" x14ac:dyDescent="0.2">
      <c r="BD5390" s="325"/>
      <c r="EL5390" s="325"/>
    </row>
    <row r="5391" spans="56:142" x14ac:dyDescent="0.2">
      <c r="BD5391" s="325"/>
      <c r="EL5391" s="325"/>
    </row>
    <row r="5392" spans="56:142" x14ac:dyDescent="0.2">
      <c r="BD5392" s="325"/>
      <c r="EL5392" s="325"/>
    </row>
    <row r="5393" spans="56:142" x14ac:dyDescent="0.2">
      <c r="BD5393" s="325"/>
      <c r="EL5393" s="325"/>
    </row>
    <row r="5394" spans="56:142" x14ac:dyDescent="0.2">
      <c r="BD5394" s="325"/>
      <c r="EL5394" s="325"/>
    </row>
    <row r="5395" spans="56:142" x14ac:dyDescent="0.2">
      <c r="BD5395" s="325"/>
      <c r="EL5395" s="325"/>
    </row>
    <row r="5396" spans="56:142" x14ac:dyDescent="0.2">
      <c r="BD5396" s="325"/>
      <c r="EL5396" s="325"/>
    </row>
    <row r="5397" spans="56:142" x14ac:dyDescent="0.2">
      <c r="BD5397" s="325"/>
      <c r="EL5397" s="325"/>
    </row>
    <row r="5398" spans="56:142" x14ac:dyDescent="0.2">
      <c r="BD5398" s="325"/>
      <c r="EL5398" s="325"/>
    </row>
    <row r="5399" spans="56:142" x14ac:dyDescent="0.2">
      <c r="BD5399" s="325"/>
      <c r="EL5399" s="325"/>
    </row>
    <row r="5400" spans="56:142" x14ac:dyDescent="0.2">
      <c r="BD5400" s="325"/>
      <c r="EL5400" s="325"/>
    </row>
    <row r="5401" spans="56:142" x14ac:dyDescent="0.2">
      <c r="BD5401" s="325"/>
      <c r="EL5401" s="325"/>
    </row>
    <row r="5402" spans="56:142" x14ac:dyDescent="0.2">
      <c r="BD5402" s="325"/>
      <c r="EL5402" s="325"/>
    </row>
    <row r="5403" spans="56:142" x14ac:dyDescent="0.2">
      <c r="BD5403" s="325"/>
      <c r="EL5403" s="325"/>
    </row>
    <row r="5404" spans="56:142" x14ac:dyDescent="0.2">
      <c r="BD5404" s="325"/>
      <c r="EL5404" s="325"/>
    </row>
    <row r="5405" spans="56:142" x14ac:dyDescent="0.2">
      <c r="BD5405" s="325"/>
      <c r="EL5405" s="325"/>
    </row>
    <row r="5406" spans="56:142" x14ac:dyDescent="0.2">
      <c r="BD5406" s="325"/>
      <c r="EL5406" s="325"/>
    </row>
    <row r="5407" spans="56:142" x14ac:dyDescent="0.2">
      <c r="BD5407" s="325"/>
      <c r="EL5407" s="325"/>
    </row>
    <row r="5408" spans="56:142" x14ac:dyDescent="0.2">
      <c r="BD5408" s="325"/>
      <c r="EL5408" s="325"/>
    </row>
    <row r="5409" spans="56:142" x14ac:dyDescent="0.2">
      <c r="BD5409" s="325"/>
      <c r="EL5409" s="325"/>
    </row>
    <row r="5410" spans="56:142" x14ac:dyDescent="0.2">
      <c r="BD5410" s="325"/>
      <c r="EL5410" s="325"/>
    </row>
    <row r="5411" spans="56:142" x14ac:dyDescent="0.2">
      <c r="BD5411" s="325"/>
      <c r="EL5411" s="325"/>
    </row>
    <row r="5412" spans="56:142" x14ac:dyDescent="0.2">
      <c r="BD5412" s="325"/>
      <c r="EL5412" s="325"/>
    </row>
    <row r="5413" spans="56:142" x14ac:dyDescent="0.2">
      <c r="BD5413" s="325"/>
      <c r="EL5413" s="325"/>
    </row>
    <row r="5414" spans="56:142" x14ac:dyDescent="0.2">
      <c r="BD5414" s="325"/>
      <c r="EL5414" s="325"/>
    </row>
    <row r="5415" spans="56:142" x14ac:dyDescent="0.2">
      <c r="BD5415" s="325"/>
      <c r="EL5415" s="325"/>
    </row>
    <row r="5416" spans="56:142" x14ac:dyDescent="0.2">
      <c r="BD5416" s="325"/>
      <c r="EL5416" s="325"/>
    </row>
    <row r="5417" spans="56:142" x14ac:dyDescent="0.2">
      <c r="BD5417" s="325"/>
      <c r="EL5417" s="325"/>
    </row>
    <row r="5418" spans="56:142" x14ac:dyDescent="0.2">
      <c r="BD5418" s="325"/>
      <c r="EL5418" s="325"/>
    </row>
    <row r="5419" spans="56:142" x14ac:dyDescent="0.2">
      <c r="BD5419" s="325"/>
      <c r="EL5419" s="325"/>
    </row>
    <row r="5420" spans="56:142" x14ac:dyDescent="0.2">
      <c r="BD5420" s="325"/>
      <c r="EL5420" s="325"/>
    </row>
    <row r="5421" spans="56:142" x14ac:dyDescent="0.2">
      <c r="BD5421" s="325"/>
      <c r="EL5421" s="325"/>
    </row>
    <row r="5422" spans="56:142" x14ac:dyDescent="0.2">
      <c r="BD5422" s="325"/>
      <c r="EL5422" s="325"/>
    </row>
    <row r="5423" spans="56:142" x14ac:dyDescent="0.2">
      <c r="BD5423" s="325"/>
      <c r="EL5423" s="325"/>
    </row>
    <row r="5424" spans="56:142" x14ac:dyDescent="0.2">
      <c r="BD5424" s="325"/>
      <c r="EL5424" s="325"/>
    </row>
    <row r="5425" spans="56:142" x14ac:dyDescent="0.2">
      <c r="BD5425" s="325"/>
      <c r="EL5425" s="325"/>
    </row>
    <row r="5426" spans="56:142" x14ac:dyDescent="0.2">
      <c r="BD5426" s="325"/>
      <c r="EL5426" s="325"/>
    </row>
    <row r="5427" spans="56:142" x14ac:dyDescent="0.2">
      <c r="BD5427" s="325"/>
      <c r="EL5427" s="325"/>
    </row>
    <row r="5428" spans="56:142" x14ac:dyDescent="0.2">
      <c r="BD5428" s="325"/>
      <c r="EL5428" s="325"/>
    </row>
    <row r="5429" spans="56:142" x14ac:dyDescent="0.2">
      <c r="BD5429" s="325"/>
      <c r="EL5429" s="325"/>
    </row>
    <row r="5430" spans="56:142" x14ac:dyDescent="0.2">
      <c r="BD5430" s="325"/>
      <c r="EL5430" s="325"/>
    </row>
    <row r="5431" spans="56:142" x14ac:dyDescent="0.2">
      <c r="BD5431" s="325"/>
      <c r="EL5431" s="325"/>
    </row>
    <row r="5432" spans="56:142" x14ac:dyDescent="0.2">
      <c r="BD5432" s="325"/>
      <c r="EL5432" s="325"/>
    </row>
    <row r="5433" spans="56:142" x14ac:dyDescent="0.2">
      <c r="BD5433" s="325"/>
      <c r="EL5433" s="325"/>
    </row>
    <row r="5434" spans="56:142" x14ac:dyDescent="0.2">
      <c r="BD5434" s="325"/>
      <c r="EL5434" s="325"/>
    </row>
    <row r="5435" spans="56:142" x14ac:dyDescent="0.2">
      <c r="BD5435" s="325"/>
      <c r="EL5435" s="325"/>
    </row>
    <row r="5436" spans="56:142" x14ac:dyDescent="0.2">
      <c r="BD5436" s="325"/>
      <c r="EL5436" s="325"/>
    </row>
    <row r="5437" spans="56:142" x14ac:dyDescent="0.2">
      <c r="BD5437" s="325"/>
      <c r="EL5437" s="325"/>
    </row>
    <row r="5438" spans="56:142" x14ac:dyDescent="0.2">
      <c r="BD5438" s="325"/>
      <c r="EL5438" s="325"/>
    </row>
    <row r="5439" spans="56:142" x14ac:dyDescent="0.2">
      <c r="BD5439" s="325"/>
      <c r="EL5439" s="325"/>
    </row>
    <row r="5440" spans="56:142" x14ac:dyDescent="0.2">
      <c r="BD5440" s="325"/>
      <c r="EL5440" s="325"/>
    </row>
    <row r="5441" spans="56:142" x14ac:dyDescent="0.2">
      <c r="BD5441" s="325"/>
      <c r="EL5441" s="325"/>
    </row>
    <row r="5442" spans="56:142" x14ac:dyDescent="0.2">
      <c r="BD5442" s="325"/>
      <c r="EL5442" s="325"/>
    </row>
    <row r="5443" spans="56:142" x14ac:dyDescent="0.2">
      <c r="BD5443" s="325"/>
      <c r="EL5443" s="325"/>
    </row>
    <row r="5444" spans="56:142" x14ac:dyDescent="0.2">
      <c r="BD5444" s="325"/>
      <c r="EL5444" s="325"/>
    </row>
    <row r="5445" spans="56:142" x14ac:dyDescent="0.2">
      <c r="BD5445" s="325"/>
      <c r="EL5445" s="325"/>
    </row>
    <row r="5446" spans="56:142" x14ac:dyDescent="0.2">
      <c r="BD5446" s="325"/>
      <c r="EL5446" s="325"/>
    </row>
    <row r="5447" spans="56:142" x14ac:dyDescent="0.2">
      <c r="BD5447" s="325"/>
      <c r="EL5447" s="325"/>
    </row>
    <row r="5448" spans="56:142" x14ac:dyDescent="0.2">
      <c r="BD5448" s="325"/>
      <c r="EL5448" s="325"/>
    </row>
    <row r="5449" spans="56:142" x14ac:dyDescent="0.2">
      <c r="BD5449" s="325"/>
      <c r="EL5449" s="325"/>
    </row>
    <row r="5450" spans="56:142" x14ac:dyDescent="0.2">
      <c r="BD5450" s="325"/>
      <c r="EL5450" s="325"/>
    </row>
    <row r="5451" spans="56:142" x14ac:dyDescent="0.2">
      <c r="BD5451" s="325"/>
      <c r="EL5451" s="325"/>
    </row>
    <row r="5452" spans="56:142" x14ac:dyDescent="0.2">
      <c r="BD5452" s="325"/>
      <c r="EL5452" s="325"/>
    </row>
    <row r="5453" spans="56:142" x14ac:dyDescent="0.2">
      <c r="BD5453" s="325"/>
      <c r="EL5453" s="325"/>
    </row>
    <row r="5454" spans="56:142" x14ac:dyDescent="0.2">
      <c r="BD5454" s="325"/>
      <c r="EL5454" s="325"/>
    </row>
    <row r="5455" spans="56:142" x14ac:dyDescent="0.2">
      <c r="BD5455" s="325"/>
      <c r="EL5455" s="325"/>
    </row>
    <row r="5456" spans="56:142" x14ac:dyDescent="0.2">
      <c r="BD5456" s="325"/>
      <c r="EL5456" s="325"/>
    </row>
    <row r="5457" spans="56:142" x14ac:dyDescent="0.2">
      <c r="BD5457" s="325"/>
      <c r="EL5457" s="325"/>
    </row>
    <row r="5458" spans="56:142" x14ac:dyDescent="0.2">
      <c r="BD5458" s="325"/>
      <c r="EL5458" s="325"/>
    </row>
    <row r="5459" spans="56:142" x14ac:dyDescent="0.2">
      <c r="BD5459" s="325"/>
      <c r="EL5459" s="325"/>
    </row>
    <row r="5460" spans="56:142" x14ac:dyDescent="0.2">
      <c r="BD5460" s="325"/>
      <c r="EL5460" s="325"/>
    </row>
    <row r="5461" spans="56:142" x14ac:dyDescent="0.2">
      <c r="BD5461" s="325"/>
      <c r="EL5461" s="325"/>
    </row>
    <row r="5462" spans="56:142" x14ac:dyDescent="0.2">
      <c r="BD5462" s="325"/>
      <c r="EL5462" s="325"/>
    </row>
    <row r="5463" spans="56:142" x14ac:dyDescent="0.2">
      <c r="BD5463" s="325"/>
      <c r="EL5463" s="325"/>
    </row>
    <row r="5464" spans="56:142" x14ac:dyDescent="0.2">
      <c r="BD5464" s="325"/>
      <c r="EL5464" s="325"/>
    </row>
    <row r="5465" spans="56:142" x14ac:dyDescent="0.2">
      <c r="BD5465" s="325"/>
      <c r="EL5465" s="325"/>
    </row>
    <row r="5466" spans="56:142" x14ac:dyDescent="0.2">
      <c r="BD5466" s="325"/>
      <c r="EL5466" s="325"/>
    </row>
    <row r="5467" spans="56:142" x14ac:dyDescent="0.2">
      <c r="BD5467" s="325"/>
      <c r="EL5467" s="325"/>
    </row>
    <row r="5468" spans="56:142" x14ac:dyDescent="0.2">
      <c r="BD5468" s="325"/>
      <c r="EL5468" s="325"/>
    </row>
    <row r="5469" spans="56:142" x14ac:dyDescent="0.2">
      <c r="BD5469" s="325"/>
      <c r="EL5469" s="325"/>
    </row>
    <row r="5470" spans="56:142" x14ac:dyDescent="0.2">
      <c r="BD5470" s="325"/>
      <c r="EL5470" s="325"/>
    </row>
    <row r="5471" spans="56:142" x14ac:dyDescent="0.2">
      <c r="BD5471" s="325"/>
      <c r="EL5471" s="325"/>
    </row>
    <row r="5472" spans="56:142" x14ac:dyDescent="0.2">
      <c r="BD5472" s="325"/>
      <c r="EL5472" s="325"/>
    </row>
    <row r="5473" spans="56:142" x14ac:dyDescent="0.2">
      <c r="BD5473" s="325"/>
      <c r="EL5473" s="325"/>
    </row>
    <row r="5474" spans="56:142" x14ac:dyDescent="0.2">
      <c r="BD5474" s="325"/>
      <c r="EL5474" s="325"/>
    </row>
    <row r="5475" spans="56:142" x14ac:dyDescent="0.2">
      <c r="BD5475" s="325"/>
      <c r="EL5475" s="325"/>
    </row>
    <row r="5476" spans="56:142" x14ac:dyDescent="0.2">
      <c r="BD5476" s="325"/>
      <c r="EL5476" s="325"/>
    </row>
    <row r="5477" spans="56:142" x14ac:dyDescent="0.2">
      <c r="BD5477" s="325"/>
      <c r="EL5477" s="325"/>
    </row>
    <row r="5478" spans="56:142" x14ac:dyDescent="0.2">
      <c r="BD5478" s="325"/>
      <c r="EL5478" s="325"/>
    </row>
    <row r="5479" spans="56:142" x14ac:dyDescent="0.2">
      <c r="BD5479" s="325"/>
      <c r="EL5479" s="325"/>
    </row>
    <row r="5480" spans="56:142" x14ac:dyDescent="0.2">
      <c r="BD5480" s="325"/>
      <c r="EL5480" s="325"/>
    </row>
    <row r="5481" spans="56:142" x14ac:dyDescent="0.2">
      <c r="BD5481" s="325"/>
      <c r="EL5481" s="325"/>
    </row>
    <row r="5482" spans="56:142" x14ac:dyDescent="0.2">
      <c r="BD5482" s="325"/>
      <c r="EL5482" s="325"/>
    </row>
    <row r="5483" spans="56:142" x14ac:dyDescent="0.2">
      <c r="BD5483" s="325"/>
      <c r="EL5483" s="325"/>
    </row>
    <row r="5484" spans="56:142" x14ac:dyDescent="0.2">
      <c r="BD5484" s="325"/>
      <c r="EL5484" s="325"/>
    </row>
    <row r="5485" spans="56:142" x14ac:dyDescent="0.2">
      <c r="BD5485" s="325"/>
      <c r="EL5485" s="325"/>
    </row>
    <row r="5486" spans="56:142" x14ac:dyDescent="0.2">
      <c r="BD5486" s="325"/>
      <c r="EL5486" s="325"/>
    </row>
    <row r="5487" spans="56:142" x14ac:dyDescent="0.2">
      <c r="BD5487" s="325"/>
      <c r="EL5487" s="325"/>
    </row>
    <row r="5488" spans="56:142" x14ac:dyDescent="0.2">
      <c r="BD5488" s="325"/>
      <c r="EL5488" s="325"/>
    </row>
    <row r="5489" spans="56:142" x14ac:dyDescent="0.2">
      <c r="BD5489" s="325"/>
      <c r="EL5489" s="325"/>
    </row>
    <row r="5490" spans="56:142" x14ac:dyDescent="0.2">
      <c r="BD5490" s="325"/>
      <c r="EL5490" s="325"/>
    </row>
    <row r="5491" spans="56:142" x14ac:dyDescent="0.2">
      <c r="BD5491" s="325"/>
      <c r="EL5491" s="325"/>
    </row>
    <row r="5492" spans="56:142" x14ac:dyDescent="0.2">
      <c r="BD5492" s="325"/>
      <c r="EL5492" s="325"/>
    </row>
    <row r="5493" spans="56:142" x14ac:dyDescent="0.2">
      <c r="BD5493" s="325"/>
      <c r="EL5493" s="325"/>
    </row>
    <row r="5494" spans="56:142" x14ac:dyDescent="0.2">
      <c r="BD5494" s="325"/>
      <c r="EL5494" s="325"/>
    </row>
    <row r="5495" spans="56:142" x14ac:dyDescent="0.2">
      <c r="BD5495" s="325"/>
      <c r="EL5495" s="325"/>
    </row>
    <row r="5496" spans="56:142" x14ac:dyDescent="0.2">
      <c r="BD5496" s="325"/>
      <c r="EL5496" s="325"/>
    </row>
    <row r="5497" spans="56:142" x14ac:dyDescent="0.2">
      <c r="BD5497" s="325"/>
      <c r="EL5497" s="325"/>
    </row>
    <row r="5498" spans="56:142" x14ac:dyDescent="0.2">
      <c r="BD5498" s="325"/>
      <c r="EL5498" s="325"/>
    </row>
    <row r="5499" spans="56:142" x14ac:dyDescent="0.2">
      <c r="BD5499" s="325"/>
      <c r="EL5499" s="325"/>
    </row>
    <row r="5500" spans="56:142" x14ac:dyDescent="0.2">
      <c r="BD5500" s="325"/>
      <c r="EL5500" s="325"/>
    </row>
    <row r="5501" spans="56:142" x14ac:dyDescent="0.2">
      <c r="BD5501" s="325"/>
      <c r="EL5501" s="325"/>
    </row>
    <row r="5502" spans="56:142" x14ac:dyDescent="0.2">
      <c r="BD5502" s="325"/>
      <c r="EL5502" s="325"/>
    </row>
    <row r="5503" spans="56:142" x14ac:dyDescent="0.2">
      <c r="BD5503" s="325"/>
      <c r="EL5503" s="325"/>
    </row>
    <row r="5504" spans="56:142" x14ac:dyDescent="0.2">
      <c r="BD5504" s="325"/>
      <c r="EL5504" s="325"/>
    </row>
    <row r="5505" spans="56:142" x14ac:dyDescent="0.2">
      <c r="BD5505" s="325"/>
      <c r="EL5505" s="325"/>
    </row>
    <row r="5506" spans="56:142" x14ac:dyDescent="0.2">
      <c r="BD5506" s="325"/>
      <c r="EL5506" s="325"/>
    </row>
    <row r="5507" spans="56:142" x14ac:dyDescent="0.2">
      <c r="BD5507" s="325"/>
      <c r="EL5507" s="325"/>
    </row>
    <row r="5508" spans="56:142" x14ac:dyDescent="0.2">
      <c r="BD5508" s="325"/>
      <c r="EL5508" s="325"/>
    </row>
    <row r="5509" spans="56:142" x14ac:dyDescent="0.2">
      <c r="BD5509" s="325"/>
      <c r="EL5509" s="325"/>
    </row>
    <row r="5510" spans="56:142" x14ac:dyDescent="0.2">
      <c r="BD5510" s="325"/>
      <c r="EL5510" s="325"/>
    </row>
    <row r="5511" spans="56:142" x14ac:dyDescent="0.2">
      <c r="BD5511" s="325"/>
      <c r="EL5511" s="325"/>
    </row>
    <row r="5512" spans="56:142" x14ac:dyDescent="0.2">
      <c r="BD5512" s="325"/>
      <c r="EL5512" s="325"/>
    </row>
    <row r="5513" spans="56:142" x14ac:dyDescent="0.2">
      <c r="BD5513" s="325"/>
      <c r="EL5513" s="325"/>
    </row>
    <row r="5514" spans="56:142" x14ac:dyDescent="0.2">
      <c r="BD5514" s="325"/>
      <c r="EL5514" s="325"/>
    </row>
    <row r="5515" spans="56:142" x14ac:dyDescent="0.2">
      <c r="BD5515" s="325"/>
      <c r="EL5515" s="325"/>
    </row>
    <row r="5516" spans="56:142" x14ac:dyDescent="0.2">
      <c r="BD5516" s="325"/>
      <c r="EL5516" s="325"/>
    </row>
    <row r="5517" spans="56:142" x14ac:dyDescent="0.2">
      <c r="BD5517" s="325"/>
      <c r="EL5517" s="325"/>
    </row>
    <row r="5518" spans="56:142" x14ac:dyDescent="0.2">
      <c r="BD5518" s="325"/>
      <c r="EL5518" s="325"/>
    </row>
    <row r="5519" spans="56:142" x14ac:dyDescent="0.2">
      <c r="BD5519" s="325"/>
      <c r="EL5519" s="325"/>
    </row>
    <row r="5520" spans="56:142" x14ac:dyDescent="0.2">
      <c r="BD5520" s="325"/>
      <c r="EL5520" s="325"/>
    </row>
    <row r="5521" spans="56:142" x14ac:dyDescent="0.2">
      <c r="BD5521" s="325"/>
      <c r="EL5521" s="325"/>
    </row>
    <row r="5522" spans="56:142" x14ac:dyDescent="0.2">
      <c r="BD5522" s="325"/>
      <c r="EL5522" s="325"/>
    </row>
    <row r="5523" spans="56:142" x14ac:dyDescent="0.2">
      <c r="BD5523" s="325"/>
      <c r="EL5523" s="325"/>
    </row>
    <row r="5524" spans="56:142" x14ac:dyDescent="0.2">
      <c r="BD5524" s="325"/>
      <c r="EL5524" s="325"/>
    </row>
    <row r="5525" spans="56:142" x14ac:dyDescent="0.2">
      <c r="BD5525" s="325"/>
      <c r="EL5525" s="325"/>
    </row>
    <row r="5526" spans="56:142" x14ac:dyDescent="0.2">
      <c r="BD5526" s="325"/>
      <c r="EL5526" s="325"/>
    </row>
    <row r="5527" spans="56:142" x14ac:dyDescent="0.2">
      <c r="BD5527" s="325"/>
      <c r="EL5527" s="325"/>
    </row>
    <row r="5528" spans="56:142" x14ac:dyDescent="0.2">
      <c r="BD5528" s="325"/>
      <c r="EL5528" s="325"/>
    </row>
    <row r="5529" spans="56:142" x14ac:dyDescent="0.2">
      <c r="BD5529" s="325"/>
      <c r="EL5529" s="325"/>
    </row>
    <row r="5530" spans="56:142" x14ac:dyDescent="0.2">
      <c r="BD5530" s="325"/>
      <c r="EL5530" s="325"/>
    </row>
    <row r="5531" spans="56:142" x14ac:dyDescent="0.2">
      <c r="BD5531" s="325"/>
      <c r="EL5531" s="325"/>
    </row>
    <row r="5532" spans="56:142" x14ac:dyDescent="0.2">
      <c r="BD5532" s="325"/>
      <c r="EL5532" s="325"/>
    </row>
    <row r="5533" spans="56:142" x14ac:dyDescent="0.2">
      <c r="BD5533" s="325"/>
      <c r="EL5533" s="325"/>
    </row>
    <row r="5534" spans="56:142" x14ac:dyDescent="0.2">
      <c r="BD5534" s="325"/>
      <c r="EL5534" s="325"/>
    </row>
    <row r="5535" spans="56:142" x14ac:dyDescent="0.2">
      <c r="BD5535" s="325"/>
      <c r="EL5535" s="325"/>
    </row>
    <row r="5536" spans="56:142" x14ac:dyDescent="0.2">
      <c r="BD5536" s="325"/>
      <c r="EL5536" s="325"/>
    </row>
    <row r="5537" spans="56:142" x14ac:dyDescent="0.2">
      <c r="BD5537" s="325"/>
      <c r="EL5537" s="325"/>
    </row>
    <row r="5538" spans="56:142" x14ac:dyDescent="0.2">
      <c r="BD5538" s="325"/>
      <c r="EL5538" s="325"/>
    </row>
    <row r="5539" spans="56:142" x14ac:dyDescent="0.2">
      <c r="BD5539" s="325"/>
      <c r="EL5539" s="325"/>
    </row>
    <row r="5540" spans="56:142" x14ac:dyDescent="0.2">
      <c r="BD5540" s="325"/>
      <c r="EL5540" s="325"/>
    </row>
    <row r="5541" spans="56:142" x14ac:dyDescent="0.2">
      <c r="BD5541" s="325"/>
      <c r="EL5541" s="325"/>
    </row>
    <row r="5542" spans="56:142" x14ac:dyDescent="0.2">
      <c r="BD5542" s="325"/>
      <c r="EL5542" s="325"/>
    </row>
    <row r="5543" spans="56:142" x14ac:dyDescent="0.2">
      <c r="BD5543" s="325"/>
      <c r="EL5543" s="325"/>
    </row>
    <row r="5544" spans="56:142" x14ac:dyDescent="0.2">
      <c r="BD5544" s="325"/>
      <c r="EL5544" s="325"/>
    </row>
    <row r="5545" spans="56:142" x14ac:dyDescent="0.2">
      <c r="BD5545" s="325"/>
      <c r="EL5545" s="325"/>
    </row>
    <row r="5546" spans="56:142" x14ac:dyDescent="0.2">
      <c r="BD5546" s="325"/>
      <c r="EL5546" s="325"/>
    </row>
    <row r="5547" spans="56:142" x14ac:dyDescent="0.2">
      <c r="BD5547" s="325"/>
      <c r="EL5547" s="325"/>
    </row>
    <row r="5548" spans="56:142" x14ac:dyDescent="0.2">
      <c r="BD5548" s="325"/>
      <c r="EL5548" s="325"/>
    </row>
    <row r="5549" spans="56:142" x14ac:dyDescent="0.2">
      <c r="BD5549" s="325"/>
      <c r="EL5549" s="325"/>
    </row>
    <row r="5550" spans="56:142" x14ac:dyDescent="0.2">
      <c r="BD5550" s="325"/>
      <c r="EL5550" s="325"/>
    </row>
    <row r="5551" spans="56:142" x14ac:dyDescent="0.2">
      <c r="BD5551" s="325"/>
      <c r="EL5551" s="325"/>
    </row>
    <row r="5552" spans="56:142" x14ac:dyDescent="0.2">
      <c r="BD5552" s="325"/>
      <c r="EL5552" s="325"/>
    </row>
    <row r="5553" spans="56:142" x14ac:dyDescent="0.2">
      <c r="BD5553" s="325"/>
      <c r="EL5553" s="325"/>
    </row>
    <row r="5554" spans="56:142" x14ac:dyDescent="0.2">
      <c r="BD5554" s="325"/>
      <c r="EL5554" s="325"/>
    </row>
    <row r="5555" spans="56:142" x14ac:dyDescent="0.2">
      <c r="BD5555" s="325"/>
      <c r="EL5555" s="325"/>
    </row>
    <row r="5556" spans="56:142" x14ac:dyDescent="0.2">
      <c r="BD5556" s="325"/>
      <c r="EL5556" s="325"/>
    </row>
    <row r="5557" spans="56:142" x14ac:dyDescent="0.2">
      <c r="BD5557" s="325"/>
      <c r="EL5557" s="325"/>
    </row>
    <row r="5558" spans="56:142" x14ac:dyDescent="0.2">
      <c r="BD5558" s="325"/>
      <c r="EL5558" s="325"/>
    </row>
    <row r="5559" spans="56:142" x14ac:dyDescent="0.2">
      <c r="BD5559" s="325"/>
      <c r="EL5559" s="325"/>
    </row>
    <row r="5560" spans="56:142" x14ac:dyDescent="0.2">
      <c r="BD5560" s="325"/>
      <c r="EL5560" s="325"/>
    </row>
    <row r="5561" spans="56:142" x14ac:dyDescent="0.2">
      <c r="BD5561" s="325"/>
      <c r="EL5561" s="325"/>
    </row>
    <row r="5562" spans="56:142" x14ac:dyDescent="0.2">
      <c r="BD5562" s="325"/>
      <c r="EL5562" s="325"/>
    </row>
    <row r="5563" spans="56:142" x14ac:dyDescent="0.2">
      <c r="BD5563" s="325"/>
      <c r="EL5563" s="325"/>
    </row>
    <row r="5564" spans="56:142" x14ac:dyDescent="0.2">
      <c r="BD5564" s="325"/>
      <c r="EL5564" s="325"/>
    </row>
    <row r="5565" spans="56:142" x14ac:dyDescent="0.2">
      <c r="BD5565" s="325"/>
      <c r="EL5565" s="325"/>
    </row>
    <row r="5566" spans="56:142" x14ac:dyDescent="0.2">
      <c r="BD5566" s="325"/>
      <c r="EL5566" s="325"/>
    </row>
    <row r="5567" spans="56:142" x14ac:dyDescent="0.2">
      <c r="BD5567" s="325"/>
      <c r="EL5567" s="325"/>
    </row>
    <row r="5568" spans="56:142" x14ac:dyDescent="0.2">
      <c r="BD5568" s="325"/>
      <c r="EL5568" s="325"/>
    </row>
    <row r="5569" spans="56:142" x14ac:dyDescent="0.2">
      <c r="BD5569" s="325"/>
      <c r="EL5569" s="325"/>
    </row>
    <row r="5570" spans="56:142" x14ac:dyDescent="0.2">
      <c r="BD5570" s="325"/>
      <c r="EL5570" s="325"/>
    </row>
    <row r="5571" spans="56:142" x14ac:dyDescent="0.2">
      <c r="BD5571" s="325"/>
      <c r="EL5571" s="325"/>
    </row>
    <row r="5572" spans="56:142" x14ac:dyDescent="0.2">
      <c r="BD5572" s="325"/>
      <c r="EL5572" s="325"/>
    </row>
    <row r="5573" spans="56:142" x14ac:dyDescent="0.2">
      <c r="BD5573" s="325"/>
      <c r="EL5573" s="325"/>
    </row>
    <row r="5574" spans="56:142" x14ac:dyDescent="0.2">
      <c r="BD5574" s="325"/>
      <c r="EL5574" s="325"/>
    </row>
    <row r="5575" spans="56:142" x14ac:dyDescent="0.2">
      <c r="BD5575" s="325"/>
      <c r="EL5575" s="325"/>
    </row>
    <row r="5576" spans="56:142" x14ac:dyDescent="0.2">
      <c r="BD5576" s="325"/>
      <c r="EL5576" s="325"/>
    </row>
    <row r="5577" spans="56:142" x14ac:dyDescent="0.2">
      <c r="BD5577" s="325"/>
      <c r="EL5577" s="325"/>
    </row>
    <row r="5578" spans="56:142" x14ac:dyDescent="0.2">
      <c r="BD5578" s="325"/>
      <c r="EL5578" s="325"/>
    </row>
    <row r="5579" spans="56:142" x14ac:dyDescent="0.2">
      <c r="BD5579" s="325"/>
      <c r="EL5579" s="325"/>
    </row>
    <row r="5580" spans="56:142" x14ac:dyDescent="0.2">
      <c r="BD5580" s="325"/>
      <c r="EL5580" s="325"/>
    </row>
    <row r="5581" spans="56:142" x14ac:dyDescent="0.2">
      <c r="BD5581" s="325"/>
      <c r="EL5581" s="325"/>
    </row>
    <row r="5582" spans="56:142" x14ac:dyDescent="0.2">
      <c r="BD5582" s="325"/>
      <c r="EL5582" s="325"/>
    </row>
    <row r="5583" spans="56:142" x14ac:dyDescent="0.2">
      <c r="BD5583" s="325"/>
      <c r="EL5583" s="325"/>
    </row>
    <row r="5584" spans="56:142" x14ac:dyDescent="0.2">
      <c r="BD5584" s="325"/>
      <c r="EL5584" s="325"/>
    </row>
    <row r="5585" spans="56:142" x14ac:dyDescent="0.2">
      <c r="BD5585" s="325"/>
      <c r="EL5585" s="325"/>
    </row>
    <row r="5586" spans="56:142" x14ac:dyDescent="0.2">
      <c r="BD5586" s="325"/>
      <c r="EL5586" s="325"/>
    </row>
    <row r="5587" spans="56:142" x14ac:dyDescent="0.2">
      <c r="BD5587" s="325"/>
      <c r="EL5587" s="325"/>
    </row>
    <row r="5588" spans="56:142" x14ac:dyDescent="0.2">
      <c r="BD5588" s="325"/>
      <c r="EL5588" s="325"/>
    </row>
    <row r="5589" spans="56:142" x14ac:dyDescent="0.2">
      <c r="BD5589" s="325"/>
      <c r="EL5589" s="325"/>
    </row>
    <row r="5590" spans="56:142" x14ac:dyDescent="0.2">
      <c r="BD5590" s="325"/>
      <c r="EL5590" s="325"/>
    </row>
    <row r="5591" spans="56:142" x14ac:dyDescent="0.2">
      <c r="BD5591" s="325"/>
      <c r="EL5591" s="325"/>
    </row>
    <row r="5592" spans="56:142" x14ac:dyDescent="0.2">
      <c r="BD5592" s="325"/>
      <c r="EL5592" s="325"/>
    </row>
    <row r="5593" spans="56:142" x14ac:dyDescent="0.2">
      <c r="BD5593" s="325"/>
      <c r="EL5593" s="325"/>
    </row>
    <row r="5594" spans="56:142" x14ac:dyDescent="0.2">
      <c r="BD5594" s="325"/>
      <c r="EL5594" s="325"/>
    </row>
    <row r="5595" spans="56:142" x14ac:dyDescent="0.2">
      <c r="BD5595" s="325"/>
      <c r="EL5595" s="325"/>
    </row>
    <row r="5596" spans="56:142" x14ac:dyDescent="0.2">
      <c r="BD5596" s="325"/>
      <c r="EL5596" s="325"/>
    </row>
    <row r="5597" spans="56:142" x14ac:dyDescent="0.2">
      <c r="BD5597" s="325"/>
      <c r="EL5597" s="325"/>
    </row>
    <row r="5598" spans="56:142" x14ac:dyDescent="0.2">
      <c r="BD5598" s="325"/>
      <c r="EL5598" s="325"/>
    </row>
    <row r="5599" spans="56:142" x14ac:dyDescent="0.2">
      <c r="BD5599" s="325"/>
      <c r="EL5599" s="325"/>
    </row>
    <row r="5600" spans="56:142" x14ac:dyDescent="0.2">
      <c r="BD5600" s="325"/>
      <c r="EL5600" s="325"/>
    </row>
    <row r="5601" spans="56:142" x14ac:dyDescent="0.2">
      <c r="BD5601" s="325"/>
      <c r="EL5601" s="325"/>
    </row>
    <row r="5602" spans="56:142" x14ac:dyDescent="0.2">
      <c r="BD5602" s="325"/>
      <c r="EL5602" s="325"/>
    </row>
    <row r="5603" spans="56:142" x14ac:dyDescent="0.2">
      <c r="BD5603" s="325"/>
      <c r="EL5603" s="325"/>
    </row>
    <row r="5604" spans="56:142" x14ac:dyDescent="0.2">
      <c r="BD5604" s="325"/>
      <c r="EL5604" s="325"/>
    </row>
    <row r="5605" spans="56:142" x14ac:dyDescent="0.2">
      <c r="BD5605" s="325"/>
      <c r="EL5605" s="325"/>
    </row>
    <row r="5606" spans="56:142" x14ac:dyDescent="0.2">
      <c r="BD5606" s="325"/>
      <c r="EL5606" s="325"/>
    </row>
    <row r="5607" spans="56:142" x14ac:dyDescent="0.2">
      <c r="BD5607" s="325"/>
      <c r="EL5607" s="325"/>
    </row>
    <row r="5608" spans="56:142" x14ac:dyDescent="0.2">
      <c r="BD5608" s="325"/>
      <c r="EL5608" s="325"/>
    </row>
    <row r="5609" spans="56:142" x14ac:dyDescent="0.2">
      <c r="BD5609" s="325"/>
      <c r="EL5609" s="325"/>
    </row>
    <row r="5610" spans="56:142" x14ac:dyDescent="0.2">
      <c r="BD5610" s="325"/>
      <c r="EL5610" s="325"/>
    </row>
    <row r="5611" spans="56:142" x14ac:dyDescent="0.2">
      <c r="BD5611" s="325"/>
      <c r="EL5611" s="325"/>
    </row>
    <row r="5612" spans="56:142" x14ac:dyDescent="0.2">
      <c r="BD5612" s="325"/>
      <c r="EL5612" s="325"/>
    </row>
    <row r="5613" spans="56:142" x14ac:dyDescent="0.2">
      <c r="BD5613" s="325"/>
      <c r="EL5613" s="325"/>
    </row>
    <row r="5614" spans="56:142" x14ac:dyDescent="0.2">
      <c r="BD5614" s="325"/>
      <c r="EL5614" s="325"/>
    </row>
    <row r="5615" spans="56:142" x14ac:dyDescent="0.2">
      <c r="BD5615" s="325"/>
      <c r="EL5615" s="325"/>
    </row>
    <row r="5616" spans="56:142" x14ac:dyDescent="0.2">
      <c r="BD5616" s="325"/>
      <c r="EL5616" s="325"/>
    </row>
    <row r="5617" spans="56:142" x14ac:dyDescent="0.2">
      <c r="BD5617" s="325"/>
      <c r="EL5617" s="325"/>
    </row>
    <row r="5618" spans="56:142" x14ac:dyDescent="0.2">
      <c r="BD5618" s="325"/>
      <c r="EL5618" s="325"/>
    </row>
    <row r="5619" spans="56:142" x14ac:dyDescent="0.2">
      <c r="BD5619" s="325"/>
      <c r="EL5619" s="325"/>
    </row>
    <row r="5620" spans="56:142" x14ac:dyDescent="0.2">
      <c r="BD5620" s="325"/>
      <c r="EL5620" s="325"/>
    </row>
    <row r="5621" spans="56:142" x14ac:dyDescent="0.2">
      <c r="BD5621" s="325"/>
      <c r="EL5621" s="325"/>
    </row>
    <row r="5622" spans="56:142" x14ac:dyDescent="0.2">
      <c r="BD5622" s="325"/>
      <c r="EL5622" s="325"/>
    </row>
    <row r="5623" spans="56:142" x14ac:dyDescent="0.2">
      <c r="BD5623" s="325"/>
      <c r="EL5623" s="325"/>
    </row>
    <row r="5624" spans="56:142" x14ac:dyDescent="0.2">
      <c r="BD5624" s="325"/>
      <c r="EL5624" s="325"/>
    </row>
    <row r="5625" spans="56:142" x14ac:dyDescent="0.2">
      <c r="BD5625" s="325"/>
      <c r="EL5625" s="325"/>
    </row>
    <row r="5626" spans="56:142" x14ac:dyDescent="0.2">
      <c r="BD5626" s="325"/>
      <c r="EL5626" s="325"/>
    </row>
    <row r="5627" spans="56:142" x14ac:dyDescent="0.2">
      <c r="BD5627" s="325"/>
      <c r="EL5627" s="325"/>
    </row>
    <row r="5628" spans="56:142" x14ac:dyDescent="0.2">
      <c r="BD5628" s="325"/>
      <c r="EL5628" s="325"/>
    </row>
    <row r="5629" spans="56:142" x14ac:dyDescent="0.2">
      <c r="BD5629" s="325"/>
      <c r="EL5629" s="325"/>
    </row>
    <row r="5630" spans="56:142" x14ac:dyDescent="0.2">
      <c r="BD5630" s="325"/>
      <c r="EL5630" s="325"/>
    </row>
    <row r="5631" spans="56:142" x14ac:dyDescent="0.2">
      <c r="BD5631" s="325"/>
      <c r="EL5631" s="325"/>
    </row>
    <row r="5632" spans="56:142" x14ac:dyDescent="0.2">
      <c r="BD5632" s="325"/>
      <c r="EL5632" s="325"/>
    </row>
    <row r="5633" spans="56:142" x14ac:dyDescent="0.2">
      <c r="BD5633" s="325"/>
      <c r="EL5633" s="325"/>
    </row>
    <row r="5634" spans="56:142" x14ac:dyDescent="0.2">
      <c r="BD5634" s="325"/>
      <c r="EL5634" s="325"/>
    </row>
    <row r="5635" spans="56:142" x14ac:dyDescent="0.2">
      <c r="BD5635" s="325"/>
      <c r="EL5635" s="325"/>
    </row>
    <row r="5636" spans="56:142" x14ac:dyDescent="0.2">
      <c r="BD5636" s="325"/>
      <c r="EL5636" s="325"/>
    </row>
    <row r="5637" spans="56:142" x14ac:dyDescent="0.2">
      <c r="BD5637" s="325"/>
      <c r="EL5637" s="325"/>
    </row>
    <row r="5638" spans="56:142" x14ac:dyDescent="0.2">
      <c r="BD5638" s="325"/>
      <c r="EL5638" s="325"/>
    </row>
    <row r="5639" spans="56:142" x14ac:dyDescent="0.2">
      <c r="BD5639" s="325"/>
      <c r="EL5639" s="325"/>
    </row>
    <row r="5640" spans="56:142" x14ac:dyDescent="0.2">
      <c r="BD5640" s="325"/>
      <c r="EL5640" s="325"/>
    </row>
    <row r="5641" spans="56:142" x14ac:dyDescent="0.2">
      <c r="BD5641" s="325"/>
      <c r="EL5641" s="325"/>
    </row>
    <row r="5642" spans="56:142" x14ac:dyDescent="0.2">
      <c r="BD5642" s="325"/>
      <c r="EL5642" s="325"/>
    </row>
    <row r="5643" spans="56:142" x14ac:dyDescent="0.2">
      <c r="BD5643" s="325"/>
      <c r="EL5643" s="325"/>
    </row>
    <row r="5644" spans="56:142" x14ac:dyDescent="0.2">
      <c r="BD5644" s="325"/>
      <c r="EL5644" s="325"/>
    </row>
    <row r="5645" spans="56:142" x14ac:dyDescent="0.2">
      <c r="BD5645" s="325"/>
      <c r="EL5645" s="325"/>
    </row>
    <row r="5646" spans="56:142" x14ac:dyDescent="0.2">
      <c r="BD5646" s="325"/>
      <c r="EL5646" s="325"/>
    </row>
    <row r="5647" spans="56:142" x14ac:dyDescent="0.2">
      <c r="BD5647" s="325"/>
      <c r="EL5647" s="325"/>
    </row>
    <row r="5648" spans="56:142" x14ac:dyDescent="0.2">
      <c r="BD5648" s="325"/>
      <c r="EL5648" s="325"/>
    </row>
    <row r="5649" spans="56:142" x14ac:dyDescent="0.2">
      <c r="BD5649" s="325"/>
      <c r="EL5649" s="325"/>
    </row>
    <row r="5650" spans="56:142" x14ac:dyDescent="0.2">
      <c r="BD5650" s="325"/>
      <c r="EL5650" s="325"/>
    </row>
    <row r="5651" spans="56:142" x14ac:dyDescent="0.2">
      <c r="BD5651" s="325"/>
      <c r="EL5651" s="325"/>
    </row>
    <row r="5652" spans="56:142" x14ac:dyDescent="0.2">
      <c r="BD5652" s="325"/>
      <c r="EL5652" s="325"/>
    </row>
    <row r="5653" spans="56:142" x14ac:dyDescent="0.2">
      <c r="BD5653" s="325"/>
      <c r="EL5653" s="325"/>
    </row>
    <row r="5654" spans="56:142" x14ac:dyDescent="0.2">
      <c r="BD5654" s="325"/>
      <c r="EL5654" s="325"/>
    </row>
    <row r="5655" spans="56:142" x14ac:dyDescent="0.2">
      <c r="BD5655" s="325"/>
      <c r="EL5655" s="325"/>
    </row>
    <row r="5656" spans="56:142" x14ac:dyDescent="0.2">
      <c r="BD5656" s="325"/>
      <c r="EL5656" s="325"/>
    </row>
    <row r="5657" spans="56:142" x14ac:dyDescent="0.2">
      <c r="BD5657" s="325"/>
      <c r="EL5657" s="325"/>
    </row>
    <row r="5658" spans="56:142" x14ac:dyDescent="0.2">
      <c r="BD5658" s="325"/>
      <c r="EL5658" s="325"/>
    </row>
    <row r="5659" spans="56:142" x14ac:dyDescent="0.2">
      <c r="BD5659" s="325"/>
      <c r="EL5659" s="325"/>
    </row>
    <row r="5660" spans="56:142" x14ac:dyDescent="0.2">
      <c r="BD5660" s="325"/>
      <c r="EL5660" s="325"/>
    </row>
    <row r="5661" spans="56:142" x14ac:dyDescent="0.2">
      <c r="BD5661" s="325"/>
      <c r="EL5661" s="325"/>
    </row>
    <row r="5662" spans="56:142" x14ac:dyDescent="0.2">
      <c r="BD5662" s="325"/>
      <c r="EL5662" s="325"/>
    </row>
    <row r="5663" spans="56:142" x14ac:dyDescent="0.2">
      <c r="BD5663" s="325"/>
      <c r="EL5663" s="325"/>
    </row>
    <row r="5664" spans="56:142" x14ac:dyDescent="0.2">
      <c r="BD5664" s="325"/>
      <c r="EL5664" s="325"/>
    </row>
    <row r="5665" spans="56:142" x14ac:dyDescent="0.2">
      <c r="BD5665" s="325"/>
      <c r="EL5665" s="325"/>
    </row>
    <row r="5666" spans="56:142" x14ac:dyDescent="0.2">
      <c r="BD5666" s="325"/>
      <c r="EL5666" s="325"/>
    </row>
    <row r="5667" spans="56:142" x14ac:dyDescent="0.2">
      <c r="BD5667" s="325"/>
      <c r="EL5667" s="325"/>
    </row>
    <row r="5668" spans="56:142" x14ac:dyDescent="0.2">
      <c r="BD5668" s="325"/>
      <c r="EL5668" s="325"/>
    </row>
    <row r="5669" spans="56:142" x14ac:dyDescent="0.2">
      <c r="BD5669" s="325"/>
      <c r="EL5669" s="325"/>
    </row>
    <row r="5670" spans="56:142" x14ac:dyDescent="0.2">
      <c r="BD5670" s="325"/>
      <c r="EL5670" s="325"/>
    </row>
    <row r="5671" spans="56:142" x14ac:dyDescent="0.2">
      <c r="BD5671" s="325"/>
      <c r="EL5671" s="325"/>
    </row>
    <row r="5672" spans="56:142" x14ac:dyDescent="0.2">
      <c r="BD5672" s="325"/>
      <c r="EL5672" s="325"/>
    </row>
    <row r="5673" spans="56:142" x14ac:dyDescent="0.2">
      <c r="BD5673" s="325"/>
      <c r="EL5673" s="325"/>
    </row>
    <row r="5674" spans="56:142" x14ac:dyDescent="0.2">
      <c r="BD5674" s="325"/>
      <c r="EL5674" s="325"/>
    </row>
    <row r="5675" spans="56:142" x14ac:dyDescent="0.2">
      <c r="BD5675" s="325"/>
      <c r="EL5675" s="325"/>
    </row>
    <row r="5676" spans="56:142" x14ac:dyDescent="0.2">
      <c r="BD5676" s="325"/>
      <c r="EL5676" s="325"/>
    </row>
    <row r="5677" spans="56:142" x14ac:dyDescent="0.2">
      <c r="BD5677" s="325"/>
      <c r="EL5677" s="325"/>
    </row>
    <row r="5678" spans="56:142" x14ac:dyDescent="0.2">
      <c r="BD5678" s="325"/>
      <c r="EL5678" s="325"/>
    </row>
    <row r="5679" spans="56:142" x14ac:dyDescent="0.2">
      <c r="BD5679" s="325"/>
      <c r="EL5679" s="325"/>
    </row>
    <row r="5680" spans="56:142" x14ac:dyDescent="0.2">
      <c r="BD5680" s="325"/>
      <c r="EL5680" s="325"/>
    </row>
    <row r="5681" spans="56:142" x14ac:dyDescent="0.2">
      <c r="BD5681" s="325"/>
      <c r="EL5681" s="325"/>
    </row>
    <row r="5682" spans="56:142" x14ac:dyDescent="0.2">
      <c r="BD5682" s="325"/>
      <c r="EL5682" s="325"/>
    </row>
    <row r="5683" spans="56:142" x14ac:dyDescent="0.2">
      <c r="BD5683" s="325"/>
      <c r="EL5683" s="325"/>
    </row>
    <row r="5684" spans="56:142" x14ac:dyDescent="0.2">
      <c r="BD5684" s="325"/>
      <c r="EL5684" s="325"/>
    </row>
    <row r="5685" spans="56:142" x14ac:dyDescent="0.2">
      <c r="BD5685" s="325"/>
      <c r="EL5685" s="325"/>
    </row>
    <row r="5686" spans="56:142" x14ac:dyDescent="0.2">
      <c r="BD5686" s="325"/>
      <c r="EL5686" s="325"/>
    </row>
    <row r="5687" spans="56:142" x14ac:dyDescent="0.2">
      <c r="BD5687" s="325"/>
      <c r="EL5687" s="325"/>
    </row>
    <row r="5688" spans="56:142" x14ac:dyDescent="0.2">
      <c r="BD5688" s="325"/>
      <c r="EL5688" s="325"/>
    </row>
    <row r="5689" spans="56:142" x14ac:dyDescent="0.2">
      <c r="BD5689" s="325"/>
      <c r="EL5689" s="325"/>
    </row>
    <row r="5690" spans="56:142" x14ac:dyDescent="0.2">
      <c r="BD5690" s="325"/>
      <c r="EL5690" s="325"/>
    </row>
    <row r="5691" spans="56:142" x14ac:dyDescent="0.2">
      <c r="BD5691" s="325"/>
      <c r="EL5691" s="325"/>
    </row>
    <row r="5692" spans="56:142" x14ac:dyDescent="0.2">
      <c r="BD5692" s="325"/>
      <c r="EL5692" s="325"/>
    </row>
    <row r="5693" spans="56:142" x14ac:dyDescent="0.2">
      <c r="BD5693" s="325"/>
      <c r="EL5693" s="325"/>
    </row>
    <row r="5694" spans="56:142" x14ac:dyDescent="0.2">
      <c r="BD5694" s="325"/>
      <c r="EL5694" s="325"/>
    </row>
    <row r="5695" spans="56:142" x14ac:dyDescent="0.2">
      <c r="BD5695" s="325"/>
      <c r="EL5695" s="325"/>
    </row>
    <row r="5696" spans="56:142" x14ac:dyDescent="0.2">
      <c r="BD5696" s="325"/>
      <c r="EL5696" s="325"/>
    </row>
    <row r="5697" spans="56:142" x14ac:dyDescent="0.2">
      <c r="BD5697" s="325"/>
      <c r="EL5697" s="325"/>
    </row>
    <row r="5698" spans="56:142" x14ac:dyDescent="0.2">
      <c r="BD5698" s="325"/>
      <c r="EL5698" s="325"/>
    </row>
    <row r="5699" spans="56:142" x14ac:dyDescent="0.2">
      <c r="BD5699" s="325"/>
      <c r="EL5699" s="325"/>
    </row>
    <row r="5700" spans="56:142" x14ac:dyDescent="0.2">
      <c r="BD5700" s="325"/>
      <c r="EL5700" s="325"/>
    </row>
    <row r="5701" spans="56:142" x14ac:dyDescent="0.2">
      <c r="BD5701" s="325"/>
      <c r="EL5701" s="325"/>
    </row>
    <row r="5702" spans="56:142" x14ac:dyDescent="0.2">
      <c r="BD5702" s="325"/>
      <c r="EL5702" s="325"/>
    </row>
    <row r="5703" spans="56:142" x14ac:dyDescent="0.2">
      <c r="BD5703" s="325"/>
      <c r="EL5703" s="325"/>
    </row>
    <row r="5704" spans="56:142" x14ac:dyDescent="0.2">
      <c r="BD5704" s="325"/>
      <c r="EL5704" s="325"/>
    </row>
    <row r="5705" spans="56:142" x14ac:dyDescent="0.2">
      <c r="BD5705" s="325"/>
      <c r="EL5705" s="325"/>
    </row>
    <row r="5706" spans="56:142" x14ac:dyDescent="0.2">
      <c r="BD5706" s="325"/>
      <c r="EL5706" s="325"/>
    </row>
    <row r="5707" spans="56:142" x14ac:dyDescent="0.2">
      <c r="BD5707" s="325"/>
      <c r="EL5707" s="325"/>
    </row>
    <row r="5708" spans="56:142" x14ac:dyDescent="0.2">
      <c r="BD5708" s="325"/>
      <c r="EL5708" s="325"/>
    </row>
    <row r="5709" spans="56:142" x14ac:dyDescent="0.2">
      <c r="BD5709" s="325"/>
      <c r="EL5709" s="325"/>
    </row>
    <row r="5710" spans="56:142" x14ac:dyDescent="0.2">
      <c r="BD5710" s="325"/>
      <c r="EL5710" s="325"/>
    </row>
    <row r="5711" spans="56:142" x14ac:dyDescent="0.2">
      <c r="BD5711" s="325"/>
      <c r="EL5711" s="325"/>
    </row>
    <row r="5712" spans="56:142" x14ac:dyDescent="0.2">
      <c r="BD5712" s="325"/>
      <c r="EL5712" s="325"/>
    </row>
    <row r="5713" spans="56:142" x14ac:dyDescent="0.2">
      <c r="BD5713" s="325"/>
      <c r="EL5713" s="325"/>
    </row>
    <row r="5714" spans="56:142" x14ac:dyDescent="0.2">
      <c r="BD5714" s="325"/>
      <c r="EL5714" s="325"/>
    </row>
    <row r="5715" spans="56:142" x14ac:dyDescent="0.2">
      <c r="BD5715" s="325"/>
      <c r="EL5715" s="325"/>
    </row>
    <row r="5716" spans="56:142" x14ac:dyDescent="0.2">
      <c r="BD5716" s="325"/>
      <c r="EL5716" s="325"/>
    </row>
    <row r="5717" spans="56:142" x14ac:dyDescent="0.2">
      <c r="BD5717" s="325"/>
      <c r="EL5717" s="325"/>
    </row>
    <row r="5718" spans="56:142" x14ac:dyDescent="0.2">
      <c r="BD5718" s="325"/>
      <c r="EL5718" s="325"/>
    </row>
    <row r="5719" spans="56:142" x14ac:dyDescent="0.2">
      <c r="BD5719" s="325"/>
      <c r="EL5719" s="325"/>
    </row>
    <row r="5720" spans="56:142" x14ac:dyDescent="0.2">
      <c r="BD5720" s="325"/>
      <c r="EL5720" s="325"/>
    </row>
    <row r="5721" spans="56:142" x14ac:dyDescent="0.2">
      <c r="BD5721" s="325"/>
      <c r="EL5721" s="325"/>
    </row>
    <row r="5722" spans="56:142" x14ac:dyDescent="0.2">
      <c r="BD5722" s="325"/>
      <c r="EL5722" s="325"/>
    </row>
    <row r="5723" spans="56:142" x14ac:dyDescent="0.2">
      <c r="BD5723" s="325"/>
      <c r="EL5723" s="325"/>
    </row>
    <row r="5724" spans="56:142" x14ac:dyDescent="0.2">
      <c r="BD5724" s="325"/>
      <c r="EL5724" s="325"/>
    </row>
    <row r="5725" spans="56:142" x14ac:dyDescent="0.2">
      <c r="BD5725" s="325"/>
      <c r="EL5725" s="325"/>
    </row>
    <row r="5726" spans="56:142" x14ac:dyDescent="0.2">
      <c r="BD5726" s="325"/>
      <c r="EL5726" s="325"/>
    </row>
    <row r="5727" spans="56:142" x14ac:dyDescent="0.2">
      <c r="BD5727" s="325"/>
      <c r="EL5727" s="325"/>
    </row>
    <row r="5728" spans="56:142" x14ac:dyDescent="0.2">
      <c r="BD5728" s="325"/>
      <c r="EL5728" s="325"/>
    </row>
    <row r="5729" spans="56:142" x14ac:dyDescent="0.2">
      <c r="BD5729" s="325"/>
      <c r="EL5729" s="325"/>
    </row>
    <row r="5730" spans="56:142" x14ac:dyDescent="0.2">
      <c r="BD5730" s="325"/>
      <c r="EL5730" s="325"/>
    </row>
    <row r="5731" spans="56:142" x14ac:dyDescent="0.2">
      <c r="BD5731" s="325"/>
      <c r="EL5731" s="325"/>
    </row>
    <row r="5732" spans="56:142" x14ac:dyDescent="0.2">
      <c r="BD5732" s="325"/>
      <c r="EL5732" s="325"/>
    </row>
    <row r="5733" spans="56:142" x14ac:dyDescent="0.2">
      <c r="BD5733" s="325"/>
      <c r="EL5733" s="325"/>
    </row>
    <row r="5734" spans="56:142" x14ac:dyDescent="0.2">
      <c r="BD5734" s="325"/>
      <c r="EL5734" s="325"/>
    </row>
    <row r="5735" spans="56:142" x14ac:dyDescent="0.2">
      <c r="BD5735" s="325"/>
      <c r="EL5735" s="325"/>
    </row>
    <row r="5736" spans="56:142" x14ac:dyDescent="0.2">
      <c r="BD5736" s="325"/>
      <c r="EL5736" s="325"/>
    </row>
    <row r="5737" spans="56:142" x14ac:dyDescent="0.2">
      <c r="BD5737" s="325"/>
      <c r="EL5737" s="325"/>
    </row>
    <row r="5738" spans="56:142" x14ac:dyDescent="0.2">
      <c r="BD5738" s="325"/>
      <c r="EL5738" s="325"/>
    </row>
    <row r="5739" spans="56:142" x14ac:dyDescent="0.2">
      <c r="BD5739" s="325"/>
      <c r="EL5739" s="325"/>
    </row>
    <row r="5740" spans="56:142" x14ac:dyDescent="0.2">
      <c r="BD5740" s="325"/>
      <c r="EL5740" s="325"/>
    </row>
    <row r="5741" spans="56:142" x14ac:dyDescent="0.2">
      <c r="BD5741" s="325"/>
      <c r="EL5741" s="325"/>
    </row>
    <row r="5742" spans="56:142" x14ac:dyDescent="0.2">
      <c r="BD5742" s="325"/>
      <c r="EL5742" s="325"/>
    </row>
    <row r="5743" spans="56:142" x14ac:dyDescent="0.2">
      <c r="BD5743" s="325"/>
      <c r="EL5743" s="325"/>
    </row>
    <row r="5744" spans="56:142" x14ac:dyDescent="0.2">
      <c r="BD5744" s="325"/>
      <c r="EL5744" s="325"/>
    </row>
    <row r="5745" spans="56:142" x14ac:dyDescent="0.2">
      <c r="BD5745" s="325"/>
      <c r="EL5745" s="325"/>
    </row>
    <row r="5746" spans="56:142" x14ac:dyDescent="0.2">
      <c r="BD5746" s="325"/>
      <c r="EL5746" s="325"/>
    </row>
    <row r="5747" spans="56:142" x14ac:dyDescent="0.2">
      <c r="BD5747" s="325"/>
      <c r="EL5747" s="325"/>
    </row>
    <row r="5748" spans="56:142" x14ac:dyDescent="0.2">
      <c r="BD5748" s="325"/>
      <c r="EL5748" s="325"/>
    </row>
    <row r="5749" spans="56:142" x14ac:dyDescent="0.2">
      <c r="BD5749" s="325"/>
      <c r="EL5749" s="325"/>
    </row>
    <row r="5750" spans="56:142" x14ac:dyDescent="0.2">
      <c r="BD5750" s="325"/>
      <c r="EL5750" s="325"/>
    </row>
    <row r="5751" spans="56:142" x14ac:dyDescent="0.2">
      <c r="BD5751" s="325"/>
      <c r="EL5751" s="325"/>
    </row>
    <row r="5752" spans="56:142" x14ac:dyDescent="0.2">
      <c r="BD5752" s="325"/>
      <c r="EL5752" s="325"/>
    </row>
    <row r="5753" spans="56:142" x14ac:dyDescent="0.2">
      <c r="BD5753" s="325"/>
      <c r="EL5753" s="325"/>
    </row>
    <row r="5754" spans="56:142" x14ac:dyDescent="0.2">
      <c r="BD5754" s="325"/>
      <c r="EL5754" s="325"/>
    </row>
    <row r="5755" spans="56:142" x14ac:dyDescent="0.2">
      <c r="BD5755" s="325"/>
      <c r="EL5755" s="325"/>
    </row>
    <row r="5756" spans="56:142" x14ac:dyDescent="0.2">
      <c r="BD5756" s="325"/>
      <c r="EL5756" s="325"/>
    </row>
    <row r="5757" spans="56:142" x14ac:dyDescent="0.2">
      <c r="BD5757" s="325"/>
      <c r="EL5757" s="325"/>
    </row>
    <row r="5758" spans="56:142" x14ac:dyDescent="0.2">
      <c r="BD5758" s="325"/>
      <c r="EL5758" s="325"/>
    </row>
    <row r="5759" spans="56:142" x14ac:dyDescent="0.2">
      <c r="BD5759" s="325"/>
      <c r="EL5759" s="325"/>
    </row>
    <row r="5760" spans="56:142" x14ac:dyDescent="0.2">
      <c r="BD5760" s="325"/>
      <c r="EL5760" s="325"/>
    </row>
    <row r="5761" spans="56:142" x14ac:dyDescent="0.2">
      <c r="BD5761" s="325"/>
      <c r="EL5761" s="325"/>
    </row>
    <row r="5762" spans="56:142" x14ac:dyDescent="0.2">
      <c r="BD5762" s="325"/>
      <c r="EL5762" s="325"/>
    </row>
    <row r="5763" spans="56:142" x14ac:dyDescent="0.2">
      <c r="BD5763" s="325"/>
      <c r="EL5763" s="325"/>
    </row>
    <row r="5764" spans="56:142" x14ac:dyDescent="0.2">
      <c r="BD5764" s="325"/>
      <c r="EL5764" s="325"/>
    </row>
    <row r="5765" spans="56:142" x14ac:dyDescent="0.2">
      <c r="BD5765" s="325"/>
      <c r="EL5765" s="325"/>
    </row>
    <row r="5766" spans="56:142" x14ac:dyDescent="0.2">
      <c r="BD5766" s="325"/>
      <c r="EL5766" s="325"/>
    </row>
    <row r="5767" spans="56:142" x14ac:dyDescent="0.2">
      <c r="BD5767" s="325"/>
      <c r="EL5767" s="325"/>
    </row>
    <row r="5768" spans="56:142" x14ac:dyDescent="0.2">
      <c r="BD5768" s="325"/>
      <c r="EL5768" s="325"/>
    </row>
    <row r="5769" spans="56:142" x14ac:dyDescent="0.2">
      <c r="BD5769" s="325"/>
      <c r="EL5769" s="325"/>
    </row>
    <row r="5770" spans="56:142" x14ac:dyDescent="0.2">
      <c r="BD5770" s="325"/>
      <c r="EL5770" s="325"/>
    </row>
    <row r="5771" spans="56:142" x14ac:dyDescent="0.2">
      <c r="BD5771" s="325"/>
      <c r="EL5771" s="325"/>
    </row>
    <row r="5772" spans="56:142" x14ac:dyDescent="0.2">
      <c r="BD5772" s="325"/>
      <c r="EL5772" s="325"/>
    </row>
    <row r="5773" spans="56:142" x14ac:dyDescent="0.2">
      <c r="BD5773" s="325"/>
      <c r="EL5773" s="325"/>
    </row>
    <row r="5774" spans="56:142" x14ac:dyDescent="0.2">
      <c r="BD5774" s="325"/>
      <c r="EL5774" s="325"/>
    </row>
    <row r="5775" spans="56:142" x14ac:dyDescent="0.2">
      <c r="BD5775" s="325"/>
      <c r="EL5775" s="325"/>
    </row>
    <row r="5776" spans="56:142" x14ac:dyDescent="0.2">
      <c r="BD5776" s="325"/>
      <c r="EL5776" s="325"/>
    </row>
    <row r="5777" spans="56:142" x14ac:dyDescent="0.2">
      <c r="BD5777" s="325"/>
      <c r="EL5777" s="325"/>
    </row>
    <row r="5778" spans="56:142" x14ac:dyDescent="0.2">
      <c r="BD5778" s="325"/>
      <c r="EL5778" s="325"/>
    </row>
    <row r="5779" spans="56:142" x14ac:dyDescent="0.2">
      <c r="BD5779" s="325"/>
      <c r="EL5779" s="325"/>
    </row>
    <row r="5780" spans="56:142" x14ac:dyDescent="0.2">
      <c r="BD5780" s="325"/>
      <c r="EL5780" s="325"/>
    </row>
    <row r="5781" spans="56:142" x14ac:dyDescent="0.2">
      <c r="BD5781" s="325"/>
      <c r="EL5781" s="325"/>
    </row>
    <row r="5782" spans="56:142" x14ac:dyDescent="0.2">
      <c r="BD5782" s="325"/>
      <c r="EL5782" s="325"/>
    </row>
    <row r="5783" spans="56:142" x14ac:dyDescent="0.2">
      <c r="BD5783" s="325"/>
      <c r="EL5783" s="325"/>
    </row>
    <row r="5784" spans="56:142" x14ac:dyDescent="0.2">
      <c r="BD5784" s="325"/>
      <c r="EL5784" s="325"/>
    </row>
    <row r="5785" spans="56:142" x14ac:dyDescent="0.2">
      <c r="BD5785" s="325"/>
      <c r="EL5785" s="325"/>
    </row>
    <row r="5786" spans="56:142" x14ac:dyDescent="0.2">
      <c r="BD5786" s="325"/>
      <c r="EL5786" s="325"/>
    </row>
    <row r="5787" spans="56:142" x14ac:dyDescent="0.2">
      <c r="BD5787" s="325"/>
      <c r="EL5787" s="325"/>
    </row>
    <row r="5788" spans="56:142" x14ac:dyDescent="0.2">
      <c r="BD5788" s="325"/>
      <c r="EL5788" s="325"/>
    </row>
    <row r="5789" spans="56:142" x14ac:dyDescent="0.2">
      <c r="BD5789" s="325"/>
      <c r="EL5789" s="325"/>
    </row>
    <row r="5790" spans="56:142" x14ac:dyDescent="0.2">
      <c r="BD5790" s="325"/>
      <c r="EL5790" s="325"/>
    </row>
    <row r="5791" spans="56:142" x14ac:dyDescent="0.2">
      <c r="BD5791" s="325"/>
      <c r="EL5791" s="325"/>
    </row>
    <row r="5792" spans="56:142" x14ac:dyDescent="0.2">
      <c r="BD5792" s="325"/>
      <c r="EL5792" s="325"/>
    </row>
    <row r="5793" spans="56:142" x14ac:dyDescent="0.2">
      <c r="BD5793" s="325"/>
      <c r="EL5793" s="325"/>
    </row>
    <row r="5794" spans="56:142" x14ac:dyDescent="0.2">
      <c r="BD5794" s="325"/>
      <c r="EL5794" s="325"/>
    </row>
    <row r="5795" spans="56:142" x14ac:dyDescent="0.2">
      <c r="BD5795" s="325"/>
      <c r="EL5795" s="325"/>
    </row>
    <row r="5796" spans="56:142" x14ac:dyDescent="0.2">
      <c r="BD5796" s="325"/>
      <c r="EL5796" s="325"/>
    </row>
    <row r="5797" spans="56:142" x14ac:dyDescent="0.2">
      <c r="BD5797" s="325"/>
      <c r="EL5797" s="325"/>
    </row>
    <row r="5798" spans="56:142" x14ac:dyDescent="0.2">
      <c r="BD5798" s="325"/>
      <c r="EL5798" s="325"/>
    </row>
    <row r="5799" spans="56:142" x14ac:dyDescent="0.2">
      <c r="BD5799" s="325"/>
      <c r="EL5799" s="325"/>
    </row>
    <row r="5800" spans="56:142" x14ac:dyDescent="0.2">
      <c r="BD5800" s="325"/>
      <c r="EL5800" s="325"/>
    </row>
    <row r="5801" spans="56:142" x14ac:dyDescent="0.2">
      <c r="BD5801" s="325"/>
      <c r="EL5801" s="325"/>
    </row>
    <row r="5802" spans="56:142" x14ac:dyDescent="0.2">
      <c r="BD5802" s="325"/>
      <c r="EL5802" s="325"/>
    </row>
    <row r="5803" spans="56:142" x14ac:dyDescent="0.2">
      <c r="BD5803" s="325"/>
      <c r="EL5803" s="325"/>
    </row>
    <row r="5804" spans="56:142" x14ac:dyDescent="0.2">
      <c r="BD5804" s="325"/>
      <c r="EL5804" s="325"/>
    </row>
    <row r="5805" spans="56:142" x14ac:dyDescent="0.2">
      <c r="BD5805" s="325"/>
      <c r="EL5805" s="325"/>
    </row>
    <row r="5806" spans="56:142" x14ac:dyDescent="0.2">
      <c r="BD5806" s="325"/>
      <c r="EL5806" s="325"/>
    </row>
    <row r="5807" spans="56:142" x14ac:dyDescent="0.2">
      <c r="BD5807" s="325"/>
      <c r="EL5807" s="325"/>
    </row>
    <row r="5808" spans="56:142" x14ac:dyDescent="0.2">
      <c r="BD5808" s="325"/>
      <c r="EL5808" s="325"/>
    </row>
    <row r="5809" spans="56:142" x14ac:dyDescent="0.2">
      <c r="BD5809" s="325"/>
      <c r="EL5809" s="325"/>
    </row>
    <row r="5810" spans="56:142" x14ac:dyDescent="0.2">
      <c r="BD5810" s="325"/>
      <c r="EL5810" s="325"/>
    </row>
    <row r="5811" spans="56:142" x14ac:dyDescent="0.2">
      <c r="BD5811" s="325"/>
      <c r="EL5811" s="325"/>
    </row>
    <row r="5812" spans="56:142" x14ac:dyDescent="0.2">
      <c r="BD5812" s="325"/>
      <c r="EL5812" s="325"/>
    </row>
    <row r="5813" spans="56:142" x14ac:dyDescent="0.2">
      <c r="BD5813" s="325"/>
      <c r="EL5813" s="325"/>
    </row>
    <row r="5814" spans="56:142" x14ac:dyDescent="0.2">
      <c r="BD5814" s="325"/>
      <c r="EL5814" s="325"/>
    </row>
    <row r="5815" spans="56:142" x14ac:dyDescent="0.2">
      <c r="BD5815" s="325"/>
      <c r="EL5815" s="325"/>
    </row>
    <row r="5816" spans="56:142" x14ac:dyDescent="0.2">
      <c r="BD5816" s="325"/>
      <c r="EL5816" s="325"/>
    </row>
    <row r="5817" spans="56:142" x14ac:dyDescent="0.2">
      <c r="BD5817" s="325"/>
      <c r="EL5817" s="325"/>
    </row>
    <row r="5818" spans="56:142" x14ac:dyDescent="0.2">
      <c r="BD5818" s="325"/>
      <c r="EL5818" s="325"/>
    </row>
    <row r="5819" spans="56:142" x14ac:dyDescent="0.2">
      <c r="BD5819" s="325"/>
      <c r="EL5819" s="325"/>
    </row>
    <row r="5820" spans="56:142" x14ac:dyDescent="0.2">
      <c r="BD5820" s="325"/>
      <c r="EL5820" s="325"/>
    </row>
    <row r="5821" spans="56:142" x14ac:dyDescent="0.2">
      <c r="BD5821" s="325"/>
      <c r="EL5821" s="325"/>
    </row>
    <row r="5822" spans="56:142" x14ac:dyDescent="0.2">
      <c r="BD5822" s="325"/>
      <c r="EL5822" s="325"/>
    </row>
    <row r="5823" spans="56:142" x14ac:dyDescent="0.2">
      <c r="BD5823" s="325"/>
      <c r="EL5823" s="325"/>
    </row>
    <row r="5824" spans="56:142" x14ac:dyDescent="0.2">
      <c r="BD5824" s="325"/>
      <c r="EL5824" s="325"/>
    </row>
    <row r="5825" spans="56:142" x14ac:dyDescent="0.2">
      <c r="BD5825" s="325"/>
      <c r="EL5825" s="325"/>
    </row>
    <row r="5826" spans="56:142" x14ac:dyDescent="0.2">
      <c r="BD5826" s="325"/>
      <c r="EL5826" s="325"/>
    </row>
    <row r="5827" spans="56:142" x14ac:dyDescent="0.2">
      <c r="BD5827" s="325"/>
      <c r="EL5827" s="325"/>
    </row>
    <row r="5828" spans="56:142" x14ac:dyDescent="0.2">
      <c r="BD5828" s="325"/>
      <c r="EL5828" s="325"/>
    </row>
    <row r="5829" spans="56:142" x14ac:dyDescent="0.2">
      <c r="BD5829" s="325"/>
      <c r="EL5829" s="325"/>
    </row>
    <row r="5830" spans="56:142" x14ac:dyDescent="0.2">
      <c r="BD5830" s="325"/>
      <c r="EL5830" s="325"/>
    </row>
    <row r="5831" spans="56:142" x14ac:dyDescent="0.2">
      <c r="BD5831" s="325"/>
      <c r="EL5831" s="325"/>
    </row>
    <row r="5832" spans="56:142" x14ac:dyDescent="0.2">
      <c r="BD5832" s="325"/>
      <c r="EL5832" s="325"/>
    </row>
    <row r="5833" spans="56:142" x14ac:dyDescent="0.2">
      <c r="BD5833" s="325"/>
      <c r="EL5833" s="325"/>
    </row>
    <row r="5834" spans="56:142" x14ac:dyDescent="0.2">
      <c r="BD5834" s="325"/>
      <c r="EL5834" s="325"/>
    </row>
    <row r="5835" spans="56:142" x14ac:dyDescent="0.2">
      <c r="BD5835" s="325"/>
      <c r="EL5835" s="325"/>
    </row>
    <row r="5836" spans="56:142" x14ac:dyDescent="0.2">
      <c r="BD5836" s="325"/>
      <c r="EL5836" s="325"/>
    </row>
    <row r="5837" spans="56:142" x14ac:dyDescent="0.2">
      <c r="BD5837" s="325"/>
      <c r="EL5837" s="325"/>
    </row>
    <row r="5838" spans="56:142" x14ac:dyDescent="0.2">
      <c r="BD5838" s="325"/>
      <c r="EL5838" s="325"/>
    </row>
    <row r="5839" spans="56:142" x14ac:dyDescent="0.2">
      <c r="BD5839" s="325"/>
      <c r="EL5839" s="325"/>
    </row>
    <row r="5840" spans="56:142" x14ac:dyDescent="0.2">
      <c r="BD5840" s="325"/>
      <c r="EL5840" s="325"/>
    </row>
    <row r="5841" spans="56:142" x14ac:dyDescent="0.2">
      <c r="BD5841" s="325"/>
      <c r="EL5841" s="325"/>
    </row>
    <row r="5842" spans="56:142" x14ac:dyDescent="0.2">
      <c r="BD5842" s="325"/>
      <c r="EL5842" s="325"/>
    </row>
    <row r="5843" spans="56:142" x14ac:dyDescent="0.2">
      <c r="BD5843" s="325"/>
      <c r="EL5843" s="325"/>
    </row>
    <row r="5844" spans="56:142" x14ac:dyDescent="0.2">
      <c r="BD5844" s="325"/>
      <c r="EL5844" s="325"/>
    </row>
    <row r="5845" spans="56:142" x14ac:dyDescent="0.2">
      <c r="BD5845" s="325"/>
      <c r="EL5845" s="325"/>
    </row>
    <row r="5846" spans="56:142" x14ac:dyDescent="0.2">
      <c r="BD5846" s="325"/>
      <c r="EL5846" s="325"/>
    </row>
    <row r="5847" spans="56:142" x14ac:dyDescent="0.2">
      <c r="BD5847" s="325"/>
      <c r="EL5847" s="325"/>
    </row>
    <row r="5848" spans="56:142" x14ac:dyDescent="0.2">
      <c r="BD5848" s="325"/>
      <c r="EL5848" s="325"/>
    </row>
    <row r="5849" spans="56:142" x14ac:dyDescent="0.2">
      <c r="BD5849" s="325"/>
      <c r="EL5849" s="325"/>
    </row>
    <row r="5850" spans="56:142" x14ac:dyDescent="0.2">
      <c r="BD5850" s="325"/>
      <c r="EL5850" s="325"/>
    </row>
    <row r="5851" spans="56:142" x14ac:dyDescent="0.2">
      <c r="BD5851" s="325"/>
      <c r="EL5851" s="325"/>
    </row>
    <row r="5852" spans="56:142" x14ac:dyDescent="0.2">
      <c r="BD5852" s="325"/>
      <c r="EL5852" s="325"/>
    </row>
    <row r="5853" spans="56:142" x14ac:dyDescent="0.2">
      <c r="BD5853" s="325"/>
      <c r="EL5853" s="325"/>
    </row>
    <row r="5854" spans="56:142" x14ac:dyDescent="0.2">
      <c r="BD5854" s="325"/>
      <c r="EL5854" s="325"/>
    </row>
    <row r="5855" spans="56:142" x14ac:dyDescent="0.2">
      <c r="BD5855" s="325"/>
      <c r="EL5855" s="325"/>
    </row>
    <row r="5856" spans="56:142" x14ac:dyDescent="0.2">
      <c r="BD5856" s="325"/>
      <c r="EL5856" s="325"/>
    </row>
    <row r="5857" spans="56:142" x14ac:dyDescent="0.2">
      <c r="BD5857" s="325"/>
      <c r="EL5857" s="325"/>
    </row>
    <row r="5858" spans="56:142" x14ac:dyDescent="0.2">
      <c r="BD5858" s="325"/>
      <c r="EL5858" s="325"/>
    </row>
    <row r="5859" spans="56:142" x14ac:dyDescent="0.2">
      <c r="BD5859" s="325"/>
      <c r="EL5859" s="325"/>
    </row>
    <row r="5860" spans="56:142" x14ac:dyDescent="0.2">
      <c r="BD5860" s="325"/>
      <c r="EL5860" s="325"/>
    </row>
    <row r="5861" spans="56:142" x14ac:dyDescent="0.2">
      <c r="BD5861" s="325"/>
      <c r="EL5861" s="325"/>
    </row>
    <row r="5862" spans="56:142" x14ac:dyDescent="0.2">
      <c r="BD5862" s="325"/>
      <c r="EL5862" s="325"/>
    </row>
    <row r="5863" spans="56:142" x14ac:dyDescent="0.2">
      <c r="BD5863" s="325"/>
      <c r="EL5863" s="325"/>
    </row>
    <row r="5864" spans="56:142" x14ac:dyDescent="0.2">
      <c r="BD5864" s="325"/>
      <c r="EL5864" s="325"/>
    </row>
    <row r="5865" spans="56:142" x14ac:dyDescent="0.2">
      <c r="BD5865" s="325"/>
      <c r="EL5865" s="325"/>
    </row>
    <row r="5866" spans="56:142" x14ac:dyDescent="0.2">
      <c r="BD5866" s="325"/>
      <c r="EL5866" s="325"/>
    </row>
    <row r="5867" spans="56:142" x14ac:dyDescent="0.2">
      <c r="BD5867" s="325"/>
      <c r="EL5867" s="325"/>
    </row>
    <row r="5868" spans="56:142" x14ac:dyDescent="0.2">
      <c r="BD5868" s="325"/>
      <c r="EL5868" s="325"/>
    </row>
    <row r="5869" spans="56:142" x14ac:dyDescent="0.2">
      <c r="BD5869" s="325"/>
      <c r="EL5869" s="325"/>
    </row>
    <row r="5870" spans="56:142" x14ac:dyDescent="0.2">
      <c r="BD5870" s="325"/>
      <c r="EL5870" s="325"/>
    </row>
    <row r="5871" spans="56:142" x14ac:dyDescent="0.2">
      <c r="BD5871" s="325"/>
      <c r="EL5871" s="325"/>
    </row>
    <row r="5872" spans="56:142" x14ac:dyDescent="0.2">
      <c r="BD5872" s="325"/>
      <c r="EL5872" s="325"/>
    </row>
    <row r="5873" spans="56:142" x14ac:dyDescent="0.2">
      <c r="BD5873" s="325"/>
      <c r="EL5873" s="325"/>
    </row>
    <row r="5874" spans="56:142" x14ac:dyDescent="0.2">
      <c r="BD5874" s="325"/>
      <c r="EL5874" s="325"/>
    </row>
    <row r="5875" spans="56:142" x14ac:dyDescent="0.2">
      <c r="BD5875" s="325"/>
      <c r="EL5875" s="325"/>
    </row>
    <row r="5876" spans="56:142" x14ac:dyDescent="0.2">
      <c r="BD5876" s="325"/>
      <c r="EL5876" s="325"/>
    </row>
    <row r="5877" spans="56:142" x14ac:dyDescent="0.2">
      <c r="BD5877" s="325"/>
      <c r="EL5877" s="325"/>
    </row>
    <row r="5878" spans="56:142" x14ac:dyDescent="0.2">
      <c r="BD5878" s="325"/>
      <c r="EL5878" s="325"/>
    </row>
    <row r="5879" spans="56:142" x14ac:dyDescent="0.2">
      <c r="BD5879" s="325"/>
      <c r="EL5879" s="325"/>
    </row>
    <row r="5880" spans="56:142" x14ac:dyDescent="0.2">
      <c r="BD5880" s="325"/>
      <c r="EL5880" s="325"/>
    </row>
    <row r="5881" spans="56:142" x14ac:dyDescent="0.2">
      <c r="BD5881" s="325"/>
      <c r="EL5881" s="325"/>
    </row>
    <row r="5882" spans="56:142" x14ac:dyDescent="0.2">
      <c r="BD5882" s="325"/>
      <c r="EL5882" s="325"/>
    </row>
    <row r="5883" spans="56:142" x14ac:dyDescent="0.2">
      <c r="BD5883" s="325"/>
      <c r="EL5883" s="325"/>
    </row>
    <row r="5884" spans="56:142" x14ac:dyDescent="0.2">
      <c r="BD5884" s="325"/>
      <c r="EL5884" s="325"/>
    </row>
    <row r="5885" spans="56:142" x14ac:dyDescent="0.2">
      <c r="BD5885" s="325"/>
      <c r="EL5885" s="325"/>
    </row>
    <row r="5886" spans="56:142" x14ac:dyDescent="0.2">
      <c r="BD5886" s="325"/>
      <c r="EL5886" s="325"/>
    </row>
    <row r="5887" spans="56:142" x14ac:dyDescent="0.2">
      <c r="BD5887" s="325"/>
      <c r="EL5887" s="325"/>
    </row>
    <row r="5888" spans="56:142" x14ac:dyDescent="0.2">
      <c r="BD5888" s="325"/>
      <c r="EL5888" s="325"/>
    </row>
    <row r="5889" spans="56:142" x14ac:dyDescent="0.2">
      <c r="BD5889" s="325"/>
      <c r="EL5889" s="325"/>
    </row>
    <row r="5890" spans="56:142" x14ac:dyDescent="0.2">
      <c r="BD5890" s="325"/>
      <c r="EL5890" s="325"/>
    </row>
    <row r="5891" spans="56:142" x14ac:dyDescent="0.2">
      <c r="BD5891" s="325"/>
      <c r="EL5891" s="325"/>
    </row>
    <row r="5892" spans="56:142" x14ac:dyDescent="0.2">
      <c r="BD5892" s="325"/>
      <c r="EL5892" s="325"/>
    </row>
    <row r="5893" spans="56:142" x14ac:dyDescent="0.2">
      <c r="BD5893" s="325"/>
      <c r="EL5893" s="325"/>
    </row>
    <row r="5894" spans="56:142" x14ac:dyDescent="0.2">
      <c r="BD5894" s="325"/>
      <c r="EL5894" s="325"/>
    </row>
    <row r="5895" spans="56:142" x14ac:dyDescent="0.2">
      <c r="BD5895" s="325"/>
      <c r="EL5895" s="325"/>
    </row>
    <row r="5896" spans="56:142" x14ac:dyDescent="0.2">
      <c r="BD5896" s="325"/>
      <c r="EL5896" s="325"/>
    </row>
    <row r="5897" spans="56:142" x14ac:dyDescent="0.2">
      <c r="BD5897" s="325"/>
      <c r="EL5897" s="325"/>
    </row>
    <row r="5898" spans="56:142" x14ac:dyDescent="0.2">
      <c r="BD5898" s="325"/>
      <c r="EL5898" s="325"/>
    </row>
    <row r="5899" spans="56:142" x14ac:dyDescent="0.2">
      <c r="BD5899" s="325"/>
      <c r="EL5899" s="325"/>
    </row>
    <row r="5900" spans="56:142" x14ac:dyDescent="0.2">
      <c r="BD5900" s="325"/>
      <c r="EL5900" s="325"/>
    </row>
    <row r="5901" spans="56:142" x14ac:dyDescent="0.2">
      <c r="BD5901" s="325"/>
      <c r="EL5901" s="325"/>
    </row>
    <row r="5902" spans="56:142" x14ac:dyDescent="0.2">
      <c r="BD5902" s="325"/>
      <c r="EL5902" s="325"/>
    </row>
    <row r="5903" spans="56:142" x14ac:dyDescent="0.2">
      <c r="BD5903" s="325"/>
      <c r="EL5903" s="325"/>
    </row>
    <row r="5904" spans="56:142" x14ac:dyDescent="0.2">
      <c r="BD5904" s="325"/>
      <c r="EL5904" s="325"/>
    </row>
    <row r="5905" spans="56:142" x14ac:dyDescent="0.2">
      <c r="BD5905" s="325"/>
      <c r="EL5905" s="325"/>
    </row>
    <row r="5906" spans="56:142" x14ac:dyDescent="0.2">
      <c r="BD5906" s="325"/>
      <c r="EL5906" s="325"/>
    </row>
    <row r="5907" spans="56:142" x14ac:dyDescent="0.2">
      <c r="BD5907" s="325"/>
      <c r="EL5907" s="325"/>
    </row>
    <row r="5908" spans="56:142" x14ac:dyDescent="0.2">
      <c r="BD5908" s="325"/>
      <c r="EL5908" s="325"/>
    </row>
    <row r="5909" spans="56:142" x14ac:dyDescent="0.2">
      <c r="BD5909" s="325"/>
      <c r="EL5909" s="325"/>
    </row>
    <row r="5910" spans="56:142" x14ac:dyDescent="0.2">
      <c r="BD5910" s="325"/>
      <c r="EL5910" s="325"/>
    </row>
    <row r="5911" spans="56:142" x14ac:dyDescent="0.2">
      <c r="BD5911" s="325"/>
      <c r="EL5911" s="325"/>
    </row>
    <row r="5912" spans="56:142" x14ac:dyDescent="0.2">
      <c r="BD5912" s="325"/>
      <c r="EL5912" s="325"/>
    </row>
    <row r="5913" spans="56:142" x14ac:dyDescent="0.2">
      <c r="BD5913" s="325"/>
      <c r="EL5913" s="325"/>
    </row>
    <row r="5914" spans="56:142" x14ac:dyDescent="0.2">
      <c r="BD5914" s="325"/>
      <c r="EL5914" s="325"/>
    </row>
    <row r="5915" spans="56:142" x14ac:dyDescent="0.2">
      <c r="BD5915" s="325"/>
      <c r="EL5915" s="325"/>
    </row>
    <row r="5916" spans="56:142" x14ac:dyDescent="0.2">
      <c r="BD5916" s="325"/>
      <c r="EL5916" s="325"/>
    </row>
    <row r="5917" spans="56:142" x14ac:dyDescent="0.2">
      <c r="BD5917" s="325"/>
      <c r="EL5917" s="325"/>
    </row>
    <row r="5918" spans="56:142" x14ac:dyDescent="0.2">
      <c r="BD5918" s="325"/>
      <c r="EL5918" s="325"/>
    </row>
    <row r="5919" spans="56:142" x14ac:dyDescent="0.2">
      <c r="BD5919" s="325"/>
      <c r="EL5919" s="325"/>
    </row>
    <row r="5920" spans="56:142" x14ac:dyDescent="0.2">
      <c r="BD5920" s="325"/>
      <c r="EL5920" s="325"/>
    </row>
    <row r="5921" spans="56:142" x14ac:dyDescent="0.2">
      <c r="BD5921" s="325"/>
      <c r="EL5921" s="325"/>
    </row>
    <row r="5922" spans="56:142" x14ac:dyDescent="0.2">
      <c r="BD5922" s="325"/>
      <c r="EL5922" s="325"/>
    </row>
    <row r="5923" spans="56:142" x14ac:dyDescent="0.2">
      <c r="BD5923" s="325"/>
      <c r="EL5923" s="325"/>
    </row>
    <row r="5924" spans="56:142" x14ac:dyDescent="0.2">
      <c r="BD5924" s="325"/>
      <c r="EL5924" s="325"/>
    </row>
    <row r="5925" spans="56:142" x14ac:dyDescent="0.2">
      <c r="BD5925" s="325"/>
      <c r="EL5925" s="325"/>
    </row>
    <row r="5926" spans="56:142" x14ac:dyDescent="0.2">
      <c r="BD5926" s="325"/>
      <c r="EL5926" s="325"/>
    </row>
    <row r="5927" spans="56:142" x14ac:dyDescent="0.2">
      <c r="BD5927" s="325"/>
      <c r="EL5927" s="325"/>
    </row>
    <row r="5928" spans="56:142" x14ac:dyDescent="0.2">
      <c r="BD5928" s="325"/>
      <c r="EL5928" s="325"/>
    </row>
    <row r="5929" spans="56:142" x14ac:dyDescent="0.2">
      <c r="BD5929" s="325"/>
      <c r="EL5929" s="325"/>
    </row>
    <row r="5930" spans="56:142" x14ac:dyDescent="0.2">
      <c r="BD5930" s="325"/>
      <c r="EL5930" s="325"/>
    </row>
    <row r="5931" spans="56:142" x14ac:dyDescent="0.2">
      <c r="BD5931" s="325"/>
      <c r="EL5931" s="325"/>
    </row>
    <row r="5932" spans="56:142" x14ac:dyDescent="0.2">
      <c r="BD5932" s="325"/>
      <c r="EL5932" s="325"/>
    </row>
    <row r="5933" spans="56:142" x14ac:dyDescent="0.2">
      <c r="BD5933" s="325"/>
      <c r="EL5933" s="325"/>
    </row>
    <row r="5934" spans="56:142" x14ac:dyDescent="0.2">
      <c r="BD5934" s="325"/>
      <c r="EL5934" s="325"/>
    </row>
    <row r="5935" spans="56:142" x14ac:dyDescent="0.2">
      <c r="BD5935" s="325"/>
      <c r="EL5935" s="325"/>
    </row>
    <row r="5936" spans="56:142" x14ac:dyDescent="0.2">
      <c r="BD5936" s="325"/>
      <c r="EL5936" s="325"/>
    </row>
    <row r="5937" spans="56:142" x14ac:dyDescent="0.2">
      <c r="BD5937" s="325"/>
      <c r="EL5937" s="325"/>
    </row>
    <row r="5938" spans="56:142" x14ac:dyDescent="0.2">
      <c r="BD5938" s="325"/>
      <c r="EL5938" s="325"/>
    </row>
    <row r="5939" spans="56:142" x14ac:dyDescent="0.2">
      <c r="BD5939" s="325"/>
      <c r="EL5939" s="325"/>
    </row>
    <row r="5940" spans="56:142" x14ac:dyDescent="0.2">
      <c r="BD5940" s="325"/>
      <c r="EL5940" s="325"/>
    </row>
    <row r="5941" spans="56:142" x14ac:dyDescent="0.2">
      <c r="BD5941" s="325"/>
      <c r="EL5941" s="325"/>
    </row>
    <row r="5942" spans="56:142" x14ac:dyDescent="0.2">
      <c r="BD5942" s="325"/>
      <c r="EL5942" s="325"/>
    </row>
    <row r="5943" spans="56:142" x14ac:dyDescent="0.2">
      <c r="BD5943" s="325"/>
      <c r="EL5943" s="325"/>
    </row>
    <row r="5944" spans="56:142" x14ac:dyDescent="0.2">
      <c r="BD5944" s="325"/>
      <c r="EL5944" s="325"/>
    </row>
    <row r="5945" spans="56:142" x14ac:dyDescent="0.2">
      <c r="BD5945" s="325"/>
      <c r="EL5945" s="325"/>
    </row>
    <row r="5946" spans="56:142" x14ac:dyDescent="0.2">
      <c r="BD5946" s="325"/>
      <c r="EL5946" s="325"/>
    </row>
    <row r="5947" spans="56:142" x14ac:dyDescent="0.2">
      <c r="BD5947" s="325"/>
      <c r="EL5947" s="325"/>
    </row>
    <row r="5948" spans="56:142" x14ac:dyDescent="0.2">
      <c r="BD5948" s="325"/>
      <c r="EL5948" s="325"/>
    </row>
    <row r="5949" spans="56:142" x14ac:dyDescent="0.2">
      <c r="BD5949" s="325"/>
      <c r="EL5949" s="325"/>
    </row>
    <row r="5950" spans="56:142" x14ac:dyDescent="0.2">
      <c r="BD5950" s="325"/>
      <c r="EL5950" s="325"/>
    </row>
    <row r="5951" spans="56:142" x14ac:dyDescent="0.2">
      <c r="BD5951" s="325"/>
      <c r="EL5951" s="325"/>
    </row>
    <row r="5952" spans="56:142" x14ac:dyDescent="0.2">
      <c r="BD5952" s="325"/>
      <c r="EL5952" s="325"/>
    </row>
    <row r="5953" spans="56:142" x14ac:dyDescent="0.2">
      <c r="BD5953" s="325"/>
      <c r="EL5953" s="325"/>
    </row>
    <row r="5954" spans="56:142" x14ac:dyDescent="0.2">
      <c r="BD5954" s="325"/>
      <c r="EL5954" s="325"/>
    </row>
    <row r="5955" spans="56:142" x14ac:dyDescent="0.2">
      <c r="BD5955" s="325"/>
      <c r="EL5955" s="325"/>
    </row>
    <row r="5956" spans="56:142" x14ac:dyDescent="0.2">
      <c r="BD5956" s="325"/>
      <c r="EL5956" s="325"/>
    </row>
    <row r="5957" spans="56:142" x14ac:dyDescent="0.2">
      <c r="BD5957" s="325"/>
      <c r="EL5957" s="325"/>
    </row>
    <row r="5958" spans="56:142" x14ac:dyDescent="0.2">
      <c r="BD5958" s="325"/>
      <c r="EL5958" s="325"/>
    </row>
    <row r="5959" spans="56:142" x14ac:dyDescent="0.2">
      <c r="BD5959" s="325"/>
      <c r="EL5959" s="325"/>
    </row>
    <row r="5960" spans="56:142" x14ac:dyDescent="0.2">
      <c r="BD5960" s="325"/>
      <c r="EL5960" s="325"/>
    </row>
    <row r="5961" spans="56:142" x14ac:dyDescent="0.2">
      <c r="BD5961" s="325"/>
      <c r="EL5961" s="325"/>
    </row>
    <row r="5962" spans="56:142" x14ac:dyDescent="0.2">
      <c r="BD5962" s="325"/>
      <c r="EL5962" s="325"/>
    </row>
    <row r="5963" spans="56:142" x14ac:dyDescent="0.2">
      <c r="BD5963" s="325"/>
      <c r="EL5963" s="325"/>
    </row>
    <row r="5964" spans="56:142" x14ac:dyDescent="0.2">
      <c r="BD5964" s="325"/>
      <c r="EL5964" s="325"/>
    </row>
    <row r="5965" spans="56:142" x14ac:dyDescent="0.2">
      <c r="BD5965" s="325"/>
      <c r="EL5965" s="325"/>
    </row>
    <row r="5966" spans="56:142" x14ac:dyDescent="0.2">
      <c r="BD5966" s="325"/>
      <c r="EL5966" s="325"/>
    </row>
    <row r="5967" spans="56:142" x14ac:dyDescent="0.2">
      <c r="BD5967" s="325"/>
      <c r="EL5967" s="325"/>
    </row>
    <row r="5968" spans="56:142" x14ac:dyDescent="0.2">
      <c r="BD5968" s="325"/>
      <c r="EL5968" s="325"/>
    </row>
    <row r="5969" spans="56:142" x14ac:dyDescent="0.2">
      <c r="BD5969" s="325"/>
      <c r="EL5969" s="325"/>
    </row>
    <row r="5970" spans="56:142" x14ac:dyDescent="0.2">
      <c r="BD5970" s="325"/>
      <c r="EL5970" s="325"/>
    </row>
    <row r="5971" spans="56:142" x14ac:dyDescent="0.2">
      <c r="BD5971" s="325"/>
      <c r="EL5971" s="325"/>
    </row>
    <row r="5972" spans="56:142" x14ac:dyDescent="0.2">
      <c r="BD5972" s="325"/>
      <c r="EL5972" s="325"/>
    </row>
    <row r="5973" spans="56:142" x14ac:dyDescent="0.2">
      <c r="BD5973" s="325"/>
      <c r="EL5973" s="325"/>
    </row>
    <row r="5974" spans="56:142" x14ac:dyDescent="0.2">
      <c r="BD5974" s="325"/>
      <c r="EL5974" s="325"/>
    </row>
    <row r="5975" spans="56:142" x14ac:dyDescent="0.2">
      <c r="BD5975" s="325"/>
      <c r="EL5975" s="325"/>
    </row>
    <row r="5976" spans="56:142" x14ac:dyDescent="0.2">
      <c r="BD5976" s="325"/>
      <c r="EL5976" s="325"/>
    </row>
    <row r="5977" spans="56:142" x14ac:dyDescent="0.2">
      <c r="BD5977" s="325"/>
      <c r="EL5977" s="325"/>
    </row>
    <row r="5978" spans="56:142" x14ac:dyDescent="0.2">
      <c r="BD5978" s="325"/>
      <c r="EL5978" s="325"/>
    </row>
    <row r="5979" spans="56:142" x14ac:dyDescent="0.2">
      <c r="BD5979" s="325"/>
      <c r="EL5979" s="325"/>
    </row>
    <row r="5980" spans="56:142" x14ac:dyDescent="0.2">
      <c r="BD5980" s="325"/>
      <c r="EL5980" s="325"/>
    </row>
    <row r="5981" spans="56:142" x14ac:dyDescent="0.2">
      <c r="BD5981" s="325"/>
      <c r="EL5981" s="325"/>
    </row>
    <row r="5982" spans="56:142" x14ac:dyDescent="0.2">
      <c r="BD5982" s="325"/>
      <c r="EL5982" s="325"/>
    </row>
    <row r="5983" spans="56:142" x14ac:dyDescent="0.2">
      <c r="BD5983" s="325"/>
      <c r="EL5983" s="325"/>
    </row>
    <row r="5984" spans="56:142" x14ac:dyDescent="0.2">
      <c r="BD5984" s="325"/>
      <c r="EL5984" s="325"/>
    </row>
    <row r="5985" spans="56:142" x14ac:dyDescent="0.2">
      <c r="BD5985" s="325"/>
      <c r="EL5985" s="325"/>
    </row>
    <row r="5986" spans="56:142" x14ac:dyDescent="0.2">
      <c r="BD5986" s="325"/>
      <c r="EL5986" s="325"/>
    </row>
    <row r="5987" spans="56:142" x14ac:dyDescent="0.2">
      <c r="BD5987" s="325"/>
      <c r="EL5987" s="325"/>
    </row>
    <row r="5988" spans="56:142" x14ac:dyDescent="0.2">
      <c r="BD5988" s="325"/>
      <c r="EL5988" s="325"/>
    </row>
    <row r="5989" spans="56:142" x14ac:dyDescent="0.2">
      <c r="BD5989" s="325"/>
      <c r="EL5989" s="325"/>
    </row>
    <row r="5990" spans="56:142" x14ac:dyDescent="0.2">
      <c r="BD5990" s="325"/>
      <c r="EL5990" s="325"/>
    </row>
    <row r="5991" spans="56:142" x14ac:dyDescent="0.2">
      <c r="BD5991" s="325"/>
      <c r="EL5991" s="325"/>
    </row>
    <row r="5992" spans="56:142" x14ac:dyDescent="0.2">
      <c r="BD5992" s="325"/>
      <c r="EL5992" s="325"/>
    </row>
    <row r="5993" spans="56:142" x14ac:dyDescent="0.2">
      <c r="BD5993" s="325"/>
      <c r="EL5993" s="325"/>
    </row>
    <row r="5994" spans="56:142" x14ac:dyDescent="0.2">
      <c r="BD5994" s="325"/>
      <c r="EL5994" s="325"/>
    </row>
    <row r="5995" spans="56:142" x14ac:dyDescent="0.2">
      <c r="BD5995" s="325"/>
      <c r="EL5995" s="325"/>
    </row>
    <row r="5996" spans="56:142" x14ac:dyDescent="0.2">
      <c r="BD5996" s="325"/>
      <c r="EL5996" s="325"/>
    </row>
    <row r="5997" spans="56:142" x14ac:dyDescent="0.2">
      <c r="BD5997" s="325"/>
      <c r="EL5997" s="325"/>
    </row>
    <row r="5998" spans="56:142" x14ac:dyDescent="0.2">
      <c r="BD5998" s="325"/>
      <c r="EL5998" s="325"/>
    </row>
    <row r="5999" spans="56:142" x14ac:dyDescent="0.2">
      <c r="BD5999" s="325"/>
      <c r="EL5999" s="325"/>
    </row>
    <row r="6000" spans="56:142" x14ac:dyDescent="0.2">
      <c r="BD6000" s="325"/>
      <c r="EL6000" s="325"/>
    </row>
    <row r="6001" spans="56:142" x14ac:dyDescent="0.2">
      <c r="BD6001" s="325"/>
      <c r="EL6001" s="325"/>
    </row>
    <row r="6002" spans="56:142" x14ac:dyDescent="0.2">
      <c r="BD6002" s="325"/>
      <c r="EL6002" s="325"/>
    </row>
    <row r="6003" spans="56:142" x14ac:dyDescent="0.2">
      <c r="BD6003" s="325"/>
      <c r="EL6003" s="325"/>
    </row>
    <row r="6004" spans="56:142" x14ac:dyDescent="0.2">
      <c r="BD6004" s="325"/>
      <c r="EL6004" s="325"/>
    </row>
    <row r="6005" spans="56:142" x14ac:dyDescent="0.2">
      <c r="BD6005" s="325"/>
      <c r="EL6005" s="325"/>
    </row>
    <row r="6006" spans="56:142" x14ac:dyDescent="0.2">
      <c r="BD6006" s="325"/>
      <c r="EL6006" s="325"/>
    </row>
    <row r="6007" spans="56:142" x14ac:dyDescent="0.2">
      <c r="BD6007" s="325"/>
      <c r="EL6007" s="325"/>
    </row>
    <row r="6008" spans="56:142" x14ac:dyDescent="0.2">
      <c r="BD6008" s="325"/>
      <c r="EL6008" s="325"/>
    </row>
    <row r="6009" spans="56:142" x14ac:dyDescent="0.2">
      <c r="BD6009" s="325"/>
      <c r="EL6009" s="325"/>
    </row>
    <row r="6010" spans="56:142" x14ac:dyDescent="0.2">
      <c r="BD6010" s="325"/>
      <c r="EL6010" s="325"/>
    </row>
    <row r="6011" spans="56:142" x14ac:dyDescent="0.2">
      <c r="BD6011" s="325"/>
      <c r="EL6011" s="325"/>
    </row>
    <row r="6012" spans="56:142" x14ac:dyDescent="0.2">
      <c r="BD6012" s="325"/>
      <c r="EL6012" s="325"/>
    </row>
    <row r="6013" spans="56:142" x14ac:dyDescent="0.2">
      <c r="BD6013" s="325"/>
      <c r="EL6013" s="325"/>
    </row>
    <row r="6014" spans="56:142" x14ac:dyDescent="0.2">
      <c r="BD6014" s="325"/>
      <c r="EL6014" s="325"/>
    </row>
    <row r="6015" spans="56:142" x14ac:dyDescent="0.2">
      <c r="BD6015" s="325"/>
      <c r="EL6015" s="325"/>
    </row>
    <row r="6016" spans="56:142" x14ac:dyDescent="0.2">
      <c r="BD6016" s="325"/>
      <c r="EL6016" s="325"/>
    </row>
    <row r="6017" spans="56:142" x14ac:dyDescent="0.2">
      <c r="BD6017" s="325"/>
      <c r="EL6017" s="325"/>
    </row>
    <row r="6018" spans="56:142" x14ac:dyDescent="0.2">
      <c r="BD6018" s="325"/>
      <c r="EL6018" s="325"/>
    </row>
    <row r="6019" spans="56:142" x14ac:dyDescent="0.2">
      <c r="BD6019" s="325"/>
      <c r="EL6019" s="325"/>
    </row>
    <row r="6020" spans="56:142" x14ac:dyDescent="0.2">
      <c r="BD6020" s="325"/>
      <c r="EL6020" s="325"/>
    </row>
    <row r="6021" spans="56:142" x14ac:dyDescent="0.2">
      <c r="BD6021" s="325"/>
      <c r="EL6021" s="325"/>
    </row>
    <row r="6022" spans="56:142" x14ac:dyDescent="0.2">
      <c r="BD6022" s="325"/>
      <c r="EL6022" s="325"/>
    </row>
    <row r="6023" spans="56:142" x14ac:dyDescent="0.2">
      <c r="BD6023" s="325"/>
      <c r="EL6023" s="325"/>
    </row>
    <row r="6024" spans="56:142" x14ac:dyDescent="0.2">
      <c r="BD6024" s="325"/>
      <c r="EL6024" s="325"/>
    </row>
    <row r="6025" spans="56:142" x14ac:dyDescent="0.2">
      <c r="BD6025" s="325"/>
      <c r="EL6025" s="325"/>
    </row>
    <row r="6026" spans="56:142" x14ac:dyDescent="0.2">
      <c r="BD6026" s="325"/>
      <c r="EL6026" s="325"/>
    </row>
    <row r="6027" spans="56:142" x14ac:dyDescent="0.2">
      <c r="BD6027" s="325"/>
      <c r="EL6027" s="325"/>
    </row>
    <row r="6028" spans="56:142" x14ac:dyDescent="0.2">
      <c r="BD6028" s="325"/>
      <c r="EL6028" s="325"/>
    </row>
    <row r="6029" spans="56:142" x14ac:dyDescent="0.2">
      <c r="BD6029" s="325"/>
      <c r="EL6029" s="325"/>
    </row>
    <row r="6030" spans="56:142" x14ac:dyDescent="0.2">
      <c r="BD6030" s="325"/>
      <c r="EL6030" s="325"/>
    </row>
    <row r="6031" spans="56:142" x14ac:dyDescent="0.2">
      <c r="BD6031" s="325"/>
      <c r="EL6031" s="325"/>
    </row>
    <row r="6032" spans="56:142" x14ac:dyDescent="0.2">
      <c r="BD6032" s="325"/>
      <c r="EL6032" s="325"/>
    </row>
    <row r="6033" spans="56:142" x14ac:dyDescent="0.2">
      <c r="BD6033" s="325"/>
      <c r="EL6033" s="325"/>
    </row>
    <row r="6034" spans="56:142" x14ac:dyDescent="0.2">
      <c r="BD6034" s="325"/>
      <c r="EL6034" s="325"/>
    </row>
    <row r="6035" spans="56:142" x14ac:dyDescent="0.2">
      <c r="BD6035" s="325"/>
      <c r="EL6035" s="325"/>
    </row>
    <row r="6036" spans="56:142" x14ac:dyDescent="0.2">
      <c r="BD6036" s="325"/>
      <c r="EL6036" s="325"/>
    </row>
    <row r="6037" spans="56:142" x14ac:dyDescent="0.2">
      <c r="BD6037" s="325"/>
      <c r="EL6037" s="325"/>
    </row>
    <row r="6038" spans="56:142" x14ac:dyDescent="0.2">
      <c r="BD6038" s="325"/>
      <c r="EL6038" s="325"/>
    </row>
    <row r="6039" spans="56:142" x14ac:dyDescent="0.2">
      <c r="BD6039" s="325"/>
      <c r="EL6039" s="325"/>
    </row>
    <row r="6040" spans="56:142" x14ac:dyDescent="0.2">
      <c r="BD6040" s="325"/>
      <c r="EL6040" s="325"/>
    </row>
    <row r="6041" spans="56:142" x14ac:dyDescent="0.2">
      <c r="BD6041" s="325"/>
      <c r="EL6041" s="325"/>
    </row>
    <row r="6042" spans="56:142" x14ac:dyDescent="0.2">
      <c r="BD6042" s="325"/>
      <c r="EL6042" s="325"/>
    </row>
    <row r="6043" spans="56:142" x14ac:dyDescent="0.2">
      <c r="BD6043" s="325"/>
      <c r="EL6043" s="325"/>
    </row>
    <row r="6044" spans="56:142" x14ac:dyDescent="0.2">
      <c r="BD6044" s="325"/>
      <c r="EL6044" s="325"/>
    </row>
    <row r="6045" spans="56:142" x14ac:dyDescent="0.2">
      <c r="BD6045" s="325"/>
      <c r="EL6045" s="325"/>
    </row>
    <row r="6046" spans="56:142" x14ac:dyDescent="0.2">
      <c r="BD6046" s="325"/>
      <c r="EL6046" s="325"/>
    </row>
    <row r="6047" spans="56:142" x14ac:dyDescent="0.2">
      <c r="BD6047" s="325"/>
      <c r="EL6047" s="325"/>
    </row>
    <row r="6048" spans="56:142" x14ac:dyDescent="0.2">
      <c r="BD6048" s="325"/>
      <c r="EL6048" s="325"/>
    </row>
    <row r="6049" spans="56:142" x14ac:dyDescent="0.2">
      <c r="BD6049" s="325"/>
      <c r="EL6049" s="325"/>
    </row>
    <row r="6050" spans="56:142" x14ac:dyDescent="0.2">
      <c r="BD6050" s="325"/>
      <c r="EL6050" s="325"/>
    </row>
    <row r="6051" spans="56:142" x14ac:dyDescent="0.2">
      <c r="BD6051" s="325"/>
      <c r="EL6051" s="325"/>
    </row>
    <row r="6052" spans="56:142" x14ac:dyDescent="0.2">
      <c r="BD6052" s="325"/>
      <c r="EL6052" s="325"/>
    </row>
    <row r="6053" spans="56:142" x14ac:dyDescent="0.2">
      <c r="BD6053" s="325"/>
      <c r="EL6053" s="325"/>
    </row>
    <row r="6054" spans="56:142" x14ac:dyDescent="0.2">
      <c r="BD6054" s="325"/>
      <c r="EL6054" s="325"/>
    </row>
    <row r="6055" spans="56:142" x14ac:dyDescent="0.2">
      <c r="BD6055" s="325"/>
      <c r="EL6055" s="325"/>
    </row>
    <row r="6056" spans="56:142" x14ac:dyDescent="0.2">
      <c r="BD6056" s="325"/>
      <c r="EL6056" s="325"/>
    </row>
    <row r="6057" spans="56:142" x14ac:dyDescent="0.2">
      <c r="BD6057" s="325"/>
      <c r="EL6057" s="325"/>
    </row>
    <row r="6058" spans="56:142" x14ac:dyDescent="0.2">
      <c r="BD6058" s="325"/>
      <c r="EL6058" s="325"/>
    </row>
    <row r="6059" spans="56:142" x14ac:dyDescent="0.2">
      <c r="BD6059" s="325"/>
      <c r="EL6059" s="325"/>
    </row>
    <row r="6060" spans="56:142" x14ac:dyDescent="0.2">
      <c r="BD6060" s="325"/>
      <c r="EL6060" s="325"/>
    </row>
    <row r="6061" spans="56:142" x14ac:dyDescent="0.2">
      <c r="BD6061" s="325"/>
      <c r="EL6061" s="325"/>
    </row>
    <row r="6062" spans="56:142" x14ac:dyDescent="0.2">
      <c r="BD6062" s="325"/>
      <c r="EL6062" s="325"/>
    </row>
    <row r="6063" spans="56:142" x14ac:dyDescent="0.2">
      <c r="BD6063" s="325"/>
      <c r="EL6063" s="325"/>
    </row>
    <row r="6064" spans="56:142" x14ac:dyDescent="0.2">
      <c r="BD6064" s="325"/>
      <c r="EL6064" s="325"/>
    </row>
    <row r="6065" spans="56:142" x14ac:dyDescent="0.2">
      <c r="BD6065" s="325"/>
      <c r="EL6065" s="325"/>
    </row>
    <row r="6066" spans="56:142" x14ac:dyDescent="0.2">
      <c r="BD6066" s="325"/>
      <c r="EL6066" s="325"/>
    </row>
    <row r="6067" spans="56:142" x14ac:dyDescent="0.2">
      <c r="BD6067" s="325"/>
      <c r="EL6067" s="325"/>
    </row>
    <row r="6068" spans="56:142" x14ac:dyDescent="0.2">
      <c r="BD6068" s="325"/>
      <c r="EL6068" s="325"/>
    </row>
    <row r="6069" spans="56:142" x14ac:dyDescent="0.2">
      <c r="BD6069" s="325"/>
      <c r="EL6069" s="325"/>
    </row>
    <row r="6070" spans="56:142" x14ac:dyDescent="0.2">
      <c r="BD6070" s="325"/>
      <c r="EL6070" s="325"/>
    </row>
    <row r="6071" spans="56:142" x14ac:dyDescent="0.2">
      <c r="BD6071" s="325"/>
      <c r="EL6071" s="325"/>
    </row>
    <row r="6072" spans="56:142" x14ac:dyDescent="0.2">
      <c r="BD6072" s="325"/>
      <c r="EL6072" s="325"/>
    </row>
    <row r="6073" spans="56:142" x14ac:dyDescent="0.2">
      <c r="BD6073" s="325"/>
      <c r="EL6073" s="325"/>
    </row>
    <row r="6074" spans="56:142" x14ac:dyDescent="0.2">
      <c r="BD6074" s="325"/>
      <c r="EL6074" s="325"/>
    </row>
    <row r="6075" spans="56:142" x14ac:dyDescent="0.2">
      <c r="BD6075" s="325"/>
      <c r="EL6075" s="325"/>
    </row>
    <row r="6076" spans="56:142" x14ac:dyDescent="0.2">
      <c r="BD6076" s="325"/>
      <c r="EL6076" s="325"/>
    </row>
    <row r="6077" spans="56:142" x14ac:dyDescent="0.2">
      <c r="BD6077" s="325"/>
      <c r="EL6077" s="325"/>
    </row>
    <row r="6078" spans="56:142" x14ac:dyDescent="0.2">
      <c r="BD6078" s="325"/>
      <c r="EL6078" s="325"/>
    </row>
    <row r="6079" spans="56:142" x14ac:dyDescent="0.2">
      <c r="BD6079" s="325"/>
      <c r="EL6079" s="325"/>
    </row>
    <row r="6080" spans="56:142" x14ac:dyDescent="0.2">
      <c r="BD6080" s="325"/>
      <c r="EL6080" s="325"/>
    </row>
    <row r="6081" spans="56:142" x14ac:dyDescent="0.2">
      <c r="BD6081" s="325"/>
      <c r="EL6081" s="325"/>
    </row>
    <row r="6082" spans="56:142" x14ac:dyDescent="0.2">
      <c r="BD6082" s="325"/>
      <c r="EL6082" s="325"/>
    </row>
    <row r="6083" spans="56:142" x14ac:dyDescent="0.2">
      <c r="BD6083" s="325"/>
      <c r="EL6083" s="325"/>
    </row>
    <row r="6084" spans="56:142" x14ac:dyDescent="0.2">
      <c r="BD6084" s="325"/>
      <c r="EL6084" s="325"/>
    </row>
    <row r="6085" spans="56:142" x14ac:dyDescent="0.2">
      <c r="BD6085" s="325"/>
      <c r="EL6085" s="325"/>
    </row>
    <row r="6086" spans="56:142" x14ac:dyDescent="0.2">
      <c r="BD6086" s="325"/>
      <c r="EL6086" s="325"/>
    </row>
    <row r="6087" spans="56:142" x14ac:dyDescent="0.2">
      <c r="BD6087" s="325"/>
      <c r="EL6087" s="325"/>
    </row>
    <row r="6088" spans="56:142" x14ac:dyDescent="0.2">
      <c r="BD6088" s="325"/>
      <c r="EL6088" s="325"/>
    </row>
    <row r="6089" spans="56:142" x14ac:dyDescent="0.2">
      <c r="BD6089" s="325"/>
      <c r="EL6089" s="325"/>
    </row>
    <row r="6090" spans="56:142" x14ac:dyDescent="0.2">
      <c r="BD6090" s="325"/>
      <c r="EL6090" s="325"/>
    </row>
    <row r="6091" spans="56:142" x14ac:dyDescent="0.2">
      <c r="BD6091" s="325"/>
      <c r="EL6091" s="325"/>
    </row>
    <row r="6092" spans="56:142" x14ac:dyDescent="0.2">
      <c r="BD6092" s="325"/>
      <c r="EL6092" s="325"/>
    </row>
    <row r="6093" spans="56:142" x14ac:dyDescent="0.2">
      <c r="BD6093" s="325"/>
      <c r="EL6093" s="325"/>
    </row>
    <row r="6094" spans="56:142" x14ac:dyDescent="0.2">
      <c r="BD6094" s="325"/>
      <c r="EL6094" s="325"/>
    </row>
    <row r="6095" spans="56:142" x14ac:dyDescent="0.2">
      <c r="BD6095" s="325"/>
      <c r="EL6095" s="325"/>
    </row>
    <row r="6096" spans="56:142" x14ac:dyDescent="0.2">
      <c r="BD6096" s="325"/>
      <c r="EL6096" s="325"/>
    </row>
    <row r="6097" spans="56:142" x14ac:dyDescent="0.2">
      <c r="BD6097" s="325"/>
      <c r="EL6097" s="325"/>
    </row>
    <row r="6098" spans="56:142" x14ac:dyDescent="0.2">
      <c r="BD6098" s="325"/>
      <c r="EL6098" s="325"/>
    </row>
    <row r="6099" spans="56:142" x14ac:dyDescent="0.2">
      <c r="BD6099" s="325"/>
      <c r="EL6099" s="325"/>
    </row>
    <row r="6100" spans="56:142" x14ac:dyDescent="0.2">
      <c r="BD6100" s="325"/>
      <c r="EL6100" s="325"/>
    </row>
    <row r="6101" spans="56:142" x14ac:dyDescent="0.2">
      <c r="BD6101" s="325"/>
      <c r="EL6101" s="325"/>
    </row>
    <row r="6102" spans="56:142" x14ac:dyDescent="0.2">
      <c r="BD6102" s="325"/>
      <c r="EL6102" s="325"/>
    </row>
    <row r="6103" spans="56:142" x14ac:dyDescent="0.2">
      <c r="BD6103" s="325"/>
      <c r="EL6103" s="325"/>
    </row>
    <row r="6104" spans="56:142" x14ac:dyDescent="0.2">
      <c r="BD6104" s="325"/>
      <c r="EL6104" s="325"/>
    </row>
    <row r="6105" spans="56:142" x14ac:dyDescent="0.2">
      <c r="BD6105" s="325"/>
      <c r="EL6105" s="325"/>
    </row>
    <row r="6106" spans="56:142" x14ac:dyDescent="0.2">
      <c r="BD6106" s="325"/>
      <c r="EL6106" s="325"/>
    </row>
    <row r="6107" spans="56:142" x14ac:dyDescent="0.2">
      <c r="BD6107" s="325"/>
      <c r="EL6107" s="325"/>
    </row>
    <row r="6108" spans="56:142" x14ac:dyDescent="0.2">
      <c r="BD6108" s="325"/>
      <c r="EL6108" s="325"/>
    </row>
    <row r="6109" spans="56:142" x14ac:dyDescent="0.2">
      <c r="BD6109" s="325"/>
      <c r="EL6109" s="325"/>
    </row>
    <row r="6110" spans="56:142" x14ac:dyDescent="0.2">
      <c r="BD6110" s="325"/>
      <c r="EL6110" s="325"/>
    </row>
    <row r="6111" spans="56:142" x14ac:dyDescent="0.2">
      <c r="BD6111" s="325"/>
      <c r="EL6111" s="325"/>
    </row>
    <row r="6112" spans="56:142" x14ac:dyDescent="0.2">
      <c r="BD6112" s="325"/>
      <c r="EL6112" s="325"/>
    </row>
    <row r="6113" spans="56:142" x14ac:dyDescent="0.2">
      <c r="BD6113" s="325"/>
      <c r="EL6113" s="325"/>
    </row>
    <row r="6114" spans="56:142" x14ac:dyDescent="0.2">
      <c r="BD6114" s="325"/>
      <c r="EL6114" s="325"/>
    </row>
    <row r="6115" spans="56:142" x14ac:dyDescent="0.2">
      <c r="BD6115" s="325"/>
      <c r="EL6115" s="325"/>
    </row>
    <row r="6116" spans="56:142" x14ac:dyDescent="0.2">
      <c r="BD6116" s="325"/>
      <c r="EL6116" s="325"/>
    </row>
    <row r="6117" spans="56:142" x14ac:dyDescent="0.2">
      <c r="BD6117" s="325"/>
      <c r="EL6117" s="325"/>
    </row>
    <row r="6118" spans="56:142" x14ac:dyDescent="0.2">
      <c r="BD6118" s="325"/>
      <c r="EL6118" s="325"/>
    </row>
    <row r="6119" spans="56:142" x14ac:dyDescent="0.2">
      <c r="BD6119" s="325"/>
      <c r="EL6119" s="325"/>
    </row>
    <row r="6120" spans="56:142" x14ac:dyDescent="0.2">
      <c r="BD6120" s="325"/>
      <c r="EL6120" s="325"/>
    </row>
    <row r="6121" spans="56:142" x14ac:dyDescent="0.2">
      <c r="BD6121" s="325"/>
      <c r="EL6121" s="325"/>
    </row>
    <row r="6122" spans="56:142" x14ac:dyDescent="0.2">
      <c r="BD6122" s="325"/>
      <c r="EL6122" s="325"/>
    </row>
    <row r="6123" spans="56:142" x14ac:dyDescent="0.2">
      <c r="BD6123" s="325"/>
      <c r="EL6123" s="325"/>
    </row>
    <row r="6124" spans="56:142" x14ac:dyDescent="0.2">
      <c r="BD6124" s="325"/>
      <c r="EL6124" s="325"/>
    </row>
    <row r="6125" spans="56:142" x14ac:dyDescent="0.2">
      <c r="BD6125" s="325"/>
      <c r="EL6125" s="325"/>
    </row>
    <row r="6126" spans="56:142" x14ac:dyDescent="0.2">
      <c r="BD6126" s="325"/>
      <c r="EL6126" s="325"/>
    </row>
    <row r="6127" spans="56:142" x14ac:dyDescent="0.2">
      <c r="BD6127" s="325"/>
      <c r="EL6127" s="325"/>
    </row>
    <row r="6128" spans="56:142" x14ac:dyDescent="0.2">
      <c r="BD6128" s="325"/>
      <c r="EL6128" s="325"/>
    </row>
    <row r="6129" spans="56:142" x14ac:dyDescent="0.2">
      <c r="BD6129" s="325"/>
      <c r="EL6129" s="325"/>
    </row>
    <row r="6130" spans="56:142" x14ac:dyDescent="0.2">
      <c r="BD6130" s="325"/>
      <c r="EL6130" s="325"/>
    </row>
    <row r="6131" spans="56:142" x14ac:dyDescent="0.2">
      <c r="BD6131" s="325"/>
      <c r="EL6131" s="325"/>
    </row>
    <row r="6132" spans="56:142" x14ac:dyDescent="0.2">
      <c r="BD6132" s="325"/>
      <c r="EL6132" s="325"/>
    </row>
    <row r="6133" spans="56:142" x14ac:dyDescent="0.2">
      <c r="BD6133" s="325"/>
      <c r="EL6133" s="325"/>
    </row>
    <row r="6134" spans="56:142" x14ac:dyDescent="0.2">
      <c r="BD6134" s="325"/>
      <c r="EL6134" s="325"/>
    </row>
    <row r="6135" spans="56:142" x14ac:dyDescent="0.2">
      <c r="BD6135" s="325"/>
      <c r="EL6135" s="325"/>
    </row>
    <row r="6136" spans="56:142" x14ac:dyDescent="0.2">
      <c r="BD6136" s="325"/>
      <c r="EL6136" s="325"/>
    </row>
    <row r="6137" spans="56:142" x14ac:dyDescent="0.2">
      <c r="BD6137" s="325"/>
      <c r="EL6137" s="325"/>
    </row>
    <row r="6138" spans="56:142" x14ac:dyDescent="0.2">
      <c r="BD6138" s="325"/>
      <c r="EL6138" s="325"/>
    </row>
    <row r="6139" spans="56:142" x14ac:dyDescent="0.2">
      <c r="BD6139" s="325"/>
      <c r="EL6139" s="325"/>
    </row>
    <row r="6140" spans="56:142" x14ac:dyDescent="0.2">
      <c r="BD6140" s="325"/>
      <c r="EL6140" s="325"/>
    </row>
    <row r="6141" spans="56:142" x14ac:dyDescent="0.2">
      <c r="BD6141" s="325"/>
      <c r="EL6141" s="325"/>
    </row>
    <row r="6142" spans="56:142" x14ac:dyDescent="0.2">
      <c r="BD6142" s="325"/>
      <c r="EL6142" s="325"/>
    </row>
    <row r="6143" spans="56:142" x14ac:dyDescent="0.2">
      <c r="BD6143" s="325"/>
      <c r="EL6143" s="325"/>
    </row>
    <row r="6144" spans="56:142" x14ac:dyDescent="0.2">
      <c r="BD6144" s="325"/>
      <c r="EL6144" s="325"/>
    </row>
    <row r="6145" spans="56:142" x14ac:dyDescent="0.2">
      <c r="BD6145" s="325"/>
      <c r="EL6145" s="325"/>
    </row>
    <row r="6146" spans="56:142" x14ac:dyDescent="0.2">
      <c r="BD6146" s="325"/>
      <c r="EL6146" s="325"/>
    </row>
    <row r="6147" spans="56:142" x14ac:dyDescent="0.2">
      <c r="BD6147" s="325"/>
      <c r="EL6147" s="325"/>
    </row>
    <row r="6148" spans="56:142" x14ac:dyDescent="0.2">
      <c r="BD6148" s="325"/>
      <c r="EL6148" s="325"/>
    </row>
    <row r="6149" spans="56:142" x14ac:dyDescent="0.2">
      <c r="BD6149" s="325"/>
      <c r="EL6149" s="325"/>
    </row>
    <row r="6150" spans="56:142" x14ac:dyDescent="0.2">
      <c r="BD6150" s="325"/>
      <c r="EL6150" s="325"/>
    </row>
    <row r="6151" spans="56:142" x14ac:dyDescent="0.2">
      <c r="BD6151" s="325"/>
      <c r="EL6151" s="325"/>
    </row>
    <row r="6152" spans="56:142" x14ac:dyDescent="0.2">
      <c r="BD6152" s="325"/>
      <c r="EL6152" s="325"/>
    </row>
    <row r="6153" spans="56:142" x14ac:dyDescent="0.2">
      <c r="BD6153" s="325"/>
      <c r="EL6153" s="325"/>
    </row>
    <row r="6154" spans="56:142" x14ac:dyDescent="0.2">
      <c r="BD6154" s="325"/>
      <c r="EL6154" s="325"/>
    </row>
    <row r="6155" spans="56:142" x14ac:dyDescent="0.2">
      <c r="BD6155" s="325"/>
      <c r="EL6155" s="325"/>
    </row>
    <row r="6156" spans="56:142" x14ac:dyDescent="0.2">
      <c r="BD6156" s="325"/>
      <c r="EL6156" s="325"/>
    </row>
    <row r="6157" spans="56:142" x14ac:dyDescent="0.2">
      <c r="BD6157" s="325"/>
      <c r="EL6157" s="325"/>
    </row>
    <row r="6158" spans="56:142" x14ac:dyDescent="0.2">
      <c r="BD6158" s="325"/>
      <c r="EL6158" s="325"/>
    </row>
    <row r="6159" spans="56:142" x14ac:dyDescent="0.2">
      <c r="BD6159" s="325"/>
      <c r="EL6159" s="325"/>
    </row>
    <row r="6160" spans="56:142" x14ac:dyDescent="0.2">
      <c r="BD6160" s="325"/>
      <c r="EL6160" s="325"/>
    </row>
    <row r="6161" spans="56:142" x14ac:dyDescent="0.2">
      <c r="BD6161" s="325"/>
      <c r="EL6161" s="325"/>
    </row>
    <row r="6162" spans="56:142" x14ac:dyDescent="0.2">
      <c r="BD6162" s="325"/>
      <c r="EL6162" s="325"/>
    </row>
    <row r="6163" spans="56:142" x14ac:dyDescent="0.2">
      <c r="BD6163" s="325"/>
      <c r="EL6163" s="325"/>
    </row>
    <row r="6164" spans="56:142" x14ac:dyDescent="0.2">
      <c r="BD6164" s="325"/>
      <c r="EL6164" s="325"/>
    </row>
    <row r="6165" spans="56:142" x14ac:dyDescent="0.2">
      <c r="BD6165" s="325"/>
      <c r="EL6165" s="325"/>
    </row>
    <row r="6166" spans="56:142" x14ac:dyDescent="0.2">
      <c r="BD6166" s="325"/>
      <c r="EL6166" s="325"/>
    </row>
    <row r="6167" spans="56:142" x14ac:dyDescent="0.2">
      <c r="BD6167" s="325"/>
      <c r="EL6167" s="325"/>
    </row>
    <row r="6168" spans="56:142" x14ac:dyDescent="0.2">
      <c r="BD6168" s="325"/>
      <c r="EL6168" s="325"/>
    </row>
    <row r="6169" spans="56:142" x14ac:dyDescent="0.2">
      <c r="BD6169" s="325"/>
      <c r="EL6169" s="325"/>
    </row>
    <row r="6170" spans="56:142" x14ac:dyDescent="0.2">
      <c r="BD6170" s="325"/>
      <c r="EL6170" s="325"/>
    </row>
    <row r="6171" spans="56:142" x14ac:dyDescent="0.2">
      <c r="BD6171" s="325"/>
      <c r="EL6171" s="325"/>
    </row>
    <row r="6172" spans="56:142" x14ac:dyDescent="0.2">
      <c r="BD6172" s="325"/>
      <c r="EL6172" s="325"/>
    </row>
    <row r="6173" spans="56:142" x14ac:dyDescent="0.2">
      <c r="BD6173" s="325"/>
      <c r="EL6173" s="325"/>
    </row>
    <row r="6174" spans="56:142" x14ac:dyDescent="0.2">
      <c r="BD6174" s="325"/>
      <c r="EL6174" s="325"/>
    </row>
    <row r="6175" spans="56:142" x14ac:dyDescent="0.2">
      <c r="BD6175" s="325"/>
      <c r="EL6175" s="325"/>
    </row>
    <row r="6176" spans="56:142" x14ac:dyDescent="0.2">
      <c r="BD6176" s="325"/>
      <c r="EL6176" s="325"/>
    </row>
    <row r="6177" spans="56:142" x14ac:dyDescent="0.2">
      <c r="BD6177" s="325"/>
      <c r="EL6177" s="325"/>
    </row>
    <row r="6178" spans="56:142" x14ac:dyDescent="0.2">
      <c r="BD6178" s="325"/>
      <c r="EL6178" s="325"/>
    </row>
    <row r="6179" spans="56:142" x14ac:dyDescent="0.2">
      <c r="BD6179" s="325"/>
      <c r="EL6179" s="325"/>
    </row>
    <row r="6180" spans="56:142" x14ac:dyDescent="0.2">
      <c r="BD6180" s="325"/>
      <c r="EL6180" s="325"/>
    </row>
    <row r="6181" spans="56:142" x14ac:dyDescent="0.2">
      <c r="BD6181" s="325"/>
      <c r="EL6181" s="325"/>
    </row>
    <row r="6182" spans="56:142" x14ac:dyDescent="0.2">
      <c r="BD6182" s="325"/>
      <c r="EL6182" s="325"/>
    </row>
    <row r="6183" spans="56:142" x14ac:dyDescent="0.2">
      <c r="BD6183" s="325"/>
      <c r="EL6183" s="325"/>
    </row>
    <row r="6184" spans="56:142" x14ac:dyDescent="0.2">
      <c r="BD6184" s="325"/>
      <c r="EL6184" s="325"/>
    </row>
    <row r="6185" spans="56:142" x14ac:dyDescent="0.2">
      <c r="BD6185" s="325"/>
      <c r="EL6185" s="325"/>
    </row>
    <row r="6186" spans="56:142" x14ac:dyDescent="0.2">
      <c r="BD6186" s="325"/>
      <c r="EL6186" s="325"/>
    </row>
    <row r="6187" spans="56:142" x14ac:dyDescent="0.2">
      <c r="BD6187" s="325"/>
      <c r="EL6187" s="325"/>
    </row>
    <row r="6188" spans="56:142" x14ac:dyDescent="0.2">
      <c r="BD6188" s="325"/>
      <c r="EL6188" s="325"/>
    </row>
    <row r="6189" spans="56:142" x14ac:dyDescent="0.2">
      <c r="BD6189" s="325"/>
      <c r="EL6189" s="325"/>
    </row>
    <row r="6190" spans="56:142" x14ac:dyDescent="0.2">
      <c r="BD6190" s="325"/>
      <c r="EL6190" s="325"/>
    </row>
    <row r="6191" spans="56:142" x14ac:dyDescent="0.2">
      <c r="BD6191" s="325"/>
      <c r="EL6191" s="325"/>
    </row>
    <row r="6192" spans="56:142" x14ac:dyDescent="0.2">
      <c r="BD6192" s="325"/>
      <c r="EL6192" s="325"/>
    </row>
    <row r="6193" spans="56:142" x14ac:dyDescent="0.2">
      <c r="BD6193" s="325"/>
      <c r="EL6193" s="325"/>
    </row>
    <row r="6194" spans="56:142" x14ac:dyDescent="0.2">
      <c r="BD6194" s="325"/>
      <c r="EL6194" s="325"/>
    </row>
    <row r="6195" spans="56:142" x14ac:dyDescent="0.2">
      <c r="BD6195" s="325"/>
      <c r="EL6195" s="325"/>
    </row>
    <row r="6196" spans="56:142" x14ac:dyDescent="0.2">
      <c r="BD6196" s="325"/>
      <c r="EL6196" s="325"/>
    </row>
    <row r="6197" spans="56:142" x14ac:dyDescent="0.2">
      <c r="BD6197" s="325"/>
      <c r="EL6197" s="325"/>
    </row>
    <row r="6198" spans="56:142" x14ac:dyDescent="0.2">
      <c r="BD6198" s="325"/>
      <c r="EL6198" s="325"/>
    </row>
    <row r="6199" spans="56:142" x14ac:dyDescent="0.2">
      <c r="BD6199" s="325"/>
      <c r="EL6199" s="325"/>
    </row>
    <row r="6200" spans="56:142" x14ac:dyDescent="0.2">
      <c r="BD6200" s="325"/>
      <c r="EL6200" s="325"/>
    </row>
    <row r="6201" spans="56:142" x14ac:dyDescent="0.2">
      <c r="BD6201" s="325"/>
      <c r="EL6201" s="325"/>
    </row>
    <row r="6202" spans="56:142" x14ac:dyDescent="0.2">
      <c r="BD6202" s="325"/>
      <c r="EL6202" s="325"/>
    </row>
    <row r="6203" spans="56:142" x14ac:dyDescent="0.2">
      <c r="BD6203" s="325"/>
      <c r="EL6203" s="325"/>
    </row>
    <row r="6204" spans="56:142" x14ac:dyDescent="0.2">
      <c r="BD6204" s="325"/>
      <c r="EL6204" s="325"/>
    </row>
    <row r="6205" spans="56:142" x14ac:dyDescent="0.2">
      <c r="BD6205" s="325"/>
      <c r="EL6205" s="325"/>
    </row>
    <row r="6206" spans="56:142" x14ac:dyDescent="0.2">
      <c r="BD6206" s="325"/>
      <c r="EL6206" s="325"/>
    </row>
    <row r="6207" spans="56:142" x14ac:dyDescent="0.2">
      <c r="BD6207" s="325"/>
      <c r="EL6207" s="325"/>
    </row>
    <row r="6208" spans="56:142" x14ac:dyDescent="0.2">
      <c r="BD6208" s="325"/>
      <c r="EL6208" s="325"/>
    </row>
    <row r="6209" spans="56:142" x14ac:dyDescent="0.2">
      <c r="BD6209" s="325"/>
      <c r="EL6209" s="325"/>
    </row>
    <row r="6210" spans="56:142" x14ac:dyDescent="0.2">
      <c r="BD6210" s="325"/>
      <c r="EL6210" s="325"/>
    </row>
    <row r="6211" spans="56:142" x14ac:dyDescent="0.2">
      <c r="BD6211" s="325"/>
      <c r="EL6211" s="325"/>
    </row>
    <row r="6212" spans="56:142" x14ac:dyDescent="0.2">
      <c r="BD6212" s="325"/>
      <c r="EL6212" s="325"/>
    </row>
    <row r="6213" spans="56:142" x14ac:dyDescent="0.2">
      <c r="BD6213" s="325"/>
      <c r="EL6213" s="325"/>
    </row>
    <row r="6214" spans="56:142" x14ac:dyDescent="0.2">
      <c r="BD6214" s="325"/>
      <c r="EL6214" s="325"/>
    </row>
    <row r="6215" spans="56:142" x14ac:dyDescent="0.2">
      <c r="BD6215" s="325"/>
      <c r="EL6215" s="325"/>
    </row>
    <row r="6216" spans="56:142" x14ac:dyDescent="0.2">
      <c r="BD6216" s="325"/>
      <c r="EL6216" s="325"/>
    </row>
    <row r="6217" spans="56:142" x14ac:dyDescent="0.2">
      <c r="BD6217" s="325"/>
      <c r="EL6217" s="325"/>
    </row>
    <row r="6218" spans="56:142" x14ac:dyDescent="0.2">
      <c r="BD6218" s="325"/>
      <c r="EL6218" s="325"/>
    </row>
    <row r="6219" spans="56:142" x14ac:dyDescent="0.2">
      <c r="BD6219" s="325"/>
      <c r="EL6219" s="325"/>
    </row>
    <row r="6220" spans="56:142" x14ac:dyDescent="0.2">
      <c r="BD6220" s="325"/>
      <c r="EL6220" s="325"/>
    </row>
    <row r="6221" spans="56:142" x14ac:dyDescent="0.2">
      <c r="BD6221" s="325"/>
      <c r="EL6221" s="325"/>
    </row>
    <row r="6222" spans="56:142" x14ac:dyDescent="0.2">
      <c r="BD6222" s="325"/>
      <c r="EL6222" s="325"/>
    </row>
    <row r="6223" spans="56:142" x14ac:dyDescent="0.2">
      <c r="BD6223" s="325"/>
      <c r="EL6223" s="325"/>
    </row>
    <row r="6224" spans="56:142" x14ac:dyDescent="0.2">
      <c r="BD6224" s="325"/>
      <c r="EL6224" s="325"/>
    </row>
    <row r="6225" spans="56:142" x14ac:dyDescent="0.2">
      <c r="BD6225" s="325"/>
      <c r="EL6225" s="325"/>
    </row>
    <row r="6226" spans="56:142" x14ac:dyDescent="0.2">
      <c r="BD6226" s="325"/>
      <c r="EL6226" s="325"/>
    </row>
    <row r="6227" spans="56:142" x14ac:dyDescent="0.2">
      <c r="BD6227" s="325"/>
      <c r="EL6227" s="325"/>
    </row>
    <row r="6228" spans="56:142" x14ac:dyDescent="0.2">
      <c r="BD6228" s="325"/>
      <c r="EL6228" s="325"/>
    </row>
    <row r="6229" spans="56:142" x14ac:dyDescent="0.2">
      <c r="BD6229" s="325"/>
      <c r="EL6229" s="325"/>
    </row>
    <row r="6230" spans="56:142" x14ac:dyDescent="0.2">
      <c r="BD6230" s="325"/>
      <c r="EL6230" s="325"/>
    </row>
    <row r="6231" spans="56:142" x14ac:dyDescent="0.2">
      <c r="BD6231" s="325"/>
      <c r="EL6231" s="325"/>
    </row>
    <row r="6232" spans="56:142" x14ac:dyDescent="0.2">
      <c r="BD6232" s="325"/>
      <c r="EL6232" s="325"/>
    </row>
    <row r="6233" spans="56:142" x14ac:dyDescent="0.2">
      <c r="BD6233" s="325"/>
      <c r="EL6233" s="325"/>
    </row>
    <row r="6234" spans="56:142" x14ac:dyDescent="0.2">
      <c r="BD6234" s="325"/>
      <c r="EL6234" s="325"/>
    </row>
    <row r="6235" spans="56:142" x14ac:dyDescent="0.2">
      <c r="BD6235" s="325"/>
      <c r="EL6235" s="325"/>
    </row>
    <row r="6236" spans="56:142" x14ac:dyDescent="0.2">
      <c r="BD6236" s="325"/>
      <c r="EL6236" s="325"/>
    </row>
    <row r="6237" spans="56:142" x14ac:dyDescent="0.2">
      <c r="BD6237" s="325"/>
      <c r="EL6237" s="325"/>
    </row>
    <row r="6238" spans="56:142" x14ac:dyDescent="0.2">
      <c r="BD6238" s="325"/>
      <c r="EL6238" s="325"/>
    </row>
    <row r="6239" spans="56:142" x14ac:dyDescent="0.2">
      <c r="BD6239" s="325"/>
      <c r="EL6239" s="325"/>
    </row>
    <row r="6240" spans="56:142" x14ac:dyDescent="0.2">
      <c r="BD6240" s="325"/>
      <c r="EL6240" s="325"/>
    </row>
    <row r="6241" spans="56:142" x14ac:dyDescent="0.2">
      <c r="BD6241" s="325"/>
      <c r="EL6241" s="325"/>
    </row>
    <row r="6242" spans="56:142" x14ac:dyDescent="0.2">
      <c r="BD6242" s="325"/>
      <c r="EL6242" s="325"/>
    </row>
    <row r="6243" spans="56:142" x14ac:dyDescent="0.2">
      <c r="BD6243" s="325"/>
      <c r="EL6243" s="325"/>
    </row>
    <row r="6244" spans="56:142" x14ac:dyDescent="0.2">
      <c r="BD6244" s="325"/>
      <c r="EL6244" s="325"/>
    </row>
    <row r="6245" spans="56:142" x14ac:dyDescent="0.2">
      <c r="BD6245" s="325"/>
      <c r="EL6245" s="325"/>
    </row>
    <row r="6246" spans="56:142" x14ac:dyDescent="0.2">
      <c r="BD6246" s="325"/>
      <c r="EL6246" s="325"/>
    </row>
    <row r="6247" spans="56:142" x14ac:dyDescent="0.2">
      <c r="BD6247" s="325"/>
      <c r="EL6247" s="325"/>
    </row>
    <row r="6248" spans="56:142" x14ac:dyDescent="0.2">
      <c r="BD6248" s="325"/>
      <c r="EL6248" s="325"/>
    </row>
    <row r="6249" spans="56:142" x14ac:dyDescent="0.2">
      <c r="BD6249" s="325"/>
      <c r="EL6249" s="325"/>
    </row>
    <row r="6250" spans="56:142" x14ac:dyDescent="0.2">
      <c r="BD6250" s="325"/>
      <c r="EL6250" s="325"/>
    </row>
    <row r="6251" spans="56:142" x14ac:dyDescent="0.2">
      <c r="BD6251" s="325"/>
      <c r="EL6251" s="325"/>
    </row>
    <row r="6252" spans="56:142" x14ac:dyDescent="0.2">
      <c r="BD6252" s="325"/>
      <c r="EL6252" s="325"/>
    </row>
    <row r="6253" spans="56:142" x14ac:dyDescent="0.2">
      <c r="BD6253" s="325"/>
      <c r="EL6253" s="325"/>
    </row>
    <row r="6254" spans="56:142" x14ac:dyDescent="0.2">
      <c r="BD6254" s="325"/>
      <c r="EL6254" s="325"/>
    </row>
    <row r="6255" spans="56:142" x14ac:dyDescent="0.2">
      <c r="BD6255" s="325"/>
      <c r="EL6255" s="325"/>
    </row>
    <row r="6256" spans="56:142" x14ac:dyDescent="0.2">
      <c r="BD6256" s="325"/>
      <c r="EL6256" s="325"/>
    </row>
    <row r="6257" spans="56:142" x14ac:dyDescent="0.2">
      <c r="BD6257" s="325"/>
      <c r="EL6257" s="325"/>
    </row>
    <row r="6258" spans="56:142" x14ac:dyDescent="0.2">
      <c r="BD6258" s="325"/>
      <c r="EL6258" s="325"/>
    </row>
    <row r="6259" spans="56:142" x14ac:dyDescent="0.2">
      <c r="BD6259" s="325"/>
      <c r="EL6259" s="325"/>
    </row>
    <row r="6260" spans="56:142" x14ac:dyDescent="0.2">
      <c r="BD6260" s="325"/>
      <c r="EL6260" s="325"/>
    </row>
    <row r="6261" spans="56:142" x14ac:dyDescent="0.2">
      <c r="BD6261" s="325"/>
      <c r="EL6261" s="325"/>
    </row>
    <row r="6262" spans="56:142" x14ac:dyDescent="0.2">
      <c r="BD6262" s="325"/>
      <c r="EL6262" s="325"/>
    </row>
    <row r="6263" spans="56:142" x14ac:dyDescent="0.2">
      <c r="BD6263" s="325"/>
      <c r="EL6263" s="325"/>
    </row>
    <row r="6264" spans="56:142" x14ac:dyDescent="0.2">
      <c r="BD6264" s="325"/>
      <c r="EL6264" s="325"/>
    </row>
    <row r="6265" spans="56:142" x14ac:dyDescent="0.2">
      <c r="BD6265" s="325"/>
      <c r="EL6265" s="325"/>
    </row>
    <row r="6266" spans="56:142" x14ac:dyDescent="0.2">
      <c r="BD6266" s="325"/>
      <c r="EL6266" s="325"/>
    </row>
    <row r="6267" spans="56:142" x14ac:dyDescent="0.2">
      <c r="BD6267" s="325"/>
      <c r="EL6267" s="325"/>
    </row>
    <row r="6268" spans="56:142" x14ac:dyDescent="0.2">
      <c r="BD6268" s="325"/>
      <c r="EL6268" s="325"/>
    </row>
    <row r="6269" spans="56:142" x14ac:dyDescent="0.2">
      <c r="BD6269" s="325"/>
      <c r="EL6269" s="325"/>
    </row>
    <row r="6270" spans="56:142" x14ac:dyDescent="0.2">
      <c r="BD6270" s="325"/>
      <c r="EL6270" s="325"/>
    </row>
    <row r="6271" spans="56:142" x14ac:dyDescent="0.2">
      <c r="BD6271" s="325"/>
      <c r="EL6271" s="325"/>
    </row>
    <row r="6272" spans="56:142" x14ac:dyDescent="0.2">
      <c r="BD6272" s="325"/>
      <c r="EL6272" s="325"/>
    </row>
    <row r="6273" spans="56:142" x14ac:dyDescent="0.2">
      <c r="BD6273" s="325"/>
      <c r="EL6273" s="325"/>
    </row>
    <row r="6274" spans="56:142" x14ac:dyDescent="0.2">
      <c r="BD6274" s="325"/>
      <c r="EL6274" s="325"/>
    </row>
    <row r="6275" spans="56:142" x14ac:dyDescent="0.2">
      <c r="BD6275" s="325"/>
      <c r="EL6275" s="325"/>
    </row>
    <row r="6276" spans="56:142" x14ac:dyDescent="0.2">
      <c r="BD6276" s="325"/>
      <c r="EL6276" s="325"/>
    </row>
    <row r="6277" spans="56:142" x14ac:dyDescent="0.2">
      <c r="BD6277" s="325"/>
      <c r="EL6277" s="325"/>
    </row>
    <row r="6278" spans="56:142" x14ac:dyDescent="0.2">
      <c r="BD6278" s="325"/>
      <c r="EL6278" s="325"/>
    </row>
    <row r="6279" spans="56:142" x14ac:dyDescent="0.2">
      <c r="BD6279" s="325"/>
      <c r="EL6279" s="325"/>
    </row>
    <row r="6280" spans="56:142" x14ac:dyDescent="0.2">
      <c r="BD6280" s="325"/>
      <c r="EL6280" s="325"/>
    </row>
    <row r="6281" spans="56:142" x14ac:dyDescent="0.2">
      <c r="BD6281" s="325"/>
      <c r="EL6281" s="325"/>
    </row>
    <row r="6282" spans="56:142" x14ac:dyDescent="0.2">
      <c r="BD6282" s="325"/>
      <c r="EL6282" s="325"/>
    </row>
    <row r="6283" spans="56:142" x14ac:dyDescent="0.2">
      <c r="BD6283" s="325"/>
      <c r="EL6283" s="325"/>
    </row>
    <row r="6284" spans="56:142" x14ac:dyDescent="0.2">
      <c r="BD6284" s="325"/>
      <c r="EL6284" s="325"/>
    </row>
    <row r="6285" spans="56:142" x14ac:dyDescent="0.2">
      <c r="BD6285" s="325"/>
      <c r="EL6285" s="325"/>
    </row>
    <row r="6286" spans="56:142" x14ac:dyDescent="0.2">
      <c r="BD6286" s="325"/>
      <c r="EL6286" s="325"/>
    </row>
    <row r="6287" spans="56:142" x14ac:dyDescent="0.2">
      <c r="BD6287" s="325"/>
      <c r="EL6287" s="325"/>
    </row>
    <row r="6288" spans="56:142" x14ac:dyDescent="0.2">
      <c r="BD6288" s="325"/>
      <c r="EL6288" s="325"/>
    </row>
    <row r="6289" spans="56:142" x14ac:dyDescent="0.2">
      <c r="BD6289" s="325"/>
      <c r="EL6289" s="325"/>
    </row>
    <row r="6290" spans="56:142" x14ac:dyDescent="0.2">
      <c r="BD6290" s="325"/>
      <c r="EL6290" s="325"/>
    </row>
    <row r="6291" spans="56:142" x14ac:dyDescent="0.2">
      <c r="BD6291" s="325"/>
      <c r="EL6291" s="325"/>
    </row>
    <row r="6292" spans="56:142" x14ac:dyDescent="0.2">
      <c r="BD6292" s="325"/>
      <c r="EL6292" s="325"/>
    </row>
    <row r="6293" spans="56:142" x14ac:dyDescent="0.2">
      <c r="BD6293" s="325"/>
      <c r="EL6293" s="325"/>
    </row>
    <row r="6294" spans="56:142" x14ac:dyDescent="0.2">
      <c r="BD6294" s="325"/>
      <c r="EL6294" s="325"/>
    </row>
    <row r="6295" spans="56:142" x14ac:dyDescent="0.2">
      <c r="BD6295" s="325"/>
      <c r="EL6295" s="325"/>
    </row>
    <row r="6296" spans="56:142" x14ac:dyDescent="0.2">
      <c r="BD6296" s="325"/>
      <c r="EL6296" s="325"/>
    </row>
    <row r="6297" spans="56:142" x14ac:dyDescent="0.2">
      <c r="BD6297" s="325"/>
      <c r="EL6297" s="325"/>
    </row>
    <row r="6298" spans="56:142" x14ac:dyDescent="0.2">
      <c r="BD6298" s="325"/>
      <c r="EL6298" s="325"/>
    </row>
    <row r="6299" spans="56:142" x14ac:dyDescent="0.2">
      <c r="BD6299" s="325"/>
      <c r="EL6299" s="325"/>
    </row>
    <row r="6300" spans="56:142" x14ac:dyDescent="0.2">
      <c r="BD6300" s="325"/>
      <c r="EL6300" s="325"/>
    </row>
    <row r="6301" spans="56:142" x14ac:dyDescent="0.2">
      <c r="BD6301" s="325"/>
      <c r="EL6301" s="325"/>
    </row>
    <row r="6302" spans="56:142" x14ac:dyDescent="0.2">
      <c r="BD6302" s="325"/>
      <c r="EL6302" s="325"/>
    </row>
    <row r="6303" spans="56:142" x14ac:dyDescent="0.2">
      <c r="BD6303" s="325"/>
      <c r="EL6303" s="325"/>
    </row>
    <row r="6304" spans="56:142" x14ac:dyDescent="0.2">
      <c r="BD6304" s="325"/>
      <c r="EL6304" s="325"/>
    </row>
    <row r="6305" spans="56:142" x14ac:dyDescent="0.2">
      <c r="BD6305" s="325"/>
      <c r="EL6305" s="325"/>
    </row>
    <row r="6306" spans="56:142" x14ac:dyDescent="0.2">
      <c r="BD6306" s="325"/>
      <c r="EL6306" s="325"/>
    </row>
    <row r="6307" spans="56:142" x14ac:dyDescent="0.2">
      <c r="BD6307" s="325"/>
      <c r="EL6307" s="325"/>
    </row>
    <row r="6308" spans="56:142" x14ac:dyDescent="0.2">
      <c r="BD6308" s="325"/>
      <c r="EL6308" s="325"/>
    </row>
    <row r="6309" spans="56:142" x14ac:dyDescent="0.2">
      <c r="BD6309" s="325"/>
      <c r="EL6309" s="325"/>
    </row>
    <row r="6310" spans="56:142" x14ac:dyDescent="0.2">
      <c r="BD6310" s="325"/>
      <c r="EL6310" s="325"/>
    </row>
    <row r="6311" spans="56:142" x14ac:dyDescent="0.2">
      <c r="BD6311" s="325"/>
      <c r="EL6311" s="325"/>
    </row>
    <row r="6312" spans="56:142" x14ac:dyDescent="0.2">
      <c r="BD6312" s="325"/>
      <c r="EL6312" s="325"/>
    </row>
    <row r="6313" spans="56:142" x14ac:dyDescent="0.2">
      <c r="BD6313" s="325"/>
      <c r="EL6313" s="325"/>
    </row>
    <row r="6314" spans="56:142" x14ac:dyDescent="0.2">
      <c r="BD6314" s="325"/>
      <c r="EL6314" s="325"/>
    </row>
    <row r="6315" spans="56:142" x14ac:dyDescent="0.2">
      <c r="BD6315" s="325"/>
      <c r="EL6315" s="325"/>
    </row>
    <row r="6316" spans="56:142" x14ac:dyDescent="0.2">
      <c r="BD6316" s="325"/>
      <c r="EL6316" s="325"/>
    </row>
    <row r="6317" spans="56:142" x14ac:dyDescent="0.2">
      <c r="BD6317" s="325"/>
      <c r="EL6317" s="325"/>
    </row>
    <row r="6318" spans="56:142" x14ac:dyDescent="0.2">
      <c r="BD6318" s="325"/>
      <c r="EL6318" s="325"/>
    </row>
    <row r="6319" spans="56:142" x14ac:dyDescent="0.2">
      <c r="BD6319" s="325"/>
      <c r="EL6319" s="325"/>
    </row>
    <row r="6320" spans="56:142" x14ac:dyDescent="0.2">
      <c r="BD6320" s="325"/>
      <c r="EL6320" s="325"/>
    </row>
    <row r="6321" spans="56:142" x14ac:dyDescent="0.2">
      <c r="BD6321" s="325"/>
      <c r="EL6321" s="325"/>
    </row>
    <row r="6322" spans="56:142" x14ac:dyDescent="0.2">
      <c r="BD6322" s="325"/>
      <c r="EL6322" s="325"/>
    </row>
    <row r="6323" spans="56:142" x14ac:dyDescent="0.2">
      <c r="BD6323" s="325"/>
      <c r="EL6323" s="325"/>
    </row>
    <row r="6324" spans="56:142" x14ac:dyDescent="0.2">
      <c r="BD6324" s="325"/>
      <c r="EL6324" s="325"/>
    </row>
    <row r="6325" spans="56:142" x14ac:dyDescent="0.2">
      <c r="BD6325" s="325"/>
      <c r="EL6325" s="325"/>
    </row>
    <row r="6326" spans="56:142" x14ac:dyDescent="0.2">
      <c r="BD6326" s="325"/>
      <c r="EL6326" s="325"/>
    </row>
    <row r="6327" spans="56:142" x14ac:dyDescent="0.2">
      <c r="BD6327" s="325"/>
      <c r="EL6327" s="325"/>
    </row>
    <row r="6328" spans="56:142" x14ac:dyDescent="0.2">
      <c r="BD6328" s="325"/>
      <c r="EL6328" s="325"/>
    </row>
    <row r="6329" spans="56:142" x14ac:dyDescent="0.2">
      <c r="BD6329" s="325"/>
      <c r="EL6329" s="325"/>
    </row>
    <row r="6330" spans="56:142" x14ac:dyDescent="0.2">
      <c r="BD6330" s="325"/>
      <c r="EL6330" s="325"/>
    </row>
    <row r="6331" spans="56:142" x14ac:dyDescent="0.2">
      <c r="BD6331" s="325"/>
      <c r="EL6331" s="325"/>
    </row>
    <row r="6332" spans="56:142" x14ac:dyDescent="0.2">
      <c r="BD6332" s="325"/>
      <c r="EL6332" s="325"/>
    </row>
    <row r="6333" spans="56:142" x14ac:dyDescent="0.2">
      <c r="BD6333" s="325"/>
      <c r="EL6333" s="325"/>
    </row>
    <row r="6334" spans="56:142" x14ac:dyDescent="0.2">
      <c r="BD6334" s="325"/>
      <c r="EL6334" s="325"/>
    </row>
    <row r="6335" spans="56:142" x14ac:dyDescent="0.2">
      <c r="BD6335" s="325"/>
      <c r="EL6335" s="325"/>
    </row>
    <row r="6336" spans="56:142" x14ac:dyDescent="0.2">
      <c r="BD6336" s="325"/>
      <c r="EL6336" s="325"/>
    </row>
    <row r="6337" spans="56:142" x14ac:dyDescent="0.2">
      <c r="BD6337" s="325"/>
      <c r="EL6337" s="325"/>
    </row>
    <row r="6338" spans="56:142" x14ac:dyDescent="0.2">
      <c r="BD6338" s="325"/>
      <c r="EL6338" s="325"/>
    </row>
    <row r="6339" spans="56:142" x14ac:dyDescent="0.2">
      <c r="BD6339" s="325"/>
      <c r="EL6339" s="325"/>
    </row>
    <row r="6340" spans="56:142" x14ac:dyDescent="0.2">
      <c r="BD6340" s="325"/>
      <c r="EL6340" s="325"/>
    </row>
    <row r="6341" spans="56:142" x14ac:dyDescent="0.2">
      <c r="BD6341" s="325"/>
      <c r="EL6341" s="325"/>
    </row>
    <row r="6342" spans="56:142" x14ac:dyDescent="0.2">
      <c r="BD6342" s="325"/>
      <c r="EL6342" s="325"/>
    </row>
    <row r="6343" spans="56:142" x14ac:dyDescent="0.2">
      <c r="BD6343" s="325"/>
      <c r="EL6343" s="325"/>
    </row>
    <row r="6344" spans="56:142" x14ac:dyDescent="0.2">
      <c r="BD6344" s="325"/>
      <c r="EL6344" s="325"/>
    </row>
    <row r="6345" spans="56:142" x14ac:dyDescent="0.2">
      <c r="BD6345" s="325"/>
      <c r="EL6345" s="325"/>
    </row>
    <row r="6346" spans="56:142" x14ac:dyDescent="0.2">
      <c r="BD6346" s="325"/>
      <c r="EL6346" s="325"/>
    </row>
    <row r="6347" spans="56:142" x14ac:dyDescent="0.2">
      <c r="BD6347" s="325"/>
      <c r="EL6347" s="325"/>
    </row>
    <row r="6348" spans="56:142" x14ac:dyDescent="0.2">
      <c r="BD6348" s="325"/>
      <c r="EL6348" s="325"/>
    </row>
    <row r="6349" spans="56:142" x14ac:dyDescent="0.2">
      <c r="BD6349" s="325"/>
      <c r="EL6349" s="325"/>
    </row>
    <row r="6350" spans="56:142" x14ac:dyDescent="0.2">
      <c r="BD6350" s="325"/>
      <c r="EL6350" s="325"/>
    </row>
    <row r="6351" spans="56:142" x14ac:dyDescent="0.2">
      <c r="BD6351" s="325"/>
      <c r="EL6351" s="325"/>
    </row>
    <row r="6352" spans="56:142" x14ac:dyDescent="0.2">
      <c r="BD6352" s="325"/>
      <c r="EL6352" s="325"/>
    </row>
    <row r="6353" spans="56:142" x14ac:dyDescent="0.2">
      <c r="BD6353" s="325"/>
      <c r="EL6353" s="325"/>
    </row>
    <row r="6354" spans="56:142" x14ac:dyDescent="0.2">
      <c r="BD6354" s="325"/>
      <c r="EL6354" s="325"/>
    </row>
    <row r="6355" spans="56:142" x14ac:dyDescent="0.2">
      <c r="BD6355" s="325"/>
      <c r="EL6355" s="325"/>
    </row>
    <row r="6356" spans="56:142" x14ac:dyDescent="0.2">
      <c r="BD6356" s="325"/>
      <c r="EL6356" s="325"/>
    </row>
    <row r="6357" spans="56:142" x14ac:dyDescent="0.2">
      <c r="BD6357" s="325"/>
      <c r="EL6357" s="325"/>
    </row>
    <row r="6358" spans="56:142" x14ac:dyDescent="0.2">
      <c r="BD6358" s="325"/>
      <c r="EL6358" s="325"/>
    </row>
    <row r="6359" spans="56:142" x14ac:dyDescent="0.2">
      <c r="BD6359" s="325"/>
      <c r="EL6359" s="325"/>
    </row>
    <row r="6360" spans="56:142" x14ac:dyDescent="0.2">
      <c r="BD6360" s="325"/>
      <c r="EL6360" s="325"/>
    </row>
    <row r="6361" spans="56:142" x14ac:dyDescent="0.2">
      <c r="BD6361" s="325"/>
      <c r="EL6361" s="325"/>
    </row>
    <row r="6362" spans="56:142" x14ac:dyDescent="0.2">
      <c r="BD6362" s="325"/>
      <c r="EL6362" s="325"/>
    </row>
    <row r="6363" spans="56:142" x14ac:dyDescent="0.2">
      <c r="BD6363" s="325"/>
      <c r="EL6363" s="325"/>
    </row>
    <row r="6364" spans="56:142" x14ac:dyDescent="0.2">
      <c r="BD6364" s="325"/>
      <c r="EL6364" s="325"/>
    </row>
    <row r="6365" spans="56:142" x14ac:dyDescent="0.2">
      <c r="BD6365" s="325"/>
      <c r="EL6365" s="325"/>
    </row>
    <row r="6366" spans="56:142" x14ac:dyDescent="0.2">
      <c r="BD6366" s="325"/>
      <c r="EL6366" s="325"/>
    </row>
    <row r="6367" spans="56:142" x14ac:dyDescent="0.2">
      <c r="BD6367" s="325"/>
      <c r="EL6367" s="325"/>
    </row>
    <row r="6368" spans="56:142" x14ac:dyDescent="0.2">
      <c r="BD6368" s="325"/>
      <c r="EL6368" s="325"/>
    </row>
    <row r="6369" spans="56:142" x14ac:dyDescent="0.2">
      <c r="BD6369" s="325"/>
      <c r="EL6369" s="325"/>
    </row>
    <row r="6370" spans="56:142" x14ac:dyDescent="0.2">
      <c r="BD6370" s="325"/>
      <c r="EL6370" s="325"/>
    </row>
    <row r="6371" spans="56:142" x14ac:dyDescent="0.2">
      <c r="BD6371" s="325"/>
      <c r="EL6371" s="325"/>
    </row>
    <row r="6372" spans="56:142" x14ac:dyDescent="0.2">
      <c r="BD6372" s="325"/>
      <c r="EL6372" s="325"/>
    </row>
    <row r="6373" spans="56:142" x14ac:dyDescent="0.2">
      <c r="BD6373" s="325"/>
      <c r="EL6373" s="325"/>
    </row>
    <row r="6374" spans="56:142" x14ac:dyDescent="0.2">
      <c r="BD6374" s="325"/>
      <c r="EL6374" s="325"/>
    </row>
    <row r="6375" spans="56:142" x14ac:dyDescent="0.2">
      <c r="BD6375" s="325"/>
      <c r="EL6375" s="325"/>
    </row>
    <row r="6376" spans="56:142" x14ac:dyDescent="0.2">
      <c r="BD6376" s="325"/>
      <c r="EL6376" s="325"/>
    </row>
    <row r="6377" spans="56:142" x14ac:dyDescent="0.2">
      <c r="BD6377" s="325"/>
      <c r="EL6377" s="325"/>
    </row>
    <row r="6378" spans="56:142" x14ac:dyDescent="0.2">
      <c r="BD6378" s="325"/>
      <c r="EL6378" s="325"/>
    </row>
    <row r="6379" spans="56:142" x14ac:dyDescent="0.2">
      <c r="BD6379" s="325"/>
      <c r="EL6379" s="325"/>
    </row>
    <row r="6380" spans="56:142" x14ac:dyDescent="0.2">
      <c r="BD6380" s="325"/>
      <c r="EL6380" s="325"/>
    </row>
    <row r="6381" spans="56:142" x14ac:dyDescent="0.2">
      <c r="BD6381" s="325"/>
      <c r="EL6381" s="325"/>
    </row>
    <row r="6382" spans="56:142" x14ac:dyDescent="0.2">
      <c r="BD6382" s="325"/>
      <c r="EL6382" s="325"/>
    </row>
    <row r="6383" spans="56:142" x14ac:dyDescent="0.2">
      <c r="BD6383" s="325"/>
      <c r="EL6383" s="325"/>
    </row>
    <row r="6384" spans="56:142" x14ac:dyDescent="0.2">
      <c r="BD6384" s="325"/>
      <c r="EL6384" s="325"/>
    </row>
    <row r="6385" spans="56:142" x14ac:dyDescent="0.2">
      <c r="BD6385" s="325"/>
      <c r="EL6385" s="325"/>
    </row>
    <row r="6386" spans="56:142" x14ac:dyDescent="0.2">
      <c r="BD6386" s="325"/>
      <c r="EL6386" s="325"/>
    </row>
    <row r="6387" spans="56:142" x14ac:dyDescent="0.2">
      <c r="BD6387" s="325"/>
      <c r="EL6387" s="325"/>
    </row>
    <row r="6388" spans="56:142" x14ac:dyDescent="0.2">
      <c r="BD6388" s="325"/>
      <c r="EL6388" s="325"/>
    </row>
    <row r="6389" spans="56:142" x14ac:dyDescent="0.2">
      <c r="BD6389" s="325"/>
      <c r="EL6389" s="325"/>
    </row>
    <row r="6390" spans="56:142" x14ac:dyDescent="0.2">
      <c r="BD6390" s="325"/>
      <c r="EL6390" s="325"/>
    </row>
    <row r="6391" spans="56:142" x14ac:dyDescent="0.2">
      <c r="BD6391" s="325"/>
      <c r="EL6391" s="325"/>
    </row>
    <row r="6392" spans="56:142" x14ac:dyDescent="0.2">
      <c r="BD6392" s="325"/>
      <c r="EL6392" s="325"/>
    </row>
    <row r="6393" spans="56:142" x14ac:dyDescent="0.2">
      <c r="BD6393" s="325"/>
      <c r="EL6393" s="325"/>
    </row>
    <row r="6394" spans="56:142" x14ac:dyDescent="0.2">
      <c r="BD6394" s="325"/>
      <c r="EL6394" s="325"/>
    </row>
    <row r="6395" spans="56:142" x14ac:dyDescent="0.2">
      <c r="BD6395" s="325"/>
      <c r="EL6395" s="325"/>
    </row>
    <row r="6396" spans="56:142" x14ac:dyDescent="0.2">
      <c r="BD6396" s="325"/>
      <c r="EL6396" s="325"/>
    </row>
    <row r="6397" spans="56:142" x14ac:dyDescent="0.2">
      <c r="BD6397" s="325"/>
      <c r="EL6397" s="325"/>
    </row>
    <row r="6398" spans="56:142" x14ac:dyDescent="0.2">
      <c r="BD6398" s="325"/>
      <c r="EL6398" s="325"/>
    </row>
    <row r="6399" spans="56:142" x14ac:dyDescent="0.2">
      <c r="BD6399" s="325"/>
      <c r="EL6399" s="325"/>
    </row>
    <row r="6400" spans="56:142" x14ac:dyDescent="0.2">
      <c r="BD6400" s="325"/>
      <c r="EL6400" s="325"/>
    </row>
    <row r="6401" spans="56:142" x14ac:dyDescent="0.2">
      <c r="BD6401" s="325"/>
      <c r="EL6401" s="325"/>
    </row>
    <row r="6402" spans="56:142" x14ac:dyDescent="0.2">
      <c r="BD6402" s="325"/>
      <c r="EL6402" s="325"/>
    </row>
    <row r="6403" spans="56:142" x14ac:dyDescent="0.2">
      <c r="BD6403" s="325"/>
      <c r="EL6403" s="325"/>
    </row>
    <row r="6404" spans="56:142" x14ac:dyDescent="0.2">
      <c r="BD6404" s="325"/>
      <c r="EL6404" s="325"/>
    </row>
    <row r="6405" spans="56:142" x14ac:dyDescent="0.2">
      <c r="BD6405" s="325"/>
      <c r="EL6405" s="325"/>
    </row>
    <row r="6406" spans="56:142" x14ac:dyDescent="0.2">
      <c r="BD6406" s="325"/>
      <c r="EL6406" s="325"/>
    </row>
    <row r="6407" spans="56:142" x14ac:dyDescent="0.2">
      <c r="BD6407" s="325"/>
      <c r="EL6407" s="325"/>
    </row>
    <row r="6408" spans="56:142" x14ac:dyDescent="0.2">
      <c r="BD6408" s="325"/>
      <c r="EL6408" s="325"/>
    </row>
    <row r="6409" spans="56:142" x14ac:dyDescent="0.2">
      <c r="BD6409" s="325"/>
      <c r="EL6409" s="325"/>
    </row>
    <row r="6410" spans="56:142" x14ac:dyDescent="0.2">
      <c r="BD6410" s="325"/>
      <c r="EL6410" s="325"/>
    </row>
    <row r="6411" spans="56:142" x14ac:dyDescent="0.2">
      <c r="BD6411" s="325"/>
      <c r="EL6411" s="325"/>
    </row>
    <row r="6412" spans="56:142" x14ac:dyDescent="0.2">
      <c r="BD6412" s="325"/>
      <c r="EL6412" s="325"/>
    </row>
    <row r="6413" spans="56:142" x14ac:dyDescent="0.2">
      <c r="BD6413" s="325"/>
      <c r="EL6413" s="325"/>
    </row>
    <row r="6414" spans="56:142" x14ac:dyDescent="0.2">
      <c r="BD6414" s="325"/>
      <c r="EL6414" s="325"/>
    </row>
    <row r="6415" spans="56:142" x14ac:dyDescent="0.2">
      <c r="BD6415" s="325"/>
      <c r="EL6415" s="325"/>
    </row>
    <row r="6416" spans="56:142" x14ac:dyDescent="0.2">
      <c r="BD6416" s="325"/>
      <c r="EL6416" s="325"/>
    </row>
    <row r="6417" spans="56:142" x14ac:dyDescent="0.2">
      <c r="BD6417" s="325"/>
      <c r="EL6417" s="325"/>
    </row>
    <row r="6418" spans="56:142" x14ac:dyDescent="0.2">
      <c r="BD6418" s="325"/>
      <c r="EL6418" s="325"/>
    </row>
    <row r="6419" spans="56:142" x14ac:dyDescent="0.2">
      <c r="BD6419" s="325"/>
      <c r="EL6419" s="325"/>
    </row>
    <row r="6420" spans="56:142" x14ac:dyDescent="0.2">
      <c r="BD6420" s="325"/>
      <c r="EL6420" s="325"/>
    </row>
    <row r="6421" spans="56:142" x14ac:dyDescent="0.2">
      <c r="BD6421" s="325"/>
      <c r="EL6421" s="325"/>
    </row>
    <row r="6422" spans="56:142" x14ac:dyDescent="0.2">
      <c r="BD6422" s="325"/>
      <c r="EL6422" s="325"/>
    </row>
    <row r="6423" spans="56:142" x14ac:dyDescent="0.2">
      <c r="BD6423" s="325"/>
      <c r="EL6423" s="325"/>
    </row>
    <row r="6424" spans="56:142" x14ac:dyDescent="0.2">
      <c r="BD6424" s="325"/>
      <c r="EL6424" s="325"/>
    </row>
    <row r="6425" spans="56:142" x14ac:dyDescent="0.2">
      <c r="BD6425" s="325"/>
      <c r="EL6425" s="325"/>
    </row>
    <row r="6426" spans="56:142" x14ac:dyDescent="0.2">
      <c r="BD6426" s="325"/>
      <c r="EL6426" s="325"/>
    </row>
    <row r="6427" spans="56:142" x14ac:dyDescent="0.2">
      <c r="BD6427" s="325"/>
      <c r="EL6427" s="325"/>
    </row>
    <row r="6428" spans="56:142" x14ac:dyDescent="0.2">
      <c r="BD6428" s="325"/>
      <c r="EL6428" s="325"/>
    </row>
    <row r="6429" spans="56:142" x14ac:dyDescent="0.2">
      <c r="BD6429" s="325"/>
      <c r="EL6429" s="325"/>
    </row>
    <row r="6430" spans="56:142" x14ac:dyDescent="0.2">
      <c r="BD6430" s="325"/>
      <c r="EL6430" s="325"/>
    </row>
    <row r="6431" spans="56:142" x14ac:dyDescent="0.2">
      <c r="BD6431" s="325"/>
      <c r="EL6431" s="325"/>
    </row>
    <row r="6432" spans="56:142" x14ac:dyDescent="0.2">
      <c r="BD6432" s="325"/>
      <c r="EL6432" s="325"/>
    </row>
    <row r="6433" spans="56:142" x14ac:dyDescent="0.2">
      <c r="BD6433" s="325"/>
      <c r="EL6433" s="325"/>
    </row>
    <row r="6434" spans="56:142" x14ac:dyDescent="0.2">
      <c r="BD6434" s="325"/>
      <c r="EL6434" s="325"/>
    </row>
    <row r="6435" spans="56:142" x14ac:dyDescent="0.2">
      <c r="BD6435" s="325"/>
      <c r="EL6435" s="325"/>
    </row>
    <row r="6436" spans="56:142" x14ac:dyDescent="0.2">
      <c r="BD6436" s="325"/>
      <c r="EL6436" s="325"/>
    </row>
    <row r="6437" spans="56:142" x14ac:dyDescent="0.2">
      <c r="BD6437" s="325"/>
      <c r="EL6437" s="325"/>
    </row>
    <row r="6438" spans="56:142" x14ac:dyDescent="0.2">
      <c r="BD6438" s="325"/>
      <c r="EL6438" s="325"/>
    </row>
    <row r="6439" spans="56:142" x14ac:dyDescent="0.2">
      <c r="BD6439" s="325"/>
      <c r="EL6439" s="325"/>
    </row>
    <row r="6440" spans="56:142" x14ac:dyDescent="0.2">
      <c r="BD6440" s="325"/>
      <c r="EL6440" s="325"/>
    </row>
    <row r="6441" spans="56:142" x14ac:dyDescent="0.2">
      <c r="BD6441" s="325"/>
      <c r="EL6441" s="325"/>
    </row>
    <row r="6442" spans="56:142" x14ac:dyDescent="0.2">
      <c r="BD6442" s="325"/>
      <c r="EL6442" s="325"/>
    </row>
    <row r="6443" spans="56:142" x14ac:dyDescent="0.2">
      <c r="BD6443" s="325"/>
      <c r="EL6443" s="325"/>
    </row>
    <row r="6444" spans="56:142" x14ac:dyDescent="0.2">
      <c r="BD6444" s="325"/>
      <c r="EL6444" s="325"/>
    </row>
    <row r="6445" spans="56:142" x14ac:dyDescent="0.2">
      <c r="BD6445" s="325"/>
      <c r="EL6445" s="325"/>
    </row>
    <row r="6446" spans="56:142" x14ac:dyDescent="0.2">
      <c r="BD6446" s="325"/>
      <c r="EL6446" s="325"/>
    </row>
    <row r="6447" spans="56:142" x14ac:dyDescent="0.2">
      <c r="BD6447" s="325"/>
      <c r="EL6447" s="325"/>
    </row>
    <row r="6448" spans="56:142" x14ac:dyDescent="0.2">
      <c r="BD6448" s="325"/>
      <c r="EL6448" s="325"/>
    </row>
    <row r="6449" spans="56:142" x14ac:dyDescent="0.2">
      <c r="BD6449" s="325"/>
      <c r="EL6449" s="325"/>
    </row>
    <row r="6450" spans="56:142" x14ac:dyDescent="0.2">
      <c r="BD6450" s="325"/>
      <c r="EL6450" s="325"/>
    </row>
    <row r="6451" spans="56:142" x14ac:dyDescent="0.2">
      <c r="BD6451" s="325"/>
      <c r="EL6451" s="325"/>
    </row>
    <row r="6452" spans="56:142" x14ac:dyDescent="0.2">
      <c r="BD6452" s="325"/>
      <c r="EL6452" s="325"/>
    </row>
    <row r="6453" spans="56:142" x14ac:dyDescent="0.2">
      <c r="BD6453" s="325"/>
      <c r="EL6453" s="325"/>
    </row>
    <row r="6454" spans="56:142" x14ac:dyDescent="0.2">
      <c r="BD6454" s="325"/>
      <c r="EL6454" s="325"/>
    </row>
    <row r="6455" spans="56:142" x14ac:dyDescent="0.2">
      <c r="BD6455" s="325"/>
      <c r="EL6455" s="325"/>
    </row>
    <row r="6456" spans="56:142" x14ac:dyDescent="0.2">
      <c r="BD6456" s="325"/>
      <c r="EL6456" s="325"/>
    </row>
    <row r="6457" spans="56:142" x14ac:dyDescent="0.2">
      <c r="BD6457" s="325"/>
      <c r="EL6457" s="325"/>
    </row>
    <row r="6458" spans="56:142" x14ac:dyDescent="0.2">
      <c r="BD6458" s="325"/>
      <c r="EL6458" s="325"/>
    </row>
    <row r="6459" spans="56:142" x14ac:dyDescent="0.2">
      <c r="BD6459" s="325"/>
      <c r="EL6459" s="325"/>
    </row>
    <row r="6460" spans="56:142" x14ac:dyDescent="0.2">
      <c r="BD6460" s="325"/>
      <c r="EL6460" s="325"/>
    </row>
    <row r="6461" spans="56:142" x14ac:dyDescent="0.2">
      <c r="BD6461" s="325"/>
      <c r="EL6461" s="325"/>
    </row>
    <row r="6462" spans="56:142" x14ac:dyDescent="0.2">
      <c r="BD6462" s="325"/>
      <c r="EL6462" s="325"/>
    </row>
    <row r="6463" spans="56:142" x14ac:dyDescent="0.2">
      <c r="BD6463" s="325"/>
      <c r="EL6463" s="325"/>
    </row>
    <row r="6464" spans="56:142" x14ac:dyDescent="0.2">
      <c r="BD6464" s="325"/>
      <c r="EL6464" s="325"/>
    </row>
    <row r="6465" spans="56:142" x14ac:dyDescent="0.2">
      <c r="BD6465" s="325"/>
      <c r="EL6465" s="325"/>
    </row>
    <row r="6466" spans="56:142" x14ac:dyDescent="0.2">
      <c r="BD6466" s="325"/>
      <c r="EL6466" s="325"/>
    </row>
    <row r="6467" spans="56:142" x14ac:dyDescent="0.2">
      <c r="BD6467" s="325"/>
      <c r="EL6467" s="325"/>
    </row>
    <row r="6468" spans="56:142" x14ac:dyDescent="0.2">
      <c r="BD6468" s="325"/>
      <c r="EL6468" s="325"/>
    </row>
    <row r="6469" spans="56:142" x14ac:dyDescent="0.2">
      <c r="BD6469" s="325"/>
      <c r="EL6469" s="325"/>
    </row>
    <row r="6470" spans="56:142" x14ac:dyDescent="0.2">
      <c r="BD6470" s="325"/>
      <c r="EL6470" s="325"/>
    </row>
    <row r="6471" spans="56:142" x14ac:dyDescent="0.2">
      <c r="BD6471" s="325"/>
      <c r="EL6471" s="325"/>
    </row>
    <row r="6472" spans="56:142" x14ac:dyDescent="0.2">
      <c r="BD6472" s="325"/>
      <c r="EL6472" s="325"/>
    </row>
    <row r="6473" spans="56:142" x14ac:dyDescent="0.2">
      <c r="BD6473" s="325"/>
      <c r="EL6473" s="325"/>
    </row>
    <row r="6474" spans="56:142" x14ac:dyDescent="0.2">
      <c r="BD6474" s="325"/>
      <c r="EL6474" s="325"/>
    </row>
    <row r="6475" spans="56:142" x14ac:dyDescent="0.2">
      <c r="BD6475" s="325"/>
      <c r="EL6475" s="325"/>
    </row>
    <row r="6476" spans="56:142" x14ac:dyDescent="0.2">
      <c r="BD6476" s="325"/>
      <c r="EL6476" s="325"/>
    </row>
    <row r="6477" spans="56:142" x14ac:dyDescent="0.2">
      <c r="BD6477" s="325"/>
      <c r="EL6477" s="325"/>
    </row>
    <row r="6478" spans="56:142" x14ac:dyDescent="0.2">
      <c r="BD6478" s="325"/>
      <c r="EL6478" s="325"/>
    </row>
    <row r="6479" spans="56:142" x14ac:dyDescent="0.2">
      <c r="BD6479" s="325"/>
      <c r="EL6479" s="325"/>
    </row>
    <row r="6480" spans="56:142" x14ac:dyDescent="0.2">
      <c r="BD6480" s="325"/>
      <c r="EL6480" s="325"/>
    </row>
    <row r="6481" spans="56:142" x14ac:dyDescent="0.2">
      <c r="BD6481" s="325"/>
      <c r="EL6481" s="325"/>
    </row>
    <row r="6482" spans="56:142" x14ac:dyDescent="0.2">
      <c r="BD6482" s="325"/>
      <c r="EL6482" s="325"/>
    </row>
    <row r="6483" spans="56:142" x14ac:dyDescent="0.2">
      <c r="BD6483" s="325"/>
      <c r="EL6483" s="325"/>
    </row>
    <row r="6484" spans="56:142" x14ac:dyDescent="0.2">
      <c r="BD6484" s="325"/>
      <c r="EL6484" s="325"/>
    </row>
    <row r="6485" spans="56:142" x14ac:dyDescent="0.2">
      <c r="BD6485" s="325"/>
      <c r="EL6485" s="325"/>
    </row>
    <row r="6486" spans="56:142" x14ac:dyDescent="0.2">
      <c r="BD6486" s="325"/>
      <c r="EL6486" s="325"/>
    </row>
    <row r="6487" spans="56:142" x14ac:dyDescent="0.2">
      <c r="BD6487" s="325"/>
      <c r="EL6487" s="325"/>
    </row>
    <row r="6488" spans="56:142" x14ac:dyDescent="0.2">
      <c r="BD6488" s="325"/>
      <c r="EL6488" s="325"/>
    </row>
    <row r="6489" spans="56:142" x14ac:dyDescent="0.2">
      <c r="BD6489" s="325"/>
      <c r="EL6489" s="325"/>
    </row>
    <row r="6490" spans="56:142" x14ac:dyDescent="0.2">
      <c r="BD6490" s="325"/>
      <c r="EL6490" s="325"/>
    </row>
    <row r="6491" spans="56:142" x14ac:dyDescent="0.2">
      <c r="BD6491" s="325"/>
      <c r="EL6491" s="325"/>
    </row>
    <row r="6492" spans="56:142" x14ac:dyDescent="0.2">
      <c r="BD6492" s="325"/>
      <c r="EL6492" s="325"/>
    </row>
    <row r="6493" spans="56:142" x14ac:dyDescent="0.2">
      <c r="BD6493" s="325"/>
      <c r="EL6493" s="325"/>
    </row>
    <row r="6494" spans="56:142" x14ac:dyDescent="0.2">
      <c r="BD6494" s="325"/>
      <c r="EL6494" s="325"/>
    </row>
    <row r="6495" spans="56:142" x14ac:dyDescent="0.2">
      <c r="BD6495" s="325"/>
      <c r="EL6495" s="325"/>
    </row>
    <row r="6496" spans="56:142" x14ac:dyDescent="0.2">
      <c r="BD6496" s="325"/>
      <c r="EL6496" s="325"/>
    </row>
    <row r="6497" spans="56:142" x14ac:dyDescent="0.2">
      <c r="BD6497" s="325"/>
      <c r="EL6497" s="325"/>
    </row>
    <row r="6498" spans="56:142" x14ac:dyDescent="0.2">
      <c r="BD6498" s="325"/>
      <c r="EL6498" s="325"/>
    </row>
    <row r="6499" spans="56:142" x14ac:dyDescent="0.2">
      <c r="BD6499" s="325"/>
      <c r="EL6499" s="325"/>
    </row>
    <row r="6500" spans="56:142" x14ac:dyDescent="0.2">
      <c r="BD6500" s="325"/>
      <c r="EL6500" s="325"/>
    </row>
    <row r="6501" spans="56:142" x14ac:dyDescent="0.2">
      <c r="BD6501" s="325"/>
      <c r="EL6501" s="325"/>
    </row>
    <row r="6502" spans="56:142" x14ac:dyDescent="0.2">
      <c r="BD6502" s="325"/>
      <c r="EL6502" s="325"/>
    </row>
    <row r="6503" spans="56:142" x14ac:dyDescent="0.2">
      <c r="BD6503" s="325"/>
      <c r="EL6503" s="325"/>
    </row>
    <row r="6504" spans="56:142" x14ac:dyDescent="0.2">
      <c r="BD6504" s="325"/>
      <c r="EL6504" s="325"/>
    </row>
    <row r="6505" spans="56:142" x14ac:dyDescent="0.2">
      <c r="BD6505" s="325"/>
      <c r="EL6505" s="325"/>
    </row>
    <row r="6506" spans="56:142" x14ac:dyDescent="0.2">
      <c r="BD6506" s="325"/>
      <c r="EL6506" s="325"/>
    </row>
    <row r="6507" spans="56:142" x14ac:dyDescent="0.2">
      <c r="BD6507" s="325"/>
      <c r="EL6507" s="325"/>
    </row>
    <row r="6508" spans="56:142" x14ac:dyDescent="0.2">
      <c r="BD6508" s="325"/>
      <c r="EL6508" s="325"/>
    </row>
    <row r="6509" spans="56:142" x14ac:dyDescent="0.2">
      <c r="BD6509" s="325"/>
      <c r="EL6509" s="325"/>
    </row>
    <row r="6510" spans="56:142" x14ac:dyDescent="0.2">
      <c r="BD6510" s="325"/>
      <c r="EL6510" s="325"/>
    </row>
    <row r="6511" spans="56:142" x14ac:dyDescent="0.2">
      <c r="BD6511" s="325"/>
      <c r="EL6511" s="325"/>
    </row>
    <row r="6512" spans="56:142" x14ac:dyDescent="0.2">
      <c r="BD6512" s="325"/>
      <c r="EL6512" s="325"/>
    </row>
    <row r="6513" spans="56:142" x14ac:dyDescent="0.2">
      <c r="BD6513" s="325"/>
      <c r="EL6513" s="325"/>
    </row>
    <row r="6514" spans="56:142" x14ac:dyDescent="0.2">
      <c r="BD6514" s="325"/>
      <c r="EL6514" s="325"/>
    </row>
    <row r="6515" spans="56:142" x14ac:dyDescent="0.2">
      <c r="BD6515" s="325"/>
      <c r="EL6515" s="325"/>
    </row>
    <row r="6516" spans="56:142" x14ac:dyDescent="0.2">
      <c r="BD6516" s="325"/>
      <c r="EL6516" s="325"/>
    </row>
    <row r="6517" spans="56:142" x14ac:dyDescent="0.2">
      <c r="BD6517" s="325"/>
      <c r="EL6517" s="325"/>
    </row>
    <row r="6518" spans="56:142" x14ac:dyDescent="0.2">
      <c r="BD6518" s="325"/>
      <c r="EL6518" s="325"/>
    </row>
    <row r="6519" spans="56:142" x14ac:dyDescent="0.2">
      <c r="BD6519" s="325"/>
      <c r="EL6519" s="325"/>
    </row>
    <row r="6520" spans="56:142" x14ac:dyDescent="0.2">
      <c r="BD6520" s="325"/>
      <c r="EL6520" s="325"/>
    </row>
    <row r="6521" spans="56:142" x14ac:dyDescent="0.2">
      <c r="BD6521" s="325"/>
      <c r="EL6521" s="325"/>
    </row>
    <row r="6522" spans="56:142" x14ac:dyDescent="0.2">
      <c r="BD6522" s="325"/>
      <c r="EL6522" s="325"/>
    </row>
    <row r="6523" spans="56:142" x14ac:dyDescent="0.2">
      <c r="BD6523" s="325"/>
      <c r="EL6523" s="325"/>
    </row>
    <row r="6524" spans="56:142" x14ac:dyDescent="0.2">
      <c r="BD6524" s="325"/>
      <c r="EL6524" s="325"/>
    </row>
    <row r="6525" spans="56:142" x14ac:dyDescent="0.2">
      <c r="BD6525" s="325"/>
      <c r="EL6525" s="325"/>
    </row>
    <row r="6526" spans="56:142" x14ac:dyDescent="0.2">
      <c r="BD6526" s="325"/>
      <c r="EL6526" s="325"/>
    </row>
    <row r="6527" spans="56:142" x14ac:dyDescent="0.2">
      <c r="BD6527" s="325"/>
      <c r="EL6527" s="325"/>
    </row>
    <row r="6528" spans="56:142" x14ac:dyDescent="0.2">
      <c r="BD6528" s="325"/>
      <c r="EL6528" s="325"/>
    </row>
    <row r="6529" spans="56:142" x14ac:dyDescent="0.2">
      <c r="BD6529" s="325"/>
      <c r="EL6529" s="325"/>
    </row>
    <row r="6530" spans="56:142" x14ac:dyDescent="0.2">
      <c r="BD6530" s="325"/>
      <c r="EL6530" s="325"/>
    </row>
    <row r="6531" spans="56:142" x14ac:dyDescent="0.2">
      <c r="BD6531" s="325"/>
      <c r="EL6531" s="325"/>
    </row>
    <row r="6532" spans="56:142" x14ac:dyDescent="0.2">
      <c r="BD6532" s="325"/>
      <c r="EL6532" s="325"/>
    </row>
    <row r="6533" spans="56:142" x14ac:dyDescent="0.2">
      <c r="BD6533" s="325"/>
      <c r="EL6533" s="325"/>
    </row>
    <row r="6534" spans="56:142" x14ac:dyDescent="0.2">
      <c r="BD6534" s="325"/>
      <c r="EL6534" s="325"/>
    </row>
    <row r="6535" spans="56:142" x14ac:dyDescent="0.2">
      <c r="BD6535" s="325"/>
      <c r="EL6535" s="325"/>
    </row>
    <row r="6536" spans="56:142" x14ac:dyDescent="0.2">
      <c r="BD6536" s="325"/>
      <c r="EL6536" s="325"/>
    </row>
    <row r="6537" spans="56:142" x14ac:dyDescent="0.2">
      <c r="BD6537" s="325"/>
      <c r="EL6537" s="325"/>
    </row>
    <row r="6538" spans="56:142" x14ac:dyDescent="0.2">
      <c r="BD6538" s="325"/>
      <c r="EL6538" s="325"/>
    </row>
    <row r="6539" spans="56:142" x14ac:dyDescent="0.2">
      <c r="BD6539" s="325"/>
      <c r="EL6539" s="325"/>
    </row>
    <row r="6540" spans="56:142" x14ac:dyDescent="0.2">
      <c r="BD6540" s="325"/>
      <c r="EL6540" s="325"/>
    </row>
    <row r="6541" spans="56:142" x14ac:dyDescent="0.2">
      <c r="BD6541" s="325"/>
      <c r="EL6541" s="325"/>
    </row>
    <row r="6542" spans="56:142" x14ac:dyDescent="0.2">
      <c r="BD6542" s="325"/>
      <c r="EL6542" s="325"/>
    </row>
    <row r="6543" spans="56:142" x14ac:dyDescent="0.2">
      <c r="BD6543" s="325"/>
      <c r="EL6543" s="325"/>
    </row>
    <row r="6544" spans="56:142" x14ac:dyDescent="0.2">
      <c r="BD6544" s="325"/>
      <c r="EL6544" s="325"/>
    </row>
    <row r="6545" spans="56:142" x14ac:dyDescent="0.2">
      <c r="BD6545" s="325"/>
      <c r="EL6545" s="325"/>
    </row>
    <row r="6546" spans="56:142" x14ac:dyDescent="0.2">
      <c r="BD6546" s="325"/>
      <c r="EL6546" s="325"/>
    </row>
    <row r="6547" spans="56:142" x14ac:dyDescent="0.2">
      <c r="BD6547" s="325"/>
      <c r="EL6547" s="325"/>
    </row>
    <row r="6548" spans="56:142" x14ac:dyDescent="0.2">
      <c r="BD6548" s="325"/>
      <c r="EL6548" s="325"/>
    </row>
    <row r="6549" spans="56:142" x14ac:dyDescent="0.2">
      <c r="BD6549" s="325"/>
      <c r="EL6549" s="325"/>
    </row>
    <row r="6550" spans="56:142" x14ac:dyDescent="0.2">
      <c r="BD6550" s="325"/>
      <c r="EL6550" s="325"/>
    </row>
    <row r="6551" spans="56:142" x14ac:dyDescent="0.2">
      <c r="BD6551" s="325"/>
      <c r="EL6551" s="325"/>
    </row>
    <row r="6552" spans="56:142" x14ac:dyDescent="0.2">
      <c r="BD6552" s="325"/>
      <c r="EL6552" s="325"/>
    </row>
    <row r="6553" spans="56:142" x14ac:dyDescent="0.2">
      <c r="BD6553" s="325"/>
      <c r="EL6553" s="325"/>
    </row>
    <row r="6554" spans="56:142" x14ac:dyDescent="0.2">
      <c r="BD6554" s="325"/>
      <c r="EL6554" s="325"/>
    </row>
    <row r="6555" spans="56:142" x14ac:dyDescent="0.2">
      <c r="BD6555" s="325"/>
      <c r="EL6555" s="325"/>
    </row>
    <row r="6556" spans="56:142" x14ac:dyDescent="0.2">
      <c r="BD6556" s="325"/>
      <c r="EL6556" s="325"/>
    </row>
    <row r="6557" spans="56:142" x14ac:dyDescent="0.2">
      <c r="BD6557" s="325"/>
      <c r="EL6557" s="325"/>
    </row>
    <row r="6558" spans="56:142" x14ac:dyDescent="0.2">
      <c r="BD6558" s="325"/>
      <c r="EL6558" s="325"/>
    </row>
    <row r="6559" spans="56:142" x14ac:dyDescent="0.2">
      <c r="BD6559" s="325"/>
      <c r="EL6559" s="325"/>
    </row>
    <row r="6560" spans="56:142" x14ac:dyDescent="0.2">
      <c r="BD6560" s="325"/>
      <c r="EL6560" s="325"/>
    </row>
    <row r="6561" spans="56:142" x14ac:dyDescent="0.2">
      <c r="BD6561" s="325"/>
      <c r="EL6561" s="325"/>
    </row>
    <row r="6562" spans="56:142" x14ac:dyDescent="0.2">
      <c r="BD6562" s="325"/>
      <c r="EL6562" s="325"/>
    </row>
    <row r="6563" spans="56:142" x14ac:dyDescent="0.2">
      <c r="BD6563" s="325"/>
      <c r="EL6563" s="325"/>
    </row>
    <row r="6564" spans="56:142" x14ac:dyDescent="0.2">
      <c r="BD6564" s="325"/>
      <c r="EL6564" s="325"/>
    </row>
    <row r="6565" spans="56:142" x14ac:dyDescent="0.2">
      <c r="BD6565" s="325"/>
      <c r="EL6565" s="325"/>
    </row>
    <row r="6566" spans="56:142" x14ac:dyDescent="0.2">
      <c r="BD6566" s="325"/>
      <c r="EL6566" s="325"/>
    </row>
    <row r="6567" spans="56:142" x14ac:dyDescent="0.2">
      <c r="BD6567" s="325"/>
      <c r="EL6567" s="325"/>
    </row>
    <row r="6568" spans="56:142" x14ac:dyDescent="0.2">
      <c r="BD6568" s="325"/>
      <c r="EL6568" s="325"/>
    </row>
    <row r="6569" spans="56:142" x14ac:dyDescent="0.2">
      <c r="BD6569" s="325"/>
      <c r="EL6569" s="325"/>
    </row>
    <row r="6570" spans="56:142" x14ac:dyDescent="0.2">
      <c r="BD6570" s="325"/>
      <c r="EL6570" s="325"/>
    </row>
    <row r="6571" spans="56:142" x14ac:dyDescent="0.2">
      <c r="BD6571" s="325"/>
      <c r="EL6571" s="325"/>
    </row>
    <row r="6572" spans="56:142" x14ac:dyDescent="0.2">
      <c r="BD6572" s="325"/>
      <c r="EL6572" s="325"/>
    </row>
    <row r="6573" spans="56:142" x14ac:dyDescent="0.2">
      <c r="BD6573" s="325"/>
      <c r="EL6573" s="325"/>
    </row>
    <row r="6574" spans="56:142" x14ac:dyDescent="0.2">
      <c r="BD6574" s="325"/>
      <c r="EL6574" s="325"/>
    </row>
    <row r="6575" spans="56:142" x14ac:dyDescent="0.2">
      <c r="BD6575" s="325"/>
      <c r="EL6575" s="325"/>
    </row>
    <row r="6576" spans="56:142" x14ac:dyDescent="0.2">
      <c r="BD6576" s="325"/>
      <c r="EL6576" s="325"/>
    </row>
    <row r="6577" spans="56:142" x14ac:dyDescent="0.2">
      <c r="BD6577" s="325"/>
      <c r="EL6577" s="325"/>
    </row>
    <row r="6578" spans="56:142" x14ac:dyDescent="0.2">
      <c r="BD6578" s="325"/>
      <c r="EL6578" s="325"/>
    </row>
    <row r="6579" spans="56:142" x14ac:dyDescent="0.2">
      <c r="BD6579" s="325"/>
      <c r="EL6579" s="325"/>
    </row>
    <row r="6580" spans="56:142" x14ac:dyDescent="0.2">
      <c r="BD6580" s="325"/>
      <c r="EL6580" s="325"/>
    </row>
    <row r="6581" spans="56:142" x14ac:dyDescent="0.2">
      <c r="BD6581" s="325"/>
      <c r="EL6581" s="325"/>
    </row>
    <row r="6582" spans="56:142" x14ac:dyDescent="0.2">
      <c r="BD6582" s="325"/>
      <c r="EL6582" s="325"/>
    </row>
    <row r="6583" spans="56:142" x14ac:dyDescent="0.2">
      <c r="BD6583" s="325"/>
      <c r="EL6583" s="325"/>
    </row>
    <row r="6584" spans="56:142" x14ac:dyDescent="0.2">
      <c r="BD6584" s="325"/>
      <c r="EL6584" s="325"/>
    </row>
    <row r="6585" spans="56:142" x14ac:dyDescent="0.2">
      <c r="BD6585" s="325"/>
      <c r="EL6585" s="325"/>
    </row>
    <row r="6586" spans="56:142" x14ac:dyDescent="0.2">
      <c r="BD6586" s="325"/>
      <c r="EL6586" s="325"/>
    </row>
    <row r="6587" spans="56:142" x14ac:dyDescent="0.2">
      <c r="BD6587" s="325"/>
      <c r="EL6587" s="325"/>
    </row>
    <row r="6588" spans="56:142" x14ac:dyDescent="0.2">
      <c r="BD6588" s="325"/>
      <c r="EL6588" s="325"/>
    </row>
    <row r="6589" spans="56:142" x14ac:dyDescent="0.2">
      <c r="BD6589" s="325"/>
      <c r="EL6589" s="325"/>
    </row>
    <row r="6590" spans="56:142" x14ac:dyDescent="0.2">
      <c r="BD6590" s="325"/>
      <c r="EL6590" s="325"/>
    </row>
    <row r="6591" spans="56:142" x14ac:dyDescent="0.2">
      <c r="BD6591" s="325"/>
      <c r="EL6591" s="325"/>
    </row>
    <row r="6592" spans="56:142" x14ac:dyDescent="0.2">
      <c r="BD6592" s="325"/>
      <c r="EL6592" s="325"/>
    </row>
    <row r="6593" spans="56:142" x14ac:dyDescent="0.2">
      <c r="BD6593" s="325"/>
      <c r="EL6593" s="325"/>
    </row>
    <row r="6594" spans="56:142" x14ac:dyDescent="0.2">
      <c r="BD6594" s="325"/>
      <c r="EL6594" s="325"/>
    </row>
    <row r="6595" spans="56:142" x14ac:dyDescent="0.2">
      <c r="BD6595" s="325"/>
      <c r="EL6595" s="325"/>
    </row>
    <row r="6596" spans="56:142" x14ac:dyDescent="0.2">
      <c r="BD6596" s="325"/>
      <c r="EL6596" s="325"/>
    </row>
    <row r="6597" spans="56:142" x14ac:dyDescent="0.2">
      <c r="BD6597" s="325"/>
      <c r="EL6597" s="325"/>
    </row>
    <row r="6598" spans="56:142" x14ac:dyDescent="0.2">
      <c r="BD6598" s="325"/>
      <c r="EL6598" s="325"/>
    </row>
    <row r="6599" spans="56:142" x14ac:dyDescent="0.2">
      <c r="BD6599" s="325"/>
      <c r="EL6599" s="325"/>
    </row>
    <row r="6600" spans="56:142" x14ac:dyDescent="0.2">
      <c r="BD6600" s="325"/>
      <c r="EL6600" s="325"/>
    </row>
    <row r="6601" spans="56:142" x14ac:dyDescent="0.2">
      <c r="BD6601" s="325"/>
      <c r="EL6601" s="325"/>
    </row>
    <row r="6602" spans="56:142" x14ac:dyDescent="0.2">
      <c r="BD6602" s="325"/>
      <c r="EL6602" s="325"/>
    </row>
    <row r="6603" spans="56:142" x14ac:dyDescent="0.2">
      <c r="BD6603" s="325"/>
      <c r="EL6603" s="325"/>
    </row>
    <row r="6604" spans="56:142" x14ac:dyDescent="0.2">
      <c r="BD6604" s="325"/>
      <c r="EL6604" s="325"/>
    </row>
    <row r="6605" spans="56:142" x14ac:dyDescent="0.2">
      <c r="BD6605" s="325"/>
      <c r="EL6605" s="325"/>
    </row>
    <row r="6606" spans="56:142" x14ac:dyDescent="0.2">
      <c r="BD6606" s="325"/>
      <c r="EL6606" s="325"/>
    </row>
    <row r="6607" spans="56:142" x14ac:dyDescent="0.2">
      <c r="BD6607" s="325"/>
      <c r="EL6607" s="325"/>
    </row>
    <row r="6608" spans="56:142" x14ac:dyDescent="0.2">
      <c r="BD6608" s="325"/>
      <c r="EL6608" s="325"/>
    </row>
    <row r="6609" spans="56:142" x14ac:dyDescent="0.2">
      <c r="BD6609" s="325"/>
      <c r="EL6609" s="325"/>
    </row>
    <row r="6610" spans="56:142" x14ac:dyDescent="0.2">
      <c r="BD6610" s="325"/>
      <c r="EL6610" s="325"/>
    </row>
    <row r="6611" spans="56:142" x14ac:dyDescent="0.2">
      <c r="BD6611" s="325"/>
      <c r="EL6611" s="325"/>
    </row>
    <row r="6612" spans="56:142" x14ac:dyDescent="0.2">
      <c r="BD6612" s="325"/>
      <c r="EL6612" s="325"/>
    </row>
    <row r="6613" spans="56:142" x14ac:dyDescent="0.2">
      <c r="BD6613" s="325"/>
      <c r="EL6613" s="325"/>
    </row>
    <row r="6614" spans="56:142" x14ac:dyDescent="0.2">
      <c r="BD6614" s="325"/>
      <c r="EL6614" s="325"/>
    </row>
    <row r="6615" spans="56:142" x14ac:dyDescent="0.2">
      <c r="BD6615" s="325"/>
      <c r="EL6615" s="325"/>
    </row>
    <row r="6616" spans="56:142" x14ac:dyDescent="0.2">
      <c r="BD6616" s="325"/>
      <c r="EL6616" s="325"/>
    </row>
    <row r="6617" spans="56:142" x14ac:dyDescent="0.2">
      <c r="BD6617" s="325"/>
      <c r="EL6617" s="325"/>
    </row>
    <row r="6618" spans="56:142" x14ac:dyDescent="0.2">
      <c r="BD6618" s="325"/>
      <c r="EL6618" s="325"/>
    </row>
    <row r="6619" spans="56:142" x14ac:dyDescent="0.2">
      <c r="BD6619" s="325"/>
      <c r="EL6619" s="325"/>
    </row>
    <row r="6620" spans="56:142" x14ac:dyDescent="0.2">
      <c r="BD6620" s="325"/>
      <c r="EL6620" s="325"/>
    </row>
    <row r="6621" spans="56:142" x14ac:dyDescent="0.2">
      <c r="BD6621" s="325"/>
      <c r="EL6621" s="325"/>
    </row>
    <row r="6622" spans="56:142" x14ac:dyDescent="0.2">
      <c r="BD6622" s="325"/>
      <c r="EL6622" s="325"/>
    </row>
    <row r="6623" spans="56:142" x14ac:dyDescent="0.2">
      <c r="BD6623" s="325"/>
      <c r="EL6623" s="325"/>
    </row>
    <row r="6624" spans="56:142" x14ac:dyDescent="0.2">
      <c r="BD6624" s="325"/>
      <c r="EL6624" s="325"/>
    </row>
    <row r="6625" spans="56:142" x14ac:dyDescent="0.2">
      <c r="BD6625" s="325"/>
      <c r="EL6625" s="325"/>
    </row>
    <row r="6626" spans="56:142" x14ac:dyDescent="0.2">
      <c r="BD6626" s="325"/>
      <c r="EL6626" s="325"/>
    </row>
    <row r="6627" spans="56:142" x14ac:dyDescent="0.2">
      <c r="BD6627" s="325"/>
      <c r="EL6627" s="325"/>
    </row>
    <row r="6628" spans="56:142" x14ac:dyDescent="0.2">
      <c r="BD6628" s="325"/>
      <c r="EL6628" s="325"/>
    </row>
    <row r="6629" spans="56:142" x14ac:dyDescent="0.2">
      <c r="BD6629" s="325"/>
      <c r="EL6629" s="325"/>
    </row>
    <row r="6630" spans="56:142" x14ac:dyDescent="0.2">
      <c r="BD6630" s="325"/>
      <c r="EL6630" s="325"/>
    </row>
    <row r="6631" spans="56:142" x14ac:dyDescent="0.2">
      <c r="BD6631" s="325"/>
      <c r="EL6631" s="325"/>
    </row>
    <row r="6632" spans="56:142" x14ac:dyDescent="0.2">
      <c r="BD6632" s="325"/>
      <c r="EL6632" s="325"/>
    </row>
    <row r="6633" spans="56:142" x14ac:dyDescent="0.2">
      <c r="BD6633" s="325"/>
      <c r="EL6633" s="325"/>
    </row>
    <row r="6634" spans="56:142" x14ac:dyDescent="0.2">
      <c r="BD6634" s="325"/>
      <c r="EL6634" s="325"/>
    </row>
    <row r="6635" spans="56:142" x14ac:dyDescent="0.2">
      <c r="BD6635" s="325"/>
      <c r="EL6635" s="325"/>
    </row>
    <row r="6636" spans="56:142" x14ac:dyDescent="0.2">
      <c r="BD6636" s="325"/>
      <c r="EL6636" s="325"/>
    </row>
    <row r="6637" spans="56:142" x14ac:dyDescent="0.2">
      <c r="BD6637" s="325"/>
      <c r="EL6637" s="325"/>
    </row>
    <row r="6638" spans="56:142" x14ac:dyDescent="0.2">
      <c r="BD6638" s="325"/>
      <c r="EL6638" s="325"/>
    </row>
    <row r="6639" spans="56:142" x14ac:dyDescent="0.2">
      <c r="BD6639" s="325"/>
      <c r="EL6639" s="325"/>
    </row>
    <row r="6640" spans="56:142" x14ac:dyDescent="0.2">
      <c r="BD6640" s="325"/>
      <c r="EL6640" s="325"/>
    </row>
    <row r="6641" spans="56:142" x14ac:dyDescent="0.2">
      <c r="BD6641" s="325"/>
      <c r="EL6641" s="325"/>
    </row>
    <row r="6642" spans="56:142" x14ac:dyDescent="0.2">
      <c r="BD6642" s="325"/>
      <c r="EL6642" s="325"/>
    </row>
    <row r="6643" spans="56:142" x14ac:dyDescent="0.2">
      <c r="BD6643" s="325"/>
      <c r="EL6643" s="325"/>
    </row>
    <row r="6644" spans="56:142" x14ac:dyDescent="0.2">
      <c r="BD6644" s="325"/>
      <c r="EL6644" s="325"/>
    </row>
    <row r="6645" spans="56:142" x14ac:dyDescent="0.2">
      <c r="BD6645" s="325"/>
      <c r="EL6645" s="325"/>
    </row>
    <row r="6646" spans="56:142" x14ac:dyDescent="0.2">
      <c r="BD6646" s="325"/>
      <c r="EL6646" s="325"/>
    </row>
    <row r="6647" spans="56:142" x14ac:dyDescent="0.2">
      <c r="BD6647" s="325"/>
      <c r="EL6647" s="325"/>
    </row>
    <row r="6648" spans="56:142" x14ac:dyDescent="0.2">
      <c r="BD6648" s="325"/>
      <c r="EL6648" s="325"/>
    </row>
    <row r="6649" spans="56:142" x14ac:dyDescent="0.2">
      <c r="BD6649" s="325"/>
      <c r="EL6649" s="325"/>
    </row>
    <row r="6650" spans="56:142" x14ac:dyDescent="0.2">
      <c r="BD6650" s="325"/>
      <c r="EL6650" s="325"/>
    </row>
    <row r="6651" spans="56:142" x14ac:dyDescent="0.2">
      <c r="BD6651" s="325"/>
      <c r="EL6651" s="325"/>
    </row>
    <row r="6652" spans="56:142" x14ac:dyDescent="0.2">
      <c r="BD6652" s="325"/>
      <c r="EL6652" s="325"/>
    </row>
    <row r="6653" spans="56:142" x14ac:dyDescent="0.2">
      <c r="BD6653" s="325"/>
      <c r="EL6653" s="325"/>
    </row>
    <row r="6654" spans="56:142" x14ac:dyDescent="0.2">
      <c r="BD6654" s="325"/>
      <c r="EL6654" s="325"/>
    </row>
    <row r="6655" spans="56:142" x14ac:dyDescent="0.2">
      <c r="BD6655" s="325"/>
      <c r="EL6655" s="325"/>
    </row>
    <row r="6656" spans="56:142" x14ac:dyDescent="0.2">
      <c r="BD6656" s="325"/>
      <c r="EL6656" s="325"/>
    </row>
    <row r="6657" spans="56:142" x14ac:dyDescent="0.2">
      <c r="BD6657" s="325"/>
      <c r="EL6657" s="325"/>
    </row>
    <row r="6658" spans="56:142" x14ac:dyDescent="0.2">
      <c r="BD6658" s="325"/>
      <c r="EL6658" s="325"/>
    </row>
    <row r="6659" spans="56:142" x14ac:dyDescent="0.2">
      <c r="BD6659" s="325"/>
      <c r="EL6659" s="325"/>
    </row>
    <row r="6660" spans="56:142" x14ac:dyDescent="0.2">
      <c r="BD6660" s="325"/>
      <c r="EL6660" s="325"/>
    </row>
    <row r="6661" spans="56:142" x14ac:dyDescent="0.2">
      <c r="BD6661" s="325"/>
      <c r="EL6661" s="325"/>
    </row>
    <row r="6662" spans="56:142" x14ac:dyDescent="0.2">
      <c r="BD6662" s="325"/>
      <c r="EL6662" s="325"/>
    </row>
    <row r="6663" spans="56:142" x14ac:dyDescent="0.2">
      <c r="BD6663" s="325"/>
      <c r="EL6663" s="325"/>
    </row>
    <row r="6664" spans="56:142" x14ac:dyDescent="0.2">
      <c r="BD6664" s="325"/>
      <c r="EL6664" s="325"/>
    </row>
    <row r="6665" spans="56:142" x14ac:dyDescent="0.2">
      <c r="BD6665" s="325"/>
      <c r="EL6665" s="325"/>
    </row>
    <row r="6666" spans="56:142" x14ac:dyDescent="0.2">
      <c r="BD6666" s="325"/>
      <c r="EL6666" s="325"/>
    </row>
    <row r="6667" spans="56:142" x14ac:dyDescent="0.2">
      <c r="BD6667" s="325"/>
      <c r="EL6667" s="325"/>
    </row>
    <row r="6668" spans="56:142" x14ac:dyDescent="0.2">
      <c r="BD6668" s="325"/>
      <c r="EL6668" s="325"/>
    </row>
    <row r="6669" spans="56:142" x14ac:dyDescent="0.2">
      <c r="BD6669" s="325"/>
      <c r="EL6669" s="325"/>
    </row>
    <row r="6670" spans="56:142" x14ac:dyDescent="0.2">
      <c r="BD6670" s="325"/>
      <c r="EL6670" s="325"/>
    </row>
    <row r="6671" spans="56:142" x14ac:dyDescent="0.2">
      <c r="BD6671" s="325"/>
      <c r="EL6671" s="325"/>
    </row>
    <row r="6672" spans="56:142" x14ac:dyDescent="0.2">
      <c r="BD6672" s="325"/>
      <c r="EL6672" s="325"/>
    </row>
    <row r="6673" spans="56:142" x14ac:dyDescent="0.2">
      <c r="BD6673" s="325"/>
      <c r="EL6673" s="325"/>
    </row>
    <row r="6674" spans="56:142" x14ac:dyDescent="0.2">
      <c r="BD6674" s="325"/>
      <c r="EL6674" s="325"/>
    </row>
    <row r="6675" spans="56:142" x14ac:dyDescent="0.2">
      <c r="BD6675" s="325"/>
      <c r="EL6675" s="325"/>
    </row>
    <row r="6676" spans="56:142" x14ac:dyDescent="0.2">
      <c r="BD6676" s="325"/>
      <c r="EL6676" s="325"/>
    </row>
    <row r="6677" spans="56:142" x14ac:dyDescent="0.2">
      <c r="BD6677" s="325"/>
      <c r="EL6677" s="325"/>
    </row>
    <row r="6678" spans="56:142" x14ac:dyDescent="0.2">
      <c r="BD6678" s="325"/>
      <c r="EL6678" s="325"/>
    </row>
    <row r="6679" spans="56:142" x14ac:dyDescent="0.2">
      <c r="BD6679" s="325"/>
      <c r="EL6679" s="325"/>
    </row>
    <row r="6680" spans="56:142" x14ac:dyDescent="0.2">
      <c r="BD6680" s="325"/>
      <c r="EL6680" s="325"/>
    </row>
    <row r="6681" spans="56:142" x14ac:dyDescent="0.2">
      <c r="BD6681" s="325"/>
      <c r="EL6681" s="325"/>
    </row>
    <row r="6682" spans="56:142" x14ac:dyDescent="0.2">
      <c r="BD6682" s="325"/>
      <c r="EL6682" s="325"/>
    </row>
    <row r="6683" spans="56:142" x14ac:dyDescent="0.2">
      <c r="BD6683" s="325"/>
      <c r="EL6683" s="325"/>
    </row>
    <row r="6684" spans="56:142" x14ac:dyDescent="0.2">
      <c r="BD6684" s="325"/>
      <c r="EL6684" s="325"/>
    </row>
    <row r="6685" spans="56:142" x14ac:dyDescent="0.2">
      <c r="BD6685" s="325"/>
      <c r="EL6685" s="325"/>
    </row>
    <row r="6686" spans="56:142" x14ac:dyDescent="0.2">
      <c r="BD6686" s="325"/>
      <c r="EL6686" s="325"/>
    </row>
    <row r="6687" spans="56:142" x14ac:dyDescent="0.2">
      <c r="BD6687" s="325"/>
      <c r="EL6687" s="325"/>
    </row>
    <row r="6688" spans="56:142" x14ac:dyDescent="0.2">
      <c r="BD6688" s="325"/>
      <c r="EL6688" s="325"/>
    </row>
    <row r="6689" spans="56:142" x14ac:dyDescent="0.2">
      <c r="BD6689" s="325"/>
      <c r="EL6689" s="325"/>
    </row>
    <row r="6690" spans="56:142" x14ac:dyDescent="0.2">
      <c r="BD6690" s="325"/>
      <c r="EL6690" s="325"/>
    </row>
    <row r="6691" spans="56:142" x14ac:dyDescent="0.2">
      <c r="BD6691" s="325"/>
      <c r="EL6691" s="325"/>
    </row>
    <row r="6692" spans="56:142" x14ac:dyDescent="0.2">
      <c r="BD6692" s="325"/>
      <c r="EL6692" s="325"/>
    </row>
    <row r="6693" spans="56:142" x14ac:dyDescent="0.2">
      <c r="BD6693" s="325"/>
      <c r="EL6693" s="325"/>
    </row>
    <row r="6694" spans="56:142" x14ac:dyDescent="0.2">
      <c r="BD6694" s="325"/>
      <c r="EL6694" s="325"/>
    </row>
    <row r="6695" spans="56:142" x14ac:dyDescent="0.2">
      <c r="BD6695" s="325"/>
      <c r="EL6695" s="325"/>
    </row>
    <row r="6696" spans="56:142" x14ac:dyDescent="0.2">
      <c r="BD6696" s="325"/>
      <c r="EL6696" s="325"/>
    </row>
    <row r="6697" spans="56:142" x14ac:dyDescent="0.2">
      <c r="BD6697" s="325"/>
      <c r="EL6697" s="325"/>
    </row>
    <row r="6698" spans="56:142" x14ac:dyDescent="0.2">
      <c r="BD6698" s="325"/>
      <c r="EL6698" s="325"/>
    </row>
    <row r="6699" spans="56:142" x14ac:dyDescent="0.2">
      <c r="BD6699" s="325"/>
      <c r="EL6699" s="325"/>
    </row>
    <row r="6700" spans="56:142" x14ac:dyDescent="0.2">
      <c r="BD6700" s="325"/>
      <c r="EL6700" s="325"/>
    </row>
    <row r="6701" spans="56:142" x14ac:dyDescent="0.2">
      <c r="BD6701" s="325"/>
      <c r="EL6701" s="325"/>
    </row>
    <row r="6702" spans="56:142" x14ac:dyDescent="0.2">
      <c r="BD6702" s="325"/>
      <c r="EL6702" s="325"/>
    </row>
    <row r="6703" spans="56:142" x14ac:dyDescent="0.2">
      <c r="BD6703" s="325"/>
      <c r="EL6703" s="325"/>
    </row>
    <row r="6704" spans="56:142" x14ac:dyDescent="0.2">
      <c r="BD6704" s="325"/>
      <c r="EL6704" s="325"/>
    </row>
    <row r="6705" spans="56:142" x14ac:dyDescent="0.2">
      <c r="BD6705" s="325"/>
      <c r="EL6705" s="325"/>
    </row>
    <row r="6706" spans="56:142" x14ac:dyDescent="0.2">
      <c r="BD6706" s="325"/>
      <c r="EL6706" s="325"/>
    </row>
    <row r="6707" spans="56:142" x14ac:dyDescent="0.2">
      <c r="BD6707" s="325"/>
      <c r="EL6707" s="325"/>
    </row>
    <row r="6708" spans="56:142" x14ac:dyDescent="0.2">
      <c r="BD6708" s="325"/>
      <c r="EL6708" s="325"/>
    </row>
    <row r="6709" spans="56:142" x14ac:dyDescent="0.2">
      <c r="BD6709" s="325"/>
      <c r="EL6709" s="325"/>
    </row>
    <row r="6710" spans="56:142" x14ac:dyDescent="0.2">
      <c r="BD6710" s="325"/>
      <c r="EL6710" s="325"/>
    </row>
    <row r="6711" spans="56:142" x14ac:dyDescent="0.2">
      <c r="BD6711" s="325"/>
      <c r="EL6711" s="325"/>
    </row>
    <row r="6712" spans="56:142" x14ac:dyDescent="0.2">
      <c r="BD6712" s="325"/>
      <c r="EL6712" s="325"/>
    </row>
    <row r="6713" spans="56:142" x14ac:dyDescent="0.2">
      <c r="BD6713" s="325"/>
      <c r="EL6713" s="325"/>
    </row>
    <row r="6714" spans="56:142" x14ac:dyDescent="0.2">
      <c r="BD6714" s="325"/>
      <c r="EL6714" s="325"/>
    </row>
    <row r="6715" spans="56:142" x14ac:dyDescent="0.2">
      <c r="BD6715" s="325"/>
      <c r="EL6715" s="325"/>
    </row>
    <row r="6716" spans="56:142" x14ac:dyDescent="0.2">
      <c r="BD6716" s="325"/>
      <c r="EL6716" s="325"/>
    </row>
    <row r="6717" spans="56:142" x14ac:dyDescent="0.2">
      <c r="BD6717" s="325"/>
      <c r="EL6717" s="325"/>
    </row>
    <row r="6718" spans="56:142" x14ac:dyDescent="0.2">
      <c r="BD6718" s="325"/>
      <c r="EL6718" s="325"/>
    </row>
    <row r="6719" spans="56:142" x14ac:dyDescent="0.2">
      <c r="BD6719" s="325"/>
      <c r="EL6719" s="325"/>
    </row>
    <row r="6720" spans="56:142" x14ac:dyDescent="0.2">
      <c r="BD6720" s="325"/>
      <c r="EL6720" s="325"/>
    </row>
    <row r="6721" spans="56:142" x14ac:dyDescent="0.2">
      <c r="BD6721" s="325"/>
      <c r="EL6721" s="325"/>
    </row>
    <row r="6722" spans="56:142" x14ac:dyDescent="0.2">
      <c r="BD6722" s="325"/>
      <c r="EL6722" s="325"/>
    </row>
    <row r="6723" spans="56:142" x14ac:dyDescent="0.2">
      <c r="BD6723" s="325"/>
      <c r="EL6723" s="325"/>
    </row>
    <row r="6724" spans="56:142" x14ac:dyDescent="0.2">
      <c r="BD6724" s="325"/>
      <c r="EL6724" s="325"/>
    </row>
    <row r="6725" spans="56:142" x14ac:dyDescent="0.2">
      <c r="BD6725" s="325"/>
      <c r="EL6725" s="325"/>
    </row>
    <row r="6726" spans="56:142" x14ac:dyDescent="0.2">
      <c r="BD6726" s="325"/>
      <c r="EL6726" s="325"/>
    </row>
    <row r="6727" spans="56:142" x14ac:dyDescent="0.2">
      <c r="BD6727" s="325"/>
      <c r="EL6727" s="325"/>
    </row>
    <row r="6728" spans="56:142" x14ac:dyDescent="0.2">
      <c r="BD6728" s="325"/>
      <c r="EL6728" s="325"/>
    </row>
    <row r="6729" spans="56:142" x14ac:dyDescent="0.2">
      <c r="BD6729" s="325"/>
      <c r="EL6729" s="325"/>
    </row>
    <row r="6730" spans="56:142" x14ac:dyDescent="0.2">
      <c r="BD6730" s="325"/>
      <c r="EL6730" s="325"/>
    </row>
    <row r="6731" spans="56:142" x14ac:dyDescent="0.2">
      <c r="BD6731" s="325"/>
      <c r="EL6731" s="325"/>
    </row>
    <row r="6732" spans="56:142" x14ac:dyDescent="0.2">
      <c r="BD6732" s="325"/>
      <c r="EL6732" s="325"/>
    </row>
    <row r="6733" spans="56:142" x14ac:dyDescent="0.2">
      <c r="BD6733" s="325"/>
      <c r="EL6733" s="325"/>
    </row>
    <row r="6734" spans="56:142" x14ac:dyDescent="0.2">
      <c r="BD6734" s="325"/>
      <c r="EL6734" s="325"/>
    </row>
    <row r="6735" spans="56:142" x14ac:dyDescent="0.2">
      <c r="BD6735" s="325"/>
      <c r="EL6735" s="325"/>
    </row>
    <row r="6736" spans="56:142" x14ac:dyDescent="0.2">
      <c r="BD6736" s="325"/>
      <c r="EL6736" s="325"/>
    </row>
    <row r="6737" spans="56:142" x14ac:dyDescent="0.2">
      <c r="BD6737" s="325"/>
      <c r="EL6737" s="325"/>
    </row>
    <row r="6738" spans="56:142" x14ac:dyDescent="0.2">
      <c r="BD6738" s="325"/>
      <c r="EL6738" s="325"/>
    </row>
    <row r="6739" spans="56:142" x14ac:dyDescent="0.2">
      <c r="BD6739" s="325"/>
      <c r="EL6739" s="325"/>
    </row>
    <row r="6740" spans="56:142" x14ac:dyDescent="0.2">
      <c r="BD6740" s="325"/>
      <c r="EL6740" s="325"/>
    </row>
    <row r="6741" spans="56:142" x14ac:dyDescent="0.2">
      <c r="BD6741" s="325"/>
      <c r="EL6741" s="325"/>
    </row>
    <row r="6742" spans="56:142" x14ac:dyDescent="0.2">
      <c r="BD6742" s="325"/>
      <c r="EL6742" s="325"/>
    </row>
    <row r="6743" spans="56:142" x14ac:dyDescent="0.2">
      <c r="BD6743" s="325"/>
      <c r="EL6743" s="325"/>
    </row>
    <row r="6744" spans="56:142" x14ac:dyDescent="0.2">
      <c r="BD6744" s="325"/>
      <c r="EL6744" s="325"/>
    </row>
    <row r="6745" spans="56:142" x14ac:dyDescent="0.2">
      <c r="BD6745" s="325"/>
      <c r="EL6745" s="325"/>
    </row>
    <row r="6746" spans="56:142" x14ac:dyDescent="0.2">
      <c r="BD6746" s="325"/>
      <c r="EL6746" s="325"/>
    </row>
    <row r="6747" spans="56:142" x14ac:dyDescent="0.2">
      <c r="BD6747" s="325"/>
      <c r="EL6747" s="325"/>
    </row>
    <row r="6748" spans="56:142" x14ac:dyDescent="0.2">
      <c r="BD6748" s="325"/>
      <c r="EL6748" s="325"/>
    </row>
    <row r="6749" spans="56:142" x14ac:dyDescent="0.2">
      <c r="BD6749" s="325"/>
      <c r="EL6749" s="325"/>
    </row>
    <row r="6750" spans="56:142" x14ac:dyDescent="0.2">
      <c r="BD6750" s="325"/>
      <c r="EL6750" s="325"/>
    </row>
    <row r="6751" spans="56:142" x14ac:dyDescent="0.2">
      <c r="BD6751" s="325"/>
      <c r="EL6751" s="325"/>
    </row>
    <row r="6752" spans="56:142" x14ac:dyDescent="0.2">
      <c r="BD6752" s="325"/>
      <c r="EL6752" s="325"/>
    </row>
    <row r="6753" spans="56:142" x14ac:dyDescent="0.2">
      <c r="BD6753" s="325"/>
      <c r="EL6753" s="325"/>
    </row>
    <row r="6754" spans="56:142" x14ac:dyDescent="0.2">
      <c r="BD6754" s="325"/>
      <c r="EL6754" s="325"/>
    </row>
    <row r="6755" spans="56:142" x14ac:dyDescent="0.2">
      <c r="BD6755" s="325"/>
      <c r="EL6755" s="325"/>
    </row>
    <row r="6756" spans="56:142" x14ac:dyDescent="0.2">
      <c r="BD6756" s="325"/>
      <c r="EL6756" s="325"/>
    </row>
    <row r="6757" spans="56:142" x14ac:dyDescent="0.2">
      <c r="BD6757" s="325"/>
      <c r="EL6757" s="325"/>
    </row>
    <row r="6758" spans="56:142" x14ac:dyDescent="0.2">
      <c r="BD6758" s="325"/>
      <c r="EL6758" s="325"/>
    </row>
    <row r="6759" spans="56:142" x14ac:dyDescent="0.2">
      <c r="BD6759" s="325"/>
      <c r="EL6759" s="325"/>
    </row>
    <row r="6760" spans="56:142" x14ac:dyDescent="0.2">
      <c r="BD6760" s="325"/>
      <c r="EL6760" s="325"/>
    </row>
    <row r="6761" spans="56:142" x14ac:dyDescent="0.2">
      <c r="BD6761" s="325"/>
      <c r="EL6761" s="325"/>
    </row>
    <row r="6762" spans="56:142" x14ac:dyDescent="0.2">
      <c r="BD6762" s="325"/>
      <c r="EL6762" s="325"/>
    </row>
    <row r="6763" spans="56:142" x14ac:dyDescent="0.2">
      <c r="BD6763" s="325"/>
      <c r="EL6763" s="325"/>
    </row>
    <row r="6764" spans="56:142" x14ac:dyDescent="0.2">
      <c r="BD6764" s="325"/>
      <c r="EL6764" s="325"/>
    </row>
    <row r="6765" spans="56:142" x14ac:dyDescent="0.2">
      <c r="BD6765" s="325"/>
      <c r="EL6765" s="325"/>
    </row>
    <row r="6766" spans="56:142" x14ac:dyDescent="0.2">
      <c r="BD6766" s="325"/>
      <c r="EL6766" s="325"/>
    </row>
    <row r="6767" spans="56:142" x14ac:dyDescent="0.2">
      <c r="BD6767" s="325"/>
      <c r="EL6767" s="325"/>
    </row>
    <row r="6768" spans="56:142" x14ac:dyDescent="0.2">
      <c r="BD6768" s="325"/>
      <c r="EL6768" s="325"/>
    </row>
    <row r="6769" spans="56:142" x14ac:dyDescent="0.2">
      <c r="BD6769" s="325"/>
      <c r="EL6769" s="325"/>
    </row>
    <row r="6770" spans="56:142" x14ac:dyDescent="0.2">
      <c r="BD6770" s="325"/>
      <c r="EL6770" s="325"/>
    </row>
    <row r="6771" spans="56:142" x14ac:dyDescent="0.2">
      <c r="BD6771" s="325"/>
      <c r="EL6771" s="325"/>
    </row>
    <row r="6772" spans="56:142" x14ac:dyDescent="0.2">
      <c r="BD6772" s="325"/>
      <c r="EL6772" s="325"/>
    </row>
    <row r="6773" spans="56:142" x14ac:dyDescent="0.2">
      <c r="BD6773" s="325"/>
      <c r="EL6773" s="325"/>
    </row>
    <row r="6774" spans="56:142" x14ac:dyDescent="0.2">
      <c r="BD6774" s="325"/>
      <c r="EL6774" s="325"/>
    </row>
    <row r="6775" spans="56:142" x14ac:dyDescent="0.2">
      <c r="BD6775" s="325"/>
      <c r="EL6775" s="325"/>
    </row>
    <row r="6776" spans="56:142" x14ac:dyDescent="0.2">
      <c r="BD6776" s="325"/>
      <c r="EL6776" s="325"/>
    </row>
    <row r="6777" spans="56:142" x14ac:dyDescent="0.2">
      <c r="BD6777" s="325"/>
      <c r="EL6777" s="325"/>
    </row>
    <row r="6778" spans="56:142" x14ac:dyDescent="0.2">
      <c r="BD6778" s="325"/>
      <c r="EL6778" s="325"/>
    </row>
    <row r="6779" spans="56:142" x14ac:dyDescent="0.2">
      <c r="BD6779" s="325"/>
      <c r="EL6779" s="325"/>
    </row>
    <row r="6780" spans="56:142" x14ac:dyDescent="0.2">
      <c r="BD6780" s="325"/>
      <c r="EL6780" s="325"/>
    </row>
    <row r="6781" spans="56:142" x14ac:dyDescent="0.2">
      <c r="BD6781" s="325"/>
      <c r="EL6781" s="325"/>
    </row>
    <row r="6782" spans="56:142" x14ac:dyDescent="0.2">
      <c r="BD6782" s="325"/>
      <c r="EL6782" s="325"/>
    </row>
    <row r="6783" spans="56:142" x14ac:dyDescent="0.2">
      <c r="BD6783" s="325"/>
      <c r="EL6783" s="325"/>
    </row>
    <row r="6784" spans="56:142" x14ac:dyDescent="0.2">
      <c r="BD6784" s="325"/>
      <c r="EL6784" s="325"/>
    </row>
    <row r="6785" spans="56:142" x14ac:dyDescent="0.2">
      <c r="BD6785" s="325"/>
      <c r="EL6785" s="325"/>
    </row>
    <row r="6786" spans="56:142" x14ac:dyDescent="0.2">
      <c r="BD6786" s="325"/>
      <c r="EL6786" s="325"/>
    </row>
    <row r="6787" spans="56:142" x14ac:dyDescent="0.2">
      <c r="BD6787" s="325"/>
      <c r="EL6787" s="325"/>
    </row>
    <row r="6788" spans="56:142" x14ac:dyDescent="0.2">
      <c r="BD6788" s="325"/>
      <c r="EL6788" s="325"/>
    </row>
    <row r="6789" spans="56:142" x14ac:dyDescent="0.2">
      <c r="BD6789" s="325"/>
      <c r="EL6789" s="325"/>
    </row>
    <row r="6790" spans="56:142" x14ac:dyDescent="0.2">
      <c r="BD6790" s="325"/>
      <c r="EL6790" s="325"/>
    </row>
    <row r="6791" spans="56:142" x14ac:dyDescent="0.2">
      <c r="BD6791" s="325"/>
      <c r="EL6791" s="325"/>
    </row>
    <row r="6792" spans="56:142" x14ac:dyDescent="0.2">
      <c r="BD6792" s="325"/>
      <c r="EL6792" s="325"/>
    </row>
    <row r="6793" spans="56:142" x14ac:dyDescent="0.2">
      <c r="BD6793" s="325"/>
      <c r="EL6793" s="325"/>
    </row>
    <row r="6794" spans="56:142" x14ac:dyDescent="0.2">
      <c r="BD6794" s="325"/>
      <c r="EL6794" s="325"/>
    </row>
    <row r="6795" spans="56:142" x14ac:dyDescent="0.2">
      <c r="BD6795" s="325"/>
      <c r="EL6795" s="325"/>
    </row>
    <row r="6796" spans="56:142" x14ac:dyDescent="0.2">
      <c r="BD6796" s="325"/>
      <c r="EL6796" s="325"/>
    </row>
    <row r="6797" spans="56:142" x14ac:dyDescent="0.2">
      <c r="BD6797" s="325"/>
      <c r="EL6797" s="325"/>
    </row>
    <row r="6798" spans="56:142" x14ac:dyDescent="0.2">
      <c r="BD6798" s="325"/>
      <c r="EL6798" s="325"/>
    </row>
    <row r="6799" spans="56:142" x14ac:dyDescent="0.2">
      <c r="BD6799" s="325"/>
      <c r="EL6799" s="325"/>
    </row>
    <row r="6800" spans="56:142" x14ac:dyDescent="0.2">
      <c r="BD6800" s="325"/>
      <c r="EL6800" s="325"/>
    </row>
    <row r="6801" spans="56:142" x14ac:dyDescent="0.2">
      <c r="BD6801" s="325"/>
      <c r="EL6801" s="325"/>
    </row>
    <row r="6802" spans="56:142" x14ac:dyDescent="0.2">
      <c r="BD6802" s="325"/>
      <c r="EL6802" s="325"/>
    </row>
    <row r="6803" spans="56:142" x14ac:dyDescent="0.2">
      <c r="BD6803" s="325"/>
      <c r="EL6803" s="325"/>
    </row>
    <row r="6804" spans="56:142" x14ac:dyDescent="0.2">
      <c r="BD6804" s="325"/>
      <c r="EL6804" s="325"/>
    </row>
    <row r="6805" spans="56:142" x14ac:dyDescent="0.2">
      <c r="BD6805" s="325"/>
      <c r="EL6805" s="325"/>
    </row>
    <row r="6806" spans="56:142" x14ac:dyDescent="0.2">
      <c r="BD6806" s="325"/>
      <c r="EL6806" s="325"/>
    </row>
    <row r="6807" spans="56:142" x14ac:dyDescent="0.2">
      <c r="BD6807" s="325"/>
      <c r="EL6807" s="325"/>
    </row>
    <row r="6808" spans="56:142" x14ac:dyDescent="0.2">
      <c r="BD6808" s="325"/>
      <c r="EL6808" s="325"/>
    </row>
    <row r="6809" spans="56:142" x14ac:dyDescent="0.2">
      <c r="BD6809" s="325"/>
      <c r="EL6809" s="325"/>
    </row>
    <row r="6810" spans="56:142" x14ac:dyDescent="0.2">
      <c r="BD6810" s="325"/>
      <c r="EL6810" s="325"/>
    </row>
    <row r="6811" spans="56:142" x14ac:dyDescent="0.2">
      <c r="BD6811" s="325"/>
      <c r="EL6811" s="325"/>
    </row>
    <row r="6812" spans="56:142" x14ac:dyDescent="0.2">
      <c r="BD6812" s="325"/>
      <c r="EL6812" s="325"/>
    </row>
    <row r="6813" spans="56:142" x14ac:dyDescent="0.2">
      <c r="BD6813" s="325"/>
      <c r="EL6813" s="325"/>
    </row>
    <row r="6814" spans="56:142" x14ac:dyDescent="0.2">
      <c r="BD6814" s="325"/>
      <c r="EL6814" s="325"/>
    </row>
    <row r="6815" spans="56:142" x14ac:dyDescent="0.2">
      <c r="BD6815" s="325"/>
      <c r="EL6815" s="325"/>
    </row>
    <row r="6816" spans="56:142" x14ac:dyDescent="0.2">
      <c r="BD6816" s="325"/>
      <c r="EL6816" s="325"/>
    </row>
    <row r="6817" spans="56:142" x14ac:dyDescent="0.2">
      <c r="BD6817" s="325"/>
      <c r="EL6817" s="325"/>
    </row>
    <row r="6818" spans="56:142" x14ac:dyDescent="0.2">
      <c r="BD6818" s="325"/>
      <c r="EL6818" s="325"/>
    </row>
    <row r="6819" spans="56:142" x14ac:dyDescent="0.2">
      <c r="BD6819" s="325"/>
      <c r="EL6819" s="325"/>
    </row>
    <row r="6820" spans="56:142" x14ac:dyDescent="0.2">
      <c r="BD6820" s="325"/>
      <c r="EL6820" s="325"/>
    </row>
    <row r="6821" spans="56:142" x14ac:dyDescent="0.2">
      <c r="BD6821" s="325"/>
      <c r="EL6821" s="325"/>
    </row>
    <row r="6822" spans="56:142" x14ac:dyDescent="0.2">
      <c r="BD6822" s="325"/>
      <c r="EL6822" s="325"/>
    </row>
    <row r="6823" spans="56:142" x14ac:dyDescent="0.2">
      <c r="BD6823" s="325"/>
      <c r="EL6823" s="325"/>
    </row>
    <row r="6824" spans="56:142" x14ac:dyDescent="0.2">
      <c r="BD6824" s="325"/>
      <c r="EL6824" s="325"/>
    </row>
    <row r="6825" spans="56:142" x14ac:dyDescent="0.2">
      <c r="BD6825" s="325"/>
      <c r="EL6825" s="325"/>
    </row>
    <row r="6826" spans="56:142" x14ac:dyDescent="0.2">
      <c r="BD6826" s="325"/>
      <c r="EL6826" s="325"/>
    </row>
    <row r="6827" spans="56:142" x14ac:dyDescent="0.2">
      <c r="BD6827" s="325"/>
      <c r="EL6827" s="325"/>
    </row>
    <row r="6828" spans="56:142" x14ac:dyDescent="0.2">
      <c r="BD6828" s="325"/>
      <c r="EL6828" s="325"/>
    </row>
    <row r="6829" spans="56:142" x14ac:dyDescent="0.2">
      <c r="BD6829" s="325"/>
      <c r="EL6829" s="325"/>
    </row>
    <row r="6830" spans="56:142" x14ac:dyDescent="0.2">
      <c r="BD6830" s="325"/>
      <c r="EL6830" s="325"/>
    </row>
    <row r="6831" spans="56:142" x14ac:dyDescent="0.2">
      <c r="BD6831" s="325"/>
      <c r="EL6831" s="325"/>
    </row>
    <row r="6832" spans="56:142" x14ac:dyDescent="0.2">
      <c r="BD6832" s="325"/>
      <c r="EL6832" s="325"/>
    </row>
    <row r="6833" spans="56:142" x14ac:dyDescent="0.2">
      <c r="BD6833" s="325"/>
      <c r="EL6833" s="325"/>
    </row>
    <row r="6834" spans="56:142" x14ac:dyDescent="0.2">
      <c r="BD6834" s="325"/>
      <c r="EL6834" s="325"/>
    </row>
    <row r="6835" spans="56:142" x14ac:dyDescent="0.2">
      <c r="BD6835" s="325"/>
      <c r="EL6835" s="325"/>
    </row>
    <row r="6836" spans="56:142" x14ac:dyDescent="0.2">
      <c r="BD6836" s="325"/>
      <c r="EL6836" s="325"/>
    </row>
    <row r="6837" spans="56:142" x14ac:dyDescent="0.2">
      <c r="BD6837" s="325"/>
      <c r="EL6837" s="325"/>
    </row>
    <row r="6838" spans="56:142" x14ac:dyDescent="0.2">
      <c r="BD6838" s="325"/>
      <c r="EL6838" s="325"/>
    </row>
    <row r="6839" spans="56:142" x14ac:dyDescent="0.2">
      <c r="BD6839" s="325"/>
      <c r="EL6839" s="325"/>
    </row>
    <row r="6840" spans="56:142" x14ac:dyDescent="0.2">
      <c r="BD6840" s="325"/>
      <c r="EL6840" s="325"/>
    </row>
    <row r="6841" spans="56:142" x14ac:dyDescent="0.2">
      <c r="BD6841" s="325"/>
      <c r="EL6841" s="325"/>
    </row>
    <row r="6842" spans="56:142" x14ac:dyDescent="0.2">
      <c r="BD6842" s="325"/>
      <c r="EL6842" s="325"/>
    </row>
    <row r="6843" spans="56:142" x14ac:dyDescent="0.2">
      <c r="BD6843" s="325"/>
      <c r="EL6843" s="325"/>
    </row>
    <row r="6844" spans="56:142" x14ac:dyDescent="0.2">
      <c r="BD6844" s="325"/>
      <c r="EL6844" s="325"/>
    </row>
    <row r="6845" spans="56:142" x14ac:dyDescent="0.2">
      <c r="BD6845" s="325"/>
      <c r="EL6845" s="325"/>
    </row>
    <row r="6846" spans="56:142" x14ac:dyDescent="0.2">
      <c r="BD6846" s="325"/>
      <c r="EL6846" s="325"/>
    </row>
    <row r="6847" spans="56:142" x14ac:dyDescent="0.2">
      <c r="BD6847" s="325"/>
      <c r="EL6847" s="325"/>
    </row>
    <row r="6848" spans="56:142" x14ac:dyDescent="0.2">
      <c r="BD6848" s="325"/>
      <c r="EL6848" s="325"/>
    </row>
    <row r="6849" spans="56:142" x14ac:dyDescent="0.2">
      <c r="BD6849" s="325"/>
      <c r="EL6849" s="325"/>
    </row>
    <row r="6850" spans="56:142" x14ac:dyDescent="0.2">
      <c r="BD6850" s="325"/>
      <c r="EL6850" s="325"/>
    </row>
    <row r="6851" spans="56:142" x14ac:dyDescent="0.2">
      <c r="BD6851" s="325"/>
      <c r="EL6851" s="325"/>
    </row>
    <row r="6852" spans="56:142" x14ac:dyDescent="0.2">
      <c r="BD6852" s="325"/>
      <c r="EL6852" s="325"/>
    </row>
    <row r="6853" spans="56:142" x14ac:dyDescent="0.2">
      <c r="BD6853" s="325"/>
      <c r="EL6853" s="325"/>
    </row>
    <row r="6854" spans="56:142" x14ac:dyDescent="0.2">
      <c r="BD6854" s="325"/>
      <c r="EL6854" s="325"/>
    </row>
    <row r="6855" spans="56:142" x14ac:dyDescent="0.2">
      <c r="BD6855" s="325"/>
      <c r="EL6855" s="325"/>
    </row>
    <row r="6856" spans="56:142" x14ac:dyDescent="0.2">
      <c r="BD6856" s="325"/>
      <c r="EL6856" s="325"/>
    </row>
    <row r="6857" spans="56:142" x14ac:dyDescent="0.2">
      <c r="BD6857" s="325"/>
      <c r="EL6857" s="325"/>
    </row>
    <row r="6858" spans="56:142" x14ac:dyDescent="0.2">
      <c r="BD6858" s="325"/>
      <c r="EL6858" s="325"/>
    </row>
    <row r="6859" spans="56:142" x14ac:dyDescent="0.2">
      <c r="BD6859" s="325"/>
      <c r="EL6859" s="325"/>
    </row>
    <row r="6860" spans="56:142" x14ac:dyDescent="0.2">
      <c r="BD6860" s="325"/>
      <c r="EL6860" s="325"/>
    </row>
    <row r="6861" spans="56:142" x14ac:dyDescent="0.2">
      <c r="BD6861" s="325"/>
      <c r="EL6861" s="325"/>
    </row>
    <row r="6862" spans="56:142" x14ac:dyDescent="0.2">
      <c r="BD6862" s="325"/>
      <c r="EL6862" s="325"/>
    </row>
    <row r="6863" spans="56:142" x14ac:dyDescent="0.2">
      <c r="BD6863" s="325"/>
      <c r="EL6863" s="325"/>
    </row>
    <row r="6864" spans="56:142" x14ac:dyDescent="0.2">
      <c r="BD6864" s="325"/>
      <c r="EL6864" s="325"/>
    </row>
    <row r="6865" spans="56:142" x14ac:dyDescent="0.2">
      <c r="BD6865" s="325"/>
      <c r="EL6865" s="325"/>
    </row>
    <row r="6866" spans="56:142" x14ac:dyDescent="0.2">
      <c r="BD6866" s="325"/>
      <c r="EL6866" s="325"/>
    </row>
    <row r="6867" spans="56:142" x14ac:dyDescent="0.2">
      <c r="BD6867" s="325"/>
      <c r="EL6867" s="325"/>
    </row>
    <row r="6868" spans="56:142" x14ac:dyDescent="0.2">
      <c r="BD6868" s="325"/>
      <c r="EL6868" s="325"/>
    </row>
    <row r="6869" spans="56:142" x14ac:dyDescent="0.2">
      <c r="BD6869" s="325"/>
      <c r="EL6869" s="325"/>
    </row>
    <row r="6870" spans="56:142" x14ac:dyDescent="0.2">
      <c r="BD6870" s="325"/>
      <c r="EL6870" s="325"/>
    </row>
    <row r="6871" spans="56:142" x14ac:dyDescent="0.2">
      <c r="BD6871" s="325"/>
      <c r="EL6871" s="325"/>
    </row>
    <row r="6872" spans="56:142" x14ac:dyDescent="0.2">
      <c r="BD6872" s="325"/>
      <c r="EL6872" s="325"/>
    </row>
    <row r="6873" spans="56:142" x14ac:dyDescent="0.2">
      <c r="BD6873" s="325"/>
      <c r="EL6873" s="325"/>
    </row>
    <row r="6874" spans="56:142" x14ac:dyDescent="0.2">
      <c r="BD6874" s="325"/>
      <c r="EL6874" s="325"/>
    </row>
    <row r="6875" spans="56:142" x14ac:dyDescent="0.2">
      <c r="BD6875" s="325"/>
      <c r="EL6875" s="325"/>
    </row>
    <row r="6876" spans="56:142" x14ac:dyDescent="0.2">
      <c r="BD6876" s="325"/>
      <c r="EL6876" s="325"/>
    </row>
    <row r="6877" spans="56:142" x14ac:dyDescent="0.2">
      <c r="BD6877" s="325"/>
      <c r="EL6877" s="325"/>
    </row>
    <row r="6878" spans="56:142" x14ac:dyDescent="0.2">
      <c r="BD6878" s="325"/>
      <c r="EL6878" s="325"/>
    </row>
    <row r="6879" spans="56:142" x14ac:dyDescent="0.2">
      <c r="BD6879" s="325"/>
      <c r="EL6879" s="325"/>
    </row>
    <row r="6880" spans="56:142" x14ac:dyDescent="0.2">
      <c r="BD6880" s="325"/>
      <c r="EL6880" s="325"/>
    </row>
    <row r="6881" spans="56:142" x14ac:dyDescent="0.2">
      <c r="BD6881" s="325"/>
      <c r="EL6881" s="325"/>
    </row>
    <row r="6882" spans="56:142" x14ac:dyDescent="0.2">
      <c r="BD6882" s="325"/>
      <c r="EL6882" s="325"/>
    </row>
    <row r="6883" spans="56:142" x14ac:dyDescent="0.2">
      <c r="BD6883" s="325"/>
      <c r="EL6883" s="325"/>
    </row>
    <row r="6884" spans="56:142" x14ac:dyDescent="0.2">
      <c r="BD6884" s="325"/>
      <c r="EL6884" s="325"/>
    </row>
    <row r="6885" spans="56:142" x14ac:dyDescent="0.2">
      <c r="BD6885" s="325"/>
      <c r="EL6885" s="325"/>
    </row>
    <row r="6886" spans="56:142" x14ac:dyDescent="0.2">
      <c r="BD6886" s="325"/>
      <c r="EL6886" s="325"/>
    </row>
    <row r="6887" spans="56:142" x14ac:dyDescent="0.2">
      <c r="BD6887" s="325"/>
      <c r="EL6887" s="325"/>
    </row>
    <row r="6888" spans="56:142" x14ac:dyDescent="0.2">
      <c r="BD6888" s="325"/>
      <c r="EL6888" s="325"/>
    </row>
    <row r="6889" spans="56:142" x14ac:dyDescent="0.2">
      <c r="BD6889" s="325"/>
      <c r="EL6889" s="325"/>
    </row>
    <row r="6890" spans="56:142" x14ac:dyDescent="0.2">
      <c r="BD6890" s="325"/>
      <c r="EL6890" s="325"/>
    </row>
    <row r="6891" spans="56:142" x14ac:dyDescent="0.2">
      <c r="BD6891" s="325"/>
      <c r="EL6891" s="325"/>
    </row>
    <row r="6892" spans="56:142" x14ac:dyDescent="0.2">
      <c r="BD6892" s="325"/>
      <c r="EL6892" s="325"/>
    </row>
    <row r="6893" spans="56:142" x14ac:dyDescent="0.2">
      <c r="BD6893" s="325"/>
      <c r="EL6893" s="325"/>
    </row>
    <row r="6894" spans="56:142" x14ac:dyDescent="0.2">
      <c r="BD6894" s="325"/>
      <c r="EL6894" s="325"/>
    </row>
    <row r="6895" spans="56:142" x14ac:dyDescent="0.2">
      <c r="BD6895" s="325"/>
      <c r="EL6895" s="325"/>
    </row>
    <row r="6896" spans="56:142" x14ac:dyDescent="0.2">
      <c r="BD6896" s="325"/>
      <c r="EL6896" s="325"/>
    </row>
    <row r="6897" spans="56:142" x14ac:dyDescent="0.2">
      <c r="BD6897" s="325"/>
      <c r="EL6897" s="325"/>
    </row>
    <row r="6898" spans="56:142" x14ac:dyDescent="0.2">
      <c r="BD6898" s="325"/>
      <c r="EL6898" s="325"/>
    </row>
    <row r="6899" spans="56:142" x14ac:dyDescent="0.2">
      <c r="BD6899" s="325"/>
      <c r="EL6899" s="325"/>
    </row>
    <row r="6900" spans="56:142" x14ac:dyDescent="0.2">
      <c r="BD6900" s="325"/>
      <c r="EL6900" s="325"/>
    </row>
    <row r="6901" spans="56:142" x14ac:dyDescent="0.2">
      <c r="BD6901" s="325"/>
      <c r="EL6901" s="325"/>
    </row>
    <row r="6902" spans="56:142" x14ac:dyDescent="0.2">
      <c r="BD6902" s="325"/>
      <c r="EL6902" s="325"/>
    </row>
    <row r="6903" spans="56:142" x14ac:dyDescent="0.2">
      <c r="BD6903" s="325"/>
      <c r="EL6903" s="325"/>
    </row>
    <row r="6904" spans="56:142" x14ac:dyDescent="0.2">
      <c r="BD6904" s="325"/>
      <c r="EL6904" s="325"/>
    </row>
    <row r="6905" spans="56:142" x14ac:dyDescent="0.2">
      <c r="BD6905" s="325"/>
      <c r="EL6905" s="325"/>
    </row>
    <row r="6906" spans="56:142" x14ac:dyDescent="0.2">
      <c r="BD6906" s="325"/>
      <c r="EL6906" s="325"/>
    </row>
    <row r="6907" spans="56:142" x14ac:dyDescent="0.2">
      <c r="BD6907" s="325"/>
      <c r="EL6907" s="325"/>
    </row>
    <row r="6908" spans="56:142" x14ac:dyDescent="0.2">
      <c r="BD6908" s="325"/>
      <c r="EL6908" s="325"/>
    </row>
    <row r="6909" spans="56:142" x14ac:dyDescent="0.2">
      <c r="BD6909" s="325"/>
      <c r="EL6909" s="325"/>
    </row>
    <row r="6910" spans="56:142" x14ac:dyDescent="0.2">
      <c r="BD6910" s="325"/>
      <c r="EL6910" s="325"/>
    </row>
    <row r="6911" spans="56:142" x14ac:dyDescent="0.2">
      <c r="BD6911" s="325"/>
      <c r="EL6911" s="325"/>
    </row>
    <row r="6912" spans="56:142" x14ac:dyDescent="0.2">
      <c r="BD6912" s="325"/>
      <c r="EL6912" s="325"/>
    </row>
    <row r="6913" spans="56:142" x14ac:dyDescent="0.2">
      <c r="BD6913" s="325"/>
      <c r="EL6913" s="325"/>
    </row>
    <row r="6914" spans="56:142" x14ac:dyDescent="0.2">
      <c r="BD6914" s="325"/>
      <c r="EL6914" s="325"/>
    </row>
    <row r="6915" spans="56:142" x14ac:dyDescent="0.2">
      <c r="BD6915" s="325"/>
      <c r="EL6915" s="325"/>
    </row>
    <row r="6916" spans="56:142" x14ac:dyDescent="0.2">
      <c r="BD6916" s="325"/>
      <c r="EL6916" s="325"/>
    </row>
    <row r="6917" spans="56:142" x14ac:dyDescent="0.2">
      <c r="BD6917" s="325"/>
      <c r="EL6917" s="325"/>
    </row>
    <row r="6918" spans="56:142" x14ac:dyDescent="0.2">
      <c r="BD6918" s="325"/>
      <c r="EL6918" s="325"/>
    </row>
    <row r="6919" spans="56:142" x14ac:dyDescent="0.2">
      <c r="BD6919" s="325"/>
      <c r="EL6919" s="325"/>
    </row>
    <row r="6920" spans="56:142" x14ac:dyDescent="0.2">
      <c r="BD6920" s="325"/>
      <c r="EL6920" s="325"/>
    </row>
    <row r="6921" spans="56:142" x14ac:dyDescent="0.2">
      <c r="BD6921" s="325"/>
      <c r="EL6921" s="325"/>
    </row>
    <row r="6922" spans="56:142" x14ac:dyDescent="0.2">
      <c r="BD6922" s="325"/>
      <c r="EL6922" s="325"/>
    </row>
    <row r="6923" spans="56:142" x14ac:dyDescent="0.2">
      <c r="BD6923" s="325"/>
      <c r="EL6923" s="325"/>
    </row>
    <row r="6924" spans="56:142" x14ac:dyDescent="0.2">
      <c r="BD6924" s="325"/>
      <c r="EL6924" s="325"/>
    </row>
    <row r="6925" spans="56:142" x14ac:dyDescent="0.2">
      <c r="BD6925" s="325"/>
      <c r="EL6925" s="325"/>
    </row>
    <row r="6926" spans="56:142" x14ac:dyDescent="0.2">
      <c r="BD6926" s="325"/>
      <c r="EL6926" s="325"/>
    </row>
    <row r="6927" spans="56:142" x14ac:dyDescent="0.2">
      <c r="BD6927" s="325"/>
      <c r="EL6927" s="325"/>
    </row>
    <row r="6928" spans="56:142" x14ac:dyDescent="0.2">
      <c r="BD6928" s="325"/>
      <c r="EL6928" s="325"/>
    </row>
    <row r="6929" spans="56:142" x14ac:dyDescent="0.2">
      <c r="BD6929" s="325"/>
      <c r="EL6929" s="325"/>
    </row>
    <row r="6930" spans="56:142" x14ac:dyDescent="0.2">
      <c r="BD6930" s="325"/>
      <c r="EL6930" s="325"/>
    </row>
    <row r="6931" spans="56:142" x14ac:dyDescent="0.2">
      <c r="BD6931" s="325"/>
      <c r="EL6931" s="325"/>
    </row>
    <row r="6932" spans="56:142" x14ac:dyDescent="0.2">
      <c r="BD6932" s="325"/>
      <c r="EL6932" s="325"/>
    </row>
    <row r="6933" spans="56:142" x14ac:dyDescent="0.2">
      <c r="BD6933" s="325"/>
      <c r="EL6933" s="325"/>
    </row>
    <row r="6934" spans="56:142" x14ac:dyDescent="0.2">
      <c r="BD6934" s="325"/>
      <c r="EL6934" s="325"/>
    </row>
    <row r="6935" spans="56:142" x14ac:dyDescent="0.2">
      <c r="BD6935" s="325"/>
      <c r="EL6935" s="325"/>
    </row>
    <row r="6936" spans="56:142" x14ac:dyDescent="0.2">
      <c r="BD6936" s="325"/>
      <c r="EL6936" s="325"/>
    </row>
    <row r="6937" spans="56:142" x14ac:dyDescent="0.2">
      <c r="BD6937" s="325"/>
      <c r="EL6937" s="325"/>
    </row>
    <row r="6938" spans="56:142" x14ac:dyDescent="0.2">
      <c r="BD6938" s="325"/>
      <c r="EL6938" s="325"/>
    </row>
    <row r="6939" spans="56:142" x14ac:dyDescent="0.2">
      <c r="BD6939" s="325"/>
      <c r="EL6939" s="325"/>
    </row>
    <row r="6940" spans="56:142" x14ac:dyDescent="0.2">
      <c r="BD6940" s="325"/>
      <c r="EL6940" s="325"/>
    </row>
    <row r="6941" spans="56:142" x14ac:dyDescent="0.2">
      <c r="BD6941" s="325"/>
      <c r="EL6941" s="325"/>
    </row>
    <row r="6942" spans="56:142" x14ac:dyDescent="0.2">
      <c r="BD6942" s="325"/>
      <c r="EL6942" s="325"/>
    </row>
    <row r="6943" spans="56:142" x14ac:dyDescent="0.2">
      <c r="BD6943" s="325"/>
      <c r="EL6943" s="325"/>
    </row>
    <row r="6944" spans="56:142" x14ac:dyDescent="0.2">
      <c r="BD6944" s="325"/>
      <c r="EL6944" s="325"/>
    </row>
    <row r="6945" spans="56:142" x14ac:dyDescent="0.2">
      <c r="BD6945" s="325"/>
      <c r="EL6945" s="325"/>
    </row>
    <row r="6946" spans="56:142" x14ac:dyDescent="0.2">
      <c r="BD6946" s="325"/>
      <c r="EL6946" s="325"/>
    </row>
    <row r="6947" spans="56:142" x14ac:dyDescent="0.2">
      <c r="BD6947" s="325"/>
      <c r="EL6947" s="325"/>
    </row>
    <row r="6948" spans="56:142" x14ac:dyDescent="0.2">
      <c r="BD6948" s="325"/>
      <c r="EL6948" s="325"/>
    </row>
    <row r="6949" spans="56:142" x14ac:dyDescent="0.2">
      <c r="BD6949" s="325"/>
      <c r="EL6949" s="325"/>
    </row>
    <row r="6950" spans="56:142" x14ac:dyDescent="0.2">
      <c r="BD6950" s="325"/>
      <c r="EL6950" s="325"/>
    </row>
    <row r="6951" spans="56:142" x14ac:dyDescent="0.2">
      <c r="BD6951" s="325"/>
      <c r="EL6951" s="325"/>
    </row>
    <row r="6952" spans="56:142" x14ac:dyDescent="0.2">
      <c r="BD6952" s="325"/>
      <c r="EL6952" s="325"/>
    </row>
    <row r="6953" spans="56:142" x14ac:dyDescent="0.2">
      <c r="BD6953" s="325"/>
      <c r="EL6953" s="325"/>
    </row>
    <row r="6954" spans="56:142" x14ac:dyDescent="0.2">
      <c r="BD6954" s="325"/>
      <c r="EL6954" s="325"/>
    </row>
    <row r="6955" spans="56:142" x14ac:dyDescent="0.2">
      <c r="BD6955" s="325"/>
      <c r="EL6955" s="325"/>
    </row>
    <row r="6956" spans="56:142" x14ac:dyDescent="0.2">
      <c r="BD6956" s="325"/>
      <c r="EL6956" s="325"/>
    </row>
    <row r="6957" spans="56:142" x14ac:dyDescent="0.2">
      <c r="BD6957" s="325"/>
      <c r="EL6957" s="325"/>
    </row>
    <row r="6958" spans="56:142" x14ac:dyDescent="0.2">
      <c r="BD6958" s="325"/>
      <c r="EL6958" s="325"/>
    </row>
    <row r="6959" spans="56:142" x14ac:dyDescent="0.2">
      <c r="BD6959" s="325"/>
      <c r="EL6959" s="325"/>
    </row>
    <row r="6960" spans="56:142" x14ac:dyDescent="0.2">
      <c r="BD6960" s="325"/>
      <c r="EL6960" s="325"/>
    </row>
    <row r="6961" spans="56:142" x14ac:dyDescent="0.2">
      <c r="BD6961" s="325"/>
      <c r="EL6961" s="325"/>
    </row>
    <row r="6962" spans="56:142" x14ac:dyDescent="0.2">
      <c r="BD6962" s="325"/>
      <c r="EL6962" s="325"/>
    </row>
    <row r="6963" spans="56:142" x14ac:dyDescent="0.2">
      <c r="BD6963" s="325"/>
      <c r="EL6963" s="325"/>
    </row>
    <row r="6964" spans="56:142" x14ac:dyDescent="0.2">
      <c r="BD6964" s="325"/>
      <c r="EL6964" s="325"/>
    </row>
    <row r="6965" spans="56:142" x14ac:dyDescent="0.2">
      <c r="BD6965" s="325"/>
      <c r="EL6965" s="325"/>
    </row>
    <row r="6966" spans="56:142" x14ac:dyDescent="0.2">
      <c r="BD6966" s="325"/>
      <c r="EL6966" s="325"/>
    </row>
    <row r="6967" spans="56:142" x14ac:dyDescent="0.2">
      <c r="BD6967" s="325"/>
      <c r="EL6967" s="325"/>
    </row>
    <row r="6968" spans="56:142" x14ac:dyDescent="0.2">
      <c r="BD6968" s="325"/>
      <c r="EL6968" s="325"/>
    </row>
    <row r="6969" spans="56:142" x14ac:dyDescent="0.2">
      <c r="BD6969" s="325"/>
      <c r="EL6969" s="325"/>
    </row>
    <row r="6970" spans="56:142" x14ac:dyDescent="0.2">
      <c r="BD6970" s="325"/>
      <c r="EL6970" s="325"/>
    </row>
    <row r="6971" spans="56:142" x14ac:dyDescent="0.2">
      <c r="BD6971" s="325"/>
      <c r="EL6971" s="325"/>
    </row>
    <row r="6972" spans="56:142" x14ac:dyDescent="0.2">
      <c r="BD6972" s="325"/>
      <c r="EL6972" s="325"/>
    </row>
    <row r="6973" spans="56:142" x14ac:dyDescent="0.2">
      <c r="BD6973" s="325"/>
      <c r="EL6973" s="325"/>
    </row>
    <row r="6974" spans="56:142" x14ac:dyDescent="0.2">
      <c r="BD6974" s="325"/>
      <c r="EL6974" s="325"/>
    </row>
    <row r="6975" spans="56:142" x14ac:dyDescent="0.2">
      <c r="BD6975" s="325"/>
      <c r="EL6975" s="325"/>
    </row>
    <row r="6976" spans="56:142" x14ac:dyDescent="0.2">
      <c r="BD6976" s="325"/>
      <c r="EL6976" s="325"/>
    </row>
    <row r="6977" spans="56:142" x14ac:dyDescent="0.2">
      <c r="BD6977" s="325"/>
      <c r="EL6977" s="325"/>
    </row>
    <row r="6978" spans="56:142" x14ac:dyDescent="0.2">
      <c r="BD6978" s="325"/>
      <c r="EL6978" s="325"/>
    </row>
    <row r="6979" spans="56:142" x14ac:dyDescent="0.2">
      <c r="BD6979" s="325"/>
      <c r="EL6979" s="325"/>
    </row>
    <row r="6980" spans="56:142" x14ac:dyDescent="0.2">
      <c r="BD6980" s="325"/>
      <c r="EL6980" s="325"/>
    </row>
    <row r="6981" spans="56:142" x14ac:dyDescent="0.2">
      <c r="BD6981" s="325"/>
      <c r="EL6981" s="325"/>
    </row>
    <row r="6982" spans="56:142" x14ac:dyDescent="0.2">
      <c r="BD6982" s="325"/>
      <c r="EL6982" s="325"/>
    </row>
    <row r="6983" spans="56:142" x14ac:dyDescent="0.2">
      <c r="BD6983" s="325"/>
      <c r="EL6983" s="325"/>
    </row>
    <row r="6984" spans="56:142" x14ac:dyDescent="0.2">
      <c r="BD6984" s="325"/>
      <c r="EL6984" s="325"/>
    </row>
    <row r="6985" spans="56:142" x14ac:dyDescent="0.2">
      <c r="BD6985" s="325"/>
      <c r="EL6985" s="325"/>
    </row>
    <row r="6986" spans="56:142" x14ac:dyDescent="0.2">
      <c r="BD6986" s="325"/>
      <c r="EL6986" s="325"/>
    </row>
    <row r="6987" spans="56:142" x14ac:dyDescent="0.2">
      <c r="BD6987" s="325"/>
      <c r="EL6987" s="325"/>
    </row>
    <row r="6988" spans="56:142" x14ac:dyDescent="0.2">
      <c r="BD6988" s="325"/>
      <c r="EL6988" s="325"/>
    </row>
    <row r="6989" spans="56:142" x14ac:dyDescent="0.2">
      <c r="BD6989" s="325"/>
      <c r="EL6989" s="325"/>
    </row>
    <row r="6990" spans="56:142" x14ac:dyDescent="0.2">
      <c r="BD6990" s="325"/>
      <c r="EL6990" s="325"/>
    </row>
    <row r="6991" spans="56:142" x14ac:dyDescent="0.2">
      <c r="BD6991" s="325"/>
      <c r="EL6991" s="325"/>
    </row>
    <row r="6992" spans="56:142" x14ac:dyDescent="0.2">
      <c r="BD6992" s="325"/>
      <c r="EL6992" s="325"/>
    </row>
    <row r="6993" spans="56:142" x14ac:dyDescent="0.2">
      <c r="BD6993" s="325"/>
      <c r="EL6993" s="325"/>
    </row>
    <row r="6994" spans="56:142" x14ac:dyDescent="0.2">
      <c r="BD6994" s="325"/>
      <c r="EL6994" s="325"/>
    </row>
    <row r="6995" spans="56:142" x14ac:dyDescent="0.2">
      <c r="BD6995" s="325"/>
      <c r="EL6995" s="325"/>
    </row>
    <row r="6996" spans="56:142" x14ac:dyDescent="0.2">
      <c r="BD6996" s="325"/>
      <c r="EL6996" s="325"/>
    </row>
    <row r="6997" spans="56:142" x14ac:dyDescent="0.2">
      <c r="BD6997" s="325"/>
      <c r="EL6997" s="325"/>
    </row>
    <row r="6998" spans="56:142" x14ac:dyDescent="0.2">
      <c r="BD6998" s="325"/>
      <c r="EL6998" s="325"/>
    </row>
    <row r="6999" spans="56:142" x14ac:dyDescent="0.2">
      <c r="BD6999" s="325"/>
      <c r="EL6999" s="325"/>
    </row>
    <row r="7000" spans="56:142" x14ac:dyDescent="0.2">
      <c r="BD7000" s="325"/>
      <c r="EL7000" s="325"/>
    </row>
    <row r="7001" spans="56:142" x14ac:dyDescent="0.2">
      <c r="BD7001" s="325"/>
      <c r="EL7001" s="325"/>
    </row>
    <row r="7002" spans="56:142" x14ac:dyDescent="0.2">
      <c r="BD7002" s="325"/>
      <c r="EL7002" s="325"/>
    </row>
    <row r="7003" spans="56:142" x14ac:dyDescent="0.2">
      <c r="BD7003" s="325"/>
      <c r="EL7003" s="325"/>
    </row>
    <row r="7004" spans="56:142" x14ac:dyDescent="0.2">
      <c r="BD7004" s="325"/>
      <c r="EL7004" s="325"/>
    </row>
    <row r="7005" spans="56:142" x14ac:dyDescent="0.2">
      <c r="BD7005" s="325"/>
      <c r="EL7005" s="325"/>
    </row>
    <row r="7006" spans="56:142" x14ac:dyDescent="0.2">
      <c r="BD7006" s="325"/>
      <c r="EL7006" s="325"/>
    </row>
    <row r="7007" spans="56:142" x14ac:dyDescent="0.2">
      <c r="BD7007" s="325"/>
      <c r="EL7007" s="325"/>
    </row>
    <row r="7008" spans="56:142" x14ac:dyDescent="0.2">
      <c r="BD7008" s="325"/>
      <c r="EL7008" s="325"/>
    </row>
    <row r="7009" spans="56:142" x14ac:dyDescent="0.2">
      <c r="BD7009" s="325"/>
      <c r="EL7009" s="325"/>
    </row>
    <row r="7010" spans="56:142" x14ac:dyDescent="0.2">
      <c r="BD7010" s="325"/>
      <c r="EL7010" s="325"/>
    </row>
    <row r="7011" spans="56:142" x14ac:dyDescent="0.2">
      <c r="BD7011" s="325"/>
      <c r="EL7011" s="325"/>
    </row>
    <row r="7012" spans="56:142" x14ac:dyDescent="0.2">
      <c r="BD7012" s="325"/>
      <c r="EL7012" s="325"/>
    </row>
    <row r="7013" spans="56:142" x14ac:dyDescent="0.2">
      <c r="BD7013" s="325"/>
      <c r="EL7013" s="325"/>
    </row>
    <row r="7014" spans="56:142" x14ac:dyDescent="0.2">
      <c r="BD7014" s="325"/>
      <c r="EL7014" s="325"/>
    </row>
    <row r="7015" spans="56:142" x14ac:dyDescent="0.2">
      <c r="BD7015" s="325"/>
      <c r="EL7015" s="325"/>
    </row>
    <row r="7016" spans="56:142" x14ac:dyDescent="0.2">
      <c r="BD7016" s="325"/>
      <c r="EL7016" s="325"/>
    </row>
    <row r="7017" spans="56:142" x14ac:dyDescent="0.2">
      <c r="BD7017" s="325"/>
      <c r="EL7017" s="325"/>
    </row>
    <row r="7018" spans="56:142" x14ac:dyDescent="0.2">
      <c r="BD7018" s="325"/>
      <c r="EL7018" s="325"/>
    </row>
    <row r="7019" spans="56:142" x14ac:dyDescent="0.2">
      <c r="BD7019" s="325"/>
      <c r="EL7019" s="325"/>
    </row>
    <row r="7020" spans="56:142" x14ac:dyDescent="0.2">
      <c r="BD7020" s="325"/>
      <c r="EL7020" s="325"/>
    </row>
    <row r="7021" spans="56:142" x14ac:dyDescent="0.2">
      <c r="BD7021" s="325"/>
      <c r="EL7021" s="325"/>
    </row>
    <row r="7022" spans="56:142" x14ac:dyDescent="0.2">
      <c r="BD7022" s="325"/>
      <c r="EL7022" s="325"/>
    </row>
    <row r="7023" spans="56:142" x14ac:dyDescent="0.2">
      <c r="BD7023" s="325"/>
      <c r="EL7023" s="325"/>
    </row>
    <row r="7024" spans="56:142" x14ac:dyDescent="0.2">
      <c r="BD7024" s="325"/>
      <c r="EL7024" s="325"/>
    </row>
    <row r="7025" spans="56:142" x14ac:dyDescent="0.2">
      <c r="BD7025" s="325"/>
      <c r="EL7025" s="325"/>
    </row>
    <row r="7026" spans="56:142" x14ac:dyDescent="0.2">
      <c r="BD7026" s="325"/>
      <c r="EL7026" s="325"/>
    </row>
    <row r="7027" spans="56:142" x14ac:dyDescent="0.2">
      <c r="BD7027" s="325"/>
      <c r="EL7027" s="325"/>
    </row>
    <row r="7028" spans="56:142" x14ac:dyDescent="0.2">
      <c r="BD7028" s="325"/>
      <c r="EL7028" s="325"/>
    </row>
    <row r="7029" spans="56:142" x14ac:dyDescent="0.2">
      <c r="BD7029" s="325"/>
      <c r="EL7029" s="325"/>
    </row>
    <row r="7030" spans="56:142" x14ac:dyDescent="0.2">
      <c r="BD7030" s="325"/>
      <c r="EL7030" s="325"/>
    </row>
    <row r="7031" spans="56:142" x14ac:dyDescent="0.2">
      <c r="BD7031" s="325"/>
      <c r="EL7031" s="325"/>
    </row>
    <row r="7032" spans="56:142" x14ac:dyDescent="0.2">
      <c r="BD7032" s="325"/>
      <c r="EL7032" s="325"/>
    </row>
    <row r="7033" spans="56:142" x14ac:dyDescent="0.2">
      <c r="BD7033" s="325"/>
      <c r="EL7033" s="325"/>
    </row>
    <row r="7034" spans="56:142" x14ac:dyDescent="0.2">
      <c r="BD7034" s="325"/>
      <c r="EL7034" s="325"/>
    </row>
    <row r="7035" spans="56:142" x14ac:dyDescent="0.2">
      <c r="BD7035" s="325"/>
      <c r="EL7035" s="325"/>
    </row>
    <row r="7036" spans="56:142" x14ac:dyDescent="0.2">
      <c r="BD7036" s="325"/>
      <c r="EL7036" s="325"/>
    </row>
    <row r="7037" spans="56:142" x14ac:dyDescent="0.2">
      <c r="BD7037" s="325"/>
      <c r="EL7037" s="325"/>
    </row>
    <row r="7038" spans="56:142" x14ac:dyDescent="0.2">
      <c r="BD7038" s="325"/>
      <c r="EL7038" s="325"/>
    </row>
    <row r="7039" spans="56:142" x14ac:dyDescent="0.2">
      <c r="BD7039" s="325"/>
      <c r="EL7039" s="325"/>
    </row>
    <row r="7040" spans="56:142" x14ac:dyDescent="0.2">
      <c r="BD7040" s="325"/>
      <c r="EL7040" s="325"/>
    </row>
    <row r="7041" spans="56:142" x14ac:dyDescent="0.2">
      <c r="BD7041" s="325"/>
      <c r="EL7041" s="325"/>
    </row>
    <row r="7042" spans="56:142" x14ac:dyDescent="0.2">
      <c r="BD7042" s="325"/>
      <c r="EL7042" s="325"/>
    </row>
    <row r="7043" spans="56:142" x14ac:dyDescent="0.2">
      <c r="BD7043" s="325"/>
      <c r="EL7043" s="325"/>
    </row>
    <row r="7044" spans="56:142" x14ac:dyDescent="0.2">
      <c r="BD7044" s="325"/>
      <c r="EL7044" s="325"/>
    </row>
    <row r="7045" spans="56:142" x14ac:dyDescent="0.2">
      <c r="BD7045" s="325"/>
      <c r="EL7045" s="325"/>
    </row>
    <row r="7046" spans="56:142" x14ac:dyDescent="0.2">
      <c r="BD7046" s="325"/>
      <c r="EL7046" s="325"/>
    </row>
    <row r="7047" spans="56:142" x14ac:dyDescent="0.2">
      <c r="BD7047" s="325"/>
      <c r="EL7047" s="325"/>
    </row>
    <row r="7048" spans="56:142" x14ac:dyDescent="0.2">
      <c r="BD7048" s="325"/>
      <c r="EL7048" s="325"/>
    </row>
    <row r="7049" spans="56:142" x14ac:dyDescent="0.2">
      <c r="BD7049" s="325"/>
      <c r="EL7049" s="325"/>
    </row>
    <row r="7050" spans="56:142" x14ac:dyDescent="0.2">
      <c r="BD7050" s="325"/>
      <c r="EL7050" s="325"/>
    </row>
    <row r="7051" spans="56:142" x14ac:dyDescent="0.2">
      <c r="BD7051" s="325"/>
      <c r="EL7051" s="325"/>
    </row>
    <row r="7052" spans="56:142" x14ac:dyDescent="0.2">
      <c r="BD7052" s="325"/>
      <c r="EL7052" s="325"/>
    </row>
    <row r="7053" spans="56:142" x14ac:dyDescent="0.2">
      <c r="BD7053" s="325"/>
      <c r="EL7053" s="325"/>
    </row>
    <row r="7054" spans="56:142" x14ac:dyDescent="0.2">
      <c r="BD7054" s="325"/>
      <c r="EL7054" s="325"/>
    </row>
    <row r="7055" spans="56:142" x14ac:dyDescent="0.2">
      <c r="BD7055" s="325"/>
      <c r="EL7055" s="325"/>
    </row>
    <row r="7056" spans="56:142" x14ac:dyDescent="0.2">
      <c r="BD7056" s="325"/>
      <c r="EL7056" s="325"/>
    </row>
    <row r="7057" spans="56:142" x14ac:dyDescent="0.2">
      <c r="BD7057" s="325"/>
      <c r="EL7057" s="325"/>
    </row>
    <row r="7058" spans="56:142" x14ac:dyDescent="0.2">
      <c r="BD7058" s="325"/>
      <c r="EL7058" s="325"/>
    </row>
    <row r="7059" spans="56:142" x14ac:dyDescent="0.2">
      <c r="BD7059" s="325"/>
      <c r="EL7059" s="325"/>
    </row>
    <row r="7060" spans="56:142" x14ac:dyDescent="0.2">
      <c r="BD7060" s="325"/>
      <c r="EL7060" s="325"/>
    </row>
    <row r="7061" spans="56:142" x14ac:dyDescent="0.2">
      <c r="BD7061" s="325"/>
      <c r="EL7061" s="325"/>
    </row>
    <row r="7062" spans="56:142" x14ac:dyDescent="0.2">
      <c r="BD7062" s="325"/>
      <c r="EL7062" s="325"/>
    </row>
    <row r="7063" spans="56:142" x14ac:dyDescent="0.2">
      <c r="BD7063" s="325"/>
      <c r="EL7063" s="325"/>
    </row>
    <row r="7064" spans="56:142" x14ac:dyDescent="0.2">
      <c r="BD7064" s="325"/>
      <c r="EL7064" s="325"/>
    </row>
    <row r="7065" spans="56:142" x14ac:dyDescent="0.2">
      <c r="BD7065" s="325"/>
      <c r="EL7065" s="325"/>
    </row>
    <row r="7066" spans="56:142" x14ac:dyDescent="0.2">
      <c r="BD7066" s="325"/>
      <c r="EL7066" s="325"/>
    </row>
    <row r="7067" spans="56:142" x14ac:dyDescent="0.2">
      <c r="BD7067" s="325"/>
      <c r="EL7067" s="325"/>
    </row>
    <row r="7068" spans="56:142" x14ac:dyDescent="0.2">
      <c r="BD7068" s="325"/>
      <c r="EL7068" s="325"/>
    </row>
    <row r="7069" spans="56:142" x14ac:dyDescent="0.2">
      <c r="BD7069" s="325"/>
      <c r="EL7069" s="325"/>
    </row>
    <row r="7070" spans="56:142" x14ac:dyDescent="0.2">
      <c r="BD7070" s="325"/>
      <c r="EL7070" s="325"/>
    </row>
    <row r="7071" spans="56:142" x14ac:dyDescent="0.2">
      <c r="BD7071" s="325"/>
      <c r="EL7071" s="325"/>
    </row>
    <row r="7072" spans="56:142" x14ac:dyDescent="0.2">
      <c r="BD7072" s="325"/>
      <c r="EL7072" s="325"/>
    </row>
    <row r="7073" spans="56:142" x14ac:dyDescent="0.2">
      <c r="BD7073" s="325"/>
      <c r="EL7073" s="325"/>
    </row>
    <row r="7074" spans="56:142" x14ac:dyDescent="0.2">
      <c r="BD7074" s="325"/>
      <c r="EL7074" s="325"/>
    </row>
    <row r="7075" spans="56:142" x14ac:dyDescent="0.2">
      <c r="BD7075" s="325"/>
      <c r="EL7075" s="325"/>
    </row>
    <row r="7076" spans="56:142" x14ac:dyDescent="0.2">
      <c r="BD7076" s="325"/>
      <c r="EL7076" s="325"/>
    </row>
    <row r="7077" spans="56:142" x14ac:dyDescent="0.2">
      <c r="BD7077" s="325"/>
      <c r="EL7077" s="325"/>
    </row>
    <row r="7078" spans="56:142" x14ac:dyDescent="0.2">
      <c r="BD7078" s="325"/>
      <c r="EL7078" s="325"/>
    </row>
    <row r="7079" spans="56:142" x14ac:dyDescent="0.2">
      <c r="BD7079" s="325"/>
      <c r="EL7079" s="325"/>
    </row>
    <row r="7080" spans="56:142" x14ac:dyDescent="0.2">
      <c r="BD7080" s="325"/>
      <c r="EL7080" s="325"/>
    </row>
    <row r="7081" spans="56:142" x14ac:dyDescent="0.2">
      <c r="BD7081" s="325"/>
      <c r="EL7081" s="325"/>
    </row>
    <row r="7082" spans="56:142" x14ac:dyDescent="0.2">
      <c r="BD7082" s="325"/>
      <c r="EL7082" s="325"/>
    </row>
    <row r="7083" spans="56:142" x14ac:dyDescent="0.2">
      <c r="BD7083" s="325"/>
      <c r="EL7083" s="325"/>
    </row>
    <row r="7084" spans="56:142" x14ac:dyDescent="0.2">
      <c r="BD7084" s="325"/>
      <c r="EL7084" s="325"/>
    </row>
    <row r="7085" spans="56:142" x14ac:dyDescent="0.2">
      <c r="BD7085" s="325"/>
      <c r="EL7085" s="325"/>
    </row>
    <row r="7086" spans="56:142" x14ac:dyDescent="0.2">
      <c r="BD7086" s="325"/>
      <c r="EL7086" s="325"/>
    </row>
    <row r="7087" spans="56:142" x14ac:dyDescent="0.2">
      <c r="BD7087" s="325"/>
      <c r="EL7087" s="325"/>
    </row>
    <row r="7088" spans="56:142" x14ac:dyDescent="0.2">
      <c r="BD7088" s="325"/>
      <c r="EL7088" s="325"/>
    </row>
    <row r="7089" spans="56:142" x14ac:dyDescent="0.2">
      <c r="BD7089" s="325"/>
      <c r="EL7089" s="325"/>
    </row>
    <row r="7090" spans="56:142" x14ac:dyDescent="0.2">
      <c r="BD7090" s="325"/>
      <c r="EL7090" s="325"/>
    </row>
    <row r="7091" spans="56:142" x14ac:dyDescent="0.2">
      <c r="BD7091" s="325"/>
      <c r="EL7091" s="325"/>
    </row>
    <row r="7092" spans="56:142" x14ac:dyDescent="0.2">
      <c r="BD7092" s="325"/>
      <c r="EL7092" s="325"/>
    </row>
    <row r="7093" spans="56:142" x14ac:dyDescent="0.2">
      <c r="BD7093" s="325"/>
      <c r="EL7093" s="325"/>
    </row>
    <row r="7094" spans="56:142" x14ac:dyDescent="0.2">
      <c r="BD7094" s="325"/>
      <c r="EL7094" s="325"/>
    </row>
    <row r="7095" spans="56:142" x14ac:dyDescent="0.2">
      <c r="BD7095" s="325"/>
      <c r="EL7095" s="325"/>
    </row>
    <row r="7096" spans="56:142" x14ac:dyDescent="0.2">
      <c r="BD7096" s="325"/>
      <c r="EL7096" s="325"/>
    </row>
    <row r="7097" spans="56:142" x14ac:dyDescent="0.2">
      <c r="BD7097" s="325"/>
      <c r="EL7097" s="325"/>
    </row>
    <row r="7098" spans="56:142" x14ac:dyDescent="0.2">
      <c r="BD7098" s="325"/>
      <c r="EL7098" s="325"/>
    </row>
    <row r="7099" spans="56:142" x14ac:dyDescent="0.2">
      <c r="BD7099" s="325"/>
      <c r="EL7099" s="325"/>
    </row>
    <row r="7100" spans="56:142" x14ac:dyDescent="0.2">
      <c r="BD7100" s="325"/>
      <c r="EL7100" s="325"/>
    </row>
    <row r="7101" spans="56:142" x14ac:dyDescent="0.2">
      <c r="BD7101" s="325"/>
      <c r="EL7101" s="325"/>
    </row>
    <row r="7102" spans="56:142" x14ac:dyDescent="0.2">
      <c r="BD7102" s="325"/>
      <c r="EL7102" s="325"/>
    </row>
    <row r="7103" spans="56:142" x14ac:dyDescent="0.2">
      <c r="BD7103" s="325"/>
      <c r="EL7103" s="325"/>
    </row>
    <row r="7104" spans="56:142" x14ac:dyDescent="0.2">
      <c r="BD7104" s="325"/>
      <c r="EL7104" s="325"/>
    </row>
    <row r="7105" spans="56:142" x14ac:dyDescent="0.2">
      <c r="BD7105" s="325"/>
      <c r="EL7105" s="325"/>
    </row>
    <row r="7106" spans="56:142" x14ac:dyDescent="0.2">
      <c r="BD7106" s="325"/>
      <c r="EL7106" s="325"/>
    </row>
    <row r="7107" spans="56:142" x14ac:dyDescent="0.2">
      <c r="BD7107" s="325"/>
      <c r="EL7107" s="325"/>
    </row>
    <row r="7108" spans="56:142" x14ac:dyDescent="0.2">
      <c r="BD7108" s="325"/>
      <c r="EL7108" s="325"/>
    </row>
    <row r="7109" spans="56:142" x14ac:dyDescent="0.2">
      <c r="BD7109" s="325"/>
      <c r="EL7109" s="325"/>
    </row>
    <row r="7110" spans="56:142" x14ac:dyDescent="0.2">
      <c r="BD7110" s="325"/>
      <c r="EL7110" s="325"/>
    </row>
    <row r="7111" spans="56:142" x14ac:dyDescent="0.2">
      <c r="BD7111" s="325"/>
      <c r="EL7111" s="325"/>
    </row>
    <row r="7112" spans="56:142" x14ac:dyDescent="0.2">
      <c r="BD7112" s="325"/>
      <c r="EL7112" s="325"/>
    </row>
    <row r="7113" spans="56:142" x14ac:dyDescent="0.2">
      <c r="BD7113" s="325"/>
      <c r="EL7113" s="325"/>
    </row>
    <row r="7114" spans="56:142" x14ac:dyDescent="0.2">
      <c r="BD7114" s="325"/>
      <c r="EL7114" s="325"/>
    </row>
    <row r="7115" spans="56:142" x14ac:dyDescent="0.2">
      <c r="BD7115" s="325"/>
      <c r="EL7115" s="325"/>
    </row>
    <row r="7116" spans="56:142" x14ac:dyDescent="0.2">
      <c r="BD7116" s="325"/>
      <c r="EL7116" s="325"/>
    </row>
    <row r="7117" spans="56:142" x14ac:dyDescent="0.2">
      <c r="BD7117" s="325"/>
      <c r="EL7117" s="325"/>
    </row>
    <row r="7118" spans="56:142" x14ac:dyDescent="0.2">
      <c r="BD7118" s="325"/>
      <c r="EL7118" s="325"/>
    </row>
    <row r="7119" spans="56:142" x14ac:dyDescent="0.2">
      <c r="BD7119" s="325"/>
      <c r="EL7119" s="325"/>
    </row>
    <row r="7120" spans="56:142" x14ac:dyDescent="0.2">
      <c r="BD7120" s="325"/>
      <c r="EL7120" s="325"/>
    </row>
    <row r="7121" spans="56:142" x14ac:dyDescent="0.2">
      <c r="BD7121" s="325"/>
      <c r="EL7121" s="325"/>
    </row>
    <row r="7122" spans="56:142" x14ac:dyDescent="0.2">
      <c r="BD7122" s="325"/>
      <c r="EL7122" s="325"/>
    </row>
    <row r="7123" spans="56:142" x14ac:dyDescent="0.2">
      <c r="BD7123" s="325"/>
      <c r="EL7123" s="325"/>
    </row>
    <row r="7124" spans="56:142" x14ac:dyDescent="0.2">
      <c r="BD7124" s="325"/>
      <c r="EL7124" s="325"/>
    </row>
    <row r="7125" spans="56:142" x14ac:dyDescent="0.2">
      <c r="BD7125" s="325"/>
      <c r="EL7125" s="325"/>
    </row>
    <row r="7126" spans="56:142" x14ac:dyDescent="0.2">
      <c r="BD7126" s="325"/>
      <c r="EL7126" s="325"/>
    </row>
    <row r="7127" spans="56:142" x14ac:dyDescent="0.2">
      <c r="BD7127" s="325"/>
      <c r="EL7127" s="325"/>
    </row>
    <row r="7128" spans="56:142" x14ac:dyDescent="0.2">
      <c r="BD7128" s="325"/>
      <c r="EL7128" s="325"/>
    </row>
    <row r="7129" spans="56:142" x14ac:dyDescent="0.2">
      <c r="BD7129" s="325"/>
      <c r="EL7129" s="325"/>
    </row>
    <row r="7130" spans="56:142" x14ac:dyDescent="0.2">
      <c r="BD7130" s="325"/>
      <c r="EL7130" s="325"/>
    </row>
    <row r="7131" spans="56:142" x14ac:dyDescent="0.2">
      <c r="BD7131" s="325"/>
      <c r="EL7131" s="325"/>
    </row>
    <row r="7132" spans="56:142" x14ac:dyDescent="0.2">
      <c r="BD7132" s="325"/>
      <c r="EL7132" s="325"/>
    </row>
    <row r="7133" spans="56:142" x14ac:dyDescent="0.2">
      <c r="BD7133" s="325"/>
      <c r="EL7133" s="325"/>
    </row>
    <row r="7134" spans="56:142" x14ac:dyDescent="0.2">
      <c r="BD7134" s="325"/>
      <c r="EL7134" s="325"/>
    </row>
    <row r="7135" spans="56:142" x14ac:dyDescent="0.2">
      <c r="BD7135" s="325"/>
      <c r="EL7135" s="325"/>
    </row>
    <row r="7136" spans="56:142" x14ac:dyDescent="0.2">
      <c r="BD7136" s="325"/>
      <c r="EL7136" s="325"/>
    </row>
    <row r="7137" spans="56:142" x14ac:dyDescent="0.2">
      <c r="BD7137" s="325"/>
      <c r="EL7137" s="325"/>
    </row>
    <row r="7138" spans="56:142" x14ac:dyDescent="0.2">
      <c r="BD7138" s="325"/>
      <c r="EL7138" s="325"/>
    </row>
    <row r="7139" spans="56:142" x14ac:dyDescent="0.2">
      <c r="BD7139" s="325"/>
      <c r="EL7139" s="325"/>
    </row>
    <row r="7140" spans="56:142" x14ac:dyDescent="0.2">
      <c r="BD7140" s="325"/>
      <c r="EL7140" s="325"/>
    </row>
    <row r="7141" spans="56:142" x14ac:dyDescent="0.2">
      <c r="BD7141" s="325"/>
      <c r="EL7141" s="325"/>
    </row>
    <row r="7142" spans="56:142" x14ac:dyDescent="0.2">
      <c r="BD7142" s="325"/>
      <c r="EL7142" s="325"/>
    </row>
    <row r="7143" spans="56:142" x14ac:dyDescent="0.2">
      <c r="BD7143" s="325"/>
      <c r="EL7143" s="325"/>
    </row>
    <row r="7144" spans="56:142" x14ac:dyDescent="0.2">
      <c r="BD7144" s="325"/>
      <c r="EL7144" s="325"/>
    </row>
    <row r="7145" spans="56:142" x14ac:dyDescent="0.2">
      <c r="BD7145" s="325"/>
      <c r="EL7145" s="325"/>
    </row>
    <row r="7146" spans="56:142" x14ac:dyDescent="0.2">
      <c r="BD7146" s="325"/>
      <c r="EL7146" s="325"/>
    </row>
    <row r="7147" spans="56:142" x14ac:dyDescent="0.2">
      <c r="BD7147" s="325"/>
      <c r="EL7147" s="325"/>
    </row>
    <row r="7148" spans="56:142" x14ac:dyDescent="0.2">
      <c r="BD7148" s="325"/>
      <c r="EL7148" s="325"/>
    </row>
    <row r="7149" spans="56:142" x14ac:dyDescent="0.2">
      <c r="BD7149" s="325"/>
      <c r="EL7149" s="325"/>
    </row>
    <row r="7150" spans="56:142" x14ac:dyDescent="0.2">
      <c r="BD7150" s="325"/>
      <c r="EL7150" s="325"/>
    </row>
    <row r="7151" spans="56:142" x14ac:dyDescent="0.2">
      <c r="BD7151" s="325"/>
      <c r="EL7151" s="325"/>
    </row>
    <row r="7152" spans="56:142" x14ac:dyDescent="0.2">
      <c r="BD7152" s="325"/>
      <c r="EL7152" s="325"/>
    </row>
    <row r="7153" spans="56:142" x14ac:dyDescent="0.2">
      <c r="BD7153" s="325"/>
      <c r="EL7153" s="325"/>
    </row>
    <row r="7154" spans="56:142" x14ac:dyDescent="0.2">
      <c r="BD7154" s="325"/>
      <c r="EL7154" s="325"/>
    </row>
    <row r="7155" spans="56:142" x14ac:dyDescent="0.2">
      <c r="BD7155" s="325"/>
      <c r="EL7155" s="325"/>
    </row>
    <row r="7156" spans="56:142" x14ac:dyDescent="0.2">
      <c r="BD7156" s="325"/>
      <c r="EL7156" s="325"/>
    </row>
    <row r="7157" spans="56:142" x14ac:dyDescent="0.2">
      <c r="BD7157" s="325"/>
      <c r="EL7157" s="325"/>
    </row>
    <row r="7158" spans="56:142" x14ac:dyDescent="0.2">
      <c r="BD7158" s="325"/>
      <c r="EL7158" s="325"/>
    </row>
    <row r="7159" spans="56:142" x14ac:dyDescent="0.2">
      <c r="BD7159" s="325"/>
      <c r="EL7159" s="325"/>
    </row>
    <row r="7160" spans="56:142" x14ac:dyDescent="0.2">
      <c r="BD7160" s="325"/>
      <c r="EL7160" s="325"/>
    </row>
    <row r="7161" spans="56:142" x14ac:dyDescent="0.2">
      <c r="BD7161" s="325"/>
      <c r="EL7161" s="325"/>
    </row>
    <row r="7162" spans="56:142" x14ac:dyDescent="0.2">
      <c r="BD7162" s="325"/>
      <c r="EL7162" s="325"/>
    </row>
    <row r="7163" spans="56:142" x14ac:dyDescent="0.2">
      <c r="BD7163" s="325"/>
      <c r="EL7163" s="325"/>
    </row>
    <row r="7164" spans="56:142" x14ac:dyDescent="0.2">
      <c r="BD7164" s="325"/>
      <c r="EL7164" s="325"/>
    </row>
    <row r="7165" spans="56:142" x14ac:dyDescent="0.2">
      <c r="BD7165" s="325"/>
      <c r="EL7165" s="325"/>
    </row>
    <row r="7166" spans="56:142" x14ac:dyDescent="0.2">
      <c r="BD7166" s="325"/>
      <c r="EL7166" s="325"/>
    </row>
    <row r="7167" spans="56:142" x14ac:dyDescent="0.2">
      <c r="BD7167" s="325"/>
      <c r="EL7167" s="325"/>
    </row>
    <row r="7168" spans="56:142" x14ac:dyDescent="0.2">
      <c r="BD7168" s="325"/>
      <c r="EL7168" s="325"/>
    </row>
    <row r="7169" spans="56:142" x14ac:dyDescent="0.2">
      <c r="BD7169" s="325"/>
      <c r="EL7169" s="325"/>
    </row>
    <row r="7170" spans="56:142" x14ac:dyDescent="0.2">
      <c r="BD7170" s="325"/>
      <c r="EL7170" s="325"/>
    </row>
    <row r="7171" spans="56:142" x14ac:dyDescent="0.2">
      <c r="BD7171" s="325"/>
      <c r="EL7171" s="325"/>
    </row>
    <row r="7172" spans="56:142" x14ac:dyDescent="0.2">
      <c r="BD7172" s="325"/>
      <c r="EL7172" s="325"/>
    </row>
    <row r="7173" spans="56:142" x14ac:dyDescent="0.2">
      <c r="BD7173" s="325"/>
      <c r="EL7173" s="325"/>
    </row>
    <row r="7174" spans="56:142" x14ac:dyDescent="0.2">
      <c r="BD7174" s="325"/>
      <c r="EL7174" s="325"/>
    </row>
    <row r="7175" spans="56:142" x14ac:dyDescent="0.2">
      <c r="BD7175" s="325"/>
      <c r="EL7175" s="325"/>
    </row>
    <row r="7176" spans="56:142" x14ac:dyDescent="0.2">
      <c r="BD7176" s="325"/>
      <c r="EL7176" s="325"/>
    </row>
    <row r="7177" spans="56:142" x14ac:dyDescent="0.2">
      <c r="BD7177" s="325"/>
      <c r="EL7177" s="325"/>
    </row>
    <row r="7178" spans="56:142" x14ac:dyDescent="0.2">
      <c r="BD7178" s="325"/>
      <c r="EL7178" s="325"/>
    </row>
    <row r="7179" spans="56:142" x14ac:dyDescent="0.2">
      <c r="BD7179" s="325"/>
      <c r="EL7179" s="325"/>
    </row>
    <row r="7180" spans="56:142" x14ac:dyDescent="0.2">
      <c r="BD7180" s="325"/>
      <c r="EL7180" s="325"/>
    </row>
    <row r="7181" spans="56:142" x14ac:dyDescent="0.2">
      <c r="BD7181" s="325"/>
      <c r="EL7181" s="325"/>
    </row>
    <row r="7182" spans="56:142" x14ac:dyDescent="0.2">
      <c r="BD7182" s="325"/>
      <c r="EL7182" s="325"/>
    </row>
    <row r="7183" spans="56:142" x14ac:dyDescent="0.2">
      <c r="BD7183" s="325"/>
      <c r="EL7183" s="325"/>
    </row>
    <row r="7184" spans="56:142" x14ac:dyDescent="0.2">
      <c r="BD7184" s="325"/>
      <c r="EL7184" s="325"/>
    </row>
    <row r="7185" spans="56:142" x14ac:dyDescent="0.2">
      <c r="BD7185" s="325"/>
      <c r="EL7185" s="325"/>
    </row>
    <row r="7186" spans="56:142" x14ac:dyDescent="0.2">
      <c r="BD7186" s="325"/>
      <c r="EL7186" s="325"/>
    </row>
    <row r="7187" spans="56:142" x14ac:dyDescent="0.2">
      <c r="BD7187" s="325"/>
      <c r="EL7187" s="325"/>
    </row>
    <row r="7188" spans="56:142" x14ac:dyDescent="0.2">
      <c r="BD7188" s="325"/>
      <c r="EL7188" s="325"/>
    </row>
    <row r="7189" spans="56:142" x14ac:dyDescent="0.2">
      <c r="BD7189" s="325"/>
      <c r="EL7189" s="325"/>
    </row>
    <row r="7190" spans="56:142" x14ac:dyDescent="0.2">
      <c r="BD7190" s="325"/>
      <c r="EL7190" s="325"/>
    </row>
    <row r="7191" spans="56:142" x14ac:dyDescent="0.2">
      <c r="BD7191" s="325"/>
      <c r="EL7191" s="325"/>
    </row>
    <row r="7192" spans="56:142" x14ac:dyDescent="0.2">
      <c r="BD7192" s="325"/>
      <c r="EL7192" s="325"/>
    </row>
    <row r="7193" spans="56:142" x14ac:dyDescent="0.2">
      <c r="BD7193" s="325"/>
      <c r="EL7193" s="325"/>
    </row>
    <row r="7194" spans="56:142" x14ac:dyDescent="0.2">
      <c r="BD7194" s="325"/>
      <c r="EL7194" s="325"/>
    </row>
    <row r="7195" spans="56:142" x14ac:dyDescent="0.2">
      <c r="BD7195" s="325"/>
      <c r="EL7195" s="325"/>
    </row>
    <row r="7196" spans="56:142" x14ac:dyDescent="0.2">
      <c r="BD7196" s="325"/>
      <c r="EL7196" s="325"/>
    </row>
    <row r="7197" spans="56:142" x14ac:dyDescent="0.2">
      <c r="BD7197" s="325"/>
      <c r="EL7197" s="325"/>
    </row>
    <row r="7198" spans="56:142" x14ac:dyDescent="0.2">
      <c r="BD7198" s="325"/>
      <c r="EL7198" s="325"/>
    </row>
    <row r="7199" spans="56:142" x14ac:dyDescent="0.2">
      <c r="BD7199" s="325"/>
      <c r="EL7199" s="325"/>
    </row>
    <row r="7200" spans="56:142" x14ac:dyDescent="0.2">
      <c r="BD7200" s="325"/>
      <c r="EL7200" s="325"/>
    </row>
    <row r="7201" spans="56:142" x14ac:dyDescent="0.2">
      <c r="BD7201" s="325"/>
      <c r="EL7201" s="325"/>
    </row>
    <row r="7202" spans="56:142" x14ac:dyDescent="0.2">
      <c r="BD7202" s="325"/>
      <c r="EL7202" s="325"/>
    </row>
    <row r="7203" spans="56:142" x14ac:dyDescent="0.2">
      <c r="BD7203" s="325"/>
      <c r="EL7203" s="325"/>
    </row>
    <row r="7204" spans="56:142" x14ac:dyDescent="0.2">
      <c r="BD7204" s="325"/>
      <c r="EL7204" s="325"/>
    </row>
    <row r="7205" spans="56:142" x14ac:dyDescent="0.2">
      <c r="BD7205" s="325"/>
      <c r="EL7205" s="325"/>
    </row>
    <row r="7206" spans="56:142" x14ac:dyDescent="0.2">
      <c r="BD7206" s="325"/>
      <c r="EL7206" s="325"/>
    </row>
    <row r="7207" spans="56:142" x14ac:dyDescent="0.2">
      <c r="BD7207" s="325"/>
      <c r="EL7207" s="325"/>
    </row>
    <row r="7208" spans="56:142" x14ac:dyDescent="0.2">
      <c r="BD7208" s="325"/>
      <c r="EL7208" s="325"/>
    </row>
    <row r="7209" spans="56:142" x14ac:dyDescent="0.2">
      <c r="BD7209" s="325"/>
      <c r="EL7209" s="325"/>
    </row>
    <row r="7210" spans="56:142" x14ac:dyDescent="0.2">
      <c r="BD7210" s="325"/>
      <c r="EL7210" s="325"/>
    </row>
    <row r="7211" spans="56:142" x14ac:dyDescent="0.2">
      <c r="BD7211" s="325"/>
      <c r="EL7211" s="325"/>
    </row>
    <row r="7212" spans="56:142" x14ac:dyDescent="0.2">
      <c r="BD7212" s="325"/>
      <c r="EL7212" s="325"/>
    </row>
    <row r="7213" spans="56:142" x14ac:dyDescent="0.2">
      <c r="BD7213" s="325"/>
      <c r="EL7213" s="325"/>
    </row>
    <row r="7214" spans="56:142" x14ac:dyDescent="0.2">
      <c r="BD7214" s="325"/>
      <c r="EL7214" s="325"/>
    </row>
    <row r="7215" spans="56:142" x14ac:dyDescent="0.2">
      <c r="BD7215" s="325"/>
      <c r="EL7215" s="325"/>
    </row>
    <row r="7216" spans="56:142" x14ac:dyDescent="0.2">
      <c r="BD7216" s="325"/>
      <c r="EL7216" s="325"/>
    </row>
    <row r="7217" spans="56:142" x14ac:dyDescent="0.2">
      <c r="BD7217" s="325"/>
      <c r="EL7217" s="325"/>
    </row>
    <row r="7218" spans="56:142" x14ac:dyDescent="0.2">
      <c r="BD7218" s="325"/>
      <c r="EL7218" s="325"/>
    </row>
    <row r="7219" spans="56:142" x14ac:dyDescent="0.2">
      <c r="BD7219" s="325"/>
      <c r="EL7219" s="325"/>
    </row>
    <row r="7220" spans="56:142" x14ac:dyDescent="0.2">
      <c r="BD7220" s="325"/>
      <c r="EL7220" s="325"/>
    </row>
    <row r="7221" spans="56:142" x14ac:dyDescent="0.2">
      <c r="BD7221" s="325"/>
      <c r="EL7221" s="325"/>
    </row>
    <row r="7222" spans="56:142" x14ac:dyDescent="0.2">
      <c r="BD7222" s="325"/>
      <c r="EL7222" s="325"/>
    </row>
    <row r="7223" spans="56:142" x14ac:dyDescent="0.2">
      <c r="BD7223" s="325"/>
      <c r="EL7223" s="325"/>
    </row>
    <row r="7224" spans="56:142" x14ac:dyDescent="0.2">
      <c r="BD7224" s="325"/>
      <c r="EL7224" s="325"/>
    </row>
    <row r="7225" spans="56:142" x14ac:dyDescent="0.2">
      <c r="BD7225" s="325"/>
      <c r="EL7225" s="325"/>
    </row>
    <row r="7226" spans="56:142" x14ac:dyDescent="0.2">
      <c r="BD7226" s="325"/>
      <c r="EL7226" s="325"/>
    </row>
    <row r="7227" spans="56:142" x14ac:dyDescent="0.2">
      <c r="BD7227" s="325"/>
      <c r="EL7227" s="325"/>
    </row>
    <row r="7228" spans="56:142" x14ac:dyDescent="0.2">
      <c r="BD7228" s="325"/>
      <c r="EL7228" s="325"/>
    </row>
    <row r="7229" spans="56:142" x14ac:dyDescent="0.2">
      <c r="BD7229" s="325"/>
      <c r="EL7229" s="325"/>
    </row>
    <row r="7230" spans="56:142" x14ac:dyDescent="0.2">
      <c r="BD7230" s="325"/>
      <c r="EL7230" s="325"/>
    </row>
    <row r="7231" spans="56:142" x14ac:dyDescent="0.2">
      <c r="BD7231" s="325"/>
      <c r="EL7231" s="325"/>
    </row>
    <row r="7232" spans="56:142" x14ac:dyDescent="0.2">
      <c r="BD7232" s="325"/>
      <c r="EL7232" s="325"/>
    </row>
    <row r="7233" spans="56:142" x14ac:dyDescent="0.2">
      <c r="BD7233" s="325"/>
      <c r="EL7233" s="325"/>
    </row>
    <row r="7234" spans="56:142" x14ac:dyDescent="0.2">
      <c r="BD7234" s="325"/>
      <c r="EL7234" s="325"/>
    </row>
    <row r="7235" spans="56:142" x14ac:dyDescent="0.2">
      <c r="BD7235" s="325"/>
      <c r="EL7235" s="325"/>
    </row>
    <row r="7236" spans="56:142" x14ac:dyDescent="0.2">
      <c r="BD7236" s="325"/>
      <c r="EL7236" s="325"/>
    </row>
    <row r="7237" spans="56:142" x14ac:dyDescent="0.2">
      <c r="BD7237" s="325"/>
      <c r="EL7237" s="325"/>
    </row>
    <row r="7238" spans="56:142" x14ac:dyDescent="0.2">
      <c r="BD7238" s="325"/>
      <c r="EL7238" s="325"/>
    </row>
    <row r="7239" spans="56:142" x14ac:dyDescent="0.2">
      <c r="BD7239" s="325"/>
      <c r="EL7239" s="325"/>
    </row>
    <row r="7240" spans="56:142" x14ac:dyDescent="0.2">
      <c r="BD7240" s="325"/>
      <c r="EL7240" s="325"/>
    </row>
    <row r="7241" spans="56:142" x14ac:dyDescent="0.2">
      <c r="BD7241" s="325"/>
      <c r="EL7241" s="325"/>
    </row>
    <row r="7242" spans="56:142" x14ac:dyDescent="0.2">
      <c r="BD7242" s="325"/>
      <c r="EL7242" s="325"/>
    </row>
    <row r="7243" spans="56:142" x14ac:dyDescent="0.2">
      <c r="BD7243" s="325"/>
      <c r="EL7243" s="325"/>
    </row>
    <row r="7244" spans="56:142" x14ac:dyDescent="0.2">
      <c r="BD7244" s="325"/>
      <c r="EL7244" s="325"/>
    </row>
    <row r="7245" spans="56:142" x14ac:dyDescent="0.2">
      <c r="BD7245" s="325"/>
      <c r="EL7245" s="325"/>
    </row>
    <row r="7246" spans="56:142" x14ac:dyDescent="0.2">
      <c r="BD7246" s="325"/>
      <c r="EL7246" s="325"/>
    </row>
    <row r="7247" spans="56:142" x14ac:dyDescent="0.2">
      <c r="BD7247" s="325"/>
      <c r="EL7247" s="325"/>
    </row>
    <row r="7248" spans="56:142" x14ac:dyDescent="0.2">
      <c r="BD7248" s="325"/>
      <c r="EL7248" s="325"/>
    </row>
    <row r="7249" spans="56:142" x14ac:dyDescent="0.2">
      <c r="BD7249" s="325"/>
      <c r="EL7249" s="325"/>
    </row>
    <row r="7250" spans="56:142" x14ac:dyDescent="0.2">
      <c r="BD7250" s="325"/>
      <c r="EL7250" s="325"/>
    </row>
    <row r="7251" spans="56:142" x14ac:dyDescent="0.2">
      <c r="BD7251" s="325"/>
      <c r="EL7251" s="325"/>
    </row>
    <row r="7252" spans="56:142" x14ac:dyDescent="0.2">
      <c r="BD7252" s="325"/>
      <c r="EL7252" s="325"/>
    </row>
    <row r="7253" spans="56:142" x14ac:dyDescent="0.2">
      <c r="BD7253" s="325"/>
      <c r="EL7253" s="325"/>
    </row>
    <row r="7254" spans="56:142" x14ac:dyDescent="0.2">
      <c r="BD7254" s="325"/>
      <c r="EL7254" s="325"/>
    </row>
    <row r="7255" spans="56:142" x14ac:dyDescent="0.2">
      <c r="BD7255" s="325"/>
      <c r="EL7255" s="325"/>
    </row>
    <row r="7256" spans="56:142" x14ac:dyDescent="0.2">
      <c r="BD7256" s="325"/>
      <c r="EL7256" s="325"/>
    </row>
    <row r="7257" spans="56:142" x14ac:dyDescent="0.2">
      <c r="BD7257" s="325"/>
      <c r="EL7257" s="325"/>
    </row>
    <row r="7258" spans="56:142" x14ac:dyDescent="0.2">
      <c r="BD7258" s="325"/>
      <c r="EL7258" s="325"/>
    </row>
    <row r="7259" spans="56:142" x14ac:dyDescent="0.2">
      <c r="BD7259" s="325"/>
      <c r="EL7259" s="325"/>
    </row>
    <row r="7260" spans="56:142" x14ac:dyDescent="0.2">
      <c r="BD7260" s="325"/>
      <c r="EL7260" s="325"/>
    </row>
    <row r="7261" spans="56:142" x14ac:dyDescent="0.2">
      <c r="BD7261" s="325"/>
      <c r="EL7261" s="325"/>
    </row>
    <row r="7262" spans="56:142" x14ac:dyDescent="0.2">
      <c r="BD7262" s="325"/>
      <c r="EL7262" s="325"/>
    </row>
    <row r="7263" spans="56:142" x14ac:dyDescent="0.2">
      <c r="BD7263" s="325"/>
      <c r="EL7263" s="325"/>
    </row>
    <row r="7264" spans="56:142" x14ac:dyDescent="0.2">
      <c r="BD7264" s="325"/>
      <c r="EL7264" s="325"/>
    </row>
    <row r="7265" spans="56:142" x14ac:dyDescent="0.2">
      <c r="BD7265" s="325"/>
      <c r="EL7265" s="325"/>
    </row>
    <row r="7266" spans="56:142" x14ac:dyDescent="0.2">
      <c r="BD7266" s="325"/>
      <c r="EL7266" s="325"/>
    </row>
    <row r="7267" spans="56:142" x14ac:dyDescent="0.2">
      <c r="BD7267" s="325"/>
      <c r="EL7267" s="325"/>
    </row>
    <row r="7268" spans="56:142" x14ac:dyDescent="0.2">
      <c r="BD7268" s="325"/>
      <c r="EL7268" s="325"/>
    </row>
    <row r="7269" spans="56:142" x14ac:dyDescent="0.2">
      <c r="BD7269" s="325"/>
      <c r="EL7269" s="325"/>
    </row>
    <row r="7270" spans="56:142" x14ac:dyDescent="0.2">
      <c r="BD7270" s="325"/>
      <c r="EL7270" s="325"/>
    </row>
    <row r="7271" spans="56:142" x14ac:dyDescent="0.2">
      <c r="BD7271" s="325"/>
      <c r="EL7271" s="325"/>
    </row>
    <row r="7272" spans="56:142" x14ac:dyDescent="0.2">
      <c r="BD7272" s="325"/>
      <c r="EL7272" s="325"/>
    </row>
    <row r="7273" spans="56:142" x14ac:dyDescent="0.2">
      <c r="BD7273" s="325"/>
      <c r="EL7273" s="325"/>
    </row>
    <row r="7274" spans="56:142" x14ac:dyDescent="0.2">
      <c r="BD7274" s="325"/>
      <c r="EL7274" s="325"/>
    </row>
    <row r="7275" spans="56:142" x14ac:dyDescent="0.2">
      <c r="BD7275" s="325"/>
      <c r="EL7275" s="325"/>
    </row>
    <row r="7276" spans="56:142" x14ac:dyDescent="0.2">
      <c r="BD7276" s="325"/>
      <c r="EL7276" s="325"/>
    </row>
    <row r="7277" spans="56:142" x14ac:dyDescent="0.2">
      <c r="BD7277" s="325"/>
      <c r="EL7277" s="325"/>
    </row>
    <row r="7278" spans="56:142" x14ac:dyDescent="0.2">
      <c r="BD7278" s="325"/>
      <c r="EL7278" s="325"/>
    </row>
    <row r="7279" spans="56:142" x14ac:dyDescent="0.2">
      <c r="BD7279" s="325"/>
      <c r="EL7279" s="325"/>
    </row>
    <row r="7280" spans="56:142" x14ac:dyDescent="0.2">
      <c r="BD7280" s="325"/>
      <c r="EL7280" s="325"/>
    </row>
    <row r="7281" spans="56:142" x14ac:dyDescent="0.2">
      <c r="BD7281" s="325"/>
      <c r="EL7281" s="325"/>
    </row>
    <row r="7282" spans="56:142" x14ac:dyDescent="0.2">
      <c r="BD7282" s="325"/>
      <c r="EL7282" s="325"/>
    </row>
    <row r="7283" spans="56:142" x14ac:dyDescent="0.2">
      <c r="BD7283" s="325"/>
      <c r="EL7283" s="325"/>
    </row>
    <row r="7284" spans="56:142" x14ac:dyDescent="0.2">
      <c r="BD7284" s="325"/>
      <c r="EL7284" s="325"/>
    </row>
    <row r="7285" spans="56:142" x14ac:dyDescent="0.2">
      <c r="BD7285" s="325"/>
      <c r="EL7285" s="325"/>
    </row>
    <row r="7286" spans="56:142" x14ac:dyDescent="0.2">
      <c r="BD7286" s="325"/>
      <c r="EL7286" s="325"/>
    </row>
    <row r="7287" spans="56:142" x14ac:dyDescent="0.2">
      <c r="BD7287" s="325"/>
      <c r="EL7287" s="325"/>
    </row>
    <row r="7288" spans="56:142" x14ac:dyDescent="0.2">
      <c r="BD7288" s="325"/>
      <c r="EL7288" s="325"/>
    </row>
    <row r="7289" spans="56:142" x14ac:dyDescent="0.2">
      <c r="BD7289" s="325"/>
      <c r="EL7289" s="325"/>
    </row>
    <row r="7290" spans="56:142" x14ac:dyDescent="0.2">
      <c r="BD7290" s="325"/>
      <c r="EL7290" s="325"/>
    </row>
    <row r="7291" spans="56:142" x14ac:dyDescent="0.2">
      <c r="BD7291" s="325"/>
      <c r="EL7291" s="325"/>
    </row>
    <row r="7292" spans="56:142" x14ac:dyDescent="0.2">
      <c r="BD7292" s="325"/>
      <c r="EL7292" s="325"/>
    </row>
    <row r="7293" spans="56:142" x14ac:dyDescent="0.2">
      <c r="BD7293" s="325"/>
      <c r="EL7293" s="325"/>
    </row>
    <row r="7294" spans="56:142" x14ac:dyDescent="0.2">
      <c r="BD7294" s="325"/>
      <c r="EL7294" s="325"/>
    </row>
    <row r="7295" spans="56:142" x14ac:dyDescent="0.2">
      <c r="BD7295" s="325"/>
      <c r="EL7295" s="325"/>
    </row>
    <row r="7296" spans="56:142" x14ac:dyDescent="0.2">
      <c r="BD7296" s="325"/>
      <c r="EL7296" s="325"/>
    </row>
    <row r="7297" spans="56:142" x14ac:dyDescent="0.2">
      <c r="BD7297" s="325"/>
      <c r="EL7297" s="325"/>
    </row>
    <row r="7298" spans="56:142" x14ac:dyDescent="0.2">
      <c r="BD7298" s="325"/>
      <c r="EL7298" s="325"/>
    </row>
    <row r="7299" spans="56:142" x14ac:dyDescent="0.2">
      <c r="BD7299" s="325"/>
      <c r="EL7299" s="325"/>
    </row>
    <row r="7300" spans="56:142" x14ac:dyDescent="0.2">
      <c r="BD7300" s="325"/>
      <c r="EL7300" s="325"/>
    </row>
    <row r="7301" spans="56:142" x14ac:dyDescent="0.2">
      <c r="BD7301" s="325"/>
      <c r="EL7301" s="325"/>
    </row>
    <row r="7302" spans="56:142" x14ac:dyDescent="0.2">
      <c r="BD7302" s="325"/>
      <c r="EL7302" s="325"/>
    </row>
    <row r="7303" spans="56:142" x14ac:dyDescent="0.2">
      <c r="BD7303" s="325"/>
      <c r="EL7303" s="325"/>
    </row>
    <row r="7304" spans="56:142" x14ac:dyDescent="0.2">
      <c r="BD7304" s="325"/>
      <c r="EL7304" s="325"/>
    </row>
    <row r="7305" spans="56:142" x14ac:dyDescent="0.2">
      <c r="BD7305" s="325"/>
      <c r="EL7305" s="325"/>
    </row>
    <row r="7306" spans="56:142" x14ac:dyDescent="0.2">
      <c r="BD7306" s="325"/>
      <c r="EL7306" s="325"/>
    </row>
    <row r="7307" spans="56:142" x14ac:dyDescent="0.2">
      <c r="BD7307" s="325"/>
      <c r="EL7307" s="325"/>
    </row>
    <row r="7308" spans="56:142" x14ac:dyDescent="0.2">
      <c r="BD7308" s="325"/>
      <c r="EL7308" s="325"/>
    </row>
    <row r="7309" spans="56:142" x14ac:dyDescent="0.2">
      <c r="BD7309" s="325"/>
      <c r="EL7309" s="325"/>
    </row>
    <row r="7310" spans="56:142" x14ac:dyDescent="0.2">
      <c r="BD7310" s="325"/>
      <c r="EL7310" s="325"/>
    </row>
    <row r="7311" spans="56:142" x14ac:dyDescent="0.2">
      <c r="BD7311" s="325"/>
      <c r="EL7311" s="325"/>
    </row>
    <row r="7312" spans="56:142" x14ac:dyDescent="0.2">
      <c r="BD7312" s="325"/>
      <c r="EL7312" s="325"/>
    </row>
    <row r="7313" spans="56:142" x14ac:dyDescent="0.2">
      <c r="BD7313" s="325"/>
      <c r="EL7313" s="325"/>
    </row>
    <row r="7314" spans="56:142" x14ac:dyDescent="0.2">
      <c r="BD7314" s="325"/>
      <c r="EL7314" s="325"/>
    </row>
    <row r="7315" spans="56:142" x14ac:dyDescent="0.2">
      <c r="BD7315" s="325"/>
      <c r="EL7315" s="325"/>
    </row>
    <row r="7316" spans="56:142" x14ac:dyDescent="0.2">
      <c r="BD7316" s="325"/>
      <c r="EL7316" s="325"/>
    </row>
    <row r="7317" spans="56:142" x14ac:dyDescent="0.2">
      <c r="BD7317" s="325"/>
      <c r="EL7317" s="325"/>
    </row>
    <row r="7318" spans="56:142" x14ac:dyDescent="0.2">
      <c r="BD7318" s="325"/>
      <c r="EL7318" s="325"/>
    </row>
    <row r="7319" spans="56:142" x14ac:dyDescent="0.2">
      <c r="BD7319" s="325"/>
      <c r="EL7319" s="325"/>
    </row>
    <row r="7320" spans="56:142" x14ac:dyDescent="0.2">
      <c r="BD7320" s="325"/>
      <c r="EL7320" s="325"/>
    </row>
    <row r="7321" spans="56:142" x14ac:dyDescent="0.2">
      <c r="BD7321" s="325"/>
      <c r="EL7321" s="325"/>
    </row>
    <row r="7322" spans="56:142" x14ac:dyDescent="0.2">
      <c r="BD7322" s="325"/>
      <c r="EL7322" s="325"/>
    </row>
    <row r="7323" spans="56:142" x14ac:dyDescent="0.2">
      <c r="BD7323" s="325"/>
      <c r="EL7323" s="325"/>
    </row>
    <row r="7324" spans="56:142" x14ac:dyDescent="0.2">
      <c r="BD7324" s="325"/>
      <c r="EL7324" s="325"/>
    </row>
    <row r="7325" spans="56:142" x14ac:dyDescent="0.2">
      <c r="BD7325" s="325"/>
      <c r="EL7325" s="325"/>
    </row>
    <row r="7326" spans="56:142" x14ac:dyDescent="0.2">
      <c r="BD7326" s="325"/>
      <c r="EL7326" s="325"/>
    </row>
    <row r="7327" spans="56:142" x14ac:dyDescent="0.2">
      <c r="BD7327" s="325"/>
      <c r="EL7327" s="325"/>
    </row>
    <row r="7328" spans="56:142" x14ac:dyDescent="0.2">
      <c r="BD7328" s="325"/>
      <c r="EL7328" s="325"/>
    </row>
    <row r="7329" spans="56:142" x14ac:dyDescent="0.2">
      <c r="BD7329" s="325"/>
      <c r="EL7329" s="325"/>
    </row>
    <row r="7330" spans="56:142" x14ac:dyDescent="0.2">
      <c r="BD7330" s="325"/>
      <c r="EL7330" s="325"/>
    </row>
    <row r="7331" spans="56:142" x14ac:dyDescent="0.2">
      <c r="BD7331" s="325"/>
      <c r="EL7331" s="325"/>
    </row>
    <row r="7332" spans="56:142" x14ac:dyDescent="0.2">
      <c r="BD7332" s="325"/>
      <c r="EL7332" s="325"/>
    </row>
    <row r="7333" spans="56:142" x14ac:dyDescent="0.2">
      <c r="BD7333" s="325"/>
      <c r="EL7333" s="325"/>
    </row>
    <row r="7334" spans="56:142" x14ac:dyDescent="0.2">
      <c r="BD7334" s="325"/>
      <c r="EL7334" s="325"/>
    </row>
    <row r="7335" spans="56:142" x14ac:dyDescent="0.2">
      <c r="BD7335" s="325"/>
      <c r="EL7335" s="325"/>
    </row>
    <row r="7336" spans="56:142" x14ac:dyDescent="0.2">
      <c r="BD7336" s="325"/>
      <c r="EL7336" s="325"/>
    </row>
    <row r="7337" spans="56:142" x14ac:dyDescent="0.2">
      <c r="BD7337" s="325"/>
      <c r="EL7337" s="325"/>
    </row>
    <row r="7338" spans="56:142" x14ac:dyDescent="0.2">
      <c r="BD7338" s="325"/>
      <c r="EL7338" s="325"/>
    </row>
    <row r="7339" spans="56:142" x14ac:dyDescent="0.2">
      <c r="BD7339" s="325"/>
      <c r="EL7339" s="325"/>
    </row>
    <row r="7340" spans="56:142" x14ac:dyDescent="0.2">
      <c r="BD7340" s="325"/>
      <c r="EL7340" s="325"/>
    </row>
    <row r="7341" spans="56:142" x14ac:dyDescent="0.2">
      <c r="BD7341" s="325"/>
      <c r="EL7341" s="325"/>
    </row>
    <row r="7342" spans="56:142" x14ac:dyDescent="0.2">
      <c r="BD7342" s="325"/>
      <c r="EL7342" s="325"/>
    </row>
    <row r="7343" spans="56:142" x14ac:dyDescent="0.2">
      <c r="BD7343" s="325"/>
      <c r="EL7343" s="325"/>
    </row>
    <row r="7344" spans="56:142" x14ac:dyDescent="0.2">
      <c r="BD7344" s="325"/>
      <c r="EL7344" s="325"/>
    </row>
    <row r="7345" spans="56:142" x14ac:dyDescent="0.2">
      <c r="BD7345" s="325"/>
      <c r="EL7345" s="325"/>
    </row>
    <row r="7346" spans="56:142" x14ac:dyDescent="0.2">
      <c r="BD7346" s="325"/>
      <c r="EL7346" s="325"/>
    </row>
    <row r="7347" spans="56:142" x14ac:dyDescent="0.2">
      <c r="BD7347" s="325"/>
      <c r="EL7347" s="325"/>
    </row>
    <row r="7348" spans="56:142" x14ac:dyDescent="0.2">
      <c r="BD7348" s="325"/>
      <c r="EL7348" s="325"/>
    </row>
    <row r="7349" spans="56:142" x14ac:dyDescent="0.2">
      <c r="BD7349" s="325"/>
      <c r="EL7349" s="325"/>
    </row>
    <row r="7350" spans="56:142" x14ac:dyDescent="0.2">
      <c r="BD7350" s="325"/>
      <c r="EL7350" s="325"/>
    </row>
    <row r="7351" spans="56:142" x14ac:dyDescent="0.2">
      <c r="BD7351" s="325"/>
      <c r="EL7351" s="325"/>
    </row>
    <row r="7352" spans="56:142" x14ac:dyDescent="0.2">
      <c r="BD7352" s="325"/>
      <c r="EL7352" s="325"/>
    </row>
    <row r="7353" spans="56:142" x14ac:dyDescent="0.2">
      <c r="BD7353" s="325"/>
      <c r="EL7353" s="325"/>
    </row>
    <row r="7354" spans="56:142" x14ac:dyDescent="0.2">
      <c r="BD7354" s="325"/>
      <c r="EL7354" s="325"/>
    </row>
    <row r="7355" spans="56:142" x14ac:dyDescent="0.2">
      <c r="BD7355" s="325"/>
      <c r="EL7355" s="325"/>
    </row>
    <row r="7356" spans="56:142" x14ac:dyDescent="0.2">
      <c r="BD7356" s="325"/>
      <c r="EL7356" s="325"/>
    </row>
    <row r="7357" spans="56:142" x14ac:dyDescent="0.2">
      <c r="BD7357" s="325"/>
      <c r="EL7357" s="325"/>
    </row>
    <row r="7358" spans="56:142" x14ac:dyDescent="0.2">
      <c r="BD7358" s="325"/>
      <c r="EL7358" s="325"/>
    </row>
    <row r="7359" spans="56:142" x14ac:dyDescent="0.2">
      <c r="BD7359" s="325"/>
      <c r="EL7359" s="325"/>
    </row>
    <row r="7360" spans="56:142" x14ac:dyDescent="0.2">
      <c r="BD7360" s="325"/>
      <c r="EL7360" s="325"/>
    </row>
    <row r="7361" spans="56:142" x14ac:dyDescent="0.2">
      <c r="BD7361" s="325"/>
      <c r="EL7361" s="325"/>
    </row>
    <row r="7362" spans="56:142" x14ac:dyDescent="0.2">
      <c r="BD7362" s="325"/>
      <c r="EL7362" s="325"/>
    </row>
    <row r="7363" spans="56:142" x14ac:dyDescent="0.2">
      <c r="BD7363" s="325"/>
      <c r="EL7363" s="325"/>
    </row>
    <row r="7364" spans="56:142" x14ac:dyDescent="0.2">
      <c r="BD7364" s="325"/>
      <c r="EL7364" s="325"/>
    </row>
    <row r="7365" spans="56:142" x14ac:dyDescent="0.2">
      <c r="BD7365" s="325"/>
      <c r="EL7365" s="325"/>
    </row>
    <row r="7366" spans="56:142" x14ac:dyDescent="0.2">
      <c r="BD7366" s="325"/>
      <c r="EL7366" s="325"/>
    </row>
    <row r="7367" spans="56:142" x14ac:dyDescent="0.2">
      <c r="BD7367" s="325"/>
      <c r="EL7367" s="325"/>
    </row>
    <row r="7368" spans="56:142" x14ac:dyDescent="0.2">
      <c r="BD7368" s="325"/>
      <c r="EL7368" s="325"/>
    </row>
    <row r="7369" spans="56:142" x14ac:dyDescent="0.2">
      <c r="BD7369" s="325"/>
      <c r="EL7369" s="325"/>
    </row>
    <row r="7370" spans="56:142" x14ac:dyDescent="0.2">
      <c r="BD7370" s="325"/>
      <c r="EL7370" s="325"/>
    </row>
    <row r="7371" spans="56:142" x14ac:dyDescent="0.2">
      <c r="BD7371" s="325"/>
      <c r="EL7371" s="325"/>
    </row>
    <row r="7372" spans="56:142" x14ac:dyDescent="0.2">
      <c r="BD7372" s="325"/>
      <c r="EL7372" s="325"/>
    </row>
    <row r="7373" spans="56:142" x14ac:dyDescent="0.2">
      <c r="BD7373" s="325"/>
      <c r="EL7373" s="325"/>
    </row>
    <row r="7374" spans="56:142" x14ac:dyDescent="0.2">
      <c r="BD7374" s="325"/>
      <c r="EL7374" s="325"/>
    </row>
    <row r="7375" spans="56:142" x14ac:dyDescent="0.2">
      <c r="BD7375" s="325"/>
      <c r="EL7375" s="325"/>
    </row>
    <row r="7376" spans="56:142" x14ac:dyDescent="0.2">
      <c r="BD7376" s="325"/>
      <c r="EL7376" s="325"/>
    </row>
    <row r="7377" spans="56:142" x14ac:dyDescent="0.2">
      <c r="BD7377" s="325"/>
      <c r="EL7377" s="325"/>
    </row>
    <row r="7378" spans="56:142" x14ac:dyDescent="0.2">
      <c r="BD7378" s="325"/>
      <c r="EL7378" s="325"/>
    </row>
    <row r="7379" spans="56:142" x14ac:dyDescent="0.2">
      <c r="BD7379" s="325"/>
      <c r="EL7379" s="325"/>
    </row>
    <row r="7380" spans="56:142" x14ac:dyDescent="0.2">
      <c r="BD7380" s="325"/>
      <c r="EL7380" s="325"/>
    </row>
    <row r="7381" spans="56:142" x14ac:dyDescent="0.2">
      <c r="BD7381" s="325"/>
      <c r="EL7381" s="325"/>
    </row>
    <row r="7382" spans="56:142" x14ac:dyDescent="0.2">
      <c r="BD7382" s="325"/>
      <c r="EL7382" s="325"/>
    </row>
    <row r="7383" spans="56:142" x14ac:dyDescent="0.2">
      <c r="BD7383" s="325"/>
      <c r="EL7383" s="325"/>
    </row>
    <row r="7384" spans="56:142" x14ac:dyDescent="0.2">
      <c r="BD7384" s="325"/>
      <c r="EL7384" s="325"/>
    </row>
    <row r="7385" spans="56:142" x14ac:dyDescent="0.2">
      <c r="BD7385" s="325"/>
      <c r="EL7385" s="325"/>
    </row>
    <row r="7386" spans="56:142" x14ac:dyDescent="0.2">
      <c r="BD7386" s="325"/>
      <c r="EL7386" s="325"/>
    </row>
    <row r="7387" spans="56:142" x14ac:dyDescent="0.2">
      <c r="BD7387" s="325"/>
      <c r="EL7387" s="325"/>
    </row>
    <row r="7388" spans="56:142" x14ac:dyDescent="0.2">
      <c r="BD7388" s="325"/>
      <c r="EL7388" s="325"/>
    </row>
    <row r="7389" spans="56:142" x14ac:dyDescent="0.2">
      <c r="BD7389" s="325"/>
      <c r="EL7389" s="325"/>
    </row>
    <row r="7390" spans="56:142" x14ac:dyDescent="0.2">
      <c r="BD7390" s="325"/>
      <c r="EL7390" s="325"/>
    </row>
    <row r="7391" spans="56:142" x14ac:dyDescent="0.2">
      <c r="BD7391" s="325"/>
      <c r="EL7391" s="325"/>
    </row>
    <row r="7392" spans="56:142" x14ac:dyDescent="0.2">
      <c r="BD7392" s="325"/>
      <c r="EL7392" s="325"/>
    </row>
    <row r="7393" spans="56:142" x14ac:dyDescent="0.2">
      <c r="BD7393" s="325"/>
      <c r="EL7393" s="325"/>
    </row>
    <row r="7394" spans="56:142" x14ac:dyDescent="0.2">
      <c r="BD7394" s="325"/>
      <c r="EL7394" s="325"/>
    </row>
    <row r="7395" spans="56:142" x14ac:dyDescent="0.2">
      <c r="BD7395" s="325"/>
      <c r="EL7395" s="325"/>
    </row>
    <row r="7396" spans="56:142" x14ac:dyDescent="0.2">
      <c r="BD7396" s="325"/>
      <c r="EL7396" s="325"/>
    </row>
    <row r="7397" spans="56:142" x14ac:dyDescent="0.2">
      <c r="BD7397" s="325"/>
      <c r="EL7397" s="325"/>
    </row>
    <row r="7398" spans="56:142" x14ac:dyDescent="0.2">
      <c r="BD7398" s="325"/>
      <c r="EL7398" s="325"/>
    </row>
    <row r="7399" spans="56:142" x14ac:dyDescent="0.2">
      <c r="BD7399" s="325"/>
      <c r="EL7399" s="325"/>
    </row>
    <row r="7400" spans="56:142" x14ac:dyDescent="0.2">
      <c r="BD7400" s="325"/>
      <c r="EL7400" s="325"/>
    </row>
    <row r="7401" spans="56:142" x14ac:dyDescent="0.2">
      <c r="BD7401" s="325"/>
      <c r="EL7401" s="325"/>
    </row>
    <row r="7402" spans="56:142" x14ac:dyDescent="0.2">
      <c r="BD7402" s="325"/>
      <c r="EL7402" s="325"/>
    </row>
    <row r="7403" spans="56:142" x14ac:dyDescent="0.2">
      <c r="BD7403" s="325"/>
      <c r="EL7403" s="325"/>
    </row>
    <row r="7404" spans="56:142" x14ac:dyDescent="0.2">
      <c r="BD7404" s="325"/>
      <c r="EL7404" s="325"/>
    </row>
    <row r="7405" spans="56:142" x14ac:dyDescent="0.2">
      <c r="BD7405" s="325"/>
      <c r="EL7405" s="325"/>
    </row>
    <row r="7406" spans="56:142" x14ac:dyDescent="0.2">
      <c r="BD7406" s="325"/>
      <c r="EL7406" s="325"/>
    </row>
    <row r="7407" spans="56:142" x14ac:dyDescent="0.2">
      <c r="BD7407" s="325"/>
      <c r="EL7407" s="325"/>
    </row>
    <row r="7408" spans="56:142" x14ac:dyDescent="0.2">
      <c r="BD7408" s="325"/>
      <c r="EL7408" s="325"/>
    </row>
    <row r="7409" spans="56:142" x14ac:dyDescent="0.2">
      <c r="BD7409" s="325"/>
      <c r="EL7409" s="325"/>
    </row>
    <row r="7410" spans="56:142" x14ac:dyDescent="0.2">
      <c r="BD7410" s="325"/>
      <c r="EL7410" s="325"/>
    </row>
    <row r="7411" spans="56:142" x14ac:dyDescent="0.2">
      <c r="BD7411" s="325"/>
      <c r="EL7411" s="325"/>
    </row>
    <row r="7412" spans="56:142" x14ac:dyDescent="0.2">
      <c r="BD7412" s="325"/>
      <c r="EL7412" s="325"/>
    </row>
    <row r="7413" spans="56:142" x14ac:dyDescent="0.2">
      <c r="BD7413" s="325"/>
      <c r="EL7413" s="325"/>
    </row>
    <row r="7414" spans="56:142" x14ac:dyDescent="0.2">
      <c r="BD7414" s="325"/>
      <c r="EL7414" s="325"/>
    </row>
    <row r="7415" spans="56:142" x14ac:dyDescent="0.2">
      <c r="BD7415" s="325"/>
      <c r="EL7415" s="325"/>
    </row>
    <row r="7416" spans="56:142" x14ac:dyDescent="0.2">
      <c r="BD7416" s="325"/>
      <c r="EL7416" s="325"/>
    </row>
    <row r="7417" spans="56:142" x14ac:dyDescent="0.2">
      <c r="BD7417" s="325"/>
      <c r="EL7417" s="325"/>
    </row>
    <row r="7418" spans="56:142" x14ac:dyDescent="0.2">
      <c r="BD7418" s="325"/>
      <c r="EL7418" s="325"/>
    </row>
    <row r="7419" spans="56:142" x14ac:dyDescent="0.2">
      <c r="BD7419" s="325"/>
      <c r="EL7419" s="325"/>
    </row>
    <row r="7420" spans="56:142" x14ac:dyDescent="0.2">
      <c r="BD7420" s="325"/>
      <c r="EL7420" s="325"/>
    </row>
    <row r="7421" spans="56:142" x14ac:dyDescent="0.2">
      <c r="BD7421" s="325"/>
      <c r="EL7421" s="325"/>
    </row>
    <row r="7422" spans="56:142" x14ac:dyDescent="0.2">
      <c r="BD7422" s="325"/>
      <c r="EL7422" s="325"/>
    </row>
    <row r="7423" spans="56:142" x14ac:dyDescent="0.2">
      <c r="BD7423" s="325"/>
      <c r="EL7423" s="325"/>
    </row>
    <row r="7424" spans="56:142" x14ac:dyDescent="0.2">
      <c r="BD7424" s="325"/>
      <c r="EL7424" s="325"/>
    </row>
    <row r="7425" spans="56:142" x14ac:dyDescent="0.2">
      <c r="BD7425" s="325"/>
      <c r="EL7425" s="325"/>
    </row>
    <row r="7426" spans="56:142" x14ac:dyDescent="0.2">
      <c r="BD7426" s="325"/>
      <c r="EL7426" s="325"/>
    </row>
    <row r="7427" spans="56:142" x14ac:dyDescent="0.2">
      <c r="BD7427" s="325"/>
      <c r="EL7427" s="325"/>
    </row>
    <row r="7428" spans="56:142" x14ac:dyDescent="0.2">
      <c r="BD7428" s="325"/>
      <c r="EL7428" s="325"/>
    </row>
    <row r="7429" spans="56:142" x14ac:dyDescent="0.2">
      <c r="BD7429" s="325"/>
      <c r="EL7429" s="325"/>
    </row>
    <row r="7430" spans="56:142" x14ac:dyDescent="0.2">
      <c r="BD7430" s="325"/>
      <c r="EL7430" s="325"/>
    </row>
    <row r="7431" spans="56:142" x14ac:dyDescent="0.2">
      <c r="BD7431" s="325"/>
      <c r="EL7431" s="325"/>
    </row>
    <row r="7432" spans="56:142" x14ac:dyDescent="0.2">
      <c r="BD7432" s="325"/>
      <c r="EL7432" s="325"/>
    </row>
    <row r="7433" spans="56:142" x14ac:dyDescent="0.2">
      <c r="BD7433" s="325"/>
      <c r="EL7433" s="325"/>
    </row>
    <row r="7434" spans="56:142" x14ac:dyDescent="0.2">
      <c r="BD7434" s="325"/>
      <c r="EL7434" s="325"/>
    </row>
    <row r="7435" spans="56:142" x14ac:dyDescent="0.2">
      <c r="BD7435" s="325"/>
      <c r="EL7435" s="325"/>
    </row>
    <row r="7436" spans="56:142" x14ac:dyDescent="0.2">
      <c r="BD7436" s="325"/>
      <c r="EL7436" s="325"/>
    </row>
    <row r="7437" spans="56:142" x14ac:dyDescent="0.2">
      <c r="BD7437" s="325"/>
      <c r="EL7437" s="325"/>
    </row>
    <row r="7438" spans="56:142" x14ac:dyDescent="0.2">
      <c r="BD7438" s="325"/>
      <c r="EL7438" s="325"/>
    </row>
    <row r="7439" spans="56:142" x14ac:dyDescent="0.2">
      <c r="BD7439" s="325"/>
      <c r="EL7439" s="325"/>
    </row>
    <row r="7440" spans="56:142" x14ac:dyDescent="0.2">
      <c r="BD7440" s="325"/>
      <c r="EL7440" s="325"/>
    </row>
    <row r="7441" spans="56:142" x14ac:dyDescent="0.2">
      <c r="BD7441" s="325"/>
      <c r="EL7441" s="325"/>
    </row>
    <row r="7442" spans="56:142" x14ac:dyDescent="0.2">
      <c r="BD7442" s="325"/>
      <c r="EL7442" s="325"/>
    </row>
    <row r="7443" spans="56:142" x14ac:dyDescent="0.2">
      <c r="BD7443" s="325"/>
      <c r="EL7443" s="325"/>
    </row>
    <row r="7444" spans="56:142" x14ac:dyDescent="0.2">
      <c r="BD7444" s="325"/>
      <c r="EL7444" s="325"/>
    </row>
    <row r="7445" spans="56:142" x14ac:dyDescent="0.2">
      <c r="BD7445" s="325"/>
      <c r="EL7445" s="325"/>
    </row>
    <row r="7446" spans="56:142" x14ac:dyDescent="0.2">
      <c r="BD7446" s="325"/>
      <c r="EL7446" s="325"/>
    </row>
    <row r="7447" spans="56:142" x14ac:dyDescent="0.2">
      <c r="BD7447" s="325"/>
      <c r="EL7447" s="325"/>
    </row>
    <row r="7448" spans="56:142" x14ac:dyDescent="0.2">
      <c r="BD7448" s="325"/>
      <c r="EL7448" s="325"/>
    </row>
    <row r="7449" spans="56:142" x14ac:dyDescent="0.2">
      <c r="BD7449" s="325"/>
      <c r="EL7449" s="325"/>
    </row>
    <row r="7450" spans="56:142" x14ac:dyDescent="0.2">
      <c r="BD7450" s="325"/>
      <c r="EL7450" s="325"/>
    </row>
    <row r="7451" spans="56:142" x14ac:dyDescent="0.2">
      <c r="BD7451" s="325"/>
      <c r="EL7451" s="325"/>
    </row>
    <row r="7452" spans="56:142" x14ac:dyDescent="0.2">
      <c r="BD7452" s="325"/>
      <c r="EL7452" s="325"/>
    </row>
    <row r="7453" spans="56:142" x14ac:dyDescent="0.2">
      <c r="BD7453" s="325"/>
      <c r="EL7453" s="325"/>
    </row>
    <row r="7454" spans="56:142" x14ac:dyDescent="0.2">
      <c r="BD7454" s="325"/>
      <c r="EL7454" s="325"/>
    </row>
    <row r="7455" spans="56:142" x14ac:dyDescent="0.2">
      <c r="BD7455" s="325"/>
      <c r="EL7455" s="325"/>
    </row>
    <row r="7456" spans="56:142" x14ac:dyDescent="0.2">
      <c r="BD7456" s="325"/>
      <c r="EL7456" s="325"/>
    </row>
    <row r="7457" spans="56:142" x14ac:dyDescent="0.2">
      <c r="BD7457" s="325"/>
      <c r="EL7457" s="325"/>
    </row>
    <row r="7458" spans="56:142" x14ac:dyDescent="0.2">
      <c r="BD7458" s="325"/>
      <c r="EL7458" s="325"/>
    </row>
    <row r="7459" spans="56:142" x14ac:dyDescent="0.2">
      <c r="BD7459" s="325"/>
      <c r="EL7459" s="325"/>
    </row>
    <row r="7460" spans="56:142" x14ac:dyDescent="0.2">
      <c r="BD7460" s="325"/>
      <c r="EL7460" s="325"/>
    </row>
    <row r="7461" spans="56:142" x14ac:dyDescent="0.2">
      <c r="BD7461" s="325"/>
      <c r="EL7461" s="325"/>
    </row>
    <row r="7462" spans="56:142" x14ac:dyDescent="0.2">
      <c r="BD7462" s="325"/>
      <c r="EL7462" s="325"/>
    </row>
    <row r="7463" spans="56:142" x14ac:dyDescent="0.2">
      <c r="BD7463" s="325"/>
      <c r="EL7463" s="325"/>
    </row>
    <row r="7464" spans="56:142" x14ac:dyDescent="0.2">
      <c r="BD7464" s="325"/>
      <c r="EL7464" s="325"/>
    </row>
    <row r="7465" spans="56:142" x14ac:dyDescent="0.2">
      <c r="BD7465" s="325"/>
      <c r="EL7465" s="325"/>
    </row>
    <row r="7466" spans="56:142" x14ac:dyDescent="0.2">
      <c r="BD7466" s="325"/>
      <c r="EL7466" s="325"/>
    </row>
    <row r="7467" spans="56:142" x14ac:dyDescent="0.2">
      <c r="BD7467" s="325"/>
      <c r="EL7467" s="325"/>
    </row>
    <row r="7468" spans="56:142" x14ac:dyDescent="0.2">
      <c r="BD7468" s="325"/>
      <c r="EL7468" s="325"/>
    </row>
    <row r="7469" spans="56:142" x14ac:dyDescent="0.2">
      <c r="BD7469" s="325"/>
      <c r="EL7469" s="325"/>
    </row>
    <row r="7470" spans="56:142" x14ac:dyDescent="0.2">
      <c r="BD7470" s="325"/>
      <c r="EL7470" s="325"/>
    </row>
    <row r="7471" spans="56:142" x14ac:dyDescent="0.2">
      <c r="BD7471" s="325"/>
      <c r="EL7471" s="325"/>
    </row>
    <row r="7472" spans="56:142" x14ac:dyDescent="0.2">
      <c r="BD7472" s="325"/>
      <c r="EL7472" s="325"/>
    </row>
    <row r="7473" spans="56:142" x14ac:dyDescent="0.2">
      <c r="BD7473" s="325"/>
      <c r="EL7473" s="325"/>
    </row>
    <row r="7474" spans="56:142" x14ac:dyDescent="0.2">
      <c r="BD7474" s="325"/>
      <c r="EL7474" s="325"/>
    </row>
    <row r="7475" spans="56:142" x14ac:dyDescent="0.2">
      <c r="BD7475" s="325"/>
      <c r="EL7475" s="325"/>
    </row>
    <row r="7476" spans="56:142" x14ac:dyDescent="0.2">
      <c r="BD7476" s="325"/>
      <c r="EL7476" s="325"/>
    </row>
    <row r="7477" spans="56:142" x14ac:dyDescent="0.2">
      <c r="BD7477" s="325"/>
      <c r="EL7477" s="325"/>
    </row>
    <row r="7478" spans="56:142" x14ac:dyDescent="0.2">
      <c r="BD7478" s="325"/>
      <c r="EL7478" s="325"/>
    </row>
    <row r="7479" spans="56:142" x14ac:dyDescent="0.2">
      <c r="BD7479" s="325"/>
      <c r="EL7479" s="325"/>
    </row>
    <row r="7480" spans="56:142" x14ac:dyDescent="0.2">
      <c r="BD7480" s="325"/>
      <c r="EL7480" s="325"/>
    </row>
    <row r="7481" spans="56:142" x14ac:dyDescent="0.2">
      <c r="BD7481" s="325"/>
      <c r="EL7481" s="325"/>
    </row>
    <row r="7482" spans="56:142" x14ac:dyDescent="0.2">
      <c r="BD7482" s="325"/>
      <c r="EL7482" s="325"/>
    </row>
    <row r="7483" spans="56:142" x14ac:dyDescent="0.2">
      <c r="BD7483" s="325"/>
      <c r="EL7483" s="325"/>
    </row>
    <row r="7484" spans="56:142" x14ac:dyDescent="0.2">
      <c r="BD7484" s="325"/>
      <c r="EL7484" s="325"/>
    </row>
    <row r="7485" spans="56:142" x14ac:dyDescent="0.2">
      <c r="BD7485" s="325"/>
      <c r="EL7485" s="325"/>
    </row>
    <row r="7486" spans="56:142" x14ac:dyDescent="0.2">
      <c r="BD7486" s="325"/>
      <c r="EL7486" s="325"/>
    </row>
    <row r="7487" spans="56:142" x14ac:dyDescent="0.2">
      <c r="BD7487" s="325"/>
      <c r="EL7487" s="325"/>
    </row>
    <row r="7488" spans="56:142" x14ac:dyDescent="0.2">
      <c r="BD7488" s="325"/>
      <c r="EL7488" s="325"/>
    </row>
    <row r="7489" spans="56:142" x14ac:dyDescent="0.2">
      <c r="BD7489" s="325"/>
      <c r="EL7489" s="325"/>
    </row>
    <row r="7490" spans="56:142" x14ac:dyDescent="0.2">
      <c r="BD7490" s="325"/>
      <c r="EL7490" s="325"/>
    </row>
    <row r="7491" spans="56:142" x14ac:dyDescent="0.2">
      <c r="BD7491" s="325"/>
      <c r="EL7491" s="325"/>
    </row>
    <row r="7492" spans="56:142" x14ac:dyDescent="0.2">
      <c r="BD7492" s="325"/>
      <c r="EL7492" s="325"/>
    </row>
    <row r="7493" spans="56:142" x14ac:dyDescent="0.2">
      <c r="BD7493" s="325"/>
      <c r="EL7493" s="325"/>
    </row>
    <row r="7494" spans="56:142" x14ac:dyDescent="0.2">
      <c r="BD7494" s="325"/>
      <c r="EL7494" s="325"/>
    </row>
    <row r="7495" spans="56:142" x14ac:dyDescent="0.2">
      <c r="BD7495" s="325"/>
      <c r="EL7495" s="325"/>
    </row>
    <row r="7496" spans="56:142" x14ac:dyDescent="0.2">
      <c r="BD7496" s="325"/>
      <c r="EL7496" s="325"/>
    </row>
    <row r="7497" spans="56:142" x14ac:dyDescent="0.2">
      <c r="BD7497" s="325"/>
      <c r="EL7497" s="325"/>
    </row>
    <row r="7498" spans="56:142" x14ac:dyDescent="0.2">
      <c r="BD7498" s="325"/>
      <c r="EL7498" s="325"/>
    </row>
    <row r="7499" spans="56:142" x14ac:dyDescent="0.2">
      <c r="BD7499" s="325"/>
      <c r="EL7499" s="325"/>
    </row>
    <row r="7500" spans="56:142" x14ac:dyDescent="0.2">
      <c r="BD7500" s="325"/>
      <c r="EL7500" s="325"/>
    </row>
    <row r="7501" spans="56:142" x14ac:dyDescent="0.2">
      <c r="BD7501" s="325"/>
      <c r="EL7501" s="325"/>
    </row>
    <row r="7502" spans="56:142" x14ac:dyDescent="0.2">
      <c r="BD7502" s="325"/>
      <c r="EL7502" s="325"/>
    </row>
    <row r="7503" spans="56:142" x14ac:dyDescent="0.2">
      <c r="BD7503" s="325"/>
      <c r="EL7503" s="325"/>
    </row>
    <row r="7504" spans="56:142" x14ac:dyDescent="0.2">
      <c r="BD7504" s="325"/>
      <c r="EL7504" s="325"/>
    </row>
    <row r="7505" spans="56:142" x14ac:dyDescent="0.2">
      <c r="BD7505" s="325"/>
      <c r="EL7505" s="325"/>
    </row>
    <row r="7506" spans="56:142" x14ac:dyDescent="0.2">
      <c r="BD7506" s="325"/>
      <c r="EL7506" s="325"/>
    </row>
    <row r="7507" spans="56:142" x14ac:dyDescent="0.2">
      <c r="BD7507" s="325"/>
      <c r="EL7507" s="325"/>
    </row>
    <row r="7508" spans="56:142" x14ac:dyDescent="0.2">
      <c r="BD7508" s="325"/>
      <c r="EL7508" s="325"/>
    </row>
    <row r="7509" spans="56:142" x14ac:dyDescent="0.2">
      <c r="BD7509" s="325"/>
      <c r="EL7509" s="325"/>
    </row>
    <row r="7510" spans="56:142" x14ac:dyDescent="0.2">
      <c r="BD7510" s="325"/>
      <c r="EL7510" s="325"/>
    </row>
    <row r="7511" spans="56:142" x14ac:dyDescent="0.2">
      <c r="BD7511" s="325"/>
      <c r="EL7511" s="325"/>
    </row>
    <row r="7512" spans="56:142" x14ac:dyDescent="0.2">
      <c r="BD7512" s="325"/>
      <c r="EL7512" s="325"/>
    </row>
    <row r="7513" spans="56:142" x14ac:dyDescent="0.2">
      <c r="BD7513" s="325"/>
      <c r="EL7513" s="325"/>
    </row>
    <row r="7514" spans="56:142" x14ac:dyDescent="0.2">
      <c r="BD7514" s="325"/>
      <c r="EL7514" s="325"/>
    </row>
    <row r="7515" spans="56:142" x14ac:dyDescent="0.2">
      <c r="BD7515" s="325"/>
      <c r="EL7515" s="325"/>
    </row>
    <row r="7516" spans="56:142" x14ac:dyDescent="0.2">
      <c r="BD7516" s="325"/>
      <c r="EL7516" s="325"/>
    </row>
    <row r="7517" spans="56:142" x14ac:dyDescent="0.2">
      <c r="BD7517" s="325"/>
      <c r="EL7517" s="325"/>
    </row>
    <row r="7518" spans="56:142" x14ac:dyDescent="0.2">
      <c r="BD7518" s="325"/>
      <c r="EL7518" s="325"/>
    </row>
    <row r="7519" spans="56:142" x14ac:dyDescent="0.2">
      <c r="BD7519" s="325"/>
      <c r="EL7519" s="325"/>
    </row>
    <row r="7520" spans="56:142" x14ac:dyDescent="0.2">
      <c r="BD7520" s="325"/>
      <c r="EL7520" s="325"/>
    </row>
    <row r="7521" spans="56:142" x14ac:dyDescent="0.2">
      <c r="BD7521" s="325"/>
      <c r="EL7521" s="325"/>
    </row>
    <row r="7522" spans="56:142" x14ac:dyDescent="0.2">
      <c r="BD7522" s="325"/>
      <c r="EL7522" s="325"/>
    </row>
    <row r="7523" spans="56:142" x14ac:dyDescent="0.2">
      <c r="BD7523" s="325"/>
      <c r="EL7523" s="325"/>
    </row>
    <row r="7524" spans="56:142" x14ac:dyDescent="0.2">
      <c r="BD7524" s="325"/>
      <c r="EL7524" s="325"/>
    </row>
    <row r="7525" spans="56:142" x14ac:dyDescent="0.2">
      <c r="BD7525" s="325"/>
      <c r="EL7525" s="325"/>
    </row>
    <row r="7526" spans="56:142" x14ac:dyDescent="0.2">
      <c r="BD7526" s="325"/>
      <c r="EL7526" s="325"/>
    </row>
    <row r="7527" spans="56:142" x14ac:dyDescent="0.2">
      <c r="BD7527" s="325"/>
      <c r="EL7527" s="325"/>
    </row>
    <row r="7528" spans="56:142" x14ac:dyDescent="0.2">
      <c r="BD7528" s="325"/>
      <c r="EL7528" s="325"/>
    </row>
    <row r="7529" spans="56:142" x14ac:dyDescent="0.2">
      <c r="BD7529" s="325"/>
      <c r="EL7529" s="325"/>
    </row>
    <row r="7530" spans="56:142" x14ac:dyDescent="0.2">
      <c r="BD7530" s="325"/>
      <c r="EL7530" s="325"/>
    </row>
    <row r="7531" spans="56:142" x14ac:dyDescent="0.2">
      <c r="BD7531" s="325"/>
      <c r="EL7531" s="325"/>
    </row>
    <row r="7532" spans="56:142" x14ac:dyDescent="0.2">
      <c r="BD7532" s="325"/>
      <c r="EL7532" s="325"/>
    </row>
    <row r="7533" spans="56:142" x14ac:dyDescent="0.2">
      <c r="BD7533" s="325"/>
      <c r="EL7533" s="325"/>
    </row>
    <row r="7534" spans="56:142" x14ac:dyDescent="0.2">
      <c r="BD7534" s="325"/>
      <c r="EL7534" s="325"/>
    </row>
    <row r="7535" spans="56:142" x14ac:dyDescent="0.2">
      <c r="BD7535" s="325"/>
      <c r="EL7535" s="325"/>
    </row>
    <row r="7536" spans="56:142" x14ac:dyDescent="0.2">
      <c r="BD7536" s="325"/>
      <c r="EL7536" s="325"/>
    </row>
    <row r="7537" spans="56:142" x14ac:dyDescent="0.2">
      <c r="BD7537" s="325"/>
      <c r="EL7537" s="325"/>
    </row>
    <row r="7538" spans="56:142" x14ac:dyDescent="0.2">
      <c r="BD7538" s="325"/>
      <c r="EL7538" s="325"/>
    </row>
    <row r="7539" spans="56:142" x14ac:dyDescent="0.2">
      <c r="BD7539" s="325"/>
      <c r="EL7539" s="325"/>
    </row>
    <row r="7540" spans="56:142" x14ac:dyDescent="0.2">
      <c r="BD7540" s="325"/>
      <c r="EL7540" s="325"/>
    </row>
    <row r="7541" spans="56:142" x14ac:dyDescent="0.2">
      <c r="BD7541" s="325"/>
      <c r="EL7541" s="325"/>
    </row>
    <row r="7542" spans="56:142" x14ac:dyDescent="0.2">
      <c r="BD7542" s="325"/>
      <c r="EL7542" s="325"/>
    </row>
    <row r="7543" spans="56:142" x14ac:dyDescent="0.2">
      <c r="BD7543" s="325"/>
      <c r="EL7543" s="325"/>
    </row>
    <row r="7544" spans="56:142" x14ac:dyDescent="0.2">
      <c r="BD7544" s="325"/>
      <c r="EL7544" s="325"/>
    </row>
    <row r="7545" spans="56:142" x14ac:dyDescent="0.2">
      <c r="BD7545" s="325"/>
      <c r="EL7545" s="325"/>
    </row>
    <row r="7546" spans="56:142" x14ac:dyDescent="0.2">
      <c r="BD7546" s="325"/>
      <c r="EL7546" s="325"/>
    </row>
    <row r="7547" spans="56:142" x14ac:dyDescent="0.2">
      <c r="BD7547" s="325"/>
      <c r="EL7547" s="325"/>
    </row>
    <row r="7548" spans="56:142" x14ac:dyDescent="0.2">
      <c r="BD7548" s="325"/>
      <c r="EL7548" s="325"/>
    </row>
    <row r="7549" spans="56:142" x14ac:dyDescent="0.2">
      <c r="BD7549" s="325"/>
      <c r="EL7549" s="325"/>
    </row>
    <row r="7550" spans="56:142" x14ac:dyDescent="0.2">
      <c r="BD7550" s="325"/>
      <c r="EL7550" s="325"/>
    </row>
    <row r="7551" spans="56:142" x14ac:dyDescent="0.2">
      <c r="BD7551" s="325"/>
      <c r="EL7551" s="325"/>
    </row>
    <row r="7552" spans="56:142" x14ac:dyDescent="0.2">
      <c r="BD7552" s="325"/>
      <c r="EL7552" s="325"/>
    </row>
    <row r="7553" spans="56:142" x14ac:dyDescent="0.2">
      <c r="BD7553" s="325"/>
      <c r="EL7553" s="325"/>
    </row>
    <row r="7554" spans="56:142" x14ac:dyDescent="0.2">
      <c r="BD7554" s="325"/>
      <c r="EL7554" s="325"/>
    </row>
    <row r="7555" spans="56:142" x14ac:dyDescent="0.2">
      <c r="BD7555" s="325"/>
      <c r="EL7555" s="325"/>
    </row>
    <row r="7556" spans="56:142" x14ac:dyDescent="0.2">
      <c r="BD7556" s="325"/>
      <c r="EL7556" s="325"/>
    </row>
    <row r="7557" spans="56:142" x14ac:dyDescent="0.2">
      <c r="BD7557" s="325"/>
      <c r="EL7557" s="325"/>
    </row>
    <row r="7558" spans="56:142" x14ac:dyDescent="0.2">
      <c r="BD7558" s="325"/>
      <c r="EL7558" s="325"/>
    </row>
    <row r="7559" spans="56:142" x14ac:dyDescent="0.2">
      <c r="BD7559" s="325"/>
      <c r="EL7559" s="325"/>
    </row>
    <row r="7560" spans="56:142" x14ac:dyDescent="0.2">
      <c r="BD7560" s="325"/>
      <c r="EL7560" s="325"/>
    </row>
    <row r="7561" spans="56:142" x14ac:dyDescent="0.2">
      <c r="BD7561" s="325"/>
      <c r="EL7561" s="325"/>
    </row>
    <row r="7562" spans="56:142" x14ac:dyDescent="0.2">
      <c r="BD7562" s="325"/>
      <c r="EL7562" s="325"/>
    </row>
    <row r="7563" spans="56:142" x14ac:dyDescent="0.2">
      <c r="BD7563" s="325"/>
      <c r="EL7563" s="325"/>
    </row>
    <row r="7564" spans="56:142" x14ac:dyDescent="0.2">
      <c r="BD7564" s="325"/>
      <c r="EL7564" s="325"/>
    </row>
    <row r="7565" spans="56:142" x14ac:dyDescent="0.2">
      <c r="BD7565" s="325"/>
      <c r="EL7565" s="325"/>
    </row>
    <row r="7566" spans="56:142" x14ac:dyDescent="0.2">
      <c r="BD7566" s="325"/>
      <c r="EL7566" s="325"/>
    </row>
    <row r="7567" spans="56:142" x14ac:dyDescent="0.2">
      <c r="BD7567" s="325"/>
      <c r="EL7567" s="325"/>
    </row>
    <row r="7568" spans="56:142" x14ac:dyDescent="0.2">
      <c r="BD7568" s="325"/>
      <c r="EL7568" s="325"/>
    </row>
    <row r="7569" spans="56:142" x14ac:dyDescent="0.2">
      <c r="BD7569" s="325"/>
      <c r="EL7569" s="325"/>
    </row>
    <row r="7570" spans="56:142" x14ac:dyDescent="0.2">
      <c r="BD7570" s="325"/>
      <c r="EL7570" s="325"/>
    </row>
    <row r="7571" spans="56:142" x14ac:dyDescent="0.2">
      <c r="BD7571" s="325"/>
      <c r="EL7571" s="325"/>
    </row>
    <row r="7572" spans="56:142" x14ac:dyDescent="0.2">
      <c r="BD7572" s="325"/>
      <c r="EL7572" s="325"/>
    </row>
    <row r="7573" spans="56:142" x14ac:dyDescent="0.2">
      <c r="BD7573" s="325"/>
      <c r="EL7573" s="325"/>
    </row>
    <row r="7574" spans="56:142" x14ac:dyDescent="0.2">
      <c r="BD7574" s="325"/>
      <c r="EL7574" s="325"/>
    </row>
    <row r="7575" spans="56:142" x14ac:dyDescent="0.2">
      <c r="BD7575" s="325"/>
      <c r="EL7575" s="325"/>
    </row>
    <row r="7576" spans="56:142" x14ac:dyDescent="0.2">
      <c r="BD7576" s="325"/>
      <c r="EL7576" s="325"/>
    </row>
    <row r="7577" spans="56:142" x14ac:dyDescent="0.2">
      <c r="BD7577" s="325"/>
      <c r="EL7577" s="325"/>
    </row>
    <row r="7578" spans="56:142" x14ac:dyDescent="0.2">
      <c r="BD7578" s="325"/>
      <c r="EL7578" s="325"/>
    </row>
    <row r="7579" spans="56:142" x14ac:dyDescent="0.2">
      <c r="BD7579" s="325"/>
      <c r="EL7579" s="325"/>
    </row>
    <row r="7580" spans="56:142" x14ac:dyDescent="0.2">
      <c r="BD7580" s="325"/>
      <c r="EL7580" s="325"/>
    </row>
    <row r="7581" spans="56:142" x14ac:dyDescent="0.2">
      <c r="BD7581" s="325"/>
      <c r="EL7581" s="325"/>
    </row>
    <row r="7582" spans="56:142" x14ac:dyDescent="0.2">
      <c r="BD7582" s="325"/>
      <c r="EL7582" s="325"/>
    </row>
    <row r="7583" spans="56:142" x14ac:dyDescent="0.2">
      <c r="BD7583" s="325"/>
      <c r="EL7583" s="325"/>
    </row>
    <row r="7584" spans="56:142" x14ac:dyDescent="0.2">
      <c r="BD7584" s="325"/>
      <c r="EL7584" s="325"/>
    </row>
    <row r="7585" spans="56:142" x14ac:dyDescent="0.2">
      <c r="BD7585" s="325"/>
      <c r="EL7585" s="325"/>
    </row>
    <row r="7586" spans="56:142" x14ac:dyDescent="0.2">
      <c r="BD7586" s="325"/>
      <c r="EL7586" s="325"/>
    </row>
    <row r="7587" spans="56:142" x14ac:dyDescent="0.2">
      <c r="BD7587" s="325"/>
      <c r="EL7587" s="325"/>
    </row>
    <row r="7588" spans="56:142" x14ac:dyDescent="0.2">
      <c r="BD7588" s="325"/>
      <c r="EL7588" s="325"/>
    </row>
    <row r="7589" spans="56:142" x14ac:dyDescent="0.2">
      <c r="BD7589" s="325"/>
      <c r="EL7589" s="325"/>
    </row>
    <row r="7590" spans="56:142" x14ac:dyDescent="0.2">
      <c r="BD7590" s="325"/>
      <c r="EL7590" s="325"/>
    </row>
    <row r="7591" spans="56:142" x14ac:dyDescent="0.2">
      <c r="BD7591" s="325"/>
      <c r="EL7591" s="325"/>
    </row>
    <row r="7592" spans="56:142" x14ac:dyDescent="0.2">
      <c r="BD7592" s="325"/>
      <c r="EL7592" s="325"/>
    </row>
    <row r="7593" spans="56:142" x14ac:dyDescent="0.2">
      <c r="BD7593" s="325"/>
      <c r="EL7593" s="325"/>
    </row>
    <row r="7594" spans="56:142" x14ac:dyDescent="0.2">
      <c r="BD7594" s="325"/>
      <c r="EL7594" s="325"/>
    </row>
    <row r="7595" spans="56:142" x14ac:dyDescent="0.2">
      <c r="BD7595" s="325"/>
      <c r="EL7595" s="325"/>
    </row>
    <row r="7596" spans="56:142" x14ac:dyDescent="0.2">
      <c r="BD7596" s="325"/>
      <c r="EL7596" s="325"/>
    </row>
    <row r="7597" spans="56:142" x14ac:dyDescent="0.2">
      <c r="BD7597" s="325"/>
      <c r="EL7597" s="325"/>
    </row>
    <row r="7598" spans="56:142" x14ac:dyDescent="0.2">
      <c r="BD7598" s="325"/>
      <c r="EL7598" s="325"/>
    </row>
    <row r="7599" spans="56:142" x14ac:dyDescent="0.2">
      <c r="BD7599" s="325"/>
      <c r="EL7599" s="325"/>
    </row>
    <row r="7600" spans="56:142" x14ac:dyDescent="0.2">
      <c r="BD7600" s="325"/>
      <c r="EL7600" s="325"/>
    </row>
    <row r="7601" spans="56:142" x14ac:dyDescent="0.2">
      <c r="BD7601" s="325"/>
      <c r="EL7601" s="325"/>
    </row>
    <row r="7602" spans="56:142" x14ac:dyDescent="0.2">
      <c r="BD7602" s="325"/>
      <c r="EL7602" s="325"/>
    </row>
    <row r="7603" spans="56:142" x14ac:dyDescent="0.2">
      <c r="BD7603" s="325"/>
      <c r="EL7603" s="325"/>
    </row>
    <row r="7604" spans="56:142" x14ac:dyDescent="0.2">
      <c r="BD7604" s="325"/>
      <c r="EL7604" s="325"/>
    </row>
    <row r="7605" spans="56:142" x14ac:dyDescent="0.2">
      <c r="BD7605" s="325"/>
      <c r="EL7605" s="325"/>
    </row>
    <row r="7606" spans="56:142" x14ac:dyDescent="0.2">
      <c r="BD7606" s="325"/>
      <c r="EL7606" s="325"/>
    </row>
    <row r="7607" spans="56:142" x14ac:dyDescent="0.2">
      <c r="BD7607" s="325"/>
      <c r="EL7607" s="325"/>
    </row>
    <row r="7608" spans="56:142" x14ac:dyDescent="0.2">
      <c r="BD7608" s="325"/>
      <c r="EL7608" s="325"/>
    </row>
    <row r="7609" spans="56:142" x14ac:dyDescent="0.2">
      <c r="BD7609" s="325"/>
      <c r="EL7609" s="325"/>
    </row>
    <row r="7610" spans="56:142" x14ac:dyDescent="0.2">
      <c r="BD7610" s="325"/>
      <c r="EL7610" s="325"/>
    </row>
    <row r="7611" spans="56:142" x14ac:dyDescent="0.2">
      <c r="BD7611" s="325"/>
      <c r="EL7611" s="325"/>
    </row>
    <row r="7612" spans="56:142" x14ac:dyDescent="0.2">
      <c r="BD7612" s="325"/>
      <c r="EL7612" s="325"/>
    </row>
    <row r="7613" spans="56:142" x14ac:dyDescent="0.2">
      <c r="BD7613" s="325"/>
      <c r="EL7613" s="325"/>
    </row>
    <row r="7614" spans="56:142" x14ac:dyDescent="0.2">
      <c r="BD7614" s="325"/>
      <c r="EL7614" s="325"/>
    </row>
    <row r="7615" spans="56:142" x14ac:dyDescent="0.2">
      <c r="BD7615" s="325"/>
      <c r="EL7615" s="325"/>
    </row>
    <row r="7616" spans="56:142" x14ac:dyDescent="0.2">
      <c r="BD7616" s="325"/>
      <c r="EL7616" s="325"/>
    </row>
    <row r="7617" spans="56:142" x14ac:dyDescent="0.2">
      <c r="BD7617" s="325"/>
      <c r="EL7617" s="325"/>
    </row>
    <row r="7618" spans="56:142" x14ac:dyDescent="0.2">
      <c r="BD7618" s="325"/>
      <c r="EL7618" s="325"/>
    </row>
    <row r="7619" spans="56:142" x14ac:dyDescent="0.2">
      <c r="BD7619" s="325"/>
      <c r="EL7619" s="325"/>
    </row>
    <row r="7620" spans="56:142" x14ac:dyDescent="0.2">
      <c r="BD7620" s="325"/>
      <c r="EL7620" s="325"/>
    </row>
    <row r="7621" spans="56:142" x14ac:dyDescent="0.2">
      <c r="BD7621" s="325"/>
      <c r="EL7621" s="325"/>
    </row>
    <row r="7622" spans="56:142" x14ac:dyDescent="0.2">
      <c r="BD7622" s="325"/>
      <c r="EL7622" s="325"/>
    </row>
    <row r="7623" spans="56:142" x14ac:dyDescent="0.2">
      <c r="BD7623" s="325"/>
      <c r="EL7623" s="325"/>
    </row>
    <row r="7624" spans="56:142" x14ac:dyDescent="0.2">
      <c r="BD7624" s="325"/>
      <c r="EL7624" s="325"/>
    </row>
    <row r="7625" spans="56:142" x14ac:dyDescent="0.2">
      <c r="BD7625" s="325"/>
      <c r="EL7625" s="325"/>
    </row>
    <row r="7626" spans="56:142" x14ac:dyDescent="0.2">
      <c r="BD7626" s="325"/>
      <c r="EL7626" s="325"/>
    </row>
    <row r="7627" spans="56:142" x14ac:dyDescent="0.2">
      <c r="BD7627" s="325"/>
      <c r="EL7627" s="325"/>
    </row>
    <row r="7628" spans="56:142" x14ac:dyDescent="0.2">
      <c r="BD7628" s="325"/>
      <c r="EL7628" s="325"/>
    </row>
    <row r="7629" spans="56:142" x14ac:dyDescent="0.2">
      <c r="BD7629" s="325"/>
      <c r="EL7629" s="325"/>
    </row>
    <row r="7630" spans="56:142" x14ac:dyDescent="0.2">
      <c r="BD7630" s="325"/>
      <c r="EL7630" s="325"/>
    </row>
    <row r="7631" spans="56:142" x14ac:dyDescent="0.2">
      <c r="BD7631" s="325"/>
      <c r="EL7631" s="325"/>
    </row>
    <row r="7632" spans="56:142" x14ac:dyDescent="0.2">
      <c r="BD7632" s="325"/>
      <c r="EL7632" s="325"/>
    </row>
    <row r="7633" spans="56:142" x14ac:dyDescent="0.2">
      <c r="BD7633" s="325"/>
      <c r="EL7633" s="325"/>
    </row>
    <row r="7634" spans="56:142" x14ac:dyDescent="0.2">
      <c r="BD7634" s="325"/>
      <c r="EL7634" s="325"/>
    </row>
    <row r="7635" spans="56:142" x14ac:dyDescent="0.2">
      <c r="BD7635" s="325"/>
      <c r="EL7635" s="325"/>
    </row>
    <row r="7636" spans="56:142" x14ac:dyDescent="0.2">
      <c r="BD7636" s="325"/>
      <c r="EL7636" s="325"/>
    </row>
    <row r="7637" spans="56:142" x14ac:dyDescent="0.2">
      <c r="BD7637" s="325"/>
      <c r="EL7637" s="325"/>
    </row>
    <row r="7638" spans="56:142" x14ac:dyDescent="0.2">
      <c r="BD7638" s="325"/>
      <c r="EL7638" s="325"/>
    </row>
    <row r="7639" spans="56:142" x14ac:dyDescent="0.2">
      <c r="BD7639" s="325"/>
      <c r="EL7639" s="325"/>
    </row>
    <row r="7640" spans="56:142" x14ac:dyDescent="0.2">
      <c r="BD7640" s="325"/>
      <c r="EL7640" s="325"/>
    </row>
    <row r="7641" spans="56:142" x14ac:dyDescent="0.2">
      <c r="BD7641" s="325"/>
      <c r="EL7641" s="325"/>
    </row>
    <row r="7642" spans="56:142" x14ac:dyDescent="0.2">
      <c r="BD7642" s="325"/>
      <c r="EL7642" s="325"/>
    </row>
    <row r="7643" spans="56:142" x14ac:dyDescent="0.2">
      <c r="BD7643" s="325"/>
      <c r="EL7643" s="325"/>
    </row>
    <row r="7644" spans="56:142" x14ac:dyDescent="0.2">
      <c r="BD7644" s="325"/>
      <c r="EL7644" s="325"/>
    </row>
    <row r="7645" spans="56:142" x14ac:dyDescent="0.2">
      <c r="BD7645" s="325"/>
      <c r="EL7645" s="325"/>
    </row>
    <row r="7646" spans="56:142" x14ac:dyDescent="0.2">
      <c r="BD7646" s="325"/>
      <c r="EL7646" s="325"/>
    </row>
    <row r="7647" spans="56:142" x14ac:dyDescent="0.2">
      <c r="BD7647" s="325"/>
      <c r="EL7647" s="325"/>
    </row>
    <row r="7648" spans="56:142" x14ac:dyDescent="0.2">
      <c r="BD7648" s="325"/>
      <c r="EL7648" s="325"/>
    </row>
    <row r="7649" spans="56:142" x14ac:dyDescent="0.2">
      <c r="BD7649" s="325"/>
      <c r="EL7649" s="325"/>
    </row>
    <row r="7650" spans="56:142" x14ac:dyDescent="0.2">
      <c r="BD7650" s="325"/>
      <c r="EL7650" s="325"/>
    </row>
    <row r="7651" spans="56:142" x14ac:dyDescent="0.2">
      <c r="BD7651" s="325"/>
      <c r="EL7651" s="325"/>
    </row>
    <row r="7652" spans="56:142" x14ac:dyDescent="0.2">
      <c r="BD7652" s="325"/>
      <c r="EL7652" s="325"/>
    </row>
    <row r="7653" spans="56:142" x14ac:dyDescent="0.2">
      <c r="BD7653" s="325"/>
      <c r="EL7653" s="325"/>
    </row>
    <row r="7654" spans="56:142" x14ac:dyDescent="0.2">
      <c r="BD7654" s="325"/>
      <c r="EL7654" s="325"/>
    </row>
    <row r="7655" spans="56:142" x14ac:dyDescent="0.2">
      <c r="BD7655" s="325"/>
      <c r="EL7655" s="325"/>
    </row>
    <row r="7656" spans="56:142" x14ac:dyDescent="0.2">
      <c r="BD7656" s="325"/>
      <c r="EL7656" s="325"/>
    </row>
    <row r="7657" spans="56:142" x14ac:dyDescent="0.2">
      <c r="BD7657" s="325"/>
      <c r="EL7657" s="325"/>
    </row>
    <row r="7658" spans="56:142" x14ac:dyDescent="0.2">
      <c r="BD7658" s="325"/>
      <c r="EL7658" s="325"/>
    </row>
    <row r="7659" spans="56:142" x14ac:dyDescent="0.2">
      <c r="BD7659" s="325"/>
      <c r="EL7659" s="325"/>
    </row>
    <row r="7660" spans="56:142" x14ac:dyDescent="0.2">
      <c r="BD7660" s="325"/>
      <c r="EL7660" s="325"/>
    </row>
    <row r="7661" spans="56:142" x14ac:dyDescent="0.2">
      <c r="BD7661" s="325"/>
      <c r="EL7661" s="325"/>
    </row>
    <row r="7662" spans="56:142" x14ac:dyDescent="0.2">
      <c r="BD7662" s="325"/>
      <c r="EL7662" s="325"/>
    </row>
    <row r="7663" spans="56:142" x14ac:dyDescent="0.2">
      <c r="BD7663" s="325"/>
      <c r="EL7663" s="325"/>
    </row>
    <row r="7664" spans="56:142" x14ac:dyDescent="0.2">
      <c r="BD7664" s="325"/>
      <c r="EL7664" s="325"/>
    </row>
    <row r="7665" spans="56:142" x14ac:dyDescent="0.2">
      <c r="BD7665" s="325"/>
      <c r="EL7665" s="325"/>
    </row>
    <row r="7666" spans="56:142" x14ac:dyDescent="0.2">
      <c r="BD7666" s="325"/>
      <c r="EL7666" s="325"/>
    </row>
    <row r="7667" spans="56:142" x14ac:dyDescent="0.2">
      <c r="BD7667" s="325"/>
      <c r="EL7667" s="325"/>
    </row>
    <row r="7668" spans="56:142" x14ac:dyDescent="0.2">
      <c r="BD7668" s="325"/>
      <c r="EL7668" s="325"/>
    </row>
    <row r="7669" spans="56:142" x14ac:dyDescent="0.2">
      <c r="BD7669" s="325"/>
      <c r="EL7669" s="325"/>
    </row>
    <row r="7670" spans="56:142" x14ac:dyDescent="0.2">
      <c r="BD7670" s="325"/>
      <c r="EL7670" s="325"/>
    </row>
    <row r="7671" spans="56:142" x14ac:dyDescent="0.2">
      <c r="BD7671" s="325"/>
      <c r="EL7671" s="325"/>
    </row>
    <row r="7672" spans="56:142" x14ac:dyDescent="0.2">
      <c r="BD7672" s="325"/>
      <c r="EL7672" s="325"/>
    </row>
    <row r="7673" spans="56:142" x14ac:dyDescent="0.2">
      <c r="BD7673" s="325"/>
      <c r="EL7673" s="325"/>
    </row>
    <row r="7674" spans="56:142" x14ac:dyDescent="0.2">
      <c r="BD7674" s="325"/>
      <c r="EL7674" s="325"/>
    </row>
    <row r="7675" spans="56:142" x14ac:dyDescent="0.2">
      <c r="BD7675" s="325"/>
      <c r="EL7675" s="325"/>
    </row>
    <row r="7676" spans="56:142" x14ac:dyDescent="0.2">
      <c r="BD7676" s="325"/>
      <c r="EL7676" s="325"/>
    </row>
    <row r="7677" spans="56:142" x14ac:dyDescent="0.2">
      <c r="BD7677" s="325"/>
      <c r="EL7677" s="325"/>
    </row>
    <row r="7678" spans="56:142" x14ac:dyDescent="0.2">
      <c r="BD7678" s="325"/>
      <c r="EL7678" s="325"/>
    </row>
    <row r="7679" spans="56:142" x14ac:dyDescent="0.2">
      <c r="BD7679" s="325"/>
      <c r="EL7679" s="325"/>
    </row>
    <row r="7680" spans="56:142" x14ac:dyDescent="0.2">
      <c r="BD7680" s="325"/>
      <c r="EL7680" s="325"/>
    </row>
    <row r="7681" spans="56:142" x14ac:dyDescent="0.2">
      <c r="BD7681" s="325"/>
      <c r="EL7681" s="325"/>
    </row>
    <row r="7682" spans="56:142" x14ac:dyDescent="0.2">
      <c r="BD7682" s="325"/>
      <c r="EL7682" s="325"/>
    </row>
    <row r="7683" spans="56:142" x14ac:dyDescent="0.2">
      <c r="BD7683" s="325"/>
      <c r="EL7683" s="325"/>
    </row>
    <row r="7684" spans="56:142" x14ac:dyDescent="0.2">
      <c r="BD7684" s="325"/>
      <c r="EL7684" s="325"/>
    </row>
    <row r="7685" spans="56:142" x14ac:dyDescent="0.2">
      <c r="BD7685" s="325"/>
      <c r="EL7685" s="325"/>
    </row>
    <row r="7686" spans="56:142" x14ac:dyDescent="0.2">
      <c r="BD7686" s="325"/>
      <c r="EL7686" s="325"/>
    </row>
    <row r="7687" spans="56:142" x14ac:dyDescent="0.2">
      <c r="BD7687" s="325"/>
      <c r="EL7687" s="325"/>
    </row>
    <row r="7688" spans="56:142" x14ac:dyDescent="0.2">
      <c r="BD7688" s="325"/>
      <c r="EL7688" s="325"/>
    </row>
    <row r="7689" spans="56:142" x14ac:dyDescent="0.2">
      <c r="BD7689" s="325"/>
      <c r="EL7689" s="325"/>
    </row>
    <row r="7690" spans="56:142" x14ac:dyDescent="0.2">
      <c r="BD7690" s="325"/>
      <c r="EL7690" s="325"/>
    </row>
    <row r="7691" spans="56:142" x14ac:dyDescent="0.2">
      <c r="BD7691" s="325"/>
      <c r="EL7691" s="325"/>
    </row>
    <row r="7692" spans="56:142" x14ac:dyDescent="0.2">
      <c r="BD7692" s="325"/>
      <c r="EL7692" s="325"/>
    </row>
    <row r="7693" spans="56:142" x14ac:dyDescent="0.2">
      <c r="BD7693" s="325"/>
      <c r="EL7693" s="325"/>
    </row>
    <row r="7694" spans="56:142" x14ac:dyDescent="0.2">
      <c r="BD7694" s="325"/>
      <c r="EL7694" s="325"/>
    </row>
    <row r="7695" spans="56:142" x14ac:dyDescent="0.2">
      <c r="BD7695" s="325"/>
      <c r="EL7695" s="325"/>
    </row>
    <row r="7696" spans="56:142" x14ac:dyDescent="0.2">
      <c r="BD7696" s="325"/>
      <c r="EL7696" s="325"/>
    </row>
    <row r="7697" spans="56:142" x14ac:dyDescent="0.2">
      <c r="BD7697" s="325"/>
      <c r="EL7697" s="325"/>
    </row>
    <row r="7698" spans="56:142" x14ac:dyDescent="0.2">
      <c r="BD7698" s="325"/>
      <c r="EL7698" s="325"/>
    </row>
    <row r="7699" spans="56:142" x14ac:dyDescent="0.2">
      <c r="BD7699" s="325"/>
      <c r="EL7699" s="325"/>
    </row>
    <row r="7700" spans="56:142" x14ac:dyDescent="0.2">
      <c r="BD7700" s="325"/>
      <c r="EL7700" s="325"/>
    </row>
    <row r="7701" spans="56:142" x14ac:dyDescent="0.2">
      <c r="BD7701" s="325"/>
      <c r="EL7701" s="325"/>
    </row>
    <row r="7702" spans="56:142" x14ac:dyDescent="0.2">
      <c r="BD7702" s="325"/>
      <c r="EL7702" s="325"/>
    </row>
    <row r="7703" spans="56:142" x14ac:dyDescent="0.2">
      <c r="BD7703" s="325"/>
      <c r="EL7703" s="325"/>
    </row>
    <row r="7704" spans="56:142" x14ac:dyDescent="0.2">
      <c r="BD7704" s="325"/>
      <c r="EL7704" s="325"/>
    </row>
    <row r="7705" spans="56:142" x14ac:dyDescent="0.2">
      <c r="BD7705" s="325"/>
      <c r="EL7705" s="325"/>
    </row>
    <row r="7706" spans="56:142" x14ac:dyDescent="0.2">
      <c r="BD7706" s="325"/>
      <c r="EL7706" s="325"/>
    </row>
    <row r="7707" spans="56:142" x14ac:dyDescent="0.2">
      <c r="BD7707" s="325"/>
      <c r="EL7707" s="325"/>
    </row>
    <row r="7708" spans="56:142" x14ac:dyDescent="0.2">
      <c r="BD7708" s="325"/>
      <c r="EL7708" s="325"/>
    </row>
    <row r="7709" spans="56:142" x14ac:dyDescent="0.2">
      <c r="BD7709" s="325"/>
      <c r="EL7709" s="325"/>
    </row>
    <row r="7710" spans="56:142" x14ac:dyDescent="0.2">
      <c r="BD7710" s="325"/>
      <c r="EL7710" s="325"/>
    </row>
    <row r="7711" spans="56:142" x14ac:dyDescent="0.2">
      <c r="BD7711" s="325"/>
      <c r="EL7711" s="325"/>
    </row>
    <row r="7712" spans="56:142" x14ac:dyDescent="0.2">
      <c r="BD7712" s="325"/>
      <c r="EL7712" s="325"/>
    </row>
    <row r="7713" spans="56:142" x14ac:dyDescent="0.2">
      <c r="BD7713" s="325"/>
      <c r="EL7713" s="325"/>
    </row>
    <row r="7714" spans="56:142" x14ac:dyDescent="0.2">
      <c r="BD7714" s="325"/>
      <c r="EL7714" s="325"/>
    </row>
    <row r="7715" spans="56:142" x14ac:dyDescent="0.2">
      <c r="BD7715" s="325"/>
      <c r="EL7715" s="325"/>
    </row>
    <row r="7716" spans="56:142" x14ac:dyDescent="0.2">
      <c r="BD7716" s="325"/>
      <c r="EL7716" s="325"/>
    </row>
    <row r="7717" spans="56:142" x14ac:dyDescent="0.2">
      <c r="BD7717" s="325"/>
      <c r="EL7717" s="325"/>
    </row>
    <row r="7718" spans="56:142" x14ac:dyDescent="0.2">
      <c r="BD7718" s="325"/>
      <c r="EL7718" s="325"/>
    </row>
    <row r="7719" spans="56:142" x14ac:dyDescent="0.2">
      <c r="BD7719" s="325"/>
      <c r="EL7719" s="325"/>
    </row>
    <row r="7720" spans="56:142" x14ac:dyDescent="0.2">
      <c r="BD7720" s="325"/>
      <c r="EL7720" s="325"/>
    </row>
    <row r="7721" spans="56:142" x14ac:dyDescent="0.2">
      <c r="BD7721" s="325"/>
      <c r="EL7721" s="325"/>
    </row>
    <row r="7722" spans="56:142" x14ac:dyDescent="0.2">
      <c r="BD7722" s="325"/>
      <c r="EL7722" s="325"/>
    </row>
    <row r="7723" spans="56:142" x14ac:dyDescent="0.2">
      <c r="BD7723" s="325"/>
      <c r="EL7723" s="325"/>
    </row>
    <row r="7724" spans="56:142" x14ac:dyDescent="0.2">
      <c r="BD7724" s="325"/>
      <c r="EL7724" s="325"/>
    </row>
    <row r="7725" spans="56:142" x14ac:dyDescent="0.2">
      <c r="BD7725" s="325"/>
      <c r="EL7725" s="325"/>
    </row>
    <row r="7726" spans="56:142" x14ac:dyDescent="0.2">
      <c r="BD7726" s="325"/>
      <c r="EL7726" s="325"/>
    </row>
    <row r="7727" spans="56:142" x14ac:dyDescent="0.2">
      <c r="BD7727" s="325"/>
      <c r="EL7727" s="325"/>
    </row>
    <row r="7728" spans="56:142" x14ac:dyDescent="0.2">
      <c r="BD7728" s="325"/>
      <c r="EL7728" s="325"/>
    </row>
    <row r="7729" spans="56:142" x14ac:dyDescent="0.2">
      <c r="BD7729" s="325"/>
      <c r="EL7729" s="325"/>
    </row>
    <row r="7730" spans="56:142" x14ac:dyDescent="0.2">
      <c r="BD7730" s="325"/>
      <c r="EL7730" s="325"/>
    </row>
    <row r="7731" spans="56:142" x14ac:dyDescent="0.2">
      <c r="BD7731" s="325"/>
      <c r="EL7731" s="325"/>
    </row>
    <row r="7732" spans="56:142" x14ac:dyDescent="0.2">
      <c r="BD7732" s="325"/>
      <c r="EL7732" s="325"/>
    </row>
    <row r="7733" spans="56:142" x14ac:dyDescent="0.2">
      <c r="BD7733" s="325"/>
      <c r="EL7733" s="325"/>
    </row>
    <row r="7734" spans="56:142" x14ac:dyDescent="0.2">
      <c r="BD7734" s="325"/>
      <c r="EL7734" s="325"/>
    </row>
    <row r="7735" spans="56:142" x14ac:dyDescent="0.2">
      <c r="BD7735" s="325"/>
      <c r="EL7735" s="325"/>
    </row>
    <row r="7736" spans="56:142" x14ac:dyDescent="0.2">
      <c r="BD7736" s="325"/>
      <c r="EL7736" s="325"/>
    </row>
    <row r="7737" spans="56:142" x14ac:dyDescent="0.2">
      <c r="BD7737" s="325"/>
      <c r="EL7737" s="325"/>
    </row>
    <row r="7738" spans="56:142" x14ac:dyDescent="0.2">
      <c r="BD7738" s="325"/>
      <c r="EL7738" s="325"/>
    </row>
    <row r="7739" spans="56:142" x14ac:dyDescent="0.2">
      <c r="BD7739" s="325"/>
      <c r="EL7739" s="325"/>
    </row>
    <row r="7740" spans="56:142" x14ac:dyDescent="0.2">
      <c r="BD7740" s="325"/>
      <c r="EL7740" s="325"/>
    </row>
    <row r="7741" spans="56:142" x14ac:dyDescent="0.2">
      <c r="BD7741" s="325"/>
      <c r="EL7741" s="325"/>
    </row>
    <row r="7742" spans="56:142" x14ac:dyDescent="0.2">
      <c r="BD7742" s="325"/>
      <c r="EL7742" s="325"/>
    </row>
    <row r="7743" spans="56:142" x14ac:dyDescent="0.2">
      <c r="BD7743" s="325"/>
      <c r="EL7743" s="325"/>
    </row>
    <row r="7744" spans="56:142" x14ac:dyDescent="0.2">
      <c r="BD7744" s="325"/>
      <c r="EL7744" s="325"/>
    </row>
    <row r="7745" spans="56:142" x14ac:dyDescent="0.2">
      <c r="BD7745" s="325"/>
      <c r="EL7745" s="325"/>
    </row>
    <row r="7746" spans="56:142" x14ac:dyDescent="0.2">
      <c r="BD7746" s="325"/>
      <c r="EL7746" s="325"/>
    </row>
    <row r="7747" spans="56:142" x14ac:dyDescent="0.2">
      <c r="BD7747" s="325"/>
      <c r="EL7747" s="325"/>
    </row>
    <row r="7748" spans="56:142" x14ac:dyDescent="0.2">
      <c r="BD7748" s="325"/>
      <c r="EL7748" s="325"/>
    </row>
    <row r="7749" spans="56:142" x14ac:dyDescent="0.2">
      <c r="BD7749" s="325"/>
      <c r="EL7749" s="325"/>
    </row>
    <row r="7750" spans="56:142" x14ac:dyDescent="0.2">
      <c r="BD7750" s="325"/>
      <c r="EL7750" s="325"/>
    </row>
    <row r="7751" spans="56:142" x14ac:dyDescent="0.2">
      <c r="BD7751" s="325"/>
      <c r="EL7751" s="325"/>
    </row>
    <row r="7752" spans="56:142" x14ac:dyDescent="0.2">
      <c r="BD7752" s="325"/>
      <c r="EL7752" s="325"/>
    </row>
    <row r="7753" spans="56:142" x14ac:dyDescent="0.2">
      <c r="BD7753" s="325"/>
      <c r="EL7753" s="325"/>
    </row>
    <row r="7754" spans="56:142" x14ac:dyDescent="0.2">
      <c r="BD7754" s="325"/>
      <c r="EL7754" s="325"/>
    </row>
    <row r="7755" spans="56:142" x14ac:dyDescent="0.2">
      <c r="BD7755" s="325"/>
      <c r="EL7755" s="325"/>
    </row>
    <row r="7756" spans="56:142" x14ac:dyDescent="0.2">
      <c r="BD7756" s="325"/>
      <c r="EL7756" s="325"/>
    </row>
    <row r="7757" spans="56:142" x14ac:dyDescent="0.2">
      <c r="BD7757" s="325"/>
      <c r="EL7757" s="325"/>
    </row>
    <row r="7758" spans="56:142" x14ac:dyDescent="0.2">
      <c r="BD7758" s="325"/>
      <c r="EL7758" s="325"/>
    </row>
    <row r="7759" spans="56:142" x14ac:dyDescent="0.2">
      <c r="BD7759" s="325"/>
      <c r="EL7759" s="325"/>
    </row>
    <row r="7760" spans="56:142" x14ac:dyDescent="0.2">
      <c r="BD7760" s="325"/>
      <c r="EL7760" s="325"/>
    </row>
    <row r="7761" spans="56:142" x14ac:dyDescent="0.2">
      <c r="BD7761" s="325"/>
      <c r="EL7761" s="325"/>
    </row>
    <row r="7762" spans="56:142" x14ac:dyDescent="0.2">
      <c r="BD7762" s="325"/>
      <c r="EL7762" s="325"/>
    </row>
    <row r="7763" spans="56:142" x14ac:dyDescent="0.2">
      <c r="BD7763" s="325"/>
      <c r="EL7763" s="325"/>
    </row>
    <row r="7764" spans="56:142" x14ac:dyDescent="0.2">
      <c r="BD7764" s="325"/>
      <c r="EL7764" s="325"/>
    </row>
    <row r="7765" spans="56:142" x14ac:dyDescent="0.2">
      <c r="BD7765" s="325"/>
      <c r="EL7765" s="325"/>
    </row>
    <row r="7766" spans="56:142" x14ac:dyDescent="0.2">
      <c r="BD7766" s="325"/>
      <c r="EL7766" s="325"/>
    </row>
    <row r="7767" spans="56:142" x14ac:dyDescent="0.2">
      <c r="BD7767" s="325"/>
      <c r="EL7767" s="325"/>
    </row>
    <row r="7768" spans="56:142" x14ac:dyDescent="0.2">
      <c r="BD7768" s="325"/>
      <c r="EL7768" s="325"/>
    </row>
    <row r="7769" spans="56:142" x14ac:dyDescent="0.2">
      <c r="BD7769" s="325"/>
      <c r="EL7769" s="325"/>
    </row>
    <row r="7770" spans="56:142" x14ac:dyDescent="0.2">
      <c r="BD7770" s="325"/>
      <c r="EL7770" s="325"/>
    </row>
    <row r="7771" spans="56:142" x14ac:dyDescent="0.2">
      <c r="BD7771" s="325"/>
      <c r="EL7771" s="325"/>
    </row>
    <row r="7772" spans="56:142" x14ac:dyDescent="0.2">
      <c r="BD7772" s="325"/>
      <c r="EL7772" s="325"/>
    </row>
    <row r="7773" spans="56:142" x14ac:dyDescent="0.2">
      <c r="BD7773" s="325"/>
      <c r="EL7773" s="325"/>
    </row>
    <row r="7774" spans="56:142" x14ac:dyDescent="0.2">
      <c r="BD7774" s="325"/>
      <c r="EL7774" s="325"/>
    </row>
    <row r="7775" spans="56:142" x14ac:dyDescent="0.2">
      <c r="BD7775" s="325"/>
      <c r="EL7775" s="325"/>
    </row>
    <row r="7776" spans="56:142" x14ac:dyDescent="0.2">
      <c r="BD7776" s="325"/>
      <c r="EL7776" s="325"/>
    </row>
    <row r="7777" spans="56:142" x14ac:dyDescent="0.2">
      <c r="BD7777" s="325"/>
      <c r="EL7777" s="325"/>
    </row>
    <row r="7778" spans="56:142" x14ac:dyDescent="0.2">
      <c r="BD7778" s="325"/>
      <c r="EL7778" s="325"/>
    </row>
    <row r="7779" spans="56:142" x14ac:dyDescent="0.2">
      <c r="BD7779" s="325"/>
      <c r="EL7779" s="325"/>
    </row>
    <row r="7780" spans="56:142" x14ac:dyDescent="0.2">
      <c r="BD7780" s="325"/>
      <c r="EL7780" s="325"/>
    </row>
    <row r="7781" spans="56:142" x14ac:dyDescent="0.2">
      <c r="BD7781" s="325"/>
      <c r="EL7781" s="325"/>
    </row>
    <row r="7782" spans="56:142" x14ac:dyDescent="0.2">
      <c r="BD7782" s="325"/>
      <c r="EL7782" s="325"/>
    </row>
    <row r="7783" spans="56:142" x14ac:dyDescent="0.2">
      <c r="BD7783" s="325"/>
      <c r="EL7783" s="325"/>
    </row>
    <row r="7784" spans="56:142" x14ac:dyDescent="0.2">
      <c r="BD7784" s="325"/>
      <c r="EL7784" s="325"/>
    </row>
    <row r="7785" spans="56:142" x14ac:dyDescent="0.2">
      <c r="BD7785" s="325"/>
      <c r="EL7785" s="325"/>
    </row>
    <row r="7786" spans="56:142" x14ac:dyDescent="0.2">
      <c r="BD7786" s="325"/>
      <c r="EL7786" s="325"/>
    </row>
    <row r="7787" spans="56:142" x14ac:dyDescent="0.2">
      <c r="BD7787" s="325"/>
      <c r="EL7787" s="325"/>
    </row>
    <row r="7788" spans="56:142" x14ac:dyDescent="0.2">
      <c r="BD7788" s="325"/>
      <c r="EL7788" s="325"/>
    </row>
    <row r="7789" spans="56:142" x14ac:dyDescent="0.2">
      <c r="BD7789" s="325"/>
      <c r="EL7789" s="325"/>
    </row>
    <row r="7790" spans="56:142" x14ac:dyDescent="0.2">
      <c r="BD7790" s="325"/>
      <c r="EL7790" s="325"/>
    </row>
    <row r="7791" spans="56:142" x14ac:dyDescent="0.2">
      <c r="BD7791" s="325"/>
      <c r="EL7791" s="325"/>
    </row>
    <row r="7792" spans="56:142" x14ac:dyDescent="0.2">
      <c r="BD7792" s="325"/>
      <c r="EL7792" s="325"/>
    </row>
    <row r="7793" spans="56:142" x14ac:dyDescent="0.2">
      <c r="BD7793" s="325"/>
      <c r="EL7793" s="325"/>
    </row>
    <row r="7794" spans="56:142" x14ac:dyDescent="0.2">
      <c r="BD7794" s="325"/>
      <c r="EL7794" s="325"/>
    </row>
    <row r="7795" spans="56:142" x14ac:dyDescent="0.2">
      <c r="BD7795" s="325"/>
      <c r="EL7795" s="325"/>
    </row>
    <row r="7796" spans="56:142" x14ac:dyDescent="0.2">
      <c r="BD7796" s="325"/>
      <c r="EL7796" s="325"/>
    </row>
    <row r="7797" spans="56:142" x14ac:dyDescent="0.2">
      <c r="BD7797" s="325"/>
      <c r="EL7797" s="325"/>
    </row>
    <row r="7798" spans="56:142" x14ac:dyDescent="0.2">
      <c r="BD7798" s="325"/>
      <c r="EL7798" s="325"/>
    </row>
    <row r="7799" spans="56:142" x14ac:dyDescent="0.2">
      <c r="BD7799" s="325"/>
      <c r="EL7799" s="325"/>
    </row>
    <row r="7800" spans="56:142" x14ac:dyDescent="0.2">
      <c r="BD7800" s="325"/>
      <c r="EL7800" s="325"/>
    </row>
    <row r="7801" spans="56:142" x14ac:dyDescent="0.2">
      <c r="BD7801" s="325"/>
      <c r="EL7801" s="325"/>
    </row>
    <row r="7802" spans="56:142" x14ac:dyDescent="0.2">
      <c r="BD7802" s="325"/>
      <c r="EL7802" s="325"/>
    </row>
    <row r="7803" spans="56:142" x14ac:dyDescent="0.2">
      <c r="BD7803" s="325"/>
      <c r="EL7803" s="325"/>
    </row>
    <row r="7804" spans="56:142" x14ac:dyDescent="0.2">
      <c r="BD7804" s="325"/>
      <c r="EL7804" s="325"/>
    </row>
    <row r="7805" spans="56:142" x14ac:dyDescent="0.2">
      <c r="BD7805" s="325"/>
      <c r="EL7805" s="325"/>
    </row>
    <row r="7806" spans="56:142" x14ac:dyDescent="0.2">
      <c r="BD7806" s="325"/>
      <c r="EL7806" s="325"/>
    </row>
    <row r="7807" spans="56:142" x14ac:dyDescent="0.2">
      <c r="BD7807" s="325"/>
      <c r="EL7807" s="325"/>
    </row>
    <row r="7808" spans="56:142" x14ac:dyDescent="0.2">
      <c r="BD7808" s="325"/>
      <c r="EL7808" s="325"/>
    </row>
    <row r="7809" spans="56:142" x14ac:dyDescent="0.2">
      <c r="BD7809" s="325"/>
      <c r="EL7809" s="325"/>
    </row>
    <row r="7810" spans="56:142" x14ac:dyDescent="0.2">
      <c r="BD7810" s="325"/>
      <c r="EL7810" s="325"/>
    </row>
    <row r="7811" spans="56:142" x14ac:dyDescent="0.2">
      <c r="BD7811" s="325"/>
      <c r="EL7811" s="325"/>
    </row>
    <row r="7812" spans="56:142" x14ac:dyDescent="0.2">
      <c r="BD7812" s="325"/>
      <c r="EL7812" s="325"/>
    </row>
    <row r="7813" spans="56:142" x14ac:dyDescent="0.2">
      <c r="BD7813" s="325"/>
      <c r="EL7813" s="325"/>
    </row>
    <row r="7814" spans="56:142" x14ac:dyDescent="0.2">
      <c r="BD7814" s="325"/>
      <c r="EL7814" s="325"/>
    </row>
    <row r="7815" spans="56:142" x14ac:dyDescent="0.2">
      <c r="BD7815" s="325"/>
      <c r="EL7815" s="325"/>
    </row>
    <row r="7816" spans="56:142" x14ac:dyDescent="0.2">
      <c r="BD7816" s="325"/>
      <c r="EL7816" s="325"/>
    </row>
    <row r="7817" spans="56:142" x14ac:dyDescent="0.2">
      <c r="BD7817" s="325"/>
      <c r="EL7817" s="325"/>
    </row>
    <row r="7818" spans="56:142" x14ac:dyDescent="0.2">
      <c r="BD7818" s="325"/>
      <c r="EL7818" s="325"/>
    </row>
    <row r="7819" spans="56:142" x14ac:dyDescent="0.2">
      <c r="BD7819" s="325"/>
      <c r="EL7819" s="325"/>
    </row>
    <row r="7820" spans="56:142" x14ac:dyDescent="0.2">
      <c r="BD7820" s="325"/>
      <c r="EL7820" s="325"/>
    </row>
    <row r="7821" spans="56:142" x14ac:dyDescent="0.2">
      <c r="BD7821" s="325"/>
      <c r="EL7821" s="325"/>
    </row>
    <row r="7822" spans="56:142" x14ac:dyDescent="0.2">
      <c r="BD7822" s="325"/>
      <c r="EL7822" s="325"/>
    </row>
    <row r="7823" spans="56:142" x14ac:dyDescent="0.2">
      <c r="BD7823" s="325"/>
      <c r="EL7823" s="325"/>
    </row>
    <row r="7824" spans="56:142" x14ac:dyDescent="0.2">
      <c r="BD7824" s="325"/>
      <c r="EL7824" s="325"/>
    </row>
    <row r="7825" spans="56:142" x14ac:dyDescent="0.2">
      <c r="BD7825" s="325"/>
      <c r="EL7825" s="325"/>
    </row>
    <row r="7826" spans="56:142" x14ac:dyDescent="0.2">
      <c r="BD7826" s="325"/>
      <c r="EL7826" s="325"/>
    </row>
    <row r="7827" spans="56:142" x14ac:dyDescent="0.2">
      <c r="BD7827" s="325"/>
      <c r="EL7827" s="325"/>
    </row>
    <row r="7828" spans="56:142" x14ac:dyDescent="0.2">
      <c r="BD7828" s="325"/>
      <c r="EL7828" s="325"/>
    </row>
    <row r="7829" spans="56:142" x14ac:dyDescent="0.2">
      <c r="BD7829" s="325"/>
      <c r="EL7829" s="325"/>
    </row>
    <row r="7830" spans="56:142" x14ac:dyDescent="0.2">
      <c r="BD7830" s="325"/>
      <c r="EL7830" s="325"/>
    </row>
    <row r="7831" spans="56:142" x14ac:dyDescent="0.2">
      <c r="BD7831" s="325"/>
      <c r="EL7831" s="325"/>
    </row>
    <row r="7832" spans="56:142" x14ac:dyDescent="0.2">
      <c r="BD7832" s="325"/>
      <c r="EL7832" s="325"/>
    </row>
    <row r="7833" spans="56:142" x14ac:dyDescent="0.2">
      <c r="BD7833" s="325"/>
      <c r="EL7833" s="325"/>
    </row>
    <row r="7834" spans="56:142" x14ac:dyDescent="0.2">
      <c r="BD7834" s="325"/>
      <c r="EL7834" s="325"/>
    </row>
    <row r="7835" spans="56:142" x14ac:dyDescent="0.2">
      <c r="BD7835" s="325"/>
      <c r="EL7835" s="325"/>
    </row>
    <row r="7836" spans="56:142" x14ac:dyDescent="0.2">
      <c r="BD7836" s="325"/>
      <c r="EL7836" s="325"/>
    </row>
    <row r="7837" spans="56:142" x14ac:dyDescent="0.2">
      <c r="BD7837" s="325"/>
      <c r="EL7837" s="325"/>
    </row>
    <row r="7838" spans="56:142" x14ac:dyDescent="0.2">
      <c r="BD7838" s="325"/>
      <c r="EL7838" s="325"/>
    </row>
    <row r="7839" spans="56:142" x14ac:dyDescent="0.2">
      <c r="BD7839" s="325"/>
      <c r="EL7839" s="325"/>
    </row>
    <row r="7840" spans="56:142" x14ac:dyDescent="0.2">
      <c r="BD7840" s="325"/>
      <c r="EL7840" s="325"/>
    </row>
    <row r="7841" spans="56:142" x14ac:dyDescent="0.2">
      <c r="BD7841" s="325"/>
      <c r="EL7841" s="325"/>
    </row>
    <row r="7842" spans="56:142" x14ac:dyDescent="0.2">
      <c r="BD7842" s="325"/>
      <c r="EL7842" s="325"/>
    </row>
    <row r="7843" spans="56:142" x14ac:dyDescent="0.2">
      <c r="BD7843" s="325"/>
      <c r="EL7843" s="325"/>
    </row>
    <row r="7844" spans="56:142" x14ac:dyDescent="0.2">
      <c r="BD7844" s="325"/>
      <c r="EL7844" s="325"/>
    </row>
    <row r="7845" spans="56:142" x14ac:dyDescent="0.2">
      <c r="BD7845" s="325"/>
      <c r="EL7845" s="325"/>
    </row>
    <row r="7846" spans="56:142" x14ac:dyDescent="0.2">
      <c r="BD7846" s="325"/>
      <c r="EL7846" s="325"/>
    </row>
    <row r="7847" spans="56:142" x14ac:dyDescent="0.2">
      <c r="BD7847" s="325"/>
      <c r="EL7847" s="325"/>
    </row>
    <row r="7848" spans="56:142" x14ac:dyDescent="0.2">
      <c r="BD7848" s="325"/>
      <c r="EL7848" s="325"/>
    </row>
    <row r="7849" spans="56:142" x14ac:dyDescent="0.2">
      <c r="BD7849" s="325"/>
      <c r="EL7849" s="325"/>
    </row>
    <row r="7850" spans="56:142" x14ac:dyDescent="0.2">
      <c r="BD7850" s="325"/>
      <c r="EL7850" s="325"/>
    </row>
    <row r="7851" spans="56:142" x14ac:dyDescent="0.2">
      <c r="BD7851" s="325"/>
      <c r="EL7851" s="325"/>
    </row>
    <row r="7852" spans="56:142" x14ac:dyDescent="0.2">
      <c r="BD7852" s="325"/>
      <c r="EL7852" s="325"/>
    </row>
    <row r="7853" spans="56:142" x14ac:dyDescent="0.2">
      <c r="BD7853" s="325"/>
      <c r="EL7853" s="325"/>
    </row>
    <row r="7854" spans="56:142" x14ac:dyDescent="0.2">
      <c r="BD7854" s="325"/>
      <c r="EL7854" s="325"/>
    </row>
    <row r="7855" spans="56:142" x14ac:dyDescent="0.2">
      <c r="BD7855" s="325"/>
      <c r="EL7855" s="325"/>
    </row>
    <row r="7856" spans="56:142" x14ac:dyDescent="0.2">
      <c r="BD7856" s="325"/>
      <c r="EL7856" s="325"/>
    </row>
    <row r="7857" spans="56:142" x14ac:dyDescent="0.2">
      <c r="BD7857" s="325"/>
      <c r="EL7857" s="325"/>
    </row>
    <row r="7858" spans="56:142" x14ac:dyDescent="0.2">
      <c r="BD7858" s="325"/>
      <c r="EL7858" s="325"/>
    </row>
    <row r="7859" spans="56:142" x14ac:dyDescent="0.2">
      <c r="BD7859" s="325"/>
      <c r="EL7859" s="325"/>
    </row>
    <row r="7860" spans="56:142" x14ac:dyDescent="0.2">
      <c r="BD7860" s="325"/>
      <c r="EL7860" s="325"/>
    </row>
    <row r="7861" spans="56:142" x14ac:dyDescent="0.2">
      <c r="BD7861" s="325"/>
      <c r="EL7861" s="325"/>
    </row>
    <row r="7862" spans="56:142" x14ac:dyDescent="0.2">
      <c r="BD7862" s="325"/>
      <c r="EL7862" s="325"/>
    </row>
    <row r="7863" spans="56:142" x14ac:dyDescent="0.2">
      <c r="BD7863" s="325"/>
      <c r="EL7863" s="325"/>
    </row>
    <row r="7864" spans="56:142" x14ac:dyDescent="0.2">
      <c r="BD7864" s="325"/>
      <c r="EL7864" s="325"/>
    </row>
    <row r="7865" spans="56:142" x14ac:dyDescent="0.2">
      <c r="BD7865" s="325"/>
      <c r="EL7865" s="325"/>
    </row>
    <row r="7866" spans="56:142" x14ac:dyDescent="0.2">
      <c r="BD7866" s="325"/>
      <c r="EL7866" s="325"/>
    </row>
    <row r="7867" spans="56:142" x14ac:dyDescent="0.2">
      <c r="BD7867" s="325"/>
      <c r="EL7867" s="325"/>
    </row>
    <row r="7868" spans="56:142" x14ac:dyDescent="0.2">
      <c r="BD7868" s="325"/>
      <c r="EL7868" s="325"/>
    </row>
    <row r="7869" spans="56:142" x14ac:dyDescent="0.2">
      <c r="BD7869" s="325"/>
      <c r="EL7869" s="325"/>
    </row>
    <row r="7870" spans="56:142" x14ac:dyDescent="0.2">
      <c r="BD7870" s="325"/>
      <c r="EL7870" s="325"/>
    </row>
    <row r="7871" spans="56:142" x14ac:dyDescent="0.2">
      <c r="BD7871" s="325"/>
      <c r="EL7871" s="325"/>
    </row>
    <row r="7872" spans="56:142" x14ac:dyDescent="0.2">
      <c r="BD7872" s="325"/>
      <c r="EL7872" s="325"/>
    </row>
    <row r="7873" spans="56:142" x14ac:dyDescent="0.2">
      <c r="BD7873" s="325"/>
      <c r="EL7873" s="325"/>
    </row>
    <row r="7874" spans="56:142" x14ac:dyDescent="0.2">
      <c r="BD7874" s="325"/>
      <c r="EL7874" s="325"/>
    </row>
    <row r="7875" spans="56:142" x14ac:dyDescent="0.2">
      <c r="BD7875" s="325"/>
      <c r="EL7875" s="325"/>
    </row>
    <row r="7876" spans="56:142" x14ac:dyDescent="0.2">
      <c r="BD7876" s="325"/>
      <c r="EL7876" s="325"/>
    </row>
    <row r="7877" spans="56:142" x14ac:dyDescent="0.2">
      <c r="BD7877" s="325"/>
      <c r="EL7877" s="325"/>
    </row>
    <row r="7878" spans="56:142" x14ac:dyDescent="0.2">
      <c r="BD7878" s="325"/>
      <c r="EL7878" s="325"/>
    </row>
    <row r="7879" spans="56:142" x14ac:dyDescent="0.2">
      <c r="BD7879" s="325"/>
      <c r="EL7879" s="325"/>
    </row>
    <row r="7880" spans="56:142" x14ac:dyDescent="0.2">
      <c r="BD7880" s="325"/>
      <c r="EL7880" s="325"/>
    </row>
    <row r="7881" spans="56:142" x14ac:dyDescent="0.2">
      <c r="BD7881" s="325"/>
      <c r="EL7881" s="325"/>
    </row>
    <row r="7882" spans="56:142" x14ac:dyDescent="0.2">
      <c r="BD7882" s="325"/>
      <c r="EL7882" s="325"/>
    </row>
    <row r="7883" spans="56:142" x14ac:dyDescent="0.2">
      <c r="BD7883" s="325"/>
      <c r="EL7883" s="325"/>
    </row>
    <row r="7884" spans="56:142" x14ac:dyDescent="0.2">
      <c r="BD7884" s="325"/>
      <c r="EL7884" s="325"/>
    </row>
    <row r="7885" spans="56:142" x14ac:dyDescent="0.2">
      <c r="BD7885" s="325"/>
      <c r="EL7885" s="325"/>
    </row>
    <row r="7886" spans="56:142" x14ac:dyDescent="0.2">
      <c r="BD7886" s="325"/>
      <c r="EL7886" s="325"/>
    </row>
    <row r="7887" spans="56:142" x14ac:dyDescent="0.2">
      <c r="BD7887" s="325"/>
      <c r="EL7887" s="325"/>
    </row>
    <row r="7888" spans="56:142" x14ac:dyDescent="0.2">
      <c r="BD7888" s="325"/>
      <c r="EL7888" s="325"/>
    </row>
    <row r="7889" spans="56:142" x14ac:dyDescent="0.2">
      <c r="BD7889" s="325"/>
      <c r="EL7889" s="325"/>
    </row>
    <row r="7890" spans="56:142" x14ac:dyDescent="0.2">
      <c r="BD7890" s="325"/>
      <c r="EL7890" s="325"/>
    </row>
    <row r="7891" spans="56:142" x14ac:dyDescent="0.2">
      <c r="BD7891" s="325"/>
      <c r="EL7891" s="325"/>
    </row>
    <row r="7892" spans="56:142" x14ac:dyDescent="0.2">
      <c r="BD7892" s="325"/>
      <c r="EL7892" s="325"/>
    </row>
    <row r="7893" spans="56:142" x14ac:dyDescent="0.2">
      <c r="BD7893" s="325"/>
      <c r="EL7893" s="325"/>
    </row>
    <row r="7894" spans="56:142" x14ac:dyDescent="0.2">
      <c r="BD7894" s="325"/>
      <c r="EL7894" s="325"/>
    </row>
    <row r="7895" spans="56:142" x14ac:dyDescent="0.2">
      <c r="BD7895" s="325"/>
      <c r="EL7895" s="325"/>
    </row>
    <row r="7896" spans="56:142" x14ac:dyDescent="0.2">
      <c r="BD7896" s="325"/>
      <c r="EL7896" s="325"/>
    </row>
    <row r="7897" spans="56:142" x14ac:dyDescent="0.2">
      <c r="BD7897" s="325"/>
      <c r="EL7897" s="325"/>
    </row>
    <row r="7898" spans="56:142" x14ac:dyDescent="0.2">
      <c r="BD7898" s="325"/>
      <c r="EL7898" s="325"/>
    </row>
    <row r="7899" spans="56:142" x14ac:dyDescent="0.2">
      <c r="BD7899" s="325"/>
      <c r="EL7899" s="325"/>
    </row>
    <row r="7900" spans="56:142" x14ac:dyDescent="0.2">
      <c r="BD7900" s="325"/>
      <c r="EL7900" s="325"/>
    </row>
    <row r="7901" spans="56:142" x14ac:dyDescent="0.2">
      <c r="BD7901" s="325"/>
      <c r="EL7901" s="325"/>
    </row>
    <row r="7902" spans="56:142" x14ac:dyDescent="0.2">
      <c r="BD7902" s="325"/>
      <c r="EL7902" s="325"/>
    </row>
    <row r="7903" spans="56:142" x14ac:dyDescent="0.2">
      <c r="BD7903" s="325"/>
      <c r="EL7903" s="325"/>
    </row>
    <row r="7904" spans="56:142" x14ac:dyDescent="0.2">
      <c r="BD7904" s="325"/>
      <c r="EL7904" s="325"/>
    </row>
    <row r="7905" spans="56:142" x14ac:dyDescent="0.2">
      <c r="BD7905" s="325"/>
      <c r="EL7905" s="325"/>
    </row>
    <row r="7906" spans="56:142" x14ac:dyDescent="0.2">
      <c r="BD7906" s="325"/>
      <c r="EL7906" s="325"/>
    </row>
    <row r="7907" spans="56:142" x14ac:dyDescent="0.2">
      <c r="BD7907" s="325"/>
      <c r="EL7907" s="325"/>
    </row>
    <row r="7908" spans="56:142" x14ac:dyDescent="0.2">
      <c r="BD7908" s="325"/>
      <c r="EL7908" s="325"/>
    </row>
    <row r="7909" spans="56:142" x14ac:dyDescent="0.2">
      <c r="BD7909" s="325"/>
      <c r="EL7909" s="325"/>
    </row>
    <row r="7910" spans="56:142" x14ac:dyDescent="0.2">
      <c r="BD7910" s="325"/>
      <c r="EL7910" s="325"/>
    </row>
    <row r="7911" spans="56:142" x14ac:dyDescent="0.2">
      <c r="BD7911" s="325"/>
      <c r="EL7911" s="325"/>
    </row>
    <row r="7912" spans="56:142" x14ac:dyDescent="0.2">
      <c r="BD7912" s="325"/>
      <c r="EL7912" s="325"/>
    </row>
    <row r="7913" spans="56:142" x14ac:dyDescent="0.2">
      <c r="BD7913" s="325"/>
      <c r="EL7913" s="325"/>
    </row>
    <row r="7914" spans="56:142" x14ac:dyDescent="0.2">
      <c r="BD7914" s="325"/>
      <c r="EL7914" s="325"/>
    </row>
    <row r="7915" spans="56:142" x14ac:dyDescent="0.2">
      <c r="BD7915" s="325"/>
      <c r="EL7915" s="325"/>
    </row>
    <row r="7916" spans="56:142" x14ac:dyDescent="0.2">
      <c r="BD7916" s="325"/>
      <c r="EL7916" s="325"/>
    </row>
    <row r="7917" spans="56:142" x14ac:dyDescent="0.2">
      <c r="BD7917" s="325"/>
      <c r="EL7917" s="325"/>
    </row>
    <row r="7918" spans="56:142" x14ac:dyDescent="0.2">
      <c r="BD7918" s="325"/>
      <c r="EL7918" s="325"/>
    </row>
    <row r="7919" spans="56:142" x14ac:dyDescent="0.2">
      <c r="BD7919" s="325"/>
      <c r="EL7919" s="325"/>
    </row>
    <row r="7920" spans="56:142" x14ac:dyDescent="0.2">
      <c r="BD7920" s="325"/>
      <c r="EL7920" s="325"/>
    </row>
    <row r="7921" spans="56:142" x14ac:dyDescent="0.2">
      <c r="BD7921" s="325"/>
      <c r="EL7921" s="325"/>
    </row>
    <row r="7922" spans="56:142" x14ac:dyDescent="0.2">
      <c r="BD7922" s="325"/>
      <c r="EL7922" s="325"/>
    </row>
    <row r="7923" spans="56:142" x14ac:dyDescent="0.2">
      <c r="BD7923" s="325"/>
      <c r="EL7923" s="325"/>
    </row>
    <row r="7924" spans="56:142" x14ac:dyDescent="0.2">
      <c r="BD7924" s="325"/>
      <c r="EL7924" s="325"/>
    </row>
    <row r="7925" spans="56:142" x14ac:dyDescent="0.2">
      <c r="BD7925" s="325"/>
      <c r="EL7925" s="325"/>
    </row>
    <row r="7926" spans="56:142" x14ac:dyDescent="0.2">
      <c r="BD7926" s="325"/>
      <c r="EL7926" s="325"/>
    </row>
    <row r="7927" spans="56:142" x14ac:dyDescent="0.2">
      <c r="BD7927" s="325"/>
      <c r="EL7927" s="325"/>
    </row>
    <row r="7928" spans="56:142" x14ac:dyDescent="0.2">
      <c r="BD7928" s="325"/>
      <c r="EL7928" s="325"/>
    </row>
    <row r="7929" spans="56:142" x14ac:dyDescent="0.2">
      <c r="BD7929" s="325"/>
      <c r="EL7929" s="325"/>
    </row>
    <row r="7930" spans="56:142" x14ac:dyDescent="0.2">
      <c r="BD7930" s="325"/>
      <c r="EL7930" s="325"/>
    </row>
    <row r="7931" spans="56:142" x14ac:dyDescent="0.2">
      <c r="BD7931" s="325"/>
      <c r="EL7931" s="325"/>
    </row>
    <row r="7932" spans="56:142" x14ac:dyDescent="0.2">
      <c r="BD7932" s="325"/>
      <c r="EL7932" s="325"/>
    </row>
    <row r="7933" spans="56:142" x14ac:dyDescent="0.2">
      <c r="BD7933" s="325"/>
      <c r="EL7933" s="325"/>
    </row>
    <row r="7934" spans="56:142" x14ac:dyDescent="0.2">
      <c r="BD7934" s="325"/>
      <c r="EL7934" s="325"/>
    </row>
    <row r="7935" spans="56:142" x14ac:dyDescent="0.2">
      <c r="BD7935" s="325"/>
      <c r="EL7935" s="325"/>
    </row>
    <row r="7936" spans="56:142" x14ac:dyDescent="0.2">
      <c r="BD7936" s="325"/>
      <c r="EL7936" s="325"/>
    </row>
    <row r="7937" spans="56:142" x14ac:dyDescent="0.2">
      <c r="BD7937" s="325"/>
      <c r="EL7937" s="325"/>
    </row>
    <row r="7938" spans="56:142" x14ac:dyDescent="0.2">
      <c r="BD7938" s="325"/>
      <c r="EL7938" s="325"/>
    </row>
    <row r="7939" spans="56:142" x14ac:dyDescent="0.2">
      <c r="BD7939" s="325"/>
      <c r="EL7939" s="325"/>
    </row>
    <row r="7940" spans="56:142" x14ac:dyDescent="0.2">
      <c r="BD7940" s="325"/>
      <c r="EL7940" s="325"/>
    </row>
    <row r="7941" spans="56:142" x14ac:dyDescent="0.2">
      <c r="BD7941" s="325"/>
      <c r="EL7941" s="325"/>
    </row>
    <row r="7942" spans="56:142" x14ac:dyDescent="0.2">
      <c r="BD7942" s="325"/>
      <c r="EL7942" s="325"/>
    </row>
    <row r="7943" spans="56:142" x14ac:dyDescent="0.2">
      <c r="BD7943" s="325"/>
      <c r="EL7943" s="325"/>
    </row>
    <row r="7944" spans="56:142" x14ac:dyDescent="0.2">
      <c r="BD7944" s="325"/>
      <c r="EL7944" s="325"/>
    </row>
    <row r="7945" spans="56:142" x14ac:dyDescent="0.2">
      <c r="BD7945" s="325"/>
      <c r="EL7945" s="325"/>
    </row>
    <row r="7946" spans="56:142" x14ac:dyDescent="0.2">
      <c r="BD7946" s="325"/>
      <c r="EL7946" s="325"/>
    </row>
    <row r="7947" spans="56:142" x14ac:dyDescent="0.2">
      <c r="BD7947" s="325"/>
      <c r="EL7947" s="325"/>
    </row>
    <row r="7948" spans="56:142" x14ac:dyDescent="0.2">
      <c r="BD7948" s="325"/>
      <c r="EL7948" s="325"/>
    </row>
    <row r="7949" spans="56:142" x14ac:dyDescent="0.2">
      <c r="BD7949" s="325"/>
      <c r="EL7949" s="325"/>
    </row>
    <row r="7950" spans="56:142" x14ac:dyDescent="0.2">
      <c r="BD7950" s="325"/>
      <c r="EL7950" s="325"/>
    </row>
    <row r="7951" spans="56:142" x14ac:dyDescent="0.2">
      <c r="BD7951" s="325"/>
      <c r="EL7951" s="325"/>
    </row>
    <row r="7952" spans="56:142" x14ac:dyDescent="0.2">
      <c r="BD7952" s="325"/>
      <c r="EL7952" s="325"/>
    </row>
    <row r="7953" spans="56:142" x14ac:dyDescent="0.2">
      <c r="BD7953" s="325"/>
      <c r="EL7953" s="325"/>
    </row>
    <row r="7954" spans="56:142" x14ac:dyDescent="0.2">
      <c r="BD7954" s="325"/>
      <c r="EL7954" s="325"/>
    </row>
    <row r="7955" spans="56:142" x14ac:dyDescent="0.2">
      <c r="BD7955" s="325"/>
      <c r="EL7955" s="325"/>
    </row>
    <row r="7956" spans="56:142" x14ac:dyDescent="0.2">
      <c r="BD7956" s="325"/>
      <c r="EL7956" s="325"/>
    </row>
    <row r="7957" spans="56:142" x14ac:dyDescent="0.2">
      <c r="BD7957" s="325"/>
      <c r="EL7957" s="325"/>
    </row>
    <row r="7958" spans="56:142" x14ac:dyDescent="0.2">
      <c r="BD7958" s="325"/>
      <c r="EL7958" s="325"/>
    </row>
    <row r="7959" spans="56:142" x14ac:dyDescent="0.2">
      <c r="BD7959" s="325"/>
      <c r="EL7959" s="325"/>
    </row>
    <row r="7960" spans="56:142" x14ac:dyDescent="0.2">
      <c r="BD7960" s="325"/>
      <c r="EL7960" s="325"/>
    </row>
    <row r="7961" spans="56:142" x14ac:dyDescent="0.2">
      <c r="BD7961" s="325"/>
      <c r="EL7961" s="325"/>
    </row>
    <row r="7962" spans="56:142" x14ac:dyDescent="0.2">
      <c r="BD7962" s="325"/>
      <c r="EL7962" s="325"/>
    </row>
    <row r="7963" spans="56:142" x14ac:dyDescent="0.2">
      <c r="BD7963" s="325"/>
      <c r="EL7963" s="325"/>
    </row>
    <row r="7964" spans="56:142" x14ac:dyDescent="0.2">
      <c r="BD7964" s="325"/>
      <c r="EL7964" s="325"/>
    </row>
    <row r="7965" spans="56:142" x14ac:dyDescent="0.2">
      <c r="BD7965" s="325"/>
      <c r="EL7965" s="325"/>
    </row>
    <row r="7966" spans="56:142" x14ac:dyDescent="0.2">
      <c r="BD7966" s="325"/>
      <c r="EL7966" s="325"/>
    </row>
    <row r="7967" spans="56:142" x14ac:dyDescent="0.2">
      <c r="BD7967" s="325"/>
      <c r="EL7967" s="325"/>
    </row>
    <row r="7968" spans="56:142" x14ac:dyDescent="0.2">
      <c r="BD7968" s="325"/>
      <c r="EL7968" s="325"/>
    </row>
    <row r="7969" spans="56:142" x14ac:dyDescent="0.2">
      <c r="BD7969" s="325"/>
      <c r="EL7969" s="325"/>
    </row>
    <row r="7970" spans="56:142" x14ac:dyDescent="0.2">
      <c r="BD7970" s="325"/>
      <c r="EL7970" s="325"/>
    </row>
    <row r="7971" spans="56:142" x14ac:dyDescent="0.2">
      <c r="BD7971" s="325"/>
      <c r="EL7971" s="325"/>
    </row>
    <row r="7972" spans="56:142" x14ac:dyDescent="0.2">
      <c r="BD7972" s="325"/>
      <c r="EL7972" s="325"/>
    </row>
    <row r="7973" spans="56:142" x14ac:dyDescent="0.2">
      <c r="BD7973" s="325"/>
      <c r="EL7973" s="325"/>
    </row>
    <row r="7974" spans="56:142" x14ac:dyDescent="0.2">
      <c r="BD7974" s="325"/>
      <c r="EL7974" s="325"/>
    </row>
    <row r="7975" spans="56:142" x14ac:dyDescent="0.2">
      <c r="BD7975" s="325"/>
      <c r="EL7975" s="325"/>
    </row>
    <row r="7976" spans="56:142" x14ac:dyDescent="0.2">
      <c r="BD7976" s="325"/>
      <c r="EL7976" s="325"/>
    </row>
    <row r="7977" spans="56:142" x14ac:dyDescent="0.2">
      <c r="BD7977" s="325"/>
      <c r="EL7977" s="325"/>
    </row>
    <row r="7978" spans="56:142" x14ac:dyDescent="0.2">
      <c r="BD7978" s="325"/>
      <c r="EL7978" s="325"/>
    </row>
    <row r="7979" spans="56:142" x14ac:dyDescent="0.2">
      <c r="BD7979" s="325"/>
      <c r="EL7979" s="325"/>
    </row>
    <row r="7980" spans="56:142" x14ac:dyDescent="0.2">
      <c r="BD7980" s="325"/>
      <c r="EL7980" s="325"/>
    </row>
    <row r="7981" spans="56:142" x14ac:dyDescent="0.2">
      <c r="BD7981" s="325"/>
      <c r="EL7981" s="325"/>
    </row>
    <row r="7982" spans="56:142" x14ac:dyDescent="0.2">
      <c r="BD7982" s="325"/>
      <c r="EL7982" s="325"/>
    </row>
    <row r="7983" spans="56:142" x14ac:dyDescent="0.2">
      <c r="BD7983" s="325"/>
      <c r="EL7983" s="325"/>
    </row>
    <row r="7984" spans="56:142" x14ac:dyDescent="0.2">
      <c r="BD7984" s="325"/>
      <c r="EL7984" s="325"/>
    </row>
    <row r="7985" spans="56:142" x14ac:dyDescent="0.2">
      <c r="BD7985" s="325"/>
      <c r="EL7985" s="325"/>
    </row>
    <row r="7986" spans="56:142" x14ac:dyDescent="0.2">
      <c r="BD7986" s="325"/>
      <c r="EL7986" s="325"/>
    </row>
    <row r="7987" spans="56:142" x14ac:dyDescent="0.2">
      <c r="BD7987" s="325"/>
      <c r="EL7987" s="325"/>
    </row>
    <row r="7988" spans="56:142" x14ac:dyDescent="0.2">
      <c r="BD7988" s="325"/>
      <c r="EL7988" s="325"/>
    </row>
    <row r="7989" spans="56:142" x14ac:dyDescent="0.2">
      <c r="BD7989" s="325"/>
      <c r="EL7989" s="325"/>
    </row>
    <row r="7990" spans="56:142" x14ac:dyDescent="0.2">
      <c r="BD7990" s="325"/>
      <c r="EL7990" s="325"/>
    </row>
    <row r="7991" spans="56:142" x14ac:dyDescent="0.2">
      <c r="BD7991" s="325"/>
      <c r="EL7991" s="325"/>
    </row>
    <row r="7992" spans="56:142" x14ac:dyDescent="0.2">
      <c r="BD7992" s="325"/>
      <c r="EL7992" s="325"/>
    </row>
    <row r="7993" spans="56:142" x14ac:dyDescent="0.2">
      <c r="BD7993" s="325"/>
      <c r="EL7993" s="325"/>
    </row>
    <row r="7994" spans="56:142" x14ac:dyDescent="0.2">
      <c r="BD7994" s="325"/>
      <c r="EL7994" s="325"/>
    </row>
    <row r="7995" spans="56:142" x14ac:dyDescent="0.2">
      <c r="BD7995" s="325"/>
      <c r="EL7995" s="325"/>
    </row>
    <row r="7996" spans="56:142" x14ac:dyDescent="0.2">
      <c r="BD7996" s="325"/>
      <c r="EL7996" s="325"/>
    </row>
    <row r="7997" spans="56:142" x14ac:dyDescent="0.2">
      <c r="BD7997" s="325"/>
      <c r="EL7997" s="325"/>
    </row>
    <row r="7998" spans="56:142" x14ac:dyDescent="0.2">
      <c r="BD7998" s="325"/>
      <c r="EL7998" s="325"/>
    </row>
    <row r="7999" spans="56:142" x14ac:dyDescent="0.2">
      <c r="BD7999" s="325"/>
      <c r="EL7999" s="325"/>
    </row>
    <row r="8000" spans="56:142" x14ac:dyDescent="0.2">
      <c r="BD8000" s="325"/>
      <c r="EL8000" s="325"/>
    </row>
    <row r="8001" spans="56:142" x14ac:dyDescent="0.2">
      <c r="BD8001" s="325"/>
      <c r="EL8001" s="325"/>
    </row>
    <row r="8002" spans="56:142" x14ac:dyDescent="0.2">
      <c r="BD8002" s="325"/>
      <c r="EL8002" s="325"/>
    </row>
    <row r="8003" spans="56:142" x14ac:dyDescent="0.2">
      <c r="BD8003" s="325"/>
      <c r="EL8003" s="325"/>
    </row>
    <row r="8004" spans="56:142" x14ac:dyDescent="0.2">
      <c r="BD8004" s="325"/>
      <c r="EL8004" s="325"/>
    </row>
    <row r="8005" spans="56:142" x14ac:dyDescent="0.2">
      <c r="BD8005" s="325"/>
      <c r="EL8005" s="325"/>
    </row>
    <row r="8006" spans="56:142" x14ac:dyDescent="0.2">
      <c r="BD8006" s="325"/>
      <c r="EL8006" s="325"/>
    </row>
    <row r="8007" spans="56:142" x14ac:dyDescent="0.2">
      <c r="BD8007" s="325"/>
      <c r="EL8007" s="325"/>
    </row>
    <row r="8008" spans="56:142" x14ac:dyDescent="0.2">
      <c r="BD8008" s="325"/>
      <c r="EL8008" s="325"/>
    </row>
    <row r="8009" spans="56:142" x14ac:dyDescent="0.2">
      <c r="BD8009" s="325"/>
      <c r="EL8009" s="325"/>
    </row>
    <row r="8010" spans="56:142" x14ac:dyDescent="0.2">
      <c r="BD8010" s="325"/>
      <c r="EL8010" s="325"/>
    </row>
    <row r="8011" spans="56:142" x14ac:dyDescent="0.2">
      <c r="BD8011" s="325"/>
      <c r="EL8011" s="325"/>
    </row>
    <row r="8012" spans="56:142" x14ac:dyDescent="0.2">
      <c r="BD8012" s="325"/>
      <c r="EL8012" s="325"/>
    </row>
    <row r="8013" spans="56:142" x14ac:dyDescent="0.2">
      <c r="BD8013" s="325"/>
      <c r="EL8013" s="325"/>
    </row>
    <row r="8014" spans="56:142" x14ac:dyDescent="0.2">
      <c r="BD8014" s="325"/>
      <c r="EL8014" s="325"/>
    </row>
    <row r="8015" spans="56:142" x14ac:dyDescent="0.2">
      <c r="BD8015" s="325"/>
      <c r="EL8015" s="325"/>
    </row>
    <row r="8016" spans="56:142" x14ac:dyDescent="0.2">
      <c r="BD8016" s="325"/>
      <c r="EL8016" s="325"/>
    </row>
    <row r="8017" spans="56:142" x14ac:dyDescent="0.2">
      <c r="BD8017" s="325"/>
      <c r="EL8017" s="325"/>
    </row>
    <row r="8018" spans="56:142" x14ac:dyDescent="0.2">
      <c r="BD8018" s="325"/>
      <c r="EL8018" s="325"/>
    </row>
    <row r="8019" spans="56:142" x14ac:dyDescent="0.2">
      <c r="BD8019" s="325"/>
      <c r="EL8019" s="325"/>
    </row>
    <row r="8020" spans="56:142" x14ac:dyDescent="0.2">
      <c r="BD8020" s="325"/>
      <c r="EL8020" s="325"/>
    </row>
    <row r="8021" spans="56:142" x14ac:dyDescent="0.2">
      <c r="BD8021" s="325"/>
      <c r="EL8021" s="325"/>
    </row>
    <row r="8022" spans="56:142" x14ac:dyDescent="0.2">
      <c r="BD8022" s="325"/>
      <c r="EL8022" s="325"/>
    </row>
    <row r="8023" spans="56:142" x14ac:dyDescent="0.2">
      <c r="BD8023" s="325"/>
      <c r="EL8023" s="325"/>
    </row>
    <row r="8024" spans="56:142" x14ac:dyDescent="0.2">
      <c r="BD8024" s="325"/>
      <c r="EL8024" s="325"/>
    </row>
    <row r="8025" spans="56:142" x14ac:dyDescent="0.2">
      <c r="BD8025" s="325"/>
      <c r="EL8025" s="325"/>
    </row>
    <row r="8026" spans="56:142" x14ac:dyDescent="0.2">
      <c r="BD8026" s="325"/>
      <c r="EL8026" s="325"/>
    </row>
    <row r="8027" spans="56:142" x14ac:dyDescent="0.2">
      <c r="BD8027" s="325"/>
      <c r="EL8027" s="325"/>
    </row>
    <row r="8028" spans="56:142" x14ac:dyDescent="0.2">
      <c r="BD8028" s="325"/>
      <c r="EL8028" s="325"/>
    </row>
    <row r="8029" spans="56:142" x14ac:dyDescent="0.2">
      <c r="BD8029" s="325"/>
      <c r="EL8029" s="325"/>
    </row>
    <row r="8030" spans="56:142" x14ac:dyDescent="0.2">
      <c r="BD8030" s="325"/>
      <c r="EL8030" s="325"/>
    </row>
    <row r="8031" spans="56:142" x14ac:dyDescent="0.2">
      <c r="BD8031" s="325"/>
      <c r="EL8031" s="325"/>
    </row>
    <row r="8032" spans="56:142" x14ac:dyDescent="0.2">
      <c r="BD8032" s="325"/>
      <c r="EL8032" s="325"/>
    </row>
    <row r="8033" spans="56:142" x14ac:dyDescent="0.2">
      <c r="BD8033" s="325"/>
      <c r="EL8033" s="325"/>
    </row>
    <row r="8034" spans="56:142" x14ac:dyDescent="0.2">
      <c r="BD8034" s="325"/>
      <c r="EL8034" s="325"/>
    </row>
    <row r="8035" spans="56:142" x14ac:dyDescent="0.2">
      <c r="BD8035" s="325"/>
      <c r="EL8035" s="325"/>
    </row>
    <row r="8036" spans="56:142" x14ac:dyDescent="0.2">
      <c r="BD8036" s="325"/>
      <c r="EL8036" s="325"/>
    </row>
    <row r="8037" spans="56:142" x14ac:dyDescent="0.2">
      <c r="BD8037" s="325"/>
      <c r="EL8037" s="325"/>
    </row>
    <row r="8038" spans="56:142" x14ac:dyDescent="0.2">
      <c r="BD8038" s="325"/>
      <c r="EL8038" s="325"/>
    </row>
    <row r="8039" spans="56:142" x14ac:dyDescent="0.2">
      <c r="BD8039" s="325"/>
      <c r="EL8039" s="325"/>
    </row>
    <row r="8040" spans="56:142" x14ac:dyDescent="0.2">
      <c r="BD8040" s="325"/>
      <c r="EL8040" s="325"/>
    </row>
    <row r="8041" spans="56:142" x14ac:dyDescent="0.2">
      <c r="BD8041" s="325"/>
      <c r="EL8041" s="325"/>
    </row>
    <row r="8042" spans="56:142" x14ac:dyDescent="0.2">
      <c r="BD8042" s="325"/>
      <c r="EL8042" s="325"/>
    </row>
    <row r="8043" spans="56:142" x14ac:dyDescent="0.2">
      <c r="BD8043" s="325"/>
      <c r="EL8043" s="325"/>
    </row>
    <row r="8044" spans="56:142" x14ac:dyDescent="0.2">
      <c r="BD8044" s="325"/>
      <c r="EL8044" s="325"/>
    </row>
    <row r="8045" spans="56:142" x14ac:dyDescent="0.2">
      <c r="BD8045" s="325"/>
      <c r="EL8045" s="325"/>
    </row>
    <row r="8046" spans="56:142" x14ac:dyDescent="0.2">
      <c r="BD8046" s="325"/>
      <c r="EL8046" s="325"/>
    </row>
    <row r="8047" spans="56:142" x14ac:dyDescent="0.2">
      <c r="BD8047" s="325"/>
      <c r="EL8047" s="325"/>
    </row>
    <row r="8048" spans="56:142" x14ac:dyDescent="0.2">
      <c r="BD8048" s="325"/>
      <c r="EL8048" s="325"/>
    </row>
    <row r="8049" spans="56:142" x14ac:dyDescent="0.2">
      <c r="BD8049" s="325"/>
      <c r="EL8049" s="325"/>
    </row>
    <row r="8050" spans="56:142" x14ac:dyDescent="0.2">
      <c r="BD8050" s="325"/>
      <c r="EL8050" s="325"/>
    </row>
    <row r="8051" spans="56:142" x14ac:dyDescent="0.2">
      <c r="BD8051" s="325"/>
      <c r="EL8051" s="325"/>
    </row>
    <row r="8052" spans="56:142" x14ac:dyDescent="0.2">
      <c r="BD8052" s="325"/>
      <c r="EL8052" s="325"/>
    </row>
    <row r="8053" spans="56:142" x14ac:dyDescent="0.2">
      <c r="BD8053" s="325"/>
      <c r="EL8053" s="325"/>
    </row>
    <row r="8054" spans="56:142" x14ac:dyDescent="0.2">
      <c r="BD8054" s="325"/>
      <c r="EL8054" s="325"/>
    </row>
    <row r="8055" spans="56:142" x14ac:dyDescent="0.2">
      <c r="BD8055" s="325"/>
      <c r="EL8055" s="325"/>
    </row>
    <row r="8056" spans="56:142" x14ac:dyDescent="0.2">
      <c r="BD8056" s="325"/>
      <c r="EL8056" s="325"/>
    </row>
    <row r="8057" spans="56:142" x14ac:dyDescent="0.2">
      <c r="BD8057" s="325"/>
      <c r="EL8057" s="325"/>
    </row>
    <row r="8058" spans="56:142" x14ac:dyDescent="0.2">
      <c r="BD8058" s="325"/>
      <c r="EL8058" s="325"/>
    </row>
    <row r="8059" spans="56:142" x14ac:dyDescent="0.2">
      <c r="BD8059" s="325"/>
      <c r="EL8059" s="325"/>
    </row>
    <row r="8060" spans="56:142" x14ac:dyDescent="0.2">
      <c r="BD8060" s="325"/>
      <c r="EL8060" s="325"/>
    </row>
    <row r="8061" spans="56:142" x14ac:dyDescent="0.2">
      <c r="BD8061" s="325"/>
      <c r="EL8061" s="325"/>
    </row>
    <row r="8062" spans="56:142" x14ac:dyDescent="0.2">
      <c r="BD8062" s="325"/>
      <c r="EL8062" s="325"/>
    </row>
    <row r="8063" spans="56:142" x14ac:dyDescent="0.2">
      <c r="BD8063" s="325"/>
      <c r="EL8063" s="325"/>
    </row>
    <row r="8064" spans="56:142" x14ac:dyDescent="0.2">
      <c r="BD8064" s="325"/>
      <c r="EL8064" s="325"/>
    </row>
    <row r="8065" spans="56:142" x14ac:dyDescent="0.2">
      <c r="BD8065" s="325"/>
      <c r="EL8065" s="325"/>
    </row>
    <row r="8066" spans="56:142" x14ac:dyDescent="0.2">
      <c r="BD8066" s="325"/>
      <c r="EL8066" s="325"/>
    </row>
    <row r="8067" spans="56:142" x14ac:dyDescent="0.2">
      <c r="BD8067" s="325"/>
      <c r="EL8067" s="325"/>
    </row>
    <row r="8068" spans="56:142" x14ac:dyDescent="0.2">
      <c r="BD8068" s="325"/>
      <c r="EL8068" s="325"/>
    </row>
    <row r="8069" spans="56:142" x14ac:dyDescent="0.2">
      <c r="BD8069" s="325"/>
      <c r="EL8069" s="325"/>
    </row>
    <row r="8070" spans="56:142" x14ac:dyDescent="0.2">
      <c r="BD8070" s="325"/>
      <c r="EL8070" s="325"/>
    </row>
    <row r="8071" spans="56:142" x14ac:dyDescent="0.2">
      <c r="BD8071" s="325"/>
      <c r="EL8071" s="325"/>
    </row>
    <row r="8072" spans="56:142" x14ac:dyDescent="0.2">
      <c r="BD8072" s="325"/>
      <c r="EL8072" s="325"/>
    </row>
    <row r="8073" spans="56:142" x14ac:dyDescent="0.2">
      <c r="BD8073" s="325"/>
      <c r="EL8073" s="325"/>
    </row>
    <row r="8074" spans="56:142" x14ac:dyDescent="0.2">
      <c r="BD8074" s="325"/>
      <c r="EL8074" s="325"/>
    </row>
    <row r="8075" spans="56:142" x14ac:dyDescent="0.2">
      <c r="BD8075" s="325"/>
      <c r="EL8075" s="325"/>
    </row>
    <row r="8076" spans="56:142" x14ac:dyDescent="0.2">
      <c r="BD8076" s="325"/>
      <c r="EL8076" s="325"/>
    </row>
    <row r="8077" spans="56:142" x14ac:dyDescent="0.2">
      <c r="BD8077" s="325"/>
      <c r="EL8077" s="325"/>
    </row>
    <row r="8078" spans="56:142" x14ac:dyDescent="0.2">
      <c r="BD8078" s="325"/>
      <c r="EL8078" s="325"/>
    </row>
    <row r="8079" spans="56:142" x14ac:dyDescent="0.2">
      <c r="BD8079" s="325"/>
      <c r="EL8079" s="325"/>
    </row>
    <row r="8080" spans="56:142" x14ac:dyDescent="0.2">
      <c r="BD8080" s="325"/>
      <c r="EL8080" s="325"/>
    </row>
    <row r="8081" spans="56:142" x14ac:dyDescent="0.2">
      <c r="BD8081" s="325"/>
      <c r="EL8081" s="325"/>
    </row>
    <row r="8082" spans="56:142" x14ac:dyDescent="0.2">
      <c r="BD8082" s="325"/>
      <c r="EL8082" s="325"/>
    </row>
    <row r="8083" spans="56:142" x14ac:dyDescent="0.2">
      <c r="BD8083" s="325"/>
      <c r="EL8083" s="325"/>
    </row>
    <row r="8084" spans="56:142" x14ac:dyDescent="0.2">
      <c r="BD8084" s="325"/>
      <c r="EL8084" s="325"/>
    </row>
    <row r="8085" spans="56:142" x14ac:dyDescent="0.2">
      <c r="BD8085" s="325"/>
      <c r="EL8085" s="325"/>
    </row>
    <row r="8086" spans="56:142" x14ac:dyDescent="0.2">
      <c r="BD8086" s="325"/>
      <c r="EL8086" s="325"/>
    </row>
    <row r="8087" spans="56:142" x14ac:dyDescent="0.2">
      <c r="BD8087" s="325"/>
      <c r="EL8087" s="325"/>
    </row>
    <row r="8088" spans="56:142" x14ac:dyDescent="0.2">
      <c r="BD8088" s="325"/>
      <c r="EL8088" s="325"/>
    </row>
    <row r="8089" spans="56:142" x14ac:dyDescent="0.2">
      <c r="BD8089" s="325"/>
      <c r="EL8089" s="325"/>
    </row>
    <row r="8090" spans="56:142" x14ac:dyDescent="0.2">
      <c r="BD8090" s="325"/>
      <c r="EL8090" s="325"/>
    </row>
    <row r="8091" spans="56:142" x14ac:dyDescent="0.2">
      <c r="BD8091" s="325"/>
      <c r="EL8091" s="325"/>
    </row>
    <row r="8092" spans="56:142" x14ac:dyDescent="0.2">
      <c r="BD8092" s="325"/>
      <c r="EL8092" s="325"/>
    </row>
    <row r="8093" spans="56:142" x14ac:dyDescent="0.2">
      <c r="BD8093" s="325"/>
      <c r="EL8093" s="325"/>
    </row>
    <row r="8094" spans="56:142" x14ac:dyDescent="0.2">
      <c r="BD8094" s="325"/>
      <c r="EL8094" s="325"/>
    </row>
    <row r="8095" spans="56:142" x14ac:dyDescent="0.2">
      <c r="BD8095" s="325"/>
      <c r="EL8095" s="325"/>
    </row>
    <row r="8096" spans="56:142" x14ac:dyDescent="0.2">
      <c r="BD8096" s="325"/>
      <c r="EL8096" s="325"/>
    </row>
    <row r="8097" spans="56:142" x14ac:dyDescent="0.2">
      <c r="BD8097" s="325"/>
      <c r="EL8097" s="325"/>
    </row>
    <row r="8098" spans="56:142" x14ac:dyDescent="0.2">
      <c r="BD8098" s="325"/>
      <c r="EL8098" s="325"/>
    </row>
    <row r="8099" spans="56:142" x14ac:dyDescent="0.2">
      <c r="BD8099" s="325"/>
      <c r="EL8099" s="325"/>
    </row>
    <row r="8100" spans="56:142" x14ac:dyDescent="0.2">
      <c r="BD8100" s="325"/>
      <c r="EL8100" s="325"/>
    </row>
    <row r="8101" spans="56:142" x14ac:dyDescent="0.2">
      <c r="BD8101" s="325"/>
      <c r="EL8101" s="325"/>
    </row>
    <row r="8102" spans="56:142" x14ac:dyDescent="0.2">
      <c r="BD8102" s="325"/>
      <c r="EL8102" s="325"/>
    </row>
    <row r="8103" spans="56:142" x14ac:dyDescent="0.2">
      <c r="BD8103" s="325"/>
      <c r="EL8103" s="325"/>
    </row>
    <row r="8104" spans="56:142" x14ac:dyDescent="0.2">
      <c r="BD8104" s="325"/>
      <c r="EL8104" s="325"/>
    </row>
    <row r="8105" spans="56:142" x14ac:dyDescent="0.2">
      <c r="BD8105" s="325"/>
      <c r="EL8105" s="325"/>
    </row>
    <row r="8106" spans="56:142" x14ac:dyDescent="0.2">
      <c r="BD8106" s="325"/>
      <c r="EL8106" s="325"/>
    </row>
    <row r="8107" spans="56:142" x14ac:dyDescent="0.2">
      <c r="BD8107" s="325"/>
      <c r="EL8107" s="325"/>
    </row>
    <row r="8108" spans="56:142" x14ac:dyDescent="0.2">
      <c r="BD8108" s="325"/>
      <c r="EL8108" s="325"/>
    </row>
    <row r="8109" spans="56:142" x14ac:dyDescent="0.2">
      <c r="BD8109" s="325"/>
      <c r="EL8109" s="325"/>
    </row>
    <row r="8110" spans="56:142" x14ac:dyDescent="0.2">
      <c r="BD8110" s="325"/>
      <c r="EL8110" s="325"/>
    </row>
    <row r="8111" spans="56:142" x14ac:dyDescent="0.2">
      <c r="BD8111" s="325"/>
      <c r="EL8111" s="325"/>
    </row>
    <row r="8112" spans="56:142" x14ac:dyDescent="0.2">
      <c r="BD8112" s="325"/>
      <c r="EL8112" s="325"/>
    </row>
    <row r="8113" spans="56:142" x14ac:dyDescent="0.2">
      <c r="BD8113" s="325"/>
      <c r="EL8113" s="325"/>
    </row>
    <row r="8114" spans="56:142" x14ac:dyDescent="0.2">
      <c r="BD8114" s="325"/>
      <c r="EL8114" s="325"/>
    </row>
    <row r="8115" spans="56:142" x14ac:dyDescent="0.2">
      <c r="BD8115" s="325"/>
      <c r="EL8115" s="325"/>
    </row>
    <row r="8116" spans="56:142" x14ac:dyDescent="0.2">
      <c r="BD8116" s="325"/>
      <c r="EL8116" s="325"/>
    </row>
    <row r="8117" spans="56:142" x14ac:dyDescent="0.2">
      <c r="BD8117" s="325"/>
      <c r="EL8117" s="325"/>
    </row>
    <row r="8118" spans="56:142" x14ac:dyDescent="0.2">
      <c r="BD8118" s="325"/>
      <c r="EL8118" s="325"/>
    </row>
    <row r="8119" spans="56:142" x14ac:dyDescent="0.2">
      <c r="BD8119" s="325"/>
      <c r="EL8119" s="325"/>
    </row>
    <row r="8120" spans="56:142" x14ac:dyDescent="0.2">
      <c r="BD8120" s="325"/>
      <c r="EL8120" s="325"/>
    </row>
    <row r="8121" spans="56:142" x14ac:dyDescent="0.2">
      <c r="BD8121" s="325"/>
      <c r="EL8121" s="325"/>
    </row>
    <row r="8122" spans="56:142" x14ac:dyDescent="0.2">
      <c r="BD8122" s="325"/>
      <c r="EL8122" s="325"/>
    </row>
    <row r="8123" spans="56:142" x14ac:dyDescent="0.2">
      <c r="BD8123" s="325"/>
      <c r="EL8123" s="325"/>
    </row>
    <row r="8124" spans="56:142" x14ac:dyDescent="0.2">
      <c r="BD8124" s="325"/>
      <c r="EL8124" s="325"/>
    </row>
    <row r="8125" spans="56:142" x14ac:dyDescent="0.2">
      <c r="BD8125" s="325"/>
      <c r="EL8125" s="325"/>
    </row>
    <row r="8126" spans="56:142" x14ac:dyDescent="0.2">
      <c r="BD8126" s="325"/>
      <c r="EL8126" s="325"/>
    </row>
    <row r="8127" spans="56:142" x14ac:dyDescent="0.2">
      <c r="BD8127" s="325"/>
      <c r="EL8127" s="325"/>
    </row>
    <row r="8128" spans="56:142" x14ac:dyDescent="0.2">
      <c r="BD8128" s="325"/>
      <c r="EL8128" s="325"/>
    </row>
    <row r="8129" spans="56:142" x14ac:dyDescent="0.2">
      <c r="BD8129" s="325"/>
      <c r="EL8129" s="325"/>
    </row>
    <row r="8130" spans="56:142" x14ac:dyDescent="0.2">
      <c r="BD8130" s="325"/>
      <c r="EL8130" s="325"/>
    </row>
    <row r="8131" spans="56:142" x14ac:dyDescent="0.2">
      <c r="BD8131" s="325"/>
      <c r="EL8131" s="325"/>
    </row>
    <row r="8132" spans="56:142" x14ac:dyDescent="0.2">
      <c r="BD8132" s="325"/>
      <c r="EL8132" s="325"/>
    </row>
    <row r="8133" spans="56:142" x14ac:dyDescent="0.2">
      <c r="BD8133" s="325"/>
      <c r="EL8133" s="325"/>
    </row>
    <row r="8134" spans="56:142" x14ac:dyDescent="0.2">
      <c r="BD8134" s="325"/>
      <c r="EL8134" s="325"/>
    </row>
    <row r="8135" spans="56:142" x14ac:dyDescent="0.2">
      <c r="BD8135" s="325"/>
      <c r="EL8135" s="325"/>
    </row>
    <row r="8136" spans="56:142" x14ac:dyDescent="0.2">
      <c r="BD8136" s="325"/>
      <c r="EL8136" s="325"/>
    </row>
    <row r="8137" spans="56:142" x14ac:dyDescent="0.2">
      <c r="BD8137" s="325"/>
      <c r="EL8137" s="325"/>
    </row>
    <row r="8138" spans="56:142" x14ac:dyDescent="0.2">
      <c r="BD8138" s="325"/>
      <c r="EL8138" s="325"/>
    </row>
    <row r="8139" spans="56:142" x14ac:dyDescent="0.2">
      <c r="BD8139" s="325"/>
      <c r="EL8139" s="325"/>
    </row>
    <row r="8140" spans="56:142" x14ac:dyDescent="0.2">
      <c r="BD8140" s="325"/>
      <c r="EL8140" s="325"/>
    </row>
    <row r="8141" spans="56:142" x14ac:dyDescent="0.2">
      <c r="BD8141" s="325"/>
      <c r="EL8141" s="325"/>
    </row>
    <row r="8142" spans="56:142" x14ac:dyDescent="0.2">
      <c r="BD8142" s="325"/>
      <c r="EL8142" s="325"/>
    </row>
    <row r="8143" spans="56:142" x14ac:dyDescent="0.2">
      <c r="BD8143" s="325"/>
      <c r="EL8143" s="325"/>
    </row>
    <row r="8144" spans="56:142" x14ac:dyDescent="0.2">
      <c r="BD8144" s="325"/>
      <c r="EL8144" s="325"/>
    </row>
    <row r="8145" spans="56:142" x14ac:dyDescent="0.2">
      <c r="BD8145" s="325"/>
      <c r="EL8145" s="325"/>
    </row>
    <row r="8146" spans="56:142" x14ac:dyDescent="0.2">
      <c r="BD8146" s="325"/>
      <c r="EL8146" s="325"/>
    </row>
    <row r="8147" spans="56:142" x14ac:dyDescent="0.2">
      <c r="BD8147" s="325"/>
      <c r="EL8147" s="325"/>
    </row>
    <row r="8148" spans="56:142" x14ac:dyDescent="0.2">
      <c r="BD8148" s="325"/>
      <c r="EL8148" s="325"/>
    </row>
    <row r="8149" spans="56:142" x14ac:dyDescent="0.2">
      <c r="BD8149" s="325"/>
      <c r="EL8149" s="325"/>
    </row>
    <row r="8150" spans="56:142" x14ac:dyDescent="0.2">
      <c r="BD8150" s="325"/>
      <c r="EL8150" s="325"/>
    </row>
    <row r="8151" spans="56:142" x14ac:dyDescent="0.2">
      <c r="BD8151" s="325"/>
      <c r="EL8151" s="325"/>
    </row>
    <row r="8152" spans="56:142" x14ac:dyDescent="0.2">
      <c r="BD8152" s="325"/>
      <c r="EL8152" s="325"/>
    </row>
    <row r="8153" spans="56:142" x14ac:dyDescent="0.2">
      <c r="BD8153" s="325"/>
      <c r="EL8153" s="325"/>
    </row>
    <row r="8154" spans="56:142" x14ac:dyDescent="0.2">
      <c r="BD8154" s="325"/>
      <c r="EL8154" s="325"/>
    </row>
    <row r="8155" spans="56:142" x14ac:dyDescent="0.2">
      <c r="BD8155" s="325"/>
      <c r="EL8155" s="325"/>
    </row>
    <row r="8156" spans="56:142" x14ac:dyDescent="0.2">
      <c r="BD8156" s="325"/>
      <c r="EL8156" s="325"/>
    </row>
    <row r="8157" spans="56:142" x14ac:dyDescent="0.2">
      <c r="BD8157" s="325"/>
      <c r="EL8157" s="325"/>
    </row>
    <row r="8158" spans="56:142" x14ac:dyDescent="0.2">
      <c r="BD8158" s="325"/>
      <c r="EL8158" s="325"/>
    </row>
    <row r="8159" spans="56:142" x14ac:dyDescent="0.2">
      <c r="BD8159" s="325"/>
      <c r="EL8159" s="325"/>
    </row>
    <row r="8160" spans="56:142" x14ac:dyDescent="0.2">
      <c r="BD8160" s="325"/>
      <c r="EL8160" s="325"/>
    </row>
    <row r="8161" spans="56:142" x14ac:dyDescent="0.2">
      <c r="BD8161" s="325"/>
      <c r="EL8161" s="325"/>
    </row>
    <row r="8162" spans="56:142" x14ac:dyDescent="0.2">
      <c r="BD8162" s="325"/>
      <c r="EL8162" s="325"/>
    </row>
    <row r="8163" spans="56:142" x14ac:dyDescent="0.2">
      <c r="BD8163" s="325"/>
      <c r="EL8163" s="325"/>
    </row>
    <row r="8164" spans="56:142" x14ac:dyDescent="0.2">
      <c r="BD8164" s="325"/>
      <c r="EL8164" s="325"/>
    </row>
    <row r="8165" spans="56:142" x14ac:dyDescent="0.2">
      <c r="BD8165" s="325"/>
      <c r="EL8165" s="325"/>
    </row>
    <row r="8166" spans="56:142" x14ac:dyDescent="0.2">
      <c r="BD8166" s="325"/>
      <c r="EL8166" s="325"/>
    </row>
    <row r="8167" spans="56:142" x14ac:dyDescent="0.2">
      <c r="BD8167" s="325"/>
      <c r="EL8167" s="325"/>
    </row>
    <row r="8168" spans="56:142" x14ac:dyDescent="0.2">
      <c r="BD8168" s="325"/>
      <c r="EL8168" s="325"/>
    </row>
    <row r="8169" spans="56:142" x14ac:dyDescent="0.2">
      <c r="BD8169" s="325"/>
      <c r="EL8169" s="325"/>
    </row>
    <row r="8170" spans="56:142" x14ac:dyDescent="0.2">
      <c r="BD8170" s="325"/>
      <c r="EL8170" s="325"/>
    </row>
    <row r="8171" spans="56:142" x14ac:dyDescent="0.2">
      <c r="BD8171" s="325"/>
      <c r="EL8171" s="325"/>
    </row>
    <row r="8172" spans="56:142" x14ac:dyDescent="0.2">
      <c r="BD8172" s="325"/>
      <c r="EL8172" s="325"/>
    </row>
    <row r="8173" spans="56:142" x14ac:dyDescent="0.2">
      <c r="BD8173" s="325"/>
      <c r="EL8173" s="325"/>
    </row>
    <row r="8174" spans="56:142" x14ac:dyDescent="0.2">
      <c r="BD8174" s="325"/>
      <c r="EL8174" s="325"/>
    </row>
    <row r="8175" spans="56:142" x14ac:dyDescent="0.2">
      <c r="BD8175" s="325"/>
      <c r="EL8175" s="325"/>
    </row>
    <row r="8176" spans="56:142" x14ac:dyDescent="0.2">
      <c r="BD8176" s="325"/>
      <c r="EL8176" s="325"/>
    </row>
    <row r="8177" spans="56:142" x14ac:dyDescent="0.2">
      <c r="BD8177" s="325"/>
      <c r="EL8177" s="325"/>
    </row>
    <row r="8178" spans="56:142" x14ac:dyDescent="0.2">
      <c r="BD8178" s="325"/>
      <c r="EL8178" s="325"/>
    </row>
    <row r="8179" spans="56:142" x14ac:dyDescent="0.2">
      <c r="BD8179" s="325"/>
      <c r="EL8179" s="325"/>
    </row>
    <row r="8180" spans="56:142" x14ac:dyDescent="0.2">
      <c r="BD8180" s="325"/>
      <c r="EL8180" s="325"/>
    </row>
    <row r="8181" spans="56:142" x14ac:dyDescent="0.2">
      <c r="BD8181" s="325"/>
      <c r="EL8181" s="325"/>
    </row>
    <row r="8182" spans="56:142" x14ac:dyDescent="0.2">
      <c r="BD8182" s="325"/>
      <c r="EL8182" s="325"/>
    </row>
    <row r="8183" spans="56:142" x14ac:dyDescent="0.2">
      <c r="BD8183" s="325"/>
      <c r="EL8183" s="325"/>
    </row>
    <row r="8184" spans="56:142" x14ac:dyDescent="0.2">
      <c r="BD8184" s="325"/>
      <c r="EL8184" s="325"/>
    </row>
    <row r="8185" spans="56:142" x14ac:dyDescent="0.2">
      <c r="BD8185" s="325"/>
      <c r="EL8185" s="325"/>
    </row>
    <row r="8186" spans="56:142" x14ac:dyDescent="0.2">
      <c r="BD8186" s="325"/>
      <c r="EL8186" s="325"/>
    </row>
    <row r="8187" spans="56:142" x14ac:dyDescent="0.2">
      <c r="BD8187" s="325"/>
      <c r="EL8187" s="325"/>
    </row>
    <row r="8188" spans="56:142" x14ac:dyDescent="0.2">
      <c r="BD8188" s="325"/>
      <c r="EL8188" s="325"/>
    </row>
    <row r="8189" spans="56:142" x14ac:dyDescent="0.2">
      <c r="BD8189" s="325"/>
      <c r="EL8189" s="325"/>
    </row>
    <row r="8190" spans="56:142" x14ac:dyDescent="0.2">
      <c r="BD8190" s="325"/>
      <c r="EL8190" s="325"/>
    </row>
    <row r="8191" spans="56:142" x14ac:dyDescent="0.2">
      <c r="BD8191" s="325"/>
      <c r="EL8191" s="325"/>
    </row>
    <row r="8192" spans="56:142" x14ac:dyDescent="0.2">
      <c r="BD8192" s="325"/>
      <c r="EL8192" s="325"/>
    </row>
    <row r="8193" spans="56:142" x14ac:dyDescent="0.2">
      <c r="BD8193" s="325"/>
      <c r="EL8193" s="325"/>
    </row>
    <row r="8194" spans="56:142" x14ac:dyDescent="0.2">
      <c r="BD8194" s="325"/>
      <c r="EL8194" s="325"/>
    </row>
    <row r="8195" spans="56:142" x14ac:dyDescent="0.2">
      <c r="BD8195" s="325"/>
      <c r="EL8195" s="325"/>
    </row>
    <row r="8196" spans="56:142" x14ac:dyDescent="0.2">
      <c r="BD8196" s="325"/>
      <c r="EL8196" s="325"/>
    </row>
    <row r="8197" spans="56:142" x14ac:dyDescent="0.2">
      <c r="BD8197" s="325"/>
      <c r="EL8197" s="325"/>
    </row>
    <row r="8198" spans="56:142" x14ac:dyDescent="0.2">
      <c r="BD8198" s="325"/>
      <c r="EL8198" s="325"/>
    </row>
    <row r="8199" spans="56:142" x14ac:dyDescent="0.2">
      <c r="BD8199" s="325"/>
      <c r="EL8199" s="325"/>
    </row>
    <row r="8200" spans="56:142" x14ac:dyDescent="0.2">
      <c r="BD8200" s="325"/>
      <c r="EL8200" s="325"/>
    </row>
    <row r="8201" spans="56:142" x14ac:dyDescent="0.2">
      <c r="BD8201" s="325"/>
      <c r="EL8201" s="325"/>
    </row>
    <row r="8202" spans="56:142" x14ac:dyDescent="0.2">
      <c r="BD8202" s="325"/>
      <c r="EL8202" s="325"/>
    </row>
    <row r="8203" spans="56:142" x14ac:dyDescent="0.2">
      <c r="BD8203" s="325"/>
      <c r="EL8203" s="325"/>
    </row>
    <row r="8204" spans="56:142" x14ac:dyDescent="0.2">
      <c r="BD8204" s="325"/>
      <c r="EL8204" s="325"/>
    </row>
    <row r="8205" spans="56:142" x14ac:dyDescent="0.2">
      <c r="BD8205" s="325"/>
      <c r="EL8205" s="325"/>
    </row>
    <row r="8206" spans="56:142" x14ac:dyDescent="0.2">
      <c r="BD8206" s="325"/>
      <c r="EL8206" s="325"/>
    </row>
    <row r="8207" spans="56:142" x14ac:dyDescent="0.2">
      <c r="BD8207" s="325"/>
      <c r="EL8207" s="325"/>
    </row>
    <row r="8208" spans="56:142" x14ac:dyDescent="0.2">
      <c r="BD8208" s="325"/>
      <c r="EL8208" s="325"/>
    </row>
    <row r="8209" spans="56:142" x14ac:dyDescent="0.2">
      <c r="BD8209" s="325"/>
      <c r="EL8209" s="325"/>
    </row>
    <row r="8210" spans="56:142" x14ac:dyDescent="0.2">
      <c r="BD8210" s="325"/>
      <c r="EL8210" s="325"/>
    </row>
    <row r="8211" spans="56:142" x14ac:dyDescent="0.2">
      <c r="BD8211" s="325"/>
      <c r="EL8211" s="325"/>
    </row>
    <row r="8212" spans="56:142" x14ac:dyDescent="0.2">
      <c r="BD8212" s="325"/>
      <c r="EL8212" s="325"/>
    </row>
    <row r="8213" spans="56:142" x14ac:dyDescent="0.2">
      <c r="BD8213" s="325"/>
      <c r="EL8213" s="325"/>
    </row>
    <row r="8214" spans="56:142" x14ac:dyDescent="0.2">
      <c r="BD8214" s="325"/>
      <c r="EL8214" s="325"/>
    </row>
    <row r="8215" spans="56:142" x14ac:dyDescent="0.2">
      <c r="BD8215" s="325"/>
      <c r="EL8215" s="325"/>
    </row>
    <row r="8216" spans="56:142" x14ac:dyDescent="0.2">
      <c r="BD8216" s="325"/>
      <c r="EL8216" s="325"/>
    </row>
    <row r="8217" spans="56:142" x14ac:dyDescent="0.2">
      <c r="BD8217" s="325"/>
      <c r="EL8217" s="325"/>
    </row>
    <row r="8218" spans="56:142" x14ac:dyDescent="0.2">
      <c r="BD8218" s="325"/>
      <c r="EL8218" s="325"/>
    </row>
    <row r="8219" spans="56:142" x14ac:dyDescent="0.2">
      <c r="BD8219" s="325"/>
      <c r="EL8219" s="325"/>
    </row>
    <row r="8220" spans="56:142" x14ac:dyDescent="0.2">
      <c r="BD8220" s="325"/>
      <c r="EL8220" s="325"/>
    </row>
    <row r="8221" spans="56:142" x14ac:dyDescent="0.2">
      <c r="BD8221" s="325"/>
      <c r="EL8221" s="325"/>
    </row>
    <row r="8222" spans="56:142" x14ac:dyDescent="0.2">
      <c r="BD8222" s="325"/>
      <c r="EL8222" s="325"/>
    </row>
    <row r="8223" spans="56:142" x14ac:dyDescent="0.2">
      <c r="BD8223" s="325"/>
      <c r="EL8223" s="325"/>
    </row>
    <row r="8224" spans="56:142" x14ac:dyDescent="0.2">
      <c r="BD8224" s="325"/>
      <c r="EL8224" s="325"/>
    </row>
    <row r="8225" spans="56:142" x14ac:dyDescent="0.2">
      <c r="BD8225" s="325"/>
      <c r="EL8225" s="325"/>
    </row>
    <row r="8226" spans="56:142" x14ac:dyDescent="0.2">
      <c r="BD8226" s="325"/>
      <c r="EL8226" s="325"/>
    </row>
    <row r="8227" spans="56:142" x14ac:dyDescent="0.2">
      <c r="BD8227" s="325"/>
      <c r="EL8227" s="325"/>
    </row>
    <row r="8228" spans="56:142" x14ac:dyDescent="0.2">
      <c r="BD8228" s="325"/>
      <c r="EL8228" s="325"/>
    </row>
    <row r="8229" spans="56:142" x14ac:dyDescent="0.2">
      <c r="BD8229" s="325"/>
      <c r="EL8229" s="325"/>
    </row>
    <row r="8230" spans="56:142" x14ac:dyDescent="0.2">
      <c r="BD8230" s="325"/>
      <c r="EL8230" s="325"/>
    </row>
    <row r="8231" spans="56:142" x14ac:dyDescent="0.2">
      <c r="BD8231" s="325"/>
      <c r="EL8231" s="325"/>
    </row>
    <row r="8232" spans="56:142" x14ac:dyDescent="0.2">
      <c r="BD8232" s="325"/>
      <c r="EL8232" s="325"/>
    </row>
    <row r="8233" spans="56:142" x14ac:dyDescent="0.2">
      <c r="BD8233" s="325"/>
      <c r="EL8233" s="325"/>
    </row>
    <row r="8234" spans="56:142" x14ac:dyDescent="0.2">
      <c r="BD8234" s="325"/>
      <c r="EL8234" s="325"/>
    </row>
    <row r="8235" spans="56:142" x14ac:dyDescent="0.2">
      <c r="BD8235" s="325"/>
      <c r="EL8235" s="325"/>
    </row>
    <row r="8236" spans="56:142" x14ac:dyDescent="0.2">
      <c r="BD8236" s="325"/>
      <c r="EL8236" s="325"/>
    </row>
    <row r="8237" spans="56:142" x14ac:dyDescent="0.2">
      <c r="BD8237" s="325"/>
      <c r="EL8237" s="325"/>
    </row>
    <row r="8238" spans="56:142" x14ac:dyDescent="0.2">
      <c r="BD8238" s="325"/>
      <c r="EL8238" s="325"/>
    </row>
    <row r="8239" spans="56:142" x14ac:dyDescent="0.2">
      <c r="BD8239" s="325"/>
      <c r="EL8239" s="325"/>
    </row>
    <row r="8240" spans="56:142" x14ac:dyDescent="0.2">
      <c r="BD8240" s="325"/>
      <c r="EL8240" s="325"/>
    </row>
    <row r="8241" spans="56:142" x14ac:dyDescent="0.2">
      <c r="BD8241" s="325"/>
      <c r="EL8241" s="325"/>
    </row>
    <row r="8242" spans="56:142" x14ac:dyDescent="0.2">
      <c r="BD8242" s="325"/>
      <c r="EL8242" s="325"/>
    </row>
    <row r="8243" spans="56:142" x14ac:dyDescent="0.2">
      <c r="BD8243" s="325"/>
      <c r="EL8243" s="325"/>
    </row>
    <row r="8244" spans="56:142" x14ac:dyDescent="0.2">
      <c r="BD8244" s="325"/>
      <c r="EL8244" s="325"/>
    </row>
    <row r="8245" spans="56:142" x14ac:dyDescent="0.2">
      <c r="BD8245" s="325"/>
      <c r="EL8245" s="325"/>
    </row>
    <row r="8246" spans="56:142" x14ac:dyDescent="0.2">
      <c r="BD8246" s="325"/>
      <c r="EL8246" s="325"/>
    </row>
    <row r="8247" spans="56:142" x14ac:dyDescent="0.2">
      <c r="BD8247" s="325"/>
      <c r="EL8247" s="325"/>
    </row>
    <row r="8248" spans="56:142" x14ac:dyDescent="0.2">
      <c r="BD8248" s="325"/>
      <c r="EL8248" s="325"/>
    </row>
    <row r="8249" spans="56:142" x14ac:dyDescent="0.2">
      <c r="BD8249" s="325"/>
      <c r="EL8249" s="325"/>
    </row>
    <row r="8250" spans="56:142" x14ac:dyDescent="0.2">
      <c r="BD8250" s="325"/>
      <c r="EL8250" s="325"/>
    </row>
    <row r="8251" spans="56:142" x14ac:dyDescent="0.2">
      <c r="BD8251" s="325"/>
      <c r="EL8251" s="325"/>
    </row>
    <row r="8252" spans="56:142" x14ac:dyDescent="0.2">
      <c r="BD8252" s="325"/>
      <c r="EL8252" s="325"/>
    </row>
    <row r="8253" spans="56:142" x14ac:dyDescent="0.2">
      <c r="BD8253" s="325"/>
      <c r="EL8253" s="325"/>
    </row>
    <row r="8254" spans="56:142" x14ac:dyDescent="0.2">
      <c r="BD8254" s="325"/>
      <c r="EL8254" s="325"/>
    </row>
    <row r="8255" spans="56:142" x14ac:dyDescent="0.2">
      <c r="BD8255" s="325"/>
      <c r="EL8255" s="325"/>
    </row>
    <row r="8256" spans="56:142" x14ac:dyDescent="0.2">
      <c r="BD8256" s="325"/>
      <c r="EL8256" s="325"/>
    </row>
    <row r="8257" spans="56:142" x14ac:dyDescent="0.2">
      <c r="BD8257" s="325"/>
      <c r="EL8257" s="325"/>
    </row>
    <row r="8258" spans="56:142" x14ac:dyDescent="0.2">
      <c r="BD8258" s="325"/>
      <c r="EL8258" s="325"/>
    </row>
    <row r="8259" spans="56:142" x14ac:dyDescent="0.2">
      <c r="BD8259" s="325"/>
      <c r="EL8259" s="325"/>
    </row>
    <row r="8260" spans="56:142" x14ac:dyDescent="0.2">
      <c r="BD8260" s="325"/>
      <c r="EL8260" s="325"/>
    </row>
    <row r="8261" spans="56:142" x14ac:dyDescent="0.2">
      <c r="BD8261" s="325"/>
      <c r="EL8261" s="325"/>
    </row>
    <row r="8262" spans="56:142" x14ac:dyDescent="0.2">
      <c r="BD8262" s="325"/>
      <c r="EL8262" s="325"/>
    </row>
    <row r="8263" spans="56:142" x14ac:dyDescent="0.2">
      <c r="BD8263" s="325"/>
      <c r="EL8263" s="325"/>
    </row>
    <row r="8264" spans="56:142" x14ac:dyDescent="0.2">
      <c r="BD8264" s="325"/>
      <c r="EL8264" s="325"/>
    </row>
    <row r="8265" spans="56:142" x14ac:dyDescent="0.2">
      <c r="BD8265" s="325"/>
      <c r="EL8265" s="325"/>
    </row>
    <row r="8266" spans="56:142" x14ac:dyDescent="0.2">
      <c r="BD8266" s="325"/>
      <c r="EL8266" s="325"/>
    </row>
    <row r="8267" spans="56:142" x14ac:dyDescent="0.2">
      <c r="BD8267" s="325"/>
      <c r="EL8267" s="325"/>
    </row>
    <row r="8268" spans="56:142" x14ac:dyDescent="0.2">
      <c r="BD8268" s="325"/>
      <c r="EL8268" s="325"/>
    </row>
    <row r="8269" spans="56:142" x14ac:dyDescent="0.2">
      <c r="BD8269" s="325"/>
      <c r="EL8269" s="325"/>
    </row>
    <row r="8270" spans="56:142" x14ac:dyDescent="0.2">
      <c r="BD8270" s="325"/>
      <c r="EL8270" s="325"/>
    </row>
    <row r="8271" spans="56:142" x14ac:dyDescent="0.2">
      <c r="BD8271" s="325"/>
      <c r="EL8271" s="325"/>
    </row>
    <row r="8272" spans="56:142" x14ac:dyDescent="0.2">
      <c r="BD8272" s="325"/>
      <c r="EL8272" s="325"/>
    </row>
    <row r="8273" spans="56:142" x14ac:dyDescent="0.2">
      <c r="BD8273" s="325"/>
      <c r="EL8273" s="325"/>
    </row>
    <row r="8274" spans="56:142" x14ac:dyDescent="0.2">
      <c r="BD8274" s="325"/>
      <c r="EL8274" s="325"/>
    </row>
    <row r="8275" spans="56:142" x14ac:dyDescent="0.2">
      <c r="BD8275" s="325"/>
      <c r="EL8275" s="325"/>
    </row>
    <row r="8276" spans="56:142" x14ac:dyDescent="0.2">
      <c r="BD8276" s="325"/>
      <c r="EL8276" s="325"/>
    </row>
    <row r="8277" spans="56:142" x14ac:dyDescent="0.2">
      <c r="BD8277" s="325"/>
      <c r="EL8277" s="325"/>
    </row>
    <row r="8278" spans="56:142" x14ac:dyDescent="0.2">
      <c r="BD8278" s="325"/>
      <c r="EL8278" s="325"/>
    </row>
    <row r="8279" spans="56:142" x14ac:dyDescent="0.2">
      <c r="BD8279" s="325"/>
      <c r="EL8279" s="325"/>
    </row>
    <row r="8280" spans="56:142" x14ac:dyDescent="0.2">
      <c r="BD8280" s="325"/>
      <c r="EL8280" s="325"/>
    </row>
    <row r="8281" spans="56:142" x14ac:dyDescent="0.2">
      <c r="BD8281" s="325"/>
      <c r="EL8281" s="325"/>
    </row>
    <row r="8282" spans="56:142" x14ac:dyDescent="0.2">
      <c r="BD8282" s="325"/>
      <c r="EL8282" s="325"/>
    </row>
    <row r="8283" spans="56:142" x14ac:dyDescent="0.2">
      <c r="BD8283" s="325"/>
      <c r="EL8283" s="325"/>
    </row>
    <row r="8284" spans="56:142" x14ac:dyDescent="0.2">
      <c r="BD8284" s="325"/>
      <c r="EL8284" s="325"/>
    </row>
    <row r="8285" spans="56:142" x14ac:dyDescent="0.2">
      <c r="BD8285" s="325"/>
      <c r="EL8285" s="325"/>
    </row>
    <row r="8286" spans="56:142" x14ac:dyDescent="0.2">
      <c r="BD8286" s="325"/>
      <c r="EL8286" s="325"/>
    </row>
    <row r="8287" spans="56:142" x14ac:dyDescent="0.2">
      <c r="BD8287" s="325"/>
      <c r="EL8287" s="325"/>
    </row>
    <row r="8288" spans="56:142" x14ac:dyDescent="0.2">
      <c r="BD8288" s="325"/>
      <c r="EL8288" s="325"/>
    </row>
    <row r="8289" spans="56:142" x14ac:dyDescent="0.2">
      <c r="BD8289" s="325"/>
      <c r="EL8289" s="325"/>
    </row>
    <row r="8290" spans="56:142" x14ac:dyDescent="0.2">
      <c r="BD8290" s="325"/>
      <c r="EL8290" s="325"/>
    </row>
    <row r="8291" spans="56:142" x14ac:dyDescent="0.2">
      <c r="BD8291" s="325"/>
      <c r="EL8291" s="325"/>
    </row>
    <row r="8292" spans="56:142" x14ac:dyDescent="0.2">
      <c r="BD8292" s="325"/>
      <c r="EL8292" s="325"/>
    </row>
    <row r="8293" spans="56:142" x14ac:dyDescent="0.2">
      <c r="BD8293" s="325"/>
      <c r="EL8293" s="325"/>
    </row>
    <row r="8294" spans="56:142" x14ac:dyDescent="0.2">
      <c r="BD8294" s="325"/>
      <c r="EL8294" s="325"/>
    </row>
    <row r="8295" spans="56:142" x14ac:dyDescent="0.2">
      <c r="BD8295" s="325"/>
      <c r="EL8295" s="325"/>
    </row>
    <row r="8296" spans="56:142" x14ac:dyDescent="0.2">
      <c r="BD8296" s="325"/>
      <c r="EL8296" s="325"/>
    </row>
    <row r="8297" spans="56:142" x14ac:dyDescent="0.2">
      <c r="BD8297" s="325"/>
      <c r="EL8297" s="325"/>
    </row>
    <row r="8298" spans="56:142" x14ac:dyDescent="0.2">
      <c r="BD8298" s="325"/>
      <c r="EL8298" s="325"/>
    </row>
    <row r="8299" spans="56:142" x14ac:dyDescent="0.2">
      <c r="BD8299" s="325"/>
      <c r="EL8299" s="325"/>
    </row>
    <row r="8300" spans="56:142" x14ac:dyDescent="0.2">
      <c r="BD8300" s="325"/>
      <c r="EL8300" s="325"/>
    </row>
    <row r="8301" spans="56:142" x14ac:dyDescent="0.2">
      <c r="BD8301" s="325"/>
      <c r="EL8301" s="325"/>
    </row>
    <row r="8302" spans="56:142" x14ac:dyDescent="0.2">
      <c r="BD8302" s="325"/>
      <c r="EL8302" s="325"/>
    </row>
    <row r="8303" spans="56:142" x14ac:dyDescent="0.2">
      <c r="BD8303" s="325"/>
      <c r="EL8303" s="325"/>
    </row>
    <row r="8304" spans="56:142" x14ac:dyDescent="0.2">
      <c r="BD8304" s="325"/>
      <c r="EL8304" s="325"/>
    </row>
    <row r="8305" spans="56:142" x14ac:dyDescent="0.2">
      <c r="BD8305" s="325"/>
      <c r="EL8305" s="325"/>
    </row>
    <row r="8306" spans="56:142" x14ac:dyDescent="0.2">
      <c r="BD8306" s="325"/>
      <c r="EL8306" s="325"/>
    </row>
    <row r="8307" spans="56:142" x14ac:dyDescent="0.2">
      <c r="BD8307" s="325"/>
      <c r="EL8307" s="325"/>
    </row>
    <row r="8308" spans="56:142" x14ac:dyDescent="0.2">
      <c r="BD8308" s="325"/>
      <c r="EL8308" s="325"/>
    </row>
    <row r="8309" spans="56:142" x14ac:dyDescent="0.2">
      <c r="BD8309" s="325"/>
      <c r="EL8309" s="325"/>
    </row>
    <row r="8310" spans="56:142" x14ac:dyDescent="0.2">
      <c r="BD8310" s="325"/>
      <c r="EL8310" s="325"/>
    </row>
    <row r="8311" spans="56:142" x14ac:dyDescent="0.2">
      <c r="BD8311" s="325"/>
      <c r="EL8311" s="325"/>
    </row>
    <row r="8312" spans="56:142" x14ac:dyDescent="0.2">
      <c r="BD8312" s="325"/>
      <c r="EL8312" s="325"/>
    </row>
    <row r="8313" spans="56:142" x14ac:dyDescent="0.2">
      <c r="BD8313" s="325"/>
      <c r="EL8313" s="325"/>
    </row>
    <row r="8314" spans="56:142" x14ac:dyDescent="0.2">
      <c r="BD8314" s="325"/>
      <c r="EL8314" s="325"/>
    </row>
    <row r="8315" spans="56:142" x14ac:dyDescent="0.2">
      <c r="BD8315" s="325"/>
      <c r="EL8315" s="325"/>
    </row>
    <row r="8316" spans="56:142" x14ac:dyDescent="0.2">
      <c r="BD8316" s="325"/>
      <c r="EL8316" s="325"/>
    </row>
    <row r="8317" spans="56:142" x14ac:dyDescent="0.2">
      <c r="BD8317" s="325"/>
      <c r="EL8317" s="325"/>
    </row>
    <row r="8318" spans="56:142" x14ac:dyDescent="0.2">
      <c r="BD8318" s="325"/>
      <c r="EL8318" s="325"/>
    </row>
    <row r="8319" spans="56:142" x14ac:dyDescent="0.2">
      <c r="BD8319" s="325"/>
      <c r="EL8319" s="325"/>
    </row>
    <row r="8320" spans="56:142" x14ac:dyDescent="0.2">
      <c r="BD8320" s="325"/>
      <c r="EL8320" s="325"/>
    </row>
    <row r="8321" spans="56:142" x14ac:dyDescent="0.2">
      <c r="BD8321" s="325"/>
      <c r="EL8321" s="325"/>
    </row>
    <row r="8322" spans="56:142" x14ac:dyDescent="0.2">
      <c r="BD8322" s="325"/>
      <c r="EL8322" s="325"/>
    </row>
    <row r="8323" spans="56:142" x14ac:dyDescent="0.2">
      <c r="BD8323" s="325"/>
      <c r="EL8323" s="325"/>
    </row>
    <row r="8324" spans="56:142" x14ac:dyDescent="0.2">
      <c r="BD8324" s="325"/>
      <c r="EL8324" s="325"/>
    </row>
    <row r="8325" spans="56:142" x14ac:dyDescent="0.2">
      <c r="BD8325" s="325"/>
      <c r="EL8325" s="325"/>
    </row>
    <row r="8326" spans="56:142" x14ac:dyDescent="0.2">
      <c r="BD8326" s="325"/>
      <c r="EL8326" s="325"/>
    </row>
    <row r="8327" spans="56:142" x14ac:dyDescent="0.2">
      <c r="BD8327" s="325"/>
      <c r="EL8327" s="325"/>
    </row>
    <row r="8328" spans="56:142" x14ac:dyDescent="0.2">
      <c r="BD8328" s="325"/>
      <c r="EL8328" s="325"/>
    </row>
    <row r="8329" spans="56:142" x14ac:dyDescent="0.2">
      <c r="BD8329" s="325"/>
      <c r="EL8329" s="325"/>
    </row>
    <row r="8330" spans="56:142" x14ac:dyDescent="0.2">
      <c r="BD8330" s="325"/>
      <c r="EL8330" s="325"/>
    </row>
    <row r="8331" spans="56:142" x14ac:dyDescent="0.2">
      <c r="BD8331" s="325"/>
      <c r="EL8331" s="325"/>
    </row>
    <row r="8332" spans="56:142" x14ac:dyDescent="0.2">
      <c r="BD8332" s="325"/>
      <c r="EL8332" s="325"/>
    </row>
    <row r="8333" spans="56:142" x14ac:dyDescent="0.2">
      <c r="BD8333" s="325"/>
      <c r="EL8333" s="325"/>
    </row>
    <row r="8334" spans="56:142" x14ac:dyDescent="0.2">
      <c r="BD8334" s="325"/>
      <c r="EL8334" s="325"/>
    </row>
    <row r="8335" spans="56:142" x14ac:dyDescent="0.2">
      <c r="BD8335" s="325"/>
      <c r="EL8335" s="325"/>
    </row>
    <row r="8336" spans="56:142" x14ac:dyDescent="0.2">
      <c r="BD8336" s="325"/>
      <c r="EL8336" s="325"/>
    </row>
    <row r="8337" spans="56:142" x14ac:dyDescent="0.2">
      <c r="BD8337" s="325"/>
      <c r="EL8337" s="325"/>
    </row>
    <row r="8338" spans="56:142" x14ac:dyDescent="0.2">
      <c r="BD8338" s="325"/>
      <c r="EL8338" s="325"/>
    </row>
    <row r="8339" spans="56:142" x14ac:dyDescent="0.2">
      <c r="BD8339" s="325"/>
      <c r="EL8339" s="325"/>
    </row>
    <row r="8340" spans="56:142" x14ac:dyDescent="0.2">
      <c r="BD8340" s="325"/>
      <c r="EL8340" s="325"/>
    </row>
    <row r="8341" spans="56:142" x14ac:dyDescent="0.2">
      <c r="BD8341" s="325"/>
      <c r="EL8341" s="325"/>
    </row>
    <row r="8342" spans="56:142" x14ac:dyDescent="0.2">
      <c r="BD8342" s="325"/>
      <c r="EL8342" s="325"/>
    </row>
    <row r="8343" spans="56:142" x14ac:dyDescent="0.2">
      <c r="BD8343" s="325"/>
      <c r="EL8343" s="325"/>
    </row>
    <row r="8344" spans="56:142" x14ac:dyDescent="0.2">
      <c r="BD8344" s="325"/>
      <c r="EL8344" s="325"/>
    </row>
    <row r="8345" spans="56:142" x14ac:dyDescent="0.2">
      <c r="BD8345" s="325"/>
      <c r="EL8345" s="325"/>
    </row>
    <row r="8346" spans="56:142" x14ac:dyDescent="0.2">
      <c r="BD8346" s="325"/>
      <c r="EL8346" s="325"/>
    </row>
    <row r="8347" spans="56:142" x14ac:dyDescent="0.2">
      <c r="BD8347" s="325"/>
      <c r="EL8347" s="325"/>
    </row>
    <row r="8348" spans="56:142" x14ac:dyDescent="0.2">
      <c r="BD8348" s="325"/>
      <c r="EL8348" s="325"/>
    </row>
    <row r="8349" spans="56:142" x14ac:dyDescent="0.2">
      <c r="BD8349" s="325"/>
      <c r="EL8349" s="325"/>
    </row>
    <row r="8350" spans="56:142" x14ac:dyDescent="0.2">
      <c r="BD8350" s="325"/>
      <c r="EL8350" s="325"/>
    </row>
    <row r="8351" spans="56:142" x14ac:dyDescent="0.2">
      <c r="BD8351" s="325"/>
      <c r="EL8351" s="325"/>
    </row>
    <row r="8352" spans="56:142" x14ac:dyDescent="0.2">
      <c r="BD8352" s="325"/>
      <c r="EL8352" s="325"/>
    </row>
    <row r="8353" spans="56:142" x14ac:dyDescent="0.2">
      <c r="BD8353" s="325"/>
      <c r="EL8353" s="325"/>
    </row>
    <row r="8354" spans="56:142" x14ac:dyDescent="0.2">
      <c r="BD8354" s="325"/>
      <c r="EL8354" s="325"/>
    </row>
    <row r="8355" spans="56:142" x14ac:dyDescent="0.2">
      <c r="BD8355" s="325"/>
      <c r="EL8355" s="325"/>
    </row>
    <row r="8356" spans="56:142" x14ac:dyDescent="0.2">
      <c r="BD8356" s="325"/>
      <c r="EL8356" s="325"/>
    </row>
    <row r="8357" spans="56:142" x14ac:dyDescent="0.2">
      <c r="BD8357" s="325"/>
      <c r="EL8357" s="325"/>
    </row>
    <row r="8358" spans="56:142" x14ac:dyDescent="0.2">
      <c r="BD8358" s="325"/>
      <c r="EL8358" s="325"/>
    </row>
    <row r="8359" spans="56:142" x14ac:dyDescent="0.2">
      <c r="BD8359" s="325"/>
      <c r="EL8359" s="325"/>
    </row>
    <row r="8360" spans="56:142" x14ac:dyDescent="0.2">
      <c r="BD8360" s="325"/>
      <c r="EL8360" s="325"/>
    </row>
    <row r="8361" spans="56:142" x14ac:dyDescent="0.2">
      <c r="BD8361" s="325"/>
      <c r="EL8361" s="325"/>
    </row>
    <row r="8362" spans="56:142" x14ac:dyDescent="0.2">
      <c r="BD8362" s="325"/>
      <c r="EL8362" s="325"/>
    </row>
    <row r="8363" spans="56:142" x14ac:dyDescent="0.2">
      <c r="BD8363" s="325"/>
      <c r="EL8363" s="325"/>
    </row>
    <row r="8364" spans="56:142" x14ac:dyDescent="0.2">
      <c r="BD8364" s="325"/>
      <c r="EL8364" s="325"/>
    </row>
    <row r="8365" spans="56:142" x14ac:dyDescent="0.2">
      <c r="BD8365" s="325"/>
      <c r="EL8365" s="325"/>
    </row>
    <row r="8366" spans="56:142" x14ac:dyDescent="0.2">
      <c r="BD8366" s="325"/>
      <c r="EL8366" s="325"/>
    </row>
    <row r="8367" spans="56:142" x14ac:dyDescent="0.2">
      <c r="BD8367" s="325"/>
      <c r="EL8367" s="325"/>
    </row>
    <row r="8368" spans="56:142" x14ac:dyDescent="0.2">
      <c r="BD8368" s="325"/>
      <c r="EL8368" s="325"/>
    </row>
    <row r="8369" spans="56:142" x14ac:dyDescent="0.2">
      <c r="BD8369" s="325"/>
      <c r="EL8369" s="325"/>
    </row>
    <row r="8370" spans="56:142" x14ac:dyDescent="0.2">
      <c r="BD8370" s="325"/>
      <c r="EL8370" s="325"/>
    </row>
    <row r="8371" spans="56:142" x14ac:dyDescent="0.2">
      <c r="BD8371" s="325"/>
      <c r="EL8371" s="325"/>
    </row>
    <row r="8372" spans="56:142" x14ac:dyDescent="0.2">
      <c r="BD8372" s="325"/>
      <c r="EL8372" s="325"/>
    </row>
    <row r="8373" spans="56:142" x14ac:dyDescent="0.2">
      <c r="BD8373" s="325"/>
      <c r="EL8373" s="325"/>
    </row>
    <row r="8374" spans="56:142" x14ac:dyDescent="0.2">
      <c r="BD8374" s="325"/>
      <c r="EL8374" s="325"/>
    </row>
    <row r="8375" spans="56:142" x14ac:dyDescent="0.2">
      <c r="BD8375" s="325"/>
      <c r="EL8375" s="325"/>
    </row>
    <row r="8376" spans="56:142" x14ac:dyDescent="0.2">
      <c r="BD8376" s="325"/>
      <c r="EL8376" s="325"/>
    </row>
    <row r="8377" spans="56:142" x14ac:dyDescent="0.2">
      <c r="BD8377" s="325"/>
      <c r="EL8377" s="325"/>
    </row>
    <row r="8378" spans="56:142" x14ac:dyDescent="0.2">
      <c r="BD8378" s="325"/>
      <c r="EL8378" s="325"/>
    </row>
    <row r="8379" spans="56:142" x14ac:dyDescent="0.2">
      <c r="BD8379" s="325"/>
      <c r="EL8379" s="325"/>
    </row>
    <row r="8380" spans="56:142" x14ac:dyDescent="0.2">
      <c r="BD8380" s="325"/>
      <c r="EL8380" s="325"/>
    </row>
    <row r="8381" spans="56:142" x14ac:dyDescent="0.2">
      <c r="BD8381" s="325"/>
      <c r="EL8381" s="325"/>
    </row>
    <row r="8382" spans="56:142" x14ac:dyDescent="0.2">
      <c r="BD8382" s="325"/>
      <c r="EL8382" s="325"/>
    </row>
    <row r="8383" spans="56:142" x14ac:dyDescent="0.2">
      <c r="BD8383" s="325"/>
      <c r="EL8383" s="325"/>
    </row>
    <row r="8384" spans="56:142" x14ac:dyDescent="0.2">
      <c r="BD8384" s="325"/>
      <c r="EL8384" s="325"/>
    </row>
    <row r="8385" spans="56:142" x14ac:dyDescent="0.2">
      <c r="BD8385" s="325"/>
      <c r="EL8385" s="325"/>
    </row>
    <row r="8386" spans="56:142" x14ac:dyDescent="0.2">
      <c r="BD8386" s="325"/>
      <c r="EL8386" s="325"/>
    </row>
    <row r="8387" spans="56:142" x14ac:dyDescent="0.2">
      <c r="BD8387" s="325"/>
      <c r="EL8387" s="325"/>
    </row>
    <row r="8388" spans="56:142" x14ac:dyDescent="0.2">
      <c r="BD8388" s="325"/>
      <c r="EL8388" s="325"/>
    </row>
    <row r="8389" spans="56:142" x14ac:dyDescent="0.2">
      <c r="BD8389" s="325"/>
      <c r="EL8389" s="325"/>
    </row>
    <row r="8390" spans="56:142" x14ac:dyDescent="0.2">
      <c r="BD8390" s="325"/>
      <c r="EL8390" s="325"/>
    </row>
    <row r="8391" spans="56:142" x14ac:dyDescent="0.2">
      <c r="BD8391" s="325"/>
      <c r="EL8391" s="325"/>
    </row>
    <row r="8392" spans="56:142" x14ac:dyDescent="0.2">
      <c r="BD8392" s="325"/>
      <c r="EL8392" s="325"/>
    </row>
    <row r="8393" spans="56:142" x14ac:dyDescent="0.2">
      <c r="BD8393" s="325"/>
      <c r="EL8393" s="325"/>
    </row>
    <row r="8394" spans="56:142" x14ac:dyDescent="0.2">
      <c r="BD8394" s="325"/>
      <c r="EL8394" s="325"/>
    </row>
    <row r="8395" spans="56:142" x14ac:dyDescent="0.2">
      <c r="BD8395" s="325"/>
      <c r="EL8395" s="325"/>
    </row>
    <row r="8396" spans="56:142" x14ac:dyDescent="0.2">
      <c r="BD8396" s="325"/>
      <c r="EL8396" s="325"/>
    </row>
    <row r="8397" spans="56:142" x14ac:dyDescent="0.2">
      <c r="BD8397" s="325"/>
      <c r="EL8397" s="325"/>
    </row>
    <row r="8398" spans="56:142" x14ac:dyDescent="0.2">
      <c r="BD8398" s="325"/>
      <c r="EL8398" s="325"/>
    </row>
    <row r="8399" spans="56:142" x14ac:dyDescent="0.2">
      <c r="BD8399" s="325"/>
      <c r="EL8399" s="325"/>
    </row>
    <row r="8400" spans="56:142" x14ac:dyDescent="0.2">
      <c r="BD8400" s="325"/>
      <c r="EL8400" s="325"/>
    </row>
    <row r="8401" spans="56:142" x14ac:dyDescent="0.2">
      <c r="BD8401" s="325"/>
      <c r="EL8401" s="325"/>
    </row>
    <row r="8402" spans="56:142" x14ac:dyDescent="0.2">
      <c r="BD8402" s="325"/>
      <c r="EL8402" s="325"/>
    </row>
    <row r="8403" spans="56:142" x14ac:dyDescent="0.2">
      <c r="BD8403" s="325"/>
      <c r="EL8403" s="325"/>
    </row>
    <row r="8404" spans="56:142" x14ac:dyDescent="0.2">
      <c r="BD8404" s="325"/>
      <c r="EL8404" s="325"/>
    </row>
    <row r="8405" spans="56:142" x14ac:dyDescent="0.2">
      <c r="BD8405" s="325"/>
      <c r="EL8405" s="325"/>
    </row>
    <row r="8406" spans="56:142" x14ac:dyDescent="0.2">
      <c r="BD8406" s="325"/>
      <c r="EL8406" s="325"/>
    </row>
    <row r="8407" spans="56:142" x14ac:dyDescent="0.2">
      <c r="BD8407" s="325"/>
      <c r="EL8407" s="325"/>
    </row>
    <row r="8408" spans="56:142" x14ac:dyDescent="0.2">
      <c r="BD8408" s="325"/>
      <c r="EL8408" s="325"/>
    </row>
    <row r="8409" spans="56:142" x14ac:dyDescent="0.2">
      <c r="BD8409" s="325"/>
      <c r="EL8409" s="325"/>
    </row>
    <row r="8410" spans="56:142" x14ac:dyDescent="0.2">
      <c r="BD8410" s="325"/>
      <c r="EL8410" s="325"/>
    </row>
    <row r="8411" spans="56:142" x14ac:dyDescent="0.2">
      <c r="BD8411" s="325"/>
      <c r="EL8411" s="325"/>
    </row>
    <row r="8412" spans="56:142" x14ac:dyDescent="0.2">
      <c r="BD8412" s="325"/>
      <c r="EL8412" s="325"/>
    </row>
    <row r="8413" spans="56:142" x14ac:dyDescent="0.2">
      <c r="BD8413" s="325"/>
      <c r="EL8413" s="325"/>
    </row>
    <row r="8414" spans="56:142" x14ac:dyDescent="0.2">
      <c r="BD8414" s="325"/>
      <c r="EL8414" s="325"/>
    </row>
    <row r="8415" spans="56:142" x14ac:dyDescent="0.2">
      <c r="BD8415" s="325"/>
      <c r="EL8415" s="325"/>
    </row>
    <row r="8416" spans="56:142" x14ac:dyDescent="0.2">
      <c r="BD8416" s="325"/>
      <c r="EL8416" s="325"/>
    </row>
    <row r="8417" spans="56:142" x14ac:dyDescent="0.2">
      <c r="BD8417" s="325"/>
      <c r="EL8417" s="325"/>
    </row>
    <row r="8418" spans="56:142" x14ac:dyDescent="0.2">
      <c r="BD8418" s="325"/>
      <c r="EL8418" s="325"/>
    </row>
    <row r="8419" spans="56:142" x14ac:dyDescent="0.2">
      <c r="BD8419" s="325"/>
      <c r="EL8419" s="325"/>
    </row>
    <row r="8420" spans="56:142" x14ac:dyDescent="0.2">
      <c r="BD8420" s="325"/>
      <c r="EL8420" s="325"/>
    </row>
    <row r="8421" spans="56:142" x14ac:dyDescent="0.2">
      <c r="BD8421" s="325"/>
      <c r="EL8421" s="325"/>
    </row>
    <row r="8422" spans="56:142" x14ac:dyDescent="0.2">
      <c r="BD8422" s="325"/>
      <c r="EL8422" s="325"/>
    </row>
    <row r="8423" spans="56:142" x14ac:dyDescent="0.2">
      <c r="BD8423" s="325"/>
      <c r="EL8423" s="325"/>
    </row>
    <row r="8424" spans="56:142" x14ac:dyDescent="0.2">
      <c r="BD8424" s="325"/>
      <c r="EL8424" s="325"/>
    </row>
    <row r="8425" spans="56:142" x14ac:dyDescent="0.2">
      <c r="BD8425" s="325"/>
      <c r="EL8425" s="325"/>
    </row>
    <row r="8426" spans="56:142" x14ac:dyDescent="0.2">
      <c r="BD8426" s="325"/>
      <c r="EL8426" s="325"/>
    </row>
    <row r="8427" spans="56:142" x14ac:dyDescent="0.2">
      <c r="BD8427" s="325"/>
      <c r="EL8427" s="325"/>
    </row>
    <row r="8428" spans="56:142" x14ac:dyDescent="0.2">
      <c r="BD8428" s="325"/>
      <c r="EL8428" s="325"/>
    </row>
    <row r="8429" spans="56:142" x14ac:dyDescent="0.2">
      <c r="BD8429" s="325"/>
      <c r="EL8429" s="325"/>
    </row>
    <row r="8430" spans="56:142" x14ac:dyDescent="0.2">
      <c r="BD8430" s="325"/>
      <c r="EL8430" s="325"/>
    </row>
    <row r="8431" spans="56:142" x14ac:dyDescent="0.2">
      <c r="BD8431" s="325"/>
      <c r="EL8431" s="325"/>
    </row>
    <row r="8432" spans="56:142" x14ac:dyDescent="0.2">
      <c r="BD8432" s="325"/>
      <c r="EL8432" s="325"/>
    </row>
    <row r="8433" spans="56:142" x14ac:dyDescent="0.2">
      <c r="BD8433" s="325"/>
      <c r="EL8433" s="325"/>
    </row>
    <row r="8434" spans="56:142" x14ac:dyDescent="0.2">
      <c r="BD8434" s="325"/>
      <c r="EL8434" s="325"/>
    </row>
    <row r="8435" spans="56:142" x14ac:dyDescent="0.2">
      <c r="BD8435" s="325"/>
      <c r="EL8435" s="325"/>
    </row>
    <row r="8436" spans="56:142" x14ac:dyDescent="0.2">
      <c r="BD8436" s="325"/>
      <c r="EL8436" s="325"/>
    </row>
    <row r="8437" spans="56:142" x14ac:dyDescent="0.2">
      <c r="BD8437" s="325"/>
      <c r="EL8437" s="325"/>
    </row>
    <row r="8438" spans="56:142" x14ac:dyDescent="0.2">
      <c r="BD8438" s="325"/>
      <c r="EL8438" s="325"/>
    </row>
    <row r="8439" spans="56:142" x14ac:dyDescent="0.2">
      <c r="BD8439" s="325"/>
      <c r="EL8439" s="325"/>
    </row>
    <row r="8440" spans="56:142" x14ac:dyDescent="0.2">
      <c r="BD8440" s="325"/>
      <c r="EL8440" s="325"/>
    </row>
    <row r="8441" spans="56:142" x14ac:dyDescent="0.2">
      <c r="BD8441" s="325"/>
      <c r="EL8441" s="325"/>
    </row>
    <row r="8442" spans="56:142" x14ac:dyDescent="0.2">
      <c r="BD8442" s="325"/>
      <c r="EL8442" s="325"/>
    </row>
    <row r="8443" spans="56:142" x14ac:dyDescent="0.2">
      <c r="BD8443" s="325"/>
      <c r="EL8443" s="325"/>
    </row>
    <row r="8444" spans="56:142" x14ac:dyDescent="0.2">
      <c r="BD8444" s="325"/>
      <c r="EL8444" s="325"/>
    </row>
    <row r="8445" spans="56:142" x14ac:dyDescent="0.2">
      <c r="BD8445" s="325"/>
      <c r="EL8445" s="325"/>
    </row>
    <row r="8446" spans="56:142" x14ac:dyDescent="0.2">
      <c r="BD8446" s="325"/>
      <c r="EL8446" s="325"/>
    </row>
    <row r="8447" spans="56:142" x14ac:dyDescent="0.2">
      <c r="BD8447" s="325"/>
      <c r="EL8447" s="325"/>
    </row>
    <row r="8448" spans="56:142" x14ac:dyDescent="0.2">
      <c r="BD8448" s="325"/>
      <c r="EL8448" s="325"/>
    </row>
    <row r="8449" spans="56:142" x14ac:dyDescent="0.2">
      <c r="BD8449" s="325"/>
      <c r="EL8449" s="325"/>
    </row>
    <row r="8450" spans="56:142" x14ac:dyDescent="0.2">
      <c r="BD8450" s="325"/>
      <c r="EL8450" s="325"/>
    </row>
    <row r="8451" spans="56:142" x14ac:dyDescent="0.2">
      <c r="BD8451" s="325"/>
      <c r="EL8451" s="325"/>
    </row>
    <row r="8452" spans="56:142" x14ac:dyDescent="0.2">
      <c r="BD8452" s="325"/>
      <c r="EL8452" s="325"/>
    </row>
    <row r="8453" spans="56:142" x14ac:dyDescent="0.2">
      <c r="BD8453" s="325"/>
      <c r="EL8453" s="325"/>
    </row>
    <row r="8454" spans="56:142" x14ac:dyDescent="0.2">
      <c r="BD8454" s="325"/>
      <c r="EL8454" s="325"/>
    </row>
    <row r="8455" spans="56:142" x14ac:dyDescent="0.2">
      <c r="BD8455" s="325"/>
      <c r="EL8455" s="325"/>
    </row>
    <row r="8456" spans="56:142" x14ac:dyDescent="0.2">
      <c r="BD8456" s="325"/>
      <c r="EL8456" s="325"/>
    </row>
    <row r="8457" spans="56:142" x14ac:dyDescent="0.2">
      <c r="BD8457" s="325"/>
      <c r="EL8457" s="325"/>
    </row>
    <row r="8458" spans="56:142" x14ac:dyDescent="0.2">
      <c r="BD8458" s="325"/>
      <c r="EL8458" s="325"/>
    </row>
    <row r="8459" spans="56:142" x14ac:dyDescent="0.2">
      <c r="BD8459" s="325"/>
      <c r="EL8459" s="325"/>
    </row>
    <row r="8460" spans="56:142" x14ac:dyDescent="0.2">
      <c r="BD8460" s="325"/>
      <c r="EL8460" s="325"/>
    </row>
    <row r="8461" spans="56:142" x14ac:dyDescent="0.2">
      <c r="BD8461" s="325"/>
      <c r="EL8461" s="325"/>
    </row>
    <row r="8462" spans="56:142" x14ac:dyDescent="0.2">
      <c r="BD8462" s="325"/>
      <c r="EL8462" s="325"/>
    </row>
    <row r="8463" spans="56:142" x14ac:dyDescent="0.2">
      <c r="BD8463" s="325"/>
      <c r="EL8463" s="325"/>
    </row>
    <row r="8464" spans="56:142" x14ac:dyDescent="0.2">
      <c r="BD8464" s="325"/>
      <c r="EL8464" s="325"/>
    </row>
    <row r="8465" spans="56:142" x14ac:dyDescent="0.2">
      <c r="BD8465" s="325"/>
      <c r="EL8465" s="325"/>
    </row>
    <row r="8466" spans="56:142" x14ac:dyDescent="0.2">
      <c r="BD8466" s="325"/>
      <c r="EL8466" s="325"/>
    </row>
    <row r="8467" spans="56:142" x14ac:dyDescent="0.2">
      <c r="BD8467" s="325"/>
      <c r="EL8467" s="325"/>
    </row>
    <row r="8468" spans="56:142" x14ac:dyDescent="0.2">
      <c r="BD8468" s="325"/>
      <c r="EL8468" s="325"/>
    </row>
    <row r="8469" spans="56:142" x14ac:dyDescent="0.2">
      <c r="BD8469" s="325"/>
      <c r="EL8469" s="325"/>
    </row>
    <row r="8470" spans="56:142" x14ac:dyDescent="0.2">
      <c r="BD8470" s="325"/>
      <c r="EL8470" s="325"/>
    </row>
    <row r="8471" spans="56:142" x14ac:dyDescent="0.2">
      <c r="BD8471" s="325"/>
      <c r="EL8471" s="325"/>
    </row>
    <row r="8472" spans="56:142" x14ac:dyDescent="0.2">
      <c r="BD8472" s="325"/>
      <c r="EL8472" s="325"/>
    </row>
    <row r="8473" spans="56:142" x14ac:dyDescent="0.2">
      <c r="BD8473" s="325"/>
      <c r="EL8473" s="325"/>
    </row>
    <row r="8474" spans="56:142" x14ac:dyDescent="0.2">
      <c r="BD8474" s="325"/>
      <c r="EL8474" s="325"/>
    </row>
    <row r="8475" spans="56:142" x14ac:dyDescent="0.2">
      <c r="BD8475" s="325"/>
      <c r="EL8475" s="325"/>
    </row>
    <row r="8476" spans="56:142" x14ac:dyDescent="0.2">
      <c r="BD8476" s="325"/>
      <c r="EL8476" s="325"/>
    </row>
    <row r="8477" spans="56:142" x14ac:dyDescent="0.2">
      <c r="BD8477" s="325"/>
      <c r="EL8477" s="325"/>
    </row>
    <row r="8478" spans="56:142" x14ac:dyDescent="0.2">
      <c r="BD8478" s="325"/>
      <c r="EL8478" s="325"/>
    </row>
    <row r="8479" spans="56:142" x14ac:dyDescent="0.2">
      <c r="BD8479" s="325"/>
      <c r="EL8479" s="325"/>
    </row>
    <row r="8480" spans="56:142" x14ac:dyDescent="0.2">
      <c r="BD8480" s="325"/>
      <c r="EL8480" s="325"/>
    </row>
    <row r="8481" spans="56:142" x14ac:dyDescent="0.2">
      <c r="BD8481" s="325"/>
      <c r="EL8481" s="325"/>
    </row>
    <row r="8482" spans="56:142" x14ac:dyDescent="0.2">
      <c r="BD8482" s="325"/>
      <c r="EL8482" s="325"/>
    </row>
    <row r="8483" spans="56:142" x14ac:dyDescent="0.2">
      <c r="BD8483" s="325"/>
      <c r="EL8483" s="325"/>
    </row>
    <row r="8484" spans="56:142" x14ac:dyDescent="0.2">
      <c r="BD8484" s="325"/>
      <c r="EL8484" s="325"/>
    </row>
    <row r="8485" spans="56:142" x14ac:dyDescent="0.2">
      <c r="BD8485" s="325"/>
      <c r="EL8485" s="325"/>
    </row>
    <row r="8486" spans="56:142" x14ac:dyDescent="0.2">
      <c r="BD8486" s="325"/>
      <c r="EL8486" s="325"/>
    </row>
    <row r="8487" spans="56:142" x14ac:dyDescent="0.2">
      <c r="BD8487" s="325"/>
      <c r="EL8487" s="325"/>
    </row>
    <row r="8488" spans="56:142" x14ac:dyDescent="0.2">
      <c r="BD8488" s="325"/>
      <c r="EL8488" s="325"/>
    </row>
    <row r="8489" spans="56:142" x14ac:dyDescent="0.2">
      <c r="BD8489" s="325"/>
      <c r="EL8489" s="325"/>
    </row>
    <row r="8490" spans="56:142" x14ac:dyDescent="0.2">
      <c r="BD8490" s="325"/>
      <c r="EL8490" s="325"/>
    </row>
    <row r="8491" spans="56:142" x14ac:dyDescent="0.2">
      <c r="BD8491" s="325"/>
      <c r="EL8491" s="325"/>
    </row>
    <row r="8492" spans="56:142" x14ac:dyDescent="0.2">
      <c r="BD8492" s="325"/>
      <c r="EL8492" s="325"/>
    </row>
    <row r="8493" spans="56:142" x14ac:dyDescent="0.2">
      <c r="BD8493" s="325"/>
      <c r="EL8493" s="325"/>
    </row>
    <row r="8494" spans="56:142" x14ac:dyDescent="0.2">
      <c r="BD8494" s="325"/>
      <c r="EL8494" s="325"/>
    </row>
    <row r="8495" spans="56:142" x14ac:dyDescent="0.2">
      <c r="BD8495" s="325"/>
      <c r="EL8495" s="325"/>
    </row>
    <row r="8496" spans="56:142" x14ac:dyDescent="0.2">
      <c r="BD8496" s="325"/>
      <c r="EL8496" s="325"/>
    </row>
    <row r="8497" spans="56:142" x14ac:dyDescent="0.2">
      <c r="BD8497" s="325"/>
      <c r="EL8497" s="325"/>
    </row>
    <row r="8498" spans="56:142" x14ac:dyDescent="0.2">
      <c r="BD8498" s="325"/>
      <c r="EL8498" s="325"/>
    </row>
    <row r="8499" spans="56:142" x14ac:dyDescent="0.2">
      <c r="BD8499" s="325"/>
      <c r="EL8499" s="325"/>
    </row>
    <row r="8500" spans="56:142" x14ac:dyDescent="0.2">
      <c r="BD8500" s="325"/>
      <c r="EL8500" s="325"/>
    </row>
    <row r="8501" spans="56:142" x14ac:dyDescent="0.2">
      <c r="BD8501" s="325"/>
      <c r="EL8501" s="325"/>
    </row>
    <row r="8502" spans="56:142" x14ac:dyDescent="0.2">
      <c r="BD8502" s="325"/>
      <c r="EL8502" s="325"/>
    </row>
    <row r="8503" spans="56:142" x14ac:dyDescent="0.2">
      <c r="BD8503" s="325"/>
      <c r="EL8503" s="325"/>
    </row>
    <row r="8504" spans="56:142" x14ac:dyDescent="0.2">
      <c r="BD8504" s="325"/>
      <c r="EL8504" s="325"/>
    </row>
    <row r="8505" spans="56:142" x14ac:dyDescent="0.2">
      <c r="BD8505" s="325"/>
      <c r="EL8505" s="325"/>
    </row>
    <row r="8506" spans="56:142" x14ac:dyDescent="0.2">
      <c r="BD8506" s="325"/>
      <c r="EL8506" s="325"/>
    </row>
    <row r="8507" spans="56:142" x14ac:dyDescent="0.2">
      <c r="BD8507" s="325"/>
      <c r="EL8507" s="325"/>
    </row>
    <row r="8508" spans="56:142" x14ac:dyDescent="0.2">
      <c r="BD8508" s="325"/>
      <c r="EL8508" s="325"/>
    </row>
    <row r="8509" spans="56:142" x14ac:dyDescent="0.2">
      <c r="BD8509" s="325"/>
      <c r="EL8509" s="325"/>
    </row>
    <row r="8510" spans="56:142" x14ac:dyDescent="0.2">
      <c r="BD8510" s="325"/>
      <c r="EL8510" s="325"/>
    </row>
    <row r="8511" spans="56:142" x14ac:dyDescent="0.2">
      <c r="BD8511" s="325"/>
      <c r="EL8511" s="325"/>
    </row>
    <row r="8512" spans="56:142" x14ac:dyDescent="0.2">
      <c r="BD8512" s="325"/>
      <c r="EL8512" s="325"/>
    </row>
    <row r="8513" spans="56:142" x14ac:dyDescent="0.2">
      <c r="BD8513" s="325"/>
      <c r="EL8513" s="325"/>
    </row>
    <row r="8514" spans="56:142" x14ac:dyDescent="0.2">
      <c r="BD8514" s="325"/>
      <c r="EL8514" s="325"/>
    </row>
    <row r="8515" spans="56:142" x14ac:dyDescent="0.2">
      <c r="BD8515" s="325"/>
      <c r="EL8515" s="325"/>
    </row>
    <row r="8516" spans="56:142" x14ac:dyDescent="0.2">
      <c r="BD8516" s="325"/>
      <c r="EL8516" s="325"/>
    </row>
    <row r="8517" spans="56:142" x14ac:dyDescent="0.2">
      <c r="BD8517" s="325"/>
      <c r="EL8517" s="325"/>
    </row>
    <row r="8518" spans="56:142" x14ac:dyDescent="0.2">
      <c r="BD8518" s="325"/>
      <c r="EL8518" s="325"/>
    </row>
    <row r="8519" spans="56:142" x14ac:dyDescent="0.2">
      <c r="BD8519" s="325"/>
      <c r="EL8519" s="325"/>
    </row>
    <row r="8520" spans="56:142" x14ac:dyDescent="0.2">
      <c r="BD8520" s="325"/>
      <c r="EL8520" s="325"/>
    </row>
    <row r="8521" spans="56:142" x14ac:dyDescent="0.2">
      <c r="BD8521" s="325"/>
      <c r="EL8521" s="325"/>
    </row>
    <row r="8522" spans="56:142" x14ac:dyDescent="0.2">
      <c r="BD8522" s="325"/>
      <c r="EL8522" s="325"/>
    </row>
    <row r="8523" spans="56:142" x14ac:dyDescent="0.2">
      <c r="BD8523" s="325"/>
      <c r="EL8523" s="325"/>
    </row>
    <row r="8524" spans="56:142" x14ac:dyDescent="0.2">
      <c r="BD8524" s="325"/>
      <c r="EL8524" s="325"/>
    </row>
    <row r="8525" spans="56:142" x14ac:dyDescent="0.2">
      <c r="BD8525" s="325"/>
      <c r="EL8525" s="325"/>
    </row>
    <row r="8526" spans="56:142" x14ac:dyDescent="0.2">
      <c r="BD8526" s="325"/>
      <c r="EL8526" s="325"/>
    </row>
    <row r="8527" spans="56:142" x14ac:dyDescent="0.2">
      <c r="BD8527" s="325"/>
      <c r="EL8527" s="325"/>
    </row>
    <row r="8528" spans="56:142" x14ac:dyDescent="0.2">
      <c r="BD8528" s="325"/>
      <c r="EL8528" s="325"/>
    </row>
    <row r="8529" spans="56:142" x14ac:dyDescent="0.2">
      <c r="BD8529" s="325"/>
      <c r="EL8529" s="325"/>
    </row>
    <row r="8530" spans="56:142" x14ac:dyDescent="0.2">
      <c r="BD8530" s="325"/>
      <c r="EL8530" s="325"/>
    </row>
    <row r="8531" spans="56:142" x14ac:dyDescent="0.2">
      <c r="BD8531" s="325"/>
      <c r="EL8531" s="325"/>
    </row>
    <row r="8532" spans="56:142" x14ac:dyDescent="0.2">
      <c r="BD8532" s="325"/>
      <c r="EL8532" s="325"/>
    </row>
    <row r="8533" spans="56:142" x14ac:dyDescent="0.2">
      <c r="BD8533" s="325"/>
      <c r="EL8533" s="325"/>
    </row>
    <row r="8534" spans="56:142" x14ac:dyDescent="0.2">
      <c r="BD8534" s="325"/>
      <c r="EL8534" s="325"/>
    </row>
    <row r="8535" spans="56:142" x14ac:dyDescent="0.2">
      <c r="BD8535" s="325"/>
      <c r="EL8535" s="325"/>
    </row>
    <row r="8536" spans="56:142" x14ac:dyDescent="0.2">
      <c r="BD8536" s="325"/>
      <c r="EL8536" s="325"/>
    </row>
    <row r="8537" spans="56:142" x14ac:dyDescent="0.2">
      <c r="BD8537" s="325"/>
      <c r="EL8537" s="325"/>
    </row>
    <row r="8538" spans="56:142" x14ac:dyDescent="0.2">
      <c r="BD8538" s="325"/>
      <c r="EL8538" s="325"/>
    </row>
    <row r="8539" spans="56:142" x14ac:dyDescent="0.2">
      <c r="BD8539" s="325"/>
      <c r="EL8539" s="325"/>
    </row>
    <row r="8540" spans="56:142" x14ac:dyDescent="0.2">
      <c r="BD8540" s="325"/>
      <c r="EL8540" s="325"/>
    </row>
    <row r="8541" spans="56:142" x14ac:dyDescent="0.2">
      <c r="BD8541" s="325"/>
      <c r="EL8541" s="325"/>
    </row>
    <row r="8542" spans="56:142" x14ac:dyDescent="0.2">
      <c r="BD8542" s="325"/>
      <c r="EL8542" s="325"/>
    </row>
    <row r="8543" spans="56:142" x14ac:dyDescent="0.2">
      <c r="BD8543" s="325"/>
      <c r="EL8543" s="325"/>
    </row>
    <row r="8544" spans="56:142" x14ac:dyDescent="0.2">
      <c r="BD8544" s="325"/>
      <c r="EL8544" s="325"/>
    </row>
    <row r="8545" spans="56:142" x14ac:dyDescent="0.2">
      <c r="BD8545" s="325"/>
      <c r="EL8545" s="325"/>
    </row>
    <row r="8546" spans="56:142" x14ac:dyDescent="0.2">
      <c r="BD8546" s="325"/>
      <c r="EL8546" s="325"/>
    </row>
    <row r="8547" spans="56:142" x14ac:dyDescent="0.2">
      <c r="BD8547" s="325"/>
      <c r="EL8547" s="325"/>
    </row>
    <row r="8548" spans="56:142" x14ac:dyDescent="0.2">
      <c r="BD8548" s="325"/>
      <c r="EL8548" s="325"/>
    </row>
    <row r="8549" spans="56:142" x14ac:dyDescent="0.2">
      <c r="BD8549" s="325"/>
      <c r="EL8549" s="325"/>
    </row>
    <row r="8550" spans="56:142" x14ac:dyDescent="0.2">
      <c r="BD8550" s="325"/>
      <c r="EL8550" s="325"/>
    </row>
    <row r="8551" spans="56:142" x14ac:dyDescent="0.2">
      <c r="BD8551" s="325"/>
      <c r="EL8551" s="325"/>
    </row>
    <row r="8552" spans="56:142" x14ac:dyDescent="0.2">
      <c r="BD8552" s="325"/>
      <c r="EL8552" s="325"/>
    </row>
    <row r="8553" spans="56:142" x14ac:dyDescent="0.2">
      <c r="BD8553" s="325"/>
      <c r="EL8553" s="325"/>
    </row>
    <row r="8554" spans="56:142" x14ac:dyDescent="0.2">
      <c r="BD8554" s="325"/>
      <c r="EL8554" s="325"/>
    </row>
    <row r="8555" spans="56:142" x14ac:dyDescent="0.2">
      <c r="BD8555" s="325"/>
      <c r="EL8555" s="325"/>
    </row>
    <row r="8556" spans="56:142" x14ac:dyDescent="0.2">
      <c r="BD8556" s="325"/>
      <c r="EL8556" s="325"/>
    </row>
    <row r="8557" spans="56:142" x14ac:dyDescent="0.2">
      <c r="BD8557" s="325"/>
      <c r="EL8557" s="325"/>
    </row>
    <row r="8558" spans="56:142" x14ac:dyDescent="0.2">
      <c r="BD8558" s="325"/>
      <c r="EL8558" s="325"/>
    </row>
    <row r="8559" spans="56:142" x14ac:dyDescent="0.2">
      <c r="BD8559" s="325"/>
      <c r="EL8559" s="325"/>
    </row>
    <row r="8560" spans="56:142" x14ac:dyDescent="0.2">
      <c r="BD8560" s="325"/>
      <c r="EL8560" s="325"/>
    </row>
    <row r="8561" spans="56:142" x14ac:dyDescent="0.2">
      <c r="BD8561" s="325"/>
      <c r="EL8561" s="325"/>
    </row>
    <row r="8562" spans="56:142" x14ac:dyDescent="0.2">
      <c r="BD8562" s="325"/>
      <c r="EL8562" s="325"/>
    </row>
    <row r="8563" spans="56:142" x14ac:dyDescent="0.2">
      <c r="BD8563" s="325"/>
      <c r="EL8563" s="325"/>
    </row>
    <row r="8564" spans="56:142" x14ac:dyDescent="0.2">
      <c r="BD8564" s="325"/>
      <c r="EL8564" s="325"/>
    </row>
    <row r="8565" spans="56:142" x14ac:dyDescent="0.2">
      <c r="BD8565" s="325"/>
      <c r="EL8565" s="325"/>
    </row>
    <row r="8566" spans="56:142" x14ac:dyDescent="0.2">
      <c r="BD8566" s="325"/>
      <c r="EL8566" s="325"/>
    </row>
    <row r="8567" spans="56:142" x14ac:dyDescent="0.2">
      <c r="BD8567" s="325"/>
      <c r="EL8567" s="325"/>
    </row>
    <row r="8568" spans="56:142" x14ac:dyDescent="0.2">
      <c r="BD8568" s="325"/>
      <c r="EL8568" s="325"/>
    </row>
    <row r="8569" spans="56:142" x14ac:dyDescent="0.2">
      <c r="BD8569" s="325"/>
      <c r="EL8569" s="325"/>
    </row>
    <row r="8570" spans="56:142" x14ac:dyDescent="0.2">
      <c r="BD8570" s="325"/>
      <c r="EL8570" s="325"/>
    </row>
    <row r="8571" spans="56:142" x14ac:dyDescent="0.2">
      <c r="BD8571" s="325"/>
      <c r="EL8571" s="325"/>
    </row>
    <row r="8572" spans="56:142" x14ac:dyDescent="0.2">
      <c r="BD8572" s="325"/>
      <c r="EL8572" s="325"/>
    </row>
    <row r="8573" spans="56:142" x14ac:dyDescent="0.2">
      <c r="BD8573" s="325"/>
      <c r="EL8573" s="325"/>
    </row>
    <row r="8574" spans="56:142" x14ac:dyDescent="0.2">
      <c r="BD8574" s="325"/>
      <c r="EL8574" s="325"/>
    </row>
    <row r="8575" spans="56:142" x14ac:dyDescent="0.2">
      <c r="BD8575" s="325"/>
      <c r="EL8575" s="325"/>
    </row>
    <row r="8576" spans="56:142" x14ac:dyDescent="0.2">
      <c r="BD8576" s="325"/>
      <c r="EL8576" s="325"/>
    </row>
    <row r="8577" spans="56:142" x14ac:dyDescent="0.2">
      <c r="BD8577" s="325"/>
      <c r="EL8577" s="325"/>
    </row>
    <row r="8578" spans="56:142" x14ac:dyDescent="0.2">
      <c r="BD8578" s="325"/>
      <c r="EL8578" s="325"/>
    </row>
    <row r="8579" spans="56:142" x14ac:dyDescent="0.2">
      <c r="BD8579" s="325"/>
      <c r="EL8579" s="325"/>
    </row>
    <row r="8580" spans="56:142" x14ac:dyDescent="0.2">
      <c r="BD8580" s="325"/>
      <c r="EL8580" s="325"/>
    </row>
    <row r="8581" spans="56:142" x14ac:dyDescent="0.2">
      <c r="BD8581" s="325"/>
      <c r="EL8581" s="325"/>
    </row>
    <row r="8582" spans="56:142" x14ac:dyDescent="0.2">
      <c r="BD8582" s="325"/>
      <c r="EL8582" s="325"/>
    </row>
    <row r="8583" spans="56:142" x14ac:dyDescent="0.2">
      <c r="BD8583" s="325"/>
      <c r="EL8583" s="325"/>
    </row>
    <row r="8584" spans="56:142" x14ac:dyDescent="0.2">
      <c r="BD8584" s="325"/>
      <c r="EL8584" s="325"/>
    </row>
    <row r="8585" spans="56:142" x14ac:dyDescent="0.2">
      <c r="BD8585" s="325"/>
      <c r="EL8585" s="325"/>
    </row>
    <row r="8586" spans="56:142" x14ac:dyDescent="0.2">
      <c r="BD8586" s="325"/>
      <c r="EL8586" s="325"/>
    </row>
    <row r="8587" spans="56:142" x14ac:dyDescent="0.2">
      <c r="BD8587" s="325"/>
      <c r="EL8587" s="325"/>
    </row>
    <row r="8588" spans="56:142" x14ac:dyDescent="0.2">
      <c r="BD8588" s="325"/>
      <c r="EL8588" s="325"/>
    </row>
    <row r="8589" spans="56:142" x14ac:dyDescent="0.2">
      <c r="BD8589" s="325"/>
      <c r="EL8589" s="325"/>
    </row>
    <row r="8590" spans="56:142" x14ac:dyDescent="0.2">
      <c r="BD8590" s="325"/>
      <c r="EL8590" s="325"/>
    </row>
    <row r="8591" spans="56:142" x14ac:dyDescent="0.2">
      <c r="BD8591" s="325"/>
      <c r="EL8591" s="325"/>
    </row>
    <row r="8592" spans="56:142" x14ac:dyDescent="0.2">
      <c r="BD8592" s="325"/>
      <c r="EL8592" s="325"/>
    </row>
    <row r="8593" spans="56:142" x14ac:dyDescent="0.2">
      <c r="BD8593" s="325"/>
      <c r="EL8593" s="325"/>
    </row>
    <row r="8594" spans="56:142" x14ac:dyDescent="0.2">
      <c r="BD8594" s="325"/>
      <c r="EL8594" s="325"/>
    </row>
    <row r="8595" spans="56:142" x14ac:dyDescent="0.2">
      <c r="BD8595" s="325"/>
      <c r="EL8595" s="325"/>
    </row>
    <row r="8596" spans="56:142" x14ac:dyDescent="0.2">
      <c r="BD8596" s="325"/>
      <c r="EL8596" s="325"/>
    </row>
    <row r="8597" spans="56:142" x14ac:dyDescent="0.2">
      <c r="BD8597" s="325"/>
      <c r="EL8597" s="325"/>
    </row>
    <row r="8598" spans="56:142" x14ac:dyDescent="0.2">
      <c r="BD8598" s="325"/>
      <c r="EL8598" s="325"/>
    </row>
    <row r="8599" spans="56:142" x14ac:dyDescent="0.2">
      <c r="BD8599" s="325"/>
      <c r="EL8599" s="325"/>
    </row>
    <row r="8600" spans="56:142" x14ac:dyDescent="0.2">
      <c r="BD8600" s="325"/>
      <c r="EL8600" s="325"/>
    </row>
    <row r="8601" spans="56:142" x14ac:dyDescent="0.2">
      <c r="BD8601" s="325"/>
      <c r="EL8601" s="325"/>
    </row>
    <row r="8602" spans="56:142" x14ac:dyDescent="0.2">
      <c r="BD8602" s="325"/>
      <c r="EL8602" s="325"/>
    </row>
    <row r="8603" spans="56:142" x14ac:dyDescent="0.2">
      <c r="BD8603" s="325"/>
      <c r="EL8603" s="325"/>
    </row>
    <row r="8604" spans="56:142" x14ac:dyDescent="0.2">
      <c r="BD8604" s="325"/>
      <c r="EL8604" s="325"/>
    </row>
    <row r="8605" spans="56:142" x14ac:dyDescent="0.2">
      <c r="BD8605" s="325"/>
      <c r="EL8605" s="325"/>
    </row>
    <row r="8606" spans="56:142" x14ac:dyDescent="0.2">
      <c r="BD8606" s="325"/>
      <c r="EL8606" s="325"/>
    </row>
    <row r="8607" spans="56:142" x14ac:dyDescent="0.2">
      <c r="BD8607" s="325"/>
      <c r="EL8607" s="325"/>
    </row>
    <row r="8608" spans="56:142" x14ac:dyDescent="0.2">
      <c r="BD8608" s="325"/>
      <c r="EL8608" s="325"/>
    </row>
    <row r="8609" spans="56:142" x14ac:dyDescent="0.2">
      <c r="BD8609" s="325"/>
      <c r="EL8609" s="325"/>
    </row>
    <row r="8610" spans="56:142" x14ac:dyDescent="0.2">
      <c r="BD8610" s="325"/>
      <c r="EL8610" s="325"/>
    </row>
    <row r="8611" spans="56:142" x14ac:dyDescent="0.2">
      <c r="BD8611" s="325"/>
      <c r="EL8611" s="325"/>
    </row>
    <row r="8612" spans="56:142" x14ac:dyDescent="0.2">
      <c r="BD8612" s="325"/>
      <c r="EL8612" s="325"/>
    </row>
    <row r="8613" spans="56:142" x14ac:dyDescent="0.2">
      <c r="BD8613" s="325"/>
      <c r="EL8613" s="325"/>
    </row>
    <row r="8614" spans="56:142" x14ac:dyDescent="0.2">
      <c r="BD8614" s="325"/>
      <c r="EL8614" s="325"/>
    </row>
    <row r="8615" spans="56:142" x14ac:dyDescent="0.2">
      <c r="BD8615" s="325"/>
      <c r="EL8615" s="325"/>
    </row>
    <row r="8616" spans="56:142" x14ac:dyDescent="0.2">
      <c r="BD8616" s="325"/>
      <c r="EL8616" s="325"/>
    </row>
    <row r="8617" spans="56:142" x14ac:dyDescent="0.2">
      <c r="BD8617" s="325"/>
      <c r="EL8617" s="325"/>
    </row>
    <row r="8618" spans="56:142" x14ac:dyDescent="0.2">
      <c r="BD8618" s="325"/>
      <c r="EL8618" s="325"/>
    </row>
    <row r="8619" spans="56:142" x14ac:dyDescent="0.2">
      <c r="BD8619" s="325"/>
      <c r="EL8619" s="325"/>
    </row>
    <row r="8620" spans="56:142" x14ac:dyDescent="0.2">
      <c r="BD8620" s="325"/>
      <c r="EL8620" s="325"/>
    </row>
    <row r="8621" spans="56:142" x14ac:dyDescent="0.2">
      <c r="BD8621" s="325"/>
      <c r="EL8621" s="325"/>
    </row>
    <row r="8622" spans="56:142" x14ac:dyDescent="0.2">
      <c r="BD8622" s="325"/>
      <c r="EL8622" s="325"/>
    </row>
    <row r="8623" spans="56:142" x14ac:dyDescent="0.2">
      <c r="BD8623" s="325"/>
      <c r="EL8623" s="325"/>
    </row>
    <row r="8624" spans="56:142" x14ac:dyDescent="0.2">
      <c r="BD8624" s="325"/>
      <c r="EL8624" s="325"/>
    </row>
    <row r="8625" spans="56:142" x14ac:dyDescent="0.2">
      <c r="BD8625" s="325"/>
      <c r="EL8625" s="325"/>
    </row>
    <row r="8626" spans="56:142" x14ac:dyDescent="0.2">
      <c r="BD8626" s="325"/>
      <c r="EL8626" s="325"/>
    </row>
    <row r="8627" spans="56:142" x14ac:dyDescent="0.2">
      <c r="BD8627" s="325"/>
      <c r="EL8627" s="325"/>
    </row>
    <row r="8628" spans="56:142" x14ac:dyDescent="0.2">
      <c r="BD8628" s="325"/>
      <c r="EL8628" s="325"/>
    </row>
    <row r="8629" spans="56:142" x14ac:dyDescent="0.2">
      <c r="BD8629" s="325"/>
      <c r="EL8629" s="325"/>
    </row>
    <row r="8630" spans="56:142" x14ac:dyDescent="0.2">
      <c r="BD8630" s="325"/>
      <c r="EL8630" s="325"/>
    </row>
    <row r="8631" spans="56:142" x14ac:dyDescent="0.2">
      <c r="BD8631" s="325"/>
      <c r="EL8631" s="325"/>
    </row>
    <row r="8632" spans="56:142" x14ac:dyDescent="0.2">
      <c r="BD8632" s="325"/>
      <c r="EL8632" s="325"/>
    </row>
    <row r="8633" spans="56:142" x14ac:dyDescent="0.2">
      <c r="BD8633" s="325"/>
      <c r="EL8633" s="325"/>
    </row>
    <row r="8634" spans="56:142" x14ac:dyDescent="0.2">
      <c r="BD8634" s="325"/>
      <c r="EL8634" s="325"/>
    </row>
    <row r="8635" spans="56:142" x14ac:dyDescent="0.2">
      <c r="BD8635" s="325"/>
      <c r="EL8635" s="325"/>
    </row>
    <row r="8636" spans="56:142" x14ac:dyDescent="0.2">
      <c r="BD8636" s="325"/>
      <c r="EL8636" s="325"/>
    </row>
    <row r="8637" spans="56:142" x14ac:dyDescent="0.2">
      <c r="BD8637" s="325"/>
      <c r="EL8637" s="325"/>
    </row>
    <row r="8638" spans="56:142" x14ac:dyDescent="0.2">
      <c r="BD8638" s="325"/>
      <c r="EL8638" s="325"/>
    </row>
    <row r="8639" spans="56:142" x14ac:dyDescent="0.2">
      <c r="BD8639" s="325"/>
      <c r="EL8639" s="325"/>
    </row>
    <row r="8640" spans="56:142" x14ac:dyDescent="0.2">
      <c r="BD8640" s="325"/>
      <c r="EL8640" s="325"/>
    </row>
    <row r="8641" spans="56:142" x14ac:dyDescent="0.2">
      <c r="BD8641" s="325"/>
      <c r="EL8641" s="325"/>
    </row>
    <row r="8642" spans="56:142" x14ac:dyDescent="0.2">
      <c r="BD8642" s="325"/>
      <c r="EL8642" s="325"/>
    </row>
    <row r="8643" spans="56:142" x14ac:dyDescent="0.2">
      <c r="BD8643" s="325"/>
      <c r="EL8643" s="325"/>
    </row>
    <row r="8644" spans="56:142" x14ac:dyDescent="0.2">
      <c r="BD8644" s="325"/>
      <c r="EL8644" s="325"/>
    </row>
    <row r="8645" spans="56:142" x14ac:dyDescent="0.2">
      <c r="BD8645" s="325"/>
      <c r="EL8645" s="325"/>
    </row>
    <row r="8646" spans="56:142" x14ac:dyDescent="0.2">
      <c r="BD8646" s="325"/>
      <c r="EL8646" s="325"/>
    </row>
    <row r="8647" spans="56:142" x14ac:dyDescent="0.2">
      <c r="BD8647" s="325"/>
      <c r="EL8647" s="325"/>
    </row>
    <row r="8648" spans="56:142" x14ac:dyDescent="0.2">
      <c r="BD8648" s="325"/>
      <c r="EL8648" s="325"/>
    </row>
    <row r="8649" spans="56:142" x14ac:dyDescent="0.2">
      <c r="BD8649" s="325"/>
      <c r="EL8649" s="325"/>
    </row>
    <row r="8650" spans="56:142" x14ac:dyDescent="0.2">
      <c r="BD8650" s="325"/>
      <c r="EL8650" s="325"/>
    </row>
    <row r="8651" spans="56:142" x14ac:dyDescent="0.2">
      <c r="BD8651" s="325"/>
      <c r="EL8651" s="325"/>
    </row>
    <row r="8652" spans="56:142" x14ac:dyDescent="0.2">
      <c r="BD8652" s="325"/>
      <c r="EL8652" s="325"/>
    </row>
    <row r="8653" spans="56:142" x14ac:dyDescent="0.2">
      <c r="BD8653" s="325"/>
      <c r="EL8653" s="325"/>
    </row>
    <row r="8654" spans="56:142" x14ac:dyDescent="0.2">
      <c r="BD8654" s="325"/>
      <c r="EL8654" s="325"/>
    </row>
    <row r="8655" spans="56:142" x14ac:dyDescent="0.2">
      <c r="BD8655" s="325"/>
      <c r="EL8655" s="325"/>
    </row>
    <row r="8656" spans="56:142" x14ac:dyDescent="0.2">
      <c r="BD8656" s="325"/>
      <c r="EL8656" s="325"/>
    </row>
    <row r="8657" spans="56:142" x14ac:dyDescent="0.2">
      <c r="BD8657" s="325"/>
      <c r="EL8657" s="325"/>
    </row>
    <row r="8658" spans="56:142" x14ac:dyDescent="0.2">
      <c r="BD8658" s="325"/>
      <c r="EL8658" s="325"/>
    </row>
    <row r="8659" spans="56:142" x14ac:dyDescent="0.2">
      <c r="BD8659" s="325"/>
      <c r="EL8659" s="325"/>
    </row>
    <row r="8660" spans="56:142" x14ac:dyDescent="0.2">
      <c r="BD8660" s="325"/>
      <c r="EL8660" s="325"/>
    </row>
    <row r="8661" spans="56:142" x14ac:dyDescent="0.2">
      <c r="BD8661" s="325"/>
      <c r="EL8661" s="325"/>
    </row>
    <row r="8662" spans="56:142" x14ac:dyDescent="0.2">
      <c r="BD8662" s="325"/>
      <c r="EL8662" s="325"/>
    </row>
    <row r="8663" spans="56:142" x14ac:dyDescent="0.2">
      <c r="BD8663" s="325"/>
      <c r="EL8663" s="325"/>
    </row>
    <row r="8664" spans="56:142" x14ac:dyDescent="0.2">
      <c r="BD8664" s="325"/>
      <c r="EL8664" s="325"/>
    </row>
    <row r="8665" spans="56:142" x14ac:dyDescent="0.2">
      <c r="BD8665" s="325"/>
      <c r="EL8665" s="325"/>
    </row>
    <row r="8666" spans="56:142" x14ac:dyDescent="0.2">
      <c r="BD8666" s="325"/>
      <c r="EL8666" s="325"/>
    </row>
    <row r="8667" spans="56:142" x14ac:dyDescent="0.2">
      <c r="BD8667" s="325"/>
      <c r="EL8667" s="325"/>
    </row>
    <row r="8668" spans="56:142" x14ac:dyDescent="0.2">
      <c r="BD8668" s="325"/>
      <c r="EL8668" s="325"/>
    </row>
    <row r="8669" spans="56:142" x14ac:dyDescent="0.2">
      <c r="BD8669" s="325"/>
      <c r="EL8669" s="325"/>
    </row>
    <row r="8670" spans="56:142" x14ac:dyDescent="0.2">
      <c r="BD8670" s="325"/>
      <c r="EL8670" s="325"/>
    </row>
    <row r="8671" spans="56:142" x14ac:dyDescent="0.2">
      <c r="BD8671" s="325"/>
      <c r="EL8671" s="325"/>
    </row>
    <row r="8672" spans="56:142" x14ac:dyDescent="0.2">
      <c r="BD8672" s="325"/>
      <c r="EL8672" s="325"/>
    </row>
    <row r="8673" spans="56:142" x14ac:dyDescent="0.2">
      <c r="BD8673" s="325"/>
      <c r="EL8673" s="325"/>
    </row>
    <row r="8674" spans="56:142" x14ac:dyDescent="0.2">
      <c r="BD8674" s="325"/>
      <c r="EL8674" s="325"/>
    </row>
    <row r="8675" spans="56:142" x14ac:dyDescent="0.2">
      <c r="BD8675" s="325"/>
      <c r="EL8675" s="325"/>
    </row>
    <row r="8676" spans="56:142" x14ac:dyDescent="0.2">
      <c r="BD8676" s="325"/>
      <c r="EL8676" s="325"/>
    </row>
    <row r="8677" spans="56:142" x14ac:dyDescent="0.2">
      <c r="BD8677" s="325"/>
      <c r="EL8677" s="325"/>
    </row>
    <row r="8678" spans="56:142" x14ac:dyDescent="0.2">
      <c r="BD8678" s="325"/>
      <c r="EL8678" s="325"/>
    </row>
    <row r="8679" spans="56:142" x14ac:dyDescent="0.2">
      <c r="BD8679" s="325"/>
      <c r="EL8679" s="325"/>
    </row>
    <row r="8680" spans="56:142" x14ac:dyDescent="0.2">
      <c r="BD8680" s="325"/>
      <c r="EL8680" s="325"/>
    </row>
    <row r="8681" spans="56:142" x14ac:dyDescent="0.2">
      <c r="BD8681" s="325"/>
      <c r="EL8681" s="325"/>
    </row>
    <row r="8682" spans="56:142" x14ac:dyDescent="0.2">
      <c r="BD8682" s="325"/>
      <c r="EL8682" s="325"/>
    </row>
    <row r="8683" spans="56:142" x14ac:dyDescent="0.2">
      <c r="BD8683" s="325"/>
      <c r="EL8683" s="325"/>
    </row>
    <row r="8684" spans="56:142" x14ac:dyDescent="0.2">
      <c r="BD8684" s="325"/>
      <c r="EL8684" s="325"/>
    </row>
    <row r="8685" spans="56:142" x14ac:dyDescent="0.2">
      <c r="BD8685" s="325"/>
      <c r="EL8685" s="325"/>
    </row>
    <row r="8686" spans="56:142" x14ac:dyDescent="0.2">
      <c r="BD8686" s="325"/>
      <c r="EL8686" s="325"/>
    </row>
    <row r="8687" spans="56:142" x14ac:dyDescent="0.2">
      <c r="BD8687" s="325"/>
      <c r="EL8687" s="325"/>
    </row>
    <row r="8688" spans="56:142" x14ac:dyDescent="0.2">
      <c r="BD8688" s="325"/>
      <c r="EL8688" s="325"/>
    </row>
    <row r="8689" spans="56:142" x14ac:dyDescent="0.2">
      <c r="BD8689" s="325"/>
      <c r="EL8689" s="325"/>
    </row>
    <row r="8690" spans="56:142" x14ac:dyDescent="0.2">
      <c r="BD8690" s="325"/>
      <c r="EL8690" s="325"/>
    </row>
    <row r="8691" spans="56:142" x14ac:dyDescent="0.2">
      <c r="BD8691" s="325"/>
      <c r="EL8691" s="325"/>
    </row>
    <row r="8692" spans="56:142" x14ac:dyDescent="0.2">
      <c r="BD8692" s="325"/>
      <c r="EL8692" s="325"/>
    </row>
    <row r="8693" spans="56:142" x14ac:dyDescent="0.2">
      <c r="BD8693" s="325"/>
      <c r="EL8693" s="325"/>
    </row>
    <row r="8694" spans="56:142" x14ac:dyDescent="0.2">
      <c r="BD8694" s="325"/>
      <c r="EL8694" s="325"/>
    </row>
    <row r="8695" spans="56:142" x14ac:dyDescent="0.2">
      <c r="BD8695" s="325"/>
      <c r="EL8695" s="325"/>
    </row>
    <row r="8696" spans="56:142" x14ac:dyDescent="0.2">
      <c r="BD8696" s="325"/>
      <c r="EL8696" s="325"/>
    </row>
    <row r="8697" spans="56:142" x14ac:dyDescent="0.2">
      <c r="BD8697" s="325"/>
      <c r="EL8697" s="325"/>
    </row>
    <row r="8698" spans="56:142" x14ac:dyDescent="0.2">
      <c r="BD8698" s="325"/>
      <c r="EL8698" s="325"/>
    </row>
    <row r="8699" spans="56:142" x14ac:dyDescent="0.2">
      <c r="BD8699" s="325"/>
      <c r="EL8699" s="325"/>
    </row>
    <row r="8700" spans="56:142" x14ac:dyDescent="0.2">
      <c r="BD8700" s="325"/>
      <c r="EL8700" s="325"/>
    </row>
    <row r="8701" spans="56:142" x14ac:dyDescent="0.2">
      <c r="BD8701" s="325"/>
      <c r="EL8701" s="325"/>
    </row>
    <row r="8702" spans="56:142" x14ac:dyDescent="0.2">
      <c r="BD8702" s="325"/>
      <c r="EL8702" s="325"/>
    </row>
    <row r="8703" spans="56:142" x14ac:dyDescent="0.2">
      <c r="BD8703" s="325"/>
      <c r="EL8703" s="325"/>
    </row>
    <row r="8704" spans="56:142" x14ac:dyDescent="0.2">
      <c r="BD8704" s="325"/>
      <c r="EL8704" s="325"/>
    </row>
    <row r="8705" spans="56:142" x14ac:dyDescent="0.2">
      <c r="BD8705" s="325"/>
      <c r="EL8705" s="325"/>
    </row>
    <row r="8706" spans="56:142" x14ac:dyDescent="0.2">
      <c r="BD8706" s="325"/>
      <c r="EL8706" s="325"/>
    </row>
    <row r="8707" spans="56:142" x14ac:dyDescent="0.2">
      <c r="BD8707" s="325"/>
      <c r="EL8707" s="325"/>
    </row>
    <row r="8708" spans="56:142" x14ac:dyDescent="0.2">
      <c r="BD8708" s="325"/>
      <c r="EL8708" s="325"/>
    </row>
    <row r="8709" spans="56:142" x14ac:dyDescent="0.2">
      <c r="BD8709" s="325"/>
      <c r="EL8709" s="325"/>
    </row>
    <row r="8710" spans="56:142" x14ac:dyDescent="0.2">
      <c r="BD8710" s="325"/>
      <c r="EL8710" s="325"/>
    </row>
    <row r="8711" spans="56:142" x14ac:dyDescent="0.2">
      <c r="BD8711" s="325"/>
      <c r="EL8711" s="325"/>
    </row>
    <row r="8712" spans="56:142" x14ac:dyDescent="0.2">
      <c r="BD8712" s="325"/>
      <c r="EL8712" s="325"/>
    </row>
    <row r="8713" spans="56:142" x14ac:dyDescent="0.2">
      <c r="BD8713" s="325"/>
      <c r="EL8713" s="325"/>
    </row>
    <row r="8714" spans="56:142" x14ac:dyDescent="0.2">
      <c r="BD8714" s="325"/>
      <c r="EL8714" s="325"/>
    </row>
    <row r="8715" spans="56:142" x14ac:dyDescent="0.2">
      <c r="BD8715" s="325"/>
      <c r="EL8715" s="325"/>
    </row>
    <row r="8716" spans="56:142" x14ac:dyDescent="0.2">
      <c r="BD8716" s="325"/>
      <c r="EL8716" s="325"/>
    </row>
    <row r="8717" spans="56:142" x14ac:dyDescent="0.2">
      <c r="BD8717" s="325"/>
      <c r="EL8717" s="325"/>
    </row>
    <row r="8718" spans="56:142" x14ac:dyDescent="0.2">
      <c r="BD8718" s="325"/>
      <c r="EL8718" s="325"/>
    </row>
    <row r="8719" spans="56:142" x14ac:dyDescent="0.2">
      <c r="BD8719" s="325"/>
      <c r="EL8719" s="325"/>
    </row>
    <row r="8720" spans="56:142" x14ac:dyDescent="0.2">
      <c r="BD8720" s="325"/>
      <c r="EL8720" s="325"/>
    </row>
    <row r="8721" spans="56:142" x14ac:dyDescent="0.2">
      <c r="BD8721" s="325"/>
      <c r="EL8721" s="325"/>
    </row>
    <row r="8722" spans="56:142" x14ac:dyDescent="0.2">
      <c r="BD8722" s="325"/>
      <c r="EL8722" s="325"/>
    </row>
    <row r="8723" spans="56:142" x14ac:dyDescent="0.2">
      <c r="BD8723" s="325"/>
      <c r="EL8723" s="325"/>
    </row>
    <row r="8724" spans="56:142" x14ac:dyDescent="0.2">
      <c r="BD8724" s="325"/>
      <c r="EL8724" s="325"/>
    </row>
    <row r="8725" spans="56:142" x14ac:dyDescent="0.2">
      <c r="BD8725" s="325"/>
      <c r="EL8725" s="325"/>
    </row>
    <row r="8726" spans="56:142" x14ac:dyDescent="0.2">
      <c r="BD8726" s="325"/>
      <c r="EL8726" s="325"/>
    </row>
    <row r="8727" spans="56:142" x14ac:dyDescent="0.2">
      <c r="BD8727" s="325"/>
      <c r="EL8727" s="325"/>
    </row>
    <row r="8728" spans="56:142" x14ac:dyDescent="0.2">
      <c r="BD8728" s="325"/>
      <c r="EL8728" s="325"/>
    </row>
    <row r="8729" spans="56:142" x14ac:dyDescent="0.2">
      <c r="BD8729" s="325"/>
      <c r="EL8729" s="325"/>
    </row>
    <row r="8730" spans="56:142" x14ac:dyDescent="0.2">
      <c r="BD8730" s="325"/>
      <c r="EL8730" s="325"/>
    </row>
    <row r="8731" spans="56:142" x14ac:dyDescent="0.2">
      <c r="BD8731" s="325"/>
      <c r="EL8731" s="325"/>
    </row>
    <row r="8732" spans="56:142" x14ac:dyDescent="0.2">
      <c r="BD8732" s="325"/>
      <c r="EL8732" s="325"/>
    </row>
    <row r="8733" spans="56:142" x14ac:dyDescent="0.2">
      <c r="BD8733" s="325"/>
      <c r="EL8733" s="325"/>
    </row>
    <row r="8734" spans="56:142" x14ac:dyDescent="0.2">
      <c r="BD8734" s="325"/>
      <c r="EL8734" s="325"/>
    </row>
    <row r="8735" spans="56:142" x14ac:dyDescent="0.2">
      <c r="BD8735" s="325"/>
      <c r="EL8735" s="325"/>
    </row>
    <row r="8736" spans="56:142" x14ac:dyDescent="0.2">
      <c r="BD8736" s="325"/>
      <c r="EL8736" s="325"/>
    </row>
    <row r="8737" spans="56:142" x14ac:dyDescent="0.2">
      <c r="BD8737" s="325"/>
      <c r="EL8737" s="325"/>
    </row>
    <row r="8738" spans="56:142" x14ac:dyDescent="0.2">
      <c r="BD8738" s="325"/>
      <c r="EL8738" s="325"/>
    </row>
    <row r="8739" spans="56:142" x14ac:dyDescent="0.2">
      <c r="BD8739" s="325"/>
      <c r="EL8739" s="325"/>
    </row>
    <row r="8740" spans="56:142" x14ac:dyDescent="0.2">
      <c r="BD8740" s="325"/>
      <c r="EL8740" s="325"/>
    </row>
    <row r="8741" spans="56:142" x14ac:dyDescent="0.2">
      <c r="BD8741" s="325"/>
      <c r="EL8741" s="325"/>
    </row>
    <row r="8742" spans="56:142" x14ac:dyDescent="0.2">
      <c r="BD8742" s="325"/>
      <c r="EL8742" s="325"/>
    </row>
    <row r="8743" spans="56:142" x14ac:dyDescent="0.2">
      <c r="BD8743" s="325"/>
      <c r="EL8743" s="325"/>
    </row>
    <row r="8744" spans="56:142" x14ac:dyDescent="0.2">
      <c r="BD8744" s="325"/>
      <c r="EL8744" s="325"/>
    </row>
    <row r="8745" spans="56:142" x14ac:dyDescent="0.2">
      <c r="BD8745" s="325"/>
      <c r="EL8745" s="325"/>
    </row>
    <row r="8746" spans="56:142" x14ac:dyDescent="0.2">
      <c r="BD8746" s="325"/>
      <c r="EL8746" s="325"/>
    </row>
    <row r="8747" spans="56:142" x14ac:dyDescent="0.2">
      <c r="BD8747" s="325"/>
      <c r="EL8747" s="325"/>
    </row>
    <row r="8748" spans="56:142" x14ac:dyDescent="0.2">
      <c r="BD8748" s="325"/>
      <c r="EL8748" s="325"/>
    </row>
    <row r="8749" spans="56:142" x14ac:dyDescent="0.2">
      <c r="BD8749" s="325"/>
      <c r="EL8749" s="325"/>
    </row>
    <row r="8750" spans="56:142" x14ac:dyDescent="0.2">
      <c r="BD8750" s="325"/>
      <c r="EL8750" s="325"/>
    </row>
    <row r="8751" spans="56:142" x14ac:dyDescent="0.2">
      <c r="BD8751" s="325"/>
      <c r="EL8751" s="325"/>
    </row>
    <row r="8752" spans="56:142" x14ac:dyDescent="0.2">
      <c r="BD8752" s="325"/>
      <c r="EL8752" s="325"/>
    </row>
    <row r="8753" spans="56:142" x14ac:dyDescent="0.2">
      <c r="BD8753" s="325"/>
      <c r="EL8753" s="325"/>
    </row>
    <row r="8754" spans="56:142" x14ac:dyDescent="0.2">
      <c r="BD8754" s="325"/>
      <c r="EL8754" s="325"/>
    </row>
    <row r="8755" spans="56:142" x14ac:dyDescent="0.2">
      <c r="BD8755" s="325"/>
      <c r="EL8755" s="325"/>
    </row>
    <row r="8756" spans="56:142" x14ac:dyDescent="0.2">
      <c r="BD8756" s="325"/>
      <c r="EL8756" s="325"/>
    </row>
    <row r="8757" spans="56:142" x14ac:dyDescent="0.2">
      <c r="BD8757" s="325"/>
      <c r="EL8757" s="325"/>
    </row>
    <row r="8758" spans="56:142" x14ac:dyDescent="0.2">
      <c r="BD8758" s="325"/>
      <c r="EL8758" s="325"/>
    </row>
    <row r="8759" spans="56:142" x14ac:dyDescent="0.2">
      <c r="BD8759" s="325"/>
      <c r="EL8759" s="325"/>
    </row>
    <row r="8760" spans="56:142" x14ac:dyDescent="0.2">
      <c r="BD8760" s="325"/>
      <c r="EL8760" s="325"/>
    </row>
    <row r="8761" spans="56:142" x14ac:dyDescent="0.2">
      <c r="BD8761" s="325"/>
      <c r="EL8761" s="325"/>
    </row>
    <row r="8762" spans="56:142" x14ac:dyDescent="0.2">
      <c r="BD8762" s="325"/>
      <c r="EL8762" s="325"/>
    </row>
    <row r="8763" spans="56:142" x14ac:dyDescent="0.2">
      <c r="BD8763" s="325"/>
      <c r="EL8763" s="325"/>
    </row>
    <row r="8764" spans="56:142" x14ac:dyDescent="0.2">
      <c r="BD8764" s="325"/>
      <c r="EL8764" s="325"/>
    </row>
    <row r="8765" spans="56:142" x14ac:dyDescent="0.2">
      <c r="BD8765" s="325"/>
      <c r="EL8765" s="325"/>
    </row>
    <row r="8766" spans="56:142" x14ac:dyDescent="0.2">
      <c r="BD8766" s="325"/>
      <c r="EL8766" s="325"/>
    </row>
    <row r="8767" spans="56:142" x14ac:dyDescent="0.2">
      <c r="BD8767" s="325"/>
      <c r="EL8767" s="325"/>
    </row>
    <row r="8768" spans="56:142" x14ac:dyDescent="0.2">
      <c r="BD8768" s="325"/>
      <c r="EL8768" s="325"/>
    </row>
    <row r="8769" spans="56:142" x14ac:dyDescent="0.2">
      <c r="BD8769" s="325"/>
      <c r="EL8769" s="325"/>
    </row>
    <row r="8770" spans="56:142" x14ac:dyDescent="0.2">
      <c r="BD8770" s="325"/>
      <c r="EL8770" s="325"/>
    </row>
    <row r="8771" spans="56:142" x14ac:dyDescent="0.2">
      <c r="BD8771" s="325"/>
      <c r="EL8771" s="325"/>
    </row>
    <row r="8772" spans="56:142" x14ac:dyDescent="0.2">
      <c r="BD8772" s="325"/>
      <c r="EL8772" s="325"/>
    </row>
    <row r="8773" spans="56:142" x14ac:dyDescent="0.2">
      <c r="BD8773" s="325"/>
      <c r="EL8773" s="325"/>
    </row>
    <row r="8774" spans="56:142" x14ac:dyDescent="0.2">
      <c r="BD8774" s="325"/>
      <c r="EL8774" s="325"/>
    </row>
    <row r="8775" spans="56:142" x14ac:dyDescent="0.2">
      <c r="BD8775" s="325"/>
      <c r="EL8775" s="325"/>
    </row>
    <row r="8776" spans="56:142" x14ac:dyDescent="0.2">
      <c r="BD8776" s="325"/>
      <c r="EL8776" s="325"/>
    </row>
    <row r="8777" spans="56:142" x14ac:dyDescent="0.2">
      <c r="BD8777" s="325"/>
      <c r="EL8777" s="325"/>
    </row>
    <row r="8778" spans="56:142" x14ac:dyDescent="0.2">
      <c r="BD8778" s="325"/>
      <c r="EL8778" s="325"/>
    </row>
    <row r="8779" spans="56:142" x14ac:dyDescent="0.2">
      <c r="BD8779" s="325"/>
      <c r="EL8779" s="325"/>
    </row>
    <row r="8780" spans="56:142" x14ac:dyDescent="0.2">
      <c r="BD8780" s="325"/>
      <c r="EL8780" s="325"/>
    </row>
    <row r="8781" spans="56:142" x14ac:dyDescent="0.2">
      <c r="BD8781" s="325"/>
      <c r="EL8781" s="325"/>
    </row>
    <row r="8782" spans="56:142" x14ac:dyDescent="0.2">
      <c r="BD8782" s="325"/>
      <c r="EL8782" s="325"/>
    </row>
    <row r="8783" spans="56:142" x14ac:dyDescent="0.2">
      <c r="BD8783" s="325"/>
      <c r="EL8783" s="325"/>
    </row>
    <row r="8784" spans="56:142" x14ac:dyDescent="0.2">
      <c r="BD8784" s="325"/>
      <c r="EL8784" s="325"/>
    </row>
    <row r="8785" spans="56:142" x14ac:dyDescent="0.2">
      <c r="BD8785" s="325"/>
      <c r="EL8785" s="325"/>
    </row>
    <row r="8786" spans="56:142" x14ac:dyDescent="0.2">
      <c r="BD8786" s="325"/>
      <c r="EL8786" s="325"/>
    </row>
    <row r="8787" spans="56:142" x14ac:dyDescent="0.2">
      <c r="BD8787" s="325"/>
      <c r="EL8787" s="325"/>
    </row>
    <row r="8788" spans="56:142" x14ac:dyDescent="0.2">
      <c r="BD8788" s="325"/>
      <c r="EL8788" s="325"/>
    </row>
    <row r="8789" spans="56:142" x14ac:dyDescent="0.2">
      <c r="BD8789" s="325"/>
      <c r="EL8789" s="325"/>
    </row>
    <row r="8790" spans="56:142" x14ac:dyDescent="0.2">
      <c r="BD8790" s="325"/>
      <c r="EL8790" s="325"/>
    </row>
    <row r="8791" spans="56:142" x14ac:dyDescent="0.2">
      <c r="BD8791" s="325"/>
      <c r="EL8791" s="325"/>
    </row>
    <row r="8792" spans="56:142" x14ac:dyDescent="0.2">
      <c r="BD8792" s="325"/>
      <c r="EL8792" s="325"/>
    </row>
    <row r="8793" spans="56:142" x14ac:dyDescent="0.2">
      <c r="BD8793" s="325"/>
      <c r="EL8793" s="325"/>
    </row>
    <row r="8794" spans="56:142" x14ac:dyDescent="0.2">
      <c r="BD8794" s="325"/>
      <c r="EL8794" s="325"/>
    </row>
    <row r="8795" spans="56:142" x14ac:dyDescent="0.2">
      <c r="BD8795" s="325"/>
      <c r="EL8795" s="325"/>
    </row>
    <row r="8796" spans="56:142" x14ac:dyDescent="0.2">
      <c r="BD8796" s="325"/>
      <c r="EL8796" s="325"/>
    </row>
    <row r="8797" spans="56:142" x14ac:dyDescent="0.2">
      <c r="BD8797" s="325"/>
      <c r="EL8797" s="325"/>
    </row>
    <row r="8798" spans="56:142" x14ac:dyDescent="0.2">
      <c r="BD8798" s="325"/>
      <c r="EL8798" s="325"/>
    </row>
    <row r="8799" spans="56:142" x14ac:dyDescent="0.2">
      <c r="BD8799" s="325"/>
      <c r="EL8799" s="325"/>
    </row>
    <row r="8800" spans="56:142" x14ac:dyDescent="0.2">
      <c r="BD8800" s="325"/>
      <c r="EL8800" s="325"/>
    </row>
    <row r="8801" spans="56:142" x14ac:dyDescent="0.2">
      <c r="BD8801" s="325"/>
      <c r="EL8801" s="325"/>
    </row>
    <row r="8802" spans="56:142" x14ac:dyDescent="0.2">
      <c r="BD8802" s="325"/>
      <c r="EL8802" s="325"/>
    </row>
    <row r="8803" spans="56:142" x14ac:dyDescent="0.2">
      <c r="BD8803" s="325"/>
      <c r="EL8803" s="325"/>
    </row>
    <row r="8804" spans="56:142" x14ac:dyDescent="0.2">
      <c r="BD8804" s="325"/>
      <c r="EL8804" s="325"/>
    </row>
    <row r="8805" spans="56:142" x14ac:dyDescent="0.2">
      <c r="BD8805" s="325"/>
      <c r="EL8805" s="325"/>
    </row>
    <row r="8806" spans="56:142" x14ac:dyDescent="0.2">
      <c r="BD8806" s="325"/>
      <c r="EL8806" s="325"/>
    </row>
    <row r="8807" spans="56:142" x14ac:dyDescent="0.2">
      <c r="BD8807" s="325"/>
      <c r="EL8807" s="325"/>
    </row>
    <row r="8808" spans="56:142" x14ac:dyDescent="0.2">
      <c r="BD8808" s="325"/>
      <c r="EL8808" s="325"/>
    </row>
    <row r="8809" spans="56:142" x14ac:dyDescent="0.2">
      <c r="BD8809" s="325"/>
      <c r="EL8809" s="325"/>
    </row>
    <row r="8810" spans="56:142" x14ac:dyDescent="0.2">
      <c r="BD8810" s="325"/>
      <c r="EL8810" s="325"/>
    </row>
    <row r="8811" spans="56:142" x14ac:dyDescent="0.2">
      <c r="BD8811" s="325"/>
      <c r="EL8811" s="325"/>
    </row>
    <row r="8812" spans="56:142" x14ac:dyDescent="0.2">
      <c r="BD8812" s="325"/>
      <c r="EL8812" s="325"/>
    </row>
    <row r="8813" spans="56:142" x14ac:dyDescent="0.2">
      <c r="BD8813" s="325"/>
      <c r="EL8813" s="325"/>
    </row>
    <row r="8814" spans="56:142" x14ac:dyDescent="0.2">
      <c r="BD8814" s="325"/>
      <c r="EL8814" s="325"/>
    </row>
    <row r="8815" spans="56:142" x14ac:dyDescent="0.2">
      <c r="BD8815" s="325"/>
      <c r="EL8815" s="325"/>
    </row>
    <row r="8816" spans="56:142" x14ac:dyDescent="0.2">
      <c r="BD8816" s="325"/>
      <c r="EL8816" s="325"/>
    </row>
    <row r="8817" spans="56:142" x14ac:dyDescent="0.2">
      <c r="BD8817" s="325"/>
      <c r="EL8817" s="325"/>
    </row>
    <row r="8818" spans="56:142" x14ac:dyDescent="0.2">
      <c r="BD8818" s="325"/>
      <c r="EL8818" s="325"/>
    </row>
    <row r="8819" spans="56:142" x14ac:dyDescent="0.2">
      <c r="BD8819" s="325"/>
      <c r="EL8819" s="325"/>
    </row>
    <row r="8820" spans="56:142" x14ac:dyDescent="0.2">
      <c r="BD8820" s="325"/>
      <c r="EL8820" s="325"/>
    </row>
    <row r="8821" spans="56:142" x14ac:dyDescent="0.2">
      <c r="BD8821" s="325"/>
      <c r="EL8821" s="325"/>
    </row>
    <row r="8822" spans="56:142" x14ac:dyDescent="0.2">
      <c r="BD8822" s="325"/>
      <c r="EL8822" s="325"/>
    </row>
    <row r="8823" spans="56:142" x14ac:dyDescent="0.2">
      <c r="BD8823" s="325"/>
      <c r="EL8823" s="325"/>
    </row>
    <row r="8824" spans="56:142" x14ac:dyDescent="0.2">
      <c r="BD8824" s="325"/>
      <c r="EL8824" s="325"/>
    </row>
    <row r="8825" spans="56:142" x14ac:dyDescent="0.2">
      <c r="BD8825" s="325"/>
      <c r="EL8825" s="325"/>
    </row>
    <row r="8826" spans="56:142" x14ac:dyDescent="0.2">
      <c r="BD8826" s="325"/>
      <c r="EL8826" s="325"/>
    </row>
    <row r="8827" spans="56:142" x14ac:dyDescent="0.2">
      <c r="BD8827" s="325"/>
      <c r="EL8827" s="325"/>
    </row>
    <row r="8828" spans="56:142" x14ac:dyDescent="0.2">
      <c r="BD8828" s="325"/>
      <c r="EL8828" s="325"/>
    </row>
    <row r="8829" spans="56:142" x14ac:dyDescent="0.2">
      <c r="BD8829" s="325"/>
      <c r="EL8829" s="325"/>
    </row>
    <row r="8830" spans="56:142" x14ac:dyDescent="0.2">
      <c r="BD8830" s="325"/>
      <c r="EL8830" s="325"/>
    </row>
    <row r="8831" spans="56:142" x14ac:dyDescent="0.2">
      <c r="BD8831" s="325"/>
      <c r="EL8831" s="325"/>
    </row>
    <row r="8832" spans="56:142" x14ac:dyDescent="0.2">
      <c r="BD8832" s="325"/>
      <c r="EL8832" s="325"/>
    </row>
    <row r="8833" spans="56:142" x14ac:dyDescent="0.2">
      <c r="BD8833" s="325"/>
      <c r="EL8833" s="325"/>
    </row>
    <row r="8834" spans="56:142" x14ac:dyDescent="0.2">
      <c r="BD8834" s="325"/>
      <c r="EL8834" s="325"/>
    </row>
    <row r="8835" spans="56:142" x14ac:dyDescent="0.2">
      <c r="BD8835" s="325"/>
      <c r="EL8835" s="325"/>
    </row>
    <row r="8836" spans="56:142" x14ac:dyDescent="0.2">
      <c r="BD8836" s="325"/>
      <c r="EL8836" s="325"/>
    </row>
    <row r="8837" spans="56:142" x14ac:dyDescent="0.2">
      <c r="BD8837" s="325"/>
      <c r="EL8837" s="325"/>
    </row>
    <row r="8838" spans="56:142" x14ac:dyDescent="0.2">
      <c r="BD8838" s="325"/>
      <c r="EL8838" s="325"/>
    </row>
    <row r="8839" spans="56:142" x14ac:dyDescent="0.2">
      <c r="BD8839" s="325"/>
      <c r="EL8839" s="325"/>
    </row>
    <row r="8840" spans="56:142" x14ac:dyDescent="0.2">
      <c r="BD8840" s="325"/>
      <c r="EL8840" s="325"/>
    </row>
    <row r="8841" spans="56:142" x14ac:dyDescent="0.2">
      <c r="BD8841" s="325"/>
      <c r="EL8841" s="325"/>
    </row>
    <row r="8842" spans="56:142" x14ac:dyDescent="0.2">
      <c r="BD8842" s="325"/>
      <c r="EL8842" s="325"/>
    </row>
    <row r="8843" spans="56:142" x14ac:dyDescent="0.2">
      <c r="BD8843" s="325"/>
      <c r="EL8843" s="325"/>
    </row>
    <row r="8844" spans="56:142" x14ac:dyDescent="0.2">
      <c r="BD8844" s="325"/>
      <c r="EL8844" s="325"/>
    </row>
    <row r="8845" spans="56:142" x14ac:dyDescent="0.2">
      <c r="BD8845" s="325"/>
      <c r="EL8845" s="325"/>
    </row>
    <row r="8846" spans="56:142" x14ac:dyDescent="0.2">
      <c r="BD8846" s="325"/>
      <c r="EL8846" s="325"/>
    </row>
    <row r="8847" spans="56:142" x14ac:dyDescent="0.2">
      <c r="BD8847" s="325"/>
      <c r="EL8847" s="325"/>
    </row>
    <row r="8848" spans="56:142" x14ac:dyDescent="0.2">
      <c r="BD8848" s="325"/>
      <c r="EL8848" s="325"/>
    </row>
    <row r="8849" spans="56:142" x14ac:dyDescent="0.2">
      <c r="BD8849" s="325"/>
      <c r="EL8849" s="325"/>
    </row>
    <row r="8850" spans="56:142" x14ac:dyDescent="0.2">
      <c r="BD8850" s="325"/>
      <c r="EL8850" s="325"/>
    </row>
    <row r="8851" spans="56:142" x14ac:dyDescent="0.2">
      <c r="BD8851" s="325"/>
      <c r="EL8851" s="325"/>
    </row>
    <row r="8852" spans="56:142" x14ac:dyDescent="0.2">
      <c r="BD8852" s="325"/>
      <c r="EL8852" s="325"/>
    </row>
    <row r="8853" spans="56:142" x14ac:dyDescent="0.2">
      <c r="BD8853" s="325"/>
      <c r="EL8853" s="325"/>
    </row>
    <row r="8854" spans="56:142" x14ac:dyDescent="0.2">
      <c r="BD8854" s="325"/>
      <c r="EL8854" s="325"/>
    </row>
    <row r="8855" spans="56:142" x14ac:dyDescent="0.2">
      <c r="BD8855" s="325"/>
      <c r="EL8855" s="325"/>
    </row>
    <row r="8856" spans="56:142" x14ac:dyDescent="0.2">
      <c r="BD8856" s="325"/>
      <c r="EL8856" s="325"/>
    </row>
    <row r="8857" spans="56:142" x14ac:dyDescent="0.2">
      <c r="BD8857" s="325"/>
      <c r="EL8857" s="325"/>
    </row>
    <row r="8858" spans="56:142" x14ac:dyDescent="0.2">
      <c r="BD8858" s="325"/>
      <c r="EL8858" s="325"/>
    </row>
    <row r="8859" spans="56:142" x14ac:dyDescent="0.2">
      <c r="BD8859" s="325"/>
      <c r="EL8859" s="325"/>
    </row>
    <row r="8860" spans="56:142" x14ac:dyDescent="0.2">
      <c r="BD8860" s="325"/>
      <c r="EL8860" s="325"/>
    </row>
    <row r="8861" spans="56:142" x14ac:dyDescent="0.2">
      <c r="BD8861" s="325"/>
      <c r="EL8861" s="325"/>
    </row>
    <row r="8862" spans="56:142" x14ac:dyDescent="0.2">
      <c r="BD8862" s="325"/>
      <c r="EL8862" s="325"/>
    </row>
    <row r="8863" spans="56:142" x14ac:dyDescent="0.2">
      <c r="BD8863" s="325"/>
      <c r="EL8863" s="325"/>
    </row>
    <row r="8864" spans="56:142" x14ac:dyDescent="0.2">
      <c r="BD8864" s="325"/>
      <c r="EL8864" s="325"/>
    </row>
    <row r="8865" spans="56:142" x14ac:dyDescent="0.2">
      <c r="BD8865" s="325"/>
      <c r="EL8865" s="325"/>
    </row>
    <row r="8866" spans="56:142" x14ac:dyDescent="0.2">
      <c r="BD8866" s="325"/>
      <c r="EL8866" s="325"/>
    </row>
    <row r="8867" spans="56:142" x14ac:dyDescent="0.2">
      <c r="BD8867" s="325"/>
      <c r="EL8867" s="325"/>
    </row>
    <row r="8868" spans="56:142" x14ac:dyDescent="0.2">
      <c r="BD8868" s="325"/>
      <c r="EL8868" s="325"/>
    </row>
    <row r="8869" spans="56:142" x14ac:dyDescent="0.2">
      <c r="BD8869" s="325"/>
      <c r="EL8869" s="325"/>
    </row>
    <row r="8870" spans="56:142" x14ac:dyDescent="0.2">
      <c r="BD8870" s="325"/>
      <c r="EL8870" s="325"/>
    </row>
    <row r="8871" spans="56:142" x14ac:dyDescent="0.2">
      <c r="BD8871" s="325"/>
      <c r="EL8871" s="325"/>
    </row>
    <row r="8872" spans="56:142" x14ac:dyDescent="0.2">
      <c r="BD8872" s="325"/>
      <c r="EL8872" s="325"/>
    </row>
    <row r="8873" spans="56:142" x14ac:dyDescent="0.2">
      <c r="BD8873" s="325"/>
      <c r="EL8873" s="325"/>
    </row>
    <row r="8874" spans="56:142" x14ac:dyDescent="0.2">
      <c r="BD8874" s="325"/>
      <c r="EL8874" s="325"/>
    </row>
    <row r="8875" spans="56:142" x14ac:dyDescent="0.2">
      <c r="BD8875" s="325"/>
      <c r="EL8875" s="325"/>
    </row>
    <row r="8876" spans="56:142" x14ac:dyDescent="0.2">
      <c r="BD8876" s="325"/>
      <c r="EL8876" s="325"/>
    </row>
    <row r="8877" spans="56:142" x14ac:dyDescent="0.2">
      <c r="BD8877" s="325"/>
      <c r="EL8877" s="325"/>
    </row>
    <row r="8878" spans="56:142" x14ac:dyDescent="0.2">
      <c r="BD8878" s="325"/>
      <c r="EL8878" s="325"/>
    </row>
    <row r="8879" spans="56:142" x14ac:dyDescent="0.2">
      <c r="BD8879" s="325"/>
      <c r="EL8879" s="325"/>
    </row>
    <row r="8880" spans="56:142" x14ac:dyDescent="0.2">
      <c r="BD8880" s="325"/>
      <c r="EL8880" s="325"/>
    </row>
    <row r="8881" spans="56:142" x14ac:dyDescent="0.2">
      <c r="BD8881" s="325"/>
      <c r="EL8881" s="325"/>
    </row>
    <row r="8882" spans="56:142" x14ac:dyDescent="0.2">
      <c r="BD8882" s="325"/>
      <c r="EL8882" s="325"/>
    </row>
    <row r="8883" spans="56:142" x14ac:dyDescent="0.2">
      <c r="BD8883" s="325"/>
      <c r="EL8883" s="325"/>
    </row>
    <row r="8884" spans="56:142" x14ac:dyDescent="0.2">
      <c r="BD8884" s="325"/>
      <c r="EL8884" s="325"/>
    </row>
    <row r="8885" spans="56:142" x14ac:dyDescent="0.2">
      <c r="BD8885" s="325"/>
      <c r="EL8885" s="325"/>
    </row>
    <row r="8886" spans="56:142" x14ac:dyDescent="0.2">
      <c r="BD8886" s="325"/>
      <c r="EL8886" s="325"/>
    </row>
    <row r="8887" spans="56:142" x14ac:dyDescent="0.2">
      <c r="BD8887" s="325"/>
      <c r="EL8887" s="325"/>
    </row>
    <row r="8888" spans="56:142" x14ac:dyDescent="0.2">
      <c r="BD8888" s="325"/>
      <c r="EL8888" s="325"/>
    </row>
    <row r="8889" spans="56:142" x14ac:dyDescent="0.2">
      <c r="BD8889" s="325"/>
      <c r="EL8889" s="325"/>
    </row>
    <row r="8890" spans="56:142" x14ac:dyDescent="0.2">
      <c r="BD8890" s="325"/>
      <c r="EL8890" s="325"/>
    </row>
    <row r="8891" spans="56:142" x14ac:dyDescent="0.2">
      <c r="BD8891" s="325"/>
      <c r="EL8891" s="325"/>
    </row>
    <row r="8892" spans="56:142" x14ac:dyDescent="0.2">
      <c r="BD8892" s="325"/>
      <c r="EL8892" s="325"/>
    </row>
    <row r="8893" spans="56:142" x14ac:dyDescent="0.2">
      <c r="BD8893" s="325"/>
      <c r="EL8893" s="325"/>
    </row>
    <row r="8894" spans="56:142" x14ac:dyDescent="0.2">
      <c r="BD8894" s="325"/>
      <c r="EL8894" s="325"/>
    </row>
    <row r="8895" spans="56:142" x14ac:dyDescent="0.2">
      <c r="BD8895" s="325"/>
      <c r="EL8895" s="325"/>
    </row>
    <row r="8896" spans="56:142" x14ac:dyDescent="0.2">
      <c r="BD8896" s="325"/>
      <c r="EL8896" s="325"/>
    </row>
    <row r="8897" spans="56:142" x14ac:dyDescent="0.2">
      <c r="BD8897" s="325"/>
      <c r="EL8897" s="325"/>
    </row>
    <row r="8898" spans="56:142" x14ac:dyDescent="0.2">
      <c r="BD8898" s="325"/>
      <c r="EL8898" s="325"/>
    </row>
    <row r="8899" spans="56:142" x14ac:dyDescent="0.2">
      <c r="BD8899" s="325"/>
      <c r="EL8899" s="325"/>
    </row>
    <row r="8900" spans="56:142" x14ac:dyDescent="0.2">
      <c r="BD8900" s="325"/>
      <c r="EL8900" s="325"/>
    </row>
    <row r="8901" spans="56:142" x14ac:dyDescent="0.2">
      <c r="BD8901" s="325"/>
      <c r="EL8901" s="325"/>
    </row>
    <row r="8902" spans="56:142" x14ac:dyDescent="0.2">
      <c r="BD8902" s="325"/>
      <c r="EL8902" s="325"/>
    </row>
    <row r="8903" spans="56:142" x14ac:dyDescent="0.2">
      <c r="BD8903" s="325"/>
      <c r="EL8903" s="325"/>
    </row>
    <row r="8904" spans="56:142" x14ac:dyDescent="0.2">
      <c r="BD8904" s="325"/>
      <c r="EL8904" s="325"/>
    </row>
    <row r="8905" spans="56:142" x14ac:dyDescent="0.2">
      <c r="BD8905" s="325"/>
      <c r="EL8905" s="325"/>
    </row>
    <row r="8906" spans="56:142" x14ac:dyDescent="0.2">
      <c r="BD8906" s="325"/>
      <c r="EL8906" s="325"/>
    </row>
    <row r="8907" spans="56:142" x14ac:dyDescent="0.2">
      <c r="BD8907" s="325"/>
      <c r="EL8907" s="325"/>
    </row>
    <row r="8908" spans="56:142" x14ac:dyDescent="0.2">
      <c r="BD8908" s="325"/>
      <c r="EL8908" s="325"/>
    </row>
    <row r="8909" spans="56:142" x14ac:dyDescent="0.2">
      <c r="BD8909" s="325"/>
      <c r="EL8909" s="325"/>
    </row>
    <row r="8910" spans="56:142" x14ac:dyDescent="0.2">
      <c r="BD8910" s="325"/>
      <c r="EL8910" s="325"/>
    </row>
    <row r="8911" spans="56:142" x14ac:dyDescent="0.2">
      <c r="BD8911" s="325"/>
      <c r="EL8911" s="325"/>
    </row>
    <row r="8912" spans="56:142" x14ac:dyDescent="0.2">
      <c r="BD8912" s="325"/>
      <c r="EL8912" s="325"/>
    </row>
    <row r="8913" spans="56:142" x14ac:dyDescent="0.2">
      <c r="BD8913" s="325"/>
      <c r="EL8913" s="325"/>
    </row>
    <row r="8914" spans="56:142" x14ac:dyDescent="0.2">
      <c r="BD8914" s="325"/>
      <c r="EL8914" s="325"/>
    </row>
    <row r="8915" spans="56:142" x14ac:dyDescent="0.2">
      <c r="BD8915" s="325"/>
      <c r="EL8915" s="325"/>
    </row>
    <row r="8916" spans="56:142" x14ac:dyDescent="0.2">
      <c r="BD8916" s="325"/>
      <c r="EL8916" s="325"/>
    </row>
    <row r="8917" spans="56:142" x14ac:dyDescent="0.2">
      <c r="BD8917" s="325"/>
      <c r="EL8917" s="325"/>
    </row>
    <row r="8918" spans="56:142" x14ac:dyDescent="0.2">
      <c r="BD8918" s="325"/>
      <c r="EL8918" s="325"/>
    </row>
    <row r="8919" spans="56:142" x14ac:dyDescent="0.2">
      <c r="BD8919" s="325"/>
      <c r="EL8919" s="325"/>
    </row>
    <row r="8920" spans="56:142" x14ac:dyDescent="0.2">
      <c r="BD8920" s="325"/>
      <c r="EL8920" s="325"/>
    </row>
    <row r="8921" spans="56:142" x14ac:dyDescent="0.2">
      <c r="BD8921" s="325"/>
      <c r="EL8921" s="325"/>
    </row>
    <row r="8922" spans="56:142" x14ac:dyDescent="0.2">
      <c r="BD8922" s="325"/>
      <c r="EL8922" s="325"/>
    </row>
    <row r="8923" spans="56:142" x14ac:dyDescent="0.2">
      <c r="BD8923" s="325"/>
      <c r="EL8923" s="325"/>
    </row>
    <row r="8924" spans="56:142" x14ac:dyDescent="0.2">
      <c r="BD8924" s="325"/>
      <c r="EL8924" s="325"/>
    </row>
    <row r="8925" spans="56:142" x14ac:dyDescent="0.2">
      <c r="BD8925" s="325"/>
      <c r="EL8925" s="325"/>
    </row>
    <row r="8926" spans="56:142" x14ac:dyDescent="0.2">
      <c r="BD8926" s="325"/>
      <c r="EL8926" s="325"/>
    </row>
    <row r="8927" spans="56:142" x14ac:dyDescent="0.2">
      <c r="BD8927" s="325"/>
      <c r="EL8927" s="325"/>
    </row>
    <row r="8928" spans="56:142" x14ac:dyDescent="0.2">
      <c r="BD8928" s="325"/>
      <c r="EL8928" s="325"/>
    </row>
    <row r="8929" spans="56:142" x14ac:dyDescent="0.2">
      <c r="BD8929" s="325"/>
      <c r="EL8929" s="325"/>
    </row>
    <row r="8930" spans="56:142" x14ac:dyDescent="0.2">
      <c r="BD8930" s="325"/>
      <c r="EL8930" s="325"/>
    </row>
    <row r="8931" spans="56:142" x14ac:dyDescent="0.2">
      <c r="BD8931" s="325"/>
      <c r="EL8931" s="325"/>
    </row>
    <row r="8932" spans="56:142" x14ac:dyDescent="0.2">
      <c r="BD8932" s="325"/>
      <c r="EL8932" s="325"/>
    </row>
    <row r="8933" spans="56:142" x14ac:dyDescent="0.2">
      <c r="BD8933" s="325"/>
      <c r="EL8933" s="325"/>
    </row>
    <row r="8934" spans="56:142" x14ac:dyDescent="0.2">
      <c r="BD8934" s="325"/>
      <c r="EL8934" s="325"/>
    </row>
    <row r="8935" spans="56:142" x14ac:dyDescent="0.2">
      <c r="BD8935" s="325"/>
      <c r="EL8935" s="325"/>
    </row>
    <row r="8936" spans="56:142" x14ac:dyDescent="0.2">
      <c r="BD8936" s="325"/>
      <c r="EL8936" s="325"/>
    </row>
    <row r="8937" spans="56:142" x14ac:dyDescent="0.2">
      <c r="BD8937" s="325"/>
      <c r="EL8937" s="325"/>
    </row>
    <row r="8938" spans="56:142" x14ac:dyDescent="0.2">
      <c r="BD8938" s="325"/>
      <c r="EL8938" s="325"/>
    </row>
    <row r="8939" spans="56:142" x14ac:dyDescent="0.2">
      <c r="BD8939" s="325"/>
      <c r="EL8939" s="325"/>
    </row>
    <row r="8940" spans="56:142" x14ac:dyDescent="0.2">
      <c r="BD8940" s="325"/>
      <c r="EL8940" s="325"/>
    </row>
    <row r="8941" spans="56:142" x14ac:dyDescent="0.2">
      <c r="BD8941" s="325"/>
      <c r="EL8941" s="325"/>
    </row>
    <row r="8942" spans="56:142" x14ac:dyDescent="0.2">
      <c r="BD8942" s="325"/>
      <c r="EL8942" s="325"/>
    </row>
    <row r="8943" spans="56:142" x14ac:dyDescent="0.2">
      <c r="BD8943" s="325"/>
      <c r="EL8943" s="325"/>
    </row>
    <row r="8944" spans="56:142" x14ac:dyDescent="0.2">
      <c r="BD8944" s="325"/>
      <c r="EL8944" s="325"/>
    </row>
    <row r="8945" spans="56:142" x14ac:dyDescent="0.2">
      <c r="BD8945" s="325"/>
      <c r="EL8945" s="325"/>
    </row>
    <row r="8946" spans="56:142" x14ac:dyDescent="0.2">
      <c r="BD8946" s="325"/>
      <c r="EL8946" s="325"/>
    </row>
    <row r="8947" spans="56:142" x14ac:dyDescent="0.2">
      <c r="BD8947" s="325"/>
      <c r="EL8947" s="325"/>
    </row>
    <row r="8948" spans="56:142" x14ac:dyDescent="0.2">
      <c r="BD8948" s="325"/>
      <c r="EL8948" s="325"/>
    </row>
    <row r="8949" spans="56:142" x14ac:dyDescent="0.2">
      <c r="BD8949" s="325"/>
      <c r="EL8949" s="325"/>
    </row>
    <row r="8950" spans="56:142" x14ac:dyDescent="0.2">
      <c r="BD8950" s="325"/>
      <c r="EL8950" s="325"/>
    </row>
    <row r="8951" spans="56:142" x14ac:dyDescent="0.2">
      <c r="BD8951" s="325"/>
      <c r="EL8951" s="325"/>
    </row>
    <row r="8952" spans="56:142" x14ac:dyDescent="0.2">
      <c r="BD8952" s="325"/>
      <c r="EL8952" s="325"/>
    </row>
    <row r="8953" spans="56:142" x14ac:dyDescent="0.2">
      <c r="BD8953" s="325"/>
      <c r="EL8953" s="325"/>
    </row>
    <row r="8954" spans="56:142" x14ac:dyDescent="0.2">
      <c r="BD8954" s="325"/>
      <c r="EL8954" s="325"/>
    </row>
    <row r="8955" spans="56:142" x14ac:dyDescent="0.2">
      <c r="BD8955" s="325"/>
      <c r="EL8955" s="325"/>
    </row>
    <row r="8956" spans="56:142" x14ac:dyDescent="0.2">
      <c r="BD8956" s="325"/>
      <c r="EL8956" s="325"/>
    </row>
    <row r="8957" spans="56:142" x14ac:dyDescent="0.2">
      <c r="BD8957" s="325"/>
      <c r="EL8957" s="325"/>
    </row>
    <row r="8958" spans="56:142" x14ac:dyDescent="0.2">
      <c r="BD8958" s="325"/>
      <c r="EL8958" s="325"/>
    </row>
    <row r="8959" spans="56:142" x14ac:dyDescent="0.2">
      <c r="BD8959" s="325"/>
      <c r="EL8959" s="325"/>
    </row>
    <row r="8960" spans="56:142" x14ac:dyDescent="0.2">
      <c r="BD8960" s="325"/>
      <c r="EL8960" s="325"/>
    </row>
    <row r="8961" spans="56:142" x14ac:dyDescent="0.2">
      <c r="BD8961" s="325"/>
      <c r="EL8961" s="325"/>
    </row>
    <row r="8962" spans="56:142" x14ac:dyDescent="0.2">
      <c r="BD8962" s="325"/>
      <c r="EL8962" s="325"/>
    </row>
    <row r="8963" spans="56:142" x14ac:dyDescent="0.2">
      <c r="BD8963" s="325"/>
      <c r="EL8963" s="325"/>
    </row>
    <row r="8964" spans="56:142" x14ac:dyDescent="0.2">
      <c r="BD8964" s="325"/>
      <c r="EL8964" s="325"/>
    </row>
    <row r="8965" spans="56:142" x14ac:dyDescent="0.2">
      <c r="BD8965" s="325"/>
      <c r="EL8965" s="325"/>
    </row>
    <row r="8966" spans="56:142" x14ac:dyDescent="0.2">
      <c r="BD8966" s="325"/>
      <c r="EL8966" s="325"/>
    </row>
    <row r="8967" spans="56:142" x14ac:dyDescent="0.2">
      <c r="BD8967" s="325"/>
      <c r="EL8967" s="325"/>
    </row>
    <row r="8968" spans="56:142" x14ac:dyDescent="0.2">
      <c r="BD8968" s="325"/>
      <c r="EL8968" s="325"/>
    </row>
    <row r="8969" spans="56:142" x14ac:dyDescent="0.2">
      <c r="BD8969" s="325"/>
      <c r="EL8969" s="325"/>
    </row>
    <row r="8970" spans="56:142" x14ac:dyDescent="0.2">
      <c r="BD8970" s="325"/>
      <c r="EL8970" s="325"/>
    </row>
    <row r="8971" spans="56:142" x14ac:dyDescent="0.2">
      <c r="BD8971" s="325"/>
      <c r="EL8971" s="325"/>
    </row>
    <row r="8972" spans="56:142" x14ac:dyDescent="0.2">
      <c r="BD8972" s="325"/>
      <c r="EL8972" s="325"/>
    </row>
    <row r="8973" spans="56:142" x14ac:dyDescent="0.2">
      <c r="BD8973" s="325"/>
      <c r="EL8973" s="325"/>
    </row>
    <row r="8974" spans="56:142" x14ac:dyDescent="0.2">
      <c r="BD8974" s="325"/>
      <c r="EL8974" s="325"/>
    </row>
    <row r="8975" spans="56:142" x14ac:dyDescent="0.2">
      <c r="BD8975" s="325"/>
      <c r="EL8975" s="325"/>
    </row>
    <row r="8976" spans="56:142" x14ac:dyDescent="0.2">
      <c r="BD8976" s="325"/>
      <c r="EL8976" s="325"/>
    </row>
    <row r="8977" spans="56:142" x14ac:dyDescent="0.2">
      <c r="BD8977" s="325"/>
      <c r="EL8977" s="325"/>
    </row>
    <row r="8978" spans="56:142" x14ac:dyDescent="0.2">
      <c r="BD8978" s="325"/>
      <c r="EL8978" s="325"/>
    </row>
    <row r="8979" spans="56:142" x14ac:dyDescent="0.2">
      <c r="BD8979" s="325"/>
      <c r="EL8979" s="325"/>
    </row>
    <row r="8980" spans="56:142" x14ac:dyDescent="0.2">
      <c r="BD8980" s="325"/>
      <c r="EL8980" s="325"/>
    </row>
    <row r="8981" spans="56:142" x14ac:dyDescent="0.2">
      <c r="BD8981" s="325"/>
      <c r="EL8981" s="325"/>
    </row>
    <row r="8982" spans="56:142" x14ac:dyDescent="0.2">
      <c r="BD8982" s="325"/>
      <c r="EL8982" s="325"/>
    </row>
    <row r="8983" spans="56:142" x14ac:dyDescent="0.2">
      <c r="BD8983" s="325"/>
      <c r="EL8983" s="325"/>
    </row>
    <row r="8984" spans="56:142" x14ac:dyDescent="0.2">
      <c r="BD8984" s="325"/>
      <c r="EL8984" s="325"/>
    </row>
    <row r="8985" spans="56:142" x14ac:dyDescent="0.2">
      <c r="BD8985" s="325"/>
      <c r="EL8985" s="325"/>
    </row>
    <row r="8986" spans="56:142" x14ac:dyDescent="0.2">
      <c r="BD8986" s="325"/>
      <c r="EL8986" s="325"/>
    </row>
    <row r="8987" spans="56:142" x14ac:dyDescent="0.2">
      <c r="BD8987" s="325"/>
      <c r="EL8987" s="325"/>
    </row>
    <row r="8988" spans="56:142" x14ac:dyDescent="0.2">
      <c r="BD8988" s="325"/>
      <c r="EL8988" s="325"/>
    </row>
    <row r="8989" spans="56:142" x14ac:dyDescent="0.2">
      <c r="BD8989" s="325"/>
      <c r="EL8989" s="325"/>
    </row>
    <row r="8990" spans="56:142" x14ac:dyDescent="0.2">
      <c r="BD8990" s="325"/>
      <c r="EL8990" s="325"/>
    </row>
    <row r="8991" spans="56:142" x14ac:dyDescent="0.2">
      <c r="BD8991" s="325"/>
      <c r="EL8991" s="325"/>
    </row>
    <row r="8992" spans="56:142" x14ac:dyDescent="0.2">
      <c r="BD8992" s="325"/>
      <c r="EL8992" s="325"/>
    </row>
    <row r="8993" spans="56:142" x14ac:dyDescent="0.2">
      <c r="BD8993" s="325"/>
      <c r="EL8993" s="325"/>
    </row>
    <row r="8994" spans="56:142" x14ac:dyDescent="0.2">
      <c r="BD8994" s="325"/>
      <c r="EL8994" s="325"/>
    </row>
    <row r="8995" spans="56:142" x14ac:dyDescent="0.2">
      <c r="BD8995" s="325"/>
      <c r="EL8995" s="325"/>
    </row>
    <row r="8996" spans="56:142" x14ac:dyDescent="0.2">
      <c r="BD8996" s="325"/>
      <c r="EL8996" s="325"/>
    </row>
    <row r="8997" spans="56:142" x14ac:dyDescent="0.2">
      <c r="BD8997" s="325"/>
      <c r="EL8997" s="325"/>
    </row>
    <row r="8998" spans="56:142" x14ac:dyDescent="0.2">
      <c r="BD8998" s="325"/>
      <c r="EL8998" s="325"/>
    </row>
    <row r="8999" spans="56:142" x14ac:dyDescent="0.2">
      <c r="BD8999" s="325"/>
      <c r="EL8999" s="325"/>
    </row>
    <row r="9000" spans="56:142" x14ac:dyDescent="0.2">
      <c r="BD9000" s="325"/>
      <c r="EL9000" s="325"/>
    </row>
    <row r="9001" spans="56:142" x14ac:dyDescent="0.2">
      <c r="BD9001" s="325"/>
      <c r="EL9001" s="325"/>
    </row>
    <row r="9002" spans="56:142" x14ac:dyDescent="0.2">
      <c r="BD9002" s="325"/>
      <c r="EL9002" s="325"/>
    </row>
    <row r="9003" spans="56:142" x14ac:dyDescent="0.2">
      <c r="BD9003" s="325"/>
      <c r="EL9003" s="325"/>
    </row>
    <row r="9004" spans="56:142" x14ac:dyDescent="0.2">
      <c r="BD9004" s="325"/>
      <c r="EL9004" s="325"/>
    </row>
    <row r="9005" spans="56:142" x14ac:dyDescent="0.2">
      <c r="BD9005" s="325"/>
      <c r="EL9005" s="325"/>
    </row>
    <row r="9006" spans="56:142" x14ac:dyDescent="0.2">
      <c r="BD9006" s="325"/>
      <c r="EL9006" s="325"/>
    </row>
    <row r="9007" spans="56:142" x14ac:dyDescent="0.2">
      <c r="BD9007" s="325"/>
      <c r="EL9007" s="325"/>
    </row>
    <row r="9008" spans="56:142" x14ac:dyDescent="0.2">
      <c r="BD9008" s="325"/>
      <c r="EL9008" s="325"/>
    </row>
    <row r="9009" spans="56:142" x14ac:dyDescent="0.2">
      <c r="BD9009" s="325"/>
      <c r="EL9009" s="325"/>
    </row>
    <row r="9010" spans="56:142" x14ac:dyDescent="0.2">
      <c r="BD9010" s="325"/>
      <c r="EL9010" s="325"/>
    </row>
    <row r="9011" spans="56:142" x14ac:dyDescent="0.2">
      <c r="BD9011" s="325"/>
      <c r="EL9011" s="325"/>
    </row>
    <row r="9012" spans="56:142" x14ac:dyDescent="0.2">
      <c r="BD9012" s="325"/>
      <c r="EL9012" s="325"/>
    </row>
    <row r="9013" spans="56:142" x14ac:dyDescent="0.2">
      <c r="BD9013" s="325"/>
      <c r="EL9013" s="325"/>
    </row>
    <row r="9014" spans="56:142" x14ac:dyDescent="0.2">
      <c r="BD9014" s="325"/>
      <c r="EL9014" s="325"/>
    </row>
    <row r="9015" spans="56:142" x14ac:dyDescent="0.2">
      <c r="BD9015" s="325"/>
      <c r="EL9015" s="325"/>
    </row>
    <row r="9016" spans="56:142" x14ac:dyDescent="0.2">
      <c r="BD9016" s="325"/>
      <c r="EL9016" s="325"/>
    </row>
    <row r="9017" spans="56:142" x14ac:dyDescent="0.2">
      <c r="BD9017" s="325"/>
      <c r="EL9017" s="325"/>
    </row>
    <row r="9018" spans="56:142" x14ac:dyDescent="0.2">
      <c r="BD9018" s="325"/>
      <c r="EL9018" s="325"/>
    </row>
    <row r="9019" spans="56:142" x14ac:dyDescent="0.2">
      <c r="BD9019" s="325"/>
      <c r="EL9019" s="325"/>
    </row>
    <row r="9020" spans="56:142" x14ac:dyDescent="0.2">
      <c r="BD9020" s="325"/>
      <c r="EL9020" s="325"/>
    </row>
    <row r="9021" spans="56:142" x14ac:dyDescent="0.2">
      <c r="BD9021" s="325"/>
      <c r="EL9021" s="325"/>
    </row>
    <row r="9022" spans="56:142" x14ac:dyDescent="0.2">
      <c r="BD9022" s="325"/>
      <c r="EL9022" s="325"/>
    </row>
    <row r="9023" spans="56:142" x14ac:dyDescent="0.2">
      <c r="BD9023" s="325"/>
      <c r="EL9023" s="325"/>
    </row>
    <row r="9024" spans="56:142" x14ac:dyDescent="0.2">
      <c r="BD9024" s="325"/>
      <c r="EL9024" s="325"/>
    </row>
    <row r="9025" spans="56:142" x14ac:dyDescent="0.2">
      <c r="BD9025" s="325"/>
      <c r="EL9025" s="325"/>
    </row>
    <row r="9026" spans="56:142" x14ac:dyDescent="0.2">
      <c r="BD9026" s="325"/>
      <c r="EL9026" s="325"/>
    </row>
    <row r="9027" spans="56:142" x14ac:dyDescent="0.2">
      <c r="BD9027" s="325"/>
      <c r="EL9027" s="325"/>
    </row>
    <row r="9028" spans="56:142" x14ac:dyDescent="0.2">
      <c r="BD9028" s="325"/>
      <c r="EL9028" s="325"/>
    </row>
    <row r="9029" spans="56:142" x14ac:dyDescent="0.2">
      <c r="BD9029" s="325"/>
      <c r="EL9029" s="325"/>
    </row>
    <row r="9030" spans="56:142" x14ac:dyDescent="0.2">
      <c r="BD9030" s="325"/>
      <c r="EL9030" s="325"/>
    </row>
    <row r="9031" spans="56:142" x14ac:dyDescent="0.2">
      <c r="BD9031" s="325"/>
      <c r="EL9031" s="325"/>
    </row>
    <row r="9032" spans="56:142" x14ac:dyDescent="0.2">
      <c r="BD9032" s="325"/>
      <c r="EL9032" s="325"/>
    </row>
    <row r="9033" spans="56:142" x14ac:dyDescent="0.2">
      <c r="BD9033" s="325"/>
      <c r="EL9033" s="325"/>
    </row>
    <row r="9034" spans="56:142" x14ac:dyDescent="0.2">
      <c r="BD9034" s="325"/>
      <c r="EL9034" s="325"/>
    </row>
    <row r="9035" spans="56:142" x14ac:dyDescent="0.2">
      <c r="BD9035" s="325"/>
      <c r="EL9035" s="325"/>
    </row>
    <row r="9036" spans="56:142" x14ac:dyDescent="0.2">
      <c r="BD9036" s="325"/>
      <c r="EL9036" s="325"/>
    </row>
    <row r="9037" spans="56:142" x14ac:dyDescent="0.2">
      <c r="BD9037" s="325"/>
      <c r="EL9037" s="325"/>
    </row>
    <row r="9038" spans="56:142" x14ac:dyDescent="0.2">
      <c r="BD9038" s="325"/>
      <c r="EL9038" s="325"/>
    </row>
    <row r="9039" spans="56:142" x14ac:dyDescent="0.2">
      <c r="BD9039" s="325"/>
      <c r="EL9039" s="325"/>
    </row>
    <row r="9040" spans="56:142" x14ac:dyDescent="0.2">
      <c r="BD9040" s="325"/>
      <c r="EL9040" s="325"/>
    </row>
    <row r="9041" spans="56:142" x14ac:dyDescent="0.2">
      <c r="BD9041" s="325"/>
      <c r="EL9041" s="325"/>
    </row>
    <row r="9042" spans="56:142" x14ac:dyDescent="0.2">
      <c r="BD9042" s="325"/>
      <c r="EL9042" s="325"/>
    </row>
    <row r="9043" spans="56:142" x14ac:dyDescent="0.2">
      <c r="BD9043" s="325"/>
      <c r="EL9043" s="325"/>
    </row>
    <row r="9044" spans="56:142" x14ac:dyDescent="0.2">
      <c r="BD9044" s="325"/>
      <c r="EL9044" s="325"/>
    </row>
    <row r="9045" spans="56:142" x14ac:dyDescent="0.2">
      <c r="BD9045" s="325"/>
      <c r="EL9045" s="325"/>
    </row>
    <row r="9046" spans="56:142" x14ac:dyDescent="0.2">
      <c r="BD9046" s="325"/>
      <c r="EL9046" s="325"/>
    </row>
    <row r="9047" spans="56:142" x14ac:dyDescent="0.2">
      <c r="BD9047" s="325"/>
      <c r="EL9047" s="325"/>
    </row>
    <row r="9048" spans="56:142" x14ac:dyDescent="0.2">
      <c r="BD9048" s="325"/>
      <c r="EL9048" s="325"/>
    </row>
    <row r="9049" spans="56:142" x14ac:dyDescent="0.2">
      <c r="BD9049" s="325"/>
      <c r="EL9049" s="325"/>
    </row>
    <row r="9050" spans="56:142" x14ac:dyDescent="0.2">
      <c r="BD9050" s="325"/>
      <c r="EL9050" s="325"/>
    </row>
    <row r="9051" spans="56:142" x14ac:dyDescent="0.2">
      <c r="BD9051" s="325"/>
      <c r="EL9051" s="325"/>
    </row>
    <row r="9052" spans="56:142" x14ac:dyDescent="0.2">
      <c r="BD9052" s="325"/>
      <c r="EL9052" s="325"/>
    </row>
    <row r="9053" spans="56:142" x14ac:dyDescent="0.2">
      <c r="BD9053" s="325"/>
      <c r="EL9053" s="325"/>
    </row>
    <row r="9054" spans="56:142" x14ac:dyDescent="0.2">
      <c r="BD9054" s="325"/>
      <c r="EL9054" s="325"/>
    </row>
    <row r="9055" spans="56:142" x14ac:dyDescent="0.2">
      <c r="BD9055" s="325"/>
      <c r="EL9055" s="325"/>
    </row>
    <row r="9056" spans="56:142" x14ac:dyDescent="0.2">
      <c r="BD9056" s="325"/>
      <c r="EL9056" s="325"/>
    </row>
    <row r="9057" spans="56:142" x14ac:dyDescent="0.2">
      <c r="BD9057" s="325"/>
      <c r="EL9057" s="325"/>
    </row>
    <row r="9058" spans="56:142" x14ac:dyDescent="0.2">
      <c r="BD9058" s="325"/>
      <c r="EL9058" s="325"/>
    </row>
    <row r="9059" spans="56:142" x14ac:dyDescent="0.2">
      <c r="BD9059" s="325"/>
      <c r="EL9059" s="325"/>
    </row>
    <row r="9060" spans="56:142" x14ac:dyDescent="0.2">
      <c r="BD9060" s="325"/>
      <c r="EL9060" s="325"/>
    </row>
    <row r="9061" spans="56:142" x14ac:dyDescent="0.2">
      <c r="BD9061" s="325"/>
      <c r="EL9061" s="325"/>
    </row>
    <row r="9062" spans="56:142" x14ac:dyDescent="0.2">
      <c r="BD9062" s="325"/>
      <c r="EL9062" s="325"/>
    </row>
    <row r="9063" spans="56:142" x14ac:dyDescent="0.2">
      <c r="BD9063" s="325"/>
      <c r="EL9063" s="325"/>
    </row>
    <row r="9064" spans="56:142" x14ac:dyDescent="0.2">
      <c r="BD9064" s="325"/>
      <c r="EL9064" s="325"/>
    </row>
    <row r="9065" spans="56:142" x14ac:dyDescent="0.2">
      <c r="BD9065" s="325"/>
      <c r="EL9065" s="325"/>
    </row>
    <row r="9066" spans="56:142" x14ac:dyDescent="0.2">
      <c r="BD9066" s="325"/>
      <c r="EL9066" s="325"/>
    </row>
    <row r="9067" spans="56:142" x14ac:dyDescent="0.2">
      <c r="BD9067" s="325"/>
      <c r="EL9067" s="325"/>
    </row>
    <row r="9068" spans="56:142" x14ac:dyDescent="0.2">
      <c r="BD9068" s="325"/>
      <c r="EL9068" s="325"/>
    </row>
    <row r="9069" spans="56:142" x14ac:dyDescent="0.2">
      <c r="BD9069" s="325"/>
      <c r="EL9069" s="325"/>
    </row>
    <row r="9070" spans="56:142" x14ac:dyDescent="0.2">
      <c r="BD9070" s="325"/>
      <c r="EL9070" s="325"/>
    </row>
    <row r="9071" spans="56:142" x14ac:dyDescent="0.2">
      <c r="BD9071" s="325"/>
      <c r="EL9071" s="325"/>
    </row>
    <row r="9072" spans="56:142" x14ac:dyDescent="0.2">
      <c r="BD9072" s="325"/>
      <c r="EL9072" s="325"/>
    </row>
    <row r="9073" spans="56:142" x14ac:dyDescent="0.2">
      <c r="BD9073" s="325"/>
      <c r="EL9073" s="325"/>
    </row>
    <row r="9074" spans="56:142" x14ac:dyDescent="0.2">
      <c r="BD9074" s="325"/>
      <c r="EL9074" s="325"/>
    </row>
    <row r="9075" spans="56:142" x14ac:dyDescent="0.2">
      <c r="BD9075" s="325"/>
      <c r="EL9075" s="325"/>
    </row>
    <row r="9076" spans="56:142" x14ac:dyDescent="0.2">
      <c r="BD9076" s="325"/>
      <c r="EL9076" s="325"/>
    </row>
    <row r="9077" spans="56:142" x14ac:dyDescent="0.2">
      <c r="BD9077" s="325"/>
      <c r="EL9077" s="325"/>
    </row>
    <row r="9078" spans="56:142" x14ac:dyDescent="0.2">
      <c r="BD9078" s="325"/>
      <c r="EL9078" s="325"/>
    </row>
    <row r="9079" spans="56:142" x14ac:dyDescent="0.2">
      <c r="BD9079" s="325"/>
      <c r="EL9079" s="325"/>
    </row>
    <row r="9080" spans="56:142" x14ac:dyDescent="0.2">
      <c r="BD9080" s="325"/>
      <c r="EL9080" s="325"/>
    </row>
    <row r="9081" spans="56:142" x14ac:dyDescent="0.2">
      <c r="BD9081" s="325"/>
      <c r="EL9081" s="325"/>
    </row>
    <row r="9082" spans="56:142" x14ac:dyDescent="0.2">
      <c r="BD9082" s="325"/>
      <c r="EL9082" s="325"/>
    </row>
    <row r="9083" spans="56:142" x14ac:dyDescent="0.2">
      <c r="BD9083" s="325"/>
      <c r="EL9083" s="325"/>
    </row>
    <row r="9084" spans="56:142" x14ac:dyDescent="0.2">
      <c r="BD9084" s="325"/>
      <c r="EL9084" s="325"/>
    </row>
    <row r="9085" spans="56:142" x14ac:dyDescent="0.2">
      <c r="BD9085" s="325"/>
      <c r="EL9085" s="325"/>
    </row>
    <row r="9086" spans="56:142" x14ac:dyDescent="0.2">
      <c r="BD9086" s="325"/>
      <c r="EL9086" s="325"/>
    </row>
    <row r="9087" spans="56:142" x14ac:dyDescent="0.2">
      <c r="BD9087" s="325"/>
      <c r="EL9087" s="325"/>
    </row>
    <row r="9088" spans="56:142" x14ac:dyDescent="0.2">
      <c r="BD9088" s="325"/>
      <c r="EL9088" s="325"/>
    </row>
    <row r="9089" spans="56:142" x14ac:dyDescent="0.2">
      <c r="BD9089" s="325"/>
      <c r="EL9089" s="325"/>
    </row>
    <row r="9090" spans="56:142" x14ac:dyDescent="0.2">
      <c r="BD9090" s="325"/>
      <c r="EL9090" s="325"/>
    </row>
    <row r="9091" spans="56:142" x14ac:dyDescent="0.2">
      <c r="BD9091" s="325"/>
      <c r="EL9091" s="325"/>
    </row>
    <row r="9092" spans="56:142" x14ac:dyDescent="0.2">
      <c r="BD9092" s="325"/>
      <c r="EL9092" s="325"/>
    </row>
    <row r="9093" spans="56:142" x14ac:dyDescent="0.2">
      <c r="BD9093" s="325"/>
      <c r="EL9093" s="325"/>
    </row>
    <row r="9094" spans="56:142" x14ac:dyDescent="0.2">
      <c r="BD9094" s="325"/>
      <c r="EL9094" s="325"/>
    </row>
    <row r="9095" spans="56:142" x14ac:dyDescent="0.2">
      <c r="BD9095" s="325"/>
      <c r="EL9095" s="325"/>
    </row>
    <row r="9096" spans="56:142" x14ac:dyDescent="0.2">
      <c r="BD9096" s="325"/>
      <c r="EL9096" s="325"/>
    </row>
    <row r="9097" spans="56:142" x14ac:dyDescent="0.2">
      <c r="BD9097" s="325"/>
      <c r="EL9097" s="325"/>
    </row>
    <row r="9098" spans="56:142" x14ac:dyDescent="0.2">
      <c r="BD9098" s="325"/>
      <c r="EL9098" s="325"/>
    </row>
    <row r="9099" spans="56:142" x14ac:dyDescent="0.2">
      <c r="BD9099" s="325"/>
      <c r="EL9099" s="325"/>
    </row>
    <row r="9100" spans="56:142" x14ac:dyDescent="0.2">
      <c r="BD9100" s="325"/>
      <c r="EL9100" s="325"/>
    </row>
    <row r="9101" spans="56:142" x14ac:dyDescent="0.2">
      <c r="BD9101" s="325"/>
      <c r="EL9101" s="325"/>
    </row>
    <row r="9102" spans="56:142" x14ac:dyDescent="0.2">
      <c r="BD9102" s="325"/>
      <c r="EL9102" s="325"/>
    </row>
    <row r="9103" spans="56:142" x14ac:dyDescent="0.2">
      <c r="BD9103" s="325"/>
      <c r="EL9103" s="325"/>
    </row>
    <row r="9104" spans="56:142" x14ac:dyDescent="0.2">
      <c r="BD9104" s="325"/>
      <c r="EL9104" s="325"/>
    </row>
    <row r="9105" spans="56:142" x14ac:dyDescent="0.2">
      <c r="BD9105" s="325"/>
      <c r="EL9105" s="325"/>
    </row>
    <row r="9106" spans="56:142" x14ac:dyDescent="0.2">
      <c r="BD9106" s="325"/>
      <c r="EL9106" s="325"/>
    </row>
    <row r="9107" spans="56:142" x14ac:dyDescent="0.2">
      <c r="BD9107" s="325"/>
      <c r="EL9107" s="325"/>
    </row>
    <row r="9108" spans="56:142" x14ac:dyDescent="0.2">
      <c r="BD9108" s="325"/>
      <c r="EL9108" s="325"/>
    </row>
    <row r="9109" spans="56:142" x14ac:dyDescent="0.2">
      <c r="BD9109" s="325"/>
      <c r="EL9109" s="325"/>
    </row>
    <row r="9110" spans="56:142" x14ac:dyDescent="0.2">
      <c r="BD9110" s="325"/>
      <c r="EL9110" s="325"/>
    </row>
    <row r="9111" spans="56:142" x14ac:dyDescent="0.2">
      <c r="BD9111" s="325"/>
      <c r="EL9111" s="325"/>
    </row>
    <row r="9112" spans="56:142" x14ac:dyDescent="0.2">
      <c r="BD9112" s="325"/>
      <c r="EL9112" s="325"/>
    </row>
    <row r="9113" spans="56:142" x14ac:dyDescent="0.2">
      <c r="BD9113" s="325"/>
      <c r="EL9113" s="325"/>
    </row>
    <row r="9114" spans="56:142" x14ac:dyDescent="0.2">
      <c r="BD9114" s="325"/>
      <c r="EL9114" s="325"/>
    </row>
    <row r="9115" spans="56:142" x14ac:dyDescent="0.2">
      <c r="BD9115" s="325"/>
      <c r="EL9115" s="325"/>
    </row>
    <row r="9116" spans="56:142" x14ac:dyDescent="0.2">
      <c r="BD9116" s="325"/>
      <c r="EL9116" s="325"/>
    </row>
    <row r="9117" spans="56:142" x14ac:dyDescent="0.2">
      <c r="BD9117" s="325"/>
      <c r="EL9117" s="325"/>
    </row>
    <row r="9118" spans="56:142" x14ac:dyDescent="0.2">
      <c r="BD9118" s="325"/>
      <c r="EL9118" s="325"/>
    </row>
    <row r="9119" spans="56:142" x14ac:dyDescent="0.2">
      <c r="BD9119" s="325"/>
      <c r="EL9119" s="325"/>
    </row>
    <row r="9120" spans="56:142" x14ac:dyDescent="0.2">
      <c r="BD9120" s="325"/>
      <c r="EL9120" s="325"/>
    </row>
    <row r="9121" spans="56:142" x14ac:dyDescent="0.2">
      <c r="BD9121" s="325"/>
      <c r="EL9121" s="325"/>
    </row>
    <row r="9122" spans="56:142" x14ac:dyDescent="0.2">
      <c r="BD9122" s="325"/>
      <c r="EL9122" s="325"/>
    </row>
    <row r="9123" spans="56:142" x14ac:dyDescent="0.2">
      <c r="BD9123" s="325"/>
      <c r="EL9123" s="325"/>
    </row>
    <row r="9124" spans="56:142" x14ac:dyDescent="0.2">
      <c r="BD9124" s="325"/>
      <c r="EL9124" s="325"/>
    </row>
    <row r="9125" spans="56:142" x14ac:dyDescent="0.2">
      <c r="BD9125" s="325"/>
      <c r="EL9125" s="325"/>
    </row>
    <row r="9126" spans="56:142" x14ac:dyDescent="0.2">
      <c r="BD9126" s="325"/>
      <c r="EL9126" s="325"/>
    </row>
    <row r="9127" spans="56:142" x14ac:dyDescent="0.2">
      <c r="BD9127" s="325"/>
      <c r="EL9127" s="325"/>
    </row>
    <row r="9128" spans="56:142" x14ac:dyDescent="0.2">
      <c r="BD9128" s="325"/>
      <c r="EL9128" s="325"/>
    </row>
    <row r="9129" spans="56:142" x14ac:dyDescent="0.2">
      <c r="BD9129" s="325"/>
      <c r="EL9129" s="325"/>
    </row>
    <row r="9130" spans="56:142" x14ac:dyDescent="0.2">
      <c r="BD9130" s="325"/>
      <c r="EL9130" s="325"/>
    </row>
    <row r="9131" spans="56:142" x14ac:dyDescent="0.2">
      <c r="BD9131" s="325"/>
      <c r="EL9131" s="325"/>
    </row>
    <row r="9132" spans="56:142" x14ac:dyDescent="0.2">
      <c r="BD9132" s="325"/>
      <c r="EL9132" s="325"/>
    </row>
    <row r="9133" spans="56:142" x14ac:dyDescent="0.2">
      <c r="BD9133" s="325"/>
      <c r="EL9133" s="325"/>
    </row>
    <row r="9134" spans="56:142" x14ac:dyDescent="0.2">
      <c r="BD9134" s="325"/>
      <c r="EL9134" s="325"/>
    </row>
    <row r="9135" spans="56:142" x14ac:dyDescent="0.2">
      <c r="BD9135" s="325"/>
      <c r="EL9135" s="325"/>
    </row>
    <row r="9136" spans="56:142" x14ac:dyDescent="0.2">
      <c r="BD9136" s="325"/>
      <c r="EL9136" s="325"/>
    </row>
    <row r="9137" spans="56:142" x14ac:dyDescent="0.2">
      <c r="BD9137" s="325"/>
      <c r="EL9137" s="325"/>
    </row>
    <row r="9138" spans="56:142" x14ac:dyDescent="0.2">
      <c r="BD9138" s="325"/>
      <c r="EL9138" s="325"/>
    </row>
    <row r="9139" spans="56:142" x14ac:dyDescent="0.2">
      <c r="BD9139" s="325"/>
      <c r="EL9139" s="325"/>
    </row>
    <row r="9140" spans="56:142" x14ac:dyDescent="0.2">
      <c r="BD9140" s="325"/>
      <c r="EL9140" s="325"/>
    </row>
    <row r="9141" spans="56:142" x14ac:dyDescent="0.2">
      <c r="BD9141" s="325"/>
      <c r="EL9141" s="325"/>
    </row>
    <row r="9142" spans="56:142" x14ac:dyDescent="0.2">
      <c r="BD9142" s="325"/>
      <c r="EL9142" s="325"/>
    </row>
    <row r="9143" spans="56:142" x14ac:dyDescent="0.2">
      <c r="BD9143" s="325"/>
      <c r="EL9143" s="325"/>
    </row>
    <row r="9144" spans="56:142" x14ac:dyDescent="0.2">
      <c r="BD9144" s="325"/>
      <c r="EL9144" s="325"/>
    </row>
    <row r="9145" spans="56:142" x14ac:dyDescent="0.2">
      <c r="BD9145" s="325"/>
      <c r="EL9145" s="325"/>
    </row>
    <row r="9146" spans="56:142" x14ac:dyDescent="0.2">
      <c r="BD9146" s="325"/>
      <c r="EL9146" s="325"/>
    </row>
    <row r="9147" spans="56:142" x14ac:dyDescent="0.2">
      <c r="BD9147" s="325"/>
      <c r="EL9147" s="325"/>
    </row>
    <row r="9148" spans="56:142" x14ac:dyDescent="0.2">
      <c r="BD9148" s="325"/>
      <c r="EL9148" s="325"/>
    </row>
    <row r="9149" spans="56:142" x14ac:dyDescent="0.2">
      <c r="BD9149" s="325"/>
      <c r="EL9149" s="325"/>
    </row>
    <row r="9150" spans="56:142" x14ac:dyDescent="0.2">
      <c r="BD9150" s="325"/>
      <c r="EL9150" s="325"/>
    </row>
    <row r="9151" spans="56:142" x14ac:dyDescent="0.2">
      <c r="BD9151" s="325"/>
      <c r="EL9151" s="325"/>
    </row>
    <row r="9152" spans="56:142" x14ac:dyDescent="0.2">
      <c r="BD9152" s="325"/>
      <c r="EL9152" s="325"/>
    </row>
    <row r="9153" spans="56:142" x14ac:dyDescent="0.2">
      <c r="BD9153" s="325"/>
      <c r="EL9153" s="325"/>
    </row>
    <row r="9154" spans="56:142" x14ac:dyDescent="0.2">
      <c r="BD9154" s="325"/>
      <c r="EL9154" s="325"/>
    </row>
    <row r="9155" spans="56:142" x14ac:dyDescent="0.2">
      <c r="BD9155" s="325"/>
      <c r="EL9155" s="325"/>
    </row>
    <row r="9156" spans="56:142" x14ac:dyDescent="0.2">
      <c r="BD9156" s="325"/>
      <c r="EL9156" s="325"/>
    </row>
    <row r="9157" spans="56:142" x14ac:dyDescent="0.2">
      <c r="BD9157" s="325"/>
      <c r="EL9157" s="325"/>
    </row>
    <row r="9158" spans="56:142" x14ac:dyDescent="0.2">
      <c r="BD9158" s="325"/>
      <c r="EL9158" s="325"/>
    </row>
    <row r="9159" spans="56:142" x14ac:dyDescent="0.2">
      <c r="BD9159" s="325"/>
      <c r="EL9159" s="325"/>
    </row>
    <row r="9160" spans="56:142" x14ac:dyDescent="0.2">
      <c r="BD9160" s="325"/>
      <c r="EL9160" s="325"/>
    </row>
    <row r="9161" spans="56:142" x14ac:dyDescent="0.2">
      <c r="BD9161" s="325"/>
      <c r="EL9161" s="325"/>
    </row>
    <row r="9162" spans="56:142" x14ac:dyDescent="0.2">
      <c r="BD9162" s="325"/>
      <c r="EL9162" s="325"/>
    </row>
    <row r="9163" spans="56:142" x14ac:dyDescent="0.2">
      <c r="BD9163" s="325"/>
      <c r="EL9163" s="325"/>
    </row>
    <row r="9164" spans="56:142" x14ac:dyDescent="0.2">
      <c r="BD9164" s="325"/>
      <c r="EL9164" s="325"/>
    </row>
    <row r="9165" spans="56:142" x14ac:dyDescent="0.2">
      <c r="BD9165" s="325"/>
      <c r="EL9165" s="325"/>
    </row>
    <row r="9166" spans="56:142" x14ac:dyDescent="0.2">
      <c r="BD9166" s="325"/>
      <c r="EL9166" s="325"/>
    </row>
    <row r="9167" spans="56:142" x14ac:dyDescent="0.2">
      <c r="BD9167" s="325"/>
      <c r="EL9167" s="325"/>
    </row>
    <row r="9168" spans="56:142" x14ac:dyDescent="0.2">
      <c r="BD9168" s="325"/>
      <c r="EL9168" s="325"/>
    </row>
    <row r="9169" spans="56:142" x14ac:dyDescent="0.2">
      <c r="BD9169" s="325"/>
      <c r="EL9169" s="325"/>
    </row>
    <row r="9170" spans="56:142" x14ac:dyDescent="0.2">
      <c r="BD9170" s="325"/>
      <c r="EL9170" s="325"/>
    </row>
    <row r="9171" spans="56:142" x14ac:dyDescent="0.2">
      <c r="BD9171" s="325"/>
      <c r="EL9171" s="325"/>
    </row>
    <row r="9172" spans="56:142" x14ac:dyDescent="0.2">
      <c r="BD9172" s="325"/>
      <c r="EL9172" s="325"/>
    </row>
    <row r="9173" spans="56:142" x14ac:dyDescent="0.2">
      <c r="BD9173" s="325"/>
      <c r="EL9173" s="325"/>
    </row>
    <row r="9174" spans="56:142" x14ac:dyDescent="0.2">
      <c r="BD9174" s="325"/>
      <c r="EL9174" s="325"/>
    </row>
    <row r="9175" spans="56:142" x14ac:dyDescent="0.2">
      <c r="BD9175" s="325"/>
      <c r="EL9175" s="325"/>
    </row>
    <row r="9176" spans="56:142" x14ac:dyDescent="0.2">
      <c r="BD9176" s="325"/>
      <c r="EL9176" s="325"/>
    </row>
    <row r="9177" spans="56:142" x14ac:dyDescent="0.2">
      <c r="BD9177" s="325"/>
      <c r="EL9177" s="325"/>
    </row>
    <row r="9178" spans="56:142" x14ac:dyDescent="0.2">
      <c r="BD9178" s="325"/>
      <c r="EL9178" s="325"/>
    </row>
    <row r="9179" spans="56:142" x14ac:dyDescent="0.2">
      <c r="BD9179" s="325"/>
      <c r="EL9179" s="325"/>
    </row>
    <row r="9180" spans="56:142" x14ac:dyDescent="0.2">
      <c r="BD9180" s="325"/>
      <c r="EL9180" s="325"/>
    </row>
    <row r="9181" spans="56:142" x14ac:dyDescent="0.2">
      <c r="BD9181" s="325"/>
      <c r="EL9181" s="325"/>
    </row>
    <row r="9182" spans="56:142" x14ac:dyDescent="0.2">
      <c r="BD9182" s="325"/>
      <c r="EL9182" s="325"/>
    </row>
    <row r="9183" spans="56:142" x14ac:dyDescent="0.2">
      <c r="BD9183" s="325"/>
      <c r="EL9183" s="325"/>
    </row>
    <row r="9184" spans="56:142" x14ac:dyDescent="0.2">
      <c r="BD9184" s="325"/>
      <c r="EL9184" s="325"/>
    </row>
    <row r="9185" spans="56:142" x14ac:dyDescent="0.2">
      <c r="BD9185" s="325"/>
      <c r="EL9185" s="325"/>
    </row>
    <row r="9186" spans="56:142" x14ac:dyDescent="0.2">
      <c r="BD9186" s="325"/>
      <c r="EL9186" s="325"/>
    </row>
    <row r="9187" spans="56:142" x14ac:dyDescent="0.2">
      <c r="BD9187" s="325"/>
      <c r="EL9187" s="325"/>
    </row>
    <row r="9188" spans="56:142" x14ac:dyDescent="0.2">
      <c r="BD9188" s="325"/>
      <c r="EL9188" s="325"/>
    </row>
    <row r="9189" spans="56:142" x14ac:dyDescent="0.2">
      <c r="BD9189" s="325"/>
      <c r="EL9189" s="325"/>
    </row>
    <row r="9190" spans="56:142" x14ac:dyDescent="0.2">
      <c r="BD9190" s="325"/>
      <c r="EL9190" s="325"/>
    </row>
    <row r="9191" spans="56:142" x14ac:dyDescent="0.2">
      <c r="BD9191" s="325"/>
      <c r="EL9191" s="325"/>
    </row>
    <row r="9192" spans="56:142" x14ac:dyDescent="0.2">
      <c r="BD9192" s="325"/>
      <c r="EL9192" s="325"/>
    </row>
    <row r="9193" spans="56:142" x14ac:dyDescent="0.2">
      <c r="BD9193" s="325"/>
      <c r="EL9193" s="325"/>
    </row>
    <row r="9194" spans="56:142" x14ac:dyDescent="0.2">
      <c r="BD9194" s="325"/>
      <c r="EL9194" s="325"/>
    </row>
    <row r="9195" spans="56:142" x14ac:dyDescent="0.2">
      <c r="BD9195" s="325"/>
      <c r="EL9195" s="325"/>
    </row>
    <row r="9196" spans="56:142" x14ac:dyDescent="0.2">
      <c r="BD9196" s="325"/>
      <c r="EL9196" s="325"/>
    </row>
    <row r="9197" spans="56:142" x14ac:dyDescent="0.2">
      <c r="BD9197" s="325"/>
      <c r="EL9197" s="325"/>
    </row>
    <row r="9198" spans="56:142" x14ac:dyDescent="0.2">
      <c r="BD9198" s="325"/>
      <c r="EL9198" s="325"/>
    </row>
    <row r="9199" spans="56:142" x14ac:dyDescent="0.2">
      <c r="BD9199" s="325"/>
      <c r="EL9199" s="325"/>
    </row>
    <row r="9200" spans="56:142" x14ac:dyDescent="0.2">
      <c r="BD9200" s="325"/>
      <c r="EL9200" s="325"/>
    </row>
    <row r="9201" spans="56:142" x14ac:dyDescent="0.2">
      <c r="BD9201" s="325"/>
      <c r="EL9201" s="325"/>
    </row>
    <row r="9202" spans="56:142" x14ac:dyDescent="0.2">
      <c r="BD9202" s="325"/>
      <c r="EL9202" s="325"/>
    </row>
    <row r="9203" spans="56:142" x14ac:dyDescent="0.2">
      <c r="BD9203" s="325"/>
      <c r="EL9203" s="325"/>
    </row>
    <row r="9204" spans="56:142" x14ac:dyDescent="0.2">
      <c r="BD9204" s="325"/>
      <c r="EL9204" s="325"/>
    </row>
    <row r="9205" spans="56:142" x14ac:dyDescent="0.2">
      <c r="BD9205" s="325"/>
      <c r="EL9205" s="325"/>
    </row>
    <row r="9206" spans="56:142" x14ac:dyDescent="0.2">
      <c r="BD9206" s="325"/>
      <c r="EL9206" s="325"/>
    </row>
    <row r="9207" spans="56:142" x14ac:dyDescent="0.2">
      <c r="BD9207" s="325"/>
      <c r="EL9207" s="325"/>
    </row>
    <row r="9208" spans="56:142" x14ac:dyDescent="0.2">
      <c r="BD9208" s="325"/>
      <c r="EL9208" s="325"/>
    </row>
    <row r="9209" spans="56:142" x14ac:dyDescent="0.2">
      <c r="BD9209" s="325"/>
      <c r="EL9209" s="325"/>
    </row>
    <row r="9210" spans="56:142" x14ac:dyDescent="0.2">
      <c r="BD9210" s="325"/>
      <c r="EL9210" s="325"/>
    </row>
    <row r="9211" spans="56:142" x14ac:dyDescent="0.2">
      <c r="BD9211" s="325"/>
      <c r="EL9211" s="325"/>
    </row>
    <row r="9212" spans="56:142" x14ac:dyDescent="0.2">
      <c r="BD9212" s="325"/>
      <c r="EL9212" s="325"/>
    </row>
    <row r="9213" spans="56:142" x14ac:dyDescent="0.2">
      <c r="BD9213" s="325"/>
      <c r="EL9213" s="325"/>
    </row>
    <row r="9214" spans="56:142" x14ac:dyDescent="0.2">
      <c r="BD9214" s="325"/>
      <c r="EL9214" s="325"/>
    </row>
    <row r="9215" spans="56:142" x14ac:dyDescent="0.2">
      <c r="BD9215" s="325"/>
      <c r="EL9215" s="325"/>
    </row>
    <row r="9216" spans="56:142" x14ac:dyDescent="0.2">
      <c r="BD9216" s="325"/>
      <c r="EL9216" s="325"/>
    </row>
    <row r="9217" spans="56:142" x14ac:dyDescent="0.2">
      <c r="BD9217" s="325"/>
      <c r="EL9217" s="325"/>
    </row>
    <row r="9218" spans="56:142" x14ac:dyDescent="0.2">
      <c r="BD9218" s="325"/>
      <c r="EL9218" s="325"/>
    </row>
    <row r="9219" spans="56:142" x14ac:dyDescent="0.2">
      <c r="BD9219" s="325"/>
      <c r="EL9219" s="325"/>
    </row>
    <row r="9220" spans="56:142" x14ac:dyDescent="0.2">
      <c r="BD9220" s="325"/>
      <c r="EL9220" s="325"/>
    </row>
    <row r="9221" spans="56:142" x14ac:dyDescent="0.2">
      <c r="BD9221" s="325"/>
      <c r="EL9221" s="325"/>
    </row>
    <row r="9222" spans="56:142" x14ac:dyDescent="0.2">
      <c r="BD9222" s="325"/>
      <c r="EL9222" s="325"/>
    </row>
    <row r="9223" spans="56:142" x14ac:dyDescent="0.2">
      <c r="BD9223" s="325"/>
      <c r="EL9223" s="325"/>
    </row>
    <row r="9224" spans="56:142" x14ac:dyDescent="0.2">
      <c r="BD9224" s="325"/>
      <c r="EL9224" s="325"/>
    </row>
    <row r="9225" spans="56:142" x14ac:dyDescent="0.2">
      <c r="BD9225" s="325"/>
      <c r="EL9225" s="325"/>
    </row>
    <row r="9226" spans="56:142" x14ac:dyDescent="0.2">
      <c r="BD9226" s="325"/>
      <c r="EL9226" s="325"/>
    </row>
    <row r="9227" spans="56:142" x14ac:dyDescent="0.2">
      <c r="BD9227" s="325"/>
      <c r="EL9227" s="325"/>
    </row>
    <row r="9228" spans="56:142" x14ac:dyDescent="0.2">
      <c r="BD9228" s="325"/>
      <c r="EL9228" s="325"/>
    </row>
    <row r="9229" spans="56:142" x14ac:dyDescent="0.2">
      <c r="BD9229" s="325"/>
      <c r="EL9229" s="325"/>
    </row>
    <row r="9230" spans="56:142" x14ac:dyDescent="0.2">
      <c r="BD9230" s="325"/>
      <c r="EL9230" s="325"/>
    </row>
    <row r="9231" spans="56:142" x14ac:dyDescent="0.2">
      <c r="BD9231" s="325"/>
      <c r="EL9231" s="325"/>
    </row>
    <row r="9232" spans="56:142" x14ac:dyDescent="0.2">
      <c r="BD9232" s="325"/>
      <c r="EL9232" s="325"/>
    </row>
    <row r="9233" spans="56:142" x14ac:dyDescent="0.2">
      <c r="BD9233" s="325"/>
      <c r="EL9233" s="325"/>
    </row>
    <row r="9234" spans="56:142" x14ac:dyDescent="0.2">
      <c r="BD9234" s="325"/>
      <c r="EL9234" s="325"/>
    </row>
    <row r="9235" spans="56:142" x14ac:dyDescent="0.2">
      <c r="BD9235" s="325"/>
      <c r="EL9235" s="325"/>
    </row>
    <row r="9236" spans="56:142" x14ac:dyDescent="0.2">
      <c r="BD9236" s="325"/>
      <c r="EL9236" s="325"/>
    </row>
    <row r="9237" spans="56:142" x14ac:dyDescent="0.2">
      <c r="BD9237" s="325"/>
      <c r="EL9237" s="325"/>
    </row>
    <row r="9238" spans="56:142" x14ac:dyDescent="0.2">
      <c r="BD9238" s="325"/>
      <c r="EL9238" s="325"/>
    </row>
    <row r="9239" spans="56:142" x14ac:dyDescent="0.2">
      <c r="BD9239" s="325"/>
      <c r="EL9239" s="325"/>
    </row>
    <row r="9240" spans="56:142" x14ac:dyDescent="0.2">
      <c r="BD9240" s="325"/>
      <c r="EL9240" s="325"/>
    </row>
    <row r="9241" spans="56:142" x14ac:dyDescent="0.2">
      <c r="BD9241" s="325"/>
      <c r="EL9241" s="325"/>
    </row>
    <row r="9242" spans="56:142" x14ac:dyDescent="0.2">
      <c r="BD9242" s="325"/>
      <c r="EL9242" s="325"/>
    </row>
    <row r="9243" spans="56:142" x14ac:dyDescent="0.2">
      <c r="BD9243" s="325"/>
      <c r="EL9243" s="325"/>
    </row>
    <row r="9244" spans="56:142" x14ac:dyDescent="0.2">
      <c r="BD9244" s="325"/>
      <c r="EL9244" s="325"/>
    </row>
    <row r="9245" spans="56:142" x14ac:dyDescent="0.2">
      <c r="BD9245" s="325"/>
      <c r="EL9245" s="325"/>
    </row>
    <row r="9246" spans="56:142" x14ac:dyDescent="0.2">
      <c r="BD9246" s="325"/>
      <c r="EL9246" s="325"/>
    </row>
    <row r="9247" spans="56:142" x14ac:dyDescent="0.2">
      <c r="BD9247" s="325"/>
      <c r="EL9247" s="325"/>
    </row>
    <row r="9248" spans="56:142" x14ac:dyDescent="0.2">
      <c r="BD9248" s="325"/>
      <c r="EL9248" s="325"/>
    </row>
    <row r="9249" spans="56:142" x14ac:dyDescent="0.2">
      <c r="BD9249" s="325"/>
      <c r="EL9249" s="325"/>
    </row>
    <row r="9250" spans="56:142" x14ac:dyDescent="0.2">
      <c r="BD9250" s="325"/>
      <c r="EL9250" s="325"/>
    </row>
    <row r="9251" spans="56:142" x14ac:dyDescent="0.2">
      <c r="BD9251" s="325"/>
      <c r="EL9251" s="325"/>
    </row>
    <row r="9252" spans="56:142" x14ac:dyDescent="0.2">
      <c r="BD9252" s="325"/>
      <c r="EL9252" s="325"/>
    </row>
    <row r="9253" spans="56:142" x14ac:dyDescent="0.2">
      <c r="BD9253" s="325"/>
      <c r="EL9253" s="325"/>
    </row>
    <row r="9254" spans="56:142" x14ac:dyDescent="0.2">
      <c r="BD9254" s="325"/>
      <c r="EL9254" s="325"/>
    </row>
    <row r="9255" spans="56:142" x14ac:dyDescent="0.2">
      <c r="BD9255" s="325"/>
      <c r="EL9255" s="325"/>
    </row>
    <row r="9256" spans="56:142" x14ac:dyDescent="0.2">
      <c r="BD9256" s="325"/>
      <c r="EL9256" s="325"/>
    </row>
    <row r="9257" spans="56:142" x14ac:dyDescent="0.2">
      <c r="BD9257" s="325"/>
      <c r="EL9257" s="325"/>
    </row>
    <row r="9258" spans="56:142" x14ac:dyDescent="0.2">
      <c r="BD9258" s="325"/>
      <c r="EL9258" s="325"/>
    </row>
    <row r="9259" spans="56:142" x14ac:dyDescent="0.2">
      <c r="BD9259" s="325"/>
      <c r="EL9259" s="325"/>
    </row>
    <row r="9260" spans="56:142" x14ac:dyDescent="0.2">
      <c r="BD9260" s="325"/>
      <c r="EL9260" s="325"/>
    </row>
    <row r="9261" spans="56:142" x14ac:dyDescent="0.2">
      <c r="BD9261" s="325"/>
      <c r="EL9261" s="325"/>
    </row>
    <row r="9262" spans="56:142" x14ac:dyDescent="0.2">
      <c r="BD9262" s="325"/>
      <c r="EL9262" s="325"/>
    </row>
    <row r="9263" spans="56:142" x14ac:dyDescent="0.2">
      <c r="BD9263" s="325"/>
      <c r="EL9263" s="325"/>
    </row>
    <row r="9264" spans="56:142" x14ac:dyDescent="0.2">
      <c r="BD9264" s="325"/>
      <c r="EL9264" s="325"/>
    </row>
    <row r="9265" spans="56:142" x14ac:dyDescent="0.2">
      <c r="BD9265" s="325"/>
      <c r="EL9265" s="325"/>
    </row>
    <row r="9266" spans="56:142" x14ac:dyDescent="0.2">
      <c r="BD9266" s="325"/>
      <c r="EL9266" s="325"/>
    </row>
    <row r="9267" spans="56:142" x14ac:dyDescent="0.2">
      <c r="BD9267" s="325"/>
      <c r="EL9267" s="325"/>
    </row>
    <row r="9268" spans="56:142" x14ac:dyDescent="0.2">
      <c r="BD9268" s="325"/>
      <c r="EL9268" s="325"/>
    </row>
    <row r="9269" spans="56:142" x14ac:dyDescent="0.2">
      <c r="BD9269" s="325"/>
      <c r="EL9269" s="325"/>
    </row>
    <row r="9270" spans="56:142" x14ac:dyDescent="0.2">
      <c r="BD9270" s="325"/>
      <c r="EL9270" s="325"/>
    </row>
    <row r="9271" spans="56:142" x14ac:dyDescent="0.2">
      <c r="BD9271" s="325"/>
      <c r="EL9271" s="325"/>
    </row>
    <row r="9272" spans="56:142" x14ac:dyDescent="0.2">
      <c r="BD9272" s="325"/>
      <c r="EL9272" s="325"/>
    </row>
    <row r="9273" spans="56:142" x14ac:dyDescent="0.2">
      <c r="BD9273" s="325"/>
      <c r="EL9273" s="325"/>
    </row>
    <row r="9274" spans="56:142" x14ac:dyDescent="0.2">
      <c r="BD9274" s="325"/>
      <c r="EL9274" s="325"/>
    </row>
    <row r="9275" spans="56:142" x14ac:dyDescent="0.2">
      <c r="BD9275" s="325"/>
      <c r="EL9275" s="325"/>
    </row>
    <row r="9276" spans="56:142" x14ac:dyDescent="0.2">
      <c r="BD9276" s="325"/>
      <c r="EL9276" s="325"/>
    </row>
    <row r="9277" spans="56:142" x14ac:dyDescent="0.2">
      <c r="BD9277" s="325"/>
      <c r="EL9277" s="325"/>
    </row>
    <row r="9278" spans="56:142" x14ac:dyDescent="0.2">
      <c r="BD9278" s="325"/>
      <c r="EL9278" s="325"/>
    </row>
    <row r="9279" spans="56:142" x14ac:dyDescent="0.2">
      <c r="BD9279" s="325"/>
      <c r="EL9279" s="325"/>
    </row>
    <row r="9280" spans="56:142" x14ac:dyDescent="0.2">
      <c r="BD9280" s="325"/>
      <c r="EL9280" s="325"/>
    </row>
    <row r="9281" spans="56:142" x14ac:dyDescent="0.2">
      <c r="BD9281" s="325"/>
      <c r="EL9281" s="325"/>
    </row>
    <row r="9282" spans="56:142" x14ac:dyDescent="0.2">
      <c r="BD9282" s="325"/>
      <c r="EL9282" s="325"/>
    </row>
    <row r="9283" spans="56:142" x14ac:dyDescent="0.2">
      <c r="BD9283" s="325"/>
      <c r="EL9283" s="325"/>
    </row>
    <row r="9284" spans="56:142" x14ac:dyDescent="0.2">
      <c r="BD9284" s="325"/>
      <c r="EL9284" s="325"/>
    </row>
    <row r="9285" spans="56:142" x14ac:dyDescent="0.2">
      <c r="BD9285" s="325"/>
      <c r="EL9285" s="325"/>
    </row>
    <row r="9286" spans="56:142" x14ac:dyDescent="0.2">
      <c r="BD9286" s="325"/>
      <c r="EL9286" s="325"/>
    </row>
    <row r="9287" spans="56:142" x14ac:dyDescent="0.2">
      <c r="BD9287" s="325"/>
      <c r="EL9287" s="325"/>
    </row>
    <row r="9288" spans="56:142" x14ac:dyDescent="0.2">
      <c r="BD9288" s="325"/>
      <c r="EL9288" s="325"/>
    </row>
    <row r="9289" spans="56:142" x14ac:dyDescent="0.2">
      <c r="BD9289" s="325"/>
      <c r="EL9289" s="325"/>
    </row>
    <row r="9290" spans="56:142" x14ac:dyDescent="0.2">
      <c r="BD9290" s="325"/>
      <c r="EL9290" s="325"/>
    </row>
    <row r="9291" spans="56:142" x14ac:dyDescent="0.2">
      <c r="BD9291" s="325"/>
      <c r="EL9291" s="325"/>
    </row>
    <row r="9292" spans="56:142" x14ac:dyDescent="0.2">
      <c r="BD9292" s="325"/>
      <c r="EL9292" s="325"/>
    </row>
    <row r="9293" spans="56:142" x14ac:dyDescent="0.2">
      <c r="BD9293" s="325"/>
      <c r="EL9293" s="325"/>
    </row>
    <row r="9294" spans="56:142" x14ac:dyDescent="0.2">
      <c r="BD9294" s="325"/>
      <c r="EL9294" s="325"/>
    </row>
    <row r="9295" spans="56:142" x14ac:dyDescent="0.2">
      <c r="BD9295" s="325"/>
      <c r="EL9295" s="325"/>
    </row>
    <row r="9296" spans="56:142" x14ac:dyDescent="0.2">
      <c r="BD9296" s="325"/>
      <c r="EL9296" s="325"/>
    </row>
    <row r="9297" spans="56:142" x14ac:dyDescent="0.2">
      <c r="BD9297" s="325"/>
      <c r="EL9297" s="325"/>
    </row>
    <row r="9298" spans="56:142" x14ac:dyDescent="0.2">
      <c r="BD9298" s="325"/>
      <c r="EL9298" s="325"/>
    </row>
    <row r="9299" spans="56:142" x14ac:dyDescent="0.2">
      <c r="BD9299" s="325"/>
      <c r="EL9299" s="325"/>
    </row>
    <row r="9300" spans="56:142" x14ac:dyDescent="0.2">
      <c r="BD9300" s="325"/>
      <c r="EL9300" s="325"/>
    </row>
    <row r="9301" spans="56:142" x14ac:dyDescent="0.2">
      <c r="BD9301" s="325"/>
      <c r="EL9301" s="325"/>
    </row>
    <row r="9302" spans="56:142" x14ac:dyDescent="0.2">
      <c r="BD9302" s="325"/>
      <c r="EL9302" s="325"/>
    </row>
    <row r="9303" spans="56:142" x14ac:dyDescent="0.2">
      <c r="BD9303" s="325"/>
      <c r="EL9303" s="325"/>
    </row>
    <row r="9304" spans="56:142" x14ac:dyDescent="0.2">
      <c r="BD9304" s="325"/>
      <c r="EL9304" s="325"/>
    </row>
    <row r="9305" spans="56:142" x14ac:dyDescent="0.2">
      <c r="BD9305" s="325"/>
      <c r="EL9305" s="325"/>
    </row>
    <row r="9306" spans="56:142" x14ac:dyDescent="0.2">
      <c r="BD9306" s="325"/>
      <c r="EL9306" s="325"/>
    </row>
    <row r="9307" spans="56:142" x14ac:dyDescent="0.2">
      <c r="BD9307" s="325"/>
      <c r="EL9307" s="325"/>
    </row>
    <row r="9308" spans="56:142" x14ac:dyDescent="0.2">
      <c r="BD9308" s="325"/>
      <c r="EL9308" s="325"/>
    </row>
    <row r="9309" spans="56:142" x14ac:dyDescent="0.2">
      <c r="BD9309" s="325"/>
      <c r="EL9309" s="325"/>
    </row>
    <row r="9310" spans="56:142" x14ac:dyDescent="0.2">
      <c r="BD9310" s="325"/>
      <c r="EL9310" s="325"/>
    </row>
    <row r="9311" spans="56:142" x14ac:dyDescent="0.2">
      <c r="BD9311" s="325"/>
      <c r="EL9311" s="325"/>
    </row>
    <row r="9312" spans="56:142" x14ac:dyDescent="0.2">
      <c r="BD9312" s="325"/>
      <c r="EL9312" s="325"/>
    </row>
    <row r="9313" spans="56:142" x14ac:dyDescent="0.2">
      <c r="BD9313" s="325"/>
      <c r="EL9313" s="325"/>
    </row>
    <row r="9314" spans="56:142" x14ac:dyDescent="0.2">
      <c r="BD9314" s="325"/>
      <c r="EL9314" s="325"/>
    </row>
    <row r="9315" spans="56:142" x14ac:dyDescent="0.2">
      <c r="BD9315" s="325"/>
      <c r="EL9315" s="325"/>
    </row>
    <row r="9316" spans="56:142" x14ac:dyDescent="0.2">
      <c r="BD9316" s="325"/>
      <c r="EL9316" s="325"/>
    </row>
    <row r="9317" spans="56:142" x14ac:dyDescent="0.2">
      <c r="BD9317" s="325"/>
      <c r="EL9317" s="325"/>
    </row>
    <row r="9318" spans="56:142" x14ac:dyDescent="0.2">
      <c r="BD9318" s="325"/>
      <c r="EL9318" s="325"/>
    </row>
    <row r="9319" spans="56:142" x14ac:dyDescent="0.2">
      <c r="BD9319" s="325"/>
      <c r="EL9319" s="325"/>
    </row>
    <row r="9320" spans="56:142" x14ac:dyDescent="0.2">
      <c r="BD9320" s="325"/>
      <c r="EL9320" s="325"/>
    </row>
    <row r="9321" spans="56:142" x14ac:dyDescent="0.2">
      <c r="BD9321" s="325"/>
      <c r="EL9321" s="325"/>
    </row>
    <row r="9322" spans="56:142" x14ac:dyDescent="0.2">
      <c r="BD9322" s="325"/>
      <c r="EL9322" s="325"/>
    </row>
    <row r="9323" spans="56:142" x14ac:dyDescent="0.2">
      <c r="BD9323" s="325"/>
      <c r="EL9323" s="325"/>
    </row>
    <row r="9324" spans="56:142" x14ac:dyDescent="0.2">
      <c r="BD9324" s="325"/>
      <c r="EL9324" s="325"/>
    </row>
    <row r="9325" spans="56:142" x14ac:dyDescent="0.2">
      <c r="BD9325" s="325"/>
      <c r="EL9325" s="325"/>
    </row>
    <row r="9326" spans="56:142" x14ac:dyDescent="0.2">
      <c r="BD9326" s="325"/>
      <c r="EL9326" s="325"/>
    </row>
    <row r="9327" spans="56:142" x14ac:dyDescent="0.2">
      <c r="BD9327" s="325"/>
      <c r="EL9327" s="325"/>
    </row>
    <row r="9328" spans="56:142" x14ac:dyDescent="0.2">
      <c r="BD9328" s="325"/>
      <c r="EL9328" s="325"/>
    </row>
    <row r="9329" spans="56:142" x14ac:dyDescent="0.2">
      <c r="BD9329" s="325"/>
      <c r="EL9329" s="325"/>
    </row>
    <row r="9330" spans="56:142" x14ac:dyDescent="0.2">
      <c r="BD9330" s="325"/>
      <c r="EL9330" s="325"/>
    </row>
    <row r="9331" spans="56:142" x14ac:dyDescent="0.2">
      <c r="BD9331" s="325"/>
      <c r="EL9331" s="325"/>
    </row>
    <row r="9332" spans="56:142" x14ac:dyDescent="0.2">
      <c r="BD9332" s="325"/>
      <c r="EL9332" s="325"/>
    </row>
    <row r="9333" spans="56:142" x14ac:dyDescent="0.2">
      <c r="BD9333" s="325"/>
      <c r="EL9333" s="325"/>
    </row>
    <row r="9334" spans="56:142" x14ac:dyDescent="0.2">
      <c r="BD9334" s="325"/>
      <c r="EL9334" s="325"/>
    </row>
    <row r="9335" spans="56:142" x14ac:dyDescent="0.2">
      <c r="BD9335" s="325"/>
      <c r="EL9335" s="325"/>
    </row>
    <row r="9336" spans="56:142" x14ac:dyDescent="0.2">
      <c r="BD9336" s="325"/>
      <c r="EL9336" s="325"/>
    </row>
    <row r="9337" spans="56:142" x14ac:dyDescent="0.2">
      <c r="BD9337" s="325"/>
      <c r="EL9337" s="325"/>
    </row>
    <row r="9338" spans="56:142" x14ac:dyDescent="0.2">
      <c r="BD9338" s="325"/>
      <c r="EL9338" s="325"/>
    </row>
    <row r="9339" spans="56:142" x14ac:dyDescent="0.2">
      <c r="BD9339" s="325"/>
      <c r="EL9339" s="325"/>
    </row>
    <row r="9340" spans="56:142" x14ac:dyDescent="0.2">
      <c r="BD9340" s="325"/>
      <c r="EL9340" s="325"/>
    </row>
    <row r="9341" spans="56:142" x14ac:dyDescent="0.2">
      <c r="BD9341" s="325"/>
      <c r="EL9341" s="325"/>
    </row>
    <row r="9342" spans="56:142" x14ac:dyDescent="0.2">
      <c r="BD9342" s="325"/>
      <c r="EL9342" s="325"/>
    </row>
    <row r="9343" spans="56:142" x14ac:dyDescent="0.2">
      <c r="BD9343" s="325"/>
      <c r="EL9343" s="325"/>
    </row>
    <row r="9344" spans="56:142" x14ac:dyDescent="0.2">
      <c r="BD9344" s="325"/>
      <c r="EL9344" s="325"/>
    </row>
    <row r="9345" spans="56:142" x14ac:dyDescent="0.2">
      <c r="BD9345" s="325"/>
      <c r="EL9345" s="325"/>
    </row>
    <row r="9346" spans="56:142" x14ac:dyDescent="0.2">
      <c r="BD9346" s="325"/>
      <c r="EL9346" s="325"/>
    </row>
    <row r="9347" spans="56:142" x14ac:dyDescent="0.2">
      <c r="BD9347" s="325"/>
      <c r="EL9347" s="325"/>
    </row>
    <row r="9348" spans="56:142" x14ac:dyDescent="0.2">
      <c r="BD9348" s="325"/>
      <c r="EL9348" s="325"/>
    </row>
    <row r="9349" spans="56:142" x14ac:dyDescent="0.2">
      <c r="BD9349" s="325"/>
      <c r="EL9349" s="325"/>
    </row>
    <row r="9350" spans="56:142" x14ac:dyDescent="0.2">
      <c r="BD9350" s="325"/>
      <c r="EL9350" s="325"/>
    </row>
    <row r="9351" spans="56:142" x14ac:dyDescent="0.2">
      <c r="BD9351" s="325"/>
      <c r="EL9351" s="325"/>
    </row>
    <row r="9352" spans="56:142" x14ac:dyDescent="0.2">
      <c r="BD9352" s="325"/>
      <c r="EL9352" s="325"/>
    </row>
    <row r="9353" spans="56:142" x14ac:dyDescent="0.2">
      <c r="BD9353" s="325"/>
      <c r="EL9353" s="325"/>
    </row>
    <row r="9354" spans="56:142" x14ac:dyDescent="0.2">
      <c r="BD9354" s="325"/>
      <c r="EL9354" s="325"/>
    </row>
    <row r="9355" spans="56:142" x14ac:dyDescent="0.2">
      <c r="BD9355" s="325"/>
      <c r="EL9355" s="325"/>
    </row>
    <row r="9356" spans="56:142" x14ac:dyDescent="0.2">
      <c r="BD9356" s="325"/>
      <c r="EL9356" s="325"/>
    </row>
    <row r="9357" spans="56:142" x14ac:dyDescent="0.2">
      <c r="BD9357" s="325"/>
      <c r="EL9357" s="325"/>
    </row>
    <row r="9358" spans="56:142" x14ac:dyDescent="0.2">
      <c r="BD9358" s="325"/>
      <c r="EL9358" s="325"/>
    </row>
    <row r="9359" spans="56:142" x14ac:dyDescent="0.2">
      <c r="BD9359" s="325"/>
      <c r="EL9359" s="325"/>
    </row>
    <row r="9360" spans="56:142" x14ac:dyDescent="0.2">
      <c r="BD9360" s="325"/>
      <c r="EL9360" s="325"/>
    </row>
    <row r="9361" spans="56:142" x14ac:dyDescent="0.2">
      <c r="BD9361" s="325"/>
      <c r="EL9361" s="325"/>
    </row>
    <row r="9362" spans="56:142" x14ac:dyDescent="0.2">
      <c r="BD9362" s="325"/>
      <c r="EL9362" s="325"/>
    </row>
    <row r="9363" spans="56:142" x14ac:dyDescent="0.2">
      <c r="BD9363" s="325"/>
      <c r="EL9363" s="325"/>
    </row>
    <row r="9364" spans="56:142" x14ac:dyDescent="0.2">
      <c r="BD9364" s="325"/>
      <c r="EL9364" s="325"/>
    </row>
    <row r="9365" spans="56:142" x14ac:dyDescent="0.2">
      <c r="BD9365" s="325"/>
      <c r="EL9365" s="325"/>
    </row>
    <row r="9366" spans="56:142" x14ac:dyDescent="0.2">
      <c r="BD9366" s="325"/>
      <c r="EL9366" s="325"/>
    </row>
    <row r="9367" spans="56:142" x14ac:dyDescent="0.2">
      <c r="BD9367" s="325"/>
      <c r="EL9367" s="325"/>
    </row>
    <row r="9368" spans="56:142" x14ac:dyDescent="0.2">
      <c r="BD9368" s="325"/>
      <c r="EL9368" s="325"/>
    </row>
    <row r="9369" spans="56:142" x14ac:dyDescent="0.2">
      <c r="BD9369" s="325"/>
      <c r="EL9369" s="325"/>
    </row>
    <row r="9370" spans="56:142" x14ac:dyDescent="0.2">
      <c r="BD9370" s="325"/>
      <c r="EL9370" s="325"/>
    </row>
    <row r="9371" spans="56:142" x14ac:dyDescent="0.2">
      <c r="BD9371" s="325"/>
      <c r="EL9371" s="325"/>
    </row>
    <row r="9372" spans="56:142" x14ac:dyDescent="0.2">
      <c r="BD9372" s="325"/>
      <c r="EL9372" s="325"/>
    </row>
    <row r="9373" spans="56:142" x14ac:dyDescent="0.2">
      <c r="BD9373" s="325"/>
      <c r="EL9373" s="325"/>
    </row>
    <row r="9374" spans="56:142" x14ac:dyDescent="0.2">
      <c r="BD9374" s="325"/>
      <c r="EL9374" s="325"/>
    </row>
    <row r="9375" spans="56:142" x14ac:dyDescent="0.2">
      <c r="BD9375" s="325"/>
      <c r="EL9375" s="325"/>
    </row>
    <row r="9376" spans="56:142" x14ac:dyDescent="0.2">
      <c r="BD9376" s="325"/>
      <c r="EL9376" s="325"/>
    </row>
    <row r="9377" spans="56:142" x14ac:dyDescent="0.2">
      <c r="BD9377" s="325"/>
      <c r="EL9377" s="325"/>
    </row>
    <row r="9378" spans="56:142" x14ac:dyDescent="0.2">
      <c r="BD9378" s="325"/>
      <c r="EL9378" s="325"/>
    </row>
    <row r="9379" spans="56:142" x14ac:dyDescent="0.2">
      <c r="BD9379" s="325"/>
      <c r="EL9379" s="325"/>
    </row>
    <row r="9380" spans="56:142" x14ac:dyDescent="0.2">
      <c r="BD9380" s="325"/>
      <c r="EL9380" s="325"/>
    </row>
    <row r="9381" spans="56:142" x14ac:dyDescent="0.2">
      <c r="BD9381" s="325"/>
      <c r="EL9381" s="325"/>
    </row>
    <row r="9382" spans="56:142" x14ac:dyDescent="0.2">
      <c r="BD9382" s="325"/>
      <c r="EL9382" s="325"/>
    </row>
    <row r="9383" spans="56:142" x14ac:dyDescent="0.2">
      <c r="BD9383" s="325"/>
      <c r="EL9383" s="325"/>
    </row>
    <row r="9384" spans="56:142" x14ac:dyDescent="0.2">
      <c r="BD9384" s="325"/>
      <c r="EL9384" s="325"/>
    </row>
    <row r="9385" spans="56:142" x14ac:dyDescent="0.2">
      <c r="BD9385" s="325"/>
      <c r="EL9385" s="325"/>
    </row>
    <row r="9386" spans="56:142" x14ac:dyDescent="0.2">
      <c r="BD9386" s="325"/>
      <c r="EL9386" s="325"/>
    </row>
    <row r="9387" spans="56:142" x14ac:dyDescent="0.2">
      <c r="BD9387" s="325"/>
      <c r="EL9387" s="325"/>
    </row>
    <row r="9388" spans="56:142" x14ac:dyDescent="0.2">
      <c r="BD9388" s="325"/>
      <c r="EL9388" s="325"/>
    </row>
    <row r="9389" spans="56:142" x14ac:dyDescent="0.2">
      <c r="BD9389" s="325"/>
      <c r="EL9389" s="325"/>
    </row>
    <row r="9390" spans="56:142" x14ac:dyDescent="0.2">
      <c r="BD9390" s="325"/>
      <c r="EL9390" s="325"/>
    </row>
    <row r="9391" spans="56:142" x14ac:dyDescent="0.2">
      <c r="BD9391" s="325"/>
      <c r="EL9391" s="325"/>
    </row>
    <row r="9392" spans="56:142" x14ac:dyDescent="0.2">
      <c r="BD9392" s="325"/>
      <c r="EL9392" s="325"/>
    </row>
    <row r="9393" spans="56:142" x14ac:dyDescent="0.2">
      <c r="BD9393" s="325"/>
      <c r="EL9393" s="325"/>
    </row>
    <row r="9394" spans="56:142" x14ac:dyDescent="0.2">
      <c r="BD9394" s="325"/>
      <c r="EL9394" s="325"/>
    </row>
    <row r="9395" spans="56:142" x14ac:dyDescent="0.2">
      <c r="BD9395" s="325"/>
      <c r="EL9395" s="325"/>
    </row>
    <row r="9396" spans="56:142" x14ac:dyDescent="0.2">
      <c r="BD9396" s="325"/>
      <c r="EL9396" s="325"/>
    </row>
    <row r="9397" spans="56:142" x14ac:dyDescent="0.2">
      <c r="BD9397" s="325"/>
      <c r="EL9397" s="325"/>
    </row>
    <row r="9398" spans="56:142" x14ac:dyDescent="0.2">
      <c r="BD9398" s="325"/>
      <c r="EL9398" s="325"/>
    </row>
    <row r="9399" spans="56:142" x14ac:dyDescent="0.2">
      <c r="BD9399" s="325"/>
      <c r="EL9399" s="325"/>
    </row>
    <row r="9400" spans="56:142" x14ac:dyDescent="0.2">
      <c r="BD9400" s="325"/>
      <c r="EL9400" s="325"/>
    </row>
    <row r="9401" spans="56:142" x14ac:dyDescent="0.2">
      <c r="BD9401" s="325"/>
      <c r="EL9401" s="325"/>
    </row>
    <row r="9402" spans="56:142" x14ac:dyDescent="0.2">
      <c r="BD9402" s="325"/>
      <c r="EL9402" s="325"/>
    </row>
    <row r="9403" spans="56:142" x14ac:dyDescent="0.2">
      <c r="BD9403" s="325"/>
      <c r="EL9403" s="325"/>
    </row>
    <row r="9404" spans="56:142" x14ac:dyDescent="0.2">
      <c r="BD9404" s="325"/>
      <c r="EL9404" s="325"/>
    </row>
    <row r="9405" spans="56:142" x14ac:dyDescent="0.2">
      <c r="BD9405" s="325"/>
      <c r="EL9405" s="325"/>
    </row>
    <row r="9406" spans="56:142" x14ac:dyDescent="0.2">
      <c r="BD9406" s="325"/>
      <c r="EL9406" s="325"/>
    </row>
    <row r="9407" spans="56:142" x14ac:dyDescent="0.2">
      <c r="BD9407" s="325"/>
      <c r="EL9407" s="325"/>
    </row>
    <row r="9408" spans="56:142" x14ac:dyDescent="0.2">
      <c r="BD9408" s="325"/>
      <c r="EL9408" s="325"/>
    </row>
    <row r="9409" spans="56:142" x14ac:dyDescent="0.2">
      <c r="BD9409" s="325"/>
      <c r="EL9409" s="325"/>
    </row>
    <row r="9410" spans="56:142" x14ac:dyDescent="0.2">
      <c r="BD9410" s="325"/>
      <c r="EL9410" s="325"/>
    </row>
    <row r="9411" spans="56:142" x14ac:dyDescent="0.2">
      <c r="BD9411" s="325"/>
      <c r="EL9411" s="325"/>
    </row>
    <row r="9412" spans="56:142" x14ac:dyDescent="0.2">
      <c r="BD9412" s="325"/>
      <c r="EL9412" s="325"/>
    </row>
    <row r="9413" spans="56:142" x14ac:dyDescent="0.2">
      <c r="BD9413" s="325"/>
      <c r="EL9413" s="325"/>
    </row>
    <row r="9414" spans="56:142" x14ac:dyDescent="0.2">
      <c r="BD9414" s="325"/>
      <c r="EL9414" s="325"/>
    </row>
    <row r="9415" spans="56:142" x14ac:dyDescent="0.2">
      <c r="BD9415" s="325"/>
      <c r="EL9415" s="325"/>
    </row>
    <row r="9416" spans="56:142" x14ac:dyDescent="0.2">
      <c r="BD9416" s="325"/>
      <c r="EL9416" s="325"/>
    </row>
    <row r="9417" spans="56:142" x14ac:dyDescent="0.2">
      <c r="BD9417" s="325"/>
      <c r="EL9417" s="325"/>
    </row>
    <row r="9418" spans="56:142" x14ac:dyDescent="0.2">
      <c r="BD9418" s="325"/>
      <c r="EL9418" s="325"/>
    </row>
    <row r="9419" spans="56:142" x14ac:dyDescent="0.2">
      <c r="BD9419" s="325"/>
      <c r="EL9419" s="325"/>
    </row>
    <row r="9420" spans="56:142" x14ac:dyDescent="0.2">
      <c r="BD9420" s="325"/>
      <c r="EL9420" s="325"/>
    </row>
    <row r="9421" spans="56:142" x14ac:dyDescent="0.2">
      <c r="BD9421" s="325"/>
      <c r="EL9421" s="325"/>
    </row>
    <row r="9422" spans="56:142" x14ac:dyDescent="0.2">
      <c r="BD9422" s="325"/>
      <c r="EL9422" s="325"/>
    </row>
    <row r="9423" spans="56:142" x14ac:dyDescent="0.2">
      <c r="BD9423" s="325"/>
      <c r="EL9423" s="325"/>
    </row>
    <row r="9424" spans="56:142" x14ac:dyDescent="0.2">
      <c r="BD9424" s="325"/>
      <c r="EL9424" s="325"/>
    </row>
    <row r="9425" spans="56:142" x14ac:dyDescent="0.2">
      <c r="BD9425" s="325"/>
      <c r="EL9425" s="325"/>
    </row>
    <row r="9426" spans="56:142" x14ac:dyDescent="0.2">
      <c r="BD9426" s="325"/>
      <c r="EL9426" s="325"/>
    </row>
    <row r="9427" spans="56:142" x14ac:dyDescent="0.2">
      <c r="BD9427" s="325"/>
      <c r="EL9427" s="325"/>
    </row>
    <row r="9428" spans="56:142" x14ac:dyDescent="0.2">
      <c r="BD9428" s="325"/>
      <c r="EL9428" s="325"/>
    </row>
    <row r="9429" spans="56:142" x14ac:dyDescent="0.2">
      <c r="BD9429" s="325"/>
      <c r="EL9429" s="325"/>
    </row>
    <row r="9430" spans="56:142" x14ac:dyDescent="0.2">
      <c r="BD9430" s="325"/>
      <c r="EL9430" s="325"/>
    </row>
    <row r="9431" spans="56:142" x14ac:dyDescent="0.2">
      <c r="BD9431" s="325"/>
      <c r="EL9431" s="325"/>
    </row>
    <row r="9432" spans="56:142" x14ac:dyDescent="0.2">
      <c r="BD9432" s="325"/>
      <c r="EL9432" s="325"/>
    </row>
    <row r="9433" spans="56:142" x14ac:dyDescent="0.2">
      <c r="BD9433" s="325"/>
      <c r="EL9433" s="325"/>
    </row>
    <row r="9434" spans="56:142" x14ac:dyDescent="0.2">
      <c r="BD9434" s="325"/>
      <c r="EL9434" s="325"/>
    </row>
    <row r="9435" spans="56:142" x14ac:dyDescent="0.2">
      <c r="BD9435" s="325"/>
      <c r="EL9435" s="325"/>
    </row>
    <row r="9436" spans="56:142" x14ac:dyDescent="0.2">
      <c r="BD9436" s="325"/>
      <c r="EL9436" s="325"/>
    </row>
    <row r="9437" spans="56:142" x14ac:dyDescent="0.2">
      <c r="BD9437" s="325"/>
      <c r="EL9437" s="325"/>
    </row>
    <row r="9438" spans="56:142" x14ac:dyDescent="0.2">
      <c r="BD9438" s="325"/>
      <c r="EL9438" s="325"/>
    </row>
    <row r="9439" spans="56:142" x14ac:dyDescent="0.2">
      <c r="BD9439" s="325"/>
      <c r="EL9439" s="325"/>
    </row>
    <row r="9440" spans="56:142" x14ac:dyDescent="0.2">
      <c r="BD9440" s="325"/>
      <c r="EL9440" s="325"/>
    </row>
    <row r="9441" spans="56:142" x14ac:dyDescent="0.2">
      <c r="BD9441" s="325"/>
      <c r="EL9441" s="325"/>
    </row>
    <row r="9442" spans="56:142" x14ac:dyDescent="0.2">
      <c r="BD9442" s="325"/>
      <c r="EL9442" s="325"/>
    </row>
    <row r="9443" spans="56:142" x14ac:dyDescent="0.2">
      <c r="BD9443" s="325"/>
      <c r="EL9443" s="325"/>
    </row>
    <row r="9444" spans="56:142" x14ac:dyDescent="0.2">
      <c r="BD9444" s="325"/>
      <c r="EL9444" s="325"/>
    </row>
    <row r="9445" spans="56:142" x14ac:dyDescent="0.2">
      <c r="BD9445" s="325"/>
      <c r="EL9445" s="325"/>
    </row>
    <row r="9446" spans="56:142" x14ac:dyDescent="0.2">
      <c r="BD9446" s="325"/>
      <c r="EL9446" s="325"/>
    </row>
    <row r="9447" spans="56:142" x14ac:dyDescent="0.2">
      <c r="BD9447" s="325"/>
      <c r="EL9447" s="325"/>
    </row>
    <row r="9448" spans="56:142" x14ac:dyDescent="0.2">
      <c r="BD9448" s="325"/>
      <c r="EL9448" s="325"/>
    </row>
    <row r="9449" spans="56:142" x14ac:dyDescent="0.2">
      <c r="BD9449" s="325"/>
      <c r="EL9449" s="325"/>
    </row>
    <row r="9450" spans="56:142" x14ac:dyDescent="0.2">
      <c r="BD9450" s="325"/>
      <c r="EL9450" s="325"/>
    </row>
    <row r="9451" spans="56:142" x14ac:dyDescent="0.2">
      <c r="BD9451" s="325"/>
      <c r="EL9451" s="325"/>
    </row>
    <row r="9452" spans="56:142" x14ac:dyDescent="0.2">
      <c r="BD9452" s="325"/>
      <c r="EL9452" s="325"/>
    </row>
    <row r="9453" spans="56:142" x14ac:dyDescent="0.2">
      <c r="BD9453" s="325"/>
      <c r="EL9453" s="325"/>
    </row>
    <row r="9454" spans="56:142" x14ac:dyDescent="0.2">
      <c r="BD9454" s="325"/>
      <c r="EL9454" s="325"/>
    </row>
    <row r="9455" spans="56:142" x14ac:dyDescent="0.2">
      <c r="BD9455" s="325"/>
      <c r="EL9455" s="325"/>
    </row>
    <row r="9456" spans="56:142" x14ac:dyDescent="0.2">
      <c r="BD9456" s="325"/>
      <c r="EL9456" s="325"/>
    </row>
    <row r="9457" spans="56:142" x14ac:dyDescent="0.2">
      <c r="BD9457" s="325"/>
      <c r="EL9457" s="325"/>
    </row>
    <row r="9458" spans="56:142" x14ac:dyDescent="0.2">
      <c r="BD9458" s="325"/>
      <c r="EL9458" s="325"/>
    </row>
    <row r="9459" spans="56:142" x14ac:dyDescent="0.2">
      <c r="BD9459" s="325"/>
      <c r="EL9459" s="325"/>
    </row>
    <row r="9460" spans="56:142" x14ac:dyDescent="0.2">
      <c r="BD9460" s="325"/>
      <c r="EL9460" s="325"/>
    </row>
    <row r="9461" spans="56:142" x14ac:dyDescent="0.2">
      <c r="BD9461" s="325"/>
      <c r="EL9461" s="325"/>
    </row>
    <row r="9462" spans="56:142" x14ac:dyDescent="0.2">
      <c r="BD9462" s="325"/>
      <c r="EL9462" s="325"/>
    </row>
    <row r="9463" spans="56:142" x14ac:dyDescent="0.2">
      <c r="BD9463" s="325"/>
      <c r="EL9463" s="325"/>
    </row>
    <row r="9464" spans="56:142" x14ac:dyDescent="0.2">
      <c r="BD9464" s="325"/>
      <c r="EL9464" s="325"/>
    </row>
    <row r="9465" spans="56:142" x14ac:dyDescent="0.2">
      <c r="BD9465" s="325"/>
      <c r="EL9465" s="325"/>
    </row>
    <row r="9466" spans="56:142" x14ac:dyDescent="0.2">
      <c r="BD9466" s="325"/>
      <c r="EL9466" s="325"/>
    </row>
    <row r="9467" spans="56:142" x14ac:dyDescent="0.2">
      <c r="BD9467" s="325"/>
      <c r="EL9467" s="325"/>
    </row>
    <row r="9468" spans="56:142" x14ac:dyDescent="0.2">
      <c r="BD9468" s="325"/>
      <c r="EL9468" s="325"/>
    </row>
    <row r="9469" spans="56:142" x14ac:dyDescent="0.2">
      <c r="BD9469" s="325"/>
      <c r="EL9469" s="325"/>
    </row>
    <row r="9470" spans="56:142" x14ac:dyDescent="0.2">
      <c r="BD9470" s="325"/>
      <c r="EL9470" s="325"/>
    </row>
    <row r="9471" spans="56:142" x14ac:dyDescent="0.2">
      <c r="BD9471" s="325"/>
      <c r="EL9471" s="325"/>
    </row>
    <row r="9472" spans="56:142" x14ac:dyDescent="0.2">
      <c r="BD9472" s="325"/>
      <c r="EL9472" s="325"/>
    </row>
    <row r="9473" spans="56:142" x14ac:dyDescent="0.2">
      <c r="BD9473" s="325"/>
      <c r="EL9473" s="325"/>
    </row>
    <row r="9474" spans="56:142" x14ac:dyDescent="0.2">
      <c r="BD9474" s="325"/>
      <c r="EL9474" s="325"/>
    </row>
    <row r="9475" spans="56:142" x14ac:dyDescent="0.2">
      <c r="BD9475" s="325"/>
      <c r="EL9475" s="325"/>
    </row>
    <row r="9476" spans="56:142" x14ac:dyDescent="0.2">
      <c r="BD9476" s="325"/>
      <c r="EL9476" s="325"/>
    </row>
    <row r="9477" spans="56:142" x14ac:dyDescent="0.2">
      <c r="BD9477" s="325"/>
      <c r="EL9477" s="325"/>
    </row>
    <row r="9478" spans="56:142" x14ac:dyDescent="0.2">
      <c r="BD9478" s="325"/>
      <c r="EL9478" s="325"/>
    </row>
    <row r="9479" spans="56:142" x14ac:dyDescent="0.2">
      <c r="BD9479" s="325"/>
      <c r="EL9479" s="325"/>
    </row>
    <row r="9480" spans="56:142" x14ac:dyDescent="0.2">
      <c r="BD9480" s="325"/>
      <c r="EL9480" s="325"/>
    </row>
    <row r="9481" spans="56:142" x14ac:dyDescent="0.2">
      <c r="BD9481" s="325"/>
      <c r="EL9481" s="325"/>
    </row>
    <row r="9482" spans="56:142" x14ac:dyDescent="0.2">
      <c r="BD9482" s="325"/>
      <c r="EL9482" s="325"/>
    </row>
    <row r="9483" spans="56:142" x14ac:dyDescent="0.2">
      <c r="BD9483" s="325"/>
      <c r="EL9483" s="325"/>
    </row>
    <row r="9484" spans="56:142" x14ac:dyDescent="0.2">
      <c r="BD9484" s="325"/>
      <c r="EL9484" s="325"/>
    </row>
    <row r="9485" spans="56:142" x14ac:dyDescent="0.2">
      <c r="BD9485" s="325"/>
      <c r="EL9485" s="325"/>
    </row>
    <row r="9486" spans="56:142" x14ac:dyDescent="0.2">
      <c r="BD9486" s="325"/>
      <c r="EL9486" s="325"/>
    </row>
    <row r="9487" spans="56:142" x14ac:dyDescent="0.2">
      <c r="BD9487" s="325"/>
      <c r="EL9487" s="325"/>
    </row>
    <row r="9488" spans="56:142" x14ac:dyDescent="0.2">
      <c r="BD9488" s="325"/>
      <c r="EL9488" s="325"/>
    </row>
    <row r="9489" spans="56:142" x14ac:dyDescent="0.2">
      <c r="BD9489" s="325"/>
      <c r="EL9489" s="325"/>
    </row>
    <row r="9490" spans="56:142" x14ac:dyDescent="0.2">
      <c r="BD9490" s="325"/>
      <c r="EL9490" s="325"/>
    </row>
    <row r="9491" spans="56:142" x14ac:dyDescent="0.2">
      <c r="BD9491" s="325"/>
      <c r="EL9491" s="325"/>
    </row>
    <row r="9492" spans="56:142" x14ac:dyDescent="0.2">
      <c r="BD9492" s="325"/>
      <c r="EL9492" s="325"/>
    </row>
    <row r="9493" spans="56:142" x14ac:dyDescent="0.2">
      <c r="BD9493" s="325"/>
      <c r="EL9493" s="325"/>
    </row>
    <row r="9494" spans="56:142" x14ac:dyDescent="0.2">
      <c r="BD9494" s="325"/>
      <c r="EL9494" s="325"/>
    </row>
    <row r="9495" spans="56:142" x14ac:dyDescent="0.2">
      <c r="BD9495" s="325"/>
      <c r="EL9495" s="325"/>
    </row>
    <row r="9496" spans="56:142" x14ac:dyDescent="0.2">
      <c r="BD9496" s="325"/>
      <c r="EL9496" s="325"/>
    </row>
    <row r="9497" spans="56:142" x14ac:dyDescent="0.2">
      <c r="BD9497" s="325"/>
      <c r="EL9497" s="325"/>
    </row>
    <row r="9498" spans="56:142" x14ac:dyDescent="0.2">
      <c r="BD9498" s="325"/>
      <c r="EL9498" s="325"/>
    </row>
    <row r="9499" spans="56:142" x14ac:dyDescent="0.2">
      <c r="BD9499" s="325"/>
      <c r="EL9499" s="325"/>
    </row>
    <row r="9500" spans="56:142" x14ac:dyDescent="0.2">
      <c r="BD9500" s="325"/>
      <c r="EL9500" s="325"/>
    </row>
    <row r="9501" spans="56:142" x14ac:dyDescent="0.2">
      <c r="BD9501" s="325"/>
      <c r="EL9501" s="325"/>
    </row>
    <row r="9502" spans="56:142" x14ac:dyDescent="0.2">
      <c r="BD9502" s="325"/>
      <c r="EL9502" s="325"/>
    </row>
    <row r="9503" spans="56:142" x14ac:dyDescent="0.2">
      <c r="BD9503" s="325"/>
      <c r="EL9503" s="325"/>
    </row>
    <row r="9504" spans="56:142" x14ac:dyDescent="0.2">
      <c r="BD9504" s="325"/>
      <c r="EL9504" s="325"/>
    </row>
    <row r="9505" spans="56:142" x14ac:dyDescent="0.2">
      <c r="BD9505" s="325"/>
      <c r="EL9505" s="325"/>
    </row>
    <row r="9506" spans="56:142" x14ac:dyDescent="0.2">
      <c r="BD9506" s="325"/>
      <c r="EL9506" s="325"/>
    </row>
    <row r="9507" spans="56:142" x14ac:dyDescent="0.2">
      <c r="BD9507" s="325"/>
      <c r="EL9507" s="325"/>
    </row>
    <row r="9508" spans="56:142" x14ac:dyDescent="0.2">
      <c r="BD9508" s="325"/>
      <c r="EL9508" s="325"/>
    </row>
    <row r="9509" spans="56:142" x14ac:dyDescent="0.2">
      <c r="BD9509" s="325"/>
      <c r="EL9509" s="325"/>
    </row>
    <row r="9510" spans="56:142" x14ac:dyDescent="0.2">
      <c r="BD9510" s="325"/>
      <c r="EL9510" s="325"/>
    </row>
    <row r="9511" spans="56:142" x14ac:dyDescent="0.2">
      <c r="BD9511" s="325"/>
      <c r="EL9511" s="325"/>
    </row>
    <row r="9512" spans="56:142" x14ac:dyDescent="0.2">
      <c r="BD9512" s="325"/>
      <c r="EL9512" s="325"/>
    </row>
    <row r="9513" spans="56:142" x14ac:dyDescent="0.2">
      <c r="BD9513" s="325"/>
      <c r="EL9513" s="325"/>
    </row>
    <row r="9514" spans="56:142" x14ac:dyDescent="0.2">
      <c r="BD9514" s="325"/>
      <c r="EL9514" s="325"/>
    </row>
    <row r="9515" spans="56:142" x14ac:dyDescent="0.2">
      <c r="BD9515" s="325"/>
      <c r="EL9515" s="325"/>
    </row>
    <row r="9516" spans="56:142" x14ac:dyDescent="0.2">
      <c r="BD9516" s="325"/>
      <c r="EL9516" s="325"/>
    </row>
    <row r="9517" spans="56:142" x14ac:dyDescent="0.2">
      <c r="BD9517" s="325"/>
      <c r="EL9517" s="325"/>
    </row>
    <row r="9518" spans="56:142" x14ac:dyDescent="0.2">
      <c r="BD9518" s="325"/>
      <c r="EL9518" s="325"/>
    </row>
    <row r="9519" spans="56:142" x14ac:dyDescent="0.2">
      <c r="BD9519" s="325"/>
      <c r="EL9519" s="325"/>
    </row>
    <row r="9520" spans="56:142" x14ac:dyDescent="0.2">
      <c r="BD9520" s="325"/>
      <c r="EL9520" s="325"/>
    </row>
    <row r="9521" spans="56:142" x14ac:dyDescent="0.2">
      <c r="BD9521" s="325"/>
      <c r="EL9521" s="325"/>
    </row>
    <row r="9522" spans="56:142" x14ac:dyDescent="0.2">
      <c r="BD9522" s="325"/>
      <c r="EL9522" s="325"/>
    </row>
    <row r="9523" spans="56:142" x14ac:dyDescent="0.2">
      <c r="BD9523" s="325"/>
      <c r="EL9523" s="325"/>
    </row>
    <row r="9524" spans="56:142" x14ac:dyDescent="0.2">
      <c r="BD9524" s="325"/>
      <c r="EL9524" s="325"/>
    </row>
    <row r="9525" spans="56:142" x14ac:dyDescent="0.2">
      <c r="BD9525" s="325"/>
      <c r="EL9525" s="325"/>
    </row>
    <row r="9526" spans="56:142" x14ac:dyDescent="0.2">
      <c r="BD9526" s="325"/>
      <c r="EL9526" s="325"/>
    </row>
    <row r="9527" spans="56:142" x14ac:dyDescent="0.2">
      <c r="BD9527" s="325"/>
      <c r="EL9527" s="325"/>
    </row>
    <row r="9528" spans="56:142" x14ac:dyDescent="0.2">
      <c r="BD9528" s="325"/>
      <c r="EL9528" s="325"/>
    </row>
    <row r="9529" spans="56:142" x14ac:dyDescent="0.2">
      <c r="BD9529" s="325"/>
      <c r="EL9529" s="325"/>
    </row>
    <row r="9530" spans="56:142" x14ac:dyDescent="0.2">
      <c r="BD9530" s="325"/>
      <c r="EL9530" s="325"/>
    </row>
    <row r="9531" spans="56:142" x14ac:dyDescent="0.2">
      <c r="BD9531" s="325"/>
      <c r="EL9531" s="325"/>
    </row>
    <row r="9532" spans="56:142" x14ac:dyDescent="0.2">
      <c r="BD9532" s="325"/>
      <c r="EL9532" s="325"/>
    </row>
    <row r="9533" spans="56:142" x14ac:dyDescent="0.2">
      <c r="BD9533" s="325"/>
      <c r="EL9533" s="325"/>
    </row>
    <row r="9534" spans="56:142" x14ac:dyDescent="0.2">
      <c r="BD9534" s="325"/>
      <c r="EL9534" s="325"/>
    </row>
    <row r="9535" spans="56:142" x14ac:dyDescent="0.2">
      <c r="BD9535" s="325"/>
      <c r="EL9535" s="325"/>
    </row>
    <row r="9536" spans="56:142" x14ac:dyDescent="0.2">
      <c r="BD9536" s="325"/>
      <c r="EL9536" s="325"/>
    </row>
    <row r="9537" spans="56:142" x14ac:dyDescent="0.2">
      <c r="BD9537" s="325"/>
      <c r="EL9537" s="325"/>
    </row>
    <row r="9538" spans="56:142" x14ac:dyDescent="0.2">
      <c r="BD9538" s="325"/>
      <c r="EL9538" s="325"/>
    </row>
    <row r="9539" spans="56:142" x14ac:dyDescent="0.2">
      <c r="BD9539" s="325"/>
      <c r="EL9539" s="325"/>
    </row>
    <row r="9540" spans="56:142" x14ac:dyDescent="0.2">
      <c r="BD9540" s="325"/>
      <c r="EL9540" s="325"/>
    </row>
    <row r="9541" spans="56:142" x14ac:dyDescent="0.2">
      <c r="BD9541" s="325"/>
      <c r="EL9541" s="325"/>
    </row>
    <row r="9542" spans="56:142" x14ac:dyDescent="0.2">
      <c r="BD9542" s="325"/>
      <c r="EL9542" s="325"/>
    </row>
    <row r="9543" spans="56:142" x14ac:dyDescent="0.2">
      <c r="BD9543" s="325"/>
      <c r="EL9543" s="325"/>
    </row>
    <row r="9544" spans="56:142" x14ac:dyDescent="0.2">
      <c r="BD9544" s="325"/>
      <c r="EL9544" s="325"/>
    </row>
    <row r="9545" spans="56:142" x14ac:dyDescent="0.2">
      <c r="BD9545" s="325"/>
      <c r="EL9545" s="325"/>
    </row>
    <row r="9546" spans="56:142" x14ac:dyDescent="0.2">
      <c r="BD9546" s="325"/>
      <c r="EL9546" s="325"/>
    </row>
    <row r="9547" spans="56:142" x14ac:dyDescent="0.2">
      <c r="BD9547" s="325"/>
      <c r="EL9547" s="325"/>
    </row>
    <row r="9548" spans="56:142" x14ac:dyDescent="0.2">
      <c r="BD9548" s="325"/>
      <c r="EL9548" s="325"/>
    </row>
    <row r="9549" spans="56:142" x14ac:dyDescent="0.2">
      <c r="BD9549" s="325"/>
      <c r="EL9549" s="325"/>
    </row>
    <row r="9550" spans="56:142" x14ac:dyDescent="0.2">
      <c r="BD9550" s="325"/>
      <c r="EL9550" s="325"/>
    </row>
    <row r="9551" spans="56:142" x14ac:dyDescent="0.2">
      <c r="BD9551" s="325"/>
      <c r="EL9551" s="325"/>
    </row>
    <row r="9552" spans="56:142" x14ac:dyDescent="0.2">
      <c r="BD9552" s="325"/>
      <c r="EL9552" s="325"/>
    </row>
    <row r="9553" spans="56:142" x14ac:dyDescent="0.2">
      <c r="BD9553" s="325"/>
      <c r="EL9553" s="325"/>
    </row>
    <row r="9554" spans="56:142" x14ac:dyDescent="0.2">
      <c r="BD9554" s="325"/>
      <c r="EL9554" s="325"/>
    </row>
    <row r="9555" spans="56:142" x14ac:dyDescent="0.2">
      <c r="BD9555" s="325"/>
      <c r="EL9555" s="325"/>
    </row>
    <row r="9556" spans="56:142" x14ac:dyDescent="0.2">
      <c r="BD9556" s="325"/>
      <c r="EL9556" s="325"/>
    </row>
    <row r="9557" spans="56:142" x14ac:dyDescent="0.2">
      <c r="BD9557" s="325"/>
      <c r="EL9557" s="325"/>
    </row>
    <row r="9558" spans="56:142" x14ac:dyDescent="0.2">
      <c r="BD9558" s="325"/>
      <c r="EL9558" s="325"/>
    </row>
    <row r="9559" spans="56:142" x14ac:dyDescent="0.2">
      <c r="BD9559" s="325"/>
      <c r="EL9559" s="325"/>
    </row>
    <row r="9560" spans="56:142" x14ac:dyDescent="0.2">
      <c r="BD9560" s="325"/>
      <c r="EL9560" s="325"/>
    </row>
    <row r="9561" spans="56:142" x14ac:dyDescent="0.2">
      <c r="BD9561" s="325"/>
      <c r="EL9561" s="325"/>
    </row>
    <row r="9562" spans="56:142" x14ac:dyDescent="0.2">
      <c r="BD9562" s="325"/>
      <c r="EL9562" s="325"/>
    </row>
    <row r="9563" spans="56:142" x14ac:dyDescent="0.2">
      <c r="BD9563" s="325"/>
      <c r="EL9563" s="325"/>
    </row>
    <row r="9564" spans="56:142" x14ac:dyDescent="0.2">
      <c r="BD9564" s="325"/>
      <c r="EL9564" s="325"/>
    </row>
    <row r="9565" spans="56:142" x14ac:dyDescent="0.2">
      <c r="BD9565" s="325"/>
      <c r="EL9565" s="325"/>
    </row>
    <row r="9566" spans="56:142" x14ac:dyDescent="0.2">
      <c r="BD9566" s="325"/>
      <c r="EL9566" s="325"/>
    </row>
    <row r="9567" spans="56:142" x14ac:dyDescent="0.2">
      <c r="BD9567" s="325"/>
      <c r="EL9567" s="325"/>
    </row>
    <row r="9568" spans="56:142" x14ac:dyDescent="0.2">
      <c r="BD9568" s="325"/>
      <c r="EL9568" s="325"/>
    </row>
    <row r="9569" spans="56:142" x14ac:dyDescent="0.2">
      <c r="BD9569" s="325"/>
      <c r="EL9569" s="325"/>
    </row>
    <row r="9570" spans="56:142" x14ac:dyDescent="0.2">
      <c r="BD9570" s="325"/>
      <c r="EL9570" s="325"/>
    </row>
    <row r="9571" spans="56:142" x14ac:dyDescent="0.2">
      <c r="BD9571" s="325"/>
      <c r="EL9571" s="325"/>
    </row>
    <row r="9572" spans="56:142" x14ac:dyDescent="0.2">
      <c r="BD9572" s="325"/>
      <c r="EL9572" s="325"/>
    </row>
    <row r="9573" spans="56:142" x14ac:dyDescent="0.2">
      <c r="BD9573" s="325"/>
      <c r="EL9573" s="325"/>
    </row>
    <row r="9574" spans="56:142" x14ac:dyDescent="0.2">
      <c r="BD9574" s="325"/>
      <c r="EL9574" s="325"/>
    </row>
    <row r="9575" spans="56:142" x14ac:dyDescent="0.2">
      <c r="BD9575" s="325"/>
      <c r="EL9575" s="325"/>
    </row>
    <row r="9576" spans="56:142" x14ac:dyDescent="0.2">
      <c r="BD9576" s="325"/>
      <c r="EL9576" s="325"/>
    </row>
    <row r="9577" spans="56:142" x14ac:dyDescent="0.2">
      <c r="BD9577" s="325"/>
      <c r="EL9577" s="325"/>
    </row>
    <row r="9578" spans="56:142" x14ac:dyDescent="0.2">
      <c r="BD9578" s="325"/>
      <c r="EL9578" s="325"/>
    </row>
    <row r="9579" spans="56:142" x14ac:dyDescent="0.2">
      <c r="BD9579" s="325"/>
      <c r="EL9579" s="325"/>
    </row>
    <row r="9580" spans="56:142" x14ac:dyDescent="0.2">
      <c r="BD9580" s="325"/>
      <c r="EL9580" s="325"/>
    </row>
    <row r="9581" spans="56:142" x14ac:dyDescent="0.2">
      <c r="BD9581" s="325"/>
      <c r="EL9581" s="325"/>
    </row>
    <row r="9582" spans="56:142" x14ac:dyDescent="0.2">
      <c r="BD9582" s="325"/>
      <c r="EL9582" s="325"/>
    </row>
    <row r="9583" spans="56:142" x14ac:dyDescent="0.2">
      <c r="BD9583" s="325"/>
      <c r="EL9583" s="325"/>
    </row>
    <row r="9584" spans="56:142" x14ac:dyDescent="0.2">
      <c r="BD9584" s="325"/>
      <c r="EL9584" s="325"/>
    </row>
    <row r="9585" spans="56:142" x14ac:dyDescent="0.2">
      <c r="BD9585" s="325"/>
      <c r="EL9585" s="325"/>
    </row>
    <row r="9586" spans="56:142" x14ac:dyDescent="0.2">
      <c r="BD9586" s="325"/>
      <c r="EL9586" s="325"/>
    </row>
    <row r="9587" spans="56:142" x14ac:dyDescent="0.2">
      <c r="BD9587" s="325"/>
      <c r="EL9587" s="325"/>
    </row>
    <row r="9588" spans="56:142" x14ac:dyDescent="0.2">
      <c r="BD9588" s="325"/>
      <c r="EL9588" s="325"/>
    </row>
    <row r="9589" spans="56:142" x14ac:dyDescent="0.2">
      <c r="BD9589" s="325"/>
      <c r="EL9589" s="325"/>
    </row>
    <row r="9590" spans="56:142" x14ac:dyDescent="0.2">
      <c r="BD9590" s="325"/>
      <c r="EL9590" s="325"/>
    </row>
    <row r="9591" spans="56:142" x14ac:dyDescent="0.2">
      <c r="BD9591" s="325"/>
      <c r="EL9591" s="325"/>
    </row>
    <row r="9592" spans="56:142" x14ac:dyDescent="0.2">
      <c r="BD9592" s="325"/>
      <c r="EL9592" s="325"/>
    </row>
    <row r="9593" spans="56:142" x14ac:dyDescent="0.2">
      <c r="BD9593" s="325"/>
      <c r="EL9593" s="325"/>
    </row>
    <row r="9594" spans="56:142" x14ac:dyDescent="0.2">
      <c r="BD9594" s="325"/>
      <c r="EL9594" s="325"/>
    </row>
    <row r="9595" spans="56:142" x14ac:dyDescent="0.2">
      <c r="BD9595" s="325"/>
      <c r="EL9595" s="325"/>
    </row>
    <row r="9596" spans="56:142" x14ac:dyDescent="0.2">
      <c r="BD9596" s="325"/>
      <c r="EL9596" s="325"/>
    </row>
    <row r="9597" spans="56:142" x14ac:dyDescent="0.2">
      <c r="BD9597" s="325"/>
      <c r="EL9597" s="325"/>
    </row>
    <row r="9598" spans="56:142" x14ac:dyDescent="0.2">
      <c r="BD9598" s="325"/>
      <c r="EL9598" s="325"/>
    </row>
    <row r="9599" spans="56:142" x14ac:dyDescent="0.2">
      <c r="BD9599" s="325"/>
      <c r="EL9599" s="325"/>
    </row>
    <row r="9600" spans="56:142" x14ac:dyDescent="0.2">
      <c r="BD9600" s="325"/>
      <c r="EL9600" s="325"/>
    </row>
    <row r="9601" spans="56:142" x14ac:dyDescent="0.2">
      <c r="BD9601" s="325"/>
      <c r="EL9601" s="325"/>
    </row>
    <row r="9602" spans="56:142" x14ac:dyDescent="0.2">
      <c r="BD9602" s="325"/>
      <c r="EL9602" s="325"/>
    </row>
    <row r="9603" spans="56:142" x14ac:dyDescent="0.2">
      <c r="BD9603" s="325"/>
      <c r="EL9603" s="325"/>
    </row>
    <row r="9604" spans="56:142" x14ac:dyDescent="0.2">
      <c r="BD9604" s="325"/>
      <c r="EL9604" s="325"/>
    </row>
    <row r="9605" spans="56:142" x14ac:dyDescent="0.2">
      <c r="BD9605" s="325"/>
      <c r="EL9605" s="325"/>
    </row>
    <row r="9606" spans="56:142" x14ac:dyDescent="0.2">
      <c r="BD9606" s="325"/>
      <c r="EL9606" s="325"/>
    </row>
    <row r="9607" spans="56:142" x14ac:dyDescent="0.2">
      <c r="BD9607" s="325"/>
      <c r="EL9607" s="325"/>
    </row>
    <row r="9608" spans="56:142" x14ac:dyDescent="0.2">
      <c r="BD9608" s="325"/>
      <c r="EL9608" s="325"/>
    </row>
    <row r="9609" spans="56:142" x14ac:dyDescent="0.2">
      <c r="BD9609" s="325"/>
      <c r="EL9609" s="325"/>
    </row>
    <row r="9610" spans="56:142" x14ac:dyDescent="0.2">
      <c r="BD9610" s="325"/>
      <c r="EL9610" s="325"/>
    </row>
    <row r="9611" spans="56:142" x14ac:dyDescent="0.2">
      <c r="BD9611" s="325"/>
      <c r="EL9611" s="325"/>
    </row>
    <row r="9612" spans="56:142" x14ac:dyDescent="0.2">
      <c r="BD9612" s="325"/>
      <c r="EL9612" s="325"/>
    </row>
    <row r="9613" spans="56:142" x14ac:dyDescent="0.2">
      <c r="BD9613" s="325"/>
      <c r="EL9613" s="325"/>
    </row>
    <row r="9614" spans="56:142" x14ac:dyDescent="0.2">
      <c r="BD9614" s="325"/>
      <c r="EL9614" s="325"/>
    </row>
    <row r="9615" spans="56:142" x14ac:dyDescent="0.2">
      <c r="BD9615" s="325"/>
      <c r="EL9615" s="325"/>
    </row>
    <row r="9616" spans="56:142" x14ac:dyDescent="0.2">
      <c r="BD9616" s="325"/>
      <c r="EL9616" s="325"/>
    </row>
    <row r="9617" spans="56:142" x14ac:dyDescent="0.2">
      <c r="BD9617" s="325"/>
      <c r="EL9617" s="325"/>
    </row>
    <row r="9618" spans="56:142" x14ac:dyDescent="0.2">
      <c r="BD9618" s="325"/>
      <c r="EL9618" s="325"/>
    </row>
    <row r="9619" spans="56:142" x14ac:dyDescent="0.2">
      <c r="BD9619" s="325"/>
      <c r="EL9619" s="325"/>
    </row>
    <row r="9620" spans="56:142" x14ac:dyDescent="0.2">
      <c r="BD9620" s="325"/>
      <c r="EL9620" s="325"/>
    </row>
    <row r="9621" spans="56:142" x14ac:dyDescent="0.2">
      <c r="BD9621" s="325"/>
      <c r="EL9621" s="325"/>
    </row>
    <row r="9622" spans="56:142" x14ac:dyDescent="0.2">
      <c r="BD9622" s="325"/>
      <c r="EL9622" s="325"/>
    </row>
    <row r="9623" spans="56:142" x14ac:dyDescent="0.2">
      <c r="BD9623" s="325"/>
      <c r="EL9623" s="325"/>
    </row>
    <row r="9624" spans="56:142" x14ac:dyDescent="0.2">
      <c r="BD9624" s="325"/>
      <c r="EL9624" s="325"/>
    </row>
    <row r="9625" spans="56:142" x14ac:dyDescent="0.2">
      <c r="BD9625" s="325"/>
      <c r="EL9625" s="325"/>
    </row>
    <row r="9626" spans="56:142" x14ac:dyDescent="0.2">
      <c r="BD9626" s="325"/>
      <c r="EL9626" s="325"/>
    </row>
    <row r="9627" spans="56:142" x14ac:dyDescent="0.2">
      <c r="BD9627" s="325"/>
      <c r="EL9627" s="325"/>
    </row>
    <row r="9628" spans="56:142" x14ac:dyDescent="0.2">
      <c r="BD9628" s="325"/>
      <c r="EL9628" s="325"/>
    </row>
    <row r="9629" spans="56:142" x14ac:dyDescent="0.2">
      <c r="BD9629" s="325"/>
      <c r="EL9629" s="325"/>
    </row>
    <row r="9630" spans="56:142" x14ac:dyDescent="0.2">
      <c r="BD9630" s="325"/>
      <c r="EL9630" s="325"/>
    </row>
    <row r="9631" spans="56:142" x14ac:dyDescent="0.2">
      <c r="BD9631" s="325"/>
      <c r="EL9631" s="325"/>
    </row>
    <row r="9632" spans="56:142" x14ac:dyDescent="0.2">
      <c r="BD9632" s="325"/>
      <c r="EL9632" s="325"/>
    </row>
    <row r="9633" spans="56:142" x14ac:dyDescent="0.2">
      <c r="BD9633" s="325"/>
      <c r="EL9633" s="325"/>
    </row>
    <row r="9634" spans="56:142" x14ac:dyDescent="0.2">
      <c r="BD9634" s="325"/>
      <c r="EL9634" s="325"/>
    </row>
    <row r="9635" spans="56:142" x14ac:dyDescent="0.2">
      <c r="BD9635" s="325"/>
      <c r="EL9635" s="325"/>
    </row>
    <row r="9636" spans="56:142" x14ac:dyDescent="0.2">
      <c r="BD9636" s="325"/>
      <c r="EL9636" s="325"/>
    </row>
    <row r="9637" spans="56:142" x14ac:dyDescent="0.2">
      <c r="BD9637" s="325"/>
      <c r="EL9637" s="325"/>
    </row>
    <row r="9638" spans="56:142" x14ac:dyDescent="0.2">
      <c r="BD9638" s="325"/>
      <c r="EL9638" s="325"/>
    </row>
    <row r="9639" spans="56:142" x14ac:dyDescent="0.2">
      <c r="BD9639" s="325"/>
      <c r="EL9639" s="325"/>
    </row>
    <row r="9640" spans="56:142" x14ac:dyDescent="0.2">
      <c r="BD9640" s="325"/>
      <c r="EL9640" s="325"/>
    </row>
    <row r="9641" spans="56:142" x14ac:dyDescent="0.2">
      <c r="BD9641" s="325"/>
      <c r="EL9641" s="325"/>
    </row>
    <row r="9642" spans="56:142" x14ac:dyDescent="0.2">
      <c r="BD9642" s="325"/>
      <c r="EL9642" s="325"/>
    </row>
    <row r="9643" spans="56:142" x14ac:dyDescent="0.2">
      <c r="BD9643" s="325"/>
      <c r="EL9643" s="325"/>
    </row>
    <row r="9644" spans="56:142" x14ac:dyDescent="0.2">
      <c r="BD9644" s="325"/>
      <c r="EL9644" s="325"/>
    </row>
    <row r="9645" spans="56:142" x14ac:dyDescent="0.2">
      <c r="BD9645" s="325"/>
      <c r="EL9645" s="325"/>
    </row>
    <row r="9646" spans="56:142" x14ac:dyDescent="0.2">
      <c r="BD9646" s="325"/>
      <c r="EL9646" s="325"/>
    </row>
    <row r="9647" spans="56:142" x14ac:dyDescent="0.2">
      <c r="BD9647" s="325"/>
      <c r="EL9647" s="325"/>
    </row>
    <row r="9648" spans="56:142" x14ac:dyDescent="0.2">
      <c r="BD9648" s="325"/>
      <c r="EL9648" s="325"/>
    </row>
    <row r="9649" spans="56:142" x14ac:dyDescent="0.2">
      <c r="BD9649" s="325"/>
      <c r="EL9649" s="325"/>
    </row>
    <row r="9650" spans="56:142" x14ac:dyDescent="0.2">
      <c r="BD9650" s="325"/>
      <c r="EL9650" s="325"/>
    </row>
    <row r="9651" spans="56:142" x14ac:dyDescent="0.2">
      <c r="BD9651" s="325"/>
      <c r="EL9651" s="325"/>
    </row>
    <row r="9652" spans="56:142" x14ac:dyDescent="0.2">
      <c r="BD9652" s="325"/>
      <c r="EL9652" s="325"/>
    </row>
    <row r="9653" spans="56:142" x14ac:dyDescent="0.2">
      <c r="BD9653" s="325"/>
      <c r="EL9653" s="325"/>
    </row>
    <row r="9654" spans="56:142" x14ac:dyDescent="0.2">
      <c r="BD9654" s="325"/>
      <c r="EL9654" s="325"/>
    </row>
    <row r="9655" spans="56:142" x14ac:dyDescent="0.2">
      <c r="BD9655" s="325"/>
      <c r="EL9655" s="325"/>
    </row>
    <row r="9656" spans="56:142" x14ac:dyDescent="0.2">
      <c r="BD9656" s="325"/>
      <c r="EL9656" s="325"/>
    </row>
    <row r="9657" spans="56:142" x14ac:dyDescent="0.2">
      <c r="BD9657" s="325"/>
      <c r="EL9657" s="325"/>
    </row>
    <row r="9658" spans="56:142" x14ac:dyDescent="0.2">
      <c r="BD9658" s="325"/>
      <c r="EL9658" s="325"/>
    </row>
    <row r="9659" spans="56:142" x14ac:dyDescent="0.2">
      <c r="BD9659" s="325"/>
      <c r="EL9659" s="325"/>
    </row>
    <row r="9660" spans="56:142" x14ac:dyDescent="0.2">
      <c r="BD9660" s="325"/>
      <c r="EL9660" s="325"/>
    </row>
    <row r="9661" spans="56:142" x14ac:dyDescent="0.2">
      <c r="BD9661" s="325"/>
      <c r="EL9661" s="325"/>
    </row>
    <row r="9662" spans="56:142" x14ac:dyDescent="0.2">
      <c r="BD9662" s="325"/>
      <c r="EL9662" s="325"/>
    </row>
    <row r="9663" spans="56:142" x14ac:dyDescent="0.2">
      <c r="BD9663" s="325"/>
      <c r="EL9663" s="325"/>
    </row>
    <row r="9664" spans="56:142" x14ac:dyDescent="0.2">
      <c r="BD9664" s="325"/>
      <c r="EL9664" s="325"/>
    </row>
    <row r="9665" spans="56:142" x14ac:dyDescent="0.2">
      <c r="BD9665" s="325"/>
      <c r="EL9665" s="325"/>
    </row>
    <row r="9666" spans="56:142" x14ac:dyDescent="0.2">
      <c r="BD9666" s="325"/>
      <c r="EL9666" s="325"/>
    </row>
    <row r="9667" spans="56:142" x14ac:dyDescent="0.2">
      <c r="BD9667" s="325"/>
      <c r="EL9667" s="325"/>
    </row>
    <row r="9668" spans="56:142" x14ac:dyDescent="0.2">
      <c r="BD9668" s="325"/>
      <c r="EL9668" s="325"/>
    </row>
    <row r="9669" spans="56:142" x14ac:dyDescent="0.2">
      <c r="BD9669" s="325"/>
      <c r="EL9669" s="325"/>
    </row>
    <row r="9670" spans="56:142" x14ac:dyDescent="0.2">
      <c r="BD9670" s="325"/>
      <c r="EL9670" s="325"/>
    </row>
    <row r="9671" spans="56:142" x14ac:dyDescent="0.2">
      <c r="BD9671" s="325"/>
      <c r="EL9671" s="325"/>
    </row>
    <row r="9672" spans="56:142" x14ac:dyDescent="0.2">
      <c r="BD9672" s="325"/>
      <c r="EL9672" s="325"/>
    </row>
    <row r="9673" spans="56:142" x14ac:dyDescent="0.2">
      <c r="BD9673" s="325"/>
      <c r="EL9673" s="325"/>
    </row>
    <row r="9674" spans="56:142" x14ac:dyDescent="0.2">
      <c r="BD9674" s="325"/>
      <c r="EL9674" s="325"/>
    </row>
    <row r="9675" spans="56:142" x14ac:dyDescent="0.2">
      <c r="BD9675" s="325"/>
      <c r="EL9675" s="325"/>
    </row>
    <row r="9676" spans="56:142" x14ac:dyDescent="0.2">
      <c r="BD9676" s="325"/>
      <c r="EL9676" s="325"/>
    </row>
    <row r="9677" spans="56:142" x14ac:dyDescent="0.2">
      <c r="BD9677" s="325"/>
      <c r="EL9677" s="325"/>
    </row>
    <row r="9678" spans="56:142" x14ac:dyDescent="0.2">
      <c r="BD9678" s="325"/>
      <c r="EL9678" s="325"/>
    </row>
    <row r="9679" spans="56:142" x14ac:dyDescent="0.2">
      <c r="BD9679" s="325"/>
      <c r="EL9679" s="325"/>
    </row>
    <row r="9680" spans="56:142" x14ac:dyDescent="0.2">
      <c r="BD9680" s="325"/>
      <c r="EL9680" s="325"/>
    </row>
    <row r="9681" spans="56:142" x14ac:dyDescent="0.2">
      <c r="BD9681" s="325"/>
      <c r="EL9681" s="325"/>
    </row>
    <row r="9682" spans="56:142" x14ac:dyDescent="0.2">
      <c r="BD9682" s="325"/>
      <c r="EL9682" s="325"/>
    </row>
    <row r="9683" spans="56:142" x14ac:dyDescent="0.2">
      <c r="BD9683" s="325"/>
      <c r="EL9683" s="325"/>
    </row>
    <row r="9684" spans="56:142" x14ac:dyDescent="0.2">
      <c r="BD9684" s="325"/>
      <c r="EL9684" s="325"/>
    </row>
    <row r="9685" spans="56:142" x14ac:dyDescent="0.2">
      <c r="BD9685" s="325"/>
      <c r="EL9685" s="325"/>
    </row>
    <row r="9686" spans="56:142" x14ac:dyDescent="0.2">
      <c r="BD9686" s="325"/>
      <c r="EL9686" s="325"/>
    </row>
    <row r="9687" spans="56:142" x14ac:dyDescent="0.2">
      <c r="BD9687" s="325"/>
      <c r="EL9687" s="325"/>
    </row>
    <row r="9688" spans="56:142" x14ac:dyDescent="0.2">
      <c r="BD9688" s="325"/>
      <c r="EL9688" s="325"/>
    </row>
    <row r="9689" spans="56:142" x14ac:dyDescent="0.2">
      <c r="BD9689" s="325"/>
      <c r="EL9689" s="325"/>
    </row>
    <row r="9690" spans="56:142" x14ac:dyDescent="0.2">
      <c r="BD9690" s="325"/>
      <c r="EL9690" s="325"/>
    </row>
    <row r="9691" spans="56:142" x14ac:dyDescent="0.2">
      <c r="BD9691" s="325"/>
      <c r="EL9691" s="325"/>
    </row>
    <row r="9692" spans="56:142" x14ac:dyDescent="0.2">
      <c r="BD9692" s="325"/>
      <c r="EL9692" s="325"/>
    </row>
    <row r="9693" spans="56:142" x14ac:dyDescent="0.2">
      <c r="BD9693" s="325"/>
      <c r="EL9693" s="325"/>
    </row>
    <row r="9694" spans="56:142" x14ac:dyDescent="0.2">
      <c r="BD9694" s="325"/>
      <c r="EL9694" s="325"/>
    </row>
    <row r="9695" spans="56:142" x14ac:dyDescent="0.2">
      <c r="BD9695" s="325"/>
      <c r="EL9695" s="325"/>
    </row>
    <row r="9696" spans="56:142" x14ac:dyDescent="0.2">
      <c r="BD9696" s="325"/>
      <c r="EL9696" s="325"/>
    </row>
    <row r="9697" spans="56:142" x14ac:dyDescent="0.2">
      <c r="BD9697" s="325"/>
      <c r="EL9697" s="325"/>
    </row>
    <row r="9698" spans="56:142" x14ac:dyDescent="0.2">
      <c r="BD9698" s="325"/>
      <c r="EL9698" s="325"/>
    </row>
    <row r="9699" spans="56:142" x14ac:dyDescent="0.2">
      <c r="BD9699" s="325"/>
      <c r="EL9699" s="325"/>
    </row>
    <row r="9700" spans="56:142" x14ac:dyDescent="0.2">
      <c r="BD9700" s="325"/>
      <c r="EL9700" s="325"/>
    </row>
    <row r="9701" spans="56:142" x14ac:dyDescent="0.2">
      <c r="BD9701" s="325"/>
      <c r="EL9701" s="325"/>
    </row>
    <row r="9702" spans="56:142" x14ac:dyDescent="0.2">
      <c r="BD9702" s="325"/>
      <c r="EL9702" s="325"/>
    </row>
    <row r="9703" spans="56:142" x14ac:dyDescent="0.2">
      <c r="BD9703" s="325"/>
      <c r="EL9703" s="325"/>
    </row>
    <row r="9704" spans="56:142" x14ac:dyDescent="0.2">
      <c r="BD9704" s="325"/>
      <c r="EL9704" s="325"/>
    </row>
    <row r="9705" spans="56:142" x14ac:dyDescent="0.2">
      <c r="BD9705" s="325"/>
      <c r="EL9705" s="325"/>
    </row>
    <row r="9706" spans="56:142" x14ac:dyDescent="0.2">
      <c r="BD9706" s="325"/>
      <c r="EL9706" s="325"/>
    </row>
    <row r="9707" spans="56:142" x14ac:dyDescent="0.2">
      <c r="BD9707" s="325"/>
      <c r="EL9707" s="325"/>
    </row>
    <row r="9708" spans="56:142" x14ac:dyDescent="0.2">
      <c r="BD9708" s="325"/>
      <c r="EL9708" s="325"/>
    </row>
    <row r="9709" spans="56:142" x14ac:dyDescent="0.2">
      <c r="BD9709" s="325"/>
      <c r="EL9709" s="325"/>
    </row>
    <row r="9710" spans="56:142" x14ac:dyDescent="0.2">
      <c r="BD9710" s="325"/>
      <c r="EL9710" s="325"/>
    </row>
    <row r="9711" spans="56:142" x14ac:dyDescent="0.2">
      <c r="BD9711" s="325"/>
      <c r="EL9711" s="325"/>
    </row>
    <row r="9712" spans="56:142" x14ac:dyDescent="0.2">
      <c r="BD9712" s="325"/>
      <c r="EL9712" s="325"/>
    </row>
    <row r="9713" spans="56:142" x14ac:dyDescent="0.2">
      <c r="BD9713" s="325"/>
      <c r="EL9713" s="325"/>
    </row>
    <row r="9714" spans="56:142" x14ac:dyDescent="0.2">
      <c r="BD9714" s="325"/>
      <c r="EL9714" s="325"/>
    </row>
    <row r="9715" spans="56:142" x14ac:dyDescent="0.2">
      <c r="BD9715" s="325"/>
      <c r="EL9715" s="325"/>
    </row>
    <row r="9716" spans="56:142" x14ac:dyDescent="0.2">
      <c r="BD9716" s="325"/>
      <c r="EL9716" s="325"/>
    </row>
    <row r="9717" spans="56:142" x14ac:dyDescent="0.2">
      <c r="BD9717" s="325"/>
      <c r="EL9717" s="325"/>
    </row>
    <row r="9718" spans="56:142" x14ac:dyDescent="0.2">
      <c r="BD9718" s="325"/>
      <c r="EL9718" s="325"/>
    </row>
    <row r="9719" spans="56:142" x14ac:dyDescent="0.2">
      <c r="BD9719" s="325"/>
      <c r="EL9719" s="325"/>
    </row>
    <row r="9720" spans="56:142" x14ac:dyDescent="0.2">
      <c r="BD9720" s="325"/>
      <c r="EL9720" s="325"/>
    </row>
    <row r="9721" spans="56:142" x14ac:dyDescent="0.2">
      <c r="BD9721" s="325"/>
      <c r="EL9721" s="325"/>
    </row>
    <row r="9722" spans="56:142" x14ac:dyDescent="0.2">
      <c r="BD9722" s="325"/>
      <c r="EL9722" s="325"/>
    </row>
    <row r="9723" spans="56:142" x14ac:dyDescent="0.2">
      <c r="BD9723" s="325"/>
      <c r="EL9723" s="325"/>
    </row>
    <row r="9724" spans="56:142" x14ac:dyDescent="0.2">
      <c r="BD9724" s="325"/>
      <c r="EL9724" s="325"/>
    </row>
    <row r="9725" spans="56:142" x14ac:dyDescent="0.2">
      <c r="BD9725" s="325"/>
      <c r="EL9725" s="325"/>
    </row>
    <row r="9726" spans="56:142" x14ac:dyDescent="0.2">
      <c r="BD9726" s="325"/>
      <c r="EL9726" s="325"/>
    </row>
    <row r="9727" spans="56:142" x14ac:dyDescent="0.2">
      <c r="BD9727" s="325"/>
      <c r="EL9727" s="325"/>
    </row>
    <row r="9728" spans="56:142" x14ac:dyDescent="0.2">
      <c r="BD9728" s="325"/>
      <c r="EL9728" s="325"/>
    </row>
    <row r="9729" spans="56:142" x14ac:dyDescent="0.2">
      <c r="BD9729" s="325"/>
      <c r="EL9729" s="325"/>
    </row>
    <row r="9730" spans="56:142" x14ac:dyDescent="0.2">
      <c r="BD9730" s="325"/>
      <c r="EL9730" s="325"/>
    </row>
    <row r="9731" spans="56:142" x14ac:dyDescent="0.2">
      <c r="BD9731" s="325"/>
      <c r="EL9731" s="325"/>
    </row>
    <row r="9732" spans="56:142" x14ac:dyDescent="0.2">
      <c r="BD9732" s="325"/>
      <c r="EL9732" s="325"/>
    </row>
    <row r="9733" spans="56:142" x14ac:dyDescent="0.2">
      <c r="BD9733" s="325"/>
      <c r="EL9733" s="325"/>
    </row>
    <row r="9734" spans="56:142" x14ac:dyDescent="0.2">
      <c r="BD9734" s="325"/>
      <c r="EL9734" s="325"/>
    </row>
    <row r="9735" spans="56:142" x14ac:dyDescent="0.2">
      <c r="BD9735" s="325"/>
      <c r="EL9735" s="325"/>
    </row>
    <row r="9736" spans="56:142" x14ac:dyDescent="0.2">
      <c r="BD9736" s="325"/>
      <c r="EL9736" s="325"/>
    </row>
    <row r="9737" spans="56:142" x14ac:dyDescent="0.2">
      <c r="BD9737" s="325"/>
      <c r="EL9737" s="325"/>
    </row>
    <row r="9738" spans="56:142" x14ac:dyDescent="0.2">
      <c r="BD9738" s="325"/>
      <c r="EL9738" s="325"/>
    </row>
    <row r="9739" spans="56:142" x14ac:dyDescent="0.2">
      <c r="BD9739" s="325"/>
      <c r="EL9739" s="325"/>
    </row>
    <row r="9740" spans="56:142" x14ac:dyDescent="0.2">
      <c r="BD9740" s="325"/>
      <c r="EL9740" s="325"/>
    </row>
    <row r="9741" spans="56:142" x14ac:dyDescent="0.2">
      <c r="BD9741" s="325"/>
      <c r="EL9741" s="325"/>
    </row>
    <row r="9742" spans="56:142" x14ac:dyDescent="0.2">
      <c r="BD9742" s="325"/>
      <c r="EL9742" s="325"/>
    </row>
    <row r="9743" spans="56:142" x14ac:dyDescent="0.2">
      <c r="BD9743" s="325"/>
      <c r="EL9743" s="325"/>
    </row>
    <row r="9744" spans="56:142" x14ac:dyDescent="0.2">
      <c r="BD9744" s="325"/>
      <c r="EL9744" s="325"/>
    </row>
    <row r="9745" spans="56:142" x14ac:dyDescent="0.2">
      <c r="BD9745" s="325"/>
      <c r="EL9745" s="325"/>
    </row>
    <row r="9746" spans="56:142" x14ac:dyDescent="0.2">
      <c r="BD9746" s="325"/>
      <c r="EL9746" s="325"/>
    </row>
    <row r="9747" spans="56:142" x14ac:dyDescent="0.2">
      <c r="BD9747" s="325"/>
      <c r="EL9747" s="325"/>
    </row>
    <row r="9748" spans="56:142" x14ac:dyDescent="0.2">
      <c r="BD9748" s="325"/>
      <c r="EL9748" s="325"/>
    </row>
    <row r="9749" spans="56:142" x14ac:dyDescent="0.2">
      <c r="BD9749" s="325"/>
      <c r="EL9749" s="325"/>
    </row>
    <row r="9750" spans="56:142" x14ac:dyDescent="0.2">
      <c r="BD9750" s="325"/>
      <c r="EL9750" s="325"/>
    </row>
    <row r="9751" spans="56:142" x14ac:dyDescent="0.2">
      <c r="BD9751" s="325"/>
      <c r="EL9751" s="325"/>
    </row>
    <row r="9752" spans="56:142" x14ac:dyDescent="0.2">
      <c r="BD9752" s="325"/>
      <c r="EL9752" s="325"/>
    </row>
    <row r="9753" spans="56:142" x14ac:dyDescent="0.2">
      <c r="BD9753" s="325"/>
      <c r="EL9753" s="325"/>
    </row>
    <row r="9754" spans="56:142" x14ac:dyDescent="0.2">
      <c r="BD9754" s="325"/>
      <c r="EL9754" s="325"/>
    </row>
    <row r="9755" spans="56:142" x14ac:dyDescent="0.2">
      <c r="BD9755" s="325"/>
      <c r="EL9755" s="325"/>
    </row>
    <row r="9756" spans="56:142" x14ac:dyDescent="0.2">
      <c r="BD9756" s="325"/>
      <c r="EL9756" s="325"/>
    </row>
    <row r="9757" spans="56:142" x14ac:dyDescent="0.2">
      <c r="BD9757" s="325"/>
      <c r="EL9757" s="325"/>
    </row>
    <row r="9758" spans="56:142" x14ac:dyDescent="0.2">
      <c r="BD9758" s="325"/>
      <c r="EL9758" s="325"/>
    </row>
    <row r="9759" spans="56:142" x14ac:dyDescent="0.2">
      <c r="BD9759" s="325"/>
      <c r="EL9759" s="325"/>
    </row>
    <row r="9760" spans="56:142" x14ac:dyDescent="0.2">
      <c r="BD9760" s="325"/>
      <c r="EL9760" s="325"/>
    </row>
    <row r="9761" spans="56:142" x14ac:dyDescent="0.2">
      <c r="BD9761" s="325"/>
      <c r="EL9761" s="325"/>
    </row>
    <row r="9762" spans="56:142" x14ac:dyDescent="0.2">
      <c r="BD9762" s="325"/>
      <c r="EL9762" s="325"/>
    </row>
    <row r="9763" spans="56:142" x14ac:dyDescent="0.2">
      <c r="BD9763" s="325"/>
      <c r="EL9763" s="325"/>
    </row>
    <row r="9764" spans="56:142" x14ac:dyDescent="0.2">
      <c r="BD9764" s="325"/>
      <c r="EL9764" s="325"/>
    </row>
    <row r="9765" spans="56:142" x14ac:dyDescent="0.2">
      <c r="BD9765" s="325"/>
      <c r="EL9765" s="325"/>
    </row>
    <row r="9766" spans="56:142" x14ac:dyDescent="0.2">
      <c r="BD9766" s="325"/>
      <c r="EL9766" s="325"/>
    </row>
    <row r="9767" spans="56:142" x14ac:dyDescent="0.2">
      <c r="BD9767" s="325"/>
      <c r="EL9767" s="325"/>
    </row>
    <row r="9768" spans="56:142" x14ac:dyDescent="0.2">
      <c r="BD9768" s="325"/>
      <c r="EL9768" s="325"/>
    </row>
    <row r="9769" spans="56:142" x14ac:dyDescent="0.2">
      <c r="BD9769" s="325"/>
      <c r="EL9769" s="325"/>
    </row>
    <row r="9770" spans="56:142" x14ac:dyDescent="0.2">
      <c r="BD9770" s="325"/>
      <c r="EL9770" s="325"/>
    </row>
    <row r="9771" spans="56:142" x14ac:dyDescent="0.2">
      <c r="BD9771" s="325"/>
      <c r="EL9771" s="325"/>
    </row>
    <row r="9772" spans="56:142" x14ac:dyDescent="0.2">
      <c r="BD9772" s="325"/>
      <c r="EL9772" s="325"/>
    </row>
    <row r="9773" spans="56:142" x14ac:dyDescent="0.2">
      <c r="BD9773" s="325"/>
      <c r="EL9773" s="325"/>
    </row>
    <row r="9774" spans="56:142" x14ac:dyDescent="0.2">
      <c r="BD9774" s="325"/>
      <c r="EL9774" s="325"/>
    </row>
    <row r="9775" spans="56:142" x14ac:dyDescent="0.2">
      <c r="BD9775" s="325"/>
      <c r="EL9775" s="325"/>
    </row>
    <row r="9776" spans="56:142" x14ac:dyDescent="0.2">
      <c r="BD9776" s="325"/>
      <c r="EL9776" s="325"/>
    </row>
    <row r="9777" spans="56:142" x14ac:dyDescent="0.2">
      <c r="BD9777" s="325"/>
      <c r="EL9777" s="325"/>
    </row>
    <row r="9778" spans="56:142" x14ac:dyDescent="0.2">
      <c r="BD9778" s="325"/>
      <c r="EL9778" s="325"/>
    </row>
    <row r="9779" spans="56:142" x14ac:dyDescent="0.2">
      <c r="BD9779" s="325"/>
      <c r="EL9779" s="325"/>
    </row>
    <row r="9780" spans="56:142" x14ac:dyDescent="0.2">
      <c r="BD9780" s="325"/>
      <c r="EL9780" s="325"/>
    </row>
    <row r="9781" spans="56:142" x14ac:dyDescent="0.2">
      <c r="BD9781" s="325"/>
      <c r="EL9781" s="325"/>
    </row>
    <row r="9782" spans="56:142" x14ac:dyDescent="0.2">
      <c r="BD9782" s="325"/>
      <c r="EL9782" s="325"/>
    </row>
    <row r="9783" spans="56:142" x14ac:dyDescent="0.2">
      <c r="BD9783" s="325"/>
      <c r="EL9783" s="325"/>
    </row>
    <row r="9784" spans="56:142" x14ac:dyDescent="0.2">
      <c r="BD9784" s="325"/>
      <c r="EL9784" s="325"/>
    </row>
    <row r="9785" spans="56:142" x14ac:dyDescent="0.2">
      <c r="BD9785" s="325"/>
      <c r="EL9785" s="325"/>
    </row>
    <row r="9786" spans="56:142" x14ac:dyDescent="0.2">
      <c r="BD9786" s="325"/>
      <c r="EL9786" s="325"/>
    </row>
    <row r="9787" spans="56:142" x14ac:dyDescent="0.2">
      <c r="BD9787" s="325"/>
      <c r="EL9787" s="325"/>
    </row>
    <row r="9788" spans="56:142" x14ac:dyDescent="0.2">
      <c r="BD9788" s="325"/>
      <c r="EL9788" s="325"/>
    </row>
    <row r="9789" spans="56:142" x14ac:dyDescent="0.2">
      <c r="BD9789" s="325"/>
      <c r="EL9789" s="325"/>
    </row>
    <row r="9790" spans="56:142" x14ac:dyDescent="0.2">
      <c r="BD9790" s="325"/>
      <c r="EL9790" s="325"/>
    </row>
    <row r="9791" spans="56:142" x14ac:dyDescent="0.2">
      <c r="BD9791" s="325"/>
      <c r="EL9791" s="325"/>
    </row>
    <row r="9792" spans="56:142" x14ac:dyDescent="0.2">
      <c r="BD9792" s="325"/>
      <c r="EL9792" s="325"/>
    </row>
    <row r="9793" spans="56:142" x14ac:dyDescent="0.2">
      <c r="BD9793" s="325"/>
      <c r="EL9793" s="325"/>
    </row>
    <row r="9794" spans="56:142" x14ac:dyDescent="0.2">
      <c r="BD9794" s="325"/>
      <c r="EL9794" s="325"/>
    </row>
    <row r="9795" spans="56:142" x14ac:dyDescent="0.2">
      <c r="BD9795" s="325"/>
      <c r="EL9795" s="325"/>
    </row>
    <row r="9796" spans="56:142" x14ac:dyDescent="0.2">
      <c r="BD9796" s="325"/>
      <c r="EL9796" s="325"/>
    </row>
    <row r="9797" spans="56:142" x14ac:dyDescent="0.2">
      <c r="BD9797" s="325"/>
      <c r="EL9797" s="325"/>
    </row>
    <row r="9798" spans="56:142" x14ac:dyDescent="0.2">
      <c r="BD9798" s="325"/>
      <c r="EL9798" s="325"/>
    </row>
    <row r="9799" spans="56:142" x14ac:dyDescent="0.2">
      <c r="BD9799" s="325"/>
      <c r="EL9799" s="325"/>
    </row>
    <row r="9800" spans="56:142" x14ac:dyDescent="0.2">
      <c r="BD9800" s="325"/>
      <c r="EL9800" s="325"/>
    </row>
    <row r="9801" spans="56:142" x14ac:dyDescent="0.2">
      <c r="BD9801" s="325"/>
      <c r="EL9801" s="325"/>
    </row>
    <row r="9802" spans="56:142" x14ac:dyDescent="0.2">
      <c r="BD9802" s="325"/>
      <c r="EL9802" s="325"/>
    </row>
    <row r="9803" spans="56:142" x14ac:dyDescent="0.2">
      <c r="BD9803" s="325"/>
      <c r="EL9803" s="325"/>
    </row>
    <row r="9804" spans="56:142" x14ac:dyDescent="0.2">
      <c r="BD9804" s="325"/>
      <c r="EL9804" s="325"/>
    </row>
    <row r="9805" spans="56:142" x14ac:dyDescent="0.2">
      <c r="BD9805" s="325"/>
      <c r="EL9805" s="325"/>
    </row>
    <row r="9806" spans="56:142" x14ac:dyDescent="0.2">
      <c r="BD9806" s="325"/>
      <c r="EL9806" s="325"/>
    </row>
    <row r="9807" spans="56:142" x14ac:dyDescent="0.2">
      <c r="BD9807" s="325"/>
      <c r="EL9807" s="325"/>
    </row>
    <row r="9808" spans="56:142" x14ac:dyDescent="0.2">
      <c r="BD9808" s="325"/>
      <c r="EL9808" s="325"/>
    </row>
    <row r="9809" spans="56:142" x14ac:dyDescent="0.2">
      <c r="BD9809" s="325"/>
      <c r="EL9809" s="325"/>
    </row>
    <row r="9810" spans="56:142" x14ac:dyDescent="0.2">
      <c r="BD9810" s="325"/>
      <c r="EL9810" s="325"/>
    </row>
    <row r="9811" spans="56:142" x14ac:dyDescent="0.2">
      <c r="BD9811" s="325"/>
      <c r="EL9811" s="325"/>
    </row>
    <row r="9812" spans="56:142" x14ac:dyDescent="0.2">
      <c r="BD9812" s="325"/>
      <c r="EL9812" s="325"/>
    </row>
    <row r="9813" spans="56:142" x14ac:dyDescent="0.2">
      <c r="BD9813" s="325"/>
      <c r="EL9813" s="325"/>
    </row>
    <row r="9814" spans="56:142" x14ac:dyDescent="0.2">
      <c r="BD9814" s="325"/>
      <c r="EL9814" s="325"/>
    </row>
    <row r="9815" spans="56:142" x14ac:dyDescent="0.2">
      <c r="BD9815" s="325"/>
      <c r="EL9815" s="325"/>
    </row>
    <row r="9816" spans="56:142" x14ac:dyDescent="0.2">
      <c r="BD9816" s="325"/>
      <c r="EL9816" s="325"/>
    </row>
    <row r="9817" spans="56:142" x14ac:dyDescent="0.2">
      <c r="BD9817" s="325"/>
      <c r="EL9817" s="325"/>
    </row>
    <row r="9818" spans="56:142" x14ac:dyDescent="0.2">
      <c r="BD9818" s="325"/>
      <c r="EL9818" s="325"/>
    </row>
    <row r="9819" spans="56:142" x14ac:dyDescent="0.2">
      <c r="BD9819" s="325"/>
      <c r="EL9819" s="325"/>
    </row>
    <row r="9820" spans="56:142" x14ac:dyDescent="0.2">
      <c r="BD9820" s="325"/>
      <c r="EL9820" s="325"/>
    </row>
    <row r="9821" spans="56:142" x14ac:dyDescent="0.2">
      <c r="BD9821" s="325"/>
      <c r="EL9821" s="325"/>
    </row>
    <row r="9822" spans="56:142" x14ac:dyDescent="0.2">
      <c r="BD9822" s="325"/>
      <c r="EL9822" s="325"/>
    </row>
    <row r="9823" spans="56:142" x14ac:dyDescent="0.2">
      <c r="BD9823" s="325"/>
      <c r="EL9823" s="325"/>
    </row>
    <row r="9824" spans="56:142" x14ac:dyDescent="0.2">
      <c r="BD9824" s="325"/>
      <c r="EL9824" s="325"/>
    </row>
    <row r="9825" spans="56:142" x14ac:dyDescent="0.2">
      <c r="BD9825" s="325"/>
      <c r="EL9825" s="325"/>
    </row>
    <row r="9826" spans="56:142" x14ac:dyDescent="0.2">
      <c r="BD9826" s="325"/>
      <c r="EL9826" s="325"/>
    </row>
    <row r="9827" spans="56:142" x14ac:dyDescent="0.2">
      <c r="BD9827" s="325"/>
      <c r="EL9827" s="325"/>
    </row>
    <row r="9828" spans="56:142" x14ac:dyDescent="0.2">
      <c r="BD9828" s="325"/>
      <c r="EL9828" s="325"/>
    </row>
    <row r="9829" spans="56:142" x14ac:dyDescent="0.2">
      <c r="BD9829" s="325"/>
      <c r="EL9829" s="325"/>
    </row>
    <row r="9830" spans="56:142" x14ac:dyDescent="0.2">
      <c r="BD9830" s="325"/>
      <c r="EL9830" s="325"/>
    </row>
    <row r="9831" spans="56:142" x14ac:dyDescent="0.2">
      <c r="BD9831" s="325"/>
      <c r="EL9831" s="325"/>
    </row>
    <row r="9832" spans="56:142" x14ac:dyDescent="0.2">
      <c r="BD9832" s="325"/>
      <c r="EL9832" s="325"/>
    </row>
    <row r="9833" spans="56:142" x14ac:dyDescent="0.2">
      <c r="BD9833" s="325"/>
      <c r="EL9833" s="325"/>
    </row>
    <row r="9834" spans="56:142" x14ac:dyDescent="0.2">
      <c r="BD9834" s="325"/>
      <c r="EL9834" s="325"/>
    </row>
    <row r="9835" spans="56:142" x14ac:dyDescent="0.2">
      <c r="BD9835" s="325"/>
      <c r="EL9835" s="325"/>
    </row>
    <row r="9836" spans="56:142" x14ac:dyDescent="0.2">
      <c r="BD9836" s="325"/>
      <c r="EL9836" s="325"/>
    </row>
    <row r="9837" spans="56:142" x14ac:dyDescent="0.2">
      <c r="BD9837" s="325"/>
      <c r="EL9837" s="325"/>
    </row>
    <row r="9838" spans="56:142" x14ac:dyDescent="0.2">
      <c r="BD9838" s="325"/>
      <c r="EL9838" s="325"/>
    </row>
    <row r="9839" spans="56:142" x14ac:dyDescent="0.2">
      <c r="BD9839" s="325"/>
      <c r="EL9839" s="325"/>
    </row>
    <row r="9840" spans="56:142" x14ac:dyDescent="0.2">
      <c r="BD9840" s="325"/>
      <c r="EL9840" s="325"/>
    </row>
    <row r="9841" spans="56:142" x14ac:dyDescent="0.2">
      <c r="BD9841" s="325"/>
      <c r="EL9841" s="325"/>
    </row>
    <row r="9842" spans="56:142" x14ac:dyDescent="0.2">
      <c r="BD9842" s="325"/>
      <c r="EL9842" s="325"/>
    </row>
    <row r="9843" spans="56:142" x14ac:dyDescent="0.2">
      <c r="BD9843" s="325"/>
      <c r="EL9843" s="325"/>
    </row>
    <row r="9844" spans="56:142" x14ac:dyDescent="0.2">
      <c r="BD9844" s="325"/>
      <c r="EL9844" s="325"/>
    </row>
    <row r="9845" spans="56:142" x14ac:dyDescent="0.2">
      <c r="BD9845" s="325"/>
      <c r="EL9845" s="325"/>
    </row>
    <row r="9846" spans="56:142" x14ac:dyDescent="0.2">
      <c r="BD9846" s="325"/>
      <c r="EL9846" s="325"/>
    </row>
    <row r="9847" spans="56:142" x14ac:dyDescent="0.2">
      <c r="BD9847" s="325"/>
      <c r="EL9847" s="325"/>
    </row>
    <row r="9848" spans="56:142" x14ac:dyDescent="0.2">
      <c r="BD9848" s="325"/>
      <c r="EL9848" s="325"/>
    </row>
    <row r="9849" spans="56:142" x14ac:dyDescent="0.2">
      <c r="BD9849" s="325"/>
      <c r="EL9849" s="325"/>
    </row>
    <row r="9850" spans="56:142" x14ac:dyDescent="0.2">
      <c r="BD9850" s="325"/>
      <c r="EL9850" s="325"/>
    </row>
    <row r="9851" spans="56:142" x14ac:dyDescent="0.2">
      <c r="BD9851" s="325"/>
      <c r="EL9851" s="325"/>
    </row>
    <row r="9852" spans="56:142" x14ac:dyDescent="0.2">
      <c r="BD9852" s="325"/>
      <c r="EL9852" s="325"/>
    </row>
    <row r="9853" spans="56:142" x14ac:dyDescent="0.2">
      <c r="BD9853" s="325"/>
      <c r="EL9853" s="325"/>
    </row>
    <row r="9854" spans="56:142" x14ac:dyDescent="0.2">
      <c r="BD9854" s="325"/>
      <c r="EL9854" s="325"/>
    </row>
    <row r="9855" spans="56:142" x14ac:dyDescent="0.2">
      <c r="BD9855" s="325"/>
      <c r="EL9855" s="325"/>
    </row>
    <row r="9856" spans="56:142" x14ac:dyDescent="0.2">
      <c r="BD9856" s="325"/>
      <c r="EL9856" s="325"/>
    </row>
    <row r="9857" spans="56:142" x14ac:dyDescent="0.2">
      <c r="BD9857" s="325"/>
      <c r="EL9857" s="325"/>
    </row>
    <row r="9858" spans="56:142" x14ac:dyDescent="0.2">
      <c r="BD9858" s="325"/>
      <c r="EL9858" s="325"/>
    </row>
    <row r="9859" spans="56:142" x14ac:dyDescent="0.2">
      <c r="BD9859" s="325"/>
      <c r="EL9859" s="325"/>
    </row>
    <row r="9860" spans="56:142" x14ac:dyDescent="0.2">
      <c r="BD9860" s="325"/>
      <c r="EL9860" s="325"/>
    </row>
    <row r="9861" spans="56:142" x14ac:dyDescent="0.2">
      <c r="BD9861" s="325"/>
      <c r="EL9861" s="325"/>
    </row>
    <row r="9862" spans="56:142" x14ac:dyDescent="0.2">
      <c r="BD9862" s="325"/>
      <c r="EL9862" s="325"/>
    </row>
    <row r="9863" spans="56:142" x14ac:dyDescent="0.2">
      <c r="BD9863" s="325"/>
      <c r="EL9863" s="325"/>
    </row>
    <row r="9864" spans="56:142" x14ac:dyDescent="0.2">
      <c r="BD9864" s="325"/>
      <c r="EL9864" s="325"/>
    </row>
    <row r="9865" spans="56:142" x14ac:dyDescent="0.2">
      <c r="BD9865" s="325"/>
      <c r="EL9865" s="325"/>
    </row>
    <row r="9866" spans="56:142" x14ac:dyDescent="0.2">
      <c r="BD9866" s="325"/>
      <c r="EL9866" s="325"/>
    </row>
    <row r="9867" spans="56:142" x14ac:dyDescent="0.2">
      <c r="BD9867" s="325"/>
      <c r="EL9867" s="325"/>
    </row>
    <row r="9868" spans="56:142" x14ac:dyDescent="0.2">
      <c r="BD9868" s="325"/>
      <c r="EL9868" s="325"/>
    </row>
    <row r="9869" spans="56:142" x14ac:dyDescent="0.2">
      <c r="BD9869" s="325"/>
      <c r="EL9869" s="325"/>
    </row>
    <row r="9870" spans="56:142" x14ac:dyDescent="0.2">
      <c r="BD9870" s="325"/>
      <c r="EL9870" s="325"/>
    </row>
    <row r="9871" spans="56:142" x14ac:dyDescent="0.2">
      <c r="BD9871" s="325"/>
      <c r="EL9871" s="325"/>
    </row>
    <row r="9872" spans="56:142" x14ac:dyDescent="0.2">
      <c r="BD9872" s="325"/>
      <c r="EL9872" s="325"/>
    </row>
    <row r="9873" spans="56:142" x14ac:dyDescent="0.2">
      <c r="BD9873" s="325"/>
      <c r="EL9873" s="325"/>
    </row>
    <row r="9874" spans="56:142" x14ac:dyDescent="0.2">
      <c r="BD9874" s="325"/>
      <c r="EL9874" s="325"/>
    </row>
    <row r="9875" spans="56:142" x14ac:dyDescent="0.2">
      <c r="BD9875" s="325"/>
      <c r="EL9875" s="325"/>
    </row>
    <row r="9876" spans="56:142" x14ac:dyDescent="0.2">
      <c r="BD9876" s="325"/>
      <c r="EL9876" s="325"/>
    </row>
    <row r="9877" spans="56:142" x14ac:dyDescent="0.2">
      <c r="BD9877" s="325"/>
      <c r="EL9877" s="325"/>
    </row>
    <row r="9878" spans="56:142" x14ac:dyDescent="0.2">
      <c r="BD9878" s="325"/>
      <c r="EL9878" s="325"/>
    </row>
    <row r="9879" spans="56:142" x14ac:dyDescent="0.2">
      <c r="BD9879" s="325"/>
      <c r="EL9879" s="325"/>
    </row>
    <row r="9880" spans="56:142" x14ac:dyDescent="0.2">
      <c r="BD9880" s="325"/>
      <c r="EL9880" s="325"/>
    </row>
    <row r="9881" spans="56:142" x14ac:dyDescent="0.2">
      <c r="BD9881" s="325"/>
      <c r="EL9881" s="325"/>
    </row>
    <row r="9882" spans="56:142" x14ac:dyDescent="0.2">
      <c r="BD9882" s="325"/>
      <c r="EL9882" s="325"/>
    </row>
    <row r="9883" spans="56:142" x14ac:dyDescent="0.2">
      <c r="BD9883" s="325"/>
      <c r="EL9883" s="325"/>
    </row>
    <row r="9884" spans="56:142" x14ac:dyDescent="0.2">
      <c r="BD9884" s="325"/>
      <c r="EL9884" s="325"/>
    </row>
    <row r="9885" spans="56:142" x14ac:dyDescent="0.2">
      <c r="BD9885" s="325"/>
      <c r="EL9885" s="325"/>
    </row>
    <row r="9886" spans="56:142" x14ac:dyDescent="0.2">
      <c r="BD9886" s="325"/>
      <c r="EL9886" s="325"/>
    </row>
    <row r="9887" spans="56:142" x14ac:dyDescent="0.2">
      <c r="BD9887" s="325"/>
      <c r="EL9887" s="325"/>
    </row>
    <row r="9888" spans="56:142" x14ac:dyDescent="0.2">
      <c r="BD9888" s="325"/>
      <c r="EL9888" s="325"/>
    </row>
    <row r="9889" spans="56:142" x14ac:dyDescent="0.2">
      <c r="BD9889" s="325"/>
      <c r="EL9889" s="325"/>
    </row>
    <row r="9890" spans="56:142" x14ac:dyDescent="0.2">
      <c r="BD9890" s="325"/>
      <c r="EL9890" s="325"/>
    </row>
    <row r="9891" spans="56:142" x14ac:dyDescent="0.2">
      <c r="BD9891" s="325"/>
      <c r="EL9891" s="325"/>
    </row>
    <row r="9892" spans="56:142" x14ac:dyDescent="0.2">
      <c r="BD9892" s="325"/>
      <c r="EL9892" s="325"/>
    </row>
    <row r="9893" spans="56:142" x14ac:dyDescent="0.2">
      <c r="BD9893" s="325"/>
      <c r="EL9893" s="325"/>
    </row>
    <row r="9894" spans="56:142" x14ac:dyDescent="0.2">
      <c r="BD9894" s="325"/>
      <c r="EL9894" s="325"/>
    </row>
    <row r="9895" spans="56:142" x14ac:dyDescent="0.2">
      <c r="BD9895" s="325"/>
      <c r="EL9895" s="325"/>
    </row>
    <row r="9896" spans="56:142" x14ac:dyDescent="0.2">
      <c r="BD9896" s="325"/>
      <c r="EL9896" s="325"/>
    </row>
    <row r="9897" spans="56:142" x14ac:dyDescent="0.2">
      <c r="BD9897" s="325"/>
      <c r="EL9897" s="325"/>
    </row>
    <row r="9898" spans="56:142" x14ac:dyDescent="0.2">
      <c r="BD9898" s="325"/>
      <c r="EL9898" s="325"/>
    </row>
    <row r="9899" spans="56:142" x14ac:dyDescent="0.2">
      <c r="BD9899" s="325"/>
      <c r="EL9899" s="325"/>
    </row>
    <row r="9900" spans="56:142" x14ac:dyDescent="0.2">
      <c r="BD9900" s="325"/>
      <c r="EL9900" s="325"/>
    </row>
    <row r="9901" spans="56:142" x14ac:dyDescent="0.2">
      <c r="BD9901" s="325"/>
      <c r="EL9901" s="325"/>
    </row>
    <row r="9902" spans="56:142" x14ac:dyDescent="0.2">
      <c r="BD9902" s="325"/>
      <c r="EL9902" s="325"/>
    </row>
    <row r="9903" spans="56:142" x14ac:dyDescent="0.2">
      <c r="BD9903" s="325"/>
      <c r="EL9903" s="325"/>
    </row>
    <row r="9904" spans="56:142" x14ac:dyDescent="0.2">
      <c r="BD9904" s="325"/>
      <c r="EL9904" s="325"/>
    </row>
    <row r="9905" spans="56:142" x14ac:dyDescent="0.2">
      <c r="BD9905" s="325"/>
      <c r="EL9905" s="325"/>
    </row>
    <row r="9906" spans="56:142" x14ac:dyDescent="0.2">
      <c r="BD9906" s="325"/>
      <c r="EL9906" s="325"/>
    </row>
    <row r="9907" spans="56:142" x14ac:dyDescent="0.2">
      <c r="BD9907" s="325"/>
      <c r="EL9907" s="325"/>
    </row>
    <row r="9908" spans="56:142" x14ac:dyDescent="0.2">
      <c r="BD9908" s="325"/>
      <c r="EL9908" s="325"/>
    </row>
    <row r="9909" spans="56:142" x14ac:dyDescent="0.2">
      <c r="BD9909" s="325"/>
      <c r="EL9909" s="325"/>
    </row>
    <row r="9910" spans="56:142" x14ac:dyDescent="0.2">
      <c r="BD9910" s="325"/>
      <c r="EL9910" s="325"/>
    </row>
    <row r="9911" spans="56:142" x14ac:dyDescent="0.2">
      <c r="BD9911" s="325"/>
      <c r="EL9911" s="325"/>
    </row>
    <row r="9912" spans="56:142" x14ac:dyDescent="0.2">
      <c r="BD9912" s="325"/>
      <c r="EL9912" s="325"/>
    </row>
    <row r="9913" spans="56:142" x14ac:dyDescent="0.2">
      <c r="BD9913" s="325"/>
      <c r="EL9913" s="325"/>
    </row>
    <row r="9914" spans="56:142" x14ac:dyDescent="0.2">
      <c r="BD9914" s="325"/>
      <c r="EL9914" s="325"/>
    </row>
    <row r="9915" spans="56:142" x14ac:dyDescent="0.2">
      <c r="BD9915" s="325"/>
      <c r="EL9915" s="325"/>
    </row>
    <row r="9916" spans="56:142" x14ac:dyDescent="0.2">
      <c r="BD9916" s="325"/>
      <c r="EL9916" s="325"/>
    </row>
    <row r="9917" spans="56:142" x14ac:dyDescent="0.2">
      <c r="BD9917" s="325"/>
      <c r="EL9917" s="325"/>
    </row>
    <row r="9918" spans="56:142" x14ac:dyDescent="0.2">
      <c r="BD9918" s="325"/>
      <c r="EL9918" s="325"/>
    </row>
    <row r="9919" spans="56:142" x14ac:dyDescent="0.2">
      <c r="BD9919" s="325"/>
      <c r="EL9919" s="325"/>
    </row>
    <row r="9920" spans="56:142" x14ac:dyDescent="0.2">
      <c r="BD9920" s="325"/>
      <c r="EL9920" s="325"/>
    </row>
    <row r="9921" spans="56:142" x14ac:dyDescent="0.2">
      <c r="BD9921" s="325"/>
      <c r="EL9921" s="325"/>
    </row>
    <row r="9922" spans="56:142" x14ac:dyDescent="0.2">
      <c r="BD9922" s="325"/>
      <c r="EL9922" s="325"/>
    </row>
    <row r="9923" spans="56:142" x14ac:dyDescent="0.2">
      <c r="BD9923" s="325"/>
      <c r="EL9923" s="325"/>
    </row>
    <row r="9924" spans="56:142" x14ac:dyDescent="0.2">
      <c r="BD9924" s="325"/>
      <c r="EL9924" s="325"/>
    </row>
    <row r="9925" spans="56:142" x14ac:dyDescent="0.2">
      <c r="BD9925" s="325"/>
      <c r="EL9925" s="325"/>
    </row>
    <row r="9926" spans="56:142" x14ac:dyDescent="0.2">
      <c r="BD9926" s="325"/>
      <c r="EL9926" s="325"/>
    </row>
    <row r="9927" spans="56:142" x14ac:dyDescent="0.2">
      <c r="BD9927" s="325"/>
      <c r="EL9927" s="325"/>
    </row>
    <row r="9928" spans="56:142" x14ac:dyDescent="0.2">
      <c r="BD9928" s="325"/>
      <c r="EL9928" s="325"/>
    </row>
    <row r="9929" spans="56:142" x14ac:dyDescent="0.2">
      <c r="BD9929" s="325"/>
      <c r="EL9929" s="325"/>
    </row>
    <row r="9930" spans="56:142" x14ac:dyDescent="0.2">
      <c r="BD9930" s="325"/>
      <c r="EL9930" s="325"/>
    </row>
    <row r="9931" spans="56:142" x14ac:dyDescent="0.2">
      <c r="BD9931" s="325"/>
      <c r="EL9931" s="325"/>
    </row>
    <row r="9932" spans="56:142" x14ac:dyDescent="0.2">
      <c r="BD9932" s="325"/>
      <c r="EL9932" s="325"/>
    </row>
    <row r="9933" spans="56:142" x14ac:dyDescent="0.2">
      <c r="BD9933" s="325"/>
      <c r="EL9933" s="325"/>
    </row>
    <row r="9934" spans="56:142" x14ac:dyDescent="0.2">
      <c r="BD9934" s="325"/>
      <c r="EL9934" s="325"/>
    </row>
    <row r="9935" spans="56:142" x14ac:dyDescent="0.2">
      <c r="BD9935" s="325"/>
      <c r="EL9935" s="325"/>
    </row>
    <row r="9936" spans="56:142" x14ac:dyDescent="0.2">
      <c r="BD9936" s="325"/>
      <c r="EL9936" s="325"/>
    </row>
    <row r="9937" spans="56:142" x14ac:dyDescent="0.2">
      <c r="BD9937" s="325"/>
      <c r="EL9937" s="325"/>
    </row>
    <row r="9938" spans="56:142" x14ac:dyDescent="0.2">
      <c r="BD9938" s="325"/>
      <c r="EL9938" s="325"/>
    </row>
    <row r="9939" spans="56:142" x14ac:dyDescent="0.2">
      <c r="BD9939" s="325"/>
      <c r="EL9939" s="325"/>
    </row>
    <row r="9940" spans="56:142" x14ac:dyDescent="0.2">
      <c r="BD9940" s="325"/>
      <c r="EL9940" s="325"/>
    </row>
    <row r="9941" spans="56:142" x14ac:dyDescent="0.2">
      <c r="BD9941" s="325"/>
      <c r="EL9941" s="325"/>
    </row>
    <row r="9942" spans="56:142" x14ac:dyDescent="0.2">
      <c r="BD9942" s="325"/>
      <c r="EL9942" s="325"/>
    </row>
    <row r="9943" spans="56:142" x14ac:dyDescent="0.2">
      <c r="BD9943" s="325"/>
      <c r="EL9943" s="325"/>
    </row>
    <row r="9944" spans="56:142" x14ac:dyDescent="0.2">
      <c r="BD9944" s="325"/>
      <c r="EL9944" s="325"/>
    </row>
    <row r="9945" spans="56:142" x14ac:dyDescent="0.2">
      <c r="BD9945" s="325"/>
      <c r="EL9945" s="325"/>
    </row>
    <row r="9946" spans="56:142" x14ac:dyDescent="0.2">
      <c r="BD9946" s="325"/>
      <c r="EL9946" s="325"/>
    </row>
    <row r="9947" spans="56:142" x14ac:dyDescent="0.2">
      <c r="BD9947" s="325"/>
      <c r="EL9947" s="325"/>
    </row>
    <row r="9948" spans="56:142" x14ac:dyDescent="0.2">
      <c r="BD9948" s="325"/>
      <c r="EL9948" s="325"/>
    </row>
    <row r="9949" spans="56:142" x14ac:dyDescent="0.2">
      <c r="BD9949" s="325"/>
      <c r="EL9949" s="325"/>
    </row>
    <row r="9950" spans="56:142" x14ac:dyDescent="0.2">
      <c r="BD9950" s="325"/>
      <c r="EL9950" s="325"/>
    </row>
    <row r="9951" spans="56:142" x14ac:dyDescent="0.2">
      <c r="BD9951" s="325"/>
      <c r="EL9951" s="325"/>
    </row>
    <row r="9952" spans="56:142" x14ac:dyDescent="0.2">
      <c r="BD9952" s="325"/>
      <c r="EL9952" s="325"/>
    </row>
    <row r="9953" spans="56:142" x14ac:dyDescent="0.2">
      <c r="BD9953" s="325"/>
      <c r="EL9953" s="325"/>
    </row>
    <row r="9954" spans="56:142" x14ac:dyDescent="0.2">
      <c r="BD9954" s="325"/>
      <c r="EL9954" s="325"/>
    </row>
    <row r="9955" spans="56:142" x14ac:dyDescent="0.2">
      <c r="BD9955" s="325"/>
      <c r="EL9955" s="325"/>
    </row>
    <row r="9956" spans="56:142" x14ac:dyDescent="0.2">
      <c r="BD9956" s="325"/>
      <c r="EL9956" s="325"/>
    </row>
    <row r="9957" spans="56:142" x14ac:dyDescent="0.2">
      <c r="BD9957" s="325"/>
      <c r="EL9957" s="325"/>
    </row>
    <row r="9958" spans="56:142" x14ac:dyDescent="0.2">
      <c r="BD9958" s="325"/>
      <c r="EL9958" s="325"/>
    </row>
    <row r="9959" spans="56:142" x14ac:dyDescent="0.2">
      <c r="BD9959" s="325"/>
      <c r="EL9959" s="325"/>
    </row>
    <row r="9960" spans="56:142" x14ac:dyDescent="0.2">
      <c r="BD9960" s="325"/>
      <c r="EL9960" s="325"/>
    </row>
    <row r="9961" spans="56:142" x14ac:dyDescent="0.2">
      <c r="BD9961" s="325"/>
      <c r="EL9961" s="325"/>
    </row>
    <row r="9962" spans="56:142" x14ac:dyDescent="0.2">
      <c r="BD9962" s="325"/>
      <c r="EL9962" s="325"/>
    </row>
    <row r="9963" spans="56:142" x14ac:dyDescent="0.2">
      <c r="BD9963" s="325"/>
      <c r="EL9963" s="325"/>
    </row>
    <row r="9964" spans="56:142" x14ac:dyDescent="0.2">
      <c r="BD9964" s="325"/>
      <c r="EL9964" s="325"/>
    </row>
    <row r="9965" spans="56:142" x14ac:dyDescent="0.2">
      <c r="BD9965" s="325"/>
      <c r="EL9965" s="325"/>
    </row>
    <row r="9966" spans="56:142" x14ac:dyDescent="0.2">
      <c r="BD9966" s="325"/>
      <c r="EL9966" s="325"/>
    </row>
    <row r="9967" spans="56:142" x14ac:dyDescent="0.2">
      <c r="BD9967" s="325"/>
      <c r="EL9967" s="325"/>
    </row>
    <row r="9968" spans="56:142" x14ac:dyDescent="0.2">
      <c r="BD9968" s="325"/>
      <c r="EL9968" s="325"/>
    </row>
    <row r="9969" spans="56:142" x14ac:dyDescent="0.2">
      <c r="BD9969" s="325"/>
      <c r="EL9969" s="325"/>
    </row>
    <row r="9970" spans="56:142" x14ac:dyDescent="0.2">
      <c r="BD9970" s="325"/>
      <c r="EL9970" s="325"/>
    </row>
    <row r="9971" spans="56:142" x14ac:dyDescent="0.2">
      <c r="BD9971" s="325"/>
      <c r="EL9971" s="325"/>
    </row>
    <row r="9972" spans="56:142" x14ac:dyDescent="0.2">
      <c r="BD9972" s="325"/>
      <c r="EL9972" s="325"/>
    </row>
    <row r="9973" spans="56:142" x14ac:dyDescent="0.2">
      <c r="BD9973" s="325"/>
      <c r="EL9973" s="325"/>
    </row>
    <row r="9974" spans="56:142" x14ac:dyDescent="0.2">
      <c r="BD9974" s="325"/>
      <c r="EL9974" s="325"/>
    </row>
    <row r="9975" spans="56:142" x14ac:dyDescent="0.2">
      <c r="BD9975" s="325"/>
      <c r="EL9975" s="325"/>
    </row>
    <row r="9976" spans="56:142" x14ac:dyDescent="0.2">
      <c r="BD9976" s="325"/>
      <c r="EL9976" s="325"/>
    </row>
    <row r="9977" spans="56:142" x14ac:dyDescent="0.2">
      <c r="BD9977" s="325"/>
      <c r="EL9977" s="325"/>
    </row>
    <row r="9978" spans="56:142" x14ac:dyDescent="0.2">
      <c r="BD9978" s="325"/>
      <c r="EL9978" s="325"/>
    </row>
    <row r="9979" spans="56:142" x14ac:dyDescent="0.2">
      <c r="BD9979" s="325"/>
      <c r="EL9979" s="325"/>
    </row>
    <row r="9980" spans="56:142" x14ac:dyDescent="0.2">
      <c r="BD9980" s="325"/>
      <c r="EL9980" s="325"/>
    </row>
    <row r="9981" spans="56:142" x14ac:dyDescent="0.2">
      <c r="BD9981" s="325"/>
      <c r="EL9981" s="325"/>
    </row>
    <row r="9982" spans="56:142" x14ac:dyDescent="0.2">
      <c r="BD9982" s="325"/>
      <c r="EL9982" s="325"/>
    </row>
    <row r="9983" spans="56:142" x14ac:dyDescent="0.2">
      <c r="BD9983" s="325"/>
      <c r="EL9983" s="325"/>
    </row>
    <row r="9984" spans="56:142" x14ac:dyDescent="0.2">
      <c r="BD9984" s="325"/>
      <c r="EL9984" s="325"/>
    </row>
    <row r="9985" spans="56:142" x14ac:dyDescent="0.2">
      <c r="BD9985" s="325"/>
      <c r="EL9985" s="325"/>
    </row>
    <row r="9986" spans="56:142" x14ac:dyDescent="0.2">
      <c r="BD9986" s="325"/>
      <c r="EL9986" s="325"/>
    </row>
    <row r="9987" spans="56:142" x14ac:dyDescent="0.2">
      <c r="BD9987" s="325"/>
      <c r="EL9987" s="325"/>
    </row>
    <row r="9988" spans="56:142" x14ac:dyDescent="0.2">
      <c r="BD9988" s="325"/>
      <c r="EL9988" s="325"/>
    </row>
    <row r="9989" spans="56:142" x14ac:dyDescent="0.2">
      <c r="BD9989" s="325"/>
      <c r="EL9989" s="325"/>
    </row>
    <row r="9990" spans="56:142" x14ac:dyDescent="0.2">
      <c r="BD9990" s="325"/>
      <c r="EL9990" s="325"/>
    </row>
    <row r="9991" spans="56:142" x14ac:dyDescent="0.2">
      <c r="BD9991" s="325"/>
      <c r="EL9991" s="325"/>
    </row>
    <row r="9992" spans="56:142" x14ac:dyDescent="0.2">
      <c r="BD9992" s="325"/>
      <c r="EL9992" s="325"/>
    </row>
    <row r="9993" spans="56:142" x14ac:dyDescent="0.2">
      <c r="BD9993" s="325"/>
      <c r="EL9993" s="325"/>
    </row>
    <row r="9994" spans="56:142" x14ac:dyDescent="0.2">
      <c r="BD9994" s="325"/>
      <c r="EL9994" s="325"/>
    </row>
    <row r="9995" spans="56:142" x14ac:dyDescent="0.2">
      <c r="BD9995" s="325"/>
      <c r="EL9995" s="325"/>
    </row>
    <row r="9996" spans="56:142" x14ac:dyDescent="0.2">
      <c r="BD9996" s="325"/>
      <c r="EL9996" s="325"/>
    </row>
    <row r="9997" spans="56:142" x14ac:dyDescent="0.2">
      <c r="BD9997" s="325"/>
      <c r="EL9997" s="325"/>
    </row>
    <row r="9998" spans="56:142" x14ac:dyDescent="0.2">
      <c r="BD9998" s="325"/>
      <c r="EL9998" s="325"/>
    </row>
    <row r="9999" spans="56:142" x14ac:dyDescent="0.2">
      <c r="BD9999" s="325"/>
      <c r="EL9999" s="325"/>
    </row>
    <row r="10000" spans="56:142" x14ac:dyDescent="0.2">
      <c r="BD10000" s="325"/>
      <c r="EL10000" s="325"/>
    </row>
    <row r="10001" spans="56:142" x14ac:dyDescent="0.2">
      <c r="BD10001" s="325"/>
      <c r="EL10001" s="325"/>
    </row>
    <row r="10002" spans="56:142" x14ac:dyDescent="0.2">
      <c r="BD10002" s="325"/>
      <c r="EL10002" s="325"/>
    </row>
    <row r="10003" spans="56:142" x14ac:dyDescent="0.2">
      <c r="BD10003" s="325"/>
      <c r="EL10003" s="325"/>
    </row>
    <row r="10004" spans="56:142" x14ac:dyDescent="0.2">
      <c r="BD10004" s="325"/>
      <c r="EL10004" s="325"/>
    </row>
    <row r="10005" spans="56:142" x14ac:dyDescent="0.2">
      <c r="BD10005" s="325"/>
      <c r="EL10005" s="325"/>
    </row>
    <row r="10006" spans="56:142" x14ac:dyDescent="0.2">
      <c r="BD10006" s="325"/>
      <c r="EL10006" s="325"/>
    </row>
    <row r="10007" spans="56:142" x14ac:dyDescent="0.2">
      <c r="BD10007" s="325"/>
      <c r="EL10007" s="325"/>
    </row>
    <row r="10008" spans="56:142" x14ac:dyDescent="0.2">
      <c r="BD10008" s="325"/>
      <c r="EL10008" s="325"/>
    </row>
    <row r="10009" spans="56:142" x14ac:dyDescent="0.2">
      <c r="BD10009" s="325"/>
      <c r="EL10009" s="325"/>
    </row>
    <row r="10010" spans="56:142" x14ac:dyDescent="0.2">
      <c r="BD10010" s="325"/>
      <c r="EL10010" s="325"/>
    </row>
    <row r="10011" spans="56:142" x14ac:dyDescent="0.2">
      <c r="BD10011" s="325"/>
      <c r="EL10011" s="325"/>
    </row>
    <row r="10012" spans="56:142" x14ac:dyDescent="0.2">
      <c r="BD10012" s="325"/>
      <c r="EL10012" s="325"/>
    </row>
    <row r="10013" spans="56:142" x14ac:dyDescent="0.2">
      <c r="BD10013" s="325"/>
      <c r="EL10013" s="325"/>
    </row>
    <row r="10014" spans="56:142" x14ac:dyDescent="0.2">
      <c r="BD10014" s="325"/>
      <c r="EL10014" s="325"/>
    </row>
    <row r="10015" spans="56:142" x14ac:dyDescent="0.2">
      <c r="BD10015" s="325"/>
      <c r="EL10015" s="325"/>
    </row>
    <row r="10016" spans="56:142" x14ac:dyDescent="0.2">
      <c r="BD10016" s="325"/>
      <c r="EL10016" s="325"/>
    </row>
    <row r="10017" spans="56:142" x14ac:dyDescent="0.2">
      <c r="BD10017" s="325"/>
      <c r="EL10017" s="325"/>
    </row>
    <row r="10018" spans="56:142" x14ac:dyDescent="0.2">
      <c r="BD10018" s="325"/>
      <c r="EL10018" s="325"/>
    </row>
    <row r="10019" spans="56:142" x14ac:dyDescent="0.2">
      <c r="BD10019" s="325"/>
      <c r="EL10019" s="325"/>
    </row>
    <row r="10020" spans="56:142" x14ac:dyDescent="0.2">
      <c r="BD10020" s="325"/>
      <c r="EL10020" s="325"/>
    </row>
    <row r="10021" spans="56:142" x14ac:dyDescent="0.2">
      <c r="BD10021" s="325"/>
      <c r="EL10021" s="325"/>
    </row>
    <row r="10022" spans="56:142" x14ac:dyDescent="0.2">
      <c r="BD10022" s="325"/>
      <c r="EL10022" s="325"/>
    </row>
    <row r="10023" spans="56:142" x14ac:dyDescent="0.2">
      <c r="BD10023" s="325"/>
      <c r="EL10023" s="325"/>
    </row>
    <row r="10024" spans="56:142" x14ac:dyDescent="0.2">
      <c r="BD10024" s="325"/>
      <c r="EL10024" s="325"/>
    </row>
    <row r="10025" spans="56:142" x14ac:dyDescent="0.2">
      <c r="BD10025" s="325"/>
      <c r="EL10025" s="325"/>
    </row>
    <row r="10026" spans="56:142" x14ac:dyDescent="0.2">
      <c r="BD10026" s="325"/>
      <c r="EL10026" s="325"/>
    </row>
    <row r="10027" spans="56:142" x14ac:dyDescent="0.2">
      <c r="BD10027" s="325"/>
      <c r="EL10027" s="325"/>
    </row>
    <row r="10028" spans="56:142" x14ac:dyDescent="0.2">
      <c r="BD10028" s="325"/>
      <c r="EL10028" s="325"/>
    </row>
    <row r="10029" spans="56:142" x14ac:dyDescent="0.2">
      <c r="BD10029" s="325"/>
      <c r="EL10029" s="325"/>
    </row>
    <row r="10030" spans="56:142" x14ac:dyDescent="0.2">
      <c r="BD10030" s="325"/>
      <c r="EL10030" s="325"/>
    </row>
    <row r="10031" spans="56:142" x14ac:dyDescent="0.2">
      <c r="BD10031" s="325"/>
      <c r="EL10031" s="325"/>
    </row>
    <row r="10032" spans="56:142" x14ac:dyDescent="0.2">
      <c r="BD10032" s="325"/>
      <c r="EL10032" s="325"/>
    </row>
    <row r="10033" spans="56:142" x14ac:dyDescent="0.2">
      <c r="BD10033" s="325"/>
      <c r="EL10033" s="325"/>
    </row>
    <row r="10034" spans="56:142" x14ac:dyDescent="0.2">
      <c r="BD10034" s="325"/>
      <c r="EL10034" s="325"/>
    </row>
    <row r="10035" spans="56:142" x14ac:dyDescent="0.2">
      <c r="BD10035" s="325"/>
      <c r="EL10035" s="325"/>
    </row>
    <row r="10036" spans="56:142" x14ac:dyDescent="0.2">
      <c r="BD10036" s="325"/>
      <c r="EL10036" s="325"/>
    </row>
    <row r="10037" spans="56:142" x14ac:dyDescent="0.2">
      <c r="BD10037" s="325"/>
      <c r="EL10037" s="325"/>
    </row>
    <row r="10038" spans="56:142" x14ac:dyDescent="0.2">
      <c r="BD10038" s="325"/>
      <c r="EL10038" s="325"/>
    </row>
    <row r="10039" spans="56:142" x14ac:dyDescent="0.2">
      <c r="BD10039" s="325"/>
      <c r="EL10039" s="325"/>
    </row>
    <row r="10040" spans="56:142" x14ac:dyDescent="0.2">
      <c r="BD10040" s="325"/>
      <c r="EL10040" s="325"/>
    </row>
    <row r="10041" spans="56:142" x14ac:dyDescent="0.2">
      <c r="BD10041" s="325"/>
      <c r="EL10041" s="325"/>
    </row>
    <row r="10042" spans="56:142" x14ac:dyDescent="0.2">
      <c r="BD10042" s="325"/>
      <c r="EL10042" s="325"/>
    </row>
    <row r="10043" spans="56:142" x14ac:dyDescent="0.2">
      <c r="BD10043" s="325"/>
      <c r="EL10043" s="325"/>
    </row>
    <row r="10044" spans="56:142" x14ac:dyDescent="0.2">
      <c r="BD10044" s="325"/>
      <c r="EL10044" s="325"/>
    </row>
    <row r="10045" spans="56:142" x14ac:dyDescent="0.2">
      <c r="BD10045" s="325"/>
      <c r="EL10045" s="325"/>
    </row>
    <row r="10046" spans="56:142" x14ac:dyDescent="0.2">
      <c r="BD10046" s="325"/>
      <c r="EL10046" s="325"/>
    </row>
    <row r="10047" spans="56:142" x14ac:dyDescent="0.2">
      <c r="BD10047" s="325"/>
      <c r="EL10047" s="325"/>
    </row>
    <row r="10048" spans="56:142" x14ac:dyDescent="0.2">
      <c r="BD10048" s="325"/>
      <c r="EL10048" s="325"/>
    </row>
    <row r="10049" spans="56:142" x14ac:dyDescent="0.2">
      <c r="BD10049" s="325"/>
      <c r="EL10049" s="325"/>
    </row>
    <row r="10050" spans="56:142" x14ac:dyDescent="0.2">
      <c r="BD10050" s="325"/>
      <c r="EL10050" s="325"/>
    </row>
    <row r="10051" spans="56:142" x14ac:dyDescent="0.2">
      <c r="BD10051" s="325"/>
      <c r="EL10051" s="325"/>
    </row>
    <row r="10052" spans="56:142" x14ac:dyDescent="0.2">
      <c r="BD10052" s="325"/>
      <c r="EL10052" s="325"/>
    </row>
    <row r="10053" spans="56:142" x14ac:dyDescent="0.2">
      <c r="BD10053" s="325"/>
      <c r="EL10053" s="325"/>
    </row>
    <row r="10054" spans="56:142" x14ac:dyDescent="0.2">
      <c r="BD10054" s="325"/>
      <c r="EL10054" s="325"/>
    </row>
    <row r="10055" spans="56:142" x14ac:dyDescent="0.2">
      <c r="BD10055" s="325"/>
      <c r="EL10055" s="325"/>
    </row>
    <row r="10056" spans="56:142" x14ac:dyDescent="0.2">
      <c r="BD10056" s="325"/>
      <c r="EL10056" s="325"/>
    </row>
    <row r="10057" spans="56:142" x14ac:dyDescent="0.2">
      <c r="BD10057" s="325"/>
      <c r="EL10057" s="325"/>
    </row>
    <row r="10058" spans="56:142" x14ac:dyDescent="0.2">
      <c r="BD10058" s="325"/>
      <c r="EL10058" s="325"/>
    </row>
    <row r="10059" spans="56:142" x14ac:dyDescent="0.2">
      <c r="BD10059" s="325"/>
      <c r="EL10059" s="325"/>
    </row>
    <row r="10060" spans="56:142" x14ac:dyDescent="0.2">
      <c r="BD10060" s="325"/>
      <c r="EL10060" s="325"/>
    </row>
    <row r="10061" spans="56:142" x14ac:dyDescent="0.2">
      <c r="BD10061" s="325"/>
      <c r="EL10061" s="325"/>
    </row>
    <row r="10062" spans="56:142" x14ac:dyDescent="0.2">
      <c r="BD10062" s="325"/>
      <c r="EL10062" s="325"/>
    </row>
    <row r="10063" spans="56:142" x14ac:dyDescent="0.2">
      <c r="BD10063" s="325"/>
      <c r="EL10063" s="325"/>
    </row>
    <row r="10064" spans="56:142" x14ac:dyDescent="0.2">
      <c r="BD10064" s="325"/>
      <c r="EL10064" s="325"/>
    </row>
    <row r="10065" spans="56:142" x14ac:dyDescent="0.2">
      <c r="BD10065" s="325"/>
      <c r="EL10065" s="325"/>
    </row>
    <row r="10066" spans="56:142" x14ac:dyDescent="0.2">
      <c r="BD10066" s="325"/>
      <c r="EL10066" s="325"/>
    </row>
    <row r="10067" spans="56:142" x14ac:dyDescent="0.2">
      <c r="BD10067" s="325"/>
      <c r="EL10067" s="325"/>
    </row>
    <row r="10068" spans="56:142" x14ac:dyDescent="0.2">
      <c r="BD10068" s="325"/>
      <c r="EL10068" s="325"/>
    </row>
    <row r="10069" spans="56:142" x14ac:dyDescent="0.2">
      <c r="BD10069" s="325"/>
      <c r="EL10069" s="325"/>
    </row>
    <row r="10070" spans="56:142" x14ac:dyDescent="0.2">
      <c r="BD10070" s="325"/>
      <c r="EL10070" s="325"/>
    </row>
    <row r="10071" spans="56:142" x14ac:dyDescent="0.2">
      <c r="BD10071" s="325"/>
      <c r="EL10071" s="325"/>
    </row>
    <row r="10072" spans="56:142" x14ac:dyDescent="0.2">
      <c r="BD10072" s="325"/>
      <c r="EL10072" s="325"/>
    </row>
    <row r="10073" spans="56:142" x14ac:dyDescent="0.2">
      <c r="BD10073" s="325"/>
      <c r="EL10073" s="325"/>
    </row>
    <row r="10074" spans="56:142" x14ac:dyDescent="0.2">
      <c r="BD10074" s="325"/>
      <c r="EL10074" s="325"/>
    </row>
    <row r="10075" spans="56:142" x14ac:dyDescent="0.2">
      <c r="BD10075" s="325"/>
      <c r="EL10075" s="325"/>
    </row>
    <row r="10076" spans="56:142" x14ac:dyDescent="0.2">
      <c r="BD10076" s="325"/>
      <c r="EL10076" s="325"/>
    </row>
    <row r="10077" spans="56:142" x14ac:dyDescent="0.2">
      <c r="BD10077" s="325"/>
      <c r="EL10077" s="325"/>
    </row>
    <row r="10078" spans="56:142" x14ac:dyDescent="0.2">
      <c r="BD10078" s="325"/>
      <c r="EL10078" s="325"/>
    </row>
    <row r="10079" spans="56:142" x14ac:dyDescent="0.2">
      <c r="BD10079" s="325"/>
      <c r="EL10079" s="325"/>
    </row>
    <row r="10080" spans="56:142" x14ac:dyDescent="0.2">
      <c r="BD10080" s="325"/>
      <c r="EL10080" s="325"/>
    </row>
    <row r="10081" spans="56:142" x14ac:dyDescent="0.2">
      <c r="BD10081" s="325"/>
      <c r="EL10081" s="325"/>
    </row>
    <row r="10082" spans="56:142" x14ac:dyDescent="0.2">
      <c r="BD10082" s="325"/>
      <c r="EL10082" s="325"/>
    </row>
    <row r="10083" spans="56:142" x14ac:dyDescent="0.2">
      <c r="BD10083" s="325"/>
      <c r="EL10083" s="325"/>
    </row>
    <row r="10084" spans="56:142" x14ac:dyDescent="0.2">
      <c r="BD10084" s="325"/>
      <c r="EL10084" s="325"/>
    </row>
    <row r="10085" spans="56:142" x14ac:dyDescent="0.2">
      <c r="BD10085" s="325"/>
      <c r="EL10085" s="325"/>
    </row>
    <row r="10086" spans="56:142" x14ac:dyDescent="0.2">
      <c r="BD10086" s="325"/>
      <c r="EL10086" s="325"/>
    </row>
    <row r="10087" spans="56:142" x14ac:dyDescent="0.2">
      <c r="BD10087" s="325"/>
      <c r="EL10087" s="325"/>
    </row>
    <row r="10088" spans="56:142" x14ac:dyDescent="0.2">
      <c r="BD10088" s="325"/>
      <c r="EL10088" s="325"/>
    </row>
    <row r="10089" spans="56:142" x14ac:dyDescent="0.2">
      <c r="BD10089" s="325"/>
      <c r="EL10089" s="325"/>
    </row>
    <row r="10090" spans="56:142" x14ac:dyDescent="0.2">
      <c r="BD10090" s="325"/>
      <c r="EL10090" s="325"/>
    </row>
    <row r="10091" spans="56:142" x14ac:dyDescent="0.2">
      <c r="BD10091" s="325"/>
      <c r="EL10091" s="325"/>
    </row>
    <row r="10092" spans="56:142" x14ac:dyDescent="0.2">
      <c r="BD10092" s="325"/>
      <c r="EL10092" s="325"/>
    </row>
    <row r="10093" spans="56:142" x14ac:dyDescent="0.2">
      <c r="BD10093" s="325"/>
      <c r="EL10093" s="325"/>
    </row>
    <row r="10094" spans="56:142" x14ac:dyDescent="0.2">
      <c r="BD10094" s="325"/>
      <c r="EL10094" s="325"/>
    </row>
    <row r="10095" spans="56:142" x14ac:dyDescent="0.2">
      <c r="BD10095" s="325"/>
      <c r="EL10095" s="325"/>
    </row>
    <row r="10096" spans="56:142" x14ac:dyDescent="0.2">
      <c r="BD10096" s="325"/>
      <c r="EL10096" s="325"/>
    </row>
    <row r="10097" spans="56:142" x14ac:dyDescent="0.2">
      <c r="BD10097" s="325"/>
      <c r="EL10097" s="325"/>
    </row>
    <row r="10098" spans="56:142" x14ac:dyDescent="0.2">
      <c r="BD10098" s="325"/>
      <c r="EL10098" s="325"/>
    </row>
    <row r="10099" spans="56:142" x14ac:dyDescent="0.2">
      <c r="BD10099" s="325"/>
      <c r="EL10099" s="325"/>
    </row>
    <row r="10100" spans="56:142" x14ac:dyDescent="0.2">
      <c r="BD10100" s="325"/>
      <c r="EL10100" s="325"/>
    </row>
    <row r="10101" spans="56:142" x14ac:dyDescent="0.2">
      <c r="BD10101" s="325"/>
      <c r="EL10101" s="325"/>
    </row>
    <row r="10102" spans="56:142" x14ac:dyDescent="0.2">
      <c r="BD10102" s="325"/>
      <c r="EL10102" s="325"/>
    </row>
    <row r="10103" spans="56:142" x14ac:dyDescent="0.2">
      <c r="BD10103" s="325"/>
      <c r="EL10103" s="325"/>
    </row>
    <row r="10104" spans="56:142" x14ac:dyDescent="0.2">
      <c r="BD10104" s="325"/>
      <c r="EL10104" s="325"/>
    </row>
    <row r="10105" spans="56:142" x14ac:dyDescent="0.2">
      <c r="BD10105" s="325"/>
      <c r="EL10105" s="325"/>
    </row>
    <row r="10106" spans="56:142" x14ac:dyDescent="0.2">
      <c r="BD10106" s="325"/>
      <c r="EL10106" s="325"/>
    </row>
    <row r="10107" spans="56:142" x14ac:dyDescent="0.2">
      <c r="BD10107" s="325"/>
      <c r="EL10107" s="325"/>
    </row>
    <row r="10108" spans="56:142" x14ac:dyDescent="0.2">
      <c r="BD10108" s="325"/>
      <c r="EL10108" s="325"/>
    </row>
    <row r="10109" spans="56:142" x14ac:dyDescent="0.2">
      <c r="BD10109" s="325"/>
      <c r="EL10109" s="325"/>
    </row>
    <row r="10110" spans="56:142" x14ac:dyDescent="0.2">
      <c r="BD10110" s="325"/>
      <c r="EL10110" s="325"/>
    </row>
    <row r="10111" spans="56:142" x14ac:dyDescent="0.2">
      <c r="BD10111" s="325"/>
      <c r="EL10111" s="325"/>
    </row>
    <row r="10112" spans="56:142" x14ac:dyDescent="0.2">
      <c r="BD10112" s="325"/>
      <c r="EL10112" s="325"/>
    </row>
    <row r="10113" spans="56:142" x14ac:dyDescent="0.2">
      <c r="BD10113" s="325"/>
      <c r="EL10113" s="325"/>
    </row>
    <row r="10114" spans="56:142" x14ac:dyDescent="0.2">
      <c r="BD10114" s="325"/>
      <c r="EL10114" s="325"/>
    </row>
    <row r="10115" spans="56:142" x14ac:dyDescent="0.2">
      <c r="BD10115" s="325"/>
      <c r="EL10115" s="325"/>
    </row>
    <row r="10116" spans="56:142" x14ac:dyDescent="0.2">
      <c r="BD10116" s="325"/>
      <c r="EL10116" s="325"/>
    </row>
    <row r="10117" spans="56:142" x14ac:dyDescent="0.2">
      <c r="BD10117" s="325"/>
      <c r="EL10117" s="325"/>
    </row>
    <row r="10118" spans="56:142" x14ac:dyDescent="0.2">
      <c r="BD10118" s="325"/>
      <c r="EL10118" s="325"/>
    </row>
    <row r="10119" spans="56:142" x14ac:dyDescent="0.2">
      <c r="BD10119" s="325"/>
      <c r="EL10119" s="325"/>
    </row>
    <row r="10120" spans="56:142" x14ac:dyDescent="0.2">
      <c r="BD10120" s="325"/>
      <c r="EL10120" s="325"/>
    </row>
    <row r="10121" spans="56:142" x14ac:dyDescent="0.2">
      <c r="BD10121" s="325"/>
      <c r="EL10121" s="325"/>
    </row>
    <row r="10122" spans="56:142" x14ac:dyDescent="0.2">
      <c r="BD10122" s="325"/>
      <c r="EL10122" s="325"/>
    </row>
    <row r="10123" spans="56:142" x14ac:dyDescent="0.2">
      <c r="BD10123" s="325"/>
      <c r="EL10123" s="325"/>
    </row>
    <row r="10124" spans="56:142" x14ac:dyDescent="0.2">
      <c r="BD10124" s="325"/>
      <c r="EL10124" s="325"/>
    </row>
    <row r="10125" spans="56:142" x14ac:dyDescent="0.2">
      <c r="BD10125" s="325"/>
      <c r="EL10125" s="325"/>
    </row>
    <row r="10126" spans="56:142" x14ac:dyDescent="0.2">
      <c r="BD10126" s="325"/>
      <c r="EL10126" s="325"/>
    </row>
    <row r="10127" spans="56:142" x14ac:dyDescent="0.2">
      <c r="BD10127" s="325"/>
      <c r="EL10127" s="325"/>
    </row>
    <row r="10128" spans="56:142" x14ac:dyDescent="0.2">
      <c r="BD10128" s="325"/>
      <c r="EL10128" s="325"/>
    </row>
    <row r="10129" spans="56:142" x14ac:dyDescent="0.2">
      <c r="BD10129" s="325"/>
      <c r="EL10129" s="325"/>
    </row>
    <row r="10130" spans="56:142" x14ac:dyDescent="0.2">
      <c r="BD10130" s="325"/>
      <c r="EL10130" s="325"/>
    </row>
    <row r="10131" spans="56:142" x14ac:dyDescent="0.2">
      <c r="BD10131" s="325"/>
      <c r="EL10131" s="325"/>
    </row>
    <row r="10132" spans="56:142" x14ac:dyDescent="0.2">
      <c r="BD10132" s="325"/>
      <c r="EL10132" s="325"/>
    </row>
    <row r="10133" spans="56:142" x14ac:dyDescent="0.2">
      <c r="BD10133" s="325"/>
      <c r="EL10133" s="325"/>
    </row>
    <row r="10134" spans="56:142" x14ac:dyDescent="0.2">
      <c r="BD10134" s="325"/>
      <c r="EL10134" s="325"/>
    </row>
    <row r="10135" spans="56:142" x14ac:dyDescent="0.2">
      <c r="BD10135" s="325"/>
      <c r="EL10135" s="325"/>
    </row>
    <row r="10136" spans="56:142" x14ac:dyDescent="0.2">
      <c r="BD10136" s="325"/>
      <c r="EL10136" s="325"/>
    </row>
    <row r="10137" spans="56:142" x14ac:dyDescent="0.2">
      <c r="BD10137" s="325"/>
      <c r="EL10137" s="325"/>
    </row>
    <row r="10138" spans="56:142" x14ac:dyDescent="0.2">
      <c r="BD10138" s="325"/>
      <c r="EL10138" s="325"/>
    </row>
    <row r="10139" spans="56:142" x14ac:dyDescent="0.2">
      <c r="BD10139" s="325"/>
      <c r="EL10139" s="325"/>
    </row>
    <row r="10140" spans="56:142" x14ac:dyDescent="0.2">
      <c r="BD10140" s="325"/>
      <c r="EL10140" s="325"/>
    </row>
    <row r="10141" spans="56:142" x14ac:dyDescent="0.2">
      <c r="BD10141" s="325"/>
      <c r="EL10141" s="325"/>
    </row>
    <row r="10142" spans="56:142" x14ac:dyDescent="0.2">
      <c r="BD10142" s="325"/>
      <c r="EL10142" s="325"/>
    </row>
    <row r="10143" spans="56:142" x14ac:dyDescent="0.2">
      <c r="BD10143" s="325"/>
      <c r="EL10143" s="325"/>
    </row>
    <row r="10144" spans="56:142" x14ac:dyDescent="0.2">
      <c r="BD10144" s="325"/>
      <c r="EL10144" s="325"/>
    </row>
    <row r="10145" spans="56:142" x14ac:dyDescent="0.2">
      <c r="BD10145" s="325"/>
      <c r="EL10145" s="325"/>
    </row>
    <row r="10146" spans="56:142" x14ac:dyDescent="0.2">
      <c r="BD10146" s="325"/>
      <c r="EL10146" s="325"/>
    </row>
    <row r="10147" spans="56:142" x14ac:dyDescent="0.2">
      <c r="BD10147" s="325"/>
      <c r="EL10147" s="325"/>
    </row>
    <row r="10148" spans="56:142" x14ac:dyDescent="0.2">
      <c r="BD10148" s="325"/>
      <c r="EL10148" s="325"/>
    </row>
    <row r="10149" spans="56:142" x14ac:dyDescent="0.2">
      <c r="BD10149" s="325"/>
      <c r="EL10149" s="325"/>
    </row>
    <row r="10150" spans="56:142" x14ac:dyDescent="0.2">
      <c r="BD10150" s="325"/>
      <c r="EL10150" s="325"/>
    </row>
    <row r="10151" spans="56:142" x14ac:dyDescent="0.2">
      <c r="BD10151" s="325"/>
      <c r="EL10151" s="325"/>
    </row>
    <row r="10152" spans="56:142" x14ac:dyDescent="0.2">
      <c r="BD10152" s="325"/>
      <c r="EL10152" s="325"/>
    </row>
    <row r="10153" spans="56:142" x14ac:dyDescent="0.2">
      <c r="BD10153" s="325"/>
      <c r="EL10153" s="325"/>
    </row>
    <row r="10154" spans="56:142" x14ac:dyDescent="0.2">
      <c r="BD10154" s="325"/>
      <c r="EL10154" s="325"/>
    </row>
    <row r="10155" spans="56:142" x14ac:dyDescent="0.2">
      <c r="BD10155" s="325"/>
      <c r="EL10155" s="325"/>
    </row>
    <row r="10156" spans="56:142" x14ac:dyDescent="0.2">
      <c r="BD10156" s="325"/>
      <c r="EL10156" s="325"/>
    </row>
    <row r="10157" spans="56:142" x14ac:dyDescent="0.2">
      <c r="BD10157" s="325"/>
      <c r="EL10157" s="325"/>
    </row>
    <row r="10158" spans="56:142" x14ac:dyDescent="0.2">
      <c r="BD10158" s="325"/>
      <c r="EL10158" s="325"/>
    </row>
    <row r="10159" spans="56:142" x14ac:dyDescent="0.2">
      <c r="BD10159" s="325"/>
      <c r="EL10159" s="325"/>
    </row>
    <row r="10160" spans="56:142" x14ac:dyDescent="0.2">
      <c r="BD10160" s="325"/>
      <c r="EL10160" s="325"/>
    </row>
    <row r="10161" spans="56:142" x14ac:dyDescent="0.2">
      <c r="BD10161" s="325"/>
      <c r="EL10161" s="325"/>
    </row>
    <row r="10162" spans="56:142" x14ac:dyDescent="0.2">
      <c r="BD10162" s="325"/>
      <c r="EL10162" s="325"/>
    </row>
    <row r="10163" spans="56:142" x14ac:dyDescent="0.2">
      <c r="BD10163" s="325"/>
      <c r="EL10163" s="325"/>
    </row>
    <row r="10164" spans="56:142" x14ac:dyDescent="0.2">
      <c r="BD10164" s="325"/>
      <c r="EL10164" s="325"/>
    </row>
    <row r="10165" spans="56:142" x14ac:dyDescent="0.2">
      <c r="BD10165" s="325"/>
      <c r="EL10165" s="325"/>
    </row>
    <row r="10166" spans="56:142" x14ac:dyDescent="0.2">
      <c r="BD10166" s="325"/>
      <c r="EL10166" s="325"/>
    </row>
    <row r="10167" spans="56:142" x14ac:dyDescent="0.2">
      <c r="BD10167" s="325"/>
      <c r="EL10167" s="325"/>
    </row>
    <row r="10168" spans="56:142" x14ac:dyDescent="0.2">
      <c r="BD10168" s="325"/>
      <c r="EL10168" s="325"/>
    </row>
    <row r="10169" spans="56:142" x14ac:dyDescent="0.2">
      <c r="BD10169" s="325"/>
      <c r="EL10169" s="325"/>
    </row>
    <row r="10170" spans="56:142" x14ac:dyDescent="0.2">
      <c r="BD10170" s="325"/>
      <c r="EL10170" s="325"/>
    </row>
    <row r="10171" spans="56:142" x14ac:dyDescent="0.2">
      <c r="BD10171" s="325"/>
      <c r="EL10171" s="325"/>
    </row>
    <row r="10172" spans="56:142" x14ac:dyDescent="0.2">
      <c r="BD10172" s="325"/>
      <c r="EL10172" s="325"/>
    </row>
    <row r="10173" spans="56:142" x14ac:dyDescent="0.2">
      <c r="BD10173" s="325"/>
      <c r="EL10173" s="325"/>
    </row>
    <row r="10174" spans="56:142" x14ac:dyDescent="0.2">
      <c r="BD10174" s="325"/>
      <c r="EL10174" s="325"/>
    </row>
    <row r="10175" spans="56:142" x14ac:dyDescent="0.2">
      <c r="BD10175" s="325"/>
      <c r="EL10175" s="325"/>
    </row>
    <row r="10176" spans="56:142" x14ac:dyDescent="0.2">
      <c r="BD10176" s="325"/>
      <c r="EL10176" s="325"/>
    </row>
    <row r="10177" spans="56:142" x14ac:dyDescent="0.2">
      <c r="BD10177" s="325"/>
      <c r="EL10177" s="325"/>
    </row>
    <row r="10178" spans="56:142" x14ac:dyDescent="0.2">
      <c r="BD10178" s="325"/>
      <c r="EL10178" s="325"/>
    </row>
    <row r="10179" spans="56:142" x14ac:dyDescent="0.2">
      <c r="BD10179" s="325"/>
      <c r="EL10179" s="325"/>
    </row>
    <row r="10180" spans="56:142" x14ac:dyDescent="0.2">
      <c r="BD10180" s="325"/>
      <c r="EL10180" s="325"/>
    </row>
    <row r="10181" spans="56:142" x14ac:dyDescent="0.2">
      <c r="BD10181" s="325"/>
      <c r="EL10181" s="325"/>
    </row>
    <row r="10182" spans="56:142" x14ac:dyDescent="0.2">
      <c r="BD10182" s="325"/>
      <c r="EL10182" s="325"/>
    </row>
    <row r="10183" spans="56:142" x14ac:dyDescent="0.2">
      <c r="BD10183" s="325"/>
      <c r="EL10183" s="325"/>
    </row>
    <row r="10184" spans="56:142" x14ac:dyDescent="0.2">
      <c r="BD10184" s="325"/>
      <c r="EL10184" s="325"/>
    </row>
    <row r="10185" spans="56:142" x14ac:dyDescent="0.2">
      <c r="BD10185" s="325"/>
      <c r="EL10185" s="325"/>
    </row>
    <row r="10186" spans="56:142" x14ac:dyDescent="0.2">
      <c r="BD10186" s="325"/>
      <c r="EL10186" s="325"/>
    </row>
    <row r="10187" spans="56:142" x14ac:dyDescent="0.2">
      <c r="BD10187" s="325"/>
      <c r="EL10187" s="325"/>
    </row>
    <row r="10188" spans="56:142" x14ac:dyDescent="0.2">
      <c r="BD10188" s="325"/>
      <c r="EL10188" s="325"/>
    </row>
    <row r="10189" spans="56:142" x14ac:dyDescent="0.2">
      <c r="BD10189" s="325"/>
      <c r="EL10189" s="325"/>
    </row>
    <row r="10190" spans="56:142" x14ac:dyDescent="0.2">
      <c r="BD10190" s="325"/>
      <c r="EL10190" s="325"/>
    </row>
    <row r="10191" spans="56:142" x14ac:dyDescent="0.2">
      <c r="BD10191" s="325"/>
      <c r="EL10191" s="325"/>
    </row>
    <row r="10192" spans="56:142" x14ac:dyDescent="0.2">
      <c r="BD10192" s="325"/>
      <c r="EL10192" s="325"/>
    </row>
    <row r="10193" spans="56:142" x14ac:dyDescent="0.2">
      <c r="BD10193" s="325"/>
      <c r="EL10193" s="325"/>
    </row>
    <row r="10194" spans="56:142" x14ac:dyDescent="0.2">
      <c r="BD10194" s="325"/>
      <c r="EL10194" s="325"/>
    </row>
    <row r="10195" spans="56:142" x14ac:dyDescent="0.2">
      <c r="BD10195" s="325"/>
      <c r="EL10195" s="325"/>
    </row>
    <row r="10196" spans="56:142" x14ac:dyDescent="0.2">
      <c r="BD10196" s="325"/>
      <c r="EL10196" s="325"/>
    </row>
    <row r="10197" spans="56:142" x14ac:dyDescent="0.2">
      <c r="BD10197" s="325"/>
      <c r="EL10197" s="325"/>
    </row>
    <row r="10198" spans="56:142" x14ac:dyDescent="0.2">
      <c r="BD10198" s="325"/>
      <c r="EL10198" s="325"/>
    </row>
    <row r="10199" spans="56:142" x14ac:dyDescent="0.2">
      <c r="BD10199" s="325"/>
      <c r="EL10199" s="325"/>
    </row>
    <row r="10200" spans="56:142" x14ac:dyDescent="0.2">
      <c r="BD10200" s="325"/>
      <c r="EL10200" s="325"/>
    </row>
    <row r="10201" spans="56:142" x14ac:dyDescent="0.2">
      <c r="BD10201" s="325"/>
      <c r="EL10201" s="325"/>
    </row>
    <row r="10202" spans="56:142" x14ac:dyDescent="0.2">
      <c r="BD10202" s="325"/>
      <c r="EL10202" s="325"/>
    </row>
    <row r="10203" spans="56:142" x14ac:dyDescent="0.2">
      <c r="BD10203" s="325"/>
      <c r="EL10203" s="325"/>
    </row>
    <row r="10204" spans="56:142" x14ac:dyDescent="0.2">
      <c r="BD10204" s="325"/>
      <c r="EL10204" s="325"/>
    </row>
    <row r="10205" spans="56:142" x14ac:dyDescent="0.2">
      <c r="BD10205" s="325"/>
      <c r="EL10205" s="325"/>
    </row>
    <row r="10206" spans="56:142" x14ac:dyDescent="0.2">
      <c r="BD10206" s="325"/>
      <c r="EL10206" s="325"/>
    </row>
    <row r="10207" spans="56:142" x14ac:dyDescent="0.2">
      <c r="BD10207" s="325"/>
      <c r="EL10207" s="325"/>
    </row>
    <row r="10208" spans="56:142" x14ac:dyDescent="0.2">
      <c r="BD10208" s="325"/>
      <c r="EL10208" s="325"/>
    </row>
    <row r="10209" spans="56:142" x14ac:dyDescent="0.2">
      <c r="BD10209" s="325"/>
      <c r="EL10209" s="325"/>
    </row>
    <row r="10210" spans="56:142" x14ac:dyDescent="0.2">
      <c r="BD10210" s="325"/>
      <c r="EL10210" s="325"/>
    </row>
    <row r="10211" spans="56:142" x14ac:dyDescent="0.2">
      <c r="BD10211" s="325"/>
      <c r="EL10211" s="325"/>
    </row>
    <row r="10212" spans="56:142" x14ac:dyDescent="0.2">
      <c r="BD10212" s="325"/>
      <c r="EL10212" s="325"/>
    </row>
    <row r="10213" spans="56:142" x14ac:dyDescent="0.2">
      <c r="BD10213" s="325"/>
      <c r="EL10213" s="325"/>
    </row>
    <row r="10214" spans="56:142" x14ac:dyDescent="0.2">
      <c r="BD10214" s="325"/>
      <c r="EL10214" s="325"/>
    </row>
    <row r="10215" spans="56:142" x14ac:dyDescent="0.2">
      <c r="BD10215" s="325"/>
      <c r="EL10215" s="325"/>
    </row>
    <row r="10216" spans="56:142" x14ac:dyDescent="0.2">
      <c r="BD10216" s="325"/>
      <c r="EL10216" s="325"/>
    </row>
    <row r="10217" spans="56:142" x14ac:dyDescent="0.2">
      <c r="BD10217" s="325"/>
      <c r="EL10217" s="325"/>
    </row>
    <row r="10218" spans="56:142" x14ac:dyDescent="0.2">
      <c r="BD10218" s="325"/>
      <c r="EL10218" s="325"/>
    </row>
    <row r="10219" spans="56:142" x14ac:dyDescent="0.2">
      <c r="BD10219" s="325"/>
      <c r="EL10219" s="325"/>
    </row>
    <row r="10220" spans="56:142" x14ac:dyDescent="0.2">
      <c r="BD10220" s="325"/>
      <c r="EL10220" s="325"/>
    </row>
    <row r="10221" spans="56:142" x14ac:dyDescent="0.2">
      <c r="BD10221" s="325"/>
      <c r="EL10221" s="325"/>
    </row>
    <row r="10222" spans="56:142" x14ac:dyDescent="0.2">
      <c r="BD10222" s="325"/>
      <c r="EL10222" s="325"/>
    </row>
    <row r="10223" spans="56:142" x14ac:dyDescent="0.2">
      <c r="BD10223" s="325"/>
      <c r="EL10223" s="325"/>
    </row>
    <row r="10224" spans="56:142" x14ac:dyDescent="0.2">
      <c r="BD10224" s="325"/>
      <c r="EL10224" s="325"/>
    </row>
    <row r="10225" spans="56:142" x14ac:dyDescent="0.2">
      <c r="BD10225" s="325"/>
      <c r="EL10225" s="325"/>
    </row>
    <row r="10226" spans="56:142" x14ac:dyDescent="0.2">
      <c r="BD10226" s="325"/>
      <c r="EL10226" s="325"/>
    </row>
    <row r="10227" spans="56:142" x14ac:dyDescent="0.2">
      <c r="BD10227" s="325"/>
      <c r="EL10227" s="325"/>
    </row>
    <row r="10228" spans="56:142" x14ac:dyDescent="0.2">
      <c r="BD10228" s="325"/>
      <c r="EL10228" s="325"/>
    </row>
    <row r="10229" spans="56:142" x14ac:dyDescent="0.2">
      <c r="BD10229" s="325"/>
      <c r="EL10229" s="325"/>
    </row>
    <row r="10230" spans="56:142" x14ac:dyDescent="0.2">
      <c r="BD10230" s="325"/>
      <c r="EL10230" s="325"/>
    </row>
    <row r="10231" spans="56:142" x14ac:dyDescent="0.2">
      <c r="BD10231" s="325"/>
      <c r="EL10231" s="325"/>
    </row>
    <row r="10232" spans="56:142" x14ac:dyDescent="0.2">
      <c r="BD10232" s="325"/>
      <c r="EL10232" s="325"/>
    </row>
    <row r="10233" spans="56:142" x14ac:dyDescent="0.2">
      <c r="BD10233" s="325"/>
      <c r="EL10233" s="325"/>
    </row>
    <row r="10234" spans="56:142" x14ac:dyDescent="0.2">
      <c r="BD10234" s="325"/>
      <c r="EL10234" s="325"/>
    </row>
    <row r="10235" spans="56:142" x14ac:dyDescent="0.2">
      <c r="BD10235" s="325"/>
      <c r="EL10235" s="325"/>
    </row>
    <row r="10236" spans="56:142" x14ac:dyDescent="0.2">
      <c r="BD10236" s="325"/>
      <c r="EL10236" s="325"/>
    </row>
    <row r="10237" spans="56:142" x14ac:dyDescent="0.2">
      <c r="BD10237" s="325"/>
      <c r="EL10237" s="325"/>
    </row>
    <row r="10238" spans="56:142" x14ac:dyDescent="0.2">
      <c r="BD10238" s="325"/>
      <c r="EL10238" s="325"/>
    </row>
    <row r="10239" spans="56:142" x14ac:dyDescent="0.2">
      <c r="BD10239" s="325"/>
      <c r="EL10239" s="325"/>
    </row>
    <row r="10240" spans="56:142" x14ac:dyDescent="0.2">
      <c r="BD10240" s="325"/>
      <c r="EL10240" s="325"/>
    </row>
    <row r="10241" spans="56:142" x14ac:dyDescent="0.2">
      <c r="BD10241" s="325"/>
      <c r="EL10241" s="325"/>
    </row>
    <row r="10242" spans="56:142" x14ac:dyDescent="0.2">
      <c r="BD10242" s="325"/>
      <c r="EL10242" s="325"/>
    </row>
    <row r="10243" spans="56:142" x14ac:dyDescent="0.2">
      <c r="BD10243" s="325"/>
      <c r="EL10243" s="325"/>
    </row>
    <row r="10244" spans="56:142" x14ac:dyDescent="0.2">
      <c r="BD10244" s="325"/>
      <c r="EL10244" s="325"/>
    </row>
    <row r="10245" spans="56:142" x14ac:dyDescent="0.2">
      <c r="BD10245" s="325"/>
      <c r="EL10245" s="325"/>
    </row>
    <row r="10246" spans="56:142" x14ac:dyDescent="0.2">
      <c r="BD10246" s="325"/>
      <c r="EL10246" s="325"/>
    </row>
    <row r="10247" spans="56:142" x14ac:dyDescent="0.2">
      <c r="BD10247" s="325"/>
      <c r="EL10247" s="325"/>
    </row>
    <row r="10248" spans="56:142" x14ac:dyDescent="0.2">
      <c r="BD10248" s="325"/>
      <c r="EL10248" s="325"/>
    </row>
    <row r="10249" spans="56:142" x14ac:dyDescent="0.2">
      <c r="BD10249" s="325"/>
      <c r="EL10249" s="325"/>
    </row>
    <row r="10250" spans="56:142" x14ac:dyDescent="0.2">
      <c r="BD10250" s="325"/>
      <c r="EL10250" s="325"/>
    </row>
    <row r="10251" spans="56:142" x14ac:dyDescent="0.2">
      <c r="BD10251" s="325"/>
      <c r="EL10251" s="325"/>
    </row>
    <row r="10252" spans="56:142" x14ac:dyDescent="0.2">
      <c r="BD10252" s="325"/>
      <c r="EL10252" s="325"/>
    </row>
    <row r="10253" spans="56:142" x14ac:dyDescent="0.2">
      <c r="BD10253" s="325"/>
      <c r="EL10253" s="325"/>
    </row>
    <row r="10254" spans="56:142" x14ac:dyDescent="0.2">
      <c r="BD10254" s="325"/>
      <c r="EL10254" s="325"/>
    </row>
    <row r="10255" spans="56:142" x14ac:dyDescent="0.2">
      <c r="BD10255" s="325"/>
      <c r="EL10255" s="325"/>
    </row>
    <row r="10256" spans="56:142" x14ac:dyDescent="0.2">
      <c r="BD10256" s="325"/>
      <c r="EL10256" s="325"/>
    </row>
    <row r="10257" spans="56:142" x14ac:dyDescent="0.2">
      <c r="BD10257" s="325"/>
      <c r="EL10257" s="325"/>
    </row>
    <row r="10258" spans="56:142" x14ac:dyDescent="0.2">
      <c r="BD10258" s="325"/>
      <c r="EL10258" s="325"/>
    </row>
    <row r="10259" spans="56:142" x14ac:dyDescent="0.2">
      <c r="BD10259" s="325"/>
      <c r="EL10259" s="325"/>
    </row>
    <row r="10260" spans="56:142" x14ac:dyDescent="0.2">
      <c r="BD10260" s="325"/>
      <c r="EL10260" s="325"/>
    </row>
    <row r="10261" spans="56:142" x14ac:dyDescent="0.2">
      <c r="BD10261" s="325"/>
      <c r="EL10261" s="325"/>
    </row>
    <row r="10262" spans="56:142" x14ac:dyDescent="0.2">
      <c r="BD10262" s="325"/>
      <c r="EL10262" s="325"/>
    </row>
    <row r="10263" spans="56:142" x14ac:dyDescent="0.2">
      <c r="BD10263" s="325"/>
      <c r="EL10263" s="325"/>
    </row>
    <row r="10264" spans="56:142" x14ac:dyDescent="0.2">
      <c r="BD10264" s="325"/>
      <c r="EL10264" s="325"/>
    </row>
    <row r="10265" spans="56:142" x14ac:dyDescent="0.2">
      <c r="BD10265" s="325"/>
      <c r="EL10265" s="325"/>
    </row>
    <row r="10266" spans="56:142" x14ac:dyDescent="0.2">
      <c r="BD10266" s="325"/>
      <c r="EL10266" s="325"/>
    </row>
    <row r="10267" spans="56:142" x14ac:dyDescent="0.2">
      <c r="BD10267" s="325"/>
      <c r="EL10267" s="325"/>
    </row>
    <row r="10268" spans="56:142" x14ac:dyDescent="0.2">
      <c r="BD10268" s="325"/>
      <c r="EL10268" s="325"/>
    </row>
    <row r="10269" spans="56:142" x14ac:dyDescent="0.2">
      <c r="BD10269" s="325"/>
      <c r="EL10269" s="325"/>
    </row>
    <row r="10270" spans="56:142" x14ac:dyDescent="0.2">
      <c r="BD10270" s="325"/>
      <c r="EL10270" s="325"/>
    </row>
    <row r="10271" spans="56:142" x14ac:dyDescent="0.2">
      <c r="BD10271" s="325"/>
      <c r="EL10271" s="325"/>
    </row>
    <row r="10272" spans="56:142" x14ac:dyDescent="0.2">
      <c r="BD10272" s="325"/>
      <c r="EL10272" s="325"/>
    </row>
    <row r="10273" spans="56:142" x14ac:dyDescent="0.2">
      <c r="BD10273" s="325"/>
      <c r="EL10273" s="325"/>
    </row>
    <row r="10274" spans="56:142" x14ac:dyDescent="0.2">
      <c r="BD10274" s="325"/>
      <c r="EL10274" s="325"/>
    </row>
    <row r="10275" spans="56:142" x14ac:dyDescent="0.2">
      <c r="BD10275" s="325"/>
      <c r="EL10275" s="325"/>
    </row>
    <row r="10276" spans="56:142" x14ac:dyDescent="0.2">
      <c r="BD10276" s="325"/>
      <c r="EL10276" s="325"/>
    </row>
    <row r="10277" spans="56:142" x14ac:dyDescent="0.2">
      <c r="BD10277" s="325"/>
      <c r="EL10277" s="325"/>
    </row>
    <row r="10278" spans="56:142" x14ac:dyDescent="0.2">
      <c r="BD10278" s="325"/>
      <c r="EL10278" s="325"/>
    </row>
    <row r="10279" spans="56:142" x14ac:dyDescent="0.2">
      <c r="BD10279" s="325"/>
      <c r="EL10279" s="325"/>
    </row>
    <row r="10280" spans="56:142" x14ac:dyDescent="0.2">
      <c r="BD10280" s="325"/>
      <c r="EL10280" s="325"/>
    </row>
    <row r="10281" spans="56:142" x14ac:dyDescent="0.2">
      <c r="BD10281" s="325"/>
      <c r="EL10281" s="325"/>
    </row>
    <row r="10282" spans="56:142" x14ac:dyDescent="0.2">
      <c r="BD10282" s="325"/>
      <c r="EL10282" s="325"/>
    </row>
    <row r="10283" spans="56:142" x14ac:dyDescent="0.2">
      <c r="BD10283" s="325"/>
      <c r="EL10283" s="325"/>
    </row>
    <row r="10284" spans="56:142" x14ac:dyDescent="0.2">
      <c r="BD10284" s="325"/>
      <c r="EL10284" s="325"/>
    </row>
    <row r="10285" spans="56:142" x14ac:dyDescent="0.2">
      <c r="BD10285" s="325"/>
      <c r="EL10285" s="325"/>
    </row>
    <row r="10286" spans="56:142" x14ac:dyDescent="0.2">
      <c r="BD10286" s="325"/>
      <c r="EL10286" s="325"/>
    </row>
    <row r="10287" spans="56:142" x14ac:dyDescent="0.2">
      <c r="BD10287" s="325"/>
      <c r="EL10287" s="325"/>
    </row>
    <row r="10288" spans="56:142" x14ac:dyDescent="0.2">
      <c r="BD10288" s="325"/>
      <c r="EL10288" s="325"/>
    </row>
    <row r="10289" spans="56:142" x14ac:dyDescent="0.2">
      <c r="BD10289" s="325"/>
      <c r="EL10289" s="325"/>
    </row>
    <row r="10290" spans="56:142" x14ac:dyDescent="0.2">
      <c r="BD10290" s="325"/>
      <c r="EL10290" s="325"/>
    </row>
    <row r="10291" spans="56:142" x14ac:dyDescent="0.2">
      <c r="BD10291" s="325"/>
      <c r="EL10291" s="325"/>
    </row>
    <row r="10292" spans="56:142" x14ac:dyDescent="0.2">
      <c r="BD10292" s="325"/>
      <c r="EL10292" s="325"/>
    </row>
    <row r="10293" spans="56:142" x14ac:dyDescent="0.2">
      <c r="BD10293" s="325"/>
      <c r="EL10293" s="325"/>
    </row>
    <row r="10294" spans="56:142" x14ac:dyDescent="0.2">
      <c r="BD10294" s="325"/>
      <c r="EL10294" s="325"/>
    </row>
    <row r="10295" spans="56:142" x14ac:dyDescent="0.2">
      <c r="BD10295" s="325"/>
      <c r="EL10295" s="325"/>
    </row>
    <row r="10296" spans="56:142" x14ac:dyDescent="0.2">
      <c r="BD10296" s="325"/>
      <c r="EL10296" s="325"/>
    </row>
    <row r="10297" spans="56:142" x14ac:dyDescent="0.2">
      <c r="BD10297" s="325"/>
      <c r="EL10297" s="325"/>
    </row>
    <row r="10298" spans="56:142" x14ac:dyDescent="0.2">
      <c r="BD10298" s="325"/>
      <c r="EL10298" s="325"/>
    </row>
    <row r="10299" spans="56:142" x14ac:dyDescent="0.2">
      <c r="BD10299" s="325"/>
      <c r="EL10299" s="325"/>
    </row>
    <row r="10300" spans="56:142" x14ac:dyDescent="0.2">
      <c r="BD10300" s="325"/>
      <c r="EL10300" s="325"/>
    </row>
    <row r="10301" spans="56:142" x14ac:dyDescent="0.2">
      <c r="BD10301" s="325"/>
      <c r="EL10301" s="325"/>
    </row>
    <row r="10302" spans="56:142" x14ac:dyDescent="0.2">
      <c r="BD10302" s="325"/>
      <c r="EL10302" s="325"/>
    </row>
    <row r="10303" spans="56:142" x14ac:dyDescent="0.2">
      <c r="BD10303" s="325"/>
      <c r="EL10303" s="325"/>
    </row>
    <row r="10304" spans="56:142" x14ac:dyDescent="0.2">
      <c r="BD10304" s="325"/>
      <c r="EL10304" s="325"/>
    </row>
    <row r="10305" spans="56:142" x14ac:dyDescent="0.2">
      <c r="BD10305" s="325"/>
      <c r="EL10305" s="325"/>
    </row>
    <row r="10306" spans="56:142" x14ac:dyDescent="0.2">
      <c r="BD10306" s="325"/>
      <c r="EL10306" s="325"/>
    </row>
    <row r="10307" spans="56:142" x14ac:dyDescent="0.2">
      <c r="BD10307" s="325"/>
      <c r="EL10307" s="325"/>
    </row>
    <row r="10308" spans="56:142" x14ac:dyDescent="0.2">
      <c r="BD10308" s="325"/>
      <c r="EL10308" s="325"/>
    </row>
    <row r="10309" spans="56:142" x14ac:dyDescent="0.2">
      <c r="BD10309" s="325"/>
      <c r="EL10309" s="325"/>
    </row>
    <row r="10310" spans="56:142" x14ac:dyDescent="0.2">
      <c r="BD10310" s="325"/>
      <c r="EL10310" s="325"/>
    </row>
    <row r="10311" spans="56:142" x14ac:dyDescent="0.2">
      <c r="BD10311" s="325"/>
      <c r="EL10311" s="325"/>
    </row>
    <row r="10312" spans="56:142" x14ac:dyDescent="0.2">
      <c r="BD10312" s="325"/>
      <c r="EL10312" s="325"/>
    </row>
    <row r="10313" spans="56:142" x14ac:dyDescent="0.2">
      <c r="BD10313" s="325"/>
      <c r="EL10313" s="325"/>
    </row>
    <row r="10314" spans="56:142" x14ac:dyDescent="0.2">
      <c r="BD10314" s="325"/>
      <c r="EL10314" s="325"/>
    </row>
    <row r="10315" spans="56:142" x14ac:dyDescent="0.2">
      <c r="BD10315" s="325"/>
      <c r="EL10315" s="325"/>
    </row>
    <row r="10316" spans="56:142" x14ac:dyDescent="0.2">
      <c r="BD10316" s="325"/>
      <c r="EL10316" s="325"/>
    </row>
    <row r="10317" spans="56:142" x14ac:dyDescent="0.2">
      <c r="BD10317" s="325"/>
      <c r="EL10317" s="325"/>
    </row>
    <row r="10318" spans="56:142" x14ac:dyDescent="0.2">
      <c r="BD10318" s="325"/>
      <c r="EL10318" s="325"/>
    </row>
    <row r="10319" spans="56:142" x14ac:dyDescent="0.2">
      <c r="BD10319" s="325"/>
      <c r="EL10319" s="325"/>
    </row>
    <row r="10320" spans="56:142" x14ac:dyDescent="0.2">
      <c r="BD10320" s="325"/>
      <c r="EL10320" s="325"/>
    </row>
    <row r="10321" spans="56:142" x14ac:dyDescent="0.2">
      <c r="BD10321" s="325"/>
      <c r="EL10321" s="325"/>
    </row>
    <row r="10322" spans="56:142" x14ac:dyDescent="0.2">
      <c r="BD10322" s="325"/>
      <c r="EL10322" s="325"/>
    </row>
    <row r="10323" spans="56:142" x14ac:dyDescent="0.2">
      <c r="BD10323" s="325"/>
      <c r="EL10323" s="325"/>
    </row>
    <row r="10324" spans="56:142" x14ac:dyDescent="0.2">
      <c r="BD10324" s="325"/>
      <c r="EL10324" s="325"/>
    </row>
    <row r="10325" spans="56:142" x14ac:dyDescent="0.2">
      <c r="BD10325" s="325"/>
      <c r="EL10325" s="325"/>
    </row>
    <row r="10326" spans="56:142" x14ac:dyDescent="0.2">
      <c r="BD10326" s="325"/>
      <c r="EL10326" s="325"/>
    </row>
    <row r="10327" spans="56:142" x14ac:dyDescent="0.2">
      <c r="BD10327" s="325"/>
      <c r="EL10327" s="325"/>
    </row>
    <row r="10328" spans="56:142" x14ac:dyDescent="0.2">
      <c r="BD10328" s="325"/>
      <c r="EL10328" s="325"/>
    </row>
    <row r="10329" spans="56:142" x14ac:dyDescent="0.2">
      <c r="BD10329" s="325"/>
      <c r="EL10329" s="325"/>
    </row>
    <row r="10330" spans="56:142" x14ac:dyDescent="0.2">
      <c r="BD10330" s="325"/>
      <c r="EL10330" s="325"/>
    </row>
    <row r="10331" spans="56:142" x14ac:dyDescent="0.2">
      <c r="BD10331" s="325"/>
      <c r="EL10331" s="325"/>
    </row>
    <row r="10332" spans="56:142" x14ac:dyDescent="0.2">
      <c r="BD10332" s="325"/>
      <c r="EL10332" s="325"/>
    </row>
    <row r="10333" spans="56:142" x14ac:dyDescent="0.2">
      <c r="BD10333" s="325"/>
      <c r="EL10333" s="325"/>
    </row>
    <row r="10334" spans="56:142" x14ac:dyDescent="0.2">
      <c r="BD10334" s="325"/>
      <c r="EL10334" s="325"/>
    </row>
    <row r="10335" spans="56:142" x14ac:dyDescent="0.2">
      <c r="BD10335" s="325"/>
      <c r="EL10335" s="325"/>
    </row>
    <row r="10336" spans="56:142" x14ac:dyDescent="0.2">
      <c r="BD10336" s="325"/>
      <c r="EL10336" s="325"/>
    </row>
    <row r="10337" spans="56:142" x14ac:dyDescent="0.2">
      <c r="BD10337" s="325"/>
      <c r="EL10337" s="325"/>
    </row>
    <row r="10338" spans="56:142" x14ac:dyDescent="0.2">
      <c r="BD10338" s="325"/>
      <c r="EL10338" s="325"/>
    </row>
    <row r="10339" spans="56:142" x14ac:dyDescent="0.2">
      <c r="BD10339" s="325"/>
      <c r="EL10339" s="325"/>
    </row>
    <row r="10340" spans="56:142" x14ac:dyDescent="0.2">
      <c r="BD10340" s="325"/>
      <c r="EL10340" s="325"/>
    </row>
    <row r="10341" spans="56:142" x14ac:dyDescent="0.2">
      <c r="BD10341" s="325"/>
      <c r="EL10341" s="325"/>
    </row>
    <row r="10342" spans="56:142" x14ac:dyDescent="0.2">
      <c r="BD10342" s="325"/>
      <c r="EL10342" s="325"/>
    </row>
    <row r="10343" spans="56:142" x14ac:dyDescent="0.2">
      <c r="BD10343" s="325"/>
      <c r="EL10343" s="325"/>
    </row>
    <row r="10344" spans="56:142" x14ac:dyDescent="0.2">
      <c r="BD10344" s="325"/>
      <c r="EL10344" s="325"/>
    </row>
    <row r="10345" spans="56:142" x14ac:dyDescent="0.2">
      <c r="BD10345" s="325"/>
      <c r="EL10345" s="325"/>
    </row>
    <row r="10346" spans="56:142" x14ac:dyDescent="0.2">
      <c r="BD10346" s="325"/>
      <c r="EL10346" s="325"/>
    </row>
    <row r="10347" spans="56:142" x14ac:dyDescent="0.2">
      <c r="BD10347" s="325"/>
      <c r="EL10347" s="325"/>
    </row>
    <row r="10348" spans="56:142" x14ac:dyDescent="0.2">
      <c r="BD10348" s="325"/>
      <c r="EL10348" s="325"/>
    </row>
    <row r="10349" spans="56:142" x14ac:dyDescent="0.2">
      <c r="BD10349" s="325"/>
      <c r="EL10349" s="325"/>
    </row>
    <row r="10350" spans="56:142" x14ac:dyDescent="0.2">
      <c r="BD10350" s="325"/>
      <c r="EL10350" s="325"/>
    </row>
    <row r="10351" spans="56:142" x14ac:dyDescent="0.2">
      <c r="BD10351" s="325"/>
      <c r="EL10351" s="325"/>
    </row>
    <row r="10352" spans="56:142" x14ac:dyDescent="0.2">
      <c r="BD10352" s="325"/>
      <c r="EL10352" s="325"/>
    </row>
    <row r="10353" spans="56:142" x14ac:dyDescent="0.2">
      <c r="BD10353" s="325"/>
      <c r="EL10353" s="325"/>
    </row>
    <row r="10354" spans="56:142" x14ac:dyDescent="0.2">
      <c r="BD10354" s="325"/>
      <c r="EL10354" s="325"/>
    </row>
    <row r="10355" spans="56:142" x14ac:dyDescent="0.2">
      <c r="BD10355" s="325"/>
      <c r="EL10355" s="325"/>
    </row>
    <row r="10356" spans="56:142" x14ac:dyDescent="0.2">
      <c r="BD10356" s="325"/>
      <c r="EL10356" s="325"/>
    </row>
    <row r="10357" spans="56:142" x14ac:dyDescent="0.2">
      <c r="BD10357" s="325"/>
      <c r="EL10357" s="325"/>
    </row>
    <row r="10358" spans="56:142" x14ac:dyDescent="0.2">
      <c r="BD10358" s="325"/>
      <c r="EL10358" s="325"/>
    </row>
    <row r="10359" spans="56:142" x14ac:dyDescent="0.2">
      <c r="BD10359" s="325"/>
      <c r="EL10359" s="325"/>
    </row>
    <row r="10360" spans="56:142" x14ac:dyDescent="0.2">
      <c r="BD10360" s="325"/>
      <c r="EL10360" s="325"/>
    </row>
    <row r="10361" spans="56:142" x14ac:dyDescent="0.2">
      <c r="BD10361" s="325"/>
      <c r="EL10361" s="325"/>
    </row>
    <row r="10362" spans="56:142" x14ac:dyDescent="0.2">
      <c r="BD10362" s="325"/>
      <c r="EL10362" s="325"/>
    </row>
    <row r="10363" spans="56:142" x14ac:dyDescent="0.2">
      <c r="BD10363" s="325"/>
      <c r="EL10363" s="325"/>
    </row>
    <row r="10364" spans="56:142" x14ac:dyDescent="0.2">
      <c r="BD10364" s="325"/>
      <c r="EL10364" s="325"/>
    </row>
    <row r="10365" spans="56:142" x14ac:dyDescent="0.2">
      <c r="BD10365" s="325"/>
      <c r="EL10365" s="325"/>
    </row>
    <row r="10366" spans="56:142" x14ac:dyDescent="0.2">
      <c r="BD10366" s="325"/>
      <c r="EL10366" s="325"/>
    </row>
    <row r="10367" spans="56:142" x14ac:dyDescent="0.2">
      <c r="BD10367" s="325"/>
      <c r="EL10367" s="325"/>
    </row>
    <row r="10368" spans="56:142" x14ac:dyDescent="0.2">
      <c r="BD10368" s="325"/>
      <c r="EL10368" s="325"/>
    </row>
    <row r="10369" spans="56:142" x14ac:dyDescent="0.2">
      <c r="BD10369" s="325"/>
      <c r="EL10369" s="325"/>
    </row>
    <row r="10370" spans="56:142" x14ac:dyDescent="0.2">
      <c r="BD10370" s="325"/>
      <c r="EL10370" s="325"/>
    </row>
    <row r="10371" spans="56:142" x14ac:dyDescent="0.2">
      <c r="BD10371" s="325"/>
      <c r="EL10371" s="325"/>
    </row>
    <row r="10372" spans="56:142" x14ac:dyDescent="0.2">
      <c r="BD10372" s="325"/>
      <c r="EL10372" s="325"/>
    </row>
    <row r="10373" spans="56:142" x14ac:dyDescent="0.2">
      <c r="BD10373" s="325"/>
      <c r="EL10373" s="325"/>
    </row>
    <row r="10374" spans="56:142" x14ac:dyDescent="0.2">
      <c r="BD10374" s="325"/>
      <c r="EL10374" s="325"/>
    </row>
    <row r="10375" spans="56:142" x14ac:dyDescent="0.2">
      <c r="BD10375" s="325"/>
      <c r="EL10375" s="325"/>
    </row>
    <row r="10376" spans="56:142" x14ac:dyDescent="0.2">
      <c r="BD10376" s="325"/>
      <c r="EL10376" s="325"/>
    </row>
    <row r="10377" spans="56:142" x14ac:dyDescent="0.2">
      <c r="BD10377" s="325"/>
      <c r="EL10377" s="325"/>
    </row>
    <row r="10378" spans="56:142" x14ac:dyDescent="0.2">
      <c r="BD10378" s="325"/>
      <c r="EL10378" s="325"/>
    </row>
    <row r="10379" spans="56:142" x14ac:dyDescent="0.2">
      <c r="BD10379" s="325"/>
      <c r="EL10379" s="325"/>
    </row>
    <row r="10380" spans="56:142" x14ac:dyDescent="0.2">
      <c r="BD10380" s="325"/>
      <c r="EL10380" s="325"/>
    </row>
    <row r="10381" spans="56:142" x14ac:dyDescent="0.2">
      <c r="BD10381" s="325"/>
      <c r="EL10381" s="325"/>
    </row>
    <row r="10382" spans="56:142" x14ac:dyDescent="0.2">
      <c r="BD10382" s="325"/>
      <c r="EL10382" s="325"/>
    </row>
    <row r="10383" spans="56:142" x14ac:dyDescent="0.2">
      <c r="BD10383" s="325"/>
      <c r="EL10383" s="325"/>
    </row>
    <row r="10384" spans="56:142" x14ac:dyDescent="0.2">
      <c r="BD10384" s="325"/>
      <c r="EL10384" s="325"/>
    </row>
    <row r="10385" spans="56:142" x14ac:dyDescent="0.2">
      <c r="BD10385" s="325"/>
      <c r="EL10385" s="325"/>
    </row>
    <row r="10386" spans="56:142" x14ac:dyDescent="0.2">
      <c r="BD10386" s="325"/>
      <c r="EL10386" s="325"/>
    </row>
    <row r="10387" spans="56:142" x14ac:dyDescent="0.2">
      <c r="BD10387" s="325"/>
      <c r="EL10387" s="325"/>
    </row>
    <row r="10388" spans="56:142" x14ac:dyDescent="0.2">
      <c r="BD10388" s="325"/>
      <c r="EL10388" s="325"/>
    </row>
    <row r="10389" spans="56:142" x14ac:dyDescent="0.2">
      <c r="BD10389" s="325"/>
      <c r="EL10389" s="325"/>
    </row>
    <row r="10390" spans="56:142" x14ac:dyDescent="0.2">
      <c r="BD10390" s="325"/>
      <c r="EL10390" s="325"/>
    </row>
    <row r="10391" spans="56:142" x14ac:dyDescent="0.2">
      <c r="BD10391" s="325"/>
      <c r="EL10391" s="325"/>
    </row>
    <row r="10392" spans="56:142" x14ac:dyDescent="0.2">
      <c r="BD10392" s="325"/>
      <c r="EL10392" s="325"/>
    </row>
    <row r="10393" spans="56:142" x14ac:dyDescent="0.2">
      <c r="BD10393" s="325"/>
      <c r="EL10393" s="325"/>
    </row>
    <row r="10394" spans="56:142" x14ac:dyDescent="0.2">
      <c r="BD10394" s="325"/>
      <c r="EL10394" s="325"/>
    </row>
    <row r="10395" spans="56:142" x14ac:dyDescent="0.2">
      <c r="BD10395" s="325"/>
      <c r="EL10395" s="325"/>
    </row>
    <row r="10396" spans="56:142" x14ac:dyDescent="0.2">
      <c r="BD10396" s="325"/>
      <c r="EL10396" s="325"/>
    </row>
    <row r="10397" spans="56:142" x14ac:dyDescent="0.2">
      <c r="BD10397" s="325"/>
      <c r="EL10397" s="325"/>
    </row>
    <row r="10398" spans="56:142" x14ac:dyDescent="0.2">
      <c r="BD10398" s="325"/>
      <c r="EL10398" s="325"/>
    </row>
    <row r="10399" spans="56:142" x14ac:dyDescent="0.2">
      <c r="BD10399" s="325"/>
      <c r="EL10399" s="325"/>
    </row>
    <row r="10400" spans="56:142" x14ac:dyDescent="0.2">
      <c r="BD10400" s="325"/>
      <c r="EL10400" s="325"/>
    </row>
    <row r="10401" spans="56:142" x14ac:dyDescent="0.2">
      <c r="BD10401" s="325"/>
      <c r="EL10401" s="325"/>
    </row>
    <row r="10402" spans="56:142" x14ac:dyDescent="0.2">
      <c r="BD10402" s="325"/>
      <c r="EL10402" s="325"/>
    </row>
    <row r="10403" spans="56:142" x14ac:dyDescent="0.2">
      <c r="BD10403" s="325"/>
      <c r="EL10403" s="325"/>
    </row>
    <row r="10404" spans="56:142" x14ac:dyDescent="0.2">
      <c r="BD10404" s="325"/>
      <c r="EL10404" s="325"/>
    </row>
    <row r="10405" spans="56:142" x14ac:dyDescent="0.2">
      <c r="BD10405" s="325"/>
      <c r="EL10405" s="325"/>
    </row>
    <row r="10406" spans="56:142" x14ac:dyDescent="0.2">
      <c r="BD10406" s="325"/>
      <c r="EL10406" s="325"/>
    </row>
    <row r="10407" spans="56:142" x14ac:dyDescent="0.2">
      <c r="BD10407" s="325"/>
      <c r="EL10407" s="325"/>
    </row>
    <row r="10408" spans="56:142" x14ac:dyDescent="0.2">
      <c r="BD10408" s="325"/>
      <c r="EL10408" s="325"/>
    </row>
    <row r="10409" spans="56:142" x14ac:dyDescent="0.2">
      <c r="BD10409" s="325"/>
      <c r="EL10409" s="325"/>
    </row>
    <row r="10410" spans="56:142" x14ac:dyDescent="0.2">
      <c r="BD10410" s="325"/>
      <c r="EL10410" s="325"/>
    </row>
    <row r="10411" spans="56:142" x14ac:dyDescent="0.2">
      <c r="BD10411" s="325"/>
      <c r="EL10411" s="325"/>
    </row>
    <row r="10412" spans="56:142" x14ac:dyDescent="0.2">
      <c r="BD10412" s="325"/>
      <c r="EL10412" s="325"/>
    </row>
    <row r="10413" spans="56:142" x14ac:dyDescent="0.2">
      <c r="BD10413" s="325"/>
      <c r="EL10413" s="325"/>
    </row>
    <row r="10414" spans="56:142" x14ac:dyDescent="0.2">
      <c r="BD10414" s="325"/>
      <c r="EL10414" s="325"/>
    </row>
    <row r="10415" spans="56:142" x14ac:dyDescent="0.2">
      <c r="BD10415" s="325"/>
      <c r="EL10415" s="325"/>
    </row>
    <row r="10416" spans="56:142" x14ac:dyDescent="0.2">
      <c r="BD10416" s="325"/>
      <c r="EL10416" s="325"/>
    </row>
    <row r="10417" spans="56:142" x14ac:dyDescent="0.2">
      <c r="BD10417" s="325"/>
      <c r="EL10417" s="325"/>
    </row>
    <row r="10418" spans="56:142" x14ac:dyDescent="0.2">
      <c r="BD10418" s="325"/>
      <c r="EL10418" s="325"/>
    </row>
    <row r="10419" spans="56:142" x14ac:dyDescent="0.2">
      <c r="BD10419" s="325"/>
      <c r="EL10419" s="325"/>
    </row>
    <row r="10420" spans="56:142" x14ac:dyDescent="0.2">
      <c r="BD10420" s="325"/>
      <c r="EL10420" s="325"/>
    </row>
    <row r="10421" spans="56:142" x14ac:dyDescent="0.2">
      <c r="BD10421" s="325"/>
      <c r="EL10421" s="325"/>
    </row>
    <row r="10422" spans="56:142" x14ac:dyDescent="0.2">
      <c r="BD10422" s="325"/>
      <c r="EL10422" s="325"/>
    </row>
    <row r="10423" spans="56:142" x14ac:dyDescent="0.2">
      <c r="BD10423" s="325"/>
      <c r="EL10423" s="325"/>
    </row>
    <row r="10424" spans="56:142" x14ac:dyDescent="0.2">
      <c r="BD10424" s="325"/>
      <c r="EL10424" s="325"/>
    </row>
    <row r="10425" spans="56:142" x14ac:dyDescent="0.2">
      <c r="BD10425" s="325"/>
      <c r="EL10425" s="325"/>
    </row>
    <row r="10426" spans="56:142" x14ac:dyDescent="0.2">
      <c r="BD10426" s="325"/>
      <c r="EL10426" s="325"/>
    </row>
    <row r="10427" spans="56:142" x14ac:dyDescent="0.2">
      <c r="BD10427" s="325"/>
      <c r="EL10427" s="325"/>
    </row>
    <row r="10428" spans="56:142" x14ac:dyDescent="0.2">
      <c r="BD10428" s="325"/>
      <c r="EL10428" s="325"/>
    </row>
    <row r="10429" spans="56:142" x14ac:dyDescent="0.2">
      <c r="BD10429" s="325"/>
      <c r="EL10429" s="325"/>
    </row>
    <row r="10430" spans="56:142" x14ac:dyDescent="0.2">
      <c r="BD10430" s="325"/>
      <c r="EL10430" s="325"/>
    </row>
    <row r="10431" spans="56:142" x14ac:dyDescent="0.2">
      <c r="BD10431" s="325"/>
      <c r="EL10431" s="325"/>
    </row>
    <row r="10432" spans="56:142" x14ac:dyDescent="0.2">
      <c r="BD10432" s="325"/>
      <c r="EL10432" s="325"/>
    </row>
    <row r="10433" spans="56:142" x14ac:dyDescent="0.2">
      <c r="BD10433" s="325"/>
      <c r="EL10433" s="325"/>
    </row>
    <row r="10434" spans="56:142" x14ac:dyDescent="0.2">
      <c r="BD10434" s="325"/>
      <c r="EL10434" s="325"/>
    </row>
    <row r="10435" spans="56:142" x14ac:dyDescent="0.2">
      <c r="BD10435" s="325"/>
      <c r="EL10435" s="325"/>
    </row>
    <row r="10436" spans="56:142" x14ac:dyDescent="0.2">
      <c r="BD10436" s="325"/>
      <c r="EL10436" s="325"/>
    </row>
    <row r="10437" spans="56:142" x14ac:dyDescent="0.2">
      <c r="BD10437" s="325"/>
      <c r="EL10437" s="325"/>
    </row>
    <row r="10438" spans="56:142" x14ac:dyDescent="0.2">
      <c r="BD10438" s="325"/>
      <c r="EL10438" s="325"/>
    </row>
    <row r="10439" spans="56:142" x14ac:dyDescent="0.2">
      <c r="BD10439" s="325"/>
      <c r="EL10439" s="325"/>
    </row>
    <row r="10440" spans="56:142" x14ac:dyDescent="0.2">
      <c r="BD10440" s="325"/>
      <c r="EL10440" s="325"/>
    </row>
    <row r="10441" spans="56:142" x14ac:dyDescent="0.2">
      <c r="BD10441" s="325"/>
      <c r="EL10441" s="325"/>
    </row>
    <row r="10442" spans="56:142" x14ac:dyDescent="0.2">
      <c r="BD10442" s="325"/>
      <c r="EL10442" s="325"/>
    </row>
    <row r="10443" spans="56:142" x14ac:dyDescent="0.2">
      <c r="BD10443" s="325"/>
      <c r="EL10443" s="325"/>
    </row>
    <row r="10444" spans="56:142" x14ac:dyDescent="0.2">
      <c r="BD10444" s="325"/>
      <c r="EL10444" s="325"/>
    </row>
    <row r="10445" spans="56:142" x14ac:dyDescent="0.2">
      <c r="BD10445" s="325"/>
      <c r="EL10445" s="325"/>
    </row>
    <row r="10446" spans="56:142" x14ac:dyDescent="0.2">
      <c r="BD10446" s="325"/>
      <c r="EL10446" s="325"/>
    </row>
    <row r="10447" spans="56:142" x14ac:dyDescent="0.2">
      <c r="BD10447" s="325"/>
      <c r="EL10447" s="325"/>
    </row>
    <row r="10448" spans="56:142" x14ac:dyDescent="0.2">
      <c r="BD10448" s="325"/>
      <c r="EL10448" s="325"/>
    </row>
    <row r="10449" spans="56:142" x14ac:dyDescent="0.2">
      <c r="BD10449" s="325"/>
      <c r="EL10449" s="325"/>
    </row>
    <row r="10450" spans="56:142" x14ac:dyDescent="0.2">
      <c r="BD10450" s="325"/>
      <c r="EL10450" s="325"/>
    </row>
    <row r="10451" spans="56:142" x14ac:dyDescent="0.2">
      <c r="BD10451" s="325"/>
      <c r="EL10451" s="325"/>
    </row>
    <row r="10452" spans="56:142" x14ac:dyDescent="0.2">
      <c r="BD10452" s="325"/>
      <c r="EL10452" s="325"/>
    </row>
    <row r="10453" spans="56:142" x14ac:dyDescent="0.2">
      <c r="BD10453" s="325"/>
      <c r="EL10453" s="325"/>
    </row>
    <row r="10454" spans="56:142" x14ac:dyDescent="0.2">
      <c r="BD10454" s="325"/>
      <c r="EL10454" s="325"/>
    </row>
    <row r="10455" spans="56:142" x14ac:dyDescent="0.2">
      <c r="BD10455" s="325"/>
      <c r="EL10455" s="325"/>
    </row>
    <row r="10456" spans="56:142" x14ac:dyDescent="0.2">
      <c r="BD10456" s="325"/>
      <c r="EL10456" s="325"/>
    </row>
    <row r="10457" spans="56:142" x14ac:dyDescent="0.2">
      <c r="BD10457" s="325"/>
      <c r="EL10457" s="325"/>
    </row>
    <row r="10458" spans="56:142" x14ac:dyDescent="0.2">
      <c r="BD10458" s="325"/>
      <c r="EL10458" s="325"/>
    </row>
    <row r="10459" spans="56:142" x14ac:dyDescent="0.2">
      <c r="BD10459" s="325"/>
      <c r="EL10459" s="325"/>
    </row>
    <row r="10460" spans="56:142" x14ac:dyDescent="0.2">
      <c r="BD10460" s="325"/>
      <c r="EL10460" s="325"/>
    </row>
    <row r="10461" spans="56:142" x14ac:dyDescent="0.2">
      <c r="BD10461" s="325"/>
      <c r="EL10461" s="325"/>
    </row>
    <row r="10462" spans="56:142" x14ac:dyDescent="0.2">
      <c r="BD10462" s="325"/>
      <c r="EL10462" s="325"/>
    </row>
    <row r="10463" spans="56:142" x14ac:dyDescent="0.2">
      <c r="BD10463" s="325"/>
      <c r="EL10463" s="325"/>
    </row>
    <row r="10464" spans="56:142" x14ac:dyDescent="0.2">
      <c r="BD10464" s="325"/>
      <c r="EL10464" s="325"/>
    </row>
    <row r="10465" spans="56:142" x14ac:dyDescent="0.2">
      <c r="BD10465" s="325"/>
      <c r="EL10465" s="325"/>
    </row>
    <row r="10466" spans="56:142" x14ac:dyDescent="0.2">
      <c r="BD10466" s="325"/>
      <c r="EL10466" s="325"/>
    </row>
    <row r="10467" spans="56:142" x14ac:dyDescent="0.2">
      <c r="BD10467" s="325"/>
      <c r="EL10467" s="325"/>
    </row>
    <row r="10468" spans="56:142" x14ac:dyDescent="0.2">
      <c r="BD10468" s="325"/>
      <c r="EL10468" s="325"/>
    </row>
    <row r="10469" spans="56:142" x14ac:dyDescent="0.2">
      <c r="BD10469" s="325"/>
      <c r="EL10469" s="325"/>
    </row>
    <row r="10470" spans="56:142" x14ac:dyDescent="0.2">
      <c r="BD10470" s="325"/>
      <c r="EL10470" s="325"/>
    </row>
    <row r="10471" spans="56:142" x14ac:dyDescent="0.2">
      <c r="BD10471" s="325"/>
      <c r="EL10471" s="325"/>
    </row>
    <row r="10472" spans="56:142" x14ac:dyDescent="0.2">
      <c r="BD10472" s="325"/>
      <c r="EL10472" s="325"/>
    </row>
    <row r="10473" spans="56:142" x14ac:dyDescent="0.2">
      <c r="BD10473" s="325"/>
      <c r="EL10473" s="325"/>
    </row>
    <row r="10474" spans="56:142" x14ac:dyDescent="0.2">
      <c r="BD10474" s="325"/>
      <c r="EL10474" s="325"/>
    </row>
    <row r="10475" spans="56:142" x14ac:dyDescent="0.2">
      <c r="BD10475" s="325"/>
      <c r="EL10475" s="325"/>
    </row>
    <row r="10476" spans="56:142" x14ac:dyDescent="0.2">
      <c r="BD10476" s="325"/>
      <c r="EL10476" s="325"/>
    </row>
    <row r="10477" spans="56:142" x14ac:dyDescent="0.2">
      <c r="BD10477" s="325"/>
      <c r="EL10477" s="325"/>
    </row>
    <row r="10478" spans="56:142" x14ac:dyDescent="0.2">
      <c r="BD10478" s="325"/>
      <c r="EL10478" s="325"/>
    </row>
    <row r="10479" spans="56:142" x14ac:dyDescent="0.2">
      <c r="BD10479" s="325"/>
      <c r="EL10479" s="325"/>
    </row>
    <row r="10480" spans="56:142" x14ac:dyDescent="0.2">
      <c r="BD10480" s="325"/>
      <c r="EL10480" s="325"/>
    </row>
    <row r="10481" spans="56:142" x14ac:dyDescent="0.2">
      <c r="BD10481" s="325"/>
      <c r="EL10481" s="325"/>
    </row>
    <row r="10482" spans="56:142" x14ac:dyDescent="0.2">
      <c r="BD10482" s="325"/>
      <c r="EL10482" s="325"/>
    </row>
    <row r="10483" spans="56:142" x14ac:dyDescent="0.2">
      <c r="BD10483" s="325"/>
      <c r="EL10483" s="325"/>
    </row>
    <row r="10484" spans="56:142" x14ac:dyDescent="0.2">
      <c r="BD10484" s="325"/>
      <c r="EL10484" s="325"/>
    </row>
    <row r="10485" spans="56:142" x14ac:dyDescent="0.2">
      <c r="BD10485" s="325"/>
      <c r="EL10485" s="325"/>
    </row>
    <row r="10486" spans="56:142" x14ac:dyDescent="0.2">
      <c r="BD10486" s="325"/>
      <c r="EL10486" s="325"/>
    </row>
    <row r="10487" spans="56:142" x14ac:dyDescent="0.2">
      <c r="BD10487" s="325"/>
      <c r="EL10487" s="325"/>
    </row>
    <row r="10488" spans="56:142" x14ac:dyDescent="0.2">
      <c r="BD10488" s="325"/>
      <c r="EL10488" s="325"/>
    </row>
    <row r="10489" spans="56:142" x14ac:dyDescent="0.2">
      <c r="BD10489" s="325"/>
      <c r="EL10489" s="325"/>
    </row>
    <row r="10490" spans="56:142" x14ac:dyDescent="0.2">
      <c r="BD10490" s="325"/>
      <c r="EL10490" s="325"/>
    </row>
    <row r="10491" spans="56:142" x14ac:dyDescent="0.2">
      <c r="BD10491" s="325"/>
      <c r="EL10491" s="325"/>
    </row>
    <row r="10492" spans="56:142" x14ac:dyDescent="0.2">
      <c r="BD10492" s="325"/>
      <c r="EL10492" s="325"/>
    </row>
    <row r="10493" spans="56:142" x14ac:dyDescent="0.2">
      <c r="BD10493" s="325"/>
      <c r="EL10493" s="325"/>
    </row>
    <row r="10494" spans="56:142" x14ac:dyDescent="0.2">
      <c r="BD10494" s="325"/>
      <c r="EL10494" s="325"/>
    </row>
    <row r="10495" spans="56:142" x14ac:dyDescent="0.2">
      <c r="BD10495" s="325"/>
      <c r="EL10495" s="325"/>
    </row>
    <row r="10496" spans="56:142" x14ac:dyDescent="0.2">
      <c r="BD10496" s="325"/>
      <c r="EL10496" s="325"/>
    </row>
    <row r="10497" spans="56:142" x14ac:dyDescent="0.2">
      <c r="BD10497" s="325"/>
      <c r="EL10497" s="325"/>
    </row>
    <row r="10498" spans="56:142" x14ac:dyDescent="0.2">
      <c r="BD10498" s="325"/>
      <c r="EL10498" s="325"/>
    </row>
    <row r="10499" spans="56:142" x14ac:dyDescent="0.2">
      <c r="BD10499" s="325"/>
      <c r="EL10499" s="325"/>
    </row>
    <row r="10500" spans="56:142" x14ac:dyDescent="0.2">
      <c r="BD10500" s="325"/>
      <c r="EL10500" s="325"/>
    </row>
    <row r="10501" spans="56:142" x14ac:dyDescent="0.2">
      <c r="BD10501" s="325"/>
      <c r="EL10501" s="325"/>
    </row>
    <row r="10502" spans="56:142" x14ac:dyDescent="0.2">
      <c r="BD10502" s="325"/>
      <c r="EL10502" s="325"/>
    </row>
    <row r="10503" spans="56:142" x14ac:dyDescent="0.2">
      <c r="BD10503" s="325"/>
      <c r="EL10503" s="325"/>
    </row>
    <row r="10504" spans="56:142" x14ac:dyDescent="0.2">
      <c r="BD10504" s="325"/>
      <c r="EL10504" s="325"/>
    </row>
    <row r="10505" spans="56:142" x14ac:dyDescent="0.2">
      <c r="BD10505" s="325"/>
      <c r="EL10505" s="325"/>
    </row>
    <row r="10506" spans="56:142" x14ac:dyDescent="0.2">
      <c r="BD10506" s="325"/>
      <c r="EL10506" s="325"/>
    </row>
    <row r="10507" spans="56:142" x14ac:dyDescent="0.2">
      <c r="BD10507" s="325"/>
      <c r="EL10507" s="325"/>
    </row>
    <row r="10508" spans="56:142" x14ac:dyDescent="0.2">
      <c r="BD10508" s="325"/>
      <c r="EL10508" s="325"/>
    </row>
    <row r="10509" spans="56:142" x14ac:dyDescent="0.2">
      <c r="BD10509" s="325"/>
      <c r="EL10509" s="325"/>
    </row>
    <row r="10510" spans="56:142" x14ac:dyDescent="0.2">
      <c r="BD10510" s="325"/>
      <c r="EL10510" s="325"/>
    </row>
    <row r="10511" spans="56:142" x14ac:dyDescent="0.2">
      <c r="BD10511" s="325"/>
      <c r="EL10511" s="325"/>
    </row>
    <row r="10512" spans="56:142" x14ac:dyDescent="0.2">
      <c r="BD10512" s="325"/>
      <c r="EL10512" s="325"/>
    </row>
    <row r="10513" spans="56:142" x14ac:dyDescent="0.2">
      <c r="BD10513" s="325"/>
      <c r="EL10513" s="325"/>
    </row>
    <row r="10514" spans="56:142" x14ac:dyDescent="0.2">
      <c r="BD10514" s="325"/>
      <c r="EL10514" s="325"/>
    </row>
    <row r="10515" spans="56:142" x14ac:dyDescent="0.2">
      <c r="BD10515" s="325"/>
      <c r="EL10515" s="325"/>
    </row>
    <row r="10516" spans="56:142" x14ac:dyDescent="0.2">
      <c r="BD10516" s="325"/>
      <c r="EL10516" s="325"/>
    </row>
    <row r="10517" spans="56:142" x14ac:dyDescent="0.2">
      <c r="BD10517" s="325"/>
      <c r="EL10517" s="325"/>
    </row>
    <row r="10518" spans="56:142" x14ac:dyDescent="0.2">
      <c r="BD10518" s="325"/>
      <c r="EL10518" s="325"/>
    </row>
    <row r="10519" spans="56:142" x14ac:dyDescent="0.2">
      <c r="BD10519" s="325"/>
      <c r="EL10519" s="325"/>
    </row>
    <row r="10520" spans="56:142" x14ac:dyDescent="0.2">
      <c r="BD10520" s="325"/>
      <c r="EL10520" s="325"/>
    </row>
    <row r="10521" spans="56:142" x14ac:dyDescent="0.2">
      <c r="BD10521" s="325"/>
      <c r="EL10521" s="325"/>
    </row>
    <row r="10522" spans="56:142" x14ac:dyDescent="0.2">
      <c r="BD10522" s="325"/>
      <c r="EL10522" s="325"/>
    </row>
    <row r="10523" spans="56:142" x14ac:dyDescent="0.2">
      <c r="BD10523" s="325"/>
      <c r="EL10523" s="325"/>
    </row>
    <row r="10524" spans="56:142" x14ac:dyDescent="0.2">
      <c r="BD10524" s="325"/>
      <c r="EL10524" s="325"/>
    </row>
    <row r="10525" spans="56:142" x14ac:dyDescent="0.2">
      <c r="BD10525" s="325"/>
      <c r="EL10525" s="325"/>
    </row>
    <row r="10526" spans="56:142" x14ac:dyDescent="0.2">
      <c r="BD10526" s="325"/>
      <c r="EL10526" s="325"/>
    </row>
    <row r="10527" spans="56:142" x14ac:dyDescent="0.2">
      <c r="BD10527" s="325"/>
      <c r="EL10527" s="325"/>
    </row>
    <row r="10528" spans="56:142" x14ac:dyDescent="0.2">
      <c r="BD10528" s="325"/>
      <c r="EL10528" s="325"/>
    </row>
    <row r="10529" spans="56:142" x14ac:dyDescent="0.2">
      <c r="BD10529" s="325"/>
      <c r="EL10529" s="325"/>
    </row>
    <row r="10530" spans="56:142" x14ac:dyDescent="0.2">
      <c r="BD10530" s="325"/>
      <c r="EL10530" s="325"/>
    </row>
    <row r="10531" spans="56:142" x14ac:dyDescent="0.2">
      <c r="BD10531" s="325"/>
      <c r="EL10531" s="325"/>
    </row>
    <row r="10532" spans="56:142" x14ac:dyDescent="0.2">
      <c r="BD10532" s="325"/>
      <c r="EL10532" s="325"/>
    </row>
    <row r="10533" spans="56:142" x14ac:dyDescent="0.2">
      <c r="BD10533" s="325"/>
      <c r="EL10533" s="325"/>
    </row>
    <row r="10534" spans="56:142" x14ac:dyDescent="0.2">
      <c r="BD10534" s="325"/>
      <c r="EL10534" s="325"/>
    </row>
    <row r="10535" spans="56:142" x14ac:dyDescent="0.2">
      <c r="BD10535" s="325"/>
      <c r="EL10535" s="325"/>
    </row>
    <row r="10536" spans="56:142" x14ac:dyDescent="0.2">
      <c r="BD10536" s="325"/>
      <c r="EL10536" s="325"/>
    </row>
    <row r="10537" spans="56:142" x14ac:dyDescent="0.2">
      <c r="BD10537" s="325"/>
      <c r="EL10537" s="325"/>
    </row>
    <row r="10538" spans="56:142" x14ac:dyDescent="0.2">
      <c r="BD10538" s="325"/>
      <c r="EL10538" s="325"/>
    </row>
    <row r="10539" spans="56:142" x14ac:dyDescent="0.2">
      <c r="BD10539" s="325"/>
      <c r="EL10539" s="325"/>
    </row>
    <row r="10540" spans="56:142" x14ac:dyDescent="0.2">
      <c r="BD10540" s="325"/>
      <c r="EL10540" s="325"/>
    </row>
    <row r="10541" spans="56:142" x14ac:dyDescent="0.2">
      <c r="BD10541" s="325"/>
      <c r="EL10541" s="325"/>
    </row>
    <row r="10542" spans="56:142" x14ac:dyDescent="0.2">
      <c r="BD10542" s="325"/>
      <c r="EL10542" s="325"/>
    </row>
    <row r="10543" spans="56:142" x14ac:dyDescent="0.2">
      <c r="BD10543" s="325"/>
      <c r="EL10543" s="325"/>
    </row>
    <row r="10544" spans="56:142" x14ac:dyDescent="0.2">
      <c r="BD10544" s="325"/>
      <c r="EL10544" s="325"/>
    </row>
    <row r="10545" spans="56:142" x14ac:dyDescent="0.2">
      <c r="BD10545" s="325"/>
      <c r="EL10545" s="325"/>
    </row>
    <row r="10546" spans="56:142" x14ac:dyDescent="0.2">
      <c r="BD10546" s="325"/>
      <c r="EL10546" s="325"/>
    </row>
    <row r="10547" spans="56:142" x14ac:dyDescent="0.2">
      <c r="BD10547" s="325"/>
      <c r="EL10547" s="325"/>
    </row>
    <row r="10548" spans="56:142" x14ac:dyDescent="0.2">
      <c r="BD10548" s="325"/>
      <c r="EL10548" s="325"/>
    </row>
    <row r="10549" spans="56:142" x14ac:dyDescent="0.2">
      <c r="BD10549" s="325"/>
      <c r="EL10549" s="325"/>
    </row>
    <row r="10550" spans="56:142" x14ac:dyDescent="0.2">
      <c r="BD10550" s="325"/>
      <c r="EL10550" s="325"/>
    </row>
    <row r="10551" spans="56:142" x14ac:dyDescent="0.2">
      <c r="BD10551" s="325"/>
      <c r="EL10551" s="325"/>
    </row>
    <row r="10552" spans="56:142" x14ac:dyDescent="0.2">
      <c r="BD10552" s="325"/>
      <c r="EL10552" s="325"/>
    </row>
    <row r="10553" spans="56:142" x14ac:dyDescent="0.2">
      <c r="BD10553" s="325"/>
      <c r="EL10553" s="325"/>
    </row>
    <row r="10554" spans="56:142" x14ac:dyDescent="0.2">
      <c r="BD10554" s="325"/>
      <c r="EL10554" s="325"/>
    </row>
    <row r="10555" spans="56:142" x14ac:dyDescent="0.2">
      <c r="BD10555" s="325"/>
      <c r="EL10555" s="325"/>
    </row>
    <row r="10556" spans="56:142" x14ac:dyDescent="0.2">
      <c r="BD10556" s="325"/>
      <c r="EL10556" s="325"/>
    </row>
    <row r="10557" spans="56:142" x14ac:dyDescent="0.2">
      <c r="BD10557" s="325"/>
      <c r="EL10557" s="325"/>
    </row>
    <row r="10558" spans="56:142" x14ac:dyDescent="0.2">
      <c r="BD10558" s="325"/>
      <c r="EL10558" s="325"/>
    </row>
    <row r="10559" spans="56:142" x14ac:dyDescent="0.2">
      <c r="BD10559" s="325"/>
      <c r="EL10559" s="325"/>
    </row>
    <row r="10560" spans="56:142" x14ac:dyDescent="0.2">
      <c r="BD10560" s="325"/>
      <c r="EL10560" s="325"/>
    </row>
    <row r="10561" spans="56:142" x14ac:dyDescent="0.2">
      <c r="BD10561" s="325"/>
      <c r="EL10561" s="325"/>
    </row>
    <row r="10562" spans="56:142" x14ac:dyDescent="0.2">
      <c r="BD10562" s="325"/>
      <c r="EL10562" s="325"/>
    </row>
    <row r="10563" spans="56:142" x14ac:dyDescent="0.2">
      <c r="BD10563" s="325"/>
      <c r="EL10563" s="325"/>
    </row>
    <row r="10564" spans="56:142" x14ac:dyDescent="0.2">
      <c r="BD10564" s="325"/>
      <c r="EL10564" s="325"/>
    </row>
    <row r="10565" spans="56:142" x14ac:dyDescent="0.2">
      <c r="BD10565" s="325"/>
      <c r="EL10565" s="325"/>
    </row>
    <row r="10566" spans="56:142" x14ac:dyDescent="0.2">
      <c r="BD10566" s="325"/>
      <c r="EL10566" s="325"/>
    </row>
    <row r="10567" spans="56:142" x14ac:dyDescent="0.2">
      <c r="BD10567" s="325"/>
      <c r="EL10567" s="325"/>
    </row>
    <row r="10568" spans="56:142" x14ac:dyDescent="0.2">
      <c r="BD10568" s="325"/>
      <c r="EL10568" s="325"/>
    </row>
    <row r="10569" spans="56:142" x14ac:dyDescent="0.2">
      <c r="BD10569" s="325"/>
      <c r="EL10569" s="325"/>
    </row>
    <row r="10570" spans="56:142" x14ac:dyDescent="0.2">
      <c r="BD10570" s="325"/>
      <c r="EL10570" s="325"/>
    </row>
    <row r="10571" spans="56:142" x14ac:dyDescent="0.2">
      <c r="BD10571" s="325"/>
      <c r="EL10571" s="325"/>
    </row>
    <row r="10572" spans="56:142" x14ac:dyDescent="0.2">
      <c r="BD10572" s="325"/>
      <c r="EL10572" s="325"/>
    </row>
    <row r="10573" spans="56:142" x14ac:dyDescent="0.2">
      <c r="BD10573" s="325"/>
      <c r="EL10573" s="325"/>
    </row>
    <row r="10574" spans="56:142" x14ac:dyDescent="0.2">
      <c r="BD10574" s="325"/>
      <c r="EL10574" s="325"/>
    </row>
    <row r="10575" spans="56:142" x14ac:dyDescent="0.2">
      <c r="BD10575" s="325"/>
      <c r="EL10575" s="325"/>
    </row>
    <row r="10576" spans="56:142" x14ac:dyDescent="0.2">
      <c r="BD10576" s="325"/>
      <c r="EL10576" s="325"/>
    </row>
    <row r="10577" spans="56:142" x14ac:dyDescent="0.2">
      <c r="BD10577" s="325"/>
      <c r="EL10577" s="325"/>
    </row>
    <row r="10578" spans="56:142" x14ac:dyDescent="0.2">
      <c r="BD10578" s="325"/>
      <c r="EL10578" s="325"/>
    </row>
    <row r="10579" spans="56:142" x14ac:dyDescent="0.2">
      <c r="BD10579" s="325"/>
      <c r="EL10579" s="325"/>
    </row>
    <row r="10580" spans="56:142" x14ac:dyDescent="0.2">
      <c r="BD10580" s="325"/>
      <c r="EL10580" s="325"/>
    </row>
    <row r="10581" spans="56:142" x14ac:dyDescent="0.2">
      <c r="BD10581" s="325"/>
      <c r="EL10581" s="325"/>
    </row>
    <row r="10582" spans="56:142" x14ac:dyDescent="0.2">
      <c r="BD10582" s="325"/>
      <c r="EL10582" s="325"/>
    </row>
    <row r="10583" spans="56:142" x14ac:dyDescent="0.2">
      <c r="BD10583" s="325"/>
      <c r="EL10583" s="325"/>
    </row>
    <row r="10584" spans="56:142" x14ac:dyDescent="0.2">
      <c r="BD10584" s="325"/>
      <c r="EL10584" s="325"/>
    </row>
    <row r="10585" spans="56:142" x14ac:dyDescent="0.2">
      <c r="BD10585" s="325"/>
      <c r="EL10585" s="325"/>
    </row>
    <row r="10586" spans="56:142" x14ac:dyDescent="0.2">
      <c r="BD10586" s="325"/>
      <c r="EL10586" s="325"/>
    </row>
    <row r="10587" spans="56:142" x14ac:dyDescent="0.2">
      <c r="BD10587" s="325"/>
      <c r="EL10587" s="325"/>
    </row>
    <row r="10588" spans="56:142" x14ac:dyDescent="0.2">
      <c r="BD10588" s="325"/>
      <c r="EL10588" s="325"/>
    </row>
    <row r="10589" spans="56:142" x14ac:dyDescent="0.2">
      <c r="BD10589" s="325"/>
      <c r="EL10589" s="325"/>
    </row>
    <row r="10590" spans="56:142" x14ac:dyDescent="0.2">
      <c r="BD10590" s="325"/>
      <c r="EL10590" s="325"/>
    </row>
    <row r="10591" spans="56:142" x14ac:dyDescent="0.2">
      <c r="BD10591" s="325"/>
      <c r="EL10591" s="325"/>
    </row>
    <row r="10592" spans="56:142" x14ac:dyDescent="0.2">
      <c r="BD10592" s="325"/>
      <c r="EL10592" s="325"/>
    </row>
    <row r="10593" spans="56:142" x14ac:dyDescent="0.2">
      <c r="BD10593" s="325"/>
      <c r="EL10593" s="325"/>
    </row>
    <row r="10594" spans="56:142" x14ac:dyDescent="0.2">
      <c r="BD10594" s="325"/>
      <c r="EL10594" s="325"/>
    </row>
    <row r="10595" spans="56:142" x14ac:dyDescent="0.2">
      <c r="BD10595" s="325"/>
      <c r="EL10595" s="325"/>
    </row>
    <row r="10596" spans="56:142" x14ac:dyDescent="0.2">
      <c r="BD10596" s="325"/>
      <c r="EL10596" s="325"/>
    </row>
    <row r="10597" spans="56:142" x14ac:dyDescent="0.2">
      <c r="BD10597" s="325"/>
      <c r="EL10597" s="325"/>
    </row>
    <row r="10598" spans="56:142" x14ac:dyDescent="0.2">
      <c r="BD10598" s="325"/>
      <c r="EL10598" s="325"/>
    </row>
    <row r="10599" spans="56:142" x14ac:dyDescent="0.2">
      <c r="BD10599" s="325"/>
      <c r="EL10599" s="325"/>
    </row>
    <row r="10600" spans="56:142" x14ac:dyDescent="0.2">
      <c r="BD10600" s="325"/>
      <c r="EL10600" s="325"/>
    </row>
    <row r="10601" spans="56:142" x14ac:dyDescent="0.2">
      <c r="BD10601" s="325"/>
      <c r="EL10601" s="325"/>
    </row>
    <row r="10602" spans="56:142" x14ac:dyDescent="0.2">
      <c r="BD10602" s="325"/>
      <c r="EL10602" s="325"/>
    </row>
    <row r="10603" spans="56:142" x14ac:dyDescent="0.2">
      <c r="BD10603" s="325"/>
      <c r="EL10603" s="325"/>
    </row>
    <row r="10604" spans="56:142" x14ac:dyDescent="0.2">
      <c r="BD10604" s="325"/>
      <c r="EL10604" s="325"/>
    </row>
    <row r="10605" spans="56:142" x14ac:dyDescent="0.2">
      <c r="BD10605" s="325"/>
      <c r="EL10605" s="325"/>
    </row>
    <row r="10606" spans="56:142" x14ac:dyDescent="0.2">
      <c r="BD10606" s="325"/>
      <c r="EL10606" s="325"/>
    </row>
    <row r="10607" spans="56:142" x14ac:dyDescent="0.2">
      <c r="BD10607" s="325"/>
      <c r="EL10607" s="325"/>
    </row>
    <row r="10608" spans="56:142" x14ac:dyDescent="0.2">
      <c r="BD10608" s="325"/>
      <c r="EL10608" s="325"/>
    </row>
    <row r="10609" spans="56:142" x14ac:dyDescent="0.2">
      <c r="BD10609" s="325"/>
      <c r="EL10609" s="325"/>
    </row>
    <row r="10610" spans="56:142" x14ac:dyDescent="0.2">
      <c r="BD10610" s="325"/>
      <c r="EL10610" s="325"/>
    </row>
    <row r="10611" spans="56:142" x14ac:dyDescent="0.2">
      <c r="BD10611" s="325"/>
      <c r="EL10611" s="325"/>
    </row>
    <row r="10612" spans="56:142" x14ac:dyDescent="0.2">
      <c r="BD10612" s="325"/>
      <c r="EL10612" s="325"/>
    </row>
    <row r="10613" spans="56:142" x14ac:dyDescent="0.2">
      <c r="BD10613" s="325"/>
      <c r="EL10613" s="325"/>
    </row>
    <row r="10614" spans="56:142" x14ac:dyDescent="0.2">
      <c r="BD10614" s="325"/>
      <c r="EL10614" s="325"/>
    </row>
    <row r="10615" spans="56:142" x14ac:dyDescent="0.2">
      <c r="BD10615" s="325"/>
      <c r="EL10615" s="325"/>
    </row>
    <row r="10616" spans="56:142" x14ac:dyDescent="0.2">
      <c r="BD10616" s="325"/>
      <c r="EL10616" s="325"/>
    </row>
    <row r="10617" spans="56:142" x14ac:dyDescent="0.2">
      <c r="BD10617" s="325"/>
      <c r="EL10617" s="325"/>
    </row>
    <row r="10618" spans="56:142" x14ac:dyDescent="0.2">
      <c r="BD10618" s="325"/>
      <c r="EL10618" s="325"/>
    </row>
    <row r="10619" spans="56:142" x14ac:dyDescent="0.2">
      <c r="BD10619" s="325"/>
      <c r="EL10619" s="325"/>
    </row>
    <row r="10620" spans="56:142" x14ac:dyDescent="0.2">
      <c r="BD10620" s="325"/>
      <c r="EL10620" s="325"/>
    </row>
    <row r="10621" spans="56:142" x14ac:dyDescent="0.2">
      <c r="BD10621" s="325"/>
      <c r="EL10621" s="325"/>
    </row>
    <row r="10622" spans="56:142" x14ac:dyDescent="0.2">
      <c r="BD10622" s="325"/>
      <c r="EL10622" s="325"/>
    </row>
    <row r="10623" spans="56:142" x14ac:dyDescent="0.2">
      <c r="BD10623" s="325"/>
      <c r="EL10623" s="325"/>
    </row>
    <row r="10624" spans="56:142" x14ac:dyDescent="0.2">
      <c r="BD10624" s="325"/>
      <c r="EL10624" s="325"/>
    </row>
    <row r="10625" spans="56:142" x14ac:dyDescent="0.2">
      <c r="BD10625" s="325"/>
      <c r="EL10625" s="325"/>
    </row>
    <row r="10626" spans="56:142" x14ac:dyDescent="0.2">
      <c r="BD10626" s="325"/>
      <c r="EL10626" s="325"/>
    </row>
    <row r="10627" spans="56:142" x14ac:dyDescent="0.2">
      <c r="BD10627" s="325"/>
      <c r="EL10627" s="325"/>
    </row>
    <row r="10628" spans="56:142" x14ac:dyDescent="0.2">
      <c r="BD10628" s="325"/>
      <c r="EL10628" s="325"/>
    </row>
    <row r="10629" spans="56:142" x14ac:dyDescent="0.2">
      <c r="BD10629" s="325"/>
      <c r="EL10629" s="325"/>
    </row>
    <row r="10630" spans="56:142" x14ac:dyDescent="0.2">
      <c r="BD10630" s="325"/>
      <c r="EL10630" s="325"/>
    </row>
    <row r="10631" spans="56:142" x14ac:dyDescent="0.2">
      <c r="BD10631" s="325"/>
      <c r="EL10631" s="325"/>
    </row>
    <row r="10632" spans="56:142" x14ac:dyDescent="0.2">
      <c r="BD10632" s="325"/>
      <c r="EL10632" s="325"/>
    </row>
    <row r="10633" spans="56:142" x14ac:dyDescent="0.2">
      <c r="BD10633" s="325"/>
      <c r="EL10633" s="325"/>
    </row>
    <row r="10634" spans="56:142" x14ac:dyDescent="0.2">
      <c r="BD10634" s="325"/>
      <c r="EL10634" s="325"/>
    </row>
    <row r="10635" spans="56:142" x14ac:dyDescent="0.2">
      <c r="BD10635" s="325"/>
      <c r="EL10635" s="325"/>
    </row>
    <row r="10636" spans="56:142" x14ac:dyDescent="0.2">
      <c r="BD10636" s="325"/>
      <c r="EL10636" s="325"/>
    </row>
    <row r="10637" spans="56:142" x14ac:dyDescent="0.2">
      <c r="BD10637" s="325"/>
      <c r="EL10637" s="325"/>
    </row>
    <row r="10638" spans="56:142" x14ac:dyDescent="0.2">
      <c r="BD10638" s="325"/>
      <c r="EL10638" s="325"/>
    </row>
    <row r="10639" spans="56:142" x14ac:dyDescent="0.2">
      <c r="BD10639" s="325"/>
      <c r="EL10639" s="325"/>
    </row>
    <row r="10640" spans="56:142" x14ac:dyDescent="0.2">
      <c r="BD10640" s="325"/>
      <c r="EL10640" s="325"/>
    </row>
    <row r="10641" spans="56:142" x14ac:dyDescent="0.2">
      <c r="BD10641" s="325"/>
      <c r="EL10641" s="325"/>
    </row>
    <row r="10642" spans="56:142" x14ac:dyDescent="0.2">
      <c r="BD10642" s="325"/>
      <c r="EL10642" s="325"/>
    </row>
    <row r="10643" spans="56:142" x14ac:dyDescent="0.2">
      <c r="BD10643" s="325"/>
      <c r="EL10643" s="325"/>
    </row>
    <row r="10644" spans="56:142" x14ac:dyDescent="0.2">
      <c r="BD10644" s="325"/>
      <c r="EL10644" s="325"/>
    </row>
    <row r="10645" spans="56:142" x14ac:dyDescent="0.2">
      <c r="BD10645" s="325"/>
      <c r="EL10645" s="325"/>
    </row>
    <row r="10646" spans="56:142" x14ac:dyDescent="0.2">
      <c r="BD10646" s="325"/>
      <c r="EL10646" s="325"/>
    </row>
    <row r="10647" spans="56:142" x14ac:dyDescent="0.2">
      <c r="BD10647" s="325"/>
      <c r="EL10647" s="325"/>
    </row>
    <row r="10648" spans="56:142" x14ac:dyDescent="0.2">
      <c r="BD10648" s="325"/>
      <c r="EL10648" s="325"/>
    </row>
    <row r="10649" spans="56:142" x14ac:dyDescent="0.2">
      <c r="BD10649" s="325"/>
      <c r="EL10649" s="325"/>
    </row>
    <row r="10650" spans="56:142" x14ac:dyDescent="0.2">
      <c r="BD10650" s="325"/>
      <c r="EL10650" s="325"/>
    </row>
    <row r="10651" spans="56:142" x14ac:dyDescent="0.2">
      <c r="BD10651" s="325"/>
      <c r="EL10651" s="325"/>
    </row>
    <row r="10652" spans="56:142" x14ac:dyDescent="0.2">
      <c r="BD10652" s="325"/>
      <c r="EL10652" s="325"/>
    </row>
    <row r="10653" spans="56:142" x14ac:dyDescent="0.2">
      <c r="BD10653" s="325"/>
      <c r="EL10653" s="325"/>
    </row>
    <row r="10654" spans="56:142" x14ac:dyDescent="0.2">
      <c r="BD10654" s="325"/>
      <c r="EL10654" s="325"/>
    </row>
    <row r="10655" spans="56:142" x14ac:dyDescent="0.2">
      <c r="BD10655" s="325"/>
      <c r="EL10655" s="325"/>
    </row>
    <row r="10656" spans="56:142" x14ac:dyDescent="0.2">
      <c r="BD10656" s="325"/>
      <c r="EL10656" s="325"/>
    </row>
    <row r="10657" spans="56:142" x14ac:dyDescent="0.2">
      <c r="BD10657" s="325"/>
      <c r="EL10657" s="325"/>
    </row>
    <row r="10658" spans="56:142" x14ac:dyDescent="0.2">
      <c r="BD10658" s="325"/>
      <c r="EL10658" s="325"/>
    </row>
    <row r="10659" spans="56:142" x14ac:dyDescent="0.2">
      <c r="BD10659" s="325"/>
      <c r="EL10659" s="325"/>
    </row>
    <row r="10660" spans="56:142" x14ac:dyDescent="0.2">
      <c r="BD10660" s="325"/>
      <c r="EL10660" s="325"/>
    </row>
    <row r="10661" spans="56:142" x14ac:dyDescent="0.2">
      <c r="BD10661" s="325"/>
      <c r="EL10661" s="325"/>
    </row>
    <row r="10662" spans="56:142" x14ac:dyDescent="0.2">
      <c r="BD10662" s="325"/>
      <c r="EL10662" s="325"/>
    </row>
    <row r="10663" spans="56:142" x14ac:dyDescent="0.2">
      <c r="BD10663" s="325"/>
      <c r="EL10663" s="325"/>
    </row>
    <row r="10664" spans="56:142" x14ac:dyDescent="0.2">
      <c r="BD10664" s="325"/>
      <c r="EL10664" s="325"/>
    </row>
    <row r="10665" spans="56:142" x14ac:dyDescent="0.2">
      <c r="BD10665" s="325"/>
      <c r="EL10665" s="325"/>
    </row>
    <row r="10666" spans="56:142" x14ac:dyDescent="0.2">
      <c r="BD10666" s="325"/>
      <c r="EL10666" s="325"/>
    </row>
    <row r="10667" spans="56:142" x14ac:dyDescent="0.2">
      <c r="BD10667" s="325"/>
      <c r="EL10667" s="325"/>
    </row>
    <row r="10668" spans="56:142" x14ac:dyDescent="0.2">
      <c r="BD10668" s="325"/>
      <c r="EL10668" s="325"/>
    </row>
    <row r="10669" spans="56:142" x14ac:dyDescent="0.2">
      <c r="BD10669" s="325"/>
      <c r="EL10669" s="325"/>
    </row>
    <row r="10670" spans="56:142" x14ac:dyDescent="0.2">
      <c r="BD10670" s="325"/>
      <c r="EL10670" s="325"/>
    </row>
    <row r="10671" spans="56:142" x14ac:dyDescent="0.2">
      <c r="BD10671" s="325"/>
      <c r="EL10671" s="325"/>
    </row>
    <row r="10672" spans="56:142" x14ac:dyDescent="0.2">
      <c r="BD10672" s="325"/>
      <c r="EL10672" s="325"/>
    </row>
    <row r="10673" spans="56:142" x14ac:dyDescent="0.2">
      <c r="BD10673" s="325"/>
      <c r="EL10673" s="325"/>
    </row>
    <row r="10674" spans="56:142" x14ac:dyDescent="0.2">
      <c r="BD10674" s="325"/>
      <c r="EL10674" s="325"/>
    </row>
    <row r="10675" spans="56:142" x14ac:dyDescent="0.2">
      <c r="BD10675" s="325"/>
      <c r="EL10675" s="325"/>
    </row>
    <row r="10676" spans="56:142" x14ac:dyDescent="0.2">
      <c r="BD10676" s="325"/>
      <c r="EL10676" s="325"/>
    </row>
    <row r="10677" spans="56:142" x14ac:dyDescent="0.2">
      <c r="BD10677" s="325"/>
      <c r="EL10677" s="325"/>
    </row>
    <row r="10678" spans="56:142" x14ac:dyDescent="0.2">
      <c r="BD10678" s="325"/>
      <c r="EL10678" s="325"/>
    </row>
    <row r="10679" spans="56:142" x14ac:dyDescent="0.2">
      <c r="BD10679" s="325"/>
      <c r="EL10679" s="325"/>
    </row>
    <row r="10680" spans="56:142" x14ac:dyDescent="0.2">
      <c r="BD10680" s="325"/>
      <c r="EL10680" s="325"/>
    </row>
    <row r="10681" spans="56:142" x14ac:dyDescent="0.2">
      <c r="BD10681" s="325"/>
      <c r="EL10681" s="325"/>
    </row>
    <row r="10682" spans="56:142" x14ac:dyDescent="0.2">
      <c r="BD10682" s="325"/>
      <c r="EL10682" s="325"/>
    </row>
    <row r="10683" spans="56:142" x14ac:dyDescent="0.2">
      <c r="BD10683" s="325"/>
      <c r="EL10683" s="325"/>
    </row>
    <row r="10684" spans="56:142" x14ac:dyDescent="0.2">
      <c r="BD10684" s="325"/>
      <c r="EL10684" s="325"/>
    </row>
    <row r="10685" spans="56:142" x14ac:dyDescent="0.2">
      <c r="BD10685" s="325"/>
      <c r="EL10685" s="325"/>
    </row>
    <row r="10686" spans="56:142" x14ac:dyDescent="0.2">
      <c r="BD10686" s="325"/>
      <c r="EL10686" s="325"/>
    </row>
    <row r="10687" spans="56:142" x14ac:dyDescent="0.2">
      <c r="BD10687" s="325"/>
      <c r="EL10687" s="325"/>
    </row>
    <row r="10688" spans="56:142" x14ac:dyDescent="0.2">
      <c r="BD10688" s="325"/>
      <c r="EL10688" s="325"/>
    </row>
    <row r="10689" spans="56:142" x14ac:dyDescent="0.2">
      <c r="BD10689" s="325"/>
      <c r="EL10689" s="325"/>
    </row>
    <row r="10690" spans="56:142" x14ac:dyDescent="0.2">
      <c r="BD10690" s="325"/>
      <c r="EL10690" s="325"/>
    </row>
    <row r="10691" spans="56:142" x14ac:dyDescent="0.2">
      <c r="BD10691" s="325"/>
      <c r="EL10691" s="325"/>
    </row>
    <row r="10692" spans="56:142" x14ac:dyDescent="0.2">
      <c r="BD10692" s="325"/>
      <c r="EL10692" s="325"/>
    </row>
    <row r="10693" spans="56:142" x14ac:dyDescent="0.2">
      <c r="BD10693" s="325"/>
      <c r="EL10693" s="325"/>
    </row>
    <row r="10694" spans="56:142" x14ac:dyDescent="0.2">
      <c r="BD10694" s="325"/>
      <c r="EL10694" s="325"/>
    </row>
    <row r="10695" spans="56:142" x14ac:dyDescent="0.2">
      <c r="BD10695" s="325"/>
      <c r="EL10695" s="325"/>
    </row>
    <row r="10696" spans="56:142" x14ac:dyDescent="0.2">
      <c r="BD10696" s="325"/>
      <c r="EL10696" s="325"/>
    </row>
    <row r="10697" spans="56:142" x14ac:dyDescent="0.2">
      <c r="BD10697" s="325"/>
      <c r="EL10697" s="325"/>
    </row>
    <row r="10698" spans="56:142" x14ac:dyDescent="0.2">
      <c r="BD10698" s="325"/>
      <c r="EL10698" s="325"/>
    </row>
    <row r="10699" spans="56:142" x14ac:dyDescent="0.2">
      <c r="BD10699" s="325"/>
      <c r="EL10699" s="325"/>
    </row>
    <row r="10700" spans="56:142" x14ac:dyDescent="0.2">
      <c r="BD10700" s="325"/>
      <c r="EL10700" s="325"/>
    </row>
    <row r="10701" spans="56:142" x14ac:dyDescent="0.2">
      <c r="BD10701" s="325"/>
      <c r="EL10701" s="325"/>
    </row>
    <row r="10702" spans="56:142" x14ac:dyDescent="0.2">
      <c r="BD10702" s="325"/>
      <c r="EL10702" s="325"/>
    </row>
    <row r="10703" spans="56:142" x14ac:dyDescent="0.2">
      <c r="BD10703" s="325"/>
      <c r="EL10703" s="325"/>
    </row>
    <row r="10704" spans="56:142" x14ac:dyDescent="0.2">
      <c r="BD10704" s="325"/>
      <c r="EL10704" s="325"/>
    </row>
    <row r="10705" spans="56:142" x14ac:dyDescent="0.2">
      <c r="BD10705" s="325"/>
      <c r="EL10705" s="325"/>
    </row>
    <row r="10706" spans="56:142" x14ac:dyDescent="0.2">
      <c r="BD10706" s="325"/>
      <c r="EL10706" s="325"/>
    </row>
    <row r="10707" spans="56:142" x14ac:dyDescent="0.2">
      <c r="BD10707" s="325"/>
      <c r="EL10707" s="325"/>
    </row>
    <row r="10708" spans="56:142" x14ac:dyDescent="0.2">
      <c r="BD10708" s="325"/>
      <c r="EL10708" s="325"/>
    </row>
    <row r="10709" spans="56:142" x14ac:dyDescent="0.2">
      <c r="BD10709" s="325"/>
      <c r="EL10709" s="325"/>
    </row>
    <row r="10710" spans="56:142" x14ac:dyDescent="0.2">
      <c r="BD10710" s="325"/>
      <c r="EL10710" s="325"/>
    </row>
    <row r="10711" spans="56:142" x14ac:dyDescent="0.2">
      <c r="BD10711" s="325"/>
      <c r="EL10711" s="325"/>
    </row>
    <row r="10712" spans="56:142" x14ac:dyDescent="0.2">
      <c r="BD10712" s="325"/>
      <c r="EL10712" s="325"/>
    </row>
    <row r="10713" spans="56:142" x14ac:dyDescent="0.2">
      <c r="BD10713" s="325"/>
      <c r="EL10713" s="325"/>
    </row>
    <row r="10714" spans="56:142" x14ac:dyDescent="0.2">
      <c r="BD10714" s="325"/>
      <c r="EL10714" s="325"/>
    </row>
    <row r="10715" spans="56:142" x14ac:dyDescent="0.2">
      <c r="BD10715" s="325"/>
      <c r="EL10715" s="325"/>
    </row>
    <row r="10716" spans="56:142" x14ac:dyDescent="0.2">
      <c r="BD10716" s="325"/>
      <c r="EL10716" s="325"/>
    </row>
    <row r="10717" spans="56:142" x14ac:dyDescent="0.2">
      <c r="BD10717" s="325"/>
      <c r="EL10717" s="325"/>
    </row>
    <row r="10718" spans="56:142" x14ac:dyDescent="0.2">
      <c r="BD10718" s="325"/>
      <c r="EL10718" s="325"/>
    </row>
    <row r="10719" spans="56:142" x14ac:dyDescent="0.2">
      <c r="BD10719" s="325"/>
      <c r="EL10719" s="325"/>
    </row>
    <row r="10720" spans="56:142" x14ac:dyDescent="0.2">
      <c r="BD10720" s="325"/>
      <c r="EL10720" s="325"/>
    </row>
    <row r="10721" spans="56:142" x14ac:dyDescent="0.2">
      <c r="BD10721" s="325"/>
      <c r="EL10721" s="325"/>
    </row>
    <row r="10722" spans="56:142" x14ac:dyDescent="0.2">
      <c r="BD10722" s="325"/>
      <c r="EL10722" s="325"/>
    </row>
    <row r="10723" spans="56:142" x14ac:dyDescent="0.2">
      <c r="BD10723" s="325"/>
      <c r="EL10723" s="325"/>
    </row>
    <row r="10724" spans="56:142" x14ac:dyDescent="0.2">
      <c r="BD10724" s="325"/>
      <c r="EL10724" s="325"/>
    </row>
    <row r="10725" spans="56:142" x14ac:dyDescent="0.2">
      <c r="BD10725" s="325"/>
      <c r="EL10725" s="325"/>
    </row>
    <row r="10726" spans="56:142" x14ac:dyDescent="0.2">
      <c r="BD10726" s="325"/>
      <c r="EL10726" s="325"/>
    </row>
    <row r="10727" spans="56:142" x14ac:dyDescent="0.2">
      <c r="BD10727" s="325"/>
      <c r="EL10727" s="325"/>
    </row>
    <row r="10728" spans="56:142" x14ac:dyDescent="0.2">
      <c r="BD10728" s="325"/>
      <c r="EL10728" s="325"/>
    </row>
    <row r="10729" spans="56:142" x14ac:dyDescent="0.2">
      <c r="BD10729" s="325"/>
      <c r="EL10729" s="325"/>
    </row>
    <row r="10730" spans="56:142" x14ac:dyDescent="0.2">
      <c r="BD10730" s="325"/>
      <c r="EL10730" s="325"/>
    </row>
    <row r="10731" spans="56:142" x14ac:dyDescent="0.2">
      <c r="BD10731" s="325"/>
      <c r="EL10731" s="325"/>
    </row>
    <row r="10732" spans="56:142" x14ac:dyDescent="0.2">
      <c r="BD10732" s="325"/>
      <c r="EL10732" s="325"/>
    </row>
    <row r="10733" spans="56:142" x14ac:dyDescent="0.2">
      <c r="BD10733" s="325"/>
      <c r="EL10733" s="325"/>
    </row>
    <row r="10734" spans="56:142" x14ac:dyDescent="0.2">
      <c r="BD10734" s="325"/>
      <c r="EL10734" s="325"/>
    </row>
    <row r="10735" spans="56:142" x14ac:dyDescent="0.2">
      <c r="BD10735" s="325"/>
      <c r="EL10735" s="325"/>
    </row>
    <row r="10736" spans="56:142" x14ac:dyDescent="0.2">
      <c r="BD10736" s="325"/>
      <c r="EL10736" s="325"/>
    </row>
    <row r="10737" spans="56:142" x14ac:dyDescent="0.2">
      <c r="BD10737" s="325"/>
      <c r="EL10737" s="325"/>
    </row>
    <row r="10738" spans="56:142" x14ac:dyDescent="0.2">
      <c r="BD10738" s="325"/>
      <c r="EL10738" s="325"/>
    </row>
    <row r="10739" spans="56:142" x14ac:dyDescent="0.2">
      <c r="BD10739" s="325"/>
      <c r="EL10739" s="325"/>
    </row>
    <row r="10740" spans="56:142" x14ac:dyDescent="0.2">
      <c r="BD10740" s="325"/>
      <c r="EL10740" s="325"/>
    </row>
    <row r="10741" spans="56:142" x14ac:dyDescent="0.2">
      <c r="BD10741" s="325"/>
      <c r="EL10741" s="325"/>
    </row>
    <row r="10742" spans="56:142" x14ac:dyDescent="0.2">
      <c r="BD10742" s="325"/>
      <c r="EL10742" s="325"/>
    </row>
    <row r="10743" spans="56:142" x14ac:dyDescent="0.2">
      <c r="BD10743" s="325"/>
      <c r="EL10743" s="325"/>
    </row>
    <row r="10744" spans="56:142" x14ac:dyDescent="0.2">
      <c r="BD10744" s="325"/>
      <c r="EL10744" s="325"/>
    </row>
    <row r="10745" spans="56:142" x14ac:dyDescent="0.2">
      <c r="BD10745" s="325"/>
      <c r="EL10745" s="325"/>
    </row>
    <row r="10746" spans="56:142" x14ac:dyDescent="0.2">
      <c r="BD10746" s="325"/>
      <c r="EL10746" s="325"/>
    </row>
    <row r="10747" spans="56:142" x14ac:dyDescent="0.2">
      <c r="BD10747" s="325"/>
      <c r="EL10747" s="325"/>
    </row>
    <row r="10748" spans="56:142" x14ac:dyDescent="0.2">
      <c r="BD10748" s="325"/>
      <c r="EL10748" s="325"/>
    </row>
    <row r="10749" spans="56:142" x14ac:dyDescent="0.2">
      <c r="BD10749" s="325"/>
      <c r="EL10749" s="325"/>
    </row>
    <row r="10750" spans="56:142" x14ac:dyDescent="0.2">
      <c r="BD10750" s="325"/>
      <c r="EL10750" s="325"/>
    </row>
    <row r="10751" spans="56:142" x14ac:dyDescent="0.2">
      <c r="BD10751" s="325"/>
      <c r="EL10751" s="325"/>
    </row>
    <row r="10752" spans="56:142" x14ac:dyDescent="0.2">
      <c r="BD10752" s="325"/>
      <c r="EL10752" s="325"/>
    </row>
    <row r="10753" spans="56:142" x14ac:dyDescent="0.2">
      <c r="BD10753" s="325"/>
      <c r="EL10753" s="325"/>
    </row>
    <row r="10754" spans="56:142" x14ac:dyDescent="0.2">
      <c r="BD10754" s="325"/>
      <c r="EL10754" s="325"/>
    </row>
    <row r="10755" spans="56:142" x14ac:dyDescent="0.2">
      <c r="BD10755" s="325"/>
      <c r="EL10755" s="325"/>
    </row>
    <row r="10756" spans="56:142" x14ac:dyDescent="0.2">
      <c r="BD10756" s="325"/>
      <c r="EL10756" s="325"/>
    </row>
    <row r="10757" spans="56:142" x14ac:dyDescent="0.2">
      <c r="BD10757" s="325"/>
      <c r="EL10757" s="325"/>
    </row>
    <row r="10758" spans="56:142" x14ac:dyDescent="0.2">
      <c r="BD10758" s="325"/>
      <c r="EL10758" s="325"/>
    </row>
    <row r="10759" spans="56:142" x14ac:dyDescent="0.2">
      <c r="BD10759" s="325"/>
      <c r="EL10759" s="325"/>
    </row>
    <row r="10760" spans="56:142" x14ac:dyDescent="0.2">
      <c r="BD10760" s="325"/>
      <c r="EL10760" s="325"/>
    </row>
    <row r="10761" spans="56:142" x14ac:dyDescent="0.2">
      <c r="BD10761" s="325"/>
      <c r="EL10761" s="325"/>
    </row>
    <row r="10762" spans="56:142" x14ac:dyDescent="0.2">
      <c r="BD10762" s="325"/>
      <c r="EL10762" s="325"/>
    </row>
    <row r="10763" spans="56:142" x14ac:dyDescent="0.2">
      <c r="BD10763" s="325"/>
      <c r="EL10763" s="325"/>
    </row>
    <row r="10764" spans="56:142" x14ac:dyDescent="0.2">
      <c r="BD10764" s="325"/>
      <c r="EL10764" s="325"/>
    </row>
    <row r="10765" spans="56:142" x14ac:dyDescent="0.2">
      <c r="BD10765" s="325"/>
      <c r="EL10765" s="325"/>
    </row>
    <row r="10766" spans="56:142" x14ac:dyDescent="0.2">
      <c r="BD10766" s="325"/>
      <c r="EL10766" s="325"/>
    </row>
    <row r="10767" spans="56:142" x14ac:dyDescent="0.2">
      <c r="BD10767" s="325"/>
      <c r="EL10767" s="325"/>
    </row>
    <row r="10768" spans="56:142" x14ac:dyDescent="0.2">
      <c r="BD10768" s="325"/>
      <c r="EL10768" s="325"/>
    </row>
    <row r="10769" spans="56:142" x14ac:dyDescent="0.2">
      <c r="BD10769" s="325"/>
      <c r="EL10769" s="325"/>
    </row>
    <row r="10770" spans="56:142" x14ac:dyDescent="0.2">
      <c r="BD10770" s="325"/>
      <c r="EL10770" s="325"/>
    </row>
    <row r="10771" spans="56:142" x14ac:dyDescent="0.2">
      <c r="BD10771" s="325"/>
      <c r="EL10771" s="325"/>
    </row>
    <row r="10772" spans="56:142" x14ac:dyDescent="0.2">
      <c r="BD10772" s="325"/>
      <c r="EL10772" s="325"/>
    </row>
    <row r="10773" spans="56:142" x14ac:dyDescent="0.2">
      <c r="BD10773" s="325"/>
      <c r="EL10773" s="325"/>
    </row>
    <row r="10774" spans="56:142" x14ac:dyDescent="0.2">
      <c r="BD10774" s="325"/>
      <c r="EL10774" s="325"/>
    </row>
    <row r="10775" spans="56:142" x14ac:dyDescent="0.2">
      <c r="BD10775" s="325"/>
      <c r="EL10775" s="325"/>
    </row>
    <row r="10776" spans="56:142" x14ac:dyDescent="0.2">
      <c r="BD10776" s="325"/>
      <c r="EL10776" s="325"/>
    </row>
    <row r="10777" spans="56:142" x14ac:dyDescent="0.2">
      <c r="BD10777" s="325"/>
      <c r="EL10777" s="325"/>
    </row>
    <row r="10778" spans="56:142" x14ac:dyDescent="0.2">
      <c r="BD10778" s="325"/>
      <c r="EL10778" s="325"/>
    </row>
    <row r="10779" spans="56:142" x14ac:dyDescent="0.2">
      <c r="BD10779" s="325"/>
      <c r="EL10779" s="325"/>
    </row>
    <row r="10780" spans="56:142" x14ac:dyDescent="0.2">
      <c r="BD10780" s="325"/>
      <c r="EL10780" s="325"/>
    </row>
    <row r="10781" spans="56:142" x14ac:dyDescent="0.2">
      <c r="BD10781" s="325"/>
      <c r="EL10781" s="325"/>
    </row>
    <row r="10782" spans="56:142" x14ac:dyDescent="0.2">
      <c r="BD10782" s="325"/>
      <c r="EL10782" s="325"/>
    </row>
    <row r="10783" spans="56:142" x14ac:dyDescent="0.2">
      <c r="BD10783" s="325"/>
      <c r="EL10783" s="325"/>
    </row>
    <row r="10784" spans="56:142" x14ac:dyDescent="0.2">
      <c r="BD10784" s="325"/>
      <c r="EL10784" s="325"/>
    </row>
    <row r="10785" spans="56:142" x14ac:dyDescent="0.2">
      <c r="BD10785" s="325"/>
      <c r="EL10785" s="325"/>
    </row>
    <row r="10786" spans="56:142" x14ac:dyDescent="0.2">
      <c r="BD10786" s="325"/>
      <c r="EL10786" s="325"/>
    </row>
    <row r="10787" spans="56:142" x14ac:dyDescent="0.2">
      <c r="BD10787" s="325"/>
      <c r="EL10787" s="325"/>
    </row>
    <row r="10788" spans="56:142" x14ac:dyDescent="0.2">
      <c r="BD10788" s="325"/>
      <c r="EL10788" s="325"/>
    </row>
    <row r="10789" spans="56:142" x14ac:dyDescent="0.2">
      <c r="BD10789" s="325"/>
      <c r="EL10789" s="325"/>
    </row>
    <row r="10790" spans="56:142" x14ac:dyDescent="0.2">
      <c r="BD10790" s="325"/>
      <c r="EL10790" s="325"/>
    </row>
    <row r="10791" spans="56:142" x14ac:dyDescent="0.2">
      <c r="BD10791" s="325"/>
      <c r="EL10791" s="325"/>
    </row>
    <row r="10792" spans="56:142" x14ac:dyDescent="0.2">
      <c r="BD10792" s="325"/>
      <c r="EL10792" s="325"/>
    </row>
    <row r="10793" spans="56:142" x14ac:dyDescent="0.2">
      <c r="BD10793" s="325"/>
      <c r="EL10793" s="325"/>
    </row>
    <row r="10794" spans="56:142" x14ac:dyDescent="0.2">
      <c r="BD10794" s="325"/>
      <c r="EL10794" s="325"/>
    </row>
    <row r="10795" spans="56:142" x14ac:dyDescent="0.2">
      <c r="BD10795" s="325"/>
      <c r="EL10795" s="325"/>
    </row>
    <row r="10796" spans="56:142" x14ac:dyDescent="0.2">
      <c r="BD10796" s="325"/>
      <c r="EL10796" s="325"/>
    </row>
    <row r="10797" spans="56:142" x14ac:dyDescent="0.2">
      <c r="BD10797" s="325"/>
      <c r="EL10797" s="325"/>
    </row>
    <row r="10798" spans="56:142" x14ac:dyDescent="0.2">
      <c r="BD10798" s="325"/>
      <c r="EL10798" s="325"/>
    </row>
    <row r="10799" spans="56:142" x14ac:dyDescent="0.2">
      <c r="BD10799" s="325"/>
      <c r="EL10799" s="325"/>
    </row>
    <row r="10800" spans="56:142" x14ac:dyDescent="0.2">
      <c r="BD10800" s="325"/>
      <c r="EL10800" s="325"/>
    </row>
    <row r="10801" spans="56:142" x14ac:dyDescent="0.2">
      <c r="BD10801" s="325"/>
      <c r="EL10801" s="325"/>
    </row>
    <row r="10802" spans="56:142" x14ac:dyDescent="0.2">
      <c r="BD10802" s="325"/>
      <c r="EL10802" s="325"/>
    </row>
    <row r="10803" spans="56:142" x14ac:dyDescent="0.2">
      <c r="BD10803" s="325"/>
      <c r="EL10803" s="325"/>
    </row>
    <row r="10804" spans="56:142" x14ac:dyDescent="0.2">
      <c r="BD10804" s="325"/>
      <c r="EL10804" s="325"/>
    </row>
    <row r="10805" spans="56:142" x14ac:dyDescent="0.2">
      <c r="BD10805" s="325"/>
      <c r="EL10805" s="325"/>
    </row>
    <row r="10806" spans="56:142" x14ac:dyDescent="0.2">
      <c r="BD10806" s="325"/>
      <c r="EL10806" s="325"/>
    </row>
    <row r="10807" spans="56:142" x14ac:dyDescent="0.2">
      <c r="BD10807" s="325"/>
      <c r="EL10807" s="325"/>
    </row>
    <row r="10808" spans="56:142" x14ac:dyDescent="0.2">
      <c r="BD10808" s="325"/>
      <c r="EL10808" s="325"/>
    </row>
    <row r="10809" spans="56:142" x14ac:dyDescent="0.2">
      <c r="BD10809" s="325"/>
      <c r="EL10809" s="325"/>
    </row>
    <row r="10810" spans="56:142" x14ac:dyDescent="0.2">
      <c r="BD10810" s="325"/>
      <c r="EL10810" s="325"/>
    </row>
    <row r="10811" spans="56:142" x14ac:dyDescent="0.2">
      <c r="BD10811" s="325"/>
      <c r="EL10811" s="325"/>
    </row>
    <row r="10812" spans="56:142" x14ac:dyDescent="0.2">
      <c r="BD10812" s="325"/>
      <c r="EL10812" s="325"/>
    </row>
    <row r="10813" spans="56:142" x14ac:dyDescent="0.2">
      <c r="BD10813" s="325"/>
      <c r="EL10813" s="325"/>
    </row>
    <row r="10814" spans="56:142" x14ac:dyDescent="0.2">
      <c r="BD10814" s="325"/>
      <c r="EL10814" s="325"/>
    </row>
    <row r="10815" spans="56:142" x14ac:dyDescent="0.2">
      <c r="BD10815" s="325"/>
      <c r="EL10815" s="325"/>
    </row>
    <row r="10816" spans="56:142" x14ac:dyDescent="0.2">
      <c r="BD10816" s="325"/>
      <c r="EL10816" s="325"/>
    </row>
    <row r="10817" spans="56:142" x14ac:dyDescent="0.2">
      <c r="BD10817" s="325"/>
      <c r="EL10817" s="325"/>
    </row>
    <row r="10818" spans="56:142" x14ac:dyDescent="0.2">
      <c r="BD10818" s="325"/>
      <c r="EL10818" s="325"/>
    </row>
    <row r="10819" spans="56:142" x14ac:dyDescent="0.2">
      <c r="BD10819" s="325"/>
      <c r="EL10819" s="325"/>
    </row>
    <row r="10820" spans="56:142" x14ac:dyDescent="0.2">
      <c r="BD10820" s="325"/>
      <c r="EL10820" s="325"/>
    </row>
    <row r="10821" spans="56:142" x14ac:dyDescent="0.2">
      <c r="BD10821" s="325"/>
      <c r="EL10821" s="325"/>
    </row>
    <row r="10822" spans="56:142" x14ac:dyDescent="0.2">
      <c r="BD10822" s="325"/>
      <c r="EL10822" s="325"/>
    </row>
    <row r="10823" spans="56:142" x14ac:dyDescent="0.2">
      <c r="BD10823" s="325"/>
      <c r="EL10823" s="325"/>
    </row>
    <row r="10824" spans="56:142" x14ac:dyDescent="0.2">
      <c r="BD10824" s="325"/>
      <c r="EL10824" s="325"/>
    </row>
    <row r="10825" spans="56:142" x14ac:dyDescent="0.2">
      <c r="BD10825" s="325"/>
      <c r="EL10825" s="325"/>
    </row>
    <row r="10826" spans="56:142" x14ac:dyDescent="0.2">
      <c r="BD10826" s="325"/>
      <c r="EL10826" s="325"/>
    </row>
    <row r="10827" spans="56:142" x14ac:dyDescent="0.2">
      <c r="BD10827" s="325"/>
      <c r="EL10827" s="325"/>
    </row>
    <row r="10828" spans="56:142" x14ac:dyDescent="0.2">
      <c r="BD10828" s="325"/>
      <c r="EL10828" s="325"/>
    </row>
    <row r="10829" spans="56:142" x14ac:dyDescent="0.2">
      <c r="BD10829" s="325"/>
      <c r="EL10829" s="325"/>
    </row>
    <row r="10830" spans="56:142" x14ac:dyDescent="0.2">
      <c r="BD10830" s="325"/>
      <c r="EL10830" s="325"/>
    </row>
    <row r="10831" spans="56:142" x14ac:dyDescent="0.2">
      <c r="BD10831" s="325"/>
      <c r="EL10831" s="325"/>
    </row>
    <row r="10832" spans="56:142" x14ac:dyDescent="0.2">
      <c r="BD10832" s="325"/>
      <c r="EL10832" s="325"/>
    </row>
    <row r="10833" spans="56:142" x14ac:dyDescent="0.2">
      <c r="BD10833" s="325"/>
      <c r="EL10833" s="325"/>
    </row>
    <row r="10834" spans="56:142" x14ac:dyDescent="0.2">
      <c r="BD10834" s="325"/>
      <c r="EL10834" s="325"/>
    </row>
    <row r="10835" spans="56:142" x14ac:dyDescent="0.2">
      <c r="BD10835" s="325"/>
      <c r="EL10835" s="325"/>
    </row>
    <row r="10836" spans="56:142" x14ac:dyDescent="0.2">
      <c r="BD10836" s="325"/>
      <c r="EL10836" s="325"/>
    </row>
    <row r="10837" spans="56:142" x14ac:dyDescent="0.2">
      <c r="BD10837" s="325"/>
      <c r="EL10837" s="325"/>
    </row>
    <row r="10838" spans="56:142" x14ac:dyDescent="0.2">
      <c r="BD10838" s="325"/>
      <c r="EL10838" s="325"/>
    </row>
    <row r="10839" spans="56:142" x14ac:dyDescent="0.2">
      <c r="BD10839" s="325"/>
      <c r="EL10839" s="325"/>
    </row>
    <row r="10840" spans="56:142" x14ac:dyDescent="0.2">
      <c r="BD10840" s="325"/>
      <c r="EL10840" s="325"/>
    </row>
    <row r="10841" spans="56:142" x14ac:dyDescent="0.2">
      <c r="BD10841" s="325"/>
      <c r="EL10841" s="325"/>
    </row>
    <row r="10842" spans="56:142" x14ac:dyDescent="0.2">
      <c r="BD10842" s="325"/>
      <c r="EL10842" s="325"/>
    </row>
    <row r="10843" spans="56:142" x14ac:dyDescent="0.2">
      <c r="BD10843" s="325"/>
      <c r="EL10843" s="325"/>
    </row>
    <row r="10844" spans="56:142" x14ac:dyDescent="0.2">
      <c r="BD10844" s="325"/>
      <c r="EL10844" s="325"/>
    </row>
    <row r="10845" spans="56:142" x14ac:dyDescent="0.2">
      <c r="BD10845" s="325"/>
      <c r="EL10845" s="325"/>
    </row>
    <row r="10846" spans="56:142" x14ac:dyDescent="0.2">
      <c r="BD10846" s="325"/>
      <c r="EL10846" s="325"/>
    </row>
    <row r="10847" spans="56:142" x14ac:dyDescent="0.2">
      <c r="BD10847" s="325"/>
      <c r="EL10847" s="325"/>
    </row>
    <row r="10848" spans="56:142" x14ac:dyDescent="0.2">
      <c r="BD10848" s="325"/>
      <c r="EL10848" s="325"/>
    </row>
    <row r="10849" spans="56:142" x14ac:dyDescent="0.2">
      <c r="BD10849" s="325"/>
      <c r="EL10849" s="325"/>
    </row>
    <row r="10850" spans="56:142" x14ac:dyDescent="0.2">
      <c r="BD10850" s="325"/>
      <c r="EL10850" s="325"/>
    </row>
    <row r="10851" spans="56:142" x14ac:dyDescent="0.2">
      <c r="BD10851" s="325"/>
      <c r="EL10851" s="325"/>
    </row>
    <row r="10852" spans="56:142" x14ac:dyDescent="0.2">
      <c r="BD10852" s="325"/>
      <c r="EL10852" s="325"/>
    </row>
    <row r="10853" spans="56:142" x14ac:dyDescent="0.2">
      <c r="BD10853" s="325"/>
      <c r="EL10853" s="325"/>
    </row>
    <row r="10854" spans="56:142" x14ac:dyDescent="0.2">
      <c r="BD10854" s="325"/>
      <c r="EL10854" s="325"/>
    </row>
    <row r="10855" spans="56:142" x14ac:dyDescent="0.2">
      <c r="BD10855" s="325"/>
      <c r="EL10855" s="325"/>
    </row>
    <row r="10856" spans="56:142" x14ac:dyDescent="0.2">
      <c r="BD10856" s="325"/>
      <c r="EL10856" s="325"/>
    </row>
    <row r="10857" spans="56:142" x14ac:dyDescent="0.2">
      <c r="BD10857" s="325"/>
      <c r="EL10857" s="325"/>
    </row>
    <row r="10858" spans="56:142" x14ac:dyDescent="0.2">
      <c r="BD10858" s="325"/>
      <c r="EL10858" s="325"/>
    </row>
    <row r="10859" spans="56:142" x14ac:dyDescent="0.2">
      <c r="BD10859" s="325"/>
      <c r="EL10859" s="325"/>
    </row>
    <row r="10860" spans="56:142" x14ac:dyDescent="0.2">
      <c r="BD10860" s="325"/>
      <c r="EL10860" s="325"/>
    </row>
    <row r="10861" spans="56:142" x14ac:dyDescent="0.2">
      <c r="BD10861" s="325"/>
      <c r="EL10861" s="325"/>
    </row>
    <row r="10862" spans="56:142" x14ac:dyDescent="0.2">
      <c r="BD10862" s="325"/>
      <c r="EL10862" s="325"/>
    </row>
    <row r="10863" spans="56:142" x14ac:dyDescent="0.2">
      <c r="BD10863" s="325"/>
      <c r="EL10863" s="325"/>
    </row>
    <row r="10864" spans="56:142" x14ac:dyDescent="0.2">
      <c r="BD10864" s="325"/>
      <c r="EL10864" s="325"/>
    </row>
    <row r="10865" spans="56:142" x14ac:dyDescent="0.2">
      <c r="BD10865" s="325"/>
      <c r="EL10865" s="325"/>
    </row>
    <row r="10866" spans="56:142" x14ac:dyDescent="0.2">
      <c r="BD10866" s="325"/>
      <c r="EL10866" s="325"/>
    </row>
    <row r="10867" spans="56:142" x14ac:dyDescent="0.2">
      <c r="BD10867" s="325"/>
      <c r="EL10867" s="325"/>
    </row>
    <row r="10868" spans="56:142" x14ac:dyDescent="0.2">
      <c r="BD10868" s="325"/>
      <c r="EL10868" s="325"/>
    </row>
    <row r="10869" spans="56:142" x14ac:dyDescent="0.2">
      <c r="BD10869" s="325"/>
      <c r="EL10869" s="325"/>
    </row>
    <row r="10870" spans="56:142" x14ac:dyDescent="0.2">
      <c r="BD10870" s="325"/>
      <c r="EL10870" s="325"/>
    </row>
    <row r="10871" spans="56:142" x14ac:dyDescent="0.2">
      <c r="BD10871" s="325"/>
      <c r="EL10871" s="325"/>
    </row>
    <row r="10872" spans="56:142" x14ac:dyDescent="0.2">
      <c r="BD10872" s="325"/>
      <c r="EL10872" s="325"/>
    </row>
    <row r="10873" spans="56:142" x14ac:dyDescent="0.2">
      <c r="BD10873" s="325"/>
      <c r="EL10873" s="325"/>
    </row>
    <row r="10874" spans="56:142" x14ac:dyDescent="0.2">
      <c r="BD10874" s="325"/>
      <c r="EL10874" s="325"/>
    </row>
    <row r="10875" spans="56:142" x14ac:dyDescent="0.2">
      <c r="BD10875" s="325"/>
      <c r="EL10875" s="325"/>
    </row>
    <row r="10876" spans="56:142" x14ac:dyDescent="0.2">
      <c r="BD10876" s="325"/>
      <c r="EL10876" s="325"/>
    </row>
    <row r="10877" spans="56:142" x14ac:dyDescent="0.2">
      <c r="BD10877" s="325"/>
      <c r="EL10877" s="325"/>
    </row>
    <row r="10878" spans="56:142" x14ac:dyDescent="0.2">
      <c r="BD10878" s="325"/>
      <c r="EL10878" s="325"/>
    </row>
    <row r="10879" spans="56:142" x14ac:dyDescent="0.2">
      <c r="BD10879" s="325"/>
      <c r="EL10879" s="325"/>
    </row>
    <row r="10880" spans="56:142" x14ac:dyDescent="0.2">
      <c r="BD10880" s="325"/>
      <c r="EL10880" s="325"/>
    </row>
    <row r="10881" spans="56:142" x14ac:dyDescent="0.2">
      <c r="BD10881" s="325"/>
      <c r="EL10881" s="325"/>
    </row>
    <row r="10882" spans="56:142" x14ac:dyDescent="0.2">
      <c r="BD10882" s="325"/>
      <c r="EL10882" s="325"/>
    </row>
    <row r="10883" spans="56:142" x14ac:dyDescent="0.2">
      <c r="BD10883" s="325"/>
      <c r="EL10883" s="325"/>
    </row>
    <row r="10884" spans="56:142" x14ac:dyDescent="0.2">
      <c r="BD10884" s="325"/>
      <c r="EL10884" s="325"/>
    </row>
    <row r="10885" spans="56:142" x14ac:dyDescent="0.2">
      <c r="BD10885" s="325"/>
      <c r="EL10885" s="325"/>
    </row>
    <row r="10886" spans="56:142" x14ac:dyDescent="0.2">
      <c r="BD10886" s="325"/>
      <c r="EL10886" s="325"/>
    </row>
    <row r="10887" spans="56:142" x14ac:dyDescent="0.2">
      <c r="BD10887" s="325"/>
      <c r="EL10887" s="325"/>
    </row>
    <row r="10888" spans="56:142" x14ac:dyDescent="0.2">
      <c r="BD10888" s="325"/>
      <c r="EL10888" s="325"/>
    </row>
    <row r="10889" spans="56:142" x14ac:dyDescent="0.2">
      <c r="BD10889" s="325"/>
      <c r="EL10889" s="325"/>
    </row>
    <row r="10890" spans="56:142" x14ac:dyDescent="0.2">
      <c r="BD10890" s="325"/>
      <c r="EL10890" s="325"/>
    </row>
    <row r="10891" spans="56:142" x14ac:dyDescent="0.2">
      <c r="BD10891" s="325"/>
      <c r="EL10891" s="325"/>
    </row>
    <row r="10892" spans="56:142" x14ac:dyDescent="0.2">
      <c r="BD10892" s="325"/>
      <c r="EL10892" s="325"/>
    </row>
    <row r="10893" spans="56:142" x14ac:dyDescent="0.2">
      <c r="BD10893" s="325"/>
      <c r="EL10893" s="325"/>
    </row>
    <row r="10894" spans="56:142" x14ac:dyDescent="0.2">
      <c r="BD10894" s="325"/>
      <c r="EL10894" s="325"/>
    </row>
    <row r="10895" spans="56:142" x14ac:dyDescent="0.2">
      <c r="BD10895" s="325"/>
      <c r="EL10895" s="325"/>
    </row>
    <row r="10896" spans="56:142" x14ac:dyDescent="0.2">
      <c r="BD10896" s="325"/>
      <c r="EL10896" s="325"/>
    </row>
    <row r="10897" spans="56:142" x14ac:dyDescent="0.2">
      <c r="BD10897" s="325"/>
      <c r="EL10897" s="325"/>
    </row>
    <row r="10898" spans="56:142" x14ac:dyDescent="0.2">
      <c r="BD10898" s="325"/>
      <c r="EL10898" s="325"/>
    </row>
    <row r="10899" spans="56:142" x14ac:dyDescent="0.2">
      <c r="BD10899" s="325"/>
      <c r="EL10899" s="325"/>
    </row>
    <row r="10900" spans="56:142" x14ac:dyDescent="0.2">
      <c r="BD10900" s="325"/>
      <c r="EL10900" s="325"/>
    </row>
    <row r="10901" spans="56:142" x14ac:dyDescent="0.2">
      <c r="BD10901" s="325"/>
      <c r="EL10901" s="325"/>
    </row>
    <row r="10902" spans="56:142" x14ac:dyDescent="0.2">
      <c r="BD10902" s="325"/>
      <c r="EL10902" s="325"/>
    </row>
    <row r="10903" spans="56:142" x14ac:dyDescent="0.2">
      <c r="BD10903" s="325"/>
      <c r="EL10903" s="325"/>
    </row>
    <row r="10904" spans="56:142" x14ac:dyDescent="0.2">
      <c r="BD10904" s="325"/>
      <c r="EL10904" s="325"/>
    </row>
    <row r="10905" spans="56:142" x14ac:dyDescent="0.2">
      <c r="BD10905" s="325"/>
      <c r="EL10905" s="325"/>
    </row>
    <row r="10906" spans="56:142" x14ac:dyDescent="0.2">
      <c r="BD10906" s="325"/>
      <c r="EL10906" s="325"/>
    </row>
    <row r="10907" spans="56:142" x14ac:dyDescent="0.2">
      <c r="BD10907" s="325"/>
      <c r="EL10907" s="325"/>
    </row>
    <row r="10908" spans="56:142" x14ac:dyDescent="0.2">
      <c r="BD10908" s="325"/>
      <c r="EL10908" s="325"/>
    </row>
    <row r="10909" spans="56:142" x14ac:dyDescent="0.2">
      <c r="BD10909" s="325"/>
      <c r="EL10909" s="325"/>
    </row>
    <row r="10910" spans="56:142" x14ac:dyDescent="0.2">
      <c r="BD10910" s="325"/>
      <c r="EL10910" s="325"/>
    </row>
    <row r="10911" spans="56:142" x14ac:dyDescent="0.2">
      <c r="BD10911" s="325"/>
      <c r="EL10911" s="325"/>
    </row>
    <row r="10912" spans="56:142" x14ac:dyDescent="0.2">
      <c r="BD10912" s="325"/>
      <c r="EL10912" s="325"/>
    </row>
    <row r="10913" spans="56:142" x14ac:dyDescent="0.2">
      <c r="BD10913" s="325"/>
      <c r="EL10913" s="325"/>
    </row>
    <row r="10914" spans="56:142" x14ac:dyDescent="0.2">
      <c r="BD10914" s="325"/>
      <c r="EL10914" s="325"/>
    </row>
    <row r="10915" spans="56:142" x14ac:dyDescent="0.2">
      <c r="BD10915" s="325"/>
      <c r="EL10915" s="325"/>
    </row>
    <row r="10916" spans="56:142" x14ac:dyDescent="0.2">
      <c r="BD10916" s="325"/>
      <c r="EL10916" s="325"/>
    </row>
    <row r="10917" spans="56:142" x14ac:dyDescent="0.2">
      <c r="BD10917" s="325"/>
      <c r="EL10917" s="325"/>
    </row>
    <row r="10918" spans="56:142" x14ac:dyDescent="0.2">
      <c r="BD10918" s="325"/>
      <c r="EL10918" s="325"/>
    </row>
    <row r="10919" spans="56:142" x14ac:dyDescent="0.2">
      <c r="BD10919" s="325"/>
      <c r="EL10919" s="325"/>
    </row>
    <row r="10920" spans="56:142" x14ac:dyDescent="0.2">
      <c r="BD10920" s="325"/>
      <c r="EL10920" s="325"/>
    </row>
    <row r="10921" spans="56:142" x14ac:dyDescent="0.2">
      <c r="BD10921" s="325"/>
      <c r="EL10921" s="325"/>
    </row>
    <row r="10922" spans="56:142" x14ac:dyDescent="0.2">
      <c r="BD10922" s="325"/>
      <c r="EL10922" s="325"/>
    </row>
    <row r="10923" spans="56:142" x14ac:dyDescent="0.2">
      <c r="BD10923" s="325"/>
      <c r="EL10923" s="325"/>
    </row>
    <row r="10924" spans="56:142" x14ac:dyDescent="0.2">
      <c r="BD10924" s="325"/>
      <c r="EL10924" s="325"/>
    </row>
    <row r="10925" spans="56:142" x14ac:dyDescent="0.2">
      <c r="BD10925" s="325"/>
      <c r="EL10925" s="325"/>
    </row>
    <row r="10926" spans="56:142" x14ac:dyDescent="0.2">
      <c r="BD10926" s="325"/>
      <c r="EL10926" s="325"/>
    </row>
    <row r="10927" spans="56:142" x14ac:dyDescent="0.2">
      <c r="BD10927" s="325"/>
      <c r="EL10927" s="325"/>
    </row>
    <row r="10928" spans="56:142" x14ac:dyDescent="0.2">
      <c r="BD10928" s="325"/>
      <c r="EL10928" s="325"/>
    </row>
    <row r="10929" spans="56:142" x14ac:dyDescent="0.2">
      <c r="BD10929" s="325"/>
      <c r="EL10929" s="325"/>
    </row>
    <row r="10930" spans="56:142" x14ac:dyDescent="0.2">
      <c r="BD10930" s="325"/>
      <c r="EL10930" s="325"/>
    </row>
    <row r="10931" spans="56:142" x14ac:dyDescent="0.2">
      <c r="BD10931" s="325"/>
      <c r="EL10931" s="325"/>
    </row>
    <row r="10932" spans="56:142" x14ac:dyDescent="0.2">
      <c r="BD10932" s="325"/>
      <c r="EL10932" s="325"/>
    </row>
    <row r="10933" spans="56:142" x14ac:dyDescent="0.2">
      <c r="BD10933" s="325"/>
      <c r="EL10933" s="325"/>
    </row>
    <row r="10934" spans="56:142" x14ac:dyDescent="0.2">
      <c r="BD10934" s="325"/>
      <c r="EL10934" s="325"/>
    </row>
    <row r="10935" spans="56:142" x14ac:dyDescent="0.2">
      <c r="BD10935" s="325"/>
      <c r="EL10935" s="325"/>
    </row>
    <row r="10936" spans="56:142" x14ac:dyDescent="0.2">
      <c r="BD10936" s="325"/>
      <c r="EL10936" s="325"/>
    </row>
    <row r="10937" spans="56:142" x14ac:dyDescent="0.2">
      <c r="BD10937" s="325"/>
      <c r="EL10937" s="325"/>
    </row>
    <row r="10938" spans="56:142" x14ac:dyDescent="0.2">
      <c r="BD10938" s="325"/>
      <c r="EL10938" s="325"/>
    </row>
    <row r="10939" spans="56:142" x14ac:dyDescent="0.2">
      <c r="BD10939" s="325"/>
      <c r="EL10939" s="325"/>
    </row>
    <row r="10940" spans="56:142" x14ac:dyDescent="0.2">
      <c r="BD10940" s="325"/>
      <c r="EL10940" s="325"/>
    </row>
    <row r="10941" spans="56:142" x14ac:dyDescent="0.2">
      <c r="BD10941" s="325"/>
      <c r="EL10941" s="325"/>
    </row>
    <row r="10942" spans="56:142" x14ac:dyDescent="0.2">
      <c r="BD10942" s="325"/>
      <c r="EL10942" s="325"/>
    </row>
    <row r="10943" spans="56:142" x14ac:dyDescent="0.2">
      <c r="BD10943" s="325"/>
      <c r="EL10943" s="325"/>
    </row>
    <row r="10944" spans="56:142" x14ac:dyDescent="0.2">
      <c r="BD10944" s="325"/>
      <c r="EL10944" s="325"/>
    </row>
    <row r="10945" spans="56:142" x14ac:dyDescent="0.2">
      <c r="BD10945" s="325"/>
      <c r="EL10945" s="325"/>
    </row>
    <row r="10946" spans="56:142" x14ac:dyDescent="0.2">
      <c r="BD10946" s="325"/>
      <c r="EL10946" s="325"/>
    </row>
    <row r="10947" spans="56:142" x14ac:dyDescent="0.2">
      <c r="BD10947" s="325"/>
      <c r="EL10947" s="325"/>
    </row>
    <row r="10948" spans="56:142" x14ac:dyDescent="0.2">
      <c r="BD10948" s="325"/>
      <c r="EL10948" s="325"/>
    </row>
    <row r="10949" spans="56:142" x14ac:dyDescent="0.2">
      <c r="BD10949" s="325"/>
      <c r="EL10949" s="325"/>
    </row>
    <row r="10950" spans="56:142" x14ac:dyDescent="0.2">
      <c r="BD10950" s="325"/>
      <c r="EL10950" s="325"/>
    </row>
    <row r="10951" spans="56:142" x14ac:dyDescent="0.2">
      <c r="BD10951" s="325"/>
      <c r="EL10951" s="325"/>
    </row>
    <row r="10952" spans="56:142" x14ac:dyDescent="0.2">
      <c r="BD10952" s="325"/>
      <c r="EL10952" s="325"/>
    </row>
    <row r="10953" spans="56:142" x14ac:dyDescent="0.2">
      <c r="BD10953" s="325"/>
      <c r="EL10953" s="325"/>
    </row>
    <row r="10954" spans="56:142" x14ac:dyDescent="0.2">
      <c r="BD10954" s="325"/>
      <c r="EL10954" s="325"/>
    </row>
    <row r="10955" spans="56:142" x14ac:dyDescent="0.2">
      <c r="BD10955" s="325"/>
      <c r="EL10955" s="325"/>
    </row>
    <row r="10956" spans="56:142" x14ac:dyDescent="0.2">
      <c r="BD10956" s="325"/>
      <c r="EL10956" s="325"/>
    </row>
    <row r="10957" spans="56:142" x14ac:dyDescent="0.2">
      <c r="BD10957" s="325"/>
      <c r="EL10957" s="325"/>
    </row>
    <row r="10958" spans="56:142" x14ac:dyDescent="0.2">
      <c r="BD10958" s="325"/>
      <c r="EL10958" s="325"/>
    </row>
    <row r="10959" spans="56:142" x14ac:dyDescent="0.2">
      <c r="BD10959" s="325"/>
      <c r="EL10959" s="325"/>
    </row>
    <row r="10960" spans="56:142" x14ac:dyDescent="0.2">
      <c r="BD10960" s="325"/>
      <c r="EL10960" s="325"/>
    </row>
    <row r="10961" spans="56:142" x14ac:dyDescent="0.2">
      <c r="BD10961" s="325"/>
      <c r="EL10961" s="325"/>
    </row>
    <row r="10962" spans="56:142" x14ac:dyDescent="0.2">
      <c r="BD10962" s="325"/>
      <c r="EL10962" s="325"/>
    </row>
    <row r="10963" spans="56:142" x14ac:dyDescent="0.2">
      <c r="BD10963" s="325"/>
      <c r="EL10963" s="325"/>
    </row>
    <row r="10964" spans="56:142" x14ac:dyDescent="0.2">
      <c r="BD10964" s="325"/>
      <c r="EL10964" s="325"/>
    </row>
    <row r="10965" spans="56:142" x14ac:dyDescent="0.2">
      <c r="BD10965" s="325"/>
      <c r="EL10965" s="325"/>
    </row>
    <row r="10966" spans="56:142" x14ac:dyDescent="0.2">
      <c r="BD10966" s="325"/>
      <c r="EL10966" s="325"/>
    </row>
    <row r="10967" spans="56:142" x14ac:dyDescent="0.2">
      <c r="BD10967" s="325"/>
      <c r="EL10967" s="325"/>
    </row>
    <row r="10968" spans="56:142" x14ac:dyDescent="0.2">
      <c r="BD10968" s="325"/>
      <c r="EL10968" s="325"/>
    </row>
    <row r="10969" spans="56:142" x14ac:dyDescent="0.2">
      <c r="BD10969" s="325"/>
      <c r="EL10969" s="325"/>
    </row>
    <row r="10970" spans="56:142" x14ac:dyDescent="0.2">
      <c r="BD10970" s="325"/>
      <c r="EL10970" s="325"/>
    </row>
    <row r="10971" spans="56:142" x14ac:dyDescent="0.2">
      <c r="BD10971" s="325"/>
      <c r="EL10971" s="325"/>
    </row>
    <row r="10972" spans="56:142" x14ac:dyDescent="0.2">
      <c r="BD10972" s="325"/>
      <c r="EL10972" s="325"/>
    </row>
    <row r="10973" spans="56:142" x14ac:dyDescent="0.2">
      <c r="BD10973" s="325"/>
      <c r="EL10973" s="325"/>
    </row>
    <row r="10974" spans="56:142" x14ac:dyDescent="0.2">
      <c r="BD10974" s="325"/>
      <c r="EL10974" s="325"/>
    </row>
    <row r="10975" spans="56:142" x14ac:dyDescent="0.2">
      <c r="BD10975" s="325"/>
      <c r="EL10975" s="325"/>
    </row>
    <row r="10976" spans="56:142" x14ac:dyDescent="0.2">
      <c r="BD10976" s="325"/>
      <c r="EL10976" s="325"/>
    </row>
    <row r="10977" spans="56:142" x14ac:dyDescent="0.2">
      <c r="BD10977" s="325"/>
      <c r="EL10977" s="325"/>
    </row>
    <row r="10978" spans="56:142" x14ac:dyDescent="0.2">
      <c r="BD10978" s="325"/>
      <c r="EL10978" s="325"/>
    </row>
    <row r="10979" spans="56:142" x14ac:dyDescent="0.2">
      <c r="BD10979" s="325"/>
      <c r="EL10979" s="325"/>
    </row>
    <row r="10980" spans="56:142" x14ac:dyDescent="0.2">
      <c r="BD10980" s="325"/>
      <c r="EL10980" s="325"/>
    </row>
    <row r="10981" spans="56:142" x14ac:dyDescent="0.2">
      <c r="BD10981" s="325"/>
      <c r="EL10981" s="325"/>
    </row>
    <row r="10982" spans="56:142" x14ac:dyDescent="0.2">
      <c r="BD10982" s="325"/>
      <c r="EL10982" s="325"/>
    </row>
    <row r="10983" spans="56:142" x14ac:dyDescent="0.2">
      <c r="BD10983" s="325"/>
      <c r="EL10983" s="325"/>
    </row>
    <row r="10984" spans="56:142" x14ac:dyDescent="0.2">
      <c r="BD10984" s="325"/>
      <c r="EL10984" s="325"/>
    </row>
    <row r="10985" spans="56:142" x14ac:dyDescent="0.2">
      <c r="BD10985" s="325"/>
      <c r="EL10985" s="325"/>
    </row>
    <row r="10986" spans="56:142" x14ac:dyDescent="0.2">
      <c r="BD10986" s="325"/>
      <c r="EL10986" s="325"/>
    </row>
    <row r="10987" spans="56:142" x14ac:dyDescent="0.2">
      <c r="BD10987" s="325"/>
      <c r="EL10987" s="325"/>
    </row>
    <row r="10988" spans="56:142" x14ac:dyDescent="0.2">
      <c r="BD10988" s="325"/>
      <c r="EL10988" s="325"/>
    </row>
    <row r="10989" spans="56:142" x14ac:dyDescent="0.2">
      <c r="BD10989" s="325"/>
      <c r="EL10989" s="325"/>
    </row>
    <row r="10990" spans="56:142" x14ac:dyDescent="0.2">
      <c r="BD10990" s="325"/>
      <c r="EL10990" s="325"/>
    </row>
    <row r="10991" spans="56:142" x14ac:dyDescent="0.2">
      <c r="BD10991" s="325"/>
      <c r="EL10991" s="325"/>
    </row>
    <row r="10992" spans="56:142" x14ac:dyDescent="0.2">
      <c r="BD10992" s="325"/>
      <c r="EL10992" s="325"/>
    </row>
    <row r="10993" spans="56:142" x14ac:dyDescent="0.2">
      <c r="BD10993" s="325"/>
      <c r="EL10993" s="325"/>
    </row>
    <row r="10994" spans="56:142" x14ac:dyDescent="0.2">
      <c r="BD10994" s="325"/>
      <c r="EL10994" s="325"/>
    </row>
    <row r="10995" spans="56:142" x14ac:dyDescent="0.2">
      <c r="BD10995" s="325"/>
      <c r="EL10995" s="325"/>
    </row>
    <row r="10996" spans="56:142" x14ac:dyDescent="0.2">
      <c r="BD10996" s="325"/>
      <c r="EL10996" s="325"/>
    </row>
    <row r="10997" spans="56:142" x14ac:dyDescent="0.2">
      <c r="BD10997" s="325"/>
      <c r="EL10997" s="325"/>
    </row>
    <row r="10998" spans="56:142" x14ac:dyDescent="0.2">
      <c r="BD10998" s="325"/>
      <c r="EL10998" s="325"/>
    </row>
    <row r="10999" spans="56:142" x14ac:dyDescent="0.2">
      <c r="BD10999" s="325"/>
      <c r="EL10999" s="325"/>
    </row>
    <row r="11000" spans="56:142" x14ac:dyDescent="0.2">
      <c r="BD11000" s="325"/>
      <c r="EL11000" s="325"/>
    </row>
    <row r="11001" spans="56:142" x14ac:dyDescent="0.2">
      <c r="BD11001" s="325"/>
      <c r="EL11001" s="325"/>
    </row>
    <row r="11002" spans="56:142" x14ac:dyDescent="0.2">
      <c r="BD11002" s="325"/>
      <c r="EL11002" s="325"/>
    </row>
    <row r="11003" spans="56:142" x14ac:dyDescent="0.2">
      <c r="BD11003" s="325"/>
      <c r="EL11003" s="325"/>
    </row>
    <row r="11004" spans="56:142" x14ac:dyDescent="0.2">
      <c r="BD11004" s="325"/>
      <c r="EL11004" s="325"/>
    </row>
    <row r="11005" spans="56:142" x14ac:dyDescent="0.2">
      <c r="BD11005" s="325"/>
      <c r="EL11005" s="325"/>
    </row>
    <row r="11006" spans="56:142" x14ac:dyDescent="0.2">
      <c r="BD11006" s="325"/>
      <c r="EL11006" s="325"/>
    </row>
    <row r="11007" spans="56:142" x14ac:dyDescent="0.2">
      <c r="BD11007" s="325"/>
      <c r="EL11007" s="325"/>
    </row>
    <row r="11008" spans="56:142" x14ac:dyDescent="0.2">
      <c r="BD11008" s="325"/>
      <c r="EL11008" s="325"/>
    </row>
    <row r="11009" spans="56:142" x14ac:dyDescent="0.2">
      <c r="BD11009" s="325"/>
      <c r="EL11009" s="325"/>
    </row>
    <row r="11010" spans="56:142" x14ac:dyDescent="0.2">
      <c r="BD11010" s="325"/>
      <c r="EL11010" s="325"/>
    </row>
    <row r="11011" spans="56:142" x14ac:dyDescent="0.2">
      <c r="BD11011" s="325"/>
      <c r="EL11011" s="325"/>
    </row>
    <row r="11012" spans="56:142" x14ac:dyDescent="0.2">
      <c r="BD11012" s="325"/>
      <c r="EL11012" s="325"/>
    </row>
    <row r="11013" spans="56:142" x14ac:dyDescent="0.2">
      <c r="BD11013" s="325"/>
      <c r="EL11013" s="325"/>
    </row>
    <row r="11014" spans="56:142" x14ac:dyDescent="0.2">
      <c r="BD11014" s="325"/>
      <c r="EL11014" s="325"/>
    </row>
    <row r="11015" spans="56:142" x14ac:dyDescent="0.2">
      <c r="BD11015" s="325"/>
      <c r="EL11015" s="325"/>
    </row>
    <row r="11016" spans="56:142" x14ac:dyDescent="0.2">
      <c r="BD11016" s="325"/>
      <c r="EL11016" s="325"/>
    </row>
    <row r="11017" spans="56:142" x14ac:dyDescent="0.2">
      <c r="BD11017" s="325"/>
      <c r="EL11017" s="325"/>
    </row>
    <row r="11018" spans="56:142" x14ac:dyDescent="0.2">
      <c r="BD11018" s="325"/>
      <c r="EL11018" s="325"/>
    </row>
    <row r="11019" spans="56:142" x14ac:dyDescent="0.2">
      <c r="BD11019" s="325"/>
      <c r="EL11019" s="325"/>
    </row>
    <row r="11020" spans="56:142" x14ac:dyDescent="0.2">
      <c r="BD11020" s="325"/>
      <c r="EL11020" s="325"/>
    </row>
    <row r="11021" spans="56:142" x14ac:dyDescent="0.2">
      <c r="BD11021" s="325"/>
      <c r="EL11021" s="325"/>
    </row>
    <row r="11022" spans="56:142" x14ac:dyDescent="0.2">
      <c r="BD11022" s="325"/>
      <c r="EL11022" s="325"/>
    </row>
    <row r="11023" spans="56:142" x14ac:dyDescent="0.2">
      <c r="BD11023" s="325"/>
      <c r="EL11023" s="325"/>
    </row>
    <row r="11024" spans="56:142" x14ac:dyDescent="0.2">
      <c r="BD11024" s="325"/>
      <c r="EL11024" s="325"/>
    </row>
    <row r="11025" spans="56:142" x14ac:dyDescent="0.2">
      <c r="BD11025" s="325"/>
      <c r="EL11025" s="325"/>
    </row>
    <row r="11026" spans="56:142" x14ac:dyDescent="0.2">
      <c r="BD11026" s="325"/>
      <c r="EL11026" s="325"/>
    </row>
    <row r="11027" spans="56:142" x14ac:dyDescent="0.2">
      <c r="BD11027" s="325"/>
      <c r="EL11027" s="325"/>
    </row>
    <row r="11028" spans="56:142" x14ac:dyDescent="0.2">
      <c r="BD11028" s="325"/>
      <c r="EL11028" s="325"/>
    </row>
    <row r="11029" spans="56:142" x14ac:dyDescent="0.2">
      <c r="BD11029" s="325"/>
      <c r="EL11029" s="325"/>
    </row>
    <row r="11030" spans="56:142" x14ac:dyDescent="0.2">
      <c r="BD11030" s="325"/>
      <c r="EL11030" s="325"/>
    </row>
    <row r="11031" spans="56:142" x14ac:dyDescent="0.2">
      <c r="BD11031" s="325"/>
      <c r="EL11031" s="325"/>
    </row>
    <row r="11032" spans="56:142" x14ac:dyDescent="0.2">
      <c r="BD11032" s="325"/>
      <c r="EL11032" s="325"/>
    </row>
    <row r="11033" spans="56:142" x14ac:dyDescent="0.2">
      <c r="BD11033" s="325"/>
      <c r="EL11033" s="325"/>
    </row>
    <row r="11034" spans="56:142" x14ac:dyDescent="0.2">
      <c r="BD11034" s="325"/>
      <c r="EL11034" s="325"/>
    </row>
    <row r="11035" spans="56:142" x14ac:dyDescent="0.2">
      <c r="BD11035" s="325"/>
      <c r="EL11035" s="325"/>
    </row>
    <row r="11036" spans="56:142" x14ac:dyDescent="0.2">
      <c r="BD11036" s="325"/>
      <c r="EL11036" s="325"/>
    </row>
    <row r="11037" spans="56:142" x14ac:dyDescent="0.2">
      <c r="BD11037" s="325"/>
      <c r="EL11037" s="325"/>
    </row>
    <row r="11038" spans="56:142" x14ac:dyDescent="0.2">
      <c r="BD11038" s="325"/>
      <c r="EL11038" s="325"/>
    </row>
    <row r="11039" spans="56:142" x14ac:dyDescent="0.2">
      <c r="BD11039" s="325"/>
      <c r="EL11039" s="325"/>
    </row>
    <row r="11040" spans="56:142" x14ac:dyDescent="0.2">
      <c r="BD11040" s="325"/>
      <c r="EL11040" s="325"/>
    </row>
    <row r="11041" spans="56:142" x14ac:dyDescent="0.2">
      <c r="BD11041" s="325"/>
      <c r="EL11041" s="325"/>
    </row>
    <row r="11042" spans="56:142" x14ac:dyDescent="0.2">
      <c r="BD11042" s="325"/>
      <c r="EL11042" s="325"/>
    </row>
    <row r="11043" spans="56:142" x14ac:dyDescent="0.2">
      <c r="BD11043" s="325"/>
      <c r="EL11043" s="325"/>
    </row>
    <row r="11044" spans="56:142" x14ac:dyDescent="0.2">
      <c r="BD11044" s="325"/>
      <c r="EL11044" s="325"/>
    </row>
    <row r="11045" spans="56:142" x14ac:dyDescent="0.2">
      <c r="BD11045" s="325"/>
      <c r="EL11045" s="325"/>
    </row>
    <row r="11046" spans="56:142" x14ac:dyDescent="0.2">
      <c r="BD11046" s="325"/>
      <c r="EL11046" s="325"/>
    </row>
    <row r="11047" spans="56:142" x14ac:dyDescent="0.2">
      <c r="BD11047" s="325"/>
      <c r="EL11047" s="325"/>
    </row>
    <row r="11048" spans="56:142" x14ac:dyDescent="0.2">
      <c r="BD11048" s="325"/>
      <c r="EL11048" s="325"/>
    </row>
    <row r="11049" spans="56:142" x14ac:dyDescent="0.2">
      <c r="BD11049" s="325"/>
      <c r="EL11049" s="325"/>
    </row>
    <row r="11050" spans="56:142" x14ac:dyDescent="0.2">
      <c r="BD11050" s="325"/>
      <c r="EL11050" s="325"/>
    </row>
    <row r="11051" spans="56:142" x14ac:dyDescent="0.2">
      <c r="BD11051" s="325"/>
      <c r="EL11051" s="325"/>
    </row>
    <row r="11052" spans="56:142" x14ac:dyDescent="0.2">
      <c r="BD11052" s="325"/>
      <c r="EL11052" s="325"/>
    </row>
    <row r="11053" spans="56:142" x14ac:dyDescent="0.2">
      <c r="BD11053" s="325"/>
      <c r="EL11053" s="325"/>
    </row>
    <row r="11054" spans="56:142" x14ac:dyDescent="0.2">
      <c r="BD11054" s="325"/>
      <c r="EL11054" s="325"/>
    </row>
    <row r="11055" spans="56:142" x14ac:dyDescent="0.2">
      <c r="BD11055" s="325"/>
      <c r="EL11055" s="325"/>
    </row>
    <row r="11056" spans="56:142" x14ac:dyDescent="0.2">
      <c r="BD11056" s="325"/>
      <c r="EL11056" s="325"/>
    </row>
    <row r="11057" spans="56:142" x14ac:dyDescent="0.2">
      <c r="BD11057" s="325"/>
      <c r="EL11057" s="325"/>
    </row>
    <row r="11058" spans="56:142" x14ac:dyDescent="0.2">
      <c r="BD11058" s="325"/>
      <c r="EL11058" s="325"/>
    </row>
    <row r="11059" spans="56:142" x14ac:dyDescent="0.2">
      <c r="BD11059" s="325"/>
      <c r="EL11059" s="325"/>
    </row>
    <row r="11060" spans="56:142" x14ac:dyDescent="0.2">
      <c r="BD11060" s="325"/>
      <c r="EL11060" s="325"/>
    </row>
    <row r="11061" spans="56:142" x14ac:dyDescent="0.2">
      <c r="BD11061" s="325"/>
      <c r="EL11061" s="325"/>
    </row>
    <row r="11062" spans="56:142" x14ac:dyDescent="0.2">
      <c r="BD11062" s="325"/>
      <c r="EL11062" s="325"/>
    </row>
    <row r="11063" spans="56:142" x14ac:dyDescent="0.2">
      <c r="BD11063" s="325"/>
      <c r="EL11063" s="325"/>
    </row>
    <row r="11064" spans="56:142" x14ac:dyDescent="0.2">
      <c r="BD11064" s="325"/>
      <c r="EL11064" s="325"/>
    </row>
    <row r="11065" spans="56:142" x14ac:dyDescent="0.2">
      <c r="BD11065" s="325"/>
      <c r="EL11065" s="325"/>
    </row>
    <row r="11066" spans="56:142" x14ac:dyDescent="0.2">
      <c r="BD11066" s="325"/>
      <c r="EL11066" s="325"/>
    </row>
    <row r="11067" spans="56:142" x14ac:dyDescent="0.2">
      <c r="BD11067" s="325"/>
      <c r="EL11067" s="325"/>
    </row>
    <row r="11068" spans="56:142" x14ac:dyDescent="0.2">
      <c r="BD11068" s="325"/>
      <c r="EL11068" s="325"/>
    </row>
    <row r="11069" spans="56:142" x14ac:dyDescent="0.2">
      <c r="BD11069" s="325"/>
      <c r="EL11069" s="325"/>
    </row>
    <row r="11070" spans="56:142" x14ac:dyDescent="0.2">
      <c r="BD11070" s="325"/>
      <c r="EL11070" s="325"/>
    </row>
    <row r="11071" spans="56:142" x14ac:dyDescent="0.2">
      <c r="BD11071" s="325"/>
      <c r="EL11071" s="325"/>
    </row>
    <row r="11072" spans="56:142" x14ac:dyDescent="0.2">
      <c r="BD11072" s="325"/>
      <c r="EL11072" s="325"/>
    </row>
    <row r="11073" spans="56:142" x14ac:dyDescent="0.2">
      <c r="BD11073" s="325"/>
      <c r="EL11073" s="325"/>
    </row>
    <row r="11074" spans="56:142" x14ac:dyDescent="0.2">
      <c r="BD11074" s="325"/>
      <c r="EL11074" s="325"/>
    </row>
    <row r="11075" spans="56:142" x14ac:dyDescent="0.2">
      <c r="BD11075" s="325"/>
      <c r="EL11075" s="325"/>
    </row>
    <row r="11076" spans="56:142" x14ac:dyDescent="0.2">
      <c r="BD11076" s="325"/>
      <c r="EL11076" s="325"/>
    </row>
    <row r="11077" spans="56:142" x14ac:dyDescent="0.2">
      <c r="BD11077" s="325"/>
      <c r="EL11077" s="325"/>
    </row>
    <row r="11078" spans="56:142" x14ac:dyDescent="0.2">
      <c r="BD11078" s="325"/>
      <c r="EL11078" s="325"/>
    </row>
    <row r="11079" spans="56:142" x14ac:dyDescent="0.2">
      <c r="BD11079" s="325"/>
      <c r="EL11079" s="325"/>
    </row>
    <row r="11080" spans="56:142" x14ac:dyDescent="0.2">
      <c r="BD11080" s="325"/>
      <c r="EL11080" s="325"/>
    </row>
    <row r="11081" spans="56:142" x14ac:dyDescent="0.2">
      <c r="BD11081" s="325"/>
      <c r="EL11081" s="325"/>
    </row>
    <row r="11082" spans="56:142" x14ac:dyDescent="0.2">
      <c r="BD11082" s="325"/>
      <c r="EL11082" s="325"/>
    </row>
    <row r="11083" spans="56:142" x14ac:dyDescent="0.2">
      <c r="BD11083" s="325"/>
      <c r="EL11083" s="325"/>
    </row>
    <row r="11084" spans="56:142" x14ac:dyDescent="0.2">
      <c r="BD11084" s="325"/>
      <c r="EL11084" s="325"/>
    </row>
    <row r="11085" spans="56:142" x14ac:dyDescent="0.2">
      <c r="BD11085" s="325"/>
      <c r="EL11085" s="325"/>
    </row>
    <row r="11086" spans="56:142" x14ac:dyDescent="0.2">
      <c r="BD11086" s="325"/>
      <c r="EL11086" s="325"/>
    </row>
    <row r="11087" spans="56:142" x14ac:dyDescent="0.2">
      <c r="BD11087" s="325"/>
      <c r="EL11087" s="325"/>
    </row>
    <row r="11088" spans="56:142" x14ac:dyDescent="0.2">
      <c r="BD11088" s="325"/>
      <c r="EL11088" s="325"/>
    </row>
    <row r="11089" spans="56:142" x14ac:dyDescent="0.2">
      <c r="BD11089" s="325"/>
      <c r="EL11089" s="325"/>
    </row>
    <row r="11090" spans="56:142" x14ac:dyDescent="0.2">
      <c r="BD11090" s="325"/>
      <c r="EL11090" s="325"/>
    </row>
    <row r="11091" spans="56:142" x14ac:dyDescent="0.2">
      <c r="BD11091" s="325"/>
      <c r="EL11091" s="325"/>
    </row>
    <row r="11092" spans="56:142" x14ac:dyDescent="0.2">
      <c r="BD11092" s="325"/>
      <c r="EL11092" s="325"/>
    </row>
    <row r="11093" spans="56:142" x14ac:dyDescent="0.2">
      <c r="BD11093" s="325"/>
      <c r="EL11093" s="325"/>
    </row>
    <row r="11094" spans="56:142" x14ac:dyDescent="0.2">
      <c r="BD11094" s="325"/>
      <c r="EL11094" s="325"/>
    </row>
    <row r="11095" spans="56:142" x14ac:dyDescent="0.2">
      <c r="BD11095" s="325"/>
      <c r="EL11095" s="325"/>
    </row>
    <row r="11096" spans="56:142" x14ac:dyDescent="0.2">
      <c r="BD11096" s="325"/>
      <c r="EL11096" s="325"/>
    </row>
    <row r="11097" spans="56:142" x14ac:dyDescent="0.2">
      <c r="BD11097" s="325"/>
      <c r="EL11097" s="325"/>
    </row>
    <row r="11098" spans="56:142" x14ac:dyDescent="0.2">
      <c r="BD11098" s="325"/>
      <c r="EL11098" s="325"/>
    </row>
    <row r="11099" spans="56:142" x14ac:dyDescent="0.2">
      <c r="BD11099" s="325"/>
      <c r="EL11099" s="325"/>
    </row>
    <row r="11100" spans="56:142" x14ac:dyDescent="0.2">
      <c r="BD11100" s="325"/>
      <c r="EL11100" s="325"/>
    </row>
    <row r="11101" spans="56:142" x14ac:dyDescent="0.2">
      <c r="BD11101" s="325"/>
      <c r="EL11101" s="325"/>
    </row>
    <row r="11102" spans="56:142" x14ac:dyDescent="0.2">
      <c r="BD11102" s="325"/>
      <c r="EL11102" s="325"/>
    </row>
    <row r="11103" spans="56:142" x14ac:dyDescent="0.2">
      <c r="BD11103" s="325"/>
      <c r="EL11103" s="325"/>
    </row>
    <row r="11104" spans="56:142" x14ac:dyDescent="0.2">
      <c r="BD11104" s="325"/>
      <c r="EL11104" s="325"/>
    </row>
    <row r="11105" spans="56:142" x14ac:dyDescent="0.2">
      <c r="BD11105" s="325"/>
      <c r="EL11105" s="325"/>
    </row>
    <row r="11106" spans="56:142" x14ac:dyDescent="0.2">
      <c r="BD11106" s="325"/>
      <c r="EL11106" s="325"/>
    </row>
    <row r="11107" spans="56:142" x14ac:dyDescent="0.2">
      <c r="BD11107" s="325"/>
      <c r="EL11107" s="325"/>
    </row>
    <row r="11108" spans="56:142" x14ac:dyDescent="0.2">
      <c r="BD11108" s="325"/>
      <c r="EL11108" s="325"/>
    </row>
    <row r="11109" spans="56:142" x14ac:dyDescent="0.2">
      <c r="BD11109" s="325"/>
      <c r="EL11109" s="325"/>
    </row>
    <row r="11110" spans="56:142" x14ac:dyDescent="0.2">
      <c r="BD11110" s="325"/>
      <c r="EL11110" s="325"/>
    </row>
    <row r="11111" spans="56:142" x14ac:dyDescent="0.2">
      <c r="BD11111" s="325"/>
      <c r="EL11111" s="325"/>
    </row>
    <row r="11112" spans="56:142" x14ac:dyDescent="0.2">
      <c r="BD11112" s="325"/>
      <c r="EL11112" s="325"/>
    </row>
    <row r="11113" spans="56:142" x14ac:dyDescent="0.2">
      <c r="BD11113" s="325"/>
      <c r="EL11113" s="325"/>
    </row>
    <row r="11114" spans="56:142" x14ac:dyDescent="0.2">
      <c r="BD11114" s="325"/>
      <c r="EL11114" s="325"/>
    </row>
    <row r="11115" spans="56:142" x14ac:dyDescent="0.2">
      <c r="BD11115" s="325"/>
      <c r="EL11115" s="325"/>
    </row>
    <row r="11116" spans="56:142" x14ac:dyDescent="0.2">
      <c r="BD11116" s="325"/>
      <c r="EL11116" s="325"/>
    </row>
    <row r="11117" spans="56:142" x14ac:dyDescent="0.2">
      <c r="BD11117" s="325"/>
      <c r="EL11117" s="325"/>
    </row>
    <row r="11118" spans="56:142" x14ac:dyDescent="0.2">
      <c r="BD11118" s="325"/>
      <c r="EL11118" s="325"/>
    </row>
    <row r="11119" spans="56:142" x14ac:dyDescent="0.2">
      <c r="BD11119" s="325"/>
      <c r="EL11119" s="325"/>
    </row>
    <row r="11120" spans="56:142" x14ac:dyDescent="0.2">
      <c r="BD11120" s="325"/>
      <c r="EL11120" s="325"/>
    </row>
    <row r="11121" spans="56:142" x14ac:dyDescent="0.2">
      <c r="BD11121" s="325"/>
      <c r="EL11121" s="325"/>
    </row>
    <row r="11122" spans="56:142" x14ac:dyDescent="0.2">
      <c r="BD11122" s="325"/>
      <c r="EL11122" s="325"/>
    </row>
    <row r="11123" spans="56:142" x14ac:dyDescent="0.2">
      <c r="BD11123" s="325"/>
      <c r="EL11123" s="325"/>
    </row>
    <row r="11124" spans="56:142" x14ac:dyDescent="0.2">
      <c r="BD11124" s="325"/>
      <c r="EL11124" s="325"/>
    </row>
    <row r="11125" spans="56:142" x14ac:dyDescent="0.2">
      <c r="BD11125" s="325"/>
      <c r="EL11125" s="325"/>
    </row>
    <row r="11126" spans="56:142" x14ac:dyDescent="0.2">
      <c r="BD11126" s="325"/>
      <c r="EL11126" s="325"/>
    </row>
    <row r="11127" spans="56:142" x14ac:dyDescent="0.2">
      <c r="BD11127" s="325"/>
      <c r="EL11127" s="325"/>
    </row>
    <row r="11128" spans="56:142" x14ac:dyDescent="0.2">
      <c r="BD11128" s="325"/>
      <c r="EL11128" s="325"/>
    </row>
    <row r="11129" spans="56:142" x14ac:dyDescent="0.2">
      <c r="BD11129" s="325"/>
      <c r="EL11129" s="325"/>
    </row>
    <row r="11130" spans="56:142" x14ac:dyDescent="0.2">
      <c r="BD11130" s="325"/>
      <c r="EL11130" s="325"/>
    </row>
    <row r="11131" spans="56:142" x14ac:dyDescent="0.2">
      <c r="BD11131" s="325"/>
      <c r="EL11131" s="325"/>
    </row>
    <row r="11132" spans="56:142" x14ac:dyDescent="0.2">
      <c r="BD11132" s="325"/>
      <c r="EL11132" s="325"/>
    </row>
    <row r="11133" spans="56:142" x14ac:dyDescent="0.2">
      <c r="BD11133" s="325"/>
      <c r="EL11133" s="325"/>
    </row>
    <row r="11134" spans="56:142" x14ac:dyDescent="0.2">
      <c r="BD11134" s="325"/>
      <c r="EL11134" s="325"/>
    </row>
    <row r="11135" spans="56:142" x14ac:dyDescent="0.2">
      <c r="BD11135" s="325"/>
      <c r="EL11135" s="325"/>
    </row>
    <row r="11136" spans="56:142" x14ac:dyDescent="0.2">
      <c r="BD11136" s="325"/>
      <c r="EL11136" s="325"/>
    </row>
    <row r="11137" spans="56:142" x14ac:dyDescent="0.2">
      <c r="BD11137" s="325"/>
      <c r="EL11137" s="325"/>
    </row>
    <row r="11138" spans="56:142" x14ac:dyDescent="0.2">
      <c r="BD11138" s="325"/>
      <c r="EL11138" s="325"/>
    </row>
    <row r="11139" spans="56:142" x14ac:dyDescent="0.2">
      <c r="BD11139" s="325"/>
      <c r="EL11139" s="325"/>
    </row>
    <row r="11140" spans="56:142" x14ac:dyDescent="0.2">
      <c r="BD11140" s="325"/>
      <c r="EL11140" s="325"/>
    </row>
    <row r="11141" spans="56:142" x14ac:dyDescent="0.2">
      <c r="BD11141" s="325"/>
      <c r="EL11141" s="325"/>
    </row>
    <row r="11142" spans="56:142" x14ac:dyDescent="0.2">
      <c r="BD11142" s="325"/>
      <c r="EL11142" s="325"/>
    </row>
    <row r="11143" spans="56:142" x14ac:dyDescent="0.2">
      <c r="BD11143" s="325"/>
      <c r="EL11143" s="325"/>
    </row>
    <row r="11144" spans="56:142" x14ac:dyDescent="0.2">
      <c r="BD11144" s="325"/>
      <c r="EL11144" s="325"/>
    </row>
    <row r="11145" spans="56:142" x14ac:dyDescent="0.2">
      <c r="BD11145" s="325"/>
      <c r="EL11145" s="325"/>
    </row>
    <row r="11146" spans="56:142" x14ac:dyDescent="0.2">
      <c r="BD11146" s="325"/>
      <c r="EL11146" s="325"/>
    </row>
    <row r="11147" spans="56:142" x14ac:dyDescent="0.2">
      <c r="BD11147" s="325"/>
      <c r="EL11147" s="325"/>
    </row>
    <row r="11148" spans="56:142" x14ac:dyDescent="0.2">
      <c r="BD11148" s="325"/>
      <c r="EL11148" s="325"/>
    </row>
    <row r="11149" spans="56:142" x14ac:dyDescent="0.2">
      <c r="BD11149" s="325"/>
      <c r="EL11149" s="325"/>
    </row>
    <row r="11150" spans="56:142" x14ac:dyDescent="0.2">
      <c r="BD11150" s="325"/>
      <c r="EL11150" s="325"/>
    </row>
    <row r="11151" spans="56:142" x14ac:dyDescent="0.2">
      <c r="BD11151" s="325"/>
      <c r="EL11151" s="325"/>
    </row>
    <row r="11152" spans="56:142" x14ac:dyDescent="0.2">
      <c r="BD11152" s="325"/>
      <c r="EL11152" s="325"/>
    </row>
    <row r="11153" spans="56:142" x14ac:dyDescent="0.2">
      <c r="BD11153" s="325"/>
      <c r="EL11153" s="325"/>
    </row>
    <row r="11154" spans="56:142" x14ac:dyDescent="0.2">
      <c r="BD11154" s="325"/>
      <c r="EL11154" s="325"/>
    </row>
    <row r="11155" spans="56:142" x14ac:dyDescent="0.2">
      <c r="BD11155" s="325"/>
      <c r="EL11155" s="325"/>
    </row>
    <row r="11156" spans="56:142" x14ac:dyDescent="0.2">
      <c r="BD11156" s="325"/>
      <c r="EL11156" s="325"/>
    </row>
    <row r="11157" spans="56:142" x14ac:dyDescent="0.2">
      <c r="BD11157" s="325"/>
      <c r="EL11157" s="325"/>
    </row>
    <row r="11158" spans="56:142" x14ac:dyDescent="0.2">
      <c r="BD11158" s="325"/>
      <c r="EL11158" s="325"/>
    </row>
    <row r="11159" spans="56:142" x14ac:dyDescent="0.2">
      <c r="BD11159" s="325"/>
      <c r="EL11159" s="325"/>
    </row>
    <row r="11160" spans="56:142" x14ac:dyDescent="0.2">
      <c r="BD11160" s="325"/>
      <c r="EL11160" s="325"/>
    </row>
    <row r="11161" spans="56:142" x14ac:dyDescent="0.2">
      <c r="BD11161" s="325"/>
      <c r="EL11161" s="325"/>
    </row>
    <row r="11162" spans="56:142" x14ac:dyDescent="0.2">
      <c r="BD11162" s="325"/>
      <c r="EL11162" s="325"/>
    </row>
    <row r="11163" spans="56:142" x14ac:dyDescent="0.2">
      <c r="BD11163" s="325"/>
      <c r="EL11163" s="325"/>
    </row>
    <row r="11164" spans="56:142" x14ac:dyDescent="0.2">
      <c r="BD11164" s="325"/>
      <c r="EL11164" s="325"/>
    </row>
    <row r="11165" spans="56:142" x14ac:dyDescent="0.2">
      <c r="BD11165" s="325"/>
      <c r="EL11165" s="325"/>
    </row>
    <row r="11166" spans="56:142" x14ac:dyDescent="0.2">
      <c r="BD11166" s="325"/>
      <c r="EL11166" s="325"/>
    </row>
    <row r="11167" spans="56:142" x14ac:dyDescent="0.2">
      <c r="BD11167" s="325"/>
      <c r="EL11167" s="325"/>
    </row>
    <row r="11168" spans="56:142" x14ac:dyDescent="0.2">
      <c r="BD11168" s="325"/>
      <c r="EL11168" s="325"/>
    </row>
    <row r="11169" spans="56:142" x14ac:dyDescent="0.2">
      <c r="BD11169" s="325"/>
      <c r="EL11169" s="325"/>
    </row>
    <row r="11170" spans="56:142" x14ac:dyDescent="0.2">
      <c r="BD11170" s="325"/>
      <c r="EL11170" s="325"/>
    </row>
    <row r="11171" spans="56:142" x14ac:dyDescent="0.2">
      <c r="BD11171" s="325"/>
      <c r="EL11171" s="325"/>
    </row>
    <row r="11172" spans="56:142" x14ac:dyDescent="0.2">
      <c r="BD11172" s="325"/>
      <c r="EL11172" s="325"/>
    </row>
    <row r="11173" spans="56:142" x14ac:dyDescent="0.2">
      <c r="BD11173" s="325"/>
      <c r="EL11173" s="325"/>
    </row>
    <row r="11174" spans="56:142" x14ac:dyDescent="0.2">
      <c r="BD11174" s="325"/>
      <c r="EL11174" s="325"/>
    </row>
    <row r="11175" spans="56:142" x14ac:dyDescent="0.2">
      <c r="BD11175" s="325"/>
      <c r="EL11175" s="325"/>
    </row>
    <row r="11176" spans="56:142" x14ac:dyDescent="0.2">
      <c r="BD11176" s="325"/>
      <c r="EL11176" s="325"/>
    </row>
    <row r="11177" spans="56:142" x14ac:dyDescent="0.2">
      <c r="BD11177" s="325"/>
      <c r="EL11177" s="325"/>
    </row>
    <row r="11178" spans="56:142" x14ac:dyDescent="0.2">
      <c r="BD11178" s="325"/>
      <c r="EL11178" s="325"/>
    </row>
    <row r="11179" spans="56:142" x14ac:dyDescent="0.2">
      <c r="BD11179" s="325"/>
      <c r="EL11179" s="325"/>
    </row>
    <row r="11180" spans="56:142" x14ac:dyDescent="0.2">
      <c r="BD11180" s="325"/>
      <c r="EL11180" s="325"/>
    </row>
    <row r="11181" spans="56:142" x14ac:dyDescent="0.2">
      <c r="BD11181" s="325"/>
      <c r="EL11181" s="325"/>
    </row>
    <row r="11182" spans="56:142" x14ac:dyDescent="0.2">
      <c r="BD11182" s="325"/>
      <c r="EL11182" s="325"/>
    </row>
    <row r="11183" spans="56:142" x14ac:dyDescent="0.2">
      <c r="BD11183" s="325"/>
      <c r="EL11183" s="325"/>
    </row>
    <row r="11184" spans="56:142" x14ac:dyDescent="0.2">
      <c r="BD11184" s="325"/>
      <c r="EL11184" s="325"/>
    </row>
    <row r="11185" spans="56:142" x14ac:dyDescent="0.2">
      <c r="BD11185" s="325"/>
      <c r="EL11185" s="325"/>
    </row>
    <row r="11186" spans="56:142" x14ac:dyDescent="0.2">
      <c r="BD11186" s="325"/>
      <c r="EL11186" s="325"/>
    </row>
    <row r="11187" spans="56:142" x14ac:dyDescent="0.2">
      <c r="BD11187" s="325"/>
      <c r="EL11187" s="325"/>
    </row>
    <row r="11188" spans="56:142" x14ac:dyDescent="0.2">
      <c r="BD11188" s="325"/>
      <c r="EL11188" s="325"/>
    </row>
    <row r="11189" spans="56:142" x14ac:dyDescent="0.2">
      <c r="BD11189" s="325"/>
      <c r="EL11189" s="325"/>
    </row>
    <row r="11190" spans="56:142" x14ac:dyDescent="0.2">
      <c r="BD11190" s="325"/>
      <c r="EL11190" s="325"/>
    </row>
    <row r="11191" spans="56:142" x14ac:dyDescent="0.2">
      <c r="BD11191" s="325"/>
      <c r="EL11191" s="325"/>
    </row>
    <row r="11192" spans="56:142" x14ac:dyDescent="0.2">
      <c r="BD11192" s="325"/>
      <c r="EL11192" s="325"/>
    </row>
    <row r="11193" spans="56:142" x14ac:dyDescent="0.2">
      <c r="BD11193" s="325"/>
      <c r="EL11193" s="325"/>
    </row>
    <row r="11194" spans="56:142" x14ac:dyDescent="0.2">
      <c r="BD11194" s="325"/>
      <c r="EL11194" s="325"/>
    </row>
    <row r="11195" spans="56:142" x14ac:dyDescent="0.2">
      <c r="BD11195" s="325"/>
      <c r="EL11195" s="325"/>
    </row>
    <row r="11196" spans="56:142" x14ac:dyDescent="0.2">
      <c r="BD11196" s="325"/>
      <c r="EL11196" s="325"/>
    </row>
    <row r="11197" spans="56:142" x14ac:dyDescent="0.2">
      <c r="BD11197" s="325"/>
      <c r="EL11197" s="325"/>
    </row>
    <row r="11198" spans="56:142" x14ac:dyDescent="0.2">
      <c r="BD11198" s="325"/>
      <c r="EL11198" s="325"/>
    </row>
    <row r="11199" spans="56:142" x14ac:dyDescent="0.2">
      <c r="BD11199" s="325"/>
      <c r="EL11199" s="325"/>
    </row>
    <row r="11200" spans="56:142" x14ac:dyDescent="0.2">
      <c r="BD11200" s="325"/>
      <c r="EL11200" s="325"/>
    </row>
    <row r="11201" spans="56:142" x14ac:dyDescent="0.2">
      <c r="BD11201" s="325"/>
      <c r="EL11201" s="325"/>
    </row>
    <row r="11202" spans="56:142" x14ac:dyDescent="0.2">
      <c r="BD11202" s="325"/>
      <c r="EL11202" s="325"/>
    </row>
    <row r="11203" spans="56:142" x14ac:dyDescent="0.2">
      <c r="BD11203" s="325"/>
      <c r="EL11203" s="325"/>
    </row>
    <row r="11204" spans="56:142" x14ac:dyDescent="0.2">
      <c r="BD11204" s="325"/>
      <c r="EL11204" s="325"/>
    </row>
    <row r="11205" spans="56:142" x14ac:dyDescent="0.2">
      <c r="BD11205" s="325"/>
      <c r="EL11205" s="325"/>
    </row>
    <row r="11206" spans="56:142" x14ac:dyDescent="0.2">
      <c r="BD11206" s="325"/>
      <c r="EL11206" s="325"/>
    </row>
    <row r="11207" spans="56:142" x14ac:dyDescent="0.2">
      <c r="BD11207" s="325"/>
      <c r="EL11207" s="325"/>
    </row>
    <row r="11208" spans="56:142" x14ac:dyDescent="0.2">
      <c r="BD11208" s="325"/>
      <c r="EL11208" s="325"/>
    </row>
    <row r="11209" spans="56:142" x14ac:dyDescent="0.2">
      <c r="BD11209" s="325"/>
      <c r="EL11209" s="325"/>
    </row>
    <row r="11210" spans="56:142" x14ac:dyDescent="0.2">
      <c r="BD11210" s="325"/>
      <c r="EL11210" s="325"/>
    </row>
    <row r="11211" spans="56:142" x14ac:dyDescent="0.2">
      <c r="BD11211" s="325"/>
      <c r="EL11211" s="325"/>
    </row>
    <row r="11212" spans="56:142" x14ac:dyDescent="0.2">
      <c r="BD11212" s="325"/>
      <c r="EL11212" s="325"/>
    </row>
    <row r="11213" spans="56:142" x14ac:dyDescent="0.2">
      <c r="BD11213" s="325"/>
      <c r="EL11213" s="325"/>
    </row>
    <row r="11214" spans="56:142" x14ac:dyDescent="0.2">
      <c r="BD11214" s="325"/>
      <c r="EL11214" s="325"/>
    </row>
    <row r="11215" spans="56:142" x14ac:dyDescent="0.2">
      <c r="BD11215" s="325"/>
      <c r="EL11215" s="325"/>
    </row>
    <row r="11216" spans="56:142" x14ac:dyDescent="0.2">
      <c r="BD11216" s="325"/>
      <c r="EL11216" s="325"/>
    </row>
    <row r="11217" spans="56:142" x14ac:dyDescent="0.2">
      <c r="BD11217" s="325"/>
      <c r="EL11217" s="325"/>
    </row>
    <row r="11218" spans="56:142" x14ac:dyDescent="0.2">
      <c r="BD11218" s="325"/>
      <c r="EL11218" s="325"/>
    </row>
    <row r="11219" spans="56:142" x14ac:dyDescent="0.2">
      <c r="BD11219" s="325"/>
      <c r="EL11219" s="325"/>
    </row>
    <row r="11220" spans="56:142" x14ac:dyDescent="0.2">
      <c r="BD11220" s="325"/>
      <c r="EL11220" s="325"/>
    </row>
    <row r="11221" spans="56:142" x14ac:dyDescent="0.2">
      <c r="BD11221" s="325"/>
      <c r="EL11221" s="325"/>
    </row>
    <row r="11222" spans="56:142" x14ac:dyDescent="0.2">
      <c r="BD11222" s="325"/>
      <c r="EL11222" s="325"/>
    </row>
    <row r="11223" spans="56:142" x14ac:dyDescent="0.2">
      <c r="BD11223" s="325"/>
      <c r="EL11223" s="325"/>
    </row>
    <row r="11224" spans="56:142" x14ac:dyDescent="0.2">
      <c r="BD11224" s="325"/>
      <c r="EL11224" s="325"/>
    </row>
    <row r="11225" spans="56:142" x14ac:dyDescent="0.2">
      <c r="BD11225" s="325"/>
      <c r="EL11225" s="325"/>
    </row>
    <row r="11226" spans="56:142" x14ac:dyDescent="0.2">
      <c r="BD11226" s="325"/>
      <c r="EL11226" s="325"/>
    </row>
    <row r="11227" spans="56:142" x14ac:dyDescent="0.2">
      <c r="BD11227" s="325"/>
      <c r="EL11227" s="325"/>
    </row>
    <row r="11228" spans="56:142" x14ac:dyDescent="0.2">
      <c r="BD11228" s="325"/>
      <c r="EL11228" s="325"/>
    </row>
    <row r="11229" spans="56:142" x14ac:dyDescent="0.2">
      <c r="BD11229" s="325"/>
      <c r="EL11229" s="325"/>
    </row>
    <row r="11230" spans="56:142" x14ac:dyDescent="0.2">
      <c r="BD11230" s="325"/>
      <c r="EL11230" s="325"/>
    </row>
    <row r="11231" spans="56:142" x14ac:dyDescent="0.2">
      <c r="BD11231" s="325"/>
      <c r="EL11231" s="325"/>
    </row>
    <row r="11232" spans="56:142" x14ac:dyDescent="0.2">
      <c r="BD11232" s="325"/>
      <c r="EL11232" s="325"/>
    </row>
    <row r="11233" spans="56:142" x14ac:dyDescent="0.2">
      <c r="BD11233" s="325"/>
      <c r="EL11233" s="325"/>
    </row>
    <row r="11234" spans="56:142" x14ac:dyDescent="0.2">
      <c r="BD11234" s="325"/>
      <c r="EL11234" s="325"/>
    </row>
    <row r="11235" spans="56:142" x14ac:dyDescent="0.2">
      <c r="BD11235" s="325"/>
      <c r="EL11235" s="325"/>
    </row>
    <row r="11236" spans="56:142" x14ac:dyDescent="0.2">
      <c r="BD11236" s="325"/>
      <c r="EL11236" s="325"/>
    </row>
    <row r="11237" spans="56:142" x14ac:dyDescent="0.2">
      <c r="BD11237" s="325"/>
      <c r="EL11237" s="325"/>
    </row>
    <row r="11238" spans="56:142" x14ac:dyDescent="0.2">
      <c r="BD11238" s="325"/>
      <c r="EL11238" s="325"/>
    </row>
    <row r="11239" spans="56:142" x14ac:dyDescent="0.2">
      <c r="BD11239" s="325"/>
      <c r="EL11239" s="325"/>
    </row>
    <row r="11240" spans="56:142" x14ac:dyDescent="0.2">
      <c r="BD11240" s="325"/>
      <c r="EL11240" s="325"/>
    </row>
    <row r="11241" spans="56:142" x14ac:dyDescent="0.2">
      <c r="BD11241" s="325"/>
      <c r="EL11241" s="325"/>
    </row>
    <row r="11242" spans="56:142" x14ac:dyDescent="0.2">
      <c r="BD11242" s="325"/>
      <c r="EL11242" s="325"/>
    </row>
    <row r="11243" spans="56:142" x14ac:dyDescent="0.2">
      <c r="BD11243" s="325"/>
      <c r="EL11243" s="325"/>
    </row>
    <row r="11244" spans="56:142" x14ac:dyDescent="0.2">
      <c r="BD11244" s="325"/>
      <c r="EL11244" s="325"/>
    </row>
    <row r="11245" spans="56:142" x14ac:dyDescent="0.2">
      <c r="BD11245" s="325"/>
      <c r="EL11245" s="325"/>
    </row>
    <row r="11246" spans="56:142" x14ac:dyDescent="0.2">
      <c r="BD11246" s="325"/>
      <c r="EL11246" s="325"/>
    </row>
    <row r="11247" spans="56:142" x14ac:dyDescent="0.2">
      <c r="BD11247" s="325"/>
      <c r="EL11247" s="325"/>
    </row>
    <row r="11248" spans="56:142" x14ac:dyDescent="0.2">
      <c r="BD11248" s="325"/>
      <c r="EL11248" s="325"/>
    </row>
    <row r="11249" spans="56:142" x14ac:dyDescent="0.2">
      <c r="BD11249" s="325"/>
      <c r="EL11249" s="325"/>
    </row>
    <row r="11250" spans="56:142" x14ac:dyDescent="0.2">
      <c r="BD11250" s="325"/>
      <c r="EL11250" s="325"/>
    </row>
    <row r="11251" spans="56:142" x14ac:dyDescent="0.2">
      <c r="BD11251" s="325"/>
      <c r="EL11251" s="325"/>
    </row>
    <row r="11252" spans="56:142" x14ac:dyDescent="0.2">
      <c r="BD11252" s="325"/>
      <c r="EL11252" s="325"/>
    </row>
    <row r="11253" spans="56:142" x14ac:dyDescent="0.2">
      <c r="BD11253" s="325"/>
      <c r="EL11253" s="325"/>
    </row>
    <row r="11254" spans="56:142" x14ac:dyDescent="0.2">
      <c r="BD11254" s="325"/>
      <c r="EL11254" s="325"/>
    </row>
    <row r="11255" spans="56:142" x14ac:dyDescent="0.2">
      <c r="BD11255" s="325"/>
      <c r="EL11255" s="325"/>
    </row>
    <row r="11256" spans="56:142" x14ac:dyDescent="0.2">
      <c r="BD11256" s="325"/>
      <c r="EL11256" s="325"/>
    </row>
    <row r="11257" spans="56:142" x14ac:dyDescent="0.2">
      <c r="BD11257" s="325"/>
      <c r="EL11257" s="325"/>
    </row>
    <row r="11258" spans="56:142" x14ac:dyDescent="0.2">
      <c r="BD11258" s="325"/>
      <c r="EL11258" s="325"/>
    </row>
    <row r="11259" spans="56:142" x14ac:dyDescent="0.2">
      <c r="BD11259" s="325"/>
      <c r="EL11259" s="325"/>
    </row>
    <row r="11260" spans="56:142" x14ac:dyDescent="0.2">
      <c r="BD11260" s="325"/>
      <c r="EL11260" s="325"/>
    </row>
    <row r="11261" spans="56:142" x14ac:dyDescent="0.2">
      <c r="BD11261" s="325"/>
      <c r="EL11261" s="325"/>
    </row>
    <row r="11262" spans="56:142" x14ac:dyDescent="0.2">
      <c r="BD11262" s="325"/>
      <c r="EL11262" s="325"/>
    </row>
    <row r="11263" spans="56:142" x14ac:dyDescent="0.2">
      <c r="BD11263" s="325"/>
      <c r="EL11263" s="325"/>
    </row>
    <row r="11264" spans="56:142" x14ac:dyDescent="0.2">
      <c r="BD11264" s="325"/>
      <c r="EL11264" s="325"/>
    </row>
    <row r="11265" spans="56:142" x14ac:dyDescent="0.2">
      <c r="BD11265" s="325"/>
      <c r="EL11265" s="325"/>
    </row>
    <row r="11266" spans="56:142" x14ac:dyDescent="0.2">
      <c r="BD11266" s="325"/>
      <c r="EL11266" s="325"/>
    </row>
    <row r="11267" spans="56:142" x14ac:dyDescent="0.2">
      <c r="BD11267" s="325"/>
      <c r="EL11267" s="325"/>
    </row>
    <row r="11268" spans="56:142" x14ac:dyDescent="0.2">
      <c r="BD11268" s="325"/>
      <c r="EL11268" s="325"/>
    </row>
    <row r="11269" spans="56:142" x14ac:dyDescent="0.2">
      <c r="BD11269" s="325"/>
      <c r="EL11269" s="325"/>
    </row>
    <row r="11270" spans="56:142" x14ac:dyDescent="0.2">
      <c r="BD11270" s="325"/>
      <c r="EL11270" s="325"/>
    </row>
    <row r="11271" spans="56:142" x14ac:dyDescent="0.2">
      <c r="BD11271" s="325"/>
      <c r="EL11271" s="325"/>
    </row>
    <row r="11272" spans="56:142" x14ac:dyDescent="0.2">
      <c r="BD11272" s="325"/>
      <c r="EL11272" s="325"/>
    </row>
    <row r="11273" spans="56:142" x14ac:dyDescent="0.2">
      <c r="BD11273" s="325"/>
      <c r="EL11273" s="325"/>
    </row>
    <row r="11274" spans="56:142" x14ac:dyDescent="0.2">
      <c r="BD11274" s="325"/>
      <c r="EL11274" s="325"/>
    </row>
    <row r="11275" spans="56:142" x14ac:dyDescent="0.2">
      <c r="BD11275" s="325"/>
      <c r="EL11275" s="325"/>
    </row>
    <row r="11276" spans="56:142" x14ac:dyDescent="0.2">
      <c r="BD11276" s="325"/>
      <c r="EL11276" s="325"/>
    </row>
    <row r="11277" spans="56:142" x14ac:dyDescent="0.2">
      <c r="BD11277" s="325"/>
      <c r="EL11277" s="325"/>
    </row>
    <row r="11278" spans="56:142" x14ac:dyDescent="0.2">
      <c r="BD11278" s="325"/>
      <c r="EL11278" s="325"/>
    </row>
    <row r="11279" spans="56:142" x14ac:dyDescent="0.2">
      <c r="BD11279" s="325"/>
      <c r="EL11279" s="325"/>
    </row>
    <row r="11280" spans="56:142" x14ac:dyDescent="0.2">
      <c r="BD11280" s="325"/>
      <c r="EL11280" s="325"/>
    </row>
    <row r="11281" spans="56:142" x14ac:dyDescent="0.2">
      <c r="BD11281" s="325"/>
      <c r="EL11281" s="325"/>
    </row>
    <row r="11282" spans="56:142" x14ac:dyDescent="0.2">
      <c r="BD11282" s="325"/>
      <c r="EL11282" s="325"/>
    </row>
    <row r="11283" spans="56:142" x14ac:dyDescent="0.2">
      <c r="BD11283" s="325"/>
      <c r="EL11283" s="325"/>
    </row>
    <row r="11284" spans="56:142" x14ac:dyDescent="0.2">
      <c r="BD11284" s="325"/>
      <c r="EL11284" s="325"/>
    </row>
    <row r="11285" spans="56:142" x14ac:dyDescent="0.2">
      <c r="BD11285" s="325"/>
      <c r="EL11285" s="325"/>
    </row>
    <row r="11286" spans="56:142" x14ac:dyDescent="0.2">
      <c r="BD11286" s="325"/>
      <c r="EL11286" s="325"/>
    </row>
    <row r="11287" spans="56:142" x14ac:dyDescent="0.2">
      <c r="BD11287" s="325"/>
      <c r="EL11287" s="325"/>
    </row>
    <row r="11288" spans="56:142" x14ac:dyDescent="0.2">
      <c r="BD11288" s="325"/>
      <c r="EL11288" s="325"/>
    </row>
    <row r="11289" spans="56:142" x14ac:dyDescent="0.2">
      <c r="BD11289" s="325"/>
      <c r="EL11289" s="325"/>
    </row>
    <row r="11290" spans="56:142" x14ac:dyDescent="0.2">
      <c r="BD11290" s="325"/>
      <c r="EL11290" s="325"/>
    </row>
    <row r="11291" spans="56:142" x14ac:dyDescent="0.2">
      <c r="BD11291" s="325"/>
      <c r="EL11291" s="325"/>
    </row>
    <row r="11292" spans="56:142" x14ac:dyDescent="0.2">
      <c r="BD11292" s="325"/>
      <c r="EL11292" s="325"/>
    </row>
    <row r="11293" spans="56:142" x14ac:dyDescent="0.2">
      <c r="BD11293" s="325"/>
      <c r="EL11293" s="325"/>
    </row>
    <row r="11294" spans="56:142" x14ac:dyDescent="0.2">
      <c r="BD11294" s="325"/>
      <c r="EL11294" s="325"/>
    </row>
    <row r="11295" spans="56:142" x14ac:dyDescent="0.2">
      <c r="BD11295" s="325"/>
      <c r="EL11295" s="325"/>
    </row>
    <row r="11296" spans="56:142" x14ac:dyDescent="0.2">
      <c r="BD11296" s="325"/>
      <c r="EL11296" s="325"/>
    </row>
    <row r="11297" spans="56:142" x14ac:dyDescent="0.2">
      <c r="BD11297" s="325"/>
      <c r="EL11297" s="325"/>
    </row>
    <row r="11298" spans="56:142" x14ac:dyDescent="0.2">
      <c r="BD11298" s="325"/>
      <c r="EL11298" s="325"/>
    </row>
    <row r="11299" spans="56:142" x14ac:dyDescent="0.2">
      <c r="BD11299" s="325"/>
      <c r="EL11299" s="325"/>
    </row>
    <row r="11300" spans="56:142" x14ac:dyDescent="0.2">
      <c r="BD11300" s="325"/>
      <c r="EL11300" s="325"/>
    </row>
    <row r="11301" spans="56:142" x14ac:dyDescent="0.2">
      <c r="BD11301" s="325"/>
      <c r="EL11301" s="325"/>
    </row>
    <row r="11302" spans="56:142" x14ac:dyDescent="0.2">
      <c r="BD11302" s="325"/>
      <c r="EL11302" s="325"/>
    </row>
    <row r="11303" spans="56:142" x14ac:dyDescent="0.2">
      <c r="BD11303" s="325"/>
      <c r="EL11303" s="325"/>
    </row>
    <row r="11304" spans="56:142" x14ac:dyDescent="0.2">
      <c r="BD11304" s="325"/>
      <c r="EL11304" s="325"/>
    </row>
    <row r="11305" spans="56:142" x14ac:dyDescent="0.2">
      <c r="BD11305" s="325"/>
      <c r="EL11305" s="325"/>
    </row>
    <row r="11306" spans="56:142" x14ac:dyDescent="0.2">
      <c r="BD11306" s="325"/>
      <c r="EL11306" s="325"/>
    </row>
    <row r="11307" spans="56:142" x14ac:dyDescent="0.2">
      <c r="BD11307" s="325"/>
      <c r="EL11307" s="325"/>
    </row>
    <row r="11308" spans="56:142" x14ac:dyDescent="0.2">
      <c r="BD11308" s="325"/>
      <c r="EL11308" s="325"/>
    </row>
    <row r="11309" spans="56:142" x14ac:dyDescent="0.2">
      <c r="BD11309" s="325"/>
      <c r="EL11309" s="325"/>
    </row>
    <row r="11310" spans="56:142" x14ac:dyDescent="0.2">
      <c r="BD11310" s="325"/>
      <c r="EL11310" s="325"/>
    </row>
    <row r="11311" spans="56:142" x14ac:dyDescent="0.2">
      <c r="BD11311" s="325"/>
      <c r="EL11311" s="325"/>
    </row>
    <row r="11312" spans="56:142" x14ac:dyDescent="0.2">
      <c r="BD11312" s="325"/>
      <c r="EL11312" s="325"/>
    </row>
    <row r="11313" spans="56:142" x14ac:dyDescent="0.2">
      <c r="BD11313" s="325"/>
      <c r="EL11313" s="325"/>
    </row>
    <row r="11314" spans="56:142" x14ac:dyDescent="0.2">
      <c r="BD11314" s="325"/>
      <c r="EL11314" s="325"/>
    </row>
    <row r="11315" spans="56:142" x14ac:dyDescent="0.2">
      <c r="BD11315" s="325"/>
      <c r="EL11315" s="325"/>
    </row>
    <row r="11316" spans="56:142" x14ac:dyDescent="0.2">
      <c r="BD11316" s="325"/>
      <c r="EL11316" s="325"/>
    </row>
    <row r="11317" spans="56:142" x14ac:dyDescent="0.2">
      <c r="BD11317" s="325"/>
      <c r="EL11317" s="325"/>
    </row>
    <row r="11318" spans="56:142" x14ac:dyDescent="0.2">
      <c r="BD11318" s="325"/>
      <c r="EL11318" s="325"/>
    </row>
    <row r="11319" spans="56:142" x14ac:dyDescent="0.2">
      <c r="BD11319" s="325"/>
      <c r="EL11319" s="325"/>
    </row>
    <row r="11320" spans="56:142" x14ac:dyDescent="0.2">
      <c r="BD11320" s="325"/>
      <c r="EL11320" s="325"/>
    </row>
    <row r="11321" spans="56:142" x14ac:dyDescent="0.2">
      <c r="BD11321" s="325"/>
      <c r="EL11321" s="325"/>
    </row>
    <row r="11322" spans="56:142" x14ac:dyDescent="0.2">
      <c r="BD11322" s="325"/>
      <c r="EL11322" s="325"/>
    </row>
    <row r="11323" spans="56:142" x14ac:dyDescent="0.2">
      <c r="BD11323" s="325"/>
      <c r="EL11323" s="325"/>
    </row>
    <row r="11324" spans="56:142" x14ac:dyDescent="0.2">
      <c r="BD11324" s="325"/>
      <c r="EL11324" s="325"/>
    </row>
    <row r="11325" spans="56:142" x14ac:dyDescent="0.2">
      <c r="BD11325" s="325"/>
      <c r="EL11325" s="325"/>
    </row>
    <row r="11326" spans="56:142" x14ac:dyDescent="0.2">
      <c r="BD11326" s="325"/>
      <c r="EL11326" s="325"/>
    </row>
    <row r="11327" spans="56:142" x14ac:dyDescent="0.2">
      <c r="BD11327" s="325"/>
      <c r="EL11327" s="325"/>
    </row>
    <row r="11328" spans="56:142" x14ac:dyDescent="0.2">
      <c r="BD11328" s="325"/>
      <c r="EL11328" s="325"/>
    </row>
    <row r="11329" spans="56:142" x14ac:dyDescent="0.2">
      <c r="BD11329" s="325"/>
      <c r="EL11329" s="325"/>
    </row>
    <row r="11330" spans="56:142" x14ac:dyDescent="0.2">
      <c r="BD11330" s="325"/>
      <c r="EL11330" s="325"/>
    </row>
    <row r="11331" spans="56:142" x14ac:dyDescent="0.2">
      <c r="BD11331" s="325"/>
      <c r="EL11331" s="325"/>
    </row>
    <row r="11332" spans="56:142" x14ac:dyDescent="0.2">
      <c r="BD11332" s="325"/>
      <c r="EL11332" s="325"/>
    </row>
    <row r="11333" spans="56:142" x14ac:dyDescent="0.2">
      <c r="BD11333" s="325"/>
      <c r="EL11333" s="325"/>
    </row>
    <row r="11334" spans="56:142" x14ac:dyDescent="0.2">
      <c r="BD11334" s="325"/>
      <c r="EL11334" s="325"/>
    </row>
    <row r="11335" spans="56:142" x14ac:dyDescent="0.2">
      <c r="BD11335" s="325"/>
      <c r="EL11335" s="325"/>
    </row>
    <row r="11336" spans="56:142" x14ac:dyDescent="0.2">
      <c r="BD11336" s="325"/>
      <c r="EL11336" s="325"/>
    </row>
    <row r="11337" spans="56:142" x14ac:dyDescent="0.2">
      <c r="BD11337" s="325"/>
      <c r="EL11337" s="325"/>
    </row>
    <row r="11338" spans="56:142" x14ac:dyDescent="0.2">
      <c r="BD11338" s="325"/>
      <c r="EL11338" s="325"/>
    </row>
    <row r="11339" spans="56:142" x14ac:dyDescent="0.2">
      <c r="BD11339" s="325"/>
      <c r="EL11339" s="325"/>
    </row>
    <row r="11340" spans="56:142" x14ac:dyDescent="0.2">
      <c r="BD11340" s="325"/>
      <c r="EL11340" s="325"/>
    </row>
    <row r="11341" spans="56:142" x14ac:dyDescent="0.2">
      <c r="BD11341" s="325"/>
      <c r="EL11341" s="325"/>
    </row>
    <row r="11342" spans="56:142" x14ac:dyDescent="0.2">
      <c r="BD11342" s="325"/>
      <c r="EL11342" s="325"/>
    </row>
    <row r="11343" spans="56:142" x14ac:dyDescent="0.2">
      <c r="BD11343" s="325"/>
      <c r="EL11343" s="325"/>
    </row>
    <row r="11344" spans="56:142" x14ac:dyDescent="0.2">
      <c r="BD11344" s="325"/>
      <c r="EL11344" s="325"/>
    </row>
    <row r="11345" spans="56:142" x14ac:dyDescent="0.2">
      <c r="BD11345" s="325"/>
      <c r="EL11345" s="325"/>
    </row>
    <row r="11346" spans="56:142" x14ac:dyDescent="0.2">
      <c r="BD11346" s="325"/>
      <c r="EL11346" s="325"/>
    </row>
    <row r="11347" spans="56:142" x14ac:dyDescent="0.2">
      <c r="BD11347" s="325"/>
      <c r="EL11347" s="325"/>
    </row>
    <row r="11348" spans="56:142" x14ac:dyDescent="0.2">
      <c r="BD11348" s="325"/>
      <c r="EL11348" s="325"/>
    </row>
    <row r="11349" spans="56:142" x14ac:dyDescent="0.2">
      <c r="BD11349" s="325"/>
      <c r="EL11349" s="325"/>
    </row>
    <row r="11350" spans="56:142" x14ac:dyDescent="0.2">
      <c r="BD11350" s="325"/>
      <c r="EL11350" s="325"/>
    </row>
    <row r="11351" spans="56:142" x14ac:dyDescent="0.2">
      <c r="BD11351" s="325"/>
      <c r="EL11351" s="325"/>
    </row>
    <row r="11352" spans="56:142" x14ac:dyDescent="0.2">
      <c r="BD11352" s="325"/>
      <c r="EL11352" s="325"/>
    </row>
    <row r="11353" spans="56:142" x14ac:dyDescent="0.2">
      <c r="BD11353" s="325"/>
      <c r="EL11353" s="325"/>
    </row>
    <row r="11354" spans="56:142" x14ac:dyDescent="0.2">
      <c r="BD11354" s="325"/>
      <c r="EL11354" s="325"/>
    </row>
    <row r="11355" spans="56:142" x14ac:dyDescent="0.2">
      <c r="BD11355" s="325"/>
      <c r="EL11355" s="325"/>
    </row>
    <row r="11356" spans="56:142" x14ac:dyDescent="0.2">
      <c r="BD11356" s="325"/>
      <c r="EL11356" s="325"/>
    </row>
    <row r="11357" spans="56:142" x14ac:dyDescent="0.2">
      <c r="BD11357" s="325"/>
      <c r="EL11357" s="325"/>
    </row>
    <row r="11358" spans="56:142" x14ac:dyDescent="0.2">
      <c r="BD11358" s="325"/>
      <c r="EL11358" s="325"/>
    </row>
    <row r="11359" spans="56:142" x14ac:dyDescent="0.2">
      <c r="BD11359" s="325"/>
      <c r="EL11359" s="325"/>
    </row>
    <row r="11360" spans="56:142" x14ac:dyDescent="0.2">
      <c r="BD11360" s="325"/>
      <c r="EL11360" s="325"/>
    </row>
    <row r="11361" spans="56:142" x14ac:dyDescent="0.2">
      <c r="BD11361" s="325"/>
      <c r="EL11361" s="325"/>
    </row>
    <row r="11362" spans="56:142" x14ac:dyDescent="0.2">
      <c r="BD11362" s="325"/>
      <c r="EL11362" s="325"/>
    </row>
    <row r="11363" spans="56:142" x14ac:dyDescent="0.2">
      <c r="BD11363" s="325"/>
      <c r="EL11363" s="325"/>
    </row>
    <row r="11364" spans="56:142" x14ac:dyDescent="0.2">
      <c r="BD11364" s="325"/>
      <c r="EL11364" s="325"/>
    </row>
    <row r="11365" spans="56:142" x14ac:dyDescent="0.2">
      <c r="BD11365" s="325"/>
      <c r="EL11365" s="325"/>
    </row>
    <row r="11366" spans="56:142" x14ac:dyDescent="0.2">
      <c r="BD11366" s="325"/>
      <c r="EL11366" s="325"/>
    </row>
    <row r="11367" spans="56:142" x14ac:dyDescent="0.2">
      <c r="BD11367" s="325"/>
      <c r="EL11367" s="325"/>
    </row>
    <row r="11368" spans="56:142" x14ac:dyDescent="0.2">
      <c r="BD11368" s="325"/>
      <c r="EL11368" s="325"/>
    </row>
    <row r="11369" spans="56:142" x14ac:dyDescent="0.2">
      <c r="BD11369" s="325"/>
      <c r="EL11369" s="325"/>
    </row>
    <row r="11370" spans="56:142" x14ac:dyDescent="0.2">
      <c r="BD11370" s="325"/>
      <c r="EL11370" s="325"/>
    </row>
    <row r="11371" spans="56:142" x14ac:dyDescent="0.2">
      <c r="BD11371" s="325"/>
      <c r="EL11371" s="325"/>
    </row>
    <row r="11372" spans="56:142" x14ac:dyDescent="0.2">
      <c r="BD11372" s="325"/>
      <c r="EL11372" s="325"/>
    </row>
    <row r="11373" spans="56:142" x14ac:dyDescent="0.2">
      <c r="BD11373" s="325"/>
      <c r="EL11373" s="325"/>
    </row>
    <row r="11374" spans="56:142" x14ac:dyDescent="0.2">
      <c r="BD11374" s="325"/>
      <c r="EL11374" s="325"/>
    </row>
    <row r="11375" spans="56:142" x14ac:dyDescent="0.2">
      <c r="BD11375" s="325"/>
      <c r="EL11375" s="325"/>
    </row>
    <row r="11376" spans="56:142" x14ac:dyDescent="0.2">
      <c r="BD11376" s="325"/>
      <c r="EL11376" s="325"/>
    </row>
    <row r="11377" spans="56:142" x14ac:dyDescent="0.2">
      <c r="BD11377" s="325"/>
      <c r="EL11377" s="325"/>
    </row>
    <row r="11378" spans="56:142" x14ac:dyDescent="0.2">
      <c r="BD11378" s="325"/>
      <c r="EL11378" s="325"/>
    </row>
    <row r="11379" spans="56:142" x14ac:dyDescent="0.2">
      <c r="BD11379" s="325"/>
      <c r="EL11379" s="325"/>
    </row>
    <row r="11380" spans="56:142" x14ac:dyDescent="0.2">
      <c r="BD11380" s="325"/>
      <c r="EL11380" s="325"/>
    </row>
    <row r="11381" spans="56:142" x14ac:dyDescent="0.2">
      <c r="BD11381" s="325"/>
      <c r="EL11381" s="325"/>
    </row>
    <row r="11382" spans="56:142" x14ac:dyDescent="0.2">
      <c r="BD11382" s="325"/>
      <c r="EL11382" s="325"/>
    </row>
    <row r="11383" spans="56:142" x14ac:dyDescent="0.2">
      <c r="BD11383" s="325"/>
      <c r="EL11383" s="325"/>
    </row>
    <row r="11384" spans="56:142" x14ac:dyDescent="0.2">
      <c r="BD11384" s="325"/>
      <c r="EL11384" s="325"/>
    </row>
    <row r="11385" spans="56:142" x14ac:dyDescent="0.2">
      <c r="BD11385" s="325"/>
      <c r="EL11385" s="325"/>
    </row>
    <row r="11386" spans="56:142" x14ac:dyDescent="0.2">
      <c r="BD11386" s="325"/>
      <c r="EL11386" s="325"/>
    </row>
    <row r="11387" spans="56:142" x14ac:dyDescent="0.2">
      <c r="BD11387" s="325"/>
      <c r="EL11387" s="325"/>
    </row>
    <row r="11388" spans="56:142" x14ac:dyDescent="0.2">
      <c r="BD11388" s="325"/>
      <c r="EL11388" s="325"/>
    </row>
    <row r="11389" spans="56:142" x14ac:dyDescent="0.2">
      <c r="BD11389" s="325"/>
      <c r="EL11389" s="325"/>
    </row>
    <row r="11390" spans="56:142" x14ac:dyDescent="0.2">
      <c r="BD11390" s="325"/>
      <c r="EL11390" s="325"/>
    </row>
    <row r="11391" spans="56:142" x14ac:dyDescent="0.2">
      <c r="BD11391" s="325"/>
      <c r="EL11391" s="325"/>
    </row>
    <row r="11392" spans="56:142" x14ac:dyDescent="0.2">
      <c r="BD11392" s="325"/>
      <c r="EL11392" s="325"/>
    </row>
    <row r="11393" spans="56:142" x14ac:dyDescent="0.2">
      <c r="BD11393" s="325"/>
      <c r="EL11393" s="325"/>
    </row>
    <row r="11394" spans="56:142" x14ac:dyDescent="0.2">
      <c r="BD11394" s="325"/>
      <c r="EL11394" s="325"/>
    </row>
    <row r="11395" spans="56:142" x14ac:dyDescent="0.2">
      <c r="BD11395" s="325"/>
      <c r="EL11395" s="325"/>
    </row>
    <row r="11396" spans="56:142" x14ac:dyDescent="0.2">
      <c r="BD11396" s="325"/>
      <c r="EL11396" s="325"/>
    </row>
    <row r="11397" spans="56:142" x14ac:dyDescent="0.2">
      <c r="BD11397" s="325"/>
      <c r="EL11397" s="325"/>
    </row>
    <row r="11398" spans="56:142" x14ac:dyDescent="0.2">
      <c r="BD11398" s="325"/>
      <c r="EL11398" s="325"/>
    </row>
    <row r="11399" spans="56:142" x14ac:dyDescent="0.2">
      <c r="BD11399" s="325"/>
      <c r="EL11399" s="325"/>
    </row>
    <row r="11400" spans="56:142" x14ac:dyDescent="0.2">
      <c r="BD11400" s="325"/>
      <c r="EL11400" s="325"/>
    </row>
    <row r="11401" spans="56:142" x14ac:dyDescent="0.2">
      <c r="BD11401" s="325"/>
      <c r="EL11401" s="325"/>
    </row>
    <row r="11402" spans="56:142" x14ac:dyDescent="0.2">
      <c r="BD11402" s="325"/>
      <c r="EL11402" s="325"/>
    </row>
    <row r="11403" spans="56:142" x14ac:dyDescent="0.2">
      <c r="BD11403" s="325"/>
      <c r="EL11403" s="325"/>
    </row>
    <row r="11404" spans="56:142" x14ac:dyDescent="0.2">
      <c r="BD11404" s="325"/>
      <c r="EL11404" s="325"/>
    </row>
    <row r="11405" spans="56:142" x14ac:dyDescent="0.2">
      <c r="BD11405" s="325"/>
      <c r="EL11405" s="325"/>
    </row>
    <row r="11406" spans="56:142" x14ac:dyDescent="0.2">
      <c r="BD11406" s="325"/>
      <c r="EL11406" s="325"/>
    </row>
    <row r="11407" spans="56:142" x14ac:dyDescent="0.2">
      <c r="BD11407" s="325"/>
      <c r="EL11407" s="325"/>
    </row>
    <row r="11408" spans="56:142" x14ac:dyDescent="0.2">
      <c r="BD11408" s="325"/>
      <c r="EL11408" s="325"/>
    </row>
    <row r="11409" spans="56:142" x14ac:dyDescent="0.2">
      <c r="BD11409" s="325"/>
      <c r="EL11409" s="325"/>
    </row>
    <row r="11410" spans="56:142" x14ac:dyDescent="0.2">
      <c r="BD11410" s="325"/>
      <c r="EL11410" s="325"/>
    </row>
    <row r="11411" spans="56:142" x14ac:dyDescent="0.2">
      <c r="BD11411" s="325"/>
      <c r="EL11411" s="325"/>
    </row>
    <row r="11412" spans="56:142" x14ac:dyDescent="0.2">
      <c r="BD11412" s="325"/>
      <c r="EL11412" s="325"/>
    </row>
    <row r="11413" spans="56:142" x14ac:dyDescent="0.2">
      <c r="BD11413" s="325"/>
      <c r="EL11413" s="325"/>
    </row>
    <row r="11414" spans="56:142" x14ac:dyDescent="0.2">
      <c r="BD11414" s="325"/>
      <c r="EL11414" s="325"/>
    </row>
    <row r="11415" spans="56:142" x14ac:dyDescent="0.2">
      <c r="BD11415" s="325"/>
      <c r="EL11415" s="325"/>
    </row>
    <row r="11416" spans="56:142" x14ac:dyDescent="0.2">
      <c r="BD11416" s="325"/>
      <c r="EL11416" s="325"/>
    </row>
    <row r="11417" spans="56:142" x14ac:dyDescent="0.2">
      <c r="BD11417" s="325"/>
      <c r="EL11417" s="325"/>
    </row>
    <row r="11418" spans="56:142" x14ac:dyDescent="0.2">
      <c r="BD11418" s="325"/>
      <c r="EL11418" s="325"/>
    </row>
    <row r="11419" spans="56:142" x14ac:dyDescent="0.2">
      <c r="BD11419" s="325"/>
      <c r="EL11419" s="325"/>
    </row>
    <row r="11420" spans="56:142" x14ac:dyDescent="0.2">
      <c r="BD11420" s="325"/>
      <c r="EL11420" s="325"/>
    </row>
    <row r="11421" spans="56:142" x14ac:dyDescent="0.2">
      <c r="BD11421" s="325"/>
      <c r="EL11421" s="325"/>
    </row>
    <row r="11422" spans="56:142" x14ac:dyDescent="0.2">
      <c r="BD11422" s="325"/>
      <c r="EL11422" s="325"/>
    </row>
    <row r="11423" spans="56:142" x14ac:dyDescent="0.2">
      <c r="BD11423" s="325"/>
      <c r="EL11423" s="325"/>
    </row>
    <row r="11424" spans="56:142" x14ac:dyDescent="0.2">
      <c r="BD11424" s="325"/>
      <c r="EL11424" s="325"/>
    </row>
    <row r="11425" spans="56:142" x14ac:dyDescent="0.2">
      <c r="BD11425" s="325"/>
      <c r="EL11425" s="325"/>
    </row>
    <row r="11426" spans="56:142" x14ac:dyDescent="0.2">
      <c r="BD11426" s="325"/>
      <c r="EL11426" s="325"/>
    </row>
    <row r="11427" spans="56:142" x14ac:dyDescent="0.2">
      <c r="BD11427" s="325"/>
      <c r="EL11427" s="325"/>
    </row>
    <row r="11428" spans="56:142" x14ac:dyDescent="0.2">
      <c r="BD11428" s="325"/>
      <c r="EL11428" s="325"/>
    </row>
    <row r="11429" spans="56:142" x14ac:dyDescent="0.2">
      <c r="BD11429" s="325"/>
      <c r="EL11429" s="325"/>
    </row>
    <row r="11430" spans="56:142" x14ac:dyDescent="0.2">
      <c r="BD11430" s="325"/>
      <c r="EL11430" s="325"/>
    </row>
    <row r="11431" spans="56:142" x14ac:dyDescent="0.2">
      <c r="BD11431" s="325"/>
      <c r="EL11431" s="325"/>
    </row>
    <row r="11432" spans="56:142" x14ac:dyDescent="0.2">
      <c r="BD11432" s="325"/>
      <c r="EL11432" s="325"/>
    </row>
    <row r="11433" spans="56:142" x14ac:dyDescent="0.2">
      <c r="BD11433" s="325"/>
      <c r="EL11433" s="325"/>
    </row>
    <row r="11434" spans="56:142" x14ac:dyDescent="0.2">
      <c r="BD11434" s="325"/>
      <c r="EL11434" s="325"/>
    </row>
    <row r="11435" spans="56:142" x14ac:dyDescent="0.2">
      <c r="BD11435" s="325"/>
      <c r="EL11435" s="325"/>
    </row>
    <row r="11436" spans="56:142" x14ac:dyDescent="0.2">
      <c r="BD11436" s="325"/>
      <c r="EL11436" s="325"/>
    </row>
    <row r="11437" spans="56:142" x14ac:dyDescent="0.2">
      <c r="BD11437" s="325"/>
      <c r="EL11437" s="325"/>
    </row>
    <row r="11438" spans="56:142" x14ac:dyDescent="0.2">
      <c r="BD11438" s="325"/>
      <c r="EL11438" s="325"/>
    </row>
    <row r="11439" spans="56:142" x14ac:dyDescent="0.2">
      <c r="BD11439" s="325"/>
      <c r="EL11439" s="325"/>
    </row>
    <row r="11440" spans="56:142" x14ac:dyDescent="0.2">
      <c r="BD11440" s="325"/>
      <c r="EL11440" s="325"/>
    </row>
    <row r="11441" spans="56:142" x14ac:dyDescent="0.2">
      <c r="BD11441" s="325"/>
      <c r="EL11441" s="325"/>
    </row>
    <row r="11442" spans="56:142" x14ac:dyDescent="0.2">
      <c r="BD11442" s="325"/>
      <c r="EL11442" s="325"/>
    </row>
    <row r="11443" spans="56:142" x14ac:dyDescent="0.2">
      <c r="BD11443" s="325"/>
      <c r="EL11443" s="325"/>
    </row>
    <row r="11444" spans="56:142" x14ac:dyDescent="0.2">
      <c r="BD11444" s="325"/>
      <c r="EL11444" s="325"/>
    </row>
    <row r="11445" spans="56:142" x14ac:dyDescent="0.2">
      <c r="BD11445" s="325"/>
      <c r="EL11445" s="325"/>
    </row>
    <row r="11446" spans="56:142" x14ac:dyDescent="0.2">
      <c r="BD11446" s="325"/>
      <c r="EL11446" s="325"/>
    </row>
    <row r="11447" spans="56:142" x14ac:dyDescent="0.2">
      <c r="BD11447" s="325"/>
      <c r="EL11447" s="325"/>
    </row>
    <row r="11448" spans="56:142" x14ac:dyDescent="0.2">
      <c r="BD11448" s="325"/>
      <c r="EL11448" s="325"/>
    </row>
    <row r="11449" spans="56:142" x14ac:dyDescent="0.2">
      <c r="BD11449" s="325"/>
      <c r="EL11449" s="325"/>
    </row>
    <row r="11450" spans="56:142" x14ac:dyDescent="0.2">
      <c r="BD11450" s="325"/>
      <c r="EL11450" s="325"/>
    </row>
    <row r="11451" spans="56:142" x14ac:dyDescent="0.2">
      <c r="BD11451" s="325"/>
      <c r="EL11451" s="325"/>
    </row>
    <row r="11452" spans="56:142" x14ac:dyDescent="0.2">
      <c r="BD11452" s="325"/>
      <c r="EL11452" s="325"/>
    </row>
    <row r="11453" spans="56:142" x14ac:dyDescent="0.2">
      <c r="BD11453" s="325"/>
      <c r="EL11453" s="325"/>
    </row>
    <row r="11454" spans="56:142" x14ac:dyDescent="0.2">
      <c r="BD11454" s="325"/>
      <c r="EL11454" s="325"/>
    </row>
    <row r="11455" spans="56:142" x14ac:dyDescent="0.2">
      <c r="BD11455" s="325"/>
      <c r="EL11455" s="325"/>
    </row>
    <row r="11456" spans="56:142" x14ac:dyDescent="0.2">
      <c r="BD11456" s="325"/>
      <c r="EL11456" s="325"/>
    </row>
    <row r="11457" spans="56:142" x14ac:dyDescent="0.2">
      <c r="BD11457" s="325"/>
      <c r="EL11457" s="325"/>
    </row>
    <row r="11458" spans="56:142" x14ac:dyDescent="0.2">
      <c r="BD11458" s="325"/>
      <c r="EL11458" s="325"/>
    </row>
    <row r="11459" spans="56:142" x14ac:dyDescent="0.2">
      <c r="BD11459" s="325"/>
      <c r="EL11459" s="325"/>
    </row>
    <row r="11460" spans="56:142" x14ac:dyDescent="0.2">
      <c r="BD11460" s="325"/>
      <c r="EL11460" s="325"/>
    </row>
    <row r="11461" spans="56:142" x14ac:dyDescent="0.2">
      <c r="BD11461" s="325"/>
      <c r="EL11461" s="325"/>
    </row>
    <row r="11462" spans="56:142" x14ac:dyDescent="0.2">
      <c r="BD11462" s="325"/>
      <c r="EL11462" s="325"/>
    </row>
    <row r="11463" spans="56:142" x14ac:dyDescent="0.2">
      <c r="BD11463" s="325"/>
      <c r="EL11463" s="325"/>
    </row>
    <row r="11464" spans="56:142" x14ac:dyDescent="0.2">
      <c r="BD11464" s="325"/>
      <c r="EL11464" s="325"/>
    </row>
    <row r="11465" spans="56:142" x14ac:dyDescent="0.2">
      <c r="BD11465" s="325"/>
      <c r="EL11465" s="325"/>
    </row>
    <row r="11466" spans="56:142" x14ac:dyDescent="0.2">
      <c r="BD11466" s="325"/>
      <c r="EL11466" s="325"/>
    </row>
    <row r="11467" spans="56:142" x14ac:dyDescent="0.2">
      <c r="BD11467" s="325"/>
      <c r="EL11467" s="325"/>
    </row>
    <row r="11468" spans="56:142" x14ac:dyDescent="0.2">
      <c r="BD11468" s="325"/>
      <c r="EL11468" s="325"/>
    </row>
    <row r="11469" spans="56:142" x14ac:dyDescent="0.2">
      <c r="BD11469" s="325"/>
      <c r="EL11469" s="325"/>
    </row>
    <row r="11470" spans="56:142" x14ac:dyDescent="0.2">
      <c r="BD11470" s="325"/>
      <c r="EL11470" s="325"/>
    </row>
    <row r="11471" spans="56:142" x14ac:dyDescent="0.2">
      <c r="BD11471" s="325"/>
      <c r="EL11471" s="325"/>
    </row>
    <row r="11472" spans="56:142" x14ac:dyDescent="0.2">
      <c r="BD11472" s="325"/>
      <c r="EL11472" s="325"/>
    </row>
    <row r="11473" spans="56:142" x14ac:dyDescent="0.2">
      <c r="BD11473" s="325"/>
      <c r="EL11473" s="325"/>
    </row>
    <row r="11474" spans="56:142" x14ac:dyDescent="0.2">
      <c r="BD11474" s="325"/>
      <c r="EL11474" s="325"/>
    </row>
    <row r="11475" spans="56:142" x14ac:dyDescent="0.2">
      <c r="BD11475" s="325"/>
      <c r="EL11475" s="325"/>
    </row>
    <row r="11476" spans="56:142" x14ac:dyDescent="0.2">
      <c r="BD11476" s="325"/>
      <c r="EL11476" s="325"/>
    </row>
    <row r="11477" spans="56:142" x14ac:dyDescent="0.2">
      <c r="BD11477" s="325"/>
      <c r="EL11477" s="325"/>
    </row>
    <row r="11478" spans="56:142" x14ac:dyDescent="0.2">
      <c r="BD11478" s="325"/>
      <c r="EL11478" s="325"/>
    </row>
    <row r="11479" spans="56:142" x14ac:dyDescent="0.2">
      <c r="BD11479" s="325"/>
      <c r="EL11479" s="325"/>
    </row>
    <row r="11480" spans="56:142" x14ac:dyDescent="0.2">
      <c r="BD11480" s="325"/>
      <c r="EL11480" s="325"/>
    </row>
    <row r="11481" spans="56:142" x14ac:dyDescent="0.2">
      <c r="BD11481" s="325"/>
      <c r="EL11481" s="325"/>
    </row>
    <row r="11482" spans="56:142" x14ac:dyDescent="0.2">
      <c r="BD11482" s="325"/>
      <c r="EL11482" s="325"/>
    </row>
    <row r="11483" spans="56:142" x14ac:dyDescent="0.2">
      <c r="BD11483" s="325"/>
      <c r="EL11483" s="325"/>
    </row>
    <row r="11484" spans="56:142" x14ac:dyDescent="0.2">
      <c r="BD11484" s="325"/>
      <c r="EL11484" s="325"/>
    </row>
    <row r="11485" spans="56:142" x14ac:dyDescent="0.2">
      <c r="BD11485" s="325"/>
      <c r="EL11485" s="325"/>
    </row>
    <row r="11486" spans="56:142" x14ac:dyDescent="0.2">
      <c r="BD11486" s="325"/>
      <c r="EL11486" s="325"/>
    </row>
    <row r="11487" spans="56:142" x14ac:dyDescent="0.2">
      <c r="BD11487" s="325"/>
      <c r="EL11487" s="325"/>
    </row>
    <row r="11488" spans="56:142" x14ac:dyDescent="0.2">
      <c r="BD11488" s="325"/>
      <c r="EL11488" s="325"/>
    </row>
    <row r="11489" spans="56:142" x14ac:dyDescent="0.2">
      <c r="BD11489" s="325"/>
      <c r="EL11489" s="325"/>
    </row>
    <row r="11490" spans="56:142" x14ac:dyDescent="0.2">
      <c r="BD11490" s="325"/>
      <c r="EL11490" s="325"/>
    </row>
    <row r="11491" spans="56:142" x14ac:dyDescent="0.2">
      <c r="BD11491" s="325"/>
      <c r="EL11491" s="325"/>
    </row>
    <row r="11492" spans="56:142" x14ac:dyDescent="0.2">
      <c r="BD11492" s="325"/>
      <c r="EL11492" s="325"/>
    </row>
    <row r="11493" spans="56:142" x14ac:dyDescent="0.2">
      <c r="BD11493" s="325"/>
      <c r="EL11493" s="325"/>
    </row>
    <row r="11494" spans="56:142" x14ac:dyDescent="0.2">
      <c r="BD11494" s="325"/>
      <c r="EL11494" s="325"/>
    </row>
    <row r="11495" spans="56:142" x14ac:dyDescent="0.2">
      <c r="BD11495" s="325"/>
      <c r="EL11495" s="325"/>
    </row>
    <row r="11496" spans="56:142" x14ac:dyDescent="0.2">
      <c r="BD11496" s="325"/>
      <c r="EL11496" s="325"/>
    </row>
    <row r="11497" spans="56:142" x14ac:dyDescent="0.2">
      <c r="BD11497" s="325"/>
      <c r="EL11497" s="325"/>
    </row>
    <row r="11498" spans="56:142" x14ac:dyDescent="0.2">
      <c r="BD11498" s="325"/>
      <c r="EL11498" s="325"/>
    </row>
    <row r="11499" spans="56:142" x14ac:dyDescent="0.2">
      <c r="BD11499" s="325"/>
      <c r="EL11499" s="325"/>
    </row>
    <row r="11500" spans="56:142" x14ac:dyDescent="0.2">
      <c r="BD11500" s="325"/>
      <c r="EL11500" s="325"/>
    </row>
    <row r="11501" spans="56:142" x14ac:dyDescent="0.2">
      <c r="BD11501" s="325"/>
      <c r="EL11501" s="325"/>
    </row>
    <row r="11502" spans="56:142" x14ac:dyDescent="0.2">
      <c r="BD11502" s="325"/>
      <c r="EL11502" s="325"/>
    </row>
    <row r="11503" spans="56:142" x14ac:dyDescent="0.2">
      <c r="BD11503" s="325"/>
      <c r="EL11503" s="325"/>
    </row>
    <row r="11504" spans="56:142" x14ac:dyDescent="0.2">
      <c r="BD11504" s="325"/>
      <c r="EL11504" s="325"/>
    </row>
    <row r="11505" spans="56:142" x14ac:dyDescent="0.2">
      <c r="BD11505" s="325"/>
      <c r="EL11505" s="325"/>
    </row>
    <row r="11506" spans="56:142" x14ac:dyDescent="0.2">
      <c r="BD11506" s="325"/>
      <c r="EL11506" s="325"/>
    </row>
    <row r="11507" spans="56:142" x14ac:dyDescent="0.2">
      <c r="BD11507" s="325"/>
      <c r="EL11507" s="325"/>
    </row>
    <row r="11508" spans="56:142" x14ac:dyDescent="0.2">
      <c r="BD11508" s="325"/>
      <c r="EL11508" s="325"/>
    </row>
    <row r="11509" spans="56:142" x14ac:dyDescent="0.2">
      <c r="BD11509" s="325"/>
      <c r="EL11509" s="325"/>
    </row>
    <row r="11510" spans="56:142" x14ac:dyDescent="0.2">
      <c r="BD11510" s="325"/>
      <c r="EL11510" s="325"/>
    </row>
    <row r="11511" spans="56:142" x14ac:dyDescent="0.2">
      <c r="BD11511" s="325"/>
      <c r="EL11511" s="325"/>
    </row>
    <row r="11512" spans="56:142" x14ac:dyDescent="0.2">
      <c r="BD11512" s="325"/>
      <c r="EL11512" s="325"/>
    </row>
    <row r="11513" spans="56:142" x14ac:dyDescent="0.2">
      <c r="BD11513" s="325"/>
      <c r="EL11513" s="325"/>
    </row>
    <row r="11514" spans="56:142" x14ac:dyDescent="0.2">
      <c r="BD11514" s="325"/>
      <c r="EL11514" s="325"/>
    </row>
    <row r="11515" spans="56:142" x14ac:dyDescent="0.2">
      <c r="BD11515" s="325"/>
      <c r="EL11515" s="325"/>
    </row>
    <row r="11516" spans="56:142" x14ac:dyDescent="0.2">
      <c r="BD11516" s="325"/>
      <c r="EL11516" s="325"/>
    </row>
    <row r="11517" spans="56:142" x14ac:dyDescent="0.2">
      <c r="BD11517" s="325"/>
      <c r="EL11517" s="325"/>
    </row>
    <row r="11518" spans="56:142" x14ac:dyDescent="0.2">
      <c r="BD11518" s="325"/>
      <c r="EL11518" s="325"/>
    </row>
    <row r="11519" spans="56:142" x14ac:dyDescent="0.2">
      <c r="BD11519" s="325"/>
      <c r="EL11519" s="325"/>
    </row>
    <row r="11520" spans="56:142" x14ac:dyDescent="0.2">
      <c r="BD11520" s="325"/>
      <c r="EL11520" s="325"/>
    </row>
    <row r="11521" spans="56:142" x14ac:dyDescent="0.2">
      <c r="BD11521" s="325"/>
      <c r="EL11521" s="325"/>
    </row>
    <row r="11522" spans="56:142" x14ac:dyDescent="0.2">
      <c r="BD11522" s="325"/>
      <c r="EL11522" s="325"/>
    </row>
    <row r="11523" spans="56:142" x14ac:dyDescent="0.2">
      <c r="BD11523" s="325"/>
      <c r="EL11523" s="325"/>
    </row>
    <row r="11524" spans="56:142" x14ac:dyDescent="0.2">
      <c r="BD11524" s="325"/>
      <c r="EL11524" s="325"/>
    </row>
    <row r="11525" spans="56:142" x14ac:dyDescent="0.2">
      <c r="BD11525" s="325"/>
      <c r="EL11525" s="325"/>
    </row>
    <row r="11526" spans="56:142" x14ac:dyDescent="0.2">
      <c r="BD11526" s="325"/>
      <c r="EL11526" s="325"/>
    </row>
    <row r="11527" spans="56:142" x14ac:dyDescent="0.2">
      <c r="BD11527" s="325"/>
      <c r="EL11527" s="325"/>
    </row>
    <row r="11528" spans="56:142" x14ac:dyDescent="0.2">
      <c r="BD11528" s="325"/>
      <c r="EL11528" s="325"/>
    </row>
    <row r="11529" spans="56:142" x14ac:dyDescent="0.2">
      <c r="BD11529" s="325"/>
      <c r="EL11529" s="325"/>
    </row>
    <row r="11530" spans="56:142" x14ac:dyDescent="0.2">
      <c r="BD11530" s="325"/>
      <c r="EL11530" s="325"/>
    </row>
    <row r="11531" spans="56:142" x14ac:dyDescent="0.2">
      <c r="BD11531" s="325"/>
      <c r="EL11531" s="325"/>
    </row>
    <row r="11532" spans="56:142" x14ac:dyDescent="0.2">
      <c r="BD11532" s="325"/>
      <c r="EL11532" s="325"/>
    </row>
    <row r="11533" spans="56:142" x14ac:dyDescent="0.2">
      <c r="BD11533" s="325"/>
      <c r="EL11533" s="325"/>
    </row>
    <row r="11534" spans="56:142" x14ac:dyDescent="0.2">
      <c r="BD11534" s="325"/>
      <c r="EL11534" s="325"/>
    </row>
    <row r="11535" spans="56:142" x14ac:dyDescent="0.2">
      <c r="BD11535" s="325"/>
      <c r="EL11535" s="325"/>
    </row>
    <row r="11536" spans="56:142" x14ac:dyDescent="0.2">
      <c r="BD11536" s="325"/>
      <c r="EL11536" s="325"/>
    </row>
    <row r="11537" spans="56:142" x14ac:dyDescent="0.2">
      <c r="BD11537" s="325"/>
      <c r="EL11537" s="325"/>
    </row>
    <row r="11538" spans="56:142" x14ac:dyDescent="0.2">
      <c r="BD11538" s="325"/>
      <c r="EL11538" s="325"/>
    </row>
    <row r="11539" spans="56:142" x14ac:dyDescent="0.2">
      <c r="BD11539" s="325"/>
      <c r="EL11539" s="325"/>
    </row>
    <row r="11540" spans="56:142" x14ac:dyDescent="0.2">
      <c r="BD11540" s="325"/>
      <c r="EL11540" s="325"/>
    </row>
    <row r="11541" spans="56:142" x14ac:dyDescent="0.2">
      <c r="BD11541" s="325"/>
      <c r="EL11541" s="325"/>
    </row>
    <row r="11542" spans="56:142" x14ac:dyDescent="0.2">
      <c r="BD11542" s="325"/>
      <c r="EL11542" s="325"/>
    </row>
    <row r="11543" spans="56:142" x14ac:dyDescent="0.2">
      <c r="BD11543" s="325"/>
      <c r="EL11543" s="325"/>
    </row>
    <row r="11544" spans="56:142" x14ac:dyDescent="0.2">
      <c r="BD11544" s="325"/>
      <c r="EL11544" s="325"/>
    </row>
    <row r="11545" spans="56:142" x14ac:dyDescent="0.2">
      <c r="BD11545" s="325"/>
      <c r="EL11545" s="325"/>
    </row>
    <row r="11546" spans="56:142" x14ac:dyDescent="0.2">
      <c r="BD11546" s="325"/>
      <c r="EL11546" s="325"/>
    </row>
    <row r="11547" spans="56:142" x14ac:dyDescent="0.2">
      <c r="BD11547" s="325"/>
      <c r="EL11547" s="325"/>
    </row>
    <row r="11548" spans="56:142" x14ac:dyDescent="0.2">
      <c r="BD11548" s="325"/>
      <c r="EL11548" s="325"/>
    </row>
    <row r="11549" spans="56:142" x14ac:dyDescent="0.2">
      <c r="BD11549" s="325"/>
      <c r="EL11549" s="325"/>
    </row>
    <row r="11550" spans="56:142" x14ac:dyDescent="0.2">
      <c r="BD11550" s="325"/>
      <c r="EL11550" s="325"/>
    </row>
    <row r="11551" spans="56:142" x14ac:dyDescent="0.2">
      <c r="BD11551" s="325"/>
      <c r="EL11551" s="325"/>
    </row>
    <row r="11552" spans="56:142" x14ac:dyDescent="0.2">
      <c r="BD11552" s="325"/>
      <c r="EL11552" s="325"/>
    </row>
    <row r="11553" spans="56:142" x14ac:dyDescent="0.2">
      <c r="BD11553" s="325"/>
      <c r="EL11553" s="325"/>
    </row>
    <row r="11554" spans="56:142" x14ac:dyDescent="0.2">
      <c r="BD11554" s="325"/>
      <c r="EL11554" s="325"/>
    </row>
    <row r="11555" spans="56:142" x14ac:dyDescent="0.2">
      <c r="BD11555" s="325"/>
      <c r="EL11555" s="325"/>
    </row>
    <row r="11556" spans="56:142" x14ac:dyDescent="0.2">
      <c r="BD11556" s="325"/>
      <c r="EL11556" s="325"/>
    </row>
    <row r="11557" spans="56:142" x14ac:dyDescent="0.2">
      <c r="BD11557" s="325"/>
      <c r="EL11557" s="325"/>
    </row>
    <row r="11558" spans="56:142" x14ac:dyDescent="0.2">
      <c r="BD11558" s="325"/>
      <c r="EL11558" s="325"/>
    </row>
    <row r="11559" spans="56:142" x14ac:dyDescent="0.2">
      <c r="BD11559" s="325"/>
      <c r="EL11559" s="325"/>
    </row>
    <row r="11560" spans="56:142" x14ac:dyDescent="0.2">
      <c r="BD11560" s="325"/>
      <c r="EL11560" s="325"/>
    </row>
    <row r="11561" spans="56:142" x14ac:dyDescent="0.2">
      <c r="BD11561" s="325"/>
      <c r="EL11561" s="325"/>
    </row>
    <row r="11562" spans="56:142" x14ac:dyDescent="0.2">
      <c r="BD11562" s="325"/>
      <c r="EL11562" s="325"/>
    </row>
    <row r="11563" spans="56:142" x14ac:dyDescent="0.2">
      <c r="BD11563" s="325"/>
      <c r="EL11563" s="325"/>
    </row>
    <row r="11564" spans="56:142" x14ac:dyDescent="0.2">
      <c r="BD11564" s="325"/>
      <c r="EL11564" s="325"/>
    </row>
    <row r="11565" spans="56:142" x14ac:dyDescent="0.2">
      <c r="BD11565" s="325"/>
      <c r="EL11565" s="325"/>
    </row>
    <row r="11566" spans="56:142" x14ac:dyDescent="0.2">
      <c r="BD11566" s="325"/>
      <c r="EL11566" s="325"/>
    </row>
    <row r="11567" spans="56:142" x14ac:dyDescent="0.2">
      <c r="BD11567" s="325"/>
      <c r="EL11567" s="325"/>
    </row>
    <row r="11568" spans="56:142" x14ac:dyDescent="0.2">
      <c r="BD11568" s="325"/>
      <c r="EL11568" s="325"/>
    </row>
    <row r="11569" spans="56:142" x14ac:dyDescent="0.2">
      <c r="BD11569" s="325"/>
      <c r="EL11569" s="325"/>
    </row>
    <row r="11570" spans="56:142" x14ac:dyDescent="0.2">
      <c r="BD11570" s="325"/>
      <c r="EL11570" s="325"/>
    </row>
    <row r="11571" spans="56:142" x14ac:dyDescent="0.2">
      <c r="BD11571" s="325"/>
      <c r="EL11571" s="325"/>
    </row>
    <row r="11572" spans="56:142" x14ac:dyDescent="0.2">
      <c r="BD11572" s="325"/>
      <c r="EL11572" s="325"/>
    </row>
    <row r="11573" spans="56:142" x14ac:dyDescent="0.2">
      <c r="BD11573" s="325"/>
      <c r="EL11573" s="325"/>
    </row>
    <row r="11574" spans="56:142" x14ac:dyDescent="0.2">
      <c r="BD11574" s="325"/>
      <c r="EL11574" s="325"/>
    </row>
    <row r="11575" spans="56:142" x14ac:dyDescent="0.2">
      <c r="BD11575" s="325"/>
      <c r="EL11575" s="325"/>
    </row>
    <row r="11576" spans="56:142" x14ac:dyDescent="0.2">
      <c r="BD11576" s="325"/>
      <c r="EL11576" s="325"/>
    </row>
    <row r="11577" spans="56:142" x14ac:dyDescent="0.2">
      <c r="BD11577" s="325"/>
      <c r="EL11577" s="325"/>
    </row>
    <row r="11578" spans="56:142" x14ac:dyDescent="0.2">
      <c r="BD11578" s="325"/>
      <c r="EL11578" s="325"/>
    </row>
    <row r="11579" spans="56:142" x14ac:dyDescent="0.2">
      <c r="BD11579" s="325"/>
      <c r="EL11579" s="325"/>
    </row>
    <row r="11580" spans="56:142" x14ac:dyDescent="0.2">
      <c r="BD11580" s="325"/>
      <c r="EL11580" s="325"/>
    </row>
    <row r="11581" spans="56:142" x14ac:dyDescent="0.2">
      <c r="BD11581" s="325"/>
      <c r="EL11581" s="325"/>
    </row>
    <row r="11582" spans="56:142" x14ac:dyDescent="0.2">
      <c r="BD11582" s="325"/>
      <c r="EL11582" s="325"/>
    </row>
    <row r="11583" spans="56:142" x14ac:dyDescent="0.2">
      <c r="BD11583" s="325"/>
      <c r="EL11583" s="325"/>
    </row>
    <row r="11584" spans="56:142" x14ac:dyDescent="0.2">
      <c r="BD11584" s="325"/>
      <c r="EL11584" s="325"/>
    </row>
    <row r="11585" spans="56:142" x14ac:dyDescent="0.2">
      <c r="BD11585" s="325"/>
      <c r="EL11585" s="325"/>
    </row>
    <row r="11586" spans="56:142" x14ac:dyDescent="0.2">
      <c r="BD11586" s="325"/>
      <c r="EL11586" s="325"/>
    </row>
    <row r="11587" spans="56:142" x14ac:dyDescent="0.2">
      <c r="BD11587" s="325"/>
      <c r="EL11587" s="325"/>
    </row>
    <row r="11588" spans="56:142" x14ac:dyDescent="0.2">
      <c r="BD11588" s="325"/>
      <c r="EL11588" s="325"/>
    </row>
    <row r="11589" spans="56:142" x14ac:dyDescent="0.2">
      <c r="BD11589" s="325"/>
      <c r="EL11589" s="325"/>
    </row>
    <row r="11590" spans="56:142" x14ac:dyDescent="0.2">
      <c r="BD11590" s="325"/>
      <c r="EL11590" s="325"/>
    </row>
    <row r="11591" spans="56:142" x14ac:dyDescent="0.2">
      <c r="BD11591" s="325"/>
      <c r="EL11591" s="325"/>
    </row>
    <row r="11592" spans="56:142" x14ac:dyDescent="0.2">
      <c r="BD11592" s="325"/>
      <c r="EL11592" s="325"/>
    </row>
    <row r="11593" spans="56:142" x14ac:dyDescent="0.2">
      <c r="BD11593" s="325"/>
      <c r="EL11593" s="325"/>
    </row>
    <row r="11594" spans="56:142" x14ac:dyDescent="0.2">
      <c r="BD11594" s="325"/>
      <c r="EL11594" s="325"/>
    </row>
    <row r="11595" spans="56:142" x14ac:dyDescent="0.2">
      <c r="BD11595" s="325"/>
      <c r="EL11595" s="325"/>
    </row>
    <row r="11596" spans="56:142" x14ac:dyDescent="0.2">
      <c r="BD11596" s="325"/>
      <c r="EL11596" s="325"/>
    </row>
    <row r="11597" spans="56:142" x14ac:dyDescent="0.2">
      <c r="BD11597" s="325"/>
      <c r="EL11597" s="325"/>
    </row>
    <row r="11598" spans="56:142" x14ac:dyDescent="0.2">
      <c r="BD11598" s="325"/>
      <c r="EL11598" s="325"/>
    </row>
    <row r="11599" spans="56:142" x14ac:dyDescent="0.2">
      <c r="BD11599" s="325"/>
      <c r="EL11599" s="325"/>
    </row>
    <row r="11600" spans="56:142" x14ac:dyDescent="0.2">
      <c r="BD11600" s="325"/>
      <c r="EL11600" s="325"/>
    </row>
    <row r="11601" spans="56:142" x14ac:dyDescent="0.2">
      <c r="BD11601" s="325"/>
      <c r="EL11601" s="325"/>
    </row>
    <row r="11602" spans="56:142" x14ac:dyDescent="0.2">
      <c r="BD11602" s="325"/>
      <c r="EL11602" s="325"/>
    </row>
    <row r="11603" spans="56:142" x14ac:dyDescent="0.2">
      <c r="BD11603" s="325"/>
      <c r="EL11603" s="325"/>
    </row>
    <row r="11604" spans="56:142" x14ac:dyDescent="0.2">
      <c r="BD11604" s="325"/>
      <c r="EL11604" s="325"/>
    </row>
    <row r="11605" spans="56:142" x14ac:dyDescent="0.2">
      <c r="BD11605" s="325"/>
      <c r="EL11605" s="325"/>
    </row>
    <row r="11606" spans="56:142" x14ac:dyDescent="0.2">
      <c r="BD11606" s="325"/>
      <c r="EL11606" s="325"/>
    </row>
    <row r="11607" spans="56:142" x14ac:dyDescent="0.2">
      <c r="BD11607" s="325"/>
      <c r="EL11607" s="325"/>
    </row>
    <row r="11608" spans="56:142" x14ac:dyDescent="0.2">
      <c r="BD11608" s="325"/>
      <c r="EL11608" s="325"/>
    </row>
    <row r="11609" spans="56:142" x14ac:dyDescent="0.2">
      <c r="BD11609" s="325"/>
      <c r="EL11609" s="325"/>
    </row>
    <row r="11610" spans="56:142" x14ac:dyDescent="0.2">
      <c r="BD11610" s="325"/>
      <c r="EL11610" s="325"/>
    </row>
    <row r="11611" spans="56:142" x14ac:dyDescent="0.2">
      <c r="BD11611" s="325"/>
      <c r="EL11611" s="325"/>
    </row>
    <row r="11612" spans="56:142" x14ac:dyDescent="0.2">
      <c r="BD11612" s="325"/>
      <c r="EL11612" s="325"/>
    </row>
    <row r="11613" spans="56:142" x14ac:dyDescent="0.2">
      <c r="BD11613" s="325"/>
      <c r="EL11613" s="325"/>
    </row>
    <row r="11614" spans="56:142" x14ac:dyDescent="0.2">
      <c r="BD11614" s="325"/>
      <c r="EL11614" s="325"/>
    </row>
    <row r="11615" spans="56:142" x14ac:dyDescent="0.2">
      <c r="BD11615" s="325"/>
      <c r="EL11615" s="325"/>
    </row>
    <row r="11616" spans="56:142" x14ac:dyDescent="0.2">
      <c r="BD11616" s="325"/>
      <c r="EL11616" s="325"/>
    </row>
    <row r="11617" spans="56:142" x14ac:dyDescent="0.2">
      <c r="BD11617" s="325"/>
      <c r="EL11617" s="325"/>
    </row>
    <row r="11618" spans="56:142" x14ac:dyDescent="0.2">
      <c r="BD11618" s="325"/>
      <c r="EL11618" s="325"/>
    </row>
    <row r="11619" spans="56:142" x14ac:dyDescent="0.2">
      <c r="BD11619" s="325"/>
      <c r="EL11619" s="325"/>
    </row>
    <row r="11620" spans="56:142" x14ac:dyDescent="0.2">
      <c r="BD11620" s="325"/>
      <c r="EL11620" s="325"/>
    </row>
    <row r="11621" spans="56:142" x14ac:dyDescent="0.2">
      <c r="BD11621" s="325"/>
      <c r="EL11621" s="325"/>
    </row>
    <row r="11622" spans="56:142" x14ac:dyDescent="0.2">
      <c r="BD11622" s="325"/>
      <c r="EL11622" s="325"/>
    </row>
    <row r="11623" spans="56:142" x14ac:dyDescent="0.2">
      <c r="BD11623" s="325"/>
      <c r="EL11623" s="325"/>
    </row>
    <row r="11624" spans="56:142" x14ac:dyDescent="0.2">
      <c r="BD11624" s="325"/>
      <c r="EL11624" s="325"/>
    </row>
    <row r="11625" spans="56:142" x14ac:dyDescent="0.2">
      <c r="BD11625" s="325"/>
      <c r="EL11625" s="325"/>
    </row>
    <row r="11626" spans="56:142" x14ac:dyDescent="0.2">
      <c r="BD11626" s="325"/>
      <c r="EL11626" s="325"/>
    </row>
    <row r="11627" spans="56:142" x14ac:dyDescent="0.2">
      <c r="BD11627" s="325"/>
      <c r="EL11627" s="325"/>
    </row>
    <row r="11628" spans="56:142" x14ac:dyDescent="0.2">
      <c r="BD11628" s="325"/>
      <c r="EL11628" s="325"/>
    </row>
    <row r="11629" spans="56:142" x14ac:dyDescent="0.2">
      <c r="BD11629" s="325"/>
      <c r="EL11629" s="325"/>
    </row>
    <row r="11630" spans="56:142" x14ac:dyDescent="0.2">
      <c r="BD11630" s="325"/>
      <c r="EL11630" s="325"/>
    </row>
    <row r="11631" spans="56:142" x14ac:dyDescent="0.2">
      <c r="BD11631" s="325"/>
      <c r="EL11631" s="325"/>
    </row>
    <row r="11632" spans="56:142" x14ac:dyDescent="0.2">
      <c r="BD11632" s="325"/>
      <c r="EL11632" s="325"/>
    </row>
    <row r="11633" spans="56:142" x14ac:dyDescent="0.2">
      <c r="BD11633" s="325"/>
      <c r="EL11633" s="325"/>
    </row>
    <row r="11634" spans="56:142" x14ac:dyDescent="0.2">
      <c r="BD11634" s="325"/>
      <c r="EL11634" s="325"/>
    </row>
    <row r="11635" spans="56:142" x14ac:dyDescent="0.2">
      <c r="BD11635" s="325"/>
      <c r="EL11635" s="325"/>
    </row>
    <row r="11636" spans="56:142" x14ac:dyDescent="0.2">
      <c r="BD11636" s="325"/>
      <c r="EL11636" s="325"/>
    </row>
    <row r="11637" spans="56:142" x14ac:dyDescent="0.2">
      <c r="BD11637" s="325"/>
      <c r="EL11637" s="325"/>
    </row>
    <row r="11638" spans="56:142" x14ac:dyDescent="0.2">
      <c r="BD11638" s="325"/>
      <c r="EL11638" s="325"/>
    </row>
    <row r="11639" spans="56:142" x14ac:dyDescent="0.2">
      <c r="BD11639" s="325"/>
      <c r="EL11639" s="325"/>
    </row>
    <row r="11640" spans="56:142" x14ac:dyDescent="0.2">
      <c r="BD11640" s="325"/>
      <c r="EL11640" s="325"/>
    </row>
    <row r="11641" spans="56:142" x14ac:dyDescent="0.2">
      <c r="BD11641" s="325"/>
      <c r="EL11641" s="325"/>
    </row>
    <row r="11642" spans="56:142" x14ac:dyDescent="0.2">
      <c r="BD11642" s="325"/>
      <c r="EL11642" s="325"/>
    </row>
    <row r="11643" spans="56:142" x14ac:dyDescent="0.2">
      <c r="BD11643" s="325"/>
      <c r="EL11643" s="325"/>
    </row>
    <row r="11644" spans="56:142" x14ac:dyDescent="0.2">
      <c r="BD11644" s="325"/>
      <c r="EL11644" s="325"/>
    </row>
    <row r="11645" spans="56:142" x14ac:dyDescent="0.2">
      <c r="BD11645" s="325"/>
      <c r="EL11645" s="325"/>
    </row>
    <row r="11646" spans="56:142" x14ac:dyDescent="0.2">
      <c r="BD11646" s="325"/>
      <c r="EL11646" s="325"/>
    </row>
    <row r="11647" spans="56:142" x14ac:dyDescent="0.2">
      <c r="BD11647" s="325"/>
      <c r="EL11647" s="325"/>
    </row>
    <row r="11648" spans="56:142" x14ac:dyDescent="0.2">
      <c r="BD11648" s="325"/>
      <c r="EL11648" s="325"/>
    </row>
    <row r="11649" spans="56:142" x14ac:dyDescent="0.2">
      <c r="BD11649" s="325"/>
      <c r="EL11649" s="325"/>
    </row>
    <row r="11650" spans="56:142" x14ac:dyDescent="0.2">
      <c r="BD11650" s="325"/>
      <c r="EL11650" s="325"/>
    </row>
    <row r="11651" spans="56:142" x14ac:dyDescent="0.2">
      <c r="BD11651" s="325"/>
      <c r="EL11651" s="325"/>
    </row>
    <row r="11652" spans="56:142" x14ac:dyDescent="0.2">
      <c r="BD11652" s="325"/>
      <c r="EL11652" s="325"/>
    </row>
    <row r="11653" spans="56:142" x14ac:dyDescent="0.2">
      <c r="BD11653" s="325"/>
      <c r="EL11653" s="325"/>
    </row>
    <row r="11654" spans="56:142" x14ac:dyDescent="0.2">
      <c r="BD11654" s="325"/>
      <c r="EL11654" s="325"/>
    </row>
    <row r="11655" spans="56:142" x14ac:dyDescent="0.2">
      <c r="BD11655" s="325"/>
      <c r="EL11655" s="325"/>
    </row>
    <row r="11656" spans="56:142" x14ac:dyDescent="0.2">
      <c r="BD11656" s="325"/>
      <c r="EL11656" s="325"/>
    </row>
    <row r="11657" spans="56:142" x14ac:dyDescent="0.2">
      <c r="BD11657" s="325"/>
      <c r="EL11657" s="325"/>
    </row>
    <row r="11658" spans="56:142" x14ac:dyDescent="0.2">
      <c r="BD11658" s="325"/>
      <c r="EL11658" s="325"/>
    </row>
    <row r="11659" spans="56:142" x14ac:dyDescent="0.2">
      <c r="BD11659" s="325"/>
      <c r="EL11659" s="325"/>
    </row>
    <row r="11660" spans="56:142" x14ac:dyDescent="0.2">
      <c r="BD11660" s="325"/>
      <c r="EL11660" s="325"/>
    </row>
    <row r="11661" spans="56:142" x14ac:dyDescent="0.2">
      <c r="BD11661" s="325"/>
      <c r="EL11661" s="325"/>
    </row>
    <row r="11662" spans="56:142" x14ac:dyDescent="0.2">
      <c r="BD11662" s="325"/>
      <c r="EL11662" s="325"/>
    </row>
    <row r="11663" spans="56:142" x14ac:dyDescent="0.2">
      <c r="BD11663" s="325"/>
      <c r="EL11663" s="325"/>
    </row>
    <row r="11664" spans="56:142" x14ac:dyDescent="0.2">
      <c r="BD11664" s="325"/>
      <c r="EL11664" s="325"/>
    </row>
    <row r="11665" spans="56:142" x14ac:dyDescent="0.2">
      <c r="BD11665" s="325"/>
      <c r="EL11665" s="325"/>
    </row>
    <row r="11666" spans="56:142" x14ac:dyDescent="0.2">
      <c r="BD11666" s="325"/>
      <c r="EL11666" s="325"/>
    </row>
    <row r="11667" spans="56:142" x14ac:dyDescent="0.2">
      <c r="BD11667" s="325"/>
      <c r="EL11667" s="325"/>
    </row>
    <row r="11668" spans="56:142" x14ac:dyDescent="0.2">
      <c r="BD11668" s="325"/>
      <c r="EL11668" s="325"/>
    </row>
    <row r="11669" spans="56:142" x14ac:dyDescent="0.2">
      <c r="BD11669" s="325"/>
      <c r="EL11669" s="325"/>
    </row>
    <row r="11670" spans="56:142" x14ac:dyDescent="0.2">
      <c r="BD11670" s="325"/>
      <c r="EL11670" s="325"/>
    </row>
    <row r="11671" spans="56:142" x14ac:dyDescent="0.2">
      <c r="BD11671" s="325"/>
      <c r="EL11671" s="325"/>
    </row>
    <row r="11672" spans="56:142" x14ac:dyDescent="0.2">
      <c r="BD11672" s="325"/>
      <c r="EL11672" s="325"/>
    </row>
    <row r="11673" spans="56:142" x14ac:dyDescent="0.2">
      <c r="BD11673" s="325"/>
      <c r="EL11673" s="325"/>
    </row>
    <row r="11674" spans="56:142" x14ac:dyDescent="0.2">
      <c r="BD11674" s="325"/>
      <c r="EL11674" s="325"/>
    </row>
    <row r="11675" spans="56:142" x14ac:dyDescent="0.2">
      <c r="BD11675" s="325"/>
      <c r="EL11675" s="325"/>
    </row>
    <row r="11676" spans="56:142" x14ac:dyDescent="0.2">
      <c r="BD11676" s="325"/>
      <c r="EL11676" s="325"/>
    </row>
    <row r="11677" spans="56:142" x14ac:dyDescent="0.2">
      <c r="BD11677" s="325"/>
      <c r="EL11677" s="325"/>
    </row>
    <row r="11678" spans="56:142" x14ac:dyDescent="0.2">
      <c r="BD11678" s="325"/>
      <c r="EL11678" s="325"/>
    </row>
    <row r="11679" spans="56:142" x14ac:dyDescent="0.2">
      <c r="BD11679" s="325"/>
      <c r="EL11679" s="325"/>
    </row>
    <row r="11680" spans="56:142" x14ac:dyDescent="0.2">
      <c r="BD11680" s="325"/>
      <c r="EL11680" s="325"/>
    </row>
    <row r="11681" spans="56:142" x14ac:dyDescent="0.2">
      <c r="BD11681" s="325"/>
      <c r="EL11681" s="325"/>
    </row>
    <row r="11682" spans="56:142" x14ac:dyDescent="0.2">
      <c r="BD11682" s="325"/>
      <c r="EL11682" s="325"/>
    </row>
    <row r="11683" spans="56:142" x14ac:dyDescent="0.2">
      <c r="BD11683" s="325"/>
      <c r="EL11683" s="325"/>
    </row>
    <row r="11684" spans="56:142" x14ac:dyDescent="0.2">
      <c r="BD11684" s="325"/>
      <c r="EL11684" s="325"/>
    </row>
    <row r="11685" spans="56:142" x14ac:dyDescent="0.2">
      <c r="BD11685" s="325"/>
      <c r="EL11685" s="325"/>
    </row>
    <row r="11686" spans="56:142" x14ac:dyDescent="0.2">
      <c r="BD11686" s="325"/>
      <c r="EL11686" s="325"/>
    </row>
    <row r="11687" spans="56:142" x14ac:dyDescent="0.2">
      <c r="BD11687" s="325"/>
      <c r="EL11687" s="325"/>
    </row>
    <row r="11688" spans="56:142" x14ac:dyDescent="0.2">
      <c r="BD11688" s="325"/>
      <c r="EL11688" s="325"/>
    </row>
    <row r="11689" spans="56:142" x14ac:dyDescent="0.2">
      <c r="BD11689" s="325"/>
      <c r="EL11689" s="325"/>
    </row>
    <row r="11690" spans="56:142" x14ac:dyDescent="0.2">
      <c r="BD11690" s="325"/>
      <c r="EL11690" s="325"/>
    </row>
    <row r="11691" spans="56:142" x14ac:dyDescent="0.2">
      <c r="BD11691" s="325"/>
      <c r="EL11691" s="325"/>
    </row>
    <row r="11692" spans="56:142" x14ac:dyDescent="0.2">
      <c r="BD11692" s="325"/>
      <c r="EL11692" s="325"/>
    </row>
    <row r="11693" spans="56:142" x14ac:dyDescent="0.2">
      <c r="BD11693" s="325"/>
      <c r="EL11693" s="325"/>
    </row>
    <row r="11694" spans="56:142" x14ac:dyDescent="0.2">
      <c r="BD11694" s="325"/>
      <c r="EL11694" s="325"/>
    </row>
    <row r="11695" spans="56:142" x14ac:dyDescent="0.2">
      <c r="BD11695" s="325"/>
      <c r="EL11695" s="325"/>
    </row>
    <row r="11696" spans="56:142" x14ac:dyDescent="0.2">
      <c r="BD11696" s="325"/>
      <c r="EL11696" s="325"/>
    </row>
    <row r="11697" spans="56:142" x14ac:dyDescent="0.2">
      <c r="BD11697" s="325"/>
      <c r="EL11697" s="325"/>
    </row>
    <row r="11698" spans="56:142" x14ac:dyDescent="0.2">
      <c r="BD11698" s="325"/>
      <c r="EL11698" s="325"/>
    </row>
    <row r="11699" spans="56:142" x14ac:dyDescent="0.2">
      <c r="BD11699" s="325"/>
      <c r="EL11699" s="325"/>
    </row>
    <row r="11700" spans="56:142" x14ac:dyDescent="0.2">
      <c r="BD11700" s="325"/>
      <c r="EL11700" s="325"/>
    </row>
    <row r="11701" spans="56:142" x14ac:dyDescent="0.2">
      <c r="BD11701" s="325"/>
      <c r="EL11701" s="325"/>
    </row>
    <row r="11702" spans="56:142" x14ac:dyDescent="0.2">
      <c r="BD11702" s="325"/>
      <c r="EL11702" s="325"/>
    </row>
    <row r="11703" spans="56:142" x14ac:dyDescent="0.2">
      <c r="BD11703" s="325"/>
      <c r="EL11703" s="325"/>
    </row>
    <row r="11704" spans="56:142" x14ac:dyDescent="0.2">
      <c r="BD11704" s="325"/>
      <c r="EL11704" s="325"/>
    </row>
    <row r="11705" spans="56:142" x14ac:dyDescent="0.2">
      <c r="BD11705" s="325"/>
      <c r="EL11705" s="325"/>
    </row>
    <row r="11706" spans="56:142" x14ac:dyDescent="0.2">
      <c r="BD11706" s="325"/>
      <c r="EL11706" s="325"/>
    </row>
    <row r="11707" spans="56:142" x14ac:dyDescent="0.2">
      <c r="BD11707" s="325"/>
      <c r="EL11707" s="325"/>
    </row>
    <row r="11708" spans="56:142" x14ac:dyDescent="0.2">
      <c r="BD11708" s="325"/>
      <c r="EL11708" s="325"/>
    </row>
    <row r="11709" spans="56:142" x14ac:dyDescent="0.2">
      <c r="BD11709" s="325"/>
      <c r="EL11709" s="325"/>
    </row>
    <row r="11710" spans="56:142" x14ac:dyDescent="0.2">
      <c r="BD11710" s="325"/>
      <c r="EL11710" s="325"/>
    </row>
    <row r="11711" spans="56:142" x14ac:dyDescent="0.2">
      <c r="BD11711" s="325"/>
      <c r="EL11711" s="325"/>
    </row>
    <row r="11712" spans="56:142" x14ac:dyDescent="0.2">
      <c r="BD11712" s="325"/>
      <c r="EL11712" s="325"/>
    </row>
    <row r="11713" spans="56:142" x14ac:dyDescent="0.2">
      <c r="BD11713" s="325"/>
      <c r="EL11713" s="325"/>
    </row>
    <row r="11714" spans="56:142" x14ac:dyDescent="0.2">
      <c r="BD11714" s="325"/>
      <c r="EL11714" s="325"/>
    </row>
    <row r="11715" spans="56:142" x14ac:dyDescent="0.2">
      <c r="BD11715" s="325"/>
      <c r="EL11715" s="325"/>
    </row>
    <row r="11716" spans="56:142" x14ac:dyDescent="0.2">
      <c r="BD11716" s="325"/>
      <c r="EL11716" s="325"/>
    </row>
    <row r="11717" spans="56:142" x14ac:dyDescent="0.2">
      <c r="BD11717" s="325"/>
      <c r="EL11717" s="325"/>
    </row>
    <row r="11718" spans="56:142" x14ac:dyDescent="0.2">
      <c r="BD11718" s="325"/>
      <c r="EL11718" s="325"/>
    </row>
    <row r="11719" spans="56:142" x14ac:dyDescent="0.2">
      <c r="BD11719" s="325"/>
      <c r="EL11719" s="325"/>
    </row>
    <row r="11720" spans="56:142" x14ac:dyDescent="0.2">
      <c r="BD11720" s="325"/>
      <c r="EL11720" s="325"/>
    </row>
    <row r="11721" spans="56:142" x14ac:dyDescent="0.2">
      <c r="BD11721" s="325"/>
      <c r="EL11721" s="325"/>
    </row>
    <row r="11722" spans="56:142" x14ac:dyDescent="0.2">
      <c r="BD11722" s="325"/>
      <c r="EL11722" s="325"/>
    </row>
    <row r="11723" spans="56:142" x14ac:dyDescent="0.2">
      <c r="BD11723" s="325"/>
      <c r="EL11723" s="325"/>
    </row>
    <row r="11724" spans="56:142" x14ac:dyDescent="0.2">
      <c r="BD11724" s="325"/>
      <c r="EL11724" s="325"/>
    </row>
    <row r="11725" spans="56:142" x14ac:dyDescent="0.2">
      <c r="BD11725" s="325"/>
      <c r="EL11725" s="325"/>
    </row>
    <row r="11726" spans="56:142" x14ac:dyDescent="0.2">
      <c r="BD11726" s="325"/>
      <c r="EL11726" s="325"/>
    </row>
    <row r="11727" spans="56:142" x14ac:dyDescent="0.2">
      <c r="BD11727" s="325"/>
      <c r="EL11727" s="325"/>
    </row>
    <row r="11728" spans="56:142" x14ac:dyDescent="0.2">
      <c r="BD11728" s="325"/>
      <c r="EL11728" s="325"/>
    </row>
    <row r="11729" spans="56:142" x14ac:dyDescent="0.2">
      <c r="BD11729" s="325"/>
      <c r="EL11729" s="325"/>
    </row>
    <row r="11730" spans="56:142" x14ac:dyDescent="0.2">
      <c r="BD11730" s="325"/>
      <c r="EL11730" s="325"/>
    </row>
    <row r="11731" spans="56:142" x14ac:dyDescent="0.2">
      <c r="BD11731" s="325"/>
      <c r="EL11731" s="325"/>
    </row>
    <row r="11732" spans="56:142" x14ac:dyDescent="0.2">
      <c r="BD11732" s="325"/>
      <c r="EL11732" s="325"/>
    </row>
    <row r="11733" spans="56:142" x14ac:dyDescent="0.2">
      <c r="BD11733" s="325"/>
      <c r="EL11733" s="325"/>
    </row>
    <row r="11734" spans="56:142" x14ac:dyDescent="0.2">
      <c r="BD11734" s="325"/>
      <c r="EL11734" s="325"/>
    </row>
    <row r="11735" spans="56:142" x14ac:dyDescent="0.2">
      <c r="BD11735" s="325"/>
      <c r="EL11735" s="325"/>
    </row>
    <row r="11736" spans="56:142" x14ac:dyDescent="0.2">
      <c r="BD11736" s="325"/>
      <c r="EL11736" s="325"/>
    </row>
    <row r="11737" spans="56:142" x14ac:dyDescent="0.2">
      <c r="BD11737" s="325"/>
      <c r="EL11737" s="325"/>
    </row>
    <row r="11738" spans="56:142" x14ac:dyDescent="0.2">
      <c r="BD11738" s="325"/>
      <c r="EL11738" s="325"/>
    </row>
    <row r="11739" spans="56:142" x14ac:dyDescent="0.2">
      <c r="BD11739" s="325"/>
      <c r="EL11739" s="325"/>
    </row>
    <row r="11740" spans="56:142" x14ac:dyDescent="0.2">
      <c r="BD11740" s="325"/>
      <c r="EL11740" s="325"/>
    </row>
    <row r="11741" spans="56:142" x14ac:dyDescent="0.2">
      <c r="BD11741" s="325"/>
      <c r="EL11741" s="325"/>
    </row>
    <row r="11742" spans="56:142" x14ac:dyDescent="0.2">
      <c r="BD11742" s="325"/>
      <c r="EL11742" s="325"/>
    </row>
    <row r="11743" spans="56:142" x14ac:dyDescent="0.2">
      <c r="BD11743" s="325"/>
      <c r="EL11743" s="325"/>
    </row>
    <row r="11744" spans="56:142" x14ac:dyDescent="0.2">
      <c r="BD11744" s="325"/>
      <c r="EL11744" s="325"/>
    </row>
    <row r="11745" spans="56:142" x14ac:dyDescent="0.2">
      <c r="BD11745" s="325"/>
      <c r="EL11745" s="325"/>
    </row>
    <row r="11746" spans="56:142" x14ac:dyDescent="0.2">
      <c r="BD11746" s="325"/>
      <c r="EL11746" s="325"/>
    </row>
    <row r="11747" spans="56:142" x14ac:dyDescent="0.2">
      <c r="BD11747" s="325"/>
      <c r="EL11747" s="325"/>
    </row>
    <row r="11748" spans="56:142" x14ac:dyDescent="0.2">
      <c r="BD11748" s="325"/>
      <c r="EL11748" s="325"/>
    </row>
    <row r="11749" spans="56:142" x14ac:dyDescent="0.2">
      <c r="BD11749" s="325"/>
      <c r="EL11749" s="325"/>
    </row>
    <row r="11750" spans="56:142" x14ac:dyDescent="0.2">
      <c r="BD11750" s="325"/>
      <c r="EL11750" s="325"/>
    </row>
    <row r="11751" spans="56:142" x14ac:dyDescent="0.2">
      <c r="BD11751" s="325"/>
      <c r="EL11751" s="325"/>
    </row>
    <row r="11752" spans="56:142" x14ac:dyDescent="0.2">
      <c r="BD11752" s="325"/>
      <c r="EL11752" s="325"/>
    </row>
    <row r="11753" spans="56:142" x14ac:dyDescent="0.2">
      <c r="BD11753" s="325"/>
      <c r="EL11753" s="325"/>
    </row>
    <row r="11754" spans="56:142" x14ac:dyDescent="0.2">
      <c r="BD11754" s="325"/>
      <c r="EL11754" s="325"/>
    </row>
    <row r="11755" spans="56:142" x14ac:dyDescent="0.2">
      <c r="BD11755" s="325"/>
      <c r="EL11755" s="325"/>
    </row>
    <row r="11756" spans="56:142" x14ac:dyDescent="0.2">
      <c r="BD11756" s="325"/>
      <c r="EL11756" s="325"/>
    </row>
    <row r="11757" spans="56:142" x14ac:dyDescent="0.2">
      <c r="BD11757" s="325"/>
      <c r="EL11757" s="325"/>
    </row>
    <row r="11758" spans="56:142" x14ac:dyDescent="0.2">
      <c r="BD11758" s="325"/>
      <c r="EL11758" s="325"/>
    </row>
    <row r="11759" spans="56:142" x14ac:dyDescent="0.2">
      <c r="BD11759" s="325"/>
      <c r="EL11759" s="325"/>
    </row>
    <row r="11760" spans="56:142" x14ac:dyDescent="0.2">
      <c r="BD11760" s="325"/>
      <c r="EL11760" s="325"/>
    </row>
    <row r="11761" spans="56:142" x14ac:dyDescent="0.2">
      <c r="BD11761" s="325"/>
      <c r="EL11761" s="325"/>
    </row>
    <row r="11762" spans="56:142" x14ac:dyDescent="0.2">
      <c r="BD11762" s="325"/>
      <c r="EL11762" s="325"/>
    </row>
    <row r="11763" spans="56:142" x14ac:dyDescent="0.2">
      <c r="BD11763" s="325"/>
      <c r="EL11763" s="325"/>
    </row>
    <row r="11764" spans="56:142" x14ac:dyDescent="0.2">
      <c r="BD11764" s="325"/>
      <c r="EL11764" s="325"/>
    </row>
    <row r="11765" spans="56:142" x14ac:dyDescent="0.2">
      <c r="BD11765" s="325"/>
      <c r="EL11765" s="325"/>
    </row>
    <row r="11766" spans="56:142" x14ac:dyDescent="0.2">
      <c r="BD11766" s="325"/>
      <c r="EL11766" s="325"/>
    </row>
    <row r="11767" spans="56:142" x14ac:dyDescent="0.2">
      <c r="BD11767" s="325"/>
      <c r="EL11767" s="325"/>
    </row>
    <row r="11768" spans="56:142" x14ac:dyDescent="0.2">
      <c r="BD11768" s="325"/>
      <c r="EL11768" s="325"/>
    </row>
    <row r="11769" spans="56:142" x14ac:dyDescent="0.2">
      <c r="BD11769" s="325"/>
      <c r="EL11769" s="325"/>
    </row>
    <row r="11770" spans="56:142" x14ac:dyDescent="0.2">
      <c r="BD11770" s="325"/>
      <c r="EL11770" s="325"/>
    </row>
    <row r="11771" spans="56:142" x14ac:dyDescent="0.2">
      <c r="BD11771" s="325"/>
      <c r="EL11771" s="325"/>
    </row>
    <row r="11772" spans="56:142" x14ac:dyDescent="0.2">
      <c r="BD11772" s="325"/>
      <c r="EL11772" s="325"/>
    </row>
    <row r="11773" spans="56:142" x14ac:dyDescent="0.2">
      <c r="BD11773" s="325"/>
      <c r="EL11773" s="325"/>
    </row>
    <row r="11774" spans="56:142" x14ac:dyDescent="0.2">
      <c r="BD11774" s="325"/>
      <c r="EL11774" s="325"/>
    </row>
    <row r="11775" spans="56:142" x14ac:dyDescent="0.2">
      <c r="BD11775" s="325"/>
      <c r="EL11775" s="325"/>
    </row>
    <row r="11776" spans="56:142" x14ac:dyDescent="0.2">
      <c r="BD11776" s="325"/>
      <c r="EL11776" s="325"/>
    </row>
    <row r="11777" spans="56:142" x14ac:dyDescent="0.2">
      <c r="BD11777" s="325"/>
      <c r="EL11777" s="325"/>
    </row>
    <row r="11778" spans="56:142" x14ac:dyDescent="0.2">
      <c r="BD11778" s="325"/>
      <c r="EL11778" s="325"/>
    </row>
    <row r="11779" spans="56:142" x14ac:dyDescent="0.2">
      <c r="BD11779" s="325"/>
      <c r="EL11779" s="325"/>
    </row>
    <row r="11780" spans="56:142" x14ac:dyDescent="0.2">
      <c r="BD11780" s="325"/>
      <c r="EL11780" s="325"/>
    </row>
    <row r="11781" spans="56:142" x14ac:dyDescent="0.2">
      <c r="BD11781" s="325"/>
      <c r="EL11781" s="325"/>
    </row>
    <row r="11782" spans="56:142" x14ac:dyDescent="0.2">
      <c r="BD11782" s="325"/>
      <c r="EL11782" s="325"/>
    </row>
    <row r="11783" spans="56:142" x14ac:dyDescent="0.2">
      <c r="BD11783" s="325"/>
      <c r="EL11783" s="325"/>
    </row>
    <row r="11784" spans="56:142" x14ac:dyDescent="0.2">
      <c r="BD11784" s="325"/>
      <c r="EL11784" s="325"/>
    </row>
    <row r="11785" spans="56:142" x14ac:dyDescent="0.2">
      <c r="BD11785" s="325"/>
      <c r="EL11785" s="325"/>
    </row>
    <row r="11786" spans="56:142" x14ac:dyDescent="0.2">
      <c r="BD11786" s="325"/>
      <c r="EL11786" s="325"/>
    </row>
    <row r="11787" spans="56:142" x14ac:dyDescent="0.2">
      <c r="BD11787" s="325"/>
      <c r="EL11787" s="325"/>
    </row>
    <row r="11788" spans="56:142" x14ac:dyDescent="0.2">
      <c r="BD11788" s="325"/>
      <c r="EL11788" s="325"/>
    </row>
    <row r="11789" spans="56:142" x14ac:dyDescent="0.2">
      <c r="BD11789" s="325"/>
      <c r="EL11789" s="325"/>
    </row>
    <row r="11790" spans="56:142" x14ac:dyDescent="0.2">
      <c r="BD11790" s="325"/>
      <c r="EL11790" s="325"/>
    </row>
    <row r="11791" spans="56:142" x14ac:dyDescent="0.2">
      <c r="BD11791" s="325"/>
      <c r="EL11791" s="325"/>
    </row>
    <row r="11792" spans="56:142" x14ac:dyDescent="0.2">
      <c r="BD11792" s="325"/>
      <c r="EL11792" s="325"/>
    </row>
    <row r="11793" spans="56:142" x14ac:dyDescent="0.2">
      <c r="BD11793" s="325"/>
      <c r="EL11793" s="325"/>
    </row>
    <row r="11794" spans="56:142" x14ac:dyDescent="0.2">
      <c r="BD11794" s="325"/>
      <c r="EL11794" s="325"/>
    </row>
    <row r="11795" spans="56:142" x14ac:dyDescent="0.2">
      <c r="BD11795" s="325"/>
      <c r="EL11795" s="325"/>
    </row>
    <row r="11796" spans="56:142" x14ac:dyDescent="0.2">
      <c r="BD11796" s="325"/>
      <c r="EL11796" s="325"/>
    </row>
    <row r="11797" spans="56:142" x14ac:dyDescent="0.2">
      <c r="BD11797" s="325"/>
      <c r="EL11797" s="325"/>
    </row>
    <row r="11798" spans="56:142" x14ac:dyDescent="0.2">
      <c r="BD11798" s="325"/>
      <c r="EL11798" s="325"/>
    </row>
    <row r="11799" spans="56:142" x14ac:dyDescent="0.2">
      <c r="BD11799" s="325"/>
      <c r="EL11799" s="325"/>
    </row>
    <row r="11800" spans="56:142" x14ac:dyDescent="0.2">
      <c r="BD11800" s="325"/>
      <c r="EL11800" s="325"/>
    </row>
    <row r="11801" spans="56:142" x14ac:dyDescent="0.2">
      <c r="BD11801" s="325"/>
      <c r="EL11801" s="325"/>
    </row>
    <row r="11802" spans="56:142" x14ac:dyDescent="0.2">
      <c r="BD11802" s="325"/>
      <c r="EL11802" s="325"/>
    </row>
    <row r="11803" spans="56:142" x14ac:dyDescent="0.2">
      <c r="BD11803" s="325"/>
      <c r="EL11803" s="325"/>
    </row>
    <row r="11804" spans="56:142" x14ac:dyDescent="0.2">
      <c r="BD11804" s="325"/>
      <c r="EL11804" s="325"/>
    </row>
    <row r="11805" spans="56:142" x14ac:dyDescent="0.2">
      <c r="BD11805" s="325"/>
      <c r="EL11805" s="325"/>
    </row>
    <row r="11806" spans="56:142" x14ac:dyDescent="0.2">
      <c r="BD11806" s="325"/>
      <c r="EL11806" s="325"/>
    </row>
    <row r="11807" spans="56:142" x14ac:dyDescent="0.2">
      <c r="BD11807" s="325"/>
      <c r="EL11807" s="325"/>
    </row>
    <row r="11808" spans="56:142" x14ac:dyDescent="0.2">
      <c r="BD11808" s="325"/>
      <c r="EL11808" s="325"/>
    </row>
    <row r="11809" spans="56:142" x14ac:dyDescent="0.2">
      <c r="BD11809" s="325"/>
      <c r="EL11809" s="325"/>
    </row>
    <row r="11810" spans="56:142" x14ac:dyDescent="0.2">
      <c r="BD11810" s="325"/>
      <c r="EL11810" s="325"/>
    </row>
    <row r="11811" spans="56:142" x14ac:dyDescent="0.2">
      <c r="BD11811" s="325"/>
      <c r="EL11811" s="325"/>
    </row>
    <row r="11812" spans="56:142" x14ac:dyDescent="0.2">
      <c r="BD11812" s="325"/>
      <c r="EL11812" s="325"/>
    </row>
    <row r="11813" spans="56:142" x14ac:dyDescent="0.2">
      <c r="BD11813" s="325"/>
      <c r="EL11813" s="325"/>
    </row>
    <row r="11814" spans="56:142" x14ac:dyDescent="0.2">
      <c r="BD11814" s="325"/>
      <c r="EL11814" s="325"/>
    </row>
    <row r="11815" spans="56:142" x14ac:dyDescent="0.2">
      <c r="BD11815" s="325"/>
      <c r="EL11815" s="325"/>
    </row>
    <row r="11816" spans="56:142" x14ac:dyDescent="0.2">
      <c r="BD11816" s="325"/>
      <c r="EL11816" s="325"/>
    </row>
    <row r="11817" spans="56:142" x14ac:dyDescent="0.2">
      <c r="BD11817" s="325"/>
      <c r="EL11817" s="325"/>
    </row>
    <row r="11818" spans="56:142" x14ac:dyDescent="0.2">
      <c r="BD11818" s="325"/>
      <c r="EL11818" s="325"/>
    </row>
    <row r="11819" spans="56:142" x14ac:dyDescent="0.2">
      <c r="BD11819" s="325"/>
      <c r="EL11819" s="325"/>
    </row>
    <row r="11820" spans="56:142" x14ac:dyDescent="0.2">
      <c r="BD11820" s="325"/>
      <c r="EL11820" s="325"/>
    </row>
    <row r="11821" spans="56:142" x14ac:dyDescent="0.2">
      <c r="BD11821" s="325"/>
      <c r="EL11821" s="325"/>
    </row>
    <row r="11822" spans="56:142" x14ac:dyDescent="0.2">
      <c r="BD11822" s="325"/>
      <c r="EL11822" s="325"/>
    </row>
    <row r="11823" spans="56:142" x14ac:dyDescent="0.2">
      <c r="BD11823" s="325"/>
      <c r="EL11823" s="325"/>
    </row>
    <row r="11824" spans="56:142" x14ac:dyDescent="0.2">
      <c r="BD11824" s="325"/>
      <c r="EL11824" s="325"/>
    </row>
    <row r="11825" spans="56:142" x14ac:dyDescent="0.2">
      <c r="BD11825" s="325"/>
      <c r="EL11825" s="325"/>
    </row>
    <row r="11826" spans="56:142" x14ac:dyDescent="0.2">
      <c r="BD11826" s="325"/>
      <c r="EL11826" s="325"/>
    </row>
    <row r="11827" spans="56:142" x14ac:dyDescent="0.2">
      <c r="BD11827" s="325"/>
      <c r="EL11827" s="325"/>
    </row>
    <row r="11828" spans="56:142" x14ac:dyDescent="0.2">
      <c r="BD11828" s="325"/>
      <c r="EL11828" s="325"/>
    </row>
    <row r="11829" spans="56:142" x14ac:dyDescent="0.2">
      <c r="BD11829" s="325"/>
      <c r="EL11829" s="325"/>
    </row>
    <row r="11830" spans="56:142" x14ac:dyDescent="0.2">
      <c r="BD11830" s="325"/>
      <c r="EL11830" s="325"/>
    </row>
    <row r="11831" spans="56:142" x14ac:dyDescent="0.2">
      <c r="BD11831" s="325"/>
      <c r="EL11831" s="325"/>
    </row>
    <row r="11832" spans="56:142" x14ac:dyDescent="0.2">
      <c r="BD11832" s="325"/>
      <c r="EL11832" s="325"/>
    </row>
    <row r="11833" spans="56:142" x14ac:dyDescent="0.2">
      <c r="BD11833" s="325"/>
      <c r="EL11833" s="325"/>
    </row>
    <row r="11834" spans="56:142" x14ac:dyDescent="0.2">
      <c r="BD11834" s="325"/>
      <c r="EL11834" s="325"/>
    </row>
    <row r="11835" spans="56:142" x14ac:dyDescent="0.2">
      <c r="BD11835" s="325"/>
      <c r="EL11835" s="325"/>
    </row>
    <row r="11836" spans="56:142" x14ac:dyDescent="0.2">
      <c r="BD11836" s="325"/>
      <c r="EL11836" s="325"/>
    </row>
    <row r="11837" spans="56:142" x14ac:dyDescent="0.2">
      <c r="BD11837" s="325"/>
      <c r="EL11837" s="325"/>
    </row>
    <row r="11838" spans="56:142" x14ac:dyDescent="0.2">
      <c r="BD11838" s="325"/>
      <c r="EL11838" s="325"/>
    </row>
    <row r="11839" spans="56:142" x14ac:dyDescent="0.2">
      <c r="BD11839" s="325"/>
      <c r="EL11839" s="325"/>
    </row>
    <row r="11840" spans="56:142" x14ac:dyDescent="0.2">
      <c r="BD11840" s="325"/>
      <c r="EL11840" s="325"/>
    </row>
    <row r="11841" spans="56:142" x14ac:dyDescent="0.2">
      <c r="BD11841" s="325"/>
      <c r="EL11841" s="325"/>
    </row>
    <row r="11842" spans="56:142" x14ac:dyDescent="0.2">
      <c r="BD11842" s="325"/>
      <c r="EL11842" s="325"/>
    </row>
    <row r="11843" spans="56:142" x14ac:dyDescent="0.2">
      <c r="BD11843" s="325"/>
      <c r="EL11843" s="325"/>
    </row>
    <row r="11844" spans="56:142" x14ac:dyDescent="0.2">
      <c r="BD11844" s="325"/>
      <c r="EL11844" s="325"/>
    </row>
    <row r="11845" spans="56:142" x14ac:dyDescent="0.2">
      <c r="BD11845" s="325"/>
      <c r="EL11845" s="325"/>
    </row>
    <row r="11846" spans="56:142" x14ac:dyDescent="0.2">
      <c r="BD11846" s="325"/>
      <c r="EL11846" s="325"/>
    </row>
    <row r="11847" spans="56:142" x14ac:dyDescent="0.2">
      <c r="BD11847" s="325"/>
      <c r="EL11847" s="325"/>
    </row>
    <row r="11848" spans="56:142" x14ac:dyDescent="0.2">
      <c r="BD11848" s="325"/>
      <c r="EL11848" s="325"/>
    </row>
    <row r="11849" spans="56:142" x14ac:dyDescent="0.2">
      <c r="BD11849" s="325"/>
      <c r="EL11849" s="325"/>
    </row>
    <row r="11850" spans="56:142" x14ac:dyDescent="0.2">
      <c r="BD11850" s="325"/>
      <c r="EL11850" s="325"/>
    </row>
    <row r="11851" spans="56:142" x14ac:dyDescent="0.2">
      <c r="BD11851" s="325"/>
      <c r="EL11851" s="325"/>
    </row>
    <row r="11852" spans="56:142" x14ac:dyDescent="0.2">
      <c r="BD11852" s="325"/>
      <c r="EL11852" s="325"/>
    </row>
    <row r="11853" spans="56:142" x14ac:dyDescent="0.2">
      <c r="BD11853" s="325"/>
      <c r="EL11853" s="325"/>
    </row>
    <row r="11854" spans="56:142" x14ac:dyDescent="0.2">
      <c r="BD11854" s="325"/>
      <c r="EL11854" s="325"/>
    </row>
    <row r="11855" spans="56:142" x14ac:dyDescent="0.2">
      <c r="BD11855" s="325"/>
      <c r="EL11855" s="325"/>
    </row>
    <row r="11856" spans="56:142" x14ac:dyDescent="0.2">
      <c r="BD11856" s="325"/>
      <c r="EL11856" s="325"/>
    </row>
    <row r="11857" spans="56:142" x14ac:dyDescent="0.2">
      <c r="BD11857" s="325"/>
      <c r="EL11857" s="325"/>
    </row>
    <row r="11858" spans="56:142" x14ac:dyDescent="0.2">
      <c r="BD11858" s="325"/>
      <c r="EL11858" s="325"/>
    </row>
    <row r="11859" spans="56:142" x14ac:dyDescent="0.2">
      <c r="BD11859" s="325"/>
      <c r="EL11859" s="325"/>
    </row>
    <row r="11860" spans="56:142" x14ac:dyDescent="0.2">
      <c r="BD11860" s="325"/>
      <c r="EL11860" s="325"/>
    </row>
    <row r="11861" spans="56:142" x14ac:dyDescent="0.2">
      <c r="BD11861" s="325"/>
      <c r="EL11861" s="325"/>
    </row>
    <row r="11862" spans="56:142" x14ac:dyDescent="0.2">
      <c r="BD11862" s="325"/>
      <c r="EL11862" s="325"/>
    </row>
    <row r="11863" spans="56:142" x14ac:dyDescent="0.2">
      <c r="BD11863" s="325"/>
      <c r="EL11863" s="325"/>
    </row>
    <row r="11864" spans="56:142" x14ac:dyDescent="0.2">
      <c r="BD11864" s="325"/>
      <c r="EL11864" s="325"/>
    </row>
    <row r="11865" spans="56:142" x14ac:dyDescent="0.2">
      <c r="BD11865" s="325"/>
      <c r="EL11865" s="325"/>
    </row>
    <row r="11866" spans="56:142" x14ac:dyDescent="0.2">
      <c r="BD11866" s="325"/>
      <c r="EL11866" s="325"/>
    </row>
    <row r="11867" spans="56:142" x14ac:dyDescent="0.2">
      <c r="BD11867" s="325"/>
      <c r="EL11867" s="325"/>
    </row>
    <row r="11868" spans="56:142" x14ac:dyDescent="0.2">
      <c r="BD11868" s="325"/>
      <c r="EL11868" s="325"/>
    </row>
    <row r="11869" spans="56:142" x14ac:dyDescent="0.2">
      <c r="BD11869" s="325"/>
      <c r="EL11869" s="325"/>
    </row>
    <row r="11870" spans="56:142" x14ac:dyDescent="0.2">
      <c r="BD11870" s="325"/>
      <c r="EL11870" s="325"/>
    </row>
    <row r="11871" spans="56:142" x14ac:dyDescent="0.2">
      <c r="BD11871" s="325"/>
      <c r="EL11871" s="325"/>
    </row>
    <row r="11872" spans="56:142" x14ac:dyDescent="0.2">
      <c r="BD11872" s="325"/>
      <c r="EL11872" s="325"/>
    </row>
    <row r="11873" spans="56:142" x14ac:dyDescent="0.2">
      <c r="BD11873" s="325"/>
      <c r="EL11873" s="325"/>
    </row>
    <row r="11874" spans="56:142" x14ac:dyDescent="0.2">
      <c r="BD11874" s="325"/>
      <c r="EL11874" s="325"/>
    </row>
    <row r="11875" spans="56:142" x14ac:dyDescent="0.2">
      <c r="BD11875" s="325"/>
      <c r="EL11875" s="325"/>
    </row>
    <row r="11876" spans="56:142" x14ac:dyDescent="0.2">
      <c r="BD11876" s="325"/>
      <c r="EL11876" s="325"/>
    </row>
    <row r="11877" spans="56:142" x14ac:dyDescent="0.2">
      <c r="BD11877" s="325"/>
      <c r="EL11877" s="325"/>
    </row>
    <row r="11878" spans="56:142" x14ac:dyDescent="0.2">
      <c r="BD11878" s="325"/>
      <c r="EL11878" s="325"/>
    </row>
    <row r="11879" spans="56:142" x14ac:dyDescent="0.2">
      <c r="BD11879" s="325"/>
      <c r="EL11879" s="325"/>
    </row>
    <row r="11880" spans="56:142" x14ac:dyDescent="0.2">
      <c r="BD11880" s="325"/>
      <c r="EL11880" s="325"/>
    </row>
    <row r="11881" spans="56:142" x14ac:dyDescent="0.2">
      <c r="BD11881" s="325"/>
      <c r="EL11881" s="325"/>
    </row>
    <row r="11882" spans="56:142" x14ac:dyDescent="0.2">
      <c r="BD11882" s="325"/>
      <c r="EL11882" s="325"/>
    </row>
    <row r="11883" spans="56:142" x14ac:dyDescent="0.2">
      <c r="BD11883" s="325"/>
      <c r="EL11883" s="325"/>
    </row>
    <row r="11884" spans="56:142" x14ac:dyDescent="0.2">
      <c r="BD11884" s="325"/>
      <c r="EL11884" s="325"/>
    </row>
    <row r="11885" spans="56:142" x14ac:dyDescent="0.2">
      <c r="BD11885" s="325"/>
      <c r="EL11885" s="325"/>
    </row>
    <row r="11886" spans="56:142" x14ac:dyDescent="0.2">
      <c r="BD11886" s="325"/>
      <c r="EL11886" s="325"/>
    </row>
    <row r="11887" spans="56:142" x14ac:dyDescent="0.2">
      <c r="BD11887" s="325"/>
      <c r="EL11887" s="325"/>
    </row>
    <row r="11888" spans="56:142" x14ac:dyDescent="0.2">
      <c r="BD11888" s="325"/>
      <c r="EL11888" s="325"/>
    </row>
    <row r="11889" spans="56:142" x14ac:dyDescent="0.2">
      <c r="BD11889" s="325"/>
      <c r="EL11889" s="325"/>
    </row>
    <row r="11890" spans="56:142" x14ac:dyDescent="0.2">
      <c r="BD11890" s="325"/>
      <c r="EL11890" s="325"/>
    </row>
    <row r="11891" spans="56:142" x14ac:dyDescent="0.2">
      <c r="BD11891" s="325"/>
      <c r="EL11891" s="325"/>
    </row>
    <row r="11892" spans="56:142" x14ac:dyDescent="0.2">
      <c r="BD11892" s="325"/>
      <c r="EL11892" s="325"/>
    </row>
    <row r="11893" spans="56:142" x14ac:dyDescent="0.2">
      <c r="BD11893" s="325"/>
      <c r="EL11893" s="325"/>
    </row>
    <row r="11894" spans="56:142" x14ac:dyDescent="0.2">
      <c r="BD11894" s="325"/>
      <c r="EL11894" s="325"/>
    </row>
    <row r="11895" spans="56:142" x14ac:dyDescent="0.2">
      <c r="BD11895" s="325"/>
      <c r="EL11895" s="325"/>
    </row>
    <row r="11896" spans="56:142" x14ac:dyDescent="0.2">
      <c r="BD11896" s="325"/>
      <c r="EL11896" s="325"/>
    </row>
    <row r="11897" spans="56:142" x14ac:dyDescent="0.2">
      <c r="BD11897" s="325"/>
      <c r="EL11897" s="325"/>
    </row>
    <row r="11898" spans="56:142" x14ac:dyDescent="0.2">
      <c r="BD11898" s="325"/>
      <c r="EL11898" s="325"/>
    </row>
    <row r="11899" spans="56:142" x14ac:dyDescent="0.2">
      <c r="BD11899" s="325"/>
      <c r="EL11899" s="325"/>
    </row>
    <row r="11900" spans="56:142" x14ac:dyDescent="0.2">
      <c r="BD11900" s="325"/>
      <c r="EL11900" s="325"/>
    </row>
    <row r="11901" spans="56:142" x14ac:dyDescent="0.2">
      <c r="BD11901" s="325"/>
      <c r="EL11901" s="325"/>
    </row>
    <row r="11902" spans="56:142" x14ac:dyDescent="0.2">
      <c r="BD11902" s="325"/>
      <c r="EL11902" s="325"/>
    </row>
    <row r="11903" spans="56:142" x14ac:dyDescent="0.2">
      <c r="BD11903" s="325"/>
      <c r="EL11903" s="325"/>
    </row>
    <row r="11904" spans="56:142" x14ac:dyDescent="0.2">
      <c r="BD11904" s="325"/>
      <c r="EL11904" s="325"/>
    </row>
    <row r="11905" spans="56:142" x14ac:dyDescent="0.2">
      <c r="BD11905" s="325"/>
      <c r="EL11905" s="325"/>
    </row>
    <row r="11906" spans="56:142" x14ac:dyDescent="0.2">
      <c r="BD11906" s="325"/>
      <c r="EL11906" s="325"/>
    </row>
    <row r="11907" spans="56:142" x14ac:dyDescent="0.2">
      <c r="BD11907" s="325"/>
      <c r="EL11907" s="325"/>
    </row>
    <row r="11908" spans="56:142" x14ac:dyDescent="0.2">
      <c r="BD11908" s="325"/>
      <c r="EL11908" s="325"/>
    </row>
    <row r="11909" spans="56:142" x14ac:dyDescent="0.2">
      <c r="BD11909" s="325"/>
      <c r="EL11909" s="325"/>
    </row>
    <row r="11910" spans="56:142" x14ac:dyDescent="0.2">
      <c r="BD11910" s="325"/>
      <c r="EL11910" s="325"/>
    </row>
    <row r="11911" spans="56:142" x14ac:dyDescent="0.2">
      <c r="BD11911" s="325"/>
      <c r="EL11911" s="325"/>
    </row>
    <row r="11912" spans="56:142" x14ac:dyDescent="0.2">
      <c r="BD11912" s="325"/>
      <c r="EL11912" s="325"/>
    </row>
    <row r="11913" spans="56:142" x14ac:dyDescent="0.2">
      <c r="BD11913" s="325"/>
      <c r="EL11913" s="325"/>
    </row>
    <row r="11914" spans="56:142" x14ac:dyDescent="0.2">
      <c r="BD11914" s="325"/>
      <c r="EL11914" s="325"/>
    </row>
    <row r="11915" spans="56:142" x14ac:dyDescent="0.2">
      <c r="BD11915" s="325"/>
      <c r="EL11915" s="325"/>
    </row>
    <row r="11916" spans="56:142" x14ac:dyDescent="0.2">
      <c r="BD11916" s="325"/>
      <c r="EL11916" s="325"/>
    </row>
    <row r="11917" spans="56:142" x14ac:dyDescent="0.2">
      <c r="BD11917" s="325"/>
      <c r="EL11917" s="325"/>
    </row>
    <row r="11918" spans="56:142" x14ac:dyDescent="0.2">
      <c r="BD11918" s="325"/>
      <c r="EL11918" s="325"/>
    </row>
    <row r="11919" spans="56:142" x14ac:dyDescent="0.2">
      <c r="BD11919" s="325"/>
      <c r="EL11919" s="325"/>
    </row>
    <row r="11920" spans="56:142" x14ac:dyDescent="0.2">
      <c r="BD11920" s="325"/>
      <c r="EL11920" s="325"/>
    </row>
    <row r="11921" spans="56:142" x14ac:dyDescent="0.2">
      <c r="BD11921" s="325"/>
      <c r="EL11921" s="325"/>
    </row>
    <row r="11922" spans="56:142" x14ac:dyDescent="0.2">
      <c r="BD11922" s="325"/>
      <c r="EL11922" s="325"/>
    </row>
    <row r="11923" spans="56:142" x14ac:dyDescent="0.2">
      <c r="BD11923" s="325"/>
      <c r="EL11923" s="325"/>
    </row>
    <row r="11924" spans="56:142" x14ac:dyDescent="0.2">
      <c r="BD11924" s="325"/>
      <c r="EL11924" s="325"/>
    </row>
    <row r="11925" spans="56:142" x14ac:dyDescent="0.2">
      <c r="BD11925" s="325"/>
      <c r="EL11925" s="325"/>
    </row>
    <row r="11926" spans="56:142" x14ac:dyDescent="0.2">
      <c r="BD11926" s="325"/>
      <c r="EL11926" s="325"/>
    </row>
    <row r="11927" spans="56:142" x14ac:dyDescent="0.2">
      <c r="BD11927" s="325"/>
      <c r="EL11927" s="325"/>
    </row>
    <row r="11928" spans="56:142" x14ac:dyDescent="0.2">
      <c r="BD11928" s="325"/>
      <c r="EL11928" s="325"/>
    </row>
    <row r="11929" spans="56:142" x14ac:dyDescent="0.2">
      <c r="BD11929" s="325"/>
      <c r="EL11929" s="325"/>
    </row>
    <row r="11930" spans="56:142" x14ac:dyDescent="0.2">
      <c r="BD11930" s="325"/>
      <c r="EL11930" s="325"/>
    </row>
    <row r="11931" spans="56:142" x14ac:dyDescent="0.2">
      <c r="BD11931" s="325"/>
      <c r="EL11931" s="325"/>
    </row>
    <row r="11932" spans="56:142" x14ac:dyDescent="0.2">
      <c r="BD11932" s="325"/>
      <c r="EL11932" s="325"/>
    </row>
    <row r="11933" spans="56:142" x14ac:dyDescent="0.2">
      <c r="BD11933" s="325"/>
      <c r="EL11933" s="325"/>
    </row>
    <row r="11934" spans="56:142" x14ac:dyDescent="0.2">
      <c r="BD11934" s="325"/>
      <c r="EL11934" s="325"/>
    </row>
    <row r="11935" spans="56:142" x14ac:dyDescent="0.2">
      <c r="BD11935" s="325"/>
      <c r="EL11935" s="325"/>
    </row>
    <row r="11936" spans="56:142" x14ac:dyDescent="0.2">
      <c r="BD11936" s="325"/>
      <c r="EL11936" s="325"/>
    </row>
    <row r="11937" spans="56:142" x14ac:dyDescent="0.2">
      <c r="BD11937" s="325"/>
      <c r="EL11937" s="325"/>
    </row>
    <row r="11938" spans="56:142" x14ac:dyDescent="0.2">
      <c r="BD11938" s="325"/>
      <c r="EL11938" s="325"/>
    </row>
    <row r="11939" spans="56:142" x14ac:dyDescent="0.2">
      <c r="BD11939" s="325"/>
      <c r="EL11939" s="325"/>
    </row>
    <row r="11940" spans="56:142" x14ac:dyDescent="0.2">
      <c r="BD11940" s="325"/>
      <c r="EL11940" s="325"/>
    </row>
    <row r="11941" spans="56:142" x14ac:dyDescent="0.2">
      <c r="BD11941" s="325"/>
      <c r="EL11941" s="325"/>
    </row>
    <row r="11942" spans="56:142" x14ac:dyDescent="0.2">
      <c r="BD11942" s="325"/>
      <c r="EL11942" s="325"/>
    </row>
    <row r="11943" spans="56:142" x14ac:dyDescent="0.2">
      <c r="BD11943" s="325"/>
      <c r="EL11943" s="325"/>
    </row>
    <row r="11944" spans="56:142" x14ac:dyDescent="0.2">
      <c r="BD11944" s="325"/>
      <c r="EL11944" s="325"/>
    </row>
    <row r="11945" spans="56:142" x14ac:dyDescent="0.2">
      <c r="BD11945" s="325"/>
      <c r="EL11945" s="325"/>
    </row>
    <row r="11946" spans="56:142" x14ac:dyDescent="0.2">
      <c r="BD11946" s="325"/>
      <c r="EL11946" s="325"/>
    </row>
    <row r="11947" spans="56:142" x14ac:dyDescent="0.2">
      <c r="BD11947" s="325"/>
      <c r="EL11947" s="325"/>
    </row>
    <row r="11948" spans="56:142" x14ac:dyDescent="0.2">
      <c r="BD11948" s="325"/>
      <c r="EL11948" s="325"/>
    </row>
    <row r="11949" spans="56:142" x14ac:dyDescent="0.2">
      <c r="BD11949" s="325"/>
      <c r="EL11949" s="325"/>
    </row>
    <row r="11950" spans="56:142" x14ac:dyDescent="0.2">
      <c r="BD11950" s="325"/>
      <c r="EL11950" s="325"/>
    </row>
    <row r="11951" spans="56:142" x14ac:dyDescent="0.2">
      <c r="BD11951" s="325"/>
      <c r="EL11951" s="325"/>
    </row>
    <row r="11952" spans="56:142" x14ac:dyDescent="0.2">
      <c r="BD11952" s="325"/>
      <c r="EL11952" s="325"/>
    </row>
    <row r="11953" spans="56:142" x14ac:dyDescent="0.2">
      <c r="BD11953" s="325"/>
      <c r="EL11953" s="325"/>
    </row>
    <row r="11954" spans="56:142" x14ac:dyDescent="0.2">
      <c r="BD11954" s="325"/>
      <c r="EL11954" s="325"/>
    </row>
    <row r="11955" spans="56:142" x14ac:dyDescent="0.2">
      <c r="BD11955" s="325"/>
      <c r="EL11955" s="325"/>
    </row>
    <row r="11956" spans="56:142" x14ac:dyDescent="0.2">
      <c r="BD11956" s="325"/>
      <c r="EL11956" s="325"/>
    </row>
    <row r="11957" spans="56:142" x14ac:dyDescent="0.2">
      <c r="BD11957" s="325"/>
      <c r="EL11957" s="325"/>
    </row>
    <row r="11958" spans="56:142" x14ac:dyDescent="0.2">
      <c r="BD11958" s="325"/>
      <c r="EL11958" s="325"/>
    </row>
    <row r="11959" spans="56:142" x14ac:dyDescent="0.2">
      <c r="BD11959" s="325"/>
      <c r="EL11959" s="325"/>
    </row>
    <row r="11960" spans="56:142" x14ac:dyDescent="0.2">
      <c r="BD11960" s="325"/>
      <c r="EL11960" s="325"/>
    </row>
    <row r="11961" spans="56:142" x14ac:dyDescent="0.2">
      <c r="BD11961" s="325"/>
      <c r="EL11961" s="325"/>
    </row>
    <row r="11962" spans="56:142" x14ac:dyDescent="0.2">
      <c r="BD11962" s="325"/>
      <c r="EL11962" s="325"/>
    </row>
    <row r="11963" spans="56:142" x14ac:dyDescent="0.2">
      <c r="BD11963" s="325"/>
      <c r="EL11963" s="325"/>
    </row>
    <row r="11964" spans="56:142" x14ac:dyDescent="0.2">
      <c r="BD11964" s="325"/>
      <c r="EL11964" s="325"/>
    </row>
    <row r="11965" spans="56:142" x14ac:dyDescent="0.2">
      <c r="BD11965" s="325"/>
      <c r="EL11965" s="325"/>
    </row>
    <row r="11966" spans="56:142" x14ac:dyDescent="0.2">
      <c r="BD11966" s="325"/>
      <c r="EL11966" s="325"/>
    </row>
    <row r="11967" spans="56:142" x14ac:dyDescent="0.2">
      <c r="BD11967" s="325"/>
      <c r="EL11967" s="325"/>
    </row>
    <row r="11968" spans="56:142" x14ac:dyDescent="0.2">
      <c r="BD11968" s="325"/>
      <c r="EL11968" s="325"/>
    </row>
    <row r="11969" spans="56:142" x14ac:dyDescent="0.2">
      <c r="BD11969" s="325"/>
      <c r="EL11969" s="325"/>
    </row>
    <row r="11970" spans="56:142" x14ac:dyDescent="0.2">
      <c r="BD11970" s="325"/>
      <c r="EL11970" s="325"/>
    </row>
    <row r="11971" spans="56:142" x14ac:dyDescent="0.2">
      <c r="BD11971" s="325"/>
      <c r="EL11971" s="325"/>
    </row>
    <row r="11972" spans="56:142" x14ac:dyDescent="0.2">
      <c r="BD11972" s="325"/>
      <c r="EL11972" s="325"/>
    </row>
    <row r="11973" spans="56:142" x14ac:dyDescent="0.2">
      <c r="BD11973" s="325"/>
      <c r="EL11973" s="325"/>
    </row>
    <row r="11974" spans="56:142" x14ac:dyDescent="0.2">
      <c r="BD11974" s="325"/>
      <c r="EL11974" s="325"/>
    </row>
    <row r="11975" spans="56:142" x14ac:dyDescent="0.2">
      <c r="BD11975" s="325"/>
      <c r="EL11975" s="325"/>
    </row>
    <row r="11976" spans="56:142" x14ac:dyDescent="0.2">
      <c r="BD11976" s="325"/>
      <c r="EL11976" s="325"/>
    </row>
    <row r="11977" spans="56:142" x14ac:dyDescent="0.2">
      <c r="BD11977" s="325"/>
      <c r="EL11977" s="325"/>
    </row>
    <row r="11978" spans="56:142" x14ac:dyDescent="0.2">
      <c r="BD11978" s="325"/>
      <c r="EL11978" s="325"/>
    </row>
    <row r="11979" spans="56:142" x14ac:dyDescent="0.2">
      <c r="BD11979" s="325"/>
      <c r="EL11979" s="325"/>
    </row>
    <row r="11980" spans="56:142" x14ac:dyDescent="0.2">
      <c r="BD11980" s="325"/>
      <c r="EL11980" s="325"/>
    </row>
    <row r="11981" spans="56:142" x14ac:dyDescent="0.2">
      <c r="BD11981" s="325"/>
      <c r="EL11981" s="325"/>
    </row>
    <row r="11982" spans="56:142" x14ac:dyDescent="0.2">
      <c r="BD11982" s="325"/>
      <c r="EL11982" s="325"/>
    </row>
    <row r="11983" spans="56:142" x14ac:dyDescent="0.2">
      <c r="BD11983" s="325"/>
      <c r="EL11983" s="325"/>
    </row>
    <row r="11984" spans="56:142" x14ac:dyDescent="0.2">
      <c r="BD11984" s="325"/>
      <c r="EL11984" s="325"/>
    </row>
    <row r="11985" spans="56:142" x14ac:dyDescent="0.2">
      <c r="BD11985" s="325"/>
      <c r="EL11985" s="325"/>
    </row>
    <row r="11986" spans="56:142" x14ac:dyDescent="0.2">
      <c r="BD11986" s="325"/>
      <c r="EL11986" s="325"/>
    </row>
    <row r="11987" spans="56:142" x14ac:dyDescent="0.2">
      <c r="BD11987" s="325"/>
      <c r="EL11987" s="325"/>
    </row>
    <row r="11988" spans="56:142" x14ac:dyDescent="0.2">
      <c r="BD11988" s="325"/>
      <c r="EL11988" s="325"/>
    </row>
    <row r="11989" spans="56:142" x14ac:dyDescent="0.2">
      <c r="BD11989" s="325"/>
      <c r="EL11989" s="325"/>
    </row>
    <row r="11990" spans="56:142" x14ac:dyDescent="0.2">
      <c r="BD11990" s="325"/>
      <c r="EL11990" s="325"/>
    </row>
    <row r="11991" spans="56:142" x14ac:dyDescent="0.2">
      <c r="BD11991" s="325"/>
      <c r="EL11991" s="325"/>
    </row>
    <row r="11992" spans="56:142" x14ac:dyDescent="0.2">
      <c r="BD11992" s="325"/>
      <c r="EL11992" s="325"/>
    </row>
    <row r="11993" spans="56:142" x14ac:dyDescent="0.2">
      <c r="BD11993" s="325"/>
      <c r="EL11993" s="325"/>
    </row>
    <row r="11994" spans="56:142" x14ac:dyDescent="0.2">
      <c r="BD11994" s="325"/>
      <c r="EL11994" s="325"/>
    </row>
    <row r="11995" spans="56:142" x14ac:dyDescent="0.2">
      <c r="BD11995" s="325"/>
      <c r="EL11995" s="325"/>
    </row>
    <row r="11996" spans="56:142" x14ac:dyDescent="0.2">
      <c r="BD11996" s="325"/>
      <c r="EL11996" s="325"/>
    </row>
    <row r="11997" spans="56:142" x14ac:dyDescent="0.2">
      <c r="BD11997" s="325"/>
      <c r="EL11997" s="325"/>
    </row>
    <row r="11998" spans="56:142" x14ac:dyDescent="0.2">
      <c r="BD11998" s="325"/>
      <c r="EL11998" s="325"/>
    </row>
    <row r="11999" spans="56:142" x14ac:dyDescent="0.2">
      <c r="BD11999" s="325"/>
      <c r="EL11999" s="325"/>
    </row>
    <row r="12000" spans="56:142" x14ac:dyDescent="0.2">
      <c r="BD12000" s="325"/>
      <c r="EL12000" s="325"/>
    </row>
    <row r="12001" spans="56:142" x14ac:dyDescent="0.2">
      <c r="BD12001" s="325"/>
      <c r="EL12001" s="325"/>
    </row>
    <row r="12002" spans="56:142" x14ac:dyDescent="0.2">
      <c r="BD12002" s="325"/>
      <c r="EL12002" s="325"/>
    </row>
    <row r="12003" spans="56:142" x14ac:dyDescent="0.2">
      <c r="BD12003" s="325"/>
      <c r="EL12003" s="325"/>
    </row>
    <row r="12004" spans="56:142" x14ac:dyDescent="0.2">
      <c r="BD12004" s="325"/>
      <c r="EL12004" s="325"/>
    </row>
    <row r="12005" spans="56:142" x14ac:dyDescent="0.2">
      <c r="BD12005" s="325"/>
      <c r="EL12005" s="325"/>
    </row>
    <row r="12006" spans="56:142" x14ac:dyDescent="0.2">
      <c r="BD12006" s="325"/>
      <c r="EL12006" s="325"/>
    </row>
    <row r="12007" spans="56:142" x14ac:dyDescent="0.2">
      <c r="BD12007" s="325"/>
      <c r="EL12007" s="325"/>
    </row>
    <row r="12008" spans="56:142" x14ac:dyDescent="0.2">
      <c r="BD12008" s="325"/>
      <c r="EL12008" s="325"/>
    </row>
    <row r="12009" spans="56:142" x14ac:dyDescent="0.2">
      <c r="BD12009" s="325"/>
      <c r="EL12009" s="325"/>
    </row>
    <row r="12010" spans="56:142" x14ac:dyDescent="0.2">
      <c r="BD12010" s="325"/>
      <c r="EL12010" s="325"/>
    </row>
    <row r="12011" spans="56:142" x14ac:dyDescent="0.2">
      <c r="BD12011" s="325"/>
      <c r="EL12011" s="325"/>
    </row>
    <row r="12012" spans="56:142" x14ac:dyDescent="0.2">
      <c r="BD12012" s="325"/>
      <c r="EL12012" s="325"/>
    </row>
    <row r="12013" spans="56:142" x14ac:dyDescent="0.2">
      <c r="BD12013" s="325"/>
      <c r="EL12013" s="325"/>
    </row>
    <row r="12014" spans="56:142" x14ac:dyDescent="0.2">
      <c r="BD12014" s="325"/>
      <c r="EL12014" s="325"/>
    </row>
    <row r="12015" spans="56:142" x14ac:dyDescent="0.2">
      <c r="BD12015" s="325"/>
      <c r="EL12015" s="325"/>
    </row>
    <row r="12016" spans="56:142" x14ac:dyDescent="0.2">
      <c r="BD12016" s="325"/>
      <c r="EL12016" s="325"/>
    </row>
    <row r="12017" spans="56:142" x14ac:dyDescent="0.2">
      <c r="BD12017" s="325"/>
      <c r="EL12017" s="325"/>
    </row>
    <row r="12018" spans="56:142" x14ac:dyDescent="0.2">
      <c r="BD12018" s="325"/>
      <c r="EL12018" s="325"/>
    </row>
    <row r="12019" spans="56:142" x14ac:dyDescent="0.2">
      <c r="BD12019" s="325"/>
      <c r="EL12019" s="325"/>
    </row>
    <row r="12020" spans="56:142" x14ac:dyDescent="0.2">
      <c r="BD12020" s="325"/>
      <c r="EL12020" s="325"/>
    </row>
    <row r="12021" spans="56:142" x14ac:dyDescent="0.2">
      <c r="BD12021" s="325"/>
      <c r="EL12021" s="325"/>
    </row>
    <row r="12022" spans="56:142" x14ac:dyDescent="0.2">
      <c r="BD12022" s="325"/>
      <c r="EL12022" s="325"/>
    </row>
    <row r="12023" spans="56:142" x14ac:dyDescent="0.2">
      <c r="BD12023" s="325"/>
      <c r="EL12023" s="325"/>
    </row>
    <row r="12024" spans="56:142" x14ac:dyDescent="0.2">
      <c r="BD12024" s="325"/>
      <c r="EL12024" s="325"/>
    </row>
    <row r="12025" spans="56:142" x14ac:dyDescent="0.2">
      <c r="BD12025" s="325"/>
      <c r="EL12025" s="325"/>
    </row>
    <row r="12026" spans="56:142" x14ac:dyDescent="0.2">
      <c r="BD12026" s="325"/>
      <c r="EL12026" s="325"/>
    </row>
    <row r="12027" spans="56:142" x14ac:dyDescent="0.2">
      <c r="BD12027" s="325"/>
      <c r="EL12027" s="325"/>
    </row>
    <row r="12028" spans="56:142" x14ac:dyDescent="0.2">
      <c r="BD12028" s="325"/>
      <c r="EL12028" s="325"/>
    </row>
    <row r="12029" spans="56:142" x14ac:dyDescent="0.2">
      <c r="BD12029" s="325"/>
      <c r="EL12029" s="325"/>
    </row>
    <row r="12030" spans="56:142" x14ac:dyDescent="0.2">
      <c r="BD12030" s="325"/>
      <c r="EL12030" s="325"/>
    </row>
    <row r="12031" spans="56:142" x14ac:dyDescent="0.2">
      <c r="BD12031" s="325"/>
      <c r="EL12031" s="325"/>
    </row>
    <row r="12032" spans="56:142" x14ac:dyDescent="0.2">
      <c r="BD12032" s="325"/>
      <c r="EL12032" s="325"/>
    </row>
    <row r="12033" spans="56:142" x14ac:dyDescent="0.2">
      <c r="BD12033" s="325"/>
      <c r="EL12033" s="325"/>
    </row>
    <row r="12034" spans="56:142" x14ac:dyDescent="0.2">
      <c r="BD12034" s="325"/>
      <c r="EL12034" s="325"/>
    </row>
    <row r="12035" spans="56:142" x14ac:dyDescent="0.2">
      <c r="BD12035" s="325"/>
      <c r="EL12035" s="325"/>
    </row>
    <row r="12036" spans="56:142" x14ac:dyDescent="0.2">
      <c r="BD12036" s="325"/>
      <c r="EL12036" s="325"/>
    </row>
    <row r="12037" spans="56:142" x14ac:dyDescent="0.2">
      <c r="BD12037" s="325"/>
      <c r="EL12037" s="325"/>
    </row>
    <row r="12038" spans="56:142" x14ac:dyDescent="0.2">
      <c r="BD12038" s="325"/>
      <c r="EL12038" s="325"/>
    </row>
    <row r="12039" spans="56:142" x14ac:dyDescent="0.2">
      <c r="BD12039" s="325"/>
      <c r="EL12039" s="325"/>
    </row>
    <row r="12040" spans="56:142" x14ac:dyDescent="0.2">
      <c r="BD12040" s="325"/>
      <c r="EL12040" s="325"/>
    </row>
    <row r="12041" spans="56:142" x14ac:dyDescent="0.2">
      <c r="BD12041" s="325"/>
      <c r="EL12041" s="325"/>
    </row>
    <row r="12042" spans="56:142" x14ac:dyDescent="0.2">
      <c r="BD12042" s="325"/>
      <c r="EL12042" s="325"/>
    </row>
    <row r="12043" spans="56:142" x14ac:dyDescent="0.2">
      <c r="BD12043" s="325"/>
      <c r="EL12043" s="325"/>
    </row>
    <row r="12044" spans="56:142" x14ac:dyDescent="0.2">
      <c r="BD12044" s="325"/>
      <c r="EL12044" s="325"/>
    </row>
    <row r="12045" spans="56:142" x14ac:dyDescent="0.2">
      <c r="BD12045" s="325"/>
      <c r="EL12045" s="325"/>
    </row>
    <row r="12046" spans="56:142" x14ac:dyDescent="0.2">
      <c r="BD12046" s="325"/>
      <c r="EL12046" s="325"/>
    </row>
    <row r="12047" spans="56:142" x14ac:dyDescent="0.2">
      <c r="BD12047" s="325"/>
      <c r="EL12047" s="325"/>
    </row>
    <row r="12048" spans="56:142" x14ac:dyDescent="0.2">
      <c r="BD12048" s="325"/>
      <c r="EL12048" s="325"/>
    </row>
    <row r="12049" spans="56:142" x14ac:dyDescent="0.2">
      <c r="BD12049" s="325"/>
      <c r="EL12049" s="325"/>
    </row>
    <row r="12050" spans="56:142" x14ac:dyDescent="0.2">
      <c r="BD12050" s="325"/>
      <c r="EL12050" s="325"/>
    </row>
    <row r="12051" spans="56:142" x14ac:dyDescent="0.2">
      <c r="BD12051" s="325"/>
      <c r="EL12051" s="325"/>
    </row>
    <row r="12052" spans="56:142" x14ac:dyDescent="0.2">
      <c r="BD12052" s="325"/>
      <c r="EL12052" s="325"/>
    </row>
    <row r="12053" spans="56:142" x14ac:dyDescent="0.2">
      <c r="BD12053" s="325"/>
      <c r="EL12053" s="325"/>
    </row>
    <row r="12054" spans="56:142" x14ac:dyDescent="0.2">
      <c r="BD12054" s="325"/>
      <c r="EL12054" s="325"/>
    </row>
    <row r="12055" spans="56:142" x14ac:dyDescent="0.2">
      <c r="BD12055" s="325"/>
      <c r="EL12055" s="325"/>
    </row>
    <row r="12056" spans="56:142" x14ac:dyDescent="0.2">
      <c r="BD12056" s="325"/>
      <c r="EL12056" s="325"/>
    </row>
    <row r="12057" spans="56:142" x14ac:dyDescent="0.2">
      <c r="BD12057" s="325"/>
      <c r="EL12057" s="325"/>
    </row>
    <row r="12058" spans="56:142" x14ac:dyDescent="0.2">
      <c r="BD12058" s="325"/>
      <c r="EL12058" s="325"/>
    </row>
    <row r="12059" spans="56:142" x14ac:dyDescent="0.2">
      <c r="BD12059" s="325"/>
      <c r="EL12059" s="325"/>
    </row>
    <row r="12060" spans="56:142" x14ac:dyDescent="0.2">
      <c r="BD12060" s="325"/>
      <c r="EL12060" s="325"/>
    </row>
    <row r="12061" spans="56:142" x14ac:dyDescent="0.2">
      <c r="BD12061" s="325"/>
      <c r="EL12061" s="325"/>
    </row>
    <row r="12062" spans="56:142" x14ac:dyDescent="0.2">
      <c r="BD12062" s="325"/>
      <c r="EL12062" s="325"/>
    </row>
    <row r="12063" spans="56:142" x14ac:dyDescent="0.2">
      <c r="BD12063" s="325"/>
      <c r="EL12063" s="325"/>
    </row>
    <row r="12064" spans="56:142" x14ac:dyDescent="0.2">
      <c r="BD12064" s="325"/>
      <c r="EL12064" s="325"/>
    </row>
    <row r="12065" spans="56:142" x14ac:dyDescent="0.2">
      <c r="BD12065" s="325"/>
      <c r="EL12065" s="325"/>
    </row>
    <row r="12066" spans="56:142" x14ac:dyDescent="0.2">
      <c r="BD12066" s="325"/>
      <c r="EL12066" s="325"/>
    </row>
    <row r="12067" spans="56:142" x14ac:dyDescent="0.2">
      <c r="BD12067" s="325"/>
      <c r="EL12067" s="325"/>
    </row>
    <row r="12068" spans="56:142" x14ac:dyDescent="0.2">
      <c r="BD12068" s="325"/>
      <c r="EL12068" s="325"/>
    </row>
    <row r="12069" spans="56:142" x14ac:dyDescent="0.2">
      <c r="BD12069" s="325"/>
      <c r="EL12069" s="325"/>
    </row>
    <row r="12070" spans="56:142" x14ac:dyDescent="0.2">
      <c r="BD12070" s="325"/>
      <c r="EL12070" s="325"/>
    </row>
    <row r="12071" spans="56:142" x14ac:dyDescent="0.2">
      <c r="BD12071" s="325"/>
      <c r="EL12071" s="325"/>
    </row>
    <row r="12072" spans="56:142" x14ac:dyDescent="0.2">
      <c r="BD12072" s="325"/>
      <c r="EL12072" s="325"/>
    </row>
    <row r="12073" spans="56:142" x14ac:dyDescent="0.2">
      <c r="BD12073" s="325"/>
      <c r="EL12073" s="325"/>
    </row>
    <row r="12074" spans="56:142" x14ac:dyDescent="0.2">
      <c r="BD12074" s="325"/>
      <c r="EL12074" s="325"/>
    </row>
    <row r="12075" spans="56:142" x14ac:dyDescent="0.2">
      <c r="BD12075" s="325"/>
      <c r="EL12075" s="325"/>
    </row>
    <row r="12076" spans="56:142" x14ac:dyDescent="0.2">
      <c r="BD12076" s="325"/>
      <c r="EL12076" s="325"/>
    </row>
    <row r="12077" spans="56:142" x14ac:dyDescent="0.2">
      <c r="BD12077" s="325"/>
      <c r="EL12077" s="325"/>
    </row>
    <row r="12078" spans="56:142" x14ac:dyDescent="0.2">
      <c r="BD12078" s="325"/>
      <c r="EL12078" s="325"/>
    </row>
    <row r="12079" spans="56:142" x14ac:dyDescent="0.2">
      <c r="BD12079" s="325"/>
      <c r="EL12079" s="325"/>
    </row>
    <row r="12080" spans="56:142" x14ac:dyDescent="0.2">
      <c r="BD12080" s="325"/>
      <c r="EL12080" s="325"/>
    </row>
    <row r="12081" spans="56:142" x14ac:dyDescent="0.2">
      <c r="BD12081" s="325"/>
      <c r="EL12081" s="325"/>
    </row>
    <row r="12082" spans="56:142" x14ac:dyDescent="0.2">
      <c r="BD12082" s="325"/>
      <c r="EL12082" s="325"/>
    </row>
    <row r="12083" spans="56:142" x14ac:dyDescent="0.2">
      <c r="BD12083" s="325"/>
      <c r="EL12083" s="325"/>
    </row>
    <row r="12084" spans="56:142" x14ac:dyDescent="0.2">
      <c r="BD12084" s="325"/>
      <c r="EL12084" s="325"/>
    </row>
    <row r="12085" spans="56:142" x14ac:dyDescent="0.2">
      <c r="BD12085" s="325"/>
      <c r="EL12085" s="325"/>
    </row>
    <row r="12086" spans="56:142" x14ac:dyDescent="0.2">
      <c r="BD12086" s="325"/>
      <c r="EL12086" s="325"/>
    </row>
    <row r="12087" spans="56:142" x14ac:dyDescent="0.2">
      <c r="BD12087" s="325"/>
      <c r="EL12087" s="325"/>
    </row>
    <row r="12088" spans="56:142" x14ac:dyDescent="0.2">
      <c r="BD12088" s="325"/>
      <c r="EL12088" s="325"/>
    </row>
    <row r="12089" spans="56:142" x14ac:dyDescent="0.2">
      <c r="BD12089" s="325"/>
      <c r="EL12089" s="325"/>
    </row>
    <row r="12090" spans="56:142" x14ac:dyDescent="0.2">
      <c r="BD12090" s="325"/>
      <c r="EL12090" s="325"/>
    </row>
    <row r="12091" spans="56:142" x14ac:dyDescent="0.2">
      <c r="BD12091" s="325"/>
      <c r="EL12091" s="325"/>
    </row>
    <row r="12092" spans="56:142" x14ac:dyDescent="0.2">
      <c r="BD12092" s="325"/>
      <c r="EL12092" s="325"/>
    </row>
    <row r="12093" spans="56:142" x14ac:dyDescent="0.2">
      <c r="BD12093" s="325"/>
      <c r="EL12093" s="325"/>
    </row>
    <row r="12094" spans="56:142" x14ac:dyDescent="0.2">
      <c r="BD12094" s="325"/>
      <c r="EL12094" s="325"/>
    </row>
    <row r="12095" spans="56:142" x14ac:dyDescent="0.2">
      <c r="BD12095" s="325"/>
      <c r="EL12095" s="325"/>
    </row>
    <row r="12096" spans="56:142" x14ac:dyDescent="0.2">
      <c r="BD12096" s="325"/>
      <c r="EL12096" s="325"/>
    </row>
    <row r="12097" spans="56:142" x14ac:dyDescent="0.2">
      <c r="BD12097" s="325"/>
      <c r="EL12097" s="325"/>
    </row>
    <row r="12098" spans="56:142" x14ac:dyDescent="0.2">
      <c r="BD12098" s="325"/>
      <c r="EL12098" s="325"/>
    </row>
    <row r="12099" spans="56:142" x14ac:dyDescent="0.2">
      <c r="BD12099" s="325"/>
      <c r="EL12099" s="325"/>
    </row>
    <row r="12100" spans="56:142" x14ac:dyDescent="0.2">
      <c r="BD12100" s="325"/>
      <c r="EL12100" s="325"/>
    </row>
    <row r="12101" spans="56:142" x14ac:dyDescent="0.2">
      <c r="BD12101" s="325"/>
      <c r="EL12101" s="325"/>
    </row>
    <row r="12102" spans="56:142" x14ac:dyDescent="0.2">
      <c r="BD12102" s="325"/>
      <c r="EL12102" s="325"/>
    </row>
    <row r="12103" spans="56:142" x14ac:dyDescent="0.2">
      <c r="BD12103" s="325"/>
      <c r="EL12103" s="325"/>
    </row>
    <row r="12104" spans="56:142" x14ac:dyDescent="0.2">
      <c r="BD12104" s="325"/>
      <c r="EL12104" s="325"/>
    </row>
    <row r="12105" spans="56:142" x14ac:dyDescent="0.2">
      <c r="BD12105" s="325"/>
      <c r="EL12105" s="325"/>
    </row>
    <row r="12106" spans="56:142" x14ac:dyDescent="0.2">
      <c r="BD12106" s="325"/>
      <c r="EL12106" s="325"/>
    </row>
    <row r="12107" spans="56:142" x14ac:dyDescent="0.2">
      <c r="BD12107" s="325"/>
      <c r="EL12107" s="325"/>
    </row>
    <row r="12108" spans="56:142" x14ac:dyDescent="0.2">
      <c r="BD12108" s="325"/>
      <c r="EL12108" s="325"/>
    </row>
    <row r="12109" spans="56:142" x14ac:dyDescent="0.2">
      <c r="BD12109" s="325"/>
      <c r="EL12109" s="325"/>
    </row>
    <row r="12110" spans="56:142" x14ac:dyDescent="0.2">
      <c r="BD12110" s="325"/>
      <c r="EL12110" s="325"/>
    </row>
    <row r="12111" spans="56:142" x14ac:dyDescent="0.2">
      <c r="BD12111" s="325"/>
      <c r="EL12111" s="325"/>
    </row>
    <row r="12112" spans="56:142" x14ac:dyDescent="0.2">
      <c r="BD12112" s="325"/>
      <c r="EL12112" s="325"/>
    </row>
    <row r="12113" spans="56:142" x14ac:dyDescent="0.2">
      <c r="BD12113" s="325"/>
      <c r="EL12113" s="325"/>
    </row>
    <row r="12114" spans="56:142" x14ac:dyDescent="0.2">
      <c r="BD12114" s="325"/>
      <c r="EL12114" s="325"/>
    </row>
    <row r="12115" spans="56:142" x14ac:dyDescent="0.2">
      <c r="BD12115" s="325"/>
      <c r="EL12115" s="325"/>
    </row>
    <row r="12116" spans="56:142" x14ac:dyDescent="0.2">
      <c r="BD12116" s="325"/>
      <c r="EL12116" s="325"/>
    </row>
    <row r="12117" spans="56:142" x14ac:dyDescent="0.2">
      <c r="BD12117" s="325"/>
      <c r="EL12117" s="325"/>
    </row>
    <row r="12118" spans="56:142" x14ac:dyDescent="0.2">
      <c r="BD12118" s="325"/>
      <c r="EL12118" s="325"/>
    </row>
    <row r="12119" spans="56:142" x14ac:dyDescent="0.2">
      <c r="BD12119" s="325"/>
      <c r="EL12119" s="325"/>
    </row>
    <row r="12120" spans="56:142" x14ac:dyDescent="0.2">
      <c r="BD12120" s="325"/>
      <c r="EL12120" s="325"/>
    </row>
    <row r="12121" spans="56:142" x14ac:dyDescent="0.2">
      <c r="BD12121" s="325"/>
      <c r="EL12121" s="325"/>
    </row>
    <row r="12122" spans="56:142" x14ac:dyDescent="0.2">
      <c r="BD12122" s="325"/>
      <c r="EL12122" s="325"/>
    </row>
    <row r="12123" spans="56:142" x14ac:dyDescent="0.2">
      <c r="BD12123" s="325"/>
      <c r="EL12123" s="325"/>
    </row>
    <row r="12124" spans="56:142" x14ac:dyDescent="0.2">
      <c r="BD12124" s="325"/>
      <c r="EL12124" s="325"/>
    </row>
    <row r="12125" spans="56:142" x14ac:dyDescent="0.2">
      <c r="BD12125" s="325"/>
      <c r="EL12125" s="325"/>
    </row>
    <row r="12126" spans="56:142" x14ac:dyDescent="0.2">
      <c r="BD12126" s="325"/>
      <c r="EL12126" s="325"/>
    </row>
    <row r="12127" spans="56:142" x14ac:dyDescent="0.2">
      <c r="BD12127" s="325"/>
      <c r="EL12127" s="325"/>
    </row>
    <row r="12128" spans="56:142" x14ac:dyDescent="0.2">
      <c r="BD12128" s="325"/>
      <c r="EL12128" s="325"/>
    </row>
    <row r="12129" spans="56:142" x14ac:dyDescent="0.2">
      <c r="BD12129" s="325"/>
      <c r="EL12129" s="325"/>
    </row>
    <row r="12130" spans="56:142" x14ac:dyDescent="0.2">
      <c r="BD12130" s="325"/>
      <c r="EL12130" s="325"/>
    </row>
    <row r="12131" spans="56:142" x14ac:dyDescent="0.2">
      <c r="BD12131" s="325"/>
      <c r="EL12131" s="325"/>
    </row>
    <row r="12132" spans="56:142" x14ac:dyDescent="0.2">
      <c r="BD12132" s="325"/>
      <c r="EL12132" s="325"/>
    </row>
    <row r="12133" spans="56:142" x14ac:dyDescent="0.2">
      <c r="BD12133" s="325"/>
      <c r="EL12133" s="325"/>
    </row>
    <row r="12134" spans="56:142" x14ac:dyDescent="0.2">
      <c r="BD12134" s="325"/>
      <c r="EL12134" s="325"/>
    </row>
    <row r="12135" spans="56:142" x14ac:dyDescent="0.2">
      <c r="BD12135" s="325"/>
      <c r="EL12135" s="325"/>
    </row>
    <row r="12136" spans="56:142" x14ac:dyDescent="0.2">
      <c r="BD12136" s="325"/>
      <c r="EL12136" s="325"/>
    </row>
    <row r="12137" spans="56:142" x14ac:dyDescent="0.2">
      <c r="BD12137" s="325"/>
      <c r="EL12137" s="325"/>
    </row>
    <row r="12138" spans="56:142" x14ac:dyDescent="0.2">
      <c r="BD12138" s="325"/>
      <c r="EL12138" s="325"/>
    </row>
    <row r="12139" spans="56:142" x14ac:dyDescent="0.2">
      <c r="BD12139" s="325"/>
      <c r="EL12139" s="325"/>
    </row>
    <row r="12140" spans="56:142" x14ac:dyDescent="0.2">
      <c r="BD12140" s="325"/>
      <c r="EL12140" s="325"/>
    </row>
    <row r="12141" spans="56:142" x14ac:dyDescent="0.2">
      <c r="BD12141" s="325"/>
      <c r="EL12141" s="325"/>
    </row>
    <row r="12142" spans="56:142" x14ac:dyDescent="0.2">
      <c r="BD12142" s="325"/>
      <c r="EL12142" s="325"/>
    </row>
    <row r="12143" spans="56:142" x14ac:dyDescent="0.2">
      <c r="BD12143" s="325"/>
      <c r="EL12143" s="325"/>
    </row>
    <row r="12144" spans="56:142" x14ac:dyDescent="0.2">
      <c r="BD12144" s="325"/>
      <c r="EL12144" s="325"/>
    </row>
    <row r="12145" spans="56:142" x14ac:dyDescent="0.2">
      <c r="BD12145" s="325"/>
      <c r="EL12145" s="325"/>
    </row>
    <row r="12146" spans="56:142" x14ac:dyDescent="0.2">
      <c r="BD12146" s="325"/>
      <c r="EL12146" s="325"/>
    </row>
    <row r="12147" spans="56:142" x14ac:dyDescent="0.2">
      <c r="BD12147" s="325"/>
      <c r="EL12147" s="325"/>
    </row>
    <row r="12148" spans="56:142" x14ac:dyDescent="0.2">
      <c r="BD12148" s="325"/>
      <c r="EL12148" s="325"/>
    </row>
    <row r="12149" spans="56:142" x14ac:dyDescent="0.2">
      <c r="BD12149" s="325"/>
      <c r="EL12149" s="325"/>
    </row>
    <row r="12150" spans="56:142" x14ac:dyDescent="0.2">
      <c r="BD12150" s="325"/>
      <c r="EL12150" s="325"/>
    </row>
    <row r="12151" spans="56:142" x14ac:dyDescent="0.2">
      <c r="BD12151" s="325"/>
      <c r="EL12151" s="325"/>
    </row>
    <row r="12152" spans="56:142" x14ac:dyDescent="0.2">
      <c r="BD12152" s="325"/>
      <c r="EL12152" s="325"/>
    </row>
    <row r="12153" spans="56:142" x14ac:dyDescent="0.2">
      <c r="BD12153" s="325"/>
      <c r="EL12153" s="325"/>
    </row>
    <row r="12154" spans="56:142" x14ac:dyDescent="0.2">
      <c r="BD12154" s="325"/>
      <c r="EL12154" s="325"/>
    </row>
    <row r="12155" spans="56:142" x14ac:dyDescent="0.2">
      <c r="BD12155" s="325"/>
      <c r="EL12155" s="325"/>
    </row>
    <row r="12156" spans="56:142" x14ac:dyDescent="0.2">
      <c r="BD12156" s="325"/>
      <c r="EL12156" s="325"/>
    </row>
    <row r="12157" spans="56:142" x14ac:dyDescent="0.2">
      <c r="BD12157" s="325"/>
      <c r="EL12157" s="325"/>
    </row>
    <row r="12158" spans="56:142" x14ac:dyDescent="0.2">
      <c r="BD12158" s="325"/>
      <c r="EL12158" s="325"/>
    </row>
    <row r="12159" spans="56:142" x14ac:dyDescent="0.2">
      <c r="BD12159" s="325"/>
      <c r="EL12159" s="325"/>
    </row>
    <row r="12160" spans="56:142" x14ac:dyDescent="0.2">
      <c r="BD12160" s="325"/>
      <c r="EL12160" s="325"/>
    </row>
    <row r="12161" spans="56:142" x14ac:dyDescent="0.2">
      <c r="BD12161" s="325"/>
      <c r="EL12161" s="325"/>
    </row>
    <row r="12162" spans="56:142" x14ac:dyDescent="0.2">
      <c r="BD12162" s="325"/>
      <c r="EL12162" s="325"/>
    </row>
    <row r="12163" spans="56:142" x14ac:dyDescent="0.2">
      <c r="BD12163" s="325"/>
      <c r="EL12163" s="325"/>
    </row>
    <row r="12164" spans="56:142" x14ac:dyDescent="0.2">
      <c r="BD12164" s="325"/>
      <c r="EL12164" s="325"/>
    </row>
    <row r="12165" spans="56:142" x14ac:dyDescent="0.2">
      <c r="BD12165" s="325"/>
      <c r="EL12165" s="325"/>
    </row>
    <row r="12166" spans="56:142" x14ac:dyDescent="0.2">
      <c r="BD12166" s="325"/>
      <c r="EL12166" s="325"/>
    </row>
    <row r="12167" spans="56:142" x14ac:dyDescent="0.2">
      <c r="BD12167" s="325"/>
      <c r="EL12167" s="325"/>
    </row>
    <row r="12168" spans="56:142" x14ac:dyDescent="0.2">
      <c r="BD12168" s="325"/>
      <c r="EL12168" s="325"/>
    </row>
    <row r="12169" spans="56:142" x14ac:dyDescent="0.2">
      <c r="BD12169" s="325"/>
      <c r="EL12169" s="325"/>
    </row>
    <row r="12170" spans="56:142" x14ac:dyDescent="0.2">
      <c r="BD12170" s="325"/>
      <c r="EL12170" s="325"/>
    </row>
    <row r="12171" spans="56:142" x14ac:dyDescent="0.2">
      <c r="BD12171" s="325"/>
      <c r="EL12171" s="325"/>
    </row>
    <row r="12172" spans="56:142" x14ac:dyDescent="0.2">
      <c r="BD12172" s="325"/>
      <c r="EL12172" s="325"/>
    </row>
    <row r="12173" spans="56:142" x14ac:dyDescent="0.2">
      <c r="BD12173" s="325"/>
      <c r="EL12173" s="325"/>
    </row>
    <row r="12174" spans="56:142" x14ac:dyDescent="0.2">
      <c r="BD12174" s="325"/>
      <c r="EL12174" s="325"/>
    </row>
    <row r="12175" spans="56:142" x14ac:dyDescent="0.2">
      <c r="BD12175" s="325"/>
      <c r="EL12175" s="325"/>
    </row>
    <row r="12176" spans="56:142" x14ac:dyDescent="0.2">
      <c r="BD12176" s="325"/>
      <c r="EL12176" s="325"/>
    </row>
    <row r="12177" spans="56:142" x14ac:dyDescent="0.2">
      <c r="BD12177" s="325"/>
      <c r="EL12177" s="325"/>
    </row>
    <row r="12178" spans="56:142" x14ac:dyDescent="0.2">
      <c r="BD12178" s="325"/>
      <c r="EL12178" s="325"/>
    </row>
    <row r="12179" spans="56:142" x14ac:dyDescent="0.2">
      <c r="BD12179" s="325"/>
      <c r="EL12179" s="325"/>
    </row>
    <row r="12180" spans="56:142" x14ac:dyDescent="0.2">
      <c r="BD12180" s="325"/>
      <c r="EL12180" s="325"/>
    </row>
    <row r="12181" spans="56:142" x14ac:dyDescent="0.2">
      <c r="BD12181" s="325"/>
      <c r="EL12181" s="325"/>
    </row>
    <row r="12182" spans="56:142" x14ac:dyDescent="0.2">
      <c r="BD12182" s="325"/>
      <c r="EL12182" s="325"/>
    </row>
    <row r="12183" spans="56:142" x14ac:dyDescent="0.2">
      <c r="BD12183" s="325"/>
      <c r="EL12183" s="325"/>
    </row>
    <row r="12184" spans="56:142" x14ac:dyDescent="0.2">
      <c r="BD12184" s="325"/>
      <c r="EL12184" s="325"/>
    </row>
    <row r="12185" spans="56:142" x14ac:dyDescent="0.2">
      <c r="BD12185" s="325"/>
      <c r="EL12185" s="325"/>
    </row>
    <row r="12186" spans="56:142" x14ac:dyDescent="0.2">
      <c r="BD12186" s="325"/>
      <c r="EL12186" s="325"/>
    </row>
    <row r="12187" spans="56:142" x14ac:dyDescent="0.2">
      <c r="BD12187" s="325"/>
      <c r="EL12187" s="325"/>
    </row>
    <row r="12188" spans="56:142" x14ac:dyDescent="0.2">
      <c r="BD12188" s="325"/>
      <c r="EL12188" s="325"/>
    </row>
    <row r="12189" spans="56:142" x14ac:dyDescent="0.2">
      <c r="BD12189" s="325"/>
      <c r="EL12189" s="325"/>
    </row>
    <row r="12190" spans="56:142" x14ac:dyDescent="0.2">
      <c r="BD12190" s="325"/>
      <c r="EL12190" s="325"/>
    </row>
    <row r="12191" spans="56:142" x14ac:dyDescent="0.2">
      <c r="BD12191" s="325"/>
      <c r="EL12191" s="325"/>
    </row>
    <row r="12192" spans="56:142" x14ac:dyDescent="0.2">
      <c r="BD12192" s="325"/>
      <c r="EL12192" s="325"/>
    </row>
    <row r="12193" spans="56:142" x14ac:dyDescent="0.2">
      <c r="BD12193" s="325"/>
      <c r="EL12193" s="325"/>
    </row>
    <row r="12194" spans="56:142" x14ac:dyDescent="0.2">
      <c r="BD12194" s="325"/>
      <c r="EL12194" s="325"/>
    </row>
    <row r="12195" spans="56:142" x14ac:dyDescent="0.2">
      <c r="BD12195" s="325"/>
      <c r="EL12195" s="325"/>
    </row>
    <row r="12196" spans="56:142" x14ac:dyDescent="0.2">
      <c r="BD12196" s="325"/>
      <c r="EL12196" s="325"/>
    </row>
    <row r="12197" spans="56:142" x14ac:dyDescent="0.2">
      <c r="BD12197" s="325"/>
      <c r="EL12197" s="325"/>
    </row>
    <row r="12198" spans="56:142" x14ac:dyDescent="0.2">
      <c r="BD12198" s="325"/>
      <c r="EL12198" s="325"/>
    </row>
    <row r="12199" spans="56:142" x14ac:dyDescent="0.2">
      <c r="BD12199" s="325"/>
      <c r="EL12199" s="325"/>
    </row>
    <row r="12200" spans="56:142" x14ac:dyDescent="0.2">
      <c r="BD12200" s="325"/>
      <c r="EL12200" s="325"/>
    </row>
    <row r="12201" spans="56:142" x14ac:dyDescent="0.2">
      <c r="BD12201" s="325"/>
      <c r="EL12201" s="325"/>
    </row>
    <row r="12202" spans="56:142" x14ac:dyDescent="0.2">
      <c r="BD12202" s="325"/>
      <c r="EL12202" s="325"/>
    </row>
    <row r="12203" spans="56:142" x14ac:dyDescent="0.2">
      <c r="BD12203" s="325"/>
      <c r="EL12203" s="325"/>
    </row>
    <row r="12204" spans="56:142" x14ac:dyDescent="0.2">
      <c r="BD12204" s="325"/>
      <c r="EL12204" s="325"/>
    </row>
    <row r="12205" spans="56:142" x14ac:dyDescent="0.2">
      <c r="BD12205" s="325"/>
      <c r="EL12205" s="325"/>
    </row>
    <row r="12206" spans="56:142" x14ac:dyDescent="0.2">
      <c r="BD12206" s="325"/>
      <c r="EL12206" s="325"/>
    </row>
    <row r="12207" spans="56:142" x14ac:dyDescent="0.2">
      <c r="BD12207" s="325"/>
      <c r="EL12207" s="325"/>
    </row>
    <row r="12208" spans="56:142" x14ac:dyDescent="0.2">
      <c r="BD12208" s="325"/>
      <c r="EL12208" s="325"/>
    </row>
    <row r="12209" spans="56:142" x14ac:dyDescent="0.2">
      <c r="BD12209" s="325"/>
      <c r="EL12209" s="325"/>
    </row>
    <row r="12210" spans="56:142" x14ac:dyDescent="0.2">
      <c r="BD12210" s="325"/>
      <c r="EL12210" s="325"/>
    </row>
    <row r="12211" spans="56:142" x14ac:dyDescent="0.2">
      <c r="BD12211" s="325"/>
      <c r="EL12211" s="325"/>
    </row>
    <row r="12212" spans="56:142" x14ac:dyDescent="0.2">
      <c r="BD12212" s="325"/>
      <c r="EL12212" s="325"/>
    </row>
    <row r="12213" spans="56:142" x14ac:dyDescent="0.2">
      <c r="BD12213" s="325"/>
      <c r="EL12213" s="325"/>
    </row>
    <row r="12214" spans="56:142" x14ac:dyDescent="0.2">
      <c r="BD12214" s="325"/>
      <c r="EL12214" s="325"/>
    </row>
    <row r="12215" spans="56:142" x14ac:dyDescent="0.2">
      <c r="BD12215" s="325"/>
      <c r="EL12215" s="325"/>
    </row>
    <row r="12216" spans="56:142" x14ac:dyDescent="0.2">
      <c r="BD12216" s="325"/>
      <c r="EL12216" s="325"/>
    </row>
    <row r="12217" spans="56:142" x14ac:dyDescent="0.2">
      <c r="BD12217" s="325"/>
      <c r="EL12217" s="325"/>
    </row>
    <row r="12218" spans="56:142" x14ac:dyDescent="0.2">
      <c r="BD12218" s="325"/>
      <c r="EL12218" s="325"/>
    </row>
    <row r="12219" spans="56:142" x14ac:dyDescent="0.2">
      <c r="BD12219" s="325"/>
      <c r="EL12219" s="325"/>
    </row>
    <row r="12220" spans="56:142" x14ac:dyDescent="0.2">
      <c r="BD12220" s="325"/>
      <c r="EL12220" s="325"/>
    </row>
    <row r="12221" spans="56:142" x14ac:dyDescent="0.2">
      <c r="BD12221" s="325"/>
      <c r="EL12221" s="325"/>
    </row>
    <row r="12222" spans="56:142" x14ac:dyDescent="0.2">
      <c r="BD12222" s="325"/>
      <c r="EL12222" s="325"/>
    </row>
    <row r="12223" spans="56:142" x14ac:dyDescent="0.2">
      <c r="BD12223" s="325"/>
      <c r="EL12223" s="325"/>
    </row>
    <row r="12224" spans="56:142" x14ac:dyDescent="0.2">
      <c r="BD12224" s="325"/>
      <c r="EL12224" s="325"/>
    </row>
    <row r="12225" spans="56:142" x14ac:dyDescent="0.2">
      <c r="BD12225" s="325"/>
      <c r="EL12225" s="325"/>
    </row>
    <row r="12226" spans="56:142" x14ac:dyDescent="0.2">
      <c r="BD12226" s="325"/>
      <c r="EL12226" s="325"/>
    </row>
    <row r="12227" spans="56:142" x14ac:dyDescent="0.2">
      <c r="BD12227" s="325"/>
      <c r="EL12227" s="325"/>
    </row>
    <row r="12228" spans="56:142" x14ac:dyDescent="0.2">
      <c r="BD12228" s="325"/>
      <c r="EL12228" s="325"/>
    </row>
    <row r="12229" spans="56:142" x14ac:dyDescent="0.2">
      <c r="BD12229" s="325"/>
      <c r="EL12229" s="325"/>
    </row>
    <row r="12230" spans="56:142" x14ac:dyDescent="0.2">
      <c r="BD12230" s="325"/>
      <c r="EL12230" s="325"/>
    </row>
    <row r="12231" spans="56:142" x14ac:dyDescent="0.2">
      <c r="BD12231" s="325"/>
      <c r="EL12231" s="325"/>
    </row>
    <row r="12232" spans="56:142" x14ac:dyDescent="0.2">
      <c r="BD12232" s="325"/>
      <c r="EL12232" s="325"/>
    </row>
    <row r="12233" spans="56:142" x14ac:dyDescent="0.2">
      <c r="BD12233" s="325"/>
      <c r="EL12233" s="325"/>
    </row>
    <row r="12234" spans="56:142" x14ac:dyDescent="0.2">
      <c r="BD12234" s="325"/>
      <c r="EL12234" s="325"/>
    </row>
    <row r="12235" spans="56:142" x14ac:dyDescent="0.2">
      <c r="BD12235" s="325"/>
      <c r="EL12235" s="325"/>
    </row>
    <row r="12236" spans="56:142" x14ac:dyDescent="0.2">
      <c r="BD12236" s="325"/>
      <c r="EL12236" s="325"/>
    </row>
    <row r="12237" spans="56:142" x14ac:dyDescent="0.2">
      <c r="BD12237" s="325"/>
      <c r="EL12237" s="325"/>
    </row>
    <row r="12238" spans="56:142" x14ac:dyDescent="0.2">
      <c r="BD12238" s="325"/>
      <c r="EL12238" s="325"/>
    </row>
    <row r="12239" spans="56:142" x14ac:dyDescent="0.2">
      <c r="BD12239" s="325"/>
      <c r="EL12239" s="325"/>
    </row>
    <row r="12240" spans="56:142" x14ac:dyDescent="0.2">
      <c r="BD12240" s="325"/>
      <c r="EL12240" s="325"/>
    </row>
    <row r="12241" spans="56:142" x14ac:dyDescent="0.2">
      <c r="BD12241" s="325"/>
      <c r="EL12241" s="325"/>
    </row>
    <row r="12242" spans="56:142" x14ac:dyDescent="0.2">
      <c r="BD12242" s="325"/>
      <c r="EL12242" s="325"/>
    </row>
    <row r="12243" spans="56:142" x14ac:dyDescent="0.2">
      <c r="BD12243" s="325"/>
      <c r="EL12243" s="325"/>
    </row>
    <row r="12244" spans="56:142" x14ac:dyDescent="0.2">
      <c r="BD12244" s="325"/>
      <c r="EL12244" s="325"/>
    </row>
    <row r="12245" spans="56:142" x14ac:dyDescent="0.2">
      <c r="BD12245" s="325"/>
      <c r="EL12245" s="325"/>
    </row>
    <row r="12246" spans="56:142" x14ac:dyDescent="0.2">
      <c r="BD12246" s="325"/>
      <c r="EL12246" s="325"/>
    </row>
    <row r="12247" spans="56:142" x14ac:dyDescent="0.2">
      <c r="BD12247" s="325"/>
      <c r="EL12247" s="325"/>
    </row>
    <row r="12248" spans="56:142" x14ac:dyDescent="0.2">
      <c r="BD12248" s="325"/>
      <c r="EL12248" s="325"/>
    </row>
    <row r="12249" spans="56:142" x14ac:dyDescent="0.2">
      <c r="BD12249" s="325"/>
      <c r="EL12249" s="325"/>
    </row>
    <row r="12250" spans="56:142" x14ac:dyDescent="0.2">
      <c r="BD12250" s="325"/>
      <c r="EL12250" s="325"/>
    </row>
    <row r="12251" spans="56:142" x14ac:dyDescent="0.2">
      <c r="BD12251" s="325"/>
      <c r="EL12251" s="325"/>
    </row>
    <row r="12252" spans="56:142" x14ac:dyDescent="0.2">
      <c r="BD12252" s="325"/>
      <c r="EL12252" s="325"/>
    </row>
    <row r="12253" spans="56:142" x14ac:dyDescent="0.2">
      <c r="BD12253" s="325"/>
      <c r="EL12253" s="325"/>
    </row>
    <row r="12254" spans="56:142" x14ac:dyDescent="0.2">
      <c r="BD12254" s="325"/>
      <c r="EL12254" s="325"/>
    </row>
    <row r="12255" spans="56:142" x14ac:dyDescent="0.2">
      <c r="BD12255" s="325"/>
      <c r="EL12255" s="325"/>
    </row>
    <row r="12256" spans="56:142" x14ac:dyDescent="0.2">
      <c r="BD12256" s="325"/>
      <c r="EL12256" s="325"/>
    </row>
    <row r="12257" spans="56:142" x14ac:dyDescent="0.2">
      <c r="BD12257" s="325"/>
      <c r="EL12257" s="325"/>
    </row>
    <row r="12258" spans="56:142" x14ac:dyDescent="0.2">
      <c r="BD12258" s="325"/>
      <c r="EL12258" s="325"/>
    </row>
    <row r="12259" spans="56:142" x14ac:dyDescent="0.2">
      <c r="BD12259" s="325"/>
      <c r="EL12259" s="325"/>
    </row>
    <row r="12260" spans="56:142" x14ac:dyDescent="0.2">
      <c r="BD12260" s="325"/>
      <c r="EL12260" s="325"/>
    </row>
    <row r="12261" spans="56:142" x14ac:dyDescent="0.2">
      <c r="BD12261" s="325"/>
      <c r="EL12261" s="325"/>
    </row>
    <row r="12262" spans="56:142" x14ac:dyDescent="0.2">
      <c r="BD12262" s="325"/>
      <c r="EL12262" s="325"/>
    </row>
    <row r="12263" spans="56:142" x14ac:dyDescent="0.2">
      <c r="BD12263" s="325"/>
      <c r="EL12263" s="325"/>
    </row>
    <row r="12264" spans="56:142" x14ac:dyDescent="0.2">
      <c r="BD12264" s="325"/>
      <c r="EL12264" s="325"/>
    </row>
    <row r="12265" spans="56:142" x14ac:dyDescent="0.2">
      <c r="BD12265" s="325"/>
      <c r="EL12265" s="325"/>
    </row>
    <row r="12266" spans="56:142" x14ac:dyDescent="0.2">
      <c r="BD12266" s="325"/>
      <c r="EL12266" s="325"/>
    </row>
    <row r="12267" spans="56:142" x14ac:dyDescent="0.2">
      <c r="BD12267" s="325"/>
      <c r="EL12267" s="325"/>
    </row>
    <row r="12268" spans="56:142" x14ac:dyDescent="0.2">
      <c r="BD12268" s="325"/>
      <c r="EL12268" s="325"/>
    </row>
    <row r="12269" spans="56:142" x14ac:dyDescent="0.2">
      <c r="BD12269" s="325"/>
      <c r="EL12269" s="325"/>
    </row>
    <row r="12270" spans="56:142" x14ac:dyDescent="0.2">
      <c r="BD12270" s="325"/>
      <c r="EL12270" s="325"/>
    </row>
    <row r="12271" spans="56:142" x14ac:dyDescent="0.2">
      <c r="BD12271" s="325"/>
      <c r="EL12271" s="325"/>
    </row>
    <row r="12272" spans="56:142" x14ac:dyDescent="0.2">
      <c r="BD12272" s="325"/>
      <c r="EL12272" s="325"/>
    </row>
    <row r="12273" spans="56:142" x14ac:dyDescent="0.2">
      <c r="BD12273" s="325"/>
      <c r="EL12273" s="325"/>
    </row>
    <row r="12274" spans="56:142" x14ac:dyDescent="0.2">
      <c r="BD12274" s="325"/>
      <c r="EL12274" s="325"/>
    </row>
    <row r="12275" spans="56:142" x14ac:dyDescent="0.2">
      <c r="BD12275" s="325"/>
      <c r="EL12275" s="325"/>
    </row>
    <row r="12276" spans="56:142" x14ac:dyDescent="0.2">
      <c r="BD12276" s="325"/>
      <c r="EL12276" s="325"/>
    </row>
    <row r="12277" spans="56:142" x14ac:dyDescent="0.2">
      <c r="BD12277" s="325"/>
      <c r="EL12277" s="325"/>
    </row>
    <row r="12278" spans="56:142" x14ac:dyDescent="0.2">
      <c r="BD12278" s="325"/>
      <c r="EL12278" s="325"/>
    </row>
    <row r="12279" spans="56:142" x14ac:dyDescent="0.2">
      <c r="BD12279" s="325"/>
      <c r="EL12279" s="325"/>
    </row>
    <row r="12280" spans="56:142" x14ac:dyDescent="0.2">
      <c r="BD12280" s="325"/>
      <c r="EL12280" s="325"/>
    </row>
    <row r="12281" spans="56:142" x14ac:dyDescent="0.2">
      <c r="BD12281" s="325"/>
      <c r="EL12281" s="325"/>
    </row>
    <row r="12282" spans="56:142" x14ac:dyDescent="0.2">
      <c r="BD12282" s="325"/>
      <c r="EL12282" s="325"/>
    </row>
    <row r="12283" spans="56:142" x14ac:dyDescent="0.2">
      <c r="BD12283" s="325"/>
      <c r="EL12283" s="325"/>
    </row>
    <row r="12284" spans="56:142" x14ac:dyDescent="0.2">
      <c r="BD12284" s="325"/>
      <c r="EL12284" s="325"/>
    </row>
    <row r="12285" spans="56:142" x14ac:dyDescent="0.2">
      <c r="BD12285" s="325"/>
      <c r="EL12285" s="325"/>
    </row>
    <row r="12286" spans="56:142" x14ac:dyDescent="0.2">
      <c r="BD12286" s="325"/>
      <c r="EL12286" s="325"/>
    </row>
    <row r="12287" spans="56:142" x14ac:dyDescent="0.2">
      <c r="BD12287" s="325"/>
      <c r="EL12287" s="325"/>
    </row>
    <row r="12288" spans="56:142" x14ac:dyDescent="0.2">
      <c r="BD12288" s="325"/>
      <c r="EL12288" s="325"/>
    </row>
    <row r="12289" spans="56:142" x14ac:dyDescent="0.2">
      <c r="BD12289" s="325"/>
      <c r="EL12289" s="325"/>
    </row>
    <row r="12290" spans="56:142" x14ac:dyDescent="0.2">
      <c r="BD12290" s="325"/>
      <c r="EL12290" s="325"/>
    </row>
    <row r="12291" spans="56:142" x14ac:dyDescent="0.2">
      <c r="BD12291" s="325"/>
      <c r="EL12291" s="325"/>
    </row>
    <row r="12292" spans="56:142" x14ac:dyDescent="0.2">
      <c r="BD12292" s="325"/>
      <c r="EL12292" s="325"/>
    </row>
    <row r="12293" spans="56:142" x14ac:dyDescent="0.2">
      <c r="BD12293" s="325"/>
      <c r="EL12293" s="325"/>
    </row>
    <row r="12294" spans="56:142" x14ac:dyDescent="0.2">
      <c r="BD12294" s="325"/>
      <c r="EL12294" s="325"/>
    </row>
    <row r="12295" spans="56:142" x14ac:dyDescent="0.2">
      <c r="BD12295" s="325"/>
      <c r="EL12295" s="325"/>
    </row>
    <row r="12296" spans="56:142" x14ac:dyDescent="0.2">
      <c r="BD12296" s="325"/>
      <c r="EL12296" s="325"/>
    </row>
    <row r="12297" spans="56:142" x14ac:dyDescent="0.2">
      <c r="BD12297" s="325"/>
      <c r="EL12297" s="325"/>
    </row>
    <row r="12298" spans="56:142" x14ac:dyDescent="0.2">
      <c r="BD12298" s="325"/>
      <c r="EL12298" s="325"/>
    </row>
    <row r="12299" spans="56:142" x14ac:dyDescent="0.2">
      <c r="BD12299" s="325"/>
      <c r="EL12299" s="325"/>
    </row>
    <row r="12300" spans="56:142" x14ac:dyDescent="0.2">
      <c r="BD12300" s="325"/>
      <c r="EL12300" s="325"/>
    </row>
    <row r="12301" spans="56:142" x14ac:dyDescent="0.2">
      <c r="BD12301" s="325"/>
      <c r="EL12301" s="325"/>
    </row>
    <row r="12302" spans="56:142" x14ac:dyDescent="0.2">
      <c r="BD12302" s="325"/>
      <c r="EL12302" s="325"/>
    </row>
    <row r="12303" spans="56:142" x14ac:dyDescent="0.2">
      <c r="BD12303" s="325"/>
      <c r="EL12303" s="325"/>
    </row>
    <row r="12304" spans="56:142" x14ac:dyDescent="0.2">
      <c r="BD12304" s="325"/>
      <c r="EL12304" s="325"/>
    </row>
    <row r="12305" spans="56:142" x14ac:dyDescent="0.2">
      <c r="BD12305" s="325"/>
      <c r="EL12305" s="325"/>
    </row>
    <row r="12306" spans="56:142" x14ac:dyDescent="0.2">
      <c r="BD12306" s="325"/>
      <c r="EL12306" s="325"/>
    </row>
    <row r="12307" spans="56:142" x14ac:dyDescent="0.2">
      <c r="BD12307" s="325"/>
      <c r="EL12307" s="325"/>
    </row>
    <row r="12308" spans="56:142" x14ac:dyDescent="0.2">
      <c r="BD12308" s="325"/>
      <c r="EL12308" s="325"/>
    </row>
    <row r="12309" spans="56:142" x14ac:dyDescent="0.2">
      <c r="BD12309" s="325"/>
      <c r="EL12309" s="325"/>
    </row>
    <row r="12310" spans="56:142" x14ac:dyDescent="0.2">
      <c r="BD12310" s="325"/>
      <c r="EL12310" s="325"/>
    </row>
    <row r="12311" spans="56:142" x14ac:dyDescent="0.2">
      <c r="BD12311" s="325"/>
      <c r="EL12311" s="325"/>
    </row>
    <row r="12312" spans="56:142" x14ac:dyDescent="0.2">
      <c r="BD12312" s="325"/>
      <c r="EL12312" s="325"/>
    </row>
    <row r="12313" spans="56:142" x14ac:dyDescent="0.2">
      <c r="BD12313" s="325"/>
      <c r="EL12313" s="325"/>
    </row>
    <row r="12314" spans="56:142" x14ac:dyDescent="0.2">
      <c r="BD12314" s="325"/>
      <c r="EL12314" s="325"/>
    </row>
    <row r="12315" spans="56:142" x14ac:dyDescent="0.2">
      <c r="BD12315" s="325"/>
      <c r="EL12315" s="325"/>
    </row>
    <row r="12316" spans="56:142" x14ac:dyDescent="0.2">
      <c r="BD12316" s="325"/>
      <c r="EL12316" s="325"/>
    </row>
    <row r="12317" spans="56:142" x14ac:dyDescent="0.2">
      <c r="BD12317" s="325"/>
      <c r="EL12317" s="325"/>
    </row>
    <row r="12318" spans="56:142" x14ac:dyDescent="0.2">
      <c r="BD12318" s="325"/>
      <c r="EL12318" s="325"/>
    </row>
    <row r="12319" spans="56:142" x14ac:dyDescent="0.2">
      <c r="BD12319" s="325"/>
      <c r="EL12319" s="325"/>
    </row>
    <row r="12320" spans="56:142" x14ac:dyDescent="0.2">
      <c r="BD12320" s="325"/>
      <c r="EL12320" s="325"/>
    </row>
    <row r="12321" spans="56:142" x14ac:dyDescent="0.2">
      <c r="BD12321" s="325"/>
      <c r="EL12321" s="325"/>
    </row>
    <row r="12322" spans="56:142" x14ac:dyDescent="0.2">
      <c r="BD12322" s="325"/>
      <c r="EL12322" s="325"/>
    </row>
    <row r="12323" spans="56:142" x14ac:dyDescent="0.2">
      <c r="BD12323" s="325"/>
      <c r="EL12323" s="325"/>
    </row>
    <row r="12324" spans="56:142" x14ac:dyDescent="0.2">
      <c r="BD12324" s="325"/>
      <c r="EL12324" s="325"/>
    </row>
    <row r="12325" spans="56:142" x14ac:dyDescent="0.2">
      <c r="BD12325" s="325"/>
      <c r="EL12325" s="325"/>
    </row>
    <row r="12326" spans="56:142" x14ac:dyDescent="0.2">
      <c r="BD12326" s="325"/>
      <c r="EL12326" s="325"/>
    </row>
    <row r="12327" spans="56:142" x14ac:dyDescent="0.2">
      <c r="BD12327" s="325"/>
      <c r="EL12327" s="325"/>
    </row>
    <row r="12328" spans="56:142" x14ac:dyDescent="0.2">
      <c r="BD12328" s="325"/>
      <c r="EL12328" s="325"/>
    </row>
    <row r="12329" spans="56:142" x14ac:dyDescent="0.2">
      <c r="BD12329" s="325"/>
      <c r="EL12329" s="325"/>
    </row>
    <row r="12330" spans="56:142" x14ac:dyDescent="0.2">
      <c r="BD12330" s="325"/>
      <c r="EL12330" s="325"/>
    </row>
    <row r="12331" spans="56:142" x14ac:dyDescent="0.2">
      <c r="BD12331" s="325"/>
      <c r="EL12331" s="325"/>
    </row>
    <row r="12332" spans="56:142" x14ac:dyDescent="0.2">
      <c r="BD12332" s="325"/>
      <c r="EL12332" s="325"/>
    </row>
    <row r="12333" spans="56:142" x14ac:dyDescent="0.2">
      <c r="BD12333" s="325"/>
      <c r="EL12333" s="325"/>
    </row>
    <row r="12334" spans="56:142" x14ac:dyDescent="0.2">
      <c r="BD12334" s="325"/>
      <c r="EL12334" s="325"/>
    </row>
    <row r="12335" spans="56:142" x14ac:dyDescent="0.2">
      <c r="BD12335" s="325"/>
      <c r="EL12335" s="325"/>
    </row>
    <row r="12336" spans="56:142" x14ac:dyDescent="0.2">
      <c r="BD12336" s="325"/>
      <c r="EL12336" s="325"/>
    </row>
    <row r="12337" spans="56:142" x14ac:dyDescent="0.2">
      <c r="BD12337" s="325"/>
      <c r="EL12337" s="325"/>
    </row>
    <row r="12338" spans="56:142" x14ac:dyDescent="0.2">
      <c r="BD12338" s="325"/>
      <c r="EL12338" s="325"/>
    </row>
    <row r="12339" spans="56:142" x14ac:dyDescent="0.2">
      <c r="BD12339" s="325"/>
      <c r="EL12339" s="325"/>
    </row>
    <row r="12340" spans="56:142" x14ac:dyDescent="0.2">
      <c r="BD12340" s="325"/>
      <c r="EL12340" s="325"/>
    </row>
    <row r="12341" spans="56:142" x14ac:dyDescent="0.2">
      <c r="BD12341" s="325"/>
      <c r="EL12341" s="325"/>
    </row>
    <row r="12342" spans="56:142" x14ac:dyDescent="0.2">
      <c r="BD12342" s="325"/>
      <c r="EL12342" s="325"/>
    </row>
    <row r="12343" spans="56:142" x14ac:dyDescent="0.2">
      <c r="BD12343" s="325"/>
      <c r="EL12343" s="325"/>
    </row>
    <row r="12344" spans="56:142" x14ac:dyDescent="0.2">
      <c r="BD12344" s="325"/>
      <c r="EL12344" s="325"/>
    </row>
    <row r="12345" spans="56:142" x14ac:dyDescent="0.2">
      <c r="BD12345" s="325"/>
      <c r="EL12345" s="325"/>
    </row>
    <row r="12346" spans="56:142" x14ac:dyDescent="0.2">
      <c r="BD12346" s="325"/>
      <c r="EL12346" s="325"/>
    </row>
    <row r="12347" spans="56:142" x14ac:dyDescent="0.2">
      <c r="BD12347" s="325"/>
      <c r="EL12347" s="325"/>
    </row>
    <row r="12348" spans="56:142" x14ac:dyDescent="0.2">
      <c r="BD12348" s="325"/>
      <c r="EL12348" s="325"/>
    </row>
    <row r="12349" spans="56:142" x14ac:dyDescent="0.2">
      <c r="BD12349" s="325"/>
      <c r="EL12349" s="325"/>
    </row>
    <row r="12350" spans="56:142" x14ac:dyDescent="0.2">
      <c r="BD12350" s="325"/>
      <c r="EL12350" s="325"/>
    </row>
    <row r="12351" spans="56:142" x14ac:dyDescent="0.2">
      <c r="BD12351" s="325"/>
      <c r="EL12351" s="325"/>
    </row>
    <row r="12352" spans="56:142" x14ac:dyDescent="0.2">
      <c r="BD12352" s="325"/>
      <c r="EL12352" s="325"/>
    </row>
    <row r="12353" spans="56:142" x14ac:dyDescent="0.2">
      <c r="BD12353" s="325"/>
      <c r="EL12353" s="325"/>
    </row>
    <row r="12354" spans="56:142" x14ac:dyDescent="0.2">
      <c r="BD12354" s="325"/>
      <c r="EL12354" s="325"/>
    </row>
    <row r="12355" spans="56:142" x14ac:dyDescent="0.2">
      <c r="BD12355" s="325"/>
      <c r="EL12355" s="325"/>
    </row>
    <row r="12356" spans="56:142" x14ac:dyDescent="0.2">
      <c r="BD12356" s="325"/>
      <c r="EL12356" s="325"/>
    </row>
    <row r="12357" spans="56:142" x14ac:dyDescent="0.2">
      <c r="BD12357" s="325"/>
      <c r="EL12357" s="325"/>
    </row>
    <row r="12358" spans="56:142" x14ac:dyDescent="0.2">
      <c r="BD12358" s="325"/>
      <c r="EL12358" s="325"/>
    </row>
    <row r="12359" spans="56:142" x14ac:dyDescent="0.2">
      <c r="BD12359" s="325"/>
      <c r="EL12359" s="325"/>
    </row>
    <row r="12360" spans="56:142" x14ac:dyDescent="0.2">
      <c r="BD12360" s="325"/>
      <c r="EL12360" s="325"/>
    </row>
    <row r="12361" spans="56:142" x14ac:dyDescent="0.2">
      <c r="BD12361" s="325"/>
      <c r="EL12361" s="325"/>
    </row>
    <row r="12362" spans="56:142" x14ac:dyDescent="0.2">
      <c r="BD12362" s="325"/>
      <c r="EL12362" s="325"/>
    </row>
    <row r="12363" spans="56:142" x14ac:dyDescent="0.2">
      <c r="BD12363" s="325"/>
      <c r="EL12363" s="325"/>
    </row>
    <row r="12364" spans="56:142" x14ac:dyDescent="0.2">
      <c r="BD12364" s="325"/>
      <c r="EL12364" s="325"/>
    </row>
    <row r="12365" spans="56:142" x14ac:dyDescent="0.2">
      <c r="BD12365" s="325"/>
      <c r="EL12365" s="325"/>
    </row>
    <row r="12366" spans="56:142" x14ac:dyDescent="0.2">
      <c r="BD12366" s="325"/>
      <c r="EL12366" s="325"/>
    </row>
    <row r="12367" spans="56:142" x14ac:dyDescent="0.2">
      <c r="BD12367" s="325"/>
      <c r="EL12367" s="325"/>
    </row>
    <row r="12368" spans="56:142" x14ac:dyDescent="0.2">
      <c r="BD12368" s="325"/>
      <c r="EL12368" s="325"/>
    </row>
    <row r="12369" spans="56:142" x14ac:dyDescent="0.2">
      <c r="BD12369" s="325"/>
      <c r="EL12369" s="325"/>
    </row>
    <row r="12370" spans="56:142" x14ac:dyDescent="0.2">
      <c r="BD12370" s="325"/>
      <c r="EL12370" s="325"/>
    </row>
    <row r="12371" spans="56:142" x14ac:dyDescent="0.2">
      <c r="BD12371" s="325"/>
      <c r="EL12371" s="325"/>
    </row>
    <row r="12372" spans="56:142" x14ac:dyDescent="0.2">
      <c r="BD12372" s="325"/>
      <c r="EL12372" s="325"/>
    </row>
    <row r="12373" spans="56:142" x14ac:dyDescent="0.2">
      <c r="BD12373" s="325"/>
      <c r="EL12373" s="325"/>
    </row>
    <row r="12374" spans="56:142" x14ac:dyDescent="0.2">
      <c r="BD12374" s="325"/>
      <c r="EL12374" s="325"/>
    </row>
    <row r="12375" spans="56:142" x14ac:dyDescent="0.2">
      <c r="BD12375" s="325"/>
      <c r="EL12375" s="325"/>
    </row>
    <row r="12376" spans="56:142" x14ac:dyDescent="0.2">
      <c r="BD12376" s="325"/>
      <c r="EL12376" s="325"/>
    </row>
    <row r="12377" spans="56:142" x14ac:dyDescent="0.2">
      <c r="BD12377" s="325"/>
      <c r="EL12377" s="325"/>
    </row>
    <row r="12378" spans="56:142" x14ac:dyDescent="0.2">
      <c r="BD12378" s="325"/>
      <c r="EL12378" s="325"/>
    </row>
    <row r="12379" spans="56:142" x14ac:dyDescent="0.2">
      <c r="BD12379" s="325"/>
      <c r="EL12379" s="325"/>
    </row>
    <row r="12380" spans="56:142" x14ac:dyDescent="0.2">
      <c r="BD12380" s="325"/>
      <c r="EL12380" s="325"/>
    </row>
    <row r="12381" spans="56:142" x14ac:dyDescent="0.2">
      <c r="BD12381" s="325"/>
      <c r="EL12381" s="325"/>
    </row>
    <row r="12382" spans="56:142" x14ac:dyDescent="0.2">
      <c r="BD12382" s="325"/>
      <c r="EL12382" s="325"/>
    </row>
    <row r="12383" spans="56:142" x14ac:dyDescent="0.2">
      <c r="BD12383" s="325"/>
      <c r="EL12383" s="325"/>
    </row>
    <row r="12384" spans="56:142" x14ac:dyDescent="0.2">
      <c r="BD12384" s="325"/>
      <c r="EL12384" s="325"/>
    </row>
    <row r="12385" spans="56:142" x14ac:dyDescent="0.2">
      <c r="BD12385" s="325"/>
      <c r="EL12385" s="325"/>
    </row>
    <row r="12386" spans="56:142" x14ac:dyDescent="0.2">
      <c r="BD12386" s="325"/>
      <c r="EL12386" s="325"/>
    </row>
    <row r="12387" spans="56:142" x14ac:dyDescent="0.2">
      <c r="BD12387" s="325"/>
      <c r="EL12387" s="325"/>
    </row>
    <row r="12388" spans="56:142" x14ac:dyDescent="0.2">
      <c r="BD12388" s="325"/>
      <c r="EL12388" s="325"/>
    </row>
    <row r="12389" spans="56:142" x14ac:dyDescent="0.2">
      <c r="BD12389" s="325"/>
      <c r="EL12389" s="325"/>
    </row>
    <row r="12390" spans="56:142" x14ac:dyDescent="0.2">
      <c r="BD12390" s="325"/>
      <c r="EL12390" s="325"/>
    </row>
    <row r="12391" spans="56:142" x14ac:dyDescent="0.2">
      <c r="BD12391" s="325"/>
      <c r="EL12391" s="325"/>
    </row>
    <row r="12392" spans="56:142" x14ac:dyDescent="0.2">
      <c r="BD12392" s="325"/>
      <c r="EL12392" s="325"/>
    </row>
    <row r="12393" spans="56:142" x14ac:dyDescent="0.2">
      <c r="BD12393" s="325"/>
      <c r="EL12393" s="325"/>
    </row>
    <row r="12394" spans="56:142" x14ac:dyDescent="0.2">
      <c r="BD12394" s="325"/>
      <c r="EL12394" s="325"/>
    </row>
    <row r="12395" spans="56:142" x14ac:dyDescent="0.2">
      <c r="BD12395" s="325"/>
      <c r="EL12395" s="325"/>
    </row>
    <row r="12396" spans="56:142" x14ac:dyDescent="0.2">
      <c r="BD12396" s="325"/>
      <c r="EL12396" s="325"/>
    </row>
    <row r="12397" spans="56:142" x14ac:dyDescent="0.2">
      <c r="BD12397" s="325"/>
      <c r="EL12397" s="325"/>
    </row>
    <row r="12398" spans="56:142" x14ac:dyDescent="0.2">
      <c r="BD12398" s="325"/>
      <c r="EL12398" s="325"/>
    </row>
    <row r="12399" spans="56:142" x14ac:dyDescent="0.2">
      <c r="BD12399" s="325"/>
      <c r="EL12399" s="325"/>
    </row>
    <row r="12400" spans="56:142" x14ac:dyDescent="0.2">
      <c r="BD12400" s="325"/>
      <c r="EL12400" s="325"/>
    </row>
    <row r="12401" spans="56:142" x14ac:dyDescent="0.2">
      <c r="BD12401" s="325"/>
      <c r="EL12401" s="325"/>
    </row>
    <row r="12402" spans="56:142" x14ac:dyDescent="0.2">
      <c r="BD12402" s="325"/>
      <c r="EL12402" s="325"/>
    </row>
    <row r="12403" spans="56:142" x14ac:dyDescent="0.2">
      <c r="BD12403" s="325"/>
      <c r="EL12403" s="325"/>
    </row>
    <row r="12404" spans="56:142" x14ac:dyDescent="0.2">
      <c r="BD12404" s="325"/>
      <c r="EL12404" s="325"/>
    </row>
    <row r="12405" spans="56:142" x14ac:dyDescent="0.2">
      <c r="BD12405" s="325"/>
      <c r="EL12405" s="325"/>
    </row>
    <row r="12406" spans="56:142" x14ac:dyDescent="0.2">
      <c r="BD12406" s="325"/>
      <c r="EL12406" s="325"/>
    </row>
    <row r="12407" spans="56:142" x14ac:dyDescent="0.2">
      <c r="BD12407" s="325"/>
      <c r="EL12407" s="325"/>
    </row>
    <row r="12408" spans="56:142" x14ac:dyDescent="0.2">
      <c r="BD12408" s="325"/>
      <c r="EL12408" s="325"/>
    </row>
    <row r="12409" spans="56:142" x14ac:dyDescent="0.2">
      <c r="BD12409" s="325"/>
      <c r="EL12409" s="325"/>
    </row>
    <row r="12410" spans="56:142" x14ac:dyDescent="0.2">
      <c r="BD12410" s="325"/>
      <c r="EL12410" s="325"/>
    </row>
    <row r="12411" spans="56:142" x14ac:dyDescent="0.2">
      <c r="BD12411" s="325"/>
      <c r="EL12411" s="325"/>
    </row>
    <row r="12412" spans="56:142" x14ac:dyDescent="0.2">
      <c r="BD12412" s="325"/>
      <c r="EL12412" s="325"/>
    </row>
    <row r="12413" spans="56:142" x14ac:dyDescent="0.2">
      <c r="BD12413" s="325"/>
      <c r="EL12413" s="325"/>
    </row>
    <row r="12414" spans="56:142" x14ac:dyDescent="0.2">
      <c r="BD12414" s="325"/>
      <c r="EL12414" s="325"/>
    </row>
    <row r="12415" spans="56:142" x14ac:dyDescent="0.2">
      <c r="BD12415" s="325"/>
      <c r="EL12415" s="325"/>
    </row>
    <row r="12416" spans="56:142" x14ac:dyDescent="0.2">
      <c r="BD12416" s="325"/>
      <c r="EL12416" s="325"/>
    </row>
    <row r="12417" spans="56:142" x14ac:dyDescent="0.2">
      <c r="BD12417" s="325"/>
      <c r="EL12417" s="325"/>
    </row>
    <row r="12418" spans="56:142" x14ac:dyDescent="0.2">
      <c r="BD12418" s="325"/>
      <c r="EL12418" s="325"/>
    </row>
    <row r="12419" spans="56:142" x14ac:dyDescent="0.2">
      <c r="BD12419" s="325"/>
      <c r="EL12419" s="325"/>
    </row>
    <row r="12420" spans="56:142" x14ac:dyDescent="0.2">
      <c r="BD12420" s="325"/>
      <c r="EL12420" s="325"/>
    </row>
    <row r="12421" spans="56:142" x14ac:dyDescent="0.2">
      <c r="BD12421" s="325"/>
      <c r="EL12421" s="325"/>
    </row>
    <row r="12422" spans="56:142" x14ac:dyDescent="0.2">
      <c r="BD12422" s="325"/>
      <c r="EL12422" s="325"/>
    </row>
    <row r="12423" spans="56:142" x14ac:dyDescent="0.2">
      <c r="BD12423" s="325"/>
      <c r="EL12423" s="325"/>
    </row>
    <row r="12424" spans="56:142" x14ac:dyDescent="0.2">
      <c r="BD12424" s="325"/>
      <c r="EL12424" s="325"/>
    </row>
    <row r="12425" spans="56:142" x14ac:dyDescent="0.2">
      <c r="BD12425" s="325"/>
      <c r="EL12425" s="325"/>
    </row>
    <row r="12426" spans="56:142" x14ac:dyDescent="0.2">
      <c r="BD12426" s="325"/>
      <c r="EL12426" s="325"/>
    </row>
    <row r="12427" spans="56:142" x14ac:dyDescent="0.2">
      <c r="BD12427" s="325"/>
      <c r="EL12427" s="325"/>
    </row>
    <row r="12428" spans="56:142" x14ac:dyDescent="0.2">
      <c r="BD12428" s="325"/>
      <c r="EL12428" s="325"/>
    </row>
    <row r="12429" spans="56:142" x14ac:dyDescent="0.2">
      <c r="BD12429" s="325"/>
      <c r="EL12429" s="325"/>
    </row>
    <row r="12430" spans="56:142" x14ac:dyDescent="0.2">
      <c r="BD12430" s="325"/>
      <c r="EL12430" s="325"/>
    </row>
    <row r="12431" spans="56:142" x14ac:dyDescent="0.2">
      <c r="BD12431" s="325"/>
      <c r="EL12431" s="325"/>
    </row>
    <row r="12432" spans="56:142" x14ac:dyDescent="0.2">
      <c r="BD12432" s="325"/>
      <c r="EL12432" s="325"/>
    </row>
    <row r="12433" spans="56:142" x14ac:dyDescent="0.2">
      <c r="BD12433" s="325"/>
      <c r="EL12433" s="325"/>
    </row>
    <row r="12434" spans="56:142" x14ac:dyDescent="0.2">
      <c r="BD12434" s="325"/>
      <c r="EL12434" s="325"/>
    </row>
    <row r="12435" spans="56:142" x14ac:dyDescent="0.2">
      <c r="BD12435" s="325"/>
      <c r="EL12435" s="325"/>
    </row>
    <row r="12436" spans="56:142" x14ac:dyDescent="0.2">
      <c r="BD12436" s="325"/>
      <c r="EL12436" s="325"/>
    </row>
    <row r="12437" spans="56:142" x14ac:dyDescent="0.2">
      <c r="BD12437" s="325"/>
      <c r="EL12437" s="325"/>
    </row>
    <row r="12438" spans="56:142" x14ac:dyDescent="0.2">
      <c r="BD12438" s="325"/>
      <c r="EL12438" s="325"/>
    </row>
    <row r="12439" spans="56:142" x14ac:dyDescent="0.2">
      <c r="BD12439" s="325"/>
      <c r="EL12439" s="325"/>
    </row>
    <row r="12440" spans="56:142" x14ac:dyDescent="0.2">
      <c r="BD12440" s="325"/>
      <c r="EL12440" s="325"/>
    </row>
    <row r="12441" spans="56:142" x14ac:dyDescent="0.2">
      <c r="BD12441" s="325"/>
      <c r="EL12441" s="325"/>
    </row>
    <row r="12442" spans="56:142" x14ac:dyDescent="0.2">
      <c r="BD12442" s="325"/>
      <c r="EL12442" s="325"/>
    </row>
    <row r="12443" spans="56:142" x14ac:dyDescent="0.2">
      <c r="BD12443" s="325"/>
      <c r="EL12443" s="325"/>
    </row>
    <row r="12444" spans="56:142" x14ac:dyDescent="0.2">
      <c r="BD12444" s="325"/>
      <c r="EL12444" s="325"/>
    </row>
    <row r="12445" spans="56:142" x14ac:dyDescent="0.2">
      <c r="BD12445" s="325"/>
      <c r="EL12445" s="325"/>
    </row>
    <row r="12446" spans="56:142" x14ac:dyDescent="0.2">
      <c r="BD12446" s="325"/>
      <c r="EL12446" s="325"/>
    </row>
    <row r="12447" spans="56:142" x14ac:dyDescent="0.2">
      <c r="BD12447" s="325"/>
      <c r="EL12447" s="325"/>
    </row>
    <row r="12448" spans="56:142" x14ac:dyDescent="0.2">
      <c r="BD12448" s="325"/>
      <c r="EL12448" s="325"/>
    </row>
    <row r="12449" spans="56:142" x14ac:dyDescent="0.2">
      <c r="BD12449" s="325"/>
      <c r="EL12449" s="325"/>
    </row>
    <row r="12450" spans="56:142" x14ac:dyDescent="0.2">
      <c r="BD12450" s="325"/>
      <c r="EL12450" s="325"/>
    </row>
    <row r="12451" spans="56:142" x14ac:dyDescent="0.2">
      <c r="BD12451" s="325"/>
      <c r="EL12451" s="325"/>
    </row>
    <row r="12452" spans="56:142" x14ac:dyDescent="0.2">
      <c r="BD12452" s="325"/>
      <c r="EL12452" s="325"/>
    </row>
    <row r="12453" spans="56:142" x14ac:dyDescent="0.2">
      <c r="BD12453" s="325"/>
      <c r="EL12453" s="325"/>
    </row>
    <row r="12454" spans="56:142" x14ac:dyDescent="0.2">
      <c r="BD12454" s="325"/>
      <c r="EL12454" s="325"/>
    </row>
    <row r="12455" spans="56:142" x14ac:dyDescent="0.2">
      <c r="BD12455" s="325"/>
      <c r="EL12455" s="325"/>
    </row>
    <row r="12456" spans="56:142" x14ac:dyDescent="0.2">
      <c r="BD12456" s="325"/>
      <c r="EL12456" s="325"/>
    </row>
    <row r="12457" spans="56:142" x14ac:dyDescent="0.2">
      <c r="BD12457" s="325"/>
      <c r="EL12457" s="325"/>
    </row>
    <row r="12458" spans="56:142" x14ac:dyDescent="0.2">
      <c r="BD12458" s="325"/>
      <c r="EL12458" s="325"/>
    </row>
    <row r="12459" spans="56:142" x14ac:dyDescent="0.2">
      <c r="BD12459" s="325"/>
      <c r="EL12459" s="325"/>
    </row>
    <row r="12460" spans="56:142" x14ac:dyDescent="0.2">
      <c r="BD12460" s="325"/>
      <c r="EL12460" s="325"/>
    </row>
    <row r="12461" spans="56:142" x14ac:dyDescent="0.2">
      <c r="BD12461" s="325"/>
      <c r="EL12461" s="325"/>
    </row>
    <row r="12462" spans="56:142" x14ac:dyDescent="0.2">
      <c r="BD12462" s="325"/>
      <c r="EL12462" s="325"/>
    </row>
    <row r="12463" spans="56:142" x14ac:dyDescent="0.2">
      <c r="BD12463" s="325"/>
      <c r="EL12463" s="325"/>
    </row>
    <row r="12464" spans="56:142" x14ac:dyDescent="0.2">
      <c r="BD12464" s="325"/>
      <c r="EL12464" s="325"/>
    </row>
    <row r="12465" spans="56:142" x14ac:dyDescent="0.2">
      <c r="BD12465" s="325"/>
      <c r="EL12465" s="325"/>
    </row>
    <row r="12466" spans="56:142" x14ac:dyDescent="0.2">
      <c r="BD12466" s="325"/>
      <c r="EL12466" s="325"/>
    </row>
    <row r="12467" spans="56:142" x14ac:dyDescent="0.2">
      <c r="BD12467" s="325"/>
      <c r="EL12467" s="325"/>
    </row>
    <row r="12468" spans="56:142" x14ac:dyDescent="0.2">
      <c r="BD12468" s="325"/>
      <c r="EL12468" s="325"/>
    </row>
    <row r="12469" spans="56:142" x14ac:dyDescent="0.2">
      <c r="BD12469" s="325"/>
      <c r="EL12469" s="325"/>
    </row>
    <row r="12470" spans="56:142" x14ac:dyDescent="0.2">
      <c r="BD12470" s="325"/>
      <c r="EL12470" s="325"/>
    </row>
    <row r="12471" spans="56:142" x14ac:dyDescent="0.2">
      <c r="BD12471" s="325"/>
      <c r="EL12471" s="325"/>
    </row>
    <row r="12472" spans="56:142" x14ac:dyDescent="0.2">
      <c r="BD12472" s="325"/>
      <c r="EL12472" s="325"/>
    </row>
    <row r="12473" spans="56:142" x14ac:dyDescent="0.2">
      <c r="BD12473" s="325"/>
      <c r="EL12473" s="325"/>
    </row>
    <row r="12474" spans="56:142" x14ac:dyDescent="0.2">
      <c r="BD12474" s="325"/>
      <c r="EL12474" s="325"/>
    </row>
    <row r="12475" spans="56:142" x14ac:dyDescent="0.2">
      <c r="BD12475" s="325"/>
      <c r="EL12475" s="325"/>
    </row>
    <row r="12476" spans="56:142" x14ac:dyDescent="0.2">
      <c r="BD12476" s="325"/>
      <c r="EL12476" s="325"/>
    </row>
    <row r="12477" spans="56:142" x14ac:dyDescent="0.2">
      <c r="BD12477" s="325"/>
      <c r="EL12477" s="325"/>
    </row>
    <row r="12478" spans="56:142" x14ac:dyDescent="0.2">
      <c r="BD12478" s="325"/>
      <c r="EL12478" s="325"/>
    </row>
    <row r="12479" spans="56:142" x14ac:dyDescent="0.2">
      <c r="BD12479" s="325"/>
      <c r="EL12479" s="325"/>
    </row>
    <row r="12480" spans="56:142" x14ac:dyDescent="0.2">
      <c r="BD12480" s="325"/>
      <c r="EL12480" s="325"/>
    </row>
    <row r="12481" spans="56:142" x14ac:dyDescent="0.2">
      <c r="BD12481" s="325"/>
      <c r="EL12481" s="325"/>
    </row>
    <row r="12482" spans="56:142" x14ac:dyDescent="0.2">
      <c r="BD12482" s="325"/>
      <c r="EL12482" s="325"/>
    </row>
    <row r="12483" spans="56:142" x14ac:dyDescent="0.2">
      <c r="BD12483" s="325"/>
      <c r="EL12483" s="325"/>
    </row>
    <row r="12484" spans="56:142" x14ac:dyDescent="0.2">
      <c r="BD12484" s="325"/>
      <c r="EL12484" s="325"/>
    </row>
    <row r="12485" spans="56:142" x14ac:dyDescent="0.2">
      <c r="BD12485" s="325"/>
      <c r="EL12485" s="325"/>
    </row>
    <row r="12486" spans="56:142" x14ac:dyDescent="0.2">
      <c r="BD12486" s="325"/>
      <c r="EL12486" s="325"/>
    </row>
    <row r="12487" spans="56:142" x14ac:dyDescent="0.2">
      <c r="BD12487" s="325"/>
      <c r="EL12487" s="325"/>
    </row>
    <row r="12488" spans="56:142" x14ac:dyDescent="0.2">
      <c r="BD12488" s="325"/>
      <c r="EL12488" s="325"/>
    </row>
    <row r="12489" spans="56:142" x14ac:dyDescent="0.2">
      <c r="BD12489" s="325"/>
      <c r="EL12489" s="325"/>
    </row>
    <row r="12490" spans="56:142" x14ac:dyDescent="0.2">
      <c r="BD12490" s="325"/>
      <c r="EL12490" s="325"/>
    </row>
    <row r="12491" spans="56:142" x14ac:dyDescent="0.2">
      <c r="BD12491" s="325"/>
      <c r="EL12491" s="325"/>
    </row>
    <row r="12492" spans="56:142" x14ac:dyDescent="0.2">
      <c r="BD12492" s="325"/>
      <c r="EL12492" s="325"/>
    </row>
    <row r="12493" spans="56:142" x14ac:dyDescent="0.2">
      <c r="BD12493" s="325"/>
      <c r="EL12493" s="325"/>
    </row>
    <row r="12494" spans="56:142" x14ac:dyDescent="0.2">
      <c r="BD12494" s="325"/>
      <c r="EL12494" s="325"/>
    </row>
    <row r="12495" spans="56:142" x14ac:dyDescent="0.2">
      <c r="BD12495" s="325"/>
      <c r="EL12495" s="325"/>
    </row>
    <row r="12496" spans="56:142" x14ac:dyDescent="0.2">
      <c r="BD12496" s="325"/>
      <c r="EL12496" s="325"/>
    </row>
    <row r="12497" spans="56:142" x14ac:dyDescent="0.2">
      <c r="BD12497" s="325"/>
      <c r="EL12497" s="325"/>
    </row>
    <row r="12498" spans="56:142" x14ac:dyDescent="0.2">
      <c r="BD12498" s="325"/>
      <c r="EL12498" s="325"/>
    </row>
    <row r="12499" spans="56:142" x14ac:dyDescent="0.2">
      <c r="BD12499" s="325"/>
      <c r="EL12499" s="325"/>
    </row>
    <row r="12500" spans="56:142" x14ac:dyDescent="0.2">
      <c r="BD12500" s="325"/>
      <c r="EL12500" s="325"/>
    </row>
    <row r="12501" spans="56:142" x14ac:dyDescent="0.2">
      <c r="BD12501" s="325"/>
      <c r="EL12501" s="325"/>
    </row>
    <row r="12502" spans="56:142" x14ac:dyDescent="0.2">
      <c r="BD12502" s="325"/>
      <c r="EL12502" s="325"/>
    </row>
    <row r="12503" spans="56:142" x14ac:dyDescent="0.2">
      <c r="BD12503" s="325"/>
      <c r="EL12503" s="325"/>
    </row>
    <row r="12504" spans="56:142" x14ac:dyDescent="0.2">
      <c r="BD12504" s="325"/>
      <c r="EL12504" s="325"/>
    </row>
    <row r="12505" spans="56:142" x14ac:dyDescent="0.2">
      <c r="BD12505" s="325"/>
      <c r="EL12505" s="325"/>
    </row>
    <row r="12506" spans="56:142" x14ac:dyDescent="0.2">
      <c r="BD12506" s="325"/>
      <c r="EL12506" s="325"/>
    </row>
    <row r="12507" spans="56:142" x14ac:dyDescent="0.2">
      <c r="BD12507" s="325"/>
      <c r="EL12507" s="325"/>
    </row>
    <row r="12508" spans="56:142" x14ac:dyDescent="0.2">
      <c r="BD12508" s="325"/>
      <c r="EL12508" s="325"/>
    </row>
    <row r="12509" spans="56:142" x14ac:dyDescent="0.2">
      <c r="BD12509" s="325"/>
      <c r="EL12509" s="325"/>
    </row>
    <row r="12510" spans="56:142" x14ac:dyDescent="0.2">
      <c r="BD12510" s="325"/>
      <c r="EL12510" s="325"/>
    </row>
    <row r="12511" spans="56:142" x14ac:dyDescent="0.2">
      <c r="BD12511" s="325"/>
      <c r="EL12511" s="325"/>
    </row>
    <row r="12512" spans="56:142" x14ac:dyDescent="0.2">
      <c r="BD12512" s="325"/>
      <c r="EL12512" s="325"/>
    </row>
    <row r="12513" spans="56:142" x14ac:dyDescent="0.2">
      <c r="BD12513" s="325"/>
      <c r="EL12513" s="325"/>
    </row>
    <row r="12514" spans="56:142" x14ac:dyDescent="0.2">
      <c r="BD12514" s="325"/>
      <c r="EL12514" s="325"/>
    </row>
    <row r="12515" spans="56:142" x14ac:dyDescent="0.2">
      <c r="BD12515" s="325"/>
      <c r="EL12515" s="325"/>
    </row>
    <row r="12516" spans="56:142" x14ac:dyDescent="0.2">
      <c r="BD12516" s="325"/>
      <c r="EL12516" s="325"/>
    </row>
    <row r="12517" spans="56:142" x14ac:dyDescent="0.2">
      <c r="BD12517" s="325"/>
      <c r="EL12517" s="325"/>
    </row>
    <row r="12518" spans="56:142" x14ac:dyDescent="0.2">
      <c r="BD12518" s="325"/>
      <c r="EL12518" s="325"/>
    </row>
    <row r="12519" spans="56:142" x14ac:dyDescent="0.2">
      <c r="BD12519" s="325"/>
      <c r="EL12519" s="325"/>
    </row>
    <row r="12520" spans="56:142" x14ac:dyDescent="0.2">
      <c r="BD12520" s="325"/>
      <c r="EL12520" s="325"/>
    </row>
    <row r="12521" spans="56:142" x14ac:dyDescent="0.2">
      <c r="BD12521" s="325"/>
      <c r="EL12521" s="325"/>
    </row>
    <row r="12522" spans="56:142" x14ac:dyDescent="0.2">
      <c r="BD12522" s="325"/>
      <c r="EL12522" s="325"/>
    </row>
    <row r="12523" spans="56:142" x14ac:dyDescent="0.2">
      <c r="BD12523" s="325"/>
      <c r="EL12523" s="325"/>
    </row>
    <row r="12524" spans="56:142" x14ac:dyDescent="0.2">
      <c r="BD12524" s="325"/>
      <c r="EL12524" s="325"/>
    </row>
    <row r="12525" spans="56:142" x14ac:dyDescent="0.2">
      <c r="BD12525" s="325"/>
      <c r="EL12525" s="325"/>
    </row>
    <row r="12526" spans="56:142" x14ac:dyDescent="0.2">
      <c r="BD12526" s="325"/>
      <c r="EL12526" s="325"/>
    </row>
    <row r="12527" spans="56:142" x14ac:dyDescent="0.2">
      <c r="BD12527" s="325"/>
      <c r="EL12527" s="325"/>
    </row>
    <row r="12528" spans="56:142" x14ac:dyDescent="0.2">
      <c r="BD12528" s="325"/>
      <c r="EL12528" s="325"/>
    </row>
    <row r="12529" spans="56:142" x14ac:dyDescent="0.2">
      <c r="BD12529" s="325"/>
      <c r="EL12529" s="325"/>
    </row>
    <row r="12530" spans="56:142" x14ac:dyDescent="0.2">
      <c r="BD12530" s="325"/>
      <c r="EL12530" s="325"/>
    </row>
    <row r="12531" spans="56:142" x14ac:dyDescent="0.2">
      <c r="BD12531" s="325"/>
      <c r="EL12531" s="325"/>
    </row>
    <row r="12532" spans="56:142" x14ac:dyDescent="0.2">
      <c r="BD12532" s="325"/>
      <c r="EL12532" s="325"/>
    </row>
    <row r="12533" spans="56:142" x14ac:dyDescent="0.2">
      <c r="BD12533" s="325"/>
      <c r="EL12533" s="325"/>
    </row>
    <row r="12534" spans="56:142" x14ac:dyDescent="0.2">
      <c r="BD12534" s="325"/>
      <c r="EL12534" s="325"/>
    </row>
    <row r="12535" spans="56:142" x14ac:dyDescent="0.2">
      <c r="BD12535" s="325"/>
      <c r="EL12535" s="325"/>
    </row>
    <row r="12536" spans="56:142" x14ac:dyDescent="0.2">
      <c r="BD12536" s="325"/>
      <c r="EL12536" s="325"/>
    </row>
    <row r="12537" spans="56:142" x14ac:dyDescent="0.2">
      <c r="BD12537" s="325"/>
      <c r="EL12537" s="325"/>
    </row>
    <row r="12538" spans="56:142" x14ac:dyDescent="0.2">
      <c r="BD12538" s="325"/>
      <c r="EL12538" s="325"/>
    </row>
    <row r="12539" spans="56:142" x14ac:dyDescent="0.2">
      <c r="BD12539" s="325"/>
      <c r="EL12539" s="325"/>
    </row>
    <row r="12540" spans="56:142" x14ac:dyDescent="0.2">
      <c r="BD12540" s="325"/>
      <c r="EL12540" s="325"/>
    </row>
    <row r="12541" spans="56:142" x14ac:dyDescent="0.2">
      <c r="BD12541" s="325"/>
      <c r="EL12541" s="325"/>
    </row>
    <row r="12542" spans="56:142" x14ac:dyDescent="0.2">
      <c r="BD12542" s="325"/>
      <c r="EL12542" s="325"/>
    </row>
    <row r="12543" spans="56:142" x14ac:dyDescent="0.2">
      <c r="BD12543" s="325"/>
      <c r="EL12543" s="325"/>
    </row>
    <row r="12544" spans="56:142" x14ac:dyDescent="0.2">
      <c r="BD12544" s="325"/>
      <c r="EL12544" s="325"/>
    </row>
    <row r="12545" spans="56:142" x14ac:dyDescent="0.2">
      <c r="BD12545" s="325"/>
      <c r="EL12545" s="325"/>
    </row>
    <row r="12546" spans="56:142" x14ac:dyDescent="0.2">
      <c r="BD12546" s="325"/>
      <c r="EL12546" s="325"/>
    </row>
    <row r="12547" spans="56:142" x14ac:dyDescent="0.2">
      <c r="BD12547" s="325"/>
      <c r="EL12547" s="325"/>
    </row>
    <row r="12548" spans="56:142" x14ac:dyDescent="0.2">
      <c r="BD12548" s="325"/>
      <c r="EL12548" s="325"/>
    </row>
    <row r="12549" spans="56:142" x14ac:dyDescent="0.2">
      <c r="BD12549" s="325"/>
      <c r="EL12549" s="325"/>
    </row>
    <row r="12550" spans="56:142" x14ac:dyDescent="0.2">
      <c r="BD12550" s="325"/>
      <c r="EL12550" s="325"/>
    </row>
    <row r="12551" spans="56:142" x14ac:dyDescent="0.2">
      <c r="BD12551" s="325"/>
      <c r="EL12551" s="325"/>
    </row>
    <row r="12552" spans="56:142" x14ac:dyDescent="0.2">
      <c r="BD12552" s="325"/>
      <c r="EL12552" s="325"/>
    </row>
    <row r="12553" spans="56:142" x14ac:dyDescent="0.2">
      <c r="BD12553" s="325"/>
      <c r="EL12553" s="325"/>
    </row>
    <row r="12554" spans="56:142" x14ac:dyDescent="0.2">
      <c r="BD12554" s="325"/>
      <c r="EL12554" s="325"/>
    </row>
    <row r="12555" spans="56:142" x14ac:dyDescent="0.2">
      <c r="BD12555" s="325"/>
      <c r="EL12555" s="325"/>
    </row>
    <row r="12556" spans="56:142" x14ac:dyDescent="0.2">
      <c r="BD12556" s="325"/>
      <c r="EL12556" s="325"/>
    </row>
    <row r="12557" spans="56:142" x14ac:dyDescent="0.2">
      <c r="BD12557" s="325"/>
      <c r="EL12557" s="325"/>
    </row>
    <row r="12558" spans="56:142" x14ac:dyDescent="0.2">
      <c r="BD12558" s="325"/>
      <c r="EL12558" s="325"/>
    </row>
    <row r="12559" spans="56:142" x14ac:dyDescent="0.2">
      <c r="BD12559" s="325"/>
      <c r="EL12559" s="325"/>
    </row>
    <row r="12560" spans="56:142" x14ac:dyDescent="0.2">
      <c r="BD12560" s="325"/>
      <c r="EL12560" s="325"/>
    </row>
    <row r="12561" spans="56:142" x14ac:dyDescent="0.2">
      <c r="BD12561" s="325"/>
      <c r="EL12561" s="325"/>
    </row>
    <row r="12562" spans="56:142" x14ac:dyDescent="0.2">
      <c r="BD12562" s="325"/>
      <c r="EL12562" s="325"/>
    </row>
    <row r="12563" spans="56:142" x14ac:dyDescent="0.2">
      <c r="BD12563" s="325"/>
      <c r="EL12563" s="325"/>
    </row>
    <row r="12564" spans="56:142" x14ac:dyDescent="0.2">
      <c r="BD12564" s="325"/>
      <c r="EL12564" s="325"/>
    </row>
    <row r="12565" spans="56:142" x14ac:dyDescent="0.2">
      <c r="BD12565" s="325"/>
      <c r="EL12565" s="325"/>
    </row>
    <row r="12566" spans="56:142" x14ac:dyDescent="0.2">
      <c r="BD12566" s="325"/>
      <c r="EL12566" s="325"/>
    </row>
    <row r="12567" spans="56:142" x14ac:dyDescent="0.2">
      <c r="BD12567" s="325"/>
      <c r="EL12567" s="325"/>
    </row>
    <row r="12568" spans="56:142" x14ac:dyDescent="0.2">
      <c r="BD12568" s="325"/>
      <c r="EL12568" s="325"/>
    </row>
    <row r="12569" spans="56:142" x14ac:dyDescent="0.2">
      <c r="BD12569" s="325"/>
      <c r="EL12569" s="325"/>
    </row>
    <row r="12570" spans="56:142" x14ac:dyDescent="0.2">
      <c r="BD12570" s="325"/>
      <c r="EL12570" s="325"/>
    </row>
    <row r="12571" spans="56:142" x14ac:dyDescent="0.2">
      <c r="BD12571" s="325"/>
      <c r="EL12571" s="325"/>
    </row>
    <row r="12572" spans="56:142" x14ac:dyDescent="0.2">
      <c r="BD12572" s="325"/>
      <c r="EL12572" s="325"/>
    </row>
    <row r="12573" spans="56:142" x14ac:dyDescent="0.2">
      <c r="BD12573" s="325"/>
      <c r="EL12573" s="325"/>
    </row>
    <row r="12574" spans="56:142" x14ac:dyDescent="0.2">
      <c r="BD12574" s="325"/>
      <c r="EL12574" s="325"/>
    </row>
    <row r="12575" spans="56:142" x14ac:dyDescent="0.2">
      <c r="BD12575" s="325"/>
      <c r="EL12575" s="325"/>
    </row>
    <row r="12576" spans="56:142" x14ac:dyDescent="0.2">
      <c r="BD12576" s="325"/>
      <c r="EL12576" s="325"/>
    </row>
    <row r="12577" spans="56:142" x14ac:dyDescent="0.2">
      <c r="BD12577" s="325"/>
      <c r="EL12577" s="325"/>
    </row>
    <row r="12578" spans="56:142" x14ac:dyDescent="0.2">
      <c r="BD12578" s="325"/>
      <c r="EL12578" s="325"/>
    </row>
    <row r="12579" spans="56:142" x14ac:dyDescent="0.2">
      <c r="BD12579" s="325"/>
      <c r="EL12579" s="325"/>
    </row>
    <row r="12580" spans="56:142" x14ac:dyDescent="0.2">
      <c r="BD12580" s="325"/>
      <c r="EL12580" s="325"/>
    </row>
    <row r="12581" spans="56:142" x14ac:dyDescent="0.2">
      <c r="BD12581" s="325"/>
      <c r="EL12581" s="325"/>
    </row>
    <row r="12582" spans="56:142" x14ac:dyDescent="0.2">
      <c r="BD12582" s="325"/>
      <c r="EL12582" s="325"/>
    </row>
    <row r="12583" spans="56:142" x14ac:dyDescent="0.2">
      <c r="BD12583" s="325"/>
      <c r="EL12583" s="325"/>
    </row>
    <row r="12584" spans="56:142" x14ac:dyDescent="0.2">
      <c r="BD12584" s="325"/>
      <c r="EL12584" s="325"/>
    </row>
    <row r="12585" spans="56:142" x14ac:dyDescent="0.2">
      <c r="BD12585" s="325"/>
      <c r="EL12585" s="325"/>
    </row>
    <row r="12586" spans="56:142" x14ac:dyDescent="0.2">
      <c r="BD12586" s="325"/>
      <c r="EL12586" s="325"/>
    </row>
    <row r="12587" spans="56:142" x14ac:dyDescent="0.2">
      <c r="BD12587" s="325"/>
      <c r="EL12587" s="325"/>
    </row>
    <row r="12588" spans="56:142" x14ac:dyDescent="0.2">
      <c r="BD12588" s="325"/>
      <c r="EL12588" s="325"/>
    </row>
    <row r="12589" spans="56:142" x14ac:dyDescent="0.2">
      <c r="BD12589" s="325"/>
      <c r="EL12589" s="325"/>
    </row>
    <row r="12590" spans="56:142" x14ac:dyDescent="0.2">
      <c r="BD12590" s="325"/>
      <c r="EL12590" s="325"/>
    </row>
    <row r="12591" spans="56:142" x14ac:dyDescent="0.2">
      <c r="BD12591" s="325"/>
      <c r="EL12591" s="325"/>
    </row>
    <row r="12592" spans="56:142" x14ac:dyDescent="0.2">
      <c r="BD12592" s="325"/>
      <c r="EL12592" s="325"/>
    </row>
    <row r="12593" spans="56:142" x14ac:dyDescent="0.2">
      <c r="BD12593" s="325"/>
      <c r="EL12593" s="325"/>
    </row>
    <row r="12594" spans="56:142" x14ac:dyDescent="0.2">
      <c r="BD12594" s="325"/>
      <c r="EL12594" s="325"/>
    </row>
    <row r="12595" spans="56:142" x14ac:dyDescent="0.2">
      <c r="BD12595" s="325"/>
      <c r="EL12595" s="325"/>
    </row>
    <row r="12596" spans="56:142" x14ac:dyDescent="0.2">
      <c r="BD12596" s="325"/>
      <c r="EL12596" s="325"/>
    </row>
    <row r="12597" spans="56:142" x14ac:dyDescent="0.2">
      <c r="BD12597" s="325"/>
      <c r="EL12597" s="325"/>
    </row>
    <row r="12598" spans="56:142" x14ac:dyDescent="0.2">
      <c r="BD12598" s="325"/>
      <c r="EL12598" s="325"/>
    </row>
    <row r="12599" spans="56:142" x14ac:dyDescent="0.2">
      <c r="BD12599" s="325"/>
      <c r="EL12599" s="325"/>
    </row>
    <row r="12600" spans="56:142" x14ac:dyDescent="0.2">
      <c r="BD12600" s="325"/>
      <c r="EL12600" s="325"/>
    </row>
    <row r="12601" spans="56:142" x14ac:dyDescent="0.2">
      <c r="BD12601" s="325"/>
      <c r="EL12601" s="325"/>
    </row>
    <row r="12602" spans="56:142" x14ac:dyDescent="0.2">
      <c r="BD12602" s="325"/>
      <c r="EL12602" s="325"/>
    </row>
    <row r="12603" spans="56:142" x14ac:dyDescent="0.2">
      <c r="BD12603" s="325"/>
      <c r="EL12603" s="325"/>
    </row>
    <row r="12604" spans="56:142" x14ac:dyDescent="0.2">
      <c r="BD12604" s="325"/>
      <c r="EL12604" s="325"/>
    </row>
    <row r="12605" spans="56:142" x14ac:dyDescent="0.2">
      <c r="BD12605" s="325"/>
      <c r="EL12605" s="325"/>
    </row>
    <row r="12606" spans="56:142" x14ac:dyDescent="0.2">
      <c r="BD12606" s="325"/>
      <c r="EL12606" s="325"/>
    </row>
    <row r="12607" spans="56:142" x14ac:dyDescent="0.2">
      <c r="BD12607" s="325"/>
      <c r="EL12607" s="325"/>
    </row>
    <row r="12608" spans="56:142" x14ac:dyDescent="0.2">
      <c r="BD12608" s="325"/>
      <c r="EL12608" s="325"/>
    </row>
    <row r="12609" spans="56:142" x14ac:dyDescent="0.2">
      <c r="BD12609" s="325"/>
      <c r="EL12609" s="325"/>
    </row>
    <row r="12610" spans="56:142" x14ac:dyDescent="0.2">
      <c r="BD12610" s="325"/>
      <c r="EL12610" s="325"/>
    </row>
    <row r="12611" spans="56:142" x14ac:dyDescent="0.2">
      <c r="BD12611" s="325"/>
      <c r="EL12611" s="325"/>
    </row>
    <row r="12612" spans="56:142" x14ac:dyDescent="0.2">
      <c r="BD12612" s="325"/>
      <c r="EL12612" s="325"/>
    </row>
    <row r="12613" spans="56:142" x14ac:dyDescent="0.2">
      <c r="BD12613" s="325"/>
      <c r="EL12613" s="325"/>
    </row>
    <row r="12614" spans="56:142" x14ac:dyDescent="0.2">
      <c r="BD12614" s="325"/>
      <c r="EL12614" s="325"/>
    </row>
    <row r="12615" spans="56:142" x14ac:dyDescent="0.2">
      <c r="BD12615" s="325"/>
      <c r="EL12615" s="325"/>
    </row>
    <row r="12616" spans="56:142" x14ac:dyDescent="0.2">
      <c r="BD12616" s="325"/>
      <c r="EL12616" s="325"/>
    </row>
    <row r="12617" spans="56:142" x14ac:dyDescent="0.2">
      <c r="BD12617" s="325"/>
      <c r="EL12617" s="325"/>
    </row>
    <row r="12618" spans="56:142" x14ac:dyDescent="0.2">
      <c r="BD12618" s="325"/>
      <c r="EL12618" s="325"/>
    </row>
    <row r="12619" spans="56:142" x14ac:dyDescent="0.2">
      <c r="BD12619" s="325"/>
      <c r="EL12619" s="325"/>
    </row>
    <row r="12620" spans="56:142" x14ac:dyDescent="0.2">
      <c r="BD12620" s="325"/>
      <c r="EL12620" s="325"/>
    </row>
    <row r="12621" spans="56:142" x14ac:dyDescent="0.2">
      <c r="BD12621" s="325"/>
      <c r="EL12621" s="325"/>
    </row>
    <row r="12622" spans="56:142" x14ac:dyDescent="0.2">
      <c r="BD12622" s="325"/>
      <c r="EL12622" s="325"/>
    </row>
    <row r="12623" spans="56:142" x14ac:dyDescent="0.2">
      <c r="BD12623" s="325"/>
      <c r="EL12623" s="325"/>
    </row>
    <row r="12624" spans="56:142" x14ac:dyDescent="0.2">
      <c r="BD12624" s="325"/>
      <c r="EL12624" s="325"/>
    </row>
    <row r="12625" spans="56:142" x14ac:dyDescent="0.2">
      <c r="BD12625" s="325"/>
      <c r="EL12625" s="325"/>
    </row>
    <row r="12626" spans="56:142" x14ac:dyDescent="0.2">
      <c r="BD12626" s="325"/>
      <c r="EL12626" s="325"/>
    </row>
    <row r="12627" spans="56:142" x14ac:dyDescent="0.2">
      <c r="BD12627" s="325"/>
      <c r="EL12627" s="325"/>
    </row>
    <row r="12628" spans="56:142" x14ac:dyDescent="0.2">
      <c r="BD12628" s="325"/>
      <c r="EL12628" s="325"/>
    </row>
    <row r="12629" spans="56:142" x14ac:dyDescent="0.2">
      <c r="BD12629" s="325"/>
      <c r="EL12629" s="325"/>
    </row>
    <row r="12630" spans="56:142" x14ac:dyDescent="0.2">
      <c r="BD12630" s="325"/>
      <c r="EL12630" s="325"/>
    </row>
    <row r="12631" spans="56:142" x14ac:dyDescent="0.2">
      <c r="BD12631" s="325"/>
      <c r="EL12631" s="325"/>
    </row>
    <row r="12632" spans="56:142" x14ac:dyDescent="0.2">
      <c r="BD12632" s="325"/>
      <c r="EL12632" s="325"/>
    </row>
    <row r="12633" spans="56:142" x14ac:dyDescent="0.2">
      <c r="BD12633" s="325"/>
      <c r="EL12633" s="325"/>
    </row>
    <row r="12634" spans="56:142" x14ac:dyDescent="0.2">
      <c r="BD12634" s="325"/>
      <c r="EL12634" s="325"/>
    </row>
    <row r="12635" spans="56:142" x14ac:dyDescent="0.2">
      <c r="BD12635" s="325"/>
      <c r="EL12635" s="325"/>
    </row>
    <row r="12636" spans="56:142" x14ac:dyDescent="0.2">
      <c r="BD12636" s="325"/>
      <c r="EL12636" s="325"/>
    </row>
    <row r="12637" spans="56:142" x14ac:dyDescent="0.2">
      <c r="BD12637" s="325"/>
      <c r="EL12637" s="325"/>
    </row>
    <row r="12638" spans="56:142" x14ac:dyDescent="0.2">
      <c r="BD12638" s="325"/>
      <c r="EL12638" s="325"/>
    </row>
    <row r="12639" spans="56:142" x14ac:dyDescent="0.2">
      <c r="BD12639" s="325"/>
      <c r="EL12639" s="325"/>
    </row>
    <row r="12640" spans="56:142" x14ac:dyDescent="0.2">
      <c r="BD12640" s="325"/>
      <c r="EL12640" s="325"/>
    </row>
    <row r="12641" spans="56:142" x14ac:dyDescent="0.2">
      <c r="BD12641" s="325"/>
      <c r="EL12641" s="325"/>
    </row>
    <row r="12642" spans="56:142" x14ac:dyDescent="0.2">
      <c r="BD12642" s="325"/>
      <c r="EL12642" s="325"/>
    </row>
    <row r="12643" spans="56:142" x14ac:dyDescent="0.2">
      <c r="BD12643" s="325"/>
      <c r="EL12643" s="325"/>
    </row>
    <row r="12644" spans="56:142" x14ac:dyDescent="0.2">
      <c r="BD12644" s="325"/>
      <c r="EL12644" s="325"/>
    </row>
    <row r="12645" spans="56:142" x14ac:dyDescent="0.2">
      <c r="BD12645" s="325"/>
      <c r="EL12645" s="325"/>
    </row>
    <row r="12646" spans="56:142" x14ac:dyDescent="0.2">
      <c r="BD12646" s="325"/>
      <c r="EL12646" s="325"/>
    </row>
    <row r="12647" spans="56:142" x14ac:dyDescent="0.2">
      <c r="BD12647" s="325"/>
      <c r="EL12647" s="325"/>
    </row>
    <row r="12648" spans="56:142" x14ac:dyDescent="0.2">
      <c r="BD12648" s="325"/>
      <c r="EL12648" s="325"/>
    </row>
    <row r="12649" spans="56:142" x14ac:dyDescent="0.2">
      <c r="BD12649" s="325"/>
      <c r="EL12649" s="325"/>
    </row>
    <row r="12650" spans="56:142" x14ac:dyDescent="0.2">
      <c r="BD12650" s="325"/>
      <c r="EL12650" s="325"/>
    </row>
    <row r="12651" spans="56:142" x14ac:dyDescent="0.2">
      <c r="BD12651" s="325"/>
      <c r="EL12651" s="325"/>
    </row>
    <row r="12652" spans="56:142" x14ac:dyDescent="0.2">
      <c r="BD12652" s="325"/>
      <c r="EL12652" s="325"/>
    </row>
    <row r="12653" spans="56:142" x14ac:dyDescent="0.2">
      <c r="BD12653" s="325"/>
      <c r="EL12653" s="325"/>
    </row>
    <row r="12654" spans="56:142" x14ac:dyDescent="0.2">
      <c r="BD12654" s="325"/>
      <c r="EL12654" s="325"/>
    </row>
    <row r="12655" spans="56:142" x14ac:dyDescent="0.2">
      <c r="BD12655" s="325"/>
      <c r="EL12655" s="325"/>
    </row>
    <row r="12656" spans="56:142" x14ac:dyDescent="0.2">
      <c r="BD12656" s="325"/>
      <c r="EL12656" s="325"/>
    </row>
    <row r="12657" spans="56:142" x14ac:dyDescent="0.2">
      <c r="BD12657" s="325"/>
      <c r="EL12657" s="325"/>
    </row>
    <row r="12658" spans="56:142" x14ac:dyDescent="0.2">
      <c r="BD12658" s="325"/>
      <c r="EL12658" s="325"/>
    </row>
    <row r="12659" spans="56:142" x14ac:dyDescent="0.2">
      <c r="BD12659" s="325"/>
      <c r="EL12659" s="325"/>
    </row>
    <row r="12660" spans="56:142" x14ac:dyDescent="0.2">
      <c r="BD12660" s="325"/>
      <c r="EL12660" s="325"/>
    </row>
    <row r="12661" spans="56:142" x14ac:dyDescent="0.2">
      <c r="BD12661" s="325"/>
      <c r="EL12661" s="325"/>
    </row>
    <row r="12662" spans="56:142" x14ac:dyDescent="0.2">
      <c r="BD12662" s="325"/>
      <c r="EL12662" s="325"/>
    </row>
    <row r="12663" spans="56:142" x14ac:dyDescent="0.2">
      <c r="BD12663" s="325"/>
      <c r="EL12663" s="325"/>
    </row>
    <row r="12664" spans="56:142" x14ac:dyDescent="0.2">
      <c r="BD12664" s="325"/>
      <c r="EL12664" s="325"/>
    </row>
    <row r="12665" spans="56:142" x14ac:dyDescent="0.2">
      <c r="BD12665" s="325"/>
      <c r="EL12665" s="325"/>
    </row>
    <row r="12666" spans="56:142" x14ac:dyDescent="0.2">
      <c r="BD12666" s="325"/>
      <c r="EL12666" s="325"/>
    </row>
    <row r="12667" spans="56:142" x14ac:dyDescent="0.2">
      <c r="BD12667" s="325"/>
      <c r="EL12667" s="325"/>
    </row>
    <row r="12668" spans="56:142" x14ac:dyDescent="0.2">
      <c r="BD12668" s="325"/>
      <c r="EL12668" s="325"/>
    </row>
    <row r="12669" spans="56:142" x14ac:dyDescent="0.2">
      <c r="BD12669" s="325"/>
      <c r="EL12669" s="325"/>
    </row>
    <row r="12670" spans="56:142" x14ac:dyDescent="0.2">
      <c r="BD12670" s="325"/>
      <c r="EL12670" s="325"/>
    </row>
    <row r="12671" spans="56:142" x14ac:dyDescent="0.2">
      <c r="BD12671" s="325"/>
      <c r="EL12671" s="325"/>
    </row>
    <row r="12672" spans="56:142" x14ac:dyDescent="0.2">
      <c r="BD12672" s="325"/>
      <c r="EL12672" s="325"/>
    </row>
    <row r="12673" spans="56:142" x14ac:dyDescent="0.2">
      <c r="BD12673" s="325"/>
      <c r="EL12673" s="325"/>
    </row>
    <row r="12674" spans="56:142" x14ac:dyDescent="0.2">
      <c r="BD12674" s="325"/>
      <c r="EL12674" s="325"/>
    </row>
    <row r="12675" spans="56:142" x14ac:dyDescent="0.2">
      <c r="BD12675" s="325"/>
      <c r="EL12675" s="325"/>
    </row>
    <row r="12676" spans="56:142" x14ac:dyDescent="0.2">
      <c r="BD12676" s="325"/>
      <c r="EL12676" s="325"/>
    </row>
    <row r="12677" spans="56:142" x14ac:dyDescent="0.2">
      <c r="BD12677" s="325"/>
      <c r="EL12677" s="325"/>
    </row>
    <row r="12678" spans="56:142" x14ac:dyDescent="0.2">
      <c r="BD12678" s="325"/>
      <c r="EL12678" s="325"/>
    </row>
    <row r="12679" spans="56:142" x14ac:dyDescent="0.2">
      <c r="BD12679" s="325"/>
      <c r="EL12679" s="325"/>
    </row>
    <row r="12680" spans="56:142" x14ac:dyDescent="0.2">
      <c r="BD12680" s="325"/>
      <c r="EL12680" s="325"/>
    </row>
    <row r="12681" spans="56:142" x14ac:dyDescent="0.2">
      <c r="BD12681" s="325"/>
      <c r="EL12681" s="325"/>
    </row>
    <row r="12682" spans="56:142" x14ac:dyDescent="0.2">
      <c r="BD12682" s="325"/>
      <c r="EL12682" s="325"/>
    </row>
    <row r="12683" spans="56:142" x14ac:dyDescent="0.2">
      <c r="BD12683" s="325"/>
      <c r="EL12683" s="325"/>
    </row>
    <row r="12684" spans="56:142" x14ac:dyDescent="0.2">
      <c r="BD12684" s="325"/>
      <c r="EL12684" s="325"/>
    </row>
    <row r="12685" spans="56:142" x14ac:dyDescent="0.2">
      <c r="BD12685" s="325"/>
      <c r="EL12685" s="325"/>
    </row>
    <row r="12686" spans="56:142" x14ac:dyDescent="0.2">
      <c r="BD12686" s="325"/>
      <c r="EL12686" s="325"/>
    </row>
    <row r="12687" spans="56:142" x14ac:dyDescent="0.2">
      <c r="BD12687" s="325"/>
      <c r="EL12687" s="325"/>
    </row>
    <row r="12688" spans="56:142" x14ac:dyDescent="0.2">
      <c r="BD12688" s="325"/>
      <c r="EL12688" s="325"/>
    </row>
    <row r="12689" spans="56:142" x14ac:dyDescent="0.2">
      <c r="BD12689" s="325"/>
      <c r="EL12689" s="325"/>
    </row>
    <row r="12690" spans="56:142" x14ac:dyDescent="0.2">
      <c r="BD12690" s="325"/>
      <c r="EL12690" s="325"/>
    </row>
    <row r="12691" spans="56:142" x14ac:dyDescent="0.2">
      <c r="BD12691" s="325"/>
      <c r="EL12691" s="325"/>
    </row>
    <row r="12692" spans="56:142" x14ac:dyDescent="0.2">
      <c r="BD12692" s="325"/>
      <c r="EL12692" s="325"/>
    </row>
    <row r="12693" spans="56:142" x14ac:dyDescent="0.2">
      <c r="BD12693" s="325"/>
      <c r="EL12693" s="325"/>
    </row>
    <row r="12694" spans="56:142" x14ac:dyDescent="0.2">
      <c r="BD12694" s="325"/>
      <c r="EL12694" s="325"/>
    </row>
    <row r="12695" spans="56:142" x14ac:dyDescent="0.2">
      <c r="BD12695" s="325"/>
      <c r="EL12695" s="325"/>
    </row>
    <row r="12696" spans="56:142" x14ac:dyDescent="0.2">
      <c r="BD12696" s="325"/>
      <c r="EL12696" s="325"/>
    </row>
    <row r="12697" spans="56:142" x14ac:dyDescent="0.2">
      <c r="BD12697" s="325"/>
      <c r="EL12697" s="325"/>
    </row>
    <row r="12698" spans="56:142" x14ac:dyDescent="0.2">
      <c r="BD12698" s="325"/>
      <c r="EL12698" s="325"/>
    </row>
    <row r="12699" spans="56:142" x14ac:dyDescent="0.2">
      <c r="BD12699" s="325"/>
      <c r="EL12699" s="325"/>
    </row>
    <row r="12700" spans="56:142" x14ac:dyDescent="0.2">
      <c r="BD12700" s="325"/>
      <c r="EL12700" s="325"/>
    </row>
    <row r="12701" spans="56:142" x14ac:dyDescent="0.2">
      <c r="BD12701" s="325"/>
      <c r="EL12701" s="325"/>
    </row>
    <row r="12702" spans="56:142" x14ac:dyDescent="0.2">
      <c r="BD12702" s="325"/>
      <c r="EL12702" s="325"/>
    </row>
    <row r="12703" spans="56:142" x14ac:dyDescent="0.2">
      <c r="BD12703" s="325"/>
      <c r="EL12703" s="325"/>
    </row>
    <row r="12704" spans="56:142" x14ac:dyDescent="0.2">
      <c r="BD12704" s="325"/>
      <c r="EL12704" s="325"/>
    </row>
    <row r="12705" spans="56:142" x14ac:dyDescent="0.2">
      <c r="BD12705" s="325"/>
      <c r="EL12705" s="325"/>
    </row>
    <row r="12706" spans="56:142" x14ac:dyDescent="0.2">
      <c r="BD12706" s="325"/>
      <c r="EL12706" s="325"/>
    </row>
    <row r="12707" spans="56:142" x14ac:dyDescent="0.2">
      <c r="BD12707" s="325"/>
      <c r="EL12707" s="325"/>
    </row>
    <row r="12708" spans="56:142" x14ac:dyDescent="0.2">
      <c r="BD12708" s="325"/>
      <c r="EL12708" s="325"/>
    </row>
    <row r="12709" spans="56:142" x14ac:dyDescent="0.2">
      <c r="BD12709" s="325"/>
      <c r="EL12709" s="325"/>
    </row>
    <row r="12710" spans="56:142" x14ac:dyDescent="0.2">
      <c r="BD12710" s="325"/>
      <c r="EL12710" s="325"/>
    </row>
    <row r="12711" spans="56:142" x14ac:dyDescent="0.2">
      <c r="BD12711" s="325"/>
      <c r="EL12711" s="325"/>
    </row>
    <row r="12712" spans="56:142" x14ac:dyDescent="0.2">
      <c r="BD12712" s="325"/>
      <c r="EL12712" s="325"/>
    </row>
    <row r="12713" spans="56:142" x14ac:dyDescent="0.2">
      <c r="BD12713" s="325"/>
      <c r="EL12713" s="325"/>
    </row>
    <row r="12714" spans="56:142" x14ac:dyDescent="0.2">
      <c r="BD12714" s="325"/>
      <c r="EL12714" s="325"/>
    </row>
    <row r="12715" spans="56:142" x14ac:dyDescent="0.2">
      <c r="BD12715" s="325"/>
      <c r="EL12715" s="325"/>
    </row>
    <row r="12716" spans="56:142" x14ac:dyDescent="0.2">
      <c r="BD12716" s="325"/>
      <c r="EL12716" s="325"/>
    </row>
    <row r="12717" spans="56:142" x14ac:dyDescent="0.2">
      <c r="BD12717" s="325"/>
      <c r="EL12717" s="325"/>
    </row>
    <row r="12718" spans="56:142" x14ac:dyDescent="0.2">
      <c r="BD12718" s="325"/>
      <c r="EL12718" s="325"/>
    </row>
    <row r="12719" spans="56:142" x14ac:dyDescent="0.2">
      <c r="BD12719" s="325"/>
      <c r="EL12719" s="325"/>
    </row>
    <row r="12720" spans="56:142" x14ac:dyDescent="0.2">
      <c r="BD12720" s="325"/>
      <c r="EL12720" s="325"/>
    </row>
    <row r="12721" spans="56:142" x14ac:dyDescent="0.2">
      <c r="BD12721" s="325"/>
      <c r="EL12721" s="325"/>
    </row>
    <row r="12722" spans="56:142" x14ac:dyDescent="0.2">
      <c r="BD12722" s="325"/>
      <c r="EL12722" s="325"/>
    </row>
    <row r="12723" spans="56:142" x14ac:dyDescent="0.2">
      <c r="BD12723" s="325"/>
      <c r="EL12723" s="325"/>
    </row>
    <row r="12724" spans="56:142" x14ac:dyDescent="0.2">
      <c r="BD12724" s="325"/>
      <c r="EL12724" s="325"/>
    </row>
    <row r="12725" spans="56:142" x14ac:dyDescent="0.2">
      <c r="BD12725" s="325"/>
      <c r="EL12725" s="325"/>
    </row>
    <row r="12726" spans="56:142" x14ac:dyDescent="0.2">
      <c r="BD12726" s="325"/>
      <c r="EL12726" s="325"/>
    </row>
    <row r="12727" spans="56:142" x14ac:dyDescent="0.2">
      <c r="BD12727" s="325"/>
      <c r="EL12727" s="325"/>
    </row>
    <row r="12728" spans="56:142" x14ac:dyDescent="0.2">
      <c r="BD12728" s="325"/>
      <c r="EL12728" s="325"/>
    </row>
    <row r="12729" spans="56:142" x14ac:dyDescent="0.2">
      <c r="BD12729" s="325"/>
      <c r="EL12729" s="325"/>
    </row>
    <row r="12730" spans="56:142" x14ac:dyDescent="0.2">
      <c r="BD12730" s="325"/>
      <c r="EL12730" s="325"/>
    </row>
    <row r="12731" spans="56:142" x14ac:dyDescent="0.2">
      <c r="BD12731" s="325"/>
      <c r="EL12731" s="325"/>
    </row>
    <row r="12732" spans="56:142" x14ac:dyDescent="0.2">
      <c r="BD12732" s="325"/>
      <c r="EL12732" s="325"/>
    </row>
    <row r="12733" spans="56:142" x14ac:dyDescent="0.2">
      <c r="BD12733" s="325"/>
      <c r="EL12733" s="325"/>
    </row>
    <row r="12734" spans="56:142" x14ac:dyDescent="0.2">
      <c r="BD12734" s="325"/>
      <c r="EL12734" s="325"/>
    </row>
    <row r="12735" spans="56:142" x14ac:dyDescent="0.2">
      <c r="BD12735" s="325"/>
      <c r="EL12735" s="325"/>
    </row>
    <row r="12736" spans="56:142" x14ac:dyDescent="0.2">
      <c r="BD12736" s="325"/>
      <c r="EL12736" s="325"/>
    </row>
    <row r="12737" spans="56:142" x14ac:dyDescent="0.2">
      <c r="BD12737" s="325"/>
      <c r="EL12737" s="325"/>
    </row>
    <row r="12738" spans="56:142" x14ac:dyDescent="0.2">
      <c r="BD12738" s="325"/>
      <c r="EL12738" s="325"/>
    </row>
    <row r="12739" spans="56:142" x14ac:dyDescent="0.2">
      <c r="BD12739" s="325"/>
      <c r="EL12739" s="325"/>
    </row>
    <row r="12740" spans="56:142" x14ac:dyDescent="0.2">
      <c r="BD12740" s="325"/>
      <c r="EL12740" s="325"/>
    </row>
    <row r="12741" spans="56:142" x14ac:dyDescent="0.2">
      <c r="BD12741" s="325"/>
      <c r="EL12741" s="325"/>
    </row>
    <row r="12742" spans="56:142" x14ac:dyDescent="0.2">
      <c r="BD12742" s="325"/>
      <c r="EL12742" s="325"/>
    </row>
    <row r="12743" spans="56:142" x14ac:dyDescent="0.2">
      <c r="BD12743" s="325"/>
      <c r="EL12743" s="325"/>
    </row>
    <row r="12744" spans="56:142" x14ac:dyDescent="0.2">
      <c r="BD12744" s="325"/>
      <c r="EL12744" s="325"/>
    </row>
    <row r="12745" spans="56:142" x14ac:dyDescent="0.2">
      <c r="BD12745" s="325"/>
      <c r="EL12745" s="325"/>
    </row>
    <row r="12746" spans="56:142" x14ac:dyDescent="0.2">
      <c r="BD12746" s="325"/>
      <c r="EL12746" s="325"/>
    </row>
    <row r="12747" spans="56:142" x14ac:dyDescent="0.2">
      <c r="BD12747" s="325"/>
      <c r="EL12747" s="325"/>
    </row>
    <row r="12748" spans="56:142" x14ac:dyDescent="0.2">
      <c r="BD12748" s="325"/>
      <c r="EL12748" s="325"/>
    </row>
    <row r="12749" spans="56:142" x14ac:dyDescent="0.2">
      <c r="BD12749" s="325"/>
      <c r="EL12749" s="325"/>
    </row>
    <row r="12750" spans="56:142" x14ac:dyDescent="0.2">
      <c r="BD12750" s="325"/>
      <c r="EL12750" s="325"/>
    </row>
    <row r="12751" spans="56:142" x14ac:dyDescent="0.2">
      <c r="BD12751" s="325"/>
      <c r="EL12751" s="325"/>
    </row>
    <row r="12752" spans="56:142" x14ac:dyDescent="0.2">
      <c r="BD12752" s="325"/>
      <c r="EL12752" s="325"/>
    </row>
    <row r="12753" spans="56:142" x14ac:dyDescent="0.2">
      <c r="BD12753" s="325"/>
      <c r="EL12753" s="325"/>
    </row>
    <row r="12754" spans="56:142" x14ac:dyDescent="0.2">
      <c r="BD12754" s="325"/>
      <c r="EL12754" s="325"/>
    </row>
    <row r="12755" spans="56:142" x14ac:dyDescent="0.2">
      <c r="BD12755" s="325"/>
      <c r="EL12755" s="325"/>
    </row>
    <row r="12756" spans="56:142" x14ac:dyDescent="0.2">
      <c r="BD12756" s="325"/>
      <c r="EL12756" s="325"/>
    </row>
    <row r="12757" spans="56:142" x14ac:dyDescent="0.2">
      <c r="BD12757" s="325"/>
      <c r="EL12757" s="325"/>
    </row>
    <row r="12758" spans="56:142" x14ac:dyDescent="0.2">
      <c r="BD12758" s="325"/>
      <c r="EL12758" s="325"/>
    </row>
    <row r="12759" spans="56:142" x14ac:dyDescent="0.2">
      <c r="BD12759" s="325"/>
      <c r="EL12759" s="325"/>
    </row>
    <row r="12760" spans="56:142" x14ac:dyDescent="0.2">
      <c r="BD12760" s="325"/>
      <c r="EL12760" s="325"/>
    </row>
    <row r="12761" spans="56:142" x14ac:dyDescent="0.2">
      <c r="BD12761" s="325"/>
      <c r="EL12761" s="325"/>
    </row>
    <row r="12762" spans="56:142" x14ac:dyDescent="0.2">
      <c r="BD12762" s="325"/>
      <c r="EL12762" s="325"/>
    </row>
    <row r="12763" spans="56:142" x14ac:dyDescent="0.2">
      <c r="BD12763" s="325"/>
      <c r="EL12763" s="325"/>
    </row>
    <row r="12764" spans="56:142" x14ac:dyDescent="0.2">
      <c r="BD12764" s="325"/>
      <c r="EL12764" s="325"/>
    </row>
    <row r="12765" spans="56:142" x14ac:dyDescent="0.2">
      <c r="BD12765" s="325"/>
      <c r="EL12765" s="325"/>
    </row>
    <row r="12766" spans="56:142" x14ac:dyDescent="0.2">
      <c r="BD12766" s="325"/>
      <c r="EL12766" s="325"/>
    </row>
    <row r="12767" spans="56:142" x14ac:dyDescent="0.2">
      <c r="BD12767" s="325"/>
      <c r="EL12767" s="325"/>
    </row>
    <row r="12768" spans="56:142" x14ac:dyDescent="0.2">
      <c r="BD12768" s="325"/>
      <c r="EL12768" s="325"/>
    </row>
    <row r="12769" spans="56:142" x14ac:dyDescent="0.2">
      <c r="BD12769" s="325"/>
      <c r="EL12769" s="325"/>
    </row>
    <row r="12770" spans="56:142" x14ac:dyDescent="0.2">
      <c r="BD12770" s="325"/>
      <c r="EL12770" s="325"/>
    </row>
    <row r="12771" spans="56:142" x14ac:dyDescent="0.2">
      <c r="BD12771" s="325"/>
      <c r="EL12771" s="325"/>
    </row>
    <row r="12772" spans="56:142" x14ac:dyDescent="0.2">
      <c r="BD12772" s="325"/>
      <c r="EL12772" s="325"/>
    </row>
    <row r="12773" spans="56:142" x14ac:dyDescent="0.2">
      <c r="BD12773" s="325"/>
      <c r="EL12773" s="325"/>
    </row>
    <row r="12774" spans="56:142" x14ac:dyDescent="0.2">
      <c r="BD12774" s="325"/>
      <c r="EL12774" s="325"/>
    </row>
    <row r="12775" spans="56:142" x14ac:dyDescent="0.2">
      <c r="BD12775" s="325"/>
      <c r="EL12775" s="325"/>
    </row>
    <row r="12776" spans="56:142" x14ac:dyDescent="0.2">
      <c r="BD12776" s="325"/>
      <c r="EL12776" s="325"/>
    </row>
    <row r="12777" spans="56:142" x14ac:dyDescent="0.2">
      <c r="BD12777" s="325"/>
      <c r="EL12777" s="325"/>
    </row>
    <row r="12778" spans="56:142" x14ac:dyDescent="0.2">
      <c r="BD12778" s="325"/>
      <c r="EL12778" s="325"/>
    </row>
    <row r="12779" spans="56:142" x14ac:dyDescent="0.2">
      <c r="BD12779" s="325"/>
      <c r="EL12779" s="325"/>
    </row>
    <row r="12780" spans="56:142" x14ac:dyDescent="0.2">
      <c r="BD12780" s="325"/>
      <c r="EL12780" s="325"/>
    </row>
    <row r="12781" spans="56:142" x14ac:dyDescent="0.2">
      <c r="BD12781" s="325"/>
      <c r="EL12781" s="325"/>
    </row>
    <row r="12782" spans="56:142" x14ac:dyDescent="0.2">
      <c r="BD12782" s="325"/>
      <c r="EL12782" s="325"/>
    </row>
    <row r="12783" spans="56:142" x14ac:dyDescent="0.2">
      <c r="BD12783" s="325"/>
      <c r="EL12783" s="325"/>
    </row>
    <row r="12784" spans="56:142" x14ac:dyDescent="0.2">
      <c r="BD12784" s="325"/>
      <c r="EL12784" s="325"/>
    </row>
    <row r="12785" spans="56:142" x14ac:dyDescent="0.2">
      <c r="BD12785" s="325"/>
      <c r="EL12785" s="325"/>
    </row>
    <row r="12786" spans="56:142" x14ac:dyDescent="0.2">
      <c r="BD12786" s="325"/>
      <c r="EL12786" s="325"/>
    </row>
    <row r="12787" spans="56:142" x14ac:dyDescent="0.2">
      <c r="BD12787" s="325"/>
      <c r="EL12787" s="325"/>
    </row>
    <row r="12788" spans="56:142" x14ac:dyDescent="0.2">
      <c r="BD12788" s="325"/>
      <c r="EL12788" s="325"/>
    </row>
    <row r="12789" spans="56:142" x14ac:dyDescent="0.2">
      <c r="BD12789" s="325"/>
      <c r="EL12789" s="325"/>
    </row>
    <row r="12790" spans="56:142" x14ac:dyDescent="0.2">
      <c r="BD12790" s="325"/>
      <c r="EL12790" s="325"/>
    </row>
    <row r="12791" spans="56:142" x14ac:dyDescent="0.2">
      <c r="BD12791" s="325"/>
      <c r="EL12791" s="325"/>
    </row>
    <row r="12792" spans="56:142" x14ac:dyDescent="0.2">
      <c r="BD12792" s="325"/>
      <c r="EL12792" s="325"/>
    </row>
    <row r="12793" spans="56:142" x14ac:dyDescent="0.2">
      <c r="BD12793" s="325"/>
      <c r="EL12793" s="325"/>
    </row>
    <row r="12794" spans="56:142" x14ac:dyDescent="0.2">
      <c r="BD12794" s="325"/>
      <c r="EL12794" s="325"/>
    </row>
    <row r="12795" spans="56:142" x14ac:dyDescent="0.2">
      <c r="BD12795" s="325"/>
      <c r="EL12795" s="325"/>
    </row>
    <row r="12796" spans="56:142" x14ac:dyDescent="0.2">
      <c r="BD12796" s="325"/>
      <c r="EL12796" s="325"/>
    </row>
    <row r="12797" spans="56:142" x14ac:dyDescent="0.2">
      <c r="BD12797" s="325"/>
      <c r="EL12797" s="325"/>
    </row>
    <row r="12798" spans="56:142" x14ac:dyDescent="0.2">
      <c r="BD12798" s="325"/>
      <c r="EL12798" s="325"/>
    </row>
    <row r="12799" spans="56:142" x14ac:dyDescent="0.2">
      <c r="BD12799" s="325"/>
      <c r="EL12799" s="325"/>
    </row>
    <row r="12800" spans="56:142" x14ac:dyDescent="0.2">
      <c r="BD12800" s="325"/>
      <c r="EL12800" s="325"/>
    </row>
    <row r="12801" spans="56:142" x14ac:dyDescent="0.2">
      <c r="BD12801" s="325"/>
      <c r="EL12801" s="325"/>
    </row>
    <row r="12802" spans="56:142" x14ac:dyDescent="0.2">
      <c r="BD12802" s="325"/>
      <c r="EL12802" s="325"/>
    </row>
    <row r="12803" spans="56:142" x14ac:dyDescent="0.2">
      <c r="BD12803" s="325"/>
      <c r="EL12803" s="325"/>
    </row>
    <row r="12804" spans="56:142" x14ac:dyDescent="0.2">
      <c r="BD12804" s="325"/>
      <c r="EL12804" s="325"/>
    </row>
    <row r="12805" spans="56:142" x14ac:dyDescent="0.2">
      <c r="BD12805" s="325"/>
      <c r="EL12805" s="325"/>
    </row>
    <row r="12806" spans="56:142" x14ac:dyDescent="0.2">
      <c r="BD12806" s="325"/>
      <c r="EL12806" s="325"/>
    </row>
    <row r="12807" spans="56:142" x14ac:dyDescent="0.2">
      <c r="BD12807" s="325"/>
      <c r="EL12807" s="325"/>
    </row>
    <row r="12808" spans="56:142" x14ac:dyDescent="0.2">
      <c r="BD12808" s="325"/>
      <c r="EL12808" s="325"/>
    </row>
    <row r="12809" spans="56:142" x14ac:dyDescent="0.2">
      <c r="BD12809" s="325"/>
      <c r="EL12809" s="325"/>
    </row>
    <row r="12810" spans="56:142" x14ac:dyDescent="0.2">
      <c r="BD12810" s="325"/>
      <c r="EL12810" s="325"/>
    </row>
    <row r="12811" spans="56:142" x14ac:dyDescent="0.2">
      <c r="BD12811" s="325"/>
      <c r="EL12811" s="325"/>
    </row>
    <row r="12812" spans="56:142" x14ac:dyDescent="0.2">
      <c r="BD12812" s="325"/>
      <c r="EL12812" s="325"/>
    </row>
    <row r="12813" spans="56:142" x14ac:dyDescent="0.2">
      <c r="BD12813" s="325"/>
      <c r="EL12813" s="325"/>
    </row>
    <row r="12814" spans="56:142" x14ac:dyDescent="0.2">
      <c r="BD12814" s="325"/>
      <c r="EL12814" s="325"/>
    </row>
    <row r="12815" spans="56:142" x14ac:dyDescent="0.2">
      <c r="BD12815" s="325"/>
      <c r="EL12815" s="325"/>
    </row>
    <row r="12816" spans="56:142" x14ac:dyDescent="0.2">
      <c r="BD12816" s="325"/>
      <c r="EL12816" s="325"/>
    </row>
    <row r="12817" spans="56:142" x14ac:dyDescent="0.2">
      <c r="BD12817" s="325"/>
      <c r="EL12817" s="325"/>
    </row>
    <row r="12818" spans="56:142" x14ac:dyDescent="0.2">
      <c r="BD12818" s="325"/>
      <c r="EL12818" s="325"/>
    </row>
    <row r="12819" spans="56:142" x14ac:dyDescent="0.2">
      <c r="BD12819" s="325"/>
      <c r="EL12819" s="325"/>
    </row>
    <row r="12820" spans="56:142" x14ac:dyDescent="0.2">
      <c r="BD12820" s="325"/>
      <c r="EL12820" s="325"/>
    </row>
    <row r="12821" spans="56:142" x14ac:dyDescent="0.2">
      <c r="BD12821" s="325"/>
      <c r="EL12821" s="325"/>
    </row>
    <row r="12822" spans="56:142" x14ac:dyDescent="0.2">
      <c r="BD12822" s="325"/>
      <c r="EL12822" s="325"/>
    </row>
    <row r="12823" spans="56:142" x14ac:dyDescent="0.2">
      <c r="BD12823" s="325"/>
      <c r="EL12823" s="325"/>
    </row>
    <row r="12824" spans="56:142" x14ac:dyDescent="0.2">
      <c r="BD12824" s="325"/>
      <c r="EL12824" s="325"/>
    </row>
    <row r="12825" spans="56:142" x14ac:dyDescent="0.2">
      <c r="BD12825" s="325"/>
      <c r="EL12825" s="325"/>
    </row>
    <row r="12826" spans="56:142" x14ac:dyDescent="0.2">
      <c r="BD12826" s="325"/>
      <c r="EL12826" s="325"/>
    </row>
    <row r="12827" spans="56:142" x14ac:dyDescent="0.2">
      <c r="BD12827" s="325"/>
      <c r="EL12827" s="325"/>
    </row>
    <row r="12828" spans="56:142" x14ac:dyDescent="0.2">
      <c r="BD12828" s="325"/>
      <c r="EL12828" s="325"/>
    </row>
    <row r="12829" spans="56:142" x14ac:dyDescent="0.2">
      <c r="BD12829" s="325"/>
      <c r="EL12829" s="325"/>
    </row>
    <row r="12830" spans="56:142" x14ac:dyDescent="0.2">
      <c r="BD12830" s="325"/>
      <c r="EL12830" s="325"/>
    </row>
    <row r="12831" spans="56:142" x14ac:dyDescent="0.2">
      <c r="BD12831" s="325"/>
      <c r="EL12831" s="325"/>
    </row>
    <row r="12832" spans="56:142" x14ac:dyDescent="0.2">
      <c r="BD12832" s="325"/>
      <c r="EL12832" s="325"/>
    </row>
    <row r="12833" spans="56:142" x14ac:dyDescent="0.2">
      <c r="BD12833" s="325"/>
      <c r="EL12833" s="325"/>
    </row>
    <row r="12834" spans="56:142" x14ac:dyDescent="0.2">
      <c r="BD12834" s="325"/>
      <c r="EL12834" s="325"/>
    </row>
    <row r="12835" spans="56:142" x14ac:dyDescent="0.2">
      <c r="BD12835" s="325"/>
      <c r="EL12835" s="325"/>
    </row>
    <row r="12836" spans="56:142" x14ac:dyDescent="0.2">
      <c r="BD12836" s="325"/>
      <c r="EL12836" s="325"/>
    </row>
    <row r="12837" spans="56:142" x14ac:dyDescent="0.2">
      <c r="BD12837" s="325"/>
      <c r="EL12837" s="325"/>
    </row>
    <row r="12838" spans="56:142" x14ac:dyDescent="0.2">
      <c r="BD12838" s="325"/>
      <c r="EL12838" s="325"/>
    </row>
    <row r="12839" spans="56:142" x14ac:dyDescent="0.2">
      <c r="BD12839" s="325"/>
      <c r="EL12839" s="325"/>
    </row>
    <row r="12840" spans="56:142" x14ac:dyDescent="0.2">
      <c r="BD12840" s="325"/>
      <c r="EL12840" s="325"/>
    </row>
    <row r="12841" spans="56:142" x14ac:dyDescent="0.2">
      <c r="BD12841" s="325"/>
      <c r="EL12841" s="325"/>
    </row>
    <row r="12842" spans="56:142" x14ac:dyDescent="0.2">
      <c r="BD12842" s="325"/>
      <c r="EL12842" s="325"/>
    </row>
    <row r="12843" spans="56:142" x14ac:dyDescent="0.2">
      <c r="BD12843" s="325"/>
      <c r="EL12843" s="325"/>
    </row>
    <row r="12844" spans="56:142" x14ac:dyDescent="0.2">
      <c r="BD12844" s="325"/>
      <c r="EL12844" s="325"/>
    </row>
    <row r="12845" spans="56:142" x14ac:dyDescent="0.2">
      <c r="BD12845" s="325"/>
      <c r="EL12845" s="325"/>
    </row>
    <row r="12846" spans="56:142" x14ac:dyDescent="0.2">
      <c r="BD12846" s="325"/>
      <c r="EL12846" s="325"/>
    </row>
    <row r="12847" spans="56:142" x14ac:dyDescent="0.2">
      <c r="BD12847" s="325"/>
      <c r="EL12847" s="325"/>
    </row>
    <row r="12848" spans="56:142" x14ac:dyDescent="0.2">
      <c r="BD12848" s="325"/>
      <c r="EL12848" s="325"/>
    </row>
    <row r="12849" spans="56:142" x14ac:dyDescent="0.2">
      <c r="BD12849" s="325"/>
      <c r="EL12849" s="325"/>
    </row>
    <row r="12850" spans="56:142" x14ac:dyDescent="0.2">
      <c r="BD12850" s="325"/>
      <c r="EL12850" s="325"/>
    </row>
    <row r="12851" spans="56:142" x14ac:dyDescent="0.2">
      <c r="BD12851" s="325"/>
      <c r="EL12851" s="325"/>
    </row>
    <row r="12852" spans="56:142" x14ac:dyDescent="0.2">
      <c r="BD12852" s="325"/>
      <c r="EL12852" s="325"/>
    </row>
    <row r="12853" spans="56:142" x14ac:dyDescent="0.2">
      <c r="BD12853" s="325"/>
      <c r="EL12853" s="325"/>
    </row>
    <row r="12854" spans="56:142" x14ac:dyDescent="0.2">
      <c r="BD12854" s="325"/>
      <c r="EL12854" s="325"/>
    </row>
    <row r="12855" spans="56:142" x14ac:dyDescent="0.2">
      <c r="BD12855" s="325"/>
      <c r="EL12855" s="325"/>
    </row>
    <row r="12856" spans="56:142" x14ac:dyDescent="0.2">
      <c r="BD12856" s="325"/>
      <c r="EL12856" s="325"/>
    </row>
    <row r="12857" spans="56:142" x14ac:dyDescent="0.2">
      <c r="BD12857" s="325"/>
      <c r="EL12857" s="325"/>
    </row>
    <row r="12858" spans="56:142" x14ac:dyDescent="0.2">
      <c r="BD12858" s="325"/>
      <c r="EL12858" s="325"/>
    </row>
    <row r="12859" spans="56:142" x14ac:dyDescent="0.2">
      <c r="BD12859" s="325"/>
      <c r="EL12859" s="325"/>
    </row>
    <row r="12860" spans="56:142" x14ac:dyDescent="0.2">
      <c r="BD12860" s="325"/>
      <c r="EL12860" s="325"/>
    </row>
    <row r="12861" spans="56:142" x14ac:dyDescent="0.2">
      <c r="BD12861" s="325"/>
      <c r="EL12861" s="325"/>
    </row>
    <row r="12862" spans="56:142" x14ac:dyDescent="0.2">
      <c r="BD12862" s="325"/>
      <c r="EL12862" s="325"/>
    </row>
    <row r="12863" spans="56:142" x14ac:dyDescent="0.2">
      <c r="BD12863" s="325"/>
      <c r="EL12863" s="325"/>
    </row>
    <row r="12864" spans="56:142" x14ac:dyDescent="0.2">
      <c r="BD12864" s="325"/>
      <c r="EL12864" s="325"/>
    </row>
    <row r="12865" spans="56:142" x14ac:dyDescent="0.2">
      <c r="BD12865" s="325"/>
      <c r="EL12865" s="325"/>
    </row>
    <row r="12866" spans="56:142" x14ac:dyDescent="0.2">
      <c r="BD12866" s="325"/>
      <c r="EL12866" s="325"/>
    </row>
    <row r="12867" spans="56:142" x14ac:dyDescent="0.2">
      <c r="BD12867" s="325"/>
      <c r="EL12867" s="325"/>
    </row>
    <row r="12868" spans="56:142" x14ac:dyDescent="0.2">
      <c r="BD12868" s="325"/>
      <c r="EL12868" s="325"/>
    </row>
    <row r="12869" spans="56:142" x14ac:dyDescent="0.2">
      <c r="BD12869" s="325"/>
      <c r="EL12869" s="325"/>
    </row>
    <row r="12870" spans="56:142" x14ac:dyDescent="0.2">
      <c r="BD12870" s="325"/>
      <c r="EL12870" s="325"/>
    </row>
    <row r="12871" spans="56:142" x14ac:dyDescent="0.2">
      <c r="BD12871" s="325"/>
      <c r="EL12871" s="325"/>
    </row>
    <row r="12872" spans="56:142" x14ac:dyDescent="0.2">
      <c r="BD12872" s="325"/>
      <c r="EL12872" s="325"/>
    </row>
    <row r="12873" spans="56:142" x14ac:dyDescent="0.2">
      <c r="BD12873" s="325"/>
      <c r="EL12873" s="325"/>
    </row>
    <row r="12874" spans="56:142" x14ac:dyDescent="0.2">
      <c r="BD12874" s="325"/>
      <c r="EL12874" s="325"/>
    </row>
    <row r="12875" spans="56:142" x14ac:dyDescent="0.2">
      <c r="BD12875" s="325"/>
      <c r="EL12875" s="325"/>
    </row>
    <row r="12876" spans="56:142" x14ac:dyDescent="0.2">
      <c r="BD12876" s="325"/>
      <c r="EL12876" s="325"/>
    </row>
    <row r="12877" spans="56:142" x14ac:dyDescent="0.2">
      <c r="BD12877" s="325"/>
      <c r="EL12877" s="325"/>
    </row>
    <row r="12878" spans="56:142" x14ac:dyDescent="0.2">
      <c r="BD12878" s="325"/>
      <c r="EL12878" s="325"/>
    </row>
    <row r="12879" spans="56:142" x14ac:dyDescent="0.2">
      <c r="BD12879" s="325"/>
      <c r="EL12879" s="325"/>
    </row>
    <row r="12880" spans="56:142" x14ac:dyDescent="0.2">
      <c r="BD12880" s="325"/>
      <c r="EL12880" s="325"/>
    </row>
    <row r="12881" spans="56:142" x14ac:dyDescent="0.2">
      <c r="BD12881" s="325"/>
      <c r="EL12881" s="325"/>
    </row>
    <row r="12882" spans="56:142" x14ac:dyDescent="0.2">
      <c r="BD12882" s="325"/>
      <c r="EL12882" s="325"/>
    </row>
    <row r="12883" spans="56:142" x14ac:dyDescent="0.2">
      <c r="BD12883" s="325"/>
      <c r="EL12883" s="325"/>
    </row>
    <row r="12884" spans="56:142" x14ac:dyDescent="0.2">
      <c r="BD12884" s="325"/>
      <c r="EL12884" s="325"/>
    </row>
    <row r="12885" spans="56:142" x14ac:dyDescent="0.2">
      <c r="BD12885" s="325"/>
      <c r="EL12885" s="325"/>
    </row>
    <row r="12886" spans="56:142" x14ac:dyDescent="0.2">
      <c r="BD12886" s="325"/>
      <c r="EL12886" s="325"/>
    </row>
    <row r="12887" spans="56:142" x14ac:dyDescent="0.2">
      <c r="BD12887" s="325"/>
      <c r="EL12887" s="325"/>
    </row>
    <row r="12888" spans="56:142" x14ac:dyDescent="0.2">
      <c r="BD12888" s="325"/>
      <c r="EL12888" s="325"/>
    </row>
    <row r="12889" spans="56:142" x14ac:dyDescent="0.2">
      <c r="BD12889" s="325"/>
      <c r="EL12889" s="325"/>
    </row>
    <row r="12890" spans="56:142" x14ac:dyDescent="0.2">
      <c r="BD12890" s="325"/>
      <c r="EL12890" s="325"/>
    </row>
    <row r="12891" spans="56:142" x14ac:dyDescent="0.2">
      <c r="BD12891" s="325"/>
      <c r="EL12891" s="325"/>
    </row>
    <row r="12892" spans="56:142" x14ac:dyDescent="0.2">
      <c r="BD12892" s="325"/>
      <c r="EL12892" s="325"/>
    </row>
    <row r="12893" spans="56:142" x14ac:dyDescent="0.2">
      <c r="BD12893" s="325"/>
      <c r="EL12893" s="325"/>
    </row>
    <row r="12894" spans="56:142" x14ac:dyDescent="0.2">
      <c r="BD12894" s="325"/>
      <c r="EL12894" s="325"/>
    </row>
    <row r="12895" spans="56:142" x14ac:dyDescent="0.2">
      <c r="BD12895" s="325"/>
      <c r="EL12895" s="325"/>
    </row>
    <row r="12896" spans="56:142" x14ac:dyDescent="0.2">
      <c r="BD12896" s="325"/>
      <c r="EL12896" s="325"/>
    </row>
    <row r="12897" spans="56:142" x14ac:dyDescent="0.2">
      <c r="BD12897" s="325"/>
      <c r="EL12897" s="325"/>
    </row>
    <row r="12898" spans="56:142" x14ac:dyDescent="0.2">
      <c r="BD12898" s="325"/>
      <c r="EL12898" s="325"/>
    </row>
    <row r="12899" spans="56:142" x14ac:dyDescent="0.2">
      <c r="BD12899" s="325"/>
      <c r="EL12899" s="325"/>
    </row>
    <row r="12900" spans="56:142" x14ac:dyDescent="0.2">
      <c r="BD12900" s="325"/>
      <c r="EL12900" s="325"/>
    </row>
    <row r="12901" spans="56:142" x14ac:dyDescent="0.2">
      <c r="BD12901" s="325"/>
      <c r="EL12901" s="325"/>
    </row>
    <row r="12902" spans="56:142" x14ac:dyDescent="0.2">
      <c r="BD12902" s="325"/>
      <c r="EL12902" s="325"/>
    </row>
    <row r="12903" spans="56:142" x14ac:dyDescent="0.2">
      <c r="BD12903" s="325"/>
      <c r="EL12903" s="325"/>
    </row>
    <row r="12904" spans="56:142" x14ac:dyDescent="0.2">
      <c r="BD12904" s="325"/>
      <c r="EL12904" s="325"/>
    </row>
    <row r="12905" spans="56:142" x14ac:dyDescent="0.2">
      <c r="BD12905" s="325"/>
      <c r="EL12905" s="325"/>
    </row>
    <row r="12906" spans="56:142" x14ac:dyDescent="0.2">
      <c r="BD12906" s="325"/>
      <c r="EL12906" s="325"/>
    </row>
    <row r="12907" spans="56:142" x14ac:dyDescent="0.2">
      <c r="BD12907" s="325"/>
      <c r="EL12907" s="325"/>
    </row>
    <row r="12908" spans="56:142" x14ac:dyDescent="0.2">
      <c r="BD12908" s="325"/>
      <c r="EL12908" s="325"/>
    </row>
    <row r="12909" spans="56:142" x14ac:dyDescent="0.2">
      <c r="BD12909" s="325"/>
      <c r="EL12909" s="325"/>
    </row>
    <row r="12910" spans="56:142" x14ac:dyDescent="0.2">
      <c r="BD12910" s="325"/>
      <c r="EL12910" s="325"/>
    </row>
    <row r="12911" spans="56:142" x14ac:dyDescent="0.2">
      <c r="BD12911" s="325"/>
      <c r="EL12911" s="325"/>
    </row>
    <row r="12912" spans="56:142" x14ac:dyDescent="0.2">
      <c r="BD12912" s="325"/>
      <c r="EL12912" s="325"/>
    </row>
    <row r="12913" spans="56:142" x14ac:dyDescent="0.2">
      <c r="BD12913" s="325"/>
      <c r="EL12913" s="325"/>
    </row>
    <row r="12914" spans="56:142" x14ac:dyDescent="0.2">
      <c r="BD12914" s="325"/>
      <c r="EL12914" s="325"/>
    </row>
    <row r="12915" spans="56:142" x14ac:dyDescent="0.2">
      <c r="BD12915" s="325"/>
      <c r="EL12915" s="325"/>
    </row>
    <row r="12916" spans="56:142" x14ac:dyDescent="0.2">
      <c r="BD12916" s="325"/>
      <c r="EL12916" s="325"/>
    </row>
    <row r="12917" spans="56:142" x14ac:dyDescent="0.2">
      <c r="BD12917" s="325"/>
      <c r="EL12917" s="325"/>
    </row>
    <row r="12918" spans="56:142" x14ac:dyDescent="0.2">
      <c r="BD12918" s="325"/>
      <c r="EL12918" s="325"/>
    </row>
    <row r="12919" spans="56:142" x14ac:dyDescent="0.2">
      <c r="BD12919" s="325"/>
      <c r="EL12919" s="325"/>
    </row>
    <row r="12920" spans="56:142" x14ac:dyDescent="0.2">
      <c r="BD12920" s="325"/>
      <c r="EL12920" s="325"/>
    </row>
    <row r="12921" spans="56:142" x14ac:dyDescent="0.2">
      <c r="BD12921" s="325"/>
      <c r="EL12921" s="325"/>
    </row>
    <row r="12922" spans="56:142" x14ac:dyDescent="0.2">
      <c r="BD12922" s="325"/>
      <c r="EL12922" s="325"/>
    </row>
    <row r="12923" spans="56:142" x14ac:dyDescent="0.2">
      <c r="BD12923" s="325"/>
      <c r="EL12923" s="325"/>
    </row>
    <row r="12924" spans="56:142" x14ac:dyDescent="0.2">
      <c r="BD12924" s="325"/>
      <c r="EL12924" s="325"/>
    </row>
    <row r="12925" spans="56:142" x14ac:dyDescent="0.2">
      <c r="BD12925" s="325"/>
      <c r="EL12925" s="325"/>
    </row>
    <row r="12926" spans="56:142" x14ac:dyDescent="0.2">
      <c r="BD12926" s="325"/>
      <c r="EL12926" s="325"/>
    </row>
    <row r="12927" spans="56:142" x14ac:dyDescent="0.2">
      <c r="BD12927" s="325"/>
      <c r="EL12927" s="325"/>
    </row>
    <row r="12928" spans="56:142" x14ac:dyDescent="0.2">
      <c r="BD12928" s="325"/>
      <c r="EL12928" s="325"/>
    </row>
    <row r="12929" spans="56:142" x14ac:dyDescent="0.2">
      <c r="BD12929" s="325"/>
      <c r="EL12929" s="325"/>
    </row>
    <row r="12930" spans="56:142" x14ac:dyDescent="0.2">
      <c r="BD12930" s="325"/>
      <c r="EL12930" s="325"/>
    </row>
    <row r="12931" spans="56:142" x14ac:dyDescent="0.2">
      <c r="BD12931" s="325"/>
      <c r="EL12931" s="325"/>
    </row>
    <row r="12932" spans="56:142" x14ac:dyDescent="0.2">
      <c r="BD12932" s="325"/>
      <c r="EL12932" s="325"/>
    </row>
    <row r="12933" spans="56:142" x14ac:dyDescent="0.2">
      <c r="BD12933" s="325"/>
      <c r="EL12933" s="325"/>
    </row>
    <row r="12934" spans="56:142" x14ac:dyDescent="0.2">
      <c r="BD12934" s="325"/>
      <c r="EL12934" s="325"/>
    </row>
    <row r="12935" spans="56:142" x14ac:dyDescent="0.2">
      <c r="BD12935" s="325"/>
      <c r="EL12935" s="325"/>
    </row>
    <row r="12936" spans="56:142" x14ac:dyDescent="0.2">
      <c r="BD12936" s="325"/>
      <c r="EL12936" s="325"/>
    </row>
    <row r="12937" spans="56:142" x14ac:dyDescent="0.2">
      <c r="BD12937" s="325"/>
      <c r="EL12937" s="325"/>
    </row>
    <row r="12938" spans="56:142" x14ac:dyDescent="0.2">
      <c r="BD12938" s="325"/>
      <c r="EL12938" s="325"/>
    </row>
    <row r="12939" spans="56:142" x14ac:dyDescent="0.2">
      <c r="BD12939" s="325"/>
      <c r="EL12939" s="325"/>
    </row>
    <row r="12940" spans="56:142" x14ac:dyDescent="0.2">
      <c r="BD12940" s="325"/>
      <c r="EL12940" s="325"/>
    </row>
    <row r="12941" spans="56:142" x14ac:dyDescent="0.2">
      <c r="BD12941" s="325"/>
      <c r="EL12941" s="325"/>
    </row>
    <row r="12942" spans="56:142" x14ac:dyDescent="0.2">
      <c r="BD12942" s="325"/>
      <c r="EL12942" s="325"/>
    </row>
    <row r="12943" spans="56:142" x14ac:dyDescent="0.2">
      <c r="BD12943" s="325"/>
      <c r="EL12943" s="325"/>
    </row>
    <row r="12944" spans="56:142" x14ac:dyDescent="0.2">
      <c r="BD12944" s="325"/>
      <c r="EL12944" s="325"/>
    </row>
    <row r="12945" spans="56:142" x14ac:dyDescent="0.2">
      <c r="BD12945" s="325"/>
      <c r="EL12945" s="325"/>
    </row>
    <row r="12946" spans="56:142" x14ac:dyDescent="0.2">
      <c r="BD12946" s="325"/>
      <c r="EL12946" s="325"/>
    </row>
    <row r="12947" spans="56:142" x14ac:dyDescent="0.2">
      <c r="BD12947" s="325"/>
      <c r="EL12947" s="325"/>
    </row>
    <row r="12948" spans="56:142" x14ac:dyDescent="0.2">
      <c r="BD12948" s="325"/>
      <c r="EL12948" s="325"/>
    </row>
    <row r="12949" spans="56:142" x14ac:dyDescent="0.2">
      <c r="BD12949" s="325"/>
      <c r="EL12949" s="325"/>
    </row>
    <row r="12950" spans="56:142" x14ac:dyDescent="0.2">
      <c r="BD12950" s="325"/>
      <c r="EL12950" s="325"/>
    </row>
    <row r="12951" spans="56:142" x14ac:dyDescent="0.2">
      <c r="BD12951" s="325"/>
      <c r="EL12951" s="325"/>
    </row>
    <row r="12952" spans="56:142" x14ac:dyDescent="0.2">
      <c r="BD12952" s="325"/>
      <c r="EL12952" s="325"/>
    </row>
    <row r="12953" spans="56:142" x14ac:dyDescent="0.2">
      <c r="BD12953" s="325"/>
      <c r="EL12953" s="325"/>
    </row>
    <row r="12954" spans="56:142" x14ac:dyDescent="0.2">
      <c r="BD12954" s="325"/>
      <c r="EL12954" s="325"/>
    </row>
    <row r="12955" spans="56:142" x14ac:dyDescent="0.2">
      <c r="BD12955" s="325"/>
      <c r="EL12955" s="325"/>
    </row>
    <row r="12956" spans="56:142" x14ac:dyDescent="0.2">
      <c r="BD12956" s="325"/>
      <c r="EL12956" s="325"/>
    </row>
    <row r="12957" spans="56:142" x14ac:dyDescent="0.2">
      <c r="BD12957" s="325"/>
      <c r="EL12957" s="325"/>
    </row>
    <row r="12958" spans="56:142" x14ac:dyDescent="0.2">
      <c r="BD12958" s="325"/>
      <c r="EL12958" s="325"/>
    </row>
    <row r="12959" spans="56:142" x14ac:dyDescent="0.2">
      <c r="BD12959" s="325"/>
      <c r="EL12959" s="325"/>
    </row>
    <row r="12960" spans="56:142" x14ac:dyDescent="0.2">
      <c r="BD12960" s="325"/>
      <c r="EL12960" s="325"/>
    </row>
    <row r="12961" spans="56:142" x14ac:dyDescent="0.2">
      <c r="BD12961" s="325"/>
      <c r="EL12961" s="325"/>
    </row>
    <row r="12962" spans="56:142" x14ac:dyDescent="0.2">
      <c r="BD12962" s="325"/>
      <c r="EL12962" s="325"/>
    </row>
    <row r="12963" spans="56:142" x14ac:dyDescent="0.2">
      <c r="BD12963" s="325"/>
      <c r="EL12963" s="325"/>
    </row>
    <row r="12964" spans="56:142" x14ac:dyDescent="0.2">
      <c r="BD12964" s="325"/>
      <c r="EL12964" s="325"/>
    </row>
    <row r="12965" spans="56:142" x14ac:dyDescent="0.2">
      <c r="BD12965" s="325"/>
      <c r="EL12965" s="325"/>
    </row>
    <row r="12966" spans="56:142" x14ac:dyDescent="0.2">
      <c r="BD12966" s="325"/>
      <c r="EL12966" s="325"/>
    </row>
    <row r="12967" spans="56:142" x14ac:dyDescent="0.2">
      <c r="BD12967" s="325"/>
      <c r="EL12967" s="325"/>
    </row>
    <row r="12968" spans="56:142" x14ac:dyDescent="0.2">
      <c r="BD12968" s="325"/>
      <c r="EL12968" s="325"/>
    </row>
    <row r="12969" spans="56:142" x14ac:dyDescent="0.2">
      <c r="BD12969" s="325"/>
      <c r="EL12969" s="325"/>
    </row>
    <row r="12970" spans="56:142" x14ac:dyDescent="0.2">
      <c r="BD12970" s="325"/>
      <c r="EL12970" s="325"/>
    </row>
    <row r="12971" spans="56:142" x14ac:dyDescent="0.2">
      <c r="BD12971" s="325"/>
      <c r="EL12971" s="325"/>
    </row>
    <row r="12972" spans="56:142" x14ac:dyDescent="0.2">
      <c r="BD12972" s="325"/>
      <c r="EL12972" s="325"/>
    </row>
    <row r="12973" spans="56:142" x14ac:dyDescent="0.2">
      <c r="BD12973" s="325"/>
      <c r="EL12973" s="325"/>
    </row>
    <row r="12974" spans="56:142" x14ac:dyDescent="0.2">
      <c r="BD12974" s="325"/>
      <c r="EL12974" s="325"/>
    </row>
    <row r="12975" spans="56:142" x14ac:dyDescent="0.2">
      <c r="BD12975" s="325"/>
      <c r="EL12975" s="325"/>
    </row>
    <row r="12976" spans="56:142" x14ac:dyDescent="0.2">
      <c r="BD12976" s="325"/>
      <c r="EL12976" s="325"/>
    </row>
    <row r="12977" spans="56:142" x14ac:dyDescent="0.2">
      <c r="BD12977" s="325"/>
      <c r="EL12977" s="325"/>
    </row>
    <row r="12978" spans="56:142" x14ac:dyDescent="0.2">
      <c r="BD12978" s="325"/>
      <c r="EL12978" s="325"/>
    </row>
    <row r="12979" spans="56:142" x14ac:dyDescent="0.2">
      <c r="BD12979" s="325"/>
      <c r="EL12979" s="325"/>
    </row>
    <row r="12980" spans="56:142" x14ac:dyDescent="0.2">
      <c r="BD12980" s="325"/>
      <c r="EL12980" s="325"/>
    </row>
    <row r="12981" spans="56:142" x14ac:dyDescent="0.2">
      <c r="BD12981" s="325"/>
      <c r="EL12981" s="325"/>
    </row>
    <row r="12982" spans="56:142" x14ac:dyDescent="0.2">
      <c r="BD12982" s="325"/>
      <c r="EL12982" s="325"/>
    </row>
    <row r="12983" spans="56:142" x14ac:dyDescent="0.2">
      <c r="BD12983" s="325"/>
      <c r="EL12983" s="325"/>
    </row>
    <row r="12984" spans="56:142" x14ac:dyDescent="0.2">
      <c r="BD12984" s="325"/>
      <c r="EL12984" s="325"/>
    </row>
    <row r="12985" spans="56:142" x14ac:dyDescent="0.2">
      <c r="BD12985" s="325"/>
      <c r="EL12985" s="325"/>
    </row>
    <row r="12986" spans="56:142" x14ac:dyDescent="0.2">
      <c r="BD12986" s="325"/>
      <c r="EL12986" s="325"/>
    </row>
    <row r="12987" spans="56:142" x14ac:dyDescent="0.2">
      <c r="BD12987" s="325"/>
      <c r="EL12987" s="325"/>
    </row>
    <row r="12988" spans="56:142" x14ac:dyDescent="0.2">
      <c r="BD12988" s="325"/>
      <c r="EL12988" s="325"/>
    </row>
    <row r="12989" spans="56:142" x14ac:dyDescent="0.2">
      <c r="BD12989" s="325"/>
      <c r="EL12989" s="325"/>
    </row>
    <row r="12990" spans="56:142" x14ac:dyDescent="0.2">
      <c r="BD12990" s="325"/>
      <c r="EL12990" s="325"/>
    </row>
    <row r="12991" spans="56:142" x14ac:dyDescent="0.2">
      <c r="BD12991" s="325"/>
      <c r="EL12991" s="325"/>
    </row>
    <row r="12992" spans="56:142" x14ac:dyDescent="0.2">
      <c r="BD12992" s="325"/>
      <c r="EL12992" s="325"/>
    </row>
    <row r="12993" spans="56:142" x14ac:dyDescent="0.2">
      <c r="BD12993" s="325"/>
      <c r="EL12993" s="325"/>
    </row>
    <row r="12994" spans="56:142" x14ac:dyDescent="0.2">
      <c r="BD12994" s="325"/>
      <c r="EL12994" s="325"/>
    </row>
    <row r="12995" spans="56:142" x14ac:dyDescent="0.2">
      <c r="BD12995" s="325"/>
      <c r="EL12995" s="325"/>
    </row>
    <row r="12996" spans="56:142" x14ac:dyDescent="0.2">
      <c r="BD12996" s="325"/>
      <c r="EL12996" s="325"/>
    </row>
    <row r="12997" spans="56:142" x14ac:dyDescent="0.2">
      <c r="BD12997" s="325"/>
      <c r="EL12997" s="325"/>
    </row>
    <row r="12998" spans="56:142" x14ac:dyDescent="0.2">
      <c r="BD12998" s="325"/>
      <c r="EL12998" s="325"/>
    </row>
    <row r="12999" spans="56:142" x14ac:dyDescent="0.2">
      <c r="BD12999" s="325"/>
      <c r="EL12999" s="325"/>
    </row>
    <row r="13000" spans="56:142" x14ac:dyDescent="0.2">
      <c r="BD13000" s="325"/>
      <c r="EL13000" s="325"/>
    </row>
    <row r="13001" spans="56:142" x14ac:dyDescent="0.2">
      <c r="BD13001" s="325"/>
      <c r="EL13001" s="325"/>
    </row>
    <row r="13002" spans="56:142" x14ac:dyDescent="0.2">
      <c r="BD13002" s="325"/>
      <c r="EL13002" s="325"/>
    </row>
    <row r="13003" spans="56:142" x14ac:dyDescent="0.2">
      <c r="BD13003" s="325"/>
      <c r="EL13003" s="325"/>
    </row>
    <row r="13004" spans="56:142" x14ac:dyDescent="0.2">
      <c r="BD13004" s="325"/>
      <c r="EL13004" s="325"/>
    </row>
    <row r="13005" spans="56:142" x14ac:dyDescent="0.2">
      <c r="BD13005" s="325"/>
      <c r="EL13005" s="325"/>
    </row>
    <row r="13006" spans="56:142" x14ac:dyDescent="0.2">
      <c r="BD13006" s="325"/>
      <c r="EL13006" s="325"/>
    </row>
    <row r="13007" spans="56:142" x14ac:dyDescent="0.2">
      <c r="BD13007" s="325"/>
      <c r="EL13007" s="325"/>
    </row>
    <row r="13008" spans="56:142" x14ac:dyDescent="0.2">
      <c r="BD13008" s="325"/>
      <c r="EL13008" s="325"/>
    </row>
    <row r="13009" spans="56:142" x14ac:dyDescent="0.2">
      <c r="BD13009" s="325"/>
      <c r="EL13009" s="325"/>
    </row>
    <row r="13010" spans="56:142" x14ac:dyDescent="0.2">
      <c r="BD13010" s="325"/>
      <c r="EL13010" s="325"/>
    </row>
    <row r="13011" spans="56:142" x14ac:dyDescent="0.2">
      <c r="BD13011" s="325"/>
      <c r="EL13011" s="325"/>
    </row>
    <row r="13012" spans="56:142" x14ac:dyDescent="0.2">
      <c r="BD13012" s="325"/>
      <c r="EL13012" s="325"/>
    </row>
    <row r="13013" spans="56:142" x14ac:dyDescent="0.2">
      <c r="BD13013" s="325"/>
      <c r="EL13013" s="325"/>
    </row>
    <row r="13014" spans="56:142" x14ac:dyDescent="0.2">
      <c r="BD13014" s="325"/>
      <c r="EL13014" s="325"/>
    </row>
    <row r="13015" spans="56:142" x14ac:dyDescent="0.2">
      <c r="BD13015" s="325"/>
      <c r="EL13015" s="325"/>
    </row>
    <row r="13016" spans="56:142" x14ac:dyDescent="0.2">
      <c r="BD13016" s="325"/>
      <c r="EL13016" s="325"/>
    </row>
    <row r="13017" spans="56:142" x14ac:dyDescent="0.2">
      <c r="BD13017" s="325"/>
      <c r="EL13017" s="325"/>
    </row>
    <row r="13018" spans="56:142" x14ac:dyDescent="0.2">
      <c r="BD13018" s="325"/>
      <c r="EL13018" s="325"/>
    </row>
    <row r="13019" spans="56:142" x14ac:dyDescent="0.2">
      <c r="BD13019" s="325"/>
      <c r="EL13019" s="325"/>
    </row>
    <row r="13020" spans="56:142" x14ac:dyDescent="0.2">
      <c r="BD13020" s="325"/>
      <c r="EL13020" s="325"/>
    </row>
    <row r="13021" spans="56:142" x14ac:dyDescent="0.2">
      <c r="BD13021" s="325"/>
      <c r="EL13021" s="325"/>
    </row>
    <row r="13022" spans="56:142" x14ac:dyDescent="0.2">
      <c r="BD13022" s="325"/>
      <c r="EL13022" s="325"/>
    </row>
    <row r="13023" spans="56:142" x14ac:dyDescent="0.2">
      <c r="BD13023" s="325"/>
      <c r="EL13023" s="325"/>
    </row>
    <row r="13024" spans="56:142" x14ac:dyDescent="0.2">
      <c r="BD13024" s="325"/>
      <c r="EL13024" s="325"/>
    </row>
    <row r="13025" spans="56:142" x14ac:dyDescent="0.2">
      <c r="BD13025" s="325"/>
      <c r="EL13025" s="325"/>
    </row>
    <row r="13026" spans="56:142" x14ac:dyDescent="0.2">
      <c r="BD13026" s="325"/>
      <c r="EL13026" s="325"/>
    </row>
    <row r="13027" spans="56:142" x14ac:dyDescent="0.2">
      <c r="BD13027" s="325"/>
      <c r="EL13027" s="325"/>
    </row>
    <row r="13028" spans="56:142" x14ac:dyDescent="0.2">
      <c r="BD13028" s="325"/>
      <c r="EL13028" s="325"/>
    </row>
    <row r="13029" spans="56:142" x14ac:dyDescent="0.2">
      <c r="BD13029" s="325"/>
      <c r="EL13029" s="325"/>
    </row>
    <row r="13030" spans="56:142" x14ac:dyDescent="0.2">
      <c r="BD13030" s="325"/>
      <c r="EL13030" s="325"/>
    </row>
    <row r="13031" spans="56:142" x14ac:dyDescent="0.2">
      <c r="BD13031" s="325"/>
      <c r="EL13031" s="325"/>
    </row>
    <row r="13032" spans="56:142" x14ac:dyDescent="0.2">
      <c r="BD13032" s="325"/>
      <c r="EL13032" s="325"/>
    </row>
    <row r="13033" spans="56:142" x14ac:dyDescent="0.2">
      <c r="BD13033" s="325"/>
      <c r="EL13033" s="325"/>
    </row>
    <row r="13034" spans="56:142" x14ac:dyDescent="0.2">
      <c r="BD13034" s="325"/>
      <c r="EL13034" s="325"/>
    </row>
    <row r="13035" spans="56:142" x14ac:dyDescent="0.2">
      <c r="BD13035" s="325"/>
      <c r="EL13035" s="325"/>
    </row>
    <row r="13036" spans="56:142" x14ac:dyDescent="0.2">
      <c r="BD13036" s="325"/>
      <c r="EL13036" s="325"/>
    </row>
    <row r="13037" spans="56:142" x14ac:dyDescent="0.2">
      <c r="BD13037" s="325"/>
      <c r="EL13037" s="325"/>
    </row>
    <row r="13038" spans="56:142" x14ac:dyDescent="0.2">
      <c r="BD13038" s="325"/>
      <c r="EL13038" s="325"/>
    </row>
    <row r="13039" spans="56:142" x14ac:dyDescent="0.2">
      <c r="BD13039" s="325"/>
      <c r="EL13039" s="325"/>
    </row>
    <row r="13040" spans="56:142" x14ac:dyDescent="0.2">
      <c r="BD13040" s="325"/>
      <c r="EL13040" s="325"/>
    </row>
    <row r="13041" spans="56:142" x14ac:dyDescent="0.2">
      <c r="BD13041" s="325"/>
      <c r="EL13041" s="325"/>
    </row>
    <row r="13042" spans="56:142" x14ac:dyDescent="0.2">
      <c r="BD13042" s="325"/>
      <c r="EL13042" s="325"/>
    </row>
    <row r="13043" spans="56:142" x14ac:dyDescent="0.2">
      <c r="BD13043" s="325"/>
      <c r="EL13043" s="325"/>
    </row>
    <row r="13044" spans="56:142" x14ac:dyDescent="0.2">
      <c r="BD13044" s="325"/>
      <c r="EL13044" s="325"/>
    </row>
    <row r="13045" spans="56:142" x14ac:dyDescent="0.2">
      <c r="BD13045" s="325"/>
      <c r="EL13045" s="325"/>
    </row>
    <row r="13046" spans="56:142" x14ac:dyDescent="0.2">
      <c r="BD13046" s="325"/>
      <c r="EL13046" s="325"/>
    </row>
    <row r="13047" spans="56:142" x14ac:dyDescent="0.2">
      <c r="BD13047" s="325"/>
      <c r="EL13047" s="325"/>
    </row>
    <row r="13048" spans="56:142" x14ac:dyDescent="0.2">
      <c r="BD13048" s="325"/>
      <c r="EL13048" s="325"/>
    </row>
    <row r="13049" spans="56:142" x14ac:dyDescent="0.2">
      <c r="BD13049" s="325"/>
      <c r="EL13049" s="325"/>
    </row>
    <row r="13050" spans="56:142" x14ac:dyDescent="0.2">
      <c r="BD13050" s="325"/>
      <c r="EL13050" s="325"/>
    </row>
    <row r="13051" spans="56:142" x14ac:dyDescent="0.2">
      <c r="BD13051" s="325"/>
      <c r="EL13051" s="325"/>
    </row>
    <row r="13052" spans="56:142" x14ac:dyDescent="0.2">
      <c r="BD13052" s="325"/>
      <c r="EL13052" s="325"/>
    </row>
    <row r="13053" spans="56:142" x14ac:dyDescent="0.2">
      <c r="BD13053" s="325"/>
      <c r="EL13053" s="325"/>
    </row>
    <row r="13054" spans="56:142" x14ac:dyDescent="0.2">
      <c r="BD13054" s="325"/>
      <c r="EL13054" s="325"/>
    </row>
    <row r="13055" spans="56:142" x14ac:dyDescent="0.2">
      <c r="BD13055" s="325"/>
      <c r="EL13055" s="325"/>
    </row>
    <row r="13056" spans="56:142" x14ac:dyDescent="0.2">
      <c r="BD13056" s="325"/>
      <c r="EL13056" s="325"/>
    </row>
    <row r="13057" spans="56:142" x14ac:dyDescent="0.2">
      <c r="BD13057" s="325"/>
      <c r="EL13057" s="325"/>
    </row>
    <row r="13058" spans="56:142" x14ac:dyDescent="0.2">
      <c r="BD13058" s="325"/>
      <c r="EL13058" s="325"/>
    </row>
    <row r="13059" spans="56:142" x14ac:dyDescent="0.2">
      <c r="BD13059" s="325"/>
      <c r="EL13059" s="325"/>
    </row>
    <row r="13060" spans="56:142" x14ac:dyDescent="0.2">
      <c r="BD13060" s="325"/>
      <c r="EL13060" s="325"/>
    </row>
    <row r="13061" spans="56:142" x14ac:dyDescent="0.2">
      <c r="BD13061" s="325"/>
      <c r="EL13061" s="325"/>
    </row>
    <row r="13062" spans="56:142" x14ac:dyDescent="0.2">
      <c r="BD13062" s="325"/>
      <c r="EL13062" s="325"/>
    </row>
    <row r="13063" spans="56:142" x14ac:dyDescent="0.2">
      <c r="BD13063" s="325"/>
      <c r="EL13063" s="325"/>
    </row>
    <row r="13064" spans="56:142" x14ac:dyDescent="0.2">
      <c r="BD13064" s="325"/>
      <c r="EL13064" s="325"/>
    </row>
    <row r="13065" spans="56:142" x14ac:dyDescent="0.2">
      <c r="BD13065" s="325"/>
      <c r="EL13065" s="325"/>
    </row>
    <row r="13066" spans="56:142" x14ac:dyDescent="0.2">
      <c r="BD13066" s="325"/>
      <c r="EL13066" s="325"/>
    </row>
    <row r="13067" spans="56:142" x14ac:dyDescent="0.2">
      <c r="BD13067" s="325"/>
      <c r="EL13067" s="325"/>
    </row>
    <row r="13068" spans="56:142" x14ac:dyDescent="0.2">
      <c r="BD13068" s="325"/>
      <c r="EL13068" s="325"/>
    </row>
    <row r="13069" spans="56:142" x14ac:dyDescent="0.2">
      <c r="BD13069" s="325"/>
      <c r="EL13069" s="325"/>
    </row>
    <row r="13070" spans="56:142" x14ac:dyDescent="0.2">
      <c r="BD13070" s="325"/>
      <c r="EL13070" s="325"/>
    </row>
    <row r="13071" spans="56:142" x14ac:dyDescent="0.2">
      <c r="BD13071" s="325"/>
      <c r="EL13071" s="325"/>
    </row>
    <row r="13072" spans="56:142" x14ac:dyDescent="0.2">
      <c r="BD13072" s="325"/>
      <c r="EL13072" s="325"/>
    </row>
    <row r="13073" spans="56:142" x14ac:dyDescent="0.2">
      <c r="BD13073" s="325"/>
      <c r="EL13073" s="325"/>
    </row>
    <row r="13074" spans="56:142" x14ac:dyDescent="0.2">
      <c r="BD13074" s="325"/>
      <c r="EL13074" s="325"/>
    </row>
    <row r="13075" spans="56:142" x14ac:dyDescent="0.2">
      <c r="BD13075" s="325"/>
      <c r="EL13075" s="325"/>
    </row>
    <row r="13076" spans="56:142" x14ac:dyDescent="0.2">
      <c r="BD13076" s="325"/>
      <c r="EL13076" s="325"/>
    </row>
    <row r="13077" spans="56:142" x14ac:dyDescent="0.2">
      <c r="BD13077" s="325"/>
      <c r="EL13077" s="325"/>
    </row>
    <row r="13078" spans="56:142" x14ac:dyDescent="0.2">
      <c r="BD13078" s="325"/>
      <c r="EL13078" s="325"/>
    </row>
    <row r="13079" spans="56:142" x14ac:dyDescent="0.2">
      <c r="BD13079" s="325"/>
      <c r="EL13079" s="325"/>
    </row>
    <row r="13080" spans="56:142" x14ac:dyDescent="0.2">
      <c r="BD13080" s="325"/>
      <c r="EL13080" s="325"/>
    </row>
    <row r="13081" spans="56:142" x14ac:dyDescent="0.2">
      <c r="BD13081" s="325"/>
      <c r="EL13081" s="325"/>
    </row>
    <row r="13082" spans="56:142" x14ac:dyDescent="0.2">
      <c r="BD13082" s="325"/>
      <c r="EL13082" s="325"/>
    </row>
    <row r="13083" spans="56:142" x14ac:dyDescent="0.2">
      <c r="BD13083" s="325"/>
      <c r="EL13083" s="325"/>
    </row>
    <row r="13084" spans="56:142" x14ac:dyDescent="0.2">
      <c r="BD13084" s="325"/>
      <c r="EL13084" s="325"/>
    </row>
    <row r="13085" spans="56:142" x14ac:dyDescent="0.2">
      <c r="BD13085" s="325"/>
      <c r="EL13085" s="325"/>
    </row>
    <row r="13086" spans="56:142" x14ac:dyDescent="0.2">
      <c r="BD13086" s="325"/>
      <c r="EL13086" s="325"/>
    </row>
    <row r="13087" spans="56:142" x14ac:dyDescent="0.2">
      <c r="BD13087" s="325"/>
      <c r="EL13087" s="325"/>
    </row>
    <row r="13088" spans="56:142" x14ac:dyDescent="0.2">
      <c r="BD13088" s="325"/>
      <c r="EL13088" s="325"/>
    </row>
    <row r="13089" spans="56:142" x14ac:dyDescent="0.2">
      <c r="BD13089" s="325"/>
      <c r="EL13089" s="325"/>
    </row>
    <row r="13090" spans="56:142" x14ac:dyDescent="0.2">
      <c r="BD13090" s="325"/>
      <c r="EL13090" s="325"/>
    </row>
    <row r="13091" spans="56:142" x14ac:dyDescent="0.2">
      <c r="BD13091" s="325"/>
      <c r="EL13091" s="325"/>
    </row>
    <row r="13092" spans="56:142" x14ac:dyDescent="0.2">
      <c r="BD13092" s="325"/>
      <c r="EL13092" s="325"/>
    </row>
    <row r="13093" spans="56:142" x14ac:dyDescent="0.2">
      <c r="BD13093" s="325"/>
      <c r="EL13093" s="325"/>
    </row>
    <row r="13094" spans="56:142" x14ac:dyDescent="0.2">
      <c r="BD13094" s="325"/>
      <c r="EL13094" s="325"/>
    </row>
    <row r="13095" spans="56:142" x14ac:dyDescent="0.2">
      <c r="BD13095" s="325"/>
      <c r="EL13095" s="325"/>
    </row>
    <row r="13096" spans="56:142" x14ac:dyDescent="0.2">
      <c r="BD13096" s="325"/>
      <c r="EL13096" s="325"/>
    </row>
    <row r="13097" spans="56:142" x14ac:dyDescent="0.2">
      <c r="BD13097" s="325"/>
      <c r="EL13097" s="325"/>
    </row>
    <row r="13098" spans="56:142" x14ac:dyDescent="0.2">
      <c r="BD13098" s="325"/>
      <c r="EL13098" s="325"/>
    </row>
    <row r="13099" spans="56:142" x14ac:dyDescent="0.2">
      <c r="BD13099" s="325"/>
      <c r="EL13099" s="325"/>
    </row>
    <row r="13100" spans="56:142" x14ac:dyDescent="0.2">
      <c r="BD13100" s="325"/>
      <c r="EL13100" s="325"/>
    </row>
    <row r="13101" spans="56:142" x14ac:dyDescent="0.2">
      <c r="BD13101" s="325"/>
      <c r="EL13101" s="325"/>
    </row>
    <row r="13102" spans="56:142" x14ac:dyDescent="0.2">
      <c r="BD13102" s="325"/>
      <c r="EL13102" s="325"/>
    </row>
    <row r="13103" spans="56:142" x14ac:dyDescent="0.2">
      <c r="BD13103" s="325"/>
      <c r="EL13103" s="325"/>
    </row>
    <row r="13104" spans="56:142" x14ac:dyDescent="0.2">
      <c r="BD13104" s="325"/>
      <c r="EL13104" s="325"/>
    </row>
    <row r="13105" spans="56:142" x14ac:dyDescent="0.2">
      <c r="BD13105" s="325"/>
      <c r="EL13105" s="325"/>
    </row>
    <row r="13106" spans="56:142" x14ac:dyDescent="0.2">
      <c r="BD13106" s="325"/>
      <c r="EL13106" s="325"/>
    </row>
    <row r="13107" spans="56:142" x14ac:dyDescent="0.2">
      <c r="BD13107" s="325"/>
      <c r="EL13107" s="325"/>
    </row>
    <row r="13108" spans="56:142" x14ac:dyDescent="0.2">
      <c r="BD13108" s="325"/>
      <c r="EL13108" s="325"/>
    </row>
    <row r="13109" spans="56:142" x14ac:dyDescent="0.2">
      <c r="BD13109" s="325"/>
      <c r="EL13109" s="325"/>
    </row>
    <row r="13110" spans="56:142" x14ac:dyDescent="0.2">
      <c r="BD13110" s="325"/>
      <c r="EL13110" s="325"/>
    </row>
    <row r="13111" spans="56:142" x14ac:dyDescent="0.2">
      <c r="BD13111" s="325"/>
      <c r="EL13111" s="325"/>
    </row>
    <row r="13112" spans="56:142" x14ac:dyDescent="0.2">
      <c r="BD13112" s="325"/>
      <c r="EL13112" s="325"/>
    </row>
    <row r="13113" spans="56:142" x14ac:dyDescent="0.2">
      <c r="BD13113" s="325"/>
      <c r="EL13113" s="325"/>
    </row>
    <row r="13114" spans="56:142" x14ac:dyDescent="0.2">
      <c r="BD13114" s="325"/>
      <c r="EL13114" s="325"/>
    </row>
    <row r="13115" spans="56:142" x14ac:dyDescent="0.2">
      <c r="BD13115" s="325"/>
      <c r="EL13115" s="325"/>
    </row>
    <row r="13116" spans="56:142" x14ac:dyDescent="0.2">
      <c r="BD13116" s="325"/>
      <c r="EL13116" s="325"/>
    </row>
    <row r="13117" spans="56:142" x14ac:dyDescent="0.2">
      <c r="BD13117" s="325"/>
      <c r="EL13117" s="325"/>
    </row>
    <row r="13118" spans="56:142" x14ac:dyDescent="0.2">
      <c r="BD13118" s="325"/>
      <c r="EL13118" s="325"/>
    </row>
    <row r="13119" spans="56:142" x14ac:dyDescent="0.2">
      <c r="BD13119" s="325"/>
      <c r="EL13119" s="325"/>
    </row>
    <row r="13120" spans="56:142" x14ac:dyDescent="0.2">
      <c r="BD13120" s="325"/>
      <c r="EL13120" s="325"/>
    </row>
    <row r="13121" spans="56:142" x14ac:dyDescent="0.2">
      <c r="BD13121" s="325"/>
      <c r="EL13121" s="325"/>
    </row>
    <row r="13122" spans="56:142" x14ac:dyDescent="0.2">
      <c r="BD13122" s="325"/>
      <c r="EL13122" s="325"/>
    </row>
    <row r="13123" spans="56:142" x14ac:dyDescent="0.2">
      <c r="BD13123" s="325"/>
      <c r="EL13123" s="325"/>
    </row>
    <row r="13124" spans="56:142" x14ac:dyDescent="0.2">
      <c r="BD13124" s="325"/>
      <c r="EL13124" s="325"/>
    </row>
    <row r="13125" spans="56:142" x14ac:dyDescent="0.2">
      <c r="BD13125" s="325"/>
      <c r="EL13125" s="325"/>
    </row>
    <row r="13126" spans="56:142" x14ac:dyDescent="0.2">
      <c r="BD13126" s="325"/>
      <c r="EL13126" s="325"/>
    </row>
    <row r="13127" spans="56:142" x14ac:dyDescent="0.2">
      <c r="BD13127" s="325"/>
      <c r="EL13127" s="325"/>
    </row>
    <row r="13128" spans="56:142" x14ac:dyDescent="0.2">
      <c r="BD13128" s="325"/>
      <c r="EL13128" s="325"/>
    </row>
    <row r="13129" spans="56:142" x14ac:dyDescent="0.2">
      <c r="BD13129" s="325"/>
      <c r="EL13129" s="325"/>
    </row>
    <row r="13130" spans="56:142" x14ac:dyDescent="0.2">
      <c r="BD13130" s="325"/>
      <c r="EL13130" s="325"/>
    </row>
    <row r="13131" spans="56:142" x14ac:dyDescent="0.2">
      <c r="BD13131" s="325"/>
      <c r="EL13131" s="325"/>
    </row>
    <row r="13132" spans="56:142" x14ac:dyDescent="0.2">
      <c r="BD13132" s="325"/>
      <c r="EL13132" s="325"/>
    </row>
    <row r="13133" spans="56:142" x14ac:dyDescent="0.2">
      <c r="BD13133" s="325"/>
      <c r="EL13133" s="325"/>
    </row>
    <row r="13134" spans="56:142" x14ac:dyDescent="0.2">
      <c r="BD13134" s="325"/>
      <c r="EL13134" s="325"/>
    </row>
    <row r="13135" spans="56:142" x14ac:dyDescent="0.2">
      <c r="BD13135" s="325"/>
      <c r="EL13135" s="325"/>
    </row>
    <row r="13136" spans="56:142" x14ac:dyDescent="0.2">
      <c r="BD13136" s="325"/>
      <c r="EL13136" s="325"/>
    </row>
    <row r="13137" spans="56:142" x14ac:dyDescent="0.2">
      <c r="BD13137" s="325"/>
      <c r="EL13137" s="325"/>
    </row>
    <row r="13138" spans="56:142" x14ac:dyDescent="0.2">
      <c r="BD13138" s="325"/>
      <c r="EL13138" s="325"/>
    </row>
    <row r="13139" spans="56:142" x14ac:dyDescent="0.2">
      <c r="BD13139" s="325"/>
      <c r="EL13139" s="325"/>
    </row>
    <row r="13140" spans="56:142" x14ac:dyDescent="0.2">
      <c r="BD13140" s="325"/>
      <c r="EL13140" s="325"/>
    </row>
    <row r="13141" spans="56:142" x14ac:dyDescent="0.2">
      <c r="BD13141" s="325"/>
      <c r="EL13141" s="325"/>
    </row>
    <row r="13142" spans="56:142" x14ac:dyDescent="0.2">
      <c r="BD13142" s="325"/>
      <c r="EL13142" s="325"/>
    </row>
    <row r="13143" spans="56:142" x14ac:dyDescent="0.2">
      <c r="BD13143" s="325"/>
      <c r="EL13143" s="325"/>
    </row>
    <row r="13144" spans="56:142" x14ac:dyDescent="0.2">
      <c r="BD13144" s="325"/>
      <c r="EL13144" s="325"/>
    </row>
    <row r="13145" spans="56:142" x14ac:dyDescent="0.2">
      <c r="BD13145" s="325"/>
      <c r="EL13145" s="325"/>
    </row>
    <row r="13146" spans="56:142" x14ac:dyDescent="0.2">
      <c r="BD13146" s="325"/>
      <c r="EL13146" s="325"/>
    </row>
    <row r="13147" spans="56:142" x14ac:dyDescent="0.2">
      <c r="BD13147" s="325"/>
      <c r="EL13147" s="325"/>
    </row>
    <row r="13148" spans="56:142" x14ac:dyDescent="0.2">
      <c r="BD13148" s="325"/>
      <c r="EL13148" s="325"/>
    </row>
    <row r="13149" spans="56:142" x14ac:dyDescent="0.2">
      <c r="BD13149" s="325"/>
      <c r="EL13149" s="325"/>
    </row>
    <row r="13150" spans="56:142" x14ac:dyDescent="0.2">
      <c r="BD13150" s="325"/>
      <c r="EL13150" s="325"/>
    </row>
    <row r="13151" spans="56:142" x14ac:dyDescent="0.2">
      <c r="BD13151" s="325"/>
      <c r="EL13151" s="325"/>
    </row>
    <row r="13152" spans="56:142" x14ac:dyDescent="0.2">
      <c r="BD13152" s="325"/>
      <c r="EL13152" s="325"/>
    </row>
    <row r="13153" spans="56:142" x14ac:dyDescent="0.2">
      <c r="BD13153" s="325"/>
      <c r="EL13153" s="325"/>
    </row>
    <row r="13154" spans="56:142" x14ac:dyDescent="0.2">
      <c r="BD13154" s="325"/>
      <c r="EL13154" s="325"/>
    </row>
    <row r="13155" spans="56:142" x14ac:dyDescent="0.2">
      <c r="BD13155" s="325"/>
      <c r="EL13155" s="325"/>
    </row>
    <row r="13156" spans="56:142" x14ac:dyDescent="0.2">
      <c r="BD13156" s="325"/>
      <c r="EL13156" s="325"/>
    </row>
    <row r="13157" spans="56:142" x14ac:dyDescent="0.2">
      <c r="BD13157" s="325"/>
      <c r="EL13157" s="325"/>
    </row>
    <row r="13158" spans="56:142" x14ac:dyDescent="0.2">
      <c r="BD13158" s="325"/>
      <c r="EL13158" s="325"/>
    </row>
    <row r="13159" spans="56:142" x14ac:dyDescent="0.2">
      <c r="BD13159" s="325"/>
      <c r="EL13159" s="325"/>
    </row>
    <row r="13160" spans="56:142" x14ac:dyDescent="0.2">
      <c r="BD13160" s="325"/>
      <c r="EL13160" s="325"/>
    </row>
    <row r="13161" spans="56:142" x14ac:dyDescent="0.2">
      <c r="BD13161" s="325"/>
      <c r="EL13161" s="325"/>
    </row>
    <row r="13162" spans="56:142" x14ac:dyDescent="0.2">
      <c r="BD13162" s="325"/>
      <c r="EL13162" s="325"/>
    </row>
    <row r="13163" spans="56:142" x14ac:dyDescent="0.2">
      <c r="BD13163" s="325"/>
      <c r="EL13163" s="325"/>
    </row>
    <row r="13164" spans="56:142" x14ac:dyDescent="0.2">
      <c r="BD13164" s="325"/>
      <c r="EL13164" s="325"/>
    </row>
    <row r="13165" spans="56:142" x14ac:dyDescent="0.2">
      <c r="BD13165" s="325"/>
      <c r="EL13165" s="325"/>
    </row>
    <row r="13166" spans="56:142" x14ac:dyDescent="0.2">
      <c r="BD13166" s="325"/>
      <c r="EL13166" s="325"/>
    </row>
    <row r="13167" spans="56:142" x14ac:dyDescent="0.2">
      <c r="BD13167" s="325"/>
      <c r="EL13167" s="325"/>
    </row>
    <row r="13168" spans="56:142" x14ac:dyDescent="0.2">
      <c r="BD13168" s="325"/>
      <c r="EL13168" s="325"/>
    </row>
    <row r="13169" spans="56:142" x14ac:dyDescent="0.2">
      <c r="BD13169" s="325"/>
      <c r="EL13169" s="325"/>
    </row>
    <row r="13170" spans="56:142" x14ac:dyDescent="0.2">
      <c r="BD13170" s="325"/>
      <c r="EL13170" s="325"/>
    </row>
    <row r="13171" spans="56:142" x14ac:dyDescent="0.2">
      <c r="BD13171" s="325"/>
      <c r="EL13171" s="325"/>
    </row>
    <row r="13172" spans="56:142" x14ac:dyDescent="0.2">
      <c r="BD13172" s="325"/>
      <c r="EL13172" s="325"/>
    </row>
    <row r="13173" spans="56:142" x14ac:dyDescent="0.2">
      <c r="BD13173" s="325"/>
      <c r="EL13173" s="325"/>
    </row>
    <row r="13174" spans="56:142" x14ac:dyDescent="0.2">
      <c r="BD13174" s="325"/>
      <c r="EL13174" s="325"/>
    </row>
    <row r="13175" spans="56:142" x14ac:dyDescent="0.2">
      <c r="BD13175" s="325"/>
      <c r="EL13175" s="325"/>
    </row>
    <row r="13176" spans="56:142" x14ac:dyDescent="0.2">
      <c r="BD13176" s="325"/>
      <c r="EL13176" s="325"/>
    </row>
    <row r="13177" spans="56:142" x14ac:dyDescent="0.2">
      <c r="BD13177" s="325"/>
      <c r="EL13177" s="325"/>
    </row>
    <row r="13178" spans="56:142" x14ac:dyDescent="0.2">
      <c r="BD13178" s="325"/>
      <c r="EL13178" s="325"/>
    </row>
    <row r="13179" spans="56:142" x14ac:dyDescent="0.2">
      <c r="BD13179" s="325"/>
      <c r="EL13179" s="325"/>
    </row>
    <row r="13180" spans="56:142" x14ac:dyDescent="0.2">
      <c r="BD13180" s="325"/>
      <c r="EL13180" s="325"/>
    </row>
    <row r="13181" spans="56:142" x14ac:dyDescent="0.2">
      <c r="BD13181" s="325"/>
      <c r="EL13181" s="325"/>
    </row>
    <row r="13182" spans="56:142" x14ac:dyDescent="0.2">
      <c r="BD13182" s="325"/>
      <c r="EL13182" s="325"/>
    </row>
    <row r="13183" spans="56:142" x14ac:dyDescent="0.2">
      <c r="BD13183" s="325"/>
      <c r="EL13183" s="325"/>
    </row>
    <row r="13184" spans="56:142" x14ac:dyDescent="0.2">
      <c r="BD13184" s="325"/>
      <c r="EL13184" s="325"/>
    </row>
    <row r="13185" spans="56:142" x14ac:dyDescent="0.2">
      <c r="BD13185" s="325"/>
      <c r="EL13185" s="325"/>
    </row>
    <row r="13186" spans="56:142" x14ac:dyDescent="0.2">
      <c r="BD13186" s="325"/>
      <c r="EL13186" s="325"/>
    </row>
    <row r="13187" spans="56:142" x14ac:dyDescent="0.2">
      <c r="BD13187" s="325"/>
      <c r="EL13187" s="325"/>
    </row>
    <row r="13188" spans="56:142" x14ac:dyDescent="0.2">
      <c r="BD13188" s="325"/>
      <c r="EL13188" s="325"/>
    </row>
    <row r="13189" spans="56:142" x14ac:dyDescent="0.2">
      <c r="BD13189" s="325"/>
      <c r="EL13189" s="325"/>
    </row>
    <row r="13190" spans="56:142" x14ac:dyDescent="0.2">
      <c r="BD13190" s="325"/>
      <c r="EL13190" s="325"/>
    </row>
    <row r="13191" spans="56:142" x14ac:dyDescent="0.2">
      <c r="BD13191" s="325"/>
      <c r="EL13191" s="325"/>
    </row>
    <row r="13192" spans="56:142" x14ac:dyDescent="0.2">
      <c r="BD13192" s="325"/>
      <c r="EL13192" s="325"/>
    </row>
    <row r="13193" spans="56:142" x14ac:dyDescent="0.2">
      <c r="BD13193" s="325"/>
      <c r="EL13193" s="325"/>
    </row>
    <row r="13194" spans="56:142" x14ac:dyDescent="0.2">
      <c r="BD13194" s="325"/>
      <c r="EL13194" s="325"/>
    </row>
    <row r="13195" spans="56:142" x14ac:dyDescent="0.2">
      <c r="BD13195" s="325"/>
      <c r="EL13195" s="325"/>
    </row>
    <row r="13196" spans="56:142" x14ac:dyDescent="0.2">
      <c r="BD13196" s="325"/>
      <c r="EL13196" s="325"/>
    </row>
    <row r="13197" spans="56:142" x14ac:dyDescent="0.2">
      <c r="BD13197" s="325"/>
      <c r="EL13197" s="325"/>
    </row>
    <row r="13198" spans="56:142" x14ac:dyDescent="0.2">
      <c r="BD13198" s="325"/>
      <c r="EL13198" s="325"/>
    </row>
    <row r="13199" spans="56:142" x14ac:dyDescent="0.2">
      <c r="BD13199" s="325"/>
      <c r="EL13199" s="325"/>
    </row>
    <row r="13200" spans="56:142" x14ac:dyDescent="0.2">
      <c r="BD13200" s="325"/>
      <c r="EL13200" s="325"/>
    </row>
    <row r="13201" spans="56:142" x14ac:dyDescent="0.2">
      <c r="BD13201" s="325"/>
      <c r="EL13201" s="325"/>
    </row>
    <row r="13202" spans="56:142" x14ac:dyDescent="0.2">
      <c r="BD13202" s="325"/>
      <c r="EL13202" s="325"/>
    </row>
    <row r="13203" spans="56:142" x14ac:dyDescent="0.2">
      <c r="BD13203" s="325"/>
      <c r="EL13203" s="325"/>
    </row>
    <row r="13204" spans="56:142" x14ac:dyDescent="0.2">
      <c r="BD13204" s="325"/>
      <c r="EL13204" s="325"/>
    </row>
    <row r="13205" spans="56:142" x14ac:dyDescent="0.2">
      <c r="BD13205" s="325"/>
      <c r="EL13205" s="325"/>
    </row>
    <row r="13206" spans="56:142" x14ac:dyDescent="0.2">
      <c r="BD13206" s="325"/>
      <c r="EL13206" s="325"/>
    </row>
    <row r="13207" spans="56:142" x14ac:dyDescent="0.2">
      <c r="BD13207" s="325"/>
      <c r="EL13207" s="325"/>
    </row>
    <row r="13208" spans="56:142" x14ac:dyDescent="0.2">
      <c r="BD13208" s="325"/>
      <c r="EL13208" s="325"/>
    </row>
    <row r="13209" spans="56:142" x14ac:dyDescent="0.2">
      <c r="BD13209" s="325"/>
      <c r="EL13209" s="325"/>
    </row>
    <row r="13210" spans="56:142" x14ac:dyDescent="0.2">
      <c r="BD13210" s="325"/>
      <c r="EL13210" s="325"/>
    </row>
    <row r="13211" spans="56:142" x14ac:dyDescent="0.2">
      <c r="BD13211" s="325"/>
      <c r="EL13211" s="325"/>
    </row>
    <row r="13212" spans="56:142" x14ac:dyDescent="0.2">
      <c r="BD13212" s="325"/>
      <c r="EL13212" s="325"/>
    </row>
    <row r="13213" spans="56:142" x14ac:dyDescent="0.2">
      <c r="BD13213" s="325"/>
      <c r="EL13213" s="325"/>
    </row>
    <row r="13214" spans="56:142" x14ac:dyDescent="0.2">
      <c r="BD13214" s="325"/>
      <c r="EL13214" s="325"/>
    </row>
    <row r="13215" spans="56:142" x14ac:dyDescent="0.2">
      <c r="BD13215" s="325"/>
      <c r="EL13215" s="325"/>
    </row>
    <row r="13216" spans="56:142" x14ac:dyDescent="0.2">
      <c r="BD13216" s="325"/>
      <c r="EL13216" s="325"/>
    </row>
    <row r="13217" spans="56:142" x14ac:dyDescent="0.2">
      <c r="BD13217" s="325"/>
      <c r="EL13217" s="325"/>
    </row>
    <row r="13218" spans="56:142" x14ac:dyDescent="0.2">
      <c r="BD13218" s="325"/>
      <c r="EL13218" s="325"/>
    </row>
    <row r="13219" spans="56:142" x14ac:dyDescent="0.2">
      <c r="BD13219" s="325"/>
      <c r="EL13219" s="325"/>
    </row>
    <row r="13220" spans="56:142" x14ac:dyDescent="0.2">
      <c r="BD13220" s="325"/>
      <c r="EL13220" s="325"/>
    </row>
    <row r="13221" spans="56:142" x14ac:dyDescent="0.2">
      <c r="BD13221" s="325"/>
      <c r="EL13221" s="325"/>
    </row>
    <row r="13222" spans="56:142" x14ac:dyDescent="0.2">
      <c r="BD13222" s="325"/>
      <c r="EL13222" s="325"/>
    </row>
    <row r="13223" spans="56:142" x14ac:dyDescent="0.2">
      <c r="BD13223" s="325"/>
      <c r="EL13223" s="325"/>
    </row>
    <row r="13224" spans="56:142" x14ac:dyDescent="0.2">
      <c r="BD13224" s="325"/>
      <c r="EL13224" s="325"/>
    </row>
    <row r="13225" spans="56:142" x14ac:dyDescent="0.2">
      <c r="BD13225" s="325"/>
      <c r="EL13225" s="325"/>
    </row>
    <row r="13226" spans="56:142" x14ac:dyDescent="0.2">
      <c r="BD13226" s="325"/>
      <c r="EL13226" s="325"/>
    </row>
    <row r="13227" spans="56:142" x14ac:dyDescent="0.2">
      <c r="BD13227" s="325"/>
      <c r="EL13227" s="325"/>
    </row>
    <row r="13228" spans="56:142" x14ac:dyDescent="0.2">
      <c r="BD13228" s="325"/>
      <c r="EL13228" s="325"/>
    </row>
    <row r="13229" spans="56:142" x14ac:dyDescent="0.2">
      <c r="BD13229" s="325"/>
      <c r="EL13229" s="325"/>
    </row>
    <row r="13230" spans="56:142" x14ac:dyDescent="0.2">
      <c r="BD13230" s="325"/>
      <c r="EL13230" s="325"/>
    </row>
    <row r="13231" spans="56:142" x14ac:dyDescent="0.2">
      <c r="BD13231" s="325"/>
      <c r="EL13231" s="325"/>
    </row>
    <row r="13232" spans="56:142" x14ac:dyDescent="0.2">
      <c r="BD13232" s="325"/>
      <c r="EL13232" s="325"/>
    </row>
    <row r="13233" spans="56:142" x14ac:dyDescent="0.2">
      <c r="BD13233" s="325"/>
      <c r="EL13233" s="325"/>
    </row>
    <row r="13234" spans="56:142" x14ac:dyDescent="0.2">
      <c r="BD13234" s="325"/>
      <c r="EL13234" s="325"/>
    </row>
    <row r="13235" spans="56:142" x14ac:dyDescent="0.2">
      <c r="BD13235" s="325"/>
      <c r="EL13235" s="325"/>
    </row>
    <row r="13236" spans="56:142" x14ac:dyDescent="0.2">
      <c r="BD13236" s="325"/>
      <c r="EL13236" s="325"/>
    </row>
    <row r="13237" spans="56:142" x14ac:dyDescent="0.2">
      <c r="BD13237" s="325"/>
      <c r="EL13237" s="325"/>
    </row>
    <row r="13238" spans="56:142" x14ac:dyDescent="0.2">
      <c r="BD13238" s="325"/>
      <c r="EL13238" s="325"/>
    </row>
    <row r="13239" spans="56:142" x14ac:dyDescent="0.2">
      <c r="BD13239" s="325"/>
      <c r="EL13239" s="325"/>
    </row>
    <row r="13240" spans="56:142" x14ac:dyDescent="0.2">
      <c r="BD13240" s="325"/>
      <c r="EL13240" s="325"/>
    </row>
    <row r="13241" spans="56:142" x14ac:dyDescent="0.2">
      <c r="BD13241" s="325"/>
      <c r="EL13241" s="325"/>
    </row>
    <row r="13242" spans="56:142" x14ac:dyDescent="0.2">
      <c r="BD13242" s="325"/>
      <c r="EL13242" s="325"/>
    </row>
    <row r="13243" spans="56:142" x14ac:dyDescent="0.2">
      <c r="BD13243" s="325"/>
      <c r="EL13243" s="325"/>
    </row>
    <row r="13244" spans="56:142" x14ac:dyDescent="0.2">
      <c r="BD13244" s="325"/>
      <c r="EL13244" s="325"/>
    </row>
    <row r="13245" spans="56:142" x14ac:dyDescent="0.2">
      <c r="BD13245" s="325"/>
      <c r="EL13245" s="325"/>
    </row>
    <row r="13246" spans="56:142" x14ac:dyDescent="0.2">
      <c r="BD13246" s="325"/>
      <c r="EL13246" s="325"/>
    </row>
    <row r="13247" spans="56:142" x14ac:dyDescent="0.2">
      <c r="BD13247" s="325"/>
      <c r="EL13247" s="325"/>
    </row>
    <row r="13248" spans="56:142" x14ac:dyDescent="0.2">
      <c r="BD13248" s="325"/>
      <c r="EL13248" s="325"/>
    </row>
    <row r="13249" spans="56:142" x14ac:dyDescent="0.2">
      <c r="BD13249" s="325"/>
      <c r="EL13249" s="325"/>
    </row>
    <row r="13250" spans="56:142" x14ac:dyDescent="0.2">
      <c r="BD13250" s="325"/>
      <c r="EL13250" s="325"/>
    </row>
    <row r="13251" spans="56:142" x14ac:dyDescent="0.2">
      <c r="BD13251" s="325"/>
      <c r="EL13251" s="325"/>
    </row>
    <row r="13252" spans="56:142" x14ac:dyDescent="0.2">
      <c r="BD13252" s="325"/>
      <c r="EL13252" s="325"/>
    </row>
    <row r="13253" spans="56:142" x14ac:dyDescent="0.2">
      <c r="BD13253" s="325"/>
      <c r="EL13253" s="325"/>
    </row>
    <row r="13254" spans="56:142" x14ac:dyDescent="0.2">
      <c r="BD13254" s="325"/>
      <c r="EL13254" s="325"/>
    </row>
    <row r="13255" spans="56:142" x14ac:dyDescent="0.2">
      <c r="BD13255" s="325"/>
      <c r="EL13255" s="325"/>
    </row>
    <row r="13256" spans="56:142" x14ac:dyDescent="0.2">
      <c r="BD13256" s="325"/>
      <c r="EL13256" s="325"/>
    </row>
    <row r="13257" spans="56:142" x14ac:dyDescent="0.2">
      <c r="BD13257" s="325"/>
      <c r="EL13257" s="325"/>
    </row>
    <row r="13258" spans="56:142" x14ac:dyDescent="0.2">
      <c r="BD13258" s="325"/>
      <c r="EL13258" s="325"/>
    </row>
    <row r="13259" spans="56:142" x14ac:dyDescent="0.2">
      <c r="BD13259" s="325"/>
      <c r="EL13259" s="325"/>
    </row>
    <row r="13260" spans="56:142" x14ac:dyDescent="0.2">
      <c r="BD13260" s="325"/>
      <c r="EL13260" s="325"/>
    </row>
    <row r="13261" spans="56:142" x14ac:dyDescent="0.2">
      <c r="BD13261" s="325"/>
      <c r="EL13261" s="325"/>
    </row>
    <row r="13262" spans="56:142" x14ac:dyDescent="0.2">
      <c r="BD13262" s="325"/>
      <c r="EL13262" s="325"/>
    </row>
    <row r="13263" spans="56:142" x14ac:dyDescent="0.2">
      <c r="BD13263" s="325"/>
      <c r="EL13263" s="325"/>
    </row>
    <row r="13264" spans="56:142" x14ac:dyDescent="0.2">
      <c r="BD13264" s="325"/>
      <c r="EL13264" s="325"/>
    </row>
    <row r="13265" spans="56:142" x14ac:dyDescent="0.2">
      <c r="BD13265" s="325"/>
      <c r="EL13265" s="325"/>
    </row>
    <row r="13266" spans="56:142" x14ac:dyDescent="0.2">
      <c r="BD13266" s="325"/>
      <c r="EL13266" s="325"/>
    </row>
    <row r="13267" spans="56:142" x14ac:dyDescent="0.2">
      <c r="BD13267" s="325"/>
      <c r="EL13267" s="325"/>
    </row>
    <row r="13268" spans="56:142" x14ac:dyDescent="0.2">
      <c r="BD13268" s="325"/>
      <c r="EL13268" s="325"/>
    </row>
    <row r="13269" spans="56:142" x14ac:dyDescent="0.2">
      <c r="BD13269" s="325"/>
      <c r="EL13269" s="325"/>
    </row>
    <row r="13270" spans="56:142" x14ac:dyDescent="0.2">
      <c r="BD13270" s="325"/>
      <c r="EL13270" s="325"/>
    </row>
    <row r="13271" spans="56:142" x14ac:dyDescent="0.2">
      <c r="BD13271" s="325"/>
      <c r="EL13271" s="325"/>
    </row>
    <row r="13272" spans="56:142" x14ac:dyDescent="0.2">
      <c r="BD13272" s="325"/>
      <c r="EL13272" s="325"/>
    </row>
    <row r="13273" spans="56:142" x14ac:dyDescent="0.2">
      <c r="BD13273" s="325"/>
      <c r="EL13273" s="325"/>
    </row>
    <row r="13274" spans="56:142" x14ac:dyDescent="0.2">
      <c r="BD13274" s="325"/>
      <c r="EL13274" s="325"/>
    </row>
    <row r="13275" spans="56:142" x14ac:dyDescent="0.2">
      <c r="BD13275" s="325"/>
      <c r="EL13275" s="325"/>
    </row>
    <row r="13276" spans="56:142" x14ac:dyDescent="0.2">
      <c r="BD13276" s="325"/>
      <c r="EL13276" s="325"/>
    </row>
    <row r="13277" spans="56:142" x14ac:dyDescent="0.2">
      <c r="BD13277" s="325"/>
      <c r="EL13277" s="325"/>
    </row>
    <row r="13278" spans="56:142" x14ac:dyDescent="0.2">
      <c r="BD13278" s="325"/>
      <c r="EL13278" s="325"/>
    </row>
    <row r="13279" spans="56:142" x14ac:dyDescent="0.2">
      <c r="BD13279" s="325"/>
      <c r="EL13279" s="325"/>
    </row>
    <row r="13280" spans="56:142" x14ac:dyDescent="0.2">
      <c r="BD13280" s="325"/>
      <c r="EL13280" s="325"/>
    </row>
    <row r="13281" spans="56:142" x14ac:dyDescent="0.2">
      <c r="BD13281" s="325"/>
      <c r="EL13281" s="325"/>
    </row>
    <row r="13282" spans="56:142" x14ac:dyDescent="0.2">
      <c r="BD13282" s="325"/>
      <c r="EL13282" s="325"/>
    </row>
    <row r="13283" spans="56:142" x14ac:dyDescent="0.2">
      <c r="BD13283" s="325"/>
      <c r="EL13283" s="325"/>
    </row>
    <row r="13284" spans="56:142" x14ac:dyDescent="0.2">
      <c r="BD13284" s="325"/>
      <c r="EL13284" s="325"/>
    </row>
    <row r="13285" spans="56:142" x14ac:dyDescent="0.2">
      <c r="BD13285" s="325"/>
      <c r="EL13285" s="325"/>
    </row>
    <row r="13286" spans="56:142" x14ac:dyDescent="0.2">
      <c r="BD13286" s="325"/>
      <c r="EL13286" s="325"/>
    </row>
    <row r="13287" spans="56:142" x14ac:dyDescent="0.2">
      <c r="BD13287" s="325"/>
      <c r="EL13287" s="325"/>
    </row>
    <row r="13288" spans="56:142" x14ac:dyDescent="0.2">
      <c r="BD13288" s="325"/>
      <c r="EL13288" s="325"/>
    </row>
    <row r="13289" spans="56:142" x14ac:dyDescent="0.2">
      <c r="BD13289" s="325"/>
      <c r="EL13289" s="325"/>
    </row>
    <row r="13290" spans="56:142" x14ac:dyDescent="0.2">
      <c r="BD13290" s="325"/>
      <c r="EL13290" s="325"/>
    </row>
    <row r="13291" spans="56:142" x14ac:dyDescent="0.2">
      <c r="BD13291" s="325"/>
      <c r="EL13291" s="325"/>
    </row>
    <row r="13292" spans="56:142" x14ac:dyDescent="0.2">
      <c r="BD13292" s="325"/>
      <c r="EL13292" s="325"/>
    </row>
    <row r="13293" spans="56:142" x14ac:dyDescent="0.2">
      <c r="BD13293" s="325"/>
      <c r="EL13293" s="325"/>
    </row>
    <row r="13294" spans="56:142" x14ac:dyDescent="0.2">
      <c r="BD13294" s="325"/>
      <c r="EL13294" s="325"/>
    </row>
    <row r="13295" spans="56:142" x14ac:dyDescent="0.2">
      <c r="BD13295" s="325"/>
      <c r="EL13295" s="325"/>
    </row>
    <row r="13296" spans="56:142" x14ac:dyDescent="0.2">
      <c r="BD13296" s="325"/>
      <c r="EL13296" s="325"/>
    </row>
    <row r="13297" spans="56:142" x14ac:dyDescent="0.2">
      <c r="BD13297" s="325"/>
      <c r="EL13297" s="325"/>
    </row>
    <row r="13298" spans="56:142" x14ac:dyDescent="0.2">
      <c r="BD13298" s="325"/>
      <c r="EL13298" s="325"/>
    </row>
    <row r="13299" spans="56:142" x14ac:dyDescent="0.2">
      <c r="BD13299" s="325"/>
      <c r="EL13299" s="325"/>
    </row>
    <row r="13300" spans="56:142" x14ac:dyDescent="0.2">
      <c r="BD13300" s="325"/>
      <c r="EL13300" s="325"/>
    </row>
    <row r="13301" spans="56:142" x14ac:dyDescent="0.2">
      <c r="BD13301" s="325"/>
      <c r="EL13301" s="325"/>
    </row>
    <row r="13302" spans="56:142" x14ac:dyDescent="0.2">
      <c r="BD13302" s="325"/>
      <c r="EL13302" s="325"/>
    </row>
    <row r="13303" spans="56:142" x14ac:dyDescent="0.2">
      <c r="BD13303" s="325"/>
      <c r="EL13303" s="325"/>
    </row>
    <row r="13304" spans="56:142" x14ac:dyDescent="0.2">
      <c r="BD13304" s="325"/>
      <c r="EL13304" s="325"/>
    </row>
    <row r="13305" spans="56:142" x14ac:dyDescent="0.2">
      <c r="BD13305" s="325"/>
      <c r="EL13305" s="325"/>
    </row>
    <row r="13306" spans="56:142" x14ac:dyDescent="0.2">
      <c r="BD13306" s="325"/>
      <c r="EL13306" s="325"/>
    </row>
    <row r="13307" spans="56:142" x14ac:dyDescent="0.2">
      <c r="BD13307" s="325"/>
      <c r="EL13307" s="325"/>
    </row>
    <row r="13308" spans="56:142" x14ac:dyDescent="0.2">
      <c r="BD13308" s="325"/>
      <c r="EL13308" s="325"/>
    </row>
    <row r="13309" spans="56:142" x14ac:dyDescent="0.2">
      <c r="BD13309" s="325"/>
      <c r="EL13309" s="325"/>
    </row>
    <row r="13310" spans="56:142" x14ac:dyDescent="0.2">
      <c r="BD13310" s="325"/>
      <c r="EL13310" s="325"/>
    </row>
    <row r="13311" spans="56:142" x14ac:dyDescent="0.2">
      <c r="BD13311" s="325"/>
      <c r="EL13311" s="325"/>
    </row>
    <row r="13312" spans="56:142" x14ac:dyDescent="0.2">
      <c r="BD13312" s="325"/>
      <c r="EL13312" s="325"/>
    </row>
    <row r="13313" spans="56:142" x14ac:dyDescent="0.2">
      <c r="BD13313" s="325"/>
      <c r="EL13313" s="325"/>
    </row>
    <row r="13314" spans="56:142" x14ac:dyDescent="0.2">
      <c r="BD13314" s="325"/>
      <c r="EL13314" s="325"/>
    </row>
    <row r="13315" spans="56:142" x14ac:dyDescent="0.2">
      <c r="BD13315" s="325"/>
      <c r="EL13315" s="325"/>
    </row>
    <row r="13316" spans="56:142" x14ac:dyDescent="0.2">
      <c r="BD13316" s="325"/>
      <c r="EL13316" s="325"/>
    </row>
    <row r="13317" spans="56:142" x14ac:dyDescent="0.2">
      <c r="BD13317" s="325"/>
      <c r="EL13317" s="325"/>
    </row>
    <row r="13318" spans="56:142" x14ac:dyDescent="0.2">
      <c r="BD13318" s="325"/>
      <c r="EL13318" s="325"/>
    </row>
    <row r="13319" spans="56:142" x14ac:dyDescent="0.2">
      <c r="BD13319" s="325"/>
      <c r="EL13319" s="325"/>
    </row>
    <row r="13320" spans="56:142" x14ac:dyDescent="0.2">
      <c r="BD13320" s="325"/>
      <c r="EL13320" s="325"/>
    </row>
    <row r="13321" spans="56:142" x14ac:dyDescent="0.2">
      <c r="BD13321" s="325"/>
      <c r="EL13321" s="325"/>
    </row>
    <row r="13322" spans="56:142" x14ac:dyDescent="0.2">
      <c r="BD13322" s="325"/>
      <c r="EL13322" s="325"/>
    </row>
    <row r="13323" spans="56:142" x14ac:dyDescent="0.2">
      <c r="BD13323" s="325"/>
      <c r="EL13323" s="325"/>
    </row>
    <row r="13324" spans="56:142" x14ac:dyDescent="0.2">
      <c r="BD13324" s="325"/>
      <c r="EL13324" s="325"/>
    </row>
    <row r="13325" spans="56:142" x14ac:dyDescent="0.2">
      <c r="BD13325" s="325"/>
      <c r="EL13325" s="325"/>
    </row>
    <row r="13326" spans="56:142" x14ac:dyDescent="0.2">
      <c r="BD13326" s="325"/>
      <c r="EL13326" s="325"/>
    </row>
    <row r="13327" spans="56:142" x14ac:dyDescent="0.2">
      <c r="BD13327" s="325"/>
      <c r="EL13327" s="325"/>
    </row>
    <row r="13328" spans="56:142" x14ac:dyDescent="0.2">
      <c r="BD13328" s="325"/>
      <c r="EL13328" s="325"/>
    </row>
    <row r="13329" spans="56:142" x14ac:dyDescent="0.2">
      <c r="BD13329" s="325"/>
      <c r="EL13329" s="325"/>
    </row>
    <row r="13330" spans="56:142" x14ac:dyDescent="0.2">
      <c r="BD13330" s="325"/>
      <c r="EL13330" s="325"/>
    </row>
    <row r="13331" spans="56:142" x14ac:dyDescent="0.2">
      <c r="BD13331" s="325"/>
      <c r="EL13331" s="325"/>
    </row>
    <row r="13332" spans="56:142" x14ac:dyDescent="0.2">
      <c r="BD13332" s="325"/>
      <c r="EL13332" s="325"/>
    </row>
    <row r="13333" spans="56:142" x14ac:dyDescent="0.2">
      <c r="BD13333" s="325"/>
      <c r="EL13333" s="325"/>
    </row>
    <row r="13334" spans="56:142" x14ac:dyDescent="0.2">
      <c r="BD13334" s="325"/>
      <c r="EL13334" s="325"/>
    </row>
    <row r="13335" spans="56:142" x14ac:dyDescent="0.2">
      <c r="BD13335" s="325"/>
      <c r="EL13335" s="325"/>
    </row>
    <row r="13336" spans="56:142" x14ac:dyDescent="0.2">
      <c r="BD13336" s="325"/>
      <c r="EL13336" s="325"/>
    </row>
    <row r="13337" spans="56:142" x14ac:dyDescent="0.2">
      <c r="BD13337" s="325"/>
      <c r="EL13337" s="325"/>
    </row>
    <row r="13338" spans="56:142" x14ac:dyDescent="0.2">
      <c r="BD13338" s="325"/>
      <c r="EL13338" s="325"/>
    </row>
    <row r="13339" spans="56:142" x14ac:dyDescent="0.2">
      <c r="BD13339" s="325"/>
      <c r="EL13339" s="325"/>
    </row>
    <row r="13340" spans="56:142" x14ac:dyDescent="0.2">
      <c r="BD13340" s="325"/>
      <c r="EL13340" s="325"/>
    </row>
    <row r="13341" spans="56:142" x14ac:dyDescent="0.2">
      <c r="BD13341" s="325"/>
      <c r="EL13341" s="325"/>
    </row>
    <row r="13342" spans="56:142" x14ac:dyDescent="0.2">
      <c r="BD13342" s="325"/>
      <c r="EL13342" s="325"/>
    </row>
    <row r="13343" spans="56:142" x14ac:dyDescent="0.2">
      <c r="BD13343" s="325"/>
      <c r="EL13343" s="325"/>
    </row>
    <row r="13344" spans="56:142" x14ac:dyDescent="0.2">
      <c r="BD13344" s="325"/>
      <c r="EL13344" s="325"/>
    </row>
    <row r="13345" spans="56:142" x14ac:dyDescent="0.2">
      <c r="BD13345" s="325"/>
      <c r="EL13345" s="325"/>
    </row>
    <row r="13346" spans="56:142" x14ac:dyDescent="0.2">
      <c r="BD13346" s="325"/>
      <c r="EL13346" s="325"/>
    </row>
    <row r="13347" spans="56:142" x14ac:dyDescent="0.2">
      <c r="BD13347" s="325"/>
      <c r="EL13347" s="325"/>
    </row>
    <row r="13348" spans="56:142" x14ac:dyDescent="0.2">
      <c r="BD13348" s="325"/>
      <c r="EL13348" s="325"/>
    </row>
    <row r="13349" spans="56:142" x14ac:dyDescent="0.2">
      <c r="BD13349" s="325"/>
      <c r="EL13349" s="325"/>
    </row>
    <row r="13350" spans="56:142" x14ac:dyDescent="0.2">
      <c r="BD13350" s="325"/>
      <c r="EL13350" s="325"/>
    </row>
    <row r="13351" spans="56:142" x14ac:dyDescent="0.2">
      <c r="BD13351" s="325"/>
      <c r="EL13351" s="325"/>
    </row>
    <row r="13352" spans="56:142" x14ac:dyDescent="0.2">
      <c r="BD13352" s="325"/>
      <c r="EL13352" s="325"/>
    </row>
    <row r="13353" spans="56:142" x14ac:dyDescent="0.2">
      <c r="BD13353" s="325"/>
      <c r="EL13353" s="325"/>
    </row>
    <row r="13354" spans="56:142" x14ac:dyDescent="0.2">
      <c r="BD13354" s="325"/>
      <c r="EL13354" s="325"/>
    </row>
    <row r="13355" spans="56:142" x14ac:dyDescent="0.2">
      <c r="BD13355" s="325"/>
      <c r="EL13355" s="325"/>
    </row>
    <row r="13356" spans="56:142" x14ac:dyDescent="0.2">
      <c r="BD13356" s="325"/>
      <c r="EL13356" s="325"/>
    </row>
    <row r="13357" spans="56:142" x14ac:dyDescent="0.2">
      <c r="BD13357" s="325"/>
      <c r="EL13357" s="325"/>
    </row>
    <row r="13358" spans="56:142" x14ac:dyDescent="0.2">
      <c r="BD13358" s="325"/>
      <c r="EL13358" s="325"/>
    </row>
    <row r="13359" spans="56:142" x14ac:dyDescent="0.2">
      <c r="BD13359" s="325"/>
      <c r="EL13359" s="325"/>
    </row>
    <row r="13360" spans="56:142" x14ac:dyDescent="0.2">
      <c r="BD13360" s="325"/>
      <c r="EL13360" s="325"/>
    </row>
    <row r="13361" spans="56:142" x14ac:dyDescent="0.2">
      <c r="BD13361" s="325"/>
      <c r="EL13361" s="325"/>
    </row>
    <row r="13362" spans="56:142" x14ac:dyDescent="0.2">
      <c r="BD13362" s="325"/>
      <c r="EL13362" s="325"/>
    </row>
    <row r="13363" spans="56:142" x14ac:dyDescent="0.2">
      <c r="BD13363" s="325"/>
      <c r="EL13363" s="325"/>
    </row>
    <row r="13364" spans="56:142" x14ac:dyDescent="0.2">
      <c r="BD13364" s="325"/>
      <c r="EL13364" s="325"/>
    </row>
    <row r="13365" spans="56:142" x14ac:dyDescent="0.2">
      <c r="BD13365" s="325"/>
      <c r="EL13365" s="325"/>
    </row>
    <row r="13366" spans="56:142" x14ac:dyDescent="0.2">
      <c r="BD13366" s="325"/>
      <c r="EL13366" s="325"/>
    </row>
    <row r="13367" spans="56:142" x14ac:dyDescent="0.2">
      <c r="BD13367" s="325"/>
      <c r="EL13367" s="325"/>
    </row>
    <row r="13368" spans="56:142" x14ac:dyDescent="0.2">
      <c r="BD13368" s="325"/>
      <c r="EL13368" s="325"/>
    </row>
    <row r="13369" spans="56:142" x14ac:dyDescent="0.2">
      <c r="BD13369" s="325"/>
      <c r="EL13369" s="325"/>
    </row>
    <row r="13370" spans="56:142" x14ac:dyDescent="0.2">
      <c r="BD13370" s="325"/>
      <c r="EL13370" s="325"/>
    </row>
    <row r="13371" spans="56:142" x14ac:dyDescent="0.2">
      <c r="BD13371" s="325"/>
      <c r="EL13371" s="325"/>
    </row>
    <row r="13372" spans="56:142" x14ac:dyDescent="0.2">
      <c r="BD13372" s="325"/>
      <c r="EL13372" s="325"/>
    </row>
    <row r="13373" spans="56:142" x14ac:dyDescent="0.2">
      <c r="BD13373" s="325"/>
      <c r="EL13373" s="325"/>
    </row>
    <row r="13374" spans="56:142" x14ac:dyDescent="0.2">
      <c r="BD13374" s="325"/>
      <c r="EL13374" s="325"/>
    </row>
    <row r="13375" spans="56:142" x14ac:dyDescent="0.2">
      <c r="BD13375" s="325"/>
      <c r="EL13375" s="325"/>
    </row>
    <row r="13376" spans="56:142" x14ac:dyDescent="0.2">
      <c r="BD13376" s="325"/>
      <c r="EL13376" s="325"/>
    </row>
    <row r="13377" spans="56:142" x14ac:dyDescent="0.2">
      <c r="BD13377" s="325"/>
      <c r="EL13377" s="325"/>
    </row>
    <row r="13378" spans="56:142" x14ac:dyDescent="0.2">
      <c r="BD13378" s="325"/>
      <c r="EL13378" s="325"/>
    </row>
    <row r="13379" spans="56:142" x14ac:dyDescent="0.2">
      <c r="BD13379" s="325"/>
      <c r="EL13379" s="325"/>
    </row>
    <row r="13380" spans="56:142" x14ac:dyDescent="0.2">
      <c r="BD13380" s="325"/>
      <c r="EL13380" s="325"/>
    </row>
    <row r="13381" spans="56:142" x14ac:dyDescent="0.2">
      <c r="BD13381" s="325"/>
      <c r="EL13381" s="325"/>
    </row>
    <row r="13382" spans="56:142" x14ac:dyDescent="0.2">
      <c r="BD13382" s="325"/>
      <c r="EL13382" s="325"/>
    </row>
    <row r="13383" spans="56:142" x14ac:dyDescent="0.2">
      <c r="BD13383" s="325"/>
      <c r="EL13383" s="325"/>
    </row>
    <row r="13384" spans="56:142" x14ac:dyDescent="0.2">
      <c r="BD13384" s="325"/>
      <c r="EL13384" s="325"/>
    </row>
    <row r="13385" spans="56:142" x14ac:dyDescent="0.2">
      <c r="BD13385" s="325"/>
      <c r="EL13385" s="325"/>
    </row>
    <row r="13386" spans="56:142" x14ac:dyDescent="0.2">
      <c r="BD13386" s="325"/>
      <c r="EL13386" s="325"/>
    </row>
    <row r="13387" spans="56:142" x14ac:dyDescent="0.2">
      <c r="BD13387" s="325"/>
      <c r="EL13387" s="325"/>
    </row>
    <row r="13388" spans="56:142" x14ac:dyDescent="0.2">
      <c r="BD13388" s="325"/>
      <c r="EL13388" s="325"/>
    </row>
    <row r="13389" spans="56:142" x14ac:dyDescent="0.2">
      <c r="BD13389" s="325"/>
      <c r="EL13389" s="325"/>
    </row>
    <row r="13390" spans="56:142" x14ac:dyDescent="0.2">
      <c r="BD13390" s="325"/>
      <c r="EL13390" s="325"/>
    </row>
    <row r="13391" spans="56:142" x14ac:dyDescent="0.2">
      <c r="BD13391" s="325"/>
      <c r="EL13391" s="325"/>
    </row>
    <row r="13392" spans="56:142" x14ac:dyDescent="0.2">
      <c r="BD13392" s="325"/>
      <c r="EL13392" s="325"/>
    </row>
    <row r="13393" spans="56:142" x14ac:dyDescent="0.2">
      <c r="BD13393" s="325"/>
      <c r="EL13393" s="325"/>
    </row>
    <row r="13394" spans="56:142" x14ac:dyDescent="0.2">
      <c r="BD13394" s="325"/>
      <c r="EL13394" s="325"/>
    </row>
    <row r="13395" spans="56:142" x14ac:dyDescent="0.2">
      <c r="BD13395" s="325"/>
      <c r="EL13395" s="325"/>
    </row>
    <row r="13396" spans="56:142" x14ac:dyDescent="0.2">
      <c r="BD13396" s="325"/>
      <c r="EL13396" s="325"/>
    </row>
    <row r="13397" spans="56:142" x14ac:dyDescent="0.2">
      <c r="BD13397" s="325"/>
      <c r="EL13397" s="325"/>
    </row>
    <row r="13398" spans="56:142" x14ac:dyDescent="0.2">
      <c r="BD13398" s="325"/>
      <c r="EL13398" s="325"/>
    </row>
    <row r="13399" spans="56:142" x14ac:dyDescent="0.2">
      <c r="BD13399" s="325"/>
      <c r="EL13399" s="325"/>
    </row>
    <row r="13400" spans="56:142" x14ac:dyDescent="0.2">
      <c r="BD13400" s="325"/>
      <c r="EL13400" s="325"/>
    </row>
    <row r="13401" spans="56:142" x14ac:dyDescent="0.2">
      <c r="BD13401" s="325"/>
      <c r="EL13401" s="325"/>
    </row>
    <row r="13402" spans="56:142" x14ac:dyDescent="0.2">
      <c r="BD13402" s="325"/>
      <c r="EL13402" s="325"/>
    </row>
    <row r="13403" spans="56:142" x14ac:dyDescent="0.2">
      <c r="BD13403" s="325"/>
      <c r="EL13403" s="325"/>
    </row>
    <row r="13404" spans="56:142" x14ac:dyDescent="0.2">
      <c r="BD13404" s="325"/>
      <c r="EL13404" s="325"/>
    </row>
    <row r="13405" spans="56:142" x14ac:dyDescent="0.2">
      <c r="BD13405" s="325"/>
      <c r="EL13405" s="325"/>
    </row>
    <row r="13406" spans="56:142" x14ac:dyDescent="0.2">
      <c r="BD13406" s="325"/>
      <c r="EL13406" s="325"/>
    </row>
    <row r="13407" spans="56:142" x14ac:dyDescent="0.2">
      <c r="BD13407" s="325"/>
      <c r="EL13407" s="325"/>
    </row>
    <row r="13408" spans="56:142" x14ac:dyDescent="0.2">
      <c r="BD13408" s="325"/>
      <c r="EL13408" s="325"/>
    </row>
    <row r="13409" spans="56:142" x14ac:dyDescent="0.2">
      <c r="BD13409" s="325"/>
      <c r="EL13409" s="325"/>
    </row>
    <row r="13410" spans="56:142" x14ac:dyDescent="0.2">
      <c r="BD13410" s="325"/>
      <c r="EL13410" s="325"/>
    </row>
    <row r="13411" spans="56:142" x14ac:dyDescent="0.2">
      <c r="BD13411" s="325"/>
      <c r="EL13411" s="325"/>
    </row>
    <row r="13412" spans="56:142" x14ac:dyDescent="0.2">
      <c r="BD13412" s="325"/>
      <c r="EL13412" s="325"/>
    </row>
    <row r="13413" spans="56:142" x14ac:dyDescent="0.2">
      <c r="BD13413" s="325"/>
      <c r="EL13413" s="325"/>
    </row>
    <row r="13414" spans="56:142" x14ac:dyDescent="0.2">
      <c r="BD13414" s="325"/>
      <c r="EL13414" s="325"/>
    </row>
    <row r="13415" spans="56:142" x14ac:dyDescent="0.2">
      <c r="BD13415" s="325"/>
      <c r="EL13415" s="325"/>
    </row>
    <row r="13416" spans="56:142" x14ac:dyDescent="0.2">
      <c r="BD13416" s="325"/>
      <c r="EL13416" s="325"/>
    </row>
    <row r="13417" spans="56:142" x14ac:dyDescent="0.2">
      <c r="BD13417" s="325"/>
      <c r="EL13417" s="325"/>
    </row>
    <row r="13418" spans="56:142" x14ac:dyDescent="0.2">
      <c r="BD13418" s="325"/>
      <c r="EL13418" s="325"/>
    </row>
    <row r="13419" spans="56:142" x14ac:dyDescent="0.2">
      <c r="BD13419" s="325"/>
      <c r="EL13419" s="325"/>
    </row>
    <row r="13420" spans="56:142" x14ac:dyDescent="0.2">
      <c r="BD13420" s="325"/>
      <c r="EL13420" s="325"/>
    </row>
    <row r="13421" spans="56:142" x14ac:dyDescent="0.2">
      <c r="BD13421" s="325"/>
      <c r="EL13421" s="325"/>
    </row>
    <row r="13422" spans="56:142" x14ac:dyDescent="0.2">
      <c r="BD13422" s="325"/>
      <c r="EL13422" s="325"/>
    </row>
    <row r="13423" spans="56:142" x14ac:dyDescent="0.2">
      <c r="BD13423" s="325"/>
      <c r="EL13423" s="325"/>
    </row>
    <row r="13424" spans="56:142" x14ac:dyDescent="0.2">
      <c r="BD13424" s="325"/>
      <c r="EL13424" s="325"/>
    </row>
    <row r="13425" spans="56:142" x14ac:dyDescent="0.2">
      <c r="BD13425" s="325"/>
      <c r="EL13425" s="325"/>
    </row>
    <row r="13426" spans="56:142" x14ac:dyDescent="0.2">
      <c r="BD13426" s="325"/>
      <c r="EL13426" s="325"/>
    </row>
    <row r="13427" spans="56:142" x14ac:dyDescent="0.2">
      <c r="BD13427" s="325"/>
      <c r="EL13427" s="325"/>
    </row>
    <row r="13428" spans="56:142" x14ac:dyDescent="0.2">
      <c r="BD13428" s="325"/>
      <c r="EL13428" s="325"/>
    </row>
    <row r="13429" spans="56:142" x14ac:dyDescent="0.2">
      <c r="BD13429" s="325"/>
      <c r="EL13429" s="325"/>
    </row>
    <row r="13430" spans="56:142" x14ac:dyDescent="0.2">
      <c r="BD13430" s="325"/>
      <c r="EL13430" s="325"/>
    </row>
    <row r="13431" spans="56:142" x14ac:dyDescent="0.2">
      <c r="BD13431" s="325"/>
      <c r="EL13431" s="325"/>
    </row>
    <row r="13432" spans="56:142" x14ac:dyDescent="0.2">
      <c r="BD13432" s="325"/>
      <c r="EL13432" s="325"/>
    </row>
    <row r="13433" spans="56:142" x14ac:dyDescent="0.2">
      <c r="BD13433" s="325"/>
      <c r="EL13433" s="325"/>
    </row>
    <row r="13434" spans="56:142" x14ac:dyDescent="0.2">
      <c r="BD13434" s="325"/>
      <c r="EL13434" s="325"/>
    </row>
    <row r="13435" spans="56:142" x14ac:dyDescent="0.2">
      <c r="BD13435" s="325"/>
      <c r="EL13435" s="325"/>
    </row>
    <row r="13436" spans="56:142" x14ac:dyDescent="0.2">
      <c r="BD13436" s="325"/>
      <c r="EL13436" s="325"/>
    </row>
    <row r="13437" spans="56:142" x14ac:dyDescent="0.2">
      <c r="BD13437" s="325"/>
      <c r="EL13437" s="325"/>
    </row>
    <row r="13438" spans="56:142" x14ac:dyDescent="0.2">
      <c r="BD13438" s="325"/>
      <c r="EL13438" s="325"/>
    </row>
    <row r="13439" spans="56:142" x14ac:dyDescent="0.2">
      <c r="BD13439" s="325"/>
      <c r="EL13439" s="325"/>
    </row>
    <row r="13440" spans="56:142" x14ac:dyDescent="0.2">
      <c r="BD13440" s="325"/>
      <c r="EL13440" s="325"/>
    </row>
    <row r="13441" spans="56:142" x14ac:dyDescent="0.2">
      <c r="BD13441" s="325"/>
      <c r="EL13441" s="325"/>
    </row>
    <row r="13442" spans="56:142" x14ac:dyDescent="0.2">
      <c r="BD13442" s="325"/>
      <c r="EL13442" s="325"/>
    </row>
    <row r="13443" spans="56:142" x14ac:dyDescent="0.2">
      <c r="BD13443" s="325"/>
      <c r="EL13443" s="325"/>
    </row>
    <row r="13444" spans="56:142" x14ac:dyDescent="0.2">
      <c r="BD13444" s="325"/>
      <c r="EL13444" s="325"/>
    </row>
    <row r="13445" spans="56:142" x14ac:dyDescent="0.2">
      <c r="BD13445" s="325"/>
      <c r="EL13445" s="325"/>
    </row>
    <row r="13446" spans="56:142" x14ac:dyDescent="0.2">
      <c r="BD13446" s="325"/>
      <c r="EL13446" s="325"/>
    </row>
    <row r="13447" spans="56:142" x14ac:dyDescent="0.2">
      <c r="BD13447" s="325"/>
      <c r="EL13447" s="325"/>
    </row>
    <row r="13448" spans="56:142" x14ac:dyDescent="0.2">
      <c r="BD13448" s="325"/>
      <c r="EL13448" s="325"/>
    </row>
    <row r="13449" spans="56:142" x14ac:dyDescent="0.2">
      <c r="BD13449" s="325"/>
      <c r="EL13449" s="325"/>
    </row>
    <row r="13450" spans="56:142" x14ac:dyDescent="0.2">
      <c r="BD13450" s="325"/>
      <c r="EL13450" s="325"/>
    </row>
    <row r="13451" spans="56:142" x14ac:dyDescent="0.2">
      <c r="BD13451" s="325"/>
      <c r="EL13451" s="325"/>
    </row>
    <row r="13452" spans="56:142" x14ac:dyDescent="0.2">
      <c r="BD13452" s="325"/>
      <c r="EL13452" s="325"/>
    </row>
    <row r="13453" spans="56:142" x14ac:dyDescent="0.2">
      <c r="BD13453" s="325"/>
      <c r="EL13453" s="325"/>
    </row>
    <row r="13454" spans="56:142" x14ac:dyDescent="0.2">
      <c r="BD13454" s="325"/>
      <c r="EL13454" s="325"/>
    </row>
    <row r="13455" spans="56:142" x14ac:dyDescent="0.2">
      <c r="BD13455" s="325"/>
      <c r="EL13455" s="325"/>
    </row>
    <row r="13456" spans="56:142" x14ac:dyDescent="0.2">
      <c r="BD13456" s="325"/>
      <c r="EL13456" s="325"/>
    </row>
    <row r="13457" spans="56:142" x14ac:dyDescent="0.2">
      <c r="BD13457" s="325"/>
      <c r="EL13457" s="325"/>
    </row>
    <row r="13458" spans="56:142" x14ac:dyDescent="0.2">
      <c r="BD13458" s="325"/>
      <c r="EL13458" s="325"/>
    </row>
    <row r="13459" spans="56:142" x14ac:dyDescent="0.2">
      <c r="BD13459" s="325"/>
      <c r="EL13459" s="325"/>
    </row>
    <row r="13460" spans="56:142" x14ac:dyDescent="0.2">
      <c r="BD13460" s="325"/>
      <c r="EL13460" s="325"/>
    </row>
    <row r="13461" spans="56:142" x14ac:dyDescent="0.2">
      <c r="BD13461" s="325"/>
      <c r="EL13461" s="325"/>
    </row>
    <row r="13462" spans="56:142" x14ac:dyDescent="0.2">
      <c r="BD13462" s="325"/>
      <c r="EL13462" s="325"/>
    </row>
    <row r="13463" spans="56:142" x14ac:dyDescent="0.2">
      <c r="BD13463" s="325"/>
      <c r="EL13463" s="325"/>
    </row>
    <row r="13464" spans="56:142" x14ac:dyDescent="0.2">
      <c r="BD13464" s="325"/>
      <c r="EL13464" s="325"/>
    </row>
    <row r="13465" spans="56:142" x14ac:dyDescent="0.2">
      <c r="BD13465" s="325"/>
      <c r="EL13465" s="325"/>
    </row>
    <row r="13466" spans="56:142" x14ac:dyDescent="0.2">
      <c r="BD13466" s="325"/>
      <c r="EL13466" s="325"/>
    </row>
    <row r="13467" spans="56:142" x14ac:dyDescent="0.2">
      <c r="BD13467" s="325"/>
      <c r="EL13467" s="325"/>
    </row>
    <row r="13468" spans="56:142" x14ac:dyDescent="0.2">
      <c r="BD13468" s="325"/>
      <c r="EL13468" s="325"/>
    </row>
    <row r="13469" spans="56:142" x14ac:dyDescent="0.2">
      <c r="BD13469" s="325"/>
      <c r="EL13469" s="325"/>
    </row>
    <row r="13470" spans="56:142" x14ac:dyDescent="0.2">
      <c r="BD13470" s="325"/>
      <c r="EL13470" s="325"/>
    </row>
    <row r="13471" spans="56:142" x14ac:dyDescent="0.2">
      <c r="BD13471" s="325"/>
      <c r="EL13471" s="325"/>
    </row>
    <row r="13472" spans="56:142" x14ac:dyDescent="0.2">
      <c r="BD13472" s="325"/>
      <c r="EL13472" s="325"/>
    </row>
    <row r="13473" spans="56:142" x14ac:dyDescent="0.2">
      <c r="BD13473" s="325"/>
      <c r="EL13473" s="325"/>
    </row>
    <row r="13474" spans="56:142" x14ac:dyDescent="0.2">
      <c r="BD13474" s="325"/>
      <c r="EL13474" s="325"/>
    </row>
    <row r="13475" spans="56:142" x14ac:dyDescent="0.2">
      <c r="BD13475" s="325"/>
      <c r="EL13475" s="325"/>
    </row>
    <row r="13476" spans="56:142" x14ac:dyDescent="0.2">
      <c r="BD13476" s="325"/>
      <c r="EL13476" s="325"/>
    </row>
    <row r="13477" spans="56:142" x14ac:dyDescent="0.2">
      <c r="BD13477" s="325"/>
      <c r="EL13477" s="325"/>
    </row>
    <row r="13478" spans="56:142" x14ac:dyDescent="0.2">
      <c r="BD13478" s="325"/>
      <c r="EL13478" s="325"/>
    </row>
    <row r="13479" spans="56:142" x14ac:dyDescent="0.2">
      <c r="BD13479" s="325"/>
      <c r="EL13479" s="325"/>
    </row>
    <row r="13480" spans="56:142" x14ac:dyDescent="0.2">
      <c r="BD13480" s="325"/>
      <c r="EL13480" s="325"/>
    </row>
    <row r="13481" spans="56:142" x14ac:dyDescent="0.2">
      <c r="BD13481" s="325"/>
      <c r="EL13481" s="325"/>
    </row>
    <row r="13482" spans="56:142" x14ac:dyDescent="0.2">
      <c r="BD13482" s="325"/>
      <c r="EL13482" s="325"/>
    </row>
    <row r="13483" spans="56:142" x14ac:dyDescent="0.2">
      <c r="BD13483" s="325"/>
      <c r="EL13483" s="325"/>
    </row>
    <row r="13484" spans="56:142" x14ac:dyDescent="0.2">
      <c r="BD13484" s="325"/>
      <c r="EL13484" s="325"/>
    </row>
    <row r="13485" spans="56:142" x14ac:dyDescent="0.2">
      <c r="BD13485" s="325"/>
      <c r="EL13485" s="325"/>
    </row>
    <row r="13486" spans="56:142" x14ac:dyDescent="0.2">
      <c r="BD13486" s="325"/>
      <c r="EL13486" s="325"/>
    </row>
    <row r="13487" spans="56:142" x14ac:dyDescent="0.2">
      <c r="BD13487" s="325"/>
      <c r="EL13487" s="325"/>
    </row>
    <row r="13488" spans="56:142" x14ac:dyDescent="0.2">
      <c r="BD13488" s="325"/>
      <c r="EL13488" s="325"/>
    </row>
    <row r="13489" spans="56:142" x14ac:dyDescent="0.2">
      <c r="BD13489" s="325"/>
      <c r="EL13489" s="325"/>
    </row>
    <row r="13490" spans="56:142" x14ac:dyDescent="0.2">
      <c r="BD13490" s="325"/>
      <c r="EL13490" s="325"/>
    </row>
    <row r="13491" spans="56:142" x14ac:dyDescent="0.2">
      <c r="BD13491" s="325"/>
      <c r="EL13491" s="325"/>
    </row>
    <row r="13492" spans="56:142" x14ac:dyDescent="0.2">
      <c r="BD13492" s="325"/>
      <c r="EL13492" s="325"/>
    </row>
    <row r="13493" spans="56:142" x14ac:dyDescent="0.2">
      <c r="BD13493" s="325"/>
      <c r="EL13493" s="325"/>
    </row>
    <row r="13494" spans="56:142" x14ac:dyDescent="0.2">
      <c r="BD13494" s="325"/>
      <c r="EL13494" s="325"/>
    </row>
    <row r="13495" spans="56:142" x14ac:dyDescent="0.2">
      <c r="BD13495" s="325"/>
      <c r="EL13495" s="325"/>
    </row>
    <row r="13496" spans="56:142" x14ac:dyDescent="0.2">
      <c r="BD13496" s="325"/>
      <c r="EL13496" s="325"/>
    </row>
    <row r="13497" spans="56:142" x14ac:dyDescent="0.2">
      <c r="BD13497" s="325"/>
      <c r="EL13497" s="325"/>
    </row>
    <row r="13498" spans="56:142" x14ac:dyDescent="0.2">
      <c r="BD13498" s="325"/>
      <c r="EL13498" s="325"/>
    </row>
    <row r="13499" spans="56:142" x14ac:dyDescent="0.2">
      <c r="BD13499" s="325"/>
      <c r="EL13499" s="325"/>
    </row>
    <row r="13500" spans="56:142" x14ac:dyDescent="0.2">
      <c r="BD13500" s="325"/>
      <c r="EL13500" s="325"/>
    </row>
    <row r="13501" spans="56:142" x14ac:dyDescent="0.2">
      <c r="BD13501" s="325"/>
      <c r="EL13501" s="325"/>
    </row>
    <row r="13502" spans="56:142" x14ac:dyDescent="0.2">
      <c r="BD13502" s="325"/>
      <c r="EL13502" s="325"/>
    </row>
    <row r="13503" spans="56:142" x14ac:dyDescent="0.2">
      <c r="BD13503" s="325"/>
      <c r="EL13503" s="325"/>
    </row>
    <row r="13504" spans="56:142" x14ac:dyDescent="0.2">
      <c r="BD13504" s="325"/>
      <c r="EL13504" s="325"/>
    </row>
    <row r="13505" spans="56:142" x14ac:dyDescent="0.2">
      <c r="BD13505" s="325"/>
      <c r="EL13505" s="325"/>
    </row>
    <row r="13506" spans="56:142" x14ac:dyDescent="0.2">
      <c r="BD13506" s="325"/>
      <c r="EL13506" s="325"/>
    </row>
    <row r="13507" spans="56:142" x14ac:dyDescent="0.2">
      <c r="BD13507" s="325"/>
      <c r="EL13507" s="325"/>
    </row>
    <row r="13508" spans="56:142" x14ac:dyDescent="0.2">
      <c r="BD13508" s="325"/>
      <c r="EL13508" s="325"/>
    </row>
    <row r="13509" spans="56:142" x14ac:dyDescent="0.2">
      <c r="BD13509" s="325"/>
      <c r="EL13509" s="325"/>
    </row>
    <row r="13510" spans="56:142" x14ac:dyDescent="0.2">
      <c r="BD13510" s="325"/>
      <c r="EL13510" s="325"/>
    </row>
    <row r="13511" spans="56:142" x14ac:dyDescent="0.2">
      <c r="BD13511" s="325"/>
      <c r="EL13511" s="325"/>
    </row>
    <row r="13512" spans="56:142" x14ac:dyDescent="0.2">
      <c r="BD13512" s="325"/>
      <c r="EL13512" s="325"/>
    </row>
    <row r="13513" spans="56:142" x14ac:dyDescent="0.2">
      <c r="BD13513" s="325"/>
      <c r="EL13513" s="325"/>
    </row>
    <row r="13514" spans="56:142" x14ac:dyDescent="0.2">
      <c r="BD13514" s="325"/>
      <c r="EL13514" s="325"/>
    </row>
    <row r="13515" spans="56:142" x14ac:dyDescent="0.2">
      <c r="BD13515" s="325"/>
      <c r="EL13515" s="325"/>
    </row>
    <row r="13516" spans="56:142" x14ac:dyDescent="0.2">
      <c r="BD13516" s="325"/>
      <c r="EL13516" s="325"/>
    </row>
    <row r="13517" spans="56:142" x14ac:dyDescent="0.2">
      <c r="BD13517" s="325"/>
      <c r="EL13517" s="325"/>
    </row>
    <row r="13518" spans="56:142" x14ac:dyDescent="0.2">
      <c r="BD13518" s="325"/>
      <c r="EL13518" s="325"/>
    </row>
    <row r="13519" spans="56:142" x14ac:dyDescent="0.2">
      <c r="BD13519" s="325"/>
      <c r="EL13519" s="325"/>
    </row>
    <row r="13520" spans="56:142" x14ac:dyDescent="0.2">
      <c r="BD13520" s="325"/>
      <c r="EL13520" s="325"/>
    </row>
    <row r="13521" spans="56:142" x14ac:dyDescent="0.2">
      <c r="BD13521" s="325"/>
      <c r="EL13521" s="325"/>
    </row>
    <row r="13522" spans="56:142" x14ac:dyDescent="0.2">
      <c r="BD13522" s="325"/>
      <c r="EL13522" s="325"/>
    </row>
    <row r="13523" spans="56:142" x14ac:dyDescent="0.2">
      <c r="BD13523" s="325"/>
      <c r="EL13523" s="325"/>
    </row>
    <row r="13524" spans="56:142" x14ac:dyDescent="0.2">
      <c r="BD13524" s="325"/>
      <c r="EL13524" s="325"/>
    </row>
    <row r="13525" spans="56:142" x14ac:dyDescent="0.2">
      <c r="BD13525" s="325"/>
      <c r="EL13525" s="325"/>
    </row>
    <row r="13526" spans="56:142" x14ac:dyDescent="0.2">
      <c r="BD13526" s="325"/>
      <c r="EL13526" s="325"/>
    </row>
    <row r="13527" spans="56:142" x14ac:dyDescent="0.2">
      <c r="BD13527" s="325"/>
      <c r="EL13527" s="325"/>
    </row>
    <row r="13528" spans="56:142" x14ac:dyDescent="0.2">
      <c r="BD13528" s="325"/>
      <c r="EL13528" s="325"/>
    </row>
    <row r="13529" spans="56:142" x14ac:dyDescent="0.2">
      <c r="BD13529" s="325"/>
      <c r="EL13529" s="325"/>
    </row>
    <row r="13530" spans="56:142" x14ac:dyDescent="0.2">
      <c r="BD13530" s="325"/>
      <c r="EL13530" s="325"/>
    </row>
    <row r="13531" spans="56:142" x14ac:dyDescent="0.2">
      <c r="BD13531" s="325"/>
      <c r="EL13531" s="325"/>
    </row>
    <row r="13532" spans="56:142" x14ac:dyDescent="0.2">
      <c r="BD13532" s="325"/>
      <c r="EL13532" s="325"/>
    </row>
    <row r="13533" spans="56:142" x14ac:dyDescent="0.2">
      <c r="BD13533" s="325"/>
      <c r="EL13533" s="325"/>
    </row>
    <row r="13534" spans="56:142" x14ac:dyDescent="0.2">
      <c r="BD13534" s="325"/>
      <c r="EL13534" s="325"/>
    </row>
    <row r="13535" spans="56:142" x14ac:dyDescent="0.2">
      <c r="BD13535" s="325"/>
      <c r="EL13535" s="325"/>
    </row>
    <row r="13536" spans="56:142" x14ac:dyDescent="0.2">
      <c r="BD13536" s="325"/>
      <c r="EL13536" s="325"/>
    </row>
    <row r="13537" spans="56:142" x14ac:dyDescent="0.2">
      <c r="BD13537" s="325"/>
      <c r="EL13537" s="325"/>
    </row>
    <row r="13538" spans="56:142" x14ac:dyDescent="0.2">
      <c r="BD13538" s="325"/>
      <c r="EL13538" s="325"/>
    </row>
    <row r="13539" spans="56:142" x14ac:dyDescent="0.2">
      <c r="BD13539" s="325"/>
      <c r="EL13539" s="325"/>
    </row>
    <row r="13540" spans="56:142" x14ac:dyDescent="0.2">
      <c r="BD13540" s="325"/>
      <c r="EL13540" s="325"/>
    </row>
    <row r="13541" spans="56:142" x14ac:dyDescent="0.2">
      <c r="BD13541" s="325"/>
      <c r="EL13541" s="325"/>
    </row>
    <row r="13542" spans="56:142" x14ac:dyDescent="0.2">
      <c r="BD13542" s="325"/>
      <c r="EL13542" s="325"/>
    </row>
    <row r="13543" spans="56:142" x14ac:dyDescent="0.2">
      <c r="BD13543" s="325"/>
      <c r="EL13543" s="325"/>
    </row>
    <row r="13544" spans="56:142" x14ac:dyDescent="0.2">
      <c r="BD13544" s="325"/>
      <c r="EL13544" s="325"/>
    </row>
    <row r="13545" spans="56:142" x14ac:dyDescent="0.2">
      <c r="BD13545" s="325"/>
      <c r="EL13545" s="325"/>
    </row>
    <row r="13546" spans="56:142" x14ac:dyDescent="0.2">
      <c r="BD13546" s="325"/>
      <c r="EL13546" s="325"/>
    </row>
    <row r="13547" spans="56:142" x14ac:dyDescent="0.2">
      <c r="BD13547" s="325"/>
      <c r="EL13547" s="325"/>
    </row>
    <row r="13548" spans="56:142" x14ac:dyDescent="0.2">
      <c r="BD13548" s="325"/>
      <c r="EL13548" s="325"/>
    </row>
    <row r="13549" spans="56:142" x14ac:dyDescent="0.2">
      <c r="BD13549" s="325"/>
      <c r="EL13549" s="325"/>
    </row>
    <row r="13550" spans="56:142" x14ac:dyDescent="0.2">
      <c r="BD13550" s="325"/>
      <c r="EL13550" s="325"/>
    </row>
    <row r="13551" spans="56:142" x14ac:dyDescent="0.2">
      <c r="BD13551" s="325"/>
      <c r="EL13551" s="325"/>
    </row>
    <row r="13552" spans="56:142" x14ac:dyDescent="0.2">
      <c r="BD13552" s="325"/>
      <c r="EL13552" s="325"/>
    </row>
    <row r="13553" spans="56:142" x14ac:dyDescent="0.2">
      <c r="BD13553" s="325"/>
      <c r="EL13553" s="325"/>
    </row>
    <row r="13554" spans="56:142" x14ac:dyDescent="0.2">
      <c r="BD13554" s="325"/>
      <c r="EL13554" s="325"/>
    </row>
    <row r="13555" spans="56:142" x14ac:dyDescent="0.2">
      <c r="BD13555" s="325"/>
      <c r="EL13555" s="325"/>
    </row>
    <row r="13556" spans="56:142" x14ac:dyDescent="0.2">
      <c r="BD13556" s="325"/>
      <c r="EL13556" s="325"/>
    </row>
    <row r="13557" spans="56:142" x14ac:dyDescent="0.2">
      <c r="BD13557" s="325"/>
      <c r="EL13557" s="325"/>
    </row>
    <row r="13558" spans="56:142" x14ac:dyDescent="0.2">
      <c r="BD13558" s="325"/>
      <c r="EL13558" s="325"/>
    </row>
    <row r="13559" spans="56:142" x14ac:dyDescent="0.2">
      <c r="BD13559" s="325"/>
      <c r="EL13559" s="325"/>
    </row>
    <row r="13560" spans="56:142" x14ac:dyDescent="0.2">
      <c r="BD13560" s="325"/>
      <c r="EL13560" s="325"/>
    </row>
    <row r="13561" spans="56:142" x14ac:dyDescent="0.2">
      <c r="BD13561" s="325"/>
      <c r="EL13561" s="325"/>
    </row>
    <row r="13562" spans="56:142" x14ac:dyDescent="0.2">
      <c r="BD13562" s="325"/>
      <c r="EL13562" s="325"/>
    </row>
    <row r="13563" spans="56:142" x14ac:dyDescent="0.2">
      <c r="BD13563" s="325"/>
      <c r="EL13563" s="325"/>
    </row>
    <row r="13564" spans="56:142" x14ac:dyDescent="0.2">
      <c r="BD13564" s="325"/>
      <c r="EL13564" s="325"/>
    </row>
    <row r="13565" spans="56:142" x14ac:dyDescent="0.2">
      <c r="BD13565" s="325"/>
      <c r="EL13565" s="325"/>
    </row>
    <row r="13566" spans="56:142" x14ac:dyDescent="0.2">
      <c r="BD13566" s="325"/>
      <c r="EL13566" s="325"/>
    </row>
    <row r="13567" spans="56:142" x14ac:dyDescent="0.2">
      <c r="BD13567" s="325"/>
      <c r="EL13567" s="325"/>
    </row>
    <row r="13568" spans="56:142" x14ac:dyDescent="0.2">
      <c r="BD13568" s="325"/>
      <c r="EL13568" s="325"/>
    </row>
    <row r="13569" spans="56:142" x14ac:dyDescent="0.2">
      <c r="BD13569" s="325"/>
      <c r="EL13569" s="325"/>
    </row>
    <row r="13570" spans="56:142" x14ac:dyDescent="0.2">
      <c r="BD13570" s="325"/>
      <c r="EL13570" s="325"/>
    </row>
    <row r="13571" spans="56:142" x14ac:dyDescent="0.2">
      <c r="BD13571" s="325"/>
      <c r="EL13571" s="325"/>
    </row>
    <row r="13572" spans="56:142" x14ac:dyDescent="0.2">
      <c r="BD13572" s="325"/>
      <c r="EL13572" s="325"/>
    </row>
    <row r="13573" spans="56:142" x14ac:dyDescent="0.2">
      <c r="BD13573" s="325"/>
      <c r="EL13573" s="325"/>
    </row>
    <row r="13574" spans="56:142" x14ac:dyDescent="0.2">
      <c r="BD13574" s="325"/>
      <c r="EL13574" s="325"/>
    </row>
    <row r="13575" spans="56:142" x14ac:dyDescent="0.2">
      <c r="BD13575" s="325"/>
      <c r="EL13575" s="325"/>
    </row>
    <row r="13576" spans="56:142" x14ac:dyDescent="0.2">
      <c r="BD13576" s="325"/>
      <c r="EL13576" s="325"/>
    </row>
    <row r="13577" spans="56:142" x14ac:dyDescent="0.2">
      <c r="BD13577" s="325"/>
      <c r="EL13577" s="325"/>
    </row>
    <row r="13578" spans="56:142" x14ac:dyDescent="0.2">
      <c r="BD13578" s="325"/>
      <c r="EL13578" s="325"/>
    </row>
    <row r="13579" spans="56:142" x14ac:dyDescent="0.2">
      <c r="BD13579" s="325"/>
      <c r="EL13579" s="325"/>
    </row>
    <row r="13580" spans="56:142" x14ac:dyDescent="0.2">
      <c r="BD13580" s="325"/>
      <c r="EL13580" s="325"/>
    </row>
    <row r="13581" spans="56:142" x14ac:dyDescent="0.2">
      <c r="BD13581" s="325"/>
      <c r="EL13581" s="325"/>
    </row>
    <row r="13582" spans="56:142" x14ac:dyDescent="0.2">
      <c r="BD13582" s="325"/>
      <c r="EL13582" s="325"/>
    </row>
    <row r="13583" spans="56:142" x14ac:dyDescent="0.2">
      <c r="BD13583" s="325"/>
      <c r="EL13583" s="325"/>
    </row>
    <row r="13584" spans="56:142" x14ac:dyDescent="0.2">
      <c r="BD13584" s="325"/>
      <c r="EL13584" s="325"/>
    </row>
    <row r="13585" spans="56:142" x14ac:dyDescent="0.2">
      <c r="BD13585" s="325"/>
      <c r="EL13585" s="325"/>
    </row>
    <row r="13586" spans="56:142" x14ac:dyDescent="0.2">
      <c r="BD13586" s="325"/>
      <c r="EL13586" s="325"/>
    </row>
    <row r="13587" spans="56:142" x14ac:dyDescent="0.2">
      <c r="BD13587" s="325"/>
      <c r="EL13587" s="325"/>
    </row>
    <row r="13588" spans="56:142" x14ac:dyDescent="0.2">
      <c r="BD13588" s="325"/>
      <c r="EL13588" s="325"/>
    </row>
    <row r="13589" spans="56:142" x14ac:dyDescent="0.2">
      <c r="BD13589" s="325"/>
      <c r="EL13589" s="325"/>
    </row>
    <row r="13590" spans="56:142" x14ac:dyDescent="0.2">
      <c r="BD13590" s="325"/>
      <c r="EL13590" s="325"/>
    </row>
    <row r="13591" spans="56:142" x14ac:dyDescent="0.2">
      <c r="BD13591" s="325"/>
      <c r="EL13591" s="325"/>
    </row>
    <row r="13592" spans="56:142" x14ac:dyDescent="0.2">
      <c r="BD13592" s="325"/>
      <c r="EL13592" s="325"/>
    </row>
    <row r="13593" spans="56:142" x14ac:dyDescent="0.2">
      <c r="BD13593" s="325"/>
      <c r="EL13593" s="325"/>
    </row>
    <row r="13594" spans="56:142" x14ac:dyDescent="0.2">
      <c r="BD13594" s="325"/>
      <c r="EL13594" s="325"/>
    </row>
    <row r="13595" spans="56:142" x14ac:dyDescent="0.2">
      <c r="BD13595" s="325"/>
      <c r="EL13595" s="325"/>
    </row>
    <row r="13596" spans="56:142" x14ac:dyDescent="0.2">
      <c r="BD13596" s="325"/>
      <c r="EL13596" s="325"/>
    </row>
    <row r="13597" spans="56:142" x14ac:dyDescent="0.2">
      <c r="BD13597" s="325"/>
      <c r="EL13597" s="325"/>
    </row>
    <row r="13598" spans="56:142" x14ac:dyDescent="0.2">
      <c r="BD13598" s="325"/>
      <c r="EL13598" s="325"/>
    </row>
    <row r="13599" spans="56:142" x14ac:dyDescent="0.2">
      <c r="BD13599" s="325"/>
      <c r="EL13599" s="325"/>
    </row>
    <row r="13600" spans="56:142" x14ac:dyDescent="0.2">
      <c r="BD13600" s="325"/>
      <c r="EL13600" s="325"/>
    </row>
    <row r="13601" spans="56:142" x14ac:dyDescent="0.2">
      <c r="BD13601" s="325"/>
      <c r="EL13601" s="325"/>
    </row>
    <row r="13602" spans="56:142" x14ac:dyDescent="0.2">
      <c r="BD13602" s="325"/>
      <c r="EL13602" s="325"/>
    </row>
    <row r="13603" spans="56:142" x14ac:dyDescent="0.2">
      <c r="BD13603" s="325"/>
      <c r="EL13603" s="325"/>
    </row>
    <row r="13604" spans="56:142" x14ac:dyDescent="0.2">
      <c r="BD13604" s="325"/>
      <c r="EL13604" s="325"/>
    </row>
    <row r="13605" spans="56:142" x14ac:dyDescent="0.2">
      <c r="BD13605" s="325"/>
      <c r="EL13605" s="325"/>
    </row>
    <row r="13606" spans="56:142" x14ac:dyDescent="0.2">
      <c r="BD13606" s="325"/>
      <c r="EL13606" s="325"/>
    </row>
    <row r="13607" spans="56:142" x14ac:dyDescent="0.2">
      <c r="BD13607" s="325"/>
      <c r="EL13607" s="325"/>
    </row>
    <row r="13608" spans="56:142" x14ac:dyDescent="0.2">
      <c r="BD13608" s="325"/>
      <c r="EL13608" s="325"/>
    </row>
    <row r="13609" spans="56:142" x14ac:dyDescent="0.2">
      <c r="BD13609" s="325"/>
      <c r="EL13609" s="325"/>
    </row>
    <row r="13610" spans="56:142" x14ac:dyDescent="0.2">
      <c r="BD13610" s="325"/>
      <c r="EL13610" s="325"/>
    </row>
    <row r="13611" spans="56:142" x14ac:dyDescent="0.2">
      <c r="BD13611" s="325"/>
      <c r="EL13611" s="325"/>
    </row>
    <row r="13612" spans="56:142" x14ac:dyDescent="0.2">
      <c r="BD13612" s="325"/>
      <c r="EL13612" s="325"/>
    </row>
    <row r="13613" spans="56:142" x14ac:dyDescent="0.2">
      <c r="BD13613" s="325"/>
      <c r="EL13613" s="325"/>
    </row>
    <row r="13614" spans="56:142" x14ac:dyDescent="0.2">
      <c r="BD13614" s="325"/>
      <c r="EL13614" s="325"/>
    </row>
    <row r="13615" spans="56:142" x14ac:dyDescent="0.2">
      <c r="BD13615" s="325"/>
      <c r="EL13615" s="325"/>
    </row>
    <row r="13616" spans="56:142" x14ac:dyDescent="0.2">
      <c r="BD13616" s="325"/>
      <c r="EL13616" s="325"/>
    </row>
    <row r="13617" spans="56:142" x14ac:dyDescent="0.2">
      <c r="BD13617" s="325"/>
      <c r="EL13617" s="325"/>
    </row>
    <row r="13618" spans="56:142" x14ac:dyDescent="0.2">
      <c r="BD13618" s="325"/>
      <c r="EL13618" s="325"/>
    </row>
    <row r="13619" spans="56:142" x14ac:dyDescent="0.2">
      <c r="BD13619" s="325"/>
      <c r="EL13619" s="325"/>
    </row>
    <row r="13620" spans="56:142" x14ac:dyDescent="0.2">
      <c r="BD13620" s="325"/>
      <c r="EL13620" s="325"/>
    </row>
    <row r="13621" spans="56:142" x14ac:dyDescent="0.2">
      <c r="BD13621" s="325"/>
      <c r="EL13621" s="325"/>
    </row>
    <row r="13622" spans="56:142" x14ac:dyDescent="0.2">
      <c r="BD13622" s="325"/>
      <c r="EL13622" s="325"/>
    </row>
    <row r="13623" spans="56:142" x14ac:dyDescent="0.2">
      <c r="BD13623" s="325"/>
      <c r="EL13623" s="325"/>
    </row>
    <row r="13624" spans="56:142" x14ac:dyDescent="0.2">
      <c r="BD13624" s="325"/>
      <c r="EL13624" s="325"/>
    </row>
    <row r="13625" spans="56:142" x14ac:dyDescent="0.2">
      <c r="BD13625" s="325"/>
      <c r="EL13625" s="325"/>
    </row>
    <row r="13626" spans="56:142" x14ac:dyDescent="0.2">
      <c r="BD13626" s="325"/>
      <c r="EL13626" s="325"/>
    </row>
    <row r="13627" spans="56:142" x14ac:dyDescent="0.2">
      <c r="BD13627" s="325"/>
      <c r="EL13627" s="325"/>
    </row>
    <row r="13628" spans="56:142" x14ac:dyDescent="0.2">
      <c r="BD13628" s="325"/>
      <c r="EL13628" s="325"/>
    </row>
    <row r="13629" spans="56:142" x14ac:dyDescent="0.2">
      <c r="BD13629" s="325"/>
      <c r="EL13629" s="325"/>
    </row>
    <row r="13630" spans="56:142" x14ac:dyDescent="0.2">
      <c r="BD13630" s="325"/>
      <c r="EL13630" s="325"/>
    </row>
    <row r="13631" spans="56:142" x14ac:dyDescent="0.2">
      <c r="BD13631" s="325"/>
      <c r="EL13631" s="325"/>
    </row>
    <row r="13632" spans="56:142" x14ac:dyDescent="0.2">
      <c r="BD13632" s="325"/>
      <c r="EL13632" s="325"/>
    </row>
    <row r="13633" spans="56:142" x14ac:dyDescent="0.2">
      <c r="BD13633" s="325"/>
      <c r="EL13633" s="325"/>
    </row>
    <row r="13634" spans="56:142" x14ac:dyDescent="0.2">
      <c r="BD13634" s="325"/>
      <c r="EL13634" s="325"/>
    </row>
    <row r="13635" spans="56:142" x14ac:dyDescent="0.2">
      <c r="BD13635" s="325"/>
      <c r="EL13635" s="325"/>
    </row>
    <row r="13636" spans="56:142" x14ac:dyDescent="0.2">
      <c r="BD13636" s="325"/>
      <c r="EL13636" s="325"/>
    </row>
    <row r="13637" spans="56:142" x14ac:dyDescent="0.2">
      <c r="BD13637" s="325"/>
      <c r="EL13637" s="325"/>
    </row>
    <row r="13638" spans="56:142" x14ac:dyDescent="0.2">
      <c r="BD13638" s="325"/>
      <c r="EL13638" s="325"/>
    </row>
    <row r="13639" spans="56:142" x14ac:dyDescent="0.2">
      <c r="BD13639" s="325"/>
      <c r="EL13639" s="325"/>
    </row>
    <row r="13640" spans="56:142" x14ac:dyDescent="0.2">
      <c r="BD13640" s="325"/>
      <c r="EL13640" s="325"/>
    </row>
    <row r="13641" spans="56:142" x14ac:dyDescent="0.2">
      <c r="BD13641" s="325"/>
      <c r="EL13641" s="325"/>
    </row>
    <row r="13642" spans="56:142" x14ac:dyDescent="0.2">
      <c r="BD13642" s="325"/>
      <c r="EL13642" s="325"/>
    </row>
    <row r="13643" spans="56:142" x14ac:dyDescent="0.2">
      <c r="BD13643" s="325"/>
      <c r="EL13643" s="325"/>
    </row>
    <row r="13644" spans="56:142" x14ac:dyDescent="0.2">
      <c r="BD13644" s="325"/>
      <c r="EL13644" s="325"/>
    </row>
    <row r="13645" spans="56:142" x14ac:dyDescent="0.2">
      <c r="BD13645" s="325"/>
      <c r="EL13645" s="325"/>
    </row>
    <row r="13646" spans="56:142" x14ac:dyDescent="0.2">
      <c r="BD13646" s="325"/>
      <c r="EL13646" s="325"/>
    </row>
    <row r="13647" spans="56:142" x14ac:dyDescent="0.2">
      <c r="BD13647" s="325"/>
      <c r="EL13647" s="325"/>
    </row>
    <row r="13648" spans="56:142" x14ac:dyDescent="0.2">
      <c r="BD13648" s="325"/>
      <c r="EL13648" s="325"/>
    </row>
    <row r="13649" spans="56:142" x14ac:dyDescent="0.2">
      <c r="BD13649" s="325"/>
      <c r="EL13649" s="325"/>
    </row>
    <row r="13650" spans="56:142" x14ac:dyDescent="0.2">
      <c r="BD13650" s="325"/>
      <c r="EL13650" s="325"/>
    </row>
    <row r="13651" spans="56:142" x14ac:dyDescent="0.2">
      <c r="BD13651" s="325"/>
      <c r="EL13651" s="325"/>
    </row>
    <row r="13652" spans="56:142" x14ac:dyDescent="0.2">
      <c r="BD13652" s="325"/>
      <c r="EL13652" s="325"/>
    </row>
    <row r="13653" spans="56:142" x14ac:dyDescent="0.2">
      <c r="BD13653" s="325"/>
      <c r="EL13653" s="325"/>
    </row>
    <row r="13654" spans="56:142" x14ac:dyDescent="0.2">
      <c r="BD13654" s="325"/>
      <c r="EL13654" s="325"/>
    </row>
    <row r="13655" spans="56:142" x14ac:dyDescent="0.2">
      <c r="BD13655" s="325"/>
      <c r="EL13655" s="325"/>
    </row>
    <row r="13656" spans="56:142" x14ac:dyDescent="0.2">
      <c r="BD13656" s="325"/>
      <c r="EL13656" s="325"/>
    </row>
    <row r="13657" spans="56:142" x14ac:dyDescent="0.2">
      <c r="BD13657" s="325"/>
      <c r="EL13657" s="325"/>
    </row>
    <row r="13658" spans="56:142" x14ac:dyDescent="0.2">
      <c r="BD13658" s="325"/>
      <c r="EL13658" s="325"/>
    </row>
    <row r="13659" spans="56:142" x14ac:dyDescent="0.2">
      <c r="BD13659" s="325"/>
      <c r="EL13659" s="325"/>
    </row>
    <row r="13660" spans="56:142" x14ac:dyDescent="0.2">
      <c r="BD13660" s="325"/>
      <c r="EL13660" s="325"/>
    </row>
    <row r="13661" spans="56:142" x14ac:dyDescent="0.2">
      <c r="BD13661" s="325"/>
      <c r="EL13661" s="325"/>
    </row>
    <row r="13662" spans="56:142" x14ac:dyDescent="0.2">
      <c r="BD13662" s="325"/>
      <c r="EL13662" s="325"/>
    </row>
    <row r="13663" spans="56:142" x14ac:dyDescent="0.2">
      <c r="BD13663" s="325"/>
      <c r="EL13663" s="325"/>
    </row>
    <row r="13664" spans="56:142" x14ac:dyDescent="0.2">
      <c r="BD13664" s="325"/>
      <c r="EL13664" s="325"/>
    </row>
    <row r="13665" spans="56:142" x14ac:dyDescent="0.2">
      <c r="BD13665" s="325"/>
      <c r="EL13665" s="325"/>
    </row>
    <row r="13666" spans="56:142" x14ac:dyDescent="0.2">
      <c r="BD13666" s="325"/>
      <c r="EL13666" s="325"/>
    </row>
    <row r="13667" spans="56:142" x14ac:dyDescent="0.2">
      <c r="BD13667" s="325"/>
      <c r="EL13667" s="325"/>
    </row>
    <row r="13668" spans="56:142" x14ac:dyDescent="0.2">
      <c r="BD13668" s="325"/>
      <c r="EL13668" s="325"/>
    </row>
    <row r="13669" spans="56:142" x14ac:dyDescent="0.2">
      <c r="BD13669" s="325"/>
      <c r="EL13669" s="325"/>
    </row>
    <row r="13670" spans="56:142" x14ac:dyDescent="0.2">
      <c r="BD13670" s="325"/>
      <c r="EL13670" s="325"/>
    </row>
    <row r="13671" spans="56:142" x14ac:dyDescent="0.2">
      <c r="BD13671" s="325"/>
      <c r="EL13671" s="325"/>
    </row>
    <row r="13672" spans="56:142" x14ac:dyDescent="0.2">
      <c r="BD13672" s="325"/>
      <c r="EL13672" s="325"/>
    </row>
    <row r="13673" spans="56:142" x14ac:dyDescent="0.2">
      <c r="BD13673" s="325"/>
      <c r="EL13673" s="325"/>
    </row>
    <row r="13674" spans="56:142" x14ac:dyDescent="0.2">
      <c r="BD13674" s="325"/>
      <c r="EL13674" s="325"/>
    </row>
    <row r="13675" spans="56:142" x14ac:dyDescent="0.2">
      <c r="BD13675" s="325"/>
      <c r="EL13675" s="325"/>
    </row>
    <row r="13676" spans="56:142" x14ac:dyDescent="0.2">
      <c r="BD13676" s="325"/>
      <c r="EL13676" s="325"/>
    </row>
    <row r="13677" spans="56:142" x14ac:dyDescent="0.2">
      <c r="BD13677" s="325"/>
      <c r="EL13677" s="325"/>
    </row>
    <row r="13678" spans="56:142" x14ac:dyDescent="0.2">
      <c r="BD13678" s="325"/>
      <c r="EL13678" s="325"/>
    </row>
    <row r="13679" spans="56:142" x14ac:dyDescent="0.2">
      <c r="BD13679" s="325"/>
      <c r="EL13679" s="325"/>
    </row>
    <row r="13680" spans="56:142" x14ac:dyDescent="0.2">
      <c r="BD13680" s="325"/>
      <c r="EL13680" s="325"/>
    </row>
    <row r="13681" spans="56:142" x14ac:dyDescent="0.2">
      <c r="BD13681" s="325"/>
      <c r="EL13681" s="325"/>
    </row>
    <row r="13682" spans="56:142" x14ac:dyDescent="0.2">
      <c r="BD13682" s="325"/>
      <c r="EL13682" s="325"/>
    </row>
    <row r="13683" spans="56:142" x14ac:dyDescent="0.2">
      <c r="BD13683" s="325"/>
      <c r="EL13683" s="325"/>
    </row>
    <row r="13684" spans="56:142" x14ac:dyDescent="0.2">
      <c r="BD13684" s="325"/>
      <c r="EL13684" s="325"/>
    </row>
    <row r="13685" spans="56:142" x14ac:dyDescent="0.2">
      <c r="BD13685" s="325"/>
      <c r="EL13685" s="325"/>
    </row>
    <row r="13686" spans="56:142" x14ac:dyDescent="0.2">
      <c r="BD13686" s="325"/>
      <c r="EL13686" s="325"/>
    </row>
    <row r="13687" spans="56:142" x14ac:dyDescent="0.2">
      <c r="BD13687" s="325"/>
      <c r="EL13687" s="325"/>
    </row>
    <row r="13688" spans="56:142" x14ac:dyDescent="0.2">
      <c r="BD13688" s="325"/>
      <c r="EL13688" s="325"/>
    </row>
    <row r="13689" spans="56:142" x14ac:dyDescent="0.2">
      <c r="BD13689" s="325"/>
      <c r="EL13689" s="325"/>
    </row>
    <row r="13690" spans="56:142" x14ac:dyDescent="0.2">
      <c r="BD13690" s="325"/>
      <c r="EL13690" s="325"/>
    </row>
    <row r="13691" spans="56:142" x14ac:dyDescent="0.2">
      <c r="BD13691" s="325"/>
      <c r="EL13691" s="325"/>
    </row>
    <row r="13692" spans="56:142" x14ac:dyDescent="0.2">
      <c r="BD13692" s="325"/>
      <c r="EL13692" s="325"/>
    </row>
    <row r="13693" spans="56:142" x14ac:dyDescent="0.2">
      <c r="BD13693" s="325"/>
      <c r="EL13693" s="325"/>
    </row>
    <row r="13694" spans="56:142" x14ac:dyDescent="0.2">
      <c r="BD13694" s="325"/>
      <c r="EL13694" s="325"/>
    </row>
    <row r="13695" spans="56:142" x14ac:dyDescent="0.2">
      <c r="BD13695" s="325"/>
      <c r="EL13695" s="325"/>
    </row>
    <row r="13696" spans="56:142" x14ac:dyDescent="0.2">
      <c r="BD13696" s="325"/>
      <c r="EL13696" s="325"/>
    </row>
    <row r="13697" spans="56:142" x14ac:dyDescent="0.2">
      <c r="BD13697" s="325"/>
      <c r="EL13697" s="325"/>
    </row>
    <row r="13698" spans="56:142" x14ac:dyDescent="0.2">
      <c r="BD13698" s="325"/>
      <c r="EL13698" s="325"/>
    </row>
    <row r="13699" spans="56:142" x14ac:dyDescent="0.2">
      <c r="BD13699" s="325"/>
      <c r="EL13699" s="325"/>
    </row>
    <row r="13700" spans="56:142" x14ac:dyDescent="0.2">
      <c r="BD13700" s="325"/>
      <c r="EL13700" s="325"/>
    </row>
    <row r="13701" spans="56:142" x14ac:dyDescent="0.2">
      <c r="BD13701" s="325"/>
      <c r="EL13701" s="325"/>
    </row>
    <row r="13702" spans="56:142" x14ac:dyDescent="0.2">
      <c r="BD13702" s="325"/>
      <c r="EL13702" s="325"/>
    </row>
    <row r="13703" spans="56:142" x14ac:dyDescent="0.2">
      <c r="BD13703" s="325"/>
      <c r="EL13703" s="325"/>
    </row>
    <row r="13704" spans="56:142" x14ac:dyDescent="0.2">
      <c r="BD13704" s="325"/>
      <c r="EL13704" s="325"/>
    </row>
    <row r="13705" spans="56:142" x14ac:dyDescent="0.2">
      <c r="BD13705" s="325"/>
      <c r="EL13705" s="325"/>
    </row>
    <row r="13706" spans="56:142" x14ac:dyDescent="0.2">
      <c r="BD13706" s="325"/>
      <c r="EL13706" s="325"/>
    </row>
    <row r="13707" spans="56:142" x14ac:dyDescent="0.2">
      <c r="BD13707" s="325"/>
      <c r="EL13707" s="325"/>
    </row>
    <row r="13708" spans="56:142" x14ac:dyDescent="0.2">
      <c r="BD13708" s="325"/>
      <c r="EL13708" s="325"/>
    </row>
    <row r="13709" spans="56:142" x14ac:dyDescent="0.2">
      <c r="BD13709" s="325"/>
      <c r="EL13709" s="325"/>
    </row>
    <row r="13710" spans="56:142" x14ac:dyDescent="0.2">
      <c r="BD13710" s="325"/>
      <c r="EL13710" s="325"/>
    </row>
    <row r="13711" spans="56:142" x14ac:dyDescent="0.2">
      <c r="BD13711" s="325"/>
      <c r="EL13711" s="325"/>
    </row>
    <row r="13712" spans="56:142" x14ac:dyDescent="0.2">
      <c r="BD13712" s="325"/>
      <c r="EL13712" s="325"/>
    </row>
    <row r="13713" spans="56:142" x14ac:dyDescent="0.2">
      <c r="BD13713" s="325"/>
      <c r="EL13713" s="325"/>
    </row>
    <row r="13714" spans="56:142" x14ac:dyDescent="0.2">
      <c r="BD13714" s="325"/>
      <c r="EL13714" s="325"/>
    </row>
    <row r="13715" spans="56:142" x14ac:dyDescent="0.2">
      <c r="BD13715" s="325"/>
      <c r="EL13715" s="325"/>
    </row>
    <row r="13716" spans="56:142" x14ac:dyDescent="0.2">
      <c r="BD13716" s="325"/>
      <c r="EL13716" s="325"/>
    </row>
    <row r="13717" spans="56:142" x14ac:dyDescent="0.2">
      <c r="BD13717" s="325"/>
      <c r="EL13717" s="325"/>
    </row>
    <row r="13718" spans="56:142" x14ac:dyDescent="0.2">
      <c r="BD13718" s="325"/>
      <c r="EL13718" s="325"/>
    </row>
    <row r="13719" spans="56:142" x14ac:dyDescent="0.2">
      <c r="BD13719" s="325"/>
      <c r="EL13719" s="325"/>
    </row>
    <row r="13720" spans="56:142" x14ac:dyDescent="0.2">
      <c r="BD13720" s="325"/>
      <c r="EL13720" s="325"/>
    </row>
    <row r="13721" spans="56:142" x14ac:dyDescent="0.2">
      <c r="BD13721" s="325"/>
      <c r="EL13721" s="325"/>
    </row>
    <row r="13722" spans="56:142" x14ac:dyDescent="0.2">
      <c r="BD13722" s="325"/>
      <c r="EL13722" s="325"/>
    </row>
    <row r="13723" spans="56:142" x14ac:dyDescent="0.2">
      <c r="BD13723" s="325"/>
      <c r="EL13723" s="325"/>
    </row>
    <row r="13724" spans="56:142" x14ac:dyDescent="0.2">
      <c r="BD13724" s="325"/>
      <c r="EL13724" s="325"/>
    </row>
    <row r="13725" spans="56:142" x14ac:dyDescent="0.2">
      <c r="BD13725" s="325"/>
      <c r="EL13725" s="325"/>
    </row>
    <row r="13726" spans="56:142" x14ac:dyDescent="0.2">
      <c r="BD13726" s="325"/>
      <c r="EL13726" s="325"/>
    </row>
    <row r="13727" spans="56:142" x14ac:dyDescent="0.2">
      <c r="BD13727" s="325"/>
      <c r="EL13727" s="325"/>
    </row>
    <row r="13728" spans="56:142" x14ac:dyDescent="0.2">
      <c r="BD13728" s="325"/>
      <c r="EL13728" s="325"/>
    </row>
    <row r="13729" spans="56:142" x14ac:dyDescent="0.2">
      <c r="BD13729" s="325"/>
      <c r="EL13729" s="325"/>
    </row>
    <row r="13730" spans="56:142" x14ac:dyDescent="0.2">
      <c r="BD13730" s="325"/>
      <c r="EL13730" s="325"/>
    </row>
    <row r="13731" spans="56:142" x14ac:dyDescent="0.2">
      <c r="BD13731" s="325"/>
      <c r="EL13731" s="325"/>
    </row>
    <row r="13732" spans="56:142" x14ac:dyDescent="0.2">
      <c r="BD13732" s="325"/>
      <c r="EL13732" s="325"/>
    </row>
    <row r="13733" spans="56:142" x14ac:dyDescent="0.2">
      <c r="BD13733" s="325"/>
      <c r="EL13733" s="325"/>
    </row>
    <row r="13734" spans="56:142" x14ac:dyDescent="0.2">
      <c r="BD13734" s="325"/>
      <c r="EL13734" s="325"/>
    </row>
    <row r="13735" spans="56:142" x14ac:dyDescent="0.2">
      <c r="BD13735" s="325"/>
      <c r="EL13735" s="325"/>
    </row>
    <row r="13736" spans="56:142" x14ac:dyDescent="0.2">
      <c r="BD13736" s="325"/>
      <c r="EL13736" s="325"/>
    </row>
    <row r="13737" spans="56:142" x14ac:dyDescent="0.2">
      <c r="BD13737" s="325"/>
      <c r="EL13737" s="325"/>
    </row>
    <row r="13738" spans="56:142" x14ac:dyDescent="0.2">
      <c r="BD13738" s="325"/>
      <c r="EL13738" s="325"/>
    </row>
    <row r="13739" spans="56:142" x14ac:dyDescent="0.2">
      <c r="BD13739" s="325"/>
      <c r="EL13739" s="325"/>
    </row>
    <row r="13740" spans="56:142" x14ac:dyDescent="0.2">
      <c r="BD13740" s="325"/>
      <c r="EL13740" s="325"/>
    </row>
    <row r="13741" spans="56:142" x14ac:dyDescent="0.2">
      <c r="BD13741" s="325"/>
      <c r="EL13741" s="325"/>
    </row>
    <row r="13742" spans="56:142" x14ac:dyDescent="0.2">
      <c r="BD13742" s="325"/>
      <c r="EL13742" s="325"/>
    </row>
    <row r="13743" spans="56:142" x14ac:dyDescent="0.2">
      <c r="BD13743" s="325"/>
      <c r="EL13743" s="325"/>
    </row>
    <row r="13744" spans="56:142" x14ac:dyDescent="0.2">
      <c r="BD13744" s="325"/>
      <c r="EL13744" s="325"/>
    </row>
    <row r="13745" spans="56:142" x14ac:dyDescent="0.2">
      <c r="BD13745" s="325"/>
      <c r="EL13745" s="325"/>
    </row>
    <row r="13746" spans="56:142" x14ac:dyDescent="0.2">
      <c r="BD13746" s="325"/>
      <c r="EL13746" s="325"/>
    </row>
    <row r="13747" spans="56:142" x14ac:dyDescent="0.2">
      <c r="BD13747" s="325"/>
      <c r="EL13747" s="325"/>
    </row>
    <row r="13748" spans="56:142" x14ac:dyDescent="0.2">
      <c r="BD13748" s="325"/>
      <c r="EL13748" s="325"/>
    </row>
    <row r="13749" spans="56:142" x14ac:dyDescent="0.2">
      <c r="BD13749" s="325"/>
      <c r="EL13749" s="325"/>
    </row>
    <row r="13750" spans="56:142" x14ac:dyDescent="0.2">
      <c r="BD13750" s="325"/>
      <c r="EL13750" s="325"/>
    </row>
    <row r="13751" spans="56:142" x14ac:dyDescent="0.2">
      <c r="BD13751" s="325"/>
      <c r="EL13751" s="325"/>
    </row>
    <row r="13752" spans="56:142" x14ac:dyDescent="0.2">
      <c r="BD13752" s="325"/>
      <c r="EL13752" s="325"/>
    </row>
    <row r="13753" spans="56:142" x14ac:dyDescent="0.2">
      <c r="BD13753" s="325"/>
      <c r="EL13753" s="325"/>
    </row>
    <row r="13754" spans="56:142" x14ac:dyDescent="0.2">
      <c r="BD13754" s="325"/>
      <c r="EL13754" s="325"/>
    </row>
    <row r="13755" spans="56:142" x14ac:dyDescent="0.2">
      <c r="BD13755" s="325"/>
      <c r="EL13755" s="325"/>
    </row>
    <row r="13756" spans="56:142" x14ac:dyDescent="0.2">
      <c r="BD13756" s="325"/>
      <c r="EL13756" s="325"/>
    </row>
    <row r="13757" spans="56:142" x14ac:dyDescent="0.2">
      <c r="BD13757" s="325"/>
      <c r="EL13757" s="325"/>
    </row>
    <row r="13758" spans="56:142" x14ac:dyDescent="0.2">
      <c r="BD13758" s="325"/>
      <c r="EL13758" s="325"/>
    </row>
    <row r="13759" spans="56:142" x14ac:dyDescent="0.2">
      <c r="BD13759" s="325"/>
      <c r="EL13759" s="325"/>
    </row>
    <row r="13760" spans="56:142" x14ac:dyDescent="0.2">
      <c r="BD13760" s="325"/>
      <c r="EL13760" s="325"/>
    </row>
    <row r="13761" spans="56:142" x14ac:dyDescent="0.2">
      <c r="BD13761" s="325"/>
      <c r="EL13761" s="325"/>
    </row>
    <row r="13762" spans="56:142" x14ac:dyDescent="0.2">
      <c r="BD13762" s="325"/>
      <c r="EL13762" s="325"/>
    </row>
    <row r="13763" spans="56:142" x14ac:dyDescent="0.2">
      <c r="BD13763" s="325"/>
      <c r="EL13763" s="325"/>
    </row>
    <row r="13764" spans="56:142" x14ac:dyDescent="0.2">
      <c r="BD13764" s="325"/>
      <c r="EL13764" s="325"/>
    </row>
    <row r="13765" spans="56:142" x14ac:dyDescent="0.2">
      <c r="BD13765" s="325"/>
      <c r="EL13765" s="325"/>
    </row>
    <row r="13766" spans="56:142" x14ac:dyDescent="0.2">
      <c r="BD13766" s="325"/>
      <c r="EL13766" s="325"/>
    </row>
    <row r="13767" spans="56:142" x14ac:dyDescent="0.2">
      <c r="BD13767" s="325"/>
      <c r="EL13767" s="325"/>
    </row>
    <row r="13768" spans="56:142" x14ac:dyDescent="0.2">
      <c r="BD13768" s="325"/>
      <c r="EL13768" s="325"/>
    </row>
    <row r="13769" spans="56:142" x14ac:dyDescent="0.2">
      <c r="BD13769" s="325"/>
      <c r="EL13769" s="325"/>
    </row>
    <row r="13770" spans="56:142" x14ac:dyDescent="0.2">
      <c r="BD13770" s="325"/>
      <c r="EL13770" s="325"/>
    </row>
    <row r="13771" spans="56:142" x14ac:dyDescent="0.2">
      <c r="BD13771" s="325"/>
      <c r="EL13771" s="325"/>
    </row>
    <row r="13772" spans="56:142" x14ac:dyDescent="0.2">
      <c r="BD13772" s="325"/>
      <c r="EL13772" s="325"/>
    </row>
    <row r="13773" spans="56:142" x14ac:dyDescent="0.2">
      <c r="BD13773" s="325"/>
      <c r="EL13773" s="325"/>
    </row>
    <row r="13774" spans="56:142" x14ac:dyDescent="0.2">
      <c r="BD13774" s="325"/>
      <c r="EL13774" s="325"/>
    </row>
    <row r="13775" spans="56:142" x14ac:dyDescent="0.2">
      <c r="BD13775" s="325"/>
      <c r="EL13775" s="325"/>
    </row>
    <row r="13776" spans="56:142" x14ac:dyDescent="0.2">
      <c r="BD13776" s="325"/>
      <c r="EL13776" s="325"/>
    </row>
    <row r="13777" spans="56:142" x14ac:dyDescent="0.2">
      <c r="BD13777" s="325"/>
      <c r="EL13777" s="325"/>
    </row>
    <row r="13778" spans="56:142" x14ac:dyDescent="0.2">
      <c r="BD13778" s="325"/>
      <c r="EL13778" s="325"/>
    </row>
    <row r="13779" spans="56:142" x14ac:dyDescent="0.2">
      <c r="BD13779" s="325"/>
      <c r="EL13779" s="325"/>
    </row>
    <row r="13780" spans="56:142" x14ac:dyDescent="0.2">
      <c r="BD13780" s="325"/>
      <c r="EL13780" s="325"/>
    </row>
    <row r="13781" spans="56:142" x14ac:dyDescent="0.2">
      <c r="BD13781" s="325"/>
      <c r="EL13781" s="325"/>
    </row>
    <row r="13782" spans="56:142" x14ac:dyDescent="0.2">
      <c r="BD13782" s="325"/>
      <c r="EL13782" s="325"/>
    </row>
    <row r="13783" spans="56:142" x14ac:dyDescent="0.2">
      <c r="BD13783" s="325"/>
      <c r="EL13783" s="325"/>
    </row>
    <row r="13784" spans="56:142" x14ac:dyDescent="0.2">
      <c r="BD13784" s="325"/>
      <c r="EL13784" s="325"/>
    </row>
    <row r="13785" spans="56:142" x14ac:dyDescent="0.2">
      <c r="BD13785" s="325"/>
      <c r="EL13785" s="325"/>
    </row>
    <row r="13786" spans="56:142" x14ac:dyDescent="0.2">
      <c r="BD13786" s="325"/>
      <c r="EL13786" s="325"/>
    </row>
    <row r="13787" spans="56:142" x14ac:dyDescent="0.2">
      <c r="BD13787" s="325"/>
      <c r="EL13787" s="325"/>
    </row>
    <row r="13788" spans="56:142" x14ac:dyDescent="0.2">
      <c r="BD13788" s="325"/>
      <c r="EL13788" s="325"/>
    </row>
    <row r="13789" spans="56:142" x14ac:dyDescent="0.2">
      <c r="BD13789" s="325"/>
      <c r="EL13789" s="325"/>
    </row>
    <row r="13790" spans="56:142" x14ac:dyDescent="0.2">
      <c r="BD13790" s="325"/>
      <c r="EL13790" s="325"/>
    </row>
    <row r="13791" spans="56:142" x14ac:dyDescent="0.2">
      <c r="BD13791" s="325"/>
      <c r="EL13791" s="325"/>
    </row>
    <row r="13792" spans="56:142" x14ac:dyDescent="0.2">
      <c r="BD13792" s="325"/>
      <c r="EL13792" s="325"/>
    </row>
    <row r="13793" spans="56:142" x14ac:dyDescent="0.2">
      <c r="BD13793" s="325"/>
      <c r="EL13793" s="325"/>
    </row>
    <row r="13794" spans="56:142" x14ac:dyDescent="0.2">
      <c r="BD13794" s="325"/>
      <c r="EL13794" s="325"/>
    </row>
    <row r="13795" spans="56:142" x14ac:dyDescent="0.2">
      <c r="BD13795" s="325"/>
      <c r="EL13795" s="325"/>
    </row>
    <row r="13796" spans="56:142" x14ac:dyDescent="0.2">
      <c r="BD13796" s="325"/>
      <c r="EL13796" s="325"/>
    </row>
    <row r="13797" spans="56:142" x14ac:dyDescent="0.2">
      <c r="BD13797" s="325"/>
      <c r="EL13797" s="325"/>
    </row>
    <row r="13798" spans="56:142" x14ac:dyDescent="0.2">
      <c r="BD13798" s="325"/>
      <c r="EL13798" s="325"/>
    </row>
    <row r="13799" spans="56:142" x14ac:dyDescent="0.2">
      <c r="BD13799" s="325"/>
      <c r="EL13799" s="325"/>
    </row>
    <row r="13800" spans="56:142" x14ac:dyDescent="0.2">
      <c r="BD13800" s="325"/>
      <c r="EL13800" s="325"/>
    </row>
    <row r="13801" spans="56:142" x14ac:dyDescent="0.2">
      <c r="BD13801" s="325"/>
      <c r="EL13801" s="325"/>
    </row>
    <row r="13802" spans="56:142" x14ac:dyDescent="0.2">
      <c r="BD13802" s="325"/>
      <c r="EL13802" s="325"/>
    </row>
    <row r="13803" spans="56:142" x14ac:dyDescent="0.2">
      <c r="BD13803" s="325"/>
      <c r="EL13803" s="325"/>
    </row>
    <row r="13804" spans="56:142" x14ac:dyDescent="0.2">
      <c r="BD13804" s="325"/>
      <c r="EL13804" s="325"/>
    </row>
    <row r="13805" spans="56:142" x14ac:dyDescent="0.2">
      <c r="BD13805" s="325"/>
      <c r="EL13805" s="325"/>
    </row>
    <row r="13806" spans="56:142" x14ac:dyDescent="0.2">
      <c r="BD13806" s="325"/>
      <c r="EL13806" s="325"/>
    </row>
    <row r="13807" spans="56:142" x14ac:dyDescent="0.2">
      <c r="BD13807" s="325"/>
      <c r="EL13807" s="325"/>
    </row>
    <row r="13808" spans="56:142" x14ac:dyDescent="0.2">
      <c r="BD13808" s="325"/>
      <c r="EL13808" s="325"/>
    </row>
    <row r="13809" spans="56:142" x14ac:dyDescent="0.2">
      <c r="BD13809" s="325"/>
      <c r="EL13809" s="325"/>
    </row>
    <row r="13810" spans="56:142" x14ac:dyDescent="0.2">
      <c r="BD13810" s="325"/>
      <c r="EL13810" s="325"/>
    </row>
    <row r="13811" spans="56:142" x14ac:dyDescent="0.2">
      <c r="BD13811" s="325"/>
      <c r="EL13811" s="325"/>
    </row>
    <row r="13812" spans="56:142" x14ac:dyDescent="0.2">
      <c r="BD13812" s="325"/>
      <c r="EL13812" s="325"/>
    </row>
    <row r="13813" spans="56:142" x14ac:dyDescent="0.2">
      <c r="BD13813" s="325"/>
      <c r="EL13813" s="325"/>
    </row>
    <row r="13814" spans="56:142" x14ac:dyDescent="0.2">
      <c r="BD13814" s="325"/>
      <c r="EL13814" s="325"/>
    </row>
    <row r="13815" spans="56:142" x14ac:dyDescent="0.2">
      <c r="BD13815" s="325"/>
      <c r="EL13815" s="325"/>
    </row>
    <row r="13816" spans="56:142" x14ac:dyDescent="0.2">
      <c r="BD13816" s="325"/>
      <c r="EL13816" s="325"/>
    </row>
    <row r="13817" spans="56:142" x14ac:dyDescent="0.2">
      <c r="BD13817" s="325"/>
      <c r="EL13817" s="325"/>
    </row>
    <row r="13818" spans="56:142" x14ac:dyDescent="0.2">
      <c r="BD13818" s="325"/>
      <c r="EL13818" s="325"/>
    </row>
    <row r="13819" spans="56:142" x14ac:dyDescent="0.2">
      <c r="BD13819" s="325"/>
      <c r="EL13819" s="325"/>
    </row>
    <row r="13820" spans="56:142" x14ac:dyDescent="0.2">
      <c r="BD13820" s="325"/>
      <c r="EL13820" s="325"/>
    </row>
    <row r="13821" spans="56:142" x14ac:dyDescent="0.2">
      <c r="BD13821" s="325"/>
      <c r="EL13821" s="325"/>
    </row>
    <row r="13822" spans="56:142" x14ac:dyDescent="0.2">
      <c r="BD13822" s="325"/>
      <c r="EL13822" s="325"/>
    </row>
    <row r="13823" spans="56:142" x14ac:dyDescent="0.2">
      <c r="BD13823" s="325"/>
      <c r="EL13823" s="325"/>
    </row>
    <row r="13824" spans="56:142" x14ac:dyDescent="0.2">
      <c r="BD13824" s="325"/>
      <c r="EL13824" s="325"/>
    </row>
    <row r="13825" spans="56:142" x14ac:dyDescent="0.2">
      <c r="BD13825" s="325"/>
      <c r="EL13825" s="325"/>
    </row>
    <row r="13826" spans="56:142" x14ac:dyDescent="0.2">
      <c r="BD13826" s="325"/>
      <c r="EL13826" s="325"/>
    </row>
    <row r="13827" spans="56:142" x14ac:dyDescent="0.2">
      <c r="BD13827" s="325"/>
      <c r="EL13827" s="325"/>
    </row>
    <row r="13828" spans="56:142" x14ac:dyDescent="0.2">
      <c r="BD13828" s="325"/>
      <c r="EL13828" s="325"/>
    </row>
    <row r="13829" spans="56:142" x14ac:dyDescent="0.2">
      <c r="BD13829" s="325"/>
      <c r="EL13829" s="325"/>
    </row>
    <row r="13830" spans="56:142" x14ac:dyDescent="0.2">
      <c r="BD13830" s="325"/>
      <c r="EL13830" s="325"/>
    </row>
    <row r="13831" spans="56:142" x14ac:dyDescent="0.2">
      <c r="BD13831" s="325"/>
      <c r="EL13831" s="325"/>
    </row>
    <row r="13832" spans="56:142" x14ac:dyDescent="0.2">
      <c r="BD13832" s="325"/>
      <c r="EL13832" s="325"/>
    </row>
    <row r="13833" spans="56:142" x14ac:dyDescent="0.2">
      <c r="BD13833" s="325"/>
      <c r="EL13833" s="325"/>
    </row>
    <row r="13834" spans="56:142" x14ac:dyDescent="0.2">
      <c r="BD13834" s="325"/>
      <c r="EL13834" s="325"/>
    </row>
    <row r="13835" spans="56:142" x14ac:dyDescent="0.2">
      <c r="BD13835" s="325"/>
      <c r="EL13835" s="325"/>
    </row>
    <row r="13836" spans="56:142" x14ac:dyDescent="0.2">
      <c r="BD13836" s="325"/>
      <c r="EL13836" s="325"/>
    </row>
    <row r="13837" spans="56:142" x14ac:dyDescent="0.2">
      <c r="BD13837" s="325"/>
      <c r="EL13837" s="325"/>
    </row>
    <row r="13838" spans="56:142" x14ac:dyDescent="0.2">
      <c r="BD13838" s="325"/>
      <c r="EL13838" s="325"/>
    </row>
    <row r="13839" spans="56:142" x14ac:dyDescent="0.2">
      <c r="BD13839" s="325"/>
      <c r="EL13839" s="325"/>
    </row>
    <row r="13840" spans="56:142" x14ac:dyDescent="0.2">
      <c r="BD13840" s="325"/>
      <c r="EL13840" s="325"/>
    </row>
    <row r="13841" spans="56:142" x14ac:dyDescent="0.2">
      <c r="BD13841" s="325"/>
      <c r="EL13841" s="325"/>
    </row>
    <row r="13842" spans="56:142" x14ac:dyDescent="0.2">
      <c r="BD13842" s="325"/>
      <c r="EL13842" s="325"/>
    </row>
    <row r="13843" spans="56:142" x14ac:dyDescent="0.2">
      <c r="BD13843" s="325"/>
      <c r="EL13843" s="325"/>
    </row>
    <row r="13844" spans="56:142" x14ac:dyDescent="0.2">
      <c r="BD13844" s="325"/>
      <c r="EL13844" s="325"/>
    </row>
    <row r="13845" spans="56:142" x14ac:dyDescent="0.2">
      <c r="BD13845" s="325"/>
      <c r="EL13845" s="325"/>
    </row>
    <row r="13846" spans="56:142" x14ac:dyDescent="0.2">
      <c r="BD13846" s="325"/>
      <c r="EL13846" s="325"/>
    </row>
    <row r="13847" spans="56:142" x14ac:dyDescent="0.2">
      <c r="BD13847" s="325"/>
      <c r="EL13847" s="325"/>
    </row>
    <row r="13848" spans="56:142" x14ac:dyDescent="0.2">
      <c r="BD13848" s="325"/>
      <c r="EL13848" s="325"/>
    </row>
    <row r="13849" spans="56:142" x14ac:dyDescent="0.2">
      <c r="BD13849" s="325"/>
      <c r="EL13849" s="325"/>
    </row>
    <row r="13850" spans="56:142" x14ac:dyDescent="0.2">
      <c r="BD13850" s="325"/>
      <c r="EL13850" s="325"/>
    </row>
    <row r="13851" spans="56:142" x14ac:dyDescent="0.2">
      <c r="BD13851" s="325"/>
      <c r="EL13851" s="325"/>
    </row>
    <row r="13852" spans="56:142" x14ac:dyDescent="0.2">
      <c r="BD13852" s="325"/>
      <c r="EL13852" s="325"/>
    </row>
    <row r="13853" spans="56:142" x14ac:dyDescent="0.2">
      <c r="BD13853" s="325"/>
      <c r="EL13853" s="325"/>
    </row>
    <row r="13854" spans="56:142" x14ac:dyDescent="0.2">
      <c r="BD13854" s="325"/>
      <c r="EL13854" s="325"/>
    </row>
    <row r="13855" spans="56:142" x14ac:dyDescent="0.2">
      <c r="BD13855" s="325"/>
      <c r="EL13855" s="325"/>
    </row>
    <row r="13856" spans="56:142" x14ac:dyDescent="0.2">
      <c r="BD13856" s="325"/>
      <c r="EL13856" s="325"/>
    </row>
    <row r="13857" spans="56:142" x14ac:dyDescent="0.2">
      <c r="BD13857" s="325"/>
      <c r="EL13857" s="325"/>
    </row>
    <row r="13858" spans="56:142" x14ac:dyDescent="0.2">
      <c r="BD13858" s="325"/>
      <c r="EL13858" s="325"/>
    </row>
    <row r="13859" spans="56:142" x14ac:dyDescent="0.2">
      <c r="BD13859" s="325"/>
      <c r="EL13859" s="325"/>
    </row>
    <row r="13860" spans="56:142" x14ac:dyDescent="0.2">
      <c r="BD13860" s="325"/>
      <c r="EL13860" s="325"/>
    </row>
    <row r="13861" spans="56:142" x14ac:dyDescent="0.2">
      <c r="BD13861" s="325"/>
      <c r="EL13861" s="325"/>
    </row>
    <row r="13862" spans="56:142" x14ac:dyDescent="0.2">
      <c r="BD13862" s="325"/>
      <c r="EL13862" s="325"/>
    </row>
    <row r="13863" spans="56:142" x14ac:dyDescent="0.2">
      <c r="BD13863" s="325"/>
      <c r="EL13863" s="325"/>
    </row>
    <row r="13864" spans="56:142" x14ac:dyDescent="0.2">
      <c r="BD13864" s="325"/>
      <c r="EL13864" s="325"/>
    </row>
    <row r="13865" spans="56:142" x14ac:dyDescent="0.2">
      <c r="BD13865" s="325"/>
      <c r="EL13865" s="325"/>
    </row>
    <row r="13866" spans="56:142" x14ac:dyDescent="0.2">
      <c r="BD13866" s="325"/>
      <c r="EL13866" s="325"/>
    </row>
    <row r="13867" spans="56:142" x14ac:dyDescent="0.2">
      <c r="BD13867" s="325"/>
      <c r="EL13867" s="325"/>
    </row>
    <row r="13868" spans="56:142" x14ac:dyDescent="0.2">
      <c r="BD13868" s="325"/>
      <c r="EL13868" s="325"/>
    </row>
    <row r="13869" spans="56:142" x14ac:dyDescent="0.2">
      <c r="BD13869" s="325"/>
      <c r="EL13869" s="325"/>
    </row>
    <row r="13870" spans="56:142" x14ac:dyDescent="0.2">
      <c r="BD13870" s="325"/>
      <c r="EL13870" s="325"/>
    </row>
    <row r="13871" spans="56:142" x14ac:dyDescent="0.2">
      <c r="BD13871" s="325"/>
      <c r="EL13871" s="325"/>
    </row>
    <row r="13872" spans="56:142" x14ac:dyDescent="0.2">
      <c r="BD13872" s="325"/>
      <c r="EL13872" s="325"/>
    </row>
    <row r="13873" spans="56:142" x14ac:dyDescent="0.2">
      <c r="BD13873" s="325"/>
      <c r="EL13873" s="325"/>
    </row>
    <row r="13874" spans="56:142" x14ac:dyDescent="0.2">
      <c r="BD13874" s="325"/>
      <c r="EL13874" s="325"/>
    </row>
    <row r="13875" spans="56:142" x14ac:dyDescent="0.2">
      <c r="BD13875" s="325"/>
      <c r="EL13875" s="325"/>
    </row>
    <row r="13876" spans="56:142" x14ac:dyDescent="0.2">
      <c r="BD13876" s="325"/>
      <c r="EL13876" s="325"/>
    </row>
    <row r="13877" spans="56:142" x14ac:dyDescent="0.2">
      <c r="BD13877" s="325"/>
      <c r="EL13877" s="325"/>
    </row>
    <row r="13878" spans="56:142" x14ac:dyDescent="0.2">
      <c r="BD13878" s="325"/>
      <c r="EL13878" s="325"/>
    </row>
    <row r="13879" spans="56:142" x14ac:dyDescent="0.2">
      <c r="BD13879" s="325"/>
      <c r="EL13879" s="325"/>
    </row>
    <row r="13880" spans="56:142" x14ac:dyDescent="0.2">
      <c r="BD13880" s="325"/>
      <c r="EL13880" s="325"/>
    </row>
    <row r="13881" spans="56:142" x14ac:dyDescent="0.2">
      <c r="BD13881" s="325"/>
      <c r="EL13881" s="325"/>
    </row>
    <row r="13882" spans="56:142" x14ac:dyDescent="0.2">
      <c r="BD13882" s="325"/>
      <c r="EL13882" s="325"/>
    </row>
    <row r="13883" spans="56:142" x14ac:dyDescent="0.2">
      <c r="BD13883" s="325"/>
      <c r="EL13883" s="325"/>
    </row>
    <row r="13884" spans="56:142" x14ac:dyDescent="0.2">
      <c r="BD13884" s="325"/>
      <c r="EL13884" s="325"/>
    </row>
    <row r="13885" spans="56:142" x14ac:dyDescent="0.2">
      <c r="BD13885" s="325"/>
      <c r="EL13885" s="325"/>
    </row>
    <row r="13886" spans="56:142" x14ac:dyDescent="0.2">
      <c r="BD13886" s="325"/>
      <c r="EL13886" s="325"/>
    </row>
    <row r="13887" spans="56:142" x14ac:dyDescent="0.2">
      <c r="BD13887" s="325"/>
      <c r="EL13887" s="325"/>
    </row>
    <row r="13888" spans="56:142" x14ac:dyDescent="0.2">
      <c r="BD13888" s="325"/>
      <c r="EL13888" s="325"/>
    </row>
    <row r="13889" spans="56:142" x14ac:dyDescent="0.2">
      <c r="BD13889" s="325"/>
      <c r="EL13889" s="325"/>
    </row>
    <row r="13890" spans="56:142" x14ac:dyDescent="0.2">
      <c r="BD13890" s="325"/>
      <c r="EL13890" s="325"/>
    </row>
    <row r="13891" spans="56:142" x14ac:dyDescent="0.2">
      <c r="BD13891" s="325"/>
      <c r="EL13891" s="325"/>
    </row>
    <row r="13892" spans="56:142" x14ac:dyDescent="0.2">
      <c r="BD13892" s="325"/>
      <c r="EL13892" s="325"/>
    </row>
    <row r="13893" spans="56:142" x14ac:dyDescent="0.2">
      <c r="BD13893" s="325"/>
      <c r="EL13893" s="325"/>
    </row>
    <row r="13894" spans="56:142" x14ac:dyDescent="0.2">
      <c r="BD13894" s="325"/>
      <c r="EL13894" s="325"/>
    </row>
    <row r="13895" spans="56:142" x14ac:dyDescent="0.2">
      <c r="BD13895" s="325"/>
      <c r="EL13895" s="325"/>
    </row>
    <row r="13896" spans="56:142" x14ac:dyDescent="0.2">
      <c r="BD13896" s="325"/>
      <c r="EL13896" s="325"/>
    </row>
    <row r="13897" spans="56:142" x14ac:dyDescent="0.2">
      <c r="BD13897" s="325"/>
      <c r="EL13897" s="325"/>
    </row>
    <row r="13898" spans="56:142" x14ac:dyDescent="0.2">
      <c r="BD13898" s="325"/>
      <c r="EL13898" s="325"/>
    </row>
    <row r="13899" spans="56:142" x14ac:dyDescent="0.2">
      <c r="BD13899" s="325"/>
      <c r="EL13899" s="325"/>
    </row>
    <row r="13900" spans="56:142" x14ac:dyDescent="0.2">
      <c r="BD13900" s="325"/>
      <c r="EL13900" s="325"/>
    </row>
    <row r="13901" spans="56:142" x14ac:dyDescent="0.2">
      <c r="BD13901" s="325"/>
      <c r="EL13901" s="325"/>
    </row>
    <row r="13902" spans="56:142" x14ac:dyDescent="0.2">
      <c r="BD13902" s="325"/>
      <c r="EL13902" s="325"/>
    </row>
    <row r="13903" spans="56:142" x14ac:dyDescent="0.2">
      <c r="BD13903" s="325"/>
      <c r="EL13903" s="325"/>
    </row>
    <row r="13904" spans="56:142" x14ac:dyDescent="0.2">
      <c r="BD13904" s="325"/>
      <c r="EL13904" s="325"/>
    </row>
    <row r="13905" spans="56:142" x14ac:dyDescent="0.2">
      <c r="BD13905" s="325"/>
      <c r="EL13905" s="325"/>
    </row>
    <row r="13906" spans="56:142" x14ac:dyDescent="0.2">
      <c r="BD13906" s="325"/>
      <c r="EL13906" s="325"/>
    </row>
    <row r="13907" spans="56:142" x14ac:dyDescent="0.2">
      <c r="BD13907" s="325"/>
      <c r="EL13907" s="325"/>
    </row>
    <row r="13908" spans="56:142" x14ac:dyDescent="0.2">
      <c r="BD13908" s="325"/>
      <c r="EL13908" s="325"/>
    </row>
    <row r="13909" spans="56:142" x14ac:dyDescent="0.2">
      <c r="BD13909" s="325"/>
      <c r="EL13909" s="325"/>
    </row>
    <row r="13910" spans="56:142" x14ac:dyDescent="0.2">
      <c r="BD13910" s="325"/>
      <c r="EL13910" s="325"/>
    </row>
    <row r="13911" spans="56:142" x14ac:dyDescent="0.2">
      <c r="BD13911" s="325"/>
      <c r="EL13911" s="325"/>
    </row>
    <row r="13912" spans="56:142" x14ac:dyDescent="0.2">
      <c r="BD13912" s="325"/>
      <c r="EL13912" s="325"/>
    </row>
    <row r="13913" spans="56:142" x14ac:dyDescent="0.2">
      <c r="BD13913" s="325"/>
      <c r="EL13913" s="325"/>
    </row>
    <row r="13914" spans="56:142" x14ac:dyDescent="0.2">
      <c r="BD13914" s="325"/>
      <c r="EL13914" s="325"/>
    </row>
    <row r="13915" spans="56:142" x14ac:dyDescent="0.2">
      <c r="BD13915" s="325"/>
      <c r="EL13915" s="325"/>
    </row>
    <row r="13916" spans="56:142" x14ac:dyDescent="0.2">
      <c r="BD13916" s="325"/>
      <c r="EL13916" s="325"/>
    </row>
    <row r="13917" spans="56:142" x14ac:dyDescent="0.2">
      <c r="BD13917" s="325"/>
      <c r="EL13917" s="325"/>
    </row>
    <row r="13918" spans="56:142" x14ac:dyDescent="0.2">
      <c r="BD13918" s="325"/>
      <c r="EL13918" s="325"/>
    </row>
    <row r="13919" spans="56:142" x14ac:dyDescent="0.2">
      <c r="BD13919" s="325"/>
      <c r="EL13919" s="325"/>
    </row>
    <row r="13920" spans="56:142" x14ac:dyDescent="0.2">
      <c r="BD13920" s="325"/>
      <c r="EL13920" s="325"/>
    </row>
    <row r="13921" spans="56:142" x14ac:dyDescent="0.2">
      <c r="BD13921" s="325"/>
      <c r="EL13921" s="325"/>
    </row>
    <row r="13922" spans="56:142" x14ac:dyDescent="0.2">
      <c r="BD13922" s="325"/>
      <c r="EL13922" s="325"/>
    </row>
    <row r="13923" spans="56:142" x14ac:dyDescent="0.2">
      <c r="BD13923" s="325"/>
      <c r="EL13923" s="325"/>
    </row>
    <row r="13924" spans="56:142" x14ac:dyDescent="0.2">
      <c r="BD13924" s="325"/>
      <c r="EL13924" s="325"/>
    </row>
    <row r="13925" spans="56:142" x14ac:dyDescent="0.2">
      <c r="BD13925" s="325"/>
      <c r="EL13925" s="325"/>
    </row>
    <row r="13926" spans="56:142" x14ac:dyDescent="0.2">
      <c r="BD13926" s="325"/>
      <c r="EL13926" s="325"/>
    </row>
    <row r="13927" spans="56:142" x14ac:dyDescent="0.2">
      <c r="BD13927" s="325"/>
      <c r="EL13927" s="325"/>
    </row>
    <row r="13928" spans="56:142" x14ac:dyDescent="0.2">
      <c r="BD13928" s="325"/>
      <c r="EL13928" s="325"/>
    </row>
    <row r="13929" spans="56:142" x14ac:dyDescent="0.2">
      <c r="BD13929" s="325"/>
      <c r="EL13929" s="325"/>
    </row>
    <row r="13930" spans="56:142" x14ac:dyDescent="0.2">
      <c r="BD13930" s="325"/>
      <c r="EL13930" s="325"/>
    </row>
    <row r="13931" spans="56:142" x14ac:dyDescent="0.2">
      <c r="BD13931" s="325"/>
      <c r="EL13931" s="325"/>
    </row>
    <row r="13932" spans="56:142" x14ac:dyDescent="0.2">
      <c r="BD13932" s="325"/>
      <c r="EL13932" s="325"/>
    </row>
    <row r="13933" spans="56:142" x14ac:dyDescent="0.2">
      <c r="BD13933" s="325"/>
      <c r="EL13933" s="325"/>
    </row>
    <row r="13934" spans="56:142" x14ac:dyDescent="0.2">
      <c r="BD13934" s="325"/>
      <c r="EL13934" s="325"/>
    </row>
    <row r="13935" spans="56:142" x14ac:dyDescent="0.2">
      <c r="BD13935" s="325"/>
      <c r="EL13935" s="325"/>
    </row>
    <row r="13936" spans="56:142" x14ac:dyDescent="0.2">
      <c r="BD13936" s="325"/>
      <c r="EL13936" s="325"/>
    </row>
    <row r="13937" spans="56:142" x14ac:dyDescent="0.2">
      <c r="BD13937" s="325"/>
      <c r="EL13937" s="325"/>
    </row>
    <row r="13938" spans="56:142" x14ac:dyDescent="0.2">
      <c r="BD13938" s="325"/>
      <c r="EL13938" s="325"/>
    </row>
    <row r="13939" spans="56:142" x14ac:dyDescent="0.2">
      <c r="BD13939" s="325"/>
      <c r="EL13939" s="325"/>
    </row>
    <row r="13940" spans="56:142" x14ac:dyDescent="0.2">
      <c r="BD13940" s="325"/>
      <c r="EL13940" s="325"/>
    </row>
    <row r="13941" spans="56:142" x14ac:dyDescent="0.2">
      <c r="BD13941" s="325"/>
      <c r="EL13941" s="325"/>
    </row>
    <row r="13942" spans="56:142" x14ac:dyDescent="0.2">
      <c r="BD13942" s="325"/>
      <c r="EL13942" s="325"/>
    </row>
    <row r="13943" spans="56:142" x14ac:dyDescent="0.2">
      <c r="BD13943" s="325"/>
      <c r="EL13943" s="325"/>
    </row>
    <row r="13944" spans="56:142" x14ac:dyDescent="0.2">
      <c r="BD13944" s="325"/>
      <c r="EL13944" s="325"/>
    </row>
    <row r="13945" spans="56:142" x14ac:dyDescent="0.2">
      <c r="BD13945" s="325"/>
      <c r="EL13945" s="325"/>
    </row>
    <row r="13946" spans="56:142" x14ac:dyDescent="0.2">
      <c r="BD13946" s="325"/>
      <c r="EL13946" s="325"/>
    </row>
    <row r="13947" spans="56:142" x14ac:dyDescent="0.2">
      <c r="BD13947" s="325"/>
      <c r="EL13947" s="325"/>
    </row>
    <row r="13948" spans="56:142" x14ac:dyDescent="0.2">
      <c r="BD13948" s="325"/>
      <c r="EL13948" s="325"/>
    </row>
    <row r="13949" spans="56:142" x14ac:dyDescent="0.2">
      <c r="BD13949" s="325"/>
      <c r="EL13949" s="325"/>
    </row>
    <row r="13950" spans="56:142" x14ac:dyDescent="0.2">
      <c r="BD13950" s="325"/>
      <c r="EL13950" s="325"/>
    </row>
    <row r="13951" spans="56:142" x14ac:dyDescent="0.2">
      <c r="BD13951" s="325"/>
      <c r="EL13951" s="325"/>
    </row>
    <row r="13952" spans="56:142" x14ac:dyDescent="0.2">
      <c r="BD13952" s="325"/>
      <c r="EL13952" s="325"/>
    </row>
    <row r="13953" spans="56:142" x14ac:dyDescent="0.2">
      <c r="BD13953" s="325"/>
      <c r="EL13953" s="325"/>
    </row>
    <row r="13954" spans="56:142" x14ac:dyDescent="0.2">
      <c r="BD13954" s="325"/>
      <c r="EL13954" s="325"/>
    </row>
    <row r="13955" spans="56:142" x14ac:dyDescent="0.2">
      <c r="BD13955" s="325"/>
      <c r="EL13955" s="325"/>
    </row>
    <row r="13956" spans="56:142" x14ac:dyDescent="0.2">
      <c r="BD13956" s="325"/>
      <c r="EL13956" s="325"/>
    </row>
    <row r="13957" spans="56:142" x14ac:dyDescent="0.2">
      <c r="BD13957" s="325"/>
      <c r="EL13957" s="325"/>
    </row>
    <row r="13958" spans="56:142" x14ac:dyDescent="0.2">
      <c r="BD13958" s="325"/>
      <c r="EL13958" s="325"/>
    </row>
    <row r="13959" spans="56:142" x14ac:dyDescent="0.2">
      <c r="BD13959" s="325"/>
      <c r="EL13959" s="325"/>
    </row>
    <row r="13960" spans="56:142" x14ac:dyDescent="0.2">
      <c r="BD13960" s="325"/>
      <c r="EL13960" s="325"/>
    </row>
    <row r="13961" spans="56:142" x14ac:dyDescent="0.2">
      <c r="BD13961" s="325"/>
      <c r="EL13961" s="325"/>
    </row>
    <row r="13962" spans="56:142" x14ac:dyDescent="0.2">
      <c r="BD13962" s="325"/>
      <c r="EL13962" s="325"/>
    </row>
    <row r="13963" spans="56:142" x14ac:dyDescent="0.2">
      <c r="BD13963" s="325"/>
      <c r="EL13963" s="325"/>
    </row>
    <row r="13964" spans="56:142" x14ac:dyDescent="0.2">
      <c r="BD13964" s="325"/>
      <c r="EL13964" s="325"/>
    </row>
    <row r="13965" spans="56:142" x14ac:dyDescent="0.2">
      <c r="BD13965" s="325"/>
      <c r="EL13965" s="325"/>
    </row>
    <row r="13966" spans="56:142" x14ac:dyDescent="0.2">
      <c r="BD13966" s="325"/>
      <c r="EL13966" s="325"/>
    </row>
    <row r="13967" spans="56:142" x14ac:dyDescent="0.2">
      <c r="BD13967" s="325"/>
      <c r="EL13967" s="325"/>
    </row>
    <row r="13968" spans="56:142" x14ac:dyDescent="0.2">
      <c r="BD13968" s="325"/>
      <c r="EL13968" s="325"/>
    </row>
    <row r="13969" spans="56:142" x14ac:dyDescent="0.2">
      <c r="BD13969" s="325"/>
      <c r="EL13969" s="325"/>
    </row>
    <row r="13970" spans="56:142" x14ac:dyDescent="0.2">
      <c r="BD13970" s="325"/>
      <c r="EL13970" s="325"/>
    </row>
    <row r="13971" spans="56:142" x14ac:dyDescent="0.2">
      <c r="BD13971" s="325"/>
      <c r="EL13971" s="325"/>
    </row>
    <row r="13972" spans="56:142" x14ac:dyDescent="0.2">
      <c r="BD13972" s="325"/>
      <c r="EL13972" s="325"/>
    </row>
    <row r="13973" spans="56:142" x14ac:dyDescent="0.2">
      <c r="BD13973" s="325"/>
      <c r="EL13973" s="325"/>
    </row>
    <row r="13974" spans="56:142" x14ac:dyDescent="0.2">
      <c r="BD13974" s="325"/>
      <c r="EL13974" s="325"/>
    </row>
    <row r="13975" spans="56:142" x14ac:dyDescent="0.2">
      <c r="BD13975" s="325"/>
      <c r="EL13975" s="325"/>
    </row>
    <row r="13976" spans="56:142" x14ac:dyDescent="0.2">
      <c r="BD13976" s="325"/>
      <c r="EL13976" s="325"/>
    </row>
    <row r="13977" spans="56:142" x14ac:dyDescent="0.2">
      <c r="BD13977" s="325"/>
      <c r="EL13977" s="325"/>
    </row>
    <row r="13978" spans="56:142" x14ac:dyDescent="0.2">
      <c r="BD13978" s="325"/>
      <c r="EL13978" s="325"/>
    </row>
    <row r="13979" spans="56:142" x14ac:dyDescent="0.2">
      <c r="BD13979" s="325"/>
      <c r="EL13979" s="325"/>
    </row>
    <row r="13980" spans="56:142" x14ac:dyDescent="0.2">
      <c r="BD13980" s="325"/>
      <c r="EL13980" s="325"/>
    </row>
    <row r="13981" spans="56:142" x14ac:dyDescent="0.2">
      <c r="BD13981" s="325"/>
      <c r="EL13981" s="325"/>
    </row>
    <row r="13982" spans="56:142" x14ac:dyDescent="0.2">
      <c r="BD13982" s="325"/>
      <c r="EL13982" s="325"/>
    </row>
    <row r="13983" spans="56:142" x14ac:dyDescent="0.2">
      <c r="BD13983" s="325"/>
      <c r="EL13983" s="325"/>
    </row>
    <row r="13984" spans="56:142" x14ac:dyDescent="0.2">
      <c r="BD13984" s="325"/>
      <c r="EL13984" s="325"/>
    </row>
    <row r="13985" spans="56:142" x14ac:dyDescent="0.2">
      <c r="BD13985" s="325"/>
      <c r="EL13985" s="325"/>
    </row>
    <row r="13986" spans="56:142" x14ac:dyDescent="0.2">
      <c r="BD13986" s="325"/>
      <c r="EL13986" s="325"/>
    </row>
    <row r="13987" spans="56:142" x14ac:dyDescent="0.2">
      <c r="BD13987" s="325"/>
      <c r="EL13987" s="325"/>
    </row>
    <row r="13988" spans="56:142" x14ac:dyDescent="0.2">
      <c r="BD13988" s="325"/>
      <c r="EL13988" s="325"/>
    </row>
    <row r="13989" spans="56:142" x14ac:dyDescent="0.2">
      <c r="BD13989" s="325"/>
      <c r="EL13989" s="325"/>
    </row>
    <row r="13990" spans="56:142" x14ac:dyDescent="0.2">
      <c r="BD13990" s="325"/>
      <c r="EL13990" s="325"/>
    </row>
    <row r="13991" spans="56:142" x14ac:dyDescent="0.2">
      <c r="BD13991" s="325"/>
      <c r="EL13991" s="325"/>
    </row>
    <row r="13992" spans="56:142" x14ac:dyDescent="0.2">
      <c r="BD13992" s="325"/>
      <c r="EL13992" s="325"/>
    </row>
    <row r="13993" spans="56:142" x14ac:dyDescent="0.2">
      <c r="BD13993" s="325"/>
      <c r="EL13993" s="325"/>
    </row>
    <row r="13994" spans="56:142" x14ac:dyDescent="0.2">
      <c r="BD13994" s="325"/>
      <c r="EL13994" s="325"/>
    </row>
    <row r="13995" spans="56:142" x14ac:dyDescent="0.2">
      <c r="BD13995" s="325"/>
      <c r="EL13995" s="325"/>
    </row>
    <row r="13996" spans="56:142" x14ac:dyDescent="0.2">
      <c r="BD13996" s="325"/>
      <c r="EL13996" s="325"/>
    </row>
    <row r="13997" spans="56:142" x14ac:dyDescent="0.2">
      <c r="BD13997" s="325"/>
      <c r="EL13997" s="325"/>
    </row>
    <row r="13998" spans="56:142" x14ac:dyDescent="0.2">
      <c r="BD13998" s="325"/>
      <c r="EL13998" s="325"/>
    </row>
    <row r="13999" spans="56:142" x14ac:dyDescent="0.2">
      <c r="BD13999" s="325"/>
      <c r="EL13999" s="325"/>
    </row>
    <row r="14000" spans="56:142" x14ac:dyDescent="0.2">
      <c r="BD14000" s="325"/>
      <c r="EL14000" s="325"/>
    </row>
    <row r="14001" spans="56:142" x14ac:dyDescent="0.2">
      <c r="BD14001" s="325"/>
      <c r="EL14001" s="325"/>
    </row>
    <row r="14002" spans="56:142" x14ac:dyDescent="0.2">
      <c r="BD14002" s="325"/>
      <c r="EL14002" s="325"/>
    </row>
    <row r="14003" spans="56:142" x14ac:dyDescent="0.2">
      <c r="BD14003" s="325"/>
      <c r="EL14003" s="325"/>
    </row>
    <row r="14004" spans="56:142" x14ac:dyDescent="0.2">
      <c r="BD14004" s="325"/>
      <c r="EL14004" s="325"/>
    </row>
    <row r="14005" spans="56:142" x14ac:dyDescent="0.2">
      <c r="BD14005" s="325"/>
      <c r="EL14005" s="325"/>
    </row>
    <row r="14006" spans="56:142" x14ac:dyDescent="0.2">
      <c r="BD14006" s="325"/>
      <c r="EL14006" s="325"/>
    </row>
    <row r="14007" spans="56:142" x14ac:dyDescent="0.2">
      <c r="BD14007" s="325"/>
      <c r="EL14007" s="325"/>
    </row>
    <row r="14008" spans="56:142" x14ac:dyDescent="0.2">
      <c r="BD14008" s="325"/>
      <c r="EL14008" s="325"/>
    </row>
    <row r="14009" spans="56:142" x14ac:dyDescent="0.2">
      <c r="BD14009" s="325"/>
      <c r="EL14009" s="325"/>
    </row>
    <row r="14010" spans="56:142" x14ac:dyDescent="0.2">
      <c r="BD14010" s="325"/>
      <c r="EL14010" s="325"/>
    </row>
    <row r="14011" spans="56:142" x14ac:dyDescent="0.2">
      <c r="BD14011" s="325"/>
      <c r="EL14011" s="325"/>
    </row>
    <row r="14012" spans="56:142" x14ac:dyDescent="0.2">
      <c r="BD14012" s="325"/>
      <c r="EL14012" s="325"/>
    </row>
    <row r="14013" spans="56:142" x14ac:dyDescent="0.2">
      <c r="BD14013" s="325"/>
      <c r="EL14013" s="325"/>
    </row>
    <row r="14014" spans="56:142" x14ac:dyDescent="0.2">
      <c r="BD14014" s="325"/>
      <c r="EL14014" s="325"/>
    </row>
    <row r="14015" spans="56:142" x14ac:dyDescent="0.2">
      <c r="BD14015" s="325"/>
      <c r="EL14015" s="325"/>
    </row>
    <row r="14016" spans="56:142" x14ac:dyDescent="0.2">
      <c r="BD14016" s="325"/>
      <c r="EL14016" s="325"/>
    </row>
    <row r="14017" spans="56:142" x14ac:dyDescent="0.2">
      <c r="BD14017" s="325"/>
      <c r="EL14017" s="325"/>
    </row>
    <row r="14018" spans="56:142" x14ac:dyDescent="0.2">
      <c r="BD14018" s="325"/>
      <c r="EL14018" s="325"/>
    </row>
    <row r="14019" spans="56:142" x14ac:dyDescent="0.2">
      <c r="BD14019" s="325"/>
      <c r="EL14019" s="325"/>
    </row>
    <row r="14020" spans="56:142" x14ac:dyDescent="0.2">
      <c r="BD14020" s="325"/>
      <c r="EL14020" s="325"/>
    </row>
    <row r="14021" spans="56:142" x14ac:dyDescent="0.2">
      <c r="BD14021" s="325"/>
      <c r="EL14021" s="325"/>
    </row>
    <row r="14022" spans="56:142" x14ac:dyDescent="0.2">
      <c r="BD14022" s="325"/>
      <c r="EL14022" s="325"/>
    </row>
    <row r="14023" spans="56:142" x14ac:dyDescent="0.2">
      <c r="BD14023" s="325"/>
      <c r="EL14023" s="325"/>
    </row>
    <row r="14024" spans="56:142" x14ac:dyDescent="0.2">
      <c r="BD14024" s="325"/>
      <c r="EL14024" s="325"/>
    </row>
    <row r="14025" spans="56:142" x14ac:dyDescent="0.2">
      <c r="BD14025" s="325"/>
      <c r="EL14025" s="325"/>
    </row>
    <row r="14026" spans="56:142" x14ac:dyDescent="0.2">
      <c r="BD14026" s="325"/>
      <c r="EL14026" s="325"/>
    </row>
    <row r="14027" spans="56:142" x14ac:dyDescent="0.2">
      <c r="BD14027" s="325"/>
      <c r="EL14027" s="325"/>
    </row>
    <row r="14028" spans="56:142" x14ac:dyDescent="0.2">
      <c r="BD14028" s="325"/>
      <c r="EL14028" s="325"/>
    </row>
    <row r="14029" spans="56:142" x14ac:dyDescent="0.2">
      <c r="BD14029" s="325"/>
      <c r="EL14029" s="325"/>
    </row>
    <row r="14030" spans="56:142" x14ac:dyDescent="0.2">
      <c r="BD14030" s="325"/>
      <c r="EL14030" s="325"/>
    </row>
    <row r="14031" spans="56:142" x14ac:dyDescent="0.2">
      <c r="BD14031" s="325"/>
      <c r="EL14031" s="325"/>
    </row>
    <row r="14032" spans="56:142" x14ac:dyDescent="0.2">
      <c r="BD14032" s="325"/>
      <c r="EL14032" s="325"/>
    </row>
    <row r="14033" spans="56:142" x14ac:dyDescent="0.2">
      <c r="BD14033" s="325"/>
      <c r="EL14033" s="325"/>
    </row>
    <row r="14034" spans="56:142" x14ac:dyDescent="0.2">
      <c r="BD14034" s="325"/>
      <c r="EL14034" s="325"/>
    </row>
    <row r="14035" spans="56:142" x14ac:dyDescent="0.2">
      <c r="BD14035" s="325"/>
      <c r="EL14035" s="325"/>
    </row>
    <row r="14036" spans="56:142" x14ac:dyDescent="0.2">
      <c r="BD14036" s="325"/>
      <c r="EL14036" s="325"/>
    </row>
    <row r="14037" spans="56:142" x14ac:dyDescent="0.2">
      <c r="BD14037" s="325"/>
      <c r="EL14037" s="325"/>
    </row>
    <row r="14038" spans="56:142" x14ac:dyDescent="0.2">
      <c r="BD14038" s="325"/>
      <c r="EL14038" s="325"/>
    </row>
    <row r="14039" spans="56:142" x14ac:dyDescent="0.2">
      <c r="BD14039" s="325"/>
      <c r="EL14039" s="325"/>
    </row>
    <row r="14040" spans="56:142" x14ac:dyDescent="0.2">
      <c r="BD14040" s="325"/>
      <c r="EL14040" s="325"/>
    </row>
    <row r="14041" spans="56:142" x14ac:dyDescent="0.2">
      <c r="BD14041" s="325"/>
      <c r="EL14041" s="325"/>
    </row>
    <row r="14042" spans="56:142" x14ac:dyDescent="0.2">
      <c r="BD14042" s="325"/>
      <c r="EL14042" s="325"/>
    </row>
    <row r="14043" spans="56:142" x14ac:dyDescent="0.2">
      <c r="BD14043" s="325"/>
      <c r="EL14043" s="325"/>
    </row>
    <row r="14044" spans="56:142" x14ac:dyDescent="0.2">
      <c r="BD14044" s="325"/>
      <c r="EL14044" s="325"/>
    </row>
    <row r="14045" spans="56:142" x14ac:dyDescent="0.2">
      <c r="BD14045" s="325"/>
      <c r="EL14045" s="325"/>
    </row>
    <row r="14046" spans="56:142" x14ac:dyDescent="0.2">
      <c r="BD14046" s="325"/>
      <c r="EL14046" s="325"/>
    </row>
    <row r="14047" spans="56:142" x14ac:dyDescent="0.2">
      <c r="BD14047" s="325"/>
      <c r="EL14047" s="325"/>
    </row>
    <row r="14048" spans="56:142" x14ac:dyDescent="0.2">
      <c r="BD14048" s="325"/>
      <c r="EL14048" s="325"/>
    </row>
    <row r="14049" spans="56:142" x14ac:dyDescent="0.2">
      <c r="BD14049" s="325"/>
      <c r="EL14049" s="325"/>
    </row>
    <row r="14050" spans="56:142" x14ac:dyDescent="0.2">
      <c r="BD14050" s="325"/>
      <c r="EL14050" s="325"/>
    </row>
    <row r="14051" spans="56:142" x14ac:dyDescent="0.2">
      <c r="BD14051" s="325"/>
      <c r="EL14051" s="325"/>
    </row>
    <row r="14052" spans="56:142" x14ac:dyDescent="0.2">
      <c r="BD14052" s="325"/>
      <c r="EL14052" s="325"/>
    </row>
    <row r="14053" spans="56:142" x14ac:dyDescent="0.2">
      <c r="BD14053" s="325"/>
      <c r="EL14053" s="325"/>
    </row>
    <row r="14054" spans="56:142" x14ac:dyDescent="0.2">
      <c r="BD14054" s="325"/>
      <c r="EL14054" s="325"/>
    </row>
    <row r="14055" spans="56:142" x14ac:dyDescent="0.2">
      <c r="BD14055" s="325"/>
      <c r="EL14055" s="325"/>
    </row>
    <row r="14056" spans="56:142" x14ac:dyDescent="0.2">
      <c r="BD14056" s="325"/>
      <c r="EL14056" s="325"/>
    </row>
    <row r="14057" spans="56:142" x14ac:dyDescent="0.2">
      <c r="BD14057" s="325"/>
      <c r="EL14057" s="325"/>
    </row>
    <row r="14058" spans="56:142" x14ac:dyDescent="0.2">
      <c r="BD14058" s="325"/>
      <c r="EL14058" s="325"/>
    </row>
    <row r="14059" spans="56:142" x14ac:dyDescent="0.2">
      <c r="BD14059" s="325"/>
      <c r="EL14059" s="325"/>
    </row>
    <row r="14060" spans="56:142" x14ac:dyDescent="0.2">
      <c r="BD14060" s="325"/>
      <c r="EL14060" s="325"/>
    </row>
    <row r="14061" spans="56:142" x14ac:dyDescent="0.2">
      <c r="BD14061" s="325"/>
      <c r="EL14061" s="325"/>
    </row>
    <row r="14062" spans="56:142" x14ac:dyDescent="0.2">
      <c r="BD14062" s="325"/>
      <c r="EL14062" s="325"/>
    </row>
    <row r="14063" spans="56:142" x14ac:dyDescent="0.2">
      <c r="BD14063" s="325"/>
      <c r="EL14063" s="325"/>
    </row>
    <row r="14064" spans="56:142" x14ac:dyDescent="0.2">
      <c r="BD14064" s="325"/>
      <c r="EL14064" s="325"/>
    </row>
    <row r="14065" spans="56:142" x14ac:dyDescent="0.2">
      <c r="BD14065" s="325"/>
      <c r="EL14065" s="325"/>
    </row>
    <row r="14066" spans="56:142" x14ac:dyDescent="0.2">
      <c r="BD14066" s="325"/>
      <c r="EL14066" s="325"/>
    </row>
    <row r="14067" spans="56:142" x14ac:dyDescent="0.2">
      <c r="BD14067" s="325"/>
      <c r="EL14067" s="325"/>
    </row>
    <row r="14068" spans="56:142" x14ac:dyDescent="0.2">
      <c r="BD14068" s="325"/>
      <c r="EL14068" s="325"/>
    </row>
    <row r="14069" spans="56:142" x14ac:dyDescent="0.2">
      <c r="BD14069" s="325"/>
      <c r="EL14069" s="325"/>
    </row>
    <row r="14070" spans="56:142" x14ac:dyDescent="0.2">
      <c r="BD14070" s="325"/>
      <c r="EL14070" s="325"/>
    </row>
    <row r="14071" spans="56:142" x14ac:dyDescent="0.2">
      <c r="BD14071" s="325"/>
      <c r="EL14071" s="325"/>
    </row>
    <row r="14072" spans="56:142" x14ac:dyDescent="0.2">
      <c r="BD14072" s="325"/>
      <c r="EL14072" s="325"/>
    </row>
    <row r="14073" spans="56:142" x14ac:dyDescent="0.2">
      <c r="BD14073" s="325"/>
      <c r="EL14073" s="325"/>
    </row>
    <row r="14074" spans="56:142" x14ac:dyDescent="0.2">
      <c r="BD14074" s="325"/>
      <c r="EL14074" s="325"/>
    </row>
    <row r="14075" spans="56:142" x14ac:dyDescent="0.2">
      <c r="BD14075" s="325"/>
      <c r="EL14075" s="325"/>
    </row>
    <row r="14076" spans="56:142" x14ac:dyDescent="0.2">
      <c r="BD14076" s="325"/>
      <c r="EL14076" s="325"/>
    </row>
    <row r="14077" spans="56:142" x14ac:dyDescent="0.2">
      <c r="BD14077" s="325"/>
      <c r="EL14077" s="325"/>
    </row>
    <row r="14078" spans="56:142" x14ac:dyDescent="0.2">
      <c r="BD14078" s="325"/>
      <c r="EL14078" s="325"/>
    </row>
    <row r="14079" spans="56:142" x14ac:dyDescent="0.2">
      <c r="BD14079" s="325"/>
      <c r="EL14079" s="325"/>
    </row>
    <row r="14080" spans="56:142" x14ac:dyDescent="0.2">
      <c r="BD14080" s="325"/>
      <c r="EL14080" s="325"/>
    </row>
    <row r="14081" spans="56:142" x14ac:dyDescent="0.2">
      <c r="BD14081" s="325"/>
      <c r="EL14081" s="325"/>
    </row>
    <row r="14082" spans="56:142" x14ac:dyDescent="0.2">
      <c r="BD14082" s="325"/>
      <c r="EL14082" s="325"/>
    </row>
    <row r="14083" spans="56:142" x14ac:dyDescent="0.2">
      <c r="BD14083" s="325"/>
      <c r="EL14083" s="325"/>
    </row>
    <row r="14084" spans="56:142" x14ac:dyDescent="0.2">
      <c r="BD14084" s="325"/>
      <c r="EL14084" s="325"/>
    </row>
    <row r="14085" spans="56:142" x14ac:dyDescent="0.2">
      <c r="BD14085" s="325"/>
      <c r="EL14085" s="325"/>
    </row>
    <row r="14086" spans="56:142" x14ac:dyDescent="0.2">
      <c r="BD14086" s="325"/>
      <c r="EL14086" s="325"/>
    </row>
    <row r="14087" spans="56:142" x14ac:dyDescent="0.2">
      <c r="BD14087" s="325"/>
      <c r="EL14087" s="325"/>
    </row>
    <row r="14088" spans="56:142" x14ac:dyDescent="0.2">
      <c r="BD14088" s="325"/>
      <c r="EL14088" s="325"/>
    </row>
    <row r="14089" spans="56:142" x14ac:dyDescent="0.2">
      <c r="BD14089" s="325"/>
      <c r="EL14089" s="325"/>
    </row>
    <row r="14090" spans="56:142" x14ac:dyDescent="0.2">
      <c r="BD14090" s="325"/>
      <c r="EL14090" s="325"/>
    </row>
    <row r="14091" spans="56:142" x14ac:dyDescent="0.2">
      <c r="BD14091" s="325"/>
      <c r="EL14091" s="325"/>
    </row>
    <row r="14092" spans="56:142" x14ac:dyDescent="0.2">
      <c r="BD14092" s="325"/>
      <c r="EL14092" s="325"/>
    </row>
    <row r="14093" spans="56:142" x14ac:dyDescent="0.2">
      <c r="BD14093" s="325"/>
      <c r="EL14093" s="325"/>
    </row>
    <row r="14094" spans="56:142" x14ac:dyDescent="0.2">
      <c r="BD14094" s="325"/>
      <c r="EL14094" s="325"/>
    </row>
    <row r="14095" spans="56:142" x14ac:dyDescent="0.2">
      <c r="BD14095" s="325"/>
      <c r="EL14095" s="325"/>
    </row>
    <row r="14096" spans="56:142" x14ac:dyDescent="0.2">
      <c r="BD14096" s="325"/>
      <c r="EL14096" s="325"/>
    </row>
    <row r="14097" spans="56:142" x14ac:dyDescent="0.2">
      <c r="BD14097" s="325"/>
      <c r="EL14097" s="325"/>
    </row>
    <row r="14098" spans="56:142" x14ac:dyDescent="0.2">
      <c r="BD14098" s="325"/>
      <c r="EL14098" s="325"/>
    </row>
    <row r="14099" spans="56:142" x14ac:dyDescent="0.2">
      <c r="BD14099" s="325"/>
      <c r="EL14099" s="325"/>
    </row>
    <row r="14100" spans="56:142" x14ac:dyDescent="0.2">
      <c r="BD14100" s="325"/>
      <c r="EL14100" s="325"/>
    </row>
    <row r="14101" spans="56:142" x14ac:dyDescent="0.2">
      <c r="BD14101" s="325"/>
      <c r="EL14101" s="325"/>
    </row>
    <row r="14102" spans="56:142" x14ac:dyDescent="0.2">
      <c r="BD14102" s="325"/>
      <c r="EL14102" s="325"/>
    </row>
    <row r="14103" spans="56:142" x14ac:dyDescent="0.2">
      <c r="BD14103" s="325"/>
      <c r="EL14103" s="325"/>
    </row>
    <row r="14104" spans="56:142" x14ac:dyDescent="0.2">
      <c r="BD14104" s="325"/>
      <c r="EL14104" s="325"/>
    </row>
    <row r="14105" spans="56:142" x14ac:dyDescent="0.2">
      <c r="BD14105" s="325"/>
      <c r="EL14105" s="325"/>
    </row>
    <row r="14106" spans="56:142" x14ac:dyDescent="0.2">
      <c r="BD14106" s="325"/>
      <c r="EL14106" s="325"/>
    </row>
    <row r="14107" spans="56:142" x14ac:dyDescent="0.2">
      <c r="BD14107" s="325"/>
      <c r="EL14107" s="325"/>
    </row>
    <row r="14108" spans="56:142" x14ac:dyDescent="0.2">
      <c r="BD14108" s="325"/>
      <c r="EL14108" s="325"/>
    </row>
    <row r="14109" spans="56:142" x14ac:dyDescent="0.2">
      <c r="BD14109" s="325"/>
      <c r="EL14109" s="325"/>
    </row>
    <row r="14110" spans="56:142" x14ac:dyDescent="0.2">
      <c r="BD14110" s="325"/>
      <c r="EL14110" s="325"/>
    </row>
    <row r="14111" spans="56:142" x14ac:dyDescent="0.2">
      <c r="BD14111" s="325"/>
      <c r="EL14111" s="325"/>
    </row>
    <row r="14112" spans="56:142" x14ac:dyDescent="0.2">
      <c r="BD14112" s="325"/>
      <c r="EL14112" s="325"/>
    </row>
    <row r="14113" spans="56:142" x14ac:dyDescent="0.2">
      <c r="BD14113" s="325"/>
      <c r="EL14113" s="325"/>
    </row>
    <row r="14114" spans="56:142" x14ac:dyDescent="0.2">
      <c r="BD14114" s="325"/>
      <c r="EL14114" s="325"/>
    </row>
    <row r="14115" spans="56:142" x14ac:dyDescent="0.2">
      <c r="BD14115" s="325"/>
      <c r="EL14115" s="325"/>
    </row>
    <row r="14116" spans="56:142" x14ac:dyDescent="0.2">
      <c r="BD14116" s="325"/>
      <c r="EL14116" s="325"/>
    </row>
    <row r="14117" spans="56:142" x14ac:dyDescent="0.2">
      <c r="BD14117" s="325"/>
      <c r="EL14117" s="325"/>
    </row>
    <row r="14118" spans="56:142" x14ac:dyDescent="0.2">
      <c r="BD14118" s="325"/>
      <c r="EL14118" s="325"/>
    </row>
    <row r="14119" spans="56:142" x14ac:dyDescent="0.2">
      <c r="BD14119" s="325"/>
      <c r="EL14119" s="325"/>
    </row>
    <row r="14120" spans="56:142" x14ac:dyDescent="0.2">
      <c r="BD14120" s="325"/>
      <c r="EL14120" s="325"/>
    </row>
    <row r="14121" spans="56:142" x14ac:dyDescent="0.2">
      <c r="BD14121" s="325"/>
      <c r="EL14121" s="325"/>
    </row>
    <row r="14122" spans="56:142" x14ac:dyDescent="0.2">
      <c r="BD14122" s="325"/>
      <c r="EL14122" s="325"/>
    </row>
    <row r="14123" spans="56:142" x14ac:dyDescent="0.2">
      <c r="BD14123" s="325"/>
      <c r="EL14123" s="325"/>
    </row>
    <row r="14124" spans="56:142" x14ac:dyDescent="0.2">
      <c r="BD14124" s="325"/>
      <c r="EL14124" s="325"/>
    </row>
    <row r="14125" spans="56:142" x14ac:dyDescent="0.2">
      <c r="BD14125" s="325"/>
      <c r="EL14125" s="325"/>
    </row>
    <row r="14126" spans="56:142" x14ac:dyDescent="0.2">
      <c r="BD14126" s="325"/>
      <c r="EL14126" s="325"/>
    </row>
    <row r="14127" spans="56:142" x14ac:dyDescent="0.2">
      <c r="BD14127" s="325"/>
      <c r="EL14127" s="325"/>
    </row>
    <row r="14128" spans="56:142" x14ac:dyDescent="0.2">
      <c r="BD14128" s="325"/>
      <c r="EL14128" s="325"/>
    </row>
    <row r="14129" spans="56:142" x14ac:dyDescent="0.2">
      <c r="BD14129" s="325"/>
      <c r="EL14129" s="325"/>
    </row>
    <row r="14130" spans="56:142" x14ac:dyDescent="0.2">
      <c r="BD14130" s="325"/>
      <c r="EL14130" s="325"/>
    </row>
    <row r="14131" spans="56:142" x14ac:dyDescent="0.2">
      <c r="BD14131" s="325"/>
      <c r="EL14131" s="325"/>
    </row>
    <row r="14132" spans="56:142" x14ac:dyDescent="0.2">
      <c r="BD14132" s="325"/>
      <c r="EL14132" s="325"/>
    </row>
    <row r="14133" spans="56:142" x14ac:dyDescent="0.2">
      <c r="BD14133" s="325"/>
      <c r="EL14133" s="325"/>
    </row>
    <row r="14134" spans="56:142" x14ac:dyDescent="0.2">
      <c r="BD14134" s="325"/>
      <c r="EL14134" s="325"/>
    </row>
    <row r="14135" spans="56:142" x14ac:dyDescent="0.2">
      <c r="BD14135" s="325"/>
      <c r="EL14135" s="325"/>
    </row>
    <row r="14136" spans="56:142" x14ac:dyDescent="0.2">
      <c r="BD14136" s="325"/>
      <c r="EL14136" s="325"/>
    </row>
    <row r="14137" spans="56:142" x14ac:dyDescent="0.2">
      <c r="BD14137" s="325"/>
      <c r="EL14137" s="325"/>
    </row>
    <row r="14138" spans="56:142" x14ac:dyDescent="0.2">
      <c r="BD14138" s="325"/>
      <c r="EL14138" s="325"/>
    </row>
    <row r="14139" spans="56:142" x14ac:dyDescent="0.2">
      <c r="BD14139" s="325"/>
      <c r="EL14139" s="325"/>
    </row>
    <row r="14140" spans="56:142" x14ac:dyDescent="0.2">
      <c r="BD14140" s="325"/>
      <c r="EL14140" s="325"/>
    </row>
    <row r="14141" spans="56:142" x14ac:dyDescent="0.2">
      <c r="BD14141" s="325"/>
      <c r="EL14141" s="325"/>
    </row>
    <row r="14142" spans="56:142" x14ac:dyDescent="0.2">
      <c r="BD14142" s="325"/>
      <c r="EL14142" s="325"/>
    </row>
    <row r="14143" spans="56:142" x14ac:dyDescent="0.2">
      <c r="BD14143" s="325"/>
      <c r="EL14143" s="325"/>
    </row>
    <row r="14144" spans="56:142" x14ac:dyDescent="0.2">
      <c r="BD14144" s="325"/>
      <c r="EL14144" s="325"/>
    </row>
    <row r="14145" spans="56:142" x14ac:dyDescent="0.2">
      <c r="BD14145" s="325"/>
      <c r="EL14145" s="325"/>
    </row>
    <row r="14146" spans="56:142" x14ac:dyDescent="0.2">
      <c r="BD14146" s="325"/>
      <c r="EL14146" s="325"/>
    </row>
    <row r="14147" spans="56:142" x14ac:dyDescent="0.2">
      <c r="BD14147" s="325"/>
      <c r="EL14147" s="325"/>
    </row>
    <row r="14148" spans="56:142" x14ac:dyDescent="0.2">
      <c r="BD14148" s="325"/>
      <c r="EL14148" s="325"/>
    </row>
    <row r="14149" spans="56:142" x14ac:dyDescent="0.2">
      <c r="BD14149" s="325"/>
      <c r="EL14149" s="325"/>
    </row>
    <row r="14150" spans="56:142" x14ac:dyDescent="0.2">
      <c r="BD14150" s="325"/>
      <c r="EL14150" s="325"/>
    </row>
    <row r="14151" spans="56:142" x14ac:dyDescent="0.2">
      <c r="BD14151" s="325"/>
      <c r="EL14151" s="325"/>
    </row>
    <row r="14152" spans="56:142" x14ac:dyDescent="0.2">
      <c r="BD14152" s="325"/>
      <c r="EL14152" s="325"/>
    </row>
    <row r="14153" spans="56:142" x14ac:dyDescent="0.2">
      <c r="BD14153" s="325"/>
      <c r="EL14153" s="325"/>
    </row>
    <row r="14154" spans="56:142" x14ac:dyDescent="0.2">
      <c r="BD14154" s="325"/>
      <c r="EL14154" s="325"/>
    </row>
    <row r="14155" spans="56:142" x14ac:dyDescent="0.2">
      <c r="BD14155" s="325"/>
      <c r="EL14155" s="325"/>
    </row>
    <row r="14156" spans="56:142" x14ac:dyDescent="0.2">
      <c r="BD14156" s="325"/>
      <c r="EL14156" s="325"/>
    </row>
    <row r="14157" spans="56:142" x14ac:dyDescent="0.2">
      <c r="BD14157" s="325"/>
      <c r="EL14157" s="325"/>
    </row>
    <row r="14158" spans="56:142" x14ac:dyDescent="0.2">
      <c r="BD14158" s="325"/>
      <c r="EL14158" s="325"/>
    </row>
    <row r="14159" spans="56:142" x14ac:dyDescent="0.2">
      <c r="BD14159" s="325"/>
      <c r="EL14159" s="325"/>
    </row>
    <row r="14160" spans="56:142" x14ac:dyDescent="0.2">
      <c r="BD14160" s="325"/>
      <c r="EL14160" s="325"/>
    </row>
    <row r="14161" spans="56:142" x14ac:dyDescent="0.2">
      <c r="BD14161" s="325"/>
      <c r="EL14161" s="325"/>
    </row>
    <row r="14162" spans="56:142" x14ac:dyDescent="0.2">
      <c r="BD14162" s="325"/>
      <c r="EL14162" s="325"/>
    </row>
    <row r="14163" spans="56:142" x14ac:dyDescent="0.2">
      <c r="BD14163" s="325"/>
      <c r="EL14163" s="325"/>
    </row>
    <row r="14164" spans="56:142" x14ac:dyDescent="0.2">
      <c r="BD14164" s="325"/>
      <c r="EL14164" s="325"/>
    </row>
    <row r="14165" spans="56:142" x14ac:dyDescent="0.2">
      <c r="BD14165" s="325"/>
      <c r="EL14165" s="325"/>
    </row>
    <row r="14166" spans="56:142" x14ac:dyDescent="0.2">
      <c r="BD14166" s="325"/>
      <c r="EL14166" s="325"/>
    </row>
    <row r="14167" spans="56:142" x14ac:dyDescent="0.2">
      <c r="BD14167" s="325"/>
      <c r="EL14167" s="325"/>
    </row>
    <row r="14168" spans="56:142" x14ac:dyDescent="0.2">
      <c r="BD14168" s="325"/>
      <c r="EL14168" s="325"/>
    </row>
    <row r="14169" spans="56:142" x14ac:dyDescent="0.2">
      <c r="BD14169" s="325"/>
      <c r="EL14169" s="325"/>
    </row>
    <row r="14170" spans="56:142" x14ac:dyDescent="0.2">
      <c r="BD14170" s="325"/>
      <c r="EL14170" s="325"/>
    </row>
    <row r="14171" spans="56:142" x14ac:dyDescent="0.2">
      <c r="BD14171" s="325"/>
      <c r="EL14171" s="325"/>
    </row>
    <row r="14172" spans="56:142" x14ac:dyDescent="0.2">
      <c r="BD14172" s="325"/>
      <c r="EL14172" s="325"/>
    </row>
    <row r="14173" spans="56:142" x14ac:dyDescent="0.2">
      <c r="BD14173" s="325"/>
      <c r="EL14173" s="325"/>
    </row>
    <row r="14174" spans="56:142" x14ac:dyDescent="0.2">
      <c r="BD14174" s="325"/>
      <c r="EL14174" s="325"/>
    </row>
    <row r="14175" spans="56:142" x14ac:dyDescent="0.2">
      <c r="BD14175" s="325"/>
      <c r="EL14175" s="325"/>
    </row>
    <row r="14176" spans="56:142" x14ac:dyDescent="0.2">
      <c r="BD14176" s="325"/>
      <c r="EL14176" s="325"/>
    </row>
    <row r="14177" spans="56:142" x14ac:dyDescent="0.2">
      <c r="BD14177" s="325"/>
      <c r="EL14177" s="325"/>
    </row>
    <row r="14178" spans="56:142" x14ac:dyDescent="0.2">
      <c r="BD14178" s="325"/>
      <c r="EL14178" s="325"/>
    </row>
    <row r="14179" spans="56:142" x14ac:dyDescent="0.2">
      <c r="BD14179" s="325"/>
      <c r="EL14179" s="325"/>
    </row>
    <row r="14180" spans="56:142" x14ac:dyDescent="0.2">
      <c r="BD14180" s="325"/>
      <c r="EL14180" s="325"/>
    </row>
    <row r="14181" spans="56:142" x14ac:dyDescent="0.2">
      <c r="BD14181" s="325"/>
      <c r="EL14181" s="325"/>
    </row>
    <row r="14182" spans="56:142" x14ac:dyDescent="0.2">
      <c r="BD14182" s="325"/>
      <c r="EL14182" s="325"/>
    </row>
    <row r="14183" spans="56:142" x14ac:dyDescent="0.2">
      <c r="BD14183" s="325"/>
      <c r="EL14183" s="325"/>
    </row>
    <row r="14184" spans="56:142" x14ac:dyDescent="0.2">
      <c r="BD14184" s="325"/>
      <c r="EL14184" s="325"/>
    </row>
    <row r="14185" spans="56:142" x14ac:dyDescent="0.2">
      <c r="BD14185" s="325"/>
      <c r="EL14185" s="325"/>
    </row>
    <row r="14186" spans="56:142" x14ac:dyDescent="0.2">
      <c r="BD14186" s="325"/>
      <c r="EL14186" s="325"/>
    </row>
    <row r="14187" spans="56:142" x14ac:dyDescent="0.2">
      <c r="BD14187" s="325"/>
      <c r="EL14187" s="325"/>
    </row>
    <row r="14188" spans="56:142" x14ac:dyDescent="0.2">
      <c r="BD14188" s="325"/>
      <c r="EL14188" s="325"/>
    </row>
    <row r="14189" spans="56:142" x14ac:dyDescent="0.2">
      <c r="BD14189" s="325"/>
      <c r="EL14189" s="325"/>
    </row>
    <row r="14190" spans="56:142" x14ac:dyDescent="0.2">
      <c r="BD14190" s="325"/>
      <c r="EL14190" s="325"/>
    </row>
    <row r="14191" spans="56:142" x14ac:dyDescent="0.2">
      <c r="BD14191" s="325"/>
      <c r="EL14191" s="325"/>
    </row>
    <row r="14192" spans="56:142" x14ac:dyDescent="0.2">
      <c r="BD14192" s="325"/>
      <c r="EL14192" s="325"/>
    </row>
    <row r="14193" spans="56:142" x14ac:dyDescent="0.2">
      <c r="BD14193" s="325"/>
      <c r="EL14193" s="325"/>
    </row>
    <row r="14194" spans="56:142" x14ac:dyDescent="0.2">
      <c r="BD14194" s="325"/>
      <c r="EL14194" s="325"/>
    </row>
    <row r="14195" spans="56:142" x14ac:dyDescent="0.2">
      <c r="BD14195" s="325"/>
      <c r="EL14195" s="325"/>
    </row>
    <row r="14196" spans="56:142" x14ac:dyDescent="0.2">
      <c r="BD14196" s="325"/>
      <c r="EL14196" s="325"/>
    </row>
    <row r="14197" spans="56:142" x14ac:dyDescent="0.2">
      <c r="BD14197" s="325"/>
      <c r="EL14197" s="325"/>
    </row>
    <row r="14198" spans="56:142" x14ac:dyDescent="0.2">
      <c r="BD14198" s="325"/>
      <c r="EL14198" s="325"/>
    </row>
    <row r="14199" spans="56:142" x14ac:dyDescent="0.2">
      <c r="BD14199" s="325"/>
      <c r="EL14199" s="325"/>
    </row>
    <row r="14200" spans="56:142" x14ac:dyDescent="0.2">
      <c r="BD14200" s="325"/>
      <c r="EL14200" s="325"/>
    </row>
    <row r="14201" spans="56:142" x14ac:dyDescent="0.2">
      <c r="BD14201" s="325"/>
      <c r="EL14201" s="325"/>
    </row>
    <row r="14202" spans="56:142" x14ac:dyDescent="0.2">
      <c r="BD14202" s="325"/>
      <c r="EL14202" s="325"/>
    </row>
    <row r="14203" spans="56:142" x14ac:dyDescent="0.2">
      <c r="BD14203" s="325"/>
      <c r="EL14203" s="325"/>
    </row>
    <row r="14204" spans="56:142" x14ac:dyDescent="0.2">
      <c r="BD14204" s="325"/>
      <c r="EL14204" s="325"/>
    </row>
    <row r="14205" spans="56:142" x14ac:dyDescent="0.2">
      <c r="BD14205" s="325"/>
      <c r="EL14205" s="325"/>
    </row>
    <row r="14206" spans="56:142" x14ac:dyDescent="0.2">
      <c r="BD14206" s="325"/>
      <c r="EL14206" s="325"/>
    </row>
    <row r="14207" spans="56:142" x14ac:dyDescent="0.2">
      <c r="BD14207" s="325"/>
      <c r="EL14207" s="325"/>
    </row>
    <row r="14208" spans="56:142" x14ac:dyDescent="0.2">
      <c r="BD14208" s="325"/>
      <c r="EL14208" s="325"/>
    </row>
    <row r="14209" spans="56:142" x14ac:dyDescent="0.2">
      <c r="BD14209" s="325"/>
      <c r="EL14209" s="325"/>
    </row>
    <row r="14210" spans="56:142" x14ac:dyDescent="0.2">
      <c r="BD14210" s="325"/>
      <c r="EL14210" s="325"/>
    </row>
    <row r="14211" spans="56:142" x14ac:dyDescent="0.2">
      <c r="BD14211" s="325"/>
      <c r="EL14211" s="325"/>
    </row>
    <row r="14212" spans="56:142" x14ac:dyDescent="0.2">
      <c r="BD14212" s="325"/>
      <c r="EL14212" s="325"/>
    </row>
    <row r="14213" spans="56:142" x14ac:dyDescent="0.2">
      <c r="BD14213" s="325"/>
      <c r="EL14213" s="325"/>
    </row>
    <row r="14214" spans="56:142" x14ac:dyDescent="0.2">
      <c r="BD14214" s="325"/>
      <c r="EL14214" s="325"/>
    </row>
    <row r="14215" spans="56:142" x14ac:dyDescent="0.2">
      <c r="BD14215" s="325"/>
      <c r="EL14215" s="325"/>
    </row>
    <row r="14216" spans="56:142" x14ac:dyDescent="0.2">
      <c r="BD14216" s="325"/>
      <c r="EL14216" s="325"/>
    </row>
    <row r="14217" spans="56:142" x14ac:dyDescent="0.2">
      <c r="BD14217" s="325"/>
      <c r="EL14217" s="325"/>
    </row>
    <row r="14218" spans="56:142" x14ac:dyDescent="0.2">
      <c r="BD14218" s="325"/>
      <c r="EL14218" s="325"/>
    </row>
    <row r="14219" spans="56:142" x14ac:dyDescent="0.2">
      <c r="BD14219" s="325"/>
      <c r="EL14219" s="325"/>
    </row>
    <row r="14220" spans="56:142" x14ac:dyDescent="0.2">
      <c r="BD14220" s="325"/>
      <c r="EL14220" s="325"/>
    </row>
    <row r="14221" spans="56:142" x14ac:dyDescent="0.2">
      <c r="BD14221" s="325"/>
      <c r="EL14221" s="325"/>
    </row>
    <row r="14222" spans="56:142" x14ac:dyDescent="0.2">
      <c r="BD14222" s="325"/>
      <c r="EL14222" s="325"/>
    </row>
    <row r="14223" spans="56:142" x14ac:dyDescent="0.2">
      <c r="BD14223" s="325"/>
      <c r="EL14223" s="325"/>
    </row>
    <row r="14224" spans="56:142" x14ac:dyDescent="0.2">
      <c r="BD14224" s="325"/>
      <c r="EL14224" s="325"/>
    </row>
    <row r="14225" spans="56:142" x14ac:dyDescent="0.2">
      <c r="BD14225" s="325"/>
      <c r="EL14225" s="325"/>
    </row>
    <row r="14226" spans="56:142" x14ac:dyDescent="0.2">
      <c r="BD14226" s="325"/>
      <c r="EL14226" s="325"/>
    </row>
    <row r="14227" spans="56:142" x14ac:dyDescent="0.2">
      <c r="BD14227" s="325"/>
      <c r="EL14227" s="325"/>
    </row>
    <row r="14228" spans="56:142" x14ac:dyDescent="0.2">
      <c r="BD14228" s="325"/>
      <c r="EL14228" s="325"/>
    </row>
    <row r="14229" spans="56:142" x14ac:dyDescent="0.2">
      <c r="BD14229" s="325"/>
      <c r="EL14229" s="325"/>
    </row>
    <row r="14230" spans="56:142" x14ac:dyDescent="0.2">
      <c r="BD14230" s="325"/>
      <c r="EL14230" s="325"/>
    </row>
    <row r="14231" spans="56:142" x14ac:dyDescent="0.2">
      <c r="BD14231" s="325"/>
      <c r="EL14231" s="325"/>
    </row>
    <row r="14232" spans="56:142" x14ac:dyDescent="0.2">
      <c r="BD14232" s="325"/>
      <c r="EL14232" s="325"/>
    </row>
    <row r="14233" spans="56:142" x14ac:dyDescent="0.2">
      <c r="BD14233" s="325"/>
      <c r="EL14233" s="325"/>
    </row>
    <row r="14234" spans="56:142" x14ac:dyDescent="0.2">
      <c r="BD14234" s="325"/>
      <c r="EL14234" s="325"/>
    </row>
    <row r="14235" spans="56:142" x14ac:dyDescent="0.2">
      <c r="BD14235" s="325"/>
      <c r="EL14235" s="325"/>
    </row>
    <row r="14236" spans="56:142" x14ac:dyDescent="0.2">
      <c r="BD14236" s="325"/>
      <c r="EL14236" s="325"/>
    </row>
    <row r="14237" spans="56:142" x14ac:dyDescent="0.2">
      <c r="BD14237" s="325"/>
      <c r="EL14237" s="325"/>
    </row>
    <row r="14238" spans="56:142" x14ac:dyDescent="0.2">
      <c r="BD14238" s="325"/>
      <c r="EL14238" s="325"/>
    </row>
    <row r="14239" spans="56:142" x14ac:dyDescent="0.2">
      <c r="BD14239" s="325"/>
      <c r="EL14239" s="325"/>
    </row>
    <row r="14240" spans="56:142" x14ac:dyDescent="0.2">
      <c r="BD14240" s="325"/>
      <c r="EL14240" s="325"/>
    </row>
    <row r="14241" spans="56:142" x14ac:dyDescent="0.2">
      <c r="BD14241" s="325"/>
      <c r="EL14241" s="325"/>
    </row>
    <row r="14242" spans="56:142" x14ac:dyDescent="0.2">
      <c r="BD14242" s="325"/>
      <c r="EL14242" s="325"/>
    </row>
    <row r="14243" spans="56:142" x14ac:dyDescent="0.2">
      <c r="BD14243" s="325"/>
      <c r="EL14243" s="325"/>
    </row>
    <row r="14244" spans="56:142" x14ac:dyDescent="0.2">
      <c r="BD14244" s="325"/>
      <c r="EL14244" s="325"/>
    </row>
    <row r="14245" spans="56:142" x14ac:dyDescent="0.2">
      <c r="BD14245" s="325"/>
      <c r="EL14245" s="325"/>
    </row>
    <row r="14246" spans="56:142" x14ac:dyDescent="0.2">
      <c r="BD14246" s="325"/>
      <c r="EL14246" s="325"/>
    </row>
    <row r="14247" spans="56:142" x14ac:dyDescent="0.2">
      <c r="BD14247" s="325"/>
      <c r="EL14247" s="325"/>
    </row>
    <row r="14248" spans="56:142" x14ac:dyDescent="0.2">
      <c r="BD14248" s="325"/>
      <c r="EL14248" s="325"/>
    </row>
    <row r="14249" spans="56:142" x14ac:dyDescent="0.2">
      <c r="BD14249" s="325"/>
      <c r="EL14249" s="325"/>
    </row>
    <row r="14250" spans="56:142" x14ac:dyDescent="0.2">
      <c r="BD14250" s="325"/>
      <c r="EL14250" s="325"/>
    </row>
    <row r="14251" spans="56:142" x14ac:dyDescent="0.2">
      <c r="BD14251" s="325"/>
      <c r="EL14251" s="325"/>
    </row>
    <row r="14252" spans="56:142" x14ac:dyDescent="0.2">
      <c r="BD14252" s="325"/>
      <c r="EL14252" s="325"/>
    </row>
    <row r="14253" spans="56:142" x14ac:dyDescent="0.2">
      <c r="BD14253" s="325"/>
      <c r="EL14253" s="325"/>
    </row>
    <row r="14254" spans="56:142" x14ac:dyDescent="0.2">
      <c r="BD14254" s="325"/>
      <c r="EL14254" s="325"/>
    </row>
    <row r="14255" spans="56:142" x14ac:dyDescent="0.2">
      <c r="BD14255" s="325"/>
      <c r="EL14255" s="325"/>
    </row>
    <row r="14256" spans="56:142" x14ac:dyDescent="0.2">
      <c r="BD14256" s="325"/>
      <c r="EL14256" s="325"/>
    </row>
    <row r="14257" spans="56:142" x14ac:dyDescent="0.2">
      <c r="BD14257" s="325"/>
      <c r="EL14257" s="325"/>
    </row>
    <row r="14258" spans="56:142" x14ac:dyDescent="0.2">
      <c r="BD14258" s="325"/>
      <c r="EL14258" s="325"/>
    </row>
    <row r="14259" spans="56:142" x14ac:dyDescent="0.2">
      <c r="BD14259" s="325"/>
      <c r="EL14259" s="325"/>
    </row>
    <row r="14260" spans="56:142" x14ac:dyDescent="0.2">
      <c r="BD14260" s="325"/>
      <c r="EL14260" s="325"/>
    </row>
    <row r="14261" spans="56:142" x14ac:dyDescent="0.2">
      <c r="BD14261" s="325"/>
      <c r="EL14261" s="325"/>
    </row>
    <row r="14262" spans="56:142" x14ac:dyDescent="0.2">
      <c r="BD14262" s="325"/>
      <c r="EL14262" s="325"/>
    </row>
    <row r="14263" spans="56:142" x14ac:dyDescent="0.2">
      <c r="BD14263" s="325"/>
      <c r="EL14263" s="325"/>
    </row>
    <row r="14264" spans="56:142" x14ac:dyDescent="0.2">
      <c r="BD14264" s="325"/>
      <c r="EL14264" s="325"/>
    </row>
    <row r="14265" spans="56:142" x14ac:dyDescent="0.2">
      <c r="BD14265" s="325"/>
      <c r="EL14265" s="325"/>
    </row>
    <row r="14266" spans="56:142" x14ac:dyDescent="0.2">
      <c r="BD14266" s="325"/>
      <c r="EL14266" s="325"/>
    </row>
    <row r="14267" spans="56:142" x14ac:dyDescent="0.2">
      <c r="BD14267" s="325"/>
      <c r="EL14267" s="325"/>
    </row>
    <row r="14268" spans="56:142" x14ac:dyDescent="0.2">
      <c r="BD14268" s="325"/>
      <c r="EL14268" s="325"/>
    </row>
    <row r="14269" spans="56:142" x14ac:dyDescent="0.2">
      <c r="BD14269" s="325"/>
      <c r="EL14269" s="325"/>
    </row>
    <row r="14270" spans="56:142" x14ac:dyDescent="0.2">
      <c r="BD14270" s="325"/>
      <c r="EL14270" s="325"/>
    </row>
    <row r="14271" spans="56:142" x14ac:dyDescent="0.2">
      <c r="BD14271" s="325"/>
      <c r="EL14271" s="325"/>
    </row>
    <row r="14272" spans="56:142" x14ac:dyDescent="0.2">
      <c r="BD14272" s="325"/>
      <c r="EL14272" s="325"/>
    </row>
    <row r="14273" spans="56:142" x14ac:dyDescent="0.2">
      <c r="BD14273" s="325"/>
      <c r="EL14273" s="325"/>
    </row>
    <row r="14274" spans="56:142" x14ac:dyDescent="0.2">
      <c r="BD14274" s="325"/>
      <c r="EL14274" s="325"/>
    </row>
    <row r="14275" spans="56:142" x14ac:dyDescent="0.2">
      <c r="BD14275" s="325"/>
      <c r="EL14275" s="325"/>
    </row>
    <row r="14276" spans="56:142" x14ac:dyDescent="0.2">
      <c r="BD14276" s="325"/>
      <c r="EL14276" s="325"/>
    </row>
    <row r="14277" spans="56:142" x14ac:dyDescent="0.2">
      <c r="BD14277" s="325"/>
      <c r="EL14277" s="325"/>
    </row>
    <row r="14278" spans="56:142" x14ac:dyDescent="0.2">
      <c r="BD14278" s="325"/>
      <c r="EL14278" s="325"/>
    </row>
    <row r="14279" spans="56:142" x14ac:dyDescent="0.2">
      <c r="BD14279" s="325"/>
      <c r="EL14279" s="325"/>
    </row>
    <row r="14280" spans="56:142" x14ac:dyDescent="0.2">
      <c r="BD14280" s="325"/>
      <c r="EL14280" s="325"/>
    </row>
    <row r="14281" spans="56:142" x14ac:dyDescent="0.2">
      <c r="BD14281" s="325"/>
      <c r="EL14281" s="325"/>
    </row>
    <row r="14282" spans="56:142" x14ac:dyDescent="0.2">
      <c r="BD14282" s="325"/>
      <c r="EL14282" s="325"/>
    </row>
    <row r="14283" spans="56:142" x14ac:dyDescent="0.2">
      <c r="BD14283" s="325"/>
      <c r="EL14283" s="325"/>
    </row>
    <row r="14284" spans="56:142" x14ac:dyDescent="0.2">
      <c r="BD14284" s="325"/>
      <c r="EL14284" s="325"/>
    </row>
    <row r="14285" spans="56:142" x14ac:dyDescent="0.2">
      <c r="BD14285" s="325"/>
      <c r="EL14285" s="325"/>
    </row>
    <row r="14286" spans="56:142" x14ac:dyDescent="0.2">
      <c r="BD14286" s="325"/>
      <c r="EL14286" s="325"/>
    </row>
    <row r="14287" spans="56:142" x14ac:dyDescent="0.2">
      <c r="BD14287" s="325"/>
      <c r="EL14287" s="325"/>
    </row>
    <row r="14288" spans="56:142" x14ac:dyDescent="0.2">
      <c r="BD14288" s="325"/>
      <c r="EL14288" s="325"/>
    </row>
    <row r="14289" spans="56:142" x14ac:dyDescent="0.2">
      <c r="BD14289" s="325"/>
      <c r="EL14289" s="325"/>
    </row>
    <row r="14290" spans="56:142" x14ac:dyDescent="0.2">
      <c r="BD14290" s="325"/>
      <c r="EL14290" s="325"/>
    </row>
    <row r="14291" spans="56:142" x14ac:dyDescent="0.2">
      <c r="BD14291" s="325"/>
      <c r="EL14291" s="325"/>
    </row>
    <row r="14292" spans="56:142" x14ac:dyDescent="0.2">
      <c r="BD14292" s="325"/>
      <c r="EL14292" s="325"/>
    </row>
    <row r="14293" spans="56:142" x14ac:dyDescent="0.2">
      <c r="BD14293" s="325"/>
      <c r="EL14293" s="325"/>
    </row>
    <row r="14294" spans="56:142" x14ac:dyDescent="0.2">
      <c r="BD14294" s="325"/>
      <c r="EL14294" s="325"/>
    </row>
    <row r="14295" spans="56:142" x14ac:dyDescent="0.2">
      <c r="BD14295" s="325"/>
      <c r="EL14295" s="325"/>
    </row>
    <row r="14296" spans="56:142" x14ac:dyDescent="0.2">
      <c r="BD14296" s="325"/>
      <c r="EL14296" s="325"/>
    </row>
    <row r="14297" spans="56:142" x14ac:dyDescent="0.2">
      <c r="BD14297" s="325"/>
      <c r="EL14297" s="325"/>
    </row>
    <row r="14298" spans="56:142" x14ac:dyDescent="0.2">
      <c r="BD14298" s="325"/>
      <c r="EL14298" s="325"/>
    </row>
    <row r="14299" spans="56:142" x14ac:dyDescent="0.2">
      <c r="BD14299" s="325"/>
      <c r="EL14299" s="325"/>
    </row>
    <row r="14300" spans="56:142" x14ac:dyDescent="0.2">
      <c r="BD14300" s="325"/>
      <c r="EL14300" s="325"/>
    </row>
    <row r="14301" spans="56:142" x14ac:dyDescent="0.2">
      <c r="BD14301" s="325"/>
      <c r="EL14301" s="325"/>
    </row>
    <row r="14302" spans="56:142" x14ac:dyDescent="0.2">
      <c r="BD14302" s="325"/>
      <c r="EL14302" s="325"/>
    </row>
    <row r="14303" spans="56:142" x14ac:dyDescent="0.2">
      <c r="BD14303" s="325"/>
      <c r="EL14303" s="325"/>
    </row>
    <row r="14304" spans="56:142" x14ac:dyDescent="0.2">
      <c r="BD14304" s="325"/>
      <c r="EL14304" s="325"/>
    </row>
    <row r="14305" spans="56:142" x14ac:dyDescent="0.2">
      <c r="BD14305" s="325"/>
      <c r="EL14305" s="325"/>
    </row>
    <row r="14306" spans="56:142" x14ac:dyDescent="0.2">
      <c r="BD14306" s="325"/>
      <c r="EL14306" s="325"/>
    </row>
    <row r="14307" spans="56:142" x14ac:dyDescent="0.2">
      <c r="BD14307" s="325"/>
      <c r="EL14307" s="325"/>
    </row>
    <row r="14308" spans="56:142" x14ac:dyDescent="0.2">
      <c r="BD14308" s="325"/>
      <c r="EL14308" s="325"/>
    </row>
    <row r="14309" spans="56:142" x14ac:dyDescent="0.2">
      <c r="BD14309" s="325"/>
      <c r="EL14309" s="325"/>
    </row>
    <row r="14310" spans="56:142" x14ac:dyDescent="0.2">
      <c r="BD14310" s="325"/>
      <c r="EL14310" s="325"/>
    </row>
    <row r="14311" spans="56:142" x14ac:dyDescent="0.2">
      <c r="BD14311" s="325"/>
      <c r="EL14311" s="325"/>
    </row>
    <row r="14312" spans="56:142" x14ac:dyDescent="0.2">
      <c r="BD14312" s="325"/>
      <c r="EL14312" s="325"/>
    </row>
    <row r="14313" spans="56:142" x14ac:dyDescent="0.2">
      <c r="BD14313" s="325"/>
      <c r="EL14313" s="325"/>
    </row>
    <row r="14314" spans="56:142" x14ac:dyDescent="0.2">
      <c r="BD14314" s="325"/>
      <c r="EL14314" s="325"/>
    </row>
    <row r="14315" spans="56:142" x14ac:dyDescent="0.2">
      <c r="BD14315" s="325"/>
      <c r="EL14315" s="325"/>
    </row>
    <row r="14316" spans="56:142" x14ac:dyDescent="0.2">
      <c r="BD14316" s="325"/>
      <c r="EL14316" s="325"/>
    </row>
    <row r="14317" spans="56:142" x14ac:dyDescent="0.2">
      <c r="BD14317" s="325"/>
      <c r="EL14317" s="325"/>
    </row>
    <row r="14318" spans="56:142" x14ac:dyDescent="0.2">
      <c r="BD14318" s="325"/>
      <c r="EL14318" s="325"/>
    </row>
    <row r="14319" spans="56:142" x14ac:dyDescent="0.2">
      <c r="BD14319" s="325"/>
      <c r="EL14319" s="325"/>
    </row>
    <row r="14320" spans="56:142" x14ac:dyDescent="0.2">
      <c r="BD14320" s="325"/>
      <c r="EL14320" s="325"/>
    </row>
    <row r="14321" spans="56:142" x14ac:dyDescent="0.2">
      <c r="BD14321" s="325"/>
      <c r="EL14321" s="325"/>
    </row>
    <row r="14322" spans="56:142" x14ac:dyDescent="0.2">
      <c r="BD14322" s="325"/>
      <c r="EL14322" s="325"/>
    </row>
    <row r="14323" spans="56:142" x14ac:dyDescent="0.2">
      <c r="BD14323" s="325"/>
      <c r="EL14323" s="325"/>
    </row>
    <row r="14324" spans="56:142" x14ac:dyDescent="0.2">
      <c r="BD14324" s="325"/>
      <c r="EL14324" s="325"/>
    </row>
    <row r="14325" spans="56:142" x14ac:dyDescent="0.2">
      <c r="BD14325" s="325"/>
      <c r="EL14325" s="325"/>
    </row>
    <row r="14326" spans="56:142" x14ac:dyDescent="0.2">
      <c r="BD14326" s="325"/>
      <c r="EL14326" s="325"/>
    </row>
    <row r="14327" spans="56:142" x14ac:dyDescent="0.2">
      <c r="BD14327" s="325"/>
      <c r="EL14327" s="325"/>
    </row>
    <row r="14328" spans="56:142" x14ac:dyDescent="0.2">
      <c r="BD14328" s="325"/>
      <c r="EL14328" s="325"/>
    </row>
    <row r="14329" spans="56:142" x14ac:dyDescent="0.2">
      <c r="BD14329" s="325"/>
      <c r="EL14329" s="325"/>
    </row>
    <row r="14330" spans="56:142" x14ac:dyDescent="0.2">
      <c r="BD14330" s="325"/>
      <c r="EL14330" s="325"/>
    </row>
    <row r="14331" spans="56:142" x14ac:dyDescent="0.2">
      <c r="BD14331" s="325"/>
      <c r="EL14331" s="325"/>
    </row>
    <row r="14332" spans="56:142" x14ac:dyDescent="0.2">
      <c r="BD14332" s="325"/>
      <c r="EL14332" s="325"/>
    </row>
    <row r="14333" spans="56:142" x14ac:dyDescent="0.2">
      <c r="BD14333" s="325"/>
      <c r="EL14333" s="325"/>
    </row>
    <row r="14334" spans="56:142" x14ac:dyDescent="0.2">
      <c r="BD14334" s="325"/>
      <c r="EL14334" s="325"/>
    </row>
    <row r="14335" spans="56:142" x14ac:dyDescent="0.2">
      <c r="BD14335" s="325"/>
      <c r="EL14335" s="325"/>
    </row>
    <row r="14336" spans="56:142" x14ac:dyDescent="0.2">
      <c r="BD14336" s="325"/>
      <c r="EL14336" s="325"/>
    </row>
    <row r="14337" spans="56:142" x14ac:dyDescent="0.2">
      <c r="BD14337" s="325"/>
      <c r="EL14337" s="325"/>
    </row>
    <row r="14338" spans="56:142" x14ac:dyDescent="0.2">
      <c r="BD14338" s="325"/>
      <c r="EL14338" s="325"/>
    </row>
    <row r="14339" spans="56:142" x14ac:dyDescent="0.2">
      <c r="BD14339" s="325"/>
      <c r="EL14339" s="325"/>
    </row>
    <row r="14340" spans="56:142" x14ac:dyDescent="0.2">
      <c r="BD14340" s="325"/>
      <c r="EL14340" s="325"/>
    </row>
    <row r="14341" spans="56:142" x14ac:dyDescent="0.2">
      <c r="BD14341" s="325"/>
      <c r="EL14341" s="325"/>
    </row>
    <row r="14342" spans="56:142" x14ac:dyDescent="0.2">
      <c r="BD14342" s="325"/>
      <c r="EL14342" s="325"/>
    </row>
    <row r="14343" spans="56:142" x14ac:dyDescent="0.2">
      <c r="BD14343" s="325"/>
      <c r="EL14343" s="325"/>
    </row>
    <row r="14344" spans="56:142" x14ac:dyDescent="0.2">
      <c r="BD14344" s="325"/>
      <c r="EL14344" s="325"/>
    </row>
    <row r="14345" spans="56:142" x14ac:dyDescent="0.2">
      <c r="BD14345" s="325"/>
      <c r="EL14345" s="325"/>
    </row>
    <row r="14346" spans="56:142" x14ac:dyDescent="0.2">
      <c r="BD14346" s="325"/>
      <c r="EL14346" s="325"/>
    </row>
    <row r="14347" spans="56:142" x14ac:dyDescent="0.2">
      <c r="BD14347" s="325"/>
      <c r="EL14347" s="325"/>
    </row>
    <row r="14348" spans="56:142" x14ac:dyDescent="0.2">
      <c r="BD14348" s="325"/>
      <c r="EL14348" s="325"/>
    </row>
    <row r="14349" spans="56:142" x14ac:dyDescent="0.2">
      <c r="BD14349" s="325"/>
      <c r="EL14349" s="325"/>
    </row>
    <row r="14350" spans="56:142" x14ac:dyDescent="0.2">
      <c r="BD14350" s="325"/>
      <c r="EL14350" s="325"/>
    </row>
    <row r="14351" spans="56:142" x14ac:dyDescent="0.2">
      <c r="BD14351" s="325"/>
      <c r="EL14351" s="325"/>
    </row>
    <row r="14352" spans="56:142" x14ac:dyDescent="0.2">
      <c r="BD14352" s="325"/>
      <c r="EL14352" s="325"/>
    </row>
    <row r="14353" spans="56:142" x14ac:dyDescent="0.2">
      <c r="BD14353" s="325"/>
      <c r="EL14353" s="325"/>
    </row>
    <row r="14354" spans="56:142" x14ac:dyDescent="0.2">
      <c r="BD14354" s="325"/>
      <c r="EL14354" s="325"/>
    </row>
    <row r="14355" spans="56:142" x14ac:dyDescent="0.2">
      <c r="BD14355" s="325"/>
      <c r="EL14355" s="325"/>
    </row>
    <row r="14356" spans="56:142" x14ac:dyDescent="0.2">
      <c r="BD14356" s="325"/>
      <c r="EL14356" s="325"/>
    </row>
    <row r="14357" spans="56:142" x14ac:dyDescent="0.2">
      <c r="BD14357" s="325"/>
      <c r="EL14357" s="325"/>
    </row>
    <row r="14358" spans="56:142" x14ac:dyDescent="0.2">
      <c r="BD14358" s="325"/>
      <c r="EL14358" s="325"/>
    </row>
    <row r="14359" spans="56:142" x14ac:dyDescent="0.2">
      <c r="BD14359" s="325"/>
      <c r="EL14359" s="325"/>
    </row>
    <row r="14360" spans="56:142" x14ac:dyDescent="0.2">
      <c r="BD14360" s="325"/>
      <c r="EL14360" s="325"/>
    </row>
    <row r="14361" spans="56:142" x14ac:dyDescent="0.2">
      <c r="BD14361" s="325"/>
      <c r="EL14361" s="325"/>
    </row>
    <row r="14362" spans="56:142" x14ac:dyDescent="0.2">
      <c r="BD14362" s="325"/>
      <c r="EL14362" s="325"/>
    </row>
    <row r="14363" spans="56:142" x14ac:dyDescent="0.2">
      <c r="BD14363" s="325"/>
      <c r="EL14363" s="325"/>
    </row>
    <row r="14364" spans="56:142" x14ac:dyDescent="0.2">
      <c r="BD14364" s="325"/>
      <c r="EL14364" s="325"/>
    </row>
    <row r="14365" spans="56:142" x14ac:dyDescent="0.2">
      <c r="BD14365" s="325"/>
      <c r="EL14365" s="325"/>
    </row>
    <row r="14366" spans="56:142" x14ac:dyDescent="0.2">
      <c r="BD14366" s="325"/>
      <c r="EL14366" s="325"/>
    </row>
    <row r="14367" spans="56:142" x14ac:dyDescent="0.2">
      <c r="BD14367" s="325"/>
      <c r="EL14367" s="325"/>
    </row>
    <row r="14368" spans="56:142" x14ac:dyDescent="0.2">
      <c r="BD14368" s="325"/>
      <c r="EL14368" s="325"/>
    </row>
    <row r="14369" spans="56:142" x14ac:dyDescent="0.2">
      <c r="BD14369" s="325"/>
      <c r="EL14369" s="325"/>
    </row>
    <row r="14370" spans="56:142" x14ac:dyDescent="0.2">
      <c r="BD14370" s="325"/>
      <c r="EL14370" s="325"/>
    </row>
    <row r="14371" spans="56:142" x14ac:dyDescent="0.2">
      <c r="BD14371" s="325"/>
      <c r="EL14371" s="325"/>
    </row>
    <row r="14372" spans="56:142" x14ac:dyDescent="0.2">
      <c r="BD14372" s="325"/>
      <c r="EL14372" s="325"/>
    </row>
    <row r="14373" spans="56:142" x14ac:dyDescent="0.2">
      <c r="BD14373" s="325"/>
      <c r="EL14373" s="325"/>
    </row>
    <row r="14374" spans="56:142" x14ac:dyDescent="0.2">
      <c r="BD14374" s="325"/>
      <c r="EL14374" s="325"/>
    </row>
    <row r="14375" spans="56:142" x14ac:dyDescent="0.2">
      <c r="BD14375" s="325"/>
      <c r="EL14375" s="325"/>
    </row>
    <row r="14376" spans="56:142" x14ac:dyDescent="0.2">
      <c r="BD14376" s="325"/>
      <c r="EL14376" s="325"/>
    </row>
    <row r="14377" spans="56:142" x14ac:dyDescent="0.2">
      <c r="BD14377" s="325"/>
      <c r="EL14377" s="325"/>
    </row>
    <row r="14378" spans="56:142" x14ac:dyDescent="0.2">
      <c r="BD14378" s="325"/>
      <c r="EL14378" s="325"/>
    </row>
    <row r="14379" spans="56:142" x14ac:dyDescent="0.2">
      <c r="BD14379" s="325"/>
      <c r="EL14379" s="325"/>
    </row>
    <row r="14380" spans="56:142" x14ac:dyDescent="0.2">
      <c r="BD14380" s="325"/>
      <c r="EL14380" s="325"/>
    </row>
    <row r="14381" spans="56:142" x14ac:dyDescent="0.2">
      <c r="BD14381" s="325"/>
      <c r="EL14381" s="325"/>
    </row>
    <row r="14382" spans="56:142" x14ac:dyDescent="0.2">
      <c r="BD14382" s="325"/>
      <c r="EL14382" s="325"/>
    </row>
    <row r="14383" spans="56:142" x14ac:dyDescent="0.2">
      <c r="BD14383" s="325"/>
      <c r="EL14383" s="325"/>
    </row>
    <row r="14384" spans="56:142" x14ac:dyDescent="0.2">
      <c r="BD14384" s="325"/>
      <c r="EL14384" s="325"/>
    </row>
    <row r="14385" spans="56:142" x14ac:dyDescent="0.2">
      <c r="BD14385" s="325"/>
      <c r="EL14385" s="325"/>
    </row>
    <row r="14386" spans="56:142" x14ac:dyDescent="0.2">
      <c r="BD14386" s="325"/>
      <c r="EL14386" s="325"/>
    </row>
    <row r="14387" spans="56:142" x14ac:dyDescent="0.2">
      <c r="BD14387" s="325"/>
      <c r="EL14387" s="325"/>
    </row>
    <row r="14388" spans="56:142" x14ac:dyDescent="0.2">
      <c r="BD14388" s="325"/>
      <c r="EL14388" s="325"/>
    </row>
    <row r="14389" spans="56:142" x14ac:dyDescent="0.2">
      <c r="BD14389" s="325"/>
      <c r="EL14389" s="325"/>
    </row>
    <row r="14390" spans="56:142" x14ac:dyDescent="0.2">
      <c r="BD14390" s="325"/>
      <c r="EL14390" s="325"/>
    </row>
    <row r="14391" spans="56:142" x14ac:dyDescent="0.2">
      <c r="BD14391" s="325"/>
      <c r="EL14391" s="325"/>
    </row>
    <row r="14392" spans="56:142" x14ac:dyDescent="0.2">
      <c r="BD14392" s="325"/>
      <c r="EL14392" s="325"/>
    </row>
    <row r="14393" spans="56:142" x14ac:dyDescent="0.2">
      <c r="BD14393" s="325"/>
      <c r="EL14393" s="325"/>
    </row>
    <row r="14394" spans="56:142" x14ac:dyDescent="0.2">
      <c r="BD14394" s="325"/>
      <c r="EL14394" s="325"/>
    </row>
    <row r="14395" spans="56:142" x14ac:dyDescent="0.2">
      <c r="BD14395" s="325"/>
      <c r="EL14395" s="325"/>
    </row>
    <row r="14396" spans="56:142" x14ac:dyDescent="0.2">
      <c r="BD14396" s="325"/>
      <c r="EL14396" s="325"/>
    </row>
    <row r="14397" spans="56:142" x14ac:dyDescent="0.2">
      <c r="BD14397" s="325"/>
      <c r="EL14397" s="325"/>
    </row>
    <row r="14398" spans="56:142" x14ac:dyDescent="0.2">
      <c r="BD14398" s="325"/>
      <c r="EL14398" s="325"/>
    </row>
    <row r="14399" spans="56:142" x14ac:dyDescent="0.2">
      <c r="BD14399" s="325"/>
      <c r="EL14399" s="325"/>
    </row>
    <row r="14400" spans="56:142" x14ac:dyDescent="0.2">
      <c r="BD14400" s="325"/>
      <c r="EL14400" s="325"/>
    </row>
    <row r="14401" spans="56:142" x14ac:dyDescent="0.2">
      <c r="BD14401" s="325"/>
      <c r="EL14401" s="325"/>
    </row>
    <row r="14402" spans="56:142" x14ac:dyDescent="0.2">
      <c r="BD14402" s="325"/>
      <c r="EL14402" s="325"/>
    </row>
    <row r="14403" spans="56:142" x14ac:dyDescent="0.2">
      <c r="BD14403" s="325"/>
      <c r="EL14403" s="325"/>
    </row>
    <row r="14404" spans="56:142" x14ac:dyDescent="0.2">
      <c r="BD14404" s="325"/>
      <c r="EL14404" s="325"/>
    </row>
    <row r="14405" spans="56:142" x14ac:dyDescent="0.2">
      <c r="BD14405" s="325"/>
      <c r="EL14405" s="325"/>
    </row>
    <row r="14406" spans="56:142" x14ac:dyDescent="0.2">
      <c r="BD14406" s="325"/>
      <c r="EL14406" s="325"/>
    </row>
    <row r="14407" spans="56:142" x14ac:dyDescent="0.2">
      <c r="BD14407" s="325"/>
      <c r="EL14407" s="325"/>
    </row>
    <row r="14408" spans="56:142" x14ac:dyDescent="0.2">
      <c r="BD14408" s="325"/>
      <c r="EL14408" s="325"/>
    </row>
    <row r="14409" spans="56:142" x14ac:dyDescent="0.2">
      <c r="BD14409" s="325"/>
      <c r="EL14409" s="325"/>
    </row>
    <row r="14410" spans="56:142" x14ac:dyDescent="0.2">
      <c r="BD14410" s="325"/>
      <c r="EL14410" s="325"/>
    </row>
    <row r="14411" spans="56:142" x14ac:dyDescent="0.2">
      <c r="BD14411" s="325"/>
      <c r="EL14411" s="325"/>
    </row>
    <row r="14412" spans="56:142" x14ac:dyDescent="0.2">
      <c r="BD14412" s="325"/>
      <c r="EL14412" s="325"/>
    </row>
    <row r="14413" spans="56:142" x14ac:dyDescent="0.2">
      <c r="BD14413" s="325"/>
      <c r="EL14413" s="325"/>
    </row>
    <row r="14414" spans="56:142" x14ac:dyDescent="0.2">
      <c r="BD14414" s="325"/>
      <c r="EL14414" s="325"/>
    </row>
    <row r="14415" spans="56:142" x14ac:dyDescent="0.2">
      <c r="BD14415" s="325"/>
      <c r="EL14415" s="325"/>
    </row>
    <row r="14416" spans="56:142" x14ac:dyDescent="0.2">
      <c r="BD14416" s="325"/>
      <c r="EL14416" s="325"/>
    </row>
    <row r="14417" spans="56:142" x14ac:dyDescent="0.2">
      <c r="BD14417" s="325"/>
      <c r="EL14417" s="325"/>
    </row>
    <row r="14418" spans="56:142" x14ac:dyDescent="0.2">
      <c r="BD14418" s="325"/>
      <c r="EL14418" s="325"/>
    </row>
    <row r="14419" spans="56:142" x14ac:dyDescent="0.2">
      <c r="BD14419" s="325"/>
      <c r="EL14419" s="325"/>
    </row>
    <row r="14420" spans="56:142" x14ac:dyDescent="0.2">
      <c r="BD14420" s="325"/>
      <c r="EL14420" s="325"/>
    </row>
    <row r="14421" spans="56:142" x14ac:dyDescent="0.2">
      <c r="BD14421" s="325"/>
      <c r="EL14421" s="325"/>
    </row>
    <row r="14422" spans="56:142" x14ac:dyDescent="0.2">
      <c r="BD14422" s="325"/>
      <c r="EL14422" s="325"/>
    </row>
    <row r="14423" spans="56:142" x14ac:dyDescent="0.2">
      <c r="BD14423" s="325"/>
      <c r="EL14423" s="325"/>
    </row>
    <row r="14424" spans="56:142" x14ac:dyDescent="0.2">
      <c r="BD14424" s="325"/>
      <c r="EL14424" s="325"/>
    </row>
    <row r="14425" spans="56:142" x14ac:dyDescent="0.2">
      <c r="BD14425" s="325"/>
      <c r="EL14425" s="325"/>
    </row>
    <row r="14426" spans="56:142" x14ac:dyDescent="0.2">
      <c r="BD14426" s="325"/>
      <c r="EL14426" s="325"/>
    </row>
    <row r="14427" spans="56:142" x14ac:dyDescent="0.2">
      <c r="BD14427" s="325"/>
      <c r="EL14427" s="325"/>
    </row>
    <row r="14428" spans="56:142" x14ac:dyDescent="0.2">
      <c r="BD14428" s="325"/>
      <c r="EL14428" s="325"/>
    </row>
    <row r="14429" spans="56:142" x14ac:dyDescent="0.2">
      <c r="BD14429" s="325"/>
      <c r="EL14429" s="325"/>
    </row>
    <row r="14430" spans="56:142" x14ac:dyDescent="0.2">
      <c r="BD14430" s="325"/>
      <c r="EL14430" s="325"/>
    </row>
    <row r="14431" spans="56:142" x14ac:dyDescent="0.2">
      <c r="BD14431" s="325"/>
      <c r="EL14431" s="325"/>
    </row>
    <row r="14432" spans="56:142" x14ac:dyDescent="0.2">
      <c r="BD14432" s="325"/>
      <c r="EL14432" s="325"/>
    </row>
    <row r="14433" spans="56:142" x14ac:dyDescent="0.2">
      <c r="BD14433" s="325"/>
      <c r="EL14433" s="325"/>
    </row>
    <row r="14434" spans="56:142" x14ac:dyDescent="0.2">
      <c r="BD14434" s="325"/>
      <c r="EL14434" s="325"/>
    </row>
    <row r="14435" spans="56:142" x14ac:dyDescent="0.2">
      <c r="BD14435" s="325"/>
      <c r="EL14435" s="325"/>
    </row>
    <row r="14436" spans="56:142" x14ac:dyDescent="0.2">
      <c r="BD14436" s="325"/>
      <c r="EL14436" s="325"/>
    </row>
    <row r="14437" spans="56:142" x14ac:dyDescent="0.2">
      <c r="BD14437" s="325"/>
      <c r="EL14437" s="325"/>
    </row>
    <row r="14438" spans="56:142" x14ac:dyDescent="0.2">
      <c r="BD14438" s="325"/>
      <c r="EL14438" s="325"/>
    </row>
    <row r="14439" spans="56:142" x14ac:dyDescent="0.2">
      <c r="BD14439" s="325"/>
      <c r="EL14439" s="325"/>
    </row>
    <row r="14440" spans="56:142" x14ac:dyDescent="0.2">
      <c r="BD14440" s="325"/>
      <c r="EL14440" s="325"/>
    </row>
    <row r="14441" spans="56:142" x14ac:dyDescent="0.2">
      <c r="BD14441" s="325"/>
      <c r="EL14441" s="325"/>
    </row>
    <row r="14442" spans="56:142" x14ac:dyDescent="0.2">
      <c r="BD14442" s="325"/>
      <c r="EL14442" s="325"/>
    </row>
    <row r="14443" spans="56:142" x14ac:dyDescent="0.2">
      <c r="BD14443" s="325"/>
      <c r="EL14443" s="325"/>
    </row>
    <row r="14444" spans="56:142" x14ac:dyDescent="0.2">
      <c r="BD14444" s="325"/>
      <c r="EL14444" s="325"/>
    </row>
    <row r="14445" spans="56:142" x14ac:dyDescent="0.2">
      <c r="BD14445" s="325"/>
      <c r="EL14445" s="325"/>
    </row>
    <row r="14446" spans="56:142" x14ac:dyDescent="0.2">
      <c r="BD14446" s="325"/>
      <c r="EL14446" s="325"/>
    </row>
    <row r="14447" spans="56:142" x14ac:dyDescent="0.2">
      <c r="BD14447" s="325"/>
      <c r="EL14447" s="325"/>
    </row>
    <row r="14448" spans="56:142" x14ac:dyDescent="0.2">
      <c r="BD14448" s="325"/>
      <c r="EL14448" s="325"/>
    </row>
    <row r="14449" spans="56:142" x14ac:dyDescent="0.2">
      <c r="BD14449" s="325"/>
      <c r="EL14449" s="325"/>
    </row>
    <row r="14450" spans="56:142" x14ac:dyDescent="0.2">
      <c r="BD14450" s="325"/>
      <c r="EL14450" s="325"/>
    </row>
    <row r="14451" spans="56:142" x14ac:dyDescent="0.2">
      <c r="BD14451" s="325"/>
      <c r="EL14451" s="325"/>
    </row>
    <row r="14452" spans="56:142" x14ac:dyDescent="0.2">
      <c r="BD14452" s="325"/>
      <c r="EL14452" s="325"/>
    </row>
    <row r="14453" spans="56:142" x14ac:dyDescent="0.2">
      <c r="BD14453" s="325"/>
      <c r="EL14453" s="325"/>
    </row>
    <row r="14454" spans="56:142" x14ac:dyDescent="0.2">
      <c r="BD14454" s="325"/>
      <c r="EL14454" s="325"/>
    </row>
    <row r="14455" spans="56:142" x14ac:dyDescent="0.2">
      <c r="BD14455" s="325"/>
      <c r="EL14455" s="325"/>
    </row>
    <row r="14456" spans="56:142" x14ac:dyDescent="0.2">
      <c r="BD14456" s="325"/>
      <c r="EL14456" s="325"/>
    </row>
    <row r="14457" spans="56:142" x14ac:dyDescent="0.2">
      <c r="BD14457" s="325"/>
      <c r="EL14457" s="325"/>
    </row>
    <row r="14458" spans="56:142" x14ac:dyDescent="0.2">
      <c r="BD14458" s="325"/>
      <c r="EL14458" s="325"/>
    </row>
    <row r="14459" spans="56:142" x14ac:dyDescent="0.2">
      <c r="BD14459" s="325"/>
      <c r="EL14459" s="325"/>
    </row>
    <row r="14460" spans="56:142" x14ac:dyDescent="0.2">
      <c r="BD14460" s="325"/>
      <c r="EL14460" s="325"/>
    </row>
    <row r="14461" spans="56:142" x14ac:dyDescent="0.2">
      <c r="BD14461" s="325"/>
      <c r="EL14461" s="325"/>
    </row>
    <row r="14462" spans="56:142" x14ac:dyDescent="0.2">
      <c r="BD14462" s="325"/>
      <c r="EL14462" s="325"/>
    </row>
    <row r="14463" spans="56:142" x14ac:dyDescent="0.2">
      <c r="BD14463" s="325"/>
      <c r="EL14463" s="325"/>
    </row>
    <row r="14464" spans="56:142" x14ac:dyDescent="0.2">
      <c r="BD14464" s="325"/>
      <c r="EL14464" s="325"/>
    </row>
    <row r="14465" spans="56:142" x14ac:dyDescent="0.2">
      <c r="BD14465" s="325"/>
      <c r="EL14465" s="325"/>
    </row>
    <row r="14466" spans="56:142" x14ac:dyDescent="0.2">
      <c r="BD14466" s="325"/>
      <c r="EL14466" s="325"/>
    </row>
    <row r="14467" spans="56:142" x14ac:dyDescent="0.2">
      <c r="BD14467" s="325"/>
      <c r="EL14467" s="325"/>
    </row>
    <row r="14468" spans="56:142" x14ac:dyDescent="0.2">
      <c r="BD14468" s="325"/>
      <c r="EL14468" s="325"/>
    </row>
    <row r="14469" spans="56:142" x14ac:dyDescent="0.2">
      <c r="BD14469" s="325"/>
      <c r="EL14469" s="325"/>
    </row>
    <row r="14470" spans="56:142" x14ac:dyDescent="0.2">
      <c r="BD14470" s="325"/>
      <c r="EL14470" s="325"/>
    </row>
    <row r="14471" spans="56:142" x14ac:dyDescent="0.2">
      <c r="BD14471" s="325"/>
      <c r="EL14471" s="325"/>
    </row>
    <row r="14472" spans="56:142" x14ac:dyDescent="0.2">
      <c r="BD14472" s="325"/>
      <c r="EL14472" s="325"/>
    </row>
    <row r="14473" spans="56:142" x14ac:dyDescent="0.2">
      <c r="BD14473" s="325"/>
      <c r="EL14473" s="325"/>
    </row>
    <row r="14474" spans="56:142" x14ac:dyDescent="0.2">
      <c r="BD14474" s="325"/>
      <c r="EL14474" s="325"/>
    </row>
    <row r="14475" spans="56:142" x14ac:dyDescent="0.2">
      <c r="BD14475" s="325"/>
      <c r="EL14475" s="325"/>
    </row>
    <row r="14476" spans="56:142" x14ac:dyDescent="0.2">
      <c r="BD14476" s="325"/>
      <c r="EL14476" s="325"/>
    </row>
    <row r="14477" spans="56:142" x14ac:dyDescent="0.2">
      <c r="BD14477" s="325"/>
      <c r="EL14477" s="325"/>
    </row>
    <row r="14478" spans="56:142" x14ac:dyDescent="0.2">
      <c r="BD14478" s="325"/>
      <c r="EL14478" s="325"/>
    </row>
    <row r="14479" spans="56:142" x14ac:dyDescent="0.2">
      <c r="BD14479" s="325"/>
      <c r="EL14479" s="325"/>
    </row>
    <row r="14480" spans="56:142" x14ac:dyDescent="0.2">
      <c r="BD14480" s="325"/>
      <c r="EL14480" s="325"/>
    </row>
    <row r="14481" spans="56:142" x14ac:dyDescent="0.2">
      <c r="BD14481" s="325"/>
      <c r="EL14481" s="325"/>
    </row>
    <row r="14482" spans="56:142" x14ac:dyDescent="0.2">
      <c r="BD14482" s="325"/>
      <c r="EL14482" s="325"/>
    </row>
    <row r="14483" spans="56:142" x14ac:dyDescent="0.2">
      <c r="BD14483" s="325"/>
      <c r="EL14483" s="325"/>
    </row>
    <row r="14484" spans="56:142" x14ac:dyDescent="0.2">
      <c r="BD14484" s="325"/>
      <c r="EL14484" s="325"/>
    </row>
    <row r="14485" spans="56:142" x14ac:dyDescent="0.2">
      <c r="BD14485" s="325"/>
      <c r="EL14485" s="325"/>
    </row>
    <row r="14486" spans="56:142" x14ac:dyDescent="0.2">
      <c r="BD14486" s="325"/>
      <c r="EL14486" s="325"/>
    </row>
    <row r="14487" spans="56:142" x14ac:dyDescent="0.2">
      <c r="BD14487" s="325"/>
      <c r="EL14487" s="325"/>
    </row>
    <row r="14488" spans="56:142" x14ac:dyDescent="0.2">
      <c r="BD14488" s="325"/>
      <c r="EL14488" s="325"/>
    </row>
    <row r="14489" spans="56:142" x14ac:dyDescent="0.2">
      <c r="BD14489" s="325"/>
      <c r="EL14489" s="325"/>
    </row>
    <row r="14490" spans="56:142" x14ac:dyDescent="0.2">
      <c r="BD14490" s="325"/>
      <c r="EL14490" s="325"/>
    </row>
    <row r="14491" spans="56:142" x14ac:dyDescent="0.2">
      <c r="BD14491" s="325"/>
      <c r="EL14491" s="325"/>
    </row>
    <row r="14492" spans="56:142" x14ac:dyDescent="0.2">
      <c r="BD14492" s="325"/>
      <c r="EL14492" s="325"/>
    </row>
    <row r="14493" spans="56:142" x14ac:dyDescent="0.2">
      <c r="BD14493" s="325"/>
      <c r="EL14493" s="325"/>
    </row>
    <row r="14494" spans="56:142" x14ac:dyDescent="0.2">
      <c r="BD14494" s="325"/>
      <c r="EL14494" s="325"/>
    </row>
    <row r="14495" spans="56:142" x14ac:dyDescent="0.2">
      <c r="BD14495" s="325"/>
      <c r="EL14495" s="325"/>
    </row>
    <row r="14496" spans="56:142" x14ac:dyDescent="0.2">
      <c r="BD14496" s="325"/>
      <c r="EL14496" s="325"/>
    </row>
    <row r="14497" spans="56:142" x14ac:dyDescent="0.2">
      <c r="BD14497" s="325"/>
      <c r="EL14497" s="325"/>
    </row>
    <row r="14498" spans="56:142" x14ac:dyDescent="0.2">
      <c r="BD14498" s="325"/>
      <c r="EL14498" s="325"/>
    </row>
    <row r="14499" spans="56:142" x14ac:dyDescent="0.2">
      <c r="BD14499" s="325"/>
      <c r="EL14499" s="325"/>
    </row>
    <row r="14500" spans="56:142" x14ac:dyDescent="0.2">
      <c r="BD14500" s="325"/>
      <c r="EL14500" s="325"/>
    </row>
    <row r="14501" spans="56:142" x14ac:dyDescent="0.2">
      <c r="BD14501" s="325"/>
      <c r="EL14501" s="325"/>
    </row>
    <row r="14502" spans="56:142" x14ac:dyDescent="0.2">
      <c r="BD14502" s="325"/>
      <c r="EL14502" s="325"/>
    </row>
    <row r="14503" spans="56:142" x14ac:dyDescent="0.2">
      <c r="BD14503" s="325"/>
      <c r="EL14503" s="325"/>
    </row>
    <row r="14504" spans="56:142" x14ac:dyDescent="0.2">
      <c r="BD14504" s="325"/>
      <c r="EL14504" s="325"/>
    </row>
    <row r="14505" spans="56:142" x14ac:dyDescent="0.2">
      <c r="BD14505" s="325"/>
      <c r="EL14505" s="325"/>
    </row>
    <row r="14506" spans="56:142" x14ac:dyDescent="0.2">
      <c r="BD14506" s="325"/>
      <c r="EL14506" s="325"/>
    </row>
    <row r="14507" spans="56:142" x14ac:dyDescent="0.2">
      <c r="BD14507" s="325"/>
      <c r="EL14507" s="325"/>
    </row>
    <row r="14508" spans="56:142" x14ac:dyDescent="0.2">
      <c r="BD14508" s="325"/>
      <c r="EL14508" s="325"/>
    </row>
    <row r="14509" spans="56:142" x14ac:dyDescent="0.2">
      <c r="BD14509" s="325"/>
      <c r="EL14509" s="325"/>
    </row>
    <row r="14510" spans="56:142" x14ac:dyDescent="0.2">
      <c r="BD14510" s="325"/>
      <c r="EL14510" s="325"/>
    </row>
    <row r="14511" spans="56:142" x14ac:dyDescent="0.2">
      <c r="BD14511" s="325"/>
      <c r="EL14511" s="325"/>
    </row>
    <row r="14512" spans="56:142" x14ac:dyDescent="0.2">
      <c r="BD14512" s="325"/>
      <c r="EL14512" s="325"/>
    </row>
    <row r="14513" spans="56:142" x14ac:dyDescent="0.2">
      <c r="BD14513" s="325"/>
      <c r="EL14513" s="325"/>
    </row>
    <row r="14514" spans="56:142" x14ac:dyDescent="0.2">
      <c r="BD14514" s="325"/>
      <c r="EL14514" s="325"/>
    </row>
    <row r="14515" spans="56:142" x14ac:dyDescent="0.2">
      <c r="BD14515" s="325"/>
      <c r="EL14515" s="325"/>
    </row>
    <row r="14516" spans="56:142" x14ac:dyDescent="0.2">
      <c r="BD14516" s="325"/>
      <c r="EL14516" s="325"/>
    </row>
    <row r="14517" spans="56:142" x14ac:dyDescent="0.2">
      <c r="BD14517" s="325"/>
      <c r="EL14517" s="325"/>
    </row>
    <row r="14518" spans="56:142" x14ac:dyDescent="0.2">
      <c r="BD14518" s="325"/>
      <c r="EL14518" s="325"/>
    </row>
    <row r="14519" spans="56:142" x14ac:dyDescent="0.2">
      <c r="BD14519" s="325"/>
      <c r="EL14519" s="325"/>
    </row>
    <row r="14520" spans="56:142" x14ac:dyDescent="0.2">
      <c r="BD14520" s="325"/>
      <c r="EL14520" s="325"/>
    </row>
    <row r="14521" spans="56:142" x14ac:dyDescent="0.2">
      <c r="BD14521" s="325"/>
      <c r="EL14521" s="325"/>
    </row>
    <row r="14522" spans="56:142" x14ac:dyDescent="0.2">
      <c r="BD14522" s="325"/>
      <c r="EL14522" s="325"/>
    </row>
    <row r="14523" spans="56:142" x14ac:dyDescent="0.2">
      <c r="BD14523" s="325"/>
      <c r="EL14523" s="325"/>
    </row>
    <row r="14524" spans="56:142" x14ac:dyDescent="0.2">
      <c r="BD14524" s="325"/>
      <c r="EL14524" s="325"/>
    </row>
    <row r="14525" spans="56:142" x14ac:dyDescent="0.2">
      <c r="BD14525" s="325"/>
      <c r="EL14525" s="325"/>
    </row>
    <row r="14526" spans="56:142" x14ac:dyDescent="0.2">
      <c r="BD14526" s="325"/>
      <c r="EL14526" s="325"/>
    </row>
    <row r="14527" spans="56:142" x14ac:dyDescent="0.2">
      <c r="BD14527" s="325"/>
      <c r="EL14527" s="325"/>
    </row>
    <row r="14528" spans="56:142" x14ac:dyDescent="0.2">
      <c r="BD14528" s="325"/>
      <c r="EL14528" s="325"/>
    </row>
    <row r="14529" spans="56:142" x14ac:dyDescent="0.2">
      <c r="BD14529" s="325"/>
      <c r="EL14529" s="325"/>
    </row>
    <row r="14530" spans="56:142" x14ac:dyDescent="0.2">
      <c r="BD14530" s="325"/>
      <c r="EL14530" s="325"/>
    </row>
    <row r="14531" spans="56:142" x14ac:dyDescent="0.2">
      <c r="BD14531" s="325"/>
      <c r="EL14531" s="325"/>
    </row>
    <row r="14532" spans="56:142" x14ac:dyDescent="0.2">
      <c r="BD14532" s="325"/>
      <c r="EL14532" s="325"/>
    </row>
    <row r="14533" spans="56:142" x14ac:dyDescent="0.2">
      <c r="BD14533" s="325"/>
      <c r="EL14533" s="325"/>
    </row>
    <row r="14534" spans="56:142" x14ac:dyDescent="0.2">
      <c r="BD14534" s="325"/>
      <c r="EL14534" s="325"/>
    </row>
    <row r="14535" spans="56:142" x14ac:dyDescent="0.2">
      <c r="BD14535" s="325"/>
      <c r="EL14535" s="325"/>
    </row>
    <row r="14536" spans="56:142" x14ac:dyDescent="0.2">
      <c r="BD14536" s="325"/>
      <c r="EL14536" s="325"/>
    </row>
    <row r="14537" spans="56:142" x14ac:dyDescent="0.2">
      <c r="BD14537" s="325"/>
      <c r="EL14537" s="325"/>
    </row>
    <row r="14538" spans="56:142" x14ac:dyDescent="0.2">
      <c r="BD14538" s="325"/>
      <c r="EL14538" s="325"/>
    </row>
    <row r="14539" spans="56:142" x14ac:dyDescent="0.2">
      <c r="BD14539" s="325"/>
      <c r="EL14539" s="325"/>
    </row>
    <row r="14540" spans="56:142" x14ac:dyDescent="0.2">
      <c r="BD14540" s="325"/>
      <c r="EL14540" s="325"/>
    </row>
    <row r="14541" spans="56:142" x14ac:dyDescent="0.2">
      <c r="BD14541" s="325"/>
      <c r="EL14541" s="325"/>
    </row>
    <row r="14542" spans="56:142" x14ac:dyDescent="0.2">
      <c r="BD14542" s="325"/>
      <c r="EL14542" s="325"/>
    </row>
    <row r="14543" spans="56:142" x14ac:dyDescent="0.2">
      <c r="BD14543" s="325"/>
      <c r="EL14543" s="325"/>
    </row>
    <row r="14544" spans="56:142" x14ac:dyDescent="0.2">
      <c r="BD14544" s="325"/>
      <c r="EL14544" s="325"/>
    </row>
    <row r="14545" spans="56:142" x14ac:dyDescent="0.2">
      <c r="BD14545" s="325"/>
      <c r="EL14545" s="325"/>
    </row>
    <row r="14546" spans="56:142" x14ac:dyDescent="0.2">
      <c r="BD14546" s="325"/>
      <c r="EL14546" s="325"/>
    </row>
    <row r="14547" spans="56:142" x14ac:dyDescent="0.2">
      <c r="BD14547" s="325"/>
      <c r="EL14547" s="325"/>
    </row>
    <row r="14548" spans="56:142" x14ac:dyDescent="0.2">
      <c r="BD14548" s="325"/>
      <c r="EL14548" s="325"/>
    </row>
    <row r="14549" spans="56:142" x14ac:dyDescent="0.2">
      <c r="BD14549" s="325"/>
      <c r="EL14549" s="325"/>
    </row>
    <row r="14550" spans="56:142" x14ac:dyDescent="0.2">
      <c r="BD14550" s="325"/>
      <c r="EL14550" s="325"/>
    </row>
    <row r="14551" spans="56:142" x14ac:dyDescent="0.2">
      <c r="BD14551" s="325"/>
      <c r="EL14551" s="325"/>
    </row>
    <row r="14552" spans="56:142" x14ac:dyDescent="0.2">
      <c r="BD14552" s="325"/>
      <c r="EL14552" s="325"/>
    </row>
    <row r="14553" spans="56:142" x14ac:dyDescent="0.2">
      <c r="BD14553" s="325"/>
      <c r="EL14553" s="325"/>
    </row>
    <row r="14554" spans="56:142" x14ac:dyDescent="0.2">
      <c r="BD14554" s="325"/>
      <c r="EL14554" s="325"/>
    </row>
    <row r="14555" spans="56:142" x14ac:dyDescent="0.2">
      <c r="BD14555" s="325"/>
      <c r="EL14555" s="325"/>
    </row>
    <row r="14556" spans="56:142" x14ac:dyDescent="0.2">
      <c r="BD14556" s="325"/>
      <c r="EL14556" s="325"/>
    </row>
    <row r="14557" spans="56:142" x14ac:dyDescent="0.2">
      <c r="BD14557" s="325"/>
      <c r="EL14557" s="325"/>
    </row>
    <row r="14558" spans="56:142" x14ac:dyDescent="0.2">
      <c r="BD14558" s="325"/>
      <c r="EL14558" s="325"/>
    </row>
    <row r="14559" spans="56:142" x14ac:dyDescent="0.2">
      <c r="BD14559" s="325"/>
      <c r="EL14559" s="325"/>
    </row>
    <row r="14560" spans="56:142" x14ac:dyDescent="0.2">
      <c r="BD14560" s="325"/>
      <c r="EL14560" s="325"/>
    </row>
    <row r="14561" spans="56:142" x14ac:dyDescent="0.2">
      <c r="BD14561" s="325"/>
      <c r="EL14561" s="325"/>
    </row>
    <row r="14562" spans="56:142" x14ac:dyDescent="0.2">
      <c r="BD14562" s="325"/>
      <c r="EL14562" s="325"/>
    </row>
    <row r="14563" spans="56:142" x14ac:dyDescent="0.2">
      <c r="BD14563" s="325"/>
      <c r="EL14563" s="325"/>
    </row>
    <row r="14564" spans="56:142" x14ac:dyDescent="0.2">
      <c r="BD14564" s="325"/>
      <c r="EL14564" s="325"/>
    </row>
    <row r="14565" spans="56:142" x14ac:dyDescent="0.2">
      <c r="BD14565" s="325"/>
      <c r="EL14565" s="325"/>
    </row>
    <row r="14566" spans="56:142" x14ac:dyDescent="0.2">
      <c r="BD14566" s="325"/>
      <c r="EL14566" s="325"/>
    </row>
    <row r="14567" spans="56:142" x14ac:dyDescent="0.2">
      <c r="BD14567" s="325"/>
      <c r="EL14567" s="325"/>
    </row>
    <row r="14568" spans="56:142" x14ac:dyDescent="0.2">
      <c r="BD14568" s="325"/>
      <c r="EL14568" s="325"/>
    </row>
    <row r="14569" spans="56:142" x14ac:dyDescent="0.2">
      <c r="BD14569" s="325"/>
      <c r="EL14569" s="325"/>
    </row>
    <row r="14570" spans="56:142" x14ac:dyDescent="0.2">
      <c r="BD14570" s="325"/>
      <c r="EL14570" s="325"/>
    </row>
    <row r="14571" spans="56:142" x14ac:dyDescent="0.2">
      <c r="BD14571" s="325"/>
      <c r="EL14571" s="325"/>
    </row>
    <row r="14572" spans="56:142" x14ac:dyDescent="0.2">
      <c r="BD14572" s="325"/>
      <c r="EL14572" s="325"/>
    </row>
    <row r="14573" spans="56:142" x14ac:dyDescent="0.2">
      <c r="BD14573" s="325"/>
      <c r="EL14573" s="325"/>
    </row>
    <row r="14574" spans="56:142" x14ac:dyDescent="0.2">
      <c r="BD14574" s="325"/>
      <c r="EL14574" s="325"/>
    </row>
    <row r="14575" spans="56:142" x14ac:dyDescent="0.2">
      <c r="BD14575" s="325"/>
      <c r="EL14575" s="325"/>
    </row>
    <row r="14576" spans="56:142" x14ac:dyDescent="0.2">
      <c r="BD14576" s="325"/>
      <c r="EL14576" s="325"/>
    </row>
    <row r="14577" spans="56:142" x14ac:dyDescent="0.2">
      <c r="BD14577" s="325"/>
      <c r="EL14577" s="325"/>
    </row>
    <row r="14578" spans="56:142" x14ac:dyDescent="0.2">
      <c r="BD14578" s="325"/>
      <c r="EL14578" s="325"/>
    </row>
    <row r="14579" spans="56:142" x14ac:dyDescent="0.2">
      <c r="BD14579" s="325"/>
      <c r="EL14579" s="325"/>
    </row>
    <row r="14580" spans="56:142" x14ac:dyDescent="0.2">
      <c r="BD14580" s="325"/>
      <c r="EL14580" s="325"/>
    </row>
    <row r="14581" spans="56:142" x14ac:dyDescent="0.2">
      <c r="BD14581" s="325"/>
      <c r="EL14581" s="325"/>
    </row>
    <row r="14582" spans="56:142" x14ac:dyDescent="0.2">
      <c r="BD14582" s="325"/>
      <c r="EL14582" s="325"/>
    </row>
    <row r="14583" spans="56:142" x14ac:dyDescent="0.2">
      <c r="BD14583" s="325"/>
      <c r="EL14583" s="325"/>
    </row>
    <row r="14584" spans="56:142" x14ac:dyDescent="0.2">
      <c r="BD14584" s="325"/>
      <c r="EL14584" s="325"/>
    </row>
    <row r="14585" spans="56:142" x14ac:dyDescent="0.2">
      <c r="BD14585" s="325"/>
      <c r="EL14585" s="325"/>
    </row>
    <row r="14586" spans="56:142" x14ac:dyDescent="0.2">
      <c r="BD14586" s="325"/>
      <c r="EL14586" s="325"/>
    </row>
    <row r="14587" spans="56:142" x14ac:dyDescent="0.2">
      <c r="BD14587" s="325"/>
      <c r="EL14587" s="325"/>
    </row>
    <row r="14588" spans="56:142" x14ac:dyDescent="0.2">
      <c r="BD14588" s="325"/>
      <c r="EL14588" s="325"/>
    </row>
    <row r="14589" spans="56:142" x14ac:dyDescent="0.2">
      <c r="BD14589" s="325"/>
      <c r="EL14589" s="325"/>
    </row>
    <row r="14590" spans="56:142" x14ac:dyDescent="0.2">
      <c r="BD14590" s="325"/>
      <c r="EL14590" s="325"/>
    </row>
    <row r="14591" spans="56:142" x14ac:dyDescent="0.2">
      <c r="BD14591" s="325"/>
      <c r="EL14591" s="325"/>
    </row>
    <row r="14592" spans="56:142" x14ac:dyDescent="0.2">
      <c r="BD14592" s="325"/>
      <c r="EL14592" s="325"/>
    </row>
    <row r="14593" spans="56:142" x14ac:dyDescent="0.2">
      <c r="BD14593" s="325"/>
      <c r="EL14593" s="325"/>
    </row>
    <row r="14594" spans="56:142" x14ac:dyDescent="0.2">
      <c r="BD14594" s="325"/>
      <c r="EL14594" s="325"/>
    </row>
    <row r="14595" spans="56:142" x14ac:dyDescent="0.2">
      <c r="BD14595" s="325"/>
      <c r="EL14595" s="325"/>
    </row>
    <row r="14596" spans="56:142" x14ac:dyDescent="0.2">
      <c r="BD14596" s="325"/>
      <c r="EL14596" s="325"/>
    </row>
    <row r="14597" spans="56:142" x14ac:dyDescent="0.2">
      <c r="BD14597" s="325"/>
      <c r="EL14597" s="325"/>
    </row>
    <row r="14598" spans="56:142" x14ac:dyDescent="0.2">
      <c r="BD14598" s="325"/>
      <c r="EL14598" s="325"/>
    </row>
    <row r="14599" spans="56:142" x14ac:dyDescent="0.2">
      <c r="BD14599" s="325"/>
      <c r="EL14599" s="325"/>
    </row>
    <row r="14600" spans="56:142" x14ac:dyDescent="0.2">
      <c r="BD14600" s="325"/>
      <c r="EL14600" s="325"/>
    </row>
    <row r="14601" spans="56:142" x14ac:dyDescent="0.2">
      <c r="BD14601" s="325"/>
      <c r="EL14601" s="325"/>
    </row>
    <row r="14602" spans="56:142" x14ac:dyDescent="0.2">
      <c r="BD14602" s="325"/>
      <c r="EL14602" s="325"/>
    </row>
    <row r="14603" spans="56:142" x14ac:dyDescent="0.2">
      <c r="BD14603" s="325"/>
      <c r="EL14603" s="325"/>
    </row>
    <row r="14604" spans="56:142" x14ac:dyDescent="0.2">
      <c r="BD14604" s="325"/>
      <c r="EL14604" s="325"/>
    </row>
    <row r="14605" spans="56:142" x14ac:dyDescent="0.2">
      <c r="BD14605" s="325"/>
      <c r="EL14605" s="325"/>
    </row>
    <row r="14606" spans="56:142" x14ac:dyDescent="0.2">
      <c r="BD14606" s="325"/>
      <c r="EL14606" s="325"/>
    </row>
    <row r="14607" spans="56:142" x14ac:dyDescent="0.2">
      <c r="BD14607" s="325"/>
      <c r="EL14607" s="325"/>
    </row>
    <row r="14608" spans="56:142" x14ac:dyDescent="0.2">
      <c r="BD14608" s="325"/>
      <c r="EL14608" s="325"/>
    </row>
    <row r="14609" spans="56:142" x14ac:dyDescent="0.2">
      <c r="BD14609" s="325"/>
      <c r="EL14609" s="325"/>
    </row>
    <row r="14610" spans="56:142" x14ac:dyDescent="0.2">
      <c r="BD14610" s="325"/>
      <c r="EL14610" s="325"/>
    </row>
    <row r="14611" spans="56:142" x14ac:dyDescent="0.2">
      <c r="BD14611" s="325"/>
      <c r="EL14611" s="325"/>
    </row>
    <row r="14612" spans="56:142" x14ac:dyDescent="0.2">
      <c r="BD14612" s="325"/>
      <c r="EL14612" s="325"/>
    </row>
    <row r="14613" spans="56:142" x14ac:dyDescent="0.2">
      <c r="BD14613" s="325"/>
      <c r="EL14613" s="325"/>
    </row>
    <row r="14614" spans="56:142" x14ac:dyDescent="0.2">
      <c r="BD14614" s="325"/>
      <c r="EL14614" s="325"/>
    </row>
    <row r="14615" spans="56:142" x14ac:dyDescent="0.2">
      <c r="BD14615" s="325"/>
      <c r="EL14615" s="325"/>
    </row>
    <row r="14616" spans="56:142" x14ac:dyDescent="0.2">
      <c r="BD14616" s="325"/>
      <c r="EL14616" s="325"/>
    </row>
    <row r="14617" spans="56:142" x14ac:dyDescent="0.2">
      <c r="BD14617" s="325"/>
      <c r="EL14617" s="325"/>
    </row>
    <row r="14618" spans="56:142" x14ac:dyDescent="0.2">
      <c r="BD14618" s="325"/>
      <c r="EL14618" s="325"/>
    </row>
    <row r="14619" spans="56:142" x14ac:dyDescent="0.2">
      <c r="BD14619" s="325"/>
      <c r="EL14619" s="325"/>
    </row>
    <row r="14620" spans="56:142" x14ac:dyDescent="0.2">
      <c r="BD14620" s="325"/>
      <c r="EL14620" s="325"/>
    </row>
    <row r="14621" spans="56:142" x14ac:dyDescent="0.2">
      <c r="BD14621" s="325"/>
      <c r="EL14621" s="325"/>
    </row>
    <row r="14622" spans="56:142" x14ac:dyDescent="0.2">
      <c r="BD14622" s="325"/>
      <c r="EL14622" s="325"/>
    </row>
    <row r="14623" spans="56:142" x14ac:dyDescent="0.2">
      <c r="BD14623" s="325"/>
      <c r="EL14623" s="325"/>
    </row>
    <row r="14624" spans="56:142" x14ac:dyDescent="0.2">
      <c r="BD14624" s="325"/>
      <c r="EL14624" s="325"/>
    </row>
    <row r="14625" spans="56:142" x14ac:dyDescent="0.2">
      <c r="BD14625" s="325"/>
      <c r="EL14625" s="325"/>
    </row>
    <row r="14626" spans="56:142" x14ac:dyDescent="0.2">
      <c r="BD14626" s="325"/>
      <c r="EL14626" s="325"/>
    </row>
    <row r="14627" spans="56:142" x14ac:dyDescent="0.2">
      <c r="BD14627" s="325"/>
      <c r="EL14627" s="325"/>
    </row>
    <row r="14628" spans="56:142" x14ac:dyDescent="0.2">
      <c r="BD14628" s="325"/>
      <c r="EL14628" s="325"/>
    </row>
    <row r="14629" spans="56:142" x14ac:dyDescent="0.2">
      <c r="BD14629" s="325"/>
      <c r="EL14629" s="325"/>
    </row>
    <row r="14630" spans="56:142" x14ac:dyDescent="0.2">
      <c r="BD14630" s="325"/>
      <c r="EL14630" s="325"/>
    </row>
    <row r="14631" spans="56:142" x14ac:dyDescent="0.2">
      <c r="BD14631" s="325"/>
      <c r="EL14631" s="325"/>
    </row>
    <row r="14632" spans="56:142" x14ac:dyDescent="0.2">
      <c r="BD14632" s="325"/>
      <c r="EL14632" s="325"/>
    </row>
    <row r="14633" spans="56:142" x14ac:dyDescent="0.2">
      <c r="BD14633" s="325"/>
      <c r="EL14633" s="325"/>
    </row>
    <row r="14634" spans="56:142" x14ac:dyDescent="0.2">
      <c r="BD14634" s="325"/>
      <c r="EL14634" s="325"/>
    </row>
    <row r="14635" spans="56:142" x14ac:dyDescent="0.2">
      <c r="BD14635" s="325"/>
      <c r="EL14635" s="325"/>
    </row>
    <row r="14636" spans="56:142" x14ac:dyDescent="0.2">
      <c r="BD14636" s="325"/>
      <c r="EL14636" s="325"/>
    </row>
    <row r="14637" spans="56:142" x14ac:dyDescent="0.2">
      <c r="BD14637" s="325"/>
      <c r="EL14637" s="325"/>
    </row>
    <row r="14638" spans="56:142" x14ac:dyDescent="0.2">
      <c r="BD14638" s="325"/>
      <c r="EL14638" s="325"/>
    </row>
    <row r="14639" spans="56:142" x14ac:dyDescent="0.2">
      <c r="BD14639" s="325"/>
      <c r="EL14639" s="325"/>
    </row>
    <row r="14640" spans="56:142" x14ac:dyDescent="0.2">
      <c r="BD14640" s="325"/>
      <c r="EL14640" s="325"/>
    </row>
    <row r="14641" spans="56:142" x14ac:dyDescent="0.2">
      <c r="BD14641" s="325"/>
      <c r="EL14641" s="325"/>
    </row>
    <row r="14642" spans="56:142" x14ac:dyDescent="0.2">
      <c r="BD14642" s="325"/>
      <c r="EL14642" s="325"/>
    </row>
    <row r="14643" spans="56:142" x14ac:dyDescent="0.2">
      <c r="BD14643" s="325"/>
      <c r="EL14643" s="325"/>
    </row>
    <row r="14644" spans="56:142" x14ac:dyDescent="0.2">
      <c r="BD14644" s="325"/>
      <c r="EL14644" s="325"/>
    </row>
    <row r="14645" spans="56:142" x14ac:dyDescent="0.2">
      <c r="BD14645" s="325"/>
      <c r="EL14645" s="325"/>
    </row>
    <row r="14646" spans="56:142" x14ac:dyDescent="0.2">
      <c r="BD14646" s="325"/>
      <c r="EL14646" s="325"/>
    </row>
    <row r="14647" spans="56:142" x14ac:dyDescent="0.2">
      <c r="BD14647" s="325"/>
      <c r="EL14647" s="325"/>
    </row>
    <row r="14648" spans="56:142" x14ac:dyDescent="0.2">
      <c r="BD14648" s="325"/>
      <c r="EL14648" s="325"/>
    </row>
    <row r="14649" spans="56:142" x14ac:dyDescent="0.2">
      <c r="BD14649" s="325"/>
      <c r="EL14649" s="325"/>
    </row>
    <row r="14650" spans="56:142" x14ac:dyDescent="0.2">
      <c r="BD14650" s="325"/>
      <c r="EL14650" s="325"/>
    </row>
    <row r="14651" spans="56:142" x14ac:dyDescent="0.2">
      <c r="BD14651" s="325"/>
      <c r="EL14651" s="325"/>
    </row>
    <row r="14652" spans="56:142" x14ac:dyDescent="0.2">
      <c r="BD14652" s="325"/>
      <c r="EL14652" s="325"/>
    </row>
    <row r="14653" spans="56:142" x14ac:dyDescent="0.2">
      <c r="BD14653" s="325"/>
      <c r="EL14653" s="325"/>
    </row>
    <row r="14654" spans="56:142" x14ac:dyDescent="0.2">
      <c r="BD14654" s="325"/>
      <c r="EL14654" s="325"/>
    </row>
    <row r="14655" spans="56:142" x14ac:dyDescent="0.2">
      <c r="BD14655" s="325"/>
      <c r="EL14655" s="325"/>
    </row>
    <row r="14656" spans="56:142" x14ac:dyDescent="0.2">
      <c r="BD14656" s="325"/>
      <c r="EL14656" s="325"/>
    </row>
    <row r="14657" spans="56:142" x14ac:dyDescent="0.2">
      <c r="BD14657" s="325"/>
      <c r="EL14657" s="325"/>
    </row>
    <row r="14658" spans="56:142" x14ac:dyDescent="0.2">
      <c r="BD14658" s="325"/>
      <c r="EL14658" s="325"/>
    </row>
    <row r="14659" spans="56:142" x14ac:dyDescent="0.2">
      <c r="BD14659" s="325"/>
      <c r="EL14659" s="325"/>
    </row>
    <row r="14660" spans="56:142" x14ac:dyDescent="0.2">
      <c r="BD14660" s="325"/>
      <c r="EL14660" s="325"/>
    </row>
    <row r="14661" spans="56:142" x14ac:dyDescent="0.2">
      <c r="BD14661" s="325"/>
      <c r="EL14661" s="325"/>
    </row>
    <row r="14662" spans="56:142" x14ac:dyDescent="0.2">
      <c r="BD14662" s="325"/>
      <c r="EL14662" s="325"/>
    </row>
    <row r="14663" spans="56:142" x14ac:dyDescent="0.2">
      <c r="BD14663" s="325"/>
      <c r="EL14663" s="325"/>
    </row>
    <row r="14664" spans="56:142" x14ac:dyDescent="0.2">
      <c r="BD14664" s="325"/>
      <c r="EL14664" s="325"/>
    </row>
    <row r="14665" spans="56:142" x14ac:dyDescent="0.2">
      <c r="BD14665" s="325"/>
      <c r="EL14665" s="325"/>
    </row>
    <row r="14666" spans="56:142" x14ac:dyDescent="0.2">
      <c r="BD14666" s="325"/>
      <c r="EL14666" s="325"/>
    </row>
    <row r="14667" spans="56:142" x14ac:dyDescent="0.2">
      <c r="BD14667" s="325"/>
      <c r="EL14667" s="325"/>
    </row>
    <row r="14668" spans="56:142" x14ac:dyDescent="0.2">
      <c r="BD14668" s="325"/>
      <c r="EL14668" s="325"/>
    </row>
    <row r="14669" spans="56:142" x14ac:dyDescent="0.2">
      <c r="BD14669" s="325"/>
      <c r="EL14669" s="325"/>
    </row>
    <row r="14670" spans="56:142" x14ac:dyDescent="0.2">
      <c r="BD14670" s="325"/>
      <c r="EL14670" s="325"/>
    </row>
    <row r="14671" spans="56:142" x14ac:dyDescent="0.2">
      <c r="BD14671" s="325"/>
      <c r="EL14671" s="325"/>
    </row>
    <row r="14672" spans="56:142" x14ac:dyDescent="0.2">
      <c r="BD14672" s="325"/>
      <c r="EL14672" s="325"/>
    </row>
    <row r="14673" spans="56:142" x14ac:dyDescent="0.2">
      <c r="BD14673" s="325"/>
      <c r="EL14673" s="325"/>
    </row>
    <row r="14674" spans="56:142" x14ac:dyDescent="0.2">
      <c r="BD14674" s="325"/>
      <c r="EL14674" s="325"/>
    </row>
    <row r="14675" spans="56:142" x14ac:dyDescent="0.2">
      <c r="BD14675" s="325"/>
      <c r="EL14675" s="325"/>
    </row>
    <row r="14676" spans="56:142" x14ac:dyDescent="0.2">
      <c r="BD14676" s="325"/>
      <c r="EL14676" s="325"/>
    </row>
    <row r="14677" spans="56:142" x14ac:dyDescent="0.2">
      <c r="BD14677" s="325"/>
      <c r="EL14677" s="325"/>
    </row>
    <row r="14678" spans="56:142" x14ac:dyDescent="0.2">
      <c r="BD14678" s="325"/>
      <c r="EL14678" s="325"/>
    </row>
    <row r="14679" spans="56:142" x14ac:dyDescent="0.2">
      <c r="BD14679" s="325"/>
      <c r="EL14679" s="325"/>
    </row>
    <row r="14680" spans="56:142" x14ac:dyDescent="0.2">
      <c r="BD14680" s="325"/>
      <c r="EL14680" s="325"/>
    </row>
    <row r="14681" spans="56:142" x14ac:dyDescent="0.2">
      <c r="BD14681" s="325"/>
      <c r="EL14681" s="325"/>
    </row>
    <row r="14682" spans="56:142" x14ac:dyDescent="0.2">
      <c r="BD14682" s="325"/>
      <c r="EL14682" s="325"/>
    </row>
    <row r="14683" spans="56:142" x14ac:dyDescent="0.2">
      <c r="BD14683" s="325"/>
      <c r="EL14683" s="325"/>
    </row>
    <row r="14684" spans="56:142" x14ac:dyDescent="0.2">
      <c r="BD14684" s="325"/>
      <c r="EL14684" s="325"/>
    </row>
    <row r="14685" spans="56:142" x14ac:dyDescent="0.2">
      <c r="BD14685" s="325"/>
      <c r="EL14685" s="325"/>
    </row>
    <row r="14686" spans="56:142" x14ac:dyDescent="0.2">
      <c r="BD14686" s="325"/>
      <c r="EL14686" s="325"/>
    </row>
    <row r="14687" spans="56:142" x14ac:dyDescent="0.2">
      <c r="BD14687" s="325"/>
      <c r="EL14687" s="325"/>
    </row>
    <row r="14688" spans="56:142" x14ac:dyDescent="0.2">
      <c r="BD14688" s="325"/>
      <c r="EL14688" s="325"/>
    </row>
    <row r="14689" spans="56:142" x14ac:dyDescent="0.2">
      <c r="BD14689" s="325"/>
      <c r="EL14689" s="325"/>
    </row>
    <row r="14690" spans="56:142" x14ac:dyDescent="0.2">
      <c r="BD14690" s="325"/>
      <c r="EL14690" s="325"/>
    </row>
    <row r="14691" spans="56:142" x14ac:dyDescent="0.2">
      <c r="BD14691" s="325"/>
      <c r="EL14691" s="325"/>
    </row>
    <row r="14692" spans="56:142" x14ac:dyDescent="0.2">
      <c r="BD14692" s="325"/>
      <c r="EL14692" s="325"/>
    </row>
    <row r="14693" spans="56:142" x14ac:dyDescent="0.2">
      <c r="BD14693" s="325"/>
      <c r="EL14693" s="325"/>
    </row>
    <row r="14694" spans="56:142" x14ac:dyDescent="0.2">
      <c r="BD14694" s="325"/>
      <c r="EL14694" s="325"/>
    </row>
    <row r="14695" spans="56:142" x14ac:dyDescent="0.2">
      <c r="BD14695" s="325"/>
      <c r="EL14695" s="325"/>
    </row>
    <row r="14696" spans="56:142" x14ac:dyDescent="0.2">
      <c r="BD14696" s="325"/>
      <c r="EL14696" s="325"/>
    </row>
    <row r="14697" spans="56:142" x14ac:dyDescent="0.2">
      <c r="BD14697" s="325"/>
      <c r="EL14697" s="325"/>
    </row>
    <row r="14698" spans="56:142" x14ac:dyDescent="0.2">
      <c r="BD14698" s="325"/>
      <c r="EL14698" s="325"/>
    </row>
    <row r="14699" spans="56:142" x14ac:dyDescent="0.2">
      <c r="BD14699" s="325"/>
      <c r="EL14699" s="325"/>
    </row>
    <row r="14700" spans="56:142" x14ac:dyDescent="0.2">
      <c r="BD14700" s="325"/>
      <c r="EL14700" s="325"/>
    </row>
    <row r="14701" spans="56:142" x14ac:dyDescent="0.2">
      <c r="BD14701" s="325"/>
      <c r="EL14701" s="325"/>
    </row>
    <row r="14702" spans="56:142" x14ac:dyDescent="0.2">
      <c r="BD14702" s="325"/>
      <c r="EL14702" s="325"/>
    </row>
    <row r="14703" spans="56:142" x14ac:dyDescent="0.2">
      <c r="BD14703" s="325"/>
      <c r="EL14703" s="325"/>
    </row>
    <row r="14704" spans="56:142" x14ac:dyDescent="0.2">
      <c r="BD14704" s="325"/>
      <c r="EL14704" s="325"/>
    </row>
    <row r="14705" spans="56:142" x14ac:dyDescent="0.2">
      <c r="BD14705" s="325"/>
      <c r="EL14705" s="325"/>
    </row>
    <row r="14706" spans="56:142" x14ac:dyDescent="0.2">
      <c r="BD14706" s="325"/>
      <c r="EL14706" s="325"/>
    </row>
    <row r="14707" spans="56:142" x14ac:dyDescent="0.2">
      <c r="BD14707" s="325"/>
      <c r="EL14707" s="325"/>
    </row>
    <row r="14708" spans="56:142" x14ac:dyDescent="0.2">
      <c r="BD14708" s="325"/>
      <c r="EL14708" s="325"/>
    </row>
    <row r="14709" spans="56:142" x14ac:dyDescent="0.2">
      <c r="BD14709" s="325"/>
      <c r="EL14709" s="325"/>
    </row>
    <row r="14710" spans="56:142" x14ac:dyDescent="0.2">
      <c r="BD14710" s="325"/>
      <c r="EL14710" s="325"/>
    </row>
    <row r="14711" spans="56:142" x14ac:dyDescent="0.2">
      <c r="BD14711" s="325"/>
      <c r="EL14711" s="325"/>
    </row>
    <row r="14712" spans="56:142" x14ac:dyDescent="0.2">
      <c r="BD14712" s="325"/>
      <c r="EL14712" s="325"/>
    </row>
    <row r="14713" spans="56:142" x14ac:dyDescent="0.2">
      <c r="BD14713" s="325"/>
      <c r="EL14713" s="325"/>
    </row>
    <row r="14714" spans="56:142" x14ac:dyDescent="0.2">
      <c r="BD14714" s="325"/>
      <c r="EL14714" s="325"/>
    </row>
    <row r="14715" spans="56:142" x14ac:dyDescent="0.2">
      <c r="BD14715" s="325"/>
      <c r="EL14715" s="325"/>
    </row>
    <row r="14716" spans="56:142" x14ac:dyDescent="0.2">
      <c r="BD14716" s="325"/>
      <c r="EL14716" s="325"/>
    </row>
    <row r="14717" spans="56:142" x14ac:dyDescent="0.2">
      <c r="BD14717" s="325"/>
      <c r="EL14717" s="325"/>
    </row>
    <row r="14718" spans="56:142" x14ac:dyDescent="0.2">
      <c r="BD14718" s="325"/>
      <c r="EL14718" s="325"/>
    </row>
    <row r="14719" spans="56:142" x14ac:dyDescent="0.2">
      <c r="BD14719" s="325"/>
      <c r="EL14719" s="325"/>
    </row>
    <row r="14720" spans="56:142" x14ac:dyDescent="0.2">
      <c r="BD14720" s="325"/>
      <c r="EL14720" s="325"/>
    </row>
    <row r="14721" spans="56:142" x14ac:dyDescent="0.2">
      <c r="BD14721" s="325"/>
      <c r="EL14721" s="325"/>
    </row>
    <row r="14722" spans="56:142" x14ac:dyDescent="0.2">
      <c r="BD14722" s="325"/>
      <c r="EL14722" s="325"/>
    </row>
    <row r="14723" spans="56:142" x14ac:dyDescent="0.2">
      <c r="BD14723" s="325"/>
      <c r="EL14723" s="325"/>
    </row>
    <row r="14724" spans="56:142" x14ac:dyDescent="0.2">
      <c r="BD14724" s="325"/>
      <c r="EL14724" s="325"/>
    </row>
    <row r="14725" spans="56:142" x14ac:dyDescent="0.2">
      <c r="BD14725" s="325"/>
      <c r="EL14725" s="325"/>
    </row>
    <row r="14726" spans="56:142" x14ac:dyDescent="0.2">
      <c r="BD14726" s="325"/>
      <c r="EL14726" s="325"/>
    </row>
    <row r="14727" spans="56:142" x14ac:dyDescent="0.2">
      <c r="BD14727" s="325"/>
      <c r="EL14727" s="325"/>
    </row>
    <row r="14728" spans="56:142" x14ac:dyDescent="0.2">
      <c r="BD14728" s="325"/>
      <c r="EL14728" s="325"/>
    </row>
    <row r="14729" spans="56:142" x14ac:dyDescent="0.2">
      <c r="BD14729" s="325"/>
      <c r="EL14729" s="325"/>
    </row>
    <row r="14730" spans="56:142" x14ac:dyDescent="0.2">
      <c r="BD14730" s="325"/>
      <c r="EL14730" s="325"/>
    </row>
    <row r="14731" spans="56:142" x14ac:dyDescent="0.2">
      <c r="BD14731" s="325"/>
      <c r="EL14731" s="325"/>
    </row>
    <row r="14732" spans="56:142" x14ac:dyDescent="0.2">
      <c r="BD14732" s="325"/>
      <c r="EL14732" s="325"/>
    </row>
    <row r="14733" spans="56:142" x14ac:dyDescent="0.2">
      <c r="BD14733" s="325"/>
      <c r="EL14733" s="325"/>
    </row>
    <row r="14734" spans="56:142" x14ac:dyDescent="0.2">
      <c r="BD14734" s="325"/>
      <c r="EL14734" s="325"/>
    </row>
    <row r="14735" spans="56:142" x14ac:dyDescent="0.2">
      <c r="BD14735" s="325"/>
      <c r="EL14735" s="325"/>
    </row>
    <row r="14736" spans="56:142" x14ac:dyDescent="0.2">
      <c r="BD14736" s="325"/>
      <c r="EL14736" s="325"/>
    </row>
    <row r="14737" spans="56:142" x14ac:dyDescent="0.2">
      <c r="BD14737" s="325"/>
      <c r="EL14737" s="325"/>
    </row>
    <row r="14738" spans="56:142" x14ac:dyDescent="0.2">
      <c r="BD14738" s="325"/>
      <c r="EL14738" s="325"/>
    </row>
    <row r="14739" spans="56:142" x14ac:dyDescent="0.2">
      <c r="BD14739" s="325"/>
      <c r="EL14739" s="325"/>
    </row>
    <row r="14740" spans="56:142" x14ac:dyDescent="0.2">
      <c r="BD14740" s="325"/>
      <c r="EL14740" s="325"/>
    </row>
    <row r="14741" spans="56:142" x14ac:dyDescent="0.2">
      <c r="BD14741" s="325"/>
      <c r="EL14741" s="325"/>
    </row>
    <row r="14742" spans="56:142" x14ac:dyDescent="0.2">
      <c r="BD14742" s="325"/>
      <c r="EL14742" s="325"/>
    </row>
    <row r="14743" spans="56:142" x14ac:dyDescent="0.2">
      <c r="BD14743" s="325"/>
      <c r="EL14743" s="325"/>
    </row>
    <row r="14744" spans="56:142" x14ac:dyDescent="0.2">
      <c r="BD14744" s="325"/>
      <c r="EL14744" s="325"/>
    </row>
    <row r="14745" spans="56:142" x14ac:dyDescent="0.2">
      <c r="BD14745" s="325"/>
      <c r="EL14745" s="325"/>
    </row>
    <row r="14746" spans="56:142" x14ac:dyDescent="0.2">
      <c r="BD14746" s="325"/>
      <c r="EL14746" s="325"/>
    </row>
    <row r="14747" spans="56:142" x14ac:dyDescent="0.2">
      <c r="BD14747" s="325"/>
      <c r="EL14747" s="325"/>
    </row>
    <row r="14748" spans="56:142" x14ac:dyDescent="0.2">
      <c r="BD14748" s="325"/>
      <c r="EL14748" s="325"/>
    </row>
    <row r="14749" spans="56:142" x14ac:dyDescent="0.2">
      <c r="BD14749" s="325"/>
      <c r="EL14749" s="325"/>
    </row>
    <row r="14750" spans="56:142" x14ac:dyDescent="0.2">
      <c r="BD14750" s="325"/>
      <c r="EL14750" s="325"/>
    </row>
    <row r="14751" spans="56:142" x14ac:dyDescent="0.2">
      <c r="BD14751" s="325"/>
      <c r="EL14751" s="325"/>
    </row>
    <row r="14752" spans="56:142" x14ac:dyDescent="0.2">
      <c r="BD14752" s="325"/>
      <c r="EL14752" s="325"/>
    </row>
    <row r="14753" spans="56:142" x14ac:dyDescent="0.2">
      <c r="BD14753" s="325"/>
      <c r="EL14753" s="325"/>
    </row>
    <row r="14754" spans="56:142" x14ac:dyDescent="0.2">
      <c r="BD14754" s="325"/>
      <c r="EL14754" s="325"/>
    </row>
    <row r="14755" spans="56:142" x14ac:dyDescent="0.2">
      <c r="BD14755" s="325"/>
      <c r="EL14755" s="325"/>
    </row>
    <row r="14756" spans="56:142" x14ac:dyDescent="0.2">
      <c r="BD14756" s="325"/>
      <c r="EL14756" s="325"/>
    </row>
    <row r="14757" spans="56:142" x14ac:dyDescent="0.2">
      <c r="BD14757" s="325"/>
      <c r="EL14757" s="325"/>
    </row>
    <row r="14758" spans="56:142" x14ac:dyDescent="0.2">
      <c r="BD14758" s="325"/>
      <c r="EL14758" s="325"/>
    </row>
    <row r="14759" spans="56:142" x14ac:dyDescent="0.2">
      <c r="BD14759" s="325"/>
      <c r="EL14759" s="325"/>
    </row>
    <row r="14760" spans="56:142" x14ac:dyDescent="0.2">
      <c r="BD14760" s="325"/>
      <c r="EL14760" s="325"/>
    </row>
    <row r="14761" spans="56:142" x14ac:dyDescent="0.2">
      <c r="BD14761" s="325"/>
      <c r="EL14761" s="325"/>
    </row>
    <row r="14762" spans="56:142" x14ac:dyDescent="0.2">
      <c r="BD14762" s="325"/>
      <c r="EL14762" s="325"/>
    </row>
    <row r="14763" spans="56:142" x14ac:dyDescent="0.2">
      <c r="BD14763" s="325"/>
      <c r="EL14763" s="325"/>
    </row>
    <row r="14764" spans="56:142" x14ac:dyDescent="0.2">
      <c r="BD14764" s="325"/>
      <c r="EL14764" s="325"/>
    </row>
    <row r="14765" spans="56:142" x14ac:dyDescent="0.2">
      <c r="BD14765" s="325"/>
      <c r="EL14765" s="325"/>
    </row>
    <row r="14766" spans="56:142" x14ac:dyDescent="0.2">
      <c r="BD14766" s="325"/>
      <c r="EL14766" s="325"/>
    </row>
    <row r="14767" spans="56:142" x14ac:dyDescent="0.2">
      <c r="BD14767" s="325"/>
      <c r="EL14767" s="325"/>
    </row>
    <row r="14768" spans="56:142" x14ac:dyDescent="0.2">
      <c r="BD14768" s="325"/>
      <c r="EL14768" s="325"/>
    </row>
    <row r="14769" spans="56:142" x14ac:dyDescent="0.2">
      <c r="BD14769" s="325"/>
      <c r="EL14769" s="325"/>
    </row>
    <row r="14770" spans="56:142" x14ac:dyDescent="0.2">
      <c r="BD14770" s="325"/>
      <c r="EL14770" s="325"/>
    </row>
    <row r="14771" spans="56:142" x14ac:dyDescent="0.2">
      <c r="BD14771" s="325"/>
      <c r="EL14771" s="325"/>
    </row>
    <row r="14772" spans="56:142" x14ac:dyDescent="0.2">
      <c r="BD14772" s="325"/>
      <c r="EL14772" s="325"/>
    </row>
    <row r="14773" spans="56:142" x14ac:dyDescent="0.2">
      <c r="BD14773" s="325"/>
      <c r="EL14773" s="325"/>
    </row>
    <row r="14774" spans="56:142" x14ac:dyDescent="0.2">
      <c r="BD14774" s="325"/>
      <c r="EL14774" s="325"/>
    </row>
    <row r="14775" spans="56:142" x14ac:dyDescent="0.2">
      <c r="BD14775" s="325"/>
      <c r="EL14775" s="325"/>
    </row>
    <row r="14776" spans="56:142" x14ac:dyDescent="0.2">
      <c r="BD14776" s="325"/>
      <c r="EL14776" s="325"/>
    </row>
    <row r="14777" spans="56:142" x14ac:dyDescent="0.2">
      <c r="BD14777" s="325"/>
      <c r="EL14777" s="325"/>
    </row>
    <row r="14778" spans="56:142" x14ac:dyDescent="0.2">
      <c r="BD14778" s="325"/>
      <c r="EL14778" s="325"/>
    </row>
    <row r="14779" spans="56:142" x14ac:dyDescent="0.2">
      <c r="BD14779" s="325"/>
      <c r="EL14779" s="325"/>
    </row>
    <row r="14780" spans="56:142" x14ac:dyDescent="0.2">
      <c r="BD14780" s="325"/>
      <c r="EL14780" s="325"/>
    </row>
    <row r="14781" spans="56:142" x14ac:dyDescent="0.2">
      <c r="BD14781" s="325"/>
      <c r="EL14781" s="325"/>
    </row>
    <row r="14782" spans="56:142" x14ac:dyDescent="0.2">
      <c r="BD14782" s="325"/>
      <c r="EL14782" s="325"/>
    </row>
    <row r="14783" spans="56:142" x14ac:dyDescent="0.2">
      <c r="BD14783" s="325"/>
      <c r="EL14783" s="325"/>
    </row>
    <row r="14784" spans="56:142" x14ac:dyDescent="0.2">
      <c r="BD14784" s="325"/>
      <c r="EL14784" s="325"/>
    </row>
    <row r="14785" spans="56:142" x14ac:dyDescent="0.2">
      <c r="BD14785" s="325"/>
      <c r="EL14785" s="325"/>
    </row>
    <row r="14786" spans="56:142" x14ac:dyDescent="0.2">
      <c r="BD14786" s="325"/>
      <c r="EL14786" s="325"/>
    </row>
    <row r="14787" spans="56:142" x14ac:dyDescent="0.2">
      <c r="BD14787" s="325"/>
      <c r="EL14787" s="325"/>
    </row>
    <row r="14788" spans="56:142" x14ac:dyDescent="0.2">
      <c r="BD14788" s="325"/>
      <c r="EL14788" s="325"/>
    </row>
    <row r="14789" spans="56:142" x14ac:dyDescent="0.2">
      <c r="BD14789" s="325"/>
      <c r="EL14789" s="325"/>
    </row>
    <row r="14790" spans="56:142" x14ac:dyDescent="0.2">
      <c r="BD14790" s="325"/>
      <c r="EL14790" s="325"/>
    </row>
    <row r="14791" spans="56:142" x14ac:dyDescent="0.2">
      <c r="BD14791" s="325"/>
      <c r="EL14791" s="325"/>
    </row>
    <row r="14792" spans="56:142" x14ac:dyDescent="0.2">
      <c r="BD14792" s="325"/>
      <c r="EL14792" s="325"/>
    </row>
    <row r="14793" spans="56:142" x14ac:dyDescent="0.2">
      <c r="BD14793" s="325"/>
      <c r="EL14793" s="325"/>
    </row>
    <row r="14794" spans="56:142" x14ac:dyDescent="0.2">
      <c r="BD14794" s="325"/>
      <c r="EL14794" s="325"/>
    </row>
    <row r="14795" spans="56:142" x14ac:dyDescent="0.2">
      <c r="BD14795" s="325"/>
      <c r="EL14795" s="325"/>
    </row>
    <row r="14796" spans="56:142" x14ac:dyDescent="0.2">
      <c r="BD14796" s="325"/>
      <c r="EL14796" s="325"/>
    </row>
    <row r="14797" spans="56:142" x14ac:dyDescent="0.2">
      <c r="BD14797" s="325"/>
      <c r="EL14797" s="325"/>
    </row>
    <row r="14798" spans="56:142" x14ac:dyDescent="0.2">
      <c r="BD14798" s="325"/>
      <c r="EL14798" s="325"/>
    </row>
    <row r="14799" spans="56:142" x14ac:dyDescent="0.2">
      <c r="BD14799" s="325"/>
      <c r="EL14799" s="325"/>
    </row>
    <row r="14800" spans="56:142" x14ac:dyDescent="0.2">
      <c r="BD14800" s="325"/>
      <c r="EL14800" s="325"/>
    </row>
    <row r="14801" spans="56:142" x14ac:dyDescent="0.2">
      <c r="BD14801" s="325"/>
      <c r="EL14801" s="325"/>
    </row>
    <row r="14802" spans="56:142" x14ac:dyDescent="0.2">
      <c r="BD14802" s="325"/>
      <c r="EL14802" s="325"/>
    </row>
    <row r="14803" spans="56:142" x14ac:dyDescent="0.2">
      <c r="BD14803" s="325"/>
      <c r="EL14803" s="325"/>
    </row>
    <row r="14804" spans="56:142" x14ac:dyDescent="0.2">
      <c r="BD14804" s="325"/>
      <c r="EL14804" s="325"/>
    </row>
    <row r="14805" spans="56:142" x14ac:dyDescent="0.2">
      <c r="BD14805" s="325"/>
      <c r="EL14805" s="325"/>
    </row>
    <row r="14806" spans="56:142" x14ac:dyDescent="0.2">
      <c r="BD14806" s="325"/>
      <c r="EL14806" s="325"/>
    </row>
    <row r="14807" spans="56:142" x14ac:dyDescent="0.2">
      <c r="BD14807" s="325"/>
      <c r="EL14807" s="325"/>
    </row>
    <row r="14808" spans="56:142" x14ac:dyDescent="0.2">
      <c r="BD14808" s="325"/>
      <c r="EL14808" s="325"/>
    </row>
    <row r="14809" spans="56:142" x14ac:dyDescent="0.2">
      <c r="BD14809" s="325"/>
      <c r="EL14809" s="325"/>
    </row>
    <row r="14810" spans="56:142" x14ac:dyDescent="0.2">
      <c r="BD14810" s="325"/>
      <c r="EL14810" s="325"/>
    </row>
    <row r="14811" spans="56:142" x14ac:dyDescent="0.2">
      <c r="BD14811" s="325"/>
      <c r="EL14811" s="325"/>
    </row>
    <row r="14812" spans="56:142" x14ac:dyDescent="0.2">
      <c r="BD14812" s="325"/>
      <c r="EL14812" s="325"/>
    </row>
    <row r="14813" spans="56:142" x14ac:dyDescent="0.2">
      <c r="BD14813" s="325"/>
      <c r="EL14813" s="325"/>
    </row>
    <row r="14814" spans="56:142" x14ac:dyDescent="0.2">
      <c r="BD14814" s="325"/>
      <c r="EL14814" s="325"/>
    </row>
    <row r="14815" spans="56:142" x14ac:dyDescent="0.2">
      <c r="BD14815" s="325"/>
      <c r="EL14815" s="325"/>
    </row>
    <row r="14816" spans="56:142" x14ac:dyDescent="0.2">
      <c r="BD14816" s="325"/>
      <c r="EL14816" s="325"/>
    </row>
    <row r="14817" spans="56:142" x14ac:dyDescent="0.2">
      <c r="BD14817" s="325"/>
      <c r="EL14817" s="325"/>
    </row>
    <row r="14818" spans="56:142" x14ac:dyDescent="0.2">
      <c r="BD14818" s="325"/>
      <c r="EL14818" s="325"/>
    </row>
    <row r="14819" spans="56:142" x14ac:dyDescent="0.2">
      <c r="BD14819" s="325"/>
      <c r="EL14819" s="325"/>
    </row>
    <row r="14820" spans="56:142" x14ac:dyDescent="0.2">
      <c r="BD14820" s="325"/>
      <c r="EL14820" s="325"/>
    </row>
    <row r="14821" spans="56:142" x14ac:dyDescent="0.2">
      <c r="BD14821" s="325"/>
      <c r="EL14821" s="325"/>
    </row>
    <row r="14822" spans="56:142" x14ac:dyDescent="0.2">
      <c r="BD14822" s="325"/>
      <c r="EL14822" s="325"/>
    </row>
    <row r="14823" spans="56:142" x14ac:dyDescent="0.2">
      <c r="BD14823" s="325"/>
      <c r="EL14823" s="325"/>
    </row>
    <row r="14824" spans="56:142" x14ac:dyDescent="0.2">
      <c r="BD14824" s="325"/>
      <c r="EL14824" s="325"/>
    </row>
    <row r="14825" spans="56:142" x14ac:dyDescent="0.2">
      <c r="BD14825" s="325"/>
      <c r="EL14825" s="325"/>
    </row>
    <row r="14826" spans="56:142" x14ac:dyDescent="0.2">
      <c r="BD14826" s="325"/>
      <c r="EL14826" s="325"/>
    </row>
    <row r="14827" spans="56:142" x14ac:dyDescent="0.2">
      <c r="BD14827" s="325"/>
      <c r="EL14827" s="325"/>
    </row>
    <row r="14828" spans="56:142" x14ac:dyDescent="0.2">
      <c r="BD14828" s="325"/>
      <c r="EL14828" s="325"/>
    </row>
    <row r="14829" spans="56:142" x14ac:dyDescent="0.2">
      <c r="BD14829" s="325"/>
      <c r="EL14829" s="325"/>
    </row>
    <row r="14830" spans="56:142" x14ac:dyDescent="0.2">
      <c r="BD14830" s="325"/>
      <c r="EL14830" s="325"/>
    </row>
    <row r="14831" spans="56:142" x14ac:dyDescent="0.2">
      <c r="BD14831" s="325"/>
      <c r="EL14831" s="325"/>
    </row>
    <row r="14832" spans="56:142" x14ac:dyDescent="0.2">
      <c r="BD14832" s="325"/>
      <c r="EL14832" s="325"/>
    </row>
    <row r="14833" spans="56:142" x14ac:dyDescent="0.2">
      <c r="BD14833" s="325"/>
      <c r="EL14833" s="325"/>
    </row>
    <row r="14834" spans="56:142" x14ac:dyDescent="0.2">
      <c r="BD14834" s="325"/>
      <c r="EL14834" s="325"/>
    </row>
    <row r="14835" spans="56:142" x14ac:dyDescent="0.2">
      <c r="BD14835" s="325"/>
      <c r="EL14835" s="325"/>
    </row>
    <row r="14836" spans="56:142" x14ac:dyDescent="0.2">
      <c r="BD14836" s="325"/>
      <c r="EL14836" s="325"/>
    </row>
    <row r="14837" spans="56:142" x14ac:dyDescent="0.2">
      <c r="BD14837" s="325"/>
      <c r="EL14837" s="325"/>
    </row>
    <row r="14838" spans="56:142" x14ac:dyDescent="0.2">
      <c r="BD14838" s="325"/>
      <c r="EL14838" s="325"/>
    </row>
    <row r="14839" spans="56:142" x14ac:dyDescent="0.2">
      <c r="BD14839" s="325"/>
      <c r="EL14839" s="325"/>
    </row>
    <row r="14840" spans="56:142" x14ac:dyDescent="0.2">
      <c r="BD14840" s="325"/>
      <c r="EL14840" s="325"/>
    </row>
    <row r="14841" spans="56:142" x14ac:dyDescent="0.2">
      <c r="BD14841" s="325"/>
      <c r="EL14841" s="325"/>
    </row>
    <row r="14842" spans="56:142" x14ac:dyDescent="0.2">
      <c r="BD14842" s="325"/>
      <c r="EL14842" s="325"/>
    </row>
    <row r="14843" spans="56:142" x14ac:dyDescent="0.2">
      <c r="BD14843" s="325"/>
      <c r="EL14843" s="325"/>
    </row>
    <row r="14844" spans="56:142" x14ac:dyDescent="0.2">
      <c r="BD14844" s="325"/>
      <c r="EL14844" s="325"/>
    </row>
    <row r="14845" spans="56:142" x14ac:dyDescent="0.2">
      <c r="BD14845" s="325"/>
      <c r="EL14845" s="325"/>
    </row>
    <row r="14846" spans="56:142" x14ac:dyDescent="0.2">
      <c r="BD14846" s="325"/>
      <c r="EL14846" s="325"/>
    </row>
    <row r="14847" spans="56:142" x14ac:dyDescent="0.2">
      <c r="BD14847" s="325"/>
      <c r="EL14847" s="325"/>
    </row>
    <row r="14848" spans="56:142" x14ac:dyDescent="0.2">
      <c r="BD14848" s="325"/>
      <c r="EL14848" s="325"/>
    </row>
    <row r="14849" spans="56:142" x14ac:dyDescent="0.2">
      <c r="BD14849" s="325"/>
      <c r="EL14849" s="325"/>
    </row>
    <row r="14850" spans="56:142" x14ac:dyDescent="0.2">
      <c r="BD14850" s="325"/>
      <c r="EL14850" s="325"/>
    </row>
    <row r="14851" spans="56:142" x14ac:dyDescent="0.2">
      <c r="BD14851" s="325"/>
      <c r="EL14851" s="325"/>
    </row>
    <row r="14852" spans="56:142" x14ac:dyDescent="0.2">
      <c r="BD14852" s="325"/>
      <c r="EL14852" s="325"/>
    </row>
    <row r="14853" spans="56:142" x14ac:dyDescent="0.2">
      <c r="BD14853" s="325"/>
      <c r="EL14853" s="325"/>
    </row>
    <row r="14854" spans="56:142" x14ac:dyDescent="0.2">
      <c r="BD14854" s="325"/>
      <c r="EL14854" s="325"/>
    </row>
    <row r="14855" spans="56:142" x14ac:dyDescent="0.2">
      <c r="BD14855" s="325"/>
      <c r="EL14855" s="325"/>
    </row>
    <row r="14856" spans="56:142" x14ac:dyDescent="0.2">
      <c r="BD14856" s="325"/>
      <c r="EL14856" s="325"/>
    </row>
    <row r="14857" spans="56:142" x14ac:dyDescent="0.2">
      <c r="BD14857" s="325"/>
      <c r="EL14857" s="325"/>
    </row>
    <row r="14858" spans="56:142" x14ac:dyDescent="0.2">
      <c r="BD14858" s="325"/>
      <c r="EL14858" s="325"/>
    </row>
    <row r="14859" spans="56:142" x14ac:dyDescent="0.2">
      <c r="BD14859" s="325"/>
      <c r="EL14859" s="325"/>
    </row>
    <row r="14860" spans="56:142" x14ac:dyDescent="0.2">
      <c r="BD14860" s="325"/>
      <c r="EL14860" s="325"/>
    </row>
    <row r="14861" spans="56:142" x14ac:dyDescent="0.2">
      <c r="BD14861" s="325"/>
      <c r="EL14861" s="325"/>
    </row>
    <row r="14862" spans="56:142" x14ac:dyDescent="0.2">
      <c r="BD14862" s="325"/>
      <c r="EL14862" s="325"/>
    </row>
    <row r="14863" spans="56:142" x14ac:dyDescent="0.2">
      <c r="BD14863" s="325"/>
      <c r="EL14863" s="325"/>
    </row>
    <row r="14864" spans="56:142" x14ac:dyDescent="0.2">
      <c r="BD14864" s="325"/>
      <c r="EL14864" s="325"/>
    </row>
    <row r="14865" spans="56:142" x14ac:dyDescent="0.2">
      <c r="BD14865" s="325"/>
      <c r="EL14865" s="325"/>
    </row>
    <row r="14866" spans="56:142" x14ac:dyDescent="0.2">
      <c r="BD14866" s="325"/>
      <c r="EL14866" s="325"/>
    </row>
    <row r="14867" spans="56:142" x14ac:dyDescent="0.2">
      <c r="BD14867" s="325"/>
      <c r="EL14867" s="325"/>
    </row>
    <row r="14868" spans="56:142" x14ac:dyDescent="0.2">
      <c r="BD14868" s="325"/>
      <c r="EL14868" s="325"/>
    </row>
    <row r="14869" spans="56:142" x14ac:dyDescent="0.2">
      <c r="BD14869" s="325"/>
      <c r="EL14869" s="325"/>
    </row>
    <row r="14870" spans="56:142" x14ac:dyDescent="0.2">
      <c r="BD14870" s="325"/>
      <c r="EL14870" s="325"/>
    </row>
    <row r="14871" spans="56:142" x14ac:dyDescent="0.2">
      <c r="BD14871" s="325"/>
      <c r="EL14871" s="325"/>
    </row>
    <row r="14872" spans="56:142" x14ac:dyDescent="0.2">
      <c r="BD14872" s="325"/>
      <c r="EL14872" s="325"/>
    </row>
    <row r="14873" spans="56:142" x14ac:dyDescent="0.2">
      <c r="BD14873" s="325"/>
      <c r="EL14873" s="325"/>
    </row>
    <row r="14874" spans="56:142" x14ac:dyDescent="0.2">
      <c r="BD14874" s="325"/>
      <c r="EL14874" s="325"/>
    </row>
    <row r="14875" spans="56:142" x14ac:dyDescent="0.2">
      <c r="BD14875" s="325"/>
      <c r="EL14875" s="325"/>
    </row>
    <row r="14876" spans="56:142" x14ac:dyDescent="0.2">
      <c r="BD14876" s="325"/>
      <c r="EL14876" s="325"/>
    </row>
    <row r="14877" spans="56:142" x14ac:dyDescent="0.2">
      <c r="BD14877" s="325"/>
      <c r="EL14877" s="325"/>
    </row>
    <row r="14878" spans="56:142" x14ac:dyDescent="0.2">
      <c r="BD14878" s="325"/>
      <c r="EL14878" s="325"/>
    </row>
    <row r="14879" spans="56:142" x14ac:dyDescent="0.2">
      <c r="BD14879" s="325"/>
      <c r="EL14879" s="325"/>
    </row>
    <row r="14880" spans="56:142" x14ac:dyDescent="0.2">
      <c r="BD14880" s="325"/>
      <c r="EL14880" s="325"/>
    </row>
    <row r="14881" spans="56:142" x14ac:dyDescent="0.2">
      <c r="BD14881" s="325"/>
      <c r="EL14881" s="325"/>
    </row>
    <row r="14882" spans="56:142" x14ac:dyDescent="0.2">
      <c r="BD14882" s="325"/>
      <c r="EL14882" s="325"/>
    </row>
    <row r="14883" spans="56:142" x14ac:dyDescent="0.2">
      <c r="BD14883" s="325"/>
      <c r="EL14883" s="325"/>
    </row>
    <row r="14884" spans="56:142" x14ac:dyDescent="0.2">
      <c r="BD14884" s="325"/>
      <c r="EL14884" s="325"/>
    </row>
    <row r="14885" spans="56:142" x14ac:dyDescent="0.2">
      <c r="BD14885" s="325"/>
      <c r="EL14885" s="325"/>
    </row>
    <row r="14886" spans="56:142" x14ac:dyDescent="0.2">
      <c r="BD14886" s="325"/>
      <c r="EL14886" s="325"/>
    </row>
    <row r="14887" spans="56:142" x14ac:dyDescent="0.2">
      <c r="BD14887" s="325"/>
      <c r="EL14887" s="325"/>
    </row>
    <row r="14888" spans="56:142" x14ac:dyDescent="0.2">
      <c r="BD14888" s="325"/>
      <c r="EL14888" s="325"/>
    </row>
    <row r="14889" spans="56:142" x14ac:dyDescent="0.2">
      <c r="BD14889" s="325"/>
      <c r="EL14889" s="325"/>
    </row>
    <row r="14890" spans="56:142" x14ac:dyDescent="0.2">
      <c r="BD14890" s="325"/>
      <c r="EL14890" s="325"/>
    </row>
    <row r="14891" spans="56:142" x14ac:dyDescent="0.2">
      <c r="BD14891" s="325"/>
      <c r="EL14891" s="325"/>
    </row>
    <row r="14892" spans="56:142" x14ac:dyDescent="0.2">
      <c r="BD14892" s="325"/>
      <c r="EL14892" s="325"/>
    </row>
    <row r="14893" spans="56:142" x14ac:dyDescent="0.2">
      <c r="BD14893" s="325"/>
      <c r="EL14893" s="325"/>
    </row>
    <row r="14894" spans="56:142" x14ac:dyDescent="0.2">
      <c r="BD14894" s="325"/>
      <c r="EL14894" s="325"/>
    </row>
    <row r="14895" spans="56:142" x14ac:dyDescent="0.2">
      <c r="BD14895" s="325"/>
      <c r="EL14895" s="325"/>
    </row>
    <row r="14896" spans="56:142" x14ac:dyDescent="0.2">
      <c r="BD14896" s="325"/>
      <c r="EL14896" s="325"/>
    </row>
    <row r="14897" spans="56:142" x14ac:dyDescent="0.2">
      <c r="BD14897" s="325"/>
      <c r="EL14897" s="325"/>
    </row>
    <row r="14898" spans="56:142" x14ac:dyDescent="0.2">
      <c r="BD14898" s="325"/>
      <c r="EL14898" s="325"/>
    </row>
    <row r="14899" spans="56:142" x14ac:dyDescent="0.2">
      <c r="BD14899" s="325"/>
      <c r="EL14899" s="325"/>
    </row>
    <row r="14900" spans="56:142" x14ac:dyDescent="0.2">
      <c r="BD14900" s="325"/>
      <c r="EL14900" s="325"/>
    </row>
    <row r="14901" spans="56:142" x14ac:dyDescent="0.2">
      <c r="BD14901" s="325"/>
      <c r="EL14901" s="325"/>
    </row>
    <row r="14902" spans="56:142" x14ac:dyDescent="0.2">
      <c r="BD14902" s="325"/>
      <c r="EL14902" s="325"/>
    </row>
    <row r="14903" spans="56:142" x14ac:dyDescent="0.2">
      <c r="BD14903" s="325"/>
      <c r="EL14903" s="325"/>
    </row>
    <row r="14904" spans="56:142" x14ac:dyDescent="0.2">
      <c r="BD14904" s="325"/>
      <c r="EL14904" s="325"/>
    </row>
    <row r="14905" spans="56:142" x14ac:dyDescent="0.2">
      <c r="BD14905" s="325"/>
      <c r="EL14905" s="325"/>
    </row>
    <row r="14906" spans="56:142" x14ac:dyDescent="0.2">
      <c r="BD14906" s="325"/>
      <c r="EL14906" s="325"/>
    </row>
    <row r="14907" spans="56:142" x14ac:dyDescent="0.2">
      <c r="BD14907" s="325"/>
      <c r="EL14907" s="325"/>
    </row>
    <row r="14908" spans="56:142" x14ac:dyDescent="0.2">
      <c r="BD14908" s="325"/>
      <c r="EL14908" s="325"/>
    </row>
    <row r="14909" spans="56:142" x14ac:dyDescent="0.2">
      <c r="BD14909" s="325"/>
      <c r="EL14909" s="325"/>
    </row>
    <row r="14910" spans="56:142" x14ac:dyDescent="0.2">
      <c r="BD14910" s="325"/>
      <c r="EL14910" s="325"/>
    </row>
    <row r="14911" spans="56:142" x14ac:dyDescent="0.2">
      <c r="BD14911" s="325"/>
      <c r="EL14911" s="325"/>
    </row>
    <row r="14912" spans="56:142" x14ac:dyDescent="0.2">
      <c r="BD14912" s="325"/>
      <c r="EL14912" s="325"/>
    </row>
    <row r="14913" spans="56:142" x14ac:dyDescent="0.2">
      <c r="BD14913" s="325"/>
      <c r="EL14913" s="325"/>
    </row>
    <row r="14914" spans="56:142" x14ac:dyDescent="0.2">
      <c r="BD14914" s="325"/>
      <c r="EL14914" s="325"/>
    </row>
    <row r="14915" spans="56:142" x14ac:dyDescent="0.2">
      <c r="BD14915" s="325"/>
      <c r="EL14915" s="325"/>
    </row>
    <row r="14916" spans="56:142" x14ac:dyDescent="0.2">
      <c r="BD14916" s="325"/>
      <c r="EL14916" s="325"/>
    </row>
    <row r="14917" spans="56:142" x14ac:dyDescent="0.2">
      <c r="BD14917" s="325"/>
      <c r="EL14917" s="325"/>
    </row>
    <row r="14918" spans="56:142" x14ac:dyDescent="0.2">
      <c r="BD14918" s="325"/>
      <c r="EL14918" s="325"/>
    </row>
    <row r="14919" spans="56:142" x14ac:dyDescent="0.2">
      <c r="BD14919" s="325"/>
      <c r="EL14919" s="325"/>
    </row>
    <row r="14920" spans="56:142" x14ac:dyDescent="0.2">
      <c r="BD14920" s="325"/>
      <c r="EL14920" s="325"/>
    </row>
    <row r="14921" spans="56:142" x14ac:dyDescent="0.2">
      <c r="BD14921" s="325"/>
      <c r="EL14921" s="325"/>
    </row>
    <row r="14922" spans="56:142" x14ac:dyDescent="0.2">
      <c r="BD14922" s="325"/>
      <c r="EL14922" s="325"/>
    </row>
    <row r="14923" spans="56:142" x14ac:dyDescent="0.2">
      <c r="BD14923" s="325"/>
      <c r="EL14923" s="325"/>
    </row>
    <row r="14924" spans="56:142" x14ac:dyDescent="0.2">
      <c r="BD14924" s="325"/>
      <c r="EL14924" s="325"/>
    </row>
    <row r="14925" spans="56:142" x14ac:dyDescent="0.2">
      <c r="BD14925" s="325"/>
      <c r="EL14925" s="325"/>
    </row>
    <row r="14926" spans="56:142" x14ac:dyDescent="0.2">
      <c r="BD14926" s="325"/>
      <c r="EL14926" s="325"/>
    </row>
    <row r="14927" spans="56:142" x14ac:dyDescent="0.2">
      <c r="BD14927" s="325"/>
      <c r="EL14927" s="325"/>
    </row>
    <row r="14928" spans="56:142" x14ac:dyDescent="0.2">
      <c r="BD14928" s="325"/>
      <c r="EL14928" s="325"/>
    </row>
    <row r="14929" spans="56:142" x14ac:dyDescent="0.2">
      <c r="BD14929" s="325"/>
      <c r="EL14929" s="325"/>
    </row>
    <row r="14930" spans="56:142" x14ac:dyDescent="0.2">
      <c r="BD14930" s="325"/>
      <c r="EL14930" s="325"/>
    </row>
    <row r="14931" spans="56:142" x14ac:dyDescent="0.2">
      <c r="BD14931" s="325"/>
      <c r="EL14931" s="325"/>
    </row>
    <row r="14932" spans="56:142" x14ac:dyDescent="0.2">
      <c r="BD14932" s="325"/>
      <c r="EL14932" s="325"/>
    </row>
    <row r="14933" spans="56:142" x14ac:dyDescent="0.2">
      <c r="BD14933" s="325"/>
      <c r="EL14933" s="325"/>
    </row>
    <row r="14934" spans="56:142" x14ac:dyDescent="0.2">
      <c r="BD14934" s="325"/>
      <c r="EL14934" s="325"/>
    </row>
    <row r="14935" spans="56:142" x14ac:dyDescent="0.2">
      <c r="BD14935" s="325"/>
      <c r="EL14935" s="325"/>
    </row>
    <row r="14936" spans="56:142" x14ac:dyDescent="0.2">
      <c r="BD14936" s="325"/>
      <c r="EL14936" s="325"/>
    </row>
    <row r="14937" spans="56:142" x14ac:dyDescent="0.2">
      <c r="BD14937" s="325"/>
      <c r="EL14937" s="325"/>
    </row>
    <row r="14938" spans="56:142" x14ac:dyDescent="0.2">
      <c r="BD14938" s="325"/>
      <c r="EL14938" s="325"/>
    </row>
    <row r="14939" spans="56:142" x14ac:dyDescent="0.2">
      <c r="BD14939" s="325"/>
      <c r="EL14939" s="325"/>
    </row>
    <row r="14940" spans="56:142" x14ac:dyDescent="0.2">
      <c r="BD14940" s="325"/>
      <c r="EL14940" s="325"/>
    </row>
    <row r="14941" spans="56:142" x14ac:dyDescent="0.2">
      <c r="BD14941" s="325"/>
      <c r="EL14941" s="325"/>
    </row>
    <row r="14942" spans="56:142" x14ac:dyDescent="0.2">
      <c r="BD14942" s="325"/>
      <c r="EL14942" s="325"/>
    </row>
    <row r="14943" spans="56:142" x14ac:dyDescent="0.2">
      <c r="BD14943" s="325"/>
      <c r="EL14943" s="325"/>
    </row>
    <row r="14944" spans="56:142" x14ac:dyDescent="0.2">
      <c r="BD14944" s="325"/>
      <c r="EL14944" s="325"/>
    </row>
    <row r="14945" spans="56:142" x14ac:dyDescent="0.2">
      <c r="BD14945" s="325"/>
      <c r="EL14945" s="325"/>
    </row>
    <row r="14946" spans="56:142" x14ac:dyDescent="0.2">
      <c r="BD14946" s="325"/>
      <c r="EL14946" s="325"/>
    </row>
    <row r="14947" spans="56:142" x14ac:dyDescent="0.2">
      <c r="BD14947" s="325"/>
      <c r="EL14947" s="325"/>
    </row>
    <row r="14948" spans="56:142" x14ac:dyDescent="0.2">
      <c r="BD14948" s="325"/>
      <c r="EL14948" s="325"/>
    </row>
    <row r="14949" spans="56:142" x14ac:dyDescent="0.2">
      <c r="BD14949" s="325"/>
      <c r="EL14949" s="325"/>
    </row>
    <row r="14950" spans="56:142" x14ac:dyDescent="0.2">
      <c r="BD14950" s="325"/>
      <c r="EL14950" s="325"/>
    </row>
    <row r="14951" spans="56:142" x14ac:dyDescent="0.2">
      <c r="BD14951" s="325"/>
      <c r="EL14951" s="325"/>
    </row>
    <row r="14952" spans="56:142" x14ac:dyDescent="0.2">
      <c r="BD14952" s="325"/>
      <c r="EL14952" s="325"/>
    </row>
    <row r="14953" spans="56:142" x14ac:dyDescent="0.2">
      <c r="BD14953" s="325"/>
      <c r="EL14953" s="325"/>
    </row>
    <row r="14954" spans="56:142" x14ac:dyDescent="0.2">
      <c r="BD14954" s="325"/>
      <c r="EL14954" s="325"/>
    </row>
    <row r="14955" spans="56:142" x14ac:dyDescent="0.2">
      <c r="BD14955" s="325"/>
      <c r="EL14955" s="325"/>
    </row>
    <row r="14956" spans="56:142" x14ac:dyDescent="0.2">
      <c r="BD14956" s="325"/>
      <c r="EL14956" s="325"/>
    </row>
    <row r="14957" spans="56:142" x14ac:dyDescent="0.2">
      <c r="BD14957" s="325"/>
      <c r="EL14957" s="325"/>
    </row>
    <row r="14958" spans="56:142" x14ac:dyDescent="0.2">
      <c r="BD14958" s="325"/>
      <c r="EL14958" s="325"/>
    </row>
    <row r="14959" spans="56:142" x14ac:dyDescent="0.2">
      <c r="BD14959" s="325"/>
      <c r="EL14959" s="325"/>
    </row>
    <row r="14960" spans="56:142" x14ac:dyDescent="0.2">
      <c r="BD14960" s="325"/>
      <c r="EL14960" s="325"/>
    </row>
    <row r="14961" spans="56:142" x14ac:dyDescent="0.2">
      <c r="BD14961" s="325"/>
      <c r="EL14961" s="325"/>
    </row>
    <row r="14962" spans="56:142" x14ac:dyDescent="0.2">
      <c r="BD14962" s="325"/>
      <c r="EL14962" s="325"/>
    </row>
    <row r="14963" spans="56:142" x14ac:dyDescent="0.2">
      <c r="BD14963" s="325"/>
      <c r="EL14963" s="325"/>
    </row>
    <row r="14964" spans="56:142" x14ac:dyDescent="0.2">
      <c r="BD14964" s="325"/>
      <c r="EL14964" s="325"/>
    </row>
    <row r="14965" spans="56:142" x14ac:dyDescent="0.2">
      <c r="BD14965" s="325"/>
      <c r="EL14965" s="325"/>
    </row>
    <row r="14966" spans="56:142" x14ac:dyDescent="0.2">
      <c r="BD14966" s="325"/>
      <c r="EL14966" s="325"/>
    </row>
    <row r="14967" spans="56:142" x14ac:dyDescent="0.2">
      <c r="BD14967" s="325"/>
      <c r="EL14967" s="325"/>
    </row>
    <row r="14968" spans="56:142" x14ac:dyDescent="0.2">
      <c r="BD14968" s="325"/>
      <c r="EL14968" s="325"/>
    </row>
    <row r="14969" spans="56:142" x14ac:dyDescent="0.2">
      <c r="BD14969" s="325"/>
      <c r="EL14969" s="325"/>
    </row>
    <row r="14970" spans="56:142" x14ac:dyDescent="0.2">
      <c r="BD14970" s="325"/>
      <c r="EL14970" s="325"/>
    </row>
    <row r="14971" spans="56:142" x14ac:dyDescent="0.2">
      <c r="BD14971" s="325"/>
      <c r="EL14971" s="325"/>
    </row>
    <row r="14972" spans="56:142" x14ac:dyDescent="0.2">
      <c r="BD14972" s="325"/>
      <c r="EL14972" s="325"/>
    </row>
    <row r="14973" spans="56:142" x14ac:dyDescent="0.2">
      <c r="BD14973" s="325"/>
      <c r="EL14973" s="325"/>
    </row>
    <row r="14974" spans="56:142" x14ac:dyDescent="0.2">
      <c r="BD14974" s="325"/>
      <c r="EL14974" s="325"/>
    </row>
    <row r="14975" spans="56:142" x14ac:dyDescent="0.2">
      <c r="BD14975" s="325"/>
      <c r="EL14975" s="325"/>
    </row>
    <row r="14976" spans="56:142" x14ac:dyDescent="0.2">
      <c r="BD14976" s="325"/>
      <c r="EL14976" s="325"/>
    </row>
    <row r="14977" spans="56:142" x14ac:dyDescent="0.2">
      <c r="BD14977" s="325"/>
      <c r="EL14977" s="325"/>
    </row>
    <row r="14978" spans="56:142" x14ac:dyDescent="0.2">
      <c r="BD14978" s="325"/>
      <c r="EL14978" s="325"/>
    </row>
    <row r="14979" spans="56:142" x14ac:dyDescent="0.2">
      <c r="BD14979" s="325"/>
      <c r="EL14979" s="325"/>
    </row>
    <row r="14980" spans="56:142" x14ac:dyDescent="0.2">
      <c r="BD14980" s="325"/>
      <c r="EL14980" s="325"/>
    </row>
    <row r="14981" spans="56:142" x14ac:dyDescent="0.2">
      <c r="BD14981" s="325"/>
      <c r="EL14981" s="325"/>
    </row>
    <row r="14982" spans="56:142" x14ac:dyDescent="0.2">
      <c r="BD14982" s="325"/>
      <c r="EL14982" s="325"/>
    </row>
    <row r="14983" spans="56:142" x14ac:dyDescent="0.2">
      <c r="BD14983" s="325"/>
      <c r="EL14983" s="325"/>
    </row>
    <row r="14984" spans="56:142" x14ac:dyDescent="0.2">
      <c r="BD14984" s="325"/>
      <c r="EL14984" s="325"/>
    </row>
    <row r="14985" spans="56:142" x14ac:dyDescent="0.2">
      <c r="BD14985" s="325"/>
      <c r="EL14985" s="325"/>
    </row>
    <row r="14986" spans="56:142" x14ac:dyDescent="0.2">
      <c r="BD14986" s="325"/>
      <c r="EL14986" s="325"/>
    </row>
    <row r="14987" spans="56:142" x14ac:dyDescent="0.2">
      <c r="BD14987" s="325"/>
      <c r="EL14987" s="325"/>
    </row>
    <row r="14988" spans="56:142" x14ac:dyDescent="0.2">
      <c r="BD14988" s="325"/>
      <c r="EL14988" s="325"/>
    </row>
    <row r="14989" spans="56:142" x14ac:dyDescent="0.2">
      <c r="BD14989" s="325"/>
      <c r="EL14989" s="325"/>
    </row>
    <row r="14990" spans="56:142" x14ac:dyDescent="0.2">
      <c r="BD14990" s="325"/>
      <c r="EL14990" s="325"/>
    </row>
    <row r="14991" spans="56:142" x14ac:dyDescent="0.2">
      <c r="BD14991" s="325"/>
      <c r="EL14991" s="325"/>
    </row>
    <row r="14992" spans="56:142" x14ac:dyDescent="0.2">
      <c r="BD14992" s="325"/>
      <c r="EL14992" s="325"/>
    </row>
    <row r="14993" spans="56:142" x14ac:dyDescent="0.2">
      <c r="BD14993" s="325"/>
      <c r="EL14993" s="325"/>
    </row>
    <row r="14994" spans="56:142" x14ac:dyDescent="0.2">
      <c r="BD14994" s="325"/>
      <c r="EL14994" s="325"/>
    </row>
    <row r="14995" spans="56:142" x14ac:dyDescent="0.2">
      <c r="BD14995" s="325"/>
      <c r="EL14995" s="325"/>
    </row>
    <row r="14996" spans="56:142" x14ac:dyDescent="0.2">
      <c r="BD14996" s="325"/>
      <c r="EL14996" s="325"/>
    </row>
    <row r="14997" spans="56:142" x14ac:dyDescent="0.2">
      <c r="BD14997" s="325"/>
      <c r="EL14997" s="325"/>
    </row>
    <row r="14998" spans="56:142" x14ac:dyDescent="0.2">
      <c r="BD14998" s="325"/>
      <c r="EL14998" s="325"/>
    </row>
    <row r="14999" spans="56:142" x14ac:dyDescent="0.2">
      <c r="BD14999" s="325"/>
      <c r="EL14999" s="325"/>
    </row>
    <row r="15000" spans="56:142" x14ac:dyDescent="0.2">
      <c r="BD15000" s="325"/>
      <c r="EL15000" s="325"/>
    </row>
    <row r="15001" spans="56:142" x14ac:dyDescent="0.2">
      <c r="BD15001" s="325"/>
      <c r="EL15001" s="325"/>
    </row>
    <row r="15002" spans="56:142" x14ac:dyDescent="0.2">
      <c r="BD15002" s="325"/>
      <c r="EL15002" s="325"/>
    </row>
    <row r="15003" spans="56:142" x14ac:dyDescent="0.2">
      <c r="BD15003" s="325"/>
      <c r="EL15003" s="325"/>
    </row>
    <row r="15004" spans="56:142" x14ac:dyDescent="0.2">
      <c r="BD15004" s="325"/>
      <c r="EL15004" s="325"/>
    </row>
    <row r="15005" spans="56:142" x14ac:dyDescent="0.2">
      <c r="BD15005" s="325"/>
      <c r="EL15005" s="325"/>
    </row>
    <row r="15006" spans="56:142" x14ac:dyDescent="0.2">
      <c r="BD15006" s="325"/>
      <c r="EL15006" s="325"/>
    </row>
    <row r="15007" spans="56:142" x14ac:dyDescent="0.2">
      <c r="BD15007" s="325"/>
      <c r="EL15007" s="325"/>
    </row>
    <row r="15008" spans="56:142" x14ac:dyDescent="0.2">
      <c r="BD15008" s="325"/>
      <c r="EL15008" s="325"/>
    </row>
    <row r="15009" spans="56:142" x14ac:dyDescent="0.2">
      <c r="BD15009" s="325"/>
      <c r="EL15009" s="325"/>
    </row>
    <row r="15010" spans="56:142" x14ac:dyDescent="0.2">
      <c r="BD15010" s="325"/>
      <c r="EL15010" s="325"/>
    </row>
    <row r="15011" spans="56:142" x14ac:dyDescent="0.2">
      <c r="BD15011" s="325"/>
      <c r="EL15011" s="325"/>
    </row>
    <row r="15012" spans="56:142" x14ac:dyDescent="0.2">
      <c r="BD15012" s="325"/>
      <c r="EL15012" s="325"/>
    </row>
    <row r="15013" spans="56:142" x14ac:dyDescent="0.2">
      <c r="BD15013" s="325"/>
      <c r="EL15013" s="325"/>
    </row>
    <row r="15014" spans="56:142" x14ac:dyDescent="0.2">
      <c r="BD15014" s="325"/>
      <c r="EL15014" s="325"/>
    </row>
    <row r="15015" spans="56:142" x14ac:dyDescent="0.2">
      <c r="BD15015" s="325"/>
      <c r="EL15015" s="325"/>
    </row>
    <row r="15016" spans="56:142" x14ac:dyDescent="0.2">
      <c r="BD15016" s="325"/>
      <c r="EL15016" s="325"/>
    </row>
    <row r="15017" spans="56:142" x14ac:dyDescent="0.2">
      <c r="BD15017" s="325"/>
      <c r="EL15017" s="325"/>
    </row>
    <row r="15018" spans="56:142" x14ac:dyDescent="0.2">
      <c r="BD15018" s="325"/>
      <c r="EL15018" s="325"/>
    </row>
    <row r="15019" spans="56:142" x14ac:dyDescent="0.2">
      <c r="BD15019" s="325"/>
      <c r="EL15019" s="325"/>
    </row>
    <row r="15020" spans="56:142" x14ac:dyDescent="0.2">
      <c r="BD15020" s="325"/>
      <c r="EL15020" s="325"/>
    </row>
    <row r="15021" spans="56:142" x14ac:dyDescent="0.2">
      <c r="BD15021" s="325"/>
      <c r="EL15021" s="325"/>
    </row>
    <row r="15022" spans="56:142" x14ac:dyDescent="0.2">
      <c r="BD15022" s="325"/>
      <c r="EL15022" s="325"/>
    </row>
    <row r="15023" spans="56:142" x14ac:dyDescent="0.2">
      <c r="BD15023" s="325"/>
      <c r="EL15023" s="325"/>
    </row>
    <row r="15024" spans="56:142" x14ac:dyDescent="0.2">
      <c r="BD15024" s="325"/>
      <c r="EL15024" s="325"/>
    </row>
    <row r="15025" spans="56:142" x14ac:dyDescent="0.2">
      <c r="BD15025" s="325"/>
      <c r="EL15025" s="325"/>
    </row>
    <row r="15026" spans="56:142" x14ac:dyDescent="0.2">
      <c r="BD15026" s="325"/>
      <c r="EL15026" s="325"/>
    </row>
    <row r="15027" spans="56:142" x14ac:dyDescent="0.2">
      <c r="BD15027" s="325"/>
      <c r="EL15027" s="325"/>
    </row>
    <row r="15028" spans="56:142" x14ac:dyDescent="0.2">
      <c r="BD15028" s="325"/>
      <c r="EL15028" s="325"/>
    </row>
    <row r="15029" spans="56:142" x14ac:dyDescent="0.2">
      <c r="BD15029" s="325"/>
      <c r="EL15029" s="325"/>
    </row>
    <row r="15030" spans="56:142" x14ac:dyDescent="0.2">
      <c r="BD15030" s="325"/>
      <c r="EL15030" s="325"/>
    </row>
    <row r="15031" spans="56:142" x14ac:dyDescent="0.2">
      <c r="BD15031" s="325"/>
      <c r="EL15031" s="325"/>
    </row>
    <row r="15032" spans="56:142" x14ac:dyDescent="0.2">
      <c r="BD15032" s="325"/>
      <c r="EL15032" s="325"/>
    </row>
    <row r="15033" spans="56:142" x14ac:dyDescent="0.2">
      <c r="BD15033" s="325"/>
      <c r="EL15033" s="325"/>
    </row>
    <row r="15034" spans="56:142" x14ac:dyDescent="0.2">
      <c r="BD15034" s="325"/>
      <c r="EL15034" s="325"/>
    </row>
    <row r="15035" spans="56:142" x14ac:dyDescent="0.2">
      <c r="BD15035" s="325"/>
      <c r="EL15035" s="325"/>
    </row>
    <row r="15036" spans="56:142" x14ac:dyDescent="0.2">
      <c r="BD15036" s="325"/>
      <c r="EL15036" s="325"/>
    </row>
    <row r="15037" spans="56:142" x14ac:dyDescent="0.2">
      <c r="BD15037" s="325"/>
      <c r="EL15037" s="325"/>
    </row>
    <row r="15038" spans="56:142" x14ac:dyDescent="0.2">
      <c r="BD15038" s="325"/>
      <c r="EL15038" s="325"/>
    </row>
    <row r="15039" spans="56:142" x14ac:dyDescent="0.2">
      <c r="BD15039" s="325"/>
      <c r="EL15039" s="325"/>
    </row>
    <row r="15040" spans="56:142" x14ac:dyDescent="0.2">
      <c r="BD15040" s="325"/>
      <c r="EL15040" s="325"/>
    </row>
    <row r="15041" spans="56:142" x14ac:dyDescent="0.2">
      <c r="BD15041" s="325"/>
      <c r="EL15041" s="325"/>
    </row>
    <row r="15042" spans="56:142" x14ac:dyDescent="0.2">
      <c r="BD15042" s="325"/>
      <c r="EL15042" s="325"/>
    </row>
    <row r="15043" spans="56:142" x14ac:dyDescent="0.2">
      <c r="BD15043" s="325"/>
      <c r="EL15043" s="325"/>
    </row>
    <row r="15044" spans="56:142" x14ac:dyDescent="0.2">
      <c r="BD15044" s="325"/>
      <c r="EL15044" s="325"/>
    </row>
    <row r="15045" spans="56:142" x14ac:dyDescent="0.2">
      <c r="BD15045" s="325"/>
      <c r="EL15045" s="325"/>
    </row>
    <row r="15046" spans="56:142" x14ac:dyDescent="0.2">
      <c r="BD15046" s="325"/>
      <c r="EL15046" s="325"/>
    </row>
    <row r="15047" spans="56:142" x14ac:dyDescent="0.2">
      <c r="BD15047" s="325"/>
      <c r="EL15047" s="325"/>
    </row>
    <row r="15048" spans="56:142" x14ac:dyDescent="0.2">
      <c r="BD15048" s="325"/>
      <c r="EL15048" s="325"/>
    </row>
    <row r="15049" spans="56:142" x14ac:dyDescent="0.2">
      <c r="BD15049" s="325"/>
      <c r="EL15049" s="325"/>
    </row>
    <row r="15050" spans="56:142" x14ac:dyDescent="0.2">
      <c r="BD15050" s="325"/>
      <c r="EL15050" s="325"/>
    </row>
    <row r="15051" spans="56:142" x14ac:dyDescent="0.2">
      <c r="BD15051" s="325"/>
      <c r="EL15051" s="325"/>
    </row>
    <row r="15052" spans="56:142" x14ac:dyDescent="0.2">
      <c r="BD15052" s="325"/>
      <c r="EL15052" s="325"/>
    </row>
    <row r="15053" spans="56:142" x14ac:dyDescent="0.2">
      <c r="BD15053" s="325"/>
      <c r="EL15053" s="325"/>
    </row>
    <row r="15054" spans="56:142" x14ac:dyDescent="0.2">
      <c r="BD15054" s="325"/>
      <c r="EL15054" s="325"/>
    </row>
    <row r="15055" spans="56:142" x14ac:dyDescent="0.2">
      <c r="BD15055" s="325"/>
      <c r="EL15055" s="325"/>
    </row>
    <row r="15056" spans="56:142" x14ac:dyDescent="0.2">
      <c r="BD15056" s="325"/>
      <c r="EL15056" s="325"/>
    </row>
    <row r="15057" spans="56:142" x14ac:dyDescent="0.2">
      <c r="BD15057" s="325"/>
      <c r="EL15057" s="325"/>
    </row>
    <row r="15058" spans="56:142" x14ac:dyDescent="0.2">
      <c r="BD15058" s="325"/>
      <c r="EL15058" s="325"/>
    </row>
    <row r="15059" spans="56:142" x14ac:dyDescent="0.2">
      <c r="BD15059" s="325"/>
      <c r="EL15059" s="325"/>
    </row>
    <row r="15060" spans="56:142" x14ac:dyDescent="0.2">
      <c r="BD15060" s="325"/>
      <c r="EL15060" s="325"/>
    </row>
    <row r="15061" spans="56:142" x14ac:dyDescent="0.2">
      <c r="BD15061" s="325"/>
      <c r="EL15061" s="325"/>
    </row>
    <row r="15062" spans="56:142" x14ac:dyDescent="0.2">
      <c r="BD15062" s="325"/>
      <c r="EL15062" s="325"/>
    </row>
    <row r="15063" spans="56:142" x14ac:dyDescent="0.2">
      <c r="BD15063" s="325"/>
      <c r="EL15063" s="325"/>
    </row>
    <row r="15064" spans="56:142" x14ac:dyDescent="0.2">
      <c r="BD15064" s="325"/>
      <c r="EL15064" s="325"/>
    </row>
    <row r="15065" spans="56:142" x14ac:dyDescent="0.2">
      <c r="BD15065" s="325"/>
      <c r="EL15065" s="325"/>
    </row>
    <row r="15066" spans="56:142" x14ac:dyDescent="0.2">
      <c r="BD15066" s="325"/>
      <c r="EL15066" s="325"/>
    </row>
    <row r="15067" spans="56:142" x14ac:dyDescent="0.2">
      <c r="BD15067" s="325"/>
      <c r="EL15067" s="325"/>
    </row>
    <row r="15068" spans="56:142" x14ac:dyDescent="0.2">
      <c r="BD15068" s="325"/>
      <c r="EL15068" s="325"/>
    </row>
    <row r="15069" spans="56:142" x14ac:dyDescent="0.2">
      <c r="BD15069" s="325"/>
      <c r="EL15069" s="325"/>
    </row>
    <row r="15070" spans="56:142" x14ac:dyDescent="0.2">
      <c r="BD15070" s="325"/>
      <c r="EL15070" s="325"/>
    </row>
    <row r="15071" spans="56:142" x14ac:dyDescent="0.2">
      <c r="BD15071" s="325"/>
      <c r="EL15071" s="325"/>
    </row>
    <row r="15072" spans="56:142" x14ac:dyDescent="0.2">
      <c r="BD15072" s="325"/>
      <c r="EL15072" s="325"/>
    </row>
    <row r="15073" spans="56:142" x14ac:dyDescent="0.2">
      <c r="BD15073" s="325"/>
      <c r="EL15073" s="325"/>
    </row>
    <row r="15074" spans="56:142" x14ac:dyDescent="0.2">
      <c r="BD15074" s="325"/>
      <c r="EL15074" s="325"/>
    </row>
    <row r="15075" spans="56:142" x14ac:dyDescent="0.2">
      <c r="BD15075" s="325"/>
      <c r="EL15075" s="325"/>
    </row>
    <row r="15076" spans="56:142" x14ac:dyDescent="0.2">
      <c r="BD15076" s="325"/>
      <c r="EL15076" s="325"/>
    </row>
    <row r="15077" spans="56:142" x14ac:dyDescent="0.2">
      <c r="BD15077" s="325"/>
      <c r="EL15077" s="325"/>
    </row>
    <row r="15078" spans="56:142" x14ac:dyDescent="0.2">
      <c r="BD15078" s="325"/>
      <c r="EL15078" s="325"/>
    </row>
    <row r="15079" spans="56:142" x14ac:dyDescent="0.2">
      <c r="BD15079" s="325"/>
      <c r="EL15079" s="325"/>
    </row>
    <row r="15080" spans="56:142" x14ac:dyDescent="0.2">
      <c r="BD15080" s="325"/>
      <c r="EL15080" s="325"/>
    </row>
    <row r="15081" spans="56:142" x14ac:dyDescent="0.2">
      <c r="BD15081" s="325"/>
      <c r="EL15081" s="325"/>
    </row>
    <row r="15082" spans="56:142" x14ac:dyDescent="0.2">
      <c r="BD15082" s="325"/>
      <c r="EL15082" s="325"/>
    </row>
    <row r="15083" spans="56:142" x14ac:dyDescent="0.2">
      <c r="BD15083" s="325"/>
      <c r="EL15083" s="325"/>
    </row>
    <row r="15084" spans="56:142" x14ac:dyDescent="0.2">
      <c r="BD15084" s="325"/>
      <c r="EL15084" s="325"/>
    </row>
    <row r="15085" spans="56:142" x14ac:dyDescent="0.2">
      <c r="BD15085" s="325"/>
      <c r="EL15085" s="325"/>
    </row>
    <row r="15086" spans="56:142" x14ac:dyDescent="0.2">
      <c r="BD15086" s="325"/>
      <c r="EL15086" s="325"/>
    </row>
    <row r="15087" spans="56:142" x14ac:dyDescent="0.2">
      <c r="BD15087" s="325"/>
      <c r="EL15087" s="325"/>
    </row>
    <row r="15088" spans="56:142" x14ac:dyDescent="0.2">
      <c r="BD15088" s="325"/>
      <c r="EL15088" s="325"/>
    </row>
    <row r="15089" spans="56:142" x14ac:dyDescent="0.2">
      <c r="BD15089" s="325"/>
      <c r="EL15089" s="325"/>
    </row>
    <row r="15090" spans="56:142" x14ac:dyDescent="0.2">
      <c r="BD15090" s="325"/>
      <c r="EL15090" s="325"/>
    </row>
    <row r="15091" spans="56:142" x14ac:dyDescent="0.2">
      <c r="BD15091" s="325"/>
      <c r="EL15091" s="325"/>
    </row>
    <row r="15092" spans="56:142" x14ac:dyDescent="0.2">
      <c r="BD15092" s="325"/>
      <c r="EL15092" s="325"/>
    </row>
    <row r="15093" spans="56:142" x14ac:dyDescent="0.2">
      <c r="BD15093" s="325"/>
      <c r="EL15093" s="325"/>
    </row>
    <row r="15094" spans="56:142" x14ac:dyDescent="0.2">
      <c r="BD15094" s="325"/>
      <c r="EL15094" s="325"/>
    </row>
    <row r="15095" spans="56:142" x14ac:dyDescent="0.2">
      <c r="BD15095" s="325"/>
      <c r="EL15095" s="325"/>
    </row>
    <row r="15096" spans="56:142" x14ac:dyDescent="0.2">
      <c r="BD15096" s="325"/>
      <c r="EL15096" s="325"/>
    </row>
    <row r="15097" spans="56:142" x14ac:dyDescent="0.2">
      <c r="BD15097" s="325"/>
      <c r="EL15097" s="325"/>
    </row>
    <row r="15098" spans="56:142" x14ac:dyDescent="0.2">
      <c r="BD15098" s="325"/>
      <c r="EL15098" s="325"/>
    </row>
    <row r="15099" spans="56:142" x14ac:dyDescent="0.2">
      <c r="BD15099" s="325"/>
      <c r="EL15099" s="325"/>
    </row>
    <row r="15100" spans="56:142" x14ac:dyDescent="0.2">
      <c r="BD15100" s="325"/>
      <c r="EL15100" s="325"/>
    </row>
    <row r="15101" spans="56:142" x14ac:dyDescent="0.2">
      <c r="BD15101" s="325"/>
      <c r="EL15101" s="325"/>
    </row>
    <row r="15102" spans="56:142" x14ac:dyDescent="0.2">
      <c r="BD15102" s="325"/>
      <c r="EL15102" s="325"/>
    </row>
    <row r="15103" spans="56:142" x14ac:dyDescent="0.2">
      <c r="BD15103" s="325"/>
      <c r="EL15103" s="325"/>
    </row>
    <row r="15104" spans="56:142" x14ac:dyDescent="0.2">
      <c r="BD15104" s="325"/>
      <c r="EL15104" s="325"/>
    </row>
    <row r="15105" spans="56:142" x14ac:dyDescent="0.2">
      <c r="BD15105" s="325"/>
      <c r="EL15105" s="325"/>
    </row>
    <row r="15106" spans="56:142" x14ac:dyDescent="0.2">
      <c r="BD15106" s="325"/>
      <c r="EL15106" s="325"/>
    </row>
    <row r="15107" spans="56:142" x14ac:dyDescent="0.2">
      <c r="BD15107" s="325"/>
      <c r="EL15107" s="325"/>
    </row>
    <row r="15108" spans="56:142" x14ac:dyDescent="0.2">
      <c r="BD15108" s="325"/>
      <c r="EL15108" s="325"/>
    </row>
    <row r="15109" spans="56:142" x14ac:dyDescent="0.2">
      <c r="BD15109" s="325"/>
      <c r="EL15109" s="325"/>
    </row>
    <row r="15110" spans="56:142" x14ac:dyDescent="0.2">
      <c r="BD15110" s="325"/>
      <c r="EL15110" s="325"/>
    </row>
    <row r="15111" spans="56:142" x14ac:dyDescent="0.2">
      <c r="BD15111" s="325"/>
      <c r="EL15111" s="325"/>
    </row>
    <row r="15112" spans="56:142" x14ac:dyDescent="0.2">
      <c r="BD15112" s="325"/>
      <c r="EL15112" s="325"/>
    </row>
    <row r="15113" spans="56:142" x14ac:dyDescent="0.2">
      <c r="BD15113" s="325"/>
      <c r="EL15113" s="325"/>
    </row>
    <row r="15114" spans="56:142" x14ac:dyDescent="0.2">
      <c r="BD15114" s="325"/>
      <c r="EL15114" s="325"/>
    </row>
    <row r="15115" spans="56:142" x14ac:dyDescent="0.2">
      <c r="BD15115" s="325"/>
      <c r="EL15115" s="325"/>
    </row>
    <row r="15116" spans="56:142" x14ac:dyDescent="0.2">
      <c r="BD15116" s="325"/>
      <c r="EL15116" s="325"/>
    </row>
    <row r="15117" spans="56:142" x14ac:dyDescent="0.2">
      <c r="BD15117" s="325"/>
      <c r="EL15117" s="325"/>
    </row>
    <row r="15118" spans="56:142" x14ac:dyDescent="0.2">
      <c r="BD15118" s="325"/>
      <c r="EL15118" s="325"/>
    </row>
    <row r="15119" spans="56:142" x14ac:dyDescent="0.2">
      <c r="BD15119" s="325"/>
      <c r="EL15119" s="325"/>
    </row>
    <row r="15120" spans="56:142" x14ac:dyDescent="0.2">
      <c r="BD15120" s="325"/>
      <c r="EL15120" s="325"/>
    </row>
    <row r="15121" spans="56:142" x14ac:dyDescent="0.2">
      <c r="BD15121" s="325"/>
      <c r="EL15121" s="325"/>
    </row>
    <row r="15122" spans="56:142" x14ac:dyDescent="0.2">
      <c r="BD15122" s="325"/>
      <c r="EL15122" s="325"/>
    </row>
    <row r="15123" spans="56:142" x14ac:dyDescent="0.2">
      <c r="BD15123" s="325"/>
      <c r="EL15123" s="325"/>
    </row>
    <row r="15124" spans="56:142" x14ac:dyDescent="0.2">
      <c r="BD15124" s="325"/>
      <c r="EL15124" s="325"/>
    </row>
    <row r="15125" spans="56:142" x14ac:dyDescent="0.2">
      <c r="BD15125" s="325"/>
      <c r="EL15125" s="325"/>
    </row>
    <row r="15126" spans="56:142" x14ac:dyDescent="0.2">
      <c r="BD15126" s="325"/>
      <c r="EL15126" s="325"/>
    </row>
    <row r="15127" spans="56:142" x14ac:dyDescent="0.2">
      <c r="BD15127" s="325"/>
      <c r="EL15127" s="325"/>
    </row>
    <row r="15128" spans="56:142" x14ac:dyDescent="0.2">
      <c r="BD15128" s="325"/>
      <c r="EL15128" s="325"/>
    </row>
    <row r="15129" spans="56:142" x14ac:dyDescent="0.2">
      <c r="BD15129" s="325"/>
      <c r="EL15129" s="325"/>
    </row>
    <row r="15130" spans="56:142" x14ac:dyDescent="0.2">
      <c r="BD15130" s="325"/>
      <c r="EL15130" s="325"/>
    </row>
    <row r="15131" spans="56:142" x14ac:dyDescent="0.2">
      <c r="BD15131" s="325"/>
      <c r="EL15131" s="325"/>
    </row>
    <row r="15132" spans="56:142" x14ac:dyDescent="0.2">
      <c r="BD15132" s="325"/>
      <c r="EL15132" s="325"/>
    </row>
    <row r="15133" spans="56:142" x14ac:dyDescent="0.2">
      <c r="BD15133" s="325"/>
      <c r="EL15133" s="325"/>
    </row>
    <row r="15134" spans="56:142" x14ac:dyDescent="0.2">
      <c r="BD15134" s="325"/>
      <c r="EL15134" s="325"/>
    </row>
    <row r="15135" spans="56:142" x14ac:dyDescent="0.2">
      <c r="BD15135" s="325"/>
      <c r="EL15135" s="325"/>
    </row>
    <row r="15136" spans="56:142" x14ac:dyDescent="0.2">
      <c r="BD15136" s="325"/>
      <c r="EL15136" s="325"/>
    </row>
    <row r="15137" spans="56:142" x14ac:dyDescent="0.2">
      <c r="BD15137" s="325"/>
      <c r="EL15137" s="325"/>
    </row>
    <row r="15138" spans="56:142" x14ac:dyDescent="0.2">
      <c r="BD15138" s="325"/>
      <c r="EL15138" s="325"/>
    </row>
    <row r="15139" spans="56:142" x14ac:dyDescent="0.2">
      <c r="BD15139" s="325"/>
      <c r="EL15139" s="325"/>
    </row>
    <row r="15140" spans="56:142" x14ac:dyDescent="0.2">
      <c r="BD15140" s="325"/>
      <c r="EL15140" s="325"/>
    </row>
    <row r="15141" spans="56:142" x14ac:dyDescent="0.2">
      <c r="BD15141" s="325"/>
      <c r="EL15141" s="325"/>
    </row>
    <row r="15142" spans="56:142" x14ac:dyDescent="0.2">
      <c r="BD15142" s="325"/>
      <c r="EL15142" s="325"/>
    </row>
    <row r="15143" spans="56:142" x14ac:dyDescent="0.2">
      <c r="BD15143" s="325"/>
      <c r="EL15143" s="325"/>
    </row>
    <row r="15144" spans="56:142" x14ac:dyDescent="0.2">
      <c r="BD15144" s="325"/>
      <c r="EL15144" s="325"/>
    </row>
    <row r="15145" spans="56:142" x14ac:dyDescent="0.2">
      <c r="BD15145" s="325"/>
      <c r="EL15145" s="325"/>
    </row>
    <row r="15146" spans="56:142" x14ac:dyDescent="0.2">
      <c r="BD15146" s="325"/>
      <c r="EL15146" s="325"/>
    </row>
    <row r="15147" spans="56:142" x14ac:dyDescent="0.2">
      <c r="BD15147" s="325"/>
      <c r="EL15147" s="325"/>
    </row>
    <row r="15148" spans="56:142" x14ac:dyDescent="0.2">
      <c r="BD15148" s="325"/>
      <c r="EL15148" s="325"/>
    </row>
    <row r="15149" spans="56:142" x14ac:dyDescent="0.2">
      <c r="BD15149" s="325"/>
      <c r="EL15149" s="325"/>
    </row>
    <row r="15150" spans="56:142" x14ac:dyDescent="0.2">
      <c r="BD15150" s="325"/>
      <c r="EL15150" s="325"/>
    </row>
    <row r="15151" spans="56:142" x14ac:dyDescent="0.2">
      <c r="BD15151" s="325"/>
      <c r="EL15151" s="325"/>
    </row>
    <row r="15152" spans="56:142" x14ac:dyDescent="0.2">
      <c r="BD15152" s="325"/>
      <c r="EL15152" s="325"/>
    </row>
    <row r="15153" spans="56:142" x14ac:dyDescent="0.2">
      <c r="BD15153" s="325"/>
      <c r="EL15153" s="325"/>
    </row>
    <row r="15154" spans="56:142" x14ac:dyDescent="0.2">
      <c r="BD15154" s="325"/>
      <c r="EL15154" s="325"/>
    </row>
    <row r="15155" spans="56:142" x14ac:dyDescent="0.2">
      <c r="BD15155" s="325"/>
      <c r="EL15155" s="325"/>
    </row>
    <row r="15156" spans="56:142" x14ac:dyDescent="0.2">
      <c r="BD15156" s="325"/>
      <c r="EL15156" s="325"/>
    </row>
    <row r="15157" spans="56:142" x14ac:dyDescent="0.2">
      <c r="BD15157" s="325"/>
      <c r="EL15157" s="325"/>
    </row>
    <row r="15158" spans="56:142" x14ac:dyDescent="0.2">
      <c r="BD15158" s="325"/>
      <c r="EL15158" s="325"/>
    </row>
    <row r="15159" spans="56:142" x14ac:dyDescent="0.2">
      <c r="BD15159" s="325"/>
      <c r="EL15159" s="325"/>
    </row>
    <row r="15160" spans="56:142" x14ac:dyDescent="0.2">
      <c r="BD15160" s="325"/>
      <c r="EL15160" s="325"/>
    </row>
    <row r="15161" spans="56:142" x14ac:dyDescent="0.2">
      <c r="BD15161" s="325"/>
      <c r="EL15161" s="325"/>
    </row>
    <row r="15162" spans="56:142" x14ac:dyDescent="0.2">
      <c r="BD15162" s="325"/>
      <c r="EL15162" s="325"/>
    </row>
    <row r="15163" spans="56:142" x14ac:dyDescent="0.2">
      <c r="BD15163" s="325"/>
      <c r="EL15163" s="325"/>
    </row>
    <row r="15164" spans="56:142" x14ac:dyDescent="0.2">
      <c r="BD15164" s="325"/>
      <c r="EL15164" s="325"/>
    </row>
    <row r="15165" spans="56:142" x14ac:dyDescent="0.2">
      <c r="BD15165" s="325"/>
      <c r="EL15165" s="325"/>
    </row>
    <row r="15166" spans="56:142" x14ac:dyDescent="0.2">
      <c r="BD15166" s="325"/>
      <c r="EL15166" s="325"/>
    </row>
    <row r="15167" spans="56:142" x14ac:dyDescent="0.2">
      <c r="BD15167" s="325"/>
      <c r="EL15167" s="325"/>
    </row>
    <row r="15168" spans="56:142" x14ac:dyDescent="0.2">
      <c r="BD15168" s="325"/>
      <c r="EL15168" s="325"/>
    </row>
    <row r="15169" spans="56:142" x14ac:dyDescent="0.2">
      <c r="BD15169" s="325"/>
      <c r="EL15169" s="325"/>
    </row>
    <row r="15170" spans="56:142" x14ac:dyDescent="0.2">
      <c r="BD15170" s="325"/>
      <c r="EL15170" s="325"/>
    </row>
    <row r="15171" spans="56:142" x14ac:dyDescent="0.2">
      <c r="BD15171" s="325"/>
      <c r="EL15171" s="325"/>
    </row>
    <row r="15172" spans="56:142" x14ac:dyDescent="0.2">
      <c r="BD15172" s="325"/>
      <c r="EL15172" s="325"/>
    </row>
    <row r="15173" spans="56:142" x14ac:dyDescent="0.2">
      <c r="BD15173" s="325"/>
      <c r="EL15173" s="325"/>
    </row>
    <row r="15174" spans="56:142" x14ac:dyDescent="0.2">
      <c r="BD15174" s="325"/>
      <c r="EL15174" s="325"/>
    </row>
    <row r="15175" spans="56:142" x14ac:dyDescent="0.2">
      <c r="BD15175" s="325"/>
      <c r="EL15175" s="325"/>
    </row>
    <row r="15176" spans="56:142" x14ac:dyDescent="0.2">
      <c r="BD15176" s="325"/>
      <c r="EL15176" s="325"/>
    </row>
    <row r="15177" spans="56:142" x14ac:dyDescent="0.2">
      <c r="BD15177" s="325"/>
      <c r="EL15177" s="325"/>
    </row>
    <row r="15178" spans="56:142" x14ac:dyDescent="0.2">
      <c r="BD15178" s="325"/>
      <c r="EL15178" s="325"/>
    </row>
    <row r="15179" spans="56:142" x14ac:dyDescent="0.2">
      <c r="BD15179" s="325"/>
      <c r="EL15179" s="325"/>
    </row>
    <row r="15180" spans="56:142" x14ac:dyDescent="0.2">
      <c r="BD15180" s="325"/>
      <c r="EL15180" s="325"/>
    </row>
    <row r="15181" spans="56:142" x14ac:dyDescent="0.2">
      <c r="BD15181" s="325"/>
      <c r="EL15181" s="325"/>
    </row>
    <row r="15182" spans="56:142" x14ac:dyDescent="0.2">
      <c r="BD15182" s="325"/>
      <c r="EL15182" s="325"/>
    </row>
    <row r="15183" spans="56:142" x14ac:dyDescent="0.2">
      <c r="BD15183" s="325"/>
      <c r="EL15183" s="325"/>
    </row>
    <row r="15184" spans="56:142" x14ac:dyDescent="0.2">
      <c r="BD15184" s="325"/>
      <c r="EL15184" s="325"/>
    </row>
    <row r="15185" spans="56:142" x14ac:dyDescent="0.2">
      <c r="BD15185" s="325"/>
      <c r="EL15185" s="325"/>
    </row>
    <row r="15186" spans="56:142" x14ac:dyDescent="0.2">
      <c r="BD15186" s="325"/>
      <c r="EL15186" s="325"/>
    </row>
    <row r="15187" spans="56:142" x14ac:dyDescent="0.2">
      <c r="BD15187" s="325"/>
      <c r="EL15187" s="325"/>
    </row>
    <row r="15188" spans="56:142" x14ac:dyDescent="0.2">
      <c r="BD15188" s="325"/>
      <c r="EL15188" s="325"/>
    </row>
    <row r="15189" spans="56:142" x14ac:dyDescent="0.2">
      <c r="BD15189" s="325"/>
      <c r="EL15189" s="325"/>
    </row>
    <row r="15190" spans="56:142" x14ac:dyDescent="0.2">
      <c r="BD15190" s="325"/>
      <c r="EL15190" s="325"/>
    </row>
    <row r="15191" spans="56:142" x14ac:dyDescent="0.2">
      <c r="BD15191" s="325"/>
      <c r="EL15191" s="325"/>
    </row>
    <row r="15192" spans="56:142" x14ac:dyDescent="0.2">
      <c r="BD15192" s="325"/>
      <c r="EL15192" s="325"/>
    </row>
    <row r="15193" spans="56:142" x14ac:dyDescent="0.2">
      <c r="BD15193" s="325"/>
      <c r="EL15193" s="325"/>
    </row>
    <row r="15194" spans="56:142" x14ac:dyDescent="0.2">
      <c r="BD15194" s="325"/>
      <c r="EL15194" s="325"/>
    </row>
    <row r="15195" spans="56:142" x14ac:dyDescent="0.2">
      <c r="BD15195" s="325"/>
      <c r="EL15195" s="325"/>
    </row>
    <row r="15196" spans="56:142" x14ac:dyDescent="0.2">
      <c r="BD15196" s="325"/>
      <c r="EL15196" s="325"/>
    </row>
    <row r="15197" spans="56:142" x14ac:dyDescent="0.2">
      <c r="BD15197" s="325"/>
      <c r="EL15197" s="325"/>
    </row>
    <row r="15198" spans="56:142" x14ac:dyDescent="0.2">
      <c r="BD15198" s="325"/>
      <c r="EL15198" s="325"/>
    </row>
    <row r="15199" spans="56:142" x14ac:dyDescent="0.2">
      <c r="BD15199" s="325"/>
      <c r="EL15199" s="325"/>
    </row>
    <row r="15200" spans="56:142" x14ac:dyDescent="0.2">
      <c r="BD15200" s="325"/>
      <c r="EL15200" s="325"/>
    </row>
    <row r="15201" spans="56:142" x14ac:dyDescent="0.2">
      <c r="BD15201" s="325"/>
      <c r="EL15201" s="325"/>
    </row>
    <row r="15202" spans="56:142" x14ac:dyDescent="0.2">
      <c r="BD15202" s="325"/>
      <c r="EL15202" s="325"/>
    </row>
    <row r="15203" spans="56:142" x14ac:dyDescent="0.2">
      <c r="BD15203" s="325"/>
      <c r="EL15203" s="325"/>
    </row>
    <row r="15204" spans="56:142" x14ac:dyDescent="0.2">
      <c r="BD15204" s="325"/>
      <c r="EL15204" s="325"/>
    </row>
    <row r="15205" spans="56:142" x14ac:dyDescent="0.2">
      <c r="BD15205" s="325"/>
      <c r="EL15205" s="325"/>
    </row>
    <row r="15206" spans="56:142" x14ac:dyDescent="0.2">
      <c r="BD15206" s="325"/>
      <c r="EL15206" s="325"/>
    </row>
    <row r="15207" spans="56:142" x14ac:dyDescent="0.2">
      <c r="BD15207" s="325"/>
      <c r="EL15207" s="325"/>
    </row>
    <row r="15208" spans="56:142" x14ac:dyDescent="0.2">
      <c r="BD15208" s="325"/>
      <c r="EL15208" s="325"/>
    </row>
    <row r="15209" spans="56:142" x14ac:dyDescent="0.2">
      <c r="BD15209" s="325"/>
      <c r="EL15209" s="325"/>
    </row>
    <row r="15210" spans="56:142" x14ac:dyDescent="0.2">
      <c r="BD15210" s="325"/>
      <c r="EL15210" s="325"/>
    </row>
    <row r="15211" spans="56:142" x14ac:dyDescent="0.2">
      <c r="BD15211" s="325"/>
      <c r="EL15211" s="325"/>
    </row>
    <row r="15212" spans="56:142" x14ac:dyDescent="0.2">
      <c r="BD15212" s="325"/>
      <c r="EL15212" s="325"/>
    </row>
    <row r="15213" spans="56:142" x14ac:dyDescent="0.2">
      <c r="BD15213" s="325"/>
      <c r="EL15213" s="325"/>
    </row>
    <row r="15214" spans="56:142" x14ac:dyDescent="0.2">
      <c r="BD15214" s="325"/>
      <c r="EL15214" s="325"/>
    </row>
    <row r="15215" spans="56:142" x14ac:dyDescent="0.2">
      <c r="BD15215" s="325"/>
      <c r="EL15215" s="325"/>
    </row>
    <row r="15216" spans="56:142" x14ac:dyDescent="0.2">
      <c r="BD15216" s="325"/>
      <c r="EL15216" s="325"/>
    </row>
    <row r="15217" spans="56:142" x14ac:dyDescent="0.2">
      <c r="BD15217" s="325"/>
      <c r="EL15217" s="325"/>
    </row>
    <row r="15218" spans="56:142" x14ac:dyDescent="0.2">
      <c r="BD15218" s="325"/>
      <c r="EL15218" s="325"/>
    </row>
    <row r="15219" spans="56:142" x14ac:dyDescent="0.2">
      <c r="BD15219" s="325"/>
      <c r="EL15219" s="325"/>
    </row>
    <row r="15220" spans="56:142" x14ac:dyDescent="0.2">
      <c r="BD15220" s="325"/>
      <c r="EL15220" s="325"/>
    </row>
    <row r="15221" spans="56:142" x14ac:dyDescent="0.2">
      <c r="BD15221" s="325"/>
      <c r="EL15221" s="325"/>
    </row>
    <row r="15222" spans="56:142" x14ac:dyDescent="0.2">
      <c r="BD15222" s="325"/>
      <c r="EL15222" s="325"/>
    </row>
    <row r="15223" spans="56:142" x14ac:dyDescent="0.2">
      <c r="BD15223" s="325"/>
      <c r="EL15223" s="325"/>
    </row>
    <row r="15224" spans="56:142" x14ac:dyDescent="0.2">
      <c r="BD15224" s="325"/>
      <c r="EL15224" s="325"/>
    </row>
    <row r="15225" spans="56:142" x14ac:dyDescent="0.2">
      <c r="BD15225" s="325"/>
      <c r="EL15225" s="325"/>
    </row>
    <row r="15226" spans="56:142" x14ac:dyDescent="0.2">
      <c r="BD15226" s="325"/>
      <c r="EL15226" s="325"/>
    </row>
    <row r="15227" spans="56:142" x14ac:dyDescent="0.2">
      <c r="BD15227" s="325"/>
      <c r="EL15227" s="325"/>
    </row>
    <row r="15228" spans="56:142" x14ac:dyDescent="0.2">
      <c r="BD15228" s="325"/>
      <c r="EL15228" s="325"/>
    </row>
    <row r="15229" spans="56:142" x14ac:dyDescent="0.2">
      <c r="BD15229" s="325"/>
      <c r="EL15229" s="325"/>
    </row>
    <row r="15230" spans="56:142" x14ac:dyDescent="0.2">
      <c r="BD15230" s="325"/>
      <c r="EL15230" s="325"/>
    </row>
    <row r="15231" spans="56:142" x14ac:dyDescent="0.2">
      <c r="BD15231" s="325"/>
      <c r="EL15231" s="325"/>
    </row>
    <row r="15232" spans="56:142" x14ac:dyDescent="0.2">
      <c r="BD15232" s="325"/>
      <c r="EL15232" s="325"/>
    </row>
    <row r="15233" spans="56:142" x14ac:dyDescent="0.2">
      <c r="BD15233" s="325"/>
      <c r="EL15233" s="325"/>
    </row>
    <row r="15234" spans="56:142" x14ac:dyDescent="0.2">
      <c r="BD15234" s="325"/>
      <c r="EL15234" s="325"/>
    </row>
    <row r="15235" spans="56:142" x14ac:dyDescent="0.2">
      <c r="BD15235" s="325"/>
      <c r="EL15235" s="325"/>
    </row>
    <row r="15236" spans="56:142" x14ac:dyDescent="0.2">
      <c r="BD15236" s="325"/>
      <c r="EL15236" s="325"/>
    </row>
    <row r="15237" spans="56:142" x14ac:dyDescent="0.2">
      <c r="BD15237" s="325"/>
      <c r="EL15237" s="325"/>
    </row>
    <row r="15238" spans="56:142" x14ac:dyDescent="0.2">
      <c r="BD15238" s="325"/>
      <c r="EL15238" s="325"/>
    </row>
    <row r="15239" spans="56:142" x14ac:dyDescent="0.2">
      <c r="BD15239" s="325"/>
      <c r="EL15239" s="325"/>
    </row>
    <row r="15240" spans="56:142" x14ac:dyDescent="0.2">
      <c r="BD15240" s="325"/>
      <c r="EL15240" s="325"/>
    </row>
    <row r="15241" spans="56:142" x14ac:dyDescent="0.2">
      <c r="BD15241" s="325"/>
      <c r="EL15241" s="325"/>
    </row>
    <row r="15242" spans="56:142" x14ac:dyDescent="0.2">
      <c r="BD15242" s="325"/>
      <c r="EL15242" s="325"/>
    </row>
    <row r="15243" spans="56:142" x14ac:dyDescent="0.2">
      <c r="BD15243" s="325"/>
      <c r="EL15243" s="325"/>
    </row>
    <row r="15244" spans="56:142" x14ac:dyDescent="0.2">
      <c r="BD15244" s="325"/>
      <c r="EL15244" s="325"/>
    </row>
    <row r="15245" spans="56:142" x14ac:dyDescent="0.2">
      <c r="BD15245" s="325"/>
      <c r="EL15245" s="325"/>
    </row>
    <row r="15246" spans="56:142" x14ac:dyDescent="0.2">
      <c r="BD15246" s="325"/>
      <c r="EL15246" s="325"/>
    </row>
    <row r="15247" spans="56:142" x14ac:dyDescent="0.2">
      <c r="BD15247" s="325"/>
      <c r="EL15247" s="325"/>
    </row>
    <row r="15248" spans="56:142" x14ac:dyDescent="0.2">
      <c r="BD15248" s="325"/>
      <c r="EL15248" s="325"/>
    </row>
    <row r="15249" spans="56:142" x14ac:dyDescent="0.2">
      <c r="BD15249" s="325"/>
      <c r="EL15249" s="325"/>
    </row>
    <row r="15250" spans="56:142" x14ac:dyDescent="0.2">
      <c r="BD15250" s="325"/>
      <c r="EL15250" s="325"/>
    </row>
    <row r="15251" spans="56:142" x14ac:dyDescent="0.2">
      <c r="BD15251" s="325"/>
      <c r="EL15251" s="325"/>
    </row>
    <row r="15252" spans="56:142" x14ac:dyDescent="0.2">
      <c r="BD15252" s="325"/>
      <c r="EL15252" s="325"/>
    </row>
    <row r="15253" spans="56:142" x14ac:dyDescent="0.2">
      <c r="BD15253" s="325"/>
      <c r="EL15253" s="325"/>
    </row>
    <row r="15254" spans="56:142" x14ac:dyDescent="0.2">
      <c r="BD15254" s="325"/>
      <c r="EL15254" s="325"/>
    </row>
    <row r="15255" spans="56:142" x14ac:dyDescent="0.2">
      <c r="BD15255" s="325"/>
      <c r="EL15255" s="325"/>
    </row>
    <row r="15256" spans="56:142" x14ac:dyDescent="0.2">
      <c r="BD15256" s="325"/>
      <c r="EL15256" s="325"/>
    </row>
    <row r="15257" spans="56:142" x14ac:dyDescent="0.2">
      <c r="BD15257" s="325"/>
      <c r="EL15257" s="325"/>
    </row>
    <row r="15258" spans="56:142" x14ac:dyDescent="0.2">
      <c r="BD15258" s="325"/>
      <c r="EL15258" s="325"/>
    </row>
    <row r="15259" spans="56:142" x14ac:dyDescent="0.2">
      <c r="BD15259" s="325"/>
      <c r="EL15259" s="325"/>
    </row>
    <row r="15260" spans="56:142" x14ac:dyDescent="0.2">
      <c r="BD15260" s="325"/>
      <c r="EL15260" s="325"/>
    </row>
    <row r="15261" spans="56:142" x14ac:dyDescent="0.2">
      <c r="BD15261" s="325"/>
      <c r="EL15261" s="325"/>
    </row>
    <row r="15262" spans="56:142" x14ac:dyDescent="0.2">
      <c r="BD15262" s="325"/>
      <c r="EL15262" s="325"/>
    </row>
    <row r="15263" spans="56:142" x14ac:dyDescent="0.2">
      <c r="BD15263" s="325"/>
      <c r="EL15263" s="325"/>
    </row>
    <row r="15264" spans="56:142" x14ac:dyDescent="0.2">
      <c r="BD15264" s="325"/>
      <c r="EL15264" s="325"/>
    </row>
    <row r="15265" spans="56:142" x14ac:dyDescent="0.2">
      <c r="BD15265" s="325"/>
      <c r="EL15265" s="325"/>
    </row>
    <row r="15266" spans="56:142" x14ac:dyDescent="0.2">
      <c r="BD15266" s="325"/>
      <c r="EL15266" s="325"/>
    </row>
    <row r="15267" spans="56:142" x14ac:dyDescent="0.2">
      <c r="BD15267" s="325"/>
      <c r="EL15267" s="325"/>
    </row>
    <row r="15268" spans="56:142" x14ac:dyDescent="0.2">
      <c r="BD15268" s="325"/>
      <c r="EL15268" s="325"/>
    </row>
    <row r="15269" spans="56:142" x14ac:dyDescent="0.2">
      <c r="BD15269" s="325"/>
      <c r="EL15269" s="325"/>
    </row>
    <row r="15270" spans="56:142" x14ac:dyDescent="0.2">
      <c r="BD15270" s="325"/>
      <c r="EL15270" s="325"/>
    </row>
    <row r="15271" spans="56:142" x14ac:dyDescent="0.2">
      <c r="BD15271" s="325"/>
      <c r="EL15271" s="325"/>
    </row>
    <row r="15272" spans="56:142" x14ac:dyDescent="0.2">
      <c r="BD15272" s="325"/>
      <c r="EL15272" s="325"/>
    </row>
    <row r="15273" spans="56:142" x14ac:dyDescent="0.2">
      <c r="BD15273" s="325"/>
      <c r="EL15273" s="325"/>
    </row>
    <row r="15274" spans="56:142" x14ac:dyDescent="0.2">
      <c r="BD15274" s="325"/>
      <c r="EL15274" s="325"/>
    </row>
    <row r="15275" spans="56:142" x14ac:dyDescent="0.2">
      <c r="BD15275" s="325"/>
      <c r="EL15275" s="325"/>
    </row>
    <row r="15276" spans="56:142" x14ac:dyDescent="0.2">
      <c r="BD15276" s="325"/>
      <c r="EL15276" s="325"/>
    </row>
    <row r="15277" spans="56:142" x14ac:dyDescent="0.2">
      <c r="BD15277" s="325"/>
      <c r="EL15277" s="325"/>
    </row>
    <row r="15278" spans="56:142" x14ac:dyDescent="0.2">
      <c r="BD15278" s="325"/>
      <c r="EL15278" s="325"/>
    </row>
    <row r="15279" spans="56:142" x14ac:dyDescent="0.2">
      <c r="BD15279" s="325"/>
      <c r="EL15279" s="325"/>
    </row>
    <row r="15280" spans="56:142" x14ac:dyDescent="0.2">
      <c r="BD15280" s="325"/>
      <c r="EL15280" s="325"/>
    </row>
    <row r="15281" spans="56:142" x14ac:dyDescent="0.2">
      <c r="BD15281" s="325"/>
      <c r="EL15281" s="325"/>
    </row>
    <row r="15282" spans="56:142" x14ac:dyDescent="0.2">
      <c r="BD15282" s="325"/>
      <c r="EL15282" s="325"/>
    </row>
    <row r="15283" spans="56:142" x14ac:dyDescent="0.2">
      <c r="BD15283" s="325"/>
      <c r="EL15283" s="325"/>
    </row>
    <row r="15284" spans="56:142" x14ac:dyDescent="0.2">
      <c r="BD15284" s="325"/>
      <c r="EL15284" s="325"/>
    </row>
    <row r="15285" spans="56:142" x14ac:dyDescent="0.2">
      <c r="BD15285" s="325"/>
      <c r="EL15285" s="325"/>
    </row>
    <row r="15286" spans="56:142" x14ac:dyDescent="0.2">
      <c r="BD15286" s="325"/>
      <c r="EL15286" s="325"/>
    </row>
    <row r="15287" spans="56:142" x14ac:dyDescent="0.2">
      <c r="BD15287" s="325"/>
      <c r="EL15287" s="325"/>
    </row>
    <row r="15288" spans="56:142" x14ac:dyDescent="0.2">
      <c r="BD15288" s="325"/>
      <c r="EL15288" s="325"/>
    </row>
    <row r="15289" spans="56:142" x14ac:dyDescent="0.2">
      <c r="BD15289" s="325"/>
      <c r="EL15289" s="325"/>
    </row>
    <row r="15290" spans="56:142" x14ac:dyDescent="0.2">
      <c r="BD15290" s="325"/>
      <c r="EL15290" s="325"/>
    </row>
    <row r="15291" spans="56:142" x14ac:dyDescent="0.2">
      <c r="BD15291" s="325"/>
      <c r="EL15291" s="325"/>
    </row>
    <row r="15292" spans="56:142" x14ac:dyDescent="0.2">
      <c r="BD15292" s="325"/>
      <c r="EL15292" s="325"/>
    </row>
    <row r="15293" spans="56:142" x14ac:dyDescent="0.2">
      <c r="BD15293" s="325"/>
      <c r="EL15293" s="325"/>
    </row>
    <row r="15294" spans="56:142" x14ac:dyDescent="0.2">
      <c r="BD15294" s="325"/>
      <c r="EL15294" s="325"/>
    </row>
    <row r="15295" spans="56:142" x14ac:dyDescent="0.2">
      <c r="BD15295" s="325"/>
      <c r="EL15295" s="325"/>
    </row>
    <row r="15296" spans="56:142" x14ac:dyDescent="0.2">
      <c r="BD15296" s="325"/>
      <c r="EL15296" s="325"/>
    </row>
    <row r="15297" spans="56:142" x14ac:dyDescent="0.2">
      <c r="BD15297" s="325"/>
      <c r="EL15297" s="325"/>
    </row>
    <row r="15298" spans="56:142" x14ac:dyDescent="0.2">
      <c r="BD15298" s="325"/>
      <c r="EL15298" s="325"/>
    </row>
    <row r="15299" spans="56:142" x14ac:dyDescent="0.2">
      <c r="BD15299" s="325"/>
      <c r="EL15299" s="325"/>
    </row>
    <row r="15300" spans="56:142" x14ac:dyDescent="0.2">
      <c r="BD15300" s="325"/>
      <c r="EL15300" s="325"/>
    </row>
    <row r="15301" spans="56:142" x14ac:dyDescent="0.2">
      <c r="BD15301" s="325"/>
      <c r="EL15301" s="325"/>
    </row>
    <row r="15302" spans="56:142" x14ac:dyDescent="0.2">
      <c r="BD15302" s="325"/>
      <c r="EL15302" s="325"/>
    </row>
    <row r="15303" spans="56:142" x14ac:dyDescent="0.2">
      <c r="BD15303" s="325"/>
      <c r="EL15303" s="325"/>
    </row>
    <row r="15304" spans="56:142" x14ac:dyDescent="0.2">
      <c r="BD15304" s="325"/>
      <c r="EL15304" s="325"/>
    </row>
    <row r="15305" spans="56:142" x14ac:dyDescent="0.2">
      <c r="BD15305" s="325"/>
      <c r="EL15305" s="325"/>
    </row>
    <row r="15306" spans="56:142" x14ac:dyDescent="0.2">
      <c r="BD15306" s="325"/>
      <c r="EL15306" s="325"/>
    </row>
    <row r="15307" spans="56:142" x14ac:dyDescent="0.2">
      <c r="BD15307" s="325"/>
      <c r="EL15307" s="325"/>
    </row>
    <row r="15308" spans="56:142" x14ac:dyDescent="0.2">
      <c r="BD15308" s="325"/>
      <c r="EL15308" s="325"/>
    </row>
    <row r="15309" spans="56:142" x14ac:dyDescent="0.2">
      <c r="BD15309" s="325"/>
      <c r="EL15309" s="325"/>
    </row>
    <row r="15310" spans="56:142" x14ac:dyDescent="0.2">
      <c r="BD15310" s="325"/>
      <c r="EL15310" s="325"/>
    </row>
    <row r="15311" spans="56:142" x14ac:dyDescent="0.2">
      <c r="BD15311" s="325"/>
      <c r="EL15311" s="325"/>
    </row>
    <row r="15312" spans="56:142" x14ac:dyDescent="0.2">
      <c r="BD15312" s="325"/>
      <c r="EL15312" s="325"/>
    </row>
    <row r="15313" spans="56:142" x14ac:dyDescent="0.2">
      <c r="BD15313" s="325"/>
      <c r="EL15313" s="325"/>
    </row>
    <row r="15314" spans="56:142" x14ac:dyDescent="0.2">
      <c r="BD15314" s="325"/>
      <c r="EL15314" s="325"/>
    </row>
    <row r="15315" spans="56:142" x14ac:dyDescent="0.2">
      <c r="BD15315" s="325"/>
      <c r="EL15315" s="325"/>
    </row>
    <row r="15316" spans="56:142" x14ac:dyDescent="0.2">
      <c r="BD15316" s="325"/>
      <c r="EL15316" s="325"/>
    </row>
    <row r="15317" spans="56:142" x14ac:dyDescent="0.2">
      <c r="BD15317" s="325"/>
      <c r="EL15317" s="325"/>
    </row>
    <row r="15318" spans="56:142" x14ac:dyDescent="0.2">
      <c r="BD15318" s="325"/>
      <c r="EL15318" s="325"/>
    </row>
    <row r="15319" spans="56:142" x14ac:dyDescent="0.2">
      <c r="BD15319" s="325"/>
      <c r="EL15319" s="325"/>
    </row>
    <row r="15320" spans="56:142" x14ac:dyDescent="0.2">
      <c r="BD15320" s="325"/>
      <c r="EL15320" s="325"/>
    </row>
    <row r="15321" spans="56:142" x14ac:dyDescent="0.2">
      <c r="BD15321" s="325"/>
      <c r="EL15321" s="325"/>
    </row>
    <row r="15322" spans="56:142" x14ac:dyDescent="0.2">
      <c r="BD15322" s="325"/>
      <c r="EL15322" s="325"/>
    </row>
    <row r="15323" spans="56:142" x14ac:dyDescent="0.2">
      <c r="BD15323" s="325"/>
      <c r="EL15323" s="325"/>
    </row>
    <row r="15324" spans="56:142" x14ac:dyDescent="0.2">
      <c r="BD15324" s="325"/>
      <c r="EL15324" s="325"/>
    </row>
    <row r="15325" spans="56:142" x14ac:dyDescent="0.2">
      <c r="BD15325" s="325"/>
      <c r="EL15325" s="325"/>
    </row>
    <row r="15326" spans="56:142" x14ac:dyDescent="0.2">
      <c r="BD15326" s="325"/>
      <c r="EL15326" s="325"/>
    </row>
    <row r="15327" spans="56:142" x14ac:dyDescent="0.2">
      <c r="BD15327" s="325"/>
      <c r="EL15327" s="325"/>
    </row>
    <row r="15328" spans="56:142" x14ac:dyDescent="0.2">
      <c r="BD15328" s="325"/>
      <c r="EL15328" s="325"/>
    </row>
    <row r="15329" spans="56:142" x14ac:dyDescent="0.2">
      <c r="BD15329" s="325"/>
      <c r="EL15329" s="325"/>
    </row>
    <row r="15330" spans="56:142" x14ac:dyDescent="0.2">
      <c r="BD15330" s="325"/>
      <c r="EL15330" s="325"/>
    </row>
    <row r="15331" spans="56:142" x14ac:dyDescent="0.2">
      <c r="BD15331" s="325"/>
      <c r="EL15331" s="325"/>
    </row>
    <row r="15332" spans="56:142" x14ac:dyDescent="0.2">
      <c r="BD15332" s="325"/>
      <c r="EL15332" s="325"/>
    </row>
    <row r="15333" spans="56:142" x14ac:dyDescent="0.2">
      <c r="BD15333" s="325"/>
      <c r="EL15333" s="325"/>
    </row>
    <row r="15334" spans="56:142" x14ac:dyDescent="0.2">
      <c r="BD15334" s="325"/>
      <c r="EL15334" s="325"/>
    </row>
    <row r="15335" spans="56:142" x14ac:dyDescent="0.2">
      <c r="BD15335" s="325"/>
      <c r="EL15335" s="325"/>
    </row>
    <row r="15336" spans="56:142" x14ac:dyDescent="0.2">
      <c r="BD15336" s="325"/>
      <c r="EL15336" s="325"/>
    </row>
    <row r="15337" spans="56:142" x14ac:dyDescent="0.2">
      <c r="BD15337" s="325"/>
      <c r="EL15337" s="325"/>
    </row>
    <row r="15338" spans="56:142" x14ac:dyDescent="0.2">
      <c r="BD15338" s="325"/>
      <c r="EL15338" s="325"/>
    </row>
    <row r="15339" spans="56:142" x14ac:dyDescent="0.2">
      <c r="BD15339" s="325"/>
      <c r="EL15339" s="325"/>
    </row>
    <row r="15340" spans="56:142" x14ac:dyDescent="0.2">
      <c r="BD15340" s="325"/>
      <c r="EL15340" s="325"/>
    </row>
    <row r="15341" spans="56:142" x14ac:dyDescent="0.2">
      <c r="BD15341" s="325"/>
      <c r="EL15341" s="325"/>
    </row>
    <row r="15342" spans="56:142" x14ac:dyDescent="0.2">
      <c r="BD15342" s="325"/>
      <c r="EL15342" s="325"/>
    </row>
    <row r="15343" spans="56:142" x14ac:dyDescent="0.2">
      <c r="BD15343" s="325"/>
      <c r="EL15343" s="325"/>
    </row>
    <row r="15344" spans="56:142" x14ac:dyDescent="0.2">
      <c r="BD15344" s="325"/>
      <c r="EL15344" s="325"/>
    </row>
    <row r="15345" spans="56:142" x14ac:dyDescent="0.2">
      <c r="BD15345" s="325"/>
      <c r="EL15345" s="325"/>
    </row>
    <row r="15346" spans="56:142" x14ac:dyDescent="0.2">
      <c r="BD15346" s="325"/>
      <c r="EL15346" s="325"/>
    </row>
    <row r="15347" spans="56:142" x14ac:dyDescent="0.2">
      <c r="BD15347" s="325"/>
      <c r="EL15347" s="325"/>
    </row>
    <row r="15348" spans="56:142" x14ac:dyDescent="0.2">
      <c r="BD15348" s="325"/>
      <c r="EL15348" s="325"/>
    </row>
    <row r="15349" spans="56:142" x14ac:dyDescent="0.2">
      <c r="BD15349" s="325"/>
      <c r="EL15349" s="325"/>
    </row>
    <row r="15350" spans="56:142" x14ac:dyDescent="0.2">
      <c r="BD15350" s="325"/>
      <c r="EL15350" s="325"/>
    </row>
    <row r="15351" spans="56:142" x14ac:dyDescent="0.2">
      <c r="BD15351" s="325"/>
      <c r="EL15351" s="325"/>
    </row>
    <row r="15352" spans="56:142" x14ac:dyDescent="0.2">
      <c r="BD15352" s="325"/>
      <c r="EL15352" s="325"/>
    </row>
    <row r="15353" spans="56:142" x14ac:dyDescent="0.2">
      <c r="BD15353" s="325"/>
      <c r="EL15353" s="325"/>
    </row>
    <row r="15354" spans="56:142" x14ac:dyDescent="0.2">
      <c r="BD15354" s="325"/>
      <c r="EL15354" s="325"/>
    </row>
    <row r="15355" spans="56:142" x14ac:dyDescent="0.2">
      <c r="BD15355" s="325"/>
      <c r="EL15355" s="325"/>
    </row>
    <row r="15356" spans="56:142" x14ac:dyDescent="0.2">
      <c r="BD15356" s="325"/>
      <c r="EL15356" s="325"/>
    </row>
    <row r="15357" spans="56:142" x14ac:dyDescent="0.2">
      <c r="BD15357" s="325"/>
      <c r="EL15357" s="325"/>
    </row>
    <row r="15358" spans="56:142" x14ac:dyDescent="0.2">
      <c r="BD15358" s="325"/>
      <c r="EL15358" s="325"/>
    </row>
    <row r="15359" spans="56:142" x14ac:dyDescent="0.2">
      <c r="BD15359" s="325"/>
      <c r="EL15359" s="325"/>
    </row>
    <row r="15360" spans="56:142" x14ac:dyDescent="0.2">
      <c r="BD15360" s="325"/>
      <c r="EL15360" s="325"/>
    </row>
    <row r="15361" spans="56:142" x14ac:dyDescent="0.2">
      <c r="BD15361" s="325"/>
      <c r="EL15361" s="325"/>
    </row>
    <row r="15362" spans="56:142" x14ac:dyDescent="0.2">
      <c r="BD15362" s="325"/>
      <c r="EL15362" s="325"/>
    </row>
    <row r="15363" spans="56:142" x14ac:dyDescent="0.2">
      <c r="BD15363" s="325"/>
      <c r="EL15363" s="325"/>
    </row>
    <row r="15364" spans="56:142" x14ac:dyDescent="0.2">
      <c r="BD15364" s="325"/>
      <c r="EL15364" s="325"/>
    </row>
    <row r="15365" spans="56:142" x14ac:dyDescent="0.2">
      <c r="BD15365" s="325"/>
      <c r="EL15365" s="325"/>
    </row>
    <row r="15366" spans="56:142" x14ac:dyDescent="0.2">
      <c r="BD15366" s="325"/>
      <c r="EL15366" s="325"/>
    </row>
    <row r="15367" spans="56:142" x14ac:dyDescent="0.2">
      <c r="BD15367" s="325"/>
      <c r="EL15367" s="325"/>
    </row>
    <row r="15368" spans="56:142" x14ac:dyDescent="0.2">
      <c r="BD15368" s="325"/>
      <c r="EL15368" s="325"/>
    </row>
    <row r="15369" spans="56:142" x14ac:dyDescent="0.2">
      <c r="BD15369" s="325"/>
      <c r="EL15369" s="325"/>
    </row>
    <row r="15370" spans="56:142" x14ac:dyDescent="0.2">
      <c r="BD15370" s="325"/>
      <c r="EL15370" s="325"/>
    </row>
    <row r="15371" spans="56:142" x14ac:dyDescent="0.2">
      <c r="BD15371" s="325"/>
      <c r="EL15371" s="325"/>
    </row>
    <row r="15372" spans="56:142" x14ac:dyDescent="0.2">
      <c r="BD15372" s="325"/>
      <c r="EL15372" s="325"/>
    </row>
    <row r="15373" spans="56:142" x14ac:dyDescent="0.2">
      <c r="BD15373" s="325"/>
      <c r="EL15373" s="325"/>
    </row>
    <row r="15374" spans="56:142" x14ac:dyDescent="0.2">
      <c r="BD15374" s="325"/>
      <c r="EL15374" s="325"/>
    </row>
    <row r="15375" spans="56:142" x14ac:dyDescent="0.2">
      <c r="BD15375" s="325"/>
      <c r="EL15375" s="325"/>
    </row>
    <row r="15376" spans="56:142" x14ac:dyDescent="0.2">
      <c r="BD15376" s="325"/>
      <c r="EL15376" s="325"/>
    </row>
    <row r="15377" spans="56:142" x14ac:dyDescent="0.2">
      <c r="BD15377" s="325"/>
      <c r="EL15377" s="325"/>
    </row>
    <row r="15378" spans="56:142" x14ac:dyDescent="0.2">
      <c r="BD15378" s="325"/>
      <c r="EL15378" s="325"/>
    </row>
    <row r="15379" spans="56:142" x14ac:dyDescent="0.2">
      <c r="BD15379" s="325"/>
      <c r="EL15379" s="325"/>
    </row>
    <row r="15380" spans="56:142" x14ac:dyDescent="0.2">
      <c r="BD15380" s="325"/>
      <c r="EL15380" s="325"/>
    </row>
    <row r="15381" spans="56:142" x14ac:dyDescent="0.2">
      <c r="BD15381" s="325"/>
      <c r="EL15381" s="325"/>
    </row>
    <row r="15382" spans="56:142" x14ac:dyDescent="0.2">
      <c r="BD15382" s="325"/>
      <c r="EL15382" s="325"/>
    </row>
    <row r="15383" spans="56:142" x14ac:dyDescent="0.2">
      <c r="BD15383" s="325"/>
      <c r="EL15383" s="325"/>
    </row>
    <row r="15384" spans="56:142" x14ac:dyDescent="0.2">
      <c r="BD15384" s="325"/>
      <c r="EL15384" s="325"/>
    </row>
    <row r="15385" spans="56:142" x14ac:dyDescent="0.2">
      <c r="BD15385" s="325"/>
      <c r="EL15385" s="325"/>
    </row>
    <row r="15386" spans="56:142" x14ac:dyDescent="0.2">
      <c r="BD15386" s="325"/>
      <c r="EL15386" s="325"/>
    </row>
    <row r="15387" spans="56:142" x14ac:dyDescent="0.2">
      <c r="BD15387" s="325"/>
      <c r="EL15387" s="325"/>
    </row>
    <row r="15388" spans="56:142" x14ac:dyDescent="0.2">
      <c r="BD15388" s="325"/>
      <c r="EL15388" s="325"/>
    </row>
    <row r="15389" spans="56:142" x14ac:dyDescent="0.2">
      <c r="BD15389" s="325"/>
      <c r="EL15389" s="325"/>
    </row>
    <row r="15390" spans="56:142" x14ac:dyDescent="0.2">
      <c r="BD15390" s="325"/>
      <c r="EL15390" s="325"/>
    </row>
    <row r="15391" spans="56:142" x14ac:dyDescent="0.2">
      <c r="BD15391" s="325"/>
      <c r="EL15391" s="325"/>
    </row>
    <row r="15392" spans="56:142" x14ac:dyDescent="0.2">
      <c r="BD15392" s="325"/>
      <c r="EL15392" s="325"/>
    </row>
    <row r="15393" spans="56:142" x14ac:dyDescent="0.2">
      <c r="BD15393" s="325"/>
      <c r="EL15393" s="325"/>
    </row>
    <row r="15394" spans="56:142" x14ac:dyDescent="0.2">
      <c r="BD15394" s="325"/>
      <c r="EL15394" s="325"/>
    </row>
    <row r="15395" spans="56:142" x14ac:dyDescent="0.2">
      <c r="BD15395" s="325"/>
      <c r="EL15395" s="325"/>
    </row>
    <row r="15396" spans="56:142" x14ac:dyDescent="0.2">
      <c r="BD15396" s="325"/>
      <c r="EL15396" s="325"/>
    </row>
    <row r="15397" spans="56:142" x14ac:dyDescent="0.2">
      <c r="BD15397" s="325"/>
      <c r="EL15397" s="325"/>
    </row>
    <row r="15398" spans="56:142" x14ac:dyDescent="0.2">
      <c r="BD15398" s="325"/>
      <c r="EL15398" s="325"/>
    </row>
    <row r="15399" spans="56:142" x14ac:dyDescent="0.2">
      <c r="BD15399" s="325"/>
      <c r="EL15399" s="325"/>
    </row>
    <row r="15400" spans="56:142" x14ac:dyDescent="0.2">
      <c r="BD15400" s="325"/>
      <c r="EL15400" s="325"/>
    </row>
    <row r="15401" spans="56:142" x14ac:dyDescent="0.2">
      <c r="BD15401" s="325"/>
      <c r="EL15401" s="325"/>
    </row>
    <row r="15402" spans="56:142" x14ac:dyDescent="0.2">
      <c r="BD15402" s="325"/>
      <c r="EL15402" s="325"/>
    </row>
    <row r="15403" spans="56:142" x14ac:dyDescent="0.2">
      <c r="BD15403" s="325"/>
      <c r="EL15403" s="325"/>
    </row>
    <row r="15404" spans="56:142" x14ac:dyDescent="0.2">
      <c r="BD15404" s="325"/>
      <c r="EL15404" s="325"/>
    </row>
    <row r="15405" spans="56:142" x14ac:dyDescent="0.2">
      <c r="BD15405" s="325"/>
      <c r="EL15405" s="325"/>
    </row>
    <row r="15406" spans="56:142" x14ac:dyDescent="0.2">
      <c r="BD15406" s="325"/>
      <c r="EL15406" s="325"/>
    </row>
    <row r="15407" spans="56:142" x14ac:dyDescent="0.2">
      <c r="BD15407" s="325"/>
      <c r="EL15407" s="325"/>
    </row>
    <row r="15408" spans="56:142" x14ac:dyDescent="0.2">
      <c r="BD15408" s="325"/>
      <c r="EL15408" s="325"/>
    </row>
    <row r="15409" spans="56:142" x14ac:dyDescent="0.2">
      <c r="BD15409" s="325"/>
      <c r="EL15409" s="325"/>
    </row>
    <row r="15410" spans="56:142" x14ac:dyDescent="0.2">
      <c r="BD15410" s="325"/>
      <c r="EL15410" s="325"/>
    </row>
    <row r="15411" spans="56:142" x14ac:dyDescent="0.2">
      <c r="BD15411" s="325"/>
      <c r="EL15411" s="325"/>
    </row>
    <row r="15412" spans="56:142" x14ac:dyDescent="0.2">
      <c r="BD15412" s="325"/>
      <c r="EL15412" s="325"/>
    </row>
    <row r="15413" spans="56:142" x14ac:dyDescent="0.2">
      <c r="BD15413" s="325"/>
      <c r="EL15413" s="325"/>
    </row>
    <row r="15414" spans="56:142" x14ac:dyDescent="0.2">
      <c r="BD15414" s="325"/>
      <c r="EL15414" s="325"/>
    </row>
    <row r="15415" spans="56:142" x14ac:dyDescent="0.2">
      <c r="BD15415" s="325"/>
      <c r="EL15415" s="325"/>
    </row>
    <row r="15416" spans="56:142" x14ac:dyDescent="0.2">
      <c r="BD15416" s="325"/>
      <c r="EL15416" s="325"/>
    </row>
    <row r="15417" spans="56:142" x14ac:dyDescent="0.2">
      <c r="BD15417" s="325"/>
      <c r="EL15417" s="325"/>
    </row>
    <row r="15418" spans="56:142" x14ac:dyDescent="0.2">
      <c r="BD15418" s="325"/>
      <c r="EL15418" s="325"/>
    </row>
    <row r="15419" spans="56:142" x14ac:dyDescent="0.2">
      <c r="BD15419" s="325"/>
      <c r="EL15419" s="325"/>
    </row>
    <row r="15420" spans="56:142" x14ac:dyDescent="0.2">
      <c r="BD15420" s="325"/>
      <c r="EL15420" s="325"/>
    </row>
    <row r="15421" spans="56:142" x14ac:dyDescent="0.2">
      <c r="BD15421" s="325"/>
      <c r="EL15421" s="325"/>
    </row>
    <row r="15422" spans="56:142" x14ac:dyDescent="0.2">
      <c r="BD15422" s="325"/>
      <c r="EL15422" s="325"/>
    </row>
    <row r="15423" spans="56:142" x14ac:dyDescent="0.2">
      <c r="BD15423" s="325"/>
      <c r="EL15423" s="325"/>
    </row>
    <row r="15424" spans="56:142" x14ac:dyDescent="0.2">
      <c r="BD15424" s="325"/>
      <c r="EL15424" s="325"/>
    </row>
    <row r="15425" spans="56:142" x14ac:dyDescent="0.2">
      <c r="BD15425" s="325"/>
      <c r="EL15425" s="325"/>
    </row>
    <row r="15426" spans="56:142" x14ac:dyDescent="0.2">
      <c r="BD15426" s="325"/>
      <c r="EL15426" s="325"/>
    </row>
    <row r="15427" spans="56:142" x14ac:dyDescent="0.2">
      <c r="BD15427" s="325"/>
      <c r="EL15427" s="325"/>
    </row>
    <row r="15428" spans="56:142" x14ac:dyDescent="0.2">
      <c r="BD15428" s="325"/>
      <c r="EL15428" s="325"/>
    </row>
    <row r="15429" spans="56:142" x14ac:dyDescent="0.2">
      <c r="BD15429" s="325"/>
      <c r="EL15429" s="325"/>
    </row>
    <row r="15430" spans="56:142" x14ac:dyDescent="0.2">
      <c r="BD15430" s="325"/>
      <c r="EL15430" s="325"/>
    </row>
    <row r="15431" spans="56:142" x14ac:dyDescent="0.2">
      <c r="BD15431" s="325"/>
      <c r="EL15431" s="325"/>
    </row>
    <row r="15432" spans="56:142" x14ac:dyDescent="0.2">
      <c r="BD15432" s="325"/>
      <c r="EL15432" s="325"/>
    </row>
    <row r="15433" spans="56:142" x14ac:dyDescent="0.2">
      <c r="BD15433" s="325"/>
      <c r="EL15433" s="325"/>
    </row>
    <row r="15434" spans="56:142" x14ac:dyDescent="0.2">
      <c r="BD15434" s="325"/>
      <c r="EL15434" s="325"/>
    </row>
    <row r="15435" spans="56:142" x14ac:dyDescent="0.2">
      <c r="BD15435" s="325"/>
      <c r="EL15435" s="325"/>
    </row>
    <row r="15436" spans="56:142" x14ac:dyDescent="0.2">
      <c r="BD15436" s="325"/>
      <c r="EL15436" s="325"/>
    </row>
    <row r="15437" spans="56:142" x14ac:dyDescent="0.2">
      <c r="BD15437" s="325"/>
      <c r="EL15437" s="325"/>
    </row>
    <row r="15438" spans="56:142" x14ac:dyDescent="0.2">
      <c r="BD15438" s="325"/>
      <c r="EL15438" s="325"/>
    </row>
    <row r="15439" spans="56:142" x14ac:dyDescent="0.2">
      <c r="BD15439" s="325"/>
      <c r="EL15439" s="325"/>
    </row>
    <row r="15440" spans="56:142" x14ac:dyDescent="0.2">
      <c r="BD15440" s="325"/>
      <c r="EL15440" s="325"/>
    </row>
    <row r="15441" spans="56:142" x14ac:dyDescent="0.2">
      <c r="BD15441" s="325"/>
      <c r="EL15441" s="325"/>
    </row>
    <row r="15442" spans="56:142" x14ac:dyDescent="0.2">
      <c r="BD15442" s="325"/>
      <c r="EL15442" s="325"/>
    </row>
    <row r="15443" spans="56:142" x14ac:dyDescent="0.2">
      <c r="BD15443" s="325"/>
      <c r="EL15443" s="325"/>
    </row>
    <row r="15444" spans="56:142" x14ac:dyDescent="0.2">
      <c r="BD15444" s="325"/>
      <c r="EL15444" s="325"/>
    </row>
    <row r="15445" spans="56:142" x14ac:dyDescent="0.2">
      <c r="BD15445" s="325"/>
      <c r="EL15445" s="325"/>
    </row>
    <row r="15446" spans="56:142" x14ac:dyDescent="0.2">
      <c r="BD15446" s="325"/>
      <c r="EL15446" s="325"/>
    </row>
    <row r="15447" spans="56:142" x14ac:dyDescent="0.2">
      <c r="BD15447" s="325"/>
      <c r="EL15447" s="325"/>
    </row>
    <row r="15448" spans="56:142" x14ac:dyDescent="0.2">
      <c r="BD15448" s="325"/>
      <c r="EL15448" s="325"/>
    </row>
    <row r="15449" spans="56:142" x14ac:dyDescent="0.2">
      <c r="BD15449" s="325"/>
      <c r="EL15449" s="325"/>
    </row>
    <row r="15450" spans="56:142" x14ac:dyDescent="0.2">
      <c r="BD15450" s="325"/>
      <c r="EL15450" s="325"/>
    </row>
    <row r="15451" spans="56:142" x14ac:dyDescent="0.2">
      <c r="BD15451" s="325"/>
      <c r="EL15451" s="325"/>
    </row>
    <row r="15452" spans="56:142" x14ac:dyDescent="0.2">
      <c r="BD15452" s="325"/>
      <c r="EL15452" s="325"/>
    </row>
    <row r="15453" spans="56:142" x14ac:dyDescent="0.2">
      <c r="BD15453" s="325"/>
      <c r="EL15453" s="325"/>
    </row>
    <row r="15454" spans="56:142" x14ac:dyDescent="0.2">
      <c r="BD15454" s="325"/>
      <c r="EL15454" s="325"/>
    </row>
    <row r="15455" spans="56:142" x14ac:dyDescent="0.2">
      <c r="BD15455" s="325"/>
      <c r="EL15455" s="325"/>
    </row>
    <row r="15456" spans="56:142" x14ac:dyDescent="0.2">
      <c r="BD15456" s="325"/>
      <c r="EL15456" s="325"/>
    </row>
    <row r="15457" spans="56:142" x14ac:dyDescent="0.2">
      <c r="BD15457" s="325"/>
      <c r="EL15457" s="325"/>
    </row>
    <row r="15458" spans="56:142" x14ac:dyDescent="0.2">
      <c r="BD15458" s="325"/>
      <c r="EL15458" s="325"/>
    </row>
    <row r="15459" spans="56:142" x14ac:dyDescent="0.2">
      <c r="BD15459" s="325"/>
      <c r="EL15459" s="325"/>
    </row>
    <row r="15460" spans="56:142" x14ac:dyDescent="0.2">
      <c r="BD15460" s="325"/>
      <c r="EL15460" s="325"/>
    </row>
    <row r="15461" spans="56:142" x14ac:dyDescent="0.2">
      <c r="BD15461" s="325"/>
      <c r="EL15461" s="325"/>
    </row>
    <row r="15462" spans="56:142" x14ac:dyDescent="0.2">
      <c r="BD15462" s="325"/>
      <c r="EL15462" s="325"/>
    </row>
    <row r="15463" spans="56:142" x14ac:dyDescent="0.2">
      <c r="BD15463" s="325"/>
      <c r="EL15463" s="325"/>
    </row>
    <row r="15464" spans="56:142" x14ac:dyDescent="0.2">
      <c r="BD15464" s="325"/>
      <c r="EL15464" s="325"/>
    </row>
    <row r="15465" spans="56:142" x14ac:dyDescent="0.2">
      <c r="BD15465" s="325"/>
      <c r="EL15465" s="325"/>
    </row>
    <row r="15466" spans="56:142" x14ac:dyDescent="0.2">
      <c r="BD15466" s="325"/>
      <c r="EL15466" s="325"/>
    </row>
    <row r="15467" spans="56:142" x14ac:dyDescent="0.2">
      <c r="BD15467" s="325"/>
      <c r="EL15467" s="325"/>
    </row>
    <row r="15468" spans="56:142" x14ac:dyDescent="0.2">
      <c r="BD15468" s="325"/>
      <c r="EL15468" s="325"/>
    </row>
    <row r="15469" spans="56:142" x14ac:dyDescent="0.2">
      <c r="BD15469" s="325"/>
      <c r="EL15469" s="325"/>
    </row>
    <row r="15470" spans="56:142" x14ac:dyDescent="0.2">
      <c r="BD15470" s="325"/>
      <c r="EL15470" s="325"/>
    </row>
    <row r="15471" spans="56:142" x14ac:dyDescent="0.2">
      <c r="BD15471" s="325"/>
      <c r="EL15471" s="325"/>
    </row>
    <row r="15472" spans="56:142" x14ac:dyDescent="0.2">
      <c r="BD15472" s="325"/>
      <c r="EL15472" s="325"/>
    </row>
    <row r="15473" spans="56:142" x14ac:dyDescent="0.2">
      <c r="BD15473" s="325"/>
      <c r="EL15473" s="325"/>
    </row>
    <row r="15474" spans="56:142" x14ac:dyDescent="0.2">
      <c r="BD15474" s="325"/>
      <c r="EL15474" s="325"/>
    </row>
    <row r="15475" spans="56:142" x14ac:dyDescent="0.2">
      <c r="BD15475" s="325"/>
      <c r="EL15475" s="325"/>
    </row>
    <row r="15476" spans="56:142" x14ac:dyDescent="0.2">
      <c r="BD15476" s="325"/>
      <c r="EL15476" s="325"/>
    </row>
    <row r="15477" spans="56:142" x14ac:dyDescent="0.2">
      <c r="BD15477" s="325"/>
      <c r="EL15477" s="325"/>
    </row>
    <row r="15478" spans="56:142" x14ac:dyDescent="0.2">
      <c r="BD15478" s="325"/>
      <c r="EL15478" s="325"/>
    </row>
    <row r="15479" spans="56:142" x14ac:dyDescent="0.2">
      <c r="BD15479" s="325"/>
      <c r="EL15479" s="325"/>
    </row>
    <row r="15480" spans="56:142" x14ac:dyDescent="0.2">
      <c r="BD15480" s="325"/>
      <c r="EL15480" s="325"/>
    </row>
    <row r="15481" spans="56:142" x14ac:dyDescent="0.2">
      <c r="BD15481" s="325"/>
      <c r="EL15481" s="325"/>
    </row>
    <row r="15482" spans="56:142" x14ac:dyDescent="0.2">
      <c r="BD15482" s="325"/>
      <c r="EL15482" s="325"/>
    </row>
    <row r="15483" spans="56:142" x14ac:dyDescent="0.2">
      <c r="BD15483" s="325"/>
      <c r="EL15483" s="325"/>
    </row>
    <row r="15484" spans="56:142" x14ac:dyDescent="0.2">
      <c r="BD15484" s="325"/>
      <c r="EL15484" s="325"/>
    </row>
    <row r="15485" spans="56:142" x14ac:dyDescent="0.2">
      <c r="BD15485" s="325"/>
      <c r="EL15485" s="325"/>
    </row>
    <row r="15486" spans="56:142" x14ac:dyDescent="0.2">
      <c r="BD15486" s="325"/>
      <c r="EL15486" s="325"/>
    </row>
    <row r="15487" spans="56:142" x14ac:dyDescent="0.2">
      <c r="BD15487" s="325"/>
      <c r="EL15487" s="325"/>
    </row>
    <row r="15488" spans="56:142" x14ac:dyDescent="0.2">
      <c r="BD15488" s="325"/>
      <c r="EL15488" s="325"/>
    </row>
    <row r="15489" spans="56:142" x14ac:dyDescent="0.2">
      <c r="BD15489" s="325"/>
      <c r="EL15489" s="325"/>
    </row>
    <row r="15490" spans="56:142" x14ac:dyDescent="0.2">
      <c r="BD15490" s="325"/>
      <c r="EL15490" s="325"/>
    </row>
    <row r="15491" spans="56:142" x14ac:dyDescent="0.2">
      <c r="BD15491" s="325"/>
      <c r="EL15491" s="325"/>
    </row>
    <row r="15492" spans="56:142" x14ac:dyDescent="0.2">
      <c r="BD15492" s="325"/>
      <c r="EL15492" s="325"/>
    </row>
    <row r="15493" spans="56:142" x14ac:dyDescent="0.2">
      <c r="BD15493" s="325"/>
      <c r="EL15493" s="325"/>
    </row>
    <row r="15494" spans="56:142" x14ac:dyDescent="0.2">
      <c r="BD15494" s="325"/>
      <c r="EL15494" s="325"/>
    </row>
    <row r="15495" spans="56:142" x14ac:dyDescent="0.2">
      <c r="BD15495" s="325"/>
      <c r="EL15495" s="325"/>
    </row>
    <row r="15496" spans="56:142" x14ac:dyDescent="0.2">
      <c r="BD15496" s="325"/>
      <c r="EL15496" s="325"/>
    </row>
    <row r="15497" spans="56:142" x14ac:dyDescent="0.2">
      <c r="BD15497" s="325"/>
      <c r="EL15497" s="325"/>
    </row>
    <row r="15498" spans="56:142" x14ac:dyDescent="0.2">
      <c r="BD15498" s="325"/>
      <c r="EL15498" s="325"/>
    </row>
    <row r="15499" spans="56:142" x14ac:dyDescent="0.2">
      <c r="BD15499" s="325"/>
      <c r="EL15499" s="325"/>
    </row>
    <row r="15500" spans="56:142" x14ac:dyDescent="0.2">
      <c r="BD15500" s="325"/>
      <c r="EL15500" s="325"/>
    </row>
    <row r="15501" spans="56:142" x14ac:dyDescent="0.2">
      <c r="BD15501" s="325"/>
      <c r="EL15501" s="325"/>
    </row>
    <row r="15502" spans="56:142" x14ac:dyDescent="0.2">
      <c r="BD15502" s="325"/>
      <c r="EL15502" s="325"/>
    </row>
    <row r="15503" spans="56:142" x14ac:dyDescent="0.2">
      <c r="BD15503" s="325"/>
      <c r="EL15503" s="325"/>
    </row>
    <row r="15504" spans="56:142" x14ac:dyDescent="0.2">
      <c r="BD15504" s="325"/>
      <c r="EL15504" s="325"/>
    </row>
    <row r="15505" spans="56:142" x14ac:dyDescent="0.2">
      <c r="BD15505" s="325"/>
      <c r="EL15505" s="325"/>
    </row>
    <row r="15506" spans="56:142" x14ac:dyDescent="0.2">
      <c r="BD15506" s="325"/>
      <c r="EL15506" s="325"/>
    </row>
    <row r="15507" spans="56:142" x14ac:dyDescent="0.2">
      <c r="BD15507" s="325"/>
      <c r="EL15507" s="325"/>
    </row>
    <row r="15508" spans="56:142" x14ac:dyDescent="0.2">
      <c r="BD15508" s="325"/>
      <c r="EL15508" s="325"/>
    </row>
    <row r="15509" spans="56:142" x14ac:dyDescent="0.2">
      <c r="BD15509" s="325"/>
      <c r="EL15509" s="325"/>
    </row>
    <row r="15510" spans="56:142" x14ac:dyDescent="0.2">
      <c r="BD15510" s="325"/>
      <c r="EL15510" s="325"/>
    </row>
    <row r="15511" spans="56:142" x14ac:dyDescent="0.2">
      <c r="BD15511" s="325"/>
      <c r="EL15511" s="325"/>
    </row>
    <row r="15512" spans="56:142" x14ac:dyDescent="0.2">
      <c r="BD15512" s="325"/>
      <c r="EL15512" s="325"/>
    </row>
    <row r="15513" spans="56:142" x14ac:dyDescent="0.2">
      <c r="BD15513" s="325"/>
      <c r="EL15513" s="325"/>
    </row>
    <row r="15514" spans="56:142" x14ac:dyDescent="0.2">
      <c r="BD15514" s="325"/>
      <c r="EL15514" s="325"/>
    </row>
    <row r="15515" spans="56:142" x14ac:dyDescent="0.2">
      <c r="BD15515" s="325"/>
      <c r="EL15515" s="325"/>
    </row>
    <row r="15516" spans="56:142" x14ac:dyDescent="0.2">
      <c r="BD15516" s="325"/>
      <c r="EL15516" s="325"/>
    </row>
    <row r="15517" spans="56:142" x14ac:dyDescent="0.2">
      <c r="BD15517" s="325"/>
      <c r="EL15517" s="325"/>
    </row>
    <row r="15518" spans="56:142" x14ac:dyDescent="0.2">
      <c r="BD15518" s="325"/>
      <c r="EL15518" s="325"/>
    </row>
    <row r="15519" spans="56:142" x14ac:dyDescent="0.2">
      <c r="BD15519" s="325"/>
      <c r="EL15519" s="325"/>
    </row>
    <row r="15520" spans="56:142" x14ac:dyDescent="0.2">
      <c r="BD15520" s="325"/>
      <c r="EL15520" s="325"/>
    </row>
    <row r="15521" spans="56:142" x14ac:dyDescent="0.2">
      <c r="BD15521" s="325"/>
      <c r="EL15521" s="325"/>
    </row>
    <row r="15522" spans="56:142" x14ac:dyDescent="0.2">
      <c r="BD15522" s="325"/>
      <c r="EL15522" s="325"/>
    </row>
    <row r="15523" spans="56:142" x14ac:dyDescent="0.2">
      <c r="BD15523" s="325"/>
      <c r="EL15523" s="325"/>
    </row>
    <row r="15524" spans="56:142" x14ac:dyDescent="0.2">
      <c r="BD15524" s="325"/>
      <c r="EL15524" s="325"/>
    </row>
    <row r="15525" spans="56:142" x14ac:dyDescent="0.2">
      <c r="BD15525" s="325"/>
      <c r="EL15525" s="325"/>
    </row>
    <row r="15526" spans="56:142" x14ac:dyDescent="0.2">
      <c r="BD15526" s="325"/>
      <c r="EL15526" s="325"/>
    </row>
    <row r="15527" spans="56:142" x14ac:dyDescent="0.2">
      <c r="BD15527" s="325"/>
      <c r="EL15527" s="325"/>
    </row>
    <row r="15528" spans="56:142" x14ac:dyDescent="0.2">
      <c r="BD15528" s="325"/>
      <c r="EL15528" s="325"/>
    </row>
    <row r="15529" spans="56:142" x14ac:dyDescent="0.2">
      <c r="BD15529" s="325"/>
      <c r="EL15529" s="325"/>
    </row>
    <row r="15530" spans="56:142" x14ac:dyDescent="0.2">
      <c r="BD15530" s="325"/>
      <c r="EL15530" s="325"/>
    </row>
    <row r="15531" spans="56:142" x14ac:dyDescent="0.2">
      <c r="BD15531" s="325"/>
      <c r="EL15531" s="325"/>
    </row>
    <row r="15532" spans="56:142" x14ac:dyDescent="0.2">
      <c r="BD15532" s="325"/>
      <c r="EL15532" s="325"/>
    </row>
    <row r="15533" spans="56:142" x14ac:dyDescent="0.2">
      <c r="BD15533" s="325"/>
      <c r="EL15533" s="325"/>
    </row>
    <row r="15534" spans="56:142" x14ac:dyDescent="0.2">
      <c r="BD15534" s="325"/>
      <c r="EL15534" s="325"/>
    </row>
    <row r="15535" spans="56:142" x14ac:dyDescent="0.2">
      <c r="BD15535" s="325"/>
      <c r="EL15535" s="325"/>
    </row>
    <row r="15536" spans="56:142" x14ac:dyDescent="0.2">
      <c r="BD15536" s="325"/>
      <c r="EL15536" s="325"/>
    </row>
    <row r="15537" spans="56:142" x14ac:dyDescent="0.2">
      <c r="BD15537" s="325"/>
      <c r="EL15537" s="325"/>
    </row>
    <row r="15538" spans="56:142" x14ac:dyDescent="0.2">
      <c r="BD15538" s="325"/>
      <c r="EL15538" s="325"/>
    </row>
    <row r="15539" spans="56:142" x14ac:dyDescent="0.2">
      <c r="BD15539" s="325"/>
      <c r="EL15539" s="325"/>
    </row>
    <row r="15540" spans="56:142" x14ac:dyDescent="0.2">
      <c r="BD15540" s="325"/>
      <c r="EL15540" s="325"/>
    </row>
    <row r="15541" spans="56:142" x14ac:dyDescent="0.2">
      <c r="BD15541" s="325"/>
      <c r="EL15541" s="325"/>
    </row>
    <row r="15542" spans="56:142" x14ac:dyDescent="0.2">
      <c r="BD15542" s="325"/>
      <c r="EL15542" s="325"/>
    </row>
    <row r="15543" spans="56:142" x14ac:dyDescent="0.2">
      <c r="BD15543" s="325"/>
      <c r="EL15543" s="325"/>
    </row>
    <row r="15544" spans="56:142" x14ac:dyDescent="0.2">
      <c r="BD15544" s="325"/>
      <c r="EL15544" s="325"/>
    </row>
    <row r="15545" spans="56:142" x14ac:dyDescent="0.2">
      <c r="BD15545" s="325"/>
      <c r="EL15545" s="325"/>
    </row>
    <row r="15546" spans="56:142" x14ac:dyDescent="0.2">
      <c r="BD15546" s="325"/>
      <c r="EL15546" s="325"/>
    </row>
    <row r="15547" spans="56:142" x14ac:dyDescent="0.2">
      <c r="BD15547" s="325"/>
      <c r="EL15547" s="325"/>
    </row>
    <row r="15548" spans="56:142" x14ac:dyDescent="0.2">
      <c r="BD15548" s="325"/>
      <c r="EL15548" s="325"/>
    </row>
    <row r="15549" spans="56:142" x14ac:dyDescent="0.2">
      <c r="BD15549" s="325"/>
      <c r="EL15549" s="325"/>
    </row>
    <row r="15550" spans="56:142" x14ac:dyDescent="0.2">
      <c r="BD15550" s="325"/>
      <c r="EL15550" s="325"/>
    </row>
    <row r="15551" spans="56:142" x14ac:dyDescent="0.2">
      <c r="BD15551" s="325"/>
      <c r="EL15551" s="325"/>
    </row>
    <row r="15552" spans="56:142" x14ac:dyDescent="0.2">
      <c r="BD15552" s="325"/>
      <c r="EL15552" s="325"/>
    </row>
    <row r="15553" spans="56:142" x14ac:dyDescent="0.2">
      <c r="BD15553" s="325"/>
      <c r="EL15553" s="325"/>
    </row>
    <row r="15554" spans="56:142" x14ac:dyDescent="0.2">
      <c r="BD15554" s="325"/>
      <c r="EL15554" s="325"/>
    </row>
    <row r="15555" spans="56:142" x14ac:dyDescent="0.2">
      <c r="BD15555" s="325"/>
      <c r="EL15555" s="325"/>
    </row>
    <row r="15556" spans="56:142" x14ac:dyDescent="0.2">
      <c r="BD15556" s="325"/>
      <c r="EL15556" s="325"/>
    </row>
    <row r="15557" spans="56:142" x14ac:dyDescent="0.2">
      <c r="BD15557" s="325"/>
      <c r="EL15557" s="325"/>
    </row>
    <row r="15558" spans="56:142" x14ac:dyDescent="0.2">
      <c r="BD15558" s="325"/>
      <c r="EL15558" s="325"/>
    </row>
    <row r="15559" spans="56:142" x14ac:dyDescent="0.2">
      <c r="BD15559" s="325"/>
      <c r="EL15559" s="325"/>
    </row>
    <row r="15560" spans="56:142" x14ac:dyDescent="0.2">
      <c r="BD15560" s="325"/>
      <c r="EL15560" s="325"/>
    </row>
    <row r="15561" spans="56:142" x14ac:dyDescent="0.2">
      <c r="BD15561" s="325"/>
      <c r="EL15561" s="325"/>
    </row>
    <row r="15562" spans="56:142" x14ac:dyDescent="0.2">
      <c r="BD15562" s="325"/>
      <c r="EL15562" s="325"/>
    </row>
    <row r="15563" spans="56:142" x14ac:dyDescent="0.2">
      <c r="BD15563" s="325"/>
      <c r="EL15563" s="325"/>
    </row>
    <row r="15564" spans="56:142" x14ac:dyDescent="0.2">
      <c r="BD15564" s="325"/>
      <c r="EL15564" s="325"/>
    </row>
    <row r="15565" spans="56:142" x14ac:dyDescent="0.2">
      <c r="BD15565" s="325"/>
      <c r="EL15565" s="325"/>
    </row>
    <row r="15566" spans="56:142" x14ac:dyDescent="0.2">
      <c r="BD15566" s="325"/>
      <c r="EL15566" s="325"/>
    </row>
    <row r="15567" spans="56:142" x14ac:dyDescent="0.2">
      <c r="BD15567" s="325"/>
      <c r="EL15567" s="325"/>
    </row>
    <row r="15568" spans="56:142" x14ac:dyDescent="0.2">
      <c r="BD15568" s="325"/>
      <c r="EL15568" s="325"/>
    </row>
    <row r="15569" spans="56:142" x14ac:dyDescent="0.2">
      <c r="BD15569" s="325"/>
      <c r="EL15569" s="325"/>
    </row>
    <row r="15570" spans="56:142" x14ac:dyDescent="0.2">
      <c r="BD15570" s="325"/>
      <c r="EL15570" s="325"/>
    </row>
    <row r="15571" spans="56:142" x14ac:dyDescent="0.2">
      <c r="BD15571" s="325"/>
      <c r="EL15571" s="325"/>
    </row>
    <row r="15572" spans="56:142" x14ac:dyDescent="0.2">
      <c r="BD15572" s="325"/>
      <c r="EL15572" s="325"/>
    </row>
    <row r="15573" spans="56:142" x14ac:dyDescent="0.2">
      <c r="BD15573" s="325"/>
      <c r="EL15573" s="325"/>
    </row>
    <row r="15574" spans="56:142" x14ac:dyDescent="0.2">
      <c r="BD15574" s="325"/>
      <c r="EL15574" s="325"/>
    </row>
    <row r="15575" spans="56:142" x14ac:dyDescent="0.2">
      <c r="BD15575" s="325"/>
      <c r="EL15575" s="325"/>
    </row>
    <row r="15576" spans="56:142" x14ac:dyDescent="0.2">
      <c r="BD15576" s="325"/>
      <c r="EL15576" s="325"/>
    </row>
    <row r="15577" spans="56:142" x14ac:dyDescent="0.2">
      <c r="BD15577" s="325"/>
      <c r="EL15577" s="325"/>
    </row>
    <row r="15578" spans="56:142" x14ac:dyDescent="0.2">
      <c r="BD15578" s="325"/>
      <c r="EL15578" s="325"/>
    </row>
    <row r="15579" spans="56:142" x14ac:dyDescent="0.2">
      <c r="BD15579" s="325"/>
      <c r="EL15579" s="325"/>
    </row>
    <row r="15580" spans="56:142" x14ac:dyDescent="0.2">
      <c r="BD15580" s="325"/>
      <c r="EL15580" s="325"/>
    </row>
    <row r="15581" spans="56:142" x14ac:dyDescent="0.2">
      <c r="BD15581" s="325"/>
      <c r="EL15581" s="325"/>
    </row>
    <row r="15582" spans="56:142" x14ac:dyDescent="0.2">
      <c r="BD15582" s="325"/>
      <c r="EL15582" s="325"/>
    </row>
    <row r="15583" spans="56:142" x14ac:dyDescent="0.2">
      <c r="BD15583" s="325"/>
      <c r="EL15583" s="325"/>
    </row>
    <row r="15584" spans="56:142" x14ac:dyDescent="0.2">
      <c r="BD15584" s="325"/>
      <c r="EL15584" s="325"/>
    </row>
    <row r="15585" spans="56:142" x14ac:dyDescent="0.2">
      <c r="BD15585" s="325"/>
      <c r="EL15585" s="325"/>
    </row>
    <row r="15586" spans="56:142" x14ac:dyDescent="0.2">
      <c r="BD15586" s="325"/>
      <c r="EL15586" s="325"/>
    </row>
    <row r="15587" spans="56:142" x14ac:dyDescent="0.2">
      <c r="BD15587" s="325"/>
      <c r="EL15587" s="325"/>
    </row>
    <row r="15588" spans="56:142" x14ac:dyDescent="0.2">
      <c r="BD15588" s="325"/>
      <c r="EL15588" s="325"/>
    </row>
    <row r="15589" spans="56:142" x14ac:dyDescent="0.2">
      <c r="BD15589" s="325"/>
      <c r="EL15589" s="325"/>
    </row>
    <row r="15590" spans="56:142" x14ac:dyDescent="0.2">
      <c r="BD15590" s="325"/>
      <c r="EL15590" s="325"/>
    </row>
    <row r="15591" spans="56:142" x14ac:dyDescent="0.2">
      <c r="BD15591" s="325"/>
      <c r="EL15591" s="325"/>
    </row>
    <row r="15592" spans="56:142" x14ac:dyDescent="0.2">
      <c r="BD15592" s="325"/>
      <c r="EL15592" s="325"/>
    </row>
    <row r="15593" spans="56:142" x14ac:dyDescent="0.2">
      <c r="BD15593" s="325"/>
      <c r="EL15593" s="325"/>
    </row>
    <row r="15594" spans="56:142" x14ac:dyDescent="0.2">
      <c r="BD15594" s="325"/>
      <c r="EL15594" s="325"/>
    </row>
    <row r="15595" spans="56:142" x14ac:dyDescent="0.2">
      <c r="BD15595" s="325"/>
      <c r="EL15595" s="325"/>
    </row>
    <row r="15596" spans="56:142" x14ac:dyDescent="0.2">
      <c r="BD15596" s="325"/>
      <c r="EL15596" s="325"/>
    </row>
    <row r="15597" spans="56:142" x14ac:dyDescent="0.2">
      <c r="BD15597" s="325"/>
      <c r="EL15597" s="325"/>
    </row>
    <row r="15598" spans="56:142" x14ac:dyDescent="0.2">
      <c r="BD15598" s="325"/>
      <c r="EL15598" s="325"/>
    </row>
    <row r="15599" spans="56:142" x14ac:dyDescent="0.2">
      <c r="BD15599" s="325"/>
      <c r="EL15599" s="325"/>
    </row>
    <row r="15600" spans="56:142" x14ac:dyDescent="0.2">
      <c r="BD15600" s="325"/>
      <c r="EL15600" s="325"/>
    </row>
    <row r="15601" spans="56:142" x14ac:dyDescent="0.2">
      <c r="BD15601" s="325"/>
      <c r="EL15601" s="325"/>
    </row>
    <row r="15602" spans="56:142" x14ac:dyDescent="0.2">
      <c r="BD15602" s="325"/>
      <c r="EL15602" s="325"/>
    </row>
    <row r="15603" spans="56:142" x14ac:dyDescent="0.2">
      <c r="BD15603" s="325"/>
      <c r="EL15603" s="325"/>
    </row>
    <row r="15604" spans="56:142" x14ac:dyDescent="0.2">
      <c r="BD15604" s="325"/>
      <c r="EL15604" s="325"/>
    </row>
    <row r="15605" spans="56:142" x14ac:dyDescent="0.2">
      <c r="BD15605" s="325"/>
      <c r="EL15605" s="325"/>
    </row>
    <row r="15606" spans="56:142" x14ac:dyDescent="0.2">
      <c r="BD15606" s="325"/>
      <c r="EL15606" s="325"/>
    </row>
    <row r="15607" spans="56:142" x14ac:dyDescent="0.2">
      <c r="BD15607" s="325"/>
      <c r="EL15607" s="325"/>
    </row>
    <row r="15608" spans="56:142" x14ac:dyDescent="0.2">
      <c r="BD15608" s="325"/>
      <c r="EL15608" s="325"/>
    </row>
    <row r="15609" spans="56:142" x14ac:dyDescent="0.2">
      <c r="BD15609" s="325"/>
      <c r="EL15609" s="325"/>
    </row>
    <row r="15610" spans="56:142" x14ac:dyDescent="0.2">
      <c r="BD15610" s="325"/>
      <c r="EL15610" s="325"/>
    </row>
    <row r="15611" spans="56:142" x14ac:dyDescent="0.2">
      <c r="BD15611" s="325"/>
      <c r="EL15611" s="325"/>
    </row>
    <row r="15612" spans="56:142" x14ac:dyDescent="0.2">
      <c r="BD15612" s="325"/>
      <c r="EL15612" s="325"/>
    </row>
    <row r="15613" spans="56:142" x14ac:dyDescent="0.2">
      <c r="BD15613" s="325"/>
      <c r="EL15613" s="325"/>
    </row>
    <row r="15614" spans="56:142" x14ac:dyDescent="0.2">
      <c r="BD15614" s="325"/>
      <c r="EL15614" s="325"/>
    </row>
    <row r="15615" spans="56:142" x14ac:dyDescent="0.2">
      <c r="BD15615" s="325"/>
      <c r="EL15615" s="325"/>
    </row>
    <row r="15616" spans="56:142" x14ac:dyDescent="0.2">
      <c r="BD15616" s="325"/>
      <c r="EL15616" s="325"/>
    </row>
    <row r="15617" spans="56:142" x14ac:dyDescent="0.2">
      <c r="BD15617" s="325"/>
      <c r="EL15617" s="325"/>
    </row>
    <row r="15618" spans="56:142" x14ac:dyDescent="0.2">
      <c r="BD15618" s="325"/>
      <c r="EL15618" s="325"/>
    </row>
    <row r="15619" spans="56:142" x14ac:dyDescent="0.2">
      <c r="BD15619" s="325"/>
      <c r="EL15619" s="325"/>
    </row>
    <row r="15620" spans="56:142" x14ac:dyDescent="0.2">
      <c r="BD15620" s="325"/>
      <c r="EL15620" s="325"/>
    </row>
    <row r="15621" spans="56:142" x14ac:dyDescent="0.2">
      <c r="BD15621" s="325"/>
      <c r="EL15621" s="325"/>
    </row>
    <row r="15622" spans="56:142" x14ac:dyDescent="0.2">
      <c r="BD15622" s="325"/>
      <c r="EL15622" s="325"/>
    </row>
    <row r="15623" spans="56:142" x14ac:dyDescent="0.2">
      <c r="BD15623" s="325"/>
      <c r="EL15623" s="325"/>
    </row>
    <row r="15624" spans="56:142" x14ac:dyDescent="0.2">
      <c r="BD15624" s="325"/>
      <c r="EL15624" s="325"/>
    </row>
    <row r="15625" spans="56:142" x14ac:dyDescent="0.2">
      <c r="BD15625" s="325"/>
      <c r="EL15625" s="325"/>
    </row>
    <row r="15626" spans="56:142" x14ac:dyDescent="0.2">
      <c r="BD15626" s="325"/>
      <c r="EL15626" s="325"/>
    </row>
    <row r="15627" spans="56:142" x14ac:dyDescent="0.2">
      <c r="BD15627" s="325"/>
      <c r="EL15627" s="325"/>
    </row>
    <row r="15628" spans="56:142" x14ac:dyDescent="0.2">
      <c r="BD15628" s="325"/>
      <c r="EL15628" s="325"/>
    </row>
    <row r="15629" spans="56:142" x14ac:dyDescent="0.2">
      <c r="BD15629" s="325"/>
      <c r="EL15629" s="325"/>
    </row>
    <row r="15630" spans="56:142" x14ac:dyDescent="0.2">
      <c r="BD15630" s="325"/>
      <c r="EL15630" s="325"/>
    </row>
    <row r="15631" spans="56:142" x14ac:dyDescent="0.2">
      <c r="BD15631" s="325"/>
      <c r="EL15631" s="325"/>
    </row>
    <row r="15632" spans="56:142" x14ac:dyDescent="0.2">
      <c r="BD15632" s="325"/>
      <c r="EL15632" s="325"/>
    </row>
    <row r="15633" spans="56:142" x14ac:dyDescent="0.2">
      <c r="BD15633" s="325"/>
      <c r="EL15633" s="325"/>
    </row>
    <row r="15634" spans="56:142" x14ac:dyDescent="0.2">
      <c r="BD15634" s="325"/>
      <c r="EL15634" s="325"/>
    </row>
    <row r="15635" spans="56:142" x14ac:dyDescent="0.2">
      <c r="BD15635" s="325"/>
      <c r="EL15635" s="325"/>
    </row>
    <row r="15636" spans="56:142" x14ac:dyDescent="0.2">
      <c r="BD15636" s="325"/>
      <c r="EL15636" s="325"/>
    </row>
    <row r="15637" spans="56:142" x14ac:dyDescent="0.2">
      <c r="BD15637" s="325"/>
      <c r="EL15637" s="325"/>
    </row>
    <row r="15638" spans="56:142" x14ac:dyDescent="0.2">
      <c r="BD15638" s="325"/>
      <c r="EL15638" s="325"/>
    </row>
    <row r="15639" spans="56:142" x14ac:dyDescent="0.2">
      <c r="BD15639" s="325"/>
      <c r="EL15639" s="325"/>
    </row>
    <row r="15640" spans="56:142" x14ac:dyDescent="0.2">
      <c r="BD15640" s="325"/>
      <c r="EL15640" s="325"/>
    </row>
    <row r="15641" spans="56:142" x14ac:dyDescent="0.2">
      <c r="BD15641" s="325"/>
      <c r="EL15641" s="325"/>
    </row>
    <row r="15642" spans="56:142" x14ac:dyDescent="0.2">
      <c r="BD15642" s="325"/>
      <c r="EL15642" s="325"/>
    </row>
    <row r="15643" spans="56:142" x14ac:dyDescent="0.2">
      <c r="BD15643" s="325"/>
      <c r="EL15643" s="325"/>
    </row>
    <row r="15644" spans="56:142" x14ac:dyDescent="0.2">
      <c r="BD15644" s="325"/>
      <c r="EL15644" s="325"/>
    </row>
    <row r="15645" spans="56:142" x14ac:dyDescent="0.2">
      <c r="BD15645" s="325"/>
      <c r="EL15645" s="325"/>
    </row>
    <row r="15646" spans="56:142" x14ac:dyDescent="0.2">
      <c r="BD15646" s="325"/>
      <c r="EL15646" s="325"/>
    </row>
    <row r="15647" spans="56:142" x14ac:dyDescent="0.2">
      <c r="BD15647" s="325"/>
      <c r="EL15647" s="325"/>
    </row>
    <row r="15648" spans="56:142" x14ac:dyDescent="0.2">
      <c r="BD15648" s="325"/>
      <c r="EL15648" s="325"/>
    </row>
    <row r="15649" spans="56:142" x14ac:dyDescent="0.2">
      <c r="BD15649" s="325"/>
      <c r="EL15649" s="325"/>
    </row>
    <row r="15650" spans="56:142" x14ac:dyDescent="0.2">
      <c r="BD15650" s="325"/>
      <c r="EL15650" s="325"/>
    </row>
    <row r="15651" spans="56:142" x14ac:dyDescent="0.2">
      <c r="BD15651" s="325"/>
      <c r="EL15651" s="325"/>
    </row>
    <row r="15652" spans="56:142" x14ac:dyDescent="0.2">
      <c r="BD15652" s="325"/>
      <c r="EL15652" s="325"/>
    </row>
    <row r="15653" spans="56:142" x14ac:dyDescent="0.2">
      <c r="BD15653" s="325"/>
      <c r="EL15653" s="325"/>
    </row>
    <row r="15654" spans="56:142" x14ac:dyDescent="0.2">
      <c r="BD15654" s="325"/>
      <c r="EL15654" s="325"/>
    </row>
    <row r="15655" spans="56:142" x14ac:dyDescent="0.2">
      <c r="BD15655" s="325"/>
      <c r="EL15655" s="325"/>
    </row>
    <row r="15656" spans="56:142" x14ac:dyDescent="0.2">
      <c r="BD15656" s="325"/>
      <c r="EL15656" s="325"/>
    </row>
    <row r="15657" spans="56:142" x14ac:dyDescent="0.2">
      <c r="BD15657" s="325"/>
      <c r="EL15657" s="325"/>
    </row>
    <row r="15658" spans="56:142" x14ac:dyDescent="0.2">
      <c r="BD15658" s="325"/>
      <c r="EL15658" s="325"/>
    </row>
    <row r="15659" spans="56:142" x14ac:dyDescent="0.2">
      <c r="BD15659" s="325"/>
      <c r="EL15659" s="325"/>
    </row>
    <row r="15660" spans="56:142" x14ac:dyDescent="0.2">
      <c r="BD15660" s="325"/>
      <c r="EL15660" s="325"/>
    </row>
    <row r="15661" spans="56:142" x14ac:dyDescent="0.2">
      <c r="BD15661" s="325"/>
      <c r="EL15661" s="325"/>
    </row>
    <row r="15662" spans="56:142" x14ac:dyDescent="0.2">
      <c r="BD15662" s="325"/>
      <c r="EL15662" s="325"/>
    </row>
    <row r="15663" spans="56:142" x14ac:dyDescent="0.2">
      <c r="BD15663" s="325"/>
      <c r="EL15663" s="325"/>
    </row>
    <row r="15664" spans="56:142" x14ac:dyDescent="0.2">
      <c r="BD15664" s="325"/>
      <c r="EL15664" s="325"/>
    </row>
    <row r="15665" spans="56:142" x14ac:dyDescent="0.2">
      <c r="BD15665" s="325"/>
      <c r="EL15665" s="325"/>
    </row>
    <row r="15666" spans="56:142" x14ac:dyDescent="0.2">
      <c r="BD15666" s="325"/>
      <c r="EL15666" s="325"/>
    </row>
    <row r="15667" spans="56:142" x14ac:dyDescent="0.2">
      <c r="BD15667" s="325"/>
      <c r="EL15667" s="325"/>
    </row>
    <row r="15668" spans="56:142" x14ac:dyDescent="0.2">
      <c r="BD15668" s="325"/>
      <c r="EL15668" s="325"/>
    </row>
    <row r="15669" spans="56:142" x14ac:dyDescent="0.2">
      <c r="BD15669" s="325"/>
      <c r="EL15669" s="325"/>
    </row>
    <row r="15670" spans="56:142" x14ac:dyDescent="0.2">
      <c r="BD15670" s="325"/>
      <c r="EL15670" s="325"/>
    </row>
    <row r="15671" spans="56:142" x14ac:dyDescent="0.2">
      <c r="BD15671" s="325"/>
      <c r="EL15671" s="325"/>
    </row>
    <row r="15672" spans="56:142" x14ac:dyDescent="0.2">
      <c r="BD15672" s="325"/>
      <c r="EL15672" s="325"/>
    </row>
    <row r="15673" spans="56:142" x14ac:dyDescent="0.2">
      <c r="BD15673" s="325"/>
      <c r="EL15673" s="325"/>
    </row>
    <row r="15674" spans="56:142" x14ac:dyDescent="0.2">
      <c r="BD15674" s="325"/>
      <c r="EL15674" s="325"/>
    </row>
    <row r="15675" spans="56:142" x14ac:dyDescent="0.2">
      <c r="BD15675" s="325"/>
      <c r="EL15675" s="325"/>
    </row>
    <row r="15676" spans="56:142" x14ac:dyDescent="0.2">
      <c r="BD15676" s="325"/>
      <c r="EL15676" s="325"/>
    </row>
    <row r="15677" spans="56:142" x14ac:dyDescent="0.2">
      <c r="BD15677" s="325"/>
      <c r="EL15677" s="325"/>
    </row>
    <row r="15678" spans="56:142" x14ac:dyDescent="0.2">
      <c r="BD15678" s="325"/>
      <c r="EL15678" s="325"/>
    </row>
    <row r="15679" spans="56:142" x14ac:dyDescent="0.2">
      <c r="BD15679" s="325"/>
      <c r="EL15679" s="325"/>
    </row>
    <row r="15680" spans="56:142" x14ac:dyDescent="0.2">
      <c r="BD15680" s="325"/>
      <c r="EL15680" s="325"/>
    </row>
    <row r="15681" spans="56:142" x14ac:dyDescent="0.2">
      <c r="BD15681" s="325"/>
      <c r="EL15681" s="325"/>
    </row>
    <row r="15682" spans="56:142" x14ac:dyDescent="0.2">
      <c r="BD15682" s="325"/>
      <c r="EL15682" s="325"/>
    </row>
    <row r="15683" spans="56:142" x14ac:dyDescent="0.2">
      <c r="BD15683" s="325"/>
      <c r="EL15683" s="325"/>
    </row>
    <row r="15684" spans="56:142" x14ac:dyDescent="0.2">
      <c r="BD15684" s="325"/>
      <c r="EL15684" s="325"/>
    </row>
    <row r="15685" spans="56:142" x14ac:dyDescent="0.2">
      <c r="BD15685" s="325"/>
      <c r="EL15685" s="325"/>
    </row>
    <row r="15686" spans="56:142" x14ac:dyDescent="0.2">
      <c r="BD15686" s="325"/>
      <c r="EL15686" s="325"/>
    </row>
    <row r="15687" spans="56:142" x14ac:dyDescent="0.2">
      <c r="BD15687" s="325"/>
      <c r="EL15687" s="325"/>
    </row>
    <row r="15688" spans="56:142" x14ac:dyDescent="0.2">
      <c r="BD15688" s="325"/>
      <c r="EL15688" s="325"/>
    </row>
    <row r="15689" spans="56:142" x14ac:dyDescent="0.2">
      <c r="BD15689" s="325"/>
      <c r="EL15689" s="325"/>
    </row>
    <row r="15690" spans="56:142" x14ac:dyDescent="0.2">
      <c r="BD15690" s="325"/>
      <c r="EL15690" s="325"/>
    </row>
    <row r="15691" spans="56:142" x14ac:dyDescent="0.2">
      <c r="BD15691" s="325"/>
      <c r="EL15691" s="325"/>
    </row>
    <row r="15692" spans="56:142" x14ac:dyDescent="0.2">
      <c r="BD15692" s="325"/>
      <c r="EL15692" s="325"/>
    </row>
    <row r="15693" spans="56:142" x14ac:dyDescent="0.2">
      <c r="BD15693" s="325"/>
      <c r="EL15693" s="325"/>
    </row>
    <row r="15694" spans="56:142" x14ac:dyDescent="0.2">
      <c r="BD15694" s="325"/>
      <c r="EL15694" s="325"/>
    </row>
    <row r="15695" spans="56:142" x14ac:dyDescent="0.2">
      <c r="BD15695" s="325"/>
      <c r="EL15695" s="325"/>
    </row>
    <row r="15696" spans="56:142" x14ac:dyDescent="0.2">
      <c r="BD15696" s="325"/>
      <c r="EL15696" s="325"/>
    </row>
    <row r="15697" spans="56:142" x14ac:dyDescent="0.2">
      <c r="BD15697" s="325"/>
      <c r="EL15697" s="325"/>
    </row>
    <row r="15698" spans="56:142" x14ac:dyDescent="0.2">
      <c r="BD15698" s="325"/>
      <c r="EL15698" s="325"/>
    </row>
    <row r="15699" spans="56:142" x14ac:dyDescent="0.2">
      <c r="BD15699" s="325"/>
      <c r="EL15699" s="325"/>
    </row>
    <row r="15700" spans="56:142" x14ac:dyDescent="0.2">
      <c r="BD15700" s="325"/>
      <c r="EL15700" s="325"/>
    </row>
    <row r="15701" spans="56:142" x14ac:dyDescent="0.2">
      <c r="BD15701" s="325"/>
      <c r="EL15701" s="325"/>
    </row>
    <row r="15702" spans="56:142" x14ac:dyDescent="0.2">
      <c r="BD15702" s="325"/>
      <c r="EL15702" s="325"/>
    </row>
    <row r="15703" spans="56:142" x14ac:dyDescent="0.2">
      <c r="BD15703" s="325"/>
      <c r="EL15703" s="325"/>
    </row>
    <row r="15704" spans="56:142" x14ac:dyDescent="0.2">
      <c r="BD15704" s="325"/>
      <c r="EL15704" s="325"/>
    </row>
    <row r="15705" spans="56:142" x14ac:dyDescent="0.2">
      <c r="BD15705" s="325"/>
      <c r="EL15705" s="325"/>
    </row>
    <row r="15706" spans="56:142" x14ac:dyDescent="0.2">
      <c r="BD15706" s="325"/>
      <c r="EL15706" s="325"/>
    </row>
    <row r="15707" spans="56:142" x14ac:dyDescent="0.2">
      <c r="BD15707" s="325"/>
      <c r="EL15707" s="325"/>
    </row>
    <row r="15708" spans="56:142" x14ac:dyDescent="0.2">
      <c r="BD15708" s="325"/>
      <c r="EL15708" s="325"/>
    </row>
    <row r="15709" spans="56:142" x14ac:dyDescent="0.2">
      <c r="BD15709" s="325"/>
      <c r="EL15709" s="325"/>
    </row>
    <row r="15710" spans="56:142" x14ac:dyDescent="0.2">
      <c r="BD15710" s="325"/>
      <c r="EL15710" s="325"/>
    </row>
    <row r="15711" spans="56:142" x14ac:dyDescent="0.2">
      <c r="BD15711" s="325"/>
      <c r="EL15711" s="325"/>
    </row>
    <row r="15712" spans="56:142" x14ac:dyDescent="0.2">
      <c r="BD15712" s="325"/>
      <c r="EL15712" s="325"/>
    </row>
    <row r="15713" spans="56:142" x14ac:dyDescent="0.2">
      <c r="BD15713" s="325"/>
      <c r="EL15713" s="325"/>
    </row>
    <row r="15714" spans="56:142" x14ac:dyDescent="0.2">
      <c r="BD15714" s="325"/>
      <c r="EL15714" s="325"/>
    </row>
    <row r="15715" spans="56:142" x14ac:dyDescent="0.2">
      <c r="BD15715" s="325"/>
      <c r="EL15715" s="325"/>
    </row>
    <row r="15716" spans="56:142" x14ac:dyDescent="0.2">
      <c r="BD15716" s="325"/>
      <c r="EL15716" s="325"/>
    </row>
    <row r="15717" spans="56:142" x14ac:dyDescent="0.2">
      <c r="BD15717" s="325"/>
      <c r="EL15717" s="325"/>
    </row>
    <row r="15718" spans="56:142" x14ac:dyDescent="0.2">
      <c r="BD15718" s="325"/>
      <c r="EL15718" s="325"/>
    </row>
    <row r="15719" spans="56:142" x14ac:dyDescent="0.2">
      <c r="BD15719" s="325"/>
      <c r="EL15719" s="325"/>
    </row>
    <row r="15720" spans="56:142" x14ac:dyDescent="0.2">
      <c r="BD15720" s="325"/>
      <c r="EL15720" s="325"/>
    </row>
    <row r="15721" spans="56:142" x14ac:dyDescent="0.2">
      <c r="BD15721" s="325"/>
      <c r="EL15721" s="325"/>
    </row>
    <row r="15722" spans="56:142" x14ac:dyDescent="0.2">
      <c r="BD15722" s="325"/>
      <c r="EL15722" s="325"/>
    </row>
    <row r="15723" spans="56:142" x14ac:dyDescent="0.2">
      <c r="BD15723" s="325"/>
      <c r="EL15723" s="325"/>
    </row>
    <row r="15724" spans="56:142" x14ac:dyDescent="0.2">
      <c r="BD15724" s="325"/>
      <c r="EL15724" s="325"/>
    </row>
    <row r="15725" spans="56:142" x14ac:dyDescent="0.2">
      <c r="BD15725" s="325"/>
      <c r="EL15725" s="325"/>
    </row>
    <row r="15726" spans="56:142" x14ac:dyDescent="0.2">
      <c r="BD15726" s="325"/>
      <c r="EL15726" s="325"/>
    </row>
    <row r="15727" spans="56:142" x14ac:dyDescent="0.2">
      <c r="BD15727" s="325"/>
      <c r="EL15727" s="325"/>
    </row>
    <row r="15728" spans="56:142" x14ac:dyDescent="0.2">
      <c r="BD15728" s="325"/>
      <c r="EL15728" s="325"/>
    </row>
    <row r="15729" spans="56:142" x14ac:dyDescent="0.2">
      <c r="BD15729" s="325"/>
      <c r="EL15729" s="325"/>
    </row>
    <row r="15730" spans="56:142" x14ac:dyDescent="0.2">
      <c r="BD15730" s="325"/>
      <c r="EL15730" s="325"/>
    </row>
    <row r="15731" spans="56:142" x14ac:dyDescent="0.2">
      <c r="BD15731" s="325"/>
      <c r="EL15731" s="325"/>
    </row>
    <row r="15732" spans="56:142" x14ac:dyDescent="0.2">
      <c r="BD15732" s="325"/>
      <c r="EL15732" s="325"/>
    </row>
    <row r="15733" spans="56:142" x14ac:dyDescent="0.2">
      <c r="BD15733" s="325"/>
      <c r="EL15733" s="325"/>
    </row>
    <row r="15734" spans="56:142" x14ac:dyDescent="0.2">
      <c r="BD15734" s="325"/>
      <c r="EL15734" s="325"/>
    </row>
    <row r="15735" spans="56:142" x14ac:dyDescent="0.2">
      <c r="BD15735" s="325"/>
      <c r="EL15735" s="325"/>
    </row>
    <row r="15736" spans="56:142" x14ac:dyDescent="0.2">
      <c r="BD15736" s="325"/>
      <c r="EL15736" s="325"/>
    </row>
    <row r="15737" spans="56:142" x14ac:dyDescent="0.2">
      <c r="BD15737" s="325"/>
      <c r="EL15737" s="325"/>
    </row>
    <row r="15738" spans="56:142" x14ac:dyDescent="0.2">
      <c r="BD15738" s="325"/>
      <c r="EL15738" s="325"/>
    </row>
    <row r="15739" spans="56:142" x14ac:dyDescent="0.2">
      <c r="BD15739" s="325"/>
      <c r="EL15739" s="325"/>
    </row>
    <row r="15740" spans="56:142" x14ac:dyDescent="0.2">
      <c r="BD15740" s="325"/>
      <c r="EL15740" s="325"/>
    </row>
    <row r="15741" spans="56:142" x14ac:dyDescent="0.2">
      <c r="BD15741" s="325"/>
      <c r="EL15741" s="325"/>
    </row>
    <row r="15742" spans="56:142" x14ac:dyDescent="0.2">
      <c r="BD15742" s="325"/>
      <c r="EL15742" s="325"/>
    </row>
    <row r="15743" spans="56:142" x14ac:dyDescent="0.2">
      <c r="BD15743" s="325"/>
      <c r="EL15743" s="325"/>
    </row>
    <row r="15744" spans="56:142" x14ac:dyDescent="0.2">
      <c r="BD15744" s="325"/>
      <c r="EL15744" s="325"/>
    </row>
    <row r="15745" spans="56:142" x14ac:dyDescent="0.2">
      <c r="BD15745" s="325"/>
      <c r="EL15745" s="325"/>
    </row>
    <row r="15746" spans="56:142" x14ac:dyDescent="0.2">
      <c r="BD15746" s="325"/>
      <c r="EL15746" s="325"/>
    </row>
    <row r="15747" spans="56:142" x14ac:dyDescent="0.2">
      <c r="BD15747" s="325"/>
      <c r="EL15747" s="325"/>
    </row>
    <row r="15748" spans="56:142" x14ac:dyDescent="0.2">
      <c r="BD15748" s="325"/>
      <c r="EL15748" s="325"/>
    </row>
    <row r="15749" spans="56:142" x14ac:dyDescent="0.2">
      <c r="BD15749" s="325"/>
      <c r="EL15749" s="325"/>
    </row>
    <row r="15750" spans="56:142" x14ac:dyDescent="0.2">
      <c r="BD15750" s="325"/>
      <c r="EL15750" s="325"/>
    </row>
    <row r="15751" spans="56:142" x14ac:dyDescent="0.2">
      <c r="BD15751" s="325"/>
      <c r="EL15751" s="325"/>
    </row>
    <row r="15752" spans="56:142" x14ac:dyDescent="0.2">
      <c r="BD15752" s="325"/>
      <c r="EL15752" s="325"/>
    </row>
    <row r="15753" spans="56:142" x14ac:dyDescent="0.2">
      <c r="BD15753" s="325"/>
      <c r="EL15753" s="325"/>
    </row>
    <row r="15754" spans="56:142" x14ac:dyDescent="0.2">
      <c r="BD15754" s="325"/>
      <c r="EL15754" s="325"/>
    </row>
    <row r="15755" spans="56:142" x14ac:dyDescent="0.2">
      <c r="BD15755" s="325"/>
      <c r="EL15755" s="325"/>
    </row>
    <row r="15756" spans="56:142" x14ac:dyDescent="0.2">
      <c r="BD15756" s="325"/>
      <c r="EL15756" s="325"/>
    </row>
    <row r="15757" spans="56:142" x14ac:dyDescent="0.2">
      <c r="BD15757" s="325"/>
      <c r="EL15757" s="325"/>
    </row>
    <row r="15758" spans="56:142" x14ac:dyDescent="0.2">
      <c r="BD15758" s="325"/>
      <c r="EL15758" s="325"/>
    </row>
    <row r="15759" spans="56:142" x14ac:dyDescent="0.2">
      <c r="BD15759" s="325"/>
      <c r="EL15759" s="325"/>
    </row>
    <row r="15760" spans="56:142" x14ac:dyDescent="0.2">
      <c r="BD15760" s="325"/>
      <c r="EL15760" s="325"/>
    </row>
    <row r="15761" spans="56:142" x14ac:dyDescent="0.2">
      <c r="BD15761" s="325"/>
      <c r="EL15761" s="325"/>
    </row>
    <row r="15762" spans="56:142" x14ac:dyDescent="0.2">
      <c r="BD15762" s="325"/>
      <c r="EL15762" s="325"/>
    </row>
    <row r="15763" spans="56:142" x14ac:dyDescent="0.2">
      <c r="BD15763" s="325"/>
      <c r="EL15763" s="325"/>
    </row>
    <row r="15764" spans="56:142" x14ac:dyDescent="0.2">
      <c r="BD15764" s="325"/>
      <c r="EL15764" s="325"/>
    </row>
    <row r="15765" spans="56:142" x14ac:dyDescent="0.2">
      <c r="BD15765" s="325"/>
      <c r="EL15765" s="325"/>
    </row>
    <row r="15766" spans="56:142" x14ac:dyDescent="0.2">
      <c r="BD15766" s="325"/>
      <c r="EL15766" s="325"/>
    </row>
    <row r="15767" spans="56:142" x14ac:dyDescent="0.2">
      <c r="BD15767" s="325"/>
      <c r="EL15767" s="325"/>
    </row>
    <row r="15768" spans="56:142" x14ac:dyDescent="0.2">
      <c r="BD15768" s="325"/>
      <c r="EL15768" s="325"/>
    </row>
    <row r="15769" spans="56:142" x14ac:dyDescent="0.2">
      <c r="BD15769" s="325"/>
      <c r="EL15769" s="325"/>
    </row>
    <row r="15770" spans="56:142" x14ac:dyDescent="0.2">
      <c r="BD15770" s="325"/>
      <c r="EL15770" s="325"/>
    </row>
    <row r="15771" spans="56:142" x14ac:dyDescent="0.2">
      <c r="BD15771" s="325"/>
      <c r="EL15771" s="325"/>
    </row>
    <row r="15772" spans="56:142" x14ac:dyDescent="0.2">
      <c r="BD15772" s="325"/>
      <c r="EL15772" s="325"/>
    </row>
    <row r="15773" spans="56:142" x14ac:dyDescent="0.2">
      <c r="BD15773" s="325"/>
      <c r="EL15773" s="325"/>
    </row>
    <row r="15774" spans="56:142" x14ac:dyDescent="0.2">
      <c r="BD15774" s="325"/>
      <c r="EL15774" s="325"/>
    </row>
    <row r="15775" spans="56:142" x14ac:dyDescent="0.2">
      <c r="BD15775" s="325"/>
      <c r="EL15775" s="325"/>
    </row>
    <row r="15776" spans="56:142" x14ac:dyDescent="0.2">
      <c r="BD15776" s="325"/>
      <c r="EL15776" s="325"/>
    </row>
    <row r="15777" spans="56:142" x14ac:dyDescent="0.2">
      <c r="BD15777" s="325"/>
      <c r="EL15777" s="325"/>
    </row>
    <row r="15778" spans="56:142" x14ac:dyDescent="0.2">
      <c r="BD15778" s="325"/>
      <c r="EL15778" s="325"/>
    </row>
    <row r="15779" spans="56:142" x14ac:dyDescent="0.2">
      <c r="BD15779" s="325"/>
      <c r="EL15779" s="325"/>
    </row>
    <row r="15780" spans="56:142" x14ac:dyDescent="0.2">
      <c r="BD15780" s="325"/>
      <c r="EL15780" s="325"/>
    </row>
    <row r="15781" spans="56:142" x14ac:dyDescent="0.2">
      <c r="BD15781" s="325"/>
      <c r="EL15781" s="325"/>
    </row>
    <row r="15782" spans="56:142" x14ac:dyDescent="0.2">
      <c r="BD15782" s="325"/>
      <c r="EL15782" s="325"/>
    </row>
    <row r="15783" spans="56:142" x14ac:dyDescent="0.2">
      <c r="BD15783" s="325"/>
      <c r="EL15783" s="325"/>
    </row>
    <row r="15784" spans="56:142" x14ac:dyDescent="0.2">
      <c r="BD15784" s="325"/>
      <c r="EL15784" s="325"/>
    </row>
    <row r="15785" spans="56:142" x14ac:dyDescent="0.2">
      <c r="BD15785" s="325"/>
      <c r="EL15785" s="325"/>
    </row>
    <row r="15786" spans="56:142" x14ac:dyDescent="0.2">
      <c r="BD15786" s="325"/>
      <c r="EL15786" s="325"/>
    </row>
    <row r="15787" spans="56:142" x14ac:dyDescent="0.2">
      <c r="BD15787" s="325"/>
      <c r="EL15787" s="325"/>
    </row>
    <row r="15788" spans="56:142" x14ac:dyDescent="0.2">
      <c r="BD15788" s="325"/>
      <c r="EL15788" s="325"/>
    </row>
    <row r="15789" spans="56:142" x14ac:dyDescent="0.2">
      <c r="BD15789" s="325"/>
      <c r="EL15789" s="325"/>
    </row>
    <row r="15790" spans="56:142" x14ac:dyDescent="0.2">
      <c r="BD15790" s="325"/>
      <c r="EL15790" s="325"/>
    </row>
    <row r="15791" spans="56:142" x14ac:dyDescent="0.2">
      <c r="BD15791" s="325"/>
      <c r="EL15791" s="325"/>
    </row>
    <row r="15792" spans="56:142" x14ac:dyDescent="0.2">
      <c r="BD15792" s="325"/>
      <c r="EL15792" s="325"/>
    </row>
    <row r="15793" spans="56:142" x14ac:dyDescent="0.2">
      <c r="BD15793" s="325"/>
      <c r="EL15793" s="325"/>
    </row>
    <row r="15794" spans="56:142" x14ac:dyDescent="0.2">
      <c r="BD15794" s="325"/>
      <c r="EL15794" s="325"/>
    </row>
    <row r="15795" spans="56:142" x14ac:dyDescent="0.2">
      <c r="BD15795" s="325"/>
      <c r="EL15795" s="325"/>
    </row>
    <row r="15796" spans="56:142" x14ac:dyDescent="0.2">
      <c r="BD15796" s="325"/>
      <c r="EL15796" s="325"/>
    </row>
    <row r="15797" spans="56:142" x14ac:dyDescent="0.2">
      <c r="BD15797" s="325"/>
      <c r="EL15797" s="325"/>
    </row>
    <row r="15798" spans="56:142" x14ac:dyDescent="0.2">
      <c r="BD15798" s="325"/>
      <c r="EL15798" s="325"/>
    </row>
    <row r="15799" spans="56:142" x14ac:dyDescent="0.2">
      <c r="BD15799" s="325"/>
      <c r="EL15799" s="325"/>
    </row>
    <row r="15800" spans="56:142" x14ac:dyDescent="0.2">
      <c r="BD15800" s="325"/>
      <c r="EL15800" s="325"/>
    </row>
    <row r="15801" spans="56:142" x14ac:dyDescent="0.2">
      <c r="BD15801" s="325"/>
      <c r="EL15801" s="325"/>
    </row>
    <row r="15802" spans="56:142" x14ac:dyDescent="0.2">
      <c r="BD15802" s="325"/>
      <c r="EL15802" s="325"/>
    </row>
    <row r="15803" spans="56:142" x14ac:dyDescent="0.2">
      <c r="BD15803" s="325"/>
      <c r="EL15803" s="325"/>
    </row>
    <row r="15804" spans="56:142" x14ac:dyDescent="0.2">
      <c r="BD15804" s="325"/>
      <c r="EL15804" s="325"/>
    </row>
    <row r="15805" spans="56:142" x14ac:dyDescent="0.2">
      <c r="BD15805" s="325"/>
      <c r="EL15805" s="325"/>
    </row>
    <row r="15806" spans="56:142" x14ac:dyDescent="0.2">
      <c r="BD15806" s="325"/>
      <c r="EL15806" s="325"/>
    </row>
    <row r="15807" spans="56:142" x14ac:dyDescent="0.2">
      <c r="BD15807" s="325"/>
      <c r="EL15807" s="325"/>
    </row>
    <row r="15808" spans="56:142" x14ac:dyDescent="0.2">
      <c r="BD15808" s="325"/>
      <c r="EL15808" s="325"/>
    </row>
    <row r="15809" spans="56:142" x14ac:dyDescent="0.2">
      <c r="BD15809" s="325"/>
      <c r="EL15809" s="325"/>
    </row>
    <row r="15810" spans="56:142" x14ac:dyDescent="0.2">
      <c r="BD15810" s="325"/>
      <c r="EL15810" s="325"/>
    </row>
    <row r="15811" spans="56:142" x14ac:dyDescent="0.2">
      <c r="BD15811" s="325"/>
      <c r="EL15811" s="325"/>
    </row>
    <row r="15812" spans="56:142" x14ac:dyDescent="0.2">
      <c r="BD15812" s="325"/>
      <c r="EL15812" s="325"/>
    </row>
    <row r="15813" spans="56:142" x14ac:dyDescent="0.2">
      <c r="BD15813" s="325"/>
      <c r="EL15813" s="325"/>
    </row>
    <row r="15814" spans="56:142" x14ac:dyDescent="0.2">
      <c r="BD15814" s="325"/>
      <c r="EL15814" s="325"/>
    </row>
    <row r="15815" spans="56:142" x14ac:dyDescent="0.2">
      <c r="BD15815" s="325"/>
      <c r="EL15815" s="325"/>
    </row>
    <row r="15816" spans="56:142" x14ac:dyDescent="0.2">
      <c r="BD15816" s="325"/>
      <c r="EL15816" s="325"/>
    </row>
    <row r="15817" spans="56:142" x14ac:dyDescent="0.2">
      <c r="BD15817" s="325"/>
      <c r="EL15817" s="325"/>
    </row>
    <row r="15818" spans="56:142" x14ac:dyDescent="0.2">
      <c r="BD15818" s="325"/>
      <c r="EL15818" s="325"/>
    </row>
    <row r="15819" spans="56:142" x14ac:dyDescent="0.2">
      <c r="BD15819" s="325"/>
      <c r="EL15819" s="325"/>
    </row>
    <row r="15820" spans="56:142" x14ac:dyDescent="0.2">
      <c r="BD15820" s="325"/>
      <c r="EL15820" s="325"/>
    </row>
    <row r="15821" spans="56:142" x14ac:dyDescent="0.2">
      <c r="BD15821" s="325"/>
      <c r="EL15821" s="325"/>
    </row>
    <row r="15822" spans="56:142" x14ac:dyDescent="0.2">
      <c r="BD15822" s="325"/>
      <c r="EL15822" s="325"/>
    </row>
    <row r="15823" spans="56:142" x14ac:dyDescent="0.2">
      <c r="BD15823" s="325"/>
      <c r="EL15823" s="325"/>
    </row>
    <row r="15824" spans="56:142" x14ac:dyDescent="0.2">
      <c r="BD15824" s="325"/>
      <c r="EL15824" s="325"/>
    </row>
    <row r="15825" spans="56:142" x14ac:dyDescent="0.2">
      <c r="BD15825" s="325"/>
      <c r="EL15825" s="325"/>
    </row>
    <row r="15826" spans="56:142" x14ac:dyDescent="0.2">
      <c r="BD15826" s="325"/>
      <c r="EL15826" s="325"/>
    </row>
    <row r="15827" spans="56:142" x14ac:dyDescent="0.2">
      <c r="BD15827" s="325"/>
      <c r="EL15827" s="325"/>
    </row>
    <row r="15828" spans="56:142" x14ac:dyDescent="0.2">
      <c r="BD15828" s="325"/>
      <c r="EL15828" s="325"/>
    </row>
    <row r="15829" spans="56:142" x14ac:dyDescent="0.2">
      <c r="BD15829" s="325"/>
      <c r="EL15829" s="325"/>
    </row>
    <row r="15830" spans="56:142" x14ac:dyDescent="0.2">
      <c r="BD15830" s="325"/>
      <c r="EL15830" s="325"/>
    </row>
    <row r="15831" spans="56:142" x14ac:dyDescent="0.2">
      <c r="BD15831" s="325"/>
      <c r="EL15831" s="325"/>
    </row>
    <row r="15832" spans="56:142" x14ac:dyDescent="0.2">
      <c r="BD15832" s="325"/>
      <c r="EL15832" s="325"/>
    </row>
    <row r="15833" spans="56:142" x14ac:dyDescent="0.2">
      <c r="BD15833" s="325"/>
      <c r="EL15833" s="325"/>
    </row>
    <row r="15834" spans="56:142" x14ac:dyDescent="0.2">
      <c r="BD15834" s="325"/>
      <c r="EL15834" s="325"/>
    </row>
    <row r="15835" spans="56:142" x14ac:dyDescent="0.2">
      <c r="BD15835" s="325"/>
      <c r="EL15835" s="325"/>
    </row>
    <row r="15836" spans="56:142" x14ac:dyDescent="0.2">
      <c r="BD15836" s="325"/>
      <c r="EL15836" s="325"/>
    </row>
    <row r="15837" spans="56:142" x14ac:dyDescent="0.2">
      <c r="BD15837" s="325"/>
      <c r="EL15837" s="325"/>
    </row>
    <row r="15838" spans="56:142" x14ac:dyDescent="0.2">
      <c r="BD15838" s="325"/>
      <c r="EL15838" s="325"/>
    </row>
    <row r="15839" spans="56:142" x14ac:dyDescent="0.2">
      <c r="BD15839" s="325"/>
      <c r="EL15839" s="325"/>
    </row>
    <row r="15840" spans="56:142" x14ac:dyDescent="0.2">
      <c r="BD15840" s="325"/>
      <c r="EL15840" s="325"/>
    </row>
    <row r="15841" spans="56:142" x14ac:dyDescent="0.2">
      <c r="BD15841" s="325"/>
      <c r="EL15841" s="325"/>
    </row>
    <row r="15842" spans="56:142" x14ac:dyDescent="0.2">
      <c r="BD15842" s="325"/>
      <c r="EL15842" s="325"/>
    </row>
    <row r="15843" spans="56:142" x14ac:dyDescent="0.2">
      <c r="BD15843" s="325"/>
      <c r="EL15843" s="325"/>
    </row>
    <row r="15844" spans="56:142" x14ac:dyDescent="0.2">
      <c r="BD15844" s="325"/>
      <c r="EL15844" s="325"/>
    </row>
    <row r="15845" spans="56:142" x14ac:dyDescent="0.2">
      <c r="BD15845" s="325"/>
      <c r="EL15845" s="325"/>
    </row>
    <row r="15846" spans="56:142" x14ac:dyDescent="0.2">
      <c r="BD15846" s="325"/>
      <c r="EL15846" s="325"/>
    </row>
    <row r="15847" spans="56:142" x14ac:dyDescent="0.2">
      <c r="BD15847" s="325"/>
      <c r="EL15847" s="325"/>
    </row>
    <row r="15848" spans="56:142" x14ac:dyDescent="0.2">
      <c r="BD15848" s="325"/>
      <c r="EL15848" s="325"/>
    </row>
    <row r="15849" spans="56:142" x14ac:dyDescent="0.2">
      <c r="BD15849" s="325"/>
      <c r="EL15849" s="325"/>
    </row>
    <row r="15850" spans="56:142" x14ac:dyDescent="0.2">
      <c r="BD15850" s="325"/>
      <c r="EL15850" s="325"/>
    </row>
    <row r="15851" spans="56:142" x14ac:dyDescent="0.2">
      <c r="BD15851" s="325"/>
      <c r="EL15851" s="325"/>
    </row>
    <row r="15852" spans="56:142" x14ac:dyDescent="0.2">
      <c r="BD15852" s="325"/>
      <c r="EL15852" s="325"/>
    </row>
    <row r="15853" spans="56:142" x14ac:dyDescent="0.2">
      <c r="BD15853" s="325"/>
      <c r="EL15853" s="325"/>
    </row>
    <row r="15854" spans="56:142" x14ac:dyDescent="0.2">
      <c r="BD15854" s="325"/>
      <c r="EL15854" s="325"/>
    </row>
    <row r="15855" spans="56:142" x14ac:dyDescent="0.2">
      <c r="BD15855" s="325"/>
      <c r="EL15855" s="325"/>
    </row>
    <row r="15856" spans="56:142" x14ac:dyDescent="0.2">
      <c r="BD15856" s="325"/>
      <c r="EL15856" s="325"/>
    </row>
    <row r="15857" spans="56:142" x14ac:dyDescent="0.2">
      <c r="BD15857" s="325"/>
      <c r="EL15857" s="325"/>
    </row>
    <row r="15858" spans="56:142" x14ac:dyDescent="0.2">
      <c r="BD15858" s="325"/>
      <c r="EL15858" s="325"/>
    </row>
    <row r="15859" spans="56:142" x14ac:dyDescent="0.2">
      <c r="BD15859" s="325"/>
      <c r="EL15859" s="325"/>
    </row>
    <row r="15860" spans="56:142" x14ac:dyDescent="0.2">
      <c r="BD15860" s="325"/>
      <c r="EL15860" s="325"/>
    </row>
    <row r="15861" spans="56:142" x14ac:dyDescent="0.2">
      <c r="BD15861" s="325"/>
      <c r="EL15861" s="325"/>
    </row>
    <row r="15862" spans="56:142" x14ac:dyDescent="0.2">
      <c r="BD15862" s="325"/>
      <c r="EL15862" s="325"/>
    </row>
    <row r="15863" spans="56:142" x14ac:dyDescent="0.2">
      <c r="BD15863" s="325"/>
      <c r="EL15863" s="325"/>
    </row>
    <row r="15864" spans="56:142" x14ac:dyDescent="0.2">
      <c r="BD15864" s="325"/>
      <c r="EL15864" s="325"/>
    </row>
    <row r="15865" spans="56:142" x14ac:dyDescent="0.2">
      <c r="BD15865" s="325"/>
      <c r="EL15865" s="325"/>
    </row>
    <row r="15866" spans="56:142" x14ac:dyDescent="0.2">
      <c r="BD15866" s="325"/>
      <c r="EL15866" s="325"/>
    </row>
    <row r="15867" spans="56:142" x14ac:dyDescent="0.2">
      <c r="BD15867" s="325"/>
      <c r="EL15867" s="325"/>
    </row>
    <row r="15868" spans="56:142" x14ac:dyDescent="0.2">
      <c r="BD15868" s="325"/>
      <c r="EL15868" s="325"/>
    </row>
    <row r="15869" spans="56:142" x14ac:dyDescent="0.2">
      <c r="BD15869" s="325"/>
      <c r="EL15869" s="325"/>
    </row>
    <row r="15870" spans="56:142" x14ac:dyDescent="0.2">
      <c r="BD15870" s="325"/>
      <c r="EL15870" s="325"/>
    </row>
    <row r="15871" spans="56:142" x14ac:dyDescent="0.2">
      <c r="BD15871" s="325"/>
      <c r="EL15871" s="325"/>
    </row>
    <row r="15872" spans="56:142" x14ac:dyDescent="0.2">
      <c r="BD15872" s="325"/>
      <c r="EL15872" s="325"/>
    </row>
    <row r="15873" spans="56:142" x14ac:dyDescent="0.2">
      <c r="BD15873" s="325"/>
      <c r="EL15873" s="325"/>
    </row>
    <row r="15874" spans="56:142" x14ac:dyDescent="0.2">
      <c r="BD15874" s="325"/>
      <c r="EL15874" s="325"/>
    </row>
    <row r="15875" spans="56:142" x14ac:dyDescent="0.2">
      <c r="BD15875" s="325"/>
      <c r="EL15875" s="325"/>
    </row>
    <row r="15876" spans="56:142" x14ac:dyDescent="0.2">
      <c r="BD15876" s="325"/>
      <c r="EL15876" s="325"/>
    </row>
    <row r="15877" spans="56:142" x14ac:dyDescent="0.2">
      <c r="BD15877" s="325"/>
      <c r="EL15877" s="325"/>
    </row>
    <row r="15878" spans="56:142" x14ac:dyDescent="0.2">
      <c r="BD15878" s="325"/>
      <c r="EL15878" s="325"/>
    </row>
    <row r="15879" spans="56:142" x14ac:dyDescent="0.2">
      <c r="BD15879" s="325"/>
      <c r="EL15879" s="325"/>
    </row>
    <row r="15880" spans="56:142" x14ac:dyDescent="0.2">
      <c r="BD15880" s="325"/>
      <c r="EL15880" s="325"/>
    </row>
    <row r="15881" spans="56:142" x14ac:dyDescent="0.2">
      <c r="BD15881" s="325"/>
      <c r="EL15881" s="325"/>
    </row>
    <row r="15882" spans="56:142" x14ac:dyDescent="0.2">
      <c r="BD15882" s="325"/>
      <c r="EL15882" s="325"/>
    </row>
    <row r="15883" spans="56:142" x14ac:dyDescent="0.2">
      <c r="BD15883" s="325"/>
      <c r="EL15883" s="325"/>
    </row>
    <row r="15884" spans="56:142" x14ac:dyDescent="0.2">
      <c r="BD15884" s="325"/>
      <c r="EL15884" s="325"/>
    </row>
    <row r="15885" spans="56:142" x14ac:dyDescent="0.2">
      <c r="BD15885" s="325"/>
      <c r="EL15885" s="325"/>
    </row>
    <row r="15886" spans="56:142" x14ac:dyDescent="0.2">
      <c r="BD15886" s="325"/>
      <c r="EL15886" s="325"/>
    </row>
    <row r="15887" spans="56:142" x14ac:dyDescent="0.2">
      <c r="BD15887" s="325"/>
      <c r="EL15887" s="325"/>
    </row>
    <row r="15888" spans="56:142" x14ac:dyDescent="0.2">
      <c r="BD15888" s="325"/>
      <c r="EL15888" s="325"/>
    </row>
    <row r="15889" spans="56:142" x14ac:dyDescent="0.2">
      <c r="BD15889" s="325"/>
      <c r="EL15889" s="325"/>
    </row>
    <row r="15890" spans="56:142" x14ac:dyDescent="0.2">
      <c r="BD15890" s="325"/>
      <c r="EL15890" s="325"/>
    </row>
    <row r="15891" spans="56:142" x14ac:dyDescent="0.2">
      <c r="BD15891" s="325"/>
      <c r="EL15891" s="325"/>
    </row>
    <row r="15892" spans="56:142" x14ac:dyDescent="0.2">
      <c r="BD15892" s="325"/>
      <c r="EL15892" s="325"/>
    </row>
    <row r="15893" spans="56:142" x14ac:dyDescent="0.2">
      <c r="BD15893" s="325"/>
      <c r="EL15893" s="325"/>
    </row>
    <row r="15894" spans="56:142" x14ac:dyDescent="0.2">
      <c r="BD15894" s="325"/>
      <c r="EL15894" s="325"/>
    </row>
    <row r="15895" spans="56:142" x14ac:dyDescent="0.2">
      <c r="BD15895" s="325"/>
      <c r="EL15895" s="325"/>
    </row>
    <row r="15896" spans="56:142" x14ac:dyDescent="0.2">
      <c r="BD15896" s="325"/>
      <c r="EL15896" s="325"/>
    </row>
    <row r="15897" spans="56:142" x14ac:dyDescent="0.2">
      <c r="BD15897" s="325"/>
      <c r="EL15897" s="325"/>
    </row>
    <row r="15898" spans="56:142" x14ac:dyDescent="0.2">
      <c r="BD15898" s="325"/>
      <c r="EL15898" s="325"/>
    </row>
    <row r="15899" spans="56:142" x14ac:dyDescent="0.2">
      <c r="BD15899" s="325"/>
      <c r="EL15899" s="325"/>
    </row>
    <row r="15900" spans="56:142" x14ac:dyDescent="0.2">
      <c r="BD15900" s="325"/>
      <c r="EL15900" s="325"/>
    </row>
    <row r="15901" spans="56:142" x14ac:dyDescent="0.2">
      <c r="BD15901" s="325"/>
      <c r="EL15901" s="325"/>
    </row>
    <row r="15902" spans="56:142" x14ac:dyDescent="0.2">
      <c r="BD15902" s="325"/>
      <c r="EL15902" s="325"/>
    </row>
    <row r="15903" spans="56:142" x14ac:dyDescent="0.2">
      <c r="BD15903" s="325"/>
      <c r="EL15903" s="325"/>
    </row>
    <row r="15904" spans="56:142" x14ac:dyDescent="0.2">
      <c r="BD15904" s="325"/>
      <c r="EL15904" s="325"/>
    </row>
    <row r="15905" spans="56:142" x14ac:dyDescent="0.2">
      <c r="BD15905" s="325"/>
      <c r="EL15905" s="325"/>
    </row>
    <row r="15906" spans="56:142" x14ac:dyDescent="0.2">
      <c r="BD15906" s="325"/>
      <c r="EL15906" s="325"/>
    </row>
    <row r="15907" spans="56:142" x14ac:dyDescent="0.2">
      <c r="BD15907" s="325"/>
      <c r="EL15907" s="325"/>
    </row>
    <row r="15908" spans="56:142" x14ac:dyDescent="0.2">
      <c r="BD15908" s="325"/>
      <c r="EL15908" s="325"/>
    </row>
    <row r="15909" spans="56:142" x14ac:dyDescent="0.2">
      <c r="BD15909" s="325"/>
      <c r="EL15909" s="325"/>
    </row>
    <row r="15910" spans="56:142" x14ac:dyDescent="0.2">
      <c r="BD15910" s="325"/>
      <c r="EL15910" s="325"/>
    </row>
    <row r="15911" spans="56:142" x14ac:dyDescent="0.2">
      <c r="BD15911" s="325"/>
      <c r="EL15911" s="325"/>
    </row>
    <row r="15912" spans="56:142" x14ac:dyDescent="0.2">
      <c r="BD15912" s="325"/>
      <c r="EL15912" s="325"/>
    </row>
    <row r="15913" spans="56:142" x14ac:dyDescent="0.2">
      <c r="BD15913" s="325"/>
      <c r="EL15913" s="325"/>
    </row>
    <row r="15914" spans="56:142" x14ac:dyDescent="0.2">
      <c r="BD15914" s="325"/>
      <c r="EL15914" s="325"/>
    </row>
    <row r="15915" spans="56:142" x14ac:dyDescent="0.2">
      <c r="BD15915" s="325"/>
      <c r="EL15915" s="325"/>
    </row>
    <row r="15916" spans="56:142" x14ac:dyDescent="0.2">
      <c r="BD15916" s="325"/>
      <c r="EL15916" s="325"/>
    </row>
    <row r="15917" spans="56:142" x14ac:dyDescent="0.2">
      <c r="BD15917" s="325"/>
      <c r="EL15917" s="325"/>
    </row>
    <row r="15918" spans="56:142" x14ac:dyDescent="0.2">
      <c r="BD15918" s="325"/>
      <c r="EL15918" s="325"/>
    </row>
    <row r="15919" spans="56:142" x14ac:dyDescent="0.2">
      <c r="BD15919" s="325"/>
      <c r="EL15919" s="325"/>
    </row>
    <row r="15920" spans="56:142" x14ac:dyDescent="0.2">
      <c r="BD15920" s="325"/>
      <c r="EL15920" s="325"/>
    </row>
    <row r="15921" spans="56:142" x14ac:dyDescent="0.2">
      <c r="BD15921" s="325"/>
      <c r="EL15921" s="325"/>
    </row>
    <row r="15922" spans="56:142" x14ac:dyDescent="0.2">
      <c r="BD15922" s="325"/>
      <c r="EL15922" s="325"/>
    </row>
    <row r="15923" spans="56:142" x14ac:dyDescent="0.2">
      <c r="BD15923" s="325"/>
      <c r="EL15923" s="325"/>
    </row>
    <row r="15924" spans="56:142" x14ac:dyDescent="0.2">
      <c r="BD15924" s="325"/>
      <c r="EL15924" s="325"/>
    </row>
    <row r="15925" spans="56:142" x14ac:dyDescent="0.2">
      <c r="BD15925" s="325"/>
      <c r="EL15925" s="325"/>
    </row>
    <row r="15926" spans="56:142" x14ac:dyDescent="0.2">
      <c r="BD15926" s="325"/>
      <c r="EL15926" s="325"/>
    </row>
    <row r="15927" spans="56:142" x14ac:dyDescent="0.2">
      <c r="BD15927" s="325"/>
      <c r="EL15927" s="325"/>
    </row>
    <row r="15928" spans="56:142" x14ac:dyDescent="0.2">
      <c r="BD15928" s="325"/>
      <c r="EL15928" s="325"/>
    </row>
    <row r="15929" spans="56:142" x14ac:dyDescent="0.2">
      <c r="BD15929" s="325"/>
      <c r="EL15929" s="325"/>
    </row>
    <row r="15930" spans="56:142" x14ac:dyDescent="0.2">
      <c r="BD15930" s="325"/>
      <c r="EL15930" s="325"/>
    </row>
    <row r="15931" spans="56:142" x14ac:dyDescent="0.2">
      <c r="BD15931" s="325"/>
      <c r="EL15931" s="325"/>
    </row>
    <row r="15932" spans="56:142" x14ac:dyDescent="0.2">
      <c r="BD15932" s="325"/>
      <c r="EL15932" s="325"/>
    </row>
    <row r="15933" spans="56:142" x14ac:dyDescent="0.2">
      <c r="BD15933" s="325"/>
      <c r="EL15933" s="325"/>
    </row>
    <row r="15934" spans="56:142" x14ac:dyDescent="0.2">
      <c r="BD15934" s="325"/>
      <c r="EL15934" s="325"/>
    </row>
    <row r="15935" spans="56:142" x14ac:dyDescent="0.2">
      <c r="BD15935" s="325"/>
      <c r="EL15935" s="325"/>
    </row>
    <row r="15936" spans="56:142" x14ac:dyDescent="0.2">
      <c r="BD15936" s="325"/>
      <c r="EL15936" s="325"/>
    </row>
    <row r="15937" spans="56:142" x14ac:dyDescent="0.2">
      <c r="BD15937" s="325"/>
      <c r="EL15937" s="325"/>
    </row>
    <row r="15938" spans="56:142" x14ac:dyDescent="0.2">
      <c r="BD15938" s="325"/>
      <c r="EL15938" s="325"/>
    </row>
    <row r="15939" spans="56:142" x14ac:dyDescent="0.2">
      <c r="BD15939" s="325"/>
      <c r="EL15939" s="325"/>
    </row>
    <row r="15940" spans="56:142" x14ac:dyDescent="0.2">
      <c r="BD15940" s="325"/>
      <c r="EL15940" s="325"/>
    </row>
    <row r="15941" spans="56:142" x14ac:dyDescent="0.2">
      <c r="BD15941" s="325"/>
      <c r="EL15941" s="325"/>
    </row>
    <row r="15942" spans="56:142" x14ac:dyDescent="0.2">
      <c r="BD15942" s="325"/>
      <c r="EL15942" s="325"/>
    </row>
    <row r="15943" spans="56:142" x14ac:dyDescent="0.2">
      <c r="BD15943" s="325"/>
      <c r="EL15943" s="325"/>
    </row>
    <row r="15944" spans="56:142" x14ac:dyDescent="0.2">
      <c r="BD15944" s="325"/>
      <c r="EL15944" s="325"/>
    </row>
    <row r="15945" spans="56:142" x14ac:dyDescent="0.2">
      <c r="BD15945" s="325"/>
      <c r="EL15945" s="325"/>
    </row>
    <row r="15946" spans="56:142" x14ac:dyDescent="0.2">
      <c r="BD15946" s="325"/>
      <c r="EL15946" s="325"/>
    </row>
    <row r="15947" spans="56:142" x14ac:dyDescent="0.2">
      <c r="BD15947" s="325"/>
      <c r="EL15947" s="325"/>
    </row>
    <row r="15948" spans="56:142" x14ac:dyDescent="0.2">
      <c r="BD15948" s="325"/>
      <c r="EL15948" s="325"/>
    </row>
    <row r="15949" spans="56:142" x14ac:dyDescent="0.2">
      <c r="BD15949" s="325"/>
      <c r="EL15949" s="325"/>
    </row>
    <row r="15950" spans="56:142" x14ac:dyDescent="0.2">
      <c r="BD15950" s="325"/>
      <c r="EL15950" s="325"/>
    </row>
    <row r="15951" spans="56:142" x14ac:dyDescent="0.2">
      <c r="BD15951" s="325"/>
      <c r="EL15951" s="325"/>
    </row>
    <row r="15952" spans="56:142" x14ac:dyDescent="0.2">
      <c r="BD15952" s="325"/>
      <c r="EL15952" s="325"/>
    </row>
    <row r="15953" spans="56:142" x14ac:dyDescent="0.2">
      <c r="BD15953" s="325"/>
      <c r="EL15953" s="325"/>
    </row>
    <row r="15954" spans="56:142" x14ac:dyDescent="0.2">
      <c r="BD15954" s="325"/>
      <c r="EL15954" s="325"/>
    </row>
    <row r="15955" spans="56:142" x14ac:dyDescent="0.2">
      <c r="BD15955" s="325"/>
      <c r="EL15955" s="325"/>
    </row>
    <row r="15956" spans="56:142" x14ac:dyDescent="0.2">
      <c r="BD15956" s="325"/>
      <c r="EL15956" s="325"/>
    </row>
    <row r="15957" spans="56:142" x14ac:dyDescent="0.2">
      <c r="BD15957" s="325"/>
      <c r="EL15957" s="325"/>
    </row>
    <row r="15958" spans="56:142" x14ac:dyDescent="0.2">
      <c r="BD15958" s="325"/>
      <c r="EL15958" s="325"/>
    </row>
    <row r="15959" spans="56:142" x14ac:dyDescent="0.2">
      <c r="BD15959" s="325"/>
      <c r="EL15959" s="325"/>
    </row>
    <row r="15960" spans="56:142" x14ac:dyDescent="0.2">
      <c r="BD15960" s="325"/>
      <c r="EL15960" s="325"/>
    </row>
    <row r="15961" spans="56:142" x14ac:dyDescent="0.2">
      <c r="BD15961" s="325"/>
      <c r="EL15961" s="325"/>
    </row>
    <row r="15962" spans="56:142" x14ac:dyDescent="0.2">
      <c r="BD15962" s="325"/>
      <c r="EL15962" s="325"/>
    </row>
    <row r="15963" spans="56:142" x14ac:dyDescent="0.2">
      <c r="BD15963" s="325"/>
      <c r="EL15963" s="325"/>
    </row>
    <row r="15964" spans="56:142" x14ac:dyDescent="0.2">
      <c r="BD15964" s="325"/>
      <c r="EL15964" s="325"/>
    </row>
    <row r="15965" spans="56:142" x14ac:dyDescent="0.2">
      <c r="BD15965" s="325"/>
      <c r="EL15965" s="325"/>
    </row>
    <row r="15966" spans="56:142" x14ac:dyDescent="0.2">
      <c r="BD15966" s="325"/>
      <c r="EL15966" s="325"/>
    </row>
    <row r="15967" spans="56:142" x14ac:dyDescent="0.2">
      <c r="BD15967" s="325"/>
      <c r="EL15967" s="325"/>
    </row>
    <row r="15968" spans="56:142" x14ac:dyDescent="0.2">
      <c r="BD15968" s="325"/>
      <c r="EL15968" s="325"/>
    </row>
    <row r="15969" spans="56:142" x14ac:dyDescent="0.2">
      <c r="BD15969" s="325"/>
      <c r="EL15969" s="325"/>
    </row>
    <row r="15970" spans="56:142" x14ac:dyDescent="0.2">
      <c r="BD15970" s="325"/>
      <c r="EL15970" s="325"/>
    </row>
    <row r="15971" spans="56:142" x14ac:dyDescent="0.2">
      <c r="BD15971" s="325"/>
      <c r="EL15971" s="325"/>
    </row>
    <row r="15972" spans="56:142" x14ac:dyDescent="0.2">
      <c r="BD15972" s="325"/>
      <c r="EL15972" s="325"/>
    </row>
    <row r="15973" spans="56:142" x14ac:dyDescent="0.2">
      <c r="BD15973" s="325"/>
      <c r="EL15973" s="325"/>
    </row>
    <row r="15974" spans="56:142" x14ac:dyDescent="0.2">
      <c r="BD15974" s="325"/>
      <c r="EL15974" s="325"/>
    </row>
    <row r="15975" spans="56:142" x14ac:dyDescent="0.2">
      <c r="BD15975" s="325"/>
      <c r="EL15975" s="325"/>
    </row>
    <row r="15976" spans="56:142" x14ac:dyDescent="0.2">
      <c r="BD15976" s="325"/>
      <c r="EL15976" s="325"/>
    </row>
    <row r="15977" spans="56:142" x14ac:dyDescent="0.2">
      <c r="BD15977" s="325"/>
      <c r="EL15977" s="325"/>
    </row>
    <row r="15978" spans="56:142" x14ac:dyDescent="0.2">
      <c r="BD15978" s="325"/>
      <c r="EL15978" s="325"/>
    </row>
    <row r="15979" spans="56:142" x14ac:dyDescent="0.2">
      <c r="BD15979" s="325"/>
      <c r="EL15979" s="325"/>
    </row>
    <row r="15980" spans="56:142" x14ac:dyDescent="0.2">
      <c r="BD15980" s="325"/>
      <c r="EL15980" s="325"/>
    </row>
    <row r="15981" spans="56:142" x14ac:dyDescent="0.2">
      <c r="BD15981" s="325"/>
      <c r="EL15981" s="325"/>
    </row>
    <row r="15982" spans="56:142" x14ac:dyDescent="0.2">
      <c r="BD15982" s="325"/>
      <c r="EL15982" s="325"/>
    </row>
    <row r="15983" spans="56:142" x14ac:dyDescent="0.2">
      <c r="BD15983" s="325"/>
      <c r="EL15983" s="325"/>
    </row>
    <row r="15984" spans="56:142" x14ac:dyDescent="0.2">
      <c r="BD15984" s="325"/>
      <c r="EL15984" s="325"/>
    </row>
    <row r="15985" spans="56:142" x14ac:dyDescent="0.2">
      <c r="BD15985" s="325"/>
      <c r="EL15985" s="325"/>
    </row>
    <row r="15986" spans="56:142" x14ac:dyDescent="0.2">
      <c r="BD15986" s="325"/>
      <c r="EL15986" s="325"/>
    </row>
    <row r="15987" spans="56:142" x14ac:dyDescent="0.2">
      <c r="BD15987" s="325"/>
      <c r="EL15987" s="325"/>
    </row>
    <row r="15988" spans="56:142" x14ac:dyDescent="0.2">
      <c r="BD15988" s="325"/>
      <c r="EL15988" s="325"/>
    </row>
    <row r="15989" spans="56:142" x14ac:dyDescent="0.2">
      <c r="BD15989" s="325"/>
      <c r="EL15989" s="325"/>
    </row>
    <row r="15990" spans="56:142" x14ac:dyDescent="0.2">
      <c r="BD15990" s="325"/>
      <c r="EL15990" s="325"/>
    </row>
    <row r="15991" spans="56:142" x14ac:dyDescent="0.2">
      <c r="BD15991" s="325"/>
      <c r="EL15991" s="325"/>
    </row>
    <row r="15992" spans="56:142" x14ac:dyDescent="0.2">
      <c r="BD15992" s="325"/>
      <c r="EL15992" s="325"/>
    </row>
    <row r="15993" spans="56:142" x14ac:dyDescent="0.2">
      <c r="BD15993" s="325"/>
      <c r="EL15993" s="325"/>
    </row>
    <row r="15994" spans="56:142" x14ac:dyDescent="0.2">
      <c r="BD15994" s="325"/>
      <c r="EL15994" s="325"/>
    </row>
    <row r="15995" spans="56:142" x14ac:dyDescent="0.2">
      <c r="BD15995" s="325"/>
      <c r="EL15995" s="325"/>
    </row>
    <row r="15996" spans="56:142" x14ac:dyDescent="0.2">
      <c r="BD15996" s="325"/>
      <c r="EL15996" s="325"/>
    </row>
    <row r="15997" spans="56:142" x14ac:dyDescent="0.2">
      <c r="BD15997" s="325"/>
      <c r="EL15997" s="325"/>
    </row>
    <row r="15998" spans="56:142" x14ac:dyDescent="0.2">
      <c r="BD15998" s="325"/>
      <c r="EL15998" s="325"/>
    </row>
    <row r="15999" spans="56:142" x14ac:dyDescent="0.2">
      <c r="BD15999" s="325"/>
      <c r="EL15999" s="325"/>
    </row>
    <row r="16000" spans="56:142" x14ac:dyDescent="0.2">
      <c r="BD16000" s="325"/>
      <c r="EL16000" s="325"/>
    </row>
    <row r="16001" spans="56:142" x14ac:dyDescent="0.2">
      <c r="BD16001" s="325"/>
      <c r="EL16001" s="325"/>
    </row>
    <row r="16002" spans="56:142" x14ac:dyDescent="0.2">
      <c r="BD16002" s="325"/>
      <c r="EL16002" s="325"/>
    </row>
    <row r="16003" spans="56:142" x14ac:dyDescent="0.2">
      <c r="BD16003" s="325"/>
      <c r="EL16003" s="325"/>
    </row>
    <row r="16004" spans="56:142" x14ac:dyDescent="0.2">
      <c r="BD16004" s="325"/>
      <c r="EL16004" s="325"/>
    </row>
    <row r="16005" spans="56:142" x14ac:dyDescent="0.2">
      <c r="BD16005" s="325"/>
      <c r="EL16005" s="325"/>
    </row>
    <row r="16006" spans="56:142" x14ac:dyDescent="0.2">
      <c r="BD16006" s="325"/>
      <c r="EL16006" s="325"/>
    </row>
    <row r="16007" spans="56:142" x14ac:dyDescent="0.2">
      <c r="BD16007" s="325"/>
      <c r="EL16007" s="325"/>
    </row>
    <row r="16008" spans="56:142" x14ac:dyDescent="0.2">
      <c r="BD16008" s="325"/>
      <c r="EL16008" s="325"/>
    </row>
    <row r="16009" spans="56:142" x14ac:dyDescent="0.2">
      <c r="BD16009" s="325"/>
      <c r="EL16009" s="325"/>
    </row>
    <row r="16010" spans="56:142" x14ac:dyDescent="0.2">
      <c r="BD16010" s="325"/>
      <c r="EL16010" s="325"/>
    </row>
    <row r="16011" spans="56:142" x14ac:dyDescent="0.2">
      <c r="BD16011" s="325"/>
      <c r="EL16011" s="325"/>
    </row>
    <row r="16012" spans="56:142" x14ac:dyDescent="0.2">
      <c r="BD16012" s="325"/>
      <c r="EL16012" s="325"/>
    </row>
    <row r="16013" spans="56:142" x14ac:dyDescent="0.2">
      <c r="BD16013" s="325"/>
      <c r="EL16013" s="325"/>
    </row>
    <row r="16014" spans="56:142" x14ac:dyDescent="0.2">
      <c r="BD16014" s="325"/>
      <c r="EL16014" s="325"/>
    </row>
    <row r="16015" spans="56:142" x14ac:dyDescent="0.2">
      <c r="BD16015" s="325"/>
      <c r="EL16015" s="325"/>
    </row>
    <row r="16016" spans="56:142" x14ac:dyDescent="0.2">
      <c r="BD16016" s="325"/>
      <c r="EL16016" s="325"/>
    </row>
    <row r="16017" spans="56:142" x14ac:dyDescent="0.2">
      <c r="BD16017" s="325"/>
      <c r="EL16017" s="325"/>
    </row>
    <row r="16018" spans="56:142" x14ac:dyDescent="0.2">
      <c r="BD16018" s="325"/>
      <c r="EL16018" s="325"/>
    </row>
    <row r="16019" spans="56:142" x14ac:dyDescent="0.2">
      <c r="BD16019" s="325"/>
      <c r="EL16019" s="325"/>
    </row>
    <row r="16020" spans="56:142" x14ac:dyDescent="0.2">
      <c r="BD16020" s="325"/>
      <c r="EL16020" s="325"/>
    </row>
    <row r="16021" spans="56:142" x14ac:dyDescent="0.2">
      <c r="BD16021" s="325"/>
      <c r="EL16021" s="325"/>
    </row>
    <row r="16022" spans="56:142" x14ac:dyDescent="0.2">
      <c r="BD16022" s="325"/>
      <c r="EL16022" s="325"/>
    </row>
    <row r="16023" spans="56:142" x14ac:dyDescent="0.2">
      <c r="BD16023" s="325"/>
      <c r="EL16023" s="325"/>
    </row>
    <row r="16024" spans="56:142" x14ac:dyDescent="0.2">
      <c r="BD16024" s="325"/>
      <c r="EL16024" s="325"/>
    </row>
    <row r="16025" spans="56:142" x14ac:dyDescent="0.2">
      <c r="BD16025" s="325"/>
      <c r="EL16025" s="325"/>
    </row>
    <row r="16026" spans="56:142" x14ac:dyDescent="0.2">
      <c r="BD16026" s="325"/>
      <c r="EL16026" s="325"/>
    </row>
    <row r="16027" spans="56:142" x14ac:dyDescent="0.2">
      <c r="BD16027" s="325"/>
      <c r="EL16027" s="325"/>
    </row>
    <row r="16028" spans="56:142" x14ac:dyDescent="0.2">
      <c r="BD16028" s="325"/>
      <c r="EL16028" s="325"/>
    </row>
    <row r="16029" spans="56:142" x14ac:dyDescent="0.2">
      <c r="BD16029" s="325"/>
      <c r="EL16029" s="325"/>
    </row>
    <row r="16030" spans="56:142" x14ac:dyDescent="0.2">
      <c r="BD16030" s="325"/>
      <c r="EL16030" s="325"/>
    </row>
    <row r="16031" spans="56:142" x14ac:dyDescent="0.2">
      <c r="BD16031" s="325"/>
      <c r="EL16031" s="325"/>
    </row>
    <row r="16032" spans="56:142" x14ac:dyDescent="0.2">
      <c r="BD16032" s="325"/>
      <c r="EL16032" s="325"/>
    </row>
    <row r="16033" spans="56:142" x14ac:dyDescent="0.2">
      <c r="BD16033" s="325"/>
      <c r="EL16033" s="325"/>
    </row>
    <row r="16034" spans="56:142" x14ac:dyDescent="0.2">
      <c r="BD16034" s="325"/>
      <c r="EL16034" s="325"/>
    </row>
    <row r="16035" spans="56:142" x14ac:dyDescent="0.2">
      <c r="BD16035" s="325"/>
      <c r="EL16035" s="325"/>
    </row>
    <row r="16036" spans="56:142" x14ac:dyDescent="0.2">
      <c r="BD16036" s="325"/>
      <c r="EL16036" s="325"/>
    </row>
    <row r="16037" spans="56:142" x14ac:dyDescent="0.2">
      <c r="BD16037" s="325"/>
      <c r="EL16037" s="325"/>
    </row>
    <row r="16038" spans="56:142" x14ac:dyDescent="0.2">
      <c r="BD16038" s="325"/>
      <c r="EL16038" s="325"/>
    </row>
    <row r="16039" spans="56:142" x14ac:dyDescent="0.2">
      <c r="BD16039" s="325"/>
      <c r="EL16039" s="325"/>
    </row>
    <row r="16040" spans="56:142" x14ac:dyDescent="0.2">
      <c r="BD16040" s="325"/>
      <c r="EL16040" s="325"/>
    </row>
    <row r="16041" spans="56:142" x14ac:dyDescent="0.2">
      <c r="BD16041" s="325"/>
      <c r="EL16041" s="325"/>
    </row>
    <row r="16042" spans="56:142" x14ac:dyDescent="0.2">
      <c r="BD16042" s="325"/>
      <c r="EL16042" s="325"/>
    </row>
    <row r="16043" spans="56:142" x14ac:dyDescent="0.2">
      <c r="BD16043" s="325"/>
      <c r="EL16043" s="325"/>
    </row>
    <row r="16044" spans="56:142" x14ac:dyDescent="0.2">
      <c r="BD16044" s="325"/>
      <c r="EL16044" s="325"/>
    </row>
    <row r="16045" spans="56:142" x14ac:dyDescent="0.2">
      <c r="BD16045" s="325"/>
      <c r="EL16045" s="325"/>
    </row>
    <row r="16046" spans="56:142" x14ac:dyDescent="0.2">
      <c r="BD16046" s="325"/>
      <c r="EL16046" s="325"/>
    </row>
    <row r="16047" spans="56:142" x14ac:dyDescent="0.2">
      <c r="BD16047" s="325"/>
      <c r="EL16047" s="325"/>
    </row>
    <row r="16048" spans="56:142" x14ac:dyDescent="0.2">
      <c r="BD16048" s="325"/>
      <c r="EL16048" s="325"/>
    </row>
    <row r="16049" spans="56:142" x14ac:dyDescent="0.2">
      <c r="BD16049" s="325"/>
      <c r="EL16049" s="325"/>
    </row>
    <row r="16050" spans="56:142" x14ac:dyDescent="0.2">
      <c r="BD16050" s="325"/>
      <c r="EL16050" s="325"/>
    </row>
    <row r="16051" spans="56:142" x14ac:dyDescent="0.2">
      <c r="BD16051" s="325"/>
      <c r="EL16051" s="325"/>
    </row>
    <row r="16052" spans="56:142" x14ac:dyDescent="0.2">
      <c r="BD16052" s="325"/>
      <c r="EL16052" s="325"/>
    </row>
    <row r="16053" spans="56:142" x14ac:dyDescent="0.2">
      <c r="BD16053" s="325"/>
      <c r="EL16053" s="325"/>
    </row>
    <row r="16054" spans="56:142" x14ac:dyDescent="0.2">
      <c r="BD16054" s="325"/>
      <c r="EL16054" s="325"/>
    </row>
    <row r="16055" spans="56:142" x14ac:dyDescent="0.2">
      <c r="BD16055" s="325"/>
      <c r="EL16055" s="325"/>
    </row>
    <row r="16056" spans="56:142" x14ac:dyDescent="0.2">
      <c r="BD16056" s="325"/>
      <c r="EL16056" s="325"/>
    </row>
    <row r="16057" spans="56:142" x14ac:dyDescent="0.2">
      <c r="BD16057" s="325"/>
      <c r="EL16057" s="325"/>
    </row>
    <row r="16058" spans="56:142" x14ac:dyDescent="0.2">
      <c r="BD16058" s="325"/>
      <c r="EL16058" s="325"/>
    </row>
    <row r="16059" spans="56:142" x14ac:dyDescent="0.2">
      <c r="BD16059" s="325"/>
      <c r="EL16059" s="325"/>
    </row>
    <row r="16060" spans="56:142" x14ac:dyDescent="0.2">
      <c r="BD16060" s="325"/>
      <c r="EL16060" s="325"/>
    </row>
    <row r="16061" spans="56:142" x14ac:dyDescent="0.2">
      <c r="BD16061" s="325"/>
      <c r="EL16061" s="325"/>
    </row>
    <row r="16062" spans="56:142" x14ac:dyDescent="0.2">
      <c r="BD16062" s="325"/>
      <c r="EL16062" s="325"/>
    </row>
    <row r="16063" spans="56:142" x14ac:dyDescent="0.2">
      <c r="BD16063" s="325"/>
      <c r="EL16063" s="325"/>
    </row>
    <row r="16064" spans="56:142" x14ac:dyDescent="0.2">
      <c r="BD16064" s="325"/>
      <c r="EL16064" s="325"/>
    </row>
    <row r="16065" spans="56:142" x14ac:dyDescent="0.2">
      <c r="BD16065" s="325"/>
      <c r="EL16065" s="325"/>
    </row>
    <row r="16066" spans="56:142" x14ac:dyDescent="0.2">
      <c r="BD16066" s="325"/>
      <c r="EL16066" s="325"/>
    </row>
    <row r="16067" spans="56:142" x14ac:dyDescent="0.2">
      <c r="BD16067" s="325"/>
      <c r="EL16067" s="325"/>
    </row>
    <row r="16068" spans="56:142" x14ac:dyDescent="0.2">
      <c r="BD16068" s="325"/>
      <c r="EL16068" s="325"/>
    </row>
    <row r="16069" spans="56:142" x14ac:dyDescent="0.2">
      <c r="BD16069" s="325"/>
      <c r="EL16069" s="325"/>
    </row>
    <row r="16070" spans="56:142" x14ac:dyDescent="0.2">
      <c r="BD16070" s="325"/>
      <c r="EL16070" s="325"/>
    </row>
    <row r="16071" spans="56:142" x14ac:dyDescent="0.2">
      <c r="BD16071" s="325"/>
      <c r="EL16071" s="325"/>
    </row>
    <row r="16072" spans="56:142" x14ac:dyDescent="0.2">
      <c r="BD16072" s="325"/>
      <c r="EL16072" s="325"/>
    </row>
    <row r="16073" spans="56:142" x14ac:dyDescent="0.2">
      <c r="BD16073" s="325"/>
      <c r="EL16073" s="325"/>
    </row>
    <row r="16074" spans="56:142" x14ac:dyDescent="0.2">
      <c r="BD16074" s="325"/>
      <c r="EL16074" s="325"/>
    </row>
    <row r="16075" spans="56:142" x14ac:dyDescent="0.2">
      <c r="BD16075" s="325"/>
      <c r="EL16075" s="325"/>
    </row>
    <row r="16076" spans="56:142" x14ac:dyDescent="0.2">
      <c r="BD16076" s="325"/>
      <c r="EL16076" s="325"/>
    </row>
    <row r="16077" spans="56:142" x14ac:dyDescent="0.2">
      <c r="BD16077" s="325"/>
      <c r="EL16077" s="325"/>
    </row>
    <row r="16078" spans="56:142" x14ac:dyDescent="0.2">
      <c r="BD16078" s="325"/>
      <c r="EL16078" s="325"/>
    </row>
    <row r="16079" spans="56:142" x14ac:dyDescent="0.2">
      <c r="BD16079" s="325"/>
      <c r="EL16079" s="325"/>
    </row>
    <row r="16080" spans="56:142" x14ac:dyDescent="0.2">
      <c r="BD16080" s="325"/>
      <c r="EL16080" s="325"/>
    </row>
    <row r="16081" spans="56:142" x14ac:dyDescent="0.2">
      <c r="BD16081" s="325"/>
      <c r="EL16081" s="325"/>
    </row>
    <row r="16082" spans="56:142" x14ac:dyDescent="0.2">
      <c r="BD16082" s="325"/>
      <c r="EL16082" s="325"/>
    </row>
    <row r="16083" spans="56:142" x14ac:dyDescent="0.2">
      <c r="BD16083" s="325"/>
      <c r="EL16083" s="325"/>
    </row>
    <row r="16084" spans="56:142" x14ac:dyDescent="0.2">
      <c r="BD16084" s="325"/>
      <c r="EL16084" s="325"/>
    </row>
    <row r="16085" spans="56:142" x14ac:dyDescent="0.2">
      <c r="BD16085" s="325"/>
      <c r="EL16085" s="325"/>
    </row>
    <row r="16086" spans="56:142" x14ac:dyDescent="0.2">
      <c r="BD16086" s="325"/>
      <c r="EL16086" s="325"/>
    </row>
    <row r="16087" spans="56:142" x14ac:dyDescent="0.2">
      <c r="BD16087" s="325"/>
      <c r="EL16087" s="325"/>
    </row>
    <row r="16088" spans="56:142" x14ac:dyDescent="0.2">
      <c r="BD16088" s="325"/>
      <c r="EL16088" s="325"/>
    </row>
    <row r="16089" spans="56:142" x14ac:dyDescent="0.2">
      <c r="BD16089" s="325"/>
      <c r="EL16089" s="325"/>
    </row>
    <row r="16090" spans="56:142" x14ac:dyDescent="0.2">
      <c r="BD16090" s="325"/>
      <c r="EL16090" s="325"/>
    </row>
    <row r="16091" spans="56:142" x14ac:dyDescent="0.2">
      <c r="BD16091" s="325"/>
      <c r="EL16091" s="325"/>
    </row>
    <row r="16092" spans="56:142" x14ac:dyDescent="0.2">
      <c r="BD16092" s="325"/>
      <c r="EL16092" s="325"/>
    </row>
    <row r="16093" spans="56:142" x14ac:dyDescent="0.2">
      <c r="BD16093" s="325"/>
      <c r="EL16093" s="325"/>
    </row>
    <row r="16094" spans="56:142" x14ac:dyDescent="0.2">
      <c r="BD16094" s="325"/>
      <c r="EL16094" s="325"/>
    </row>
    <row r="16095" spans="56:142" x14ac:dyDescent="0.2">
      <c r="BD16095" s="325"/>
      <c r="EL16095" s="325"/>
    </row>
    <row r="16096" spans="56:142" x14ac:dyDescent="0.2">
      <c r="BD16096" s="325"/>
      <c r="EL16096" s="325"/>
    </row>
    <row r="16097" spans="56:142" x14ac:dyDescent="0.2">
      <c r="BD16097" s="325"/>
      <c r="EL16097" s="325"/>
    </row>
    <row r="16098" spans="56:142" x14ac:dyDescent="0.2">
      <c r="BD16098" s="325"/>
      <c r="EL16098" s="325"/>
    </row>
    <row r="16099" spans="56:142" x14ac:dyDescent="0.2">
      <c r="BD16099" s="325"/>
      <c r="EL16099" s="325"/>
    </row>
    <row r="16100" spans="56:142" x14ac:dyDescent="0.2">
      <c r="BD16100" s="325"/>
      <c r="EL16100" s="325"/>
    </row>
    <row r="16101" spans="56:142" x14ac:dyDescent="0.2">
      <c r="BD16101" s="325"/>
      <c r="EL16101" s="325"/>
    </row>
    <row r="16102" spans="56:142" x14ac:dyDescent="0.2">
      <c r="BD16102" s="325"/>
      <c r="EL16102" s="325"/>
    </row>
    <row r="16103" spans="56:142" x14ac:dyDescent="0.2">
      <c r="BD16103" s="325"/>
      <c r="EL16103" s="325"/>
    </row>
    <row r="16104" spans="56:142" x14ac:dyDescent="0.2">
      <c r="BD16104" s="325"/>
      <c r="EL16104" s="325"/>
    </row>
    <row r="16105" spans="56:142" x14ac:dyDescent="0.2">
      <c r="BD16105" s="325"/>
      <c r="EL16105" s="325"/>
    </row>
    <row r="16106" spans="56:142" x14ac:dyDescent="0.2">
      <c r="BD16106" s="325"/>
      <c r="EL16106" s="325"/>
    </row>
    <row r="16107" spans="56:142" x14ac:dyDescent="0.2">
      <c r="BD16107" s="325"/>
      <c r="EL16107" s="325"/>
    </row>
    <row r="16108" spans="56:142" x14ac:dyDescent="0.2">
      <c r="BD16108" s="325"/>
      <c r="EL16108" s="325"/>
    </row>
    <row r="16109" spans="56:142" x14ac:dyDescent="0.2">
      <c r="BD16109" s="325"/>
      <c r="EL16109" s="325"/>
    </row>
    <row r="16110" spans="56:142" x14ac:dyDescent="0.2">
      <c r="BD16110" s="325"/>
      <c r="EL16110" s="325"/>
    </row>
    <row r="16111" spans="56:142" x14ac:dyDescent="0.2">
      <c r="BD16111" s="325"/>
      <c r="EL16111" s="325"/>
    </row>
    <row r="16112" spans="56:142" x14ac:dyDescent="0.2">
      <c r="BD16112" s="325"/>
      <c r="EL16112" s="325"/>
    </row>
    <row r="16113" spans="56:142" x14ac:dyDescent="0.2">
      <c r="BD16113" s="325"/>
      <c r="EL16113" s="325"/>
    </row>
    <row r="16114" spans="56:142" x14ac:dyDescent="0.2">
      <c r="BD16114" s="325"/>
      <c r="EL16114" s="325"/>
    </row>
    <row r="16115" spans="56:142" x14ac:dyDescent="0.2">
      <c r="BD16115" s="325"/>
      <c r="EL16115" s="325"/>
    </row>
    <row r="16116" spans="56:142" x14ac:dyDescent="0.2">
      <c r="BD16116" s="325"/>
      <c r="EL16116" s="325"/>
    </row>
    <row r="16117" spans="56:142" x14ac:dyDescent="0.2">
      <c r="BD16117" s="325"/>
      <c r="EL16117" s="325"/>
    </row>
    <row r="16118" spans="56:142" x14ac:dyDescent="0.2">
      <c r="BD16118" s="325"/>
      <c r="EL16118" s="325"/>
    </row>
    <row r="16119" spans="56:142" x14ac:dyDescent="0.2">
      <c r="BD16119" s="325"/>
      <c r="EL16119" s="325"/>
    </row>
    <row r="16120" spans="56:142" x14ac:dyDescent="0.2">
      <c r="BD16120" s="325"/>
      <c r="EL16120" s="325"/>
    </row>
    <row r="16121" spans="56:142" x14ac:dyDescent="0.2">
      <c r="BD16121" s="325"/>
      <c r="EL16121" s="325"/>
    </row>
    <row r="16122" spans="56:142" x14ac:dyDescent="0.2">
      <c r="BD16122" s="325"/>
      <c r="EL16122" s="325"/>
    </row>
    <row r="16123" spans="56:142" x14ac:dyDescent="0.2">
      <c r="BD16123" s="325"/>
      <c r="EL16123" s="325"/>
    </row>
    <row r="16124" spans="56:142" x14ac:dyDescent="0.2">
      <c r="BD16124" s="325"/>
      <c r="EL16124" s="325"/>
    </row>
    <row r="16125" spans="56:142" x14ac:dyDescent="0.2">
      <c r="BD16125" s="325"/>
      <c r="EL16125" s="325"/>
    </row>
    <row r="16126" spans="56:142" x14ac:dyDescent="0.2">
      <c r="BD16126" s="325"/>
      <c r="EL16126" s="325"/>
    </row>
    <row r="16127" spans="56:142" x14ac:dyDescent="0.2">
      <c r="BD16127" s="325"/>
      <c r="EL16127" s="325"/>
    </row>
    <row r="16128" spans="56:142" x14ac:dyDescent="0.2">
      <c r="BD16128" s="325"/>
      <c r="EL16128" s="325"/>
    </row>
    <row r="16129" spans="56:142" x14ac:dyDescent="0.2">
      <c r="BD16129" s="325"/>
      <c r="EL16129" s="325"/>
    </row>
    <row r="16130" spans="56:142" x14ac:dyDescent="0.2">
      <c r="BD16130" s="325"/>
      <c r="EL16130" s="325"/>
    </row>
    <row r="16131" spans="56:142" x14ac:dyDescent="0.2">
      <c r="BD16131" s="325"/>
      <c r="EL16131" s="325"/>
    </row>
    <row r="16132" spans="56:142" x14ac:dyDescent="0.2">
      <c r="BD16132" s="325"/>
      <c r="EL16132" s="325"/>
    </row>
    <row r="16133" spans="56:142" x14ac:dyDescent="0.2">
      <c r="BD16133" s="325"/>
      <c r="EL16133" s="325"/>
    </row>
    <row r="16134" spans="56:142" x14ac:dyDescent="0.2">
      <c r="BD16134" s="325"/>
      <c r="EL16134" s="325"/>
    </row>
    <row r="16135" spans="56:142" x14ac:dyDescent="0.2">
      <c r="BD16135" s="325"/>
      <c r="EL16135" s="325"/>
    </row>
    <row r="16136" spans="56:142" x14ac:dyDescent="0.2">
      <c r="BD16136" s="325"/>
      <c r="EL16136" s="325"/>
    </row>
    <row r="16137" spans="56:142" x14ac:dyDescent="0.2">
      <c r="BD16137" s="325"/>
      <c r="EL16137" s="325"/>
    </row>
    <row r="16138" spans="56:142" x14ac:dyDescent="0.2">
      <c r="BD16138" s="325"/>
      <c r="EL16138" s="325"/>
    </row>
    <row r="16139" spans="56:142" x14ac:dyDescent="0.2">
      <c r="BD16139" s="325"/>
      <c r="EL16139" s="325"/>
    </row>
    <row r="16140" spans="56:142" x14ac:dyDescent="0.2">
      <c r="BD16140" s="325"/>
      <c r="EL16140" s="325"/>
    </row>
    <row r="16141" spans="56:142" x14ac:dyDescent="0.2">
      <c r="BD16141" s="325"/>
      <c r="EL16141" s="325"/>
    </row>
    <row r="16142" spans="56:142" x14ac:dyDescent="0.2">
      <c r="BD16142" s="325"/>
      <c r="EL16142" s="325"/>
    </row>
    <row r="16143" spans="56:142" x14ac:dyDescent="0.2">
      <c r="BD16143" s="325"/>
      <c r="EL16143" s="325"/>
    </row>
    <row r="16144" spans="56:142" x14ac:dyDescent="0.2">
      <c r="BD16144" s="325"/>
      <c r="EL16144" s="325"/>
    </row>
    <row r="16145" spans="56:142" x14ac:dyDescent="0.2">
      <c r="BD16145" s="325"/>
      <c r="EL16145" s="325"/>
    </row>
    <row r="16146" spans="56:142" x14ac:dyDescent="0.2">
      <c r="BD16146" s="325"/>
      <c r="EL16146" s="325"/>
    </row>
    <row r="16147" spans="56:142" x14ac:dyDescent="0.2">
      <c r="BD16147" s="325"/>
      <c r="EL16147" s="325"/>
    </row>
    <row r="16148" spans="56:142" x14ac:dyDescent="0.2">
      <c r="BD16148" s="325"/>
      <c r="EL16148" s="325"/>
    </row>
    <row r="16149" spans="56:142" x14ac:dyDescent="0.2">
      <c r="BD16149" s="325"/>
      <c r="EL16149" s="325"/>
    </row>
    <row r="16150" spans="56:142" x14ac:dyDescent="0.2">
      <c r="BD16150" s="325"/>
      <c r="EL16150" s="325"/>
    </row>
    <row r="16151" spans="56:142" x14ac:dyDescent="0.2">
      <c r="BD16151" s="325"/>
      <c r="EL16151" s="325"/>
    </row>
    <row r="16152" spans="56:142" x14ac:dyDescent="0.2">
      <c r="BD16152" s="325"/>
      <c r="EL16152" s="325"/>
    </row>
    <row r="16153" spans="56:142" x14ac:dyDescent="0.2">
      <c r="BD16153" s="325"/>
      <c r="EL16153" s="325"/>
    </row>
    <row r="16154" spans="56:142" x14ac:dyDescent="0.2">
      <c r="BD16154" s="325"/>
      <c r="EL16154" s="325"/>
    </row>
    <row r="16155" spans="56:142" x14ac:dyDescent="0.2">
      <c r="BD16155" s="325"/>
      <c r="EL16155" s="325"/>
    </row>
    <row r="16156" spans="56:142" x14ac:dyDescent="0.2">
      <c r="BD16156" s="325"/>
      <c r="EL16156" s="325"/>
    </row>
    <row r="16157" spans="56:142" x14ac:dyDescent="0.2">
      <c r="BD16157" s="325"/>
      <c r="EL16157" s="325"/>
    </row>
    <row r="16158" spans="56:142" x14ac:dyDescent="0.2">
      <c r="BD16158" s="325"/>
      <c r="EL16158" s="325"/>
    </row>
    <row r="16159" spans="56:142" x14ac:dyDescent="0.2">
      <c r="BD16159" s="325"/>
      <c r="EL16159" s="325"/>
    </row>
    <row r="16160" spans="56:142" x14ac:dyDescent="0.2">
      <c r="BD16160" s="325"/>
      <c r="EL16160" s="325"/>
    </row>
    <row r="16161" spans="56:142" x14ac:dyDescent="0.2">
      <c r="BD16161" s="325"/>
      <c r="EL16161" s="325"/>
    </row>
    <row r="16162" spans="56:142" x14ac:dyDescent="0.2">
      <c r="BD16162" s="325"/>
      <c r="EL16162" s="325"/>
    </row>
    <row r="16163" spans="56:142" x14ac:dyDescent="0.2">
      <c r="BD16163" s="325"/>
      <c r="EL16163" s="325"/>
    </row>
    <row r="16164" spans="56:142" x14ac:dyDescent="0.2">
      <c r="BD16164" s="325"/>
      <c r="EL16164" s="325"/>
    </row>
    <row r="16165" spans="56:142" x14ac:dyDescent="0.2">
      <c r="BD16165" s="325"/>
      <c r="EL16165" s="325"/>
    </row>
    <row r="16166" spans="56:142" x14ac:dyDescent="0.2">
      <c r="BD16166" s="325"/>
      <c r="EL16166" s="325"/>
    </row>
    <row r="16167" spans="56:142" x14ac:dyDescent="0.2">
      <c r="BD16167" s="325"/>
      <c r="EL16167" s="325"/>
    </row>
    <row r="16168" spans="56:142" x14ac:dyDescent="0.2">
      <c r="BD16168" s="325"/>
      <c r="EL16168" s="325"/>
    </row>
    <row r="16169" spans="56:142" x14ac:dyDescent="0.2">
      <c r="BD16169" s="325"/>
      <c r="EL16169" s="325"/>
    </row>
    <row r="16170" spans="56:142" x14ac:dyDescent="0.2">
      <c r="BD16170" s="325"/>
      <c r="EL16170" s="325"/>
    </row>
    <row r="16171" spans="56:142" x14ac:dyDescent="0.2">
      <c r="BD16171" s="325"/>
      <c r="EL16171" s="325"/>
    </row>
    <row r="16172" spans="56:142" x14ac:dyDescent="0.2">
      <c r="BD16172" s="325"/>
      <c r="EL16172" s="325"/>
    </row>
    <row r="16173" spans="56:142" x14ac:dyDescent="0.2">
      <c r="BD16173" s="325"/>
      <c r="EL16173" s="325"/>
    </row>
    <row r="16174" spans="56:142" x14ac:dyDescent="0.2">
      <c r="BD16174" s="325"/>
      <c r="EL16174" s="325"/>
    </row>
    <row r="16175" spans="56:142" x14ac:dyDescent="0.2">
      <c r="BD16175" s="325"/>
      <c r="EL16175" s="325"/>
    </row>
    <row r="16176" spans="56:142" x14ac:dyDescent="0.2">
      <c r="BD16176" s="325"/>
      <c r="EL16176" s="325"/>
    </row>
    <row r="16177" spans="56:142" x14ac:dyDescent="0.2">
      <c r="BD16177" s="325"/>
      <c r="EL16177" s="325"/>
    </row>
    <row r="16178" spans="56:142" x14ac:dyDescent="0.2">
      <c r="BD16178" s="325"/>
      <c r="EL16178" s="325"/>
    </row>
    <row r="16179" spans="56:142" x14ac:dyDescent="0.2">
      <c r="BD16179" s="325"/>
      <c r="EL16179" s="325"/>
    </row>
    <row r="16180" spans="56:142" x14ac:dyDescent="0.2">
      <c r="BD16180" s="325"/>
      <c r="EL16180" s="325"/>
    </row>
    <row r="16181" spans="56:142" x14ac:dyDescent="0.2">
      <c r="BD16181" s="325"/>
      <c r="EL16181" s="325"/>
    </row>
    <row r="16182" spans="56:142" x14ac:dyDescent="0.2">
      <c r="BD16182" s="325"/>
      <c r="EL16182" s="325"/>
    </row>
    <row r="16183" spans="56:142" x14ac:dyDescent="0.2">
      <c r="BD16183" s="325"/>
      <c r="EL16183" s="325"/>
    </row>
    <row r="16184" spans="56:142" x14ac:dyDescent="0.2">
      <c r="BD16184" s="325"/>
      <c r="EL16184" s="325"/>
    </row>
    <row r="16185" spans="56:142" x14ac:dyDescent="0.2">
      <c r="BD16185" s="325"/>
      <c r="EL16185" s="325"/>
    </row>
    <row r="16186" spans="56:142" x14ac:dyDescent="0.2">
      <c r="BD16186" s="325"/>
      <c r="EL16186" s="325"/>
    </row>
    <row r="16187" spans="56:142" x14ac:dyDescent="0.2">
      <c r="BD16187" s="325"/>
      <c r="EL16187" s="325"/>
    </row>
    <row r="16188" spans="56:142" x14ac:dyDescent="0.2">
      <c r="BD16188" s="325"/>
      <c r="EL16188" s="325"/>
    </row>
    <row r="16189" spans="56:142" x14ac:dyDescent="0.2">
      <c r="BD16189" s="325"/>
      <c r="EL16189" s="325"/>
    </row>
    <row r="16190" spans="56:142" x14ac:dyDescent="0.2">
      <c r="BD16190" s="325"/>
      <c r="EL16190" s="325"/>
    </row>
    <row r="16191" spans="56:142" x14ac:dyDescent="0.2">
      <c r="BD16191" s="325"/>
      <c r="EL16191" s="325"/>
    </row>
    <row r="16192" spans="56:142" x14ac:dyDescent="0.2">
      <c r="BD16192" s="325"/>
      <c r="EL16192" s="325"/>
    </row>
    <row r="16193" spans="56:142" x14ac:dyDescent="0.2">
      <c r="BD16193" s="325"/>
      <c r="EL16193" s="325"/>
    </row>
    <row r="16194" spans="56:142" x14ac:dyDescent="0.2">
      <c r="BD16194" s="325"/>
      <c r="EL16194" s="325"/>
    </row>
    <row r="16195" spans="56:142" x14ac:dyDescent="0.2">
      <c r="BD16195" s="325"/>
      <c r="EL16195" s="325"/>
    </row>
    <row r="16196" spans="56:142" x14ac:dyDescent="0.2">
      <c r="BD16196" s="325"/>
      <c r="EL16196" s="325"/>
    </row>
    <row r="16197" spans="56:142" x14ac:dyDescent="0.2">
      <c r="BD16197" s="325"/>
      <c r="EL16197" s="325"/>
    </row>
    <row r="16198" spans="56:142" x14ac:dyDescent="0.2">
      <c r="BD16198" s="325"/>
      <c r="EL16198" s="325"/>
    </row>
    <row r="16199" spans="56:142" x14ac:dyDescent="0.2">
      <c r="BD16199" s="325"/>
      <c r="EL16199" s="325"/>
    </row>
    <row r="16200" spans="56:142" x14ac:dyDescent="0.2">
      <c r="BD16200" s="325"/>
      <c r="EL16200" s="325"/>
    </row>
    <row r="16201" spans="56:142" x14ac:dyDescent="0.2">
      <c r="BD16201" s="325"/>
      <c r="EL16201" s="325"/>
    </row>
    <row r="16202" spans="56:142" x14ac:dyDescent="0.2">
      <c r="BD16202" s="325"/>
      <c r="EL16202" s="325"/>
    </row>
    <row r="16203" spans="56:142" x14ac:dyDescent="0.2">
      <c r="BD16203" s="325"/>
      <c r="EL16203" s="325"/>
    </row>
    <row r="16204" spans="56:142" x14ac:dyDescent="0.2">
      <c r="BD16204" s="325"/>
      <c r="EL16204" s="325"/>
    </row>
    <row r="16205" spans="56:142" x14ac:dyDescent="0.2">
      <c r="BD16205" s="325"/>
      <c r="EL16205" s="325"/>
    </row>
    <row r="16206" spans="56:142" x14ac:dyDescent="0.2">
      <c r="BD16206" s="325"/>
      <c r="EL16206" s="325"/>
    </row>
    <row r="16207" spans="56:142" x14ac:dyDescent="0.2">
      <c r="BD16207" s="325"/>
      <c r="EL16207" s="325"/>
    </row>
    <row r="16208" spans="56:142" x14ac:dyDescent="0.2">
      <c r="BD16208" s="325"/>
      <c r="EL16208" s="325"/>
    </row>
    <row r="16209" spans="56:142" x14ac:dyDescent="0.2">
      <c r="BD16209" s="325"/>
      <c r="EL16209" s="325"/>
    </row>
    <row r="16210" spans="56:142" x14ac:dyDescent="0.2">
      <c r="BD16210" s="325"/>
      <c r="EL16210" s="325"/>
    </row>
    <row r="16211" spans="56:142" x14ac:dyDescent="0.2">
      <c r="BD16211" s="325"/>
      <c r="EL16211" s="325"/>
    </row>
    <row r="16212" spans="56:142" x14ac:dyDescent="0.2">
      <c r="BD16212" s="325"/>
      <c r="EL16212" s="325"/>
    </row>
    <row r="16213" spans="56:142" x14ac:dyDescent="0.2">
      <c r="BD16213" s="325"/>
      <c r="EL16213" s="325"/>
    </row>
    <row r="16214" spans="56:142" x14ac:dyDescent="0.2">
      <c r="BD16214" s="325"/>
      <c r="EL16214" s="325"/>
    </row>
    <row r="16215" spans="56:142" x14ac:dyDescent="0.2">
      <c r="BD16215" s="325"/>
      <c r="EL16215" s="325"/>
    </row>
    <row r="16216" spans="56:142" x14ac:dyDescent="0.2">
      <c r="BD16216" s="325"/>
      <c r="EL16216" s="325"/>
    </row>
    <row r="16217" spans="56:142" x14ac:dyDescent="0.2">
      <c r="BD16217" s="325"/>
      <c r="EL16217" s="325"/>
    </row>
    <row r="16218" spans="56:142" x14ac:dyDescent="0.2">
      <c r="BD16218" s="325"/>
      <c r="EL16218" s="325"/>
    </row>
    <row r="16219" spans="56:142" x14ac:dyDescent="0.2">
      <c r="BD16219" s="325"/>
      <c r="EL16219" s="325"/>
    </row>
    <row r="16220" spans="56:142" x14ac:dyDescent="0.2">
      <c r="BD16220" s="325"/>
      <c r="EL16220" s="325"/>
    </row>
    <row r="16221" spans="56:142" x14ac:dyDescent="0.2">
      <c r="BD16221" s="325"/>
      <c r="EL16221" s="325"/>
    </row>
    <row r="16222" spans="56:142" x14ac:dyDescent="0.2">
      <c r="BD16222" s="325"/>
      <c r="EL16222" s="325"/>
    </row>
    <row r="16223" spans="56:142" x14ac:dyDescent="0.2">
      <c r="BD16223" s="325"/>
      <c r="EL16223" s="325"/>
    </row>
    <row r="16224" spans="56:142" x14ac:dyDescent="0.2">
      <c r="BD16224" s="325"/>
      <c r="EL16224" s="325"/>
    </row>
    <row r="16225" spans="56:142" x14ac:dyDescent="0.2">
      <c r="BD16225" s="325"/>
      <c r="EL16225" s="325"/>
    </row>
    <row r="16226" spans="56:142" x14ac:dyDescent="0.2">
      <c r="BD16226" s="325"/>
      <c r="EL16226" s="325"/>
    </row>
    <row r="16227" spans="56:142" x14ac:dyDescent="0.2">
      <c r="BD16227" s="325"/>
      <c r="EL16227" s="325"/>
    </row>
    <row r="16228" spans="56:142" x14ac:dyDescent="0.2">
      <c r="BD16228" s="325"/>
      <c r="EL16228" s="325"/>
    </row>
    <row r="16229" spans="56:142" x14ac:dyDescent="0.2">
      <c r="BD16229" s="325"/>
      <c r="EL16229" s="325"/>
    </row>
    <row r="16230" spans="56:142" x14ac:dyDescent="0.2">
      <c r="BD16230" s="325"/>
      <c r="EL16230" s="325"/>
    </row>
    <row r="16231" spans="56:142" x14ac:dyDescent="0.2">
      <c r="BD16231" s="325"/>
      <c r="EL16231" s="325"/>
    </row>
    <row r="16232" spans="56:142" x14ac:dyDescent="0.2">
      <c r="BD16232" s="325"/>
      <c r="EL16232" s="325"/>
    </row>
    <row r="16233" spans="56:142" x14ac:dyDescent="0.2">
      <c r="BD16233" s="325"/>
      <c r="EL16233" s="325"/>
    </row>
    <row r="16234" spans="56:142" x14ac:dyDescent="0.2">
      <c r="BD16234" s="325"/>
      <c r="EL16234" s="325"/>
    </row>
    <row r="16235" spans="56:142" x14ac:dyDescent="0.2">
      <c r="BD16235" s="325"/>
      <c r="EL16235" s="325"/>
    </row>
    <row r="16236" spans="56:142" x14ac:dyDescent="0.2">
      <c r="BD16236" s="325"/>
      <c r="EL16236" s="325"/>
    </row>
    <row r="16237" spans="56:142" x14ac:dyDescent="0.2">
      <c r="BD16237" s="325"/>
      <c r="EL16237" s="325"/>
    </row>
    <row r="16238" spans="56:142" x14ac:dyDescent="0.2">
      <c r="BD16238" s="325"/>
      <c r="EL16238" s="325"/>
    </row>
    <row r="16239" spans="56:142" x14ac:dyDescent="0.2">
      <c r="BD16239" s="325"/>
      <c r="EL16239" s="325"/>
    </row>
    <row r="16240" spans="56:142" x14ac:dyDescent="0.2">
      <c r="BD16240" s="325"/>
      <c r="EL16240" s="325"/>
    </row>
    <row r="16241" spans="56:142" x14ac:dyDescent="0.2">
      <c r="BD16241" s="325"/>
      <c r="EL16241" s="325"/>
    </row>
    <row r="16242" spans="56:142" x14ac:dyDescent="0.2">
      <c r="BD16242" s="325"/>
      <c r="EL16242" s="325"/>
    </row>
    <row r="16243" spans="56:142" x14ac:dyDescent="0.2">
      <c r="BD16243" s="325"/>
      <c r="EL16243" s="325"/>
    </row>
    <row r="16244" spans="56:142" x14ac:dyDescent="0.2">
      <c r="BD16244" s="325"/>
      <c r="EL16244" s="325"/>
    </row>
    <row r="16245" spans="56:142" x14ac:dyDescent="0.2">
      <c r="BD16245" s="325"/>
      <c r="EL16245" s="325"/>
    </row>
    <row r="16246" spans="56:142" x14ac:dyDescent="0.2">
      <c r="BD16246" s="325"/>
      <c r="EL16246" s="325"/>
    </row>
    <row r="16247" spans="56:142" x14ac:dyDescent="0.2">
      <c r="BD16247" s="325"/>
      <c r="EL16247" s="325"/>
    </row>
    <row r="16248" spans="56:142" x14ac:dyDescent="0.2">
      <c r="BD16248" s="325"/>
      <c r="EL16248" s="325"/>
    </row>
    <row r="16249" spans="56:142" x14ac:dyDescent="0.2">
      <c r="BD16249" s="325"/>
      <c r="EL16249" s="325"/>
    </row>
    <row r="16250" spans="56:142" x14ac:dyDescent="0.2">
      <c r="BD16250" s="325"/>
      <c r="EL16250" s="325"/>
    </row>
    <row r="16251" spans="56:142" x14ac:dyDescent="0.2">
      <c r="BD16251" s="325"/>
      <c r="EL16251" s="325"/>
    </row>
    <row r="16252" spans="56:142" x14ac:dyDescent="0.2">
      <c r="BD16252" s="325"/>
      <c r="EL16252" s="325"/>
    </row>
    <row r="16253" spans="56:142" x14ac:dyDescent="0.2">
      <c r="BD16253" s="325"/>
      <c r="EL16253" s="325"/>
    </row>
    <row r="16254" spans="56:142" x14ac:dyDescent="0.2">
      <c r="BD16254" s="325"/>
      <c r="EL16254" s="325"/>
    </row>
    <row r="16255" spans="56:142" x14ac:dyDescent="0.2">
      <c r="BD16255" s="325"/>
      <c r="EL16255" s="325"/>
    </row>
    <row r="16256" spans="56:142" x14ac:dyDescent="0.2">
      <c r="BD16256" s="325"/>
      <c r="EL16256" s="325"/>
    </row>
    <row r="16257" spans="56:142" x14ac:dyDescent="0.2">
      <c r="BD16257" s="325"/>
      <c r="EL16257" s="325"/>
    </row>
    <row r="16258" spans="56:142" x14ac:dyDescent="0.2">
      <c r="BD16258" s="325"/>
      <c r="EL16258" s="325"/>
    </row>
    <row r="16259" spans="56:142" x14ac:dyDescent="0.2">
      <c r="BD16259" s="325"/>
      <c r="EL16259" s="325"/>
    </row>
    <row r="16260" spans="56:142" x14ac:dyDescent="0.2">
      <c r="BD16260" s="325"/>
      <c r="EL16260" s="325"/>
    </row>
    <row r="16261" spans="56:142" x14ac:dyDescent="0.2">
      <c r="BD16261" s="325"/>
      <c r="EL16261" s="325"/>
    </row>
    <row r="16262" spans="56:142" x14ac:dyDescent="0.2">
      <c r="BD16262" s="325"/>
      <c r="EL16262" s="325"/>
    </row>
    <row r="16263" spans="56:142" x14ac:dyDescent="0.2">
      <c r="BD16263" s="325"/>
      <c r="EL16263" s="325"/>
    </row>
    <row r="16264" spans="56:142" x14ac:dyDescent="0.2">
      <c r="BD16264" s="325"/>
      <c r="EL16264" s="325"/>
    </row>
    <row r="16265" spans="56:142" x14ac:dyDescent="0.2">
      <c r="BD16265" s="325"/>
      <c r="EL16265" s="325"/>
    </row>
    <row r="16266" spans="56:142" x14ac:dyDescent="0.2">
      <c r="BD16266" s="325"/>
      <c r="EL16266" s="325"/>
    </row>
    <row r="16267" spans="56:142" x14ac:dyDescent="0.2">
      <c r="BD16267" s="325"/>
      <c r="EL16267" s="325"/>
    </row>
    <row r="16268" spans="56:142" x14ac:dyDescent="0.2">
      <c r="BD16268" s="325"/>
      <c r="EL16268" s="325"/>
    </row>
    <row r="16269" spans="56:142" x14ac:dyDescent="0.2">
      <c r="BD16269" s="325"/>
      <c r="EL16269" s="325"/>
    </row>
    <row r="16270" spans="56:142" x14ac:dyDescent="0.2">
      <c r="BD16270" s="325"/>
      <c r="EL16270" s="325"/>
    </row>
    <row r="16271" spans="56:142" x14ac:dyDescent="0.2">
      <c r="BD16271" s="325"/>
      <c r="EL16271" s="325"/>
    </row>
    <row r="16272" spans="56:142" x14ac:dyDescent="0.2">
      <c r="BD16272" s="325"/>
      <c r="EL16272" s="325"/>
    </row>
    <row r="16273" spans="56:142" x14ac:dyDescent="0.2">
      <c r="BD16273" s="325"/>
      <c r="EL16273" s="325"/>
    </row>
    <row r="16274" spans="56:142" x14ac:dyDescent="0.2">
      <c r="BD16274" s="325"/>
      <c r="EL16274" s="325"/>
    </row>
    <row r="16275" spans="56:142" x14ac:dyDescent="0.2">
      <c r="BD16275" s="325"/>
      <c r="EL16275" s="325"/>
    </row>
    <row r="16276" spans="56:142" x14ac:dyDescent="0.2">
      <c r="BD16276" s="325"/>
      <c r="EL16276" s="325"/>
    </row>
    <row r="16277" spans="56:142" x14ac:dyDescent="0.2">
      <c r="BD16277" s="325"/>
      <c r="EL16277" s="325"/>
    </row>
    <row r="16278" spans="56:142" x14ac:dyDescent="0.2">
      <c r="BD16278" s="325"/>
      <c r="EL16278" s="325"/>
    </row>
    <row r="16279" spans="56:142" x14ac:dyDescent="0.2">
      <c r="BD16279" s="325"/>
      <c r="EL16279" s="325"/>
    </row>
    <row r="16280" spans="56:142" x14ac:dyDescent="0.2">
      <c r="BD16280" s="325"/>
      <c r="EL16280" s="325"/>
    </row>
    <row r="16281" spans="56:142" x14ac:dyDescent="0.2">
      <c r="BD16281" s="325"/>
      <c r="EL16281" s="325"/>
    </row>
    <row r="16282" spans="56:142" x14ac:dyDescent="0.2">
      <c r="BD16282" s="325"/>
      <c r="EL16282" s="325"/>
    </row>
    <row r="16283" spans="56:142" x14ac:dyDescent="0.2">
      <c r="BD16283" s="325"/>
      <c r="EL16283" s="325"/>
    </row>
    <row r="16284" spans="56:142" x14ac:dyDescent="0.2">
      <c r="BD16284" s="325"/>
      <c r="EL16284" s="325"/>
    </row>
    <row r="16285" spans="56:142" x14ac:dyDescent="0.2">
      <c r="BD16285" s="325"/>
      <c r="EL16285" s="325"/>
    </row>
    <row r="16286" spans="56:142" x14ac:dyDescent="0.2">
      <c r="BD16286" s="325"/>
      <c r="EL16286" s="325"/>
    </row>
    <row r="16287" spans="56:142" x14ac:dyDescent="0.2">
      <c r="BD16287" s="325"/>
      <c r="EL16287" s="325"/>
    </row>
    <row r="16288" spans="56:142" x14ac:dyDescent="0.2">
      <c r="BD16288" s="325"/>
      <c r="EL16288" s="325"/>
    </row>
    <row r="16289" spans="56:142" x14ac:dyDescent="0.2">
      <c r="BD16289" s="325"/>
      <c r="EL16289" s="325"/>
    </row>
    <row r="16290" spans="56:142" x14ac:dyDescent="0.2">
      <c r="BD16290" s="325"/>
      <c r="EL16290" s="325"/>
    </row>
    <row r="16291" spans="56:142" x14ac:dyDescent="0.2">
      <c r="BD16291" s="325"/>
      <c r="EL16291" s="325"/>
    </row>
    <row r="16292" spans="56:142" x14ac:dyDescent="0.2">
      <c r="BD16292" s="325"/>
      <c r="EL16292" s="325"/>
    </row>
    <row r="16293" spans="56:142" x14ac:dyDescent="0.2">
      <c r="BD16293" s="325"/>
      <c r="EL16293" s="325"/>
    </row>
    <row r="16294" spans="56:142" x14ac:dyDescent="0.2">
      <c r="BD16294" s="325"/>
      <c r="EL16294" s="325"/>
    </row>
    <row r="16295" spans="56:142" x14ac:dyDescent="0.2">
      <c r="BD16295" s="325"/>
      <c r="EL16295" s="325"/>
    </row>
    <row r="16296" spans="56:142" x14ac:dyDescent="0.2">
      <c r="BD16296" s="325"/>
      <c r="EL16296" s="325"/>
    </row>
    <row r="16297" spans="56:142" x14ac:dyDescent="0.2">
      <c r="BD16297" s="325"/>
      <c r="EL16297" s="325"/>
    </row>
    <row r="16298" spans="56:142" x14ac:dyDescent="0.2">
      <c r="BD16298" s="325"/>
      <c r="EL16298" s="325"/>
    </row>
    <row r="16299" spans="56:142" x14ac:dyDescent="0.2">
      <c r="BD16299" s="325"/>
      <c r="EL16299" s="325"/>
    </row>
    <row r="16300" spans="56:142" x14ac:dyDescent="0.2">
      <c r="BD16300" s="325"/>
      <c r="EL16300" s="325"/>
    </row>
    <row r="16301" spans="56:142" x14ac:dyDescent="0.2">
      <c r="BD16301" s="325"/>
      <c r="EL16301" s="325"/>
    </row>
    <row r="16302" spans="56:142" x14ac:dyDescent="0.2">
      <c r="BD16302" s="325"/>
      <c r="EL16302" s="325"/>
    </row>
    <row r="16303" spans="56:142" x14ac:dyDescent="0.2">
      <c r="BD16303" s="325"/>
      <c r="EL16303" s="325"/>
    </row>
    <row r="16304" spans="56:142" x14ac:dyDescent="0.2">
      <c r="BD16304" s="325"/>
      <c r="EL16304" s="325"/>
    </row>
    <row r="16305" spans="56:142" x14ac:dyDescent="0.2">
      <c r="BD16305" s="325"/>
      <c r="EL16305" s="325"/>
    </row>
    <row r="16306" spans="56:142" x14ac:dyDescent="0.2">
      <c r="BD16306" s="325"/>
      <c r="EL16306" s="325"/>
    </row>
    <row r="16307" spans="56:142" x14ac:dyDescent="0.2">
      <c r="BD16307" s="325"/>
      <c r="EL16307" s="325"/>
    </row>
    <row r="16308" spans="56:142" x14ac:dyDescent="0.2">
      <c r="BD16308" s="325"/>
      <c r="EL16308" s="325"/>
    </row>
    <row r="16309" spans="56:142" x14ac:dyDescent="0.2">
      <c r="BD16309" s="325"/>
      <c r="EL16309" s="325"/>
    </row>
    <row r="16310" spans="56:142" x14ac:dyDescent="0.2">
      <c r="BD16310" s="325"/>
      <c r="EL16310" s="325"/>
    </row>
    <row r="16311" spans="56:142" x14ac:dyDescent="0.2">
      <c r="BD16311" s="325"/>
      <c r="EL16311" s="325"/>
    </row>
    <row r="16312" spans="56:142" x14ac:dyDescent="0.2">
      <c r="BD16312" s="325"/>
      <c r="EL16312" s="325"/>
    </row>
    <row r="16313" spans="56:142" x14ac:dyDescent="0.2">
      <c r="BD16313" s="325"/>
      <c r="EL16313" s="325"/>
    </row>
    <row r="16314" spans="56:142" x14ac:dyDescent="0.2">
      <c r="BD16314" s="325"/>
      <c r="EL16314" s="325"/>
    </row>
    <row r="16315" spans="56:142" x14ac:dyDescent="0.2">
      <c r="BD16315" s="325"/>
      <c r="EL16315" s="325"/>
    </row>
    <row r="16316" spans="56:142" x14ac:dyDescent="0.2">
      <c r="BD16316" s="325"/>
      <c r="EL16316" s="325"/>
    </row>
    <row r="16317" spans="56:142" x14ac:dyDescent="0.2">
      <c r="BD16317" s="325"/>
      <c r="EL16317" s="325"/>
    </row>
    <row r="16318" spans="56:142" x14ac:dyDescent="0.2">
      <c r="BD16318" s="325"/>
      <c r="EL16318" s="325"/>
    </row>
    <row r="16319" spans="56:142" x14ac:dyDescent="0.2">
      <c r="BD16319" s="325"/>
      <c r="EL16319" s="325"/>
    </row>
    <row r="16320" spans="56:142" x14ac:dyDescent="0.2">
      <c r="BD16320" s="325"/>
      <c r="EL16320" s="325"/>
    </row>
    <row r="16321" spans="56:142" x14ac:dyDescent="0.2">
      <c r="BD16321" s="325"/>
      <c r="EL16321" s="325"/>
    </row>
    <row r="16322" spans="56:142" x14ac:dyDescent="0.2">
      <c r="BD16322" s="325"/>
      <c r="EL16322" s="325"/>
    </row>
    <row r="16323" spans="56:142" x14ac:dyDescent="0.2">
      <c r="BD16323" s="325"/>
      <c r="EL16323" s="325"/>
    </row>
    <row r="16324" spans="56:142" x14ac:dyDescent="0.2">
      <c r="BD16324" s="325"/>
      <c r="EL16324" s="325"/>
    </row>
    <row r="16325" spans="56:142" x14ac:dyDescent="0.2">
      <c r="BD16325" s="325"/>
      <c r="EL16325" s="325"/>
    </row>
    <row r="16326" spans="56:142" x14ac:dyDescent="0.2">
      <c r="BD16326" s="325"/>
      <c r="EL16326" s="325"/>
    </row>
    <row r="16327" spans="56:142" x14ac:dyDescent="0.2">
      <c r="BD16327" s="325"/>
      <c r="EL16327" s="325"/>
    </row>
    <row r="16328" spans="56:142" x14ac:dyDescent="0.2">
      <c r="BD16328" s="325"/>
      <c r="EL16328" s="325"/>
    </row>
    <row r="16329" spans="56:142" x14ac:dyDescent="0.2">
      <c r="BD16329" s="325"/>
      <c r="EL16329" s="325"/>
    </row>
    <row r="16330" spans="56:142" x14ac:dyDescent="0.2">
      <c r="BD16330" s="325"/>
      <c r="EL16330" s="325"/>
    </row>
    <row r="16331" spans="56:142" x14ac:dyDescent="0.2">
      <c r="BD16331" s="325"/>
      <c r="EL16331" s="325"/>
    </row>
    <row r="16332" spans="56:142" x14ac:dyDescent="0.2">
      <c r="BD16332" s="325"/>
      <c r="EL16332" s="325"/>
    </row>
    <row r="16333" spans="56:142" x14ac:dyDescent="0.2">
      <c r="BD16333" s="325"/>
      <c r="EL16333" s="325"/>
    </row>
    <row r="16334" spans="56:142" x14ac:dyDescent="0.2">
      <c r="BD16334" s="325"/>
      <c r="EL16334" s="325"/>
    </row>
    <row r="16335" spans="56:142" x14ac:dyDescent="0.2">
      <c r="BD16335" s="325"/>
      <c r="EL16335" s="325"/>
    </row>
    <row r="16336" spans="56:142" x14ac:dyDescent="0.2">
      <c r="BD16336" s="325"/>
      <c r="EL16336" s="325"/>
    </row>
    <row r="16337" spans="56:142" x14ac:dyDescent="0.2">
      <c r="BD16337" s="325"/>
      <c r="EL16337" s="325"/>
    </row>
    <row r="16338" spans="56:142" x14ac:dyDescent="0.2">
      <c r="BD16338" s="325"/>
      <c r="EL16338" s="325"/>
    </row>
    <row r="16339" spans="56:142" x14ac:dyDescent="0.2">
      <c r="BD16339" s="325"/>
      <c r="EL16339" s="325"/>
    </row>
    <row r="16340" spans="56:142" x14ac:dyDescent="0.2">
      <c r="BD16340" s="325"/>
      <c r="EL16340" s="325"/>
    </row>
    <row r="16341" spans="56:142" x14ac:dyDescent="0.2">
      <c r="BD16341" s="325"/>
      <c r="EL16341" s="325"/>
    </row>
    <row r="16342" spans="56:142" x14ac:dyDescent="0.2">
      <c r="BD16342" s="325"/>
      <c r="EL16342" s="325"/>
    </row>
    <row r="16343" spans="56:142" x14ac:dyDescent="0.2">
      <c r="BD16343" s="325"/>
      <c r="EL16343" s="325"/>
    </row>
    <row r="16344" spans="56:142" x14ac:dyDescent="0.2">
      <c r="BD16344" s="325"/>
      <c r="EL16344" s="325"/>
    </row>
    <row r="16345" spans="56:142" x14ac:dyDescent="0.2">
      <c r="BD16345" s="325"/>
      <c r="EL16345" s="325"/>
    </row>
    <row r="16346" spans="56:142" x14ac:dyDescent="0.2">
      <c r="BD16346" s="325"/>
      <c r="EL16346" s="325"/>
    </row>
    <row r="16347" spans="56:142" x14ac:dyDescent="0.2">
      <c r="BD16347" s="325"/>
      <c r="EL16347" s="325"/>
    </row>
    <row r="16348" spans="56:142" x14ac:dyDescent="0.2">
      <c r="BD16348" s="325"/>
      <c r="EL16348" s="325"/>
    </row>
    <row r="16349" spans="56:142" x14ac:dyDescent="0.2">
      <c r="BD16349" s="325"/>
      <c r="EL16349" s="325"/>
    </row>
    <row r="16350" spans="56:142" x14ac:dyDescent="0.2">
      <c r="BD16350" s="325"/>
      <c r="EL16350" s="325"/>
    </row>
    <row r="16351" spans="56:142" x14ac:dyDescent="0.2">
      <c r="BD16351" s="325"/>
      <c r="EL16351" s="325"/>
    </row>
    <row r="16352" spans="56:142" x14ac:dyDescent="0.2">
      <c r="BD16352" s="325"/>
      <c r="EL16352" s="325"/>
    </row>
    <row r="16353" spans="56:142" x14ac:dyDescent="0.2">
      <c r="BD16353" s="325"/>
      <c r="EL16353" s="325"/>
    </row>
    <row r="16354" spans="56:142" x14ac:dyDescent="0.2">
      <c r="BD16354" s="325"/>
      <c r="EL16354" s="325"/>
    </row>
    <row r="16355" spans="56:142" x14ac:dyDescent="0.2">
      <c r="BD16355" s="325"/>
      <c r="EL16355" s="325"/>
    </row>
    <row r="16356" spans="56:142" x14ac:dyDescent="0.2">
      <c r="BD16356" s="325"/>
      <c r="EL16356" s="325"/>
    </row>
    <row r="16357" spans="56:142" x14ac:dyDescent="0.2">
      <c r="BD16357" s="325"/>
      <c r="EL16357" s="325"/>
    </row>
    <row r="16358" spans="56:142" x14ac:dyDescent="0.2">
      <c r="BD16358" s="325"/>
      <c r="EL16358" s="325"/>
    </row>
    <row r="16359" spans="56:142" x14ac:dyDescent="0.2">
      <c r="BD16359" s="325"/>
      <c r="EL16359" s="325"/>
    </row>
    <row r="16360" spans="56:142" x14ac:dyDescent="0.2">
      <c r="BD16360" s="325"/>
      <c r="EL16360" s="325"/>
    </row>
    <row r="16361" spans="56:142" x14ac:dyDescent="0.2">
      <c r="BD16361" s="325"/>
      <c r="EL16361" s="325"/>
    </row>
    <row r="16362" spans="56:142" x14ac:dyDescent="0.2">
      <c r="BD16362" s="325"/>
      <c r="EL16362" s="325"/>
    </row>
    <row r="16363" spans="56:142" x14ac:dyDescent="0.2">
      <c r="BD16363" s="325"/>
      <c r="EL16363" s="325"/>
    </row>
    <row r="16364" spans="56:142" x14ac:dyDescent="0.2">
      <c r="BD16364" s="325"/>
      <c r="EL16364" s="325"/>
    </row>
    <row r="16365" spans="56:142" x14ac:dyDescent="0.2">
      <c r="BD16365" s="325"/>
      <c r="EL16365" s="325"/>
    </row>
    <row r="16366" spans="56:142" x14ac:dyDescent="0.2">
      <c r="BD16366" s="325"/>
      <c r="EL16366" s="325"/>
    </row>
    <row r="16367" spans="56:142" x14ac:dyDescent="0.2">
      <c r="BD16367" s="325"/>
      <c r="EL16367" s="325"/>
    </row>
    <row r="16368" spans="56:142" x14ac:dyDescent="0.2">
      <c r="BD16368" s="325"/>
      <c r="EL16368" s="325"/>
    </row>
    <row r="16369" spans="56:142" x14ac:dyDescent="0.2">
      <c r="BD16369" s="325"/>
      <c r="EL16369" s="325"/>
    </row>
    <row r="16370" spans="56:142" x14ac:dyDescent="0.2">
      <c r="BD16370" s="325"/>
      <c r="EL16370" s="325"/>
    </row>
    <row r="16371" spans="56:142" x14ac:dyDescent="0.2">
      <c r="BD16371" s="325"/>
      <c r="EL16371" s="325"/>
    </row>
    <row r="16372" spans="56:142" x14ac:dyDescent="0.2">
      <c r="BD16372" s="325"/>
      <c r="EL16372" s="325"/>
    </row>
    <row r="16373" spans="56:142" x14ac:dyDescent="0.2">
      <c r="BD16373" s="325"/>
      <c r="EL16373" s="325"/>
    </row>
    <row r="16374" spans="56:142" x14ac:dyDescent="0.2">
      <c r="BD16374" s="325"/>
      <c r="EL16374" s="325"/>
    </row>
    <row r="16375" spans="56:142" x14ac:dyDescent="0.2">
      <c r="BD16375" s="325"/>
      <c r="EL16375" s="325"/>
    </row>
    <row r="16376" spans="56:142" x14ac:dyDescent="0.2">
      <c r="BD16376" s="325"/>
      <c r="EL16376" s="325"/>
    </row>
    <row r="16377" spans="56:142" x14ac:dyDescent="0.2">
      <c r="BD16377" s="325"/>
      <c r="EL16377" s="325"/>
    </row>
    <row r="16378" spans="56:142" x14ac:dyDescent="0.2">
      <c r="BD16378" s="325"/>
      <c r="EL16378" s="325"/>
    </row>
    <row r="16379" spans="56:142" x14ac:dyDescent="0.2">
      <c r="BD16379" s="325"/>
      <c r="EL16379" s="325"/>
    </row>
    <row r="16380" spans="56:142" x14ac:dyDescent="0.2">
      <c r="BD16380" s="325"/>
      <c r="EL16380" s="325"/>
    </row>
    <row r="16381" spans="56:142" x14ac:dyDescent="0.2">
      <c r="BD16381" s="325"/>
      <c r="EL16381" s="325"/>
    </row>
    <row r="16382" spans="56:142" x14ac:dyDescent="0.2">
      <c r="BD16382" s="325"/>
      <c r="EL16382" s="325"/>
    </row>
    <row r="16383" spans="56:142" x14ac:dyDescent="0.2">
      <c r="BD16383" s="325"/>
      <c r="EL16383" s="325"/>
    </row>
    <row r="16384" spans="56:142" x14ac:dyDescent="0.2">
      <c r="BD16384" s="325"/>
      <c r="EL16384" s="325"/>
    </row>
    <row r="16385" spans="56:142" x14ac:dyDescent="0.2">
      <c r="BD16385" s="325"/>
      <c r="EL16385" s="325"/>
    </row>
    <row r="16386" spans="56:142" x14ac:dyDescent="0.2">
      <c r="BD16386" s="325"/>
      <c r="EL16386" s="325"/>
    </row>
    <row r="16387" spans="56:142" x14ac:dyDescent="0.2">
      <c r="BD16387" s="325"/>
      <c r="EL16387" s="325"/>
    </row>
    <row r="16388" spans="56:142" x14ac:dyDescent="0.2">
      <c r="BD16388" s="325"/>
      <c r="EL16388" s="325"/>
    </row>
    <row r="16389" spans="56:142" x14ac:dyDescent="0.2">
      <c r="BD16389" s="325"/>
      <c r="EL16389" s="325"/>
    </row>
    <row r="16390" spans="56:142" x14ac:dyDescent="0.2">
      <c r="BD16390" s="325"/>
      <c r="EL16390" s="325"/>
    </row>
    <row r="16391" spans="56:142" x14ac:dyDescent="0.2">
      <c r="BD16391" s="325"/>
      <c r="EL16391" s="325"/>
    </row>
    <row r="16392" spans="56:142" x14ac:dyDescent="0.2">
      <c r="BD16392" s="325"/>
      <c r="EL16392" s="325"/>
    </row>
    <row r="16393" spans="56:142" x14ac:dyDescent="0.2">
      <c r="BD16393" s="325"/>
      <c r="EL16393" s="325"/>
    </row>
    <row r="16394" spans="56:142" x14ac:dyDescent="0.2">
      <c r="BD16394" s="325"/>
      <c r="EL16394" s="325"/>
    </row>
    <row r="16395" spans="56:142" x14ac:dyDescent="0.2">
      <c r="BD16395" s="325"/>
      <c r="EL16395" s="325"/>
    </row>
    <row r="16396" spans="56:142" x14ac:dyDescent="0.2">
      <c r="BD16396" s="325"/>
      <c r="EL16396" s="325"/>
    </row>
    <row r="16397" spans="56:142" x14ac:dyDescent="0.2">
      <c r="BD16397" s="325"/>
      <c r="EL16397" s="325"/>
    </row>
    <row r="16398" spans="56:142" x14ac:dyDescent="0.2">
      <c r="BD16398" s="325"/>
      <c r="EL16398" s="325"/>
    </row>
    <row r="16399" spans="56:142" x14ac:dyDescent="0.2">
      <c r="BD16399" s="325"/>
      <c r="EL16399" s="325"/>
    </row>
    <row r="16400" spans="56:142" x14ac:dyDescent="0.2">
      <c r="BD16400" s="325"/>
      <c r="EL16400" s="325"/>
    </row>
    <row r="16401" spans="56:142" x14ac:dyDescent="0.2">
      <c r="BD16401" s="325"/>
      <c r="EL16401" s="325"/>
    </row>
    <row r="16402" spans="56:142" x14ac:dyDescent="0.2">
      <c r="BD16402" s="325"/>
      <c r="EL16402" s="325"/>
    </row>
    <row r="16403" spans="56:142" x14ac:dyDescent="0.2">
      <c r="BD16403" s="325"/>
      <c r="EL16403" s="325"/>
    </row>
    <row r="16404" spans="56:142" x14ac:dyDescent="0.2">
      <c r="BD16404" s="325"/>
      <c r="EL16404" s="325"/>
    </row>
    <row r="16405" spans="56:142" x14ac:dyDescent="0.2">
      <c r="BD16405" s="325"/>
      <c r="EL16405" s="325"/>
    </row>
    <row r="16406" spans="56:142" x14ac:dyDescent="0.2">
      <c r="BD16406" s="325"/>
      <c r="EL16406" s="325"/>
    </row>
    <row r="16407" spans="56:142" x14ac:dyDescent="0.2">
      <c r="BD16407" s="325"/>
      <c r="EL16407" s="325"/>
    </row>
    <row r="16408" spans="56:142" x14ac:dyDescent="0.2">
      <c r="BD16408" s="325"/>
      <c r="EL16408" s="325"/>
    </row>
    <row r="16409" spans="56:142" x14ac:dyDescent="0.2">
      <c r="BD16409" s="325"/>
      <c r="EL16409" s="325"/>
    </row>
    <row r="16410" spans="56:142" x14ac:dyDescent="0.2">
      <c r="BD16410" s="325"/>
      <c r="EL16410" s="325"/>
    </row>
    <row r="16411" spans="56:142" x14ac:dyDescent="0.2">
      <c r="BD16411" s="325"/>
      <c r="EL16411" s="325"/>
    </row>
    <row r="16412" spans="56:142" x14ac:dyDescent="0.2">
      <c r="BD16412" s="325"/>
      <c r="EL16412" s="325"/>
    </row>
    <row r="16413" spans="56:142" x14ac:dyDescent="0.2">
      <c r="BD16413" s="325"/>
      <c r="EL16413" s="325"/>
    </row>
    <row r="16414" spans="56:142" x14ac:dyDescent="0.2">
      <c r="BD16414" s="325"/>
      <c r="EL16414" s="325"/>
    </row>
    <row r="16415" spans="56:142" x14ac:dyDescent="0.2">
      <c r="BD16415" s="325"/>
      <c r="EL16415" s="325"/>
    </row>
    <row r="16416" spans="56:142" x14ac:dyDescent="0.2">
      <c r="BD16416" s="325"/>
      <c r="EL16416" s="325"/>
    </row>
    <row r="16417" spans="56:142" x14ac:dyDescent="0.2">
      <c r="BD16417" s="325"/>
      <c r="EL16417" s="325"/>
    </row>
    <row r="16418" spans="56:142" x14ac:dyDescent="0.2">
      <c r="BD16418" s="325"/>
      <c r="EL16418" s="325"/>
    </row>
    <row r="16419" spans="56:142" x14ac:dyDescent="0.2">
      <c r="BD16419" s="325"/>
      <c r="EL16419" s="325"/>
    </row>
    <row r="16420" spans="56:142" x14ac:dyDescent="0.2">
      <c r="BD16420" s="325"/>
      <c r="EL16420" s="325"/>
    </row>
    <row r="16421" spans="56:142" x14ac:dyDescent="0.2">
      <c r="BD16421" s="325"/>
      <c r="EL16421" s="325"/>
    </row>
    <row r="16422" spans="56:142" x14ac:dyDescent="0.2">
      <c r="BD16422" s="325"/>
      <c r="EL16422" s="325"/>
    </row>
    <row r="16423" spans="56:142" x14ac:dyDescent="0.2">
      <c r="BD16423" s="325"/>
      <c r="EL16423" s="325"/>
    </row>
    <row r="16424" spans="56:142" x14ac:dyDescent="0.2">
      <c r="BD16424" s="325"/>
      <c r="EL16424" s="325"/>
    </row>
    <row r="16425" spans="56:142" x14ac:dyDescent="0.2">
      <c r="BD16425" s="325"/>
      <c r="EL16425" s="325"/>
    </row>
    <row r="16426" spans="56:142" x14ac:dyDescent="0.2">
      <c r="BD16426" s="325"/>
      <c r="EL16426" s="325"/>
    </row>
    <row r="16427" spans="56:142" x14ac:dyDescent="0.2">
      <c r="BD16427" s="325"/>
      <c r="EL16427" s="325"/>
    </row>
    <row r="16428" spans="56:142" x14ac:dyDescent="0.2">
      <c r="BD16428" s="325"/>
      <c r="EL16428" s="325"/>
    </row>
    <row r="16429" spans="56:142" x14ac:dyDescent="0.2">
      <c r="BD16429" s="325"/>
      <c r="EL16429" s="325"/>
    </row>
    <row r="16430" spans="56:142" x14ac:dyDescent="0.2">
      <c r="BD16430" s="325"/>
      <c r="EL16430" s="325"/>
    </row>
    <row r="16431" spans="56:142" x14ac:dyDescent="0.2">
      <c r="BD16431" s="325"/>
      <c r="EL16431" s="325"/>
    </row>
    <row r="16432" spans="56:142" x14ac:dyDescent="0.2">
      <c r="BD16432" s="325"/>
      <c r="EL16432" s="325"/>
    </row>
    <row r="16433" spans="56:142" x14ac:dyDescent="0.2">
      <c r="BD16433" s="325"/>
      <c r="EL16433" s="325"/>
    </row>
    <row r="16434" spans="56:142" x14ac:dyDescent="0.2">
      <c r="BD16434" s="325"/>
      <c r="EL16434" s="325"/>
    </row>
    <row r="16435" spans="56:142" x14ac:dyDescent="0.2">
      <c r="BD16435" s="325"/>
      <c r="EL16435" s="325"/>
    </row>
    <row r="16436" spans="56:142" x14ac:dyDescent="0.2">
      <c r="BD16436" s="325"/>
      <c r="EL16436" s="325"/>
    </row>
    <row r="16437" spans="56:142" x14ac:dyDescent="0.2">
      <c r="BD16437" s="325"/>
      <c r="EL16437" s="325"/>
    </row>
    <row r="16438" spans="56:142" x14ac:dyDescent="0.2">
      <c r="BD16438" s="325"/>
      <c r="EL16438" s="325"/>
    </row>
    <row r="16439" spans="56:142" x14ac:dyDescent="0.2">
      <c r="BD16439" s="325"/>
      <c r="EL16439" s="325"/>
    </row>
    <row r="16440" spans="56:142" x14ac:dyDescent="0.2">
      <c r="BD16440" s="325"/>
      <c r="EL16440" s="325"/>
    </row>
    <row r="16441" spans="56:142" x14ac:dyDescent="0.2">
      <c r="BD16441" s="325"/>
      <c r="EL16441" s="325"/>
    </row>
    <row r="16442" spans="56:142" x14ac:dyDescent="0.2">
      <c r="BD16442" s="325"/>
      <c r="EL16442" s="325"/>
    </row>
    <row r="16443" spans="56:142" x14ac:dyDescent="0.2">
      <c r="BD16443" s="325"/>
      <c r="EL16443" s="325"/>
    </row>
    <row r="16444" spans="56:142" x14ac:dyDescent="0.2">
      <c r="BD16444" s="325"/>
      <c r="EL16444" s="325"/>
    </row>
    <row r="16445" spans="56:142" x14ac:dyDescent="0.2">
      <c r="BD16445" s="325"/>
      <c r="EL16445" s="325"/>
    </row>
    <row r="16446" spans="56:142" x14ac:dyDescent="0.2">
      <c r="BD16446" s="325"/>
      <c r="EL16446" s="325"/>
    </row>
    <row r="16447" spans="56:142" x14ac:dyDescent="0.2">
      <c r="BD16447" s="325"/>
      <c r="EL16447" s="325"/>
    </row>
    <row r="16448" spans="56:142" x14ac:dyDescent="0.2">
      <c r="BD16448" s="325"/>
      <c r="EL16448" s="325"/>
    </row>
    <row r="16449" spans="56:142" x14ac:dyDescent="0.2">
      <c r="BD16449" s="325"/>
      <c r="EL16449" s="325"/>
    </row>
    <row r="16450" spans="56:142" x14ac:dyDescent="0.2">
      <c r="BD16450" s="325"/>
      <c r="EL16450" s="325"/>
    </row>
    <row r="16451" spans="56:142" x14ac:dyDescent="0.2">
      <c r="BD16451" s="325"/>
      <c r="EL16451" s="325"/>
    </row>
    <row r="16452" spans="56:142" x14ac:dyDescent="0.2">
      <c r="BD16452" s="325"/>
      <c r="EL16452" s="325"/>
    </row>
    <row r="16453" spans="56:142" x14ac:dyDescent="0.2">
      <c r="BD16453" s="325"/>
      <c r="EL16453" s="325"/>
    </row>
    <row r="16454" spans="56:142" x14ac:dyDescent="0.2">
      <c r="BD16454" s="325"/>
      <c r="EL16454" s="325"/>
    </row>
    <row r="16455" spans="56:142" x14ac:dyDescent="0.2">
      <c r="BD16455" s="325"/>
      <c r="EL16455" s="325"/>
    </row>
    <row r="16456" spans="56:142" x14ac:dyDescent="0.2">
      <c r="BD16456" s="325"/>
      <c r="EL16456" s="325"/>
    </row>
    <row r="16457" spans="56:142" x14ac:dyDescent="0.2">
      <c r="BD16457" s="325"/>
      <c r="EL16457" s="325"/>
    </row>
    <row r="16458" spans="56:142" x14ac:dyDescent="0.2">
      <c r="BD16458" s="325"/>
      <c r="EL16458" s="325"/>
    </row>
    <row r="16459" spans="56:142" x14ac:dyDescent="0.2">
      <c r="BD16459" s="325"/>
      <c r="EL16459" s="325"/>
    </row>
    <row r="16460" spans="56:142" x14ac:dyDescent="0.2">
      <c r="BD16460" s="325"/>
      <c r="EL16460" s="325"/>
    </row>
    <row r="16461" spans="56:142" x14ac:dyDescent="0.2">
      <c r="BD16461" s="325"/>
      <c r="EL16461" s="325"/>
    </row>
    <row r="16462" spans="56:142" x14ac:dyDescent="0.2">
      <c r="BD16462" s="325"/>
      <c r="EL16462" s="325"/>
    </row>
    <row r="16463" spans="56:142" x14ac:dyDescent="0.2">
      <c r="BD16463" s="325"/>
      <c r="EL16463" s="325"/>
    </row>
    <row r="16464" spans="56:142" x14ac:dyDescent="0.2">
      <c r="BD16464" s="325"/>
      <c r="EL16464" s="325"/>
    </row>
    <row r="16465" spans="56:142" x14ac:dyDescent="0.2">
      <c r="BD16465" s="325"/>
      <c r="EL16465" s="325"/>
    </row>
    <row r="16466" spans="56:142" x14ac:dyDescent="0.2">
      <c r="BD16466" s="325"/>
      <c r="EL16466" s="325"/>
    </row>
    <row r="16467" spans="56:142" x14ac:dyDescent="0.2">
      <c r="BD16467" s="325"/>
      <c r="EL16467" s="325"/>
    </row>
    <row r="16468" spans="56:142" x14ac:dyDescent="0.2">
      <c r="BD16468" s="325"/>
      <c r="EL16468" s="325"/>
    </row>
    <row r="16469" spans="56:142" x14ac:dyDescent="0.2">
      <c r="BD16469" s="325"/>
      <c r="EL16469" s="325"/>
    </row>
    <row r="16470" spans="56:142" x14ac:dyDescent="0.2">
      <c r="BD16470" s="325"/>
      <c r="EL16470" s="325"/>
    </row>
    <row r="16471" spans="56:142" x14ac:dyDescent="0.2">
      <c r="BD16471" s="325"/>
      <c r="EL16471" s="325"/>
    </row>
    <row r="16472" spans="56:142" x14ac:dyDescent="0.2">
      <c r="BD16472" s="325"/>
      <c r="EL16472" s="325"/>
    </row>
    <row r="16473" spans="56:142" x14ac:dyDescent="0.2">
      <c r="BD16473" s="325"/>
      <c r="EL16473" s="325"/>
    </row>
    <row r="16474" spans="56:142" x14ac:dyDescent="0.2">
      <c r="BD16474" s="325"/>
      <c r="EL16474" s="325"/>
    </row>
    <row r="16475" spans="56:142" x14ac:dyDescent="0.2">
      <c r="BD16475" s="325"/>
      <c r="EL16475" s="325"/>
    </row>
    <row r="16476" spans="56:142" x14ac:dyDescent="0.2">
      <c r="BD16476" s="325"/>
      <c r="EL16476" s="325"/>
    </row>
    <row r="16477" spans="56:142" x14ac:dyDescent="0.2">
      <c r="BD16477" s="325"/>
      <c r="EL16477" s="325"/>
    </row>
    <row r="16478" spans="56:142" x14ac:dyDescent="0.2">
      <c r="BD16478" s="325"/>
      <c r="EL16478" s="325"/>
    </row>
    <row r="16479" spans="56:142" x14ac:dyDescent="0.2">
      <c r="BD16479" s="325"/>
      <c r="EL16479" s="325"/>
    </row>
    <row r="16480" spans="56:142" x14ac:dyDescent="0.2">
      <c r="BD16480" s="325"/>
      <c r="EL16480" s="325"/>
    </row>
    <row r="16481" spans="56:142" x14ac:dyDescent="0.2">
      <c r="BD16481" s="325"/>
      <c r="EL16481" s="325"/>
    </row>
    <row r="16482" spans="56:142" x14ac:dyDescent="0.2">
      <c r="BD16482" s="325"/>
      <c r="EL16482" s="325"/>
    </row>
    <row r="16483" spans="56:142" x14ac:dyDescent="0.2">
      <c r="BD16483" s="325"/>
      <c r="EL16483" s="325"/>
    </row>
    <row r="16484" spans="56:142" x14ac:dyDescent="0.2">
      <c r="BD16484" s="325"/>
      <c r="EL16484" s="325"/>
    </row>
    <row r="16485" spans="56:142" x14ac:dyDescent="0.2">
      <c r="BD16485" s="325"/>
      <c r="EL16485" s="325"/>
    </row>
    <row r="16486" spans="56:142" x14ac:dyDescent="0.2">
      <c r="BD16486" s="325"/>
      <c r="EL16486" s="325"/>
    </row>
    <row r="16487" spans="56:142" x14ac:dyDescent="0.2">
      <c r="BD16487" s="325"/>
      <c r="EL16487" s="325"/>
    </row>
    <row r="16488" spans="56:142" x14ac:dyDescent="0.2">
      <c r="BD16488" s="325"/>
      <c r="EL16488" s="325"/>
    </row>
    <row r="16489" spans="56:142" x14ac:dyDescent="0.2">
      <c r="BD16489" s="325"/>
      <c r="EL16489" s="325"/>
    </row>
    <row r="16490" spans="56:142" x14ac:dyDescent="0.2">
      <c r="BD16490" s="325"/>
      <c r="EL16490" s="325"/>
    </row>
    <row r="16491" spans="56:142" x14ac:dyDescent="0.2">
      <c r="BD16491" s="325"/>
      <c r="EL16491" s="325"/>
    </row>
    <row r="16492" spans="56:142" x14ac:dyDescent="0.2">
      <c r="BD16492" s="325"/>
      <c r="EL16492" s="325"/>
    </row>
    <row r="16493" spans="56:142" x14ac:dyDescent="0.2">
      <c r="BD16493" s="325"/>
      <c r="EL16493" s="325"/>
    </row>
    <row r="16494" spans="56:142" x14ac:dyDescent="0.2">
      <c r="BD16494" s="325"/>
      <c r="EL16494" s="325"/>
    </row>
    <row r="16495" spans="56:142" x14ac:dyDescent="0.2">
      <c r="BD16495" s="325"/>
      <c r="EL16495" s="325"/>
    </row>
    <row r="16496" spans="56:142" x14ac:dyDescent="0.2">
      <c r="BD16496" s="325"/>
      <c r="EL16496" s="325"/>
    </row>
    <row r="16497" spans="56:142" x14ac:dyDescent="0.2">
      <c r="BD16497" s="325"/>
      <c r="EL16497" s="325"/>
    </row>
    <row r="16498" spans="56:142" x14ac:dyDescent="0.2">
      <c r="BD16498" s="325"/>
      <c r="EL16498" s="325"/>
    </row>
    <row r="16499" spans="56:142" x14ac:dyDescent="0.2">
      <c r="BD16499" s="325"/>
      <c r="EL16499" s="325"/>
    </row>
    <row r="16500" spans="56:142" x14ac:dyDescent="0.2">
      <c r="BD16500" s="325"/>
      <c r="EL16500" s="325"/>
    </row>
    <row r="16501" spans="56:142" x14ac:dyDescent="0.2">
      <c r="BD16501" s="325"/>
      <c r="EL16501" s="325"/>
    </row>
    <row r="16502" spans="56:142" x14ac:dyDescent="0.2">
      <c r="BD16502" s="325"/>
      <c r="EL16502" s="325"/>
    </row>
    <row r="16503" spans="56:142" x14ac:dyDescent="0.2">
      <c r="BD16503" s="325"/>
      <c r="EL16503" s="325"/>
    </row>
    <row r="16504" spans="56:142" x14ac:dyDescent="0.2">
      <c r="BD16504" s="325"/>
      <c r="EL16504" s="325"/>
    </row>
    <row r="16505" spans="56:142" x14ac:dyDescent="0.2">
      <c r="BD16505" s="325"/>
      <c r="EL16505" s="325"/>
    </row>
    <row r="16506" spans="56:142" x14ac:dyDescent="0.2">
      <c r="BD16506" s="325"/>
      <c r="EL16506" s="325"/>
    </row>
    <row r="16507" spans="56:142" x14ac:dyDescent="0.2">
      <c r="BD16507" s="325"/>
      <c r="EL16507" s="325"/>
    </row>
    <row r="16508" spans="56:142" x14ac:dyDescent="0.2">
      <c r="BD16508" s="325"/>
      <c r="EL16508" s="325"/>
    </row>
    <row r="16509" spans="56:142" x14ac:dyDescent="0.2">
      <c r="BD16509" s="325"/>
      <c r="EL16509" s="325"/>
    </row>
    <row r="16510" spans="56:142" x14ac:dyDescent="0.2">
      <c r="BD16510" s="325"/>
      <c r="EL16510" s="325"/>
    </row>
    <row r="16511" spans="56:142" x14ac:dyDescent="0.2">
      <c r="BD16511" s="325"/>
      <c r="EL16511" s="325"/>
    </row>
    <row r="16512" spans="56:142" x14ac:dyDescent="0.2">
      <c r="BD16512" s="325"/>
      <c r="EL16512" s="325"/>
    </row>
    <row r="16513" spans="56:142" x14ac:dyDescent="0.2">
      <c r="BD16513" s="325"/>
      <c r="EL16513" s="325"/>
    </row>
    <row r="16514" spans="56:142" x14ac:dyDescent="0.2">
      <c r="BD16514" s="325"/>
      <c r="EL16514" s="325"/>
    </row>
    <row r="16515" spans="56:142" x14ac:dyDescent="0.2">
      <c r="BD16515" s="325"/>
      <c r="EL16515" s="325"/>
    </row>
    <row r="16516" spans="56:142" x14ac:dyDescent="0.2">
      <c r="BD16516" s="325"/>
      <c r="EL16516" s="325"/>
    </row>
    <row r="16517" spans="56:142" x14ac:dyDescent="0.2">
      <c r="BD16517" s="325"/>
      <c r="EL16517" s="325"/>
    </row>
    <row r="16518" spans="56:142" x14ac:dyDescent="0.2">
      <c r="BD16518" s="325"/>
      <c r="EL16518" s="325"/>
    </row>
    <row r="16519" spans="56:142" x14ac:dyDescent="0.2">
      <c r="BD16519" s="325"/>
      <c r="EL16519" s="325"/>
    </row>
    <row r="16520" spans="56:142" x14ac:dyDescent="0.2">
      <c r="BD16520" s="325"/>
      <c r="EL16520" s="325"/>
    </row>
    <row r="16521" spans="56:142" x14ac:dyDescent="0.2">
      <c r="BD16521" s="325"/>
      <c r="EL16521" s="325"/>
    </row>
    <row r="16522" spans="56:142" x14ac:dyDescent="0.2">
      <c r="BD16522" s="325"/>
      <c r="EL16522" s="325"/>
    </row>
    <row r="16523" spans="56:142" x14ac:dyDescent="0.2">
      <c r="BD16523" s="325"/>
      <c r="EL16523" s="325"/>
    </row>
    <row r="16524" spans="56:142" x14ac:dyDescent="0.2">
      <c r="BD16524" s="325"/>
      <c r="EL16524" s="325"/>
    </row>
    <row r="16525" spans="56:142" x14ac:dyDescent="0.2">
      <c r="BD16525" s="325"/>
      <c r="EL16525" s="325"/>
    </row>
    <row r="16526" spans="56:142" x14ac:dyDescent="0.2">
      <c r="BD16526" s="325"/>
      <c r="EL16526" s="325"/>
    </row>
    <row r="16527" spans="56:142" x14ac:dyDescent="0.2">
      <c r="BD16527" s="325"/>
      <c r="EL16527" s="325"/>
    </row>
    <row r="16528" spans="56:142" x14ac:dyDescent="0.2">
      <c r="BD16528" s="325"/>
      <c r="EL16528" s="325"/>
    </row>
    <row r="16529" spans="56:142" x14ac:dyDescent="0.2">
      <c r="BD16529" s="325"/>
      <c r="EL16529" s="325"/>
    </row>
    <row r="16530" spans="56:142" x14ac:dyDescent="0.2">
      <c r="BD16530" s="325"/>
      <c r="EL16530" s="325"/>
    </row>
    <row r="16531" spans="56:142" x14ac:dyDescent="0.2">
      <c r="BD16531" s="325"/>
      <c r="EL16531" s="325"/>
    </row>
    <row r="16532" spans="56:142" x14ac:dyDescent="0.2">
      <c r="BD16532" s="325"/>
      <c r="EL16532" s="325"/>
    </row>
    <row r="16533" spans="56:142" x14ac:dyDescent="0.2">
      <c r="BD16533" s="325"/>
      <c r="EL16533" s="325"/>
    </row>
    <row r="16534" spans="56:142" x14ac:dyDescent="0.2">
      <c r="BD16534" s="325"/>
      <c r="EL16534" s="325"/>
    </row>
    <row r="16535" spans="56:142" x14ac:dyDescent="0.2">
      <c r="BD16535" s="325"/>
      <c r="EL16535" s="325"/>
    </row>
    <row r="16536" spans="56:142" x14ac:dyDescent="0.2">
      <c r="BD16536" s="325"/>
      <c r="EL16536" s="325"/>
    </row>
    <row r="16537" spans="56:142" x14ac:dyDescent="0.2">
      <c r="BD16537" s="325"/>
      <c r="EL16537" s="325"/>
    </row>
    <row r="16538" spans="56:142" x14ac:dyDescent="0.2">
      <c r="BD16538" s="325"/>
      <c r="EL16538" s="325"/>
    </row>
    <row r="16539" spans="56:142" x14ac:dyDescent="0.2">
      <c r="BD16539" s="325"/>
      <c r="EL16539" s="325"/>
    </row>
    <row r="16540" spans="56:142" x14ac:dyDescent="0.2">
      <c r="BD16540" s="325"/>
      <c r="EL16540" s="325"/>
    </row>
    <row r="16541" spans="56:142" x14ac:dyDescent="0.2">
      <c r="BD16541" s="325"/>
      <c r="EL16541" s="325"/>
    </row>
    <row r="16542" spans="56:142" x14ac:dyDescent="0.2">
      <c r="BD16542" s="325"/>
      <c r="EL16542" s="325"/>
    </row>
    <row r="16543" spans="56:142" x14ac:dyDescent="0.2">
      <c r="BD16543" s="325"/>
      <c r="EL16543" s="325"/>
    </row>
    <row r="16544" spans="56:142" x14ac:dyDescent="0.2">
      <c r="BD16544" s="325"/>
      <c r="EL16544" s="325"/>
    </row>
    <row r="16545" spans="56:142" x14ac:dyDescent="0.2">
      <c r="BD16545" s="325"/>
      <c r="EL16545" s="325"/>
    </row>
    <row r="16546" spans="56:142" x14ac:dyDescent="0.2">
      <c r="BD16546" s="325"/>
      <c r="EL16546" s="325"/>
    </row>
    <row r="16547" spans="56:142" x14ac:dyDescent="0.2">
      <c r="BD16547" s="325"/>
      <c r="EL16547" s="325"/>
    </row>
    <row r="16548" spans="56:142" x14ac:dyDescent="0.2">
      <c r="BD16548" s="325"/>
      <c r="EL16548" s="325"/>
    </row>
    <row r="16549" spans="56:142" x14ac:dyDescent="0.2">
      <c r="BD16549" s="325"/>
      <c r="EL16549" s="325"/>
    </row>
    <row r="16550" spans="56:142" x14ac:dyDescent="0.2">
      <c r="BD16550" s="325"/>
      <c r="EL16550" s="325"/>
    </row>
    <row r="16551" spans="56:142" x14ac:dyDescent="0.2">
      <c r="BD16551" s="325"/>
      <c r="EL16551" s="325"/>
    </row>
    <row r="16552" spans="56:142" x14ac:dyDescent="0.2">
      <c r="BD16552" s="325"/>
      <c r="EL16552" s="325"/>
    </row>
    <row r="16553" spans="56:142" x14ac:dyDescent="0.2">
      <c r="BD16553" s="325"/>
      <c r="EL16553" s="325"/>
    </row>
    <row r="16554" spans="56:142" x14ac:dyDescent="0.2">
      <c r="BD16554" s="325"/>
      <c r="EL16554" s="325"/>
    </row>
    <row r="16555" spans="56:142" x14ac:dyDescent="0.2">
      <c r="BD16555" s="325"/>
      <c r="EL16555" s="325"/>
    </row>
    <row r="16556" spans="56:142" x14ac:dyDescent="0.2">
      <c r="BD16556" s="325"/>
      <c r="EL16556" s="325"/>
    </row>
    <row r="16557" spans="56:142" x14ac:dyDescent="0.2">
      <c r="BD16557" s="325"/>
      <c r="EL16557" s="325"/>
    </row>
    <row r="16558" spans="56:142" x14ac:dyDescent="0.2">
      <c r="BD16558" s="325"/>
      <c r="EL16558" s="325"/>
    </row>
    <row r="16559" spans="56:142" x14ac:dyDescent="0.2">
      <c r="BD16559" s="325"/>
      <c r="EL16559" s="325"/>
    </row>
    <row r="16560" spans="56:142" x14ac:dyDescent="0.2">
      <c r="BD16560" s="325"/>
      <c r="EL16560" s="325"/>
    </row>
    <row r="16561" spans="56:142" x14ac:dyDescent="0.2">
      <c r="BD16561" s="325"/>
      <c r="EL16561" s="325"/>
    </row>
    <row r="16562" spans="56:142" x14ac:dyDescent="0.2">
      <c r="BD16562" s="325"/>
      <c r="EL16562" s="325"/>
    </row>
    <row r="16563" spans="56:142" x14ac:dyDescent="0.2">
      <c r="BD16563" s="325"/>
      <c r="EL16563" s="325"/>
    </row>
    <row r="16564" spans="56:142" x14ac:dyDescent="0.2">
      <c r="BD16564" s="325"/>
      <c r="EL16564" s="325"/>
    </row>
    <row r="16565" spans="56:142" x14ac:dyDescent="0.2">
      <c r="BD16565" s="325"/>
      <c r="EL16565" s="325"/>
    </row>
    <row r="16566" spans="56:142" x14ac:dyDescent="0.2">
      <c r="BD16566" s="325"/>
      <c r="EL16566" s="325"/>
    </row>
    <row r="16567" spans="56:142" x14ac:dyDescent="0.2">
      <c r="BD16567" s="325"/>
      <c r="EL16567" s="325"/>
    </row>
    <row r="16568" spans="56:142" x14ac:dyDescent="0.2">
      <c r="BD16568" s="325"/>
      <c r="EL16568" s="325"/>
    </row>
    <row r="16569" spans="56:142" x14ac:dyDescent="0.2">
      <c r="BD16569" s="325"/>
      <c r="EL16569" s="325"/>
    </row>
    <row r="16570" spans="56:142" x14ac:dyDescent="0.2">
      <c r="BD16570" s="325"/>
      <c r="EL16570" s="325"/>
    </row>
    <row r="16571" spans="56:142" x14ac:dyDescent="0.2">
      <c r="BD16571" s="325"/>
      <c r="EL16571" s="325"/>
    </row>
    <row r="16572" spans="56:142" x14ac:dyDescent="0.2">
      <c r="BD16572" s="325"/>
      <c r="EL16572" s="325"/>
    </row>
    <row r="16573" spans="56:142" x14ac:dyDescent="0.2">
      <c r="BD16573" s="325"/>
      <c r="EL16573" s="325"/>
    </row>
    <row r="16574" spans="56:142" x14ac:dyDescent="0.2">
      <c r="BD16574" s="325"/>
      <c r="EL16574" s="325"/>
    </row>
    <row r="16575" spans="56:142" x14ac:dyDescent="0.2">
      <c r="BD16575" s="325"/>
      <c r="EL16575" s="325"/>
    </row>
    <row r="16576" spans="56:142" x14ac:dyDescent="0.2">
      <c r="BD16576" s="325"/>
      <c r="EL16576" s="325"/>
    </row>
    <row r="16577" spans="56:142" x14ac:dyDescent="0.2">
      <c r="BD16577" s="325"/>
      <c r="EL16577" s="325"/>
    </row>
    <row r="16578" spans="56:142" x14ac:dyDescent="0.2">
      <c r="BD16578" s="325"/>
      <c r="EL16578" s="325"/>
    </row>
    <row r="16579" spans="56:142" x14ac:dyDescent="0.2">
      <c r="BD16579" s="325"/>
      <c r="EL16579" s="325"/>
    </row>
    <row r="16580" spans="56:142" x14ac:dyDescent="0.2">
      <c r="BD16580" s="325"/>
      <c r="EL16580" s="325"/>
    </row>
    <row r="16581" spans="56:142" x14ac:dyDescent="0.2">
      <c r="BD16581" s="325"/>
      <c r="EL16581" s="325"/>
    </row>
    <row r="16582" spans="56:142" x14ac:dyDescent="0.2">
      <c r="BD16582" s="325"/>
      <c r="EL16582" s="325"/>
    </row>
    <row r="16583" spans="56:142" x14ac:dyDescent="0.2">
      <c r="BD16583" s="325"/>
      <c r="EL16583" s="325"/>
    </row>
    <row r="16584" spans="56:142" x14ac:dyDescent="0.2">
      <c r="BD16584" s="325"/>
      <c r="EL16584" s="325"/>
    </row>
    <row r="16585" spans="56:142" x14ac:dyDescent="0.2">
      <c r="BD16585" s="325"/>
      <c r="EL16585" s="325"/>
    </row>
    <row r="16586" spans="56:142" x14ac:dyDescent="0.2">
      <c r="BD16586" s="325"/>
      <c r="EL16586" s="325"/>
    </row>
    <row r="16587" spans="56:142" x14ac:dyDescent="0.2">
      <c r="BD16587" s="325"/>
      <c r="EL16587" s="325"/>
    </row>
    <row r="16588" spans="56:142" x14ac:dyDescent="0.2">
      <c r="BD16588" s="325"/>
      <c r="EL16588" s="325"/>
    </row>
    <row r="16589" spans="56:142" x14ac:dyDescent="0.2">
      <c r="BD16589" s="325"/>
      <c r="EL16589" s="325"/>
    </row>
    <row r="16590" spans="56:142" x14ac:dyDescent="0.2">
      <c r="BD16590" s="325"/>
      <c r="EL16590" s="325"/>
    </row>
    <row r="16591" spans="56:142" x14ac:dyDescent="0.2">
      <c r="BD16591" s="325"/>
      <c r="EL16591" s="325"/>
    </row>
    <row r="16592" spans="56:142" x14ac:dyDescent="0.2">
      <c r="BD16592" s="325"/>
      <c r="EL16592" s="325"/>
    </row>
    <row r="16593" spans="56:142" x14ac:dyDescent="0.2">
      <c r="BD16593" s="325"/>
      <c r="EL16593" s="325"/>
    </row>
    <row r="16594" spans="56:142" x14ac:dyDescent="0.2">
      <c r="BD16594" s="325"/>
      <c r="EL16594" s="325"/>
    </row>
    <row r="16595" spans="56:142" x14ac:dyDescent="0.2">
      <c r="BD16595" s="325"/>
      <c r="EL16595" s="325"/>
    </row>
    <row r="16596" spans="56:142" x14ac:dyDescent="0.2">
      <c r="BD16596" s="325"/>
      <c r="EL16596" s="325"/>
    </row>
    <row r="16597" spans="56:142" x14ac:dyDescent="0.2">
      <c r="BD16597" s="325"/>
      <c r="EL16597" s="325"/>
    </row>
    <row r="16598" spans="56:142" x14ac:dyDescent="0.2">
      <c r="BD16598" s="325"/>
      <c r="EL16598" s="325"/>
    </row>
    <row r="16599" spans="56:142" x14ac:dyDescent="0.2">
      <c r="BD16599" s="325"/>
      <c r="EL16599" s="325"/>
    </row>
    <row r="16600" spans="56:142" x14ac:dyDescent="0.2">
      <c r="BD16600" s="325"/>
      <c r="EL16600" s="325"/>
    </row>
    <row r="16601" spans="56:142" x14ac:dyDescent="0.2">
      <c r="BD16601" s="325"/>
      <c r="EL16601" s="325"/>
    </row>
    <row r="16602" spans="56:142" x14ac:dyDescent="0.2">
      <c r="BD16602" s="325"/>
      <c r="EL16602" s="325"/>
    </row>
    <row r="16603" spans="56:142" x14ac:dyDescent="0.2">
      <c r="BD16603" s="325"/>
      <c r="EL16603" s="325"/>
    </row>
    <row r="16604" spans="56:142" x14ac:dyDescent="0.2">
      <c r="BD16604" s="325"/>
      <c r="EL16604" s="325"/>
    </row>
    <row r="16605" spans="56:142" x14ac:dyDescent="0.2">
      <c r="BD16605" s="325"/>
      <c r="EL16605" s="325"/>
    </row>
    <row r="16606" spans="56:142" x14ac:dyDescent="0.2">
      <c r="BD16606" s="325"/>
      <c r="EL16606" s="325"/>
    </row>
    <row r="16607" spans="56:142" x14ac:dyDescent="0.2">
      <c r="BD16607" s="325"/>
      <c r="EL16607" s="325"/>
    </row>
    <row r="16608" spans="56:142" x14ac:dyDescent="0.2">
      <c r="BD16608" s="325"/>
      <c r="EL16608" s="325"/>
    </row>
    <row r="16609" spans="56:142" x14ac:dyDescent="0.2">
      <c r="BD16609" s="325"/>
      <c r="EL16609" s="325"/>
    </row>
    <row r="16610" spans="56:142" x14ac:dyDescent="0.2">
      <c r="BD16610" s="325"/>
      <c r="EL16610" s="325"/>
    </row>
    <row r="16611" spans="56:142" x14ac:dyDescent="0.2">
      <c r="BD16611" s="325"/>
      <c r="EL16611" s="325"/>
    </row>
    <row r="16612" spans="56:142" x14ac:dyDescent="0.2">
      <c r="BD16612" s="325"/>
      <c r="EL16612" s="325"/>
    </row>
    <row r="16613" spans="56:142" x14ac:dyDescent="0.2">
      <c r="BD16613" s="325"/>
      <c r="EL16613" s="325"/>
    </row>
    <row r="16614" spans="56:142" x14ac:dyDescent="0.2">
      <c r="BD16614" s="325"/>
      <c r="EL16614" s="325"/>
    </row>
    <row r="16615" spans="56:142" x14ac:dyDescent="0.2">
      <c r="BD16615" s="325"/>
      <c r="EL16615" s="325"/>
    </row>
    <row r="16616" spans="56:142" x14ac:dyDescent="0.2">
      <c r="BD16616" s="325"/>
      <c r="EL16616" s="325"/>
    </row>
    <row r="16617" spans="56:142" x14ac:dyDescent="0.2">
      <c r="BD16617" s="325"/>
      <c r="EL16617" s="325"/>
    </row>
    <row r="16618" spans="56:142" x14ac:dyDescent="0.2">
      <c r="BD16618" s="325"/>
      <c r="EL16618" s="325"/>
    </row>
    <row r="16619" spans="56:142" x14ac:dyDescent="0.2">
      <c r="BD16619" s="325"/>
      <c r="EL16619" s="325"/>
    </row>
    <row r="16620" spans="56:142" x14ac:dyDescent="0.2">
      <c r="BD16620" s="325"/>
      <c r="EL16620" s="325"/>
    </row>
    <row r="16621" spans="56:142" x14ac:dyDescent="0.2">
      <c r="BD16621" s="325"/>
      <c r="EL16621" s="325"/>
    </row>
    <row r="16622" spans="56:142" x14ac:dyDescent="0.2">
      <c r="BD16622" s="325"/>
      <c r="EL16622" s="325"/>
    </row>
    <row r="16623" spans="56:142" x14ac:dyDescent="0.2">
      <c r="BD16623" s="325"/>
      <c r="EL16623" s="325"/>
    </row>
    <row r="16624" spans="56:142" x14ac:dyDescent="0.2">
      <c r="BD16624" s="325"/>
      <c r="EL16624" s="325"/>
    </row>
    <row r="16625" spans="56:142" x14ac:dyDescent="0.2">
      <c r="BD16625" s="325"/>
      <c r="EL16625" s="325"/>
    </row>
    <row r="16626" spans="56:142" x14ac:dyDescent="0.2">
      <c r="BD16626" s="325"/>
      <c r="EL16626" s="325"/>
    </row>
    <row r="16627" spans="56:142" x14ac:dyDescent="0.2">
      <c r="BD16627" s="325"/>
      <c r="EL16627" s="325"/>
    </row>
    <row r="16628" spans="56:142" x14ac:dyDescent="0.2">
      <c r="BD16628" s="325"/>
      <c r="EL16628" s="325"/>
    </row>
    <row r="16629" spans="56:142" x14ac:dyDescent="0.2">
      <c r="BD16629" s="325"/>
      <c r="EL16629" s="325"/>
    </row>
    <row r="16630" spans="56:142" x14ac:dyDescent="0.2">
      <c r="BD16630" s="325"/>
      <c r="EL16630" s="325"/>
    </row>
    <row r="16631" spans="56:142" x14ac:dyDescent="0.2">
      <c r="BD16631" s="325"/>
      <c r="EL16631" s="325"/>
    </row>
    <row r="16632" spans="56:142" x14ac:dyDescent="0.2">
      <c r="BD16632" s="325"/>
      <c r="EL16632" s="325"/>
    </row>
    <row r="16633" spans="56:142" x14ac:dyDescent="0.2">
      <c r="BD16633" s="325"/>
      <c r="EL16633" s="325"/>
    </row>
    <row r="16634" spans="56:142" x14ac:dyDescent="0.2">
      <c r="BD16634" s="325"/>
      <c r="EL16634" s="325"/>
    </row>
    <row r="16635" spans="56:142" x14ac:dyDescent="0.2">
      <c r="BD16635" s="325"/>
      <c r="EL16635" s="325"/>
    </row>
    <row r="16636" spans="56:142" x14ac:dyDescent="0.2">
      <c r="BD16636" s="325"/>
      <c r="EL16636" s="325"/>
    </row>
    <row r="16637" spans="56:142" x14ac:dyDescent="0.2">
      <c r="BD16637" s="325"/>
      <c r="EL16637" s="325"/>
    </row>
    <row r="16638" spans="56:142" x14ac:dyDescent="0.2">
      <c r="BD16638" s="325"/>
      <c r="EL16638" s="325"/>
    </row>
    <row r="16639" spans="56:142" x14ac:dyDescent="0.2">
      <c r="BD16639" s="325"/>
      <c r="EL16639" s="325"/>
    </row>
    <row r="16640" spans="56:142" x14ac:dyDescent="0.2">
      <c r="BD16640" s="325"/>
      <c r="EL16640" s="325"/>
    </row>
    <row r="16641" spans="56:142" x14ac:dyDescent="0.2">
      <c r="BD16641" s="325"/>
      <c r="EL16641" s="325"/>
    </row>
    <row r="16642" spans="56:142" x14ac:dyDescent="0.2">
      <c r="BD16642" s="325"/>
      <c r="EL16642" s="325"/>
    </row>
    <row r="16643" spans="56:142" x14ac:dyDescent="0.2">
      <c r="BD16643" s="325"/>
      <c r="EL16643" s="325"/>
    </row>
    <row r="16644" spans="56:142" x14ac:dyDescent="0.2">
      <c r="BD16644" s="325"/>
      <c r="EL16644" s="325"/>
    </row>
    <row r="16645" spans="56:142" x14ac:dyDescent="0.2">
      <c r="BD16645" s="325"/>
      <c r="EL16645" s="325"/>
    </row>
    <row r="16646" spans="56:142" x14ac:dyDescent="0.2">
      <c r="BD16646" s="325"/>
      <c r="EL16646" s="325"/>
    </row>
    <row r="16647" spans="56:142" x14ac:dyDescent="0.2">
      <c r="BD16647" s="325"/>
      <c r="EL16647" s="325"/>
    </row>
    <row r="16648" spans="56:142" x14ac:dyDescent="0.2">
      <c r="BD16648" s="325"/>
      <c r="EL16648" s="325"/>
    </row>
    <row r="16649" spans="56:142" x14ac:dyDescent="0.2">
      <c r="BD16649" s="325"/>
      <c r="EL16649" s="325"/>
    </row>
    <row r="16650" spans="56:142" x14ac:dyDescent="0.2">
      <c r="BD16650" s="325"/>
      <c r="EL16650" s="325"/>
    </row>
    <row r="16651" spans="56:142" x14ac:dyDescent="0.2">
      <c r="BD16651" s="325"/>
      <c r="EL16651" s="325"/>
    </row>
    <row r="16652" spans="56:142" x14ac:dyDescent="0.2">
      <c r="BD16652" s="325"/>
      <c r="EL16652" s="325"/>
    </row>
    <row r="16653" spans="56:142" x14ac:dyDescent="0.2">
      <c r="BD16653" s="325"/>
      <c r="EL16653" s="325"/>
    </row>
    <row r="16654" spans="56:142" x14ac:dyDescent="0.2">
      <c r="BD16654" s="325"/>
      <c r="EL16654" s="325"/>
    </row>
    <row r="16655" spans="56:142" x14ac:dyDescent="0.2">
      <c r="BD16655" s="325"/>
      <c r="EL16655" s="325"/>
    </row>
    <row r="16656" spans="56:142" x14ac:dyDescent="0.2">
      <c r="BD16656" s="325"/>
      <c r="EL16656" s="325"/>
    </row>
    <row r="16657" spans="56:142" x14ac:dyDescent="0.2">
      <c r="BD16657" s="325"/>
      <c r="EL16657" s="325"/>
    </row>
    <row r="16658" spans="56:142" x14ac:dyDescent="0.2">
      <c r="BD16658" s="325"/>
      <c r="EL16658" s="325"/>
    </row>
    <row r="16659" spans="56:142" x14ac:dyDescent="0.2">
      <c r="BD16659" s="325"/>
      <c r="EL16659" s="325"/>
    </row>
    <row r="16660" spans="56:142" x14ac:dyDescent="0.2">
      <c r="BD16660" s="325"/>
      <c r="EL16660" s="325"/>
    </row>
    <row r="16661" spans="56:142" x14ac:dyDescent="0.2">
      <c r="BD16661" s="325"/>
      <c r="EL16661" s="325"/>
    </row>
    <row r="16662" spans="56:142" x14ac:dyDescent="0.2">
      <c r="BD16662" s="325"/>
      <c r="EL16662" s="325"/>
    </row>
    <row r="16663" spans="56:142" x14ac:dyDescent="0.2">
      <c r="BD16663" s="325"/>
      <c r="EL16663" s="325"/>
    </row>
    <row r="16664" spans="56:142" x14ac:dyDescent="0.2">
      <c r="BD16664" s="325"/>
      <c r="EL16664" s="325"/>
    </row>
    <row r="16665" spans="56:142" x14ac:dyDescent="0.2">
      <c r="BD16665" s="325"/>
      <c r="EL16665" s="325"/>
    </row>
    <row r="16666" spans="56:142" x14ac:dyDescent="0.2">
      <c r="BD16666" s="325"/>
      <c r="EL16666" s="325"/>
    </row>
    <row r="16667" spans="56:142" x14ac:dyDescent="0.2">
      <c r="BD16667" s="325"/>
      <c r="EL16667" s="325"/>
    </row>
    <row r="16668" spans="56:142" x14ac:dyDescent="0.2">
      <c r="BD16668" s="325"/>
      <c r="EL16668" s="325"/>
    </row>
    <row r="16669" spans="56:142" x14ac:dyDescent="0.2">
      <c r="BD16669" s="325"/>
      <c r="EL16669" s="325"/>
    </row>
    <row r="16670" spans="56:142" x14ac:dyDescent="0.2">
      <c r="BD16670" s="325"/>
      <c r="EL16670" s="325"/>
    </row>
    <row r="16671" spans="56:142" x14ac:dyDescent="0.2">
      <c r="BD16671" s="325"/>
      <c r="EL16671" s="325"/>
    </row>
    <row r="16672" spans="56:142" x14ac:dyDescent="0.2">
      <c r="BD16672" s="325"/>
      <c r="EL16672" s="325"/>
    </row>
    <row r="16673" spans="56:142" x14ac:dyDescent="0.2">
      <c r="BD16673" s="325"/>
      <c r="EL16673" s="325"/>
    </row>
    <row r="16674" spans="56:142" x14ac:dyDescent="0.2">
      <c r="BD16674" s="325"/>
      <c r="EL16674" s="325"/>
    </row>
    <row r="16675" spans="56:142" x14ac:dyDescent="0.2">
      <c r="BD16675" s="325"/>
      <c r="EL16675" s="325"/>
    </row>
    <row r="16676" spans="56:142" x14ac:dyDescent="0.2">
      <c r="BD16676" s="325"/>
      <c r="EL16676" s="325"/>
    </row>
    <row r="16677" spans="56:142" x14ac:dyDescent="0.2">
      <c r="BD16677" s="325"/>
      <c r="EL16677" s="325"/>
    </row>
    <row r="16678" spans="56:142" x14ac:dyDescent="0.2">
      <c r="BD16678" s="325"/>
      <c r="EL16678" s="325"/>
    </row>
    <row r="16679" spans="56:142" x14ac:dyDescent="0.2">
      <c r="BD16679" s="325"/>
      <c r="EL16679" s="325"/>
    </row>
    <row r="16680" spans="56:142" x14ac:dyDescent="0.2">
      <c r="BD16680" s="325"/>
      <c r="EL16680" s="325"/>
    </row>
    <row r="16681" spans="56:142" x14ac:dyDescent="0.2">
      <c r="BD16681" s="325"/>
      <c r="EL16681" s="325"/>
    </row>
    <row r="16682" spans="56:142" x14ac:dyDescent="0.2">
      <c r="BD16682" s="325"/>
      <c r="EL16682" s="325"/>
    </row>
    <row r="16683" spans="56:142" x14ac:dyDescent="0.2">
      <c r="BD16683" s="325"/>
      <c r="EL16683" s="325"/>
    </row>
    <row r="16684" spans="56:142" x14ac:dyDescent="0.2">
      <c r="BD16684" s="325"/>
      <c r="EL16684" s="325"/>
    </row>
    <row r="16685" spans="56:142" x14ac:dyDescent="0.2">
      <c r="BD16685" s="325"/>
      <c r="EL16685" s="325"/>
    </row>
    <row r="16686" spans="56:142" x14ac:dyDescent="0.2">
      <c r="BD16686" s="325"/>
      <c r="EL16686" s="325"/>
    </row>
    <row r="16687" spans="56:142" x14ac:dyDescent="0.2">
      <c r="BD16687" s="325"/>
      <c r="EL16687" s="325"/>
    </row>
    <row r="16688" spans="56:142" x14ac:dyDescent="0.2">
      <c r="BD16688" s="325"/>
      <c r="EL16688" s="325"/>
    </row>
    <row r="16689" spans="56:142" x14ac:dyDescent="0.2">
      <c r="BD16689" s="325"/>
      <c r="EL16689" s="325"/>
    </row>
    <row r="16690" spans="56:142" x14ac:dyDescent="0.2">
      <c r="BD16690" s="325"/>
      <c r="EL16690" s="325"/>
    </row>
    <row r="16691" spans="56:142" x14ac:dyDescent="0.2">
      <c r="BD16691" s="325"/>
      <c r="EL16691" s="325"/>
    </row>
    <row r="16692" spans="56:142" x14ac:dyDescent="0.2">
      <c r="BD16692" s="325"/>
      <c r="EL16692" s="325"/>
    </row>
    <row r="16693" spans="56:142" x14ac:dyDescent="0.2">
      <c r="BD16693" s="325"/>
      <c r="EL16693" s="325"/>
    </row>
    <row r="16694" spans="56:142" x14ac:dyDescent="0.2">
      <c r="BD16694" s="325"/>
      <c r="EL16694" s="325"/>
    </row>
    <row r="16695" spans="56:142" x14ac:dyDescent="0.2">
      <c r="BD16695" s="325"/>
      <c r="EL16695" s="325"/>
    </row>
    <row r="16696" spans="56:142" x14ac:dyDescent="0.2">
      <c r="BD16696" s="325"/>
      <c r="EL16696" s="325"/>
    </row>
    <row r="16697" spans="56:142" x14ac:dyDescent="0.2">
      <c r="BD16697" s="325"/>
      <c r="EL16697" s="325"/>
    </row>
    <row r="16698" spans="56:142" x14ac:dyDescent="0.2">
      <c r="BD16698" s="325"/>
      <c r="EL16698" s="325"/>
    </row>
    <row r="16699" spans="56:142" x14ac:dyDescent="0.2">
      <c r="BD16699" s="325"/>
      <c r="EL16699" s="325"/>
    </row>
    <row r="16700" spans="56:142" x14ac:dyDescent="0.2">
      <c r="BD16700" s="325"/>
      <c r="EL16700" s="325"/>
    </row>
    <row r="16701" spans="56:142" x14ac:dyDescent="0.2">
      <c r="BD16701" s="325"/>
      <c r="EL16701" s="325"/>
    </row>
    <row r="16702" spans="56:142" x14ac:dyDescent="0.2">
      <c r="BD16702" s="325"/>
      <c r="EL16702" s="325"/>
    </row>
    <row r="16703" spans="56:142" x14ac:dyDescent="0.2">
      <c r="BD16703" s="325"/>
      <c r="EL16703" s="325"/>
    </row>
    <row r="16704" spans="56:142" x14ac:dyDescent="0.2">
      <c r="BD16704" s="325"/>
      <c r="EL16704" s="325"/>
    </row>
    <row r="16705" spans="56:142" x14ac:dyDescent="0.2">
      <c r="BD16705" s="325"/>
      <c r="EL16705" s="325"/>
    </row>
    <row r="16706" spans="56:142" x14ac:dyDescent="0.2">
      <c r="BD16706" s="325"/>
      <c r="EL16706" s="325"/>
    </row>
    <row r="16707" spans="56:142" x14ac:dyDescent="0.2">
      <c r="BD16707" s="325"/>
      <c r="EL16707" s="325"/>
    </row>
    <row r="16708" spans="56:142" x14ac:dyDescent="0.2">
      <c r="BD16708" s="325"/>
      <c r="EL16708" s="325"/>
    </row>
    <row r="16709" spans="56:142" x14ac:dyDescent="0.2">
      <c r="BD16709" s="325"/>
      <c r="EL16709" s="325"/>
    </row>
    <row r="16710" spans="56:142" x14ac:dyDescent="0.2">
      <c r="BD16710" s="325"/>
      <c r="EL16710" s="325"/>
    </row>
    <row r="16711" spans="56:142" x14ac:dyDescent="0.2">
      <c r="BD16711" s="325"/>
      <c r="EL16711" s="325"/>
    </row>
    <row r="16712" spans="56:142" x14ac:dyDescent="0.2">
      <c r="BD16712" s="325"/>
      <c r="EL16712" s="325"/>
    </row>
    <row r="16713" spans="56:142" x14ac:dyDescent="0.2">
      <c r="BD16713" s="325"/>
      <c r="EL16713" s="325"/>
    </row>
    <row r="16714" spans="56:142" x14ac:dyDescent="0.2">
      <c r="BD16714" s="325"/>
      <c r="EL16714" s="325"/>
    </row>
    <row r="16715" spans="56:142" x14ac:dyDescent="0.2">
      <c r="BD16715" s="325"/>
      <c r="EL16715" s="325"/>
    </row>
    <row r="16716" spans="56:142" x14ac:dyDescent="0.2">
      <c r="BD16716" s="325"/>
      <c r="EL16716" s="325"/>
    </row>
    <row r="16717" spans="56:142" x14ac:dyDescent="0.2">
      <c r="BD16717" s="325"/>
      <c r="EL16717" s="325"/>
    </row>
    <row r="16718" spans="56:142" x14ac:dyDescent="0.2">
      <c r="BD16718" s="325"/>
      <c r="EL16718" s="325"/>
    </row>
    <row r="16719" spans="56:142" x14ac:dyDescent="0.2">
      <c r="BD16719" s="325"/>
      <c r="EL16719" s="325"/>
    </row>
    <row r="16720" spans="56:142" x14ac:dyDescent="0.2">
      <c r="BD16720" s="325"/>
      <c r="EL16720" s="325"/>
    </row>
    <row r="16721" spans="56:142" x14ac:dyDescent="0.2">
      <c r="BD16721" s="325"/>
      <c r="EL16721" s="325"/>
    </row>
    <row r="16722" spans="56:142" x14ac:dyDescent="0.2">
      <c r="BD16722" s="325"/>
      <c r="EL16722" s="325"/>
    </row>
    <row r="16723" spans="56:142" x14ac:dyDescent="0.2">
      <c r="BD16723" s="325"/>
      <c r="EL16723" s="325"/>
    </row>
    <row r="16724" spans="56:142" x14ac:dyDescent="0.2">
      <c r="BD16724" s="325"/>
      <c r="EL16724" s="325"/>
    </row>
    <row r="16725" spans="56:142" x14ac:dyDescent="0.2">
      <c r="BD16725" s="325"/>
      <c r="EL16725" s="325"/>
    </row>
    <row r="16726" spans="56:142" x14ac:dyDescent="0.2">
      <c r="BD16726" s="325"/>
      <c r="EL16726" s="325"/>
    </row>
    <row r="16727" spans="56:142" x14ac:dyDescent="0.2">
      <c r="BD16727" s="325"/>
      <c r="EL16727" s="325"/>
    </row>
    <row r="16728" spans="56:142" x14ac:dyDescent="0.2">
      <c r="BD16728" s="325"/>
      <c r="EL16728" s="325"/>
    </row>
    <row r="16729" spans="56:142" x14ac:dyDescent="0.2">
      <c r="BD16729" s="325"/>
      <c r="EL16729" s="325"/>
    </row>
    <row r="16730" spans="56:142" x14ac:dyDescent="0.2">
      <c r="BD16730" s="325"/>
      <c r="EL16730" s="325"/>
    </row>
    <row r="16731" spans="56:142" x14ac:dyDescent="0.2">
      <c r="BD16731" s="325"/>
      <c r="EL16731" s="325"/>
    </row>
    <row r="16732" spans="56:142" x14ac:dyDescent="0.2">
      <c r="BD16732" s="325"/>
      <c r="EL16732" s="325"/>
    </row>
    <row r="16733" spans="56:142" x14ac:dyDescent="0.2">
      <c r="BD16733" s="325"/>
      <c r="EL16733" s="325"/>
    </row>
    <row r="16734" spans="56:142" x14ac:dyDescent="0.2">
      <c r="BD16734" s="325"/>
      <c r="EL16734" s="325"/>
    </row>
    <row r="16735" spans="56:142" x14ac:dyDescent="0.2">
      <c r="BD16735" s="325"/>
      <c r="EL16735" s="325"/>
    </row>
    <row r="16736" spans="56:142" x14ac:dyDescent="0.2">
      <c r="BD16736" s="325"/>
      <c r="EL16736" s="325"/>
    </row>
    <row r="16737" spans="56:142" x14ac:dyDescent="0.2">
      <c r="BD16737" s="325"/>
      <c r="EL16737" s="325"/>
    </row>
    <row r="16738" spans="56:142" x14ac:dyDescent="0.2">
      <c r="BD16738" s="325"/>
      <c r="EL16738" s="325"/>
    </row>
    <row r="16739" spans="56:142" x14ac:dyDescent="0.2">
      <c r="BD16739" s="325"/>
      <c r="EL16739" s="325"/>
    </row>
    <row r="16740" spans="56:142" x14ac:dyDescent="0.2">
      <c r="BD16740" s="325"/>
      <c r="EL16740" s="325"/>
    </row>
    <row r="16741" spans="56:142" x14ac:dyDescent="0.2">
      <c r="BD16741" s="325"/>
      <c r="EL16741" s="325"/>
    </row>
    <row r="16742" spans="56:142" x14ac:dyDescent="0.2">
      <c r="BD16742" s="325"/>
      <c r="EL16742" s="325"/>
    </row>
    <row r="16743" spans="56:142" x14ac:dyDescent="0.2">
      <c r="BD16743" s="325"/>
      <c r="EL16743" s="325"/>
    </row>
    <row r="16744" spans="56:142" x14ac:dyDescent="0.2">
      <c r="BD16744" s="325"/>
      <c r="EL16744" s="325"/>
    </row>
    <row r="16745" spans="56:142" x14ac:dyDescent="0.2">
      <c r="BD16745" s="325"/>
      <c r="EL16745" s="325"/>
    </row>
    <row r="16746" spans="56:142" x14ac:dyDescent="0.2">
      <c r="BD16746" s="325"/>
      <c r="EL16746" s="325"/>
    </row>
    <row r="16747" spans="56:142" x14ac:dyDescent="0.2">
      <c r="BD16747" s="325"/>
      <c r="EL16747" s="325"/>
    </row>
    <row r="16748" spans="56:142" x14ac:dyDescent="0.2">
      <c r="BD16748" s="325"/>
      <c r="EL16748" s="325"/>
    </row>
    <row r="16749" spans="56:142" x14ac:dyDescent="0.2">
      <c r="BD16749" s="325"/>
      <c r="EL16749" s="325"/>
    </row>
    <row r="16750" spans="56:142" x14ac:dyDescent="0.2">
      <c r="BD16750" s="325"/>
      <c r="EL16750" s="325"/>
    </row>
    <row r="16751" spans="56:142" x14ac:dyDescent="0.2">
      <c r="BD16751" s="325"/>
      <c r="EL16751" s="325"/>
    </row>
    <row r="16752" spans="56:142" x14ac:dyDescent="0.2">
      <c r="BD16752" s="325"/>
      <c r="EL16752" s="325"/>
    </row>
    <row r="16753" spans="56:142" x14ac:dyDescent="0.2">
      <c r="BD16753" s="325"/>
      <c r="EL16753" s="325"/>
    </row>
    <row r="16754" spans="56:142" x14ac:dyDescent="0.2">
      <c r="BD16754" s="325"/>
      <c r="EL16754" s="325"/>
    </row>
    <row r="16755" spans="56:142" x14ac:dyDescent="0.2">
      <c r="BD16755" s="325"/>
      <c r="EL16755" s="325"/>
    </row>
    <row r="16756" spans="56:142" x14ac:dyDescent="0.2">
      <c r="BD16756" s="325"/>
      <c r="EL16756" s="325"/>
    </row>
    <row r="16757" spans="56:142" x14ac:dyDescent="0.2">
      <c r="BD16757" s="325"/>
      <c r="EL16757" s="325"/>
    </row>
    <row r="16758" spans="56:142" x14ac:dyDescent="0.2">
      <c r="BD16758" s="325"/>
      <c r="EL16758" s="325"/>
    </row>
    <row r="16759" spans="56:142" x14ac:dyDescent="0.2">
      <c r="BD16759" s="325"/>
      <c r="EL16759" s="325"/>
    </row>
    <row r="16760" spans="56:142" x14ac:dyDescent="0.2">
      <c r="BD16760" s="325"/>
      <c r="EL16760" s="325"/>
    </row>
    <row r="16761" spans="56:142" x14ac:dyDescent="0.2">
      <c r="BD16761" s="325"/>
      <c r="EL16761" s="325"/>
    </row>
    <row r="16762" spans="56:142" x14ac:dyDescent="0.2">
      <c r="BD16762" s="325"/>
      <c r="EL16762" s="325"/>
    </row>
    <row r="16763" spans="56:142" x14ac:dyDescent="0.2">
      <c r="BD16763" s="325"/>
      <c r="EL16763" s="325"/>
    </row>
    <row r="16764" spans="56:142" x14ac:dyDescent="0.2">
      <c r="BD16764" s="325"/>
      <c r="EL16764" s="325"/>
    </row>
    <row r="16765" spans="56:142" x14ac:dyDescent="0.2">
      <c r="BD16765" s="325"/>
      <c r="EL16765" s="325"/>
    </row>
    <row r="16766" spans="56:142" x14ac:dyDescent="0.2">
      <c r="BD16766" s="325"/>
      <c r="EL16766" s="325"/>
    </row>
    <row r="16767" spans="56:142" x14ac:dyDescent="0.2">
      <c r="BD16767" s="325"/>
      <c r="EL16767" s="325"/>
    </row>
    <row r="16768" spans="56:142" x14ac:dyDescent="0.2">
      <c r="BD16768" s="325"/>
      <c r="EL16768" s="325"/>
    </row>
    <row r="16769" spans="56:142" x14ac:dyDescent="0.2">
      <c r="BD16769" s="325"/>
      <c r="EL16769" s="325"/>
    </row>
    <row r="16770" spans="56:142" x14ac:dyDescent="0.2">
      <c r="BD16770" s="325"/>
      <c r="EL16770" s="325"/>
    </row>
    <row r="16771" spans="56:142" x14ac:dyDescent="0.2">
      <c r="BD16771" s="325"/>
      <c r="EL16771" s="325"/>
    </row>
    <row r="16772" spans="56:142" x14ac:dyDescent="0.2">
      <c r="BD16772" s="325"/>
      <c r="EL16772" s="325"/>
    </row>
    <row r="16773" spans="56:142" x14ac:dyDescent="0.2">
      <c r="BD16773" s="325"/>
      <c r="EL16773" s="325"/>
    </row>
    <row r="16774" spans="56:142" x14ac:dyDescent="0.2">
      <c r="BD16774" s="325"/>
      <c r="EL16774" s="325"/>
    </row>
    <row r="16775" spans="56:142" x14ac:dyDescent="0.2">
      <c r="BD16775" s="325"/>
      <c r="EL16775" s="325"/>
    </row>
    <row r="16776" spans="56:142" x14ac:dyDescent="0.2">
      <c r="BD16776" s="325"/>
      <c r="EL16776" s="325"/>
    </row>
    <row r="16777" spans="56:142" x14ac:dyDescent="0.2">
      <c r="BD16777" s="325"/>
      <c r="EL16777" s="325"/>
    </row>
    <row r="16778" spans="56:142" x14ac:dyDescent="0.2">
      <c r="BD16778" s="325"/>
      <c r="EL16778" s="325"/>
    </row>
    <row r="16779" spans="56:142" x14ac:dyDescent="0.2">
      <c r="BD16779" s="325"/>
      <c r="EL16779" s="325"/>
    </row>
    <row r="16780" spans="56:142" x14ac:dyDescent="0.2">
      <c r="BD16780" s="325"/>
      <c r="EL16780" s="325"/>
    </row>
    <row r="16781" spans="56:142" x14ac:dyDescent="0.2">
      <c r="BD16781" s="325"/>
      <c r="EL16781" s="325"/>
    </row>
    <row r="16782" spans="56:142" x14ac:dyDescent="0.2">
      <c r="BD16782" s="325"/>
      <c r="EL16782" s="325"/>
    </row>
    <row r="16783" spans="56:142" x14ac:dyDescent="0.2">
      <c r="BD16783" s="325"/>
      <c r="EL16783" s="325"/>
    </row>
    <row r="16784" spans="56:142" x14ac:dyDescent="0.2">
      <c r="BD16784" s="325"/>
      <c r="EL16784" s="325"/>
    </row>
    <row r="16785" spans="56:142" x14ac:dyDescent="0.2">
      <c r="BD16785" s="325"/>
      <c r="EL16785" s="325"/>
    </row>
    <row r="16786" spans="56:142" x14ac:dyDescent="0.2">
      <c r="BD16786" s="325"/>
      <c r="EL16786" s="325"/>
    </row>
    <row r="16787" spans="56:142" x14ac:dyDescent="0.2">
      <c r="BD16787" s="325"/>
      <c r="EL16787" s="325"/>
    </row>
    <row r="16788" spans="56:142" x14ac:dyDescent="0.2">
      <c r="BD16788" s="325"/>
      <c r="EL16788" s="325"/>
    </row>
    <row r="16789" spans="56:142" x14ac:dyDescent="0.2">
      <c r="BD16789" s="325"/>
      <c r="EL16789" s="325"/>
    </row>
    <row r="16790" spans="56:142" x14ac:dyDescent="0.2">
      <c r="BD16790" s="325"/>
      <c r="EL16790" s="325"/>
    </row>
    <row r="16791" spans="56:142" x14ac:dyDescent="0.2">
      <c r="BD16791" s="325"/>
      <c r="EL16791" s="325"/>
    </row>
    <row r="16792" spans="56:142" x14ac:dyDescent="0.2">
      <c r="BD16792" s="325"/>
      <c r="EL16792" s="325"/>
    </row>
    <row r="16793" spans="56:142" x14ac:dyDescent="0.2">
      <c r="BD16793" s="325"/>
      <c r="EL16793" s="325"/>
    </row>
    <row r="16794" spans="56:142" x14ac:dyDescent="0.2">
      <c r="BD16794" s="325"/>
      <c r="EL16794" s="325"/>
    </row>
    <row r="16795" spans="56:142" x14ac:dyDescent="0.2">
      <c r="BD16795" s="325"/>
      <c r="EL16795" s="325"/>
    </row>
    <row r="16796" spans="56:142" x14ac:dyDescent="0.2">
      <c r="BD16796" s="325"/>
      <c r="EL16796" s="325"/>
    </row>
    <row r="16797" spans="56:142" x14ac:dyDescent="0.2">
      <c r="BD16797" s="325"/>
      <c r="EL16797" s="325"/>
    </row>
    <row r="16798" spans="56:142" x14ac:dyDescent="0.2">
      <c r="BD16798" s="325"/>
      <c r="EL16798" s="325"/>
    </row>
    <row r="16799" spans="56:142" x14ac:dyDescent="0.2">
      <c r="BD16799" s="325"/>
      <c r="EL16799" s="325"/>
    </row>
    <row r="16800" spans="56:142" x14ac:dyDescent="0.2">
      <c r="BD16800" s="325"/>
      <c r="EL16800" s="325"/>
    </row>
    <row r="16801" spans="56:142" x14ac:dyDescent="0.2">
      <c r="BD16801" s="325"/>
      <c r="EL16801" s="325"/>
    </row>
    <row r="16802" spans="56:142" x14ac:dyDescent="0.2">
      <c r="BD16802" s="325"/>
      <c r="EL16802" s="325"/>
    </row>
    <row r="16803" spans="56:142" x14ac:dyDescent="0.2">
      <c r="BD16803" s="325"/>
      <c r="EL16803" s="325"/>
    </row>
    <row r="16804" spans="56:142" x14ac:dyDescent="0.2">
      <c r="BD16804" s="325"/>
      <c r="EL16804" s="325"/>
    </row>
    <row r="16805" spans="56:142" x14ac:dyDescent="0.2">
      <c r="BD16805" s="325"/>
      <c r="EL16805" s="325"/>
    </row>
    <row r="16806" spans="56:142" x14ac:dyDescent="0.2">
      <c r="BD16806" s="325"/>
      <c r="EL16806" s="325"/>
    </row>
    <row r="16807" spans="56:142" x14ac:dyDescent="0.2">
      <c r="BD16807" s="325"/>
      <c r="EL16807" s="325"/>
    </row>
    <row r="16808" spans="56:142" x14ac:dyDescent="0.2">
      <c r="BD16808" s="325"/>
      <c r="EL16808" s="325"/>
    </row>
    <row r="16809" spans="56:142" x14ac:dyDescent="0.2">
      <c r="BD16809" s="325"/>
      <c r="EL16809" s="325"/>
    </row>
    <row r="16810" spans="56:142" x14ac:dyDescent="0.2">
      <c r="BD16810" s="325"/>
      <c r="EL16810" s="325"/>
    </row>
    <row r="16811" spans="56:142" x14ac:dyDescent="0.2">
      <c r="BD16811" s="325"/>
      <c r="EL16811" s="325"/>
    </row>
    <row r="16812" spans="56:142" x14ac:dyDescent="0.2">
      <c r="BD16812" s="325"/>
      <c r="EL16812" s="325"/>
    </row>
    <row r="16813" spans="56:142" x14ac:dyDescent="0.2">
      <c r="BD16813" s="325"/>
      <c r="EL16813" s="325"/>
    </row>
    <row r="16814" spans="56:142" x14ac:dyDescent="0.2">
      <c r="BD16814" s="325"/>
      <c r="EL16814" s="325"/>
    </row>
    <row r="16815" spans="56:142" x14ac:dyDescent="0.2">
      <c r="BD16815" s="325"/>
      <c r="EL16815" s="325"/>
    </row>
    <row r="16816" spans="56:142" x14ac:dyDescent="0.2">
      <c r="BD16816" s="325"/>
      <c r="EL16816" s="325"/>
    </row>
    <row r="16817" spans="56:142" x14ac:dyDescent="0.2">
      <c r="BD16817" s="325"/>
      <c r="EL16817" s="325"/>
    </row>
    <row r="16818" spans="56:142" x14ac:dyDescent="0.2">
      <c r="BD16818" s="325"/>
      <c r="EL16818" s="325"/>
    </row>
    <row r="16819" spans="56:142" x14ac:dyDescent="0.2">
      <c r="BD16819" s="325"/>
      <c r="EL16819" s="325"/>
    </row>
    <row r="16820" spans="56:142" x14ac:dyDescent="0.2">
      <c r="BD16820" s="325"/>
      <c r="EL16820" s="325"/>
    </row>
    <row r="16821" spans="56:142" x14ac:dyDescent="0.2">
      <c r="BD16821" s="325"/>
      <c r="EL16821" s="325"/>
    </row>
    <row r="16822" spans="56:142" x14ac:dyDescent="0.2">
      <c r="BD16822" s="325"/>
      <c r="EL16822" s="325"/>
    </row>
    <row r="16823" spans="56:142" x14ac:dyDescent="0.2">
      <c r="BD16823" s="325"/>
      <c r="EL16823" s="325"/>
    </row>
    <row r="16824" spans="56:142" x14ac:dyDescent="0.2">
      <c r="BD16824" s="325"/>
      <c r="EL16824" s="325"/>
    </row>
    <row r="16825" spans="56:142" x14ac:dyDescent="0.2">
      <c r="BD16825" s="325"/>
      <c r="EL16825" s="325"/>
    </row>
    <row r="16826" spans="56:142" x14ac:dyDescent="0.2">
      <c r="BD16826" s="325"/>
      <c r="EL16826" s="325"/>
    </row>
    <row r="16827" spans="56:142" x14ac:dyDescent="0.2">
      <c r="BD16827" s="325"/>
      <c r="EL16827" s="325"/>
    </row>
    <row r="16828" spans="56:142" x14ac:dyDescent="0.2">
      <c r="BD16828" s="325"/>
      <c r="EL16828" s="325"/>
    </row>
    <row r="16829" spans="56:142" x14ac:dyDescent="0.2">
      <c r="BD16829" s="325"/>
      <c r="EL16829" s="325"/>
    </row>
    <row r="16830" spans="56:142" x14ac:dyDescent="0.2">
      <c r="BD16830" s="325"/>
      <c r="EL16830" s="325"/>
    </row>
    <row r="16831" spans="56:142" x14ac:dyDescent="0.2">
      <c r="BD16831" s="325"/>
      <c r="EL16831" s="325"/>
    </row>
    <row r="16832" spans="56:142" x14ac:dyDescent="0.2">
      <c r="BD16832" s="325"/>
      <c r="EL16832" s="325"/>
    </row>
    <row r="16833" spans="56:142" x14ac:dyDescent="0.2">
      <c r="BD16833" s="325"/>
      <c r="EL16833" s="325"/>
    </row>
    <row r="16834" spans="56:142" x14ac:dyDescent="0.2">
      <c r="BD16834" s="325"/>
      <c r="EL16834" s="325"/>
    </row>
    <row r="16835" spans="56:142" x14ac:dyDescent="0.2">
      <c r="BD16835" s="325"/>
      <c r="EL16835" s="325"/>
    </row>
    <row r="16836" spans="56:142" x14ac:dyDescent="0.2">
      <c r="BD16836" s="325"/>
      <c r="EL16836" s="325"/>
    </row>
    <row r="16837" spans="56:142" x14ac:dyDescent="0.2">
      <c r="BD16837" s="325"/>
      <c r="EL16837" s="325"/>
    </row>
    <row r="16838" spans="56:142" x14ac:dyDescent="0.2">
      <c r="BD16838" s="325"/>
      <c r="EL16838" s="325"/>
    </row>
    <row r="16839" spans="56:142" x14ac:dyDescent="0.2">
      <c r="BD16839" s="325"/>
      <c r="EL16839" s="325"/>
    </row>
    <row r="16840" spans="56:142" x14ac:dyDescent="0.2">
      <c r="BD16840" s="325"/>
      <c r="EL16840" s="325"/>
    </row>
    <row r="16841" spans="56:142" x14ac:dyDescent="0.2">
      <c r="BD16841" s="325"/>
      <c r="EL16841" s="325"/>
    </row>
    <row r="16842" spans="56:142" x14ac:dyDescent="0.2">
      <c r="BD16842" s="325"/>
      <c r="EL16842" s="325"/>
    </row>
    <row r="16843" spans="56:142" x14ac:dyDescent="0.2">
      <c r="BD16843" s="325"/>
      <c r="EL16843" s="325"/>
    </row>
    <row r="16844" spans="56:142" x14ac:dyDescent="0.2">
      <c r="BD16844" s="325"/>
      <c r="EL16844" s="325"/>
    </row>
    <row r="16845" spans="56:142" x14ac:dyDescent="0.2">
      <c r="BD16845" s="325"/>
      <c r="EL16845" s="325"/>
    </row>
    <row r="16846" spans="56:142" x14ac:dyDescent="0.2">
      <c r="BD16846" s="325"/>
      <c r="EL16846" s="325"/>
    </row>
    <row r="16847" spans="56:142" x14ac:dyDescent="0.2">
      <c r="BD16847" s="325"/>
      <c r="EL16847" s="325"/>
    </row>
    <row r="16848" spans="56:142" x14ac:dyDescent="0.2">
      <c r="BD16848" s="325"/>
      <c r="EL16848" s="325"/>
    </row>
    <row r="16849" spans="56:142" x14ac:dyDescent="0.2">
      <c r="BD16849" s="325"/>
      <c r="EL16849" s="325"/>
    </row>
    <row r="16850" spans="56:142" x14ac:dyDescent="0.2">
      <c r="BD16850" s="325"/>
      <c r="EL16850" s="325"/>
    </row>
    <row r="16851" spans="56:142" x14ac:dyDescent="0.2">
      <c r="BD16851" s="325"/>
      <c r="EL16851" s="325"/>
    </row>
    <row r="16852" spans="56:142" x14ac:dyDescent="0.2">
      <c r="BD16852" s="325"/>
      <c r="EL16852" s="325"/>
    </row>
    <row r="16853" spans="56:142" x14ac:dyDescent="0.2">
      <c r="BD16853" s="325"/>
      <c r="EL16853" s="325"/>
    </row>
    <row r="16854" spans="56:142" x14ac:dyDescent="0.2">
      <c r="BD16854" s="325"/>
      <c r="EL16854" s="325"/>
    </row>
    <row r="16855" spans="56:142" x14ac:dyDescent="0.2">
      <c r="BD16855" s="325"/>
      <c r="EL16855" s="325"/>
    </row>
    <row r="16856" spans="56:142" x14ac:dyDescent="0.2">
      <c r="BD16856" s="325"/>
      <c r="EL16856" s="325"/>
    </row>
    <row r="16857" spans="56:142" x14ac:dyDescent="0.2">
      <c r="BD16857" s="325"/>
      <c r="EL16857" s="325"/>
    </row>
    <row r="16858" spans="56:142" x14ac:dyDescent="0.2">
      <c r="BD16858" s="325"/>
      <c r="EL16858" s="325"/>
    </row>
    <row r="16859" spans="56:142" x14ac:dyDescent="0.2">
      <c r="BD16859" s="325"/>
      <c r="EL16859" s="325"/>
    </row>
    <row r="16860" spans="56:142" x14ac:dyDescent="0.2">
      <c r="BD16860" s="325"/>
      <c r="EL16860" s="325"/>
    </row>
    <row r="16861" spans="56:142" x14ac:dyDescent="0.2">
      <c r="BD16861" s="325"/>
      <c r="EL16861" s="325"/>
    </row>
    <row r="16862" spans="56:142" x14ac:dyDescent="0.2">
      <c r="BD16862" s="325"/>
      <c r="EL16862" s="325"/>
    </row>
    <row r="16863" spans="56:142" x14ac:dyDescent="0.2">
      <c r="BD16863" s="325"/>
      <c r="EL16863" s="325"/>
    </row>
    <row r="16864" spans="56:142" x14ac:dyDescent="0.2">
      <c r="BD16864" s="325"/>
      <c r="EL16864" s="325"/>
    </row>
    <row r="16865" spans="56:142" x14ac:dyDescent="0.2">
      <c r="BD16865" s="325"/>
      <c r="EL16865" s="325"/>
    </row>
    <row r="16866" spans="56:142" x14ac:dyDescent="0.2">
      <c r="BD16866" s="325"/>
      <c r="EL16866" s="325"/>
    </row>
    <row r="16867" spans="56:142" x14ac:dyDescent="0.2">
      <c r="BD16867" s="325"/>
      <c r="EL16867" s="325"/>
    </row>
    <row r="16868" spans="56:142" x14ac:dyDescent="0.2">
      <c r="BD16868" s="325"/>
      <c r="EL16868" s="325"/>
    </row>
    <row r="16869" spans="56:142" x14ac:dyDescent="0.2">
      <c r="BD16869" s="325"/>
      <c r="EL16869" s="325"/>
    </row>
    <row r="16870" spans="56:142" x14ac:dyDescent="0.2">
      <c r="BD16870" s="325"/>
      <c r="EL16870" s="325"/>
    </row>
    <row r="16871" spans="56:142" x14ac:dyDescent="0.2">
      <c r="BD16871" s="325"/>
      <c r="EL16871" s="325"/>
    </row>
    <row r="16872" spans="56:142" x14ac:dyDescent="0.2">
      <c r="BD16872" s="325"/>
      <c r="EL16872" s="325"/>
    </row>
    <row r="16873" spans="56:142" x14ac:dyDescent="0.2">
      <c r="BD16873" s="325"/>
      <c r="EL16873" s="325"/>
    </row>
    <row r="16874" spans="56:142" x14ac:dyDescent="0.2">
      <c r="BD16874" s="325"/>
      <c r="EL16874" s="325"/>
    </row>
    <row r="16875" spans="56:142" x14ac:dyDescent="0.2">
      <c r="BD16875" s="325"/>
      <c r="EL16875" s="325"/>
    </row>
    <row r="16876" spans="56:142" x14ac:dyDescent="0.2">
      <c r="BD16876" s="325"/>
      <c r="EL16876" s="325"/>
    </row>
    <row r="16877" spans="56:142" x14ac:dyDescent="0.2">
      <c r="BD16877" s="325"/>
      <c r="EL16877" s="325"/>
    </row>
    <row r="16878" spans="56:142" x14ac:dyDescent="0.2">
      <c r="BD16878" s="325"/>
      <c r="EL16878" s="325"/>
    </row>
    <row r="16879" spans="56:142" x14ac:dyDescent="0.2">
      <c r="BD16879" s="325"/>
      <c r="EL16879" s="325"/>
    </row>
    <row r="16880" spans="56:142" x14ac:dyDescent="0.2">
      <c r="BD16880" s="325"/>
      <c r="EL16880" s="325"/>
    </row>
    <row r="16881" spans="56:142" x14ac:dyDescent="0.2">
      <c r="BD16881" s="325"/>
      <c r="EL16881" s="325"/>
    </row>
    <row r="16882" spans="56:142" x14ac:dyDescent="0.2">
      <c r="BD16882" s="325"/>
      <c r="EL16882" s="325"/>
    </row>
    <row r="16883" spans="56:142" x14ac:dyDescent="0.2">
      <c r="BD16883" s="325"/>
      <c r="EL16883" s="325"/>
    </row>
    <row r="16884" spans="56:142" x14ac:dyDescent="0.2">
      <c r="BD16884" s="325"/>
      <c r="EL16884" s="325"/>
    </row>
    <row r="16885" spans="56:142" x14ac:dyDescent="0.2">
      <c r="BD16885" s="325"/>
      <c r="EL16885" s="325"/>
    </row>
    <row r="16886" spans="56:142" x14ac:dyDescent="0.2">
      <c r="BD16886" s="325"/>
      <c r="EL16886" s="325"/>
    </row>
    <row r="16887" spans="56:142" x14ac:dyDescent="0.2">
      <c r="BD16887" s="325"/>
      <c r="EL16887" s="325"/>
    </row>
    <row r="16888" spans="56:142" x14ac:dyDescent="0.2">
      <c r="BD16888" s="325"/>
      <c r="EL16888" s="325"/>
    </row>
    <row r="16889" spans="56:142" x14ac:dyDescent="0.2">
      <c r="BD16889" s="325"/>
      <c r="EL16889" s="325"/>
    </row>
    <row r="16890" spans="56:142" x14ac:dyDescent="0.2">
      <c r="BD16890" s="325"/>
      <c r="EL16890" s="325"/>
    </row>
    <row r="16891" spans="56:142" x14ac:dyDescent="0.2">
      <c r="BD16891" s="325"/>
      <c r="EL16891" s="325"/>
    </row>
    <row r="16892" spans="56:142" x14ac:dyDescent="0.2">
      <c r="BD16892" s="325"/>
      <c r="EL16892" s="325"/>
    </row>
    <row r="16893" spans="56:142" x14ac:dyDescent="0.2">
      <c r="BD16893" s="325"/>
      <c r="EL16893" s="325"/>
    </row>
    <row r="16894" spans="56:142" x14ac:dyDescent="0.2">
      <c r="BD16894" s="325"/>
      <c r="EL16894" s="325"/>
    </row>
    <row r="16895" spans="56:142" x14ac:dyDescent="0.2">
      <c r="BD16895" s="325"/>
      <c r="EL16895" s="325"/>
    </row>
    <row r="16896" spans="56:142" x14ac:dyDescent="0.2">
      <c r="BD16896" s="325"/>
      <c r="EL16896" s="325"/>
    </row>
    <row r="16897" spans="56:142" x14ac:dyDescent="0.2">
      <c r="BD16897" s="325"/>
      <c r="EL16897" s="325"/>
    </row>
    <row r="16898" spans="56:142" x14ac:dyDescent="0.2">
      <c r="BD16898" s="325"/>
      <c r="EL16898" s="325"/>
    </row>
    <row r="16899" spans="56:142" x14ac:dyDescent="0.2">
      <c r="BD16899" s="325"/>
      <c r="EL16899" s="325"/>
    </row>
    <row r="16900" spans="56:142" x14ac:dyDescent="0.2">
      <c r="BD16900" s="325"/>
      <c r="EL16900" s="325"/>
    </row>
    <row r="16901" spans="56:142" x14ac:dyDescent="0.2">
      <c r="BD16901" s="325"/>
      <c r="EL16901" s="325"/>
    </row>
    <row r="16902" spans="56:142" x14ac:dyDescent="0.2">
      <c r="BD16902" s="325"/>
      <c r="EL16902" s="325"/>
    </row>
    <row r="16903" spans="56:142" x14ac:dyDescent="0.2">
      <c r="BD16903" s="325"/>
      <c r="EL16903" s="325"/>
    </row>
    <row r="16904" spans="56:142" x14ac:dyDescent="0.2">
      <c r="BD16904" s="325"/>
      <c r="EL16904" s="325"/>
    </row>
    <row r="16905" spans="56:142" x14ac:dyDescent="0.2">
      <c r="BD16905" s="325"/>
      <c r="EL16905" s="325"/>
    </row>
    <row r="16906" spans="56:142" x14ac:dyDescent="0.2">
      <c r="BD16906" s="325"/>
      <c r="EL16906" s="325"/>
    </row>
    <row r="16907" spans="56:142" x14ac:dyDescent="0.2">
      <c r="BD16907" s="325"/>
      <c r="EL16907" s="325"/>
    </row>
    <row r="16908" spans="56:142" x14ac:dyDescent="0.2">
      <c r="BD16908" s="325"/>
      <c r="EL16908" s="325"/>
    </row>
    <row r="16909" spans="56:142" x14ac:dyDescent="0.2">
      <c r="BD16909" s="325"/>
      <c r="EL16909" s="325"/>
    </row>
    <row r="16910" spans="56:142" x14ac:dyDescent="0.2">
      <c r="BD16910" s="325"/>
      <c r="EL16910" s="325"/>
    </row>
    <row r="16911" spans="56:142" x14ac:dyDescent="0.2">
      <c r="BD16911" s="325"/>
      <c r="EL16911" s="325"/>
    </row>
    <row r="16912" spans="56:142" x14ac:dyDescent="0.2">
      <c r="BD16912" s="325"/>
      <c r="EL16912" s="325"/>
    </row>
    <row r="16913" spans="56:142" x14ac:dyDescent="0.2">
      <c r="BD16913" s="325"/>
      <c r="EL16913" s="325"/>
    </row>
    <row r="16914" spans="56:142" x14ac:dyDescent="0.2">
      <c r="BD16914" s="325"/>
      <c r="EL16914" s="325"/>
    </row>
    <row r="16915" spans="56:142" x14ac:dyDescent="0.2">
      <c r="BD16915" s="325"/>
      <c r="EL16915" s="325"/>
    </row>
    <row r="16916" spans="56:142" x14ac:dyDescent="0.2">
      <c r="BD16916" s="325"/>
      <c r="EL16916" s="325"/>
    </row>
    <row r="16917" spans="56:142" x14ac:dyDescent="0.2">
      <c r="BD16917" s="325"/>
      <c r="EL16917" s="325"/>
    </row>
    <row r="16918" spans="56:142" x14ac:dyDescent="0.2">
      <c r="BD16918" s="325"/>
      <c r="EL16918" s="325"/>
    </row>
    <row r="16919" spans="56:142" x14ac:dyDescent="0.2">
      <c r="BD16919" s="325"/>
      <c r="EL16919" s="325"/>
    </row>
    <row r="16920" spans="56:142" x14ac:dyDescent="0.2">
      <c r="BD16920" s="325"/>
      <c r="EL16920" s="325"/>
    </row>
    <row r="16921" spans="56:142" x14ac:dyDescent="0.2">
      <c r="BD16921" s="325"/>
      <c r="EL16921" s="325"/>
    </row>
    <row r="16922" spans="56:142" x14ac:dyDescent="0.2">
      <c r="BD16922" s="325"/>
      <c r="EL16922" s="325"/>
    </row>
    <row r="16923" spans="56:142" x14ac:dyDescent="0.2">
      <c r="BD16923" s="325"/>
      <c r="EL16923" s="325"/>
    </row>
    <row r="16924" spans="56:142" x14ac:dyDescent="0.2">
      <c r="BD16924" s="325"/>
      <c r="EL16924" s="325"/>
    </row>
    <row r="16925" spans="56:142" x14ac:dyDescent="0.2">
      <c r="BD16925" s="325"/>
      <c r="EL16925" s="325"/>
    </row>
    <row r="16926" spans="56:142" x14ac:dyDescent="0.2">
      <c r="BD16926" s="325"/>
      <c r="EL16926" s="325"/>
    </row>
    <row r="16927" spans="56:142" x14ac:dyDescent="0.2">
      <c r="BD16927" s="325"/>
      <c r="EL16927" s="325"/>
    </row>
    <row r="16928" spans="56:142" x14ac:dyDescent="0.2">
      <c r="BD16928" s="325"/>
      <c r="EL16928" s="325"/>
    </row>
    <row r="16929" spans="56:142" x14ac:dyDescent="0.2">
      <c r="BD16929" s="325"/>
      <c r="EL16929" s="325"/>
    </row>
    <row r="16930" spans="56:142" x14ac:dyDescent="0.2">
      <c r="BD16930" s="325"/>
      <c r="EL16930" s="325"/>
    </row>
    <row r="16931" spans="56:142" x14ac:dyDescent="0.2">
      <c r="BD16931" s="325"/>
      <c r="EL16931" s="325"/>
    </row>
    <row r="16932" spans="56:142" x14ac:dyDescent="0.2">
      <c r="BD16932" s="325"/>
      <c r="EL16932" s="325"/>
    </row>
    <row r="16933" spans="56:142" x14ac:dyDescent="0.2">
      <c r="BD16933" s="325"/>
      <c r="EL16933" s="325"/>
    </row>
    <row r="16934" spans="56:142" x14ac:dyDescent="0.2">
      <c r="BD16934" s="325"/>
      <c r="EL16934" s="325"/>
    </row>
    <row r="16935" spans="56:142" x14ac:dyDescent="0.2">
      <c r="BD16935" s="325"/>
      <c r="EL16935" s="325"/>
    </row>
    <row r="16936" spans="56:142" x14ac:dyDescent="0.2">
      <c r="BD16936" s="325"/>
      <c r="EL16936" s="325"/>
    </row>
    <row r="16937" spans="56:142" x14ac:dyDescent="0.2">
      <c r="BD16937" s="325"/>
      <c r="EL16937" s="325"/>
    </row>
    <row r="16938" spans="56:142" x14ac:dyDescent="0.2">
      <c r="BD16938" s="325"/>
      <c r="EL16938" s="325"/>
    </row>
    <row r="16939" spans="56:142" x14ac:dyDescent="0.2">
      <c r="BD16939" s="325"/>
      <c r="EL16939" s="325"/>
    </row>
    <row r="16940" spans="56:142" x14ac:dyDescent="0.2">
      <c r="BD16940" s="325"/>
      <c r="EL16940" s="325"/>
    </row>
    <row r="16941" spans="56:142" x14ac:dyDescent="0.2">
      <c r="BD16941" s="325"/>
      <c r="EL16941" s="325"/>
    </row>
    <row r="16942" spans="56:142" x14ac:dyDescent="0.2">
      <c r="BD16942" s="325"/>
      <c r="EL16942" s="325"/>
    </row>
    <row r="16943" spans="56:142" x14ac:dyDescent="0.2">
      <c r="BD16943" s="325"/>
      <c r="EL16943" s="325"/>
    </row>
    <row r="16944" spans="56:142" x14ac:dyDescent="0.2">
      <c r="BD16944" s="325"/>
      <c r="EL16944" s="325"/>
    </row>
    <row r="16945" spans="56:142" x14ac:dyDescent="0.2">
      <c r="BD16945" s="325"/>
      <c r="EL16945" s="325"/>
    </row>
    <row r="16946" spans="56:142" x14ac:dyDescent="0.2">
      <c r="BD16946" s="325"/>
      <c r="EL16946" s="325"/>
    </row>
    <row r="16947" spans="56:142" x14ac:dyDescent="0.2">
      <c r="BD16947" s="325"/>
      <c r="EL16947" s="325"/>
    </row>
    <row r="16948" spans="56:142" x14ac:dyDescent="0.2">
      <c r="BD16948" s="325"/>
      <c r="EL16948" s="325"/>
    </row>
    <row r="16949" spans="56:142" x14ac:dyDescent="0.2">
      <c r="BD16949" s="325"/>
      <c r="EL16949" s="325"/>
    </row>
    <row r="16950" spans="56:142" x14ac:dyDescent="0.2">
      <c r="BD16950" s="325"/>
      <c r="EL16950" s="325"/>
    </row>
    <row r="16951" spans="56:142" x14ac:dyDescent="0.2">
      <c r="BD16951" s="325"/>
      <c r="EL16951" s="325"/>
    </row>
    <row r="16952" spans="56:142" x14ac:dyDescent="0.2">
      <c r="BD16952" s="325"/>
      <c r="EL16952" s="325"/>
    </row>
    <row r="16953" spans="56:142" x14ac:dyDescent="0.2">
      <c r="BD16953" s="325"/>
      <c r="EL16953" s="325"/>
    </row>
    <row r="16954" spans="56:142" x14ac:dyDescent="0.2">
      <c r="BD16954" s="325"/>
      <c r="EL16954" s="325"/>
    </row>
    <row r="16955" spans="56:142" x14ac:dyDescent="0.2">
      <c r="BD16955" s="325"/>
      <c r="EL16955" s="325"/>
    </row>
    <row r="16956" spans="56:142" x14ac:dyDescent="0.2">
      <c r="BD16956" s="325"/>
      <c r="EL16956" s="325"/>
    </row>
    <row r="16957" spans="56:142" x14ac:dyDescent="0.2">
      <c r="BD16957" s="325"/>
      <c r="EL16957" s="325"/>
    </row>
    <row r="16958" spans="56:142" x14ac:dyDescent="0.2">
      <c r="BD16958" s="325"/>
      <c r="EL16958" s="325"/>
    </row>
    <row r="16959" spans="56:142" x14ac:dyDescent="0.2">
      <c r="BD16959" s="325"/>
      <c r="EL16959" s="325"/>
    </row>
    <row r="16960" spans="56:142" x14ac:dyDescent="0.2">
      <c r="BD16960" s="325"/>
      <c r="EL16960" s="325"/>
    </row>
    <row r="16961" spans="56:142" x14ac:dyDescent="0.2">
      <c r="BD16961" s="325"/>
      <c r="EL16961" s="325"/>
    </row>
    <row r="16962" spans="56:142" x14ac:dyDescent="0.2">
      <c r="BD16962" s="325"/>
      <c r="EL16962" s="325"/>
    </row>
    <row r="16963" spans="56:142" x14ac:dyDescent="0.2">
      <c r="BD16963" s="325"/>
      <c r="EL16963" s="325"/>
    </row>
    <row r="16964" spans="56:142" x14ac:dyDescent="0.2">
      <c r="BD16964" s="325"/>
      <c r="EL16964" s="325"/>
    </row>
    <row r="16965" spans="56:142" x14ac:dyDescent="0.2">
      <c r="BD16965" s="325"/>
      <c r="EL16965" s="325"/>
    </row>
    <row r="16966" spans="56:142" x14ac:dyDescent="0.2">
      <c r="BD16966" s="325"/>
      <c r="EL16966" s="325"/>
    </row>
    <row r="16967" spans="56:142" x14ac:dyDescent="0.2">
      <c r="BD16967" s="325"/>
      <c r="EL16967" s="325"/>
    </row>
    <row r="16968" spans="56:142" x14ac:dyDescent="0.2">
      <c r="BD16968" s="325"/>
      <c r="EL16968" s="325"/>
    </row>
    <row r="16969" spans="56:142" x14ac:dyDescent="0.2">
      <c r="BD16969" s="325"/>
      <c r="EL16969" s="325"/>
    </row>
    <row r="16970" spans="56:142" x14ac:dyDescent="0.2">
      <c r="BD16970" s="325"/>
      <c r="EL16970" s="325"/>
    </row>
    <row r="16971" spans="56:142" x14ac:dyDescent="0.2">
      <c r="BD16971" s="325"/>
      <c r="EL16971" s="325"/>
    </row>
    <row r="16972" spans="56:142" x14ac:dyDescent="0.2">
      <c r="BD16972" s="325"/>
      <c r="EL16972" s="325"/>
    </row>
    <row r="16973" spans="56:142" x14ac:dyDescent="0.2">
      <c r="BD16973" s="325"/>
      <c r="EL16973" s="325"/>
    </row>
    <row r="16974" spans="56:142" x14ac:dyDescent="0.2">
      <c r="BD16974" s="325"/>
      <c r="EL16974" s="325"/>
    </row>
    <row r="16975" spans="56:142" x14ac:dyDescent="0.2">
      <c r="BD16975" s="325"/>
      <c r="EL16975" s="325"/>
    </row>
    <row r="16976" spans="56:142" x14ac:dyDescent="0.2">
      <c r="BD16976" s="325"/>
      <c r="EL16976" s="325"/>
    </row>
    <row r="16977" spans="56:142" x14ac:dyDescent="0.2">
      <c r="BD16977" s="325"/>
      <c r="EL16977" s="325"/>
    </row>
    <row r="16978" spans="56:142" x14ac:dyDescent="0.2">
      <c r="BD16978" s="325"/>
      <c r="EL16978" s="325"/>
    </row>
    <row r="16979" spans="56:142" x14ac:dyDescent="0.2">
      <c r="BD16979" s="325"/>
      <c r="EL16979" s="325"/>
    </row>
    <row r="16980" spans="56:142" x14ac:dyDescent="0.2">
      <c r="BD16980" s="325"/>
      <c r="EL16980" s="325"/>
    </row>
    <row r="16981" spans="56:142" x14ac:dyDescent="0.2">
      <c r="BD16981" s="325"/>
      <c r="EL16981" s="325"/>
    </row>
    <row r="16982" spans="56:142" x14ac:dyDescent="0.2">
      <c r="BD16982" s="325"/>
      <c r="EL16982" s="325"/>
    </row>
    <row r="16983" spans="56:142" x14ac:dyDescent="0.2">
      <c r="BD16983" s="325"/>
      <c r="EL16983" s="325"/>
    </row>
    <row r="16984" spans="56:142" x14ac:dyDescent="0.2">
      <c r="BD16984" s="325"/>
      <c r="EL16984" s="325"/>
    </row>
    <row r="16985" spans="56:142" x14ac:dyDescent="0.2">
      <c r="BD16985" s="325"/>
      <c r="EL16985" s="325"/>
    </row>
    <row r="16986" spans="56:142" x14ac:dyDescent="0.2">
      <c r="BD16986" s="325"/>
      <c r="EL16986" s="325"/>
    </row>
    <row r="16987" spans="56:142" x14ac:dyDescent="0.2">
      <c r="BD16987" s="325"/>
      <c r="EL16987" s="325"/>
    </row>
    <row r="16988" spans="56:142" x14ac:dyDescent="0.2">
      <c r="BD16988" s="325"/>
      <c r="EL16988" s="325"/>
    </row>
    <row r="16989" spans="56:142" x14ac:dyDescent="0.2">
      <c r="BD16989" s="325"/>
      <c r="EL16989" s="325"/>
    </row>
    <row r="16990" spans="56:142" x14ac:dyDescent="0.2">
      <c r="BD16990" s="325"/>
      <c r="EL16990" s="325"/>
    </row>
    <row r="16991" spans="56:142" x14ac:dyDescent="0.2">
      <c r="BD16991" s="325"/>
      <c r="EL16991" s="325"/>
    </row>
    <row r="16992" spans="56:142" x14ac:dyDescent="0.2">
      <c r="BD16992" s="325"/>
      <c r="EL16992" s="325"/>
    </row>
    <row r="16993" spans="56:142" x14ac:dyDescent="0.2">
      <c r="BD16993" s="325"/>
      <c r="EL16993" s="325"/>
    </row>
    <row r="16994" spans="56:142" x14ac:dyDescent="0.2">
      <c r="BD16994" s="325"/>
      <c r="EL16994" s="325"/>
    </row>
    <row r="16995" spans="56:142" x14ac:dyDescent="0.2">
      <c r="BD16995" s="325"/>
      <c r="EL16995" s="325"/>
    </row>
    <row r="16996" spans="56:142" x14ac:dyDescent="0.2">
      <c r="BD16996" s="325"/>
      <c r="EL16996" s="325"/>
    </row>
    <row r="16997" spans="56:142" x14ac:dyDescent="0.2">
      <c r="BD16997" s="325"/>
      <c r="EL16997" s="325"/>
    </row>
    <row r="16998" spans="56:142" x14ac:dyDescent="0.2">
      <c r="BD16998" s="325"/>
      <c r="EL16998" s="325"/>
    </row>
    <row r="16999" spans="56:142" x14ac:dyDescent="0.2">
      <c r="BD16999" s="325"/>
      <c r="EL16999" s="325"/>
    </row>
    <row r="17000" spans="56:142" x14ac:dyDescent="0.2">
      <c r="BD17000" s="325"/>
      <c r="EL17000" s="325"/>
    </row>
    <row r="17001" spans="56:142" x14ac:dyDescent="0.2">
      <c r="BD17001" s="325"/>
      <c r="EL17001" s="325"/>
    </row>
    <row r="17002" spans="56:142" x14ac:dyDescent="0.2">
      <c r="BD17002" s="325"/>
      <c r="EL17002" s="325"/>
    </row>
    <row r="17003" spans="56:142" x14ac:dyDescent="0.2">
      <c r="BD17003" s="325"/>
      <c r="EL17003" s="325"/>
    </row>
    <row r="17004" spans="56:142" x14ac:dyDescent="0.2">
      <c r="BD17004" s="325"/>
      <c r="EL17004" s="325"/>
    </row>
    <row r="17005" spans="56:142" x14ac:dyDescent="0.2">
      <c r="BD17005" s="325"/>
      <c r="EL17005" s="325"/>
    </row>
    <row r="17006" spans="56:142" x14ac:dyDescent="0.2">
      <c r="BD17006" s="325"/>
      <c r="EL17006" s="325"/>
    </row>
    <row r="17007" spans="56:142" x14ac:dyDescent="0.2">
      <c r="BD17007" s="325"/>
      <c r="EL17007" s="325"/>
    </row>
    <row r="17008" spans="56:142" x14ac:dyDescent="0.2">
      <c r="BD17008" s="325"/>
      <c r="EL17008" s="325"/>
    </row>
    <row r="17009" spans="56:142" x14ac:dyDescent="0.2">
      <c r="BD17009" s="325"/>
      <c r="EL17009" s="325"/>
    </row>
    <row r="17010" spans="56:142" x14ac:dyDescent="0.2">
      <c r="BD17010" s="325"/>
      <c r="EL17010" s="325"/>
    </row>
    <row r="17011" spans="56:142" x14ac:dyDescent="0.2">
      <c r="BD17011" s="325"/>
      <c r="EL17011" s="325"/>
    </row>
    <row r="17012" spans="56:142" x14ac:dyDescent="0.2">
      <c r="BD17012" s="325"/>
      <c r="EL17012" s="325"/>
    </row>
    <row r="17013" spans="56:142" x14ac:dyDescent="0.2">
      <c r="BD17013" s="325"/>
      <c r="EL17013" s="325"/>
    </row>
    <row r="17014" spans="56:142" x14ac:dyDescent="0.2">
      <c r="BD17014" s="325"/>
      <c r="EL17014" s="325"/>
    </row>
    <row r="17015" spans="56:142" x14ac:dyDescent="0.2">
      <c r="BD17015" s="325"/>
      <c r="EL17015" s="325"/>
    </row>
    <row r="17016" spans="56:142" x14ac:dyDescent="0.2">
      <c r="BD17016" s="325"/>
      <c r="EL17016" s="325"/>
    </row>
    <row r="17017" spans="56:142" x14ac:dyDescent="0.2">
      <c r="BD17017" s="325"/>
      <c r="EL17017" s="325"/>
    </row>
    <row r="17018" spans="56:142" x14ac:dyDescent="0.2">
      <c r="BD17018" s="325"/>
      <c r="EL17018" s="325"/>
    </row>
    <row r="17019" spans="56:142" x14ac:dyDescent="0.2">
      <c r="BD17019" s="325"/>
      <c r="EL17019" s="325"/>
    </row>
    <row r="17020" spans="56:142" x14ac:dyDescent="0.2">
      <c r="BD17020" s="325"/>
      <c r="EL17020" s="325"/>
    </row>
    <row r="17021" spans="56:142" x14ac:dyDescent="0.2">
      <c r="BD17021" s="325"/>
      <c r="EL17021" s="325"/>
    </row>
    <row r="17022" spans="56:142" x14ac:dyDescent="0.2">
      <c r="BD17022" s="325"/>
      <c r="EL17022" s="325"/>
    </row>
    <row r="17023" spans="56:142" x14ac:dyDescent="0.2">
      <c r="BD17023" s="325"/>
      <c r="EL17023" s="325"/>
    </row>
    <row r="17024" spans="56:142" x14ac:dyDescent="0.2">
      <c r="BD17024" s="325"/>
      <c r="EL17024" s="325"/>
    </row>
    <row r="17025" spans="56:142" x14ac:dyDescent="0.2">
      <c r="BD17025" s="325"/>
      <c r="EL17025" s="325"/>
    </row>
    <row r="17026" spans="56:142" x14ac:dyDescent="0.2">
      <c r="BD17026" s="325"/>
      <c r="EL17026" s="325"/>
    </row>
    <row r="17027" spans="56:142" x14ac:dyDescent="0.2">
      <c r="BD17027" s="325"/>
      <c r="EL17027" s="325"/>
    </row>
    <row r="17028" spans="56:142" x14ac:dyDescent="0.2">
      <c r="BD17028" s="325"/>
      <c r="EL17028" s="325"/>
    </row>
    <row r="17029" spans="56:142" x14ac:dyDescent="0.2">
      <c r="BD17029" s="325"/>
      <c r="EL17029" s="325"/>
    </row>
    <row r="17030" spans="56:142" x14ac:dyDescent="0.2">
      <c r="BD17030" s="325"/>
      <c r="EL17030" s="325"/>
    </row>
    <row r="17031" spans="56:142" x14ac:dyDescent="0.2">
      <c r="BD17031" s="325"/>
      <c r="EL17031" s="325"/>
    </row>
    <row r="17032" spans="56:142" x14ac:dyDescent="0.2">
      <c r="BD17032" s="325"/>
      <c r="EL17032" s="325"/>
    </row>
    <row r="17033" spans="56:142" x14ac:dyDescent="0.2">
      <c r="BD17033" s="325"/>
      <c r="EL17033" s="325"/>
    </row>
    <row r="17034" spans="56:142" x14ac:dyDescent="0.2">
      <c r="BD17034" s="325"/>
      <c r="EL17034" s="325"/>
    </row>
    <row r="17035" spans="56:142" x14ac:dyDescent="0.2">
      <c r="BD17035" s="325"/>
      <c r="EL17035" s="325"/>
    </row>
    <row r="17036" spans="56:142" x14ac:dyDescent="0.2">
      <c r="BD17036" s="325"/>
      <c r="EL17036" s="325"/>
    </row>
    <row r="17037" spans="56:142" x14ac:dyDescent="0.2">
      <c r="BD17037" s="325"/>
      <c r="EL17037" s="325"/>
    </row>
    <row r="17038" spans="56:142" x14ac:dyDescent="0.2">
      <c r="BD17038" s="325"/>
      <c r="EL17038" s="325"/>
    </row>
    <row r="17039" spans="56:142" x14ac:dyDescent="0.2">
      <c r="BD17039" s="325"/>
      <c r="EL17039" s="325"/>
    </row>
    <row r="17040" spans="56:142" x14ac:dyDescent="0.2">
      <c r="BD17040" s="325"/>
      <c r="EL17040" s="325"/>
    </row>
    <row r="17041" spans="56:142" x14ac:dyDescent="0.2">
      <c r="BD17041" s="325"/>
      <c r="EL17041" s="325"/>
    </row>
    <row r="17042" spans="56:142" x14ac:dyDescent="0.2">
      <c r="BD17042" s="325"/>
      <c r="EL17042" s="325"/>
    </row>
    <row r="17043" spans="56:142" x14ac:dyDescent="0.2">
      <c r="BD17043" s="325"/>
      <c r="EL17043" s="325"/>
    </row>
    <row r="17044" spans="56:142" x14ac:dyDescent="0.2">
      <c r="BD17044" s="325"/>
      <c r="EL17044" s="325"/>
    </row>
    <row r="17045" spans="56:142" x14ac:dyDescent="0.2">
      <c r="BD17045" s="325"/>
      <c r="EL17045" s="325"/>
    </row>
    <row r="17046" spans="56:142" x14ac:dyDescent="0.2">
      <c r="BD17046" s="325"/>
      <c r="EL17046" s="325"/>
    </row>
    <row r="17047" spans="56:142" x14ac:dyDescent="0.2">
      <c r="BD17047" s="325"/>
      <c r="EL17047" s="325"/>
    </row>
    <row r="17048" spans="56:142" x14ac:dyDescent="0.2">
      <c r="BD17048" s="325"/>
      <c r="EL17048" s="325"/>
    </row>
    <row r="17049" spans="56:142" x14ac:dyDescent="0.2">
      <c r="BD17049" s="325"/>
      <c r="EL17049" s="325"/>
    </row>
    <row r="17050" spans="56:142" x14ac:dyDescent="0.2">
      <c r="BD17050" s="325"/>
      <c r="EL17050" s="325"/>
    </row>
    <row r="17051" spans="56:142" x14ac:dyDescent="0.2">
      <c r="BD17051" s="325"/>
      <c r="EL17051" s="325"/>
    </row>
    <row r="17052" spans="56:142" x14ac:dyDescent="0.2">
      <c r="BD17052" s="325"/>
      <c r="EL17052" s="325"/>
    </row>
    <row r="17053" spans="56:142" x14ac:dyDescent="0.2">
      <c r="BD17053" s="325"/>
      <c r="EL17053" s="325"/>
    </row>
    <row r="17054" spans="56:142" x14ac:dyDescent="0.2">
      <c r="BD17054" s="325"/>
      <c r="EL17054" s="325"/>
    </row>
    <row r="17055" spans="56:142" x14ac:dyDescent="0.2">
      <c r="BD17055" s="325"/>
      <c r="EL17055" s="325"/>
    </row>
    <row r="17056" spans="56:142" x14ac:dyDescent="0.2">
      <c r="BD17056" s="325"/>
      <c r="EL17056" s="325"/>
    </row>
    <row r="17057" spans="56:142" x14ac:dyDescent="0.2">
      <c r="BD17057" s="325"/>
      <c r="EL17057" s="325"/>
    </row>
    <row r="17058" spans="56:142" x14ac:dyDescent="0.2">
      <c r="BD17058" s="325"/>
      <c r="EL17058" s="325"/>
    </row>
    <row r="17059" spans="56:142" x14ac:dyDescent="0.2">
      <c r="BD17059" s="325"/>
      <c r="EL17059" s="325"/>
    </row>
    <row r="17060" spans="56:142" x14ac:dyDescent="0.2">
      <c r="BD17060" s="325"/>
      <c r="EL17060" s="325"/>
    </row>
    <row r="17061" spans="56:142" x14ac:dyDescent="0.2">
      <c r="BD17061" s="325"/>
      <c r="EL17061" s="325"/>
    </row>
    <row r="17062" spans="56:142" x14ac:dyDescent="0.2">
      <c r="BD17062" s="325"/>
      <c r="EL17062" s="325"/>
    </row>
    <row r="17063" spans="56:142" x14ac:dyDescent="0.2">
      <c r="BD17063" s="325"/>
      <c r="EL17063" s="325"/>
    </row>
    <row r="17064" spans="56:142" x14ac:dyDescent="0.2">
      <c r="BD17064" s="325"/>
      <c r="EL17064" s="325"/>
    </row>
    <row r="17065" spans="56:142" x14ac:dyDescent="0.2">
      <c r="BD17065" s="325"/>
      <c r="EL17065" s="325"/>
    </row>
    <row r="17066" spans="56:142" x14ac:dyDescent="0.2">
      <c r="BD17066" s="325"/>
      <c r="EL17066" s="325"/>
    </row>
    <row r="17067" spans="56:142" x14ac:dyDescent="0.2">
      <c r="BD17067" s="325"/>
      <c r="EL17067" s="325"/>
    </row>
    <row r="17068" spans="56:142" x14ac:dyDescent="0.2">
      <c r="BD17068" s="325"/>
      <c r="EL17068" s="325"/>
    </row>
    <row r="17069" spans="56:142" x14ac:dyDescent="0.2">
      <c r="BD17069" s="325"/>
      <c r="EL17069" s="325"/>
    </row>
    <row r="17070" spans="56:142" x14ac:dyDescent="0.2">
      <c r="BD17070" s="325"/>
      <c r="EL17070" s="325"/>
    </row>
    <row r="17071" spans="56:142" x14ac:dyDescent="0.2">
      <c r="BD17071" s="325"/>
      <c r="EL17071" s="325"/>
    </row>
    <row r="17072" spans="56:142" x14ac:dyDescent="0.2">
      <c r="BD17072" s="325"/>
      <c r="EL17072" s="325"/>
    </row>
    <row r="17073" spans="56:142" x14ac:dyDescent="0.2">
      <c r="BD17073" s="325"/>
      <c r="EL17073" s="325"/>
    </row>
    <row r="17074" spans="56:142" x14ac:dyDescent="0.2">
      <c r="BD17074" s="325"/>
      <c r="EL17074" s="325"/>
    </row>
    <row r="17075" spans="56:142" x14ac:dyDescent="0.2">
      <c r="BD17075" s="325"/>
      <c r="EL17075" s="325"/>
    </row>
    <row r="17076" spans="56:142" x14ac:dyDescent="0.2">
      <c r="BD17076" s="325"/>
      <c r="EL17076" s="325"/>
    </row>
    <row r="17077" spans="56:142" x14ac:dyDescent="0.2">
      <c r="BD17077" s="325"/>
      <c r="EL17077" s="325"/>
    </row>
    <row r="17078" spans="56:142" x14ac:dyDescent="0.2">
      <c r="BD17078" s="325"/>
      <c r="EL17078" s="325"/>
    </row>
    <row r="17079" spans="56:142" x14ac:dyDescent="0.2">
      <c r="BD17079" s="325"/>
      <c r="EL17079" s="325"/>
    </row>
    <row r="17080" spans="56:142" x14ac:dyDescent="0.2">
      <c r="BD17080" s="325"/>
      <c r="EL17080" s="325"/>
    </row>
    <row r="17081" spans="56:142" x14ac:dyDescent="0.2">
      <c r="BD17081" s="325"/>
      <c r="EL17081" s="325"/>
    </row>
    <row r="17082" spans="56:142" x14ac:dyDescent="0.2">
      <c r="BD17082" s="325"/>
      <c r="EL17082" s="325"/>
    </row>
    <row r="17083" spans="56:142" x14ac:dyDescent="0.2">
      <c r="BD17083" s="325"/>
      <c r="EL17083" s="325"/>
    </row>
    <row r="17084" spans="56:142" x14ac:dyDescent="0.2">
      <c r="BD17084" s="325"/>
      <c r="EL17084" s="325"/>
    </row>
    <row r="17085" spans="56:142" x14ac:dyDescent="0.2">
      <c r="BD17085" s="325"/>
      <c r="EL17085" s="325"/>
    </row>
    <row r="17086" spans="56:142" x14ac:dyDescent="0.2">
      <c r="BD17086" s="325"/>
      <c r="EL17086" s="325"/>
    </row>
    <row r="17087" spans="56:142" x14ac:dyDescent="0.2">
      <c r="BD17087" s="325"/>
      <c r="EL17087" s="325"/>
    </row>
    <row r="17088" spans="56:142" x14ac:dyDescent="0.2">
      <c r="BD17088" s="325"/>
      <c r="EL17088" s="325"/>
    </row>
    <row r="17089" spans="56:142" x14ac:dyDescent="0.2">
      <c r="BD17089" s="325"/>
      <c r="EL17089" s="325"/>
    </row>
    <row r="17090" spans="56:142" x14ac:dyDescent="0.2">
      <c r="BD17090" s="325"/>
      <c r="EL17090" s="325"/>
    </row>
    <row r="17091" spans="56:142" x14ac:dyDescent="0.2">
      <c r="BD17091" s="325"/>
      <c r="EL17091" s="325"/>
    </row>
    <row r="17092" spans="56:142" x14ac:dyDescent="0.2">
      <c r="BD17092" s="325"/>
      <c r="EL17092" s="325"/>
    </row>
    <row r="17093" spans="56:142" x14ac:dyDescent="0.2">
      <c r="BD17093" s="325"/>
      <c r="EL17093" s="325"/>
    </row>
    <row r="17094" spans="56:142" x14ac:dyDescent="0.2">
      <c r="BD17094" s="325"/>
      <c r="EL17094" s="325"/>
    </row>
    <row r="17095" spans="56:142" x14ac:dyDescent="0.2">
      <c r="BD17095" s="325"/>
      <c r="EL17095" s="325"/>
    </row>
    <row r="17096" spans="56:142" x14ac:dyDescent="0.2">
      <c r="BD17096" s="325"/>
      <c r="EL17096" s="325"/>
    </row>
    <row r="17097" spans="56:142" x14ac:dyDescent="0.2">
      <c r="BD17097" s="325"/>
      <c r="EL17097" s="325"/>
    </row>
    <row r="17098" spans="56:142" x14ac:dyDescent="0.2">
      <c r="BD17098" s="325"/>
      <c r="EL17098" s="325"/>
    </row>
    <row r="17099" spans="56:142" x14ac:dyDescent="0.2">
      <c r="BD17099" s="325"/>
      <c r="EL17099" s="325"/>
    </row>
    <row r="17100" spans="56:142" x14ac:dyDescent="0.2">
      <c r="BD17100" s="325"/>
      <c r="EL17100" s="325"/>
    </row>
    <row r="17101" spans="56:142" x14ac:dyDescent="0.2">
      <c r="BD17101" s="325"/>
      <c r="EL17101" s="325"/>
    </row>
    <row r="17102" spans="56:142" x14ac:dyDescent="0.2">
      <c r="BD17102" s="325"/>
      <c r="EL17102" s="325"/>
    </row>
    <row r="17103" spans="56:142" x14ac:dyDescent="0.2">
      <c r="BD17103" s="325"/>
      <c r="EL17103" s="325"/>
    </row>
    <row r="17104" spans="56:142" x14ac:dyDescent="0.2">
      <c r="BD17104" s="325"/>
      <c r="EL17104" s="325"/>
    </row>
    <row r="17105" spans="56:142" x14ac:dyDescent="0.2">
      <c r="BD17105" s="325"/>
      <c r="EL17105" s="325"/>
    </row>
    <row r="17106" spans="56:142" x14ac:dyDescent="0.2">
      <c r="BD17106" s="325"/>
      <c r="EL17106" s="325"/>
    </row>
    <row r="17107" spans="56:142" x14ac:dyDescent="0.2">
      <c r="BD17107" s="325"/>
      <c r="EL17107" s="325"/>
    </row>
    <row r="17108" spans="56:142" x14ac:dyDescent="0.2">
      <c r="BD17108" s="325"/>
      <c r="EL17108" s="325"/>
    </row>
    <row r="17109" spans="56:142" x14ac:dyDescent="0.2">
      <c r="BD17109" s="325"/>
      <c r="EL17109" s="325"/>
    </row>
    <row r="17110" spans="56:142" x14ac:dyDescent="0.2">
      <c r="BD17110" s="325"/>
      <c r="EL17110" s="325"/>
    </row>
    <row r="17111" spans="56:142" x14ac:dyDescent="0.2">
      <c r="BD17111" s="325"/>
      <c r="EL17111" s="325"/>
    </row>
    <row r="17112" spans="56:142" x14ac:dyDescent="0.2">
      <c r="BD17112" s="325"/>
      <c r="EL17112" s="325"/>
    </row>
    <row r="17113" spans="56:142" x14ac:dyDescent="0.2">
      <c r="BD17113" s="325"/>
      <c r="EL17113" s="325"/>
    </row>
    <row r="17114" spans="56:142" x14ac:dyDescent="0.2">
      <c r="BD17114" s="325"/>
      <c r="EL17114" s="325"/>
    </row>
    <row r="17115" spans="56:142" x14ac:dyDescent="0.2">
      <c r="BD17115" s="325"/>
      <c r="EL17115" s="325"/>
    </row>
    <row r="17116" spans="56:142" x14ac:dyDescent="0.2">
      <c r="BD17116" s="325"/>
      <c r="EL17116" s="325"/>
    </row>
    <row r="17117" spans="56:142" x14ac:dyDescent="0.2">
      <c r="BD17117" s="325"/>
      <c r="EL17117" s="325"/>
    </row>
    <row r="17118" spans="56:142" x14ac:dyDescent="0.2">
      <c r="BD17118" s="325"/>
      <c r="EL17118" s="325"/>
    </row>
    <row r="17119" spans="56:142" x14ac:dyDescent="0.2">
      <c r="BD17119" s="325"/>
      <c r="EL17119" s="325"/>
    </row>
    <row r="17120" spans="56:142" x14ac:dyDescent="0.2">
      <c r="BD17120" s="325"/>
      <c r="EL17120" s="325"/>
    </row>
    <row r="17121" spans="56:142" x14ac:dyDescent="0.2">
      <c r="BD17121" s="325"/>
      <c r="EL17121" s="325"/>
    </row>
    <row r="17122" spans="56:142" x14ac:dyDescent="0.2">
      <c r="BD17122" s="325"/>
      <c r="EL17122" s="325"/>
    </row>
    <row r="17123" spans="56:142" x14ac:dyDescent="0.2">
      <c r="BD17123" s="325"/>
      <c r="EL17123" s="325"/>
    </row>
    <row r="17124" spans="56:142" x14ac:dyDescent="0.2">
      <c r="BD17124" s="325"/>
      <c r="EL17124" s="325"/>
    </row>
    <row r="17125" spans="56:142" x14ac:dyDescent="0.2">
      <c r="BD17125" s="325"/>
      <c r="EL17125" s="325"/>
    </row>
    <row r="17126" spans="56:142" x14ac:dyDescent="0.2">
      <c r="BD17126" s="325"/>
      <c r="EL17126" s="325"/>
    </row>
    <row r="17127" spans="56:142" x14ac:dyDescent="0.2">
      <c r="BD17127" s="325"/>
      <c r="EL17127" s="325"/>
    </row>
    <row r="17128" spans="56:142" x14ac:dyDescent="0.2">
      <c r="BD17128" s="325"/>
      <c r="EL17128" s="325"/>
    </row>
    <row r="17129" spans="56:142" x14ac:dyDescent="0.2">
      <c r="BD17129" s="325"/>
      <c r="EL17129" s="325"/>
    </row>
    <row r="17130" spans="56:142" x14ac:dyDescent="0.2">
      <c r="BD17130" s="325"/>
      <c r="EL17130" s="325"/>
    </row>
    <row r="17131" spans="56:142" x14ac:dyDescent="0.2">
      <c r="BD17131" s="325"/>
      <c r="EL17131" s="325"/>
    </row>
    <row r="17132" spans="56:142" x14ac:dyDescent="0.2">
      <c r="BD17132" s="325"/>
      <c r="EL17132" s="325"/>
    </row>
    <row r="17133" spans="56:142" x14ac:dyDescent="0.2">
      <c r="BD17133" s="325"/>
      <c r="EL17133" s="325"/>
    </row>
    <row r="17134" spans="56:142" x14ac:dyDescent="0.2">
      <c r="BD17134" s="325"/>
      <c r="EL17134" s="325"/>
    </row>
    <row r="17135" spans="56:142" x14ac:dyDescent="0.2">
      <c r="BD17135" s="325"/>
      <c r="EL17135" s="325"/>
    </row>
    <row r="17136" spans="56:142" x14ac:dyDescent="0.2">
      <c r="BD17136" s="325"/>
      <c r="EL17136" s="325"/>
    </row>
    <row r="17137" spans="56:142" x14ac:dyDescent="0.2">
      <c r="BD17137" s="325"/>
      <c r="EL17137" s="325"/>
    </row>
    <row r="17138" spans="56:142" x14ac:dyDescent="0.2">
      <c r="BD17138" s="325"/>
      <c r="EL17138" s="325"/>
    </row>
    <row r="17139" spans="56:142" x14ac:dyDescent="0.2">
      <c r="BD17139" s="325"/>
      <c r="EL17139" s="325"/>
    </row>
    <row r="17140" spans="56:142" x14ac:dyDescent="0.2">
      <c r="BD17140" s="325"/>
      <c r="EL17140" s="325"/>
    </row>
    <row r="17141" spans="56:142" x14ac:dyDescent="0.2">
      <c r="BD17141" s="325"/>
      <c r="EL17141" s="325"/>
    </row>
    <row r="17142" spans="56:142" x14ac:dyDescent="0.2">
      <c r="BD17142" s="325"/>
      <c r="EL17142" s="325"/>
    </row>
    <row r="17143" spans="56:142" x14ac:dyDescent="0.2">
      <c r="BD17143" s="325"/>
      <c r="EL17143" s="325"/>
    </row>
    <row r="17144" spans="56:142" x14ac:dyDescent="0.2">
      <c r="BD17144" s="325"/>
      <c r="EL17144" s="325"/>
    </row>
    <row r="17145" spans="56:142" x14ac:dyDescent="0.2">
      <c r="BD17145" s="325"/>
      <c r="EL17145" s="325"/>
    </row>
    <row r="17146" spans="56:142" x14ac:dyDescent="0.2">
      <c r="BD17146" s="325"/>
      <c r="EL17146" s="325"/>
    </row>
    <row r="17147" spans="56:142" x14ac:dyDescent="0.2">
      <c r="BD17147" s="325"/>
      <c r="EL17147" s="325"/>
    </row>
    <row r="17148" spans="56:142" x14ac:dyDescent="0.2">
      <c r="BD17148" s="325"/>
      <c r="EL17148" s="325"/>
    </row>
    <row r="17149" spans="56:142" x14ac:dyDescent="0.2">
      <c r="BD17149" s="325"/>
      <c r="EL17149" s="325"/>
    </row>
    <row r="17150" spans="56:142" x14ac:dyDescent="0.2">
      <c r="BD17150" s="325"/>
      <c r="EL17150" s="325"/>
    </row>
    <row r="17151" spans="56:142" x14ac:dyDescent="0.2">
      <c r="BD17151" s="325"/>
      <c r="EL17151" s="325"/>
    </row>
    <row r="17152" spans="56:142" x14ac:dyDescent="0.2">
      <c r="BD17152" s="325"/>
      <c r="EL17152" s="325"/>
    </row>
    <row r="17153" spans="56:142" x14ac:dyDescent="0.2">
      <c r="BD17153" s="325"/>
      <c r="EL17153" s="325"/>
    </row>
    <row r="17154" spans="56:142" x14ac:dyDescent="0.2">
      <c r="BD17154" s="325"/>
      <c r="EL17154" s="325"/>
    </row>
    <row r="17155" spans="56:142" x14ac:dyDescent="0.2">
      <c r="BD17155" s="325"/>
      <c r="EL17155" s="325"/>
    </row>
    <row r="17156" spans="56:142" x14ac:dyDescent="0.2">
      <c r="BD17156" s="325"/>
      <c r="EL17156" s="325"/>
    </row>
    <row r="17157" spans="56:142" x14ac:dyDescent="0.2">
      <c r="BD17157" s="325"/>
      <c r="EL17157" s="325"/>
    </row>
    <row r="17158" spans="56:142" x14ac:dyDescent="0.2">
      <c r="BD17158" s="325"/>
      <c r="EL17158" s="325"/>
    </row>
    <row r="17159" spans="56:142" x14ac:dyDescent="0.2">
      <c r="BD17159" s="325"/>
      <c r="EL17159" s="325"/>
    </row>
    <row r="17160" spans="56:142" x14ac:dyDescent="0.2">
      <c r="BD17160" s="325"/>
      <c r="EL17160" s="325"/>
    </row>
    <row r="17161" spans="56:142" x14ac:dyDescent="0.2">
      <c r="BD17161" s="325"/>
      <c r="EL17161" s="325"/>
    </row>
    <row r="17162" spans="56:142" x14ac:dyDescent="0.2">
      <c r="BD17162" s="325"/>
      <c r="EL17162" s="325"/>
    </row>
    <row r="17163" spans="56:142" x14ac:dyDescent="0.2">
      <c r="BD17163" s="325"/>
      <c r="EL17163" s="325"/>
    </row>
    <row r="17164" spans="56:142" x14ac:dyDescent="0.2">
      <c r="BD17164" s="325"/>
      <c r="EL17164" s="325"/>
    </row>
    <row r="17165" spans="56:142" x14ac:dyDescent="0.2">
      <c r="BD17165" s="325"/>
      <c r="EL17165" s="325"/>
    </row>
    <row r="17166" spans="56:142" x14ac:dyDescent="0.2">
      <c r="BD17166" s="325"/>
      <c r="EL17166" s="325"/>
    </row>
    <row r="17167" spans="56:142" x14ac:dyDescent="0.2">
      <c r="BD17167" s="325"/>
      <c r="EL17167" s="325"/>
    </row>
    <row r="17168" spans="56:142" x14ac:dyDescent="0.2">
      <c r="BD17168" s="325"/>
      <c r="EL17168" s="325"/>
    </row>
    <row r="17169" spans="56:142" x14ac:dyDescent="0.2">
      <c r="BD17169" s="325"/>
      <c r="EL17169" s="325"/>
    </row>
    <row r="17170" spans="56:142" x14ac:dyDescent="0.2">
      <c r="BD17170" s="325"/>
      <c r="EL17170" s="325"/>
    </row>
    <row r="17171" spans="56:142" x14ac:dyDescent="0.2">
      <c r="BD17171" s="325"/>
      <c r="EL17171" s="325"/>
    </row>
    <row r="17172" spans="56:142" x14ac:dyDescent="0.2">
      <c r="BD17172" s="325"/>
      <c r="EL17172" s="325"/>
    </row>
    <row r="17173" spans="56:142" x14ac:dyDescent="0.2">
      <c r="BD17173" s="325"/>
      <c r="EL17173" s="325"/>
    </row>
    <row r="17174" spans="56:142" x14ac:dyDescent="0.2">
      <c r="BD17174" s="325"/>
      <c r="EL17174" s="325"/>
    </row>
    <row r="17175" spans="56:142" x14ac:dyDescent="0.2">
      <c r="BD17175" s="325"/>
      <c r="EL17175" s="325"/>
    </row>
    <row r="17176" spans="56:142" x14ac:dyDescent="0.2">
      <c r="BD17176" s="325"/>
      <c r="EL17176" s="325"/>
    </row>
    <row r="17177" spans="56:142" x14ac:dyDescent="0.2">
      <c r="BD17177" s="325"/>
      <c r="EL17177" s="325"/>
    </row>
    <row r="17178" spans="56:142" x14ac:dyDescent="0.2">
      <c r="BD17178" s="325"/>
      <c r="EL17178" s="325"/>
    </row>
    <row r="17179" spans="56:142" x14ac:dyDescent="0.2">
      <c r="BD17179" s="325"/>
      <c r="EL17179" s="325"/>
    </row>
    <row r="17180" spans="56:142" x14ac:dyDescent="0.2">
      <c r="BD17180" s="325"/>
      <c r="EL17180" s="325"/>
    </row>
    <row r="17181" spans="56:142" x14ac:dyDescent="0.2">
      <c r="BD17181" s="325"/>
      <c r="EL17181" s="325"/>
    </row>
    <row r="17182" spans="56:142" x14ac:dyDescent="0.2">
      <c r="BD17182" s="325"/>
      <c r="EL17182" s="325"/>
    </row>
    <row r="17183" spans="56:142" x14ac:dyDescent="0.2">
      <c r="BD17183" s="325"/>
      <c r="EL17183" s="325"/>
    </row>
    <row r="17184" spans="56:142" x14ac:dyDescent="0.2">
      <c r="BD17184" s="325"/>
      <c r="EL17184" s="325"/>
    </row>
    <row r="17185" spans="56:142" x14ac:dyDescent="0.2">
      <c r="BD17185" s="325"/>
      <c r="EL17185" s="325"/>
    </row>
    <row r="17186" spans="56:142" x14ac:dyDescent="0.2">
      <c r="BD17186" s="325"/>
      <c r="EL17186" s="325"/>
    </row>
    <row r="17187" spans="56:142" x14ac:dyDescent="0.2">
      <c r="BD17187" s="325"/>
      <c r="EL17187" s="325"/>
    </row>
    <row r="17188" spans="56:142" x14ac:dyDescent="0.2">
      <c r="BD17188" s="325"/>
      <c r="EL17188" s="325"/>
    </row>
    <row r="17189" spans="56:142" x14ac:dyDescent="0.2">
      <c r="BD17189" s="325"/>
      <c r="EL17189" s="325"/>
    </row>
    <row r="17190" spans="56:142" x14ac:dyDescent="0.2">
      <c r="BD17190" s="325"/>
      <c r="EL17190" s="325"/>
    </row>
    <row r="17191" spans="56:142" x14ac:dyDescent="0.2">
      <c r="BD17191" s="325"/>
      <c r="EL17191" s="325"/>
    </row>
    <row r="17192" spans="56:142" x14ac:dyDescent="0.2">
      <c r="BD17192" s="325"/>
      <c r="EL17192" s="325"/>
    </row>
    <row r="17193" spans="56:142" x14ac:dyDescent="0.2">
      <c r="BD17193" s="325"/>
      <c r="EL17193" s="325"/>
    </row>
    <row r="17194" spans="56:142" x14ac:dyDescent="0.2">
      <c r="BD17194" s="325"/>
      <c r="EL17194" s="325"/>
    </row>
    <row r="17195" spans="56:142" x14ac:dyDescent="0.2">
      <c r="BD17195" s="325"/>
      <c r="EL17195" s="325"/>
    </row>
    <row r="17196" spans="56:142" x14ac:dyDescent="0.2">
      <c r="BD17196" s="325"/>
      <c r="EL17196" s="325"/>
    </row>
    <row r="17197" spans="56:142" x14ac:dyDescent="0.2">
      <c r="BD17197" s="325"/>
      <c r="EL17197" s="325"/>
    </row>
    <row r="17198" spans="56:142" x14ac:dyDescent="0.2">
      <c r="BD17198" s="325"/>
      <c r="EL17198" s="325"/>
    </row>
    <row r="17199" spans="56:142" x14ac:dyDescent="0.2">
      <c r="BD17199" s="325"/>
      <c r="EL17199" s="325"/>
    </row>
    <row r="17200" spans="56:142" x14ac:dyDescent="0.2">
      <c r="BD17200" s="325"/>
      <c r="EL17200" s="325"/>
    </row>
    <row r="17201" spans="56:142" x14ac:dyDescent="0.2">
      <c r="BD17201" s="325"/>
      <c r="EL17201" s="325"/>
    </row>
    <row r="17202" spans="56:142" x14ac:dyDescent="0.2">
      <c r="BD17202" s="325"/>
      <c r="EL17202" s="325"/>
    </row>
    <row r="17203" spans="56:142" x14ac:dyDescent="0.2">
      <c r="BD17203" s="325"/>
      <c r="EL17203" s="325"/>
    </row>
    <row r="17204" spans="56:142" x14ac:dyDescent="0.2">
      <c r="BD17204" s="325"/>
      <c r="EL17204" s="325"/>
    </row>
    <row r="17205" spans="56:142" x14ac:dyDescent="0.2">
      <c r="BD17205" s="325"/>
      <c r="EL17205" s="325"/>
    </row>
    <row r="17206" spans="56:142" x14ac:dyDescent="0.2">
      <c r="BD17206" s="325"/>
      <c r="EL17206" s="325"/>
    </row>
    <row r="17207" spans="56:142" x14ac:dyDescent="0.2">
      <c r="BD17207" s="325"/>
      <c r="EL17207" s="325"/>
    </row>
    <row r="17208" spans="56:142" x14ac:dyDescent="0.2">
      <c r="BD17208" s="325"/>
      <c r="EL17208" s="325"/>
    </row>
    <row r="17209" spans="56:142" x14ac:dyDescent="0.2">
      <c r="BD17209" s="325"/>
      <c r="EL17209" s="325"/>
    </row>
    <row r="17210" spans="56:142" x14ac:dyDescent="0.2">
      <c r="BD17210" s="325"/>
      <c r="EL17210" s="325"/>
    </row>
    <row r="17211" spans="56:142" x14ac:dyDescent="0.2">
      <c r="BD17211" s="325"/>
      <c r="EL17211" s="325"/>
    </row>
    <row r="17212" spans="56:142" x14ac:dyDescent="0.2">
      <c r="BD17212" s="325"/>
      <c r="EL17212" s="325"/>
    </row>
    <row r="17213" spans="56:142" x14ac:dyDescent="0.2">
      <c r="BD17213" s="325"/>
      <c r="EL17213" s="325"/>
    </row>
    <row r="17214" spans="56:142" x14ac:dyDescent="0.2">
      <c r="BD17214" s="325"/>
      <c r="EL17214" s="325"/>
    </row>
    <row r="17215" spans="56:142" x14ac:dyDescent="0.2">
      <c r="BD17215" s="325"/>
      <c r="EL17215" s="325"/>
    </row>
    <row r="17216" spans="56:142" x14ac:dyDescent="0.2">
      <c r="BD17216" s="325"/>
      <c r="EL17216" s="325"/>
    </row>
    <row r="17217" spans="56:142" x14ac:dyDescent="0.2">
      <c r="BD17217" s="325"/>
      <c r="EL17217" s="325"/>
    </row>
    <row r="17218" spans="56:142" x14ac:dyDescent="0.2">
      <c r="BD17218" s="325"/>
      <c r="EL17218" s="325"/>
    </row>
    <row r="17219" spans="56:142" x14ac:dyDescent="0.2">
      <c r="BD17219" s="325"/>
      <c r="EL17219" s="325"/>
    </row>
    <row r="17220" spans="56:142" x14ac:dyDescent="0.2">
      <c r="BD17220" s="325"/>
      <c r="EL17220" s="325"/>
    </row>
    <row r="17221" spans="56:142" x14ac:dyDescent="0.2">
      <c r="BD17221" s="325"/>
      <c r="EL17221" s="325"/>
    </row>
    <row r="17222" spans="56:142" x14ac:dyDescent="0.2">
      <c r="BD17222" s="325"/>
      <c r="EL17222" s="325"/>
    </row>
    <row r="17223" spans="56:142" x14ac:dyDescent="0.2">
      <c r="BD17223" s="325"/>
      <c r="EL17223" s="325"/>
    </row>
    <row r="17224" spans="56:142" x14ac:dyDescent="0.2">
      <c r="BD17224" s="325"/>
      <c r="EL17224" s="325"/>
    </row>
    <row r="17225" spans="56:142" x14ac:dyDescent="0.2">
      <c r="BD17225" s="325"/>
      <c r="EL17225" s="325"/>
    </row>
    <row r="17226" spans="56:142" x14ac:dyDescent="0.2">
      <c r="BD17226" s="325"/>
      <c r="EL17226" s="325"/>
    </row>
    <row r="17227" spans="56:142" x14ac:dyDescent="0.2">
      <c r="BD17227" s="325"/>
      <c r="EL17227" s="325"/>
    </row>
    <row r="17228" spans="56:142" x14ac:dyDescent="0.2">
      <c r="BD17228" s="325"/>
      <c r="EL17228" s="325"/>
    </row>
    <row r="17229" spans="56:142" x14ac:dyDescent="0.2">
      <c r="BD17229" s="325"/>
      <c r="EL17229" s="325"/>
    </row>
    <row r="17230" spans="56:142" x14ac:dyDescent="0.2">
      <c r="BD17230" s="325"/>
      <c r="EL17230" s="325"/>
    </row>
    <row r="17231" spans="56:142" x14ac:dyDescent="0.2">
      <c r="BD17231" s="325"/>
      <c r="EL17231" s="325"/>
    </row>
    <row r="17232" spans="56:142" x14ac:dyDescent="0.2">
      <c r="BD17232" s="325"/>
      <c r="EL17232" s="325"/>
    </row>
    <row r="17233" spans="56:142" x14ac:dyDescent="0.2">
      <c r="BD17233" s="325"/>
      <c r="EL17233" s="325"/>
    </row>
    <row r="17234" spans="56:142" x14ac:dyDescent="0.2">
      <c r="BD17234" s="325"/>
      <c r="EL17234" s="325"/>
    </row>
    <row r="17235" spans="56:142" x14ac:dyDescent="0.2">
      <c r="BD17235" s="325"/>
      <c r="EL17235" s="325"/>
    </row>
    <row r="17236" spans="56:142" x14ac:dyDescent="0.2">
      <c r="BD17236" s="325"/>
      <c r="EL17236" s="325"/>
    </row>
    <row r="17237" spans="56:142" x14ac:dyDescent="0.2">
      <c r="BD17237" s="325"/>
      <c r="EL17237" s="325"/>
    </row>
    <row r="17238" spans="56:142" x14ac:dyDescent="0.2">
      <c r="BD17238" s="325"/>
      <c r="EL17238" s="325"/>
    </row>
    <row r="17239" spans="56:142" x14ac:dyDescent="0.2">
      <c r="BD17239" s="325"/>
      <c r="EL17239" s="325"/>
    </row>
    <row r="17240" spans="56:142" x14ac:dyDescent="0.2">
      <c r="BD17240" s="325"/>
      <c r="EL17240" s="325"/>
    </row>
    <row r="17241" spans="56:142" x14ac:dyDescent="0.2">
      <c r="BD17241" s="325"/>
      <c r="EL17241" s="325"/>
    </row>
    <row r="17242" spans="56:142" x14ac:dyDescent="0.2">
      <c r="BD17242" s="325"/>
      <c r="EL17242" s="325"/>
    </row>
    <row r="17243" spans="56:142" x14ac:dyDescent="0.2">
      <c r="BD17243" s="325"/>
      <c r="EL17243" s="325"/>
    </row>
    <row r="17244" spans="56:142" x14ac:dyDescent="0.2">
      <c r="BD17244" s="325"/>
      <c r="EL17244" s="325"/>
    </row>
    <row r="17245" spans="56:142" x14ac:dyDescent="0.2">
      <c r="BD17245" s="325"/>
      <c r="EL17245" s="325"/>
    </row>
    <row r="17246" spans="56:142" x14ac:dyDescent="0.2">
      <c r="BD17246" s="325"/>
      <c r="EL17246" s="325"/>
    </row>
    <row r="17247" spans="56:142" x14ac:dyDescent="0.2">
      <c r="BD17247" s="325"/>
      <c r="EL17247" s="325"/>
    </row>
    <row r="17248" spans="56:142" x14ac:dyDescent="0.2">
      <c r="BD17248" s="325"/>
      <c r="EL17248" s="325"/>
    </row>
    <row r="17249" spans="56:142" x14ac:dyDescent="0.2">
      <c r="BD17249" s="325"/>
      <c r="EL17249" s="325"/>
    </row>
    <row r="17250" spans="56:142" x14ac:dyDescent="0.2">
      <c r="BD17250" s="325"/>
      <c r="EL17250" s="325"/>
    </row>
    <row r="17251" spans="56:142" x14ac:dyDescent="0.2">
      <c r="BD17251" s="325"/>
      <c r="EL17251" s="325"/>
    </row>
    <row r="17252" spans="56:142" x14ac:dyDescent="0.2">
      <c r="BD17252" s="325"/>
      <c r="EL17252" s="325"/>
    </row>
    <row r="17253" spans="56:142" x14ac:dyDescent="0.2">
      <c r="BD17253" s="325"/>
      <c r="EL17253" s="325"/>
    </row>
    <row r="17254" spans="56:142" x14ac:dyDescent="0.2">
      <c r="BD17254" s="325"/>
      <c r="EL17254" s="325"/>
    </row>
    <row r="17255" spans="56:142" x14ac:dyDescent="0.2">
      <c r="BD17255" s="325"/>
      <c r="EL17255" s="325"/>
    </row>
    <row r="17256" spans="56:142" x14ac:dyDescent="0.2">
      <c r="BD17256" s="325"/>
      <c r="EL17256" s="325"/>
    </row>
    <row r="17257" spans="56:142" x14ac:dyDescent="0.2">
      <c r="BD17257" s="325"/>
      <c r="EL17257" s="325"/>
    </row>
    <row r="17258" spans="56:142" x14ac:dyDescent="0.2">
      <c r="BD17258" s="325"/>
      <c r="EL17258" s="325"/>
    </row>
    <row r="17259" spans="56:142" x14ac:dyDescent="0.2">
      <c r="BD17259" s="325"/>
      <c r="EL17259" s="325"/>
    </row>
    <row r="17260" spans="56:142" x14ac:dyDescent="0.2">
      <c r="BD17260" s="325"/>
      <c r="EL17260" s="325"/>
    </row>
    <row r="17261" spans="56:142" x14ac:dyDescent="0.2">
      <c r="BD17261" s="325"/>
      <c r="EL17261" s="325"/>
    </row>
    <row r="17262" spans="56:142" x14ac:dyDescent="0.2">
      <c r="BD17262" s="325"/>
      <c r="EL17262" s="325"/>
    </row>
    <row r="17263" spans="56:142" x14ac:dyDescent="0.2">
      <c r="BD17263" s="325"/>
      <c r="EL17263" s="325"/>
    </row>
    <row r="17264" spans="56:142" x14ac:dyDescent="0.2">
      <c r="BD17264" s="325"/>
      <c r="EL17264" s="325"/>
    </row>
    <row r="17265" spans="56:142" x14ac:dyDescent="0.2">
      <c r="BD17265" s="325"/>
      <c r="EL17265" s="325"/>
    </row>
    <row r="17266" spans="56:142" x14ac:dyDescent="0.2">
      <c r="BD17266" s="325"/>
      <c r="EL17266" s="325"/>
    </row>
    <row r="17267" spans="56:142" x14ac:dyDescent="0.2">
      <c r="BD17267" s="325"/>
      <c r="EL17267" s="325"/>
    </row>
    <row r="17268" spans="56:142" x14ac:dyDescent="0.2">
      <c r="BD17268" s="325"/>
      <c r="EL17268" s="325"/>
    </row>
    <row r="17269" spans="56:142" x14ac:dyDescent="0.2">
      <c r="BD17269" s="325"/>
      <c r="EL17269" s="325"/>
    </row>
    <row r="17270" spans="56:142" x14ac:dyDescent="0.2">
      <c r="BD17270" s="325"/>
      <c r="EL17270" s="325"/>
    </row>
    <row r="17271" spans="56:142" x14ac:dyDescent="0.2">
      <c r="BD17271" s="325"/>
      <c r="EL17271" s="325"/>
    </row>
    <row r="17272" spans="56:142" x14ac:dyDescent="0.2">
      <c r="BD17272" s="325"/>
      <c r="EL17272" s="325"/>
    </row>
    <row r="17273" spans="56:142" x14ac:dyDescent="0.2">
      <c r="BD17273" s="325"/>
      <c r="EL17273" s="325"/>
    </row>
    <row r="17274" spans="56:142" x14ac:dyDescent="0.2">
      <c r="BD17274" s="325"/>
      <c r="EL17274" s="325"/>
    </row>
    <row r="17275" spans="56:142" x14ac:dyDescent="0.2">
      <c r="BD17275" s="325"/>
      <c r="EL17275" s="325"/>
    </row>
    <row r="17276" spans="56:142" x14ac:dyDescent="0.2">
      <c r="BD17276" s="325"/>
      <c r="EL17276" s="325"/>
    </row>
    <row r="17277" spans="56:142" x14ac:dyDescent="0.2">
      <c r="BD17277" s="325"/>
      <c r="EL17277" s="325"/>
    </row>
    <row r="17278" spans="56:142" x14ac:dyDescent="0.2">
      <c r="BD17278" s="325"/>
      <c r="EL17278" s="325"/>
    </row>
    <row r="17279" spans="56:142" x14ac:dyDescent="0.2">
      <c r="BD17279" s="325"/>
      <c r="EL17279" s="325"/>
    </row>
    <row r="17280" spans="56:142" x14ac:dyDescent="0.2">
      <c r="BD17280" s="325"/>
      <c r="EL17280" s="325"/>
    </row>
    <row r="17281" spans="56:142" x14ac:dyDescent="0.2">
      <c r="BD17281" s="325"/>
      <c r="EL17281" s="325"/>
    </row>
    <row r="17282" spans="56:142" x14ac:dyDescent="0.2">
      <c r="BD17282" s="325"/>
      <c r="EL17282" s="325"/>
    </row>
    <row r="17283" spans="56:142" x14ac:dyDescent="0.2">
      <c r="BD17283" s="325"/>
      <c r="EL17283" s="325"/>
    </row>
    <row r="17284" spans="56:142" x14ac:dyDescent="0.2">
      <c r="BD17284" s="325"/>
      <c r="EL17284" s="325"/>
    </row>
    <row r="17285" spans="56:142" x14ac:dyDescent="0.2">
      <c r="BD17285" s="325"/>
      <c r="EL17285" s="325"/>
    </row>
    <row r="17286" spans="56:142" x14ac:dyDescent="0.2">
      <c r="BD17286" s="325"/>
      <c r="EL17286" s="325"/>
    </row>
    <row r="17287" spans="56:142" x14ac:dyDescent="0.2">
      <c r="BD17287" s="325"/>
      <c r="EL17287" s="325"/>
    </row>
    <row r="17288" spans="56:142" x14ac:dyDescent="0.2">
      <c r="BD17288" s="325"/>
      <c r="EL17288" s="325"/>
    </row>
    <row r="17289" spans="56:142" x14ac:dyDescent="0.2">
      <c r="BD17289" s="325"/>
      <c r="EL17289" s="325"/>
    </row>
    <row r="17290" spans="56:142" x14ac:dyDescent="0.2">
      <c r="BD17290" s="325"/>
      <c r="EL17290" s="325"/>
    </row>
    <row r="17291" spans="56:142" x14ac:dyDescent="0.2">
      <c r="BD17291" s="325"/>
      <c r="EL17291" s="325"/>
    </row>
    <row r="17292" spans="56:142" x14ac:dyDescent="0.2">
      <c r="BD17292" s="325"/>
      <c r="EL17292" s="325"/>
    </row>
    <row r="17293" spans="56:142" x14ac:dyDescent="0.2">
      <c r="BD17293" s="325"/>
      <c r="EL17293" s="325"/>
    </row>
    <row r="17294" spans="56:142" x14ac:dyDescent="0.2">
      <c r="BD17294" s="325"/>
      <c r="EL17294" s="325"/>
    </row>
    <row r="17295" spans="56:142" x14ac:dyDescent="0.2">
      <c r="BD17295" s="325"/>
      <c r="EL17295" s="325"/>
    </row>
    <row r="17296" spans="56:142" x14ac:dyDescent="0.2">
      <c r="BD17296" s="325"/>
      <c r="EL17296" s="325"/>
    </row>
    <row r="17297" spans="56:142" x14ac:dyDescent="0.2">
      <c r="BD17297" s="325"/>
      <c r="EL17297" s="325"/>
    </row>
    <row r="17298" spans="56:142" x14ac:dyDescent="0.2">
      <c r="BD17298" s="325"/>
      <c r="EL17298" s="325"/>
    </row>
    <row r="17299" spans="56:142" x14ac:dyDescent="0.2">
      <c r="BD17299" s="325"/>
      <c r="EL17299" s="325"/>
    </row>
    <row r="17300" spans="56:142" x14ac:dyDescent="0.2">
      <c r="BD17300" s="325"/>
      <c r="EL17300" s="325"/>
    </row>
    <row r="17301" spans="56:142" x14ac:dyDescent="0.2">
      <c r="BD17301" s="325"/>
      <c r="EL17301" s="325"/>
    </row>
    <row r="17302" spans="56:142" x14ac:dyDescent="0.2">
      <c r="BD17302" s="325"/>
      <c r="EL17302" s="325"/>
    </row>
    <row r="17303" spans="56:142" x14ac:dyDescent="0.2">
      <c r="BD17303" s="325"/>
      <c r="EL17303" s="325"/>
    </row>
    <row r="17304" spans="56:142" x14ac:dyDescent="0.2">
      <c r="BD17304" s="325"/>
      <c r="EL17304" s="325"/>
    </row>
    <row r="17305" spans="56:142" x14ac:dyDescent="0.2">
      <c r="BD17305" s="325"/>
      <c r="EL17305" s="325"/>
    </row>
    <row r="17306" spans="56:142" x14ac:dyDescent="0.2">
      <c r="BD17306" s="325"/>
      <c r="EL17306" s="325"/>
    </row>
    <row r="17307" spans="56:142" x14ac:dyDescent="0.2">
      <c r="BD17307" s="325"/>
      <c r="EL17307" s="325"/>
    </row>
    <row r="17308" spans="56:142" x14ac:dyDescent="0.2">
      <c r="BD17308" s="325"/>
      <c r="EL17308" s="325"/>
    </row>
    <row r="17309" spans="56:142" x14ac:dyDescent="0.2">
      <c r="BD17309" s="325"/>
      <c r="EL17309" s="325"/>
    </row>
    <row r="17310" spans="56:142" x14ac:dyDescent="0.2">
      <c r="BD17310" s="325"/>
      <c r="EL17310" s="325"/>
    </row>
    <row r="17311" spans="56:142" x14ac:dyDescent="0.2">
      <c r="BD17311" s="325"/>
      <c r="EL17311" s="325"/>
    </row>
    <row r="17312" spans="56:142" x14ac:dyDescent="0.2">
      <c r="BD17312" s="325"/>
      <c r="EL17312" s="325"/>
    </row>
    <row r="17313" spans="56:142" x14ac:dyDescent="0.2">
      <c r="BD17313" s="325"/>
      <c r="EL17313" s="325"/>
    </row>
    <row r="17314" spans="56:142" x14ac:dyDescent="0.2">
      <c r="BD17314" s="325"/>
      <c r="EL17314" s="325"/>
    </row>
    <row r="17315" spans="56:142" x14ac:dyDescent="0.2">
      <c r="BD17315" s="325"/>
      <c r="EL17315" s="325"/>
    </row>
    <row r="17316" spans="56:142" x14ac:dyDescent="0.2">
      <c r="BD17316" s="325"/>
      <c r="EL17316" s="325"/>
    </row>
    <row r="17317" spans="56:142" x14ac:dyDescent="0.2">
      <c r="BD17317" s="325"/>
      <c r="EL17317" s="325"/>
    </row>
    <row r="17318" spans="56:142" x14ac:dyDescent="0.2">
      <c r="BD17318" s="325"/>
      <c r="EL17318" s="325"/>
    </row>
    <row r="17319" spans="56:142" x14ac:dyDescent="0.2">
      <c r="BD17319" s="325"/>
      <c r="EL17319" s="325"/>
    </row>
    <row r="17320" spans="56:142" x14ac:dyDescent="0.2">
      <c r="BD17320" s="325"/>
      <c r="EL17320" s="325"/>
    </row>
    <row r="17321" spans="56:142" x14ac:dyDescent="0.2">
      <c r="BD17321" s="325"/>
      <c r="EL17321" s="325"/>
    </row>
    <row r="17322" spans="56:142" x14ac:dyDescent="0.2">
      <c r="BD17322" s="325"/>
      <c r="EL17322" s="325"/>
    </row>
    <row r="17323" spans="56:142" x14ac:dyDescent="0.2">
      <c r="BD17323" s="325"/>
      <c r="EL17323" s="325"/>
    </row>
    <row r="17324" spans="56:142" x14ac:dyDescent="0.2">
      <c r="BD17324" s="325"/>
      <c r="EL17324" s="325"/>
    </row>
    <row r="17325" spans="56:142" x14ac:dyDescent="0.2">
      <c r="BD17325" s="325"/>
      <c r="EL17325" s="325"/>
    </row>
    <row r="17326" spans="56:142" x14ac:dyDescent="0.2">
      <c r="BD17326" s="325"/>
      <c r="EL17326" s="325"/>
    </row>
    <row r="17327" spans="56:142" x14ac:dyDescent="0.2">
      <c r="BD17327" s="325"/>
      <c r="EL17327" s="325"/>
    </row>
    <row r="17328" spans="56:142" x14ac:dyDescent="0.2">
      <c r="BD17328" s="325"/>
      <c r="EL17328" s="325"/>
    </row>
    <row r="17329" spans="56:142" x14ac:dyDescent="0.2">
      <c r="BD17329" s="325"/>
      <c r="EL17329" s="325"/>
    </row>
    <row r="17330" spans="56:142" x14ac:dyDescent="0.2">
      <c r="BD17330" s="325"/>
      <c r="EL17330" s="325"/>
    </row>
    <row r="17331" spans="56:142" x14ac:dyDescent="0.2">
      <c r="BD17331" s="325"/>
      <c r="EL17331" s="325"/>
    </row>
    <row r="17332" spans="56:142" x14ac:dyDescent="0.2">
      <c r="BD17332" s="325"/>
      <c r="EL17332" s="325"/>
    </row>
    <row r="17333" spans="56:142" x14ac:dyDescent="0.2">
      <c r="BD17333" s="325"/>
      <c r="EL17333" s="325"/>
    </row>
    <row r="17334" spans="56:142" x14ac:dyDescent="0.2">
      <c r="BD17334" s="325"/>
      <c r="EL17334" s="325"/>
    </row>
    <row r="17335" spans="56:142" x14ac:dyDescent="0.2">
      <c r="BD17335" s="325"/>
      <c r="EL17335" s="325"/>
    </row>
    <row r="17336" spans="56:142" x14ac:dyDescent="0.2">
      <c r="BD17336" s="325"/>
      <c r="EL17336" s="325"/>
    </row>
    <row r="17337" spans="56:142" x14ac:dyDescent="0.2">
      <c r="BD17337" s="325"/>
      <c r="EL17337" s="325"/>
    </row>
    <row r="17338" spans="56:142" x14ac:dyDescent="0.2">
      <c r="BD17338" s="325"/>
      <c r="EL17338" s="325"/>
    </row>
    <row r="17339" spans="56:142" x14ac:dyDescent="0.2">
      <c r="BD17339" s="325"/>
      <c r="EL17339" s="325"/>
    </row>
    <row r="17340" spans="56:142" x14ac:dyDescent="0.2">
      <c r="BD17340" s="325"/>
      <c r="EL17340" s="325"/>
    </row>
    <row r="17341" spans="56:142" x14ac:dyDescent="0.2">
      <c r="BD17341" s="325"/>
      <c r="EL17341" s="325"/>
    </row>
    <row r="17342" spans="56:142" x14ac:dyDescent="0.2">
      <c r="BD17342" s="325"/>
      <c r="EL17342" s="325"/>
    </row>
    <row r="17343" spans="56:142" x14ac:dyDescent="0.2">
      <c r="BD17343" s="325"/>
      <c r="EL17343" s="325"/>
    </row>
    <row r="17344" spans="56:142" x14ac:dyDescent="0.2">
      <c r="BD17344" s="325"/>
      <c r="EL17344" s="325"/>
    </row>
    <row r="17345" spans="56:142" x14ac:dyDescent="0.2">
      <c r="BD17345" s="325"/>
      <c r="EL17345" s="325"/>
    </row>
    <row r="17346" spans="56:142" x14ac:dyDescent="0.2">
      <c r="BD17346" s="325"/>
      <c r="EL17346" s="325"/>
    </row>
    <row r="17347" spans="56:142" x14ac:dyDescent="0.2">
      <c r="BD17347" s="325"/>
      <c r="EL17347" s="325"/>
    </row>
    <row r="17348" spans="56:142" x14ac:dyDescent="0.2">
      <c r="BD17348" s="325"/>
      <c r="EL17348" s="325"/>
    </row>
    <row r="17349" spans="56:142" x14ac:dyDescent="0.2">
      <c r="BD17349" s="325"/>
      <c r="EL17349" s="325"/>
    </row>
    <row r="17350" spans="56:142" x14ac:dyDescent="0.2">
      <c r="BD17350" s="325"/>
      <c r="EL17350" s="325"/>
    </row>
    <row r="17351" spans="56:142" x14ac:dyDescent="0.2">
      <c r="BD17351" s="325"/>
      <c r="EL17351" s="325"/>
    </row>
    <row r="17352" spans="56:142" x14ac:dyDescent="0.2">
      <c r="BD17352" s="325"/>
      <c r="EL17352" s="325"/>
    </row>
    <row r="17353" spans="56:142" x14ac:dyDescent="0.2">
      <c r="BD17353" s="325"/>
      <c r="EL17353" s="325"/>
    </row>
    <row r="17354" spans="56:142" x14ac:dyDescent="0.2">
      <c r="BD17354" s="325"/>
      <c r="EL17354" s="325"/>
    </row>
    <row r="17355" spans="56:142" x14ac:dyDescent="0.2">
      <c r="BD17355" s="325"/>
      <c r="EL17355" s="325"/>
    </row>
    <row r="17356" spans="56:142" x14ac:dyDescent="0.2">
      <c r="BD17356" s="325"/>
      <c r="EL17356" s="325"/>
    </row>
    <row r="17357" spans="56:142" x14ac:dyDescent="0.2">
      <c r="BD17357" s="325"/>
      <c r="EL17357" s="325"/>
    </row>
    <row r="17358" spans="56:142" x14ac:dyDescent="0.2">
      <c r="BD17358" s="325"/>
      <c r="EL17358" s="325"/>
    </row>
    <row r="17359" spans="56:142" x14ac:dyDescent="0.2">
      <c r="BD17359" s="325"/>
      <c r="EL17359" s="325"/>
    </row>
    <row r="17360" spans="56:142" x14ac:dyDescent="0.2">
      <c r="BD17360" s="325"/>
      <c r="EL17360" s="325"/>
    </row>
    <row r="17361" spans="56:142" x14ac:dyDescent="0.2">
      <c r="BD17361" s="325"/>
      <c r="EL17361" s="325"/>
    </row>
    <row r="17362" spans="56:142" x14ac:dyDescent="0.2">
      <c r="BD17362" s="325"/>
      <c r="EL17362" s="325"/>
    </row>
    <row r="17363" spans="56:142" x14ac:dyDescent="0.2">
      <c r="BD17363" s="325"/>
      <c r="EL17363" s="325"/>
    </row>
    <row r="17364" spans="56:142" x14ac:dyDescent="0.2">
      <c r="BD17364" s="325"/>
      <c r="EL17364" s="325"/>
    </row>
    <row r="17365" spans="56:142" x14ac:dyDescent="0.2">
      <c r="BD17365" s="325"/>
      <c r="EL17365" s="325"/>
    </row>
    <row r="17366" spans="56:142" x14ac:dyDescent="0.2">
      <c r="BD17366" s="325"/>
      <c r="EL17366" s="325"/>
    </row>
    <row r="17367" spans="56:142" x14ac:dyDescent="0.2">
      <c r="BD17367" s="325"/>
      <c r="EL17367" s="325"/>
    </row>
    <row r="17368" spans="56:142" x14ac:dyDescent="0.2">
      <c r="BD17368" s="325"/>
      <c r="EL17368" s="325"/>
    </row>
    <row r="17369" spans="56:142" x14ac:dyDescent="0.2">
      <c r="BD17369" s="325"/>
      <c r="EL17369" s="325"/>
    </row>
    <row r="17370" spans="56:142" x14ac:dyDescent="0.2">
      <c r="BD17370" s="325"/>
      <c r="EL17370" s="325"/>
    </row>
    <row r="17371" spans="56:142" x14ac:dyDescent="0.2">
      <c r="BD17371" s="325"/>
      <c r="EL17371" s="325"/>
    </row>
    <row r="17372" spans="56:142" x14ac:dyDescent="0.2">
      <c r="BD17372" s="325"/>
      <c r="EL17372" s="325"/>
    </row>
    <row r="17373" spans="56:142" x14ac:dyDescent="0.2">
      <c r="BD17373" s="325"/>
      <c r="EL17373" s="325"/>
    </row>
    <row r="17374" spans="56:142" x14ac:dyDescent="0.2">
      <c r="BD17374" s="325"/>
      <c r="EL17374" s="325"/>
    </row>
    <row r="17375" spans="56:142" x14ac:dyDescent="0.2">
      <c r="BD17375" s="325"/>
      <c r="EL17375" s="325"/>
    </row>
    <row r="17376" spans="56:142" x14ac:dyDescent="0.2">
      <c r="BD17376" s="325"/>
      <c r="EL17376" s="325"/>
    </row>
    <row r="17377" spans="56:142" x14ac:dyDescent="0.2">
      <c r="BD17377" s="325"/>
      <c r="EL17377" s="325"/>
    </row>
    <row r="17378" spans="56:142" x14ac:dyDescent="0.2">
      <c r="BD17378" s="325"/>
      <c r="EL17378" s="325"/>
    </row>
    <row r="17379" spans="56:142" x14ac:dyDescent="0.2">
      <c r="BD17379" s="325"/>
      <c r="EL17379" s="325"/>
    </row>
    <row r="17380" spans="56:142" x14ac:dyDescent="0.2">
      <c r="BD17380" s="325"/>
      <c r="EL17380" s="325"/>
    </row>
    <row r="17381" spans="56:142" x14ac:dyDescent="0.2">
      <c r="BD17381" s="325"/>
      <c r="EL17381" s="325"/>
    </row>
    <row r="17382" spans="56:142" x14ac:dyDescent="0.2">
      <c r="BD17382" s="325"/>
      <c r="EL17382" s="325"/>
    </row>
    <row r="17383" spans="56:142" x14ac:dyDescent="0.2">
      <c r="BD17383" s="325"/>
      <c r="EL17383" s="325"/>
    </row>
    <row r="17384" spans="56:142" x14ac:dyDescent="0.2">
      <c r="BD17384" s="325"/>
      <c r="EL17384" s="325"/>
    </row>
    <row r="17385" spans="56:142" x14ac:dyDescent="0.2">
      <c r="BD17385" s="325"/>
      <c r="EL17385" s="325"/>
    </row>
    <row r="17386" spans="56:142" x14ac:dyDescent="0.2">
      <c r="BD17386" s="325"/>
      <c r="EL17386" s="325"/>
    </row>
    <row r="17387" spans="56:142" x14ac:dyDescent="0.2">
      <c r="BD17387" s="325"/>
      <c r="EL17387" s="325"/>
    </row>
    <row r="17388" spans="56:142" x14ac:dyDescent="0.2">
      <c r="BD17388" s="325"/>
      <c r="EL17388" s="325"/>
    </row>
    <row r="17389" spans="56:142" x14ac:dyDescent="0.2">
      <c r="BD17389" s="325"/>
      <c r="EL17389" s="325"/>
    </row>
    <row r="17390" spans="56:142" x14ac:dyDescent="0.2">
      <c r="BD17390" s="325"/>
      <c r="EL17390" s="325"/>
    </row>
    <row r="17391" spans="56:142" x14ac:dyDescent="0.2">
      <c r="BD17391" s="325"/>
      <c r="EL17391" s="325"/>
    </row>
    <row r="17392" spans="56:142" x14ac:dyDescent="0.2">
      <c r="BD17392" s="325"/>
      <c r="EL17392" s="325"/>
    </row>
    <row r="17393" spans="56:142" x14ac:dyDescent="0.2">
      <c r="BD17393" s="325"/>
      <c r="EL17393" s="325"/>
    </row>
    <row r="17394" spans="56:142" x14ac:dyDescent="0.2">
      <c r="BD17394" s="325"/>
      <c r="EL17394" s="325"/>
    </row>
    <row r="17395" spans="56:142" x14ac:dyDescent="0.2">
      <c r="BD17395" s="325"/>
      <c r="EL17395" s="325"/>
    </row>
    <row r="17396" spans="56:142" x14ac:dyDescent="0.2">
      <c r="BD17396" s="325"/>
      <c r="EL17396" s="325"/>
    </row>
    <row r="17397" spans="56:142" x14ac:dyDescent="0.2">
      <c r="BD17397" s="325"/>
      <c r="EL17397" s="325"/>
    </row>
    <row r="17398" spans="56:142" x14ac:dyDescent="0.2">
      <c r="BD17398" s="325"/>
      <c r="EL17398" s="325"/>
    </row>
    <row r="17399" spans="56:142" x14ac:dyDescent="0.2">
      <c r="BD17399" s="325"/>
      <c r="EL17399" s="325"/>
    </row>
    <row r="17400" spans="56:142" x14ac:dyDescent="0.2">
      <c r="BD17400" s="325"/>
      <c r="EL17400" s="325"/>
    </row>
    <row r="17401" spans="56:142" x14ac:dyDescent="0.2">
      <c r="BD17401" s="325"/>
      <c r="EL17401" s="325"/>
    </row>
    <row r="17402" spans="56:142" x14ac:dyDescent="0.2">
      <c r="BD17402" s="325"/>
      <c r="EL17402" s="325"/>
    </row>
    <row r="17403" spans="56:142" x14ac:dyDescent="0.2">
      <c r="BD17403" s="325"/>
      <c r="EL17403" s="325"/>
    </row>
    <row r="17404" spans="56:142" x14ac:dyDescent="0.2">
      <c r="BD17404" s="325"/>
      <c r="EL17404" s="325"/>
    </row>
    <row r="17405" spans="56:142" x14ac:dyDescent="0.2">
      <c r="BD17405" s="325"/>
      <c r="EL17405" s="325"/>
    </row>
    <row r="17406" spans="56:142" x14ac:dyDescent="0.2">
      <c r="BD17406" s="325"/>
      <c r="EL17406" s="325"/>
    </row>
    <row r="17407" spans="56:142" x14ac:dyDescent="0.2">
      <c r="BD17407" s="325"/>
      <c r="EL17407" s="325"/>
    </row>
    <row r="17408" spans="56:142" x14ac:dyDescent="0.2">
      <c r="BD17408" s="325"/>
      <c r="EL17408" s="325"/>
    </row>
    <row r="17409" spans="56:142" x14ac:dyDescent="0.2">
      <c r="BD17409" s="325"/>
      <c r="EL17409" s="325"/>
    </row>
    <row r="17410" spans="56:142" x14ac:dyDescent="0.2">
      <c r="BD17410" s="325"/>
      <c r="EL17410" s="325"/>
    </row>
    <row r="17411" spans="56:142" x14ac:dyDescent="0.2">
      <c r="BD17411" s="325"/>
      <c r="EL17411" s="325"/>
    </row>
    <row r="17412" spans="56:142" x14ac:dyDescent="0.2">
      <c r="BD17412" s="325"/>
      <c r="EL17412" s="325"/>
    </row>
    <row r="17413" spans="56:142" x14ac:dyDescent="0.2">
      <c r="BD17413" s="325"/>
      <c r="EL17413" s="325"/>
    </row>
    <row r="17414" spans="56:142" x14ac:dyDescent="0.2">
      <c r="BD17414" s="325"/>
      <c r="EL17414" s="325"/>
    </row>
    <row r="17415" spans="56:142" x14ac:dyDescent="0.2">
      <c r="BD17415" s="325"/>
      <c r="EL17415" s="325"/>
    </row>
    <row r="17416" spans="56:142" x14ac:dyDescent="0.2">
      <c r="BD17416" s="325"/>
      <c r="EL17416" s="325"/>
    </row>
    <row r="17417" spans="56:142" x14ac:dyDescent="0.2">
      <c r="BD17417" s="325"/>
      <c r="EL17417" s="325"/>
    </row>
    <row r="17418" spans="56:142" x14ac:dyDescent="0.2">
      <c r="BD17418" s="325"/>
      <c r="EL17418" s="325"/>
    </row>
    <row r="17419" spans="56:142" x14ac:dyDescent="0.2">
      <c r="BD17419" s="325"/>
      <c r="EL17419" s="325"/>
    </row>
    <row r="17420" spans="56:142" x14ac:dyDescent="0.2">
      <c r="BD17420" s="325"/>
      <c r="EL17420" s="325"/>
    </row>
    <row r="17421" spans="56:142" x14ac:dyDescent="0.2">
      <c r="BD17421" s="325"/>
      <c r="EL17421" s="325"/>
    </row>
    <row r="17422" spans="56:142" x14ac:dyDescent="0.2">
      <c r="BD17422" s="325"/>
      <c r="EL17422" s="325"/>
    </row>
    <row r="17423" spans="56:142" x14ac:dyDescent="0.2">
      <c r="BD17423" s="325"/>
      <c r="EL17423" s="325"/>
    </row>
    <row r="17424" spans="56:142" x14ac:dyDescent="0.2">
      <c r="BD17424" s="325"/>
      <c r="EL17424" s="325"/>
    </row>
    <row r="17425" spans="56:142" x14ac:dyDescent="0.2">
      <c r="BD17425" s="325"/>
      <c r="EL17425" s="325"/>
    </row>
    <row r="17426" spans="56:142" x14ac:dyDescent="0.2">
      <c r="BD17426" s="325"/>
      <c r="EL17426" s="325"/>
    </row>
    <row r="17427" spans="56:142" x14ac:dyDescent="0.2">
      <c r="BD17427" s="325"/>
      <c r="EL17427" s="325"/>
    </row>
    <row r="17428" spans="56:142" x14ac:dyDescent="0.2">
      <c r="BD17428" s="325"/>
      <c r="EL17428" s="325"/>
    </row>
    <row r="17429" spans="56:142" x14ac:dyDescent="0.2">
      <c r="BD17429" s="325"/>
      <c r="EL17429" s="325"/>
    </row>
    <row r="17430" spans="56:142" x14ac:dyDescent="0.2">
      <c r="BD17430" s="325"/>
      <c r="EL17430" s="325"/>
    </row>
    <row r="17431" spans="56:142" x14ac:dyDescent="0.2">
      <c r="BD17431" s="325"/>
      <c r="EL17431" s="325"/>
    </row>
    <row r="17432" spans="56:142" x14ac:dyDescent="0.2">
      <c r="BD17432" s="325"/>
      <c r="EL17432" s="325"/>
    </row>
    <row r="17433" spans="56:142" x14ac:dyDescent="0.2">
      <c r="BD17433" s="325"/>
      <c r="EL17433" s="325"/>
    </row>
    <row r="17434" spans="56:142" x14ac:dyDescent="0.2">
      <c r="BD17434" s="325"/>
      <c r="EL17434" s="325"/>
    </row>
    <row r="17435" spans="56:142" x14ac:dyDescent="0.2">
      <c r="BD17435" s="325"/>
      <c r="EL17435" s="325"/>
    </row>
    <row r="17436" spans="56:142" x14ac:dyDescent="0.2">
      <c r="BD17436" s="325"/>
      <c r="EL17436" s="325"/>
    </row>
    <row r="17437" spans="56:142" x14ac:dyDescent="0.2">
      <c r="BD17437" s="325"/>
      <c r="EL17437" s="325"/>
    </row>
    <row r="17438" spans="56:142" x14ac:dyDescent="0.2">
      <c r="BD17438" s="325"/>
      <c r="EL17438" s="325"/>
    </row>
    <row r="17439" spans="56:142" x14ac:dyDescent="0.2">
      <c r="BD17439" s="325"/>
      <c r="EL17439" s="325"/>
    </row>
    <row r="17440" spans="56:142" x14ac:dyDescent="0.2">
      <c r="BD17440" s="325"/>
      <c r="EL17440" s="325"/>
    </row>
    <row r="17441" spans="56:142" x14ac:dyDescent="0.2">
      <c r="BD17441" s="325"/>
      <c r="EL17441" s="325"/>
    </row>
    <row r="17442" spans="56:142" x14ac:dyDescent="0.2">
      <c r="BD17442" s="325"/>
      <c r="EL17442" s="325"/>
    </row>
    <row r="17443" spans="56:142" x14ac:dyDescent="0.2">
      <c r="BD17443" s="325"/>
      <c r="EL17443" s="325"/>
    </row>
    <row r="17444" spans="56:142" x14ac:dyDescent="0.2">
      <c r="BD17444" s="325"/>
      <c r="EL17444" s="325"/>
    </row>
    <row r="17445" spans="56:142" x14ac:dyDescent="0.2">
      <c r="BD17445" s="325"/>
      <c r="EL17445" s="325"/>
    </row>
    <row r="17446" spans="56:142" x14ac:dyDescent="0.2">
      <c r="BD17446" s="325"/>
      <c r="EL17446" s="325"/>
    </row>
    <row r="17447" spans="56:142" x14ac:dyDescent="0.2">
      <c r="BD17447" s="325"/>
      <c r="EL17447" s="325"/>
    </row>
    <row r="17448" spans="56:142" x14ac:dyDescent="0.2">
      <c r="BD17448" s="325"/>
      <c r="EL17448" s="325"/>
    </row>
    <row r="17449" spans="56:142" x14ac:dyDescent="0.2">
      <c r="BD17449" s="325"/>
      <c r="EL17449" s="325"/>
    </row>
    <row r="17450" spans="56:142" x14ac:dyDescent="0.2">
      <c r="BD17450" s="325"/>
      <c r="EL17450" s="325"/>
    </row>
    <row r="17451" spans="56:142" x14ac:dyDescent="0.2">
      <c r="BD17451" s="325"/>
      <c r="EL17451" s="325"/>
    </row>
    <row r="17452" spans="56:142" x14ac:dyDescent="0.2">
      <c r="BD17452" s="325"/>
      <c r="EL17452" s="325"/>
    </row>
    <row r="17453" spans="56:142" x14ac:dyDescent="0.2">
      <c r="BD17453" s="325"/>
      <c r="EL17453" s="325"/>
    </row>
    <row r="17454" spans="56:142" x14ac:dyDescent="0.2">
      <c r="BD17454" s="325"/>
      <c r="EL17454" s="325"/>
    </row>
    <row r="17455" spans="56:142" x14ac:dyDescent="0.2">
      <c r="BD17455" s="325"/>
      <c r="EL17455" s="325"/>
    </row>
    <row r="17456" spans="56:142" x14ac:dyDescent="0.2">
      <c r="BD17456" s="325"/>
      <c r="EL17456" s="325"/>
    </row>
    <row r="17457" spans="56:142" x14ac:dyDescent="0.2">
      <c r="BD17457" s="325"/>
      <c r="EL17457" s="325"/>
    </row>
    <row r="17458" spans="56:142" x14ac:dyDescent="0.2">
      <c r="BD17458" s="325"/>
      <c r="EL17458" s="325"/>
    </row>
    <row r="17459" spans="56:142" x14ac:dyDescent="0.2">
      <c r="BD17459" s="325"/>
      <c r="EL17459" s="325"/>
    </row>
    <row r="17460" spans="56:142" x14ac:dyDescent="0.2">
      <c r="BD17460" s="325"/>
      <c r="EL17460" s="325"/>
    </row>
    <row r="17461" spans="56:142" x14ac:dyDescent="0.2">
      <c r="BD17461" s="325"/>
      <c r="EL17461" s="325"/>
    </row>
    <row r="17462" spans="56:142" x14ac:dyDescent="0.2">
      <c r="BD17462" s="325"/>
      <c r="EL17462" s="325"/>
    </row>
    <row r="17463" spans="56:142" x14ac:dyDescent="0.2">
      <c r="BD17463" s="325"/>
      <c r="EL17463" s="325"/>
    </row>
    <row r="17464" spans="56:142" x14ac:dyDescent="0.2">
      <c r="BD17464" s="325"/>
      <c r="EL17464" s="325"/>
    </row>
    <row r="17465" spans="56:142" x14ac:dyDescent="0.2">
      <c r="BD17465" s="325"/>
      <c r="EL17465" s="325"/>
    </row>
    <row r="17466" spans="56:142" x14ac:dyDescent="0.2">
      <c r="BD17466" s="325"/>
      <c r="EL17466" s="325"/>
    </row>
    <row r="17467" spans="56:142" x14ac:dyDescent="0.2">
      <c r="BD17467" s="325"/>
      <c r="EL17467" s="325"/>
    </row>
    <row r="17468" spans="56:142" x14ac:dyDescent="0.2">
      <c r="BD17468" s="325"/>
      <c r="EL17468" s="325"/>
    </row>
    <row r="17469" spans="56:142" x14ac:dyDescent="0.2">
      <c r="BD17469" s="325"/>
      <c r="EL17469" s="325"/>
    </row>
    <row r="17470" spans="56:142" x14ac:dyDescent="0.2">
      <c r="BD17470" s="325"/>
      <c r="EL17470" s="325"/>
    </row>
    <row r="17471" spans="56:142" x14ac:dyDescent="0.2">
      <c r="BD17471" s="325"/>
      <c r="EL17471" s="325"/>
    </row>
    <row r="17472" spans="56:142" x14ac:dyDescent="0.2">
      <c r="BD17472" s="325"/>
      <c r="EL17472" s="325"/>
    </row>
    <row r="17473" spans="56:142" x14ac:dyDescent="0.2">
      <c r="BD17473" s="325"/>
      <c r="EL17473" s="325"/>
    </row>
    <row r="17474" spans="56:142" x14ac:dyDescent="0.2">
      <c r="BD17474" s="325"/>
      <c r="EL17474" s="325"/>
    </row>
    <row r="17475" spans="56:142" x14ac:dyDescent="0.2">
      <c r="BD17475" s="325"/>
      <c r="EL17475" s="325"/>
    </row>
    <row r="17476" spans="56:142" x14ac:dyDescent="0.2">
      <c r="BD17476" s="325"/>
      <c r="EL17476" s="325"/>
    </row>
    <row r="17477" spans="56:142" x14ac:dyDescent="0.2">
      <c r="BD17477" s="325"/>
      <c r="EL17477" s="325"/>
    </row>
    <row r="17478" spans="56:142" x14ac:dyDescent="0.2">
      <c r="BD17478" s="325"/>
      <c r="EL17478" s="325"/>
    </row>
    <row r="17479" spans="56:142" x14ac:dyDescent="0.2">
      <c r="BD17479" s="325"/>
      <c r="EL17479" s="325"/>
    </row>
    <row r="17480" spans="56:142" x14ac:dyDescent="0.2">
      <c r="BD17480" s="325"/>
      <c r="EL17480" s="325"/>
    </row>
    <row r="17481" spans="56:142" x14ac:dyDescent="0.2">
      <c r="BD17481" s="325"/>
      <c r="EL17481" s="325"/>
    </row>
    <row r="17482" spans="56:142" x14ac:dyDescent="0.2">
      <c r="BD17482" s="325"/>
      <c r="EL17482" s="325"/>
    </row>
    <row r="17483" spans="56:142" x14ac:dyDescent="0.2">
      <c r="BD17483" s="325"/>
      <c r="EL17483" s="325"/>
    </row>
    <row r="17484" spans="56:142" x14ac:dyDescent="0.2">
      <c r="BD17484" s="325"/>
      <c r="EL17484" s="325"/>
    </row>
    <row r="17485" spans="56:142" x14ac:dyDescent="0.2">
      <c r="BD17485" s="325"/>
      <c r="EL17485" s="325"/>
    </row>
    <row r="17486" spans="56:142" x14ac:dyDescent="0.2">
      <c r="BD17486" s="325"/>
      <c r="EL17486" s="325"/>
    </row>
    <row r="17487" spans="56:142" x14ac:dyDescent="0.2">
      <c r="BD17487" s="325"/>
      <c r="EL17487" s="325"/>
    </row>
    <row r="17488" spans="56:142" x14ac:dyDescent="0.2">
      <c r="BD17488" s="325"/>
      <c r="EL17488" s="325"/>
    </row>
    <row r="17489" spans="56:142" x14ac:dyDescent="0.2">
      <c r="BD17489" s="325"/>
      <c r="EL17489" s="325"/>
    </row>
    <row r="17490" spans="56:142" x14ac:dyDescent="0.2">
      <c r="BD17490" s="325"/>
      <c r="EL17490" s="325"/>
    </row>
    <row r="17491" spans="56:142" x14ac:dyDescent="0.2">
      <c r="BD17491" s="325"/>
      <c r="EL17491" s="325"/>
    </row>
    <row r="17492" spans="56:142" x14ac:dyDescent="0.2">
      <c r="BD17492" s="325"/>
      <c r="EL17492" s="325"/>
    </row>
    <row r="17493" spans="56:142" x14ac:dyDescent="0.2">
      <c r="BD17493" s="325"/>
      <c r="EL17493" s="325"/>
    </row>
    <row r="17494" spans="56:142" x14ac:dyDescent="0.2">
      <c r="BD17494" s="325"/>
      <c r="EL17494" s="325"/>
    </row>
    <row r="17495" spans="56:142" x14ac:dyDescent="0.2">
      <c r="BD17495" s="325"/>
      <c r="EL17495" s="325"/>
    </row>
    <row r="17496" spans="56:142" x14ac:dyDescent="0.2">
      <c r="BD17496" s="325"/>
      <c r="EL17496" s="325"/>
    </row>
    <row r="17497" spans="56:142" x14ac:dyDescent="0.2">
      <c r="BD17497" s="325"/>
      <c r="EL17497" s="325"/>
    </row>
    <row r="17498" spans="56:142" x14ac:dyDescent="0.2">
      <c r="BD17498" s="325"/>
      <c r="EL17498" s="325"/>
    </row>
    <row r="17499" spans="56:142" x14ac:dyDescent="0.2">
      <c r="BD17499" s="325"/>
      <c r="EL17499" s="325"/>
    </row>
    <row r="17500" spans="56:142" x14ac:dyDescent="0.2">
      <c r="BD17500" s="325"/>
      <c r="EL17500" s="325"/>
    </row>
    <row r="17501" spans="56:142" x14ac:dyDescent="0.2">
      <c r="BD17501" s="325"/>
      <c r="EL17501" s="325"/>
    </row>
    <row r="17502" spans="56:142" x14ac:dyDescent="0.2">
      <c r="BD17502" s="325"/>
      <c r="EL17502" s="325"/>
    </row>
    <row r="17503" spans="56:142" x14ac:dyDescent="0.2">
      <c r="BD17503" s="325"/>
      <c r="EL17503" s="325"/>
    </row>
    <row r="17504" spans="56:142" x14ac:dyDescent="0.2">
      <c r="BD17504" s="325"/>
      <c r="EL17504" s="325"/>
    </row>
    <row r="17505" spans="56:142" x14ac:dyDescent="0.2">
      <c r="BD17505" s="325"/>
      <c r="EL17505" s="325"/>
    </row>
    <row r="17506" spans="56:142" x14ac:dyDescent="0.2">
      <c r="BD17506" s="325"/>
      <c r="EL17506" s="325"/>
    </row>
    <row r="17507" spans="56:142" x14ac:dyDescent="0.2">
      <c r="BD17507" s="325"/>
      <c r="EL17507" s="325"/>
    </row>
    <row r="17508" spans="56:142" x14ac:dyDescent="0.2">
      <c r="BD17508" s="325"/>
      <c r="EL17508" s="325"/>
    </row>
    <row r="17509" spans="56:142" x14ac:dyDescent="0.2">
      <c r="BD17509" s="325"/>
      <c r="EL17509" s="325"/>
    </row>
    <row r="17510" spans="56:142" x14ac:dyDescent="0.2">
      <c r="BD17510" s="325"/>
      <c r="EL17510" s="325"/>
    </row>
    <row r="17511" spans="56:142" x14ac:dyDescent="0.2">
      <c r="BD17511" s="325"/>
      <c r="EL17511" s="325"/>
    </row>
    <row r="17512" spans="56:142" x14ac:dyDescent="0.2">
      <c r="BD17512" s="325"/>
      <c r="EL17512" s="325"/>
    </row>
    <row r="17513" spans="56:142" x14ac:dyDescent="0.2">
      <c r="BD17513" s="325"/>
      <c r="EL17513" s="325"/>
    </row>
    <row r="17514" spans="56:142" x14ac:dyDescent="0.2">
      <c r="BD17514" s="325"/>
      <c r="EL17514" s="325"/>
    </row>
    <row r="17515" spans="56:142" x14ac:dyDescent="0.2">
      <c r="BD17515" s="325"/>
      <c r="EL17515" s="325"/>
    </row>
    <row r="17516" spans="56:142" x14ac:dyDescent="0.2">
      <c r="BD17516" s="325"/>
      <c r="EL17516" s="325"/>
    </row>
    <row r="17517" spans="56:142" x14ac:dyDescent="0.2">
      <c r="BD17517" s="325"/>
      <c r="EL17517" s="325"/>
    </row>
    <row r="17518" spans="56:142" x14ac:dyDescent="0.2">
      <c r="BD17518" s="325"/>
      <c r="EL17518" s="325"/>
    </row>
    <row r="17519" spans="56:142" x14ac:dyDescent="0.2">
      <c r="BD17519" s="325"/>
      <c r="EL17519" s="325"/>
    </row>
    <row r="17520" spans="56:142" x14ac:dyDescent="0.2">
      <c r="BD17520" s="325"/>
      <c r="EL17520" s="325"/>
    </row>
    <row r="17521" spans="56:142" x14ac:dyDescent="0.2">
      <c r="BD17521" s="325"/>
      <c r="EL17521" s="325"/>
    </row>
    <row r="17522" spans="56:142" x14ac:dyDescent="0.2">
      <c r="BD17522" s="325"/>
      <c r="EL17522" s="325"/>
    </row>
    <row r="17523" spans="56:142" x14ac:dyDescent="0.2">
      <c r="BD17523" s="325"/>
      <c r="EL17523" s="325"/>
    </row>
    <row r="17524" spans="56:142" x14ac:dyDescent="0.2">
      <c r="BD17524" s="325"/>
      <c r="EL17524" s="325"/>
    </row>
    <row r="17525" spans="56:142" x14ac:dyDescent="0.2">
      <c r="BD17525" s="325"/>
      <c r="EL17525" s="325"/>
    </row>
    <row r="17526" spans="56:142" x14ac:dyDescent="0.2">
      <c r="BD17526" s="325"/>
      <c r="EL17526" s="325"/>
    </row>
    <row r="17527" spans="56:142" x14ac:dyDescent="0.2">
      <c r="BD17527" s="325"/>
      <c r="EL17527" s="325"/>
    </row>
    <row r="17528" spans="56:142" x14ac:dyDescent="0.2">
      <c r="BD17528" s="325"/>
      <c r="EL17528" s="325"/>
    </row>
    <row r="17529" spans="56:142" x14ac:dyDescent="0.2">
      <c r="BD17529" s="325"/>
      <c r="EL17529" s="325"/>
    </row>
    <row r="17530" spans="56:142" x14ac:dyDescent="0.2">
      <c r="BD17530" s="325"/>
      <c r="EL17530" s="325"/>
    </row>
    <row r="17531" spans="56:142" x14ac:dyDescent="0.2">
      <c r="BD17531" s="325"/>
      <c r="EL17531" s="325"/>
    </row>
    <row r="17532" spans="56:142" x14ac:dyDescent="0.2">
      <c r="BD17532" s="325"/>
      <c r="EL17532" s="325"/>
    </row>
    <row r="17533" spans="56:142" x14ac:dyDescent="0.2">
      <c r="BD17533" s="325"/>
      <c r="EL17533" s="325"/>
    </row>
    <row r="17534" spans="56:142" x14ac:dyDescent="0.2">
      <c r="BD17534" s="325"/>
      <c r="EL17534" s="325"/>
    </row>
    <row r="17535" spans="56:142" x14ac:dyDescent="0.2">
      <c r="BD17535" s="325"/>
      <c r="EL17535" s="325"/>
    </row>
    <row r="17536" spans="56:142" x14ac:dyDescent="0.2">
      <c r="BD17536" s="325"/>
      <c r="EL17536" s="325"/>
    </row>
    <row r="17537" spans="56:142" x14ac:dyDescent="0.2">
      <c r="BD17537" s="325"/>
      <c r="EL17537" s="325"/>
    </row>
    <row r="17538" spans="56:142" x14ac:dyDescent="0.2">
      <c r="BD17538" s="325"/>
      <c r="EL17538" s="325"/>
    </row>
    <row r="17539" spans="56:142" x14ac:dyDescent="0.2">
      <c r="BD17539" s="325"/>
      <c r="EL17539" s="325"/>
    </row>
    <row r="17540" spans="56:142" x14ac:dyDescent="0.2">
      <c r="BD17540" s="325"/>
      <c r="EL17540" s="325"/>
    </row>
    <row r="17541" spans="56:142" x14ac:dyDescent="0.2">
      <c r="BD17541" s="325"/>
      <c r="EL17541" s="325"/>
    </row>
    <row r="17542" spans="56:142" x14ac:dyDescent="0.2">
      <c r="BD17542" s="325"/>
      <c r="EL17542" s="325"/>
    </row>
    <row r="17543" spans="56:142" x14ac:dyDescent="0.2">
      <c r="BD17543" s="325"/>
      <c r="EL17543" s="325"/>
    </row>
    <row r="17544" spans="56:142" x14ac:dyDescent="0.2">
      <c r="BD17544" s="325"/>
      <c r="EL17544" s="325"/>
    </row>
    <row r="17545" spans="56:142" x14ac:dyDescent="0.2">
      <c r="BD17545" s="325"/>
      <c r="EL17545" s="325"/>
    </row>
    <row r="17546" spans="56:142" x14ac:dyDescent="0.2">
      <c r="BD17546" s="325"/>
      <c r="EL17546" s="325"/>
    </row>
    <row r="17547" spans="56:142" x14ac:dyDescent="0.2">
      <c r="BD17547" s="325"/>
      <c r="EL17547" s="325"/>
    </row>
    <row r="17548" spans="56:142" x14ac:dyDescent="0.2">
      <c r="BD17548" s="325"/>
      <c r="EL17548" s="325"/>
    </row>
    <row r="17549" spans="56:142" x14ac:dyDescent="0.2">
      <c r="BD17549" s="325"/>
      <c r="EL17549" s="325"/>
    </row>
    <row r="17550" spans="56:142" x14ac:dyDescent="0.2">
      <c r="BD17550" s="325"/>
      <c r="EL17550" s="325"/>
    </row>
    <row r="17551" spans="56:142" x14ac:dyDescent="0.2">
      <c r="BD17551" s="325"/>
      <c r="EL17551" s="325"/>
    </row>
    <row r="17552" spans="56:142" x14ac:dyDescent="0.2">
      <c r="BD17552" s="325"/>
      <c r="EL17552" s="325"/>
    </row>
    <row r="17553" spans="56:142" x14ac:dyDescent="0.2">
      <c r="BD17553" s="325"/>
      <c r="EL17553" s="325"/>
    </row>
    <row r="17554" spans="56:142" x14ac:dyDescent="0.2">
      <c r="BD17554" s="325"/>
      <c r="EL17554" s="325"/>
    </row>
    <row r="17555" spans="56:142" x14ac:dyDescent="0.2">
      <c r="BD17555" s="325"/>
      <c r="EL17555" s="325"/>
    </row>
    <row r="17556" spans="56:142" x14ac:dyDescent="0.2">
      <c r="BD17556" s="325"/>
      <c r="EL17556" s="325"/>
    </row>
    <row r="17557" spans="56:142" x14ac:dyDescent="0.2">
      <c r="BD17557" s="325"/>
      <c r="EL17557" s="325"/>
    </row>
    <row r="17558" spans="56:142" x14ac:dyDescent="0.2">
      <c r="BD17558" s="325"/>
      <c r="EL17558" s="325"/>
    </row>
    <row r="17559" spans="56:142" x14ac:dyDescent="0.2">
      <c r="BD17559" s="325"/>
      <c r="EL17559" s="325"/>
    </row>
    <row r="17560" spans="56:142" x14ac:dyDescent="0.2">
      <c r="BD17560" s="325"/>
      <c r="EL17560" s="325"/>
    </row>
    <row r="17561" spans="56:142" x14ac:dyDescent="0.2">
      <c r="BD17561" s="325"/>
      <c r="EL17561" s="325"/>
    </row>
    <row r="17562" spans="56:142" x14ac:dyDescent="0.2">
      <c r="BD17562" s="325"/>
      <c r="EL17562" s="325"/>
    </row>
    <row r="17563" spans="56:142" x14ac:dyDescent="0.2">
      <c r="BD17563" s="325"/>
      <c r="EL17563" s="325"/>
    </row>
    <row r="17564" spans="56:142" x14ac:dyDescent="0.2">
      <c r="BD17564" s="325"/>
      <c r="EL17564" s="325"/>
    </row>
    <row r="17565" spans="56:142" x14ac:dyDescent="0.2">
      <c r="BD17565" s="325"/>
      <c r="EL17565" s="325"/>
    </row>
    <row r="17566" spans="56:142" x14ac:dyDescent="0.2">
      <c r="BD17566" s="325"/>
      <c r="EL17566" s="325"/>
    </row>
    <row r="17567" spans="56:142" x14ac:dyDescent="0.2">
      <c r="BD17567" s="325"/>
      <c r="EL17567" s="325"/>
    </row>
    <row r="17568" spans="56:142" x14ac:dyDescent="0.2">
      <c r="BD17568" s="325"/>
      <c r="EL17568" s="325"/>
    </row>
    <row r="17569" spans="56:142" x14ac:dyDescent="0.2">
      <c r="BD17569" s="325"/>
      <c r="EL17569" s="325"/>
    </row>
    <row r="17570" spans="56:142" x14ac:dyDescent="0.2">
      <c r="BD17570" s="325"/>
      <c r="EL17570" s="325"/>
    </row>
    <row r="17571" spans="56:142" x14ac:dyDescent="0.2">
      <c r="BD17571" s="325"/>
      <c r="EL17571" s="325"/>
    </row>
    <row r="17572" spans="56:142" x14ac:dyDescent="0.2">
      <c r="BD17572" s="325"/>
      <c r="EL17572" s="325"/>
    </row>
    <row r="17573" spans="56:142" x14ac:dyDescent="0.2">
      <c r="BD17573" s="325"/>
      <c r="EL17573" s="325"/>
    </row>
    <row r="17574" spans="56:142" x14ac:dyDescent="0.2">
      <c r="BD17574" s="325"/>
      <c r="EL17574" s="325"/>
    </row>
    <row r="17575" spans="56:142" x14ac:dyDescent="0.2">
      <c r="BD17575" s="325"/>
      <c r="EL17575" s="325"/>
    </row>
    <row r="17576" spans="56:142" x14ac:dyDescent="0.2">
      <c r="BD17576" s="325"/>
      <c r="EL17576" s="325"/>
    </row>
    <row r="17577" spans="56:142" x14ac:dyDescent="0.2">
      <c r="BD17577" s="325"/>
      <c r="EL17577" s="325"/>
    </row>
    <row r="17578" spans="56:142" x14ac:dyDescent="0.2">
      <c r="BD17578" s="325"/>
      <c r="EL17578" s="325"/>
    </row>
    <row r="17579" spans="56:142" x14ac:dyDescent="0.2">
      <c r="BD17579" s="325"/>
      <c r="EL17579" s="325"/>
    </row>
    <row r="17580" spans="56:142" x14ac:dyDescent="0.2">
      <c r="BD17580" s="325"/>
      <c r="EL17580" s="325"/>
    </row>
    <row r="17581" spans="56:142" x14ac:dyDescent="0.2">
      <c r="BD17581" s="325"/>
      <c r="EL17581" s="325"/>
    </row>
    <row r="17582" spans="56:142" x14ac:dyDescent="0.2">
      <c r="BD17582" s="325"/>
      <c r="EL17582" s="325"/>
    </row>
    <row r="17583" spans="56:142" x14ac:dyDescent="0.2">
      <c r="BD17583" s="325"/>
      <c r="EL17583" s="325"/>
    </row>
    <row r="17584" spans="56:142" x14ac:dyDescent="0.2">
      <c r="BD17584" s="325"/>
      <c r="EL17584" s="325"/>
    </row>
    <row r="17585" spans="56:142" x14ac:dyDescent="0.2">
      <c r="BD17585" s="325"/>
      <c r="EL17585" s="325"/>
    </row>
    <row r="17586" spans="56:142" x14ac:dyDescent="0.2">
      <c r="BD17586" s="325"/>
      <c r="EL17586" s="325"/>
    </row>
    <row r="17587" spans="56:142" x14ac:dyDescent="0.2">
      <c r="BD17587" s="325"/>
      <c r="EL17587" s="325"/>
    </row>
    <row r="17588" spans="56:142" x14ac:dyDescent="0.2">
      <c r="BD17588" s="325"/>
      <c r="EL17588" s="325"/>
    </row>
    <row r="17589" spans="56:142" x14ac:dyDescent="0.2">
      <c r="BD17589" s="325"/>
      <c r="EL17589" s="325"/>
    </row>
    <row r="17590" spans="56:142" x14ac:dyDescent="0.2">
      <c r="BD17590" s="325"/>
      <c r="EL17590" s="325"/>
    </row>
    <row r="17591" spans="56:142" x14ac:dyDescent="0.2">
      <c r="BD17591" s="325"/>
      <c r="EL17591" s="325"/>
    </row>
    <row r="17592" spans="56:142" x14ac:dyDescent="0.2">
      <c r="BD17592" s="325"/>
      <c r="EL17592" s="325"/>
    </row>
    <row r="17593" spans="56:142" x14ac:dyDescent="0.2">
      <c r="BD17593" s="325"/>
      <c r="EL17593" s="325"/>
    </row>
    <row r="17594" spans="56:142" x14ac:dyDescent="0.2">
      <c r="BD17594" s="325"/>
      <c r="EL17594" s="325"/>
    </row>
    <row r="17595" spans="56:142" x14ac:dyDescent="0.2">
      <c r="BD17595" s="325"/>
      <c r="EL17595" s="325"/>
    </row>
    <row r="17596" spans="56:142" x14ac:dyDescent="0.2">
      <c r="BD17596" s="325"/>
      <c r="EL17596" s="325"/>
    </row>
    <row r="17597" spans="56:142" x14ac:dyDescent="0.2">
      <c r="BD17597" s="325"/>
      <c r="EL17597" s="325"/>
    </row>
    <row r="17598" spans="56:142" x14ac:dyDescent="0.2">
      <c r="BD17598" s="325"/>
      <c r="EL17598" s="325"/>
    </row>
    <row r="17599" spans="56:142" x14ac:dyDescent="0.2">
      <c r="BD17599" s="325"/>
      <c r="EL17599" s="325"/>
    </row>
    <row r="17600" spans="56:142" x14ac:dyDescent="0.2">
      <c r="BD17600" s="325"/>
      <c r="EL17600" s="325"/>
    </row>
    <row r="17601" spans="56:142" x14ac:dyDescent="0.2">
      <c r="BD17601" s="325"/>
      <c r="EL17601" s="325"/>
    </row>
    <row r="17602" spans="56:142" x14ac:dyDescent="0.2">
      <c r="BD17602" s="325"/>
      <c r="EL17602" s="325"/>
    </row>
    <row r="17603" spans="56:142" x14ac:dyDescent="0.2">
      <c r="BD17603" s="325"/>
      <c r="EL17603" s="325"/>
    </row>
    <row r="17604" spans="56:142" x14ac:dyDescent="0.2">
      <c r="BD17604" s="325"/>
      <c r="EL17604" s="325"/>
    </row>
    <row r="17605" spans="56:142" x14ac:dyDescent="0.2">
      <c r="BD17605" s="325"/>
      <c r="EL17605" s="325"/>
    </row>
    <row r="17606" spans="56:142" x14ac:dyDescent="0.2">
      <c r="BD17606" s="325"/>
      <c r="EL17606" s="325"/>
    </row>
    <row r="17607" spans="56:142" x14ac:dyDescent="0.2">
      <c r="BD17607" s="325"/>
      <c r="EL17607" s="325"/>
    </row>
    <row r="17608" spans="56:142" x14ac:dyDescent="0.2">
      <c r="BD17608" s="325"/>
      <c r="EL17608" s="325"/>
    </row>
    <row r="17609" spans="56:142" x14ac:dyDescent="0.2">
      <c r="BD17609" s="325"/>
      <c r="EL17609" s="325"/>
    </row>
    <row r="17610" spans="56:142" x14ac:dyDescent="0.2">
      <c r="BD17610" s="325"/>
      <c r="EL17610" s="325"/>
    </row>
    <row r="17611" spans="56:142" x14ac:dyDescent="0.2">
      <c r="BD17611" s="325"/>
      <c r="EL17611" s="325"/>
    </row>
    <row r="17612" spans="56:142" x14ac:dyDescent="0.2">
      <c r="BD17612" s="325"/>
      <c r="EL17612" s="325"/>
    </row>
    <row r="17613" spans="56:142" x14ac:dyDescent="0.2">
      <c r="BD17613" s="325"/>
      <c r="EL17613" s="325"/>
    </row>
    <row r="17614" spans="56:142" x14ac:dyDescent="0.2">
      <c r="BD17614" s="325"/>
      <c r="EL17614" s="325"/>
    </row>
    <row r="17615" spans="56:142" x14ac:dyDescent="0.2">
      <c r="BD17615" s="325"/>
      <c r="EL17615" s="325"/>
    </row>
    <row r="17616" spans="56:142" x14ac:dyDescent="0.2">
      <c r="BD17616" s="325"/>
      <c r="EL17616" s="325"/>
    </row>
    <row r="17617" spans="56:142" x14ac:dyDescent="0.2">
      <c r="BD17617" s="325"/>
      <c r="EL17617" s="325"/>
    </row>
    <row r="17618" spans="56:142" x14ac:dyDescent="0.2">
      <c r="BD17618" s="325"/>
      <c r="EL17618" s="325"/>
    </row>
    <row r="17619" spans="56:142" x14ac:dyDescent="0.2">
      <c r="BD17619" s="325"/>
      <c r="EL17619" s="325"/>
    </row>
    <row r="17620" spans="56:142" x14ac:dyDescent="0.2">
      <c r="BD17620" s="325"/>
      <c r="EL17620" s="325"/>
    </row>
    <row r="17621" spans="56:142" x14ac:dyDescent="0.2">
      <c r="BD17621" s="325"/>
      <c r="EL17621" s="325"/>
    </row>
    <row r="17622" spans="56:142" x14ac:dyDescent="0.2">
      <c r="BD17622" s="325"/>
      <c r="EL17622" s="325"/>
    </row>
    <row r="17623" spans="56:142" x14ac:dyDescent="0.2">
      <c r="BD17623" s="325"/>
      <c r="EL17623" s="325"/>
    </row>
    <row r="17624" spans="56:142" x14ac:dyDescent="0.2">
      <c r="BD17624" s="325"/>
      <c r="EL17624" s="325"/>
    </row>
    <row r="17625" spans="56:142" x14ac:dyDescent="0.2">
      <c r="BD17625" s="325"/>
      <c r="EL17625" s="325"/>
    </row>
    <row r="17626" spans="56:142" x14ac:dyDescent="0.2">
      <c r="BD17626" s="325"/>
      <c r="EL17626" s="325"/>
    </row>
    <row r="17627" spans="56:142" x14ac:dyDescent="0.2">
      <c r="BD17627" s="325"/>
      <c r="EL17627" s="325"/>
    </row>
    <row r="17628" spans="56:142" x14ac:dyDescent="0.2">
      <c r="BD17628" s="325"/>
      <c r="EL17628" s="325"/>
    </row>
    <row r="17629" spans="56:142" x14ac:dyDescent="0.2">
      <c r="BD17629" s="325"/>
      <c r="EL17629" s="325"/>
    </row>
    <row r="17630" spans="56:142" x14ac:dyDescent="0.2">
      <c r="BD17630" s="325"/>
      <c r="EL17630" s="325"/>
    </row>
    <row r="17631" spans="56:142" x14ac:dyDescent="0.2">
      <c r="BD17631" s="325"/>
      <c r="EL17631" s="325"/>
    </row>
    <row r="17632" spans="56:142" x14ac:dyDescent="0.2">
      <c r="BD17632" s="325"/>
      <c r="EL17632" s="325"/>
    </row>
    <row r="17633" spans="56:142" x14ac:dyDescent="0.2">
      <c r="BD17633" s="325"/>
      <c r="EL17633" s="325"/>
    </row>
    <row r="17634" spans="56:142" x14ac:dyDescent="0.2">
      <c r="BD17634" s="325"/>
      <c r="EL17634" s="325"/>
    </row>
    <row r="17635" spans="56:142" x14ac:dyDescent="0.2">
      <c r="BD17635" s="325"/>
      <c r="EL17635" s="325"/>
    </row>
    <row r="17636" spans="56:142" x14ac:dyDescent="0.2">
      <c r="BD17636" s="325"/>
      <c r="EL17636" s="325"/>
    </row>
    <row r="17637" spans="56:142" x14ac:dyDescent="0.2">
      <c r="BD17637" s="325"/>
      <c r="EL17637" s="325"/>
    </row>
    <row r="17638" spans="56:142" x14ac:dyDescent="0.2">
      <c r="BD17638" s="325"/>
      <c r="EL17638" s="325"/>
    </row>
    <row r="17639" spans="56:142" x14ac:dyDescent="0.2">
      <c r="BD17639" s="325"/>
      <c r="EL17639" s="325"/>
    </row>
    <row r="17640" spans="56:142" x14ac:dyDescent="0.2">
      <c r="BD17640" s="325"/>
      <c r="EL17640" s="325"/>
    </row>
    <row r="17641" spans="56:142" x14ac:dyDescent="0.2">
      <c r="BD17641" s="325"/>
      <c r="EL17641" s="325"/>
    </row>
    <row r="17642" spans="56:142" x14ac:dyDescent="0.2">
      <c r="BD17642" s="325"/>
      <c r="EL17642" s="325"/>
    </row>
    <row r="17643" spans="56:142" x14ac:dyDescent="0.2">
      <c r="BD17643" s="325"/>
      <c r="EL17643" s="325"/>
    </row>
    <row r="17644" spans="56:142" x14ac:dyDescent="0.2">
      <c r="BD17644" s="325"/>
      <c r="EL17644" s="325"/>
    </row>
    <row r="17645" spans="56:142" x14ac:dyDescent="0.2">
      <c r="BD17645" s="325"/>
      <c r="EL17645" s="325"/>
    </row>
    <row r="17646" spans="56:142" x14ac:dyDescent="0.2">
      <c r="BD17646" s="325"/>
      <c r="EL17646" s="325"/>
    </row>
    <row r="17647" spans="56:142" x14ac:dyDescent="0.2">
      <c r="BD17647" s="325"/>
      <c r="EL17647" s="325"/>
    </row>
    <row r="17648" spans="56:142" x14ac:dyDescent="0.2">
      <c r="BD17648" s="325"/>
      <c r="EL17648" s="325"/>
    </row>
    <row r="17649" spans="56:142" x14ac:dyDescent="0.2">
      <c r="BD17649" s="325"/>
      <c r="EL17649" s="325"/>
    </row>
    <row r="17650" spans="56:142" x14ac:dyDescent="0.2">
      <c r="BD17650" s="325"/>
      <c r="EL17650" s="325"/>
    </row>
    <row r="17651" spans="56:142" x14ac:dyDescent="0.2">
      <c r="BD17651" s="325"/>
      <c r="EL17651" s="325"/>
    </row>
    <row r="17652" spans="56:142" x14ac:dyDescent="0.2">
      <c r="BD17652" s="325"/>
      <c r="EL17652" s="325"/>
    </row>
    <row r="17653" spans="56:142" x14ac:dyDescent="0.2">
      <c r="BD17653" s="325"/>
      <c r="EL17653" s="325"/>
    </row>
    <row r="17654" spans="56:142" x14ac:dyDescent="0.2">
      <c r="BD17654" s="325"/>
      <c r="EL17654" s="325"/>
    </row>
    <row r="17655" spans="56:142" x14ac:dyDescent="0.2">
      <c r="BD17655" s="325"/>
      <c r="EL17655" s="325"/>
    </row>
    <row r="17656" spans="56:142" x14ac:dyDescent="0.2">
      <c r="BD17656" s="325"/>
      <c r="EL17656" s="325"/>
    </row>
    <row r="17657" spans="56:142" x14ac:dyDescent="0.2">
      <c r="BD17657" s="325"/>
      <c r="EL17657" s="325"/>
    </row>
    <row r="17658" spans="56:142" x14ac:dyDescent="0.2">
      <c r="BD17658" s="325"/>
      <c r="EL17658" s="325"/>
    </row>
    <row r="17659" spans="56:142" x14ac:dyDescent="0.2">
      <c r="BD17659" s="325"/>
      <c r="EL17659" s="325"/>
    </row>
    <row r="17660" spans="56:142" x14ac:dyDescent="0.2">
      <c r="BD17660" s="325"/>
      <c r="EL17660" s="325"/>
    </row>
    <row r="17661" spans="56:142" x14ac:dyDescent="0.2">
      <c r="BD17661" s="325"/>
      <c r="EL17661" s="325"/>
    </row>
    <row r="17662" spans="56:142" x14ac:dyDescent="0.2">
      <c r="BD17662" s="325"/>
      <c r="EL17662" s="325"/>
    </row>
    <row r="17663" spans="56:142" x14ac:dyDescent="0.2">
      <c r="BD17663" s="325"/>
      <c r="EL17663" s="325"/>
    </row>
    <row r="17664" spans="56:142" x14ac:dyDescent="0.2">
      <c r="BD17664" s="325"/>
      <c r="EL17664" s="325"/>
    </row>
    <row r="17665" spans="56:142" x14ac:dyDescent="0.2">
      <c r="BD17665" s="325"/>
      <c r="EL17665" s="325"/>
    </row>
    <row r="17666" spans="56:142" x14ac:dyDescent="0.2">
      <c r="BD17666" s="325"/>
      <c r="EL17666" s="325"/>
    </row>
    <row r="17667" spans="56:142" x14ac:dyDescent="0.2">
      <c r="BD17667" s="325"/>
      <c r="EL17667" s="325"/>
    </row>
    <row r="17668" spans="56:142" x14ac:dyDescent="0.2">
      <c r="BD17668" s="325"/>
      <c r="EL17668" s="325"/>
    </row>
    <row r="17669" spans="56:142" x14ac:dyDescent="0.2">
      <c r="BD17669" s="325"/>
      <c r="EL17669" s="325"/>
    </row>
    <row r="17670" spans="56:142" x14ac:dyDescent="0.2">
      <c r="BD17670" s="325"/>
      <c r="EL17670" s="325"/>
    </row>
    <row r="17671" spans="56:142" x14ac:dyDescent="0.2">
      <c r="BD17671" s="325"/>
      <c r="EL17671" s="325"/>
    </row>
    <row r="17672" spans="56:142" x14ac:dyDescent="0.2">
      <c r="BD17672" s="325"/>
      <c r="EL17672" s="325"/>
    </row>
    <row r="17673" spans="56:142" x14ac:dyDescent="0.2">
      <c r="BD17673" s="325"/>
      <c r="EL17673" s="325"/>
    </row>
    <row r="17674" spans="56:142" x14ac:dyDescent="0.2">
      <c r="BD17674" s="325"/>
      <c r="EL17674" s="325"/>
    </row>
    <row r="17675" spans="56:142" x14ac:dyDescent="0.2">
      <c r="BD17675" s="325"/>
      <c r="EL17675" s="325"/>
    </row>
    <row r="17676" spans="56:142" x14ac:dyDescent="0.2">
      <c r="BD17676" s="325"/>
      <c r="EL17676" s="325"/>
    </row>
    <row r="17677" spans="56:142" x14ac:dyDescent="0.2">
      <c r="BD17677" s="325"/>
      <c r="EL17677" s="325"/>
    </row>
    <row r="17678" spans="56:142" x14ac:dyDescent="0.2">
      <c r="BD17678" s="325"/>
      <c r="EL17678" s="325"/>
    </row>
    <row r="17679" spans="56:142" x14ac:dyDescent="0.2">
      <c r="BD17679" s="325"/>
      <c r="EL17679" s="325"/>
    </row>
    <row r="17680" spans="56:142" x14ac:dyDescent="0.2">
      <c r="BD17680" s="325"/>
      <c r="EL17680" s="325"/>
    </row>
    <row r="17681" spans="56:142" x14ac:dyDescent="0.2">
      <c r="BD17681" s="325"/>
      <c r="EL17681" s="325"/>
    </row>
    <row r="17682" spans="56:142" x14ac:dyDescent="0.2">
      <c r="BD17682" s="325"/>
      <c r="EL17682" s="325"/>
    </row>
    <row r="17683" spans="56:142" x14ac:dyDescent="0.2">
      <c r="BD17683" s="325"/>
      <c r="EL17683" s="325"/>
    </row>
    <row r="17684" spans="56:142" x14ac:dyDescent="0.2">
      <c r="BD17684" s="325"/>
      <c r="EL17684" s="325"/>
    </row>
    <row r="17685" spans="56:142" x14ac:dyDescent="0.2">
      <c r="BD17685" s="325"/>
      <c r="EL17685" s="325"/>
    </row>
    <row r="17686" spans="56:142" x14ac:dyDescent="0.2">
      <c r="BD17686" s="325"/>
      <c r="EL17686" s="325"/>
    </row>
    <row r="17687" spans="56:142" x14ac:dyDescent="0.2">
      <c r="BD17687" s="325"/>
      <c r="EL17687" s="325"/>
    </row>
    <row r="17688" spans="56:142" x14ac:dyDescent="0.2">
      <c r="BD17688" s="325"/>
      <c r="EL17688" s="325"/>
    </row>
    <row r="17689" spans="56:142" x14ac:dyDescent="0.2">
      <c r="BD17689" s="325"/>
      <c r="EL17689" s="325"/>
    </row>
    <row r="17690" spans="56:142" x14ac:dyDescent="0.2">
      <c r="BD17690" s="325"/>
      <c r="EL17690" s="325"/>
    </row>
    <row r="17691" spans="56:142" x14ac:dyDescent="0.2">
      <c r="BD17691" s="325"/>
      <c r="EL17691" s="325"/>
    </row>
    <row r="17692" spans="56:142" x14ac:dyDescent="0.2">
      <c r="BD17692" s="325"/>
      <c r="EL17692" s="325"/>
    </row>
    <row r="17693" spans="56:142" x14ac:dyDescent="0.2">
      <c r="BD17693" s="325"/>
      <c r="EL17693" s="325"/>
    </row>
    <row r="17694" spans="56:142" x14ac:dyDescent="0.2">
      <c r="BD17694" s="325"/>
      <c r="EL17694" s="325"/>
    </row>
    <row r="17695" spans="56:142" x14ac:dyDescent="0.2">
      <c r="BD17695" s="325"/>
      <c r="EL17695" s="325"/>
    </row>
    <row r="17696" spans="56:142" x14ac:dyDescent="0.2">
      <c r="BD17696" s="325"/>
      <c r="EL17696" s="325"/>
    </row>
    <row r="17697" spans="56:142" x14ac:dyDescent="0.2">
      <c r="BD17697" s="325"/>
      <c r="EL17697" s="325"/>
    </row>
    <row r="17698" spans="56:142" x14ac:dyDescent="0.2">
      <c r="BD17698" s="325"/>
      <c r="EL17698" s="325"/>
    </row>
    <row r="17699" spans="56:142" x14ac:dyDescent="0.2">
      <c r="BD17699" s="325"/>
      <c r="EL17699" s="325"/>
    </row>
    <row r="17700" spans="56:142" x14ac:dyDescent="0.2">
      <c r="BD17700" s="325"/>
      <c r="EL17700" s="325"/>
    </row>
    <row r="17701" spans="56:142" x14ac:dyDescent="0.2">
      <c r="BD17701" s="325"/>
      <c r="EL17701" s="325"/>
    </row>
    <row r="17702" spans="56:142" x14ac:dyDescent="0.2">
      <c r="BD17702" s="325"/>
      <c r="EL17702" s="325"/>
    </row>
    <row r="17703" spans="56:142" x14ac:dyDescent="0.2">
      <c r="BD17703" s="325"/>
      <c r="EL17703" s="325"/>
    </row>
    <row r="17704" spans="56:142" x14ac:dyDescent="0.2">
      <c r="BD17704" s="325"/>
      <c r="EL17704" s="325"/>
    </row>
    <row r="17705" spans="56:142" x14ac:dyDescent="0.2">
      <c r="BD17705" s="325"/>
      <c r="EL17705" s="325"/>
    </row>
    <row r="17706" spans="56:142" x14ac:dyDescent="0.2">
      <c r="BD17706" s="325"/>
      <c r="EL17706" s="325"/>
    </row>
    <row r="17707" spans="56:142" x14ac:dyDescent="0.2">
      <c r="BD17707" s="325"/>
      <c r="EL17707" s="325"/>
    </row>
    <row r="17708" spans="56:142" x14ac:dyDescent="0.2">
      <c r="BD17708" s="325"/>
      <c r="EL17708" s="325"/>
    </row>
    <row r="17709" spans="56:142" x14ac:dyDescent="0.2">
      <c r="BD17709" s="325"/>
      <c r="EL17709" s="325"/>
    </row>
    <row r="17710" spans="56:142" x14ac:dyDescent="0.2">
      <c r="BD17710" s="325"/>
      <c r="EL17710" s="325"/>
    </row>
    <row r="17711" spans="56:142" x14ac:dyDescent="0.2">
      <c r="BD17711" s="325"/>
      <c r="EL17711" s="325"/>
    </row>
    <row r="17712" spans="56:142" x14ac:dyDescent="0.2">
      <c r="BD17712" s="325"/>
      <c r="EL17712" s="325"/>
    </row>
    <row r="17713" spans="56:142" x14ac:dyDescent="0.2">
      <c r="BD17713" s="325"/>
      <c r="EL17713" s="325"/>
    </row>
    <row r="17714" spans="56:142" x14ac:dyDescent="0.2">
      <c r="BD17714" s="325"/>
      <c r="EL17714" s="325"/>
    </row>
    <row r="17715" spans="56:142" x14ac:dyDescent="0.2">
      <c r="BD17715" s="325"/>
      <c r="EL17715" s="325"/>
    </row>
    <row r="17716" spans="56:142" x14ac:dyDescent="0.2">
      <c r="BD17716" s="325"/>
      <c r="EL17716" s="325"/>
    </row>
    <row r="17717" spans="56:142" x14ac:dyDescent="0.2">
      <c r="BD17717" s="325"/>
      <c r="EL17717" s="325"/>
    </row>
    <row r="17718" spans="56:142" x14ac:dyDescent="0.2">
      <c r="BD17718" s="325"/>
      <c r="EL17718" s="325"/>
    </row>
    <row r="17719" spans="56:142" x14ac:dyDescent="0.2">
      <c r="BD17719" s="325"/>
      <c r="EL17719" s="325"/>
    </row>
    <row r="17720" spans="56:142" x14ac:dyDescent="0.2">
      <c r="BD17720" s="325"/>
      <c r="EL17720" s="325"/>
    </row>
    <row r="17721" spans="56:142" x14ac:dyDescent="0.2">
      <c r="BD17721" s="325"/>
      <c r="EL17721" s="325"/>
    </row>
    <row r="17722" spans="56:142" x14ac:dyDescent="0.2">
      <c r="BD17722" s="325"/>
      <c r="EL17722" s="325"/>
    </row>
    <row r="17723" spans="56:142" x14ac:dyDescent="0.2">
      <c r="BD17723" s="325"/>
      <c r="EL17723" s="325"/>
    </row>
    <row r="17724" spans="56:142" x14ac:dyDescent="0.2">
      <c r="BD17724" s="325"/>
      <c r="EL17724" s="325"/>
    </row>
    <row r="17725" spans="56:142" x14ac:dyDescent="0.2">
      <c r="BD17725" s="325"/>
      <c r="EL17725" s="325"/>
    </row>
    <row r="17726" spans="56:142" x14ac:dyDescent="0.2">
      <c r="BD17726" s="325"/>
      <c r="EL17726" s="325"/>
    </row>
    <row r="17727" spans="56:142" x14ac:dyDescent="0.2">
      <c r="BD17727" s="325"/>
      <c r="EL17727" s="325"/>
    </row>
    <row r="17728" spans="56:142" x14ac:dyDescent="0.2">
      <c r="BD17728" s="325"/>
      <c r="EL17728" s="325"/>
    </row>
    <row r="17729" spans="56:142" x14ac:dyDescent="0.2">
      <c r="BD17729" s="325"/>
      <c r="EL17729" s="325"/>
    </row>
    <row r="17730" spans="56:142" x14ac:dyDescent="0.2">
      <c r="BD17730" s="325"/>
      <c r="EL17730" s="325"/>
    </row>
    <row r="17731" spans="56:142" x14ac:dyDescent="0.2">
      <c r="BD17731" s="325"/>
      <c r="EL17731" s="325"/>
    </row>
    <row r="17732" spans="56:142" x14ac:dyDescent="0.2">
      <c r="BD17732" s="325"/>
      <c r="EL17732" s="325"/>
    </row>
    <row r="17733" spans="56:142" x14ac:dyDescent="0.2">
      <c r="BD17733" s="325"/>
      <c r="EL17733" s="325"/>
    </row>
    <row r="17734" spans="56:142" x14ac:dyDescent="0.2">
      <c r="BD17734" s="325"/>
      <c r="EL17734" s="325"/>
    </row>
    <row r="17735" spans="56:142" x14ac:dyDescent="0.2">
      <c r="BD17735" s="325"/>
      <c r="EL17735" s="325"/>
    </row>
    <row r="17736" spans="56:142" x14ac:dyDescent="0.2">
      <c r="BD17736" s="325"/>
      <c r="EL17736" s="325"/>
    </row>
    <row r="17737" spans="56:142" x14ac:dyDescent="0.2">
      <c r="BD17737" s="325"/>
      <c r="EL17737" s="325"/>
    </row>
    <row r="17738" spans="56:142" x14ac:dyDescent="0.2">
      <c r="BD17738" s="325"/>
      <c r="EL17738" s="325"/>
    </row>
    <row r="17739" spans="56:142" x14ac:dyDescent="0.2">
      <c r="BD17739" s="325"/>
      <c r="EL17739" s="325"/>
    </row>
    <row r="17740" spans="56:142" x14ac:dyDescent="0.2">
      <c r="BD17740" s="325"/>
      <c r="EL17740" s="325"/>
    </row>
    <row r="17741" spans="56:142" x14ac:dyDescent="0.2">
      <c r="BD17741" s="325"/>
      <c r="EL17741" s="325"/>
    </row>
    <row r="17742" spans="56:142" x14ac:dyDescent="0.2">
      <c r="BD17742" s="325"/>
      <c r="EL17742" s="325"/>
    </row>
    <row r="17743" spans="56:142" x14ac:dyDescent="0.2">
      <c r="BD17743" s="325"/>
      <c r="EL17743" s="325"/>
    </row>
    <row r="17744" spans="56:142" x14ac:dyDescent="0.2">
      <c r="BD17744" s="325"/>
      <c r="EL17744" s="325"/>
    </row>
    <row r="17745" spans="56:142" x14ac:dyDescent="0.2">
      <c r="BD17745" s="325"/>
      <c r="EL17745" s="325"/>
    </row>
    <row r="17746" spans="56:142" x14ac:dyDescent="0.2">
      <c r="BD17746" s="325"/>
      <c r="EL17746" s="325"/>
    </row>
    <row r="17747" spans="56:142" x14ac:dyDescent="0.2">
      <c r="BD17747" s="325"/>
      <c r="EL17747" s="325"/>
    </row>
    <row r="17748" spans="56:142" x14ac:dyDescent="0.2">
      <c r="BD17748" s="325"/>
      <c r="EL17748" s="325"/>
    </row>
    <row r="17749" spans="56:142" x14ac:dyDescent="0.2">
      <c r="BD17749" s="325"/>
      <c r="EL17749" s="325"/>
    </row>
    <row r="17750" spans="56:142" x14ac:dyDescent="0.2">
      <c r="BD17750" s="325"/>
      <c r="EL17750" s="325"/>
    </row>
    <row r="17751" spans="56:142" x14ac:dyDescent="0.2">
      <c r="BD17751" s="325"/>
      <c r="EL17751" s="325"/>
    </row>
    <row r="17752" spans="56:142" x14ac:dyDescent="0.2">
      <c r="BD17752" s="325"/>
      <c r="EL17752" s="325"/>
    </row>
    <row r="17753" spans="56:142" x14ac:dyDescent="0.2">
      <c r="BD17753" s="325"/>
      <c r="EL17753" s="325"/>
    </row>
    <row r="17754" spans="56:142" x14ac:dyDescent="0.2">
      <c r="BD17754" s="325"/>
      <c r="EL17754" s="325"/>
    </row>
    <row r="17755" spans="56:142" x14ac:dyDescent="0.2">
      <c r="BD17755" s="325"/>
      <c r="EL17755" s="325"/>
    </row>
    <row r="17756" spans="56:142" x14ac:dyDescent="0.2">
      <c r="BD17756" s="325"/>
      <c r="EL17756" s="325"/>
    </row>
    <row r="17757" spans="56:142" x14ac:dyDescent="0.2">
      <c r="BD17757" s="325"/>
      <c r="EL17757" s="325"/>
    </row>
    <row r="17758" spans="56:142" x14ac:dyDescent="0.2">
      <c r="BD17758" s="325"/>
      <c r="EL17758" s="325"/>
    </row>
    <row r="17759" spans="56:142" x14ac:dyDescent="0.2">
      <c r="BD17759" s="325"/>
      <c r="EL17759" s="325"/>
    </row>
    <row r="17760" spans="56:142" x14ac:dyDescent="0.2">
      <c r="BD17760" s="325"/>
      <c r="EL17760" s="325"/>
    </row>
    <row r="17761" spans="56:142" x14ac:dyDescent="0.2">
      <c r="BD17761" s="325"/>
      <c r="EL17761" s="325"/>
    </row>
    <row r="17762" spans="56:142" x14ac:dyDescent="0.2">
      <c r="BD17762" s="325"/>
      <c r="EL17762" s="325"/>
    </row>
    <row r="17763" spans="56:142" x14ac:dyDescent="0.2">
      <c r="BD17763" s="325"/>
      <c r="EL17763" s="325"/>
    </row>
    <row r="17764" spans="56:142" x14ac:dyDescent="0.2">
      <c r="BD17764" s="325"/>
      <c r="EL17764" s="325"/>
    </row>
    <row r="17765" spans="56:142" x14ac:dyDescent="0.2">
      <c r="BD17765" s="325"/>
      <c r="EL17765" s="325"/>
    </row>
    <row r="17766" spans="56:142" x14ac:dyDescent="0.2">
      <c r="BD17766" s="325"/>
      <c r="EL17766" s="325"/>
    </row>
    <row r="17767" spans="56:142" x14ac:dyDescent="0.2">
      <c r="BD17767" s="325"/>
      <c r="EL17767" s="325"/>
    </row>
    <row r="17768" spans="56:142" x14ac:dyDescent="0.2">
      <c r="BD17768" s="325"/>
      <c r="EL17768" s="325"/>
    </row>
    <row r="17769" spans="56:142" x14ac:dyDescent="0.2">
      <c r="BD17769" s="325"/>
      <c r="EL17769" s="325"/>
    </row>
    <row r="17770" spans="56:142" x14ac:dyDescent="0.2">
      <c r="BD17770" s="325"/>
      <c r="EL17770" s="325"/>
    </row>
    <row r="17771" spans="56:142" x14ac:dyDescent="0.2">
      <c r="BD17771" s="325"/>
      <c r="EL17771" s="325"/>
    </row>
    <row r="17772" spans="56:142" x14ac:dyDescent="0.2">
      <c r="BD17772" s="325"/>
      <c r="EL17772" s="325"/>
    </row>
    <row r="17773" spans="56:142" x14ac:dyDescent="0.2">
      <c r="BD17773" s="325"/>
      <c r="EL17773" s="325"/>
    </row>
    <row r="17774" spans="56:142" x14ac:dyDescent="0.2">
      <c r="BD17774" s="325"/>
      <c r="EL17774" s="325"/>
    </row>
    <row r="17775" spans="56:142" x14ac:dyDescent="0.2">
      <c r="BD17775" s="325"/>
      <c r="EL17775" s="325"/>
    </row>
    <row r="17776" spans="56:142" x14ac:dyDescent="0.2">
      <c r="BD17776" s="325"/>
      <c r="EL17776" s="325"/>
    </row>
    <row r="17777" spans="56:142" x14ac:dyDescent="0.2">
      <c r="BD17777" s="325"/>
      <c r="EL17777" s="325"/>
    </row>
    <row r="17778" spans="56:142" x14ac:dyDescent="0.2">
      <c r="BD17778" s="325"/>
      <c r="EL17778" s="325"/>
    </row>
    <row r="17779" spans="56:142" x14ac:dyDescent="0.2">
      <c r="BD17779" s="325"/>
      <c r="EL17779" s="325"/>
    </row>
    <row r="17780" spans="56:142" x14ac:dyDescent="0.2">
      <c r="BD17780" s="325"/>
      <c r="EL17780" s="325"/>
    </row>
    <row r="17781" spans="56:142" x14ac:dyDescent="0.2">
      <c r="BD17781" s="325"/>
      <c r="EL17781" s="325"/>
    </row>
    <row r="17782" spans="56:142" x14ac:dyDescent="0.2">
      <c r="BD17782" s="325"/>
      <c r="EL17782" s="325"/>
    </row>
    <row r="17783" spans="56:142" x14ac:dyDescent="0.2">
      <c r="BD17783" s="325"/>
      <c r="EL17783" s="325"/>
    </row>
    <row r="17784" spans="56:142" x14ac:dyDescent="0.2">
      <c r="BD17784" s="325"/>
      <c r="EL17784" s="325"/>
    </row>
    <row r="17785" spans="56:142" x14ac:dyDescent="0.2">
      <c r="BD17785" s="325"/>
      <c r="EL17785" s="325"/>
    </row>
    <row r="17786" spans="56:142" x14ac:dyDescent="0.2">
      <c r="BD17786" s="325"/>
      <c r="EL17786" s="325"/>
    </row>
    <row r="17787" spans="56:142" x14ac:dyDescent="0.2">
      <c r="BD17787" s="325"/>
      <c r="EL17787" s="325"/>
    </row>
    <row r="17788" spans="56:142" x14ac:dyDescent="0.2">
      <c r="BD17788" s="325"/>
      <c r="EL17788" s="325"/>
    </row>
    <row r="17789" spans="56:142" x14ac:dyDescent="0.2">
      <c r="BD17789" s="325"/>
      <c r="EL17789" s="325"/>
    </row>
    <row r="17790" spans="56:142" x14ac:dyDescent="0.2">
      <c r="BD17790" s="325"/>
      <c r="EL17790" s="325"/>
    </row>
    <row r="17791" spans="56:142" x14ac:dyDescent="0.2">
      <c r="BD17791" s="325"/>
      <c r="EL17791" s="325"/>
    </row>
    <row r="17792" spans="56:142" x14ac:dyDescent="0.2">
      <c r="BD17792" s="325"/>
      <c r="EL17792" s="325"/>
    </row>
    <row r="17793" spans="56:142" x14ac:dyDescent="0.2">
      <c r="BD17793" s="325"/>
      <c r="EL17793" s="325"/>
    </row>
    <row r="17794" spans="56:142" x14ac:dyDescent="0.2">
      <c r="BD17794" s="325"/>
      <c r="EL17794" s="325"/>
    </row>
    <row r="17795" spans="56:142" x14ac:dyDescent="0.2">
      <c r="BD17795" s="325"/>
      <c r="EL17795" s="325"/>
    </row>
    <row r="17796" spans="56:142" x14ac:dyDescent="0.2">
      <c r="BD17796" s="325"/>
      <c r="EL17796" s="325"/>
    </row>
    <row r="17797" spans="56:142" x14ac:dyDescent="0.2">
      <c r="BD17797" s="325"/>
      <c r="EL17797" s="325"/>
    </row>
    <row r="17798" spans="56:142" x14ac:dyDescent="0.2">
      <c r="BD17798" s="325"/>
      <c r="EL17798" s="325"/>
    </row>
    <row r="17799" spans="56:142" x14ac:dyDescent="0.2">
      <c r="BD17799" s="325"/>
      <c r="EL17799" s="325"/>
    </row>
    <row r="17800" spans="56:142" x14ac:dyDescent="0.2">
      <c r="BD17800" s="325"/>
      <c r="EL17800" s="325"/>
    </row>
    <row r="17801" spans="56:142" x14ac:dyDescent="0.2">
      <c r="BD17801" s="325"/>
      <c r="EL17801" s="325"/>
    </row>
    <row r="17802" spans="56:142" x14ac:dyDescent="0.2">
      <c r="BD17802" s="325"/>
      <c r="EL17802" s="325"/>
    </row>
    <row r="17803" spans="56:142" x14ac:dyDescent="0.2">
      <c r="BD17803" s="325"/>
      <c r="EL17803" s="325"/>
    </row>
    <row r="17804" spans="56:142" x14ac:dyDescent="0.2">
      <c r="BD17804" s="325"/>
      <c r="EL17804" s="325"/>
    </row>
    <row r="17805" spans="56:142" x14ac:dyDescent="0.2">
      <c r="BD17805" s="325"/>
      <c r="EL17805" s="325"/>
    </row>
    <row r="17806" spans="56:142" x14ac:dyDescent="0.2">
      <c r="BD17806" s="325"/>
      <c r="EL17806" s="325"/>
    </row>
    <row r="17807" spans="56:142" x14ac:dyDescent="0.2">
      <c r="BD17807" s="325"/>
      <c r="EL17807" s="325"/>
    </row>
    <row r="17808" spans="56:142" x14ac:dyDescent="0.2">
      <c r="BD17808" s="325"/>
      <c r="EL17808" s="325"/>
    </row>
    <row r="17809" spans="56:142" x14ac:dyDescent="0.2">
      <c r="BD17809" s="325"/>
      <c r="EL17809" s="325"/>
    </row>
    <row r="17810" spans="56:142" x14ac:dyDescent="0.2">
      <c r="BD17810" s="325"/>
      <c r="EL17810" s="325"/>
    </row>
    <row r="17811" spans="56:142" x14ac:dyDescent="0.2">
      <c r="BD17811" s="325"/>
      <c r="EL17811" s="325"/>
    </row>
    <row r="17812" spans="56:142" x14ac:dyDescent="0.2">
      <c r="BD17812" s="325"/>
      <c r="EL17812" s="325"/>
    </row>
    <row r="17813" spans="56:142" x14ac:dyDescent="0.2">
      <c r="BD17813" s="325"/>
      <c r="EL17813" s="325"/>
    </row>
    <row r="17814" spans="56:142" x14ac:dyDescent="0.2">
      <c r="BD17814" s="325"/>
      <c r="EL17814" s="325"/>
    </row>
    <row r="17815" spans="56:142" x14ac:dyDescent="0.2">
      <c r="BD17815" s="325"/>
      <c r="EL17815" s="325"/>
    </row>
    <row r="17816" spans="56:142" x14ac:dyDescent="0.2">
      <c r="BD17816" s="325"/>
      <c r="EL17816" s="325"/>
    </row>
    <row r="17817" spans="56:142" x14ac:dyDescent="0.2">
      <c r="BD17817" s="325"/>
      <c r="EL17817" s="325"/>
    </row>
    <row r="17818" spans="56:142" x14ac:dyDescent="0.2">
      <c r="BD17818" s="325"/>
      <c r="EL17818" s="325"/>
    </row>
    <row r="17819" spans="56:142" x14ac:dyDescent="0.2">
      <c r="BD17819" s="325"/>
      <c r="EL17819" s="325"/>
    </row>
    <row r="17820" spans="56:142" x14ac:dyDescent="0.2">
      <c r="BD17820" s="325"/>
      <c r="EL17820" s="325"/>
    </row>
    <row r="17821" spans="56:142" x14ac:dyDescent="0.2">
      <c r="BD17821" s="325"/>
      <c r="EL17821" s="325"/>
    </row>
    <row r="17822" spans="56:142" x14ac:dyDescent="0.2">
      <c r="BD17822" s="325"/>
      <c r="EL17822" s="325"/>
    </row>
    <row r="17823" spans="56:142" x14ac:dyDescent="0.2">
      <c r="BD17823" s="325"/>
      <c r="EL17823" s="325"/>
    </row>
    <row r="17824" spans="56:142" x14ac:dyDescent="0.2">
      <c r="BD17824" s="325"/>
      <c r="EL17824" s="325"/>
    </row>
    <row r="17825" spans="56:142" x14ac:dyDescent="0.2">
      <c r="BD17825" s="325"/>
      <c r="EL17825" s="325"/>
    </row>
    <row r="17826" spans="56:142" x14ac:dyDescent="0.2">
      <c r="BD17826" s="325"/>
      <c r="EL17826" s="325"/>
    </row>
    <row r="17827" spans="56:142" x14ac:dyDescent="0.2">
      <c r="BD17827" s="325"/>
      <c r="EL17827" s="325"/>
    </row>
    <row r="17828" spans="56:142" x14ac:dyDescent="0.2">
      <c r="BD17828" s="325"/>
      <c r="EL17828" s="325"/>
    </row>
    <row r="17829" spans="56:142" x14ac:dyDescent="0.2">
      <c r="BD17829" s="325"/>
      <c r="EL17829" s="325"/>
    </row>
    <row r="17830" spans="56:142" x14ac:dyDescent="0.2">
      <c r="BD17830" s="325"/>
      <c r="EL17830" s="325"/>
    </row>
    <row r="17831" spans="56:142" x14ac:dyDescent="0.2">
      <c r="BD17831" s="325"/>
      <c r="EL17831" s="325"/>
    </row>
    <row r="17832" spans="56:142" x14ac:dyDescent="0.2">
      <c r="BD17832" s="325"/>
      <c r="EL17832" s="325"/>
    </row>
    <row r="17833" spans="56:142" x14ac:dyDescent="0.2">
      <c r="BD17833" s="325"/>
      <c r="EL17833" s="325"/>
    </row>
    <row r="17834" spans="56:142" x14ac:dyDescent="0.2">
      <c r="BD17834" s="325"/>
      <c r="EL17834" s="325"/>
    </row>
    <row r="17835" spans="56:142" x14ac:dyDescent="0.2">
      <c r="BD17835" s="325"/>
      <c r="EL17835" s="325"/>
    </row>
    <row r="17836" spans="56:142" x14ac:dyDescent="0.2">
      <c r="BD17836" s="325"/>
      <c r="EL17836" s="325"/>
    </row>
    <row r="17837" spans="56:142" x14ac:dyDescent="0.2">
      <c r="BD17837" s="325"/>
      <c r="EL17837" s="325"/>
    </row>
    <row r="17838" spans="56:142" x14ac:dyDescent="0.2">
      <c r="BD17838" s="325"/>
      <c r="EL17838" s="325"/>
    </row>
    <row r="17839" spans="56:142" x14ac:dyDescent="0.2">
      <c r="BD17839" s="325"/>
      <c r="EL17839" s="325"/>
    </row>
    <row r="17840" spans="56:142" x14ac:dyDescent="0.2">
      <c r="BD17840" s="325"/>
      <c r="EL17840" s="325"/>
    </row>
    <row r="17841" spans="56:142" x14ac:dyDescent="0.2">
      <c r="BD17841" s="325"/>
      <c r="EL17841" s="325"/>
    </row>
    <row r="17842" spans="56:142" x14ac:dyDescent="0.2">
      <c r="BD17842" s="325"/>
      <c r="EL17842" s="325"/>
    </row>
    <row r="17843" spans="56:142" x14ac:dyDescent="0.2">
      <c r="BD17843" s="325"/>
      <c r="EL17843" s="325"/>
    </row>
    <row r="17844" spans="56:142" x14ac:dyDescent="0.2">
      <c r="BD17844" s="325"/>
      <c r="EL17844" s="325"/>
    </row>
    <row r="17845" spans="56:142" x14ac:dyDescent="0.2">
      <c r="BD17845" s="325"/>
      <c r="EL17845" s="325"/>
    </row>
    <row r="17846" spans="56:142" x14ac:dyDescent="0.2">
      <c r="BD17846" s="325"/>
      <c r="EL17846" s="325"/>
    </row>
    <row r="17847" spans="56:142" x14ac:dyDescent="0.2">
      <c r="BD17847" s="325"/>
      <c r="EL17847" s="325"/>
    </row>
    <row r="17848" spans="56:142" x14ac:dyDescent="0.2">
      <c r="BD17848" s="325"/>
      <c r="EL17848" s="325"/>
    </row>
    <row r="17849" spans="56:142" x14ac:dyDescent="0.2">
      <c r="BD17849" s="325"/>
      <c r="EL17849" s="325"/>
    </row>
    <row r="17850" spans="56:142" x14ac:dyDescent="0.2">
      <c r="BD17850" s="325"/>
      <c r="EL17850" s="325"/>
    </row>
    <row r="17851" spans="56:142" x14ac:dyDescent="0.2">
      <c r="BD17851" s="325"/>
      <c r="EL17851" s="325"/>
    </row>
    <row r="17852" spans="56:142" x14ac:dyDescent="0.2">
      <c r="BD17852" s="325"/>
      <c r="EL17852" s="325"/>
    </row>
    <row r="17853" spans="56:142" x14ac:dyDescent="0.2">
      <c r="BD17853" s="325"/>
      <c r="EL17853" s="325"/>
    </row>
    <row r="17854" spans="56:142" x14ac:dyDescent="0.2">
      <c r="BD17854" s="325"/>
      <c r="EL17854" s="325"/>
    </row>
    <row r="17855" spans="56:142" x14ac:dyDescent="0.2">
      <c r="BD17855" s="325"/>
      <c r="EL17855" s="325"/>
    </row>
    <row r="17856" spans="56:142" x14ac:dyDescent="0.2">
      <c r="BD17856" s="325"/>
      <c r="EL17856" s="325"/>
    </row>
    <row r="17857" spans="56:142" x14ac:dyDescent="0.2">
      <c r="BD17857" s="325"/>
      <c r="EL17857" s="325"/>
    </row>
    <row r="17858" spans="56:142" x14ac:dyDescent="0.2">
      <c r="BD17858" s="325"/>
      <c r="EL17858" s="325"/>
    </row>
    <row r="17859" spans="56:142" x14ac:dyDescent="0.2">
      <c r="BD17859" s="325"/>
      <c r="EL17859" s="325"/>
    </row>
    <row r="17860" spans="56:142" x14ac:dyDescent="0.2">
      <c r="BD17860" s="325"/>
      <c r="EL17860" s="325"/>
    </row>
    <row r="17861" spans="56:142" x14ac:dyDescent="0.2">
      <c r="BD17861" s="325"/>
      <c r="EL17861" s="325"/>
    </row>
    <row r="17862" spans="56:142" x14ac:dyDescent="0.2">
      <c r="BD17862" s="325"/>
      <c r="EL17862" s="325"/>
    </row>
    <row r="17863" spans="56:142" x14ac:dyDescent="0.2">
      <c r="BD17863" s="325"/>
      <c r="EL17863" s="325"/>
    </row>
    <row r="17864" spans="56:142" x14ac:dyDescent="0.2">
      <c r="BD17864" s="325"/>
      <c r="EL17864" s="325"/>
    </row>
    <row r="17865" spans="56:142" x14ac:dyDescent="0.2">
      <c r="BD17865" s="325"/>
      <c r="EL17865" s="325"/>
    </row>
    <row r="17866" spans="56:142" x14ac:dyDescent="0.2">
      <c r="BD17866" s="325"/>
      <c r="EL17866" s="325"/>
    </row>
    <row r="17867" spans="56:142" x14ac:dyDescent="0.2">
      <c r="BD17867" s="325"/>
      <c r="EL17867" s="325"/>
    </row>
    <row r="17868" spans="56:142" x14ac:dyDescent="0.2">
      <c r="BD17868" s="325"/>
      <c r="EL17868" s="325"/>
    </row>
    <row r="17869" spans="56:142" x14ac:dyDescent="0.2">
      <c r="BD17869" s="325"/>
      <c r="EL17869" s="325"/>
    </row>
    <row r="17870" spans="56:142" x14ac:dyDescent="0.2">
      <c r="BD17870" s="325"/>
      <c r="EL17870" s="325"/>
    </row>
    <row r="17871" spans="56:142" x14ac:dyDescent="0.2">
      <c r="BD17871" s="325"/>
      <c r="EL17871" s="325"/>
    </row>
    <row r="17872" spans="56:142" x14ac:dyDescent="0.2">
      <c r="BD17872" s="325"/>
      <c r="EL17872" s="325"/>
    </row>
    <row r="17873" spans="56:142" x14ac:dyDescent="0.2">
      <c r="BD17873" s="325"/>
      <c r="EL17873" s="325"/>
    </row>
    <row r="17874" spans="56:142" x14ac:dyDescent="0.2">
      <c r="BD17874" s="325"/>
      <c r="EL17874" s="325"/>
    </row>
    <row r="17875" spans="56:142" x14ac:dyDescent="0.2">
      <c r="BD17875" s="325"/>
      <c r="EL17875" s="325"/>
    </row>
    <row r="17876" spans="56:142" x14ac:dyDescent="0.2">
      <c r="BD17876" s="325"/>
      <c r="EL17876" s="325"/>
    </row>
    <row r="17877" spans="56:142" x14ac:dyDescent="0.2">
      <c r="BD17877" s="325"/>
      <c r="EL17877" s="325"/>
    </row>
    <row r="17878" spans="56:142" x14ac:dyDescent="0.2">
      <c r="BD17878" s="325"/>
      <c r="EL17878" s="325"/>
    </row>
    <row r="17879" spans="56:142" x14ac:dyDescent="0.2">
      <c r="BD17879" s="325"/>
      <c r="EL17879" s="325"/>
    </row>
    <row r="17880" spans="56:142" x14ac:dyDescent="0.2">
      <c r="BD17880" s="325"/>
      <c r="EL17880" s="325"/>
    </row>
    <row r="17881" spans="56:142" x14ac:dyDescent="0.2">
      <c r="BD17881" s="325"/>
      <c r="EL17881" s="325"/>
    </row>
    <row r="17882" spans="56:142" x14ac:dyDescent="0.2">
      <c r="BD17882" s="325"/>
      <c r="EL17882" s="325"/>
    </row>
    <row r="17883" spans="56:142" x14ac:dyDescent="0.2">
      <c r="BD17883" s="325"/>
      <c r="EL17883" s="325"/>
    </row>
    <row r="17884" spans="56:142" x14ac:dyDescent="0.2">
      <c r="BD17884" s="325"/>
      <c r="EL17884" s="325"/>
    </row>
    <row r="17885" spans="56:142" x14ac:dyDescent="0.2">
      <c r="BD17885" s="325"/>
      <c r="EL17885" s="325"/>
    </row>
    <row r="17886" spans="56:142" x14ac:dyDescent="0.2">
      <c r="BD17886" s="325"/>
      <c r="EL17886" s="325"/>
    </row>
    <row r="17887" spans="56:142" x14ac:dyDescent="0.2">
      <c r="BD17887" s="325"/>
      <c r="EL17887" s="325"/>
    </row>
    <row r="17888" spans="56:142" x14ac:dyDescent="0.2">
      <c r="BD17888" s="325"/>
      <c r="EL17888" s="325"/>
    </row>
    <row r="17889" spans="56:142" x14ac:dyDescent="0.2">
      <c r="BD17889" s="325"/>
      <c r="EL17889" s="325"/>
    </row>
    <row r="17890" spans="56:142" x14ac:dyDescent="0.2">
      <c r="BD17890" s="325"/>
      <c r="EL17890" s="325"/>
    </row>
    <row r="17891" spans="56:142" x14ac:dyDescent="0.2">
      <c r="BD17891" s="325"/>
      <c r="EL17891" s="325"/>
    </row>
    <row r="17892" spans="56:142" x14ac:dyDescent="0.2">
      <c r="BD17892" s="325"/>
      <c r="EL17892" s="325"/>
    </row>
    <row r="17893" spans="56:142" x14ac:dyDescent="0.2">
      <c r="BD17893" s="325"/>
      <c r="EL17893" s="325"/>
    </row>
    <row r="17894" spans="56:142" x14ac:dyDescent="0.2">
      <c r="BD17894" s="325"/>
      <c r="EL17894" s="325"/>
    </row>
    <row r="17895" spans="56:142" x14ac:dyDescent="0.2">
      <c r="BD17895" s="325"/>
      <c r="EL17895" s="325"/>
    </row>
    <row r="17896" spans="56:142" x14ac:dyDescent="0.2">
      <c r="BD17896" s="325"/>
      <c r="EL17896" s="325"/>
    </row>
    <row r="17897" spans="56:142" x14ac:dyDescent="0.2">
      <c r="BD17897" s="325"/>
      <c r="EL17897" s="325"/>
    </row>
    <row r="17898" spans="56:142" x14ac:dyDescent="0.2">
      <c r="BD17898" s="325"/>
      <c r="EL17898" s="325"/>
    </row>
    <row r="17899" spans="56:142" x14ac:dyDescent="0.2">
      <c r="BD17899" s="325"/>
      <c r="EL17899" s="325"/>
    </row>
    <row r="17900" spans="56:142" x14ac:dyDescent="0.2">
      <c r="BD17900" s="325"/>
      <c r="EL17900" s="325"/>
    </row>
    <row r="17901" spans="56:142" x14ac:dyDescent="0.2">
      <c r="BD17901" s="325"/>
      <c r="EL17901" s="325"/>
    </row>
    <row r="17902" spans="56:142" x14ac:dyDescent="0.2">
      <c r="BD17902" s="325"/>
      <c r="EL17902" s="325"/>
    </row>
    <row r="17903" spans="56:142" x14ac:dyDescent="0.2">
      <c r="BD17903" s="325"/>
      <c r="EL17903" s="325"/>
    </row>
    <row r="17904" spans="56:142" x14ac:dyDescent="0.2">
      <c r="BD17904" s="325"/>
      <c r="EL17904" s="325"/>
    </row>
    <row r="17905" spans="56:142" x14ac:dyDescent="0.2">
      <c r="BD17905" s="325"/>
      <c r="EL17905" s="325"/>
    </row>
    <row r="17906" spans="56:142" x14ac:dyDescent="0.2">
      <c r="BD17906" s="325"/>
      <c r="EL17906" s="325"/>
    </row>
    <row r="17907" spans="56:142" x14ac:dyDescent="0.2">
      <c r="BD17907" s="325"/>
      <c r="EL17907" s="325"/>
    </row>
    <row r="17908" spans="56:142" x14ac:dyDescent="0.2">
      <c r="BD17908" s="325"/>
      <c r="EL17908" s="325"/>
    </row>
    <row r="17909" spans="56:142" x14ac:dyDescent="0.2">
      <c r="BD17909" s="325"/>
      <c r="EL17909" s="325"/>
    </row>
    <row r="17910" spans="56:142" x14ac:dyDescent="0.2">
      <c r="BD17910" s="325"/>
      <c r="EL17910" s="325"/>
    </row>
    <row r="17911" spans="56:142" x14ac:dyDescent="0.2">
      <c r="BD17911" s="325"/>
      <c r="EL17911" s="325"/>
    </row>
    <row r="17912" spans="56:142" x14ac:dyDescent="0.2">
      <c r="BD17912" s="325"/>
      <c r="EL17912" s="325"/>
    </row>
    <row r="17913" spans="56:142" x14ac:dyDescent="0.2">
      <c r="BD17913" s="325"/>
      <c r="EL17913" s="325"/>
    </row>
    <row r="17914" spans="56:142" x14ac:dyDescent="0.2">
      <c r="BD17914" s="325"/>
      <c r="EL17914" s="325"/>
    </row>
    <row r="17915" spans="56:142" x14ac:dyDescent="0.2">
      <c r="BD17915" s="325"/>
      <c r="EL17915" s="325"/>
    </row>
    <row r="17916" spans="56:142" x14ac:dyDescent="0.2">
      <c r="BD17916" s="325"/>
      <c r="EL17916" s="325"/>
    </row>
    <row r="17917" spans="56:142" x14ac:dyDescent="0.2">
      <c r="BD17917" s="325"/>
      <c r="EL17917" s="325"/>
    </row>
    <row r="17918" spans="56:142" x14ac:dyDescent="0.2">
      <c r="BD17918" s="325"/>
      <c r="EL17918" s="325"/>
    </row>
    <row r="17919" spans="56:142" x14ac:dyDescent="0.2">
      <c r="BD17919" s="325"/>
      <c r="EL17919" s="325"/>
    </row>
    <row r="17920" spans="56:142" x14ac:dyDescent="0.2">
      <c r="BD17920" s="325"/>
      <c r="EL17920" s="325"/>
    </row>
    <row r="17921" spans="56:142" x14ac:dyDescent="0.2">
      <c r="BD17921" s="325"/>
      <c r="EL17921" s="325"/>
    </row>
    <row r="17922" spans="56:142" x14ac:dyDescent="0.2">
      <c r="BD17922" s="325"/>
      <c r="EL17922" s="325"/>
    </row>
    <row r="17923" spans="56:142" x14ac:dyDescent="0.2">
      <c r="BD17923" s="325"/>
      <c r="EL17923" s="325"/>
    </row>
    <row r="17924" spans="56:142" x14ac:dyDescent="0.2">
      <c r="BD17924" s="325"/>
      <c r="EL17924" s="325"/>
    </row>
    <row r="17925" spans="56:142" x14ac:dyDescent="0.2">
      <c r="BD17925" s="325"/>
      <c r="EL17925" s="325"/>
    </row>
    <row r="17926" spans="56:142" x14ac:dyDescent="0.2">
      <c r="BD17926" s="325"/>
      <c r="EL17926" s="325"/>
    </row>
    <row r="17927" spans="56:142" x14ac:dyDescent="0.2">
      <c r="BD17927" s="325"/>
      <c r="EL17927" s="325"/>
    </row>
    <row r="17928" spans="56:142" x14ac:dyDescent="0.2">
      <c r="BD17928" s="325"/>
      <c r="EL17928" s="325"/>
    </row>
    <row r="17929" spans="56:142" x14ac:dyDescent="0.2">
      <c r="BD17929" s="325"/>
      <c r="EL17929" s="325"/>
    </row>
    <row r="17930" spans="56:142" x14ac:dyDescent="0.2">
      <c r="BD17930" s="325"/>
      <c r="EL17930" s="325"/>
    </row>
    <row r="17931" spans="56:142" x14ac:dyDescent="0.2">
      <c r="BD17931" s="325"/>
      <c r="EL17931" s="325"/>
    </row>
    <row r="17932" spans="56:142" x14ac:dyDescent="0.2">
      <c r="BD17932" s="325"/>
      <c r="EL17932" s="325"/>
    </row>
    <row r="17933" spans="56:142" x14ac:dyDescent="0.2">
      <c r="BD17933" s="325"/>
      <c r="EL17933" s="325"/>
    </row>
    <row r="17934" spans="56:142" x14ac:dyDescent="0.2">
      <c r="BD17934" s="325"/>
      <c r="EL17934" s="325"/>
    </row>
    <row r="17935" spans="56:142" x14ac:dyDescent="0.2">
      <c r="BD17935" s="325"/>
      <c r="EL17935" s="325"/>
    </row>
    <row r="17936" spans="56:142" x14ac:dyDescent="0.2">
      <c r="BD17936" s="325"/>
      <c r="EL17936" s="325"/>
    </row>
    <row r="17937" spans="56:142" x14ac:dyDescent="0.2">
      <c r="BD17937" s="325"/>
      <c r="EL17937" s="325"/>
    </row>
    <row r="17938" spans="56:142" x14ac:dyDescent="0.2">
      <c r="BD17938" s="325"/>
      <c r="EL17938" s="325"/>
    </row>
    <row r="17939" spans="56:142" x14ac:dyDescent="0.2">
      <c r="BD17939" s="325"/>
      <c r="EL17939" s="325"/>
    </row>
    <row r="17940" spans="56:142" x14ac:dyDescent="0.2">
      <c r="BD17940" s="325"/>
      <c r="EL17940" s="325"/>
    </row>
    <row r="17941" spans="56:142" x14ac:dyDescent="0.2">
      <c r="BD17941" s="325"/>
      <c r="EL17941" s="325"/>
    </row>
    <row r="17942" spans="56:142" x14ac:dyDescent="0.2">
      <c r="BD17942" s="325"/>
      <c r="EL17942" s="325"/>
    </row>
    <row r="17943" spans="56:142" x14ac:dyDescent="0.2">
      <c r="BD17943" s="325"/>
      <c r="EL17943" s="325"/>
    </row>
    <row r="17944" spans="56:142" x14ac:dyDescent="0.2">
      <c r="BD17944" s="325"/>
      <c r="EL17944" s="325"/>
    </row>
    <row r="17945" spans="56:142" x14ac:dyDescent="0.2">
      <c r="BD17945" s="325"/>
      <c r="EL17945" s="325"/>
    </row>
    <row r="17946" spans="56:142" x14ac:dyDescent="0.2">
      <c r="BD17946" s="325"/>
      <c r="EL17946" s="325"/>
    </row>
    <row r="17947" spans="56:142" x14ac:dyDescent="0.2">
      <c r="BD17947" s="325"/>
      <c r="EL17947" s="325"/>
    </row>
    <row r="17948" spans="56:142" x14ac:dyDescent="0.2">
      <c r="BD17948" s="325"/>
      <c r="EL17948" s="325"/>
    </row>
    <row r="17949" spans="56:142" x14ac:dyDescent="0.2">
      <c r="BD17949" s="325"/>
      <c r="EL17949" s="325"/>
    </row>
    <row r="17950" spans="56:142" x14ac:dyDescent="0.2">
      <c r="BD17950" s="325"/>
      <c r="EL17950" s="325"/>
    </row>
    <row r="17951" spans="56:142" x14ac:dyDescent="0.2">
      <c r="BD17951" s="325"/>
      <c r="EL17951" s="325"/>
    </row>
    <row r="17952" spans="56:142" x14ac:dyDescent="0.2">
      <c r="BD17952" s="325"/>
      <c r="EL17952" s="325"/>
    </row>
    <row r="17953" spans="56:142" x14ac:dyDescent="0.2">
      <c r="BD17953" s="325"/>
      <c r="EL17953" s="325"/>
    </row>
    <row r="17954" spans="56:142" x14ac:dyDescent="0.2">
      <c r="BD17954" s="325"/>
      <c r="EL17954" s="325"/>
    </row>
    <row r="17955" spans="56:142" x14ac:dyDescent="0.2">
      <c r="BD17955" s="325"/>
      <c r="EL17955" s="325"/>
    </row>
    <row r="17956" spans="56:142" x14ac:dyDescent="0.2">
      <c r="BD17956" s="325"/>
      <c r="EL17956" s="325"/>
    </row>
    <row r="17957" spans="56:142" x14ac:dyDescent="0.2">
      <c r="BD17957" s="325"/>
      <c r="EL17957" s="325"/>
    </row>
    <row r="17958" spans="56:142" x14ac:dyDescent="0.2">
      <c r="BD17958" s="325"/>
      <c r="EL17958" s="325"/>
    </row>
    <row r="17959" spans="56:142" x14ac:dyDescent="0.2">
      <c r="BD17959" s="325"/>
      <c r="EL17959" s="325"/>
    </row>
    <row r="17960" spans="56:142" x14ac:dyDescent="0.2">
      <c r="BD17960" s="325"/>
      <c r="EL17960" s="325"/>
    </row>
    <row r="17961" spans="56:142" x14ac:dyDescent="0.2">
      <c r="BD17961" s="325"/>
      <c r="EL17961" s="325"/>
    </row>
    <row r="17962" spans="56:142" x14ac:dyDescent="0.2">
      <c r="BD17962" s="325"/>
      <c r="EL17962" s="325"/>
    </row>
    <row r="17963" spans="56:142" x14ac:dyDescent="0.2">
      <c r="BD17963" s="325"/>
      <c r="EL17963" s="325"/>
    </row>
    <row r="17964" spans="56:142" x14ac:dyDescent="0.2">
      <c r="BD17964" s="325"/>
      <c r="EL17964" s="325"/>
    </row>
    <row r="17965" spans="56:142" x14ac:dyDescent="0.2">
      <c r="BD17965" s="325"/>
      <c r="EL17965" s="325"/>
    </row>
    <row r="17966" spans="56:142" x14ac:dyDescent="0.2">
      <c r="BD17966" s="325"/>
      <c r="EL17966" s="325"/>
    </row>
    <row r="17967" spans="56:142" x14ac:dyDescent="0.2">
      <c r="BD17967" s="325"/>
      <c r="EL17967" s="325"/>
    </row>
    <row r="17968" spans="56:142" x14ac:dyDescent="0.2">
      <c r="BD17968" s="325"/>
      <c r="EL17968" s="325"/>
    </row>
    <row r="17969" spans="56:142" x14ac:dyDescent="0.2">
      <c r="BD17969" s="325"/>
      <c r="EL17969" s="325"/>
    </row>
    <row r="17970" spans="56:142" x14ac:dyDescent="0.2">
      <c r="BD17970" s="325"/>
      <c r="EL17970" s="325"/>
    </row>
    <row r="17971" spans="56:142" x14ac:dyDescent="0.2">
      <c r="BD17971" s="325"/>
      <c r="EL17971" s="325"/>
    </row>
    <row r="17972" spans="56:142" x14ac:dyDescent="0.2">
      <c r="BD17972" s="325"/>
      <c r="EL17972" s="325"/>
    </row>
    <row r="17973" spans="56:142" x14ac:dyDescent="0.2">
      <c r="BD17973" s="325"/>
      <c r="EL17973" s="325"/>
    </row>
    <row r="17974" spans="56:142" x14ac:dyDescent="0.2">
      <c r="BD17974" s="325"/>
      <c r="EL17974" s="325"/>
    </row>
    <row r="17975" spans="56:142" x14ac:dyDescent="0.2">
      <c r="BD17975" s="325"/>
      <c r="EL17975" s="325"/>
    </row>
    <row r="17976" spans="56:142" x14ac:dyDescent="0.2">
      <c r="BD17976" s="325"/>
      <c r="EL17976" s="325"/>
    </row>
    <row r="17977" spans="56:142" x14ac:dyDescent="0.2">
      <c r="BD17977" s="325"/>
      <c r="EL17977" s="325"/>
    </row>
    <row r="17978" spans="56:142" x14ac:dyDescent="0.2">
      <c r="BD17978" s="325"/>
      <c r="EL17978" s="325"/>
    </row>
    <row r="17979" spans="56:142" x14ac:dyDescent="0.2">
      <c r="BD17979" s="325"/>
      <c r="EL17979" s="325"/>
    </row>
    <row r="17980" spans="56:142" x14ac:dyDescent="0.2">
      <c r="BD17980" s="325"/>
      <c r="EL17980" s="325"/>
    </row>
    <row r="17981" spans="56:142" x14ac:dyDescent="0.2">
      <c r="BD17981" s="325"/>
      <c r="EL17981" s="325"/>
    </row>
    <row r="17982" spans="56:142" x14ac:dyDescent="0.2">
      <c r="BD17982" s="325"/>
      <c r="EL17982" s="325"/>
    </row>
    <row r="17983" spans="56:142" x14ac:dyDescent="0.2">
      <c r="BD17983" s="325"/>
      <c r="EL17983" s="325"/>
    </row>
    <row r="17984" spans="56:142" x14ac:dyDescent="0.2">
      <c r="BD17984" s="325"/>
      <c r="EL17984" s="325"/>
    </row>
    <row r="17985" spans="56:142" x14ac:dyDescent="0.2">
      <c r="BD17985" s="325"/>
      <c r="EL17985" s="325"/>
    </row>
    <row r="17986" spans="56:142" x14ac:dyDescent="0.2">
      <c r="BD17986" s="325"/>
      <c r="EL17986" s="325"/>
    </row>
    <row r="17987" spans="56:142" x14ac:dyDescent="0.2">
      <c r="BD17987" s="325"/>
      <c r="EL17987" s="325"/>
    </row>
    <row r="17988" spans="56:142" x14ac:dyDescent="0.2">
      <c r="BD17988" s="325"/>
      <c r="EL17988" s="325"/>
    </row>
    <row r="17989" spans="56:142" x14ac:dyDescent="0.2">
      <c r="BD17989" s="325"/>
      <c r="EL17989" s="325"/>
    </row>
    <row r="17990" spans="56:142" x14ac:dyDescent="0.2">
      <c r="BD17990" s="325"/>
      <c r="EL17990" s="325"/>
    </row>
    <row r="17991" spans="56:142" x14ac:dyDescent="0.2">
      <c r="BD17991" s="325"/>
      <c r="EL17991" s="325"/>
    </row>
    <row r="17992" spans="56:142" x14ac:dyDescent="0.2">
      <c r="BD17992" s="325"/>
      <c r="EL17992" s="325"/>
    </row>
    <row r="17993" spans="56:142" x14ac:dyDescent="0.2">
      <c r="BD17993" s="325"/>
      <c r="EL17993" s="325"/>
    </row>
    <row r="17994" spans="56:142" x14ac:dyDescent="0.2">
      <c r="BD17994" s="325"/>
      <c r="EL17994" s="325"/>
    </row>
    <row r="17995" spans="56:142" x14ac:dyDescent="0.2">
      <c r="BD17995" s="325"/>
      <c r="EL17995" s="325"/>
    </row>
    <row r="17996" spans="56:142" x14ac:dyDescent="0.2">
      <c r="BD17996" s="325"/>
      <c r="EL17996" s="325"/>
    </row>
    <row r="17997" spans="56:142" x14ac:dyDescent="0.2">
      <c r="BD17997" s="325"/>
      <c r="EL17997" s="325"/>
    </row>
    <row r="17998" spans="56:142" x14ac:dyDescent="0.2">
      <c r="BD17998" s="325"/>
      <c r="EL17998" s="325"/>
    </row>
    <row r="17999" spans="56:142" x14ac:dyDescent="0.2">
      <c r="BD17999" s="325"/>
      <c r="EL17999" s="325"/>
    </row>
    <row r="18000" spans="56:142" x14ac:dyDescent="0.2">
      <c r="BD18000" s="325"/>
      <c r="EL18000" s="325"/>
    </row>
    <row r="18001" spans="56:142" x14ac:dyDescent="0.2">
      <c r="BD18001" s="325"/>
      <c r="EL18001" s="325"/>
    </row>
    <row r="18002" spans="56:142" x14ac:dyDescent="0.2">
      <c r="BD18002" s="325"/>
      <c r="EL18002" s="325"/>
    </row>
    <row r="18003" spans="56:142" x14ac:dyDescent="0.2">
      <c r="BD18003" s="325"/>
      <c r="EL18003" s="325"/>
    </row>
    <row r="18004" spans="56:142" x14ac:dyDescent="0.2">
      <c r="BD18004" s="325"/>
      <c r="EL18004" s="325"/>
    </row>
    <row r="18005" spans="56:142" x14ac:dyDescent="0.2">
      <c r="BD18005" s="325"/>
      <c r="EL18005" s="325"/>
    </row>
    <row r="18006" spans="56:142" x14ac:dyDescent="0.2">
      <c r="BD18006" s="325"/>
      <c r="EL18006" s="325"/>
    </row>
    <row r="18007" spans="56:142" x14ac:dyDescent="0.2">
      <c r="BD18007" s="325"/>
      <c r="EL18007" s="325"/>
    </row>
    <row r="18008" spans="56:142" x14ac:dyDescent="0.2">
      <c r="BD18008" s="325"/>
      <c r="EL18008" s="325"/>
    </row>
    <row r="18009" spans="56:142" x14ac:dyDescent="0.2">
      <c r="BD18009" s="325"/>
      <c r="EL18009" s="325"/>
    </row>
    <row r="18010" spans="56:142" x14ac:dyDescent="0.2">
      <c r="BD18010" s="325"/>
      <c r="EL18010" s="325"/>
    </row>
    <row r="18011" spans="56:142" x14ac:dyDescent="0.2">
      <c r="BD18011" s="325"/>
      <c r="EL18011" s="325"/>
    </row>
    <row r="18012" spans="56:142" x14ac:dyDescent="0.2">
      <c r="BD18012" s="325"/>
      <c r="EL18012" s="325"/>
    </row>
    <row r="18013" spans="56:142" x14ac:dyDescent="0.2">
      <c r="BD18013" s="325"/>
      <c r="EL18013" s="325"/>
    </row>
    <row r="18014" spans="56:142" x14ac:dyDescent="0.2">
      <c r="BD18014" s="325"/>
      <c r="EL18014" s="325"/>
    </row>
    <row r="18015" spans="56:142" x14ac:dyDescent="0.2">
      <c r="BD18015" s="325"/>
      <c r="EL18015" s="325"/>
    </row>
    <row r="18016" spans="56:142" x14ac:dyDescent="0.2">
      <c r="BD18016" s="325"/>
      <c r="EL18016" s="325"/>
    </row>
    <row r="18017" spans="56:142" x14ac:dyDescent="0.2">
      <c r="BD18017" s="325"/>
      <c r="EL18017" s="325"/>
    </row>
    <row r="18018" spans="56:142" x14ac:dyDescent="0.2">
      <c r="BD18018" s="325"/>
      <c r="EL18018" s="325"/>
    </row>
    <row r="18019" spans="56:142" x14ac:dyDescent="0.2">
      <c r="BD18019" s="325"/>
      <c r="EL18019" s="325"/>
    </row>
    <row r="18020" spans="56:142" x14ac:dyDescent="0.2">
      <c r="BD18020" s="325"/>
      <c r="EL18020" s="325"/>
    </row>
    <row r="18021" spans="56:142" x14ac:dyDescent="0.2">
      <c r="BD18021" s="325"/>
      <c r="EL18021" s="325"/>
    </row>
    <row r="18022" spans="56:142" x14ac:dyDescent="0.2">
      <c r="BD18022" s="325"/>
      <c r="EL18022" s="325"/>
    </row>
    <row r="18023" spans="56:142" x14ac:dyDescent="0.2">
      <c r="BD18023" s="325"/>
      <c r="EL18023" s="325"/>
    </row>
    <row r="18024" spans="56:142" x14ac:dyDescent="0.2">
      <c r="BD18024" s="325"/>
      <c r="EL18024" s="325"/>
    </row>
    <row r="18025" spans="56:142" x14ac:dyDescent="0.2">
      <c r="BD18025" s="325"/>
      <c r="EL18025" s="325"/>
    </row>
    <row r="18026" spans="56:142" x14ac:dyDescent="0.2">
      <c r="BD18026" s="325"/>
      <c r="EL18026" s="325"/>
    </row>
    <row r="18027" spans="56:142" x14ac:dyDescent="0.2">
      <c r="BD18027" s="325"/>
      <c r="EL18027" s="325"/>
    </row>
    <row r="18028" spans="56:142" x14ac:dyDescent="0.2">
      <c r="BD18028" s="325"/>
      <c r="EL18028" s="325"/>
    </row>
    <row r="18029" spans="56:142" x14ac:dyDescent="0.2">
      <c r="BD18029" s="325"/>
      <c r="EL18029" s="325"/>
    </row>
    <row r="18030" spans="56:142" x14ac:dyDescent="0.2">
      <c r="BD18030" s="325"/>
      <c r="EL18030" s="325"/>
    </row>
    <row r="18031" spans="56:142" x14ac:dyDescent="0.2">
      <c r="BD18031" s="325"/>
      <c r="EL18031" s="325"/>
    </row>
    <row r="18032" spans="56:142" x14ac:dyDescent="0.2">
      <c r="BD18032" s="325"/>
      <c r="EL18032" s="325"/>
    </row>
    <row r="18033" spans="56:142" x14ac:dyDescent="0.2">
      <c r="BD18033" s="325"/>
      <c r="EL18033" s="325"/>
    </row>
    <row r="18034" spans="56:142" x14ac:dyDescent="0.2">
      <c r="BD18034" s="325"/>
      <c r="EL18034" s="325"/>
    </row>
    <row r="18035" spans="56:142" x14ac:dyDescent="0.2">
      <c r="BD18035" s="325"/>
      <c r="EL18035" s="325"/>
    </row>
    <row r="18036" spans="56:142" x14ac:dyDescent="0.2">
      <c r="BD18036" s="325"/>
      <c r="EL18036" s="325"/>
    </row>
    <row r="18037" spans="56:142" x14ac:dyDescent="0.2">
      <c r="BD18037" s="325"/>
      <c r="EL18037" s="325"/>
    </row>
    <row r="18038" spans="56:142" x14ac:dyDescent="0.2">
      <c r="BD18038" s="325"/>
      <c r="EL18038" s="325"/>
    </row>
    <row r="18039" spans="56:142" x14ac:dyDescent="0.2">
      <c r="BD18039" s="325"/>
      <c r="EL18039" s="325"/>
    </row>
    <row r="18040" spans="56:142" x14ac:dyDescent="0.2">
      <c r="BD18040" s="325"/>
      <c r="EL18040" s="325"/>
    </row>
    <row r="18041" spans="56:142" x14ac:dyDescent="0.2">
      <c r="BD18041" s="325"/>
      <c r="EL18041" s="325"/>
    </row>
    <row r="18042" spans="56:142" x14ac:dyDescent="0.2">
      <c r="BD18042" s="325"/>
      <c r="EL18042" s="325"/>
    </row>
    <row r="18043" spans="56:142" x14ac:dyDescent="0.2">
      <c r="BD18043" s="325"/>
      <c r="EL18043" s="325"/>
    </row>
    <row r="18044" spans="56:142" x14ac:dyDescent="0.2">
      <c r="BD18044" s="325"/>
      <c r="EL18044" s="325"/>
    </row>
    <row r="18045" spans="56:142" x14ac:dyDescent="0.2">
      <c r="BD18045" s="325"/>
      <c r="EL18045" s="325"/>
    </row>
    <row r="18046" spans="56:142" x14ac:dyDescent="0.2">
      <c r="BD18046" s="325"/>
      <c r="EL18046" s="325"/>
    </row>
    <row r="18047" spans="56:142" x14ac:dyDescent="0.2">
      <c r="BD18047" s="325"/>
      <c r="EL18047" s="325"/>
    </row>
    <row r="18048" spans="56:142" x14ac:dyDescent="0.2">
      <c r="BD18048" s="325"/>
      <c r="EL18048" s="325"/>
    </row>
    <row r="18049" spans="56:142" x14ac:dyDescent="0.2">
      <c r="BD18049" s="325"/>
      <c r="EL18049" s="325"/>
    </row>
    <row r="18050" spans="56:142" x14ac:dyDescent="0.2">
      <c r="BD18050" s="325"/>
      <c r="EL18050" s="325"/>
    </row>
    <row r="18051" spans="56:142" x14ac:dyDescent="0.2">
      <c r="BD18051" s="325"/>
      <c r="EL18051" s="325"/>
    </row>
    <row r="18052" spans="56:142" x14ac:dyDescent="0.2">
      <c r="BD18052" s="325"/>
      <c r="EL18052" s="325"/>
    </row>
    <row r="18053" spans="56:142" x14ac:dyDescent="0.2">
      <c r="BD18053" s="325"/>
      <c r="EL18053" s="325"/>
    </row>
    <row r="18054" spans="56:142" x14ac:dyDescent="0.2">
      <c r="BD18054" s="325"/>
      <c r="EL18054" s="325"/>
    </row>
    <row r="18055" spans="56:142" x14ac:dyDescent="0.2">
      <c r="BD18055" s="325"/>
      <c r="EL18055" s="325"/>
    </row>
    <row r="18056" spans="56:142" x14ac:dyDescent="0.2">
      <c r="BD18056" s="325"/>
      <c r="EL18056" s="325"/>
    </row>
    <row r="18057" spans="56:142" x14ac:dyDescent="0.2">
      <c r="BD18057" s="325"/>
      <c r="EL18057" s="325"/>
    </row>
    <row r="18058" spans="56:142" x14ac:dyDescent="0.2">
      <c r="BD18058" s="325"/>
      <c r="EL18058" s="325"/>
    </row>
    <row r="18059" spans="56:142" x14ac:dyDescent="0.2">
      <c r="BD18059" s="325"/>
      <c r="EL18059" s="325"/>
    </row>
    <row r="18060" spans="56:142" x14ac:dyDescent="0.2">
      <c r="BD18060" s="325"/>
      <c r="EL18060" s="325"/>
    </row>
    <row r="18061" spans="56:142" x14ac:dyDescent="0.2">
      <c r="BD18061" s="325"/>
      <c r="EL18061" s="325"/>
    </row>
    <row r="18062" spans="56:142" x14ac:dyDescent="0.2">
      <c r="BD18062" s="325"/>
      <c r="EL18062" s="325"/>
    </row>
    <row r="18063" spans="56:142" x14ac:dyDescent="0.2">
      <c r="BD18063" s="325"/>
      <c r="EL18063" s="325"/>
    </row>
    <row r="18064" spans="56:142" x14ac:dyDescent="0.2">
      <c r="BD18064" s="325"/>
      <c r="EL18064" s="325"/>
    </row>
    <row r="18065" spans="56:142" x14ac:dyDescent="0.2">
      <c r="BD18065" s="325"/>
      <c r="EL18065" s="325"/>
    </row>
    <row r="18066" spans="56:142" x14ac:dyDescent="0.2">
      <c r="BD18066" s="325"/>
      <c r="EL18066" s="325"/>
    </row>
    <row r="18067" spans="56:142" x14ac:dyDescent="0.2">
      <c r="BD18067" s="325"/>
      <c r="EL18067" s="325"/>
    </row>
    <row r="18068" spans="56:142" x14ac:dyDescent="0.2">
      <c r="BD18068" s="325"/>
      <c r="EL18068" s="325"/>
    </row>
    <row r="18069" spans="56:142" x14ac:dyDescent="0.2">
      <c r="BD18069" s="325"/>
      <c r="EL18069" s="325"/>
    </row>
    <row r="18070" spans="56:142" x14ac:dyDescent="0.2">
      <c r="BD18070" s="325"/>
      <c r="EL18070" s="325"/>
    </row>
    <row r="18071" spans="56:142" x14ac:dyDescent="0.2">
      <c r="BD18071" s="325"/>
      <c r="EL18071" s="325"/>
    </row>
    <row r="18072" spans="56:142" x14ac:dyDescent="0.2">
      <c r="BD18072" s="325"/>
      <c r="EL18072" s="325"/>
    </row>
    <row r="18073" spans="56:142" x14ac:dyDescent="0.2">
      <c r="BD18073" s="325"/>
      <c r="EL18073" s="325"/>
    </row>
    <row r="18074" spans="56:142" x14ac:dyDescent="0.2">
      <c r="BD18074" s="325"/>
      <c r="EL18074" s="325"/>
    </row>
    <row r="18075" spans="56:142" x14ac:dyDescent="0.2">
      <c r="BD18075" s="325"/>
      <c r="EL18075" s="325"/>
    </row>
    <row r="18076" spans="56:142" x14ac:dyDescent="0.2">
      <c r="BD18076" s="325"/>
      <c r="EL18076" s="325"/>
    </row>
    <row r="18077" spans="56:142" x14ac:dyDescent="0.2">
      <c r="BD18077" s="325"/>
      <c r="EL18077" s="325"/>
    </row>
    <row r="18078" spans="56:142" x14ac:dyDescent="0.2">
      <c r="BD18078" s="325"/>
      <c r="EL18078" s="325"/>
    </row>
    <row r="18079" spans="56:142" x14ac:dyDescent="0.2">
      <c r="BD18079" s="325"/>
      <c r="EL18079" s="325"/>
    </row>
    <row r="18080" spans="56:142" x14ac:dyDescent="0.2">
      <c r="BD18080" s="325"/>
      <c r="EL18080" s="325"/>
    </row>
    <row r="18081" spans="56:142" x14ac:dyDescent="0.2">
      <c r="BD18081" s="325"/>
      <c r="EL18081" s="325"/>
    </row>
    <row r="18082" spans="56:142" x14ac:dyDescent="0.2">
      <c r="BD18082" s="325"/>
      <c r="EL18082" s="325"/>
    </row>
    <row r="18083" spans="56:142" x14ac:dyDescent="0.2">
      <c r="BD18083" s="325"/>
      <c r="EL18083" s="325"/>
    </row>
    <row r="18084" spans="56:142" x14ac:dyDescent="0.2">
      <c r="BD18084" s="325"/>
      <c r="EL18084" s="325"/>
    </row>
    <row r="18085" spans="56:142" x14ac:dyDescent="0.2">
      <c r="BD18085" s="325"/>
      <c r="EL18085" s="325"/>
    </row>
    <row r="18086" spans="56:142" x14ac:dyDescent="0.2">
      <c r="BD18086" s="325"/>
      <c r="EL18086" s="325"/>
    </row>
    <row r="18087" spans="56:142" x14ac:dyDescent="0.2">
      <c r="BD18087" s="325"/>
      <c r="EL18087" s="325"/>
    </row>
    <row r="18088" spans="56:142" x14ac:dyDescent="0.2">
      <c r="BD18088" s="325"/>
      <c r="EL18088" s="325"/>
    </row>
    <row r="18089" spans="56:142" x14ac:dyDescent="0.2">
      <c r="BD18089" s="325"/>
      <c r="EL18089" s="325"/>
    </row>
    <row r="18090" spans="56:142" x14ac:dyDescent="0.2">
      <c r="BD18090" s="325"/>
      <c r="EL18090" s="325"/>
    </row>
    <row r="18091" spans="56:142" x14ac:dyDescent="0.2">
      <c r="BD18091" s="325"/>
      <c r="EL18091" s="325"/>
    </row>
    <row r="18092" spans="56:142" x14ac:dyDescent="0.2">
      <c r="BD18092" s="325"/>
      <c r="EL18092" s="325"/>
    </row>
    <row r="18093" spans="56:142" x14ac:dyDescent="0.2">
      <c r="BD18093" s="325"/>
      <c r="EL18093" s="325"/>
    </row>
    <row r="18094" spans="56:142" x14ac:dyDescent="0.2">
      <c r="BD18094" s="325"/>
      <c r="EL18094" s="325"/>
    </row>
    <row r="18095" spans="56:142" x14ac:dyDescent="0.2">
      <c r="BD18095" s="325"/>
      <c r="EL18095" s="325"/>
    </row>
    <row r="18096" spans="56:142" x14ac:dyDescent="0.2">
      <c r="BD18096" s="325"/>
      <c r="EL18096" s="325"/>
    </row>
    <row r="18097" spans="56:142" x14ac:dyDescent="0.2">
      <c r="BD18097" s="325"/>
      <c r="EL18097" s="325"/>
    </row>
    <row r="18098" spans="56:142" x14ac:dyDescent="0.2">
      <c r="BD18098" s="325"/>
      <c r="EL18098" s="325"/>
    </row>
    <row r="18099" spans="56:142" x14ac:dyDescent="0.2">
      <c r="BD18099" s="325"/>
      <c r="EL18099" s="325"/>
    </row>
    <row r="18100" spans="56:142" x14ac:dyDescent="0.2">
      <c r="BD18100" s="325"/>
      <c r="EL18100" s="325"/>
    </row>
    <row r="18101" spans="56:142" x14ac:dyDescent="0.2">
      <c r="BD18101" s="325"/>
      <c r="EL18101" s="325"/>
    </row>
    <row r="18102" spans="56:142" x14ac:dyDescent="0.2">
      <c r="BD18102" s="325"/>
      <c r="EL18102" s="325"/>
    </row>
    <row r="18103" spans="56:142" x14ac:dyDescent="0.2">
      <c r="BD18103" s="325"/>
      <c r="EL18103" s="325"/>
    </row>
    <row r="18104" spans="56:142" x14ac:dyDescent="0.2">
      <c r="BD18104" s="325"/>
      <c r="EL18104" s="325"/>
    </row>
    <row r="18105" spans="56:142" x14ac:dyDescent="0.2">
      <c r="BD18105" s="325"/>
      <c r="EL18105" s="325"/>
    </row>
    <row r="18106" spans="56:142" x14ac:dyDescent="0.2">
      <c r="BD18106" s="325"/>
      <c r="EL18106" s="325"/>
    </row>
    <row r="18107" spans="56:142" x14ac:dyDescent="0.2">
      <c r="BD18107" s="325"/>
      <c r="EL18107" s="325"/>
    </row>
    <row r="18108" spans="56:142" x14ac:dyDescent="0.2">
      <c r="BD18108" s="325"/>
      <c r="EL18108" s="325"/>
    </row>
    <row r="18109" spans="56:142" x14ac:dyDescent="0.2">
      <c r="BD18109" s="325"/>
      <c r="EL18109" s="325"/>
    </row>
    <row r="18110" spans="56:142" x14ac:dyDescent="0.2">
      <c r="BD18110" s="325"/>
      <c r="EL18110" s="325"/>
    </row>
    <row r="18111" spans="56:142" x14ac:dyDescent="0.2">
      <c r="BD18111" s="325"/>
      <c r="EL18111" s="325"/>
    </row>
    <row r="18112" spans="56:142" x14ac:dyDescent="0.2">
      <c r="BD18112" s="325"/>
      <c r="EL18112" s="325"/>
    </row>
    <row r="18113" spans="56:142" x14ac:dyDescent="0.2">
      <c r="BD18113" s="325"/>
      <c r="EL18113" s="325"/>
    </row>
    <row r="18114" spans="56:142" x14ac:dyDescent="0.2">
      <c r="BD18114" s="325"/>
      <c r="EL18114" s="325"/>
    </row>
    <row r="18115" spans="56:142" x14ac:dyDescent="0.2">
      <c r="BD18115" s="325"/>
      <c r="EL18115" s="325"/>
    </row>
    <row r="18116" spans="56:142" x14ac:dyDescent="0.2">
      <c r="BD18116" s="325"/>
      <c r="EL18116" s="325"/>
    </row>
    <row r="18117" spans="56:142" x14ac:dyDescent="0.2">
      <c r="BD18117" s="325"/>
      <c r="EL18117" s="325"/>
    </row>
    <row r="18118" spans="56:142" x14ac:dyDescent="0.2">
      <c r="BD18118" s="325"/>
      <c r="EL18118" s="325"/>
    </row>
    <row r="18119" spans="56:142" x14ac:dyDescent="0.2">
      <c r="BD18119" s="325"/>
      <c r="EL18119" s="325"/>
    </row>
    <row r="18120" spans="56:142" x14ac:dyDescent="0.2">
      <c r="BD18120" s="325"/>
      <c r="EL18120" s="325"/>
    </row>
    <row r="18121" spans="56:142" x14ac:dyDescent="0.2">
      <c r="BD18121" s="325"/>
      <c r="EL18121" s="325"/>
    </row>
    <row r="18122" spans="56:142" x14ac:dyDescent="0.2">
      <c r="BD18122" s="325"/>
      <c r="EL18122" s="325"/>
    </row>
    <row r="18123" spans="56:142" x14ac:dyDescent="0.2">
      <c r="BD18123" s="325"/>
      <c r="EL18123" s="325"/>
    </row>
    <row r="18124" spans="56:142" x14ac:dyDescent="0.2">
      <c r="BD18124" s="325"/>
      <c r="EL18124" s="325"/>
    </row>
    <row r="18125" spans="56:142" x14ac:dyDescent="0.2">
      <c r="BD18125" s="325"/>
      <c r="EL18125" s="325"/>
    </row>
    <row r="18126" spans="56:142" x14ac:dyDescent="0.2">
      <c r="BD18126" s="325"/>
      <c r="EL18126" s="325"/>
    </row>
    <row r="18127" spans="56:142" x14ac:dyDescent="0.2">
      <c r="BD18127" s="325"/>
      <c r="EL18127" s="325"/>
    </row>
    <row r="18128" spans="56:142" x14ac:dyDescent="0.2">
      <c r="BD18128" s="325"/>
      <c r="EL18128" s="325"/>
    </row>
    <row r="18129" spans="56:142" x14ac:dyDescent="0.2">
      <c r="BD18129" s="325"/>
      <c r="EL18129" s="325"/>
    </row>
    <row r="18130" spans="56:142" x14ac:dyDescent="0.2">
      <c r="BD18130" s="325"/>
      <c r="EL18130" s="325"/>
    </row>
    <row r="18131" spans="56:142" x14ac:dyDescent="0.2">
      <c r="BD18131" s="325"/>
      <c r="EL18131" s="325"/>
    </row>
    <row r="18132" spans="56:142" x14ac:dyDescent="0.2">
      <c r="BD18132" s="325"/>
      <c r="EL18132" s="325"/>
    </row>
    <row r="18133" spans="56:142" x14ac:dyDescent="0.2">
      <c r="BD18133" s="325"/>
      <c r="EL18133" s="325"/>
    </row>
    <row r="18134" spans="56:142" x14ac:dyDescent="0.2">
      <c r="BD18134" s="325"/>
      <c r="EL18134" s="325"/>
    </row>
    <row r="18135" spans="56:142" x14ac:dyDescent="0.2">
      <c r="BD18135" s="325"/>
      <c r="EL18135" s="325"/>
    </row>
    <row r="18136" spans="56:142" x14ac:dyDescent="0.2">
      <c r="BD18136" s="325"/>
      <c r="EL18136" s="325"/>
    </row>
    <row r="18137" spans="56:142" x14ac:dyDescent="0.2">
      <c r="BD18137" s="325"/>
      <c r="EL18137" s="325"/>
    </row>
    <row r="18138" spans="56:142" x14ac:dyDescent="0.2">
      <c r="BD18138" s="325"/>
      <c r="EL18138" s="325"/>
    </row>
    <row r="18139" spans="56:142" x14ac:dyDescent="0.2">
      <c r="BD18139" s="325"/>
      <c r="EL18139" s="325"/>
    </row>
    <row r="18140" spans="56:142" x14ac:dyDescent="0.2">
      <c r="BD18140" s="325"/>
      <c r="EL18140" s="325"/>
    </row>
    <row r="18141" spans="56:142" x14ac:dyDescent="0.2">
      <c r="BD18141" s="325"/>
      <c r="EL18141" s="325"/>
    </row>
    <row r="18142" spans="56:142" x14ac:dyDescent="0.2">
      <c r="BD18142" s="325"/>
      <c r="EL18142" s="325"/>
    </row>
    <row r="18143" spans="56:142" x14ac:dyDescent="0.2">
      <c r="BD18143" s="325"/>
      <c r="EL18143" s="325"/>
    </row>
    <row r="18144" spans="56:142" x14ac:dyDescent="0.2">
      <c r="BD18144" s="325"/>
      <c r="EL18144" s="325"/>
    </row>
    <row r="18145" spans="56:142" x14ac:dyDescent="0.2">
      <c r="BD18145" s="325"/>
      <c r="EL18145" s="325"/>
    </row>
    <row r="18146" spans="56:142" x14ac:dyDescent="0.2">
      <c r="BD18146" s="325"/>
      <c r="EL18146" s="325"/>
    </row>
    <row r="18147" spans="56:142" x14ac:dyDescent="0.2">
      <c r="BD18147" s="325"/>
      <c r="EL18147" s="325"/>
    </row>
    <row r="18148" spans="56:142" x14ac:dyDescent="0.2">
      <c r="BD18148" s="325"/>
      <c r="EL18148" s="325"/>
    </row>
    <row r="18149" spans="56:142" x14ac:dyDescent="0.2">
      <c r="BD18149" s="325"/>
      <c r="EL18149" s="325"/>
    </row>
    <row r="18150" spans="56:142" x14ac:dyDescent="0.2">
      <c r="BD18150" s="325"/>
      <c r="EL18150" s="325"/>
    </row>
    <row r="18151" spans="56:142" x14ac:dyDescent="0.2">
      <c r="BD18151" s="325"/>
      <c r="EL18151" s="325"/>
    </row>
    <row r="18152" spans="56:142" x14ac:dyDescent="0.2">
      <c r="BD18152" s="325"/>
      <c r="EL18152" s="325"/>
    </row>
    <row r="18153" spans="56:142" x14ac:dyDescent="0.2">
      <c r="BD18153" s="325"/>
      <c r="EL18153" s="325"/>
    </row>
    <row r="18154" spans="56:142" x14ac:dyDescent="0.2">
      <c r="BD18154" s="325"/>
      <c r="EL18154" s="325"/>
    </row>
    <row r="18155" spans="56:142" x14ac:dyDescent="0.2">
      <c r="BD18155" s="325"/>
      <c r="EL18155" s="325"/>
    </row>
    <row r="18156" spans="56:142" x14ac:dyDescent="0.2">
      <c r="BD18156" s="325"/>
      <c r="EL18156" s="325"/>
    </row>
    <row r="18157" spans="56:142" x14ac:dyDescent="0.2">
      <c r="BD18157" s="325"/>
      <c r="EL18157" s="325"/>
    </row>
    <row r="18158" spans="56:142" x14ac:dyDescent="0.2">
      <c r="BD18158" s="325"/>
      <c r="EL18158" s="325"/>
    </row>
    <row r="18159" spans="56:142" x14ac:dyDescent="0.2">
      <c r="BD18159" s="325"/>
      <c r="EL18159" s="325"/>
    </row>
    <row r="18160" spans="56:142" x14ac:dyDescent="0.2">
      <c r="BD18160" s="325"/>
      <c r="EL18160" s="325"/>
    </row>
    <row r="18161" spans="56:142" x14ac:dyDescent="0.2">
      <c r="BD18161" s="325"/>
      <c r="EL18161" s="325"/>
    </row>
    <row r="18162" spans="56:142" x14ac:dyDescent="0.2">
      <c r="BD18162" s="325"/>
      <c r="EL18162" s="325"/>
    </row>
    <row r="18163" spans="56:142" x14ac:dyDescent="0.2">
      <c r="BD18163" s="325"/>
      <c r="EL18163" s="325"/>
    </row>
    <row r="18164" spans="56:142" x14ac:dyDescent="0.2">
      <c r="BD18164" s="325"/>
      <c r="EL18164" s="325"/>
    </row>
    <row r="18165" spans="56:142" x14ac:dyDescent="0.2">
      <c r="BD18165" s="325"/>
      <c r="EL18165" s="325"/>
    </row>
    <row r="18166" spans="56:142" x14ac:dyDescent="0.2">
      <c r="BD18166" s="325"/>
      <c r="EL18166" s="325"/>
    </row>
    <row r="18167" spans="56:142" x14ac:dyDescent="0.2">
      <c r="BD18167" s="325"/>
      <c r="EL18167" s="325"/>
    </row>
    <row r="18168" spans="56:142" x14ac:dyDescent="0.2">
      <c r="BD18168" s="325"/>
      <c r="EL18168" s="325"/>
    </row>
    <row r="18169" spans="56:142" x14ac:dyDescent="0.2">
      <c r="BD18169" s="325"/>
      <c r="EL18169" s="325"/>
    </row>
    <row r="18170" spans="56:142" x14ac:dyDescent="0.2">
      <c r="BD18170" s="325"/>
      <c r="EL18170" s="325"/>
    </row>
    <row r="18171" spans="56:142" x14ac:dyDescent="0.2">
      <c r="BD18171" s="325"/>
      <c r="EL18171" s="325"/>
    </row>
    <row r="18172" spans="56:142" x14ac:dyDescent="0.2">
      <c r="BD18172" s="325"/>
      <c r="EL18172" s="325"/>
    </row>
    <row r="18173" spans="56:142" x14ac:dyDescent="0.2">
      <c r="BD18173" s="325"/>
      <c r="EL18173" s="325"/>
    </row>
    <row r="18174" spans="56:142" x14ac:dyDescent="0.2">
      <c r="BD18174" s="325"/>
      <c r="EL18174" s="325"/>
    </row>
    <row r="18175" spans="56:142" x14ac:dyDescent="0.2">
      <c r="BD18175" s="325"/>
      <c r="EL18175" s="325"/>
    </row>
    <row r="18176" spans="56:142" x14ac:dyDescent="0.2">
      <c r="BD18176" s="325"/>
      <c r="EL18176" s="325"/>
    </row>
    <row r="18177" spans="56:142" x14ac:dyDescent="0.2">
      <c r="BD18177" s="325"/>
      <c r="EL18177" s="325"/>
    </row>
    <row r="18178" spans="56:142" x14ac:dyDescent="0.2">
      <c r="BD18178" s="325"/>
      <c r="EL18178" s="325"/>
    </row>
    <row r="18179" spans="56:142" x14ac:dyDescent="0.2">
      <c r="BD18179" s="325"/>
      <c r="EL18179" s="325"/>
    </row>
    <row r="18180" spans="56:142" x14ac:dyDescent="0.2">
      <c r="BD18180" s="325"/>
      <c r="EL18180" s="325"/>
    </row>
    <row r="18181" spans="56:142" x14ac:dyDescent="0.2">
      <c r="BD18181" s="325"/>
      <c r="EL18181" s="325"/>
    </row>
    <row r="18182" spans="56:142" x14ac:dyDescent="0.2">
      <c r="BD18182" s="325"/>
      <c r="EL18182" s="325"/>
    </row>
    <row r="18183" spans="56:142" x14ac:dyDescent="0.2">
      <c r="BD18183" s="325"/>
      <c r="EL18183" s="325"/>
    </row>
    <row r="18184" spans="56:142" x14ac:dyDescent="0.2">
      <c r="BD18184" s="325"/>
      <c r="EL18184" s="325"/>
    </row>
    <row r="18185" spans="56:142" x14ac:dyDescent="0.2">
      <c r="BD18185" s="325"/>
      <c r="EL18185" s="325"/>
    </row>
    <row r="18186" spans="56:142" x14ac:dyDescent="0.2">
      <c r="BD18186" s="325"/>
      <c r="EL18186" s="325"/>
    </row>
    <row r="18187" spans="56:142" x14ac:dyDescent="0.2">
      <c r="BD18187" s="325"/>
      <c r="EL18187" s="325"/>
    </row>
    <row r="18188" spans="56:142" x14ac:dyDescent="0.2">
      <c r="BD18188" s="325"/>
      <c r="EL18188" s="325"/>
    </row>
    <row r="18189" spans="56:142" x14ac:dyDescent="0.2">
      <c r="BD18189" s="325"/>
      <c r="EL18189" s="325"/>
    </row>
    <row r="18190" spans="56:142" x14ac:dyDescent="0.2">
      <c r="BD18190" s="325"/>
      <c r="EL18190" s="325"/>
    </row>
    <row r="18191" spans="56:142" x14ac:dyDescent="0.2">
      <c r="BD18191" s="325"/>
      <c r="EL18191" s="325"/>
    </row>
    <row r="18192" spans="56:142" x14ac:dyDescent="0.2">
      <c r="BD18192" s="325"/>
      <c r="EL18192" s="325"/>
    </row>
    <row r="18193" spans="56:142" x14ac:dyDescent="0.2">
      <c r="BD18193" s="325"/>
      <c r="EL18193" s="325"/>
    </row>
    <row r="18194" spans="56:142" x14ac:dyDescent="0.2">
      <c r="BD18194" s="325"/>
      <c r="EL18194" s="325"/>
    </row>
    <row r="18195" spans="56:142" x14ac:dyDescent="0.2">
      <c r="BD18195" s="325"/>
      <c r="EL18195" s="325"/>
    </row>
    <row r="18196" spans="56:142" x14ac:dyDescent="0.2">
      <c r="BD18196" s="325"/>
      <c r="EL18196" s="325"/>
    </row>
    <row r="18197" spans="56:142" x14ac:dyDescent="0.2">
      <c r="BD18197" s="325"/>
      <c r="EL18197" s="325"/>
    </row>
    <row r="18198" spans="56:142" x14ac:dyDescent="0.2">
      <c r="BD18198" s="325"/>
      <c r="EL18198" s="325"/>
    </row>
    <row r="18199" spans="56:142" x14ac:dyDescent="0.2">
      <c r="BD18199" s="325"/>
      <c r="EL18199" s="325"/>
    </row>
    <row r="18200" spans="56:142" x14ac:dyDescent="0.2">
      <c r="BD18200" s="325"/>
      <c r="EL18200" s="325"/>
    </row>
    <row r="18201" spans="56:142" x14ac:dyDescent="0.2">
      <c r="BD18201" s="325"/>
      <c r="EL18201" s="325"/>
    </row>
    <row r="18202" spans="56:142" x14ac:dyDescent="0.2">
      <c r="BD18202" s="325"/>
      <c r="EL18202" s="325"/>
    </row>
    <row r="18203" spans="56:142" x14ac:dyDescent="0.2">
      <c r="BD18203" s="325"/>
      <c r="EL18203" s="325"/>
    </row>
    <row r="18204" spans="56:142" x14ac:dyDescent="0.2">
      <c r="BD18204" s="325"/>
      <c r="EL18204" s="325"/>
    </row>
    <row r="18205" spans="56:142" x14ac:dyDescent="0.2">
      <c r="BD18205" s="325"/>
      <c r="EL18205" s="325"/>
    </row>
    <row r="18206" spans="56:142" x14ac:dyDescent="0.2">
      <c r="BD18206" s="325"/>
      <c r="EL18206" s="325"/>
    </row>
    <row r="18207" spans="56:142" x14ac:dyDescent="0.2">
      <c r="BD18207" s="325"/>
      <c r="EL18207" s="325"/>
    </row>
    <row r="18208" spans="56:142" x14ac:dyDescent="0.2">
      <c r="BD18208" s="325"/>
      <c r="EL18208" s="325"/>
    </row>
    <row r="18209" spans="56:142" x14ac:dyDescent="0.2">
      <c r="BD18209" s="325"/>
      <c r="EL18209" s="325"/>
    </row>
    <row r="18210" spans="56:142" x14ac:dyDescent="0.2">
      <c r="BD18210" s="325"/>
      <c r="EL18210" s="325"/>
    </row>
    <row r="18211" spans="56:142" x14ac:dyDescent="0.2">
      <c r="BD18211" s="325"/>
      <c r="EL18211" s="325"/>
    </row>
    <row r="18212" spans="56:142" x14ac:dyDescent="0.2">
      <c r="BD18212" s="325"/>
      <c r="EL18212" s="325"/>
    </row>
    <row r="18213" spans="56:142" x14ac:dyDescent="0.2">
      <c r="BD18213" s="325"/>
      <c r="EL18213" s="325"/>
    </row>
    <row r="18214" spans="56:142" x14ac:dyDescent="0.2">
      <c r="BD18214" s="325"/>
      <c r="EL18214" s="325"/>
    </row>
    <row r="18215" spans="56:142" x14ac:dyDescent="0.2">
      <c r="BD18215" s="325"/>
      <c r="EL18215" s="325"/>
    </row>
    <row r="18216" spans="56:142" x14ac:dyDescent="0.2">
      <c r="BD18216" s="325"/>
      <c r="EL18216" s="325"/>
    </row>
    <row r="18217" spans="56:142" x14ac:dyDescent="0.2">
      <c r="BD18217" s="325"/>
      <c r="EL18217" s="325"/>
    </row>
    <row r="18218" spans="56:142" x14ac:dyDescent="0.2">
      <c r="BD18218" s="325"/>
      <c r="EL18218" s="325"/>
    </row>
    <row r="18219" spans="56:142" x14ac:dyDescent="0.2">
      <c r="BD18219" s="325"/>
      <c r="EL18219" s="325"/>
    </row>
    <row r="18220" spans="56:142" x14ac:dyDescent="0.2">
      <c r="BD18220" s="325"/>
      <c r="EL18220" s="325"/>
    </row>
    <row r="18221" spans="56:142" x14ac:dyDescent="0.2">
      <c r="BD18221" s="325"/>
      <c r="EL18221" s="325"/>
    </row>
    <row r="18222" spans="56:142" x14ac:dyDescent="0.2">
      <c r="BD18222" s="325"/>
      <c r="EL18222" s="325"/>
    </row>
    <row r="18223" spans="56:142" x14ac:dyDescent="0.2">
      <c r="BD18223" s="325"/>
      <c r="EL18223" s="325"/>
    </row>
    <row r="18224" spans="56:142" x14ac:dyDescent="0.2">
      <c r="BD18224" s="325"/>
      <c r="EL18224" s="325"/>
    </row>
    <row r="18225" spans="56:142" x14ac:dyDescent="0.2">
      <c r="BD18225" s="325"/>
      <c r="EL18225" s="325"/>
    </row>
    <row r="18226" spans="56:142" x14ac:dyDescent="0.2">
      <c r="BD18226" s="325"/>
      <c r="EL18226" s="325"/>
    </row>
    <row r="18227" spans="56:142" x14ac:dyDescent="0.2">
      <c r="BD18227" s="325"/>
      <c r="EL18227" s="325"/>
    </row>
    <row r="18228" spans="56:142" x14ac:dyDescent="0.2">
      <c r="BD18228" s="325"/>
      <c r="EL18228" s="325"/>
    </row>
    <row r="18229" spans="56:142" x14ac:dyDescent="0.2">
      <c r="BD18229" s="325"/>
      <c r="EL18229" s="325"/>
    </row>
    <row r="18230" spans="56:142" x14ac:dyDescent="0.2">
      <c r="BD18230" s="325"/>
      <c r="EL18230" s="325"/>
    </row>
    <row r="18231" spans="56:142" x14ac:dyDescent="0.2">
      <c r="BD18231" s="325"/>
      <c r="EL18231" s="325"/>
    </row>
    <row r="18232" spans="56:142" x14ac:dyDescent="0.2">
      <c r="BD18232" s="325"/>
      <c r="EL18232" s="325"/>
    </row>
    <row r="18233" spans="56:142" x14ac:dyDescent="0.2">
      <c r="BD18233" s="325"/>
      <c r="EL18233" s="325"/>
    </row>
    <row r="18234" spans="56:142" x14ac:dyDescent="0.2">
      <c r="BD18234" s="325"/>
      <c r="EL18234" s="325"/>
    </row>
    <row r="18235" spans="56:142" x14ac:dyDescent="0.2">
      <c r="BD18235" s="325"/>
      <c r="EL18235" s="325"/>
    </row>
    <row r="18236" spans="56:142" x14ac:dyDescent="0.2">
      <c r="BD18236" s="325"/>
      <c r="EL18236" s="325"/>
    </row>
    <row r="18237" spans="56:142" x14ac:dyDescent="0.2">
      <c r="BD18237" s="325"/>
      <c r="EL18237" s="325"/>
    </row>
    <row r="18238" spans="56:142" x14ac:dyDescent="0.2">
      <c r="BD18238" s="325"/>
      <c r="EL18238" s="325"/>
    </row>
    <row r="18239" spans="56:142" x14ac:dyDescent="0.2">
      <c r="BD18239" s="325"/>
      <c r="EL18239" s="325"/>
    </row>
    <row r="18240" spans="56:142" x14ac:dyDescent="0.2">
      <c r="BD18240" s="325"/>
      <c r="EL18240" s="325"/>
    </row>
    <row r="18241" spans="56:142" x14ac:dyDescent="0.2">
      <c r="BD18241" s="325"/>
      <c r="EL18241" s="325"/>
    </row>
    <row r="18242" spans="56:142" x14ac:dyDescent="0.2">
      <c r="BD18242" s="325"/>
      <c r="EL18242" s="325"/>
    </row>
    <row r="18243" spans="56:142" x14ac:dyDescent="0.2">
      <c r="BD18243" s="325"/>
      <c r="EL18243" s="325"/>
    </row>
    <row r="18244" spans="56:142" x14ac:dyDescent="0.2">
      <c r="BD18244" s="325"/>
      <c r="EL18244" s="325"/>
    </row>
    <row r="18245" spans="56:142" x14ac:dyDescent="0.2">
      <c r="BD18245" s="325"/>
      <c r="EL18245" s="325"/>
    </row>
    <row r="18246" spans="56:142" x14ac:dyDescent="0.2">
      <c r="BD18246" s="325"/>
      <c r="EL18246" s="325"/>
    </row>
    <row r="18247" spans="56:142" x14ac:dyDescent="0.2">
      <c r="BD18247" s="325"/>
      <c r="EL18247" s="325"/>
    </row>
    <row r="18248" spans="56:142" x14ac:dyDescent="0.2">
      <c r="BD18248" s="325"/>
      <c r="EL18248" s="325"/>
    </row>
    <row r="18249" spans="56:142" x14ac:dyDescent="0.2">
      <c r="BD18249" s="325"/>
      <c r="EL18249" s="325"/>
    </row>
    <row r="18250" spans="56:142" x14ac:dyDescent="0.2">
      <c r="BD18250" s="325"/>
      <c r="EL18250" s="325"/>
    </row>
    <row r="18251" spans="56:142" x14ac:dyDescent="0.2">
      <c r="BD18251" s="325"/>
      <c r="EL18251" s="325"/>
    </row>
    <row r="18252" spans="56:142" x14ac:dyDescent="0.2">
      <c r="BD18252" s="325"/>
      <c r="EL18252" s="325"/>
    </row>
    <row r="18253" spans="56:142" x14ac:dyDescent="0.2">
      <c r="BD18253" s="325"/>
      <c r="EL18253" s="325"/>
    </row>
    <row r="18254" spans="56:142" x14ac:dyDescent="0.2">
      <c r="BD18254" s="325"/>
      <c r="EL18254" s="325"/>
    </row>
    <row r="18255" spans="56:142" x14ac:dyDescent="0.2">
      <c r="BD18255" s="325"/>
      <c r="EL18255" s="325"/>
    </row>
    <row r="18256" spans="56:142" x14ac:dyDescent="0.2">
      <c r="BD18256" s="325"/>
      <c r="EL18256" s="325"/>
    </row>
    <row r="18257" spans="56:142" x14ac:dyDescent="0.2">
      <c r="BD18257" s="325"/>
      <c r="EL18257" s="325"/>
    </row>
    <row r="18258" spans="56:142" x14ac:dyDescent="0.2">
      <c r="BD18258" s="325"/>
      <c r="EL18258" s="325"/>
    </row>
    <row r="18259" spans="56:142" x14ac:dyDescent="0.2">
      <c r="BD18259" s="325"/>
      <c r="EL18259" s="325"/>
    </row>
    <row r="18260" spans="56:142" x14ac:dyDescent="0.2">
      <c r="BD18260" s="325"/>
      <c r="EL18260" s="325"/>
    </row>
    <row r="18261" spans="56:142" x14ac:dyDescent="0.2">
      <c r="BD18261" s="325"/>
      <c r="EL18261" s="325"/>
    </row>
    <row r="18262" spans="56:142" x14ac:dyDescent="0.2">
      <c r="BD18262" s="325"/>
      <c r="EL18262" s="325"/>
    </row>
    <row r="18263" spans="56:142" x14ac:dyDescent="0.2">
      <c r="BD18263" s="325"/>
      <c r="EL18263" s="325"/>
    </row>
    <row r="18264" spans="56:142" x14ac:dyDescent="0.2">
      <c r="BD18264" s="325"/>
      <c r="EL18264" s="325"/>
    </row>
    <row r="18265" spans="56:142" x14ac:dyDescent="0.2">
      <c r="BD18265" s="325"/>
      <c r="EL18265" s="325"/>
    </row>
    <row r="18266" spans="56:142" x14ac:dyDescent="0.2">
      <c r="BD18266" s="325"/>
      <c r="EL18266" s="325"/>
    </row>
    <row r="18267" spans="56:142" x14ac:dyDescent="0.2">
      <c r="BD18267" s="325"/>
      <c r="EL18267" s="325"/>
    </row>
    <row r="18268" spans="56:142" x14ac:dyDescent="0.2">
      <c r="BD18268" s="325"/>
      <c r="EL18268" s="325"/>
    </row>
    <row r="18269" spans="56:142" x14ac:dyDescent="0.2">
      <c r="BD18269" s="325"/>
      <c r="EL18269" s="325"/>
    </row>
    <row r="18270" spans="56:142" x14ac:dyDescent="0.2">
      <c r="BD18270" s="325"/>
      <c r="EL18270" s="325"/>
    </row>
    <row r="18271" spans="56:142" x14ac:dyDescent="0.2">
      <c r="BD18271" s="325"/>
      <c r="EL18271" s="325"/>
    </row>
    <row r="18272" spans="56:142" x14ac:dyDescent="0.2">
      <c r="BD18272" s="325"/>
      <c r="EL18272" s="325"/>
    </row>
    <row r="18273" spans="56:142" x14ac:dyDescent="0.2">
      <c r="BD18273" s="325"/>
      <c r="EL18273" s="325"/>
    </row>
    <row r="18274" spans="56:142" x14ac:dyDescent="0.2">
      <c r="BD18274" s="325"/>
      <c r="EL18274" s="325"/>
    </row>
    <row r="18275" spans="56:142" x14ac:dyDescent="0.2">
      <c r="BD18275" s="325"/>
      <c r="EL18275" s="325"/>
    </row>
    <row r="18276" spans="56:142" x14ac:dyDescent="0.2">
      <c r="BD18276" s="325"/>
      <c r="EL18276" s="325"/>
    </row>
    <row r="18277" spans="56:142" x14ac:dyDescent="0.2">
      <c r="BD18277" s="325"/>
      <c r="EL18277" s="325"/>
    </row>
    <row r="18278" spans="56:142" x14ac:dyDescent="0.2">
      <c r="BD18278" s="325"/>
      <c r="EL18278" s="325"/>
    </row>
    <row r="18279" spans="56:142" x14ac:dyDescent="0.2">
      <c r="BD18279" s="325"/>
      <c r="EL18279" s="325"/>
    </row>
    <row r="18280" spans="56:142" x14ac:dyDescent="0.2">
      <c r="BD18280" s="325"/>
      <c r="EL18280" s="325"/>
    </row>
    <row r="18281" spans="56:142" x14ac:dyDescent="0.2">
      <c r="BD18281" s="325"/>
      <c r="EL18281" s="325"/>
    </row>
    <row r="18282" spans="56:142" x14ac:dyDescent="0.2">
      <c r="BD18282" s="325"/>
      <c r="EL18282" s="325"/>
    </row>
    <row r="18283" spans="56:142" x14ac:dyDescent="0.2">
      <c r="BD18283" s="325"/>
      <c r="EL18283" s="325"/>
    </row>
    <row r="18284" spans="56:142" x14ac:dyDescent="0.2">
      <c r="BD18284" s="325"/>
      <c r="EL18284" s="325"/>
    </row>
    <row r="18285" spans="56:142" x14ac:dyDescent="0.2">
      <c r="BD18285" s="325"/>
      <c r="EL18285" s="325"/>
    </row>
    <row r="18286" spans="56:142" x14ac:dyDescent="0.2">
      <c r="BD18286" s="325"/>
      <c r="EL18286" s="325"/>
    </row>
    <row r="18287" spans="56:142" x14ac:dyDescent="0.2">
      <c r="BD18287" s="325"/>
      <c r="EL18287" s="325"/>
    </row>
    <row r="18288" spans="56:142" x14ac:dyDescent="0.2">
      <c r="BD18288" s="325"/>
      <c r="EL18288" s="325"/>
    </row>
    <row r="18289" spans="56:142" x14ac:dyDescent="0.2">
      <c r="BD18289" s="325"/>
      <c r="EL18289" s="325"/>
    </row>
    <row r="18290" spans="56:142" x14ac:dyDescent="0.2">
      <c r="BD18290" s="325"/>
      <c r="EL18290" s="325"/>
    </row>
    <row r="18291" spans="56:142" x14ac:dyDescent="0.2">
      <c r="BD18291" s="325"/>
      <c r="EL18291" s="325"/>
    </row>
    <row r="18292" spans="56:142" x14ac:dyDescent="0.2">
      <c r="BD18292" s="325"/>
      <c r="EL18292" s="325"/>
    </row>
    <row r="18293" spans="56:142" x14ac:dyDescent="0.2">
      <c r="BD18293" s="325"/>
      <c r="EL18293" s="325"/>
    </row>
    <row r="18294" spans="56:142" x14ac:dyDescent="0.2">
      <c r="BD18294" s="325"/>
      <c r="EL18294" s="325"/>
    </row>
    <row r="18295" spans="56:142" x14ac:dyDescent="0.2">
      <c r="BD18295" s="325"/>
      <c r="EL18295" s="325"/>
    </row>
    <row r="18296" spans="56:142" x14ac:dyDescent="0.2">
      <c r="BD18296" s="325"/>
      <c r="EL18296" s="325"/>
    </row>
    <row r="18297" spans="56:142" x14ac:dyDescent="0.2">
      <c r="BD18297" s="325"/>
      <c r="EL18297" s="325"/>
    </row>
    <row r="18298" spans="56:142" x14ac:dyDescent="0.2">
      <c r="BD18298" s="325"/>
      <c r="EL18298" s="325"/>
    </row>
    <row r="18299" spans="56:142" x14ac:dyDescent="0.2">
      <c r="BD18299" s="325"/>
      <c r="EL18299" s="325"/>
    </row>
    <row r="18300" spans="56:142" x14ac:dyDescent="0.2">
      <c r="BD18300" s="325"/>
      <c r="EL18300" s="325"/>
    </row>
    <row r="18301" spans="56:142" x14ac:dyDescent="0.2">
      <c r="BD18301" s="325"/>
      <c r="EL18301" s="325"/>
    </row>
    <row r="18302" spans="56:142" x14ac:dyDescent="0.2">
      <c r="BD18302" s="325"/>
      <c r="EL18302" s="325"/>
    </row>
    <row r="18303" spans="56:142" x14ac:dyDescent="0.2">
      <c r="BD18303" s="325"/>
      <c r="EL18303" s="325"/>
    </row>
    <row r="18304" spans="56:142" x14ac:dyDescent="0.2">
      <c r="BD18304" s="325"/>
      <c r="EL18304" s="325"/>
    </row>
    <row r="18305" spans="56:142" x14ac:dyDescent="0.2">
      <c r="BD18305" s="325"/>
      <c r="EL18305" s="325"/>
    </row>
    <row r="18306" spans="56:142" x14ac:dyDescent="0.2">
      <c r="BD18306" s="325"/>
      <c r="EL18306" s="325"/>
    </row>
    <row r="18307" spans="56:142" x14ac:dyDescent="0.2">
      <c r="BD18307" s="325"/>
      <c r="EL18307" s="325"/>
    </row>
    <row r="18308" spans="56:142" x14ac:dyDescent="0.2">
      <c r="BD18308" s="325"/>
      <c r="EL18308" s="325"/>
    </row>
    <row r="18309" spans="56:142" x14ac:dyDescent="0.2">
      <c r="BD18309" s="325"/>
      <c r="EL18309" s="325"/>
    </row>
    <row r="18310" spans="56:142" x14ac:dyDescent="0.2">
      <c r="BD18310" s="325"/>
      <c r="EL18310" s="325"/>
    </row>
    <row r="18311" spans="56:142" x14ac:dyDescent="0.2">
      <c r="BD18311" s="325"/>
      <c r="EL18311" s="325"/>
    </row>
    <row r="18312" spans="56:142" x14ac:dyDescent="0.2">
      <c r="BD18312" s="325"/>
      <c r="EL18312" s="325"/>
    </row>
    <row r="18313" spans="56:142" x14ac:dyDescent="0.2">
      <c r="BD18313" s="325"/>
      <c r="EL18313" s="325"/>
    </row>
    <row r="18314" spans="56:142" x14ac:dyDescent="0.2">
      <c r="BD18314" s="325"/>
      <c r="EL18314" s="325"/>
    </row>
    <row r="18315" spans="56:142" x14ac:dyDescent="0.2">
      <c r="BD18315" s="325"/>
      <c r="EL18315" s="325"/>
    </row>
    <row r="18316" spans="56:142" x14ac:dyDescent="0.2">
      <c r="BD18316" s="325"/>
      <c r="EL18316" s="325"/>
    </row>
    <row r="18317" spans="56:142" x14ac:dyDescent="0.2">
      <c r="BD18317" s="325"/>
      <c r="EL18317" s="325"/>
    </row>
    <row r="18318" spans="56:142" x14ac:dyDescent="0.2">
      <c r="BD18318" s="325"/>
      <c r="EL18318" s="325"/>
    </row>
    <row r="18319" spans="56:142" x14ac:dyDescent="0.2">
      <c r="BD18319" s="325"/>
      <c r="EL18319" s="325"/>
    </row>
    <row r="18320" spans="56:142" x14ac:dyDescent="0.2">
      <c r="BD18320" s="325"/>
      <c r="EL18320" s="325"/>
    </row>
    <row r="18321" spans="56:142" x14ac:dyDescent="0.2">
      <c r="BD18321" s="325"/>
      <c r="EL18321" s="325"/>
    </row>
    <row r="18322" spans="56:142" x14ac:dyDescent="0.2">
      <c r="BD18322" s="325"/>
      <c r="EL18322" s="325"/>
    </row>
    <row r="18323" spans="56:142" x14ac:dyDescent="0.2">
      <c r="BD18323" s="325"/>
      <c r="EL18323" s="325"/>
    </row>
    <row r="18324" spans="56:142" x14ac:dyDescent="0.2">
      <c r="BD18324" s="325"/>
      <c r="EL18324" s="325"/>
    </row>
    <row r="18325" spans="56:142" x14ac:dyDescent="0.2">
      <c r="BD18325" s="325"/>
      <c r="EL18325" s="325"/>
    </row>
    <row r="18326" spans="56:142" x14ac:dyDescent="0.2">
      <c r="BD18326" s="325"/>
      <c r="EL18326" s="325"/>
    </row>
    <row r="18327" spans="56:142" x14ac:dyDescent="0.2">
      <c r="BD18327" s="325"/>
      <c r="EL18327" s="325"/>
    </row>
    <row r="18328" spans="56:142" x14ac:dyDescent="0.2">
      <c r="BD18328" s="325"/>
      <c r="EL18328" s="325"/>
    </row>
    <row r="18329" spans="56:142" x14ac:dyDescent="0.2">
      <c r="BD18329" s="325"/>
      <c r="EL18329" s="325"/>
    </row>
    <row r="18330" spans="56:142" x14ac:dyDescent="0.2">
      <c r="BD18330" s="325"/>
      <c r="EL18330" s="325"/>
    </row>
    <row r="18331" spans="56:142" x14ac:dyDescent="0.2">
      <c r="BD18331" s="325"/>
      <c r="EL18331" s="325"/>
    </row>
    <row r="18332" spans="56:142" x14ac:dyDescent="0.2">
      <c r="BD18332" s="325"/>
      <c r="EL18332" s="325"/>
    </row>
    <row r="18333" spans="56:142" x14ac:dyDescent="0.2">
      <c r="BD18333" s="325"/>
      <c r="EL18333" s="325"/>
    </row>
    <row r="18334" spans="56:142" x14ac:dyDescent="0.2">
      <c r="BD18334" s="325"/>
      <c r="EL18334" s="325"/>
    </row>
    <row r="18335" spans="56:142" x14ac:dyDescent="0.2">
      <c r="BD18335" s="325"/>
      <c r="EL18335" s="325"/>
    </row>
    <row r="18336" spans="56:142" x14ac:dyDescent="0.2">
      <c r="BD18336" s="325"/>
      <c r="EL18336" s="325"/>
    </row>
    <row r="18337" spans="56:142" x14ac:dyDescent="0.2">
      <c r="BD18337" s="325"/>
      <c r="EL18337" s="325"/>
    </row>
    <row r="18338" spans="56:142" x14ac:dyDescent="0.2">
      <c r="BD18338" s="325"/>
      <c r="EL18338" s="325"/>
    </row>
    <row r="18339" spans="56:142" x14ac:dyDescent="0.2">
      <c r="BD18339" s="325"/>
      <c r="EL18339" s="325"/>
    </row>
    <row r="18340" spans="56:142" x14ac:dyDescent="0.2">
      <c r="BD18340" s="325"/>
      <c r="EL18340" s="325"/>
    </row>
    <row r="18341" spans="56:142" x14ac:dyDescent="0.2">
      <c r="BD18341" s="325"/>
      <c r="EL18341" s="325"/>
    </row>
    <row r="18342" spans="56:142" x14ac:dyDescent="0.2">
      <c r="BD18342" s="325"/>
      <c r="EL18342" s="325"/>
    </row>
    <row r="18343" spans="56:142" x14ac:dyDescent="0.2">
      <c r="BD18343" s="325"/>
      <c r="EL18343" s="325"/>
    </row>
    <row r="18344" spans="56:142" x14ac:dyDescent="0.2">
      <c r="BD18344" s="325"/>
      <c r="EL18344" s="325"/>
    </row>
    <row r="18345" spans="56:142" x14ac:dyDescent="0.2">
      <c r="BD18345" s="325"/>
      <c r="EL18345" s="325"/>
    </row>
    <row r="18346" spans="56:142" x14ac:dyDescent="0.2">
      <c r="BD18346" s="325"/>
      <c r="EL18346" s="325"/>
    </row>
    <row r="18347" spans="56:142" x14ac:dyDescent="0.2">
      <c r="BD18347" s="325"/>
      <c r="EL18347" s="325"/>
    </row>
    <row r="18348" spans="56:142" x14ac:dyDescent="0.2">
      <c r="BD18348" s="325"/>
      <c r="EL18348" s="325"/>
    </row>
    <row r="18349" spans="56:142" x14ac:dyDescent="0.2">
      <c r="BD18349" s="325"/>
      <c r="EL18349" s="325"/>
    </row>
    <row r="18350" spans="56:142" x14ac:dyDescent="0.2">
      <c r="BD18350" s="325"/>
      <c r="EL18350" s="325"/>
    </row>
    <row r="18351" spans="56:142" x14ac:dyDescent="0.2">
      <c r="BD18351" s="325"/>
      <c r="EL18351" s="325"/>
    </row>
    <row r="18352" spans="56:142" x14ac:dyDescent="0.2">
      <c r="BD18352" s="325"/>
      <c r="EL18352" s="325"/>
    </row>
    <row r="18353" spans="56:142" x14ac:dyDescent="0.2">
      <c r="BD18353" s="325"/>
      <c r="EL18353" s="325"/>
    </row>
    <row r="18354" spans="56:142" x14ac:dyDescent="0.2">
      <c r="BD18354" s="325"/>
      <c r="EL18354" s="325"/>
    </row>
    <row r="18355" spans="56:142" x14ac:dyDescent="0.2">
      <c r="BD18355" s="325"/>
      <c r="EL18355" s="325"/>
    </row>
    <row r="18356" spans="56:142" x14ac:dyDescent="0.2">
      <c r="BD18356" s="325"/>
      <c r="EL18356" s="325"/>
    </row>
    <row r="18357" spans="56:142" x14ac:dyDescent="0.2">
      <c r="BD18357" s="325"/>
      <c r="EL18357" s="325"/>
    </row>
    <row r="18358" spans="56:142" x14ac:dyDescent="0.2">
      <c r="BD18358" s="325"/>
      <c r="EL18358" s="325"/>
    </row>
    <row r="18359" spans="56:142" x14ac:dyDescent="0.2">
      <c r="BD18359" s="325"/>
      <c r="EL18359" s="325"/>
    </row>
    <row r="18360" spans="56:142" x14ac:dyDescent="0.2">
      <c r="BD18360" s="325"/>
      <c r="EL18360" s="325"/>
    </row>
    <row r="18361" spans="56:142" x14ac:dyDescent="0.2">
      <c r="BD18361" s="325"/>
      <c r="EL18361" s="325"/>
    </row>
    <row r="18362" spans="56:142" x14ac:dyDescent="0.2">
      <c r="BD18362" s="325"/>
      <c r="EL18362" s="325"/>
    </row>
    <row r="18363" spans="56:142" x14ac:dyDescent="0.2">
      <c r="BD18363" s="325"/>
      <c r="EL18363" s="325"/>
    </row>
    <row r="18364" spans="56:142" x14ac:dyDescent="0.2">
      <c r="BD18364" s="325"/>
      <c r="EL18364" s="325"/>
    </row>
    <row r="18365" spans="56:142" x14ac:dyDescent="0.2">
      <c r="BD18365" s="325"/>
      <c r="EL18365" s="325"/>
    </row>
    <row r="18366" spans="56:142" x14ac:dyDescent="0.2">
      <c r="BD18366" s="325"/>
      <c r="EL18366" s="325"/>
    </row>
    <row r="18367" spans="56:142" x14ac:dyDescent="0.2">
      <c r="BD18367" s="325"/>
      <c r="EL18367" s="325"/>
    </row>
    <row r="18368" spans="56:142" x14ac:dyDescent="0.2">
      <c r="BD18368" s="325"/>
      <c r="EL18368" s="325"/>
    </row>
    <row r="18369" spans="56:142" x14ac:dyDescent="0.2">
      <c r="BD18369" s="325"/>
      <c r="EL18369" s="325"/>
    </row>
    <row r="18370" spans="56:142" x14ac:dyDescent="0.2">
      <c r="BD18370" s="325"/>
      <c r="EL18370" s="325"/>
    </row>
    <row r="18371" spans="56:142" x14ac:dyDescent="0.2">
      <c r="BD18371" s="325"/>
      <c r="EL18371" s="325"/>
    </row>
    <row r="18372" spans="56:142" x14ac:dyDescent="0.2">
      <c r="BD18372" s="325"/>
      <c r="EL18372" s="325"/>
    </row>
    <row r="18373" spans="56:142" x14ac:dyDescent="0.2">
      <c r="BD18373" s="325"/>
      <c r="EL18373" s="325"/>
    </row>
    <row r="18374" spans="56:142" x14ac:dyDescent="0.2">
      <c r="BD18374" s="325"/>
      <c r="EL18374" s="325"/>
    </row>
    <row r="18375" spans="56:142" x14ac:dyDescent="0.2">
      <c r="BD18375" s="325"/>
      <c r="EL18375" s="325"/>
    </row>
    <row r="18376" spans="56:142" x14ac:dyDescent="0.2">
      <c r="BD18376" s="325"/>
      <c r="EL18376" s="325"/>
    </row>
    <row r="18377" spans="56:142" x14ac:dyDescent="0.2">
      <c r="BD18377" s="325"/>
      <c r="EL18377" s="325"/>
    </row>
    <row r="18378" spans="56:142" x14ac:dyDescent="0.2">
      <c r="BD18378" s="325"/>
      <c r="EL18378" s="325"/>
    </row>
    <row r="18379" spans="56:142" x14ac:dyDescent="0.2">
      <c r="BD18379" s="325"/>
      <c r="EL18379" s="325"/>
    </row>
    <row r="18380" spans="56:142" x14ac:dyDescent="0.2">
      <c r="BD18380" s="325"/>
      <c r="EL18380" s="325"/>
    </row>
    <row r="18381" spans="56:142" x14ac:dyDescent="0.2">
      <c r="BD18381" s="325"/>
      <c r="EL18381" s="325"/>
    </row>
    <row r="18382" spans="56:142" x14ac:dyDescent="0.2">
      <c r="BD18382" s="325"/>
      <c r="EL18382" s="325"/>
    </row>
    <row r="18383" spans="56:142" x14ac:dyDescent="0.2">
      <c r="BD18383" s="325"/>
      <c r="EL18383" s="325"/>
    </row>
    <row r="18384" spans="56:142" x14ac:dyDescent="0.2">
      <c r="BD18384" s="325"/>
      <c r="EL18384" s="325"/>
    </row>
    <row r="18385" spans="56:142" x14ac:dyDescent="0.2">
      <c r="BD18385" s="325"/>
      <c r="EL18385" s="325"/>
    </row>
    <row r="18386" spans="56:142" x14ac:dyDescent="0.2">
      <c r="BD18386" s="325"/>
      <c r="EL18386" s="325"/>
    </row>
    <row r="18387" spans="56:142" x14ac:dyDescent="0.2">
      <c r="BD18387" s="325"/>
      <c r="EL18387" s="325"/>
    </row>
    <row r="18388" spans="56:142" x14ac:dyDescent="0.2">
      <c r="BD18388" s="325"/>
      <c r="EL18388" s="325"/>
    </row>
    <row r="18389" spans="56:142" x14ac:dyDescent="0.2">
      <c r="BD18389" s="325"/>
      <c r="EL18389" s="325"/>
    </row>
    <row r="18390" spans="56:142" x14ac:dyDescent="0.2">
      <c r="BD18390" s="325"/>
      <c r="EL18390" s="325"/>
    </row>
    <row r="18391" spans="56:142" x14ac:dyDescent="0.2">
      <c r="BD18391" s="325"/>
      <c r="EL18391" s="325"/>
    </row>
    <row r="18392" spans="56:142" x14ac:dyDescent="0.2">
      <c r="BD18392" s="325"/>
      <c r="EL18392" s="325"/>
    </row>
    <row r="18393" spans="56:142" x14ac:dyDescent="0.2">
      <c r="BD18393" s="325"/>
      <c r="EL18393" s="325"/>
    </row>
    <row r="18394" spans="56:142" x14ac:dyDescent="0.2">
      <c r="BD18394" s="325"/>
      <c r="EL18394" s="325"/>
    </row>
    <row r="18395" spans="56:142" x14ac:dyDescent="0.2">
      <c r="BD18395" s="325"/>
      <c r="EL18395" s="325"/>
    </row>
    <row r="18396" spans="56:142" x14ac:dyDescent="0.2">
      <c r="BD18396" s="325"/>
      <c r="EL18396" s="325"/>
    </row>
    <row r="18397" spans="56:142" x14ac:dyDescent="0.2">
      <c r="BD18397" s="325"/>
      <c r="EL18397" s="325"/>
    </row>
    <row r="18398" spans="56:142" x14ac:dyDescent="0.2">
      <c r="BD18398" s="325"/>
      <c r="EL18398" s="325"/>
    </row>
    <row r="18399" spans="56:142" x14ac:dyDescent="0.2">
      <c r="BD18399" s="325"/>
      <c r="EL18399" s="325"/>
    </row>
    <row r="18400" spans="56:142" x14ac:dyDescent="0.2">
      <c r="BD18400" s="325"/>
      <c r="EL18400" s="325"/>
    </row>
    <row r="18401" spans="56:142" x14ac:dyDescent="0.2">
      <c r="BD18401" s="325"/>
      <c r="EL18401" s="325"/>
    </row>
    <row r="18402" spans="56:142" x14ac:dyDescent="0.2">
      <c r="BD18402" s="325"/>
      <c r="EL18402" s="325"/>
    </row>
    <row r="18403" spans="56:142" x14ac:dyDescent="0.2">
      <c r="BD18403" s="325"/>
      <c r="EL18403" s="325"/>
    </row>
    <row r="18404" spans="56:142" x14ac:dyDescent="0.2">
      <c r="BD18404" s="325"/>
      <c r="EL18404" s="325"/>
    </row>
    <row r="18405" spans="56:142" x14ac:dyDescent="0.2">
      <c r="BD18405" s="325"/>
      <c r="EL18405" s="325"/>
    </row>
    <row r="18406" spans="56:142" x14ac:dyDescent="0.2">
      <c r="BD18406" s="325"/>
      <c r="EL18406" s="325"/>
    </row>
    <row r="18407" spans="56:142" x14ac:dyDescent="0.2">
      <c r="BD18407" s="325"/>
      <c r="EL18407" s="325"/>
    </row>
    <row r="18408" spans="56:142" x14ac:dyDescent="0.2">
      <c r="BD18408" s="325"/>
      <c r="EL18408" s="325"/>
    </row>
    <row r="18409" spans="56:142" x14ac:dyDescent="0.2">
      <c r="BD18409" s="325"/>
      <c r="EL18409" s="325"/>
    </row>
    <row r="18410" spans="56:142" x14ac:dyDescent="0.2">
      <c r="BD18410" s="325"/>
      <c r="EL18410" s="325"/>
    </row>
    <row r="18411" spans="56:142" x14ac:dyDescent="0.2">
      <c r="BD18411" s="325"/>
      <c r="EL18411" s="325"/>
    </row>
    <row r="18412" spans="56:142" x14ac:dyDescent="0.2">
      <c r="BD18412" s="325"/>
      <c r="EL18412" s="325"/>
    </row>
    <row r="18413" spans="56:142" x14ac:dyDescent="0.2">
      <c r="BD18413" s="325"/>
      <c r="EL18413" s="325"/>
    </row>
    <row r="18414" spans="56:142" x14ac:dyDescent="0.2">
      <c r="BD18414" s="325"/>
      <c r="EL18414" s="325"/>
    </row>
    <row r="18415" spans="56:142" x14ac:dyDescent="0.2">
      <c r="BD18415" s="325"/>
      <c r="EL18415" s="325"/>
    </row>
    <row r="18416" spans="56:142" x14ac:dyDescent="0.2">
      <c r="BD18416" s="325"/>
      <c r="EL18416" s="325"/>
    </row>
    <row r="18417" spans="56:142" x14ac:dyDescent="0.2">
      <c r="BD18417" s="325"/>
      <c r="EL18417" s="325"/>
    </row>
    <row r="18418" spans="56:142" x14ac:dyDescent="0.2">
      <c r="BD18418" s="325"/>
      <c r="EL18418" s="325"/>
    </row>
    <row r="18419" spans="56:142" x14ac:dyDescent="0.2">
      <c r="BD18419" s="325"/>
      <c r="EL18419" s="325"/>
    </row>
    <row r="18420" spans="56:142" x14ac:dyDescent="0.2">
      <c r="BD18420" s="325"/>
      <c r="EL18420" s="325"/>
    </row>
    <row r="18421" spans="56:142" x14ac:dyDescent="0.2">
      <c r="BD18421" s="325"/>
      <c r="EL18421" s="325"/>
    </row>
    <row r="18422" spans="56:142" x14ac:dyDescent="0.2">
      <c r="BD18422" s="325"/>
      <c r="EL18422" s="325"/>
    </row>
    <row r="18423" spans="56:142" x14ac:dyDescent="0.2">
      <c r="BD18423" s="325"/>
      <c r="EL18423" s="325"/>
    </row>
    <row r="18424" spans="56:142" x14ac:dyDescent="0.2">
      <c r="BD18424" s="325"/>
      <c r="EL18424" s="325"/>
    </row>
    <row r="18425" spans="56:142" x14ac:dyDescent="0.2">
      <c r="BD18425" s="325"/>
      <c r="EL18425" s="325"/>
    </row>
    <row r="18426" spans="56:142" x14ac:dyDescent="0.2">
      <c r="BD18426" s="325"/>
      <c r="EL18426" s="325"/>
    </row>
    <row r="18427" spans="56:142" x14ac:dyDescent="0.2">
      <c r="BD18427" s="325"/>
      <c r="EL18427" s="325"/>
    </row>
    <row r="18428" spans="56:142" x14ac:dyDescent="0.2">
      <c r="BD18428" s="325"/>
      <c r="EL18428" s="325"/>
    </row>
    <row r="18429" spans="56:142" x14ac:dyDescent="0.2">
      <c r="BD18429" s="325"/>
      <c r="EL18429" s="325"/>
    </row>
    <row r="18430" spans="56:142" x14ac:dyDescent="0.2">
      <c r="BD18430" s="325"/>
      <c r="EL18430" s="325"/>
    </row>
    <row r="18431" spans="56:142" x14ac:dyDescent="0.2">
      <c r="BD18431" s="325"/>
      <c r="EL18431" s="325"/>
    </row>
    <row r="18432" spans="56:142" x14ac:dyDescent="0.2">
      <c r="BD18432" s="325"/>
      <c r="EL18432" s="325"/>
    </row>
    <row r="18433" spans="56:142" x14ac:dyDescent="0.2">
      <c r="BD18433" s="325"/>
      <c r="EL18433" s="325"/>
    </row>
    <row r="18434" spans="56:142" x14ac:dyDescent="0.2">
      <c r="BD18434" s="325"/>
      <c r="EL18434" s="325"/>
    </row>
    <row r="18435" spans="56:142" x14ac:dyDescent="0.2">
      <c r="BD18435" s="325"/>
      <c r="EL18435" s="325"/>
    </row>
    <row r="18436" spans="56:142" x14ac:dyDescent="0.2">
      <c r="BD18436" s="325"/>
      <c r="EL18436" s="325"/>
    </row>
    <row r="18437" spans="56:142" x14ac:dyDescent="0.2">
      <c r="BD18437" s="325"/>
      <c r="EL18437" s="325"/>
    </row>
    <row r="18438" spans="56:142" x14ac:dyDescent="0.2">
      <c r="BD18438" s="325"/>
      <c r="EL18438" s="325"/>
    </row>
    <row r="18439" spans="56:142" x14ac:dyDescent="0.2">
      <c r="BD18439" s="325"/>
      <c r="EL18439" s="325"/>
    </row>
    <row r="18440" spans="56:142" x14ac:dyDescent="0.2">
      <c r="BD18440" s="325"/>
      <c r="EL18440" s="325"/>
    </row>
    <row r="18441" spans="56:142" x14ac:dyDescent="0.2">
      <c r="BD18441" s="325"/>
      <c r="EL18441" s="325"/>
    </row>
    <row r="18442" spans="56:142" x14ac:dyDescent="0.2">
      <c r="BD18442" s="325"/>
      <c r="EL18442" s="325"/>
    </row>
    <row r="18443" spans="56:142" x14ac:dyDescent="0.2">
      <c r="BD18443" s="325"/>
      <c r="EL18443" s="325"/>
    </row>
    <row r="18444" spans="56:142" x14ac:dyDescent="0.2">
      <c r="BD18444" s="325"/>
      <c r="EL18444" s="325"/>
    </row>
    <row r="18445" spans="56:142" x14ac:dyDescent="0.2">
      <c r="BD18445" s="325"/>
      <c r="EL18445" s="325"/>
    </row>
    <row r="18446" spans="56:142" x14ac:dyDescent="0.2">
      <c r="BD18446" s="325"/>
      <c r="EL18446" s="325"/>
    </row>
    <row r="18447" spans="56:142" x14ac:dyDescent="0.2">
      <c r="BD18447" s="325"/>
      <c r="EL18447" s="325"/>
    </row>
    <row r="18448" spans="56:142" x14ac:dyDescent="0.2">
      <c r="BD18448" s="325"/>
      <c r="EL18448" s="325"/>
    </row>
    <row r="18449" spans="56:142" x14ac:dyDescent="0.2">
      <c r="BD18449" s="325"/>
      <c r="EL18449" s="325"/>
    </row>
    <row r="18450" spans="56:142" x14ac:dyDescent="0.2">
      <c r="BD18450" s="325"/>
      <c r="EL18450" s="325"/>
    </row>
    <row r="18451" spans="56:142" x14ac:dyDescent="0.2">
      <c r="BD18451" s="325"/>
      <c r="EL18451" s="325"/>
    </row>
    <row r="18452" spans="56:142" x14ac:dyDescent="0.2">
      <c r="BD18452" s="325"/>
      <c r="EL18452" s="325"/>
    </row>
    <row r="18453" spans="56:142" x14ac:dyDescent="0.2">
      <c r="BD18453" s="325"/>
      <c r="EL18453" s="325"/>
    </row>
    <row r="18454" spans="56:142" x14ac:dyDescent="0.2">
      <c r="BD18454" s="325"/>
      <c r="EL18454" s="325"/>
    </row>
    <row r="18455" spans="56:142" x14ac:dyDescent="0.2">
      <c r="BD18455" s="325"/>
      <c r="EL18455" s="325"/>
    </row>
    <row r="18456" spans="56:142" x14ac:dyDescent="0.2">
      <c r="BD18456" s="325"/>
      <c r="EL18456" s="325"/>
    </row>
    <row r="18457" spans="56:142" x14ac:dyDescent="0.2">
      <c r="BD18457" s="325"/>
      <c r="EL18457" s="325"/>
    </row>
    <row r="18458" spans="56:142" x14ac:dyDescent="0.2">
      <c r="BD18458" s="325"/>
      <c r="EL18458" s="325"/>
    </row>
    <row r="18459" spans="56:142" x14ac:dyDescent="0.2">
      <c r="BD18459" s="325"/>
      <c r="EL18459" s="325"/>
    </row>
    <row r="18460" spans="56:142" x14ac:dyDescent="0.2">
      <c r="BD18460" s="325"/>
      <c r="EL18460" s="325"/>
    </row>
    <row r="18461" spans="56:142" x14ac:dyDescent="0.2">
      <c r="BD18461" s="325"/>
      <c r="EL18461" s="325"/>
    </row>
    <row r="18462" spans="56:142" x14ac:dyDescent="0.2">
      <c r="BD18462" s="325"/>
      <c r="EL18462" s="325"/>
    </row>
    <row r="18463" spans="56:142" x14ac:dyDescent="0.2">
      <c r="BD18463" s="325"/>
      <c r="EL18463" s="325"/>
    </row>
    <row r="18464" spans="56:142" x14ac:dyDescent="0.2">
      <c r="BD18464" s="325"/>
      <c r="EL18464" s="325"/>
    </row>
    <row r="18465" spans="56:142" x14ac:dyDescent="0.2">
      <c r="BD18465" s="325"/>
      <c r="EL18465" s="325"/>
    </row>
    <row r="18466" spans="56:142" x14ac:dyDescent="0.2">
      <c r="BD18466" s="325"/>
      <c r="EL18466" s="325"/>
    </row>
    <row r="18467" spans="56:142" x14ac:dyDescent="0.2">
      <c r="BD18467" s="325"/>
      <c r="EL18467" s="325"/>
    </row>
    <row r="18468" spans="56:142" x14ac:dyDescent="0.2">
      <c r="BD18468" s="325"/>
      <c r="EL18468" s="325"/>
    </row>
    <row r="18469" spans="56:142" x14ac:dyDescent="0.2">
      <c r="BD18469" s="325"/>
      <c r="EL18469" s="325"/>
    </row>
    <row r="18470" spans="56:142" x14ac:dyDescent="0.2">
      <c r="BD18470" s="325"/>
      <c r="EL18470" s="325"/>
    </row>
    <row r="18471" spans="56:142" x14ac:dyDescent="0.2">
      <c r="BD18471" s="325"/>
      <c r="EL18471" s="325"/>
    </row>
    <row r="18472" spans="56:142" x14ac:dyDescent="0.2">
      <c r="BD18472" s="325"/>
      <c r="EL18472" s="325"/>
    </row>
    <row r="18473" spans="56:142" x14ac:dyDescent="0.2">
      <c r="BD18473" s="325"/>
      <c r="EL18473" s="325"/>
    </row>
    <row r="18474" spans="56:142" x14ac:dyDescent="0.2">
      <c r="BD18474" s="325"/>
      <c r="EL18474" s="325"/>
    </row>
    <row r="18475" spans="56:142" x14ac:dyDescent="0.2">
      <c r="BD18475" s="325"/>
      <c r="EL18475" s="325"/>
    </row>
    <row r="18476" spans="56:142" x14ac:dyDescent="0.2">
      <c r="BD18476" s="325"/>
      <c r="EL18476" s="325"/>
    </row>
    <row r="18477" spans="56:142" x14ac:dyDescent="0.2">
      <c r="BD18477" s="325"/>
      <c r="EL18477" s="325"/>
    </row>
    <row r="18478" spans="56:142" x14ac:dyDescent="0.2">
      <c r="BD18478" s="325"/>
      <c r="EL18478" s="325"/>
    </row>
    <row r="18479" spans="56:142" x14ac:dyDescent="0.2">
      <c r="BD18479" s="325"/>
      <c r="EL18479" s="325"/>
    </row>
    <row r="18480" spans="56:142" x14ac:dyDescent="0.2">
      <c r="BD18480" s="325"/>
      <c r="EL18480" s="325"/>
    </row>
    <row r="18481" spans="56:142" x14ac:dyDescent="0.2">
      <c r="BD18481" s="325"/>
      <c r="EL18481" s="325"/>
    </row>
    <row r="18482" spans="56:142" x14ac:dyDescent="0.2">
      <c r="BD18482" s="325"/>
      <c r="EL18482" s="325"/>
    </row>
    <row r="18483" spans="56:142" x14ac:dyDescent="0.2">
      <c r="BD18483" s="325"/>
      <c r="EL18483" s="325"/>
    </row>
    <row r="18484" spans="56:142" x14ac:dyDescent="0.2">
      <c r="BD18484" s="325"/>
      <c r="EL18484" s="325"/>
    </row>
    <row r="18485" spans="56:142" x14ac:dyDescent="0.2">
      <c r="BD18485" s="325"/>
      <c r="EL18485" s="325"/>
    </row>
    <row r="18486" spans="56:142" x14ac:dyDescent="0.2">
      <c r="BD18486" s="325"/>
      <c r="EL18486" s="325"/>
    </row>
    <row r="18487" spans="56:142" x14ac:dyDescent="0.2">
      <c r="BD18487" s="325"/>
      <c r="EL18487" s="325"/>
    </row>
    <row r="18488" spans="56:142" x14ac:dyDescent="0.2">
      <c r="BD18488" s="325"/>
      <c r="EL18488" s="325"/>
    </row>
    <row r="18489" spans="56:142" x14ac:dyDescent="0.2">
      <c r="BD18489" s="325"/>
      <c r="EL18489" s="325"/>
    </row>
    <row r="18490" spans="56:142" x14ac:dyDescent="0.2">
      <c r="BD18490" s="325"/>
      <c r="EL18490" s="325"/>
    </row>
    <row r="18491" spans="56:142" x14ac:dyDescent="0.2">
      <c r="BD18491" s="325"/>
      <c r="EL18491" s="325"/>
    </row>
    <row r="18492" spans="56:142" x14ac:dyDescent="0.2">
      <c r="BD18492" s="325"/>
      <c r="EL18492" s="325"/>
    </row>
    <row r="18493" spans="56:142" x14ac:dyDescent="0.2">
      <c r="BD18493" s="325"/>
      <c r="EL18493" s="325"/>
    </row>
    <row r="18494" spans="56:142" x14ac:dyDescent="0.2">
      <c r="BD18494" s="325"/>
      <c r="EL18494" s="325"/>
    </row>
    <row r="18495" spans="56:142" x14ac:dyDescent="0.2">
      <c r="BD18495" s="325"/>
      <c r="EL18495" s="325"/>
    </row>
    <row r="18496" spans="56:142" x14ac:dyDescent="0.2">
      <c r="BD18496" s="325"/>
      <c r="EL18496" s="325"/>
    </row>
    <row r="18497" spans="56:142" x14ac:dyDescent="0.2">
      <c r="BD18497" s="325"/>
      <c r="EL18497" s="325"/>
    </row>
    <row r="18498" spans="56:142" x14ac:dyDescent="0.2">
      <c r="BD18498" s="325"/>
      <c r="EL18498" s="325"/>
    </row>
    <row r="18499" spans="56:142" x14ac:dyDescent="0.2">
      <c r="BD18499" s="325"/>
      <c r="EL18499" s="325"/>
    </row>
    <row r="18500" spans="56:142" x14ac:dyDescent="0.2">
      <c r="BD18500" s="325"/>
      <c r="EL18500" s="325"/>
    </row>
    <row r="18501" spans="56:142" x14ac:dyDescent="0.2">
      <c r="BD18501" s="325"/>
      <c r="EL18501" s="325"/>
    </row>
    <row r="18502" spans="56:142" x14ac:dyDescent="0.2">
      <c r="BD18502" s="325"/>
      <c r="EL18502" s="325"/>
    </row>
    <row r="18503" spans="56:142" x14ac:dyDescent="0.2">
      <c r="BD18503" s="325"/>
      <c r="EL18503" s="325"/>
    </row>
    <row r="18504" spans="56:142" x14ac:dyDescent="0.2">
      <c r="BD18504" s="325"/>
      <c r="EL18504" s="325"/>
    </row>
    <row r="18505" spans="56:142" x14ac:dyDescent="0.2">
      <c r="BD18505" s="325"/>
      <c r="EL18505" s="325"/>
    </row>
    <row r="18506" spans="56:142" x14ac:dyDescent="0.2">
      <c r="BD18506" s="325"/>
      <c r="EL18506" s="325"/>
    </row>
    <row r="18507" spans="56:142" x14ac:dyDescent="0.2">
      <c r="BD18507" s="325"/>
      <c r="EL18507" s="325"/>
    </row>
    <row r="18508" spans="56:142" x14ac:dyDescent="0.2">
      <c r="BD18508" s="325"/>
      <c r="EL18508" s="325"/>
    </row>
    <row r="18509" spans="56:142" x14ac:dyDescent="0.2">
      <c r="BD18509" s="325"/>
      <c r="EL18509" s="325"/>
    </row>
    <row r="18510" spans="56:142" x14ac:dyDescent="0.2">
      <c r="BD18510" s="325"/>
      <c r="EL18510" s="325"/>
    </row>
    <row r="18511" spans="56:142" x14ac:dyDescent="0.2">
      <c r="BD18511" s="325"/>
      <c r="EL18511" s="325"/>
    </row>
    <row r="18512" spans="56:142" x14ac:dyDescent="0.2">
      <c r="BD18512" s="325"/>
      <c r="EL18512" s="325"/>
    </row>
    <row r="18513" spans="56:142" x14ac:dyDescent="0.2">
      <c r="BD18513" s="325"/>
      <c r="EL18513" s="325"/>
    </row>
    <row r="18514" spans="56:142" x14ac:dyDescent="0.2">
      <c r="BD18514" s="325"/>
      <c r="EL18514" s="325"/>
    </row>
    <row r="18515" spans="56:142" x14ac:dyDescent="0.2">
      <c r="BD18515" s="325"/>
      <c r="EL18515" s="325"/>
    </row>
    <row r="18516" spans="56:142" x14ac:dyDescent="0.2">
      <c r="BD18516" s="325"/>
      <c r="EL18516" s="325"/>
    </row>
    <row r="18517" spans="56:142" x14ac:dyDescent="0.2">
      <c r="BD18517" s="325"/>
      <c r="EL18517" s="325"/>
    </row>
    <row r="18518" spans="56:142" x14ac:dyDescent="0.2">
      <c r="BD18518" s="325"/>
      <c r="EL18518" s="325"/>
    </row>
    <row r="18519" spans="56:142" x14ac:dyDescent="0.2">
      <c r="BD18519" s="325"/>
      <c r="EL18519" s="325"/>
    </row>
    <row r="18520" spans="56:142" x14ac:dyDescent="0.2">
      <c r="BD18520" s="325"/>
      <c r="EL18520" s="325"/>
    </row>
    <row r="18521" spans="56:142" x14ac:dyDescent="0.2">
      <c r="BD18521" s="325"/>
      <c r="EL18521" s="325"/>
    </row>
    <row r="18522" spans="56:142" x14ac:dyDescent="0.2">
      <c r="BD18522" s="325"/>
      <c r="EL18522" s="325"/>
    </row>
    <row r="18523" spans="56:142" x14ac:dyDescent="0.2">
      <c r="BD18523" s="325"/>
      <c r="EL18523" s="325"/>
    </row>
    <row r="18524" spans="56:142" x14ac:dyDescent="0.2">
      <c r="BD18524" s="325"/>
      <c r="EL18524" s="325"/>
    </row>
    <row r="18525" spans="56:142" x14ac:dyDescent="0.2">
      <c r="BD18525" s="325"/>
      <c r="EL18525" s="325"/>
    </row>
    <row r="18526" spans="56:142" x14ac:dyDescent="0.2">
      <c r="BD18526" s="325"/>
      <c r="EL18526" s="325"/>
    </row>
    <row r="18527" spans="56:142" x14ac:dyDescent="0.2">
      <c r="BD18527" s="325"/>
      <c r="EL18527" s="325"/>
    </row>
    <row r="18528" spans="56:142" x14ac:dyDescent="0.2">
      <c r="BD18528" s="325"/>
      <c r="EL18528" s="325"/>
    </row>
    <row r="18529" spans="56:142" x14ac:dyDescent="0.2">
      <c r="BD18529" s="325"/>
      <c r="EL18529" s="325"/>
    </row>
    <row r="18530" spans="56:142" x14ac:dyDescent="0.2">
      <c r="BD18530" s="325"/>
      <c r="EL18530" s="325"/>
    </row>
    <row r="18531" spans="56:142" x14ac:dyDescent="0.2">
      <c r="BD18531" s="325"/>
      <c r="EL18531" s="325"/>
    </row>
    <row r="18532" spans="56:142" x14ac:dyDescent="0.2">
      <c r="BD18532" s="325"/>
      <c r="EL18532" s="325"/>
    </row>
    <row r="18533" spans="56:142" x14ac:dyDescent="0.2">
      <c r="BD18533" s="325"/>
      <c r="EL18533" s="325"/>
    </row>
    <row r="18534" spans="56:142" x14ac:dyDescent="0.2">
      <c r="BD18534" s="325"/>
      <c r="EL18534" s="325"/>
    </row>
    <row r="18535" spans="56:142" x14ac:dyDescent="0.2">
      <c r="BD18535" s="325"/>
      <c r="EL18535" s="325"/>
    </row>
    <row r="18536" spans="56:142" x14ac:dyDescent="0.2">
      <c r="BD18536" s="325"/>
      <c r="EL18536" s="325"/>
    </row>
    <row r="18537" spans="56:142" x14ac:dyDescent="0.2">
      <c r="BD18537" s="325"/>
      <c r="EL18537" s="325"/>
    </row>
    <row r="18538" spans="56:142" x14ac:dyDescent="0.2">
      <c r="BD18538" s="325"/>
      <c r="EL18538" s="325"/>
    </row>
    <row r="18539" spans="56:142" x14ac:dyDescent="0.2">
      <c r="BD18539" s="325"/>
      <c r="EL18539" s="325"/>
    </row>
    <row r="18540" spans="56:142" x14ac:dyDescent="0.2">
      <c r="BD18540" s="325"/>
      <c r="EL18540" s="325"/>
    </row>
    <row r="18541" spans="56:142" x14ac:dyDescent="0.2">
      <c r="BD18541" s="325"/>
      <c r="EL18541" s="325"/>
    </row>
    <row r="18542" spans="56:142" x14ac:dyDescent="0.2">
      <c r="BD18542" s="325"/>
      <c r="EL18542" s="325"/>
    </row>
    <row r="18543" spans="56:142" x14ac:dyDescent="0.2">
      <c r="BD18543" s="325"/>
      <c r="EL18543" s="325"/>
    </row>
    <row r="18544" spans="56:142" x14ac:dyDescent="0.2">
      <c r="BD18544" s="325"/>
      <c r="EL18544" s="325"/>
    </row>
    <row r="18545" spans="56:142" x14ac:dyDescent="0.2">
      <c r="BD18545" s="325"/>
      <c r="EL18545" s="325"/>
    </row>
    <row r="18546" spans="56:142" x14ac:dyDescent="0.2">
      <c r="BD18546" s="325"/>
      <c r="EL18546" s="325"/>
    </row>
    <row r="18547" spans="56:142" x14ac:dyDescent="0.2">
      <c r="BD18547" s="325"/>
      <c r="EL18547" s="325"/>
    </row>
    <row r="18548" spans="56:142" x14ac:dyDescent="0.2">
      <c r="BD18548" s="325"/>
      <c r="EL18548" s="325"/>
    </row>
    <row r="18549" spans="56:142" x14ac:dyDescent="0.2">
      <c r="BD18549" s="325"/>
      <c r="EL18549" s="325"/>
    </row>
    <row r="18550" spans="56:142" x14ac:dyDescent="0.2">
      <c r="BD18550" s="325"/>
      <c r="EL18550" s="325"/>
    </row>
    <row r="18551" spans="56:142" x14ac:dyDescent="0.2">
      <c r="BD18551" s="325"/>
      <c r="EL18551" s="325"/>
    </row>
    <row r="18552" spans="56:142" x14ac:dyDescent="0.2">
      <c r="BD18552" s="325"/>
      <c r="EL18552" s="325"/>
    </row>
    <row r="18553" spans="56:142" x14ac:dyDescent="0.2">
      <c r="BD18553" s="325"/>
      <c r="EL18553" s="325"/>
    </row>
    <row r="18554" spans="56:142" x14ac:dyDescent="0.2">
      <c r="BD18554" s="325"/>
      <c r="EL18554" s="325"/>
    </row>
    <row r="18555" spans="56:142" x14ac:dyDescent="0.2">
      <c r="BD18555" s="325"/>
      <c r="EL18555" s="325"/>
    </row>
    <row r="18556" spans="56:142" x14ac:dyDescent="0.2">
      <c r="BD18556" s="325"/>
      <c r="EL18556" s="325"/>
    </row>
    <row r="18557" spans="56:142" x14ac:dyDescent="0.2">
      <c r="BD18557" s="325"/>
      <c r="EL18557" s="325"/>
    </row>
    <row r="18558" spans="56:142" x14ac:dyDescent="0.2">
      <c r="BD18558" s="325"/>
      <c r="EL18558" s="325"/>
    </row>
    <row r="18559" spans="56:142" x14ac:dyDescent="0.2">
      <c r="BD18559" s="325"/>
      <c r="EL18559" s="325"/>
    </row>
    <row r="18560" spans="56:142" x14ac:dyDescent="0.2">
      <c r="BD18560" s="325"/>
      <c r="EL18560" s="325"/>
    </row>
    <row r="18561" spans="56:142" x14ac:dyDescent="0.2">
      <c r="BD18561" s="325"/>
      <c r="EL18561" s="325"/>
    </row>
    <row r="18562" spans="56:142" x14ac:dyDescent="0.2">
      <c r="BD18562" s="325"/>
      <c r="EL18562" s="325"/>
    </row>
    <row r="18563" spans="56:142" x14ac:dyDescent="0.2">
      <c r="BD18563" s="325"/>
      <c r="EL18563" s="325"/>
    </row>
    <row r="18564" spans="56:142" x14ac:dyDescent="0.2">
      <c r="BD18564" s="325"/>
      <c r="EL18564" s="325"/>
    </row>
    <row r="18565" spans="56:142" x14ac:dyDescent="0.2">
      <c r="BD18565" s="325"/>
      <c r="EL18565" s="325"/>
    </row>
    <row r="18566" spans="56:142" x14ac:dyDescent="0.2">
      <c r="BD18566" s="325"/>
      <c r="EL18566" s="325"/>
    </row>
    <row r="18567" spans="56:142" x14ac:dyDescent="0.2">
      <c r="BD18567" s="325"/>
      <c r="EL18567" s="325"/>
    </row>
    <row r="18568" spans="56:142" x14ac:dyDescent="0.2">
      <c r="BD18568" s="325"/>
      <c r="EL18568" s="325"/>
    </row>
    <row r="18569" spans="56:142" x14ac:dyDescent="0.2">
      <c r="BD18569" s="325"/>
      <c r="EL18569" s="325"/>
    </row>
    <row r="18570" spans="56:142" x14ac:dyDescent="0.2">
      <c r="BD18570" s="325"/>
      <c r="EL18570" s="325"/>
    </row>
    <row r="18571" spans="56:142" x14ac:dyDescent="0.2">
      <c r="BD18571" s="325"/>
      <c r="EL18571" s="325"/>
    </row>
    <row r="18572" spans="56:142" x14ac:dyDescent="0.2">
      <c r="BD18572" s="325"/>
      <c r="EL18572" s="325"/>
    </row>
    <row r="18573" spans="56:142" x14ac:dyDescent="0.2">
      <c r="BD18573" s="325"/>
      <c r="EL18573" s="325"/>
    </row>
    <row r="18574" spans="56:142" x14ac:dyDescent="0.2">
      <c r="BD18574" s="325"/>
      <c r="EL18574" s="325"/>
    </row>
    <row r="18575" spans="56:142" x14ac:dyDescent="0.2">
      <c r="BD18575" s="325"/>
      <c r="EL18575" s="325"/>
    </row>
    <row r="18576" spans="56:142" x14ac:dyDescent="0.2">
      <c r="BD18576" s="325"/>
      <c r="EL18576" s="325"/>
    </row>
    <row r="18577" spans="56:142" x14ac:dyDescent="0.2">
      <c r="BD18577" s="325"/>
      <c r="EL18577" s="325"/>
    </row>
    <row r="18578" spans="56:142" x14ac:dyDescent="0.2">
      <c r="BD18578" s="325"/>
      <c r="EL18578" s="325"/>
    </row>
    <row r="18579" spans="56:142" x14ac:dyDescent="0.2">
      <c r="BD18579" s="325"/>
      <c r="EL18579" s="325"/>
    </row>
    <row r="18580" spans="56:142" x14ac:dyDescent="0.2">
      <c r="BD18580" s="325"/>
      <c r="EL18580" s="325"/>
    </row>
    <row r="18581" spans="56:142" x14ac:dyDescent="0.2">
      <c r="BD18581" s="325"/>
      <c r="EL18581" s="325"/>
    </row>
    <row r="18582" spans="56:142" x14ac:dyDescent="0.2">
      <c r="BD18582" s="325"/>
      <c r="EL18582" s="325"/>
    </row>
    <row r="18583" spans="56:142" x14ac:dyDescent="0.2">
      <c r="BD18583" s="325"/>
      <c r="EL18583" s="325"/>
    </row>
    <row r="18584" spans="56:142" x14ac:dyDescent="0.2">
      <c r="BD18584" s="325"/>
      <c r="EL18584" s="325"/>
    </row>
    <row r="18585" spans="56:142" x14ac:dyDescent="0.2">
      <c r="BD18585" s="325"/>
      <c r="EL18585" s="325"/>
    </row>
    <row r="18586" spans="56:142" x14ac:dyDescent="0.2">
      <c r="BD18586" s="325"/>
      <c r="EL18586" s="325"/>
    </row>
    <row r="18587" spans="56:142" x14ac:dyDescent="0.2">
      <c r="BD18587" s="325"/>
      <c r="EL18587" s="325"/>
    </row>
    <row r="18588" spans="56:142" x14ac:dyDescent="0.2">
      <c r="BD18588" s="325"/>
      <c r="EL18588" s="325"/>
    </row>
    <row r="18589" spans="56:142" x14ac:dyDescent="0.2">
      <c r="BD18589" s="325"/>
      <c r="EL18589" s="325"/>
    </row>
    <row r="18590" spans="56:142" x14ac:dyDescent="0.2">
      <c r="BD18590" s="325"/>
      <c r="EL18590" s="325"/>
    </row>
    <row r="18591" spans="56:142" x14ac:dyDescent="0.2">
      <c r="BD18591" s="325"/>
      <c r="EL18591" s="325"/>
    </row>
    <row r="18592" spans="56:142" x14ac:dyDescent="0.2">
      <c r="BD18592" s="325"/>
      <c r="EL18592" s="325"/>
    </row>
    <row r="18593" spans="56:142" x14ac:dyDescent="0.2">
      <c r="BD18593" s="325"/>
      <c r="EL18593" s="325"/>
    </row>
    <row r="18594" spans="56:142" x14ac:dyDescent="0.2">
      <c r="BD18594" s="325"/>
      <c r="EL18594" s="325"/>
    </row>
    <row r="18595" spans="56:142" x14ac:dyDescent="0.2">
      <c r="BD18595" s="325"/>
      <c r="EL18595" s="325"/>
    </row>
    <row r="18596" spans="56:142" x14ac:dyDescent="0.2">
      <c r="BD18596" s="325"/>
      <c r="EL18596" s="325"/>
    </row>
    <row r="18597" spans="56:142" x14ac:dyDescent="0.2">
      <c r="BD18597" s="325"/>
      <c r="EL18597" s="325"/>
    </row>
    <row r="18598" spans="56:142" x14ac:dyDescent="0.2">
      <c r="BD18598" s="325"/>
      <c r="EL18598" s="325"/>
    </row>
    <row r="18599" spans="56:142" x14ac:dyDescent="0.2">
      <c r="BD18599" s="325"/>
      <c r="EL18599" s="325"/>
    </row>
    <row r="18600" spans="56:142" x14ac:dyDescent="0.2">
      <c r="BD18600" s="325"/>
      <c r="EL18600" s="325"/>
    </row>
    <row r="18601" spans="56:142" x14ac:dyDescent="0.2">
      <c r="BD18601" s="325"/>
      <c r="EL18601" s="325"/>
    </row>
    <row r="18602" spans="56:142" x14ac:dyDescent="0.2">
      <c r="BD18602" s="325"/>
      <c r="EL18602" s="325"/>
    </row>
    <row r="18603" spans="56:142" x14ac:dyDescent="0.2">
      <c r="BD18603" s="325"/>
      <c r="EL18603" s="325"/>
    </row>
    <row r="18604" spans="56:142" x14ac:dyDescent="0.2">
      <c r="BD18604" s="325"/>
      <c r="EL18604" s="325"/>
    </row>
    <row r="18605" spans="56:142" x14ac:dyDescent="0.2">
      <c r="BD18605" s="325"/>
      <c r="EL18605" s="325"/>
    </row>
    <row r="18606" spans="56:142" x14ac:dyDescent="0.2">
      <c r="BD18606" s="325"/>
      <c r="EL18606" s="325"/>
    </row>
    <row r="18607" spans="56:142" x14ac:dyDescent="0.2">
      <c r="BD18607" s="325"/>
      <c r="EL18607" s="325"/>
    </row>
    <row r="18608" spans="56:142" x14ac:dyDescent="0.2">
      <c r="BD18608" s="325"/>
      <c r="EL18608" s="325"/>
    </row>
    <row r="18609" spans="56:142" x14ac:dyDescent="0.2">
      <c r="BD18609" s="325"/>
      <c r="EL18609" s="325"/>
    </row>
    <row r="18610" spans="56:142" x14ac:dyDescent="0.2">
      <c r="BD18610" s="325"/>
      <c r="EL18610" s="325"/>
    </row>
    <row r="18611" spans="56:142" x14ac:dyDescent="0.2">
      <c r="BD18611" s="325"/>
      <c r="EL18611" s="325"/>
    </row>
    <row r="18612" spans="56:142" x14ac:dyDescent="0.2">
      <c r="BD18612" s="325"/>
      <c r="EL18612" s="325"/>
    </row>
    <row r="18613" spans="56:142" x14ac:dyDescent="0.2">
      <c r="BD18613" s="325"/>
      <c r="EL18613" s="325"/>
    </row>
    <row r="18614" spans="56:142" x14ac:dyDescent="0.2">
      <c r="BD18614" s="325"/>
      <c r="EL18614" s="325"/>
    </row>
    <row r="18615" spans="56:142" x14ac:dyDescent="0.2">
      <c r="BD18615" s="325"/>
      <c r="EL18615" s="325"/>
    </row>
    <row r="18616" spans="56:142" x14ac:dyDescent="0.2">
      <c r="BD18616" s="325"/>
      <c r="EL18616" s="325"/>
    </row>
    <row r="18617" spans="56:142" x14ac:dyDescent="0.2">
      <c r="BD18617" s="325"/>
      <c r="EL18617" s="325"/>
    </row>
    <row r="18618" spans="56:142" x14ac:dyDescent="0.2">
      <c r="BD18618" s="325"/>
      <c r="EL18618" s="325"/>
    </row>
    <row r="18619" spans="56:142" x14ac:dyDescent="0.2">
      <c r="BD18619" s="325"/>
      <c r="EL18619" s="325"/>
    </row>
    <row r="18620" spans="56:142" x14ac:dyDescent="0.2">
      <c r="BD18620" s="325"/>
      <c r="EL18620" s="325"/>
    </row>
    <row r="18621" spans="56:142" x14ac:dyDescent="0.2">
      <c r="BD18621" s="325"/>
      <c r="EL18621" s="325"/>
    </row>
    <row r="18622" spans="56:142" x14ac:dyDescent="0.2">
      <c r="BD18622" s="325"/>
      <c r="EL18622" s="325"/>
    </row>
    <row r="18623" spans="56:142" x14ac:dyDescent="0.2">
      <c r="BD18623" s="325"/>
      <c r="EL18623" s="325"/>
    </row>
    <row r="18624" spans="56:142" x14ac:dyDescent="0.2">
      <c r="BD18624" s="325"/>
      <c r="EL18624" s="325"/>
    </row>
    <row r="18625" spans="56:142" x14ac:dyDescent="0.2">
      <c r="BD18625" s="325"/>
      <c r="EL18625" s="325"/>
    </row>
    <row r="18626" spans="56:142" x14ac:dyDescent="0.2">
      <c r="BD18626" s="325"/>
      <c r="EL18626" s="325"/>
    </row>
    <row r="18627" spans="56:142" x14ac:dyDescent="0.2">
      <c r="BD18627" s="325"/>
      <c r="EL18627" s="325"/>
    </row>
    <row r="18628" spans="56:142" x14ac:dyDescent="0.2">
      <c r="BD18628" s="325"/>
      <c r="EL18628" s="325"/>
    </row>
    <row r="18629" spans="56:142" x14ac:dyDescent="0.2">
      <c r="BD18629" s="325"/>
      <c r="EL18629" s="325"/>
    </row>
    <row r="18630" spans="56:142" x14ac:dyDescent="0.2">
      <c r="BD18630" s="325"/>
      <c r="EL18630" s="325"/>
    </row>
    <row r="18631" spans="56:142" x14ac:dyDescent="0.2">
      <c r="BD18631" s="325"/>
      <c r="EL18631" s="325"/>
    </row>
    <row r="18632" spans="56:142" x14ac:dyDescent="0.2">
      <c r="BD18632" s="325"/>
      <c r="EL18632" s="325"/>
    </row>
    <row r="18633" spans="56:142" x14ac:dyDescent="0.2">
      <c r="BD18633" s="325"/>
      <c r="EL18633" s="325"/>
    </row>
    <row r="18634" spans="56:142" x14ac:dyDescent="0.2">
      <c r="BD18634" s="325"/>
      <c r="EL18634" s="325"/>
    </row>
    <row r="18635" spans="56:142" x14ac:dyDescent="0.2">
      <c r="BD18635" s="325"/>
      <c r="EL18635" s="325"/>
    </row>
    <row r="18636" spans="56:142" x14ac:dyDescent="0.2">
      <c r="BD18636" s="325"/>
      <c r="EL18636" s="325"/>
    </row>
    <row r="18637" spans="56:142" x14ac:dyDescent="0.2">
      <c r="BD18637" s="325"/>
      <c r="EL18637" s="325"/>
    </row>
    <row r="18638" spans="56:142" x14ac:dyDescent="0.2">
      <c r="BD18638" s="325"/>
      <c r="EL18638" s="325"/>
    </row>
    <row r="18639" spans="56:142" x14ac:dyDescent="0.2">
      <c r="BD18639" s="325"/>
      <c r="EL18639" s="325"/>
    </row>
    <row r="18640" spans="56:142" x14ac:dyDescent="0.2">
      <c r="BD18640" s="325"/>
      <c r="EL18640" s="325"/>
    </row>
    <row r="18641" spans="56:142" x14ac:dyDescent="0.2">
      <c r="BD18641" s="325"/>
      <c r="EL18641" s="325"/>
    </row>
    <row r="18642" spans="56:142" x14ac:dyDescent="0.2">
      <c r="BD18642" s="325"/>
      <c r="EL18642" s="325"/>
    </row>
    <row r="18643" spans="56:142" x14ac:dyDescent="0.2">
      <c r="BD18643" s="325"/>
      <c r="EL18643" s="325"/>
    </row>
    <row r="18644" spans="56:142" x14ac:dyDescent="0.2">
      <c r="BD18644" s="325"/>
      <c r="EL18644" s="325"/>
    </row>
    <row r="18645" spans="56:142" x14ac:dyDescent="0.2">
      <c r="BD18645" s="325"/>
      <c r="EL18645" s="325"/>
    </row>
    <row r="18646" spans="56:142" x14ac:dyDescent="0.2">
      <c r="BD18646" s="325"/>
      <c r="EL18646" s="325"/>
    </row>
    <row r="18647" spans="56:142" x14ac:dyDescent="0.2">
      <c r="BD18647" s="325"/>
      <c r="EL18647" s="325"/>
    </row>
    <row r="18648" spans="56:142" x14ac:dyDescent="0.2">
      <c r="BD18648" s="325"/>
      <c r="EL18648" s="325"/>
    </row>
    <row r="18649" spans="56:142" x14ac:dyDescent="0.2">
      <c r="BD18649" s="325"/>
      <c r="EL18649" s="325"/>
    </row>
    <row r="18650" spans="56:142" x14ac:dyDescent="0.2">
      <c r="BD18650" s="325"/>
      <c r="EL18650" s="325"/>
    </row>
    <row r="18651" spans="56:142" x14ac:dyDescent="0.2">
      <c r="BD18651" s="325"/>
      <c r="EL18651" s="325"/>
    </row>
    <row r="18652" spans="56:142" x14ac:dyDescent="0.2">
      <c r="BD18652" s="325"/>
      <c r="EL18652" s="325"/>
    </row>
    <row r="18653" spans="56:142" x14ac:dyDescent="0.2">
      <c r="BD18653" s="325"/>
      <c r="EL18653" s="325"/>
    </row>
    <row r="18654" spans="56:142" x14ac:dyDescent="0.2">
      <c r="BD18654" s="325"/>
      <c r="EL18654" s="325"/>
    </row>
    <row r="18655" spans="56:142" x14ac:dyDescent="0.2">
      <c r="BD18655" s="325"/>
      <c r="EL18655" s="325"/>
    </row>
    <row r="18656" spans="56:142" x14ac:dyDescent="0.2">
      <c r="BD18656" s="325"/>
      <c r="EL18656" s="325"/>
    </row>
    <row r="18657" spans="56:142" x14ac:dyDescent="0.2">
      <c r="BD18657" s="325"/>
      <c r="EL18657" s="325"/>
    </row>
    <row r="18658" spans="56:142" x14ac:dyDescent="0.2">
      <c r="BD18658" s="325"/>
      <c r="EL18658" s="325"/>
    </row>
    <row r="18659" spans="56:142" x14ac:dyDescent="0.2">
      <c r="BD18659" s="325"/>
      <c r="EL18659" s="325"/>
    </row>
    <row r="18660" spans="56:142" x14ac:dyDescent="0.2">
      <c r="BD18660" s="325"/>
      <c r="EL18660" s="325"/>
    </row>
    <row r="18661" spans="56:142" x14ac:dyDescent="0.2">
      <c r="BD18661" s="325"/>
      <c r="EL18661" s="325"/>
    </row>
    <row r="18662" spans="56:142" x14ac:dyDescent="0.2">
      <c r="BD18662" s="325"/>
      <c r="EL18662" s="325"/>
    </row>
    <row r="18663" spans="56:142" x14ac:dyDescent="0.2">
      <c r="BD18663" s="325"/>
      <c r="EL18663" s="325"/>
    </row>
    <row r="18664" spans="56:142" x14ac:dyDescent="0.2">
      <c r="BD18664" s="325"/>
      <c r="EL18664" s="325"/>
    </row>
    <row r="18665" spans="56:142" x14ac:dyDescent="0.2">
      <c r="BD18665" s="325"/>
      <c r="EL18665" s="325"/>
    </row>
    <row r="18666" spans="56:142" x14ac:dyDescent="0.2">
      <c r="BD18666" s="325"/>
      <c r="EL18666" s="325"/>
    </row>
    <row r="18667" spans="56:142" x14ac:dyDescent="0.2">
      <c r="BD18667" s="325"/>
      <c r="EL18667" s="325"/>
    </row>
    <row r="18668" spans="56:142" x14ac:dyDescent="0.2">
      <c r="BD18668" s="325"/>
      <c r="EL18668" s="325"/>
    </row>
    <row r="18669" spans="56:142" x14ac:dyDescent="0.2">
      <c r="BD18669" s="325"/>
      <c r="EL18669" s="325"/>
    </row>
    <row r="18670" spans="56:142" x14ac:dyDescent="0.2">
      <c r="BD18670" s="325"/>
      <c r="EL18670" s="325"/>
    </row>
    <row r="18671" spans="56:142" x14ac:dyDescent="0.2">
      <c r="BD18671" s="325"/>
      <c r="EL18671" s="325"/>
    </row>
    <row r="18672" spans="56:142" x14ac:dyDescent="0.2">
      <c r="BD18672" s="325"/>
      <c r="EL18672" s="325"/>
    </row>
    <row r="18673" spans="56:142" x14ac:dyDescent="0.2">
      <c r="BD18673" s="325"/>
      <c r="EL18673" s="325"/>
    </row>
    <row r="18674" spans="56:142" x14ac:dyDescent="0.2">
      <c r="BD18674" s="325"/>
      <c r="EL18674" s="325"/>
    </row>
    <row r="18675" spans="56:142" x14ac:dyDescent="0.2">
      <c r="BD18675" s="325"/>
      <c r="EL18675" s="325"/>
    </row>
    <row r="18676" spans="56:142" x14ac:dyDescent="0.2">
      <c r="BD18676" s="325"/>
      <c r="EL18676" s="325"/>
    </row>
    <row r="18677" spans="56:142" x14ac:dyDescent="0.2">
      <c r="BD18677" s="325"/>
      <c r="EL18677" s="325"/>
    </row>
    <row r="18678" spans="56:142" x14ac:dyDescent="0.2">
      <c r="BD18678" s="325"/>
      <c r="EL18678" s="325"/>
    </row>
    <row r="18679" spans="56:142" x14ac:dyDescent="0.2">
      <c r="BD18679" s="325"/>
      <c r="EL18679" s="325"/>
    </row>
    <row r="18680" spans="56:142" x14ac:dyDescent="0.2">
      <c r="BD18680" s="325"/>
      <c r="EL18680" s="325"/>
    </row>
    <row r="18681" spans="56:142" x14ac:dyDescent="0.2">
      <c r="BD18681" s="325"/>
      <c r="EL18681" s="325"/>
    </row>
    <row r="18682" spans="56:142" x14ac:dyDescent="0.2">
      <c r="BD18682" s="325"/>
      <c r="EL18682" s="325"/>
    </row>
    <row r="18683" spans="56:142" x14ac:dyDescent="0.2">
      <c r="BD18683" s="325"/>
      <c r="EL18683" s="325"/>
    </row>
    <row r="18684" spans="56:142" x14ac:dyDescent="0.2">
      <c r="BD18684" s="325"/>
      <c r="EL18684" s="325"/>
    </row>
    <row r="18685" spans="56:142" x14ac:dyDescent="0.2">
      <c r="BD18685" s="325"/>
      <c r="EL18685" s="325"/>
    </row>
    <row r="18686" spans="56:142" x14ac:dyDescent="0.2">
      <c r="BD18686" s="325"/>
      <c r="EL18686" s="325"/>
    </row>
    <row r="18687" spans="56:142" x14ac:dyDescent="0.2">
      <c r="BD18687" s="325"/>
      <c r="EL18687" s="325"/>
    </row>
    <row r="18688" spans="56:142" x14ac:dyDescent="0.2">
      <c r="BD18688" s="325"/>
      <c r="EL18688" s="325"/>
    </row>
    <row r="18689" spans="56:142" x14ac:dyDescent="0.2">
      <c r="BD18689" s="325"/>
      <c r="EL18689" s="325"/>
    </row>
    <row r="18690" spans="56:142" x14ac:dyDescent="0.2">
      <c r="BD18690" s="325"/>
      <c r="EL18690" s="325"/>
    </row>
    <row r="18691" spans="56:142" x14ac:dyDescent="0.2">
      <c r="BD18691" s="325"/>
      <c r="EL18691" s="325"/>
    </row>
    <row r="18692" spans="56:142" x14ac:dyDescent="0.2">
      <c r="BD18692" s="325"/>
      <c r="EL18692" s="325"/>
    </row>
    <row r="18693" spans="56:142" x14ac:dyDescent="0.2">
      <c r="BD18693" s="325"/>
      <c r="EL18693" s="325"/>
    </row>
    <row r="18694" spans="56:142" x14ac:dyDescent="0.2">
      <c r="BD18694" s="325"/>
      <c r="EL18694" s="325"/>
    </row>
    <row r="18695" spans="56:142" x14ac:dyDescent="0.2">
      <c r="BD18695" s="325"/>
      <c r="EL18695" s="325"/>
    </row>
    <row r="18696" spans="56:142" x14ac:dyDescent="0.2">
      <c r="BD18696" s="325"/>
      <c r="EL18696" s="325"/>
    </row>
    <row r="18697" spans="56:142" x14ac:dyDescent="0.2">
      <c r="BD18697" s="325"/>
      <c r="EL18697" s="325"/>
    </row>
    <row r="18698" spans="56:142" x14ac:dyDescent="0.2">
      <c r="BD18698" s="325"/>
      <c r="EL18698" s="325"/>
    </row>
    <row r="18699" spans="56:142" x14ac:dyDescent="0.2">
      <c r="BD18699" s="325"/>
      <c r="EL18699" s="325"/>
    </row>
    <row r="18700" spans="56:142" x14ac:dyDescent="0.2">
      <c r="BD18700" s="325"/>
      <c r="EL18700" s="325"/>
    </row>
    <row r="18701" spans="56:142" x14ac:dyDescent="0.2">
      <c r="BD18701" s="325"/>
      <c r="EL18701" s="325"/>
    </row>
    <row r="18702" spans="56:142" x14ac:dyDescent="0.2">
      <c r="BD18702" s="325"/>
      <c r="EL18702" s="325"/>
    </row>
    <row r="18703" spans="56:142" x14ac:dyDescent="0.2">
      <c r="BD18703" s="325"/>
      <c r="EL18703" s="325"/>
    </row>
    <row r="18704" spans="56:142" x14ac:dyDescent="0.2">
      <c r="BD18704" s="325"/>
      <c r="EL18704" s="325"/>
    </row>
    <row r="18705" spans="56:142" x14ac:dyDescent="0.2">
      <c r="BD18705" s="325"/>
      <c r="EL18705" s="325"/>
    </row>
    <row r="18706" spans="56:142" x14ac:dyDescent="0.2">
      <c r="BD18706" s="325"/>
      <c r="EL18706" s="325"/>
    </row>
    <row r="18707" spans="56:142" x14ac:dyDescent="0.2">
      <c r="BD18707" s="325"/>
      <c r="EL18707" s="325"/>
    </row>
    <row r="18708" spans="56:142" x14ac:dyDescent="0.2">
      <c r="BD18708" s="325"/>
      <c r="EL18708" s="325"/>
    </row>
    <row r="18709" spans="56:142" x14ac:dyDescent="0.2">
      <c r="BD18709" s="325"/>
      <c r="EL18709" s="325"/>
    </row>
    <row r="18710" spans="56:142" x14ac:dyDescent="0.2">
      <c r="BD18710" s="325"/>
      <c r="EL18710" s="325"/>
    </row>
    <row r="18711" spans="56:142" x14ac:dyDescent="0.2">
      <c r="BD18711" s="325"/>
      <c r="EL18711" s="325"/>
    </row>
    <row r="18712" spans="56:142" x14ac:dyDescent="0.2">
      <c r="BD18712" s="325"/>
      <c r="EL18712" s="325"/>
    </row>
    <row r="18713" spans="56:142" x14ac:dyDescent="0.2">
      <c r="BD18713" s="325"/>
      <c r="EL18713" s="325"/>
    </row>
    <row r="18714" spans="56:142" x14ac:dyDescent="0.2">
      <c r="BD18714" s="325"/>
      <c r="EL18714" s="325"/>
    </row>
    <row r="18715" spans="56:142" x14ac:dyDescent="0.2">
      <c r="BD18715" s="325"/>
      <c r="EL18715" s="325"/>
    </row>
    <row r="18716" spans="56:142" x14ac:dyDescent="0.2">
      <c r="BD18716" s="325"/>
      <c r="EL18716" s="325"/>
    </row>
    <row r="18717" spans="56:142" x14ac:dyDescent="0.2">
      <c r="BD18717" s="325"/>
      <c r="EL18717" s="325"/>
    </row>
    <row r="18718" spans="56:142" x14ac:dyDescent="0.2">
      <c r="BD18718" s="325"/>
      <c r="EL18718" s="325"/>
    </row>
    <row r="18719" spans="56:142" x14ac:dyDescent="0.2">
      <c r="BD18719" s="325"/>
      <c r="EL18719" s="325"/>
    </row>
    <row r="18720" spans="56:142" x14ac:dyDescent="0.2">
      <c r="BD18720" s="325"/>
      <c r="EL18720" s="325"/>
    </row>
    <row r="18721" spans="56:142" x14ac:dyDescent="0.2">
      <c r="BD18721" s="325"/>
      <c r="EL18721" s="325"/>
    </row>
    <row r="18722" spans="56:142" x14ac:dyDescent="0.2">
      <c r="BD18722" s="325"/>
      <c r="EL18722" s="325"/>
    </row>
    <row r="18723" spans="56:142" x14ac:dyDescent="0.2">
      <c r="BD18723" s="325"/>
      <c r="EL18723" s="325"/>
    </row>
    <row r="18724" spans="56:142" x14ac:dyDescent="0.2">
      <c r="BD18724" s="325"/>
      <c r="EL18724" s="325"/>
    </row>
    <row r="18725" spans="56:142" x14ac:dyDescent="0.2">
      <c r="BD18725" s="325"/>
      <c r="EL18725" s="325"/>
    </row>
    <row r="18726" spans="56:142" x14ac:dyDescent="0.2">
      <c r="BD18726" s="325"/>
      <c r="EL18726" s="325"/>
    </row>
    <row r="18727" spans="56:142" x14ac:dyDescent="0.2">
      <c r="BD18727" s="325"/>
      <c r="EL18727" s="325"/>
    </row>
    <row r="18728" spans="56:142" x14ac:dyDescent="0.2">
      <c r="BD18728" s="325"/>
      <c r="EL18728" s="325"/>
    </row>
    <row r="18729" spans="56:142" x14ac:dyDescent="0.2">
      <c r="BD18729" s="325"/>
      <c r="EL18729" s="325"/>
    </row>
    <row r="18730" spans="56:142" x14ac:dyDescent="0.2">
      <c r="BD18730" s="325"/>
      <c r="EL18730" s="325"/>
    </row>
    <row r="18731" spans="56:142" x14ac:dyDescent="0.2">
      <c r="BD18731" s="325"/>
      <c r="EL18731" s="325"/>
    </row>
    <row r="18732" spans="56:142" x14ac:dyDescent="0.2">
      <c r="BD18732" s="325"/>
      <c r="EL18732" s="325"/>
    </row>
    <row r="18733" spans="56:142" x14ac:dyDescent="0.2">
      <c r="BD18733" s="325"/>
      <c r="EL18733" s="325"/>
    </row>
    <row r="18734" spans="56:142" x14ac:dyDescent="0.2">
      <c r="BD18734" s="325"/>
      <c r="EL18734" s="325"/>
    </row>
    <row r="18735" spans="56:142" x14ac:dyDescent="0.2">
      <c r="BD18735" s="325"/>
      <c r="EL18735" s="325"/>
    </row>
    <row r="18736" spans="56:142" x14ac:dyDescent="0.2">
      <c r="BD18736" s="325"/>
      <c r="EL18736" s="325"/>
    </row>
    <row r="18737" spans="56:142" x14ac:dyDescent="0.2">
      <c r="BD18737" s="325"/>
      <c r="EL18737" s="325"/>
    </row>
    <row r="18738" spans="56:142" x14ac:dyDescent="0.2">
      <c r="BD18738" s="325"/>
      <c r="EL18738" s="325"/>
    </row>
    <row r="18739" spans="56:142" x14ac:dyDescent="0.2">
      <c r="BD18739" s="325"/>
      <c r="EL18739" s="325"/>
    </row>
    <row r="18740" spans="56:142" x14ac:dyDescent="0.2">
      <c r="BD18740" s="325"/>
      <c r="EL18740" s="325"/>
    </row>
    <row r="18741" spans="56:142" x14ac:dyDescent="0.2">
      <c r="BD18741" s="325"/>
      <c r="EL18741" s="325"/>
    </row>
    <row r="18742" spans="56:142" x14ac:dyDescent="0.2">
      <c r="BD18742" s="325"/>
      <c r="EL18742" s="325"/>
    </row>
    <row r="18743" spans="56:142" x14ac:dyDescent="0.2">
      <c r="BD18743" s="325"/>
      <c r="EL18743" s="325"/>
    </row>
    <row r="18744" spans="56:142" x14ac:dyDescent="0.2">
      <c r="BD18744" s="325"/>
      <c r="EL18744" s="325"/>
    </row>
    <row r="18745" spans="56:142" x14ac:dyDescent="0.2">
      <c r="BD18745" s="325"/>
      <c r="EL18745" s="325"/>
    </row>
    <row r="18746" spans="56:142" x14ac:dyDescent="0.2">
      <c r="BD18746" s="325"/>
      <c r="EL18746" s="325"/>
    </row>
    <row r="18747" spans="56:142" x14ac:dyDescent="0.2">
      <c r="BD18747" s="325"/>
      <c r="EL18747" s="325"/>
    </row>
    <row r="18748" spans="56:142" x14ac:dyDescent="0.2">
      <c r="BD18748" s="325"/>
      <c r="EL18748" s="325"/>
    </row>
    <row r="18749" spans="56:142" x14ac:dyDescent="0.2">
      <c r="BD18749" s="325"/>
      <c r="EL18749" s="325"/>
    </row>
    <row r="18750" spans="56:142" x14ac:dyDescent="0.2">
      <c r="BD18750" s="325"/>
      <c r="EL18750" s="325"/>
    </row>
    <row r="18751" spans="56:142" x14ac:dyDescent="0.2">
      <c r="BD18751" s="325"/>
      <c r="EL18751" s="325"/>
    </row>
    <row r="18752" spans="56:142" x14ac:dyDescent="0.2">
      <c r="BD18752" s="325"/>
      <c r="EL18752" s="325"/>
    </row>
    <row r="18753" spans="56:142" x14ac:dyDescent="0.2">
      <c r="BD18753" s="325"/>
      <c r="EL18753" s="325"/>
    </row>
    <row r="18754" spans="56:142" x14ac:dyDescent="0.2">
      <c r="BD18754" s="325"/>
      <c r="EL18754" s="325"/>
    </row>
    <row r="18755" spans="56:142" x14ac:dyDescent="0.2">
      <c r="BD18755" s="325"/>
      <c r="EL18755" s="325"/>
    </row>
    <row r="18756" spans="56:142" x14ac:dyDescent="0.2">
      <c r="BD18756" s="325"/>
      <c r="EL18756" s="325"/>
    </row>
    <row r="18757" spans="56:142" x14ac:dyDescent="0.2">
      <c r="BD18757" s="325"/>
      <c r="EL18757" s="325"/>
    </row>
    <row r="18758" spans="56:142" x14ac:dyDescent="0.2">
      <c r="BD18758" s="325"/>
      <c r="EL18758" s="325"/>
    </row>
    <row r="18759" spans="56:142" x14ac:dyDescent="0.2">
      <c r="BD18759" s="325"/>
      <c r="EL18759" s="325"/>
    </row>
    <row r="18760" spans="56:142" x14ac:dyDescent="0.2">
      <c r="BD18760" s="325"/>
      <c r="EL18760" s="325"/>
    </row>
    <row r="18761" spans="56:142" x14ac:dyDescent="0.2">
      <c r="BD18761" s="325"/>
      <c r="EL18761" s="325"/>
    </row>
    <row r="18762" spans="56:142" x14ac:dyDescent="0.2">
      <c r="BD18762" s="325"/>
      <c r="EL18762" s="325"/>
    </row>
    <row r="18763" spans="56:142" x14ac:dyDescent="0.2">
      <c r="BD18763" s="325"/>
      <c r="EL18763" s="325"/>
    </row>
    <row r="18764" spans="56:142" x14ac:dyDescent="0.2">
      <c r="BD18764" s="325"/>
      <c r="EL18764" s="325"/>
    </row>
    <row r="18765" spans="56:142" x14ac:dyDescent="0.2">
      <c r="BD18765" s="325"/>
      <c r="EL18765" s="325"/>
    </row>
    <row r="18766" spans="56:142" x14ac:dyDescent="0.2">
      <c r="BD18766" s="325"/>
      <c r="EL18766" s="325"/>
    </row>
    <row r="18767" spans="56:142" x14ac:dyDescent="0.2">
      <c r="BD18767" s="325"/>
      <c r="EL18767" s="325"/>
    </row>
    <row r="18768" spans="56:142" x14ac:dyDescent="0.2">
      <c r="BD18768" s="325"/>
      <c r="EL18768" s="325"/>
    </row>
    <row r="18769" spans="56:142" x14ac:dyDescent="0.2">
      <c r="BD18769" s="325"/>
      <c r="EL18769" s="325"/>
    </row>
    <row r="18770" spans="56:142" x14ac:dyDescent="0.2">
      <c r="BD18770" s="325"/>
      <c r="EL18770" s="325"/>
    </row>
    <row r="18771" spans="56:142" x14ac:dyDescent="0.2">
      <c r="BD18771" s="325"/>
      <c r="EL18771" s="325"/>
    </row>
    <row r="18772" spans="56:142" x14ac:dyDescent="0.2">
      <c r="BD18772" s="325"/>
      <c r="EL18772" s="325"/>
    </row>
    <row r="18773" spans="56:142" x14ac:dyDescent="0.2">
      <c r="BD18773" s="325"/>
      <c r="EL18773" s="325"/>
    </row>
    <row r="18774" spans="56:142" x14ac:dyDescent="0.2">
      <c r="BD18774" s="325"/>
      <c r="EL18774" s="325"/>
    </row>
    <row r="18775" spans="56:142" x14ac:dyDescent="0.2">
      <c r="BD18775" s="325"/>
      <c r="EL18775" s="325"/>
    </row>
    <row r="18776" spans="56:142" x14ac:dyDescent="0.2">
      <c r="BD18776" s="325"/>
      <c r="EL18776" s="325"/>
    </row>
    <row r="18777" spans="56:142" x14ac:dyDescent="0.2">
      <c r="BD18777" s="325"/>
      <c r="EL18777" s="325"/>
    </row>
    <row r="18778" spans="56:142" x14ac:dyDescent="0.2">
      <c r="BD18778" s="325"/>
      <c r="EL18778" s="325"/>
    </row>
    <row r="18779" spans="56:142" x14ac:dyDescent="0.2">
      <c r="BD18779" s="325"/>
      <c r="EL18779" s="325"/>
    </row>
    <row r="18780" spans="56:142" x14ac:dyDescent="0.2">
      <c r="BD18780" s="325"/>
      <c r="EL18780" s="325"/>
    </row>
    <row r="18781" spans="56:142" x14ac:dyDescent="0.2">
      <c r="BD18781" s="325"/>
      <c r="EL18781" s="325"/>
    </row>
    <row r="18782" spans="56:142" x14ac:dyDescent="0.2">
      <c r="BD18782" s="325"/>
      <c r="EL18782" s="325"/>
    </row>
    <row r="18783" spans="56:142" x14ac:dyDescent="0.2">
      <c r="BD18783" s="325"/>
      <c r="EL18783" s="325"/>
    </row>
    <row r="18784" spans="56:142" x14ac:dyDescent="0.2">
      <c r="BD18784" s="325"/>
      <c r="EL18784" s="325"/>
    </row>
    <row r="18785" spans="56:142" x14ac:dyDescent="0.2">
      <c r="BD18785" s="325"/>
      <c r="EL18785" s="325"/>
    </row>
    <row r="18786" spans="56:142" x14ac:dyDescent="0.2">
      <c r="BD18786" s="325"/>
      <c r="EL18786" s="325"/>
    </row>
    <row r="18787" spans="56:142" x14ac:dyDescent="0.2">
      <c r="BD18787" s="325"/>
      <c r="EL18787" s="325"/>
    </row>
    <row r="18788" spans="56:142" x14ac:dyDescent="0.2">
      <c r="BD18788" s="325"/>
      <c r="EL18788" s="325"/>
    </row>
    <row r="18789" spans="56:142" x14ac:dyDescent="0.2">
      <c r="BD18789" s="325"/>
      <c r="EL18789" s="325"/>
    </row>
    <row r="18790" spans="56:142" x14ac:dyDescent="0.2">
      <c r="BD18790" s="325"/>
      <c r="EL18790" s="325"/>
    </row>
    <row r="18791" spans="56:142" x14ac:dyDescent="0.2">
      <c r="BD18791" s="325"/>
      <c r="EL18791" s="325"/>
    </row>
    <row r="18792" spans="56:142" x14ac:dyDescent="0.2">
      <c r="BD18792" s="325"/>
      <c r="EL18792" s="325"/>
    </row>
    <row r="18793" spans="56:142" x14ac:dyDescent="0.2">
      <c r="BD18793" s="325"/>
      <c r="EL18793" s="325"/>
    </row>
    <row r="18794" spans="56:142" x14ac:dyDescent="0.2">
      <c r="BD18794" s="325"/>
      <c r="EL18794" s="325"/>
    </row>
    <row r="18795" spans="56:142" x14ac:dyDescent="0.2">
      <c r="BD18795" s="325"/>
      <c r="EL18795" s="325"/>
    </row>
    <row r="18796" spans="56:142" x14ac:dyDescent="0.2">
      <c r="BD18796" s="325"/>
      <c r="EL18796" s="325"/>
    </row>
    <row r="18797" spans="56:142" x14ac:dyDescent="0.2">
      <c r="BD18797" s="325"/>
      <c r="EL18797" s="325"/>
    </row>
    <row r="18798" spans="56:142" x14ac:dyDescent="0.2">
      <c r="BD18798" s="325"/>
      <c r="EL18798" s="325"/>
    </row>
    <row r="18799" spans="56:142" x14ac:dyDescent="0.2">
      <c r="BD18799" s="325"/>
      <c r="EL18799" s="325"/>
    </row>
    <row r="18800" spans="56:142" x14ac:dyDescent="0.2">
      <c r="BD18800" s="325"/>
      <c r="EL18800" s="325"/>
    </row>
    <row r="18801" spans="56:142" x14ac:dyDescent="0.2">
      <c r="BD18801" s="325"/>
      <c r="EL18801" s="325"/>
    </row>
    <row r="18802" spans="56:142" x14ac:dyDescent="0.2">
      <c r="BD18802" s="325"/>
      <c r="EL18802" s="325"/>
    </row>
    <row r="18803" spans="56:142" x14ac:dyDescent="0.2">
      <c r="BD18803" s="325"/>
      <c r="EL18803" s="325"/>
    </row>
    <row r="18804" spans="56:142" x14ac:dyDescent="0.2">
      <c r="BD18804" s="325"/>
      <c r="EL18804" s="325"/>
    </row>
    <row r="18805" spans="56:142" x14ac:dyDescent="0.2">
      <c r="BD18805" s="325"/>
      <c r="EL18805" s="325"/>
    </row>
    <row r="18806" spans="56:142" x14ac:dyDescent="0.2">
      <c r="BD18806" s="325"/>
      <c r="EL18806" s="325"/>
    </row>
    <row r="18807" spans="56:142" x14ac:dyDescent="0.2">
      <c r="BD18807" s="325"/>
      <c r="EL18807" s="325"/>
    </row>
    <row r="18808" spans="56:142" x14ac:dyDescent="0.2">
      <c r="BD18808" s="325"/>
      <c r="EL18808" s="325"/>
    </row>
    <row r="18809" spans="56:142" x14ac:dyDescent="0.2">
      <c r="BD18809" s="325"/>
      <c r="EL18809" s="325"/>
    </row>
    <row r="18810" spans="56:142" x14ac:dyDescent="0.2">
      <c r="BD18810" s="325"/>
      <c r="EL18810" s="325"/>
    </row>
    <row r="18811" spans="56:142" x14ac:dyDescent="0.2">
      <c r="BD18811" s="325"/>
      <c r="EL18811" s="325"/>
    </row>
    <row r="18812" spans="56:142" x14ac:dyDescent="0.2">
      <c r="BD18812" s="325"/>
      <c r="EL18812" s="325"/>
    </row>
    <row r="18813" spans="56:142" x14ac:dyDescent="0.2">
      <c r="BD18813" s="325"/>
      <c r="EL18813" s="325"/>
    </row>
    <row r="18814" spans="56:142" x14ac:dyDescent="0.2">
      <c r="BD18814" s="325"/>
      <c r="EL18814" s="325"/>
    </row>
    <row r="18815" spans="56:142" x14ac:dyDescent="0.2">
      <c r="BD18815" s="325"/>
      <c r="EL18815" s="325"/>
    </row>
    <row r="18816" spans="56:142" x14ac:dyDescent="0.2">
      <c r="BD18816" s="325"/>
      <c r="EL18816" s="325"/>
    </row>
    <row r="18817" spans="56:142" x14ac:dyDescent="0.2">
      <c r="BD18817" s="325"/>
      <c r="EL18817" s="325"/>
    </row>
    <row r="18818" spans="56:142" x14ac:dyDescent="0.2">
      <c r="BD18818" s="325"/>
      <c r="EL18818" s="325"/>
    </row>
    <row r="18819" spans="56:142" x14ac:dyDescent="0.2">
      <c r="BD18819" s="325"/>
      <c r="EL18819" s="325"/>
    </row>
    <row r="18820" spans="56:142" x14ac:dyDescent="0.2">
      <c r="BD18820" s="325"/>
      <c r="EL18820" s="325"/>
    </row>
    <row r="18821" spans="56:142" x14ac:dyDescent="0.2">
      <c r="BD18821" s="325"/>
      <c r="EL18821" s="325"/>
    </row>
    <row r="18822" spans="56:142" x14ac:dyDescent="0.2">
      <c r="BD18822" s="325"/>
      <c r="EL18822" s="325"/>
    </row>
    <row r="18823" spans="56:142" x14ac:dyDescent="0.2">
      <c r="BD18823" s="325"/>
      <c r="EL18823" s="325"/>
    </row>
    <row r="18824" spans="56:142" x14ac:dyDescent="0.2">
      <c r="BD18824" s="325"/>
      <c r="EL18824" s="325"/>
    </row>
    <row r="18825" spans="56:142" x14ac:dyDescent="0.2">
      <c r="BD18825" s="325"/>
      <c r="EL18825" s="325"/>
    </row>
    <row r="18826" spans="56:142" x14ac:dyDescent="0.2">
      <c r="BD18826" s="325"/>
      <c r="EL18826" s="325"/>
    </row>
    <row r="18827" spans="56:142" x14ac:dyDescent="0.2">
      <c r="BD18827" s="325"/>
      <c r="EL18827" s="325"/>
    </row>
    <row r="18828" spans="56:142" x14ac:dyDescent="0.2">
      <c r="BD18828" s="325"/>
      <c r="EL18828" s="325"/>
    </row>
    <row r="18829" spans="56:142" x14ac:dyDescent="0.2">
      <c r="BD18829" s="325"/>
      <c r="EL18829" s="325"/>
    </row>
    <row r="18830" spans="56:142" x14ac:dyDescent="0.2">
      <c r="BD18830" s="325"/>
      <c r="EL18830" s="325"/>
    </row>
    <row r="18831" spans="56:142" x14ac:dyDescent="0.2">
      <c r="BD18831" s="325"/>
      <c r="EL18831" s="325"/>
    </row>
    <row r="18832" spans="56:142" x14ac:dyDescent="0.2">
      <c r="BD18832" s="325"/>
      <c r="EL18832" s="325"/>
    </row>
    <row r="18833" spans="56:142" x14ac:dyDescent="0.2">
      <c r="BD18833" s="325"/>
      <c r="EL18833" s="325"/>
    </row>
    <row r="18834" spans="56:142" x14ac:dyDescent="0.2">
      <c r="BD18834" s="325"/>
      <c r="EL18834" s="325"/>
    </row>
    <row r="18835" spans="56:142" x14ac:dyDescent="0.2">
      <c r="BD18835" s="325"/>
      <c r="EL18835" s="325"/>
    </row>
    <row r="18836" spans="56:142" x14ac:dyDescent="0.2">
      <c r="BD18836" s="325"/>
      <c r="EL18836" s="325"/>
    </row>
    <row r="18837" spans="56:142" x14ac:dyDescent="0.2">
      <c r="BD18837" s="325"/>
      <c r="EL18837" s="325"/>
    </row>
    <row r="18838" spans="56:142" x14ac:dyDescent="0.2">
      <c r="BD18838" s="325"/>
      <c r="EL18838" s="325"/>
    </row>
    <row r="18839" spans="56:142" x14ac:dyDescent="0.2">
      <c r="BD18839" s="325"/>
      <c r="EL18839" s="325"/>
    </row>
    <row r="18840" spans="56:142" x14ac:dyDescent="0.2">
      <c r="BD18840" s="325"/>
      <c r="EL18840" s="325"/>
    </row>
    <row r="18841" spans="56:142" x14ac:dyDescent="0.2">
      <c r="BD18841" s="325"/>
      <c r="EL18841" s="325"/>
    </row>
    <row r="18842" spans="56:142" x14ac:dyDescent="0.2">
      <c r="BD18842" s="325"/>
      <c r="EL18842" s="325"/>
    </row>
    <row r="18843" spans="56:142" x14ac:dyDescent="0.2">
      <c r="BD18843" s="325"/>
      <c r="EL18843" s="325"/>
    </row>
    <row r="18844" spans="56:142" x14ac:dyDescent="0.2">
      <c r="BD18844" s="325"/>
      <c r="EL18844" s="325"/>
    </row>
    <row r="18845" spans="56:142" x14ac:dyDescent="0.2">
      <c r="BD18845" s="325"/>
      <c r="EL18845" s="325"/>
    </row>
    <row r="18846" spans="56:142" x14ac:dyDescent="0.2">
      <c r="BD18846" s="325"/>
      <c r="EL18846" s="325"/>
    </row>
    <row r="18847" spans="56:142" x14ac:dyDescent="0.2">
      <c r="BD18847" s="325"/>
      <c r="EL18847" s="325"/>
    </row>
    <row r="18848" spans="56:142" x14ac:dyDescent="0.2">
      <c r="BD18848" s="325"/>
      <c r="EL18848" s="325"/>
    </row>
    <row r="18849" spans="56:142" x14ac:dyDescent="0.2">
      <c r="BD18849" s="325"/>
      <c r="EL18849" s="325"/>
    </row>
    <row r="18850" spans="56:142" x14ac:dyDescent="0.2">
      <c r="BD18850" s="325"/>
      <c r="EL18850" s="325"/>
    </row>
    <row r="18851" spans="56:142" x14ac:dyDescent="0.2">
      <c r="BD18851" s="325"/>
      <c r="EL18851" s="325"/>
    </row>
    <row r="18852" spans="56:142" x14ac:dyDescent="0.2">
      <c r="BD18852" s="325"/>
      <c r="EL18852" s="325"/>
    </row>
    <row r="18853" spans="56:142" x14ac:dyDescent="0.2">
      <c r="BD18853" s="325"/>
      <c r="EL18853" s="325"/>
    </row>
    <row r="18854" spans="56:142" x14ac:dyDescent="0.2">
      <c r="BD18854" s="325"/>
      <c r="EL18854" s="325"/>
    </row>
    <row r="18855" spans="56:142" x14ac:dyDescent="0.2">
      <c r="BD18855" s="325"/>
      <c r="EL18855" s="325"/>
    </row>
    <row r="18856" spans="56:142" x14ac:dyDescent="0.2">
      <c r="BD18856" s="325"/>
      <c r="EL18856" s="325"/>
    </row>
    <row r="18857" spans="56:142" x14ac:dyDescent="0.2">
      <c r="BD18857" s="325"/>
      <c r="EL18857" s="325"/>
    </row>
    <row r="18858" spans="56:142" x14ac:dyDescent="0.2">
      <c r="BD18858" s="325"/>
      <c r="EL18858" s="325"/>
    </row>
    <row r="18859" spans="56:142" x14ac:dyDescent="0.2">
      <c r="BD18859" s="325"/>
      <c r="EL18859" s="325"/>
    </row>
    <row r="18860" spans="56:142" x14ac:dyDescent="0.2">
      <c r="BD18860" s="325"/>
      <c r="EL18860" s="325"/>
    </row>
    <row r="18861" spans="56:142" x14ac:dyDescent="0.2">
      <c r="BD18861" s="325"/>
      <c r="EL18861" s="325"/>
    </row>
    <row r="18862" spans="56:142" x14ac:dyDescent="0.2">
      <c r="BD18862" s="325"/>
      <c r="EL18862" s="325"/>
    </row>
    <row r="18863" spans="56:142" x14ac:dyDescent="0.2">
      <c r="BD18863" s="325"/>
      <c r="EL18863" s="325"/>
    </row>
    <row r="18864" spans="56:142" x14ac:dyDescent="0.2">
      <c r="BD18864" s="325"/>
      <c r="EL18864" s="325"/>
    </row>
    <row r="18865" spans="56:142" x14ac:dyDescent="0.2">
      <c r="BD18865" s="325"/>
      <c r="EL18865" s="325"/>
    </row>
    <row r="18866" spans="56:142" x14ac:dyDescent="0.2">
      <c r="BD18866" s="325"/>
      <c r="EL18866" s="325"/>
    </row>
    <row r="18867" spans="56:142" x14ac:dyDescent="0.2">
      <c r="BD18867" s="325"/>
      <c r="EL18867" s="325"/>
    </row>
    <row r="18868" spans="56:142" x14ac:dyDescent="0.2">
      <c r="BD18868" s="325"/>
      <c r="EL18868" s="325"/>
    </row>
    <row r="18869" spans="56:142" x14ac:dyDescent="0.2">
      <c r="BD18869" s="325"/>
      <c r="EL18869" s="325"/>
    </row>
    <row r="18870" spans="56:142" x14ac:dyDescent="0.2">
      <c r="BD18870" s="325"/>
      <c r="EL18870" s="325"/>
    </row>
    <row r="18871" spans="56:142" x14ac:dyDescent="0.2">
      <c r="BD18871" s="325"/>
      <c r="EL18871" s="325"/>
    </row>
    <row r="18872" spans="56:142" x14ac:dyDescent="0.2">
      <c r="BD18872" s="325"/>
      <c r="EL18872" s="325"/>
    </row>
    <row r="18873" spans="56:142" x14ac:dyDescent="0.2">
      <c r="BD18873" s="325"/>
      <c r="EL18873" s="325"/>
    </row>
    <row r="18874" spans="56:142" x14ac:dyDescent="0.2">
      <c r="BD18874" s="325"/>
      <c r="EL18874" s="325"/>
    </row>
    <row r="18875" spans="56:142" x14ac:dyDescent="0.2">
      <c r="BD18875" s="325"/>
      <c r="EL18875" s="325"/>
    </row>
    <row r="18876" spans="56:142" x14ac:dyDescent="0.2">
      <c r="BD18876" s="325"/>
      <c r="EL18876" s="325"/>
    </row>
    <row r="18877" spans="56:142" x14ac:dyDescent="0.2">
      <c r="BD18877" s="325"/>
      <c r="EL18877" s="325"/>
    </row>
    <row r="18878" spans="56:142" x14ac:dyDescent="0.2">
      <c r="BD18878" s="325"/>
      <c r="EL18878" s="325"/>
    </row>
    <row r="18879" spans="56:142" x14ac:dyDescent="0.2">
      <c r="BD18879" s="325"/>
      <c r="EL18879" s="325"/>
    </row>
    <row r="18880" spans="56:142" x14ac:dyDescent="0.2">
      <c r="BD18880" s="325"/>
      <c r="EL18880" s="325"/>
    </row>
    <row r="18881" spans="56:142" x14ac:dyDescent="0.2">
      <c r="BD18881" s="325"/>
      <c r="EL18881" s="325"/>
    </row>
    <row r="18882" spans="56:142" x14ac:dyDescent="0.2">
      <c r="BD18882" s="325"/>
      <c r="EL18882" s="325"/>
    </row>
    <row r="18883" spans="56:142" x14ac:dyDescent="0.2">
      <c r="BD18883" s="325"/>
      <c r="EL18883" s="325"/>
    </row>
    <row r="18884" spans="56:142" x14ac:dyDescent="0.2">
      <c r="BD18884" s="325"/>
      <c r="EL18884" s="325"/>
    </row>
    <row r="18885" spans="56:142" x14ac:dyDescent="0.2">
      <c r="BD18885" s="325"/>
      <c r="EL18885" s="325"/>
    </row>
    <row r="18886" spans="56:142" x14ac:dyDescent="0.2">
      <c r="BD18886" s="325"/>
      <c r="EL18886" s="325"/>
    </row>
    <row r="18887" spans="56:142" x14ac:dyDescent="0.2">
      <c r="BD18887" s="325"/>
      <c r="EL18887" s="325"/>
    </row>
    <row r="18888" spans="56:142" x14ac:dyDescent="0.2">
      <c r="BD18888" s="325"/>
      <c r="EL18888" s="325"/>
    </row>
    <row r="18889" spans="56:142" x14ac:dyDescent="0.2">
      <c r="BD18889" s="325"/>
      <c r="EL18889" s="325"/>
    </row>
    <row r="18890" spans="56:142" x14ac:dyDescent="0.2">
      <c r="BD18890" s="325"/>
      <c r="EL18890" s="325"/>
    </row>
    <row r="18891" spans="56:142" x14ac:dyDescent="0.2">
      <c r="BD18891" s="325"/>
      <c r="EL18891" s="325"/>
    </row>
    <row r="18892" spans="56:142" x14ac:dyDescent="0.2">
      <c r="BD18892" s="325"/>
      <c r="EL18892" s="325"/>
    </row>
    <row r="18893" spans="56:142" x14ac:dyDescent="0.2">
      <c r="BD18893" s="325"/>
      <c r="EL18893" s="325"/>
    </row>
    <row r="18894" spans="56:142" x14ac:dyDescent="0.2">
      <c r="BD18894" s="325"/>
      <c r="EL18894" s="325"/>
    </row>
    <row r="18895" spans="56:142" x14ac:dyDescent="0.2">
      <c r="BD18895" s="325"/>
      <c r="EL18895" s="325"/>
    </row>
    <row r="18896" spans="56:142" x14ac:dyDescent="0.2">
      <c r="BD18896" s="325"/>
      <c r="EL18896" s="325"/>
    </row>
    <row r="18897" spans="56:142" x14ac:dyDescent="0.2">
      <c r="BD18897" s="325"/>
      <c r="EL18897" s="325"/>
    </row>
    <row r="18898" spans="56:142" x14ac:dyDescent="0.2">
      <c r="BD18898" s="325"/>
      <c r="EL18898" s="325"/>
    </row>
    <row r="18899" spans="56:142" x14ac:dyDescent="0.2">
      <c r="BD18899" s="325"/>
      <c r="EL18899" s="325"/>
    </row>
    <row r="18900" spans="56:142" x14ac:dyDescent="0.2">
      <c r="BD18900" s="325"/>
      <c r="EL18900" s="325"/>
    </row>
    <row r="18901" spans="56:142" x14ac:dyDescent="0.2">
      <c r="BD18901" s="325"/>
      <c r="EL18901" s="325"/>
    </row>
    <row r="18902" spans="56:142" x14ac:dyDescent="0.2">
      <c r="BD18902" s="325"/>
      <c r="EL18902" s="325"/>
    </row>
    <row r="18903" spans="56:142" x14ac:dyDescent="0.2">
      <c r="BD18903" s="325"/>
      <c r="EL18903" s="325"/>
    </row>
    <row r="18904" spans="56:142" x14ac:dyDescent="0.2">
      <c r="BD18904" s="325"/>
      <c r="EL18904" s="325"/>
    </row>
    <row r="18905" spans="56:142" x14ac:dyDescent="0.2">
      <c r="BD18905" s="325"/>
      <c r="EL18905" s="325"/>
    </row>
    <row r="18906" spans="56:142" x14ac:dyDescent="0.2">
      <c r="BD18906" s="325"/>
      <c r="EL18906" s="325"/>
    </row>
    <row r="18907" spans="56:142" x14ac:dyDescent="0.2">
      <c r="BD18907" s="325"/>
      <c r="EL18907" s="325"/>
    </row>
    <row r="18908" spans="56:142" x14ac:dyDescent="0.2">
      <c r="BD18908" s="325"/>
      <c r="EL18908" s="325"/>
    </row>
    <row r="18909" spans="56:142" x14ac:dyDescent="0.2">
      <c r="BD18909" s="325"/>
      <c r="EL18909" s="325"/>
    </row>
    <row r="18910" spans="56:142" x14ac:dyDescent="0.2">
      <c r="BD18910" s="325"/>
      <c r="EL18910" s="325"/>
    </row>
    <row r="18911" spans="56:142" x14ac:dyDescent="0.2">
      <c r="BD18911" s="325"/>
      <c r="EL18911" s="325"/>
    </row>
    <row r="18912" spans="56:142" x14ac:dyDescent="0.2">
      <c r="BD18912" s="325"/>
      <c r="EL18912" s="325"/>
    </row>
    <row r="18913" spans="56:142" x14ac:dyDescent="0.2">
      <c r="BD18913" s="325"/>
      <c r="EL18913" s="325"/>
    </row>
    <row r="18914" spans="56:142" x14ac:dyDescent="0.2">
      <c r="BD18914" s="325"/>
      <c r="EL18914" s="325"/>
    </row>
    <row r="18915" spans="56:142" x14ac:dyDescent="0.2">
      <c r="BD18915" s="325"/>
      <c r="EL18915" s="325"/>
    </row>
    <row r="18916" spans="56:142" x14ac:dyDescent="0.2">
      <c r="BD18916" s="325"/>
      <c r="EL18916" s="325"/>
    </row>
    <row r="18917" spans="56:142" x14ac:dyDescent="0.2">
      <c r="BD18917" s="325"/>
      <c r="EL18917" s="325"/>
    </row>
    <row r="18918" spans="56:142" x14ac:dyDescent="0.2">
      <c r="BD18918" s="325"/>
      <c r="EL18918" s="325"/>
    </row>
    <row r="18919" spans="56:142" x14ac:dyDescent="0.2">
      <c r="BD18919" s="325"/>
      <c r="EL18919" s="325"/>
    </row>
    <row r="18920" spans="56:142" x14ac:dyDescent="0.2">
      <c r="BD18920" s="325"/>
      <c r="EL18920" s="325"/>
    </row>
    <row r="18921" spans="56:142" x14ac:dyDescent="0.2">
      <c r="BD18921" s="325"/>
      <c r="EL18921" s="325"/>
    </row>
    <row r="18922" spans="56:142" x14ac:dyDescent="0.2">
      <c r="BD18922" s="325"/>
      <c r="EL18922" s="325"/>
    </row>
    <row r="18923" spans="56:142" x14ac:dyDescent="0.2">
      <c r="BD18923" s="325"/>
      <c r="EL18923" s="325"/>
    </row>
    <row r="18924" spans="56:142" x14ac:dyDescent="0.2">
      <c r="BD18924" s="325"/>
      <c r="EL18924" s="325"/>
    </row>
    <row r="18925" spans="56:142" x14ac:dyDescent="0.2">
      <c r="BD18925" s="325"/>
      <c r="EL18925" s="325"/>
    </row>
    <row r="18926" spans="56:142" x14ac:dyDescent="0.2">
      <c r="BD18926" s="325"/>
      <c r="EL18926" s="325"/>
    </row>
    <row r="18927" spans="56:142" x14ac:dyDescent="0.2">
      <c r="BD18927" s="325"/>
      <c r="EL18927" s="325"/>
    </row>
    <row r="18928" spans="56:142" x14ac:dyDescent="0.2">
      <c r="BD18928" s="325"/>
      <c r="EL18928" s="325"/>
    </row>
    <row r="18929" spans="56:142" x14ac:dyDescent="0.2">
      <c r="BD18929" s="325"/>
      <c r="EL18929" s="325"/>
    </row>
    <row r="18930" spans="56:142" x14ac:dyDescent="0.2">
      <c r="BD18930" s="325"/>
      <c r="EL18930" s="325"/>
    </row>
    <row r="18931" spans="56:142" x14ac:dyDescent="0.2">
      <c r="BD18931" s="325"/>
      <c r="EL18931" s="325"/>
    </row>
    <row r="18932" spans="56:142" x14ac:dyDescent="0.2">
      <c r="BD18932" s="325"/>
      <c r="EL18932" s="325"/>
    </row>
    <row r="18933" spans="56:142" x14ac:dyDescent="0.2">
      <c r="BD18933" s="325"/>
      <c r="EL18933" s="325"/>
    </row>
    <row r="18934" spans="56:142" x14ac:dyDescent="0.2">
      <c r="BD18934" s="325"/>
      <c r="EL18934" s="325"/>
    </row>
    <row r="18935" spans="56:142" x14ac:dyDescent="0.2">
      <c r="BD18935" s="325"/>
      <c r="EL18935" s="325"/>
    </row>
    <row r="18936" spans="56:142" x14ac:dyDescent="0.2">
      <c r="BD18936" s="325"/>
      <c r="EL18936" s="325"/>
    </row>
    <row r="18937" spans="56:142" x14ac:dyDescent="0.2">
      <c r="BD18937" s="325"/>
      <c r="EL18937" s="325"/>
    </row>
    <row r="18938" spans="56:142" x14ac:dyDescent="0.2">
      <c r="BD18938" s="325"/>
      <c r="EL18938" s="325"/>
    </row>
    <row r="18939" spans="56:142" x14ac:dyDescent="0.2">
      <c r="BD18939" s="325"/>
      <c r="EL18939" s="325"/>
    </row>
    <row r="18940" spans="56:142" x14ac:dyDescent="0.2">
      <c r="BD18940" s="325"/>
      <c r="EL18940" s="325"/>
    </row>
    <row r="18941" spans="56:142" x14ac:dyDescent="0.2">
      <c r="BD18941" s="325"/>
      <c r="EL18941" s="325"/>
    </row>
    <row r="18942" spans="56:142" x14ac:dyDescent="0.2">
      <c r="BD18942" s="325"/>
      <c r="EL18942" s="325"/>
    </row>
    <row r="18943" spans="56:142" x14ac:dyDescent="0.2">
      <c r="BD18943" s="325"/>
      <c r="EL18943" s="325"/>
    </row>
    <row r="18944" spans="56:142" x14ac:dyDescent="0.2">
      <c r="BD18944" s="325"/>
      <c r="EL18944" s="325"/>
    </row>
    <row r="18945" spans="56:142" x14ac:dyDescent="0.2">
      <c r="BD18945" s="325"/>
      <c r="EL18945" s="325"/>
    </row>
    <row r="18946" spans="56:142" x14ac:dyDescent="0.2">
      <c r="BD18946" s="325"/>
      <c r="EL18946" s="325"/>
    </row>
    <row r="18947" spans="56:142" x14ac:dyDescent="0.2">
      <c r="BD18947" s="325"/>
      <c r="EL18947" s="325"/>
    </row>
    <row r="18948" spans="56:142" x14ac:dyDescent="0.2">
      <c r="BD18948" s="325"/>
      <c r="EL18948" s="325"/>
    </row>
    <row r="18949" spans="56:142" x14ac:dyDescent="0.2">
      <c r="BD18949" s="325"/>
      <c r="EL18949" s="325"/>
    </row>
    <row r="18950" spans="56:142" x14ac:dyDescent="0.2">
      <c r="BD18950" s="325"/>
      <c r="EL18950" s="325"/>
    </row>
    <row r="18951" spans="56:142" x14ac:dyDescent="0.2">
      <c r="BD18951" s="325"/>
      <c r="EL18951" s="325"/>
    </row>
    <row r="18952" spans="56:142" x14ac:dyDescent="0.2">
      <c r="BD18952" s="325"/>
      <c r="EL18952" s="325"/>
    </row>
    <row r="18953" spans="56:142" x14ac:dyDescent="0.2">
      <c r="BD18953" s="325"/>
      <c r="EL18953" s="325"/>
    </row>
    <row r="18954" spans="56:142" x14ac:dyDescent="0.2">
      <c r="BD18954" s="325"/>
      <c r="EL18954" s="325"/>
    </row>
    <row r="18955" spans="56:142" x14ac:dyDescent="0.2">
      <c r="BD18955" s="325"/>
      <c r="EL18955" s="325"/>
    </row>
    <row r="18956" spans="56:142" x14ac:dyDescent="0.2">
      <c r="BD18956" s="325"/>
      <c r="EL18956" s="325"/>
    </row>
    <row r="18957" spans="56:142" x14ac:dyDescent="0.2">
      <c r="BD18957" s="325"/>
      <c r="EL18957" s="325"/>
    </row>
    <row r="18958" spans="56:142" x14ac:dyDescent="0.2">
      <c r="BD18958" s="325"/>
      <c r="EL18958" s="325"/>
    </row>
    <row r="18959" spans="56:142" x14ac:dyDescent="0.2">
      <c r="BD18959" s="325"/>
      <c r="EL18959" s="325"/>
    </row>
    <row r="18960" spans="56:142" x14ac:dyDescent="0.2">
      <c r="BD18960" s="325"/>
      <c r="EL18960" s="325"/>
    </row>
    <row r="18961" spans="56:142" x14ac:dyDescent="0.2">
      <c r="BD18961" s="325"/>
      <c r="EL18961" s="325"/>
    </row>
    <row r="18962" spans="56:142" x14ac:dyDescent="0.2">
      <c r="BD18962" s="325"/>
      <c r="EL18962" s="325"/>
    </row>
    <row r="18963" spans="56:142" x14ac:dyDescent="0.2">
      <c r="BD18963" s="325"/>
      <c r="EL18963" s="325"/>
    </row>
    <row r="18964" spans="56:142" x14ac:dyDescent="0.2">
      <c r="BD18964" s="325"/>
      <c r="EL18964" s="325"/>
    </row>
    <row r="18965" spans="56:142" x14ac:dyDescent="0.2">
      <c r="BD18965" s="325"/>
      <c r="EL18965" s="325"/>
    </row>
    <row r="18966" spans="56:142" x14ac:dyDescent="0.2">
      <c r="BD18966" s="325"/>
      <c r="EL18966" s="325"/>
    </row>
    <row r="18967" spans="56:142" x14ac:dyDescent="0.2">
      <c r="BD18967" s="325"/>
      <c r="EL18967" s="325"/>
    </row>
    <row r="18968" spans="56:142" x14ac:dyDescent="0.2">
      <c r="BD18968" s="325"/>
      <c r="EL18968" s="325"/>
    </row>
    <row r="18969" spans="56:142" x14ac:dyDescent="0.2">
      <c r="BD18969" s="325"/>
      <c r="EL18969" s="325"/>
    </row>
    <row r="18970" spans="56:142" x14ac:dyDescent="0.2">
      <c r="BD18970" s="325"/>
      <c r="EL18970" s="325"/>
    </row>
    <row r="18971" spans="56:142" x14ac:dyDescent="0.2">
      <c r="BD18971" s="325"/>
      <c r="EL18971" s="325"/>
    </row>
    <row r="18972" spans="56:142" x14ac:dyDescent="0.2">
      <c r="BD18972" s="325"/>
      <c r="EL18972" s="325"/>
    </row>
    <row r="18973" spans="56:142" x14ac:dyDescent="0.2">
      <c r="BD18973" s="325"/>
      <c r="EL18973" s="325"/>
    </row>
    <row r="18974" spans="56:142" x14ac:dyDescent="0.2">
      <c r="BD18974" s="325"/>
      <c r="EL18974" s="325"/>
    </row>
    <row r="18975" spans="56:142" x14ac:dyDescent="0.2">
      <c r="BD18975" s="325"/>
      <c r="EL18975" s="325"/>
    </row>
    <row r="18976" spans="56:142" x14ac:dyDescent="0.2">
      <c r="BD18976" s="325"/>
      <c r="EL18976" s="325"/>
    </row>
    <row r="18977" spans="56:142" x14ac:dyDescent="0.2">
      <c r="BD18977" s="325"/>
      <c r="EL18977" s="325"/>
    </row>
    <row r="18978" spans="56:142" x14ac:dyDescent="0.2">
      <c r="BD18978" s="325"/>
      <c r="EL18978" s="325"/>
    </row>
    <row r="18979" spans="56:142" x14ac:dyDescent="0.2">
      <c r="BD18979" s="325"/>
      <c r="EL18979" s="325"/>
    </row>
    <row r="18980" spans="56:142" x14ac:dyDescent="0.2">
      <c r="BD18980" s="325"/>
      <c r="EL18980" s="325"/>
    </row>
    <row r="18981" spans="56:142" x14ac:dyDescent="0.2">
      <c r="BD18981" s="325"/>
      <c r="EL18981" s="325"/>
    </row>
    <row r="18982" spans="56:142" x14ac:dyDescent="0.2">
      <c r="BD18982" s="325"/>
      <c r="EL18982" s="325"/>
    </row>
    <row r="18983" spans="56:142" x14ac:dyDescent="0.2">
      <c r="BD18983" s="325"/>
      <c r="EL18983" s="325"/>
    </row>
    <row r="18984" spans="56:142" x14ac:dyDescent="0.2">
      <c r="BD18984" s="325"/>
      <c r="EL18984" s="325"/>
    </row>
    <row r="18985" spans="56:142" x14ac:dyDescent="0.2">
      <c r="BD18985" s="325"/>
      <c r="EL18985" s="325"/>
    </row>
    <row r="18986" spans="56:142" x14ac:dyDescent="0.2">
      <c r="BD18986" s="325"/>
      <c r="EL18986" s="325"/>
    </row>
    <row r="18987" spans="56:142" x14ac:dyDescent="0.2">
      <c r="BD18987" s="325"/>
      <c r="EL18987" s="325"/>
    </row>
    <row r="18988" spans="56:142" x14ac:dyDescent="0.2">
      <c r="BD18988" s="325"/>
      <c r="EL18988" s="325"/>
    </row>
    <row r="18989" spans="56:142" x14ac:dyDescent="0.2">
      <c r="BD18989" s="325"/>
      <c r="EL18989" s="325"/>
    </row>
    <row r="18990" spans="56:142" x14ac:dyDescent="0.2">
      <c r="BD18990" s="325"/>
      <c r="EL18990" s="325"/>
    </row>
    <row r="18991" spans="56:142" x14ac:dyDescent="0.2">
      <c r="BD18991" s="325"/>
      <c r="EL18991" s="325"/>
    </row>
    <row r="18992" spans="56:142" x14ac:dyDescent="0.2">
      <c r="BD18992" s="325"/>
      <c r="EL18992" s="325"/>
    </row>
    <row r="18993" spans="56:142" x14ac:dyDescent="0.2">
      <c r="BD18993" s="325"/>
      <c r="EL18993" s="325"/>
    </row>
    <row r="18994" spans="56:142" x14ac:dyDescent="0.2">
      <c r="BD18994" s="325"/>
      <c r="EL18994" s="325"/>
    </row>
    <row r="18995" spans="56:142" x14ac:dyDescent="0.2">
      <c r="BD18995" s="325"/>
      <c r="EL18995" s="325"/>
    </row>
    <row r="18996" spans="56:142" x14ac:dyDescent="0.2">
      <c r="BD18996" s="325"/>
      <c r="EL18996" s="325"/>
    </row>
    <row r="18997" spans="56:142" x14ac:dyDescent="0.2">
      <c r="BD18997" s="325"/>
      <c r="EL18997" s="325"/>
    </row>
    <row r="18998" spans="56:142" x14ac:dyDescent="0.2">
      <c r="BD18998" s="325"/>
      <c r="EL18998" s="325"/>
    </row>
    <row r="18999" spans="56:142" x14ac:dyDescent="0.2">
      <c r="BD18999" s="325"/>
      <c r="EL18999" s="325"/>
    </row>
    <row r="19000" spans="56:142" x14ac:dyDescent="0.2">
      <c r="BD19000" s="325"/>
      <c r="EL19000" s="325"/>
    </row>
    <row r="19001" spans="56:142" x14ac:dyDescent="0.2">
      <c r="BD19001" s="325"/>
      <c r="EL19001" s="325"/>
    </row>
    <row r="19002" spans="56:142" x14ac:dyDescent="0.2">
      <c r="BD19002" s="325"/>
      <c r="EL19002" s="325"/>
    </row>
    <row r="19003" spans="56:142" x14ac:dyDescent="0.2">
      <c r="BD19003" s="325"/>
      <c r="EL19003" s="325"/>
    </row>
    <row r="19004" spans="56:142" x14ac:dyDescent="0.2">
      <c r="BD19004" s="325"/>
      <c r="EL19004" s="325"/>
    </row>
    <row r="19005" spans="56:142" x14ac:dyDescent="0.2">
      <c r="BD19005" s="325"/>
      <c r="EL19005" s="325"/>
    </row>
    <row r="19006" spans="56:142" x14ac:dyDescent="0.2">
      <c r="BD19006" s="325"/>
      <c r="EL19006" s="325"/>
    </row>
    <row r="19007" spans="56:142" x14ac:dyDescent="0.2">
      <c r="BD19007" s="325"/>
      <c r="EL19007" s="325"/>
    </row>
    <row r="19008" spans="56:142" x14ac:dyDescent="0.2">
      <c r="BD19008" s="325"/>
      <c r="EL19008" s="325"/>
    </row>
    <row r="19009" spans="56:142" x14ac:dyDescent="0.2">
      <c r="BD19009" s="325"/>
      <c r="EL19009" s="325"/>
    </row>
    <row r="19010" spans="56:142" x14ac:dyDescent="0.2">
      <c r="BD19010" s="325"/>
      <c r="EL19010" s="325"/>
    </row>
    <row r="19011" spans="56:142" x14ac:dyDescent="0.2">
      <c r="BD19011" s="325"/>
      <c r="EL19011" s="325"/>
    </row>
    <row r="19012" spans="56:142" x14ac:dyDescent="0.2">
      <c r="BD19012" s="325"/>
      <c r="EL19012" s="325"/>
    </row>
    <row r="19013" spans="56:142" x14ac:dyDescent="0.2">
      <c r="BD19013" s="325"/>
      <c r="EL19013" s="325"/>
    </row>
    <row r="19014" spans="56:142" x14ac:dyDescent="0.2">
      <c r="BD19014" s="325"/>
      <c r="EL19014" s="325"/>
    </row>
    <row r="19015" spans="56:142" x14ac:dyDescent="0.2">
      <c r="BD19015" s="325"/>
      <c r="EL19015" s="325"/>
    </row>
    <row r="19016" spans="56:142" x14ac:dyDescent="0.2">
      <c r="BD19016" s="325"/>
      <c r="EL19016" s="325"/>
    </row>
    <row r="19017" spans="56:142" x14ac:dyDescent="0.2">
      <c r="BD19017" s="325"/>
      <c r="EL19017" s="325"/>
    </row>
    <row r="19018" spans="56:142" x14ac:dyDescent="0.2">
      <c r="BD19018" s="325"/>
      <c r="EL19018" s="325"/>
    </row>
    <row r="19019" spans="56:142" x14ac:dyDescent="0.2">
      <c r="BD19019" s="325"/>
      <c r="EL19019" s="325"/>
    </row>
    <row r="19020" spans="56:142" x14ac:dyDescent="0.2">
      <c r="BD19020" s="325"/>
      <c r="EL19020" s="325"/>
    </row>
    <row r="19021" spans="56:142" x14ac:dyDescent="0.2">
      <c r="BD19021" s="325"/>
      <c r="EL19021" s="325"/>
    </row>
    <row r="19022" spans="56:142" x14ac:dyDescent="0.2">
      <c r="BD19022" s="325"/>
      <c r="EL19022" s="325"/>
    </row>
    <row r="19023" spans="56:142" x14ac:dyDescent="0.2">
      <c r="BD19023" s="325"/>
      <c r="EL19023" s="325"/>
    </row>
    <row r="19024" spans="56:142" x14ac:dyDescent="0.2">
      <c r="BD19024" s="325"/>
      <c r="EL19024" s="325"/>
    </row>
    <row r="19025" spans="56:142" x14ac:dyDescent="0.2">
      <c r="BD19025" s="325"/>
      <c r="EL19025" s="325"/>
    </row>
    <row r="19026" spans="56:142" x14ac:dyDescent="0.2">
      <c r="BD19026" s="325"/>
      <c r="EL19026" s="325"/>
    </row>
    <row r="19027" spans="56:142" x14ac:dyDescent="0.2">
      <c r="BD19027" s="325"/>
      <c r="EL19027" s="325"/>
    </row>
    <row r="19028" spans="56:142" x14ac:dyDescent="0.2">
      <c r="BD19028" s="325"/>
      <c r="EL19028" s="325"/>
    </row>
    <row r="19029" spans="56:142" x14ac:dyDescent="0.2">
      <c r="BD19029" s="325"/>
      <c r="EL19029" s="325"/>
    </row>
    <row r="19030" spans="56:142" x14ac:dyDescent="0.2">
      <c r="BD19030" s="325"/>
      <c r="EL19030" s="325"/>
    </row>
    <row r="19031" spans="56:142" x14ac:dyDescent="0.2">
      <c r="BD19031" s="325"/>
      <c r="EL19031" s="325"/>
    </row>
    <row r="19032" spans="56:142" x14ac:dyDescent="0.2">
      <c r="BD19032" s="325"/>
      <c r="EL19032" s="325"/>
    </row>
    <row r="19033" spans="56:142" x14ac:dyDescent="0.2">
      <c r="BD19033" s="325"/>
      <c r="EL19033" s="325"/>
    </row>
    <row r="19034" spans="56:142" x14ac:dyDescent="0.2">
      <c r="BD19034" s="325"/>
      <c r="EL19034" s="325"/>
    </row>
    <row r="19035" spans="56:142" x14ac:dyDescent="0.2">
      <c r="BD19035" s="325"/>
      <c r="EL19035" s="325"/>
    </row>
    <row r="19036" spans="56:142" x14ac:dyDescent="0.2">
      <c r="BD19036" s="325"/>
      <c r="EL19036" s="325"/>
    </row>
    <row r="19037" spans="56:142" x14ac:dyDescent="0.2">
      <c r="BD19037" s="325"/>
      <c r="EL19037" s="325"/>
    </row>
    <row r="19038" spans="56:142" x14ac:dyDescent="0.2">
      <c r="BD19038" s="325"/>
      <c r="EL19038" s="325"/>
    </row>
    <row r="19039" spans="56:142" x14ac:dyDescent="0.2">
      <c r="BD19039" s="325"/>
      <c r="EL19039" s="325"/>
    </row>
    <row r="19040" spans="56:142" x14ac:dyDescent="0.2">
      <c r="BD19040" s="325"/>
      <c r="EL19040" s="325"/>
    </row>
    <row r="19041" spans="56:142" x14ac:dyDescent="0.2">
      <c r="BD19041" s="325"/>
      <c r="EL19041" s="325"/>
    </row>
    <row r="19042" spans="56:142" x14ac:dyDescent="0.2">
      <c r="BD19042" s="325"/>
      <c r="EL19042" s="325"/>
    </row>
    <row r="19043" spans="56:142" x14ac:dyDescent="0.2">
      <c r="BD19043" s="325"/>
      <c r="EL19043" s="325"/>
    </row>
    <row r="19044" spans="56:142" x14ac:dyDescent="0.2">
      <c r="BD19044" s="325"/>
      <c r="EL19044" s="325"/>
    </row>
    <row r="19045" spans="56:142" x14ac:dyDescent="0.2">
      <c r="BD19045" s="325"/>
      <c r="EL19045" s="325"/>
    </row>
    <row r="19046" spans="56:142" x14ac:dyDescent="0.2">
      <c r="BD19046" s="325"/>
      <c r="EL19046" s="325"/>
    </row>
    <row r="19047" spans="56:142" x14ac:dyDescent="0.2">
      <c r="BD19047" s="325"/>
      <c r="EL19047" s="325"/>
    </row>
    <row r="19048" spans="56:142" x14ac:dyDescent="0.2">
      <c r="BD19048" s="325"/>
      <c r="EL19048" s="325"/>
    </row>
    <row r="19049" spans="56:142" x14ac:dyDescent="0.2">
      <c r="BD19049" s="325"/>
      <c r="EL19049" s="325"/>
    </row>
    <row r="19050" spans="56:142" x14ac:dyDescent="0.2">
      <c r="BD19050" s="325"/>
      <c r="EL19050" s="325"/>
    </row>
    <row r="19051" spans="56:142" x14ac:dyDescent="0.2">
      <c r="BD19051" s="325"/>
      <c r="EL19051" s="325"/>
    </row>
    <row r="19052" spans="56:142" x14ac:dyDescent="0.2">
      <c r="BD19052" s="325"/>
      <c r="EL19052" s="325"/>
    </row>
    <row r="19053" spans="56:142" x14ac:dyDescent="0.2">
      <c r="BD19053" s="325"/>
      <c r="EL19053" s="325"/>
    </row>
    <row r="19054" spans="56:142" x14ac:dyDescent="0.2">
      <c r="BD19054" s="325"/>
      <c r="EL19054" s="325"/>
    </row>
    <row r="19055" spans="56:142" x14ac:dyDescent="0.2">
      <c r="BD19055" s="325"/>
      <c r="EL19055" s="325"/>
    </row>
    <row r="19056" spans="56:142" x14ac:dyDescent="0.2">
      <c r="BD19056" s="325"/>
      <c r="EL19056" s="325"/>
    </row>
    <row r="19057" spans="56:142" x14ac:dyDescent="0.2">
      <c r="BD19057" s="325"/>
      <c r="EL19057" s="325"/>
    </row>
    <row r="19058" spans="56:142" x14ac:dyDescent="0.2">
      <c r="BD19058" s="325"/>
      <c r="EL19058" s="325"/>
    </row>
    <row r="19059" spans="56:142" x14ac:dyDescent="0.2">
      <c r="BD19059" s="325"/>
      <c r="EL19059" s="325"/>
    </row>
    <row r="19060" spans="56:142" x14ac:dyDescent="0.2">
      <c r="BD19060" s="325"/>
      <c r="EL19060" s="325"/>
    </row>
    <row r="19061" spans="56:142" x14ac:dyDescent="0.2">
      <c r="BD19061" s="325"/>
      <c r="EL19061" s="325"/>
    </row>
    <row r="19062" spans="56:142" x14ac:dyDescent="0.2">
      <c r="BD19062" s="325"/>
      <c r="EL19062" s="325"/>
    </row>
    <row r="19063" spans="56:142" x14ac:dyDescent="0.2">
      <c r="BD19063" s="325"/>
      <c r="EL19063" s="325"/>
    </row>
    <row r="19064" spans="56:142" x14ac:dyDescent="0.2">
      <c r="BD19064" s="325"/>
      <c r="EL19064" s="325"/>
    </row>
    <row r="19065" spans="56:142" x14ac:dyDescent="0.2">
      <c r="BD19065" s="325"/>
      <c r="EL19065" s="325"/>
    </row>
    <row r="19066" spans="56:142" x14ac:dyDescent="0.2">
      <c r="BD19066" s="325"/>
      <c r="EL19066" s="325"/>
    </row>
    <row r="19067" spans="56:142" x14ac:dyDescent="0.2">
      <c r="BD19067" s="325"/>
      <c r="EL19067" s="325"/>
    </row>
    <row r="19068" spans="56:142" x14ac:dyDescent="0.2">
      <c r="BD19068" s="325"/>
      <c r="EL19068" s="325"/>
    </row>
    <row r="19069" spans="56:142" x14ac:dyDescent="0.2">
      <c r="BD19069" s="325"/>
      <c r="EL19069" s="325"/>
    </row>
    <row r="19070" spans="56:142" x14ac:dyDescent="0.2">
      <c r="BD19070" s="325"/>
      <c r="EL19070" s="325"/>
    </row>
    <row r="19071" spans="56:142" x14ac:dyDescent="0.2">
      <c r="BD19071" s="325"/>
      <c r="EL19071" s="325"/>
    </row>
    <row r="19072" spans="56:142" x14ac:dyDescent="0.2">
      <c r="BD19072" s="325"/>
      <c r="EL19072" s="325"/>
    </row>
    <row r="19073" spans="56:142" x14ac:dyDescent="0.2">
      <c r="BD19073" s="325"/>
      <c r="EL19073" s="325"/>
    </row>
    <row r="19074" spans="56:142" x14ac:dyDescent="0.2">
      <c r="BD19074" s="325"/>
      <c r="EL19074" s="325"/>
    </row>
    <row r="19075" spans="56:142" x14ac:dyDescent="0.2">
      <c r="BD19075" s="325"/>
      <c r="EL19075" s="325"/>
    </row>
    <row r="19076" spans="56:142" x14ac:dyDescent="0.2">
      <c r="BD19076" s="325"/>
      <c r="EL19076" s="325"/>
    </row>
    <row r="19077" spans="56:142" x14ac:dyDescent="0.2">
      <c r="BD19077" s="325"/>
      <c r="EL19077" s="325"/>
    </row>
    <row r="19078" spans="56:142" x14ac:dyDescent="0.2">
      <c r="BD19078" s="325"/>
      <c r="EL19078" s="325"/>
    </row>
    <row r="19079" spans="56:142" x14ac:dyDescent="0.2">
      <c r="BD19079" s="325"/>
      <c r="EL19079" s="325"/>
    </row>
    <row r="19080" spans="56:142" x14ac:dyDescent="0.2">
      <c r="BD19080" s="325"/>
      <c r="EL19080" s="325"/>
    </row>
    <row r="19081" spans="56:142" x14ac:dyDescent="0.2">
      <c r="BD19081" s="325"/>
      <c r="EL19081" s="325"/>
    </row>
    <row r="19082" spans="56:142" x14ac:dyDescent="0.2">
      <c r="BD19082" s="325"/>
      <c r="EL19082" s="325"/>
    </row>
    <row r="19083" spans="56:142" x14ac:dyDescent="0.2">
      <c r="BD19083" s="325"/>
      <c r="EL19083" s="325"/>
    </row>
    <row r="19084" spans="56:142" x14ac:dyDescent="0.2">
      <c r="BD19084" s="325"/>
      <c r="EL19084" s="325"/>
    </row>
    <row r="19085" spans="56:142" x14ac:dyDescent="0.2">
      <c r="BD19085" s="325"/>
      <c r="EL19085" s="325"/>
    </row>
    <row r="19086" spans="56:142" x14ac:dyDescent="0.2">
      <c r="BD19086" s="325"/>
      <c r="EL19086" s="325"/>
    </row>
    <row r="19087" spans="56:142" x14ac:dyDescent="0.2">
      <c r="BD19087" s="325"/>
      <c r="EL19087" s="325"/>
    </row>
    <row r="19088" spans="56:142" x14ac:dyDescent="0.2">
      <c r="BD19088" s="325"/>
      <c r="EL19088" s="325"/>
    </row>
    <row r="19089" spans="56:142" x14ac:dyDescent="0.2">
      <c r="BD19089" s="325"/>
      <c r="EL19089" s="325"/>
    </row>
    <row r="19090" spans="56:142" x14ac:dyDescent="0.2">
      <c r="BD19090" s="325"/>
      <c r="EL19090" s="325"/>
    </row>
    <row r="19091" spans="56:142" x14ac:dyDescent="0.2">
      <c r="BD19091" s="325"/>
      <c r="EL19091" s="325"/>
    </row>
    <row r="19092" spans="56:142" x14ac:dyDescent="0.2">
      <c r="BD19092" s="325"/>
      <c r="EL19092" s="325"/>
    </row>
    <row r="19093" spans="56:142" x14ac:dyDescent="0.2">
      <c r="BD19093" s="325"/>
      <c r="EL19093" s="325"/>
    </row>
    <row r="19094" spans="56:142" x14ac:dyDescent="0.2">
      <c r="BD19094" s="325"/>
      <c r="EL19094" s="325"/>
    </row>
    <row r="19095" spans="56:142" x14ac:dyDescent="0.2">
      <c r="BD19095" s="325"/>
      <c r="EL19095" s="325"/>
    </row>
    <row r="19096" spans="56:142" x14ac:dyDescent="0.2">
      <c r="BD19096" s="325"/>
      <c r="EL19096" s="325"/>
    </row>
    <row r="19097" spans="56:142" x14ac:dyDescent="0.2">
      <c r="BD19097" s="325"/>
      <c r="EL19097" s="325"/>
    </row>
    <row r="19098" spans="56:142" x14ac:dyDescent="0.2">
      <c r="BD19098" s="325"/>
      <c r="EL19098" s="325"/>
    </row>
    <row r="19099" spans="56:142" x14ac:dyDescent="0.2">
      <c r="BD19099" s="325"/>
      <c r="EL19099" s="325"/>
    </row>
    <row r="19100" spans="56:142" x14ac:dyDescent="0.2">
      <c r="BD19100" s="325"/>
      <c r="EL19100" s="325"/>
    </row>
    <row r="19101" spans="56:142" x14ac:dyDescent="0.2">
      <c r="BD19101" s="325"/>
      <c r="EL19101" s="325"/>
    </row>
    <row r="19102" spans="56:142" x14ac:dyDescent="0.2">
      <c r="BD19102" s="325"/>
      <c r="EL19102" s="325"/>
    </row>
    <row r="19103" spans="56:142" x14ac:dyDescent="0.2">
      <c r="BD19103" s="325"/>
      <c r="EL19103" s="325"/>
    </row>
    <row r="19104" spans="56:142" x14ac:dyDescent="0.2">
      <c r="BD19104" s="325"/>
      <c r="EL19104" s="325"/>
    </row>
    <row r="19105" spans="56:142" x14ac:dyDescent="0.2">
      <c r="BD19105" s="325"/>
      <c r="EL19105" s="325"/>
    </row>
    <row r="19106" spans="56:142" x14ac:dyDescent="0.2">
      <c r="BD19106" s="325"/>
      <c r="EL19106" s="325"/>
    </row>
    <row r="19107" spans="56:142" x14ac:dyDescent="0.2">
      <c r="BD19107" s="325"/>
      <c r="EL19107" s="325"/>
    </row>
    <row r="19108" spans="56:142" x14ac:dyDescent="0.2">
      <c r="BD19108" s="325"/>
      <c r="EL19108" s="325"/>
    </row>
    <row r="19109" spans="56:142" x14ac:dyDescent="0.2">
      <c r="BD19109" s="325"/>
      <c r="EL19109" s="325"/>
    </row>
    <row r="19110" spans="56:142" x14ac:dyDescent="0.2">
      <c r="BD19110" s="325"/>
      <c r="EL19110" s="325"/>
    </row>
    <row r="19111" spans="56:142" x14ac:dyDescent="0.2">
      <c r="BD19111" s="325"/>
      <c r="EL19111" s="325"/>
    </row>
    <row r="19112" spans="56:142" x14ac:dyDescent="0.2">
      <c r="BD19112" s="325"/>
      <c r="EL19112" s="325"/>
    </row>
    <row r="19113" spans="56:142" x14ac:dyDescent="0.2">
      <c r="BD19113" s="325"/>
      <c r="EL19113" s="325"/>
    </row>
    <row r="19114" spans="56:142" x14ac:dyDescent="0.2">
      <c r="BD19114" s="325"/>
      <c r="EL19114" s="325"/>
    </row>
    <row r="19115" spans="56:142" x14ac:dyDescent="0.2">
      <c r="BD19115" s="325"/>
      <c r="EL19115" s="325"/>
    </row>
    <row r="19116" spans="56:142" x14ac:dyDescent="0.2">
      <c r="BD19116" s="325"/>
      <c r="EL19116" s="325"/>
    </row>
    <row r="19117" spans="56:142" x14ac:dyDescent="0.2">
      <c r="BD19117" s="325"/>
      <c r="EL19117" s="325"/>
    </row>
    <row r="19118" spans="56:142" x14ac:dyDescent="0.2">
      <c r="BD19118" s="325"/>
      <c r="EL19118" s="325"/>
    </row>
    <row r="19119" spans="56:142" x14ac:dyDescent="0.2">
      <c r="BD19119" s="325"/>
      <c r="EL19119" s="325"/>
    </row>
    <row r="19120" spans="56:142" x14ac:dyDescent="0.2">
      <c r="BD19120" s="325"/>
      <c r="EL19120" s="325"/>
    </row>
    <row r="19121" spans="56:142" x14ac:dyDescent="0.2">
      <c r="BD19121" s="325"/>
      <c r="EL19121" s="325"/>
    </row>
    <row r="19122" spans="56:142" x14ac:dyDescent="0.2">
      <c r="BD19122" s="325"/>
      <c r="EL19122" s="325"/>
    </row>
    <row r="19123" spans="56:142" x14ac:dyDescent="0.2">
      <c r="BD19123" s="325"/>
      <c r="EL19123" s="325"/>
    </row>
    <row r="19124" spans="56:142" x14ac:dyDescent="0.2">
      <c r="BD19124" s="325"/>
      <c r="EL19124" s="325"/>
    </row>
    <row r="19125" spans="56:142" x14ac:dyDescent="0.2">
      <c r="BD19125" s="325"/>
      <c r="EL19125" s="325"/>
    </row>
    <row r="19126" spans="56:142" x14ac:dyDescent="0.2">
      <c r="BD19126" s="325"/>
      <c r="EL19126" s="325"/>
    </row>
    <row r="19127" spans="56:142" x14ac:dyDescent="0.2">
      <c r="BD19127" s="325"/>
      <c r="EL19127" s="325"/>
    </row>
    <row r="19128" spans="56:142" x14ac:dyDescent="0.2">
      <c r="BD19128" s="325"/>
      <c r="EL19128" s="325"/>
    </row>
    <row r="19129" spans="56:142" x14ac:dyDescent="0.2">
      <c r="BD19129" s="325"/>
      <c r="EL19129" s="325"/>
    </row>
    <row r="19130" spans="56:142" x14ac:dyDescent="0.2">
      <c r="BD19130" s="325"/>
      <c r="EL19130" s="325"/>
    </row>
    <row r="19131" spans="56:142" x14ac:dyDescent="0.2">
      <c r="BD19131" s="325"/>
      <c r="EL19131" s="325"/>
    </row>
    <row r="19132" spans="56:142" x14ac:dyDescent="0.2">
      <c r="BD19132" s="325"/>
      <c r="EL19132" s="325"/>
    </row>
    <row r="19133" spans="56:142" x14ac:dyDescent="0.2">
      <c r="BD19133" s="325"/>
      <c r="EL19133" s="325"/>
    </row>
    <row r="19134" spans="56:142" x14ac:dyDescent="0.2">
      <c r="BD19134" s="325"/>
      <c r="EL19134" s="325"/>
    </row>
    <row r="19135" spans="56:142" x14ac:dyDescent="0.2">
      <c r="BD19135" s="325"/>
      <c r="EL19135" s="325"/>
    </row>
    <row r="19136" spans="56:142" x14ac:dyDescent="0.2">
      <c r="BD19136" s="325"/>
      <c r="EL19136" s="325"/>
    </row>
    <row r="19137" spans="56:142" x14ac:dyDescent="0.2">
      <c r="BD19137" s="325"/>
      <c r="EL19137" s="325"/>
    </row>
    <row r="19138" spans="56:142" x14ac:dyDescent="0.2">
      <c r="BD19138" s="325"/>
      <c r="EL19138" s="325"/>
    </row>
    <row r="19139" spans="56:142" x14ac:dyDescent="0.2">
      <c r="BD19139" s="325"/>
      <c r="EL19139" s="325"/>
    </row>
    <row r="19140" spans="56:142" x14ac:dyDescent="0.2">
      <c r="BD19140" s="325"/>
      <c r="EL19140" s="325"/>
    </row>
    <row r="19141" spans="56:142" x14ac:dyDescent="0.2">
      <c r="BD19141" s="325"/>
      <c r="EL19141" s="325"/>
    </row>
    <row r="19142" spans="56:142" x14ac:dyDescent="0.2">
      <c r="BD19142" s="325"/>
      <c r="EL19142" s="325"/>
    </row>
    <row r="19143" spans="56:142" x14ac:dyDescent="0.2">
      <c r="BD19143" s="325"/>
      <c r="EL19143" s="325"/>
    </row>
    <row r="19144" spans="56:142" x14ac:dyDescent="0.2">
      <c r="BD19144" s="325"/>
      <c r="EL19144" s="325"/>
    </row>
    <row r="19145" spans="56:142" x14ac:dyDescent="0.2">
      <c r="BD19145" s="325"/>
      <c r="EL19145" s="325"/>
    </row>
    <row r="19146" spans="56:142" x14ac:dyDescent="0.2">
      <c r="BD19146" s="325"/>
      <c r="EL19146" s="325"/>
    </row>
    <row r="19147" spans="56:142" x14ac:dyDescent="0.2">
      <c r="BD19147" s="325"/>
      <c r="EL19147" s="325"/>
    </row>
    <row r="19148" spans="56:142" x14ac:dyDescent="0.2">
      <c r="BD19148" s="325"/>
      <c r="EL19148" s="325"/>
    </row>
    <row r="19149" spans="56:142" x14ac:dyDescent="0.2">
      <c r="BD19149" s="325"/>
      <c r="EL19149" s="325"/>
    </row>
    <row r="19150" spans="56:142" x14ac:dyDescent="0.2">
      <c r="BD19150" s="325"/>
      <c r="EL19150" s="325"/>
    </row>
    <row r="19151" spans="56:142" x14ac:dyDescent="0.2">
      <c r="BD19151" s="325"/>
      <c r="EL19151" s="325"/>
    </row>
    <row r="19152" spans="56:142" x14ac:dyDescent="0.2">
      <c r="BD19152" s="325"/>
      <c r="EL19152" s="325"/>
    </row>
    <row r="19153" spans="56:142" x14ac:dyDescent="0.2">
      <c r="BD19153" s="325"/>
      <c r="EL19153" s="325"/>
    </row>
    <row r="19154" spans="56:142" x14ac:dyDescent="0.2">
      <c r="BD19154" s="325"/>
      <c r="EL19154" s="325"/>
    </row>
    <row r="19155" spans="56:142" x14ac:dyDescent="0.2">
      <c r="BD19155" s="325"/>
      <c r="EL19155" s="325"/>
    </row>
    <row r="19156" spans="56:142" x14ac:dyDescent="0.2">
      <c r="BD19156" s="325"/>
      <c r="EL19156" s="325"/>
    </row>
    <row r="19157" spans="56:142" x14ac:dyDescent="0.2">
      <c r="BD19157" s="325"/>
      <c r="EL19157" s="325"/>
    </row>
    <row r="19158" spans="56:142" x14ac:dyDescent="0.2">
      <c r="BD19158" s="325"/>
      <c r="EL19158" s="325"/>
    </row>
    <row r="19159" spans="56:142" x14ac:dyDescent="0.2">
      <c r="BD19159" s="325"/>
      <c r="EL19159" s="325"/>
    </row>
    <row r="19160" spans="56:142" x14ac:dyDescent="0.2">
      <c r="BD19160" s="325"/>
      <c r="EL19160" s="325"/>
    </row>
    <row r="19161" spans="56:142" x14ac:dyDescent="0.2">
      <c r="BD19161" s="325"/>
      <c r="EL19161" s="325"/>
    </row>
    <row r="19162" spans="56:142" x14ac:dyDescent="0.2">
      <c r="BD19162" s="325"/>
      <c r="EL19162" s="325"/>
    </row>
    <row r="19163" spans="56:142" x14ac:dyDescent="0.2">
      <c r="BD19163" s="325"/>
      <c r="EL19163" s="325"/>
    </row>
    <row r="19164" spans="56:142" x14ac:dyDescent="0.2">
      <c r="BD19164" s="325"/>
      <c r="EL19164" s="325"/>
    </row>
    <row r="19165" spans="56:142" x14ac:dyDescent="0.2">
      <c r="BD19165" s="325"/>
      <c r="EL19165" s="325"/>
    </row>
    <row r="19166" spans="56:142" x14ac:dyDescent="0.2">
      <c r="BD19166" s="325"/>
      <c r="EL19166" s="325"/>
    </row>
    <row r="19167" spans="56:142" x14ac:dyDescent="0.2">
      <c r="BD19167" s="325"/>
      <c r="EL19167" s="325"/>
    </row>
    <row r="19168" spans="56:142" x14ac:dyDescent="0.2">
      <c r="BD19168" s="325"/>
      <c r="EL19168" s="325"/>
    </row>
    <row r="19169" spans="56:142" x14ac:dyDescent="0.2">
      <c r="BD19169" s="325"/>
      <c r="EL19169" s="325"/>
    </row>
    <row r="19170" spans="56:142" x14ac:dyDescent="0.2">
      <c r="BD19170" s="325"/>
      <c r="EL19170" s="325"/>
    </row>
    <row r="19171" spans="56:142" x14ac:dyDescent="0.2">
      <c r="BD19171" s="325"/>
      <c r="EL19171" s="325"/>
    </row>
    <row r="19172" spans="56:142" x14ac:dyDescent="0.2">
      <c r="BD19172" s="325"/>
      <c r="EL19172" s="325"/>
    </row>
    <row r="19173" spans="56:142" x14ac:dyDescent="0.2">
      <c r="BD19173" s="325"/>
      <c r="EL19173" s="325"/>
    </row>
    <row r="19174" spans="56:142" x14ac:dyDescent="0.2">
      <c r="BD19174" s="325"/>
      <c r="EL19174" s="325"/>
    </row>
    <row r="19175" spans="56:142" x14ac:dyDescent="0.2">
      <c r="BD19175" s="325"/>
      <c r="EL19175" s="325"/>
    </row>
    <row r="19176" spans="56:142" x14ac:dyDescent="0.2">
      <c r="BD19176" s="325"/>
      <c r="EL19176" s="325"/>
    </row>
    <row r="19177" spans="56:142" x14ac:dyDescent="0.2">
      <c r="BD19177" s="325"/>
      <c r="EL19177" s="325"/>
    </row>
    <row r="19178" spans="56:142" x14ac:dyDescent="0.2">
      <c r="BD19178" s="325"/>
      <c r="EL19178" s="325"/>
    </row>
    <row r="19179" spans="56:142" x14ac:dyDescent="0.2">
      <c r="BD19179" s="325"/>
      <c r="EL19179" s="325"/>
    </row>
    <row r="19180" spans="56:142" x14ac:dyDescent="0.2">
      <c r="BD19180" s="325"/>
      <c r="EL19180" s="325"/>
    </row>
    <row r="19181" spans="56:142" x14ac:dyDescent="0.2">
      <c r="BD19181" s="325"/>
      <c r="EL19181" s="325"/>
    </row>
    <row r="19182" spans="56:142" x14ac:dyDescent="0.2">
      <c r="BD19182" s="325"/>
      <c r="EL19182" s="325"/>
    </row>
    <row r="19183" spans="56:142" x14ac:dyDescent="0.2">
      <c r="BD19183" s="325"/>
      <c r="EL19183" s="325"/>
    </row>
    <row r="19184" spans="56:142" x14ac:dyDescent="0.2">
      <c r="BD19184" s="325"/>
      <c r="EL19184" s="325"/>
    </row>
    <row r="19185" spans="56:142" x14ac:dyDescent="0.2">
      <c r="BD19185" s="325"/>
      <c r="EL19185" s="325"/>
    </row>
    <row r="19186" spans="56:142" x14ac:dyDescent="0.2">
      <c r="BD19186" s="325"/>
      <c r="EL19186" s="325"/>
    </row>
    <row r="19187" spans="56:142" x14ac:dyDescent="0.2">
      <c r="BD19187" s="325"/>
      <c r="EL19187" s="325"/>
    </row>
    <row r="19188" spans="56:142" x14ac:dyDescent="0.2">
      <c r="BD19188" s="325"/>
      <c r="EL19188" s="325"/>
    </row>
    <row r="19189" spans="56:142" x14ac:dyDescent="0.2">
      <c r="BD19189" s="325"/>
      <c r="EL19189" s="325"/>
    </row>
    <row r="19190" spans="56:142" x14ac:dyDescent="0.2">
      <c r="BD19190" s="325"/>
      <c r="EL19190" s="325"/>
    </row>
    <row r="19191" spans="56:142" x14ac:dyDescent="0.2">
      <c r="BD19191" s="325"/>
      <c r="EL19191" s="325"/>
    </row>
    <row r="19192" spans="56:142" x14ac:dyDescent="0.2">
      <c r="BD19192" s="325"/>
      <c r="EL19192" s="325"/>
    </row>
    <row r="19193" spans="56:142" x14ac:dyDescent="0.2">
      <c r="BD19193" s="325"/>
      <c r="EL19193" s="325"/>
    </row>
    <row r="19194" spans="56:142" x14ac:dyDescent="0.2">
      <c r="BD19194" s="325"/>
      <c r="EL19194" s="325"/>
    </row>
    <row r="19195" spans="56:142" x14ac:dyDescent="0.2">
      <c r="BD19195" s="325"/>
      <c r="EL19195" s="325"/>
    </row>
    <row r="19196" spans="56:142" x14ac:dyDescent="0.2">
      <c r="BD19196" s="325"/>
      <c r="EL19196" s="325"/>
    </row>
    <row r="19197" spans="56:142" x14ac:dyDescent="0.2">
      <c r="BD19197" s="325"/>
      <c r="EL19197" s="325"/>
    </row>
    <row r="19198" spans="56:142" x14ac:dyDescent="0.2">
      <c r="BD19198" s="325"/>
      <c r="EL19198" s="325"/>
    </row>
    <row r="19199" spans="56:142" x14ac:dyDescent="0.2">
      <c r="BD19199" s="325"/>
      <c r="EL19199" s="325"/>
    </row>
    <row r="19200" spans="56:142" x14ac:dyDescent="0.2">
      <c r="BD19200" s="325"/>
      <c r="EL19200" s="325"/>
    </row>
    <row r="19201" spans="56:142" x14ac:dyDescent="0.2">
      <c r="BD19201" s="325"/>
      <c r="EL19201" s="325"/>
    </row>
    <row r="19202" spans="56:142" x14ac:dyDescent="0.2">
      <c r="BD19202" s="325"/>
      <c r="EL19202" s="325"/>
    </row>
    <row r="19203" spans="56:142" x14ac:dyDescent="0.2">
      <c r="BD19203" s="325"/>
      <c r="EL19203" s="325"/>
    </row>
    <row r="19204" spans="56:142" x14ac:dyDescent="0.2">
      <c r="BD19204" s="325"/>
      <c r="EL19204" s="325"/>
    </row>
    <row r="19205" spans="56:142" x14ac:dyDescent="0.2">
      <c r="BD19205" s="325"/>
      <c r="EL19205" s="325"/>
    </row>
    <row r="19206" spans="56:142" x14ac:dyDescent="0.2">
      <c r="BD19206" s="325"/>
      <c r="EL19206" s="325"/>
    </row>
    <row r="19207" spans="56:142" x14ac:dyDescent="0.2">
      <c r="BD19207" s="325"/>
      <c r="EL19207" s="325"/>
    </row>
    <row r="19208" spans="56:142" x14ac:dyDescent="0.2">
      <c r="BD19208" s="325"/>
      <c r="EL19208" s="325"/>
    </row>
    <row r="19209" spans="56:142" x14ac:dyDescent="0.2">
      <c r="BD19209" s="325"/>
      <c r="EL19209" s="325"/>
    </row>
    <row r="19210" spans="56:142" x14ac:dyDescent="0.2">
      <c r="BD19210" s="325"/>
      <c r="EL19210" s="325"/>
    </row>
    <row r="19211" spans="56:142" x14ac:dyDescent="0.2">
      <c r="BD19211" s="325"/>
      <c r="EL19211" s="325"/>
    </row>
    <row r="19212" spans="56:142" x14ac:dyDescent="0.2">
      <c r="BD19212" s="325"/>
      <c r="EL19212" s="325"/>
    </row>
    <row r="19213" spans="56:142" x14ac:dyDescent="0.2">
      <c r="BD19213" s="325"/>
      <c r="EL19213" s="325"/>
    </row>
    <row r="19214" spans="56:142" x14ac:dyDescent="0.2">
      <c r="BD19214" s="325"/>
      <c r="EL19214" s="325"/>
    </row>
    <row r="19215" spans="56:142" x14ac:dyDescent="0.2">
      <c r="BD19215" s="325"/>
      <c r="EL19215" s="325"/>
    </row>
    <row r="19216" spans="56:142" x14ac:dyDescent="0.2">
      <c r="BD19216" s="325"/>
      <c r="EL19216" s="325"/>
    </row>
    <row r="19217" spans="56:142" x14ac:dyDescent="0.2">
      <c r="BD19217" s="325"/>
      <c r="EL19217" s="325"/>
    </row>
    <row r="19218" spans="56:142" x14ac:dyDescent="0.2">
      <c r="BD19218" s="325"/>
      <c r="EL19218" s="325"/>
    </row>
    <row r="19219" spans="56:142" x14ac:dyDescent="0.2">
      <c r="BD19219" s="325"/>
      <c r="EL19219" s="325"/>
    </row>
    <row r="19220" spans="56:142" x14ac:dyDescent="0.2">
      <c r="BD19220" s="325"/>
      <c r="EL19220" s="325"/>
    </row>
    <row r="19221" spans="56:142" x14ac:dyDescent="0.2">
      <c r="BD19221" s="325"/>
      <c r="EL19221" s="325"/>
    </row>
    <row r="19222" spans="56:142" x14ac:dyDescent="0.2">
      <c r="BD19222" s="325"/>
      <c r="EL19222" s="325"/>
    </row>
    <row r="19223" spans="56:142" x14ac:dyDescent="0.2">
      <c r="BD19223" s="325"/>
      <c r="EL19223" s="325"/>
    </row>
    <row r="19224" spans="56:142" x14ac:dyDescent="0.2">
      <c r="BD19224" s="325"/>
      <c r="EL19224" s="325"/>
    </row>
    <row r="19225" spans="56:142" x14ac:dyDescent="0.2">
      <c r="BD19225" s="325"/>
      <c r="EL19225" s="325"/>
    </row>
    <row r="19226" spans="56:142" x14ac:dyDescent="0.2">
      <c r="BD19226" s="325"/>
      <c r="EL19226" s="325"/>
    </row>
    <row r="19227" spans="56:142" x14ac:dyDescent="0.2">
      <c r="BD19227" s="325"/>
      <c r="EL19227" s="325"/>
    </row>
    <row r="19228" spans="56:142" x14ac:dyDescent="0.2">
      <c r="BD19228" s="325"/>
      <c r="EL19228" s="325"/>
    </row>
    <row r="19229" spans="56:142" x14ac:dyDescent="0.2">
      <c r="BD19229" s="325"/>
      <c r="EL19229" s="325"/>
    </row>
    <row r="19230" spans="56:142" x14ac:dyDescent="0.2">
      <c r="BD19230" s="325"/>
      <c r="EL19230" s="325"/>
    </row>
    <row r="19231" spans="56:142" x14ac:dyDescent="0.2">
      <c r="BD19231" s="325"/>
      <c r="EL19231" s="325"/>
    </row>
    <row r="19232" spans="56:142" x14ac:dyDescent="0.2">
      <c r="BD19232" s="325"/>
      <c r="EL19232" s="325"/>
    </row>
    <row r="19233" spans="56:142" x14ac:dyDescent="0.2">
      <c r="BD19233" s="325"/>
      <c r="EL19233" s="325"/>
    </row>
    <row r="19234" spans="56:142" x14ac:dyDescent="0.2">
      <c r="BD19234" s="325"/>
      <c r="EL19234" s="325"/>
    </row>
    <row r="19235" spans="56:142" x14ac:dyDescent="0.2">
      <c r="BD19235" s="325"/>
      <c r="EL19235" s="325"/>
    </row>
    <row r="19236" spans="56:142" x14ac:dyDescent="0.2">
      <c r="BD19236" s="325"/>
      <c r="EL19236" s="325"/>
    </row>
    <row r="19237" spans="56:142" x14ac:dyDescent="0.2">
      <c r="BD19237" s="325"/>
      <c r="EL19237" s="325"/>
    </row>
    <row r="19238" spans="56:142" x14ac:dyDescent="0.2">
      <c r="BD19238" s="325"/>
      <c r="EL19238" s="325"/>
    </row>
    <row r="19239" spans="56:142" x14ac:dyDescent="0.2">
      <c r="BD19239" s="325"/>
      <c r="EL19239" s="325"/>
    </row>
    <row r="19240" spans="56:142" x14ac:dyDescent="0.2">
      <c r="BD19240" s="325"/>
      <c r="EL19240" s="325"/>
    </row>
    <row r="19241" spans="56:142" x14ac:dyDescent="0.2">
      <c r="BD19241" s="325"/>
      <c r="EL19241" s="325"/>
    </row>
    <row r="19242" spans="56:142" x14ac:dyDescent="0.2">
      <c r="BD19242" s="325"/>
      <c r="EL19242" s="325"/>
    </row>
    <row r="19243" spans="56:142" x14ac:dyDescent="0.2">
      <c r="BD19243" s="325"/>
      <c r="EL19243" s="325"/>
    </row>
    <row r="19244" spans="56:142" x14ac:dyDescent="0.2">
      <c r="BD19244" s="325"/>
      <c r="EL19244" s="325"/>
    </row>
    <row r="19245" spans="56:142" x14ac:dyDescent="0.2">
      <c r="BD19245" s="325"/>
      <c r="EL19245" s="325"/>
    </row>
    <row r="19246" spans="56:142" x14ac:dyDescent="0.2">
      <c r="BD19246" s="325"/>
      <c r="EL19246" s="325"/>
    </row>
    <row r="19247" spans="56:142" x14ac:dyDescent="0.2">
      <c r="BD19247" s="325"/>
      <c r="EL19247" s="325"/>
    </row>
    <row r="19248" spans="56:142" x14ac:dyDescent="0.2">
      <c r="BD19248" s="325"/>
      <c r="EL19248" s="325"/>
    </row>
    <row r="19249" spans="56:142" x14ac:dyDescent="0.2">
      <c r="BD19249" s="325"/>
      <c r="EL19249" s="325"/>
    </row>
    <row r="19250" spans="56:142" x14ac:dyDescent="0.2">
      <c r="BD19250" s="325"/>
      <c r="EL19250" s="325"/>
    </row>
    <row r="19251" spans="56:142" x14ac:dyDescent="0.2">
      <c r="BD19251" s="325"/>
      <c r="EL19251" s="325"/>
    </row>
    <row r="19252" spans="56:142" x14ac:dyDescent="0.2">
      <c r="BD19252" s="325"/>
      <c r="EL19252" s="325"/>
    </row>
    <row r="19253" spans="56:142" x14ac:dyDescent="0.2">
      <c r="BD19253" s="325"/>
      <c r="EL19253" s="325"/>
    </row>
    <row r="19254" spans="56:142" x14ac:dyDescent="0.2">
      <c r="BD19254" s="325"/>
      <c r="EL19254" s="325"/>
    </row>
    <row r="19255" spans="56:142" x14ac:dyDescent="0.2">
      <c r="BD19255" s="325"/>
      <c r="EL19255" s="325"/>
    </row>
    <row r="19256" spans="56:142" x14ac:dyDescent="0.2">
      <c r="BD19256" s="325"/>
      <c r="EL19256" s="325"/>
    </row>
    <row r="19257" spans="56:142" x14ac:dyDescent="0.2">
      <c r="BD19257" s="325"/>
      <c r="EL19257" s="325"/>
    </row>
    <row r="19258" spans="56:142" x14ac:dyDescent="0.2">
      <c r="BD19258" s="325"/>
      <c r="EL19258" s="325"/>
    </row>
    <row r="19259" spans="56:142" x14ac:dyDescent="0.2">
      <c r="BD19259" s="325"/>
      <c r="EL19259" s="325"/>
    </row>
    <row r="19260" spans="56:142" x14ac:dyDescent="0.2">
      <c r="BD19260" s="325"/>
      <c r="EL19260" s="325"/>
    </row>
    <row r="19261" spans="56:142" x14ac:dyDescent="0.2">
      <c r="BD19261" s="325"/>
      <c r="EL19261" s="325"/>
    </row>
    <row r="19262" spans="56:142" x14ac:dyDescent="0.2">
      <c r="BD19262" s="325"/>
      <c r="EL19262" s="325"/>
    </row>
    <row r="19263" spans="56:142" x14ac:dyDescent="0.2">
      <c r="BD19263" s="325"/>
      <c r="EL19263" s="325"/>
    </row>
    <row r="19264" spans="56:142" x14ac:dyDescent="0.2">
      <c r="BD19264" s="325"/>
      <c r="EL19264" s="325"/>
    </row>
    <row r="19265" spans="56:142" x14ac:dyDescent="0.2">
      <c r="BD19265" s="325"/>
      <c r="EL19265" s="325"/>
    </row>
    <row r="19266" spans="56:142" x14ac:dyDescent="0.2">
      <c r="BD19266" s="325"/>
      <c r="EL19266" s="325"/>
    </row>
    <row r="19267" spans="56:142" x14ac:dyDescent="0.2">
      <c r="BD19267" s="325"/>
      <c r="EL19267" s="325"/>
    </row>
    <row r="19268" spans="56:142" x14ac:dyDescent="0.2">
      <c r="BD19268" s="325"/>
      <c r="EL19268" s="325"/>
    </row>
    <row r="19269" spans="56:142" x14ac:dyDescent="0.2">
      <c r="BD19269" s="325"/>
      <c r="EL19269" s="325"/>
    </row>
    <row r="19270" spans="56:142" x14ac:dyDescent="0.2">
      <c r="BD19270" s="325"/>
      <c r="EL19270" s="325"/>
    </row>
    <row r="19271" spans="56:142" x14ac:dyDescent="0.2">
      <c r="BD19271" s="325"/>
      <c r="EL19271" s="325"/>
    </row>
    <row r="19272" spans="56:142" x14ac:dyDescent="0.2">
      <c r="BD19272" s="325"/>
      <c r="EL19272" s="325"/>
    </row>
    <row r="19273" spans="56:142" x14ac:dyDescent="0.2">
      <c r="BD19273" s="325"/>
      <c r="EL19273" s="325"/>
    </row>
    <row r="19274" spans="56:142" x14ac:dyDescent="0.2">
      <c r="BD19274" s="325"/>
      <c r="EL19274" s="325"/>
    </row>
    <row r="19275" spans="56:142" x14ac:dyDescent="0.2">
      <c r="BD19275" s="325"/>
      <c r="EL19275" s="325"/>
    </row>
    <row r="19276" spans="56:142" x14ac:dyDescent="0.2">
      <c r="BD19276" s="325"/>
      <c r="EL19276" s="325"/>
    </row>
    <row r="19277" spans="56:142" x14ac:dyDescent="0.2">
      <c r="BD19277" s="325"/>
      <c r="EL19277" s="325"/>
    </row>
    <row r="19278" spans="56:142" x14ac:dyDescent="0.2">
      <c r="BD19278" s="325"/>
      <c r="EL19278" s="325"/>
    </row>
    <row r="19279" spans="56:142" x14ac:dyDescent="0.2">
      <c r="BD19279" s="325"/>
      <c r="EL19279" s="325"/>
    </row>
    <row r="19280" spans="56:142" x14ac:dyDescent="0.2">
      <c r="BD19280" s="325"/>
      <c r="EL19280" s="325"/>
    </row>
    <row r="19281" spans="56:142" x14ac:dyDescent="0.2">
      <c r="BD19281" s="325"/>
      <c r="EL19281" s="325"/>
    </row>
    <row r="19282" spans="56:142" x14ac:dyDescent="0.2">
      <c r="BD19282" s="325"/>
      <c r="EL19282" s="325"/>
    </row>
    <row r="19283" spans="56:142" x14ac:dyDescent="0.2">
      <c r="BD19283" s="325"/>
      <c r="EL19283" s="325"/>
    </row>
    <row r="19284" spans="56:142" x14ac:dyDescent="0.2">
      <c r="BD19284" s="325"/>
      <c r="EL19284" s="325"/>
    </row>
    <row r="19285" spans="56:142" x14ac:dyDescent="0.2">
      <c r="BD19285" s="325"/>
      <c r="EL19285" s="325"/>
    </row>
    <row r="19286" spans="56:142" x14ac:dyDescent="0.2">
      <c r="BD19286" s="325"/>
      <c r="EL19286" s="325"/>
    </row>
    <row r="19287" spans="56:142" x14ac:dyDescent="0.2">
      <c r="BD19287" s="325"/>
      <c r="EL19287" s="325"/>
    </row>
    <row r="19288" spans="56:142" x14ac:dyDescent="0.2">
      <c r="BD19288" s="325"/>
      <c r="EL19288" s="325"/>
    </row>
    <row r="19289" spans="56:142" x14ac:dyDescent="0.2">
      <c r="BD19289" s="325"/>
      <c r="EL19289" s="325"/>
    </row>
    <row r="19290" spans="56:142" x14ac:dyDescent="0.2">
      <c r="BD19290" s="325"/>
      <c r="EL19290" s="325"/>
    </row>
    <row r="19291" spans="56:142" x14ac:dyDescent="0.2">
      <c r="BD19291" s="325"/>
      <c r="EL19291" s="325"/>
    </row>
    <row r="19292" spans="56:142" x14ac:dyDescent="0.2">
      <c r="BD19292" s="325"/>
      <c r="EL19292" s="325"/>
    </row>
    <row r="19293" spans="56:142" x14ac:dyDescent="0.2">
      <c r="BD19293" s="325"/>
      <c r="EL19293" s="325"/>
    </row>
    <row r="19294" spans="56:142" x14ac:dyDescent="0.2">
      <c r="BD19294" s="325"/>
      <c r="EL19294" s="325"/>
    </row>
    <row r="19295" spans="56:142" x14ac:dyDescent="0.2">
      <c r="BD19295" s="325"/>
      <c r="EL19295" s="325"/>
    </row>
    <row r="19296" spans="56:142" x14ac:dyDescent="0.2">
      <c r="BD19296" s="325"/>
      <c r="EL19296" s="325"/>
    </row>
    <row r="19297" spans="56:142" x14ac:dyDescent="0.2">
      <c r="BD19297" s="325"/>
      <c r="EL19297" s="325"/>
    </row>
    <row r="19298" spans="56:142" x14ac:dyDescent="0.2">
      <c r="BD19298" s="325"/>
      <c r="EL19298" s="325"/>
    </row>
    <row r="19299" spans="56:142" x14ac:dyDescent="0.2">
      <c r="BD19299" s="325"/>
      <c r="EL19299" s="325"/>
    </row>
    <row r="19300" spans="56:142" x14ac:dyDescent="0.2">
      <c r="BD19300" s="325"/>
      <c r="EL19300" s="325"/>
    </row>
    <row r="19301" spans="56:142" x14ac:dyDescent="0.2">
      <c r="BD19301" s="325"/>
      <c r="EL19301" s="325"/>
    </row>
    <row r="19302" spans="56:142" x14ac:dyDescent="0.2">
      <c r="BD19302" s="325"/>
      <c r="EL19302" s="325"/>
    </row>
    <row r="19303" spans="56:142" x14ac:dyDescent="0.2">
      <c r="BD19303" s="325"/>
      <c r="EL19303" s="325"/>
    </row>
    <row r="19304" spans="56:142" x14ac:dyDescent="0.2">
      <c r="BD19304" s="325"/>
      <c r="EL19304" s="325"/>
    </row>
    <row r="19305" spans="56:142" x14ac:dyDescent="0.2">
      <c r="BD19305" s="325"/>
      <c r="EL19305" s="325"/>
    </row>
    <row r="19306" spans="56:142" x14ac:dyDescent="0.2">
      <c r="BD19306" s="325"/>
      <c r="EL19306" s="325"/>
    </row>
    <row r="19307" spans="56:142" x14ac:dyDescent="0.2">
      <c r="BD19307" s="325"/>
      <c r="EL19307" s="325"/>
    </row>
    <row r="19308" spans="56:142" x14ac:dyDescent="0.2">
      <c r="BD19308" s="325"/>
      <c r="EL19308" s="325"/>
    </row>
    <row r="19309" spans="56:142" x14ac:dyDescent="0.2">
      <c r="BD19309" s="325"/>
      <c r="EL19309" s="325"/>
    </row>
    <row r="19310" spans="56:142" x14ac:dyDescent="0.2">
      <c r="BD19310" s="325"/>
      <c r="EL19310" s="325"/>
    </row>
    <row r="19311" spans="56:142" x14ac:dyDescent="0.2">
      <c r="BD19311" s="325"/>
      <c r="EL19311" s="325"/>
    </row>
    <row r="19312" spans="56:142" x14ac:dyDescent="0.2">
      <c r="BD19312" s="325"/>
      <c r="EL19312" s="325"/>
    </row>
    <row r="19313" spans="56:142" x14ac:dyDescent="0.2">
      <c r="BD19313" s="325"/>
      <c r="EL19313" s="325"/>
    </row>
    <row r="19314" spans="56:142" x14ac:dyDescent="0.2">
      <c r="BD19314" s="325"/>
      <c r="EL19314" s="325"/>
    </row>
    <row r="19315" spans="56:142" x14ac:dyDescent="0.2">
      <c r="BD19315" s="325"/>
      <c r="EL19315" s="325"/>
    </row>
    <row r="19316" spans="56:142" x14ac:dyDescent="0.2">
      <c r="BD19316" s="325"/>
      <c r="EL19316" s="325"/>
    </row>
    <row r="19317" spans="56:142" x14ac:dyDescent="0.2">
      <c r="BD19317" s="325"/>
      <c r="EL19317" s="325"/>
    </row>
    <row r="19318" spans="56:142" x14ac:dyDescent="0.2">
      <c r="BD19318" s="325"/>
      <c r="EL19318" s="325"/>
    </row>
    <row r="19319" spans="56:142" x14ac:dyDescent="0.2">
      <c r="BD19319" s="325"/>
      <c r="EL19319" s="325"/>
    </row>
    <row r="19320" spans="56:142" x14ac:dyDescent="0.2">
      <c r="BD19320" s="325"/>
      <c r="EL19320" s="325"/>
    </row>
    <row r="19321" spans="56:142" x14ac:dyDescent="0.2">
      <c r="BD19321" s="325"/>
      <c r="EL19321" s="325"/>
    </row>
    <row r="19322" spans="56:142" x14ac:dyDescent="0.2">
      <c r="BD19322" s="325"/>
      <c r="EL19322" s="325"/>
    </row>
    <row r="19323" spans="56:142" x14ac:dyDescent="0.2">
      <c r="BD19323" s="325"/>
      <c r="EL19323" s="325"/>
    </row>
    <row r="19324" spans="56:142" x14ac:dyDescent="0.2">
      <c r="BD19324" s="325"/>
      <c r="EL19324" s="325"/>
    </row>
    <row r="19325" spans="56:142" x14ac:dyDescent="0.2">
      <c r="BD19325" s="325"/>
      <c r="EL19325" s="325"/>
    </row>
    <row r="19326" spans="56:142" x14ac:dyDescent="0.2">
      <c r="BD19326" s="325"/>
      <c r="EL19326" s="325"/>
    </row>
    <row r="19327" spans="56:142" x14ac:dyDescent="0.2">
      <c r="BD19327" s="325"/>
      <c r="EL19327" s="325"/>
    </row>
    <row r="19328" spans="56:142" x14ac:dyDescent="0.2">
      <c r="BD19328" s="325"/>
      <c r="EL19328" s="325"/>
    </row>
    <row r="19329" spans="56:142" x14ac:dyDescent="0.2">
      <c r="BD19329" s="325"/>
      <c r="EL19329" s="325"/>
    </row>
    <row r="19330" spans="56:142" x14ac:dyDescent="0.2">
      <c r="BD19330" s="325"/>
      <c r="EL19330" s="325"/>
    </row>
    <row r="19331" spans="56:142" x14ac:dyDescent="0.2">
      <c r="BD19331" s="325"/>
      <c r="EL19331" s="325"/>
    </row>
    <row r="19332" spans="56:142" x14ac:dyDescent="0.2">
      <c r="BD19332" s="325"/>
      <c r="EL19332" s="325"/>
    </row>
    <row r="19333" spans="56:142" x14ac:dyDescent="0.2">
      <c r="BD19333" s="325"/>
      <c r="EL19333" s="325"/>
    </row>
    <row r="19334" spans="56:142" x14ac:dyDescent="0.2">
      <c r="BD19334" s="325"/>
      <c r="EL19334" s="325"/>
    </row>
    <row r="19335" spans="56:142" x14ac:dyDescent="0.2">
      <c r="BD19335" s="325"/>
      <c r="EL19335" s="325"/>
    </row>
    <row r="19336" spans="56:142" x14ac:dyDescent="0.2">
      <c r="BD19336" s="325"/>
      <c r="EL19336" s="325"/>
    </row>
    <row r="19337" spans="56:142" x14ac:dyDescent="0.2">
      <c r="BD19337" s="325"/>
      <c r="EL19337" s="325"/>
    </row>
    <row r="19338" spans="56:142" x14ac:dyDescent="0.2">
      <c r="BD19338" s="325"/>
      <c r="EL19338" s="325"/>
    </row>
    <row r="19339" spans="56:142" x14ac:dyDescent="0.2">
      <c r="BD19339" s="325"/>
      <c r="EL19339" s="325"/>
    </row>
    <row r="19340" spans="56:142" x14ac:dyDescent="0.2">
      <c r="BD19340" s="325"/>
      <c r="EL19340" s="325"/>
    </row>
    <row r="19341" spans="56:142" x14ac:dyDescent="0.2">
      <c r="BD19341" s="325"/>
      <c r="EL19341" s="325"/>
    </row>
    <row r="19342" spans="56:142" x14ac:dyDescent="0.2">
      <c r="BD19342" s="325"/>
      <c r="EL19342" s="325"/>
    </row>
    <row r="19343" spans="56:142" x14ac:dyDescent="0.2">
      <c r="BD19343" s="325"/>
      <c r="EL19343" s="325"/>
    </row>
    <row r="19344" spans="56:142" x14ac:dyDescent="0.2">
      <c r="BD19344" s="325"/>
      <c r="EL19344" s="325"/>
    </row>
    <row r="19345" spans="56:142" x14ac:dyDescent="0.2">
      <c r="BD19345" s="325"/>
      <c r="EL19345" s="325"/>
    </row>
    <row r="19346" spans="56:142" x14ac:dyDescent="0.2">
      <c r="BD19346" s="325"/>
      <c r="EL19346" s="325"/>
    </row>
    <row r="19347" spans="56:142" x14ac:dyDescent="0.2">
      <c r="BD19347" s="325"/>
      <c r="EL19347" s="325"/>
    </row>
    <row r="19348" spans="56:142" x14ac:dyDescent="0.2">
      <c r="BD19348" s="325"/>
      <c r="EL19348" s="325"/>
    </row>
    <row r="19349" spans="56:142" x14ac:dyDescent="0.2">
      <c r="BD19349" s="325"/>
      <c r="EL19349" s="325"/>
    </row>
    <row r="19350" spans="56:142" x14ac:dyDescent="0.2">
      <c r="BD19350" s="325"/>
      <c r="EL19350" s="325"/>
    </row>
    <row r="19351" spans="56:142" x14ac:dyDescent="0.2">
      <c r="BD19351" s="325"/>
      <c r="EL19351" s="325"/>
    </row>
    <row r="19352" spans="56:142" x14ac:dyDescent="0.2">
      <c r="BD19352" s="325"/>
      <c r="EL19352" s="325"/>
    </row>
    <row r="19353" spans="56:142" x14ac:dyDescent="0.2">
      <c r="BD19353" s="325"/>
      <c r="EL19353" s="325"/>
    </row>
    <row r="19354" spans="56:142" x14ac:dyDescent="0.2">
      <c r="BD19354" s="325"/>
      <c r="EL19354" s="325"/>
    </row>
    <row r="19355" spans="56:142" x14ac:dyDescent="0.2">
      <c r="BD19355" s="325"/>
      <c r="EL19355" s="325"/>
    </row>
    <row r="19356" spans="56:142" x14ac:dyDescent="0.2">
      <c r="BD19356" s="325"/>
      <c r="EL19356" s="325"/>
    </row>
    <row r="19357" spans="56:142" x14ac:dyDescent="0.2">
      <c r="BD19357" s="325"/>
      <c r="EL19357" s="325"/>
    </row>
    <row r="19358" spans="56:142" x14ac:dyDescent="0.2">
      <c r="BD19358" s="325"/>
      <c r="EL19358" s="325"/>
    </row>
    <row r="19359" spans="56:142" x14ac:dyDescent="0.2">
      <c r="BD19359" s="325"/>
      <c r="EL19359" s="325"/>
    </row>
    <row r="19360" spans="56:142" x14ac:dyDescent="0.2">
      <c r="BD19360" s="325"/>
      <c r="EL19360" s="325"/>
    </row>
    <row r="19361" spans="56:142" x14ac:dyDescent="0.2">
      <c r="BD19361" s="325"/>
      <c r="EL19361" s="325"/>
    </row>
    <row r="19362" spans="56:142" x14ac:dyDescent="0.2">
      <c r="BD19362" s="325"/>
      <c r="EL19362" s="325"/>
    </row>
    <row r="19363" spans="56:142" x14ac:dyDescent="0.2">
      <c r="BD19363" s="325"/>
      <c r="EL19363" s="325"/>
    </row>
    <row r="19364" spans="56:142" x14ac:dyDescent="0.2">
      <c r="BD19364" s="325"/>
      <c r="EL19364" s="325"/>
    </row>
    <row r="19365" spans="56:142" x14ac:dyDescent="0.2">
      <c r="BD19365" s="325"/>
      <c r="EL19365" s="325"/>
    </row>
    <row r="19366" spans="56:142" x14ac:dyDescent="0.2">
      <c r="BD19366" s="325"/>
      <c r="EL19366" s="325"/>
    </row>
    <row r="19367" spans="56:142" x14ac:dyDescent="0.2">
      <c r="BD19367" s="325"/>
      <c r="EL19367" s="325"/>
    </row>
    <row r="19368" spans="56:142" x14ac:dyDescent="0.2">
      <c r="BD19368" s="325"/>
      <c r="EL19368" s="325"/>
    </row>
    <row r="19369" spans="56:142" x14ac:dyDescent="0.2">
      <c r="BD19369" s="325"/>
      <c r="EL19369" s="325"/>
    </row>
    <row r="19370" spans="56:142" x14ac:dyDescent="0.2">
      <c r="BD19370" s="325"/>
      <c r="EL19370" s="325"/>
    </row>
    <row r="19371" spans="56:142" x14ac:dyDescent="0.2">
      <c r="BD19371" s="325"/>
      <c r="EL19371" s="325"/>
    </row>
    <row r="19372" spans="56:142" x14ac:dyDescent="0.2">
      <c r="BD19372" s="325"/>
      <c r="EL19372" s="325"/>
    </row>
    <row r="19373" spans="56:142" x14ac:dyDescent="0.2">
      <c r="BD19373" s="325"/>
      <c r="EL19373" s="325"/>
    </row>
    <row r="19374" spans="56:142" x14ac:dyDescent="0.2">
      <c r="BD19374" s="325"/>
      <c r="EL19374" s="325"/>
    </row>
    <row r="19375" spans="56:142" x14ac:dyDescent="0.2">
      <c r="BD19375" s="325"/>
      <c r="EL19375" s="325"/>
    </row>
    <row r="19376" spans="56:142" x14ac:dyDescent="0.2">
      <c r="BD19376" s="325"/>
      <c r="EL19376" s="325"/>
    </row>
    <row r="19377" spans="56:142" x14ac:dyDescent="0.2">
      <c r="BD19377" s="325"/>
      <c r="EL19377" s="325"/>
    </row>
    <row r="19378" spans="56:142" x14ac:dyDescent="0.2">
      <c r="BD19378" s="325"/>
      <c r="EL19378" s="325"/>
    </row>
    <row r="19379" spans="56:142" x14ac:dyDescent="0.2">
      <c r="BD19379" s="325"/>
      <c r="EL19379" s="325"/>
    </row>
    <row r="19380" spans="56:142" x14ac:dyDescent="0.2">
      <c r="BD19380" s="325"/>
      <c r="EL19380" s="325"/>
    </row>
    <row r="19381" spans="56:142" x14ac:dyDescent="0.2">
      <c r="BD19381" s="325"/>
      <c r="EL19381" s="325"/>
    </row>
    <row r="19382" spans="56:142" x14ac:dyDescent="0.2">
      <c r="BD19382" s="325"/>
      <c r="EL19382" s="325"/>
    </row>
    <row r="19383" spans="56:142" x14ac:dyDescent="0.2">
      <c r="BD19383" s="325"/>
      <c r="EL19383" s="325"/>
    </row>
    <row r="19384" spans="56:142" x14ac:dyDescent="0.2">
      <c r="BD19384" s="325"/>
      <c r="EL19384" s="325"/>
    </row>
    <row r="19385" spans="56:142" x14ac:dyDescent="0.2">
      <c r="BD19385" s="325"/>
      <c r="EL19385" s="325"/>
    </row>
    <row r="19386" spans="56:142" x14ac:dyDescent="0.2">
      <c r="BD19386" s="325"/>
      <c r="EL19386" s="325"/>
    </row>
    <row r="19387" spans="56:142" x14ac:dyDescent="0.2">
      <c r="BD19387" s="325"/>
      <c r="EL19387" s="325"/>
    </row>
    <row r="19388" spans="56:142" x14ac:dyDescent="0.2">
      <c r="BD19388" s="325"/>
      <c r="EL19388" s="325"/>
    </row>
    <row r="19389" spans="56:142" x14ac:dyDescent="0.2">
      <c r="BD19389" s="325"/>
      <c r="EL19389" s="325"/>
    </row>
    <row r="19390" spans="56:142" x14ac:dyDescent="0.2">
      <c r="BD19390" s="325"/>
      <c r="EL19390" s="325"/>
    </row>
    <row r="19391" spans="56:142" x14ac:dyDescent="0.2">
      <c r="BD19391" s="325"/>
      <c r="EL19391" s="325"/>
    </row>
    <row r="19392" spans="56:142" x14ac:dyDescent="0.2">
      <c r="BD19392" s="325"/>
      <c r="EL19392" s="325"/>
    </row>
    <row r="19393" spans="56:142" x14ac:dyDescent="0.2">
      <c r="BD19393" s="325"/>
      <c r="EL19393" s="325"/>
    </row>
    <row r="19394" spans="56:142" x14ac:dyDescent="0.2">
      <c r="BD19394" s="325"/>
      <c r="EL19394" s="325"/>
    </row>
    <row r="19395" spans="56:142" x14ac:dyDescent="0.2">
      <c r="BD19395" s="325"/>
      <c r="EL19395" s="325"/>
    </row>
    <row r="19396" spans="56:142" x14ac:dyDescent="0.2">
      <c r="BD19396" s="325"/>
      <c r="EL19396" s="325"/>
    </row>
    <row r="19397" spans="56:142" x14ac:dyDescent="0.2">
      <c r="BD19397" s="325"/>
      <c r="EL19397" s="325"/>
    </row>
    <row r="19398" spans="56:142" x14ac:dyDescent="0.2">
      <c r="BD19398" s="325"/>
      <c r="EL19398" s="325"/>
    </row>
    <row r="19399" spans="56:142" x14ac:dyDescent="0.2">
      <c r="BD19399" s="325"/>
      <c r="EL19399" s="325"/>
    </row>
    <row r="19400" spans="56:142" x14ac:dyDescent="0.2">
      <c r="BD19400" s="325"/>
      <c r="EL19400" s="325"/>
    </row>
    <row r="19401" spans="56:142" x14ac:dyDescent="0.2">
      <c r="BD19401" s="325"/>
      <c r="EL19401" s="325"/>
    </row>
    <row r="19402" spans="56:142" x14ac:dyDescent="0.2">
      <c r="BD19402" s="325"/>
      <c r="EL19402" s="325"/>
    </row>
    <row r="19403" spans="56:142" x14ac:dyDescent="0.2">
      <c r="BD19403" s="325"/>
      <c r="EL19403" s="325"/>
    </row>
    <row r="19404" spans="56:142" x14ac:dyDescent="0.2">
      <c r="BD19404" s="325"/>
      <c r="EL19404" s="325"/>
    </row>
    <row r="19405" spans="56:142" x14ac:dyDescent="0.2">
      <c r="BD19405" s="325"/>
      <c r="EL19405" s="325"/>
    </row>
    <row r="19406" spans="56:142" x14ac:dyDescent="0.2">
      <c r="BD19406" s="325"/>
      <c r="EL19406" s="325"/>
    </row>
    <row r="19407" spans="56:142" x14ac:dyDescent="0.2">
      <c r="BD19407" s="325"/>
      <c r="EL19407" s="325"/>
    </row>
    <row r="19408" spans="56:142" x14ac:dyDescent="0.2">
      <c r="BD19408" s="325"/>
      <c r="EL19408" s="325"/>
    </row>
    <row r="19409" spans="56:142" x14ac:dyDescent="0.2">
      <c r="BD19409" s="325"/>
      <c r="EL19409" s="325"/>
    </row>
    <row r="19410" spans="56:142" x14ac:dyDescent="0.2">
      <c r="BD19410" s="325"/>
      <c r="EL19410" s="325"/>
    </row>
    <row r="19411" spans="56:142" x14ac:dyDescent="0.2">
      <c r="BD19411" s="325"/>
      <c r="EL19411" s="325"/>
    </row>
    <row r="19412" spans="56:142" x14ac:dyDescent="0.2">
      <c r="BD19412" s="325"/>
      <c r="EL19412" s="325"/>
    </row>
    <row r="19413" spans="56:142" x14ac:dyDescent="0.2">
      <c r="BD19413" s="325"/>
      <c r="EL19413" s="325"/>
    </row>
    <row r="19414" spans="56:142" x14ac:dyDescent="0.2">
      <c r="BD19414" s="325"/>
      <c r="EL19414" s="325"/>
    </row>
    <row r="19415" spans="56:142" x14ac:dyDescent="0.2">
      <c r="BD19415" s="325"/>
      <c r="EL19415" s="325"/>
    </row>
    <row r="19416" spans="56:142" x14ac:dyDescent="0.2">
      <c r="BD19416" s="325"/>
      <c r="EL19416" s="325"/>
    </row>
    <row r="19417" spans="56:142" x14ac:dyDescent="0.2">
      <c r="BD19417" s="325"/>
      <c r="EL19417" s="325"/>
    </row>
    <row r="19418" spans="56:142" x14ac:dyDescent="0.2">
      <c r="BD19418" s="325"/>
      <c r="EL19418" s="325"/>
    </row>
    <row r="19419" spans="56:142" x14ac:dyDescent="0.2">
      <c r="BD19419" s="325"/>
      <c r="EL19419" s="325"/>
    </row>
    <row r="19420" spans="56:142" x14ac:dyDescent="0.2">
      <c r="BD19420" s="325"/>
      <c r="EL19420" s="325"/>
    </row>
    <row r="19421" spans="56:142" x14ac:dyDescent="0.2">
      <c r="BD19421" s="325"/>
      <c r="EL19421" s="325"/>
    </row>
    <row r="19422" spans="56:142" x14ac:dyDescent="0.2">
      <c r="BD19422" s="325"/>
      <c r="EL19422" s="325"/>
    </row>
    <row r="19423" spans="56:142" x14ac:dyDescent="0.2">
      <c r="BD19423" s="325"/>
      <c r="EL19423" s="325"/>
    </row>
    <row r="19424" spans="56:142" x14ac:dyDescent="0.2">
      <c r="BD19424" s="325"/>
      <c r="EL19424" s="325"/>
    </row>
    <row r="19425" spans="56:142" x14ac:dyDescent="0.2">
      <c r="BD19425" s="325"/>
      <c r="EL19425" s="325"/>
    </row>
    <row r="19426" spans="56:142" x14ac:dyDescent="0.2">
      <c r="BD19426" s="325"/>
      <c r="EL19426" s="325"/>
    </row>
    <row r="19427" spans="56:142" x14ac:dyDescent="0.2">
      <c r="BD19427" s="325"/>
      <c r="EL19427" s="325"/>
    </row>
    <row r="19428" spans="56:142" x14ac:dyDescent="0.2">
      <c r="BD19428" s="325"/>
      <c r="EL19428" s="325"/>
    </row>
    <row r="19429" spans="56:142" x14ac:dyDescent="0.2">
      <c r="BD19429" s="325"/>
      <c r="EL19429" s="325"/>
    </row>
    <row r="19430" spans="56:142" x14ac:dyDescent="0.2">
      <c r="BD19430" s="325"/>
      <c r="EL19430" s="325"/>
    </row>
    <row r="19431" spans="56:142" x14ac:dyDescent="0.2">
      <c r="BD19431" s="325"/>
      <c r="EL19431" s="325"/>
    </row>
    <row r="19432" spans="56:142" x14ac:dyDescent="0.2">
      <c r="BD19432" s="325"/>
      <c r="EL19432" s="325"/>
    </row>
    <row r="19433" spans="56:142" x14ac:dyDescent="0.2">
      <c r="BD19433" s="325"/>
      <c r="EL19433" s="325"/>
    </row>
    <row r="19434" spans="56:142" x14ac:dyDescent="0.2">
      <c r="BD19434" s="325"/>
      <c r="EL19434" s="325"/>
    </row>
    <row r="19435" spans="56:142" x14ac:dyDescent="0.2">
      <c r="BD19435" s="325"/>
      <c r="EL19435" s="325"/>
    </row>
    <row r="19436" spans="56:142" x14ac:dyDescent="0.2">
      <c r="BD19436" s="325"/>
      <c r="EL19436" s="325"/>
    </row>
    <row r="19437" spans="56:142" x14ac:dyDescent="0.2">
      <c r="BD19437" s="325"/>
      <c r="EL19437" s="325"/>
    </row>
    <row r="19438" spans="56:142" x14ac:dyDescent="0.2">
      <c r="BD19438" s="325"/>
      <c r="EL19438" s="325"/>
    </row>
    <row r="19439" spans="56:142" x14ac:dyDescent="0.2">
      <c r="BD19439" s="325"/>
      <c r="EL19439" s="325"/>
    </row>
    <row r="19440" spans="56:142" x14ac:dyDescent="0.2">
      <c r="BD19440" s="325"/>
      <c r="EL19440" s="325"/>
    </row>
    <row r="19441" spans="56:142" x14ac:dyDescent="0.2">
      <c r="BD19441" s="325"/>
      <c r="EL19441" s="325"/>
    </row>
    <row r="19442" spans="56:142" x14ac:dyDescent="0.2">
      <c r="BD19442" s="325"/>
      <c r="EL19442" s="325"/>
    </row>
    <row r="19443" spans="56:142" x14ac:dyDescent="0.2">
      <c r="BD19443" s="325"/>
      <c r="EL19443" s="325"/>
    </row>
    <row r="19444" spans="56:142" x14ac:dyDescent="0.2">
      <c r="BD19444" s="325"/>
      <c r="EL19444" s="325"/>
    </row>
    <row r="19445" spans="56:142" x14ac:dyDescent="0.2">
      <c r="BD19445" s="325"/>
      <c r="EL19445" s="325"/>
    </row>
    <row r="19446" spans="56:142" x14ac:dyDescent="0.2">
      <c r="BD19446" s="325"/>
      <c r="EL19446" s="325"/>
    </row>
    <row r="19447" spans="56:142" x14ac:dyDescent="0.2">
      <c r="BD19447" s="325"/>
      <c r="EL19447" s="325"/>
    </row>
    <row r="19448" spans="56:142" x14ac:dyDescent="0.2">
      <c r="BD19448" s="325"/>
      <c r="EL19448" s="325"/>
    </row>
    <row r="19449" spans="56:142" x14ac:dyDescent="0.2">
      <c r="BD19449" s="325"/>
      <c r="EL19449" s="325"/>
    </row>
    <row r="19450" spans="56:142" x14ac:dyDescent="0.2">
      <c r="BD19450" s="325"/>
      <c r="EL19450" s="325"/>
    </row>
    <row r="19451" spans="56:142" x14ac:dyDescent="0.2">
      <c r="BD19451" s="325"/>
      <c r="EL19451" s="325"/>
    </row>
    <row r="19452" spans="56:142" x14ac:dyDescent="0.2">
      <c r="BD19452" s="325"/>
      <c r="EL19452" s="325"/>
    </row>
    <row r="19453" spans="56:142" x14ac:dyDescent="0.2">
      <c r="BD19453" s="325"/>
      <c r="EL19453" s="325"/>
    </row>
    <row r="19454" spans="56:142" x14ac:dyDescent="0.2">
      <c r="BD19454" s="325"/>
      <c r="EL19454" s="325"/>
    </row>
    <row r="19455" spans="56:142" x14ac:dyDescent="0.2">
      <c r="BD19455" s="325"/>
      <c r="EL19455" s="325"/>
    </row>
    <row r="19456" spans="56:142" x14ac:dyDescent="0.2">
      <c r="BD19456" s="325"/>
      <c r="EL19456" s="325"/>
    </row>
    <row r="19457" spans="56:142" x14ac:dyDescent="0.2">
      <c r="BD19457" s="325"/>
      <c r="EL19457" s="325"/>
    </row>
    <row r="19458" spans="56:142" x14ac:dyDescent="0.2">
      <c r="BD19458" s="325"/>
      <c r="EL19458" s="325"/>
    </row>
    <row r="19459" spans="56:142" x14ac:dyDescent="0.2">
      <c r="BD19459" s="325"/>
      <c r="EL19459" s="325"/>
    </row>
    <row r="19460" spans="56:142" x14ac:dyDescent="0.2">
      <c r="BD19460" s="325"/>
      <c r="EL19460" s="325"/>
    </row>
    <row r="19461" spans="56:142" x14ac:dyDescent="0.2">
      <c r="BD19461" s="325"/>
      <c r="EL19461" s="325"/>
    </row>
    <row r="19462" spans="56:142" x14ac:dyDescent="0.2">
      <c r="BD19462" s="325"/>
      <c r="EL19462" s="325"/>
    </row>
    <row r="19463" spans="56:142" x14ac:dyDescent="0.2">
      <c r="BD19463" s="325"/>
      <c r="EL19463" s="325"/>
    </row>
    <row r="19464" spans="56:142" x14ac:dyDescent="0.2">
      <c r="BD19464" s="325"/>
      <c r="EL19464" s="325"/>
    </row>
    <row r="19465" spans="56:142" x14ac:dyDescent="0.2">
      <c r="BD19465" s="325"/>
      <c r="EL19465" s="325"/>
    </row>
    <row r="19466" spans="56:142" x14ac:dyDescent="0.2">
      <c r="BD19466" s="325"/>
      <c r="EL19466" s="325"/>
    </row>
    <row r="19467" spans="56:142" x14ac:dyDescent="0.2">
      <c r="BD19467" s="325"/>
      <c r="EL19467" s="325"/>
    </row>
    <row r="19468" spans="56:142" x14ac:dyDescent="0.2">
      <c r="BD19468" s="325"/>
      <c r="EL19468" s="325"/>
    </row>
    <row r="19469" spans="56:142" x14ac:dyDescent="0.2">
      <c r="BD19469" s="325"/>
      <c r="EL19469" s="325"/>
    </row>
    <row r="19470" spans="56:142" x14ac:dyDescent="0.2">
      <c r="BD19470" s="325"/>
      <c r="EL19470" s="325"/>
    </row>
    <row r="19471" spans="56:142" x14ac:dyDescent="0.2">
      <c r="BD19471" s="325"/>
      <c r="EL19471" s="325"/>
    </row>
    <row r="19472" spans="56:142" x14ac:dyDescent="0.2">
      <c r="BD19472" s="325"/>
      <c r="EL19472" s="325"/>
    </row>
    <row r="19473" spans="56:142" x14ac:dyDescent="0.2">
      <c r="BD19473" s="325"/>
      <c r="EL19473" s="325"/>
    </row>
    <row r="19474" spans="56:142" x14ac:dyDescent="0.2">
      <c r="BD19474" s="325"/>
      <c r="EL19474" s="325"/>
    </row>
    <row r="19475" spans="56:142" x14ac:dyDescent="0.2">
      <c r="BD19475" s="325"/>
      <c r="EL19475" s="325"/>
    </row>
    <row r="19476" spans="56:142" x14ac:dyDescent="0.2">
      <c r="BD19476" s="325"/>
      <c r="EL19476" s="325"/>
    </row>
    <row r="19477" spans="56:142" x14ac:dyDescent="0.2">
      <c r="BD19477" s="325"/>
      <c r="EL19477" s="325"/>
    </row>
    <row r="19478" spans="56:142" x14ac:dyDescent="0.2">
      <c r="BD19478" s="325"/>
      <c r="EL19478" s="325"/>
    </row>
    <row r="19479" spans="56:142" x14ac:dyDescent="0.2">
      <c r="BD19479" s="325"/>
      <c r="EL19479" s="325"/>
    </row>
    <row r="19480" spans="56:142" x14ac:dyDescent="0.2">
      <c r="BD19480" s="325"/>
      <c r="EL19480" s="325"/>
    </row>
    <row r="19481" spans="56:142" x14ac:dyDescent="0.2">
      <c r="BD19481" s="325"/>
      <c r="EL19481" s="325"/>
    </row>
    <row r="19482" spans="56:142" x14ac:dyDescent="0.2">
      <c r="BD19482" s="325"/>
      <c r="EL19482" s="325"/>
    </row>
    <row r="19483" spans="56:142" x14ac:dyDescent="0.2">
      <c r="BD19483" s="325"/>
      <c r="EL19483" s="325"/>
    </row>
    <row r="19484" spans="56:142" x14ac:dyDescent="0.2">
      <c r="BD19484" s="325"/>
      <c r="EL19484" s="325"/>
    </row>
    <row r="19485" spans="56:142" x14ac:dyDescent="0.2">
      <c r="BD19485" s="325"/>
      <c r="EL19485" s="325"/>
    </row>
    <row r="19486" spans="56:142" x14ac:dyDescent="0.2">
      <c r="BD19486" s="325"/>
      <c r="EL19486" s="325"/>
    </row>
    <row r="19487" spans="56:142" x14ac:dyDescent="0.2">
      <c r="BD19487" s="325"/>
      <c r="EL19487" s="325"/>
    </row>
    <row r="19488" spans="56:142" x14ac:dyDescent="0.2">
      <c r="BD19488" s="325"/>
      <c r="EL19488" s="325"/>
    </row>
    <row r="19489" spans="56:142" x14ac:dyDescent="0.2">
      <c r="BD19489" s="325"/>
      <c r="EL19489" s="325"/>
    </row>
    <row r="19490" spans="56:142" x14ac:dyDescent="0.2">
      <c r="BD19490" s="325"/>
      <c r="EL19490" s="325"/>
    </row>
    <row r="19491" spans="56:142" x14ac:dyDescent="0.2">
      <c r="BD19491" s="325"/>
      <c r="EL19491" s="325"/>
    </row>
    <row r="19492" spans="56:142" x14ac:dyDescent="0.2">
      <c r="BD19492" s="325"/>
      <c r="EL19492" s="325"/>
    </row>
    <row r="19493" spans="56:142" x14ac:dyDescent="0.2">
      <c r="BD19493" s="325"/>
      <c r="EL19493" s="325"/>
    </row>
    <row r="19494" spans="56:142" x14ac:dyDescent="0.2">
      <c r="BD19494" s="325"/>
      <c r="EL19494" s="325"/>
    </row>
    <row r="19495" spans="56:142" x14ac:dyDescent="0.2">
      <c r="BD19495" s="325"/>
      <c r="EL19495" s="325"/>
    </row>
    <row r="19496" spans="56:142" x14ac:dyDescent="0.2">
      <c r="BD19496" s="325"/>
      <c r="EL19496" s="325"/>
    </row>
    <row r="19497" spans="56:142" x14ac:dyDescent="0.2">
      <c r="BD19497" s="325"/>
      <c r="EL19497" s="325"/>
    </row>
    <row r="19498" spans="56:142" x14ac:dyDescent="0.2">
      <c r="BD19498" s="325"/>
      <c r="EL19498" s="325"/>
    </row>
    <row r="19499" spans="56:142" x14ac:dyDescent="0.2">
      <c r="BD19499" s="325"/>
      <c r="EL19499" s="325"/>
    </row>
    <row r="19500" spans="56:142" x14ac:dyDescent="0.2">
      <c r="BD19500" s="325"/>
      <c r="EL19500" s="325"/>
    </row>
    <row r="19501" spans="56:142" x14ac:dyDescent="0.2">
      <c r="BD19501" s="325"/>
      <c r="EL19501" s="325"/>
    </row>
    <row r="19502" spans="56:142" x14ac:dyDescent="0.2">
      <c r="BD19502" s="325"/>
      <c r="EL19502" s="325"/>
    </row>
    <row r="19503" spans="56:142" x14ac:dyDescent="0.2">
      <c r="BD19503" s="325"/>
      <c r="EL19503" s="325"/>
    </row>
    <row r="19504" spans="56:142" x14ac:dyDescent="0.2">
      <c r="BD19504" s="325"/>
      <c r="EL19504" s="325"/>
    </row>
    <row r="19505" spans="56:142" x14ac:dyDescent="0.2">
      <c r="BD19505" s="325"/>
      <c r="EL19505" s="325"/>
    </row>
    <row r="19506" spans="56:142" x14ac:dyDescent="0.2">
      <c r="BD19506" s="325"/>
      <c r="EL19506" s="325"/>
    </row>
    <row r="19507" spans="56:142" x14ac:dyDescent="0.2">
      <c r="BD19507" s="325"/>
      <c r="EL19507" s="325"/>
    </row>
    <row r="19508" spans="56:142" x14ac:dyDescent="0.2">
      <c r="BD19508" s="325"/>
      <c r="EL19508" s="325"/>
    </row>
    <row r="19509" spans="56:142" x14ac:dyDescent="0.2">
      <c r="BD19509" s="325"/>
      <c r="EL19509" s="325"/>
    </row>
    <row r="19510" spans="56:142" x14ac:dyDescent="0.2">
      <c r="BD19510" s="325"/>
      <c r="EL19510" s="325"/>
    </row>
    <row r="19511" spans="56:142" x14ac:dyDescent="0.2">
      <c r="BD19511" s="325"/>
      <c r="EL19511" s="325"/>
    </row>
    <row r="19512" spans="56:142" x14ac:dyDescent="0.2">
      <c r="BD19512" s="325"/>
      <c r="EL19512" s="325"/>
    </row>
    <row r="19513" spans="56:142" x14ac:dyDescent="0.2">
      <c r="BD19513" s="325"/>
      <c r="EL19513" s="325"/>
    </row>
    <row r="19514" spans="56:142" x14ac:dyDescent="0.2">
      <c r="BD19514" s="325"/>
      <c r="EL19514" s="325"/>
    </row>
    <row r="19515" spans="56:142" x14ac:dyDescent="0.2">
      <c r="BD19515" s="325"/>
      <c r="EL19515" s="325"/>
    </row>
    <row r="19516" spans="56:142" x14ac:dyDescent="0.2">
      <c r="BD19516" s="325"/>
      <c r="EL19516" s="325"/>
    </row>
    <row r="19517" spans="56:142" x14ac:dyDescent="0.2">
      <c r="BD19517" s="325"/>
      <c r="EL19517" s="325"/>
    </row>
    <row r="19518" spans="56:142" x14ac:dyDescent="0.2">
      <c r="BD19518" s="325"/>
      <c r="EL19518" s="325"/>
    </row>
    <row r="19519" spans="56:142" x14ac:dyDescent="0.2">
      <c r="BD19519" s="325"/>
      <c r="EL19519" s="325"/>
    </row>
    <row r="19520" spans="56:142" x14ac:dyDescent="0.2">
      <c r="BD19520" s="325"/>
      <c r="EL19520" s="325"/>
    </row>
    <row r="19521" spans="56:142" x14ac:dyDescent="0.2">
      <c r="BD19521" s="325"/>
      <c r="EL19521" s="325"/>
    </row>
    <row r="19522" spans="56:142" x14ac:dyDescent="0.2">
      <c r="BD19522" s="325"/>
      <c r="EL19522" s="325"/>
    </row>
    <row r="19523" spans="56:142" x14ac:dyDescent="0.2">
      <c r="BD19523" s="325"/>
      <c r="EL19523" s="325"/>
    </row>
    <row r="19524" spans="56:142" x14ac:dyDescent="0.2">
      <c r="BD19524" s="325"/>
      <c r="EL19524" s="325"/>
    </row>
    <row r="19525" spans="56:142" x14ac:dyDescent="0.2">
      <c r="BD19525" s="325"/>
      <c r="EL19525" s="325"/>
    </row>
    <row r="19526" spans="56:142" x14ac:dyDescent="0.2">
      <c r="BD19526" s="325"/>
      <c r="EL19526" s="325"/>
    </row>
    <row r="19527" spans="56:142" x14ac:dyDescent="0.2">
      <c r="BD19527" s="325"/>
      <c r="EL19527" s="325"/>
    </row>
    <row r="19528" spans="56:142" x14ac:dyDescent="0.2">
      <c r="BD19528" s="325"/>
      <c r="EL19528" s="325"/>
    </row>
    <row r="19529" spans="56:142" x14ac:dyDescent="0.2">
      <c r="BD19529" s="325"/>
      <c r="EL19529" s="325"/>
    </row>
    <row r="19530" spans="56:142" x14ac:dyDescent="0.2">
      <c r="BD19530" s="325"/>
      <c r="EL19530" s="325"/>
    </row>
    <row r="19531" spans="56:142" x14ac:dyDescent="0.2">
      <c r="BD19531" s="325"/>
      <c r="EL19531" s="325"/>
    </row>
    <row r="19532" spans="56:142" x14ac:dyDescent="0.2">
      <c r="BD19532" s="325"/>
      <c r="EL19532" s="325"/>
    </row>
    <row r="19533" spans="56:142" x14ac:dyDescent="0.2">
      <c r="BD19533" s="325"/>
      <c r="EL19533" s="325"/>
    </row>
    <row r="19534" spans="56:142" x14ac:dyDescent="0.2">
      <c r="BD19534" s="325"/>
      <c r="EL19534" s="325"/>
    </row>
    <row r="19535" spans="56:142" x14ac:dyDescent="0.2">
      <c r="BD19535" s="325"/>
      <c r="EL19535" s="325"/>
    </row>
    <row r="19536" spans="56:142" x14ac:dyDescent="0.2">
      <c r="BD19536" s="325"/>
      <c r="EL19536" s="325"/>
    </row>
    <row r="19537" spans="56:142" x14ac:dyDescent="0.2">
      <c r="BD19537" s="325"/>
      <c r="EL19537" s="325"/>
    </row>
    <row r="19538" spans="56:142" x14ac:dyDescent="0.2">
      <c r="BD19538" s="325"/>
      <c r="EL19538" s="325"/>
    </row>
    <row r="19539" spans="56:142" x14ac:dyDescent="0.2">
      <c r="BD19539" s="325"/>
      <c r="EL19539" s="325"/>
    </row>
    <row r="19540" spans="56:142" x14ac:dyDescent="0.2">
      <c r="BD19540" s="325"/>
      <c r="EL19540" s="325"/>
    </row>
    <row r="19541" spans="56:142" x14ac:dyDescent="0.2">
      <c r="BD19541" s="325"/>
      <c r="EL19541" s="325"/>
    </row>
    <row r="19542" spans="56:142" x14ac:dyDescent="0.2">
      <c r="BD19542" s="325"/>
      <c r="EL19542" s="325"/>
    </row>
    <row r="19543" spans="56:142" x14ac:dyDescent="0.2">
      <c r="BD19543" s="325"/>
      <c r="EL19543" s="325"/>
    </row>
    <row r="19544" spans="56:142" x14ac:dyDescent="0.2">
      <c r="BD19544" s="325"/>
      <c r="EL19544" s="325"/>
    </row>
    <row r="19545" spans="56:142" x14ac:dyDescent="0.2">
      <c r="BD19545" s="325"/>
      <c r="EL19545" s="325"/>
    </row>
    <row r="19546" spans="56:142" x14ac:dyDescent="0.2">
      <c r="BD19546" s="325"/>
      <c r="EL19546" s="325"/>
    </row>
    <row r="19547" spans="56:142" x14ac:dyDescent="0.2">
      <c r="BD19547" s="325"/>
      <c r="EL19547" s="325"/>
    </row>
    <row r="19548" spans="56:142" x14ac:dyDescent="0.2">
      <c r="BD19548" s="325"/>
      <c r="EL19548" s="325"/>
    </row>
    <row r="19549" spans="56:142" x14ac:dyDescent="0.2">
      <c r="BD19549" s="325"/>
      <c r="EL19549" s="325"/>
    </row>
    <row r="19550" spans="56:142" x14ac:dyDescent="0.2">
      <c r="BD19550" s="325"/>
      <c r="EL19550" s="325"/>
    </row>
    <row r="19551" spans="56:142" x14ac:dyDescent="0.2">
      <c r="BD19551" s="325"/>
      <c r="EL19551" s="325"/>
    </row>
    <row r="19552" spans="56:142" x14ac:dyDescent="0.2">
      <c r="BD19552" s="325"/>
      <c r="EL19552" s="325"/>
    </row>
    <row r="19553" spans="56:142" x14ac:dyDescent="0.2">
      <c r="BD19553" s="325"/>
      <c r="EL19553" s="325"/>
    </row>
    <row r="19554" spans="56:142" x14ac:dyDescent="0.2">
      <c r="BD19554" s="325"/>
      <c r="EL19554" s="325"/>
    </row>
    <row r="19555" spans="56:142" x14ac:dyDescent="0.2">
      <c r="BD19555" s="325"/>
      <c r="EL19555" s="325"/>
    </row>
    <row r="19556" spans="56:142" x14ac:dyDescent="0.2">
      <c r="BD19556" s="325"/>
      <c r="EL19556" s="325"/>
    </row>
    <row r="19557" spans="56:142" x14ac:dyDescent="0.2">
      <c r="BD19557" s="325"/>
      <c r="EL19557" s="325"/>
    </row>
    <row r="19558" spans="56:142" x14ac:dyDescent="0.2">
      <c r="BD19558" s="325"/>
      <c r="EL19558" s="325"/>
    </row>
    <row r="19559" spans="56:142" x14ac:dyDescent="0.2">
      <c r="BD19559" s="325"/>
      <c r="EL19559" s="325"/>
    </row>
    <row r="19560" spans="56:142" x14ac:dyDescent="0.2">
      <c r="BD19560" s="325"/>
      <c r="EL19560" s="325"/>
    </row>
    <row r="19561" spans="56:142" x14ac:dyDescent="0.2">
      <c r="BD19561" s="325"/>
      <c r="EL19561" s="325"/>
    </row>
    <row r="19562" spans="56:142" x14ac:dyDescent="0.2">
      <c r="BD19562" s="325"/>
      <c r="EL19562" s="325"/>
    </row>
    <row r="19563" spans="56:142" x14ac:dyDescent="0.2">
      <c r="BD19563" s="325"/>
      <c r="EL19563" s="325"/>
    </row>
    <row r="19564" spans="56:142" x14ac:dyDescent="0.2">
      <c r="BD19564" s="325"/>
      <c r="EL19564" s="325"/>
    </row>
    <row r="19565" spans="56:142" x14ac:dyDescent="0.2">
      <c r="BD19565" s="325"/>
      <c r="EL19565" s="325"/>
    </row>
    <row r="19566" spans="56:142" x14ac:dyDescent="0.2">
      <c r="BD19566" s="325"/>
      <c r="EL19566" s="325"/>
    </row>
    <row r="19567" spans="56:142" x14ac:dyDescent="0.2">
      <c r="BD19567" s="325"/>
      <c r="EL19567" s="325"/>
    </row>
    <row r="19568" spans="56:142" x14ac:dyDescent="0.2">
      <c r="BD19568" s="325"/>
      <c r="EL19568" s="325"/>
    </row>
    <row r="19569" spans="56:142" x14ac:dyDescent="0.2">
      <c r="BD19569" s="325"/>
      <c r="EL19569" s="325"/>
    </row>
    <row r="19570" spans="56:142" x14ac:dyDescent="0.2">
      <c r="BD19570" s="325"/>
      <c r="EL19570" s="325"/>
    </row>
    <row r="19571" spans="56:142" x14ac:dyDescent="0.2">
      <c r="BD19571" s="325"/>
      <c r="EL19571" s="325"/>
    </row>
    <row r="19572" spans="56:142" x14ac:dyDescent="0.2">
      <c r="BD19572" s="325"/>
      <c r="EL19572" s="325"/>
    </row>
    <row r="19573" spans="56:142" x14ac:dyDescent="0.2">
      <c r="BD19573" s="325"/>
      <c r="EL19573" s="325"/>
    </row>
    <row r="19574" spans="56:142" x14ac:dyDescent="0.2">
      <c r="BD19574" s="325"/>
      <c r="EL19574" s="325"/>
    </row>
    <row r="19575" spans="56:142" x14ac:dyDescent="0.2">
      <c r="BD19575" s="325"/>
      <c r="EL19575" s="325"/>
    </row>
    <row r="19576" spans="56:142" x14ac:dyDescent="0.2">
      <c r="BD19576" s="325"/>
      <c r="EL19576" s="325"/>
    </row>
    <row r="19577" spans="56:142" x14ac:dyDescent="0.2">
      <c r="BD19577" s="325"/>
      <c r="EL19577" s="325"/>
    </row>
    <row r="19578" spans="56:142" x14ac:dyDescent="0.2">
      <c r="BD19578" s="325"/>
      <c r="EL19578" s="325"/>
    </row>
    <row r="19579" spans="56:142" x14ac:dyDescent="0.2">
      <c r="BD19579" s="325"/>
      <c r="EL19579" s="325"/>
    </row>
    <row r="19580" spans="56:142" x14ac:dyDescent="0.2">
      <c r="BD19580" s="325"/>
      <c r="EL19580" s="325"/>
    </row>
    <row r="19581" spans="56:142" x14ac:dyDescent="0.2">
      <c r="BD19581" s="325"/>
      <c r="EL19581" s="325"/>
    </row>
    <row r="19582" spans="56:142" x14ac:dyDescent="0.2">
      <c r="BD19582" s="325"/>
      <c r="EL19582" s="325"/>
    </row>
    <row r="19583" spans="56:142" x14ac:dyDescent="0.2">
      <c r="BD19583" s="325"/>
      <c r="EL19583" s="325"/>
    </row>
    <row r="19584" spans="56:142" x14ac:dyDescent="0.2">
      <c r="BD19584" s="325"/>
      <c r="EL19584" s="325"/>
    </row>
    <row r="19585" spans="56:142" x14ac:dyDescent="0.2">
      <c r="BD19585" s="325"/>
      <c r="EL19585" s="325"/>
    </row>
    <row r="19586" spans="56:142" x14ac:dyDescent="0.2">
      <c r="BD19586" s="325"/>
      <c r="EL19586" s="325"/>
    </row>
    <row r="19587" spans="56:142" x14ac:dyDescent="0.2">
      <c r="BD19587" s="325"/>
      <c r="EL19587" s="325"/>
    </row>
    <row r="19588" spans="56:142" x14ac:dyDescent="0.2">
      <c r="BD19588" s="325"/>
      <c r="EL19588" s="325"/>
    </row>
    <row r="19589" spans="56:142" x14ac:dyDescent="0.2">
      <c r="BD19589" s="325"/>
      <c r="EL19589" s="325"/>
    </row>
    <row r="19590" spans="56:142" x14ac:dyDescent="0.2">
      <c r="BD19590" s="325"/>
      <c r="EL19590" s="325"/>
    </row>
    <row r="19591" spans="56:142" x14ac:dyDescent="0.2">
      <c r="BD19591" s="325"/>
      <c r="EL19591" s="325"/>
    </row>
    <row r="19592" spans="56:142" x14ac:dyDescent="0.2">
      <c r="BD19592" s="325"/>
      <c r="EL19592" s="325"/>
    </row>
    <row r="19593" spans="56:142" x14ac:dyDescent="0.2">
      <c r="BD19593" s="325"/>
      <c r="EL19593" s="325"/>
    </row>
    <row r="19594" spans="56:142" x14ac:dyDescent="0.2">
      <c r="BD19594" s="325"/>
      <c r="EL19594" s="325"/>
    </row>
    <row r="19595" spans="56:142" x14ac:dyDescent="0.2">
      <c r="BD19595" s="325"/>
      <c r="EL19595" s="325"/>
    </row>
    <row r="19596" spans="56:142" x14ac:dyDescent="0.2">
      <c r="BD19596" s="325"/>
      <c r="EL19596" s="325"/>
    </row>
    <row r="19597" spans="56:142" x14ac:dyDescent="0.2">
      <c r="BD19597" s="325"/>
      <c r="EL19597" s="325"/>
    </row>
    <row r="19598" spans="56:142" x14ac:dyDescent="0.2">
      <c r="BD19598" s="325"/>
      <c r="EL19598" s="325"/>
    </row>
    <row r="19599" spans="56:142" x14ac:dyDescent="0.2">
      <c r="BD19599" s="325"/>
      <c r="EL19599" s="325"/>
    </row>
    <row r="19600" spans="56:142" x14ac:dyDescent="0.2">
      <c r="BD19600" s="325"/>
      <c r="EL19600" s="325"/>
    </row>
    <row r="19601" spans="56:142" x14ac:dyDescent="0.2">
      <c r="BD19601" s="325"/>
      <c r="EL19601" s="325"/>
    </row>
    <row r="19602" spans="56:142" x14ac:dyDescent="0.2">
      <c r="BD19602" s="325"/>
      <c r="EL19602" s="325"/>
    </row>
    <row r="19603" spans="56:142" x14ac:dyDescent="0.2">
      <c r="BD19603" s="325"/>
      <c r="EL19603" s="325"/>
    </row>
    <row r="19604" spans="56:142" x14ac:dyDescent="0.2">
      <c r="BD19604" s="325"/>
      <c r="EL19604" s="325"/>
    </row>
    <row r="19605" spans="56:142" x14ac:dyDescent="0.2">
      <c r="BD19605" s="325"/>
      <c r="EL19605" s="325"/>
    </row>
    <row r="19606" spans="56:142" x14ac:dyDescent="0.2">
      <c r="BD19606" s="325"/>
      <c r="EL19606" s="325"/>
    </row>
    <row r="19607" spans="56:142" x14ac:dyDescent="0.2">
      <c r="BD19607" s="325"/>
      <c r="EL19607" s="325"/>
    </row>
    <row r="19608" spans="56:142" x14ac:dyDescent="0.2">
      <c r="BD19608" s="325"/>
      <c r="EL19608" s="325"/>
    </row>
    <row r="19609" spans="56:142" x14ac:dyDescent="0.2">
      <c r="BD19609" s="325"/>
      <c r="EL19609" s="325"/>
    </row>
    <row r="19610" spans="56:142" x14ac:dyDescent="0.2">
      <c r="BD19610" s="325"/>
      <c r="EL19610" s="325"/>
    </row>
    <row r="19611" spans="56:142" x14ac:dyDescent="0.2">
      <c r="BD19611" s="325"/>
      <c r="EL19611" s="325"/>
    </row>
    <row r="19612" spans="56:142" x14ac:dyDescent="0.2">
      <c r="BD19612" s="325"/>
      <c r="EL19612" s="325"/>
    </row>
    <row r="19613" spans="56:142" x14ac:dyDescent="0.2">
      <c r="BD19613" s="325"/>
      <c r="EL19613" s="325"/>
    </row>
    <row r="19614" spans="56:142" x14ac:dyDescent="0.2">
      <c r="BD19614" s="325"/>
      <c r="EL19614" s="325"/>
    </row>
    <row r="19615" spans="56:142" x14ac:dyDescent="0.2">
      <c r="BD19615" s="325"/>
      <c r="EL19615" s="325"/>
    </row>
    <row r="19616" spans="56:142" x14ac:dyDescent="0.2">
      <c r="BD19616" s="325"/>
      <c r="EL19616" s="325"/>
    </row>
    <row r="19617" spans="56:142" x14ac:dyDescent="0.2">
      <c r="BD19617" s="325"/>
      <c r="EL19617" s="325"/>
    </row>
    <row r="19618" spans="56:142" x14ac:dyDescent="0.2">
      <c r="BD19618" s="325"/>
      <c r="EL19618" s="325"/>
    </row>
    <row r="19619" spans="56:142" x14ac:dyDescent="0.2">
      <c r="BD19619" s="325"/>
      <c r="EL19619" s="325"/>
    </row>
    <row r="19620" spans="56:142" x14ac:dyDescent="0.2">
      <c r="BD19620" s="325"/>
      <c r="EL19620" s="325"/>
    </row>
    <row r="19621" spans="56:142" x14ac:dyDescent="0.2">
      <c r="BD19621" s="325"/>
      <c r="EL19621" s="325"/>
    </row>
    <row r="19622" spans="56:142" x14ac:dyDescent="0.2">
      <c r="BD19622" s="325"/>
      <c r="EL19622" s="325"/>
    </row>
    <row r="19623" spans="56:142" x14ac:dyDescent="0.2">
      <c r="BD19623" s="325"/>
      <c r="EL19623" s="325"/>
    </row>
    <row r="19624" spans="56:142" x14ac:dyDescent="0.2">
      <c r="BD19624" s="325"/>
      <c r="EL19624" s="325"/>
    </row>
    <row r="19625" spans="56:142" x14ac:dyDescent="0.2">
      <c r="BD19625" s="325"/>
      <c r="EL19625" s="325"/>
    </row>
    <row r="19626" spans="56:142" x14ac:dyDescent="0.2">
      <c r="BD19626" s="325"/>
      <c r="EL19626" s="325"/>
    </row>
    <row r="19627" spans="56:142" x14ac:dyDescent="0.2">
      <c r="BD19627" s="325"/>
      <c r="EL19627" s="325"/>
    </row>
    <row r="19628" spans="56:142" x14ac:dyDescent="0.2">
      <c r="BD19628" s="325"/>
      <c r="EL19628" s="325"/>
    </row>
    <row r="19629" spans="56:142" x14ac:dyDescent="0.2">
      <c r="BD19629" s="325"/>
      <c r="EL19629" s="325"/>
    </row>
    <row r="19630" spans="56:142" x14ac:dyDescent="0.2">
      <c r="BD19630" s="325"/>
      <c r="EL19630" s="325"/>
    </row>
    <row r="19631" spans="56:142" x14ac:dyDescent="0.2">
      <c r="BD19631" s="325"/>
      <c r="EL19631" s="325"/>
    </row>
    <row r="19632" spans="56:142" x14ac:dyDescent="0.2">
      <c r="BD19632" s="325"/>
      <c r="EL19632" s="325"/>
    </row>
    <row r="19633" spans="56:142" x14ac:dyDescent="0.2">
      <c r="BD19633" s="325"/>
      <c r="EL19633" s="325"/>
    </row>
    <row r="19634" spans="56:142" x14ac:dyDescent="0.2">
      <c r="BD19634" s="325"/>
      <c r="EL19634" s="325"/>
    </row>
    <row r="19635" spans="56:142" x14ac:dyDescent="0.2">
      <c r="BD19635" s="325"/>
      <c r="EL19635" s="325"/>
    </row>
    <row r="19636" spans="56:142" x14ac:dyDescent="0.2">
      <c r="BD19636" s="325"/>
      <c r="EL19636" s="325"/>
    </row>
    <row r="19637" spans="56:142" x14ac:dyDescent="0.2">
      <c r="BD19637" s="325"/>
      <c r="EL19637" s="325"/>
    </row>
    <row r="19638" spans="56:142" x14ac:dyDescent="0.2">
      <c r="BD19638" s="325"/>
      <c r="EL19638" s="325"/>
    </row>
    <row r="19639" spans="56:142" x14ac:dyDescent="0.2">
      <c r="BD19639" s="325"/>
      <c r="EL19639" s="325"/>
    </row>
    <row r="19640" spans="56:142" x14ac:dyDescent="0.2">
      <c r="BD19640" s="325"/>
      <c r="EL19640" s="325"/>
    </row>
    <row r="19641" spans="56:142" x14ac:dyDescent="0.2">
      <c r="BD19641" s="325"/>
      <c r="EL19641" s="325"/>
    </row>
    <row r="19642" spans="56:142" x14ac:dyDescent="0.2">
      <c r="BD19642" s="325"/>
      <c r="EL19642" s="325"/>
    </row>
    <row r="19643" spans="56:142" x14ac:dyDescent="0.2">
      <c r="BD19643" s="325"/>
      <c r="EL19643" s="325"/>
    </row>
    <row r="19644" spans="56:142" x14ac:dyDescent="0.2">
      <c r="BD19644" s="325"/>
      <c r="EL19644" s="325"/>
    </row>
    <row r="19645" spans="56:142" x14ac:dyDescent="0.2">
      <c r="BD19645" s="325"/>
      <c r="EL19645" s="325"/>
    </row>
    <row r="19646" spans="56:142" x14ac:dyDescent="0.2">
      <c r="BD19646" s="325"/>
      <c r="EL19646" s="325"/>
    </row>
    <row r="19647" spans="56:142" x14ac:dyDescent="0.2">
      <c r="BD19647" s="325"/>
      <c r="EL19647" s="325"/>
    </row>
    <row r="19648" spans="56:142" x14ac:dyDescent="0.2">
      <c r="BD19648" s="325"/>
      <c r="EL19648" s="325"/>
    </row>
    <row r="19649" spans="56:142" x14ac:dyDescent="0.2">
      <c r="BD19649" s="325"/>
      <c r="EL19649" s="325"/>
    </row>
    <row r="19650" spans="56:142" x14ac:dyDescent="0.2">
      <c r="BD19650" s="325"/>
      <c r="EL19650" s="325"/>
    </row>
    <row r="19651" spans="56:142" x14ac:dyDescent="0.2">
      <c r="BD19651" s="325"/>
      <c r="EL19651" s="325"/>
    </row>
    <row r="19652" spans="56:142" x14ac:dyDescent="0.2">
      <c r="BD19652" s="325"/>
      <c r="EL19652" s="325"/>
    </row>
    <row r="19653" spans="56:142" x14ac:dyDescent="0.2">
      <c r="BD19653" s="325"/>
      <c r="EL19653" s="325"/>
    </row>
    <row r="19654" spans="56:142" x14ac:dyDescent="0.2">
      <c r="BD19654" s="325"/>
      <c r="EL19654" s="325"/>
    </row>
    <row r="19655" spans="56:142" x14ac:dyDescent="0.2">
      <c r="BD19655" s="325"/>
      <c r="EL19655" s="325"/>
    </row>
    <row r="19656" spans="56:142" x14ac:dyDescent="0.2">
      <c r="BD19656" s="325"/>
      <c r="EL19656" s="325"/>
    </row>
    <row r="19657" spans="56:142" x14ac:dyDescent="0.2">
      <c r="BD19657" s="325"/>
      <c r="EL19657" s="325"/>
    </row>
    <row r="19658" spans="56:142" x14ac:dyDescent="0.2">
      <c r="BD19658" s="325"/>
      <c r="EL19658" s="325"/>
    </row>
    <row r="19659" spans="56:142" x14ac:dyDescent="0.2">
      <c r="BD19659" s="325"/>
      <c r="EL19659" s="325"/>
    </row>
    <row r="19660" spans="56:142" x14ac:dyDescent="0.2">
      <c r="BD19660" s="325"/>
      <c r="EL19660" s="325"/>
    </row>
    <row r="19661" spans="56:142" x14ac:dyDescent="0.2">
      <c r="BD19661" s="325"/>
      <c r="EL19661" s="325"/>
    </row>
    <row r="19662" spans="56:142" x14ac:dyDescent="0.2">
      <c r="BD19662" s="325"/>
      <c r="EL19662" s="325"/>
    </row>
    <row r="19663" spans="56:142" x14ac:dyDescent="0.2">
      <c r="BD19663" s="325"/>
      <c r="EL19663" s="325"/>
    </row>
    <row r="19664" spans="56:142" x14ac:dyDescent="0.2">
      <c r="BD19664" s="325"/>
      <c r="EL19664" s="325"/>
    </row>
    <row r="19665" spans="56:142" x14ac:dyDescent="0.2">
      <c r="BD19665" s="325"/>
      <c r="EL19665" s="325"/>
    </row>
    <row r="19666" spans="56:142" x14ac:dyDescent="0.2">
      <c r="BD19666" s="325"/>
      <c r="EL19666" s="325"/>
    </row>
    <row r="19667" spans="56:142" x14ac:dyDescent="0.2">
      <c r="BD19667" s="325"/>
      <c r="EL19667" s="325"/>
    </row>
    <row r="19668" spans="56:142" x14ac:dyDescent="0.2">
      <c r="BD19668" s="325"/>
      <c r="EL19668" s="325"/>
    </row>
    <row r="19669" spans="56:142" x14ac:dyDescent="0.2">
      <c r="BD19669" s="325"/>
      <c r="EL19669" s="325"/>
    </row>
    <row r="19670" spans="56:142" x14ac:dyDescent="0.2">
      <c r="BD19670" s="325"/>
      <c r="EL19670" s="325"/>
    </row>
    <row r="19671" spans="56:142" x14ac:dyDescent="0.2">
      <c r="BD19671" s="325"/>
      <c r="EL19671" s="325"/>
    </row>
    <row r="19672" spans="56:142" x14ac:dyDescent="0.2">
      <c r="BD19672" s="325"/>
      <c r="EL19672" s="325"/>
    </row>
    <row r="19673" spans="56:142" x14ac:dyDescent="0.2">
      <c r="BD19673" s="325"/>
      <c r="EL19673" s="325"/>
    </row>
    <row r="19674" spans="56:142" x14ac:dyDescent="0.2">
      <c r="BD19674" s="325"/>
      <c r="EL19674" s="325"/>
    </row>
    <row r="19675" spans="56:142" x14ac:dyDescent="0.2">
      <c r="BD19675" s="325"/>
      <c r="EL19675" s="325"/>
    </row>
    <row r="19676" spans="56:142" x14ac:dyDescent="0.2">
      <c r="BD19676" s="325"/>
      <c r="EL19676" s="325"/>
    </row>
    <row r="19677" spans="56:142" x14ac:dyDescent="0.2">
      <c r="BD19677" s="325"/>
      <c r="EL19677" s="325"/>
    </row>
    <row r="19678" spans="56:142" x14ac:dyDescent="0.2">
      <c r="BD19678" s="325"/>
      <c r="EL19678" s="325"/>
    </row>
    <row r="19679" spans="56:142" x14ac:dyDescent="0.2">
      <c r="BD19679" s="325"/>
      <c r="EL19679" s="325"/>
    </row>
    <row r="19680" spans="56:142" x14ac:dyDescent="0.2">
      <c r="BD19680" s="325"/>
      <c r="EL19680" s="325"/>
    </row>
    <row r="19681" spans="56:142" x14ac:dyDescent="0.2">
      <c r="BD19681" s="325"/>
      <c r="EL19681" s="325"/>
    </row>
    <row r="19682" spans="56:142" x14ac:dyDescent="0.2">
      <c r="BD19682" s="325"/>
      <c r="EL19682" s="325"/>
    </row>
    <row r="19683" spans="56:142" x14ac:dyDescent="0.2">
      <c r="BD19683" s="325"/>
      <c r="EL19683" s="325"/>
    </row>
    <row r="19684" spans="56:142" x14ac:dyDescent="0.2">
      <c r="BD19684" s="325"/>
      <c r="EL19684" s="325"/>
    </row>
    <row r="19685" spans="56:142" x14ac:dyDescent="0.2">
      <c r="BD19685" s="325"/>
      <c r="EL19685" s="325"/>
    </row>
    <row r="19686" spans="56:142" x14ac:dyDescent="0.2">
      <c r="BD19686" s="325"/>
      <c r="EL19686" s="325"/>
    </row>
    <row r="19687" spans="56:142" x14ac:dyDescent="0.2">
      <c r="BD19687" s="325"/>
      <c r="EL19687" s="325"/>
    </row>
    <row r="19688" spans="56:142" x14ac:dyDescent="0.2">
      <c r="BD19688" s="325"/>
      <c r="EL19688" s="325"/>
    </row>
    <row r="19689" spans="56:142" x14ac:dyDescent="0.2">
      <c r="BD19689" s="325"/>
      <c r="EL19689" s="325"/>
    </row>
    <row r="19690" spans="56:142" x14ac:dyDescent="0.2">
      <c r="BD19690" s="325"/>
      <c r="EL19690" s="325"/>
    </row>
    <row r="19691" spans="56:142" x14ac:dyDescent="0.2">
      <c r="BD19691" s="325"/>
      <c r="EL19691" s="325"/>
    </row>
    <row r="19692" spans="56:142" x14ac:dyDescent="0.2">
      <c r="BD19692" s="325"/>
      <c r="EL19692" s="325"/>
    </row>
    <row r="19693" spans="56:142" x14ac:dyDescent="0.2">
      <c r="BD19693" s="325"/>
      <c r="EL19693" s="325"/>
    </row>
    <row r="19694" spans="56:142" x14ac:dyDescent="0.2">
      <c r="BD19694" s="325"/>
      <c r="EL19694" s="325"/>
    </row>
    <row r="19695" spans="56:142" x14ac:dyDescent="0.2">
      <c r="BD19695" s="325"/>
      <c r="EL19695" s="325"/>
    </row>
    <row r="19696" spans="56:142" x14ac:dyDescent="0.2">
      <c r="BD19696" s="325"/>
      <c r="EL19696" s="325"/>
    </row>
    <row r="19697" spans="56:142" x14ac:dyDescent="0.2">
      <c r="BD19697" s="325"/>
      <c r="EL19697" s="325"/>
    </row>
    <row r="19698" spans="56:142" x14ac:dyDescent="0.2">
      <c r="BD19698" s="325"/>
      <c r="EL19698" s="325"/>
    </row>
    <row r="19699" spans="56:142" x14ac:dyDescent="0.2">
      <c r="BD19699" s="325"/>
      <c r="EL19699" s="325"/>
    </row>
    <row r="19700" spans="56:142" x14ac:dyDescent="0.2">
      <c r="BD19700" s="325"/>
      <c r="EL19700" s="325"/>
    </row>
    <row r="19701" spans="56:142" x14ac:dyDescent="0.2">
      <c r="BD19701" s="325"/>
      <c r="EL19701" s="325"/>
    </row>
    <row r="19702" spans="56:142" x14ac:dyDescent="0.2">
      <c r="BD19702" s="325"/>
      <c r="EL19702" s="325"/>
    </row>
    <row r="19703" spans="56:142" x14ac:dyDescent="0.2">
      <c r="BD19703" s="325"/>
      <c r="EL19703" s="325"/>
    </row>
    <row r="19704" spans="56:142" x14ac:dyDescent="0.2">
      <c r="BD19704" s="325"/>
      <c r="EL19704" s="325"/>
    </row>
    <row r="19705" spans="56:142" x14ac:dyDescent="0.2">
      <c r="BD19705" s="325"/>
      <c r="EL19705" s="325"/>
    </row>
    <row r="19706" spans="56:142" x14ac:dyDescent="0.2">
      <c r="BD19706" s="325"/>
      <c r="EL19706" s="325"/>
    </row>
    <row r="19707" spans="56:142" x14ac:dyDescent="0.2">
      <c r="BD19707" s="325"/>
      <c r="EL19707" s="325"/>
    </row>
    <row r="19708" spans="56:142" x14ac:dyDescent="0.2">
      <c r="BD19708" s="325"/>
      <c r="EL19708" s="325"/>
    </row>
    <row r="19709" spans="56:142" x14ac:dyDescent="0.2">
      <c r="BD19709" s="325"/>
      <c r="EL19709" s="325"/>
    </row>
    <row r="19710" spans="56:142" x14ac:dyDescent="0.2">
      <c r="BD19710" s="325"/>
      <c r="EL19710" s="325"/>
    </row>
    <row r="19711" spans="56:142" x14ac:dyDescent="0.2">
      <c r="BD19711" s="325"/>
      <c r="EL19711" s="325"/>
    </row>
    <row r="19712" spans="56:142" x14ac:dyDescent="0.2">
      <c r="BD19712" s="325"/>
      <c r="EL19712" s="325"/>
    </row>
    <row r="19713" spans="56:142" x14ac:dyDescent="0.2">
      <c r="BD19713" s="325"/>
      <c r="EL19713" s="325"/>
    </row>
    <row r="19714" spans="56:142" x14ac:dyDescent="0.2">
      <c r="BD19714" s="325"/>
      <c r="EL19714" s="325"/>
    </row>
    <row r="19715" spans="56:142" x14ac:dyDescent="0.2">
      <c r="BD19715" s="325"/>
      <c r="EL19715" s="325"/>
    </row>
    <row r="19716" spans="56:142" x14ac:dyDescent="0.2">
      <c r="BD19716" s="325"/>
      <c r="EL19716" s="325"/>
    </row>
    <row r="19717" spans="56:142" x14ac:dyDescent="0.2">
      <c r="BD19717" s="325"/>
      <c r="EL19717" s="325"/>
    </row>
    <row r="19718" spans="56:142" x14ac:dyDescent="0.2">
      <c r="BD19718" s="325"/>
      <c r="EL19718" s="325"/>
    </row>
    <row r="19719" spans="56:142" x14ac:dyDescent="0.2">
      <c r="BD19719" s="325"/>
      <c r="EL19719" s="325"/>
    </row>
    <row r="19720" spans="56:142" x14ac:dyDescent="0.2">
      <c r="BD19720" s="325"/>
      <c r="EL19720" s="325"/>
    </row>
    <row r="19721" spans="56:142" x14ac:dyDescent="0.2">
      <c r="BD19721" s="325"/>
      <c r="EL19721" s="325"/>
    </row>
    <row r="19722" spans="56:142" x14ac:dyDescent="0.2">
      <c r="BD19722" s="325"/>
      <c r="EL19722" s="325"/>
    </row>
    <row r="19723" spans="56:142" x14ac:dyDescent="0.2">
      <c r="BD19723" s="325"/>
      <c r="EL19723" s="325"/>
    </row>
    <row r="19724" spans="56:142" x14ac:dyDescent="0.2">
      <c r="BD19724" s="325"/>
      <c r="EL19724" s="325"/>
    </row>
    <row r="19725" spans="56:142" x14ac:dyDescent="0.2">
      <c r="BD19725" s="325"/>
      <c r="EL19725" s="325"/>
    </row>
    <row r="19726" spans="56:142" x14ac:dyDescent="0.2">
      <c r="BD19726" s="325"/>
      <c r="EL19726" s="325"/>
    </row>
    <row r="19727" spans="56:142" x14ac:dyDescent="0.2">
      <c r="BD19727" s="325"/>
      <c r="EL19727" s="325"/>
    </row>
    <row r="19728" spans="56:142" x14ac:dyDescent="0.2">
      <c r="BD19728" s="325"/>
      <c r="EL19728" s="325"/>
    </row>
    <row r="19729" spans="56:142" x14ac:dyDescent="0.2">
      <c r="BD19729" s="325"/>
      <c r="EL19729" s="325"/>
    </row>
    <row r="19730" spans="56:142" x14ac:dyDescent="0.2">
      <c r="BD19730" s="325"/>
      <c r="EL19730" s="325"/>
    </row>
    <row r="19731" spans="56:142" x14ac:dyDescent="0.2">
      <c r="BD19731" s="325"/>
      <c r="EL19731" s="325"/>
    </row>
    <row r="19732" spans="56:142" x14ac:dyDescent="0.2">
      <c r="BD19732" s="325"/>
      <c r="EL19732" s="325"/>
    </row>
    <row r="19733" spans="56:142" x14ac:dyDescent="0.2">
      <c r="BD19733" s="325"/>
      <c r="EL19733" s="325"/>
    </row>
    <row r="19734" spans="56:142" x14ac:dyDescent="0.2">
      <c r="BD19734" s="325"/>
      <c r="EL19734" s="325"/>
    </row>
    <row r="19735" spans="56:142" x14ac:dyDescent="0.2">
      <c r="BD19735" s="325"/>
      <c r="EL19735" s="325"/>
    </row>
    <row r="19736" spans="56:142" x14ac:dyDescent="0.2">
      <c r="BD19736" s="325"/>
      <c r="EL19736" s="325"/>
    </row>
    <row r="19737" spans="56:142" x14ac:dyDescent="0.2">
      <c r="BD19737" s="325"/>
      <c r="EL19737" s="325"/>
    </row>
    <row r="19738" spans="56:142" x14ac:dyDescent="0.2">
      <c r="BD19738" s="325"/>
      <c r="EL19738" s="325"/>
    </row>
    <row r="19739" spans="56:142" x14ac:dyDescent="0.2">
      <c r="BD19739" s="325"/>
      <c r="EL19739" s="325"/>
    </row>
    <row r="19740" spans="56:142" x14ac:dyDescent="0.2">
      <c r="BD19740" s="325"/>
      <c r="EL19740" s="325"/>
    </row>
    <row r="19741" spans="56:142" x14ac:dyDescent="0.2">
      <c r="BD19741" s="325"/>
      <c r="EL19741" s="325"/>
    </row>
    <row r="19742" spans="56:142" x14ac:dyDescent="0.2">
      <c r="BD19742" s="325"/>
      <c r="EL19742" s="325"/>
    </row>
    <row r="19743" spans="56:142" x14ac:dyDescent="0.2">
      <c r="BD19743" s="325"/>
      <c r="EL19743" s="325"/>
    </row>
    <row r="19744" spans="56:142" x14ac:dyDescent="0.2">
      <c r="BD19744" s="325"/>
      <c r="EL19744" s="325"/>
    </row>
    <row r="19745" spans="56:142" x14ac:dyDescent="0.2">
      <c r="BD19745" s="325"/>
      <c r="EL19745" s="325"/>
    </row>
    <row r="19746" spans="56:142" x14ac:dyDescent="0.2">
      <c r="BD19746" s="325"/>
      <c r="EL19746" s="325"/>
    </row>
    <row r="19747" spans="56:142" x14ac:dyDescent="0.2">
      <c r="BD19747" s="325"/>
      <c r="EL19747" s="325"/>
    </row>
    <row r="19748" spans="56:142" x14ac:dyDescent="0.2">
      <c r="BD19748" s="325"/>
      <c r="EL19748" s="325"/>
    </row>
    <row r="19749" spans="56:142" x14ac:dyDescent="0.2">
      <c r="BD19749" s="325"/>
      <c r="EL19749" s="325"/>
    </row>
    <row r="19750" spans="56:142" x14ac:dyDescent="0.2">
      <c r="BD19750" s="325"/>
      <c r="EL19750" s="325"/>
    </row>
    <row r="19751" spans="56:142" x14ac:dyDescent="0.2">
      <c r="BD19751" s="325"/>
      <c r="EL19751" s="325"/>
    </row>
    <row r="19752" spans="56:142" x14ac:dyDescent="0.2">
      <c r="BD19752" s="325"/>
      <c r="EL19752" s="325"/>
    </row>
    <row r="19753" spans="56:142" x14ac:dyDescent="0.2">
      <c r="BD19753" s="325"/>
      <c r="EL19753" s="325"/>
    </row>
    <row r="19754" spans="56:142" x14ac:dyDescent="0.2">
      <c r="BD19754" s="325"/>
      <c r="EL19754" s="325"/>
    </row>
    <row r="19755" spans="56:142" x14ac:dyDescent="0.2">
      <c r="BD19755" s="325"/>
      <c r="EL19755" s="325"/>
    </row>
    <row r="19756" spans="56:142" x14ac:dyDescent="0.2">
      <c r="BD19756" s="325"/>
      <c r="EL19756" s="325"/>
    </row>
    <row r="19757" spans="56:142" x14ac:dyDescent="0.2">
      <c r="BD19757" s="325"/>
      <c r="EL19757" s="325"/>
    </row>
    <row r="19758" spans="56:142" x14ac:dyDescent="0.2">
      <c r="BD19758" s="325"/>
      <c r="EL19758" s="325"/>
    </row>
    <row r="19759" spans="56:142" x14ac:dyDescent="0.2">
      <c r="BD19759" s="325"/>
      <c r="EL19759" s="325"/>
    </row>
    <row r="19760" spans="56:142" x14ac:dyDescent="0.2">
      <c r="BD19760" s="325"/>
      <c r="EL19760" s="325"/>
    </row>
    <row r="19761" spans="56:142" x14ac:dyDescent="0.2">
      <c r="BD19761" s="325"/>
      <c r="EL19761" s="325"/>
    </row>
    <row r="19762" spans="56:142" x14ac:dyDescent="0.2">
      <c r="BD19762" s="325"/>
      <c r="EL19762" s="325"/>
    </row>
    <row r="19763" spans="56:142" x14ac:dyDescent="0.2">
      <c r="BD19763" s="325"/>
      <c r="EL19763" s="325"/>
    </row>
    <row r="19764" spans="56:142" x14ac:dyDescent="0.2">
      <c r="BD19764" s="325"/>
      <c r="EL19764" s="325"/>
    </row>
    <row r="19765" spans="56:142" x14ac:dyDescent="0.2">
      <c r="BD19765" s="325"/>
      <c r="EL19765" s="325"/>
    </row>
    <row r="19766" spans="56:142" x14ac:dyDescent="0.2">
      <c r="BD19766" s="325"/>
      <c r="EL19766" s="325"/>
    </row>
    <row r="19767" spans="56:142" x14ac:dyDescent="0.2">
      <c r="BD19767" s="325"/>
      <c r="EL19767" s="325"/>
    </row>
    <row r="19768" spans="56:142" x14ac:dyDescent="0.2">
      <c r="BD19768" s="325"/>
      <c r="EL19768" s="325"/>
    </row>
    <row r="19769" spans="56:142" x14ac:dyDescent="0.2">
      <c r="BD19769" s="325"/>
      <c r="EL19769" s="325"/>
    </row>
    <row r="19770" spans="56:142" x14ac:dyDescent="0.2">
      <c r="BD19770" s="325"/>
      <c r="EL19770" s="325"/>
    </row>
    <row r="19771" spans="56:142" x14ac:dyDescent="0.2">
      <c r="BD19771" s="325"/>
      <c r="EL19771" s="325"/>
    </row>
    <row r="19772" spans="56:142" x14ac:dyDescent="0.2">
      <c r="BD19772" s="325"/>
      <c r="EL19772" s="325"/>
    </row>
    <row r="19773" spans="56:142" x14ac:dyDescent="0.2">
      <c r="BD19773" s="325"/>
      <c r="EL19773" s="325"/>
    </row>
    <row r="19774" spans="56:142" x14ac:dyDescent="0.2">
      <c r="BD19774" s="325"/>
      <c r="EL19774" s="325"/>
    </row>
    <row r="19775" spans="56:142" x14ac:dyDescent="0.2">
      <c r="BD19775" s="325"/>
      <c r="EL19775" s="325"/>
    </row>
    <row r="19776" spans="56:142" x14ac:dyDescent="0.2">
      <c r="BD19776" s="325"/>
      <c r="EL19776" s="325"/>
    </row>
    <row r="19777" spans="56:142" x14ac:dyDescent="0.2">
      <c r="BD19777" s="325"/>
      <c r="EL19777" s="325"/>
    </row>
    <row r="19778" spans="56:142" x14ac:dyDescent="0.2">
      <c r="BD19778" s="325"/>
      <c r="EL19778" s="325"/>
    </row>
    <row r="19779" spans="56:142" x14ac:dyDescent="0.2">
      <c r="BD19779" s="325"/>
      <c r="EL19779" s="325"/>
    </row>
    <row r="19780" spans="56:142" x14ac:dyDescent="0.2">
      <c r="BD19780" s="325"/>
      <c r="EL19780" s="325"/>
    </row>
    <row r="19781" spans="56:142" x14ac:dyDescent="0.2">
      <c r="BD19781" s="325"/>
      <c r="EL19781" s="325"/>
    </row>
    <row r="19782" spans="56:142" x14ac:dyDescent="0.2">
      <c r="BD19782" s="325"/>
      <c r="EL19782" s="325"/>
    </row>
    <row r="19783" spans="56:142" x14ac:dyDescent="0.2">
      <c r="BD19783" s="325"/>
      <c r="EL19783" s="325"/>
    </row>
    <row r="19784" spans="56:142" x14ac:dyDescent="0.2">
      <c r="BD19784" s="325"/>
      <c r="EL19784" s="325"/>
    </row>
    <row r="19785" spans="56:142" x14ac:dyDescent="0.2">
      <c r="BD19785" s="325"/>
      <c r="EL19785" s="325"/>
    </row>
    <row r="19786" spans="56:142" x14ac:dyDescent="0.2">
      <c r="BD19786" s="325"/>
      <c r="EL19786" s="325"/>
    </row>
    <row r="19787" spans="56:142" x14ac:dyDescent="0.2">
      <c r="BD19787" s="325"/>
      <c r="EL19787" s="325"/>
    </row>
    <row r="19788" spans="56:142" x14ac:dyDescent="0.2">
      <c r="BD19788" s="325"/>
      <c r="EL19788" s="325"/>
    </row>
    <row r="19789" spans="56:142" x14ac:dyDescent="0.2">
      <c r="BD19789" s="325"/>
      <c r="EL19789" s="325"/>
    </row>
    <row r="19790" spans="56:142" x14ac:dyDescent="0.2">
      <c r="BD19790" s="325"/>
      <c r="EL19790" s="325"/>
    </row>
    <row r="19791" spans="56:142" x14ac:dyDescent="0.2">
      <c r="BD19791" s="325"/>
      <c r="EL19791" s="325"/>
    </row>
    <row r="19792" spans="56:142" x14ac:dyDescent="0.2">
      <c r="BD19792" s="325"/>
      <c r="EL19792" s="325"/>
    </row>
    <row r="19793" spans="56:142" x14ac:dyDescent="0.2">
      <c r="BD19793" s="325"/>
      <c r="EL19793" s="325"/>
    </row>
    <row r="19794" spans="56:142" x14ac:dyDescent="0.2">
      <c r="BD19794" s="325"/>
      <c r="EL19794" s="325"/>
    </row>
    <row r="19795" spans="56:142" x14ac:dyDescent="0.2">
      <c r="BD19795" s="325"/>
      <c r="EL19795" s="325"/>
    </row>
    <row r="19796" spans="56:142" x14ac:dyDescent="0.2">
      <c r="BD19796" s="325"/>
      <c r="EL19796" s="325"/>
    </row>
    <row r="19797" spans="56:142" x14ac:dyDescent="0.2">
      <c r="BD19797" s="325"/>
      <c r="EL19797" s="325"/>
    </row>
    <row r="19798" spans="56:142" x14ac:dyDescent="0.2">
      <c r="BD19798" s="325"/>
      <c r="EL19798" s="325"/>
    </row>
    <row r="19799" spans="56:142" x14ac:dyDescent="0.2">
      <c r="BD19799" s="325"/>
      <c r="EL19799" s="325"/>
    </row>
    <row r="19800" spans="56:142" x14ac:dyDescent="0.2">
      <c r="BD19800" s="325"/>
      <c r="EL19800" s="325"/>
    </row>
    <row r="19801" spans="56:142" x14ac:dyDescent="0.2">
      <c r="BD19801" s="325"/>
      <c r="EL19801" s="325"/>
    </row>
    <row r="19802" spans="56:142" x14ac:dyDescent="0.2">
      <c r="BD19802" s="325"/>
      <c r="EL19802" s="325"/>
    </row>
    <row r="19803" spans="56:142" x14ac:dyDescent="0.2">
      <c r="BD19803" s="325"/>
      <c r="EL19803" s="325"/>
    </row>
    <row r="19804" spans="56:142" x14ac:dyDescent="0.2">
      <c r="BD19804" s="325"/>
      <c r="EL19804" s="325"/>
    </row>
    <row r="19805" spans="56:142" x14ac:dyDescent="0.2">
      <c r="BD19805" s="325"/>
      <c r="EL19805" s="325"/>
    </row>
    <row r="19806" spans="56:142" x14ac:dyDescent="0.2">
      <c r="BD19806" s="325"/>
      <c r="EL19806" s="325"/>
    </row>
    <row r="19807" spans="56:142" x14ac:dyDescent="0.2">
      <c r="BD19807" s="325"/>
      <c r="EL19807" s="325"/>
    </row>
    <row r="19808" spans="56:142" x14ac:dyDescent="0.2">
      <c r="BD19808" s="325"/>
      <c r="EL19808" s="325"/>
    </row>
    <row r="19809" spans="56:142" x14ac:dyDescent="0.2">
      <c r="BD19809" s="325"/>
      <c r="EL19809" s="325"/>
    </row>
    <row r="19810" spans="56:142" x14ac:dyDescent="0.2">
      <c r="BD19810" s="325"/>
      <c r="EL19810" s="325"/>
    </row>
    <row r="19811" spans="56:142" x14ac:dyDescent="0.2">
      <c r="BD19811" s="325"/>
      <c r="EL19811" s="325"/>
    </row>
    <row r="19812" spans="56:142" x14ac:dyDescent="0.2">
      <c r="BD19812" s="325"/>
      <c r="EL19812" s="325"/>
    </row>
    <row r="19813" spans="56:142" x14ac:dyDescent="0.2">
      <c r="BD19813" s="325"/>
      <c r="EL19813" s="325"/>
    </row>
    <row r="19814" spans="56:142" x14ac:dyDescent="0.2">
      <c r="BD19814" s="325"/>
      <c r="EL19814" s="325"/>
    </row>
    <row r="19815" spans="56:142" x14ac:dyDescent="0.2">
      <c r="BD19815" s="325"/>
      <c r="EL19815" s="325"/>
    </row>
    <row r="19816" spans="56:142" x14ac:dyDescent="0.2">
      <c r="BD19816" s="325"/>
      <c r="EL19816" s="325"/>
    </row>
    <row r="19817" spans="56:142" x14ac:dyDescent="0.2">
      <c r="BD19817" s="325"/>
      <c r="EL19817" s="325"/>
    </row>
    <row r="19818" spans="56:142" x14ac:dyDescent="0.2">
      <c r="BD19818" s="325"/>
      <c r="EL19818" s="325"/>
    </row>
    <row r="19819" spans="56:142" x14ac:dyDescent="0.2">
      <c r="BD19819" s="325"/>
      <c r="EL19819" s="325"/>
    </row>
    <row r="19820" spans="56:142" x14ac:dyDescent="0.2">
      <c r="BD19820" s="325"/>
      <c r="EL19820" s="325"/>
    </row>
    <row r="19821" spans="56:142" x14ac:dyDescent="0.2">
      <c r="BD19821" s="325"/>
      <c r="EL19821" s="325"/>
    </row>
    <row r="19822" spans="56:142" x14ac:dyDescent="0.2">
      <c r="BD19822" s="325"/>
      <c r="EL19822" s="325"/>
    </row>
    <row r="19823" spans="56:142" x14ac:dyDescent="0.2">
      <c r="BD19823" s="325"/>
      <c r="EL19823" s="325"/>
    </row>
    <row r="19824" spans="56:142" x14ac:dyDescent="0.2">
      <c r="BD19824" s="325"/>
      <c r="EL19824" s="325"/>
    </row>
    <row r="19825" spans="56:142" x14ac:dyDescent="0.2">
      <c r="BD19825" s="325"/>
      <c r="EL19825" s="325"/>
    </row>
    <row r="19826" spans="56:142" x14ac:dyDescent="0.2">
      <c r="BD19826" s="325"/>
      <c r="EL19826" s="325"/>
    </row>
    <row r="19827" spans="56:142" x14ac:dyDescent="0.2">
      <c r="BD19827" s="325"/>
      <c r="EL19827" s="325"/>
    </row>
    <row r="19828" spans="56:142" x14ac:dyDescent="0.2">
      <c r="BD19828" s="325"/>
      <c r="EL19828" s="325"/>
    </row>
    <row r="19829" spans="56:142" x14ac:dyDescent="0.2">
      <c r="BD19829" s="325"/>
      <c r="EL19829" s="325"/>
    </row>
    <row r="19830" spans="56:142" x14ac:dyDescent="0.2">
      <c r="BD19830" s="325"/>
      <c r="EL19830" s="325"/>
    </row>
    <row r="19831" spans="56:142" x14ac:dyDescent="0.2">
      <c r="BD19831" s="325"/>
      <c r="EL19831" s="325"/>
    </row>
    <row r="19832" spans="56:142" x14ac:dyDescent="0.2">
      <c r="BD19832" s="325"/>
      <c r="EL19832" s="325"/>
    </row>
    <row r="19833" spans="56:142" x14ac:dyDescent="0.2">
      <c r="BD19833" s="325"/>
      <c r="EL19833" s="325"/>
    </row>
    <row r="19834" spans="56:142" x14ac:dyDescent="0.2">
      <c r="BD19834" s="325"/>
      <c r="EL19834" s="325"/>
    </row>
    <row r="19835" spans="56:142" x14ac:dyDescent="0.2">
      <c r="BD19835" s="325"/>
      <c r="EL19835" s="325"/>
    </row>
    <row r="19836" spans="56:142" x14ac:dyDescent="0.2">
      <c r="BD19836" s="325"/>
      <c r="EL19836" s="325"/>
    </row>
    <row r="19837" spans="56:142" x14ac:dyDescent="0.2">
      <c r="BD19837" s="325"/>
      <c r="EL19837" s="325"/>
    </row>
    <row r="19838" spans="56:142" x14ac:dyDescent="0.2">
      <c r="BD19838" s="325"/>
      <c r="EL19838" s="325"/>
    </row>
    <row r="19839" spans="56:142" x14ac:dyDescent="0.2">
      <c r="BD19839" s="325"/>
      <c r="EL19839" s="325"/>
    </row>
    <row r="19840" spans="56:142" x14ac:dyDescent="0.2">
      <c r="BD19840" s="325"/>
      <c r="EL19840" s="325"/>
    </row>
    <row r="19841" spans="56:142" x14ac:dyDescent="0.2">
      <c r="BD19841" s="325"/>
      <c r="EL19841" s="325"/>
    </row>
    <row r="19842" spans="56:142" x14ac:dyDescent="0.2">
      <c r="BD19842" s="325"/>
      <c r="EL19842" s="325"/>
    </row>
    <row r="19843" spans="56:142" x14ac:dyDescent="0.2">
      <c r="BD19843" s="325"/>
      <c r="EL19843" s="325"/>
    </row>
    <row r="19844" spans="56:142" x14ac:dyDescent="0.2">
      <c r="BD19844" s="325"/>
      <c r="EL19844" s="325"/>
    </row>
    <row r="19845" spans="56:142" x14ac:dyDescent="0.2">
      <c r="BD19845" s="325"/>
      <c r="EL19845" s="325"/>
    </row>
    <row r="19846" spans="56:142" x14ac:dyDescent="0.2">
      <c r="BD19846" s="325"/>
      <c r="EL19846" s="325"/>
    </row>
    <row r="19847" spans="56:142" x14ac:dyDescent="0.2">
      <c r="BD19847" s="325"/>
      <c r="EL19847" s="325"/>
    </row>
    <row r="19848" spans="56:142" x14ac:dyDescent="0.2">
      <c r="BD19848" s="325"/>
      <c r="EL19848" s="325"/>
    </row>
    <row r="19849" spans="56:142" x14ac:dyDescent="0.2">
      <c r="BD19849" s="325"/>
      <c r="EL19849" s="325"/>
    </row>
    <row r="19850" spans="56:142" x14ac:dyDescent="0.2">
      <c r="BD19850" s="325"/>
      <c r="EL19850" s="325"/>
    </row>
    <row r="19851" spans="56:142" x14ac:dyDescent="0.2">
      <c r="BD19851" s="325"/>
      <c r="EL19851" s="325"/>
    </row>
    <row r="19852" spans="56:142" x14ac:dyDescent="0.2">
      <c r="BD19852" s="325"/>
      <c r="EL19852" s="325"/>
    </row>
    <row r="19853" spans="56:142" x14ac:dyDescent="0.2">
      <c r="BD19853" s="325"/>
      <c r="EL19853" s="325"/>
    </row>
    <row r="19854" spans="56:142" x14ac:dyDescent="0.2">
      <c r="BD19854" s="325"/>
      <c r="EL19854" s="325"/>
    </row>
    <row r="19855" spans="56:142" x14ac:dyDescent="0.2">
      <c r="BD19855" s="325"/>
      <c r="EL19855" s="325"/>
    </row>
    <row r="19856" spans="56:142" x14ac:dyDescent="0.2">
      <c r="BD19856" s="325"/>
      <c r="EL19856" s="325"/>
    </row>
    <row r="19857" spans="56:142" x14ac:dyDescent="0.2">
      <c r="BD19857" s="325"/>
      <c r="EL19857" s="325"/>
    </row>
    <row r="19858" spans="56:142" x14ac:dyDescent="0.2">
      <c r="BD19858" s="325"/>
      <c r="EL19858" s="325"/>
    </row>
    <row r="19859" spans="56:142" x14ac:dyDescent="0.2">
      <c r="BD19859" s="325"/>
      <c r="EL19859" s="325"/>
    </row>
    <row r="19860" spans="56:142" x14ac:dyDescent="0.2">
      <c r="BD19860" s="325"/>
      <c r="EL19860" s="325"/>
    </row>
    <row r="19861" spans="56:142" x14ac:dyDescent="0.2">
      <c r="BD19861" s="325"/>
      <c r="EL19861" s="325"/>
    </row>
    <row r="19862" spans="56:142" x14ac:dyDescent="0.2">
      <c r="BD19862" s="325"/>
      <c r="EL19862" s="325"/>
    </row>
    <row r="19863" spans="56:142" x14ac:dyDescent="0.2">
      <c r="BD19863" s="325"/>
      <c r="EL19863" s="325"/>
    </row>
    <row r="19864" spans="56:142" x14ac:dyDescent="0.2">
      <c r="BD19864" s="325"/>
      <c r="EL19864" s="325"/>
    </row>
    <row r="19865" spans="56:142" x14ac:dyDescent="0.2">
      <c r="BD19865" s="325"/>
      <c r="EL19865" s="325"/>
    </row>
    <row r="19866" spans="56:142" x14ac:dyDescent="0.2">
      <c r="BD19866" s="325"/>
      <c r="EL19866" s="325"/>
    </row>
    <row r="19867" spans="56:142" x14ac:dyDescent="0.2">
      <c r="BD19867" s="325"/>
      <c r="EL19867" s="325"/>
    </row>
    <row r="19868" spans="56:142" x14ac:dyDescent="0.2">
      <c r="BD19868" s="325"/>
      <c r="EL19868" s="325"/>
    </row>
    <row r="19869" spans="56:142" x14ac:dyDescent="0.2">
      <c r="BD19869" s="325"/>
      <c r="EL19869" s="325"/>
    </row>
    <row r="19870" spans="56:142" x14ac:dyDescent="0.2">
      <c r="BD19870" s="325"/>
      <c r="EL19870" s="325"/>
    </row>
    <row r="19871" spans="56:142" x14ac:dyDescent="0.2">
      <c r="BD19871" s="325"/>
      <c r="EL19871" s="325"/>
    </row>
    <row r="19872" spans="56:142" x14ac:dyDescent="0.2">
      <c r="BD19872" s="325"/>
      <c r="EL19872" s="325"/>
    </row>
    <row r="19873" spans="56:142" x14ac:dyDescent="0.2">
      <c r="BD19873" s="325"/>
      <c r="EL19873" s="325"/>
    </row>
    <row r="19874" spans="56:142" x14ac:dyDescent="0.2">
      <c r="BD19874" s="325"/>
      <c r="EL19874" s="325"/>
    </row>
    <row r="19875" spans="56:142" x14ac:dyDescent="0.2">
      <c r="BD19875" s="325"/>
      <c r="EL19875" s="325"/>
    </row>
    <row r="19876" spans="56:142" x14ac:dyDescent="0.2">
      <c r="BD19876" s="325"/>
      <c r="EL19876" s="325"/>
    </row>
    <row r="19877" spans="56:142" x14ac:dyDescent="0.2">
      <c r="BD19877" s="325"/>
      <c r="EL19877" s="325"/>
    </row>
    <row r="19878" spans="56:142" x14ac:dyDescent="0.2">
      <c r="BD19878" s="325"/>
      <c r="EL19878" s="325"/>
    </row>
    <row r="19879" spans="56:142" x14ac:dyDescent="0.2">
      <c r="BD19879" s="325"/>
      <c r="EL19879" s="325"/>
    </row>
    <row r="19880" spans="56:142" x14ac:dyDescent="0.2">
      <c r="BD19880" s="325"/>
      <c r="EL19880" s="325"/>
    </row>
    <row r="19881" spans="56:142" x14ac:dyDescent="0.2">
      <c r="BD19881" s="325"/>
      <c r="EL19881" s="325"/>
    </row>
    <row r="19882" spans="56:142" x14ac:dyDescent="0.2">
      <c r="BD19882" s="325"/>
      <c r="EL19882" s="325"/>
    </row>
    <row r="19883" spans="56:142" x14ac:dyDescent="0.2">
      <c r="BD19883" s="325"/>
      <c r="EL19883" s="325"/>
    </row>
    <row r="19884" spans="56:142" x14ac:dyDescent="0.2">
      <c r="BD19884" s="325"/>
      <c r="EL19884" s="325"/>
    </row>
    <row r="19885" spans="56:142" x14ac:dyDescent="0.2">
      <c r="BD19885" s="325"/>
      <c r="EL19885" s="325"/>
    </row>
    <row r="19886" spans="56:142" x14ac:dyDescent="0.2">
      <c r="BD19886" s="325"/>
      <c r="EL19886" s="325"/>
    </row>
    <row r="19887" spans="56:142" x14ac:dyDescent="0.2">
      <c r="BD19887" s="325"/>
      <c r="EL19887" s="325"/>
    </row>
    <row r="19888" spans="56:142" x14ac:dyDescent="0.2">
      <c r="BD19888" s="325"/>
      <c r="EL19888" s="325"/>
    </row>
    <row r="19889" spans="56:142" x14ac:dyDescent="0.2">
      <c r="BD19889" s="325"/>
      <c r="EL19889" s="325"/>
    </row>
    <row r="19890" spans="56:142" x14ac:dyDescent="0.2">
      <c r="BD19890" s="325"/>
      <c r="EL19890" s="325"/>
    </row>
    <row r="19891" spans="56:142" x14ac:dyDescent="0.2">
      <c r="BD19891" s="325"/>
      <c r="EL19891" s="325"/>
    </row>
    <row r="19892" spans="56:142" x14ac:dyDescent="0.2">
      <c r="BD19892" s="325"/>
      <c r="EL19892" s="325"/>
    </row>
    <row r="19893" spans="56:142" x14ac:dyDescent="0.2">
      <c r="BD19893" s="325"/>
      <c r="EL19893" s="325"/>
    </row>
    <row r="19894" spans="56:142" x14ac:dyDescent="0.2">
      <c r="BD19894" s="325"/>
      <c r="EL19894" s="325"/>
    </row>
    <row r="19895" spans="56:142" x14ac:dyDescent="0.2">
      <c r="BD19895" s="325"/>
      <c r="EL19895" s="325"/>
    </row>
    <row r="19896" spans="56:142" x14ac:dyDescent="0.2">
      <c r="BD19896" s="325"/>
      <c r="EL19896" s="325"/>
    </row>
    <row r="19897" spans="56:142" x14ac:dyDescent="0.2">
      <c r="BD19897" s="325"/>
      <c r="EL19897" s="325"/>
    </row>
    <row r="19898" spans="56:142" x14ac:dyDescent="0.2">
      <c r="BD19898" s="325"/>
      <c r="EL19898" s="325"/>
    </row>
    <row r="19899" spans="56:142" x14ac:dyDescent="0.2">
      <c r="BD19899" s="325"/>
      <c r="EL19899" s="325"/>
    </row>
    <row r="19900" spans="56:142" x14ac:dyDescent="0.2">
      <c r="BD19900" s="325"/>
      <c r="EL19900" s="325"/>
    </row>
    <row r="19901" spans="56:142" x14ac:dyDescent="0.2">
      <c r="BD19901" s="325"/>
      <c r="EL19901" s="325"/>
    </row>
    <row r="19902" spans="56:142" x14ac:dyDescent="0.2">
      <c r="BD19902" s="325"/>
      <c r="EL19902" s="325"/>
    </row>
    <row r="19903" spans="56:142" x14ac:dyDescent="0.2">
      <c r="BD19903" s="325"/>
      <c r="EL19903" s="325"/>
    </row>
    <row r="19904" spans="56:142" x14ac:dyDescent="0.2">
      <c r="BD19904" s="325"/>
      <c r="EL19904" s="325"/>
    </row>
    <row r="19905" spans="56:142" x14ac:dyDescent="0.2">
      <c r="BD19905" s="325"/>
      <c r="EL19905" s="325"/>
    </row>
    <row r="19906" spans="56:142" x14ac:dyDescent="0.2">
      <c r="BD19906" s="325"/>
      <c r="EL19906" s="325"/>
    </row>
    <row r="19907" spans="56:142" x14ac:dyDescent="0.2">
      <c r="BD19907" s="325"/>
      <c r="EL19907" s="325"/>
    </row>
    <row r="19908" spans="56:142" x14ac:dyDescent="0.2">
      <c r="BD19908" s="325"/>
      <c r="EL19908" s="325"/>
    </row>
    <row r="19909" spans="56:142" x14ac:dyDescent="0.2">
      <c r="BD19909" s="325"/>
      <c r="EL19909" s="325"/>
    </row>
    <row r="19910" spans="56:142" x14ac:dyDescent="0.2">
      <c r="BD19910" s="325"/>
      <c r="EL19910" s="325"/>
    </row>
    <row r="19911" spans="56:142" x14ac:dyDescent="0.2">
      <c r="BD19911" s="325"/>
      <c r="EL19911" s="325"/>
    </row>
    <row r="19912" spans="56:142" x14ac:dyDescent="0.2">
      <c r="BD19912" s="325"/>
      <c r="EL19912" s="325"/>
    </row>
    <row r="19913" spans="56:142" x14ac:dyDescent="0.2">
      <c r="BD19913" s="325"/>
      <c r="EL19913" s="325"/>
    </row>
    <row r="19914" spans="56:142" x14ac:dyDescent="0.2">
      <c r="BD19914" s="325"/>
      <c r="EL19914" s="325"/>
    </row>
    <row r="19915" spans="56:142" x14ac:dyDescent="0.2">
      <c r="BD19915" s="325"/>
      <c r="EL19915" s="325"/>
    </row>
    <row r="19916" spans="56:142" x14ac:dyDescent="0.2">
      <c r="BD19916" s="325"/>
      <c r="EL19916" s="325"/>
    </row>
    <row r="19917" spans="56:142" x14ac:dyDescent="0.2">
      <c r="BD19917" s="325"/>
      <c r="EL19917" s="325"/>
    </row>
    <row r="19918" spans="56:142" x14ac:dyDescent="0.2">
      <c r="BD19918" s="325"/>
      <c r="EL19918" s="325"/>
    </row>
    <row r="19919" spans="56:142" x14ac:dyDescent="0.2">
      <c r="BD19919" s="325"/>
      <c r="EL19919" s="325"/>
    </row>
    <row r="19920" spans="56:142" x14ac:dyDescent="0.2">
      <c r="BD19920" s="325"/>
      <c r="EL19920" s="325"/>
    </row>
    <row r="19921" spans="56:142" x14ac:dyDescent="0.2">
      <c r="BD19921" s="325"/>
      <c r="EL19921" s="325"/>
    </row>
    <row r="19922" spans="56:142" x14ac:dyDescent="0.2">
      <c r="BD19922" s="325"/>
      <c r="EL19922" s="325"/>
    </row>
    <row r="19923" spans="56:142" x14ac:dyDescent="0.2">
      <c r="BD19923" s="325"/>
      <c r="EL19923" s="325"/>
    </row>
    <row r="19924" spans="56:142" x14ac:dyDescent="0.2">
      <c r="BD19924" s="325"/>
      <c r="EL19924" s="325"/>
    </row>
    <row r="19925" spans="56:142" x14ac:dyDescent="0.2">
      <c r="BD19925" s="325"/>
      <c r="EL19925" s="325"/>
    </row>
    <row r="19926" spans="56:142" x14ac:dyDescent="0.2">
      <c r="BD19926" s="325"/>
      <c r="EL19926" s="325"/>
    </row>
    <row r="19927" spans="56:142" x14ac:dyDescent="0.2">
      <c r="BD19927" s="325"/>
      <c r="EL19927" s="325"/>
    </row>
    <row r="19928" spans="56:142" x14ac:dyDescent="0.2">
      <c r="BD19928" s="325"/>
      <c r="EL19928" s="325"/>
    </row>
    <row r="19929" spans="56:142" x14ac:dyDescent="0.2">
      <c r="BD19929" s="325"/>
      <c r="EL19929" s="325"/>
    </row>
    <row r="19930" spans="56:142" x14ac:dyDescent="0.2">
      <c r="BD19930" s="325"/>
      <c r="EL19930" s="325"/>
    </row>
    <row r="19931" spans="56:142" x14ac:dyDescent="0.2">
      <c r="BD19931" s="325"/>
      <c r="EL19931" s="325"/>
    </row>
    <row r="19932" spans="56:142" x14ac:dyDescent="0.2">
      <c r="BD19932" s="325"/>
      <c r="EL19932" s="325"/>
    </row>
    <row r="19933" spans="56:142" x14ac:dyDescent="0.2">
      <c r="BD19933" s="325"/>
      <c r="EL19933" s="325"/>
    </row>
    <row r="19934" spans="56:142" x14ac:dyDescent="0.2">
      <c r="BD19934" s="325"/>
      <c r="EL19934" s="325"/>
    </row>
    <row r="19935" spans="56:142" x14ac:dyDescent="0.2">
      <c r="BD19935" s="325"/>
      <c r="EL19935" s="325"/>
    </row>
    <row r="19936" spans="56:142" x14ac:dyDescent="0.2">
      <c r="BD19936" s="325"/>
      <c r="EL19936" s="325"/>
    </row>
    <row r="19937" spans="56:142" x14ac:dyDescent="0.2">
      <c r="BD19937" s="325"/>
      <c r="EL19937" s="325"/>
    </row>
    <row r="19938" spans="56:142" x14ac:dyDescent="0.2">
      <c r="BD19938" s="325"/>
      <c r="EL19938" s="325"/>
    </row>
    <row r="19939" spans="56:142" x14ac:dyDescent="0.2">
      <c r="BD19939" s="325"/>
      <c r="EL19939" s="325"/>
    </row>
    <row r="19940" spans="56:142" x14ac:dyDescent="0.2">
      <c r="BD19940" s="325"/>
      <c r="EL19940" s="325"/>
    </row>
    <row r="19941" spans="56:142" x14ac:dyDescent="0.2">
      <c r="BD19941" s="325"/>
      <c r="EL19941" s="325"/>
    </row>
    <row r="19942" spans="56:142" x14ac:dyDescent="0.2">
      <c r="BD19942" s="325"/>
      <c r="EL19942" s="325"/>
    </row>
    <row r="19943" spans="56:142" x14ac:dyDescent="0.2">
      <c r="BD19943" s="325"/>
      <c r="EL19943" s="325"/>
    </row>
    <row r="19944" spans="56:142" x14ac:dyDescent="0.2">
      <c r="BD19944" s="325"/>
      <c r="EL19944" s="325"/>
    </row>
    <row r="19945" spans="56:142" x14ac:dyDescent="0.2">
      <c r="BD19945" s="325"/>
      <c r="EL19945" s="325"/>
    </row>
    <row r="19946" spans="56:142" x14ac:dyDescent="0.2">
      <c r="BD19946" s="325"/>
      <c r="EL19946" s="325"/>
    </row>
    <row r="19947" spans="56:142" x14ac:dyDescent="0.2">
      <c r="BD19947" s="325"/>
      <c r="EL19947" s="325"/>
    </row>
    <row r="19948" spans="56:142" x14ac:dyDescent="0.2">
      <c r="BD19948" s="325"/>
      <c r="EL19948" s="325"/>
    </row>
    <row r="19949" spans="56:142" x14ac:dyDescent="0.2">
      <c r="BD19949" s="325"/>
      <c r="EL19949" s="325"/>
    </row>
    <row r="19950" spans="56:142" x14ac:dyDescent="0.2">
      <c r="BD19950" s="325"/>
      <c r="EL19950" s="325"/>
    </row>
    <row r="19951" spans="56:142" x14ac:dyDescent="0.2">
      <c r="BD19951" s="325"/>
      <c r="EL19951" s="325"/>
    </row>
    <row r="19952" spans="56:142" x14ac:dyDescent="0.2">
      <c r="BD19952" s="325"/>
      <c r="EL19952" s="325"/>
    </row>
    <row r="19953" spans="56:142" x14ac:dyDescent="0.2">
      <c r="BD19953" s="325"/>
      <c r="EL19953" s="325"/>
    </row>
    <row r="19954" spans="56:142" x14ac:dyDescent="0.2">
      <c r="BD19954" s="325"/>
      <c r="EL19954" s="325"/>
    </row>
    <row r="19955" spans="56:142" x14ac:dyDescent="0.2">
      <c r="BD19955" s="325"/>
      <c r="EL19955" s="325"/>
    </row>
    <row r="19956" spans="56:142" x14ac:dyDescent="0.2">
      <c r="BD19956" s="325"/>
      <c r="EL19956" s="325"/>
    </row>
    <row r="19957" spans="56:142" x14ac:dyDescent="0.2">
      <c r="BD19957" s="325"/>
      <c r="EL19957" s="325"/>
    </row>
    <row r="19958" spans="56:142" x14ac:dyDescent="0.2">
      <c r="BD19958" s="325"/>
      <c r="EL19958" s="325"/>
    </row>
    <row r="19959" spans="56:142" x14ac:dyDescent="0.2">
      <c r="BD19959" s="325"/>
      <c r="EL19959" s="325"/>
    </row>
    <row r="19960" spans="56:142" x14ac:dyDescent="0.2">
      <c r="BD19960" s="325"/>
      <c r="EL19960" s="325"/>
    </row>
    <row r="19961" spans="56:142" x14ac:dyDescent="0.2">
      <c r="BD19961" s="325"/>
      <c r="EL19961" s="325"/>
    </row>
    <row r="19962" spans="56:142" x14ac:dyDescent="0.2">
      <c r="BD19962" s="325"/>
      <c r="EL19962" s="325"/>
    </row>
    <row r="19963" spans="56:142" x14ac:dyDescent="0.2">
      <c r="BD19963" s="325"/>
      <c r="EL19963" s="325"/>
    </row>
    <row r="19964" spans="56:142" x14ac:dyDescent="0.2">
      <c r="BD19964" s="325"/>
      <c r="EL19964" s="325"/>
    </row>
    <row r="19965" spans="56:142" x14ac:dyDescent="0.2">
      <c r="BD19965" s="325"/>
      <c r="EL19965" s="325"/>
    </row>
    <row r="19966" spans="56:142" x14ac:dyDescent="0.2">
      <c r="BD19966" s="325"/>
      <c r="EL19966" s="325"/>
    </row>
    <row r="19967" spans="56:142" x14ac:dyDescent="0.2">
      <c r="BD19967" s="325"/>
      <c r="EL19967" s="325"/>
    </row>
    <row r="19968" spans="56:142" x14ac:dyDescent="0.2">
      <c r="BD19968" s="325"/>
      <c r="EL19968" s="325"/>
    </row>
    <row r="19969" spans="56:142" x14ac:dyDescent="0.2">
      <c r="BD19969" s="325"/>
      <c r="EL19969" s="325"/>
    </row>
    <row r="19970" spans="56:142" x14ac:dyDescent="0.2">
      <c r="BD19970" s="325"/>
      <c r="EL19970" s="325"/>
    </row>
    <row r="19971" spans="56:142" x14ac:dyDescent="0.2">
      <c r="BD19971" s="325"/>
      <c r="EL19971" s="325"/>
    </row>
    <row r="19972" spans="56:142" x14ac:dyDescent="0.2">
      <c r="BD19972" s="325"/>
      <c r="EL19972" s="325"/>
    </row>
    <row r="19973" spans="56:142" x14ac:dyDescent="0.2">
      <c r="BD19973" s="325"/>
      <c r="EL19973" s="325"/>
    </row>
    <row r="19974" spans="56:142" x14ac:dyDescent="0.2">
      <c r="BD19974" s="325"/>
      <c r="EL19974" s="325"/>
    </row>
    <row r="19975" spans="56:142" x14ac:dyDescent="0.2">
      <c r="BD19975" s="325"/>
      <c r="EL19975" s="325"/>
    </row>
    <row r="19976" spans="56:142" x14ac:dyDescent="0.2">
      <c r="BD19976" s="325"/>
      <c r="EL19976" s="325"/>
    </row>
    <row r="19977" spans="56:142" x14ac:dyDescent="0.2">
      <c r="BD19977" s="325"/>
      <c r="EL19977" s="325"/>
    </row>
    <row r="19978" spans="56:142" x14ac:dyDescent="0.2">
      <c r="BD19978" s="325"/>
      <c r="EL19978" s="325"/>
    </row>
    <row r="19979" spans="56:142" x14ac:dyDescent="0.2">
      <c r="BD19979" s="325"/>
      <c r="EL19979" s="325"/>
    </row>
    <row r="19980" spans="56:142" x14ac:dyDescent="0.2">
      <c r="BD19980" s="325"/>
      <c r="EL19980" s="325"/>
    </row>
    <row r="19981" spans="56:142" x14ac:dyDescent="0.2">
      <c r="BD19981" s="325"/>
      <c r="EL19981" s="325"/>
    </row>
    <row r="19982" spans="56:142" x14ac:dyDescent="0.2">
      <c r="BD19982" s="325"/>
      <c r="EL19982" s="325"/>
    </row>
    <row r="19983" spans="56:142" x14ac:dyDescent="0.2">
      <c r="BD19983" s="325"/>
      <c r="EL19983" s="325"/>
    </row>
    <row r="19984" spans="56:142" x14ac:dyDescent="0.2">
      <c r="BD19984" s="325"/>
      <c r="EL19984" s="325"/>
    </row>
    <row r="19985" spans="56:142" x14ac:dyDescent="0.2">
      <c r="BD19985" s="325"/>
      <c r="EL19985" s="325"/>
    </row>
    <row r="19986" spans="56:142" x14ac:dyDescent="0.2">
      <c r="BD19986" s="325"/>
      <c r="EL19986" s="325"/>
    </row>
    <row r="19987" spans="56:142" x14ac:dyDescent="0.2">
      <c r="BD19987" s="325"/>
      <c r="EL19987" s="325"/>
    </row>
    <row r="19988" spans="56:142" x14ac:dyDescent="0.2">
      <c r="BD19988" s="325"/>
      <c r="EL19988" s="325"/>
    </row>
    <row r="19989" spans="56:142" x14ac:dyDescent="0.2">
      <c r="BD19989" s="325"/>
      <c r="EL19989" s="325"/>
    </row>
    <row r="19990" spans="56:142" x14ac:dyDescent="0.2">
      <c r="BD19990" s="325"/>
      <c r="EL19990" s="325"/>
    </row>
    <row r="19991" spans="56:142" x14ac:dyDescent="0.2">
      <c r="BD19991" s="325"/>
      <c r="EL19991" s="325"/>
    </row>
    <row r="19992" spans="56:142" x14ac:dyDescent="0.2">
      <c r="BD19992" s="325"/>
      <c r="EL19992" s="325"/>
    </row>
    <row r="19993" spans="56:142" x14ac:dyDescent="0.2">
      <c r="BD19993" s="325"/>
      <c r="EL19993" s="325"/>
    </row>
    <row r="19994" spans="56:142" x14ac:dyDescent="0.2">
      <c r="BD19994" s="325"/>
      <c r="EL19994" s="325"/>
    </row>
    <row r="19995" spans="56:142" x14ac:dyDescent="0.2">
      <c r="BD19995" s="325"/>
      <c r="EL19995" s="325"/>
    </row>
    <row r="19996" spans="56:142" x14ac:dyDescent="0.2">
      <c r="BD19996" s="325"/>
      <c r="EL19996" s="325"/>
    </row>
    <row r="19997" spans="56:142" x14ac:dyDescent="0.2">
      <c r="BD19997" s="325"/>
      <c r="EL19997" s="325"/>
    </row>
    <row r="19998" spans="56:142" x14ac:dyDescent="0.2">
      <c r="BD19998" s="325"/>
      <c r="EL19998" s="325"/>
    </row>
    <row r="19999" spans="56:142" x14ac:dyDescent="0.2">
      <c r="BD19999" s="325"/>
      <c r="EL19999" s="325"/>
    </row>
    <row r="20000" spans="56:142" x14ac:dyDescent="0.2">
      <c r="BD20000" s="325"/>
      <c r="EL20000" s="325"/>
    </row>
    <row r="20001" spans="56:142" x14ac:dyDescent="0.2">
      <c r="BD20001" s="325"/>
      <c r="EL20001" s="325"/>
    </row>
    <row r="20002" spans="56:142" x14ac:dyDescent="0.2">
      <c r="BD20002" s="325"/>
      <c r="EL20002" s="325"/>
    </row>
    <row r="20003" spans="56:142" x14ac:dyDescent="0.2">
      <c r="BD20003" s="325"/>
      <c r="EL20003" s="325"/>
    </row>
    <row r="20004" spans="56:142" x14ac:dyDescent="0.2">
      <c r="BD20004" s="325"/>
      <c r="EL20004" s="325"/>
    </row>
    <row r="20005" spans="56:142" x14ac:dyDescent="0.2">
      <c r="BD20005" s="325"/>
      <c r="EL20005" s="325"/>
    </row>
    <row r="20006" spans="56:142" x14ac:dyDescent="0.2">
      <c r="BD20006" s="325"/>
      <c r="EL20006" s="325"/>
    </row>
    <row r="20007" spans="56:142" x14ac:dyDescent="0.2">
      <c r="BD20007" s="325"/>
      <c r="EL20007" s="325"/>
    </row>
    <row r="20008" spans="56:142" x14ac:dyDescent="0.2">
      <c r="BD20008" s="325"/>
      <c r="EL20008" s="325"/>
    </row>
    <row r="20009" spans="56:142" x14ac:dyDescent="0.2">
      <c r="BD20009" s="325"/>
      <c r="EL20009" s="325"/>
    </row>
    <row r="20010" spans="56:142" x14ac:dyDescent="0.2">
      <c r="BD20010" s="325"/>
      <c r="EL20010" s="325"/>
    </row>
    <row r="20011" spans="56:142" x14ac:dyDescent="0.2">
      <c r="BD20011" s="325"/>
      <c r="EL20011" s="325"/>
    </row>
    <row r="20012" spans="56:142" x14ac:dyDescent="0.2">
      <c r="BD20012" s="325"/>
      <c r="EL20012" s="325"/>
    </row>
    <row r="20013" spans="56:142" x14ac:dyDescent="0.2">
      <c r="BD20013" s="325"/>
      <c r="EL20013" s="325"/>
    </row>
    <row r="20014" spans="56:142" x14ac:dyDescent="0.2">
      <c r="BD20014" s="325"/>
      <c r="EL20014" s="325"/>
    </row>
    <row r="20015" spans="56:142" x14ac:dyDescent="0.2">
      <c r="BD20015" s="325"/>
      <c r="EL20015" s="325"/>
    </row>
    <row r="20016" spans="56:142" x14ac:dyDescent="0.2">
      <c r="BD20016" s="325"/>
      <c r="EL20016" s="325"/>
    </row>
    <row r="20017" spans="56:142" x14ac:dyDescent="0.2">
      <c r="BD20017" s="325"/>
      <c r="EL20017" s="325"/>
    </row>
    <row r="20018" spans="56:142" x14ac:dyDescent="0.2">
      <c r="BD20018" s="325"/>
      <c r="EL20018" s="325"/>
    </row>
    <row r="20019" spans="56:142" x14ac:dyDescent="0.2">
      <c r="BD20019" s="325"/>
      <c r="EL20019" s="325"/>
    </row>
    <row r="20020" spans="56:142" x14ac:dyDescent="0.2">
      <c r="BD20020" s="325"/>
      <c r="EL20020" s="325"/>
    </row>
    <row r="20021" spans="56:142" x14ac:dyDescent="0.2">
      <c r="BD20021" s="325"/>
      <c r="EL20021" s="325"/>
    </row>
    <row r="20022" spans="56:142" x14ac:dyDescent="0.2">
      <c r="BD20022" s="325"/>
      <c r="EL20022" s="325"/>
    </row>
    <row r="20023" spans="56:142" x14ac:dyDescent="0.2">
      <c r="BD20023" s="325"/>
      <c r="EL20023" s="325"/>
    </row>
    <row r="20024" spans="56:142" x14ac:dyDescent="0.2">
      <c r="BD20024" s="325"/>
      <c r="EL20024" s="325"/>
    </row>
    <row r="20025" spans="56:142" x14ac:dyDescent="0.2">
      <c r="BD20025" s="325"/>
      <c r="EL20025" s="325"/>
    </row>
    <row r="20026" spans="56:142" x14ac:dyDescent="0.2">
      <c r="BD20026" s="325"/>
      <c r="EL20026" s="325"/>
    </row>
    <row r="20027" spans="56:142" x14ac:dyDescent="0.2">
      <c r="BD20027" s="325"/>
      <c r="EL20027" s="325"/>
    </row>
    <row r="20028" spans="56:142" x14ac:dyDescent="0.2">
      <c r="BD20028" s="325"/>
      <c r="EL20028" s="325"/>
    </row>
    <row r="20029" spans="56:142" x14ac:dyDescent="0.2">
      <c r="BD20029" s="325"/>
      <c r="EL20029" s="325"/>
    </row>
    <row r="20030" spans="56:142" x14ac:dyDescent="0.2">
      <c r="BD20030" s="325"/>
      <c r="EL20030" s="325"/>
    </row>
    <row r="20031" spans="56:142" x14ac:dyDescent="0.2">
      <c r="BD20031" s="325"/>
      <c r="EL20031" s="325"/>
    </row>
    <row r="20032" spans="56:142" x14ac:dyDescent="0.2">
      <c r="BD20032" s="325"/>
      <c r="EL20032" s="325"/>
    </row>
    <row r="20033" spans="56:142" x14ac:dyDescent="0.2">
      <c r="BD20033" s="325"/>
      <c r="EL20033" s="325"/>
    </row>
    <row r="20034" spans="56:142" x14ac:dyDescent="0.2">
      <c r="BD20034" s="325"/>
      <c r="EL20034" s="325"/>
    </row>
    <row r="20035" spans="56:142" x14ac:dyDescent="0.2">
      <c r="BD20035" s="325"/>
      <c r="EL20035" s="325"/>
    </row>
    <row r="20036" spans="56:142" x14ac:dyDescent="0.2">
      <c r="BD20036" s="325"/>
      <c r="EL20036" s="325"/>
    </row>
    <row r="20037" spans="56:142" x14ac:dyDescent="0.2">
      <c r="BD20037" s="325"/>
      <c r="EL20037" s="325"/>
    </row>
    <row r="20038" spans="56:142" x14ac:dyDescent="0.2">
      <c r="BD20038" s="325"/>
      <c r="EL20038" s="325"/>
    </row>
    <row r="20039" spans="56:142" x14ac:dyDescent="0.2">
      <c r="BD20039" s="325"/>
      <c r="EL20039" s="325"/>
    </row>
    <row r="20040" spans="56:142" x14ac:dyDescent="0.2">
      <c r="BD20040" s="325"/>
      <c r="EL20040" s="325"/>
    </row>
    <row r="20041" spans="56:142" x14ac:dyDescent="0.2">
      <c r="BD20041" s="325"/>
      <c r="EL20041" s="325"/>
    </row>
    <row r="20042" spans="56:142" x14ac:dyDescent="0.2">
      <c r="BD20042" s="325"/>
      <c r="EL20042" s="325"/>
    </row>
    <row r="20043" spans="56:142" x14ac:dyDescent="0.2">
      <c r="BD20043" s="325"/>
      <c r="EL20043" s="325"/>
    </row>
    <row r="20044" spans="56:142" x14ac:dyDescent="0.2">
      <c r="BD20044" s="325"/>
      <c r="EL20044" s="325"/>
    </row>
    <row r="20045" spans="56:142" x14ac:dyDescent="0.2">
      <c r="BD20045" s="325"/>
      <c r="EL20045" s="325"/>
    </row>
    <row r="20046" spans="56:142" x14ac:dyDescent="0.2">
      <c r="BD20046" s="325"/>
      <c r="EL20046" s="325"/>
    </row>
    <row r="20047" spans="56:142" x14ac:dyDescent="0.2">
      <c r="BD20047" s="325"/>
      <c r="EL20047" s="325"/>
    </row>
    <row r="20048" spans="56:142" x14ac:dyDescent="0.2">
      <c r="BD20048" s="325"/>
      <c r="EL20048" s="325"/>
    </row>
    <row r="20049" spans="56:142" x14ac:dyDescent="0.2">
      <c r="BD20049" s="325"/>
      <c r="EL20049" s="325"/>
    </row>
    <row r="20050" spans="56:142" x14ac:dyDescent="0.2">
      <c r="BD20050" s="325"/>
      <c r="EL20050" s="325"/>
    </row>
    <row r="20051" spans="56:142" x14ac:dyDescent="0.2">
      <c r="BD20051" s="325"/>
      <c r="EL20051" s="325"/>
    </row>
    <row r="20052" spans="56:142" x14ac:dyDescent="0.2">
      <c r="BD20052" s="325"/>
      <c r="EL20052" s="325"/>
    </row>
    <row r="20053" spans="56:142" x14ac:dyDescent="0.2">
      <c r="BD20053" s="325"/>
      <c r="EL20053" s="325"/>
    </row>
    <row r="20054" spans="56:142" x14ac:dyDescent="0.2">
      <c r="BD20054" s="325"/>
      <c r="EL20054" s="325"/>
    </row>
    <row r="20055" spans="56:142" x14ac:dyDescent="0.2">
      <c r="BD20055" s="325"/>
      <c r="EL20055" s="325"/>
    </row>
    <row r="20056" spans="56:142" x14ac:dyDescent="0.2">
      <c r="BD20056" s="325"/>
      <c r="EL20056" s="325"/>
    </row>
    <row r="20057" spans="56:142" x14ac:dyDescent="0.2">
      <c r="BD20057" s="325"/>
      <c r="EL20057" s="325"/>
    </row>
    <row r="20058" spans="56:142" x14ac:dyDescent="0.2">
      <c r="BD20058" s="325"/>
      <c r="EL20058" s="325"/>
    </row>
    <row r="20059" spans="56:142" x14ac:dyDescent="0.2">
      <c r="BD20059" s="325"/>
      <c r="EL20059" s="325"/>
    </row>
    <row r="20060" spans="56:142" x14ac:dyDescent="0.2">
      <c r="BD20060" s="325"/>
      <c r="EL20060" s="325"/>
    </row>
    <row r="20061" spans="56:142" x14ac:dyDescent="0.2">
      <c r="BD20061" s="325"/>
      <c r="EL20061" s="325"/>
    </row>
    <row r="20062" spans="56:142" x14ac:dyDescent="0.2">
      <c r="BD20062" s="325"/>
      <c r="EL20062" s="325"/>
    </row>
    <row r="20063" spans="56:142" x14ac:dyDescent="0.2">
      <c r="BD20063" s="325"/>
      <c r="EL20063" s="325"/>
    </row>
    <row r="20064" spans="56:142" x14ac:dyDescent="0.2">
      <c r="BD20064" s="325"/>
      <c r="EL20064" s="325"/>
    </row>
    <row r="20065" spans="56:142" x14ac:dyDescent="0.2">
      <c r="BD20065" s="325"/>
      <c r="EL20065" s="325"/>
    </row>
    <row r="20066" spans="56:142" x14ac:dyDescent="0.2">
      <c r="BD20066" s="325"/>
      <c r="EL20066" s="325"/>
    </row>
    <row r="20067" spans="56:142" x14ac:dyDescent="0.2">
      <c r="BD20067" s="325"/>
      <c r="EL20067" s="325"/>
    </row>
    <row r="20068" spans="56:142" x14ac:dyDescent="0.2">
      <c r="BD20068" s="325"/>
      <c r="EL20068" s="325"/>
    </row>
    <row r="20069" spans="56:142" x14ac:dyDescent="0.2">
      <c r="BD20069" s="325"/>
      <c r="EL20069" s="325"/>
    </row>
    <row r="20070" spans="56:142" x14ac:dyDescent="0.2">
      <c r="BD20070" s="325"/>
      <c r="EL20070" s="325"/>
    </row>
    <row r="20071" spans="56:142" x14ac:dyDescent="0.2">
      <c r="BD20071" s="325"/>
      <c r="EL20071" s="325"/>
    </row>
    <row r="20072" spans="56:142" x14ac:dyDescent="0.2">
      <c r="BD20072" s="325"/>
      <c r="EL20072" s="325"/>
    </row>
    <row r="20073" spans="56:142" x14ac:dyDescent="0.2">
      <c r="BD20073" s="325"/>
      <c r="EL20073" s="325"/>
    </row>
    <row r="20074" spans="56:142" x14ac:dyDescent="0.2">
      <c r="BD20074" s="325"/>
      <c r="EL20074" s="325"/>
    </row>
    <row r="20075" spans="56:142" x14ac:dyDescent="0.2">
      <c r="BD20075" s="325"/>
      <c r="EL20075" s="325"/>
    </row>
    <row r="20076" spans="56:142" x14ac:dyDescent="0.2">
      <c r="BD20076" s="325"/>
      <c r="EL20076" s="325"/>
    </row>
    <row r="20077" spans="56:142" x14ac:dyDescent="0.2">
      <c r="BD20077" s="325"/>
      <c r="EL20077" s="325"/>
    </row>
    <row r="20078" spans="56:142" x14ac:dyDescent="0.2">
      <c r="BD20078" s="325"/>
      <c r="EL20078" s="325"/>
    </row>
    <row r="20079" spans="56:142" x14ac:dyDescent="0.2">
      <c r="BD20079" s="325"/>
      <c r="EL20079" s="325"/>
    </row>
    <row r="20080" spans="56:142" x14ac:dyDescent="0.2">
      <c r="BD20080" s="325"/>
      <c r="EL20080" s="325"/>
    </row>
    <row r="20081" spans="56:142" x14ac:dyDescent="0.2">
      <c r="BD20081" s="325"/>
      <c r="EL20081" s="325"/>
    </row>
    <row r="20082" spans="56:142" x14ac:dyDescent="0.2">
      <c r="BD20082" s="325"/>
      <c r="EL20082" s="325"/>
    </row>
    <row r="20083" spans="56:142" x14ac:dyDescent="0.2">
      <c r="BD20083" s="325"/>
      <c r="EL20083" s="325"/>
    </row>
    <row r="20084" spans="56:142" x14ac:dyDescent="0.2">
      <c r="BD20084" s="325"/>
      <c r="EL20084" s="325"/>
    </row>
    <row r="20085" spans="56:142" x14ac:dyDescent="0.2">
      <c r="BD20085" s="325"/>
      <c r="EL20085" s="325"/>
    </row>
    <row r="20086" spans="56:142" x14ac:dyDescent="0.2">
      <c r="BD20086" s="325"/>
      <c r="EL20086" s="325"/>
    </row>
    <row r="20087" spans="56:142" x14ac:dyDescent="0.2">
      <c r="BD20087" s="325"/>
      <c r="EL20087" s="325"/>
    </row>
    <row r="20088" spans="56:142" x14ac:dyDescent="0.2">
      <c r="BD20088" s="325"/>
      <c r="EL20088" s="325"/>
    </row>
    <row r="20089" spans="56:142" x14ac:dyDescent="0.2">
      <c r="BD20089" s="325"/>
      <c r="EL20089" s="325"/>
    </row>
    <row r="20090" spans="56:142" x14ac:dyDescent="0.2">
      <c r="BD20090" s="325"/>
      <c r="EL20090" s="325"/>
    </row>
    <row r="20091" spans="56:142" x14ac:dyDescent="0.2">
      <c r="BD20091" s="325"/>
      <c r="EL20091" s="325"/>
    </row>
    <row r="20092" spans="56:142" x14ac:dyDescent="0.2">
      <c r="BD20092" s="325"/>
      <c r="EL20092" s="325"/>
    </row>
    <row r="20093" spans="56:142" x14ac:dyDescent="0.2">
      <c r="BD20093" s="325"/>
      <c r="EL20093" s="325"/>
    </row>
    <row r="20094" spans="56:142" x14ac:dyDescent="0.2">
      <c r="BD20094" s="325"/>
      <c r="EL20094" s="325"/>
    </row>
    <row r="20095" spans="56:142" x14ac:dyDescent="0.2">
      <c r="BD20095" s="325"/>
      <c r="EL20095" s="325"/>
    </row>
    <row r="20096" spans="56:142" x14ac:dyDescent="0.2">
      <c r="BD20096" s="325"/>
      <c r="EL20096" s="325"/>
    </row>
    <row r="20097" spans="56:142" x14ac:dyDescent="0.2">
      <c r="BD20097" s="325"/>
      <c r="EL20097" s="325"/>
    </row>
    <row r="20098" spans="56:142" x14ac:dyDescent="0.2">
      <c r="BD20098" s="325"/>
      <c r="EL20098" s="325"/>
    </row>
    <row r="20099" spans="56:142" x14ac:dyDescent="0.2">
      <c r="BD20099" s="325"/>
      <c r="EL20099" s="325"/>
    </row>
    <row r="20100" spans="56:142" x14ac:dyDescent="0.2">
      <c r="BD20100" s="325"/>
      <c r="EL20100" s="325"/>
    </row>
    <row r="20101" spans="56:142" x14ac:dyDescent="0.2">
      <c r="BD20101" s="325"/>
      <c r="EL20101" s="325"/>
    </row>
    <row r="20102" spans="56:142" x14ac:dyDescent="0.2">
      <c r="BD20102" s="325"/>
      <c r="EL20102" s="325"/>
    </row>
    <row r="20103" spans="56:142" x14ac:dyDescent="0.2">
      <c r="BD20103" s="325"/>
      <c r="EL20103" s="325"/>
    </row>
    <row r="20104" spans="56:142" x14ac:dyDescent="0.2">
      <c r="BD20104" s="325"/>
      <c r="EL20104" s="325"/>
    </row>
    <row r="20105" spans="56:142" x14ac:dyDescent="0.2">
      <c r="BD20105" s="325"/>
      <c r="EL20105" s="325"/>
    </row>
    <row r="20106" spans="56:142" x14ac:dyDescent="0.2">
      <c r="BD20106" s="325"/>
      <c r="EL20106" s="325"/>
    </row>
    <row r="20107" spans="56:142" x14ac:dyDescent="0.2">
      <c r="BD20107" s="325"/>
      <c r="EL20107" s="325"/>
    </row>
    <row r="20108" spans="56:142" x14ac:dyDescent="0.2">
      <c r="BD20108" s="325"/>
      <c r="EL20108" s="325"/>
    </row>
    <row r="20109" spans="56:142" x14ac:dyDescent="0.2">
      <c r="BD20109" s="325"/>
      <c r="EL20109" s="325"/>
    </row>
    <row r="20110" spans="56:142" x14ac:dyDescent="0.2">
      <c r="BD20110" s="325"/>
      <c r="EL20110" s="325"/>
    </row>
    <row r="20111" spans="56:142" x14ac:dyDescent="0.2">
      <c r="BD20111" s="325"/>
      <c r="EL20111" s="325"/>
    </row>
    <row r="20112" spans="56:142" x14ac:dyDescent="0.2">
      <c r="BD20112" s="325"/>
      <c r="EL20112" s="325"/>
    </row>
    <row r="20113" spans="56:142" x14ac:dyDescent="0.2">
      <c r="BD20113" s="325"/>
      <c r="EL20113" s="325"/>
    </row>
    <row r="20114" spans="56:142" x14ac:dyDescent="0.2">
      <c r="BD20114" s="325"/>
      <c r="EL20114" s="325"/>
    </row>
    <row r="20115" spans="56:142" x14ac:dyDescent="0.2">
      <c r="BD20115" s="325"/>
      <c r="EL20115" s="325"/>
    </row>
    <row r="20116" spans="56:142" x14ac:dyDescent="0.2">
      <c r="BD20116" s="325"/>
      <c r="EL20116" s="325"/>
    </row>
    <row r="20117" spans="56:142" x14ac:dyDescent="0.2">
      <c r="BD20117" s="325"/>
      <c r="EL20117" s="325"/>
    </row>
    <row r="20118" spans="56:142" x14ac:dyDescent="0.2">
      <c r="BD20118" s="325"/>
      <c r="EL20118" s="325"/>
    </row>
    <row r="20119" spans="56:142" x14ac:dyDescent="0.2">
      <c r="BD20119" s="325"/>
      <c r="EL20119" s="325"/>
    </row>
    <row r="20120" spans="56:142" x14ac:dyDescent="0.2">
      <c r="BD20120" s="325"/>
      <c r="EL20120" s="325"/>
    </row>
    <row r="20121" spans="56:142" x14ac:dyDescent="0.2">
      <c r="BD20121" s="325"/>
      <c r="EL20121" s="325"/>
    </row>
    <row r="20122" spans="56:142" x14ac:dyDescent="0.2">
      <c r="BD20122" s="325"/>
      <c r="EL20122" s="325"/>
    </row>
    <row r="20123" spans="56:142" x14ac:dyDescent="0.2">
      <c r="BD20123" s="325"/>
      <c r="EL20123" s="325"/>
    </row>
    <row r="20124" spans="56:142" x14ac:dyDescent="0.2">
      <c r="BD20124" s="325"/>
      <c r="EL20124" s="325"/>
    </row>
    <row r="20125" spans="56:142" x14ac:dyDescent="0.2">
      <c r="BD20125" s="325"/>
      <c r="EL20125" s="325"/>
    </row>
    <row r="20126" spans="56:142" x14ac:dyDescent="0.2">
      <c r="BD20126" s="325"/>
      <c r="EL20126" s="325"/>
    </row>
    <row r="20127" spans="56:142" x14ac:dyDescent="0.2">
      <c r="BD20127" s="325"/>
      <c r="EL20127" s="325"/>
    </row>
    <row r="20128" spans="56:142" x14ac:dyDescent="0.2">
      <c r="BD20128" s="325"/>
      <c r="EL20128" s="325"/>
    </row>
    <row r="20129" spans="56:142" x14ac:dyDescent="0.2">
      <c r="BD20129" s="325"/>
      <c r="EL20129" s="325"/>
    </row>
    <row r="20130" spans="56:142" x14ac:dyDescent="0.2">
      <c r="BD20130" s="325"/>
      <c r="EL20130" s="325"/>
    </row>
    <row r="20131" spans="56:142" x14ac:dyDescent="0.2">
      <c r="BD20131" s="325"/>
      <c r="EL20131" s="325"/>
    </row>
    <row r="20132" spans="56:142" x14ac:dyDescent="0.2">
      <c r="BD20132" s="325"/>
      <c r="EL20132" s="325"/>
    </row>
    <row r="20133" spans="56:142" x14ac:dyDescent="0.2">
      <c r="BD20133" s="325"/>
      <c r="EL20133" s="325"/>
    </row>
    <row r="20134" spans="56:142" x14ac:dyDescent="0.2">
      <c r="BD20134" s="325"/>
      <c r="EL20134" s="325"/>
    </row>
    <row r="20135" spans="56:142" x14ac:dyDescent="0.2">
      <c r="BD20135" s="325"/>
      <c r="EL20135" s="325"/>
    </row>
    <row r="20136" spans="56:142" x14ac:dyDescent="0.2">
      <c r="BD20136" s="325"/>
      <c r="EL20136" s="325"/>
    </row>
    <row r="20137" spans="56:142" x14ac:dyDescent="0.2">
      <c r="BD20137" s="325"/>
      <c r="EL20137" s="325"/>
    </row>
    <row r="20138" spans="56:142" x14ac:dyDescent="0.2">
      <c r="BD20138" s="325"/>
      <c r="EL20138" s="325"/>
    </row>
    <row r="20139" spans="56:142" x14ac:dyDescent="0.2">
      <c r="BD20139" s="325"/>
      <c r="EL20139" s="325"/>
    </row>
    <row r="20140" spans="56:142" x14ac:dyDescent="0.2">
      <c r="BD20140" s="325"/>
      <c r="EL20140" s="325"/>
    </row>
    <row r="20141" spans="56:142" x14ac:dyDescent="0.2">
      <c r="BD20141" s="325"/>
      <c r="EL20141" s="325"/>
    </row>
    <row r="20142" spans="56:142" x14ac:dyDescent="0.2">
      <c r="BD20142" s="325"/>
      <c r="EL20142" s="325"/>
    </row>
    <row r="20143" spans="56:142" x14ac:dyDescent="0.2">
      <c r="BD20143" s="325"/>
      <c r="EL20143" s="325"/>
    </row>
    <row r="20144" spans="56:142" x14ac:dyDescent="0.2">
      <c r="BD20144" s="325"/>
      <c r="EL20144" s="325"/>
    </row>
    <row r="20145" spans="56:142" x14ac:dyDescent="0.2">
      <c r="BD20145" s="325"/>
      <c r="EL20145" s="325"/>
    </row>
    <row r="20146" spans="56:142" x14ac:dyDescent="0.2">
      <c r="BD20146" s="325"/>
      <c r="EL20146" s="325"/>
    </row>
    <row r="20147" spans="56:142" x14ac:dyDescent="0.2">
      <c r="BD20147" s="325"/>
      <c r="EL20147" s="325"/>
    </row>
    <row r="20148" spans="56:142" x14ac:dyDescent="0.2">
      <c r="BD20148" s="325"/>
      <c r="EL20148" s="325"/>
    </row>
    <row r="20149" spans="56:142" x14ac:dyDescent="0.2">
      <c r="BD20149" s="325"/>
      <c r="EL20149" s="325"/>
    </row>
    <row r="20150" spans="56:142" x14ac:dyDescent="0.2">
      <c r="BD20150" s="325"/>
      <c r="EL20150" s="325"/>
    </row>
    <row r="20151" spans="56:142" x14ac:dyDescent="0.2">
      <c r="BD20151" s="325"/>
      <c r="EL20151" s="325"/>
    </row>
    <row r="20152" spans="56:142" x14ac:dyDescent="0.2">
      <c r="BD20152" s="325"/>
      <c r="EL20152" s="325"/>
    </row>
    <row r="20153" spans="56:142" x14ac:dyDescent="0.2">
      <c r="BD20153" s="325"/>
      <c r="EL20153" s="325"/>
    </row>
    <row r="20154" spans="56:142" x14ac:dyDescent="0.2">
      <c r="BD20154" s="325"/>
      <c r="EL20154" s="325"/>
    </row>
    <row r="20155" spans="56:142" x14ac:dyDescent="0.2">
      <c r="BD20155" s="325"/>
      <c r="EL20155" s="325"/>
    </row>
    <row r="20156" spans="56:142" x14ac:dyDescent="0.2">
      <c r="BD20156" s="325"/>
      <c r="EL20156" s="325"/>
    </row>
    <row r="20157" spans="56:142" x14ac:dyDescent="0.2">
      <c r="BD20157" s="325"/>
      <c r="EL20157" s="325"/>
    </row>
    <row r="20158" spans="56:142" x14ac:dyDescent="0.2">
      <c r="BD20158" s="325"/>
      <c r="EL20158" s="325"/>
    </row>
    <row r="20159" spans="56:142" x14ac:dyDescent="0.2">
      <c r="BD20159" s="325"/>
      <c r="EL20159" s="325"/>
    </row>
    <row r="20160" spans="56:142" x14ac:dyDescent="0.2">
      <c r="BD20160" s="325"/>
      <c r="EL20160" s="325"/>
    </row>
    <row r="20161" spans="56:142" x14ac:dyDescent="0.2">
      <c r="BD20161" s="325"/>
      <c r="EL20161" s="325"/>
    </row>
    <row r="20162" spans="56:142" x14ac:dyDescent="0.2">
      <c r="BD20162" s="325"/>
      <c r="EL20162" s="325"/>
    </row>
    <row r="20163" spans="56:142" x14ac:dyDescent="0.2">
      <c r="BD20163" s="325"/>
      <c r="EL20163" s="325"/>
    </row>
    <row r="20164" spans="56:142" x14ac:dyDescent="0.2">
      <c r="BD20164" s="325"/>
      <c r="EL20164" s="325"/>
    </row>
    <row r="20165" spans="56:142" x14ac:dyDescent="0.2">
      <c r="BD20165" s="325"/>
      <c r="EL20165" s="325"/>
    </row>
    <row r="20166" spans="56:142" x14ac:dyDescent="0.2">
      <c r="BD20166" s="325"/>
      <c r="EL20166" s="325"/>
    </row>
    <row r="20167" spans="56:142" x14ac:dyDescent="0.2">
      <c r="BD20167" s="325"/>
      <c r="EL20167" s="325"/>
    </row>
    <row r="20168" spans="56:142" x14ac:dyDescent="0.2">
      <c r="BD20168" s="325"/>
      <c r="EL20168" s="325"/>
    </row>
    <row r="20169" spans="56:142" x14ac:dyDescent="0.2">
      <c r="BD20169" s="325"/>
      <c r="EL20169" s="325"/>
    </row>
    <row r="20170" spans="56:142" x14ac:dyDescent="0.2">
      <c r="BD20170" s="325"/>
      <c r="EL20170" s="325"/>
    </row>
    <row r="20171" spans="56:142" x14ac:dyDescent="0.2">
      <c r="BD20171" s="325"/>
      <c r="EL20171" s="325"/>
    </row>
    <row r="20172" spans="56:142" x14ac:dyDescent="0.2">
      <c r="BD20172" s="325"/>
      <c r="EL20172" s="325"/>
    </row>
    <row r="20173" spans="56:142" x14ac:dyDescent="0.2">
      <c r="BD20173" s="325"/>
      <c r="EL20173" s="325"/>
    </row>
    <row r="20174" spans="56:142" x14ac:dyDescent="0.2">
      <c r="BD20174" s="325"/>
      <c r="EL20174" s="325"/>
    </row>
    <row r="20175" spans="56:142" x14ac:dyDescent="0.2">
      <c r="BD20175" s="325"/>
      <c r="EL20175" s="325"/>
    </row>
    <row r="20176" spans="56:142" x14ac:dyDescent="0.2">
      <c r="BD20176" s="325"/>
      <c r="EL20176" s="325"/>
    </row>
    <row r="20177" spans="56:142" x14ac:dyDescent="0.2">
      <c r="BD20177" s="325"/>
      <c r="EL20177" s="325"/>
    </row>
    <row r="20178" spans="56:142" x14ac:dyDescent="0.2">
      <c r="BD20178" s="325"/>
      <c r="EL20178" s="325"/>
    </row>
    <row r="20179" spans="56:142" x14ac:dyDescent="0.2">
      <c r="BD20179" s="325"/>
      <c r="EL20179" s="325"/>
    </row>
    <row r="20180" spans="56:142" x14ac:dyDescent="0.2">
      <c r="BD20180" s="325"/>
      <c r="EL20180" s="325"/>
    </row>
    <row r="20181" spans="56:142" x14ac:dyDescent="0.2">
      <c r="BD20181" s="325"/>
      <c r="EL20181" s="325"/>
    </row>
    <row r="20182" spans="56:142" x14ac:dyDescent="0.2">
      <c r="BD20182" s="325"/>
      <c r="EL20182" s="325"/>
    </row>
    <row r="20183" spans="56:142" x14ac:dyDescent="0.2">
      <c r="BD20183" s="325"/>
      <c r="EL20183" s="325"/>
    </row>
    <row r="20184" spans="56:142" x14ac:dyDescent="0.2">
      <c r="BD20184" s="325"/>
      <c r="EL20184" s="325"/>
    </row>
    <row r="20185" spans="56:142" x14ac:dyDescent="0.2">
      <c r="BD20185" s="325"/>
      <c r="EL20185" s="325"/>
    </row>
    <row r="20186" spans="56:142" x14ac:dyDescent="0.2">
      <c r="BD20186" s="325"/>
      <c r="EL20186" s="325"/>
    </row>
    <row r="20187" spans="56:142" x14ac:dyDescent="0.2">
      <c r="BD20187" s="325"/>
      <c r="EL20187" s="325"/>
    </row>
    <row r="20188" spans="56:142" x14ac:dyDescent="0.2">
      <c r="BD20188" s="325"/>
      <c r="EL20188" s="325"/>
    </row>
    <row r="20189" spans="56:142" x14ac:dyDescent="0.2">
      <c r="BD20189" s="325"/>
      <c r="EL20189" s="325"/>
    </row>
    <row r="20190" spans="56:142" x14ac:dyDescent="0.2">
      <c r="BD20190" s="325"/>
      <c r="EL20190" s="325"/>
    </row>
    <row r="20191" spans="56:142" x14ac:dyDescent="0.2">
      <c r="BD20191" s="325"/>
      <c r="EL20191" s="325"/>
    </row>
    <row r="20192" spans="56:142" x14ac:dyDescent="0.2">
      <c r="BD20192" s="325"/>
      <c r="EL20192" s="325"/>
    </row>
    <row r="20193" spans="56:142" x14ac:dyDescent="0.2">
      <c r="BD20193" s="325"/>
      <c r="EL20193" s="325"/>
    </row>
    <row r="20194" spans="56:142" x14ac:dyDescent="0.2">
      <c r="BD20194" s="325"/>
      <c r="EL20194" s="325"/>
    </row>
    <row r="20195" spans="56:142" x14ac:dyDescent="0.2">
      <c r="BD20195" s="325"/>
      <c r="EL20195" s="325"/>
    </row>
    <row r="20196" spans="56:142" x14ac:dyDescent="0.2">
      <c r="BD20196" s="325"/>
      <c r="EL20196" s="325"/>
    </row>
    <row r="20197" spans="56:142" x14ac:dyDescent="0.2">
      <c r="BD20197" s="325"/>
      <c r="EL20197" s="325"/>
    </row>
    <row r="20198" spans="56:142" x14ac:dyDescent="0.2">
      <c r="BD20198" s="325"/>
      <c r="EL20198" s="325"/>
    </row>
    <row r="20199" spans="56:142" x14ac:dyDescent="0.2">
      <c r="BD20199" s="325"/>
      <c r="EL20199" s="325"/>
    </row>
    <row r="20200" spans="56:142" x14ac:dyDescent="0.2">
      <c r="BD20200" s="325"/>
      <c r="EL20200" s="325"/>
    </row>
    <row r="20201" spans="56:142" x14ac:dyDescent="0.2">
      <c r="BD20201" s="325"/>
      <c r="EL20201" s="325"/>
    </row>
    <row r="20202" spans="56:142" x14ac:dyDescent="0.2">
      <c r="BD20202" s="325"/>
      <c r="EL20202" s="325"/>
    </row>
    <row r="20203" spans="56:142" x14ac:dyDescent="0.2">
      <c r="BD20203" s="325"/>
      <c r="EL20203" s="325"/>
    </row>
    <row r="20204" spans="56:142" x14ac:dyDescent="0.2">
      <c r="BD20204" s="325"/>
      <c r="EL20204" s="325"/>
    </row>
    <row r="20205" spans="56:142" x14ac:dyDescent="0.2">
      <c r="BD20205" s="325"/>
      <c r="EL20205" s="325"/>
    </row>
    <row r="20206" spans="56:142" x14ac:dyDescent="0.2">
      <c r="BD20206" s="325"/>
      <c r="EL20206" s="325"/>
    </row>
    <row r="20207" spans="56:142" x14ac:dyDescent="0.2">
      <c r="BD20207" s="325"/>
      <c r="EL20207" s="325"/>
    </row>
    <row r="20208" spans="56:142" x14ac:dyDescent="0.2">
      <c r="BD20208" s="325"/>
      <c r="EL20208" s="325"/>
    </row>
    <row r="20209" spans="56:142" x14ac:dyDescent="0.2">
      <c r="BD20209" s="325"/>
      <c r="EL20209" s="325"/>
    </row>
    <row r="20210" spans="56:142" x14ac:dyDescent="0.2">
      <c r="BD20210" s="325"/>
      <c r="EL20210" s="325"/>
    </row>
    <row r="20211" spans="56:142" x14ac:dyDescent="0.2">
      <c r="BD20211" s="325"/>
      <c r="EL20211" s="325"/>
    </row>
    <row r="20212" spans="56:142" x14ac:dyDescent="0.2">
      <c r="BD20212" s="325"/>
      <c r="EL20212" s="325"/>
    </row>
    <row r="20213" spans="56:142" x14ac:dyDescent="0.2">
      <c r="BD20213" s="325"/>
      <c r="EL20213" s="325"/>
    </row>
    <row r="20214" spans="56:142" x14ac:dyDescent="0.2">
      <c r="BD20214" s="325"/>
      <c r="EL20214" s="325"/>
    </row>
    <row r="20215" spans="56:142" x14ac:dyDescent="0.2">
      <c r="BD20215" s="325"/>
      <c r="EL20215" s="325"/>
    </row>
    <row r="20216" spans="56:142" x14ac:dyDescent="0.2">
      <c r="BD20216" s="325"/>
      <c r="EL20216" s="325"/>
    </row>
    <row r="20217" spans="56:142" x14ac:dyDescent="0.2">
      <c r="BD20217" s="325"/>
      <c r="EL20217" s="325"/>
    </row>
    <row r="20218" spans="56:142" x14ac:dyDescent="0.2">
      <c r="BD20218" s="325"/>
      <c r="EL20218" s="325"/>
    </row>
    <row r="20219" spans="56:142" x14ac:dyDescent="0.2">
      <c r="BD20219" s="325"/>
      <c r="EL20219" s="325"/>
    </row>
    <row r="20220" spans="56:142" x14ac:dyDescent="0.2">
      <c r="BD20220" s="325"/>
      <c r="EL20220" s="325"/>
    </row>
    <row r="20221" spans="56:142" x14ac:dyDescent="0.2">
      <c r="BD20221" s="325"/>
      <c r="EL20221" s="325"/>
    </row>
    <row r="20222" spans="56:142" x14ac:dyDescent="0.2">
      <c r="BD20222" s="325"/>
      <c r="EL20222" s="325"/>
    </row>
    <row r="20223" spans="56:142" x14ac:dyDescent="0.2">
      <c r="BD20223" s="325"/>
      <c r="EL20223" s="325"/>
    </row>
    <row r="20224" spans="56:142" x14ac:dyDescent="0.2">
      <c r="BD20224" s="325"/>
      <c r="EL20224" s="325"/>
    </row>
    <row r="20225" spans="56:142" x14ac:dyDescent="0.2">
      <c r="BD20225" s="325"/>
      <c r="EL20225" s="325"/>
    </row>
    <row r="20226" spans="56:142" x14ac:dyDescent="0.2">
      <c r="BD20226" s="325"/>
      <c r="EL20226" s="325"/>
    </row>
    <row r="20227" spans="56:142" x14ac:dyDescent="0.2">
      <c r="BD20227" s="325"/>
      <c r="EL20227" s="325"/>
    </row>
    <row r="20228" spans="56:142" x14ac:dyDescent="0.2">
      <c r="BD20228" s="325"/>
      <c r="EL20228" s="325"/>
    </row>
    <row r="20229" spans="56:142" x14ac:dyDescent="0.2">
      <c r="BD20229" s="325"/>
      <c r="EL20229" s="325"/>
    </row>
    <row r="20230" spans="56:142" x14ac:dyDescent="0.2">
      <c r="BD20230" s="325"/>
      <c r="EL20230" s="325"/>
    </row>
    <row r="20231" spans="56:142" x14ac:dyDescent="0.2">
      <c r="BD20231" s="325"/>
      <c r="EL20231" s="325"/>
    </row>
    <row r="20232" spans="56:142" x14ac:dyDescent="0.2">
      <c r="BD20232" s="325"/>
      <c r="EL20232" s="325"/>
    </row>
    <row r="20233" spans="56:142" x14ac:dyDescent="0.2">
      <c r="BD20233" s="325"/>
      <c r="EL20233" s="325"/>
    </row>
    <row r="20234" spans="56:142" x14ac:dyDescent="0.2">
      <c r="BD20234" s="325"/>
      <c r="EL20234" s="325"/>
    </row>
    <row r="20235" spans="56:142" x14ac:dyDescent="0.2">
      <c r="BD20235" s="325"/>
      <c r="EL20235" s="325"/>
    </row>
    <row r="20236" spans="56:142" x14ac:dyDescent="0.2">
      <c r="BD20236" s="325"/>
      <c r="EL20236" s="325"/>
    </row>
    <row r="20237" spans="56:142" x14ac:dyDescent="0.2">
      <c r="BD20237" s="325"/>
      <c r="EL20237" s="325"/>
    </row>
    <row r="20238" spans="56:142" x14ac:dyDescent="0.2">
      <c r="BD20238" s="325"/>
      <c r="EL20238" s="325"/>
    </row>
    <row r="20239" spans="56:142" x14ac:dyDescent="0.2">
      <c r="BD20239" s="325"/>
      <c r="EL20239" s="325"/>
    </row>
    <row r="20240" spans="56:142" x14ac:dyDescent="0.2">
      <c r="BD20240" s="325"/>
      <c r="EL20240" s="325"/>
    </row>
    <row r="20241" spans="56:142" x14ac:dyDescent="0.2">
      <c r="BD20241" s="325"/>
      <c r="EL20241" s="325"/>
    </row>
    <row r="20242" spans="56:142" x14ac:dyDescent="0.2">
      <c r="BD20242" s="325"/>
      <c r="EL20242" s="325"/>
    </row>
    <row r="20243" spans="56:142" x14ac:dyDescent="0.2">
      <c r="BD20243" s="325"/>
      <c r="EL20243" s="325"/>
    </row>
    <row r="20244" spans="56:142" x14ac:dyDescent="0.2">
      <c r="BD20244" s="325"/>
      <c r="EL20244" s="325"/>
    </row>
    <row r="20245" spans="56:142" x14ac:dyDescent="0.2">
      <c r="BD20245" s="325"/>
      <c r="EL20245" s="325"/>
    </row>
    <row r="20246" spans="56:142" x14ac:dyDescent="0.2">
      <c r="BD20246" s="325"/>
      <c r="EL20246" s="325"/>
    </row>
    <row r="20247" spans="56:142" x14ac:dyDescent="0.2">
      <c r="BD20247" s="325"/>
      <c r="EL20247" s="325"/>
    </row>
    <row r="20248" spans="56:142" x14ac:dyDescent="0.2">
      <c r="BD20248" s="325"/>
      <c r="EL20248" s="325"/>
    </row>
    <row r="20249" spans="56:142" x14ac:dyDescent="0.2">
      <c r="BD20249" s="325"/>
      <c r="EL20249" s="325"/>
    </row>
    <row r="20250" spans="56:142" x14ac:dyDescent="0.2">
      <c r="BD20250" s="325"/>
      <c r="EL20250" s="325"/>
    </row>
    <row r="20251" spans="56:142" x14ac:dyDescent="0.2">
      <c r="BD20251" s="325"/>
      <c r="EL20251" s="325"/>
    </row>
    <row r="20252" spans="56:142" x14ac:dyDescent="0.2">
      <c r="BD20252" s="325"/>
      <c r="EL20252" s="325"/>
    </row>
    <row r="20253" spans="56:142" x14ac:dyDescent="0.2">
      <c r="BD20253" s="325"/>
      <c r="EL20253" s="325"/>
    </row>
    <row r="20254" spans="56:142" x14ac:dyDescent="0.2">
      <c r="BD20254" s="325"/>
      <c r="EL20254" s="325"/>
    </row>
    <row r="20255" spans="56:142" x14ac:dyDescent="0.2">
      <c r="BD20255" s="325"/>
      <c r="EL20255" s="325"/>
    </row>
    <row r="20256" spans="56:142" x14ac:dyDescent="0.2">
      <c r="BD20256" s="325"/>
      <c r="EL20256" s="325"/>
    </row>
    <row r="20257" spans="56:142" x14ac:dyDescent="0.2">
      <c r="BD20257" s="325"/>
      <c r="EL20257" s="325"/>
    </row>
    <row r="20258" spans="56:142" x14ac:dyDescent="0.2">
      <c r="BD20258" s="325"/>
      <c r="EL20258" s="325"/>
    </row>
    <row r="20259" spans="56:142" x14ac:dyDescent="0.2">
      <c r="BD20259" s="325"/>
      <c r="EL20259" s="325"/>
    </row>
    <row r="20260" spans="56:142" x14ac:dyDescent="0.2">
      <c r="BD20260" s="325"/>
      <c r="EL20260" s="325"/>
    </row>
    <row r="20261" spans="56:142" x14ac:dyDescent="0.2">
      <c r="BD20261" s="325"/>
      <c r="EL20261" s="325"/>
    </row>
    <row r="20262" spans="56:142" x14ac:dyDescent="0.2">
      <c r="BD20262" s="325"/>
      <c r="EL20262" s="325"/>
    </row>
    <row r="20263" spans="56:142" x14ac:dyDescent="0.2">
      <c r="BD20263" s="325"/>
      <c r="EL20263" s="325"/>
    </row>
    <row r="20264" spans="56:142" x14ac:dyDescent="0.2">
      <c r="BD20264" s="325"/>
      <c r="EL20264" s="325"/>
    </row>
    <row r="20265" spans="56:142" x14ac:dyDescent="0.2">
      <c r="BD20265" s="325"/>
      <c r="EL20265" s="325"/>
    </row>
    <row r="20266" spans="56:142" x14ac:dyDescent="0.2">
      <c r="BD20266" s="325"/>
      <c r="EL20266" s="325"/>
    </row>
    <row r="20267" spans="56:142" x14ac:dyDescent="0.2">
      <c r="BD20267" s="325"/>
      <c r="EL20267" s="325"/>
    </row>
    <row r="20268" spans="56:142" x14ac:dyDescent="0.2">
      <c r="BD20268" s="325"/>
      <c r="EL20268" s="325"/>
    </row>
    <row r="20269" spans="56:142" x14ac:dyDescent="0.2">
      <c r="BD20269" s="325"/>
      <c r="EL20269" s="325"/>
    </row>
    <row r="20270" spans="56:142" x14ac:dyDescent="0.2">
      <c r="BD20270" s="325"/>
      <c r="EL20270" s="325"/>
    </row>
    <row r="20271" spans="56:142" x14ac:dyDescent="0.2">
      <c r="BD20271" s="325"/>
      <c r="EL20271" s="325"/>
    </row>
    <row r="20272" spans="56:142" x14ac:dyDescent="0.2">
      <c r="BD20272" s="325"/>
      <c r="EL20272" s="325"/>
    </row>
    <row r="20273" spans="56:142" x14ac:dyDescent="0.2">
      <c r="BD20273" s="325"/>
      <c r="EL20273" s="325"/>
    </row>
    <row r="20274" spans="56:142" x14ac:dyDescent="0.2">
      <c r="BD20274" s="325"/>
      <c r="EL20274" s="325"/>
    </row>
    <row r="20275" spans="56:142" x14ac:dyDescent="0.2">
      <c r="BD20275" s="325"/>
      <c r="EL20275" s="325"/>
    </row>
    <row r="20276" spans="56:142" x14ac:dyDescent="0.2">
      <c r="BD20276" s="325"/>
      <c r="EL20276" s="325"/>
    </row>
    <row r="20277" spans="56:142" x14ac:dyDescent="0.2">
      <c r="BD20277" s="325"/>
      <c r="EL20277" s="325"/>
    </row>
    <row r="20278" spans="56:142" x14ac:dyDescent="0.2">
      <c r="BD20278" s="325"/>
      <c r="EL20278" s="325"/>
    </row>
    <row r="20279" spans="56:142" x14ac:dyDescent="0.2">
      <c r="BD20279" s="325"/>
      <c r="EL20279" s="325"/>
    </row>
    <row r="20280" spans="56:142" x14ac:dyDescent="0.2">
      <c r="BD20280" s="325"/>
      <c r="EL20280" s="325"/>
    </row>
    <row r="20281" spans="56:142" x14ac:dyDescent="0.2">
      <c r="BD20281" s="325"/>
      <c r="EL20281" s="325"/>
    </row>
    <row r="20282" spans="56:142" x14ac:dyDescent="0.2">
      <c r="BD20282" s="325"/>
      <c r="EL20282" s="325"/>
    </row>
    <row r="20283" spans="56:142" x14ac:dyDescent="0.2">
      <c r="BD20283" s="325"/>
      <c r="EL20283" s="325"/>
    </row>
    <row r="20284" spans="56:142" x14ac:dyDescent="0.2">
      <c r="BD20284" s="325"/>
      <c r="EL20284" s="325"/>
    </row>
    <row r="20285" spans="56:142" x14ac:dyDescent="0.2">
      <c r="BD20285" s="325"/>
      <c r="EL20285" s="325"/>
    </row>
    <row r="20286" spans="56:142" x14ac:dyDescent="0.2">
      <c r="BD20286" s="325"/>
      <c r="EL20286" s="325"/>
    </row>
    <row r="20287" spans="56:142" x14ac:dyDescent="0.2">
      <c r="BD20287" s="325"/>
      <c r="EL20287" s="325"/>
    </row>
    <row r="20288" spans="56:142" x14ac:dyDescent="0.2">
      <c r="BD20288" s="325"/>
      <c r="EL20288" s="325"/>
    </row>
    <row r="20289" spans="56:142" x14ac:dyDescent="0.2">
      <c r="BD20289" s="325"/>
      <c r="EL20289" s="325"/>
    </row>
    <row r="20290" spans="56:142" x14ac:dyDescent="0.2">
      <c r="BD20290" s="325"/>
      <c r="EL20290" s="325"/>
    </row>
    <row r="20291" spans="56:142" x14ac:dyDescent="0.2">
      <c r="BD20291" s="325"/>
      <c r="EL20291" s="325"/>
    </row>
    <row r="20292" spans="56:142" x14ac:dyDescent="0.2">
      <c r="BD20292" s="325"/>
      <c r="EL20292" s="325"/>
    </row>
    <row r="20293" spans="56:142" x14ac:dyDescent="0.2">
      <c r="BD20293" s="325"/>
      <c r="EL20293" s="325"/>
    </row>
    <row r="20294" spans="56:142" x14ac:dyDescent="0.2">
      <c r="BD20294" s="325"/>
      <c r="EL20294" s="325"/>
    </row>
    <row r="20295" spans="56:142" x14ac:dyDescent="0.2">
      <c r="BD20295" s="325"/>
      <c r="EL20295" s="325"/>
    </row>
    <row r="20296" spans="56:142" x14ac:dyDescent="0.2">
      <c r="BD20296" s="325"/>
      <c r="EL20296" s="325"/>
    </row>
    <row r="20297" spans="56:142" x14ac:dyDescent="0.2">
      <c r="BD20297" s="325"/>
      <c r="EL20297" s="325"/>
    </row>
    <row r="20298" spans="56:142" x14ac:dyDescent="0.2">
      <c r="BD20298" s="325"/>
      <c r="EL20298" s="325"/>
    </row>
    <row r="20299" spans="56:142" x14ac:dyDescent="0.2">
      <c r="BD20299" s="325"/>
      <c r="EL20299" s="325"/>
    </row>
    <row r="20300" spans="56:142" x14ac:dyDescent="0.2">
      <c r="BD20300" s="325"/>
      <c r="EL20300" s="325"/>
    </row>
    <row r="20301" spans="56:142" x14ac:dyDescent="0.2">
      <c r="BD20301" s="325"/>
      <c r="EL20301" s="325"/>
    </row>
    <row r="20302" spans="56:142" x14ac:dyDescent="0.2">
      <c r="BD20302" s="325"/>
      <c r="EL20302" s="325"/>
    </row>
    <row r="20303" spans="56:142" x14ac:dyDescent="0.2">
      <c r="BD20303" s="325"/>
      <c r="EL20303" s="325"/>
    </row>
    <row r="20304" spans="56:142" x14ac:dyDescent="0.2">
      <c r="BD20304" s="325"/>
      <c r="EL20304" s="325"/>
    </row>
    <row r="20305" spans="56:142" x14ac:dyDescent="0.2">
      <c r="BD20305" s="325"/>
      <c r="EL20305" s="325"/>
    </row>
    <row r="20306" spans="56:142" x14ac:dyDescent="0.2">
      <c r="BD20306" s="325"/>
      <c r="EL20306" s="325"/>
    </row>
    <row r="20307" spans="56:142" x14ac:dyDescent="0.2">
      <c r="BD20307" s="325"/>
      <c r="EL20307" s="325"/>
    </row>
    <row r="20308" spans="56:142" x14ac:dyDescent="0.2">
      <c r="BD20308" s="325"/>
      <c r="EL20308" s="325"/>
    </row>
    <row r="20309" spans="56:142" x14ac:dyDescent="0.2">
      <c r="BD20309" s="325"/>
      <c r="EL20309" s="325"/>
    </row>
    <row r="20310" spans="56:142" x14ac:dyDescent="0.2">
      <c r="BD20310" s="325"/>
      <c r="EL20310" s="325"/>
    </row>
    <row r="20311" spans="56:142" x14ac:dyDescent="0.2">
      <c r="BD20311" s="325"/>
      <c r="EL20311" s="325"/>
    </row>
    <row r="20312" spans="56:142" x14ac:dyDescent="0.2">
      <c r="BD20312" s="325"/>
      <c r="EL20312" s="325"/>
    </row>
    <row r="20313" spans="56:142" x14ac:dyDescent="0.2">
      <c r="BD20313" s="325"/>
      <c r="EL20313" s="325"/>
    </row>
    <row r="20314" spans="56:142" x14ac:dyDescent="0.2">
      <c r="BD20314" s="325"/>
      <c r="EL20314" s="325"/>
    </row>
    <row r="20315" spans="56:142" x14ac:dyDescent="0.2">
      <c r="BD20315" s="325"/>
      <c r="EL20315" s="325"/>
    </row>
    <row r="20316" spans="56:142" x14ac:dyDescent="0.2">
      <c r="BD20316" s="325"/>
      <c r="EL20316" s="325"/>
    </row>
    <row r="20317" spans="56:142" x14ac:dyDescent="0.2">
      <c r="BD20317" s="325"/>
      <c r="EL20317" s="325"/>
    </row>
    <row r="20318" spans="56:142" x14ac:dyDescent="0.2">
      <c r="BD20318" s="325"/>
      <c r="EL20318" s="325"/>
    </row>
    <row r="20319" spans="56:142" x14ac:dyDescent="0.2">
      <c r="BD20319" s="325"/>
      <c r="EL20319" s="325"/>
    </row>
    <row r="20320" spans="56:142" x14ac:dyDescent="0.2">
      <c r="BD20320" s="325"/>
      <c r="EL20320" s="325"/>
    </row>
    <row r="20321" spans="56:142" x14ac:dyDescent="0.2">
      <c r="BD20321" s="325"/>
      <c r="EL20321" s="325"/>
    </row>
    <row r="20322" spans="56:142" x14ac:dyDescent="0.2">
      <c r="BD20322" s="325"/>
      <c r="EL20322" s="325"/>
    </row>
    <row r="20323" spans="56:142" x14ac:dyDescent="0.2">
      <c r="BD20323" s="325"/>
      <c r="EL20323" s="325"/>
    </row>
    <row r="20324" spans="56:142" x14ac:dyDescent="0.2">
      <c r="BD20324" s="325"/>
      <c r="EL20324" s="325"/>
    </row>
    <row r="20325" spans="56:142" x14ac:dyDescent="0.2">
      <c r="BD20325" s="325"/>
      <c r="EL20325" s="325"/>
    </row>
    <row r="20326" spans="56:142" x14ac:dyDescent="0.2">
      <c r="BD20326" s="325"/>
      <c r="EL20326" s="325"/>
    </row>
    <row r="20327" spans="56:142" x14ac:dyDescent="0.2">
      <c r="BD20327" s="325"/>
      <c r="EL20327" s="325"/>
    </row>
    <row r="20328" spans="56:142" x14ac:dyDescent="0.2">
      <c r="BD20328" s="325"/>
      <c r="EL20328" s="325"/>
    </row>
    <row r="20329" spans="56:142" x14ac:dyDescent="0.2">
      <c r="BD20329" s="325"/>
      <c r="EL20329" s="325"/>
    </row>
    <row r="20330" spans="56:142" x14ac:dyDescent="0.2">
      <c r="BD20330" s="325"/>
      <c r="EL20330" s="325"/>
    </row>
    <row r="20331" spans="56:142" x14ac:dyDescent="0.2">
      <c r="BD20331" s="325"/>
      <c r="EL20331" s="325"/>
    </row>
    <row r="20332" spans="56:142" x14ac:dyDescent="0.2">
      <c r="BD20332" s="325"/>
      <c r="EL20332" s="325"/>
    </row>
    <row r="20333" spans="56:142" x14ac:dyDescent="0.2">
      <c r="BD20333" s="325"/>
      <c r="EL20333" s="325"/>
    </row>
    <row r="20334" spans="56:142" x14ac:dyDescent="0.2">
      <c r="BD20334" s="325"/>
      <c r="EL20334" s="325"/>
    </row>
    <row r="20335" spans="56:142" x14ac:dyDescent="0.2">
      <c r="BD20335" s="325"/>
      <c r="EL20335" s="325"/>
    </row>
    <row r="20336" spans="56:142" x14ac:dyDescent="0.2">
      <c r="BD20336" s="325"/>
      <c r="EL20336" s="325"/>
    </row>
    <row r="20337" spans="56:142" x14ac:dyDescent="0.2">
      <c r="BD20337" s="325"/>
      <c r="EL20337" s="325"/>
    </row>
    <row r="20338" spans="56:142" x14ac:dyDescent="0.2">
      <c r="BD20338" s="325"/>
      <c r="EL20338" s="325"/>
    </row>
    <row r="20339" spans="56:142" x14ac:dyDescent="0.2">
      <c r="BD20339" s="325"/>
      <c r="EL20339" s="325"/>
    </row>
    <row r="20340" spans="56:142" x14ac:dyDescent="0.2">
      <c r="BD20340" s="325"/>
      <c r="EL20340" s="325"/>
    </row>
    <row r="20341" spans="56:142" x14ac:dyDescent="0.2">
      <c r="BD20341" s="325"/>
      <c r="EL20341" s="325"/>
    </row>
    <row r="20342" spans="56:142" x14ac:dyDescent="0.2">
      <c r="BD20342" s="325"/>
      <c r="EL20342" s="325"/>
    </row>
    <row r="20343" spans="56:142" x14ac:dyDescent="0.2">
      <c r="BD20343" s="325"/>
      <c r="EL20343" s="325"/>
    </row>
    <row r="20344" spans="56:142" x14ac:dyDescent="0.2">
      <c r="BD20344" s="325"/>
      <c r="EL20344" s="325"/>
    </row>
    <row r="20345" spans="56:142" x14ac:dyDescent="0.2">
      <c r="BD20345" s="325"/>
      <c r="EL20345" s="325"/>
    </row>
    <row r="20346" spans="56:142" x14ac:dyDescent="0.2">
      <c r="BD20346" s="325"/>
      <c r="EL20346" s="325"/>
    </row>
    <row r="20347" spans="56:142" x14ac:dyDescent="0.2">
      <c r="BD20347" s="325"/>
      <c r="EL20347" s="325"/>
    </row>
    <row r="20348" spans="56:142" x14ac:dyDescent="0.2">
      <c r="BD20348" s="325"/>
      <c r="EL20348" s="325"/>
    </row>
    <row r="20349" spans="56:142" x14ac:dyDescent="0.2">
      <c r="BD20349" s="325"/>
      <c r="EL20349" s="325"/>
    </row>
    <row r="20350" spans="56:142" x14ac:dyDescent="0.2">
      <c r="BD20350" s="325"/>
      <c r="EL20350" s="325"/>
    </row>
    <row r="20351" spans="56:142" x14ac:dyDescent="0.2">
      <c r="BD20351" s="325"/>
      <c r="EL20351" s="325"/>
    </row>
    <row r="20352" spans="56:142" x14ac:dyDescent="0.2">
      <c r="BD20352" s="325"/>
      <c r="EL20352" s="325"/>
    </row>
    <row r="20353" spans="56:142" x14ac:dyDescent="0.2">
      <c r="BD20353" s="325"/>
      <c r="EL20353" s="325"/>
    </row>
    <row r="20354" spans="56:142" x14ac:dyDescent="0.2">
      <c r="BD20354" s="325"/>
      <c r="EL20354" s="325"/>
    </row>
    <row r="20355" spans="56:142" x14ac:dyDescent="0.2">
      <c r="BD20355" s="325"/>
      <c r="EL20355" s="325"/>
    </row>
    <row r="20356" spans="56:142" x14ac:dyDescent="0.2">
      <c r="BD20356" s="325"/>
      <c r="EL20356" s="325"/>
    </row>
    <row r="20357" spans="56:142" x14ac:dyDescent="0.2">
      <c r="BD20357" s="325"/>
      <c r="EL20357" s="325"/>
    </row>
    <row r="20358" spans="56:142" x14ac:dyDescent="0.2">
      <c r="BD20358" s="325"/>
      <c r="EL20358" s="325"/>
    </row>
    <row r="20359" spans="56:142" x14ac:dyDescent="0.2">
      <c r="BD20359" s="325"/>
      <c r="EL20359" s="325"/>
    </row>
    <row r="20360" spans="56:142" x14ac:dyDescent="0.2">
      <c r="BD20360" s="325"/>
      <c r="EL20360" s="325"/>
    </row>
    <row r="20361" spans="56:142" x14ac:dyDescent="0.2">
      <c r="BD20361" s="325"/>
      <c r="EL20361" s="325"/>
    </row>
    <row r="20362" spans="56:142" x14ac:dyDescent="0.2">
      <c r="BD20362" s="325"/>
      <c r="EL20362" s="325"/>
    </row>
    <row r="20363" spans="56:142" x14ac:dyDescent="0.2">
      <c r="BD20363" s="325"/>
      <c r="EL20363" s="325"/>
    </row>
    <row r="20364" spans="56:142" x14ac:dyDescent="0.2">
      <c r="BD20364" s="325"/>
      <c r="EL20364" s="325"/>
    </row>
    <row r="20365" spans="56:142" x14ac:dyDescent="0.2">
      <c r="BD20365" s="325"/>
      <c r="EL20365" s="325"/>
    </row>
    <row r="20366" spans="56:142" x14ac:dyDescent="0.2">
      <c r="BD20366" s="325"/>
      <c r="EL20366" s="325"/>
    </row>
    <row r="20367" spans="56:142" x14ac:dyDescent="0.2">
      <c r="BD20367" s="325"/>
      <c r="EL20367" s="325"/>
    </row>
    <row r="20368" spans="56:142" x14ac:dyDescent="0.2">
      <c r="BD20368" s="325"/>
      <c r="EL20368" s="325"/>
    </row>
    <row r="20369" spans="56:142" x14ac:dyDescent="0.2">
      <c r="BD20369" s="325"/>
      <c r="EL20369" s="325"/>
    </row>
    <row r="20370" spans="56:142" x14ac:dyDescent="0.2">
      <c r="BD20370" s="325"/>
      <c r="EL20370" s="325"/>
    </row>
    <row r="20371" spans="56:142" x14ac:dyDescent="0.2">
      <c r="BD20371" s="325"/>
      <c r="EL20371" s="325"/>
    </row>
    <row r="20372" spans="56:142" x14ac:dyDescent="0.2">
      <c r="BD20372" s="325"/>
      <c r="EL20372" s="325"/>
    </row>
    <row r="20373" spans="56:142" x14ac:dyDescent="0.2">
      <c r="BD20373" s="325"/>
      <c r="EL20373" s="325"/>
    </row>
    <row r="20374" spans="56:142" x14ac:dyDescent="0.2">
      <c r="BD20374" s="325"/>
      <c r="EL20374" s="325"/>
    </row>
    <row r="20375" spans="56:142" x14ac:dyDescent="0.2">
      <c r="BD20375" s="325"/>
      <c r="EL20375" s="325"/>
    </row>
    <row r="20376" spans="56:142" x14ac:dyDescent="0.2">
      <c r="BD20376" s="325"/>
      <c r="EL20376" s="325"/>
    </row>
    <row r="20377" spans="56:142" x14ac:dyDescent="0.2">
      <c r="BD20377" s="325"/>
      <c r="EL20377" s="325"/>
    </row>
    <row r="20378" spans="56:142" x14ac:dyDescent="0.2">
      <c r="BD20378" s="325"/>
      <c r="EL20378" s="325"/>
    </row>
    <row r="20379" spans="56:142" x14ac:dyDescent="0.2">
      <c r="BD20379" s="325"/>
      <c r="EL20379" s="325"/>
    </row>
    <row r="20380" spans="56:142" x14ac:dyDescent="0.2">
      <c r="BD20380" s="325"/>
      <c r="EL20380" s="325"/>
    </row>
    <row r="20381" spans="56:142" x14ac:dyDescent="0.2">
      <c r="BD20381" s="325"/>
      <c r="EL20381" s="325"/>
    </row>
    <row r="20382" spans="56:142" x14ac:dyDescent="0.2">
      <c r="BD20382" s="325"/>
      <c r="EL20382" s="325"/>
    </row>
    <row r="20383" spans="56:142" x14ac:dyDescent="0.2">
      <c r="BD20383" s="325"/>
      <c r="EL20383" s="325"/>
    </row>
    <row r="20384" spans="56:142" x14ac:dyDescent="0.2">
      <c r="BD20384" s="325"/>
      <c r="EL20384" s="325"/>
    </row>
    <row r="20385" spans="56:142" x14ac:dyDescent="0.2">
      <c r="BD20385" s="325"/>
      <c r="EL20385" s="325"/>
    </row>
    <row r="20386" spans="56:142" x14ac:dyDescent="0.2">
      <c r="BD20386" s="325"/>
      <c r="EL20386" s="325"/>
    </row>
    <row r="20387" spans="56:142" x14ac:dyDescent="0.2">
      <c r="BD20387" s="325"/>
      <c r="EL20387" s="325"/>
    </row>
    <row r="20388" spans="56:142" x14ac:dyDescent="0.2">
      <c r="BD20388" s="325"/>
      <c r="EL20388" s="325"/>
    </row>
    <row r="20389" spans="56:142" x14ac:dyDescent="0.2">
      <c r="BD20389" s="325"/>
      <c r="EL20389" s="325"/>
    </row>
    <row r="20390" spans="56:142" x14ac:dyDescent="0.2">
      <c r="BD20390" s="325"/>
      <c r="EL20390" s="325"/>
    </row>
    <row r="20391" spans="56:142" x14ac:dyDescent="0.2">
      <c r="BD20391" s="325"/>
      <c r="EL20391" s="325"/>
    </row>
    <row r="20392" spans="56:142" x14ac:dyDescent="0.2">
      <c r="BD20392" s="325"/>
      <c r="EL20392" s="325"/>
    </row>
    <row r="20393" spans="56:142" x14ac:dyDescent="0.2">
      <c r="BD20393" s="325"/>
      <c r="EL20393" s="325"/>
    </row>
    <row r="20394" spans="56:142" x14ac:dyDescent="0.2">
      <c r="BD20394" s="325"/>
      <c r="EL20394" s="325"/>
    </row>
    <row r="20395" spans="56:142" x14ac:dyDescent="0.2">
      <c r="BD20395" s="325"/>
      <c r="EL20395" s="325"/>
    </row>
    <row r="20396" spans="56:142" x14ac:dyDescent="0.2">
      <c r="BD20396" s="325"/>
      <c r="EL20396" s="325"/>
    </row>
    <row r="20397" spans="56:142" x14ac:dyDescent="0.2">
      <c r="BD20397" s="325"/>
      <c r="EL20397" s="325"/>
    </row>
    <row r="20398" spans="56:142" x14ac:dyDescent="0.2">
      <c r="BD20398" s="325"/>
      <c r="EL20398" s="325"/>
    </row>
    <row r="20399" spans="56:142" x14ac:dyDescent="0.2">
      <c r="BD20399" s="325"/>
      <c r="EL20399" s="325"/>
    </row>
    <row r="20400" spans="56:142" x14ac:dyDescent="0.2">
      <c r="BD20400" s="325"/>
      <c r="EL20400" s="325"/>
    </row>
    <row r="20401" spans="56:142" x14ac:dyDescent="0.2">
      <c r="BD20401" s="325"/>
      <c r="EL20401" s="325"/>
    </row>
    <row r="20402" spans="56:142" x14ac:dyDescent="0.2">
      <c r="BD20402" s="325"/>
      <c r="EL20402" s="325"/>
    </row>
    <row r="20403" spans="56:142" x14ac:dyDescent="0.2">
      <c r="BD20403" s="325"/>
      <c r="EL20403" s="325"/>
    </row>
    <row r="20404" spans="56:142" x14ac:dyDescent="0.2">
      <c r="BD20404" s="325"/>
      <c r="EL20404" s="325"/>
    </row>
    <row r="20405" spans="56:142" x14ac:dyDescent="0.2">
      <c r="BD20405" s="325"/>
      <c r="EL20405" s="325"/>
    </row>
    <row r="20406" spans="56:142" x14ac:dyDescent="0.2">
      <c r="BD20406" s="325"/>
      <c r="EL20406" s="325"/>
    </row>
    <row r="20407" spans="56:142" x14ac:dyDescent="0.2">
      <c r="BD20407" s="325"/>
      <c r="EL20407" s="325"/>
    </row>
    <row r="20408" spans="56:142" x14ac:dyDescent="0.2">
      <c r="BD20408" s="325"/>
      <c r="EL20408" s="325"/>
    </row>
    <row r="20409" spans="56:142" x14ac:dyDescent="0.2">
      <c r="BD20409" s="325"/>
      <c r="EL20409" s="325"/>
    </row>
    <row r="20410" spans="56:142" x14ac:dyDescent="0.2">
      <c r="BD20410" s="325"/>
      <c r="EL20410" s="325"/>
    </row>
    <row r="20411" spans="56:142" x14ac:dyDescent="0.2">
      <c r="BD20411" s="325"/>
      <c r="EL20411" s="325"/>
    </row>
    <row r="20412" spans="56:142" x14ac:dyDescent="0.2">
      <c r="BD20412" s="325"/>
      <c r="EL20412" s="325"/>
    </row>
    <row r="20413" spans="56:142" x14ac:dyDescent="0.2">
      <c r="BD20413" s="325"/>
      <c r="EL20413" s="325"/>
    </row>
    <row r="20414" spans="56:142" x14ac:dyDescent="0.2">
      <c r="BD20414" s="325"/>
      <c r="EL20414" s="325"/>
    </row>
    <row r="20415" spans="56:142" x14ac:dyDescent="0.2">
      <c r="BD20415" s="325"/>
      <c r="EL20415" s="325"/>
    </row>
    <row r="20416" spans="56:142" x14ac:dyDescent="0.2">
      <c r="BD20416" s="325"/>
      <c r="EL20416" s="325"/>
    </row>
    <row r="20417" spans="56:142" x14ac:dyDescent="0.2">
      <c r="BD20417" s="325"/>
      <c r="EL20417" s="325"/>
    </row>
    <row r="20418" spans="56:142" x14ac:dyDescent="0.2">
      <c r="BD20418" s="325"/>
      <c r="EL20418" s="325"/>
    </row>
    <row r="20419" spans="56:142" x14ac:dyDescent="0.2">
      <c r="BD20419" s="325"/>
      <c r="EL20419" s="325"/>
    </row>
    <row r="20420" spans="56:142" x14ac:dyDescent="0.2">
      <c r="BD20420" s="325"/>
      <c r="EL20420" s="325"/>
    </row>
    <row r="20421" spans="56:142" x14ac:dyDescent="0.2">
      <c r="BD20421" s="325"/>
      <c r="EL20421" s="325"/>
    </row>
    <row r="20422" spans="56:142" x14ac:dyDescent="0.2">
      <c r="BD20422" s="325"/>
      <c r="EL20422" s="325"/>
    </row>
    <row r="20423" spans="56:142" x14ac:dyDescent="0.2">
      <c r="BD20423" s="325"/>
      <c r="EL20423" s="325"/>
    </row>
    <row r="20424" spans="56:142" x14ac:dyDescent="0.2">
      <c r="BD20424" s="325"/>
      <c r="EL20424" s="325"/>
    </row>
    <row r="20425" spans="56:142" x14ac:dyDescent="0.2">
      <c r="BD20425" s="325"/>
      <c r="EL20425" s="325"/>
    </row>
    <row r="20426" spans="56:142" x14ac:dyDescent="0.2">
      <c r="BD20426" s="325"/>
      <c r="EL20426" s="325"/>
    </row>
    <row r="20427" spans="56:142" x14ac:dyDescent="0.2">
      <c r="BD20427" s="325"/>
      <c r="EL20427" s="325"/>
    </row>
    <row r="20428" spans="56:142" x14ac:dyDescent="0.2">
      <c r="BD20428" s="325"/>
      <c r="EL20428" s="325"/>
    </row>
    <row r="20429" spans="56:142" x14ac:dyDescent="0.2">
      <c r="BD20429" s="325"/>
      <c r="EL20429" s="325"/>
    </row>
    <row r="20430" spans="56:142" x14ac:dyDescent="0.2">
      <c r="BD20430" s="325"/>
      <c r="EL20430" s="325"/>
    </row>
    <row r="20431" spans="56:142" x14ac:dyDescent="0.2">
      <c r="BD20431" s="325"/>
      <c r="EL20431" s="325"/>
    </row>
    <row r="20432" spans="56:142" x14ac:dyDescent="0.2">
      <c r="BD20432" s="325"/>
      <c r="EL20432" s="325"/>
    </row>
    <row r="20433" spans="56:142" x14ac:dyDescent="0.2">
      <c r="BD20433" s="325"/>
      <c r="EL20433" s="325"/>
    </row>
    <row r="20434" spans="56:142" x14ac:dyDescent="0.2">
      <c r="BD20434" s="325"/>
      <c r="EL20434" s="325"/>
    </row>
    <row r="20435" spans="56:142" x14ac:dyDescent="0.2">
      <c r="BD20435" s="325"/>
      <c r="EL20435" s="325"/>
    </row>
    <row r="20436" spans="56:142" x14ac:dyDescent="0.2">
      <c r="BD20436" s="325"/>
      <c r="EL20436" s="325"/>
    </row>
    <row r="20437" spans="56:142" x14ac:dyDescent="0.2">
      <c r="BD20437" s="325"/>
      <c r="EL20437" s="325"/>
    </row>
    <row r="20438" spans="56:142" x14ac:dyDescent="0.2">
      <c r="BD20438" s="325"/>
      <c r="EL20438" s="325"/>
    </row>
    <row r="20439" spans="56:142" x14ac:dyDescent="0.2">
      <c r="BD20439" s="325"/>
      <c r="EL20439" s="325"/>
    </row>
    <row r="20440" spans="56:142" x14ac:dyDescent="0.2">
      <c r="BD20440" s="325"/>
      <c r="EL20440" s="325"/>
    </row>
    <row r="20441" spans="56:142" x14ac:dyDescent="0.2">
      <c r="BD20441" s="325"/>
      <c r="EL20441" s="325"/>
    </row>
    <row r="20442" spans="56:142" x14ac:dyDescent="0.2">
      <c r="BD20442" s="325"/>
      <c r="EL20442" s="325"/>
    </row>
    <row r="20443" spans="56:142" x14ac:dyDescent="0.2">
      <c r="BD20443" s="325"/>
      <c r="EL20443" s="325"/>
    </row>
    <row r="20444" spans="56:142" x14ac:dyDescent="0.2">
      <c r="BD20444" s="325"/>
      <c r="EL20444" s="325"/>
    </row>
    <row r="20445" spans="56:142" x14ac:dyDescent="0.2">
      <c r="BD20445" s="325"/>
      <c r="EL20445" s="325"/>
    </row>
    <row r="20446" spans="56:142" x14ac:dyDescent="0.2">
      <c r="BD20446" s="325"/>
      <c r="EL20446" s="325"/>
    </row>
    <row r="20447" spans="56:142" x14ac:dyDescent="0.2">
      <c r="BD20447" s="325"/>
      <c r="EL20447" s="325"/>
    </row>
    <row r="20448" spans="56:142" x14ac:dyDescent="0.2">
      <c r="BD20448" s="325"/>
      <c r="EL20448" s="325"/>
    </row>
    <row r="20449" spans="56:142" x14ac:dyDescent="0.2">
      <c r="BD20449" s="325"/>
      <c r="EL20449" s="325"/>
    </row>
    <row r="20450" spans="56:142" x14ac:dyDescent="0.2">
      <c r="BD20450" s="325"/>
      <c r="EL20450" s="325"/>
    </row>
    <row r="20451" spans="56:142" x14ac:dyDescent="0.2">
      <c r="BD20451" s="325"/>
      <c r="EL20451" s="325"/>
    </row>
    <row r="20452" spans="56:142" x14ac:dyDescent="0.2">
      <c r="BD20452" s="325"/>
      <c r="EL20452" s="325"/>
    </row>
    <row r="20453" spans="56:142" x14ac:dyDescent="0.2">
      <c r="BD20453" s="325"/>
      <c r="EL20453" s="325"/>
    </row>
    <row r="20454" spans="56:142" x14ac:dyDescent="0.2">
      <c r="BD20454" s="325"/>
      <c r="EL20454" s="325"/>
    </row>
    <row r="20455" spans="56:142" x14ac:dyDescent="0.2">
      <c r="BD20455" s="325"/>
      <c r="EL20455" s="325"/>
    </row>
    <row r="20456" spans="56:142" x14ac:dyDescent="0.2">
      <c r="BD20456" s="325"/>
      <c r="EL20456" s="325"/>
    </row>
    <row r="20457" spans="56:142" x14ac:dyDescent="0.2">
      <c r="BD20457" s="325"/>
      <c r="EL20457" s="325"/>
    </row>
    <row r="20458" spans="56:142" x14ac:dyDescent="0.2">
      <c r="BD20458" s="325"/>
      <c r="EL20458" s="325"/>
    </row>
    <row r="20459" spans="56:142" x14ac:dyDescent="0.2">
      <c r="BD20459" s="325"/>
      <c r="EL20459" s="325"/>
    </row>
    <row r="20460" spans="56:142" x14ac:dyDescent="0.2">
      <c r="BD20460" s="325"/>
      <c r="EL20460" s="325"/>
    </row>
    <row r="20461" spans="56:142" x14ac:dyDescent="0.2">
      <c r="BD20461" s="325"/>
      <c r="EL20461" s="325"/>
    </row>
    <row r="20462" spans="56:142" x14ac:dyDescent="0.2">
      <c r="BD20462" s="325"/>
      <c r="EL20462" s="325"/>
    </row>
    <row r="20463" spans="56:142" x14ac:dyDescent="0.2">
      <c r="BD20463" s="325"/>
      <c r="EL20463" s="325"/>
    </row>
    <row r="20464" spans="56:142" x14ac:dyDescent="0.2">
      <c r="BD20464" s="325"/>
      <c r="EL20464" s="325"/>
    </row>
    <row r="20465" spans="56:142" x14ac:dyDescent="0.2">
      <c r="BD20465" s="325"/>
      <c r="EL20465" s="325"/>
    </row>
    <row r="20466" spans="56:142" x14ac:dyDescent="0.2">
      <c r="BD20466" s="325"/>
      <c r="EL20466" s="325"/>
    </row>
    <row r="20467" spans="56:142" x14ac:dyDescent="0.2">
      <c r="BD20467" s="325"/>
      <c r="EL20467" s="325"/>
    </row>
    <row r="20468" spans="56:142" x14ac:dyDescent="0.2">
      <c r="BD20468" s="325"/>
      <c r="EL20468" s="325"/>
    </row>
    <row r="20469" spans="56:142" x14ac:dyDescent="0.2">
      <c r="BD20469" s="325"/>
      <c r="EL20469" s="325"/>
    </row>
    <row r="20470" spans="56:142" x14ac:dyDescent="0.2">
      <c r="BD20470" s="325"/>
      <c r="EL20470" s="325"/>
    </row>
    <row r="20471" spans="56:142" x14ac:dyDescent="0.2">
      <c r="BD20471" s="325"/>
      <c r="EL20471" s="325"/>
    </row>
    <row r="20472" spans="56:142" x14ac:dyDescent="0.2">
      <c r="BD20472" s="325"/>
      <c r="EL20472" s="325"/>
    </row>
    <row r="20473" spans="56:142" x14ac:dyDescent="0.2">
      <c r="BD20473" s="325"/>
      <c r="EL20473" s="325"/>
    </row>
    <row r="20474" spans="56:142" x14ac:dyDescent="0.2">
      <c r="BD20474" s="325"/>
      <c r="EL20474" s="325"/>
    </row>
    <row r="20475" spans="56:142" x14ac:dyDescent="0.2">
      <c r="BD20475" s="325"/>
      <c r="EL20475" s="325"/>
    </row>
    <row r="20476" spans="56:142" x14ac:dyDescent="0.2">
      <c r="BD20476" s="325"/>
      <c r="EL20476" s="325"/>
    </row>
    <row r="20477" spans="56:142" x14ac:dyDescent="0.2">
      <c r="BD20477" s="325"/>
      <c r="EL20477" s="325"/>
    </row>
    <row r="20478" spans="56:142" x14ac:dyDescent="0.2">
      <c r="BD20478" s="325"/>
      <c r="EL20478" s="325"/>
    </row>
    <row r="20479" spans="56:142" x14ac:dyDescent="0.2">
      <c r="BD20479" s="325"/>
      <c r="EL20479" s="325"/>
    </row>
    <row r="20480" spans="56:142" x14ac:dyDescent="0.2">
      <c r="BD20480" s="325"/>
      <c r="EL20480" s="325"/>
    </row>
    <row r="20481" spans="56:142" x14ac:dyDescent="0.2">
      <c r="BD20481" s="325"/>
      <c r="EL20481" s="325"/>
    </row>
    <row r="20482" spans="56:142" x14ac:dyDescent="0.2">
      <c r="BD20482" s="325"/>
      <c r="EL20482" s="325"/>
    </row>
    <row r="20483" spans="56:142" x14ac:dyDescent="0.2">
      <c r="BD20483" s="325"/>
      <c r="EL20483" s="325"/>
    </row>
    <row r="20484" spans="56:142" x14ac:dyDescent="0.2">
      <c r="BD20484" s="325"/>
      <c r="EL20484" s="325"/>
    </row>
    <row r="20485" spans="56:142" x14ac:dyDescent="0.2">
      <c r="BD20485" s="325"/>
      <c r="EL20485" s="325"/>
    </row>
    <row r="20486" spans="56:142" x14ac:dyDescent="0.2">
      <c r="BD20486" s="325"/>
      <c r="EL20486" s="325"/>
    </row>
    <row r="20487" spans="56:142" x14ac:dyDescent="0.2">
      <c r="BD20487" s="325"/>
      <c r="EL20487" s="325"/>
    </row>
    <row r="20488" spans="56:142" x14ac:dyDescent="0.2">
      <c r="BD20488" s="325"/>
      <c r="EL20488" s="325"/>
    </row>
    <row r="20489" spans="56:142" x14ac:dyDescent="0.2">
      <c r="BD20489" s="325"/>
      <c r="EL20489" s="325"/>
    </row>
    <row r="20490" spans="56:142" x14ac:dyDescent="0.2">
      <c r="BD20490" s="325"/>
      <c r="EL20490" s="325"/>
    </row>
    <row r="20491" spans="56:142" x14ac:dyDescent="0.2">
      <c r="BD20491" s="325"/>
      <c r="EL20491" s="325"/>
    </row>
    <row r="20492" spans="56:142" x14ac:dyDescent="0.2">
      <c r="BD20492" s="325"/>
      <c r="EL20492" s="325"/>
    </row>
    <row r="20493" spans="56:142" x14ac:dyDescent="0.2">
      <c r="BD20493" s="325"/>
      <c r="EL20493" s="325"/>
    </row>
    <row r="20494" spans="56:142" x14ac:dyDescent="0.2">
      <c r="BD20494" s="325"/>
      <c r="EL20494" s="325"/>
    </row>
    <row r="20495" spans="56:142" x14ac:dyDescent="0.2">
      <c r="BD20495" s="325"/>
      <c r="EL20495" s="325"/>
    </row>
    <row r="20496" spans="56:142" x14ac:dyDescent="0.2">
      <c r="BD20496" s="325"/>
      <c r="EL20496" s="325"/>
    </row>
    <row r="20497" spans="56:142" x14ac:dyDescent="0.2">
      <c r="BD20497" s="325"/>
      <c r="EL20497" s="325"/>
    </row>
    <row r="20498" spans="56:142" x14ac:dyDescent="0.2">
      <c r="BD20498" s="325"/>
      <c r="EL20498" s="325"/>
    </row>
    <row r="20499" spans="56:142" x14ac:dyDescent="0.2">
      <c r="BD20499" s="325"/>
      <c r="EL20499" s="325"/>
    </row>
    <row r="20500" spans="56:142" x14ac:dyDescent="0.2">
      <c r="BD20500" s="325"/>
      <c r="EL20500" s="325"/>
    </row>
    <row r="20501" spans="56:142" x14ac:dyDescent="0.2">
      <c r="BD20501" s="325"/>
      <c r="EL20501" s="325"/>
    </row>
    <row r="20502" spans="56:142" x14ac:dyDescent="0.2">
      <c r="BD20502" s="325"/>
      <c r="EL20502" s="325"/>
    </row>
    <row r="20503" spans="56:142" x14ac:dyDescent="0.2">
      <c r="BD20503" s="325"/>
      <c r="EL20503" s="325"/>
    </row>
    <row r="20504" spans="56:142" x14ac:dyDescent="0.2">
      <c r="BD20504" s="325"/>
      <c r="EL20504" s="325"/>
    </row>
    <row r="20505" spans="56:142" x14ac:dyDescent="0.2">
      <c r="BD20505" s="325"/>
      <c r="EL20505" s="325"/>
    </row>
    <row r="20506" spans="56:142" x14ac:dyDescent="0.2">
      <c r="BD20506" s="325"/>
      <c r="EL20506" s="325"/>
    </row>
    <row r="20507" spans="56:142" x14ac:dyDescent="0.2">
      <c r="BD20507" s="325"/>
      <c r="EL20507" s="325"/>
    </row>
    <row r="20508" spans="56:142" x14ac:dyDescent="0.2">
      <c r="BD20508" s="325"/>
      <c r="EL20508" s="325"/>
    </row>
    <row r="20509" spans="56:142" x14ac:dyDescent="0.2">
      <c r="BD20509" s="325"/>
      <c r="EL20509" s="325"/>
    </row>
    <row r="20510" spans="56:142" x14ac:dyDescent="0.2">
      <c r="BD20510" s="325"/>
      <c r="EL20510" s="325"/>
    </row>
    <row r="20511" spans="56:142" x14ac:dyDescent="0.2">
      <c r="BD20511" s="325"/>
      <c r="EL20511" s="325"/>
    </row>
    <row r="20512" spans="56:142" x14ac:dyDescent="0.2">
      <c r="BD20512" s="325"/>
      <c r="EL20512" s="325"/>
    </row>
    <row r="20513" spans="56:142" x14ac:dyDescent="0.2">
      <c r="BD20513" s="325"/>
      <c r="EL20513" s="325"/>
    </row>
    <row r="20514" spans="56:142" x14ac:dyDescent="0.2">
      <c r="BD20514" s="325"/>
      <c r="EL20514" s="325"/>
    </row>
    <row r="20515" spans="56:142" x14ac:dyDescent="0.2">
      <c r="BD20515" s="325"/>
      <c r="EL20515" s="325"/>
    </row>
    <row r="20516" spans="56:142" x14ac:dyDescent="0.2">
      <c r="BD20516" s="325"/>
      <c r="EL20516" s="325"/>
    </row>
    <row r="20517" spans="56:142" x14ac:dyDescent="0.2">
      <c r="BD20517" s="325"/>
      <c r="EL20517" s="325"/>
    </row>
    <row r="20518" spans="56:142" x14ac:dyDescent="0.2">
      <c r="BD20518" s="325"/>
      <c r="EL20518" s="325"/>
    </row>
    <row r="20519" spans="56:142" x14ac:dyDescent="0.2">
      <c r="BD20519" s="325"/>
      <c r="EL20519" s="325"/>
    </row>
    <row r="20520" spans="56:142" x14ac:dyDescent="0.2">
      <c r="BD20520" s="325"/>
      <c r="EL20520" s="325"/>
    </row>
    <row r="20521" spans="56:142" x14ac:dyDescent="0.2">
      <c r="BD20521" s="325"/>
      <c r="EL20521" s="325"/>
    </row>
    <row r="20522" spans="56:142" x14ac:dyDescent="0.2">
      <c r="BD20522" s="325"/>
      <c r="EL20522" s="325"/>
    </row>
    <row r="20523" spans="56:142" x14ac:dyDescent="0.2">
      <c r="BD20523" s="325"/>
      <c r="EL20523" s="325"/>
    </row>
    <row r="20524" spans="56:142" x14ac:dyDescent="0.2">
      <c r="BD20524" s="325"/>
      <c r="EL20524" s="325"/>
    </row>
    <row r="20525" spans="56:142" x14ac:dyDescent="0.2">
      <c r="BD20525" s="325"/>
      <c r="EL20525" s="325"/>
    </row>
    <row r="20526" spans="56:142" x14ac:dyDescent="0.2">
      <c r="BD20526" s="325"/>
      <c r="EL20526" s="325"/>
    </row>
    <row r="20527" spans="56:142" x14ac:dyDescent="0.2">
      <c r="BD20527" s="325"/>
      <c r="EL20527" s="325"/>
    </row>
    <row r="20528" spans="56:142" x14ac:dyDescent="0.2">
      <c r="BD20528" s="325"/>
      <c r="EL20528" s="325"/>
    </row>
    <row r="20529" spans="56:142" x14ac:dyDescent="0.2">
      <c r="BD20529" s="325"/>
      <c r="EL20529" s="325"/>
    </row>
    <row r="20530" spans="56:142" x14ac:dyDescent="0.2">
      <c r="BD20530" s="325"/>
      <c r="EL20530" s="325"/>
    </row>
    <row r="20531" spans="56:142" x14ac:dyDescent="0.2">
      <c r="BD20531" s="325"/>
      <c r="EL20531" s="325"/>
    </row>
    <row r="20532" spans="56:142" x14ac:dyDescent="0.2">
      <c r="BD20532" s="325"/>
      <c r="EL20532" s="325"/>
    </row>
    <row r="20533" spans="56:142" x14ac:dyDescent="0.2">
      <c r="BD20533" s="325"/>
      <c r="EL20533" s="325"/>
    </row>
    <row r="20534" spans="56:142" x14ac:dyDescent="0.2">
      <c r="BD20534" s="325"/>
      <c r="EL20534" s="325"/>
    </row>
    <row r="20535" spans="56:142" x14ac:dyDescent="0.2">
      <c r="BD20535" s="325"/>
      <c r="EL20535" s="325"/>
    </row>
    <row r="20536" spans="56:142" x14ac:dyDescent="0.2">
      <c r="BD20536" s="325"/>
      <c r="EL20536" s="325"/>
    </row>
    <row r="20537" spans="56:142" x14ac:dyDescent="0.2">
      <c r="BD20537" s="325"/>
      <c r="EL20537" s="325"/>
    </row>
    <row r="20538" spans="56:142" x14ac:dyDescent="0.2">
      <c r="BD20538" s="325"/>
      <c r="EL20538" s="325"/>
    </row>
    <row r="20539" spans="56:142" x14ac:dyDescent="0.2">
      <c r="BD20539" s="325"/>
      <c r="EL20539" s="325"/>
    </row>
    <row r="20540" spans="56:142" x14ac:dyDescent="0.2">
      <c r="BD20540" s="325"/>
      <c r="EL20540" s="325"/>
    </row>
    <row r="20541" spans="56:142" x14ac:dyDescent="0.2">
      <c r="BD20541" s="325"/>
      <c r="EL20541" s="325"/>
    </row>
    <row r="20542" spans="56:142" x14ac:dyDescent="0.2">
      <c r="BD20542" s="325"/>
      <c r="EL20542" s="325"/>
    </row>
    <row r="20543" spans="56:142" x14ac:dyDescent="0.2">
      <c r="BD20543" s="325"/>
      <c r="EL20543" s="325"/>
    </row>
    <row r="20544" spans="56:142" x14ac:dyDescent="0.2">
      <c r="BD20544" s="325"/>
      <c r="EL20544" s="325"/>
    </row>
    <row r="20545" spans="56:142" x14ac:dyDescent="0.2">
      <c r="BD20545" s="325"/>
      <c r="EL20545" s="325"/>
    </row>
    <row r="20546" spans="56:142" x14ac:dyDescent="0.2">
      <c r="BD20546" s="325"/>
      <c r="EL20546" s="325"/>
    </row>
    <row r="20547" spans="56:142" x14ac:dyDescent="0.2">
      <c r="BD20547" s="325"/>
      <c r="EL20547" s="325"/>
    </row>
    <row r="20548" spans="56:142" x14ac:dyDescent="0.2">
      <c r="BD20548" s="325"/>
      <c r="EL20548" s="325"/>
    </row>
    <row r="20549" spans="56:142" x14ac:dyDescent="0.2">
      <c r="BD20549" s="325"/>
      <c r="EL20549" s="325"/>
    </row>
    <row r="20550" spans="56:142" x14ac:dyDescent="0.2">
      <c r="BD20550" s="325"/>
      <c r="EL20550" s="325"/>
    </row>
    <row r="20551" spans="56:142" x14ac:dyDescent="0.2">
      <c r="BD20551" s="325"/>
      <c r="EL20551" s="325"/>
    </row>
    <row r="20552" spans="56:142" x14ac:dyDescent="0.2">
      <c r="BD20552" s="325"/>
      <c r="EL20552" s="325"/>
    </row>
    <row r="20553" spans="56:142" x14ac:dyDescent="0.2">
      <c r="BD20553" s="325"/>
      <c r="EL20553" s="325"/>
    </row>
    <row r="20554" spans="56:142" x14ac:dyDescent="0.2">
      <c r="BD20554" s="325"/>
      <c r="EL20554" s="325"/>
    </row>
    <row r="20555" spans="56:142" x14ac:dyDescent="0.2">
      <c r="BD20555" s="325"/>
      <c r="EL20555" s="325"/>
    </row>
    <row r="20556" spans="56:142" x14ac:dyDescent="0.2">
      <c r="BD20556" s="325"/>
      <c r="EL20556" s="325"/>
    </row>
    <row r="20557" spans="56:142" x14ac:dyDescent="0.2">
      <c r="BD20557" s="325"/>
      <c r="EL20557" s="325"/>
    </row>
    <row r="20558" spans="56:142" x14ac:dyDescent="0.2">
      <c r="BD20558" s="325"/>
      <c r="EL20558" s="325"/>
    </row>
    <row r="20559" spans="56:142" x14ac:dyDescent="0.2">
      <c r="BD20559" s="325"/>
      <c r="EL20559" s="325"/>
    </row>
    <row r="20560" spans="56:142" x14ac:dyDescent="0.2">
      <c r="BD20560" s="325"/>
      <c r="EL20560" s="325"/>
    </row>
    <row r="20561" spans="56:142" x14ac:dyDescent="0.2">
      <c r="BD20561" s="325"/>
      <c r="EL20561" s="325"/>
    </row>
    <row r="20562" spans="56:142" x14ac:dyDescent="0.2">
      <c r="BD20562" s="325"/>
      <c r="EL20562" s="325"/>
    </row>
    <row r="20563" spans="56:142" x14ac:dyDescent="0.2">
      <c r="BD20563" s="325"/>
      <c r="EL20563" s="325"/>
    </row>
    <row r="20564" spans="56:142" x14ac:dyDescent="0.2">
      <c r="BD20564" s="325"/>
      <c r="EL20564" s="325"/>
    </row>
    <row r="20565" spans="56:142" x14ac:dyDescent="0.2">
      <c r="BD20565" s="325"/>
      <c r="EL20565" s="325"/>
    </row>
    <row r="20566" spans="56:142" x14ac:dyDescent="0.2">
      <c r="BD20566" s="325"/>
      <c r="EL20566" s="325"/>
    </row>
    <row r="20567" spans="56:142" x14ac:dyDescent="0.2">
      <c r="BD20567" s="325"/>
      <c r="EL20567" s="325"/>
    </row>
    <row r="20568" spans="56:142" x14ac:dyDescent="0.2">
      <c r="BD20568" s="325"/>
      <c r="EL20568" s="325"/>
    </row>
    <row r="20569" spans="56:142" x14ac:dyDescent="0.2">
      <c r="BD20569" s="325"/>
      <c r="EL20569" s="325"/>
    </row>
    <row r="20570" spans="56:142" x14ac:dyDescent="0.2">
      <c r="BD20570" s="325"/>
      <c r="EL20570" s="325"/>
    </row>
    <row r="20571" spans="56:142" x14ac:dyDescent="0.2">
      <c r="BD20571" s="325"/>
      <c r="EL20571" s="325"/>
    </row>
    <row r="20572" spans="56:142" x14ac:dyDescent="0.2">
      <c r="BD20572" s="325"/>
      <c r="EL20572" s="325"/>
    </row>
    <row r="20573" spans="56:142" x14ac:dyDescent="0.2">
      <c r="BD20573" s="325"/>
      <c r="EL20573" s="325"/>
    </row>
    <row r="20574" spans="56:142" x14ac:dyDescent="0.2">
      <c r="BD20574" s="325"/>
      <c r="EL20574" s="325"/>
    </row>
    <row r="20575" spans="56:142" x14ac:dyDescent="0.2">
      <c r="BD20575" s="325"/>
      <c r="EL20575" s="325"/>
    </row>
    <row r="20576" spans="56:142" x14ac:dyDescent="0.2">
      <c r="BD20576" s="325"/>
      <c r="EL20576" s="325"/>
    </row>
    <row r="20577" spans="56:142" x14ac:dyDescent="0.2">
      <c r="BD20577" s="325"/>
      <c r="EL20577" s="325"/>
    </row>
    <row r="20578" spans="56:142" x14ac:dyDescent="0.2">
      <c r="BD20578" s="325"/>
      <c r="EL20578" s="325"/>
    </row>
    <row r="20579" spans="56:142" x14ac:dyDescent="0.2">
      <c r="BD20579" s="325"/>
      <c r="EL20579" s="325"/>
    </row>
    <row r="20580" spans="56:142" x14ac:dyDescent="0.2">
      <c r="BD20580" s="325"/>
      <c r="EL20580" s="325"/>
    </row>
    <row r="20581" spans="56:142" x14ac:dyDescent="0.2">
      <c r="BD20581" s="325"/>
      <c r="EL20581" s="325"/>
    </row>
    <row r="20582" spans="56:142" x14ac:dyDescent="0.2">
      <c r="BD20582" s="325"/>
      <c r="EL20582" s="325"/>
    </row>
    <row r="20583" spans="56:142" x14ac:dyDescent="0.2">
      <c r="BD20583" s="325"/>
      <c r="EL20583" s="325"/>
    </row>
    <row r="20584" spans="56:142" x14ac:dyDescent="0.2">
      <c r="BD20584" s="325"/>
      <c r="EL20584" s="325"/>
    </row>
    <row r="20585" spans="56:142" x14ac:dyDescent="0.2">
      <c r="BD20585" s="325"/>
      <c r="EL20585" s="325"/>
    </row>
    <row r="20586" spans="56:142" x14ac:dyDescent="0.2">
      <c r="BD20586" s="325"/>
      <c r="EL20586" s="325"/>
    </row>
    <row r="20587" spans="56:142" x14ac:dyDescent="0.2">
      <c r="BD20587" s="325"/>
      <c r="EL20587" s="325"/>
    </row>
    <row r="20588" spans="56:142" x14ac:dyDescent="0.2">
      <c r="BD20588" s="325"/>
      <c r="EL20588" s="325"/>
    </row>
    <row r="20589" spans="56:142" x14ac:dyDescent="0.2">
      <c r="BD20589" s="325"/>
      <c r="EL20589" s="325"/>
    </row>
    <row r="20590" spans="56:142" x14ac:dyDescent="0.2">
      <c r="BD20590" s="325"/>
      <c r="EL20590" s="325"/>
    </row>
    <row r="20591" spans="56:142" x14ac:dyDescent="0.2">
      <c r="BD20591" s="325"/>
      <c r="EL20591" s="325"/>
    </row>
    <row r="20592" spans="56:142" x14ac:dyDescent="0.2">
      <c r="BD20592" s="325"/>
      <c r="EL20592" s="325"/>
    </row>
    <row r="20593" spans="56:142" x14ac:dyDescent="0.2">
      <c r="BD20593" s="325"/>
      <c r="EL20593" s="325"/>
    </row>
    <row r="20594" spans="56:142" x14ac:dyDescent="0.2">
      <c r="BD20594" s="325"/>
      <c r="EL20594" s="325"/>
    </row>
    <row r="20595" spans="56:142" x14ac:dyDescent="0.2">
      <c r="BD20595" s="325"/>
      <c r="EL20595" s="325"/>
    </row>
    <row r="20596" spans="56:142" x14ac:dyDescent="0.2">
      <c r="BD20596" s="325"/>
      <c r="EL20596" s="325"/>
    </row>
    <row r="20597" spans="56:142" x14ac:dyDescent="0.2">
      <c r="BD20597" s="325"/>
      <c r="EL20597" s="325"/>
    </row>
    <row r="20598" spans="56:142" x14ac:dyDescent="0.2">
      <c r="BD20598" s="325"/>
      <c r="EL20598" s="325"/>
    </row>
    <row r="20599" spans="56:142" x14ac:dyDescent="0.2">
      <c r="BD20599" s="325"/>
      <c r="EL20599" s="325"/>
    </row>
    <row r="20600" spans="56:142" x14ac:dyDescent="0.2">
      <c r="BD20600" s="325"/>
      <c r="EL20600" s="325"/>
    </row>
    <row r="20601" spans="56:142" x14ac:dyDescent="0.2">
      <c r="BD20601" s="325"/>
      <c r="EL20601" s="325"/>
    </row>
    <row r="20602" spans="56:142" x14ac:dyDescent="0.2">
      <c r="BD20602" s="325"/>
      <c r="EL20602" s="325"/>
    </row>
    <row r="20603" spans="56:142" x14ac:dyDescent="0.2">
      <c r="BD20603" s="325"/>
      <c r="EL20603" s="325"/>
    </row>
    <row r="20604" spans="56:142" x14ac:dyDescent="0.2">
      <c r="BD20604" s="325"/>
      <c r="EL20604" s="325"/>
    </row>
    <row r="20605" spans="56:142" x14ac:dyDescent="0.2">
      <c r="BD20605" s="325"/>
      <c r="EL20605" s="325"/>
    </row>
    <row r="20606" spans="56:142" x14ac:dyDescent="0.2">
      <c r="BD20606" s="325"/>
      <c r="EL20606" s="325"/>
    </row>
    <row r="20607" spans="56:142" x14ac:dyDescent="0.2">
      <c r="BD20607" s="325"/>
      <c r="EL20607" s="325"/>
    </row>
    <row r="20608" spans="56:142" x14ac:dyDescent="0.2">
      <c r="BD20608" s="325"/>
      <c r="EL20608" s="325"/>
    </row>
    <row r="20609" spans="56:142" x14ac:dyDescent="0.2">
      <c r="BD20609" s="325"/>
      <c r="EL20609" s="325"/>
    </row>
    <row r="20610" spans="56:142" x14ac:dyDescent="0.2">
      <c r="BD20610" s="325"/>
      <c r="EL20610" s="325"/>
    </row>
    <row r="20611" spans="56:142" x14ac:dyDescent="0.2">
      <c r="BD20611" s="325"/>
      <c r="EL20611" s="325"/>
    </row>
    <row r="20612" spans="56:142" x14ac:dyDescent="0.2">
      <c r="BD20612" s="325"/>
      <c r="EL20612" s="325"/>
    </row>
    <row r="20613" spans="56:142" x14ac:dyDescent="0.2">
      <c r="BD20613" s="325"/>
      <c r="EL20613" s="325"/>
    </row>
    <row r="20614" spans="56:142" x14ac:dyDescent="0.2">
      <c r="BD20614" s="325"/>
      <c r="EL20614" s="325"/>
    </row>
    <row r="20615" spans="56:142" x14ac:dyDescent="0.2">
      <c r="BD20615" s="325"/>
      <c r="EL20615" s="325"/>
    </row>
    <row r="20616" spans="56:142" x14ac:dyDescent="0.2">
      <c r="BD20616" s="325"/>
      <c r="EL20616" s="325"/>
    </row>
    <row r="20617" spans="56:142" x14ac:dyDescent="0.2">
      <c r="BD20617" s="325"/>
      <c r="EL20617" s="325"/>
    </row>
    <row r="20618" spans="56:142" x14ac:dyDescent="0.2">
      <c r="BD20618" s="325"/>
      <c r="EL20618" s="325"/>
    </row>
    <row r="20619" spans="56:142" x14ac:dyDescent="0.2">
      <c r="BD20619" s="325"/>
      <c r="EL20619" s="325"/>
    </row>
    <row r="20620" spans="56:142" x14ac:dyDescent="0.2">
      <c r="BD20620" s="325"/>
      <c r="EL20620" s="325"/>
    </row>
    <row r="20621" spans="56:142" x14ac:dyDescent="0.2">
      <c r="BD20621" s="325"/>
      <c r="EL20621" s="325"/>
    </row>
    <row r="20622" spans="56:142" x14ac:dyDescent="0.2">
      <c r="BD20622" s="325"/>
      <c r="EL20622" s="325"/>
    </row>
    <row r="20623" spans="56:142" x14ac:dyDescent="0.2">
      <c r="BD20623" s="325"/>
      <c r="EL20623" s="325"/>
    </row>
    <row r="20624" spans="56:142" x14ac:dyDescent="0.2">
      <c r="BD20624" s="325"/>
      <c r="EL20624" s="325"/>
    </row>
    <row r="20625" spans="56:142" x14ac:dyDescent="0.2">
      <c r="BD20625" s="325"/>
      <c r="EL20625" s="325"/>
    </row>
    <row r="20626" spans="56:142" x14ac:dyDescent="0.2">
      <c r="BD20626" s="325"/>
      <c r="EL20626" s="325"/>
    </row>
    <row r="20627" spans="56:142" x14ac:dyDescent="0.2">
      <c r="BD20627" s="325"/>
      <c r="EL20627" s="325"/>
    </row>
    <row r="20628" spans="56:142" x14ac:dyDescent="0.2">
      <c r="BD20628" s="325"/>
      <c r="EL20628" s="325"/>
    </row>
    <row r="20629" spans="56:142" x14ac:dyDescent="0.2">
      <c r="BD20629" s="325"/>
      <c r="EL20629" s="325"/>
    </row>
    <row r="20630" spans="56:142" x14ac:dyDescent="0.2">
      <c r="BD20630" s="325"/>
      <c r="EL20630" s="325"/>
    </row>
    <row r="20631" spans="56:142" x14ac:dyDescent="0.2">
      <c r="BD20631" s="325"/>
      <c r="EL20631" s="325"/>
    </row>
    <row r="20632" spans="56:142" x14ac:dyDescent="0.2">
      <c r="BD20632" s="325"/>
      <c r="EL20632" s="325"/>
    </row>
    <row r="20633" spans="56:142" x14ac:dyDescent="0.2">
      <c r="BD20633" s="325"/>
      <c r="EL20633" s="325"/>
    </row>
    <row r="20634" spans="56:142" x14ac:dyDescent="0.2">
      <c r="BD20634" s="325"/>
      <c r="EL20634" s="325"/>
    </row>
    <row r="20635" spans="56:142" x14ac:dyDescent="0.2">
      <c r="BD20635" s="325"/>
      <c r="EL20635" s="325"/>
    </row>
    <row r="20636" spans="56:142" x14ac:dyDescent="0.2">
      <c r="BD20636" s="325"/>
      <c r="EL20636" s="325"/>
    </row>
    <row r="20637" spans="56:142" x14ac:dyDescent="0.2">
      <c r="BD20637" s="325"/>
      <c r="EL20637" s="325"/>
    </row>
    <row r="20638" spans="56:142" x14ac:dyDescent="0.2">
      <c r="BD20638" s="325"/>
      <c r="EL20638" s="325"/>
    </row>
    <row r="20639" spans="56:142" x14ac:dyDescent="0.2">
      <c r="BD20639" s="325"/>
      <c r="EL20639" s="325"/>
    </row>
    <row r="20640" spans="56:142" x14ac:dyDescent="0.2">
      <c r="BD20640" s="325"/>
      <c r="EL20640" s="325"/>
    </row>
    <row r="20641" spans="56:142" x14ac:dyDescent="0.2">
      <c r="BD20641" s="325"/>
      <c r="EL20641" s="325"/>
    </row>
    <row r="20642" spans="56:142" x14ac:dyDescent="0.2">
      <c r="BD20642" s="325"/>
      <c r="EL20642" s="325"/>
    </row>
    <row r="20643" spans="56:142" x14ac:dyDescent="0.2">
      <c r="BD20643" s="325"/>
      <c r="EL20643" s="325"/>
    </row>
    <row r="20644" spans="56:142" x14ac:dyDescent="0.2">
      <c r="BD20644" s="325"/>
      <c r="EL20644" s="325"/>
    </row>
    <row r="20645" spans="56:142" x14ac:dyDescent="0.2">
      <c r="BD20645" s="325"/>
      <c r="EL20645" s="325"/>
    </row>
    <row r="20646" spans="56:142" x14ac:dyDescent="0.2">
      <c r="BD20646" s="325"/>
      <c r="EL20646" s="325"/>
    </row>
    <row r="20647" spans="56:142" x14ac:dyDescent="0.2">
      <c r="BD20647" s="325"/>
      <c r="EL20647" s="325"/>
    </row>
    <row r="20648" spans="56:142" x14ac:dyDescent="0.2">
      <c r="BD20648" s="325"/>
      <c r="EL20648" s="325"/>
    </row>
    <row r="20649" spans="56:142" x14ac:dyDescent="0.2">
      <c r="BD20649" s="325"/>
      <c r="EL20649" s="325"/>
    </row>
    <row r="20650" spans="56:142" x14ac:dyDescent="0.2">
      <c r="BD20650" s="325"/>
      <c r="EL20650" s="325"/>
    </row>
    <row r="20651" spans="56:142" x14ac:dyDescent="0.2">
      <c r="BD20651" s="325"/>
      <c r="EL20651" s="325"/>
    </row>
    <row r="20652" spans="56:142" x14ac:dyDescent="0.2">
      <c r="BD20652" s="325"/>
      <c r="EL20652" s="325"/>
    </row>
    <row r="20653" spans="56:142" x14ac:dyDescent="0.2">
      <c r="BD20653" s="325"/>
      <c r="EL20653" s="325"/>
    </row>
    <row r="20654" spans="56:142" x14ac:dyDescent="0.2">
      <c r="BD20654" s="325"/>
      <c r="EL20654" s="325"/>
    </row>
    <row r="20655" spans="56:142" x14ac:dyDescent="0.2">
      <c r="BD20655" s="325"/>
      <c r="EL20655" s="325"/>
    </row>
    <row r="20656" spans="56:142" x14ac:dyDescent="0.2">
      <c r="BD20656" s="325"/>
      <c r="EL20656" s="325"/>
    </row>
    <row r="20657" spans="56:142" x14ac:dyDescent="0.2">
      <c r="BD20657" s="325"/>
      <c r="EL20657" s="325"/>
    </row>
    <row r="20658" spans="56:142" x14ac:dyDescent="0.2">
      <c r="BD20658" s="325"/>
      <c r="EL20658" s="325"/>
    </row>
    <row r="20659" spans="56:142" x14ac:dyDescent="0.2">
      <c r="BD20659" s="325"/>
      <c r="EL20659" s="325"/>
    </row>
    <row r="20660" spans="56:142" x14ac:dyDescent="0.2">
      <c r="BD20660" s="325"/>
      <c r="EL20660" s="325"/>
    </row>
    <row r="20661" spans="56:142" x14ac:dyDescent="0.2">
      <c r="BD20661" s="325"/>
      <c r="EL20661" s="325"/>
    </row>
    <row r="20662" spans="56:142" x14ac:dyDescent="0.2">
      <c r="BD20662" s="325"/>
      <c r="EL20662" s="325"/>
    </row>
    <row r="20663" spans="56:142" x14ac:dyDescent="0.2">
      <c r="BD20663" s="325"/>
      <c r="EL20663" s="325"/>
    </row>
    <row r="20664" spans="56:142" x14ac:dyDescent="0.2">
      <c r="BD20664" s="325"/>
      <c r="EL20664" s="325"/>
    </row>
    <row r="20665" spans="56:142" x14ac:dyDescent="0.2">
      <c r="BD20665" s="325"/>
      <c r="EL20665" s="325"/>
    </row>
    <row r="20666" spans="56:142" x14ac:dyDescent="0.2">
      <c r="BD20666" s="325"/>
      <c r="EL20666" s="325"/>
    </row>
    <row r="20667" spans="56:142" x14ac:dyDescent="0.2">
      <c r="BD20667" s="325"/>
      <c r="EL20667" s="325"/>
    </row>
    <row r="20668" spans="56:142" x14ac:dyDescent="0.2">
      <c r="BD20668" s="325"/>
      <c r="EL20668" s="325"/>
    </row>
    <row r="20669" spans="56:142" x14ac:dyDescent="0.2">
      <c r="BD20669" s="325"/>
      <c r="EL20669" s="325"/>
    </row>
    <row r="20670" spans="56:142" x14ac:dyDescent="0.2">
      <c r="BD20670" s="325"/>
      <c r="EL20670" s="325"/>
    </row>
    <row r="20671" spans="56:142" x14ac:dyDescent="0.2">
      <c r="BD20671" s="325"/>
      <c r="EL20671" s="325"/>
    </row>
    <row r="20672" spans="56:142" x14ac:dyDescent="0.2">
      <c r="BD20672" s="325"/>
      <c r="EL20672" s="325"/>
    </row>
    <row r="20673" spans="56:142" x14ac:dyDescent="0.2">
      <c r="BD20673" s="325"/>
      <c r="EL20673" s="325"/>
    </row>
    <row r="20674" spans="56:142" x14ac:dyDescent="0.2">
      <c r="BD20674" s="325"/>
      <c r="EL20674" s="325"/>
    </row>
    <row r="20675" spans="56:142" x14ac:dyDescent="0.2">
      <c r="BD20675" s="325"/>
      <c r="EL20675" s="325"/>
    </row>
    <row r="20676" spans="56:142" x14ac:dyDescent="0.2">
      <c r="BD20676" s="325"/>
      <c r="EL20676" s="325"/>
    </row>
    <row r="20677" spans="56:142" x14ac:dyDescent="0.2">
      <c r="BD20677" s="325"/>
      <c r="EL20677" s="325"/>
    </row>
    <row r="20678" spans="56:142" x14ac:dyDescent="0.2">
      <c r="BD20678" s="325"/>
      <c r="EL20678" s="325"/>
    </row>
    <row r="20679" spans="56:142" x14ac:dyDescent="0.2">
      <c r="BD20679" s="325"/>
      <c r="EL20679" s="325"/>
    </row>
    <row r="20680" spans="56:142" x14ac:dyDescent="0.2">
      <c r="BD20680" s="325"/>
      <c r="EL20680" s="325"/>
    </row>
    <row r="20681" spans="56:142" x14ac:dyDescent="0.2">
      <c r="BD20681" s="325"/>
      <c r="EL20681" s="325"/>
    </row>
    <row r="20682" spans="56:142" x14ac:dyDescent="0.2">
      <c r="BD20682" s="325"/>
      <c r="EL20682" s="325"/>
    </row>
    <row r="20683" spans="56:142" x14ac:dyDescent="0.2">
      <c r="BD20683" s="325"/>
      <c r="EL20683" s="325"/>
    </row>
    <row r="20684" spans="56:142" x14ac:dyDescent="0.2">
      <c r="BD20684" s="325"/>
      <c r="EL20684" s="325"/>
    </row>
    <row r="20685" spans="56:142" x14ac:dyDescent="0.2">
      <c r="BD20685" s="325"/>
      <c r="EL20685" s="325"/>
    </row>
    <row r="20686" spans="56:142" x14ac:dyDescent="0.2">
      <c r="BD20686" s="325"/>
      <c r="EL20686" s="325"/>
    </row>
    <row r="20687" spans="56:142" x14ac:dyDescent="0.2">
      <c r="BD20687" s="325"/>
      <c r="EL20687" s="325"/>
    </row>
    <row r="20688" spans="56:142" x14ac:dyDescent="0.2">
      <c r="BD20688" s="325"/>
      <c r="EL20688" s="325"/>
    </row>
    <row r="20689" spans="56:142" x14ac:dyDescent="0.2">
      <c r="BD20689" s="325"/>
      <c r="EL20689" s="325"/>
    </row>
    <row r="20690" spans="56:142" x14ac:dyDescent="0.2">
      <c r="BD20690" s="325"/>
      <c r="EL20690" s="325"/>
    </row>
    <row r="20691" spans="56:142" x14ac:dyDescent="0.2">
      <c r="BD20691" s="325"/>
      <c r="EL20691" s="325"/>
    </row>
    <row r="20692" spans="56:142" x14ac:dyDescent="0.2">
      <c r="BD20692" s="325"/>
      <c r="EL20692" s="325"/>
    </row>
    <row r="20693" spans="56:142" x14ac:dyDescent="0.2">
      <c r="BD20693" s="325"/>
      <c r="EL20693" s="325"/>
    </row>
    <row r="20694" spans="56:142" x14ac:dyDescent="0.2">
      <c r="BD20694" s="325"/>
      <c r="EL20694" s="325"/>
    </row>
    <row r="20695" spans="56:142" x14ac:dyDescent="0.2">
      <c r="BD20695" s="325"/>
      <c r="EL20695" s="325"/>
    </row>
    <row r="20696" spans="56:142" x14ac:dyDescent="0.2">
      <c r="BD20696" s="325"/>
      <c r="EL20696" s="325"/>
    </row>
    <row r="20697" spans="56:142" x14ac:dyDescent="0.2">
      <c r="BD20697" s="325"/>
      <c r="EL20697" s="325"/>
    </row>
    <row r="20698" spans="56:142" x14ac:dyDescent="0.2">
      <c r="BD20698" s="325"/>
      <c r="EL20698" s="325"/>
    </row>
    <row r="20699" spans="56:142" x14ac:dyDescent="0.2">
      <c r="BD20699" s="325"/>
      <c r="EL20699" s="325"/>
    </row>
    <row r="20700" spans="56:142" x14ac:dyDescent="0.2">
      <c r="BD20700" s="325"/>
      <c r="EL20700" s="325"/>
    </row>
    <row r="20701" spans="56:142" x14ac:dyDescent="0.2">
      <c r="BD20701" s="325"/>
      <c r="EL20701" s="325"/>
    </row>
    <row r="20702" spans="56:142" x14ac:dyDescent="0.2">
      <c r="BD20702" s="325"/>
      <c r="EL20702" s="325"/>
    </row>
    <row r="20703" spans="56:142" x14ac:dyDescent="0.2">
      <c r="BD20703" s="325"/>
      <c r="EL20703" s="325"/>
    </row>
    <row r="20704" spans="56:142" x14ac:dyDescent="0.2">
      <c r="BD20704" s="325"/>
      <c r="EL20704" s="325"/>
    </row>
    <row r="20705" spans="56:142" x14ac:dyDescent="0.2">
      <c r="BD20705" s="325"/>
      <c r="EL20705" s="325"/>
    </row>
    <row r="20706" spans="56:142" x14ac:dyDescent="0.2">
      <c r="BD20706" s="325"/>
      <c r="EL20706" s="325"/>
    </row>
    <row r="20707" spans="56:142" x14ac:dyDescent="0.2">
      <c r="BD20707" s="325"/>
      <c r="EL20707" s="325"/>
    </row>
    <row r="20708" spans="56:142" x14ac:dyDescent="0.2">
      <c r="BD20708" s="325"/>
      <c r="EL20708" s="325"/>
    </row>
    <row r="20709" spans="56:142" x14ac:dyDescent="0.2">
      <c r="BD20709" s="325"/>
      <c r="EL20709" s="325"/>
    </row>
    <row r="20710" spans="56:142" x14ac:dyDescent="0.2">
      <c r="BD20710" s="325"/>
      <c r="EL20710" s="325"/>
    </row>
    <row r="20711" spans="56:142" x14ac:dyDescent="0.2">
      <c r="BD20711" s="325"/>
      <c r="EL20711" s="325"/>
    </row>
    <row r="20712" spans="56:142" x14ac:dyDescent="0.2">
      <c r="BD20712" s="325"/>
      <c r="EL20712" s="325"/>
    </row>
    <row r="20713" spans="56:142" x14ac:dyDescent="0.2">
      <c r="BD20713" s="325"/>
      <c r="EL20713" s="325"/>
    </row>
    <row r="20714" spans="56:142" x14ac:dyDescent="0.2">
      <c r="BD20714" s="325"/>
      <c r="EL20714" s="325"/>
    </row>
    <row r="20715" spans="56:142" x14ac:dyDescent="0.2">
      <c r="BD20715" s="325"/>
      <c r="EL20715" s="325"/>
    </row>
    <row r="20716" spans="56:142" x14ac:dyDescent="0.2">
      <c r="BD20716" s="325"/>
      <c r="EL20716" s="325"/>
    </row>
    <row r="20717" spans="56:142" x14ac:dyDescent="0.2">
      <c r="BD20717" s="325"/>
      <c r="EL20717" s="325"/>
    </row>
    <row r="20718" spans="56:142" x14ac:dyDescent="0.2">
      <c r="BD20718" s="325"/>
      <c r="EL20718" s="325"/>
    </row>
    <row r="20719" spans="56:142" x14ac:dyDescent="0.2">
      <c r="BD20719" s="325"/>
      <c r="EL20719" s="325"/>
    </row>
    <row r="20720" spans="56:142" x14ac:dyDescent="0.2">
      <c r="BD20720" s="325"/>
      <c r="EL20720" s="325"/>
    </row>
    <row r="20721" spans="56:142" x14ac:dyDescent="0.2">
      <c r="BD20721" s="325"/>
      <c r="EL20721" s="325"/>
    </row>
    <row r="20722" spans="56:142" x14ac:dyDescent="0.2">
      <c r="BD20722" s="325"/>
      <c r="EL20722" s="325"/>
    </row>
    <row r="20723" spans="56:142" x14ac:dyDescent="0.2">
      <c r="BD20723" s="325"/>
      <c r="EL20723" s="325"/>
    </row>
    <row r="20724" spans="56:142" x14ac:dyDescent="0.2">
      <c r="BD20724" s="325"/>
      <c r="EL20724" s="325"/>
    </row>
    <row r="20725" spans="56:142" x14ac:dyDescent="0.2">
      <c r="BD20725" s="325"/>
      <c r="EL20725" s="325"/>
    </row>
    <row r="20726" spans="56:142" x14ac:dyDescent="0.2">
      <c r="BD20726" s="325"/>
      <c r="EL20726" s="325"/>
    </row>
    <row r="20727" spans="56:142" x14ac:dyDescent="0.2">
      <c r="BD20727" s="325"/>
      <c r="EL20727" s="325"/>
    </row>
    <row r="20728" spans="56:142" x14ac:dyDescent="0.2">
      <c r="BD20728" s="325"/>
      <c r="EL20728" s="325"/>
    </row>
    <row r="20729" spans="56:142" x14ac:dyDescent="0.2">
      <c r="BD20729" s="325"/>
      <c r="EL20729" s="325"/>
    </row>
    <row r="20730" spans="56:142" x14ac:dyDescent="0.2">
      <c r="BD20730" s="325"/>
      <c r="EL20730" s="325"/>
    </row>
    <row r="20731" spans="56:142" x14ac:dyDescent="0.2">
      <c r="BD20731" s="325"/>
      <c r="EL20731" s="325"/>
    </row>
    <row r="20732" spans="56:142" x14ac:dyDescent="0.2">
      <c r="BD20732" s="325"/>
      <c r="EL20732" s="325"/>
    </row>
    <row r="20733" spans="56:142" x14ac:dyDescent="0.2">
      <c r="BD20733" s="325"/>
      <c r="EL20733" s="325"/>
    </row>
    <row r="20734" spans="56:142" x14ac:dyDescent="0.2">
      <c r="BD20734" s="325"/>
      <c r="EL20734" s="325"/>
    </row>
    <row r="20735" spans="56:142" x14ac:dyDescent="0.2">
      <c r="BD20735" s="325"/>
      <c r="EL20735" s="325"/>
    </row>
    <row r="20736" spans="56:142" x14ac:dyDescent="0.2">
      <c r="BD20736" s="325"/>
      <c r="EL20736" s="325"/>
    </row>
    <row r="20737" spans="56:142" x14ac:dyDescent="0.2">
      <c r="BD20737" s="325"/>
      <c r="EL20737" s="325"/>
    </row>
    <row r="20738" spans="56:142" x14ac:dyDescent="0.2">
      <c r="BD20738" s="325"/>
      <c r="EL20738" s="325"/>
    </row>
    <row r="20739" spans="56:142" x14ac:dyDescent="0.2">
      <c r="BD20739" s="325"/>
      <c r="EL20739" s="325"/>
    </row>
    <row r="20740" spans="56:142" x14ac:dyDescent="0.2">
      <c r="BD20740" s="325"/>
      <c r="EL20740" s="325"/>
    </row>
    <row r="20741" spans="56:142" x14ac:dyDescent="0.2">
      <c r="BD20741" s="325"/>
      <c r="EL20741" s="325"/>
    </row>
    <row r="20742" spans="56:142" x14ac:dyDescent="0.2">
      <c r="BD20742" s="325"/>
      <c r="EL20742" s="325"/>
    </row>
    <row r="20743" spans="56:142" x14ac:dyDescent="0.2">
      <c r="BD20743" s="325"/>
      <c r="EL20743" s="325"/>
    </row>
    <row r="20744" spans="56:142" x14ac:dyDescent="0.2">
      <c r="BD20744" s="325"/>
      <c r="EL20744" s="325"/>
    </row>
    <row r="20745" spans="56:142" x14ac:dyDescent="0.2">
      <c r="BD20745" s="325"/>
      <c r="EL20745" s="325"/>
    </row>
    <row r="20746" spans="56:142" x14ac:dyDescent="0.2">
      <c r="BD20746" s="325"/>
      <c r="EL20746" s="325"/>
    </row>
    <row r="20747" spans="56:142" x14ac:dyDescent="0.2">
      <c r="BD20747" s="325"/>
      <c r="EL20747" s="325"/>
    </row>
    <row r="20748" spans="56:142" x14ac:dyDescent="0.2">
      <c r="BD20748" s="325"/>
      <c r="EL20748" s="325"/>
    </row>
    <row r="20749" spans="56:142" x14ac:dyDescent="0.2">
      <c r="BD20749" s="325"/>
      <c r="EL20749" s="325"/>
    </row>
    <row r="20750" spans="56:142" x14ac:dyDescent="0.2">
      <c r="BD20750" s="325"/>
      <c r="EL20750" s="325"/>
    </row>
    <row r="20751" spans="56:142" x14ac:dyDescent="0.2">
      <c r="BD20751" s="325"/>
      <c r="EL20751" s="325"/>
    </row>
    <row r="20752" spans="56:142" x14ac:dyDescent="0.2">
      <c r="BD20752" s="325"/>
      <c r="EL20752" s="325"/>
    </row>
    <row r="20753" spans="56:142" x14ac:dyDescent="0.2">
      <c r="BD20753" s="325"/>
      <c r="EL20753" s="325"/>
    </row>
    <row r="20754" spans="56:142" x14ac:dyDescent="0.2">
      <c r="BD20754" s="325"/>
      <c r="EL20754" s="325"/>
    </row>
    <row r="20755" spans="56:142" x14ac:dyDescent="0.2">
      <c r="BD20755" s="325"/>
      <c r="EL20755" s="325"/>
    </row>
    <row r="20756" spans="56:142" x14ac:dyDescent="0.2">
      <c r="BD20756" s="325"/>
      <c r="EL20756" s="325"/>
    </row>
    <row r="20757" spans="56:142" x14ac:dyDescent="0.2">
      <c r="BD20757" s="325"/>
      <c r="EL20757" s="325"/>
    </row>
    <row r="20758" spans="56:142" x14ac:dyDescent="0.2">
      <c r="BD20758" s="325"/>
      <c r="EL20758" s="325"/>
    </row>
    <row r="20759" spans="56:142" x14ac:dyDescent="0.2">
      <c r="BD20759" s="325"/>
      <c r="EL20759" s="325"/>
    </row>
    <row r="20760" spans="56:142" x14ac:dyDescent="0.2">
      <c r="BD20760" s="325"/>
      <c r="EL20760" s="325"/>
    </row>
    <row r="20761" spans="56:142" x14ac:dyDescent="0.2">
      <c r="BD20761" s="325"/>
      <c r="EL20761" s="325"/>
    </row>
    <row r="20762" spans="56:142" x14ac:dyDescent="0.2">
      <c r="BD20762" s="325"/>
      <c r="EL20762" s="325"/>
    </row>
    <row r="20763" spans="56:142" x14ac:dyDescent="0.2">
      <c r="BD20763" s="325"/>
      <c r="EL20763" s="325"/>
    </row>
    <row r="20764" spans="56:142" x14ac:dyDescent="0.2">
      <c r="BD20764" s="325"/>
      <c r="EL20764" s="325"/>
    </row>
    <row r="20765" spans="56:142" x14ac:dyDescent="0.2">
      <c r="BD20765" s="325"/>
      <c r="EL20765" s="325"/>
    </row>
    <row r="20766" spans="56:142" x14ac:dyDescent="0.2">
      <c r="BD20766" s="325"/>
      <c r="EL20766" s="325"/>
    </row>
    <row r="20767" spans="56:142" x14ac:dyDescent="0.2">
      <c r="BD20767" s="325"/>
      <c r="EL20767" s="325"/>
    </row>
    <row r="20768" spans="56:142" x14ac:dyDescent="0.2">
      <c r="BD20768" s="325"/>
      <c r="EL20768" s="325"/>
    </row>
    <row r="20769" spans="56:142" x14ac:dyDescent="0.2">
      <c r="BD20769" s="325"/>
      <c r="EL20769" s="325"/>
    </row>
    <row r="20770" spans="56:142" x14ac:dyDescent="0.2">
      <c r="BD20770" s="325"/>
      <c r="EL20770" s="325"/>
    </row>
    <row r="20771" spans="56:142" x14ac:dyDescent="0.2">
      <c r="BD20771" s="325"/>
      <c r="EL20771" s="325"/>
    </row>
    <row r="20772" spans="56:142" x14ac:dyDescent="0.2">
      <c r="BD20772" s="325"/>
      <c r="EL20772" s="325"/>
    </row>
    <row r="20773" spans="56:142" x14ac:dyDescent="0.2">
      <c r="BD20773" s="325"/>
      <c r="EL20773" s="325"/>
    </row>
    <row r="20774" spans="56:142" x14ac:dyDescent="0.2">
      <c r="BD20774" s="325"/>
      <c r="EL20774" s="325"/>
    </row>
    <row r="20775" spans="56:142" x14ac:dyDescent="0.2">
      <c r="BD20775" s="325"/>
      <c r="EL20775" s="325"/>
    </row>
    <row r="20776" spans="56:142" x14ac:dyDescent="0.2">
      <c r="BD20776" s="325"/>
      <c r="EL20776" s="325"/>
    </row>
    <row r="20777" spans="56:142" x14ac:dyDescent="0.2">
      <c r="BD20777" s="325"/>
      <c r="EL20777" s="325"/>
    </row>
    <row r="20778" spans="56:142" x14ac:dyDescent="0.2">
      <c r="BD20778" s="325"/>
      <c r="EL20778" s="325"/>
    </row>
    <row r="20779" spans="56:142" x14ac:dyDescent="0.2">
      <c r="BD20779" s="325"/>
      <c r="EL20779" s="325"/>
    </row>
    <row r="20780" spans="56:142" x14ac:dyDescent="0.2">
      <c r="BD20780" s="325"/>
      <c r="EL20780" s="325"/>
    </row>
    <row r="20781" spans="56:142" x14ac:dyDescent="0.2">
      <c r="BD20781" s="325"/>
      <c r="EL20781" s="325"/>
    </row>
    <row r="20782" spans="56:142" x14ac:dyDescent="0.2">
      <c r="BD20782" s="325"/>
      <c r="EL20782" s="325"/>
    </row>
    <row r="20783" spans="56:142" x14ac:dyDescent="0.2">
      <c r="BD20783" s="325"/>
      <c r="EL20783" s="325"/>
    </row>
    <row r="20784" spans="56:142" x14ac:dyDescent="0.2">
      <c r="BD20784" s="325"/>
      <c r="EL20784" s="325"/>
    </row>
    <row r="20785" spans="56:142" x14ac:dyDescent="0.2">
      <c r="BD20785" s="325"/>
      <c r="EL20785" s="325"/>
    </row>
    <row r="20786" spans="56:142" x14ac:dyDescent="0.2">
      <c r="BD20786" s="325"/>
      <c r="EL20786" s="325"/>
    </row>
    <row r="20787" spans="56:142" x14ac:dyDescent="0.2">
      <c r="BD20787" s="325"/>
      <c r="EL20787" s="325"/>
    </row>
    <row r="20788" spans="56:142" x14ac:dyDescent="0.2">
      <c r="BD20788" s="325"/>
      <c r="EL20788" s="325"/>
    </row>
    <row r="20789" spans="56:142" x14ac:dyDescent="0.2">
      <c r="BD20789" s="325"/>
      <c r="EL20789" s="325"/>
    </row>
    <row r="20790" spans="56:142" x14ac:dyDescent="0.2">
      <c r="BD20790" s="325"/>
      <c r="EL20790" s="325"/>
    </row>
    <row r="20791" spans="56:142" x14ac:dyDescent="0.2">
      <c r="BD20791" s="325"/>
      <c r="EL20791" s="325"/>
    </row>
    <row r="20792" spans="56:142" x14ac:dyDescent="0.2">
      <c r="BD20792" s="325"/>
      <c r="EL20792" s="325"/>
    </row>
    <row r="20793" spans="56:142" x14ac:dyDescent="0.2">
      <c r="BD20793" s="325"/>
      <c r="EL20793" s="325"/>
    </row>
    <row r="20794" spans="56:142" x14ac:dyDescent="0.2">
      <c r="BD20794" s="325"/>
      <c r="EL20794" s="325"/>
    </row>
    <row r="20795" spans="56:142" x14ac:dyDescent="0.2">
      <c r="BD20795" s="325"/>
      <c r="EL20795" s="325"/>
    </row>
    <row r="20796" spans="56:142" x14ac:dyDescent="0.2">
      <c r="BD20796" s="325"/>
      <c r="EL20796" s="325"/>
    </row>
    <row r="20797" spans="56:142" x14ac:dyDescent="0.2">
      <c r="BD20797" s="325"/>
      <c r="EL20797" s="325"/>
    </row>
    <row r="20798" spans="56:142" x14ac:dyDescent="0.2">
      <c r="BD20798" s="325"/>
      <c r="EL20798" s="325"/>
    </row>
    <row r="20799" spans="56:142" x14ac:dyDescent="0.2">
      <c r="BD20799" s="325"/>
      <c r="EL20799" s="325"/>
    </row>
    <row r="20800" spans="56:142" x14ac:dyDescent="0.2">
      <c r="BD20800" s="325"/>
      <c r="EL20800" s="325"/>
    </row>
    <row r="20801" spans="56:142" x14ac:dyDescent="0.2">
      <c r="BD20801" s="325"/>
      <c r="EL20801" s="325"/>
    </row>
    <row r="20802" spans="56:142" x14ac:dyDescent="0.2">
      <c r="BD20802" s="325"/>
      <c r="EL20802" s="325"/>
    </row>
    <row r="20803" spans="56:142" x14ac:dyDescent="0.2">
      <c r="BD20803" s="325"/>
      <c r="EL20803" s="325"/>
    </row>
    <row r="20804" spans="56:142" x14ac:dyDescent="0.2">
      <c r="BD20804" s="325"/>
      <c r="EL20804" s="325"/>
    </row>
    <row r="20805" spans="56:142" x14ac:dyDescent="0.2">
      <c r="BD20805" s="325"/>
      <c r="EL20805" s="325"/>
    </row>
    <row r="20806" spans="56:142" x14ac:dyDescent="0.2">
      <c r="BD20806" s="325"/>
      <c r="EL20806" s="325"/>
    </row>
    <row r="20807" spans="56:142" x14ac:dyDescent="0.2">
      <c r="BD20807" s="325"/>
      <c r="EL20807" s="325"/>
    </row>
    <row r="20808" spans="56:142" x14ac:dyDescent="0.2">
      <c r="BD20808" s="325"/>
      <c r="EL20808" s="325"/>
    </row>
    <row r="20809" spans="56:142" x14ac:dyDescent="0.2">
      <c r="BD20809" s="325"/>
      <c r="EL20809" s="325"/>
    </row>
    <row r="20810" spans="56:142" x14ac:dyDescent="0.2">
      <c r="BD20810" s="325"/>
      <c r="EL20810" s="325"/>
    </row>
    <row r="20811" spans="56:142" x14ac:dyDescent="0.2">
      <c r="BD20811" s="325"/>
      <c r="EL20811" s="325"/>
    </row>
    <row r="20812" spans="56:142" x14ac:dyDescent="0.2">
      <c r="BD20812" s="325"/>
      <c r="EL20812" s="325"/>
    </row>
    <row r="20813" spans="56:142" x14ac:dyDescent="0.2">
      <c r="BD20813" s="325"/>
      <c r="EL20813" s="325"/>
    </row>
    <row r="20814" spans="56:142" x14ac:dyDescent="0.2">
      <c r="BD20814" s="325"/>
      <c r="EL20814" s="325"/>
    </row>
    <row r="20815" spans="56:142" x14ac:dyDescent="0.2">
      <c r="BD20815" s="325"/>
      <c r="EL20815" s="325"/>
    </row>
    <row r="20816" spans="56:142" x14ac:dyDescent="0.2">
      <c r="BD20816" s="325"/>
      <c r="EL20816" s="325"/>
    </row>
    <row r="20817" spans="56:142" x14ac:dyDescent="0.2">
      <c r="BD20817" s="325"/>
      <c r="EL20817" s="325"/>
    </row>
    <row r="20818" spans="56:142" x14ac:dyDescent="0.2">
      <c r="BD20818" s="325"/>
      <c r="EL20818" s="325"/>
    </row>
    <row r="20819" spans="56:142" x14ac:dyDescent="0.2">
      <c r="BD20819" s="325"/>
      <c r="EL20819" s="325"/>
    </row>
    <row r="20820" spans="56:142" x14ac:dyDescent="0.2">
      <c r="BD20820" s="325"/>
      <c r="EL20820" s="325"/>
    </row>
    <row r="20821" spans="56:142" x14ac:dyDescent="0.2">
      <c r="BD20821" s="325"/>
      <c r="EL20821" s="325"/>
    </row>
    <row r="20822" spans="56:142" x14ac:dyDescent="0.2">
      <c r="BD20822" s="325"/>
      <c r="EL20822" s="325"/>
    </row>
    <row r="20823" spans="56:142" x14ac:dyDescent="0.2">
      <c r="BD20823" s="325"/>
      <c r="EL20823" s="325"/>
    </row>
    <row r="20824" spans="56:142" x14ac:dyDescent="0.2">
      <c r="BD20824" s="325"/>
      <c r="EL20824" s="325"/>
    </row>
    <row r="20825" spans="56:142" x14ac:dyDescent="0.2">
      <c r="BD20825" s="325"/>
      <c r="EL20825" s="325"/>
    </row>
    <row r="20826" spans="56:142" x14ac:dyDescent="0.2">
      <c r="BD20826" s="325"/>
      <c r="EL20826" s="325"/>
    </row>
    <row r="20827" spans="56:142" x14ac:dyDescent="0.2">
      <c r="BD20827" s="325"/>
      <c r="EL20827" s="325"/>
    </row>
    <row r="20828" spans="56:142" x14ac:dyDescent="0.2">
      <c r="BD20828" s="325"/>
      <c r="EL20828" s="325"/>
    </row>
    <row r="20829" spans="56:142" x14ac:dyDescent="0.2">
      <c r="BD20829" s="325"/>
      <c r="EL20829" s="325"/>
    </row>
    <row r="20830" spans="56:142" x14ac:dyDescent="0.2">
      <c r="BD20830" s="325"/>
      <c r="EL20830" s="325"/>
    </row>
    <row r="20831" spans="56:142" x14ac:dyDescent="0.2">
      <c r="BD20831" s="325"/>
      <c r="EL20831" s="325"/>
    </row>
    <row r="20832" spans="56:142" x14ac:dyDescent="0.2">
      <c r="BD20832" s="325"/>
      <c r="EL20832" s="325"/>
    </row>
    <row r="20833" spans="56:142" x14ac:dyDescent="0.2">
      <c r="BD20833" s="325"/>
      <c r="EL20833" s="325"/>
    </row>
    <row r="20834" spans="56:142" x14ac:dyDescent="0.2">
      <c r="BD20834" s="325"/>
      <c r="EL20834" s="325"/>
    </row>
    <row r="20835" spans="56:142" x14ac:dyDescent="0.2">
      <c r="BD20835" s="325"/>
      <c r="EL20835" s="325"/>
    </row>
    <row r="20836" spans="56:142" x14ac:dyDescent="0.2">
      <c r="BD20836" s="325"/>
      <c r="EL20836" s="325"/>
    </row>
    <row r="20837" spans="56:142" x14ac:dyDescent="0.2">
      <c r="BD20837" s="325"/>
      <c r="EL20837" s="325"/>
    </row>
    <row r="20838" spans="56:142" x14ac:dyDescent="0.2">
      <c r="BD20838" s="325"/>
      <c r="EL20838" s="325"/>
    </row>
    <row r="20839" spans="56:142" x14ac:dyDescent="0.2">
      <c r="BD20839" s="325"/>
      <c r="EL20839" s="325"/>
    </row>
    <row r="20840" spans="56:142" x14ac:dyDescent="0.2">
      <c r="BD20840" s="325"/>
      <c r="EL20840" s="325"/>
    </row>
    <row r="20841" spans="56:142" x14ac:dyDescent="0.2">
      <c r="BD20841" s="325"/>
      <c r="EL20841" s="325"/>
    </row>
    <row r="20842" spans="56:142" x14ac:dyDescent="0.2">
      <c r="BD20842" s="325"/>
      <c r="EL20842" s="325"/>
    </row>
    <row r="20843" spans="56:142" x14ac:dyDescent="0.2">
      <c r="BD20843" s="325"/>
      <c r="EL20843" s="325"/>
    </row>
    <row r="20844" spans="56:142" x14ac:dyDescent="0.2">
      <c r="BD20844" s="325"/>
      <c r="EL20844" s="325"/>
    </row>
    <row r="20845" spans="56:142" x14ac:dyDescent="0.2">
      <c r="BD20845" s="325"/>
      <c r="EL20845" s="325"/>
    </row>
    <row r="20846" spans="56:142" x14ac:dyDescent="0.2">
      <c r="BD20846" s="325"/>
      <c r="EL20846" s="325"/>
    </row>
    <row r="20847" spans="56:142" x14ac:dyDescent="0.2">
      <c r="BD20847" s="325"/>
      <c r="EL20847" s="325"/>
    </row>
    <row r="20848" spans="56:142" x14ac:dyDescent="0.2">
      <c r="BD20848" s="325"/>
      <c r="EL20848" s="325"/>
    </row>
    <row r="20849" spans="56:142" x14ac:dyDescent="0.2">
      <c r="BD20849" s="325"/>
      <c r="EL20849" s="325"/>
    </row>
    <row r="20850" spans="56:142" x14ac:dyDescent="0.2">
      <c r="BD20850" s="325"/>
      <c r="EL20850" s="325"/>
    </row>
    <row r="20851" spans="56:142" x14ac:dyDescent="0.2">
      <c r="BD20851" s="325"/>
      <c r="EL20851" s="325"/>
    </row>
    <row r="20852" spans="56:142" x14ac:dyDescent="0.2">
      <c r="BD20852" s="325"/>
      <c r="EL20852" s="325"/>
    </row>
    <row r="20853" spans="56:142" x14ac:dyDescent="0.2">
      <c r="BD20853" s="325"/>
      <c r="EL20853" s="325"/>
    </row>
    <row r="20854" spans="56:142" x14ac:dyDescent="0.2">
      <c r="BD20854" s="325"/>
      <c r="EL20854" s="325"/>
    </row>
    <row r="20855" spans="56:142" x14ac:dyDescent="0.2">
      <c r="BD20855" s="325"/>
      <c r="EL20855" s="325"/>
    </row>
    <row r="20856" spans="56:142" x14ac:dyDescent="0.2">
      <c r="BD20856" s="325"/>
      <c r="EL20856" s="325"/>
    </row>
    <row r="20857" spans="56:142" x14ac:dyDescent="0.2">
      <c r="BD20857" s="325"/>
      <c r="EL20857" s="325"/>
    </row>
    <row r="20858" spans="56:142" x14ac:dyDescent="0.2">
      <c r="BD20858" s="325"/>
      <c r="EL20858" s="325"/>
    </row>
    <row r="20859" spans="56:142" x14ac:dyDescent="0.2">
      <c r="BD20859" s="325"/>
      <c r="EL20859" s="325"/>
    </row>
    <row r="20860" spans="56:142" x14ac:dyDescent="0.2">
      <c r="BD20860" s="325"/>
      <c r="EL20860" s="325"/>
    </row>
    <row r="20861" spans="56:142" x14ac:dyDescent="0.2">
      <c r="BD20861" s="325"/>
      <c r="EL20861" s="325"/>
    </row>
    <row r="20862" spans="56:142" x14ac:dyDescent="0.2">
      <c r="BD20862" s="325"/>
      <c r="EL20862" s="325"/>
    </row>
    <row r="20863" spans="56:142" x14ac:dyDescent="0.2">
      <c r="BD20863" s="325"/>
      <c r="EL20863" s="325"/>
    </row>
    <row r="20864" spans="56:142" x14ac:dyDescent="0.2">
      <c r="BD20864" s="325"/>
      <c r="EL20864" s="325"/>
    </row>
    <row r="20865" spans="56:142" x14ac:dyDescent="0.2">
      <c r="BD20865" s="325"/>
      <c r="EL20865" s="325"/>
    </row>
    <row r="20866" spans="56:142" x14ac:dyDescent="0.2">
      <c r="BD20866" s="325"/>
      <c r="EL20866" s="325"/>
    </row>
    <row r="20867" spans="56:142" x14ac:dyDescent="0.2">
      <c r="BD20867" s="325"/>
      <c r="EL20867" s="325"/>
    </row>
    <row r="20868" spans="56:142" x14ac:dyDescent="0.2">
      <c r="BD20868" s="325"/>
      <c r="EL20868" s="325"/>
    </row>
    <row r="20869" spans="56:142" x14ac:dyDescent="0.2">
      <c r="BD20869" s="325"/>
      <c r="EL20869" s="325"/>
    </row>
    <row r="20870" spans="56:142" x14ac:dyDescent="0.2">
      <c r="BD20870" s="325"/>
      <c r="EL20870" s="325"/>
    </row>
    <row r="20871" spans="56:142" x14ac:dyDescent="0.2">
      <c r="BD20871" s="325"/>
      <c r="EL20871" s="325"/>
    </row>
    <row r="20872" spans="56:142" x14ac:dyDescent="0.2">
      <c r="BD20872" s="325"/>
      <c r="EL20872" s="325"/>
    </row>
    <row r="20873" spans="56:142" x14ac:dyDescent="0.2">
      <c r="BD20873" s="325"/>
      <c r="EL20873" s="325"/>
    </row>
    <row r="20874" spans="56:142" x14ac:dyDescent="0.2">
      <c r="BD20874" s="325"/>
      <c r="EL20874" s="325"/>
    </row>
    <row r="20875" spans="56:142" x14ac:dyDescent="0.2">
      <c r="BD20875" s="325"/>
      <c r="EL20875" s="325"/>
    </row>
    <row r="20876" spans="56:142" x14ac:dyDescent="0.2">
      <c r="BD20876" s="325"/>
      <c r="EL20876" s="325"/>
    </row>
    <row r="20877" spans="56:142" x14ac:dyDescent="0.2">
      <c r="BD20877" s="325"/>
      <c r="EL20877" s="325"/>
    </row>
    <row r="20878" spans="56:142" x14ac:dyDescent="0.2">
      <c r="BD20878" s="325"/>
      <c r="EL20878" s="325"/>
    </row>
    <row r="20879" spans="56:142" x14ac:dyDescent="0.2">
      <c r="BD20879" s="325"/>
      <c r="EL20879" s="325"/>
    </row>
    <row r="20880" spans="56:142" x14ac:dyDescent="0.2">
      <c r="BD20880" s="325"/>
      <c r="EL20880" s="325"/>
    </row>
    <row r="20881" spans="56:142" x14ac:dyDescent="0.2">
      <c r="BD20881" s="325"/>
      <c r="EL20881" s="325"/>
    </row>
    <row r="20882" spans="56:142" x14ac:dyDescent="0.2">
      <c r="BD20882" s="325"/>
      <c r="EL20882" s="325"/>
    </row>
    <row r="20883" spans="56:142" x14ac:dyDescent="0.2">
      <c r="BD20883" s="325"/>
      <c r="EL20883" s="325"/>
    </row>
    <row r="20884" spans="56:142" x14ac:dyDescent="0.2">
      <c r="BD20884" s="325"/>
      <c r="EL20884" s="325"/>
    </row>
    <row r="20885" spans="56:142" x14ac:dyDescent="0.2">
      <c r="BD20885" s="325"/>
      <c r="EL20885" s="325"/>
    </row>
    <row r="20886" spans="56:142" x14ac:dyDescent="0.2">
      <c r="BD20886" s="325"/>
      <c r="EL20886" s="325"/>
    </row>
    <row r="20887" spans="56:142" x14ac:dyDescent="0.2">
      <c r="BD20887" s="325"/>
      <c r="EL20887" s="325"/>
    </row>
    <row r="20888" spans="56:142" x14ac:dyDescent="0.2">
      <c r="BD20888" s="325"/>
      <c r="EL20888" s="325"/>
    </row>
    <row r="20889" spans="56:142" x14ac:dyDescent="0.2">
      <c r="BD20889" s="325"/>
      <c r="EL20889" s="325"/>
    </row>
    <row r="20890" spans="56:142" x14ac:dyDescent="0.2">
      <c r="BD20890" s="325"/>
      <c r="EL20890" s="325"/>
    </row>
    <row r="20891" spans="56:142" x14ac:dyDescent="0.2">
      <c r="BD20891" s="325"/>
      <c r="EL20891" s="325"/>
    </row>
    <row r="20892" spans="56:142" x14ac:dyDescent="0.2">
      <c r="BD20892" s="325"/>
      <c r="EL20892" s="325"/>
    </row>
    <row r="20893" spans="56:142" x14ac:dyDescent="0.2">
      <c r="BD20893" s="325"/>
      <c r="EL20893" s="325"/>
    </row>
    <row r="20894" spans="56:142" x14ac:dyDescent="0.2">
      <c r="BD20894" s="325"/>
      <c r="EL20894" s="325"/>
    </row>
    <row r="20895" spans="56:142" x14ac:dyDescent="0.2">
      <c r="BD20895" s="325"/>
      <c r="EL20895" s="325"/>
    </row>
    <row r="20896" spans="56:142" x14ac:dyDescent="0.2">
      <c r="BD20896" s="325"/>
      <c r="EL20896" s="325"/>
    </row>
    <row r="20897" spans="56:142" x14ac:dyDescent="0.2">
      <c r="BD20897" s="325"/>
      <c r="EL20897" s="325"/>
    </row>
    <row r="20898" spans="56:142" x14ac:dyDescent="0.2">
      <c r="BD20898" s="325"/>
      <c r="EL20898" s="325"/>
    </row>
    <row r="20899" spans="56:142" x14ac:dyDescent="0.2">
      <c r="BD20899" s="325"/>
      <c r="EL20899" s="325"/>
    </row>
    <row r="20900" spans="56:142" x14ac:dyDescent="0.2">
      <c r="BD20900" s="325"/>
      <c r="EL20900" s="325"/>
    </row>
    <row r="20901" spans="56:142" x14ac:dyDescent="0.2">
      <c r="BD20901" s="325"/>
      <c r="EL20901" s="325"/>
    </row>
    <row r="20902" spans="56:142" x14ac:dyDescent="0.2">
      <c r="BD20902" s="325"/>
      <c r="EL20902" s="325"/>
    </row>
    <row r="20903" spans="56:142" x14ac:dyDescent="0.2">
      <c r="BD20903" s="325"/>
      <c r="EL20903" s="325"/>
    </row>
    <row r="20904" spans="56:142" x14ac:dyDescent="0.2">
      <c r="BD20904" s="325"/>
      <c r="EL20904" s="325"/>
    </row>
    <row r="20905" spans="56:142" x14ac:dyDescent="0.2">
      <c r="BD20905" s="325"/>
      <c r="EL20905" s="325"/>
    </row>
    <row r="20906" spans="56:142" x14ac:dyDescent="0.2">
      <c r="BD20906" s="325"/>
      <c r="EL20906" s="325"/>
    </row>
    <row r="20907" spans="56:142" x14ac:dyDescent="0.2">
      <c r="BD20907" s="325"/>
      <c r="EL20907" s="325"/>
    </row>
    <row r="20908" spans="56:142" x14ac:dyDescent="0.2">
      <c r="BD20908" s="325"/>
      <c r="EL20908" s="325"/>
    </row>
    <row r="20909" spans="56:142" x14ac:dyDescent="0.2">
      <c r="BD20909" s="325"/>
      <c r="EL20909" s="325"/>
    </row>
    <row r="20910" spans="56:142" x14ac:dyDescent="0.2">
      <c r="BD20910" s="325"/>
      <c r="EL20910" s="325"/>
    </row>
    <row r="20911" spans="56:142" x14ac:dyDescent="0.2">
      <c r="BD20911" s="325"/>
      <c r="EL20911" s="325"/>
    </row>
    <row r="20912" spans="56:142" x14ac:dyDescent="0.2">
      <c r="BD20912" s="325"/>
      <c r="EL20912" s="325"/>
    </row>
    <row r="20913" spans="56:142" x14ac:dyDescent="0.2">
      <c r="BD20913" s="325"/>
      <c r="EL20913" s="325"/>
    </row>
    <row r="20914" spans="56:142" x14ac:dyDescent="0.2">
      <c r="BD20914" s="325"/>
      <c r="EL20914" s="325"/>
    </row>
    <row r="20915" spans="56:142" x14ac:dyDescent="0.2">
      <c r="BD20915" s="325"/>
      <c r="EL20915" s="325"/>
    </row>
    <row r="20916" spans="56:142" x14ac:dyDescent="0.2">
      <c r="BD20916" s="325"/>
      <c r="EL20916" s="325"/>
    </row>
    <row r="20917" spans="56:142" x14ac:dyDescent="0.2">
      <c r="BD20917" s="325"/>
      <c r="EL20917" s="325"/>
    </row>
    <row r="20918" spans="56:142" x14ac:dyDescent="0.2">
      <c r="BD20918" s="325"/>
      <c r="EL20918" s="325"/>
    </row>
    <row r="20919" spans="56:142" x14ac:dyDescent="0.2">
      <c r="BD20919" s="325"/>
      <c r="EL20919" s="325"/>
    </row>
    <row r="20920" spans="56:142" x14ac:dyDescent="0.2">
      <c r="BD20920" s="325"/>
      <c r="EL20920" s="325"/>
    </row>
    <row r="20921" spans="56:142" x14ac:dyDescent="0.2">
      <c r="BD20921" s="325"/>
      <c r="EL20921" s="325"/>
    </row>
    <row r="20922" spans="56:142" x14ac:dyDescent="0.2">
      <c r="BD20922" s="325"/>
      <c r="EL20922" s="325"/>
    </row>
    <row r="20923" spans="56:142" x14ac:dyDescent="0.2">
      <c r="BD20923" s="325"/>
      <c r="EL20923" s="325"/>
    </row>
    <row r="20924" spans="56:142" x14ac:dyDescent="0.2">
      <c r="BD20924" s="325"/>
      <c r="EL20924" s="325"/>
    </row>
    <row r="20925" spans="56:142" x14ac:dyDescent="0.2">
      <c r="BD20925" s="325"/>
      <c r="EL20925" s="325"/>
    </row>
    <row r="20926" spans="56:142" x14ac:dyDescent="0.2">
      <c r="BD20926" s="325"/>
      <c r="EL20926" s="325"/>
    </row>
    <row r="20927" spans="56:142" x14ac:dyDescent="0.2">
      <c r="BD20927" s="325"/>
      <c r="EL20927" s="325"/>
    </row>
    <row r="20928" spans="56:142" x14ac:dyDescent="0.2">
      <c r="BD20928" s="325"/>
      <c r="EL20928" s="325"/>
    </row>
    <row r="20929" spans="56:142" x14ac:dyDescent="0.2">
      <c r="BD20929" s="325"/>
      <c r="EL20929" s="325"/>
    </row>
    <row r="20930" spans="56:142" x14ac:dyDescent="0.2">
      <c r="BD20930" s="325"/>
      <c r="EL20930" s="325"/>
    </row>
    <row r="20931" spans="56:142" x14ac:dyDescent="0.2">
      <c r="BD20931" s="325"/>
      <c r="EL20931" s="325"/>
    </row>
    <row r="20932" spans="56:142" x14ac:dyDescent="0.2">
      <c r="BD20932" s="325"/>
      <c r="EL20932" s="325"/>
    </row>
    <row r="20933" spans="56:142" x14ac:dyDescent="0.2">
      <c r="BD20933" s="325"/>
      <c r="EL20933" s="325"/>
    </row>
    <row r="20934" spans="56:142" x14ac:dyDescent="0.2">
      <c r="BD20934" s="325"/>
      <c r="EL20934" s="325"/>
    </row>
    <row r="20935" spans="56:142" x14ac:dyDescent="0.2">
      <c r="BD20935" s="325"/>
      <c r="EL20935" s="325"/>
    </row>
    <row r="20936" spans="56:142" x14ac:dyDescent="0.2">
      <c r="BD20936" s="325"/>
      <c r="EL20936" s="325"/>
    </row>
    <row r="20937" spans="56:142" x14ac:dyDescent="0.2">
      <c r="BD20937" s="325"/>
      <c r="EL20937" s="325"/>
    </row>
    <row r="20938" spans="56:142" x14ac:dyDescent="0.2">
      <c r="BD20938" s="325"/>
      <c r="EL20938" s="325"/>
    </row>
    <row r="20939" spans="56:142" x14ac:dyDescent="0.2">
      <c r="BD20939" s="325"/>
      <c r="EL20939" s="325"/>
    </row>
    <row r="20940" spans="56:142" x14ac:dyDescent="0.2">
      <c r="BD20940" s="325"/>
      <c r="EL20940" s="325"/>
    </row>
    <row r="20941" spans="56:142" x14ac:dyDescent="0.2">
      <c r="BD20941" s="325"/>
      <c r="EL20941" s="325"/>
    </row>
    <row r="20942" spans="56:142" x14ac:dyDescent="0.2">
      <c r="BD20942" s="325"/>
      <c r="EL20942" s="325"/>
    </row>
    <row r="20943" spans="56:142" x14ac:dyDescent="0.2">
      <c r="BD20943" s="325"/>
      <c r="EL20943" s="325"/>
    </row>
    <row r="20944" spans="56:142" x14ac:dyDescent="0.2">
      <c r="BD20944" s="325"/>
      <c r="EL20944" s="325"/>
    </row>
    <row r="20945" spans="56:142" x14ac:dyDescent="0.2">
      <c r="BD20945" s="325"/>
      <c r="EL20945" s="325"/>
    </row>
    <row r="20946" spans="56:142" x14ac:dyDescent="0.2">
      <c r="BD20946" s="325"/>
      <c r="EL20946" s="325"/>
    </row>
    <row r="20947" spans="56:142" x14ac:dyDescent="0.2">
      <c r="BD20947" s="325"/>
      <c r="EL20947" s="325"/>
    </row>
    <row r="20948" spans="56:142" x14ac:dyDescent="0.2">
      <c r="BD20948" s="325"/>
      <c r="EL20948" s="325"/>
    </row>
    <row r="20949" spans="56:142" x14ac:dyDescent="0.2">
      <c r="BD20949" s="325"/>
      <c r="EL20949" s="325"/>
    </row>
    <row r="20950" spans="56:142" x14ac:dyDescent="0.2">
      <c r="BD20950" s="325"/>
      <c r="EL20950" s="325"/>
    </row>
    <row r="20951" spans="56:142" x14ac:dyDescent="0.2">
      <c r="BD20951" s="325"/>
      <c r="EL20951" s="325"/>
    </row>
    <row r="20952" spans="56:142" x14ac:dyDescent="0.2">
      <c r="BD20952" s="325"/>
      <c r="EL20952" s="325"/>
    </row>
    <row r="20953" spans="56:142" x14ac:dyDescent="0.2">
      <c r="BD20953" s="325"/>
      <c r="EL20953" s="325"/>
    </row>
    <row r="20954" spans="56:142" x14ac:dyDescent="0.2">
      <c r="BD20954" s="325"/>
      <c r="EL20954" s="325"/>
    </row>
    <row r="20955" spans="56:142" x14ac:dyDescent="0.2">
      <c r="BD20955" s="325"/>
      <c r="EL20955" s="325"/>
    </row>
    <row r="20956" spans="56:142" x14ac:dyDescent="0.2">
      <c r="BD20956" s="325"/>
      <c r="EL20956" s="325"/>
    </row>
    <row r="20957" spans="56:142" x14ac:dyDescent="0.2">
      <c r="BD20957" s="325"/>
      <c r="EL20957" s="325"/>
    </row>
    <row r="20958" spans="56:142" x14ac:dyDescent="0.2">
      <c r="BD20958" s="325"/>
      <c r="EL20958" s="325"/>
    </row>
    <row r="20959" spans="56:142" x14ac:dyDescent="0.2">
      <c r="BD20959" s="325"/>
      <c r="EL20959" s="325"/>
    </row>
    <row r="20960" spans="56:142" x14ac:dyDescent="0.2">
      <c r="BD20960" s="325"/>
      <c r="EL20960" s="325"/>
    </row>
    <row r="20961" spans="56:142" x14ac:dyDescent="0.2">
      <c r="BD20961" s="325"/>
      <c r="EL20961" s="325"/>
    </row>
    <row r="20962" spans="56:142" x14ac:dyDescent="0.2">
      <c r="BD20962" s="325"/>
      <c r="EL20962" s="325"/>
    </row>
    <row r="20963" spans="56:142" x14ac:dyDescent="0.2">
      <c r="BD20963" s="325"/>
      <c r="EL20963" s="325"/>
    </row>
    <row r="20964" spans="56:142" x14ac:dyDescent="0.2">
      <c r="BD20964" s="325"/>
      <c r="EL20964" s="325"/>
    </row>
    <row r="20965" spans="56:142" x14ac:dyDescent="0.2">
      <c r="BD20965" s="325"/>
      <c r="EL20965" s="325"/>
    </row>
    <row r="20966" spans="56:142" x14ac:dyDescent="0.2">
      <c r="BD20966" s="325"/>
      <c r="EL20966" s="325"/>
    </row>
    <row r="20967" spans="56:142" x14ac:dyDescent="0.2">
      <c r="BD20967" s="325"/>
      <c r="EL20967" s="325"/>
    </row>
    <row r="20968" spans="56:142" x14ac:dyDescent="0.2">
      <c r="BD20968" s="325"/>
      <c r="EL20968" s="325"/>
    </row>
    <row r="20969" spans="56:142" x14ac:dyDescent="0.2">
      <c r="BD20969" s="325"/>
      <c r="EL20969" s="325"/>
    </row>
    <row r="20970" spans="56:142" x14ac:dyDescent="0.2">
      <c r="BD20970" s="325"/>
      <c r="EL20970" s="325"/>
    </row>
    <row r="20971" spans="56:142" x14ac:dyDescent="0.2">
      <c r="BD20971" s="325"/>
      <c r="EL20971" s="325"/>
    </row>
    <row r="20972" spans="56:142" x14ac:dyDescent="0.2">
      <c r="BD20972" s="325"/>
      <c r="EL20972" s="325"/>
    </row>
    <row r="20973" spans="56:142" x14ac:dyDescent="0.2">
      <c r="BD20973" s="325"/>
      <c r="EL20973" s="325"/>
    </row>
    <row r="20974" spans="56:142" x14ac:dyDescent="0.2">
      <c r="BD20974" s="325"/>
      <c r="EL20974" s="325"/>
    </row>
    <row r="20975" spans="56:142" x14ac:dyDescent="0.2">
      <c r="BD20975" s="325"/>
      <c r="EL20975" s="325"/>
    </row>
    <row r="20976" spans="56:142" x14ac:dyDescent="0.2">
      <c r="BD20976" s="325"/>
      <c r="EL20976" s="325"/>
    </row>
    <row r="20977" spans="56:142" x14ac:dyDescent="0.2">
      <c r="BD20977" s="325"/>
      <c r="EL20977" s="325"/>
    </row>
    <row r="20978" spans="56:142" x14ac:dyDescent="0.2">
      <c r="BD20978" s="325"/>
      <c r="EL20978" s="325"/>
    </row>
    <row r="20979" spans="56:142" x14ac:dyDescent="0.2">
      <c r="BD20979" s="325"/>
      <c r="EL20979" s="325"/>
    </row>
    <row r="20980" spans="56:142" x14ac:dyDescent="0.2">
      <c r="BD20980" s="325"/>
      <c r="EL20980" s="325"/>
    </row>
    <row r="20981" spans="56:142" x14ac:dyDescent="0.2">
      <c r="BD20981" s="325"/>
      <c r="EL20981" s="325"/>
    </row>
    <row r="20982" spans="56:142" x14ac:dyDescent="0.2">
      <c r="BD20982" s="325"/>
      <c r="EL20982" s="325"/>
    </row>
    <row r="20983" spans="56:142" x14ac:dyDescent="0.2">
      <c r="BD20983" s="325"/>
      <c r="EL20983" s="325"/>
    </row>
    <row r="20984" spans="56:142" x14ac:dyDescent="0.2">
      <c r="BD20984" s="325"/>
      <c r="EL20984" s="325"/>
    </row>
    <row r="20985" spans="56:142" x14ac:dyDescent="0.2">
      <c r="BD20985" s="325"/>
      <c r="EL20985" s="325"/>
    </row>
    <row r="20986" spans="56:142" x14ac:dyDescent="0.2">
      <c r="BD20986" s="325"/>
      <c r="EL20986" s="325"/>
    </row>
    <row r="20987" spans="56:142" x14ac:dyDescent="0.2">
      <c r="BD20987" s="325"/>
      <c r="EL20987" s="325"/>
    </row>
    <row r="20988" spans="56:142" x14ac:dyDescent="0.2">
      <c r="BD20988" s="325"/>
      <c r="EL20988" s="325"/>
    </row>
    <row r="20989" spans="56:142" x14ac:dyDescent="0.2">
      <c r="BD20989" s="325"/>
      <c r="EL20989" s="325"/>
    </row>
    <row r="20990" spans="56:142" x14ac:dyDescent="0.2">
      <c r="BD20990" s="325"/>
      <c r="EL20990" s="325"/>
    </row>
    <row r="20991" spans="56:142" x14ac:dyDescent="0.2">
      <c r="BD20991" s="325"/>
      <c r="EL20991" s="325"/>
    </row>
    <row r="20992" spans="56:142" x14ac:dyDescent="0.2">
      <c r="BD20992" s="325"/>
      <c r="EL20992" s="325"/>
    </row>
    <row r="20993" spans="56:142" x14ac:dyDescent="0.2">
      <c r="BD20993" s="325"/>
      <c r="EL20993" s="325"/>
    </row>
    <row r="20994" spans="56:142" x14ac:dyDescent="0.2">
      <c r="BD20994" s="325"/>
      <c r="EL20994" s="325"/>
    </row>
    <row r="20995" spans="56:142" x14ac:dyDescent="0.2">
      <c r="BD20995" s="325"/>
      <c r="EL20995" s="325"/>
    </row>
    <row r="20996" spans="56:142" x14ac:dyDescent="0.2">
      <c r="BD20996" s="325"/>
      <c r="EL20996" s="325"/>
    </row>
    <row r="20997" spans="56:142" x14ac:dyDescent="0.2">
      <c r="BD20997" s="325"/>
      <c r="EL20997" s="325"/>
    </row>
    <row r="20998" spans="56:142" x14ac:dyDescent="0.2">
      <c r="BD20998" s="325"/>
      <c r="EL20998" s="325"/>
    </row>
    <row r="20999" spans="56:142" x14ac:dyDescent="0.2">
      <c r="BD20999" s="325"/>
      <c r="EL20999" s="325"/>
    </row>
    <row r="21000" spans="56:142" x14ac:dyDescent="0.2">
      <c r="BD21000" s="325"/>
      <c r="EL21000" s="325"/>
    </row>
    <row r="21001" spans="56:142" x14ac:dyDescent="0.2">
      <c r="BD21001" s="325"/>
      <c r="EL21001" s="325"/>
    </row>
    <row r="21002" spans="56:142" x14ac:dyDescent="0.2">
      <c r="BD21002" s="325"/>
      <c r="EL21002" s="325"/>
    </row>
    <row r="21003" spans="56:142" x14ac:dyDescent="0.2">
      <c r="BD21003" s="325"/>
      <c r="EL21003" s="325"/>
    </row>
    <row r="21004" spans="56:142" x14ac:dyDescent="0.2">
      <c r="BD21004" s="325"/>
      <c r="EL21004" s="325"/>
    </row>
    <row r="21005" spans="56:142" x14ac:dyDescent="0.2">
      <c r="BD21005" s="325"/>
      <c r="EL21005" s="325"/>
    </row>
    <row r="21006" spans="56:142" x14ac:dyDescent="0.2">
      <c r="BD21006" s="325"/>
      <c r="EL21006" s="325"/>
    </row>
    <row r="21007" spans="56:142" x14ac:dyDescent="0.2">
      <c r="BD21007" s="325"/>
      <c r="EL21007" s="325"/>
    </row>
    <row r="21008" spans="56:142" x14ac:dyDescent="0.2">
      <c r="BD21008" s="325"/>
      <c r="EL21008" s="325"/>
    </row>
    <row r="21009" spans="56:142" x14ac:dyDescent="0.2">
      <c r="BD21009" s="325"/>
      <c r="EL21009" s="325"/>
    </row>
    <row r="21010" spans="56:142" x14ac:dyDescent="0.2">
      <c r="BD21010" s="325"/>
      <c r="EL21010" s="325"/>
    </row>
    <row r="21011" spans="56:142" x14ac:dyDescent="0.2">
      <c r="BD21011" s="325"/>
      <c r="EL21011" s="325"/>
    </row>
    <row r="21012" spans="56:142" x14ac:dyDescent="0.2">
      <c r="BD21012" s="325"/>
      <c r="EL21012" s="325"/>
    </row>
    <row r="21013" spans="56:142" x14ac:dyDescent="0.2">
      <c r="BD21013" s="325"/>
      <c r="EL21013" s="325"/>
    </row>
    <row r="21014" spans="56:142" x14ac:dyDescent="0.2">
      <c r="BD21014" s="325"/>
      <c r="EL21014" s="325"/>
    </row>
    <row r="21015" spans="56:142" x14ac:dyDescent="0.2">
      <c r="BD21015" s="325"/>
      <c r="EL21015" s="325"/>
    </row>
    <row r="21016" spans="56:142" x14ac:dyDescent="0.2">
      <c r="BD21016" s="325"/>
      <c r="EL21016" s="325"/>
    </row>
    <row r="21017" spans="56:142" x14ac:dyDescent="0.2">
      <c r="BD21017" s="325"/>
      <c r="EL21017" s="325"/>
    </row>
    <row r="21018" spans="56:142" x14ac:dyDescent="0.2">
      <c r="BD21018" s="325"/>
      <c r="EL21018" s="325"/>
    </row>
    <row r="21019" spans="56:142" x14ac:dyDescent="0.2">
      <c r="BD21019" s="325"/>
      <c r="EL21019" s="325"/>
    </row>
    <row r="21020" spans="56:142" x14ac:dyDescent="0.2">
      <c r="BD21020" s="325"/>
      <c r="EL21020" s="325"/>
    </row>
    <row r="21021" spans="56:142" x14ac:dyDescent="0.2">
      <c r="BD21021" s="325"/>
      <c r="EL21021" s="325"/>
    </row>
    <row r="21022" spans="56:142" x14ac:dyDescent="0.2">
      <c r="BD21022" s="325"/>
      <c r="EL21022" s="325"/>
    </row>
    <row r="21023" spans="56:142" x14ac:dyDescent="0.2">
      <c r="BD21023" s="325"/>
      <c r="EL21023" s="325"/>
    </row>
    <row r="21024" spans="56:142" x14ac:dyDescent="0.2">
      <c r="BD21024" s="325"/>
      <c r="EL21024" s="325"/>
    </row>
    <row r="21025" spans="56:142" x14ac:dyDescent="0.2">
      <c r="BD21025" s="325"/>
      <c r="EL21025" s="325"/>
    </row>
    <row r="21026" spans="56:142" x14ac:dyDescent="0.2">
      <c r="BD21026" s="325"/>
      <c r="EL21026" s="325"/>
    </row>
    <row r="21027" spans="56:142" x14ac:dyDescent="0.2">
      <c r="BD21027" s="325"/>
      <c r="EL21027" s="325"/>
    </row>
    <row r="21028" spans="56:142" x14ac:dyDescent="0.2">
      <c r="BD21028" s="325"/>
      <c r="EL21028" s="325"/>
    </row>
    <row r="21029" spans="56:142" x14ac:dyDescent="0.2">
      <c r="BD21029" s="325"/>
      <c r="EL21029" s="325"/>
    </row>
    <row r="21030" spans="56:142" x14ac:dyDescent="0.2">
      <c r="BD21030" s="325"/>
      <c r="EL21030" s="325"/>
    </row>
    <row r="21031" spans="56:142" x14ac:dyDescent="0.2">
      <c r="BD21031" s="325"/>
      <c r="EL21031" s="325"/>
    </row>
    <row r="21032" spans="56:142" x14ac:dyDescent="0.2">
      <c r="BD21032" s="325"/>
      <c r="EL21032" s="325"/>
    </row>
    <row r="21033" spans="56:142" x14ac:dyDescent="0.2">
      <c r="BD21033" s="325"/>
      <c r="EL21033" s="325"/>
    </row>
    <row r="21034" spans="56:142" x14ac:dyDescent="0.2">
      <c r="BD21034" s="325"/>
      <c r="EL21034" s="325"/>
    </row>
    <row r="21035" spans="56:142" x14ac:dyDescent="0.2">
      <c r="BD21035" s="325"/>
      <c r="EL21035" s="325"/>
    </row>
    <row r="21036" spans="56:142" x14ac:dyDescent="0.2">
      <c r="BD21036" s="325"/>
      <c r="EL21036" s="325"/>
    </row>
    <row r="21037" spans="56:142" x14ac:dyDescent="0.2">
      <c r="BD21037" s="325"/>
      <c r="EL21037" s="325"/>
    </row>
    <row r="21038" spans="56:142" x14ac:dyDescent="0.2">
      <c r="BD21038" s="325"/>
      <c r="EL21038" s="325"/>
    </row>
    <row r="21039" spans="56:142" x14ac:dyDescent="0.2">
      <c r="BD21039" s="325"/>
      <c r="EL21039" s="325"/>
    </row>
    <row r="21040" spans="56:142" x14ac:dyDescent="0.2">
      <c r="BD21040" s="325"/>
      <c r="EL21040" s="325"/>
    </row>
    <row r="21041" spans="56:142" x14ac:dyDescent="0.2">
      <c r="BD21041" s="325"/>
      <c r="EL21041" s="325"/>
    </row>
    <row r="21042" spans="56:142" x14ac:dyDescent="0.2">
      <c r="BD21042" s="325"/>
      <c r="EL21042" s="325"/>
    </row>
    <row r="21043" spans="56:142" x14ac:dyDescent="0.2">
      <c r="BD21043" s="325"/>
      <c r="EL21043" s="325"/>
    </row>
    <row r="21044" spans="56:142" x14ac:dyDescent="0.2">
      <c r="BD21044" s="325"/>
      <c r="EL21044" s="325"/>
    </row>
    <row r="21045" spans="56:142" x14ac:dyDescent="0.2">
      <c r="BD21045" s="325"/>
      <c r="EL21045" s="325"/>
    </row>
    <row r="21046" spans="56:142" x14ac:dyDescent="0.2">
      <c r="BD21046" s="325"/>
      <c r="EL21046" s="325"/>
    </row>
    <row r="21047" spans="56:142" x14ac:dyDescent="0.2">
      <c r="BD21047" s="325"/>
      <c r="EL21047" s="325"/>
    </row>
    <row r="21048" spans="56:142" x14ac:dyDescent="0.2">
      <c r="BD21048" s="325"/>
      <c r="EL21048" s="325"/>
    </row>
    <row r="21049" spans="56:142" x14ac:dyDescent="0.2">
      <c r="BD21049" s="325"/>
      <c r="EL21049" s="325"/>
    </row>
    <row r="21050" spans="56:142" x14ac:dyDescent="0.2">
      <c r="BD21050" s="325"/>
      <c r="EL21050" s="325"/>
    </row>
    <row r="21051" spans="56:142" x14ac:dyDescent="0.2">
      <c r="BD21051" s="325"/>
      <c r="EL21051" s="325"/>
    </row>
    <row r="21052" spans="56:142" x14ac:dyDescent="0.2">
      <c r="BD21052" s="325"/>
      <c r="EL21052" s="325"/>
    </row>
    <row r="21053" spans="56:142" x14ac:dyDescent="0.2">
      <c r="BD21053" s="325"/>
      <c r="EL21053" s="325"/>
    </row>
    <row r="21054" spans="56:142" x14ac:dyDescent="0.2">
      <c r="BD21054" s="325"/>
      <c r="EL21054" s="325"/>
    </row>
    <row r="21055" spans="56:142" x14ac:dyDescent="0.2">
      <c r="BD21055" s="325"/>
      <c r="EL21055" s="325"/>
    </row>
    <row r="21056" spans="56:142" x14ac:dyDescent="0.2">
      <c r="BD21056" s="325"/>
      <c r="EL21056" s="325"/>
    </row>
    <row r="21057" spans="56:142" x14ac:dyDescent="0.2">
      <c r="BD21057" s="325"/>
      <c r="EL21057" s="325"/>
    </row>
    <row r="21058" spans="56:142" x14ac:dyDescent="0.2">
      <c r="BD21058" s="325"/>
      <c r="EL21058" s="325"/>
    </row>
    <row r="21059" spans="56:142" x14ac:dyDescent="0.2">
      <c r="BD21059" s="325"/>
      <c r="EL21059" s="325"/>
    </row>
    <row r="21060" spans="56:142" x14ac:dyDescent="0.2">
      <c r="BD21060" s="325"/>
      <c r="EL21060" s="325"/>
    </row>
    <row r="21061" spans="56:142" x14ac:dyDescent="0.2">
      <c r="BD21061" s="325"/>
      <c r="EL21061" s="325"/>
    </row>
    <row r="21062" spans="56:142" x14ac:dyDescent="0.2">
      <c r="BD21062" s="325"/>
      <c r="EL21062" s="325"/>
    </row>
    <row r="21063" spans="56:142" x14ac:dyDescent="0.2">
      <c r="BD21063" s="325"/>
      <c r="EL21063" s="325"/>
    </row>
    <row r="21064" spans="56:142" x14ac:dyDescent="0.2">
      <c r="BD21064" s="325"/>
      <c r="EL21064" s="325"/>
    </row>
    <row r="21065" spans="56:142" x14ac:dyDescent="0.2">
      <c r="BD21065" s="325"/>
      <c r="EL21065" s="325"/>
    </row>
    <row r="21066" spans="56:142" x14ac:dyDescent="0.2">
      <c r="BD21066" s="325"/>
      <c r="EL21066" s="325"/>
    </row>
    <row r="21067" spans="56:142" x14ac:dyDescent="0.2">
      <c r="BD21067" s="325"/>
      <c r="EL21067" s="325"/>
    </row>
    <row r="21068" spans="56:142" x14ac:dyDescent="0.2">
      <c r="BD21068" s="325"/>
      <c r="EL21068" s="325"/>
    </row>
    <row r="21069" spans="56:142" x14ac:dyDescent="0.2">
      <c r="BD21069" s="325"/>
      <c r="EL21069" s="325"/>
    </row>
    <row r="21070" spans="56:142" x14ac:dyDescent="0.2">
      <c r="BD21070" s="325"/>
      <c r="EL21070" s="325"/>
    </row>
    <row r="21071" spans="56:142" x14ac:dyDescent="0.2">
      <c r="BD21071" s="325"/>
      <c r="EL21071" s="325"/>
    </row>
    <row r="21072" spans="56:142" x14ac:dyDescent="0.2">
      <c r="BD21072" s="325"/>
      <c r="EL21072" s="325"/>
    </row>
    <row r="21073" spans="56:142" x14ac:dyDescent="0.2">
      <c r="BD21073" s="325"/>
      <c r="EL21073" s="325"/>
    </row>
    <row r="21074" spans="56:142" x14ac:dyDescent="0.2">
      <c r="BD21074" s="325"/>
      <c r="EL21074" s="325"/>
    </row>
    <row r="21075" spans="56:142" x14ac:dyDescent="0.2">
      <c r="BD21075" s="325"/>
      <c r="EL21075" s="325"/>
    </row>
    <row r="21076" spans="56:142" x14ac:dyDescent="0.2">
      <c r="BD21076" s="325"/>
      <c r="EL21076" s="325"/>
    </row>
    <row r="21077" spans="56:142" x14ac:dyDescent="0.2">
      <c r="BD21077" s="325"/>
      <c r="EL21077" s="325"/>
    </row>
    <row r="21078" spans="56:142" x14ac:dyDescent="0.2">
      <c r="BD21078" s="325"/>
      <c r="EL21078" s="325"/>
    </row>
    <row r="21079" spans="56:142" x14ac:dyDescent="0.2">
      <c r="BD21079" s="325"/>
      <c r="EL21079" s="325"/>
    </row>
    <row r="21080" spans="56:142" x14ac:dyDescent="0.2">
      <c r="BD21080" s="325"/>
      <c r="EL21080" s="325"/>
    </row>
    <row r="21081" spans="56:142" x14ac:dyDescent="0.2">
      <c r="BD21081" s="325"/>
      <c r="EL21081" s="325"/>
    </row>
    <row r="21082" spans="56:142" x14ac:dyDescent="0.2">
      <c r="BD21082" s="325"/>
      <c r="EL21082" s="325"/>
    </row>
    <row r="21083" spans="56:142" x14ac:dyDescent="0.2">
      <c r="BD21083" s="325"/>
      <c r="EL21083" s="325"/>
    </row>
    <row r="21084" spans="56:142" x14ac:dyDescent="0.2">
      <c r="BD21084" s="325"/>
      <c r="EL21084" s="325"/>
    </row>
    <row r="21085" spans="56:142" x14ac:dyDescent="0.2">
      <c r="BD21085" s="325"/>
      <c r="EL21085" s="325"/>
    </row>
    <row r="21086" spans="56:142" x14ac:dyDescent="0.2">
      <c r="BD21086" s="325"/>
      <c r="EL21086" s="325"/>
    </row>
    <row r="21087" spans="56:142" x14ac:dyDescent="0.2">
      <c r="BD21087" s="325"/>
      <c r="EL21087" s="325"/>
    </row>
    <row r="21088" spans="56:142" x14ac:dyDescent="0.2">
      <c r="BD21088" s="325"/>
      <c r="EL21088" s="325"/>
    </row>
    <row r="21089" spans="56:142" x14ac:dyDescent="0.2">
      <c r="BD21089" s="325"/>
      <c r="EL21089" s="325"/>
    </row>
    <row r="21090" spans="56:142" x14ac:dyDescent="0.2">
      <c r="BD21090" s="325"/>
      <c r="EL21090" s="325"/>
    </row>
    <row r="21091" spans="56:142" x14ac:dyDescent="0.2">
      <c r="BD21091" s="325"/>
      <c r="EL21091" s="325"/>
    </row>
    <row r="21092" spans="56:142" x14ac:dyDescent="0.2">
      <c r="BD21092" s="325"/>
      <c r="EL21092" s="325"/>
    </row>
    <row r="21093" spans="56:142" x14ac:dyDescent="0.2">
      <c r="BD21093" s="325"/>
      <c r="EL21093" s="325"/>
    </row>
    <row r="21094" spans="56:142" x14ac:dyDescent="0.2">
      <c r="BD21094" s="325"/>
      <c r="EL21094" s="325"/>
    </row>
    <row r="21095" spans="56:142" x14ac:dyDescent="0.2">
      <c r="BD21095" s="325"/>
      <c r="EL21095" s="325"/>
    </row>
    <row r="21096" spans="56:142" x14ac:dyDescent="0.2">
      <c r="BD21096" s="325"/>
      <c r="EL21096" s="325"/>
    </row>
    <row r="21097" spans="56:142" x14ac:dyDescent="0.2">
      <c r="BD21097" s="325"/>
      <c r="EL21097" s="325"/>
    </row>
    <row r="21098" spans="56:142" x14ac:dyDescent="0.2">
      <c r="BD21098" s="325"/>
      <c r="EL21098" s="325"/>
    </row>
    <row r="21099" spans="56:142" x14ac:dyDescent="0.2">
      <c r="BD21099" s="325"/>
      <c r="EL21099" s="325"/>
    </row>
    <row r="21100" spans="56:142" x14ac:dyDescent="0.2">
      <c r="BD21100" s="325"/>
      <c r="EL21100" s="325"/>
    </row>
    <row r="21101" spans="56:142" x14ac:dyDescent="0.2">
      <c r="BD21101" s="325"/>
      <c r="EL21101" s="325"/>
    </row>
    <row r="21102" spans="56:142" x14ac:dyDescent="0.2">
      <c r="BD21102" s="325"/>
      <c r="EL21102" s="325"/>
    </row>
    <row r="21103" spans="56:142" x14ac:dyDescent="0.2">
      <c r="BD21103" s="325"/>
      <c r="EL21103" s="325"/>
    </row>
    <row r="21104" spans="56:142" x14ac:dyDescent="0.2">
      <c r="BD21104" s="325"/>
      <c r="EL21104" s="325"/>
    </row>
    <row r="21105" spans="56:142" x14ac:dyDescent="0.2">
      <c r="BD21105" s="325"/>
      <c r="EL21105" s="325"/>
    </row>
    <row r="21106" spans="56:142" x14ac:dyDescent="0.2">
      <c r="BD21106" s="325"/>
      <c r="EL21106" s="325"/>
    </row>
    <row r="21107" spans="56:142" x14ac:dyDescent="0.2">
      <c r="BD21107" s="325"/>
      <c r="EL21107" s="325"/>
    </row>
    <row r="21108" spans="56:142" x14ac:dyDescent="0.2">
      <c r="BD21108" s="325"/>
      <c r="EL21108" s="325"/>
    </row>
    <row r="21109" spans="56:142" x14ac:dyDescent="0.2">
      <c r="BD21109" s="325"/>
      <c r="EL21109" s="325"/>
    </row>
    <row r="21110" spans="56:142" x14ac:dyDescent="0.2">
      <c r="BD21110" s="325"/>
      <c r="EL21110" s="325"/>
    </row>
    <row r="21111" spans="56:142" x14ac:dyDescent="0.2">
      <c r="BD21111" s="325"/>
      <c r="EL21111" s="325"/>
    </row>
    <row r="21112" spans="56:142" x14ac:dyDescent="0.2">
      <c r="BD21112" s="325"/>
      <c r="EL21112" s="325"/>
    </row>
    <row r="21113" spans="56:142" x14ac:dyDescent="0.2">
      <c r="BD21113" s="325"/>
      <c r="EL21113" s="325"/>
    </row>
    <row r="21114" spans="56:142" x14ac:dyDescent="0.2">
      <c r="BD21114" s="325"/>
      <c r="EL21114" s="325"/>
    </row>
    <row r="21115" spans="56:142" x14ac:dyDescent="0.2">
      <c r="BD21115" s="325"/>
      <c r="EL21115" s="325"/>
    </row>
    <row r="21116" spans="56:142" x14ac:dyDescent="0.2">
      <c r="BD21116" s="325"/>
      <c r="EL21116" s="325"/>
    </row>
    <row r="21117" spans="56:142" x14ac:dyDescent="0.2">
      <c r="BD21117" s="325"/>
      <c r="EL21117" s="325"/>
    </row>
    <row r="21118" spans="56:142" x14ac:dyDescent="0.2">
      <c r="BD21118" s="325"/>
      <c r="EL21118" s="325"/>
    </row>
    <row r="21119" spans="56:142" x14ac:dyDescent="0.2">
      <c r="BD21119" s="325"/>
      <c r="EL21119" s="325"/>
    </row>
    <row r="21120" spans="56:142" x14ac:dyDescent="0.2">
      <c r="BD21120" s="325"/>
      <c r="EL21120" s="325"/>
    </row>
    <row r="21121" spans="56:142" x14ac:dyDescent="0.2">
      <c r="BD21121" s="325"/>
      <c r="EL21121" s="325"/>
    </row>
    <row r="21122" spans="56:142" x14ac:dyDescent="0.2">
      <c r="BD21122" s="325"/>
      <c r="EL21122" s="325"/>
    </row>
    <row r="21123" spans="56:142" x14ac:dyDescent="0.2">
      <c r="BD21123" s="325"/>
      <c r="EL21123" s="325"/>
    </row>
    <row r="21124" spans="56:142" x14ac:dyDescent="0.2">
      <c r="BD21124" s="325"/>
      <c r="EL21124" s="325"/>
    </row>
    <row r="21125" spans="56:142" x14ac:dyDescent="0.2">
      <c r="BD21125" s="325"/>
      <c r="EL21125" s="325"/>
    </row>
    <row r="21126" spans="56:142" x14ac:dyDescent="0.2">
      <c r="BD21126" s="325"/>
      <c r="EL21126" s="325"/>
    </row>
    <row r="21127" spans="56:142" x14ac:dyDescent="0.2">
      <c r="BD21127" s="325"/>
      <c r="EL21127" s="325"/>
    </row>
    <row r="21128" spans="56:142" x14ac:dyDescent="0.2">
      <c r="BD21128" s="325"/>
      <c r="EL21128" s="325"/>
    </row>
    <row r="21129" spans="56:142" x14ac:dyDescent="0.2">
      <c r="BD21129" s="325"/>
      <c r="EL21129" s="325"/>
    </row>
    <row r="21130" spans="56:142" x14ac:dyDescent="0.2">
      <c r="BD21130" s="325"/>
      <c r="EL21130" s="325"/>
    </row>
    <row r="21131" spans="56:142" x14ac:dyDescent="0.2">
      <c r="BD21131" s="325"/>
      <c r="EL21131" s="325"/>
    </row>
    <row r="21132" spans="56:142" x14ac:dyDescent="0.2">
      <c r="BD21132" s="325"/>
      <c r="EL21132" s="325"/>
    </row>
    <row r="21133" spans="56:142" x14ac:dyDescent="0.2">
      <c r="BD21133" s="325"/>
      <c r="EL21133" s="325"/>
    </row>
    <row r="21134" spans="56:142" x14ac:dyDescent="0.2">
      <c r="BD21134" s="325"/>
      <c r="EL21134" s="325"/>
    </row>
    <row r="21135" spans="56:142" x14ac:dyDescent="0.2">
      <c r="BD21135" s="325"/>
      <c r="EL21135" s="325"/>
    </row>
    <row r="21136" spans="56:142" x14ac:dyDescent="0.2">
      <c r="BD21136" s="325"/>
      <c r="EL21136" s="325"/>
    </row>
    <row r="21137" spans="56:142" x14ac:dyDescent="0.2">
      <c r="BD21137" s="325"/>
      <c r="EL21137" s="325"/>
    </row>
    <row r="21138" spans="56:142" x14ac:dyDescent="0.2">
      <c r="BD21138" s="325"/>
      <c r="EL21138" s="325"/>
    </row>
    <row r="21139" spans="56:142" x14ac:dyDescent="0.2">
      <c r="BD21139" s="325"/>
      <c r="EL21139" s="325"/>
    </row>
    <row r="21140" spans="56:142" x14ac:dyDescent="0.2">
      <c r="BD21140" s="325"/>
      <c r="EL21140" s="325"/>
    </row>
    <row r="21141" spans="56:142" x14ac:dyDescent="0.2">
      <c r="BD21141" s="325"/>
      <c r="EL21141" s="325"/>
    </row>
    <row r="21142" spans="56:142" x14ac:dyDescent="0.2">
      <c r="BD21142" s="325"/>
      <c r="EL21142" s="325"/>
    </row>
    <row r="21143" spans="56:142" x14ac:dyDescent="0.2">
      <c r="BD21143" s="325"/>
      <c r="EL21143" s="325"/>
    </row>
    <row r="21144" spans="56:142" x14ac:dyDescent="0.2">
      <c r="BD21144" s="325"/>
      <c r="EL21144" s="325"/>
    </row>
    <row r="21145" spans="56:142" x14ac:dyDescent="0.2">
      <c r="BD21145" s="325"/>
      <c r="EL21145" s="325"/>
    </row>
    <row r="21146" spans="56:142" x14ac:dyDescent="0.2">
      <c r="BD21146" s="325"/>
      <c r="EL21146" s="325"/>
    </row>
    <row r="21147" spans="56:142" x14ac:dyDescent="0.2">
      <c r="BD21147" s="325"/>
      <c r="EL21147" s="325"/>
    </row>
    <row r="21148" spans="56:142" x14ac:dyDescent="0.2">
      <c r="BD21148" s="325"/>
      <c r="EL21148" s="325"/>
    </row>
    <row r="21149" spans="56:142" x14ac:dyDescent="0.2">
      <c r="BD21149" s="325"/>
      <c r="EL21149" s="325"/>
    </row>
    <row r="21150" spans="56:142" x14ac:dyDescent="0.2">
      <c r="BD21150" s="325"/>
      <c r="EL21150" s="325"/>
    </row>
    <row r="21151" spans="56:142" x14ac:dyDescent="0.2">
      <c r="BD21151" s="325"/>
      <c r="EL21151" s="325"/>
    </row>
    <row r="21152" spans="56:142" x14ac:dyDescent="0.2">
      <c r="BD21152" s="325"/>
      <c r="EL21152" s="325"/>
    </row>
    <row r="21153" spans="56:142" x14ac:dyDescent="0.2">
      <c r="BD21153" s="325"/>
      <c r="EL21153" s="325"/>
    </row>
    <row r="21154" spans="56:142" x14ac:dyDescent="0.2">
      <c r="BD21154" s="325"/>
      <c r="EL21154" s="325"/>
    </row>
    <row r="21155" spans="56:142" x14ac:dyDescent="0.2">
      <c r="BD21155" s="325"/>
      <c r="EL21155" s="325"/>
    </row>
    <row r="21156" spans="56:142" x14ac:dyDescent="0.2">
      <c r="BD21156" s="325"/>
      <c r="EL21156" s="325"/>
    </row>
    <row r="21157" spans="56:142" x14ac:dyDescent="0.2">
      <c r="BD21157" s="325"/>
      <c r="EL21157" s="325"/>
    </row>
    <row r="21158" spans="56:142" x14ac:dyDescent="0.2">
      <c r="BD21158" s="325"/>
      <c r="EL21158" s="325"/>
    </row>
    <row r="21159" spans="56:142" x14ac:dyDescent="0.2">
      <c r="BD21159" s="325"/>
      <c r="EL21159" s="325"/>
    </row>
    <row r="21160" spans="56:142" x14ac:dyDescent="0.2">
      <c r="BD21160" s="325"/>
      <c r="EL21160" s="325"/>
    </row>
    <row r="21161" spans="56:142" x14ac:dyDescent="0.2">
      <c r="BD21161" s="325"/>
      <c r="EL21161" s="325"/>
    </row>
    <row r="21162" spans="56:142" x14ac:dyDescent="0.2">
      <c r="BD21162" s="325"/>
      <c r="EL21162" s="325"/>
    </row>
    <row r="21163" spans="56:142" x14ac:dyDescent="0.2">
      <c r="BD21163" s="325"/>
      <c r="EL21163" s="325"/>
    </row>
    <row r="21164" spans="56:142" x14ac:dyDescent="0.2">
      <c r="BD21164" s="325"/>
      <c r="EL21164" s="325"/>
    </row>
    <row r="21165" spans="56:142" x14ac:dyDescent="0.2">
      <c r="BD21165" s="325"/>
      <c r="EL21165" s="325"/>
    </row>
    <row r="21166" spans="56:142" x14ac:dyDescent="0.2">
      <c r="BD21166" s="325"/>
      <c r="EL21166" s="325"/>
    </row>
    <row r="21167" spans="56:142" x14ac:dyDescent="0.2">
      <c r="BD21167" s="325"/>
      <c r="EL21167" s="325"/>
    </row>
    <row r="21168" spans="56:142" x14ac:dyDescent="0.2">
      <c r="BD21168" s="325"/>
      <c r="EL21168" s="325"/>
    </row>
    <row r="21169" spans="56:142" x14ac:dyDescent="0.2">
      <c r="BD21169" s="325"/>
      <c r="EL21169" s="325"/>
    </row>
    <row r="21170" spans="56:142" x14ac:dyDescent="0.2">
      <c r="BD21170" s="325"/>
      <c r="EL21170" s="325"/>
    </row>
    <row r="21171" spans="56:142" x14ac:dyDescent="0.2">
      <c r="BD21171" s="325"/>
      <c r="EL21171" s="325"/>
    </row>
    <row r="21172" spans="56:142" x14ac:dyDescent="0.2">
      <c r="BD21172" s="325"/>
      <c r="EL21172" s="325"/>
    </row>
    <row r="21173" spans="56:142" x14ac:dyDescent="0.2">
      <c r="BD21173" s="325"/>
      <c r="EL21173" s="325"/>
    </row>
    <row r="21174" spans="56:142" x14ac:dyDescent="0.2">
      <c r="BD21174" s="325"/>
      <c r="EL21174" s="325"/>
    </row>
    <row r="21175" spans="56:142" x14ac:dyDescent="0.2">
      <c r="BD21175" s="325"/>
      <c r="EL21175" s="325"/>
    </row>
    <row r="21176" spans="56:142" x14ac:dyDescent="0.2">
      <c r="BD21176" s="325"/>
      <c r="EL21176" s="325"/>
    </row>
    <row r="21177" spans="56:142" x14ac:dyDescent="0.2">
      <c r="BD21177" s="325"/>
      <c r="EL21177" s="325"/>
    </row>
    <row r="21178" spans="56:142" x14ac:dyDescent="0.2">
      <c r="BD21178" s="325"/>
      <c r="EL21178" s="325"/>
    </row>
    <row r="21179" spans="56:142" x14ac:dyDescent="0.2">
      <c r="BD21179" s="325"/>
      <c r="EL21179" s="325"/>
    </row>
    <row r="21180" spans="56:142" x14ac:dyDescent="0.2">
      <c r="BD21180" s="325"/>
      <c r="EL21180" s="325"/>
    </row>
    <row r="21181" spans="56:142" x14ac:dyDescent="0.2">
      <c r="BD21181" s="325"/>
      <c r="EL21181" s="325"/>
    </row>
    <row r="21182" spans="56:142" x14ac:dyDescent="0.2">
      <c r="BD21182" s="325"/>
      <c r="EL21182" s="325"/>
    </row>
    <row r="21183" spans="56:142" x14ac:dyDescent="0.2">
      <c r="BD21183" s="325"/>
      <c r="EL21183" s="325"/>
    </row>
    <row r="21184" spans="56:142" x14ac:dyDescent="0.2">
      <c r="BD21184" s="325"/>
      <c r="EL21184" s="325"/>
    </row>
    <row r="21185" spans="56:142" x14ac:dyDescent="0.2">
      <c r="BD21185" s="325"/>
      <c r="EL21185" s="325"/>
    </row>
    <row r="21186" spans="56:142" x14ac:dyDescent="0.2">
      <c r="BD21186" s="325"/>
      <c r="EL21186" s="325"/>
    </row>
    <row r="21187" spans="56:142" x14ac:dyDescent="0.2">
      <c r="BD21187" s="325"/>
      <c r="EL21187" s="325"/>
    </row>
    <row r="21188" spans="56:142" x14ac:dyDescent="0.2">
      <c r="BD21188" s="325"/>
      <c r="EL21188" s="325"/>
    </row>
    <row r="21189" spans="56:142" x14ac:dyDescent="0.2">
      <c r="BD21189" s="325"/>
      <c r="EL21189" s="325"/>
    </row>
    <row r="21190" spans="56:142" x14ac:dyDescent="0.2">
      <c r="BD21190" s="325"/>
      <c r="EL21190" s="325"/>
    </row>
    <row r="21191" spans="56:142" x14ac:dyDescent="0.2">
      <c r="BD21191" s="325"/>
      <c r="EL21191" s="325"/>
    </row>
    <row r="21192" spans="56:142" x14ac:dyDescent="0.2">
      <c r="BD21192" s="325"/>
      <c r="EL21192" s="325"/>
    </row>
    <row r="21193" spans="56:142" x14ac:dyDescent="0.2">
      <c r="BD21193" s="325"/>
      <c r="EL21193" s="325"/>
    </row>
    <row r="21194" spans="56:142" x14ac:dyDescent="0.2">
      <c r="BD21194" s="325"/>
      <c r="EL21194" s="325"/>
    </row>
    <row r="21195" spans="56:142" x14ac:dyDescent="0.2">
      <c r="BD21195" s="325"/>
      <c r="EL21195" s="325"/>
    </row>
    <row r="21196" spans="56:142" x14ac:dyDescent="0.2">
      <c r="BD21196" s="325"/>
      <c r="EL21196" s="325"/>
    </row>
    <row r="21197" spans="56:142" x14ac:dyDescent="0.2">
      <c r="BD21197" s="325"/>
      <c r="EL21197" s="325"/>
    </row>
    <row r="21198" spans="56:142" x14ac:dyDescent="0.2">
      <c r="BD21198" s="325"/>
      <c r="EL21198" s="325"/>
    </row>
    <row r="21199" spans="56:142" x14ac:dyDescent="0.2">
      <c r="BD21199" s="325"/>
      <c r="EL21199" s="325"/>
    </row>
    <row r="21200" spans="56:142" x14ac:dyDescent="0.2">
      <c r="BD21200" s="325"/>
      <c r="EL21200" s="325"/>
    </row>
    <row r="21201" spans="56:142" x14ac:dyDescent="0.2">
      <c r="BD21201" s="325"/>
      <c r="EL21201" s="325"/>
    </row>
    <row r="21202" spans="56:142" x14ac:dyDescent="0.2">
      <c r="BD21202" s="325"/>
      <c r="EL21202" s="325"/>
    </row>
    <row r="21203" spans="56:142" x14ac:dyDescent="0.2">
      <c r="BD21203" s="325"/>
      <c r="EL21203" s="325"/>
    </row>
    <row r="21204" spans="56:142" x14ac:dyDescent="0.2">
      <c r="BD21204" s="325"/>
      <c r="EL21204" s="325"/>
    </row>
    <row r="21205" spans="56:142" x14ac:dyDescent="0.2">
      <c r="BD21205" s="325"/>
      <c r="EL21205" s="325"/>
    </row>
    <row r="21206" spans="56:142" x14ac:dyDescent="0.2">
      <c r="BD21206" s="325"/>
      <c r="EL21206" s="325"/>
    </row>
    <row r="21207" spans="56:142" x14ac:dyDescent="0.2">
      <c r="BD21207" s="325"/>
      <c r="EL21207" s="325"/>
    </row>
    <row r="21208" spans="56:142" x14ac:dyDescent="0.2">
      <c r="BD21208" s="325"/>
      <c r="EL21208" s="325"/>
    </row>
    <row r="21209" spans="56:142" x14ac:dyDescent="0.2">
      <c r="BD21209" s="325"/>
      <c r="EL21209" s="325"/>
    </row>
    <row r="21210" spans="56:142" x14ac:dyDescent="0.2">
      <c r="BD21210" s="325"/>
      <c r="EL21210" s="325"/>
    </row>
    <row r="21211" spans="56:142" x14ac:dyDescent="0.2">
      <c r="BD21211" s="325"/>
      <c r="EL21211" s="325"/>
    </row>
    <row r="21212" spans="56:142" x14ac:dyDescent="0.2">
      <c r="BD21212" s="325"/>
      <c r="EL21212" s="325"/>
    </row>
    <row r="21213" spans="56:142" x14ac:dyDescent="0.2">
      <c r="BD21213" s="325"/>
      <c r="EL21213" s="325"/>
    </row>
    <row r="21214" spans="56:142" x14ac:dyDescent="0.2">
      <c r="BD21214" s="325"/>
      <c r="EL21214" s="325"/>
    </row>
    <row r="21215" spans="56:142" x14ac:dyDescent="0.2">
      <c r="BD21215" s="325"/>
      <c r="EL21215" s="325"/>
    </row>
    <row r="21216" spans="56:142" x14ac:dyDescent="0.2">
      <c r="BD21216" s="325"/>
      <c r="EL21216" s="325"/>
    </row>
    <row r="21217" spans="56:142" x14ac:dyDescent="0.2">
      <c r="BD21217" s="325"/>
      <c r="EL21217" s="325"/>
    </row>
    <row r="21218" spans="56:142" x14ac:dyDescent="0.2">
      <c r="BD21218" s="325"/>
      <c r="EL21218" s="325"/>
    </row>
    <row r="21219" spans="56:142" x14ac:dyDescent="0.2">
      <c r="BD21219" s="325"/>
      <c r="EL21219" s="325"/>
    </row>
    <row r="21220" spans="56:142" x14ac:dyDescent="0.2">
      <c r="BD21220" s="325"/>
      <c r="EL21220" s="325"/>
    </row>
    <row r="21221" spans="56:142" x14ac:dyDescent="0.2">
      <c r="BD21221" s="325"/>
      <c r="EL21221" s="325"/>
    </row>
    <row r="21222" spans="56:142" x14ac:dyDescent="0.2">
      <c r="BD21222" s="325"/>
      <c r="EL21222" s="325"/>
    </row>
    <row r="21223" spans="56:142" x14ac:dyDescent="0.2">
      <c r="BD21223" s="325"/>
      <c r="EL21223" s="325"/>
    </row>
    <row r="21224" spans="56:142" x14ac:dyDescent="0.2">
      <c r="BD21224" s="325"/>
      <c r="EL21224" s="325"/>
    </row>
    <row r="21225" spans="56:142" x14ac:dyDescent="0.2">
      <c r="BD21225" s="325"/>
      <c r="EL21225" s="325"/>
    </row>
    <row r="21226" spans="56:142" x14ac:dyDescent="0.2">
      <c r="BD21226" s="325"/>
      <c r="EL21226" s="325"/>
    </row>
    <row r="21227" spans="56:142" x14ac:dyDescent="0.2">
      <c r="BD21227" s="325"/>
      <c r="EL21227" s="325"/>
    </row>
    <row r="21228" spans="56:142" x14ac:dyDescent="0.2">
      <c r="BD21228" s="325"/>
      <c r="EL21228" s="325"/>
    </row>
    <row r="21229" spans="56:142" x14ac:dyDescent="0.2">
      <c r="BD21229" s="325"/>
      <c r="EL21229" s="325"/>
    </row>
    <row r="21230" spans="56:142" x14ac:dyDescent="0.2">
      <c r="BD21230" s="325"/>
      <c r="EL21230" s="325"/>
    </row>
    <row r="21231" spans="56:142" x14ac:dyDescent="0.2">
      <c r="BD21231" s="325"/>
      <c r="EL21231" s="325"/>
    </row>
    <row r="21232" spans="56:142" x14ac:dyDescent="0.2">
      <c r="BD21232" s="325"/>
      <c r="EL21232" s="325"/>
    </row>
    <row r="21233" spans="56:142" x14ac:dyDescent="0.2">
      <c r="BD21233" s="325"/>
      <c r="EL21233" s="325"/>
    </row>
    <row r="21234" spans="56:142" x14ac:dyDescent="0.2">
      <c r="BD21234" s="325"/>
      <c r="EL21234" s="325"/>
    </row>
    <row r="21235" spans="56:142" x14ac:dyDescent="0.2">
      <c r="BD21235" s="325"/>
      <c r="EL21235" s="325"/>
    </row>
    <row r="21236" spans="56:142" x14ac:dyDescent="0.2">
      <c r="BD21236" s="325"/>
      <c r="EL21236" s="325"/>
    </row>
    <row r="21237" spans="56:142" x14ac:dyDescent="0.2">
      <c r="BD21237" s="325"/>
      <c r="EL21237" s="325"/>
    </row>
    <row r="21238" spans="56:142" x14ac:dyDescent="0.2">
      <c r="BD21238" s="325"/>
      <c r="EL21238" s="325"/>
    </row>
    <row r="21239" spans="56:142" x14ac:dyDescent="0.2">
      <c r="BD21239" s="325"/>
      <c r="EL21239" s="325"/>
    </row>
    <row r="21240" spans="56:142" x14ac:dyDescent="0.2">
      <c r="BD21240" s="325"/>
      <c r="EL21240" s="325"/>
    </row>
    <row r="21241" spans="56:142" x14ac:dyDescent="0.2">
      <c r="BD21241" s="325"/>
      <c r="EL21241" s="325"/>
    </row>
    <row r="21242" spans="56:142" x14ac:dyDescent="0.2">
      <c r="BD21242" s="325"/>
      <c r="EL21242" s="325"/>
    </row>
    <row r="21243" spans="56:142" x14ac:dyDescent="0.2">
      <c r="BD21243" s="325"/>
      <c r="EL21243" s="325"/>
    </row>
    <row r="21244" spans="56:142" x14ac:dyDescent="0.2">
      <c r="BD21244" s="325"/>
      <c r="EL21244" s="325"/>
    </row>
    <row r="21245" spans="56:142" x14ac:dyDescent="0.2">
      <c r="BD21245" s="325"/>
      <c r="EL21245" s="325"/>
    </row>
    <row r="21246" spans="56:142" x14ac:dyDescent="0.2">
      <c r="BD21246" s="325"/>
      <c r="EL21246" s="325"/>
    </row>
    <row r="21247" spans="56:142" x14ac:dyDescent="0.2">
      <c r="BD21247" s="325"/>
      <c r="EL21247" s="325"/>
    </row>
    <row r="21248" spans="56:142" x14ac:dyDescent="0.2">
      <c r="BD21248" s="325"/>
      <c r="EL21248" s="325"/>
    </row>
    <row r="21249" spans="56:142" x14ac:dyDescent="0.2">
      <c r="BD21249" s="325"/>
      <c r="EL21249" s="325"/>
    </row>
    <row r="21250" spans="56:142" x14ac:dyDescent="0.2">
      <c r="BD21250" s="325"/>
      <c r="EL21250" s="325"/>
    </row>
    <row r="21251" spans="56:142" x14ac:dyDescent="0.2">
      <c r="BD21251" s="325"/>
      <c r="EL21251" s="325"/>
    </row>
    <row r="21252" spans="56:142" x14ac:dyDescent="0.2">
      <c r="BD21252" s="325"/>
      <c r="EL21252" s="325"/>
    </row>
    <row r="21253" spans="56:142" x14ac:dyDescent="0.2">
      <c r="BD21253" s="325"/>
      <c r="EL21253" s="325"/>
    </row>
    <row r="21254" spans="56:142" x14ac:dyDescent="0.2">
      <c r="BD21254" s="325"/>
      <c r="EL21254" s="325"/>
    </row>
    <row r="21255" spans="56:142" x14ac:dyDescent="0.2">
      <c r="BD21255" s="325"/>
      <c r="EL21255" s="325"/>
    </row>
    <row r="21256" spans="56:142" x14ac:dyDescent="0.2">
      <c r="BD21256" s="325"/>
      <c r="EL21256" s="325"/>
    </row>
    <row r="21257" spans="56:142" x14ac:dyDescent="0.2">
      <c r="BD21257" s="325"/>
      <c r="EL21257" s="325"/>
    </row>
    <row r="21258" spans="56:142" x14ac:dyDescent="0.2">
      <c r="BD21258" s="325"/>
      <c r="EL21258" s="325"/>
    </row>
    <row r="21259" spans="56:142" x14ac:dyDescent="0.2">
      <c r="BD21259" s="325"/>
      <c r="EL21259" s="325"/>
    </row>
    <row r="21260" spans="56:142" x14ac:dyDescent="0.2">
      <c r="BD21260" s="325"/>
      <c r="EL21260" s="325"/>
    </row>
    <row r="21261" spans="56:142" x14ac:dyDescent="0.2">
      <c r="BD21261" s="325"/>
      <c r="EL21261" s="325"/>
    </row>
    <row r="21262" spans="56:142" x14ac:dyDescent="0.2">
      <c r="BD21262" s="325"/>
      <c r="EL21262" s="325"/>
    </row>
    <row r="21263" spans="56:142" x14ac:dyDescent="0.2">
      <c r="BD21263" s="325"/>
      <c r="EL21263" s="325"/>
    </row>
    <row r="21264" spans="56:142" x14ac:dyDescent="0.2">
      <c r="BD21264" s="325"/>
      <c r="EL21264" s="325"/>
    </row>
    <row r="21265" spans="56:142" x14ac:dyDescent="0.2">
      <c r="BD21265" s="325"/>
      <c r="EL21265" s="325"/>
    </row>
    <row r="21266" spans="56:142" x14ac:dyDescent="0.2">
      <c r="BD21266" s="325"/>
      <c r="EL21266" s="325"/>
    </row>
    <row r="21267" spans="56:142" x14ac:dyDescent="0.2">
      <c r="BD21267" s="325"/>
      <c r="EL21267" s="325"/>
    </row>
    <row r="21268" spans="56:142" x14ac:dyDescent="0.2">
      <c r="BD21268" s="325"/>
      <c r="EL21268" s="325"/>
    </row>
    <row r="21269" spans="56:142" x14ac:dyDescent="0.2">
      <c r="BD21269" s="325"/>
      <c r="EL21269" s="325"/>
    </row>
    <row r="21270" spans="56:142" x14ac:dyDescent="0.2">
      <c r="BD21270" s="325"/>
      <c r="EL21270" s="325"/>
    </row>
    <row r="21271" spans="56:142" x14ac:dyDescent="0.2">
      <c r="BD21271" s="325"/>
      <c r="EL21271" s="325"/>
    </row>
    <row r="21272" spans="56:142" x14ac:dyDescent="0.2">
      <c r="BD21272" s="325"/>
      <c r="EL21272" s="325"/>
    </row>
    <row r="21273" spans="56:142" x14ac:dyDescent="0.2">
      <c r="BD21273" s="325"/>
      <c r="EL21273" s="325"/>
    </row>
    <row r="21274" spans="56:142" x14ac:dyDescent="0.2">
      <c r="BD21274" s="325"/>
      <c r="EL21274" s="325"/>
    </row>
    <row r="21275" spans="56:142" x14ac:dyDescent="0.2">
      <c r="BD21275" s="325"/>
      <c r="EL21275" s="325"/>
    </row>
    <row r="21276" spans="56:142" x14ac:dyDescent="0.2">
      <c r="BD21276" s="325"/>
      <c r="EL21276" s="325"/>
    </row>
    <row r="21277" spans="56:142" x14ac:dyDescent="0.2">
      <c r="BD21277" s="325"/>
      <c r="EL21277" s="325"/>
    </row>
    <row r="21278" spans="56:142" x14ac:dyDescent="0.2">
      <c r="BD21278" s="325"/>
      <c r="EL21278" s="325"/>
    </row>
    <row r="21279" spans="56:142" x14ac:dyDescent="0.2">
      <c r="BD21279" s="325"/>
      <c r="EL21279" s="325"/>
    </row>
    <row r="21280" spans="56:142" x14ac:dyDescent="0.2">
      <c r="BD21280" s="325"/>
      <c r="EL21280" s="325"/>
    </row>
    <row r="21281" spans="56:142" x14ac:dyDescent="0.2">
      <c r="BD21281" s="325"/>
      <c r="EL21281" s="325"/>
    </row>
    <row r="21282" spans="56:142" x14ac:dyDescent="0.2">
      <c r="BD21282" s="325"/>
      <c r="EL21282" s="325"/>
    </row>
    <row r="21283" spans="56:142" x14ac:dyDescent="0.2">
      <c r="BD21283" s="325"/>
      <c r="EL21283" s="325"/>
    </row>
    <row r="21284" spans="56:142" x14ac:dyDescent="0.2">
      <c r="BD21284" s="325"/>
      <c r="EL21284" s="325"/>
    </row>
    <row r="21285" spans="56:142" x14ac:dyDescent="0.2">
      <c r="BD21285" s="325"/>
      <c r="EL21285" s="325"/>
    </row>
    <row r="21286" spans="56:142" x14ac:dyDescent="0.2">
      <c r="BD21286" s="325"/>
      <c r="EL21286" s="325"/>
    </row>
    <row r="21287" spans="56:142" x14ac:dyDescent="0.2">
      <c r="BD21287" s="325"/>
      <c r="EL21287" s="325"/>
    </row>
    <row r="21288" spans="56:142" x14ac:dyDescent="0.2">
      <c r="BD21288" s="325"/>
      <c r="EL21288" s="325"/>
    </row>
    <row r="21289" spans="56:142" x14ac:dyDescent="0.2">
      <c r="BD21289" s="325"/>
      <c r="EL21289" s="325"/>
    </row>
    <row r="21290" spans="56:142" x14ac:dyDescent="0.2">
      <c r="BD21290" s="325"/>
      <c r="EL21290" s="325"/>
    </row>
    <row r="21291" spans="56:142" x14ac:dyDescent="0.2">
      <c r="BD21291" s="325"/>
      <c r="EL21291" s="325"/>
    </row>
    <row r="21292" spans="56:142" x14ac:dyDescent="0.2">
      <c r="BD21292" s="325"/>
      <c r="EL21292" s="325"/>
    </row>
    <row r="21293" spans="56:142" x14ac:dyDescent="0.2">
      <c r="BD21293" s="325"/>
      <c r="EL21293" s="325"/>
    </row>
    <row r="21294" spans="56:142" x14ac:dyDescent="0.2">
      <c r="BD21294" s="325"/>
      <c r="EL21294" s="325"/>
    </row>
    <row r="21295" spans="56:142" x14ac:dyDescent="0.2">
      <c r="BD21295" s="325"/>
      <c r="EL21295" s="325"/>
    </row>
    <row r="21296" spans="56:142" x14ac:dyDescent="0.2">
      <c r="BD21296" s="325"/>
      <c r="EL21296" s="325"/>
    </row>
    <row r="21297" spans="56:142" x14ac:dyDescent="0.2">
      <c r="BD21297" s="325"/>
      <c r="EL21297" s="325"/>
    </row>
    <row r="21298" spans="56:142" x14ac:dyDescent="0.2">
      <c r="BD21298" s="325"/>
      <c r="EL21298" s="325"/>
    </row>
    <row r="21299" spans="56:142" x14ac:dyDescent="0.2">
      <c r="BD21299" s="325"/>
      <c r="EL21299" s="325"/>
    </row>
    <row r="21300" spans="56:142" x14ac:dyDescent="0.2">
      <c r="BD21300" s="325"/>
      <c r="EL21300" s="325"/>
    </row>
    <row r="21301" spans="56:142" x14ac:dyDescent="0.2">
      <c r="BD21301" s="325"/>
      <c r="EL21301" s="325"/>
    </row>
    <row r="21302" spans="56:142" x14ac:dyDescent="0.2">
      <c r="BD21302" s="325"/>
      <c r="EL21302" s="325"/>
    </row>
    <row r="21303" spans="56:142" x14ac:dyDescent="0.2">
      <c r="BD21303" s="325"/>
      <c r="EL21303" s="325"/>
    </row>
    <row r="21304" spans="56:142" x14ac:dyDescent="0.2">
      <c r="BD21304" s="325"/>
      <c r="EL21304" s="325"/>
    </row>
    <row r="21305" spans="56:142" x14ac:dyDescent="0.2">
      <c r="BD21305" s="325"/>
      <c r="EL21305" s="325"/>
    </row>
    <row r="21306" spans="56:142" x14ac:dyDescent="0.2">
      <c r="BD21306" s="325"/>
      <c r="EL21306" s="325"/>
    </row>
    <row r="21307" spans="56:142" x14ac:dyDescent="0.2">
      <c r="BD21307" s="325"/>
      <c r="EL21307" s="325"/>
    </row>
    <row r="21308" spans="56:142" x14ac:dyDescent="0.2">
      <c r="BD21308" s="325"/>
      <c r="EL21308" s="325"/>
    </row>
    <row r="21309" spans="56:142" x14ac:dyDescent="0.2">
      <c r="BD21309" s="325"/>
      <c r="EL21309" s="325"/>
    </row>
    <row r="21310" spans="56:142" x14ac:dyDescent="0.2">
      <c r="BD21310" s="325"/>
      <c r="EL21310" s="325"/>
    </row>
    <row r="21311" spans="56:142" x14ac:dyDescent="0.2">
      <c r="BD21311" s="325"/>
      <c r="EL21311" s="325"/>
    </row>
    <row r="21312" spans="56:142" x14ac:dyDescent="0.2">
      <c r="BD21312" s="325"/>
      <c r="EL21312" s="325"/>
    </row>
    <row r="21313" spans="56:142" x14ac:dyDescent="0.2">
      <c r="BD21313" s="325"/>
      <c r="EL21313" s="325"/>
    </row>
    <row r="21314" spans="56:142" x14ac:dyDescent="0.2">
      <c r="BD21314" s="325"/>
      <c r="EL21314" s="325"/>
    </row>
    <row r="21315" spans="56:142" x14ac:dyDescent="0.2">
      <c r="BD21315" s="325"/>
      <c r="EL21315" s="325"/>
    </row>
    <row r="21316" spans="56:142" x14ac:dyDescent="0.2">
      <c r="BD21316" s="325"/>
      <c r="EL21316" s="325"/>
    </row>
    <row r="21317" spans="56:142" x14ac:dyDescent="0.2">
      <c r="BD21317" s="325"/>
      <c r="EL21317" s="325"/>
    </row>
    <row r="21318" spans="56:142" x14ac:dyDescent="0.2">
      <c r="BD21318" s="325"/>
      <c r="EL21318" s="325"/>
    </row>
    <row r="21319" spans="56:142" x14ac:dyDescent="0.2">
      <c r="BD21319" s="325"/>
      <c r="EL21319" s="325"/>
    </row>
    <row r="21320" spans="56:142" x14ac:dyDescent="0.2">
      <c r="BD21320" s="325"/>
      <c r="EL21320" s="325"/>
    </row>
    <row r="21321" spans="56:142" x14ac:dyDescent="0.2">
      <c r="BD21321" s="325"/>
      <c r="EL21321" s="325"/>
    </row>
    <row r="21322" spans="56:142" x14ac:dyDescent="0.2">
      <c r="BD21322" s="325"/>
      <c r="EL21322" s="325"/>
    </row>
    <row r="21323" spans="56:142" x14ac:dyDescent="0.2">
      <c r="BD21323" s="325"/>
      <c r="EL21323" s="325"/>
    </row>
    <row r="21324" spans="56:142" x14ac:dyDescent="0.2">
      <c r="BD21324" s="325"/>
      <c r="EL21324" s="325"/>
    </row>
    <row r="21325" spans="56:142" x14ac:dyDescent="0.2">
      <c r="BD21325" s="325"/>
      <c r="EL21325" s="325"/>
    </row>
    <row r="21326" spans="56:142" x14ac:dyDescent="0.2">
      <c r="BD21326" s="325"/>
      <c r="EL21326" s="325"/>
    </row>
    <row r="21327" spans="56:142" x14ac:dyDescent="0.2">
      <c r="BD21327" s="325"/>
      <c r="EL21327" s="325"/>
    </row>
    <row r="21328" spans="56:142" x14ac:dyDescent="0.2">
      <c r="BD21328" s="325"/>
      <c r="EL21328" s="325"/>
    </row>
    <row r="21329" spans="56:142" x14ac:dyDescent="0.2">
      <c r="BD21329" s="325"/>
      <c r="EL21329" s="325"/>
    </row>
    <row r="21330" spans="56:142" x14ac:dyDescent="0.2">
      <c r="BD21330" s="325"/>
      <c r="EL21330" s="325"/>
    </row>
    <row r="21331" spans="56:142" x14ac:dyDescent="0.2">
      <c r="BD21331" s="325"/>
      <c r="EL21331" s="325"/>
    </row>
    <row r="21332" spans="56:142" x14ac:dyDescent="0.2">
      <c r="BD21332" s="325"/>
      <c r="EL21332" s="325"/>
    </row>
    <row r="21333" spans="56:142" x14ac:dyDescent="0.2">
      <c r="BD21333" s="325"/>
      <c r="EL21333" s="325"/>
    </row>
    <row r="21334" spans="56:142" x14ac:dyDescent="0.2">
      <c r="BD21334" s="325"/>
      <c r="EL21334" s="325"/>
    </row>
    <row r="21335" spans="56:142" x14ac:dyDescent="0.2">
      <c r="BD21335" s="325"/>
      <c r="EL21335" s="325"/>
    </row>
    <row r="21336" spans="56:142" x14ac:dyDescent="0.2">
      <c r="BD21336" s="325"/>
      <c r="EL21336" s="325"/>
    </row>
    <row r="21337" spans="56:142" x14ac:dyDescent="0.2">
      <c r="BD21337" s="325"/>
      <c r="EL21337" s="325"/>
    </row>
    <row r="21338" spans="56:142" x14ac:dyDescent="0.2">
      <c r="BD21338" s="325"/>
      <c r="EL21338" s="325"/>
    </row>
    <row r="21339" spans="56:142" x14ac:dyDescent="0.2">
      <c r="BD21339" s="325"/>
      <c r="EL21339" s="325"/>
    </row>
    <row r="21340" spans="56:142" x14ac:dyDescent="0.2">
      <c r="BD21340" s="325"/>
      <c r="EL21340" s="325"/>
    </row>
    <row r="21341" spans="56:142" x14ac:dyDescent="0.2">
      <c r="BD21341" s="325"/>
      <c r="EL21341" s="325"/>
    </row>
    <row r="21342" spans="56:142" x14ac:dyDescent="0.2">
      <c r="BD21342" s="325"/>
      <c r="EL21342" s="325"/>
    </row>
    <row r="21343" spans="56:142" x14ac:dyDescent="0.2">
      <c r="BD21343" s="325"/>
      <c r="EL21343" s="325"/>
    </row>
    <row r="21344" spans="56:142" x14ac:dyDescent="0.2">
      <c r="BD21344" s="325"/>
      <c r="EL21344" s="325"/>
    </row>
    <row r="21345" spans="56:142" x14ac:dyDescent="0.2">
      <c r="BD21345" s="325"/>
      <c r="EL21345" s="325"/>
    </row>
    <row r="21346" spans="56:142" x14ac:dyDescent="0.2">
      <c r="BD21346" s="325"/>
      <c r="EL21346" s="325"/>
    </row>
    <row r="21347" spans="56:142" x14ac:dyDescent="0.2">
      <c r="BD21347" s="325"/>
      <c r="EL21347" s="325"/>
    </row>
    <row r="21348" spans="56:142" x14ac:dyDescent="0.2">
      <c r="BD21348" s="325"/>
      <c r="EL21348" s="325"/>
    </row>
    <row r="21349" spans="56:142" x14ac:dyDescent="0.2">
      <c r="BD21349" s="325"/>
      <c r="EL21349" s="325"/>
    </row>
    <row r="21350" spans="56:142" x14ac:dyDescent="0.2">
      <c r="BD21350" s="325"/>
      <c r="EL21350" s="325"/>
    </row>
    <row r="21351" spans="56:142" x14ac:dyDescent="0.2">
      <c r="BD21351" s="325"/>
      <c r="EL21351" s="325"/>
    </row>
    <row r="21352" spans="56:142" x14ac:dyDescent="0.2">
      <c r="BD21352" s="325"/>
      <c r="EL21352" s="325"/>
    </row>
    <row r="21353" spans="56:142" x14ac:dyDescent="0.2">
      <c r="BD21353" s="325"/>
      <c r="EL21353" s="325"/>
    </row>
    <row r="21354" spans="56:142" x14ac:dyDescent="0.2">
      <c r="BD21354" s="325"/>
      <c r="EL21354" s="325"/>
    </row>
    <row r="21355" spans="56:142" x14ac:dyDescent="0.2">
      <c r="BD21355" s="325"/>
      <c r="EL21355" s="325"/>
    </row>
    <row r="21356" spans="56:142" x14ac:dyDescent="0.2">
      <c r="BD21356" s="325"/>
      <c r="EL21356" s="325"/>
    </row>
    <row r="21357" spans="56:142" x14ac:dyDescent="0.2">
      <c r="BD21357" s="325"/>
      <c r="EL21357" s="325"/>
    </row>
    <row r="21358" spans="56:142" x14ac:dyDescent="0.2">
      <c r="BD21358" s="325"/>
      <c r="EL21358" s="325"/>
    </row>
    <row r="21359" spans="56:142" x14ac:dyDescent="0.2">
      <c r="BD21359" s="325"/>
      <c r="EL21359" s="325"/>
    </row>
    <row r="21360" spans="56:142" x14ac:dyDescent="0.2">
      <c r="BD21360" s="325"/>
      <c r="EL21360" s="325"/>
    </row>
    <row r="21361" spans="56:142" x14ac:dyDescent="0.2">
      <c r="BD21361" s="325"/>
      <c r="EL21361" s="325"/>
    </row>
    <row r="21362" spans="56:142" x14ac:dyDescent="0.2">
      <c r="BD21362" s="325"/>
      <c r="EL21362" s="325"/>
    </row>
    <row r="21363" spans="56:142" x14ac:dyDescent="0.2">
      <c r="BD21363" s="325"/>
      <c r="EL21363" s="325"/>
    </row>
    <row r="21364" spans="56:142" x14ac:dyDescent="0.2">
      <c r="BD21364" s="325"/>
      <c r="EL21364" s="325"/>
    </row>
    <row r="21365" spans="56:142" x14ac:dyDescent="0.2">
      <c r="BD21365" s="325"/>
      <c r="EL21365" s="325"/>
    </row>
    <row r="21366" spans="56:142" x14ac:dyDescent="0.2">
      <c r="BD21366" s="325"/>
      <c r="EL21366" s="325"/>
    </row>
    <row r="21367" spans="56:142" x14ac:dyDescent="0.2">
      <c r="BD21367" s="325"/>
      <c r="EL21367" s="325"/>
    </row>
    <row r="21368" spans="56:142" x14ac:dyDescent="0.2">
      <c r="BD21368" s="325"/>
      <c r="EL21368" s="325"/>
    </row>
    <row r="21369" spans="56:142" x14ac:dyDescent="0.2">
      <c r="BD21369" s="325"/>
      <c r="EL21369" s="325"/>
    </row>
    <row r="21370" spans="56:142" x14ac:dyDescent="0.2">
      <c r="BD21370" s="325"/>
      <c r="EL21370" s="325"/>
    </row>
    <row r="21371" spans="56:142" x14ac:dyDescent="0.2">
      <c r="BD21371" s="325"/>
      <c r="EL21371" s="325"/>
    </row>
    <row r="21372" spans="56:142" x14ac:dyDescent="0.2">
      <c r="BD21372" s="325"/>
      <c r="EL21372" s="325"/>
    </row>
    <row r="21373" spans="56:142" x14ac:dyDescent="0.2">
      <c r="BD21373" s="325"/>
      <c r="EL21373" s="325"/>
    </row>
    <row r="21374" spans="56:142" x14ac:dyDescent="0.2">
      <c r="BD21374" s="325"/>
      <c r="EL21374" s="325"/>
    </row>
    <row r="21375" spans="56:142" x14ac:dyDescent="0.2">
      <c r="BD21375" s="325"/>
      <c r="EL21375" s="325"/>
    </row>
    <row r="21376" spans="56:142" x14ac:dyDescent="0.2">
      <c r="BD21376" s="325"/>
      <c r="EL21376" s="325"/>
    </row>
    <row r="21377" spans="56:142" x14ac:dyDescent="0.2">
      <c r="BD21377" s="325"/>
      <c r="EL21377" s="325"/>
    </row>
    <row r="21378" spans="56:142" x14ac:dyDescent="0.2">
      <c r="BD21378" s="325"/>
      <c r="EL21378" s="325"/>
    </row>
    <row r="21379" spans="56:142" x14ac:dyDescent="0.2">
      <c r="BD21379" s="325"/>
      <c r="EL21379" s="325"/>
    </row>
    <row r="21380" spans="56:142" x14ac:dyDescent="0.2">
      <c r="BD21380" s="325"/>
      <c r="EL21380" s="325"/>
    </row>
    <row r="21381" spans="56:142" x14ac:dyDescent="0.2">
      <c r="BD21381" s="325"/>
      <c r="EL21381" s="325"/>
    </row>
    <row r="21382" spans="56:142" x14ac:dyDescent="0.2">
      <c r="BD21382" s="325"/>
      <c r="EL21382" s="325"/>
    </row>
    <row r="21383" spans="56:142" x14ac:dyDescent="0.2">
      <c r="BD21383" s="325"/>
      <c r="EL21383" s="325"/>
    </row>
    <row r="21384" spans="56:142" x14ac:dyDescent="0.2">
      <c r="BD21384" s="325"/>
      <c r="EL21384" s="325"/>
    </row>
    <row r="21385" spans="56:142" x14ac:dyDescent="0.2">
      <c r="BD21385" s="325"/>
      <c r="EL21385" s="325"/>
    </row>
    <row r="21386" spans="56:142" x14ac:dyDescent="0.2">
      <c r="BD21386" s="325"/>
      <c r="EL21386" s="325"/>
    </row>
    <row r="21387" spans="56:142" x14ac:dyDescent="0.2">
      <c r="BD21387" s="325"/>
      <c r="EL21387" s="325"/>
    </row>
    <row r="21388" spans="56:142" x14ac:dyDescent="0.2">
      <c r="BD21388" s="325"/>
      <c r="EL21388" s="325"/>
    </row>
    <row r="21389" spans="56:142" x14ac:dyDescent="0.2">
      <c r="BD21389" s="325"/>
      <c r="EL21389" s="325"/>
    </row>
    <row r="21390" spans="56:142" x14ac:dyDescent="0.2">
      <c r="BD21390" s="325"/>
      <c r="EL21390" s="325"/>
    </row>
    <row r="21391" spans="56:142" x14ac:dyDescent="0.2">
      <c r="BD21391" s="325"/>
      <c r="EL21391" s="325"/>
    </row>
    <row r="21392" spans="56:142" x14ac:dyDescent="0.2">
      <c r="BD21392" s="325"/>
      <c r="EL21392" s="325"/>
    </row>
    <row r="21393" spans="56:142" x14ac:dyDescent="0.2">
      <c r="BD21393" s="325"/>
      <c r="EL21393" s="325"/>
    </row>
    <row r="21394" spans="56:142" x14ac:dyDescent="0.2">
      <c r="BD21394" s="325"/>
      <c r="EL21394" s="325"/>
    </row>
    <row r="21395" spans="56:142" x14ac:dyDescent="0.2">
      <c r="BD21395" s="325"/>
      <c r="EL21395" s="325"/>
    </row>
    <row r="21396" spans="56:142" x14ac:dyDescent="0.2">
      <c r="BD21396" s="325"/>
      <c r="EL21396" s="325"/>
    </row>
    <row r="21397" spans="56:142" x14ac:dyDescent="0.2">
      <c r="BD21397" s="325"/>
      <c r="EL21397" s="325"/>
    </row>
    <row r="21398" spans="56:142" x14ac:dyDescent="0.2">
      <c r="BD21398" s="325"/>
      <c r="EL21398" s="325"/>
    </row>
    <row r="21399" spans="56:142" x14ac:dyDescent="0.2">
      <c r="BD21399" s="325"/>
      <c r="EL21399" s="325"/>
    </row>
    <row r="21400" spans="56:142" x14ac:dyDescent="0.2">
      <c r="BD21400" s="325"/>
      <c r="EL21400" s="325"/>
    </row>
    <row r="21401" spans="56:142" x14ac:dyDescent="0.2">
      <c r="BD21401" s="325"/>
      <c r="EL21401" s="325"/>
    </row>
    <row r="21402" spans="56:142" x14ac:dyDescent="0.2">
      <c r="BD21402" s="325"/>
      <c r="EL21402" s="325"/>
    </row>
    <row r="21403" spans="56:142" x14ac:dyDescent="0.2">
      <c r="BD21403" s="325"/>
      <c r="EL21403" s="325"/>
    </row>
    <row r="21404" spans="56:142" x14ac:dyDescent="0.2">
      <c r="BD21404" s="325"/>
      <c r="EL21404" s="325"/>
    </row>
    <row r="21405" spans="56:142" x14ac:dyDescent="0.2">
      <c r="BD21405" s="325"/>
      <c r="EL21405" s="325"/>
    </row>
    <row r="21406" spans="56:142" x14ac:dyDescent="0.2">
      <c r="BD21406" s="325"/>
      <c r="EL21406" s="325"/>
    </row>
    <row r="21407" spans="56:142" x14ac:dyDescent="0.2">
      <c r="BD21407" s="325"/>
      <c r="EL21407" s="325"/>
    </row>
    <row r="21408" spans="56:142" x14ac:dyDescent="0.2">
      <c r="BD21408" s="325"/>
      <c r="EL21408" s="325"/>
    </row>
    <row r="21409" spans="56:142" x14ac:dyDescent="0.2">
      <c r="BD21409" s="325"/>
      <c r="EL21409" s="325"/>
    </row>
    <row r="21410" spans="56:142" x14ac:dyDescent="0.2">
      <c r="BD21410" s="325"/>
      <c r="EL21410" s="325"/>
    </row>
    <row r="21411" spans="56:142" x14ac:dyDescent="0.2">
      <c r="BD21411" s="325"/>
      <c r="EL21411" s="325"/>
    </row>
    <row r="21412" spans="56:142" x14ac:dyDescent="0.2">
      <c r="BD21412" s="325"/>
      <c r="EL21412" s="325"/>
    </row>
    <row r="21413" spans="56:142" x14ac:dyDescent="0.2">
      <c r="BD21413" s="325"/>
      <c r="EL21413" s="325"/>
    </row>
    <row r="21414" spans="56:142" x14ac:dyDescent="0.2">
      <c r="BD21414" s="325"/>
      <c r="EL21414" s="325"/>
    </row>
    <row r="21415" spans="56:142" x14ac:dyDescent="0.2">
      <c r="BD21415" s="325"/>
      <c r="EL21415" s="325"/>
    </row>
    <row r="21416" spans="56:142" x14ac:dyDescent="0.2">
      <c r="BD21416" s="325"/>
      <c r="EL21416" s="325"/>
    </row>
    <row r="21417" spans="56:142" x14ac:dyDescent="0.2">
      <c r="BD21417" s="325"/>
      <c r="EL21417" s="325"/>
    </row>
    <row r="21418" spans="56:142" x14ac:dyDescent="0.2">
      <c r="BD21418" s="325"/>
      <c r="EL21418" s="325"/>
    </row>
    <row r="21419" spans="56:142" x14ac:dyDescent="0.2">
      <c r="BD21419" s="325"/>
      <c r="EL21419" s="325"/>
    </row>
    <row r="21420" spans="56:142" x14ac:dyDescent="0.2">
      <c r="BD21420" s="325"/>
      <c r="EL21420" s="325"/>
    </row>
    <row r="21421" spans="56:142" x14ac:dyDescent="0.2">
      <c r="BD21421" s="325"/>
      <c r="EL21421" s="325"/>
    </row>
    <row r="21422" spans="56:142" x14ac:dyDescent="0.2">
      <c r="BD21422" s="325"/>
      <c r="EL21422" s="325"/>
    </row>
    <row r="21423" spans="56:142" x14ac:dyDescent="0.2">
      <c r="BD21423" s="325"/>
      <c r="EL21423" s="325"/>
    </row>
    <row r="21424" spans="56:142" x14ac:dyDescent="0.2">
      <c r="BD21424" s="325"/>
      <c r="EL21424" s="325"/>
    </row>
    <row r="21425" spans="56:142" x14ac:dyDescent="0.2">
      <c r="BD21425" s="325"/>
      <c r="EL21425" s="325"/>
    </row>
    <row r="21426" spans="56:142" x14ac:dyDescent="0.2">
      <c r="BD21426" s="325"/>
      <c r="EL21426" s="325"/>
    </row>
    <row r="21427" spans="56:142" x14ac:dyDescent="0.2">
      <c r="BD21427" s="325"/>
      <c r="EL21427" s="325"/>
    </row>
    <row r="21428" spans="56:142" x14ac:dyDescent="0.2">
      <c r="BD21428" s="325"/>
      <c r="EL21428" s="325"/>
    </row>
    <row r="21429" spans="56:142" x14ac:dyDescent="0.2">
      <c r="BD21429" s="325"/>
      <c r="EL21429" s="325"/>
    </row>
    <row r="21430" spans="56:142" x14ac:dyDescent="0.2">
      <c r="BD21430" s="325"/>
      <c r="EL21430" s="325"/>
    </row>
    <row r="21431" spans="56:142" x14ac:dyDescent="0.2">
      <c r="BD21431" s="325"/>
      <c r="EL21431" s="325"/>
    </row>
    <row r="21432" spans="56:142" x14ac:dyDescent="0.2">
      <c r="BD21432" s="325"/>
      <c r="EL21432" s="325"/>
    </row>
    <row r="21433" spans="56:142" x14ac:dyDescent="0.2">
      <c r="BD21433" s="325"/>
      <c r="EL21433" s="325"/>
    </row>
    <row r="21434" spans="56:142" x14ac:dyDescent="0.2">
      <c r="BD21434" s="325"/>
      <c r="EL21434" s="325"/>
    </row>
    <row r="21435" spans="56:142" x14ac:dyDescent="0.2">
      <c r="BD21435" s="325"/>
      <c r="EL21435" s="325"/>
    </row>
    <row r="21436" spans="56:142" x14ac:dyDescent="0.2">
      <c r="BD21436" s="325"/>
      <c r="EL21436" s="325"/>
    </row>
    <row r="21437" spans="56:142" x14ac:dyDescent="0.2">
      <c r="BD21437" s="325"/>
      <c r="EL21437" s="325"/>
    </row>
    <row r="21438" spans="56:142" x14ac:dyDescent="0.2">
      <c r="BD21438" s="325"/>
      <c r="EL21438" s="325"/>
    </row>
    <row r="21439" spans="56:142" x14ac:dyDescent="0.2">
      <c r="BD21439" s="325"/>
      <c r="EL21439" s="325"/>
    </row>
    <row r="21440" spans="56:142" x14ac:dyDescent="0.2">
      <c r="BD21440" s="325"/>
      <c r="EL21440" s="325"/>
    </row>
    <row r="21441" spans="56:142" x14ac:dyDescent="0.2">
      <c r="BD21441" s="325"/>
      <c r="EL21441" s="325"/>
    </row>
    <row r="21442" spans="56:142" x14ac:dyDescent="0.2">
      <c r="BD21442" s="325"/>
      <c r="EL21442" s="325"/>
    </row>
    <row r="21443" spans="56:142" x14ac:dyDescent="0.2">
      <c r="BD21443" s="325"/>
      <c r="EL21443" s="325"/>
    </row>
    <row r="21444" spans="56:142" x14ac:dyDescent="0.2">
      <c r="BD21444" s="325"/>
      <c r="EL21444" s="325"/>
    </row>
    <row r="21445" spans="56:142" x14ac:dyDescent="0.2">
      <c r="BD21445" s="325"/>
      <c r="EL21445" s="325"/>
    </row>
    <row r="21446" spans="56:142" x14ac:dyDescent="0.2">
      <c r="BD21446" s="325"/>
      <c r="EL21446" s="325"/>
    </row>
    <row r="21447" spans="56:142" x14ac:dyDescent="0.2">
      <c r="BD21447" s="325"/>
      <c r="EL21447" s="325"/>
    </row>
    <row r="21448" spans="56:142" x14ac:dyDescent="0.2">
      <c r="BD21448" s="325"/>
      <c r="EL21448" s="325"/>
    </row>
    <row r="21449" spans="56:142" x14ac:dyDescent="0.2">
      <c r="BD21449" s="325"/>
      <c r="EL21449" s="325"/>
    </row>
    <row r="21450" spans="56:142" x14ac:dyDescent="0.2">
      <c r="BD21450" s="325"/>
      <c r="EL21450" s="325"/>
    </row>
    <row r="21451" spans="56:142" x14ac:dyDescent="0.2">
      <c r="BD21451" s="325"/>
      <c r="EL21451" s="325"/>
    </row>
    <row r="21452" spans="56:142" x14ac:dyDescent="0.2">
      <c r="BD21452" s="325"/>
      <c r="EL21452" s="325"/>
    </row>
    <row r="21453" spans="56:142" x14ac:dyDescent="0.2">
      <c r="BD21453" s="325"/>
      <c r="EL21453" s="325"/>
    </row>
    <row r="21454" spans="56:142" x14ac:dyDescent="0.2">
      <c r="BD21454" s="325"/>
      <c r="EL21454" s="325"/>
    </row>
    <row r="21455" spans="56:142" x14ac:dyDescent="0.2">
      <c r="BD21455" s="325"/>
      <c r="EL21455" s="325"/>
    </row>
    <row r="21456" spans="56:142" x14ac:dyDescent="0.2">
      <c r="BD21456" s="325"/>
      <c r="EL21456" s="325"/>
    </row>
    <row r="21457" spans="56:142" x14ac:dyDescent="0.2">
      <c r="BD21457" s="325"/>
      <c r="EL21457" s="325"/>
    </row>
    <row r="21458" spans="56:142" x14ac:dyDescent="0.2">
      <c r="BD21458" s="325"/>
      <c r="EL21458" s="325"/>
    </row>
    <row r="21459" spans="56:142" x14ac:dyDescent="0.2">
      <c r="BD21459" s="325"/>
      <c r="EL21459" s="325"/>
    </row>
    <row r="21460" spans="56:142" x14ac:dyDescent="0.2">
      <c r="BD21460" s="325"/>
      <c r="EL21460" s="325"/>
    </row>
    <row r="21461" spans="56:142" x14ac:dyDescent="0.2">
      <c r="BD21461" s="325"/>
      <c r="EL21461" s="325"/>
    </row>
    <row r="21462" spans="56:142" x14ac:dyDescent="0.2">
      <c r="BD21462" s="325"/>
      <c r="EL21462" s="325"/>
    </row>
    <row r="21463" spans="56:142" x14ac:dyDescent="0.2">
      <c r="BD21463" s="325"/>
      <c r="EL21463" s="325"/>
    </row>
    <row r="21464" spans="56:142" x14ac:dyDescent="0.2">
      <c r="BD21464" s="325"/>
      <c r="EL21464" s="325"/>
    </row>
    <row r="21465" spans="56:142" x14ac:dyDescent="0.2">
      <c r="BD21465" s="325"/>
      <c r="EL21465" s="325"/>
    </row>
    <row r="21466" spans="56:142" x14ac:dyDescent="0.2">
      <c r="BD21466" s="325"/>
      <c r="EL21466" s="325"/>
    </row>
    <row r="21467" spans="56:142" x14ac:dyDescent="0.2">
      <c r="BD21467" s="325"/>
      <c r="EL21467" s="325"/>
    </row>
    <row r="21468" spans="56:142" x14ac:dyDescent="0.2">
      <c r="BD21468" s="325"/>
      <c r="EL21468" s="325"/>
    </row>
    <row r="21469" spans="56:142" x14ac:dyDescent="0.2">
      <c r="BD21469" s="325"/>
      <c r="EL21469" s="325"/>
    </row>
    <row r="21470" spans="56:142" x14ac:dyDescent="0.2">
      <c r="BD21470" s="325"/>
      <c r="EL21470" s="325"/>
    </row>
    <row r="21471" spans="56:142" x14ac:dyDescent="0.2">
      <c r="BD21471" s="325"/>
      <c r="EL21471" s="325"/>
    </row>
    <row r="21472" spans="56:142" x14ac:dyDescent="0.2">
      <c r="BD21472" s="325"/>
      <c r="EL21472" s="325"/>
    </row>
    <row r="21473" spans="56:142" x14ac:dyDescent="0.2">
      <c r="BD21473" s="325"/>
      <c r="EL21473" s="325"/>
    </row>
    <row r="21474" spans="56:142" x14ac:dyDescent="0.2">
      <c r="BD21474" s="325"/>
      <c r="EL21474" s="325"/>
    </row>
    <row r="21475" spans="56:142" x14ac:dyDescent="0.2">
      <c r="BD21475" s="325"/>
      <c r="EL21475" s="325"/>
    </row>
    <row r="21476" spans="56:142" x14ac:dyDescent="0.2">
      <c r="BD21476" s="325"/>
      <c r="EL21476" s="325"/>
    </row>
    <row r="21477" spans="56:142" x14ac:dyDescent="0.2">
      <c r="BD21477" s="325"/>
      <c r="EL21477" s="325"/>
    </row>
    <row r="21478" spans="56:142" x14ac:dyDescent="0.2">
      <c r="BD21478" s="325"/>
      <c r="EL21478" s="325"/>
    </row>
    <row r="21479" spans="56:142" x14ac:dyDescent="0.2">
      <c r="BD21479" s="325"/>
      <c r="EL21479" s="325"/>
    </row>
    <row r="21480" spans="56:142" x14ac:dyDescent="0.2">
      <c r="BD21480" s="325"/>
      <c r="EL21480" s="325"/>
    </row>
    <row r="21481" spans="56:142" x14ac:dyDescent="0.2">
      <c r="BD21481" s="325"/>
      <c r="EL21481" s="325"/>
    </row>
    <row r="21482" spans="56:142" x14ac:dyDescent="0.2">
      <c r="BD21482" s="325"/>
      <c r="EL21482" s="325"/>
    </row>
    <row r="21483" spans="56:142" x14ac:dyDescent="0.2">
      <c r="BD21483" s="325"/>
      <c r="EL21483" s="325"/>
    </row>
    <row r="21484" spans="56:142" x14ac:dyDescent="0.2">
      <c r="BD21484" s="325"/>
      <c r="EL21484" s="325"/>
    </row>
    <row r="21485" spans="56:142" x14ac:dyDescent="0.2">
      <c r="BD21485" s="325"/>
      <c r="EL21485" s="325"/>
    </row>
    <row r="21486" spans="56:142" x14ac:dyDescent="0.2">
      <c r="BD21486" s="325"/>
      <c r="EL21486" s="325"/>
    </row>
    <row r="21487" spans="56:142" x14ac:dyDescent="0.2">
      <c r="BD21487" s="325"/>
      <c r="EL21487" s="325"/>
    </row>
    <row r="21488" spans="56:142" x14ac:dyDescent="0.2">
      <c r="BD21488" s="325"/>
      <c r="EL21488" s="325"/>
    </row>
    <row r="21489" spans="56:142" x14ac:dyDescent="0.2">
      <c r="BD21489" s="325"/>
      <c r="EL21489" s="325"/>
    </row>
    <row r="21490" spans="56:142" x14ac:dyDescent="0.2">
      <c r="BD21490" s="325"/>
      <c r="EL21490" s="325"/>
    </row>
    <row r="21491" spans="56:142" x14ac:dyDescent="0.2">
      <c r="BD21491" s="325"/>
      <c r="EL21491" s="325"/>
    </row>
    <row r="21492" spans="56:142" x14ac:dyDescent="0.2">
      <c r="BD21492" s="325"/>
      <c r="EL21492" s="325"/>
    </row>
    <row r="21493" spans="56:142" x14ac:dyDescent="0.2">
      <c r="BD21493" s="325"/>
      <c r="EL21493" s="325"/>
    </row>
    <row r="21494" spans="56:142" x14ac:dyDescent="0.2">
      <c r="BD21494" s="325"/>
      <c r="EL21494" s="325"/>
    </row>
    <row r="21495" spans="56:142" x14ac:dyDescent="0.2">
      <c r="BD21495" s="325"/>
      <c r="EL21495" s="325"/>
    </row>
    <row r="21496" spans="56:142" x14ac:dyDescent="0.2">
      <c r="BD21496" s="325"/>
      <c r="EL21496" s="325"/>
    </row>
    <row r="21497" spans="56:142" x14ac:dyDescent="0.2">
      <c r="BD21497" s="325"/>
      <c r="EL21497" s="325"/>
    </row>
    <row r="21498" spans="56:142" x14ac:dyDescent="0.2">
      <c r="BD21498" s="325"/>
      <c r="EL21498" s="325"/>
    </row>
    <row r="21499" spans="56:142" x14ac:dyDescent="0.2">
      <c r="BD21499" s="325"/>
      <c r="EL21499" s="325"/>
    </row>
    <row r="21500" spans="56:142" x14ac:dyDescent="0.2">
      <c r="BD21500" s="325"/>
      <c r="EL21500" s="325"/>
    </row>
    <row r="21501" spans="56:142" x14ac:dyDescent="0.2">
      <c r="BD21501" s="325"/>
      <c r="EL21501" s="325"/>
    </row>
    <row r="21502" spans="56:142" x14ac:dyDescent="0.2">
      <c r="BD21502" s="325"/>
      <c r="EL21502" s="325"/>
    </row>
    <row r="21503" spans="56:142" x14ac:dyDescent="0.2">
      <c r="BD21503" s="325"/>
      <c r="EL21503" s="325"/>
    </row>
    <row r="21504" spans="56:142" x14ac:dyDescent="0.2">
      <c r="BD21504" s="325"/>
      <c r="EL21504" s="325"/>
    </row>
    <row r="21505" spans="56:142" x14ac:dyDescent="0.2">
      <c r="BD21505" s="325"/>
      <c r="EL21505" s="325"/>
    </row>
    <row r="21506" spans="56:142" x14ac:dyDescent="0.2">
      <c r="BD21506" s="325"/>
      <c r="EL21506" s="325"/>
    </row>
    <row r="21507" spans="56:142" x14ac:dyDescent="0.2">
      <c r="BD21507" s="325"/>
      <c r="EL21507" s="325"/>
    </row>
    <row r="21508" spans="56:142" x14ac:dyDescent="0.2">
      <c r="BD21508" s="325"/>
      <c r="EL21508" s="325"/>
    </row>
    <row r="21509" spans="56:142" x14ac:dyDescent="0.2">
      <c r="BD21509" s="325"/>
      <c r="EL21509" s="325"/>
    </row>
    <row r="21510" spans="56:142" x14ac:dyDescent="0.2">
      <c r="BD21510" s="325"/>
      <c r="EL21510" s="325"/>
    </row>
    <row r="21511" spans="56:142" x14ac:dyDescent="0.2">
      <c r="BD21511" s="325"/>
      <c r="EL21511" s="325"/>
    </row>
    <row r="21512" spans="56:142" x14ac:dyDescent="0.2">
      <c r="BD21512" s="325"/>
      <c r="EL21512" s="325"/>
    </row>
    <row r="21513" spans="56:142" x14ac:dyDescent="0.2">
      <c r="BD21513" s="325"/>
      <c r="EL21513" s="325"/>
    </row>
    <row r="21514" spans="56:142" x14ac:dyDescent="0.2">
      <c r="BD21514" s="325"/>
      <c r="EL21514" s="325"/>
    </row>
    <row r="21515" spans="56:142" x14ac:dyDescent="0.2">
      <c r="BD21515" s="325"/>
      <c r="EL21515" s="325"/>
    </row>
    <row r="21516" spans="56:142" x14ac:dyDescent="0.2">
      <c r="BD21516" s="325"/>
      <c r="EL21516" s="325"/>
    </row>
    <row r="21517" spans="56:142" x14ac:dyDescent="0.2">
      <c r="BD21517" s="325"/>
      <c r="EL21517" s="325"/>
    </row>
    <row r="21518" spans="56:142" x14ac:dyDescent="0.2">
      <c r="BD21518" s="325"/>
      <c r="EL21518" s="325"/>
    </row>
    <row r="21519" spans="56:142" x14ac:dyDescent="0.2">
      <c r="BD21519" s="325"/>
      <c r="EL21519" s="325"/>
    </row>
    <row r="21520" spans="56:142" x14ac:dyDescent="0.2">
      <c r="BD21520" s="325"/>
      <c r="EL21520" s="325"/>
    </row>
    <row r="21521" spans="56:142" x14ac:dyDescent="0.2">
      <c r="BD21521" s="325"/>
      <c r="EL21521" s="325"/>
    </row>
    <row r="21522" spans="56:142" x14ac:dyDescent="0.2">
      <c r="BD21522" s="325"/>
      <c r="EL21522" s="325"/>
    </row>
    <row r="21523" spans="56:142" x14ac:dyDescent="0.2">
      <c r="BD21523" s="325"/>
      <c r="EL21523" s="325"/>
    </row>
    <row r="21524" spans="56:142" x14ac:dyDescent="0.2">
      <c r="BD21524" s="325"/>
      <c r="EL21524" s="325"/>
    </row>
    <row r="21525" spans="56:142" x14ac:dyDescent="0.2">
      <c r="BD21525" s="325"/>
      <c r="EL21525" s="325"/>
    </row>
    <row r="21526" spans="56:142" x14ac:dyDescent="0.2">
      <c r="BD21526" s="325"/>
      <c r="EL21526" s="325"/>
    </row>
    <row r="21527" spans="56:142" x14ac:dyDescent="0.2">
      <c r="BD21527" s="325"/>
      <c r="EL21527" s="325"/>
    </row>
    <row r="21528" spans="56:142" x14ac:dyDescent="0.2">
      <c r="BD21528" s="325"/>
      <c r="EL21528" s="325"/>
    </row>
    <row r="21529" spans="56:142" x14ac:dyDescent="0.2">
      <c r="BD21529" s="325"/>
      <c r="EL21529" s="325"/>
    </row>
    <row r="21530" spans="56:142" x14ac:dyDescent="0.2">
      <c r="BD21530" s="325"/>
      <c r="EL21530" s="325"/>
    </row>
    <row r="21531" spans="56:142" x14ac:dyDescent="0.2">
      <c r="BD21531" s="325"/>
      <c r="EL21531" s="325"/>
    </row>
    <row r="21532" spans="56:142" x14ac:dyDescent="0.2">
      <c r="BD21532" s="325"/>
      <c r="EL21532" s="325"/>
    </row>
    <row r="21533" spans="56:142" x14ac:dyDescent="0.2">
      <c r="BD21533" s="325"/>
      <c r="EL21533" s="325"/>
    </row>
    <row r="21534" spans="56:142" x14ac:dyDescent="0.2">
      <c r="BD21534" s="325"/>
      <c r="EL21534" s="325"/>
    </row>
    <row r="21535" spans="56:142" x14ac:dyDescent="0.2">
      <c r="BD21535" s="325"/>
      <c r="EL21535" s="325"/>
    </row>
    <row r="21536" spans="56:142" x14ac:dyDescent="0.2">
      <c r="BD21536" s="325"/>
      <c r="EL21536" s="325"/>
    </row>
    <row r="21537" spans="56:142" x14ac:dyDescent="0.2">
      <c r="BD21537" s="325"/>
      <c r="EL21537" s="325"/>
    </row>
    <row r="21538" spans="56:142" x14ac:dyDescent="0.2">
      <c r="BD21538" s="325"/>
      <c r="EL21538" s="325"/>
    </row>
    <row r="21539" spans="56:142" x14ac:dyDescent="0.2">
      <c r="BD21539" s="325"/>
      <c r="EL21539" s="325"/>
    </row>
    <row r="21540" spans="56:142" x14ac:dyDescent="0.2">
      <c r="BD21540" s="325"/>
      <c r="EL21540" s="325"/>
    </row>
    <row r="21541" spans="56:142" x14ac:dyDescent="0.2">
      <c r="BD21541" s="325"/>
      <c r="EL21541" s="325"/>
    </row>
    <row r="21542" spans="56:142" x14ac:dyDescent="0.2">
      <c r="BD21542" s="325"/>
      <c r="EL21542" s="325"/>
    </row>
    <row r="21543" spans="56:142" x14ac:dyDescent="0.2">
      <c r="BD21543" s="325"/>
      <c r="EL21543" s="325"/>
    </row>
    <row r="21544" spans="56:142" x14ac:dyDescent="0.2">
      <c r="BD21544" s="325"/>
      <c r="EL21544" s="325"/>
    </row>
    <row r="21545" spans="56:142" x14ac:dyDescent="0.2">
      <c r="BD21545" s="325"/>
      <c r="EL21545" s="325"/>
    </row>
    <row r="21546" spans="56:142" x14ac:dyDescent="0.2">
      <c r="BD21546" s="325"/>
      <c r="EL21546" s="325"/>
    </row>
    <row r="21547" spans="56:142" x14ac:dyDescent="0.2">
      <c r="BD21547" s="325"/>
      <c r="EL21547" s="325"/>
    </row>
    <row r="21548" spans="56:142" x14ac:dyDescent="0.2">
      <c r="BD21548" s="325"/>
      <c r="EL21548" s="325"/>
    </row>
    <row r="21549" spans="56:142" x14ac:dyDescent="0.2">
      <c r="BD21549" s="325"/>
      <c r="EL21549" s="325"/>
    </row>
    <row r="21550" spans="56:142" x14ac:dyDescent="0.2">
      <c r="BD21550" s="325"/>
      <c r="EL21550" s="325"/>
    </row>
    <row r="21551" spans="56:142" x14ac:dyDescent="0.2">
      <c r="BD21551" s="325"/>
      <c r="EL21551" s="325"/>
    </row>
    <row r="21552" spans="56:142" x14ac:dyDescent="0.2">
      <c r="BD21552" s="325"/>
      <c r="EL21552" s="325"/>
    </row>
    <row r="21553" spans="56:142" x14ac:dyDescent="0.2">
      <c r="BD21553" s="325"/>
      <c r="EL21553" s="325"/>
    </row>
    <row r="21554" spans="56:142" x14ac:dyDescent="0.2">
      <c r="BD21554" s="325"/>
      <c r="EL21554" s="325"/>
    </row>
    <row r="21555" spans="56:142" x14ac:dyDescent="0.2">
      <c r="BD21555" s="325"/>
      <c r="EL21555" s="325"/>
    </row>
    <row r="21556" spans="56:142" x14ac:dyDescent="0.2">
      <c r="BD21556" s="325"/>
      <c r="EL21556" s="325"/>
    </row>
    <row r="21557" spans="56:142" x14ac:dyDescent="0.2">
      <c r="BD21557" s="325"/>
      <c r="EL21557" s="325"/>
    </row>
    <row r="21558" spans="56:142" x14ac:dyDescent="0.2">
      <c r="BD21558" s="325"/>
      <c r="EL21558" s="325"/>
    </row>
    <row r="21559" spans="56:142" x14ac:dyDescent="0.2">
      <c r="BD21559" s="325"/>
      <c r="EL21559" s="325"/>
    </row>
    <row r="21560" spans="56:142" x14ac:dyDescent="0.2">
      <c r="BD21560" s="325"/>
      <c r="EL21560" s="325"/>
    </row>
    <row r="21561" spans="56:142" x14ac:dyDescent="0.2">
      <c r="BD21561" s="325"/>
      <c r="EL21561" s="325"/>
    </row>
    <row r="21562" spans="56:142" x14ac:dyDescent="0.2">
      <c r="BD21562" s="325"/>
      <c r="EL21562" s="325"/>
    </row>
    <row r="21563" spans="56:142" x14ac:dyDescent="0.2">
      <c r="BD21563" s="325"/>
      <c r="EL21563" s="325"/>
    </row>
    <row r="21564" spans="56:142" x14ac:dyDescent="0.2">
      <c r="BD21564" s="325"/>
      <c r="EL21564" s="325"/>
    </row>
    <row r="21565" spans="56:142" x14ac:dyDescent="0.2">
      <c r="BD21565" s="325"/>
      <c r="EL21565" s="325"/>
    </row>
    <row r="21566" spans="56:142" x14ac:dyDescent="0.2">
      <c r="BD21566" s="325"/>
      <c r="EL21566" s="325"/>
    </row>
    <row r="21567" spans="56:142" x14ac:dyDescent="0.2">
      <c r="BD21567" s="325"/>
      <c r="EL21567" s="325"/>
    </row>
    <row r="21568" spans="56:142" x14ac:dyDescent="0.2">
      <c r="BD21568" s="325"/>
      <c r="EL21568" s="325"/>
    </row>
    <row r="21569" spans="56:142" x14ac:dyDescent="0.2">
      <c r="BD21569" s="325"/>
      <c r="EL21569" s="325"/>
    </row>
    <row r="21570" spans="56:142" x14ac:dyDescent="0.2">
      <c r="BD21570" s="325"/>
      <c r="EL21570" s="325"/>
    </row>
    <row r="21571" spans="56:142" x14ac:dyDescent="0.2">
      <c r="BD21571" s="325"/>
      <c r="EL21571" s="325"/>
    </row>
    <row r="21572" spans="56:142" x14ac:dyDescent="0.2">
      <c r="BD21572" s="325"/>
      <c r="EL21572" s="325"/>
    </row>
    <row r="21573" spans="56:142" x14ac:dyDescent="0.2">
      <c r="BD21573" s="325"/>
      <c r="EL21573" s="325"/>
    </row>
    <row r="21574" spans="56:142" x14ac:dyDescent="0.2">
      <c r="BD21574" s="325"/>
      <c r="EL21574" s="325"/>
    </row>
    <row r="21575" spans="56:142" x14ac:dyDescent="0.2">
      <c r="BD21575" s="325"/>
      <c r="EL21575" s="325"/>
    </row>
    <row r="21576" spans="56:142" x14ac:dyDescent="0.2">
      <c r="BD21576" s="325"/>
      <c r="EL21576" s="325"/>
    </row>
    <row r="21577" spans="56:142" x14ac:dyDescent="0.2">
      <c r="BD21577" s="325"/>
      <c r="EL21577" s="325"/>
    </row>
    <row r="21578" spans="56:142" x14ac:dyDescent="0.2">
      <c r="BD21578" s="325"/>
      <c r="EL21578" s="325"/>
    </row>
    <row r="21579" spans="56:142" x14ac:dyDescent="0.2">
      <c r="BD21579" s="325"/>
      <c r="EL21579" s="325"/>
    </row>
    <row r="21580" spans="56:142" x14ac:dyDescent="0.2">
      <c r="BD21580" s="325"/>
      <c r="EL21580" s="325"/>
    </row>
    <row r="21581" spans="56:142" x14ac:dyDescent="0.2">
      <c r="BD21581" s="325"/>
      <c r="EL21581" s="325"/>
    </row>
    <row r="21582" spans="56:142" x14ac:dyDescent="0.2">
      <c r="BD21582" s="325"/>
      <c r="EL21582" s="325"/>
    </row>
    <row r="21583" spans="56:142" x14ac:dyDescent="0.2">
      <c r="BD21583" s="325"/>
      <c r="EL21583" s="325"/>
    </row>
    <row r="21584" spans="56:142" x14ac:dyDescent="0.2">
      <c r="BD21584" s="325"/>
      <c r="EL21584" s="325"/>
    </row>
    <row r="21585" spans="56:142" x14ac:dyDescent="0.2">
      <c r="BD21585" s="325"/>
      <c r="EL21585" s="325"/>
    </row>
    <row r="21586" spans="56:142" x14ac:dyDescent="0.2">
      <c r="BD21586" s="325"/>
      <c r="EL21586" s="325"/>
    </row>
    <row r="21587" spans="56:142" x14ac:dyDescent="0.2">
      <c r="BD21587" s="325"/>
      <c r="EL21587" s="325"/>
    </row>
    <row r="21588" spans="56:142" x14ac:dyDescent="0.2">
      <c r="BD21588" s="325"/>
      <c r="EL21588" s="325"/>
    </row>
    <row r="21589" spans="56:142" x14ac:dyDescent="0.2">
      <c r="BD21589" s="325"/>
      <c r="EL21589" s="325"/>
    </row>
    <row r="21590" spans="56:142" x14ac:dyDescent="0.2">
      <c r="BD21590" s="325"/>
      <c r="EL21590" s="325"/>
    </row>
    <row r="21591" spans="56:142" x14ac:dyDescent="0.2">
      <c r="BD21591" s="325"/>
      <c r="EL21591" s="325"/>
    </row>
    <row r="21592" spans="56:142" x14ac:dyDescent="0.2">
      <c r="BD21592" s="325"/>
      <c r="EL21592" s="325"/>
    </row>
    <row r="21593" spans="56:142" x14ac:dyDescent="0.2">
      <c r="BD21593" s="325"/>
      <c r="EL21593" s="325"/>
    </row>
    <row r="21594" spans="56:142" x14ac:dyDescent="0.2">
      <c r="BD21594" s="325"/>
      <c r="EL21594" s="325"/>
    </row>
    <row r="21595" spans="56:142" x14ac:dyDescent="0.2">
      <c r="BD21595" s="325"/>
      <c r="EL21595" s="325"/>
    </row>
    <row r="21596" spans="56:142" x14ac:dyDescent="0.2">
      <c r="BD21596" s="325"/>
      <c r="EL21596" s="325"/>
    </row>
    <row r="21597" spans="56:142" x14ac:dyDescent="0.2">
      <c r="BD21597" s="325"/>
      <c r="EL21597" s="325"/>
    </row>
    <row r="21598" spans="56:142" x14ac:dyDescent="0.2">
      <c r="BD21598" s="325"/>
      <c r="EL21598" s="325"/>
    </row>
    <row r="21599" spans="56:142" x14ac:dyDescent="0.2">
      <c r="BD21599" s="325"/>
      <c r="EL21599" s="325"/>
    </row>
    <row r="21600" spans="56:142" x14ac:dyDescent="0.2">
      <c r="BD21600" s="325"/>
      <c r="EL21600" s="325"/>
    </row>
    <row r="21601" spans="56:142" x14ac:dyDescent="0.2">
      <c r="BD21601" s="325"/>
      <c r="EL21601" s="325"/>
    </row>
    <row r="21602" spans="56:142" x14ac:dyDescent="0.2">
      <c r="BD21602" s="325"/>
      <c r="EL21602" s="325"/>
    </row>
    <row r="21603" spans="56:142" x14ac:dyDescent="0.2">
      <c r="BD21603" s="325"/>
      <c r="EL21603" s="325"/>
    </row>
    <row r="21604" spans="56:142" x14ac:dyDescent="0.2">
      <c r="BD21604" s="325"/>
      <c r="EL21604" s="325"/>
    </row>
    <row r="21605" spans="56:142" x14ac:dyDescent="0.2">
      <c r="BD21605" s="325"/>
      <c r="EL21605" s="325"/>
    </row>
    <row r="21606" spans="56:142" x14ac:dyDescent="0.2">
      <c r="BD21606" s="325"/>
      <c r="EL21606" s="325"/>
    </row>
    <row r="21607" spans="56:142" x14ac:dyDescent="0.2">
      <c r="BD21607" s="325"/>
      <c r="EL21607" s="325"/>
    </row>
    <row r="21608" spans="56:142" x14ac:dyDescent="0.2">
      <c r="BD21608" s="325"/>
      <c r="EL21608" s="325"/>
    </row>
    <row r="21609" spans="56:142" x14ac:dyDescent="0.2">
      <c r="BD21609" s="325"/>
      <c r="EL21609" s="325"/>
    </row>
    <row r="21610" spans="56:142" x14ac:dyDescent="0.2">
      <c r="BD21610" s="325"/>
      <c r="EL21610" s="325"/>
    </row>
    <row r="21611" spans="56:142" x14ac:dyDescent="0.2">
      <c r="BD21611" s="325"/>
      <c r="EL21611" s="325"/>
    </row>
    <row r="21612" spans="56:142" x14ac:dyDescent="0.2">
      <c r="BD21612" s="325"/>
      <c r="EL21612" s="325"/>
    </row>
    <row r="21613" spans="56:142" x14ac:dyDescent="0.2">
      <c r="BD21613" s="325"/>
      <c r="EL21613" s="325"/>
    </row>
    <row r="21614" spans="56:142" x14ac:dyDescent="0.2">
      <c r="BD21614" s="325"/>
      <c r="EL21614" s="325"/>
    </row>
    <row r="21615" spans="56:142" x14ac:dyDescent="0.2">
      <c r="BD21615" s="325"/>
      <c r="EL21615" s="325"/>
    </row>
    <row r="21616" spans="56:142" x14ac:dyDescent="0.2">
      <c r="BD21616" s="325"/>
      <c r="EL21616" s="325"/>
    </row>
    <row r="21617" spans="56:142" x14ac:dyDescent="0.2">
      <c r="BD21617" s="325"/>
      <c r="EL21617" s="325"/>
    </row>
    <row r="21618" spans="56:142" x14ac:dyDescent="0.2">
      <c r="BD21618" s="325"/>
      <c r="EL21618" s="325"/>
    </row>
    <row r="21619" spans="56:142" x14ac:dyDescent="0.2">
      <c r="BD21619" s="325"/>
      <c r="EL21619" s="325"/>
    </row>
    <row r="21620" spans="56:142" x14ac:dyDescent="0.2">
      <c r="BD21620" s="325"/>
      <c r="EL21620" s="325"/>
    </row>
    <row r="21621" spans="56:142" x14ac:dyDescent="0.2">
      <c r="BD21621" s="325"/>
      <c r="EL21621" s="325"/>
    </row>
    <row r="21622" spans="56:142" x14ac:dyDescent="0.2">
      <c r="BD21622" s="325"/>
      <c r="EL21622" s="325"/>
    </row>
    <row r="21623" spans="56:142" x14ac:dyDescent="0.2">
      <c r="BD21623" s="325"/>
      <c r="EL21623" s="325"/>
    </row>
    <row r="21624" spans="56:142" x14ac:dyDescent="0.2">
      <c r="BD21624" s="325"/>
      <c r="EL21624" s="325"/>
    </row>
    <row r="21625" spans="56:142" x14ac:dyDescent="0.2">
      <c r="BD21625" s="325"/>
      <c r="EL21625" s="325"/>
    </row>
    <row r="21626" spans="56:142" x14ac:dyDescent="0.2">
      <c r="BD21626" s="325"/>
      <c r="EL21626" s="325"/>
    </row>
    <row r="21627" spans="56:142" x14ac:dyDescent="0.2">
      <c r="BD21627" s="325"/>
      <c r="EL21627" s="325"/>
    </row>
    <row r="21628" spans="56:142" x14ac:dyDescent="0.2">
      <c r="BD21628" s="325"/>
      <c r="EL21628" s="325"/>
    </row>
    <row r="21629" spans="56:142" x14ac:dyDescent="0.2">
      <c r="BD21629" s="325"/>
      <c r="EL21629" s="325"/>
    </row>
    <row r="21630" spans="56:142" x14ac:dyDescent="0.2">
      <c r="BD21630" s="325"/>
      <c r="EL21630" s="325"/>
    </row>
    <row r="21631" spans="56:142" x14ac:dyDescent="0.2">
      <c r="BD21631" s="325"/>
      <c r="EL21631" s="325"/>
    </row>
    <row r="21632" spans="56:142" x14ac:dyDescent="0.2">
      <c r="BD21632" s="325"/>
      <c r="EL21632" s="325"/>
    </row>
    <row r="21633" spans="56:142" x14ac:dyDescent="0.2">
      <c r="BD21633" s="325"/>
      <c r="EL21633" s="325"/>
    </row>
    <row r="21634" spans="56:142" x14ac:dyDescent="0.2">
      <c r="BD21634" s="325"/>
      <c r="EL21634" s="325"/>
    </row>
    <row r="21635" spans="56:142" x14ac:dyDescent="0.2">
      <c r="BD21635" s="325"/>
      <c r="EL21635" s="325"/>
    </row>
    <row r="21636" spans="56:142" x14ac:dyDescent="0.2">
      <c r="BD21636" s="325"/>
      <c r="EL21636" s="325"/>
    </row>
    <row r="21637" spans="56:142" x14ac:dyDescent="0.2">
      <c r="BD21637" s="325"/>
      <c r="EL21637" s="325"/>
    </row>
    <row r="21638" spans="56:142" x14ac:dyDescent="0.2">
      <c r="BD21638" s="325"/>
      <c r="EL21638" s="325"/>
    </row>
    <row r="21639" spans="56:142" x14ac:dyDescent="0.2">
      <c r="BD21639" s="325"/>
      <c r="EL21639" s="325"/>
    </row>
    <row r="21640" spans="56:142" x14ac:dyDescent="0.2">
      <c r="BD21640" s="325"/>
      <c r="EL21640" s="325"/>
    </row>
    <row r="21641" spans="56:142" x14ac:dyDescent="0.2">
      <c r="BD21641" s="325"/>
      <c r="EL21641" s="325"/>
    </row>
    <row r="21642" spans="56:142" x14ac:dyDescent="0.2">
      <c r="BD21642" s="325"/>
      <c r="EL21642" s="325"/>
    </row>
    <row r="21643" spans="56:142" x14ac:dyDescent="0.2">
      <c r="BD21643" s="325"/>
      <c r="EL21643" s="325"/>
    </row>
    <row r="21644" spans="56:142" x14ac:dyDescent="0.2">
      <c r="BD21644" s="325"/>
      <c r="EL21644" s="325"/>
    </row>
    <row r="21645" spans="56:142" x14ac:dyDescent="0.2">
      <c r="BD21645" s="325"/>
      <c r="EL21645" s="325"/>
    </row>
    <row r="21646" spans="56:142" x14ac:dyDescent="0.2">
      <c r="BD21646" s="325"/>
      <c r="EL21646" s="325"/>
    </row>
    <row r="21647" spans="56:142" x14ac:dyDescent="0.2">
      <c r="BD21647" s="325"/>
      <c r="EL21647" s="325"/>
    </row>
    <row r="21648" spans="56:142" x14ac:dyDescent="0.2">
      <c r="BD21648" s="325"/>
      <c r="EL21648" s="325"/>
    </row>
    <row r="21649" spans="56:142" x14ac:dyDescent="0.2">
      <c r="BD21649" s="325"/>
      <c r="EL21649" s="325"/>
    </row>
    <row r="21650" spans="56:142" x14ac:dyDescent="0.2">
      <c r="BD21650" s="325"/>
      <c r="EL21650" s="325"/>
    </row>
    <row r="21651" spans="56:142" x14ac:dyDescent="0.2">
      <c r="BD21651" s="325"/>
      <c r="EL21651" s="325"/>
    </row>
    <row r="21652" spans="56:142" x14ac:dyDescent="0.2">
      <c r="BD21652" s="325"/>
      <c r="EL21652" s="325"/>
    </row>
    <row r="21653" spans="56:142" x14ac:dyDescent="0.2">
      <c r="BD21653" s="325"/>
      <c r="EL21653" s="325"/>
    </row>
    <row r="21654" spans="56:142" x14ac:dyDescent="0.2">
      <c r="BD21654" s="325"/>
      <c r="EL21654" s="325"/>
    </row>
    <row r="21655" spans="56:142" x14ac:dyDescent="0.2">
      <c r="BD21655" s="325"/>
      <c r="EL21655" s="325"/>
    </row>
    <row r="21656" spans="56:142" x14ac:dyDescent="0.2">
      <c r="BD21656" s="325"/>
      <c r="EL21656" s="325"/>
    </row>
    <row r="21657" spans="56:142" x14ac:dyDescent="0.2">
      <c r="BD21657" s="325"/>
      <c r="EL21657" s="325"/>
    </row>
    <row r="21658" spans="56:142" x14ac:dyDescent="0.2">
      <c r="BD21658" s="325"/>
      <c r="EL21658" s="325"/>
    </row>
    <row r="21659" spans="56:142" x14ac:dyDescent="0.2">
      <c r="BD21659" s="325"/>
      <c r="EL21659" s="325"/>
    </row>
    <row r="21660" spans="56:142" x14ac:dyDescent="0.2">
      <c r="BD21660" s="325"/>
      <c r="EL21660" s="325"/>
    </row>
    <row r="21661" spans="56:142" x14ac:dyDescent="0.2">
      <c r="BD21661" s="325"/>
      <c r="EL21661" s="325"/>
    </row>
    <row r="21662" spans="56:142" x14ac:dyDescent="0.2">
      <c r="BD21662" s="325"/>
      <c r="EL21662" s="325"/>
    </row>
    <row r="21663" spans="56:142" x14ac:dyDescent="0.2">
      <c r="BD21663" s="325"/>
      <c r="EL21663" s="325"/>
    </row>
    <row r="21664" spans="56:142" x14ac:dyDescent="0.2">
      <c r="BD21664" s="325"/>
      <c r="EL21664" s="325"/>
    </row>
    <row r="21665" spans="56:142" x14ac:dyDescent="0.2">
      <c r="BD21665" s="325"/>
      <c r="EL21665" s="325"/>
    </row>
    <row r="21666" spans="56:142" x14ac:dyDescent="0.2">
      <c r="BD21666" s="325"/>
      <c r="EL21666" s="325"/>
    </row>
    <row r="21667" spans="56:142" x14ac:dyDescent="0.2">
      <c r="BD21667" s="325"/>
      <c r="EL21667" s="325"/>
    </row>
    <row r="21668" spans="56:142" x14ac:dyDescent="0.2">
      <c r="BD21668" s="325"/>
      <c r="EL21668" s="325"/>
    </row>
    <row r="21669" spans="56:142" x14ac:dyDescent="0.2">
      <c r="BD21669" s="325"/>
      <c r="EL21669" s="325"/>
    </row>
    <row r="21670" spans="56:142" x14ac:dyDescent="0.2">
      <c r="BD21670" s="325"/>
      <c r="EL21670" s="325"/>
    </row>
    <row r="21671" spans="56:142" x14ac:dyDescent="0.2">
      <c r="BD21671" s="325"/>
      <c r="EL21671" s="325"/>
    </row>
    <row r="21672" spans="56:142" x14ac:dyDescent="0.2">
      <c r="BD21672" s="325"/>
      <c r="EL21672" s="325"/>
    </row>
    <row r="21673" spans="56:142" x14ac:dyDescent="0.2">
      <c r="BD21673" s="325"/>
      <c r="EL21673" s="325"/>
    </row>
    <row r="21674" spans="56:142" x14ac:dyDescent="0.2">
      <c r="BD21674" s="325"/>
      <c r="EL21674" s="325"/>
    </row>
    <row r="21675" spans="56:142" x14ac:dyDescent="0.2">
      <c r="BD21675" s="325"/>
      <c r="EL21675" s="325"/>
    </row>
    <row r="21676" spans="56:142" x14ac:dyDescent="0.2">
      <c r="BD21676" s="325"/>
      <c r="EL21676" s="325"/>
    </row>
    <row r="21677" spans="56:142" x14ac:dyDescent="0.2">
      <c r="BD21677" s="325"/>
      <c r="EL21677" s="325"/>
    </row>
    <row r="21678" spans="56:142" x14ac:dyDescent="0.2">
      <c r="BD21678" s="325"/>
      <c r="EL21678" s="325"/>
    </row>
    <row r="21679" spans="56:142" x14ac:dyDescent="0.2">
      <c r="BD21679" s="325"/>
      <c r="EL21679" s="325"/>
    </row>
    <row r="21680" spans="56:142" x14ac:dyDescent="0.2">
      <c r="BD21680" s="325"/>
      <c r="EL21680" s="325"/>
    </row>
    <row r="21681" spans="56:142" x14ac:dyDescent="0.2">
      <c r="BD21681" s="325"/>
      <c r="EL21681" s="325"/>
    </row>
    <row r="21682" spans="56:142" x14ac:dyDescent="0.2">
      <c r="BD21682" s="325"/>
      <c r="EL21682" s="325"/>
    </row>
    <row r="21683" spans="56:142" x14ac:dyDescent="0.2">
      <c r="BD21683" s="325"/>
      <c r="EL21683" s="325"/>
    </row>
    <row r="21684" spans="56:142" x14ac:dyDescent="0.2">
      <c r="BD21684" s="325"/>
      <c r="EL21684" s="325"/>
    </row>
    <row r="21685" spans="56:142" x14ac:dyDescent="0.2">
      <c r="BD21685" s="325"/>
      <c r="EL21685" s="325"/>
    </row>
    <row r="21686" spans="56:142" x14ac:dyDescent="0.2">
      <c r="BD21686" s="325"/>
      <c r="EL21686" s="325"/>
    </row>
    <row r="21687" spans="56:142" x14ac:dyDescent="0.2">
      <c r="BD21687" s="325"/>
      <c r="EL21687" s="325"/>
    </row>
    <row r="21688" spans="56:142" x14ac:dyDescent="0.2">
      <c r="BD21688" s="325"/>
      <c r="EL21688" s="325"/>
    </row>
    <row r="21689" spans="56:142" x14ac:dyDescent="0.2">
      <c r="BD21689" s="325"/>
      <c r="EL21689" s="325"/>
    </row>
    <row r="21690" spans="56:142" x14ac:dyDescent="0.2">
      <c r="BD21690" s="325"/>
      <c r="EL21690" s="325"/>
    </row>
    <row r="21691" spans="56:142" x14ac:dyDescent="0.2">
      <c r="BD21691" s="325"/>
      <c r="EL21691" s="325"/>
    </row>
    <row r="21692" spans="56:142" x14ac:dyDescent="0.2">
      <c r="BD21692" s="325"/>
      <c r="EL21692" s="325"/>
    </row>
    <row r="21693" spans="56:142" x14ac:dyDescent="0.2">
      <c r="BD21693" s="325"/>
      <c r="EL21693" s="325"/>
    </row>
    <row r="21694" spans="56:142" x14ac:dyDescent="0.2">
      <c r="BD21694" s="325"/>
      <c r="EL21694" s="325"/>
    </row>
    <row r="21695" spans="56:142" x14ac:dyDescent="0.2">
      <c r="BD21695" s="325"/>
      <c r="EL21695" s="325"/>
    </row>
    <row r="21696" spans="56:142" x14ac:dyDescent="0.2">
      <c r="BD21696" s="325"/>
      <c r="EL21696" s="325"/>
    </row>
    <row r="21697" spans="56:142" x14ac:dyDescent="0.2">
      <c r="BD21697" s="325"/>
      <c r="EL21697" s="325"/>
    </row>
    <row r="21698" spans="56:142" x14ac:dyDescent="0.2">
      <c r="BD21698" s="325"/>
      <c r="EL21698" s="325"/>
    </row>
    <row r="21699" spans="56:142" x14ac:dyDescent="0.2">
      <c r="BD21699" s="325"/>
      <c r="EL21699" s="325"/>
    </row>
    <row r="21700" spans="56:142" x14ac:dyDescent="0.2">
      <c r="BD21700" s="325"/>
      <c r="EL21700" s="325"/>
    </row>
    <row r="21701" spans="56:142" x14ac:dyDescent="0.2">
      <c r="BD21701" s="325"/>
      <c r="EL21701" s="325"/>
    </row>
    <row r="21702" spans="56:142" x14ac:dyDescent="0.2">
      <c r="BD21702" s="325"/>
      <c r="EL21702" s="325"/>
    </row>
    <row r="21703" spans="56:142" x14ac:dyDescent="0.2">
      <c r="BD21703" s="325"/>
      <c r="EL21703" s="325"/>
    </row>
    <row r="21704" spans="56:142" x14ac:dyDescent="0.2">
      <c r="BD21704" s="325"/>
      <c r="EL21704" s="325"/>
    </row>
    <row r="21705" spans="56:142" x14ac:dyDescent="0.2">
      <c r="BD21705" s="325"/>
      <c r="EL21705" s="325"/>
    </row>
    <row r="21706" spans="56:142" x14ac:dyDescent="0.2">
      <c r="BD21706" s="325"/>
      <c r="EL21706" s="325"/>
    </row>
    <row r="21707" spans="56:142" x14ac:dyDescent="0.2">
      <c r="BD21707" s="325"/>
      <c r="EL21707" s="325"/>
    </row>
    <row r="21708" spans="56:142" x14ac:dyDescent="0.2">
      <c r="BD21708" s="325"/>
      <c r="EL21708" s="325"/>
    </row>
    <row r="21709" spans="56:142" x14ac:dyDescent="0.2">
      <c r="BD21709" s="325"/>
      <c r="EL21709" s="325"/>
    </row>
    <row r="21710" spans="56:142" x14ac:dyDescent="0.2">
      <c r="BD21710" s="325"/>
      <c r="EL21710" s="325"/>
    </row>
    <row r="21711" spans="56:142" x14ac:dyDescent="0.2">
      <c r="BD21711" s="325"/>
      <c r="EL21711" s="325"/>
    </row>
    <row r="21712" spans="56:142" x14ac:dyDescent="0.2">
      <c r="BD21712" s="325"/>
      <c r="EL21712" s="325"/>
    </row>
    <row r="21713" spans="56:142" x14ac:dyDescent="0.2">
      <c r="BD21713" s="325"/>
      <c r="EL21713" s="325"/>
    </row>
    <row r="21714" spans="56:142" x14ac:dyDescent="0.2">
      <c r="BD21714" s="325"/>
      <c r="EL21714" s="325"/>
    </row>
    <row r="21715" spans="56:142" x14ac:dyDescent="0.2">
      <c r="BD21715" s="325"/>
      <c r="EL21715" s="325"/>
    </row>
    <row r="21716" spans="56:142" x14ac:dyDescent="0.2">
      <c r="BD21716" s="325"/>
      <c r="EL21716" s="325"/>
    </row>
    <row r="21717" spans="56:142" x14ac:dyDescent="0.2">
      <c r="BD21717" s="325"/>
      <c r="EL21717" s="325"/>
    </row>
    <row r="21718" spans="56:142" x14ac:dyDescent="0.2">
      <c r="BD21718" s="325"/>
      <c r="EL21718" s="325"/>
    </row>
    <row r="21719" spans="56:142" x14ac:dyDescent="0.2">
      <c r="BD21719" s="325"/>
      <c r="EL21719" s="325"/>
    </row>
    <row r="21720" spans="56:142" x14ac:dyDescent="0.2">
      <c r="BD21720" s="325"/>
      <c r="EL21720" s="325"/>
    </row>
    <row r="21721" spans="56:142" x14ac:dyDescent="0.2">
      <c r="BD21721" s="325"/>
      <c r="EL21721" s="325"/>
    </row>
    <row r="21722" spans="56:142" x14ac:dyDescent="0.2">
      <c r="BD21722" s="325"/>
      <c r="EL21722" s="325"/>
    </row>
    <row r="21723" spans="56:142" x14ac:dyDescent="0.2">
      <c r="BD21723" s="325"/>
      <c r="EL21723" s="325"/>
    </row>
    <row r="21724" spans="56:142" x14ac:dyDescent="0.2">
      <c r="BD21724" s="325"/>
      <c r="EL21724" s="325"/>
    </row>
    <row r="21725" spans="56:142" x14ac:dyDescent="0.2">
      <c r="BD21725" s="325"/>
      <c r="EL21725" s="325"/>
    </row>
    <row r="21726" spans="56:142" x14ac:dyDescent="0.2">
      <c r="BD21726" s="325"/>
      <c r="EL21726" s="325"/>
    </row>
    <row r="21727" spans="56:142" x14ac:dyDescent="0.2">
      <c r="BD21727" s="325"/>
      <c r="EL21727" s="325"/>
    </row>
    <row r="21728" spans="56:142" x14ac:dyDescent="0.2">
      <c r="BD21728" s="325"/>
      <c r="EL21728" s="325"/>
    </row>
    <row r="21729" spans="56:142" x14ac:dyDescent="0.2">
      <c r="BD21729" s="325"/>
      <c r="EL21729" s="325"/>
    </row>
    <row r="21730" spans="56:142" x14ac:dyDescent="0.2">
      <c r="BD21730" s="325"/>
      <c r="EL21730" s="325"/>
    </row>
    <row r="21731" spans="56:142" x14ac:dyDescent="0.2">
      <c r="BD21731" s="325"/>
      <c r="EL21731" s="325"/>
    </row>
    <row r="21732" spans="56:142" x14ac:dyDescent="0.2">
      <c r="BD21732" s="325"/>
      <c r="EL21732" s="325"/>
    </row>
    <row r="21733" spans="56:142" x14ac:dyDescent="0.2">
      <c r="BD21733" s="325"/>
      <c r="EL21733" s="325"/>
    </row>
    <row r="21734" spans="56:142" x14ac:dyDescent="0.2">
      <c r="BD21734" s="325"/>
      <c r="EL21734" s="325"/>
    </row>
    <row r="21735" spans="56:142" x14ac:dyDescent="0.2">
      <c r="BD21735" s="325"/>
      <c r="EL21735" s="325"/>
    </row>
    <row r="21736" spans="56:142" x14ac:dyDescent="0.2">
      <c r="BD21736" s="325"/>
      <c r="EL21736" s="325"/>
    </row>
    <row r="21737" spans="56:142" x14ac:dyDescent="0.2">
      <c r="BD21737" s="325"/>
      <c r="EL21737" s="325"/>
    </row>
    <row r="21738" spans="56:142" x14ac:dyDescent="0.2">
      <c r="BD21738" s="325"/>
      <c r="EL21738" s="325"/>
    </row>
    <row r="21739" spans="56:142" x14ac:dyDescent="0.2">
      <c r="BD21739" s="325"/>
      <c r="EL21739" s="325"/>
    </row>
    <row r="21740" spans="56:142" x14ac:dyDescent="0.2">
      <c r="BD21740" s="325"/>
      <c r="EL21740" s="325"/>
    </row>
    <row r="21741" spans="56:142" x14ac:dyDescent="0.2">
      <c r="BD21741" s="325"/>
      <c r="EL21741" s="325"/>
    </row>
    <row r="21742" spans="56:142" x14ac:dyDescent="0.2">
      <c r="BD21742" s="325"/>
      <c r="EL21742" s="325"/>
    </row>
    <row r="21743" spans="56:142" x14ac:dyDescent="0.2">
      <c r="BD21743" s="325"/>
      <c r="EL21743" s="325"/>
    </row>
    <row r="21744" spans="56:142" x14ac:dyDescent="0.2">
      <c r="BD21744" s="325"/>
      <c r="EL21744" s="325"/>
    </row>
    <row r="21745" spans="56:142" x14ac:dyDescent="0.2">
      <c r="BD21745" s="325"/>
      <c r="EL21745" s="325"/>
    </row>
    <row r="21746" spans="56:142" x14ac:dyDescent="0.2">
      <c r="BD21746" s="325"/>
      <c r="EL21746" s="325"/>
    </row>
    <row r="21747" spans="56:142" x14ac:dyDescent="0.2">
      <c r="BD21747" s="325"/>
      <c r="EL21747" s="325"/>
    </row>
    <row r="21748" spans="56:142" x14ac:dyDescent="0.2">
      <c r="BD21748" s="325"/>
      <c r="EL21748" s="325"/>
    </row>
    <row r="21749" spans="56:142" x14ac:dyDescent="0.2">
      <c r="BD21749" s="325"/>
      <c r="EL21749" s="325"/>
    </row>
    <row r="21750" spans="56:142" x14ac:dyDescent="0.2">
      <c r="BD21750" s="325"/>
      <c r="EL21750" s="325"/>
    </row>
    <row r="21751" spans="56:142" x14ac:dyDescent="0.2">
      <c r="BD21751" s="325"/>
      <c r="EL21751" s="325"/>
    </row>
    <row r="21752" spans="56:142" x14ac:dyDescent="0.2">
      <c r="BD21752" s="325"/>
      <c r="EL21752" s="325"/>
    </row>
    <row r="21753" spans="56:142" x14ac:dyDescent="0.2">
      <c r="BD21753" s="325"/>
      <c r="EL21753" s="325"/>
    </row>
    <row r="21754" spans="56:142" x14ac:dyDescent="0.2">
      <c r="BD21754" s="325"/>
      <c r="EL21754" s="325"/>
    </row>
    <row r="21755" spans="56:142" x14ac:dyDescent="0.2">
      <c r="BD21755" s="325"/>
      <c r="EL21755" s="325"/>
    </row>
    <row r="21756" spans="56:142" x14ac:dyDescent="0.2">
      <c r="BD21756" s="325"/>
      <c r="EL21756" s="325"/>
    </row>
    <row r="21757" spans="56:142" x14ac:dyDescent="0.2">
      <c r="BD21757" s="325"/>
      <c r="EL21757" s="325"/>
    </row>
    <row r="21758" spans="56:142" x14ac:dyDescent="0.2">
      <c r="BD21758" s="325"/>
      <c r="EL21758" s="325"/>
    </row>
    <row r="21759" spans="56:142" x14ac:dyDescent="0.2">
      <c r="BD21759" s="325"/>
      <c r="EL21759" s="325"/>
    </row>
    <row r="21760" spans="56:142" x14ac:dyDescent="0.2">
      <c r="BD21760" s="325"/>
      <c r="EL21760" s="325"/>
    </row>
    <row r="21761" spans="56:142" x14ac:dyDescent="0.2">
      <c r="BD21761" s="325"/>
      <c r="EL21761" s="325"/>
    </row>
    <row r="21762" spans="56:142" x14ac:dyDescent="0.2">
      <c r="BD21762" s="325"/>
      <c r="EL21762" s="325"/>
    </row>
    <row r="21763" spans="56:142" x14ac:dyDescent="0.2">
      <c r="BD21763" s="325"/>
      <c r="EL21763" s="325"/>
    </row>
    <row r="21764" spans="56:142" x14ac:dyDescent="0.2">
      <c r="BD21764" s="325"/>
      <c r="EL21764" s="325"/>
    </row>
    <row r="21765" spans="56:142" x14ac:dyDescent="0.2">
      <c r="BD21765" s="325"/>
      <c r="EL21765" s="325"/>
    </row>
    <row r="21766" spans="56:142" x14ac:dyDescent="0.2">
      <c r="BD21766" s="325"/>
      <c r="EL21766" s="325"/>
    </row>
    <row r="21767" spans="56:142" x14ac:dyDescent="0.2">
      <c r="BD21767" s="325"/>
      <c r="EL21767" s="325"/>
    </row>
    <row r="21768" spans="56:142" x14ac:dyDescent="0.2">
      <c r="BD21768" s="325"/>
      <c r="EL21768" s="325"/>
    </row>
    <row r="21769" spans="56:142" x14ac:dyDescent="0.2">
      <c r="BD21769" s="325"/>
      <c r="EL21769" s="325"/>
    </row>
    <row r="21770" spans="56:142" x14ac:dyDescent="0.2">
      <c r="BD21770" s="325"/>
      <c r="EL21770" s="325"/>
    </row>
    <row r="21771" spans="56:142" x14ac:dyDescent="0.2">
      <c r="BD21771" s="325"/>
      <c r="EL21771" s="325"/>
    </row>
    <row r="21772" spans="56:142" x14ac:dyDescent="0.2">
      <c r="BD21772" s="325"/>
      <c r="EL21772" s="325"/>
    </row>
    <row r="21773" spans="56:142" x14ac:dyDescent="0.2">
      <c r="BD21773" s="325"/>
      <c r="EL21773" s="325"/>
    </row>
    <row r="21774" spans="56:142" x14ac:dyDescent="0.2">
      <c r="BD21774" s="325"/>
      <c r="EL21774" s="325"/>
    </row>
    <row r="21775" spans="56:142" x14ac:dyDescent="0.2">
      <c r="BD21775" s="325"/>
      <c r="EL21775" s="325"/>
    </row>
    <row r="21776" spans="56:142" x14ac:dyDescent="0.2">
      <c r="BD21776" s="325"/>
      <c r="EL21776" s="325"/>
    </row>
    <row r="21777" spans="56:142" x14ac:dyDescent="0.2">
      <c r="BD21777" s="325"/>
      <c r="EL21777" s="325"/>
    </row>
    <row r="21778" spans="56:142" x14ac:dyDescent="0.2">
      <c r="BD21778" s="325"/>
      <c r="EL21778" s="325"/>
    </row>
    <row r="21779" spans="56:142" x14ac:dyDescent="0.2">
      <c r="BD21779" s="325"/>
      <c r="EL21779" s="325"/>
    </row>
    <row r="21780" spans="56:142" x14ac:dyDescent="0.2">
      <c r="BD21780" s="325"/>
      <c r="EL21780" s="325"/>
    </row>
    <row r="21781" spans="56:142" x14ac:dyDescent="0.2">
      <c r="BD21781" s="325"/>
      <c r="EL21781" s="325"/>
    </row>
    <row r="21782" spans="56:142" x14ac:dyDescent="0.2">
      <c r="BD21782" s="325"/>
      <c r="EL21782" s="325"/>
    </row>
    <row r="21783" spans="56:142" x14ac:dyDescent="0.2">
      <c r="BD21783" s="325"/>
      <c r="EL21783" s="325"/>
    </row>
    <row r="21784" spans="56:142" x14ac:dyDescent="0.2">
      <c r="BD21784" s="325"/>
      <c r="EL21784" s="325"/>
    </row>
    <row r="21785" spans="56:142" x14ac:dyDescent="0.2">
      <c r="BD21785" s="325"/>
      <c r="EL21785" s="325"/>
    </row>
    <row r="21786" spans="56:142" x14ac:dyDescent="0.2">
      <c r="BD21786" s="325"/>
      <c r="EL21786" s="325"/>
    </row>
    <row r="21787" spans="56:142" x14ac:dyDescent="0.2">
      <c r="BD21787" s="325"/>
      <c r="EL21787" s="325"/>
    </row>
    <row r="21788" spans="56:142" x14ac:dyDescent="0.2">
      <c r="BD21788" s="325"/>
      <c r="EL21788" s="325"/>
    </row>
    <row r="21789" spans="56:142" x14ac:dyDescent="0.2">
      <c r="BD21789" s="325"/>
      <c r="EL21789" s="325"/>
    </row>
    <row r="21790" spans="56:142" x14ac:dyDescent="0.2">
      <c r="BD21790" s="325"/>
      <c r="EL21790" s="325"/>
    </row>
    <row r="21791" spans="56:142" x14ac:dyDescent="0.2">
      <c r="BD21791" s="325"/>
      <c r="EL21791" s="325"/>
    </row>
    <row r="21792" spans="56:142" x14ac:dyDescent="0.2">
      <c r="BD21792" s="325"/>
      <c r="EL21792" s="325"/>
    </row>
    <row r="21793" spans="56:142" x14ac:dyDescent="0.2">
      <c r="BD21793" s="325"/>
      <c r="EL21793" s="325"/>
    </row>
    <row r="21794" spans="56:142" x14ac:dyDescent="0.2">
      <c r="BD21794" s="325"/>
      <c r="EL21794" s="325"/>
    </row>
    <row r="21795" spans="56:142" x14ac:dyDescent="0.2">
      <c r="BD21795" s="325"/>
      <c r="EL21795" s="325"/>
    </row>
    <row r="21796" spans="56:142" x14ac:dyDescent="0.2">
      <c r="BD21796" s="325"/>
      <c r="EL21796" s="325"/>
    </row>
    <row r="21797" spans="56:142" x14ac:dyDescent="0.2">
      <c r="BD21797" s="325"/>
      <c r="EL21797" s="325"/>
    </row>
    <row r="21798" spans="56:142" x14ac:dyDescent="0.2">
      <c r="BD21798" s="325"/>
      <c r="EL21798" s="325"/>
    </row>
    <row r="21799" spans="56:142" x14ac:dyDescent="0.2">
      <c r="BD21799" s="325"/>
      <c r="EL21799" s="325"/>
    </row>
    <row r="21800" spans="56:142" x14ac:dyDescent="0.2">
      <c r="BD21800" s="325"/>
      <c r="EL21800" s="325"/>
    </row>
    <row r="21801" spans="56:142" x14ac:dyDescent="0.2">
      <c r="BD21801" s="325"/>
      <c r="EL21801" s="325"/>
    </row>
    <row r="21802" spans="56:142" x14ac:dyDescent="0.2">
      <c r="BD21802" s="325"/>
      <c r="EL21802" s="325"/>
    </row>
    <row r="21803" spans="56:142" x14ac:dyDescent="0.2">
      <c r="BD21803" s="325"/>
      <c r="EL21803" s="325"/>
    </row>
    <row r="21804" spans="56:142" x14ac:dyDescent="0.2">
      <c r="BD21804" s="325"/>
      <c r="EL21804" s="325"/>
    </row>
    <row r="21805" spans="56:142" x14ac:dyDescent="0.2">
      <c r="BD21805" s="325"/>
      <c r="EL21805" s="325"/>
    </row>
    <row r="21806" spans="56:142" x14ac:dyDescent="0.2">
      <c r="BD21806" s="325"/>
      <c r="EL21806" s="325"/>
    </row>
    <row r="21807" spans="56:142" x14ac:dyDescent="0.2">
      <c r="BD21807" s="325"/>
      <c r="EL21807" s="325"/>
    </row>
    <row r="21808" spans="56:142" x14ac:dyDescent="0.2">
      <c r="BD21808" s="325"/>
      <c r="EL21808" s="325"/>
    </row>
    <row r="21809" spans="56:142" x14ac:dyDescent="0.2">
      <c r="BD21809" s="325"/>
      <c r="EL21809" s="325"/>
    </row>
    <row r="21810" spans="56:142" x14ac:dyDescent="0.2">
      <c r="BD21810" s="325"/>
      <c r="EL21810" s="325"/>
    </row>
    <row r="21811" spans="56:142" x14ac:dyDescent="0.2">
      <c r="BD21811" s="325"/>
      <c r="EL21811" s="325"/>
    </row>
    <row r="21812" spans="56:142" x14ac:dyDescent="0.2">
      <c r="BD21812" s="325"/>
      <c r="EL21812" s="325"/>
    </row>
    <row r="21813" spans="56:142" x14ac:dyDescent="0.2">
      <c r="BD21813" s="325"/>
      <c r="EL21813" s="325"/>
    </row>
    <row r="21814" spans="56:142" x14ac:dyDescent="0.2">
      <c r="BD21814" s="325"/>
      <c r="EL21814" s="325"/>
    </row>
    <row r="21815" spans="56:142" x14ac:dyDescent="0.2">
      <c r="BD21815" s="325"/>
      <c r="EL21815" s="325"/>
    </row>
    <row r="21816" spans="56:142" x14ac:dyDescent="0.2">
      <c r="BD21816" s="325"/>
      <c r="EL21816" s="325"/>
    </row>
    <row r="21817" spans="56:142" x14ac:dyDescent="0.2">
      <c r="BD21817" s="325"/>
      <c r="EL21817" s="325"/>
    </row>
    <row r="21818" spans="56:142" x14ac:dyDescent="0.2">
      <c r="BD21818" s="325"/>
      <c r="EL21818" s="325"/>
    </row>
    <row r="21819" spans="56:142" x14ac:dyDescent="0.2">
      <c r="BD21819" s="325"/>
      <c r="EL21819" s="325"/>
    </row>
    <row r="21820" spans="56:142" x14ac:dyDescent="0.2">
      <c r="BD21820" s="325"/>
      <c r="EL21820" s="325"/>
    </row>
    <row r="21821" spans="56:142" x14ac:dyDescent="0.2">
      <c r="BD21821" s="325"/>
      <c r="EL21821" s="325"/>
    </row>
    <row r="21822" spans="56:142" x14ac:dyDescent="0.2">
      <c r="BD21822" s="325"/>
      <c r="EL21822" s="325"/>
    </row>
    <row r="21823" spans="56:142" x14ac:dyDescent="0.2">
      <c r="BD21823" s="325"/>
      <c r="EL21823" s="325"/>
    </row>
    <row r="21824" spans="56:142" x14ac:dyDescent="0.2">
      <c r="BD21824" s="325"/>
      <c r="EL21824" s="325"/>
    </row>
    <row r="21825" spans="56:142" x14ac:dyDescent="0.2">
      <c r="BD21825" s="325"/>
      <c r="EL21825" s="325"/>
    </row>
    <row r="21826" spans="56:142" x14ac:dyDescent="0.2">
      <c r="BD21826" s="325"/>
      <c r="EL21826" s="325"/>
    </row>
    <row r="21827" spans="56:142" x14ac:dyDescent="0.2">
      <c r="BD21827" s="325"/>
      <c r="EL21827" s="325"/>
    </row>
    <row r="21828" spans="56:142" x14ac:dyDescent="0.2">
      <c r="BD21828" s="325"/>
      <c r="EL21828" s="325"/>
    </row>
    <row r="21829" spans="56:142" x14ac:dyDescent="0.2">
      <c r="BD21829" s="325"/>
      <c r="EL21829" s="325"/>
    </row>
    <row r="21830" spans="56:142" x14ac:dyDescent="0.2">
      <c r="BD21830" s="325"/>
      <c r="EL21830" s="325"/>
    </row>
    <row r="21831" spans="56:142" x14ac:dyDescent="0.2">
      <c r="BD21831" s="325"/>
      <c r="EL21831" s="325"/>
    </row>
    <row r="21832" spans="56:142" x14ac:dyDescent="0.2">
      <c r="BD21832" s="325"/>
      <c r="EL21832" s="325"/>
    </row>
    <row r="21833" spans="56:142" x14ac:dyDescent="0.2">
      <c r="BD21833" s="325"/>
      <c r="EL21833" s="325"/>
    </row>
    <row r="21834" spans="56:142" x14ac:dyDescent="0.2">
      <c r="BD21834" s="325"/>
      <c r="EL21834" s="325"/>
    </row>
    <row r="21835" spans="56:142" x14ac:dyDescent="0.2">
      <c r="BD21835" s="325"/>
      <c r="EL21835" s="325"/>
    </row>
    <row r="21836" spans="56:142" x14ac:dyDescent="0.2">
      <c r="BD21836" s="325"/>
      <c r="EL21836" s="325"/>
    </row>
    <row r="21837" spans="56:142" x14ac:dyDescent="0.2">
      <c r="BD21837" s="325"/>
      <c r="EL21837" s="325"/>
    </row>
    <row r="21838" spans="56:142" x14ac:dyDescent="0.2">
      <c r="BD21838" s="325"/>
      <c r="EL21838" s="325"/>
    </row>
    <row r="21839" spans="56:142" x14ac:dyDescent="0.2">
      <c r="BD21839" s="325"/>
      <c r="EL21839" s="325"/>
    </row>
    <row r="21840" spans="56:142" x14ac:dyDescent="0.2">
      <c r="BD21840" s="325"/>
      <c r="EL21840" s="325"/>
    </row>
    <row r="21841" spans="56:142" x14ac:dyDescent="0.2">
      <c r="BD21841" s="325"/>
      <c r="EL21841" s="325"/>
    </row>
    <row r="21842" spans="56:142" x14ac:dyDescent="0.2">
      <c r="BD21842" s="325"/>
      <c r="EL21842" s="325"/>
    </row>
    <row r="21843" spans="56:142" x14ac:dyDescent="0.2">
      <c r="BD21843" s="325"/>
      <c r="EL21843" s="325"/>
    </row>
    <row r="21844" spans="56:142" x14ac:dyDescent="0.2">
      <c r="BD21844" s="325"/>
      <c r="EL21844" s="325"/>
    </row>
    <row r="21845" spans="56:142" x14ac:dyDescent="0.2">
      <c r="BD21845" s="325"/>
      <c r="EL21845" s="325"/>
    </row>
    <row r="21846" spans="56:142" x14ac:dyDescent="0.2">
      <c r="BD21846" s="325"/>
      <c r="EL21846" s="325"/>
    </row>
    <row r="21847" spans="56:142" x14ac:dyDescent="0.2">
      <c r="BD21847" s="325"/>
      <c r="EL21847" s="325"/>
    </row>
    <row r="21848" spans="56:142" x14ac:dyDescent="0.2">
      <c r="BD21848" s="325"/>
      <c r="EL21848" s="325"/>
    </row>
    <row r="21849" spans="56:142" x14ac:dyDescent="0.2">
      <c r="BD21849" s="325"/>
      <c r="EL21849" s="325"/>
    </row>
    <row r="21850" spans="56:142" x14ac:dyDescent="0.2">
      <c r="BD21850" s="325"/>
      <c r="EL21850" s="325"/>
    </row>
    <row r="21851" spans="56:142" x14ac:dyDescent="0.2">
      <c r="BD21851" s="325"/>
      <c r="EL21851" s="325"/>
    </row>
    <row r="21852" spans="56:142" x14ac:dyDescent="0.2">
      <c r="BD21852" s="325"/>
      <c r="EL21852" s="325"/>
    </row>
    <row r="21853" spans="56:142" x14ac:dyDescent="0.2">
      <c r="BD21853" s="325"/>
      <c r="EL21853" s="325"/>
    </row>
    <row r="21854" spans="56:142" x14ac:dyDescent="0.2">
      <c r="BD21854" s="325"/>
      <c r="EL21854" s="325"/>
    </row>
    <row r="21855" spans="56:142" x14ac:dyDescent="0.2">
      <c r="BD21855" s="325"/>
      <c r="EL21855" s="325"/>
    </row>
    <row r="21856" spans="56:142" x14ac:dyDescent="0.2">
      <c r="BD21856" s="325"/>
      <c r="EL21856" s="325"/>
    </row>
    <row r="21857" spans="56:142" x14ac:dyDescent="0.2">
      <c r="BD21857" s="325"/>
      <c r="EL21857" s="325"/>
    </row>
    <row r="21858" spans="56:142" x14ac:dyDescent="0.2">
      <c r="BD21858" s="325"/>
      <c r="EL21858" s="325"/>
    </row>
    <row r="21859" spans="56:142" x14ac:dyDescent="0.2">
      <c r="BD21859" s="325"/>
      <c r="EL21859" s="325"/>
    </row>
    <row r="21860" spans="56:142" x14ac:dyDescent="0.2">
      <c r="BD21860" s="325"/>
      <c r="EL21860" s="325"/>
    </row>
    <row r="21861" spans="56:142" x14ac:dyDescent="0.2">
      <c r="BD21861" s="325"/>
      <c r="EL21861" s="325"/>
    </row>
    <row r="21862" spans="56:142" x14ac:dyDescent="0.2">
      <c r="BD21862" s="325"/>
      <c r="EL21862" s="325"/>
    </row>
    <row r="21863" spans="56:142" x14ac:dyDescent="0.2">
      <c r="BD21863" s="325"/>
      <c r="EL21863" s="325"/>
    </row>
    <row r="21864" spans="56:142" x14ac:dyDescent="0.2">
      <c r="BD21864" s="325"/>
      <c r="EL21864" s="325"/>
    </row>
    <row r="21865" spans="56:142" x14ac:dyDescent="0.2">
      <c r="BD21865" s="325"/>
      <c r="EL21865" s="325"/>
    </row>
    <row r="21866" spans="56:142" x14ac:dyDescent="0.2">
      <c r="BD21866" s="325"/>
      <c r="EL21866" s="325"/>
    </row>
    <row r="21867" spans="56:142" x14ac:dyDescent="0.2">
      <c r="BD21867" s="325"/>
      <c r="EL21867" s="325"/>
    </row>
    <row r="21868" spans="56:142" x14ac:dyDescent="0.2">
      <c r="BD21868" s="325"/>
      <c r="EL21868" s="325"/>
    </row>
    <row r="21869" spans="56:142" x14ac:dyDescent="0.2">
      <c r="BD21869" s="325"/>
      <c r="EL21869" s="325"/>
    </row>
    <row r="21870" spans="56:142" x14ac:dyDescent="0.2">
      <c r="BD21870" s="325"/>
      <c r="EL21870" s="325"/>
    </row>
    <row r="21871" spans="56:142" x14ac:dyDescent="0.2">
      <c r="BD21871" s="325"/>
      <c r="EL21871" s="325"/>
    </row>
    <row r="21872" spans="56:142" x14ac:dyDescent="0.2">
      <c r="BD21872" s="325"/>
      <c r="EL21872" s="325"/>
    </row>
    <row r="21873" spans="56:142" x14ac:dyDescent="0.2">
      <c r="BD21873" s="325"/>
      <c r="EL21873" s="325"/>
    </row>
    <row r="21874" spans="56:142" x14ac:dyDescent="0.2">
      <c r="BD21874" s="325"/>
      <c r="EL21874" s="325"/>
    </row>
    <row r="21875" spans="56:142" x14ac:dyDescent="0.2">
      <c r="BD21875" s="325"/>
      <c r="EL21875" s="325"/>
    </row>
    <row r="21876" spans="56:142" x14ac:dyDescent="0.2">
      <c r="BD21876" s="325"/>
      <c r="EL21876" s="325"/>
    </row>
    <row r="21877" spans="56:142" x14ac:dyDescent="0.2">
      <c r="BD21877" s="325"/>
      <c r="EL21877" s="325"/>
    </row>
    <row r="21878" spans="56:142" x14ac:dyDescent="0.2">
      <c r="BD21878" s="325"/>
      <c r="EL21878" s="325"/>
    </row>
    <row r="21879" spans="56:142" x14ac:dyDescent="0.2">
      <c r="BD21879" s="325"/>
      <c r="EL21879" s="325"/>
    </row>
    <row r="21880" spans="56:142" x14ac:dyDescent="0.2">
      <c r="BD21880" s="325"/>
      <c r="EL21880" s="325"/>
    </row>
    <row r="21881" spans="56:142" x14ac:dyDescent="0.2">
      <c r="BD21881" s="325"/>
      <c r="EL21881" s="325"/>
    </row>
    <row r="21882" spans="56:142" x14ac:dyDescent="0.2">
      <c r="BD21882" s="325"/>
      <c r="EL21882" s="325"/>
    </row>
    <row r="21883" spans="56:142" x14ac:dyDescent="0.2">
      <c r="BD21883" s="325"/>
      <c r="EL21883" s="325"/>
    </row>
    <row r="21884" spans="56:142" x14ac:dyDescent="0.2">
      <c r="BD21884" s="325"/>
      <c r="EL21884" s="325"/>
    </row>
    <row r="21885" spans="56:142" x14ac:dyDescent="0.2">
      <c r="BD21885" s="325"/>
      <c r="EL21885" s="325"/>
    </row>
    <row r="21886" spans="56:142" x14ac:dyDescent="0.2">
      <c r="BD21886" s="325"/>
      <c r="EL21886" s="325"/>
    </row>
    <row r="21887" spans="56:142" x14ac:dyDescent="0.2">
      <c r="BD21887" s="325"/>
      <c r="EL21887" s="325"/>
    </row>
    <row r="21888" spans="56:142" x14ac:dyDescent="0.2">
      <c r="BD21888" s="325"/>
      <c r="EL21888" s="325"/>
    </row>
    <row r="21889" spans="56:142" x14ac:dyDescent="0.2">
      <c r="BD21889" s="325"/>
      <c r="EL21889" s="325"/>
    </row>
    <row r="21890" spans="56:142" x14ac:dyDescent="0.2">
      <c r="BD21890" s="325"/>
      <c r="EL21890" s="325"/>
    </row>
    <row r="21891" spans="56:142" x14ac:dyDescent="0.2">
      <c r="BD21891" s="325"/>
      <c r="EL21891" s="325"/>
    </row>
    <row r="21892" spans="56:142" x14ac:dyDescent="0.2">
      <c r="BD21892" s="325"/>
      <c r="EL21892" s="325"/>
    </row>
    <row r="21893" spans="56:142" x14ac:dyDescent="0.2">
      <c r="BD21893" s="325"/>
      <c r="EL21893" s="325"/>
    </row>
    <row r="21894" spans="56:142" x14ac:dyDescent="0.2">
      <c r="BD21894" s="325"/>
      <c r="EL21894" s="325"/>
    </row>
    <row r="21895" spans="56:142" x14ac:dyDescent="0.2">
      <c r="BD21895" s="325"/>
      <c r="EL21895" s="325"/>
    </row>
    <row r="21896" spans="56:142" x14ac:dyDescent="0.2">
      <c r="BD21896" s="325"/>
      <c r="EL21896" s="325"/>
    </row>
    <row r="21897" spans="56:142" x14ac:dyDescent="0.2">
      <c r="BD21897" s="325"/>
      <c r="EL21897" s="325"/>
    </row>
    <row r="21898" spans="56:142" x14ac:dyDescent="0.2">
      <c r="BD21898" s="325"/>
      <c r="EL21898" s="325"/>
    </row>
    <row r="21899" spans="56:142" x14ac:dyDescent="0.2">
      <c r="BD21899" s="325"/>
      <c r="EL21899" s="325"/>
    </row>
    <row r="21900" spans="56:142" x14ac:dyDescent="0.2">
      <c r="BD21900" s="325"/>
      <c r="EL21900" s="325"/>
    </row>
    <row r="21901" spans="56:142" x14ac:dyDescent="0.2">
      <c r="BD21901" s="325"/>
      <c r="EL21901" s="325"/>
    </row>
    <row r="21902" spans="56:142" x14ac:dyDescent="0.2">
      <c r="BD21902" s="325"/>
      <c r="EL21902" s="325"/>
    </row>
    <row r="21903" spans="56:142" x14ac:dyDescent="0.2">
      <c r="BD21903" s="325"/>
      <c r="EL21903" s="325"/>
    </row>
    <row r="21904" spans="56:142" x14ac:dyDescent="0.2">
      <c r="BD21904" s="325"/>
      <c r="EL21904" s="325"/>
    </row>
    <row r="21905" spans="56:142" x14ac:dyDescent="0.2">
      <c r="BD21905" s="325"/>
      <c r="EL21905" s="325"/>
    </row>
    <row r="21906" spans="56:142" x14ac:dyDescent="0.2">
      <c r="BD21906" s="325"/>
      <c r="EL21906" s="325"/>
    </row>
    <row r="21907" spans="56:142" x14ac:dyDescent="0.2">
      <c r="BD21907" s="325"/>
      <c r="EL21907" s="325"/>
    </row>
    <row r="21908" spans="56:142" x14ac:dyDescent="0.2">
      <c r="BD21908" s="325"/>
      <c r="EL21908" s="325"/>
    </row>
    <row r="21909" spans="56:142" x14ac:dyDescent="0.2">
      <c r="BD21909" s="325"/>
      <c r="EL21909" s="325"/>
    </row>
    <row r="21910" spans="56:142" x14ac:dyDescent="0.2">
      <c r="BD21910" s="325"/>
      <c r="EL21910" s="325"/>
    </row>
    <row r="21911" spans="56:142" x14ac:dyDescent="0.2">
      <c r="BD21911" s="325"/>
      <c r="EL21911" s="325"/>
    </row>
    <row r="21912" spans="56:142" x14ac:dyDescent="0.2">
      <c r="BD21912" s="325"/>
      <c r="EL21912" s="325"/>
    </row>
    <row r="21913" spans="56:142" x14ac:dyDescent="0.2">
      <c r="BD21913" s="325"/>
      <c r="EL21913" s="325"/>
    </row>
    <row r="21914" spans="56:142" x14ac:dyDescent="0.2">
      <c r="BD21914" s="325"/>
      <c r="EL21914" s="325"/>
    </row>
    <row r="21915" spans="56:142" x14ac:dyDescent="0.2">
      <c r="BD21915" s="325"/>
      <c r="EL21915" s="325"/>
    </row>
    <row r="21916" spans="56:142" x14ac:dyDescent="0.2">
      <c r="BD21916" s="325"/>
      <c r="EL21916" s="325"/>
    </row>
    <row r="21917" spans="56:142" x14ac:dyDescent="0.2">
      <c r="BD21917" s="325"/>
      <c r="EL21917" s="325"/>
    </row>
    <row r="21918" spans="56:142" x14ac:dyDescent="0.2">
      <c r="BD21918" s="325"/>
      <c r="EL21918" s="325"/>
    </row>
    <row r="21919" spans="56:142" x14ac:dyDescent="0.2">
      <c r="BD21919" s="325"/>
      <c r="EL21919" s="325"/>
    </row>
    <row r="21920" spans="56:142" x14ac:dyDescent="0.2">
      <c r="BD21920" s="325"/>
      <c r="EL21920" s="325"/>
    </row>
    <row r="21921" spans="56:142" x14ac:dyDescent="0.2">
      <c r="BD21921" s="325"/>
      <c r="EL21921" s="325"/>
    </row>
    <row r="21922" spans="56:142" x14ac:dyDescent="0.2">
      <c r="BD21922" s="325"/>
      <c r="EL21922" s="325"/>
    </row>
    <row r="21923" spans="56:142" x14ac:dyDescent="0.2">
      <c r="BD21923" s="325"/>
      <c r="EL21923" s="325"/>
    </row>
    <row r="21924" spans="56:142" x14ac:dyDescent="0.2">
      <c r="BD21924" s="325"/>
      <c r="EL21924" s="325"/>
    </row>
    <row r="21925" spans="56:142" x14ac:dyDescent="0.2">
      <c r="BD21925" s="325"/>
      <c r="EL21925" s="325"/>
    </row>
    <row r="21926" spans="56:142" x14ac:dyDescent="0.2">
      <c r="BD21926" s="325"/>
      <c r="EL21926" s="325"/>
    </row>
    <row r="21927" spans="56:142" x14ac:dyDescent="0.2">
      <c r="BD21927" s="325"/>
      <c r="EL21927" s="325"/>
    </row>
    <row r="21928" spans="56:142" x14ac:dyDescent="0.2">
      <c r="BD21928" s="325"/>
      <c r="EL21928" s="325"/>
    </row>
    <row r="21929" spans="56:142" x14ac:dyDescent="0.2">
      <c r="BD21929" s="325"/>
      <c r="EL21929" s="325"/>
    </row>
    <row r="21930" spans="56:142" x14ac:dyDescent="0.2">
      <c r="BD21930" s="325"/>
      <c r="EL21930" s="325"/>
    </row>
    <row r="21931" spans="56:142" x14ac:dyDescent="0.2">
      <c r="BD21931" s="325"/>
      <c r="EL21931" s="325"/>
    </row>
    <row r="21932" spans="56:142" x14ac:dyDescent="0.2">
      <c r="BD21932" s="325"/>
      <c r="EL21932" s="325"/>
    </row>
    <row r="21933" spans="56:142" x14ac:dyDescent="0.2">
      <c r="BD21933" s="325"/>
      <c r="EL21933" s="325"/>
    </row>
    <row r="21934" spans="56:142" x14ac:dyDescent="0.2">
      <c r="BD21934" s="325"/>
      <c r="EL21934" s="325"/>
    </row>
    <row r="21935" spans="56:142" x14ac:dyDescent="0.2">
      <c r="BD21935" s="325"/>
      <c r="EL21935" s="325"/>
    </row>
    <row r="21936" spans="56:142" x14ac:dyDescent="0.2">
      <c r="BD21936" s="325"/>
      <c r="EL21936" s="325"/>
    </row>
    <row r="21937" spans="56:142" x14ac:dyDescent="0.2">
      <c r="BD21937" s="325"/>
      <c r="EL21937" s="325"/>
    </row>
    <row r="21938" spans="56:142" x14ac:dyDescent="0.2">
      <c r="BD21938" s="325"/>
      <c r="EL21938" s="325"/>
    </row>
    <row r="21939" spans="56:142" x14ac:dyDescent="0.2">
      <c r="BD21939" s="325"/>
      <c r="EL21939" s="325"/>
    </row>
    <row r="21940" spans="56:142" x14ac:dyDescent="0.2">
      <c r="BD21940" s="325"/>
      <c r="EL21940" s="325"/>
    </row>
    <row r="21941" spans="56:142" x14ac:dyDescent="0.2">
      <c r="BD21941" s="325"/>
      <c r="EL21941" s="325"/>
    </row>
    <row r="21942" spans="56:142" x14ac:dyDescent="0.2">
      <c r="BD21942" s="325"/>
      <c r="EL21942" s="325"/>
    </row>
    <row r="21943" spans="56:142" x14ac:dyDescent="0.2">
      <c r="BD21943" s="325"/>
      <c r="EL21943" s="325"/>
    </row>
    <row r="21944" spans="56:142" x14ac:dyDescent="0.2">
      <c r="BD21944" s="325"/>
      <c r="EL21944" s="325"/>
    </row>
    <row r="21945" spans="56:142" x14ac:dyDescent="0.2">
      <c r="BD21945" s="325"/>
      <c r="EL21945" s="325"/>
    </row>
    <row r="21946" spans="56:142" x14ac:dyDescent="0.2">
      <c r="BD21946" s="325"/>
      <c r="EL21946" s="325"/>
    </row>
    <row r="21947" spans="56:142" x14ac:dyDescent="0.2">
      <c r="BD21947" s="325"/>
      <c r="EL21947" s="325"/>
    </row>
    <row r="21948" spans="56:142" x14ac:dyDescent="0.2">
      <c r="BD21948" s="325"/>
      <c r="EL21948" s="325"/>
    </row>
    <row r="21949" spans="56:142" x14ac:dyDescent="0.2">
      <c r="BD21949" s="325"/>
      <c r="EL21949" s="325"/>
    </row>
    <row r="21950" spans="56:142" x14ac:dyDescent="0.2">
      <c r="BD21950" s="325"/>
      <c r="EL21950" s="325"/>
    </row>
    <row r="21951" spans="56:142" x14ac:dyDescent="0.2">
      <c r="BD21951" s="325"/>
      <c r="EL21951" s="325"/>
    </row>
    <row r="21952" spans="56:142" x14ac:dyDescent="0.2">
      <c r="BD21952" s="325"/>
      <c r="EL21952" s="325"/>
    </row>
    <row r="21953" spans="56:142" x14ac:dyDescent="0.2">
      <c r="BD21953" s="325"/>
      <c r="EL21953" s="325"/>
    </row>
    <row r="21954" spans="56:142" x14ac:dyDescent="0.2">
      <c r="BD21954" s="325"/>
      <c r="EL21954" s="325"/>
    </row>
    <row r="21955" spans="56:142" x14ac:dyDescent="0.2">
      <c r="BD21955" s="325"/>
      <c r="EL21955" s="325"/>
    </row>
    <row r="21956" spans="56:142" x14ac:dyDescent="0.2">
      <c r="BD21956" s="325"/>
      <c r="EL21956" s="325"/>
    </row>
    <row r="21957" spans="56:142" x14ac:dyDescent="0.2">
      <c r="BD21957" s="325"/>
      <c r="EL21957" s="325"/>
    </row>
    <row r="21958" spans="56:142" x14ac:dyDescent="0.2">
      <c r="BD21958" s="325"/>
      <c r="EL21958" s="325"/>
    </row>
    <row r="21959" spans="56:142" x14ac:dyDescent="0.2">
      <c r="BD21959" s="325"/>
      <c r="EL21959" s="325"/>
    </row>
    <row r="21960" spans="56:142" x14ac:dyDescent="0.2">
      <c r="BD21960" s="325"/>
      <c r="EL21960" s="325"/>
    </row>
    <row r="21961" spans="56:142" x14ac:dyDescent="0.2">
      <c r="BD21961" s="325"/>
      <c r="EL21961" s="325"/>
    </row>
    <row r="21962" spans="56:142" x14ac:dyDescent="0.2">
      <c r="BD21962" s="325"/>
      <c r="EL21962" s="325"/>
    </row>
    <row r="21963" spans="56:142" x14ac:dyDescent="0.2">
      <c r="BD21963" s="325"/>
      <c r="EL21963" s="325"/>
    </row>
    <row r="21964" spans="56:142" x14ac:dyDescent="0.2">
      <c r="BD21964" s="325"/>
      <c r="EL21964" s="325"/>
    </row>
    <row r="21965" spans="56:142" x14ac:dyDescent="0.2">
      <c r="BD21965" s="325"/>
      <c r="EL21965" s="325"/>
    </row>
    <row r="21966" spans="56:142" x14ac:dyDescent="0.2">
      <c r="BD21966" s="325"/>
      <c r="EL21966" s="325"/>
    </row>
    <row r="21967" spans="56:142" x14ac:dyDescent="0.2">
      <c r="BD21967" s="325"/>
      <c r="EL21967" s="325"/>
    </row>
    <row r="21968" spans="56:142" x14ac:dyDescent="0.2">
      <c r="BD21968" s="325"/>
      <c r="EL21968" s="325"/>
    </row>
    <row r="21969" spans="56:142" x14ac:dyDescent="0.2">
      <c r="BD21969" s="325"/>
      <c r="EL21969" s="325"/>
    </row>
    <row r="21970" spans="56:142" x14ac:dyDescent="0.2">
      <c r="BD21970" s="325"/>
      <c r="EL21970" s="325"/>
    </row>
    <row r="21971" spans="56:142" x14ac:dyDescent="0.2">
      <c r="BD21971" s="325"/>
      <c r="EL21971" s="325"/>
    </row>
    <row r="21972" spans="56:142" x14ac:dyDescent="0.2">
      <c r="BD21972" s="325"/>
      <c r="EL21972" s="325"/>
    </row>
    <row r="21973" spans="56:142" x14ac:dyDescent="0.2">
      <c r="BD21973" s="325"/>
      <c r="EL21973" s="325"/>
    </row>
    <row r="21974" spans="56:142" x14ac:dyDescent="0.2">
      <c r="BD21974" s="325"/>
      <c r="EL21974" s="325"/>
    </row>
    <row r="21975" spans="56:142" x14ac:dyDescent="0.2">
      <c r="BD21975" s="325"/>
      <c r="EL21975" s="325"/>
    </row>
    <row r="21976" spans="56:142" x14ac:dyDescent="0.2">
      <c r="BD21976" s="325"/>
      <c r="EL21976" s="325"/>
    </row>
    <row r="21977" spans="56:142" x14ac:dyDescent="0.2">
      <c r="BD21977" s="325"/>
      <c r="EL21977" s="325"/>
    </row>
    <row r="21978" spans="56:142" x14ac:dyDescent="0.2">
      <c r="BD21978" s="325"/>
      <c r="EL21978" s="325"/>
    </row>
    <row r="21979" spans="56:142" x14ac:dyDescent="0.2">
      <c r="BD21979" s="325"/>
      <c r="EL21979" s="325"/>
    </row>
    <row r="21980" spans="56:142" x14ac:dyDescent="0.2">
      <c r="BD21980" s="325"/>
      <c r="EL21980" s="325"/>
    </row>
    <row r="21981" spans="56:142" x14ac:dyDescent="0.2">
      <c r="BD21981" s="325"/>
      <c r="EL21981" s="325"/>
    </row>
    <row r="21982" spans="56:142" x14ac:dyDescent="0.2">
      <c r="BD21982" s="325"/>
      <c r="EL21982" s="325"/>
    </row>
    <row r="21983" spans="56:142" x14ac:dyDescent="0.2">
      <c r="BD21983" s="325"/>
      <c r="EL21983" s="325"/>
    </row>
    <row r="21984" spans="56:142" x14ac:dyDescent="0.2">
      <c r="BD21984" s="325"/>
      <c r="EL21984" s="325"/>
    </row>
    <row r="21985" spans="56:142" x14ac:dyDescent="0.2">
      <c r="BD21985" s="325"/>
      <c r="EL21985" s="325"/>
    </row>
    <row r="21986" spans="56:142" x14ac:dyDescent="0.2">
      <c r="BD21986" s="325"/>
      <c r="EL21986" s="325"/>
    </row>
    <row r="21987" spans="56:142" x14ac:dyDescent="0.2">
      <c r="BD21987" s="325"/>
      <c r="EL21987" s="325"/>
    </row>
    <row r="21988" spans="56:142" x14ac:dyDescent="0.2">
      <c r="BD21988" s="325"/>
      <c r="EL21988" s="325"/>
    </row>
    <row r="21989" spans="56:142" x14ac:dyDescent="0.2">
      <c r="BD21989" s="325"/>
      <c r="EL21989" s="325"/>
    </row>
    <row r="21990" spans="56:142" x14ac:dyDescent="0.2">
      <c r="BD21990" s="325"/>
      <c r="EL21990" s="325"/>
    </row>
    <row r="21991" spans="56:142" x14ac:dyDescent="0.2">
      <c r="BD21991" s="325"/>
      <c r="EL21991" s="325"/>
    </row>
    <row r="21992" spans="56:142" x14ac:dyDescent="0.2">
      <c r="BD21992" s="325"/>
      <c r="EL21992" s="325"/>
    </row>
    <row r="21993" spans="56:142" x14ac:dyDescent="0.2">
      <c r="BD21993" s="325"/>
      <c r="EL21993" s="325"/>
    </row>
    <row r="21994" spans="56:142" x14ac:dyDescent="0.2">
      <c r="BD21994" s="325"/>
      <c r="EL21994" s="325"/>
    </row>
    <row r="21995" spans="56:142" x14ac:dyDescent="0.2">
      <c r="BD21995" s="325"/>
      <c r="EL21995" s="325"/>
    </row>
    <row r="21996" spans="56:142" x14ac:dyDescent="0.2">
      <c r="BD21996" s="325"/>
      <c r="EL21996" s="325"/>
    </row>
    <row r="21997" spans="56:142" x14ac:dyDescent="0.2">
      <c r="BD21997" s="325"/>
      <c r="EL21997" s="325"/>
    </row>
    <row r="21998" spans="56:142" x14ac:dyDescent="0.2">
      <c r="BD21998" s="325"/>
      <c r="EL21998" s="325"/>
    </row>
    <row r="21999" spans="56:142" x14ac:dyDescent="0.2">
      <c r="BD21999" s="325"/>
      <c r="EL21999" s="325"/>
    </row>
    <row r="22000" spans="56:142" x14ac:dyDescent="0.2">
      <c r="BD22000" s="325"/>
      <c r="EL22000" s="325"/>
    </row>
    <row r="22001" spans="56:142" x14ac:dyDescent="0.2">
      <c r="BD22001" s="325"/>
      <c r="EL22001" s="325"/>
    </row>
    <row r="22002" spans="56:142" x14ac:dyDescent="0.2">
      <c r="BD22002" s="325"/>
      <c r="EL22002" s="325"/>
    </row>
    <row r="22003" spans="56:142" x14ac:dyDescent="0.2">
      <c r="BD22003" s="325"/>
      <c r="EL22003" s="325"/>
    </row>
    <row r="22004" spans="56:142" x14ac:dyDescent="0.2">
      <c r="BD22004" s="325"/>
      <c r="EL22004" s="325"/>
    </row>
    <row r="22005" spans="56:142" x14ac:dyDescent="0.2">
      <c r="BD22005" s="325"/>
      <c r="EL22005" s="325"/>
    </row>
    <row r="22006" spans="56:142" x14ac:dyDescent="0.2">
      <c r="BD22006" s="325"/>
      <c r="EL22006" s="325"/>
    </row>
    <row r="22007" spans="56:142" x14ac:dyDescent="0.2">
      <c r="BD22007" s="325"/>
      <c r="EL22007" s="325"/>
    </row>
    <row r="22008" spans="56:142" x14ac:dyDescent="0.2">
      <c r="BD22008" s="325"/>
      <c r="EL22008" s="325"/>
    </row>
    <row r="22009" spans="56:142" x14ac:dyDescent="0.2">
      <c r="BD22009" s="325"/>
      <c r="EL22009" s="325"/>
    </row>
    <row r="22010" spans="56:142" x14ac:dyDescent="0.2">
      <c r="BD22010" s="325"/>
      <c r="EL22010" s="325"/>
    </row>
    <row r="22011" spans="56:142" x14ac:dyDescent="0.2">
      <c r="BD22011" s="325"/>
      <c r="EL22011" s="325"/>
    </row>
    <row r="22012" spans="56:142" x14ac:dyDescent="0.2">
      <c r="BD22012" s="325"/>
      <c r="EL22012" s="325"/>
    </row>
    <row r="22013" spans="56:142" x14ac:dyDescent="0.2">
      <c r="BD22013" s="325"/>
      <c r="EL22013" s="325"/>
    </row>
    <row r="22014" spans="56:142" x14ac:dyDescent="0.2">
      <c r="BD22014" s="325"/>
      <c r="EL22014" s="325"/>
    </row>
    <row r="22015" spans="56:142" x14ac:dyDescent="0.2">
      <c r="BD22015" s="325"/>
      <c r="EL22015" s="325"/>
    </row>
    <row r="22016" spans="56:142" x14ac:dyDescent="0.2">
      <c r="BD22016" s="325"/>
      <c r="EL22016" s="325"/>
    </row>
    <row r="22017" spans="56:142" x14ac:dyDescent="0.2">
      <c r="BD22017" s="325"/>
      <c r="EL22017" s="325"/>
    </row>
    <row r="22018" spans="56:142" x14ac:dyDescent="0.2">
      <c r="BD22018" s="325"/>
      <c r="EL22018" s="325"/>
    </row>
    <row r="22019" spans="56:142" x14ac:dyDescent="0.2">
      <c r="BD22019" s="325"/>
      <c r="EL22019" s="325"/>
    </row>
    <row r="22020" spans="56:142" x14ac:dyDescent="0.2">
      <c r="BD22020" s="325"/>
      <c r="EL22020" s="325"/>
    </row>
    <row r="22021" spans="56:142" x14ac:dyDescent="0.2">
      <c r="BD22021" s="325"/>
      <c r="EL22021" s="325"/>
    </row>
    <row r="22022" spans="56:142" x14ac:dyDescent="0.2">
      <c r="BD22022" s="325"/>
      <c r="EL22022" s="325"/>
    </row>
    <row r="22023" spans="56:142" x14ac:dyDescent="0.2">
      <c r="BD22023" s="325"/>
      <c r="EL22023" s="325"/>
    </row>
    <row r="22024" spans="56:142" x14ac:dyDescent="0.2">
      <c r="BD22024" s="325"/>
      <c r="EL22024" s="325"/>
    </row>
    <row r="22025" spans="56:142" x14ac:dyDescent="0.2">
      <c r="BD22025" s="325"/>
      <c r="EL22025" s="325"/>
    </row>
    <row r="22026" spans="56:142" x14ac:dyDescent="0.2">
      <c r="BD22026" s="325"/>
      <c r="EL22026" s="325"/>
    </row>
    <row r="22027" spans="56:142" x14ac:dyDescent="0.2">
      <c r="BD22027" s="325"/>
      <c r="EL22027" s="325"/>
    </row>
    <row r="22028" spans="56:142" x14ac:dyDescent="0.2">
      <c r="BD22028" s="325"/>
      <c r="EL22028" s="325"/>
    </row>
    <row r="22029" spans="56:142" x14ac:dyDescent="0.2">
      <c r="BD22029" s="325"/>
      <c r="EL22029" s="325"/>
    </row>
    <row r="22030" spans="56:142" x14ac:dyDescent="0.2">
      <c r="BD22030" s="325"/>
      <c r="EL22030" s="325"/>
    </row>
    <row r="22031" spans="56:142" x14ac:dyDescent="0.2">
      <c r="BD22031" s="325"/>
      <c r="EL22031" s="325"/>
    </row>
    <row r="22032" spans="56:142" x14ac:dyDescent="0.2">
      <c r="BD22032" s="325"/>
      <c r="EL22032" s="325"/>
    </row>
    <row r="22033" spans="56:142" x14ac:dyDescent="0.2">
      <c r="BD22033" s="325"/>
      <c r="EL22033" s="325"/>
    </row>
    <row r="22034" spans="56:142" x14ac:dyDescent="0.2">
      <c r="BD22034" s="325"/>
      <c r="EL22034" s="325"/>
    </row>
    <row r="22035" spans="56:142" x14ac:dyDescent="0.2">
      <c r="BD22035" s="325"/>
      <c r="EL22035" s="325"/>
    </row>
    <row r="22036" spans="56:142" x14ac:dyDescent="0.2">
      <c r="BD22036" s="325"/>
      <c r="EL22036" s="325"/>
    </row>
    <row r="22037" spans="56:142" x14ac:dyDescent="0.2">
      <c r="BD22037" s="325"/>
      <c r="EL22037" s="325"/>
    </row>
    <row r="22038" spans="56:142" x14ac:dyDescent="0.2">
      <c r="BD22038" s="325"/>
      <c r="EL22038" s="325"/>
    </row>
    <row r="22039" spans="56:142" x14ac:dyDescent="0.2">
      <c r="BD22039" s="325"/>
      <c r="EL22039" s="325"/>
    </row>
    <row r="22040" spans="56:142" x14ac:dyDescent="0.2">
      <c r="BD22040" s="325"/>
      <c r="EL22040" s="325"/>
    </row>
    <row r="22041" spans="56:142" x14ac:dyDescent="0.2">
      <c r="BD22041" s="325"/>
      <c r="EL22041" s="325"/>
    </row>
    <row r="22042" spans="56:142" x14ac:dyDescent="0.2">
      <c r="BD22042" s="325"/>
      <c r="EL22042" s="325"/>
    </row>
    <row r="22043" spans="56:142" x14ac:dyDescent="0.2">
      <c r="BD22043" s="325"/>
      <c r="EL22043" s="325"/>
    </row>
    <row r="22044" spans="56:142" x14ac:dyDescent="0.2">
      <c r="BD22044" s="325"/>
      <c r="EL22044" s="325"/>
    </row>
    <row r="22045" spans="56:142" x14ac:dyDescent="0.2">
      <c r="BD22045" s="325"/>
      <c r="EL22045" s="325"/>
    </row>
    <row r="22046" spans="56:142" x14ac:dyDescent="0.2">
      <c r="BD22046" s="325"/>
      <c r="EL22046" s="325"/>
    </row>
    <row r="22047" spans="56:142" x14ac:dyDescent="0.2">
      <c r="BD22047" s="325"/>
      <c r="EL22047" s="325"/>
    </row>
    <row r="22048" spans="56:142" x14ac:dyDescent="0.2">
      <c r="BD22048" s="325"/>
      <c r="EL22048" s="325"/>
    </row>
    <row r="22049" spans="56:142" x14ac:dyDescent="0.2">
      <c r="BD22049" s="325"/>
      <c r="EL22049" s="325"/>
    </row>
    <row r="22050" spans="56:142" x14ac:dyDescent="0.2">
      <c r="BD22050" s="325"/>
      <c r="EL22050" s="325"/>
    </row>
    <row r="22051" spans="56:142" x14ac:dyDescent="0.2">
      <c r="BD22051" s="325"/>
      <c r="EL22051" s="325"/>
    </row>
    <row r="22052" spans="56:142" x14ac:dyDescent="0.2">
      <c r="BD22052" s="325"/>
      <c r="EL22052" s="325"/>
    </row>
    <row r="22053" spans="56:142" x14ac:dyDescent="0.2">
      <c r="BD22053" s="325"/>
      <c r="EL22053" s="325"/>
    </row>
    <row r="22054" spans="56:142" x14ac:dyDescent="0.2">
      <c r="BD22054" s="325"/>
      <c r="EL22054" s="325"/>
    </row>
    <row r="22055" spans="56:142" x14ac:dyDescent="0.2">
      <c r="BD22055" s="325"/>
      <c r="EL22055" s="325"/>
    </row>
    <row r="22056" spans="56:142" x14ac:dyDescent="0.2">
      <c r="BD22056" s="325"/>
      <c r="EL22056" s="325"/>
    </row>
    <row r="22057" spans="56:142" x14ac:dyDescent="0.2">
      <c r="BD22057" s="325"/>
      <c r="EL22057" s="325"/>
    </row>
    <row r="22058" spans="56:142" x14ac:dyDescent="0.2">
      <c r="BD22058" s="325"/>
      <c r="EL22058" s="325"/>
    </row>
    <row r="22059" spans="56:142" x14ac:dyDescent="0.2">
      <c r="BD22059" s="325"/>
      <c r="EL22059" s="325"/>
    </row>
    <row r="22060" spans="56:142" x14ac:dyDescent="0.2">
      <c r="BD22060" s="325"/>
      <c r="EL22060" s="325"/>
    </row>
    <row r="22061" spans="56:142" x14ac:dyDescent="0.2">
      <c r="BD22061" s="325"/>
      <c r="EL22061" s="325"/>
    </row>
    <row r="22062" spans="56:142" x14ac:dyDescent="0.2">
      <c r="BD22062" s="325"/>
      <c r="EL22062" s="325"/>
    </row>
    <row r="22063" spans="56:142" x14ac:dyDescent="0.2">
      <c r="BD22063" s="325"/>
      <c r="EL22063" s="325"/>
    </row>
    <row r="22064" spans="56:142" x14ac:dyDescent="0.2">
      <c r="BD22064" s="325"/>
      <c r="EL22064" s="325"/>
    </row>
    <row r="22065" spans="56:142" x14ac:dyDescent="0.2">
      <c r="BD22065" s="325"/>
      <c r="EL22065" s="325"/>
    </row>
    <row r="22066" spans="56:142" x14ac:dyDescent="0.2">
      <c r="BD22066" s="325"/>
      <c r="EL22066" s="325"/>
    </row>
    <row r="22067" spans="56:142" x14ac:dyDescent="0.2">
      <c r="BD22067" s="325"/>
      <c r="EL22067" s="325"/>
    </row>
    <row r="22068" spans="56:142" x14ac:dyDescent="0.2">
      <c r="BD22068" s="325"/>
      <c r="EL22068" s="325"/>
    </row>
    <row r="22069" spans="56:142" x14ac:dyDescent="0.2">
      <c r="BD22069" s="325"/>
      <c r="EL22069" s="325"/>
    </row>
    <row r="22070" spans="56:142" x14ac:dyDescent="0.2">
      <c r="BD22070" s="325"/>
      <c r="EL22070" s="325"/>
    </row>
    <row r="22071" spans="56:142" x14ac:dyDescent="0.2">
      <c r="BD22071" s="325"/>
      <c r="EL22071" s="325"/>
    </row>
    <row r="22072" spans="56:142" x14ac:dyDescent="0.2">
      <c r="BD22072" s="325"/>
      <c r="EL22072" s="325"/>
    </row>
    <row r="22073" spans="56:142" x14ac:dyDescent="0.2">
      <c r="BD22073" s="325"/>
      <c r="EL22073" s="325"/>
    </row>
    <row r="22074" spans="56:142" x14ac:dyDescent="0.2">
      <c r="BD22074" s="325"/>
      <c r="EL22074" s="325"/>
    </row>
    <row r="22075" spans="56:142" x14ac:dyDescent="0.2">
      <c r="BD22075" s="325"/>
      <c r="EL22075" s="325"/>
    </row>
    <row r="22076" spans="56:142" x14ac:dyDescent="0.2">
      <c r="BD22076" s="325"/>
      <c r="EL22076" s="325"/>
    </row>
    <row r="22077" spans="56:142" x14ac:dyDescent="0.2">
      <c r="BD22077" s="325"/>
      <c r="EL22077" s="325"/>
    </row>
    <row r="22078" spans="56:142" x14ac:dyDescent="0.2">
      <c r="BD22078" s="325"/>
      <c r="EL22078" s="325"/>
    </row>
    <row r="22079" spans="56:142" x14ac:dyDescent="0.2">
      <c r="BD22079" s="325"/>
      <c r="EL22079" s="325"/>
    </row>
    <row r="22080" spans="56:142" x14ac:dyDescent="0.2">
      <c r="BD22080" s="325"/>
      <c r="EL22080" s="325"/>
    </row>
    <row r="22081" spans="56:142" x14ac:dyDescent="0.2">
      <c r="BD22081" s="325"/>
      <c r="EL22081" s="325"/>
    </row>
    <row r="22082" spans="56:142" x14ac:dyDescent="0.2">
      <c r="BD22082" s="325"/>
      <c r="EL22082" s="325"/>
    </row>
    <row r="22083" spans="56:142" x14ac:dyDescent="0.2">
      <c r="BD22083" s="325"/>
      <c r="EL22083" s="325"/>
    </row>
    <row r="22084" spans="56:142" x14ac:dyDescent="0.2">
      <c r="BD22084" s="325"/>
      <c r="EL22084" s="325"/>
    </row>
    <row r="22085" spans="56:142" x14ac:dyDescent="0.2">
      <c r="BD22085" s="325"/>
      <c r="EL22085" s="325"/>
    </row>
    <row r="22086" spans="56:142" x14ac:dyDescent="0.2">
      <c r="BD22086" s="325"/>
      <c r="EL22086" s="325"/>
    </row>
    <row r="22087" spans="56:142" x14ac:dyDescent="0.2">
      <c r="BD22087" s="325"/>
      <c r="EL22087" s="325"/>
    </row>
    <row r="22088" spans="56:142" x14ac:dyDescent="0.2">
      <c r="BD22088" s="325"/>
      <c r="EL22088" s="325"/>
    </row>
    <row r="22089" spans="56:142" x14ac:dyDescent="0.2">
      <c r="BD22089" s="325"/>
      <c r="EL22089" s="325"/>
    </row>
    <row r="22090" spans="56:142" x14ac:dyDescent="0.2">
      <c r="BD22090" s="325"/>
      <c r="EL22090" s="325"/>
    </row>
    <row r="22091" spans="56:142" x14ac:dyDescent="0.2">
      <c r="BD22091" s="325"/>
      <c r="EL22091" s="325"/>
    </row>
    <row r="22092" spans="56:142" x14ac:dyDescent="0.2">
      <c r="BD22092" s="325"/>
      <c r="EL22092" s="325"/>
    </row>
    <row r="22093" spans="56:142" x14ac:dyDescent="0.2">
      <c r="BD22093" s="325"/>
      <c r="EL22093" s="325"/>
    </row>
    <row r="22094" spans="56:142" x14ac:dyDescent="0.2">
      <c r="BD22094" s="325"/>
      <c r="EL22094" s="325"/>
    </row>
    <row r="22095" spans="56:142" x14ac:dyDescent="0.2">
      <c r="BD22095" s="325"/>
      <c r="EL22095" s="325"/>
    </row>
    <row r="22096" spans="56:142" x14ac:dyDescent="0.2">
      <c r="BD22096" s="325"/>
      <c r="EL22096" s="325"/>
    </row>
    <row r="22097" spans="56:142" x14ac:dyDescent="0.2">
      <c r="BD22097" s="325"/>
      <c r="EL22097" s="325"/>
    </row>
    <row r="22098" spans="56:142" x14ac:dyDescent="0.2">
      <c r="BD22098" s="325"/>
      <c r="EL22098" s="325"/>
    </row>
    <row r="22099" spans="56:142" x14ac:dyDescent="0.2">
      <c r="BD22099" s="325"/>
      <c r="EL22099" s="325"/>
    </row>
    <row r="22100" spans="56:142" x14ac:dyDescent="0.2">
      <c r="BD22100" s="325"/>
      <c r="EL22100" s="325"/>
    </row>
    <row r="22101" spans="56:142" x14ac:dyDescent="0.2">
      <c r="BD22101" s="325"/>
      <c r="EL22101" s="325"/>
    </row>
    <row r="22102" spans="56:142" x14ac:dyDescent="0.2">
      <c r="BD22102" s="325"/>
      <c r="EL22102" s="325"/>
    </row>
    <row r="22103" spans="56:142" x14ac:dyDescent="0.2">
      <c r="BD22103" s="325"/>
      <c r="EL22103" s="325"/>
    </row>
    <row r="22104" spans="56:142" x14ac:dyDescent="0.2">
      <c r="BD22104" s="325"/>
      <c r="EL22104" s="325"/>
    </row>
    <row r="22105" spans="56:142" x14ac:dyDescent="0.2">
      <c r="BD22105" s="325"/>
      <c r="EL22105" s="325"/>
    </row>
    <row r="22106" spans="56:142" x14ac:dyDescent="0.2">
      <c r="BD22106" s="325"/>
      <c r="EL22106" s="325"/>
    </row>
    <row r="22107" spans="56:142" x14ac:dyDescent="0.2">
      <c r="BD22107" s="325"/>
      <c r="EL22107" s="325"/>
    </row>
    <row r="22108" spans="56:142" x14ac:dyDescent="0.2">
      <c r="BD22108" s="325"/>
      <c r="EL22108" s="325"/>
    </row>
    <row r="22109" spans="56:142" x14ac:dyDescent="0.2">
      <c r="BD22109" s="325"/>
      <c r="EL22109" s="325"/>
    </row>
    <row r="22110" spans="56:142" x14ac:dyDescent="0.2">
      <c r="BD22110" s="325"/>
      <c r="EL22110" s="325"/>
    </row>
    <row r="22111" spans="56:142" x14ac:dyDescent="0.2">
      <c r="BD22111" s="325"/>
      <c r="EL22111" s="325"/>
    </row>
    <row r="22112" spans="56:142" x14ac:dyDescent="0.2">
      <c r="BD22112" s="325"/>
      <c r="EL22112" s="325"/>
    </row>
    <row r="22113" spans="56:142" x14ac:dyDescent="0.2">
      <c r="BD22113" s="325"/>
      <c r="EL22113" s="325"/>
    </row>
    <row r="22114" spans="56:142" x14ac:dyDescent="0.2">
      <c r="BD22114" s="325"/>
      <c r="EL22114" s="325"/>
    </row>
    <row r="22115" spans="56:142" x14ac:dyDescent="0.2">
      <c r="BD22115" s="325"/>
      <c r="EL22115" s="325"/>
    </row>
    <row r="22116" spans="56:142" x14ac:dyDescent="0.2">
      <c r="BD22116" s="325"/>
      <c r="EL22116" s="325"/>
    </row>
    <row r="22117" spans="56:142" x14ac:dyDescent="0.2">
      <c r="BD22117" s="325"/>
      <c r="EL22117" s="325"/>
    </row>
    <row r="22118" spans="56:142" x14ac:dyDescent="0.2">
      <c r="BD22118" s="325"/>
      <c r="EL22118" s="325"/>
    </row>
    <row r="22119" spans="56:142" x14ac:dyDescent="0.2">
      <c r="BD22119" s="325"/>
      <c r="EL22119" s="325"/>
    </row>
    <row r="22120" spans="56:142" x14ac:dyDescent="0.2">
      <c r="BD22120" s="325"/>
      <c r="EL22120" s="325"/>
    </row>
    <row r="22121" spans="56:142" x14ac:dyDescent="0.2">
      <c r="BD22121" s="325"/>
      <c r="EL22121" s="325"/>
    </row>
    <row r="22122" spans="56:142" x14ac:dyDescent="0.2">
      <c r="BD22122" s="325"/>
      <c r="EL22122" s="325"/>
    </row>
    <row r="22123" spans="56:142" x14ac:dyDescent="0.2">
      <c r="BD22123" s="325"/>
      <c r="EL22123" s="325"/>
    </row>
    <row r="22124" spans="56:142" x14ac:dyDescent="0.2">
      <c r="BD22124" s="325"/>
      <c r="EL22124" s="325"/>
    </row>
    <row r="22125" spans="56:142" x14ac:dyDescent="0.2">
      <c r="BD22125" s="325"/>
      <c r="EL22125" s="325"/>
    </row>
    <row r="22126" spans="56:142" x14ac:dyDescent="0.2">
      <c r="BD22126" s="325"/>
      <c r="EL22126" s="325"/>
    </row>
    <row r="22127" spans="56:142" x14ac:dyDescent="0.2">
      <c r="BD22127" s="325"/>
      <c r="EL22127" s="325"/>
    </row>
    <row r="22128" spans="56:142" x14ac:dyDescent="0.2">
      <c r="BD22128" s="325"/>
      <c r="EL22128" s="325"/>
    </row>
    <row r="22129" spans="56:142" x14ac:dyDescent="0.2">
      <c r="BD22129" s="325"/>
      <c r="EL22129" s="325"/>
    </row>
    <row r="22130" spans="56:142" x14ac:dyDescent="0.2">
      <c r="BD22130" s="325"/>
      <c r="EL22130" s="325"/>
    </row>
    <row r="22131" spans="56:142" x14ac:dyDescent="0.2">
      <c r="BD22131" s="325"/>
      <c r="EL22131" s="325"/>
    </row>
    <row r="22132" spans="56:142" x14ac:dyDescent="0.2">
      <c r="BD22132" s="325"/>
      <c r="EL22132" s="325"/>
    </row>
    <row r="22133" spans="56:142" x14ac:dyDescent="0.2">
      <c r="BD22133" s="325"/>
      <c r="EL22133" s="325"/>
    </row>
    <row r="22134" spans="56:142" x14ac:dyDescent="0.2">
      <c r="BD22134" s="325"/>
      <c r="EL22134" s="325"/>
    </row>
    <row r="22135" spans="56:142" x14ac:dyDescent="0.2">
      <c r="BD22135" s="325"/>
      <c r="EL22135" s="325"/>
    </row>
    <row r="22136" spans="56:142" x14ac:dyDescent="0.2">
      <c r="BD22136" s="325"/>
      <c r="EL22136" s="325"/>
    </row>
    <row r="22137" spans="56:142" x14ac:dyDescent="0.2">
      <c r="BD22137" s="325"/>
      <c r="EL22137" s="325"/>
    </row>
    <row r="22138" spans="56:142" x14ac:dyDescent="0.2">
      <c r="BD22138" s="325"/>
      <c r="EL22138" s="325"/>
    </row>
    <row r="22139" spans="56:142" x14ac:dyDescent="0.2">
      <c r="BD22139" s="325"/>
      <c r="EL22139" s="325"/>
    </row>
    <row r="22140" spans="56:142" x14ac:dyDescent="0.2">
      <c r="BD22140" s="325"/>
      <c r="EL22140" s="325"/>
    </row>
    <row r="22141" spans="56:142" x14ac:dyDescent="0.2">
      <c r="BD22141" s="325"/>
      <c r="EL22141" s="325"/>
    </row>
    <row r="22142" spans="56:142" x14ac:dyDescent="0.2">
      <c r="BD22142" s="325"/>
      <c r="EL22142" s="325"/>
    </row>
    <row r="22143" spans="56:142" x14ac:dyDescent="0.2">
      <c r="BD22143" s="325"/>
      <c r="EL22143" s="325"/>
    </row>
    <row r="22144" spans="56:142" x14ac:dyDescent="0.2">
      <c r="BD22144" s="325"/>
      <c r="EL22144" s="325"/>
    </row>
    <row r="22145" spans="56:142" x14ac:dyDescent="0.2">
      <c r="BD22145" s="325"/>
      <c r="EL22145" s="325"/>
    </row>
    <row r="22146" spans="56:142" x14ac:dyDescent="0.2">
      <c r="BD22146" s="325"/>
      <c r="EL22146" s="325"/>
    </row>
    <row r="22147" spans="56:142" x14ac:dyDescent="0.2">
      <c r="BD22147" s="325"/>
      <c r="EL22147" s="325"/>
    </row>
    <row r="22148" spans="56:142" x14ac:dyDescent="0.2">
      <c r="BD22148" s="325"/>
      <c r="EL22148" s="325"/>
    </row>
    <row r="22149" spans="56:142" x14ac:dyDescent="0.2">
      <c r="BD22149" s="325"/>
      <c r="EL22149" s="325"/>
    </row>
    <row r="22150" spans="56:142" x14ac:dyDescent="0.2">
      <c r="BD22150" s="325"/>
      <c r="EL22150" s="325"/>
    </row>
    <row r="22151" spans="56:142" x14ac:dyDescent="0.2">
      <c r="BD22151" s="325"/>
      <c r="EL22151" s="325"/>
    </row>
    <row r="22152" spans="56:142" x14ac:dyDescent="0.2">
      <c r="BD22152" s="325"/>
      <c r="EL22152" s="325"/>
    </row>
    <row r="22153" spans="56:142" x14ac:dyDescent="0.2">
      <c r="BD22153" s="325"/>
      <c r="EL22153" s="325"/>
    </row>
    <row r="22154" spans="56:142" x14ac:dyDescent="0.2">
      <c r="BD22154" s="325"/>
      <c r="EL22154" s="325"/>
    </row>
    <row r="22155" spans="56:142" x14ac:dyDescent="0.2">
      <c r="BD22155" s="325"/>
      <c r="EL22155" s="325"/>
    </row>
    <row r="22156" spans="56:142" x14ac:dyDescent="0.2">
      <c r="BD22156" s="325"/>
      <c r="EL22156" s="325"/>
    </row>
    <row r="22157" spans="56:142" x14ac:dyDescent="0.2">
      <c r="BD22157" s="325"/>
      <c r="EL22157" s="325"/>
    </row>
    <row r="22158" spans="56:142" x14ac:dyDescent="0.2">
      <c r="BD22158" s="325"/>
      <c r="EL22158" s="325"/>
    </row>
    <row r="22159" spans="56:142" x14ac:dyDescent="0.2">
      <c r="BD22159" s="325"/>
      <c r="EL22159" s="325"/>
    </row>
    <row r="22160" spans="56:142" x14ac:dyDescent="0.2">
      <c r="BD22160" s="325"/>
      <c r="EL22160" s="325"/>
    </row>
    <row r="22161" spans="56:142" x14ac:dyDescent="0.2">
      <c r="BD22161" s="325"/>
      <c r="EL22161" s="325"/>
    </row>
    <row r="22162" spans="56:142" x14ac:dyDescent="0.2">
      <c r="BD22162" s="325"/>
      <c r="EL22162" s="325"/>
    </row>
    <row r="22163" spans="56:142" x14ac:dyDescent="0.2">
      <c r="BD22163" s="325"/>
      <c r="EL22163" s="325"/>
    </row>
    <row r="22164" spans="56:142" x14ac:dyDescent="0.2">
      <c r="BD22164" s="325"/>
      <c r="EL22164" s="325"/>
    </row>
    <row r="22165" spans="56:142" x14ac:dyDescent="0.2">
      <c r="BD22165" s="325"/>
      <c r="EL22165" s="325"/>
    </row>
    <row r="22166" spans="56:142" x14ac:dyDescent="0.2">
      <c r="BD22166" s="325"/>
      <c r="EL22166" s="325"/>
    </row>
    <row r="22167" spans="56:142" x14ac:dyDescent="0.2">
      <c r="BD22167" s="325"/>
      <c r="EL22167" s="325"/>
    </row>
    <row r="22168" spans="56:142" x14ac:dyDescent="0.2">
      <c r="BD22168" s="325"/>
      <c r="EL22168" s="325"/>
    </row>
    <row r="22169" spans="56:142" x14ac:dyDescent="0.2">
      <c r="BD22169" s="325"/>
      <c r="EL22169" s="325"/>
    </row>
    <row r="22170" spans="56:142" x14ac:dyDescent="0.2">
      <c r="BD22170" s="325"/>
      <c r="EL22170" s="325"/>
    </row>
    <row r="22171" spans="56:142" x14ac:dyDescent="0.2">
      <c r="BD22171" s="325"/>
      <c r="EL22171" s="325"/>
    </row>
    <row r="22172" spans="56:142" x14ac:dyDescent="0.2">
      <c r="BD22172" s="325"/>
      <c r="EL22172" s="325"/>
    </row>
    <row r="22173" spans="56:142" x14ac:dyDescent="0.2">
      <c r="BD22173" s="325"/>
      <c r="EL22173" s="325"/>
    </row>
    <row r="22174" spans="56:142" x14ac:dyDescent="0.2">
      <c r="BD22174" s="325"/>
      <c r="EL22174" s="325"/>
    </row>
    <row r="22175" spans="56:142" x14ac:dyDescent="0.2">
      <c r="BD22175" s="325"/>
      <c r="EL22175" s="325"/>
    </row>
    <row r="22176" spans="56:142" x14ac:dyDescent="0.2">
      <c r="BD22176" s="325"/>
      <c r="EL22176" s="325"/>
    </row>
    <row r="22177" spans="56:142" x14ac:dyDescent="0.2">
      <c r="BD22177" s="325"/>
      <c r="EL22177" s="325"/>
    </row>
    <row r="22178" spans="56:142" x14ac:dyDescent="0.2">
      <c r="BD22178" s="325"/>
      <c r="EL22178" s="325"/>
    </row>
    <row r="22179" spans="56:142" x14ac:dyDescent="0.2">
      <c r="BD22179" s="325"/>
      <c r="EL22179" s="325"/>
    </row>
    <row r="22180" spans="56:142" x14ac:dyDescent="0.2">
      <c r="BD22180" s="325"/>
      <c r="EL22180" s="325"/>
    </row>
    <row r="22181" spans="56:142" x14ac:dyDescent="0.2">
      <c r="BD22181" s="325"/>
      <c r="EL22181" s="325"/>
    </row>
    <row r="22182" spans="56:142" x14ac:dyDescent="0.2">
      <c r="BD22182" s="325"/>
      <c r="EL22182" s="325"/>
    </row>
    <row r="22183" spans="56:142" x14ac:dyDescent="0.2">
      <c r="BD22183" s="325"/>
      <c r="EL22183" s="325"/>
    </row>
    <row r="22184" spans="56:142" x14ac:dyDescent="0.2">
      <c r="BD22184" s="325"/>
      <c r="EL22184" s="325"/>
    </row>
    <row r="22185" spans="56:142" x14ac:dyDescent="0.2">
      <c r="BD22185" s="325"/>
      <c r="EL22185" s="325"/>
    </row>
    <row r="22186" spans="56:142" x14ac:dyDescent="0.2">
      <c r="BD22186" s="325"/>
      <c r="EL22186" s="325"/>
    </row>
    <row r="22187" spans="56:142" x14ac:dyDescent="0.2">
      <c r="BD22187" s="325"/>
      <c r="EL22187" s="325"/>
    </row>
    <row r="22188" spans="56:142" x14ac:dyDescent="0.2">
      <c r="BD22188" s="325"/>
      <c r="EL22188" s="325"/>
    </row>
    <row r="22189" spans="56:142" x14ac:dyDescent="0.2">
      <c r="BD22189" s="325"/>
      <c r="EL22189" s="325"/>
    </row>
    <row r="22190" spans="56:142" x14ac:dyDescent="0.2">
      <c r="BD22190" s="325"/>
      <c r="EL22190" s="325"/>
    </row>
    <row r="22191" spans="56:142" x14ac:dyDescent="0.2">
      <c r="BD22191" s="325"/>
      <c r="EL22191" s="325"/>
    </row>
    <row r="22192" spans="56:142" x14ac:dyDescent="0.2">
      <c r="BD22192" s="325"/>
      <c r="EL22192" s="325"/>
    </row>
    <row r="22193" spans="56:142" x14ac:dyDescent="0.2">
      <c r="BD22193" s="325"/>
      <c r="EL22193" s="325"/>
    </row>
    <row r="22194" spans="56:142" x14ac:dyDescent="0.2">
      <c r="BD22194" s="325"/>
      <c r="EL22194" s="325"/>
    </row>
    <row r="22195" spans="56:142" x14ac:dyDescent="0.2">
      <c r="BD22195" s="325"/>
      <c r="EL22195" s="325"/>
    </row>
    <row r="22196" spans="56:142" x14ac:dyDescent="0.2">
      <c r="BD22196" s="325"/>
      <c r="EL22196" s="325"/>
    </row>
    <row r="22197" spans="56:142" x14ac:dyDescent="0.2">
      <c r="BD22197" s="325"/>
      <c r="EL22197" s="325"/>
    </row>
    <row r="22198" spans="56:142" x14ac:dyDescent="0.2">
      <c r="BD22198" s="325"/>
      <c r="EL22198" s="325"/>
    </row>
    <row r="22199" spans="56:142" x14ac:dyDescent="0.2">
      <c r="BD22199" s="325"/>
      <c r="EL22199" s="325"/>
    </row>
    <row r="22200" spans="56:142" x14ac:dyDescent="0.2">
      <c r="BD22200" s="325"/>
      <c r="EL22200" s="325"/>
    </row>
    <row r="22201" spans="56:142" x14ac:dyDescent="0.2">
      <c r="BD22201" s="325"/>
      <c r="EL22201" s="325"/>
    </row>
    <row r="22202" spans="56:142" x14ac:dyDescent="0.2">
      <c r="BD22202" s="325"/>
      <c r="EL22202" s="325"/>
    </row>
    <row r="22203" spans="56:142" x14ac:dyDescent="0.2">
      <c r="BD22203" s="325"/>
      <c r="EL22203" s="325"/>
    </row>
    <row r="22204" spans="56:142" x14ac:dyDescent="0.2">
      <c r="BD22204" s="325"/>
      <c r="EL22204" s="325"/>
    </row>
    <row r="22205" spans="56:142" x14ac:dyDescent="0.2">
      <c r="BD22205" s="325"/>
      <c r="EL22205" s="325"/>
    </row>
    <row r="22206" spans="56:142" x14ac:dyDescent="0.2">
      <c r="BD22206" s="325"/>
      <c r="EL22206" s="325"/>
    </row>
    <row r="22207" spans="56:142" x14ac:dyDescent="0.2">
      <c r="BD22207" s="325"/>
      <c r="EL22207" s="325"/>
    </row>
    <row r="22208" spans="56:142" x14ac:dyDescent="0.2">
      <c r="BD22208" s="325"/>
      <c r="EL22208" s="325"/>
    </row>
    <row r="22209" spans="56:142" x14ac:dyDescent="0.2">
      <c r="BD22209" s="325"/>
      <c r="EL22209" s="325"/>
    </row>
    <row r="22210" spans="56:142" x14ac:dyDescent="0.2">
      <c r="BD22210" s="325"/>
      <c r="EL22210" s="325"/>
    </row>
    <row r="22211" spans="56:142" x14ac:dyDescent="0.2">
      <c r="BD22211" s="325"/>
      <c r="EL22211" s="325"/>
    </row>
    <row r="22212" spans="56:142" x14ac:dyDescent="0.2">
      <c r="BD22212" s="325"/>
      <c r="EL22212" s="325"/>
    </row>
    <row r="22213" spans="56:142" x14ac:dyDescent="0.2">
      <c r="BD22213" s="325"/>
      <c r="EL22213" s="325"/>
    </row>
    <row r="22214" spans="56:142" x14ac:dyDescent="0.2">
      <c r="BD22214" s="325"/>
      <c r="EL22214" s="325"/>
    </row>
    <row r="22215" spans="56:142" x14ac:dyDescent="0.2">
      <c r="BD22215" s="325"/>
      <c r="EL22215" s="325"/>
    </row>
    <row r="22216" spans="56:142" x14ac:dyDescent="0.2">
      <c r="BD22216" s="325"/>
      <c r="EL22216" s="325"/>
    </row>
    <row r="22217" spans="56:142" x14ac:dyDescent="0.2">
      <c r="BD22217" s="325"/>
      <c r="EL22217" s="325"/>
    </row>
    <row r="22218" spans="56:142" x14ac:dyDescent="0.2">
      <c r="BD22218" s="325"/>
      <c r="EL22218" s="325"/>
    </row>
    <row r="22219" spans="56:142" x14ac:dyDescent="0.2">
      <c r="BD22219" s="325"/>
      <c r="EL22219" s="325"/>
    </row>
    <row r="22220" spans="56:142" x14ac:dyDescent="0.2">
      <c r="BD22220" s="325"/>
      <c r="EL22220" s="325"/>
    </row>
    <row r="22221" spans="56:142" x14ac:dyDescent="0.2">
      <c r="BD22221" s="325"/>
      <c r="EL22221" s="325"/>
    </row>
    <row r="22222" spans="56:142" x14ac:dyDescent="0.2">
      <c r="BD22222" s="325"/>
      <c r="EL22222" s="325"/>
    </row>
    <row r="22223" spans="56:142" x14ac:dyDescent="0.2">
      <c r="BD22223" s="325"/>
      <c r="EL22223" s="325"/>
    </row>
    <row r="22224" spans="56:142" x14ac:dyDescent="0.2">
      <c r="BD22224" s="325"/>
      <c r="EL22224" s="325"/>
    </row>
    <row r="22225" spans="56:142" x14ac:dyDescent="0.2">
      <c r="BD22225" s="325"/>
      <c r="EL22225" s="325"/>
    </row>
    <row r="22226" spans="56:142" x14ac:dyDescent="0.2">
      <c r="BD22226" s="325"/>
      <c r="EL22226" s="325"/>
    </row>
    <row r="22227" spans="56:142" x14ac:dyDescent="0.2">
      <c r="BD22227" s="325"/>
      <c r="EL22227" s="325"/>
    </row>
    <row r="22228" spans="56:142" x14ac:dyDescent="0.2">
      <c r="BD22228" s="325"/>
      <c r="EL22228" s="325"/>
    </row>
    <row r="22229" spans="56:142" x14ac:dyDescent="0.2">
      <c r="BD22229" s="325"/>
      <c r="EL22229" s="325"/>
    </row>
    <row r="22230" spans="56:142" x14ac:dyDescent="0.2">
      <c r="BD22230" s="325"/>
      <c r="EL22230" s="325"/>
    </row>
    <row r="22231" spans="56:142" x14ac:dyDescent="0.2">
      <c r="BD22231" s="325"/>
      <c r="EL22231" s="325"/>
    </row>
    <row r="22232" spans="56:142" x14ac:dyDescent="0.2">
      <c r="BD22232" s="325"/>
      <c r="EL22232" s="325"/>
    </row>
    <row r="22233" spans="56:142" x14ac:dyDescent="0.2">
      <c r="BD22233" s="325"/>
      <c r="EL22233" s="325"/>
    </row>
    <row r="22234" spans="56:142" x14ac:dyDescent="0.2">
      <c r="BD22234" s="325"/>
      <c r="EL22234" s="325"/>
    </row>
    <row r="22235" spans="56:142" x14ac:dyDescent="0.2">
      <c r="BD22235" s="325"/>
      <c r="EL22235" s="325"/>
    </row>
    <row r="22236" spans="56:142" x14ac:dyDescent="0.2">
      <c r="BD22236" s="325"/>
      <c r="EL22236" s="325"/>
    </row>
    <row r="22237" spans="56:142" x14ac:dyDescent="0.2">
      <c r="BD22237" s="325"/>
      <c r="EL22237" s="325"/>
    </row>
    <row r="22238" spans="56:142" x14ac:dyDescent="0.2">
      <c r="BD22238" s="325"/>
      <c r="EL22238" s="325"/>
    </row>
    <row r="22239" spans="56:142" x14ac:dyDescent="0.2">
      <c r="BD22239" s="325"/>
      <c r="EL22239" s="325"/>
    </row>
    <row r="22240" spans="56:142" x14ac:dyDescent="0.2">
      <c r="BD22240" s="325"/>
      <c r="EL22240" s="325"/>
    </row>
    <row r="22241" spans="56:142" x14ac:dyDescent="0.2">
      <c r="BD22241" s="325"/>
      <c r="EL22241" s="325"/>
    </row>
    <row r="22242" spans="56:142" x14ac:dyDescent="0.2">
      <c r="BD22242" s="325"/>
      <c r="EL22242" s="325"/>
    </row>
    <row r="22243" spans="56:142" x14ac:dyDescent="0.2">
      <c r="BD22243" s="325"/>
      <c r="EL22243" s="325"/>
    </row>
    <row r="22244" spans="56:142" x14ac:dyDescent="0.2">
      <c r="BD22244" s="325"/>
      <c r="EL22244" s="325"/>
    </row>
    <row r="22245" spans="56:142" x14ac:dyDescent="0.2">
      <c r="BD22245" s="325"/>
      <c r="EL22245" s="325"/>
    </row>
    <row r="22246" spans="56:142" x14ac:dyDescent="0.2">
      <c r="BD22246" s="325"/>
      <c r="EL22246" s="325"/>
    </row>
    <row r="22247" spans="56:142" x14ac:dyDescent="0.2">
      <c r="BD22247" s="325"/>
      <c r="EL22247" s="325"/>
    </row>
    <row r="22248" spans="56:142" x14ac:dyDescent="0.2">
      <c r="BD22248" s="325"/>
      <c r="EL22248" s="325"/>
    </row>
    <row r="22249" spans="56:142" x14ac:dyDescent="0.2">
      <c r="BD22249" s="325"/>
      <c r="EL22249" s="325"/>
    </row>
    <row r="22250" spans="56:142" x14ac:dyDescent="0.2">
      <c r="BD22250" s="325"/>
      <c r="EL22250" s="325"/>
    </row>
    <row r="22251" spans="56:142" x14ac:dyDescent="0.2">
      <c r="BD22251" s="325"/>
      <c r="EL22251" s="325"/>
    </row>
    <row r="22252" spans="56:142" x14ac:dyDescent="0.2">
      <c r="BD22252" s="325"/>
      <c r="EL22252" s="325"/>
    </row>
    <row r="22253" spans="56:142" x14ac:dyDescent="0.2">
      <c r="BD22253" s="325"/>
      <c r="EL22253" s="325"/>
    </row>
    <row r="22254" spans="56:142" x14ac:dyDescent="0.2">
      <c r="BD22254" s="325"/>
      <c r="EL22254" s="325"/>
    </row>
    <row r="22255" spans="56:142" x14ac:dyDescent="0.2">
      <c r="BD22255" s="325"/>
      <c r="EL22255" s="325"/>
    </row>
    <row r="22256" spans="56:142" x14ac:dyDescent="0.2">
      <c r="BD22256" s="325"/>
      <c r="EL22256" s="325"/>
    </row>
    <row r="22257" spans="56:142" x14ac:dyDescent="0.2">
      <c r="BD22257" s="325"/>
      <c r="EL22257" s="325"/>
    </row>
    <row r="22258" spans="56:142" x14ac:dyDescent="0.2">
      <c r="BD22258" s="325"/>
      <c r="EL22258" s="325"/>
    </row>
    <row r="22259" spans="56:142" x14ac:dyDescent="0.2">
      <c r="BD22259" s="325"/>
      <c r="EL22259" s="325"/>
    </row>
    <row r="22260" spans="56:142" x14ac:dyDescent="0.2">
      <c r="BD22260" s="325"/>
      <c r="EL22260" s="325"/>
    </row>
    <row r="22261" spans="56:142" x14ac:dyDescent="0.2">
      <c r="BD22261" s="325"/>
      <c r="EL22261" s="325"/>
    </row>
    <row r="22262" spans="56:142" x14ac:dyDescent="0.2">
      <c r="BD22262" s="325"/>
      <c r="EL22262" s="325"/>
    </row>
    <row r="22263" spans="56:142" x14ac:dyDescent="0.2">
      <c r="BD22263" s="325"/>
      <c r="EL22263" s="325"/>
    </row>
    <row r="22264" spans="56:142" x14ac:dyDescent="0.2">
      <c r="BD22264" s="325"/>
      <c r="EL22264" s="325"/>
    </row>
    <row r="22265" spans="56:142" x14ac:dyDescent="0.2">
      <c r="BD22265" s="325"/>
      <c r="EL22265" s="325"/>
    </row>
    <row r="22266" spans="56:142" x14ac:dyDescent="0.2">
      <c r="BD22266" s="325"/>
      <c r="EL22266" s="325"/>
    </row>
    <row r="22267" spans="56:142" x14ac:dyDescent="0.2">
      <c r="BD22267" s="325"/>
      <c r="EL22267" s="325"/>
    </row>
    <row r="22268" spans="56:142" x14ac:dyDescent="0.2">
      <c r="BD22268" s="325"/>
      <c r="EL22268" s="325"/>
    </row>
    <row r="22269" spans="56:142" x14ac:dyDescent="0.2">
      <c r="BD22269" s="325"/>
      <c r="EL22269" s="325"/>
    </row>
    <row r="22270" spans="56:142" x14ac:dyDescent="0.2">
      <c r="BD22270" s="325"/>
      <c r="EL22270" s="325"/>
    </row>
    <row r="22271" spans="56:142" x14ac:dyDescent="0.2">
      <c r="BD22271" s="325"/>
      <c r="EL22271" s="325"/>
    </row>
    <row r="22272" spans="56:142" x14ac:dyDescent="0.2">
      <c r="BD22272" s="325"/>
      <c r="EL22272" s="325"/>
    </row>
    <row r="22273" spans="56:142" x14ac:dyDescent="0.2">
      <c r="BD22273" s="325"/>
      <c r="EL22273" s="325"/>
    </row>
    <row r="22274" spans="56:142" x14ac:dyDescent="0.2">
      <c r="BD22274" s="325"/>
      <c r="EL22274" s="325"/>
    </row>
    <row r="22275" spans="56:142" x14ac:dyDescent="0.2">
      <c r="BD22275" s="325"/>
      <c r="EL22275" s="325"/>
    </row>
    <row r="22276" spans="56:142" x14ac:dyDescent="0.2">
      <c r="BD22276" s="325"/>
      <c r="EL22276" s="325"/>
    </row>
    <row r="22277" spans="56:142" x14ac:dyDescent="0.2">
      <c r="BD22277" s="325"/>
      <c r="EL22277" s="325"/>
    </row>
    <row r="22278" spans="56:142" x14ac:dyDescent="0.2">
      <c r="BD22278" s="325"/>
      <c r="EL22278" s="325"/>
    </row>
    <row r="22279" spans="56:142" x14ac:dyDescent="0.2">
      <c r="BD22279" s="325"/>
      <c r="EL22279" s="325"/>
    </row>
    <row r="22280" spans="56:142" x14ac:dyDescent="0.2">
      <c r="BD22280" s="325"/>
      <c r="EL22280" s="325"/>
    </row>
    <row r="22281" spans="56:142" x14ac:dyDescent="0.2">
      <c r="BD22281" s="325"/>
      <c r="EL22281" s="325"/>
    </row>
    <row r="22282" spans="56:142" x14ac:dyDescent="0.2">
      <c r="BD22282" s="325"/>
      <c r="EL22282" s="325"/>
    </row>
    <row r="22283" spans="56:142" x14ac:dyDescent="0.2">
      <c r="BD22283" s="325"/>
      <c r="EL22283" s="325"/>
    </row>
    <row r="22284" spans="56:142" x14ac:dyDescent="0.2">
      <c r="BD22284" s="325"/>
      <c r="EL22284" s="325"/>
    </row>
    <row r="22285" spans="56:142" x14ac:dyDescent="0.2">
      <c r="BD22285" s="325"/>
      <c r="EL22285" s="325"/>
    </row>
    <row r="22286" spans="56:142" x14ac:dyDescent="0.2">
      <c r="BD22286" s="325"/>
      <c r="EL22286" s="325"/>
    </row>
    <row r="22287" spans="56:142" x14ac:dyDescent="0.2">
      <c r="BD22287" s="325"/>
      <c r="EL22287" s="325"/>
    </row>
    <row r="22288" spans="56:142" x14ac:dyDescent="0.2">
      <c r="BD22288" s="325"/>
      <c r="EL22288" s="325"/>
    </row>
    <row r="22289" spans="56:142" x14ac:dyDescent="0.2">
      <c r="BD22289" s="325"/>
      <c r="EL22289" s="325"/>
    </row>
    <row r="22290" spans="56:142" x14ac:dyDescent="0.2">
      <c r="BD22290" s="325"/>
      <c r="EL22290" s="325"/>
    </row>
    <row r="22291" spans="56:142" x14ac:dyDescent="0.2">
      <c r="BD22291" s="325"/>
      <c r="EL22291" s="325"/>
    </row>
    <row r="22292" spans="56:142" x14ac:dyDescent="0.2">
      <c r="BD22292" s="325"/>
      <c r="EL22292" s="325"/>
    </row>
    <row r="22293" spans="56:142" x14ac:dyDescent="0.2">
      <c r="BD22293" s="325"/>
      <c r="EL22293" s="325"/>
    </row>
    <row r="22294" spans="56:142" x14ac:dyDescent="0.2">
      <c r="BD22294" s="325"/>
      <c r="EL22294" s="325"/>
    </row>
    <row r="22295" spans="56:142" x14ac:dyDescent="0.2">
      <c r="BD22295" s="325"/>
      <c r="EL22295" s="325"/>
    </row>
    <row r="22296" spans="56:142" x14ac:dyDescent="0.2">
      <c r="BD22296" s="325"/>
      <c r="EL22296" s="325"/>
    </row>
    <row r="22297" spans="56:142" x14ac:dyDescent="0.2">
      <c r="BD22297" s="325"/>
      <c r="EL22297" s="325"/>
    </row>
    <row r="22298" spans="56:142" x14ac:dyDescent="0.2">
      <c r="BD22298" s="325"/>
      <c r="EL22298" s="325"/>
    </row>
    <row r="22299" spans="56:142" x14ac:dyDescent="0.2">
      <c r="BD22299" s="325"/>
      <c r="EL22299" s="325"/>
    </row>
    <row r="22300" spans="56:142" x14ac:dyDescent="0.2">
      <c r="BD22300" s="325"/>
      <c r="EL22300" s="325"/>
    </row>
    <row r="22301" spans="56:142" x14ac:dyDescent="0.2">
      <c r="BD22301" s="325"/>
      <c r="EL22301" s="325"/>
    </row>
    <row r="22302" spans="56:142" x14ac:dyDescent="0.2">
      <c r="BD22302" s="325"/>
      <c r="EL22302" s="325"/>
    </row>
    <row r="22303" spans="56:142" x14ac:dyDescent="0.2">
      <c r="BD22303" s="325"/>
      <c r="EL22303" s="325"/>
    </row>
    <row r="22304" spans="56:142" x14ac:dyDescent="0.2">
      <c r="BD22304" s="325"/>
      <c r="EL22304" s="325"/>
    </row>
    <row r="22305" spans="56:142" x14ac:dyDescent="0.2">
      <c r="BD22305" s="325"/>
      <c r="EL22305" s="325"/>
    </row>
    <row r="22306" spans="56:142" x14ac:dyDescent="0.2">
      <c r="BD22306" s="325"/>
      <c r="EL22306" s="325"/>
    </row>
    <row r="22307" spans="56:142" x14ac:dyDescent="0.2">
      <c r="BD22307" s="325"/>
      <c r="EL22307" s="325"/>
    </row>
    <row r="22308" spans="56:142" x14ac:dyDescent="0.2">
      <c r="BD22308" s="325"/>
      <c r="EL22308" s="325"/>
    </row>
    <row r="22309" spans="56:142" x14ac:dyDescent="0.2">
      <c r="BD22309" s="325"/>
      <c r="EL22309" s="325"/>
    </row>
    <row r="22310" spans="56:142" x14ac:dyDescent="0.2">
      <c r="BD22310" s="325"/>
      <c r="EL22310" s="325"/>
    </row>
    <row r="22311" spans="56:142" x14ac:dyDescent="0.2">
      <c r="BD22311" s="325"/>
      <c r="EL22311" s="325"/>
    </row>
    <row r="22312" spans="56:142" x14ac:dyDescent="0.2">
      <c r="BD22312" s="325"/>
      <c r="EL22312" s="325"/>
    </row>
    <row r="22313" spans="56:142" x14ac:dyDescent="0.2">
      <c r="BD22313" s="325"/>
      <c r="EL22313" s="325"/>
    </row>
    <row r="22314" spans="56:142" x14ac:dyDescent="0.2">
      <c r="BD22314" s="325"/>
      <c r="EL22314" s="325"/>
    </row>
    <row r="22315" spans="56:142" x14ac:dyDescent="0.2">
      <c r="BD22315" s="325"/>
      <c r="EL22315" s="325"/>
    </row>
    <row r="22316" spans="56:142" x14ac:dyDescent="0.2">
      <c r="BD22316" s="325"/>
      <c r="EL22316" s="325"/>
    </row>
    <row r="22317" spans="56:142" x14ac:dyDescent="0.2">
      <c r="BD22317" s="325"/>
      <c r="EL22317" s="325"/>
    </row>
    <row r="22318" spans="56:142" x14ac:dyDescent="0.2">
      <c r="BD22318" s="325"/>
      <c r="EL22318" s="325"/>
    </row>
    <row r="22319" spans="56:142" x14ac:dyDescent="0.2">
      <c r="BD22319" s="325"/>
      <c r="EL22319" s="325"/>
    </row>
    <row r="22320" spans="56:142" x14ac:dyDescent="0.2">
      <c r="BD22320" s="325"/>
      <c r="EL22320" s="325"/>
    </row>
    <row r="22321" spans="56:142" x14ac:dyDescent="0.2">
      <c r="BD22321" s="325"/>
      <c r="EL22321" s="325"/>
    </row>
    <row r="22322" spans="56:142" x14ac:dyDescent="0.2">
      <c r="BD22322" s="325"/>
      <c r="EL22322" s="325"/>
    </row>
    <row r="22323" spans="56:142" x14ac:dyDescent="0.2">
      <c r="BD22323" s="325"/>
      <c r="EL22323" s="325"/>
    </row>
    <row r="22324" spans="56:142" x14ac:dyDescent="0.2">
      <c r="BD22324" s="325"/>
      <c r="EL22324" s="325"/>
    </row>
    <row r="22325" spans="56:142" x14ac:dyDescent="0.2">
      <c r="BD22325" s="325"/>
      <c r="EL22325" s="325"/>
    </row>
    <row r="22326" spans="56:142" x14ac:dyDescent="0.2">
      <c r="BD22326" s="325"/>
      <c r="EL22326" s="325"/>
    </row>
    <row r="22327" spans="56:142" x14ac:dyDescent="0.2">
      <c r="BD22327" s="325"/>
      <c r="EL22327" s="325"/>
    </row>
    <row r="22328" spans="56:142" x14ac:dyDescent="0.2">
      <c r="BD22328" s="325"/>
      <c r="EL22328" s="325"/>
    </row>
    <row r="22329" spans="56:142" x14ac:dyDescent="0.2">
      <c r="BD22329" s="325"/>
      <c r="EL22329" s="325"/>
    </row>
    <row r="22330" spans="56:142" x14ac:dyDescent="0.2">
      <c r="BD22330" s="325"/>
      <c r="EL22330" s="325"/>
    </row>
    <row r="22331" spans="56:142" x14ac:dyDescent="0.2">
      <c r="BD22331" s="325"/>
      <c r="EL22331" s="325"/>
    </row>
    <row r="22332" spans="56:142" x14ac:dyDescent="0.2">
      <c r="BD22332" s="325"/>
      <c r="EL22332" s="325"/>
    </row>
    <row r="22333" spans="56:142" x14ac:dyDescent="0.2">
      <c r="BD22333" s="325"/>
      <c r="EL22333" s="325"/>
    </row>
    <row r="22334" spans="56:142" x14ac:dyDescent="0.2">
      <c r="BD22334" s="325"/>
      <c r="EL22334" s="325"/>
    </row>
    <row r="22335" spans="56:142" x14ac:dyDescent="0.2">
      <c r="BD22335" s="325"/>
      <c r="EL22335" s="325"/>
    </row>
    <row r="22336" spans="56:142" x14ac:dyDescent="0.2">
      <c r="BD22336" s="325"/>
      <c r="EL22336" s="325"/>
    </row>
    <row r="22337" spans="56:142" x14ac:dyDescent="0.2">
      <c r="BD22337" s="325"/>
      <c r="EL22337" s="325"/>
    </row>
    <row r="22338" spans="56:142" x14ac:dyDescent="0.2">
      <c r="BD22338" s="325"/>
      <c r="EL22338" s="325"/>
    </row>
    <row r="22339" spans="56:142" x14ac:dyDescent="0.2">
      <c r="BD22339" s="325"/>
      <c r="EL22339" s="325"/>
    </row>
    <row r="22340" spans="56:142" x14ac:dyDescent="0.2">
      <c r="BD22340" s="325"/>
      <c r="EL22340" s="325"/>
    </row>
    <row r="22341" spans="56:142" x14ac:dyDescent="0.2">
      <c r="BD22341" s="325"/>
      <c r="EL22341" s="325"/>
    </row>
    <row r="22342" spans="56:142" x14ac:dyDescent="0.2">
      <c r="BD22342" s="325"/>
      <c r="EL22342" s="325"/>
    </row>
    <row r="22343" spans="56:142" x14ac:dyDescent="0.2">
      <c r="BD22343" s="325"/>
      <c r="EL22343" s="325"/>
    </row>
    <row r="22344" spans="56:142" x14ac:dyDescent="0.2">
      <c r="BD22344" s="325"/>
      <c r="EL22344" s="325"/>
    </row>
    <row r="22345" spans="56:142" x14ac:dyDescent="0.2">
      <c r="BD22345" s="325"/>
      <c r="EL22345" s="325"/>
    </row>
    <row r="22346" spans="56:142" x14ac:dyDescent="0.2">
      <c r="BD22346" s="325"/>
      <c r="EL22346" s="325"/>
    </row>
    <row r="22347" spans="56:142" x14ac:dyDescent="0.2">
      <c r="BD22347" s="325"/>
      <c r="EL22347" s="325"/>
    </row>
    <row r="22348" spans="56:142" x14ac:dyDescent="0.2">
      <c r="BD22348" s="325"/>
      <c r="EL22348" s="325"/>
    </row>
    <row r="22349" spans="56:142" x14ac:dyDescent="0.2">
      <c r="BD22349" s="325"/>
      <c r="EL22349" s="325"/>
    </row>
    <row r="22350" spans="56:142" x14ac:dyDescent="0.2">
      <c r="BD22350" s="325"/>
      <c r="EL22350" s="325"/>
    </row>
    <row r="22351" spans="56:142" x14ac:dyDescent="0.2">
      <c r="BD22351" s="325"/>
      <c r="EL22351" s="325"/>
    </row>
    <row r="22352" spans="56:142" x14ac:dyDescent="0.2">
      <c r="BD22352" s="325"/>
      <c r="EL22352" s="325"/>
    </row>
    <row r="22353" spans="56:142" x14ac:dyDescent="0.2">
      <c r="BD22353" s="325"/>
      <c r="EL22353" s="325"/>
    </row>
    <row r="22354" spans="56:142" x14ac:dyDescent="0.2">
      <c r="BD22354" s="325"/>
      <c r="EL22354" s="325"/>
    </row>
    <row r="22355" spans="56:142" x14ac:dyDescent="0.2">
      <c r="BD22355" s="325"/>
      <c r="EL22355" s="325"/>
    </row>
    <row r="22356" spans="56:142" x14ac:dyDescent="0.2">
      <c r="BD22356" s="325"/>
      <c r="EL22356" s="325"/>
    </row>
    <row r="22357" spans="56:142" x14ac:dyDescent="0.2">
      <c r="BD22357" s="325"/>
      <c r="EL22357" s="325"/>
    </row>
    <row r="22358" spans="56:142" x14ac:dyDescent="0.2">
      <c r="BD22358" s="325"/>
      <c r="EL22358" s="325"/>
    </row>
    <row r="22359" spans="56:142" x14ac:dyDescent="0.2">
      <c r="BD22359" s="325"/>
      <c r="EL22359" s="325"/>
    </row>
    <row r="22360" spans="56:142" x14ac:dyDescent="0.2">
      <c r="BD22360" s="325"/>
      <c r="EL22360" s="325"/>
    </row>
    <row r="22361" spans="56:142" x14ac:dyDescent="0.2">
      <c r="BD22361" s="325"/>
      <c r="EL22361" s="325"/>
    </row>
    <row r="22362" spans="56:142" x14ac:dyDescent="0.2">
      <c r="BD22362" s="325"/>
      <c r="EL22362" s="325"/>
    </row>
    <row r="22363" spans="56:142" x14ac:dyDescent="0.2">
      <c r="BD22363" s="325"/>
      <c r="EL22363" s="325"/>
    </row>
    <row r="22364" spans="56:142" x14ac:dyDescent="0.2">
      <c r="BD22364" s="325"/>
      <c r="EL22364" s="325"/>
    </row>
    <row r="22365" spans="56:142" x14ac:dyDescent="0.2">
      <c r="BD22365" s="325"/>
      <c r="EL22365" s="325"/>
    </row>
    <row r="22366" spans="56:142" x14ac:dyDescent="0.2">
      <c r="BD22366" s="325"/>
      <c r="EL22366" s="325"/>
    </row>
    <row r="22367" spans="56:142" x14ac:dyDescent="0.2">
      <c r="BD22367" s="325"/>
      <c r="EL22367" s="325"/>
    </row>
    <row r="22368" spans="56:142" x14ac:dyDescent="0.2">
      <c r="BD22368" s="325"/>
      <c r="EL22368" s="325"/>
    </row>
    <row r="22369" spans="56:142" x14ac:dyDescent="0.2">
      <c r="BD22369" s="325"/>
      <c r="EL22369" s="325"/>
    </row>
    <row r="22370" spans="56:142" x14ac:dyDescent="0.2">
      <c r="BD22370" s="325"/>
      <c r="EL22370" s="325"/>
    </row>
    <row r="22371" spans="56:142" x14ac:dyDescent="0.2">
      <c r="BD22371" s="325"/>
      <c r="EL22371" s="325"/>
    </row>
    <row r="22372" spans="56:142" x14ac:dyDescent="0.2">
      <c r="BD22372" s="325"/>
      <c r="EL22372" s="325"/>
    </row>
    <row r="22373" spans="56:142" x14ac:dyDescent="0.2">
      <c r="BD22373" s="325"/>
      <c r="EL22373" s="325"/>
    </row>
    <row r="22374" spans="56:142" x14ac:dyDescent="0.2">
      <c r="BD22374" s="325"/>
      <c r="EL22374" s="325"/>
    </row>
    <row r="22375" spans="56:142" x14ac:dyDescent="0.2">
      <c r="BD22375" s="325"/>
      <c r="EL22375" s="325"/>
    </row>
    <row r="22376" spans="56:142" x14ac:dyDescent="0.2">
      <c r="BD22376" s="325"/>
      <c r="EL22376" s="325"/>
    </row>
    <row r="22377" spans="56:142" x14ac:dyDescent="0.2">
      <c r="BD22377" s="325"/>
      <c r="EL22377" s="325"/>
    </row>
    <row r="22378" spans="56:142" x14ac:dyDescent="0.2">
      <c r="BD22378" s="325"/>
      <c r="EL22378" s="325"/>
    </row>
    <row r="22379" spans="56:142" x14ac:dyDescent="0.2">
      <c r="BD22379" s="325"/>
      <c r="EL22379" s="325"/>
    </row>
    <row r="22380" spans="56:142" x14ac:dyDescent="0.2">
      <c r="BD22380" s="325"/>
      <c r="EL22380" s="325"/>
    </row>
    <row r="22381" spans="56:142" x14ac:dyDescent="0.2">
      <c r="BD22381" s="325"/>
      <c r="EL22381" s="325"/>
    </row>
    <row r="22382" spans="56:142" x14ac:dyDescent="0.2">
      <c r="BD22382" s="325"/>
      <c r="EL22382" s="325"/>
    </row>
    <row r="22383" spans="56:142" x14ac:dyDescent="0.2">
      <c r="BD22383" s="325"/>
      <c r="EL22383" s="325"/>
    </row>
    <row r="22384" spans="56:142" x14ac:dyDescent="0.2">
      <c r="BD22384" s="325"/>
      <c r="EL22384" s="325"/>
    </row>
    <row r="22385" spans="56:142" x14ac:dyDescent="0.2">
      <c r="BD22385" s="325"/>
      <c r="EL22385" s="325"/>
    </row>
    <row r="22386" spans="56:142" x14ac:dyDescent="0.2">
      <c r="BD22386" s="325"/>
      <c r="EL22386" s="325"/>
    </row>
    <row r="22387" spans="56:142" x14ac:dyDescent="0.2">
      <c r="BD22387" s="325"/>
      <c r="EL22387" s="325"/>
    </row>
    <row r="22388" spans="56:142" x14ac:dyDescent="0.2">
      <c r="BD22388" s="325"/>
      <c r="EL22388" s="325"/>
    </row>
    <row r="22389" spans="56:142" x14ac:dyDescent="0.2">
      <c r="BD22389" s="325"/>
      <c r="EL22389" s="325"/>
    </row>
    <row r="22390" spans="56:142" x14ac:dyDescent="0.2">
      <c r="BD22390" s="325"/>
      <c r="EL22390" s="325"/>
    </row>
    <row r="22391" spans="56:142" x14ac:dyDescent="0.2">
      <c r="BD22391" s="325"/>
      <c r="EL22391" s="325"/>
    </row>
    <row r="22392" spans="56:142" x14ac:dyDescent="0.2">
      <c r="BD22392" s="325"/>
      <c r="EL22392" s="325"/>
    </row>
    <row r="22393" spans="56:142" x14ac:dyDescent="0.2">
      <c r="BD22393" s="325"/>
      <c r="EL22393" s="325"/>
    </row>
    <row r="22394" spans="56:142" x14ac:dyDescent="0.2">
      <c r="BD22394" s="325"/>
      <c r="EL22394" s="325"/>
    </row>
    <row r="22395" spans="56:142" x14ac:dyDescent="0.2">
      <c r="BD22395" s="325"/>
      <c r="EL22395" s="325"/>
    </row>
    <row r="22396" spans="56:142" x14ac:dyDescent="0.2">
      <c r="BD22396" s="325"/>
      <c r="EL22396" s="325"/>
    </row>
    <row r="22397" spans="56:142" x14ac:dyDescent="0.2">
      <c r="BD22397" s="325"/>
      <c r="EL22397" s="325"/>
    </row>
    <row r="22398" spans="56:142" x14ac:dyDescent="0.2">
      <c r="BD22398" s="325"/>
      <c r="EL22398" s="325"/>
    </row>
    <row r="22399" spans="56:142" x14ac:dyDescent="0.2">
      <c r="BD22399" s="325"/>
      <c r="EL22399" s="325"/>
    </row>
    <row r="22400" spans="56:142" x14ac:dyDescent="0.2">
      <c r="BD22400" s="325"/>
      <c r="EL22400" s="325"/>
    </row>
    <row r="22401" spans="56:142" x14ac:dyDescent="0.2">
      <c r="BD22401" s="325"/>
      <c r="EL22401" s="325"/>
    </row>
    <row r="22402" spans="56:142" x14ac:dyDescent="0.2">
      <c r="BD22402" s="325"/>
      <c r="EL22402" s="325"/>
    </row>
    <row r="22403" spans="56:142" x14ac:dyDescent="0.2">
      <c r="BD22403" s="325"/>
      <c r="EL22403" s="325"/>
    </row>
    <row r="22404" spans="56:142" x14ac:dyDescent="0.2">
      <c r="BD22404" s="325"/>
      <c r="EL22404" s="325"/>
    </row>
    <row r="22405" spans="56:142" x14ac:dyDescent="0.2">
      <c r="BD22405" s="325"/>
      <c r="EL22405" s="325"/>
    </row>
    <row r="22406" spans="56:142" x14ac:dyDescent="0.2">
      <c r="BD22406" s="325"/>
      <c r="EL22406" s="325"/>
    </row>
    <row r="22407" spans="56:142" x14ac:dyDescent="0.2">
      <c r="BD22407" s="325"/>
      <c r="EL22407" s="325"/>
    </row>
    <row r="22408" spans="56:142" x14ac:dyDescent="0.2">
      <c r="BD22408" s="325"/>
      <c r="EL22408" s="325"/>
    </row>
    <row r="22409" spans="56:142" x14ac:dyDescent="0.2">
      <c r="BD22409" s="325"/>
      <c r="EL22409" s="325"/>
    </row>
    <row r="22410" spans="56:142" x14ac:dyDescent="0.2">
      <c r="BD22410" s="325"/>
      <c r="EL22410" s="325"/>
    </row>
    <row r="22411" spans="56:142" x14ac:dyDescent="0.2">
      <c r="BD22411" s="325"/>
      <c r="EL22411" s="325"/>
    </row>
    <row r="22412" spans="56:142" x14ac:dyDescent="0.2">
      <c r="BD22412" s="325"/>
      <c r="EL22412" s="325"/>
    </row>
    <row r="22413" spans="56:142" x14ac:dyDescent="0.2">
      <c r="BD22413" s="325"/>
      <c r="EL22413" s="325"/>
    </row>
    <row r="22414" spans="56:142" x14ac:dyDescent="0.2">
      <c r="BD22414" s="325"/>
      <c r="EL22414" s="325"/>
    </row>
    <row r="22415" spans="56:142" x14ac:dyDescent="0.2">
      <c r="BD22415" s="325"/>
      <c r="EL22415" s="325"/>
    </row>
    <row r="22416" spans="56:142" x14ac:dyDescent="0.2">
      <c r="BD22416" s="325"/>
      <c r="EL22416" s="325"/>
    </row>
    <row r="22417" spans="56:142" x14ac:dyDescent="0.2">
      <c r="BD22417" s="325"/>
      <c r="EL22417" s="325"/>
    </row>
    <row r="22418" spans="56:142" x14ac:dyDescent="0.2">
      <c r="BD22418" s="325"/>
      <c r="EL22418" s="325"/>
    </row>
    <row r="22419" spans="56:142" x14ac:dyDescent="0.2">
      <c r="BD22419" s="325"/>
      <c r="EL22419" s="325"/>
    </row>
    <row r="22420" spans="56:142" x14ac:dyDescent="0.2">
      <c r="BD22420" s="325"/>
      <c r="EL22420" s="325"/>
    </row>
    <row r="22421" spans="56:142" x14ac:dyDescent="0.2">
      <c r="BD22421" s="325"/>
      <c r="EL22421" s="325"/>
    </row>
    <row r="22422" spans="56:142" x14ac:dyDescent="0.2">
      <c r="BD22422" s="325"/>
      <c r="EL22422" s="325"/>
    </row>
    <row r="22423" spans="56:142" x14ac:dyDescent="0.2">
      <c r="BD22423" s="325"/>
      <c r="EL22423" s="325"/>
    </row>
    <row r="22424" spans="56:142" x14ac:dyDescent="0.2">
      <c r="BD22424" s="325"/>
      <c r="EL22424" s="325"/>
    </row>
    <row r="22425" spans="56:142" x14ac:dyDescent="0.2">
      <c r="BD22425" s="325"/>
      <c r="EL22425" s="325"/>
    </row>
    <row r="22426" spans="56:142" x14ac:dyDescent="0.2">
      <c r="BD22426" s="325"/>
      <c r="EL22426" s="325"/>
    </row>
    <row r="22427" spans="56:142" x14ac:dyDescent="0.2">
      <c r="BD22427" s="325"/>
      <c r="EL22427" s="325"/>
    </row>
    <row r="22428" spans="56:142" x14ac:dyDescent="0.2">
      <c r="BD22428" s="325"/>
      <c r="EL22428" s="325"/>
    </row>
    <row r="22429" spans="56:142" x14ac:dyDescent="0.2">
      <c r="BD22429" s="325"/>
      <c r="EL22429" s="325"/>
    </row>
    <row r="22430" spans="56:142" x14ac:dyDescent="0.2">
      <c r="BD22430" s="325"/>
      <c r="EL22430" s="325"/>
    </row>
    <row r="22431" spans="56:142" x14ac:dyDescent="0.2">
      <c r="BD22431" s="325"/>
      <c r="EL22431" s="325"/>
    </row>
    <row r="22432" spans="56:142" x14ac:dyDescent="0.2">
      <c r="BD22432" s="325"/>
      <c r="EL22432" s="325"/>
    </row>
    <row r="22433" spans="56:142" x14ac:dyDescent="0.2">
      <c r="BD22433" s="325"/>
      <c r="EL22433" s="325"/>
    </row>
    <row r="22434" spans="56:142" x14ac:dyDescent="0.2">
      <c r="BD22434" s="325"/>
      <c r="EL22434" s="325"/>
    </row>
    <row r="22435" spans="56:142" x14ac:dyDescent="0.2">
      <c r="BD22435" s="325"/>
      <c r="EL22435" s="325"/>
    </row>
    <row r="22436" spans="56:142" x14ac:dyDescent="0.2">
      <c r="BD22436" s="325"/>
      <c r="EL22436" s="325"/>
    </row>
    <row r="22437" spans="56:142" x14ac:dyDescent="0.2">
      <c r="BD22437" s="325"/>
      <c r="EL22437" s="325"/>
    </row>
    <row r="22438" spans="56:142" x14ac:dyDescent="0.2">
      <c r="BD22438" s="325"/>
      <c r="EL22438" s="325"/>
    </row>
    <row r="22439" spans="56:142" x14ac:dyDescent="0.2">
      <c r="BD22439" s="325"/>
      <c r="EL22439" s="325"/>
    </row>
    <row r="22440" spans="56:142" x14ac:dyDescent="0.2">
      <c r="BD22440" s="325"/>
      <c r="EL22440" s="325"/>
    </row>
    <row r="22441" spans="56:142" x14ac:dyDescent="0.2">
      <c r="BD22441" s="325"/>
      <c r="EL22441" s="325"/>
    </row>
    <row r="22442" spans="56:142" x14ac:dyDescent="0.2">
      <c r="BD22442" s="325"/>
      <c r="EL22442" s="325"/>
    </row>
    <row r="22443" spans="56:142" x14ac:dyDescent="0.2">
      <c r="BD22443" s="325"/>
      <c r="EL22443" s="325"/>
    </row>
    <row r="22444" spans="56:142" x14ac:dyDescent="0.2">
      <c r="BD22444" s="325"/>
      <c r="EL22444" s="325"/>
    </row>
    <row r="22445" spans="56:142" x14ac:dyDescent="0.2">
      <c r="BD22445" s="325"/>
      <c r="EL22445" s="325"/>
    </row>
    <row r="22446" spans="56:142" x14ac:dyDescent="0.2">
      <c r="BD22446" s="325"/>
      <c r="EL22446" s="325"/>
    </row>
    <row r="22447" spans="56:142" x14ac:dyDescent="0.2">
      <c r="BD22447" s="325"/>
      <c r="EL22447" s="325"/>
    </row>
    <row r="22448" spans="56:142" x14ac:dyDescent="0.2">
      <c r="BD22448" s="325"/>
      <c r="EL22448" s="325"/>
    </row>
    <row r="22449" spans="56:142" x14ac:dyDescent="0.2">
      <c r="BD22449" s="325"/>
      <c r="EL22449" s="325"/>
    </row>
    <row r="22450" spans="56:142" x14ac:dyDescent="0.2">
      <c r="BD22450" s="325"/>
      <c r="EL22450" s="325"/>
    </row>
    <row r="22451" spans="56:142" x14ac:dyDescent="0.2">
      <c r="BD22451" s="325"/>
      <c r="EL22451" s="325"/>
    </row>
    <row r="22452" spans="56:142" x14ac:dyDescent="0.2">
      <c r="BD22452" s="325"/>
      <c r="EL22452" s="325"/>
    </row>
    <row r="22453" spans="56:142" x14ac:dyDescent="0.2">
      <c r="BD22453" s="325"/>
      <c r="EL22453" s="325"/>
    </row>
    <row r="22454" spans="56:142" x14ac:dyDescent="0.2">
      <c r="BD22454" s="325"/>
      <c r="EL22454" s="325"/>
    </row>
    <row r="22455" spans="56:142" x14ac:dyDescent="0.2">
      <c r="BD22455" s="325"/>
      <c r="EL22455" s="325"/>
    </row>
    <row r="22456" spans="56:142" x14ac:dyDescent="0.2">
      <c r="BD22456" s="325"/>
      <c r="EL22456" s="325"/>
    </row>
    <row r="22457" spans="56:142" x14ac:dyDescent="0.2">
      <c r="BD22457" s="325"/>
      <c r="EL22457" s="325"/>
    </row>
    <row r="22458" spans="56:142" x14ac:dyDescent="0.2">
      <c r="BD22458" s="325"/>
      <c r="EL22458" s="325"/>
    </row>
    <row r="22459" spans="56:142" x14ac:dyDescent="0.2">
      <c r="BD22459" s="325"/>
      <c r="EL22459" s="325"/>
    </row>
    <row r="22460" spans="56:142" x14ac:dyDescent="0.2">
      <c r="BD22460" s="325"/>
      <c r="EL22460" s="325"/>
    </row>
    <row r="22461" spans="56:142" x14ac:dyDescent="0.2">
      <c r="BD22461" s="325"/>
      <c r="EL22461" s="325"/>
    </row>
    <row r="22462" spans="56:142" x14ac:dyDescent="0.2">
      <c r="BD22462" s="325"/>
      <c r="EL22462" s="325"/>
    </row>
    <row r="22463" spans="56:142" x14ac:dyDescent="0.2">
      <c r="BD22463" s="325"/>
      <c r="EL22463" s="325"/>
    </row>
    <row r="22464" spans="56:142" x14ac:dyDescent="0.2">
      <c r="BD22464" s="325"/>
      <c r="EL22464" s="325"/>
    </row>
    <row r="22465" spans="56:142" x14ac:dyDescent="0.2">
      <c r="BD22465" s="325"/>
      <c r="EL22465" s="325"/>
    </row>
    <row r="22466" spans="56:142" x14ac:dyDescent="0.2">
      <c r="BD22466" s="325"/>
      <c r="EL22466" s="325"/>
    </row>
    <row r="22467" spans="56:142" x14ac:dyDescent="0.2">
      <c r="BD22467" s="325"/>
      <c r="EL22467" s="325"/>
    </row>
    <row r="22468" spans="56:142" x14ac:dyDescent="0.2">
      <c r="BD22468" s="325"/>
      <c r="EL22468" s="325"/>
    </row>
    <row r="22469" spans="56:142" x14ac:dyDescent="0.2">
      <c r="BD22469" s="325"/>
      <c r="EL22469" s="325"/>
    </row>
    <row r="22470" spans="56:142" x14ac:dyDescent="0.2">
      <c r="BD22470" s="325"/>
      <c r="EL22470" s="325"/>
    </row>
    <row r="22471" spans="56:142" x14ac:dyDescent="0.2">
      <c r="BD22471" s="325"/>
      <c r="EL22471" s="325"/>
    </row>
    <row r="22472" spans="56:142" x14ac:dyDescent="0.2">
      <c r="BD22472" s="325"/>
      <c r="EL22472" s="325"/>
    </row>
    <row r="22473" spans="56:142" x14ac:dyDescent="0.2">
      <c r="BD22473" s="325"/>
      <c r="EL22473" s="325"/>
    </row>
    <row r="22474" spans="56:142" x14ac:dyDescent="0.2">
      <c r="BD22474" s="325"/>
      <c r="EL22474" s="325"/>
    </row>
    <row r="22475" spans="56:142" x14ac:dyDescent="0.2">
      <c r="BD22475" s="325"/>
      <c r="EL22475" s="325"/>
    </row>
    <row r="22476" spans="56:142" x14ac:dyDescent="0.2">
      <c r="BD22476" s="325"/>
      <c r="EL22476" s="325"/>
    </row>
    <row r="22477" spans="56:142" x14ac:dyDescent="0.2">
      <c r="BD22477" s="325"/>
      <c r="EL22477" s="325"/>
    </row>
    <row r="22478" spans="56:142" x14ac:dyDescent="0.2">
      <c r="BD22478" s="325"/>
      <c r="EL22478" s="325"/>
    </row>
    <row r="22479" spans="56:142" x14ac:dyDescent="0.2">
      <c r="BD22479" s="325"/>
      <c r="EL22479" s="325"/>
    </row>
    <row r="22480" spans="56:142" x14ac:dyDescent="0.2">
      <c r="BD22480" s="325"/>
      <c r="EL22480" s="325"/>
    </row>
    <row r="22481" spans="56:142" x14ac:dyDescent="0.2">
      <c r="BD22481" s="325"/>
      <c r="EL22481" s="325"/>
    </row>
    <row r="22482" spans="56:142" x14ac:dyDescent="0.2">
      <c r="BD22482" s="325"/>
      <c r="EL22482" s="325"/>
    </row>
    <row r="22483" spans="56:142" x14ac:dyDescent="0.2">
      <c r="BD22483" s="325"/>
      <c r="EL22483" s="325"/>
    </row>
    <row r="22484" spans="56:142" x14ac:dyDescent="0.2">
      <c r="BD22484" s="325"/>
      <c r="EL22484" s="325"/>
    </row>
    <row r="22485" spans="56:142" x14ac:dyDescent="0.2">
      <c r="BD22485" s="325"/>
      <c r="EL22485" s="325"/>
    </row>
    <row r="22486" spans="56:142" x14ac:dyDescent="0.2">
      <c r="BD22486" s="325"/>
      <c r="EL22486" s="325"/>
    </row>
    <row r="22487" spans="56:142" x14ac:dyDescent="0.2">
      <c r="BD22487" s="325"/>
      <c r="EL22487" s="325"/>
    </row>
    <row r="22488" spans="56:142" x14ac:dyDescent="0.2">
      <c r="BD22488" s="325"/>
      <c r="EL22488" s="325"/>
    </row>
    <row r="22489" spans="56:142" x14ac:dyDescent="0.2">
      <c r="BD22489" s="325"/>
      <c r="EL22489" s="325"/>
    </row>
    <row r="22490" spans="56:142" x14ac:dyDescent="0.2">
      <c r="BD22490" s="325"/>
      <c r="EL22490" s="325"/>
    </row>
    <row r="22491" spans="56:142" x14ac:dyDescent="0.2">
      <c r="BD22491" s="325"/>
      <c r="EL22491" s="325"/>
    </row>
    <row r="22492" spans="56:142" x14ac:dyDescent="0.2">
      <c r="BD22492" s="325"/>
      <c r="EL22492" s="325"/>
    </row>
    <row r="22493" spans="56:142" x14ac:dyDescent="0.2">
      <c r="BD22493" s="325"/>
      <c r="EL22493" s="325"/>
    </row>
    <row r="22494" spans="56:142" x14ac:dyDescent="0.2">
      <c r="BD22494" s="325"/>
      <c r="EL22494" s="325"/>
    </row>
    <row r="22495" spans="56:142" x14ac:dyDescent="0.2">
      <c r="BD22495" s="325"/>
      <c r="EL22495" s="325"/>
    </row>
    <row r="22496" spans="56:142" x14ac:dyDescent="0.2">
      <c r="BD22496" s="325"/>
      <c r="EL22496" s="325"/>
    </row>
    <row r="22497" spans="56:142" x14ac:dyDescent="0.2">
      <c r="BD22497" s="325"/>
      <c r="EL22497" s="325"/>
    </row>
    <row r="22498" spans="56:142" x14ac:dyDescent="0.2">
      <c r="BD22498" s="325"/>
      <c r="EL22498" s="325"/>
    </row>
    <row r="22499" spans="56:142" x14ac:dyDescent="0.2">
      <c r="BD22499" s="325"/>
      <c r="EL22499" s="325"/>
    </row>
    <row r="22500" spans="56:142" x14ac:dyDescent="0.2">
      <c r="BD22500" s="325"/>
      <c r="EL22500" s="325"/>
    </row>
    <row r="22501" spans="56:142" x14ac:dyDescent="0.2">
      <c r="BD22501" s="325"/>
      <c r="EL22501" s="325"/>
    </row>
    <row r="22502" spans="56:142" x14ac:dyDescent="0.2">
      <c r="BD22502" s="325"/>
      <c r="EL22502" s="325"/>
    </row>
    <row r="22503" spans="56:142" x14ac:dyDescent="0.2">
      <c r="BD22503" s="325"/>
      <c r="EL22503" s="325"/>
    </row>
    <row r="22504" spans="56:142" x14ac:dyDescent="0.2">
      <c r="BD22504" s="325"/>
      <c r="EL22504" s="325"/>
    </row>
    <row r="22505" spans="56:142" x14ac:dyDescent="0.2">
      <c r="BD22505" s="325"/>
      <c r="EL22505" s="325"/>
    </row>
    <row r="22506" spans="56:142" x14ac:dyDescent="0.2">
      <c r="BD22506" s="325"/>
      <c r="EL22506" s="325"/>
    </row>
    <row r="22507" spans="56:142" x14ac:dyDescent="0.2">
      <c r="BD22507" s="325"/>
      <c r="EL22507" s="325"/>
    </row>
    <row r="22508" spans="56:142" x14ac:dyDescent="0.2">
      <c r="BD22508" s="325"/>
      <c r="EL22508" s="325"/>
    </row>
    <row r="22509" spans="56:142" x14ac:dyDescent="0.2">
      <c r="BD22509" s="325"/>
      <c r="EL22509" s="325"/>
    </row>
    <row r="22510" spans="56:142" x14ac:dyDescent="0.2">
      <c r="BD22510" s="325"/>
      <c r="EL22510" s="325"/>
    </row>
    <row r="22511" spans="56:142" x14ac:dyDescent="0.2">
      <c r="BD22511" s="325"/>
      <c r="EL22511" s="325"/>
    </row>
    <row r="22512" spans="56:142" x14ac:dyDescent="0.2">
      <c r="BD22512" s="325"/>
      <c r="EL22512" s="325"/>
    </row>
    <row r="22513" spans="56:142" x14ac:dyDescent="0.2">
      <c r="BD22513" s="325"/>
      <c r="EL22513" s="325"/>
    </row>
    <row r="22514" spans="56:142" x14ac:dyDescent="0.2">
      <c r="BD22514" s="325"/>
      <c r="EL22514" s="325"/>
    </row>
    <row r="22515" spans="56:142" x14ac:dyDescent="0.2">
      <c r="BD22515" s="325"/>
      <c r="EL22515" s="325"/>
    </row>
    <row r="22516" spans="56:142" x14ac:dyDescent="0.2">
      <c r="BD22516" s="325"/>
      <c r="EL22516" s="325"/>
    </row>
    <row r="22517" spans="56:142" x14ac:dyDescent="0.2">
      <c r="BD22517" s="325"/>
      <c r="EL22517" s="325"/>
    </row>
    <row r="22518" spans="56:142" x14ac:dyDescent="0.2">
      <c r="BD22518" s="325"/>
      <c r="EL22518" s="325"/>
    </row>
    <row r="22519" spans="56:142" x14ac:dyDescent="0.2">
      <c r="BD22519" s="325"/>
      <c r="EL22519" s="325"/>
    </row>
    <row r="22520" spans="56:142" x14ac:dyDescent="0.2">
      <c r="BD22520" s="325"/>
      <c r="EL22520" s="325"/>
    </row>
    <row r="22521" spans="56:142" x14ac:dyDescent="0.2">
      <c r="BD22521" s="325"/>
      <c r="EL22521" s="325"/>
    </row>
    <row r="22522" spans="56:142" x14ac:dyDescent="0.2">
      <c r="BD22522" s="325"/>
      <c r="EL22522" s="325"/>
    </row>
    <row r="22523" spans="56:142" x14ac:dyDescent="0.2">
      <c r="BD22523" s="325"/>
      <c r="EL22523" s="325"/>
    </row>
    <row r="22524" spans="56:142" x14ac:dyDescent="0.2">
      <c r="BD22524" s="325"/>
      <c r="EL22524" s="325"/>
    </row>
    <row r="22525" spans="56:142" x14ac:dyDescent="0.2">
      <c r="BD22525" s="325"/>
      <c r="EL22525" s="325"/>
    </row>
    <row r="22526" spans="56:142" x14ac:dyDescent="0.2">
      <c r="BD22526" s="325"/>
      <c r="EL22526" s="325"/>
    </row>
    <row r="22527" spans="56:142" x14ac:dyDescent="0.2">
      <c r="BD22527" s="325"/>
      <c r="EL22527" s="325"/>
    </row>
    <row r="22528" spans="56:142" x14ac:dyDescent="0.2">
      <c r="BD22528" s="325"/>
      <c r="EL22528" s="325"/>
    </row>
    <row r="22529" spans="56:142" x14ac:dyDescent="0.2">
      <c r="BD22529" s="325"/>
      <c r="EL22529" s="325"/>
    </row>
    <row r="22530" spans="56:142" x14ac:dyDescent="0.2">
      <c r="BD22530" s="325"/>
      <c r="EL22530" s="325"/>
    </row>
    <row r="22531" spans="56:142" x14ac:dyDescent="0.2">
      <c r="BD22531" s="325"/>
      <c r="EL22531" s="325"/>
    </row>
    <row r="22532" spans="56:142" x14ac:dyDescent="0.2">
      <c r="BD22532" s="325"/>
      <c r="EL22532" s="325"/>
    </row>
    <row r="22533" spans="56:142" x14ac:dyDescent="0.2">
      <c r="BD22533" s="325"/>
      <c r="EL22533" s="325"/>
    </row>
    <row r="22534" spans="56:142" x14ac:dyDescent="0.2">
      <c r="BD22534" s="325"/>
      <c r="EL22534" s="325"/>
    </row>
    <row r="22535" spans="56:142" x14ac:dyDescent="0.2">
      <c r="BD22535" s="325"/>
      <c r="EL22535" s="325"/>
    </row>
    <row r="22536" spans="56:142" x14ac:dyDescent="0.2">
      <c r="BD22536" s="325"/>
      <c r="EL22536" s="325"/>
    </row>
    <row r="22537" spans="56:142" x14ac:dyDescent="0.2">
      <c r="BD22537" s="325"/>
      <c r="EL22537" s="325"/>
    </row>
    <row r="22538" spans="56:142" x14ac:dyDescent="0.2">
      <c r="BD22538" s="325"/>
      <c r="EL22538" s="325"/>
    </row>
    <row r="22539" spans="56:142" x14ac:dyDescent="0.2">
      <c r="BD22539" s="325"/>
      <c r="EL22539" s="325"/>
    </row>
    <row r="22540" spans="56:142" x14ac:dyDescent="0.2">
      <c r="BD22540" s="325"/>
      <c r="EL22540" s="325"/>
    </row>
    <row r="22541" spans="56:142" x14ac:dyDescent="0.2">
      <c r="BD22541" s="325"/>
      <c r="EL22541" s="325"/>
    </row>
    <row r="22542" spans="56:142" x14ac:dyDescent="0.2">
      <c r="BD22542" s="325"/>
      <c r="EL22542" s="325"/>
    </row>
    <row r="22543" spans="56:142" x14ac:dyDescent="0.2">
      <c r="BD22543" s="325"/>
      <c r="EL22543" s="325"/>
    </row>
    <row r="22544" spans="56:142" x14ac:dyDescent="0.2">
      <c r="BD22544" s="325"/>
      <c r="EL22544" s="325"/>
    </row>
    <row r="22545" spans="56:142" x14ac:dyDescent="0.2">
      <c r="BD22545" s="325"/>
      <c r="EL22545" s="325"/>
    </row>
    <row r="22546" spans="56:142" x14ac:dyDescent="0.2">
      <c r="BD22546" s="325"/>
      <c r="EL22546" s="325"/>
    </row>
    <row r="22547" spans="56:142" x14ac:dyDescent="0.2">
      <c r="BD22547" s="325"/>
      <c r="EL22547" s="325"/>
    </row>
    <row r="22548" spans="56:142" x14ac:dyDescent="0.2">
      <c r="BD22548" s="325"/>
      <c r="EL22548" s="325"/>
    </row>
    <row r="22549" spans="56:142" x14ac:dyDescent="0.2">
      <c r="BD22549" s="325"/>
      <c r="EL22549" s="325"/>
    </row>
    <row r="22550" spans="56:142" x14ac:dyDescent="0.2">
      <c r="BD22550" s="325"/>
      <c r="EL22550" s="325"/>
    </row>
    <row r="22551" spans="56:142" x14ac:dyDescent="0.2">
      <c r="BD22551" s="325"/>
      <c r="EL22551" s="325"/>
    </row>
    <row r="22552" spans="56:142" x14ac:dyDescent="0.2">
      <c r="BD22552" s="325"/>
      <c r="EL22552" s="325"/>
    </row>
    <row r="22553" spans="56:142" x14ac:dyDescent="0.2">
      <c r="BD22553" s="325"/>
      <c r="EL22553" s="325"/>
    </row>
    <row r="22554" spans="56:142" x14ac:dyDescent="0.2">
      <c r="BD22554" s="325"/>
      <c r="EL22554" s="325"/>
    </row>
    <row r="22555" spans="56:142" x14ac:dyDescent="0.2">
      <c r="BD22555" s="325"/>
      <c r="EL22555" s="325"/>
    </row>
    <row r="22556" spans="56:142" x14ac:dyDescent="0.2">
      <c r="BD22556" s="325"/>
      <c r="EL22556" s="325"/>
    </row>
    <row r="22557" spans="56:142" x14ac:dyDescent="0.2">
      <c r="BD22557" s="325"/>
      <c r="EL22557" s="325"/>
    </row>
    <row r="22558" spans="56:142" x14ac:dyDescent="0.2">
      <c r="BD22558" s="325"/>
      <c r="EL22558" s="325"/>
    </row>
    <row r="22559" spans="56:142" x14ac:dyDescent="0.2">
      <c r="BD22559" s="325"/>
      <c r="EL22559" s="325"/>
    </row>
    <row r="22560" spans="56:142" x14ac:dyDescent="0.2">
      <c r="BD22560" s="325"/>
      <c r="EL22560" s="325"/>
    </row>
    <row r="22561" spans="56:142" x14ac:dyDescent="0.2">
      <c r="BD22561" s="325"/>
      <c r="EL22561" s="325"/>
    </row>
    <row r="22562" spans="56:142" x14ac:dyDescent="0.2">
      <c r="BD22562" s="325"/>
      <c r="EL22562" s="325"/>
    </row>
    <row r="22563" spans="56:142" x14ac:dyDescent="0.2">
      <c r="BD22563" s="325"/>
      <c r="EL22563" s="325"/>
    </row>
    <row r="22564" spans="56:142" x14ac:dyDescent="0.2">
      <c r="BD22564" s="325"/>
      <c r="EL22564" s="325"/>
    </row>
    <row r="22565" spans="56:142" x14ac:dyDescent="0.2">
      <c r="BD22565" s="325"/>
      <c r="EL22565" s="325"/>
    </row>
    <row r="22566" spans="56:142" x14ac:dyDescent="0.2">
      <c r="BD22566" s="325"/>
      <c r="EL22566" s="325"/>
    </row>
    <row r="22567" spans="56:142" x14ac:dyDescent="0.2">
      <c r="BD22567" s="325"/>
      <c r="EL22567" s="325"/>
    </row>
    <row r="22568" spans="56:142" x14ac:dyDescent="0.2">
      <c r="BD22568" s="325"/>
      <c r="EL22568" s="325"/>
    </row>
    <row r="22569" spans="56:142" x14ac:dyDescent="0.2">
      <c r="BD22569" s="325"/>
      <c r="EL22569" s="325"/>
    </row>
    <row r="22570" spans="56:142" x14ac:dyDescent="0.2">
      <c r="BD22570" s="325"/>
      <c r="EL22570" s="325"/>
    </row>
    <row r="22571" spans="56:142" x14ac:dyDescent="0.2">
      <c r="BD22571" s="325"/>
      <c r="EL22571" s="325"/>
    </row>
    <row r="22572" spans="56:142" x14ac:dyDescent="0.2">
      <c r="BD22572" s="325"/>
      <c r="EL22572" s="325"/>
    </row>
    <row r="22573" spans="56:142" x14ac:dyDescent="0.2">
      <c r="BD22573" s="325"/>
      <c r="EL22573" s="325"/>
    </row>
    <row r="22574" spans="56:142" x14ac:dyDescent="0.2">
      <c r="BD22574" s="325"/>
      <c r="EL22574" s="325"/>
    </row>
    <row r="22575" spans="56:142" x14ac:dyDescent="0.2">
      <c r="BD22575" s="325"/>
      <c r="EL22575" s="325"/>
    </row>
    <row r="22576" spans="56:142" x14ac:dyDescent="0.2">
      <c r="BD22576" s="325"/>
      <c r="EL22576" s="325"/>
    </row>
    <row r="22577" spans="56:142" x14ac:dyDescent="0.2">
      <c r="BD22577" s="325"/>
      <c r="EL22577" s="325"/>
    </row>
    <row r="22578" spans="56:142" x14ac:dyDescent="0.2">
      <c r="BD22578" s="325"/>
      <c r="EL22578" s="325"/>
    </row>
    <row r="22579" spans="56:142" x14ac:dyDescent="0.2">
      <c r="BD22579" s="325"/>
      <c r="EL22579" s="325"/>
    </row>
    <row r="22580" spans="56:142" x14ac:dyDescent="0.2">
      <c r="BD22580" s="325"/>
      <c r="EL22580" s="325"/>
    </row>
    <row r="22581" spans="56:142" x14ac:dyDescent="0.2">
      <c r="BD22581" s="325"/>
      <c r="EL22581" s="325"/>
    </row>
    <row r="22582" spans="56:142" x14ac:dyDescent="0.2">
      <c r="BD22582" s="325"/>
      <c r="EL22582" s="325"/>
    </row>
    <row r="22583" spans="56:142" x14ac:dyDescent="0.2">
      <c r="BD22583" s="325"/>
      <c r="EL22583" s="325"/>
    </row>
    <row r="22584" spans="56:142" x14ac:dyDescent="0.2">
      <c r="BD22584" s="325"/>
      <c r="EL22584" s="325"/>
    </row>
    <row r="22585" spans="56:142" x14ac:dyDescent="0.2">
      <c r="BD22585" s="325"/>
      <c r="EL22585" s="325"/>
    </row>
    <row r="22586" spans="56:142" x14ac:dyDescent="0.2">
      <c r="BD22586" s="325"/>
      <c r="EL22586" s="325"/>
    </row>
    <row r="22587" spans="56:142" x14ac:dyDescent="0.2">
      <c r="BD22587" s="325"/>
      <c r="EL22587" s="325"/>
    </row>
    <row r="22588" spans="56:142" x14ac:dyDescent="0.2">
      <c r="BD22588" s="325"/>
      <c r="EL22588" s="325"/>
    </row>
    <row r="22589" spans="56:142" x14ac:dyDescent="0.2">
      <c r="BD22589" s="325"/>
      <c r="EL22589" s="325"/>
    </row>
    <row r="22590" spans="56:142" x14ac:dyDescent="0.2">
      <c r="BD22590" s="325"/>
      <c r="EL22590" s="325"/>
    </row>
    <row r="22591" spans="56:142" x14ac:dyDescent="0.2">
      <c r="BD22591" s="325"/>
      <c r="EL22591" s="325"/>
    </row>
    <row r="22592" spans="56:142" x14ac:dyDescent="0.2">
      <c r="BD22592" s="325"/>
      <c r="EL22592" s="325"/>
    </row>
    <row r="22593" spans="56:142" x14ac:dyDescent="0.2">
      <c r="BD22593" s="325"/>
      <c r="EL22593" s="325"/>
    </row>
    <row r="22594" spans="56:142" x14ac:dyDescent="0.2">
      <c r="BD22594" s="325"/>
      <c r="EL22594" s="325"/>
    </row>
    <row r="22595" spans="56:142" x14ac:dyDescent="0.2">
      <c r="BD22595" s="325"/>
      <c r="EL22595" s="325"/>
    </row>
    <row r="22596" spans="56:142" x14ac:dyDescent="0.2">
      <c r="BD22596" s="325"/>
      <c r="EL22596" s="325"/>
    </row>
    <row r="22597" spans="56:142" x14ac:dyDescent="0.2">
      <c r="BD22597" s="325"/>
      <c r="EL22597" s="325"/>
    </row>
    <row r="22598" spans="56:142" x14ac:dyDescent="0.2">
      <c r="BD22598" s="325"/>
      <c r="EL22598" s="325"/>
    </row>
    <row r="22599" spans="56:142" x14ac:dyDescent="0.2">
      <c r="BD22599" s="325"/>
      <c r="EL22599" s="325"/>
    </row>
    <row r="22600" spans="56:142" x14ac:dyDescent="0.2">
      <c r="BD22600" s="325"/>
      <c r="EL22600" s="325"/>
    </row>
    <row r="22601" spans="56:142" x14ac:dyDescent="0.2">
      <c r="BD22601" s="325"/>
      <c r="EL22601" s="325"/>
    </row>
    <row r="22602" spans="56:142" x14ac:dyDescent="0.2">
      <c r="BD22602" s="325"/>
      <c r="EL22602" s="325"/>
    </row>
    <row r="22603" spans="56:142" x14ac:dyDescent="0.2">
      <c r="BD22603" s="325"/>
      <c r="EL22603" s="325"/>
    </row>
    <row r="22604" spans="56:142" x14ac:dyDescent="0.2">
      <c r="BD22604" s="325"/>
      <c r="EL22604" s="325"/>
    </row>
    <row r="22605" spans="56:142" x14ac:dyDescent="0.2">
      <c r="BD22605" s="325"/>
      <c r="EL22605" s="325"/>
    </row>
    <row r="22606" spans="56:142" x14ac:dyDescent="0.2">
      <c r="BD22606" s="325"/>
      <c r="EL22606" s="325"/>
    </row>
    <row r="22607" spans="56:142" x14ac:dyDescent="0.2">
      <c r="BD22607" s="325"/>
      <c r="EL22607" s="325"/>
    </row>
    <row r="22608" spans="56:142" x14ac:dyDescent="0.2">
      <c r="BD22608" s="325"/>
      <c r="EL22608" s="325"/>
    </row>
    <row r="22609" spans="56:142" x14ac:dyDescent="0.2">
      <c r="BD22609" s="325"/>
      <c r="EL22609" s="325"/>
    </row>
    <row r="22610" spans="56:142" x14ac:dyDescent="0.2">
      <c r="BD22610" s="325"/>
      <c r="EL22610" s="325"/>
    </row>
    <row r="22611" spans="56:142" x14ac:dyDescent="0.2">
      <c r="BD22611" s="325"/>
      <c r="EL22611" s="325"/>
    </row>
    <row r="22612" spans="56:142" x14ac:dyDescent="0.2">
      <c r="BD22612" s="325"/>
      <c r="EL22612" s="325"/>
    </row>
    <row r="22613" spans="56:142" x14ac:dyDescent="0.2">
      <c r="BD22613" s="325"/>
      <c r="EL22613" s="325"/>
    </row>
    <row r="22614" spans="56:142" x14ac:dyDescent="0.2">
      <c r="BD22614" s="325"/>
      <c r="EL22614" s="325"/>
    </row>
    <row r="22615" spans="56:142" x14ac:dyDescent="0.2">
      <c r="BD22615" s="325"/>
      <c r="EL22615" s="325"/>
    </row>
    <row r="22616" spans="56:142" x14ac:dyDescent="0.2">
      <c r="BD22616" s="325"/>
      <c r="EL22616" s="325"/>
    </row>
    <row r="22617" spans="56:142" x14ac:dyDescent="0.2">
      <c r="BD22617" s="325"/>
      <c r="EL22617" s="325"/>
    </row>
    <row r="22618" spans="56:142" x14ac:dyDescent="0.2">
      <c r="BD22618" s="325"/>
      <c r="EL22618" s="325"/>
    </row>
    <row r="22619" spans="56:142" x14ac:dyDescent="0.2">
      <c r="BD22619" s="325"/>
      <c r="EL22619" s="325"/>
    </row>
    <row r="22620" spans="56:142" x14ac:dyDescent="0.2">
      <c r="BD22620" s="325"/>
      <c r="EL22620" s="325"/>
    </row>
    <row r="22621" spans="56:142" x14ac:dyDescent="0.2">
      <c r="BD22621" s="325"/>
      <c r="EL22621" s="325"/>
    </row>
    <row r="22622" spans="56:142" x14ac:dyDescent="0.2">
      <c r="BD22622" s="325"/>
      <c r="EL22622" s="325"/>
    </row>
    <row r="22623" spans="56:142" x14ac:dyDescent="0.2">
      <c r="BD22623" s="325"/>
      <c r="EL22623" s="325"/>
    </row>
    <row r="22624" spans="56:142" x14ac:dyDescent="0.2">
      <c r="BD22624" s="325"/>
      <c r="EL22624" s="325"/>
    </row>
    <row r="22625" spans="56:142" x14ac:dyDescent="0.2">
      <c r="BD22625" s="325"/>
      <c r="EL22625" s="325"/>
    </row>
    <row r="22626" spans="56:142" x14ac:dyDescent="0.2">
      <c r="BD22626" s="325"/>
      <c r="EL22626" s="325"/>
    </row>
    <row r="22627" spans="56:142" x14ac:dyDescent="0.2">
      <c r="BD22627" s="325"/>
      <c r="EL22627" s="325"/>
    </row>
    <row r="22628" spans="56:142" x14ac:dyDescent="0.2">
      <c r="BD22628" s="325"/>
      <c r="EL22628" s="325"/>
    </row>
    <row r="22629" spans="56:142" x14ac:dyDescent="0.2">
      <c r="BD22629" s="325"/>
      <c r="EL22629" s="325"/>
    </row>
    <row r="22630" spans="56:142" x14ac:dyDescent="0.2">
      <c r="BD22630" s="325"/>
      <c r="EL22630" s="325"/>
    </row>
    <row r="22631" spans="56:142" x14ac:dyDescent="0.2">
      <c r="BD22631" s="325"/>
      <c r="EL22631" s="325"/>
    </row>
    <row r="22632" spans="56:142" x14ac:dyDescent="0.2">
      <c r="BD22632" s="325"/>
      <c r="EL22632" s="325"/>
    </row>
    <row r="22633" spans="56:142" x14ac:dyDescent="0.2">
      <c r="BD22633" s="325"/>
      <c r="EL22633" s="325"/>
    </row>
    <row r="22634" spans="56:142" x14ac:dyDescent="0.2">
      <c r="BD22634" s="325"/>
      <c r="EL22634" s="325"/>
    </row>
    <row r="22635" spans="56:142" x14ac:dyDescent="0.2">
      <c r="BD22635" s="325"/>
      <c r="EL22635" s="325"/>
    </row>
    <row r="22636" spans="56:142" x14ac:dyDescent="0.2">
      <c r="BD22636" s="325"/>
      <c r="EL22636" s="325"/>
    </row>
    <row r="22637" spans="56:142" x14ac:dyDescent="0.2">
      <c r="BD22637" s="325"/>
      <c r="EL22637" s="325"/>
    </row>
    <row r="22638" spans="56:142" x14ac:dyDescent="0.2">
      <c r="BD22638" s="325"/>
      <c r="EL22638" s="325"/>
    </row>
    <row r="22639" spans="56:142" x14ac:dyDescent="0.2">
      <c r="BD22639" s="325"/>
      <c r="EL22639" s="325"/>
    </row>
    <row r="22640" spans="56:142" x14ac:dyDescent="0.2">
      <c r="BD22640" s="325"/>
      <c r="EL22640" s="325"/>
    </row>
    <row r="22641" spans="56:142" x14ac:dyDescent="0.2">
      <c r="BD22641" s="325"/>
      <c r="EL22641" s="325"/>
    </row>
    <row r="22642" spans="56:142" x14ac:dyDescent="0.2">
      <c r="BD22642" s="325"/>
      <c r="EL22642" s="325"/>
    </row>
    <row r="22643" spans="56:142" x14ac:dyDescent="0.2">
      <c r="BD22643" s="325"/>
      <c r="EL22643" s="325"/>
    </row>
    <row r="22644" spans="56:142" x14ac:dyDescent="0.2">
      <c r="BD22644" s="325"/>
      <c r="EL22644" s="325"/>
    </row>
    <row r="22645" spans="56:142" x14ac:dyDescent="0.2">
      <c r="BD22645" s="325"/>
      <c r="EL22645" s="325"/>
    </row>
    <row r="22646" spans="56:142" x14ac:dyDescent="0.2">
      <c r="BD22646" s="325"/>
      <c r="EL22646" s="325"/>
    </row>
    <row r="22647" spans="56:142" x14ac:dyDescent="0.2">
      <c r="BD22647" s="325"/>
      <c r="EL22647" s="325"/>
    </row>
    <row r="22648" spans="56:142" x14ac:dyDescent="0.2">
      <c r="BD22648" s="325"/>
      <c r="EL22648" s="325"/>
    </row>
    <row r="22649" spans="56:142" x14ac:dyDescent="0.2">
      <c r="BD22649" s="325"/>
      <c r="EL22649" s="325"/>
    </row>
    <row r="22650" spans="56:142" x14ac:dyDescent="0.2">
      <c r="BD22650" s="325"/>
      <c r="EL22650" s="325"/>
    </row>
    <row r="22651" spans="56:142" x14ac:dyDescent="0.2">
      <c r="BD22651" s="325"/>
      <c r="EL22651" s="325"/>
    </row>
    <row r="22652" spans="56:142" x14ac:dyDescent="0.2">
      <c r="BD22652" s="325"/>
      <c r="EL22652" s="325"/>
    </row>
    <row r="22653" spans="56:142" x14ac:dyDescent="0.2">
      <c r="BD22653" s="325"/>
      <c r="EL22653" s="325"/>
    </row>
    <row r="22654" spans="56:142" x14ac:dyDescent="0.2">
      <c r="BD22654" s="325"/>
      <c r="EL22654" s="325"/>
    </row>
    <row r="22655" spans="56:142" x14ac:dyDescent="0.2">
      <c r="BD22655" s="325"/>
      <c r="EL22655" s="325"/>
    </row>
    <row r="22656" spans="56:142" x14ac:dyDescent="0.2">
      <c r="BD22656" s="325"/>
      <c r="EL22656" s="325"/>
    </row>
    <row r="22657" spans="56:142" x14ac:dyDescent="0.2">
      <c r="BD22657" s="325"/>
      <c r="EL22657" s="325"/>
    </row>
    <row r="22658" spans="56:142" x14ac:dyDescent="0.2">
      <c r="BD22658" s="325"/>
      <c r="EL22658" s="325"/>
    </row>
    <row r="22659" spans="56:142" x14ac:dyDescent="0.2">
      <c r="BD22659" s="325"/>
      <c r="EL22659" s="325"/>
    </row>
    <row r="22660" spans="56:142" x14ac:dyDescent="0.2">
      <c r="BD22660" s="325"/>
      <c r="EL22660" s="325"/>
    </row>
    <row r="22661" spans="56:142" x14ac:dyDescent="0.2">
      <c r="BD22661" s="325"/>
      <c r="EL22661" s="325"/>
    </row>
    <row r="22662" spans="56:142" x14ac:dyDescent="0.2">
      <c r="BD22662" s="325"/>
      <c r="EL22662" s="325"/>
    </row>
    <row r="22663" spans="56:142" x14ac:dyDescent="0.2">
      <c r="BD22663" s="325"/>
      <c r="EL22663" s="325"/>
    </row>
    <row r="22664" spans="56:142" x14ac:dyDescent="0.2">
      <c r="BD22664" s="325"/>
      <c r="EL22664" s="325"/>
    </row>
    <row r="22665" spans="56:142" x14ac:dyDescent="0.2">
      <c r="BD22665" s="325"/>
      <c r="EL22665" s="325"/>
    </row>
    <row r="22666" spans="56:142" x14ac:dyDescent="0.2">
      <c r="BD22666" s="325"/>
      <c r="EL22666" s="325"/>
    </row>
    <row r="22667" spans="56:142" x14ac:dyDescent="0.2">
      <c r="BD22667" s="325"/>
      <c r="EL22667" s="325"/>
    </row>
    <row r="22668" spans="56:142" x14ac:dyDescent="0.2">
      <c r="BD22668" s="325"/>
      <c r="EL22668" s="325"/>
    </row>
    <row r="22669" spans="56:142" x14ac:dyDescent="0.2">
      <c r="BD22669" s="325"/>
      <c r="EL22669" s="325"/>
    </row>
    <row r="22670" spans="56:142" x14ac:dyDescent="0.2">
      <c r="BD22670" s="325"/>
      <c r="EL22670" s="325"/>
    </row>
    <row r="22671" spans="56:142" x14ac:dyDescent="0.2">
      <c r="BD22671" s="325"/>
      <c r="EL22671" s="325"/>
    </row>
    <row r="22672" spans="56:142" x14ac:dyDescent="0.2">
      <c r="BD22672" s="325"/>
      <c r="EL22672" s="325"/>
    </row>
    <row r="22673" spans="56:142" x14ac:dyDescent="0.2">
      <c r="BD22673" s="325"/>
      <c r="EL22673" s="325"/>
    </row>
    <row r="22674" spans="56:142" x14ac:dyDescent="0.2">
      <c r="BD22674" s="325"/>
      <c r="EL22674" s="325"/>
    </row>
    <row r="22675" spans="56:142" x14ac:dyDescent="0.2">
      <c r="BD22675" s="325"/>
      <c r="EL22675" s="325"/>
    </row>
    <row r="22676" spans="56:142" x14ac:dyDescent="0.2">
      <c r="BD22676" s="325"/>
      <c r="EL22676" s="325"/>
    </row>
    <row r="22677" spans="56:142" x14ac:dyDescent="0.2">
      <c r="BD22677" s="325"/>
      <c r="EL22677" s="325"/>
    </row>
    <row r="22678" spans="56:142" x14ac:dyDescent="0.2">
      <c r="BD22678" s="325"/>
      <c r="EL22678" s="325"/>
    </row>
    <row r="22679" spans="56:142" x14ac:dyDescent="0.2">
      <c r="BD22679" s="325"/>
      <c r="EL22679" s="325"/>
    </row>
    <row r="22680" spans="56:142" x14ac:dyDescent="0.2">
      <c r="BD22680" s="325"/>
      <c r="EL22680" s="325"/>
    </row>
    <row r="22681" spans="56:142" x14ac:dyDescent="0.2">
      <c r="BD22681" s="325"/>
      <c r="EL22681" s="325"/>
    </row>
    <row r="22682" spans="56:142" x14ac:dyDescent="0.2">
      <c r="BD22682" s="325"/>
      <c r="EL22682" s="325"/>
    </row>
    <row r="22683" spans="56:142" x14ac:dyDescent="0.2">
      <c r="BD22683" s="325"/>
      <c r="EL22683" s="325"/>
    </row>
    <row r="22684" spans="56:142" x14ac:dyDescent="0.2">
      <c r="BD22684" s="325"/>
      <c r="EL22684" s="325"/>
    </row>
    <row r="22685" spans="56:142" x14ac:dyDescent="0.2">
      <c r="BD22685" s="325"/>
      <c r="EL22685" s="325"/>
    </row>
    <row r="22686" spans="56:142" x14ac:dyDescent="0.2">
      <c r="BD22686" s="325"/>
      <c r="EL22686" s="325"/>
    </row>
    <row r="22687" spans="56:142" x14ac:dyDescent="0.2">
      <c r="BD22687" s="325"/>
      <c r="EL22687" s="325"/>
    </row>
    <row r="22688" spans="56:142" x14ac:dyDescent="0.2">
      <c r="BD22688" s="325"/>
      <c r="EL22688" s="325"/>
    </row>
    <row r="22689" spans="56:142" x14ac:dyDescent="0.2">
      <c r="BD22689" s="325"/>
      <c r="EL22689" s="325"/>
    </row>
    <row r="22690" spans="56:142" x14ac:dyDescent="0.2">
      <c r="BD22690" s="325"/>
      <c r="EL22690" s="325"/>
    </row>
    <row r="22691" spans="56:142" x14ac:dyDescent="0.2">
      <c r="BD22691" s="325"/>
      <c r="EL22691" s="325"/>
    </row>
    <row r="22692" spans="56:142" x14ac:dyDescent="0.2">
      <c r="BD22692" s="325"/>
      <c r="EL22692" s="325"/>
    </row>
    <row r="22693" spans="56:142" x14ac:dyDescent="0.2">
      <c r="BD22693" s="325"/>
      <c r="EL22693" s="325"/>
    </row>
    <row r="22694" spans="56:142" x14ac:dyDescent="0.2">
      <c r="BD22694" s="325"/>
      <c r="EL22694" s="325"/>
    </row>
    <row r="22695" spans="56:142" x14ac:dyDescent="0.2">
      <c r="BD22695" s="325"/>
      <c r="EL22695" s="325"/>
    </row>
    <row r="22696" spans="56:142" x14ac:dyDescent="0.2">
      <c r="BD22696" s="325"/>
      <c r="EL22696" s="325"/>
    </row>
    <row r="22697" spans="56:142" x14ac:dyDescent="0.2">
      <c r="BD22697" s="325"/>
      <c r="EL22697" s="325"/>
    </row>
    <row r="22698" spans="56:142" x14ac:dyDescent="0.2">
      <c r="BD22698" s="325"/>
      <c r="EL22698" s="325"/>
    </row>
    <row r="22699" spans="56:142" x14ac:dyDescent="0.2">
      <c r="BD22699" s="325"/>
      <c r="EL22699" s="325"/>
    </row>
    <row r="22700" spans="56:142" x14ac:dyDescent="0.2">
      <c r="BD22700" s="325"/>
      <c r="EL22700" s="325"/>
    </row>
    <row r="22701" spans="56:142" x14ac:dyDescent="0.2">
      <c r="BD22701" s="325"/>
      <c r="EL22701" s="325"/>
    </row>
    <row r="22702" spans="56:142" x14ac:dyDescent="0.2">
      <c r="BD22702" s="325"/>
      <c r="EL22702" s="325"/>
    </row>
    <row r="22703" spans="56:142" x14ac:dyDescent="0.2">
      <c r="BD22703" s="325"/>
      <c r="EL22703" s="325"/>
    </row>
    <row r="22704" spans="56:142" x14ac:dyDescent="0.2">
      <c r="BD22704" s="325"/>
      <c r="EL22704" s="325"/>
    </row>
    <row r="22705" spans="56:142" x14ac:dyDescent="0.2">
      <c r="BD22705" s="325"/>
      <c r="EL22705" s="325"/>
    </row>
    <row r="22706" spans="56:142" x14ac:dyDescent="0.2">
      <c r="BD22706" s="325"/>
      <c r="EL22706" s="325"/>
    </row>
    <row r="22707" spans="56:142" x14ac:dyDescent="0.2">
      <c r="BD22707" s="325"/>
      <c r="EL22707" s="325"/>
    </row>
    <row r="22708" spans="56:142" x14ac:dyDescent="0.2">
      <c r="BD22708" s="325"/>
      <c r="EL22708" s="325"/>
    </row>
    <row r="22709" spans="56:142" x14ac:dyDescent="0.2">
      <c r="BD22709" s="325"/>
      <c r="EL22709" s="325"/>
    </row>
    <row r="22710" spans="56:142" x14ac:dyDescent="0.2">
      <c r="BD22710" s="325"/>
      <c r="EL22710" s="325"/>
    </row>
    <row r="22711" spans="56:142" x14ac:dyDescent="0.2">
      <c r="BD22711" s="325"/>
      <c r="EL22711" s="325"/>
    </row>
    <row r="22712" spans="56:142" x14ac:dyDescent="0.2">
      <c r="BD22712" s="325"/>
      <c r="EL22712" s="325"/>
    </row>
    <row r="22713" spans="56:142" x14ac:dyDescent="0.2">
      <c r="BD22713" s="325"/>
      <c r="EL22713" s="325"/>
    </row>
    <row r="22714" spans="56:142" x14ac:dyDescent="0.2">
      <c r="BD22714" s="325"/>
      <c r="EL22714" s="325"/>
    </row>
    <row r="22715" spans="56:142" x14ac:dyDescent="0.2">
      <c r="BD22715" s="325"/>
      <c r="EL22715" s="325"/>
    </row>
    <row r="22716" spans="56:142" x14ac:dyDescent="0.2">
      <c r="BD22716" s="325"/>
      <c r="EL22716" s="325"/>
    </row>
    <row r="22717" spans="56:142" x14ac:dyDescent="0.2">
      <c r="BD22717" s="325"/>
      <c r="EL22717" s="325"/>
    </row>
    <row r="22718" spans="56:142" x14ac:dyDescent="0.2">
      <c r="BD22718" s="325"/>
      <c r="EL22718" s="325"/>
    </row>
    <row r="22719" spans="56:142" x14ac:dyDescent="0.2">
      <c r="BD22719" s="325"/>
      <c r="EL22719" s="325"/>
    </row>
    <row r="22720" spans="56:142" x14ac:dyDescent="0.2">
      <c r="BD22720" s="325"/>
      <c r="EL22720" s="325"/>
    </row>
    <row r="22721" spans="56:142" x14ac:dyDescent="0.2">
      <c r="BD22721" s="325"/>
      <c r="EL22721" s="325"/>
    </row>
    <row r="22722" spans="56:142" x14ac:dyDescent="0.2">
      <c r="BD22722" s="325"/>
      <c r="EL22722" s="325"/>
    </row>
    <row r="22723" spans="56:142" x14ac:dyDescent="0.2">
      <c r="BD22723" s="325"/>
      <c r="EL22723" s="325"/>
    </row>
    <row r="22724" spans="56:142" x14ac:dyDescent="0.2">
      <c r="BD22724" s="325"/>
      <c r="EL22724" s="325"/>
    </row>
    <row r="22725" spans="56:142" x14ac:dyDescent="0.2">
      <c r="BD22725" s="325"/>
      <c r="EL22725" s="325"/>
    </row>
    <row r="22726" spans="56:142" x14ac:dyDescent="0.2">
      <c r="BD22726" s="325"/>
      <c r="EL22726" s="325"/>
    </row>
    <row r="22727" spans="56:142" x14ac:dyDescent="0.2">
      <c r="BD22727" s="325"/>
      <c r="EL22727" s="325"/>
    </row>
    <row r="22728" spans="56:142" x14ac:dyDescent="0.2">
      <c r="BD22728" s="325"/>
      <c r="EL22728" s="325"/>
    </row>
    <row r="22729" spans="56:142" x14ac:dyDescent="0.2">
      <c r="BD22729" s="325"/>
      <c r="EL22729" s="325"/>
    </row>
    <row r="22730" spans="56:142" x14ac:dyDescent="0.2">
      <c r="BD22730" s="325"/>
      <c r="EL22730" s="325"/>
    </row>
    <row r="22731" spans="56:142" x14ac:dyDescent="0.2">
      <c r="BD22731" s="325"/>
      <c r="EL22731" s="325"/>
    </row>
    <row r="22732" spans="56:142" x14ac:dyDescent="0.2">
      <c r="BD22732" s="325"/>
      <c r="EL22732" s="325"/>
    </row>
    <row r="22733" spans="56:142" x14ac:dyDescent="0.2">
      <c r="BD22733" s="325"/>
      <c r="EL22733" s="325"/>
    </row>
    <row r="22734" spans="56:142" x14ac:dyDescent="0.2">
      <c r="BD22734" s="325"/>
      <c r="EL22734" s="325"/>
    </row>
    <row r="22735" spans="56:142" x14ac:dyDescent="0.2">
      <c r="BD22735" s="325"/>
      <c r="EL22735" s="325"/>
    </row>
    <row r="22736" spans="56:142" x14ac:dyDescent="0.2">
      <c r="BD22736" s="325"/>
      <c r="EL22736" s="325"/>
    </row>
    <row r="22737" spans="56:142" x14ac:dyDescent="0.2">
      <c r="BD22737" s="325"/>
      <c r="EL22737" s="325"/>
    </row>
    <row r="22738" spans="56:142" x14ac:dyDescent="0.2">
      <c r="BD22738" s="325"/>
      <c r="EL22738" s="325"/>
    </row>
    <row r="22739" spans="56:142" x14ac:dyDescent="0.2">
      <c r="BD22739" s="325"/>
      <c r="EL22739" s="325"/>
    </row>
    <row r="22740" spans="56:142" x14ac:dyDescent="0.2">
      <c r="BD22740" s="325"/>
      <c r="EL22740" s="325"/>
    </row>
    <row r="22741" spans="56:142" x14ac:dyDescent="0.2">
      <c r="BD22741" s="325"/>
      <c r="EL22741" s="325"/>
    </row>
    <row r="22742" spans="56:142" x14ac:dyDescent="0.2">
      <c r="BD22742" s="325"/>
      <c r="EL22742" s="325"/>
    </row>
    <row r="22743" spans="56:142" x14ac:dyDescent="0.2">
      <c r="BD22743" s="325"/>
      <c r="EL22743" s="325"/>
    </row>
    <row r="22744" spans="56:142" x14ac:dyDescent="0.2">
      <c r="BD22744" s="325"/>
      <c r="EL22744" s="325"/>
    </row>
    <row r="22745" spans="56:142" x14ac:dyDescent="0.2">
      <c r="BD22745" s="325"/>
      <c r="EL22745" s="325"/>
    </row>
    <row r="22746" spans="56:142" x14ac:dyDescent="0.2">
      <c r="BD22746" s="325"/>
      <c r="EL22746" s="325"/>
    </row>
    <row r="22747" spans="56:142" x14ac:dyDescent="0.2">
      <c r="BD22747" s="325"/>
      <c r="EL22747" s="325"/>
    </row>
    <row r="22748" spans="56:142" x14ac:dyDescent="0.2">
      <c r="BD22748" s="325"/>
      <c r="EL22748" s="325"/>
    </row>
    <row r="22749" spans="56:142" x14ac:dyDescent="0.2">
      <c r="BD22749" s="325"/>
      <c r="EL22749" s="325"/>
    </row>
    <row r="22750" spans="56:142" x14ac:dyDescent="0.2">
      <c r="BD22750" s="325"/>
      <c r="EL22750" s="325"/>
    </row>
    <row r="22751" spans="56:142" x14ac:dyDescent="0.2">
      <c r="BD22751" s="325"/>
      <c r="EL22751" s="325"/>
    </row>
    <row r="22752" spans="56:142" x14ac:dyDescent="0.2">
      <c r="BD22752" s="325"/>
      <c r="EL22752" s="325"/>
    </row>
    <row r="22753" spans="56:142" x14ac:dyDescent="0.2">
      <c r="BD22753" s="325"/>
      <c r="EL22753" s="325"/>
    </row>
    <row r="22754" spans="56:142" x14ac:dyDescent="0.2">
      <c r="BD22754" s="325"/>
      <c r="EL22754" s="325"/>
    </row>
    <row r="22755" spans="56:142" x14ac:dyDescent="0.2">
      <c r="BD22755" s="325"/>
      <c r="EL22755" s="325"/>
    </row>
    <row r="22756" spans="56:142" x14ac:dyDescent="0.2">
      <c r="BD22756" s="325"/>
      <c r="EL22756" s="325"/>
    </row>
    <row r="22757" spans="56:142" x14ac:dyDescent="0.2">
      <c r="BD22757" s="325"/>
      <c r="EL22757" s="325"/>
    </row>
    <row r="22758" spans="56:142" x14ac:dyDescent="0.2">
      <c r="BD22758" s="325"/>
      <c r="EL22758" s="325"/>
    </row>
    <row r="22759" spans="56:142" x14ac:dyDescent="0.2">
      <c r="BD22759" s="325"/>
      <c r="EL22759" s="325"/>
    </row>
    <row r="22760" spans="56:142" x14ac:dyDescent="0.2">
      <c r="BD22760" s="325"/>
      <c r="EL22760" s="325"/>
    </row>
    <row r="22761" spans="56:142" x14ac:dyDescent="0.2">
      <c r="BD22761" s="325"/>
      <c r="EL22761" s="325"/>
    </row>
    <row r="22762" spans="56:142" x14ac:dyDescent="0.2">
      <c r="BD22762" s="325"/>
      <c r="EL22762" s="325"/>
    </row>
    <row r="22763" spans="56:142" x14ac:dyDescent="0.2">
      <c r="BD22763" s="325"/>
      <c r="EL22763" s="325"/>
    </row>
    <row r="22764" spans="56:142" x14ac:dyDescent="0.2">
      <c r="BD22764" s="325"/>
      <c r="EL22764" s="325"/>
    </row>
    <row r="22765" spans="56:142" x14ac:dyDescent="0.2">
      <c r="BD22765" s="325"/>
      <c r="EL22765" s="325"/>
    </row>
    <row r="22766" spans="56:142" x14ac:dyDescent="0.2">
      <c r="BD22766" s="325"/>
      <c r="EL22766" s="325"/>
    </row>
    <row r="22767" spans="56:142" x14ac:dyDescent="0.2">
      <c r="BD22767" s="325"/>
      <c r="EL22767" s="325"/>
    </row>
    <row r="22768" spans="56:142" x14ac:dyDescent="0.2">
      <c r="BD22768" s="325"/>
      <c r="EL22768" s="325"/>
    </row>
    <row r="22769" spans="56:142" x14ac:dyDescent="0.2">
      <c r="BD22769" s="325"/>
      <c r="EL22769" s="325"/>
    </row>
    <row r="22770" spans="56:142" x14ac:dyDescent="0.2">
      <c r="BD22770" s="325"/>
      <c r="EL22770" s="325"/>
    </row>
    <row r="22771" spans="56:142" x14ac:dyDescent="0.2">
      <c r="BD22771" s="325"/>
      <c r="EL22771" s="325"/>
    </row>
    <row r="22772" spans="56:142" x14ac:dyDescent="0.2">
      <c r="BD22772" s="325"/>
      <c r="EL22772" s="325"/>
    </row>
    <row r="22773" spans="56:142" x14ac:dyDescent="0.2">
      <c r="BD22773" s="325"/>
      <c r="EL22773" s="325"/>
    </row>
    <row r="22774" spans="56:142" x14ac:dyDescent="0.2">
      <c r="BD22774" s="325"/>
      <c r="EL22774" s="325"/>
    </row>
    <row r="22775" spans="56:142" x14ac:dyDescent="0.2">
      <c r="BD22775" s="325"/>
      <c r="EL22775" s="325"/>
    </row>
    <row r="22776" spans="56:142" x14ac:dyDescent="0.2">
      <c r="BD22776" s="325"/>
      <c r="EL22776" s="325"/>
    </row>
    <row r="22777" spans="56:142" x14ac:dyDescent="0.2">
      <c r="BD22777" s="325"/>
      <c r="EL22777" s="325"/>
    </row>
    <row r="22778" spans="56:142" x14ac:dyDescent="0.2">
      <c r="BD22778" s="325"/>
      <c r="EL22778" s="325"/>
    </row>
    <row r="22779" spans="56:142" x14ac:dyDescent="0.2">
      <c r="BD22779" s="325"/>
      <c r="EL22779" s="325"/>
    </row>
    <row r="22780" spans="56:142" x14ac:dyDescent="0.2">
      <c r="BD22780" s="325"/>
      <c r="EL22780" s="325"/>
    </row>
    <row r="22781" spans="56:142" x14ac:dyDescent="0.2">
      <c r="BD22781" s="325"/>
      <c r="EL22781" s="325"/>
    </row>
    <row r="22782" spans="56:142" x14ac:dyDescent="0.2">
      <c r="BD22782" s="325"/>
      <c r="EL22782" s="325"/>
    </row>
    <row r="22783" spans="56:142" x14ac:dyDescent="0.2">
      <c r="BD22783" s="325"/>
      <c r="EL22783" s="325"/>
    </row>
    <row r="22784" spans="56:142" x14ac:dyDescent="0.2">
      <c r="BD22784" s="325"/>
      <c r="EL22784" s="325"/>
    </row>
    <row r="22785" spans="56:142" x14ac:dyDescent="0.2">
      <c r="BD22785" s="325"/>
      <c r="EL22785" s="325"/>
    </row>
    <row r="22786" spans="56:142" x14ac:dyDescent="0.2">
      <c r="BD22786" s="325"/>
      <c r="EL22786" s="325"/>
    </row>
    <row r="22787" spans="56:142" x14ac:dyDescent="0.2">
      <c r="BD22787" s="325"/>
      <c r="EL22787" s="325"/>
    </row>
    <row r="22788" spans="56:142" x14ac:dyDescent="0.2">
      <c r="BD22788" s="325"/>
      <c r="EL22788" s="325"/>
    </row>
    <row r="22789" spans="56:142" x14ac:dyDescent="0.2">
      <c r="BD22789" s="325"/>
      <c r="EL22789" s="325"/>
    </row>
    <row r="22790" spans="56:142" x14ac:dyDescent="0.2">
      <c r="BD22790" s="325"/>
      <c r="EL22790" s="325"/>
    </row>
    <row r="22791" spans="56:142" x14ac:dyDescent="0.2">
      <c r="BD22791" s="325"/>
      <c r="EL22791" s="325"/>
    </row>
    <row r="22792" spans="56:142" x14ac:dyDescent="0.2">
      <c r="BD22792" s="325"/>
      <c r="EL22792" s="325"/>
    </row>
    <row r="22793" spans="56:142" x14ac:dyDescent="0.2">
      <c r="BD22793" s="325"/>
      <c r="EL22793" s="325"/>
    </row>
    <row r="22794" spans="56:142" x14ac:dyDescent="0.2">
      <c r="BD22794" s="325"/>
      <c r="EL22794" s="325"/>
    </row>
    <row r="22795" spans="56:142" x14ac:dyDescent="0.2">
      <c r="BD22795" s="325"/>
      <c r="EL22795" s="325"/>
    </row>
    <row r="22796" spans="56:142" x14ac:dyDescent="0.2">
      <c r="BD22796" s="325"/>
      <c r="EL22796" s="325"/>
    </row>
    <row r="22797" spans="56:142" x14ac:dyDescent="0.2">
      <c r="BD22797" s="325"/>
      <c r="EL22797" s="325"/>
    </row>
    <row r="22798" spans="56:142" x14ac:dyDescent="0.2">
      <c r="BD22798" s="325"/>
      <c r="EL22798" s="325"/>
    </row>
    <row r="22799" spans="56:142" x14ac:dyDescent="0.2">
      <c r="BD22799" s="325"/>
      <c r="EL22799" s="325"/>
    </row>
    <row r="22800" spans="56:142" x14ac:dyDescent="0.2">
      <c r="BD22800" s="325"/>
      <c r="EL22800" s="325"/>
    </row>
    <row r="22801" spans="56:142" x14ac:dyDescent="0.2">
      <c r="BD22801" s="325"/>
      <c r="EL22801" s="325"/>
    </row>
    <row r="22802" spans="56:142" x14ac:dyDescent="0.2">
      <c r="BD22802" s="325"/>
      <c r="EL22802" s="325"/>
    </row>
    <row r="22803" spans="56:142" x14ac:dyDescent="0.2">
      <c r="BD22803" s="325"/>
      <c r="EL22803" s="325"/>
    </row>
    <row r="22804" spans="56:142" x14ac:dyDescent="0.2">
      <c r="BD22804" s="325"/>
      <c r="EL22804" s="325"/>
    </row>
    <row r="22805" spans="56:142" x14ac:dyDescent="0.2">
      <c r="BD22805" s="325"/>
      <c r="EL22805" s="325"/>
    </row>
    <row r="22806" spans="56:142" x14ac:dyDescent="0.2">
      <c r="BD22806" s="325"/>
      <c r="EL22806" s="325"/>
    </row>
    <row r="22807" spans="56:142" x14ac:dyDescent="0.2">
      <c r="BD22807" s="325"/>
      <c r="EL22807" s="325"/>
    </row>
    <row r="22808" spans="56:142" x14ac:dyDescent="0.2">
      <c r="BD22808" s="325"/>
      <c r="EL22808" s="325"/>
    </row>
    <row r="22809" spans="56:142" x14ac:dyDescent="0.2">
      <c r="BD22809" s="325"/>
      <c r="EL22809" s="325"/>
    </row>
    <row r="22810" spans="56:142" x14ac:dyDescent="0.2">
      <c r="BD22810" s="325"/>
      <c r="EL22810" s="325"/>
    </row>
    <row r="22811" spans="56:142" x14ac:dyDescent="0.2">
      <c r="BD22811" s="325"/>
      <c r="EL22811" s="325"/>
    </row>
    <row r="22812" spans="56:142" x14ac:dyDescent="0.2">
      <c r="BD22812" s="325"/>
      <c r="EL22812" s="325"/>
    </row>
    <row r="22813" spans="56:142" x14ac:dyDescent="0.2">
      <c r="BD22813" s="325"/>
      <c r="EL22813" s="325"/>
    </row>
    <row r="22814" spans="56:142" x14ac:dyDescent="0.2">
      <c r="BD22814" s="325"/>
      <c r="EL22814" s="325"/>
    </row>
    <row r="22815" spans="56:142" x14ac:dyDescent="0.2">
      <c r="BD22815" s="325"/>
      <c r="EL22815" s="325"/>
    </row>
    <row r="22816" spans="56:142" x14ac:dyDescent="0.2">
      <c r="BD22816" s="325"/>
      <c r="EL22816" s="325"/>
    </row>
    <row r="22817" spans="56:142" x14ac:dyDescent="0.2">
      <c r="BD22817" s="325"/>
      <c r="EL22817" s="325"/>
    </row>
    <row r="22818" spans="56:142" x14ac:dyDescent="0.2">
      <c r="BD22818" s="325"/>
      <c r="EL22818" s="325"/>
    </row>
    <row r="22819" spans="56:142" x14ac:dyDescent="0.2">
      <c r="BD22819" s="325"/>
      <c r="EL22819" s="325"/>
    </row>
    <row r="22820" spans="56:142" x14ac:dyDescent="0.2">
      <c r="BD22820" s="325"/>
      <c r="EL22820" s="325"/>
    </row>
    <row r="22821" spans="56:142" x14ac:dyDescent="0.2">
      <c r="BD22821" s="325"/>
      <c r="EL22821" s="325"/>
    </row>
    <row r="22822" spans="56:142" x14ac:dyDescent="0.2">
      <c r="BD22822" s="325"/>
      <c r="EL22822" s="325"/>
    </row>
    <row r="22823" spans="56:142" x14ac:dyDescent="0.2">
      <c r="BD22823" s="325"/>
      <c r="EL22823" s="325"/>
    </row>
    <row r="22824" spans="56:142" x14ac:dyDescent="0.2">
      <c r="BD22824" s="325"/>
      <c r="EL22824" s="325"/>
    </row>
    <row r="22825" spans="56:142" x14ac:dyDescent="0.2">
      <c r="BD22825" s="325"/>
      <c r="EL22825" s="325"/>
    </row>
    <row r="22826" spans="56:142" x14ac:dyDescent="0.2">
      <c r="BD22826" s="325"/>
      <c r="EL22826" s="325"/>
    </row>
    <row r="22827" spans="56:142" x14ac:dyDescent="0.2">
      <c r="BD22827" s="325"/>
      <c r="EL22827" s="325"/>
    </row>
    <row r="22828" spans="56:142" x14ac:dyDescent="0.2">
      <c r="BD22828" s="325"/>
      <c r="EL22828" s="325"/>
    </row>
    <row r="22829" spans="56:142" x14ac:dyDescent="0.2">
      <c r="BD22829" s="325"/>
      <c r="EL22829" s="325"/>
    </row>
    <row r="22830" spans="56:142" x14ac:dyDescent="0.2">
      <c r="BD22830" s="325"/>
      <c r="EL22830" s="325"/>
    </row>
    <row r="22831" spans="56:142" x14ac:dyDescent="0.2">
      <c r="BD22831" s="325"/>
      <c r="EL22831" s="325"/>
    </row>
    <row r="22832" spans="56:142" x14ac:dyDescent="0.2">
      <c r="BD22832" s="325"/>
      <c r="EL22832" s="325"/>
    </row>
    <row r="22833" spans="56:142" x14ac:dyDescent="0.2">
      <c r="BD22833" s="325"/>
      <c r="EL22833" s="325"/>
    </row>
    <row r="22834" spans="56:142" x14ac:dyDescent="0.2">
      <c r="BD22834" s="325"/>
      <c r="EL22834" s="325"/>
    </row>
    <row r="22835" spans="56:142" x14ac:dyDescent="0.2">
      <c r="BD22835" s="325"/>
      <c r="EL22835" s="325"/>
    </row>
    <row r="22836" spans="56:142" x14ac:dyDescent="0.2">
      <c r="BD22836" s="325"/>
      <c r="EL22836" s="325"/>
    </row>
    <row r="22837" spans="56:142" x14ac:dyDescent="0.2">
      <c r="BD22837" s="325"/>
      <c r="EL22837" s="325"/>
    </row>
    <row r="22838" spans="56:142" x14ac:dyDescent="0.2">
      <c r="BD22838" s="325"/>
      <c r="EL22838" s="325"/>
    </row>
    <row r="22839" spans="56:142" x14ac:dyDescent="0.2">
      <c r="BD22839" s="325"/>
      <c r="EL22839" s="325"/>
    </row>
    <row r="22840" spans="56:142" x14ac:dyDescent="0.2">
      <c r="BD22840" s="325"/>
      <c r="EL22840" s="325"/>
    </row>
    <row r="22841" spans="56:142" x14ac:dyDescent="0.2">
      <c r="BD22841" s="325"/>
      <c r="EL22841" s="325"/>
    </row>
    <row r="22842" spans="56:142" x14ac:dyDescent="0.2">
      <c r="BD22842" s="325"/>
      <c r="EL22842" s="325"/>
    </row>
    <row r="22843" spans="56:142" x14ac:dyDescent="0.2">
      <c r="BD22843" s="325"/>
      <c r="EL22843" s="325"/>
    </row>
    <row r="22844" spans="56:142" x14ac:dyDescent="0.2">
      <c r="BD22844" s="325"/>
      <c r="EL22844" s="325"/>
    </row>
    <row r="22845" spans="56:142" x14ac:dyDescent="0.2">
      <c r="BD22845" s="325"/>
      <c r="EL22845" s="325"/>
    </row>
    <row r="22846" spans="56:142" x14ac:dyDescent="0.2">
      <c r="BD22846" s="325"/>
      <c r="EL22846" s="325"/>
    </row>
    <row r="22847" spans="56:142" x14ac:dyDescent="0.2">
      <c r="BD22847" s="325"/>
      <c r="EL22847" s="325"/>
    </row>
    <row r="22848" spans="56:142" x14ac:dyDescent="0.2">
      <c r="BD22848" s="325"/>
      <c r="EL22848" s="325"/>
    </row>
    <row r="22849" spans="56:142" x14ac:dyDescent="0.2">
      <c r="BD22849" s="325"/>
      <c r="EL22849" s="325"/>
    </row>
    <row r="22850" spans="56:142" x14ac:dyDescent="0.2">
      <c r="BD22850" s="325"/>
      <c r="EL22850" s="325"/>
    </row>
    <row r="22851" spans="56:142" x14ac:dyDescent="0.2">
      <c r="BD22851" s="325"/>
      <c r="EL22851" s="325"/>
    </row>
    <row r="22852" spans="56:142" x14ac:dyDescent="0.2">
      <c r="BD22852" s="325"/>
      <c r="EL22852" s="325"/>
    </row>
    <row r="22853" spans="56:142" x14ac:dyDescent="0.2">
      <c r="BD22853" s="325"/>
      <c r="EL22853" s="325"/>
    </row>
    <row r="22854" spans="56:142" x14ac:dyDescent="0.2">
      <c r="BD22854" s="325"/>
      <c r="EL22854" s="325"/>
    </row>
    <row r="22855" spans="56:142" x14ac:dyDescent="0.2">
      <c r="BD22855" s="325"/>
      <c r="EL22855" s="325"/>
    </row>
    <row r="22856" spans="56:142" x14ac:dyDescent="0.2">
      <c r="BD22856" s="325"/>
      <c r="EL22856" s="325"/>
    </row>
    <row r="22857" spans="56:142" x14ac:dyDescent="0.2">
      <c r="BD22857" s="325"/>
      <c r="EL22857" s="325"/>
    </row>
    <row r="22858" spans="56:142" x14ac:dyDescent="0.2">
      <c r="BD22858" s="325"/>
      <c r="EL22858" s="325"/>
    </row>
    <row r="22859" spans="56:142" x14ac:dyDescent="0.2">
      <c r="BD22859" s="325"/>
      <c r="EL22859" s="325"/>
    </row>
    <row r="22860" spans="56:142" x14ac:dyDescent="0.2">
      <c r="BD22860" s="325"/>
      <c r="EL22860" s="325"/>
    </row>
    <row r="22861" spans="56:142" x14ac:dyDescent="0.2">
      <c r="BD22861" s="325"/>
      <c r="EL22861" s="325"/>
    </row>
    <row r="22862" spans="56:142" x14ac:dyDescent="0.2">
      <c r="BD22862" s="325"/>
      <c r="EL22862" s="325"/>
    </row>
    <row r="22863" spans="56:142" x14ac:dyDescent="0.2">
      <c r="BD22863" s="325"/>
      <c r="EL22863" s="325"/>
    </row>
    <row r="22864" spans="56:142" x14ac:dyDescent="0.2">
      <c r="BD22864" s="325"/>
      <c r="EL22864" s="325"/>
    </row>
    <row r="22865" spans="56:142" x14ac:dyDescent="0.2">
      <c r="BD22865" s="325"/>
      <c r="EL22865" s="325"/>
    </row>
    <row r="22866" spans="56:142" x14ac:dyDescent="0.2">
      <c r="BD22866" s="325"/>
      <c r="EL22866" s="325"/>
    </row>
    <row r="22867" spans="56:142" x14ac:dyDescent="0.2">
      <c r="BD22867" s="325"/>
      <c r="EL22867" s="325"/>
    </row>
    <row r="22868" spans="56:142" x14ac:dyDescent="0.2">
      <c r="BD22868" s="325"/>
      <c r="EL22868" s="325"/>
    </row>
    <row r="22869" spans="56:142" x14ac:dyDescent="0.2">
      <c r="BD22869" s="325"/>
      <c r="EL22869" s="325"/>
    </row>
    <row r="22870" spans="56:142" x14ac:dyDescent="0.2">
      <c r="BD22870" s="325"/>
      <c r="EL22870" s="325"/>
    </row>
    <row r="22871" spans="56:142" x14ac:dyDescent="0.2">
      <c r="BD22871" s="325"/>
      <c r="EL22871" s="325"/>
    </row>
    <row r="22872" spans="56:142" x14ac:dyDescent="0.2">
      <c r="BD22872" s="325"/>
      <c r="EL22872" s="325"/>
    </row>
    <row r="22873" spans="56:142" x14ac:dyDescent="0.2">
      <c r="BD22873" s="325"/>
      <c r="EL22873" s="325"/>
    </row>
    <row r="22874" spans="56:142" x14ac:dyDescent="0.2">
      <c r="BD22874" s="325"/>
      <c r="EL22874" s="325"/>
    </row>
    <row r="22875" spans="56:142" x14ac:dyDescent="0.2">
      <c r="BD22875" s="325"/>
      <c r="EL22875" s="325"/>
    </row>
    <row r="22876" spans="56:142" x14ac:dyDescent="0.2">
      <c r="BD22876" s="325"/>
      <c r="EL22876" s="325"/>
    </row>
    <row r="22877" spans="56:142" x14ac:dyDescent="0.2">
      <c r="BD22877" s="325"/>
      <c r="EL22877" s="325"/>
    </row>
    <row r="22878" spans="56:142" x14ac:dyDescent="0.2">
      <c r="BD22878" s="325"/>
      <c r="EL22878" s="325"/>
    </row>
    <row r="22879" spans="56:142" x14ac:dyDescent="0.2">
      <c r="BD22879" s="325"/>
      <c r="EL22879" s="325"/>
    </row>
    <row r="22880" spans="56:142" x14ac:dyDescent="0.2">
      <c r="BD22880" s="325"/>
      <c r="EL22880" s="325"/>
    </row>
    <row r="22881" spans="56:142" x14ac:dyDescent="0.2">
      <c r="BD22881" s="325"/>
      <c r="EL22881" s="325"/>
    </row>
    <row r="22882" spans="56:142" x14ac:dyDescent="0.2">
      <c r="BD22882" s="325"/>
      <c r="EL22882" s="325"/>
    </row>
    <row r="22883" spans="56:142" x14ac:dyDescent="0.2">
      <c r="BD22883" s="325"/>
      <c r="EL22883" s="325"/>
    </row>
    <row r="22884" spans="56:142" x14ac:dyDescent="0.2">
      <c r="BD22884" s="325"/>
      <c r="EL22884" s="325"/>
    </row>
    <row r="22885" spans="56:142" x14ac:dyDescent="0.2">
      <c r="BD22885" s="325"/>
      <c r="EL22885" s="325"/>
    </row>
    <row r="22886" spans="56:142" x14ac:dyDescent="0.2">
      <c r="BD22886" s="325"/>
      <c r="EL22886" s="325"/>
    </row>
    <row r="22887" spans="56:142" x14ac:dyDescent="0.2">
      <c r="BD22887" s="325"/>
      <c r="EL22887" s="325"/>
    </row>
    <row r="22888" spans="56:142" x14ac:dyDescent="0.2">
      <c r="BD22888" s="325"/>
      <c r="EL22888" s="325"/>
    </row>
    <row r="22889" spans="56:142" x14ac:dyDescent="0.2">
      <c r="BD22889" s="325"/>
      <c r="EL22889" s="325"/>
    </row>
    <row r="22890" spans="56:142" x14ac:dyDescent="0.2">
      <c r="BD22890" s="325"/>
      <c r="EL22890" s="325"/>
    </row>
    <row r="22891" spans="56:142" x14ac:dyDescent="0.2">
      <c r="BD22891" s="325"/>
      <c r="EL22891" s="325"/>
    </row>
    <row r="22892" spans="56:142" x14ac:dyDescent="0.2">
      <c r="BD22892" s="325"/>
      <c r="EL22892" s="325"/>
    </row>
    <row r="22893" spans="56:142" x14ac:dyDescent="0.2">
      <c r="BD22893" s="325"/>
      <c r="EL22893" s="325"/>
    </row>
    <row r="22894" spans="56:142" x14ac:dyDescent="0.2">
      <c r="BD22894" s="325"/>
      <c r="EL22894" s="325"/>
    </row>
    <row r="22895" spans="56:142" x14ac:dyDescent="0.2">
      <c r="BD22895" s="325"/>
      <c r="EL22895" s="325"/>
    </row>
    <row r="22896" spans="56:142" x14ac:dyDescent="0.2">
      <c r="BD22896" s="325"/>
      <c r="EL22896" s="325"/>
    </row>
    <row r="22897" spans="56:142" x14ac:dyDescent="0.2">
      <c r="BD22897" s="325"/>
      <c r="EL22897" s="325"/>
    </row>
    <row r="22898" spans="56:142" x14ac:dyDescent="0.2">
      <c r="BD22898" s="325"/>
      <c r="EL22898" s="325"/>
    </row>
    <row r="22899" spans="56:142" x14ac:dyDescent="0.2">
      <c r="BD22899" s="325"/>
      <c r="EL22899" s="325"/>
    </row>
    <row r="22900" spans="56:142" x14ac:dyDescent="0.2">
      <c r="BD22900" s="325"/>
      <c r="EL22900" s="325"/>
    </row>
    <row r="22901" spans="56:142" x14ac:dyDescent="0.2">
      <c r="BD22901" s="325"/>
      <c r="EL22901" s="325"/>
    </row>
    <row r="22902" spans="56:142" x14ac:dyDescent="0.2">
      <c r="BD22902" s="325"/>
      <c r="EL22902" s="325"/>
    </row>
    <row r="22903" spans="56:142" x14ac:dyDescent="0.2">
      <c r="BD22903" s="325"/>
      <c r="EL22903" s="325"/>
    </row>
    <row r="22904" spans="56:142" x14ac:dyDescent="0.2">
      <c r="BD22904" s="325"/>
      <c r="EL22904" s="325"/>
    </row>
    <row r="22905" spans="56:142" x14ac:dyDescent="0.2">
      <c r="BD22905" s="325"/>
      <c r="EL22905" s="325"/>
    </row>
    <row r="22906" spans="56:142" x14ac:dyDescent="0.2">
      <c r="BD22906" s="325"/>
      <c r="EL22906" s="325"/>
    </row>
    <row r="22907" spans="56:142" x14ac:dyDescent="0.2">
      <c r="BD22907" s="325"/>
      <c r="EL22907" s="325"/>
    </row>
    <row r="22908" spans="56:142" x14ac:dyDescent="0.2">
      <c r="BD22908" s="325"/>
      <c r="EL22908" s="325"/>
    </row>
    <row r="22909" spans="56:142" x14ac:dyDescent="0.2">
      <c r="BD22909" s="325"/>
      <c r="EL22909" s="325"/>
    </row>
    <row r="22910" spans="56:142" x14ac:dyDescent="0.2">
      <c r="BD22910" s="325"/>
      <c r="EL22910" s="325"/>
    </row>
    <row r="22911" spans="56:142" x14ac:dyDescent="0.2">
      <c r="BD22911" s="325"/>
      <c r="EL22911" s="325"/>
    </row>
    <row r="22912" spans="56:142" x14ac:dyDescent="0.2">
      <c r="BD22912" s="325"/>
      <c r="EL22912" s="325"/>
    </row>
    <row r="22913" spans="56:142" x14ac:dyDescent="0.2">
      <c r="BD22913" s="325"/>
      <c r="EL22913" s="325"/>
    </row>
    <row r="22914" spans="56:142" x14ac:dyDescent="0.2">
      <c r="BD22914" s="325"/>
      <c r="EL22914" s="325"/>
    </row>
    <row r="22915" spans="56:142" x14ac:dyDescent="0.2">
      <c r="BD22915" s="325"/>
      <c r="EL22915" s="325"/>
    </row>
    <row r="22916" spans="56:142" x14ac:dyDescent="0.2">
      <c r="BD22916" s="325"/>
      <c r="EL22916" s="325"/>
    </row>
    <row r="22917" spans="56:142" x14ac:dyDescent="0.2">
      <c r="BD22917" s="325"/>
      <c r="EL22917" s="325"/>
    </row>
    <row r="22918" spans="56:142" x14ac:dyDescent="0.2">
      <c r="BD22918" s="325"/>
      <c r="EL22918" s="325"/>
    </row>
    <row r="22919" spans="56:142" x14ac:dyDescent="0.2">
      <c r="BD22919" s="325"/>
      <c r="EL22919" s="325"/>
    </row>
    <row r="22920" spans="56:142" x14ac:dyDescent="0.2">
      <c r="BD22920" s="325"/>
      <c r="EL22920" s="325"/>
    </row>
    <row r="22921" spans="56:142" x14ac:dyDescent="0.2">
      <c r="BD22921" s="325"/>
      <c r="EL22921" s="325"/>
    </row>
    <row r="22922" spans="56:142" x14ac:dyDescent="0.2">
      <c r="BD22922" s="325"/>
      <c r="EL22922" s="325"/>
    </row>
    <row r="22923" spans="56:142" x14ac:dyDescent="0.2">
      <c r="BD22923" s="325"/>
      <c r="EL22923" s="325"/>
    </row>
    <row r="22924" spans="56:142" x14ac:dyDescent="0.2">
      <c r="BD22924" s="325"/>
      <c r="EL22924" s="325"/>
    </row>
    <row r="22925" spans="56:142" x14ac:dyDescent="0.2">
      <c r="BD22925" s="325"/>
      <c r="EL22925" s="325"/>
    </row>
    <row r="22926" spans="56:142" x14ac:dyDescent="0.2">
      <c r="BD22926" s="325"/>
      <c r="EL22926" s="325"/>
    </row>
    <row r="22927" spans="56:142" x14ac:dyDescent="0.2">
      <c r="BD22927" s="325"/>
      <c r="EL22927" s="325"/>
    </row>
    <row r="22928" spans="56:142" x14ac:dyDescent="0.2">
      <c r="BD22928" s="325"/>
      <c r="EL22928" s="325"/>
    </row>
    <row r="22929" spans="56:142" x14ac:dyDescent="0.2">
      <c r="BD22929" s="325"/>
      <c r="EL22929" s="325"/>
    </row>
    <row r="22930" spans="56:142" x14ac:dyDescent="0.2">
      <c r="BD22930" s="325"/>
      <c r="EL22930" s="325"/>
    </row>
    <row r="22931" spans="56:142" x14ac:dyDescent="0.2">
      <c r="BD22931" s="325"/>
      <c r="EL22931" s="325"/>
    </row>
    <row r="22932" spans="56:142" x14ac:dyDescent="0.2">
      <c r="BD22932" s="325"/>
      <c r="EL22932" s="325"/>
    </row>
    <row r="22933" spans="56:142" x14ac:dyDescent="0.2">
      <c r="BD22933" s="325"/>
      <c r="EL22933" s="325"/>
    </row>
    <row r="22934" spans="56:142" x14ac:dyDescent="0.2">
      <c r="BD22934" s="325"/>
      <c r="EL22934" s="325"/>
    </row>
    <row r="22935" spans="56:142" x14ac:dyDescent="0.2">
      <c r="BD22935" s="325"/>
      <c r="EL22935" s="325"/>
    </row>
    <row r="22936" spans="56:142" x14ac:dyDescent="0.2">
      <c r="BD22936" s="325"/>
      <c r="EL22936" s="325"/>
    </row>
    <row r="22937" spans="56:142" x14ac:dyDescent="0.2">
      <c r="BD22937" s="325"/>
      <c r="EL22937" s="325"/>
    </row>
    <row r="22938" spans="56:142" x14ac:dyDescent="0.2">
      <c r="BD22938" s="325"/>
      <c r="EL22938" s="325"/>
    </row>
    <row r="22939" spans="56:142" x14ac:dyDescent="0.2">
      <c r="BD22939" s="325"/>
      <c r="EL22939" s="325"/>
    </row>
    <row r="22940" spans="56:142" x14ac:dyDescent="0.2">
      <c r="BD22940" s="325"/>
      <c r="EL22940" s="325"/>
    </row>
    <row r="22941" spans="56:142" x14ac:dyDescent="0.2">
      <c r="BD22941" s="325"/>
      <c r="EL22941" s="325"/>
    </row>
    <row r="22942" spans="56:142" x14ac:dyDescent="0.2">
      <c r="BD22942" s="325"/>
      <c r="EL22942" s="325"/>
    </row>
    <row r="22943" spans="56:142" x14ac:dyDescent="0.2">
      <c r="BD22943" s="325"/>
      <c r="EL22943" s="325"/>
    </row>
    <row r="22944" spans="56:142" x14ac:dyDescent="0.2">
      <c r="BD22944" s="325"/>
      <c r="EL22944" s="325"/>
    </row>
    <row r="22945" spans="56:142" x14ac:dyDescent="0.2">
      <c r="BD22945" s="325"/>
      <c r="EL22945" s="325"/>
    </row>
    <row r="22946" spans="56:142" x14ac:dyDescent="0.2">
      <c r="BD22946" s="325"/>
      <c r="EL22946" s="325"/>
    </row>
    <row r="22947" spans="56:142" x14ac:dyDescent="0.2">
      <c r="BD22947" s="325"/>
      <c r="EL22947" s="325"/>
    </row>
    <row r="22948" spans="56:142" x14ac:dyDescent="0.2">
      <c r="BD22948" s="325"/>
      <c r="EL22948" s="325"/>
    </row>
    <row r="22949" spans="56:142" x14ac:dyDescent="0.2">
      <c r="BD22949" s="325"/>
      <c r="EL22949" s="325"/>
    </row>
    <row r="22950" spans="56:142" x14ac:dyDescent="0.2">
      <c r="BD22950" s="325"/>
      <c r="EL22950" s="325"/>
    </row>
    <row r="22951" spans="56:142" x14ac:dyDescent="0.2">
      <c r="BD22951" s="325"/>
      <c r="EL22951" s="325"/>
    </row>
    <row r="22952" spans="56:142" x14ac:dyDescent="0.2">
      <c r="BD22952" s="325"/>
      <c r="EL22952" s="325"/>
    </row>
    <row r="22953" spans="56:142" x14ac:dyDescent="0.2">
      <c r="BD22953" s="325"/>
      <c r="EL22953" s="325"/>
    </row>
    <row r="22954" spans="56:142" x14ac:dyDescent="0.2">
      <c r="BD22954" s="325"/>
      <c r="EL22954" s="325"/>
    </row>
    <row r="22955" spans="56:142" x14ac:dyDescent="0.2">
      <c r="BD22955" s="325"/>
      <c r="EL22955" s="325"/>
    </row>
    <row r="22956" spans="56:142" x14ac:dyDescent="0.2">
      <c r="BD22956" s="325"/>
      <c r="EL22956" s="325"/>
    </row>
    <row r="22957" spans="56:142" x14ac:dyDescent="0.2">
      <c r="BD22957" s="325"/>
      <c r="EL22957" s="325"/>
    </row>
    <row r="22958" spans="56:142" x14ac:dyDescent="0.2">
      <c r="BD22958" s="325"/>
      <c r="EL22958" s="325"/>
    </row>
    <row r="22959" spans="56:142" x14ac:dyDescent="0.2">
      <c r="BD22959" s="325"/>
      <c r="EL22959" s="325"/>
    </row>
    <row r="22960" spans="56:142" x14ac:dyDescent="0.2">
      <c r="BD22960" s="325"/>
      <c r="EL22960" s="325"/>
    </row>
    <row r="22961" spans="56:142" x14ac:dyDescent="0.2">
      <c r="BD22961" s="325"/>
      <c r="EL22961" s="325"/>
    </row>
    <row r="22962" spans="56:142" x14ac:dyDescent="0.2">
      <c r="BD22962" s="325"/>
      <c r="EL22962" s="325"/>
    </row>
    <row r="22963" spans="56:142" x14ac:dyDescent="0.2">
      <c r="BD22963" s="325"/>
      <c r="EL22963" s="325"/>
    </row>
    <row r="22964" spans="56:142" x14ac:dyDescent="0.2">
      <c r="BD22964" s="325"/>
      <c r="EL22964" s="325"/>
    </row>
    <row r="22965" spans="56:142" x14ac:dyDescent="0.2">
      <c r="BD22965" s="325"/>
      <c r="EL22965" s="325"/>
    </row>
    <row r="22966" spans="56:142" x14ac:dyDescent="0.2">
      <c r="BD22966" s="325"/>
      <c r="EL22966" s="325"/>
    </row>
    <row r="22967" spans="56:142" x14ac:dyDescent="0.2">
      <c r="BD22967" s="325"/>
      <c r="EL22967" s="325"/>
    </row>
    <row r="22968" spans="56:142" x14ac:dyDescent="0.2">
      <c r="BD22968" s="325"/>
      <c r="EL22968" s="325"/>
    </row>
    <row r="22969" spans="56:142" x14ac:dyDescent="0.2">
      <c r="BD22969" s="325"/>
      <c r="EL22969" s="325"/>
    </row>
    <row r="22970" spans="56:142" x14ac:dyDescent="0.2">
      <c r="BD22970" s="325"/>
      <c r="EL22970" s="325"/>
    </row>
    <row r="22971" spans="56:142" x14ac:dyDescent="0.2">
      <c r="BD22971" s="325"/>
      <c r="EL22971" s="325"/>
    </row>
    <row r="22972" spans="56:142" x14ac:dyDescent="0.2">
      <c r="BD22972" s="325"/>
      <c r="EL22972" s="325"/>
    </row>
    <row r="22973" spans="56:142" x14ac:dyDescent="0.2">
      <c r="BD22973" s="325"/>
      <c r="EL22973" s="325"/>
    </row>
    <row r="22974" spans="56:142" x14ac:dyDescent="0.2">
      <c r="BD22974" s="325"/>
      <c r="EL22974" s="325"/>
    </row>
    <row r="22975" spans="56:142" x14ac:dyDescent="0.2">
      <c r="BD22975" s="325"/>
      <c r="EL22975" s="325"/>
    </row>
    <row r="22976" spans="56:142" x14ac:dyDescent="0.2">
      <c r="BD22976" s="325"/>
      <c r="EL22976" s="325"/>
    </row>
    <row r="22977" spans="56:142" x14ac:dyDescent="0.2">
      <c r="BD22977" s="325"/>
      <c r="EL22977" s="325"/>
    </row>
    <row r="22978" spans="56:142" x14ac:dyDescent="0.2">
      <c r="BD22978" s="325"/>
      <c r="EL22978" s="325"/>
    </row>
    <row r="22979" spans="56:142" x14ac:dyDescent="0.2">
      <c r="BD22979" s="325"/>
      <c r="EL22979" s="325"/>
    </row>
    <row r="22980" spans="56:142" x14ac:dyDescent="0.2">
      <c r="BD22980" s="325"/>
      <c r="EL22980" s="325"/>
    </row>
    <row r="22981" spans="56:142" x14ac:dyDescent="0.2">
      <c r="BD22981" s="325"/>
      <c r="EL22981" s="325"/>
    </row>
    <row r="22982" spans="56:142" x14ac:dyDescent="0.2">
      <c r="BD22982" s="325"/>
      <c r="EL22982" s="325"/>
    </row>
    <row r="22983" spans="56:142" x14ac:dyDescent="0.2">
      <c r="BD22983" s="325"/>
      <c r="EL22983" s="325"/>
    </row>
    <row r="22984" spans="56:142" x14ac:dyDescent="0.2">
      <c r="BD22984" s="325"/>
      <c r="EL22984" s="325"/>
    </row>
    <row r="22985" spans="56:142" x14ac:dyDescent="0.2">
      <c r="BD22985" s="325"/>
      <c r="EL22985" s="325"/>
    </row>
    <row r="22986" spans="56:142" x14ac:dyDescent="0.2">
      <c r="BD22986" s="325"/>
      <c r="EL22986" s="325"/>
    </row>
    <row r="22987" spans="56:142" x14ac:dyDescent="0.2">
      <c r="BD22987" s="325"/>
      <c r="EL22987" s="325"/>
    </row>
    <row r="22988" spans="56:142" x14ac:dyDescent="0.2">
      <c r="BD22988" s="325"/>
      <c r="EL22988" s="325"/>
    </row>
    <row r="22989" spans="56:142" x14ac:dyDescent="0.2">
      <c r="BD22989" s="325"/>
      <c r="EL22989" s="325"/>
    </row>
    <row r="22990" spans="56:142" x14ac:dyDescent="0.2">
      <c r="BD22990" s="325"/>
      <c r="EL22990" s="325"/>
    </row>
    <row r="22991" spans="56:142" x14ac:dyDescent="0.2">
      <c r="BD22991" s="325"/>
      <c r="EL22991" s="325"/>
    </row>
    <row r="22992" spans="56:142" x14ac:dyDescent="0.2">
      <c r="BD22992" s="325"/>
      <c r="EL22992" s="325"/>
    </row>
    <row r="22993" spans="56:142" x14ac:dyDescent="0.2">
      <c r="BD22993" s="325"/>
      <c r="EL22993" s="325"/>
    </row>
    <row r="22994" spans="56:142" x14ac:dyDescent="0.2">
      <c r="BD22994" s="325"/>
      <c r="EL22994" s="325"/>
    </row>
    <row r="22995" spans="56:142" x14ac:dyDescent="0.2">
      <c r="BD22995" s="325"/>
      <c r="EL22995" s="325"/>
    </row>
    <row r="22996" spans="56:142" x14ac:dyDescent="0.2">
      <c r="BD22996" s="325"/>
      <c r="EL22996" s="325"/>
    </row>
    <row r="22997" spans="56:142" x14ac:dyDescent="0.2">
      <c r="BD22997" s="325"/>
      <c r="EL22997" s="325"/>
    </row>
    <row r="22998" spans="56:142" x14ac:dyDescent="0.2">
      <c r="BD22998" s="325"/>
      <c r="EL22998" s="325"/>
    </row>
    <row r="22999" spans="56:142" x14ac:dyDescent="0.2">
      <c r="BD22999" s="325"/>
      <c r="EL22999" s="325"/>
    </row>
    <row r="23000" spans="56:142" x14ac:dyDescent="0.2">
      <c r="BD23000" s="325"/>
      <c r="EL23000" s="325"/>
    </row>
    <row r="23001" spans="56:142" x14ac:dyDescent="0.2">
      <c r="BD23001" s="325"/>
      <c r="EL23001" s="325"/>
    </row>
    <row r="23002" spans="56:142" x14ac:dyDescent="0.2">
      <c r="BD23002" s="325"/>
      <c r="EL23002" s="325"/>
    </row>
    <row r="23003" spans="56:142" x14ac:dyDescent="0.2">
      <c r="BD23003" s="325"/>
      <c r="EL23003" s="325"/>
    </row>
    <row r="23004" spans="56:142" x14ac:dyDescent="0.2">
      <c r="BD23004" s="325"/>
      <c r="EL23004" s="325"/>
    </row>
    <row r="23005" spans="56:142" x14ac:dyDescent="0.2">
      <c r="BD23005" s="325"/>
      <c r="EL23005" s="325"/>
    </row>
    <row r="23006" spans="56:142" x14ac:dyDescent="0.2">
      <c r="BD23006" s="325"/>
      <c r="EL23006" s="325"/>
    </row>
    <row r="23007" spans="56:142" x14ac:dyDescent="0.2">
      <c r="BD23007" s="325"/>
      <c r="EL23007" s="325"/>
    </row>
    <row r="23008" spans="56:142" x14ac:dyDescent="0.2">
      <c r="BD23008" s="325"/>
      <c r="EL23008" s="325"/>
    </row>
    <row r="23009" spans="56:142" x14ac:dyDescent="0.2">
      <c r="BD23009" s="325"/>
      <c r="EL23009" s="325"/>
    </row>
    <row r="23010" spans="56:142" x14ac:dyDescent="0.2">
      <c r="BD23010" s="325"/>
      <c r="EL23010" s="325"/>
    </row>
    <row r="23011" spans="56:142" x14ac:dyDescent="0.2">
      <c r="BD23011" s="325"/>
      <c r="EL23011" s="325"/>
    </row>
    <row r="23012" spans="56:142" x14ac:dyDescent="0.2">
      <c r="BD23012" s="325"/>
      <c r="EL23012" s="325"/>
    </row>
    <row r="23013" spans="56:142" x14ac:dyDescent="0.2">
      <c r="BD23013" s="325"/>
      <c r="EL23013" s="325"/>
    </row>
    <row r="23014" spans="56:142" x14ac:dyDescent="0.2">
      <c r="BD23014" s="325"/>
      <c r="EL23014" s="325"/>
    </row>
    <row r="23015" spans="56:142" x14ac:dyDescent="0.2">
      <c r="BD23015" s="325"/>
      <c r="EL23015" s="325"/>
    </row>
    <row r="23016" spans="56:142" x14ac:dyDescent="0.2">
      <c r="BD23016" s="325"/>
      <c r="EL23016" s="325"/>
    </row>
    <row r="23017" spans="56:142" x14ac:dyDescent="0.2">
      <c r="BD23017" s="325"/>
      <c r="EL23017" s="325"/>
    </row>
    <row r="23018" spans="56:142" x14ac:dyDescent="0.2">
      <c r="BD23018" s="325"/>
      <c r="EL23018" s="325"/>
    </row>
    <row r="23019" spans="56:142" x14ac:dyDescent="0.2">
      <c r="BD23019" s="325"/>
      <c r="EL23019" s="325"/>
    </row>
    <row r="23020" spans="56:142" x14ac:dyDescent="0.2">
      <c r="BD23020" s="325"/>
      <c r="EL23020" s="325"/>
    </row>
    <row r="23021" spans="56:142" x14ac:dyDescent="0.2">
      <c r="BD23021" s="325"/>
      <c r="EL23021" s="325"/>
    </row>
    <row r="23022" spans="56:142" x14ac:dyDescent="0.2">
      <c r="BD23022" s="325"/>
      <c r="EL23022" s="325"/>
    </row>
    <row r="23023" spans="56:142" x14ac:dyDescent="0.2">
      <c r="BD23023" s="325"/>
      <c r="EL23023" s="325"/>
    </row>
    <row r="23024" spans="56:142" x14ac:dyDescent="0.2">
      <c r="BD23024" s="325"/>
      <c r="EL23024" s="325"/>
    </row>
    <row r="23025" spans="56:142" x14ac:dyDescent="0.2">
      <c r="BD23025" s="325"/>
      <c r="EL23025" s="325"/>
    </row>
    <row r="23026" spans="56:142" x14ac:dyDescent="0.2">
      <c r="BD23026" s="325"/>
      <c r="EL23026" s="325"/>
    </row>
    <row r="23027" spans="56:142" x14ac:dyDescent="0.2">
      <c r="BD23027" s="325"/>
      <c r="EL23027" s="325"/>
    </row>
    <row r="23028" spans="56:142" x14ac:dyDescent="0.2">
      <c r="BD23028" s="325"/>
      <c r="EL23028" s="325"/>
    </row>
    <row r="23029" spans="56:142" x14ac:dyDescent="0.2">
      <c r="BD23029" s="325"/>
      <c r="EL23029" s="325"/>
    </row>
    <row r="23030" spans="56:142" x14ac:dyDescent="0.2">
      <c r="BD23030" s="325"/>
      <c r="EL23030" s="325"/>
    </row>
    <row r="23031" spans="56:142" x14ac:dyDescent="0.2">
      <c r="BD23031" s="325"/>
      <c r="EL23031" s="325"/>
    </row>
    <row r="23032" spans="56:142" x14ac:dyDescent="0.2">
      <c r="BD23032" s="325"/>
      <c r="EL23032" s="325"/>
    </row>
    <row r="23033" spans="56:142" x14ac:dyDescent="0.2">
      <c r="BD23033" s="325"/>
      <c r="EL23033" s="325"/>
    </row>
    <row r="23034" spans="56:142" x14ac:dyDescent="0.2">
      <c r="BD23034" s="325"/>
      <c r="EL23034" s="325"/>
    </row>
    <row r="23035" spans="56:142" x14ac:dyDescent="0.2">
      <c r="BD23035" s="325"/>
      <c r="EL23035" s="325"/>
    </row>
    <row r="23036" spans="56:142" x14ac:dyDescent="0.2">
      <c r="BD23036" s="325"/>
      <c r="EL23036" s="325"/>
    </row>
    <row r="23037" spans="56:142" x14ac:dyDescent="0.2">
      <c r="BD23037" s="325"/>
      <c r="EL23037" s="325"/>
    </row>
    <row r="23038" spans="56:142" x14ac:dyDescent="0.2">
      <c r="BD23038" s="325"/>
      <c r="EL23038" s="325"/>
    </row>
    <row r="23039" spans="56:142" x14ac:dyDescent="0.2">
      <c r="BD23039" s="325"/>
      <c r="EL23039" s="325"/>
    </row>
    <row r="23040" spans="56:142" x14ac:dyDescent="0.2">
      <c r="BD23040" s="325"/>
      <c r="EL23040" s="325"/>
    </row>
    <row r="23041" spans="56:142" x14ac:dyDescent="0.2">
      <c r="BD23041" s="325"/>
      <c r="EL23041" s="325"/>
    </row>
    <row r="23042" spans="56:142" x14ac:dyDescent="0.2">
      <c r="BD23042" s="325"/>
      <c r="EL23042" s="325"/>
    </row>
    <row r="23043" spans="56:142" x14ac:dyDescent="0.2">
      <c r="BD23043" s="325"/>
      <c r="EL23043" s="325"/>
    </row>
    <row r="23044" spans="56:142" x14ac:dyDescent="0.2">
      <c r="BD23044" s="325"/>
      <c r="EL23044" s="325"/>
    </row>
    <row r="23045" spans="56:142" x14ac:dyDescent="0.2">
      <c r="BD23045" s="325"/>
      <c r="EL23045" s="325"/>
    </row>
    <row r="23046" spans="56:142" x14ac:dyDescent="0.2">
      <c r="BD23046" s="325"/>
      <c r="EL23046" s="325"/>
    </row>
    <row r="23047" spans="56:142" x14ac:dyDescent="0.2">
      <c r="BD23047" s="325"/>
      <c r="EL23047" s="325"/>
    </row>
    <row r="23048" spans="56:142" x14ac:dyDescent="0.2">
      <c r="BD23048" s="325"/>
      <c r="EL23048" s="325"/>
    </row>
    <row r="23049" spans="56:142" x14ac:dyDescent="0.2">
      <c r="BD23049" s="325"/>
      <c r="EL23049" s="325"/>
    </row>
    <row r="23050" spans="56:142" x14ac:dyDescent="0.2">
      <c r="BD23050" s="325"/>
      <c r="EL23050" s="325"/>
    </row>
    <row r="23051" spans="56:142" x14ac:dyDescent="0.2">
      <c r="BD23051" s="325"/>
      <c r="EL23051" s="325"/>
    </row>
    <row r="23052" spans="56:142" x14ac:dyDescent="0.2">
      <c r="BD23052" s="325"/>
      <c r="EL23052" s="325"/>
    </row>
    <row r="23053" spans="56:142" x14ac:dyDescent="0.2">
      <c r="BD23053" s="325"/>
      <c r="EL23053" s="325"/>
    </row>
    <row r="23054" spans="56:142" x14ac:dyDescent="0.2">
      <c r="BD23054" s="325"/>
      <c r="EL23054" s="325"/>
    </row>
    <row r="23055" spans="56:142" x14ac:dyDescent="0.2">
      <c r="BD23055" s="325"/>
      <c r="EL23055" s="325"/>
    </row>
    <row r="23056" spans="56:142" x14ac:dyDescent="0.2">
      <c r="BD23056" s="325"/>
      <c r="EL23056" s="325"/>
    </row>
    <row r="23057" spans="56:142" x14ac:dyDescent="0.2">
      <c r="BD23057" s="325"/>
      <c r="EL23057" s="325"/>
    </row>
    <row r="23058" spans="56:142" x14ac:dyDescent="0.2">
      <c r="BD23058" s="325"/>
      <c r="EL23058" s="325"/>
    </row>
    <row r="23059" spans="56:142" x14ac:dyDescent="0.2">
      <c r="BD23059" s="325"/>
      <c r="EL23059" s="325"/>
    </row>
    <row r="23060" spans="56:142" x14ac:dyDescent="0.2">
      <c r="BD23060" s="325"/>
      <c r="EL23060" s="325"/>
    </row>
    <row r="23061" spans="56:142" x14ac:dyDescent="0.2">
      <c r="BD23061" s="325"/>
      <c r="EL23061" s="325"/>
    </row>
    <row r="23062" spans="56:142" x14ac:dyDescent="0.2">
      <c r="BD23062" s="325"/>
      <c r="EL23062" s="325"/>
    </row>
    <row r="23063" spans="56:142" x14ac:dyDescent="0.2">
      <c r="BD23063" s="325"/>
      <c r="EL23063" s="325"/>
    </row>
    <row r="23064" spans="56:142" x14ac:dyDescent="0.2">
      <c r="BD23064" s="325"/>
      <c r="EL23064" s="325"/>
    </row>
    <row r="23065" spans="56:142" x14ac:dyDescent="0.2">
      <c r="BD23065" s="325"/>
      <c r="EL23065" s="325"/>
    </row>
    <row r="23066" spans="56:142" x14ac:dyDescent="0.2">
      <c r="BD23066" s="325"/>
      <c r="EL23066" s="325"/>
    </row>
    <row r="23067" spans="56:142" x14ac:dyDescent="0.2">
      <c r="BD23067" s="325"/>
      <c r="EL23067" s="325"/>
    </row>
    <row r="23068" spans="56:142" x14ac:dyDescent="0.2">
      <c r="BD23068" s="325"/>
      <c r="EL23068" s="325"/>
    </row>
    <row r="23069" spans="56:142" x14ac:dyDescent="0.2">
      <c r="BD23069" s="325"/>
      <c r="EL23069" s="325"/>
    </row>
    <row r="23070" spans="56:142" x14ac:dyDescent="0.2">
      <c r="BD23070" s="325"/>
      <c r="EL23070" s="325"/>
    </row>
    <row r="23071" spans="56:142" x14ac:dyDescent="0.2">
      <c r="BD23071" s="325"/>
      <c r="EL23071" s="325"/>
    </row>
    <row r="23072" spans="56:142" x14ac:dyDescent="0.2">
      <c r="BD23072" s="325"/>
      <c r="EL23072" s="325"/>
    </row>
    <row r="23073" spans="56:142" x14ac:dyDescent="0.2">
      <c r="BD23073" s="325"/>
      <c r="EL23073" s="325"/>
    </row>
    <row r="23074" spans="56:142" x14ac:dyDescent="0.2">
      <c r="BD23074" s="325"/>
      <c r="EL23074" s="325"/>
    </row>
    <row r="23075" spans="56:142" x14ac:dyDescent="0.2">
      <c r="BD23075" s="325"/>
      <c r="EL23075" s="325"/>
    </row>
    <row r="23076" spans="56:142" x14ac:dyDescent="0.2">
      <c r="BD23076" s="325"/>
      <c r="EL23076" s="325"/>
    </row>
    <row r="23077" spans="56:142" x14ac:dyDescent="0.2">
      <c r="BD23077" s="325"/>
      <c r="EL23077" s="325"/>
    </row>
    <row r="23078" spans="56:142" x14ac:dyDescent="0.2">
      <c r="BD23078" s="325"/>
      <c r="EL23078" s="325"/>
    </row>
    <row r="23079" spans="56:142" x14ac:dyDescent="0.2">
      <c r="BD23079" s="325"/>
      <c r="EL23079" s="325"/>
    </row>
    <row r="23080" spans="56:142" x14ac:dyDescent="0.2">
      <c r="BD23080" s="325"/>
      <c r="EL23080" s="325"/>
    </row>
    <row r="23081" spans="56:142" x14ac:dyDescent="0.2">
      <c r="BD23081" s="325"/>
      <c r="EL23081" s="325"/>
    </row>
    <row r="23082" spans="56:142" x14ac:dyDescent="0.2">
      <c r="BD23082" s="325"/>
      <c r="EL23082" s="325"/>
    </row>
    <row r="23083" spans="56:142" x14ac:dyDescent="0.2">
      <c r="BD23083" s="325"/>
      <c r="EL23083" s="325"/>
    </row>
    <row r="23084" spans="56:142" x14ac:dyDescent="0.2">
      <c r="BD23084" s="325"/>
      <c r="EL23084" s="325"/>
    </row>
    <row r="23085" spans="56:142" x14ac:dyDescent="0.2">
      <c r="BD23085" s="325"/>
      <c r="EL23085" s="325"/>
    </row>
    <row r="23086" spans="56:142" x14ac:dyDescent="0.2">
      <c r="BD23086" s="325"/>
      <c r="EL23086" s="325"/>
    </row>
    <row r="23087" spans="56:142" x14ac:dyDescent="0.2">
      <c r="BD23087" s="325"/>
      <c r="EL23087" s="325"/>
    </row>
    <row r="23088" spans="56:142" x14ac:dyDescent="0.2">
      <c r="BD23088" s="325"/>
      <c r="EL23088" s="325"/>
    </row>
    <row r="23089" spans="56:142" x14ac:dyDescent="0.2">
      <c r="BD23089" s="325"/>
      <c r="EL23089" s="325"/>
    </row>
    <row r="23090" spans="56:142" x14ac:dyDescent="0.2">
      <c r="BD23090" s="325"/>
      <c r="EL23090" s="325"/>
    </row>
    <row r="23091" spans="56:142" x14ac:dyDescent="0.2">
      <c r="BD23091" s="325"/>
      <c r="EL23091" s="325"/>
    </row>
    <row r="23092" spans="56:142" x14ac:dyDescent="0.2">
      <c r="BD23092" s="325"/>
      <c r="EL23092" s="325"/>
    </row>
    <row r="23093" spans="56:142" x14ac:dyDescent="0.2">
      <c r="BD23093" s="325"/>
      <c r="EL23093" s="325"/>
    </row>
    <row r="23094" spans="56:142" x14ac:dyDescent="0.2">
      <c r="BD23094" s="325"/>
      <c r="EL23094" s="325"/>
    </row>
    <row r="23095" spans="56:142" x14ac:dyDescent="0.2">
      <c r="BD23095" s="325"/>
      <c r="EL23095" s="325"/>
    </row>
    <row r="23096" spans="56:142" x14ac:dyDescent="0.2">
      <c r="BD23096" s="325"/>
      <c r="EL23096" s="325"/>
    </row>
    <row r="23097" spans="56:142" x14ac:dyDescent="0.2">
      <c r="BD23097" s="325"/>
      <c r="EL23097" s="325"/>
    </row>
    <row r="23098" spans="56:142" x14ac:dyDescent="0.2">
      <c r="BD23098" s="325"/>
      <c r="EL23098" s="325"/>
    </row>
    <row r="23099" spans="56:142" x14ac:dyDescent="0.2">
      <c r="BD23099" s="325"/>
      <c r="EL23099" s="325"/>
    </row>
    <row r="23100" spans="56:142" x14ac:dyDescent="0.2">
      <c r="BD23100" s="325"/>
      <c r="EL23100" s="325"/>
    </row>
    <row r="23101" spans="56:142" x14ac:dyDescent="0.2">
      <c r="BD23101" s="325"/>
      <c r="EL23101" s="325"/>
    </row>
    <row r="23102" spans="56:142" x14ac:dyDescent="0.2">
      <c r="BD23102" s="325"/>
      <c r="EL23102" s="325"/>
    </row>
    <row r="23103" spans="56:142" x14ac:dyDescent="0.2">
      <c r="BD23103" s="325"/>
      <c r="EL23103" s="325"/>
    </row>
    <row r="23104" spans="56:142" x14ac:dyDescent="0.2">
      <c r="BD23104" s="325"/>
      <c r="EL23104" s="325"/>
    </row>
    <row r="23105" spans="56:142" x14ac:dyDescent="0.2">
      <c r="BD23105" s="325"/>
      <c r="EL23105" s="325"/>
    </row>
    <row r="23106" spans="56:142" x14ac:dyDescent="0.2">
      <c r="BD23106" s="325"/>
      <c r="EL23106" s="325"/>
    </row>
    <row r="23107" spans="56:142" x14ac:dyDescent="0.2">
      <c r="BD23107" s="325"/>
      <c r="EL23107" s="325"/>
    </row>
    <row r="23108" spans="56:142" x14ac:dyDescent="0.2">
      <c r="BD23108" s="325"/>
      <c r="EL23108" s="325"/>
    </row>
    <row r="23109" spans="56:142" x14ac:dyDescent="0.2">
      <c r="BD23109" s="325"/>
      <c r="EL23109" s="325"/>
    </row>
    <row r="23110" spans="56:142" x14ac:dyDescent="0.2">
      <c r="BD23110" s="325"/>
      <c r="EL23110" s="325"/>
    </row>
    <row r="23111" spans="56:142" x14ac:dyDescent="0.2">
      <c r="BD23111" s="325"/>
      <c r="EL23111" s="325"/>
    </row>
    <row r="23112" spans="56:142" x14ac:dyDescent="0.2">
      <c r="BD23112" s="325"/>
      <c r="EL23112" s="325"/>
    </row>
    <row r="23113" spans="56:142" x14ac:dyDescent="0.2">
      <c r="BD23113" s="325"/>
      <c r="EL23113" s="325"/>
    </row>
    <row r="23114" spans="56:142" x14ac:dyDescent="0.2">
      <c r="BD23114" s="325"/>
      <c r="EL23114" s="325"/>
    </row>
    <row r="23115" spans="56:142" x14ac:dyDescent="0.2">
      <c r="BD23115" s="325"/>
      <c r="EL23115" s="325"/>
    </row>
    <row r="23116" spans="56:142" x14ac:dyDescent="0.2">
      <c r="BD23116" s="325"/>
      <c r="EL23116" s="325"/>
    </row>
    <row r="23117" spans="56:142" x14ac:dyDescent="0.2">
      <c r="BD23117" s="325"/>
      <c r="EL23117" s="325"/>
    </row>
    <row r="23118" spans="56:142" x14ac:dyDescent="0.2">
      <c r="BD23118" s="325"/>
      <c r="EL23118" s="325"/>
    </row>
    <row r="23119" spans="56:142" x14ac:dyDescent="0.2">
      <c r="BD23119" s="325"/>
      <c r="EL23119" s="325"/>
    </row>
    <row r="23120" spans="56:142" x14ac:dyDescent="0.2">
      <c r="BD23120" s="325"/>
      <c r="EL23120" s="325"/>
    </row>
    <row r="23121" spans="56:142" x14ac:dyDescent="0.2">
      <c r="BD23121" s="325"/>
      <c r="EL23121" s="325"/>
    </row>
    <row r="23122" spans="56:142" x14ac:dyDescent="0.2">
      <c r="BD23122" s="325"/>
      <c r="EL23122" s="325"/>
    </row>
    <row r="23123" spans="56:142" x14ac:dyDescent="0.2">
      <c r="BD23123" s="325"/>
      <c r="EL23123" s="325"/>
    </row>
    <row r="23124" spans="56:142" x14ac:dyDescent="0.2">
      <c r="BD23124" s="325"/>
      <c r="EL23124" s="325"/>
    </row>
    <row r="23125" spans="56:142" x14ac:dyDescent="0.2">
      <c r="BD23125" s="325"/>
      <c r="EL23125" s="325"/>
    </row>
    <row r="23126" spans="56:142" x14ac:dyDescent="0.2">
      <c r="BD23126" s="325"/>
      <c r="EL23126" s="325"/>
    </row>
    <row r="23127" spans="56:142" x14ac:dyDescent="0.2">
      <c r="BD23127" s="325"/>
      <c r="EL23127" s="325"/>
    </row>
    <row r="23128" spans="56:142" x14ac:dyDescent="0.2">
      <c r="BD23128" s="325"/>
      <c r="EL23128" s="325"/>
    </row>
    <row r="23129" spans="56:142" x14ac:dyDescent="0.2">
      <c r="BD23129" s="325"/>
      <c r="EL23129" s="325"/>
    </row>
    <row r="23130" spans="56:142" x14ac:dyDescent="0.2">
      <c r="BD23130" s="325"/>
      <c r="EL23130" s="325"/>
    </row>
    <row r="23131" spans="56:142" x14ac:dyDescent="0.2">
      <c r="BD23131" s="325"/>
      <c r="EL23131" s="325"/>
    </row>
    <row r="23132" spans="56:142" x14ac:dyDescent="0.2">
      <c r="BD23132" s="325"/>
      <c r="EL23132" s="325"/>
    </row>
    <row r="23133" spans="56:142" x14ac:dyDescent="0.2">
      <c r="BD23133" s="325"/>
      <c r="EL23133" s="325"/>
    </row>
    <row r="23134" spans="56:142" x14ac:dyDescent="0.2">
      <c r="BD23134" s="325"/>
      <c r="EL23134" s="325"/>
    </row>
    <row r="23135" spans="56:142" x14ac:dyDescent="0.2">
      <c r="BD23135" s="325"/>
      <c r="EL23135" s="325"/>
    </row>
    <row r="23136" spans="56:142" x14ac:dyDescent="0.2">
      <c r="BD23136" s="325"/>
      <c r="EL23136" s="325"/>
    </row>
    <row r="23137" spans="56:142" x14ac:dyDescent="0.2">
      <c r="BD23137" s="325"/>
      <c r="EL23137" s="325"/>
    </row>
    <row r="23138" spans="56:142" x14ac:dyDescent="0.2">
      <c r="BD23138" s="325"/>
      <c r="EL23138" s="325"/>
    </row>
    <row r="23139" spans="56:142" x14ac:dyDescent="0.2">
      <c r="BD23139" s="325"/>
      <c r="EL23139" s="325"/>
    </row>
    <row r="23140" spans="56:142" x14ac:dyDescent="0.2">
      <c r="BD23140" s="325"/>
      <c r="EL23140" s="325"/>
    </row>
    <row r="23141" spans="56:142" x14ac:dyDescent="0.2">
      <c r="BD23141" s="325"/>
      <c r="EL23141" s="325"/>
    </row>
    <row r="23142" spans="56:142" x14ac:dyDescent="0.2">
      <c r="BD23142" s="325"/>
      <c r="EL23142" s="325"/>
    </row>
    <row r="23143" spans="56:142" x14ac:dyDescent="0.2">
      <c r="BD23143" s="325"/>
      <c r="EL23143" s="325"/>
    </row>
    <row r="23144" spans="56:142" x14ac:dyDescent="0.2">
      <c r="BD23144" s="325"/>
      <c r="EL23144" s="325"/>
    </row>
    <row r="23145" spans="56:142" x14ac:dyDescent="0.2">
      <c r="BD23145" s="325"/>
      <c r="EL23145" s="325"/>
    </row>
    <row r="23146" spans="56:142" x14ac:dyDescent="0.2">
      <c r="BD23146" s="325"/>
      <c r="EL23146" s="325"/>
    </row>
    <row r="23147" spans="56:142" x14ac:dyDescent="0.2">
      <c r="BD23147" s="325"/>
      <c r="EL23147" s="325"/>
    </row>
    <row r="23148" spans="56:142" x14ac:dyDescent="0.2">
      <c r="BD23148" s="325"/>
      <c r="EL23148" s="325"/>
    </row>
    <row r="23149" spans="56:142" x14ac:dyDescent="0.2">
      <c r="BD23149" s="325"/>
      <c r="EL23149" s="325"/>
    </row>
    <row r="23150" spans="56:142" x14ac:dyDescent="0.2">
      <c r="BD23150" s="325"/>
      <c r="EL23150" s="325"/>
    </row>
    <row r="23151" spans="56:142" x14ac:dyDescent="0.2">
      <c r="BD23151" s="325"/>
      <c r="EL23151" s="325"/>
    </row>
    <row r="23152" spans="56:142" x14ac:dyDescent="0.2">
      <c r="BD23152" s="325"/>
      <c r="EL23152" s="325"/>
    </row>
    <row r="23153" spans="56:142" x14ac:dyDescent="0.2">
      <c r="BD23153" s="325"/>
      <c r="EL23153" s="325"/>
    </row>
    <row r="23154" spans="56:142" x14ac:dyDescent="0.2">
      <c r="BD23154" s="325"/>
      <c r="EL23154" s="325"/>
    </row>
    <row r="23155" spans="56:142" x14ac:dyDescent="0.2">
      <c r="BD23155" s="325"/>
      <c r="EL23155" s="325"/>
    </row>
    <row r="23156" spans="56:142" x14ac:dyDescent="0.2">
      <c r="BD23156" s="325"/>
      <c r="EL23156" s="325"/>
    </row>
    <row r="23157" spans="56:142" x14ac:dyDescent="0.2">
      <c r="BD23157" s="325"/>
      <c r="EL23157" s="325"/>
    </row>
    <row r="23158" spans="56:142" x14ac:dyDescent="0.2">
      <c r="BD23158" s="325"/>
      <c r="EL23158" s="325"/>
    </row>
    <row r="23159" spans="56:142" x14ac:dyDescent="0.2">
      <c r="BD23159" s="325"/>
      <c r="EL23159" s="325"/>
    </row>
    <row r="23160" spans="56:142" x14ac:dyDescent="0.2">
      <c r="BD23160" s="325"/>
      <c r="EL23160" s="325"/>
    </row>
    <row r="23161" spans="56:142" x14ac:dyDescent="0.2">
      <c r="BD23161" s="325"/>
      <c r="EL23161" s="325"/>
    </row>
    <row r="23162" spans="56:142" x14ac:dyDescent="0.2">
      <c r="BD23162" s="325"/>
      <c r="EL23162" s="325"/>
    </row>
    <row r="23163" spans="56:142" x14ac:dyDescent="0.2">
      <c r="BD23163" s="325"/>
      <c r="EL23163" s="325"/>
    </row>
    <row r="23164" spans="56:142" x14ac:dyDescent="0.2">
      <c r="BD23164" s="325"/>
      <c r="EL23164" s="325"/>
    </row>
    <row r="23165" spans="56:142" x14ac:dyDescent="0.2">
      <c r="BD23165" s="325"/>
      <c r="EL23165" s="325"/>
    </row>
    <row r="23166" spans="56:142" x14ac:dyDescent="0.2">
      <c r="BD23166" s="325"/>
      <c r="EL23166" s="325"/>
    </row>
    <row r="23167" spans="56:142" x14ac:dyDescent="0.2">
      <c r="BD23167" s="325"/>
      <c r="EL23167" s="325"/>
    </row>
    <row r="23168" spans="56:142" x14ac:dyDescent="0.2">
      <c r="BD23168" s="325"/>
      <c r="EL23168" s="325"/>
    </row>
    <row r="23169" spans="56:142" x14ac:dyDescent="0.2">
      <c r="BD23169" s="325"/>
      <c r="EL23169" s="325"/>
    </row>
    <row r="23170" spans="56:142" x14ac:dyDescent="0.2">
      <c r="BD23170" s="325"/>
      <c r="EL23170" s="325"/>
    </row>
    <row r="23171" spans="56:142" x14ac:dyDescent="0.2">
      <c r="BD23171" s="325"/>
      <c r="EL23171" s="325"/>
    </row>
    <row r="23172" spans="56:142" x14ac:dyDescent="0.2">
      <c r="BD23172" s="325"/>
      <c r="EL23172" s="325"/>
    </row>
    <row r="23173" spans="56:142" x14ac:dyDescent="0.2">
      <c r="BD23173" s="325"/>
      <c r="EL23173" s="325"/>
    </row>
    <row r="23174" spans="56:142" x14ac:dyDescent="0.2">
      <c r="BD23174" s="325"/>
      <c r="EL23174" s="325"/>
    </row>
    <row r="23175" spans="56:142" x14ac:dyDescent="0.2">
      <c r="BD23175" s="325"/>
      <c r="EL23175" s="325"/>
    </row>
    <row r="23176" spans="56:142" x14ac:dyDescent="0.2">
      <c r="BD23176" s="325"/>
      <c r="EL23176" s="325"/>
    </row>
    <row r="23177" spans="56:142" x14ac:dyDescent="0.2">
      <c r="BD23177" s="325"/>
      <c r="EL23177" s="325"/>
    </row>
    <row r="23178" spans="56:142" x14ac:dyDescent="0.2">
      <c r="BD23178" s="325"/>
      <c r="EL23178" s="325"/>
    </row>
    <row r="23179" spans="56:142" x14ac:dyDescent="0.2">
      <c r="BD23179" s="325"/>
      <c r="EL23179" s="325"/>
    </row>
    <row r="23180" spans="56:142" x14ac:dyDescent="0.2">
      <c r="BD23180" s="325"/>
      <c r="EL23180" s="325"/>
    </row>
    <row r="23181" spans="56:142" x14ac:dyDescent="0.2">
      <c r="BD23181" s="325"/>
      <c r="EL23181" s="325"/>
    </row>
    <row r="23182" spans="56:142" x14ac:dyDescent="0.2">
      <c r="BD23182" s="325"/>
      <c r="EL23182" s="325"/>
    </row>
    <row r="23183" spans="56:142" x14ac:dyDescent="0.2">
      <c r="BD23183" s="325"/>
      <c r="EL23183" s="325"/>
    </row>
    <row r="23184" spans="56:142" x14ac:dyDescent="0.2">
      <c r="BD23184" s="325"/>
      <c r="EL23184" s="325"/>
    </row>
    <row r="23185" spans="56:142" x14ac:dyDescent="0.2">
      <c r="BD23185" s="325"/>
      <c r="EL23185" s="325"/>
    </row>
    <row r="23186" spans="56:142" x14ac:dyDescent="0.2">
      <c r="BD23186" s="325"/>
      <c r="EL23186" s="325"/>
    </row>
    <row r="23187" spans="56:142" x14ac:dyDescent="0.2">
      <c r="BD23187" s="325"/>
      <c r="EL23187" s="325"/>
    </row>
    <row r="23188" spans="56:142" x14ac:dyDescent="0.2">
      <c r="BD23188" s="325"/>
      <c r="EL23188" s="325"/>
    </row>
    <row r="23189" spans="56:142" x14ac:dyDescent="0.2">
      <c r="BD23189" s="325"/>
      <c r="EL23189" s="325"/>
    </row>
    <row r="23190" spans="56:142" x14ac:dyDescent="0.2">
      <c r="BD23190" s="325"/>
      <c r="EL23190" s="325"/>
    </row>
    <row r="23191" spans="56:142" x14ac:dyDescent="0.2">
      <c r="BD23191" s="325"/>
      <c r="EL23191" s="325"/>
    </row>
    <row r="23192" spans="56:142" x14ac:dyDescent="0.2">
      <c r="BD23192" s="325"/>
      <c r="EL23192" s="325"/>
    </row>
    <row r="23193" spans="56:142" x14ac:dyDescent="0.2">
      <c r="BD23193" s="325"/>
      <c r="EL23193" s="325"/>
    </row>
    <row r="23194" spans="56:142" x14ac:dyDescent="0.2">
      <c r="BD23194" s="325"/>
      <c r="EL23194" s="325"/>
    </row>
    <row r="23195" spans="56:142" x14ac:dyDescent="0.2">
      <c r="BD23195" s="325"/>
      <c r="EL23195" s="325"/>
    </row>
    <row r="23196" spans="56:142" x14ac:dyDescent="0.2">
      <c r="BD23196" s="325"/>
      <c r="EL23196" s="325"/>
    </row>
    <row r="23197" spans="56:142" x14ac:dyDescent="0.2">
      <c r="BD23197" s="325"/>
      <c r="EL23197" s="325"/>
    </row>
    <row r="23198" spans="56:142" x14ac:dyDescent="0.2">
      <c r="BD23198" s="325"/>
      <c r="EL23198" s="325"/>
    </row>
    <row r="23199" spans="56:142" x14ac:dyDescent="0.2">
      <c r="BD23199" s="325"/>
      <c r="EL23199" s="325"/>
    </row>
    <row r="23200" spans="56:142" x14ac:dyDescent="0.2">
      <c r="BD23200" s="325"/>
      <c r="EL23200" s="325"/>
    </row>
    <row r="23201" spans="56:142" x14ac:dyDescent="0.2">
      <c r="BD23201" s="325"/>
      <c r="EL23201" s="325"/>
    </row>
    <row r="23202" spans="56:142" x14ac:dyDescent="0.2">
      <c r="BD23202" s="325"/>
      <c r="EL23202" s="325"/>
    </row>
    <row r="23203" spans="56:142" x14ac:dyDescent="0.2">
      <c r="BD23203" s="325"/>
      <c r="EL23203" s="325"/>
    </row>
    <row r="23204" spans="56:142" x14ac:dyDescent="0.2">
      <c r="BD23204" s="325"/>
      <c r="EL23204" s="325"/>
    </row>
    <row r="23205" spans="56:142" x14ac:dyDescent="0.2">
      <c r="BD23205" s="325"/>
      <c r="EL23205" s="325"/>
    </row>
    <row r="23206" spans="56:142" x14ac:dyDescent="0.2">
      <c r="BD23206" s="325"/>
      <c r="EL23206" s="325"/>
    </row>
    <row r="23207" spans="56:142" x14ac:dyDescent="0.2">
      <c r="BD23207" s="325"/>
      <c r="EL23207" s="325"/>
    </row>
    <row r="23208" spans="56:142" x14ac:dyDescent="0.2">
      <c r="BD23208" s="325"/>
      <c r="EL23208" s="325"/>
    </row>
    <row r="23209" spans="56:142" x14ac:dyDescent="0.2">
      <c r="BD23209" s="325"/>
      <c r="EL23209" s="325"/>
    </row>
    <row r="23210" spans="56:142" x14ac:dyDescent="0.2">
      <c r="BD23210" s="325"/>
      <c r="EL23210" s="325"/>
    </row>
    <row r="23211" spans="56:142" x14ac:dyDescent="0.2">
      <c r="BD23211" s="325"/>
      <c r="EL23211" s="325"/>
    </row>
    <row r="23212" spans="56:142" x14ac:dyDescent="0.2">
      <c r="BD23212" s="325"/>
      <c r="EL23212" s="325"/>
    </row>
    <row r="23213" spans="56:142" x14ac:dyDescent="0.2">
      <c r="BD23213" s="325"/>
      <c r="EL23213" s="325"/>
    </row>
    <row r="23214" spans="56:142" x14ac:dyDescent="0.2">
      <c r="BD23214" s="325"/>
      <c r="EL23214" s="325"/>
    </row>
    <row r="23215" spans="56:142" x14ac:dyDescent="0.2">
      <c r="BD23215" s="325"/>
      <c r="EL23215" s="325"/>
    </row>
    <row r="23216" spans="56:142" x14ac:dyDescent="0.2">
      <c r="BD23216" s="325"/>
      <c r="EL23216" s="325"/>
    </row>
    <row r="23217" spans="56:142" x14ac:dyDescent="0.2">
      <c r="BD23217" s="325"/>
      <c r="EL23217" s="325"/>
    </row>
    <row r="23218" spans="56:142" x14ac:dyDescent="0.2">
      <c r="BD23218" s="325"/>
      <c r="EL23218" s="325"/>
    </row>
    <row r="23219" spans="56:142" x14ac:dyDescent="0.2">
      <c r="BD23219" s="325"/>
      <c r="EL23219" s="325"/>
    </row>
    <row r="23220" spans="56:142" x14ac:dyDescent="0.2">
      <c r="BD23220" s="325"/>
      <c r="EL23220" s="325"/>
    </row>
    <row r="23221" spans="56:142" x14ac:dyDescent="0.2">
      <c r="BD23221" s="325"/>
      <c r="EL23221" s="325"/>
    </row>
    <row r="23222" spans="56:142" x14ac:dyDescent="0.2">
      <c r="BD23222" s="325"/>
      <c r="EL23222" s="325"/>
    </row>
    <row r="23223" spans="56:142" x14ac:dyDescent="0.2">
      <c r="BD23223" s="325"/>
      <c r="EL23223" s="325"/>
    </row>
    <row r="23224" spans="56:142" x14ac:dyDescent="0.2">
      <c r="BD23224" s="325"/>
      <c r="EL23224" s="325"/>
    </row>
    <row r="23225" spans="56:142" x14ac:dyDescent="0.2">
      <c r="BD23225" s="325"/>
      <c r="EL23225" s="325"/>
    </row>
    <row r="23226" spans="56:142" x14ac:dyDescent="0.2">
      <c r="BD23226" s="325"/>
      <c r="EL23226" s="325"/>
    </row>
    <row r="23227" spans="56:142" x14ac:dyDescent="0.2">
      <c r="BD23227" s="325"/>
      <c r="EL23227" s="325"/>
    </row>
    <row r="23228" spans="56:142" x14ac:dyDescent="0.2">
      <c r="BD23228" s="325"/>
      <c r="EL23228" s="325"/>
    </row>
    <row r="23229" spans="56:142" x14ac:dyDescent="0.2">
      <c r="BD23229" s="325"/>
      <c r="EL23229" s="325"/>
    </row>
    <row r="23230" spans="56:142" x14ac:dyDescent="0.2">
      <c r="BD23230" s="325"/>
      <c r="EL23230" s="325"/>
    </row>
    <row r="23231" spans="56:142" x14ac:dyDescent="0.2">
      <c r="BD23231" s="325"/>
      <c r="EL23231" s="325"/>
    </row>
    <row r="23232" spans="56:142" x14ac:dyDescent="0.2">
      <c r="BD23232" s="325"/>
      <c r="EL23232" s="325"/>
    </row>
    <row r="23233" spans="56:142" x14ac:dyDescent="0.2">
      <c r="BD23233" s="325"/>
      <c r="EL23233" s="325"/>
    </row>
    <row r="23234" spans="56:142" x14ac:dyDescent="0.2">
      <c r="BD23234" s="325"/>
      <c r="EL23234" s="325"/>
    </row>
    <row r="23235" spans="56:142" x14ac:dyDescent="0.2">
      <c r="BD23235" s="325"/>
      <c r="EL23235" s="325"/>
    </row>
    <row r="23236" spans="56:142" x14ac:dyDescent="0.2">
      <c r="BD23236" s="325"/>
      <c r="EL23236" s="325"/>
    </row>
    <row r="23237" spans="56:142" x14ac:dyDescent="0.2">
      <c r="BD23237" s="325"/>
      <c r="EL23237" s="325"/>
    </row>
    <row r="23238" spans="56:142" x14ac:dyDescent="0.2">
      <c r="BD23238" s="325"/>
      <c r="EL23238" s="325"/>
    </row>
    <row r="23239" spans="56:142" x14ac:dyDescent="0.2">
      <c r="BD23239" s="325"/>
      <c r="EL23239" s="325"/>
    </row>
    <row r="23240" spans="56:142" x14ac:dyDescent="0.2">
      <c r="BD23240" s="325"/>
      <c r="EL23240" s="325"/>
    </row>
    <row r="23241" spans="56:142" x14ac:dyDescent="0.2">
      <c r="BD23241" s="325"/>
      <c r="EL23241" s="325"/>
    </row>
    <row r="23242" spans="56:142" x14ac:dyDescent="0.2">
      <c r="BD23242" s="325"/>
      <c r="EL23242" s="325"/>
    </row>
    <row r="23243" spans="56:142" x14ac:dyDescent="0.2">
      <c r="BD23243" s="325"/>
      <c r="EL23243" s="325"/>
    </row>
    <row r="23244" spans="56:142" x14ac:dyDescent="0.2">
      <c r="BD23244" s="325"/>
      <c r="EL23244" s="325"/>
    </row>
    <row r="23245" spans="56:142" x14ac:dyDescent="0.2">
      <c r="BD23245" s="325"/>
      <c r="EL23245" s="325"/>
    </row>
    <row r="23246" spans="56:142" x14ac:dyDescent="0.2">
      <c r="BD23246" s="325"/>
      <c r="EL23246" s="325"/>
    </row>
    <row r="23247" spans="56:142" x14ac:dyDescent="0.2">
      <c r="BD23247" s="325"/>
      <c r="EL23247" s="325"/>
    </row>
    <row r="23248" spans="56:142" x14ac:dyDescent="0.2">
      <c r="BD23248" s="325"/>
      <c r="EL23248" s="325"/>
    </row>
    <row r="23249" spans="56:142" x14ac:dyDescent="0.2">
      <c r="BD23249" s="325"/>
      <c r="EL23249" s="325"/>
    </row>
    <row r="23250" spans="56:142" x14ac:dyDescent="0.2">
      <c r="BD23250" s="325"/>
      <c r="EL23250" s="325"/>
    </row>
    <row r="23251" spans="56:142" x14ac:dyDescent="0.2">
      <c r="BD23251" s="325"/>
      <c r="EL23251" s="325"/>
    </row>
    <row r="23252" spans="56:142" x14ac:dyDescent="0.2">
      <c r="BD23252" s="325"/>
      <c r="EL23252" s="325"/>
    </row>
    <row r="23253" spans="56:142" x14ac:dyDescent="0.2">
      <c r="BD23253" s="325"/>
      <c r="EL23253" s="325"/>
    </row>
    <row r="23254" spans="56:142" x14ac:dyDescent="0.2">
      <c r="BD23254" s="325"/>
      <c r="EL23254" s="325"/>
    </row>
    <row r="23255" spans="56:142" x14ac:dyDescent="0.2">
      <c r="BD23255" s="325"/>
      <c r="EL23255" s="325"/>
    </row>
    <row r="23256" spans="56:142" x14ac:dyDescent="0.2">
      <c r="BD23256" s="325"/>
      <c r="EL23256" s="325"/>
    </row>
    <row r="23257" spans="56:142" x14ac:dyDescent="0.2">
      <c r="BD23257" s="325"/>
      <c r="EL23257" s="325"/>
    </row>
    <row r="23258" spans="56:142" x14ac:dyDescent="0.2">
      <c r="BD23258" s="325"/>
      <c r="EL23258" s="325"/>
    </row>
    <row r="23259" spans="56:142" x14ac:dyDescent="0.2">
      <c r="BD23259" s="325"/>
      <c r="EL23259" s="325"/>
    </row>
    <row r="23260" spans="56:142" x14ac:dyDescent="0.2">
      <c r="BD23260" s="325"/>
      <c r="EL23260" s="325"/>
    </row>
    <row r="23261" spans="56:142" x14ac:dyDescent="0.2">
      <c r="BD23261" s="325"/>
      <c r="EL23261" s="325"/>
    </row>
    <row r="23262" spans="56:142" x14ac:dyDescent="0.2">
      <c r="BD23262" s="325"/>
      <c r="EL23262" s="325"/>
    </row>
    <row r="23263" spans="56:142" x14ac:dyDescent="0.2">
      <c r="BD23263" s="325"/>
      <c r="EL23263" s="325"/>
    </row>
    <row r="23264" spans="56:142" x14ac:dyDescent="0.2">
      <c r="BD23264" s="325"/>
      <c r="EL23264" s="325"/>
    </row>
    <row r="23265" spans="56:142" x14ac:dyDescent="0.2">
      <c r="BD23265" s="325"/>
      <c r="EL23265" s="325"/>
    </row>
    <row r="23266" spans="56:142" x14ac:dyDescent="0.2">
      <c r="BD23266" s="325"/>
      <c r="EL23266" s="325"/>
    </row>
    <row r="23267" spans="56:142" x14ac:dyDescent="0.2">
      <c r="BD23267" s="325"/>
      <c r="EL23267" s="325"/>
    </row>
    <row r="23268" spans="56:142" x14ac:dyDescent="0.2">
      <c r="BD23268" s="325"/>
      <c r="EL23268" s="325"/>
    </row>
    <row r="23269" spans="56:142" x14ac:dyDescent="0.2">
      <c r="BD23269" s="325"/>
      <c r="EL23269" s="325"/>
    </row>
    <row r="23270" spans="56:142" x14ac:dyDescent="0.2">
      <c r="BD23270" s="325"/>
      <c r="EL23270" s="325"/>
    </row>
    <row r="23271" spans="56:142" x14ac:dyDescent="0.2">
      <c r="BD23271" s="325"/>
      <c r="EL23271" s="325"/>
    </row>
    <row r="23272" spans="56:142" x14ac:dyDescent="0.2">
      <c r="BD23272" s="325"/>
      <c r="EL23272" s="325"/>
    </row>
    <row r="23273" spans="56:142" x14ac:dyDescent="0.2">
      <c r="BD23273" s="325"/>
      <c r="EL23273" s="325"/>
    </row>
    <row r="23274" spans="56:142" x14ac:dyDescent="0.2">
      <c r="BD23274" s="325"/>
      <c r="EL23274" s="325"/>
    </row>
    <row r="23275" spans="56:142" x14ac:dyDescent="0.2">
      <c r="BD23275" s="325"/>
      <c r="EL23275" s="325"/>
    </row>
    <row r="23276" spans="56:142" x14ac:dyDescent="0.2">
      <c r="BD23276" s="325"/>
      <c r="EL23276" s="325"/>
    </row>
    <row r="23277" spans="56:142" x14ac:dyDescent="0.2">
      <c r="BD23277" s="325"/>
      <c r="EL23277" s="325"/>
    </row>
    <row r="23278" spans="56:142" x14ac:dyDescent="0.2">
      <c r="BD23278" s="325"/>
      <c r="EL23278" s="325"/>
    </row>
    <row r="23279" spans="56:142" x14ac:dyDescent="0.2">
      <c r="BD23279" s="325"/>
      <c r="EL23279" s="325"/>
    </row>
    <row r="23280" spans="56:142" x14ac:dyDescent="0.2">
      <c r="BD23280" s="325"/>
      <c r="EL23280" s="325"/>
    </row>
    <row r="23281" spans="56:142" x14ac:dyDescent="0.2">
      <c r="BD23281" s="325"/>
      <c r="EL23281" s="325"/>
    </row>
    <row r="23282" spans="56:142" x14ac:dyDescent="0.2">
      <c r="BD23282" s="325"/>
      <c r="EL23282" s="325"/>
    </row>
    <row r="23283" spans="56:142" x14ac:dyDescent="0.2">
      <c r="BD23283" s="325"/>
      <c r="EL23283" s="325"/>
    </row>
    <row r="23284" spans="56:142" x14ac:dyDescent="0.2">
      <c r="BD23284" s="325"/>
      <c r="EL23284" s="325"/>
    </row>
    <row r="23285" spans="56:142" x14ac:dyDescent="0.2">
      <c r="BD23285" s="325"/>
      <c r="EL23285" s="325"/>
    </row>
    <row r="23286" spans="56:142" x14ac:dyDescent="0.2">
      <c r="BD23286" s="325"/>
      <c r="EL23286" s="325"/>
    </row>
    <row r="23287" spans="56:142" x14ac:dyDescent="0.2">
      <c r="BD23287" s="325"/>
      <c r="EL23287" s="325"/>
    </row>
    <row r="23288" spans="56:142" x14ac:dyDescent="0.2">
      <c r="BD23288" s="325"/>
      <c r="EL23288" s="325"/>
    </row>
    <row r="23289" spans="56:142" x14ac:dyDescent="0.2">
      <c r="BD23289" s="325"/>
      <c r="EL23289" s="325"/>
    </row>
    <row r="23290" spans="56:142" x14ac:dyDescent="0.2">
      <c r="BD23290" s="325"/>
      <c r="EL23290" s="325"/>
    </row>
    <row r="23291" spans="56:142" x14ac:dyDescent="0.2">
      <c r="BD23291" s="325"/>
      <c r="EL23291" s="325"/>
    </row>
    <row r="23292" spans="56:142" x14ac:dyDescent="0.2">
      <c r="BD23292" s="325"/>
      <c r="EL23292" s="325"/>
    </row>
    <row r="23293" spans="56:142" x14ac:dyDescent="0.2">
      <c r="BD23293" s="325"/>
      <c r="EL23293" s="325"/>
    </row>
    <row r="23294" spans="56:142" x14ac:dyDescent="0.2">
      <c r="BD23294" s="325"/>
      <c r="EL23294" s="325"/>
    </row>
    <row r="23295" spans="56:142" x14ac:dyDescent="0.2">
      <c r="BD23295" s="325"/>
      <c r="EL23295" s="325"/>
    </row>
    <row r="23296" spans="56:142" x14ac:dyDescent="0.2">
      <c r="BD23296" s="325"/>
      <c r="EL23296" s="325"/>
    </row>
    <row r="23297" spans="56:142" x14ac:dyDescent="0.2">
      <c r="BD23297" s="325"/>
      <c r="EL23297" s="325"/>
    </row>
    <row r="23298" spans="56:142" x14ac:dyDescent="0.2">
      <c r="BD23298" s="325"/>
      <c r="EL23298" s="325"/>
    </row>
    <row r="23299" spans="56:142" x14ac:dyDescent="0.2">
      <c r="BD23299" s="325"/>
      <c r="EL23299" s="325"/>
    </row>
    <row r="23300" spans="56:142" x14ac:dyDescent="0.2">
      <c r="BD23300" s="325"/>
      <c r="EL23300" s="325"/>
    </row>
    <row r="23301" spans="56:142" x14ac:dyDescent="0.2">
      <c r="BD23301" s="325"/>
      <c r="EL23301" s="325"/>
    </row>
    <row r="23302" spans="56:142" x14ac:dyDescent="0.2">
      <c r="BD23302" s="325"/>
      <c r="EL23302" s="325"/>
    </row>
    <row r="23303" spans="56:142" x14ac:dyDescent="0.2">
      <c r="BD23303" s="325"/>
      <c r="EL23303" s="325"/>
    </row>
    <row r="23304" spans="56:142" x14ac:dyDescent="0.2">
      <c r="BD23304" s="325"/>
      <c r="EL23304" s="325"/>
    </row>
    <row r="23305" spans="56:142" x14ac:dyDescent="0.2">
      <c r="BD23305" s="325"/>
      <c r="EL23305" s="325"/>
    </row>
    <row r="23306" spans="56:142" x14ac:dyDescent="0.2">
      <c r="BD23306" s="325"/>
      <c r="EL23306" s="325"/>
    </row>
    <row r="23307" spans="56:142" x14ac:dyDescent="0.2">
      <c r="BD23307" s="325"/>
      <c r="EL23307" s="325"/>
    </row>
    <row r="23308" spans="56:142" x14ac:dyDescent="0.2">
      <c r="BD23308" s="325"/>
      <c r="EL23308" s="325"/>
    </row>
    <row r="23309" spans="56:142" x14ac:dyDescent="0.2">
      <c r="BD23309" s="325"/>
      <c r="EL23309" s="325"/>
    </row>
    <row r="23310" spans="56:142" x14ac:dyDescent="0.2">
      <c r="BD23310" s="325"/>
      <c r="EL23310" s="325"/>
    </row>
    <row r="23311" spans="56:142" x14ac:dyDescent="0.2">
      <c r="BD23311" s="325"/>
      <c r="EL23311" s="325"/>
    </row>
    <row r="23312" spans="56:142" x14ac:dyDescent="0.2">
      <c r="BD23312" s="325"/>
      <c r="EL23312" s="325"/>
    </row>
    <row r="23313" spans="56:142" x14ac:dyDescent="0.2">
      <c r="BD23313" s="325"/>
      <c r="EL23313" s="325"/>
    </row>
    <row r="23314" spans="56:142" x14ac:dyDescent="0.2">
      <c r="BD23314" s="325"/>
      <c r="EL23314" s="325"/>
    </row>
    <row r="23315" spans="56:142" x14ac:dyDescent="0.2">
      <c r="BD23315" s="325"/>
      <c r="EL23315" s="325"/>
    </row>
    <row r="23316" spans="56:142" x14ac:dyDescent="0.2">
      <c r="BD23316" s="325"/>
      <c r="EL23316" s="325"/>
    </row>
    <row r="23317" spans="56:142" x14ac:dyDescent="0.2">
      <c r="BD23317" s="325"/>
      <c r="EL23317" s="325"/>
    </row>
    <row r="23318" spans="56:142" x14ac:dyDescent="0.2">
      <c r="BD23318" s="325"/>
      <c r="EL23318" s="325"/>
    </row>
    <row r="23319" spans="56:142" x14ac:dyDescent="0.2">
      <c r="BD23319" s="325"/>
      <c r="EL23319" s="325"/>
    </row>
    <row r="23320" spans="56:142" x14ac:dyDescent="0.2">
      <c r="BD23320" s="325"/>
      <c r="EL23320" s="325"/>
    </row>
    <row r="23321" spans="56:142" x14ac:dyDescent="0.2">
      <c r="BD23321" s="325"/>
      <c r="EL23321" s="325"/>
    </row>
    <row r="23322" spans="56:142" x14ac:dyDescent="0.2">
      <c r="BD23322" s="325"/>
      <c r="EL23322" s="325"/>
    </row>
    <row r="23323" spans="56:142" x14ac:dyDescent="0.2">
      <c r="BD23323" s="325"/>
      <c r="EL23323" s="325"/>
    </row>
    <row r="23324" spans="56:142" x14ac:dyDescent="0.2">
      <c r="BD23324" s="325"/>
      <c r="EL23324" s="325"/>
    </row>
    <row r="23325" spans="56:142" x14ac:dyDescent="0.2">
      <c r="BD23325" s="325"/>
      <c r="EL23325" s="325"/>
    </row>
    <row r="23326" spans="56:142" x14ac:dyDescent="0.2">
      <c r="BD23326" s="325"/>
      <c r="EL23326" s="325"/>
    </row>
    <row r="23327" spans="56:142" x14ac:dyDescent="0.2">
      <c r="BD23327" s="325"/>
      <c r="EL23327" s="325"/>
    </row>
    <row r="23328" spans="56:142" x14ac:dyDescent="0.2">
      <c r="BD23328" s="325"/>
      <c r="EL23328" s="325"/>
    </row>
    <row r="23329" spans="56:142" x14ac:dyDescent="0.2">
      <c r="BD23329" s="325"/>
      <c r="EL23329" s="325"/>
    </row>
    <row r="23330" spans="56:142" x14ac:dyDescent="0.2">
      <c r="BD23330" s="325"/>
      <c r="EL23330" s="325"/>
    </row>
    <row r="23331" spans="56:142" x14ac:dyDescent="0.2">
      <c r="BD23331" s="325"/>
      <c r="EL23331" s="325"/>
    </row>
    <row r="23332" spans="56:142" x14ac:dyDescent="0.2">
      <c r="BD23332" s="325"/>
      <c r="EL23332" s="325"/>
    </row>
    <row r="23333" spans="56:142" x14ac:dyDescent="0.2">
      <c r="BD23333" s="325"/>
      <c r="EL23333" s="325"/>
    </row>
    <row r="23334" spans="56:142" x14ac:dyDescent="0.2">
      <c r="BD23334" s="325"/>
      <c r="EL23334" s="325"/>
    </row>
    <row r="23335" spans="56:142" x14ac:dyDescent="0.2">
      <c r="BD23335" s="325"/>
      <c r="EL23335" s="325"/>
    </row>
    <row r="23336" spans="56:142" x14ac:dyDescent="0.2">
      <c r="BD23336" s="325"/>
      <c r="EL23336" s="325"/>
    </row>
    <row r="23337" spans="56:142" x14ac:dyDescent="0.2">
      <c r="BD23337" s="325"/>
      <c r="EL23337" s="325"/>
    </row>
    <row r="23338" spans="56:142" x14ac:dyDescent="0.2">
      <c r="BD23338" s="325"/>
      <c r="EL23338" s="325"/>
    </row>
    <row r="23339" spans="56:142" x14ac:dyDescent="0.2">
      <c r="BD23339" s="325"/>
      <c r="EL23339" s="325"/>
    </row>
    <row r="23340" spans="56:142" x14ac:dyDescent="0.2">
      <c r="BD23340" s="325"/>
      <c r="EL23340" s="325"/>
    </row>
    <row r="23341" spans="56:142" x14ac:dyDescent="0.2">
      <c r="BD23341" s="325"/>
      <c r="EL23341" s="325"/>
    </row>
    <row r="23342" spans="56:142" x14ac:dyDescent="0.2">
      <c r="BD23342" s="325"/>
      <c r="EL23342" s="325"/>
    </row>
    <row r="23343" spans="56:142" x14ac:dyDescent="0.2">
      <c r="BD23343" s="325"/>
      <c r="EL23343" s="325"/>
    </row>
    <row r="23344" spans="56:142" x14ac:dyDescent="0.2">
      <c r="BD23344" s="325"/>
      <c r="EL23344" s="325"/>
    </row>
    <row r="23345" spans="56:142" x14ac:dyDescent="0.2">
      <c r="BD23345" s="325"/>
      <c r="EL23345" s="325"/>
    </row>
    <row r="23346" spans="56:142" x14ac:dyDescent="0.2">
      <c r="BD23346" s="325"/>
      <c r="EL23346" s="325"/>
    </row>
    <row r="23347" spans="56:142" x14ac:dyDescent="0.2">
      <c r="BD23347" s="325"/>
      <c r="EL23347" s="325"/>
    </row>
    <row r="23348" spans="56:142" x14ac:dyDescent="0.2">
      <c r="BD23348" s="325"/>
      <c r="EL23348" s="325"/>
    </row>
    <row r="23349" spans="56:142" x14ac:dyDescent="0.2">
      <c r="BD23349" s="325"/>
      <c r="EL23349" s="325"/>
    </row>
    <row r="23350" spans="56:142" x14ac:dyDescent="0.2">
      <c r="BD23350" s="325"/>
      <c r="EL23350" s="325"/>
    </row>
    <row r="23351" spans="56:142" x14ac:dyDescent="0.2">
      <c r="BD23351" s="325"/>
      <c r="EL23351" s="325"/>
    </row>
    <row r="23352" spans="56:142" x14ac:dyDescent="0.2">
      <c r="BD23352" s="325"/>
      <c r="EL23352" s="325"/>
    </row>
    <row r="23353" spans="56:142" x14ac:dyDescent="0.2">
      <c r="BD23353" s="325"/>
      <c r="EL23353" s="325"/>
    </row>
    <row r="23354" spans="56:142" x14ac:dyDescent="0.2">
      <c r="BD23354" s="325"/>
      <c r="EL23354" s="325"/>
    </row>
    <row r="23355" spans="56:142" x14ac:dyDescent="0.2">
      <c r="BD23355" s="325"/>
      <c r="EL23355" s="325"/>
    </row>
    <row r="23356" spans="56:142" x14ac:dyDescent="0.2">
      <c r="BD23356" s="325"/>
      <c r="EL23356" s="325"/>
    </row>
    <row r="23357" spans="56:142" x14ac:dyDescent="0.2">
      <c r="BD23357" s="325"/>
      <c r="EL23357" s="325"/>
    </row>
    <row r="23358" spans="56:142" x14ac:dyDescent="0.2">
      <c r="BD23358" s="325"/>
      <c r="EL23358" s="325"/>
    </row>
    <row r="23359" spans="56:142" x14ac:dyDescent="0.2">
      <c r="BD23359" s="325"/>
      <c r="EL23359" s="325"/>
    </row>
    <row r="23360" spans="56:142" x14ac:dyDescent="0.2">
      <c r="BD23360" s="325"/>
      <c r="EL23360" s="325"/>
    </row>
    <row r="23361" spans="56:142" x14ac:dyDescent="0.2">
      <c r="BD23361" s="325"/>
      <c r="EL23361" s="325"/>
    </row>
    <row r="23362" spans="56:142" x14ac:dyDescent="0.2">
      <c r="BD23362" s="325"/>
      <c r="EL23362" s="325"/>
    </row>
    <row r="23363" spans="56:142" x14ac:dyDescent="0.2">
      <c r="BD23363" s="325"/>
      <c r="EL23363" s="325"/>
    </row>
    <row r="23364" spans="56:142" x14ac:dyDescent="0.2">
      <c r="BD23364" s="325"/>
      <c r="EL23364" s="325"/>
    </row>
    <row r="23365" spans="56:142" x14ac:dyDescent="0.2">
      <c r="BD23365" s="325"/>
      <c r="EL23365" s="325"/>
    </row>
    <row r="23366" spans="56:142" x14ac:dyDescent="0.2">
      <c r="BD23366" s="325"/>
      <c r="EL23366" s="325"/>
    </row>
    <row r="23367" spans="56:142" x14ac:dyDescent="0.2">
      <c r="BD23367" s="325"/>
      <c r="EL23367" s="325"/>
    </row>
    <row r="23368" spans="56:142" x14ac:dyDescent="0.2">
      <c r="BD23368" s="325"/>
      <c r="EL23368" s="325"/>
    </row>
    <row r="23369" spans="56:142" x14ac:dyDescent="0.2">
      <c r="BD23369" s="325"/>
      <c r="EL23369" s="325"/>
    </row>
    <row r="23370" spans="56:142" x14ac:dyDescent="0.2">
      <c r="BD23370" s="325"/>
      <c r="EL23370" s="325"/>
    </row>
    <row r="23371" spans="56:142" x14ac:dyDescent="0.2">
      <c r="BD23371" s="325"/>
      <c r="EL23371" s="325"/>
    </row>
    <row r="23372" spans="56:142" x14ac:dyDescent="0.2">
      <c r="BD23372" s="325"/>
      <c r="EL23372" s="325"/>
    </row>
    <row r="23373" spans="56:142" x14ac:dyDescent="0.2">
      <c r="BD23373" s="325"/>
      <c r="EL23373" s="325"/>
    </row>
    <row r="23374" spans="56:142" x14ac:dyDescent="0.2">
      <c r="BD23374" s="325"/>
      <c r="EL23374" s="325"/>
    </row>
    <row r="23375" spans="56:142" x14ac:dyDescent="0.2">
      <c r="BD23375" s="325"/>
      <c r="EL23375" s="325"/>
    </row>
    <row r="23376" spans="56:142" x14ac:dyDescent="0.2">
      <c r="BD23376" s="325"/>
      <c r="EL23376" s="325"/>
    </row>
    <row r="23377" spans="56:142" x14ac:dyDescent="0.2">
      <c r="BD23377" s="325"/>
      <c r="EL23377" s="325"/>
    </row>
    <row r="23378" spans="56:142" x14ac:dyDescent="0.2">
      <c r="BD23378" s="325"/>
      <c r="EL23378" s="325"/>
    </row>
    <row r="23379" spans="56:142" x14ac:dyDescent="0.2">
      <c r="BD23379" s="325"/>
      <c r="EL23379" s="325"/>
    </row>
    <row r="23380" spans="56:142" x14ac:dyDescent="0.2">
      <c r="BD23380" s="325"/>
      <c r="EL23380" s="325"/>
    </row>
    <row r="23381" spans="56:142" x14ac:dyDescent="0.2">
      <c r="BD23381" s="325"/>
      <c r="EL23381" s="325"/>
    </row>
    <row r="23382" spans="56:142" x14ac:dyDescent="0.2">
      <c r="BD23382" s="325"/>
      <c r="EL23382" s="325"/>
    </row>
    <row r="23383" spans="56:142" x14ac:dyDescent="0.2">
      <c r="BD23383" s="325"/>
      <c r="EL23383" s="325"/>
    </row>
    <row r="23384" spans="56:142" x14ac:dyDescent="0.2">
      <c r="BD23384" s="325"/>
      <c r="EL23384" s="325"/>
    </row>
    <row r="23385" spans="56:142" x14ac:dyDescent="0.2">
      <c r="BD23385" s="325"/>
      <c r="EL23385" s="325"/>
    </row>
    <row r="23386" spans="56:142" x14ac:dyDescent="0.2">
      <c r="BD23386" s="325"/>
      <c r="EL23386" s="325"/>
    </row>
    <row r="23387" spans="56:142" x14ac:dyDescent="0.2">
      <c r="BD23387" s="325"/>
      <c r="EL23387" s="325"/>
    </row>
    <row r="23388" spans="56:142" x14ac:dyDescent="0.2">
      <c r="BD23388" s="325"/>
      <c r="EL23388" s="325"/>
    </row>
    <row r="23389" spans="56:142" x14ac:dyDescent="0.2">
      <c r="BD23389" s="325"/>
      <c r="EL23389" s="325"/>
    </row>
    <row r="23390" spans="56:142" x14ac:dyDescent="0.2">
      <c r="BD23390" s="325"/>
      <c r="EL23390" s="325"/>
    </row>
    <row r="23391" spans="56:142" x14ac:dyDescent="0.2">
      <c r="BD23391" s="325"/>
      <c r="EL23391" s="325"/>
    </row>
    <row r="23392" spans="56:142" x14ac:dyDescent="0.2">
      <c r="BD23392" s="325"/>
      <c r="EL23392" s="325"/>
    </row>
    <row r="23393" spans="56:142" x14ac:dyDescent="0.2">
      <c r="BD23393" s="325"/>
      <c r="EL23393" s="325"/>
    </row>
    <row r="23394" spans="56:142" x14ac:dyDescent="0.2">
      <c r="BD23394" s="325"/>
      <c r="EL23394" s="325"/>
    </row>
    <row r="23395" spans="56:142" x14ac:dyDescent="0.2">
      <c r="BD23395" s="325"/>
      <c r="EL23395" s="325"/>
    </row>
    <row r="23396" spans="56:142" x14ac:dyDescent="0.2">
      <c r="BD23396" s="325"/>
      <c r="EL23396" s="325"/>
    </row>
    <row r="23397" spans="56:142" x14ac:dyDescent="0.2">
      <c r="BD23397" s="325"/>
      <c r="EL23397" s="325"/>
    </row>
    <row r="23398" spans="56:142" x14ac:dyDescent="0.2">
      <c r="BD23398" s="325"/>
      <c r="EL23398" s="325"/>
    </row>
    <row r="23399" spans="56:142" x14ac:dyDescent="0.2">
      <c r="BD23399" s="325"/>
      <c r="EL23399" s="325"/>
    </row>
    <row r="23400" spans="56:142" x14ac:dyDescent="0.2">
      <c r="BD23400" s="325"/>
      <c r="EL23400" s="325"/>
    </row>
    <row r="23401" spans="56:142" x14ac:dyDescent="0.2">
      <c r="BD23401" s="325"/>
      <c r="EL23401" s="325"/>
    </row>
    <row r="23402" spans="56:142" x14ac:dyDescent="0.2">
      <c r="BD23402" s="325"/>
      <c r="EL23402" s="325"/>
    </row>
    <row r="23403" spans="56:142" x14ac:dyDescent="0.2">
      <c r="BD23403" s="325"/>
      <c r="EL23403" s="325"/>
    </row>
    <row r="23404" spans="56:142" x14ac:dyDescent="0.2">
      <c r="BD23404" s="325"/>
      <c r="EL23404" s="325"/>
    </row>
    <row r="23405" spans="56:142" x14ac:dyDescent="0.2">
      <c r="BD23405" s="325"/>
      <c r="EL23405" s="325"/>
    </row>
    <row r="23406" spans="56:142" x14ac:dyDescent="0.2">
      <c r="BD23406" s="325"/>
      <c r="EL23406" s="325"/>
    </row>
    <row r="23407" spans="56:142" x14ac:dyDescent="0.2">
      <c r="BD23407" s="325"/>
      <c r="EL23407" s="325"/>
    </row>
    <row r="23408" spans="56:142" x14ac:dyDescent="0.2">
      <c r="BD23408" s="325"/>
      <c r="EL23408" s="325"/>
    </row>
    <row r="23409" spans="56:142" x14ac:dyDescent="0.2">
      <c r="BD23409" s="325"/>
      <c r="EL23409" s="325"/>
    </row>
    <row r="23410" spans="56:142" x14ac:dyDescent="0.2">
      <c r="BD23410" s="325"/>
      <c r="EL23410" s="325"/>
    </row>
    <row r="23411" spans="56:142" x14ac:dyDescent="0.2">
      <c r="BD23411" s="325"/>
      <c r="EL23411" s="325"/>
    </row>
    <row r="23412" spans="56:142" x14ac:dyDescent="0.2">
      <c r="BD23412" s="325"/>
      <c r="EL23412" s="325"/>
    </row>
    <row r="23413" spans="56:142" x14ac:dyDescent="0.2">
      <c r="BD23413" s="325"/>
      <c r="EL23413" s="325"/>
    </row>
    <row r="23414" spans="56:142" x14ac:dyDescent="0.2">
      <c r="BD23414" s="325"/>
      <c r="EL23414" s="325"/>
    </row>
    <row r="23415" spans="56:142" x14ac:dyDescent="0.2">
      <c r="BD23415" s="325"/>
      <c r="EL23415" s="325"/>
    </row>
    <row r="23416" spans="56:142" x14ac:dyDescent="0.2">
      <c r="BD23416" s="325"/>
      <c r="EL23416" s="325"/>
    </row>
    <row r="23417" spans="56:142" x14ac:dyDescent="0.2">
      <c r="BD23417" s="325"/>
      <c r="EL23417" s="325"/>
    </row>
    <row r="23418" spans="56:142" x14ac:dyDescent="0.2">
      <c r="BD23418" s="325"/>
      <c r="EL23418" s="325"/>
    </row>
    <row r="23419" spans="56:142" x14ac:dyDescent="0.2">
      <c r="BD23419" s="325"/>
      <c r="EL23419" s="325"/>
    </row>
    <row r="23420" spans="56:142" x14ac:dyDescent="0.2">
      <c r="BD23420" s="325"/>
      <c r="EL23420" s="325"/>
    </row>
    <row r="23421" spans="56:142" x14ac:dyDescent="0.2">
      <c r="BD23421" s="325"/>
      <c r="EL23421" s="325"/>
    </row>
    <row r="23422" spans="56:142" x14ac:dyDescent="0.2">
      <c r="BD23422" s="325"/>
      <c r="EL23422" s="325"/>
    </row>
    <row r="23423" spans="56:142" x14ac:dyDescent="0.2">
      <c r="BD23423" s="325"/>
      <c r="EL23423" s="325"/>
    </row>
    <row r="23424" spans="56:142" x14ac:dyDescent="0.2">
      <c r="BD23424" s="325"/>
      <c r="EL23424" s="325"/>
    </row>
    <row r="23425" spans="56:142" x14ac:dyDescent="0.2">
      <c r="BD23425" s="325"/>
      <c r="EL23425" s="325"/>
    </row>
    <row r="23426" spans="56:142" x14ac:dyDescent="0.2">
      <c r="BD23426" s="325"/>
      <c r="EL23426" s="325"/>
    </row>
    <row r="23427" spans="56:142" x14ac:dyDescent="0.2">
      <c r="BD23427" s="325"/>
      <c r="EL23427" s="325"/>
    </row>
    <row r="23428" spans="56:142" x14ac:dyDescent="0.2">
      <c r="BD23428" s="325"/>
      <c r="EL23428" s="325"/>
    </row>
    <row r="23429" spans="56:142" x14ac:dyDescent="0.2">
      <c r="BD23429" s="325"/>
      <c r="EL23429" s="325"/>
    </row>
    <row r="23430" spans="56:142" x14ac:dyDescent="0.2">
      <c r="BD23430" s="325"/>
      <c r="EL23430" s="325"/>
    </row>
    <row r="23431" spans="56:142" x14ac:dyDescent="0.2">
      <c r="BD23431" s="325"/>
      <c r="EL23431" s="325"/>
    </row>
    <row r="23432" spans="56:142" x14ac:dyDescent="0.2">
      <c r="BD23432" s="325"/>
      <c r="EL23432" s="325"/>
    </row>
    <row r="23433" spans="56:142" x14ac:dyDescent="0.2">
      <c r="BD23433" s="325"/>
      <c r="EL23433" s="325"/>
    </row>
    <row r="23434" spans="56:142" x14ac:dyDescent="0.2">
      <c r="BD23434" s="325"/>
      <c r="EL23434" s="325"/>
    </row>
    <row r="23435" spans="56:142" x14ac:dyDescent="0.2">
      <c r="BD23435" s="325"/>
      <c r="EL23435" s="325"/>
    </row>
    <row r="23436" spans="56:142" x14ac:dyDescent="0.2">
      <c r="BD23436" s="325"/>
      <c r="EL23436" s="325"/>
    </row>
    <row r="23437" spans="56:142" x14ac:dyDescent="0.2">
      <c r="BD23437" s="325"/>
      <c r="EL23437" s="325"/>
    </row>
    <row r="23438" spans="56:142" x14ac:dyDescent="0.2">
      <c r="BD23438" s="325"/>
      <c r="EL23438" s="325"/>
    </row>
    <row r="23439" spans="56:142" x14ac:dyDescent="0.2">
      <c r="BD23439" s="325"/>
      <c r="EL23439" s="325"/>
    </row>
    <row r="23440" spans="56:142" x14ac:dyDescent="0.2">
      <c r="BD23440" s="325"/>
      <c r="EL23440" s="325"/>
    </row>
    <row r="23441" spans="56:142" x14ac:dyDescent="0.2">
      <c r="BD23441" s="325"/>
      <c r="EL23441" s="325"/>
    </row>
    <row r="23442" spans="56:142" x14ac:dyDescent="0.2">
      <c r="BD23442" s="325"/>
      <c r="EL23442" s="325"/>
    </row>
    <row r="23443" spans="56:142" x14ac:dyDescent="0.2">
      <c r="BD23443" s="325"/>
      <c r="EL23443" s="325"/>
    </row>
    <row r="23444" spans="56:142" x14ac:dyDescent="0.2">
      <c r="BD23444" s="325"/>
      <c r="EL23444" s="325"/>
    </row>
    <row r="23445" spans="56:142" x14ac:dyDescent="0.2">
      <c r="BD23445" s="325"/>
      <c r="EL23445" s="325"/>
    </row>
    <row r="23446" spans="56:142" x14ac:dyDescent="0.2">
      <c r="BD23446" s="325"/>
      <c r="EL23446" s="325"/>
    </row>
    <row r="23447" spans="56:142" x14ac:dyDescent="0.2">
      <c r="BD23447" s="325"/>
      <c r="EL23447" s="325"/>
    </row>
    <row r="23448" spans="56:142" x14ac:dyDescent="0.2">
      <c r="BD23448" s="325"/>
      <c r="EL23448" s="325"/>
    </row>
    <row r="23449" spans="56:142" x14ac:dyDescent="0.2">
      <c r="BD23449" s="325"/>
      <c r="EL23449" s="325"/>
    </row>
    <row r="23450" spans="56:142" x14ac:dyDescent="0.2">
      <c r="BD23450" s="325"/>
      <c r="EL23450" s="325"/>
    </row>
    <row r="23451" spans="56:142" x14ac:dyDescent="0.2">
      <c r="BD23451" s="325"/>
      <c r="EL23451" s="325"/>
    </row>
    <row r="23452" spans="56:142" x14ac:dyDescent="0.2">
      <c r="BD23452" s="325"/>
      <c r="EL23452" s="325"/>
    </row>
    <row r="23453" spans="56:142" x14ac:dyDescent="0.2">
      <c r="BD23453" s="325"/>
      <c r="EL23453" s="325"/>
    </row>
    <row r="23454" spans="56:142" x14ac:dyDescent="0.2">
      <c r="BD23454" s="325"/>
      <c r="EL23454" s="325"/>
    </row>
    <row r="23455" spans="56:142" x14ac:dyDescent="0.2">
      <c r="BD23455" s="325"/>
      <c r="EL23455" s="325"/>
    </row>
    <row r="23456" spans="56:142" x14ac:dyDescent="0.2">
      <c r="BD23456" s="325"/>
      <c r="EL23456" s="325"/>
    </row>
    <row r="23457" spans="56:142" x14ac:dyDescent="0.2">
      <c r="BD23457" s="325"/>
      <c r="EL23457" s="325"/>
    </row>
    <row r="23458" spans="56:142" x14ac:dyDescent="0.2">
      <c r="BD23458" s="325"/>
      <c r="EL23458" s="325"/>
    </row>
    <row r="23459" spans="56:142" x14ac:dyDescent="0.2">
      <c r="BD23459" s="325"/>
      <c r="EL23459" s="325"/>
    </row>
    <row r="23460" spans="56:142" x14ac:dyDescent="0.2">
      <c r="BD23460" s="325"/>
      <c r="EL23460" s="325"/>
    </row>
    <row r="23461" spans="56:142" x14ac:dyDescent="0.2">
      <c r="BD23461" s="325"/>
      <c r="EL23461" s="325"/>
    </row>
    <row r="23462" spans="56:142" x14ac:dyDescent="0.2">
      <c r="BD23462" s="325"/>
      <c r="EL23462" s="325"/>
    </row>
    <row r="23463" spans="56:142" x14ac:dyDescent="0.2">
      <c r="BD23463" s="325"/>
      <c r="EL23463" s="325"/>
    </row>
    <row r="23464" spans="56:142" x14ac:dyDescent="0.2">
      <c r="BD23464" s="325"/>
      <c r="EL23464" s="325"/>
    </row>
    <row r="23465" spans="56:142" x14ac:dyDescent="0.2">
      <c r="BD23465" s="325"/>
      <c r="EL23465" s="325"/>
    </row>
    <row r="23466" spans="56:142" x14ac:dyDescent="0.2">
      <c r="BD23466" s="325"/>
      <c r="EL23466" s="325"/>
    </row>
    <row r="23467" spans="56:142" x14ac:dyDescent="0.2">
      <c r="BD23467" s="325"/>
      <c r="EL23467" s="325"/>
    </row>
    <row r="23468" spans="56:142" x14ac:dyDescent="0.2">
      <c r="BD23468" s="325"/>
      <c r="EL23468" s="325"/>
    </row>
    <row r="23469" spans="56:142" x14ac:dyDescent="0.2">
      <c r="BD23469" s="325"/>
      <c r="EL23469" s="325"/>
    </row>
    <row r="23470" spans="56:142" x14ac:dyDescent="0.2">
      <c r="BD23470" s="325"/>
      <c r="EL23470" s="325"/>
    </row>
    <row r="23471" spans="56:142" x14ac:dyDescent="0.2">
      <c r="BD23471" s="325"/>
      <c r="EL23471" s="325"/>
    </row>
    <row r="23472" spans="56:142" x14ac:dyDescent="0.2">
      <c r="BD23472" s="325"/>
      <c r="EL23472" s="325"/>
    </row>
    <row r="23473" spans="56:142" x14ac:dyDescent="0.2">
      <c r="BD23473" s="325"/>
      <c r="EL23473" s="325"/>
    </row>
    <row r="23474" spans="56:142" x14ac:dyDescent="0.2">
      <c r="BD23474" s="325"/>
      <c r="EL23474" s="325"/>
    </row>
    <row r="23475" spans="56:142" x14ac:dyDescent="0.2">
      <c r="BD23475" s="325"/>
      <c r="EL23475" s="325"/>
    </row>
    <row r="23476" spans="56:142" x14ac:dyDescent="0.2">
      <c r="BD23476" s="325"/>
      <c r="EL23476" s="325"/>
    </row>
    <row r="23477" spans="56:142" x14ac:dyDescent="0.2">
      <c r="BD23477" s="325"/>
      <c r="EL23477" s="325"/>
    </row>
    <row r="23478" spans="56:142" x14ac:dyDescent="0.2">
      <c r="BD23478" s="325"/>
      <c r="EL23478" s="325"/>
    </row>
    <row r="23479" spans="56:142" x14ac:dyDescent="0.2">
      <c r="BD23479" s="325"/>
      <c r="EL23479" s="325"/>
    </row>
    <row r="23480" spans="56:142" x14ac:dyDescent="0.2">
      <c r="BD23480" s="325"/>
      <c r="EL23480" s="325"/>
    </row>
    <row r="23481" spans="56:142" x14ac:dyDescent="0.2">
      <c r="BD23481" s="325"/>
      <c r="EL23481" s="325"/>
    </row>
    <row r="23482" spans="56:142" x14ac:dyDescent="0.2">
      <c r="BD23482" s="325"/>
      <c r="EL23482" s="325"/>
    </row>
    <row r="23483" spans="56:142" x14ac:dyDescent="0.2">
      <c r="BD23483" s="325"/>
      <c r="EL23483" s="325"/>
    </row>
    <row r="23484" spans="56:142" x14ac:dyDescent="0.2">
      <c r="BD23484" s="325"/>
      <c r="EL23484" s="325"/>
    </row>
    <row r="23485" spans="56:142" x14ac:dyDescent="0.2">
      <c r="BD23485" s="325"/>
      <c r="EL23485" s="325"/>
    </row>
    <row r="23486" spans="56:142" x14ac:dyDescent="0.2">
      <c r="BD23486" s="325"/>
      <c r="EL23486" s="325"/>
    </row>
    <row r="23487" spans="56:142" x14ac:dyDescent="0.2">
      <c r="BD23487" s="325"/>
      <c r="EL23487" s="325"/>
    </row>
    <row r="23488" spans="56:142" x14ac:dyDescent="0.2">
      <c r="BD23488" s="325"/>
      <c r="EL23488" s="325"/>
    </row>
    <row r="23489" spans="56:142" x14ac:dyDescent="0.2">
      <c r="BD23489" s="325"/>
      <c r="EL23489" s="325"/>
    </row>
    <row r="23490" spans="56:142" x14ac:dyDescent="0.2">
      <c r="BD23490" s="325"/>
      <c r="EL23490" s="325"/>
    </row>
    <row r="23491" spans="56:142" x14ac:dyDescent="0.2">
      <c r="BD23491" s="325"/>
      <c r="EL23491" s="325"/>
    </row>
    <row r="23492" spans="56:142" x14ac:dyDescent="0.2">
      <c r="BD23492" s="325"/>
      <c r="EL23492" s="325"/>
    </row>
    <row r="23493" spans="56:142" x14ac:dyDescent="0.2">
      <c r="BD23493" s="325"/>
      <c r="EL23493" s="325"/>
    </row>
    <row r="23494" spans="56:142" x14ac:dyDescent="0.2">
      <c r="BD23494" s="325"/>
      <c r="EL23494" s="325"/>
    </row>
    <row r="23495" spans="56:142" x14ac:dyDescent="0.2">
      <c r="BD23495" s="325"/>
      <c r="EL23495" s="325"/>
    </row>
    <row r="23496" spans="56:142" x14ac:dyDescent="0.2">
      <c r="BD23496" s="325"/>
      <c r="EL23496" s="325"/>
    </row>
    <row r="23497" spans="56:142" x14ac:dyDescent="0.2">
      <c r="BD23497" s="325"/>
      <c r="EL23497" s="325"/>
    </row>
    <row r="23498" spans="56:142" x14ac:dyDescent="0.2">
      <c r="BD23498" s="325"/>
      <c r="EL23498" s="325"/>
    </row>
    <row r="23499" spans="56:142" x14ac:dyDescent="0.2">
      <c r="BD23499" s="325"/>
      <c r="EL23499" s="325"/>
    </row>
    <row r="23500" spans="56:142" x14ac:dyDescent="0.2">
      <c r="BD23500" s="325"/>
      <c r="EL23500" s="325"/>
    </row>
    <row r="23501" spans="56:142" x14ac:dyDescent="0.2">
      <c r="BD23501" s="325"/>
      <c r="EL23501" s="325"/>
    </row>
    <row r="23502" spans="56:142" x14ac:dyDescent="0.2">
      <c r="BD23502" s="325"/>
      <c r="EL23502" s="325"/>
    </row>
    <row r="23503" spans="56:142" x14ac:dyDescent="0.2">
      <c r="BD23503" s="325"/>
      <c r="EL23503" s="325"/>
    </row>
    <row r="23504" spans="56:142" x14ac:dyDescent="0.2">
      <c r="BD23504" s="325"/>
      <c r="EL23504" s="325"/>
    </row>
    <row r="23505" spans="56:142" x14ac:dyDescent="0.2">
      <c r="BD23505" s="325"/>
      <c r="EL23505" s="325"/>
    </row>
    <row r="23506" spans="56:142" x14ac:dyDescent="0.2">
      <c r="BD23506" s="325"/>
      <c r="EL23506" s="325"/>
    </row>
    <row r="23507" spans="56:142" x14ac:dyDescent="0.2">
      <c r="BD23507" s="325"/>
      <c r="EL23507" s="325"/>
    </row>
    <row r="23508" spans="56:142" x14ac:dyDescent="0.2">
      <c r="BD23508" s="325"/>
      <c r="EL23508" s="325"/>
    </row>
    <row r="23509" spans="56:142" x14ac:dyDescent="0.2">
      <c r="BD23509" s="325"/>
      <c r="EL23509" s="325"/>
    </row>
    <row r="23510" spans="56:142" x14ac:dyDescent="0.2">
      <c r="BD23510" s="325"/>
      <c r="EL23510" s="325"/>
    </row>
    <row r="23511" spans="56:142" x14ac:dyDescent="0.2">
      <c r="BD23511" s="325"/>
      <c r="EL23511" s="325"/>
    </row>
    <row r="23512" spans="56:142" x14ac:dyDescent="0.2">
      <c r="BD23512" s="325"/>
      <c r="EL23512" s="325"/>
    </row>
    <row r="23513" spans="56:142" x14ac:dyDescent="0.2">
      <c r="BD23513" s="325"/>
      <c r="EL23513" s="325"/>
    </row>
    <row r="23514" spans="56:142" x14ac:dyDescent="0.2">
      <c r="BD23514" s="325"/>
      <c r="EL23514" s="325"/>
    </row>
    <row r="23515" spans="56:142" x14ac:dyDescent="0.2">
      <c r="BD23515" s="325"/>
      <c r="EL23515" s="325"/>
    </row>
    <row r="23516" spans="56:142" x14ac:dyDescent="0.2">
      <c r="BD23516" s="325"/>
      <c r="EL23516" s="325"/>
    </row>
    <row r="23517" spans="56:142" x14ac:dyDescent="0.2">
      <c r="BD23517" s="325"/>
      <c r="EL23517" s="325"/>
    </row>
    <row r="23518" spans="56:142" x14ac:dyDescent="0.2">
      <c r="BD23518" s="325"/>
      <c r="EL23518" s="325"/>
    </row>
    <row r="23519" spans="56:142" x14ac:dyDescent="0.2">
      <c r="BD23519" s="325"/>
      <c r="EL23519" s="325"/>
    </row>
    <row r="23520" spans="56:142" x14ac:dyDescent="0.2">
      <c r="BD23520" s="325"/>
      <c r="EL23520" s="325"/>
    </row>
    <row r="23521" spans="56:142" x14ac:dyDescent="0.2">
      <c r="BD23521" s="325"/>
      <c r="EL23521" s="325"/>
    </row>
    <row r="23522" spans="56:142" x14ac:dyDescent="0.2">
      <c r="BD23522" s="325"/>
      <c r="EL23522" s="325"/>
    </row>
    <row r="23523" spans="56:142" x14ac:dyDescent="0.2">
      <c r="BD23523" s="325"/>
      <c r="EL23523" s="325"/>
    </row>
    <row r="23524" spans="56:142" x14ac:dyDescent="0.2">
      <c r="BD23524" s="325"/>
      <c r="EL23524" s="325"/>
    </row>
    <row r="23525" spans="56:142" x14ac:dyDescent="0.2">
      <c r="BD23525" s="325"/>
      <c r="EL23525" s="325"/>
    </row>
    <row r="23526" spans="56:142" x14ac:dyDescent="0.2">
      <c r="BD23526" s="325"/>
      <c r="EL23526" s="325"/>
    </row>
    <row r="23527" spans="56:142" x14ac:dyDescent="0.2">
      <c r="BD23527" s="325"/>
      <c r="EL23527" s="325"/>
    </row>
    <row r="23528" spans="56:142" x14ac:dyDescent="0.2">
      <c r="BD23528" s="325"/>
      <c r="EL23528" s="325"/>
    </row>
    <row r="23529" spans="56:142" x14ac:dyDescent="0.2">
      <c r="BD23529" s="325"/>
      <c r="EL23529" s="325"/>
    </row>
    <row r="23530" spans="56:142" x14ac:dyDescent="0.2">
      <c r="BD23530" s="325"/>
      <c r="EL23530" s="325"/>
    </row>
    <row r="23531" spans="56:142" x14ac:dyDescent="0.2">
      <c r="BD23531" s="325"/>
      <c r="EL23531" s="325"/>
    </row>
    <row r="23532" spans="56:142" x14ac:dyDescent="0.2">
      <c r="BD23532" s="325"/>
      <c r="EL23532" s="325"/>
    </row>
    <row r="23533" spans="56:142" x14ac:dyDescent="0.2">
      <c r="BD23533" s="325"/>
      <c r="EL23533" s="325"/>
    </row>
    <row r="23534" spans="56:142" x14ac:dyDescent="0.2">
      <c r="BD23534" s="325"/>
      <c r="EL23534" s="325"/>
    </row>
    <row r="23535" spans="56:142" x14ac:dyDescent="0.2">
      <c r="BD23535" s="325"/>
      <c r="EL23535" s="325"/>
    </row>
    <row r="23536" spans="56:142" x14ac:dyDescent="0.2">
      <c r="BD23536" s="325"/>
      <c r="EL23536" s="325"/>
    </row>
    <row r="23537" spans="56:142" x14ac:dyDescent="0.2">
      <c r="BD23537" s="325"/>
      <c r="EL23537" s="325"/>
    </row>
    <row r="23538" spans="56:142" x14ac:dyDescent="0.2">
      <c r="BD23538" s="325"/>
      <c r="EL23538" s="325"/>
    </row>
    <row r="23539" spans="56:142" x14ac:dyDescent="0.2">
      <c r="BD23539" s="325"/>
      <c r="EL23539" s="325"/>
    </row>
    <row r="23540" spans="56:142" x14ac:dyDescent="0.2">
      <c r="BD23540" s="325"/>
      <c r="EL23540" s="325"/>
    </row>
    <row r="23541" spans="56:142" x14ac:dyDescent="0.2">
      <c r="BD23541" s="325"/>
      <c r="EL23541" s="325"/>
    </row>
    <row r="23542" spans="56:142" x14ac:dyDescent="0.2">
      <c r="BD23542" s="325"/>
      <c r="EL23542" s="325"/>
    </row>
    <row r="23543" spans="56:142" x14ac:dyDescent="0.2">
      <c r="BD23543" s="325"/>
      <c r="EL23543" s="325"/>
    </row>
    <row r="23544" spans="56:142" x14ac:dyDescent="0.2">
      <c r="BD23544" s="325"/>
      <c r="EL23544" s="325"/>
    </row>
    <row r="23545" spans="56:142" x14ac:dyDescent="0.2">
      <c r="BD23545" s="325"/>
      <c r="EL23545" s="325"/>
    </row>
    <row r="23546" spans="56:142" x14ac:dyDescent="0.2">
      <c r="BD23546" s="325"/>
      <c r="EL23546" s="325"/>
    </row>
    <row r="23547" spans="56:142" x14ac:dyDescent="0.2">
      <c r="BD23547" s="325"/>
      <c r="EL23547" s="325"/>
    </row>
    <row r="23548" spans="56:142" x14ac:dyDescent="0.2">
      <c r="BD23548" s="325"/>
      <c r="EL23548" s="325"/>
    </row>
    <row r="23549" spans="56:142" x14ac:dyDescent="0.2">
      <c r="BD23549" s="325"/>
      <c r="EL23549" s="325"/>
    </row>
    <row r="23550" spans="56:142" x14ac:dyDescent="0.2">
      <c r="BD23550" s="325"/>
      <c r="EL23550" s="325"/>
    </row>
    <row r="23551" spans="56:142" x14ac:dyDescent="0.2">
      <c r="BD23551" s="325"/>
      <c r="EL23551" s="325"/>
    </row>
    <row r="23552" spans="56:142" x14ac:dyDescent="0.2">
      <c r="BD23552" s="325"/>
      <c r="EL23552" s="325"/>
    </row>
    <row r="23553" spans="56:142" x14ac:dyDescent="0.2">
      <c r="BD23553" s="325"/>
      <c r="EL23553" s="325"/>
    </row>
    <row r="23554" spans="56:142" x14ac:dyDescent="0.2">
      <c r="BD23554" s="325"/>
      <c r="EL23554" s="325"/>
    </row>
    <row r="23555" spans="56:142" x14ac:dyDescent="0.2">
      <c r="BD23555" s="325"/>
      <c r="EL23555" s="325"/>
    </row>
    <row r="23556" spans="56:142" x14ac:dyDescent="0.2">
      <c r="BD23556" s="325"/>
      <c r="EL23556" s="325"/>
    </row>
    <row r="23557" spans="56:142" x14ac:dyDescent="0.2">
      <c r="BD23557" s="325"/>
      <c r="EL23557" s="325"/>
    </row>
    <row r="23558" spans="56:142" x14ac:dyDescent="0.2">
      <c r="BD23558" s="325"/>
      <c r="EL23558" s="325"/>
    </row>
    <row r="23559" spans="56:142" x14ac:dyDescent="0.2">
      <c r="BD23559" s="325"/>
      <c r="EL23559" s="325"/>
    </row>
    <row r="23560" spans="56:142" x14ac:dyDescent="0.2">
      <c r="BD23560" s="325"/>
      <c r="EL23560" s="325"/>
    </row>
    <row r="23561" spans="56:142" x14ac:dyDescent="0.2">
      <c r="BD23561" s="325"/>
      <c r="EL23561" s="325"/>
    </row>
    <row r="23562" spans="56:142" x14ac:dyDescent="0.2">
      <c r="BD23562" s="325"/>
      <c r="EL23562" s="325"/>
    </row>
    <row r="23563" spans="56:142" x14ac:dyDescent="0.2">
      <c r="BD23563" s="325"/>
      <c r="EL23563" s="325"/>
    </row>
    <row r="23564" spans="56:142" x14ac:dyDescent="0.2">
      <c r="BD23564" s="325"/>
      <c r="EL23564" s="325"/>
    </row>
    <row r="23565" spans="56:142" x14ac:dyDescent="0.2">
      <c r="BD23565" s="325"/>
      <c r="EL23565" s="325"/>
    </row>
    <row r="23566" spans="56:142" x14ac:dyDescent="0.2">
      <c r="BD23566" s="325"/>
      <c r="EL23566" s="325"/>
    </row>
    <row r="23567" spans="56:142" x14ac:dyDescent="0.2">
      <c r="BD23567" s="325"/>
      <c r="EL23567" s="325"/>
    </row>
    <row r="23568" spans="56:142" x14ac:dyDescent="0.2">
      <c r="BD23568" s="325"/>
      <c r="EL23568" s="325"/>
    </row>
    <row r="23569" spans="56:142" x14ac:dyDescent="0.2">
      <c r="BD23569" s="325"/>
      <c r="EL23569" s="325"/>
    </row>
    <row r="23570" spans="56:142" x14ac:dyDescent="0.2">
      <c r="BD23570" s="325"/>
      <c r="EL23570" s="325"/>
    </row>
    <row r="23571" spans="56:142" x14ac:dyDescent="0.2">
      <c r="BD23571" s="325"/>
      <c r="EL23571" s="325"/>
    </row>
    <row r="23572" spans="56:142" x14ac:dyDescent="0.2">
      <c r="BD23572" s="325"/>
      <c r="EL23572" s="325"/>
    </row>
    <row r="23573" spans="56:142" x14ac:dyDescent="0.2">
      <c r="BD23573" s="325"/>
      <c r="EL23573" s="325"/>
    </row>
    <row r="23574" spans="56:142" x14ac:dyDescent="0.2">
      <c r="BD23574" s="325"/>
      <c r="EL23574" s="325"/>
    </row>
    <row r="23575" spans="56:142" x14ac:dyDescent="0.2">
      <c r="BD23575" s="325"/>
      <c r="EL23575" s="325"/>
    </row>
    <row r="23576" spans="56:142" x14ac:dyDescent="0.2">
      <c r="BD23576" s="325"/>
      <c r="EL23576" s="325"/>
    </row>
    <row r="23577" spans="56:142" x14ac:dyDescent="0.2">
      <c r="BD23577" s="325"/>
      <c r="EL23577" s="325"/>
    </row>
    <row r="23578" spans="56:142" x14ac:dyDescent="0.2">
      <c r="BD23578" s="325"/>
      <c r="EL23578" s="325"/>
    </row>
    <row r="23579" spans="56:142" x14ac:dyDescent="0.2">
      <c r="BD23579" s="325"/>
      <c r="EL23579" s="325"/>
    </row>
    <row r="23580" spans="56:142" x14ac:dyDescent="0.2">
      <c r="BD23580" s="325"/>
      <c r="EL23580" s="325"/>
    </row>
    <row r="23581" spans="56:142" x14ac:dyDescent="0.2">
      <c r="BD23581" s="325"/>
      <c r="EL23581" s="325"/>
    </row>
    <row r="23582" spans="56:142" x14ac:dyDescent="0.2">
      <c r="BD23582" s="325"/>
      <c r="EL23582" s="325"/>
    </row>
    <row r="23583" spans="56:142" x14ac:dyDescent="0.2">
      <c r="BD23583" s="325"/>
      <c r="EL23583" s="325"/>
    </row>
    <row r="23584" spans="56:142" x14ac:dyDescent="0.2">
      <c r="BD23584" s="325"/>
      <c r="EL23584" s="325"/>
    </row>
    <row r="23585" spans="56:142" x14ac:dyDescent="0.2">
      <c r="BD23585" s="325"/>
      <c r="EL23585" s="325"/>
    </row>
    <row r="23586" spans="56:142" x14ac:dyDescent="0.2">
      <c r="BD23586" s="325"/>
      <c r="EL23586" s="325"/>
    </row>
    <row r="23587" spans="56:142" x14ac:dyDescent="0.2">
      <c r="BD23587" s="325"/>
      <c r="EL23587" s="325"/>
    </row>
    <row r="23588" spans="56:142" x14ac:dyDescent="0.2">
      <c r="BD23588" s="325"/>
      <c r="EL23588" s="325"/>
    </row>
    <row r="23589" spans="56:142" x14ac:dyDescent="0.2">
      <c r="BD23589" s="325"/>
      <c r="EL23589" s="325"/>
    </row>
    <row r="23590" spans="56:142" x14ac:dyDescent="0.2">
      <c r="BD23590" s="325"/>
      <c r="EL23590" s="325"/>
    </row>
    <row r="23591" spans="56:142" x14ac:dyDescent="0.2">
      <c r="BD23591" s="325"/>
      <c r="EL23591" s="325"/>
    </row>
    <row r="23592" spans="56:142" x14ac:dyDescent="0.2">
      <c r="BD23592" s="325"/>
      <c r="EL23592" s="325"/>
    </row>
    <row r="23593" spans="56:142" x14ac:dyDescent="0.2">
      <c r="BD23593" s="325"/>
      <c r="EL23593" s="325"/>
    </row>
    <row r="23594" spans="56:142" x14ac:dyDescent="0.2">
      <c r="BD23594" s="325"/>
      <c r="EL23594" s="325"/>
    </row>
    <row r="23595" spans="56:142" x14ac:dyDescent="0.2">
      <c r="BD23595" s="325"/>
      <c r="EL23595" s="325"/>
    </row>
    <row r="23596" spans="56:142" x14ac:dyDescent="0.2">
      <c r="BD23596" s="325"/>
      <c r="EL23596" s="325"/>
    </row>
    <row r="23597" spans="56:142" x14ac:dyDescent="0.2">
      <c r="BD23597" s="325"/>
      <c r="EL23597" s="325"/>
    </row>
    <row r="23598" spans="56:142" x14ac:dyDescent="0.2">
      <c r="BD23598" s="325"/>
      <c r="EL23598" s="325"/>
    </row>
    <row r="23599" spans="56:142" x14ac:dyDescent="0.2">
      <c r="BD23599" s="325"/>
      <c r="EL23599" s="325"/>
    </row>
    <row r="23600" spans="56:142" x14ac:dyDescent="0.2">
      <c r="BD23600" s="325"/>
      <c r="EL23600" s="325"/>
    </row>
    <row r="23601" spans="56:142" x14ac:dyDescent="0.2">
      <c r="BD23601" s="325"/>
      <c r="EL23601" s="325"/>
    </row>
    <row r="23602" spans="56:142" x14ac:dyDescent="0.2">
      <c r="BD23602" s="325"/>
      <c r="EL23602" s="325"/>
    </row>
    <row r="23603" spans="56:142" x14ac:dyDescent="0.2">
      <c r="BD23603" s="325"/>
      <c r="EL23603" s="325"/>
    </row>
    <row r="23604" spans="56:142" x14ac:dyDescent="0.2">
      <c r="BD23604" s="325"/>
      <c r="EL23604" s="325"/>
    </row>
    <row r="23605" spans="56:142" x14ac:dyDescent="0.2">
      <c r="BD23605" s="325"/>
      <c r="EL23605" s="325"/>
    </row>
    <row r="23606" spans="56:142" x14ac:dyDescent="0.2">
      <c r="BD23606" s="325"/>
      <c r="EL23606" s="325"/>
    </row>
    <row r="23607" spans="56:142" x14ac:dyDescent="0.2">
      <c r="BD23607" s="325"/>
      <c r="EL23607" s="325"/>
    </row>
    <row r="23608" spans="56:142" x14ac:dyDescent="0.2">
      <c r="BD23608" s="325"/>
      <c r="EL23608" s="325"/>
    </row>
    <row r="23609" spans="56:142" x14ac:dyDescent="0.2">
      <c r="BD23609" s="325"/>
      <c r="EL23609" s="325"/>
    </row>
    <row r="23610" spans="56:142" x14ac:dyDescent="0.2">
      <c r="BD23610" s="325"/>
      <c r="EL23610" s="325"/>
    </row>
    <row r="23611" spans="56:142" x14ac:dyDescent="0.2">
      <c r="BD23611" s="325"/>
      <c r="EL23611" s="325"/>
    </row>
    <row r="23612" spans="56:142" x14ac:dyDescent="0.2">
      <c r="BD23612" s="325"/>
      <c r="EL23612" s="325"/>
    </row>
    <row r="23613" spans="56:142" x14ac:dyDescent="0.2">
      <c r="BD23613" s="325"/>
      <c r="EL23613" s="325"/>
    </row>
    <row r="23614" spans="56:142" x14ac:dyDescent="0.2">
      <c r="BD23614" s="325"/>
      <c r="EL23614" s="325"/>
    </row>
    <row r="23615" spans="56:142" x14ac:dyDescent="0.2">
      <c r="BD23615" s="325"/>
      <c r="EL23615" s="325"/>
    </row>
    <row r="23616" spans="56:142" x14ac:dyDescent="0.2">
      <c r="BD23616" s="325"/>
      <c r="EL23616" s="325"/>
    </row>
    <row r="23617" spans="56:142" x14ac:dyDescent="0.2">
      <c r="BD23617" s="325"/>
      <c r="EL23617" s="325"/>
    </row>
    <row r="23618" spans="56:142" x14ac:dyDescent="0.2">
      <c r="BD23618" s="325"/>
      <c r="EL23618" s="325"/>
    </row>
    <row r="23619" spans="56:142" x14ac:dyDescent="0.2">
      <c r="BD23619" s="325"/>
      <c r="EL23619" s="325"/>
    </row>
    <row r="23620" spans="56:142" x14ac:dyDescent="0.2">
      <c r="BD23620" s="325"/>
      <c r="EL23620" s="325"/>
    </row>
    <row r="23621" spans="56:142" x14ac:dyDescent="0.2">
      <c r="BD23621" s="325"/>
      <c r="EL23621" s="325"/>
    </row>
    <row r="23622" spans="56:142" x14ac:dyDescent="0.2">
      <c r="BD23622" s="325"/>
      <c r="EL23622" s="325"/>
    </row>
    <row r="23623" spans="56:142" x14ac:dyDescent="0.2">
      <c r="BD23623" s="325"/>
      <c r="EL23623" s="325"/>
    </row>
    <row r="23624" spans="56:142" x14ac:dyDescent="0.2">
      <c r="BD23624" s="325"/>
      <c r="EL23624" s="325"/>
    </row>
    <row r="23625" spans="56:142" x14ac:dyDescent="0.2">
      <c r="BD23625" s="325"/>
      <c r="EL23625" s="325"/>
    </row>
    <row r="23626" spans="56:142" x14ac:dyDescent="0.2">
      <c r="BD23626" s="325"/>
      <c r="EL23626" s="325"/>
    </row>
    <row r="23627" spans="56:142" x14ac:dyDescent="0.2">
      <c r="BD23627" s="325"/>
      <c r="EL23627" s="325"/>
    </row>
    <row r="23628" spans="56:142" x14ac:dyDescent="0.2">
      <c r="BD23628" s="325"/>
      <c r="EL23628" s="325"/>
    </row>
    <row r="23629" spans="56:142" x14ac:dyDescent="0.2">
      <c r="BD23629" s="325"/>
      <c r="EL23629" s="325"/>
    </row>
    <row r="23630" spans="56:142" x14ac:dyDescent="0.2">
      <c r="BD23630" s="325"/>
      <c r="EL23630" s="325"/>
    </row>
    <row r="23631" spans="56:142" x14ac:dyDescent="0.2">
      <c r="BD23631" s="325"/>
      <c r="EL23631" s="325"/>
    </row>
    <row r="23632" spans="56:142" x14ac:dyDescent="0.2">
      <c r="BD23632" s="325"/>
      <c r="EL23632" s="325"/>
    </row>
    <row r="23633" spans="56:142" x14ac:dyDescent="0.2">
      <c r="BD23633" s="325"/>
      <c r="EL23633" s="325"/>
    </row>
    <row r="23634" spans="56:142" x14ac:dyDescent="0.2">
      <c r="BD23634" s="325"/>
      <c r="EL23634" s="325"/>
    </row>
    <row r="23635" spans="56:142" x14ac:dyDescent="0.2">
      <c r="BD23635" s="325"/>
      <c r="EL23635" s="325"/>
    </row>
    <row r="23636" spans="56:142" x14ac:dyDescent="0.2">
      <c r="BD23636" s="325"/>
      <c r="EL23636" s="325"/>
    </row>
    <row r="23637" spans="56:142" x14ac:dyDescent="0.2">
      <c r="BD23637" s="325"/>
      <c r="EL23637" s="325"/>
    </row>
    <row r="23638" spans="56:142" x14ac:dyDescent="0.2">
      <c r="BD23638" s="325"/>
      <c r="EL23638" s="325"/>
    </row>
    <row r="23639" spans="56:142" x14ac:dyDescent="0.2">
      <c r="BD23639" s="325"/>
      <c r="EL23639" s="325"/>
    </row>
    <row r="23640" spans="56:142" x14ac:dyDescent="0.2">
      <c r="BD23640" s="325"/>
      <c r="EL23640" s="325"/>
    </row>
    <row r="23641" spans="56:142" x14ac:dyDescent="0.2">
      <c r="BD23641" s="325"/>
      <c r="EL23641" s="325"/>
    </row>
    <row r="23642" spans="56:142" x14ac:dyDescent="0.2">
      <c r="BD23642" s="325"/>
      <c r="EL23642" s="325"/>
    </row>
    <row r="23643" spans="56:142" x14ac:dyDescent="0.2">
      <c r="BD23643" s="325"/>
      <c r="EL23643" s="325"/>
    </row>
    <row r="23644" spans="56:142" x14ac:dyDescent="0.2">
      <c r="BD23644" s="325"/>
      <c r="EL23644" s="325"/>
    </row>
    <row r="23645" spans="56:142" x14ac:dyDescent="0.2">
      <c r="BD23645" s="325"/>
      <c r="EL23645" s="325"/>
    </row>
    <row r="23646" spans="56:142" x14ac:dyDescent="0.2">
      <c r="BD23646" s="325"/>
      <c r="EL23646" s="325"/>
    </row>
    <row r="23647" spans="56:142" x14ac:dyDescent="0.2">
      <c r="BD23647" s="325"/>
      <c r="EL23647" s="325"/>
    </row>
    <row r="23648" spans="56:142" x14ac:dyDescent="0.2">
      <c r="BD23648" s="325"/>
      <c r="EL23648" s="325"/>
    </row>
    <row r="23649" spans="56:142" x14ac:dyDescent="0.2">
      <c r="BD23649" s="325"/>
      <c r="EL23649" s="325"/>
    </row>
    <row r="23650" spans="56:142" x14ac:dyDescent="0.2">
      <c r="BD23650" s="325"/>
      <c r="EL23650" s="325"/>
    </row>
    <row r="23651" spans="56:142" x14ac:dyDescent="0.2">
      <c r="BD23651" s="325"/>
      <c r="EL23651" s="325"/>
    </row>
    <row r="23652" spans="56:142" x14ac:dyDescent="0.2">
      <c r="BD23652" s="325"/>
      <c r="EL23652" s="325"/>
    </row>
    <row r="23653" spans="56:142" x14ac:dyDescent="0.2">
      <c r="BD23653" s="325"/>
      <c r="EL23653" s="325"/>
    </row>
    <row r="23654" spans="56:142" x14ac:dyDescent="0.2">
      <c r="BD23654" s="325"/>
      <c r="EL23654" s="325"/>
    </row>
    <row r="23655" spans="56:142" x14ac:dyDescent="0.2">
      <c r="BD23655" s="325"/>
      <c r="EL23655" s="325"/>
    </row>
    <row r="23656" spans="56:142" x14ac:dyDescent="0.2">
      <c r="BD23656" s="325"/>
      <c r="EL23656" s="325"/>
    </row>
    <row r="23657" spans="56:142" x14ac:dyDescent="0.2">
      <c r="BD23657" s="325"/>
      <c r="EL23657" s="325"/>
    </row>
    <row r="23658" spans="56:142" x14ac:dyDescent="0.2">
      <c r="BD23658" s="325"/>
      <c r="EL23658" s="325"/>
    </row>
    <row r="23659" spans="56:142" x14ac:dyDescent="0.2">
      <c r="BD23659" s="325"/>
      <c r="EL23659" s="325"/>
    </row>
    <row r="23660" spans="56:142" x14ac:dyDescent="0.2">
      <c r="BD23660" s="325"/>
      <c r="EL23660" s="325"/>
    </row>
    <row r="23661" spans="56:142" x14ac:dyDescent="0.2">
      <c r="BD23661" s="325"/>
      <c r="EL23661" s="325"/>
    </row>
    <row r="23662" spans="56:142" x14ac:dyDescent="0.2">
      <c r="BD23662" s="325"/>
      <c r="EL23662" s="325"/>
    </row>
    <row r="23663" spans="56:142" x14ac:dyDescent="0.2">
      <c r="BD23663" s="325"/>
      <c r="EL23663" s="325"/>
    </row>
    <row r="23664" spans="56:142" x14ac:dyDescent="0.2">
      <c r="BD23664" s="325"/>
      <c r="EL23664" s="325"/>
    </row>
    <row r="23665" spans="56:142" x14ac:dyDescent="0.2">
      <c r="BD23665" s="325"/>
      <c r="EL23665" s="325"/>
    </row>
    <row r="23666" spans="56:142" x14ac:dyDescent="0.2">
      <c r="BD23666" s="325"/>
      <c r="EL23666" s="325"/>
    </row>
    <row r="23667" spans="56:142" x14ac:dyDescent="0.2">
      <c r="BD23667" s="325"/>
      <c r="EL23667" s="325"/>
    </row>
    <row r="23668" spans="56:142" x14ac:dyDescent="0.2">
      <c r="BD23668" s="325"/>
      <c r="EL23668" s="325"/>
    </row>
    <row r="23669" spans="56:142" x14ac:dyDescent="0.2">
      <c r="BD23669" s="325"/>
      <c r="EL23669" s="325"/>
    </row>
    <row r="23670" spans="56:142" x14ac:dyDescent="0.2">
      <c r="BD23670" s="325"/>
      <c r="EL23670" s="325"/>
    </row>
    <row r="23671" spans="56:142" x14ac:dyDescent="0.2">
      <c r="BD23671" s="325"/>
      <c r="EL23671" s="325"/>
    </row>
    <row r="23672" spans="56:142" x14ac:dyDescent="0.2">
      <c r="BD23672" s="325"/>
      <c r="EL23672" s="325"/>
    </row>
    <row r="23673" spans="56:142" x14ac:dyDescent="0.2">
      <c r="BD23673" s="325"/>
      <c r="EL23673" s="325"/>
    </row>
    <row r="23674" spans="56:142" x14ac:dyDescent="0.2">
      <c r="BD23674" s="325"/>
      <c r="EL23674" s="325"/>
    </row>
    <row r="23675" spans="56:142" x14ac:dyDescent="0.2">
      <c r="BD23675" s="325"/>
      <c r="EL23675" s="325"/>
    </row>
    <row r="23676" spans="56:142" x14ac:dyDescent="0.2">
      <c r="BD23676" s="325"/>
      <c r="EL23676" s="325"/>
    </row>
    <row r="23677" spans="56:142" x14ac:dyDescent="0.2">
      <c r="BD23677" s="325"/>
      <c r="EL23677" s="325"/>
    </row>
    <row r="23678" spans="56:142" x14ac:dyDescent="0.2">
      <c r="BD23678" s="325"/>
      <c r="EL23678" s="325"/>
    </row>
    <row r="23679" spans="56:142" x14ac:dyDescent="0.2">
      <c r="BD23679" s="325"/>
      <c r="EL23679" s="325"/>
    </row>
    <row r="23680" spans="56:142" x14ac:dyDescent="0.2">
      <c r="BD23680" s="325"/>
      <c r="EL23680" s="325"/>
    </row>
    <row r="23681" spans="56:142" x14ac:dyDescent="0.2">
      <c r="BD23681" s="325"/>
      <c r="EL23681" s="325"/>
    </row>
    <row r="23682" spans="56:142" x14ac:dyDescent="0.2">
      <c r="BD23682" s="325"/>
      <c r="EL23682" s="325"/>
    </row>
    <row r="23683" spans="56:142" x14ac:dyDescent="0.2">
      <c r="BD23683" s="325"/>
      <c r="EL23683" s="325"/>
    </row>
    <row r="23684" spans="56:142" x14ac:dyDescent="0.2">
      <c r="BD23684" s="325"/>
      <c r="EL23684" s="325"/>
    </row>
    <row r="23685" spans="56:142" x14ac:dyDescent="0.2">
      <c r="BD23685" s="325"/>
      <c r="EL23685" s="325"/>
    </row>
    <row r="23686" spans="56:142" x14ac:dyDescent="0.2">
      <c r="BD23686" s="325"/>
      <c r="EL23686" s="325"/>
    </row>
    <row r="23687" spans="56:142" x14ac:dyDescent="0.2">
      <c r="BD23687" s="325"/>
      <c r="EL23687" s="325"/>
    </row>
    <row r="23688" spans="56:142" x14ac:dyDescent="0.2">
      <c r="BD23688" s="325"/>
      <c r="EL23688" s="325"/>
    </row>
    <row r="23689" spans="56:142" x14ac:dyDescent="0.2">
      <c r="BD23689" s="325"/>
      <c r="EL23689" s="325"/>
    </row>
    <row r="23690" spans="56:142" x14ac:dyDescent="0.2">
      <c r="BD23690" s="325"/>
      <c r="EL23690" s="325"/>
    </row>
    <row r="23691" spans="56:142" x14ac:dyDescent="0.2">
      <c r="BD23691" s="325"/>
      <c r="EL23691" s="325"/>
    </row>
    <row r="23692" spans="56:142" x14ac:dyDescent="0.2">
      <c r="BD23692" s="325"/>
      <c r="EL23692" s="325"/>
    </row>
    <row r="23693" spans="56:142" x14ac:dyDescent="0.2">
      <c r="BD23693" s="325"/>
      <c r="EL23693" s="325"/>
    </row>
    <row r="23694" spans="56:142" x14ac:dyDescent="0.2">
      <c r="BD23694" s="325"/>
      <c r="EL23694" s="325"/>
    </row>
    <row r="23695" spans="56:142" x14ac:dyDescent="0.2">
      <c r="BD23695" s="325"/>
      <c r="EL23695" s="325"/>
    </row>
    <row r="23696" spans="56:142" x14ac:dyDescent="0.2">
      <c r="BD23696" s="325"/>
      <c r="EL23696" s="325"/>
    </row>
    <row r="23697" spans="56:142" x14ac:dyDescent="0.2">
      <c r="BD23697" s="325"/>
      <c r="EL23697" s="325"/>
    </row>
    <row r="23698" spans="56:142" x14ac:dyDescent="0.2">
      <c r="BD23698" s="325"/>
      <c r="EL23698" s="325"/>
    </row>
    <row r="23699" spans="56:142" x14ac:dyDescent="0.2">
      <c r="BD23699" s="325"/>
      <c r="EL23699" s="325"/>
    </row>
    <row r="23700" spans="56:142" x14ac:dyDescent="0.2">
      <c r="BD23700" s="325"/>
      <c r="EL23700" s="325"/>
    </row>
    <row r="23701" spans="56:142" x14ac:dyDescent="0.2">
      <c r="BD23701" s="325"/>
      <c r="EL23701" s="325"/>
    </row>
    <row r="23702" spans="56:142" x14ac:dyDescent="0.2">
      <c r="BD23702" s="325"/>
      <c r="EL23702" s="325"/>
    </row>
    <row r="23703" spans="56:142" x14ac:dyDescent="0.2">
      <c r="BD23703" s="325"/>
      <c r="EL23703" s="325"/>
    </row>
    <row r="23704" spans="56:142" x14ac:dyDescent="0.2">
      <c r="BD23704" s="325"/>
      <c r="EL23704" s="325"/>
    </row>
    <row r="23705" spans="56:142" x14ac:dyDescent="0.2">
      <c r="BD23705" s="325"/>
      <c r="EL23705" s="325"/>
    </row>
    <row r="23706" spans="56:142" x14ac:dyDescent="0.2">
      <c r="BD23706" s="325"/>
      <c r="EL23706" s="325"/>
    </row>
    <row r="23707" spans="56:142" x14ac:dyDescent="0.2">
      <c r="BD23707" s="325"/>
      <c r="EL23707" s="325"/>
    </row>
    <row r="23708" spans="56:142" x14ac:dyDescent="0.2">
      <c r="BD23708" s="325"/>
      <c r="EL23708" s="325"/>
    </row>
    <row r="23709" spans="56:142" x14ac:dyDescent="0.2">
      <c r="BD23709" s="325"/>
      <c r="EL23709" s="325"/>
    </row>
    <row r="23710" spans="56:142" x14ac:dyDescent="0.2">
      <c r="BD23710" s="325"/>
      <c r="EL23710" s="325"/>
    </row>
    <row r="23711" spans="56:142" x14ac:dyDescent="0.2">
      <c r="BD23711" s="325"/>
      <c r="EL23711" s="325"/>
    </row>
    <row r="23712" spans="56:142" x14ac:dyDescent="0.2">
      <c r="BD23712" s="325"/>
      <c r="EL23712" s="325"/>
    </row>
    <row r="23713" spans="56:142" x14ac:dyDescent="0.2">
      <c r="BD23713" s="325"/>
      <c r="EL23713" s="325"/>
    </row>
    <row r="23714" spans="56:142" x14ac:dyDescent="0.2">
      <c r="BD23714" s="325"/>
      <c r="EL23714" s="325"/>
    </row>
    <row r="23715" spans="56:142" x14ac:dyDescent="0.2">
      <c r="BD23715" s="325"/>
      <c r="EL23715" s="325"/>
    </row>
    <row r="23716" spans="56:142" x14ac:dyDescent="0.2">
      <c r="BD23716" s="325"/>
      <c r="EL23716" s="325"/>
    </row>
    <row r="23717" spans="56:142" x14ac:dyDescent="0.2">
      <c r="BD23717" s="325"/>
      <c r="EL23717" s="325"/>
    </row>
    <row r="23718" spans="56:142" x14ac:dyDescent="0.2">
      <c r="BD23718" s="325"/>
      <c r="EL23718" s="325"/>
    </row>
    <row r="23719" spans="56:142" x14ac:dyDescent="0.2">
      <c r="BD23719" s="325"/>
      <c r="EL23719" s="325"/>
    </row>
    <row r="23720" spans="56:142" x14ac:dyDescent="0.2">
      <c r="BD23720" s="325"/>
      <c r="EL23720" s="325"/>
    </row>
    <row r="23721" spans="56:142" x14ac:dyDescent="0.2">
      <c r="BD23721" s="325"/>
      <c r="EL23721" s="325"/>
    </row>
    <row r="23722" spans="56:142" x14ac:dyDescent="0.2">
      <c r="BD23722" s="325"/>
      <c r="EL23722" s="325"/>
    </row>
    <row r="23723" spans="56:142" x14ac:dyDescent="0.2">
      <c r="BD23723" s="325"/>
      <c r="EL23723" s="325"/>
    </row>
    <row r="23724" spans="56:142" x14ac:dyDescent="0.2">
      <c r="BD23724" s="325"/>
      <c r="EL23724" s="325"/>
    </row>
    <row r="23725" spans="56:142" x14ac:dyDescent="0.2">
      <c r="BD23725" s="325"/>
      <c r="EL23725" s="325"/>
    </row>
    <row r="23726" spans="56:142" x14ac:dyDescent="0.2">
      <c r="BD23726" s="325"/>
      <c r="EL23726" s="325"/>
    </row>
    <row r="23727" spans="56:142" x14ac:dyDescent="0.2">
      <c r="BD23727" s="325"/>
      <c r="EL23727" s="325"/>
    </row>
    <row r="23728" spans="56:142" x14ac:dyDescent="0.2">
      <c r="BD23728" s="325"/>
      <c r="EL23728" s="325"/>
    </row>
    <row r="23729" spans="56:142" x14ac:dyDescent="0.2">
      <c r="BD23729" s="325"/>
      <c r="EL23729" s="325"/>
    </row>
    <row r="23730" spans="56:142" x14ac:dyDescent="0.2">
      <c r="BD23730" s="325"/>
      <c r="EL23730" s="325"/>
    </row>
    <row r="23731" spans="56:142" x14ac:dyDescent="0.2">
      <c r="BD23731" s="325"/>
      <c r="EL23731" s="325"/>
    </row>
    <row r="23732" spans="56:142" x14ac:dyDescent="0.2">
      <c r="BD23732" s="325"/>
      <c r="EL23732" s="325"/>
    </row>
    <row r="23733" spans="56:142" x14ac:dyDescent="0.2">
      <c r="BD23733" s="325"/>
      <c r="EL23733" s="325"/>
    </row>
    <row r="23734" spans="56:142" x14ac:dyDescent="0.2">
      <c r="BD23734" s="325"/>
      <c r="EL23734" s="325"/>
    </row>
    <row r="23735" spans="56:142" x14ac:dyDescent="0.2">
      <c r="BD23735" s="325"/>
      <c r="EL23735" s="325"/>
    </row>
    <row r="23736" spans="56:142" x14ac:dyDescent="0.2">
      <c r="BD23736" s="325"/>
      <c r="EL23736" s="325"/>
    </row>
    <row r="23737" spans="56:142" x14ac:dyDescent="0.2">
      <c r="BD23737" s="325"/>
      <c r="EL23737" s="325"/>
    </row>
    <row r="23738" spans="56:142" x14ac:dyDescent="0.2">
      <c r="BD23738" s="325"/>
      <c r="EL23738" s="325"/>
    </row>
    <row r="23739" spans="56:142" x14ac:dyDescent="0.2">
      <c r="BD23739" s="325"/>
      <c r="EL23739" s="325"/>
    </row>
    <row r="23740" spans="56:142" x14ac:dyDescent="0.2">
      <c r="BD23740" s="325"/>
      <c r="EL23740" s="325"/>
    </row>
    <row r="23741" spans="56:142" x14ac:dyDescent="0.2">
      <c r="BD23741" s="325"/>
      <c r="EL23741" s="325"/>
    </row>
    <row r="23742" spans="56:142" x14ac:dyDescent="0.2">
      <c r="BD23742" s="325"/>
      <c r="EL23742" s="325"/>
    </row>
    <row r="23743" spans="56:142" x14ac:dyDescent="0.2">
      <c r="BD23743" s="325"/>
      <c r="EL23743" s="325"/>
    </row>
    <row r="23744" spans="56:142" x14ac:dyDescent="0.2">
      <c r="BD23744" s="325"/>
      <c r="EL23744" s="325"/>
    </row>
    <row r="23745" spans="56:142" x14ac:dyDescent="0.2">
      <c r="BD23745" s="325"/>
      <c r="EL23745" s="325"/>
    </row>
    <row r="23746" spans="56:142" x14ac:dyDescent="0.2">
      <c r="BD23746" s="325"/>
      <c r="EL23746" s="325"/>
    </row>
    <row r="23747" spans="56:142" x14ac:dyDescent="0.2">
      <c r="BD23747" s="325"/>
      <c r="EL23747" s="325"/>
    </row>
    <row r="23748" spans="56:142" x14ac:dyDescent="0.2">
      <c r="BD23748" s="325"/>
      <c r="EL23748" s="325"/>
    </row>
    <row r="23749" spans="56:142" x14ac:dyDescent="0.2">
      <c r="BD23749" s="325"/>
      <c r="EL23749" s="325"/>
    </row>
    <row r="23750" spans="56:142" x14ac:dyDescent="0.2">
      <c r="BD23750" s="325"/>
      <c r="EL23750" s="325"/>
    </row>
    <row r="23751" spans="56:142" x14ac:dyDescent="0.2">
      <c r="BD23751" s="325"/>
      <c r="EL23751" s="325"/>
    </row>
    <row r="23752" spans="56:142" x14ac:dyDescent="0.2">
      <c r="BD23752" s="325"/>
      <c r="EL23752" s="325"/>
    </row>
    <row r="23753" spans="56:142" x14ac:dyDescent="0.2">
      <c r="BD23753" s="325"/>
      <c r="EL23753" s="325"/>
    </row>
    <row r="23754" spans="56:142" x14ac:dyDescent="0.2">
      <c r="BD23754" s="325"/>
      <c r="EL23754" s="325"/>
    </row>
    <row r="23755" spans="56:142" x14ac:dyDescent="0.2">
      <c r="BD23755" s="325"/>
      <c r="EL23755" s="325"/>
    </row>
    <row r="23756" spans="56:142" x14ac:dyDescent="0.2">
      <c r="BD23756" s="325"/>
      <c r="EL23756" s="325"/>
    </row>
    <row r="23757" spans="56:142" x14ac:dyDescent="0.2">
      <c r="BD23757" s="325"/>
      <c r="EL23757" s="325"/>
    </row>
    <row r="23758" spans="56:142" x14ac:dyDescent="0.2">
      <c r="BD23758" s="325"/>
      <c r="EL23758" s="325"/>
    </row>
    <row r="23759" spans="56:142" x14ac:dyDescent="0.2">
      <c r="BD23759" s="325"/>
      <c r="EL23759" s="325"/>
    </row>
    <row r="23760" spans="56:142" x14ac:dyDescent="0.2">
      <c r="BD23760" s="325"/>
      <c r="EL23760" s="325"/>
    </row>
    <row r="23761" spans="56:142" x14ac:dyDescent="0.2">
      <c r="BD23761" s="325"/>
      <c r="EL23761" s="325"/>
    </row>
    <row r="23762" spans="56:142" x14ac:dyDescent="0.2">
      <c r="BD23762" s="325"/>
      <c r="EL23762" s="325"/>
    </row>
    <row r="23763" spans="56:142" x14ac:dyDescent="0.2">
      <c r="BD23763" s="325"/>
      <c r="EL23763" s="325"/>
    </row>
    <row r="23764" spans="56:142" x14ac:dyDescent="0.2">
      <c r="BD23764" s="325"/>
      <c r="EL23764" s="325"/>
    </row>
    <row r="23765" spans="56:142" x14ac:dyDescent="0.2">
      <c r="BD23765" s="325"/>
      <c r="EL23765" s="325"/>
    </row>
    <row r="23766" spans="56:142" x14ac:dyDescent="0.2">
      <c r="BD23766" s="325"/>
      <c r="EL23766" s="325"/>
    </row>
    <row r="23767" spans="56:142" x14ac:dyDescent="0.2">
      <c r="BD23767" s="325"/>
      <c r="EL23767" s="325"/>
    </row>
    <row r="23768" spans="56:142" x14ac:dyDescent="0.2">
      <c r="BD23768" s="325"/>
      <c r="EL23768" s="325"/>
    </row>
    <row r="23769" spans="56:142" x14ac:dyDescent="0.2">
      <c r="BD23769" s="325"/>
      <c r="EL23769" s="325"/>
    </row>
    <row r="23770" spans="56:142" x14ac:dyDescent="0.2">
      <c r="BD23770" s="325"/>
      <c r="EL23770" s="325"/>
    </row>
    <row r="23771" spans="56:142" x14ac:dyDescent="0.2">
      <c r="BD23771" s="325"/>
      <c r="EL23771" s="325"/>
    </row>
    <row r="23772" spans="56:142" x14ac:dyDescent="0.2">
      <c r="BD23772" s="325"/>
      <c r="EL23772" s="325"/>
    </row>
    <row r="23773" spans="56:142" x14ac:dyDescent="0.2">
      <c r="BD23773" s="325"/>
      <c r="EL23773" s="325"/>
    </row>
    <row r="23774" spans="56:142" x14ac:dyDescent="0.2">
      <c r="BD23774" s="325"/>
      <c r="EL23774" s="325"/>
    </row>
    <row r="23775" spans="56:142" x14ac:dyDescent="0.2">
      <c r="BD23775" s="325"/>
      <c r="EL23775" s="325"/>
    </row>
    <row r="23776" spans="56:142" x14ac:dyDescent="0.2">
      <c r="BD23776" s="325"/>
      <c r="EL23776" s="325"/>
    </row>
    <row r="23777" spans="56:142" x14ac:dyDescent="0.2">
      <c r="BD23777" s="325"/>
      <c r="EL23777" s="325"/>
    </row>
    <row r="23778" spans="56:142" x14ac:dyDescent="0.2">
      <c r="BD23778" s="325"/>
      <c r="EL23778" s="325"/>
    </row>
    <row r="23779" spans="56:142" x14ac:dyDescent="0.2">
      <c r="BD23779" s="325"/>
      <c r="EL23779" s="325"/>
    </row>
    <row r="23780" spans="56:142" x14ac:dyDescent="0.2">
      <c r="BD23780" s="325"/>
      <c r="EL23780" s="325"/>
    </row>
    <row r="23781" spans="56:142" x14ac:dyDescent="0.2">
      <c r="BD23781" s="325"/>
      <c r="EL23781" s="325"/>
    </row>
    <row r="23782" spans="56:142" x14ac:dyDescent="0.2">
      <c r="BD23782" s="325"/>
      <c r="EL23782" s="325"/>
    </row>
    <row r="23783" spans="56:142" x14ac:dyDescent="0.2">
      <c r="BD23783" s="325"/>
      <c r="EL23783" s="325"/>
    </row>
    <row r="23784" spans="56:142" x14ac:dyDescent="0.2">
      <c r="BD23784" s="325"/>
      <c r="EL23784" s="325"/>
    </row>
    <row r="23785" spans="56:142" x14ac:dyDescent="0.2">
      <c r="BD23785" s="325"/>
      <c r="EL23785" s="325"/>
    </row>
    <row r="23786" spans="56:142" x14ac:dyDescent="0.2">
      <c r="BD23786" s="325"/>
      <c r="EL23786" s="325"/>
    </row>
    <row r="23787" spans="56:142" x14ac:dyDescent="0.2">
      <c r="BD23787" s="325"/>
      <c r="EL23787" s="325"/>
    </row>
    <row r="23788" spans="56:142" x14ac:dyDescent="0.2">
      <c r="BD23788" s="325"/>
      <c r="EL23788" s="325"/>
    </row>
    <row r="23789" spans="56:142" x14ac:dyDescent="0.2">
      <c r="BD23789" s="325"/>
      <c r="EL23789" s="325"/>
    </row>
    <row r="23790" spans="56:142" x14ac:dyDescent="0.2">
      <c r="BD23790" s="325"/>
      <c r="EL23790" s="325"/>
    </row>
    <row r="23791" spans="56:142" x14ac:dyDescent="0.2">
      <c r="BD23791" s="325"/>
      <c r="EL23791" s="325"/>
    </row>
    <row r="23792" spans="56:142" x14ac:dyDescent="0.2">
      <c r="BD23792" s="325"/>
      <c r="EL23792" s="325"/>
    </row>
    <row r="23793" spans="56:142" x14ac:dyDescent="0.2">
      <c r="BD23793" s="325"/>
      <c r="EL23793" s="325"/>
    </row>
    <row r="23794" spans="56:142" x14ac:dyDescent="0.2">
      <c r="BD23794" s="325"/>
      <c r="EL23794" s="325"/>
    </row>
    <row r="23795" spans="56:142" x14ac:dyDescent="0.2">
      <c r="BD23795" s="325"/>
      <c r="EL23795" s="325"/>
    </row>
    <row r="23796" spans="56:142" x14ac:dyDescent="0.2">
      <c r="BD23796" s="325"/>
      <c r="EL23796" s="325"/>
    </row>
    <row r="23797" spans="56:142" x14ac:dyDescent="0.2">
      <c r="BD23797" s="325"/>
      <c r="EL23797" s="325"/>
    </row>
    <row r="23798" spans="56:142" x14ac:dyDescent="0.2">
      <c r="BD23798" s="325"/>
      <c r="EL23798" s="325"/>
    </row>
    <row r="23799" spans="56:142" x14ac:dyDescent="0.2">
      <c r="BD23799" s="325"/>
      <c r="EL23799" s="325"/>
    </row>
    <row r="23800" spans="56:142" x14ac:dyDescent="0.2">
      <c r="BD23800" s="325"/>
      <c r="EL23800" s="325"/>
    </row>
    <row r="23801" spans="56:142" x14ac:dyDescent="0.2">
      <c r="BD23801" s="325"/>
      <c r="EL23801" s="325"/>
    </row>
    <row r="23802" spans="56:142" x14ac:dyDescent="0.2">
      <c r="BD23802" s="325"/>
      <c r="EL23802" s="325"/>
    </row>
    <row r="23803" spans="56:142" x14ac:dyDescent="0.2">
      <c r="BD23803" s="325"/>
      <c r="EL23803" s="325"/>
    </row>
    <row r="23804" spans="56:142" x14ac:dyDescent="0.2">
      <c r="BD23804" s="325"/>
      <c r="EL23804" s="325"/>
    </row>
    <row r="23805" spans="56:142" x14ac:dyDescent="0.2">
      <c r="BD23805" s="325"/>
      <c r="EL23805" s="325"/>
    </row>
    <row r="23806" spans="56:142" x14ac:dyDescent="0.2">
      <c r="BD23806" s="325"/>
      <c r="EL23806" s="325"/>
    </row>
    <row r="23807" spans="56:142" x14ac:dyDescent="0.2">
      <c r="BD23807" s="325"/>
      <c r="EL23807" s="325"/>
    </row>
    <row r="23808" spans="56:142" x14ac:dyDescent="0.2">
      <c r="BD23808" s="325"/>
      <c r="EL23808" s="325"/>
    </row>
    <row r="23809" spans="56:142" x14ac:dyDescent="0.2">
      <c r="BD23809" s="325"/>
      <c r="EL23809" s="325"/>
    </row>
    <row r="23810" spans="56:142" x14ac:dyDescent="0.2">
      <c r="BD23810" s="325"/>
      <c r="EL23810" s="325"/>
    </row>
    <row r="23811" spans="56:142" x14ac:dyDescent="0.2">
      <c r="BD23811" s="325"/>
      <c r="EL23811" s="325"/>
    </row>
    <row r="23812" spans="56:142" x14ac:dyDescent="0.2">
      <c r="BD23812" s="325"/>
      <c r="EL23812" s="325"/>
    </row>
    <row r="23813" spans="56:142" x14ac:dyDescent="0.2">
      <c r="BD23813" s="325"/>
      <c r="EL23813" s="325"/>
    </row>
    <row r="23814" spans="56:142" x14ac:dyDescent="0.2">
      <c r="BD23814" s="325"/>
      <c r="EL23814" s="325"/>
    </row>
    <row r="23815" spans="56:142" x14ac:dyDescent="0.2">
      <c r="BD23815" s="325"/>
      <c r="EL23815" s="325"/>
    </row>
    <row r="23816" spans="56:142" x14ac:dyDescent="0.2">
      <c r="BD23816" s="325"/>
      <c r="EL23816" s="325"/>
    </row>
    <row r="23817" spans="56:142" x14ac:dyDescent="0.2">
      <c r="BD23817" s="325"/>
      <c r="EL23817" s="325"/>
    </row>
    <row r="23818" spans="56:142" x14ac:dyDescent="0.2">
      <c r="BD23818" s="325"/>
      <c r="EL23818" s="325"/>
    </row>
    <row r="23819" spans="56:142" x14ac:dyDescent="0.2">
      <c r="BD23819" s="325"/>
      <c r="EL23819" s="325"/>
    </row>
    <row r="23820" spans="56:142" x14ac:dyDescent="0.2">
      <c r="BD23820" s="325"/>
      <c r="EL23820" s="325"/>
    </row>
    <row r="23821" spans="56:142" x14ac:dyDescent="0.2">
      <c r="BD23821" s="325"/>
      <c r="EL23821" s="325"/>
    </row>
    <row r="23822" spans="56:142" x14ac:dyDescent="0.2">
      <c r="BD23822" s="325"/>
      <c r="EL23822" s="325"/>
    </row>
    <row r="23823" spans="56:142" x14ac:dyDescent="0.2">
      <c r="BD23823" s="325"/>
      <c r="EL23823" s="325"/>
    </row>
    <row r="23824" spans="56:142" x14ac:dyDescent="0.2">
      <c r="BD23824" s="325"/>
      <c r="EL23824" s="325"/>
    </row>
    <row r="23825" spans="56:142" x14ac:dyDescent="0.2">
      <c r="BD23825" s="325"/>
      <c r="EL23825" s="325"/>
    </row>
    <row r="23826" spans="56:142" x14ac:dyDescent="0.2">
      <c r="BD23826" s="325"/>
      <c r="EL23826" s="325"/>
    </row>
    <row r="23827" spans="56:142" x14ac:dyDescent="0.2">
      <c r="BD23827" s="325"/>
      <c r="EL23827" s="325"/>
    </row>
    <row r="23828" spans="56:142" x14ac:dyDescent="0.2">
      <c r="BD23828" s="325"/>
      <c r="EL23828" s="325"/>
    </row>
    <row r="23829" spans="56:142" x14ac:dyDescent="0.2">
      <c r="BD23829" s="325"/>
      <c r="EL23829" s="325"/>
    </row>
    <row r="23830" spans="56:142" x14ac:dyDescent="0.2">
      <c r="BD23830" s="325"/>
      <c r="EL23830" s="325"/>
    </row>
    <row r="23831" spans="56:142" x14ac:dyDescent="0.2">
      <c r="BD23831" s="325"/>
      <c r="EL23831" s="325"/>
    </row>
    <row r="23832" spans="56:142" x14ac:dyDescent="0.2">
      <c r="BD23832" s="325"/>
      <c r="EL23832" s="325"/>
    </row>
    <row r="23833" spans="56:142" x14ac:dyDescent="0.2">
      <c r="BD23833" s="325"/>
      <c r="EL23833" s="325"/>
    </row>
    <row r="23834" spans="56:142" x14ac:dyDescent="0.2">
      <c r="BD23834" s="325"/>
      <c r="EL23834" s="325"/>
    </row>
    <row r="23835" spans="56:142" x14ac:dyDescent="0.2">
      <c r="BD23835" s="325"/>
      <c r="EL23835" s="325"/>
    </row>
    <row r="23836" spans="56:142" x14ac:dyDescent="0.2">
      <c r="BD23836" s="325"/>
      <c r="EL23836" s="325"/>
    </row>
    <row r="23837" spans="56:142" x14ac:dyDescent="0.2">
      <c r="BD23837" s="325"/>
      <c r="EL23837" s="325"/>
    </row>
    <row r="23838" spans="56:142" x14ac:dyDescent="0.2">
      <c r="BD23838" s="325"/>
      <c r="EL23838" s="325"/>
    </row>
    <row r="23839" spans="56:142" x14ac:dyDescent="0.2">
      <c r="BD23839" s="325"/>
      <c r="EL23839" s="325"/>
    </row>
    <row r="23840" spans="56:142" x14ac:dyDescent="0.2">
      <c r="BD23840" s="325"/>
      <c r="EL23840" s="325"/>
    </row>
    <row r="23841" spans="56:142" x14ac:dyDescent="0.2">
      <c r="BD23841" s="325"/>
      <c r="EL23841" s="325"/>
    </row>
    <row r="23842" spans="56:142" x14ac:dyDescent="0.2">
      <c r="BD23842" s="325"/>
      <c r="EL23842" s="325"/>
    </row>
    <row r="23843" spans="56:142" x14ac:dyDescent="0.2">
      <c r="BD23843" s="325"/>
      <c r="EL23843" s="325"/>
    </row>
    <row r="23844" spans="56:142" x14ac:dyDescent="0.2">
      <c r="BD23844" s="325"/>
      <c r="EL23844" s="325"/>
    </row>
    <row r="23845" spans="56:142" x14ac:dyDescent="0.2">
      <c r="BD23845" s="325"/>
      <c r="EL23845" s="325"/>
    </row>
    <row r="23846" spans="56:142" x14ac:dyDescent="0.2">
      <c r="BD23846" s="325"/>
      <c r="EL23846" s="325"/>
    </row>
    <row r="23847" spans="56:142" x14ac:dyDescent="0.2">
      <c r="BD23847" s="325"/>
      <c r="EL23847" s="325"/>
    </row>
    <row r="23848" spans="56:142" x14ac:dyDescent="0.2">
      <c r="BD23848" s="325"/>
      <c r="EL23848" s="325"/>
    </row>
    <row r="23849" spans="56:142" x14ac:dyDescent="0.2">
      <c r="BD23849" s="325"/>
      <c r="EL23849" s="325"/>
    </row>
    <row r="23850" spans="56:142" x14ac:dyDescent="0.2">
      <c r="BD23850" s="325"/>
      <c r="EL23850" s="325"/>
    </row>
    <row r="23851" spans="56:142" x14ac:dyDescent="0.2">
      <c r="BD23851" s="325"/>
      <c r="EL23851" s="325"/>
    </row>
    <row r="23852" spans="56:142" x14ac:dyDescent="0.2">
      <c r="BD23852" s="325"/>
      <c r="EL23852" s="325"/>
    </row>
    <row r="23853" spans="56:142" x14ac:dyDescent="0.2">
      <c r="BD23853" s="325"/>
      <c r="EL23853" s="325"/>
    </row>
    <row r="23854" spans="56:142" x14ac:dyDescent="0.2">
      <c r="BD23854" s="325"/>
      <c r="EL23854" s="325"/>
    </row>
    <row r="23855" spans="56:142" x14ac:dyDescent="0.2">
      <c r="BD23855" s="325"/>
      <c r="EL23855" s="325"/>
    </row>
    <row r="23856" spans="56:142" x14ac:dyDescent="0.2">
      <c r="BD23856" s="325"/>
      <c r="EL23856" s="325"/>
    </row>
    <row r="23857" spans="56:142" x14ac:dyDescent="0.2">
      <c r="BD23857" s="325"/>
      <c r="EL23857" s="325"/>
    </row>
    <row r="23858" spans="56:142" x14ac:dyDescent="0.2">
      <c r="BD23858" s="325"/>
      <c r="EL23858" s="325"/>
    </row>
    <row r="23859" spans="56:142" x14ac:dyDescent="0.2">
      <c r="BD23859" s="325"/>
      <c r="EL23859" s="325"/>
    </row>
    <row r="23860" spans="56:142" x14ac:dyDescent="0.2">
      <c r="BD23860" s="325"/>
      <c r="EL23860" s="325"/>
    </row>
    <row r="23861" spans="56:142" x14ac:dyDescent="0.2">
      <c r="BD23861" s="325"/>
      <c r="EL23861" s="325"/>
    </row>
    <row r="23862" spans="56:142" x14ac:dyDescent="0.2">
      <c r="BD23862" s="325"/>
      <c r="EL23862" s="325"/>
    </row>
    <row r="23863" spans="56:142" x14ac:dyDescent="0.2">
      <c r="BD23863" s="325"/>
      <c r="EL23863" s="325"/>
    </row>
    <row r="23864" spans="56:142" x14ac:dyDescent="0.2">
      <c r="BD23864" s="325"/>
      <c r="EL23864" s="325"/>
    </row>
    <row r="23865" spans="56:142" x14ac:dyDescent="0.2">
      <c r="BD23865" s="325"/>
      <c r="EL23865" s="325"/>
    </row>
    <row r="23866" spans="56:142" x14ac:dyDescent="0.2">
      <c r="BD23866" s="325"/>
      <c r="EL23866" s="325"/>
    </row>
    <row r="23867" spans="56:142" x14ac:dyDescent="0.2">
      <c r="BD23867" s="325"/>
      <c r="EL23867" s="325"/>
    </row>
    <row r="23868" spans="56:142" x14ac:dyDescent="0.2">
      <c r="BD23868" s="325"/>
      <c r="EL23868" s="325"/>
    </row>
    <row r="23869" spans="56:142" x14ac:dyDescent="0.2">
      <c r="BD23869" s="325"/>
      <c r="EL23869" s="325"/>
    </row>
    <row r="23870" spans="56:142" x14ac:dyDescent="0.2">
      <c r="BD23870" s="325"/>
      <c r="EL23870" s="325"/>
    </row>
    <row r="23871" spans="56:142" x14ac:dyDescent="0.2">
      <c r="BD23871" s="325"/>
      <c r="EL23871" s="325"/>
    </row>
    <row r="23872" spans="56:142" x14ac:dyDescent="0.2">
      <c r="BD23872" s="325"/>
      <c r="EL23872" s="325"/>
    </row>
    <row r="23873" spans="56:142" x14ac:dyDescent="0.2">
      <c r="BD23873" s="325"/>
      <c r="EL23873" s="325"/>
    </row>
    <row r="23874" spans="56:142" x14ac:dyDescent="0.2">
      <c r="BD23874" s="325"/>
      <c r="EL23874" s="325"/>
    </row>
    <row r="23875" spans="56:142" x14ac:dyDescent="0.2">
      <c r="BD23875" s="325"/>
      <c r="EL23875" s="325"/>
    </row>
    <row r="23876" spans="56:142" x14ac:dyDescent="0.2">
      <c r="BD23876" s="325"/>
      <c r="EL23876" s="325"/>
    </row>
    <row r="23877" spans="56:142" x14ac:dyDescent="0.2">
      <c r="BD23877" s="325"/>
      <c r="EL23877" s="325"/>
    </row>
    <row r="23878" spans="56:142" x14ac:dyDescent="0.2">
      <c r="BD23878" s="325"/>
      <c r="EL23878" s="325"/>
    </row>
    <row r="23879" spans="56:142" x14ac:dyDescent="0.2">
      <c r="BD23879" s="325"/>
      <c r="EL23879" s="325"/>
    </row>
    <row r="23880" spans="56:142" x14ac:dyDescent="0.2">
      <c r="BD23880" s="325"/>
      <c r="EL23880" s="325"/>
    </row>
    <row r="23881" spans="56:142" x14ac:dyDescent="0.2">
      <c r="BD23881" s="325"/>
      <c r="EL23881" s="325"/>
    </row>
    <row r="23882" spans="56:142" x14ac:dyDescent="0.2">
      <c r="BD23882" s="325"/>
      <c r="EL23882" s="325"/>
    </row>
    <row r="23883" spans="56:142" x14ac:dyDescent="0.2">
      <c r="BD23883" s="325"/>
      <c r="EL23883" s="325"/>
    </row>
    <row r="23884" spans="56:142" x14ac:dyDescent="0.2">
      <c r="BD23884" s="325"/>
      <c r="EL23884" s="325"/>
    </row>
    <row r="23885" spans="56:142" x14ac:dyDescent="0.2">
      <c r="BD23885" s="325"/>
      <c r="EL23885" s="325"/>
    </row>
    <row r="23886" spans="56:142" x14ac:dyDescent="0.2">
      <c r="BD23886" s="325"/>
      <c r="EL23886" s="325"/>
    </row>
    <row r="23887" spans="56:142" x14ac:dyDescent="0.2">
      <c r="BD23887" s="325"/>
      <c r="EL23887" s="325"/>
    </row>
    <row r="23888" spans="56:142" x14ac:dyDescent="0.2">
      <c r="BD23888" s="325"/>
      <c r="EL23888" s="325"/>
    </row>
    <row r="23889" spans="56:142" x14ac:dyDescent="0.2">
      <c r="BD23889" s="325"/>
      <c r="EL23889" s="325"/>
    </row>
    <row r="23890" spans="56:142" x14ac:dyDescent="0.2">
      <c r="BD23890" s="325"/>
      <c r="EL23890" s="325"/>
    </row>
    <row r="23891" spans="56:142" x14ac:dyDescent="0.2">
      <c r="BD23891" s="325"/>
      <c r="EL23891" s="325"/>
    </row>
    <row r="23892" spans="56:142" x14ac:dyDescent="0.2">
      <c r="BD23892" s="325"/>
      <c r="EL23892" s="325"/>
    </row>
    <row r="23893" spans="56:142" x14ac:dyDescent="0.2">
      <c r="BD23893" s="325"/>
      <c r="EL23893" s="325"/>
    </row>
    <row r="23894" spans="56:142" x14ac:dyDescent="0.2">
      <c r="BD23894" s="325"/>
      <c r="EL23894" s="325"/>
    </row>
    <row r="23895" spans="56:142" x14ac:dyDescent="0.2">
      <c r="BD23895" s="325"/>
      <c r="EL23895" s="325"/>
    </row>
    <row r="23896" spans="56:142" x14ac:dyDescent="0.2">
      <c r="BD23896" s="325"/>
      <c r="EL23896" s="325"/>
    </row>
    <row r="23897" spans="56:142" x14ac:dyDescent="0.2">
      <c r="BD23897" s="325"/>
      <c r="EL23897" s="325"/>
    </row>
    <row r="23898" spans="56:142" x14ac:dyDescent="0.2">
      <c r="BD23898" s="325"/>
      <c r="EL23898" s="325"/>
    </row>
    <row r="23899" spans="56:142" x14ac:dyDescent="0.2">
      <c r="BD23899" s="325"/>
      <c r="EL23899" s="325"/>
    </row>
    <row r="23900" spans="56:142" x14ac:dyDescent="0.2">
      <c r="BD23900" s="325"/>
      <c r="EL23900" s="325"/>
    </row>
    <row r="23901" spans="56:142" x14ac:dyDescent="0.2">
      <c r="BD23901" s="325"/>
      <c r="EL23901" s="325"/>
    </row>
    <row r="23902" spans="56:142" x14ac:dyDescent="0.2">
      <c r="BD23902" s="325"/>
      <c r="EL23902" s="325"/>
    </row>
    <row r="23903" spans="56:142" x14ac:dyDescent="0.2">
      <c r="BD23903" s="325"/>
      <c r="EL23903" s="325"/>
    </row>
    <row r="23904" spans="56:142" x14ac:dyDescent="0.2">
      <c r="BD23904" s="325"/>
      <c r="EL23904" s="325"/>
    </row>
    <row r="23905" spans="56:142" x14ac:dyDescent="0.2">
      <c r="BD23905" s="325"/>
      <c r="EL23905" s="325"/>
    </row>
    <row r="23906" spans="56:142" x14ac:dyDescent="0.2">
      <c r="BD23906" s="325"/>
      <c r="EL23906" s="325"/>
    </row>
    <row r="23907" spans="56:142" x14ac:dyDescent="0.2">
      <c r="BD23907" s="325"/>
      <c r="EL23907" s="325"/>
    </row>
    <row r="23908" spans="56:142" x14ac:dyDescent="0.2">
      <c r="BD23908" s="325"/>
      <c r="EL23908" s="325"/>
    </row>
    <row r="23909" spans="56:142" x14ac:dyDescent="0.2">
      <c r="BD23909" s="325"/>
      <c r="EL23909" s="325"/>
    </row>
    <row r="23910" spans="56:142" x14ac:dyDescent="0.2">
      <c r="BD23910" s="325"/>
      <c r="EL23910" s="325"/>
    </row>
    <row r="23911" spans="56:142" x14ac:dyDescent="0.2">
      <c r="BD23911" s="325"/>
      <c r="EL23911" s="325"/>
    </row>
    <row r="23912" spans="56:142" x14ac:dyDescent="0.2">
      <c r="BD23912" s="325"/>
      <c r="EL23912" s="325"/>
    </row>
    <row r="23913" spans="56:142" x14ac:dyDescent="0.2">
      <c r="BD23913" s="325"/>
      <c r="EL23913" s="325"/>
    </row>
    <row r="23914" spans="56:142" x14ac:dyDescent="0.2">
      <c r="BD23914" s="325"/>
      <c r="EL23914" s="325"/>
    </row>
    <row r="23915" spans="56:142" x14ac:dyDescent="0.2">
      <c r="BD23915" s="325"/>
      <c r="EL23915" s="325"/>
    </row>
    <row r="23916" spans="56:142" x14ac:dyDescent="0.2">
      <c r="BD23916" s="325"/>
      <c r="EL23916" s="325"/>
    </row>
    <row r="23917" spans="56:142" x14ac:dyDescent="0.2">
      <c r="BD23917" s="325"/>
      <c r="EL23917" s="325"/>
    </row>
    <row r="23918" spans="56:142" x14ac:dyDescent="0.2">
      <c r="BD23918" s="325"/>
      <c r="EL23918" s="325"/>
    </row>
    <row r="23919" spans="56:142" x14ac:dyDescent="0.2">
      <c r="BD23919" s="325"/>
      <c r="EL23919" s="325"/>
    </row>
    <row r="23920" spans="56:142" x14ac:dyDescent="0.2">
      <c r="BD23920" s="325"/>
      <c r="EL23920" s="325"/>
    </row>
    <row r="23921" spans="56:142" x14ac:dyDescent="0.2">
      <c r="BD23921" s="325"/>
      <c r="EL23921" s="325"/>
    </row>
    <row r="23922" spans="56:142" x14ac:dyDescent="0.2">
      <c r="BD23922" s="325"/>
      <c r="EL23922" s="325"/>
    </row>
    <row r="23923" spans="56:142" x14ac:dyDescent="0.2">
      <c r="BD23923" s="325"/>
      <c r="EL23923" s="325"/>
    </row>
    <row r="23924" spans="56:142" x14ac:dyDescent="0.2">
      <c r="BD23924" s="325"/>
      <c r="EL23924" s="325"/>
    </row>
    <row r="23925" spans="56:142" x14ac:dyDescent="0.2">
      <c r="BD23925" s="325"/>
      <c r="EL23925" s="325"/>
    </row>
    <row r="23926" spans="56:142" x14ac:dyDescent="0.2">
      <c r="BD23926" s="325"/>
      <c r="EL23926" s="325"/>
    </row>
    <row r="23927" spans="56:142" x14ac:dyDescent="0.2">
      <c r="BD23927" s="325"/>
      <c r="EL23927" s="325"/>
    </row>
    <row r="23928" spans="56:142" x14ac:dyDescent="0.2">
      <c r="BD23928" s="325"/>
      <c r="EL23928" s="325"/>
    </row>
    <row r="23929" spans="56:142" x14ac:dyDescent="0.2">
      <c r="BD23929" s="325"/>
      <c r="EL23929" s="325"/>
    </row>
    <row r="23930" spans="56:142" x14ac:dyDescent="0.2">
      <c r="BD23930" s="325"/>
      <c r="EL23930" s="325"/>
    </row>
    <row r="23931" spans="56:142" x14ac:dyDescent="0.2">
      <c r="BD23931" s="325"/>
      <c r="EL23931" s="325"/>
    </row>
    <row r="23932" spans="56:142" x14ac:dyDescent="0.2">
      <c r="BD23932" s="325"/>
      <c r="EL23932" s="325"/>
    </row>
    <row r="23933" spans="56:142" x14ac:dyDescent="0.2">
      <c r="BD23933" s="325"/>
      <c r="EL23933" s="325"/>
    </row>
    <row r="23934" spans="56:142" x14ac:dyDescent="0.2">
      <c r="BD23934" s="325"/>
      <c r="EL23934" s="325"/>
    </row>
    <row r="23935" spans="56:142" x14ac:dyDescent="0.2">
      <c r="BD23935" s="325"/>
      <c r="EL23935" s="325"/>
    </row>
    <row r="23936" spans="56:142" x14ac:dyDescent="0.2">
      <c r="BD23936" s="325"/>
      <c r="EL23936" s="325"/>
    </row>
    <row r="23937" spans="56:142" x14ac:dyDescent="0.2">
      <c r="BD23937" s="325"/>
      <c r="EL23937" s="325"/>
    </row>
    <row r="23938" spans="56:142" x14ac:dyDescent="0.2">
      <c r="BD23938" s="325"/>
      <c r="EL23938" s="325"/>
    </row>
    <row r="23939" spans="56:142" x14ac:dyDescent="0.2">
      <c r="BD23939" s="325"/>
      <c r="EL23939" s="325"/>
    </row>
    <row r="23940" spans="56:142" x14ac:dyDescent="0.2">
      <c r="BD23940" s="325"/>
      <c r="EL23940" s="325"/>
    </row>
    <row r="23941" spans="56:142" x14ac:dyDescent="0.2">
      <c r="BD23941" s="325"/>
      <c r="EL23941" s="325"/>
    </row>
    <row r="23942" spans="56:142" x14ac:dyDescent="0.2">
      <c r="BD23942" s="325"/>
      <c r="EL23942" s="325"/>
    </row>
    <row r="23943" spans="56:142" x14ac:dyDescent="0.2">
      <c r="BD23943" s="325"/>
      <c r="EL23943" s="325"/>
    </row>
    <row r="23944" spans="56:142" x14ac:dyDescent="0.2">
      <c r="BD23944" s="325"/>
      <c r="EL23944" s="325"/>
    </row>
    <row r="23945" spans="56:142" x14ac:dyDescent="0.2">
      <c r="BD23945" s="325"/>
      <c r="EL23945" s="325"/>
    </row>
    <row r="23946" spans="56:142" x14ac:dyDescent="0.2">
      <c r="BD23946" s="325"/>
      <c r="EL23946" s="325"/>
    </row>
    <row r="23947" spans="56:142" x14ac:dyDescent="0.2">
      <c r="BD23947" s="325"/>
      <c r="EL23947" s="325"/>
    </row>
    <row r="23948" spans="56:142" x14ac:dyDescent="0.2">
      <c r="BD23948" s="325"/>
      <c r="EL23948" s="325"/>
    </row>
    <row r="23949" spans="56:142" x14ac:dyDescent="0.2">
      <c r="BD23949" s="325"/>
      <c r="EL23949" s="325"/>
    </row>
    <row r="23950" spans="56:142" x14ac:dyDescent="0.2">
      <c r="BD23950" s="325"/>
      <c r="EL23950" s="325"/>
    </row>
    <row r="23951" spans="56:142" x14ac:dyDescent="0.2">
      <c r="BD23951" s="325"/>
      <c r="EL23951" s="325"/>
    </row>
    <row r="23952" spans="56:142" x14ac:dyDescent="0.2">
      <c r="BD23952" s="325"/>
      <c r="EL23952" s="325"/>
    </row>
    <row r="23953" spans="56:142" x14ac:dyDescent="0.2">
      <c r="BD23953" s="325"/>
      <c r="EL23953" s="325"/>
    </row>
    <row r="23954" spans="56:142" x14ac:dyDescent="0.2">
      <c r="BD23954" s="325"/>
      <c r="EL23954" s="325"/>
    </row>
    <row r="23955" spans="56:142" x14ac:dyDescent="0.2">
      <c r="BD23955" s="325"/>
      <c r="EL23955" s="325"/>
    </row>
    <row r="23956" spans="56:142" x14ac:dyDescent="0.2">
      <c r="BD23956" s="325"/>
      <c r="EL23956" s="325"/>
    </row>
    <row r="23957" spans="56:142" x14ac:dyDescent="0.2">
      <c r="BD23957" s="325"/>
      <c r="EL23957" s="325"/>
    </row>
    <row r="23958" spans="56:142" x14ac:dyDescent="0.2">
      <c r="BD23958" s="325"/>
      <c r="EL23958" s="325"/>
    </row>
    <row r="23959" spans="56:142" x14ac:dyDescent="0.2">
      <c r="BD23959" s="325"/>
      <c r="EL23959" s="325"/>
    </row>
    <row r="23960" spans="56:142" x14ac:dyDescent="0.2">
      <c r="BD23960" s="325"/>
      <c r="EL23960" s="325"/>
    </row>
    <row r="23961" spans="56:142" x14ac:dyDescent="0.2">
      <c r="BD23961" s="325"/>
      <c r="EL23961" s="325"/>
    </row>
    <row r="23962" spans="56:142" x14ac:dyDescent="0.2">
      <c r="BD23962" s="325"/>
      <c r="EL23962" s="325"/>
    </row>
    <row r="23963" spans="56:142" x14ac:dyDescent="0.2">
      <c r="BD23963" s="325"/>
      <c r="EL23963" s="325"/>
    </row>
    <row r="23964" spans="56:142" x14ac:dyDescent="0.2">
      <c r="BD23964" s="325"/>
      <c r="EL23964" s="325"/>
    </row>
    <row r="23965" spans="56:142" x14ac:dyDescent="0.2">
      <c r="BD23965" s="325"/>
      <c r="EL23965" s="325"/>
    </row>
    <row r="23966" spans="56:142" x14ac:dyDescent="0.2">
      <c r="BD23966" s="325"/>
      <c r="EL23966" s="325"/>
    </row>
    <row r="23967" spans="56:142" x14ac:dyDescent="0.2">
      <c r="BD23967" s="325"/>
      <c r="EL23967" s="325"/>
    </row>
    <row r="23968" spans="56:142" x14ac:dyDescent="0.2">
      <c r="BD23968" s="325"/>
      <c r="EL23968" s="325"/>
    </row>
    <row r="23969" spans="56:142" x14ac:dyDescent="0.2">
      <c r="BD23969" s="325"/>
      <c r="EL23969" s="325"/>
    </row>
    <row r="23970" spans="56:142" x14ac:dyDescent="0.2">
      <c r="BD23970" s="325"/>
      <c r="EL23970" s="325"/>
    </row>
    <row r="23971" spans="56:142" x14ac:dyDescent="0.2">
      <c r="BD23971" s="325"/>
      <c r="EL23971" s="325"/>
    </row>
    <row r="23972" spans="56:142" x14ac:dyDescent="0.2">
      <c r="BD23972" s="325"/>
      <c r="EL23972" s="325"/>
    </row>
    <row r="23973" spans="56:142" x14ac:dyDescent="0.2">
      <c r="BD23973" s="325"/>
      <c r="EL23973" s="325"/>
    </row>
    <row r="23974" spans="56:142" x14ac:dyDescent="0.2">
      <c r="BD23974" s="325"/>
      <c r="EL23974" s="325"/>
    </row>
    <row r="23975" spans="56:142" x14ac:dyDescent="0.2">
      <c r="BD23975" s="325"/>
      <c r="EL23975" s="325"/>
    </row>
    <row r="23976" spans="56:142" x14ac:dyDescent="0.2">
      <c r="BD23976" s="325"/>
      <c r="EL23976" s="325"/>
    </row>
    <row r="23977" spans="56:142" x14ac:dyDescent="0.2">
      <c r="BD23977" s="325"/>
      <c r="EL23977" s="325"/>
    </row>
    <row r="23978" spans="56:142" x14ac:dyDescent="0.2">
      <c r="BD23978" s="325"/>
      <c r="EL23978" s="325"/>
    </row>
    <row r="23979" spans="56:142" x14ac:dyDescent="0.2">
      <c r="BD23979" s="325"/>
      <c r="EL23979" s="325"/>
    </row>
    <row r="23980" spans="56:142" x14ac:dyDescent="0.2">
      <c r="BD23980" s="325"/>
      <c r="EL23980" s="325"/>
    </row>
    <row r="23981" spans="56:142" x14ac:dyDescent="0.2">
      <c r="BD23981" s="325"/>
      <c r="EL23981" s="325"/>
    </row>
    <row r="23982" spans="56:142" x14ac:dyDescent="0.2">
      <c r="BD23982" s="325"/>
      <c r="EL23982" s="325"/>
    </row>
    <row r="23983" spans="56:142" x14ac:dyDescent="0.2">
      <c r="BD23983" s="325"/>
      <c r="EL23983" s="325"/>
    </row>
    <row r="23984" spans="56:142" x14ac:dyDescent="0.2">
      <c r="BD23984" s="325"/>
      <c r="EL23984" s="325"/>
    </row>
    <row r="23985" spans="56:142" x14ac:dyDescent="0.2">
      <c r="BD23985" s="325"/>
      <c r="EL23985" s="325"/>
    </row>
    <row r="23986" spans="56:142" x14ac:dyDescent="0.2">
      <c r="BD23986" s="325"/>
      <c r="EL23986" s="325"/>
    </row>
    <row r="23987" spans="56:142" x14ac:dyDescent="0.2">
      <c r="BD23987" s="325"/>
      <c r="EL23987" s="325"/>
    </row>
    <row r="23988" spans="56:142" x14ac:dyDescent="0.2">
      <c r="BD23988" s="325"/>
      <c r="EL23988" s="325"/>
    </row>
    <row r="23989" spans="56:142" x14ac:dyDescent="0.2">
      <c r="BD23989" s="325"/>
      <c r="EL23989" s="325"/>
    </row>
    <row r="23990" spans="56:142" x14ac:dyDescent="0.2">
      <c r="BD23990" s="325"/>
      <c r="EL23990" s="325"/>
    </row>
    <row r="23991" spans="56:142" x14ac:dyDescent="0.2">
      <c r="BD23991" s="325"/>
      <c r="EL23991" s="325"/>
    </row>
    <row r="23992" spans="56:142" x14ac:dyDescent="0.2">
      <c r="BD23992" s="325"/>
      <c r="EL23992" s="325"/>
    </row>
    <row r="23993" spans="56:142" x14ac:dyDescent="0.2">
      <c r="BD23993" s="325"/>
      <c r="EL23993" s="325"/>
    </row>
    <row r="23994" spans="56:142" x14ac:dyDescent="0.2">
      <c r="BD23994" s="325"/>
      <c r="EL23994" s="325"/>
    </row>
    <row r="23995" spans="56:142" x14ac:dyDescent="0.2">
      <c r="BD23995" s="325"/>
      <c r="EL23995" s="325"/>
    </row>
    <row r="23996" spans="56:142" x14ac:dyDescent="0.2">
      <c r="BD23996" s="325"/>
      <c r="EL23996" s="325"/>
    </row>
    <row r="23997" spans="56:142" x14ac:dyDescent="0.2">
      <c r="BD23997" s="325"/>
      <c r="EL23997" s="325"/>
    </row>
    <row r="23998" spans="56:142" x14ac:dyDescent="0.2">
      <c r="BD23998" s="325"/>
      <c r="EL23998" s="325"/>
    </row>
    <row r="23999" spans="56:142" x14ac:dyDescent="0.2">
      <c r="BD23999" s="325"/>
      <c r="EL23999" s="325"/>
    </row>
    <row r="24000" spans="56:142" x14ac:dyDescent="0.2">
      <c r="BD24000" s="325"/>
      <c r="EL24000" s="325"/>
    </row>
    <row r="24001" spans="56:142" x14ac:dyDescent="0.2">
      <c r="BD24001" s="325"/>
      <c r="EL24001" s="325"/>
    </row>
    <row r="24002" spans="56:142" x14ac:dyDescent="0.2">
      <c r="BD24002" s="325"/>
      <c r="EL24002" s="325"/>
    </row>
    <row r="24003" spans="56:142" x14ac:dyDescent="0.2">
      <c r="BD24003" s="325"/>
      <c r="EL24003" s="325"/>
    </row>
    <row r="24004" spans="56:142" x14ac:dyDescent="0.2">
      <c r="BD24004" s="325"/>
      <c r="EL24004" s="325"/>
    </row>
    <row r="24005" spans="56:142" x14ac:dyDescent="0.2">
      <c r="BD24005" s="325"/>
      <c r="EL24005" s="325"/>
    </row>
    <row r="24006" spans="56:142" x14ac:dyDescent="0.2">
      <c r="BD24006" s="325"/>
      <c r="EL24006" s="325"/>
    </row>
    <row r="24007" spans="56:142" x14ac:dyDescent="0.2">
      <c r="BD24007" s="325"/>
      <c r="EL24007" s="325"/>
    </row>
    <row r="24008" spans="56:142" x14ac:dyDescent="0.2">
      <c r="BD24008" s="325"/>
      <c r="EL24008" s="325"/>
    </row>
    <row r="24009" spans="56:142" x14ac:dyDescent="0.2">
      <c r="BD24009" s="325"/>
      <c r="EL24009" s="325"/>
    </row>
    <row r="24010" spans="56:142" x14ac:dyDescent="0.2">
      <c r="BD24010" s="325"/>
      <c r="EL24010" s="325"/>
    </row>
    <row r="24011" spans="56:142" x14ac:dyDescent="0.2">
      <c r="BD24011" s="325"/>
      <c r="EL24011" s="325"/>
    </row>
    <row r="24012" spans="56:142" x14ac:dyDescent="0.2">
      <c r="BD24012" s="325"/>
      <c r="EL24012" s="325"/>
    </row>
    <row r="24013" spans="56:142" x14ac:dyDescent="0.2">
      <c r="BD24013" s="325"/>
      <c r="EL24013" s="325"/>
    </row>
    <row r="24014" spans="56:142" x14ac:dyDescent="0.2">
      <c r="BD24014" s="325"/>
      <c r="EL24014" s="325"/>
    </row>
    <row r="24015" spans="56:142" x14ac:dyDescent="0.2">
      <c r="BD24015" s="325"/>
      <c r="EL24015" s="325"/>
    </row>
    <row r="24016" spans="56:142" x14ac:dyDescent="0.2">
      <c r="BD24016" s="325"/>
      <c r="EL24016" s="325"/>
    </row>
    <row r="24017" spans="56:142" x14ac:dyDescent="0.2">
      <c r="BD24017" s="325"/>
      <c r="EL24017" s="325"/>
    </row>
    <row r="24018" spans="56:142" x14ac:dyDescent="0.2">
      <c r="BD24018" s="325"/>
      <c r="EL24018" s="325"/>
    </row>
    <row r="24019" spans="56:142" x14ac:dyDescent="0.2">
      <c r="BD24019" s="325"/>
      <c r="EL24019" s="325"/>
    </row>
    <row r="24020" spans="56:142" x14ac:dyDescent="0.2">
      <c r="BD24020" s="325"/>
      <c r="EL24020" s="325"/>
    </row>
    <row r="24021" spans="56:142" x14ac:dyDescent="0.2">
      <c r="BD24021" s="325"/>
      <c r="EL24021" s="325"/>
    </row>
    <row r="24022" spans="56:142" x14ac:dyDescent="0.2">
      <c r="BD24022" s="325"/>
      <c r="EL24022" s="325"/>
    </row>
    <row r="24023" spans="56:142" x14ac:dyDescent="0.2">
      <c r="BD24023" s="325"/>
      <c r="EL24023" s="325"/>
    </row>
    <row r="24024" spans="56:142" x14ac:dyDescent="0.2">
      <c r="BD24024" s="325"/>
      <c r="EL24024" s="325"/>
    </row>
    <row r="24025" spans="56:142" x14ac:dyDescent="0.2">
      <c r="BD24025" s="325"/>
      <c r="EL24025" s="325"/>
    </row>
    <row r="24026" spans="56:142" x14ac:dyDescent="0.2">
      <c r="BD24026" s="325"/>
      <c r="EL24026" s="325"/>
    </row>
    <row r="24027" spans="56:142" x14ac:dyDescent="0.2">
      <c r="BD24027" s="325"/>
      <c r="EL24027" s="325"/>
    </row>
    <row r="24028" spans="56:142" x14ac:dyDescent="0.2">
      <c r="BD24028" s="325"/>
      <c r="EL24028" s="325"/>
    </row>
    <row r="24029" spans="56:142" x14ac:dyDescent="0.2">
      <c r="BD24029" s="325"/>
      <c r="EL24029" s="325"/>
    </row>
    <row r="24030" spans="56:142" x14ac:dyDescent="0.2">
      <c r="BD24030" s="325"/>
      <c r="EL24030" s="325"/>
    </row>
    <row r="24031" spans="56:142" x14ac:dyDescent="0.2">
      <c r="BD24031" s="325"/>
      <c r="EL24031" s="325"/>
    </row>
    <row r="24032" spans="56:142" x14ac:dyDescent="0.2">
      <c r="BD24032" s="325"/>
      <c r="EL24032" s="325"/>
    </row>
    <row r="24033" spans="56:142" x14ac:dyDescent="0.2">
      <c r="BD24033" s="325"/>
      <c r="EL24033" s="325"/>
    </row>
    <row r="24034" spans="56:142" x14ac:dyDescent="0.2">
      <c r="BD24034" s="325"/>
      <c r="EL24034" s="325"/>
    </row>
    <row r="24035" spans="56:142" x14ac:dyDescent="0.2">
      <c r="BD24035" s="325"/>
      <c r="EL24035" s="325"/>
    </row>
    <row r="24036" spans="56:142" x14ac:dyDescent="0.2">
      <c r="BD24036" s="325"/>
      <c r="EL24036" s="325"/>
    </row>
    <row r="24037" spans="56:142" x14ac:dyDescent="0.2">
      <c r="BD24037" s="325"/>
      <c r="EL24037" s="325"/>
    </row>
    <row r="24038" spans="56:142" x14ac:dyDescent="0.2">
      <c r="BD24038" s="325"/>
      <c r="EL24038" s="325"/>
    </row>
    <row r="24039" spans="56:142" x14ac:dyDescent="0.2">
      <c r="BD24039" s="325"/>
      <c r="EL24039" s="325"/>
    </row>
    <row r="24040" spans="56:142" x14ac:dyDescent="0.2">
      <c r="BD24040" s="325"/>
      <c r="EL24040" s="325"/>
    </row>
    <row r="24041" spans="56:142" x14ac:dyDescent="0.2">
      <c r="BD24041" s="325"/>
      <c r="EL24041" s="325"/>
    </row>
    <row r="24042" spans="56:142" x14ac:dyDescent="0.2">
      <c r="BD24042" s="325"/>
      <c r="EL24042" s="325"/>
    </row>
    <row r="24043" spans="56:142" x14ac:dyDescent="0.2">
      <c r="BD24043" s="325"/>
      <c r="EL24043" s="325"/>
    </row>
    <row r="24044" spans="56:142" x14ac:dyDescent="0.2">
      <c r="BD24044" s="325"/>
      <c r="EL24044" s="325"/>
    </row>
    <row r="24045" spans="56:142" x14ac:dyDescent="0.2">
      <c r="BD24045" s="325"/>
      <c r="EL24045" s="325"/>
    </row>
    <row r="24046" spans="56:142" x14ac:dyDescent="0.2">
      <c r="BD24046" s="325"/>
      <c r="EL24046" s="325"/>
    </row>
    <row r="24047" spans="56:142" x14ac:dyDescent="0.2">
      <c r="BD24047" s="325"/>
      <c r="EL24047" s="325"/>
    </row>
    <row r="24048" spans="56:142" x14ac:dyDescent="0.2">
      <c r="BD24048" s="325"/>
      <c r="EL24048" s="325"/>
    </row>
    <row r="24049" spans="56:142" x14ac:dyDescent="0.2">
      <c r="BD24049" s="325"/>
      <c r="EL24049" s="325"/>
    </row>
    <row r="24050" spans="56:142" x14ac:dyDescent="0.2">
      <c r="BD24050" s="325"/>
      <c r="EL24050" s="325"/>
    </row>
    <row r="24051" spans="56:142" x14ac:dyDescent="0.2">
      <c r="BD24051" s="325"/>
      <c r="EL24051" s="325"/>
    </row>
    <row r="24052" spans="56:142" x14ac:dyDescent="0.2">
      <c r="BD24052" s="325"/>
      <c r="EL24052" s="325"/>
    </row>
    <row r="24053" spans="56:142" x14ac:dyDescent="0.2">
      <c r="BD24053" s="325"/>
      <c r="EL24053" s="325"/>
    </row>
    <row r="24054" spans="56:142" x14ac:dyDescent="0.2">
      <c r="BD24054" s="325"/>
      <c r="EL24054" s="325"/>
    </row>
    <row r="24055" spans="56:142" x14ac:dyDescent="0.2">
      <c r="BD24055" s="325"/>
      <c r="EL24055" s="325"/>
    </row>
    <row r="24056" spans="56:142" x14ac:dyDescent="0.2">
      <c r="BD24056" s="325"/>
      <c r="EL24056" s="325"/>
    </row>
    <row r="24057" spans="56:142" x14ac:dyDescent="0.2">
      <c r="BD24057" s="325"/>
      <c r="EL24057" s="325"/>
    </row>
    <row r="24058" spans="56:142" x14ac:dyDescent="0.2">
      <c r="BD24058" s="325"/>
      <c r="EL24058" s="325"/>
    </row>
    <row r="24059" spans="56:142" x14ac:dyDescent="0.2">
      <c r="BD24059" s="325"/>
      <c r="EL24059" s="325"/>
    </row>
    <row r="24060" spans="56:142" x14ac:dyDescent="0.2">
      <c r="BD24060" s="325"/>
      <c r="EL24060" s="325"/>
    </row>
    <row r="24061" spans="56:142" x14ac:dyDescent="0.2">
      <c r="BD24061" s="325"/>
      <c r="EL24061" s="325"/>
    </row>
    <row r="24062" spans="56:142" x14ac:dyDescent="0.2">
      <c r="BD24062" s="325"/>
      <c r="EL24062" s="325"/>
    </row>
    <row r="24063" spans="56:142" x14ac:dyDescent="0.2">
      <c r="BD24063" s="325"/>
      <c r="EL24063" s="325"/>
    </row>
    <row r="24064" spans="56:142" x14ac:dyDescent="0.2">
      <c r="BD24064" s="325"/>
      <c r="EL24064" s="325"/>
    </row>
    <row r="24065" spans="56:142" x14ac:dyDescent="0.2">
      <c r="BD24065" s="325"/>
      <c r="EL24065" s="325"/>
    </row>
    <row r="24066" spans="56:142" x14ac:dyDescent="0.2">
      <c r="BD24066" s="325"/>
      <c r="EL24066" s="325"/>
    </row>
    <row r="24067" spans="56:142" x14ac:dyDescent="0.2">
      <c r="BD24067" s="325"/>
      <c r="EL24067" s="325"/>
    </row>
    <row r="24068" spans="56:142" x14ac:dyDescent="0.2">
      <c r="BD24068" s="325"/>
      <c r="EL24068" s="325"/>
    </row>
    <row r="24069" spans="56:142" x14ac:dyDescent="0.2">
      <c r="BD24069" s="325"/>
      <c r="EL24069" s="325"/>
    </row>
    <row r="24070" spans="56:142" x14ac:dyDescent="0.2">
      <c r="BD24070" s="325"/>
      <c r="EL24070" s="325"/>
    </row>
    <row r="24071" spans="56:142" x14ac:dyDescent="0.2">
      <c r="BD24071" s="325"/>
      <c r="EL24071" s="325"/>
    </row>
    <row r="24072" spans="56:142" x14ac:dyDescent="0.2">
      <c r="BD24072" s="325"/>
      <c r="EL24072" s="325"/>
    </row>
    <row r="24073" spans="56:142" x14ac:dyDescent="0.2">
      <c r="BD24073" s="325"/>
      <c r="EL24073" s="325"/>
    </row>
    <row r="24074" spans="56:142" x14ac:dyDescent="0.2">
      <c r="BD24074" s="325"/>
      <c r="EL24074" s="325"/>
    </row>
    <row r="24075" spans="56:142" x14ac:dyDescent="0.2">
      <c r="BD24075" s="325"/>
      <c r="EL24075" s="325"/>
    </row>
    <row r="24076" spans="56:142" x14ac:dyDescent="0.2">
      <c r="BD24076" s="325"/>
      <c r="EL24076" s="325"/>
    </row>
    <row r="24077" spans="56:142" x14ac:dyDescent="0.2">
      <c r="BD24077" s="325"/>
      <c r="EL24077" s="325"/>
    </row>
    <row r="24078" spans="56:142" x14ac:dyDescent="0.2">
      <c r="BD24078" s="325"/>
      <c r="EL24078" s="325"/>
    </row>
    <row r="24079" spans="56:142" x14ac:dyDescent="0.2">
      <c r="BD24079" s="325"/>
      <c r="EL24079" s="325"/>
    </row>
    <row r="24080" spans="56:142" x14ac:dyDescent="0.2">
      <c r="BD24080" s="325"/>
      <c r="EL24080" s="325"/>
    </row>
    <row r="24081" spans="56:142" x14ac:dyDescent="0.2">
      <c r="BD24081" s="325"/>
      <c r="EL24081" s="325"/>
    </row>
    <row r="24082" spans="56:142" x14ac:dyDescent="0.2">
      <c r="BD24082" s="325"/>
      <c r="EL24082" s="325"/>
    </row>
    <row r="24083" spans="56:142" x14ac:dyDescent="0.2">
      <c r="BD24083" s="325"/>
      <c r="EL24083" s="325"/>
    </row>
    <row r="24084" spans="56:142" x14ac:dyDescent="0.2">
      <c r="BD24084" s="325"/>
      <c r="EL24084" s="325"/>
    </row>
    <row r="24085" spans="56:142" x14ac:dyDescent="0.2">
      <c r="BD24085" s="325"/>
      <c r="EL24085" s="325"/>
    </row>
    <row r="24086" spans="56:142" x14ac:dyDescent="0.2">
      <c r="BD24086" s="325"/>
      <c r="EL24086" s="325"/>
    </row>
    <row r="24087" spans="56:142" x14ac:dyDescent="0.2">
      <c r="BD24087" s="325"/>
      <c r="EL24087" s="325"/>
    </row>
    <row r="24088" spans="56:142" x14ac:dyDescent="0.2">
      <c r="BD24088" s="325"/>
      <c r="EL24088" s="325"/>
    </row>
    <row r="24089" spans="56:142" x14ac:dyDescent="0.2">
      <c r="BD24089" s="325"/>
      <c r="EL24089" s="325"/>
    </row>
    <row r="24090" spans="56:142" x14ac:dyDescent="0.2">
      <c r="BD24090" s="325"/>
      <c r="EL24090" s="325"/>
    </row>
    <row r="24091" spans="56:142" x14ac:dyDescent="0.2">
      <c r="BD24091" s="325"/>
      <c r="EL24091" s="325"/>
    </row>
    <row r="24092" spans="56:142" x14ac:dyDescent="0.2">
      <c r="BD24092" s="325"/>
      <c r="EL24092" s="325"/>
    </row>
    <row r="24093" spans="56:142" x14ac:dyDescent="0.2">
      <c r="BD24093" s="325"/>
      <c r="EL24093" s="325"/>
    </row>
    <row r="24094" spans="56:142" x14ac:dyDescent="0.2">
      <c r="BD24094" s="325"/>
      <c r="EL24094" s="325"/>
    </row>
    <row r="24095" spans="56:142" x14ac:dyDescent="0.2">
      <c r="BD24095" s="325"/>
      <c r="EL24095" s="325"/>
    </row>
    <row r="24096" spans="56:142" x14ac:dyDescent="0.2">
      <c r="BD24096" s="325"/>
      <c r="EL24096" s="325"/>
    </row>
    <row r="24097" spans="56:142" x14ac:dyDescent="0.2">
      <c r="BD24097" s="325"/>
      <c r="EL24097" s="325"/>
    </row>
    <row r="24098" spans="56:142" x14ac:dyDescent="0.2">
      <c r="BD24098" s="325"/>
      <c r="EL24098" s="325"/>
    </row>
    <row r="24099" spans="56:142" x14ac:dyDescent="0.2">
      <c r="BD24099" s="325"/>
      <c r="EL24099" s="325"/>
    </row>
    <row r="24100" spans="56:142" x14ac:dyDescent="0.2">
      <c r="BD24100" s="325"/>
      <c r="EL24100" s="325"/>
    </row>
    <row r="24101" spans="56:142" x14ac:dyDescent="0.2">
      <c r="BD24101" s="325"/>
      <c r="EL24101" s="325"/>
    </row>
    <row r="24102" spans="56:142" x14ac:dyDescent="0.2">
      <c r="BD24102" s="325"/>
      <c r="EL24102" s="325"/>
    </row>
    <row r="24103" spans="56:142" x14ac:dyDescent="0.2">
      <c r="BD24103" s="325"/>
      <c r="EL24103" s="325"/>
    </row>
    <row r="24104" spans="56:142" x14ac:dyDescent="0.2">
      <c r="BD24104" s="325"/>
      <c r="EL24104" s="325"/>
    </row>
    <row r="24105" spans="56:142" x14ac:dyDescent="0.2">
      <c r="BD24105" s="325"/>
      <c r="EL24105" s="325"/>
    </row>
    <row r="24106" spans="56:142" x14ac:dyDescent="0.2">
      <c r="BD24106" s="325"/>
      <c r="EL24106" s="325"/>
    </row>
    <row r="24107" spans="56:142" x14ac:dyDescent="0.2">
      <c r="BD24107" s="325"/>
      <c r="EL24107" s="325"/>
    </row>
    <row r="24108" spans="56:142" x14ac:dyDescent="0.2">
      <c r="BD24108" s="325"/>
      <c r="EL24108" s="325"/>
    </row>
    <row r="24109" spans="56:142" x14ac:dyDescent="0.2">
      <c r="BD24109" s="325"/>
      <c r="EL24109" s="325"/>
    </row>
    <row r="24110" spans="56:142" x14ac:dyDescent="0.2">
      <c r="BD24110" s="325"/>
      <c r="EL24110" s="325"/>
    </row>
    <row r="24111" spans="56:142" x14ac:dyDescent="0.2">
      <c r="BD24111" s="325"/>
      <c r="EL24111" s="325"/>
    </row>
    <row r="24112" spans="56:142" x14ac:dyDescent="0.2">
      <c r="BD24112" s="325"/>
      <c r="EL24112" s="325"/>
    </row>
    <row r="24113" spans="56:142" x14ac:dyDescent="0.2">
      <c r="BD24113" s="325"/>
      <c r="EL24113" s="325"/>
    </row>
    <row r="24114" spans="56:142" x14ac:dyDescent="0.2">
      <c r="BD24114" s="325"/>
      <c r="EL24114" s="325"/>
    </row>
    <row r="24115" spans="56:142" x14ac:dyDescent="0.2">
      <c r="BD24115" s="325"/>
      <c r="EL24115" s="325"/>
    </row>
    <row r="24116" spans="56:142" x14ac:dyDescent="0.2">
      <c r="BD24116" s="325"/>
      <c r="EL24116" s="325"/>
    </row>
    <row r="24117" spans="56:142" x14ac:dyDescent="0.2">
      <c r="BD24117" s="325"/>
      <c r="EL24117" s="325"/>
    </row>
    <row r="24118" spans="56:142" x14ac:dyDescent="0.2">
      <c r="BD24118" s="325"/>
      <c r="EL24118" s="325"/>
    </row>
    <row r="24119" spans="56:142" x14ac:dyDescent="0.2">
      <c r="BD24119" s="325"/>
      <c r="EL24119" s="325"/>
    </row>
    <row r="24120" spans="56:142" x14ac:dyDescent="0.2">
      <c r="BD24120" s="325"/>
      <c r="EL24120" s="325"/>
    </row>
    <row r="24121" spans="56:142" x14ac:dyDescent="0.2">
      <c r="BD24121" s="325"/>
      <c r="EL24121" s="325"/>
    </row>
    <row r="24122" spans="56:142" x14ac:dyDescent="0.2">
      <c r="BD24122" s="325"/>
      <c r="EL24122" s="325"/>
    </row>
    <row r="24123" spans="56:142" x14ac:dyDescent="0.2">
      <c r="BD24123" s="325"/>
      <c r="EL24123" s="325"/>
    </row>
    <row r="24124" spans="56:142" x14ac:dyDescent="0.2">
      <c r="BD24124" s="325"/>
      <c r="EL24124" s="325"/>
    </row>
    <row r="24125" spans="56:142" x14ac:dyDescent="0.2">
      <c r="BD24125" s="325"/>
      <c r="EL24125" s="325"/>
    </row>
    <row r="24126" spans="56:142" x14ac:dyDescent="0.2">
      <c r="BD24126" s="325"/>
      <c r="EL24126" s="325"/>
    </row>
    <row r="24127" spans="56:142" x14ac:dyDescent="0.2">
      <c r="BD24127" s="325"/>
      <c r="EL24127" s="325"/>
    </row>
    <row r="24128" spans="56:142" x14ac:dyDescent="0.2">
      <c r="BD24128" s="325"/>
      <c r="EL24128" s="325"/>
    </row>
    <row r="24129" spans="56:142" x14ac:dyDescent="0.2">
      <c r="BD24129" s="325"/>
      <c r="EL24129" s="325"/>
    </row>
    <row r="24130" spans="56:142" x14ac:dyDescent="0.2">
      <c r="BD24130" s="325"/>
      <c r="EL24130" s="325"/>
    </row>
    <row r="24131" spans="56:142" x14ac:dyDescent="0.2">
      <c r="BD24131" s="325"/>
      <c r="EL24131" s="325"/>
    </row>
    <row r="24132" spans="56:142" x14ac:dyDescent="0.2">
      <c r="BD24132" s="325"/>
      <c r="EL24132" s="325"/>
    </row>
    <row r="24133" spans="56:142" x14ac:dyDescent="0.2">
      <c r="BD24133" s="325"/>
      <c r="EL24133" s="325"/>
    </row>
    <row r="24134" spans="56:142" x14ac:dyDescent="0.2">
      <c r="BD24134" s="325"/>
      <c r="EL24134" s="325"/>
    </row>
    <row r="24135" spans="56:142" x14ac:dyDescent="0.2">
      <c r="BD24135" s="325"/>
      <c r="EL24135" s="325"/>
    </row>
    <row r="24136" spans="56:142" x14ac:dyDescent="0.2">
      <c r="BD24136" s="325"/>
      <c r="EL24136" s="325"/>
    </row>
    <row r="24137" spans="56:142" x14ac:dyDescent="0.2">
      <c r="BD24137" s="325"/>
      <c r="EL24137" s="325"/>
    </row>
    <row r="24138" spans="56:142" x14ac:dyDescent="0.2">
      <c r="BD24138" s="325"/>
      <c r="EL24138" s="325"/>
    </row>
    <row r="24139" spans="56:142" x14ac:dyDescent="0.2">
      <c r="BD24139" s="325"/>
      <c r="EL24139" s="325"/>
    </row>
    <row r="24140" spans="56:142" x14ac:dyDescent="0.2">
      <c r="BD24140" s="325"/>
      <c r="EL24140" s="325"/>
    </row>
    <row r="24141" spans="56:142" x14ac:dyDescent="0.2">
      <c r="BD24141" s="325"/>
      <c r="EL24141" s="325"/>
    </row>
    <row r="24142" spans="56:142" x14ac:dyDescent="0.2">
      <c r="BD24142" s="325"/>
      <c r="EL24142" s="325"/>
    </row>
    <row r="24143" spans="56:142" x14ac:dyDescent="0.2">
      <c r="BD24143" s="325"/>
      <c r="EL24143" s="325"/>
    </row>
    <row r="24144" spans="56:142" x14ac:dyDescent="0.2">
      <c r="BD24144" s="325"/>
      <c r="EL24144" s="325"/>
    </row>
    <row r="24145" spans="56:142" x14ac:dyDescent="0.2">
      <c r="BD24145" s="325"/>
      <c r="EL24145" s="325"/>
    </row>
    <row r="24146" spans="56:142" x14ac:dyDescent="0.2">
      <c r="BD24146" s="325"/>
      <c r="EL24146" s="325"/>
    </row>
    <row r="24147" spans="56:142" x14ac:dyDescent="0.2">
      <c r="BD24147" s="325"/>
      <c r="EL24147" s="325"/>
    </row>
    <row r="24148" spans="56:142" x14ac:dyDescent="0.2">
      <c r="BD24148" s="325"/>
      <c r="EL24148" s="325"/>
    </row>
    <row r="24149" spans="56:142" x14ac:dyDescent="0.2">
      <c r="BD24149" s="325"/>
      <c r="EL24149" s="325"/>
    </row>
    <row r="24150" spans="56:142" x14ac:dyDescent="0.2">
      <c r="BD24150" s="325"/>
      <c r="EL24150" s="325"/>
    </row>
    <row r="24151" spans="56:142" x14ac:dyDescent="0.2">
      <c r="BD24151" s="325"/>
      <c r="EL24151" s="325"/>
    </row>
    <row r="24152" spans="56:142" x14ac:dyDescent="0.2">
      <c r="BD24152" s="325"/>
      <c r="EL24152" s="325"/>
    </row>
    <row r="24153" spans="56:142" x14ac:dyDescent="0.2">
      <c r="BD24153" s="325"/>
      <c r="EL24153" s="325"/>
    </row>
    <row r="24154" spans="56:142" x14ac:dyDescent="0.2">
      <c r="BD24154" s="325"/>
      <c r="EL24154" s="325"/>
    </row>
    <row r="24155" spans="56:142" x14ac:dyDescent="0.2">
      <c r="BD24155" s="325"/>
      <c r="EL24155" s="325"/>
    </row>
    <row r="24156" spans="56:142" x14ac:dyDescent="0.2">
      <c r="BD24156" s="325"/>
      <c r="EL24156" s="325"/>
    </row>
    <row r="24157" spans="56:142" x14ac:dyDescent="0.2">
      <c r="BD24157" s="325"/>
      <c r="EL24157" s="325"/>
    </row>
    <row r="24158" spans="56:142" x14ac:dyDescent="0.2">
      <c r="BD24158" s="325"/>
      <c r="EL24158" s="325"/>
    </row>
    <row r="24159" spans="56:142" x14ac:dyDescent="0.2">
      <c r="BD24159" s="325"/>
      <c r="EL24159" s="325"/>
    </row>
    <row r="24160" spans="56:142" x14ac:dyDescent="0.2">
      <c r="BD24160" s="325"/>
      <c r="EL24160" s="325"/>
    </row>
    <row r="24161" spans="56:142" x14ac:dyDescent="0.2">
      <c r="BD24161" s="325"/>
      <c r="EL24161" s="325"/>
    </row>
    <row r="24162" spans="56:142" x14ac:dyDescent="0.2">
      <c r="BD24162" s="325"/>
      <c r="EL24162" s="325"/>
    </row>
    <row r="24163" spans="56:142" x14ac:dyDescent="0.2">
      <c r="BD24163" s="325"/>
      <c r="EL24163" s="325"/>
    </row>
    <row r="24164" spans="56:142" x14ac:dyDescent="0.2">
      <c r="BD24164" s="325"/>
      <c r="EL24164" s="325"/>
    </row>
    <row r="24165" spans="56:142" x14ac:dyDescent="0.2">
      <c r="BD24165" s="325"/>
      <c r="EL24165" s="325"/>
    </row>
    <row r="24166" spans="56:142" x14ac:dyDescent="0.2">
      <c r="BD24166" s="325"/>
      <c r="EL24166" s="325"/>
    </row>
    <row r="24167" spans="56:142" x14ac:dyDescent="0.2">
      <c r="BD24167" s="325"/>
      <c r="EL24167" s="325"/>
    </row>
    <row r="24168" spans="56:142" x14ac:dyDescent="0.2">
      <c r="BD24168" s="325"/>
      <c r="EL24168" s="325"/>
    </row>
    <row r="24169" spans="56:142" x14ac:dyDescent="0.2">
      <c r="BD24169" s="325"/>
      <c r="EL24169" s="325"/>
    </row>
    <row r="24170" spans="56:142" x14ac:dyDescent="0.2">
      <c r="BD24170" s="325"/>
      <c r="EL24170" s="325"/>
    </row>
    <row r="24171" spans="56:142" x14ac:dyDescent="0.2">
      <c r="BD24171" s="325"/>
      <c r="EL24171" s="325"/>
    </row>
    <row r="24172" spans="56:142" x14ac:dyDescent="0.2">
      <c r="BD24172" s="325"/>
      <c r="EL24172" s="325"/>
    </row>
    <row r="24173" spans="56:142" x14ac:dyDescent="0.2">
      <c r="BD24173" s="325"/>
      <c r="EL24173" s="325"/>
    </row>
    <row r="24174" spans="56:142" x14ac:dyDescent="0.2">
      <c r="BD24174" s="325"/>
      <c r="EL24174" s="325"/>
    </row>
    <row r="24175" spans="56:142" x14ac:dyDescent="0.2">
      <c r="BD24175" s="325"/>
      <c r="EL24175" s="325"/>
    </row>
    <row r="24176" spans="56:142" x14ac:dyDescent="0.2">
      <c r="BD24176" s="325"/>
      <c r="EL24176" s="325"/>
    </row>
    <row r="24177" spans="56:142" x14ac:dyDescent="0.2">
      <c r="BD24177" s="325"/>
      <c r="EL24177" s="325"/>
    </row>
    <row r="24178" spans="56:142" x14ac:dyDescent="0.2">
      <c r="BD24178" s="325"/>
      <c r="EL24178" s="325"/>
    </row>
    <row r="24179" spans="56:142" x14ac:dyDescent="0.2">
      <c r="BD24179" s="325"/>
      <c r="EL24179" s="325"/>
    </row>
    <row r="24180" spans="56:142" x14ac:dyDescent="0.2">
      <c r="BD24180" s="325"/>
      <c r="EL24180" s="325"/>
    </row>
    <row r="24181" spans="56:142" x14ac:dyDescent="0.2">
      <c r="BD24181" s="325"/>
      <c r="EL24181" s="325"/>
    </row>
    <row r="24182" spans="56:142" x14ac:dyDescent="0.2">
      <c r="BD24182" s="325"/>
      <c r="EL24182" s="325"/>
    </row>
    <row r="24183" spans="56:142" x14ac:dyDescent="0.2">
      <c r="BD24183" s="325"/>
      <c r="EL24183" s="325"/>
    </row>
    <row r="24184" spans="56:142" x14ac:dyDescent="0.2">
      <c r="BD24184" s="325"/>
      <c r="EL24184" s="325"/>
    </row>
    <row r="24185" spans="56:142" x14ac:dyDescent="0.2">
      <c r="BD24185" s="325"/>
      <c r="EL24185" s="325"/>
    </row>
    <row r="24186" spans="56:142" x14ac:dyDescent="0.2">
      <c r="BD24186" s="325"/>
      <c r="EL24186" s="325"/>
    </row>
    <row r="24187" spans="56:142" x14ac:dyDescent="0.2">
      <c r="BD24187" s="325"/>
      <c r="EL24187" s="325"/>
    </row>
    <row r="24188" spans="56:142" x14ac:dyDescent="0.2">
      <c r="BD24188" s="325"/>
      <c r="EL24188" s="325"/>
    </row>
    <row r="24189" spans="56:142" x14ac:dyDescent="0.2">
      <c r="BD24189" s="325"/>
      <c r="EL24189" s="325"/>
    </row>
    <row r="24190" spans="56:142" x14ac:dyDescent="0.2">
      <c r="BD24190" s="325"/>
      <c r="EL24190" s="325"/>
    </row>
    <row r="24191" spans="56:142" x14ac:dyDescent="0.2">
      <c r="BD24191" s="325"/>
      <c r="EL24191" s="325"/>
    </row>
    <row r="24192" spans="56:142" x14ac:dyDescent="0.2">
      <c r="BD24192" s="325"/>
      <c r="EL24192" s="325"/>
    </row>
    <row r="24193" spans="56:142" x14ac:dyDescent="0.2">
      <c r="BD24193" s="325"/>
      <c r="EL24193" s="325"/>
    </row>
    <row r="24194" spans="56:142" x14ac:dyDescent="0.2">
      <c r="BD24194" s="325"/>
      <c r="EL24194" s="325"/>
    </row>
    <row r="24195" spans="56:142" x14ac:dyDescent="0.2">
      <c r="BD24195" s="325"/>
      <c r="EL24195" s="325"/>
    </row>
    <row r="24196" spans="56:142" x14ac:dyDescent="0.2">
      <c r="BD24196" s="325"/>
      <c r="EL24196" s="325"/>
    </row>
    <row r="24197" spans="56:142" x14ac:dyDescent="0.2">
      <c r="BD24197" s="325"/>
      <c r="EL24197" s="325"/>
    </row>
    <row r="24198" spans="56:142" x14ac:dyDescent="0.2">
      <c r="BD24198" s="325"/>
      <c r="EL24198" s="325"/>
    </row>
    <row r="24199" spans="56:142" x14ac:dyDescent="0.2">
      <c r="BD24199" s="325"/>
      <c r="EL24199" s="325"/>
    </row>
    <row r="24200" spans="56:142" x14ac:dyDescent="0.2">
      <c r="BD24200" s="325"/>
      <c r="EL24200" s="325"/>
    </row>
    <row r="24201" spans="56:142" x14ac:dyDescent="0.2">
      <c r="BD24201" s="325"/>
      <c r="EL24201" s="325"/>
    </row>
    <row r="24202" spans="56:142" x14ac:dyDescent="0.2">
      <c r="BD24202" s="325"/>
      <c r="EL24202" s="325"/>
    </row>
    <row r="24203" spans="56:142" x14ac:dyDescent="0.2">
      <c r="BD24203" s="325"/>
      <c r="EL24203" s="325"/>
    </row>
    <row r="24204" spans="56:142" x14ac:dyDescent="0.2">
      <c r="BD24204" s="325"/>
      <c r="EL24204" s="325"/>
    </row>
    <row r="24205" spans="56:142" x14ac:dyDescent="0.2">
      <c r="BD24205" s="325"/>
      <c r="EL24205" s="325"/>
    </row>
    <row r="24206" spans="56:142" x14ac:dyDescent="0.2">
      <c r="BD24206" s="325"/>
      <c r="EL24206" s="325"/>
    </row>
    <row r="24207" spans="56:142" x14ac:dyDescent="0.2">
      <c r="BD24207" s="325"/>
      <c r="EL24207" s="325"/>
    </row>
    <row r="24208" spans="56:142" x14ac:dyDescent="0.2">
      <c r="BD24208" s="325"/>
      <c r="EL24208" s="325"/>
    </row>
    <row r="24209" spans="56:142" x14ac:dyDescent="0.2">
      <c r="BD24209" s="325"/>
      <c r="EL24209" s="325"/>
    </row>
    <row r="24210" spans="56:142" x14ac:dyDescent="0.2">
      <c r="BD24210" s="325"/>
      <c r="EL24210" s="325"/>
    </row>
    <row r="24211" spans="56:142" x14ac:dyDescent="0.2">
      <c r="BD24211" s="325"/>
      <c r="EL24211" s="325"/>
    </row>
    <row r="24212" spans="56:142" x14ac:dyDescent="0.2">
      <c r="BD24212" s="325"/>
      <c r="EL24212" s="325"/>
    </row>
    <row r="24213" spans="56:142" x14ac:dyDescent="0.2">
      <c r="BD24213" s="325"/>
      <c r="EL24213" s="325"/>
    </row>
    <row r="24214" spans="56:142" x14ac:dyDescent="0.2">
      <c r="BD24214" s="325"/>
      <c r="EL24214" s="325"/>
    </row>
    <row r="24215" spans="56:142" x14ac:dyDescent="0.2">
      <c r="BD24215" s="325"/>
      <c r="EL24215" s="325"/>
    </row>
    <row r="24216" spans="56:142" x14ac:dyDescent="0.2">
      <c r="BD24216" s="325"/>
      <c r="EL24216" s="325"/>
    </row>
    <row r="24217" spans="56:142" x14ac:dyDescent="0.2">
      <c r="BD24217" s="325"/>
      <c r="EL24217" s="325"/>
    </row>
    <row r="24218" spans="56:142" x14ac:dyDescent="0.2">
      <c r="BD24218" s="325"/>
      <c r="EL24218" s="325"/>
    </row>
    <row r="24219" spans="56:142" x14ac:dyDescent="0.2">
      <c r="BD24219" s="325"/>
      <c r="EL24219" s="325"/>
    </row>
    <row r="24220" spans="56:142" x14ac:dyDescent="0.2">
      <c r="BD24220" s="325"/>
      <c r="EL24220" s="325"/>
    </row>
    <row r="24221" spans="56:142" x14ac:dyDescent="0.2">
      <c r="BD24221" s="325"/>
      <c r="EL24221" s="325"/>
    </row>
    <row r="24222" spans="56:142" x14ac:dyDescent="0.2">
      <c r="BD24222" s="325"/>
      <c r="EL24222" s="325"/>
    </row>
    <row r="24223" spans="56:142" x14ac:dyDescent="0.2">
      <c r="BD24223" s="325"/>
      <c r="EL24223" s="325"/>
    </row>
    <row r="24224" spans="56:142" x14ac:dyDescent="0.2">
      <c r="BD24224" s="325"/>
      <c r="EL24224" s="325"/>
    </row>
    <row r="24225" spans="56:142" x14ac:dyDescent="0.2">
      <c r="BD24225" s="325"/>
      <c r="EL24225" s="325"/>
    </row>
    <row r="24226" spans="56:142" x14ac:dyDescent="0.2">
      <c r="BD24226" s="325"/>
      <c r="EL24226" s="325"/>
    </row>
    <row r="24227" spans="56:142" x14ac:dyDescent="0.2">
      <c r="BD24227" s="325"/>
      <c r="EL24227" s="325"/>
    </row>
    <row r="24228" spans="56:142" x14ac:dyDescent="0.2">
      <c r="BD24228" s="325"/>
      <c r="EL24228" s="325"/>
    </row>
    <row r="24229" spans="56:142" x14ac:dyDescent="0.2">
      <c r="BD24229" s="325"/>
      <c r="EL24229" s="325"/>
    </row>
    <row r="24230" spans="56:142" x14ac:dyDescent="0.2">
      <c r="BD24230" s="325"/>
      <c r="EL24230" s="325"/>
    </row>
    <row r="24231" spans="56:142" x14ac:dyDescent="0.2">
      <c r="BD24231" s="325"/>
      <c r="EL24231" s="325"/>
    </row>
    <row r="24232" spans="56:142" x14ac:dyDescent="0.2">
      <c r="BD24232" s="325"/>
      <c r="EL24232" s="325"/>
    </row>
    <row r="24233" spans="56:142" x14ac:dyDescent="0.2">
      <c r="BD24233" s="325"/>
      <c r="EL24233" s="325"/>
    </row>
    <row r="24234" spans="56:142" x14ac:dyDescent="0.2">
      <c r="BD24234" s="325"/>
      <c r="EL24234" s="325"/>
    </row>
    <row r="24235" spans="56:142" x14ac:dyDescent="0.2">
      <c r="BD24235" s="325"/>
      <c r="EL24235" s="325"/>
    </row>
    <row r="24236" spans="56:142" x14ac:dyDescent="0.2">
      <c r="BD24236" s="325"/>
      <c r="EL24236" s="325"/>
    </row>
    <row r="24237" spans="56:142" x14ac:dyDescent="0.2">
      <c r="BD24237" s="325"/>
      <c r="EL24237" s="325"/>
    </row>
    <row r="24238" spans="56:142" x14ac:dyDescent="0.2">
      <c r="BD24238" s="325"/>
      <c r="EL24238" s="325"/>
    </row>
    <row r="24239" spans="56:142" x14ac:dyDescent="0.2">
      <c r="BD24239" s="325"/>
      <c r="EL24239" s="325"/>
    </row>
    <row r="24240" spans="56:142" x14ac:dyDescent="0.2">
      <c r="BD24240" s="325"/>
      <c r="EL24240" s="325"/>
    </row>
    <row r="24241" spans="56:142" x14ac:dyDescent="0.2">
      <c r="BD24241" s="325"/>
      <c r="EL24241" s="325"/>
    </row>
    <row r="24242" spans="56:142" x14ac:dyDescent="0.2">
      <c r="BD24242" s="325"/>
      <c r="EL24242" s="325"/>
    </row>
    <row r="24243" spans="56:142" x14ac:dyDescent="0.2">
      <c r="BD24243" s="325"/>
      <c r="EL24243" s="325"/>
    </row>
    <row r="24244" spans="56:142" x14ac:dyDescent="0.2">
      <c r="BD24244" s="325"/>
      <c r="EL24244" s="325"/>
    </row>
    <row r="24245" spans="56:142" x14ac:dyDescent="0.2">
      <c r="BD24245" s="325"/>
      <c r="EL24245" s="325"/>
    </row>
    <row r="24246" spans="56:142" x14ac:dyDescent="0.2">
      <c r="BD24246" s="325"/>
      <c r="EL24246" s="325"/>
    </row>
    <row r="24247" spans="56:142" x14ac:dyDescent="0.2">
      <c r="BD24247" s="325"/>
      <c r="EL24247" s="325"/>
    </row>
    <row r="24248" spans="56:142" x14ac:dyDescent="0.2">
      <c r="BD24248" s="325"/>
      <c r="EL24248" s="325"/>
    </row>
    <row r="24249" spans="56:142" x14ac:dyDescent="0.2">
      <c r="BD24249" s="325"/>
      <c r="EL24249" s="325"/>
    </row>
    <row r="24250" spans="56:142" x14ac:dyDescent="0.2">
      <c r="BD24250" s="325"/>
      <c r="EL24250" s="325"/>
    </row>
    <row r="24251" spans="56:142" x14ac:dyDescent="0.2">
      <c r="BD24251" s="325"/>
      <c r="EL24251" s="325"/>
    </row>
    <row r="24252" spans="56:142" x14ac:dyDescent="0.2">
      <c r="BD24252" s="325"/>
      <c r="EL24252" s="325"/>
    </row>
    <row r="24253" spans="56:142" x14ac:dyDescent="0.2">
      <c r="BD24253" s="325"/>
      <c r="EL24253" s="325"/>
    </row>
    <row r="24254" spans="56:142" x14ac:dyDescent="0.2">
      <c r="BD24254" s="325"/>
      <c r="EL24254" s="325"/>
    </row>
    <row r="24255" spans="56:142" x14ac:dyDescent="0.2">
      <c r="BD24255" s="325"/>
      <c r="EL24255" s="325"/>
    </row>
    <row r="24256" spans="56:142" x14ac:dyDescent="0.2">
      <c r="BD24256" s="325"/>
      <c r="EL24256" s="325"/>
    </row>
    <row r="24257" spans="56:142" x14ac:dyDescent="0.2">
      <c r="BD24257" s="325"/>
      <c r="EL24257" s="325"/>
    </row>
    <row r="24258" spans="56:142" x14ac:dyDescent="0.2">
      <c r="BD24258" s="325"/>
      <c r="EL24258" s="325"/>
    </row>
    <row r="24259" spans="56:142" x14ac:dyDescent="0.2">
      <c r="BD24259" s="325"/>
      <c r="EL24259" s="325"/>
    </row>
    <row r="24260" spans="56:142" x14ac:dyDescent="0.2">
      <c r="BD24260" s="325"/>
      <c r="EL24260" s="325"/>
    </row>
    <row r="24261" spans="56:142" x14ac:dyDescent="0.2">
      <c r="BD24261" s="325"/>
      <c r="EL24261" s="325"/>
    </row>
    <row r="24262" spans="56:142" x14ac:dyDescent="0.2">
      <c r="BD24262" s="325"/>
      <c r="EL24262" s="325"/>
    </row>
    <row r="24263" spans="56:142" x14ac:dyDescent="0.2">
      <c r="BD24263" s="325"/>
      <c r="EL24263" s="325"/>
    </row>
    <row r="24264" spans="56:142" x14ac:dyDescent="0.2">
      <c r="BD24264" s="325"/>
      <c r="EL24264" s="325"/>
    </row>
    <row r="24265" spans="56:142" x14ac:dyDescent="0.2">
      <c r="BD24265" s="325"/>
      <c r="EL24265" s="325"/>
    </row>
    <row r="24266" spans="56:142" x14ac:dyDescent="0.2">
      <c r="BD24266" s="325"/>
      <c r="EL24266" s="325"/>
    </row>
    <row r="24267" spans="56:142" x14ac:dyDescent="0.2">
      <c r="BD24267" s="325"/>
      <c r="EL24267" s="325"/>
    </row>
    <row r="24268" spans="56:142" x14ac:dyDescent="0.2">
      <c r="BD24268" s="325"/>
      <c r="EL24268" s="325"/>
    </row>
    <row r="24269" spans="56:142" x14ac:dyDescent="0.2">
      <c r="BD24269" s="325"/>
      <c r="EL24269" s="325"/>
    </row>
    <row r="24270" spans="56:142" x14ac:dyDescent="0.2">
      <c r="BD24270" s="325"/>
      <c r="EL24270" s="325"/>
    </row>
    <row r="24271" spans="56:142" x14ac:dyDescent="0.2">
      <c r="BD24271" s="325"/>
      <c r="EL24271" s="325"/>
    </row>
    <row r="24272" spans="56:142" x14ac:dyDescent="0.2">
      <c r="BD24272" s="325"/>
      <c r="EL24272" s="325"/>
    </row>
    <row r="24273" spans="56:142" x14ac:dyDescent="0.2">
      <c r="BD24273" s="325"/>
      <c r="EL24273" s="325"/>
    </row>
    <row r="24274" spans="56:142" x14ac:dyDescent="0.2">
      <c r="BD24274" s="325"/>
      <c r="EL24274" s="325"/>
    </row>
    <row r="24275" spans="56:142" x14ac:dyDescent="0.2">
      <c r="BD24275" s="325"/>
      <c r="EL24275" s="325"/>
    </row>
    <row r="24276" spans="56:142" x14ac:dyDescent="0.2">
      <c r="BD24276" s="325"/>
      <c r="EL24276" s="325"/>
    </row>
    <row r="24277" spans="56:142" x14ac:dyDescent="0.2">
      <c r="BD24277" s="325"/>
      <c r="EL24277" s="325"/>
    </row>
    <row r="24278" spans="56:142" x14ac:dyDescent="0.2">
      <c r="BD24278" s="325"/>
      <c r="EL24278" s="325"/>
    </row>
    <row r="24279" spans="56:142" x14ac:dyDescent="0.2">
      <c r="BD24279" s="325"/>
      <c r="EL24279" s="325"/>
    </row>
    <row r="24280" spans="56:142" x14ac:dyDescent="0.2">
      <c r="BD24280" s="325"/>
      <c r="EL24280" s="325"/>
    </row>
    <row r="24281" spans="56:142" x14ac:dyDescent="0.2">
      <c r="BD24281" s="325"/>
      <c r="EL24281" s="325"/>
    </row>
    <row r="24282" spans="56:142" x14ac:dyDescent="0.2">
      <c r="BD24282" s="325"/>
      <c r="EL24282" s="325"/>
    </row>
    <row r="24283" spans="56:142" x14ac:dyDescent="0.2">
      <c r="BD24283" s="325"/>
      <c r="EL24283" s="325"/>
    </row>
    <row r="24284" spans="56:142" x14ac:dyDescent="0.2">
      <c r="BD24284" s="325"/>
      <c r="EL24284" s="325"/>
    </row>
    <row r="24285" spans="56:142" x14ac:dyDescent="0.2">
      <c r="BD24285" s="325"/>
      <c r="EL24285" s="325"/>
    </row>
    <row r="24286" spans="56:142" x14ac:dyDescent="0.2">
      <c r="BD24286" s="325"/>
      <c r="EL24286" s="325"/>
    </row>
    <row r="24287" spans="56:142" x14ac:dyDescent="0.2">
      <c r="BD24287" s="325"/>
      <c r="EL24287" s="325"/>
    </row>
    <row r="24288" spans="56:142" x14ac:dyDescent="0.2">
      <c r="BD24288" s="325"/>
      <c r="EL24288" s="325"/>
    </row>
    <row r="24289" spans="56:142" x14ac:dyDescent="0.2">
      <c r="BD24289" s="325"/>
      <c r="EL24289" s="325"/>
    </row>
    <row r="24290" spans="56:142" x14ac:dyDescent="0.2">
      <c r="BD24290" s="325"/>
      <c r="EL24290" s="325"/>
    </row>
    <row r="24291" spans="56:142" x14ac:dyDescent="0.2">
      <c r="BD24291" s="325"/>
      <c r="EL24291" s="325"/>
    </row>
    <row r="24292" spans="56:142" x14ac:dyDescent="0.2">
      <c r="BD24292" s="325"/>
      <c r="EL24292" s="325"/>
    </row>
    <row r="24293" spans="56:142" x14ac:dyDescent="0.2">
      <c r="BD24293" s="325"/>
      <c r="EL24293" s="325"/>
    </row>
    <row r="24294" spans="56:142" x14ac:dyDescent="0.2">
      <c r="BD24294" s="325"/>
      <c r="EL24294" s="325"/>
    </row>
    <row r="24295" spans="56:142" x14ac:dyDescent="0.2">
      <c r="BD24295" s="325"/>
      <c r="EL24295" s="325"/>
    </row>
    <row r="24296" spans="56:142" x14ac:dyDescent="0.2">
      <c r="BD24296" s="325"/>
      <c r="EL24296" s="325"/>
    </row>
    <row r="24297" spans="56:142" x14ac:dyDescent="0.2">
      <c r="BD24297" s="325"/>
      <c r="EL24297" s="325"/>
    </row>
    <row r="24298" spans="56:142" x14ac:dyDescent="0.2">
      <c r="BD24298" s="325"/>
      <c r="EL24298" s="325"/>
    </row>
    <row r="24299" spans="56:142" x14ac:dyDescent="0.2">
      <c r="BD24299" s="325"/>
      <c r="EL24299" s="325"/>
    </row>
    <row r="24300" spans="56:142" x14ac:dyDescent="0.2">
      <c r="BD24300" s="325"/>
      <c r="EL24300" s="325"/>
    </row>
    <row r="24301" spans="56:142" x14ac:dyDescent="0.2">
      <c r="BD24301" s="325"/>
      <c r="EL24301" s="325"/>
    </row>
    <row r="24302" spans="56:142" x14ac:dyDescent="0.2">
      <c r="BD24302" s="325"/>
      <c r="EL24302" s="325"/>
    </row>
    <row r="24303" spans="56:142" x14ac:dyDescent="0.2">
      <c r="BD24303" s="325"/>
      <c r="EL24303" s="325"/>
    </row>
    <row r="24304" spans="56:142" x14ac:dyDescent="0.2">
      <c r="BD24304" s="325"/>
      <c r="EL24304" s="325"/>
    </row>
    <row r="24305" spans="56:142" x14ac:dyDescent="0.2">
      <c r="BD24305" s="325"/>
      <c r="EL24305" s="325"/>
    </row>
    <row r="24306" spans="56:142" x14ac:dyDescent="0.2">
      <c r="BD24306" s="325"/>
      <c r="EL24306" s="325"/>
    </row>
    <row r="24307" spans="56:142" x14ac:dyDescent="0.2">
      <c r="BD24307" s="325"/>
      <c r="EL24307" s="325"/>
    </row>
    <row r="24308" spans="56:142" x14ac:dyDescent="0.2">
      <c r="BD24308" s="325"/>
      <c r="EL24308" s="325"/>
    </row>
    <row r="24309" spans="56:142" x14ac:dyDescent="0.2">
      <c r="BD24309" s="325"/>
      <c r="EL24309" s="325"/>
    </row>
    <row r="24310" spans="56:142" x14ac:dyDescent="0.2">
      <c r="BD24310" s="325"/>
      <c r="EL24310" s="325"/>
    </row>
    <row r="24311" spans="56:142" x14ac:dyDescent="0.2">
      <c r="BD24311" s="325"/>
      <c r="EL24311" s="325"/>
    </row>
    <row r="24312" spans="56:142" x14ac:dyDescent="0.2">
      <c r="BD24312" s="325"/>
      <c r="EL24312" s="325"/>
    </row>
    <row r="24313" spans="56:142" x14ac:dyDescent="0.2">
      <c r="BD24313" s="325"/>
      <c r="EL24313" s="325"/>
    </row>
    <row r="24314" spans="56:142" x14ac:dyDescent="0.2">
      <c r="BD24314" s="325"/>
      <c r="EL24314" s="325"/>
    </row>
    <row r="24315" spans="56:142" x14ac:dyDescent="0.2">
      <c r="BD24315" s="325"/>
      <c r="EL24315" s="325"/>
    </row>
    <row r="24316" spans="56:142" x14ac:dyDescent="0.2">
      <c r="BD24316" s="325"/>
      <c r="EL24316" s="325"/>
    </row>
    <row r="24317" spans="56:142" x14ac:dyDescent="0.2">
      <c r="BD24317" s="325"/>
      <c r="EL24317" s="325"/>
    </row>
    <row r="24318" spans="56:142" x14ac:dyDescent="0.2">
      <c r="BD24318" s="325"/>
      <c r="EL24318" s="325"/>
    </row>
    <row r="24319" spans="56:142" x14ac:dyDescent="0.2">
      <c r="BD24319" s="325"/>
      <c r="EL24319" s="325"/>
    </row>
    <row r="24320" spans="56:142" x14ac:dyDescent="0.2">
      <c r="BD24320" s="325"/>
      <c r="EL24320" s="325"/>
    </row>
    <row r="24321" spans="56:142" x14ac:dyDescent="0.2">
      <c r="BD24321" s="325"/>
      <c r="EL24321" s="325"/>
    </row>
    <row r="24322" spans="56:142" x14ac:dyDescent="0.2">
      <c r="BD24322" s="325"/>
      <c r="EL24322" s="325"/>
    </row>
    <row r="24323" spans="56:142" x14ac:dyDescent="0.2">
      <c r="BD24323" s="325"/>
      <c r="EL24323" s="325"/>
    </row>
    <row r="24324" spans="56:142" x14ac:dyDescent="0.2">
      <c r="BD24324" s="325"/>
      <c r="EL24324" s="325"/>
    </row>
    <row r="24325" spans="56:142" x14ac:dyDescent="0.2">
      <c r="BD24325" s="325"/>
      <c r="EL24325" s="325"/>
    </row>
    <row r="24326" spans="56:142" x14ac:dyDescent="0.2">
      <c r="BD24326" s="325"/>
      <c r="EL24326" s="325"/>
    </row>
    <row r="24327" spans="56:142" x14ac:dyDescent="0.2">
      <c r="BD24327" s="325"/>
      <c r="EL24327" s="325"/>
    </row>
    <row r="24328" spans="56:142" x14ac:dyDescent="0.2">
      <c r="BD24328" s="325"/>
      <c r="EL24328" s="325"/>
    </row>
    <row r="24329" spans="56:142" x14ac:dyDescent="0.2">
      <c r="BD24329" s="325"/>
      <c r="EL24329" s="325"/>
    </row>
    <row r="24330" spans="56:142" x14ac:dyDescent="0.2">
      <c r="BD24330" s="325"/>
      <c r="EL24330" s="325"/>
    </row>
    <row r="24331" spans="56:142" x14ac:dyDescent="0.2">
      <c r="BD24331" s="325"/>
      <c r="EL24331" s="325"/>
    </row>
    <row r="24332" spans="56:142" x14ac:dyDescent="0.2">
      <c r="BD24332" s="325"/>
      <c r="EL24332" s="325"/>
    </row>
    <row r="24333" spans="56:142" x14ac:dyDescent="0.2">
      <c r="BD24333" s="325"/>
      <c r="EL24333" s="325"/>
    </row>
    <row r="24334" spans="56:142" x14ac:dyDescent="0.2">
      <c r="BD24334" s="325"/>
      <c r="EL24334" s="325"/>
    </row>
    <row r="24335" spans="56:142" x14ac:dyDescent="0.2">
      <c r="BD24335" s="325"/>
      <c r="EL24335" s="325"/>
    </row>
    <row r="24336" spans="56:142" x14ac:dyDescent="0.2">
      <c r="BD24336" s="325"/>
      <c r="EL24336" s="325"/>
    </row>
    <row r="24337" spans="56:142" x14ac:dyDescent="0.2">
      <c r="BD24337" s="325"/>
      <c r="EL24337" s="325"/>
    </row>
    <row r="24338" spans="56:142" x14ac:dyDescent="0.2">
      <c r="BD24338" s="325"/>
      <c r="EL24338" s="325"/>
    </row>
    <row r="24339" spans="56:142" x14ac:dyDescent="0.2">
      <c r="BD24339" s="325"/>
      <c r="EL24339" s="325"/>
    </row>
    <row r="24340" spans="56:142" x14ac:dyDescent="0.2">
      <c r="BD24340" s="325"/>
      <c r="EL24340" s="325"/>
    </row>
    <row r="24341" spans="56:142" x14ac:dyDescent="0.2">
      <c r="BD24341" s="325"/>
      <c r="EL24341" s="325"/>
    </row>
    <row r="24342" spans="56:142" x14ac:dyDescent="0.2">
      <c r="BD24342" s="325"/>
      <c r="EL24342" s="325"/>
    </row>
    <row r="24343" spans="56:142" x14ac:dyDescent="0.2">
      <c r="BD24343" s="325"/>
      <c r="EL24343" s="325"/>
    </row>
    <row r="24344" spans="56:142" x14ac:dyDescent="0.2">
      <c r="BD24344" s="325"/>
      <c r="EL24344" s="325"/>
    </row>
    <row r="24345" spans="56:142" x14ac:dyDescent="0.2">
      <c r="BD24345" s="325"/>
      <c r="EL24345" s="325"/>
    </row>
    <row r="24346" spans="56:142" x14ac:dyDescent="0.2">
      <c r="BD24346" s="325"/>
      <c r="EL24346" s="325"/>
    </row>
    <row r="24347" spans="56:142" x14ac:dyDescent="0.2">
      <c r="BD24347" s="325"/>
      <c r="EL24347" s="325"/>
    </row>
    <row r="24348" spans="56:142" x14ac:dyDescent="0.2">
      <c r="BD24348" s="325"/>
      <c r="EL24348" s="325"/>
    </row>
    <row r="24349" spans="56:142" x14ac:dyDescent="0.2">
      <c r="BD24349" s="325"/>
      <c r="EL24349" s="325"/>
    </row>
    <row r="24350" spans="56:142" x14ac:dyDescent="0.2">
      <c r="BD24350" s="325"/>
      <c r="EL24350" s="325"/>
    </row>
    <row r="24351" spans="56:142" x14ac:dyDescent="0.2">
      <c r="BD24351" s="325"/>
      <c r="EL24351" s="325"/>
    </row>
    <row r="24352" spans="56:142" x14ac:dyDescent="0.2">
      <c r="BD24352" s="325"/>
      <c r="EL24352" s="325"/>
    </row>
    <row r="24353" spans="56:142" x14ac:dyDescent="0.2">
      <c r="BD24353" s="325"/>
      <c r="EL24353" s="325"/>
    </row>
    <row r="24354" spans="56:142" x14ac:dyDescent="0.2">
      <c r="BD24354" s="325"/>
      <c r="EL24354" s="325"/>
    </row>
    <row r="24355" spans="56:142" x14ac:dyDescent="0.2">
      <c r="BD24355" s="325"/>
      <c r="EL24355" s="325"/>
    </row>
    <row r="24356" spans="56:142" x14ac:dyDescent="0.2">
      <c r="BD24356" s="325"/>
      <c r="EL24356" s="325"/>
    </row>
    <row r="24357" spans="56:142" x14ac:dyDescent="0.2">
      <c r="BD24357" s="325"/>
      <c r="EL24357" s="325"/>
    </row>
    <row r="24358" spans="56:142" x14ac:dyDescent="0.2">
      <c r="BD24358" s="325"/>
      <c r="EL24358" s="325"/>
    </row>
    <row r="24359" spans="56:142" x14ac:dyDescent="0.2">
      <c r="BD24359" s="325"/>
      <c r="EL24359" s="325"/>
    </row>
    <row r="24360" spans="56:142" x14ac:dyDescent="0.2">
      <c r="BD24360" s="325"/>
      <c r="EL24360" s="325"/>
    </row>
    <row r="24361" spans="56:142" x14ac:dyDescent="0.2">
      <c r="BD24361" s="325"/>
      <c r="EL24361" s="325"/>
    </row>
    <row r="24362" spans="56:142" x14ac:dyDescent="0.2">
      <c r="BD24362" s="325"/>
      <c r="EL24362" s="325"/>
    </row>
    <row r="24363" spans="56:142" x14ac:dyDescent="0.2">
      <c r="BD24363" s="325"/>
      <c r="EL24363" s="325"/>
    </row>
    <row r="24364" spans="56:142" x14ac:dyDescent="0.2">
      <c r="BD24364" s="325"/>
      <c r="EL24364" s="325"/>
    </row>
    <row r="24365" spans="56:142" x14ac:dyDescent="0.2">
      <c r="BD24365" s="325"/>
      <c r="EL24365" s="325"/>
    </row>
    <row r="24366" spans="56:142" x14ac:dyDescent="0.2">
      <c r="BD24366" s="325"/>
      <c r="EL24366" s="325"/>
    </row>
    <row r="24367" spans="56:142" x14ac:dyDescent="0.2">
      <c r="BD24367" s="325"/>
      <c r="EL24367" s="325"/>
    </row>
    <row r="24368" spans="56:142" x14ac:dyDescent="0.2">
      <c r="BD24368" s="325"/>
      <c r="EL24368" s="325"/>
    </row>
    <row r="24369" spans="56:142" x14ac:dyDescent="0.2">
      <c r="BD24369" s="325"/>
      <c r="EL24369" s="325"/>
    </row>
    <row r="24370" spans="56:142" x14ac:dyDescent="0.2">
      <c r="BD24370" s="325"/>
      <c r="EL24370" s="325"/>
    </row>
    <row r="24371" spans="56:142" x14ac:dyDescent="0.2">
      <c r="BD24371" s="325"/>
      <c r="EL24371" s="325"/>
    </row>
    <row r="24372" spans="56:142" x14ac:dyDescent="0.2">
      <c r="BD24372" s="325"/>
      <c r="EL24372" s="325"/>
    </row>
    <row r="24373" spans="56:142" x14ac:dyDescent="0.2">
      <c r="BD24373" s="325"/>
      <c r="EL24373" s="325"/>
    </row>
    <row r="24374" spans="56:142" x14ac:dyDescent="0.2">
      <c r="BD24374" s="325"/>
      <c r="EL24374" s="325"/>
    </row>
    <row r="24375" spans="56:142" x14ac:dyDescent="0.2">
      <c r="BD24375" s="325"/>
      <c r="EL24375" s="325"/>
    </row>
    <row r="24376" spans="56:142" x14ac:dyDescent="0.2">
      <c r="BD24376" s="325"/>
      <c r="EL24376" s="325"/>
    </row>
    <row r="24377" spans="56:142" x14ac:dyDescent="0.2">
      <c r="BD24377" s="325"/>
      <c r="EL24377" s="325"/>
    </row>
    <row r="24378" spans="56:142" x14ac:dyDescent="0.2">
      <c r="BD24378" s="325"/>
      <c r="EL24378" s="325"/>
    </row>
    <row r="24379" spans="56:142" x14ac:dyDescent="0.2">
      <c r="BD24379" s="325"/>
      <c r="EL24379" s="325"/>
    </row>
    <row r="24380" spans="56:142" x14ac:dyDescent="0.2">
      <c r="BD24380" s="325"/>
      <c r="EL24380" s="325"/>
    </row>
    <row r="24381" spans="56:142" x14ac:dyDescent="0.2">
      <c r="BD24381" s="325"/>
      <c r="EL24381" s="325"/>
    </row>
    <row r="24382" spans="56:142" x14ac:dyDescent="0.2">
      <c r="BD24382" s="325"/>
      <c r="EL24382" s="325"/>
    </row>
    <row r="24383" spans="56:142" x14ac:dyDescent="0.2">
      <c r="BD24383" s="325"/>
      <c r="EL24383" s="325"/>
    </row>
    <row r="24384" spans="56:142" x14ac:dyDescent="0.2">
      <c r="BD24384" s="325"/>
      <c r="EL24384" s="325"/>
    </row>
    <row r="24385" spans="56:142" x14ac:dyDescent="0.2">
      <c r="BD24385" s="325"/>
      <c r="EL24385" s="325"/>
    </row>
    <row r="24386" spans="56:142" x14ac:dyDescent="0.2">
      <c r="BD24386" s="325"/>
      <c r="EL24386" s="325"/>
    </row>
    <row r="24387" spans="56:142" x14ac:dyDescent="0.2">
      <c r="BD24387" s="325"/>
      <c r="EL24387" s="325"/>
    </row>
    <row r="24388" spans="56:142" x14ac:dyDescent="0.2">
      <c r="BD24388" s="325"/>
      <c r="EL24388" s="325"/>
    </row>
    <row r="24389" spans="56:142" x14ac:dyDescent="0.2">
      <c r="BD24389" s="325"/>
      <c r="EL24389" s="325"/>
    </row>
    <row r="24390" spans="56:142" x14ac:dyDescent="0.2">
      <c r="BD24390" s="325"/>
      <c r="EL24390" s="325"/>
    </row>
    <row r="24391" spans="56:142" x14ac:dyDescent="0.2">
      <c r="BD24391" s="325"/>
      <c r="EL24391" s="325"/>
    </row>
    <row r="24392" spans="56:142" x14ac:dyDescent="0.2">
      <c r="BD24392" s="325"/>
      <c r="EL24392" s="325"/>
    </row>
    <row r="24393" spans="56:142" x14ac:dyDescent="0.2">
      <c r="BD24393" s="325"/>
      <c r="EL24393" s="325"/>
    </row>
    <row r="24394" spans="56:142" x14ac:dyDescent="0.2">
      <c r="BD24394" s="325"/>
      <c r="EL24394" s="325"/>
    </row>
    <row r="24395" spans="56:142" x14ac:dyDescent="0.2">
      <c r="BD24395" s="325"/>
      <c r="EL24395" s="325"/>
    </row>
    <row r="24396" spans="56:142" x14ac:dyDescent="0.2">
      <c r="BD24396" s="325"/>
      <c r="EL24396" s="325"/>
    </row>
    <row r="24397" spans="56:142" x14ac:dyDescent="0.2">
      <c r="BD24397" s="325"/>
      <c r="EL24397" s="325"/>
    </row>
    <row r="24398" spans="56:142" x14ac:dyDescent="0.2">
      <c r="BD24398" s="325"/>
      <c r="EL24398" s="325"/>
    </row>
    <row r="24399" spans="56:142" x14ac:dyDescent="0.2">
      <c r="BD24399" s="325"/>
      <c r="EL24399" s="325"/>
    </row>
    <row r="24400" spans="56:142" x14ac:dyDescent="0.2">
      <c r="BD24400" s="325"/>
      <c r="EL24400" s="325"/>
    </row>
    <row r="24401" spans="56:142" x14ac:dyDescent="0.2">
      <c r="BD24401" s="325"/>
      <c r="EL24401" s="325"/>
    </row>
    <row r="24402" spans="56:142" x14ac:dyDescent="0.2">
      <c r="BD24402" s="325"/>
      <c r="EL24402" s="325"/>
    </row>
    <row r="24403" spans="56:142" x14ac:dyDescent="0.2">
      <c r="BD24403" s="325"/>
      <c r="EL24403" s="325"/>
    </row>
    <row r="24404" spans="56:142" x14ac:dyDescent="0.2">
      <c r="BD24404" s="325"/>
      <c r="EL24404" s="325"/>
    </row>
    <row r="24405" spans="56:142" x14ac:dyDescent="0.2">
      <c r="BD24405" s="325"/>
      <c r="EL24405" s="325"/>
    </row>
    <row r="24406" spans="56:142" x14ac:dyDescent="0.2">
      <c r="BD24406" s="325"/>
      <c r="EL24406" s="325"/>
    </row>
    <row r="24407" spans="56:142" x14ac:dyDescent="0.2">
      <c r="BD24407" s="325"/>
      <c r="EL24407" s="325"/>
    </row>
    <row r="24408" spans="56:142" x14ac:dyDescent="0.2">
      <c r="BD24408" s="325"/>
      <c r="EL24408" s="325"/>
    </row>
    <row r="24409" spans="56:142" x14ac:dyDescent="0.2">
      <c r="BD24409" s="325"/>
      <c r="EL24409" s="325"/>
    </row>
    <row r="24410" spans="56:142" x14ac:dyDescent="0.2">
      <c r="BD24410" s="325"/>
      <c r="EL24410" s="325"/>
    </row>
    <row r="24411" spans="56:142" x14ac:dyDescent="0.2">
      <c r="BD24411" s="325"/>
      <c r="EL24411" s="325"/>
    </row>
    <row r="24412" spans="56:142" x14ac:dyDescent="0.2">
      <c r="BD24412" s="325"/>
      <c r="EL24412" s="325"/>
    </row>
    <row r="24413" spans="56:142" x14ac:dyDescent="0.2">
      <c r="BD24413" s="325"/>
      <c r="EL24413" s="325"/>
    </row>
    <row r="24414" spans="56:142" x14ac:dyDescent="0.2">
      <c r="BD24414" s="325"/>
      <c r="EL24414" s="325"/>
    </row>
    <row r="24415" spans="56:142" x14ac:dyDescent="0.2">
      <c r="BD24415" s="325"/>
      <c r="EL24415" s="325"/>
    </row>
    <row r="24416" spans="56:142" x14ac:dyDescent="0.2">
      <c r="BD24416" s="325"/>
      <c r="EL24416" s="325"/>
    </row>
    <row r="24417" spans="56:142" x14ac:dyDescent="0.2">
      <c r="BD24417" s="325"/>
      <c r="EL24417" s="325"/>
    </row>
    <row r="24418" spans="56:142" x14ac:dyDescent="0.2">
      <c r="BD24418" s="325"/>
      <c r="EL24418" s="325"/>
    </row>
    <row r="24419" spans="56:142" x14ac:dyDescent="0.2">
      <c r="BD24419" s="325"/>
      <c r="EL24419" s="325"/>
    </row>
    <row r="24420" spans="56:142" x14ac:dyDescent="0.2">
      <c r="BD24420" s="325"/>
      <c r="EL24420" s="325"/>
    </row>
    <row r="24421" spans="56:142" x14ac:dyDescent="0.2">
      <c r="BD24421" s="325"/>
      <c r="EL24421" s="325"/>
    </row>
    <row r="24422" spans="56:142" x14ac:dyDescent="0.2">
      <c r="BD24422" s="325"/>
      <c r="EL24422" s="325"/>
    </row>
    <row r="24423" spans="56:142" x14ac:dyDescent="0.2">
      <c r="BD24423" s="325"/>
      <c r="EL24423" s="325"/>
    </row>
    <row r="24424" spans="56:142" x14ac:dyDescent="0.2">
      <c r="BD24424" s="325"/>
      <c r="EL24424" s="325"/>
    </row>
    <row r="24425" spans="56:142" x14ac:dyDescent="0.2">
      <c r="BD24425" s="325"/>
      <c r="EL24425" s="325"/>
    </row>
    <row r="24426" spans="56:142" x14ac:dyDescent="0.2">
      <c r="BD24426" s="325"/>
      <c r="EL24426" s="325"/>
    </row>
    <row r="24427" spans="56:142" x14ac:dyDescent="0.2">
      <c r="BD24427" s="325"/>
      <c r="EL24427" s="325"/>
    </row>
    <row r="24428" spans="56:142" x14ac:dyDescent="0.2">
      <c r="BD24428" s="325"/>
      <c r="EL24428" s="325"/>
    </row>
    <row r="24429" spans="56:142" x14ac:dyDescent="0.2">
      <c r="BD24429" s="325"/>
      <c r="EL24429" s="325"/>
    </row>
    <row r="24430" spans="56:142" x14ac:dyDescent="0.2">
      <c r="BD24430" s="325"/>
      <c r="EL24430" s="325"/>
    </row>
    <row r="24431" spans="56:142" x14ac:dyDescent="0.2">
      <c r="BD24431" s="325"/>
      <c r="EL24431" s="325"/>
    </row>
    <row r="24432" spans="56:142" x14ac:dyDescent="0.2">
      <c r="BD24432" s="325"/>
      <c r="EL24432" s="325"/>
    </row>
    <row r="24433" spans="56:142" x14ac:dyDescent="0.2">
      <c r="BD24433" s="325"/>
      <c r="EL24433" s="325"/>
    </row>
    <row r="24434" spans="56:142" x14ac:dyDescent="0.2">
      <c r="BD24434" s="325"/>
      <c r="EL24434" s="325"/>
    </row>
    <row r="24435" spans="56:142" x14ac:dyDescent="0.2">
      <c r="BD24435" s="325"/>
      <c r="EL24435" s="325"/>
    </row>
    <row r="24436" spans="56:142" x14ac:dyDescent="0.2">
      <c r="BD24436" s="325"/>
      <c r="EL24436" s="325"/>
    </row>
    <row r="24437" spans="56:142" x14ac:dyDescent="0.2">
      <c r="BD24437" s="325"/>
      <c r="EL24437" s="325"/>
    </row>
    <row r="24438" spans="56:142" x14ac:dyDescent="0.2">
      <c r="BD24438" s="325"/>
      <c r="EL24438" s="325"/>
    </row>
    <row r="24439" spans="56:142" x14ac:dyDescent="0.2">
      <c r="BD24439" s="325"/>
      <c r="EL24439" s="325"/>
    </row>
    <row r="24440" spans="56:142" x14ac:dyDescent="0.2">
      <c r="BD24440" s="325"/>
      <c r="EL24440" s="325"/>
    </row>
    <row r="24441" spans="56:142" x14ac:dyDescent="0.2">
      <c r="BD24441" s="325"/>
      <c r="EL24441" s="325"/>
    </row>
    <row r="24442" spans="56:142" x14ac:dyDescent="0.2">
      <c r="BD24442" s="325"/>
      <c r="EL24442" s="325"/>
    </row>
    <row r="24443" spans="56:142" x14ac:dyDescent="0.2">
      <c r="BD24443" s="325"/>
      <c r="EL24443" s="325"/>
    </row>
    <row r="24444" spans="56:142" x14ac:dyDescent="0.2">
      <c r="BD24444" s="325"/>
      <c r="EL24444" s="325"/>
    </row>
    <row r="24445" spans="56:142" x14ac:dyDescent="0.2">
      <c r="BD24445" s="325"/>
      <c r="EL24445" s="325"/>
    </row>
    <row r="24446" spans="56:142" x14ac:dyDescent="0.2">
      <c r="BD24446" s="325"/>
      <c r="EL24446" s="325"/>
    </row>
    <row r="24447" spans="56:142" x14ac:dyDescent="0.2">
      <c r="BD24447" s="325"/>
      <c r="EL24447" s="325"/>
    </row>
    <row r="24448" spans="56:142" x14ac:dyDescent="0.2">
      <c r="BD24448" s="325"/>
      <c r="EL24448" s="325"/>
    </row>
    <row r="24449" spans="56:142" x14ac:dyDescent="0.2">
      <c r="BD24449" s="325"/>
      <c r="EL24449" s="325"/>
    </row>
    <row r="24450" spans="56:142" x14ac:dyDescent="0.2">
      <c r="BD24450" s="325"/>
      <c r="EL24450" s="325"/>
    </row>
    <row r="24451" spans="56:142" x14ac:dyDescent="0.2">
      <c r="BD24451" s="325"/>
      <c r="EL24451" s="325"/>
    </row>
    <row r="24452" spans="56:142" x14ac:dyDescent="0.2">
      <c r="BD24452" s="325"/>
      <c r="EL24452" s="325"/>
    </row>
    <row r="24453" spans="56:142" x14ac:dyDescent="0.2">
      <c r="BD24453" s="325"/>
      <c r="EL24453" s="325"/>
    </row>
    <row r="24454" spans="56:142" x14ac:dyDescent="0.2">
      <c r="BD24454" s="325"/>
      <c r="EL24454" s="325"/>
    </row>
    <row r="24455" spans="56:142" x14ac:dyDescent="0.2">
      <c r="BD24455" s="325"/>
      <c r="EL24455" s="325"/>
    </row>
    <row r="24456" spans="56:142" x14ac:dyDescent="0.2">
      <c r="BD24456" s="325"/>
      <c r="EL24456" s="325"/>
    </row>
    <row r="24457" spans="56:142" x14ac:dyDescent="0.2">
      <c r="BD24457" s="325"/>
      <c r="EL24457" s="325"/>
    </row>
    <row r="24458" spans="56:142" x14ac:dyDescent="0.2">
      <c r="BD24458" s="325"/>
      <c r="EL24458" s="325"/>
    </row>
    <row r="24459" spans="56:142" x14ac:dyDescent="0.2">
      <c r="BD24459" s="325"/>
      <c r="EL24459" s="325"/>
    </row>
    <row r="24460" spans="56:142" x14ac:dyDescent="0.2">
      <c r="BD24460" s="325"/>
      <c r="EL24460" s="325"/>
    </row>
    <row r="24461" spans="56:142" x14ac:dyDescent="0.2">
      <c r="BD24461" s="325"/>
      <c r="EL24461" s="325"/>
    </row>
    <row r="24462" spans="56:142" x14ac:dyDescent="0.2">
      <c r="BD24462" s="325"/>
      <c r="EL24462" s="325"/>
    </row>
    <row r="24463" spans="56:142" x14ac:dyDescent="0.2">
      <c r="BD24463" s="325"/>
      <c r="EL24463" s="325"/>
    </row>
    <row r="24464" spans="56:142" x14ac:dyDescent="0.2">
      <c r="BD24464" s="325"/>
      <c r="EL24464" s="325"/>
    </row>
    <row r="24465" spans="56:142" x14ac:dyDescent="0.2">
      <c r="BD24465" s="325"/>
      <c r="EL24465" s="325"/>
    </row>
    <row r="24466" spans="56:142" x14ac:dyDescent="0.2">
      <c r="BD24466" s="325"/>
      <c r="EL24466" s="325"/>
    </row>
    <row r="24467" spans="56:142" x14ac:dyDescent="0.2">
      <c r="BD24467" s="325"/>
      <c r="EL24467" s="325"/>
    </row>
    <row r="24468" spans="56:142" x14ac:dyDescent="0.2">
      <c r="BD24468" s="325"/>
      <c r="EL24468" s="325"/>
    </row>
    <row r="24469" spans="56:142" x14ac:dyDescent="0.2">
      <c r="BD24469" s="325"/>
      <c r="EL24469" s="325"/>
    </row>
    <row r="24470" spans="56:142" x14ac:dyDescent="0.2">
      <c r="BD24470" s="325"/>
      <c r="EL24470" s="325"/>
    </row>
    <row r="24471" spans="56:142" x14ac:dyDescent="0.2">
      <c r="BD24471" s="325"/>
      <c r="EL24471" s="325"/>
    </row>
    <row r="24472" spans="56:142" x14ac:dyDescent="0.2">
      <c r="BD24472" s="325"/>
      <c r="EL24472" s="325"/>
    </row>
    <row r="24473" spans="56:142" x14ac:dyDescent="0.2">
      <c r="BD24473" s="325"/>
      <c r="EL24473" s="325"/>
    </row>
    <row r="24474" spans="56:142" x14ac:dyDescent="0.2">
      <c r="BD24474" s="325"/>
      <c r="EL24474" s="325"/>
    </row>
    <row r="24475" spans="56:142" x14ac:dyDescent="0.2">
      <c r="BD24475" s="325"/>
      <c r="EL24475" s="325"/>
    </row>
    <row r="24476" spans="56:142" x14ac:dyDescent="0.2">
      <c r="BD24476" s="325"/>
      <c r="EL24476" s="325"/>
    </row>
    <row r="24477" spans="56:142" x14ac:dyDescent="0.2">
      <c r="BD24477" s="325"/>
      <c r="EL24477" s="325"/>
    </row>
    <row r="24478" spans="56:142" x14ac:dyDescent="0.2">
      <c r="BD24478" s="325"/>
      <c r="EL24478" s="325"/>
    </row>
    <row r="24479" spans="56:142" x14ac:dyDescent="0.2">
      <c r="BD24479" s="325"/>
      <c r="EL24479" s="325"/>
    </row>
    <row r="24480" spans="56:142" x14ac:dyDescent="0.2">
      <c r="BD24480" s="325"/>
      <c r="EL24480" s="325"/>
    </row>
    <row r="24481" spans="56:142" x14ac:dyDescent="0.2">
      <c r="BD24481" s="325"/>
      <c r="EL24481" s="325"/>
    </row>
    <row r="24482" spans="56:142" x14ac:dyDescent="0.2">
      <c r="BD24482" s="325"/>
      <c r="EL24482" s="325"/>
    </row>
    <row r="24483" spans="56:142" x14ac:dyDescent="0.2">
      <c r="BD24483" s="325"/>
      <c r="EL24483" s="325"/>
    </row>
    <row r="24484" spans="56:142" x14ac:dyDescent="0.2">
      <c r="BD24484" s="325"/>
      <c r="EL24484" s="325"/>
    </row>
    <row r="24485" spans="56:142" x14ac:dyDescent="0.2">
      <c r="BD24485" s="325"/>
      <c r="EL24485" s="325"/>
    </row>
    <row r="24486" spans="56:142" x14ac:dyDescent="0.2">
      <c r="BD24486" s="325"/>
      <c r="EL24486" s="325"/>
    </row>
    <row r="24487" spans="56:142" x14ac:dyDescent="0.2">
      <c r="BD24487" s="325"/>
      <c r="EL24487" s="325"/>
    </row>
    <row r="24488" spans="56:142" x14ac:dyDescent="0.2">
      <c r="BD24488" s="325"/>
      <c r="EL24488" s="325"/>
    </row>
    <row r="24489" spans="56:142" x14ac:dyDescent="0.2">
      <c r="BD24489" s="325"/>
      <c r="EL24489" s="325"/>
    </row>
    <row r="24490" spans="56:142" x14ac:dyDescent="0.2">
      <c r="BD24490" s="325"/>
      <c r="EL24490" s="325"/>
    </row>
    <row r="24491" spans="56:142" x14ac:dyDescent="0.2">
      <c r="BD24491" s="325"/>
      <c r="EL24491" s="325"/>
    </row>
    <row r="24492" spans="56:142" x14ac:dyDescent="0.2">
      <c r="BD24492" s="325"/>
      <c r="EL24492" s="325"/>
    </row>
    <row r="24493" spans="56:142" x14ac:dyDescent="0.2">
      <c r="BD24493" s="325"/>
      <c r="EL24493" s="325"/>
    </row>
    <row r="24494" spans="56:142" x14ac:dyDescent="0.2">
      <c r="BD24494" s="325"/>
      <c r="EL24494" s="325"/>
    </row>
    <row r="24495" spans="56:142" x14ac:dyDescent="0.2">
      <c r="BD24495" s="325"/>
      <c r="EL24495" s="325"/>
    </row>
    <row r="24496" spans="56:142" x14ac:dyDescent="0.2">
      <c r="BD24496" s="325"/>
      <c r="EL24496" s="325"/>
    </row>
    <row r="24497" spans="56:142" x14ac:dyDescent="0.2">
      <c r="BD24497" s="325"/>
      <c r="EL24497" s="325"/>
    </row>
    <row r="24498" spans="56:142" x14ac:dyDescent="0.2">
      <c r="BD24498" s="325"/>
      <c r="EL24498" s="325"/>
    </row>
    <row r="24499" spans="56:142" x14ac:dyDescent="0.2">
      <c r="BD24499" s="325"/>
      <c r="EL24499" s="325"/>
    </row>
    <row r="24500" spans="56:142" x14ac:dyDescent="0.2">
      <c r="BD24500" s="325"/>
      <c r="EL24500" s="325"/>
    </row>
    <row r="24501" spans="56:142" x14ac:dyDescent="0.2">
      <c r="BD24501" s="325"/>
      <c r="EL24501" s="325"/>
    </row>
    <row r="24502" spans="56:142" x14ac:dyDescent="0.2">
      <c r="BD24502" s="325"/>
      <c r="EL24502" s="325"/>
    </row>
    <row r="24503" spans="56:142" x14ac:dyDescent="0.2">
      <c r="BD24503" s="325"/>
      <c r="EL24503" s="325"/>
    </row>
    <row r="24504" spans="56:142" x14ac:dyDescent="0.2">
      <c r="BD24504" s="325"/>
      <c r="EL24504" s="325"/>
    </row>
    <row r="24505" spans="56:142" x14ac:dyDescent="0.2">
      <c r="BD24505" s="325"/>
      <c r="EL24505" s="325"/>
    </row>
    <row r="24506" spans="56:142" x14ac:dyDescent="0.2">
      <c r="BD24506" s="325"/>
      <c r="EL24506" s="325"/>
    </row>
    <row r="24507" spans="56:142" x14ac:dyDescent="0.2">
      <c r="BD24507" s="325"/>
      <c r="EL24507" s="325"/>
    </row>
    <row r="24508" spans="56:142" x14ac:dyDescent="0.2">
      <c r="BD24508" s="325"/>
      <c r="EL24508" s="325"/>
    </row>
    <row r="24509" spans="56:142" x14ac:dyDescent="0.2">
      <c r="BD24509" s="325"/>
      <c r="EL24509" s="325"/>
    </row>
    <row r="24510" spans="56:142" x14ac:dyDescent="0.2">
      <c r="BD24510" s="325"/>
      <c r="EL24510" s="325"/>
    </row>
    <row r="24511" spans="56:142" x14ac:dyDescent="0.2">
      <c r="BD24511" s="325"/>
      <c r="EL24511" s="325"/>
    </row>
    <row r="24512" spans="56:142" x14ac:dyDescent="0.2">
      <c r="BD24512" s="325"/>
      <c r="EL24512" s="325"/>
    </row>
    <row r="24513" spans="56:142" x14ac:dyDescent="0.2">
      <c r="BD24513" s="325"/>
      <c r="EL24513" s="325"/>
    </row>
    <row r="24514" spans="56:142" x14ac:dyDescent="0.2">
      <c r="BD24514" s="325"/>
      <c r="EL24514" s="325"/>
    </row>
    <row r="24515" spans="56:142" x14ac:dyDescent="0.2">
      <c r="BD24515" s="325"/>
      <c r="EL24515" s="325"/>
    </row>
    <row r="24516" spans="56:142" x14ac:dyDescent="0.2">
      <c r="BD24516" s="325"/>
      <c r="EL24516" s="325"/>
    </row>
    <row r="24517" spans="56:142" x14ac:dyDescent="0.2">
      <c r="BD24517" s="325"/>
      <c r="EL24517" s="325"/>
    </row>
    <row r="24518" spans="56:142" x14ac:dyDescent="0.2">
      <c r="BD24518" s="325"/>
      <c r="EL24518" s="325"/>
    </row>
    <row r="24519" spans="56:142" x14ac:dyDescent="0.2">
      <c r="BD24519" s="325"/>
      <c r="EL24519" s="325"/>
    </row>
    <row r="24520" spans="56:142" x14ac:dyDescent="0.2">
      <c r="BD24520" s="325"/>
      <c r="EL24520" s="325"/>
    </row>
    <row r="24521" spans="56:142" x14ac:dyDescent="0.2">
      <c r="BD24521" s="325"/>
      <c r="EL24521" s="325"/>
    </row>
    <row r="24522" spans="56:142" x14ac:dyDescent="0.2">
      <c r="BD24522" s="325"/>
      <c r="EL24522" s="325"/>
    </row>
    <row r="24523" spans="56:142" x14ac:dyDescent="0.2">
      <c r="BD24523" s="325"/>
      <c r="EL24523" s="325"/>
    </row>
    <row r="24524" spans="56:142" x14ac:dyDescent="0.2">
      <c r="BD24524" s="325"/>
      <c r="EL24524" s="325"/>
    </row>
    <row r="24525" spans="56:142" x14ac:dyDescent="0.2">
      <c r="BD24525" s="325"/>
      <c r="EL24525" s="325"/>
    </row>
    <row r="24526" spans="56:142" x14ac:dyDescent="0.2">
      <c r="BD24526" s="325"/>
      <c r="EL24526" s="325"/>
    </row>
    <row r="24527" spans="56:142" x14ac:dyDescent="0.2">
      <c r="BD24527" s="325"/>
      <c r="EL24527" s="325"/>
    </row>
    <row r="24528" spans="56:142" x14ac:dyDescent="0.2">
      <c r="BD24528" s="325"/>
      <c r="EL24528" s="325"/>
    </row>
    <row r="24529" spans="56:142" x14ac:dyDescent="0.2">
      <c r="BD24529" s="325"/>
      <c r="EL24529" s="325"/>
    </row>
    <row r="24530" spans="56:142" x14ac:dyDescent="0.2">
      <c r="BD24530" s="325"/>
      <c r="EL24530" s="325"/>
    </row>
    <row r="24531" spans="56:142" x14ac:dyDescent="0.2">
      <c r="BD24531" s="325"/>
      <c r="EL24531" s="325"/>
    </row>
    <row r="24532" spans="56:142" x14ac:dyDescent="0.2">
      <c r="BD24532" s="325"/>
      <c r="EL24532" s="325"/>
    </row>
    <row r="24533" spans="56:142" x14ac:dyDescent="0.2">
      <c r="BD24533" s="325"/>
      <c r="EL24533" s="325"/>
    </row>
    <row r="24534" spans="56:142" x14ac:dyDescent="0.2">
      <c r="BD24534" s="325"/>
      <c r="EL24534" s="325"/>
    </row>
    <row r="24535" spans="56:142" x14ac:dyDescent="0.2">
      <c r="BD24535" s="325"/>
      <c r="EL24535" s="325"/>
    </row>
    <row r="24536" spans="56:142" x14ac:dyDescent="0.2">
      <c r="BD24536" s="325"/>
      <c r="EL24536" s="325"/>
    </row>
    <row r="24537" spans="56:142" x14ac:dyDescent="0.2">
      <c r="BD24537" s="325"/>
      <c r="EL24537" s="325"/>
    </row>
    <row r="24538" spans="56:142" x14ac:dyDescent="0.2">
      <c r="BD24538" s="325"/>
      <c r="EL24538" s="325"/>
    </row>
    <row r="24539" spans="56:142" x14ac:dyDescent="0.2">
      <c r="BD24539" s="325"/>
      <c r="EL24539" s="325"/>
    </row>
    <row r="24540" spans="56:142" x14ac:dyDescent="0.2">
      <c r="BD24540" s="325"/>
      <c r="EL24540" s="325"/>
    </row>
    <row r="24541" spans="56:142" x14ac:dyDescent="0.2">
      <c r="BD24541" s="325"/>
      <c r="EL24541" s="325"/>
    </row>
    <row r="24542" spans="56:142" x14ac:dyDescent="0.2">
      <c r="BD24542" s="325"/>
      <c r="EL24542" s="325"/>
    </row>
    <row r="24543" spans="56:142" x14ac:dyDescent="0.2">
      <c r="BD24543" s="325"/>
      <c r="EL24543" s="325"/>
    </row>
    <row r="24544" spans="56:142" x14ac:dyDescent="0.2">
      <c r="BD24544" s="325"/>
      <c r="EL24544" s="325"/>
    </row>
    <row r="24545" spans="56:142" x14ac:dyDescent="0.2">
      <c r="BD24545" s="325"/>
      <c r="EL24545" s="325"/>
    </row>
    <row r="24546" spans="56:142" x14ac:dyDescent="0.2">
      <c r="BD24546" s="325"/>
      <c r="EL24546" s="325"/>
    </row>
    <row r="24547" spans="56:142" x14ac:dyDescent="0.2">
      <c r="BD24547" s="325"/>
      <c r="EL24547" s="325"/>
    </row>
    <row r="24548" spans="56:142" x14ac:dyDescent="0.2">
      <c r="BD24548" s="325"/>
      <c r="EL24548" s="325"/>
    </row>
    <row r="24549" spans="56:142" x14ac:dyDescent="0.2">
      <c r="BD24549" s="325"/>
      <c r="EL24549" s="325"/>
    </row>
    <row r="24550" spans="56:142" x14ac:dyDescent="0.2">
      <c r="BD24550" s="325"/>
      <c r="EL24550" s="325"/>
    </row>
    <row r="24551" spans="56:142" x14ac:dyDescent="0.2">
      <c r="BD24551" s="325"/>
      <c r="EL24551" s="325"/>
    </row>
    <row r="24552" spans="56:142" x14ac:dyDescent="0.2">
      <c r="BD24552" s="325"/>
      <c r="EL24552" s="325"/>
    </row>
    <row r="24553" spans="56:142" x14ac:dyDescent="0.2">
      <c r="BD24553" s="325"/>
      <c r="EL24553" s="325"/>
    </row>
    <row r="24554" spans="56:142" x14ac:dyDescent="0.2">
      <c r="BD24554" s="325"/>
      <c r="EL24554" s="325"/>
    </row>
    <row r="24555" spans="56:142" x14ac:dyDescent="0.2">
      <c r="BD24555" s="325"/>
      <c r="EL24555" s="325"/>
    </row>
    <row r="24556" spans="56:142" x14ac:dyDescent="0.2">
      <c r="BD24556" s="325"/>
      <c r="EL24556" s="325"/>
    </row>
    <row r="24557" spans="56:142" x14ac:dyDescent="0.2">
      <c r="BD24557" s="325"/>
      <c r="EL24557" s="325"/>
    </row>
    <row r="24558" spans="56:142" x14ac:dyDescent="0.2">
      <c r="BD24558" s="325"/>
      <c r="EL24558" s="325"/>
    </row>
    <row r="24559" spans="56:142" x14ac:dyDescent="0.2">
      <c r="BD24559" s="325"/>
      <c r="EL24559" s="325"/>
    </row>
    <row r="24560" spans="56:142" x14ac:dyDescent="0.2">
      <c r="BD24560" s="325"/>
      <c r="EL24560" s="325"/>
    </row>
    <row r="24561" spans="56:142" x14ac:dyDescent="0.2">
      <c r="BD24561" s="325"/>
      <c r="EL24561" s="325"/>
    </row>
    <row r="24562" spans="56:142" x14ac:dyDescent="0.2">
      <c r="BD24562" s="325"/>
      <c r="EL24562" s="325"/>
    </row>
    <row r="24563" spans="56:142" x14ac:dyDescent="0.2">
      <c r="BD24563" s="325"/>
      <c r="EL24563" s="325"/>
    </row>
    <row r="24564" spans="56:142" x14ac:dyDescent="0.2">
      <c r="BD24564" s="325"/>
      <c r="EL24564" s="325"/>
    </row>
    <row r="24565" spans="56:142" x14ac:dyDescent="0.2">
      <c r="BD24565" s="325"/>
      <c r="EL24565" s="325"/>
    </row>
    <row r="24566" spans="56:142" x14ac:dyDescent="0.2">
      <c r="BD24566" s="325"/>
      <c r="EL24566" s="325"/>
    </row>
    <row r="24567" spans="56:142" x14ac:dyDescent="0.2">
      <c r="BD24567" s="325"/>
      <c r="EL24567" s="325"/>
    </row>
    <row r="24568" spans="56:142" x14ac:dyDescent="0.2">
      <c r="BD24568" s="325"/>
      <c r="EL24568" s="325"/>
    </row>
    <row r="24569" spans="56:142" x14ac:dyDescent="0.2">
      <c r="BD24569" s="325"/>
      <c r="EL24569" s="325"/>
    </row>
    <row r="24570" spans="56:142" x14ac:dyDescent="0.2">
      <c r="BD24570" s="325"/>
      <c r="EL24570" s="325"/>
    </row>
    <row r="24571" spans="56:142" x14ac:dyDescent="0.2">
      <c r="BD24571" s="325"/>
      <c r="EL24571" s="325"/>
    </row>
    <row r="24572" spans="56:142" x14ac:dyDescent="0.2">
      <c r="BD24572" s="325"/>
      <c r="EL24572" s="325"/>
    </row>
    <row r="24573" spans="56:142" x14ac:dyDescent="0.2">
      <c r="BD24573" s="325"/>
      <c r="EL24573" s="325"/>
    </row>
    <row r="24574" spans="56:142" x14ac:dyDescent="0.2">
      <c r="BD24574" s="325"/>
      <c r="EL24574" s="325"/>
    </row>
    <row r="24575" spans="56:142" x14ac:dyDescent="0.2">
      <c r="BD24575" s="325"/>
      <c r="EL24575" s="325"/>
    </row>
    <row r="24576" spans="56:142" x14ac:dyDescent="0.2">
      <c r="BD24576" s="325"/>
      <c r="EL24576" s="325"/>
    </row>
    <row r="24577" spans="56:142" x14ac:dyDescent="0.2">
      <c r="BD24577" s="325"/>
      <c r="EL24577" s="325"/>
    </row>
    <row r="24578" spans="56:142" x14ac:dyDescent="0.2">
      <c r="BD24578" s="325"/>
      <c r="EL24578" s="325"/>
    </row>
    <row r="24579" spans="56:142" x14ac:dyDescent="0.2">
      <c r="BD24579" s="325"/>
      <c r="EL24579" s="325"/>
    </row>
    <row r="24580" spans="56:142" x14ac:dyDescent="0.2">
      <c r="BD24580" s="325"/>
      <c r="EL24580" s="325"/>
    </row>
    <row r="24581" spans="56:142" x14ac:dyDescent="0.2">
      <c r="BD24581" s="325"/>
      <c r="EL24581" s="325"/>
    </row>
    <row r="24582" spans="56:142" x14ac:dyDescent="0.2">
      <c r="BD24582" s="325"/>
      <c r="EL24582" s="325"/>
    </row>
    <row r="24583" spans="56:142" x14ac:dyDescent="0.2">
      <c r="BD24583" s="325"/>
      <c r="EL24583" s="325"/>
    </row>
    <row r="24584" spans="56:142" x14ac:dyDescent="0.2">
      <c r="BD24584" s="325"/>
      <c r="EL24584" s="325"/>
    </row>
    <row r="24585" spans="56:142" x14ac:dyDescent="0.2">
      <c r="BD24585" s="325"/>
      <c r="EL24585" s="325"/>
    </row>
    <row r="24586" spans="56:142" x14ac:dyDescent="0.2">
      <c r="BD24586" s="325"/>
      <c r="EL24586" s="325"/>
    </row>
    <row r="24587" spans="56:142" x14ac:dyDescent="0.2">
      <c r="BD24587" s="325"/>
      <c r="EL24587" s="325"/>
    </row>
    <row r="24588" spans="56:142" x14ac:dyDescent="0.2">
      <c r="BD24588" s="325"/>
      <c r="EL24588" s="325"/>
    </row>
    <row r="24589" spans="56:142" x14ac:dyDescent="0.2">
      <c r="BD24589" s="325"/>
      <c r="EL24589" s="325"/>
    </row>
    <row r="24590" spans="56:142" x14ac:dyDescent="0.2">
      <c r="BD24590" s="325"/>
      <c r="EL24590" s="325"/>
    </row>
    <row r="24591" spans="56:142" x14ac:dyDescent="0.2">
      <c r="BD24591" s="325"/>
      <c r="EL24591" s="325"/>
    </row>
    <row r="24592" spans="56:142" x14ac:dyDescent="0.2">
      <c r="BD24592" s="325"/>
      <c r="EL24592" s="325"/>
    </row>
    <row r="24593" spans="56:142" x14ac:dyDescent="0.2">
      <c r="BD24593" s="325"/>
      <c r="EL24593" s="325"/>
    </row>
    <row r="24594" spans="56:142" x14ac:dyDescent="0.2">
      <c r="BD24594" s="325"/>
      <c r="EL24594" s="325"/>
    </row>
    <row r="24595" spans="56:142" x14ac:dyDescent="0.2">
      <c r="BD24595" s="325"/>
      <c r="EL24595" s="325"/>
    </row>
    <row r="24596" spans="56:142" x14ac:dyDescent="0.2">
      <c r="BD24596" s="325"/>
      <c r="EL24596" s="325"/>
    </row>
    <row r="24597" spans="56:142" x14ac:dyDescent="0.2">
      <c r="BD24597" s="325"/>
      <c r="EL24597" s="325"/>
    </row>
    <row r="24598" spans="56:142" x14ac:dyDescent="0.2">
      <c r="BD24598" s="325"/>
      <c r="EL24598" s="325"/>
    </row>
    <row r="24599" spans="56:142" x14ac:dyDescent="0.2">
      <c r="BD24599" s="325"/>
      <c r="EL24599" s="325"/>
    </row>
    <row r="24600" spans="56:142" x14ac:dyDescent="0.2">
      <c r="BD24600" s="325"/>
      <c r="EL24600" s="325"/>
    </row>
    <row r="24601" spans="56:142" x14ac:dyDescent="0.2">
      <c r="BD24601" s="325"/>
      <c r="EL24601" s="325"/>
    </row>
    <row r="24602" spans="56:142" x14ac:dyDescent="0.2">
      <c r="BD24602" s="325"/>
      <c r="EL24602" s="325"/>
    </row>
    <row r="24603" spans="56:142" x14ac:dyDescent="0.2">
      <c r="BD24603" s="325"/>
      <c r="EL24603" s="325"/>
    </row>
    <row r="24604" spans="56:142" x14ac:dyDescent="0.2">
      <c r="BD24604" s="325"/>
      <c r="EL24604" s="325"/>
    </row>
    <row r="24605" spans="56:142" x14ac:dyDescent="0.2">
      <c r="BD24605" s="325"/>
      <c r="EL24605" s="325"/>
    </row>
    <row r="24606" spans="56:142" x14ac:dyDescent="0.2">
      <c r="BD24606" s="325"/>
      <c r="EL24606" s="325"/>
    </row>
    <row r="24607" spans="56:142" x14ac:dyDescent="0.2">
      <c r="BD24607" s="325"/>
      <c r="EL24607" s="325"/>
    </row>
    <row r="24608" spans="56:142" x14ac:dyDescent="0.2">
      <c r="BD24608" s="325"/>
      <c r="EL24608" s="325"/>
    </row>
    <row r="24609" spans="56:142" x14ac:dyDescent="0.2">
      <c r="BD24609" s="325"/>
      <c r="EL24609" s="325"/>
    </row>
    <row r="24610" spans="56:142" x14ac:dyDescent="0.2">
      <c r="BD24610" s="325"/>
      <c r="EL24610" s="325"/>
    </row>
    <row r="24611" spans="56:142" x14ac:dyDescent="0.2">
      <c r="BD24611" s="325"/>
      <c r="EL24611" s="325"/>
    </row>
    <row r="24612" spans="56:142" x14ac:dyDescent="0.2">
      <c r="BD24612" s="325"/>
      <c r="EL24612" s="325"/>
    </row>
    <row r="24613" spans="56:142" x14ac:dyDescent="0.2">
      <c r="BD24613" s="325"/>
      <c r="EL24613" s="325"/>
    </row>
    <row r="24614" spans="56:142" x14ac:dyDescent="0.2">
      <c r="BD24614" s="325"/>
      <c r="EL24614" s="325"/>
    </row>
    <row r="24615" spans="56:142" x14ac:dyDescent="0.2">
      <c r="BD24615" s="325"/>
      <c r="EL24615" s="325"/>
    </row>
    <row r="24616" spans="56:142" x14ac:dyDescent="0.2">
      <c r="BD24616" s="325"/>
      <c r="EL24616" s="325"/>
    </row>
    <row r="24617" spans="56:142" x14ac:dyDescent="0.2">
      <c r="BD24617" s="325"/>
      <c r="EL24617" s="325"/>
    </row>
    <row r="24618" spans="56:142" x14ac:dyDescent="0.2">
      <c r="BD24618" s="325"/>
      <c r="EL24618" s="325"/>
    </row>
    <row r="24619" spans="56:142" x14ac:dyDescent="0.2">
      <c r="BD24619" s="325"/>
      <c r="EL24619" s="325"/>
    </row>
    <row r="24620" spans="56:142" x14ac:dyDescent="0.2">
      <c r="BD24620" s="325"/>
      <c r="EL24620" s="325"/>
    </row>
    <row r="24621" spans="56:142" x14ac:dyDescent="0.2">
      <c r="BD24621" s="325"/>
      <c r="EL24621" s="325"/>
    </row>
    <row r="24622" spans="56:142" x14ac:dyDescent="0.2">
      <c r="BD24622" s="325"/>
      <c r="EL24622" s="325"/>
    </row>
    <row r="24623" spans="56:142" x14ac:dyDescent="0.2">
      <c r="BD24623" s="325"/>
      <c r="EL24623" s="325"/>
    </row>
    <row r="24624" spans="56:142" x14ac:dyDescent="0.2">
      <c r="BD24624" s="325"/>
      <c r="EL24624" s="325"/>
    </row>
    <row r="24625" spans="56:142" x14ac:dyDescent="0.2">
      <c r="BD24625" s="325"/>
      <c r="EL24625" s="325"/>
    </row>
    <row r="24626" spans="56:142" x14ac:dyDescent="0.2">
      <c r="BD24626" s="325"/>
      <c r="EL24626" s="325"/>
    </row>
    <row r="24627" spans="56:142" x14ac:dyDescent="0.2">
      <c r="BD24627" s="325"/>
      <c r="EL24627" s="325"/>
    </row>
    <row r="24628" spans="56:142" x14ac:dyDescent="0.2">
      <c r="BD24628" s="325"/>
      <c r="EL24628" s="325"/>
    </row>
    <row r="24629" spans="56:142" x14ac:dyDescent="0.2">
      <c r="BD24629" s="325"/>
      <c r="EL24629" s="325"/>
    </row>
    <row r="24630" spans="56:142" x14ac:dyDescent="0.2">
      <c r="BD24630" s="325"/>
      <c r="EL24630" s="325"/>
    </row>
    <row r="24631" spans="56:142" x14ac:dyDescent="0.2">
      <c r="BD24631" s="325"/>
      <c r="EL24631" s="325"/>
    </row>
    <row r="24632" spans="56:142" x14ac:dyDescent="0.2">
      <c r="BD24632" s="325"/>
      <c r="EL24632" s="325"/>
    </row>
    <row r="24633" spans="56:142" x14ac:dyDescent="0.2">
      <c r="BD24633" s="325"/>
      <c r="EL24633" s="325"/>
    </row>
    <row r="24634" spans="56:142" x14ac:dyDescent="0.2">
      <c r="BD24634" s="325"/>
      <c r="EL24634" s="325"/>
    </row>
    <row r="24635" spans="56:142" x14ac:dyDescent="0.2">
      <c r="BD24635" s="325"/>
      <c r="EL24635" s="325"/>
    </row>
    <row r="24636" spans="56:142" x14ac:dyDescent="0.2">
      <c r="BD24636" s="325"/>
      <c r="EL24636" s="325"/>
    </row>
    <row r="24637" spans="56:142" x14ac:dyDescent="0.2">
      <c r="BD24637" s="325"/>
      <c r="EL24637" s="325"/>
    </row>
    <row r="24638" spans="56:142" x14ac:dyDescent="0.2">
      <c r="BD24638" s="325"/>
      <c r="EL24638" s="325"/>
    </row>
    <row r="24639" spans="56:142" x14ac:dyDescent="0.2">
      <c r="BD24639" s="325"/>
      <c r="EL24639" s="325"/>
    </row>
    <row r="24640" spans="56:142" x14ac:dyDescent="0.2">
      <c r="BD24640" s="325"/>
      <c r="EL24640" s="325"/>
    </row>
    <row r="24641" spans="56:142" x14ac:dyDescent="0.2">
      <c r="BD24641" s="325"/>
      <c r="EL24641" s="325"/>
    </row>
    <row r="24642" spans="56:142" x14ac:dyDescent="0.2">
      <c r="BD24642" s="325"/>
      <c r="EL24642" s="325"/>
    </row>
    <row r="24643" spans="56:142" x14ac:dyDescent="0.2">
      <c r="BD24643" s="325"/>
      <c r="EL24643" s="325"/>
    </row>
    <row r="24644" spans="56:142" x14ac:dyDescent="0.2">
      <c r="BD24644" s="325"/>
      <c r="EL24644" s="325"/>
    </row>
    <row r="24645" spans="56:142" x14ac:dyDescent="0.2">
      <c r="BD24645" s="325"/>
      <c r="EL24645" s="325"/>
    </row>
    <row r="24646" spans="56:142" x14ac:dyDescent="0.2">
      <c r="BD24646" s="325"/>
      <c r="EL24646" s="325"/>
    </row>
    <row r="24647" spans="56:142" x14ac:dyDescent="0.2">
      <c r="BD24647" s="325"/>
      <c r="EL24647" s="325"/>
    </row>
    <row r="24648" spans="56:142" x14ac:dyDescent="0.2">
      <c r="BD24648" s="325"/>
      <c r="EL24648" s="325"/>
    </row>
    <row r="24649" spans="56:142" x14ac:dyDescent="0.2">
      <c r="BD24649" s="325"/>
      <c r="EL24649" s="325"/>
    </row>
    <row r="24650" spans="56:142" x14ac:dyDescent="0.2">
      <c r="BD24650" s="325"/>
      <c r="EL24650" s="325"/>
    </row>
    <row r="24651" spans="56:142" x14ac:dyDescent="0.2">
      <c r="BD24651" s="325"/>
      <c r="EL24651" s="325"/>
    </row>
    <row r="24652" spans="56:142" x14ac:dyDescent="0.2">
      <c r="BD24652" s="325"/>
      <c r="EL24652" s="325"/>
    </row>
    <row r="24653" spans="56:142" x14ac:dyDescent="0.2">
      <c r="BD24653" s="325"/>
      <c r="EL24653" s="325"/>
    </row>
    <row r="24654" spans="56:142" x14ac:dyDescent="0.2">
      <c r="BD24654" s="325"/>
      <c r="EL24654" s="325"/>
    </row>
    <row r="24655" spans="56:142" x14ac:dyDescent="0.2">
      <c r="BD24655" s="325"/>
      <c r="EL24655" s="325"/>
    </row>
    <row r="24656" spans="56:142" x14ac:dyDescent="0.2">
      <c r="BD24656" s="325"/>
      <c r="EL24656" s="325"/>
    </row>
    <row r="24657" spans="56:142" x14ac:dyDescent="0.2">
      <c r="BD24657" s="325"/>
      <c r="EL24657" s="325"/>
    </row>
    <row r="24658" spans="56:142" x14ac:dyDescent="0.2">
      <c r="BD24658" s="325"/>
      <c r="EL24658" s="325"/>
    </row>
    <row r="24659" spans="56:142" x14ac:dyDescent="0.2">
      <c r="BD24659" s="325"/>
      <c r="EL24659" s="325"/>
    </row>
    <row r="24660" spans="56:142" x14ac:dyDescent="0.2">
      <c r="BD24660" s="325"/>
      <c r="EL24660" s="325"/>
    </row>
    <row r="24661" spans="56:142" x14ac:dyDescent="0.2">
      <c r="BD24661" s="325"/>
      <c r="EL24661" s="325"/>
    </row>
    <row r="24662" spans="56:142" x14ac:dyDescent="0.2">
      <c r="BD24662" s="325"/>
      <c r="EL24662" s="325"/>
    </row>
    <row r="24663" spans="56:142" x14ac:dyDescent="0.2">
      <c r="BD24663" s="325"/>
      <c r="EL24663" s="325"/>
    </row>
    <row r="24664" spans="56:142" x14ac:dyDescent="0.2">
      <c r="BD24664" s="325"/>
      <c r="EL24664" s="325"/>
    </row>
    <row r="24665" spans="56:142" x14ac:dyDescent="0.2">
      <c r="BD24665" s="325"/>
      <c r="EL24665" s="325"/>
    </row>
    <row r="24666" spans="56:142" x14ac:dyDescent="0.2">
      <c r="BD24666" s="325"/>
      <c r="EL24666" s="325"/>
    </row>
    <row r="24667" spans="56:142" x14ac:dyDescent="0.2">
      <c r="BD24667" s="325"/>
      <c r="EL24667" s="325"/>
    </row>
    <row r="24668" spans="56:142" x14ac:dyDescent="0.2">
      <c r="BD24668" s="325"/>
      <c r="EL24668" s="325"/>
    </row>
    <row r="24669" spans="56:142" x14ac:dyDescent="0.2">
      <c r="BD24669" s="325"/>
      <c r="EL24669" s="325"/>
    </row>
    <row r="24670" spans="56:142" x14ac:dyDescent="0.2">
      <c r="BD24670" s="325"/>
      <c r="EL24670" s="325"/>
    </row>
    <row r="24671" spans="56:142" x14ac:dyDescent="0.2">
      <c r="BD24671" s="325"/>
      <c r="EL24671" s="325"/>
    </row>
    <row r="24672" spans="56:142" x14ac:dyDescent="0.2">
      <c r="BD24672" s="325"/>
      <c r="EL24672" s="325"/>
    </row>
    <row r="24673" spans="56:142" x14ac:dyDescent="0.2">
      <c r="BD24673" s="325"/>
      <c r="EL24673" s="325"/>
    </row>
    <row r="24674" spans="56:142" x14ac:dyDescent="0.2">
      <c r="BD24674" s="325"/>
      <c r="EL24674" s="325"/>
    </row>
    <row r="24675" spans="56:142" x14ac:dyDescent="0.2">
      <c r="BD24675" s="325"/>
      <c r="EL24675" s="325"/>
    </row>
    <row r="24676" spans="56:142" x14ac:dyDescent="0.2">
      <c r="BD24676" s="325"/>
      <c r="EL24676" s="325"/>
    </row>
    <row r="24677" spans="56:142" x14ac:dyDescent="0.2">
      <c r="BD24677" s="325"/>
      <c r="EL24677" s="325"/>
    </row>
    <row r="24678" spans="56:142" x14ac:dyDescent="0.2">
      <c r="BD24678" s="325"/>
      <c r="EL24678" s="325"/>
    </row>
    <row r="24679" spans="56:142" x14ac:dyDescent="0.2">
      <c r="BD24679" s="325"/>
      <c r="EL24679" s="325"/>
    </row>
    <row r="24680" spans="56:142" x14ac:dyDescent="0.2">
      <c r="BD24680" s="325"/>
      <c r="EL24680" s="325"/>
    </row>
    <row r="24681" spans="56:142" x14ac:dyDescent="0.2">
      <c r="BD24681" s="325"/>
      <c r="EL24681" s="325"/>
    </row>
    <row r="24682" spans="56:142" x14ac:dyDescent="0.2">
      <c r="BD24682" s="325"/>
      <c r="EL24682" s="325"/>
    </row>
    <row r="24683" spans="56:142" x14ac:dyDescent="0.2">
      <c r="BD24683" s="325"/>
      <c r="EL24683" s="325"/>
    </row>
    <row r="24684" spans="56:142" x14ac:dyDescent="0.2">
      <c r="BD24684" s="325"/>
      <c r="EL24684" s="325"/>
    </row>
    <row r="24685" spans="56:142" x14ac:dyDescent="0.2">
      <c r="BD24685" s="325"/>
      <c r="EL24685" s="325"/>
    </row>
    <row r="24686" spans="56:142" x14ac:dyDescent="0.2">
      <c r="BD24686" s="325"/>
      <c r="EL24686" s="325"/>
    </row>
    <row r="24687" spans="56:142" x14ac:dyDescent="0.2">
      <c r="BD24687" s="325"/>
      <c r="EL24687" s="325"/>
    </row>
    <row r="24688" spans="56:142" x14ac:dyDescent="0.2">
      <c r="BD24688" s="325"/>
      <c r="EL24688" s="325"/>
    </row>
    <row r="24689" spans="56:142" x14ac:dyDescent="0.2">
      <c r="BD24689" s="325"/>
      <c r="EL24689" s="325"/>
    </row>
    <row r="24690" spans="56:142" x14ac:dyDescent="0.2">
      <c r="BD24690" s="325"/>
      <c r="EL24690" s="325"/>
    </row>
    <row r="24691" spans="56:142" x14ac:dyDescent="0.2">
      <c r="BD24691" s="325"/>
      <c r="EL24691" s="325"/>
    </row>
    <row r="24692" spans="56:142" x14ac:dyDescent="0.2">
      <c r="BD24692" s="325"/>
      <c r="EL24692" s="325"/>
    </row>
    <row r="24693" spans="56:142" x14ac:dyDescent="0.2">
      <c r="BD24693" s="325"/>
      <c r="EL24693" s="325"/>
    </row>
    <row r="24694" spans="56:142" x14ac:dyDescent="0.2">
      <c r="BD24694" s="325"/>
      <c r="EL24694" s="325"/>
    </row>
    <row r="24695" spans="56:142" x14ac:dyDescent="0.2">
      <c r="BD24695" s="325"/>
      <c r="EL24695" s="325"/>
    </row>
    <row r="24696" spans="56:142" x14ac:dyDescent="0.2">
      <c r="BD24696" s="325"/>
      <c r="EL24696" s="325"/>
    </row>
    <row r="24697" spans="56:142" x14ac:dyDescent="0.2">
      <c r="BD24697" s="325"/>
      <c r="EL24697" s="325"/>
    </row>
    <row r="24698" spans="56:142" x14ac:dyDescent="0.2">
      <c r="BD24698" s="325"/>
      <c r="EL24698" s="325"/>
    </row>
    <row r="24699" spans="56:142" x14ac:dyDescent="0.2">
      <c r="BD24699" s="325"/>
      <c r="EL24699" s="325"/>
    </row>
    <row r="24700" spans="56:142" x14ac:dyDescent="0.2">
      <c r="BD24700" s="325"/>
      <c r="EL24700" s="325"/>
    </row>
    <row r="24701" spans="56:142" x14ac:dyDescent="0.2">
      <c r="BD24701" s="325"/>
      <c r="EL24701" s="325"/>
    </row>
    <row r="24702" spans="56:142" x14ac:dyDescent="0.2">
      <c r="BD24702" s="325"/>
      <c r="EL24702" s="325"/>
    </row>
    <row r="24703" spans="56:142" x14ac:dyDescent="0.2">
      <c r="BD24703" s="325"/>
      <c r="EL24703" s="325"/>
    </row>
    <row r="24704" spans="56:142" x14ac:dyDescent="0.2">
      <c r="BD24704" s="325"/>
      <c r="EL24704" s="325"/>
    </row>
    <row r="24705" spans="56:142" x14ac:dyDescent="0.2">
      <c r="BD24705" s="325"/>
      <c r="EL24705" s="325"/>
    </row>
    <row r="24706" spans="56:142" x14ac:dyDescent="0.2">
      <c r="BD24706" s="325"/>
      <c r="EL24706" s="325"/>
    </row>
    <row r="24707" spans="56:142" x14ac:dyDescent="0.2">
      <c r="BD24707" s="325"/>
      <c r="EL24707" s="325"/>
    </row>
    <row r="24708" spans="56:142" x14ac:dyDescent="0.2">
      <c r="BD24708" s="325"/>
      <c r="EL24708" s="325"/>
    </row>
    <row r="24709" spans="56:142" x14ac:dyDescent="0.2">
      <c r="BD24709" s="325"/>
      <c r="EL24709" s="325"/>
    </row>
    <row r="24710" spans="56:142" x14ac:dyDescent="0.2">
      <c r="BD24710" s="325"/>
      <c r="EL24710" s="325"/>
    </row>
    <row r="24711" spans="56:142" x14ac:dyDescent="0.2">
      <c r="BD24711" s="325"/>
      <c r="EL24711" s="325"/>
    </row>
    <row r="24712" spans="56:142" x14ac:dyDescent="0.2">
      <c r="BD24712" s="325"/>
      <c r="EL24712" s="325"/>
    </row>
    <row r="24713" spans="56:142" x14ac:dyDescent="0.2">
      <c r="BD24713" s="325"/>
      <c r="EL24713" s="325"/>
    </row>
    <row r="24714" spans="56:142" x14ac:dyDescent="0.2">
      <c r="BD24714" s="325"/>
      <c r="EL24714" s="325"/>
    </row>
    <row r="24715" spans="56:142" x14ac:dyDescent="0.2">
      <c r="BD24715" s="325"/>
      <c r="EL24715" s="325"/>
    </row>
    <row r="24716" spans="56:142" x14ac:dyDescent="0.2">
      <c r="BD24716" s="325"/>
      <c r="EL24716" s="325"/>
    </row>
    <row r="24717" spans="56:142" x14ac:dyDescent="0.2">
      <c r="BD24717" s="325"/>
      <c r="EL24717" s="325"/>
    </row>
    <row r="24718" spans="56:142" x14ac:dyDescent="0.2">
      <c r="BD24718" s="325"/>
      <c r="EL24718" s="325"/>
    </row>
    <row r="24719" spans="56:142" x14ac:dyDescent="0.2">
      <c r="BD24719" s="325"/>
      <c r="EL24719" s="325"/>
    </row>
    <row r="24720" spans="56:142" x14ac:dyDescent="0.2">
      <c r="BD24720" s="325"/>
      <c r="EL24720" s="325"/>
    </row>
    <row r="24721" spans="56:142" x14ac:dyDescent="0.2">
      <c r="BD24721" s="325"/>
      <c r="EL24721" s="325"/>
    </row>
    <row r="24722" spans="56:142" x14ac:dyDescent="0.2">
      <c r="BD24722" s="325"/>
      <c r="EL24722" s="325"/>
    </row>
    <row r="24723" spans="56:142" x14ac:dyDescent="0.2">
      <c r="BD24723" s="325"/>
      <c r="EL24723" s="325"/>
    </row>
    <row r="24724" spans="56:142" x14ac:dyDescent="0.2">
      <c r="BD24724" s="325"/>
      <c r="EL24724" s="325"/>
    </row>
    <row r="24725" spans="56:142" x14ac:dyDescent="0.2">
      <c r="BD24725" s="325"/>
      <c r="EL24725" s="325"/>
    </row>
    <row r="24726" spans="56:142" x14ac:dyDescent="0.2">
      <c r="BD24726" s="325"/>
      <c r="EL24726" s="325"/>
    </row>
    <row r="24727" spans="56:142" x14ac:dyDescent="0.2">
      <c r="BD24727" s="325"/>
      <c r="EL24727" s="325"/>
    </row>
    <row r="24728" spans="56:142" x14ac:dyDescent="0.2">
      <c r="BD24728" s="325"/>
      <c r="EL24728" s="325"/>
    </row>
    <row r="24729" spans="56:142" x14ac:dyDescent="0.2">
      <c r="BD24729" s="325"/>
      <c r="EL24729" s="325"/>
    </row>
    <row r="24730" spans="56:142" x14ac:dyDescent="0.2">
      <c r="BD24730" s="325"/>
      <c r="EL24730" s="325"/>
    </row>
    <row r="24731" spans="56:142" x14ac:dyDescent="0.2">
      <c r="BD24731" s="325"/>
      <c r="EL24731" s="325"/>
    </row>
    <row r="24732" spans="56:142" x14ac:dyDescent="0.2">
      <c r="BD24732" s="325"/>
      <c r="EL24732" s="325"/>
    </row>
    <row r="24733" spans="56:142" x14ac:dyDescent="0.2">
      <c r="BD24733" s="325"/>
      <c r="EL24733" s="325"/>
    </row>
    <row r="24734" spans="56:142" x14ac:dyDescent="0.2">
      <c r="BD24734" s="325"/>
      <c r="EL24734" s="325"/>
    </row>
    <row r="24735" spans="56:142" x14ac:dyDescent="0.2">
      <c r="BD24735" s="325"/>
      <c r="EL24735" s="325"/>
    </row>
    <row r="24736" spans="56:142" x14ac:dyDescent="0.2">
      <c r="BD24736" s="325"/>
      <c r="EL24736" s="325"/>
    </row>
    <row r="24737" spans="56:142" x14ac:dyDescent="0.2">
      <c r="BD24737" s="325"/>
      <c r="EL24737" s="325"/>
    </row>
    <row r="24738" spans="56:142" x14ac:dyDescent="0.2">
      <c r="BD24738" s="325"/>
      <c r="EL24738" s="325"/>
    </row>
    <row r="24739" spans="56:142" x14ac:dyDescent="0.2">
      <c r="BD24739" s="325"/>
      <c r="EL24739" s="325"/>
    </row>
    <row r="24740" spans="56:142" x14ac:dyDescent="0.2">
      <c r="BD24740" s="325"/>
      <c r="EL24740" s="325"/>
    </row>
    <row r="24741" spans="56:142" x14ac:dyDescent="0.2">
      <c r="BD24741" s="325"/>
      <c r="EL24741" s="325"/>
    </row>
    <row r="24742" spans="56:142" x14ac:dyDescent="0.2">
      <c r="BD24742" s="325"/>
      <c r="EL24742" s="325"/>
    </row>
    <row r="24743" spans="56:142" x14ac:dyDescent="0.2">
      <c r="BD24743" s="325"/>
      <c r="EL24743" s="325"/>
    </row>
    <row r="24744" spans="56:142" x14ac:dyDescent="0.2">
      <c r="BD24744" s="325"/>
      <c r="EL24744" s="325"/>
    </row>
    <row r="24745" spans="56:142" x14ac:dyDescent="0.2">
      <c r="BD24745" s="325"/>
      <c r="EL24745" s="325"/>
    </row>
    <row r="24746" spans="56:142" x14ac:dyDescent="0.2">
      <c r="BD24746" s="325"/>
      <c r="EL24746" s="325"/>
    </row>
    <row r="24747" spans="56:142" x14ac:dyDescent="0.2">
      <c r="BD24747" s="325"/>
      <c r="EL24747" s="325"/>
    </row>
    <row r="24748" spans="56:142" x14ac:dyDescent="0.2">
      <c r="BD24748" s="325"/>
      <c r="EL24748" s="325"/>
    </row>
    <row r="24749" spans="56:142" x14ac:dyDescent="0.2">
      <c r="BD24749" s="325"/>
      <c r="EL24749" s="325"/>
    </row>
    <row r="24750" spans="56:142" x14ac:dyDescent="0.2">
      <c r="BD24750" s="325"/>
      <c r="EL24750" s="325"/>
    </row>
    <row r="24751" spans="56:142" x14ac:dyDescent="0.2">
      <c r="BD24751" s="325"/>
      <c r="EL24751" s="325"/>
    </row>
    <row r="24752" spans="56:142" x14ac:dyDescent="0.2">
      <c r="BD24752" s="325"/>
      <c r="EL24752" s="325"/>
    </row>
    <row r="24753" spans="56:142" x14ac:dyDescent="0.2">
      <c r="BD24753" s="325"/>
      <c r="EL24753" s="325"/>
    </row>
    <row r="24754" spans="56:142" x14ac:dyDescent="0.2">
      <c r="BD24754" s="325"/>
      <c r="EL24754" s="325"/>
    </row>
    <row r="24755" spans="56:142" x14ac:dyDescent="0.2">
      <c r="BD24755" s="325"/>
      <c r="EL24755" s="325"/>
    </row>
    <row r="24756" spans="56:142" x14ac:dyDescent="0.2">
      <c r="BD24756" s="325"/>
      <c r="EL24756" s="325"/>
    </row>
    <row r="24757" spans="56:142" x14ac:dyDescent="0.2">
      <c r="BD24757" s="325"/>
      <c r="EL24757" s="325"/>
    </row>
    <row r="24758" spans="56:142" x14ac:dyDescent="0.2">
      <c r="BD24758" s="325"/>
      <c r="EL24758" s="325"/>
    </row>
    <row r="24759" spans="56:142" x14ac:dyDescent="0.2">
      <c r="BD24759" s="325"/>
      <c r="EL24759" s="325"/>
    </row>
    <row r="24760" spans="56:142" x14ac:dyDescent="0.2">
      <c r="BD24760" s="325"/>
      <c r="EL24760" s="325"/>
    </row>
    <row r="24761" spans="56:142" x14ac:dyDescent="0.2">
      <c r="BD24761" s="325"/>
      <c r="EL24761" s="325"/>
    </row>
    <row r="24762" spans="56:142" x14ac:dyDescent="0.2">
      <c r="BD24762" s="325"/>
      <c r="EL24762" s="325"/>
    </row>
    <row r="24763" spans="56:142" x14ac:dyDescent="0.2">
      <c r="BD24763" s="325"/>
      <c r="EL24763" s="325"/>
    </row>
    <row r="24764" spans="56:142" x14ac:dyDescent="0.2">
      <c r="BD24764" s="325"/>
      <c r="EL24764" s="325"/>
    </row>
    <row r="24765" spans="56:142" x14ac:dyDescent="0.2">
      <c r="BD24765" s="325"/>
      <c r="EL24765" s="325"/>
    </row>
    <row r="24766" spans="56:142" x14ac:dyDescent="0.2">
      <c r="BD24766" s="325"/>
      <c r="EL24766" s="325"/>
    </row>
    <row r="24767" spans="56:142" x14ac:dyDescent="0.2">
      <c r="BD24767" s="325"/>
      <c r="EL24767" s="325"/>
    </row>
    <row r="24768" spans="56:142" x14ac:dyDescent="0.2">
      <c r="BD24768" s="325"/>
      <c r="EL24768" s="325"/>
    </row>
    <row r="24769" spans="56:142" x14ac:dyDescent="0.2">
      <c r="BD24769" s="325"/>
      <c r="EL24769" s="325"/>
    </row>
    <row r="24770" spans="56:142" x14ac:dyDescent="0.2">
      <c r="BD24770" s="325"/>
      <c r="EL24770" s="325"/>
    </row>
    <row r="24771" spans="56:142" x14ac:dyDescent="0.2">
      <c r="BD24771" s="325"/>
      <c r="EL24771" s="325"/>
    </row>
    <row r="24772" spans="56:142" x14ac:dyDescent="0.2">
      <c r="BD24772" s="325"/>
      <c r="EL24772" s="325"/>
    </row>
    <row r="24773" spans="56:142" x14ac:dyDescent="0.2">
      <c r="BD24773" s="325"/>
      <c r="EL24773" s="325"/>
    </row>
    <row r="24774" spans="56:142" x14ac:dyDescent="0.2">
      <c r="BD24774" s="325"/>
      <c r="EL24774" s="325"/>
    </row>
    <row r="24775" spans="56:142" x14ac:dyDescent="0.2">
      <c r="BD24775" s="325"/>
      <c r="EL24775" s="325"/>
    </row>
    <row r="24776" spans="56:142" x14ac:dyDescent="0.2">
      <c r="BD24776" s="325"/>
      <c r="EL24776" s="325"/>
    </row>
    <row r="24777" spans="56:142" x14ac:dyDescent="0.2">
      <c r="BD24777" s="325"/>
      <c r="EL24777" s="325"/>
    </row>
    <row r="24778" spans="56:142" x14ac:dyDescent="0.2">
      <c r="BD24778" s="325"/>
      <c r="EL24778" s="325"/>
    </row>
    <row r="24779" spans="56:142" x14ac:dyDescent="0.2">
      <c r="BD24779" s="325"/>
      <c r="EL24779" s="325"/>
    </row>
    <row r="24780" spans="56:142" x14ac:dyDescent="0.2">
      <c r="BD24780" s="325"/>
      <c r="EL24780" s="325"/>
    </row>
    <row r="24781" spans="56:142" x14ac:dyDescent="0.2">
      <c r="BD24781" s="325"/>
      <c r="EL24781" s="325"/>
    </row>
    <row r="24782" spans="56:142" x14ac:dyDescent="0.2">
      <c r="BD24782" s="325"/>
      <c r="EL24782" s="325"/>
    </row>
    <row r="24783" spans="56:142" x14ac:dyDescent="0.2">
      <c r="BD24783" s="325"/>
      <c r="EL24783" s="325"/>
    </row>
    <row r="24784" spans="56:142" x14ac:dyDescent="0.2">
      <c r="BD24784" s="325"/>
      <c r="EL24784" s="325"/>
    </row>
    <row r="24785" spans="56:142" x14ac:dyDescent="0.2">
      <c r="BD24785" s="325"/>
      <c r="EL24785" s="325"/>
    </row>
    <row r="24786" spans="56:142" x14ac:dyDescent="0.2">
      <c r="BD24786" s="325"/>
      <c r="EL24786" s="325"/>
    </row>
    <row r="24787" spans="56:142" x14ac:dyDescent="0.2">
      <c r="BD24787" s="325"/>
      <c r="EL24787" s="325"/>
    </row>
    <row r="24788" spans="56:142" x14ac:dyDescent="0.2">
      <c r="BD24788" s="325"/>
      <c r="EL24788" s="325"/>
    </row>
    <row r="24789" spans="56:142" x14ac:dyDescent="0.2">
      <c r="BD24789" s="325"/>
      <c r="EL24789" s="325"/>
    </row>
    <row r="24790" spans="56:142" x14ac:dyDescent="0.2">
      <c r="BD24790" s="325"/>
      <c r="EL24790" s="325"/>
    </row>
    <row r="24791" spans="56:142" x14ac:dyDescent="0.2">
      <c r="BD24791" s="325"/>
      <c r="EL24791" s="325"/>
    </row>
    <row r="24792" spans="56:142" x14ac:dyDescent="0.2">
      <c r="BD24792" s="325"/>
      <c r="EL24792" s="325"/>
    </row>
    <row r="24793" spans="56:142" x14ac:dyDescent="0.2">
      <c r="BD24793" s="325"/>
      <c r="EL24793" s="325"/>
    </row>
    <row r="24794" spans="56:142" x14ac:dyDescent="0.2">
      <c r="BD24794" s="325"/>
      <c r="EL24794" s="325"/>
    </row>
    <row r="24795" spans="56:142" x14ac:dyDescent="0.2">
      <c r="BD24795" s="325"/>
      <c r="EL24795" s="325"/>
    </row>
    <row r="24796" spans="56:142" x14ac:dyDescent="0.2">
      <c r="BD24796" s="325"/>
      <c r="EL24796" s="325"/>
    </row>
    <row r="24797" spans="56:142" x14ac:dyDescent="0.2">
      <c r="BD24797" s="325"/>
      <c r="EL24797" s="325"/>
    </row>
    <row r="24798" spans="56:142" x14ac:dyDescent="0.2">
      <c r="BD24798" s="325"/>
      <c r="EL24798" s="325"/>
    </row>
    <row r="24799" spans="56:142" x14ac:dyDescent="0.2">
      <c r="BD24799" s="325"/>
      <c r="EL24799" s="325"/>
    </row>
    <row r="24800" spans="56:142" x14ac:dyDescent="0.2">
      <c r="BD24800" s="325"/>
      <c r="EL24800" s="325"/>
    </row>
    <row r="24801" spans="56:142" x14ac:dyDescent="0.2">
      <c r="BD24801" s="325"/>
      <c r="EL24801" s="325"/>
    </row>
    <row r="24802" spans="56:142" x14ac:dyDescent="0.2">
      <c r="BD24802" s="325"/>
      <c r="EL24802" s="325"/>
    </row>
    <row r="24803" spans="56:142" x14ac:dyDescent="0.2">
      <c r="BD24803" s="325"/>
      <c r="EL24803" s="325"/>
    </row>
    <row r="24804" spans="56:142" x14ac:dyDescent="0.2">
      <c r="BD24804" s="325"/>
      <c r="EL24804" s="325"/>
    </row>
    <row r="24805" spans="56:142" x14ac:dyDescent="0.2">
      <c r="BD24805" s="325"/>
      <c r="EL24805" s="325"/>
    </row>
    <row r="24806" spans="56:142" x14ac:dyDescent="0.2">
      <c r="BD24806" s="325"/>
      <c r="EL24806" s="325"/>
    </row>
    <row r="24807" spans="56:142" x14ac:dyDescent="0.2">
      <c r="BD24807" s="325"/>
      <c r="EL24807" s="325"/>
    </row>
    <row r="24808" spans="56:142" x14ac:dyDescent="0.2">
      <c r="BD24808" s="325"/>
      <c r="EL24808" s="325"/>
    </row>
    <row r="24809" spans="56:142" x14ac:dyDescent="0.2">
      <c r="BD24809" s="325"/>
      <c r="EL24809" s="325"/>
    </row>
    <row r="24810" spans="56:142" x14ac:dyDescent="0.2">
      <c r="BD24810" s="325"/>
      <c r="EL24810" s="325"/>
    </row>
    <row r="24811" spans="56:142" x14ac:dyDescent="0.2">
      <c r="BD24811" s="325"/>
      <c r="EL24811" s="325"/>
    </row>
    <row r="24812" spans="56:142" x14ac:dyDescent="0.2">
      <c r="BD24812" s="325"/>
      <c r="EL24812" s="325"/>
    </row>
    <row r="24813" spans="56:142" x14ac:dyDescent="0.2">
      <c r="BD24813" s="325"/>
      <c r="EL24813" s="325"/>
    </row>
    <row r="24814" spans="56:142" x14ac:dyDescent="0.2">
      <c r="BD24814" s="325"/>
      <c r="EL24814" s="325"/>
    </row>
    <row r="24815" spans="56:142" x14ac:dyDescent="0.2">
      <c r="BD24815" s="325"/>
      <c r="EL24815" s="325"/>
    </row>
    <row r="24816" spans="56:142" x14ac:dyDescent="0.2">
      <c r="BD24816" s="325"/>
      <c r="EL24816" s="325"/>
    </row>
    <row r="24817" spans="56:142" x14ac:dyDescent="0.2">
      <c r="BD24817" s="325"/>
      <c r="EL24817" s="325"/>
    </row>
    <row r="24818" spans="56:142" x14ac:dyDescent="0.2">
      <c r="BD24818" s="325"/>
      <c r="EL24818" s="325"/>
    </row>
    <row r="24819" spans="56:142" x14ac:dyDescent="0.2">
      <c r="BD24819" s="325"/>
      <c r="EL24819" s="325"/>
    </row>
    <row r="24820" spans="56:142" x14ac:dyDescent="0.2">
      <c r="BD24820" s="325"/>
      <c r="EL24820" s="325"/>
    </row>
    <row r="24821" spans="56:142" x14ac:dyDescent="0.2">
      <c r="BD24821" s="325"/>
      <c r="EL24821" s="325"/>
    </row>
    <row r="24822" spans="56:142" x14ac:dyDescent="0.2">
      <c r="BD24822" s="325"/>
      <c r="EL24822" s="325"/>
    </row>
    <row r="24823" spans="56:142" x14ac:dyDescent="0.2">
      <c r="BD24823" s="325"/>
      <c r="EL24823" s="325"/>
    </row>
    <row r="24824" spans="56:142" x14ac:dyDescent="0.2">
      <c r="BD24824" s="325"/>
      <c r="EL24824" s="325"/>
    </row>
    <row r="24825" spans="56:142" x14ac:dyDescent="0.2">
      <c r="BD24825" s="325"/>
      <c r="EL24825" s="325"/>
    </row>
    <row r="24826" spans="56:142" x14ac:dyDescent="0.2">
      <c r="BD24826" s="325"/>
      <c r="EL24826" s="325"/>
    </row>
    <row r="24827" spans="56:142" x14ac:dyDescent="0.2">
      <c r="BD24827" s="325"/>
      <c r="EL24827" s="325"/>
    </row>
    <row r="24828" spans="56:142" x14ac:dyDescent="0.2">
      <c r="BD24828" s="325"/>
      <c r="EL24828" s="325"/>
    </row>
    <row r="24829" spans="56:142" x14ac:dyDescent="0.2">
      <c r="BD24829" s="325"/>
      <c r="EL24829" s="325"/>
    </row>
    <row r="24830" spans="56:142" x14ac:dyDescent="0.2">
      <c r="BD24830" s="325"/>
      <c r="EL24830" s="325"/>
    </row>
    <row r="24831" spans="56:142" x14ac:dyDescent="0.2">
      <c r="BD24831" s="325"/>
      <c r="EL24831" s="325"/>
    </row>
    <row r="24832" spans="56:142" x14ac:dyDescent="0.2">
      <c r="BD24832" s="325"/>
      <c r="EL24832" s="325"/>
    </row>
    <row r="24833" spans="56:142" x14ac:dyDescent="0.2">
      <c r="BD24833" s="325"/>
      <c r="EL24833" s="325"/>
    </row>
    <row r="24834" spans="56:142" x14ac:dyDescent="0.2">
      <c r="BD24834" s="325"/>
      <c r="EL24834" s="325"/>
    </row>
    <row r="24835" spans="56:142" x14ac:dyDescent="0.2">
      <c r="BD24835" s="325"/>
      <c r="EL24835" s="325"/>
    </row>
    <row r="24836" spans="56:142" x14ac:dyDescent="0.2">
      <c r="BD24836" s="325"/>
      <c r="EL24836" s="325"/>
    </row>
    <row r="24837" spans="56:142" x14ac:dyDescent="0.2">
      <c r="BD24837" s="325"/>
      <c r="EL24837" s="325"/>
    </row>
    <row r="24838" spans="56:142" x14ac:dyDescent="0.2">
      <c r="BD24838" s="325"/>
      <c r="EL24838" s="325"/>
    </row>
    <row r="24839" spans="56:142" x14ac:dyDescent="0.2">
      <c r="BD24839" s="325"/>
      <c r="EL24839" s="325"/>
    </row>
    <row r="24840" spans="56:142" x14ac:dyDescent="0.2">
      <c r="BD24840" s="325"/>
      <c r="EL24840" s="325"/>
    </row>
    <row r="24841" spans="56:142" x14ac:dyDescent="0.2">
      <c r="BD24841" s="325"/>
      <c r="EL24841" s="325"/>
    </row>
    <row r="24842" spans="56:142" x14ac:dyDescent="0.2">
      <c r="BD24842" s="325"/>
      <c r="EL24842" s="325"/>
    </row>
    <row r="24843" spans="56:142" x14ac:dyDescent="0.2">
      <c r="BD24843" s="325"/>
      <c r="EL24843" s="325"/>
    </row>
    <row r="24844" spans="56:142" x14ac:dyDescent="0.2">
      <c r="BD24844" s="325"/>
      <c r="EL24844" s="325"/>
    </row>
    <row r="24845" spans="56:142" x14ac:dyDescent="0.2">
      <c r="BD24845" s="325"/>
      <c r="EL24845" s="325"/>
    </row>
    <row r="24846" spans="56:142" x14ac:dyDescent="0.2">
      <c r="BD24846" s="325"/>
      <c r="EL24846" s="325"/>
    </row>
    <row r="24847" spans="56:142" x14ac:dyDescent="0.2">
      <c r="BD24847" s="325"/>
      <c r="EL24847" s="325"/>
    </row>
    <row r="24848" spans="56:142" x14ac:dyDescent="0.2">
      <c r="BD24848" s="325"/>
      <c r="EL24848" s="325"/>
    </row>
    <row r="24849" spans="56:142" x14ac:dyDescent="0.2">
      <c r="BD24849" s="325"/>
      <c r="EL24849" s="325"/>
    </row>
    <row r="24850" spans="56:142" x14ac:dyDescent="0.2">
      <c r="BD24850" s="325"/>
      <c r="EL24850" s="325"/>
    </row>
    <row r="24851" spans="56:142" x14ac:dyDescent="0.2">
      <c r="BD24851" s="325"/>
      <c r="EL24851" s="325"/>
    </row>
    <row r="24852" spans="56:142" x14ac:dyDescent="0.2">
      <c r="BD24852" s="325"/>
      <c r="EL24852" s="325"/>
    </row>
    <row r="24853" spans="56:142" x14ac:dyDescent="0.2">
      <c r="BD24853" s="325"/>
      <c r="EL24853" s="325"/>
    </row>
    <row r="24854" spans="56:142" x14ac:dyDescent="0.2">
      <c r="BD24854" s="325"/>
      <c r="EL24854" s="325"/>
    </row>
    <row r="24855" spans="56:142" x14ac:dyDescent="0.2">
      <c r="BD24855" s="325"/>
      <c r="EL24855" s="325"/>
    </row>
    <row r="24856" spans="56:142" x14ac:dyDescent="0.2">
      <c r="BD24856" s="325"/>
      <c r="EL24856" s="325"/>
    </row>
    <row r="24857" spans="56:142" x14ac:dyDescent="0.2">
      <c r="BD24857" s="325"/>
      <c r="EL24857" s="325"/>
    </row>
    <row r="24858" spans="56:142" x14ac:dyDescent="0.2">
      <c r="BD24858" s="325"/>
      <c r="EL24858" s="325"/>
    </row>
    <row r="24859" spans="56:142" x14ac:dyDescent="0.2">
      <c r="BD24859" s="325"/>
      <c r="EL24859" s="325"/>
    </row>
    <row r="24860" spans="56:142" x14ac:dyDescent="0.2">
      <c r="BD24860" s="325"/>
      <c r="EL24860" s="325"/>
    </row>
    <row r="24861" spans="56:142" x14ac:dyDescent="0.2">
      <c r="BD24861" s="325"/>
      <c r="EL24861" s="325"/>
    </row>
    <row r="24862" spans="56:142" x14ac:dyDescent="0.2">
      <c r="BD24862" s="325"/>
      <c r="EL24862" s="325"/>
    </row>
    <row r="24863" spans="56:142" x14ac:dyDescent="0.2">
      <c r="BD24863" s="325"/>
      <c r="EL24863" s="325"/>
    </row>
    <row r="24864" spans="56:142" x14ac:dyDescent="0.2">
      <c r="BD24864" s="325"/>
      <c r="EL24864" s="325"/>
    </row>
    <row r="24865" spans="56:142" x14ac:dyDescent="0.2">
      <c r="BD24865" s="325"/>
      <c r="EL24865" s="325"/>
    </row>
    <row r="24866" spans="56:142" x14ac:dyDescent="0.2">
      <c r="BD24866" s="325"/>
      <c r="EL24866" s="325"/>
    </row>
    <row r="24867" spans="56:142" x14ac:dyDescent="0.2">
      <c r="BD24867" s="325"/>
      <c r="EL24867" s="325"/>
    </row>
    <row r="24868" spans="56:142" x14ac:dyDescent="0.2">
      <c r="BD24868" s="325"/>
      <c r="EL24868" s="325"/>
    </row>
    <row r="24869" spans="56:142" x14ac:dyDescent="0.2">
      <c r="BD24869" s="325"/>
      <c r="EL24869" s="325"/>
    </row>
    <row r="24870" spans="56:142" x14ac:dyDescent="0.2">
      <c r="BD24870" s="325"/>
      <c r="EL24870" s="325"/>
    </row>
    <row r="24871" spans="56:142" x14ac:dyDescent="0.2">
      <c r="BD24871" s="325"/>
      <c r="EL24871" s="325"/>
    </row>
    <row r="24872" spans="56:142" x14ac:dyDescent="0.2">
      <c r="BD24872" s="325"/>
      <c r="EL24872" s="325"/>
    </row>
    <row r="24873" spans="56:142" x14ac:dyDescent="0.2">
      <c r="BD24873" s="325"/>
      <c r="EL24873" s="325"/>
    </row>
    <row r="24874" spans="56:142" x14ac:dyDescent="0.2">
      <c r="BD24874" s="325"/>
      <c r="EL24874" s="325"/>
    </row>
    <row r="24875" spans="56:142" x14ac:dyDescent="0.2">
      <c r="BD24875" s="325"/>
      <c r="EL24875" s="325"/>
    </row>
    <row r="24876" spans="56:142" x14ac:dyDescent="0.2">
      <c r="BD24876" s="325"/>
      <c r="EL24876" s="325"/>
    </row>
    <row r="24877" spans="56:142" x14ac:dyDescent="0.2">
      <c r="BD24877" s="325"/>
      <c r="EL24877" s="325"/>
    </row>
    <row r="24878" spans="56:142" x14ac:dyDescent="0.2">
      <c r="BD24878" s="325"/>
      <c r="EL24878" s="325"/>
    </row>
    <row r="24879" spans="56:142" x14ac:dyDescent="0.2">
      <c r="BD24879" s="325"/>
      <c r="EL24879" s="325"/>
    </row>
    <row r="24880" spans="56:142" x14ac:dyDescent="0.2">
      <c r="BD24880" s="325"/>
      <c r="EL24880" s="325"/>
    </row>
    <row r="24881" spans="56:142" x14ac:dyDescent="0.2">
      <c r="BD24881" s="325"/>
      <c r="EL24881" s="325"/>
    </row>
    <row r="24882" spans="56:142" x14ac:dyDescent="0.2">
      <c r="BD24882" s="325"/>
      <c r="EL24882" s="325"/>
    </row>
    <row r="24883" spans="56:142" x14ac:dyDescent="0.2">
      <c r="BD24883" s="325"/>
      <c r="EL24883" s="325"/>
    </row>
    <row r="24884" spans="56:142" x14ac:dyDescent="0.2">
      <c r="BD24884" s="325"/>
      <c r="EL24884" s="325"/>
    </row>
    <row r="24885" spans="56:142" x14ac:dyDescent="0.2">
      <c r="BD24885" s="325"/>
      <c r="EL24885" s="325"/>
    </row>
    <row r="24886" spans="56:142" x14ac:dyDescent="0.2">
      <c r="BD24886" s="325"/>
      <c r="EL24886" s="325"/>
    </row>
    <row r="24887" spans="56:142" x14ac:dyDescent="0.2">
      <c r="BD24887" s="325"/>
      <c r="EL24887" s="325"/>
    </row>
    <row r="24888" spans="56:142" x14ac:dyDescent="0.2">
      <c r="BD24888" s="325"/>
      <c r="EL24888" s="325"/>
    </row>
    <row r="24889" spans="56:142" x14ac:dyDescent="0.2">
      <c r="BD24889" s="325"/>
      <c r="EL24889" s="325"/>
    </row>
    <row r="24890" spans="56:142" x14ac:dyDescent="0.2">
      <c r="BD24890" s="325"/>
      <c r="EL24890" s="325"/>
    </row>
    <row r="24891" spans="56:142" x14ac:dyDescent="0.2">
      <c r="BD24891" s="325"/>
      <c r="EL24891" s="325"/>
    </row>
    <row r="24892" spans="56:142" x14ac:dyDescent="0.2">
      <c r="BD24892" s="325"/>
      <c r="EL24892" s="325"/>
    </row>
    <row r="24893" spans="56:142" x14ac:dyDescent="0.2">
      <c r="BD24893" s="325"/>
      <c r="EL24893" s="325"/>
    </row>
    <row r="24894" spans="56:142" x14ac:dyDescent="0.2">
      <c r="BD24894" s="325"/>
      <c r="EL24894" s="325"/>
    </row>
    <row r="24895" spans="56:142" x14ac:dyDescent="0.2">
      <c r="BD24895" s="325"/>
      <c r="EL24895" s="325"/>
    </row>
    <row r="24896" spans="56:142" x14ac:dyDescent="0.2">
      <c r="BD24896" s="325"/>
      <c r="EL24896" s="325"/>
    </row>
    <row r="24897" spans="56:142" x14ac:dyDescent="0.2">
      <c r="BD24897" s="325"/>
      <c r="EL24897" s="325"/>
    </row>
    <row r="24898" spans="56:142" x14ac:dyDescent="0.2">
      <c r="BD24898" s="325"/>
      <c r="EL24898" s="325"/>
    </row>
    <row r="24899" spans="56:142" x14ac:dyDescent="0.2">
      <c r="BD24899" s="325"/>
      <c r="EL24899" s="325"/>
    </row>
    <row r="24900" spans="56:142" x14ac:dyDescent="0.2">
      <c r="BD24900" s="325"/>
      <c r="EL24900" s="325"/>
    </row>
    <row r="24901" spans="56:142" x14ac:dyDescent="0.2">
      <c r="BD24901" s="325"/>
      <c r="EL24901" s="325"/>
    </row>
    <row r="24902" spans="56:142" x14ac:dyDescent="0.2">
      <c r="BD24902" s="325"/>
      <c r="EL24902" s="325"/>
    </row>
    <row r="24903" spans="56:142" x14ac:dyDescent="0.2">
      <c r="BD24903" s="325"/>
      <c r="EL24903" s="325"/>
    </row>
    <row r="24904" spans="56:142" x14ac:dyDescent="0.2">
      <c r="BD24904" s="325"/>
      <c r="EL24904" s="325"/>
    </row>
    <row r="24905" spans="56:142" x14ac:dyDescent="0.2">
      <c r="BD24905" s="325"/>
      <c r="EL24905" s="325"/>
    </row>
    <row r="24906" spans="56:142" x14ac:dyDescent="0.2">
      <c r="BD24906" s="325"/>
      <c r="EL24906" s="325"/>
    </row>
    <row r="24907" spans="56:142" x14ac:dyDescent="0.2">
      <c r="BD24907" s="325"/>
      <c r="EL24907" s="325"/>
    </row>
    <row r="24908" spans="56:142" x14ac:dyDescent="0.2">
      <c r="BD24908" s="325"/>
      <c r="EL24908" s="325"/>
    </row>
    <row r="24909" spans="56:142" x14ac:dyDescent="0.2">
      <c r="BD24909" s="325"/>
      <c r="EL24909" s="325"/>
    </row>
    <row r="24910" spans="56:142" x14ac:dyDescent="0.2">
      <c r="BD24910" s="325"/>
      <c r="EL24910" s="325"/>
    </row>
    <row r="24911" spans="56:142" x14ac:dyDescent="0.2">
      <c r="BD24911" s="325"/>
      <c r="EL24911" s="325"/>
    </row>
    <row r="24912" spans="56:142" x14ac:dyDescent="0.2">
      <c r="BD24912" s="325"/>
      <c r="EL24912" s="325"/>
    </row>
    <row r="24913" spans="56:142" x14ac:dyDescent="0.2">
      <c r="BD24913" s="325"/>
      <c r="EL24913" s="325"/>
    </row>
    <row r="24914" spans="56:142" x14ac:dyDescent="0.2">
      <c r="BD24914" s="325"/>
      <c r="EL24914" s="325"/>
    </row>
    <row r="24915" spans="56:142" x14ac:dyDescent="0.2">
      <c r="BD24915" s="325"/>
      <c r="EL24915" s="325"/>
    </row>
    <row r="24916" spans="56:142" x14ac:dyDescent="0.2">
      <c r="BD24916" s="325"/>
      <c r="EL24916" s="325"/>
    </row>
    <row r="24917" spans="56:142" x14ac:dyDescent="0.2">
      <c r="BD24917" s="325"/>
      <c r="EL24917" s="325"/>
    </row>
    <row r="24918" spans="56:142" x14ac:dyDescent="0.2">
      <c r="BD24918" s="325"/>
      <c r="EL24918" s="325"/>
    </row>
    <row r="24919" spans="56:142" x14ac:dyDescent="0.2">
      <c r="BD24919" s="325"/>
      <c r="EL24919" s="325"/>
    </row>
    <row r="24920" spans="56:142" x14ac:dyDescent="0.2">
      <c r="BD24920" s="325"/>
      <c r="EL24920" s="325"/>
    </row>
    <row r="24921" spans="56:142" x14ac:dyDescent="0.2">
      <c r="BD24921" s="325"/>
      <c r="EL24921" s="325"/>
    </row>
    <row r="24922" spans="56:142" x14ac:dyDescent="0.2">
      <c r="BD24922" s="325"/>
      <c r="EL24922" s="325"/>
    </row>
    <row r="24923" spans="56:142" x14ac:dyDescent="0.2">
      <c r="BD24923" s="325"/>
      <c r="EL24923" s="325"/>
    </row>
    <row r="24924" spans="56:142" x14ac:dyDescent="0.2">
      <c r="BD24924" s="325"/>
      <c r="EL24924" s="325"/>
    </row>
    <row r="24925" spans="56:142" x14ac:dyDescent="0.2">
      <c r="BD24925" s="325"/>
      <c r="EL24925" s="325"/>
    </row>
    <row r="24926" spans="56:142" x14ac:dyDescent="0.2">
      <c r="BD24926" s="325"/>
      <c r="EL24926" s="325"/>
    </row>
    <row r="24927" spans="56:142" x14ac:dyDescent="0.2">
      <c r="BD24927" s="325"/>
      <c r="EL24927" s="325"/>
    </row>
    <row r="24928" spans="56:142" x14ac:dyDescent="0.2">
      <c r="BD24928" s="325"/>
      <c r="EL24928" s="325"/>
    </row>
    <row r="24929" spans="56:142" x14ac:dyDescent="0.2">
      <c r="BD24929" s="325"/>
      <c r="EL24929" s="325"/>
    </row>
    <row r="24930" spans="56:142" x14ac:dyDescent="0.2">
      <c r="BD24930" s="325"/>
      <c r="EL24930" s="325"/>
    </row>
    <row r="24931" spans="56:142" x14ac:dyDescent="0.2">
      <c r="BD24931" s="325"/>
      <c r="EL24931" s="325"/>
    </row>
    <row r="24932" spans="56:142" x14ac:dyDescent="0.2">
      <c r="BD24932" s="325"/>
      <c r="EL24932" s="325"/>
    </row>
    <row r="24933" spans="56:142" x14ac:dyDescent="0.2">
      <c r="BD24933" s="325"/>
      <c r="EL24933" s="325"/>
    </row>
    <row r="24934" spans="56:142" x14ac:dyDescent="0.2">
      <c r="BD24934" s="325"/>
      <c r="EL24934" s="325"/>
    </row>
    <row r="24935" spans="56:142" x14ac:dyDescent="0.2">
      <c r="BD24935" s="325"/>
      <c r="EL24935" s="325"/>
    </row>
    <row r="24936" spans="56:142" x14ac:dyDescent="0.2">
      <c r="BD24936" s="325"/>
      <c r="EL24936" s="325"/>
    </row>
    <row r="24937" spans="56:142" x14ac:dyDescent="0.2">
      <c r="BD24937" s="325"/>
      <c r="EL24937" s="325"/>
    </row>
    <row r="24938" spans="56:142" x14ac:dyDescent="0.2">
      <c r="BD24938" s="325"/>
      <c r="EL24938" s="325"/>
    </row>
    <row r="24939" spans="56:142" x14ac:dyDescent="0.2">
      <c r="BD24939" s="325"/>
      <c r="EL24939" s="325"/>
    </row>
    <row r="24940" spans="56:142" x14ac:dyDescent="0.2">
      <c r="BD24940" s="325"/>
      <c r="EL24940" s="325"/>
    </row>
    <row r="24941" spans="56:142" x14ac:dyDescent="0.2">
      <c r="BD24941" s="325"/>
      <c r="EL24941" s="325"/>
    </row>
    <row r="24942" spans="56:142" x14ac:dyDescent="0.2">
      <c r="BD24942" s="325"/>
      <c r="EL24942" s="325"/>
    </row>
    <row r="24943" spans="56:142" x14ac:dyDescent="0.2">
      <c r="BD24943" s="325"/>
      <c r="EL24943" s="325"/>
    </row>
    <row r="24944" spans="56:142" x14ac:dyDescent="0.2">
      <c r="BD24944" s="325"/>
      <c r="EL24944" s="325"/>
    </row>
    <row r="24945" spans="56:142" x14ac:dyDescent="0.2">
      <c r="BD24945" s="325"/>
      <c r="EL24945" s="325"/>
    </row>
    <row r="24946" spans="56:142" x14ac:dyDescent="0.2">
      <c r="BD24946" s="325"/>
      <c r="EL24946" s="325"/>
    </row>
    <row r="24947" spans="56:142" x14ac:dyDescent="0.2">
      <c r="BD24947" s="325"/>
      <c r="EL24947" s="325"/>
    </row>
    <row r="24948" spans="56:142" x14ac:dyDescent="0.2">
      <c r="BD24948" s="325"/>
      <c r="EL24948" s="325"/>
    </row>
    <row r="24949" spans="56:142" x14ac:dyDescent="0.2">
      <c r="BD24949" s="325"/>
      <c r="EL24949" s="325"/>
    </row>
    <row r="24950" spans="56:142" x14ac:dyDescent="0.2">
      <c r="BD24950" s="325"/>
      <c r="EL24950" s="325"/>
    </row>
    <row r="24951" spans="56:142" x14ac:dyDescent="0.2">
      <c r="BD24951" s="325"/>
      <c r="EL24951" s="325"/>
    </row>
    <row r="24952" spans="56:142" x14ac:dyDescent="0.2">
      <c r="BD24952" s="325"/>
      <c r="EL24952" s="325"/>
    </row>
    <row r="24953" spans="56:142" x14ac:dyDescent="0.2">
      <c r="BD24953" s="325"/>
      <c r="EL24953" s="325"/>
    </row>
    <row r="24954" spans="56:142" x14ac:dyDescent="0.2">
      <c r="BD24954" s="325"/>
      <c r="EL24954" s="325"/>
    </row>
    <row r="24955" spans="56:142" x14ac:dyDescent="0.2">
      <c r="BD24955" s="325"/>
      <c r="EL24955" s="325"/>
    </row>
    <row r="24956" spans="56:142" x14ac:dyDescent="0.2">
      <c r="BD24956" s="325"/>
      <c r="EL24956" s="325"/>
    </row>
    <row r="24957" spans="56:142" x14ac:dyDescent="0.2">
      <c r="BD24957" s="325"/>
      <c r="EL24957" s="325"/>
    </row>
    <row r="24958" spans="56:142" x14ac:dyDescent="0.2">
      <c r="BD24958" s="325"/>
      <c r="EL24958" s="325"/>
    </row>
    <row r="24959" spans="56:142" x14ac:dyDescent="0.2">
      <c r="BD24959" s="325"/>
      <c r="EL24959" s="325"/>
    </row>
    <row r="24960" spans="56:142" x14ac:dyDescent="0.2">
      <c r="BD24960" s="325"/>
      <c r="EL24960" s="325"/>
    </row>
    <row r="24961" spans="56:142" x14ac:dyDescent="0.2">
      <c r="BD24961" s="325"/>
      <c r="EL24961" s="325"/>
    </row>
    <row r="24962" spans="56:142" x14ac:dyDescent="0.2">
      <c r="BD24962" s="325"/>
      <c r="EL24962" s="325"/>
    </row>
    <row r="24963" spans="56:142" x14ac:dyDescent="0.2">
      <c r="BD24963" s="325"/>
      <c r="EL24963" s="325"/>
    </row>
    <row r="24964" spans="56:142" x14ac:dyDescent="0.2">
      <c r="BD24964" s="325"/>
      <c r="EL24964" s="325"/>
    </row>
    <row r="24965" spans="56:142" x14ac:dyDescent="0.2">
      <c r="BD24965" s="325"/>
      <c r="EL24965" s="325"/>
    </row>
    <row r="24966" spans="56:142" x14ac:dyDescent="0.2">
      <c r="BD24966" s="325"/>
      <c r="EL24966" s="325"/>
    </row>
    <row r="24967" spans="56:142" x14ac:dyDescent="0.2">
      <c r="BD24967" s="325"/>
      <c r="EL24967" s="325"/>
    </row>
    <row r="24968" spans="56:142" x14ac:dyDescent="0.2">
      <c r="BD24968" s="325"/>
      <c r="EL24968" s="325"/>
    </row>
    <row r="24969" spans="56:142" x14ac:dyDescent="0.2">
      <c r="BD24969" s="325"/>
      <c r="EL24969" s="325"/>
    </row>
    <row r="24970" spans="56:142" x14ac:dyDescent="0.2">
      <c r="BD24970" s="325"/>
      <c r="EL24970" s="325"/>
    </row>
    <row r="24971" spans="56:142" x14ac:dyDescent="0.2">
      <c r="BD24971" s="325"/>
      <c r="EL24971" s="325"/>
    </row>
    <row r="24972" spans="56:142" x14ac:dyDescent="0.2">
      <c r="BD24972" s="325"/>
      <c r="EL24972" s="325"/>
    </row>
    <row r="24973" spans="56:142" x14ac:dyDescent="0.2">
      <c r="BD24973" s="325"/>
      <c r="EL24973" s="325"/>
    </row>
    <row r="24974" spans="56:142" x14ac:dyDescent="0.2">
      <c r="BD24974" s="325"/>
      <c r="EL24974" s="325"/>
    </row>
    <row r="24975" spans="56:142" x14ac:dyDescent="0.2">
      <c r="BD24975" s="325"/>
      <c r="EL24975" s="325"/>
    </row>
    <row r="24976" spans="56:142" x14ac:dyDescent="0.2">
      <c r="BD24976" s="325"/>
      <c r="EL24976" s="325"/>
    </row>
    <row r="24977" spans="56:142" x14ac:dyDescent="0.2">
      <c r="BD24977" s="325"/>
      <c r="EL24977" s="325"/>
    </row>
    <row r="24978" spans="56:142" x14ac:dyDescent="0.2">
      <c r="BD24978" s="325"/>
      <c r="EL24978" s="325"/>
    </row>
    <row r="24979" spans="56:142" x14ac:dyDescent="0.2">
      <c r="BD24979" s="325"/>
      <c r="EL24979" s="325"/>
    </row>
    <row r="24980" spans="56:142" x14ac:dyDescent="0.2">
      <c r="BD24980" s="325"/>
      <c r="EL24980" s="325"/>
    </row>
    <row r="24981" spans="56:142" x14ac:dyDescent="0.2">
      <c r="BD24981" s="325"/>
      <c r="EL24981" s="325"/>
    </row>
    <row r="24982" spans="56:142" x14ac:dyDescent="0.2">
      <c r="BD24982" s="325"/>
      <c r="EL24982" s="325"/>
    </row>
    <row r="24983" spans="56:142" x14ac:dyDescent="0.2">
      <c r="BD24983" s="325"/>
      <c r="EL24983" s="325"/>
    </row>
    <row r="24984" spans="56:142" x14ac:dyDescent="0.2">
      <c r="BD24984" s="325"/>
      <c r="EL24984" s="325"/>
    </row>
    <row r="24985" spans="56:142" x14ac:dyDescent="0.2">
      <c r="BD24985" s="325"/>
      <c r="EL24985" s="325"/>
    </row>
    <row r="24986" spans="56:142" x14ac:dyDescent="0.2">
      <c r="BD24986" s="325"/>
      <c r="EL24986" s="325"/>
    </row>
    <row r="24987" spans="56:142" x14ac:dyDescent="0.2">
      <c r="BD24987" s="325"/>
      <c r="EL24987" s="325"/>
    </row>
    <row r="24988" spans="56:142" x14ac:dyDescent="0.2">
      <c r="BD24988" s="325"/>
      <c r="EL24988" s="325"/>
    </row>
    <row r="24989" spans="56:142" x14ac:dyDescent="0.2">
      <c r="BD24989" s="325"/>
      <c r="EL24989" s="325"/>
    </row>
    <row r="24990" spans="56:142" x14ac:dyDescent="0.2">
      <c r="BD24990" s="325"/>
      <c r="EL24990" s="325"/>
    </row>
    <row r="24991" spans="56:142" x14ac:dyDescent="0.2">
      <c r="BD24991" s="325"/>
      <c r="EL24991" s="325"/>
    </row>
    <row r="24992" spans="56:142" x14ac:dyDescent="0.2">
      <c r="BD24992" s="325"/>
      <c r="EL24992" s="325"/>
    </row>
    <row r="24993" spans="56:142" x14ac:dyDescent="0.2">
      <c r="BD24993" s="325"/>
      <c r="EL24993" s="325"/>
    </row>
    <row r="24994" spans="56:142" x14ac:dyDescent="0.2">
      <c r="BD24994" s="325"/>
      <c r="EL24994" s="325"/>
    </row>
    <row r="24995" spans="56:142" x14ac:dyDescent="0.2">
      <c r="BD24995" s="325"/>
      <c r="EL24995" s="325"/>
    </row>
    <row r="24996" spans="56:142" x14ac:dyDescent="0.2">
      <c r="BD24996" s="325"/>
      <c r="EL24996" s="325"/>
    </row>
    <row r="24997" spans="56:142" x14ac:dyDescent="0.2">
      <c r="BD24997" s="325"/>
      <c r="EL24997" s="325"/>
    </row>
    <row r="24998" spans="56:142" x14ac:dyDescent="0.2">
      <c r="BD24998" s="325"/>
      <c r="EL24998" s="325"/>
    </row>
    <row r="24999" spans="56:142" x14ac:dyDescent="0.2">
      <c r="BD24999" s="325"/>
      <c r="EL24999" s="325"/>
    </row>
    <row r="25000" spans="56:142" x14ac:dyDescent="0.2">
      <c r="BD25000" s="325"/>
      <c r="EL25000" s="325"/>
    </row>
    <row r="25001" spans="56:142" x14ac:dyDescent="0.2">
      <c r="BD25001" s="325"/>
      <c r="EL25001" s="325"/>
    </row>
    <row r="25002" spans="56:142" x14ac:dyDescent="0.2">
      <c r="BD25002" s="325"/>
      <c r="EL25002" s="325"/>
    </row>
    <row r="25003" spans="56:142" x14ac:dyDescent="0.2">
      <c r="BD25003" s="325"/>
      <c r="EL25003" s="325"/>
    </row>
    <row r="25004" spans="56:142" x14ac:dyDescent="0.2">
      <c r="BD25004" s="325"/>
      <c r="EL25004" s="325"/>
    </row>
    <row r="25005" spans="56:142" x14ac:dyDescent="0.2">
      <c r="BD25005" s="325"/>
      <c r="EL25005" s="325"/>
    </row>
    <row r="25006" spans="56:142" x14ac:dyDescent="0.2">
      <c r="BD25006" s="325"/>
      <c r="EL25006" s="325"/>
    </row>
    <row r="25007" spans="56:142" x14ac:dyDescent="0.2">
      <c r="BD25007" s="325"/>
      <c r="EL25007" s="325"/>
    </row>
    <row r="25008" spans="56:142" x14ac:dyDescent="0.2">
      <c r="BD25008" s="325"/>
      <c r="EL25008" s="325"/>
    </row>
    <row r="25009" spans="56:142" x14ac:dyDescent="0.2">
      <c r="BD25009" s="325"/>
      <c r="EL25009" s="325"/>
    </row>
    <row r="25010" spans="56:142" x14ac:dyDescent="0.2">
      <c r="BD25010" s="325"/>
      <c r="EL25010" s="325"/>
    </row>
    <row r="25011" spans="56:142" x14ac:dyDescent="0.2">
      <c r="BD25011" s="325"/>
      <c r="EL25011" s="325"/>
    </row>
    <row r="25012" spans="56:142" x14ac:dyDescent="0.2">
      <c r="BD25012" s="325"/>
      <c r="EL25012" s="325"/>
    </row>
    <row r="25013" spans="56:142" x14ac:dyDescent="0.2">
      <c r="BD25013" s="325"/>
      <c r="EL25013" s="325"/>
    </row>
    <row r="25014" spans="56:142" x14ac:dyDescent="0.2">
      <c r="BD25014" s="325"/>
      <c r="EL25014" s="325"/>
    </row>
    <row r="25015" spans="56:142" x14ac:dyDescent="0.2">
      <c r="BD25015" s="325"/>
      <c r="EL25015" s="325"/>
    </row>
    <row r="25016" spans="56:142" x14ac:dyDescent="0.2">
      <c r="BD25016" s="325"/>
      <c r="EL25016" s="325"/>
    </row>
    <row r="25017" spans="56:142" x14ac:dyDescent="0.2">
      <c r="BD25017" s="325"/>
      <c r="EL25017" s="325"/>
    </row>
    <row r="25018" spans="56:142" x14ac:dyDescent="0.2">
      <c r="BD25018" s="325"/>
      <c r="EL25018" s="325"/>
    </row>
    <row r="25019" spans="56:142" x14ac:dyDescent="0.2">
      <c r="BD25019" s="325"/>
      <c r="EL25019" s="325"/>
    </row>
    <row r="25020" spans="56:142" x14ac:dyDescent="0.2">
      <c r="BD25020" s="325"/>
      <c r="EL25020" s="325"/>
    </row>
    <row r="25021" spans="56:142" x14ac:dyDescent="0.2">
      <c r="BD25021" s="325"/>
      <c r="EL25021" s="325"/>
    </row>
    <row r="25022" spans="56:142" x14ac:dyDescent="0.2">
      <c r="BD25022" s="325"/>
      <c r="EL25022" s="325"/>
    </row>
    <row r="25023" spans="56:142" x14ac:dyDescent="0.2">
      <c r="BD25023" s="325"/>
      <c r="EL25023" s="325"/>
    </row>
    <row r="25024" spans="56:142" x14ac:dyDescent="0.2">
      <c r="BD25024" s="325"/>
      <c r="EL25024" s="325"/>
    </row>
    <row r="25025" spans="56:142" x14ac:dyDescent="0.2">
      <c r="BD25025" s="325"/>
      <c r="EL25025" s="325"/>
    </row>
    <row r="25026" spans="56:142" x14ac:dyDescent="0.2">
      <c r="BD25026" s="325"/>
      <c r="EL25026" s="325"/>
    </row>
    <row r="25027" spans="56:142" x14ac:dyDescent="0.2">
      <c r="BD25027" s="325"/>
      <c r="EL25027" s="325"/>
    </row>
    <row r="25028" spans="56:142" x14ac:dyDescent="0.2">
      <c r="BD25028" s="325"/>
      <c r="EL25028" s="325"/>
    </row>
    <row r="25029" spans="56:142" x14ac:dyDescent="0.2">
      <c r="BD25029" s="325"/>
      <c r="EL25029" s="325"/>
    </row>
    <row r="25030" spans="56:142" x14ac:dyDescent="0.2">
      <c r="BD25030" s="325"/>
      <c r="EL25030" s="325"/>
    </row>
    <row r="25031" spans="56:142" x14ac:dyDescent="0.2">
      <c r="BD25031" s="325"/>
      <c r="EL25031" s="325"/>
    </row>
    <row r="25032" spans="56:142" x14ac:dyDescent="0.2">
      <c r="BD25032" s="325"/>
      <c r="EL25032" s="325"/>
    </row>
    <row r="25033" spans="56:142" x14ac:dyDescent="0.2">
      <c r="BD25033" s="325"/>
      <c r="EL25033" s="325"/>
    </row>
    <row r="25034" spans="56:142" x14ac:dyDescent="0.2">
      <c r="BD25034" s="325"/>
      <c r="EL25034" s="325"/>
    </row>
    <row r="25035" spans="56:142" x14ac:dyDescent="0.2">
      <c r="BD25035" s="325"/>
      <c r="EL25035" s="325"/>
    </row>
    <row r="25036" spans="56:142" x14ac:dyDescent="0.2">
      <c r="BD25036" s="325"/>
      <c r="EL25036" s="325"/>
    </row>
    <row r="25037" spans="56:142" x14ac:dyDescent="0.2">
      <c r="BD25037" s="325"/>
      <c r="EL25037" s="325"/>
    </row>
    <row r="25038" spans="56:142" x14ac:dyDescent="0.2">
      <c r="BD25038" s="325"/>
      <c r="EL25038" s="325"/>
    </row>
    <row r="25039" spans="56:142" x14ac:dyDescent="0.2">
      <c r="BD25039" s="325"/>
      <c r="EL25039" s="325"/>
    </row>
    <row r="25040" spans="56:142" x14ac:dyDescent="0.2">
      <c r="BD25040" s="325"/>
      <c r="EL25040" s="325"/>
    </row>
    <row r="25041" spans="56:142" x14ac:dyDescent="0.2">
      <c r="BD25041" s="325"/>
      <c r="EL25041" s="325"/>
    </row>
    <row r="25042" spans="56:142" x14ac:dyDescent="0.2">
      <c r="BD25042" s="325"/>
      <c r="EL25042" s="325"/>
    </row>
    <row r="25043" spans="56:142" x14ac:dyDescent="0.2">
      <c r="BD25043" s="325"/>
      <c r="EL25043" s="325"/>
    </row>
    <row r="25044" spans="56:142" x14ac:dyDescent="0.2">
      <c r="BD25044" s="325"/>
      <c r="EL25044" s="325"/>
    </row>
    <row r="25045" spans="56:142" x14ac:dyDescent="0.2">
      <c r="BD25045" s="325"/>
      <c r="EL25045" s="325"/>
    </row>
    <row r="25046" spans="56:142" x14ac:dyDescent="0.2">
      <c r="BD25046" s="325"/>
      <c r="EL25046" s="325"/>
    </row>
    <row r="25047" spans="56:142" x14ac:dyDescent="0.2">
      <c r="BD25047" s="325"/>
      <c r="EL25047" s="325"/>
    </row>
    <row r="25048" spans="56:142" x14ac:dyDescent="0.2">
      <c r="BD25048" s="325"/>
      <c r="EL25048" s="325"/>
    </row>
    <row r="25049" spans="56:142" x14ac:dyDescent="0.2">
      <c r="BD25049" s="325"/>
      <c r="EL25049" s="325"/>
    </row>
    <row r="25050" spans="56:142" x14ac:dyDescent="0.2">
      <c r="BD25050" s="325"/>
      <c r="EL25050" s="325"/>
    </row>
    <row r="25051" spans="56:142" x14ac:dyDescent="0.2">
      <c r="BD25051" s="325"/>
      <c r="EL25051" s="325"/>
    </row>
    <row r="25052" spans="56:142" x14ac:dyDescent="0.2">
      <c r="BD25052" s="325"/>
      <c r="EL25052" s="325"/>
    </row>
    <row r="25053" spans="56:142" x14ac:dyDescent="0.2">
      <c r="BD25053" s="325"/>
      <c r="EL25053" s="325"/>
    </row>
    <row r="25054" spans="56:142" x14ac:dyDescent="0.2">
      <c r="BD25054" s="325"/>
      <c r="EL25054" s="325"/>
    </row>
    <row r="25055" spans="56:142" x14ac:dyDescent="0.2">
      <c r="BD25055" s="325"/>
      <c r="EL25055" s="325"/>
    </row>
    <row r="25056" spans="56:142" x14ac:dyDescent="0.2">
      <c r="BD25056" s="325"/>
      <c r="EL25056" s="325"/>
    </row>
    <row r="25057" spans="56:142" x14ac:dyDescent="0.2">
      <c r="BD25057" s="325"/>
      <c r="EL25057" s="325"/>
    </row>
    <row r="25058" spans="56:142" x14ac:dyDescent="0.2">
      <c r="BD25058" s="325"/>
      <c r="EL25058" s="325"/>
    </row>
    <row r="25059" spans="56:142" x14ac:dyDescent="0.2">
      <c r="BD25059" s="325"/>
      <c r="EL25059" s="325"/>
    </row>
    <row r="25060" spans="56:142" x14ac:dyDescent="0.2">
      <c r="BD25060" s="325"/>
      <c r="EL25060" s="325"/>
    </row>
    <row r="25061" spans="56:142" x14ac:dyDescent="0.2">
      <c r="BD25061" s="325"/>
      <c r="EL25061" s="325"/>
    </row>
    <row r="25062" spans="56:142" x14ac:dyDescent="0.2">
      <c r="BD25062" s="325"/>
      <c r="EL25062" s="325"/>
    </row>
    <row r="25063" spans="56:142" x14ac:dyDescent="0.2">
      <c r="BD25063" s="325"/>
      <c r="EL25063" s="325"/>
    </row>
    <row r="25064" spans="56:142" x14ac:dyDescent="0.2">
      <c r="BD25064" s="325"/>
      <c r="EL25064" s="325"/>
    </row>
    <row r="25065" spans="56:142" x14ac:dyDescent="0.2">
      <c r="BD25065" s="325"/>
      <c r="EL25065" s="325"/>
    </row>
    <row r="25066" spans="56:142" x14ac:dyDescent="0.2">
      <c r="BD25066" s="325"/>
      <c r="EL25066" s="325"/>
    </row>
    <row r="25067" spans="56:142" x14ac:dyDescent="0.2">
      <c r="BD25067" s="325"/>
      <c r="EL25067" s="325"/>
    </row>
    <row r="25068" spans="56:142" x14ac:dyDescent="0.2">
      <c r="BD25068" s="325"/>
      <c r="EL25068" s="325"/>
    </row>
    <row r="25069" spans="56:142" x14ac:dyDescent="0.2">
      <c r="BD25069" s="325"/>
      <c r="EL25069" s="325"/>
    </row>
    <row r="25070" spans="56:142" x14ac:dyDescent="0.2">
      <c r="BD25070" s="325"/>
      <c r="EL25070" s="325"/>
    </row>
    <row r="25071" spans="56:142" x14ac:dyDescent="0.2">
      <c r="BD25071" s="325"/>
      <c r="EL25071" s="325"/>
    </row>
    <row r="25072" spans="56:142" x14ac:dyDescent="0.2">
      <c r="BD25072" s="325"/>
      <c r="EL25072" s="325"/>
    </row>
    <row r="25073" spans="56:142" x14ac:dyDescent="0.2">
      <c r="BD25073" s="325"/>
      <c r="EL25073" s="325"/>
    </row>
    <row r="25074" spans="56:142" x14ac:dyDescent="0.2">
      <c r="BD25074" s="325"/>
      <c r="EL25074" s="325"/>
    </row>
    <row r="25075" spans="56:142" x14ac:dyDescent="0.2">
      <c r="BD25075" s="325"/>
      <c r="EL25075" s="325"/>
    </row>
    <row r="25076" spans="56:142" x14ac:dyDescent="0.2">
      <c r="BD25076" s="325"/>
      <c r="EL25076" s="325"/>
    </row>
    <row r="25077" spans="56:142" x14ac:dyDescent="0.2">
      <c r="BD25077" s="325"/>
      <c r="EL25077" s="325"/>
    </row>
    <row r="25078" spans="56:142" x14ac:dyDescent="0.2">
      <c r="BD25078" s="325"/>
      <c r="EL25078" s="325"/>
    </row>
    <row r="25079" spans="56:142" x14ac:dyDescent="0.2">
      <c r="BD25079" s="325"/>
      <c r="EL25079" s="325"/>
    </row>
    <row r="25080" spans="56:142" x14ac:dyDescent="0.2">
      <c r="BD25080" s="325"/>
      <c r="EL25080" s="325"/>
    </row>
    <row r="25081" spans="56:142" x14ac:dyDescent="0.2">
      <c r="BD25081" s="325"/>
      <c r="EL25081" s="325"/>
    </row>
    <row r="25082" spans="56:142" x14ac:dyDescent="0.2">
      <c r="BD25082" s="325"/>
      <c r="EL25082" s="325"/>
    </row>
    <row r="25083" spans="56:142" x14ac:dyDescent="0.2">
      <c r="BD25083" s="325"/>
      <c r="EL25083" s="325"/>
    </row>
    <row r="25084" spans="56:142" x14ac:dyDescent="0.2">
      <c r="BD25084" s="325"/>
      <c r="EL25084" s="325"/>
    </row>
    <row r="25085" spans="56:142" x14ac:dyDescent="0.2">
      <c r="BD25085" s="325"/>
      <c r="EL25085" s="325"/>
    </row>
    <row r="25086" spans="56:142" x14ac:dyDescent="0.2">
      <c r="BD25086" s="325"/>
      <c r="EL25086" s="325"/>
    </row>
    <row r="25087" spans="56:142" x14ac:dyDescent="0.2">
      <c r="BD25087" s="325"/>
      <c r="EL25087" s="325"/>
    </row>
    <row r="25088" spans="56:142" x14ac:dyDescent="0.2">
      <c r="BD25088" s="325"/>
      <c r="EL25088" s="325"/>
    </row>
    <row r="25089" spans="56:142" x14ac:dyDescent="0.2">
      <c r="BD25089" s="325"/>
      <c r="EL25089" s="325"/>
    </row>
    <row r="25090" spans="56:142" x14ac:dyDescent="0.2">
      <c r="BD25090" s="325"/>
      <c r="EL25090" s="325"/>
    </row>
    <row r="25091" spans="56:142" x14ac:dyDescent="0.2">
      <c r="BD25091" s="325"/>
      <c r="EL25091" s="325"/>
    </row>
    <row r="25092" spans="56:142" x14ac:dyDescent="0.2">
      <c r="BD25092" s="325"/>
      <c r="EL25092" s="325"/>
    </row>
    <row r="25093" spans="56:142" x14ac:dyDescent="0.2">
      <c r="BD25093" s="325"/>
      <c r="EL25093" s="325"/>
    </row>
    <row r="25094" spans="56:142" x14ac:dyDescent="0.2">
      <c r="BD25094" s="325"/>
      <c r="EL25094" s="325"/>
    </row>
    <row r="25095" spans="56:142" x14ac:dyDescent="0.2">
      <c r="BD25095" s="325"/>
      <c r="EL25095" s="325"/>
    </row>
    <row r="25096" spans="56:142" x14ac:dyDescent="0.2">
      <c r="BD25096" s="325"/>
      <c r="EL25096" s="325"/>
    </row>
    <row r="25097" spans="56:142" x14ac:dyDescent="0.2">
      <c r="BD25097" s="325"/>
      <c r="EL25097" s="325"/>
    </row>
    <row r="25098" spans="56:142" x14ac:dyDescent="0.2">
      <c r="BD25098" s="325"/>
      <c r="EL25098" s="325"/>
    </row>
    <row r="25099" spans="56:142" x14ac:dyDescent="0.2">
      <c r="BD25099" s="325"/>
      <c r="EL25099" s="325"/>
    </row>
    <row r="25100" spans="56:142" x14ac:dyDescent="0.2">
      <c r="BD25100" s="325"/>
      <c r="EL25100" s="325"/>
    </row>
    <row r="25101" spans="56:142" x14ac:dyDescent="0.2">
      <c r="BD25101" s="325"/>
      <c r="EL25101" s="325"/>
    </row>
    <row r="25102" spans="56:142" x14ac:dyDescent="0.2">
      <c r="BD25102" s="325"/>
      <c r="EL25102" s="325"/>
    </row>
    <row r="25103" spans="56:142" x14ac:dyDescent="0.2">
      <c r="BD25103" s="325"/>
      <c r="EL25103" s="325"/>
    </row>
    <row r="25104" spans="56:142" x14ac:dyDescent="0.2">
      <c r="BD25104" s="325"/>
      <c r="EL25104" s="325"/>
    </row>
    <row r="25105" spans="56:142" x14ac:dyDescent="0.2">
      <c r="BD25105" s="325"/>
      <c r="EL25105" s="325"/>
    </row>
    <row r="25106" spans="56:142" x14ac:dyDescent="0.2">
      <c r="BD25106" s="325"/>
      <c r="EL25106" s="325"/>
    </row>
    <row r="25107" spans="56:142" x14ac:dyDescent="0.2">
      <c r="BD25107" s="325"/>
      <c r="EL25107" s="325"/>
    </row>
    <row r="25108" spans="56:142" x14ac:dyDescent="0.2">
      <c r="BD25108" s="325"/>
      <c r="EL25108" s="325"/>
    </row>
    <row r="25109" spans="56:142" x14ac:dyDescent="0.2">
      <c r="BD25109" s="325"/>
      <c r="EL25109" s="325"/>
    </row>
    <row r="25110" spans="56:142" x14ac:dyDescent="0.2">
      <c r="BD25110" s="325"/>
      <c r="EL25110" s="325"/>
    </row>
    <row r="25111" spans="56:142" x14ac:dyDescent="0.2">
      <c r="BD25111" s="325"/>
      <c r="EL25111" s="325"/>
    </row>
    <row r="25112" spans="56:142" x14ac:dyDescent="0.2">
      <c r="BD25112" s="325"/>
      <c r="EL25112" s="325"/>
    </row>
    <row r="25113" spans="56:142" x14ac:dyDescent="0.2">
      <c r="BD25113" s="325"/>
      <c r="EL25113" s="325"/>
    </row>
    <row r="25114" spans="56:142" x14ac:dyDescent="0.2">
      <c r="BD25114" s="325"/>
      <c r="EL25114" s="325"/>
    </row>
    <row r="25115" spans="56:142" x14ac:dyDescent="0.2">
      <c r="BD25115" s="325"/>
      <c r="EL25115" s="325"/>
    </row>
    <row r="25116" spans="56:142" x14ac:dyDescent="0.2">
      <c r="BD25116" s="325"/>
      <c r="EL25116" s="325"/>
    </row>
    <row r="25117" spans="56:142" x14ac:dyDescent="0.2">
      <c r="BD25117" s="325"/>
      <c r="EL25117" s="325"/>
    </row>
    <row r="25118" spans="56:142" x14ac:dyDescent="0.2">
      <c r="BD25118" s="325"/>
      <c r="EL25118" s="325"/>
    </row>
    <row r="25119" spans="56:142" x14ac:dyDescent="0.2">
      <c r="BD25119" s="325"/>
      <c r="EL25119" s="325"/>
    </row>
    <row r="25120" spans="56:142" x14ac:dyDescent="0.2">
      <c r="BD25120" s="325"/>
      <c r="EL25120" s="325"/>
    </row>
    <row r="25121" spans="56:142" x14ac:dyDescent="0.2">
      <c r="BD25121" s="325"/>
      <c r="EL25121" s="325"/>
    </row>
    <row r="25122" spans="56:142" x14ac:dyDescent="0.2">
      <c r="BD25122" s="325"/>
      <c r="EL25122" s="325"/>
    </row>
    <row r="25123" spans="56:142" x14ac:dyDescent="0.2">
      <c r="BD25123" s="325"/>
      <c r="EL25123" s="325"/>
    </row>
    <row r="25124" spans="56:142" x14ac:dyDescent="0.2">
      <c r="BD25124" s="325"/>
      <c r="EL25124" s="325"/>
    </row>
    <row r="25125" spans="56:142" x14ac:dyDescent="0.2">
      <c r="BD25125" s="325"/>
      <c r="EL25125" s="325"/>
    </row>
    <row r="25126" spans="56:142" x14ac:dyDescent="0.2">
      <c r="BD25126" s="325"/>
      <c r="EL25126" s="325"/>
    </row>
    <row r="25127" spans="56:142" x14ac:dyDescent="0.2">
      <c r="BD25127" s="325"/>
      <c r="EL25127" s="325"/>
    </row>
    <row r="25128" spans="56:142" x14ac:dyDescent="0.2">
      <c r="BD25128" s="325"/>
      <c r="EL25128" s="325"/>
    </row>
    <row r="25129" spans="56:142" x14ac:dyDescent="0.2">
      <c r="BD25129" s="325"/>
      <c r="EL25129" s="325"/>
    </row>
    <row r="25130" spans="56:142" x14ac:dyDescent="0.2">
      <c r="BD25130" s="325"/>
      <c r="EL25130" s="325"/>
    </row>
    <row r="25131" spans="56:142" x14ac:dyDescent="0.2">
      <c r="BD25131" s="325"/>
      <c r="EL25131" s="325"/>
    </row>
    <row r="25132" spans="56:142" x14ac:dyDescent="0.2">
      <c r="BD25132" s="325"/>
      <c r="EL25132" s="325"/>
    </row>
    <row r="25133" spans="56:142" x14ac:dyDescent="0.2">
      <c r="BD25133" s="325"/>
      <c r="EL25133" s="325"/>
    </row>
    <row r="25134" spans="56:142" x14ac:dyDescent="0.2">
      <c r="BD25134" s="325"/>
      <c r="EL25134" s="325"/>
    </row>
    <row r="25135" spans="56:142" x14ac:dyDescent="0.2">
      <c r="BD25135" s="325"/>
      <c r="EL25135" s="325"/>
    </row>
    <row r="25136" spans="56:142" x14ac:dyDescent="0.2">
      <c r="BD25136" s="325"/>
      <c r="EL25136" s="325"/>
    </row>
    <row r="25137" spans="56:142" x14ac:dyDescent="0.2">
      <c r="BD25137" s="325"/>
      <c r="EL25137" s="325"/>
    </row>
    <row r="25138" spans="56:142" x14ac:dyDescent="0.2">
      <c r="BD25138" s="325"/>
      <c r="EL25138" s="325"/>
    </row>
    <row r="25139" spans="56:142" x14ac:dyDescent="0.2">
      <c r="BD25139" s="325"/>
      <c r="EL25139" s="325"/>
    </row>
    <row r="25140" spans="56:142" x14ac:dyDescent="0.2">
      <c r="BD25140" s="325"/>
      <c r="EL25140" s="325"/>
    </row>
    <row r="25141" spans="56:142" x14ac:dyDescent="0.2">
      <c r="BD25141" s="325"/>
      <c r="EL25141" s="325"/>
    </row>
    <row r="25142" spans="56:142" x14ac:dyDescent="0.2">
      <c r="BD25142" s="325"/>
      <c r="EL25142" s="325"/>
    </row>
    <row r="25143" spans="56:142" x14ac:dyDescent="0.2">
      <c r="BD25143" s="325"/>
      <c r="EL25143" s="325"/>
    </row>
    <row r="25144" spans="56:142" x14ac:dyDescent="0.2">
      <c r="BD25144" s="325"/>
      <c r="EL25144" s="325"/>
    </row>
    <row r="25145" spans="56:142" x14ac:dyDescent="0.2">
      <c r="BD25145" s="325"/>
      <c r="EL25145" s="325"/>
    </row>
    <row r="25146" spans="56:142" x14ac:dyDescent="0.2">
      <c r="BD25146" s="325"/>
      <c r="EL25146" s="325"/>
    </row>
    <row r="25147" spans="56:142" x14ac:dyDescent="0.2">
      <c r="BD25147" s="325"/>
      <c r="EL25147" s="325"/>
    </row>
    <row r="25148" spans="56:142" x14ac:dyDescent="0.2">
      <c r="BD25148" s="325"/>
      <c r="EL25148" s="325"/>
    </row>
    <row r="25149" spans="56:142" x14ac:dyDescent="0.2">
      <c r="BD25149" s="325"/>
      <c r="EL25149" s="325"/>
    </row>
    <row r="25150" spans="56:142" x14ac:dyDescent="0.2">
      <c r="BD25150" s="325"/>
      <c r="EL25150" s="325"/>
    </row>
    <row r="25151" spans="56:142" x14ac:dyDescent="0.2">
      <c r="BD25151" s="325"/>
      <c r="EL25151" s="325"/>
    </row>
    <row r="25152" spans="56:142" x14ac:dyDescent="0.2">
      <c r="BD25152" s="325"/>
      <c r="EL25152" s="325"/>
    </row>
    <row r="25153" spans="56:142" x14ac:dyDescent="0.2">
      <c r="BD25153" s="325"/>
      <c r="EL25153" s="325"/>
    </row>
    <row r="25154" spans="56:142" x14ac:dyDescent="0.2">
      <c r="BD25154" s="325"/>
      <c r="EL25154" s="325"/>
    </row>
    <row r="25155" spans="56:142" x14ac:dyDescent="0.2">
      <c r="BD25155" s="325"/>
      <c r="EL25155" s="325"/>
    </row>
    <row r="25156" spans="56:142" x14ac:dyDescent="0.2">
      <c r="BD25156" s="325"/>
      <c r="EL25156" s="325"/>
    </row>
    <row r="25157" spans="56:142" x14ac:dyDescent="0.2">
      <c r="BD25157" s="325"/>
      <c r="EL25157" s="325"/>
    </row>
    <row r="25158" spans="56:142" x14ac:dyDescent="0.2">
      <c r="BD25158" s="325"/>
      <c r="EL25158" s="325"/>
    </row>
    <row r="25159" spans="56:142" x14ac:dyDescent="0.2">
      <c r="BD25159" s="325"/>
      <c r="EL25159" s="325"/>
    </row>
    <row r="25160" spans="56:142" x14ac:dyDescent="0.2">
      <c r="BD25160" s="325"/>
      <c r="EL25160" s="325"/>
    </row>
    <row r="25161" spans="56:142" x14ac:dyDescent="0.2">
      <c r="BD25161" s="325"/>
      <c r="EL25161" s="325"/>
    </row>
    <row r="25162" spans="56:142" x14ac:dyDescent="0.2">
      <c r="BD25162" s="325"/>
      <c r="EL25162" s="325"/>
    </row>
    <row r="25163" spans="56:142" x14ac:dyDescent="0.2">
      <c r="BD25163" s="325"/>
      <c r="EL25163" s="325"/>
    </row>
    <row r="25164" spans="56:142" x14ac:dyDescent="0.2">
      <c r="BD25164" s="325"/>
      <c r="EL25164" s="325"/>
    </row>
    <row r="25165" spans="56:142" x14ac:dyDescent="0.2">
      <c r="BD25165" s="325"/>
      <c r="EL25165" s="325"/>
    </row>
    <row r="25166" spans="56:142" x14ac:dyDescent="0.2">
      <c r="BD25166" s="325"/>
      <c r="EL25166" s="325"/>
    </row>
    <row r="25167" spans="56:142" x14ac:dyDescent="0.2">
      <c r="BD25167" s="325"/>
      <c r="EL25167" s="325"/>
    </row>
    <row r="25168" spans="56:142" x14ac:dyDescent="0.2">
      <c r="BD25168" s="325"/>
      <c r="EL25168" s="325"/>
    </row>
    <row r="25169" spans="56:142" x14ac:dyDescent="0.2">
      <c r="BD25169" s="325"/>
      <c r="EL25169" s="325"/>
    </row>
    <row r="25170" spans="56:142" x14ac:dyDescent="0.2">
      <c r="BD25170" s="325"/>
      <c r="EL25170" s="325"/>
    </row>
    <row r="25171" spans="56:142" x14ac:dyDescent="0.2">
      <c r="BD25171" s="325"/>
      <c r="EL25171" s="325"/>
    </row>
    <row r="25172" spans="56:142" x14ac:dyDescent="0.2">
      <c r="BD25172" s="325"/>
      <c r="EL25172" s="325"/>
    </row>
    <row r="25173" spans="56:142" x14ac:dyDescent="0.2">
      <c r="BD25173" s="325"/>
      <c r="EL25173" s="325"/>
    </row>
    <row r="25174" spans="56:142" x14ac:dyDescent="0.2">
      <c r="BD25174" s="325"/>
      <c r="EL25174" s="325"/>
    </row>
    <row r="25175" spans="56:142" x14ac:dyDescent="0.2">
      <c r="BD25175" s="325"/>
      <c r="EL25175" s="325"/>
    </row>
    <row r="25176" spans="56:142" x14ac:dyDescent="0.2">
      <c r="BD25176" s="325"/>
      <c r="EL25176" s="325"/>
    </row>
    <row r="25177" spans="56:142" x14ac:dyDescent="0.2">
      <c r="BD25177" s="325"/>
      <c r="EL25177" s="325"/>
    </row>
    <row r="25178" spans="56:142" x14ac:dyDescent="0.2">
      <c r="BD25178" s="325"/>
      <c r="EL25178" s="325"/>
    </row>
    <row r="25179" spans="56:142" x14ac:dyDescent="0.2">
      <c r="BD25179" s="325"/>
      <c r="EL25179" s="325"/>
    </row>
    <row r="25180" spans="56:142" x14ac:dyDescent="0.2">
      <c r="BD25180" s="325"/>
      <c r="EL25180" s="325"/>
    </row>
    <row r="25181" spans="56:142" x14ac:dyDescent="0.2">
      <c r="BD25181" s="325"/>
      <c r="EL25181" s="325"/>
    </row>
    <row r="25182" spans="56:142" x14ac:dyDescent="0.2">
      <c r="BD25182" s="325"/>
      <c r="EL25182" s="325"/>
    </row>
    <row r="25183" spans="56:142" x14ac:dyDescent="0.2">
      <c r="BD25183" s="325"/>
      <c r="EL25183" s="325"/>
    </row>
    <row r="25184" spans="56:142" x14ac:dyDescent="0.2">
      <c r="BD25184" s="325"/>
      <c r="EL25184" s="325"/>
    </row>
    <row r="25185" spans="56:142" x14ac:dyDescent="0.2">
      <c r="BD25185" s="325"/>
      <c r="EL25185" s="325"/>
    </row>
    <row r="25186" spans="56:142" x14ac:dyDescent="0.2">
      <c r="BD25186" s="325"/>
      <c r="EL25186" s="325"/>
    </row>
    <row r="25187" spans="56:142" x14ac:dyDescent="0.2">
      <c r="BD25187" s="325"/>
      <c r="EL25187" s="325"/>
    </row>
    <row r="25188" spans="56:142" x14ac:dyDescent="0.2">
      <c r="BD25188" s="325"/>
      <c r="EL25188" s="325"/>
    </row>
    <row r="25189" spans="56:142" x14ac:dyDescent="0.2">
      <c r="BD25189" s="325"/>
      <c r="EL25189" s="325"/>
    </row>
    <row r="25190" spans="56:142" x14ac:dyDescent="0.2">
      <c r="BD25190" s="325"/>
      <c r="EL25190" s="325"/>
    </row>
    <row r="25191" spans="56:142" x14ac:dyDescent="0.2">
      <c r="BD25191" s="325"/>
      <c r="EL25191" s="325"/>
    </row>
    <row r="25192" spans="56:142" x14ac:dyDescent="0.2">
      <c r="BD25192" s="325"/>
      <c r="EL25192" s="325"/>
    </row>
    <row r="25193" spans="56:142" x14ac:dyDescent="0.2">
      <c r="BD25193" s="325"/>
      <c r="EL25193" s="325"/>
    </row>
    <row r="25194" spans="56:142" x14ac:dyDescent="0.2">
      <c r="BD25194" s="325"/>
      <c r="EL25194" s="325"/>
    </row>
    <row r="25195" spans="56:142" x14ac:dyDescent="0.2">
      <c r="BD25195" s="325"/>
      <c r="EL25195" s="325"/>
    </row>
    <row r="25196" spans="56:142" x14ac:dyDescent="0.2">
      <c r="BD25196" s="325"/>
      <c r="EL25196" s="325"/>
    </row>
    <row r="25197" spans="56:142" x14ac:dyDescent="0.2">
      <c r="BD25197" s="325"/>
      <c r="EL25197" s="325"/>
    </row>
    <row r="25198" spans="56:142" x14ac:dyDescent="0.2">
      <c r="BD25198" s="325"/>
      <c r="EL25198" s="325"/>
    </row>
    <row r="25199" spans="56:142" x14ac:dyDescent="0.2">
      <c r="BD25199" s="325"/>
      <c r="EL25199" s="325"/>
    </row>
    <row r="25200" spans="56:142" x14ac:dyDescent="0.2">
      <c r="BD25200" s="325"/>
      <c r="EL25200" s="325"/>
    </row>
    <row r="25201" spans="56:142" x14ac:dyDescent="0.2">
      <c r="BD25201" s="325"/>
      <c r="EL25201" s="325"/>
    </row>
    <row r="25202" spans="56:142" x14ac:dyDescent="0.2">
      <c r="BD25202" s="325"/>
      <c r="EL25202" s="325"/>
    </row>
    <row r="25203" spans="56:142" x14ac:dyDescent="0.2">
      <c r="BD25203" s="325"/>
      <c r="EL25203" s="325"/>
    </row>
    <row r="25204" spans="56:142" x14ac:dyDescent="0.2">
      <c r="BD25204" s="325"/>
      <c r="EL25204" s="325"/>
    </row>
    <row r="25205" spans="56:142" x14ac:dyDescent="0.2">
      <c r="BD25205" s="325"/>
      <c r="EL25205" s="325"/>
    </row>
    <row r="25206" spans="56:142" x14ac:dyDescent="0.2">
      <c r="BD25206" s="325"/>
      <c r="EL25206" s="325"/>
    </row>
    <row r="25207" spans="56:142" x14ac:dyDescent="0.2">
      <c r="BD25207" s="325"/>
      <c r="EL25207" s="325"/>
    </row>
    <row r="25208" spans="56:142" x14ac:dyDescent="0.2">
      <c r="BD25208" s="325"/>
      <c r="EL25208" s="325"/>
    </row>
    <row r="25209" spans="56:142" x14ac:dyDescent="0.2">
      <c r="BD25209" s="325"/>
      <c r="EL25209" s="325"/>
    </row>
    <row r="25210" spans="56:142" x14ac:dyDescent="0.2">
      <c r="BD25210" s="325"/>
      <c r="EL25210" s="325"/>
    </row>
    <row r="25211" spans="56:142" x14ac:dyDescent="0.2">
      <c r="BD25211" s="325"/>
      <c r="EL25211" s="325"/>
    </row>
    <row r="25212" spans="56:142" x14ac:dyDescent="0.2">
      <c r="BD25212" s="325"/>
      <c r="EL25212" s="325"/>
    </row>
    <row r="25213" spans="56:142" x14ac:dyDescent="0.2">
      <c r="BD25213" s="325"/>
      <c r="EL25213" s="325"/>
    </row>
    <row r="25214" spans="56:142" x14ac:dyDescent="0.2">
      <c r="BD25214" s="325"/>
      <c r="EL25214" s="325"/>
    </row>
    <row r="25215" spans="56:142" x14ac:dyDescent="0.2">
      <c r="BD25215" s="325"/>
      <c r="EL25215" s="325"/>
    </row>
    <row r="25216" spans="56:142" x14ac:dyDescent="0.2">
      <c r="BD25216" s="325"/>
      <c r="EL25216" s="325"/>
    </row>
    <row r="25217" spans="56:142" x14ac:dyDescent="0.2">
      <c r="BD25217" s="325"/>
      <c r="EL25217" s="325"/>
    </row>
    <row r="25218" spans="56:142" x14ac:dyDescent="0.2">
      <c r="BD25218" s="325"/>
      <c r="EL25218" s="325"/>
    </row>
    <row r="25219" spans="56:142" x14ac:dyDescent="0.2">
      <c r="BD25219" s="325"/>
      <c r="EL25219" s="325"/>
    </row>
    <row r="25220" spans="56:142" x14ac:dyDescent="0.2">
      <c r="BD25220" s="325"/>
      <c r="EL25220" s="325"/>
    </row>
    <row r="25221" spans="56:142" x14ac:dyDescent="0.2">
      <c r="BD25221" s="325"/>
      <c r="EL25221" s="325"/>
    </row>
    <row r="25222" spans="56:142" x14ac:dyDescent="0.2">
      <c r="BD25222" s="325"/>
      <c r="EL25222" s="325"/>
    </row>
    <row r="25223" spans="56:142" x14ac:dyDescent="0.2">
      <c r="BD25223" s="325"/>
      <c r="EL25223" s="325"/>
    </row>
    <row r="25224" spans="56:142" x14ac:dyDescent="0.2">
      <c r="BD25224" s="325"/>
      <c r="EL25224" s="325"/>
    </row>
    <row r="25225" spans="56:142" x14ac:dyDescent="0.2">
      <c r="BD25225" s="325"/>
      <c r="EL25225" s="325"/>
    </row>
    <row r="25226" spans="56:142" x14ac:dyDescent="0.2">
      <c r="BD25226" s="325"/>
      <c r="EL25226" s="325"/>
    </row>
    <row r="25227" spans="56:142" x14ac:dyDescent="0.2">
      <c r="BD25227" s="325"/>
      <c r="EL25227" s="325"/>
    </row>
    <row r="25228" spans="56:142" x14ac:dyDescent="0.2">
      <c r="BD25228" s="325"/>
      <c r="EL25228" s="325"/>
    </row>
    <row r="25229" spans="56:142" x14ac:dyDescent="0.2">
      <c r="BD25229" s="325"/>
      <c r="EL25229" s="325"/>
    </row>
    <row r="25230" spans="56:142" x14ac:dyDescent="0.2">
      <c r="BD25230" s="325"/>
      <c r="EL25230" s="325"/>
    </row>
    <row r="25231" spans="56:142" x14ac:dyDescent="0.2">
      <c r="BD25231" s="325"/>
      <c r="EL25231" s="325"/>
    </row>
    <row r="25232" spans="56:142" x14ac:dyDescent="0.2">
      <c r="BD25232" s="325"/>
      <c r="EL25232" s="325"/>
    </row>
    <row r="25233" spans="56:142" x14ac:dyDescent="0.2">
      <c r="BD25233" s="325"/>
      <c r="EL25233" s="325"/>
    </row>
    <row r="25234" spans="56:142" x14ac:dyDescent="0.2">
      <c r="BD25234" s="325"/>
      <c r="EL25234" s="325"/>
    </row>
    <row r="25235" spans="56:142" x14ac:dyDescent="0.2">
      <c r="BD25235" s="325"/>
      <c r="EL25235" s="325"/>
    </row>
    <row r="25236" spans="56:142" x14ac:dyDescent="0.2">
      <c r="BD25236" s="325"/>
      <c r="EL25236" s="325"/>
    </row>
    <row r="25237" spans="56:142" x14ac:dyDescent="0.2">
      <c r="BD25237" s="325"/>
      <c r="EL25237" s="325"/>
    </row>
    <row r="25238" spans="56:142" x14ac:dyDescent="0.2">
      <c r="BD25238" s="325"/>
      <c r="EL25238" s="325"/>
    </row>
    <row r="25239" spans="56:142" x14ac:dyDescent="0.2">
      <c r="BD25239" s="325"/>
      <c r="EL25239" s="325"/>
    </row>
    <row r="25240" spans="56:142" x14ac:dyDescent="0.2">
      <c r="BD25240" s="325"/>
      <c r="EL25240" s="325"/>
    </row>
    <row r="25241" spans="56:142" x14ac:dyDescent="0.2">
      <c r="BD25241" s="325"/>
      <c r="EL25241" s="325"/>
    </row>
    <row r="25242" spans="56:142" x14ac:dyDescent="0.2">
      <c r="BD25242" s="325"/>
      <c r="EL25242" s="325"/>
    </row>
    <row r="25243" spans="56:142" x14ac:dyDescent="0.2">
      <c r="BD25243" s="325"/>
      <c r="EL25243" s="325"/>
    </row>
    <row r="25244" spans="56:142" x14ac:dyDescent="0.2">
      <c r="BD25244" s="325"/>
      <c r="EL25244" s="325"/>
    </row>
    <row r="25245" spans="56:142" x14ac:dyDescent="0.2">
      <c r="BD25245" s="325"/>
      <c r="EL25245" s="325"/>
    </row>
    <row r="25246" spans="56:142" x14ac:dyDescent="0.2">
      <c r="BD25246" s="325"/>
      <c r="EL25246" s="325"/>
    </row>
    <row r="25247" spans="56:142" x14ac:dyDescent="0.2">
      <c r="BD25247" s="325"/>
      <c r="EL25247" s="325"/>
    </row>
    <row r="25248" spans="56:142" x14ac:dyDescent="0.2">
      <c r="BD25248" s="325"/>
      <c r="EL25248" s="325"/>
    </row>
    <row r="25249" spans="56:142" x14ac:dyDescent="0.2">
      <c r="BD25249" s="325"/>
      <c r="EL25249" s="325"/>
    </row>
    <row r="25250" spans="56:142" x14ac:dyDescent="0.2">
      <c r="BD25250" s="325"/>
      <c r="EL25250" s="325"/>
    </row>
    <row r="25251" spans="56:142" x14ac:dyDescent="0.2">
      <c r="BD25251" s="325"/>
      <c r="EL25251" s="325"/>
    </row>
    <row r="25252" spans="56:142" x14ac:dyDescent="0.2">
      <c r="BD25252" s="325"/>
      <c r="EL25252" s="325"/>
    </row>
    <row r="25253" spans="56:142" x14ac:dyDescent="0.2">
      <c r="BD25253" s="325"/>
      <c r="EL25253" s="325"/>
    </row>
    <row r="25254" spans="56:142" x14ac:dyDescent="0.2">
      <c r="BD25254" s="325"/>
      <c r="EL25254" s="325"/>
    </row>
    <row r="25255" spans="56:142" x14ac:dyDescent="0.2">
      <c r="BD25255" s="325"/>
      <c r="EL25255" s="325"/>
    </row>
    <row r="25256" spans="56:142" x14ac:dyDescent="0.2">
      <c r="BD25256" s="325"/>
      <c r="EL25256" s="325"/>
    </row>
    <row r="25257" spans="56:142" x14ac:dyDescent="0.2">
      <c r="BD25257" s="325"/>
      <c r="EL25257" s="325"/>
    </row>
    <row r="25258" spans="56:142" x14ac:dyDescent="0.2">
      <c r="BD25258" s="325"/>
      <c r="EL25258" s="325"/>
    </row>
    <row r="25259" spans="56:142" x14ac:dyDescent="0.2">
      <c r="BD25259" s="325"/>
      <c r="EL25259" s="325"/>
    </row>
    <row r="25260" spans="56:142" x14ac:dyDescent="0.2">
      <c r="BD25260" s="325"/>
      <c r="EL25260" s="325"/>
    </row>
    <row r="25261" spans="56:142" x14ac:dyDescent="0.2">
      <c r="BD25261" s="325"/>
      <c r="EL25261" s="325"/>
    </row>
    <row r="25262" spans="56:142" x14ac:dyDescent="0.2">
      <c r="BD25262" s="325"/>
      <c r="EL25262" s="325"/>
    </row>
    <row r="25263" spans="56:142" x14ac:dyDescent="0.2">
      <c r="BD25263" s="325"/>
      <c r="EL25263" s="325"/>
    </row>
    <row r="25264" spans="56:142" x14ac:dyDescent="0.2">
      <c r="BD25264" s="325"/>
      <c r="EL25264" s="325"/>
    </row>
    <row r="25265" spans="56:142" x14ac:dyDescent="0.2">
      <c r="BD25265" s="325"/>
      <c r="EL25265" s="325"/>
    </row>
    <row r="25266" spans="56:142" x14ac:dyDescent="0.2">
      <c r="BD25266" s="325"/>
      <c r="EL25266" s="325"/>
    </row>
    <row r="25267" spans="56:142" x14ac:dyDescent="0.2">
      <c r="BD25267" s="325"/>
      <c r="EL25267" s="325"/>
    </row>
    <row r="25268" spans="56:142" x14ac:dyDescent="0.2">
      <c r="BD25268" s="325"/>
      <c r="EL25268" s="325"/>
    </row>
    <row r="25269" spans="56:142" x14ac:dyDescent="0.2">
      <c r="BD25269" s="325"/>
      <c r="EL25269" s="325"/>
    </row>
    <row r="25270" spans="56:142" x14ac:dyDescent="0.2">
      <c r="BD25270" s="325"/>
      <c r="EL25270" s="325"/>
    </row>
    <row r="25271" spans="56:142" x14ac:dyDescent="0.2">
      <c r="BD25271" s="325"/>
      <c r="EL25271" s="325"/>
    </row>
    <row r="25272" spans="56:142" x14ac:dyDescent="0.2">
      <c r="BD25272" s="325"/>
      <c r="EL25272" s="325"/>
    </row>
    <row r="25273" spans="56:142" x14ac:dyDescent="0.2">
      <c r="BD25273" s="325"/>
      <c r="EL25273" s="325"/>
    </row>
    <row r="25274" spans="56:142" x14ac:dyDescent="0.2">
      <c r="BD25274" s="325"/>
      <c r="EL25274" s="325"/>
    </row>
    <row r="25275" spans="56:142" x14ac:dyDescent="0.2">
      <c r="BD25275" s="325"/>
      <c r="EL25275" s="325"/>
    </row>
    <row r="25276" spans="56:142" x14ac:dyDescent="0.2">
      <c r="BD25276" s="325"/>
      <c r="EL25276" s="325"/>
    </row>
    <row r="25277" spans="56:142" x14ac:dyDescent="0.2">
      <c r="BD25277" s="325"/>
      <c r="EL25277" s="325"/>
    </row>
    <row r="25278" spans="56:142" x14ac:dyDescent="0.2">
      <c r="BD25278" s="325"/>
      <c r="EL25278" s="325"/>
    </row>
    <row r="25279" spans="56:142" x14ac:dyDescent="0.2">
      <c r="BD25279" s="325"/>
      <c r="EL25279" s="325"/>
    </row>
    <row r="25280" spans="56:142" x14ac:dyDescent="0.2">
      <c r="BD25280" s="325"/>
      <c r="EL25280" s="325"/>
    </row>
    <row r="25281" spans="56:142" x14ac:dyDescent="0.2">
      <c r="BD25281" s="325"/>
      <c r="EL25281" s="325"/>
    </row>
    <row r="25282" spans="56:142" x14ac:dyDescent="0.2">
      <c r="BD25282" s="325"/>
      <c r="EL25282" s="325"/>
    </row>
    <row r="25283" spans="56:142" x14ac:dyDescent="0.2">
      <c r="BD25283" s="325"/>
      <c r="EL25283" s="325"/>
    </row>
    <row r="25284" spans="56:142" x14ac:dyDescent="0.2">
      <c r="BD25284" s="325"/>
      <c r="EL25284" s="325"/>
    </row>
    <row r="25285" spans="56:142" x14ac:dyDescent="0.2">
      <c r="BD25285" s="325"/>
      <c r="EL25285" s="325"/>
    </row>
    <row r="25286" spans="56:142" x14ac:dyDescent="0.2">
      <c r="BD25286" s="325"/>
      <c r="EL25286" s="325"/>
    </row>
    <row r="25287" spans="56:142" x14ac:dyDescent="0.2">
      <c r="BD25287" s="325"/>
      <c r="EL25287" s="325"/>
    </row>
    <row r="25288" spans="56:142" x14ac:dyDescent="0.2">
      <c r="BD25288" s="325"/>
      <c r="EL25288" s="325"/>
    </row>
    <row r="25289" spans="56:142" x14ac:dyDescent="0.2">
      <c r="BD25289" s="325"/>
      <c r="EL25289" s="325"/>
    </row>
    <row r="25290" spans="56:142" x14ac:dyDescent="0.2">
      <c r="BD25290" s="325"/>
      <c r="EL25290" s="325"/>
    </row>
    <row r="25291" spans="56:142" x14ac:dyDescent="0.2">
      <c r="BD25291" s="325"/>
      <c r="EL25291" s="325"/>
    </row>
    <row r="25292" spans="56:142" x14ac:dyDescent="0.2">
      <c r="BD25292" s="325"/>
      <c r="EL25292" s="325"/>
    </row>
    <row r="25293" spans="56:142" x14ac:dyDescent="0.2">
      <c r="BD25293" s="325"/>
      <c r="EL25293" s="325"/>
    </row>
    <row r="25294" spans="56:142" x14ac:dyDescent="0.2">
      <c r="BD25294" s="325"/>
      <c r="EL25294" s="325"/>
    </row>
    <row r="25295" spans="56:142" x14ac:dyDescent="0.2">
      <c r="BD25295" s="325"/>
      <c r="EL25295" s="325"/>
    </row>
    <row r="25296" spans="56:142" x14ac:dyDescent="0.2">
      <c r="BD25296" s="325"/>
      <c r="EL25296" s="325"/>
    </row>
    <row r="25297" spans="56:142" x14ac:dyDescent="0.2">
      <c r="BD25297" s="325"/>
      <c r="EL25297" s="325"/>
    </row>
    <row r="25298" spans="56:142" x14ac:dyDescent="0.2">
      <c r="BD25298" s="325"/>
      <c r="EL25298" s="325"/>
    </row>
    <row r="25299" spans="56:142" x14ac:dyDescent="0.2">
      <c r="BD25299" s="325"/>
      <c r="EL25299" s="325"/>
    </row>
    <row r="25300" spans="56:142" x14ac:dyDescent="0.2">
      <c r="BD25300" s="325"/>
      <c r="EL25300" s="325"/>
    </row>
    <row r="25301" spans="56:142" x14ac:dyDescent="0.2">
      <c r="BD25301" s="325"/>
      <c r="EL25301" s="325"/>
    </row>
    <row r="25302" spans="56:142" x14ac:dyDescent="0.2">
      <c r="BD25302" s="325"/>
      <c r="EL25302" s="325"/>
    </row>
    <row r="25303" spans="56:142" x14ac:dyDescent="0.2">
      <c r="BD25303" s="325"/>
      <c r="EL25303" s="325"/>
    </row>
    <row r="25304" spans="56:142" x14ac:dyDescent="0.2">
      <c r="BD25304" s="325"/>
      <c r="EL25304" s="325"/>
    </row>
    <row r="25305" spans="56:142" x14ac:dyDescent="0.2">
      <c r="BD25305" s="325"/>
      <c r="EL25305" s="325"/>
    </row>
    <row r="25306" spans="56:142" x14ac:dyDescent="0.2">
      <c r="BD25306" s="325"/>
      <c r="EL25306" s="325"/>
    </row>
    <row r="25307" spans="56:142" x14ac:dyDescent="0.2">
      <c r="BD25307" s="325"/>
      <c r="EL25307" s="325"/>
    </row>
    <row r="25308" spans="56:142" x14ac:dyDescent="0.2">
      <c r="BD25308" s="325"/>
      <c r="EL25308" s="325"/>
    </row>
    <row r="25309" spans="56:142" x14ac:dyDescent="0.2">
      <c r="BD25309" s="325"/>
      <c r="EL25309" s="325"/>
    </row>
    <row r="25310" spans="56:142" x14ac:dyDescent="0.2">
      <c r="BD25310" s="325"/>
      <c r="EL25310" s="325"/>
    </row>
    <row r="25311" spans="56:142" x14ac:dyDescent="0.2">
      <c r="BD25311" s="325"/>
      <c r="EL25311" s="325"/>
    </row>
    <row r="25312" spans="56:142" x14ac:dyDescent="0.2">
      <c r="BD25312" s="325"/>
      <c r="EL25312" s="325"/>
    </row>
    <row r="25313" spans="56:142" x14ac:dyDescent="0.2">
      <c r="BD25313" s="325"/>
      <c r="EL25313" s="325"/>
    </row>
    <row r="25314" spans="56:142" x14ac:dyDescent="0.2">
      <c r="BD25314" s="325"/>
      <c r="EL25314" s="325"/>
    </row>
    <row r="25315" spans="56:142" x14ac:dyDescent="0.2">
      <c r="BD25315" s="325"/>
      <c r="EL25315" s="325"/>
    </row>
    <row r="25316" spans="56:142" x14ac:dyDescent="0.2">
      <c r="BD25316" s="325"/>
      <c r="EL25316" s="325"/>
    </row>
    <row r="25317" spans="56:142" x14ac:dyDescent="0.2">
      <c r="BD25317" s="325"/>
      <c r="EL25317" s="325"/>
    </row>
    <row r="25318" spans="56:142" x14ac:dyDescent="0.2">
      <c r="BD25318" s="325"/>
      <c r="EL25318" s="325"/>
    </row>
    <row r="25319" spans="56:142" x14ac:dyDescent="0.2">
      <c r="BD25319" s="325"/>
      <c r="EL25319" s="325"/>
    </row>
    <row r="25320" spans="56:142" x14ac:dyDescent="0.2">
      <c r="BD25320" s="325"/>
      <c r="EL25320" s="325"/>
    </row>
    <row r="25321" spans="56:142" x14ac:dyDescent="0.2">
      <c r="BD25321" s="325"/>
      <c r="EL25321" s="325"/>
    </row>
    <row r="25322" spans="56:142" x14ac:dyDescent="0.2">
      <c r="BD25322" s="325"/>
      <c r="EL25322" s="325"/>
    </row>
    <row r="25323" spans="56:142" x14ac:dyDescent="0.2">
      <c r="BD25323" s="325"/>
      <c r="EL25323" s="325"/>
    </row>
    <row r="25324" spans="56:142" x14ac:dyDescent="0.2">
      <c r="BD25324" s="325"/>
      <c r="EL25324" s="325"/>
    </row>
    <row r="25325" spans="56:142" x14ac:dyDescent="0.2">
      <c r="BD25325" s="325"/>
      <c r="EL25325" s="325"/>
    </row>
    <row r="25326" spans="56:142" x14ac:dyDescent="0.2">
      <c r="BD25326" s="325"/>
      <c r="EL25326" s="325"/>
    </row>
    <row r="25327" spans="56:142" x14ac:dyDescent="0.2">
      <c r="BD25327" s="325"/>
      <c r="EL25327" s="325"/>
    </row>
    <row r="25328" spans="56:142" x14ac:dyDescent="0.2">
      <c r="BD25328" s="325"/>
      <c r="EL25328" s="325"/>
    </row>
    <row r="25329" spans="56:142" x14ac:dyDescent="0.2">
      <c r="BD25329" s="325"/>
      <c r="EL25329" s="325"/>
    </row>
    <row r="25330" spans="56:142" x14ac:dyDescent="0.2">
      <c r="BD25330" s="325"/>
      <c r="EL25330" s="325"/>
    </row>
    <row r="25331" spans="56:142" x14ac:dyDescent="0.2">
      <c r="BD25331" s="325"/>
      <c r="EL25331" s="325"/>
    </row>
    <row r="25332" spans="56:142" x14ac:dyDescent="0.2">
      <c r="BD25332" s="325"/>
      <c r="EL25332" s="325"/>
    </row>
    <row r="25333" spans="56:142" x14ac:dyDescent="0.2">
      <c r="BD25333" s="325"/>
      <c r="EL25333" s="325"/>
    </row>
    <row r="25334" spans="56:142" x14ac:dyDescent="0.2">
      <c r="BD25334" s="325"/>
      <c r="EL25334" s="325"/>
    </row>
    <row r="25335" spans="56:142" x14ac:dyDescent="0.2">
      <c r="BD25335" s="325"/>
      <c r="EL25335" s="325"/>
    </row>
    <row r="25336" spans="56:142" x14ac:dyDescent="0.2">
      <c r="BD25336" s="325"/>
      <c r="EL25336" s="325"/>
    </row>
    <row r="25337" spans="56:142" x14ac:dyDescent="0.2">
      <c r="BD25337" s="325"/>
      <c r="EL25337" s="325"/>
    </row>
    <row r="25338" spans="56:142" x14ac:dyDescent="0.2">
      <c r="BD25338" s="325"/>
      <c r="EL25338" s="325"/>
    </row>
    <row r="25339" spans="56:142" x14ac:dyDescent="0.2">
      <c r="BD25339" s="325"/>
      <c r="EL25339" s="325"/>
    </row>
    <row r="25340" spans="56:142" x14ac:dyDescent="0.2">
      <c r="BD25340" s="325"/>
      <c r="EL25340" s="325"/>
    </row>
    <row r="25341" spans="56:142" x14ac:dyDescent="0.2">
      <c r="BD25341" s="325"/>
      <c r="EL25341" s="325"/>
    </row>
    <row r="25342" spans="56:142" x14ac:dyDescent="0.2">
      <c r="BD25342" s="325"/>
      <c r="EL25342" s="325"/>
    </row>
    <row r="25343" spans="56:142" x14ac:dyDescent="0.2">
      <c r="BD25343" s="325"/>
      <c r="EL25343" s="325"/>
    </row>
    <row r="25344" spans="56:142" x14ac:dyDescent="0.2">
      <c r="BD25344" s="325"/>
      <c r="EL25344" s="325"/>
    </row>
    <row r="25345" spans="56:142" x14ac:dyDescent="0.2">
      <c r="BD25345" s="325"/>
      <c r="EL25345" s="325"/>
    </row>
    <row r="25346" spans="56:142" x14ac:dyDescent="0.2">
      <c r="BD25346" s="325"/>
      <c r="EL25346" s="325"/>
    </row>
    <row r="25347" spans="56:142" x14ac:dyDescent="0.2">
      <c r="BD25347" s="325"/>
      <c r="EL25347" s="325"/>
    </row>
    <row r="25348" spans="56:142" x14ac:dyDescent="0.2">
      <c r="BD25348" s="325"/>
      <c r="EL25348" s="325"/>
    </row>
    <row r="25349" spans="56:142" x14ac:dyDescent="0.2">
      <c r="BD25349" s="325"/>
      <c r="EL25349" s="325"/>
    </row>
    <row r="25350" spans="56:142" x14ac:dyDescent="0.2">
      <c r="BD25350" s="325"/>
      <c r="EL25350" s="325"/>
    </row>
    <row r="25351" spans="56:142" x14ac:dyDescent="0.2">
      <c r="BD25351" s="325"/>
      <c r="EL25351" s="325"/>
    </row>
    <row r="25352" spans="56:142" x14ac:dyDescent="0.2">
      <c r="BD25352" s="325"/>
      <c r="EL25352" s="325"/>
    </row>
    <row r="25353" spans="56:142" x14ac:dyDescent="0.2">
      <c r="BD25353" s="325"/>
      <c r="EL25353" s="325"/>
    </row>
    <row r="25354" spans="56:142" x14ac:dyDescent="0.2">
      <c r="BD25354" s="325"/>
      <c r="EL25354" s="325"/>
    </row>
    <row r="25355" spans="56:142" x14ac:dyDescent="0.2">
      <c r="BD25355" s="325"/>
      <c r="EL25355" s="325"/>
    </row>
    <row r="25356" spans="56:142" x14ac:dyDescent="0.2">
      <c r="BD25356" s="325"/>
      <c r="EL25356" s="325"/>
    </row>
    <row r="25357" spans="56:142" x14ac:dyDescent="0.2">
      <c r="BD25357" s="325"/>
      <c r="EL25357" s="325"/>
    </row>
    <row r="25358" spans="56:142" x14ac:dyDescent="0.2">
      <c r="BD25358" s="325"/>
      <c r="EL25358" s="325"/>
    </row>
    <row r="25359" spans="56:142" x14ac:dyDescent="0.2">
      <c r="BD25359" s="325"/>
      <c r="EL25359" s="325"/>
    </row>
    <row r="25360" spans="56:142" x14ac:dyDescent="0.2">
      <c r="BD25360" s="325"/>
      <c r="EL25360" s="325"/>
    </row>
    <row r="25361" spans="56:142" x14ac:dyDescent="0.2">
      <c r="BD25361" s="325"/>
      <c r="EL25361" s="325"/>
    </row>
    <row r="25362" spans="56:142" x14ac:dyDescent="0.2">
      <c r="BD25362" s="325"/>
      <c r="EL25362" s="325"/>
    </row>
    <row r="25363" spans="56:142" x14ac:dyDescent="0.2">
      <c r="BD25363" s="325"/>
      <c r="EL25363" s="325"/>
    </row>
    <row r="25364" spans="56:142" x14ac:dyDescent="0.2">
      <c r="BD25364" s="325"/>
      <c r="EL25364" s="325"/>
    </row>
    <row r="25365" spans="56:142" x14ac:dyDescent="0.2">
      <c r="BD25365" s="325"/>
      <c r="EL25365" s="325"/>
    </row>
    <row r="25366" spans="56:142" x14ac:dyDescent="0.2">
      <c r="BD25366" s="325"/>
      <c r="EL25366" s="325"/>
    </row>
    <row r="25367" spans="56:142" x14ac:dyDescent="0.2">
      <c r="BD25367" s="325"/>
      <c r="EL25367" s="325"/>
    </row>
    <row r="25368" spans="56:142" x14ac:dyDescent="0.2">
      <c r="BD25368" s="325"/>
      <c r="EL25368" s="325"/>
    </row>
    <row r="25369" spans="56:142" x14ac:dyDescent="0.2">
      <c r="BD25369" s="325"/>
      <c r="EL25369" s="325"/>
    </row>
    <row r="25370" spans="56:142" x14ac:dyDescent="0.2">
      <c r="BD25370" s="325"/>
      <c r="EL25370" s="325"/>
    </row>
    <row r="25371" spans="56:142" x14ac:dyDescent="0.2">
      <c r="BD25371" s="325"/>
      <c r="EL25371" s="325"/>
    </row>
    <row r="25372" spans="56:142" x14ac:dyDescent="0.2">
      <c r="BD25372" s="325"/>
      <c r="EL25372" s="325"/>
    </row>
    <row r="25373" spans="56:142" x14ac:dyDescent="0.2">
      <c r="BD25373" s="325"/>
      <c r="EL25373" s="325"/>
    </row>
    <row r="25374" spans="56:142" x14ac:dyDescent="0.2">
      <c r="BD25374" s="325"/>
      <c r="EL25374" s="325"/>
    </row>
    <row r="25375" spans="56:142" x14ac:dyDescent="0.2">
      <c r="BD25375" s="325"/>
      <c r="EL25375" s="325"/>
    </row>
    <row r="25376" spans="56:142" x14ac:dyDescent="0.2">
      <c r="BD25376" s="325"/>
      <c r="EL25376" s="325"/>
    </row>
    <row r="25377" spans="56:142" x14ac:dyDescent="0.2">
      <c r="BD25377" s="325"/>
      <c r="EL25377" s="325"/>
    </row>
    <row r="25378" spans="56:142" x14ac:dyDescent="0.2">
      <c r="BD25378" s="325"/>
      <c r="EL25378" s="325"/>
    </row>
    <row r="25379" spans="56:142" x14ac:dyDescent="0.2">
      <c r="BD25379" s="325"/>
      <c r="EL25379" s="325"/>
    </row>
    <row r="25380" spans="56:142" x14ac:dyDescent="0.2">
      <c r="BD25380" s="325"/>
      <c r="EL25380" s="325"/>
    </row>
    <row r="25381" spans="56:142" x14ac:dyDescent="0.2">
      <c r="BD25381" s="325"/>
      <c r="EL25381" s="325"/>
    </row>
    <row r="25382" spans="56:142" x14ac:dyDescent="0.2">
      <c r="BD25382" s="325"/>
      <c r="EL25382" s="325"/>
    </row>
    <row r="25383" spans="56:142" x14ac:dyDescent="0.2">
      <c r="BD25383" s="325"/>
      <c r="EL25383" s="325"/>
    </row>
    <row r="25384" spans="56:142" x14ac:dyDescent="0.2">
      <c r="BD25384" s="325"/>
      <c r="EL25384" s="325"/>
    </row>
    <row r="25385" spans="56:142" x14ac:dyDescent="0.2">
      <c r="BD25385" s="325"/>
      <c r="EL25385" s="325"/>
    </row>
    <row r="25386" spans="56:142" x14ac:dyDescent="0.2">
      <c r="BD25386" s="325"/>
      <c r="EL25386" s="325"/>
    </row>
    <row r="25387" spans="56:142" x14ac:dyDescent="0.2">
      <c r="BD25387" s="325"/>
      <c r="EL25387" s="325"/>
    </row>
    <row r="25388" spans="56:142" x14ac:dyDescent="0.2">
      <c r="BD25388" s="325"/>
      <c r="EL25388" s="325"/>
    </row>
    <row r="25389" spans="56:142" x14ac:dyDescent="0.2">
      <c r="BD25389" s="325"/>
      <c r="EL25389" s="325"/>
    </row>
    <row r="25390" spans="56:142" x14ac:dyDescent="0.2">
      <c r="BD25390" s="325"/>
      <c r="EL25390" s="325"/>
    </row>
    <row r="25391" spans="56:142" x14ac:dyDescent="0.2">
      <c r="BD25391" s="325"/>
      <c r="EL25391" s="325"/>
    </row>
    <row r="25392" spans="56:142" x14ac:dyDescent="0.2">
      <c r="BD25392" s="325"/>
      <c r="EL25392" s="325"/>
    </row>
    <row r="25393" spans="56:142" x14ac:dyDescent="0.2">
      <c r="BD25393" s="325"/>
      <c r="EL25393" s="325"/>
    </row>
    <row r="25394" spans="56:142" x14ac:dyDescent="0.2">
      <c r="BD25394" s="325"/>
      <c r="EL25394" s="325"/>
    </row>
    <row r="25395" spans="56:142" x14ac:dyDescent="0.2">
      <c r="BD25395" s="325"/>
      <c r="EL25395" s="325"/>
    </row>
    <row r="25396" spans="56:142" x14ac:dyDescent="0.2">
      <c r="BD25396" s="325"/>
      <c r="EL25396" s="325"/>
    </row>
    <row r="25397" spans="56:142" x14ac:dyDescent="0.2">
      <c r="BD25397" s="325"/>
      <c r="EL25397" s="325"/>
    </row>
    <row r="25398" spans="56:142" x14ac:dyDescent="0.2">
      <c r="BD25398" s="325"/>
      <c r="EL25398" s="325"/>
    </row>
    <row r="25399" spans="56:142" x14ac:dyDescent="0.2">
      <c r="BD25399" s="325"/>
      <c r="EL25399" s="325"/>
    </row>
    <row r="25400" spans="56:142" x14ac:dyDescent="0.2">
      <c r="BD25400" s="325"/>
      <c r="EL25400" s="325"/>
    </row>
    <row r="25401" spans="56:142" x14ac:dyDescent="0.2">
      <c r="BD25401" s="325"/>
      <c r="EL25401" s="325"/>
    </row>
    <row r="25402" spans="56:142" x14ac:dyDescent="0.2">
      <c r="BD25402" s="325"/>
      <c r="EL25402" s="325"/>
    </row>
    <row r="25403" spans="56:142" x14ac:dyDescent="0.2">
      <c r="BD25403" s="325"/>
      <c r="EL25403" s="325"/>
    </row>
    <row r="25404" spans="56:142" x14ac:dyDescent="0.2">
      <c r="BD25404" s="325"/>
      <c r="EL25404" s="325"/>
    </row>
    <row r="25405" spans="56:142" x14ac:dyDescent="0.2">
      <c r="BD25405" s="325"/>
      <c r="EL25405" s="325"/>
    </row>
    <row r="25406" spans="56:142" x14ac:dyDescent="0.2">
      <c r="BD25406" s="325"/>
      <c r="EL25406" s="325"/>
    </row>
    <row r="25407" spans="56:142" x14ac:dyDescent="0.2">
      <c r="BD25407" s="325"/>
      <c r="EL25407" s="325"/>
    </row>
    <row r="25408" spans="56:142" x14ac:dyDescent="0.2">
      <c r="BD25408" s="325"/>
      <c r="EL25408" s="325"/>
    </row>
    <row r="25409" spans="56:142" x14ac:dyDescent="0.2">
      <c r="BD25409" s="325"/>
      <c r="EL25409" s="325"/>
    </row>
    <row r="25410" spans="56:142" x14ac:dyDescent="0.2">
      <c r="BD25410" s="325"/>
      <c r="EL25410" s="325"/>
    </row>
    <row r="25411" spans="56:142" x14ac:dyDescent="0.2">
      <c r="BD25411" s="325"/>
      <c r="EL25411" s="325"/>
    </row>
    <row r="25412" spans="56:142" x14ac:dyDescent="0.2">
      <c r="BD25412" s="325"/>
      <c r="EL25412" s="325"/>
    </row>
    <row r="25413" spans="56:142" x14ac:dyDescent="0.2">
      <c r="BD25413" s="325"/>
      <c r="EL25413" s="325"/>
    </row>
    <row r="25414" spans="56:142" x14ac:dyDescent="0.2">
      <c r="BD25414" s="325"/>
      <c r="EL25414" s="325"/>
    </row>
    <row r="25415" spans="56:142" x14ac:dyDescent="0.2">
      <c r="BD25415" s="325"/>
      <c r="EL25415" s="325"/>
    </row>
    <row r="25416" spans="56:142" x14ac:dyDescent="0.2">
      <c r="BD25416" s="325"/>
      <c r="EL25416" s="325"/>
    </row>
    <row r="25417" spans="56:142" x14ac:dyDescent="0.2">
      <c r="BD25417" s="325"/>
      <c r="EL25417" s="325"/>
    </row>
    <row r="25418" spans="56:142" x14ac:dyDescent="0.2">
      <c r="BD25418" s="325"/>
      <c r="EL25418" s="325"/>
    </row>
    <row r="25419" spans="56:142" x14ac:dyDescent="0.2">
      <c r="BD25419" s="325"/>
      <c r="EL25419" s="325"/>
    </row>
    <row r="25420" spans="56:142" x14ac:dyDescent="0.2">
      <c r="BD25420" s="325"/>
      <c r="EL25420" s="325"/>
    </row>
    <row r="25421" spans="56:142" x14ac:dyDescent="0.2">
      <c r="BD25421" s="325"/>
      <c r="EL25421" s="325"/>
    </row>
    <row r="25422" spans="56:142" x14ac:dyDescent="0.2">
      <c r="BD25422" s="325"/>
      <c r="EL25422" s="325"/>
    </row>
    <row r="25423" spans="56:142" x14ac:dyDescent="0.2">
      <c r="BD25423" s="325"/>
      <c r="EL25423" s="325"/>
    </row>
    <row r="25424" spans="56:142" x14ac:dyDescent="0.2">
      <c r="BD25424" s="325"/>
      <c r="EL25424" s="325"/>
    </row>
    <row r="25425" spans="56:142" x14ac:dyDescent="0.2">
      <c r="BD25425" s="325"/>
      <c r="EL25425" s="325"/>
    </row>
    <row r="25426" spans="56:142" x14ac:dyDescent="0.2">
      <c r="BD25426" s="325"/>
      <c r="EL25426" s="325"/>
    </row>
    <row r="25427" spans="56:142" x14ac:dyDescent="0.2">
      <c r="BD25427" s="325"/>
      <c r="EL25427" s="325"/>
    </row>
    <row r="25428" spans="56:142" x14ac:dyDescent="0.2">
      <c r="BD25428" s="325"/>
      <c r="EL25428" s="325"/>
    </row>
    <row r="25429" spans="56:142" x14ac:dyDescent="0.2">
      <c r="BD25429" s="325"/>
      <c r="EL25429" s="325"/>
    </row>
    <row r="25430" spans="56:142" x14ac:dyDescent="0.2">
      <c r="BD25430" s="325"/>
      <c r="EL25430" s="325"/>
    </row>
    <row r="25431" spans="56:142" x14ac:dyDescent="0.2">
      <c r="BD25431" s="325"/>
      <c r="EL25431" s="325"/>
    </row>
    <row r="25432" spans="56:142" x14ac:dyDescent="0.2">
      <c r="BD25432" s="325"/>
      <c r="EL25432" s="325"/>
    </row>
    <row r="25433" spans="56:142" x14ac:dyDescent="0.2">
      <c r="BD25433" s="325"/>
      <c r="EL25433" s="325"/>
    </row>
    <row r="25434" spans="56:142" x14ac:dyDescent="0.2">
      <c r="BD25434" s="325"/>
      <c r="EL25434" s="325"/>
    </row>
    <row r="25435" spans="56:142" x14ac:dyDescent="0.2">
      <c r="BD25435" s="325"/>
      <c r="EL25435" s="325"/>
    </row>
    <row r="25436" spans="56:142" x14ac:dyDescent="0.2">
      <c r="BD25436" s="325"/>
      <c r="EL25436" s="325"/>
    </row>
    <row r="25437" spans="56:142" x14ac:dyDescent="0.2">
      <c r="BD25437" s="325"/>
      <c r="EL25437" s="325"/>
    </row>
    <row r="25438" spans="56:142" x14ac:dyDescent="0.2">
      <c r="BD25438" s="325"/>
      <c r="EL25438" s="325"/>
    </row>
    <row r="25439" spans="56:142" x14ac:dyDescent="0.2">
      <c r="BD25439" s="325"/>
      <c r="EL25439" s="325"/>
    </row>
    <row r="25440" spans="56:142" x14ac:dyDescent="0.2">
      <c r="BD25440" s="325"/>
      <c r="EL25440" s="325"/>
    </row>
    <row r="25441" spans="56:142" x14ac:dyDescent="0.2">
      <c r="BD25441" s="325"/>
      <c r="EL25441" s="325"/>
    </row>
    <row r="25442" spans="56:142" x14ac:dyDescent="0.2">
      <c r="BD25442" s="325"/>
      <c r="EL25442" s="325"/>
    </row>
    <row r="25443" spans="56:142" x14ac:dyDescent="0.2">
      <c r="BD25443" s="325"/>
      <c r="EL25443" s="325"/>
    </row>
    <row r="25444" spans="56:142" x14ac:dyDescent="0.2">
      <c r="BD25444" s="325"/>
      <c r="EL25444" s="325"/>
    </row>
    <row r="25445" spans="56:142" x14ac:dyDescent="0.2">
      <c r="BD25445" s="325"/>
      <c r="EL25445" s="325"/>
    </row>
    <row r="25446" spans="56:142" x14ac:dyDescent="0.2">
      <c r="BD25446" s="325"/>
      <c r="EL25446" s="325"/>
    </row>
    <row r="25447" spans="56:142" x14ac:dyDescent="0.2">
      <c r="BD25447" s="325"/>
      <c r="EL25447" s="325"/>
    </row>
    <row r="25448" spans="56:142" x14ac:dyDescent="0.2">
      <c r="BD25448" s="325"/>
      <c r="EL25448" s="325"/>
    </row>
    <row r="25449" spans="56:142" x14ac:dyDescent="0.2">
      <c r="BD25449" s="325"/>
      <c r="EL25449" s="325"/>
    </row>
    <row r="25450" spans="56:142" x14ac:dyDescent="0.2">
      <c r="BD25450" s="325"/>
      <c r="EL25450" s="325"/>
    </row>
    <row r="25451" spans="56:142" x14ac:dyDescent="0.2">
      <c r="BD25451" s="325"/>
      <c r="EL25451" s="325"/>
    </row>
    <row r="25452" spans="56:142" x14ac:dyDescent="0.2">
      <c r="BD25452" s="325"/>
      <c r="EL25452" s="325"/>
    </row>
    <row r="25453" spans="56:142" x14ac:dyDescent="0.2">
      <c r="BD25453" s="325"/>
      <c r="EL25453" s="325"/>
    </row>
    <row r="25454" spans="56:142" x14ac:dyDescent="0.2">
      <c r="BD25454" s="325"/>
      <c r="EL25454" s="325"/>
    </row>
    <row r="25455" spans="56:142" x14ac:dyDescent="0.2">
      <c r="BD25455" s="325"/>
      <c r="EL25455" s="325"/>
    </row>
    <row r="25456" spans="56:142" x14ac:dyDescent="0.2">
      <c r="BD25456" s="325"/>
      <c r="EL25456" s="325"/>
    </row>
    <row r="25457" spans="56:142" x14ac:dyDescent="0.2">
      <c r="BD25457" s="325"/>
      <c r="EL25457" s="325"/>
    </row>
    <row r="25458" spans="56:142" x14ac:dyDescent="0.2">
      <c r="BD25458" s="325"/>
      <c r="EL25458" s="325"/>
    </row>
    <row r="25459" spans="56:142" x14ac:dyDescent="0.2">
      <c r="BD25459" s="325"/>
      <c r="EL25459" s="325"/>
    </row>
    <row r="25460" spans="56:142" x14ac:dyDescent="0.2">
      <c r="BD25460" s="325"/>
      <c r="EL25460" s="325"/>
    </row>
    <row r="25461" spans="56:142" x14ac:dyDescent="0.2">
      <c r="BD25461" s="325"/>
      <c r="EL25461" s="325"/>
    </row>
    <row r="25462" spans="56:142" x14ac:dyDescent="0.2">
      <c r="BD25462" s="325"/>
      <c r="EL25462" s="325"/>
    </row>
    <row r="25463" spans="56:142" x14ac:dyDescent="0.2">
      <c r="BD25463" s="325"/>
      <c r="EL25463" s="325"/>
    </row>
    <row r="25464" spans="56:142" x14ac:dyDescent="0.2">
      <c r="BD25464" s="325"/>
      <c r="EL25464" s="325"/>
    </row>
    <row r="25465" spans="56:142" x14ac:dyDescent="0.2">
      <c r="BD25465" s="325"/>
      <c r="EL25465" s="325"/>
    </row>
    <row r="25466" spans="56:142" x14ac:dyDescent="0.2">
      <c r="BD25466" s="325"/>
      <c r="EL25466" s="325"/>
    </row>
    <row r="25467" spans="56:142" x14ac:dyDescent="0.2">
      <c r="BD25467" s="325"/>
      <c r="EL25467" s="325"/>
    </row>
    <row r="25468" spans="56:142" x14ac:dyDescent="0.2">
      <c r="BD25468" s="325"/>
      <c r="EL25468" s="325"/>
    </row>
    <row r="25469" spans="56:142" x14ac:dyDescent="0.2">
      <c r="BD25469" s="325"/>
      <c r="EL25469" s="325"/>
    </row>
    <row r="25470" spans="56:142" x14ac:dyDescent="0.2">
      <c r="BD25470" s="325"/>
      <c r="EL25470" s="325"/>
    </row>
    <row r="25471" spans="56:142" x14ac:dyDescent="0.2">
      <c r="BD25471" s="325"/>
      <c r="EL25471" s="325"/>
    </row>
    <row r="25472" spans="56:142" x14ac:dyDescent="0.2">
      <c r="BD25472" s="325"/>
      <c r="EL25472" s="325"/>
    </row>
    <row r="25473" spans="56:142" x14ac:dyDescent="0.2">
      <c r="BD25473" s="325"/>
      <c r="EL25473" s="325"/>
    </row>
    <row r="25474" spans="56:142" x14ac:dyDescent="0.2">
      <c r="BD25474" s="325"/>
      <c r="EL25474" s="325"/>
    </row>
    <row r="25475" spans="56:142" x14ac:dyDescent="0.2">
      <c r="BD25475" s="325"/>
      <c r="EL25475" s="325"/>
    </row>
    <row r="25476" spans="56:142" x14ac:dyDescent="0.2">
      <c r="BD25476" s="325"/>
      <c r="EL25476" s="325"/>
    </row>
    <row r="25477" spans="56:142" x14ac:dyDescent="0.2">
      <c r="BD25477" s="325"/>
      <c r="EL25477" s="325"/>
    </row>
    <row r="25478" spans="56:142" x14ac:dyDescent="0.2">
      <c r="BD25478" s="325"/>
      <c r="EL25478" s="325"/>
    </row>
    <row r="25479" spans="56:142" x14ac:dyDescent="0.2">
      <c r="BD25479" s="325"/>
      <c r="EL25479" s="325"/>
    </row>
    <row r="25480" spans="56:142" x14ac:dyDescent="0.2">
      <c r="BD25480" s="325"/>
      <c r="EL25480" s="325"/>
    </row>
    <row r="25481" spans="56:142" x14ac:dyDescent="0.2">
      <c r="BD25481" s="325"/>
      <c r="EL25481" s="325"/>
    </row>
    <row r="25482" spans="56:142" x14ac:dyDescent="0.2">
      <c r="BD25482" s="325"/>
      <c r="EL25482" s="325"/>
    </row>
    <row r="25483" spans="56:142" x14ac:dyDescent="0.2">
      <c r="BD25483" s="325"/>
      <c r="EL25483" s="325"/>
    </row>
    <row r="25484" spans="56:142" x14ac:dyDescent="0.2">
      <c r="BD25484" s="325"/>
      <c r="EL25484" s="325"/>
    </row>
    <row r="25485" spans="56:142" x14ac:dyDescent="0.2">
      <c r="BD25485" s="325"/>
      <c r="EL25485" s="325"/>
    </row>
    <row r="25486" spans="56:142" x14ac:dyDescent="0.2">
      <c r="BD25486" s="325"/>
      <c r="EL25486" s="325"/>
    </row>
    <row r="25487" spans="56:142" x14ac:dyDescent="0.2">
      <c r="BD25487" s="325"/>
      <c r="EL25487" s="325"/>
    </row>
    <row r="25488" spans="56:142" x14ac:dyDescent="0.2">
      <c r="BD25488" s="325"/>
      <c r="EL25488" s="325"/>
    </row>
    <row r="25489" spans="56:142" x14ac:dyDescent="0.2">
      <c r="BD25489" s="325"/>
      <c r="EL25489" s="325"/>
    </row>
    <row r="25490" spans="56:142" x14ac:dyDescent="0.2">
      <c r="BD25490" s="325"/>
      <c r="EL25490" s="325"/>
    </row>
    <row r="25491" spans="56:142" x14ac:dyDescent="0.2">
      <c r="BD25491" s="325"/>
      <c r="EL25491" s="325"/>
    </row>
    <row r="25492" spans="56:142" x14ac:dyDescent="0.2">
      <c r="BD25492" s="325"/>
      <c r="EL25492" s="325"/>
    </row>
    <row r="25493" spans="56:142" x14ac:dyDescent="0.2">
      <c r="BD25493" s="325"/>
      <c r="EL25493" s="325"/>
    </row>
    <row r="25494" spans="56:142" x14ac:dyDescent="0.2">
      <c r="BD25494" s="325"/>
      <c r="EL25494" s="325"/>
    </row>
    <row r="25495" spans="56:142" x14ac:dyDescent="0.2">
      <c r="BD25495" s="325"/>
      <c r="EL25495" s="325"/>
    </row>
    <row r="25496" spans="56:142" x14ac:dyDescent="0.2">
      <c r="BD25496" s="325"/>
      <c r="EL25496" s="325"/>
    </row>
    <row r="25497" spans="56:142" x14ac:dyDescent="0.2">
      <c r="BD25497" s="325"/>
      <c r="EL25497" s="325"/>
    </row>
    <row r="25498" spans="56:142" x14ac:dyDescent="0.2">
      <c r="BD25498" s="325"/>
      <c r="EL25498" s="325"/>
    </row>
    <row r="25499" spans="56:142" x14ac:dyDescent="0.2">
      <c r="BD25499" s="325"/>
      <c r="EL25499" s="325"/>
    </row>
    <row r="25500" spans="56:142" x14ac:dyDescent="0.2">
      <c r="BD25500" s="325"/>
      <c r="EL25500" s="325"/>
    </row>
    <row r="25501" spans="56:142" x14ac:dyDescent="0.2">
      <c r="BD25501" s="325"/>
      <c r="EL25501" s="325"/>
    </row>
    <row r="25502" spans="56:142" x14ac:dyDescent="0.2">
      <c r="BD25502" s="325"/>
      <c r="EL25502" s="325"/>
    </row>
    <row r="25503" spans="56:142" x14ac:dyDescent="0.2">
      <c r="BD25503" s="325"/>
      <c r="EL25503" s="325"/>
    </row>
    <row r="25504" spans="56:142" x14ac:dyDescent="0.2">
      <c r="BD25504" s="325"/>
      <c r="EL25504" s="325"/>
    </row>
    <row r="25505" spans="56:142" x14ac:dyDescent="0.2">
      <c r="BD25505" s="325"/>
      <c r="EL25505" s="325"/>
    </row>
    <row r="25506" spans="56:142" x14ac:dyDescent="0.2">
      <c r="BD25506" s="325"/>
      <c r="EL25506" s="325"/>
    </row>
    <row r="25507" spans="56:142" x14ac:dyDescent="0.2">
      <c r="BD25507" s="325"/>
      <c r="EL25507" s="325"/>
    </row>
    <row r="25508" spans="56:142" x14ac:dyDescent="0.2">
      <c r="BD25508" s="325"/>
      <c r="EL25508" s="325"/>
    </row>
    <row r="25509" spans="56:142" x14ac:dyDescent="0.2">
      <c r="BD25509" s="325"/>
      <c r="EL25509" s="325"/>
    </row>
    <row r="25510" spans="56:142" x14ac:dyDescent="0.2">
      <c r="BD25510" s="325"/>
      <c r="EL25510" s="325"/>
    </row>
    <row r="25511" spans="56:142" x14ac:dyDescent="0.2">
      <c r="BD25511" s="325"/>
      <c r="EL25511" s="325"/>
    </row>
    <row r="25512" spans="56:142" x14ac:dyDescent="0.2">
      <c r="BD25512" s="325"/>
      <c r="EL25512" s="325"/>
    </row>
    <row r="25513" spans="56:142" x14ac:dyDescent="0.2">
      <c r="BD25513" s="325"/>
      <c r="EL25513" s="325"/>
    </row>
    <row r="25514" spans="56:142" x14ac:dyDescent="0.2">
      <c r="BD25514" s="325"/>
      <c r="EL25514" s="325"/>
    </row>
    <row r="25515" spans="56:142" x14ac:dyDescent="0.2">
      <c r="BD25515" s="325"/>
      <c r="EL25515" s="325"/>
    </row>
    <row r="25516" spans="56:142" x14ac:dyDescent="0.2">
      <c r="BD25516" s="325"/>
      <c r="EL25516" s="325"/>
    </row>
    <row r="25517" spans="56:142" x14ac:dyDescent="0.2">
      <c r="BD25517" s="325"/>
      <c r="EL25517" s="325"/>
    </row>
    <row r="25518" spans="56:142" x14ac:dyDescent="0.2">
      <c r="BD25518" s="325"/>
      <c r="EL25518" s="325"/>
    </row>
    <row r="25519" spans="56:142" x14ac:dyDescent="0.2">
      <c r="BD25519" s="325"/>
      <c r="EL25519" s="325"/>
    </row>
    <row r="25520" spans="56:142" x14ac:dyDescent="0.2">
      <c r="BD25520" s="325"/>
      <c r="EL25520" s="325"/>
    </row>
    <row r="25521" spans="56:142" x14ac:dyDescent="0.2">
      <c r="BD25521" s="325"/>
      <c r="EL25521" s="325"/>
    </row>
    <row r="25522" spans="56:142" x14ac:dyDescent="0.2">
      <c r="BD25522" s="325"/>
      <c r="EL25522" s="325"/>
    </row>
    <row r="25523" spans="56:142" x14ac:dyDescent="0.2">
      <c r="BD25523" s="325"/>
      <c r="EL25523" s="325"/>
    </row>
    <row r="25524" spans="56:142" x14ac:dyDescent="0.2">
      <c r="BD25524" s="325"/>
      <c r="EL25524" s="325"/>
    </row>
    <row r="25525" spans="56:142" x14ac:dyDescent="0.2">
      <c r="BD25525" s="325"/>
      <c r="EL25525" s="325"/>
    </row>
    <row r="25526" spans="56:142" x14ac:dyDescent="0.2">
      <c r="BD25526" s="325"/>
      <c r="EL25526" s="325"/>
    </row>
    <row r="25527" spans="56:142" x14ac:dyDescent="0.2">
      <c r="BD25527" s="325"/>
      <c r="EL25527" s="325"/>
    </row>
    <row r="25528" spans="56:142" x14ac:dyDescent="0.2">
      <c r="BD25528" s="325"/>
      <c r="EL25528" s="325"/>
    </row>
    <row r="25529" spans="56:142" x14ac:dyDescent="0.2">
      <c r="BD25529" s="325"/>
      <c r="EL25529" s="325"/>
    </row>
    <row r="25530" spans="56:142" x14ac:dyDescent="0.2">
      <c r="BD25530" s="325"/>
      <c r="EL25530" s="325"/>
    </row>
    <row r="25531" spans="56:142" x14ac:dyDescent="0.2">
      <c r="BD25531" s="325"/>
      <c r="EL25531" s="325"/>
    </row>
    <row r="25532" spans="56:142" x14ac:dyDescent="0.2">
      <c r="BD25532" s="325"/>
      <c r="EL25532" s="325"/>
    </row>
    <row r="25533" spans="56:142" x14ac:dyDescent="0.2">
      <c r="BD25533" s="325"/>
      <c r="EL25533" s="325"/>
    </row>
    <row r="25534" spans="56:142" x14ac:dyDescent="0.2">
      <c r="BD25534" s="325"/>
      <c r="EL25534" s="325"/>
    </row>
    <row r="25535" spans="56:142" x14ac:dyDescent="0.2">
      <c r="BD25535" s="325"/>
      <c r="EL25535" s="325"/>
    </row>
    <row r="25536" spans="56:142" x14ac:dyDescent="0.2">
      <c r="BD25536" s="325"/>
      <c r="EL25536" s="325"/>
    </row>
    <row r="25537" spans="56:142" x14ac:dyDescent="0.2">
      <c r="BD25537" s="325"/>
      <c r="EL25537" s="325"/>
    </row>
    <row r="25538" spans="56:142" x14ac:dyDescent="0.2">
      <c r="BD25538" s="325"/>
      <c r="EL25538" s="325"/>
    </row>
    <row r="25539" spans="56:142" x14ac:dyDescent="0.2">
      <c r="BD25539" s="325"/>
      <c r="EL25539" s="325"/>
    </row>
    <row r="25540" spans="56:142" x14ac:dyDescent="0.2">
      <c r="BD25540" s="325"/>
      <c r="EL25540" s="325"/>
    </row>
    <row r="25541" spans="56:142" x14ac:dyDescent="0.2">
      <c r="BD25541" s="325"/>
      <c r="EL25541" s="325"/>
    </row>
    <row r="25542" spans="56:142" x14ac:dyDescent="0.2">
      <c r="BD25542" s="325"/>
      <c r="EL25542" s="325"/>
    </row>
    <row r="25543" spans="56:142" x14ac:dyDescent="0.2">
      <c r="BD25543" s="325"/>
      <c r="EL25543" s="325"/>
    </row>
    <row r="25544" spans="56:142" x14ac:dyDescent="0.2">
      <c r="BD25544" s="325"/>
      <c r="EL25544" s="325"/>
    </row>
    <row r="25545" spans="56:142" x14ac:dyDescent="0.2">
      <c r="BD25545" s="325"/>
      <c r="EL25545" s="325"/>
    </row>
    <row r="25546" spans="56:142" x14ac:dyDescent="0.2">
      <c r="BD25546" s="325"/>
      <c r="EL25546" s="325"/>
    </row>
    <row r="25547" spans="56:142" x14ac:dyDescent="0.2">
      <c r="BD25547" s="325"/>
      <c r="EL25547" s="325"/>
    </row>
    <row r="25548" spans="56:142" x14ac:dyDescent="0.2">
      <c r="BD25548" s="325"/>
      <c r="EL25548" s="325"/>
    </row>
    <row r="25549" spans="56:142" x14ac:dyDescent="0.2">
      <c r="BD25549" s="325"/>
      <c r="EL25549" s="325"/>
    </row>
    <row r="25550" spans="56:142" x14ac:dyDescent="0.2">
      <c r="BD25550" s="325"/>
      <c r="EL25550" s="325"/>
    </row>
    <row r="25551" spans="56:142" x14ac:dyDescent="0.2">
      <c r="BD25551" s="325"/>
      <c r="EL25551" s="325"/>
    </row>
    <row r="25552" spans="56:142" x14ac:dyDescent="0.2">
      <c r="BD25552" s="325"/>
      <c r="EL25552" s="325"/>
    </row>
    <row r="25553" spans="56:142" x14ac:dyDescent="0.2">
      <c r="BD25553" s="325"/>
      <c r="EL25553" s="325"/>
    </row>
    <row r="25554" spans="56:142" x14ac:dyDescent="0.2">
      <c r="BD25554" s="325"/>
      <c r="EL25554" s="325"/>
    </row>
    <row r="25555" spans="56:142" x14ac:dyDescent="0.2">
      <c r="BD25555" s="325"/>
      <c r="EL25555" s="325"/>
    </row>
    <row r="25556" spans="56:142" x14ac:dyDescent="0.2">
      <c r="BD25556" s="325"/>
      <c r="EL25556" s="325"/>
    </row>
    <row r="25557" spans="56:142" x14ac:dyDescent="0.2">
      <c r="BD25557" s="325"/>
      <c r="EL25557" s="325"/>
    </row>
    <row r="25558" spans="56:142" x14ac:dyDescent="0.2">
      <c r="BD25558" s="325"/>
      <c r="EL25558" s="325"/>
    </row>
    <row r="25559" spans="56:142" x14ac:dyDescent="0.2">
      <c r="BD25559" s="325"/>
      <c r="EL25559" s="325"/>
    </row>
    <row r="25560" spans="56:142" x14ac:dyDescent="0.2">
      <c r="BD25560" s="325"/>
      <c r="EL25560" s="325"/>
    </row>
    <row r="25561" spans="56:142" x14ac:dyDescent="0.2">
      <c r="BD25561" s="325"/>
      <c r="EL25561" s="325"/>
    </row>
    <row r="25562" spans="56:142" x14ac:dyDescent="0.2">
      <c r="BD25562" s="325"/>
      <c r="EL25562" s="325"/>
    </row>
    <row r="25563" spans="56:142" x14ac:dyDescent="0.2">
      <c r="BD25563" s="325"/>
      <c r="EL25563" s="325"/>
    </row>
    <row r="25564" spans="56:142" x14ac:dyDescent="0.2">
      <c r="BD25564" s="325"/>
      <c r="EL25564" s="325"/>
    </row>
    <row r="25565" spans="56:142" x14ac:dyDescent="0.2">
      <c r="BD25565" s="325"/>
      <c r="EL25565" s="325"/>
    </row>
    <row r="25566" spans="56:142" x14ac:dyDescent="0.2">
      <c r="BD25566" s="325"/>
      <c r="EL25566" s="325"/>
    </row>
    <row r="25567" spans="56:142" x14ac:dyDescent="0.2">
      <c r="BD25567" s="325"/>
      <c r="EL25567" s="325"/>
    </row>
    <row r="25568" spans="56:142" x14ac:dyDescent="0.2">
      <c r="BD25568" s="325"/>
      <c r="EL25568" s="325"/>
    </row>
    <row r="25569" spans="56:142" x14ac:dyDescent="0.2">
      <c r="BD25569" s="325"/>
      <c r="EL25569" s="325"/>
    </row>
    <row r="25570" spans="56:142" x14ac:dyDescent="0.2">
      <c r="BD25570" s="325"/>
      <c r="EL25570" s="325"/>
    </row>
    <row r="25571" spans="56:142" x14ac:dyDescent="0.2">
      <c r="BD25571" s="325"/>
      <c r="EL25571" s="325"/>
    </row>
    <row r="25572" spans="56:142" x14ac:dyDescent="0.2">
      <c r="BD25572" s="325"/>
      <c r="EL25572" s="325"/>
    </row>
    <row r="25573" spans="56:142" x14ac:dyDescent="0.2">
      <c r="BD25573" s="325"/>
      <c r="EL25573" s="325"/>
    </row>
    <row r="25574" spans="56:142" x14ac:dyDescent="0.2">
      <c r="BD25574" s="325"/>
      <c r="EL25574" s="325"/>
    </row>
    <row r="25575" spans="56:142" x14ac:dyDescent="0.2">
      <c r="BD25575" s="325"/>
      <c r="EL25575" s="325"/>
    </row>
    <row r="25576" spans="56:142" x14ac:dyDescent="0.2">
      <c r="BD25576" s="325"/>
      <c r="EL25576" s="325"/>
    </row>
    <row r="25577" spans="56:142" x14ac:dyDescent="0.2">
      <c r="BD25577" s="325"/>
      <c r="EL25577" s="325"/>
    </row>
    <row r="25578" spans="56:142" x14ac:dyDescent="0.2">
      <c r="BD25578" s="325"/>
      <c r="EL25578" s="325"/>
    </row>
    <row r="25579" spans="56:142" x14ac:dyDescent="0.2">
      <c r="BD25579" s="325"/>
      <c r="EL25579" s="325"/>
    </row>
    <row r="25580" spans="56:142" x14ac:dyDescent="0.2">
      <c r="BD25580" s="325"/>
      <c r="EL25580" s="325"/>
    </row>
    <row r="25581" spans="56:142" x14ac:dyDescent="0.2">
      <c r="BD25581" s="325"/>
      <c r="EL25581" s="325"/>
    </row>
    <row r="25582" spans="56:142" x14ac:dyDescent="0.2">
      <c r="BD25582" s="325"/>
      <c r="EL25582" s="325"/>
    </row>
    <row r="25583" spans="56:142" x14ac:dyDescent="0.2">
      <c r="BD25583" s="325"/>
      <c r="EL25583" s="325"/>
    </row>
    <row r="25584" spans="56:142" x14ac:dyDescent="0.2">
      <c r="BD25584" s="325"/>
      <c r="EL25584" s="325"/>
    </row>
    <row r="25585" spans="56:142" x14ac:dyDescent="0.2">
      <c r="BD25585" s="325"/>
      <c r="EL25585" s="325"/>
    </row>
    <row r="25586" spans="56:142" x14ac:dyDescent="0.2">
      <c r="BD25586" s="325"/>
      <c r="EL25586" s="325"/>
    </row>
    <row r="25587" spans="56:142" x14ac:dyDescent="0.2">
      <c r="BD25587" s="325"/>
      <c r="EL25587" s="325"/>
    </row>
    <row r="25588" spans="56:142" x14ac:dyDescent="0.2">
      <c r="BD25588" s="325"/>
      <c r="EL25588" s="325"/>
    </row>
    <row r="25589" spans="56:142" x14ac:dyDescent="0.2">
      <c r="BD25589" s="325"/>
      <c r="EL25589" s="325"/>
    </row>
    <row r="25590" spans="56:142" x14ac:dyDescent="0.2">
      <c r="BD25590" s="325"/>
      <c r="EL25590" s="325"/>
    </row>
    <row r="25591" spans="56:142" x14ac:dyDescent="0.2">
      <c r="BD25591" s="325"/>
      <c r="EL25591" s="325"/>
    </row>
    <row r="25592" spans="56:142" x14ac:dyDescent="0.2">
      <c r="BD25592" s="325"/>
      <c r="EL25592" s="325"/>
    </row>
    <row r="25593" spans="56:142" x14ac:dyDescent="0.2">
      <c r="BD25593" s="325"/>
      <c r="EL25593" s="325"/>
    </row>
    <row r="25594" spans="56:142" x14ac:dyDescent="0.2">
      <c r="BD25594" s="325"/>
      <c r="EL25594" s="325"/>
    </row>
    <row r="25595" spans="56:142" x14ac:dyDescent="0.2">
      <c r="BD25595" s="325"/>
      <c r="EL25595" s="325"/>
    </row>
    <row r="25596" spans="56:142" x14ac:dyDescent="0.2">
      <c r="BD25596" s="325"/>
      <c r="EL25596" s="325"/>
    </row>
    <row r="25597" spans="56:142" x14ac:dyDescent="0.2">
      <c r="BD25597" s="325"/>
      <c r="EL25597" s="325"/>
    </row>
    <row r="25598" spans="56:142" x14ac:dyDescent="0.2">
      <c r="BD25598" s="325"/>
      <c r="EL25598" s="325"/>
    </row>
    <row r="25599" spans="56:142" x14ac:dyDescent="0.2">
      <c r="BD25599" s="325"/>
      <c r="EL25599" s="325"/>
    </row>
    <row r="25600" spans="56:142" x14ac:dyDescent="0.2">
      <c r="BD25600" s="325"/>
      <c r="EL25600" s="325"/>
    </row>
    <row r="25601" spans="56:142" x14ac:dyDescent="0.2">
      <c r="BD25601" s="325"/>
      <c r="EL25601" s="325"/>
    </row>
    <row r="25602" spans="56:142" x14ac:dyDescent="0.2">
      <c r="BD25602" s="325"/>
      <c r="EL25602" s="325"/>
    </row>
    <row r="25603" spans="56:142" x14ac:dyDescent="0.2">
      <c r="BD25603" s="325"/>
      <c r="EL25603" s="325"/>
    </row>
    <row r="25604" spans="56:142" x14ac:dyDescent="0.2">
      <c r="BD25604" s="325"/>
      <c r="EL25604" s="325"/>
    </row>
    <row r="25605" spans="56:142" x14ac:dyDescent="0.2">
      <c r="BD25605" s="325"/>
      <c r="EL25605" s="325"/>
    </row>
    <row r="25606" spans="56:142" x14ac:dyDescent="0.2">
      <c r="BD25606" s="325"/>
      <c r="EL25606" s="325"/>
    </row>
    <row r="25607" spans="56:142" x14ac:dyDescent="0.2">
      <c r="BD25607" s="325"/>
      <c r="EL25607" s="325"/>
    </row>
    <row r="25608" spans="56:142" x14ac:dyDescent="0.2">
      <c r="BD25608" s="325"/>
      <c r="EL25608" s="325"/>
    </row>
    <row r="25609" spans="56:142" x14ac:dyDescent="0.2">
      <c r="BD25609" s="325"/>
      <c r="EL25609" s="325"/>
    </row>
    <row r="25610" spans="56:142" x14ac:dyDescent="0.2">
      <c r="BD25610" s="325"/>
      <c r="EL25610" s="325"/>
    </row>
    <row r="25611" spans="56:142" x14ac:dyDescent="0.2">
      <c r="BD25611" s="325"/>
      <c r="EL25611" s="325"/>
    </row>
    <row r="25612" spans="56:142" x14ac:dyDescent="0.2">
      <c r="BD25612" s="325"/>
      <c r="EL25612" s="325"/>
    </row>
    <row r="25613" spans="56:142" x14ac:dyDescent="0.2">
      <c r="BD25613" s="325"/>
      <c r="EL25613" s="325"/>
    </row>
    <row r="25614" spans="56:142" x14ac:dyDescent="0.2">
      <c r="BD25614" s="325"/>
      <c r="EL25614" s="325"/>
    </row>
    <row r="25615" spans="56:142" x14ac:dyDescent="0.2">
      <c r="BD25615" s="325"/>
      <c r="EL25615" s="325"/>
    </row>
    <row r="25616" spans="56:142" x14ac:dyDescent="0.2">
      <c r="BD25616" s="325"/>
      <c r="EL25616" s="325"/>
    </row>
    <row r="25617" spans="56:142" x14ac:dyDescent="0.2">
      <c r="BD25617" s="325"/>
      <c r="EL25617" s="325"/>
    </row>
    <row r="25618" spans="56:142" x14ac:dyDescent="0.2">
      <c r="BD25618" s="325"/>
      <c r="EL25618" s="325"/>
    </row>
    <row r="25619" spans="56:142" x14ac:dyDescent="0.2">
      <c r="BD25619" s="325"/>
      <c r="EL25619" s="325"/>
    </row>
    <row r="25620" spans="56:142" x14ac:dyDescent="0.2">
      <c r="BD25620" s="325"/>
      <c r="EL25620" s="325"/>
    </row>
    <row r="25621" spans="56:142" x14ac:dyDescent="0.2">
      <c r="BD25621" s="325"/>
      <c r="EL25621" s="325"/>
    </row>
    <row r="25622" spans="56:142" x14ac:dyDescent="0.2">
      <c r="BD25622" s="325"/>
      <c r="EL25622" s="325"/>
    </row>
    <row r="25623" spans="56:142" x14ac:dyDescent="0.2">
      <c r="BD25623" s="325"/>
      <c r="EL25623" s="325"/>
    </row>
    <row r="25624" spans="56:142" x14ac:dyDescent="0.2">
      <c r="BD25624" s="325"/>
      <c r="EL25624" s="325"/>
    </row>
    <row r="25625" spans="56:142" x14ac:dyDescent="0.2">
      <c r="BD25625" s="325"/>
      <c r="EL25625" s="325"/>
    </row>
    <row r="25626" spans="56:142" x14ac:dyDescent="0.2">
      <c r="BD25626" s="325"/>
      <c r="EL25626" s="325"/>
    </row>
    <row r="25627" spans="56:142" x14ac:dyDescent="0.2">
      <c r="BD25627" s="325"/>
      <c r="EL25627" s="325"/>
    </row>
    <row r="25628" spans="56:142" x14ac:dyDescent="0.2">
      <c r="BD25628" s="325"/>
      <c r="EL25628" s="325"/>
    </row>
    <row r="25629" spans="56:142" x14ac:dyDescent="0.2">
      <c r="BD25629" s="325"/>
      <c r="EL25629" s="325"/>
    </row>
    <row r="25630" spans="56:142" x14ac:dyDescent="0.2">
      <c r="BD25630" s="325"/>
      <c r="EL25630" s="325"/>
    </row>
    <row r="25631" spans="56:142" x14ac:dyDescent="0.2">
      <c r="BD25631" s="325"/>
      <c r="EL25631" s="325"/>
    </row>
    <row r="25632" spans="56:142" x14ac:dyDescent="0.2">
      <c r="BD25632" s="325"/>
      <c r="EL25632" s="325"/>
    </row>
    <row r="25633" spans="56:142" x14ac:dyDescent="0.2">
      <c r="BD25633" s="325"/>
      <c r="EL25633" s="325"/>
    </row>
    <row r="25634" spans="56:142" x14ac:dyDescent="0.2">
      <c r="BD25634" s="325"/>
      <c r="EL25634" s="325"/>
    </row>
    <row r="25635" spans="56:142" x14ac:dyDescent="0.2">
      <c r="BD25635" s="325"/>
      <c r="EL25635" s="325"/>
    </row>
    <row r="25636" spans="56:142" x14ac:dyDescent="0.2">
      <c r="BD25636" s="325"/>
      <c r="EL25636" s="325"/>
    </row>
    <row r="25637" spans="56:142" x14ac:dyDescent="0.2">
      <c r="BD25637" s="325"/>
      <c r="EL25637" s="325"/>
    </row>
    <row r="25638" spans="56:142" x14ac:dyDescent="0.2">
      <c r="BD25638" s="325"/>
      <c r="EL25638" s="325"/>
    </row>
    <row r="25639" spans="56:142" x14ac:dyDescent="0.2">
      <c r="BD25639" s="325"/>
      <c r="EL25639" s="325"/>
    </row>
    <row r="25640" spans="56:142" x14ac:dyDescent="0.2">
      <c r="BD25640" s="325"/>
      <c r="EL25640" s="325"/>
    </row>
    <row r="25641" spans="56:142" x14ac:dyDescent="0.2">
      <c r="BD25641" s="325"/>
      <c r="EL25641" s="325"/>
    </row>
    <row r="25642" spans="56:142" x14ac:dyDescent="0.2">
      <c r="BD25642" s="325"/>
      <c r="EL25642" s="325"/>
    </row>
    <row r="25643" spans="56:142" x14ac:dyDescent="0.2">
      <c r="BD25643" s="325"/>
      <c r="EL25643" s="325"/>
    </row>
    <row r="25644" spans="56:142" x14ac:dyDescent="0.2">
      <c r="BD25644" s="325"/>
      <c r="EL25644" s="325"/>
    </row>
    <row r="25645" spans="56:142" x14ac:dyDescent="0.2">
      <c r="BD25645" s="325"/>
      <c r="EL25645" s="325"/>
    </row>
    <row r="25646" spans="56:142" x14ac:dyDescent="0.2">
      <c r="BD25646" s="325"/>
      <c r="EL25646" s="325"/>
    </row>
    <row r="25647" spans="56:142" x14ac:dyDescent="0.2">
      <c r="BD25647" s="325"/>
      <c r="EL25647" s="325"/>
    </row>
    <row r="25648" spans="56:142" x14ac:dyDescent="0.2">
      <c r="BD25648" s="325"/>
      <c r="EL25648" s="325"/>
    </row>
    <row r="25649" spans="56:142" x14ac:dyDescent="0.2">
      <c r="BD25649" s="325"/>
      <c r="EL25649" s="325"/>
    </row>
    <row r="25650" spans="56:142" x14ac:dyDescent="0.2">
      <c r="BD25650" s="325"/>
      <c r="EL25650" s="325"/>
    </row>
    <row r="25651" spans="56:142" x14ac:dyDescent="0.2">
      <c r="BD25651" s="325"/>
      <c r="EL25651" s="325"/>
    </row>
    <row r="25652" spans="56:142" x14ac:dyDescent="0.2">
      <c r="BD25652" s="325"/>
      <c r="EL25652" s="325"/>
    </row>
    <row r="25653" spans="56:142" x14ac:dyDescent="0.2">
      <c r="BD25653" s="325"/>
      <c r="EL25653" s="325"/>
    </row>
    <row r="25654" spans="56:142" x14ac:dyDescent="0.2">
      <c r="BD25654" s="325"/>
      <c r="EL25654" s="325"/>
    </row>
    <row r="25655" spans="56:142" x14ac:dyDescent="0.2">
      <c r="BD25655" s="325"/>
      <c r="EL25655" s="325"/>
    </row>
    <row r="25656" spans="56:142" x14ac:dyDescent="0.2">
      <c r="BD25656" s="325"/>
      <c r="EL25656" s="325"/>
    </row>
    <row r="25657" spans="56:142" x14ac:dyDescent="0.2">
      <c r="BD25657" s="325"/>
      <c r="EL25657" s="325"/>
    </row>
    <row r="25658" spans="56:142" x14ac:dyDescent="0.2">
      <c r="BD25658" s="325"/>
      <c r="EL25658" s="325"/>
    </row>
    <row r="25659" spans="56:142" x14ac:dyDescent="0.2">
      <c r="BD25659" s="325"/>
      <c r="EL25659" s="325"/>
    </row>
    <row r="25660" spans="56:142" x14ac:dyDescent="0.2">
      <c r="BD25660" s="325"/>
      <c r="EL25660" s="325"/>
    </row>
    <row r="25661" spans="56:142" x14ac:dyDescent="0.2">
      <c r="BD25661" s="325"/>
      <c r="EL25661" s="325"/>
    </row>
    <row r="25662" spans="56:142" x14ac:dyDescent="0.2">
      <c r="BD25662" s="325"/>
      <c r="EL25662" s="325"/>
    </row>
    <row r="25663" spans="56:142" x14ac:dyDescent="0.2">
      <c r="BD25663" s="325"/>
      <c r="EL25663" s="325"/>
    </row>
    <row r="25664" spans="56:142" x14ac:dyDescent="0.2">
      <c r="BD25664" s="325"/>
      <c r="EL25664" s="325"/>
    </row>
    <row r="25665" spans="56:142" x14ac:dyDescent="0.2">
      <c r="BD25665" s="325"/>
      <c r="EL25665" s="325"/>
    </row>
    <row r="25666" spans="56:142" x14ac:dyDescent="0.2">
      <c r="BD25666" s="325"/>
      <c r="EL25666" s="325"/>
    </row>
    <row r="25667" spans="56:142" x14ac:dyDescent="0.2">
      <c r="BD25667" s="325"/>
      <c r="EL25667" s="325"/>
    </row>
    <row r="25668" spans="56:142" x14ac:dyDescent="0.2">
      <c r="BD25668" s="325"/>
      <c r="EL25668" s="325"/>
    </row>
    <row r="25669" spans="56:142" x14ac:dyDescent="0.2">
      <c r="BD25669" s="325"/>
      <c r="EL25669" s="325"/>
    </row>
    <row r="25670" spans="56:142" x14ac:dyDescent="0.2">
      <c r="BD25670" s="325"/>
      <c r="EL25670" s="325"/>
    </row>
    <row r="25671" spans="56:142" x14ac:dyDescent="0.2">
      <c r="BD25671" s="325"/>
      <c r="EL25671" s="325"/>
    </row>
    <row r="25672" spans="56:142" x14ac:dyDescent="0.2">
      <c r="BD25672" s="325"/>
      <c r="EL25672" s="325"/>
    </row>
    <row r="25673" spans="56:142" x14ac:dyDescent="0.2">
      <c r="BD25673" s="325"/>
      <c r="EL25673" s="325"/>
    </row>
    <row r="25674" spans="56:142" x14ac:dyDescent="0.2">
      <c r="BD25674" s="325"/>
      <c r="EL25674" s="325"/>
    </row>
    <row r="25675" spans="56:142" x14ac:dyDescent="0.2">
      <c r="BD25675" s="325"/>
      <c r="EL25675" s="325"/>
    </row>
    <row r="25676" spans="56:142" x14ac:dyDescent="0.2">
      <c r="BD25676" s="325"/>
      <c r="EL25676" s="325"/>
    </row>
    <row r="25677" spans="56:142" x14ac:dyDescent="0.2">
      <c r="BD25677" s="325"/>
      <c r="EL25677" s="325"/>
    </row>
    <row r="25678" spans="56:142" x14ac:dyDescent="0.2">
      <c r="BD25678" s="325"/>
      <c r="EL25678" s="325"/>
    </row>
    <row r="25679" spans="56:142" x14ac:dyDescent="0.2">
      <c r="BD25679" s="325"/>
      <c r="EL25679" s="325"/>
    </row>
    <row r="25680" spans="56:142" x14ac:dyDescent="0.2">
      <c r="BD25680" s="325"/>
      <c r="EL25680" s="325"/>
    </row>
    <row r="25681" spans="56:142" x14ac:dyDescent="0.2">
      <c r="BD25681" s="325"/>
      <c r="EL25681" s="325"/>
    </row>
    <row r="25682" spans="56:142" x14ac:dyDescent="0.2">
      <c r="BD25682" s="325"/>
      <c r="EL25682" s="325"/>
    </row>
    <row r="25683" spans="56:142" x14ac:dyDescent="0.2">
      <c r="BD25683" s="325"/>
      <c r="EL25683" s="325"/>
    </row>
    <row r="25684" spans="56:142" x14ac:dyDescent="0.2">
      <c r="BD25684" s="325"/>
      <c r="EL25684" s="325"/>
    </row>
    <row r="25685" spans="56:142" x14ac:dyDescent="0.2">
      <c r="BD25685" s="325"/>
      <c r="EL25685" s="325"/>
    </row>
    <row r="25686" spans="56:142" x14ac:dyDescent="0.2">
      <c r="BD25686" s="325"/>
      <c r="EL25686" s="325"/>
    </row>
    <row r="25687" spans="56:142" x14ac:dyDescent="0.2">
      <c r="BD25687" s="325"/>
      <c r="EL25687" s="325"/>
    </row>
    <row r="25688" spans="56:142" x14ac:dyDescent="0.2">
      <c r="BD25688" s="325"/>
      <c r="EL25688" s="325"/>
    </row>
    <row r="25689" spans="56:142" x14ac:dyDescent="0.2">
      <c r="BD25689" s="325"/>
      <c r="EL25689" s="325"/>
    </row>
    <row r="25690" spans="56:142" x14ac:dyDescent="0.2">
      <c r="BD25690" s="325"/>
      <c r="EL25690" s="325"/>
    </row>
    <row r="25691" spans="56:142" x14ac:dyDescent="0.2">
      <c r="BD25691" s="325"/>
      <c r="EL25691" s="325"/>
    </row>
    <row r="25692" spans="56:142" x14ac:dyDescent="0.2">
      <c r="BD25692" s="325"/>
      <c r="EL25692" s="325"/>
    </row>
    <row r="25693" spans="56:142" x14ac:dyDescent="0.2">
      <c r="BD25693" s="325"/>
      <c r="EL25693" s="325"/>
    </row>
    <row r="25694" spans="56:142" x14ac:dyDescent="0.2">
      <c r="BD25694" s="325"/>
      <c r="EL25694" s="325"/>
    </row>
    <row r="25695" spans="56:142" x14ac:dyDescent="0.2">
      <c r="BD25695" s="325"/>
      <c r="EL25695" s="325"/>
    </row>
    <row r="25696" spans="56:142" x14ac:dyDescent="0.2">
      <c r="BD25696" s="325"/>
      <c r="EL25696" s="325"/>
    </row>
    <row r="25697" spans="56:142" x14ac:dyDescent="0.2">
      <c r="BD25697" s="325"/>
      <c r="EL25697" s="325"/>
    </row>
    <row r="25698" spans="56:142" x14ac:dyDescent="0.2">
      <c r="BD25698" s="325"/>
      <c r="EL25698" s="325"/>
    </row>
    <row r="25699" spans="56:142" x14ac:dyDescent="0.2">
      <c r="BD25699" s="325"/>
      <c r="EL25699" s="325"/>
    </row>
    <row r="25700" spans="56:142" x14ac:dyDescent="0.2">
      <c r="BD25700" s="325"/>
      <c r="EL25700" s="325"/>
    </row>
    <row r="25701" spans="56:142" x14ac:dyDescent="0.2">
      <c r="BD25701" s="325"/>
      <c r="EL25701" s="325"/>
    </row>
    <row r="25702" spans="56:142" x14ac:dyDescent="0.2">
      <c r="BD25702" s="325"/>
      <c r="EL25702" s="325"/>
    </row>
    <row r="25703" spans="56:142" x14ac:dyDescent="0.2">
      <c r="BD25703" s="325"/>
      <c r="EL25703" s="325"/>
    </row>
    <row r="25704" spans="56:142" x14ac:dyDescent="0.2">
      <c r="BD25704" s="325"/>
      <c r="EL25704" s="325"/>
    </row>
    <row r="25705" spans="56:142" x14ac:dyDescent="0.2">
      <c r="BD25705" s="325"/>
      <c r="EL25705" s="325"/>
    </row>
    <row r="25706" spans="56:142" x14ac:dyDescent="0.2">
      <c r="BD25706" s="325"/>
      <c r="EL25706" s="325"/>
    </row>
    <row r="25707" spans="56:142" x14ac:dyDescent="0.2">
      <c r="BD25707" s="325"/>
      <c r="EL25707" s="325"/>
    </row>
    <row r="25708" spans="56:142" x14ac:dyDescent="0.2">
      <c r="BD25708" s="325"/>
      <c r="EL25708" s="325"/>
    </row>
    <row r="25709" spans="56:142" x14ac:dyDescent="0.2">
      <c r="BD25709" s="325"/>
      <c r="EL25709" s="325"/>
    </row>
    <row r="25710" spans="56:142" x14ac:dyDescent="0.2">
      <c r="BD25710" s="325"/>
      <c r="EL25710" s="325"/>
    </row>
    <row r="25711" spans="56:142" x14ac:dyDescent="0.2">
      <c r="BD25711" s="325"/>
      <c r="EL25711" s="325"/>
    </row>
    <row r="25712" spans="56:142" x14ac:dyDescent="0.2">
      <c r="BD25712" s="325"/>
      <c r="EL25712" s="325"/>
    </row>
    <row r="25713" spans="56:142" x14ac:dyDescent="0.2">
      <c r="BD25713" s="325"/>
      <c r="EL25713" s="325"/>
    </row>
    <row r="25714" spans="56:142" x14ac:dyDescent="0.2">
      <c r="BD25714" s="325"/>
      <c r="EL25714" s="325"/>
    </row>
    <row r="25715" spans="56:142" x14ac:dyDescent="0.2">
      <c r="BD25715" s="325"/>
      <c r="EL25715" s="325"/>
    </row>
    <row r="25716" spans="56:142" x14ac:dyDescent="0.2">
      <c r="BD25716" s="325"/>
      <c r="EL25716" s="325"/>
    </row>
    <row r="25717" spans="56:142" x14ac:dyDescent="0.2">
      <c r="BD25717" s="325"/>
      <c r="EL25717" s="325"/>
    </row>
    <row r="25718" spans="56:142" x14ac:dyDescent="0.2">
      <c r="BD25718" s="325"/>
      <c r="EL25718" s="325"/>
    </row>
    <row r="25719" spans="56:142" x14ac:dyDescent="0.2">
      <c r="BD25719" s="325"/>
      <c r="EL25719" s="325"/>
    </row>
    <row r="25720" spans="56:142" x14ac:dyDescent="0.2">
      <c r="BD25720" s="325"/>
      <c r="EL25720" s="325"/>
    </row>
    <row r="25721" spans="56:142" x14ac:dyDescent="0.2">
      <c r="BD25721" s="325"/>
      <c r="EL25721" s="325"/>
    </row>
    <row r="25722" spans="56:142" x14ac:dyDescent="0.2">
      <c r="BD25722" s="325"/>
      <c r="EL25722" s="325"/>
    </row>
    <row r="25723" spans="56:142" x14ac:dyDescent="0.2">
      <c r="BD25723" s="325"/>
      <c r="EL25723" s="325"/>
    </row>
    <row r="25724" spans="56:142" x14ac:dyDescent="0.2">
      <c r="BD25724" s="325"/>
      <c r="EL25724" s="325"/>
    </row>
    <row r="25725" spans="56:142" x14ac:dyDescent="0.2">
      <c r="BD25725" s="325"/>
      <c r="EL25725" s="325"/>
    </row>
    <row r="25726" spans="56:142" x14ac:dyDescent="0.2">
      <c r="BD25726" s="325"/>
      <c r="EL25726" s="325"/>
    </row>
    <row r="25727" spans="56:142" x14ac:dyDescent="0.2">
      <c r="BD25727" s="325"/>
      <c r="EL25727" s="325"/>
    </row>
    <row r="25728" spans="56:142" x14ac:dyDescent="0.2">
      <c r="BD25728" s="325"/>
      <c r="EL25728" s="325"/>
    </row>
    <row r="25729" spans="56:142" x14ac:dyDescent="0.2">
      <c r="BD25729" s="325"/>
      <c r="EL25729" s="325"/>
    </row>
    <row r="25730" spans="56:142" x14ac:dyDescent="0.2">
      <c r="BD25730" s="325"/>
      <c r="EL25730" s="325"/>
    </row>
    <row r="25731" spans="56:142" x14ac:dyDescent="0.2">
      <c r="BD25731" s="325"/>
      <c r="EL25731" s="325"/>
    </row>
    <row r="25732" spans="56:142" x14ac:dyDescent="0.2">
      <c r="BD25732" s="325"/>
      <c r="EL25732" s="325"/>
    </row>
    <row r="25733" spans="56:142" x14ac:dyDescent="0.2">
      <c r="BD25733" s="325"/>
      <c r="EL25733" s="325"/>
    </row>
    <row r="25734" spans="56:142" x14ac:dyDescent="0.2">
      <c r="BD25734" s="325"/>
      <c r="EL25734" s="325"/>
    </row>
    <row r="25735" spans="56:142" x14ac:dyDescent="0.2">
      <c r="BD25735" s="325"/>
      <c r="EL25735" s="325"/>
    </row>
    <row r="25736" spans="56:142" x14ac:dyDescent="0.2">
      <c r="BD25736" s="325"/>
      <c r="EL25736" s="325"/>
    </row>
    <row r="25737" spans="56:142" x14ac:dyDescent="0.2">
      <c r="BD25737" s="325"/>
      <c r="EL25737" s="325"/>
    </row>
    <row r="25738" spans="56:142" x14ac:dyDescent="0.2">
      <c r="BD25738" s="325"/>
      <c r="EL25738" s="325"/>
    </row>
    <row r="25739" spans="56:142" x14ac:dyDescent="0.2">
      <c r="BD25739" s="325"/>
      <c r="EL25739" s="325"/>
    </row>
    <row r="25740" spans="56:142" x14ac:dyDescent="0.2">
      <c r="BD25740" s="325"/>
      <c r="EL25740" s="325"/>
    </row>
    <row r="25741" spans="56:142" x14ac:dyDescent="0.2">
      <c r="BD25741" s="325"/>
      <c r="EL25741" s="325"/>
    </row>
    <row r="25742" spans="56:142" x14ac:dyDescent="0.2">
      <c r="BD25742" s="325"/>
      <c r="EL25742" s="325"/>
    </row>
    <row r="25743" spans="56:142" x14ac:dyDescent="0.2">
      <c r="BD25743" s="325"/>
      <c r="EL25743" s="325"/>
    </row>
    <row r="25744" spans="56:142" x14ac:dyDescent="0.2">
      <c r="BD25744" s="325"/>
      <c r="EL25744" s="325"/>
    </row>
    <row r="25745" spans="56:142" x14ac:dyDescent="0.2">
      <c r="BD25745" s="325"/>
      <c r="EL25745" s="325"/>
    </row>
    <row r="25746" spans="56:142" x14ac:dyDescent="0.2">
      <c r="BD25746" s="325"/>
      <c r="EL25746" s="325"/>
    </row>
    <row r="25747" spans="56:142" x14ac:dyDescent="0.2">
      <c r="BD25747" s="325"/>
      <c r="EL25747" s="325"/>
    </row>
    <row r="25748" spans="56:142" x14ac:dyDescent="0.2">
      <c r="BD25748" s="325"/>
      <c r="EL25748" s="325"/>
    </row>
    <row r="25749" spans="56:142" x14ac:dyDescent="0.2">
      <c r="BD25749" s="325"/>
      <c r="EL25749" s="325"/>
    </row>
    <row r="25750" spans="56:142" x14ac:dyDescent="0.2">
      <c r="BD25750" s="325"/>
      <c r="EL25750" s="325"/>
    </row>
    <row r="25751" spans="56:142" x14ac:dyDescent="0.2">
      <c r="BD25751" s="325"/>
      <c r="EL25751" s="325"/>
    </row>
    <row r="25752" spans="56:142" x14ac:dyDescent="0.2">
      <c r="BD25752" s="325"/>
      <c r="EL25752" s="325"/>
    </row>
    <row r="25753" spans="56:142" x14ac:dyDescent="0.2">
      <c r="BD25753" s="325"/>
      <c r="EL25753" s="325"/>
    </row>
    <row r="25754" spans="56:142" x14ac:dyDescent="0.2">
      <c r="BD25754" s="325"/>
      <c r="EL25754" s="325"/>
    </row>
    <row r="25755" spans="56:142" x14ac:dyDescent="0.2">
      <c r="BD25755" s="325"/>
      <c r="EL25755" s="325"/>
    </row>
    <row r="25756" spans="56:142" x14ac:dyDescent="0.2">
      <c r="BD25756" s="325"/>
      <c r="EL25756" s="325"/>
    </row>
    <row r="25757" spans="56:142" x14ac:dyDescent="0.2">
      <c r="BD25757" s="325"/>
      <c r="EL25757" s="325"/>
    </row>
    <row r="25758" spans="56:142" x14ac:dyDescent="0.2">
      <c r="BD25758" s="325"/>
      <c r="EL25758" s="325"/>
    </row>
    <row r="25759" spans="56:142" x14ac:dyDescent="0.2">
      <c r="BD25759" s="325"/>
      <c r="EL25759" s="325"/>
    </row>
    <row r="25760" spans="56:142" x14ac:dyDescent="0.2">
      <c r="BD25760" s="325"/>
      <c r="EL25760" s="325"/>
    </row>
    <row r="25761" spans="56:142" x14ac:dyDescent="0.2">
      <c r="BD25761" s="325"/>
      <c r="EL25761" s="325"/>
    </row>
    <row r="25762" spans="56:142" x14ac:dyDescent="0.2">
      <c r="BD25762" s="325"/>
      <c r="EL25762" s="325"/>
    </row>
    <row r="25763" spans="56:142" x14ac:dyDescent="0.2">
      <c r="BD25763" s="325"/>
      <c r="EL25763" s="325"/>
    </row>
    <row r="25764" spans="56:142" x14ac:dyDescent="0.2">
      <c r="BD25764" s="325"/>
      <c r="EL25764" s="325"/>
    </row>
    <row r="25765" spans="56:142" x14ac:dyDescent="0.2">
      <c r="BD25765" s="325"/>
      <c r="EL25765" s="325"/>
    </row>
    <row r="25766" spans="56:142" x14ac:dyDescent="0.2">
      <c r="BD25766" s="325"/>
      <c r="EL25766" s="325"/>
    </row>
    <row r="25767" spans="56:142" x14ac:dyDescent="0.2">
      <c r="BD25767" s="325"/>
      <c r="EL25767" s="325"/>
    </row>
    <row r="25768" spans="56:142" x14ac:dyDescent="0.2">
      <c r="BD25768" s="325"/>
      <c r="EL25768" s="325"/>
    </row>
    <row r="25769" spans="56:142" x14ac:dyDescent="0.2">
      <c r="BD25769" s="325"/>
      <c r="EL25769" s="325"/>
    </row>
    <row r="25770" spans="56:142" x14ac:dyDescent="0.2">
      <c r="BD25770" s="325"/>
      <c r="EL25770" s="325"/>
    </row>
    <row r="25771" spans="56:142" x14ac:dyDescent="0.2">
      <c r="BD25771" s="325"/>
      <c r="EL25771" s="325"/>
    </row>
    <row r="25772" spans="56:142" x14ac:dyDescent="0.2">
      <c r="BD25772" s="325"/>
      <c r="EL25772" s="325"/>
    </row>
    <row r="25773" spans="56:142" x14ac:dyDescent="0.2">
      <c r="BD25773" s="325"/>
      <c r="EL25773" s="325"/>
    </row>
    <row r="25774" spans="56:142" x14ac:dyDescent="0.2">
      <c r="BD25774" s="325"/>
      <c r="EL25774" s="325"/>
    </row>
    <row r="25775" spans="56:142" x14ac:dyDescent="0.2">
      <c r="BD25775" s="325"/>
      <c r="EL25775" s="325"/>
    </row>
    <row r="25776" spans="56:142" x14ac:dyDescent="0.2">
      <c r="BD25776" s="325"/>
      <c r="EL25776" s="325"/>
    </row>
    <row r="25777" spans="56:142" x14ac:dyDescent="0.2">
      <c r="BD25777" s="325"/>
      <c r="EL25777" s="325"/>
    </row>
    <row r="25778" spans="56:142" x14ac:dyDescent="0.2">
      <c r="BD25778" s="325"/>
      <c r="EL25778" s="325"/>
    </row>
    <row r="25779" spans="56:142" x14ac:dyDescent="0.2">
      <c r="BD25779" s="325"/>
      <c r="EL25779" s="325"/>
    </row>
    <row r="25780" spans="56:142" x14ac:dyDescent="0.2">
      <c r="BD25780" s="325"/>
      <c r="EL25780" s="325"/>
    </row>
    <row r="25781" spans="56:142" x14ac:dyDescent="0.2">
      <c r="BD25781" s="325"/>
      <c r="EL25781" s="325"/>
    </row>
    <row r="25782" spans="56:142" x14ac:dyDescent="0.2">
      <c r="BD25782" s="325"/>
      <c r="EL25782" s="325"/>
    </row>
    <row r="25783" spans="56:142" x14ac:dyDescent="0.2">
      <c r="BD25783" s="325"/>
      <c r="EL25783" s="325"/>
    </row>
    <row r="25784" spans="56:142" x14ac:dyDescent="0.2">
      <c r="BD25784" s="325"/>
      <c r="EL25784" s="325"/>
    </row>
    <row r="25785" spans="56:142" x14ac:dyDescent="0.2">
      <c r="BD25785" s="325"/>
      <c r="EL25785" s="325"/>
    </row>
    <row r="25786" spans="56:142" x14ac:dyDescent="0.2">
      <c r="BD25786" s="325"/>
      <c r="EL25786" s="325"/>
    </row>
    <row r="25787" spans="56:142" x14ac:dyDescent="0.2">
      <c r="BD25787" s="325"/>
      <c r="EL25787" s="325"/>
    </row>
    <row r="25788" spans="56:142" x14ac:dyDescent="0.2">
      <c r="BD25788" s="325"/>
      <c r="EL25788" s="325"/>
    </row>
    <row r="25789" spans="56:142" x14ac:dyDescent="0.2">
      <c r="BD25789" s="325"/>
      <c r="EL25789" s="325"/>
    </row>
    <row r="25790" spans="56:142" x14ac:dyDescent="0.2">
      <c r="BD25790" s="325"/>
      <c r="EL25790" s="325"/>
    </row>
    <row r="25791" spans="56:142" x14ac:dyDescent="0.2">
      <c r="BD25791" s="325"/>
      <c r="EL25791" s="325"/>
    </row>
    <row r="25792" spans="56:142" x14ac:dyDescent="0.2">
      <c r="BD25792" s="325"/>
      <c r="EL25792" s="325"/>
    </row>
    <row r="25793" spans="56:142" x14ac:dyDescent="0.2">
      <c r="BD25793" s="325"/>
      <c r="EL25793" s="325"/>
    </row>
    <row r="25794" spans="56:142" x14ac:dyDescent="0.2">
      <c r="BD25794" s="325"/>
      <c r="EL25794" s="325"/>
    </row>
    <row r="25795" spans="56:142" x14ac:dyDescent="0.2">
      <c r="BD25795" s="325"/>
      <c r="EL25795" s="325"/>
    </row>
    <row r="25796" spans="56:142" x14ac:dyDescent="0.2">
      <c r="BD25796" s="325"/>
      <c r="EL25796" s="325"/>
    </row>
    <row r="25797" spans="56:142" x14ac:dyDescent="0.2">
      <c r="BD25797" s="325"/>
      <c r="EL25797" s="325"/>
    </row>
    <row r="25798" spans="56:142" x14ac:dyDescent="0.2">
      <c r="BD25798" s="325"/>
      <c r="EL25798" s="325"/>
    </row>
    <row r="25799" spans="56:142" x14ac:dyDescent="0.2">
      <c r="BD25799" s="325"/>
      <c r="EL25799" s="325"/>
    </row>
    <row r="25800" spans="56:142" x14ac:dyDescent="0.2">
      <c r="BD25800" s="325"/>
      <c r="EL25800" s="325"/>
    </row>
    <row r="25801" spans="56:142" x14ac:dyDescent="0.2">
      <c r="BD25801" s="325"/>
      <c r="EL25801" s="325"/>
    </row>
    <row r="25802" spans="56:142" x14ac:dyDescent="0.2">
      <c r="BD25802" s="325"/>
      <c r="EL25802" s="325"/>
    </row>
    <row r="25803" spans="56:142" x14ac:dyDescent="0.2">
      <c r="BD25803" s="325"/>
      <c r="EL25803" s="325"/>
    </row>
    <row r="25804" spans="56:142" x14ac:dyDescent="0.2">
      <c r="BD25804" s="325"/>
      <c r="EL25804" s="325"/>
    </row>
    <row r="25805" spans="56:142" x14ac:dyDescent="0.2">
      <c r="BD25805" s="325"/>
      <c r="EL25805" s="325"/>
    </row>
    <row r="25806" spans="56:142" x14ac:dyDescent="0.2">
      <c r="BD25806" s="325"/>
      <c r="EL25806" s="325"/>
    </row>
    <row r="25807" spans="56:142" x14ac:dyDescent="0.2">
      <c r="BD25807" s="325"/>
      <c r="EL25807" s="325"/>
    </row>
    <row r="25808" spans="56:142" x14ac:dyDescent="0.2">
      <c r="BD25808" s="325"/>
      <c r="EL25808" s="325"/>
    </row>
    <row r="25809" spans="56:142" x14ac:dyDescent="0.2">
      <c r="BD25809" s="325"/>
      <c r="EL25809" s="325"/>
    </row>
    <row r="25810" spans="56:142" x14ac:dyDescent="0.2">
      <c r="BD25810" s="325"/>
      <c r="EL25810" s="325"/>
    </row>
    <row r="25811" spans="56:142" x14ac:dyDescent="0.2">
      <c r="BD25811" s="325"/>
      <c r="EL25811" s="325"/>
    </row>
    <row r="25812" spans="56:142" x14ac:dyDescent="0.2">
      <c r="BD25812" s="325"/>
      <c r="EL25812" s="325"/>
    </row>
    <row r="25813" spans="56:142" x14ac:dyDescent="0.2">
      <c r="BD25813" s="325"/>
      <c r="EL25813" s="325"/>
    </row>
    <row r="25814" spans="56:142" x14ac:dyDescent="0.2">
      <c r="BD25814" s="325"/>
      <c r="EL25814" s="325"/>
    </row>
    <row r="25815" spans="56:142" x14ac:dyDescent="0.2">
      <c r="BD25815" s="325"/>
      <c r="EL25815" s="325"/>
    </row>
    <row r="25816" spans="56:142" x14ac:dyDescent="0.2">
      <c r="BD25816" s="325"/>
      <c r="EL25816" s="325"/>
    </row>
    <row r="25817" spans="56:142" x14ac:dyDescent="0.2">
      <c r="BD25817" s="325"/>
      <c r="EL25817" s="325"/>
    </row>
    <row r="25818" spans="56:142" x14ac:dyDescent="0.2">
      <c r="BD25818" s="325"/>
      <c r="EL25818" s="325"/>
    </row>
    <row r="25819" spans="56:142" x14ac:dyDescent="0.2">
      <c r="BD25819" s="325"/>
      <c r="EL25819" s="325"/>
    </row>
    <row r="25820" spans="56:142" x14ac:dyDescent="0.2">
      <c r="BD25820" s="325"/>
      <c r="EL25820" s="325"/>
    </row>
    <row r="25821" spans="56:142" x14ac:dyDescent="0.2">
      <c r="BD25821" s="325"/>
      <c r="EL25821" s="325"/>
    </row>
    <row r="25822" spans="56:142" x14ac:dyDescent="0.2">
      <c r="BD25822" s="325"/>
      <c r="EL25822" s="325"/>
    </row>
    <row r="25823" spans="56:142" x14ac:dyDescent="0.2">
      <c r="BD25823" s="325"/>
      <c r="EL25823" s="325"/>
    </row>
    <row r="25824" spans="56:142" x14ac:dyDescent="0.2">
      <c r="BD25824" s="325"/>
      <c r="EL25824" s="325"/>
    </row>
    <row r="25825" spans="56:142" x14ac:dyDescent="0.2">
      <c r="BD25825" s="325"/>
      <c r="EL25825" s="325"/>
    </row>
    <row r="25826" spans="56:142" x14ac:dyDescent="0.2">
      <c r="BD25826" s="325"/>
      <c r="EL25826" s="325"/>
    </row>
    <row r="25827" spans="56:142" x14ac:dyDescent="0.2">
      <c r="BD25827" s="325"/>
      <c r="EL25827" s="325"/>
    </row>
    <row r="25828" spans="56:142" x14ac:dyDescent="0.2">
      <c r="BD25828" s="325"/>
      <c r="EL25828" s="325"/>
    </row>
    <row r="25829" spans="56:142" x14ac:dyDescent="0.2">
      <c r="BD25829" s="325"/>
      <c r="EL25829" s="325"/>
    </row>
    <row r="25830" spans="56:142" x14ac:dyDescent="0.2">
      <c r="BD25830" s="325"/>
      <c r="EL25830" s="325"/>
    </row>
    <row r="25831" spans="56:142" x14ac:dyDescent="0.2">
      <c r="BD25831" s="325"/>
      <c r="EL25831" s="325"/>
    </row>
    <row r="25832" spans="56:142" x14ac:dyDescent="0.2">
      <c r="BD25832" s="325"/>
      <c r="EL25832" s="325"/>
    </row>
    <row r="25833" spans="56:142" x14ac:dyDescent="0.2">
      <c r="BD25833" s="325"/>
      <c r="EL25833" s="325"/>
    </row>
    <row r="25834" spans="56:142" x14ac:dyDescent="0.2">
      <c r="BD25834" s="325"/>
      <c r="EL25834" s="325"/>
    </row>
    <row r="25835" spans="56:142" x14ac:dyDescent="0.2">
      <c r="BD25835" s="325"/>
      <c r="EL25835" s="325"/>
    </row>
    <row r="25836" spans="56:142" x14ac:dyDescent="0.2">
      <c r="BD25836" s="325"/>
      <c r="EL25836" s="325"/>
    </row>
    <row r="25837" spans="56:142" x14ac:dyDescent="0.2">
      <c r="BD25837" s="325"/>
      <c r="EL25837" s="325"/>
    </row>
    <row r="25838" spans="56:142" x14ac:dyDescent="0.2">
      <c r="BD25838" s="325"/>
      <c r="EL25838" s="325"/>
    </row>
    <row r="25839" spans="56:142" x14ac:dyDescent="0.2">
      <c r="BD25839" s="325"/>
      <c r="EL25839" s="325"/>
    </row>
    <row r="25840" spans="56:142" x14ac:dyDescent="0.2">
      <c r="BD25840" s="325"/>
      <c r="EL25840" s="325"/>
    </row>
    <row r="25841" spans="56:142" x14ac:dyDescent="0.2">
      <c r="BD25841" s="325"/>
      <c r="EL25841" s="325"/>
    </row>
    <row r="25842" spans="56:142" x14ac:dyDescent="0.2">
      <c r="BD25842" s="325"/>
      <c r="EL25842" s="325"/>
    </row>
    <row r="25843" spans="56:142" x14ac:dyDescent="0.2">
      <c r="BD25843" s="325"/>
      <c r="EL25843" s="325"/>
    </row>
    <row r="25844" spans="56:142" x14ac:dyDescent="0.2">
      <c r="BD25844" s="325"/>
      <c r="EL25844" s="325"/>
    </row>
    <row r="25845" spans="56:142" x14ac:dyDescent="0.2">
      <c r="BD25845" s="325"/>
      <c r="EL25845" s="325"/>
    </row>
    <row r="25846" spans="56:142" x14ac:dyDescent="0.2">
      <c r="BD25846" s="325"/>
      <c r="EL25846" s="325"/>
    </row>
    <row r="25847" spans="56:142" x14ac:dyDescent="0.2">
      <c r="BD25847" s="325"/>
      <c r="EL25847" s="325"/>
    </row>
    <row r="25848" spans="56:142" x14ac:dyDescent="0.2">
      <c r="BD25848" s="325"/>
      <c r="EL25848" s="325"/>
    </row>
    <row r="25849" spans="56:142" x14ac:dyDescent="0.2">
      <c r="BD25849" s="325"/>
      <c r="EL25849" s="325"/>
    </row>
    <row r="25850" spans="56:142" x14ac:dyDescent="0.2">
      <c r="BD25850" s="325"/>
      <c r="EL25850" s="325"/>
    </row>
    <row r="25851" spans="56:142" x14ac:dyDescent="0.2">
      <c r="BD25851" s="325"/>
      <c r="EL25851" s="325"/>
    </row>
    <row r="25852" spans="56:142" x14ac:dyDescent="0.2">
      <c r="BD25852" s="325"/>
      <c r="EL25852" s="325"/>
    </row>
    <row r="25853" spans="56:142" x14ac:dyDescent="0.2">
      <c r="BD25853" s="325"/>
      <c r="EL25853" s="325"/>
    </row>
    <row r="25854" spans="56:142" x14ac:dyDescent="0.2">
      <c r="BD25854" s="325"/>
      <c r="EL25854" s="325"/>
    </row>
    <row r="25855" spans="56:142" x14ac:dyDescent="0.2">
      <c r="BD25855" s="325"/>
      <c r="EL25855" s="325"/>
    </row>
    <row r="25856" spans="56:142" x14ac:dyDescent="0.2">
      <c r="BD25856" s="325"/>
      <c r="EL25856" s="325"/>
    </row>
    <row r="25857" spans="56:142" x14ac:dyDescent="0.2">
      <c r="BD25857" s="325"/>
      <c r="EL25857" s="325"/>
    </row>
    <row r="25858" spans="56:142" x14ac:dyDescent="0.2">
      <c r="BD25858" s="325"/>
      <c r="EL25858" s="325"/>
    </row>
    <row r="25859" spans="56:142" x14ac:dyDescent="0.2">
      <c r="BD25859" s="325"/>
      <c r="EL25859" s="325"/>
    </row>
    <row r="25860" spans="56:142" x14ac:dyDescent="0.2">
      <c r="BD25860" s="325"/>
      <c r="EL25860" s="325"/>
    </row>
    <row r="25861" spans="56:142" x14ac:dyDescent="0.2">
      <c r="BD25861" s="325"/>
      <c r="EL25861" s="325"/>
    </row>
    <row r="25862" spans="56:142" x14ac:dyDescent="0.2">
      <c r="BD25862" s="325"/>
      <c r="EL25862" s="325"/>
    </row>
    <row r="25863" spans="56:142" x14ac:dyDescent="0.2">
      <c r="BD25863" s="325"/>
      <c r="EL25863" s="325"/>
    </row>
    <row r="25864" spans="56:142" x14ac:dyDescent="0.2">
      <c r="BD25864" s="325"/>
      <c r="EL25864" s="325"/>
    </row>
    <row r="25865" spans="56:142" x14ac:dyDescent="0.2">
      <c r="BD25865" s="325"/>
      <c r="EL25865" s="325"/>
    </row>
    <row r="25866" spans="56:142" x14ac:dyDescent="0.2">
      <c r="BD25866" s="325"/>
      <c r="EL25866" s="325"/>
    </row>
    <row r="25867" spans="56:142" x14ac:dyDescent="0.2">
      <c r="BD25867" s="325"/>
      <c r="EL25867" s="325"/>
    </row>
    <row r="25868" spans="56:142" x14ac:dyDescent="0.2">
      <c r="BD25868" s="325"/>
      <c r="EL25868" s="325"/>
    </row>
    <row r="25869" spans="56:142" x14ac:dyDescent="0.2">
      <c r="BD25869" s="325"/>
      <c r="EL25869" s="325"/>
    </row>
    <row r="25870" spans="56:142" x14ac:dyDescent="0.2">
      <c r="BD25870" s="325"/>
      <c r="EL25870" s="325"/>
    </row>
    <row r="25871" spans="56:142" x14ac:dyDescent="0.2">
      <c r="BD25871" s="325"/>
      <c r="EL25871" s="325"/>
    </row>
    <row r="25872" spans="56:142" x14ac:dyDescent="0.2">
      <c r="BD25872" s="325"/>
      <c r="EL25872" s="325"/>
    </row>
    <row r="25873" spans="56:142" x14ac:dyDescent="0.2">
      <c r="BD25873" s="325"/>
      <c r="EL25873" s="325"/>
    </row>
    <row r="25874" spans="56:142" x14ac:dyDescent="0.2">
      <c r="BD25874" s="325"/>
      <c r="EL25874" s="325"/>
    </row>
    <row r="25875" spans="56:142" x14ac:dyDescent="0.2">
      <c r="BD25875" s="325"/>
      <c r="EL25875" s="325"/>
    </row>
    <row r="25876" spans="56:142" x14ac:dyDescent="0.2">
      <c r="BD25876" s="325"/>
      <c r="EL25876" s="325"/>
    </row>
    <row r="25877" spans="56:142" x14ac:dyDescent="0.2">
      <c r="BD25877" s="325"/>
      <c r="EL25877" s="325"/>
    </row>
    <row r="25878" spans="56:142" x14ac:dyDescent="0.2">
      <c r="BD25878" s="325"/>
      <c r="EL25878" s="325"/>
    </row>
    <row r="25879" spans="56:142" x14ac:dyDescent="0.2">
      <c r="BD25879" s="325"/>
      <c r="EL25879" s="325"/>
    </row>
    <row r="25880" spans="56:142" x14ac:dyDescent="0.2">
      <c r="BD25880" s="325"/>
      <c r="EL25880" s="325"/>
    </row>
    <row r="25881" spans="56:142" x14ac:dyDescent="0.2">
      <c r="BD25881" s="325"/>
      <c r="EL25881" s="325"/>
    </row>
    <row r="25882" spans="56:142" x14ac:dyDescent="0.2">
      <c r="BD25882" s="325"/>
      <c r="EL25882" s="325"/>
    </row>
    <row r="25883" spans="56:142" x14ac:dyDescent="0.2">
      <c r="BD25883" s="325"/>
      <c r="EL25883" s="325"/>
    </row>
    <row r="25884" spans="56:142" x14ac:dyDescent="0.2">
      <c r="BD25884" s="325"/>
      <c r="EL25884" s="325"/>
    </row>
    <row r="25885" spans="56:142" x14ac:dyDescent="0.2">
      <c r="BD25885" s="325"/>
      <c r="EL25885" s="325"/>
    </row>
    <row r="25886" spans="56:142" x14ac:dyDescent="0.2">
      <c r="BD25886" s="325"/>
      <c r="EL25886" s="325"/>
    </row>
    <row r="25887" spans="56:142" x14ac:dyDescent="0.2">
      <c r="BD25887" s="325"/>
      <c r="EL25887" s="325"/>
    </row>
    <row r="25888" spans="56:142" x14ac:dyDescent="0.2">
      <c r="BD25888" s="325"/>
      <c r="EL25888" s="325"/>
    </row>
    <row r="25889" spans="56:142" x14ac:dyDescent="0.2">
      <c r="BD25889" s="325"/>
      <c r="EL25889" s="325"/>
    </row>
    <row r="25890" spans="56:142" x14ac:dyDescent="0.2">
      <c r="BD25890" s="325"/>
      <c r="EL25890" s="325"/>
    </row>
    <row r="25891" spans="56:142" x14ac:dyDescent="0.2">
      <c r="BD25891" s="325"/>
      <c r="EL25891" s="325"/>
    </row>
    <row r="25892" spans="56:142" x14ac:dyDescent="0.2">
      <c r="BD25892" s="325"/>
      <c r="EL25892" s="325"/>
    </row>
    <row r="25893" spans="56:142" x14ac:dyDescent="0.2">
      <c r="BD25893" s="325"/>
      <c r="EL25893" s="325"/>
    </row>
    <row r="25894" spans="56:142" x14ac:dyDescent="0.2">
      <c r="BD25894" s="325"/>
      <c r="EL25894" s="325"/>
    </row>
    <row r="25895" spans="56:142" x14ac:dyDescent="0.2">
      <c r="BD25895" s="325"/>
      <c r="EL25895" s="325"/>
    </row>
    <row r="25896" spans="56:142" x14ac:dyDescent="0.2">
      <c r="BD25896" s="325"/>
      <c r="EL25896" s="325"/>
    </row>
    <row r="25897" spans="56:142" x14ac:dyDescent="0.2">
      <c r="BD25897" s="325"/>
      <c r="EL25897" s="325"/>
    </row>
    <row r="25898" spans="56:142" x14ac:dyDescent="0.2">
      <c r="BD25898" s="325"/>
      <c r="EL25898" s="325"/>
    </row>
    <row r="25899" spans="56:142" x14ac:dyDescent="0.2">
      <c r="BD25899" s="325"/>
      <c r="EL25899" s="325"/>
    </row>
    <row r="25900" spans="56:142" x14ac:dyDescent="0.2">
      <c r="BD25900" s="325"/>
      <c r="EL25900" s="325"/>
    </row>
    <row r="25901" spans="56:142" x14ac:dyDescent="0.2">
      <c r="BD25901" s="325"/>
      <c r="EL25901" s="325"/>
    </row>
    <row r="25902" spans="56:142" x14ac:dyDescent="0.2">
      <c r="BD25902" s="325"/>
      <c r="EL25902" s="325"/>
    </row>
    <row r="25903" spans="56:142" x14ac:dyDescent="0.2">
      <c r="BD25903" s="325"/>
      <c r="EL25903" s="325"/>
    </row>
    <row r="25904" spans="56:142" x14ac:dyDescent="0.2">
      <c r="BD25904" s="325"/>
      <c r="EL25904" s="325"/>
    </row>
    <row r="25905" spans="56:142" x14ac:dyDescent="0.2">
      <c r="BD25905" s="325"/>
      <c r="EL25905" s="325"/>
    </row>
    <row r="25906" spans="56:142" x14ac:dyDescent="0.2">
      <c r="BD25906" s="325"/>
      <c r="EL25906" s="325"/>
    </row>
    <row r="25907" spans="56:142" x14ac:dyDescent="0.2">
      <c r="BD25907" s="325"/>
      <c r="EL25907" s="325"/>
    </row>
    <row r="25908" spans="56:142" x14ac:dyDescent="0.2">
      <c r="BD25908" s="325"/>
      <c r="EL25908" s="325"/>
    </row>
    <row r="25909" spans="56:142" x14ac:dyDescent="0.2">
      <c r="BD25909" s="325"/>
      <c r="EL25909" s="325"/>
    </row>
    <row r="25910" spans="56:142" x14ac:dyDescent="0.2">
      <c r="BD25910" s="325"/>
      <c r="EL25910" s="325"/>
    </row>
    <row r="25911" spans="56:142" x14ac:dyDescent="0.2">
      <c r="BD25911" s="325"/>
      <c r="EL25911" s="325"/>
    </row>
    <row r="25912" spans="56:142" x14ac:dyDescent="0.2">
      <c r="BD25912" s="325"/>
      <c r="EL25912" s="325"/>
    </row>
    <row r="25913" spans="56:142" x14ac:dyDescent="0.2">
      <c r="BD25913" s="325"/>
      <c r="EL25913" s="325"/>
    </row>
    <row r="25914" spans="56:142" x14ac:dyDescent="0.2">
      <c r="BD25914" s="325"/>
      <c r="EL25914" s="325"/>
    </row>
    <row r="25915" spans="56:142" x14ac:dyDescent="0.2">
      <c r="BD25915" s="325"/>
      <c r="EL25915" s="325"/>
    </row>
    <row r="25916" spans="56:142" x14ac:dyDescent="0.2">
      <c r="BD25916" s="325"/>
      <c r="EL25916" s="325"/>
    </row>
    <row r="25917" spans="56:142" x14ac:dyDescent="0.2">
      <c r="BD25917" s="325"/>
      <c r="EL25917" s="325"/>
    </row>
    <row r="25918" spans="56:142" x14ac:dyDescent="0.2">
      <c r="BD25918" s="325"/>
      <c r="EL25918" s="325"/>
    </row>
    <row r="25919" spans="56:142" x14ac:dyDescent="0.2">
      <c r="BD25919" s="325"/>
      <c r="EL25919" s="325"/>
    </row>
    <row r="25920" spans="56:142" x14ac:dyDescent="0.2">
      <c r="BD25920" s="325"/>
      <c r="EL25920" s="325"/>
    </row>
    <row r="25921" spans="56:142" x14ac:dyDescent="0.2">
      <c r="BD25921" s="325"/>
      <c r="EL25921" s="325"/>
    </row>
    <row r="25922" spans="56:142" x14ac:dyDescent="0.2">
      <c r="BD25922" s="325"/>
      <c r="EL25922" s="325"/>
    </row>
    <row r="25923" spans="56:142" x14ac:dyDescent="0.2">
      <c r="BD25923" s="325"/>
      <c r="EL25923" s="325"/>
    </row>
    <row r="25924" spans="56:142" x14ac:dyDescent="0.2">
      <c r="BD25924" s="325"/>
      <c r="EL25924" s="325"/>
    </row>
    <row r="25925" spans="56:142" x14ac:dyDescent="0.2">
      <c r="BD25925" s="325"/>
      <c r="EL25925" s="325"/>
    </row>
    <row r="25926" spans="56:142" x14ac:dyDescent="0.2">
      <c r="BD25926" s="325"/>
      <c r="EL25926" s="325"/>
    </row>
    <row r="25927" spans="56:142" x14ac:dyDescent="0.2">
      <c r="BD25927" s="325"/>
      <c r="EL25927" s="325"/>
    </row>
    <row r="25928" spans="56:142" x14ac:dyDescent="0.2">
      <c r="BD25928" s="325"/>
      <c r="EL25928" s="325"/>
    </row>
    <row r="25929" spans="56:142" x14ac:dyDescent="0.2">
      <c r="BD25929" s="325"/>
      <c r="EL25929" s="325"/>
    </row>
    <row r="25930" spans="56:142" x14ac:dyDescent="0.2">
      <c r="BD25930" s="325"/>
      <c r="EL25930" s="325"/>
    </row>
    <row r="25931" spans="56:142" x14ac:dyDescent="0.2">
      <c r="BD25931" s="325"/>
      <c r="EL25931" s="325"/>
    </row>
    <row r="25932" spans="56:142" x14ac:dyDescent="0.2">
      <c r="BD25932" s="325"/>
      <c r="EL25932" s="325"/>
    </row>
    <row r="25933" spans="56:142" x14ac:dyDescent="0.2">
      <c r="BD25933" s="325"/>
      <c r="EL25933" s="325"/>
    </row>
    <row r="25934" spans="56:142" x14ac:dyDescent="0.2">
      <c r="BD25934" s="325"/>
      <c r="EL25934" s="325"/>
    </row>
    <row r="25935" spans="56:142" x14ac:dyDescent="0.2">
      <c r="BD25935" s="325"/>
      <c r="EL25935" s="325"/>
    </row>
    <row r="25936" spans="56:142" x14ac:dyDescent="0.2">
      <c r="BD25936" s="325"/>
      <c r="EL25936" s="325"/>
    </row>
    <row r="25937" spans="56:142" x14ac:dyDescent="0.2">
      <c r="BD25937" s="325"/>
      <c r="EL25937" s="325"/>
    </row>
    <row r="25938" spans="56:142" x14ac:dyDescent="0.2">
      <c r="BD25938" s="325"/>
      <c r="EL25938" s="325"/>
    </row>
    <row r="25939" spans="56:142" x14ac:dyDescent="0.2">
      <c r="BD25939" s="325"/>
      <c r="EL25939" s="325"/>
    </row>
    <row r="25940" spans="56:142" x14ac:dyDescent="0.2">
      <c r="BD25940" s="325"/>
      <c r="EL25940" s="325"/>
    </row>
    <row r="25941" spans="56:142" x14ac:dyDescent="0.2">
      <c r="BD25941" s="325"/>
      <c r="EL25941" s="325"/>
    </row>
    <row r="25942" spans="56:142" x14ac:dyDescent="0.2">
      <c r="BD25942" s="325"/>
      <c r="EL25942" s="325"/>
    </row>
    <row r="25943" spans="56:142" x14ac:dyDescent="0.2">
      <c r="BD25943" s="325"/>
      <c r="EL25943" s="325"/>
    </row>
    <row r="25944" spans="56:142" x14ac:dyDescent="0.2">
      <c r="BD25944" s="325"/>
      <c r="EL25944" s="325"/>
    </row>
    <row r="25945" spans="56:142" x14ac:dyDescent="0.2">
      <c r="BD25945" s="325"/>
      <c r="EL25945" s="325"/>
    </row>
    <row r="25946" spans="56:142" x14ac:dyDescent="0.2">
      <c r="BD25946" s="325"/>
      <c r="EL25946" s="325"/>
    </row>
    <row r="25947" spans="56:142" x14ac:dyDescent="0.2">
      <c r="BD25947" s="325"/>
      <c r="EL25947" s="325"/>
    </row>
    <row r="25948" spans="56:142" x14ac:dyDescent="0.2">
      <c r="BD25948" s="325"/>
      <c r="EL25948" s="325"/>
    </row>
    <row r="25949" spans="56:142" x14ac:dyDescent="0.2">
      <c r="BD25949" s="325"/>
      <c r="EL25949" s="325"/>
    </row>
    <row r="25950" spans="56:142" x14ac:dyDescent="0.2">
      <c r="BD25950" s="325"/>
      <c r="EL25950" s="325"/>
    </row>
    <row r="25951" spans="56:142" x14ac:dyDescent="0.2">
      <c r="BD25951" s="325"/>
      <c r="EL25951" s="325"/>
    </row>
    <row r="25952" spans="56:142" x14ac:dyDescent="0.2">
      <c r="BD25952" s="325"/>
      <c r="EL25952" s="325"/>
    </row>
    <row r="25953" spans="56:142" x14ac:dyDescent="0.2">
      <c r="BD25953" s="325"/>
      <c r="EL25953" s="325"/>
    </row>
    <row r="25954" spans="56:142" x14ac:dyDescent="0.2">
      <c r="BD25954" s="325"/>
      <c r="EL25954" s="325"/>
    </row>
    <row r="25955" spans="56:142" x14ac:dyDescent="0.2">
      <c r="BD25955" s="325"/>
      <c r="EL25955" s="325"/>
    </row>
    <row r="25956" spans="56:142" x14ac:dyDescent="0.2">
      <c r="BD25956" s="325"/>
      <c r="EL25956" s="325"/>
    </row>
    <row r="25957" spans="56:142" x14ac:dyDescent="0.2">
      <c r="BD25957" s="325"/>
      <c r="EL25957" s="325"/>
    </row>
    <row r="25958" spans="56:142" x14ac:dyDescent="0.2">
      <c r="BD25958" s="325"/>
      <c r="EL25958" s="325"/>
    </row>
    <row r="25959" spans="56:142" x14ac:dyDescent="0.2">
      <c r="BD25959" s="325"/>
      <c r="EL25959" s="325"/>
    </row>
    <row r="25960" spans="56:142" x14ac:dyDescent="0.2">
      <c r="BD25960" s="325"/>
      <c r="EL25960" s="325"/>
    </row>
    <row r="25961" spans="56:142" x14ac:dyDescent="0.2">
      <c r="BD25961" s="325"/>
      <c r="EL25961" s="325"/>
    </row>
    <row r="25962" spans="56:142" x14ac:dyDescent="0.2">
      <c r="BD25962" s="325"/>
      <c r="EL25962" s="325"/>
    </row>
    <row r="25963" spans="56:142" x14ac:dyDescent="0.2">
      <c r="BD25963" s="325"/>
      <c r="EL25963" s="325"/>
    </row>
    <row r="25964" spans="56:142" x14ac:dyDescent="0.2">
      <c r="BD25964" s="325"/>
      <c r="EL25964" s="325"/>
    </row>
    <row r="25965" spans="56:142" x14ac:dyDescent="0.2">
      <c r="BD25965" s="325"/>
      <c r="EL25965" s="325"/>
    </row>
    <row r="25966" spans="56:142" x14ac:dyDescent="0.2">
      <c r="BD25966" s="325"/>
      <c r="EL25966" s="325"/>
    </row>
    <row r="25967" spans="56:142" x14ac:dyDescent="0.2">
      <c r="BD25967" s="325"/>
      <c r="EL25967" s="325"/>
    </row>
    <row r="25968" spans="56:142" x14ac:dyDescent="0.2">
      <c r="BD25968" s="325"/>
      <c r="EL25968" s="325"/>
    </row>
    <row r="25969" spans="56:142" x14ac:dyDescent="0.2">
      <c r="BD25969" s="325"/>
      <c r="EL25969" s="325"/>
    </row>
    <row r="25970" spans="56:142" x14ac:dyDescent="0.2">
      <c r="BD25970" s="325"/>
      <c r="EL25970" s="325"/>
    </row>
    <row r="25971" spans="56:142" x14ac:dyDescent="0.2">
      <c r="BD25971" s="325"/>
      <c r="EL25971" s="325"/>
    </row>
    <row r="25972" spans="56:142" x14ac:dyDescent="0.2">
      <c r="BD25972" s="325"/>
      <c r="EL25972" s="325"/>
    </row>
    <row r="25973" spans="56:142" x14ac:dyDescent="0.2">
      <c r="BD25973" s="325"/>
      <c r="EL25973" s="325"/>
    </row>
    <row r="25974" spans="56:142" x14ac:dyDescent="0.2">
      <c r="BD25974" s="325"/>
      <c r="EL25974" s="325"/>
    </row>
    <row r="25975" spans="56:142" x14ac:dyDescent="0.2">
      <c r="BD25975" s="325"/>
      <c r="EL25975" s="325"/>
    </row>
    <row r="25976" spans="56:142" x14ac:dyDescent="0.2">
      <c r="BD25976" s="325"/>
      <c r="EL25976" s="325"/>
    </row>
    <row r="25977" spans="56:142" x14ac:dyDescent="0.2">
      <c r="BD25977" s="325"/>
      <c r="EL25977" s="325"/>
    </row>
    <row r="25978" spans="56:142" x14ac:dyDescent="0.2">
      <c r="BD25978" s="325"/>
      <c r="EL25978" s="325"/>
    </row>
    <row r="25979" spans="56:142" x14ac:dyDescent="0.2">
      <c r="BD25979" s="325"/>
      <c r="EL25979" s="325"/>
    </row>
    <row r="25980" spans="56:142" x14ac:dyDescent="0.2">
      <c r="BD25980" s="325"/>
      <c r="EL25980" s="325"/>
    </row>
    <row r="25981" spans="56:142" x14ac:dyDescent="0.2">
      <c r="BD25981" s="325"/>
      <c r="EL25981" s="325"/>
    </row>
    <row r="25982" spans="56:142" x14ac:dyDescent="0.2">
      <c r="BD25982" s="325"/>
      <c r="EL25982" s="325"/>
    </row>
    <row r="25983" spans="56:142" x14ac:dyDescent="0.2">
      <c r="BD25983" s="325"/>
      <c r="EL25983" s="325"/>
    </row>
    <row r="25984" spans="56:142" x14ac:dyDescent="0.2">
      <c r="BD25984" s="325"/>
      <c r="EL25984" s="325"/>
    </row>
    <row r="25985" spans="56:142" x14ac:dyDescent="0.2">
      <c r="BD25985" s="325"/>
      <c r="EL25985" s="325"/>
    </row>
    <row r="25986" spans="56:142" x14ac:dyDescent="0.2">
      <c r="BD25986" s="325"/>
      <c r="EL25986" s="325"/>
    </row>
    <row r="25987" spans="56:142" x14ac:dyDescent="0.2">
      <c r="BD25987" s="325"/>
      <c r="EL25987" s="325"/>
    </row>
    <row r="25988" spans="56:142" x14ac:dyDescent="0.2">
      <c r="BD25988" s="325"/>
      <c r="EL25988" s="325"/>
    </row>
    <row r="25989" spans="56:142" x14ac:dyDescent="0.2">
      <c r="BD25989" s="325"/>
      <c r="EL25989" s="325"/>
    </row>
    <row r="25990" spans="56:142" x14ac:dyDescent="0.2">
      <c r="BD25990" s="325"/>
      <c r="EL25990" s="325"/>
    </row>
    <row r="25991" spans="56:142" x14ac:dyDescent="0.2">
      <c r="BD25991" s="325"/>
      <c r="EL25991" s="325"/>
    </row>
    <row r="25992" spans="56:142" x14ac:dyDescent="0.2">
      <c r="BD25992" s="325"/>
      <c r="EL25992" s="325"/>
    </row>
    <row r="25993" spans="56:142" x14ac:dyDescent="0.2">
      <c r="BD25993" s="325"/>
      <c r="EL25993" s="325"/>
    </row>
    <row r="25994" spans="56:142" x14ac:dyDescent="0.2">
      <c r="BD25994" s="325"/>
      <c r="EL25994" s="325"/>
    </row>
    <row r="25995" spans="56:142" x14ac:dyDescent="0.2">
      <c r="BD25995" s="325"/>
      <c r="EL25995" s="325"/>
    </row>
    <row r="25996" spans="56:142" x14ac:dyDescent="0.2">
      <c r="BD25996" s="325"/>
      <c r="EL25996" s="325"/>
    </row>
    <row r="25997" spans="56:142" x14ac:dyDescent="0.2">
      <c r="BD25997" s="325"/>
      <c r="EL25997" s="325"/>
    </row>
    <row r="25998" spans="56:142" x14ac:dyDescent="0.2">
      <c r="BD25998" s="325"/>
      <c r="EL25998" s="325"/>
    </row>
    <row r="25999" spans="56:142" x14ac:dyDescent="0.2">
      <c r="BD25999" s="325"/>
      <c r="EL25999" s="325"/>
    </row>
    <row r="26000" spans="56:142" x14ac:dyDescent="0.2">
      <c r="BD26000" s="325"/>
      <c r="EL26000" s="325"/>
    </row>
    <row r="26001" spans="56:142" x14ac:dyDescent="0.2">
      <c r="BD26001" s="325"/>
      <c r="EL26001" s="325"/>
    </row>
    <row r="26002" spans="56:142" x14ac:dyDescent="0.2">
      <c r="BD26002" s="325"/>
      <c r="EL26002" s="325"/>
    </row>
    <row r="26003" spans="56:142" x14ac:dyDescent="0.2">
      <c r="BD26003" s="325"/>
      <c r="EL26003" s="325"/>
    </row>
    <row r="26004" spans="56:142" x14ac:dyDescent="0.2">
      <c r="BD26004" s="325"/>
      <c r="EL26004" s="325"/>
    </row>
    <row r="26005" spans="56:142" x14ac:dyDescent="0.2">
      <c r="BD26005" s="325"/>
      <c r="EL26005" s="325"/>
    </row>
    <row r="26006" spans="56:142" x14ac:dyDescent="0.2">
      <c r="BD26006" s="325"/>
      <c r="EL26006" s="325"/>
    </row>
    <row r="26007" spans="56:142" x14ac:dyDescent="0.2">
      <c r="BD26007" s="325"/>
      <c r="EL26007" s="325"/>
    </row>
    <row r="26008" spans="56:142" x14ac:dyDescent="0.2">
      <c r="BD26008" s="325"/>
      <c r="EL26008" s="325"/>
    </row>
    <row r="26009" spans="56:142" x14ac:dyDescent="0.2">
      <c r="BD26009" s="325"/>
      <c r="EL26009" s="325"/>
    </row>
    <row r="26010" spans="56:142" x14ac:dyDescent="0.2">
      <c r="BD26010" s="325"/>
      <c r="EL26010" s="325"/>
    </row>
    <row r="26011" spans="56:142" x14ac:dyDescent="0.2">
      <c r="BD26011" s="325"/>
      <c r="EL26011" s="325"/>
    </row>
    <row r="26012" spans="56:142" x14ac:dyDescent="0.2">
      <c r="BD26012" s="325"/>
      <c r="EL26012" s="325"/>
    </row>
    <row r="26013" spans="56:142" x14ac:dyDescent="0.2">
      <c r="BD26013" s="325"/>
      <c r="EL26013" s="325"/>
    </row>
    <row r="26014" spans="56:142" x14ac:dyDescent="0.2">
      <c r="BD26014" s="325"/>
      <c r="EL26014" s="325"/>
    </row>
    <row r="26015" spans="56:142" x14ac:dyDescent="0.2">
      <c r="BD26015" s="325"/>
      <c r="EL26015" s="325"/>
    </row>
    <row r="26016" spans="56:142" x14ac:dyDescent="0.2">
      <c r="BD26016" s="325"/>
      <c r="EL26016" s="325"/>
    </row>
    <row r="26017" spans="56:142" x14ac:dyDescent="0.2">
      <c r="BD26017" s="325"/>
      <c r="EL26017" s="325"/>
    </row>
    <row r="26018" spans="56:142" x14ac:dyDescent="0.2">
      <c r="BD26018" s="325"/>
      <c r="EL26018" s="325"/>
    </row>
    <row r="26019" spans="56:142" x14ac:dyDescent="0.2">
      <c r="BD26019" s="325"/>
      <c r="EL26019" s="325"/>
    </row>
    <row r="26020" spans="56:142" x14ac:dyDescent="0.2">
      <c r="BD26020" s="325"/>
      <c r="EL26020" s="325"/>
    </row>
    <row r="26021" spans="56:142" x14ac:dyDescent="0.2">
      <c r="BD26021" s="325"/>
      <c r="EL26021" s="325"/>
    </row>
    <row r="26022" spans="56:142" x14ac:dyDescent="0.2">
      <c r="BD26022" s="325"/>
      <c r="EL26022" s="325"/>
    </row>
    <row r="26023" spans="56:142" x14ac:dyDescent="0.2">
      <c r="BD26023" s="325"/>
      <c r="EL26023" s="325"/>
    </row>
    <row r="26024" spans="56:142" x14ac:dyDescent="0.2">
      <c r="BD26024" s="325"/>
      <c r="EL26024" s="325"/>
    </row>
    <row r="26025" spans="56:142" x14ac:dyDescent="0.2">
      <c r="BD26025" s="325"/>
      <c r="EL26025" s="325"/>
    </row>
    <row r="26026" spans="56:142" x14ac:dyDescent="0.2">
      <c r="BD26026" s="325"/>
      <c r="EL26026" s="325"/>
    </row>
    <row r="26027" spans="56:142" x14ac:dyDescent="0.2">
      <c r="BD26027" s="325"/>
      <c r="EL26027" s="325"/>
    </row>
    <row r="26028" spans="56:142" x14ac:dyDescent="0.2">
      <c r="BD26028" s="325"/>
      <c r="EL26028" s="325"/>
    </row>
    <row r="26029" spans="56:142" x14ac:dyDescent="0.2">
      <c r="BD26029" s="325"/>
      <c r="EL26029" s="325"/>
    </row>
    <row r="26030" spans="56:142" x14ac:dyDescent="0.2">
      <c r="BD26030" s="325"/>
      <c r="EL26030" s="325"/>
    </row>
    <row r="26031" spans="56:142" x14ac:dyDescent="0.2">
      <c r="BD26031" s="325"/>
      <c r="EL26031" s="325"/>
    </row>
    <row r="26032" spans="56:142" x14ac:dyDescent="0.2">
      <c r="BD26032" s="325"/>
      <c r="EL26032" s="325"/>
    </row>
    <row r="26033" spans="56:142" x14ac:dyDescent="0.2">
      <c r="BD26033" s="325"/>
      <c r="EL26033" s="325"/>
    </row>
    <row r="26034" spans="56:142" x14ac:dyDescent="0.2">
      <c r="BD26034" s="325"/>
      <c r="EL26034" s="325"/>
    </row>
    <row r="26035" spans="56:142" x14ac:dyDescent="0.2">
      <c r="BD26035" s="325"/>
      <c r="EL26035" s="325"/>
    </row>
    <row r="26036" spans="56:142" x14ac:dyDescent="0.2">
      <c r="BD26036" s="325"/>
      <c r="EL26036" s="325"/>
    </row>
    <row r="26037" spans="56:142" x14ac:dyDescent="0.2">
      <c r="BD26037" s="325"/>
      <c r="EL26037" s="325"/>
    </row>
    <row r="26038" spans="56:142" x14ac:dyDescent="0.2">
      <c r="BD26038" s="325"/>
      <c r="EL26038" s="325"/>
    </row>
    <row r="26039" spans="56:142" x14ac:dyDescent="0.2">
      <c r="BD26039" s="325"/>
      <c r="EL26039" s="325"/>
    </row>
    <row r="26040" spans="56:142" x14ac:dyDescent="0.2">
      <c r="BD26040" s="325"/>
      <c r="EL26040" s="325"/>
    </row>
    <row r="26041" spans="56:142" x14ac:dyDescent="0.2">
      <c r="BD26041" s="325"/>
      <c r="EL26041" s="325"/>
    </row>
    <row r="26042" spans="56:142" x14ac:dyDescent="0.2">
      <c r="BD26042" s="325"/>
      <c r="EL26042" s="325"/>
    </row>
    <row r="26043" spans="56:142" x14ac:dyDescent="0.2">
      <c r="BD26043" s="325"/>
      <c r="EL26043" s="325"/>
    </row>
    <row r="26044" spans="56:142" x14ac:dyDescent="0.2">
      <c r="BD26044" s="325"/>
      <c r="EL26044" s="325"/>
    </row>
    <row r="26045" spans="56:142" x14ac:dyDescent="0.2">
      <c r="BD26045" s="325"/>
      <c r="EL26045" s="325"/>
    </row>
    <row r="26046" spans="56:142" x14ac:dyDescent="0.2">
      <c r="BD26046" s="325"/>
      <c r="EL26046" s="325"/>
    </row>
    <row r="26047" spans="56:142" x14ac:dyDescent="0.2">
      <c r="BD26047" s="325"/>
      <c r="EL26047" s="325"/>
    </row>
    <row r="26048" spans="56:142" x14ac:dyDescent="0.2">
      <c r="BD26048" s="325"/>
      <c r="EL26048" s="325"/>
    </row>
    <row r="26049" spans="56:142" x14ac:dyDescent="0.2">
      <c r="BD26049" s="325"/>
      <c r="EL26049" s="325"/>
    </row>
    <row r="26050" spans="56:142" x14ac:dyDescent="0.2">
      <c r="BD26050" s="325"/>
      <c r="EL26050" s="325"/>
    </row>
    <row r="26051" spans="56:142" x14ac:dyDescent="0.2">
      <c r="BD26051" s="325"/>
      <c r="EL26051" s="325"/>
    </row>
    <row r="26052" spans="56:142" x14ac:dyDescent="0.2">
      <c r="BD26052" s="325"/>
      <c r="EL26052" s="325"/>
    </row>
    <row r="26053" spans="56:142" x14ac:dyDescent="0.2">
      <c r="BD26053" s="325"/>
      <c r="EL26053" s="325"/>
    </row>
    <row r="26054" spans="56:142" x14ac:dyDescent="0.2">
      <c r="BD26054" s="325"/>
      <c r="EL26054" s="325"/>
    </row>
    <row r="26055" spans="56:142" x14ac:dyDescent="0.2">
      <c r="BD26055" s="325"/>
      <c r="EL26055" s="325"/>
    </row>
    <row r="26056" spans="56:142" x14ac:dyDescent="0.2">
      <c r="BD26056" s="325"/>
      <c r="EL26056" s="325"/>
    </row>
    <row r="26057" spans="56:142" x14ac:dyDescent="0.2">
      <c r="BD26057" s="325"/>
      <c r="EL26057" s="325"/>
    </row>
    <row r="26058" spans="56:142" x14ac:dyDescent="0.2">
      <c r="BD26058" s="325"/>
      <c r="EL26058" s="325"/>
    </row>
    <row r="26059" spans="56:142" x14ac:dyDescent="0.2">
      <c r="BD26059" s="325"/>
      <c r="EL26059" s="325"/>
    </row>
    <row r="26060" spans="56:142" x14ac:dyDescent="0.2">
      <c r="BD26060" s="325"/>
      <c r="EL26060" s="325"/>
    </row>
    <row r="26061" spans="56:142" x14ac:dyDescent="0.2">
      <c r="BD26061" s="325"/>
      <c r="EL26061" s="325"/>
    </row>
    <row r="26062" spans="56:142" x14ac:dyDescent="0.2">
      <c r="BD26062" s="325"/>
      <c r="EL26062" s="325"/>
    </row>
    <row r="26063" spans="56:142" x14ac:dyDescent="0.2">
      <c r="BD26063" s="325"/>
      <c r="EL26063" s="325"/>
    </row>
    <row r="26064" spans="56:142" x14ac:dyDescent="0.2">
      <c r="BD26064" s="325"/>
      <c r="EL26064" s="325"/>
    </row>
    <row r="26065" spans="56:142" x14ac:dyDescent="0.2">
      <c r="BD26065" s="325"/>
      <c r="EL26065" s="325"/>
    </row>
    <row r="26066" spans="56:142" x14ac:dyDescent="0.2">
      <c r="BD26066" s="325"/>
      <c r="EL26066" s="325"/>
    </row>
    <row r="26067" spans="56:142" x14ac:dyDescent="0.2">
      <c r="BD26067" s="325"/>
      <c r="EL26067" s="325"/>
    </row>
    <row r="26068" spans="56:142" x14ac:dyDescent="0.2">
      <c r="BD26068" s="325"/>
      <c r="EL26068" s="325"/>
    </row>
    <row r="26069" spans="56:142" x14ac:dyDescent="0.2">
      <c r="BD26069" s="325"/>
      <c r="EL26069" s="325"/>
    </row>
    <row r="26070" spans="56:142" x14ac:dyDescent="0.2">
      <c r="BD26070" s="325"/>
      <c r="EL26070" s="325"/>
    </row>
    <row r="26071" spans="56:142" x14ac:dyDescent="0.2">
      <c r="BD26071" s="325"/>
      <c r="EL26071" s="325"/>
    </row>
    <row r="26072" spans="56:142" x14ac:dyDescent="0.2">
      <c r="BD26072" s="325"/>
      <c r="EL26072" s="325"/>
    </row>
    <row r="26073" spans="56:142" x14ac:dyDescent="0.2">
      <c r="BD26073" s="325"/>
      <c r="EL26073" s="325"/>
    </row>
    <row r="26074" spans="56:142" x14ac:dyDescent="0.2">
      <c r="BD26074" s="325"/>
      <c r="EL26074" s="325"/>
    </row>
    <row r="26075" spans="56:142" x14ac:dyDescent="0.2">
      <c r="BD26075" s="325"/>
      <c r="EL26075" s="325"/>
    </row>
    <row r="26076" spans="56:142" x14ac:dyDescent="0.2">
      <c r="BD26076" s="325"/>
      <c r="EL26076" s="325"/>
    </row>
    <row r="26077" spans="56:142" x14ac:dyDescent="0.2">
      <c r="BD26077" s="325"/>
      <c r="EL26077" s="325"/>
    </row>
    <row r="26078" spans="56:142" x14ac:dyDescent="0.2">
      <c r="BD26078" s="325"/>
      <c r="EL26078" s="325"/>
    </row>
    <row r="26079" spans="56:142" x14ac:dyDescent="0.2">
      <c r="BD26079" s="325"/>
      <c r="EL26079" s="325"/>
    </row>
    <row r="26080" spans="56:142" x14ac:dyDescent="0.2">
      <c r="BD26080" s="325"/>
      <c r="EL26080" s="325"/>
    </row>
    <row r="26081" spans="56:142" x14ac:dyDescent="0.2">
      <c r="BD26081" s="325"/>
      <c r="EL26081" s="325"/>
    </row>
    <row r="26082" spans="56:142" x14ac:dyDescent="0.2">
      <c r="BD26082" s="325"/>
      <c r="EL26082" s="325"/>
    </row>
    <row r="26083" spans="56:142" x14ac:dyDescent="0.2">
      <c r="BD26083" s="325"/>
      <c r="EL26083" s="325"/>
    </row>
    <row r="26084" spans="56:142" x14ac:dyDescent="0.2">
      <c r="BD26084" s="325"/>
      <c r="EL26084" s="325"/>
    </row>
    <row r="26085" spans="56:142" x14ac:dyDescent="0.2">
      <c r="BD26085" s="325"/>
      <c r="EL26085" s="325"/>
    </row>
    <row r="26086" spans="56:142" x14ac:dyDescent="0.2">
      <c r="BD26086" s="325"/>
      <c r="EL26086" s="325"/>
    </row>
    <row r="26087" spans="56:142" x14ac:dyDescent="0.2">
      <c r="BD26087" s="325"/>
      <c r="EL26087" s="325"/>
    </row>
    <row r="26088" spans="56:142" x14ac:dyDescent="0.2">
      <c r="BD26088" s="325"/>
      <c r="EL26088" s="325"/>
    </row>
    <row r="26089" spans="56:142" x14ac:dyDescent="0.2">
      <c r="BD26089" s="325"/>
      <c r="EL26089" s="325"/>
    </row>
    <row r="26090" spans="56:142" x14ac:dyDescent="0.2">
      <c r="BD26090" s="325"/>
      <c r="EL26090" s="325"/>
    </row>
    <row r="26091" spans="56:142" x14ac:dyDescent="0.2">
      <c r="BD26091" s="325"/>
      <c r="EL26091" s="325"/>
    </row>
    <row r="26092" spans="56:142" x14ac:dyDescent="0.2">
      <c r="BD26092" s="325"/>
      <c r="EL26092" s="325"/>
    </row>
    <row r="26093" spans="56:142" x14ac:dyDescent="0.2">
      <c r="BD26093" s="325"/>
      <c r="EL26093" s="325"/>
    </row>
    <row r="26094" spans="56:142" x14ac:dyDescent="0.2">
      <c r="BD26094" s="325"/>
      <c r="EL26094" s="325"/>
    </row>
    <row r="26095" spans="56:142" x14ac:dyDescent="0.2">
      <c r="BD26095" s="325"/>
      <c r="EL26095" s="325"/>
    </row>
    <row r="26096" spans="56:142" x14ac:dyDescent="0.2">
      <c r="BD26096" s="325"/>
      <c r="EL26096" s="325"/>
    </row>
    <row r="26097" spans="56:142" x14ac:dyDescent="0.2">
      <c r="BD26097" s="325"/>
      <c r="EL26097" s="325"/>
    </row>
    <row r="26098" spans="56:142" x14ac:dyDescent="0.2">
      <c r="BD26098" s="325"/>
      <c r="EL26098" s="325"/>
    </row>
    <row r="26099" spans="56:142" x14ac:dyDescent="0.2">
      <c r="BD26099" s="325"/>
      <c r="EL26099" s="325"/>
    </row>
    <row r="26100" spans="56:142" x14ac:dyDescent="0.2">
      <c r="BD26100" s="325"/>
      <c r="EL26100" s="325"/>
    </row>
    <row r="26101" spans="56:142" x14ac:dyDescent="0.2">
      <c r="BD26101" s="325"/>
      <c r="EL26101" s="325"/>
    </row>
    <row r="26102" spans="56:142" x14ac:dyDescent="0.2">
      <c r="BD26102" s="325"/>
      <c r="EL26102" s="325"/>
    </row>
    <row r="26103" spans="56:142" x14ac:dyDescent="0.2">
      <c r="BD26103" s="325"/>
      <c r="EL26103" s="325"/>
    </row>
    <row r="26104" spans="56:142" x14ac:dyDescent="0.2">
      <c r="BD26104" s="325"/>
      <c r="EL26104" s="325"/>
    </row>
    <row r="26105" spans="56:142" x14ac:dyDescent="0.2">
      <c r="BD26105" s="325"/>
      <c r="EL26105" s="325"/>
    </row>
    <row r="26106" spans="56:142" x14ac:dyDescent="0.2">
      <c r="BD26106" s="325"/>
      <c r="EL26106" s="325"/>
    </row>
    <row r="26107" spans="56:142" x14ac:dyDescent="0.2">
      <c r="BD26107" s="325"/>
      <c r="EL26107" s="325"/>
    </row>
    <row r="26108" spans="56:142" x14ac:dyDescent="0.2">
      <c r="BD26108" s="325"/>
      <c r="EL26108" s="325"/>
    </row>
    <row r="26109" spans="56:142" x14ac:dyDescent="0.2">
      <c r="BD26109" s="325"/>
      <c r="EL26109" s="325"/>
    </row>
    <row r="26110" spans="56:142" x14ac:dyDescent="0.2">
      <c r="BD26110" s="325"/>
      <c r="EL26110" s="325"/>
    </row>
    <row r="26111" spans="56:142" x14ac:dyDescent="0.2">
      <c r="BD26111" s="325"/>
      <c r="EL26111" s="325"/>
    </row>
    <row r="26112" spans="56:142" x14ac:dyDescent="0.2">
      <c r="BD26112" s="325"/>
      <c r="EL26112" s="325"/>
    </row>
    <row r="26113" spans="56:142" x14ac:dyDescent="0.2">
      <c r="BD26113" s="325"/>
      <c r="EL26113" s="325"/>
    </row>
    <row r="26114" spans="56:142" x14ac:dyDescent="0.2">
      <c r="BD26114" s="325"/>
      <c r="EL26114" s="325"/>
    </row>
    <row r="26115" spans="56:142" x14ac:dyDescent="0.2">
      <c r="BD26115" s="325"/>
      <c r="EL26115" s="325"/>
    </row>
    <row r="26116" spans="56:142" x14ac:dyDescent="0.2">
      <c r="BD26116" s="325"/>
      <c r="EL26116" s="325"/>
    </row>
    <row r="26117" spans="56:142" x14ac:dyDescent="0.2">
      <c r="BD26117" s="325"/>
      <c r="EL26117" s="325"/>
    </row>
    <row r="26118" spans="56:142" x14ac:dyDescent="0.2">
      <c r="BD26118" s="325"/>
      <c r="EL26118" s="325"/>
    </row>
    <row r="26119" spans="56:142" x14ac:dyDescent="0.2">
      <c r="BD26119" s="325"/>
      <c r="EL26119" s="325"/>
    </row>
    <row r="26120" spans="56:142" x14ac:dyDescent="0.2">
      <c r="BD26120" s="325"/>
      <c r="EL26120" s="325"/>
    </row>
    <row r="26121" spans="56:142" x14ac:dyDescent="0.2">
      <c r="BD26121" s="325"/>
      <c r="EL26121" s="325"/>
    </row>
    <row r="26122" spans="56:142" x14ac:dyDescent="0.2">
      <c r="BD26122" s="325"/>
      <c r="EL26122" s="325"/>
    </row>
    <row r="26123" spans="56:142" x14ac:dyDescent="0.2">
      <c r="BD26123" s="325"/>
      <c r="EL26123" s="325"/>
    </row>
    <row r="26124" spans="56:142" x14ac:dyDescent="0.2">
      <c r="BD26124" s="325"/>
      <c r="EL26124" s="325"/>
    </row>
    <row r="26125" spans="56:142" x14ac:dyDescent="0.2">
      <c r="BD26125" s="325"/>
      <c r="EL26125" s="325"/>
    </row>
    <row r="26126" spans="56:142" x14ac:dyDescent="0.2">
      <c r="BD26126" s="325"/>
      <c r="EL26126" s="325"/>
    </row>
    <row r="26127" spans="56:142" x14ac:dyDescent="0.2">
      <c r="BD26127" s="325"/>
      <c r="EL26127" s="325"/>
    </row>
    <row r="26128" spans="56:142" x14ac:dyDescent="0.2">
      <c r="BD26128" s="325"/>
      <c r="EL26128" s="325"/>
    </row>
    <row r="26129" spans="56:142" x14ac:dyDescent="0.2">
      <c r="BD26129" s="325"/>
      <c r="EL26129" s="325"/>
    </row>
    <row r="26130" spans="56:142" x14ac:dyDescent="0.2">
      <c r="BD26130" s="325"/>
      <c r="EL26130" s="325"/>
    </row>
    <row r="26131" spans="56:142" x14ac:dyDescent="0.2">
      <c r="BD26131" s="325"/>
      <c r="EL26131" s="325"/>
    </row>
    <row r="26132" spans="56:142" x14ac:dyDescent="0.2">
      <c r="BD26132" s="325"/>
      <c r="EL26132" s="325"/>
    </row>
    <row r="26133" spans="56:142" x14ac:dyDescent="0.2">
      <c r="BD26133" s="325"/>
      <c r="EL26133" s="325"/>
    </row>
    <row r="26134" spans="56:142" x14ac:dyDescent="0.2">
      <c r="BD26134" s="325"/>
      <c r="EL26134" s="325"/>
    </row>
    <row r="26135" spans="56:142" x14ac:dyDescent="0.2">
      <c r="BD26135" s="325"/>
      <c r="EL26135" s="325"/>
    </row>
    <row r="26136" spans="56:142" x14ac:dyDescent="0.2">
      <c r="BD26136" s="325"/>
      <c r="EL26136" s="325"/>
    </row>
    <row r="26137" spans="56:142" x14ac:dyDescent="0.2">
      <c r="BD26137" s="325"/>
      <c r="EL26137" s="325"/>
    </row>
    <row r="26138" spans="56:142" x14ac:dyDescent="0.2">
      <c r="BD26138" s="325"/>
      <c r="EL26138" s="325"/>
    </row>
    <row r="26139" spans="56:142" x14ac:dyDescent="0.2">
      <c r="BD26139" s="325"/>
      <c r="EL26139" s="325"/>
    </row>
    <row r="26140" spans="56:142" x14ac:dyDescent="0.2">
      <c r="BD26140" s="325"/>
      <c r="EL26140" s="325"/>
    </row>
    <row r="26141" spans="56:142" x14ac:dyDescent="0.2">
      <c r="BD26141" s="325"/>
      <c r="EL26141" s="325"/>
    </row>
    <row r="26142" spans="56:142" x14ac:dyDescent="0.2">
      <c r="BD26142" s="325"/>
      <c r="EL26142" s="325"/>
    </row>
    <row r="26143" spans="56:142" x14ac:dyDescent="0.2">
      <c r="BD26143" s="325"/>
      <c r="EL26143" s="325"/>
    </row>
    <row r="26144" spans="56:142" x14ac:dyDescent="0.2">
      <c r="BD26144" s="325"/>
      <c r="EL26144" s="325"/>
    </row>
    <row r="26145" spans="56:142" x14ac:dyDescent="0.2">
      <c r="BD26145" s="325"/>
      <c r="EL26145" s="325"/>
    </row>
    <row r="26146" spans="56:142" x14ac:dyDescent="0.2">
      <c r="BD26146" s="325"/>
      <c r="EL26146" s="325"/>
    </row>
    <row r="26147" spans="56:142" x14ac:dyDescent="0.2">
      <c r="BD26147" s="325"/>
      <c r="EL26147" s="325"/>
    </row>
    <row r="26148" spans="56:142" x14ac:dyDescent="0.2">
      <c r="BD26148" s="325"/>
      <c r="EL26148" s="325"/>
    </row>
    <row r="26149" spans="56:142" x14ac:dyDescent="0.2">
      <c r="BD26149" s="325"/>
      <c r="EL26149" s="325"/>
    </row>
    <row r="26150" spans="56:142" x14ac:dyDescent="0.2">
      <c r="BD26150" s="325"/>
      <c r="EL26150" s="325"/>
    </row>
    <row r="26151" spans="56:142" x14ac:dyDescent="0.2">
      <c r="BD26151" s="325"/>
      <c r="EL26151" s="325"/>
    </row>
    <row r="26152" spans="56:142" x14ac:dyDescent="0.2">
      <c r="BD26152" s="325"/>
      <c r="EL26152" s="325"/>
    </row>
    <row r="26153" spans="56:142" x14ac:dyDescent="0.2">
      <c r="BD26153" s="325"/>
      <c r="EL26153" s="325"/>
    </row>
    <row r="26154" spans="56:142" x14ac:dyDescent="0.2">
      <c r="BD26154" s="325"/>
      <c r="EL26154" s="325"/>
    </row>
    <row r="26155" spans="56:142" x14ac:dyDescent="0.2">
      <c r="BD26155" s="325"/>
      <c r="EL26155" s="325"/>
    </row>
    <row r="26156" spans="56:142" x14ac:dyDescent="0.2">
      <c r="BD26156" s="325"/>
      <c r="EL26156" s="325"/>
    </row>
    <row r="26157" spans="56:142" x14ac:dyDescent="0.2">
      <c r="BD26157" s="325"/>
      <c r="EL26157" s="325"/>
    </row>
    <row r="26158" spans="56:142" x14ac:dyDescent="0.2">
      <c r="BD26158" s="325"/>
      <c r="EL26158" s="325"/>
    </row>
    <row r="26159" spans="56:142" x14ac:dyDescent="0.2">
      <c r="BD26159" s="325"/>
      <c r="EL26159" s="325"/>
    </row>
    <row r="26160" spans="56:142" x14ac:dyDescent="0.2">
      <c r="BD26160" s="325"/>
      <c r="EL26160" s="325"/>
    </row>
    <row r="26161" spans="56:142" x14ac:dyDescent="0.2">
      <c r="BD26161" s="325"/>
      <c r="EL26161" s="325"/>
    </row>
    <row r="26162" spans="56:142" x14ac:dyDescent="0.2">
      <c r="BD26162" s="325"/>
      <c r="EL26162" s="325"/>
    </row>
    <row r="26163" spans="56:142" x14ac:dyDescent="0.2">
      <c r="BD26163" s="325"/>
      <c r="EL26163" s="325"/>
    </row>
    <row r="26164" spans="56:142" x14ac:dyDescent="0.2">
      <c r="BD26164" s="325"/>
      <c r="EL26164" s="325"/>
    </row>
    <row r="26165" spans="56:142" x14ac:dyDescent="0.2">
      <c r="BD26165" s="325"/>
      <c r="EL26165" s="325"/>
    </row>
    <row r="26166" spans="56:142" x14ac:dyDescent="0.2">
      <c r="BD26166" s="325"/>
      <c r="EL26166" s="325"/>
    </row>
    <row r="26167" spans="56:142" x14ac:dyDescent="0.2">
      <c r="BD26167" s="325"/>
      <c r="EL26167" s="325"/>
    </row>
    <row r="26168" spans="56:142" x14ac:dyDescent="0.2">
      <c r="BD26168" s="325"/>
      <c r="EL26168" s="325"/>
    </row>
    <row r="26169" spans="56:142" x14ac:dyDescent="0.2">
      <c r="BD26169" s="325"/>
      <c r="EL26169" s="325"/>
    </row>
    <row r="26170" spans="56:142" x14ac:dyDescent="0.2">
      <c r="BD26170" s="325"/>
      <c r="EL26170" s="325"/>
    </row>
    <row r="26171" spans="56:142" x14ac:dyDescent="0.2">
      <c r="BD26171" s="325"/>
      <c r="EL26171" s="325"/>
    </row>
    <row r="26172" spans="56:142" x14ac:dyDescent="0.2">
      <c r="BD26172" s="325"/>
      <c r="EL26172" s="325"/>
    </row>
    <row r="26173" spans="56:142" x14ac:dyDescent="0.2">
      <c r="BD26173" s="325"/>
      <c r="EL26173" s="325"/>
    </row>
    <row r="26174" spans="56:142" x14ac:dyDescent="0.2">
      <c r="BD26174" s="325"/>
      <c r="EL26174" s="325"/>
    </row>
    <row r="26175" spans="56:142" x14ac:dyDescent="0.2">
      <c r="BD26175" s="325"/>
      <c r="EL26175" s="325"/>
    </row>
    <row r="26176" spans="56:142" x14ac:dyDescent="0.2">
      <c r="BD26176" s="325"/>
      <c r="EL26176" s="325"/>
    </row>
    <row r="26177" spans="56:142" x14ac:dyDescent="0.2">
      <c r="BD26177" s="325"/>
      <c r="EL26177" s="325"/>
    </row>
    <row r="26178" spans="56:142" x14ac:dyDescent="0.2">
      <c r="BD26178" s="325"/>
      <c r="EL26178" s="325"/>
    </row>
    <row r="26179" spans="56:142" x14ac:dyDescent="0.2">
      <c r="BD26179" s="325"/>
      <c r="EL26179" s="325"/>
    </row>
    <row r="26180" spans="56:142" x14ac:dyDescent="0.2">
      <c r="BD26180" s="325"/>
      <c r="EL26180" s="325"/>
    </row>
    <row r="26181" spans="56:142" x14ac:dyDescent="0.2">
      <c r="BD26181" s="325"/>
      <c r="EL26181" s="325"/>
    </row>
    <row r="26182" spans="56:142" x14ac:dyDescent="0.2">
      <c r="BD26182" s="325"/>
      <c r="EL26182" s="325"/>
    </row>
    <row r="26183" spans="56:142" x14ac:dyDescent="0.2">
      <c r="BD26183" s="325"/>
      <c r="EL26183" s="325"/>
    </row>
    <row r="26184" spans="56:142" x14ac:dyDescent="0.2">
      <c r="BD26184" s="325"/>
      <c r="EL26184" s="325"/>
    </row>
    <row r="26185" spans="56:142" x14ac:dyDescent="0.2">
      <c r="BD26185" s="325"/>
      <c r="EL26185" s="325"/>
    </row>
    <row r="26186" spans="56:142" x14ac:dyDescent="0.2">
      <c r="BD26186" s="325"/>
      <c r="EL26186" s="325"/>
    </row>
    <row r="26187" spans="56:142" x14ac:dyDescent="0.2">
      <c r="BD26187" s="325"/>
      <c r="EL26187" s="325"/>
    </row>
    <row r="26188" spans="56:142" x14ac:dyDescent="0.2">
      <c r="BD26188" s="325"/>
      <c r="EL26188" s="325"/>
    </row>
    <row r="26189" spans="56:142" x14ac:dyDescent="0.2">
      <c r="BD26189" s="325"/>
      <c r="EL26189" s="325"/>
    </row>
    <row r="26190" spans="56:142" x14ac:dyDescent="0.2">
      <c r="BD26190" s="325"/>
      <c r="EL26190" s="325"/>
    </row>
    <row r="26191" spans="56:142" x14ac:dyDescent="0.2">
      <c r="BD26191" s="325"/>
      <c r="EL26191" s="325"/>
    </row>
    <row r="26192" spans="56:142" x14ac:dyDescent="0.2">
      <c r="BD26192" s="325"/>
      <c r="EL26192" s="325"/>
    </row>
    <row r="26193" spans="56:142" x14ac:dyDescent="0.2">
      <c r="BD26193" s="325"/>
      <c r="EL26193" s="325"/>
    </row>
    <row r="26194" spans="56:142" x14ac:dyDescent="0.2">
      <c r="BD26194" s="325"/>
      <c r="EL26194" s="325"/>
    </row>
    <row r="26195" spans="56:142" x14ac:dyDescent="0.2">
      <c r="BD26195" s="325"/>
      <c r="EL26195" s="325"/>
    </row>
    <row r="26196" spans="56:142" x14ac:dyDescent="0.2">
      <c r="BD26196" s="325"/>
      <c r="EL26196" s="325"/>
    </row>
    <row r="26197" spans="56:142" x14ac:dyDescent="0.2">
      <c r="BD26197" s="325"/>
      <c r="EL26197" s="325"/>
    </row>
    <row r="26198" spans="56:142" x14ac:dyDescent="0.2">
      <c r="BD26198" s="325"/>
      <c r="EL26198" s="325"/>
    </row>
    <row r="26199" spans="56:142" x14ac:dyDescent="0.2">
      <c r="BD26199" s="325"/>
      <c r="EL26199" s="325"/>
    </row>
    <row r="26200" spans="56:142" x14ac:dyDescent="0.2">
      <c r="BD26200" s="325"/>
      <c r="EL26200" s="325"/>
    </row>
    <row r="26201" spans="56:142" x14ac:dyDescent="0.2">
      <c r="BD26201" s="325"/>
      <c r="EL26201" s="325"/>
    </row>
    <row r="26202" spans="56:142" x14ac:dyDescent="0.2">
      <c r="BD26202" s="325"/>
      <c r="EL26202" s="325"/>
    </row>
    <row r="26203" spans="56:142" x14ac:dyDescent="0.2">
      <c r="BD26203" s="325"/>
      <c r="EL26203" s="325"/>
    </row>
    <row r="26204" spans="56:142" x14ac:dyDescent="0.2">
      <c r="BD26204" s="325"/>
      <c r="EL26204" s="325"/>
    </row>
    <row r="26205" spans="56:142" x14ac:dyDescent="0.2">
      <c r="BD26205" s="325"/>
      <c r="EL26205" s="325"/>
    </row>
    <row r="26206" spans="56:142" x14ac:dyDescent="0.2">
      <c r="BD26206" s="325"/>
      <c r="EL26206" s="325"/>
    </row>
    <row r="26207" spans="56:142" x14ac:dyDescent="0.2">
      <c r="BD26207" s="325"/>
      <c r="EL26207" s="325"/>
    </row>
    <row r="26208" spans="56:142" x14ac:dyDescent="0.2">
      <c r="BD26208" s="325"/>
      <c r="EL26208" s="325"/>
    </row>
    <row r="26209" spans="56:142" x14ac:dyDescent="0.2">
      <c r="BD26209" s="325"/>
      <c r="EL26209" s="325"/>
    </row>
    <row r="26210" spans="56:142" x14ac:dyDescent="0.2">
      <c r="BD26210" s="325"/>
      <c r="EL26210" s="325"/>
    </row>
    <row r="26211" spans="56:142" x14ac:dyDescent="0.2">
      <c r="BD26211" s="325"/>
      <c r="EL26211" s="325"/>
    </row>
    <row r="26212" spans="56:142" x14ac:dyDescent="0.2">
      <c r="BD26212" s="325"/>
      <c r="EL26212" s="325"/>
    </row>
    <row r="26213" spans="56:142" x14ac:dyDescent="0.2">
      <c r="BD26213" s="325"/>
      <c r="EL26213" s="325"/>
    </row>
    <row r="26214" spans="56:142" x14ac:dyDescent="0.2">
      <c r="BD26214" s="325"/>
      <c r="EL26214" s="325"/>
    </row>
    <row r="26215" spans="56:142" x14ac:dyDescent="0.2">
      <c r="BD26215" s="325"/>
      <c r="EL26215" s="325"/>
    </row>
    <row r="26216" spans="56:142" x14ac:dyDescent="0.2">
      <c r="BD26216" s="325"/>
      <c r="EL26216" s="325"/>
    </row>
    <row r="26217" spans="56:142" x14ac:dyDescent="0.2">
      <c r="BD26217" s="325"/>
      <c r="EL26217" s="325"/>
    </row>
    <row r="26218" spans="56:142" x14ac:dyDescent="0.2">
      <c r="BD26218" s="325"/>
      <c r="EL26218" s="325"/>
    </row>
    <row r="26219" spans="56:142" x14ac:dyDescent="0.2">
      <c r="BD26219" s="325"/>
      <c r="EL26219" s="325"/>
    </row>
    <row r="26220" spans="56:142" x14ac:dyDescent="0.2">
      <c r="BD26220" s="325"/>
      <c r="EL26220" s="325"/>
    </row>
    <row r="26221" spans="56:142" x14ac:dyDescent="0.2">
      <c r="BD26221" s="325"/>
      <c r="EL26221" s="325"/>
    </row>
    <row r="26222" spans="56:142" x14ac:dyDescent="0.2">
      <c r="BD26222" s="325"/>
      <c r="EL26222" s="325"/>
    </row>
    <row r="26223" spans="56:142" x14ac:dyDescent="0.2">
      <c r="BD26223" s="325"/>
      <c r="EL26223" s="325"/>
    </row>
    <row r="26224" spans="56:142" x14ac:dyDescent="0.2">
      <c r="BD26224" s="325"/>
      <c r="EL26224" s="325"/>
    </row>
    <row r="26225" spans="56:142" x14ac:dyDescent="0.2">
      <c r="BD26225" s="325"/>
      <c r="EL26225" s="325"/>
    </row>
    <row r="26226" spans="56:142" x14ac:dyDescent="0.2">
      <c r="BD26226" s="325"/>
      <c r="EL26226" s="325"/>
    </row>
    <row r="26227" spans="56:142" x14ac:dyDescent="0.2">
      <c r="BD26227" s="325"/>
      <c r="EL26227" s="325"/>
    </row>
    <row r="26228" spans="56:142" x14ac:dyDescent="0.2">
      <c r="BD26228" s="325"/>
      <c r="EL26228" s="325"/>
    </row>
    <row r="26229" spans="56:142" x14ac:dyDescent="0.2">
      <c r="BD26229" s="325"/>
      <c r="EL26229" s="325"/>
    </row>
    <row r="26230" spans="56:142" x14ac:dyDescent="0.2">
      <c r="BD26230" s="325"/>
      <c r="EL26230" s="325"/>
    </row>
    <row r="26231" spans="56:142" x14ac:dyDescent="0.2">
      <c r="BD26231" s="325"/>
      <c r="EL26231" s="325"/>
    </row>
    <row r="26232" spans="56:142" x14ac:dyDescent="0.2">
      <c r="BD26232" s="325"/>
      <c r="EL26232" s="325"/>
    </row>
    <row r="26233" spans="56:142" x14ac:dyDescent="0.2">
      <c r="BD26233" s="325"/>
      <c r="EL26233" s="325"/>
    </row>
    <row r="26234" spans="56:142" x14ac:dyDescent="0.2">
      <c r="BD26234" s="325"/>
      <c r="EL26234" s="325"/>
    </row>
    <row r="26235" spans="56:142" x14ac:dyDescent="0.2">
      <c r="BD26235" s="325"/>
      <c r="EL26235" s="325"/>
    </row>
    <row r="26236" spans="56:142" x14ac:dyDescent="0.2">
      <c r="BD26236" s="325"/>
      <c r="EL26236" s="325"/>
    </row>
    <row r="26237" spans="56:142" x14ac:dyDescent="0.2">
      <c r="BD26237" s="325"/>
      <c r="EL26237" s="325"/>
    </row>
    <row r="26238" spans="56:142" x14ac:dyDescent="0.2">
      <c r="BD26238" s="325"/>
      <c r="EL26238" s="325"/>
    </row>
    <row r="26239" spans="56:142" x14ac:dyDescent="0.2">
      <c r="BD26239" s="325"/>
      <c r="EL26239" s="325"/>
    </row>
    <row r="26240" spans="56:142" x14ac:dyDescent="0.2">
      <c r="BD26240" s="325"/>
      <c r="EL26240" s="325"/>
    </row>
    <row r="26241" spans="56:142" x14ac:dyDescent="0.2">
      <c r="BD26241" s="325"/>
      <c r="EL26241" s="325"/>
    </row>
    <row r="26242" spans="56:142" x14ac:dyDescent="0.2">
      <c r="BD26242" s="325"/>
      <c r="EL26242" s="325"/>
    </row>
    <row r="26243" spans="56:142" x14ac:dyDescent="0.2">
      <c r="BD26243" s="325"/>
      <c r="EL26243" s="325"/>
    </row>
    <row r="26244" spans="56:142" x14ac:dyDescent="0.2">
      <c r="BD26244" s="325"/>
      <c r="EL26244" s="325"/>
    </row>
    <row r="26245" spans="56:142" x14ac:dyDescent="0.2">
      <c r="BD26245" s="325"/>
      <c r="EL26245" s="325"/>
    </row>
    <row r="26246" spans="56:142" x14ac:dyDescent="0.2">
      <c r="BD26246" s="325"/>
      <c r="EL26246" s="325"/>
    </row>
    <row r="26247" spans="56:142" x14ac:dyDescent="0.2">
      <c r="BD26247" s="325"/>
      <c r="EL26247" s="325"/>
    </row>
    <row r="26248" spans="56:142" x14ac:dyDescent="0.2">
      <c r="BD26248" s="325"/>
      <c r="EL26248" s="325"/>
    </row>
    <row r="26249" spans="56:142" x14ac:dyDescent="0.2">
      <c r="BD26249" s="325"/>
      <c r="EL26249" s="325"/>
    </row>
    <row r="26250" spans="56:142" x14ac:dyDescent="0.2">
      <c r="BD26250" s="325"/>
      <c r="EL26250" s="325"/>
    </row>
    <row r="26251" spans="56:142" x14ac:dyDescent="0.2">
      <c r="BD26251" s="325"/>
      <c r="EL26251" s="325"/>
    </row>
    <row r="26252" spans="56:142" x14ac:dyDescent="0.2">
      <c r="BD26252" s="325"/>
      <c r="EL26252" s="325"/>
    </row>
    <row r="26253" spans="56:142" x14ac:dyDescent="0.2">
      <c r="BD26253" s="325"/>
      <c r="EL26253" s="325"/>
    </row>
    <row r="26254" spans="56:142" x14ac:dyDescent="0.2">
      <c r="BD26254" s="325"/>
      <c r="EL26254" s="325"/>
    </row>
    <row r="26255" spans="56:142" x14ac:dyDescent="0.2">
      <c r="BD26255" s="325"/>
      <c r="EL26255" s="325"/>
    </row>
    <row r="26256" spans="56:142" x14ac:dyDescent="0.2">
      <c r="BD26256" s="325"/>
      <c r="EL26256" s="325"/>
    </row>
    <row r="26257" spans="56:142" x14ac:dyDescent="0.2">
      <c r="BD26257" s="325"/>
      <c r="EL26257" s="325"/>
    </row>
    <row r="26258" spans="56:142" x14ac:dyDescent="0.2">
      <c r="BD26258" s="325"/>
      <c r="EL26258" s="325"/>
    </row>
    <row r="26259" spans="56:142" x14ac:dyDescent="0.2">
      <c r="BD26259" s="325"/>
      <c r="EL26259" s="325"/>
    </row>
    <row r="26260" spans="56:142" x14ac:dyDescent="0.2">
      <c r="BD26260" s="325"/>
      <c r="EL26260" s="325"/>
    </row>
    <row r="26261" spans="56:142" x14ac:dyDescent="0.2">
      <c r="BD26261" s="325"/>
      <c r="EL26261" s="325"/>
    </row>
    <row r="26262" spans="56:142" x14ac:dyDescent="0.2">
      <c r="BD26262" s="325"/>
      <c r="EL26262" s="325"/>
    </row>
    <row r="26263" spans="56:142" x14ac:dyDescent="0.2">
      <c r="BD26263" s="325"/>
      <c r="EL26263" s="325"/>
    </row>
    <row r="26264" spans="56:142" x14ac:dyDescent="0.2">
      <c r="BD26264" s="325"/>
      <c r="EL26264" s="325"/>
    </row>
    <row r="26265" spans="56:142" x14ac:dyDescent="0.2">
      <c r="BD26265" s="325"/>
      <c r="EL26265" s="325"/>
    </row>
    <row r="26266" spans="56:142" x14ac:dyDescent="0.2">
      <c r="BD26266" s="325"/>
      <c r="EL26266" s="325"/>
    </row>
    <row r="26267" spans="56:142" x14ac:dyDescent="0.2">
      <c r="BD26267" s="325"/>
      <c r="EL26267" s="325"/>
    </row>
    <row r="26268" spans="56:142" x14ac:dyDescent="0.2">
      <c r="BD26268" s="325"/>
      <c r="EL26268" s="325"/>
    </row>
    <row r="26269" spans="56:142" x14ac:dyDescent="0.2">
      <c r="BD26269" s="325"/>
      <c r="EL26269" s="325"/>
    </row>
    <row r="26270" spans="56:142" x14ac:dyDescent="0.2">
      <c r="BD26270" s="325"/>
      <c r="EL26270" s="325"/>
    </row>
    <row r="26271" spans="56:142" x14ac:dyDescent="0.2">
      <c r="BD26271" s="325"/>
      <c r="EL26271" s="325"/>
    </row>
    <row r="26272" spans="56:142" x14ac:dyDescent="0.2">
      <c r="BD26272" s="325"/>
      <c r="EL26272" s="325"/>
    </row>
    <row r="26273" spans="56:142" x14ac:dyDescent="0.2">
      <c r="BD26273" s="325"/>
      <c r="EL26273" s="325"/>
    </row>
    <row r="26274" spans="56:142" x14ac:dyDescent="0.2">
      <c r="BD26274" s="325"/>
      <c r="EL26274" s="325"/>
    </row>
    <row r="26275" spans="56:142" x14ac:dyDescent="0.2">
      <c r="BD26275" s="325"/>
      <c r="EL26275" s="325"/>
    </row>
    <row r="26276" spans="56:142" x14ac:dyDescent="0.2">
      <c r="BD26276" s="325"/>
      <c r="EL26276" s="325"/>
    </row>
    <row r="26277" spans="56:142" x14ac:dyDescent="0.2">
      <c r="BD26277" s="325"/>
      <c r="EL26277" s="325"/>
    </row>
    <row r="26278" spans="56:142" x14ac:dyDescent="0.2">
      <c r="BD26278" s="325"/>
      <c r="EL26278" s="325"/>
    </row>
    <row r="26279" spans="56:142" x14ac:dyDescent="0.2">
      <c r="BD26279" s="325"/>
      <c r="EL26279" s="325"/>
    </row>
    <row r="26280" spans="56:142" x14ac:dyDescent="0.2">
      <c r="BD26280" s="325"/>
      <c r="EL26280" s="325"/>
    </row>
    <row r="26281" spans="56:142" x14ac:dyDescent="0.2">
      <c r="BD26281" s="325"/>
      <c r="EL26281" s="325"/>
    </row>
    <row r="26282" spans="56:142" x14ac:dyDescent="0.2">
      <c r="BD26282" s="325"/>
      <c r="EL26282" s="325"/>
    </row>
    <row r="26283" spans="56:142" x14ac:dyDescent="0.2">
      <c r="BD26283" s="325"/>
      <c r="EL26283" s="325"/>
    </row>
    <row r="26284" spans="56:142" x14ac:dyDescent="0.2">
      <c r="BD26284" s="325"/>
      <c r="EL26284" s="325"/>
    </row>
    <row r="26285" spans="56:142" x14ac:dyDescent="0.2">
      <c r="BD26285" s="325"/>
      <c r="EL26285" s="325"/>
    </row>
    <row r="26286" spans="56:142" x14ac:dyDescent="0.2">
      <c r="BD26286" s="325"/>
      <c r="EL26286" s="325"/>
    </row>
    <row r="26287" spans="56:142" x14ac:dyDescent="0.2">
      <c r="BD26287" s="325"/>
      <c r="EL26287" s="325"/>
    </row>
    <row r="26288" spans="56:142" x14ac:dyDescent="0.2">
      <c r="BD26288" s="325"/>
      <c r="EL26288" s="325"/>
    </row>
    <row r="26289" spans="56:142" x14ac:dyDescent="0.2">
      <c r="BD26289" s="325"/>
      <c r="EL26289" s="325"/>
    </row>
    <row r="26290" spans="56:142" x14ac:dyDescent="0.2">
      <c r="BD26290" s="325"/>
      <c r="EL26290" s="325"/>
    </row>
    <row r="26291" spans="56:142" x14ac:dyDescent="0.2">
      <c r="BD26291" s="325"/>
      <c r="EL26291" s="325"/>
    </row>
    <row r="26292" spans="56:142" x14ac:dyDescent="0.2">
      <c r="BD26292" s="325"/>
      <c r="EL26292" s="325"/>
    </row>
    <row r="26293" spans="56:142" x14ac:dyDescent="0.2">
      <c r="BD26293" s="325"/>
      <c r="EL26293" s="325"/>
    </row>
    <row r="26294" spans="56:142" x14ac:dyDescent="0.2">
      <c r="BD26294" s="325"/>
      <c r="EL26294" s="325"/>
    </row>
    <row r="26295" spans="56:142" x14ac:dyDescent="0.2">
      <c r="BD26295" s="325"/>
      <c r="EL26295" s="325"/>
    </row>
    <row r="26296" spans="56:142" x14ac:dyDescent="0.2">
      <c r="BD26296" s="325"/>
      <c r="EL26296" s="325"/>
    </row>
    <row r="26297" spans="56:142" x14ac:dyDescent="0.2">
      <c r="BD26297" s="325"/>
      <c r="EL26297" s="325"/>
    </row>
    <row r="26298" spans="56:142" x14ac:dyDescent="0.2">
      <c r="BD26298" s="325"/>
      <c r="EL26298" s="325"/>
    </row>
    <row r="26299" spans="56:142" x14ac:dyDescent="0.2">
      <c r="BD26299" s="325"/>
      <c r="EL26299" s="325"/>
    </row>
    <row r="26300" spans="56:142" x14ac:dyDescent="0.2">
      <c r="BD26300" s="325"/>
      <c r="EL26300" s="325"/>
    </row>
    <row r="26301" spans="56:142" x14ac:dyDescent="0.2">
      <c r="BD26301" s="325"/>
      <c r="EL26301" s="325"/>
    </row>
    <row r="26302" spans="56:142" x14ac:dyDescent="0.2">
      <c r="BD26302" s="325"/>
      <c r="EL26302" s="325"/>
    </row>
    <row r="26303" spans="56:142" x14ac:dyDescent="0.2">
      <c r="BD26303" s="325"/>
      <c r="EL26303" s="325"/>
    </row>
    <row r="26304" spans="56:142" x14ac:dyDescent="0.2">
      <c r="BD26304" s="325"/>
      <c r="EL26304" s="325"/>
    </row>
    <row r="26305" spans="56:142" x14ac:dyDescent="0.2">
      <c r="BD26305" s="325"/>
      <c r="EL26305" s="325"/>
    </row>
    <row r="26306" spans="56:142" x14ac:dyDescent="0.2">
      <c r="BD26306" s="325"/>
      <c r="EL26306" s="325"/>
    </row>
    <row r="26307" spans="56:142" x14ac:dyDescent="0.2">
      <c r="BD26307" s="325"/>
      <c r="EL26307" s="325"/>
    </row>
    <row r="26308" spans="56:142" x14ac:dyDescent="0.2">
      <c r="BD26308" s="325"/>
      <c r="EL26308" s="325"/>
    </row>
    <row r="26309" spans="56:142" x14ac:dyDescent="0.2">
      <c r="BD26309" s="325"/>
      <c r="EL26309" s="325"/>
    </row>
    <row r="26310" spans="56:142" x14ac:dyDescent="0.2">
      <c r="BD26310" s="325"/>
      <c r="EL26310" s="325"/>
    </row>
    <row r="26311" spans="56:142" x14ac:dyDescent="0.2">
      <c r="BD26311" s="325"/>
      <c r="EL26311" s="325"/>
    </row>
    <row r="26312" spans="56:142" x14ac:dyDescent="0.2">
      <c r="BD26312" s="325"/>
      <c r="EL26312" s="325"/>
    </row>
    <row r="26313" spans="56:142" x14ac:dyDescent="0.2">
      <c r="BD26313" s="325"/>
      <c r="EL26313" s="325"/>
    </row>
    <row r="26314" spans="56:142" x14ac:dyDescent="0.2">
      <c r="BD26314" s="325"/>
      <c r="EL26314" s="325"/>
    </row>
    <row r="26315" spans="56:142" x14ac:dyDescent="0.2">
      <c r="BD26315" s="325"/>
      <c r="EL26315" s="325"/>
    </row>
    <row r="26316" spans="56:142" x14ac:dyDescent="0.2">
      <c r="BD26316" s="325"/>
      <c r="EL26316" s="325"/>
    </row>
    <row r="26317" spans="56:142" x14ac:dyDescent="0.2">
      <c r="BD26317" s="325"/>
      <c r="EL26317" s="325"/>
    </row>
    <row r="26318" spans="56:142" x14ac:dyDescent="0.2">
      <c r="BD26318" s="325"/>
      <c r="EL26318" s="325"/>
    </row>
    <row r="26319" spans="56:142" x14ac:dyDescent="0.2">
      <c r="BD26319" s="325"/>
      <c r="EL26319" s="325"/>
    </row>
    <row r="26320" spans="56:142" x14ac:dyDescent="0.2">
      <c r="BD26320" s="325"/>
      <c r="EL26320" s="325"/>
    </row>
    <row r="26321" spans="56:142" x14ac:dyDescent="0.2">
      <c r="BD26321" s="325"/>
      <c r="EL26321" s="325"/>
    </row>
    <row r="26322" spans="56:142" x14ac:dyDescent="0.2">
      <c r="BD26322" s="325"/>
      <c r="EL26322" s="325"/>
    </row>
    <row r="26323" spans="56:142" x14ac:dyDescent="0.2">
      <c r="BD26323" s="325"/>
      <c r="EL26323" s="325"/>
    </row>
    <row r="26324" spans="56:142" x14ac:dyDescent="0.2">
      <c r="BD26324" s="325"/>
      <c r="EL26324" s="325"/>
    </row>
    <row r="26325" spans="56:142" x14ac:dyDescent="0.2">
      <c r="BD26325" s="325"/>
      <c r="EL26325" s="325"/>
    </row>
    <row r="26326" spans="56:142" x14ac:dyDescent="0.2">
      <c r="BD26326" s="325"/>
      <c r="EL26326" s="325"/>
    </row>
    <row r="26327" spans="56:142" x14ac:dyDescent="0.2">
      <c r="BD26327" s="325"/>
      <c r="EL26327" s="325"/>
    </row>
    <row r="26328" spans="56:142" x14ac:dyDescent="0.2">
      <c r="BD26328" s="325"/>
      <c r="EL26328" s="325"/>
    </row>
    <row r="26329" spans="56:142" x14ac:dyDescent="0.2">
      <c r="BD26329" s="325"/>
      <c r="EL26329" s="325"/>
    </row>
    <row r="26330" spans="56:142" x14ac:dyDescent="0.2">
      <c r="BD26330" s="325"/>
      <c r="EL26330" s="325"/>
    </row>
    <row r="26331" spans="56:142" x14ac:dyDescent="0.2">
      <c r="BD26331" s="325"/>
      <c r="EL26331" s="325"/>
    </row>
    <row r="26332" spans="56:142" x14ac:dyDescent="0.2">
      <c r="BD26332" s="325"/>
      <c r="EL26332" s="325"/>
    </row>
    <row r="26333" spans="56:142" x14ac:dyDescent="0.2">
      <c r="BD26333" s="325"/>
      <c r="EL26333" s="325"/>
    </row>
    <row r="26334" spans="56:142" x14ac:dyDescent="0.2">
      <c r="BD26334" s="325"/>
      <c r="EL26334" s="325"/>
    </row>
    <row r="26335" spans="56:142" x14ac:dyDescent="0.2">
      <c r="BD26335" s="325"/>
      <c r="EL26335" s="325"/>
    </row>
    <row r="26336" spans="56:142" x14ac:dyDescent="0.2">
      <c r="BD26336" s="325"/>
      <c r="EL26336" s="325"/>
    </row>
    <row r="26337" spans="56:142" x14ac:dyDescent="0.2">
      <c r="BD26337" s="325"/>
      <c r="EL26337" s="325"/>
    </row>
    <row r="26338" spans="56:142" x14ac:dyDescent="0.2">
      <c r="BD26338" s="325"/>
      <c r="EL26338" s="325"/>
    </row>
    <row r="26339" spans="56:142" x14ac:dyDescent="0.2">
      <c r="BD26339" s="325"/>
      <c r="EL26339" s="325"/>
    </row>
    <row r="26340" spans="56:142" x14ac:dyDescent="0.2">
      <c r="BD26340" s="325"/>
      <c r="EL26340" s="325"/>
    </row>
    <row r="26341" spans="56:142" x14ac:dyDescent="0.2">
      <c r="BD26341" s="325"/>
      <c r="EL26341" s="325"/>
    </row>
    <row r="26342" spans="56:142" x14ac:dyDescent="0.2">
      <c r="BD26342" s="325"/>
      <c r="EL26342" s="325"/>
    </row>
    <row r="26343" spans="56:142" x14ac:dyDescent="0.2">
      <c r="BD26343" s="325"/>
      <c r="EL26343" s="325"/>
    </row>
    <row r="26344" spans="56:142" x14ac:dyDescent="0.2">
      <c r="BD26344" s="325"/>
      <c r="EL26344" s="325"/>
    </row>
    <row r="26345" spans="56:142" x14ac:dyDescent="0.2">
      <c r="BD26345" s="325"/>
      <c r="EL26345" s="325"/>
    </row>
    <row r="26346" spans="56:142" x14ac:dyDescent="0.2">
      <c r="BD26346" s="325"/>
      <c r="EL26346" s="325"/>
    </row>
    <row r="26347" spans="56:142" x14ac:dyDescent="0.2">
      <c r="BD26347" s="325"/>
      <c r="EL26347" s="325"/>
    </row>
    <row r="26348" spans="56:142" x14ac:dyDescent="0.2">
      <c r="BD26348" s="325"/>
      <c r="EL26348" s="325"/>
    </row>
    <row r="26349" spans="56:142" x14ac:dyDescent="0.2">
      <c r="BD26349" s="325"/>
      <c r="EL26349" s="325"/>
    </row>
    <row r="26350" spans="56:142" x14ac:dyDescent="0.2">
      <c r="BD26350" s="325"/>
      <c r="EL26350" s="325"/>
    </row>
    <row r="26351" spans="56:142" x14ac:dyDescent="0.2">
      <c r="BD26351" s="325"/>
      <c r="EL26351" s="325"/>
    </row>
    <row r="26352" spans="56:142" x14ac:dyDescent="0.2">
      <c r="BD26352" s="325"/>
      <c r="EL26352" s="325"/>
    </row>
    <row r="26353" spans="56:142" x14ac:dyDescent="0.2">
      <c r="BD26353" s="325"/>
      <c r="EL26353" s="325"/>
    </row>
    <row r="26354" spans="56:142" x14ac:dyDescent="0.2">
      <c r="BD26354" s="325"/>
      <c r="EL26354" s="325"/>
    </row>
    <row r="26355" spans="56:142" x14ac:dyDescent="0.2">
      <c r="BD26355" s="325"/>
      <c r="EL26355" s="325"/>
    </row>
    <row r="26356" spans="56:142" x14ac:dyDescent="0.2">
      <c r="BD26356" s="325"/>
      <c r="EL26356" s="325"/>
    </row>
    <row r="26357" spans="56:142" x14ac:dyDescent="0.2">
      <c r="BD26357" s="325"/>
      <c r="EL26357" s="325"/>
    </row>
    <row r="26358" spans="56:142" x14ac:dyDescent="0.2">
      <c r="BD26358" s="325"/>
      <c r="EL26358" s="325"/>
    </row>
    <row r="26359" spans="56:142" x14ac:dyDescent="0.2">
      <c r="BD26359" s="325"/>
      <c r="EL26359" s="325"/>
    </row>
    <row r="26360" spans="56:142" x14ac:dyDescent="0.2">
      <c r="BD26360" s="325"/>
      <c r="EL26360" s="325"/>
    </row>
    <row r="26361" spans="56:142" x14ac:dyDescent="0.2">
      <c r="BD26361" s="325"/>
      <c r="EL26361" s="325"/>
    </row>
    <row r="26362" spans="56:142" x14ac:dyDescent="0.2">
      <c r="BD26362" s="325"/>
      <c r="EL26362" s="325"/>
    </row>
    <row r="26363" spans="56:142" x14ac:dyDescent="0.2">
      <c r="BD26363" s="325"/>
      <c r="EL26363" s="325"/>
    </row>
    <row r="26364" spans="56:142" x14ac:dyDescent="0.2">
      <c r="BD26364" s="325"/>
      <c r="EL26364" s="325"/>
    </row>
    <row r="26365" spans="56:142" x14ac:dyDescent="0.2">
      <c r="BD26365" s="325"/>
      <c r="EL26365" s="325"/>
    </row>
    <row r="26366" spans="56:142" x14ac:dyDescent="0.2">
      <c r="BD26366" s="325"/>
      <c r="EL26366" s="325"/>
    </row>
    <row r="26367" spans="56:142" x14ac:dyDescent="0.2">
      <c r="BD26367" s="325"/>
      <c r="EL26367" s="325"/>
    </row>
    <row r="26368" spans="56:142" x14ac:dyDescent="0.2">
      <c r="BD26368" s="325"/>
      <c r="EL26368" s="325"/>
    </row>
    <row r="26369" spans="56:142" x14ac:dyDescent="0.2">
      <c r="BD26369" s="325"/>
      <c r="EL26369" s="325"/>
    </row>
    <row r="26370" spans="56:142" x14ac:dyDescent="0.2">
      <c r="BD26370" s="325"/>
      <c r="EL26370" s="325"/>
    </row>
    <row r="26371" spans="56:142" x14ac:dyDescent="0.2">
      <c r="BD26371" s="325"/>
      <c r="EL26371" s="325"/>
    </row>
    <row r="26372" spans="56:142" x14ac:dyDescent="0.2">
      <c r="BD26372" s="325"/>
      <c r="EL26372" s="325"/>
    </row>
    <row r="26373" spans="56:142" x14ac:dyDescent="0.2">
      <c r="BD26373" s="325"/>
      <c r="EL26373" s="325"/>
    </row>
    <row r="26374" spans="56:142" x14ac:dyDescent="0.2">
      <c r="BD26374" s="325"/>
      <c r="EL26374" s="325"/>
    </row>
    <row r="26375" spans="56:142" x14ac:dyDescent="0.2">
      <c r="BD26375" s="325"/>
      <c r="EL26375" s="325"/>
    </row>
    <row r="26376" spans="56:142" x14ac:dyDescent="0.2">
      <c r="BD26376" s="325"/>
      <c r="EL26376" s="325"/>
    </row>
    <row r="26377" spans="56:142" x14ac:dyDescent="0.2">
      <c r="BD26377" s="325"/>
      <c r="EL26377" s="325"/>
    </row>
    <row r="26378" spans="56:142" x14ac:dyDescent="0.2">
      <c r="BD26378" s="325"/>
      <c r="EL26378" s="325"/>
    </row>
    <row r="26379" spans="56:142" x14ac:dyDescent="0.2">
      <c r="BD26379" s="325"/>
      <c r="EL26379" s="325"/>
    </row>
    <row r="26380" spans="56:142" x14ac:dyDescent="0.2">
      <c r="BD26380" s="325"/>
      <c r="EL26380" s="325"/>
    </row>
    <row r="26381" spans="56:142" x14ac:dyDescent="0.2">
      <c r="BD26381" s="325"/>
      <c r="EL26381" s="325"/>
    </row>
    <row r="26382" spans="56:142" x14ac:dyDescent="0.2">
      <c r="BD26382" s="325"/>
      <c r="EL26382" s="325"/>
    </row>
    <row r="26383" spans="56:142" x14ac:dyDescent="0.2">
      <c r="BD26383" s="325"/>
      <c r="EL26383" s="325"/>
    </row>
    <row r="26384" spans="56:142" x14ac:dyDescent="0.2">
      <c r="BD26384" s="325"/>
      <c r="EL26384" s="325"/>
    </row>
    <row r="26385" spans="56:142" x14ac:dyDescent="0.2">
      <c r="BD26385" s="325"/>
      <c r="EL26385" s="325"/>
    </row>
    <row r="26386" spans="56:142" x14ac:dyDescent="0.2">
      <c r="BD26386" s="325"/>
      <c r="EL26386" s="325"/>
    </row>
    <row r="26387" spans="56:142" x14ac:dyDescent="0.2">
      <c r="BD26387" s="325"/>
      <c r="EL26387" s="325"/>
    </row>
    <row r="26388" spans="56:142" x14ac:dyDescent="0.2">
      <c r="BD26388" s="325"/>
      <c r="EL26388" s="325"/>
    </row>
    <row r="26389" spans="56:142" x14ac:dyDescent="0.2">
      <c r="BD26389" s="325"/>
      <c r="EL26389" s="325"/>
    </row>
    <row r="26390" spans="56:142" x14ac:dyDescent="0.2">
      <c r="BD26390" s="325"/>
      <c r="EL26390" s="325"/>
    </row>
    <row r="26391" spans="56:142" x14ac:dyDescent="0.2">
      <c r="BD26391" s="325"/>
      <c r="EL26391" s="325"/>
    </row>
    <row r="26392" spans="56:142" x14ac:dyDescent="0.2">
      <c r="BD26392" s="325"/>
      <c r="EL26392" s="325"/>
    </row>
    <row r="26393" spans="56:142" x14ac:dyDescent="0.2">
      <c r="BD26393" s="325"/>
      <c r="EL26393" s="325"/>
    </row>
    <row r="26394" spans="56:142" x14ac:dyDescent="0.2">
      <c r="BD26394" s="325"/>
      <c r="EL26394" s="325"/>
    </row>
    <row r="26395" spans="56:142" x14ac:dyDescent="0.2">
      <c r="BD26395" s="325"/>
      <c r="EL26395" s="325"/>
    </row>
    <row r="26396" spans="56:142" x14ac:dyDescent="0.2">
      <c r="BD26396" s="325"/>
      <c r="EL26396" s="325"/>
    </row>
    <row r="26397" spans="56:142" x14ac:dyDescent="0.2">
      <c r="BD26397" s="325"/>
      <c r="EL26397" s="325"/>
    </row>
    <row r="26398" spans="56:142" x14ac:dyDescent="0.2">
      <c r="BD26398" s="325"/>
      <c r="EL26398" s="325"/>
    </row>
    <row r="26399" spans="56:142" x14ac:dyDescent="0.2">
      <c r="BD26399" s="325"/>
      <c r="EL26399" s="325"/>
    </row>
    <row r="26400" spans="56:142" x14ac:dyDescent="0.2">
      <c r="BD26400" s="325"/>
      <c r="EL26400" s="325"/>
    </row>
    <row r="26401" spans="56:142" x14ac:dyDescent="0.2">
      <c r="BD26401" s="325"/>
      <c r="EL26401" s="325"/>
    </row>
    <row r="26402" spans="56:142" x14ac:dyDescent="0.2">
      <c r="BD26402" s="325"/>
      <c r="EL26402" s="325"/>
    </row>
    <row r="26403" spans="56:142" x14ac:dyDescent="0.2">
      <c r="BD26403" s="325"/>
      <c r="EL26403" s="325"/>
    </row>
    <row r="26404" spans="56:142" x14ac:dyDescent="0.2">
      <c r="BD26404" s="325"/>
      <c r="EL26404" s="325"/>
    </row>
    <row r="26405" spans="56:142" x14ac:dyDescent="0.2">
      <c r="BD26405" s="325"/>
      <c r="EL26405" s="325"/>
    </row>
    <row r="26406" spans="56:142" x14ac:dyDescent="0.2">
      <c r="BD26406" s="325"/>
      <c r="EL26406" s="325"/>
    </row>
    <row r="26407" spans="56:142" x14ac:dyDescent="0.2">
      <c r="BD26407" s="325"/>
      <c r="EL26407" s="325"/>
    </row>
    <row r="26408" spans="56:142" x14ac:dyDescent="0.2">
      <c r="BD26408" s="325"/>
      <c r="EL26408" s="325"/>
    </row>
    <row r="26409" spans="56:142" x14ac:dyDescent="0.2">
      <c r="BD26409" s="325"/>
      <c r="EL26409" s="325"/>
    </row>
    <row r="26410" spans="56:142" x14ac:dyDescent="0.2">
      <c r="BD26410" s="325"/>
      <c r="EL26410" s="325"/>
    </row>
    <row r="26411" spans="56:142" x14ac:dyDescent="0.2">
      <c r="BD26411" s="325"/>
      <c r="EL26411" s="325"/>
    </row>
    <row r="26412" spans="56:142" x14ac:dyDescent="0.2">
      <c r="BD26412" s="325"/>
      <c r="EL26412" s="325"/>
    </row>
    <row r="26413" spans="56:142" x14ac:dyDescent="0.2">
      <c r="BD26413" s="325"/>
      <c r="EL26413" s="325"/>
    </row>
    <row r="26414" spans="56:142" x14ac:dyDescent="0.2">
      <c r="BD26414" s="325"/>
      <c r="EL26414" s="325"/>
    </row>
    <row r="26415" spans="56:142" x14ac:dyDescent="0.2">
      <c r="BD26415" s="325"/>
      <c r="EL26415" s="325"/>
    </row>
    <row r="26416" spans="56:142" x14ac:dyDescent="0.2">
      <c r="BD26416" s="325"/>
      <c r="EL26416" s="325"/>
    </row>
    <row r="26417" spans="56:142" x14ac:dyDescent="0.2">
      <c r="BD26417" s="325"/>
      <c r="EL26417" s="325"/>
    </row>
    <row r="26418" spans="56:142" x14ac:dyDescent="0.2">
      <c r="BD26418" s="325"/>
      <c r="EL26418" s="325"/>
    </row>
    <row r="26419" spans="56:142" x14ac:dyDescent="0.2">
      <c r="BD26419" s="325"/>
      <c r="EL26419" s="325"/>
    </row>
    <row r="26420" spans="56:142" x14ac:dyDescent="0.2">
      <c r="BD26420" s="325"/>
      <c r="EL26420" s="325"/>
    </row>
    <row r="26421" spans="56:142" x14ac:dyDescent="0.2">
      <c r="BD26421" s="325"/>
      <c r="EL26421" s="325"/>
    </row>
    <row r="26422" spans="56:142" x14ac:dyDescent="0.2">
      <c r="BD26422" s="325"/>
      <c r="EL26422" s="325"/>
    </row>
    <row r="26423" spans="56:142" x14ac:dyDescent="0.2">
      <c r="BD26423" s="325"/>
      <c r="EL26423" s="325"/>
    </row>
    <row r="26424" spans="56:142" x14ac:dyDescent="0.2">
      <c r="BD26424" s="325"/>
      <c r="EL26424" s="325"/>
    </row>
    <row r="26425" spans="56:142" x14ac:dyDescent="0.2">
      <c r="BD26425" s="325"/>
      <c r="EL26425" s="325"/>
    </row>
    <row r="26426" spans="56:142" x14ac:dyDescent="0.2">
      <c r="BD26426" s="325"/>
      <c r="EL26426" s="325"/>
    </row>
    <row r="26427" spans="56:142" x14ac:dyDescent="0.2">
      <c r="BD26427" s="325"/>
      <c r="EL26427" s="325"/>
    </row>
    <row r="26428" spans="56:142" x14ac:dyDescent="0.2">
      <c r="BD26428" s="325"/>
      <c r="EL26428" s="325"/>
    </row>
    <row r="26429" spans="56:142" x14ac:dyDescent="0.2">
      <c r="BD26429" s="325"/>
      <c r="EL26429" s="325"/>
    </row>
    <row r="26430" spans="56:142" x14ac:dyDescent="0.2">
      <c r="BD26430" s="325"/>
      <c r="EL26430" s="325"/>
    </row>
    <row r="26431" spans="56:142" x14ac:dyDescent="0.2">
      <c r="BD26431" s="325"/>
      <c r="EL26431" s="325"/>
    </row>
    <row r="26432" spans="56:142" x14ac:dyDescent="0.2">
      <c r="BD26432" s="325"/>
      <c r="EL26432" s="325"/>
    </row>
    <row r="26433" spans="56:142" x14ac:dyDescent="0.2">
      <c r="BD26433" s="325"/>
      <c r="EL26433" s="325"/>
    </row>
    <row r="26434" spans="56:142" x14ac:dyDescent="0.2">
      <c r="BD26434" s="325"/>
      <c r="EL26434" s="325"/>
    </row>
    <row r="26435" spans="56:142" x14ac:dyDescent="0.2">
      <c r="BD26435" s="325"/>
      <c r="EL26435" s="325"/>
    </row>
    <row r="26436" spans="56:142" x14ac:dyDescent="0.2">
      <c r="BD26436" s="325"/>
      <c r="EL26436" s="325"/>
    </row>
    <row r="26437" spans="56:142" x14ac:dyDescent="0.2">
      <c r="BD26437" s="325"/>
      <c r="EL26437" s="325"/>
    </row>
    <row r="26438" spans="56:142" x14ac:dyDescent="0.2">
      <c r="BD26438" s="325"/>
      <c r="EL26438" s="325"/>
    </row>
    <row r="26439" spans="56:142" x14ac:dyDescent="0.2">
      <c r="BD26439" s="325"/>
      <c r="EL26439" s="325"/>
    </row>
    <row r="26440" spans="56:142" x14ac:dyDescent="0.2">
      <c r="BD26440" s="325"/>
      <c r="EL26440" s="325"/>
    </row>
    <row r="26441" spans="56:142" x14ac:dyDescent="0.2">
      <c r="BD26441" s="325"/>
      <c r="EL26441" s="325"/>
    </row>
    <row r="26442" spans="56:142" x14ac:dyDescent="0.2">
      <c r="BD26442" s="325"/>
      <c r="EL26442" s="325"/>
    </row>
    <row r="26443" spans="56:142" x14ac:dyDescent="0.2">
      <c r="BD26443" s="325"/>
      <c r="EL26443" s="325"/>
    </row>
    <row r="26444" spans="56:142" x14ac:dyDescent="0.2">
      <c r="BD26444" s="325"/>
      <c r="EL26444" s="325"/>
    </row>
    <row r="26445" spans="56:142" x14ac:dyDescent="0.2">
      <c r="BD26445" s="325"/>
      <c r="EL26445" s="325"/>
    </row>
    <row r="26446" spans="56:142" x14ac:dyDescent="0.2">
      <c r="BD26446" s="325"/>
      <c r="EL26446" s="325"/>
    </row>
    <row r="26447" spans="56:142" x14ac:dyDescent="0.2">
      <c r="BD26447" s="325"/>
      <c r="EL26447" s="325"/>
    </row>
    <row r="26448" spans="56:142" x14ac:dyDescent="0.2">
      <c r="BD26448" s="325"/>
      <c r="EL26448" s="325"/>
    </row>
    <row r="26449" spans="56:142" x14ac:dyDescent="0.2">
      <c r="BD26449" s="325"/>
      <c r="EL26449" s="325"/>
    </row>
    <row r="26450" spans="56:142" x14ac:dyDescent="0.2">
      <c r="BD26450" s="325"/>
      <c r="EL26450" s="325"/>
    </row>
    <row r="26451" spans="56:142" x14ac:dyDescent="0.2">
      <c r="BD26451" s="325"/>
      <c r="EL26451" s="325"/>
    </row>
    <row r="26452" spans="56:142" x14ac:dyDescent="0.2">
      <c r="BD26452" s="325"/>
      <c r="EL26452" s="325"/>
    </row>
    <row r="26453" spans="56:142" x14ac:dyDescent="0.2">
      <c r="BD26453" s="325"/>
      <c r="EL26453" s="325"/>
    </row>
    <row r="26454" spans="56:142" x14ac:dyDescent="0.2">
      <c r="BD26454" s="325"/>
      <c r="EL26454" s="325"/>
    </row>
    <row r="26455" spans="56:142" x14ac:dyDescent="0.2">
      <c r="BD26455" s="325"/>
      <c r="EL26455" s="325"/>
    </row>
    <row r="26456" spans="56:142" x14ac:dyDescent="0.2">
      <c r="BD26456" s="325"/>
      <c r="EL26456" s="325"/>
    </row>
    <row r="26457" spans="56:142" x14ac:dyDescent="0.2">
      <c r="BD26457" s="325"/>
      <c r="EL26457" s="325"/>
    </row>
    <row r="26458" spans="56:142" x14ac:dyDescent="0.2">
      <c r="BD26458" s="325"/>
      <c r="EL26458" s="325"/>
    </row>
    <row r="26459" spans="56:142" x14ac:dyDescent="0.2">
      <c r="BD26459" s="325"/>
      <c r="EL26459" s="325"/>
    </row>
    <row r="26460" spans="56:142" x14ac:dyDescent="0.2">
      <c r="BD26460" s="325"/>
      <c r="EL26460" s="325"/>
    </row>
    <row r="26461" spans="56:142" x14ac:dyDescent="0.2">
      <c r="BD26461" s="325"/>
      <c r="EL26461" s="325"/>
    </row>
    <row r="26462" spans="56:142" x14ac:dyDescent="0.2">
      <c r="BD26462" s="325"/>
      <c r="EL26462" s="325"/>
    </row>
    <row r="26463" spans="56:142" x14ac:dyDescent="0.2">
      <c r="BD26463" s="325"/>
      <c r="EL26463" s="325"/>
    </row>
    <row r="26464" spans="56:142" x14ac:dyDescent="0.2">
      <c r="BD26464" s="325"/>
      <c r="EL26464" s="325"/>
    </row>
    <row r="26465" spans="56:142" x14ac:dyDescent="0.2">
      <c r="BD26465" s="325"/>
      <c r="EL26465" s="325"/>
    </row>
    <row r="26466" spans="56:142" x14ac:dyDescent="0.2">
      <c r="BD26466" s="325"/>
      <c r="EL26466" s="325"/>
    </row>
    <row r="26467" spans="56:142" x14ac:dyDescent="0.2">
      <c r="BD26467" s="325"/>
      <c r="EL26467" s="325"/>
    </row>
    <row r="26468" spans="56:142" x14ac:dyDescent="0.2">
      <c r="BD26468" s="325"/>
      <c r="EL26468" s="325"/>
    </row>
    <row r="26469" spans="56:142" x14ac:dyDescent="0.2">
      <c r="BD26469" s="325"/>
      <c r="EL26469" s="325"/>
    </row>
    <row r="26470" spans="56:142" x14ac:dyDescent="0.2">
      <c r="BD26470" s="325"/>
      <c r="EL26470" s="325"/>
    </row>
    <row r="26471" spans="56:142" x14ac:dyDescent="0.2">
      <c r="BD26471" s="325"/>
      <c r="EL26471" s="325"/>
    </row>
    <row r="26472" spans="56:142" x14ac:dyDescent="0.2">
      <c r="BD26472" s="325"/>
      <c r="EL26472" s="325"/>
    </row>
    <row r="26473" spans="56:142" x14ac:dyDescent="0.2">
      <c r="BD26473" s="325"/>
      <c r="EL26473" s="325"/>
    </row>
    <row r="26474" spans="56:142" x14ac:dyDescent="0.2">
      <c r="BD26474" s="325"/>
      <c r="EL26474" s="325"/>
    </row>
    <row r="26475" spans="56:142" x14ac:dyDescent="0.2">
      <c r="BD26475" s="325"/>
      <c r="EL26475" s="325"/>
    </row>
    <row r="26476" spans="56:142" x14ac:dyDescent="0.2">
      <c r="BD26476" s="325"/>
      <c r="EL26476" s="325"/>
    </row>
    <row r="26477" spans="56:142" x14ac:dyDescent="0.2">
      <c r="BD26477" s="325"/>
      <c r="EL26477" s="325"/>
    </row>
    <row r="26478" spans="56:142" x14ac:dyDescent="0.2">
      <c r="BD26478" s="325"/>
      <c r="EL26478" s="325"/>
    </row>
    <row r="26479" spans="56:142" x14ac:dyDescent="0.2">
      <c r="BD26479" s="325"/>
      <c r="EL26479" s="325"/>
    </row>
    <row r="26480" spans="56:142" x14ac:dyDescent="0.2">
      <c r="BD26480" s="325"/>
      <c r="EL26480" s="325"/>
    </row>
    <row r="26481" spans="56:142" x14ac:dyDescent="0.2">
      <c r="BD26481" s="325"/>
      <c r="EL26481" s="325"/>
    </row>
    <row r="26482" spans="56:142" x14ac:dyDescent="0.2">
      <c r="BD26482" s="325"/>
      <c r="EL26482" s="325"/>
    </row>
    <row r="26483" spans="56:142" x14ac:dyDescent="0.2">
      <c r="BD26483" s="325"/>
      <c r="EL26483" s="325"/>
    </row>
    <row r="26484" spans="56:142" x14ac:dyDescent="0.2">
      <c r="BD26484" s="325"/>
      <c r="EL26484" s="325"/>
    </row>
    <row r="26485" spans="56:142" x14ac:dyDescent="0.2">
      <c r="BD26485" s="325"/>
      <c r="EL26485" s="325"/>
    </row>
    <row r="26486" spans="56:142" x14ac:dyDescent="0.2">
      <c r="BD26486" s="325"/>
      <c r="EL26486" s="325"/>
    </row>
    <row r="26487" spans="56:142" x14ac:dyDescent="0.2">
      <c r="BD26487" s="325"/>
      <c r="EL26487" s="325"/>
    </row>
    <row r="26488" spans="56:142" x14ac:dyDescent="0.2">
      <c r="BD26488" s="325"/>
      <c r="EL26488" s="325"/>
    </row>
    <row r="26489" spans="56:142" x14ac:dyDescent="0.2">
      <c r="BD26489" s="325"/>
      <c r="EL26489" s="325"/>
    </row>
    <row r="26490" spans="56:142" x14ac:dyDescent="0.2">
      <c r="BD26490" s="325"/>
      <c r="EL26490" s="325"/>
    </row>
    <row r="26491" spans="56:142" x14ac:dyDescent="0.2">
      <c r="BD26491" s="325"/>
      <c r="EL26491" s="325"/>
    </row>
    <row r="26492" spans="56:142" x14ac:dyDescent="0.2">
      <c r="BD26492" s="325"/>
      <c r="EL26492" s="325"/>
    </row>
    <row r="26493" spans="56:142" x14ac:dyDescent="0.2">
      <c r="BD26493" s="325"/>
      <c r="EL26493" s="325"/>
    </row>
    <row r="26494" spans="56:142" x14ac:dyDescent="0.2">
      <c r="BD26494" s="325"/>
      <c r="EL26494" s="325"/>
    </row>
    <row r="26495" spans="56:142" x14ac:dyDescent="0.2">
      <c r="BD26495" s="325"/>
      <c r="EL26495" s="325"/>
    </row>
    <row r="26496" spans="56:142" x14ac:dyDescent="0.2">
      <c r="BD26496" s="325"/>
      <c r="EL26496" s="325"/>
    </row>
    <row r="26497" spans="56:142" x14ac:dyDescent="0.2">
      <c r="BD26497" s="325"/>
      <c r="EL26497" s="325"/>
    </row>
    <row r="26498" spans="56:142" x14ac:dyDescent="0.2">
      <c r="BD26498" s="325"/>
      <c r="EL26498" s="325"/>
    </row>
    <row r="26499" spans="56:142" x14ac:dyDescent="0.2">
      <c r="BD26499" s="325"/>
      <c r="EL26499" s="325"/>
    </row>
    <row r="26500" spans="56:142" x14ac:dyDescent="0.2">
      <c r="BD26500" s="325"/>
      <c r="EL26500" s="325"/>
    </row>
    <row r="26501" spans="56:142" x14ac:dyDescent="0.2">
      <c r="BD26501" s="325"/>
      <c r="EL26501" s="325"/>
    </row>
    <row r="26502" spans="56:142" x14ac:dyDescent="0.2">
      <c r="BD26502" s="325"/>
      <c r="EL26502" s="325"/>
    </row>
    <row r="26503" spans="56:142" x14ac:dyDescent="0.2">
      <c r="BD26503" s="325"/>
      <c r="EL26503" s="325"/>
    </row>
    <row r="26504" spans="56:142" x14ac:dyDescent="0.2">
      <c r="BD26504" s="325"/>
      <c r="EL26504" s="325"/>
    </row>
    <row r="26505" spans="56:142" x14ac:dyDescent="0.2">
      <c r="BD26505" s="325"/>
      <c r="EL26505" s="325"/>
    </row>
    <row r="26506" spans="56:142" x14ac:dyDescent="0.2">
      <c r="BD26506" s="325"/>
      <c r="EL26506" s="325"/>
    </row>
    <row r="26507" spans="56:142" x14ac:dyDescent="0.2">
      <c r="BD26507" s="325"/>
      <c r="EL26507" s="325"/>
    </row>
    <row r="26508" spans="56:142" x14ac:dyDescent="0.2">
      <c r="BD26508" s="325"/>
      <c r="EL26508" s="325"/>
    </row>
    <row r="26509" spans="56:142" x14ac:dyDescent="0.2">
      <c r="BD26509" s="325"/>
      <c r="EL26509" s="325"/>
    </row>
    <row r="26510" spans="56:142" x14ac:dyDescent="0.2">
      <c r="BD26510" s="325"/>
      <c r="EL26510" s="325"/>
    </row>
    <row r="26511" spans="56:142" x14ac:dyDescent="0.2">
      <c r="BD26511" s="325"/>
      <c r="EL26511" s="325"/>
    </row>
    <row r="26512" spans="56:142" x14ac:dyDescent="0.2">
      <c r="BD26512" s="325"/>
      <c r="EL26512" s="325"/>
    </row>
    <row r="26513" spans="56:142" x14ac:dyDescent="0.2">
      <c r="BD26513" s="325"/>
      <c r="EL26513" s="325"/>
    </row>
    <row r="26514" spans="56:142" x14ac:dyDescent="0.2">
      <c r="BD26514" s="325"/>
      <c r="EL26514" s="325"/>
    </row>
    <row r="26515" spans="56:142" x14ac:dyDescent="0.2">
      <c r="BD26515" s="325"/>
      <c r="EL26515" s="325"/>
    </row>
    <row r="26516" spans="56:142" x14ac:dyDescent="0.2">
      <c r="BD26516" s="325"/>
      <c r="EL26516" s="325"/>
    </row>
    <row r="26517" spans="56:142" x14ac:dyDescent="0.2">
      <c r="BD26517" s="325"/>
      <c r="EL26517" s="325"/>
    </row>
    <row r="26518" spans="56:142" x14ac:dyDescent="0.2">
      <c r="BD26518" s="325"/>
      <c r="EL26518" s="325"/>
    </row>
    <row r="26519" spans="56:142" x14ac:dyDescent="0.2">
      <c r="BD26519" s="325"/>
      <c r="EL26519" s="325"/>
    </row>
    <row r="26520" spans="56:142" x14ac:dyDescent="0.2">
      <c r="BD26520" s="325"/>
      <c r="EL26520" s="325"/>
    </row>
    <row r="26521" spans="56:142" x14ac:dyDescent="0.2">
      <c r="BD26521" s="325"/>
      <c r="EL26521" s="325"/>
    </row>
    <row r="26522" spans="56:142" x14ac:dyDescent="0.2">
      <c r="BD26522" s="325"/>
      <c r="EL26522" s="325"/>
    </row>
    <row r="26523" spans="56:142" x14ac:dyDescent="0.2">
      <c r="BD26523" s="325"/>
      <c r="EL26523" s="325"/>
    </row>
    <row r="26524" spans="56:142" x14ac:dyDescent="0.2">
      <c r="BD26524" s="325"/>
      <c r="EL26524" s="325"/>
    </row>
    <row r="26525" spans="56:142" x14ac:dyDescent="0.2">
      <c r="BD26525" s="325"/>
      <c r="EL26525" s="325"/>
    </row>
    <row r="26526" spans="56:142" x14ac:dyDescent="0.2">
      <c r="BD26526" s="325"/>
      <c r="EL26526" s="325"/>
    </row>
    <row r="26527" spans="56:142" x14ac:dyDescent="0.2">
      <c r="BD26527" s="325"/>
      <c r="EL26527" s="325"/>
    </row>
    <row r="26528" spans="56:142" x14ac:dyDescent="0.2">
      <c r="BD26528" s="325"/>
      <c r="EL26528" s="325"/>
    </row>
    <row r="26529" spans="56:142" x14ac:dyDescent="0.2">
      <c r="BD26529" s="325"/>
      <c r="EL26529" s="325"/>
    </row>
    <row r="26530" spans="56:142" x14ac:dyDescent="0.2">
      <c r="BD26530" s="325"/>
      <c r="EL26530" s="325"/>
    </row>
    <row r="26531" spans="56:142" x14ac:dyDescent="0.2">
      <c r="BD26531" s="325"/>
      <c r="EL26531" s="325"/>
    </row>
    <row r="26532" spans="56:142" x14ac:dyDescent="0.2">
      <c r="BD26532" s="325"/>
      <c r="EL26532" s="325"/>
    </row>
    <row r="26533" spans="56:142" x14ac:dyDescent="0.2">
      <c r="BD26533" s="325"/>
      <c r="EL26533" s="325"/>
    </row>
    <row r="26534" spans="56:142" x14ac:dyDescent="0.2">
      <c r="BD26534" s="325"/>
      <c r="EL26534" s="325"/>
    </row>
    <row r="26535" spans="56:142" x14ac:dyDescent="0.2">
      <c r="BD26535" s="325"/>
      <c r="EL26535" s="325"/>
    </row>
    <row r="26536" spans="56:142" x14ac:dyDescent="0.2">
      <c r="BD26536" s="325"/>
      <c r="EL26536" s="325"/>
    </row>
    <row r="26537" spans="56:142" x14ac:dyDescent="0.2">
      <c r="BD26537" s="325"/>
      <c r="EL26537" s="325"/>
    </row>
    <row r="26538" spans="56:142" x14ac:dyDescent="0.2">
      <c r="BD26538" s="325"/>
      <c r="EL26538" s="325"/>
    </row>
    <row r="26539" spans="56:142" x14ac:dyDescent="0.2">
      <c r="BD26539" s="325"/>
      <c r="EL26539" s="325"/>
    </row>
    <row r="26540" spans="56:142" x14ac:dyDescent="0.2">
      <c r="BD26540" s="325"/>
      <c r="EL26540" s="325"/>
    </row>
    <row r="26541" spans="56:142" x14ac:dyDescent="0.2">
      <c r="BD26541" s="325"/>
      <c r="EL26541" s="325"/>
    </row>
    <row r="26542" spans="56:142" x14ac:dyDescent="0.2">
      <c r="BD26542" s="325"/>
      <c r="EL26542" s="325"/>
    </row>
    <row r="26543" spans="56:142" x14ac:dyDescent="0.2">
      <c r="BD26543" s="325"/>
      <c r="EL26543" s="325"/>
    </row>
    <row r="26544" spans="56:142" x14ac:dyDescent="0.2">
      <c r="BD26544" s="325"/>
      <c r="EL26544" s="325"/>
    </row>
    <row r="26545" spans="56:142" x14ac:dyDescent="0.2">
      <c r="BD26545" s="325"/>
      <c r="EL26545" s="325"/>
    </row>
    <row r="26546" spans="56:142" x14ac:dyDescent="0.2">
      <c r="BD26546" s="325"/>
      <c r="EL26546" s="325"/>
    </row>
    <row r="26547" spans="56:142" x14ac:dyDescent="0.2">
      <c r="BD26547" s="325"/>
      <c r="EL26547" s="325"/>
    </row>
    <row r="26548" spans="56:142" x14ac:dyDescent="0.2">
      <c r="BD26548" s="325"/>
      <c r="EL26548" s="325"/>
    </row>
    <row r="26549" spans="56:142" x14ac:dyDescent="0.2">
      <c r="BD26549" s="325"/>
      <c r="EL26549" s="325"/>
    </row>
    <row r="26550" spans="56:142" x14ac:dyDescent="0.2">
      <c r="BD26550" s="325"/>
      <c r="EL26550" s="325"/>
    </row>
    <row r="26551" spans="56:142" x14ac:dyDescent="0.2">
      <c r="BD26551" s="325"/>
      <c r="EL26551" s="325"/>
    </row>
    <row r="26552" spans="56:142" x14ac:dyDescent="0.2">
      <c r="BD26552" s="325"/>
      <c r="EL26552" s="325"/>
    </row>
    <row r="26553" spans="56:142" x14ac:dyDescent="0.2">
      <c r="BD26553" s="325"/>
      <c r="EL26553" s="325"/>
    </row>
    <row r="26554" spans="56:142" x14ac:dyDescent="0.2">
      <c r="BD26554" s="325"/>
      <c r="EL26554" s="325"/>
    </row>
    <row r="26555" spans="56:142" x14ac:dyDescent="0.2">
      <c r="BD26555" s="325"/>
      <c r="EL26555" s="325"/>
    </row>
    <row r="26556" spans="56:142" x14ac:dyDescent="0.2">
      <c r="BD26556" s="325"/>
      <c r="EL26556" s="325"/>
    </row>
    <row r="26557" spans="56:142" x14ac:dyDescent="0.2">
      <c r="BD26557" s="325"/>
      <c r="EL26557" s="325"/>
    </row>
    <row r="26558" spans="56:142" x14ac:dyDescent="0.2">
      <c r="BD26558" s="325"/>
      <c r="EL26558" s="325"/>
    </row>
    <row r="26559" spans="56:142" x14ac:dyDescent="0.2">
      <c r="BD26559" s="325"/>
      <c r="EL26559" s="325"/>
    </row>
    <row r="26560" spans="56:142" x14ac:dyDescent="0.2">
      <c r="BD26560" s="325"/>
      <c r="EL26560" s="325"/>
    </row>
    <row r="26561" spans="56:142" x14ac:dyDescent="0.2">
      <c r="BD26561" s="325"/>
      <c r="EL26561" s="325"/>
    </row>
    <row r="26562" spans="56:142" x14ac:dyDescent="0.2">
      <c r="BD26562" s="325"/>
      <c r="EL26562" s="325"/>
    </row>
    <row r="26563" spans="56:142" x14ac:dyDescent="0.2">
      <c r="BD26563" s="325"/>
      <c r="EL26563" s="325"/>
    </row>
    <row r="26564" spans="56:142" x14ac:dyDescent="0.2">
      <c r="BD26564" s="325"/>
      <c r="EL26564" s="325"/>
    </row>
    <row r="26565" spans="56:142" x14ac:dyDescent="0.2">
      <c r="BD26565" s="325"/>
      <c r="EL26565" s="325"/>
    </row>
    <row r="26566" spans="56:142" x14ac:dyDescent="0.2">
      <c r="BD26566" s="325"/>
      <c r="EL26566" s="325"/>
    </row>
    <row r="26567" spans="56:142" x14ac:dyDescent="0.2">
      <c r="BD26567" s="325"/>
      <c r="EL26567" s="325"/>
    </row>
    <row r="26568" spans="56:142" x14ac:dyDescent="0.2">
      <c r="BD26568" s="325"/>
      <c r="EL26568" s="325"/>
    </row>
    <row r="26569" spans="56:142" x14ac:dyDescent="0.2">
      <c r="BD26569" s="325"/>
      <c r="EL26569" s="325"/>
    </row>
    <row r="26570" spans="56:142" x14ac:dyDescent="0.2">
      <c r="BD26570" s="325"/>
      <c r="EL26570" s="325"/>
    </row>
    <row r="26571" spans="56:142" x14ac:dyDescent="0.2">
      <c r="BD26571" s="325"/>
      <c r="EL26571" s="325"/>
    </row>
    <row r="26572" spans="56:142" x14ac:dyDescent="0.2">
      <c r="BD26572" s="325"/>
      <c r="EL26572" s="325"/>
    </row>
    <row r="26573" spans="56:142" x14ac:dyDescent="0.2">
      <c r="BD26573" s="325"/>
      <c r="EL26573" s="325"/>
    </row>
    <row r="26574" spans="56:142" x14ac:dyDescent="0.2">
      <c r="BD26574" s="325"/>
      <c r="EL26574" s="325"/>
    </row>
    <row r="26575" spans="56:142" x14ac:dyDescent="0.2">
      <c r="BD26575" s="325"/>
      <c r="EL26575" s="325"/>
    </row>
    <row r="26576" spans="56:142" x14ac:dyDescent="0.2">
      <c r="BD26576" s="325"/>
      <c r="EL26576" s="325"/>
    </row>
    <row r="26577" spans="56:142" x14ac:dyDescent="0.2">
      <c r="BD26577" s="325"/>
      <c r="EL26577" s="325"/>
    </row>
    <row r="26578" spans="56:142" x14ac:dyDescent="0.2">
      <c r="BD26578" s="325"/>
      <c r="EL26578" s="325"/>
    </row>
    <row r="26579" spans="56:142" x14ac:dyDescent="0.2">
      <c r="BD26579" s="325"/>
      <c r="EL26579" s="325"/>
    </row>
    <row r="26580" spans="56:142" x14ac:dyDescent="0.2">
      <c r="BD26580" s="325"/>
      <c r="EL26580" s="325"/>
    </row>
    <row r="26581" spans="56:142" x14ac:dyDescent="0.2">
      <c r="BD26581" s="325"/>
      <c r="EL26581" s="325"/>
    </row>
    <row r="26582" spans="56:142" x14ac:dyDescent="0.2">
      <c r="BD26582" s="325"/>
      <c r="EL26582" s="325"/>
    </row>
    <row r="26583" spans="56:142" x14ac:dyDescent="0.2">
      <c r="BD26583" s="325"/>
      <c r="EL26583" s="325"/>
    </row>
    <row r="26584" spans="56:142" x14ac:dyDescent="0.2">
      <c r="BD26584" s="325"/>
      <c r="EL26584" s="325"/>
    </row>
    <row r="26585" spans="56:142" x14ac:dyDescent="0.2">
      <c r="BD26585" s="325"/>
      <c r="EL26585" s="325"/>
    </row>
    <row r="26586" spans="56:142" x14ac:dyDescent="0.2">
      <c r="BD26586" s="325"/>
      <c r="EL26586" s="325"/>
    </row>
    <row r="26587" spans="56:142" x14ac:dyDescent="0.2">
      <c r="BD26587" s="325"/>
      <c r="EL26587" s="325"/>
    </row>
    <row r="26588" spans="56:142" x14ac:dyDescent="0.2">
      <c r="BD26588" s="325"/>
      <c r="EL26588" s="325"/>
    </row>
    <row r="26589" spans="56:142" x14ac:dyDescent="0.2">
      <c r="BD26589" s="325"/>
      <c r="EL26589" s="325"/>
    </row>
    <row r="26590" spans="56:142" x14ac:dyDescent="0.2">
      <c r="BD26590" s="325"/>
      <c r="EL26590" s="325"/>
    </row>
    <row r="26591" spans="56:142" x14ac:dyDescent="0.2">
      <c r="BD26591" s="325"/>
      <c r="EL26591" s="325"/>
    </row>
    <row r="26592" spans="56:142" x14ac:dyDescent="0.2">
      <c r="BD26592" s="325"/>
      <c r="EL26592" s="325"/>
    </row>
    <row r="26593" spans="56:142" x14ac:dyDescent="0.2">
      <c r="BD26593" s="325"/>
      <c r="EL26593" s="325"/>
    </row>
    <row r="26594" spans="56:142" x14ac:dyDescent="0.2">
      <c r="BD26594" s="325"/>
      <c r="EL26594" s="325"/>
    </row>
    <row r="26595" spans="56:142" x14ac:dyDescent="0.2">
      <c r="BD26595" s="325"/>
      <c r="EL26595" s="325"/>
    </row>
    <row r="26596" spans="56:142" x14ac:dyDescent="0.2">
      <c r="BD26596" s="325"/>
      <c r="EL26596" s="325"/>
    </row>
    <row r="26597" spans="56:142" x14ac:dyDescent="0.2">
      <c r="BD26597" s="325"/>
      <c r="EL26597" s="325"/>
    </row>
    <row r="26598" spans="56:142" x14ac:dyDescent="0.2">
      <c r="BD26598" s="325"/>
      <c r="EL26598" s="325"/>
    </row>
    <row r="26599" spans="56:142" x14ac:dyDescent="0.2">
      <c r="BD26599" s="325"/>
      <c r="EL26599" s="325"/>
    </row>
    <row r="26600" spans="56:142" x14ac:dyDescent="0.2">
      <c r="BD26600" s="325"/>
      <c r="EL26600" s="325"/>
    </row>
    <row r="26601" spans="56:142" x14ac:dyDescent="0.2">
      <c r="BD26601" s="325"/>
      <c r="EL26601" s="325"/>
    </row>
    <row r="26602" spans="56:142" x14ac:dyDescent="0.2">
      <c r="BD26602" s="325"/>
      <c r="EL26602" s="325"/>
    </row>
    <row r="26603" spans="56:142" x14ac:dyDescent="0.2">
      <c r="BD26603" s="325"/>
      <c r="EL26603" s="325"/>
    </row>
    <row r="26604" spans="56:142" x14ac:dyDescent="0.2">
      <c r="BD26604" s="325"/>
      <c r="EL26604" s="325"/>
    </row>
    <row r="26605" spans="56:142" x14ac:dyDescent="0.2">
      <c r="BD26605" s="325"/>
      <c r="EL26605" s="325"/>
    </row>
    <row r="26606" spans="56:142" x14ac:dyDescent="0.2">
      <c r="BD26606" s="325"/>
      <c r="EL26606" s="325"/>
    </row>
    <row r="26607" spans="56:142" x14ac:dyDescent="0.2">
      <c r="BD26607" s="325"/>
      <c r="EL26607" s="325"/>
    </row>
    <row r="26608" spans="56:142" x14ac:dyDescent="0.2">
      <c r="BD26608" s="325"/>
      <c r="EL26608" s="325"/>
    </row>
    <row r="26609" spans="56:142" x14ac:dyDescent="0.2">
      <c r="BD26609" s="325"/>
      <c r="EL26609" s="325"/>
    </row>
    <row r="26610" spans="56:142" x14ac:dyDescent="0.2">
      <c r="BD26610" s="325"/>
      <c r="EL26610" s="325"/>
    </row>
    <row r="26611" spans="56:142" x14ac:dyDescent="0.2">
      <c r="BD26611" s="325"/>
      <c r="EL26611" s="325"/>
    </row>
    <row r="26612" spans="56:142" x14ac:dyDescent="0.2">
      <c r="BD26612" s="325"/>
      <c r="EL26612" s="325"/>
    </row>
    <row r="26613" spans="56:142" x14ac:dyDescent="0.2">
      <c r="BD26613" s="325"/>
      <c r="EL26613" s="325"/>
    </row>
    <row r="26614" spans="56:142" x14ac:dyDescent="0.2">
      <c r="BD26614" s="325"/>
      <c r="EL26614" s="325"/>
    </row>
    <row r="26615" spans="56:142" x14ac:dyDescent="0.2">
      <c r="BD26615" s="325"/>
      <c r="EL26615" s="325"/>
    </row>
    <row r="26616" spans="56:142" x14ac:dyDescent="0.2">
      <c r="BD26616" s="325"/>
      <c r="EL26616" s="325"/>
    </row>
    <row r="26617" spans="56:142" x14ac:dyDescent="0.2">
      <c r="BD26617" s="325"/>
      <c r="EL26617" s="325"/>
    </row>
    <row r="26618" spans="56:142" x14ac:dyDescent="0.2">
      <c r="BD26618" s="325"/>
      <c r="EL26618" s="325"/>
    </row>
    <row r="26619" spans="56:142" x14ac:dyDescent="0.2">
      <c r="BD26619" s="325"/>
      <c r="EL26619" s="325"/>
    </row>
    <row r="26620" spans="56:142" x14ac:dyDescent="0.2">
      <c r="BD26620" s="325"/>
      <c r="EL26620" s="325"/>
    </row>
    <row r="26621" spans="56:142" x14ac:dyDescent="0.2">
      <c r="BD26621" s="325"/>
      <c r="EL26621" s="325"/>
    </row>
    <row r="26622" spans="56:142" x14ac:dyDescent="0.2">
      <c r="BD26622" s="325"/>
      <c r="EL26622" s="325"/>
    </row>
    <row r="26623" spans="56:142" x14ac:dyDescent="0.2">
      <c r="BD26623" s="325"/>
      <c r="EL26623" s="325"/>
    </row>
    <row r="26624" spans="56:142" x14ac:dyDescent="0.2">
      <c r="BD26624" s="325"/>
      <c r="EL26624" s="325"/>
    </row>
    <row r="26625" spans="56:142" x14ac:dyDescent="0.2">
      <c r="BD26625" s="325"/>
      <c r="EL26625" s="325"/>
    </row>
    <row r="26626" spans="56:142" x14ac:dyDescent="0.2">
      <c r="BD26626" s="325"/>
      <c r="EL26626" s="325"/>
    </row>
    <row r="26627" spans="56:142" x14ac:dyDescent="0.2">
      <c r="BD26627" s="325"/>
      <c r="EL26627" s="325"/>
    </row>
    <row r="26628" spans="56:142" x14ac:dyDescent="0.2">
      <c r="BD26628" s="325"/>
      <c r="EL26628" s="325"/>
    </row>
    <row r="26629" spans="56:142" x14ac:dyDescent="0.2">
      <c r="BD26629" s="325"/>
      <c r="EL26629" s="325"/>
    </row>
    <row r="26630" spans="56:142" x14ac:dyDescent="0.2">
      <c r="BD26630" s="325"/>
      <c r="EL26630" s="325"/>
    </row>
    <row r="26631" spans="56:142" x14ac:dyDescent="0.2">
      <c r="BD26631" s="325"/>
      <c r="EL26631" s="325"/>
    </row>
    <row r="26632" spans="56:142" x14ac:dyDescent="0.2">
      <c r="BD26632" s="325"/>
      <c r="EL26632" s="325"/>
    </row>
    <row r="26633" spans="56:142" x14ac:dyDescent="0.2">
      <c r="BD26633" s="325"/>
      <c r="EL26633" s="325"/>
    </row>
    <row r="26634" spans="56:142" x14ac:dyDescent="0.2">
      <c r="BD26634" s="325"/>
      <c r="EL26634" s="325"/>
    </row>
    <row r="26635" spans="56:142" x14ac:dyDescent="0.2">
      <c r="BD26635" s="325"/>
      <c r="EL26635" s="325"/>
    </row>
    <row r="26636" spans="56:142" x14ac:dyDescent="0.2">
      <c r="BD26636" s="325"/>
      <c r="EL26636" s="325"/>
    </row>
    <row r="26637" spans="56:142" x14ac:dyDescent="0.2">
      <c r="BD26637" s="325"/>
      <c r="EL26637" s="325"/>
    </row>
    <row r="26638" spans="56:142" x14ac:dyDescent="0.2">
      <c r="BD26638" s="325"/>
      <c r="EL26638" s="325"/>
    </row>
    <row r="26639" spans="56:142" x14ac:dyDescent="0.2">
      <c r="BD26639" s="325"/>
      <c r="EL26639" s="325"/>
    </row>
    <row r="26640" spans="56:142" x14ac:dyDescent="0.2">
      <c r="BD26640" s="325"/>
      <c r="EL26640" s="325"/>
    </row>
    <row r="26641" spans="56:142" x14ac:dyDescent="0.2">
      <c r="BD26641" s="325"/>
      <c r="EL26641" s="325"/>
    </row>
    <row r="26642" spans="56:142" x14ac:dyDescent="0.2">
      <c r="BD26642" s="325"/>
      <c r="EL26642" s="325"/>
    </row>
    <row r="26643" spans="56:142" x14ac:dyDescent="0.2">
      <c r="BD26643" s="325"/>
      <c r="EL26643" s="325"/>
    </row>
    <row r="26644" spans="56:142" x14ac:dyDescent="0.2">
      <c r="BD26644" s="325"/>
      <c r="EL26644" s="325"/>
    </row>
    <row r="26645" spans="56:142" x14ac:dyDescent="0.2">
      <c r="BD26645" s="325"/>
      <c r="EL26645" s="325"/>
    </row>
    <row r="26646" spans="56:142" x14ac:dyDescent="0.2">
      <c r="BD26646" s="325"/>
      <c r="EL26646" s="325"/>
    </row>
    <row r="26647" spans="56:142" x14ac:dyDescent="0.2">
      <c r="BD26647" s="325"/>
      <c r="EL26647" s="325"/>
    </row>
    <row r="26648" spans="56:142" x14ac:dyDescent="0.2">
      <c r="BD26648" s="325"/>
      <c r="EL26648" s="325"/>
    </row>
    <row r="26649" spans="56:142" x14ac:dyDescent="0.2">
      <c r="BD26649" s="325"/>
      <c r="EL26649" s="325"/>
    </row>
    <row r="26650" spans="56:142" x14ac:dyDescent="0.2">
      <c r="BD26650" s="325"/>
      <c r="EL26650" s="325"/>
    </row>
    <row r="26651" spans="56:142" x14ac:dyDescent="0.2">
      <c r="BD26651" s="325"/>
      <c r="EL26651" s="325"/>
    </row>
    <row r="26652" spans="56:142" x14ac:dyDescent="0.2">
      <c r="BD26652" s="325"/>
      <c r="EL26652" s="325"/>
    </row>
    <row r="26653" spans="56:142" x14ac:dyDescent="0.2">
      <c r="BD26653" s="325"/>
      <c r="EL26653" s="325"/>
    </row>
    <row r="26654" spans="56:142" x14ac:dyDescent="0.2">
      <c r="BD26654" s="325"/>
      <c r="EL26654" s="325"/>
    </row>
    <row r="26655" spans="56:142" x14ac:dyDescent="0.2">
      <c r="BD26655" s="325"/>
      <c r="EL26655" s="325"/>
    </row>
    <row r="26656" spans="56:142" x14ac:dyDescent="0.2">
      <c r="BD26656" s="325"/>
      <c r="EL26656" s="325"/>
    </row>
    <row r="26657" spans="56:142" x14ac:dyDescent="0.2">
      <c r="BD26657" s="325"/>
      <c r="EL26657" s="325"/>
    </row>
    <row r="26658" spans="56:142" x14ac:dyDescent="0.2">
      <c r="BD26658" s="325"/>
      <c r="EL26658" s="325"/>
    </row>
    <row r="26659" spans="56:142" x14ac:dyDescent="0.2">
      <c r="BD26659" s="325"/>
      <c r="EL26659" s="325"/>
    </row>
    <row r="26660" spans="56:142" x14ac:dyDescent="0.2">
      <c r="BD26660" s="325"/>
      <c r="EL26660" s="325"/>
    </row>
    <row r="26661" spans="56:142" x14ac:dyDescent="0.2">
      <c r="BD26661" s="325"/>
      <c r="EL26661" s="325"/>
    </row>
    <row r="26662" spans="56:142" x14ac:dyDescent="0.2">
      <c r="BD26662" s="325"/>
      <c r="EL26662" s="325"/>
    </row>
    <row r="26663" spans="56:142" x14ac:dyDescent="0.2">
      <c r="BD26663" s="325"/>
      <c r="EL26663" s="325"/>
    </row>
    <row r="26664" spans="56:142" x14ac:dyDescent="0.2">
      <c r="BD26664" s="325"/>
      <c r="EL26664" s="325"/>
    </row>
    <row r="26665" spans="56:142" x14ac:dyDescent="0.2">
      <c r="BD26665" s="325"/>
      <c r="EL26665" s="325"/>
    </row>
    <row r="26666" spans="56:142" x14ac:dyDescent="0.2">
      <c r="BD26666" s="325"/>
      <c r="EL26666" s="325"/>
    </row>
    <row r="26667" spans="56:142" x14ac:dyDescent="0.2">
      <c r="BD26667" s="325"/>
      <c r="EL26667" s="325"/>
    </row>
    <row r="26668" spans="56:142" x14ac:dyDescent="0.2">
      <c r="BD26668" s="325"/>
      <c r="EL26668" s="325"/>
    </row>
    <row r="26669" spans="56:142" x14ac:dyDescent="0.2">
      <c r="BD26669" s="325"/>
      <c r="EL26669" s="325"/>
    </row>
    <row r="26670" spans="56:142" x14ac:dyDescent="0.2">
      <c r="BD26670" s="325"/>
      <c r="EL26670" s="325"/>
    </row>
    <row r="26671" spans="56:142" x14ac:dyDescent="0.2">
      <c r="BD26671" s="325"/>
      <c r="EL26671" s="325"/>
    </row>
    <row r="26672" spans="56:142" x14ac:dyDescent="0.2">
      <c r="BD26672" s="325"/>
      <c r="EL26672" s="325"/>
    </row>
    <row r="26673" spans="56:142" x14ac:dyDescent="0.2">
      <c r="BD26673" s="325"/>
      <c r="EL26673" s="325"/>
    </row>
    <row r="26674" spans="56:142" x14ac:dyDescent="0.2">
      <c r="BD26674" s="325"/>
      <c r="EL26674" s="325"/>
    </row>
    <row r="26675" spans="56:142" x14ac:dyDescent="0.2">
      <c r="BD26675" s="325"/>
      <c r="EL26675" s="325"/>
    </row>
    <row r="26676" spans="56:142" x14ac:dyDescent="0.2">
      <c r="BD26676" s="325"/>
      <c r="EL26676" s="325"/>
    </row>
    <row r="26677" spans="56:142" x14ac:dyDescent="0.2">
      <c r="BD26677" s="325"/>
      <c r="EL26677" s="325"/>
    </row>
    <row r="26678" spans="56:142" x14ac:dyDescent="0.2">
      <c r="BD26678" s="325"/>
      <c r="EL26678" s="325"/>
    </row>
    <row r="26679" spans="56:142" x14ac:dyDescent="0.2">
      <c r="BD26679" s="325"/>
      <c r="EL26679" s="325"/>
    </row>
    <row r="26680" spans="56:142" x14ac:dyDescent="0.2">
      <c r="BD26680" s="325"/>
      <c r="EL26680" s="325"/>
    </row>
    <row r="26681" spans="56:142" x14ac:dyDescent="0.2">
      <c r="BD26681" s="325"/>
      <c r="EL26681" s="325"/>
    </row>
    <row r="26682" spans="56:142" x14ac:dyDescent="0.2">
      <c r="BD26682" s="325"/>
      <c r="EL26682" s="325"/>
    </row>
    <row r="26683" spans="56:142" x14ac:dyDescent="0.2">
      <c r="BD26683" s="325"/>
      <c r="EL26683" s="325"/>
    </row>
    <row r="26684" spans="56:142" x14ac:dyDescent="0.2">
      <c r="BD26684" s="325"/>
      <c r="EL26684" s="325"/>
    </row>
    <row r="26685" spans="56:142" x14ac:dyDescent="0.2">
      <c r="BD26685" s="325"/>
      <c r="EL26685" s="325"/>
    </row>
    <row r="26686" spans="56:142" x14ac:dyDescent="0.2">
      <c r="BD26686" s="325"/>
      <c r="EL26686" s="325"/>
    </row>
    <row r="26687" spans="56:142" x14ac:dyDescent="0.2">
      <c r="BD26687" s="325"/>
      <c r="EL26687" s="325"/>
    </row>
    <row r="26688" spans="56:142" x14ac:dyDescent="0.2">
      <c r="BD26688" s="325"/>
      <c r="EL26688" s="325"/>
    </row>
    <row r="26689" spans="56:142" x14ac:dyDescent="0.2">
      <c r="BD26689" s="325"/>
      <c r="EL26689" s="325"/>
    </row>
    <row r="26690" spans="56:142" x14ac:dyDescent="0.2">
      <c r="BD26690" s="325"/>
      <c r="EL26690" s="325"/>
    </row>
    <row r="26691" spans="56:142" x14ac:dyDescent="0.2">
      <c r="BD26691" s="325"/>
      <c r="EL26691" s="325"/>
    </row>
    <row r="26692" spans="56:142" x14ac:dyDescent="0.2">
      <c r="BD26692" s="325"/>
      <c r="EL26692" s="325"/>
    </row>
    <row r="26693" spans="56:142" x14ac:dyDescent="0.2">
      <c r="BD26693" s="325"/>
      <c r="EL26693" s="325"/>
    </row>
    <row r="26694" spans="56:142" x14ac:dyDescent="0.2">
      <c r="BD26694" s="325"/>
      <c r="EL26694" s="325"/>
    </row>
    <row r="26695" spans="56:142" x14ac:dyDescent="0.2">
      <c r="BD26695" s="325"/>
      <c r="EL26695" s="325"/>
    </row>
    <row r="26696" spans="56:142" x14ac:dyDescent="0.2">
      <c r="BD26696" s="325"/>
      <c r="EL26696" s="325"/>
    </row>
    <row r="26697" spans="56:142" x14ac:dyDescent="0.2">
      <c r="BD26697" s="325"/>
      <c r="EL26697" s="325"/>
    </row>
    <row r="26698" spans="56:142" x14ac:dyDescent="0.2">
      <c r="BD26698" s="325"/>
      <c r="EL26698" s="325"/>
    </row>
    <row r="26699" spans="56:142" x14ac:dyDescent="0.2">
      <c r="BD26699" s="325"/>
      <c r="EL26699" s="325"/>
    </row>
    <row r="26700" spans="56:142" x14ac:dyDescent="0.2">
      <c r="BD26700" s="325"/>
      <c r="EL26700" s="325"/>
    </row>
    <row r="26701" spans="56:142" x14ac:dyDescent="0.2">
      <c r="BD26701" s="325"/>
      <c r="EL26701" s="325"/>
    </row>
    <row r="26702" spans="56:142" x14ac:dyDescent="0.2">
      <c r="BD26702" s="325"/>
      <c r="EL26702" s="325"/>
    </row>
    <row r="26703" spans="56:142" x14ac:dyDescent="0.2">
      <c r="BD26703" s="325"/>
      <c r="EL26703" s="325"/>
    </row>
    <row r="26704" spans="56:142" x14ac:dyDescent="0.2">
      <c r="BD26704" s="325"/>
      <c r="EL26704" s="325"/>
    </row>
    <row r="26705" spans="56:142" x14ac:dyDescent="0.2">
      <c r="BD26705" s="325"/>
      <c r="EL26705" s="325"/>
    </row>
    <row r="26706" spans="56:142" x14ac:dyDescent="0.2">
      <c r="BD26706" s="325"/>
      <c r="EL26706" s="325"/>
    </row>
    <row r="26707" spans="56:142" x14ac:dyDescent="0.2">
      <c r="BD26707" s="325"/>
      <c r="EL26707" s="325"/>
    </row>
    <row r="26708" spans="56:142" x14ac:dyDescent="0.2">
      <c r="BD26708" s="325"/>
      <c r="EL26708" s="325"/>
    </row>
    <row r="26709" spans="56:142" x14ac:dyDescent="0.2">
      <c r="BD26709" s="325"/>
      <c r="EL26709" s="325"/>
    </row>
    <row r="26710" spans="56:142" x14ac:dyDescent="0.2">
      <c r="BD26710" s="325"/>
      <c r="EL26710" s="325"/>
    </row>
    <row r="26711" spans="56:142" x14ac:dyDescent="0.2">
      <c r="BD26711" s="325"/>
      <c r="EL26711" s="325"/>
    </row>
    <row r="26712" spans="56:142" x14ac:dyDescent="0.2">
      <c r="BD26712" s="325"/>
      <c r="EL26712" s="325"/>
    </row>
    <row r="26713" spans="56:142" x14ac:dyDescent="0.2">
      <c r="BD26713" s="325"/>
      <c r="EL26713" s="325"/>
    </row>
    <row r="26714" spans="56:142" x14ac:dyDescent="0.2">
      <c r="BD26714" s="325"/>
      <c r="EL26714" s="325"/>
    </row>
    <row r="26715" spans="56:142" x14ac:dyDescent="0.2">
      <c r="BD26715" s="325"/>
      <c r="EL26715" s="325"/>
    </row>
    <row r="26716" spans="56:142" x14ac:dyDescent="0.2">
      <c r="BD26716" s="325"/>
      <c r="EL26716" s="325"/>
    </row>
    <row r="26717" spans="56:142" x14ac:dyDescent="0.2">
      <c r="BD26717" s="325"/>
      <c r="EL26717" s="325"/>
    </row>
    <row r="26718" spans="56:142" x14ac:dyDescent="0.2">
      <c r="BD26718" s="325"/>
      <c r="EL26718" s="325"/>
    </row>
    <row r="26719" spans="56:142" x14ac:dyDescent="0.2">
      <c r="BD26719" s="325"/>
      <c r="EL26719" s="325"/>
    </row>
    <row r="26720" spans="56:142" x14ac:dyDescent="0.2">
      <c r="BD26720" s="325"/>
      <c r="EL26720" s="325"/>
    </row>
    <row r="26721" spans="56:142" x14ac:dyDescent="0.2">
      <c r="BD26721" s="325"/>
      <c r="EL26721" s="325"/>
    </row>
    <row r="26722" spans="56:142" x14ac:dyDescent="0.2">
      <c r="BD26722" s="325"/>
      <c r="EL26722" s="325"/>
    </row>
    <row r="26723" spans="56:142" x14ac:dyDescent="0.2">
      <c r="BD26723" s="325"/>
      <c r="EL26723" s="325"/>
    </row>
    <row r="26724" spans="56:142" x14ac:dyDescent="0.2">
      <c r="BD26724" s="325"/>
      <c r="EL26724" s="325"/>
    </row>
    <row r="26725" spans="56:142" x14ac:dyDescent="0.2">
      <c r="BD26725" s="325"/>
      <c r="EL26725" s="325"/>
    </row>
    <row r="26726" spans="56:142" x14ac:dyDescent="0.2">
      <c r="BD26726" s="325"/>
      <c r="EL26726" s="325"/>
    </row>
    <row r="26727" spans="56:142" x14ac:dyDescent="0.2">
      <c r="BD26727" s="325"/>
      <c r="EL26727" s="325"/>
    </row>
    <row r="26728" spans="56:142" x14ac:dyDescent="0.2">
      <c r="BD26728" s="325"/>
      <c r="EL26728" s="325"/>
    </row>
    <row r="26729" spans="56:142" x14ac:dyDescent="0.2">
      <c r="BD26729" s="325"/>
      <c r="EL26729" s="325"/>
    </row>
    <row r="26730" spans="56:142" x14ac:dyDescent="0.2">
      <c r="BD26730" s="325"/>
      <c r="EL26730" s="325"/>
    </row>
    <row r="26731" spans="56:142" x14ac:dyDescent="0.2">
      <c r="BD26731" s="325"/>
      <c r="EL26731" s="325"/>
    </row>
    <row r="26732" spans="56:142" x14ac:dyDescent="0.2">
      <c r="BD26732" s="325"/>
      <c r="EL26732" s="325"/>
    </row>
    <row r="26733" spans="56:142" x14ac:dyDescent="0.2">
      <c r="BD26733" s="325"/>
      <c r="EL26733" s="325"/>
    </row>
    <row r="26734" spans="56:142" x14ac:dyDescent="0.2">
      <c r="BD26734" s="325"/>
      <c r="EL26734" s="325"/>
    </row>
    <row r="26735" spans="56:142" x14ac:dyDescent="0.2">
      <c r="BD26735" s="325"/>
      <c r="EL26735" s="325"/>
    </row>
    <row r="26736" spans="56:142" x14ac:dyDescent="0.2">
      <c r="BD26736" s="325"/>
      <c r="EL26736" s="325"/>
    </row>
    <row r="26737" spans="56:142" x14ac:dyDescent="0.2">
      <c r="BD26737" s="325"/>
      <c r="EL26737" s="325"/>
    </row>
    <row r="26738" spans="56:142" x14ac:dyDescent="0.2">
      <c r="BD26738" s="325"/>
      <c r="EL26738" s="325"/>
    </row>
    <row r="26739" spans="56:142" x14ac:dyDescent="0.2">
      <c r="BD26739" s="325"/>
      <c r="EL26739" s="325"/>
    </row>
    <row r="26740" spans="56:142" x14ac:dyDescent="0.2">
      <c r="BD26740" s="325"/>
      <c r="EL26740" s="325"/>
    </row>
    <row r="26741" spans="56:142" x14ac:dyDescent="0.2">
      <c r="BD26741" s="325"/>
      <c r="EL26741" s="325"/>
    </row>
    <row r="26742" spans="56:142" x14ac:dyDescent="0.2">
      <c r="BD26742" s="325"/>
      <c r="EL26742" s="325"/>
    </row>
    <row r="26743" spans="56:142" x14ac:dyDescent="0.2">
      <c r="BD26743" s="325"/>
      <c r="EL26743" s="325"/>
    </row>
    <row r="26744" spans="56:142" x14ac:dyDescent="0.2">
      <c r="BD26744" s="325"/>
      <c r="EL26744" s="325"/>
    </row>
    <row r="26745" spans="56:142" x14ac:dyDescent="0.2">
      <c r="BD26745" s="325"/>
      <c r="EL26745" s="325"/>
    </row>
    <row r="26746" spans="56:142" x14ac:dyDescent="0.2">
      <c r="BD26746" s="325"/>
      <c r="EL26746" s="325"/>
    </row>
    <row r="26747" spans="56:142" x14ac:dyDescent="0.2">
      <c r="BD26747" s="325"/>
      <c r="EL26747" s="325"/>
    </row>
    <row r="26748" spans="56:142" x14ac:dyDescent="0.2">
      <c r="BD26748" s="325"/>
      <c r="EL26748" s="325"/>
    </row>
    <row r="26749" spans="56:142" x14ac:dyDescent="0.2">
      <c r="BD26749" s="325"/>
      <c r="EL26749" s="325"/>
    </row>
    <row r="26750" spans="56:142" x14ac:dyDescent="0.2">
      <c r="BD26750" s="325"/>
      <c r="EL26750" s="325"/>
    </row>
    <row r="26751" spans="56:142" x14ac:dyDescent="0.2">
      <c r="BD26751" s="325"/>
      <c r="EL26751" s="325"/>
    </row>
    <row r="26752" spans="56:142" x14ac:dyDescent="0.2">
      <c r="BD26752" s="325"/>
      <c r="EL26752" s="325"/>
    </row>
    <row r="26753" spans="56:142" x14ac:dyDescent="0.2">
      <c r="BD26753" s="325"/>
      <c r="EL26753" s="325"/>
    </row>
    <row r="26754" spans="56:142" x14ac:dyDescent="0.2">
      <c r="BD26754" s="325"/>
      <c r="EL26754" s="325"/>
    </row>
    <row r="26755" spans="56:142" x14ac:dyDescent="0.2">
      <c r="BD26755" s="325"/>
      <c r="EL26755" s="325"/>
    </row>
    <row r="26756" spans="56:142" x14ac:dyDescent="0.2">
      <c r="BD26756" s="325"/>
      <c r="EL26756" s="325"/>
    </row>
    <row r="26757" spans="56:142" x14ac:dyDescent="0.2">
      <c r="BD26757" s="325"/>
      <c r="EL26757" s="325"/>
    </row>
    <row r="26758" spans="56:142" x14ac:dyDescent="0.2">
      <c r="BD26758" s="325"/>
      <c r="EL26758" s="325"/>
    </row>
    <row r="26759" spans="56:142" x14ac:dyDescent="0.2">
      <c r="BD26759" s="325"/>
      <c r="EL26759" s="325"/>
    </row>
    <row r="26760" spans="56:142" x14ac:dyDescent="0.2">
      <c r="BD26760" s="325"/>
      <c r="EL26760" s="325"/>
    </row>
    <row r="26761" spans="56:142" x14ac:dyDescent="0.2">
      <c r="BD26761" s="325"/>
      <c r="EL26761" s="325"/>
    </row>
    <row r="26762" spans="56:142" x14ac:dyDescent="0.2">
      <c r="BD26762" s="325"/>
      <c r="EL26762" s="325"/>
    </row>
    <row r="26763" spans="56:142" x14ac:dyDescent="0.2">
      <c r="BD26763" s="325"/>
      <c r="EL26763" s="325"/>
    </row>
    <row r="26764" spans="56:142" x14ac:dyDescent="0.2">
      <c r="BD26764" s="325"/>
      <c r="EL26764" s="325"/>
    </row>
    <row r="26765" spans="56:142" x14ac:dyDescent="0.2">
      <c r="BD26765" s="325"/>
      <c r="EL26765" s="325"/>
    </row>
    <row r="26766" spans="56:142" x14ac:dyDescent="0.2">
      <c r="BD26766" s="325"/>
      <c r="EL26766" s="325"/>
    </row>
    <row r="26767" spans="56:142" x14ac:dyDescent="0.2">
      <c r="BD26767" s="325"/>
      <c r="EL26767" s="325"/>
    </row>
    <row r="26768" spans="56:142" x14ac:dyDescent="0.2">
      <c r="BD26768" s="325"/>
      <c r="EL26768" s="325"/>
    </row>
    <row r="26769" spans="56:142" x14ac:dyDescent="0.2">
      <c r="BD26769" s="325"/>
      <c r="EL26769" s="325"/>
    </row>
    <row r="26770" spans="56:142" x14ac:dyDescent="0.2">
      <c r="BD26770" s="325"/>
      <c r="EL26770" s="325"/>
    </row>
    <row r="26771" spans="56:142" x14ac:dyDescent="0.2">
      <c r="BD26771" s="325"/>
      <c r="EL26771" s="325"/>
    </row>
    <row r="26772" spans="56:142" x14ac:dyDescent="0.2">
      <c r="BD26772" s="325"/>
      <c r="EL26772" s="325"/>
    </row>
    <row r="26773" spans="56:142" x14ac:dyDescent="0.2">
      <c r="BD26773" s="325"/>
      <c r="EL26773" s="325"/>
    </row>
    <row r="26774" spans="56:142" x14ac:dyDescent="0.2">
      <c r="BD26774" s="325"/>
      <c r="EL26774" s="325"/>
    </row>
    <row r="26775" spans="56:142" x14ac:dyDescent="0.2">
      <c r="BD26775" s="325"/>
      <c r="EL26775" s="325"/>
    </row>
    <row r="26776" spans="56:142" x14ac:dyDescent="0.2">
      <c r="BD26776" s="325"/>
      <c r="EL26776" s="325"/>
    </row>
    <row r="26777" spans="56:142" x14ac:dyDescent="0.2">
      <c r="BD26777" s="325"/>
      <c r="EL26777" s="325"/>
    </row>
    <row r="26778" spans="56:142" x14ac:dyDescent="0.2">
      <c r="BD26778" s="325"/>
      <c r="EL26778" s="325"/>
    </row>
    <row r="26779" spans="56:142" x14ac:dyDescent="0.2">
      <c r="BD26779" s="325"/>
      <c r="EL26779" s="325"/>
    </row>
    <row r="26780" spans="56:142" x14ac:dyDescent="0.2">
      <c r="BD26780" s="325"/>
      <c r="EL26780" s="325"/>
    </row>
    <row r="26781" spans="56:142" x14ac:dyDescent="0.2">
      <c r="BD26781" s="325"/>
      <c r="EL26781" s="325"/>
    </row>
    <row r="26782" spans="56:142" x14ac:dyDescent="0.2">
      <c r="BD26782" s="325"/>
      <c r="EL26782" s="325"/>
    </row>
    <row r="26783" spans="56:142" x14ac:dyDescent="0.2">
      <c r="BD26783" s="325"/>
      <c r="EL26783" s="325"/>
    </row>
    <row r="26784" spans="56:142" x14ac:dyDescent="0.2">
      <c r="BD26784" s="325"/>
      <c r="EL26784" s="325"/>
    </row>
    <row r="26785" spans="56:142" x14ac:dyDescent="0.2">
      <c r="BD26785" s="325"/>
      <c r="EL26785" s="325"/>
    </row>
    <row r="26786" spans="56:142" x14ac:dyDescent="0.2">
      <c r="BD26786" s="325"/>
      <c r="EL26786" s="325"/>
    </row>
    <row r="26787" spans="56:142" x14ac:dyDescent="0.2">
      <c r="BD26787" s="325"/>
      <c r="EL26787" s="325"/>
    </row>
    <row r="26788" spans="56:142" x14ac:dyDescent="0.2">
      <c r="BD26788" s="325"/>
      <c r="EL26788" s="325"/>
    </row>
    <row r="26789" spans="56:142" x14ac:dyDescent="0.2">
      <c r="BD26789" s="325"/>
      <c r="EL26789" s="325"/>
    </row>
    <row r="26790" spans="56:142" x14ac:dyDescent="0.2">
      <c r="BD26790" s="325"/>
      <c r="EL26790" s="325"/>
    </row>
    <row r="26791" spans="56:142" x14ac:dyDescent="0.2">
      <c r="BD26791" s="325"/>
      <c r="EL26791" s="325"/>
    </row>
    <row r="26792" spans="56:142" x14ac:dyDescent="0.2">
      <c r="BD26792" s="325"/>
      <c r="EL26792" s="325"/>
    </row>
    <row r="26793" spans="56:142" x14ac:dyDescent="0.2">
      <c r="BD26793" s="325"/>
      <c r="EL26793" s="325"/>
    </row>
    <row r="26794" spans="56:142" x14ac:dyDescent="0.2">
      <c r="BD26794" s="325"/>
      <c r="EL26794" s="325"/>
    </row>
    <row r="26795" spans="56:142" x14ac:dyDescent="0.2">
      <c r="BD26795" s="325"/>
      <c r="EL26795" s="325"/>
    </row>
    <row r="26796" spans="56:142" x14ac:dyDescent="0.2">
      <c r="BD26796" s="325"/>
      <c r="EL26796" s="325"/>
    </row>
    <row r="26797" spans="56:142" x14ac:dyDescent="0.2">
      <c r="BD26797" s="325"/>
      <c r="EL26797" s="325"/>
    </row>
    <row r="26798" spans="56:142" x14ac:dyDescent="0.2">
      <c r="BD26798" s="325"/>
      <c r="EL26798" s="325"/>
    </row>
    <row r="26799" spans="56:142" x14ac:dyDescent="0.2">
      <c r="BD26799" s="325"/>
      <c r="EL26799" s="325"/>
    </row>
    <row r="26800" spans="56:142" x14ac:dyDescent="0.2">
      <c r="BD26800" s="325"/>
      <c r="EL26800" s="325"/>
    </row>
    <row r="26801" spans="56:142" x14ac:dyDescent="0.2">
      <c r="BD26801" s="325"/>
      <c r="EL26801" s="325"/>
    </row>
    <row r="26802" spans="56:142" x14ac:dyDescent="0.2">
      <c r="BD26802" s="325"/>
      <c r="EL26802" s="325"/>
    </row>
    <row r="26803" spans="56:142" x14ac:dyDescent="0.2">
      <c r="BD26803" s="325"/>
      <c r="EL26803" s="325"/>
    </row>
    <row r="26804" spans="56:142" x14ac:dyDescent="0.2">
      <c r="BD26804" s="325"/>
      <c r="EL26804" s="325"/>
    </row>
    <row r="26805" spans="56:142" x14ac:dyDescent="0.2">
      <c r="BD26805" s="325"/>
      <c r="EL26805" s="325"/>
    </row>
    <row r="26806" spans="56:142" x14ac:dyDescent="0.2">
      <c r="BD26806" s="325"/>
      <c r="EL26806" s="325"/>
    </row>
    <row r="26807" spans="56:142" x14ac:dyDescent="0.2">
      <c r="BD26807" s="325"/>
      <c r="EL26807" s="325"/>
    </row>
    <row r="26808" spans="56:142" x14ac:dyDescent="0.2">
      <c r="BD26808" s="325"/>
      <c r="EL26808" s="325"/>
    </row>
    <row r="26809" spans="56:142" x14ac:dyDescent="0.2">
      <c r="BD26809" s="325"/>
      <c r="EL26809" s="325"/>
    </row>
    <row r="26810" spans="56:142" x14ac:dyDescent="0.2">
      <c r="BD26810" s="325"/>
      <c r="EL26810" s="325"/>
    </row>
    <row r="26811" spans="56:142" x14ac:dyDescent="0.2">
      <c r="BD26811" s="325"/>
      <c r="EL26811" s="325"/>
    </row>
    <row r="26812" spans="56:142" x14ac:dyDescent="0.2">
      <c r="BD26812" s="325"/>
      <c r="EL26812" s="325"/>
    </row>
    <row r="26813" spans="56:142" x14ac:dyDescent="0.2">
      <c r="BD26813" s="325"/>
      <c r="EL26813" s="325"/>
    </row>
    <row r="26814" spans="56:142" x14ac:dyDescent="0.2">
      <c r="BD26814" s="325"/>
      <c r="EL26814" s="325"/>
    </row>
    <row r="26815" spans="56:142" x14ac:dyDescent="0.2">
      <c r="BD26815" s="325"/>
      <c r="EL26815" s="325"/>
    </row>
    <row r="26816" spans="56:142" x14ac:dyDescent="0.2">
      <c r="BD26816" s="325"/>
      <c r="EL26816" s="325"/>
    </row>
    <row r="26817" spans="56:142" x14ac:dyDescent="0.2">
      <c r="BD26817" s="325"/>
      <c r="EL26817" s="325"/>
    </row>
    <row r="26818" spans="56:142" x14ac:dyDescent="0.2">
      <c r="BD26818" s="325"/>
      <c r="EL26818" s="325"/>
    </row>
    <row r="26819" spans="56:142" x14ac:dyDescent="0.2">
      <c r="BD26819" s="325"/>
      <c r="EL26819" s="325"/>
    </row>
    <row r="26820" spans="56:142" x14ac:dyDescent="0.2">
      <c r="BD26820" s="325"/>
      <c r="EL26820" s="325"/>
    </row>
    <row r="26821" spans="56:142" x14ac:dyDescent="0.2">
      <c r="BD26821" s="325"/>
      <c r="EL26821" s="325"/>
    </row>
    <row r="26822" spans="56:142" x14ac:dyDescent="0.2">
      <c r="BD26822" s="325"/>
      <c r="EL26822" s="325"/>
    </row>
    <row r="26823" spans="56:142" x14ac:dyDescent="0.2">
      <c r="BD26823" s="325"/>
      <c r="EL26823" s="325"/>
    </row>
    <row r="26824" spans="56:142" x14ac:dyDescent="0.2">
      <c r="BD26824" s="325"/>
      <c r="EL26824" s="325"/>
    </row>
    <row r="26825" spans="56:142" x14ac:dyDescent="0.2">
      <c r="BD26825" s="325"/>
      <c r="EL26825" s="325"/>
    </row>
    <row r="26826" spans="56:142" x14ac:dyDescent="0.2">
      <c r="BD26826" s="325"/>
      <c r="EL26826" s="325"/>
    </row>
    <row r="26827" spans="56:142" x14ac:dyDescent="0.2">
      <c r="BD26827" s="325"/>
      <c r="EL26827" s="325"/>
    </row>
    <row r="26828" spans="56:142" x14ac:dyDescent="0.2">
      <c r="BD26828" s="325"/>
      <c r="EL26828" s="325"/>
    </row>
    <row r="26829" spans="56:142" x14ac:dyDescent="0.2">
      <c r="BD26829" s="325"/>
      <c r="EL26829" s="325"/>
    </row>
    <row r="26830" spans="56:142" x14ac:dyDescent="0.2">
      <c r="BD26830" s="325"/>
      <c r="EL26830" s="325"/>
    </row>
    <row r="26831" spans="56:142" x14ac:dyDescent="0.2">
      <c r="BD26831" s="325"/>
      <c r="EL26831" s="325"/>
    </row>
    <row r="26832" spans="56:142" x14ac:dyDescent="0.2">
      <c r="BD26832" s="325"/>
      <c r="EL26832" s="325"/>
    </row>
    <row r="26833" spans="56:142" x14ac:dyDescent="0.2">
      <c r="BD26833" s="325"/>
      <c r="EL26833" s="325"/>
    </row>
    <row r="26834" spans="56:142" x14ac:dyDescent="0.2">
      <c r="BD26834" s="325"/>
      <c r="EL26834" s="325"/>
    </row>
    <row r="26835" spans="56:142" x14ac:dyDescent="0.2">
      <c r="BD26835" s="325"/>
      <c r="EL26835" s="325"/>
    </row>
    <row r="26836" spans="56:142" x14ac:dyDescent="0.2">
      <c r="BD26836" s="325"/>
      <c r="EL26836" s="325"/>
    </row>
    <row r="26837" spans="56:142" x14ac:dyDescent="0.2">
      <c r="BD26837" s="325"/>
      <c r="EL26837" s="325"/>
    </row>
    <row r="26838" spans="56:142" x14ac:dyDescent="0.2">
      <c r="BD26838" s="325"/>
      <c r="EL26838" s="325"/>
    </row>
    <row r="26839" spans="56:142" x14ac:dyDescent="0.2">
      <c r="BD26839" s="325"/>
      <c r="EL26839" s="325"/>
    </row>
    <row r="26840" spans="56:142" x14ac:dyDescent="0.2">
      <c r="BD26840" s="325"/>
      <c r="EL26840" s="325"/>
    </row>
    <row r="26841" spans="56:142" x14ac:dyDescent="0.2">
      <c r="BD26841" s="325"/>
      <c r="EL26841" s="325"/>
    </row>
    <row r="26842" spans="56:142" x14ac:dyDescent="0.2">
      <c r="BD26842" s="325"/>
      <c r="EL26842" s="325"/>
    </row>
    <row r="26843" spans="56:142" x14ac:dyDescent="0.2">
      <c r="BD26843" s="325"/>
      <c r="EL26843" s="325"/>
    </row>
    <row r="26844" spans="56:142" x14ac:dyDescent="0.2">
      <c r="BD26844" s="325"/>
      <c r="EL26844" s="325"/>
    </row>
    <row r="26845" spans="56:142" x14ac:dyDescent="0.2">
      <c r="BD26845" s="325"/>
      <c r="EL26845" s="325"/>
    </row>
    <row r="26846" spans="56:142" x14ac:dyDescent="0.2">
      <c r="BD26846" s="325"/>
      <c r="EL26846" s="325"/>
    </row>
    <row r="26847" spans="56:142" x14ac:dyDescent="0.2">
      <c r="BD26847" s="325"/>
      <c r="EL26847" s="325"/>
    </row>
    <row r="26848" spans="56:142" x14ac:dyDescent="0.2">
      <c r="BD26848" s="325"/>
      <c r="EL26848" s="325"/>
    </row>
    <row r="26849" spans="56:142" x14ac:dyDescent="0.2">
      <c r="BD26849" s="325"/>
      <c r="EL26849" s="325"/>
    </row>
    <row r="26850" spans="56:142" x14ac:dyDescent="0.2">
      <c r="BD26850" s="325"/>
      <c r="EL26850" s="325"/>
    </row>
    <row r="26851" spans="56:142" x14ac:dyDescent="0.2">
      <c r="BD26851" s="325"/>
      <c r="EL26851" s="325"/>
    </row>
    <row r="26852" spans="56:142" x14ac:dyDescent="0.2">
      <c r="BD26852" s="325"/>
      <c r="EL26852" s="325"/>
    </row>
    <row r="26853" spans="56:142" x14ac:dyDescent="0.2">
      <c r="BD26853" s="325"/>
      <c r="EL26853" s="325"/>
    </row>
    <row r="26854" spans="56:142" x14ac:dyDescent="0.2">
      <c r="BD26854" s="325"/>
      <c r="EL26854" s="325"/>
    </row>
    <row r="26855" spans="56:142" x14ac:dyDescent="0.2">
      <c r="BD26855" s="325"/>
      <c r="EL26855" s="325"/>
    </row>
    <row r="26856" spans="56:142" x14ac:dyDescent="0.2">
      <c r="BD26856" s="325"/>
      <c r="EL26856" s="325"/>
    </row>
    <row r="26857" spans="56:142" x14ac:dyDescent="0.2">
      <c r="BD26857" s="325"/>
      <c r="EL26857" s="325"/>
    </row>
    <row r="26858" spans="56:142" x14ac:dyDescent="0.2">
      <c r="BD26858" s="325"/>
      <c r="EL26858" s="325"/>
    </row>
    <row r="26859" spans="56:142" x14ac:dyDescent="0.2">
      <c r="BD26859" s="325"/>
      <c r="EL26859" s="325"/>
    </row>
    <row r="26860" spans="56:142" x14ac:dyDescent="0.2">
      <c r="BD26860" s="325"/>
      <c r="EL26860" s="325"/>
    </row>
    <row r="26861" spans="56:142" x14ac:dyDescent="0.2">
      <c r="BD26861" s="325"/>
      <c r="EL26861" s="325"/>
    </row>
    <row r="26862" spans="56:142" x14ac:dyDescent="0.2">
      <c r="BD26862" s="325"/>
      <c r="EL26862" s="325"/>
    </row>
    <row r="26863" spans="56:142" x14ac:dyDescent="0.2">
      <c r="BD26863" s="325"/>
      <c r="EL26863" s="325"/>
    </row>
    <row r="26864" spans="56:142" x14ac:dyDescent="0.2">
      <c r="BD26864" s="325"/>
      <c r="EL26864" s="325"/>
    </row>
    <row r="26865" spans="56:142" x14ac:dyDescent="0.2">
      <c r="BD26865" s="325"/>
      <c r="EL26865" s="325"/>
    </row>
    <row r="26866" spans="56:142" x14ac:dyDescent="0.2">
      <c r="BD26866" s="325"/>
      <c r="EL26866" s="325"/>
    </row>
    <row r="26867" spans="56:142" x14ac:dyDescent="0.2">
      <c r="BD26867" s="325"/>
      <c r="EL26867" s="325"/>
    </row>
    <row r="26868" spans="56:142" x14ac:dyDescent="0.2">
      <c r="BD26868" s="325"/>
      <c r="EL26868" s="325"/>
    </row>
    <row r="26869" spans="56:142" x14ac:dyDescent="0.2">
      <c r="BD26869" s="325"/>
      <c r="EL26869" s="325"/>
    </row>
    <row r="26870" spans="56:142" x14ac:dyDescent="0.2">
      <c r="BD26870" s="325"/>
      <c r="EL26870" s="325"/>
    </row>
    <row r="26871" spans="56:142" x14ac:dyDescent="0.2">
      <c r="BD26871" s="325"/>
      <c r="EL26871" s="325"/>
    </row>
    <row r="26872" spans="56:142" x14ac:dyDescent="0.2">
      <c r="BD26872" s="325"/>
      <c r="EL26872" s="325"/>
    </row>
    <row r="26873" spans="56:142" x14ac:dyDescent="0.2">
      <c r="BD26873" s="325"/>
      <c r="EL26873" s="325"/>
    </row>
    <row r="26874" spans="56:142" x14ac:dyDescent="0.2">
      <c r="BD26874" s="325"/>
      <c r="EL26874" s="325"/>
    </row>
    <row r="26875" spans="56:142" x14ac:dyDescent="0.2">
      <c r="BD26875" s="325"/>
      <c r="EL26875" s="325"/>
    </row>
    <row r="26876" spans="56:142" x14ac:dyDescent="0.2">
      <c r="BD26876" s="325"/>
      <c r="EL26876" s="325"/>
    </row>
    <row r="26877" spans="56:142" x14ac:dyDescent="0.2">
      <c r="BD26877" s="325"/>
      <c r="EL26877" s="325"/>
    </row>
    <row r="26878" spans="56:142" x14ac:dyDescent="0.2">
      <c r="BD26878" s="325"/>
      <c r="EL26878" s="325"/>
    </row>
    <row r="26879" spans="56:142" x14ac:dyDescent="0.2">
      <c r="BD26879" s="325"/>
      <c r="EL26879" s="325"/>
    </row>
    <row r="26880" spans="56:142" x14ac:dyDescent="0.2">
      <c r="BD26880" s="325"/>
      <c r="EL26880" s="325"/>
    </row>
    <row r="26881" spans="56:142" x14ac:dyDescent="0.2">
      <c r="BD26881" s="325"/>
      <c r="EL26881" s="325"/>
    </row>
    <row r="26882" spans="56:142" x14ac:dyDescent="0.2">
      <c r="BD26882" s="325"/>
      <c r="EL26882" s="325"/>
    </row>
    <row r="26883" spans="56:142" x14ac:dyDescent="0.2">
      <c r="BD26883" s="325"/>
      <c r="EL26883" s="325"/>
    </row>
    <row r="26884" spans="56:142" x14ac:dyDescent="0.2">
      <c r="BD26884" s="325"/>
      <c r="EL26884" s="325"/>
    </row>
    <row r="26885" spans="56:142" x14ac:dyDescent="0.2">
      <c r="BD26885" s="325"/>
      <c r="EL26885" s="325"/>
    </row>
    <row r="26886" spans="56:142" x14ac:dyDescent="0.2">
      <c r="BD26886" s="325"/>
      <c r="EL26886" s="325"/>
    </row>
    <row r="26887" spans="56:142" x14ac:dyDescent="0.2">
      <c r="BD26887" s="325"/>
      <c r="EL26887" s="325"/>
    </row>
    <row r="26888" spans="56:142" x14ac:dyDescent="0.2">
      <c r="BD26888" s="325"/>
      <c r="EL26888" s="325"/>
    </row>
    <row r="26889" spans="56:142" x14ac:dyDescent="0.2">
      <c r="BD26889" s="325"/>
      <c r="EL26889" s="325"/>
    </row>
    <row r="26890" spans="56:142" x14ac:dyDescent="0.2">
      <c r="BD26890" s="325"/>
      <c r="EL26890" s="325"/>
    </row>
    <row r="26891" spans="56:142" x14ac:dyDescent="0.2">
      <c r="BD26891" s="325"/>
      <c r="EL26891" s="325"/>
    </row>
    <row r="26892" spans="56:142" x14ac:dyDescent="0.2">
      <c r="BD26892" s="325"/>
      <c r="EL26892" s="325"/>
    </row>
    <row r="26893" spans="56:142" x14ac:dyDescent="0.2">
      <c r="BD26893" s="325"/>
      <c r="EL26893" s="325"/>
    </row>
    <row r="26894" spans="56:142" x14ac:dyDescent="0.2">
      <c r="BD26894" s="325"/>
      <c r="EL26894" s="325"/>
    </row>
    <row r="26895" spans="56:142" x14ac:dyDescent="0.2">
      <c r="BD26895" s="325"/>
      <c r="EL26895" s="325"/>
    </row>
    <row r="26896" spans="56:142" x14ac:dyDescent="0.2">
      <c r="BD26896" s="325"/>
      <c r="EL26896" s="325"/>
    </row>
    <row r="26897" spans="56:142" x14ac:dyDescent="0.2">
      <c r="BD26897" s="325"/>
      <c r="EL26897" s="325"/>
    </row>
    <row r="26898" spans="56:142" x14ac:dyDescent="0.2">
      <c r="BD26898" s="325"/>
      <c r="EL26898" s="325"/>
    </row>
    <row r="26899" spans="56:142" x14ac:dyDescent="0.2">
      <c r="BD26899" s="325"/>
      <c r="EL26899" s="325"/>
    </row>
    <row r="26900" spans="56:142" x14ac:dyDescent="0.2">
      <c r="BD26900" s="325"/>
      <c r="EL26900" s="325"/>
    </row>
    <row r="26901" spans="56:142" x14ac:dyDescent="0.2">
      <c r="BD26901" s="325"/>
      <c r="EL26901" s="325"/>
    </row>
    <row r="26902" spans="56:142" x14ac:dyDescent="0.2">
      <c r="BD26902" s="325"/>
      <c r="EL26902" s="325"/>
    </row>
    <row r="26903" spans="56:142" x14ac:dyDescent="0.2">
      <c r="BD26903" s="325"/>
      <c r="EL26903" s="325"/>
    </row>
    <row r="26904" spans="56:142" x14ac:dyDescent="0.2">
      <c r="BD26904" s="325"/>
      <c r="EL26904" s="325"/>
    </row>
    <row r="26905" spans="56:142" x14ac:dyDescent="0.2">
      <c r="BD26905" s="325"/>
      <c r="EL26905" s="325"/>
    </row>
    <row r="26906" spans="56:142" x14ac:dyDescent="0.2">
      <c r="BD26906" s="325"/>
      <c r="EL26906" s="325"/>
    </row>
    <row r="26907" spans="56:142" x14ac:dyDescent="0.2">
      <c r="BD26907" s="325"/>
      <c r="EL26907" s="325"/>
    </row>
    <row r="26908" spans="56:142" x14ac:dyDescent="0.2">
      <c r="BD26908" s="325"/>
      <c r="EL26908" s="325"/>
    </row>
    <row r="26909" spans="56:142" x14ac:dyDescent="0.2">
      <c r="BD26909" s="325"/>
      <c r="EL26909" s="325"/>
    </row>
    <row r="26910" spans="56:142" x14ac:dyDescent="0.2">
      <c r="BD26910" s="325"/>
      <c r="EL26910" s="325"/>
    </row>
    <row r="26911" spans="56:142" x14ac:dyDescent="0.2">
      <c r="BD26911" s="325"/>
      <c r="EL26911" s="325"/>
    </row>
    <row r="26912" spans="56:142" x14ac:dyDescent="0.2">
      <c r="BD26912" s="325"/>
      <c r="EL26912" s="325"/>
    </row>
    <row r="26913" spans="56:142" x14ac:dyDescent="0.2">
      <c r="BD26913" s="325"/>
      <c r="EL26913" s="325"/>
    </row>
    <row r="26914" spans="56:142" x14ac:dyDescent="0.2">
      <c r="BD26914" s="325"/>
      <c r="EL26914" s="325"/>
    </row>
    <row r="26915" spans="56:142" x14ac:dyDescent="0.2">
      <c r="BD26915" s="325"/>
      <c r="EL26915" s="325"/>
    </row>
    <row r="26916" spans="56:142" x14ac:dyDescent="0.2">
      <c r="BD26916" s="325"/>
      <c r="EL26916" s="325"/>
    </row>
    <row r="26917" spans="56:142" x14ac:dyDescent="0.2">
      <c r="BD26917" s="325"/>
      <c r="EL26917" s="325"/>
    </row>
    <row r="26918" spans="56:142" x14ac:dyDescent="0.2">
      <c r="BD26918" s="325"/>
      <c r="EL26918" s="325"/>
    </row>
    <row r="26919" spans="56:142" x14ac:dyDescent="0.2">
      <c r="BD26919" s="325"/>
      <c r="EL26919" s="325"/>
    </row>
    <row r="26920" spans="56:142" x14ac:dyDescent="0.2">
      <c r="BD26920" s="325"/>
      <c r="EL26920" s="325"/>
    </row>
    <row r="26921" spans="56:142" x14ac:dyDescent="0.2">
      <c r="BD26921" s="325"/>
      <c r="EL26921" s="325"/>
    </row>
    <row r="26922" spans="56:142" x14ac:dyDescent="0.2">
      <c r="BD26922" s="325"/>
      <c r="EL26922" s="325"/>
    </row>
    <row r="26923" spans="56:142" x14ac:dyDescent="0.2">
      <c r="BD26923" s="325"/>
      <c r="EL26923" s="325"/>
    </row>
    <row r="26924" spans="56:142" x14ac:dyDescent="0.2">
      <c r="BD26924" s="325"/>
      <c r="EL26924" s="325"/>
    </row>
    <row r="26925" spans="56:142" x14ac:dyDescent="0.2">
      <c r="BD26925" s="325"/>
      <c r="EL26925" s="325"/>
    </row>
    <row r="26926" spans="56:142" x14ac:dyDescent="0.2">
      <c r="BD26926" s="325"/>
      <c r="EL26926" s="325"/>
    </row>
    <row r="26927" spans="56:142" x14ac:dyDescent="0.2">
      <c r="BD26927" s="325"/>
      <c r="EL26927" s="325"/>
    </row>
    <row r="26928" spans="56:142" x14ac:dyDescent="0.2">
      <c r="BD26928" s="325"/>
      <c r="EL26928" s="325"/>
    </row>
    <row r="26929" spans="56:142" x14ac:dyDescent="0.2">
      <c r="BD26929" s="325"/>
      <c r="EL26929" s="325"/>
    </row>
    <row r="26930" spans="56:142" x14ac:dyDescent="0.2">
      <c r="BD26930" s="325"/>
      <c r="EL26930" s="325"/>
    </row>
    <row r="26931" spans="56:142" x14ac:dyDescent="0.2">
      <c r="BD26931" s="325"/>
      <c r="EL26931" s="325"/>
    </row>
    <row r="26932" spans="56:142" x14ac:dyDescent="0.2">
      <c r="BD26932" s="325"/>
      <c r="EL26932" s="325"/>
    </row>
    <row r="26933" spans="56:142" x14ac:dyDescent="0.2">
      <c r="BD26933" s="325"/>
      <c r="EL26933" s="325"/>
    </row>
    <row r="26934" spans="56:142" x14ac:dyDescent="0.2">
      <c r="BD26934" s="325"/>
      <c r="EL26934" s="325"/>
    </row>
    <row r="26935" spans="56:142" x14ac:dyDescent="0.2">
      <c r="BD26935" s="325"/>
      <c r="EL26935" s="325"/>
    </row>
    <row r="26936" spans="56:142" x14ac:dyDescent="0.2">
      <c r="BD26936" s="325"/>
      <c r="EL26936" s="325"/>
    </row>
    <row r="26937" spans="56:142" x14ac:dyDescent="0.2">
      <c r="BD26937" s="325"/>
      <c r="EL26937" s="325"/>
    </row>
    <row r="26938" spans="56:142" x14ac:dyDescent="0.2">
      <c r="BD26938" s="325"/>
      <c r="EL26938" s="325"/>
    </row>
    <row r="26939" spans="56:142" x14ac:dyDescent="0.2">
      <c r="BD26939" s="325"/>
      <c r="EL26939" s="325"/>
    </row>
    <row r="26940" spans="56:142" x14ac:dyDescent="0.2">
      <c r="BD26940" s="325"/>
      <c r="EL26940" s="325"/>
    </row>
    <row r="26941" spans="56:142" x14ac:dyDescent="0.2">
      <c r="BD26941" s="325"/>
      <c r="EL26941" s="325"/>
    </row>
    <row r="26942" spans="56:142" x14ac:dyDescent="0.2">
      <c r="BD26942" s="325"/>
      <c r="EL26942" s="325"/>
    </row>
    <row r="26943" spans="56:142" x14ac:dyDescent="0.2">
      <c r="BD26943" s="325"/>
      <c r="EL26943" s="325"/>
    </row>
    <row r="26944" spans="56:142" x14ac:dyDescent="0.2">
      <c r="BD26944" s="325"/>
      <c r="EL26944" s="325"/>
    </row>
    <row r="26945" spans="56:142" x14ac:dyDescent="0.2">
      <c r="BD26945" s="325"/>
      <c r="EL26945" s="325"/>
    </row>
    <row r="26946" spans="56:142" x14ac:dyDescent="0.2">
      <c r="BD26946" s="325"/>
      <c r="EL26946" s="325"/>
    </row>
    <row r="26947" spans="56:142" x14ac:dyDescent="0.2">
      <c r="BD26947" s="325"/>
      <c r="EL26947" s="325"/>
    </row>
    <row r="26948" spans="56:142" x14ac:dyDescent="0.2">
      <c r="BD26948" s="325"/>
      <c r="EL26948" s="325"/>
    </row>
    <row r="26949" spans="56:142" x14ac:dyDescent="0.2">
      <c r="BD26949" s="325"/>
      <c r="EL26949" s="325"/>
    </row>
    <row r="26950" spans="56:142" x14ac:dyDescent="0.2">
      <c r="BD26950" s="325"/>
      <c r="EL26950" s="325"/>
    </row>
    <row r="26951" spans="56:142" x14ac:dyDescent="0.2">
      <c r="BD26951" s="325"/>
      <c r="EL26951" s="325"/>
    </row>
    <row r="26952" spans="56:142" x14ac:dyDescent="0.2">
      <c r="BD26952" s="325"/>
      <c r="EL26952" s="325"/>
    </row>
    <row r="26953" spans="56:142" x14ac:dyDescent="0.2">
      <c r="BD26953" s="325"/>
      <c r="EL26953" s="325"/>
    </row>
    <row r="26954" spans="56:142" x14ac:dyDescent="0.2">
      <c r="BD26954" s="325"/>
      <c r="EL26954" s="325"/>
    </row>
    <row r="26955" spans="56:142" x14ac:dyDescent="0.2">
      <c r="BD26955" s="325"/>
      <c r="EL26955" s="325"/>
    </row>
    <row r="26956" spans="56:142" x14ac:dyDescent="0.2">
      <c r="BD26956" s="325"/>
      <c r="EL26956" s="325"/>
    </row>
    <row r="26957" spans="56:142" x14ac:dyDescent="0.2">
      <c r="BD26957" s="325"/>
      <c r="EL26957" s="325"/>
    </row>
    <row r="26958" spans="56:142" x14ac:dyDescent="0.2">
      <c r="BD26958" s="325"/>
      <c r="EL26958" s="325"/>
    </row>
    <row r="26959" spans="56:142" x14ac:dyDescent="0.2">
      <c r="BD26959" s="325"/>
      <c r="EL26959" s="325"/>
    </row>
    <row r="26960" spans="56:142" x14ac:dyDescent="0.2">
      <c r="BD26960" s="325"/>
      <c r="EL26960" s="325"/>
    </row>
    <row r="26961" spans="56:142" x14ac:dyDescent="0.2">
      <c r="BD26961" s="325"/>
      <c r="EL26961" s="325"/>
    </row>
    <row r="26962" spans="56:142" x14ac:dyDescent="0.2">
      <c r="BD26962" s="325"/>
      <c r="EL26962" s="325"/>
    </row>
    <row r="26963" spans="56:142" x14ac:dyDescent="0.2">
      <c r="BD26963" s="325"/>
      <c r="EL26963" s="325"/>
    </row>
    <row r="26964" spans="56:142" x14ac:dyDescent="0.2">
      <c r="BD26964" s="325"/>
      <c r="EL26964" s="325"/>
    </row>
    <row r="26965" spans="56:142" x14ac:dyDescent="0.2">
      <c r="BD26965" s="325"/>
      <c r="EL26965" s="325"/>
    </row>
    <row r="26966" spans="56:142" x14ac:dyDescent="0.2">
      <c r="BD26966" s="325"/>
      <c r="EL26966" s="325"/>
    </row>
    <row r="26967" spans="56:142" x14ac:dyDescent="0.2">
      <c r="BD26967" s="325"/>
      <c r="EL26967" s="325"/>
    </row>
    <row r="26968" spans="56:142" x14ac:dyDescent="0.2">
      <c r="BD26968" s="325"/>
      <c r="EL26968" s="325"/>
    </row>
    <row r="26969" spans="56:142" x14ac:dyDescent="0.2">
      <c r="BD26969" s="325"/>
      <c r="EL26969" s="325"/>
    </row>
    <row r="26970" spans="56:142" x14ac:dyDescent="0.2">
      <c r="BD26970" s="325"/>
      <c r="EL26970" s="325"/>
    </row>
    <row r="26971" spans="56:142" x14ac:dyDescent="0.2">
      <c r="BD26971" s="325"/>
      <c r="EL26971" s="325"/>
    </row>
    <row r="26972" spans="56:142" x14ac:dyDescent="0.2">
      <c r="BD26972" s="325"/>
      <c r="EL26972" s="325"/>
    </row>
    <row r="26973" spans="56:142" x14ac:dyDescent="0.2">
      <c r="BD26973" s="325"/>
      <c r="EL26973" s="325"/>
    </row>
    <row r="26974" spans="56:142" x14ac:dyDescent="0.2">
      <c r="BD26974" s="325"/>
      <c r="EL26974" s="325"/>
    </row>
    <row r="26975" spans="56:142" x14ac:dyDescent="0.2">
      <c r="BD26975" s="325"/>
      <c r="EL26975" s="325"/>
    </row>
    <row r="26976" spans="56:142" x14ac:dyDescent="0.2">
      <c r="BD26976" s="325"/>
      <c r="EL26976" s="325"/>
    </row>
    <row r="26977" spans="56:142" x14ac:dyDescent="0.2">
      <c r="BD26977" s="325"/>
      <c r="EL26977" s="325"/>
    </row>
    <row r="26978" spans="56:142" x14ac:dyDescent="0.2">
      <c r="BD26978" s="325"/>
      <c r="EL26978" s="325"/>
    </row>
    <row r="26979" spans="56:142" x14ac:dyDescent="0.2">
      <c r="BD26979" s="325"/>
      <c r="EL26979" s="325"/>
    </row>
    <row r="26980" spans="56:142" x14ac:dyDescent="0.2">
      <c r="BD26980" s="325"/>
      <c r="EL26980" s="325"/>
    </row>
    <row r="26981" spans="56:142" x14ac:dyDescent="0.2">
      <c r="BD26981" s="325"/>
      <c r="EL26981" s="325"/>
    </row>
    <row r="26982" spans="56:142" x14ac:dyDescent="0.2">
      <c r="BD26982" s="325"/>
      <c r="EL26982" s="325"/>
    </row>
    <row r="26983" spans="56:142" x14ac:dyDescent="0.2">
      <c r="BD26983" s="325"/>
      <c r="EL26983" s="325"/>
    </row>
    <row r="26984" spans="56:142" x14ac:dyDescent="0.2">
      <c r="BD26984" s="325"/>
      <c r="EL26984" s="325"/>
    </row>
    <row r="26985" spans="56:142" x14ac:dyDescent="0.2">
      <c r="BD26985" s="325"/>
      <c r="EL26985" s="325"/>
    </row>
    <row r="26986" spans="56:142" x14ac:dyDescent="0.2">
      <c r="BD26986" s="325"/>
      <c r="EL26986" s="325"/>
    </row>
    <row r="26987" spans="56:142" x14ac:dyDescent="0.2">
      <c r="BD26987" s="325"/>
      <c r="EL26987" s="325"/>
    </row>
    <row r="26988" spans="56:142" x14ac:dyDescent="0.2">
      <c r="BD26988" s="325"/>
      <c r="EL26988" s="325"/>
    </row>
    <row r="26989" spans="56:142" x14ac:dyDescent="0.2">
      <c r="BD26989" s="325"/>
      <c r="EL26989" s="325"/>
    </row>
    <row r="26990" spans="56:142" x14ac:dyDescent="0.2">
      <c r="BD26990" s="325"/>
      <c r="EL26990" s="325"/>
    </row>
    <row r="26991" spans="56:142" x14ac:dyDescent="0.2">
      <c r="BD26991" s="325"/>
      <c r="EL26991" s="325"/>
    </row>
    <row r="26992" spans="56:142" x14ac:dyDescent="0.2">
      <c r="BD26992" s="325"/>
      <c r="EL26992" s="325"/>
    </row>
    <row r="26993" spans="56:142" x14ac:dyDescent="0.2">
      <c r="BD26993" s="325"/>
      <c r="EL26993" s="325"/>
    </row>
    <row r="26994" spans="56:142" x14ac:dyDescent="0.2">
      <c r="BD26994" s="325"/>
      <c r="EL26994" s="325"/>
    </row>
    <row r="26995" spans="56:142" x14ac:dyDescent="0.2">
      <c r="BD26995" s="325"/>
      <c r="EL26995" s="325"/>
    </row>
    <row r="26996" spans="56:142" x14ac:dyDescent="0.2">
      <c r="BD26996" s="325"/>
      <c r="EL26996" s="325"/>
    </row>
    <row r="26997" spans="56:142" x14ac:dyDescent="0.2">
      <c r="BD26997" s="325"/>
      <c r="EL26997" s="325"/>
    </row>
    <row r="26998" spans="56:142" x14ac:dyDescent="0.2">
      <c r="BD26998" s="325"/>
      <c r="EL26998" s="325"/>
    </row>
    <row r="26999" spans="56:142" x14ac:dyDescent="0.2">
      <c r="BD26999" s="325"/>
      <c r="EL26999" s="325"/>
    </row>
    <row r="27000" spans="56:142" x14ac:dyDescent="0.2">
      <c r="BD27000" s="325"/>
      <c r="EL27000" s="325"/>
    </row>
    <row r="27001" spans="56:142" x14ac:dyDescent="0.2">
      <c r="BD27001" s="325"/>
      <c r="EL27001" s="325"/>
    </row>
    <row r="27002" spans="56:142" x14ac:dyDescent="0.2">
      <c r="BD27002" s="325"/>
      <c r="EL27002" s="325"/>
    </row>
    <row r="27003" spans="56:142" x14ac:dyDescent="0.2">
      <c r="BD27003" s="325"/>
      <c r="EL27003" s="325"/>
    </row>
    <row r="27004" spans="56:142" x14ac:dyDescent="0.2">
      <c r="BD27004" s="325"/>
      <c r="EL27004" s="325"/>
    </row>
    <row r="27005" spans="56:142" x14ac:dyDescent="0.2">
      <c r="BD27005" s="325"/>
      <c r="EL27005" s="325"/>
    </row>
    <row r="27006" spans="56:142" x14ac:dyDescent="0.2">
      <c r="BD27006" s="325"/>
      <c r="EL27006" s="325"/>
    </row>
    <row r="27007" spans="56:142" x14ac:dyDescent="0.2">
      <c r="BD27007" s="325"/>
      <c r="EL27007" s="325"/>
    </row>
    <row r="27008" spans="56:142" x14ac:dyDescent="0.2">
      <c r="BD27008" s="325"/>
      <c r="EL27008" s="325"/>
    </row>
    <row r="27009" spans="56:142" x14ac:dyDescent="0.2">
      <c r="BD27009" s="325"/>
      <c r="EL27009" s="325"/>
    </row>
    <row r="27010" spans="56:142" x14ac:dyDescent="0.2">
      <c r="BD27010" s="325"/>
      <c r="EL27010" s="325"/>
    </row>
    <row r="27011" spans="56:142" x14ac:dyDescent="0.2">
      <c r="BD27011" s="325"/>
      <c r="EL27011" s="325"/>
    </row>
    <row r="27012" spans="56:142" x14ac:dyDescent="0.2">
      <c r="BD27012" s="325"/>
      <c r="EL27012" s="325"/>
    </row>
    <row r="27013" spans="56:142" x14ac:dyDescent="0.2">
      <c r="BD27013" s="325"/>
      <c r="EL27013" s="325"/>
    </row>
    <row r="27014" spans="56:142" x14ac:dyDescent="0.2">
      <c r="BD27014" s="325"/>
      <c r="EL27014" s="325"/>
    </row>
    <row r="27015" spans="56:142" x14ac:dyDescent="0.2">
      <c r="BD27015" s="325"/>
      <c r="EL27015" s="325"/>
    </row>
    <row r="27016" spans="56:142" x14ac:dyDescent="0.2">
      <c r="BD27016" s="325"/>
      <c r="EL27016" s="325"/>
    </row>
    <row r="27017" spans="56:142" x14ac:dyDescent="0.2">
      <c r="BD27017" s="325"/>
      <c r="EL27017" s="325"/>
    </row>
    <row r="27018" spans="56:142" x14ac:dyDescent="0.2">
      <c r="BD27018" s="325"/>
      <c r="EL27018" s="325"/>
    </row>
    <row r="27019" spans="56:142" x14ac:dyDescent="0.2">
      <c r="BD27019" s="325"/>
      <c r="EL27019" s="325"/>
    </row>
    <row r="27020" spans="56:142" x14ac:dyDescent="0.2">
      <c r="BD27020" s="325"/>
      <c r="EL27020" s="325"/>
    </row>
    <row r="27021" spans="56:142" x14ac:dyDescent="0.2">
      <c r="BD27021" s="325"/>
      <c r="EL27021" s="325"/>
    </row>
    <row r="27022" spans="56:142" x14ac:dyDescent="0.2">
      <c r="BD27022" s="325"/>
      <c r="EL27022" s="325"/>
    </row>
    <row r="27023" spans="56:142" x14ac:dyDescent="0.2">
      <c r="BD27023" s="325"/>
      <c r="EL27023" s="325"/>
    </row>
    <row r="27024" spans="56:142" x14ac:dyDescent="0.2">
      <c r="BD27024" s="325"/>
      <c r="EL27024" s="325"/>
    </row>
    <row r="27025" spans="56:142" x14ac:dyDescent="0.2">
      <c r="BD27025" s="325"/>
      <c r="EL27025" s="325"/>
    </row>
    <row r="27026" spans="56:142" x14ac:dyDescent="0.2">
      <c r="BD27026" s="325"/>
      <c r="EL27026" s="325"/>
    </row>
    <row r="27027" spans="56:142" x14ac:dyDescent="0.2">
      <c r="BD27027" s="325"/>
      <c r="EL27027" s="325"/>
    </row>
    <row r="27028" spans="56:142" x14ac:dyDescent="0.2">
      <c r="BD27028" s="325"/>
      <c r="EL27028" s="325"/>
    </row>
    <row r="27029" spans="56:142" x14ac:dyDescent="0.2">
      <c r="BD27029" s="325"/>
      <c r="EL27029" s="325"/>
    </row>
    <row r="27030" spans="56:142" x14ac:dyDescent="0.2">
      <c r="BD27030" s="325"/>
      <c r="EL27030" s="325"/>
    </row>
    <row r="27031" spans="56:142" x14ac:dyDescent="0.2">
      <c r="BD27031" s="325"/>
      <c r="EL27031" s="325"/>
    </row>
    <row r="27032" spans="56:142" x14ac:dyDescent="0.2">
      <c r="BD27032" s="325"/>
      <c r="EL27032" s="325"/>
    </row>
    <row r="27033" spans="56:142" x14ac:dyDescent="0.2">
      <c r="BD27033" s="325"/>
      <c r="EL27033" s="325"/>
    </row>
    <row r="27034" spans="56:142" x14ac:dyDescent="0.2">
      <c r="BD27034" s="325"/>
      <c r="EL27034" s="325"/>
    </row>
    <row r="27035" spans="56:142" x14ac:dyDescent="0.2">
      <c r="BD27035" s="325"/>
      <c r="EL27035" s="325"/>
    </row>
    <row r="27036" spans="56:142" x14ac:dyDescent="0.2">
      <c r="BD27036" s="325"/>
      <c r="EL27036" s="325"/>
    </row>
    <row r="27037" spans="56:142" x14ac:dyDescent="0.2">
      <c r="BD27037" s="325"/>
      <c r="EL27037" s="325"/>
    </row>
    <row r="27038" spans="56:142" x14ac:dyDescent="0.2">
      <c r="BD27038" s="325"/>
      <c r="EL27038" s="325"/>
    </row>
    <row r="27039" spans="56:142" x14ac:dyDescent="0.2">
      <c r="BD27039" s="325"/>
      <c r="EL27039" s="325"/>
    </row>
    <row r="27040" spans="56:142" x14ac:dyDescent="0.2">
      <c r="BD27040" s="325"/>
      <c r="EL27040" s="325"/>
    </row>
    <row r="27041" spans="56:142" x14ac:dyDescent="0.2">
      <c r="BD27041" s="325"/>
      <c r="EL27041" s="325"/>
    </row>
    <row r="27042" spans="56:142" x14ac:dyDescent="0.2">
      <c r="BD27042" s="325"/>
      <c r="EL27042" s="325"/>
    </row>
    <row r="27043" spans="56:142" x14ac:dyDescent="0.2">
      <c r="BD27043" s="325"/>
      <c r="EL27043" s="325"/>
    </row>
    <row r="27044" spans="56:142" x14ac:dyDescent="0.2">
      <c r="BD27044" s="325"/>
      <c r="EL27044" s="325"/>
    </row>
    <row r="27045" spans="56:142" x14ac:dyDescent="0.2">
      <c r="BD27045" s="325"/>
      <c r="EL27045" s="325"/>
    </row>
    <row r="27046" spans="56:142" x14ac:dyDescent="0.2">
      <c r="BD27046" s="325"/>
      <c r="EL27046" s="325"/>
    </row>
    <row r="27047" spans="56:142" x14ac:dyDescent="0.2">
      <c r="BD27047" s="325"/>
      <c r="EL27047" s="325"/>
    </row>
    <row r="27048" spans="56:142" x14ac:dyDescent="0.2">
      <c r="BD27048" s="325"/>
      <c r="EL27048" s="325"/>
    </row>
    <row r="27049" spans="56:142" x14ac:dyDescent="0.2">
      <c r="BD27049" s="325"/>
      <c r="EL27049" s="325"/>
    </row>
    <row r="27050" spans="56:142" x14ac:dyDescent="0.2">
      <c r="BD27050" s="325"/>
      <c r="EL27050" s="325"/>
    </row>
    <row r="27051" spans="56:142" x14ac:dyDescent="0.2">
      <c r="BD27051" s="325"/>
      <c r="EL27051" s="325"/>
    </row>
    <row r="27052" spans="56:142" x14ac:dyDescent="0.2">
      <c r="BD27052" s="325"/>
      <c r="EL27052" s="325"/>
    </row>
    <row r="27053" spans="56:142" x14ac:dyDescent="0.2">
      <c r="BD27053" s="325"/>
      <c r="EL27053" s="325"/>
    </row>
    <row r="27054" spans="56:142" x14ac:dyDescent="0.2">
      <c r="BD27054" s="325"/>
      <c r="EL27054" s="325"/>
    </row>
    <row r="27055" spans="56:142" x14ac:dyDescent="0.2">
      <c r="BD27055" s="325"/>
      <c r="EL27055" s="325"/>
    </row>
    <row r="27056" spans="56:142" x14ac:dyDescent="0.2">
      <c r="BD27056" s="325"/>
      <c r="EL27056" s="325"/>
    </row>
    <row r="27057" spans="56:142" x14ac:dyDescent="0.2">
      <c r="BD27057" s="325"/>
      <c r="EL27057" s="325"/>
    </row>
    <row r="27058" spans="56:142" x14ac:dyDescent="0.2">
      <c r="BD27058" s="325"/>
      <c r="EL27058" s="325"/>
    </row>
    <row r="27059" spans="56:142" x14ac:dyDescent="0.2">
      <c r="BD27059" s="325"/>
      <c r="EL27059" s="325"/>
    </row>
    <row r="27060" spans="56:142" x14ac:dyDescent="0.2">
      <c r="BD27060" s="325"/>
      <c r="EL27060" s="325"/>
    </row>
    <row r="27061" spans="56:142" x14ac:dyDescent="0.2">
      <c r="BD27061" s="325"/>
      <c r="EL27061" s="325"/>
    </row>
    <row r="27062" spans="56:142" x14ac:dyDescent="0.2">
      <c r="BD27062" s="325"/>
      <c r="EL27062" s="325"/>
    </row>
    <row r="27063" spans="56:142" x14ac:dyDescent="0.2">
      <c r="BD27063" s="325"/>
      <c r="EL27063" s="325"/>
    </row>
    <row r="27064" spans="56:142" x14ac:dyDescent="0.2">
      <c r="BD27064" s="325"/>
      <c r="EL27064" s="325"/>
    </row>
    <row r="27065" spans="56:142" x14ac:dyDescent="0.2">
      <c r="BD27065" s="325"/>
      <c r="EL27065" s="325"/>
    </row>
    <row r="27066" spans="56:142" x14ac:dyDescent="0.2">
      <c r="BD27066" s="325"/>
      <c r="EL27066" s="325"/>
    </row>
    <row r="27067" spans="56:142" x14ac:dyDescent="0.2">
      <c r="BD27067" s="325"/>
      <c r="EL27067" s="325"/>
    </row>
    <row r="27068" spans="56:142" x14ac:dyDescent="0.2">
      <c r="BD27068" s="325"/>
      <c r="EL27068" s="325"/>
    </row>
    <row r="27069" spans="56:142" x14ac:dyDescent="0.2">
      <c r="BD27069" s="325"/>
      <c r="EL27069" s="325"/>
    </row>
    <row r="27070" spans="56:142" x14ac:dyDescent="0.2">
      <c r="BD27070" s="325"/>
      <c r="EL27070" s="325"/>
    </row>
    <row r="27071" spans="56:142" x14ac:dyDescent="0.2">
      <c r="BD27071" s="325"/>
      <c r="EL27071" s="325"/>
    </row>
    <row r="27072" spans="56:142" x14ac:dyDescent="0.2">
      <c r="BD27072" s="325"/>
      <c r="EL27072" s="325"/>
    </row>
    <row r="27073" spans="56:142" x14ac:dyDescent="0.2">
      <c r="BD27073" s="325"/>
      <c r="EL27073" s="325"/>
    </row>
    <row r="27074" spans="56:142" x14ac:dyDescent="0.2">
      <c r="BD27074" s="325"/>
      <c r="EL27074" s="325"/>
    </row>
    <row r="27075" spans="56:142" x14ac:dyDescent="0.2">
      <c r="BD27075" s="325"/>
      <c r="EL27075" s="325"/>
    </row>
    <row r="27076" spans="56:142" x14ac:dyDescent="0.2">
      <c r="BD27076" s="325"/>
      <c r="EL27076" s="325"/>
    </row>
    <row r="27077" spans="56:142" x14ac:dyDescent="0.2">
      <c r="BD27077" s="325"/>
      <c r="EL27077" s="325"/>
    </row>
    <row r="27078" spans="56:142" x14ac:dyDescent="0.2">
      <c r="BD27078" s="325"/>
      <c r="EL27078" s="325"/>
    </row>
    <row r="27079" spans="56:142" x14ac:dyDescent="0.2">
      <c r="BD27079" s="325"/>
      <c r="EL27079" s="325"/>
    </row>
    <row r="27080" spans="56:142" x14ac:dyDescent="0.2">
      <c r="BD27080" s="325"/>
      <c r="EL27080" s="325"/>
    </row>
    <row r="27081" spans="56:142" x14ac:dyDescent="0.2">
      <c r="BD27081" s="325"/>
      <c r="EL27081" s="325"/>
    </row>
    <row r="27082" spans="56:142" x14ac:dyDescent="0.2">
      <c r="BD27082" s="325"/>
      <c r="EL27082" s="325"/>
    </row>
    <row r="27083" spans="56:142" x14ac:dyDescent="0.2">
      <c r="BD27083" s="325"/>
      <c r="EL27083" s="325"/>
    </row>
    <row r="27084" spans="56:142" x14ac:dyDescent="0.2">
      <c r="BD27084" s="325"/>
      <c r="EL27084" s="325"/>
    </row>
    <row r="27085" spans="56:142" x14ac:dyDescent="0.2">
      <c r="BD27085" s="325"/>
      <c r="EL27085" s="325"/>
    </row>
    <row r="27086" spans="56:142" x14ac:dyDescent="0.2">
      <c r="BD27086" s="325"/>
      <c r="EL27086" s="325"/>
    </row>
    <row r="27087" spans="56:142" x14ac:dyDescent="0.2">
      <c r="BD27087" s="325"/>
      <c r="EL27087" s="325"/>
    </row>
    <row r="27088" spans="56:142" x14ac:dyDescent="0.2">
      <c r="BD27088" s="325"/>
      <c r="EL27088" s="325"/>
    </row>
    <row r="27089" spans="56:142" x14ac:dyDescent="0.2">
      <c r="BD27089" s="325"/>
      <c r="EL27089" s="325"/>
    </row>
    <row r="27090" spans="56:142" x14ac:dyDescent="0.2">
      <c r="BD27090" s="325"/>
      <c r="EL27090" s="325"/>
    </row>
    <row r="27091" spans="56:142" x14ac:dyDescent="0.2">
      <c r="BD27091" s="325"/>
      <c r="EL27091" s="325"/>
    </row>
    <row r="27092" spans="56:142" x14ac:dyDescent="0.2">
      <c r="BD27092" s="325"/>
      <c r="EL27092" s="325"/>
    </row>
    <row r="27093" spans="56:142" x14ac:dyDescent="0.2">
      <c r="BD27093" s="325"/>
      <c r="EL27093" s="325"/>
    </row>
    <row r="27094" spans="56:142" x14ac:dyDescent="0.2">
      <c r="BD27094" s="325"/>
      <c r="EL27094" s="325"/>
    </row>
    <row r="27095" spans="56:142" x14ac:dyDescent="0.2">
      <c r="BD27095" s="325"/>
      <c r="EL27095" s="325"/>
    </row>
    <row r="27096" spans="56:142" x14ac:dyDescent="0.2">
      <c r="BD27096" s="325"/>
      <c r="EL27096" s="325"/>
    </row>
    <row r="27097" spans="56:142" x14ac:dyDescent="0.2">
      <c r="BD27097" s="325"/>
      <c r="EL27097" s="325"/>
    </row>
    <row r="27098" spans="56:142" x14ac:dyDescent="0.2">
      <c r="BD27098" s="325"/>
      <c r="EL27098" s="325"/>
    </row>
    <row r="27099" spans="56:142" x14ac:dyDescent="0.2">
      <c r="BD27099" s="325"/>
      <c r="EL27099" s="325"/>
    </row>
    <row r="27100" spans="56:142" x14ac:dyDescent="0.2">
      <c r="BD27100" s="325"/>
      <c r="EL27100" s="325"/>
    </row>
    <row r="27101" spans="56:142" x14ac:dyDescent="0.2">
      <c r="BD27101" s="325"/>
      <c r="EL27101" s="325"/>
    </row>
    <row r="27102" spans="56:142" x14ac:dyDescent="0.2">
      <c r="BD27102" s="325"/>
      <c r="EL27102" s="325"/>
    </row>
    <row r="27103" spans="56:142" x14ac:dyDescent="0.2">
      <c r="BD27103" s="325"/>
      <c r="EL27103" s="325"/>
    </row>
    <row r="27104" spans="56:142" x14ac:dyDescent="0.2">
      <c r="BD27104" s="325"/>
      <c r="EL27104" s="325"/>
    </row>
    <row r="27105" spans="56:142" x14ac:dyDescent="0.2">
      <c r="BD27105" s="325"/>
      <c r="EL27105" s="325"/>
    </row>
    <row r="27106" spans="56:142" x14ac:dyDescent="0.2">
      <c r="BD27106" s="325"/>
      <c r="EL27106" s="325"/>
    </row>
    <row r="27107" spans="56:142" x14ac:dyDescent="0.2">
      <c r="BD27107" s="325"/>
      <c r="EL27107" s="325"/>
    </row>
    <row r="27108" spans="56:142" x14ac:dyDescent="0.2">
      <c r="BD27108" s="325"/>
      <c r="EL27108" s="325"/>
    </row>
    <row r="27109" spans="56:142" x14ac:dyDescent="0.2">
      <c r="BD27109" s="325"/>
      <c r="EL27109" s="325"/>
    </row>
    <row r="27110" spans="56:142" x14ac:dyDescent="0.2">
      <c r="BD27110" s="325"/>
      <c r="EL27110" s="325"/>
    </row>
    <row r="27111" spans="56:142" x14ac:dyDescent="0.2">
      <c r="BD27111" s="325"/>
      <c r="EL27111" s="325"/>
    </row>
    <row r="27112" spans="56:142" x14ac:dyDescent="0.2">
      <c r="BD27112" s="325"/>
      <c r="EL27112" s="325"/>
    </row>
    <row r="27113" spans="56:142" x14ac:dyDescent="0.2">
      <c r="BD27113" s="325"/>
      <c r="EL27113" s="325"/>
    </row>
    <row r="27114" spans="56:142" x14ac:dyDescent="0.2">
      <c r="BD27114" s="325"/>
      <c r="EL27114" s="325"/>
    </row>
    <row r="27115" spans="56:142" x14ac:dyDescent="0.2">
      <c r="BD27115" s="325"/>
      <c r="EL27115" s="325"/>
    </row>
    <row r="27116" spans="56:142" x14ac:dyDescent="0.2">
      <c r="BD27116" s="325"/>
      <c r="EL27116" s="325"/>
    </row>
    <row r="27117" spans="56:142" x14ac:dyDescent="0.2">
      <c r="BD27117" s="325"/>
      <c r="EL27117" s="325"/>
    </row>
    <row r="27118" spans="56:142" x14ac:dyDescent="0.2">
      <c r="BD27118" s="325"/>
      <c r="EL27118" s="325"/>
    </row>
    <row r="27119" spans="56:142" x14ac:dyDescent="0.2">
      <c r="BD27119" s="325"/>
      <c r="EL27119" s="325"/>
    </row>
    <row r="27120" spans="56:142" x14ac:dyDescent="0.2">
      <c r="BD27120" s="325"/>
      <c r="EL27120" s="325"/>
    </row>
    <row r="27121" spans="56:142" x14ac:dyDescent="0.2">
      <c r="BD27121" s="325"/>
      <c r="EL27121" s="325"/>
    </row>
    <row r="27122" spans="56:142" x14ac:dyDescent="0.2">
      <c r="BD27122" s="325"/>
      <c r="EL27122" s="325"/>
    </row>
    <row r="27123" spans="56:142" x14ac:dyDescent="0.2">
      <c r="BD27123" s="325"/>
      <c r="EL27123" s="325"/>
    </row>
    <row r="27124" spans="56:142" x14ac:dyDescent="0.2">
      <c r="BD27124" s="325"/>
      <c r="EL27124" s="325"/>
    </row>
    <row r="27125" spans="56:142" x14ac:dyDescent="0.2">
      <c r="BD27125" s="325"/>
      <c r="EL27125" s="325"/>
    </row>
    <row r="27126" spans="56:142" x14ac:dyDescent="0.2">
      <c r="BD27126" s="325"/>
      <c r="EL27126" s="325"/>
    </row>
    <row r="27127" spans="56:142" x14ac:dyDescent="0.2">
      <c r="BD27127" s="325"/>
      <c r="EL27127" s="325"/>
    </row>
    <row r="27128" spans="56:142" x14ac:dyDescent="0.2">
      <c r="BD27128" s="325"/>
      <c r="EL27128" s="325"/>
    </row>
    <row r="27129" spans="56:142" x14ac:dyDescent="0.2">
      <c r="BD27129" s="325"/>
      <c r="EL27129" s="325"/>
    </row>
    <row r="27130" spans="56:142" x14ac:dyDescent="0.2">
      <c r="BD27130" s="325"/>
      <c r="EL27130" s="325"/>
    </row>
    <row r="27131" spans="56:142" x14ac:dyDescent="0.2">
      <c r="BD27131" s="325"/>
      <c r="EL27131" s="325"/>
    </row>
    <row r="27132" spans="56:142" x14ac:dyDescent="0.2">
      <c r="BD27132" s="325"/>
      <c r="EL27132" s="325"/>
    </row>
    <row r="27133" spans="56:142" x14ac:dyDescent="0.2">
      <c r="BD27133" s="325"/>
      <c r="EL27133" s="325"/>
    </row>
    <row r="27134" spans="56:142" x14ac:dyDescent="0.2">
      <c r="BD27134" s="325"/>
      <c r="EL27134" s="325"/>
    </row>
    <row r="27135" spans="56:142" x14ac:dyDescent="0.2">
      <c r="BD27135" s="325"/>
      <c r="EL27135" s="325"/>
    </row>
    <row r="27136" spans="56:142" x14ac:dyDescent="0.2">
      <c r="BD27136" s="325"/>
      <c r="EL27136" s="325"/>
    </row>
    <row r="27137" spans="56:142" x14ac:dyDescent="0.2">
      <c r="BD27137" s="325"/>
      <c r="EL27137" s="325"/>
    </row>
    <row r="27138" spans="56:142" x14ac:dyDescent="0.2">
      <c r="BD27138" s="325"/>
      <c r="EL27138" s="325"/>
    </row>
    <row r="27139" spans="56:142" x14ac:dyDescent="0.2">
      <c r="BD27139" s="325"/>
      <c r="EL27139" s="325"/>
    </row>
    <row r="27140" spans="56:142" x14ac:dyDescent="0.2">
      <c r="BD27140" s="325"/>
      <c r="EL27140" s="325"/>
    </row>
    <row r="27141" spans="56:142" x14ac:dyDescent="0.2">
      <c r="BD27141" s="325"/>
      <c r="EL27141" s="325"/>
    </row>
    <row r="27142" spans="56:142" x14ac:dyDescent="0.2">
      <c r="BD27142" s="325"/>
      <c r="EL27142" s="325"/>
    </row>
    <row r="27143" spans="56:142" x14ac:dyDescent="0.2">
      <c r="BD27143" s="325"/>
      <c r="EL27143" s="325"/>
    </row>
    <row r="27144" spans="56:142" x14ac:dyDescent="0.2">
      <c r="BD27144" s="325"/>
      <c r="EL27144" s="325"/>
    </row>
    <row r="27145" spans="56:142" x14ac:dyDescent="0.2">
      <c r="BD27145" s="325"/>
      <c r="EL27145" s="325"/>
    </row>
    <row r="27146" spans="56:142" x14ac:dyDescent="0.2">
      <c r="BD27146" s="325"/>
      <c r="EL27146" s="325"/>
    </row>
    <row r="27147" spans="56:142" x14ac:dyDescent="0.2">
      <c r="BD27147" s="325"/>
      <c r="EL27147" s="325"/>
    </row>
    <row r="27148" spans="56:142" x14ac:dyDescent="0.2">
      <c r="BD27148" s="325"/>
      <c r="EL27148" s="325"/>
    </row>
    <row r="27149" spans="56:142" x14ac:dyDescent="0.2">
      <c r="BD27149" s="325"/>
      <c r="EL27149" s="325"/>
    </row>
    <row r="27150" spans="56:142" x14ac:dyDescent="0.2">
      <c r="BD27150" s="325"/>
      <c r="EL27150" s="325"/>
    </row>
    <row r="27151" spans="56:142" x14ac:dyDescent="0.2">
      <c r="BD27151" s="325"/>
      <c r="EL27151" s="325"/>
    </row>
    <row r="27152" spans="56:142" x14ac:dyDescent="0.2">
      <c r="BD27152" s="325"/>
      <c r="EL27152" s="325"/>
    </row>
    <row r="27153" spans="56:142" x14ac:dyDescent="0.2">
      <c r="BD27153" s="325"/>
      <c r="EL27153" s="325"/>
    </row>
    <row r="27154" spans="56:142" x14ac:dyDescent="0.2">
      <c r="BD27154" s="325"/>
      <c r="EL27154" s="325"/>
    </row>
    <row r="27155" spans="56:142" x14ac:dyDescent="0.2">
      <c r="BD27155" s="325"/>
      <c r="EL27155" s="325"/>
    </row>
    <row r="27156" spans="56:142" x14ac:dyDescent="0.2">
      <c r="BD27156" s="325"/>
      <c r="EL27156" s="325"/>
    </row>
    <row r="27157" spans="56:142" x14ac:dyDescent="0.2">
      <c r="BD27157" s="325"/>
      <c r="EL27157" s="325"/>
    </row>
    <row r="27158" spans="56:142" x14ac:dyDescent="0.2">
      <c r="BD27158" s="325"/>
      <c r="EL27158" s="325"/>
    </row>
    <row r="27159" spans="56:142" x14ac:dyDescent="0.2">
      <c r="BD27159" s="325"/>
      <c r="EL27159" s="325"/>
    </row>
    <row r="27160" spans="56:142" x14ac:dyDescent="0.2">
      <c r="BD27160" s="325"/>
      <c r="EL27160" s="325"/>
    </row>
    <row r="27161" spans="56:142" x14ac:dyDescent="0.2">
      <c r="BD27161" s="325"/>
      <c r="EL27161" s="325"/>
    </row>
    <row r="27162" spans="56:142" x14ac:dyDescent="0.2">
      <c r="BD27162" s="325"/>
      <c r="EL27162" s="325"/>
    </row>
    <row r="27163" spans="56:142" x14ac:dyDescent="0.2">
      <c r="BD27163" s="325"/>
      <c r="EL27163" s="325"/>
    </row>
    <row r="27164" spans="56:142" x14ac:dyDescent="0.2">
      <c r="BD27164" s="325"/>
      <c r="EL27164" s="325"/>
    </row>
    <row r="27165" spans="56:142" x14ac:dyDescent="0.2">
      <c r="BD27165" s="325"/>
      <c r="EL27165" s="325"/>
    </row>
    <row r="27166" spans="56:142" x14ac:dyDescent="0.2">
      <c r="BD27166" s="325"/>
      <c r="EL27166" s="325"/>
    </row>
    <row r="27167" spans="56:142" x14ac:dyDescent="0.2">
      <c r="BD27167" s="325"/>
      <c r="EL27167" s="325"/>
    </row>
    <row r="27168" spans="56:142" x14ac:dyDescent="0.2">
      <c r="BD27168" s="325"/>
      <c r="EL27168" s="325"/>
    </row>
    <row r="27169" spans="56:142" x14ac:dyDescent="0.2">
      <c r="BD27169" s="325"/>
      <c r="EL27169" s="325"/>
    </row>
    <row r="27170" spans="56:142" x14ac:dyDescent="0.2">
      <c r="BD27170" s="325"/>
      <c r="EL27170" s="325"/>
    </row>
    <row r="27171" spans="56:142" x14ac:dyDescent="0.2">
      <c r="BD27171" s="325"/>
      <c r="EL27171" s="325"/>
    </row>
    <row r="27172" spans="56:142" x14ac:dyDescent="0.2">
      <c r="BD27172" s="325"/>
      <c r="EL27172" s="325"/>
    </row>
    <row r="27173" spans="56:142" x14ac:dyDescent="0.2">
      <c r="BD27173" s="325"/>
      <c r="EL27173" s="325"/>
    </row>
    <row r="27174" spans="56:142" x14ac:dyDescent="0.2">
      <c r="BD27174" s="325"/>
      <c r="EL27174" s="325"/>
    </row>
    <row r="27175" spans="56:142" x14ac:dyDescent="0.2">
      <c r="BD27175" s="325"/>
      <c r="EL27175" s="325"/>
    </row>
    <row r="27176" spans="56:142" x14ac:dyDescent="0.2">
      <c r="BD27176" s="325"/>
      <c r="EL27176" s="325"/>
    </row>
    <row r="27177" spans="56:142" x14ac:dyDescent="0.2">
      <c r="BD27177" s="325"/>
      <c r="EL27177" s="325"/>
    </row>
    <row r="27178" spans="56:142" x14ac:dyDescent="0.2">
      <c r="BD27178" s="325"/>
      <c r="EL27178" s="325"/>
    </row>
    <row r="27179" spans="56:142" x14ac:dyDescent="0.2">
      <c r="BD27179" s="325"/>
      <c r="EL27179" s="325"/>
    </row>
    <row r="27180" spans="56:142" x14ac:dyDescent="0.2">
      <c r="BD27180" s="325"/>
      <c r="EL27180" s="325"/>
    </row>
    <row r="27181" spans="56:142" x14ac:dyDescent="0.2">
      <c r="BD27181" s="325"/>
      <c r="EL27181" s="325"/>
    </row>
    <row r="27182" spans="56:142" x14ac:dyDescent="0.2">
      <c r="BD27182" s="325"/>
      <c r="EL27182" s="325"/>
    </row>
    <row r="27183" spans="56:142" x14ac:dyDescent="0.2">
      <c r="BD27183" s="325"/>
      <c r="EL27183" s="325"/>
    </row>
    <row r="27184" spans="56:142" x14ac:dyDescent="0.2">
      <c r="BD27184" s="325"/>
      <c r="EL27184" s="325"/>
    </row>
    <row r="27185" spans="56:142" x14ac:dyDescent="0.2">
      <c r="BD27185" s="325"/>
      <c r="EL27185" s="325"/>
    </row>
    <row r="27186" spans="56:142" x14ac:dyDescent="0.2">
      <c r="BD27186" s="325"/>
      <c r="EL27186" s="325"/>
    </row>
    <row r="27187" spans="56:142" x14ac:dyDescent="0.2">
      <c r="BD27187" s="325"/>
      <c r="EL27187" s="325"/>
    </row>
    <row r="27188" spans="56:142" x14ac:dyDescent="0.2">
      <c r="BD27188" s="325"/>
      <c r="EL27188" s="325"/>
    </row>
    <row r="27189" spans="56:142" x14ac:dyDescent="0.2">
      <c r="BD27189" s="325"/>
      <c r="EL27189" s="325"/>
    </row>
    <row r="27190" spans="56:142" x14ac:dyDescent="0.2">
      <c r="BD27190" s="325"/>
      <c r="EL27190" s="325"/>
    </row>
    <row r="27191" spans="56:142" x14ac:dyDescent="0.2">
      <c r="BD27191" s="325"/>
      <c r="EL27191" s="325"/>
    </row>
    <row r="27192" spans="56:142" x14ac:dyDescent="0.2">
      <c r="BD27192" s="325"/>
      <c r="EL27192" s="325"/>
    </row>
    <row r="27193" spans="56:142" x14ac:dyDescent="0.2">
      <c r="BD27193" s="325"/>
      <c r="EL27193" s="325"/>
    </row>
    <row r="27194" spans="56:142" x14ac:dyDescent="0.2">
      <c r="BD27194" s="325"/>
      <c r="EL27194" s="325"/>
    </row>
    <row r="27195" spans="56:142" x14ac:dyDescent="0.2">
      <c r="BD27195" s="325"/>
      <c r="EL27195" s="325"/>
    </row>
    <row r="27196" spans="56:142" x14ac:dyDescent="0.2">
      <c r="BD27196" s="325"/>
      <c r="EL27196" s="325"/>
    </row>
    <row r="27197" spans="56:142" x14ac:dyDescent="0.2">
      <c r="BD27197" s="325"/>
      <c r="EL27197" s="325"/>
    </row>
    <row r="27198" spans="56:142" x14ac:dyDescent="0.2">
      <c r="BD27198" s="325"/>
      <c r="EL27198" s="325"/>
    </row>
    <row r="27199" spans="56:142" x14ac:dyDescent="0.2">
      <c r="BD27199" s="325"/>
      <c r="EL27199" s="325"/>
    </row>
    <row r="27200" spans="56:142" x14ac:dyDescent="0.2">
      <c r="BD27200" s="325"/>
      <c r="EL27200" s="325"/>
    </row>
    <row r="27201" spans="56:142" x14ac:dyDescent="0.2">
      <c r="BD27201" s="325"/>
      <c r="EL27201" s="325"/>
    </row>
    <row r="27202" spans="56:142" x14ac:dyDescent="0.2">
      <c r="BD27202" s="325"/>
      <c r="EL27202" s="325"/>
    </row>
    <row r="27203" spans="56:142" x14ac:dyDescent="0.2">
      <c r="BD27203" s="325"/>
      <c r="EL27203" s="325"/>
    </row>
    <row r="27204" spans="56:142" x14ac:dyDescent="0.2">
      <c r="BD27204" s="325"/>
      <c r="EL27204" s="325"/>
    </row>
    <row r="27205" spans="56:142" x14ac:dyDescent="0.2">
      <c r="BD27205" s="325"/>
      <c r="EL27205" s="325"/>
    </row>
    <row r="27206" spans="56:142" x14ac:dyDescent="0.2">
      <c r="BD27206" s="325"/>
      <c r="EL27206" s="325"/>
    </row>
    <row r="27207" spans="56:142" x14ac:dyDescent="0.2">
      <c r="BD27207" s="325"/>
      <c r="EL27207" s="325"/>
    </row>
    <row r="27208" spans="56:142" x14ac:dyDescent="0.2">
      <c r="BD27208" s="325"/>
      <c r="EL27208" s="325"/>
    </row>
    <row r="27209" spans="56:142" x14ac:dyDescent="0.2">
      <c r="BD27209" s="325"/>
      <c r="EL27209" s="325"/>
    </row>
    <row r="27210" spans="56:142" x14ac:dyDescent="0.2">
      <c r="BD27210" s="325"/>
      <c r="EL27210" s="325"/>
    </row>
    <row r="27211" spans="56:142" x14ac:dyDescent="0.2">
      <c r="BD27211" s="325"/>
      <c r="EL27211" s="325"/>
    </row>
    <row r="27212" spans="56:142" x14ac:dyDescent="0.2">
      <c r="BD27212" s="325"/>
      <c r="EL27212" s="325"/>
    </row>
    <row r="27213" spans="56:142" x14ac:dyDescent="0.2">
      <c r="BD27213" s="325"/>
      <c r="EL27213" s="325"/>
    </row>
    <row r="27214" spans="56:142" x14ac:dyDescent="0.2">
      <c r="BD27214" s="325"/>
      <c r="EL27214" s="325"/>
    </row>
    <row r="27215" spans="56:142" x14ac:dyDescent="0.2">
      <c r="BD27215" s="325"/>
      <c r="EL27215" s="325"/>
    </row>
    <row r="27216" spans="56:142" x14ac:dyDescent="0.2">
      <c r="BD27216" s="325"/>
      <c r="EL27216" s="325"/>
    </row>
    <row r="27217" spans="56:142" x14ac:dyDescent="0.2">
      <c r="BD27217" s="325"/>
      <c r="EL27217" s="325"/>
    </row>
    <row r="27218" spans="56:142" x14ac:dyDescent="0.2">
      <c r="BD27218" s="325"/>
      <c r="EL27218" s="325"/>
    </row>
    <row r="27219" spans="56:142" x14ac:dyDescent="0.2">
      <c r="BD27219" s="325"/>
      <c r="EL27219" s="325"/>
    </row>
    <row r="27220" spans="56:142" x14ac:dyDescent="0.2">
      <c r="BD27220" s="325"/>
      <c r="EL27220" s="325"/>
    </row>
    <row r="27221" spans="56:142" x14ac:dyDescent="0.2">
      <c r="BD27221" s="325"/>
      <c r="EL27221" s="325"/>
    </row>
    <row r="27222" spans="56:142" x14ac:dyDescent="0.2">
      <c r="BD27222" s="325"/>
      <c r="EL27222" s="325"/>
    </row>
    <row r="27223" spans="56:142" x14ac:dyDescent="0.2">
      <c r="BD27223" s="325"/>
      <c r="EL27223" s="325"/>
    </row>
    <row r="27224" spans="56:142" x14ac:dyDescent="0.2">
      <c r="BD27224" s="325"/>
      <c r="EL27224" s="325"/>
    </row>
    <row r="27225" spans="56:142" x14ac:dyDescent="0.2">
      <c r="BD27225" s="325"/>
      <c r="EL27225" s="325"/>
    </row>
    <row r="27226" spans="56:142" x14ac:dyDescent="0.2">
      <c r="BD27226" s="325"/>
      <c r="EL27226" s="325"/>
    </row>
    <row r="27227" spans="56:142" x14ac:dyDescent="0.2">
      <c r="BD27227" s="325"/>
      <c r="EL27227" s="325"/>
    </row>
    <row r="27228" spans="56:142" x14ac:dyDescent="0.2">
      <c r="BD27228" s="325"/>
      <c r="EL27228" s="325"/>
    </row>
    <row r="27229" spans="56:142" x14ac:dyDescent="0.2">
      <c r="BD27229" s="325"/>
      <c r="EL27229" s="325"/>
    </row>
    <row r="27230" spans="56:142" x14ac:dyDescent="0.2">
      <c r="BD27230" s="325"/>
      <c r="EL27230" s="325"/>
    </row>
    <row r="27231" spans="56:142" x14ac:dyDescent="0.2">
      <c r="BD27231" s="325"/>
      <c r="EL27231" s="325"/>
    </row>
    <row r="27232" spans="56:142" x14ac:dyDescent="0.2">
      <c r="BD27232" s="325"/>
      <c r="EL27232" s="325"/>
    </row>
    <row r="27233" spans="56:142" x14ac:dyDescent="0.2">
      <c r="BD27233" s="325"/>
      <c r="EL27233" s="325"/>
    </row>
    <row r="27234" spans="56:142" x14ac:dyDescent="0.2">
      <c r="BD27234" s="325"/>
      <c r="EL27234" s="325"/>
    </row>
    <row r="27235" spans="56:142" x14ac:dyDescent="0.2">
      <c r="BD27235" s="325"/>
      <c r="EL27235" s="325"/>
    </row>
    <row r="27236" spans="56:142" x14ac:dyDescent="0.2">
      <c r="BD27236" s="325"/>
      <c r="EL27236" s="325"/>
    </row>
    <row r="27237" spans="56:142" x14ac:dyDescent="0.2">
      <c r="BD27237" s="325"/>
      <c r="EL27237" s="325"/>
    </row>
    <row r="27238" spans="56:142" x14ac:dyDescent="0.2">
      <c r="BD27238" s="325"/>
      <c r="EL27238" s="325"/>
    </row>
    <row r="27239" spans="56:142" x14ac:dyDescent="0.2">
      <c r="BD27239" s="325"/>
      <c r="EL27239" s="325"/>
    </row>
    <row r="27240" spans="56:142" x14ac:dyDescent="0.2">
      <c r="BD27240" s="325"/>
      <c r="EL27240" s="325"/>
    </row>
    <row r="27241" spans="56:142" x14ac:dyDescent="0.2">
      <c r="BD27241" s="325"/>
      <c r="EL27241" s="325"/>
    </row>
    <row r="27242" spans="56:142" x14ac:dyDescent="0.2">
      <c r="BD27242" s="325"/>
      <c r="EL27242" s="325"/>
    </row>
    <row r="27243" spans="56:142" x14ac:dyDescent="0.2">
      <c r="BD27243" s="325"/>
      <c r="EL27243" s="325"/>
    </row>
    <row r="27244" spans="56:142" x14ac:dyDescent="0.2">
      <c r="BD27244" s="325"/>
      <c r="EL27244" s="325"/>
    </row>
    <row r="27245" spans="56:142" x14ac:dyDescent="0.2">
      <c r="BD27245" s="325"/>
      <c r="EL27245" s="325"/>
    </row>
    <row r="27246" spans="56:142" x14ac:dyDescent="0.2">
      <c r="BD27246" s="325"/>
      <c r="EL27246" s="325"/>
    </row>
    <row r="27247" spans="56:142" x14ac:dyDescent="0.2">
      <c r="BD27247" s="325"/>
      <c r="EL27247" s="325"/>
    </row>
    <row r="27248" spans="56:142" x14ac:dyDescent="0.2">
      <c r="BD27248" s="325"/>
      <c r="EL27248" s="325"/>
    </row>
    <row r="27249" spans="56:142" x14ac:dyDescent="0.2">
      <c r="BD27249" s="325"/>
      <c r="EL27249" s="325"/>
    </row>
    <row r="27250" spans="56:142" x14ac:dyDescent="0.2">
      <c r="BD27250" s="325"/>
      <c r="EL27250" s="325"/>
    </row>
    <row r="27251" spans="56:142" x14ac:dyDescent="0.2">
      <c r="BD27251" s="325"/>
      <c r="EL27251" s="325"/>
    </row>
    <row r="27252" spans="56:142" x14ac:dyDescent="0.2">
      <c r="BD27252" s="325"/>
      <c r="EL27252" s="325"/>
    </row>
    <row r="27253" spans="56:142" x14ac:dyDescent="0.2">
      <c r="BD27253" s="325"/>
      <c r="EL27253" s="325"/>
    </row>
    <row r="27254" spans="56:142" x14ac:dyDescent="0.2">
      <c r="BD27254" s="325"/>
      <c r="EL27254" s="325"/>
    </row>
    <row r="27255" spans="56:142" x14ac:dyDescent="0.2">
      <c r="BD27255" s="325"/>
      <c r="EL27255" s="325"/>
    </row>
    <row r="27256" spans="56:142" x14ac:dyDescent="0.2">
      <c r="BD27256" s="325"/>
      <c r="EL27256" s="325"/>
    </row>
    <row r="27257" spans="56:142" x14ac:dyDescent="0.2">
      <c r="BD27257" s="325"/>
      <c r="EL27257" s="325"/>
    </row>
    <row r="27258" spans="56:142" x14ac:dyDescent="0.2">
      <c r="BD27258" s="325"/>
      <c r="EL27258" s="325"/>
    </row>
    <row r="27259" spans="56:142" x14ac:dyDescent="0.2">
      <c r="BD27259" s="325"/>
      <c r="EL27259" s="325"/>
    </row>
    <row r="27260" spans="56:142" x14ac:dyDescent="0.2">
      <c r="BD27260" s="325"/>
      <c r="EL27260" s="325"/>
    </row>
    <row r="27261" spans="56:142" x14ac:dyDescent="0.2">
      <c r="BD27261" s="325"/>
      <c r="EL27261" s="325"/>
    </row>
    <row r="27262" spans="56:142" x14ac:dyDescent="0.2">
      <c r="BD27262" s="325"/>
      <c r="EL27262" s="325"/>
    </row>
    <row r="27263" spans="56:142" x14ac:dyDescent="0.2">
      <c r="BD27263" s="325"/>
      <c r="EL27263" s="325"/>
    </row>
    <row r="27264" spans="56:142" x14ac:dyDescent="0.2">
      <c r="BD27264" s="325"/>
      <c r="EL27264" s="325"/>
    </row>
    <row r="27265" spans="56:142" x14ac:dyDescent="0.2">
      <c r="BD27265" s="325"/>
      <c r="EL27265" s="325"/>
    </row>
    <row r="27266" spans="56:142" x14ac:dyDescent="0.2">
      <c r="BD27266" s="325"/>
      <c r="EL27266" s="325"/>
    </row>
    <row r="27267" spans="56:142" x14ac:dyDescent="0.2">
      <c r="BD27267" s="325"/>
      <c r="EL27267" s="325"/>
    </row>
    <row r="27268" spans="56:142" x14ac:dyDescent="0.2">
      <c r="BD27268" s="325"/>
      <c r="EL27268" s="325"/>
    </row>
    <row r="27269" spans="56:142" x14ac:dyDescent="0.2">
      <c r="BD27269" s="325"/>
      <c r="EL27269" s="325"/>
    </row>
    <row r="27270" spans="56:142" x14ac:dyDescent="0.2">
      <c r="BD27270" s="325"/>
      <c r="EL27270" s="325"/>
    </row>
    <row r="27271" spans="56:142" x14ac:dyDescent="0.2">
      <c r="BD27271" s="325"/>
      <c r="EL27271" s="325"/>
    </row>
    <row r="27272" spans="56:142" x14ac:dyDescent="0.2">
      <c r="BD27272" s="325"/>
      <c r="EL27272" s="325"/>
    </row>
    <row r="27273" spans="56:142" x14ac:dyDescent="0.2">
      <c r="BD27273" s="325"/>
      <c r="EL27273" s="325"/>
    </row>
    <row r="27274" spans="56:142" x14ac:dyDescent="0.2">
      <c r="BD27274" s="325"/>
      <c r="EL27274" s="325"/>
    </row>
    <row r="27275" spans="56:142" x14ac:dyDescent="0.2">
      <c r="BD27275" s="325"/>
      <c r="EL27275" s="325"/>
    </row>
    <row r="27276" spans="56:142" x14ac:dyDescent="0.2">
      <c r="BD27276" s="325"/>
      <c r="EL27276" s="325"/>
    </row>
    <row r="27277" spans="56:142" x14ac:dyDescent="0.2">
      <c r="BD27277" s="325"/>
      <c r="EL27277" s="325"/>
    </row>
    <row r="27278" spans="56:142" x14ac:dyDescent="0.2">
      <c r="BD27278" s="325"/>
      <c r="EL27278" s="325"/>
    </row>
    <row r="27279" spans="56:142" x14ac:dyDescent="0.2">
      <c r="BD27279" s="325"/>
      <c r="EL27279" s="325"/>
    </row>
    <row r="27280" spans="56:142" x14ac:dyDescent="0.2">
      <c r="BD27280" s="325"/>
      <c r="EL27280" s="325"/>
    </row>
    <row r="27281" spans="56:142" x14ac:dyDescent="0.2">
      <c r="BD27281" s="325"/>
      <c r="EL27281" s="325"/>
    </row>
    <row r="27282" spans="56:142" x14ac:dyDescent="0.2">
      <c r="BD27282" s="325"/>
      <c r="EL27282" s="325"/>
    </row>
    <row r="27283" spans="56:142" x14ac:dyDescent="0.2">
      <c r="BD27283" s="325"/>
      <c r="EL27283" s="325"/>
    </row>
    <row r="27284" spans="56:142" x14ac:dyDescent="0.2">
      <c r="BD27284" s="325"/>
      <c r="EL27284" s="325"/>
    </row>
    <row r="27285" spans="56:142" x14ac:dyDescent="0.2">
      <c r="BD27285" s="325"/>
      <c r="EL27285" s="325"/>
    </row>
    <row r="27286" spans="56:142" x14ac:dyDescent="0.2">
      <c r="BD27286" s="325"/>
      <c r="EL27286" s="325"/>
    </row>
    <row r="27287" spans="56:142" x14ac:dyDescent="0.2">
      <c r="BD27287" s="325"/>
      <c r="EL27287" s="325"/>
    </row>
    <row r="27288" spans="56:142" x14ac:dyDescent="0.2">
      <c r="BD27288" s="325"/>
      <c r="EL27288" s="325"/>
    </row>
    <row r="27289" spans="56:142" x14ac:dyDescent="0.2">
      <c r="BD27289" s="325"/>
      <c r="EL27289" s="325"/>
    </row>
    <row r="27290" spans="56:142" x14ac:dyDescent="0.2">
      <c r="BD27290" s="325"/>
      <c r="EL27290" s="325"/>
    </row>
    <row r="27291" spans="56:142" x14ac:dyDescent="0.2">
      <c r="BD27291" s="325"/>
      <c r="EL27291" s="325"/>
    </row>
    <row r="27292" spans="56:142" x14ac:dyDescent="0.2">
      <c r="BD27292" s="325"/>
      <c r="EL27292" s="325"/>
    </row>
    <row r="27293" spans="56:142" x14ac:dyDescent="0.2">
      <c r="BD27293" s="325"/>
      <c r="EL27293" s="325"/>
    </row>
    <row r="27294" spans="56:142" x14ac:dyDescent="0.2">
      <c r="BD27294" s="325"/>
      <c r="EL27294" s="325"/>
    </row>
    <row r="27295" spans="56:142" x14ac:dyDescent="0.2">
      <c r="BD27295" s="325"/>
      <c r="EL27295" s="325"/>
    </row>
    <row r="27296" spans="56:142" x14ac:dyDescent="0.2">
      <c r="BD27296" s="325"/>
      <c r="EL27296" s="325"/>
    </row>
    <row r="27297" spans="56:142" x14ac:dyDescent="0.2">
      <c r="BD27297" s="325"/>
      <c r="EL27297" s="325"/>
    </row>
    <row r="27298" spans="56:142" x14ac:dyDescent="0.2">
      <c r="BD27298" s="325"/>
      <c r="EL27298" s="325"/>
    </row>
    <row r="27299" spans="56:142" x14ac:dyDescent="0.2">
      <c r="BD27299" s="325"/>
      <c r="EL27299" s="325"/>
    </row>
    <row r="27300" spans="56:142" x14ac:dyDescent="0.2">
      <c r="BD27300" s="325"/>
      <c r="EL27300" s="325"/>
    </row>
    <row r="27301" spans="56:142" x14ac:dyDescent="0.2">
      <c r="BD27301" s="325"/>
      <c r="EL27301" s="325"/>
    </row>
    <row r="27302" spans="56:142" x14ac:dyDescent="0.2">
      <c r="BD27302" s="325"/>
      <c r="EL27302" s="325"/>
    </row>
    <row r="27303" spans="56:142" x14ac:dyDescent="0.2">
      <c r="BD27303" s="325"/>
      <c r="EL27303" s="325"/>
    </row>
    <row r="27304" spans="56:142" x14ac:dyDescent="0.2">
      <c r="BD27304" s="325"/>
      <c r="EL27304" s="325"/>
    </row>
    <row r="27305" spans="56:142" x14ac:dyDescent="0.2">
      <c r="BD27305" s="325"/>
      <c r="EL27305" s="325"/>
    </row>
    <row r="27306" spans="56:142" x14ac:dyDescent="0.2">
      <c r="BD27306" s="325"/>
      <c r="EL27306" s="325"/>
    </row>
    <row r="27307" spans="56:142" x14ac:dyDescent="0.2">
      <c r="BD27307" s="325"/>
      <c r="EL27307" s="325"/>
    </row>
    <row r="27308" spans="56:142" x14ac:dyDescent="0.2">
      <c r="BD27308" s="325"/>
      <c r="EL27308" s="325"/>
    </row>
    <row r="27309" spans="56:142" x14ac:dyDescent="0.2">
      <c r="BD27309" s="325"/>
      <c r="EL27309" s="325"/>
    </row>
    <row r="27310" spans="56:142" x14ac:dyDescent="0.2">
      <c r="BD27310" s="325"/>
      <c r="EL27310" s="325"/>
    </row>
    <row r="27311" spans="56:142" x14ac:dyDescent="0.2">
      <c r="BD27311" s="325"/>
      <c r="EL27311" s="325"/>
    </row>
    <row r="27312" spans="56:142" x14ac:dyDescent="0.2">
      <c r="BD27312" s="325"/>
      <c r="EL27312" s="325"/>
    </row>
    <row r="27313" spans="56:142" x14ac:dyDescent="0.2">
      <c r="BD27313" s="325"/>
      <c r="EL27313" s="325"/>
    </row>
    <row r="27314" spans="56:142" x14ac:dyDescent="0.2">
      <c r="BD27314" s="325"/>
      <c r="EL27314" s="325"/>
    </row>
    <row r="27315" spans="56:142" x14ac:dyDescent="0.2">
      <c r="BD27315" s="325"/>
      <c r="EL27315" s="325"/>
    </row>
    <row r="27316" spans="56:142" x14ac:dyDescent="0.2">
      <c r="BD27316" s="325"/>
      <c r="EL27316" s="325"/>
    </row>
    <row r="27317" spans="56:142" x14ac:dyDescent="0.2">
      <c r="BD27317" s="325"/>
      <c r="EL27317" s="325"/>
    </row>
    <row r="27318" spans="56:142" x14ac:dyDescent="0.2">
      <c r="BD27318" s="325"/>
      <c r="EL27318" s="325"/>
    </row>
    <row r="27319" spans="56:142" x14ac:dyDescent="0.2">
      <c r="BD27319" s="325"/>
      <c r="EL27319" s="325"/>
    </row>
    <row r="27320" spans="56:142" x14ac:dyDescent="0.2">
      <c r="BD27320" s="325"/>
      <c r="EL27320" s="325"/>
    </row>
    <row r="27321" spans="56:142" x14ac:dyDescent="0.2">
      <c r="BD27321" s="325"/>
      <c r="EL27321" s="325"/>
    </row>
    <row r="27322" spans="56:142" x14ac:dyDescent="0.2">
      <c r="BD27322" s="325"/>
      <c r="EL27322" s="325"/>
    </row>
    <row r="27323" spans="56:142" x14ac:dyDescent="0.2">
      <c r="BD27323" s="325"/>
      <c r="EL27323" s="325"/>
    </row>
    <row r="27324" spans="56:142" x14ac:dyDescent="0.2">
      <c r="BD27324" s="325"/>
      <c r="EL27324" s="325"/>
    </row>
    <row r="27325" spans="56:142" x14ac:dyDescent="0.2">
      <c r="BD27325" s="325"/>
      <c r="EL27325" s="325"/>
    </row>
    <row r="27326" spans="56:142" x14ac:dyDescent="0.2">
      <c r="BD27326" s="325"/>
      <c r="EL27326" s="325"/>
    </row>
    <row r="27327" spans="56:142" x14ac:dyDescent="0.2">
      <c r="BD27327" s="325"/>
      <c r="EL27327" s="325"/>
    </row>
    <row r="27328" spans="56:142" x14ac:dyDescent="0.2">
      <c r="BD27328" s="325"/>
      <c r="EL27328" s="325"/>
    </row>
    <row r="27329" spans="56:142" x14ac:dyDescent="0.2">
      <c r="BD27329" s="325"/>
      <c r="EL27329" s="325"/>
    </row>
    <row r="27330" spans="56:142" x14ac:dyDescent="0.2">
      <c r="BD27330" s="325"/>
      <c r="EL27330" s="325"/>
    </row>
    <row r="27331" spans="56:142" x14ac:dyDescent="0.2">
      <c r="BD27331" s="325"/>
      <c r="EL27331" s="325"/>
    </row>
    <row r="27332" spans="56:142" x14ac:dyDescent="0.2">
      <c r="BD27332" s="325"/>
      <c r="EL27332" s="325"/>
    </row>
    <row r="27333" spans="56:142" x14ac:dyDescent="0.2">
      <c r="BD27333" s="325"/>
      <c r="EL27333" s="325"/>
    </row>
    <row r="27334" spans="56:142" x14ac:dyDescent="0.2">
      <c r="BD27334" s="325"/>
      <c r="EL27334" s="325"/>
    </row>
    <row r="27335" spans="56:142" x14ac:dyDescent="0.2">
      <c r="BD27335" s="325"/>
      <c r="EL27335" s="325"/>
    </row>
    <row r="27336" spans="56:142" x14ac:dyDescent="0.2">
      <c r="BD27336" s="325"/>
      <c r="EL27336" s="325"/>
    </row>
    <row r="27337" spans="56:142" x14ac:dyDescent="0.2">
      <c r="BD27337" s="325"/>
      <c r="EL27337" s="325"/>
    </row>
    <row r="27338" spans="56:142" x14ac:dyDescent="0.2">
      <c r="BD27338" s="325"/>
      <c r="EL27338" s="325"/>
    </row>
    <row r="27339" spans="56:142" x14ac:dyDescent="0.2">
      <c r="BD27339" s="325"/>
      <c r="EL27339" s="325"/>
    </row>
    <row r="27340" spans="56:142" x14ac:dyDescent="0.2">
      <c r="BD27340" s="325"/>
      <c r="EL27340" s="325"/>
    </row>
    <row r="27341" spans="56:142" x14ac:dyDescent="0.2">
      <c r="BD27341" s="325"/>
      <c r="EL27341" s="325"/>
    </row>
    <row r="27342" spans="56:142" x14ac:dyDescent="0.2">
      <c r="BD27342" s="325"/>
      <c r="EL27342" s="325"/>
    </row>
    <row r="27343" spans="56:142" x14ac:dyDescent="0.2">
      <c r="BD27343" s="325"/>
      <c r="EL27343" s="325"/>
    </row>
    <row r="27344" spans="56:142" x14ac:dyDescent="0.2">
      <c r="BD27344" s="325"/>
      <c r="EL27344" s="325"/>
    </row>
    <row r="27345" spans="56:142" x14ac:dyDescent="0.2">
      <c r="BD27345" s="325"/>
      <c r="EL27345" s="325"/>
    </row>
    <row r="27346" spans="56:142" x14ac:dyDescent="0.2">
      <c r="BD27346" s="325"/>
      <c r="EL27346" s="325"/>
    </row>
    <row r="27347" spans="56:142" x14ac:dyDescent="0.2">
      <c r="BD27347" s="325"/>
      <c r="EL27347" s="325"/>
    </row>
    <row r="27348" spans="56:142" x14ac:dyDescent="0.2">
      <c r="BD27348" s="325"/>
      <c r="EL27348" s="325"/>
    </row>
    <row r="27349" spans="56:142" x14ac:dyDescent="0.2">
      <c r="BD27349" s="325"/>
      <c r="EL27349" s="325"/>
    </row>
    <row r="27350" spans="56:142" x14ac:dyDescent="0.2">
      <c r="BD27350" s="325"/>
      <c r="EL27350" s="325"/>
    </row>
    <row r="27351" spans="56:142" x14ac:dyDescent="0.2">
      <c r="BD27351" s="325"/>
      <c r="EL27351" s="325"/>
    </row>
    <row r="27352" spans="56:142" x14ac:dyDescent="0.2">
      <c r="BD27352" s="325"/>
      <c r="EL27352" s="325"/>
    </row>
    <row r="27353" spans="56:142" x14ac:dyDescent="0.2">
      <c r="BD27353" s="325"/>
      <c r="EL27353" s="325"/>
    </row>
    <row r="27354" spans="56:142" x14ac:dyDescent="0.2">
      <c r="BD27354" s="325"/>
      <c r="EL27354" s="325"/>
    </row>
    <row r="27355" spans="56:142" x14ac:dyDescent="0.2">
      <c r="BD27355" s="325"/>
      <c r="EL27355" s="325"/>
    </row>
    <row r="27356" spans="56:142" x14ac:dyDescent="0.2">
      <c r="BD27356" s="325"/>
      <c r="EL27356" s="325"/>
    </row>
    <row r="27357" spans="56:142" x14ac:dyDescent="0.2">
      <c r="BD27357" s="325"/>
      <c r="EL27357" s="325"/>
    </row>
    <row r="27358" spans="56:142" x14ac:dyDescent="0.2">
      <c r="BD27358" s="325"/>
      <c r="EL27358" s="325"/>
    </row>
    <row r="27359" spans="56:142" x14ac:dyDescent="0.2">
      <c r="BD27359" s="325"/>
      <c r="EL27359" s="325"/>
    </row>
    <row r="27360" spans="56:142" x14ac:dyDescent="0.2">
      <c r="BD27360" s="325"/>
      <c r="EL27360" s="325"/>
    </row>
    <row r="27361" spans="56:142" x14ac:dyDescent="0.2">
      <c r="BD27361" s="325"/>
      <c r="EL27361" s="325"/>
    </row>
    <row r="27362" spans="56:142" x14ac:dyDescent="0.2">
      <c r="BD27362" s="325"/>
      <c r="EL27362" s="325"/>
    </row>
    <row r="27363" spans="56:142" x14ac:dyDescent="0.2">
      <c r="BD27363" s="325"/>
      <c r="EL27363" s="325"/>
    </row>
    <row r="27364" spans="56:142" x14ac:dyDescent="0.2">
      <c r="BD27364" s="325"/>
      <c r="EL27364" s="325"/>
    </row>
    <row r="27365" spans="56:142" x14ac:dyDescent="0.2">
      <c r="BD27365" s="325"/>
      <c r="EL27365" s="325"/>
    </row>
    <row r="27366" spans="56:142" x14ac:dyDescent="0.2">
      <c r="BD27366" s="325"/>
      <c r="EL27366" s="325"/>
    </row>
    <row r="27367" spans="56:142" x14ac:dyDescent="0.2">
      <c r="BD27367" s="325"/>
      <c r="EL27367" s="325"/>
    </row>
    <row r="27368" spans="56:142" x14ac:dyDescent="0.2">
      <c r="BD27368" s="325"/>
      <c r="EL27368" s="325"/>
    </row>
    <row r="27369" spans="56:142" x14ac:dyDescent="0.2">
      <c r="BD27369" s="325"/>
      <c r="EL27369" s="325"/>
    </row>
    <row r="27370" spans="56:142" x14ac:dyDescent="0.2">
      <c r="BD27370" s="325"/>
      <c r="EL27370" s="325"/>
    </row>
    <row r="27371" spans="56:142" x14ac:dyDescent="0.2">
      <c r="BD27371" s="325"/>
      <c r="EL27371" s="325"/>
    </row>
    <row r="27372" spans="56:142" x14ac:dyDescent="0.2">
      <c r="BD27372" s="325"/>
      <c r="EL27372" s="325"/>
    </row>
    <row r="27373" spans="56:142" x14ac:dyDescent="0.2">
      <c r="BD27373" s="325"/>
      <c r="EL27373" s="325"/>
    </row>
    <row r="27374" spans="56:142" x14ac:dyDescent="0.2">
      <c r="BD27374" s="325"/>
      <c r="EL27374" s="325"/>
    </row>
    <row r="27375" spans="56:142" x14ac:dyDescent="0.2">
      <c r="BD27375" s="325"/>
      <c r="EL27375" s="325"/>
    </row>
    <row r="27376" spans="56:142" x14ac:dyDescent="0.2">
      <c r="BD27376" s="325"/>
      <c r="EL27376" s="325"/>
    </row>
    <row r="27377" spans="56:142" x14ac:dyDescent="0.2">
      <c r="BD27377" s="325"/>
      <c r="EL27377" s="325"/>
    </row>
    <row r="27378" spans="56:142" x14ac:dyDescent="0.2">
      <c r="BD27378" s="325"/>
      <c r="EL27378" s="325"/>
    </row>
    <row r="27379" spans="56:142" x14ac:dyDescent="0.2">
      <c r="BD27379" s="325"/>
      <c r="EL27379" s="325"/>
    </row>
    <row r="27380" spans="56:142" x14ac:dyDescent="0.2">
      <c r="BD27380" s="325"/>
      <c r="EL27380" s="325"/>
    </row>
    <row r="27381" spans="56:142" x14ac:dyDescent="0.2">
      <c r="BD27381" s="325"/>
      <c r="EL27381" s="325"/>
    </row>
    <row r="27382" spans="56:142" x14ac:dyDescent="0.2">
      <c r="BD27382" s="325"/>
      <c r="EL27382" s="325"/>
    </row>
    <row r="27383" spans="56:142" x14ac:dyDescent="0.2">
      <c r="BD27383" s="325"/>
      <c r="EL27383" s="325"/>
    </row>
    <row r="27384" spans="56:142" x14ac:dyDescent="0.2">
      <c r="BD27384" s="325"/>
      <c r="EL27384" s="325"/>
    </row>
    <row r="27385" spans="56:142" x14ac:dyDescent="0.2">
      <c r="BD27385" s="325"/>
      <c r="EL27385" s="325"/>
    </row>
    <row r="27386" spans="56:142" x14ac:dyDescent="0.2">
      <c r="BD27386" s="325"/>
      <c r="EL27386" s="325"/>
    </row>
    <row r="27387" spans="56:142" x14ac:dyDescent="0.2">
      <c r="BD27387" s="325"/>
      <c r="EL27387" s="325"/>
    </row>
    <row r="27388" spans="56:142" x14ac:dyDescent="0.2">
      <c r="BD27388" s="325"/>
      <c r="EL27388" s="325"/>
    </row>
    <row r="27389" spans="56:142" x14ac:dyDescent="0.2">
      <c r="BD27389" s="325"/>
      <c r="EL27389" s="325"/>
    </row>
    <row r="27390" spans="56:142" x14ac:dyDescent="0.2">
      <c r="BD27390" s="325"/>
      <c r="EL27390" s="325"/>
    </row>
    <row r="27391" spans="56:142" x14ac:dyDescent="0.2">
      <c r="BD27391" s="325"/>
      <c r="EL27391" s="325"/>
    </row>
    <row r="27392" spans="56:142" x14ac:dyDescent="0.2">
      <c r="BD27392" s="325"/>
      <c r="EL27392" s="325"/>
    </row>
    <row r="27393" spans="56:142" x14ac:dyDescent="0.2">
      <c r="BD27393" s="325"/>
      <c r="EL27393" s="325"/>
    </row>
    <row r="27394" spans="56:142" x14ac:dyDescent="0.2">
      <c r="BD27394" s="325"/>
      <c r="EL27394" s="325"/>
    </row>
    <row r="27395" spans="56:142" x14ac:dyDescent="0.2">
      <c r="BD27395" s="325"/>
      <c r="EL27395" s="325"/>
    </row>
    <row r="27396" spans="56:142" x14ac:dyDescent="0.2">
      <c r="BD27396" s="325"/>
      <c r="EL27396" s="325"/>
    </row>
    <row r="27397" spans="56:142" x14ac:dyDescent="0.2">
      <c r="BD27397" s="325"/>
      <c r="EL27397" s="325"/>
    </row>
    <row r="27398" spans="56:142" x14ac:dyDescent="0.2">
      <c r="BD27398" s="325"/>
      <c r="EL27398" s="325"/>
    </row>
    <row r="27399" spans="56:142" x14ac:dyDescent="0.2">
      <c r="BD27399" s="325"/>
      <c r="EL27399" s="325"/>
    </row>
    <row r="27400" spans="56:142" x14ac:dyDescent="0.2">
      <c r="BD27400" s="325"/>
      <c r="EL27400" s="325"/>
    </row>
    <row r="27401" spans="56:142" x14ac:dyDescent="0.2">
      <c r="BD27401" s="325"/>
      <c r="EL27401" s="325"/>
    </row>
    <row r="27402" spans="56:142" x14ac:dyDescent="0.2">
      <c r="BD27402" s="325"/>
      <c r="EL27402" s="325"/>
    </row>
    <row r="27403" spans="56:142" x14ac:dyDescent="0.2">
      <c r="BD27403" s="325"/>
      <c r="EL27403" s="325"/>
    </row>
    <row r="27404" spans="56:142" x14ac:dyDescent="0.2">
      <c r="BD27404" s="325"/>
      <c r="EL27404" s="325"/>
    </row>
    <row r="27405" spans="56:142" x14ac:dyDescent="0.2">
      <c r="BD27405" s="325"/>
      <c r="EL27405" s="325"/>
    </row>
    <row r="27406" spans="56:142" x14ac:dyDescent="0.2">
      <c r="BD27406" s="325"/>
      <c r="EL27406" s="325"/>
    </row>
    <row r="27407" spans="56:142" x14ac:dyDescent="0.2">
      <c r="BD27407" s="325"/>
      <c r="EL27407" s="325"/>
    </row>
    <row r="27408" spans="56:142" x14ac:dyDescent="0.2">
      <c r="BD27408" s="325"/>
      <c r="EL27408" s="325"/>
    </row>
    <row r="27409" spans="56:142" x14ac:dyDescent="0.2">
      <c r="BD27409" s="325"/>
      <c r="EL27409" s="325"/>
    </row>
    <row r="27410" spans="56:142" x14ac:dyDescent="0.2">
      <c r="BD27410" s="325"/>
      <c r="EL27410" s="325"/>
    </row>
    <row r="27411" spans="56:142" x14ac:dyDescent="0.2">
      <c r="BD27411" s="325"/>
      <c r="EL27411" s="325"/>
    </row>
    <row r="27412" spans="56:142" x14ac:dyDescent="0.2">
      <c r="BD27412" s="325"/>
      <c r="EL27412" s="325"/>
    </row>
    <row r="27413" spans="56:142" x14ac:dyDescent="0.2">
      <c r="BD27413" s="325"/>
      <c r="EL27413" s="325"/>
    </row>
    <row r="27414" spans="56:142" x14ac:dyDescent="0.2">
      <c r="BD27414" s="325"/>
      <c r="EL27414" s="325"/>
    </row>
    <row r="27415" spans="56:142" x14ac:dyDescent="0.2">
      <c r="BD27415" s="325"/>
      <c r="EL27415" s="325"/>
    </row>
    <row r="27416" spans="56:142" x14ac:dyDescent="0.2">
      <c r="BD27416" s="325"/>
      <c r="EL27416" s="325"/>
    </row>
    <row r="27417" spans="56:142" x14ac:dyDescent="0.2">
      <c r="BD27417" s="325"/>
      <c r="EL27417" s="325"/>
    </row>
    <row r="27418" spans="56:142" x14ac:dyDescent="0.2">
      <c r="BD27418" s="325"/>
      <c r="EL27418" s="325"/>
    </row>
    <row r="27419" spans="56:142" x14ac:dyDescent="0.2">
      <c r="BD27419" s="325"/>
      <c r="EL27419" s="325"/>
    </row>
    <row r="27420" spans="56:142" x14ac:dyDescent="0.2">
      <c r="BD27420" s="325"/>
      <c r="EL27420" s="325"/>
    </row>
    <row r="27421" spans="56:142" x14ac:dyDescent="0.2">
      <c r="BD27421" s="325"/>
      <c r="EL27421" s="325"/>
    </row>
    <row r="27422" spans="56:142" x14ac:dyDescent="0.2">
      <c r="BD27422" s="325"/>
      <c r="EL27422" s="325"/>
    </row>
    <row r="27423" spans="56:142" x14ac:dyDescent="0.2">
      <c r="BD27423" s="325"/>
      <c r="EL27423" s="325"/>
    </row>
    <row r="27424" spans="56:142" x14ac:dyDescent="0.2">
      <c r="BD27424" s="325"/>
      <c r="EL27424" s="325"/>
    </row>
    <row r="27425" spans="56:142" x14ac:dyDescent="0.2">
      <c r="BD27425" s="325"/>
      <c r="EL27425" s="325"/>
    </row>
    <row r="27426" spans="56:142" x14ac:dyDescent="0.2">
      <c r="BD27426" s="325"/>
      <c r="EL27426" s="325"/>
    </row>
    <row r="27427" spans="56:142" x14ac:dyDescent="0.2">
      <c r="BD27427" s="325"/>
      <c r="EL27427" s="325"/>
    </row>
    <row r="27428" spans="56:142" x14ac:dyDescent="0.2">
      <c r="BD27428" s="325"/>
      <c r="EL27428" s="325"/>
    </row>
    <row r="27429" spans="56:142" x14ac:dyDescent="0.2">
      <c r="BD27429" s="325"/>
      <c r="EL27429" s="325"/>
    </row>
    <row r="27430" spans="56:142" x14ac:dyDescent="0.2">
      <c r="BD27430" s="325"/>
      <c r="EL27430" s="325"/>
    </row>
    <row r="27431" spans="56:142" x14ac:dyDescent="0.2">
      <c r="BD27431" s="325"/>
      <c r="EL27431" s="325"/>
    </row>
    <row r="27432" spans="56:142" x14ac:dyDescent="0.2">
      <c r="BD27432" s="325"/>
      <c r="EL27432" s="325"/>
    </row>
    <row r="27433" spans="56:142" x14ac:dyDescent="0.2">
      <c r="BD27433" s="325"/>
      <c r="EL27433" s="325"/>
    </row>
    <row r="27434" spans="56:142" x14ac:dyDescent="0.2">
      <c r="BD27434" s="325"/>
      <c r="EL27434" s="325"/>
    </row>
    <row r="27435" spans="56:142" x14ac:dyDescent="0.2">
      <c r="BD27435" s="325"/>
      <c r="EL27435" s="325"/>
    </row>
    <row r="27436" spans="56:142" x14ac:dyDescent="0.2">
      <c r="BD27436" s="325"/>
      <c r="EL27436" s="325"/>
    </row>
    <row r="27437" spans="56:142" x14ac:dyDescent="0.2">
      <c r="BD27437" s="325"/>
      <c r="EL27437" s="325"/>
    </row>
    <row r="27438" spans="56:142" x14ac:dyDescent="0.2">
      <c r="BD27438" s="325"/>
      <c r="EL27438" s="325"/>
    </row>
    <row r="27439" spans="56:142" x14ac:dyDescent="0.2">
      <c r="BD27439" s="325"/>
      <c r="EL27439" s="325"/>
    </row>
    <row r="27440" spans="56:142" x14ac:dyDescent="0.2">
      <c r="BD27440" s="325"/>
      <c r="EL27440" s="325"/>
    </row>
    <row r="27441" spans="56:142" x14ac:dyDescent="0.2">
      <c r="BD27441" s="325"/>
      <c r="EL27441" s="325"/>
    </row>
    <row r="27442" spans="56:142" x14ac:dyDescent="0.2">
      <c r="BD27442" s="325"/>
      <c r="EL27442" s="325"/>
    </row>
    <row r="27443" spans="56:142" x14ac:dyDescent="0.2">
      <c r="BD27443" s="325"/>
      <c r="EL27443" s="325"/>
    </row>
    <row r="27444" spans="56:142" x14ac:dyDescent="0.2">
      <c r="BD27444" s="325"/>
      <c r="EL27444" s="325"/>
    </row>
    <row r="27445" spans="56:142" x14ac:dyDescent="0.2">
      <c r="BD27445" s="325"/>
      <c r="EL27445" s="325"/>
    </row>
    <row r="27446" spans="56:142" x14ac:dyDescent="0.2">
      <c r="BD27446" s="325"/>
      <c r="EL27446" s="325"/>
    </row>
    <row r="27447" spans="56:142" x14ac:dyDescent="0.2">
      <c r="BD27447" s="325"/>
      <c r="EL27447" s="325"/>
    </row>
    <row r="27448" spans="56:142" x14ac:dyDescent="0.2">
      <c r="BD27448" s="325"/>
      <c r="EL27448" s="325"/>
    </row>
    <row r="27449" spans="56:142" x14ac:dyDescent="0.2">
      <c r="BD27449" s="325"/>
      <c r="EL27449" s="325"/>
    </row>
    <row r="27450" spans="56:142" x14ac:dyDescent="0.2">
      <c r="BD27450" s="325"/>
      <c r="EL27450" s="325"/>
    </row>
    <row r="27451" spans="56:142" x14ac:dyDescent="0.2">
      <c r="BD27451" s="325"/>
      <c r="EL27451" s="325"/>
    </row>
    <row r="27452" spans="56:142" x14ac:dyDescent="0.2">
      <c r="BD27452" s="325"/>
      <c r="EL27452" s="325"/>
    </row>
    <row r="27453" spans="56:142" x14ac:dyDescent="0.2">
      <c r="BD27453" s="325"/>
      <c r="EL27453" s="325"/>
    </row>
    <row r="27454" spans="56:142" x14ac:dyDescent="0.2">
      <c r="BD27454" s="325"/>
      <c r="EL27454" s="325"/>
    </row>
    <row r="27455" spans="56:142" x14ac:dyDescent="0.2">
      <c r="BD27455" s="325"/>
      <c r="EL27455" s="325"/>
    </row>
    <row r="27456" spans="56:142" x14ac:dyDescent="0.2">
      <c r="BD27456" s="325"/>
      <c r="EL27456" s="325"/>
    </row>
    <row r="27457" spans="56:142" x14ac:dyDescent="0.2">
      <c r="BD27457" s="325"/>
      <c r="EL27457" s="325"/>
    </row>
    <row r="27458" spans="56:142" x14ac:dyDescent="0.2">
      <c r="BD27458" s="325"/>
      <c r="EL27458" s="325"/>
    </row>
    <row r="27459" spans="56:142" x14ac:dyDescent="0.2">
      <c r="BD27459" s="325"/>
      <c r="EL27459" s="325"/>
    </row>
    <row r="27460" spans="56:142" x14ac:dyDescent="0.2">
      <c r="BD27460" s="325"/>
      <c r="EL27460" s="325"/>
    </row>
    <row r="27461" spans="56:142" x14ac:dyDescent="0.2">
      <c r="BD27461" s="325"/>
      <c r="EL27461" s="325"/>
    </row>
    <row r="27462" spans="56:142" x14ac:dyDescent="0.2">
      <c r="BD27462" s="325"/>
      <c r="EL27462" s="325"/>
    </row>
    <row r="27463" spans="56:142" x14ac:dyDescent="0.2">
      <c r="BD27463" s="325"/>
      <c r="EL27463" s="325"/>
    </row>
    <row r="27464" spans="56:142" x14ac:dyDescent="0.2">
      <c r="BD27464" s="325"/>
      <c r="EL27464" s="325"/>
    </row>
    <row r="27465" spans="56:142" x14ac:dyDescent="0.2">
      <c r="BD27465" s="325"/>
      <c r="EL27465" s="325"/>
    </row>
    <row r="27466" spans="56:142" x14ac:dyDescent="0.2">
      <c r="BD27466" s="325"/>
      <c r="EL27466" s="325"/>
    </row>
    <row r="27467" spans="56:142" x14ac:dyDescent="0.2">
      <c r="BD27467" s="325"/>
      <c r="EL27467" s="325"/>
    </row>
    <row r="27468" spans="56:142" x14ac:dyDescent="0.2">
      <c r="BD27468" s="325"/>
      <c r="EL27468" s="325"/>
    </row>
    <row r="27469" spans="56:142" x14ac:dyDescent="0.2">
      <c r="BD27469" s="325"/>
      <c r="EL27469" s="325"/>
    </row>
    <row r="27470" spans="56:142" x14ac:dyDescent="0.2">
      <c r="BD27470" s="325"/>
      <c r="EL27470" s="325"/>
    </row>
    <row r="27471" spans="56:142" x14ac:dyDescent="0.2">
      <c r="BD27471" s="325"/>
      <c r="EL27471" s="325"/>
    </row>
    <row r="27472" spans="56:142" x14ac:dyDescent="0.2">
      <c r="BD27472" s="325"/>
      <c r="EL27472" s="325"/>
    </row>
    <row r="27473" spans="56:142" x14ac:dyDescent="0.2">
      <c r="BD27473" s="325"/>
      <c r="EL27473" s="325"/>
    </row>
    <row r="27474" spans="56:142" x14ac:dyDescent="0.2">
      <c r="BD27474" s="325"/>
      <c r="EL27474" s="325"/>
    </row>
    <row r="27475" spans="56:142" x14ac:dyDescent="0.2">
      <c r="BD27475" s="325"/>
      <c r="EL27475" s="325"/>
    </row>
    <row r="27476" spans="56:142" x14ac:dyDescent="0.2">
      <c r="BD27476" s="325"/>
      <c r="EL27476" s="325"/>
    </row>
    <row r="27477" spans="56:142" x14ac:dyDescent="0.2">
      <c r="BD27477" s="325"/>
      <c r="EL27477" s="325"/>
    </row>
    <row r="27478" spans="56:142" x14ac:dyDescent="0.2">
      <c r="BD27478" s="325"/>
      <c r="EL27478" s="325"/>
    </row>
    <row r="27479" spans="56:142" x14ac:dyDescent="0.2">
      <c r="BD27479" s="325"/>
      <c r="EL27479" s="325"/>
    </row>
    <row r="27480" spans="56:142" x14ac:dyDescent="0.2">
      <c r="BD27480" s="325"/>
      <c r="EL27480" s="325"/>
    </row>
    <row r="27481" spans="56:142" x14ac:dyDescent="0.2">
      <c r="BD27481" s="325"/>
      <c r="EL27481" s="325"/>
    </row>
    <row r="27482" spans="56:142" x14ac:dyDescent="0.2">
      <c r="BD27482" s="325"/>
      <c r="EL27482" s="325"/>
    </row>
    <row r="27483" spans="56:142" x14ac:dyDescent="0.2">
      <c r="BD27483" s="325"/>
      <c r="EL27483" s="325"/>
    </row>
    <row r="27484" spans="56:142" x14ac:dyDescent="0.2">
      <c r="BD27484" s="325"/>
      <c r="EL27484" s="325"/>
    </row>
    <row r="27485" spans="56:142" x14ac:dyDescent="0.2">
      <c r="BD27485" s="325"/>
      <c r="EL27485" s="325"/>
    </row>
    <row r="27486" spans="56:142" x14ac:dyDescent="0.2">
      <c r="BD27486" s="325"/>
      <c r="EL27486" s="325"/>
    </row>
    <row r="27487" spans="56:142" x14ac:dyDescent="0.2">
      <c r="BD27487" s="325"/>
      <c r="EL27487" s="325"/>
    </row>
    <row r="27488" spans="56:142" x14ac:dyDescent="0.2">
      <c r="BD27488" s="325"/>
      <c r="EL27488" s="325"/>
    </row>
    <row r="27489" spans="56:142" x14ac:dyDescent="0.2">
      <c r="BD27489" s="325"/>
      <c r="EL27489" s="325"/>
    </row>
    <row r="27490" spans="56:142" x14ac:dyDescent="0.2">
      <c r="BD27490" s="325"/>
      <c r="EL27490" s="325"/>
    </row>
    <row r="27491" spans="56:142" x14ac:dyDescent="0.2">
      <c r="BD27491" s="325"/>
      <c r="EL27491" s="325"/>
    </row>
    <row r="27492" spans="56:142" x14ac:dyDescent="0.2">
      <c r="BD27492" s="325"/>
      <c r="EL27492" s="325"/>
    </row>
    <row r="27493" spans="56:142" x14ac:dyDescent="0.2">
      <c r="BD27493" s="325"/>
      <c r="EL27493" s="325"/>
    </row>
    <row r="27494" spans="56:142" x14ac:dyDescent="0.2">
      <c r="BD27494" s="325"/>
      <c r="EL27494" s="325"/>
    </row>
    <row r="27495" spans="56:142" x14ac:dyDescent="0.2">
      <c r="BD27495" s="325"/>
      <c r="EL27495" s="325"/>
    </row>
    <row r="27496" spans="56:142" x14ac:dyDescent="0.2">
      <c r="BD27496" s="325"/>
      <c r="EL27496" s="325"/>
    </row>
    <row r="27497" spans="56:142" x14ac:dyDescent="0.2">
      <c r="BD27497" s="325"/>
      <c r="EL27497" s="325"/>
    </row>
    <row r="27498" spans="56:142" x14ac:dyDescent="0.2">
      <c r="BD27498" s="325"/>
      <c r="EL27498" s="325"/>
    </row>
    <row r="27499" spans="56:142" x14ac:dyDescent="0.2">
      <c r="BD27499" s="325"/>
      <c r="EL27499" s="325"/>
    </row>
    <row r="27500" spans="56:142" x14ac:dyDescent="0.2">
      <c r="BD27500" s="325"/>
      <c r="EL27500" s="325"/>
    </row>
    <row r="27501" spans="56:142" x14ac:dyDescent="0.2">
      <c r="BD27501" s="325"/>
      <c r="EL27501" s="325"/>
    </row>
    <row r="27502" spans="56:142" x14ac:dyDescent="0.2">
      <c r="BD27502" s="325"/>
      <c r="EL27502" s="325"/>
    </row>
    <row r="27503" spans="56:142" x14ac:dyDescent="0.2">
      <c r="BD27503" s="325"/>
      <c r="EL27503" s="325"/>
    </row>
    <row r="27504" spans="56:142" x14ac:dyDescent="0.2">
      <c r="BD27504" s="325"/>
      <c r="EL27504" s="325"/>
    </row>
    <row r="27505" spans="56:142" x14ac:dyDescent="0.2">
      <c r="BD27505" s="325"/>
      <c r="EL27505" s="325"/>
    </row>
    <row r="27506" spans="56:142" x14ac:dyDescent="0.2">
      <c r="BD27506" s="325"/>
      <c r="EL27506" s="325"/>
    </row>
    <row r="27507" spans="56:142" x14ac:dyDescent="0.2">
      <c r="BD27507" s="325"/>
      <c r="EL27507" s="325"/>
    </row>
    <row r="27508" spans="56:142" x14ac:dyDescent="0.2">
      <c r="BD27508" s="325"/>
      <c r="EL27508" s="325"/>
    </row>
    <row r="27509" spans="56:142" x14ac:dyDescent="0.2">
      <c r="BD27509" s="325"/>
      <c r="EL27509" s="325"/>
    </row>
    <row r="27510" spans="56:142" x14ac:dyDescent="0.2">
      <c r="BD27510" s="325"/>
      <c r="EL27510" s="325"/>
    </row>
    <row r="27511" spans="56:142" x14ac:dyDescent="0.2">
      <c r="BD27511" s="325"/>
      <c r="EL27511" s="325"/>
    </row>
    <row r="27512" spans="56:142" x14ac:dyDescent="0.2">
      <c r="BD27512" s="325"/>
      <c r="EL27512" s="325"/>
    </row>
    <row r="27513" spans="56:142" x14ac:dyDescent="0.2">
      <c r="BD27513" s="325"/>
      <c r="EL27513" s="325"/>
    </row>
    <row r="27514" spans="56:142" x14ac:dyDescent="0.2">
      <c r="BD27514" s="325"/>
      <c r="EL27514" s="325"/>
    </row>
    <row r="27515" spans="56:142" x14ac:dyDescent="0.2">
      <c r="BD27515" s="325"/>
      <c r="EL27515" s="325"/>
    </row>
    <row r="27516" spans="56:142" x14ac:dyDescent="0.2">
      <c r="BD27516" s="325"/>
      <c r="EL27516" s="325"/>
    </row>
    <row r="27517" spans="56:142" x14ac:dyDescent="0.2">
      <c r="BD27517" s="325"/>
      <c r="EL27517" s="325"/>
    </row>
    <row r="27518" spans="56:142" x14ac:dyDescent="0.2">
      <c r="BD27518" s="325"/>
      <c r="EL27518" s="325"/>
    </row>
    <row r="27519" spans="56:142" x14ac:dyDescent="0.2">
      <c r="BD27519" s="325"/>
      <c r="EL27519" s="325"/>
    </row>
    <row r="27520" spans="56:142" x14ac:dyDescent="0.2">
      <c r="BD27520" s="325"/>
      <c r="EL27520" s="325"/>
    </row>
    <row r="27521" spans="56:142" x14ac:dyDescent="0.2">
      <c r="BD27521" s="325"/>
      <c r="EL27521" s="325"/>
    </row>
    <row r="27522" spans="56:142" x14ac:dyDescent="0.2">
      <c r="BD27522" s="325"/>
      <c r="EL27522" s="325"/>
    </row>
    <row r="27523" spans="56:142" x14ac:dyDescent="0.2">
      <c r="BD27523" s="325"/>
      <c r="EL27523" s="325"/>
    </row>
    <row r="27524" spans="56:142" x14ac:dyDescent="0.2">
      <c r="BD27524" s="325"/>
      <c r="EL27524" s="325"/>
    </row>
    <row r="27525" spans="56:142" x14ac:dyDescent="0.2">
      <c r="BD27525" s="325"/>
      <c r="EL27525" s="325"/>
    </row>
    <row r="27526" spans="56:142" x14ac:dyDescent="0.2">
      <c r="BD27526" s="325"/>
      <c r="EL27526" s="325"/>
    </row>
    <row r="27527" spans="56:142" x14ac:dyDescent="0.2">
      <c r="BD27527" s="325"/>
      <c r="EL27527" s="325"/>
    </row>
    <row r="27528" spans="56:142" x14ac:dyDescent="0.2">
      <c r="BD27528" s="325"/>
      <c r="EL27528" s="325"/>
    </row>
    <row r="27529" spans="56:142" x14ac:dyDescent="0.2">
      <c r="BD27529" s="325"/>
      <c r="EL27529" s="325"/>
    </row>
    <row r="27530" spans="56:142" x14ac:dyDescent="0.2">
      <c r="BD27530" s="325"/>
      <c r="EL27530" s="325"/>
    </row>
    <row r="27531" spans="56:142" x14ac:dyDescent="0.2">
      <c r="BD27531" s="325"/>
      <c r="EL27531" s="325"/>
    </row>
    <row r="27532" spans="56:142" x14ac:dyDescent="0.2">
      <c r="BD27532" s="325"/>
      <c r="EL27532" s="325"/>
    </row>
    <row r="27533" spans="56:142" x14ac:dyDescent="0.2">
      <c r="BD27533" s="325"/>
      <c r="EL27533" s="325"/>
    </row>
    <row r="27534" spans="56:142" x14ac:dyDescent="0.2">
      <c r="BD27534" s="325"/>
      <c r="EL27534" s="325"/>
    </row>
    <row r="27535" spans="56:142" x14ac:dyDescent="0.2">
      <c r="BD27535" s="325"/>
      <c r="EL27535" s="325"/>
    </row>
    <row r="27536" spans="56:142" x14ac:dyDescent="0.2">
      <c r="BD27536" s="325"/>
      <c r="EL27536" s="325"/>
    </row>
    <row r="27537" spans="56:142" x14ac:dyDescent="0.2">
      <c r="BD27537" s="325"/>
      <c r="EL27537" s="325"/>
    </row>
    <row r="27538" spans="56:142" x14ac:dyDescent="0.2">
      <c r="BD27538" s="325"/>
      <c r="EL27538" s="325"/>
    </row>
    <row r="27539" spans="56:142" x14ac:dyDescent="0.2">
      <c r="BD27539" s="325"/>
      <c r="EL27539" s="325"/>
    </row>
    <row r="27540" spans="56:142" x14ac:dyDescent="0.2">
      <c r="BD27540" s="325"/>
      <c r="EL27540" s="325"/>
    </row>
    <row r="27541" spans="56:142" x14ac:dyDescent="0.2">
      <c r="BD27541" s="325"/>
      <c r="EL27541" s="325"/>
    </row>
    <row r="27542" spans="56:142" x14ac:dyDescent="0.2">
      <c r="BD27542" s="325"/>
      <c r="EL27542" s="325"/>
    </row>
    <row r="27543" spans="56:142" x14ac:dyDescent="0.2">
      <c r="BD27543" s="325"/>
      <c r="EL27543" s="325"/>
    </row>
    <row r="27544" spans="56:142" x14ac:dyDescent="0.2">
      <c r="BD27544" s="325"/>
      <c r="EL27544" s="325"/>
    </row>
    <row r="27545" spans="56:142" x14ac:dyDescent="0.2">
      <c r="BD27545" s="325"/>
      <c r="EL27545" s="325"/>
    </row>
    <row r="27546" spans="56:142" x14ac:dyDescent="0.2">
      <c r="BD27546" s="325"/>
      <c r="EL27546" s="325"/>
    </row>
    <row r="27547" spans="56:142" x14ac:dyDescent="0.2">
      <c r="BD27547" s="325"/>
      <c r="EL27547" s="325"/>
    </row>
    <row r="27548" spans="56:142" x14ac:dyDescent="0.2">
      <c r="BD27548" s="325"/>
      <c r="EL27548" s="325"/>
    </row>
    <row r="27549" spans="56:142" x14ac:dyDescent="0.2">
      <c r="BD27549" s="325"/>
      <c r="EL27549" s="325"/>
    </row>
    <row r="27550" spans="56:142" x14ac:dyDescent="0.2">
      <c r="BD27550" s="325"/>
      <c r="EL27550" s="325"/>
    </row>
    <row r="27551" spans="56:142" x14ac:dyDescent="0.2">
      <c r="BD27551" s="325"/>
      <c r="EL27551" s="325"/>
    </row>
    <row r="27552" spans="56:142" x14ac:dyDescent="0.2">
      <c r="BD27552" s="325"/>
      <c r="EL27552" s="325"/>
    </row>
    <row r="27553" spans="56:142" x14ac:dyDescent="0.2">
      <c r="BD27553" s="325"/>
      <c r="EL27553" s="325"/>
    </row>
    <row r="27554" spans="56:142" x14ac:dyDescent="0.2">
      <c r="BD27554" s="325"/>
      <c r="EL27554" s="325"/>
    </row>
    <row r="27555" spans="56:142" x14ac:dyDescent="0.2">
      <c r="BD27555" s="325"/>
      <c r="EL27555" s="325"/>
    </row>
    <row r="27556" spans="56:142" x14ac:dyDescent="0.2">
      <c r="BD27556" s="325"/>
      <c r="EL27556" s="325"/>
    </row>
    <row r="27557" spans="56:142" x14ac:dyDescent="0.2">
      <c r="BD27557" s="325"/>
      <c r="EL27557" s="325"/>
    </row>
    <row r="27558" spans="56:142" x14ac:dyDescent="0.2">
      <c r="BD27558" s="325"/>
      <c r="EL27558" s="325"/>
    </row>
    <row r="27559" spans="56:142" x14ac:dyDescent="0.2">
      <c r="BD27559" s="325"/>
      <c r="EL27559" s="325"/>
    </row>
    <row r="27560" spans="56:142" x14ac:dyDescent="0.2">
      <c r="BD27560" s="325"/>
      <c r="EL27560" s="325"/>
    </row>
    <row r="27561" spans="56:142" x14ac:dyDescent="0.2">
      <c r="BD27561" s="325"/>
      <c r="EL27561" s="325"/>
    </row>
    <row r="27562" spans="56:142" x14ac:dyDescent="0.2">
      <c r="BD27562" s="325"/>
      <c r="EL27562" s="325"/>
    </row>
    <row r="27563" spans="56:142" x14ac:dyDescent="0.2">
      <c r="BD27563" s="325"/>
      <c r="EL27563" s="325"/>
    </row>
    <row r="27564" spans="56:142" x14ac:dyDescent="0.2">
      <c r="BD27564" s="325"/>
      <c r="EL27564" s="325"/>
    </row>
    <row r="27565" spans="56:142" x14ac:dyDescent="0.2">
      <c r="BD27565" s="325"/>
      <c r="EL27565" s="325"/>
    </row>
    <row r="27566" spans="56:142" x14ac:dyDescent="0.2">
      <c r="BD27566" s="325"/>
      <c r="EL27566" s="325"/>
    </row>
    <row r="27567" spans="56:142" x14ac:dyDescent="0.2">
      <c r="BD27567" s="325"/>
      <c r="EL27567" s="325"/>
    </row>
    <row r="27568" spans="56:142" x14ac:dyDescent="0.2">
      <c r="BD27568" s="325"/>
      <c r="EL27568" s="325"/>
    </row>
    <row r="27569" spans="56:142" x14ac:dyDescent="0.2">
      <c r="BD27569" s="325"/>
      <c r="EL27569" s="325"/>
    </row>
    <row r="27570" spans="56:142" x14ac:dyDescent="0.2">
      <c r="BD27570" s="325"/>
      <c r="EL27570" s="325"/>
    </row>
    <row r="27571" spans="56:142" x14ac:dyDescent="0.2">
      <c r="BD27571" s="325"/>
      <c r="EL27571" s="325"/>
    </row>
    <row r="27572" spans="56:142" x14ac:dyDescent="0.2">
      <c r="BD27572" s="325"/>
      <c r="EL27572" s="325"/>
    </row>
    <row r="27573" spans="56:142" x14ac:dyDescent="0.2">
      <c r="BD27573" s="325"/>
      <c r="EL27573" s="325"/>
    </row>
    <row r="27574" spans="56:142" x14ac:dyDescent="0.2">
      <c r="BD27574" s="325"/>
      <c r="EL27574" s="325"/>
    </row>
    <row r="27575" spans="56:142" x14ac:dyDescent="0.2">
      <c r="BD27575" s="325"/>
      <c r="EL27575" s="325"/>
    </row>
    <row r="27576" spans="56:142" x14ac:dyDescent="0.2">
      <c r="BD27576" s="325"/>
      <c r="EL27576" s="325"/>
    </row>
    <row r="27577" spans="56:142" x14ac:dyDescent="0.2">
      <c r="BD27577" s="325"/>
      <c r="EL27577" s="325"/>
    </row>
    <row r="27578" spans="56:142" x14ac:dyDescent="0.2">
      <c r="BD27578" s="325"/>
      <c r="EL27578" s="325"/>
    </row>
    <row r="27579" spans="56:142" x14ac:dyDescent="0.2">
      <c r="BD27579" s="325"/>
      <c r="EL27579" s="325"/>
    </row>
    <row r="27580" spans="56:142" x14ac:dyDescent="0.2">
      <c r="BD27580" s="325"/>
      <c r="EL27580" s="325"/>
    </row>
    <row r="27581" spans="56:142" x14ac:dyDescent="0.2">
      <c r="BD27581" s="325"/>
      <c r="EL27581" s="325"/>
    </row>
    <row r="27582" spans="56:142" x14ac:dyDescent="0.2">
      <c r="BD27582" s="325"/>
      <c r="EL27582" s="325"/>
    </row>
    <row r="27583" spans="56:142" x14ac:dyDescent="0.2">
      <c r="BD27583" s="325"/>
      <c r="EL27583" s="325"/>
    </row>
    <row r="27584" spans="56:142" x14ac:dyDescent="0.2">
      <c r="BD27584" s="325"/>
      <c r="EL27584" s="325"/>
    </row>
    <row r="27585" spans="56:142" x14ac:dyDescent="0.2">
      <c r="BD27585" s="325"/>
      <c r="EL27585" s="325"/>
    </row>
    <row r="27586" spans="56:142" x14ac:dyDescent="0.2">
      <c r="BD27586" s="325"/>
      <c r="EL27586" s="325"/>
    </row>
    <row r="27587" spans="56:142" x14ac:dyDescent="0.2">
      <c r="BD27587" s="325"/>
      <c r="EL27587" s="325"/>
    </row>
    <row r="27588" spans="56:142" x14ac:dyDescent="0.2">
      <c r="BD27588" s="325"/>
      <c r="EL27588" s="325"/>
    </row>
    <row r="27589" spans="56:142" x14ac:dyDescent="0.2">
      <c r="BD27589" s="325"/>
      <c r="EL27589" s="325"/>
    </row>
    <row r="27590" spans="56:142" x14ac:dyDescent="0.2">
      <c r="BD27590" s="325"/>
      <c r="EL27590" s="325"/>
    </row>
    <row r="27591" spans="56:142" x14ac:dyDescent="0.2">
      <c r="BD27591" s="325"/>
      <c r="EL27591" s="325"/>
    </row>
    <row r="27592" spans="56:142" x14ac:dyDescent="0.2">
      <c r="BD27592" s="325"/>
      <c r="EL27592" s="325"/>
    </row>
    <row r="27593" spans="56:142" x14ac:dyDescent="0.2">
      <c r="BD27593" s="325"/>
      <c r="EL27593" s="325"/>
    </row>
    <row r="27594" spans="56:142" x14ac:dyDescent="0.2">
      <c r="BD27594" s="325"/>
      <c r="EL27594" s="325"/>
    </row>
    <row r="27595" spans="56:142" x14ac:dyDescent="0.2">
      <c r="BD27595" s="325"/>
      <c r="EL27595" s="325"/>
    </row>
    <row r="27596" spans="56:142" x14ac:dyDescent="0.2">
      <c r="BD27596" s="325"/>
      <c r="EL27596" s="325"/>
    </row>
    <row r="27597" spans="56:142" x14ac:dyDescent="0.2">
      <c r="BD27597" s="325"/>
      <c r="EL27597" s="325"/>
    </row>
    <row r="27598" spans="56:142" x14ac:dyDescent="0.2">
      <c r="BD27598" s="325"/>
      <c r="EL27598" s="325"/>
    </row>
    <row r="27599" spans="56:142" x14ac:dyDescent="0.2">
      <c r="BD27599" s="325"/>
      <c r="EL27599" s="325"/>
    </row>
    <row r="27600" spans="56:142" x14ac:dyDescent="0.2">
      <c r="BD27600" s="325"/>
      <c r="EL27600" s="325"/>
    </row>
    <row r="27601" spans="56:142" x14ac:dyDescent="0.2">
      <c r="BD27601" s="325"/>
      <c r="EL27601" s="325"/>
    </row>
    <row r="27602" spans="56:142" x14ac:dyDescent="0.2">
      <c r="BD27602" s="325"/>
      <c r="EL27602" s="325"/>
    </row>
    <row r="27603" spans="56:142" x14ac:dyDescent="0.2">
      <c r="BD27603" s="325"/>
      <c r="EL27603" s="325"/>
    </row>
    <row r="27604" spans="56:142" x14ac:dyDescent="0.2">
      <c r="BD27604" s="325"/>
      <c r="EL27604" s="325"/>
    </row>
    <row r="27605" spans="56:142" x14ac:dyDescent="0.2">
      <c r="BD27605" s="325"/>
      <c r="EL27605" s="325"/>
    </row>
    <row r="27606" spans="56:142" x14ac:dyDescent="0.2">
      <c r="BD27606" s="325"/>
      <c r="EL27606" s="325"/>
    </row>
    <row r="27607" spans="56:142" x14ac:dyDescent="0.2">
      <c r="BD27607" s="325"/>
      <c r="EL27607" s="325"/>
    </row>
    <row r="27608" spans="56:142" x14ac:dyDescent="0.2">
      <c r="BD27608" s="325"/>
      <c r="EL27608" s="325"/>
    </row>
    <row r="27609" spans="56:142" x14ac:dyDescent="0.2">
      <c r="BD27609" s="325"/>
      <c r="EL27609" s="325"/>
    </row>
    <row r="27610" spans="56:142" x14ac:dyDescent="0.2">
      <c r="BD27610" s="325"/>
      <c r="EL27610" s="325"/>
    </row>
    <row r="27611" spans="56:142" x14ac:dyDescent="0.2">
      <c r="BD27611" s="325"/>
      <c r="EL27611" s="325"/>
    </row>
    <row r="27612" spans="56:142" x14ac:dyDescent="0.2">
      <c r="BD27612" s="325"/>
      <c r="EL27612" s="325"/>
    </row>
    <row r="27613" spans="56:142" x14ac:dyDescent="0.2">
      <c r="BD27613" s="325"/>
      <c r="EL27613" s="325"/>
    </row>
    <row r="27614" spans="56:142" x14ac:dyDescent="0.2">
      <c r="BD27614" s="325"/>
      <c r="EL27614" s="325"/>
    </row>
    <row r="27615" spans="56:142" x14ac:dyDescent="0.2">
      <c r="BD27615" s="325"/>
      <c r="EL27615" s="325"/>
    </row>
    <row r="27616" spans="56:142" x14ac:dyDescent="0.2">
      <c r="BD27616" s="325"/>
      <c r="EL27616" s="325"/>
    </row>
    <row r="27617" spans="56:142" x14ac:dyDescent="0.2">
      <c r="BD27617" s="325"/>
      <c r="EL27617" s="325"/>
    </row>
    <row r="27618" spans="56:142" x14ac:dyDescent="0.2">
      <c r="BD27618" s="325"/>
      <c r="EL27618" s="325"/>
    </row>
    <row r="27619" spans="56:142" x14ac:dyDescent="0.2">
      <c r="BD27619" s="325"/>
      <c r="EL27619" s="325"/>
    </row>
    <row r="27620" spans="56:142" x14ac:dyDescent="0.2">
      <c r="BD27620" s="325"/>
      <c r="EL27620" s="325"/>
    </row>
    <row r="27621" spans="56:142" x14ac:dyDescent="0.2">
      <c r="BD27621" s="325"/>
      <c r="EL27621" s="325"/>
    </row>
    <row r="27622" spans="56:142" x14ac:dyDescent="0.2">
      <c r="BD27622" s="325"/>
      <c r="EL27622" s="325"/>
    </row>
    <row r="27623" spans="56:142" x14ac:dyDescent="0.2">
      <c r="BD27623" s="325"/>
      <c r="EL27623" s="325"/>
    </row>
    <row r="27624" spans="56:142" x14ac:dyDescent="0.2">
      <c r="BD27624" s="325"/>
      <c r="EL27624" s="325"/>
    </row>
    <row r="27625" spans="56:142" x14ac:dyDescent="0.2">
      <c r="BD27625" s="325"/>
      <c r="EL27625" s="325"/>
    </row>
    <row r="27626" spans="56:142" x14ac:dyDescent="0.2">
      <c r="BD27626" s="325"/>
      <c r="EL27626" s="325"/>
    </row>
    <row r="27627" spans="56:142" x14ac:dyDescent="0.2">
      <c r="BD27627" s="325"/>
      <c r="EL27627" s="325"/>
    </row>
    <row r="27628" spans="56:142" x14ac:dyDescent="0.2">
      <c r="BD27628" s="325"/>
      <c r="EL27628" s="325"/>
    </row>
    <row r="27629" spans="56:142" x14ac:dyDescent="0.2">
      <c r="BD27629" s="325"/>
      <c r="EL27629" s="325"/>
    </row>
    <row r="27630" spans="56:142" x14ac:dyDescent="0.2">
      <c r="BD27630" s="325"/>
      <c r="EL27630" s="325"/>
    </row>
    <row r="27631" spans="56:142" x14ac:dyDescent="0.2">
      <c r="BD27631" s="325"/>
      <c r="EL27631" s="325"/>
    </row>
    <row r="27632" spans="56:142" x14ac:dyDescent="0.2">
      <c r="BD27632" s="325"/>
      <c r="EL27632" s="325"/>
    </row>
    <row r="27633" spans="56:142" x14ac:dyDescent="0.2">
      <c r="BD27633" s="325"/>
      <c r="EL27633" s="325"/>
    </row>
    <row r="27634" spans="56:142" x14ac:dyDescent="0.2">
      <c r="BD27634" s="325"/>
      <c r="EL27634" s="325"/>
    </row>
    <row r="27635" spans="56:142" x14ac:dyDescent="0.2">
      <c r="BD27635" s="325"/>
      <c r="EL27635" s="325"/>
    </row>
    <row r="27636" spans="56:142" x14ac:dyDescent="0.2">
      <c r="BD27636" s="325"/>
      <c r="EL27636" s="325"/>
    </row>
    <row r="27637" spans="56:142" x14ac:dyDescent="0.2">
      <c r="BD27637" s="325"/>
      <c r="EL27637" s="325"/>
    </row>
    <row r="27638" spans="56:142" x14ac:dyDescent="0.2">
      <c r="BD27638" s="325"/>
      <c r="EL27638" s="325"/>
    </row>
    <row r="27639" spans="56:142" x14ac:dyDescent="0.2">
      <c r="BD27639" s="325"/>
      <c r="EL27639" s="325"/>
    </row>
    <row r="27640" spans="56:142" x14ac:dyDescent="0.2">
      <c r="BD27640" s="325"/>
      <c r="EL27640" s="325"/>
    </row>
    <row r="27641" spans="56:142" x14ac:dyDescent="0.2">
      <c r="BD27641" s="325"/>
      <c r="EL27641" s="325"/>
    </row>
    <row r="27642" spans="56:142" x14ac:dyDescent="0.2">
      <c r="BD27642" s="325"/>
      <c r="EL27642" s="325"/>
    </row>
    <row r="27643" spans="56:142" x14ac:dyDescent="0.2">
      <c r="BD27643" s="325"/>
      <c r="EL27643" s="325"/>
    </row>
    <row r="27644" spans="56:142" x14ac:dyDescent="0.2">
      <c r="BD27644" s="325"/>
      <c r="EL27644" s="325"/>
    </row>
    <row r="27645" spans="56:142" x14ac:dyDescent="0.2">
      <c r="BD27645" s="325"/>
      <c r="EL27645" s="325"/>
    </row>
    <row r="27646" spans="56:142" x14ac:dyDescent="0.2">
      <c r="BD27646" s="325"/>
      <c r="EL27646" s="325"/>
    </row>
    <row r="27647" spans="56:142" x14ac:dyDescent="0.2">
      <c r="BD27647" s="325"/>
      <c r="EL27647" s="325"/>
    </row>
    <row r="27648" spans="56:142" x14ac:dyDescent="0.2">
      <c r="BD27648" s="325"/>
      <c r="EL27648" s="325"/>
    </row>
    <row r="27649" spans="56:142" x14ac:dyDescent="0.2">
      <c r="BD27649" s="325"/>
      <c r="EL27649" s="325"/>
    </row>
    <row r="27650" spans="56:142" x14ac:dyDescent="0.2">
      <c r="BD27650" s="325"/>
      <c r="EL27650" s="325"/>
    </row>
    <row r="27651" spans="56:142" x14ac:dyDescent="0.2">
      <c r="BD27651" s="325"/>
      <c r="EL27651" s="325"/>
    </row>
    <row r="27652" spans="56:142" x14ac:dyDescent="0.2">
      <c r="BD27652" s="325"/>
      <c r="EL27652" s="325"/>
    </row>
    <row r="27653" spans="56:142" x14ac:dyDescent="0.2">
      <c r="BD27653" s="325"/>
      <c r="EL27653" s="325"/>
    </row>
    <row r="27654" spans="56:142" x14ac:dyDescent="0.2">
      <c r="BD27654" s="325"/>
      <c r="EL27654" s="325"/>
    </row>
    <row r="27655" spans="56:142" x14ac:dyDescent="0.2">
      <c r="BD27655" s="325"/>
      <c r="EL27655" s="325"/>
    </row>
    <row r="27656" spans="56:142" x14ac:dyDescent="0.2">
      <c r="BD27656" s="325"/>
      <c r="EL27656" s="325"/>
    </row>
    <row r="27657" spans="56:142" x14ac:dyDescent="0.2">
      <c r="BD27657" s="325"/>
      <c r="EL27657" s="325"/>
    </row>
    <row r="27658" spans="56:142" x14ac:dyDescent="0.2">
      <c r="BD27658" s="325"/>
      <c r="EL27658" s="325"/>
    </row>
    <row r="27659" spans="56:142" x14ac:dyDescent="0.2">
      <c r="BD27659" s="325"/>
      <c r="EL27659" s="325"/>
    </row>
    <row r="27660" spans="56:142" x14ac:dyDescent="0.2">
      <c r="BD27660" s="325"/>
      <c r="EL27660" s="325"/>
    </row>
    <row r="27661" spans="56:142" x14ac:dyDescent="0.2">
      <c r="BD27661" s="325"/>
      <c r="EL27661" s="325"/>
    </row>
    <row r="27662" spans="56:142" x14ac:dyDescent="0.2">
      <c r="BD27662" s="325"/>
      <c r="EL27662" s="325"/>
    </row>
    <row r="27663" spans="56:142" x14ac:dyDescent="0.2">
      <c r="BD27663" s="325"/>
      <c r="EL27663" s="325"/>
    </row>
    <row r="27664" spans="56:142" x14ac:dyDescent="0.2">
      <c r="BD27664" s="325"/>
      <c r="EL27664" s="325"/>
    </row>
    <row r="27665" spans="56:142" x14ac:dyDescent="0.2">
      <c r="BD27665" s="325"/>
      <c r="EL27665" s="325"/>
    </row>
    <row r="27666" spans="56:142" x14ac:dyDescent="0.2">
      <c r="BD27666" s="325"/>
      <c r="EL27666" s="325"/>
    </row>
    <row r="27667" spans="56:142" x14ac:dyDescent="0.2">
      <c r="BD27667" s="325"/>
      <c r="EL27667" s="325"/>
    </row>
    <row r="27668" spans="56:142" x14ac:dyDescent="0.2">
      <c r="BD27668" s="325"/>
      <c r="EL27668" s="325"/>
    </row>
    <row r="27669" spans="56:142" x14ac:dyDescent="0.2">
      <c r="BD27669" s="325"/>
      <c r="EL27669" s="325"/>
    </row>
    <row r="27670" spans="56:142" x14ac:dyDescent="0.2">
      <c r="BD27670" s="325"/>
      <c r="EL27670" s="325"/>
    </row>
    <row r="27671" spans="56:142" x14ac:dyDescent="0.2">
      <c r="BD27671" s="325"/>
      <c r="EL27671" s="325"/>
    </row>
    <row r="27672" spans="56:142" x14ac:dyDescent="0.2">
      <c r="BD27672" s="325"/>
      <c r="EL27672" s="325"/>
    </row>
    <row r="27673" spans="56:142" x14ac:dyDescent="0.2">
      <c r="BD27673" s="325"/>
      <c r="EL27673" s="325"/>
    </row>
    <row r="27674" spans="56:142" x14ac:dyDescent="0.2">
      <c r="BD27674" s="325"/>
      <c r="EL27674" s="325"/>
    </row>
    <row r="27675" spans="56:142" x14ac:dyDescent="0.2">
      <c r="BD27675" s="325"/>
      <c r="EL27675" s="325"/>
    </row>
    <row r="27676" spans="56:142" x14ac:dyDescent="0.2">
      <c r="BD27676" s="325"/>
      <c r="EL27676" s="325"/>
    </row>
    <row r="27677" spans="56:142" x14ac:dyDescent="0.2">
      <c r="BD27677" s="325"/>
      <c r="EL27677" s="325"/>
    </row>
    <row r="27678" spans="56:142" x14ac:dyDescent="0.2">
      <c r="BD27678" s="325"/>
      <c r="EL27678" s="325"/>
    </row>
    <row r="27679" spans="56:142" x14ac:dyDescent="0.2">
      <c r="BD27679" s="325"/>
      <c r="EL27679" s="325"/>
    </row>
    <row r="27680" spans="56:142" x14ac:dyDescent="0.2">
      <c r="BD27680" s="325"/>
      <c r="EL27680" s="325"/>
    </row>
    <row r="27681" spans="56:142" x14ac:dyDescent="0.2">
      <c r="BD27681" s="325"/>
      <c r="EL27681" s="325"/>
    </row>
    <row r="27682" spans="56:142" x14ac:dyDescent="0.2">
      <c r="BD27682" s="325"/>
      <c r="EL27682" s="325"/>
    </row>
    <row r="27683" spans="56:142" x14ac:dyDescent="0.2">
      <c r="BD27683" s="325"/>
      <c r="EL27683" s="325"/>
    </row>
    <row r="27684" spans="56:142" x14ac:dyDescent="0.2">
      <c r="BD27684" s="325"/>
      <c r="EL27684" s="325"/>
    </row>
    <row r="27685" spans="56:142" x14ac:dyDescent="0.2">
      <c r="BD27685" s="325"/>
      <c r="EL27685" s="325"/>
    </row>
    <row r="27686" spans="56:142" x14ac:dyDescent="0.2">
      <c r="BD27686" s="325"/>
      <c r="EL27686" s="325"/>
    </row>
    <row r="27687" spans="56:142" x14ac:dyDescent="0.2">
      <c r="BD27687" s="325"/>
      <c r="EL27687" s="325"/>
    </row>
    <row r="27688" spans="56:142" x14ac:dyDescent="0.2">
      <c r="BD27688" s="325"/>
      <c r="EL27688" s="325"/>
    </row>
    <row r="27689" spans="56:142" x14ac:dyDescent="0.2">
      <c r="BD27689" s="325"/>
      <c r="EL27689" s="325"/>
    </row>
    <row r="27690" spans="56:142" x14ac:dyDescent="0.2">
      <c r="BD27690" s="325"/>
      <c r="EL27690" s="325"/>
    </row>
    <row r="27691" spans="56:142" x14ac:dyDescent="0.2">
      <c r="BD27691" s="325"/>
      <c r="EL27691" s="325"/>
    </row>
    <row r="27692" spans="56:142" x14ac:dyDescent="0.2">
      <c r="BD27692" s="325"/>
      <c r="EL27692" s="325"/>
    </row>
    <row r="27693" spans="56:142" x14ac:dyDescent="0.2">
      <c r="BD27693" s="325"/>
      <c r="EL27693" s="325"/>
    </row>
    <row r="27694" spans="56:142" x14ac:dyDescent="0.2">
      <c r="BD27694" s="325"/>
      <c r="EL27694" s="325"/>
    </row>
    <row r="27695" spans="56:142" x14ac:dyDescent="0.2">
      <c r="BD27695" s="325"/>
      <c r="EL27695" s="325"/>
    </row>
    <row r="27696" spans="56:142" x14ac:dyDescent="0.2">
      <c r="BD27696" s="325"/>
      <c r="EL27696" s="325"/>
    </row>
    <row r="27697" spans="56:142" x14ac:dyDescent="0.2">
      <c r="BD27697" s="325"/>
      <c r="EL27697" s="325"/>
    </row>
    <row r="27698" spans="56:142" x14ac:dyDescent="0.2">
      <c r="BD27698" s="325"/>
      <c r="EL27698" s="325"/>
    </row>
    <row r="27699" spans="56:142" x14ac:dyDescent="0.2">
      <c r="BD27699" s="325"/>
      <c r="EL27699" s="325"/>
    </row>
    <row r="27700" spans="56:142" x14ac:dyDescent="0.2">
      <c r="BD27700" s="325"/>
      <c r="EL27700" s="325"/>
    </row>
    <row r="27701" spans="56:142" x14ac:dyDescent="0.2">
      <c r="BD27701" s="325"/>
      <c r="EL27701" s="325"/>
    </row>
    <row r="27702" spans="56:142" x14ac:dyDescent="0.2">
      <c r="BD27702" s="325"/>
      <c r="EL27702" s="325"/>
    </row>
    <row r="27703" spans="56:142" x14ac:dyDescent="0.2">
      <c r="BD27703" s="325"/>
      <c r="EL27703" s="325"/>
    </row>
    <row r="27704" spans="56:142" x14ac:dyDescent="0.2">
      <c r="BD27704" s="325"/>
      <c r="EL27704" s="325"/>
    </row>
    <row r="27705" spans="56:142" x14ac:dyDescent="0.2">
      <c r="BD27705" s="325"/>
      <c r="EL27705" s="325"/>
    </row>
    <row r="27706" spans="56:142" x14ac:dyDescent="0.2">
      <c r="BD27706" s="325"/>
      <c r="EL27706" s="325"/>
    </row>
    <row r="27707" spans="56:142" x14ac:dyDescent="0.2">
      <c r="BD27707" s="325"/>
      <c r="EL27707" s="325"/>
    </row>
    <row r="27708" spans="56:142" x14ac:dyDescent="0.2">
      <c r="BD27708" s="325"/>
      <c r="EL27708" s="325"/>
    </row>
    <row r="27709" spans="56:142" x14ac:dyDescent="0.2">
      <c r="BD27709" s="325"/>
      <c r="EL27709" s="325"/>
    </row>
    <row r="27710" spans="56:142" x14ac:dyDescent="0.2">
      <c r="BD27710" s="325"/>
      <c r="EL27710" s="325"/>
    </row>
    <row r="27711" spans="56:142" x14ac:dyDescent="0.2">
      <c r="BD27711" s="325"/>
      <c r="EL27711" s="325"/>
    </row>
    <row r="27712" spans="56:142" x14ac:dyDescent="0.2">
      <c r="BD27712" s="325"/>
      <c r="EL27712" s="325"/>
    </row>
    <row r="27713" spans="56:142" x14ac:dyDescent="0.2">
      <c r="BD27713" s="325"/>
      <c r="EL27713" s="325"/>
    </row>
    <row r="27714" spans="56:142" x14ac:dyDescent="0.2">
      <c r="BD27714" s="325"/>
      <c r="EL27714" s="325"/>
    </row>
    <row r="27715" spans="56:142" x14ac:dyDescent="0.2">
      <c r="BD27715" s="325"/>
      <c r="EL27715" s="325"/>
    </row>
    <row r="27716" spans="56:142" x14ac:dyDescent="0.2">
      <c r="BD27716" s="325"/>
      <c r="EL27716" s="325"/>
    </row>
    <row r="27717" spans="56:142" x14ac:dyDescent="0.2">
      <c r="BD27717" s="325"/>
      <c r="EL27717" s="325"/>
    </row>
    <row r="27718" spans="56:142" x14ac:dyDescent="0.2">
      <c r="BD27718" s="325"/>
      <c r="EL27718" s="325"/>
    </row>
    <row r="27719" spans="56:142" x14ac:dyDescent="0.2">
      <c r="BD27719" s="325"/>
      <c r="EL27719" s="325"/>
    </row>
    <row r="27720" spans="56:142" x14ac:dyDescent="0.2">
      <c r="BD27720" s="325"/>
      <c r="EL27720" s="325"/>
    </row>
    <row r="27721" spans="56:142" x14ac:dyDescent="0.2">
      <c r="BD27721" s="325"/>
      <c r="EL27721" s="325"/>
    </row>
    <row r="27722" spans="56:142" x14ac:dyDescent="0.2">
      <c r="BD27722" s="325"/>
      <c r="EL27722" s="325"/>
    </row>
    <row r="27723" spans="56:142" x14ac:dyDescent="0.2">
      <c r="BD27723" s="325"/>
      <c r="EL27723" s="325"/>
    </row>
    <row r="27724" spans="56:142" x14ac:dyDescent="0.2">
      <c r="BD27724" s="325"/>
      <c r="EL27724" s="325"/>
    </row>
    <row r="27725" spans="56:142" x14ac:dyDescent="0.2">
      <c r="BD27725" s="325"/>
      <c r="EL27725" s="325"/>
    </row>
    <row r="27726" spans="56:142" x14ac:dyDescent="0.2">
      <c r="BD27726" s="325"/>
      <c r="EL27726" s="325"/>
    </row>
    <row r="27727" spans="56:142" x14ac:dyDescent="0.2">
      <c r="BD27727" s="325"/>
      <c r="EL27727" s="325"/>
    </row>
    <row r="27728" spans="56:142" x14ac:dyDescent="0.2">
      <c r="BD27728" s="325"/>
      <c r="EL27728" s="325"/>
    </row>
    <row r="27729" spans="56:142" x14ac:dyDescent="0.2">
      <c r="BD27729" s="325"/>
      <c r="EL27729" s="325"/>
    </row>
    <row r="27730" spans="56:142" x14ac:dyDescent="0.2">
      <c r="BD27730" s="325"/>
      <c r="EL27730" s="325"/>
    </row>
    <row r="27731" spans="56:142" x14ac:dyDescent="0.2">
      <c r="BD27731" s="325"/>
      <c r="EL27731" s="325"/>
    </row>
    <row r="27732" spans="56:142" x14ac:dyDescent="0.2">
      <c r="BD27732" s="325"/>
      <c r="EL27732" s="325"/>
    </row>
    <row r="27733" spans="56:142" x14ac:dyDescent="0.2">
      <c r="BD27733" s="325"/>
      <c r="EL27733" s="325"/>
    </row>
    <row r="27734" spans="56:142" x14ac:dyDescent="0.2">
      <c r="BD27734" s="325"/>
      <c r="EL27734" s="325"/>
    </row>
    <row r="27735" spans="56:142" x14ac:dyDescent="0.2">
      <c r="BD27735" s="325"/>
      <c r="EL27735" s="325"/>
    </row>
    <row r="27736" spans="56:142" x14ac:dyDescent="0.2">
      <c r="BD27736" s="325"/>
      <c r="EL27736" s="325"/>
    </row>
    <row r="27737" spans="56:142" x14ac:dyDescent="0.2">
      <c r="BD27737" s="325"/>
      <c r="EL27737" s="325"/>
    </row>
    <row r="27738" spans="56:142" x14ac:dyDescent="0.2">
      <c r="BD27738" s="325"/>
      <c r="EL27738" s="325"/>
    </row>
    <row r="27739" spans="56:142" x14ac:dyDescent="0.2">
      <c r="BD27739" s="325"/>
      <c r="EL27739" s="325"/>
    </row>
    <row r="27740" spans="56:142" x14ac:dyDescent="0.2">
      <c r="BD27740" s="325"/>
      <c r="EL27740" s="325"/>
    </row>
    <row r="27741" spans="56:142" x14ac:dyDescent="0.2">
      <c r="BD27741" s="325"/>
      <c r="EL27741" s="325"/>
    </row>
    <row r="27742" spans="56:142" x14ac:dyDescent="0.2">
      <c r="BD27742" s="325"/>
      <c r="EL27742" s="325"/>
    </row>
    <row r="27743" spans="56:142" x14ac:dyDescent="0.2">
      <c r="BD27743" s="325"/>
      <c r="EL27743" s="325"/>
    </row>
    <row r="27744" spans="56:142" x14ac:dyDescent="0.2">
      <c r="BD27744" s="325"/>
      <c r="EL27744" s="325"/>
    </row>
    <row r="27745" spans="56:142" x14ac:dyDescent="0.2">
      <c r="BD27745" s="325"/>
      <c r="EL27745" s="325"/>
    </row>
    <row r="27746" spans="56:142" x14ac:dyDescent="0.2">
      <c r="BD27746" s="325"/>
      <c r="EL27746" s="325"/>
    </row>
    <row r="27747" spans="56:142" x14ac:dyDescent="0.2">
      <c r="BD27747" s="325"/>
      <c r="EL27747" s="325"/>
    </row>
    <row r="27748" spans="56:142" x14ac:dyDescent="0.2">
      <c r="BD27748" s="325"/>
      <c r="EL27748" s="325"/>
    </row>
    <row r="27749" spans="56:142" x14ac:dyDescent="0.2">
      <c r="BD27749" s="325"/>
      <c r="EL27749" s="325"/>
    </row>
    <row r="27750" spans="56:142" x14ac:dyDescent="0.2">
      <c r="BD27750" s="325"/>
      <c r="EL27750" s="325"/>
    </row>
    <row r="27751" spans="56:142" x14ac:dyDescent="0.2">
      <c r="BD27751" s="325"/>
      <c r="EL27751" s="325"/>
    </row>
    <row r="27752" spans="56:142" x14ac:dyDescent="0.2">
      <c r="BD27752" s="325"/>
      <c r="EL27752" s="325"/>
    </row>
    <row r="27753" spans="56:142" x14ac:dyDescent="0.2">
      <c r="BD27753" s="325"/>
      <c r="EL27753" s="325"/>
    </row>
    <row r="27754" spans="56:142" x14ac:dyDescent="0.2">
      <c r="BD27754" s="325"/>
      <c r="EL27754" s="325"/>
    </row>
    <row r="27755" spans="56:142" x14ac:dyDescent="0.2">
      <c r="BD27755" s="325"/>
      <c r="EL27755" s="325"/>
    </row>
    <row r="27756" spans="56:142" x14ac:dyDescent="0.2">
      <c r="BD27756" s="325"/>
      <c r="EL27756" s="325"/>
    </row>
    <row r="27757" spans="56:142" x14ac:dyDescent="0.2">
      <c r="BD27757" s="325"/>
      <c r="EL27757" s="325"/>
    </row>
    <row r="27758" spans="56:142" x14ac:dyDescent="0.2">
      <c r="BD27758" s="325"/>
      <c r="EL27758" s="325"/>
    </row>
    <row r="27759" spans="56:142" x14ac:dyDescent="0.2">
      <c r="BD27759" s="325"/>
      <c r="EL27759" s="325"/>
    </row>
    <row r="27760" spans="56:142" x14ac:dyDescent="0.2">
      <c r="BD27760" s="325"/>
      <c r="EL27760" s="325"/>
    </row>
    <row r="27761" spans="56:142" x14ac:dyDescent="0.2">
      <c r="BD27761" s="325"/>
      <c r="EL27761" s="325"/>
    </row>
    <row r="27762" spans="56:142" x14ac:dyDescent="0.2">
      <c r="BD27762" s="325"/>
      <c r="EL27762" s="325"/>
    </row>
    <row r="27763" spans="56:142" x14ac:dyDescent="0.2">
      <c r="BD27763" s="325"/>
      <c r="EL27763" s="325"/>
    </row>
    <row r="27764" spans="56:142" x14ac:dyDescent="0.2">
      <c r="BD27764" s="325"/>
      <c r="EL27764" s="325"/>
    </row>
    <row r="27765" spans="56:142" x14ac:dyDescent="0.2">
      <c r="BD27765" s="325"/>
      <c r="EL27765" s="325"/>
    </row>
    <row r="27766" spans="56:142" x14ac:dyDescent="0.2">
      <c r="BD27766" s="325"/>
      <c r="EL27766" s="325"/>
    </row>
    <row r="27767" spans="56:142" x14ac:dyDescent="0.2">
      <c r="BD27767" s="325"/>
      <c r="EL27767" s="325"/>
    </row>
    <row r="27768" spans="56:142" x14ac:dyDescent="0.2">
      <c r="BD27768" s="325"/>
      <c r="EL27768" s="325"/>
    </row>
    <row r="27769" spans="56:142" x14ac:dyDescent="0.2">
      <c r="BD27769" s="325"/>
      <c r="EL27769" s="325"/>
    </row>
    <row r="27770" spans="56:142" x14ac:dyDescent="0.2">
      <c r="BD27770" s="325"/>
      <c r="EL27770" s="325"/>
    </row>
    <row r="27771" spans="56:142" x14ac:dyDescent="0.2">
      <c r="BD27771" s="325"/>
      <c r="EL27771" s="325"/>
    </row>
    <row r="27772" spans="56:142" x14ac:dyDescent="0.2">
      <c r="BD27772" s="325"/>
      <c r="EL27772" s="325"/>
    </row>
    <row r="27773" spans="56:142" x14ac:dyDescent="0.2">
      <c r="BD27773" s="325"/>
      <c r="EL27773" s="325"/>
    </row>
    <row r="27774" spans="56:142" x14ac:dyDescent="0.2">
      <c r="BD27774" s="325"/>
      <c r="EL27774" s="325"/>
    </row>
    <row r="27775" spans="56:142" x14ac:dyDescent="0.2">
      <c r="BD27775" s="325"/>
      <c r="EL27775" s="325"/>
    </row>
    <row r="27776" spans="56:142" x14ac:dyDescent="0.2">
      <c r="BD27776" s="325"/>
      <c r="EL27776" s="325"/>
    </row>
    <row r="27777" spans="56:142" x14ac:dyDescent="0.2">
      <c r="BD27777" s="325"/>
      <c r="EL27777" s="325"/>
    </row>
    <row r="27778" spans="56:142" x14ac:dyDescent="0.2">
      <c r="BD27778" s="325"/>
      <c r="EL27778" s="325"/>
    </row>
    <row r="27779" spans="56:142" x14ac:dyDescent="0.2">
      <c r="BD27779" s="325"/>
      <c r="EL27779" s="325"/>
    </row>
    <row r="27780" spans="56:142" x14ac:dyDescent="0.2">
      <c r="BD27780" s="325"/>
      <c r="EL27780" s="325"/>
    </row>
    <row r="27781" spans="56:142" x14ac:dyDescent="0.2">
      <c r="BD27781" s="325"/>
      <c r="EL27781" s="325"/>
    </row>
    <row r="27782" spans="56:142" x14ac:dyDescent="0.2">
      <c r="BD27782" s="325"/>
      <c r="EL27782" s="325"/>
    </row>
    <row r="27783" spans="56:142" x14ac:dyDescent="0.2">
      <c r="BD27783" s="325"/>
      <c r="EL27783" s="325"/>
    </row>
    <row r="27784" spans="56:142" x14ac:dyDescent="0.2">
      <c r="BD27784" s="325"/>
      <c r="EL27784" s="325"/>
    </row>
    <row r="27785" spans="56:142" x14ac:dyDescent="0.2">
      <c r="BD27785" s="325"/>
      <c r="EL27785" s="325"/>
    </row>
    <row r="27786" spans="56:142" x14ac:dyDescent="0.2">
      <c r="BD27786" s="325"/>
      <c r="EL27786" s="325"/>
    </row>
    <row r="27787" spans="56:142" x14ac:dyDescent="0.2">
      <c r="BD27787" s="325"/>
      <c r="EL27787" s="325"/>
    </row>
    <row r="27788" spans="56:142" x14ac:dyDescent="0.2">
      <c r="BD27788" s="325"/>
      <c r="EL27788" s="325"/>
    </row>
    <row r="27789" spans="56:142" x14ac:dyDescent="0.2">
      <c r="BD27789" s="325"/>
      <c r="EL27789" s="325"/>
    </row>
    <row r="27790" spans="56:142" x14ac:dyDescent="0.2">
      <c r="BD27790" s="325"/>
      <c r="EL27790" s="325"/>
    </row>
    <row r="27791" spans="56:142" x14ac:dyDescent="0.2">
      <c r="BD27791" s="325"/>
      <c r="EL27791" s="325"/>
    </row>
    <row r="27792" spans="56:142" x14ac:dyDescent="0.2">
      <c r="BD27792" s="325"/>
      <c r="EL27792" s="325"/>
    </row>
    <row r="27793" spans="56:142" x14ac:dyDescent="0.2">
      <c r="BD27793" s="325"/>
      <c r="EL27793" s="325"/>
    </row>
    <row r="27794" spans="56:142" x14ac:dyDescent="0.2">
      <c r="BD27794" s="325"/>
      <c r="EL27794" s="325"/>
    </row>
    <row r="27795" spans="56:142" x14ac:dyDescent="0.2">
      <c r="BD27795" s="325"/>
      <c r="EL27795" s="325"/>
    </row>
    <row r="27796" spans="56:142" x14ac:dyDescent="0.2">
      <c r="BD27796" s="325"/>
      <c r="EL27796" s="325"/>
    </row>
    <row r="27797" spans="56:142" x14ac:dyDescent="0.2">
      <c r="BD27797" s="325"/>
      <c r="EL27797" s="325"/>
    </row>
    <row r="27798" spans="56:142" x14ac:dyDescent="0.2">
      <c r="BD27798" s="325"/>
      <c r="EL27798" s="325"/>
    </row>
    <row r="27799" spans="56:142" x14ac:dyDescent="0.2">
      <c r="BD27799" s="325"/>
      <c r="EL27799" s="325"/>
    </row>
    <row r="27800" spans="56:142" x14ac:dyDescent="0.2">
      <c r="BD27800" s="325"/>
      <c r="EL27800" s="325"/>
    </row>
    <row r="27801" spans="56:142" x14ac:dyDescent="0.2">
      <c r="BD27801" s="325"/>
      <c r="EL27801" s="325"/>
    </row>
    <row r="27802" spans="56:142" x14ac:dyDescent="0.2">
      <c r="BD27802" s="325"/>
      <c r="EL27802" s="325"/>
    </row>
    <row r="27803" spans="56:142" x14ac:dyDescent="0.2">
      <c r="BD27803" s="325"/>
      <c r="EL27803" s="325"/>
    </row>
    <row r="27804" spans="56:142" x14ac:dyDescent="0.2">
      <c r="BD27804" s="325"/>
      <c r="EL27804" s="325"/>
    </row>
    <row r="27805" spans="56:142" x14ac:dyDescent="0.2">
      <c r="BD27805" s="325"/>
      <c r="EL27805" s="325"/>
    </row>
    <row r="27806" spans="56:142" x14ac:dyDescent="0.2">
      <c r="BD27806" s="325"/>
      <c r="EL27806" s="325"/>
    </row>
    <row r="27807" spans="56:142" x14ac:dyDescent="0.2">
      <c r="BD27807" s="325"/>
      <c r="EL27807" s="325"/>
    </row>
    <row r="27808" spans="56:142" x14ac:dyDescent="0.2">
      <c r="BD27808" s="325"/>
      <c r="EL27808" s="325"/>
    </row>
    <row r="27809" spans="56:142" x14ac:dyDescent="0.2">
      <c r="BD27809" s="325"/>
      <c r="EL27809" s="325"/>
    </row>
    <row r="27810" spans="56:142" x14ac:dyDescent="0.2">
      <c r="BD27810" s="325"/>
      <c r="EL27810" s="325"/>
    </row>
    <row r="27811" spans="56:142" x14ac:dyDescent="0.2">
      <c r="BD27811" s="325"/>
      <c r="EL27811" s="325"/>
    </row>
    <row r="27812" spans="56:142" x14ac:dyDescent="0.2">
      <c r="BD27812" s="325"/>
      <c r="EL27812" s="325"/>
    </row>
    <row r="27813" spans="56:142" x14ac:dyDescent="0.2">
      <c r="BD27813" s="325"/>
      <c r="EL27813" s="325"/>
    </row>
    <row r="27814" spans="56:142" x14ac:dyDescent="0.2">
      <c r="BD27814" s="325"/>
      <c r="EL27814" s="325"/>
    </row>
    <row r="27815" spans="56:142" x14ac:dyDescent="0.2">
      <c r="BD27815" s="325"/>
      <c r="EL27815" s="325"/>
    </row>
    <row r="27816" spans="56:142" x14ac:dyDescent="0.2">
      <c r="BD27816" s="325"/>
      <c r="EL27816" s="325"/>
    </row>
    <row r="27817" spans="56:142" x14ac:dyDescent="0.2">
      <c r="BD27817" s="325"/>
      <c r="EL27817" s="325"/>
    </row>
    <row r="27818" spans="56:142" x14ac:dyDescent="0.2">
      <c r="BD27818" s="325"/>
      <c r="EL27818" s="325"/>
    </row>
    <row r="27819" spans="56:142" x14ac:dyDescent="0.2">
      <c r="BD27819" s="325"/>
      <c r="EL27819" s="325"/>
    </row>
    <row r="27820" spans="56:142" x14ac:dyDescent="0.2">
      <c r="BD27820" s="325"/>
      <c r="EL27820" s="325"/>
    </row>
    <row r="27821" spans="56:142" x14ac:dyDescent="0.2">
      <c r="BD27821" s="325"/>
      <c r="EL27821" s="325"/>
    </row>
    <row r="27822" spans="56:142" x14ac:dyDescent="0.2">
      <c r="BD27822" s="325"/>
      <c r="EL27822" s="325"/>
    </row>
    <row r="27823" spans="56:142" x14ac:dyDescent="0.2">
      <c r="BD27823" s="325"/>
      <c r="EL27823" s="325"/>
    </row>
    <row r="27824" spans="56:142" x14ac:dyDescent="0.2">
      <c r="BD27824" s="325"/>
      <c r="EL27824" s="325"/>
    </row>
    <row r="27825" spans="56:142" x14ac:dyDescent="0.2">
      <c r="BD27825" s="325"/>
      <c r="EL27825" s="325"/>
    </row>
    <row r="27826" spans="56:142" x14ac:dyDescent="0.2">
      <c r="BD27826" s="325"/>
      <c r="EL27826" s="325"/>
    </row>
    <row r="27827" spans="56:142" x14ac:dyDescent="0.2">
      <c r="BD27827" s="325"/>
      <c r="EL27827" s="325"/>
    </row>
    <row r="27828" spans="56:142" x14ac:dyDescent="0.2">
      <c r="BD27828" s="325"/>
      <c r="EL27828" s="325"/>
    </row>
    <row r="27829" spans="56:142" x14ac:dyDescent="0.2">
      <c r="BD27829" s="325"/>
      <c r="EL27829" s="325"/>
    </row>
    <row r="27830" spans="56:142" x14ac:dyDescent="0.2">
      <c r="BD27830" s="325"/>
      <c r="EL27830" s="325"/>
    </row>
    <row r="27831" spans="56:142" x14ac:dyDescent="0.2">
      <c r="BD27831" s="325"/>
      <c r="EL27831" s="325"/>
    </row>
    <row r="27832" spans="56:142" x14ac:dyDescent="0.2">
      <c r="BD27832" s="325"/>
      <c r="EL27832" s="325"/>
    </row>
    <row r="27833" spans="56:142" x14ac:dyDescent="0.2">
      <c r="BD27833" s="325"/>
      <c r="EL27833" s="325"/>
    </row>
    <row r="27834" spans="56:142" x14ac:dyDescent="0.2">
      <c r="BD27834" s="325"/>
      <c r="EL27834" s="325"/>
    </row>
    <row r="27835" spans="56:142" x14ac:dyDescent="0.2">
      <c r="BD27835" s="325"/>
      <c r="EL27835" s="325"/>
    </row>
    <row r="27836" spans="56:142" x14ac:dyDescent="0.2">
      <c r="BD27836" s="325"/>
      <c r="EL27836" s="325"/>
    </row>
    <row r="27837" spans="56:142" x14ac:dyDescent="0.2">
      <c r="BD27837" s="325"/>
      <c r="EL27837" s="325"/>
    </row>
    <row r="27838" spans="56:142" x14ac:dyDescent="0.2">
      <c r="BD27838" s="325"/>
      <c r="EL27838" s="325"/>
    </row>
    <row r="27839" spans="56:142" x14ac:dyDescent="0.2">
      <c r="BD27839" s="325"/>
      <c r="EL27839" s="325"/>
    </row>
    <row r="27840" spans="56:142" x14ac:dyDescent="0.2">
      <c r="BD27840" s="325"/>
      <c r="EL27840" s="325"/>
    </row>
    <row r="27841" spans="56:142" x14ac:dyDescent="0.2">
      <c r="BD27841" s="325"/>
      <c r="EL27841" s="325"/>
    </row>
    <row r="27842" spans="56:142" x14ac:dyDescent="0.2">
      <c r="BD27842" s="325"/>
      <c r="EL27842" s="325"/>
    </row>
    <row r="27843" spans="56:142" x14ac:dyDescent="0.2">
      <c r="BD27843" s="325"/>
      <c r="EL27843" s="325"/>
    </row>
    <row r="27844" spans="56:142" x14ac:dyDescent="0.2">
      <c r="BD27844" s="325"/>
      <c r="EL27844" s="325"/>
    </row>
    <row r="27845" spans="56:142" x14ac:dyDescent="0.2">
      <c r="BD27845" s="325"/>
      <c r="EL27845" s="325"/>
    </row>
    <row r="27846" spans="56:142" x14ac:dyDescent="0.2">
      <c r="BD27846" s="325"/>
      <c r="EL27846" s="325"/>
    </row>
    <row r="27847" spans="56:142" x14ac:dyDescent="0.2">
      <c r="BD27847" s="325"/>
      <c r="EL27847" s="325"/>
    </row>
    <row r="27848" spans="56:142" x14ac:dyDescent="0.2">
      <c r="BD27848" s="325"/>
      <c r="EL27848" s="325"/>
    </row>
    <row r="27849" spans="56:142" x14ac:dyDescent="0.2">
      <c r="BD27849" s="325"/>
      <c r="EL27849" s="325"/>
    </row>
    <row r="27850" spans="56:142" x14ac:dyDescent="0.2">
      <c r="BD27850" s="325"/>
      <c r="EL27850" s="325"/>
    </row>
    <row r="27851" spans="56:142" x14ac:dyDescent="0.2">
      <c r="BD27851" s="325"/>
      <c r="EL27851" s="325"/>
    </row>
    <row r="27852" spans="56:142" x14ac:dyDescent="0.2">
      <c r="BD27852" s="325"/>
      <c r="EL27852" s="325"/>
    </row>
    <row r="27853" spans="56:142" x14ac:dyDescent="0.2">
      <c r="BD27853" s="325"/>
      <c r="EL27853" s="325"/>
    </row>
    <row r="27854" spans="56:142" x14ac:dyDescent="0.2">
      <c r="BD27854" s="325"/>
      <c r="EL27854" s="325"/>
    </row>
    <row r="27855" spans="56:142" x14ac:dyDescent="0.2">
      <c r="BD27855" s="325"/>
      <c r="EL27855" s="325"/>
    </row>
    <row r="27856" spans="56:142" x14ac:dyDescent="0.2">
      <c r="BD27856" s="325"/>
      <c r="EL27856" s="325"/>
    </row>
    <row r="27857" spans="56:142" x14ac:dyDescent="0.2">
      <c r="BD27857" s="325"/>
      <c r="EL27857" s="325"/>
    </row>
    <row r="27858" spans="56:142" x14ac:dyDescent="0.2">
      <c r="BD27858" s="325"/>
      <c r="EL27858" s="325"/>
    </row>
    <row r="27859" spans="56:142" x14ac:dyDescent="0.2">
      <c r="BD27859" s="325"/>
      <c r="EL27859" s="325"/>
    </row>
    <row r="27860" spans="56:142" x14ac:dyDescent="0.2">
      <c r="BD27860" s="325"/>
      <c r="EL27860" s="325"/>
    </row>
    <row r="27861" spans="56:142" x14ac:dyDescent="0.2">
      <c r="BD27861" s="325"/>
      <c r="EL27861" s="325"/>
    </row>
    <row r="27862" spans="56:142" x14ac:dyDescent="0.2">
      <c r="BD27862" s="325"/>
      <c r="EL27862" s="325"/>
    </row>
    <row r="27863" spans="56:142" x14ac:dyDescent="0.2">
      <c r="BD27863" s="325"/>
      <c r="EL27863" s="325"/>
    </row>
    <row r="27864" spans="56:142" x14ac:dyDescent="0.2">
      <c r="BD27864" s="325"/>
      <c r="EL27864" s="325"/>
    </row>
    <row r="27865" spans="56:142" x14ac:dyDescent="0.2">
      <c r="BD27865" s="325"/>
      <c r="EL27865" s="325"/>
    </row>
    <row r="27866" spans="56:142" x14ac:dyDescent="0.2">
      <c r="BD27866" s="325"/>
      <c r="EL27866" s="325"/>
    </row>
    <row r="27867" spans="56:142" x14ac:dyDescent="0.2">
      <c r="BD27867" s="325"/>
      <c r="EL27867" s="325"/>
    </row>
    <row r="27868" spans="56:142" x14ac:dyDescent="0.2">
      <c r="BD27868" s="325"/>
      <c r="EL27868" s="325"/>
    </row>
    <row r="27869" spans="56:142" x14ac:dyDescent="0.2">
      <c r="BD27869" s="325"/>
      <c r="EL27869" s="325"/>
    </row>
    <row r="27870" spans="56:142" x14ac:dyDescent="0.2">
      <c r="BD27870" s="325"/>
      <c r="EL27870" s="325"/>
    </row>
    <row r="27871" spans="56:142" x14ac:dyDescent="0.2">
      <c r="BD27871" s="325"/>
      <c r="EL27871" s="325"/>
    </row>
    <row r="27872" spans="56:142" x14ac:dyDescent="0.2">
      <c r="BD27872" s="325"/>
      <c r="EL27872" s="325"/>
    </row>
    <row r="27873" spans="56:142" x14ac:dyDescent="0.2">
      <c r="BD27873" s="325"/>
      <c r="EL27873" s="325"/>
    </row>
    <row r="27874" spans="56:142" x14ac:dyDescent="0.2">
      <c r="BD27874" s="325"/>
      <c r="EL27874" s="325"/>
    </row>
    <row r="27875" spans="56:142" x14ac:dyDescent="0.2">
      <c r="BD27875" s="325"/>
      <c r="EL27875" s="325"/>
    </row>
    <row r="27876" spans="56:142" x14ac:dyDescent="0.2">
      <c r="BD27876" s="325"/>
      <c r="EL27876" s="325"/>
    </row>
    <row r="27877" spans="56:142" x14ac:dyDescent="0.2">
      <c r="BD27877" s="325"/>
      <c r="EL27877" s="325"/>
    </row>
    <row r="27878" spans="56:142" x14ac:dyDescent="0.2">
      <c r="BD27878" s="325"/>
      <c r="EL27878" s="325"/>
    </row>
    <row r="27879" spans="56:142" x14ac:dyDescent="0.2">
      <c r="BD27879" s="325"/>
      <c r="EL27879" s="325"/>
    </row>
    <row r="27880" spans="56:142" x14ac:dyDescent="0.2">
      <c r="BD27880" s="325"/>
      <c r="EL27880" s="325"/>
    </row>
    <row r="27881" spans="56:142" x14ac:dyDescent="0.2">
      <c r="BD27881" s="325"/>
      <c r="EL27881" s="325"/>
    </row>
    <row r="27882" spans="56:142" x14ac:dyDescent="0.2">
      <c r="BD27882" s="325"/>
      <c r="EL27882" s="325"/>
    </row>
    <row r="27883" spans="56:142" x14ac:dyDescent="0.2">
      <c r="BD27883" s="325"/>
      <c r="EL27883" s="325"/>
    </row>
    <row r="27884" spans="56:142" x14ac:dyDescent="0.2">
      <c r="BD27884" s="325"/>
      <c r="EL27884" s="325"/>
    </row>
    <row r="27885" spans="56:142" x14ac:dyDescent="0.2">
      <c r="BD27885" s="325"/>
      <c r="EL27885" s="325"/>
    </row>
    <row r="27886" spans="56:142" x14ac:dyDescent="0.2">
      <c r="BD27886" s="325"/>
      <c r="EL27886" s="325"/>
    </row>
    <row r="27887" spans="56:142" x14ac:dyDescent="0.2">
      <c r="BD27887" s="325"/>
      <c r="EL27887" s="325"/>
    </row>
    <row r="27888" spans="56:142" x14ac:dyDescent="0.2">
      <c r="BD27888" s="325"/>
      <c r="EL27888" s="325"/>
    </row>
    <row r="27889" spans="56:142" x14ac:dyDescent="0.2">
      <c r="BD27889" s="325"/>
      <c r="EL27889" s="325"/>
    </row>
    <row r="27890" spans="56:142" x14ac:dyDescent="0.2">
      <c r="BD27890" s="325"/>
      <c r="EL27890" s="325"/>
    </row>
    <row r="27891" spans="56:142" x14ac:dyDescent="0.2">
      <c r="BD27891" s="325"/>
      <c r="EL27891" s="325"/>
    </row>
    <row r="27892" spans="56:142" x14ac:dyDescent="0.2">
      <c r="BD27892" s="325"/>
      <c r="EL27892" s="325"/>
    </row>
    <row r="27893" spans="56:142" x14ac:dyDescent="0.2">
      <c r="BD27893" s="325"/>
      <c r="EL27893" s="325"/>
    </row>
    <row r="27894" spans="56:142" x14ac:dyDescent="0.2">
      <c r="BD27894" s="325"/>
      <c r="EL27894" s="325"/>
    </row>
    <row r="27895" spans="56:142" x14ac:dyDescent="0.2">
      <c r="BD27895" s="325"/>
      <c r="EL27895" s="325"/>
    </row>
    <row r="27896" spans="56:142" x14ac:dyDescent="0.2">
      <c r="BD27896" s="325"/>
      <c r="EL27896" s="325"/>
    </row>
    <row r="27897" spans="56:142" x14ac:dyDescent="0.2">
      <c r="BD27897" s="325"/>
      <c r="EL27897" s="325"/>
    </row>
    <row r="27898" spans="56:142" x14ac:dyDescent="0.2">
      <c r="BD27898" s="325"/>
      <c r="EL27898" s="325"/>
    </row>
    <row r="27899" spans="56:142" x14ac:dyDescent="0.2">
      <c r="BD27899" s="325"/>
      <c r="EL27899" s="325"/>
    </row>
    <row r="27900" spans="56:142" x14ac:dyDescent="0.2">
      <c r="BD27900" s="325"/>
      <c r="EL27900" s="325"/>
    </row>
    <row r="27901" spans="56:142" x14ac:dyDescent="0.2">
      <c r="BD27901" s="325"/>
      <c r="EL27901" s="325"/>
    </row>
    <row r="27902" spans="56:142" x14ac:dyDescent="0.2">
      <c r="BD27902" s="325"/>
      <c r="EL27902" s="325"/>
    </row>
    <row r="27903" spans="56:142" x14ac:dyDescent="0.2">
      <c r="BD27903" s="325"/>
      <c r="EL27903" s="325"/>
    </row>
    <row r="27904" spans="56:142" x14ac:dyDescent="0.2">
      <c r="BD27904" s="325"/>
      <c r="EL27904" s="325"/>
    </row>
    <row r="27905" spans="56:142" x14ac:dyDescent="0.2">
      <c r="BD27905" s="325"/>
      <c r="EL27905" s="325"/>
    </row>
    <row r="27906" spans="56:142" x14ac:dyDescent="0.2">
      <c r="BD27906" s="325"/>
      <c r="EL27906" s="325"/>
    </row>
    <row r="27907" spans="56:142" x14ac:dyDescent="0.2">
      <c r="BD27907" s="325"/>
      <c r="EL27907" s="325"/>
    </row>
    <row r="27908" spans="56:142" x14ac:dyDescent="0.2">
      <c r="BD27908" s="325"/>
      <c r="EL27908" s="325"/>
    </row>
    <row r="27909" spans="56:142" x14ac:dyDescent="0.2">
      <c r="BD27909" s="325"/>
      <c r="EL27909" s="325"/>
    </row>
    <row r="27910" spans="56:142" x14ac:dyDescent="0.2">
      <c r="BD27910" s="325"/>
      <c r="EL27910" s="325"/>
    </row>
    <row r="27911" spans="56:142" x14ac:dyDescent="0.2">
      <c r="BD27911" s="325"/>
      <c r="EL27911" s="325"/>
    </row>
    <row r="27912" spans="56:142" x14ac:dyDescent="0.2">
      <c r="BD27912" s="325"/>
      <c r="EL27912" s="325"/>
    </row>
    <row r="27913" spans="56:142" x14ac:dyDescent="0.2">
      <c r="BD27913" s="325"/>
      <c r="EL27913" s="325"/>
    </row>
    <row r="27914" spans="56:142" x14ac:dyDescent="0.2">
      <c r="BD27914" s="325"/>
      <c r="EL27914" s="325"/>
    </row>
    <row r="27915" spans="56:142" x14ac:dyDescent="0.2">
      <c r="BD27915" s="325"/>
      <c r="EL27915" s="325"/>
    </row>
    <row r="27916" spans="56:142" x14ac:dyDescent="0.2">
      <c r="BD27916" s="325"/>
      <c r="EL27916" s="325"/>
    </row>
    <row r="27917" spans="56:142" x14ac:dyDescent="0.2">
      <c r="BD27917" s="325"/>
      <c r="EL27917" s="325"/>
    </row>
    <row r="27918" spans="56:142" x14ac:dyDescent="0.2">
      <c r="BD27918" s="325"/>
      <c r="EL27918" s="325"/>
    </row>
    <row r="27919" spans="56:142" x14ac:dyDescent="0.2">
      <c r="BD27919" s="325"/>
      <c r="EL27919" s="325"/>
    </row>
    <row r="27920" spans="56:142" x14ac:dyDescent="0.2">
      <c r="BD27920" s="325"/>
      <c r="EL27920" s="325"/>
    </row>
    <row r="27921" spans="56:142" x14ac:dyDescent="0.2">
      <c r="BD27921" s="325"/>
      <c r="EL27921" s="325"/>
    </row>
    <row r="27922" spans="56:142" x14ac:dyDescent="0.2">
      <c r="BD27922" s="325"/>
      <c r="EL27922" s="325"/>
    </row>
    <row r="27923" spans="56:142" x14ac:dyDescent="0.2">
      <c r="BD27923" s="325"/>
      <c r="EL27923" s="325"/>
    </row>
    <row r="27924" spans="56:142" x14ac:dyDescent="0.2">
      <c r="BD27924" s="325"/>
      <c r="EL27924" s="325"/>
    </row>
    <row r="27925" spans="56:142" x14ac:dyDescent="0.2">
      <c r="BD27925" s="325"/>
      <c r="EL27925" s="325"/>
    </row>
    <row r="27926" spans="56:142" x14ac:dyDescent="0.2">
      <c r="BD27926" s="325"/>
      <c r="EL27926" s="325"/>
    </row>
    <row r="27927" spans="56:142" x14ac:dyDescent="0.2">
      <c r="BD27927" s="325"/>
      <c r="EL27927" s="325"/>
    </row>
    <row r="27928" spans="56:142" x14ac:dyDescent="0.2">
      <c r="BD27928" s="325"/>
      <c r="EL27928" s="325"/>
    </row>
    <row r="27929" spans="56:142" x14ac:dyDescent="0.2">
      <c r="BD27929" s="325"/>
      <c r="EL27929" s="325"/>
    </row>
    <row r="27930" spans="56:142" x14ac:dyDescent="0.2">
      <c r="BD27930" s="325"/>
      <c r="EL27930" s="325"/>
    </row>
    <row r="27931" spans="56:142" x14ac:dyDescent="0.2">
      <c r="BD27931" s="325"/>
      <c r="EL27931" s="325"/>
    </row>
    <row r="27932" spans="56:142" x14ac:dyDescent="0.2">
      <c r="BD27932" s="325"/>
      <c r="EL27932" s="325"/>
    </row>
    <row r="27933" spans="56:142" x14ac:dyDescent="0.2">
      <c r="BD27933" s="325"/>
      <c r="EL27933" s="325"/>
    </row>
    <row r="27934" spans="56:142" x14ac:dyDescent="0.2">
      <c r="BD27934" s="325"/>
      <c r="EL27934" s="325"/>
    </row>
    <row r="27935" spans="56:142" x14ac:dyDescent="0.2">
      <c r="BD27935" s="325"/>
      <c r="EL27935" s="325"/>
    </row>
    <row r="27936" spans="56:142" x14ac:dyDescent="0.2">
      <c r="BD27936" s="325"/>
      <c r="EL27936" s="325"/>
    </row>
    <row r="27937" spans="56:142" x14ac:dyDescent="0.2">
      <c r="BD27937" s="325"/>
      <c r="EL27937" s="325"/>
    </row>
    <row r="27938" spans="56:142" x14ac:dyDescent="0.2">
      <c r="BD27938" s="325"/>
      <c r="EL27938" s="325"/>
    </row>
    <row r="27939" spans="56:142" x14ac:dyDescent="0.2">
      <c r="BD27939" s="325"/>
      <c r="EL27939" s="325"/>
    </row>
    <row r="27940" spans="56:142" x14ac:dyDescent="0.2">
      <c r="BD27940" s="325"/>
      <c r="EL27940" s="325"/>
    </row>
    <row r="27941" spans="56:142" x14ac:dyDescent="0.2">
      <c r="BD27941" s="325"/>
      <c r="EL27941" s="325"/>
    </row>
    <row r="27942" spans="56:142" x14ac:dyDescent="0.2">
      <c r="BD27942" s="325"/>
      <c r="EL27942" s="325"/>
    </row>
    <row r="27943" spans="56:142" x14ac:dyDescent="0.2">
      <c r="BD27943" s="325"/>
      <c r="EL27943" s="325"/>
    </row>
    <row r="27944" spans="56:142" x14ac:dyDescent="0.2">
      <c r="BD27944" s="325"/>
      <c r="EL27944" s="325"/>
    </row>
    <row r="27945" spans="56:142" x14ac:dyDescent="0.2">
      <c r="BD27945" s="325"/>
      <c r="EL27945" s="325"/>
    </row>
    <row r="27946" spans="56:142" x14ac:dyDescent="0.2">
      <c r="BD27946" s="325"/>
      <c r="EL27946" s="325"/>
    </row>
    <row r="27947" spans="56:142" x14ac:dyDescent="0.2">
      <c r="BD27947" s="325"/>
      <c r="EL27947" s="325"/>
    </row>
    <row r="27948" spans="56:142" x14ac:dyDescent="0.2">
      <c r="BD27948" s="325"/>
      <c r="EL27948" s="325"/>
    </row>
    <row r="27949" spans="56:142" x14ac:dyDescent="0.2">
      <c r="BD27949" s="325"/>
      <c r="EL27949" s="325"/>
    </row>
    <row r="27950" spans="56:142" x14ac:dyDescent="0.2">
      <c r="BD27950" s="325"/>
      <c r="EL27950" s="325"/>
    </row>
    <row r="27951" spans="56:142" x14ac:dyDescent="0.2">
      <c r="BD27951" s="325"/>
      <c r="EL27951" s="325"/>
    </row>
    <row r="27952" spans="56:142" x14ac:dyDescent="0.2">
      <c r="BD27952" s="325"/>
      <c r="EL27952" s="325"/>
    </row>
    <row r="27953" spans="56:142" x14ac:dyDescent="0.2">
      <c r="BD27953" s="325"/>
      <c r="EL27953" s="325"/>
    </row>
    <row r="27954" spans="56:142" x14ac:dyDescent="0.2">
      <c r="BD27954" s="325"/>
      <c r="EL27954" s="325"/>
    </row>
    <row r="27955" spans="56:142" x14ac:dyDescent="0.2">
      <c r="BD27955" s="325"/>
      <c r="EL27955" s="325"/>
    </row>
    <row r="27956" spans="56:142" x14ac:dyDescent="0.2">
      <c r="BD27956" s="325"/>
      <c r="EL27956" s="325"/>
    </row>
    <row r="27957" spans="56:142" x14ac:dyDescent="0.2">
      <c r="BD27957" s="325"/>
      <c r="EL27957" s="325"/>
    </row>
    <row r="27958" spans="56:142" x14ac:dyDescent="0.2">
      <c r="BD27958" s="325"/>
      <c r="EL27958" s="325"/>
    </row>
    <row r="27959" spans="56:142" x14ac:dyDescent="0.2">
      <c r="BD27959" s="325"/>
      <c r="EL27959" s="325"/>
    </row>
    <row r="27960" spans="56:142" x14ac:dyDescent="0.2">
      <c r="BD27960" s="325"/>
      <c r="EL27960" s="325"/>
    </row>
    <row r="27961" spans="56:142" x14ac:dyDescent="0.2">
      <c r="BD27961" s="325"/>
      <c r="EL27961" s="325"/>
    </row>
    <row r="27962" spans="56:142" x14ac:dyDescent="0.2">
      <c r="BD27962" s="325"/>
      <c r="EL27962" s="325"/>
    </row>
    <row r="27963" spans="56:142" x14ac:dyDescent="0.2">
      <c r="BD27963" s="325"/>
      <c r="EL27963" s="325"/>
    </row>
    <row r="27964" spans="56:142" x14ac:dyDescent="0.2">
      <c r="BD27964" s="325"/>
      <c r="EL27964" s="325"/>
    </row>
    <row r="27965" spans="56:142" x14ac:dyDescent="0.2">
      <c r="BD27965" s="325"/>
      <c r="EL27965" s="325"/>
    </row>
    <row r="27966" spans="56:142" x14ac:dyDescent="0.2">
      <c r="BD27966" s="325"/>
      <c r="EL27966" s="325"/>
    </row>
    <row r="27967" spans="56:142" x14ac:dyDescent="0.2">
      <c r="BD27967" s="325"/>
      <c r="EL27967" s="325"/>
    </row>
    <row r="27968" spans="56:142" x14ac:dyDescent="0.2">
      <c r="BD27968" s="325"/>
      <c r="EL27968" s="325"/>
    </row>
    <row r="27969" spans="56:142" x14ac:dyDescent="0.2">
      <c r="BD27969" s="325"/>
      <c r="EL27969" s="325"/>
    </row>
    <row r="27970" spans="56:142" x14ac:dyDescent="0.2">
      <c r="BD27970" s="325"/>
      <c r="EL27970" s="325"/>
    </row>
    <row r="27971" spans="56:142" x14ac:dyDescent="0.2">
      <c r="BD27971" s="325"/>
      <c r="EL27971" s="325"/>
    </row>
    <row r="27972" spans="56:142" x14ac:dyDescent="0.2">
      <c r="BD27972" s="325"/>
      <c r="EL27972" s="325"/>
    </row>
    <row r="27973" spans="56:142" x14ac:dyDescent="0.2">
      <c r="BD27973" s="325"/>
      <c r="EL27973" s="325"/>
    </row>
    <row r="27974" spans="56:142" x14ac:dyDescent="0.2">
      <c r="BD27974" s="325"/>
      <c r="EL27974" s="325"/>
    </row>
    <row r="27975" spans="56:142" x14ac:dyDescent="0.2">
      <c r="BD27975" s="325"/>
      <c r="EL27975" s="325"/>
    </row>
    <row r="27976" spans="56:142" x14ac:dyDescent="0.2">
      <c r="BD27976" s="325"/>
      <c r="EL27976" s="325"/>
    </row>
    <row r="27977" spans="56:142" x14ac:dyDescent="0.2">
      <c r="BD27977" s="325"/>
      <c r="EL27977" s="325"/>
    </row>
    <row r="27978" spans="56:142" x14ac:dyDescent="0.2">
      <c r="BD27978" s="325"/>
      <c r="EL27978" s="325"/>
    </row>
    <row r="27979" spans="56:142" x14ac:dyDescent="0.2">
      <c r="BD27979" s="325"/>
      <c r="EL27979" s="325"/>
    </row>
    <row r="27980" spans="56:142" x14ac:dyDescent="0.2">
      <c r="BD27980" s="325"/>
      <c r="EL27980" s="325"/>
    </row>
    <row r="27981" spans="56:142" x14ac:dyDescent="0.2">
      <c r="BD27981" s="325"/>
      <c r="EL27981" s="325"/>
    </row>
    <row r="27982" spans="56:142" x14ac:dyDescent="0.2">
      <c r="BD27982" s="325"/>
      <c r="EL27982" s="325"/>
    </row>
    <row r="27983" spans="56:142" x14ac:dyDescent="0.2">
      <c r="BD27983" s="325"/>
      <c r="EL27983" s="325"/>
    </row>
    <row r="27984" spans="56:142" x14ac:dyDescent="0.2">
      <c r="BD27984" s="325"/>
      <c r="EL27984" s="325"/>
    </row>
    <row r="27985" spans="56:142" x14ac:dyDescent="0.2">
      <c r="BD27985" s="325"/>
      <c r="EL27985" s="325"/>
    </row>
    <row r="27986" spans="56:142" x14ac:dyDescent="0.2">
      <c r="BD27986" s="325"/>
      <c r="EL27986" s="325"/>
    </row>
    <row r="27987" spans="56:142" x14ac:dyDescent="0.2">
      <c r="BD27987" s="325"/>
      <c r="EL27987" s="325"/>
    </row>
    <row r="27988" spans="56:142" x14ac:dyDescent="0.2">
      <c r="BD27988" s="325"/>
      <c r="EL27988" s="325"/>
    </row>
    <row r="27989" spans="56:142" x14ac:dyDescent="0.2">
      <c r="BD27989" s="325"/>
      <c r="EL27989" s="325"/>
    </row>
    <row r="27990" spans="56:142" x14ac:dyDescent="0.2">
      <c r="BD27990" s="325"/>
      <c r="EL27990" s="325"/>
    </row>
    <row r="27991" spans="56:142" x14ac:dyDescent="0.2">
      <c r="BD27991" s="325"/>
      <c r="EL27991" s="325"/>
    </row>
    <row r="27992" spans="56:142" x14ac:dyDescent="0.2">
      <c r="BD27992" s="325"/>
      <c r="EL27992" s="325"/>
    </row>
    <row r="27993" spans="56:142" x14ac:dyDescent="0.2">
      <c r="BD27993" s="325"/>
      <c r="EL27993" s="325"/>
    </row>
    <row r="27994" spans="56:142" x14ac:dyDescent="0.2">
      <c r="BD27994" s="325"/>
      <c r="EL27994" s="325"/>
    </row>
    <row r="27995" spans="56:142" x14ac:dyDescent="0.2">
      <c r="BD27995" s="325"/>
      <c r="EL27995" s="325"/>
    </row>
    <row r="27996" spans="56:142" x14ac:dyDescent="0.2">
      <c r="BD27996" s="325"/>
      <c r="EL27996" s="325"/>
    </row>
    <row r="27997" spans="56:142" x14ac:dyDescent="0.2">
      <c r="BD27997" s="325"/>
      <c r="EL27997" s="325"/>
    </row>
    <row r="27998" spans="56:142" x14ac:dyDescent="0.2">
      <c r="BD27998" s="325"/>
      <c r="EL27998" s="325"/>
    </row>
    <row r="27999" spans="56:142" x14ac:dyDescent="0.2">
      <c r="BD27999" s="325"/>
      <c r="EL27999" s="325"/>
    </row>
    <row r="28000" spans="56:142" x14ac:dyDescent="0.2">
      <c r="BD28000" s="325"/>
      <c r="EL28000" s="325"/>
    </row>
    <row r="28001" spans="56:142" x14ac:dyDescent="0.2">
      <c r="BD28001" s="325"/>
      <c r="EL28001" s="325"/>
    </row>
    <row r="28002" spans="56:142" x14ac:dyDescent="0.2">
      <c r="BD28002" s="325"/>
      <c r="EL28002" s="325"/>
    </row>
    <row r="28003" spans="56:142" x14ac:dyDescent="0.2">
      <c r="BD28003" s="325"/>
      <c r="EL28003" s="325"/>
    </row>
    <row r="28004" spans="56:142" x14ac:dyDescent="0.2">
      <c r="BD28004" s="325"/>
      <c r="EL28004" s="325"/>
    </row>
    <row r="28005" spans="56:142" x14ac:dyDescent="0.2">
      <c r="BD28005" s="325"/>
      <c r="EL28005" s="325"/>
    </row>
    <row r="28006" spans="56:142" x14ac:dyDescent="0.2">
      <c r="BD28006" s="325"/>
      <c r="EL28006" s="325"/>
    </row>
    <row r="28007" spans="56:142" x14ac:dyDescent="0.2">
      <c r="BD28007" s="325"/>
      <c r="EL28007" s="325"/>
    </row>
    <row r="28008" spans="56:142" x14ac:dyDescent="0.2">
      <c r="BD28008" s="325"/>
      <c r="EL28008" s="325"/>
    </row>
    <row r="28009" spans="56:142" x14ac:dyDescent="0.2">
      <c r="BD28009" s="325"/>
      <c r="EL28009" s="325"/>
    </row>
    <row r="28010" spans="56:142" x14ac:dyDescent="0.2">
      <c r="BD28010" s="325"/>
      <c r="EL28010" s="325"/>
    </row>
    <row r="28011" spans="56:142" x14ac:dyDescent="0.2">
      <c r="BD28011" s="325"/>
      <c r="EL28011" s="325"/>
    </row>
    <row r="28012" spans="56:142" x14ac:dyDescent="0.2">
      <c r="BD28012" s="325"/>
      <c r="EL28012" s="325"/>
    </row>
    <row r="28013" spans="56:142" x14ac:dyDescent="0.2">
      <c r="BD28013" s="325"/>
      <c r="EL28013" s="325"/>
    </row>
    <row r="28014" spans="56:142" x14ac:dyDescent="0.2">
      <c r="BD28014" s="325"/>
      <c r="EL28014" s="325"/>
    </row>
    <row r="28015" spans="56:142" x14ac:dyDescent="0.2">
      <c r="BD28015" s="325"/>
      <c r="EL28015" s="325"/>
    </row>
    <row r="28016" spans="56:142" x14ac:dyDescent="0.2">
      <c r="BD28016" s="325"/>
      <c r="EL28016" s="325"/>
    </row>
    <row r="28017" spans="56:142" x14ac:dyDescent="0.2">
      <c r="BD28017" s="325"/>
      <c r="EL28017" s="325"/>
    </row>
    <row r="28018" spans="56:142" x14ac:dyDescent="0.2">
      <c r="BD28018" s="325"/>
      <c r="EL28018" s="325"/>
    </row>
    <row r="28019" spans="56:142" x14ac:dyDescent="0.2">
      <c r="BD28019" s="325"/>
      <c r="EL28019" s="325"/>
    </row>
    <row r="28020" spans="56:142" x14ac:dyDescent="0.2">
      <c r="BD28020" s="325"/>
      <c r="EL28020" s="325"/>
    </row>
    <row r="28021" spans="56:142" x14ac:dyDescent="0.2">
      <c r="BD28021" s="325"/>
      <c r="EL28021" s="325"/>
    </row>
    <row r="28022" spans="56:142" x14ac:dyDescent="0.2">
      <c r="BD28022" s="325"/>
      <c r="EL28022" s="325"/>
    </row>
    <row r="28023" spans="56:142" x14ac:dyDescent="0.2">
      <c r="BD28023" s="325"/>
      <c r="EL28023" s="325"/>
    </row>
    <row r="28024" spans="56:142" x14ac:dyDescent="0.2">
      <c r="BD28024" s="325"/>
      <c r="EL28024" s="325"/>
    </row>
    <row r="28025" spans="56:142" x14ac:dyDescent="0.2">
      <c r="BD28025" s="325"/>
      <c r="EL28025" s="325"/>
    </row>
    <row r="28026" spans="56:142" x14ac:dyDescent="0.2">
      <c r="BD28026" s="325"/>
      <c r="EL28026" s="325"/>
    </row>
    <row r="28027" spans="56:142" x14ac:dyDescent="0.2">
      <c r="BD28027" s="325"/>
      <c r="EL28027" s="325"/>
    </row>
    <row r="28028" spans="56:142" x14ac:dyDescent="0.2">
      <c r="BD28028" s="325"/>
      <c r="EL28028" s="325"/>
    </row>
    <row r="28029" spans="56:142" x14ac:dyDescent="0.2">
      <c r="BD28029" s="325"/>
      <c r="EL28029" s="325"/>
    </row>
    <row r="28030" spans="56:142" x14ac:dyDescent="0.2">
      <c r="BD28030" s="325"/>
      <c r="EL28030" s="325"/>
    </row>
    <row r="28031" spans="56:142" x14ac:dyDescent="0.2">
      <c r="BD28031" s="325"/>
      <c r="EL28031" s="325"/>
    </row>
    <row r="28032" spans="56:142" x14ac:dyDescent="0.2">
      <c r="BD28032" s="325"/>
      <c r="EL28032" s="325"/>
    </row>
    <row r="28033" spans="56:142" x14ac:dyDescent="0.2">
      <c r="BD28033" s="325"/>
      <c r="EL28033" s="325"/>
    </row>
    <row r="28034" spans="56:142" x14ac:dyDescent="0.2">
      <c r="BD28034" s="325"/>
      <c r="EL28034" s="325"/>
    </row>
    <row r="28035" spans="56:142" x14ac:dyDescent="0.2">
      <c r="BD28035" s="325"/>
      <c r="EL28035" s="325"/>
    </row>
    <row r="28036" spans="56:142" x14ac:dyDescent="0.2">
      <c r="BD28036" s="325"/>
      <c r="EL28036" s="325"/>
    </row>
    <row r="28037" spans="56:142" x14ac:dyDescent="0.2">
      <c r="BD28037" s="325"/>
      <c r="EL28037" s="325"/>
    </row>
    <row r="28038" spans="56:142" x14ac:dyDescent="0.2">
      <c r="BD28038" s="325"/>
      <c r="EL28038" s="325"/>
    </row>
    <row r="28039" spans="56:142" x14ac:dyDescent="0.2">
      <c r="BD28039" s="325"/>
      <c r="EL28039" s="325"/>
    </row>
    <row r="28040" spans="56:142" x14ac:dyDescent="0.2">
      <c r="BD28040" s="325"/>
      <c r="EL28040" s="325"/>
    </row>
    <row r="28041" spans="56:142" x14ac:dyDescent="0.2">
      <c r="BD28041" s="325"/>
      <c r="EL28041" s="325"/>
    </row>
    <row r="28042" spans="56:142" x14ac:dyDescent="0.2">
      <c r="BD28042" s="325"/>
      <c r="EL28042" s="325"/>
    </row>
    <row r="28043" spans="56:142" x14ac:dyDescent="0.2">
      <c r="BD28043" s="325"/>
      <c r="EL28043" s="325"/>
    </row>
    <row r="28044" spans="56:142" x14ac:dyDescent="0.2">
      <c r="BD28044" s="325"/>
      <c r="EL28044" s="325"/>
    </row>
    <row r="28045" spans="56:142" x14ac:dyDescent="0.2">
      <c r="BD28045" s="325"/>
      <c r="EL28045" s="325"/>
    </row>
    <row r="28046" spans="56:142" x14ac:dyDescent="0.2">
      <c r="BD28046" s="325"/>
      <c r="EL28046" s="325"/>
    </row>
    <row r="28047" spans="56:142" x14ac:dyDescent="0.2">
      <c r="BD28047" s="325"/>
      <c r="EL28047" s="325"/>
    </row>
    <row r="28048" spans="56:142" x14ac:dyDescent="0.2">
      <c r="BD28048" s="325"/>
      <c r="EL28048" s="325"/>
    </row>
    <row r="28049" spans="56:142" x14ac:dyDescent="0.2">
      <c r="BD28049" s="325"/>
      <c r="EL28049" s="325"/>
    </row>
    <row r="28050" spans="56:142" x14ac:dyDescent="0.2">
      <c r="BD28050" s="325"/>
      <c r="EL28050" s="325"/>
    </row>
    <row r="28051" spans="56:142" x14ac:dyDescent="0.2">
      <c r="BD28051" s="325"/>
      <c r="EL28051" s="325"/>
    </row>
    <row r="28052" spans="56:142" x14ac:dyDescent="0.2">
      <c r="BD28052" s="325"/>
      <c r="EL28052" s="325"/>
    </row>
    <row r="28053" spans="56:142" x14ac:dyDescent="0.2">
      <c r="BD28053" s="325"/>
      <c r="EL28053" s="325"/>
    </row>
    <row r="28054" spans="56:142" x14ac:dyDescent="0.2">
      <c r="BD28054" s="325"/>
      <c r="EL28054" s="325"/>
    </row>
    <row r="28055" spans="56:142" x14ac:dyDescent="0.2">
      <c r="BD28055" s="325"/>
      <c r="EL28055" s="325"/>
    </row>
    <row r="28056" spans="56:142" x14ac:dyDescent="0.2">
      <c r="BD28056" s="325"/>
      <c r="EL28056" s="325"/>
    </row>
    <row r="28057" spans="56:142" x14ac:dyDescent="0.2">
      <c r="BD28057" s="325"/>
      <c r="EL28057" s="325"/>
    </row>
    <row r="28058" spans="56:142" x14ac:dyDescent="0.2">
      <c r="BD28058" s="325"/>
      <c r="EL28058" s="325"/>
    </row>
    <row r="28059" spans="56:142" x14ac:dyDescent="0.2">
      <c r="BD28059" s="325"/>
      <c r="EL28059" s="325"/>
    </row>
    <row r="28060" spans="56:142" x14ac:dyDescent="0.2">
      <c r="BD28060" s="325"/>
      <c r="EL28060" s="325"/>
    </row>
    <row r="28061" spans="56:142" x14ac:dyDescent="0.2">
      <c r="BD28061" s="325"/>
      <c r="EL28061" s="325"/>
    </row>
    <row r="28062" spans="56:142" x14ac:dyDescent="0.2">
      <c r="BD28062" s="325"/>
      <c r="EL28062" s="325"/>
    </row>
    <row r="28063" spans="56:142" x14ac:dyDescent="0.2">
      <c r="BD28063" s="325"/>
      <c r="EL28063" s="325"/>
    </row>
    <row r="28064" spans="56:142" x14ac:dyDescent="0.2">
      <c r="BD28064" s="325"/>
      <c r="EL28064" s="325"/>
    </row>
    <row r="28065" spans="56:142" x14ac:dyDescent="0.2">
      <c r="BD28065" s="325"/>
      <c r="EL28065" s="325"/>
    </row>
    <row r="28066" spans="56:142" x14ac:dyDescent="0.2">
      <c r="BD28066" s="325"/>
      <c r="EL28066" s="325"/>
    </row>
    <row r="28067" spans="56:142" x14ac:dyDescent="0.2">
      <c r="BD28067" s="325"/>
      <c r="EL28067" s="325"/>
    </row>
    <row r="28068" spans="56:142" x14ac:dyDescent="0.2">
      <c r="BD28068" s="325"/>
      <c r="EL28068" s="325"/>
    </row>
    <row r="28069" spans="56:142" x14ac:dyDescent="0.2">
      <c r="BD28069" s="325"/>
      <c r="EL28069" s="325"/>
    </row>
    <row r="28070" spans="56:142" x14ac:dyDescent="0.2">
      <c r="BD28070" s="325"/>
      <c r="EL28070" s="325"/>
    </row>
    <row r="28071" spans="56:142" x14ac:dyDescent="0.2">
      <c r="BD28071" s="325"/>
      <c r="EL28071" s="325"/>
    </row>
    <row r="28072" spans="56:142" x14ac:dyDescent="0.2">
      <c r="BD28072" s="325"/>
      <c r="EL28072" s="325"/>
    </row>
    <row r="28073" spans="56:142" x14ac:dyDescent="0.2">
      <c r="BD28073" s="325"/>
      <c r="EL28073" s="325"/>
    </row>
    <row r="28074" spans="56:142" x14ac:dyDescent="0.2">
      <c r="BD28074" s="325"/>
      <c r="EL28074" s="325"/>
    </row>
    <row r="28075" spans="56:142" x14ac:dyDescent="0.2">
      <c r="BD28075" s="325"/>
      <c r="EL28075" s="325"/>
    </row>
    <row r="28076" spans="56:142" x14ac:dyDescent="0.2">
      <c r="BD28076" s="325"/>
      <c r="EL28076" s="325"/>
    </row>
    <row r="28077" spans="56:142" x14ac:dyDescent="0.2">
      <c r="BD28077" s="325"/>
      <c r="EL28077" s="325"/>
    </row>
    <row r="28078" spans="56:142" x14ac:dyDescent="0.2">
      <c r="BD28078" s="325"/>
      <c r="EL28078" s="325"/>
    </row>
    <row r="28079" spans="56:142" x14ac:dyDescent="0.2">
      <c r="BD28079" s="325"/>
      <c r="EL28079" s="325"/>
    </row>
    <row r="28080" spans="56:142" x14ac:dyDescent="0.2">
      <c r="BD28080" s="325"/>
      <c r="EL28080" s="325"/>
    </row>
    <row r="28081" spans="56:142" x14ac:dyDescent="0.2">
      <c r="BD28081" s="325"/>
      <c r="EL28081" s="325"/>
    </row>
    <row r="28082" spans="56:142" x14ac:dyDescent="0.2">
      <c r="BD28082" s="325"/>
      <c r="EL28082" s="325"/>
    </row>
    <row r="28083" spans="56:142" x14ac:dyDescent="0.2">
      <c r="BD28083" s="325"/>
      <c r="EL28083" s="325"/>
    </row>
    <row r="28084" spans="56:142" x14ac:dyDescent="0.2">
      <c r="BD28084" s="325"/>
      <c r="EL28084" s="325"/>
    </row>
    <row r="28085" spans="56:142" x14ac:dyDescent="0.2">
      <c r="BD28085" s="325"/>
      <c r="EL28085" s="325"/>
    </row>
    <row r="28086" spans="56:142" x14ac:dyDescent="0.2">
      <c r="BD28086" s="325"/>
      <c r="EL28086" s="325"/>
    </row>
    <row r="28087" spans="56:142" x14ac:dyDescent="0.2">
      <c r="BD28087" s="325"/>
      <c r="EL28087" s="325"/>
    </row>
    <row r="28088" spans="56:142" x14ac:dyDescent="0.2">
      <c r="BD28088" s="325"/>
      <c r="EL28088" s="325"/>
    </row>
    <row r="28089" spans="56:142" x14ac:dyDescent="0.2">
      <c r="BD28089" s="325"/>
      <c r="EL28089" s="325"/>
    </row>
    <row r="28090" spans="56:142" x14ac:dyDescent="0.2">
      <c r="BD28090" s="325"/>
      <c r="EL28090" s="325"/>
    </row>
    <row r="28091" spans="56:142" x14ac:dyDescent="0.2">
      <c r="BD28091" s="325"/>
      <c r="EL28091" s="325"/>
    </row>
    <row r="28092" spans="56:142" x14ac:dyDescent="0.2">
      <c r="BD28092" s="325"/>
      <c r="EL28092" s="325"/>
    </row>
    <row r="28093" spans="56:142" x14ac:dyDescent="0.2">
      <c r="BD28093" s="325"/>
      <c r="EL28093" s="325"/>
    </row>
    <row r="28094" spans="56:142" x14ac:dyDescent="0.2">
      <c r="BD28094" s="325"/>
      <c r="EL28094" s="325"/>
    </row>
    <row r="28095" spans="56:142" x14ac:dyDescent="0.2">
      <c r="BD28095" s="325"/>
      <c r="EL28095" s="325"/>
    </row>
    <row r="28096" spans="56:142" x14ac:dyDescent="0.2">
      <c r="BD28096" s="325"/>
      <c r="EL28096" s="325"/>
    </row>
    <row r="28097" spans="56:142" x14ac:dyDescent="0.2">
      <c r="BD28097" s="325"/>
      <c r="EL28097" s="325"/>
    </row>
    <row r="28098" spans="56:142" x14ac:dyDescent="0.2">
      <c r="BD28098" s="325"/>
      <c r="EL28098" s="325"/>
    </row>
    <row r="28099" spans="56:142" x14ac:dyDescent="0.2">
      <c r="BD28099" s="325"/>
      <c r="EL28099" s="325"/>
    </row>
    <row r="28100" spans="56:142" x14ac:dyDescent="0.2">
      <c r="BD28100" s="325"/>
      <c r="EL28100" s="325"/>
    </row>
    <row r="28101" spans="56:142" x14ac:dyDescent="0.2">
      <c r="BD28101" s="325"/>
      <c r="EL28101" s="325"/>
    </row>
    <row r="28102" spans="56:142" x14ac:dyDescent="0.2">
      <c r="BD28102" s="325"/>
      <c r="EL28102" s="325"/>
    </row>
    <row r="28103" spans="56:142" x14ac:dyDescent="0.2">
      <c r="BD28103" s="325"/>
      <c r="EL28103" s="325"/>
    </row>
    <row r="28104" spans="56:142" x14ac:dyDescent="0.2">
      <c r="BD28104" s="325"/>
      <c r="EL28104" s="325"/>
    </row>
    <row r="28105" spans="56:142" x14ac:dyDescent="0.2">
      <c r="BD28105" s="325"/>
      <c r="EL28105" s="325"/>
    </row>
    <row r="28106" spans="56:142" x14ac:dyDescent="0.2">
      <c r="BD28106" s="325"/>
      <c r="EL28106" s="325"/>
    </row>
    <row r="28107" spans="56:142" x14ac:dyDescent="0.2">
      <c r="BD28107" s="325"/>
      <c r="EL28107" s="325"/>
    </row>
    <row r="28108" spans="56:142" x14ac:dyDescent="0.2">
      <c r="BD28108" s="325"/>
      <c r="EL28108" s="325"/>
    </row>
    <row r="28109" spans="56:142" x14ac:dyDescent="0.2">
      <c r="BD28109" s="325"/>
      <c r="EL28109" s="325"/>
    </row>
    <row r="28110" spans="56:142" x14ac:dyDescent="0.2">
      <c r="BD28110" s="325"/>
      <c r="EL28110" s="325"/>
    </row>
    <row r="28111" spans="56:142" x14ac:dyDescent="0.2">
      <c r="BD28111" s="325"/>
      <c r="EL28111" s="325"/>
    </row>
    <row r="28112" spans="56:142" x14ac:dyDescent="0.2">
      <c r="BD28112" s="325"/>
      <c r="EL28112" s="325"/>
    </row>
    <row r="28113" spans="56:142" x14ac:dyDescent="0.2">
      <c r="BD28113" s="325"/>
      <c r="EL28113" s="325"/>
    </row>
    <row r="28114" spans="56:142" x14ac:dyDescent="0.2">
      <c r="BD28114" s="325"/>
      <c r="EL28114" s="325"/>
    </row>
    <row r="28115" spans="56:142" x14ac:dyDescent="0.2">
      <c r="BD28115" s="325"/>
      <c r="EL28115" s="325"/>
    </row>
    <row r="28116" spans="56:142" x14ac:dyDescent="0.2">
      <c r="BD28116" s="325"/>
      <c r="EL28116" s="325"/>
    </row>
    <row r="28117" spans="56:142" x14ac:dyDescent="0.2">
      <c r="BD28117" s="325"/>
      <c r="EL28117" s="325"/>
    </row>
    <row r="28118" spans="56:142" x14ac:dyDescent="0.2">
      <c r="BD28118" s="325"/>
      <c r="EL28118" s="325"/>
    </row>
    <row r="28119" spans="56:142" x14ac:dyDescent="0.2">
      <c r="BD28119" s="325"/>
      <c r="EL28119" s="325"/>
    </row>
    <row r="28120" spans="56:142" x14ac:dyDescent="0.2">
      <c r="BD28120" s="325"/>
      <c r="EL28120" s="325"/>
    </row>
    <row r="28121" spans="56:142" x14ac:dyDescent="0.2">
      <c r="BD28121" s="325"/>
      <c r="EL28121" s="325"/>
    </row>
    <row r="28122" spans="56:142" x14ac:dyDescent="0.2">
      <c r="BD28122" s="325"/>
      <c r="EL28122" s="325"/>
    </row>
    <row r="28123" spans="56:142" x14ac:dyDescent="0.2">
      <c r="BD28123" s="325"/>
      <c r="EL28123" s="325"/>
    </row>
    <row r="28124" spans="56:142" x14ac:dyDescent="0.2">
      <c r="BD28124" s="325"/>
      <c r="EL28124" s="325"/>
    </row>
    <row r="28125" spans="56:142" x14ac:dyDescent="0.2">
      <c r="BD28125" s="325"/>
      <c r="EL28125" s="325"/>
    </row>
    <row r="28126" spans="56:142" x14ac:dyDescent="0.2">
      <c r="BD28126" s="325"/>
      <c r="EL28126" s="325"/>
    </row>
    <row r="28127" spans="56:142" x14ac:dyDescent="0.2">
      <c r="BD28127" s="325"/>
      <c r="EL28127" s="325"/>
    </row>
    <row r="28128" spans="56:142" x14ac:dyDescent="0.2">
      <c r="BD28128" s="325"/>
      <c r="EL28128" s="325"/>
    </row>
    <row r="28129" spans="56:142" x14ac:dyDescent="0.2">
      <c r="BD28129" s="325"/>
      <c r="EL28129" s="325"/>
    </row>
    <row r="28130" spans="56:142" x14ac:dyDescent="0.2">
      <c r="BD28130" s="325"/>
      <c r="EL28130" s="325"/>
    </row>
    <row r="28131" spans="56:142" x14ac:dyDescent="0.2">
      <c r="BD28131" s="325"/>
      <c r="EL28131" s="325"/>
    </row>
    <row r="28132" spans="56:142" x14ac:dyDescent="0.2">
      <c r="BD28132" s="325"/>
      <c r="EL28132" s="325"/>
    </row>
    <row r="28133" spans="56:142" x14ac:dyDescent="0.2">
      <c r="BD28133" s="325"/>
      <c r="EL28133" s="325"/>
    </row>
    <row r="28134" spans="56:142" x14ac:dyDescent="0.2">
      <c r="BD28134" s="325"/>
      <c r="EL28134" s="325"/>
    </row>
    <row r="28135" spans="56:142" x14ac:dyDescent="0.2">
      <c r="BD28135" s="325"/>
      <c r="EL28135" s="325"/>
    </row>
    <row r="28136" spans="56:142" x14ac:dyDescent="0.2">
      <c r="BD28136" s="325"/>
      <c r="EL28136" s="325"/>
    </row>
    <row r="28137" spans="56:142" x14ac:dyDescent="0.2">
      <c r="BD28137" s="325"/>
      <c r="EL28137" s="325"/>
    </row>
    <row r="28138" spans="56:142" x14ac:dyDescent="0.2">
      <c r="BD28138" s="325"/>
      <c r="EL28138" s="325"/>
    </row>
    <row r="28139" spans="56:142" x14ac:dyDescent="0.2">
      <c r="BD28139" s="325"/>
      <c r="EL28139" s="325"/>
    </row>
    <row r="28140" spans="56:142" x14ac:dyDescent="0.2">
      <c r="BD28140" s="325"/>
      <c r="EL28140" s="325"/>
    </row>
    <row r="28141" spans="56:142" x14ac:dyDescent="0.2">
      <c r="BD28141" s="325"/>
      <c r="EL28141" s="325"/>
    </row>
    <row r="28142" spans="56:142" x14ac:dyDescent="0.2">
      <c r="BD28142" s="325"/>
      <c r="EL28142" s="325"/>
    </row>
    <row r="28143" spans="56:142" x14ac:dyDescent="0.2">
      <c r="BD28143" s="325"/>
      <c r="EL28143" s="325"/>
    </row>
    <row r="28144" spans="56:142" x14ac:dyDescent="0.2">
      <c r="BD28144" s="325"/>
      <c r="EL28144" s="325"/>
    </row>
    <row r="28145" spans="56:142" x14ac:dyDescent="0.2">
      <c r="BD28145" s="325"/>
      <c r="EL28145" s="325"/>
    </row>
    <row r="28146" spans="56:142" x14ac:dyDescent="0.2">
      <c r="BD28146" s="325"/>
      <c r="EL28146" s="325"/>
    </row>
    <row r="28147" spans="56:142" x14ac:dyDescent="0.2">
      <c r="BD28147" s="325"/>
      <c r="EL28147" s="325"/>
    </row>
    <row r="28148" spans="56:142" x14ac:dyDescent="0.2">
      <c r="BD28148" s="325"/>
      <c r="EL28148" s="325"/>
    </row>
    <row r="28149" spans="56:142" x14ac:dyDescent="0.2">
      <c r="BD28149" s="325"/>
      <c r="EL28149" s="325"/>
    </row>
    <row r="28150" spans="56:142" x14ac:dyDescent="0.2">
      <c r="BD28150" s="325"/>
      <c r="EL28150" s="325"/>
    </row>
    <row r="28151" spans="56:142" x14ac:dyDescent="0.2">
      <c r="BD28151" s="325"/>
      <c r="EL28151" s="325"/>
    </row>
    <row r="28152" spans="56:142" x14ac:dyDescent="0.2">
      <c r="BD28152" s="325"/>
      <c r="EL28152" s="325"/>
    </row>
    <row r="28153" spans="56:142" x14ac:dyDescent="0.2">
      <c r="BD28153" s="325"/>
      <c r="EL28153" s="325"/>
    </row>
    <row r="28154" spans="56:142" x14ac:dyDescent="0.2">
      <c r="BD28154" s="325"/>
      <c r="EL28154" s="325"/>
    </row>
    <row r="28155" spans="56:142" x14ac:dyDescent="0.2">
      <c r="BD28155" s="325"/>
      <c r="EL28155" s="325"/>
    </row>
    <row r="28156" spans="56:142" x14ac:dyDescent="0.2">
      <c r="BD28156" s="325"/>
      <c r="EL28156" s="325"/>
    </row>
    <row r="28157" spans="56:142" x14ac:dyDescent="0.2">
      <c r="BD28157" s="325"/>
      <c r="EL28157" s="325"/>
    </row>
    <row r="28158" spans="56:142" x14ac:dyDescent="0.2">
      <c r="BD28158" s="325"/>
      <c r="EL28158" s="325"/>
    </row>
    <row r="28159" spans="56:142" x14ac:dyDescent="0.2">
      <c r="BD28159" s="325"/>
      <c r="EL28159" s="325"/>
    </row>
    <row r="28160" spans="56:142" x14ac:dyDescent="0.2">
      <c r="BD28160" s="325"/>
      <c r="EL28160" s="325"/>
    </row>
    <row r="28161" spans="56:142" x14ac:dyDescent="0.2">
      <c r="BD28161" s="325"/>
      <c r="EL28161" s="325"/>
    </row>
    <row r="28162" spans="56:142" x14ac:dyDescent="0.2">
      <c r="BD28162" s="325"/>
      <c r="EL28162" s="325"/>
    </row>
    <row r="28163" spans="56:142" x14ac:dyDescent="0.2">
      <c r="BD28163" s="325"/>
      <c r="EL28163" s="325"/>
    </row>
    <row r="28164" spans="56:142" x14ac:dyDescent="0.2">
      <c r="BD28164" s="325"/>
      <c r="EL28164" s="325"/>
    </row>
    <row r="28165" spans="56:142" x14ac:dyDescent="0.2">
      <c r="BD28165" s="325"/>
      <c r="EL28165" s="325"/>
    </row>
    <row r="28166" spans="56:142" x14ac:dyDescent="0.2">
      <c r="BD28166" s="325"/>
      <c r="EL28166" s="325"/>
    </row>
    <row r="28167" spans="56:142" x14ac:dyDescent="0.2">
      <c r="BD28167" s="325"/>
      <c r="EL28167" s="325"/>
    </row>
    <row r="28168" spans="56:142" x14ac:dyDescent="0.2">
      <c r="BD28168" s="325"/>
      <c r="EL28168" s="325"/>
    </row>
    <row r="28169" spans="56:142" x14ac:dyDescent="0.2">
      <c r="BD28169" s="325"/>
      <c r="EL28169" s="325"/>
    </row>
    <row r="28170" spans="56:142" x14ac:dyDescent="0.2">
      <c r="BD28170" s="325"/>
      <c r="EL28170" s="325"/>
    </row>
    <row r="28171" spans="56:142" x14ac:dyDescent="0.2">
      <c r="BD28171" s="325"/>
      <c r="EL28171" s="325"/>
    </row>
    <row r="28172" spans="56:142" x14ac:dyDescent="0.2">
      <c r="BD28172" s="325"/>
      <c r="EL28172" s="325"/>
    </row>
    <row r="28173" spans="56:142" x14ac:dyDescent="0.2">
      <c r="BD28173" s="325"/>
      <c r="EL28173" s="325"/>
    </row>
    <row r="28174" spans="56:142" x14ac:dyDescent="0.2">
      <c r="BD28174" s="325"/>
      <c r="EL28174" s="325"/>
    </row>
    <row r="28175" spans="56:142" x14ac:dyDescent="0.2">
      <c r="BD28175" s="325"/>
      <c r="EL28175" s="325"/>
    </row>
    <row r="28176" spans="56:142" x14ac:dyDescent="0.2">
      <c r="BD28176" s="325"/>
      <c r="EL28176" s="325"/>
    </row>
    <row r="28177" spans="56:142" x14ac:dyDescent="0.2">
      <c r="BD28177" s="325"/>
      <c r="EL28177" s="325"/>
    </row>
    <row r="28178" spans="56:142" x14ac:dyDescent="0.2">
      <c r="BD28178" s="325"/>
      <c r="EL28178" s="325"/>
    </row>
    <row r="28179" spans="56:142" x14ac:dyDescent="0.2">
      <c r="BD28179" s="325"/>
      <c r="EL28179" s="325"/>
    </row>
    <row r="28180" spans="56:142" x14ac:dyDescent="0.2">
      <c r="BD28180" s="325"/>
      <c r="EL28180" s="325"/>
    </row>
    <row r="28181" spans="56:142" x14ac:dyDescent="0.2">
      <c r="BD28181" s="325"/>
      <c r="EL28181" s="325"/>
    </row>
    <row r="28182" spans="56:142" x14ac:dyDescent="0.2">
      <c r="BD28182" s="325"/>
      <c r="EL28182" s="325"/>
    </row>
    <row r="28183" spans="56:142" x14ac:dyDescent="0.2">
      <c r="BD28183" s="325"/>
      <c r="EL28183" s="325"/>
    </row>
    <row r="28184" spans="56:142" x14ac:dyDescent="0.2">
      <c r="BD28184" s="325"/>
      <c r="EL28184" s="325"/>
    </row>
    <row r="28185" spans="56:142" x14ac:dyDescent="0.2">
      <c r="BD28185" s="325"/>
      <c r="EL28185" s="325"/>
    </row>
    <row r="28186" spans="56:142" x14ac:dyDescent="0.2">
      <c r="BD28186" s="325"/>
      <c r="EL28186" s="325"/>
    </row>
    <row r="28187" spans="56:142" x14ac:dyDescent="0.2">
      <c r="BD28187" s="325"/>
      <c r="EL28187" s="325"/>
    </row>
    <row r="28188" spans="56:142" x14ac:dyDescent="0.2">
      <c r="BD28188" s="325"/>
      <c r="EL28188" s="325"/>
    </row>
    <row r="28189" spans="56:142" x14ac:dyDescent="0.2">
      <c r="BD28189" s="325"/>
      <c r="EL28189" s="325"/>
    </row>
    <row r="28190" spans="56:142" x14ac:dyDescent="0.2">
      <c r="BD28190" s="325"/>
      <c r="EL28190" s="325"/>
    </row>
    <row r="28191" spans="56:142" x14ac:dyDescent="0.2">
      <c r="BD28191" s="325"/>
      <c r="EL28191" s="325"/>
    </row>
    <row r="28192" spans="56:142" x14ac:dyDescent="0.2">
      <c r="BD28192" s="325"/>
      <c r="EL28192" s="325"/>
    </row>
    <row r="28193" spans="56:142" x14ac:dyDescent="0.2">
      <c r="BD28193" s="325"/>
      <c r="EL28193" s="325"/>
    </row>
    <row r="28194" spans="56:142" x14ac:dyDescent="0.2">
      <c r="BD28194" s="325"/>
      <c r="EL28194" s="325"/>
    </row>
    <row r="28195" spans="56:142" x14ac:dyDescent="0.2">
      <c r="BD28195" s="325"/>
      <c r="EL28195" s="325"/>
    </row>
    <row r="28196" spans="56:142" x14ac:dyDescent="0.2">
      <c r="BD28196" s="325"/>
      <c r="EL28196" s="325"/>
    </row>
    <row r="28197" spans="56:142" x14ac:dyDescent="0.2">
      <c r="BD28197" s="325"/>
      <c r="EL28197" s="325"/>
    </row>
    <row r="28198" spans="56:142" x14ac:dyDescent="0.2">
      <c r="BD28198" s="325"/>
      <c r="EL28198" s="325"/>
    </row>
    <row r="28199" spans="56:142" x14ac:dyDescent="0.2">
      <c r="BD28199" s="325"/>
      <c r="EL28199" s="325"/>
    </row>
    <row r="28200" spans="56:142" x14ac:dyDescent="0.2">
      <c r="BD28200" s="325"/>
      <c r="EL28200" s="325"/>
    </row>
    <row r="28201" spans="56:142" x14ac:dyDescent="0.2">
      <c r="BD28201" s="325"/>
      <c r="EL28201" s="325"/>
    </row>
    <row r="28202" spans="56:142" x14ac:dyDescent="0.2">
      <c r="BD28202" s="325"/>
      <c r="EL28202" s="325"/>
    </row>
    <row r="28203" spans="56:142" x14ac:dyDescent="0.2">
      <c r="BD28203" s="325"/>
      <c r="EL28203" s="325"/>
    </row>
    <row r="28204" spans="56:142" x14ac:dyDescent="0.2">
      <c r="BD28204" s="325"/>
      <c r="EL28204" s="325"/>
    </row>
    <row r="28205" spans="56:142" x14ac:dyDescent="0.2">
      <c r="BD28205" s="325"/>
      <c r="EL28205" s="325"/>
    </row>
    <row r="28206" spans="56:142" x14ac:dyDescent="0.2">
      <c r="BD28206" s="325"/>
      <c r="EL28206" s="325"/>
    </row>
    <row r="28207" spans="56:142" x14ac:dyDescent="0.2">
      <c r="BD28207" s="325"/>
      <c r="EL28207" s="325"/>
    </row>
    <row r="28208" spans="56:142" x14ac:dyDescent="0.2">
      <c r="BD28208" s="325"/>
      <c r="EL28208" s="325"/>
    </row>
    <row r="28209" spans="56:142" x14ac:dyDescent="0.2">
      <c r="BD28209" s="325"/>
      <c r="EL28209" s="325"/>
    </row>
    <row r="28210" spans="56:142" x14ac:dyDescent="0.2">
      <c r="BD28210" s="325"/>
      <c r="EL28210" s="325"/>
    </row>
    <row r="28211" spans="56:142" x14ac:dyDescent="0.2">
      <c r="BD28211" s="325"/>
      <c r="EL28211" s="325"/>
    </row>
    <row r="28212" spans="56:142" x14ac:dyDescent="0.2">
      <c r="BD28212" s="325"/>
      <c r="EL28212" s="325"/>
    </row>
    <row r="28213" spans="56:142" x14ac:dyDescent="0.2">
      <c r="BD28213" s="325"/>
      <c r="EL28213" s="325"/>
    </row>
    <row r="28214" spans="56:142" x14ac:dyDescent="0.2">
      <c r="BD28214" s="325"/>
      <c r="EL28214" s="325"/>
    </row>
    <row r="28215" spans="56:142" x14ac:dyDescent="0.2">
      <c r="BD28215" s="325"/>
      <c r="EL28215" s="325"/>
    </row>
    <row r="28216" spans="56:142" x14ac:dyDescent="0.2">
      <c r="BD28216" s="325"/>
      <c r="EL28216" s="325"/>
    </row>
    <row r="28217" spans="56:142" x14ac:dyDescent="0.2">
      <c r="BD28217" s="325"/>
      <c r="EL28217" s="325"/>
    </row>
    <row r="28218" spans="56:142" x14ac:dyDescent="0.2">
      <c r="BD28218" s="325"/>
      <c r="EL28218" s="325"/>
    </row>
    <row r="28219" spans="56:142" x14ac:dyDescent="0.2">
      <c r="BD28219" s="325"/>
      <c r="EL28219" s="325"/>
    </row>
    <row r="28220" spans="56:142" x14ac:dyDescent="0.2">
      <c r="BD28220" s="325"/>
      <c r="EL28220" s="325"/>
    </row>
    <row r="28221" spans="56:142" x14ac:dyDescent="0.2">
      <c r="BD28221" s="325"/>
      <c r="EL28221" s="325"/>
    </row>
    <row r="28222" spans="56:142" x14ac:dyDescent="0.2">
      <c r="BD28222" s="325"/>
      <c r="EL28222" s="325"/>
    </row>
    <row r="28223" spans="56:142" x14ac:dyDescent="0.2">
      <c r="BD28223" s="325"/>
      <c r="EL28223" s="325"/>
    </row>
    <row r="28224" spans="56:142" x14ac:dyDescent="0.2">
      <c r="BD28224" s="325"/>
      <c r="EL28224" s="325"/>
    </row>
    <row r="28225" spans="56:142" x14ac:dyDescent="0.2">
      <c r="BD28225" s="325"/>
      <c r="EL28225" s="325"/>
    </row>
    <row r="28226" spans="56:142" x14ac:dyDescent="0.2">
      <c r="BD28226" s="325"/>
      <c r="EL28226" s="325"/>
    </row>
    <row r="28227" spans="56:142" x14ac:dyDescent="0.2">
      <c r="BD28227" s="325"/>
      <c r="EL28227" s="325"/>
    </row>
    <row r="28228" spans="56:142" x14ac:dyDescent="0.2">
      <c r="BD28228" s="325"/>
      <c r="EL28228" s="325"/>
    </row>
    <row r="28229" spans="56:142" x14ac:dyDescent="0.2">
      <c r="BD28229" s="325"/>
      <c r="EL28229" s="325"/>
    </row>
    <row r="28230" spans="56:142" x14ac:dyDescent="0.2">
      <c r="BD28230" s="325"/>
      <c r="EL28230" s="325"/>
    </row>
    <row r="28231" spans="56:142" x14ac:dyDescent="0.2">
      <c r="BD28231" s="325"/>
      <c r="EL28231" s="325"/>
    </row>
    <row r="28232" spans="56:142" x14ac:dyDescent="0.2">
      <c r="BD28232" s="325"/>
      <c r="EL28232" s="325"/>
    </row>
    <row r="28233" spans="56:142" x14ac:dyDescent="0.2">
      <c r="BD28233" s="325"/>
      <c r="EL28233" s="325"/>
    </row>
    <row r="28234" spans="56:142" x14ac:dyDescent="0.2">
      <c r="BD28234" s="325"/>
      <c r="EL28234" s="325"/>
    </row>
    <row r="28235" spans="56:142" x14ac:dyDescent="0.2">
      <c r="BD28235" s="325"/>
      <c r="EL28235" s="325"/>
    </row>
    <row r="28236" spans="56:142" x14ac:dyDescent="0.2">
      <c r="BD28236" s="325"/>
      <c r="EL28236" s="325"/>
    </row>
    <row r="28237" spans="56:142" x14ac:dyDescent="0.2">
      <c r="BD28237" s="325"/>
      <c r="EL28237" s="325"/>
    </row>
    <row r="28238" spans="56:142" x14ac:dyDescent="0.2">
      <c r="BD28238" s="325"/>
      <c r="EL28238" s="325"/>
    </row>
    <row r="28239" spans="56:142" x14ac:dyDescent="0.2">
      <c r="BD28239" s="325"/>
      <c r="EL28239" s="325"/>
    </row>
    <row r="28240" spans="56:142" x14ac:dyDescent="0.2">
      <c r="BD28240" s="325"/>
      <c r="EL28240" s="325"/>
    </row>
    <row r="28241" spans="56:142" x14ac:dyDescent="0.2">
      <c r="BD28241" s="325"/>
      <c r="EL28241" s="325"/>
    </row>
    <row r="28242" spans="56:142" x14ac:dyDescent="0.2">
      <c r="BD28242" s="325"/>
      <c r="EL28242" s="325"/>
    </row>
    <row r="28243" spans="56:142" x14ac:dyDescent="0.2">
      <c r="BD28243" s="325"/>
      <c r="EL28243" s="325"/>
    </row>
    <row r="28244" spans="56:142" x14ac:dyDescent="0.2">
      <c r="BD28244" s="325"/>
      <c r="EL28244" s="325"/>
    </row>
    <row r="28245" spans="56:142" x14ac:dyDescent="0.2">
      <c r="BD28245" s="325"/>
      <c r="EL28245" s="325"/>
    </row>
    <row r="28246" spans="56:142" x14ac:dyDescent="0.2">
      <c r="BD28246" s="325"/>
      <c r="EL28246" s="325"/>
    </row>
    <row r="28247" spans="56:142" x14ac:dyDescent="0.2">
      <c r="BD28247" s="325"/>
      <c r="EL28247" s="325"/>
    </row>
    <row r="28248" spans="56:142" x14ac:dyDescent="0.2">
      <c r="BD28248" s="325"/>
      <c r="EL28248" s="325"/>
    </row>
    <row r="28249" spans="56:142" x14ac:dyDescent="0.2">
      <c r="BD28249" s="325"/>
      <c r="EL28249" s="325"/>
    </row>
    <row r="28250" spans="56:142" x14ac:dyDescent="0.2">
      <c r="BD28250" s="325"/>
      <c r="EL28250" s="325"/>
    </row>
    <row r="28251" spans="56:142" x14ac:dyDescent="0.2">
      <c r="BD28251" s="325"/>
      <c r="EL28251" s="325"/>
    </row>
    <row r="28252" spans="56:142" x14ac:dyDescent="0.2">
      <c r="BD28252" s="325"/>
      <c r="EL28252" s="325"/>
    </row>
    <row r="28253" spans="56:142" x14ac:dyDescent="0.2">
      <c r="BD28253" s="325"/>
      <c r="EL28253" s="325"/>
    </row>
    <row r="28254" spans="56:142" x14ac:dyDescent="0.2">
      <c r="BD28254" s="325"/>
      <c r="EL28254" s="325"/>
    </row>
    <row r="28255" spans="56:142" x14ac:dyDescent="0.2">
      <c r="BD28255" s="325"/>
      <c r="EL28255" s="325"/>
    </row>
    <row r="28256" spans="56:142" x14ac:dyDescent="0.2">
      <c r="BD28256" s="325"/>
      <c r="EL28256" s="325"/>
    </row>
    <row r="28257" spans="56:142" x14ac:dyDescent="0.2">
      <c r="BD28257" s="325"/>
      <c r="EL28257" s="325"/>
    </row>
    <row r="28258" spans="56:142" x14ac:dyDescent="0.2">
      <c r="BD28258" s="325"/>
      <c r="EL28258" s="325"/>
    </row>
    <row r="28259" spans="56:142" x14ac:dyDescent="0.2">
      <c r="BD28259" s="325"/>
      <c r="EL28259" s="325"/>
    </row>
    <row r="28260" spans="56:142" x14ac:dyDescent="0.2">
      <c r="BD28260" s="325"/>
      <c r="EL28260" s="325"/>
    </row>
    <row r="28261" spans="56:142" x14ac:dyDescent="0.2">
      <c r="BD28261" s="325"/>
      <c r="EL28261" s="325"/>
    </row>
    <row r="28262" spans="56:142" x14ac:dyDescent="0.2">
      <c r="BD28262" s="325"/>
      <c r="EL28262" s="325"/>
    </row>
    <row r="28263" spans="56:142" x14ac:dyDescent="0.2">
      <c r="BD28263" s="325"/>
      <c r="EL28263" s="325"/>
    </row>
    <row r="28264" spans="56:142" x14ac:dyDescent="0.2">
      <c r="BD28264" s="325"/>
      <c r="EL28264" s="325"/>
    </row>
    <row r="28265" spans="56:142" x14ac:dyDescent="0.2">
      <c r="BD28265" s="325"/>
      <c r="EL28265" s="325"/>
    </row>
    <row r="28266" spans="56:142" x14ac:dyDescent="0.2">
      <c r="BD28266" s="325"/>
      <c r="EL28266" s="325"/>
    </row>
    <row r="28267" spans="56:142" x14ac:dyDescent="0.2">
      <c r="BD28267" s="325"/>
      <c r="EL28267" s="325"/>
    </row>
    <row r="28268" spans="56:142" x14ac:dyDescent="0.2">
      <c r="BD28268" s="325"/>
      <c r="EL28268" s="325"/>
    </row>
    <row r="28269" spans="56:142" x14ac:dyDescent="0.2">
      <c r="BD28269" s="325"/>
      <c r="EL28269" s="325"/>
    </row>
    <row r="28270" spans="56:142" x14ac:dyDescent="0.2">
      <c r="BD28270" s="325"/>
      <c r="EL28270" s="325"/>
    </row>
    <row r="28271" spans="56:142" x14ac:dyDescent="0.2">
      <c r="BD28271" s="325"/>
      <c r="EL28271" s="325"/>
    </row>
    <row r="28272" spans="56:142" x14ac:dyDescent="0.2">
      <c r="BD28272" s="325"/>
      <c r="EL28272" s="325"/>
    </row>
    <row r="28273" spans="56:142" x14ac:dyDescent="0.2">
      <c r="BD28273" s="325"/>
      <c r="EL28273" s="325"/>
    </row>
    <row r="28274" spans="56:142" x14ac:dyDescent="0.2">
      <c r="BD28274" s="325"/>
      <c r="EL28274" s="325"/>
    </row>
    <row r="28275" spans="56:142" x14ac:dyDescent="0.2">
      <c r="BD28275" s="325"/>
      <c r="EL28275" s="325"/>
    </row>
    <row r="28276" spans="56:142" x14ac:dyDescent="0.2">
      <c r="BD28276" s="325"/>
      <c r="EL28276" s="325"/>
    </row>
    <row r="28277" spans="56:142" x14ac:dyDescent="0.2">
      <c r="BD28277" s="325"/>
      <c r="EL28277" s="325"/>
    </row>
    <row r="28278" spans="56:142" x14ac:dyDescent="0.2">
      <c r="BD28278" s="325"/>
      <c r="EL28278" s="325"/>
    </row>
    <row r="28279" spans="56:142" x14ac:dyDescent="0.2">
      <c r="BD28279" s="325"/>
      <c r="EL28279" s="325"/>
    </row>
    <row r="28280" spans="56:142" x14ac:dyDescent="0.2">
      <c r="BD28280" s="325"/>
      <c r="EL28280" s="325"/>
    </row>
    <row r="28281" spans="56:142" x14ac:dyDescent="0.2">
      <c r="BD28281" s="325"/>
      <c r="EL28281" s="325"/>
    </row>
    <row r="28282" spans="56:142" x14ac:dyDescent="0.2">
      <c r="BD28282" s="325"/>
      <c r="EL28282" s="325"/>
    </row>
    <row r="28283" spans="56:142" x14ac:dyDescent="0.2">
      <c r="BD28283" s="325"/>
      <c r="EL28283" s="325"/>
    </row>
    <row r="28284" spans="56:142" x14ac:dyDescent="0.2">
      <c r="BD28284" s="325"/>
      <c r="EL28284" s="325"/>
    </row>
    <row r="28285" spans="56:142" x14ac:dyDescent="0.2">
      <c r="BD28285" s="325"/>
      <c r="EL28285" s="325"/>
    </row>
    <row r="28286" spans="56:142" x14ac:dyDescent="0.2">
      <c r="BD28286" s="325"/>
      <c r="EL28286" s="325"/>
    </row>
    <row r="28287" spans="56:142" x14ac:dyDescent="0.2">
      <c r="BD28287" s="325"/>
      <c r="EL28287" s="325"/>
    </row>
    <row r="28288" spans="56:142" x14ac:dyDescent="0.2">
      <c r="BD28288" s="325"/>
      <c r="EL28288" s="325"/>
    </row>
    <row r="28289" spans="56:142" x14ac:dyDescent="0.2">
      <c r="BD28289" s="325"/>
      <c r="EL28289" s="325"/>
    </row>
    <row r="28290" spans="56:142" x14ac:dyDescent="0.2">
      <c r="BD28290" s="325"/>
      <c r="EL28290" s="325"/>
    </row>
    <row r="28291" spans="56:142" x14ac:dyDescent="0.2">
      <c r="BD28291" s="325"/>
      <c r="EL28291" s="325"/>
    </row>
    <row r="28292" spans="56:142" x14ac:dyDescent="0.2">
      <c r="BD28292" s="325"/>
      <c r="EL28292" s="325"/>
    </row>
    <row r="28293" spans="56:142" x14ac:dyDescent="0.2">
      <c r="BD28293" s="325"/>
      <c r="EL28293" s="325"/>
    </row>
    <row r="28294" spans="56:142" x14ac:dyDescent="0.2">
      <c r="BD28294" s="325"/>
      <c r="EL28294" s="325"/>
    </row>
    <row r="28295" spans="56:142" x14ac:dyDescent="0.2">
      <c r="BD28295" s="325"/>
      <c r="EL28295" s="325"/>
    </row>
    <row r="28296" spans="56:142" x14ac:dyDescent="0.2">
      <c r="BD28296" s="325"/>
      <c r="EL28296" s="325"/>
    </row>
    <row r="28297" spans="56:142" x14ac:dyDescent="0.2">
      <c r="BD28297" s="325"/>
      <c r="EL28297" s="325"/>
    </row>
    <row r="28298" spans="56:142" x14ac:dyDescent="0.2">
      <c r="BD28298" s="325"/>
      <c r="EL28298" s="325"/>
    </row>
    <row r="28299" spans="56:142" x14ac:dyDescent="0.2">
      <c r="BD28299" s="325"/>
      <c r="EL28299" s="325"/>
    </row>
    <row r="28300" spans="56:142" x14ac:dyDescent="0.2">
      <c r="BD28300" s="325"/>
      <c r="EL28300" s="325"/>
    </row>
    <row r="28301" spans="56:142" x14ac:dyDescent="0.2">
      <c r="BD28301" s="325"/>
      <c r="EL28301" s="325"/>
    </row>
    <row r="28302" spans="56:142" x14ac:dyDescent="0.2">
      <c r="BD28302" s="325"/>
      <c r="EL28302" s="325"/>
    </row>
    <row r="28303" spans="56:142" x14ac:dyDescent="0.2">
      <c r="BD28303" s="325"/>
      <c r="EL28303" s="325"/>
    </row>
    <row r="28304" spans="56:142" x14ac:dyDescent="0.2">
      <c r="BD28304" s="325"/>
      <c r="EL28304" s="325"/>
    </row>
    <row r="28305" spans="56:142" x14ac:dyDescent="0.2">
      <c r="BD28305" s="325"/>
      <c r="EL28305" s="325"/>
    </row>
    <row r="28306" spans="56:142" x14ac:dyDescent="0.2">
      <c r="BD28306" s="325"/>
      <c r="EL28306" s="325"/>
    </row>
    <row r="28307" spans="56:142" x14ac:dyDescent="0.2">
      <c r="BD28307" s="325"/>
      <c r="EL28307" s="325"/>
    </row>
    <row r="28308" spans="56:142" x14ac:dyDescent="0.2">
      <c r="BD28308" s="325"/>
      <c r="EL28308" s="325"/>
    </row>
    <row r="28309" spans="56:142" x14ac:dyDescent="0.2">
      <c r="BD28309" s="325"/>
      <c r="EL28309" s="325"/>
    </row>
    <row r="28310" spans="56:142" x14ac:dyDescent="0.2">
      <c r="BD28310" s="325"/>
      <c r="EL28310" s="325"/>
    </row>
    <row r="28311" spans="56:142" x14ac:dyDescent="0.2">
      <c r="BD28311" s="325"/>
      <c r="EL28311" s="325"/>
    </row>
    <row r="28312" spans="56:142" x14ac:dyDescent="0.2">
      <c r="BD28312" s="325"/>
      <c r="EL28312" s="325"/>
    </row>
    <row r="28313" spans="56:142" x14ac:dyDescent="0.2">
      <c r="BD28313" s="325"/>
      <c r="EL28313" s="325"/>
    </row>
    <row r="28314" spans="56:142" x14ac:dyDescent="0.2">
      <c r="BD28314" s="325"/>
      <c r="EL28314" s="325"/>
    </row>
    <row r="28315" spans="56:142" x14ac:dyDescent="0.2">
      <c r="BD28315" s="325"/>
      <c r="EL28315" s="325"/>
    </row>
    <row r="28316" spans="56:142" x14ac:dyDescent="0.2">
      <c r="BD28316" s="325"/>
      <c r="EL28316" s="325"/>
    </row>
    <row r="28317" spans="56:142" x14ac:dyDescent="0.2">
      <c r="BD28317" s="325"/>
      <c r="EL28317" s="325"/>
    </row>
    <row r="28318" spans="56:142" x14ac:dyDescent="0.2">
      <c r="BD28318" s="325"/>
      <c r="EL28318" s="325"/>
    </row>
    <row r="28319" spans="56:142" x14ac:dyDescent="0.2">
      <c r="BD28319" s="325"/>
      <c r="EL28319" s="325"/>
    </row>
    <row r="28320" spans="56:142" x14ac:dyDescent="0.2">
      <c r="BD28320" s="325"/>
      <c r="EL28320" s="325"/>
    </row>
    <row r="28321" spans="56:142" x14ac:dyDescent="0.2">
      <c r="BD28321" s="325"/>
      <c r="EL28321" s="325"/>
    </row>
    <row r="28322" spans="56:142" x14ac:dyDescent="0.2">
      <c r="BD28322" s="325"/>
      <c r="EL28322" s="325"/>
    </row>
    <row r="28323" spans="56:142" x14ac:dyDescent="0.2">
      <c r="BD28323" s="325"/>
      <c r="EL28323" s="325"/>
    </row>
    <row r="28324" spans="56:142" x14ac:dyDescent="0.2">
      <c r="BD28324" s="325"/>
      <c r="EL28324" s="325"/>
    </row>
    <row r="28325" spans="56:142" x14ac:dyDescent="0.2">
      <c r="BD28325" s="325"/>
      <c r="EL28325" s="325"/>
    </row>
    <row r="28326" spans="56:142" x14ac:dyDescent="0.2">
      <c r="BD28326" s="325"/>
      <c r="EL28326" s="325"/>
    </row>
    <row r="28327" spans="56:142" x14ac:dyDescent="0.2">
      <c r="BD28327" s="325"/>
      <c r="EL28327" s="325"/>
    </row>
    <row r="28328" spans="56:142" x14ac:dyDescent="0.2">
      <c r="BD28328" s="325"/>
      <c r="EL28328" s="325"/>
    </row>
    <row r="28329" spans="56:142" x14ac:dyDescent="0.2">
      <c r="BD28329" s="325"/>
      <c r="EL28329" s="325"/>
    </row>
    <row r="28330" spans="56:142" x14ac:dyDescent="0.2">
      <c r="BD28330" s="325"/>
      <c r="EL28330" s="325"/>
    </row>
    <row r="28331" spans="56:142" x14ac:dyDescent="0.2">
      <c r="BD28331" s="325"/>
      <c r="EL28331" s="325"/>
    </row>
    <row r="28332" spans="56:142" x14ac:dyDescent="0.2">
      <c r="BD28332" s="325"/>
      <c r="EL28332" s="325"/>
    </row>
    <row r="28333" spans="56:142" x14ac:dyDescent="0.2">
      <c r="BD28333" s="325"/>
      <c r="EL28333" s="325"/>
    </row>
    <row r="28334" spans="56:142" x14ac:dyDescent="0.2">
      <c r="BD28334" s="325"/>
      <c r="EL28334" s="325"/>
    </row>
    <row r="28335" spans="56:142" x14ac:dyDescent="0.2">
      <c r="BD28335" s="325"/>
      <c r="EL28335" s="325"/>
    </row>
    <row r="28336" spans="56:142" x14ac:dyDescent="0.2">
      <c r="BD28336" s="325"/>
      <c r="EL28336" s="325"/>
    </row>
    <row r="28337" spans="56:142" x14ac:dyDescent="0.2">
      <c r="BD28337" s="325"/>
      <c r="EL28337" s="325"/>
    </row>
    <row r="28338" spans="56:142" x14ac:dyDescent="0.2">
      <c r="BD28338" s="325"/>
      <c r="EL28338" s="325"/>
    </row>
    <row r="28339" spans="56:142" x14ac:dyDescent="0.2">
      <c r="BD28339" s="325"/>
      <c r="EL28339" s="325"/>
    </row>
    <row r="28340" spans="56:142" x14ac:dyDescent="0.2">
      <c r="BD28340" s="325"/>
      <c r="EL28340" s="325"/>
    </row>
    <row r="28341" spans="56:142" x14ac:dyDescent="0.2">
      <c r="BD28341" s="325"/>
      <c r="EL28341" s="325"/>
    </row>
    <row r="28342" spans="56:142" x14ac:dyDescent="0.2">
      <c r="BD28342" s="325"/>
      <c r="EL28342" s="325"/>
    </row>
    <row r="28343" spans="56:142" x14ac:dyDescent="0.2">
      <c r="BD28343" s="325"/>
      <c r="EL28343" s="325"/>
    </row>
    <row r="28344" spans="56:142" x14ac:dyDescent="0.2">
      <c r="BD28344" s="325"/>
      <c r="EL28344" s="325"/>
    </row>
    <row r="28345" spans="56:142" x14ac:dyDescent="0.2">
      <c r="BD28345" s="325"/>
      <c r="EL28345" s="325"/>
    </row>
    <row r="28346" spans="56:142" x14ac:dyDescent="0.2">
      <c r="BD28346" s="325"/>
      <c r="EL28346" s="325"/>
    </row>
    <row r="28347" spans="56:142" x14ac:dyDescent="0.2">
      <c r="BD28347" s="325"/>
      <c r="EL28347" s="325"/>
    </row>
    <row r="28348" spans="56:142" x14ac:dyDescent="0.2">
      <c r="BD28348" s="325"/>
      <c r="EL28348" s="325"/>
    </row>
    <row r="28349" spans="56:142" x14ac:dyDescent="0.2">
      <c r="BD28349" s="325"/>
      <c r="EL28349" s="325"/>
    </row>
    <row r="28350" spans="56:142" x14ac:dyDescent="0.2">
      <c r="BD28350" s="325"/>
      <c r="EL28350" s="325"/>
    </row>
    <row r="28351" spans="56:142" x14ac:dyDescent="0.2">
      <c r="BD28351" s="325"/>
      <c r="EL28351" s="325"/>
    </row>
    <row r="28352" spans="56:142" x14ac:dyDescent="0.2">
      <c r="BD28352" s="325"/>
      <c r="EL28352" s="325"/>
    </row>
    <row r="28353" spans="56:142" x14ac:dyDescent="0.2">
      <c r="BD28353" s="325"/>
      <c r="EL28353" s="325"/>
    </row>
    <row r="28354" spans="56:142" x14ac:dyDescent="0.2">
      <c r="BD28354" s="325"/>
      <c r="EL28354" s="325"/>
    </row>
    <row r="28355" spans="56:142" x14ac:dyDescent="0.2">
      <c r="BD28355" s="325"/>
      <c r="EL28355" s="325"/>
    </row>
    <row r="28356" spans="56:142" x14ac:dyDescent="0.2">
      <c r="BD28356" s="325"/>
      <c r="EL28356" s="325"/>
    </row>
    <row r="28357" spans="56:142" x14ac:dyDescent="0.2">
      <c r="BD28357" s="325"/>
      <c r="EL28357" s="325"/>
    </row>
    <row r="28358" spans="56:142" x14ac:dyDescent="0.2">
      <c r="BD28358" s="325"/>
      <c r="EL28358" s="325"/>
    </row>
    <row r="28359" spans="56:142" x14ac:dyDescent="0.2">
      <c r="BD28359" s="325"/>
      <c r="EL28359" s="325"/>
    </row>
    <row r="28360" spans="56:142" x14ac:dyDescent="0.2">
      <c r="BD28360" s="325"/>
      <c r="EL28360" s="325"/>
    </row>
    <row r="28361" spans="56:142" x14ac:dyDescent="0.2">
      <c r="BD28361" s="325"/>
      <c r="EL28361" s="325"/>
    </row>
    <row r="28362" spans="56:142" x14ac:dyDescent="0.2">
      <c r="BD28362" s="325"/>
      <c r="EL28362" s="325"/>
    </row>
    <row r="28363" spans="56:142" x14ac:dyDescent="0.2">
      <c r="BD28363" s="325"/>
      <c r="EL28363" s="325"/>
    </row>
    <row r="28364" spans="56:142" x14ac:dyDescent="0.2">
      <c r="BD28364" s="325"/>
      <c r="EL28364" s="325"/>
    </row>
    <row r="28365" spans="56:142" x14ac:dyDescent="0.2">
      <c r="BD28365" s="325"/>
      <c r="EL28365" s="325"/>
    </row>
    <row r="28366" spans="56:142" x14ac:dyDescent="0.2">
      <c r="BD28366" s="325"/>
      <c r="EL28366" s="325"/>
    </row>
    <row r="28367" spans="56:142" x14ac:dyDescent="0.2">
      <c r="BD28367" s="325"/>
      <c r="EL28367" s="325"/>
    </row>
    <row r="28368" spans="56:142" x14ac:dyDescent="0.2">
      <c r="BD28368" s="325"/>
      <c r="EL28368" s="325"/>
    </row>
    <row r="28369" spans="56:142" x14ac:dyDescent="0.2">
      <c r="BD28369" s="325"/>
      <c r="EL28369" s="325"/>
    </row>
    <row r="28370" spans="56:142" x14ac:dyDescent="0.2">
      <c r="BD28370" s="325"/>
      <c r="EL28370" s="325"/>
    </row>
    <row r="28371" spans="56:142" x14ac:dyDescent="0.2">
      <c r="BD28371" s="325"/>
      <c r="EL28371" s="325"/>
    </row>
    <row r="28372" spans="56:142" x14ac:dyDescent="0.2">
      <c r="BD28372" s="325"/>
      <c r="EL28372" s="325"/>
    </row>
    <row r="28373" spans="56:142" x14ac:dyDescent="0.2">
      <c r="BD28373" s="325"/>
      <c r="EL28373" s="325"/>
    </row>
    <row r="28374" spans="56:142" x14ac:dyDescent="0.2">
      <c r="BD28374" s="325"/>
      <c r="EL28374" s="325"/>
    </row>
    <row r="28375" spans="56:142" x14ac:dyDescent="0.2">
      <c r="BD28375" s="325"/>
      <c r="EL28375" s="325"/>
    </row>
    <row r="28376" spans="56:142" x14ac:dyDescent="0.2">
      <c r="BD28376" s="325"/>
      <c r="EL28376" s="325"/>
    </row>
    <row r="28377" spans="56:142" x14ac:dyDescent="0.2">
      <c r="BD28377" s="325"/>
      <c r="EL28377" s="325"/>
    </row>
    <row r="28378" spans="56:142" x14ac:dyDescent="0.2">
      <c r="BD28378" s="325"/>
      <c r="EL28378" s="325"/>
    </row>
    <row r="28379" spans="56:142" x14ac:dyDescent="0.2">
      <c r="BD28379" s="325"/>
      <c r="EL28379" s="325"/>
    </row>
    <row r="28380" spans="56:142" x14ac:dyDescent="0.2">
      <c r="BD28380" s="325"/>
      <c r="EL28380" s="325"/>
    </row>
    <row r="28381" spans="56:142" x14ac:dyDescent="0.2">
      <c r="BD28381" s="325"/>
      <c r="EL28381" s="325"/>
    </row>
    <row r="28382" spans="56:142" x14ac:dyDescent="0.2">
      <c r="BD28382" s="325"/>
      <c r="EL28382" s="325"/>
    </row>
    <row r="28383" spans="56:142" x14ac:dyDescent="0.2">
      <c r="BD28383" s="325"/>
      <c r="EL28383" s="325"/>
    </row>
    <row r="28384" spans="56:142" x14ac:dyDescent="0.2">
      <c r="BD28384" s="325"/>
      <c r="EL28384" s="325"/>
    </row>
    <row r="28385" spans="56:142" x14ac:dyDescent="0.2">
      <c r="BD28385" s="325"/>
      <c r="EL28385" s="325"/>
    </row>
    <row r="28386" spans="56:142" x14ac:dyDescent="0.2">
      <c r="BD28386" s="325"/>
      <c r="EL28386" s="325"/>
    </row>
    <row r="28387" spans="56:142" x14ac:dyDescent="0.2">
      <c r="BD28387" s="325"/>
      <c r="EL28387" s="325"/>
    </row>
    <row r="28388" spans="56:142" x14ac:dyDescent="0.2">
      <c r="BD28388" s="325"/>
      <c r="EL28388" s="325"/>
    </row>
    <row r="28389" spans="56:142" x14ac:dyDescent="0.2">
      <c r="BD28389" s="325"/>
      <c r="EL28389" s="325"/>
    </row>
    <row r="28390" spans="56:142" x14ac:dyDescent="0.2">
      <c r="BD28390" s="325"/>
      <c r="EL28390" s="325"/>
    </row>
    <row r="28391" spans="56:142" x14ac:dyDescent="0.2">
      <c r="BD28391" s="325"/>
      <c r="EL28391" s="325"/>
    </row>
    <row r="28392" spans="56:142" x14ac:dyDescent="0.2">
      <c r="BD28392" s="325"/>
      <c r="EL28392" s="325"/>
    </row>
    <row r="28393" spans="56:142" x14ac:dyDescent="0.2">
      <c r="BD28393" s="325"/>
      <c r="EL28393" s="325"/>
    </row>
    <row r="28394" spans="56:142" x14ac:dyDescent="0.2">
      <c r="BD28394" s="325"/>
      <c r="EL28394" s="325"/>
    </row>
    <row r="28395" spans="56:142" x14ac:dyDescent="0.2">
      <c r="BD28395" s="325"/>
      <c r="EL28395" s="325"/>
    </row>
    <row r="28396" spans="56:142" x14ac:dyDescent="0.2">
      <c r="BD28396" s="325"/>
      <c r="EL28396" s="325"/>
    </row>
    <row r="28397" spans="56:142" x14ac:dyDescent="0.2">
      <c r="BD28397" s="325"/>
      <c r="EL28397" s="325"/>
    </row>
    <row r="28398" spans="56:142" x14ac:dyDescent="0.2">
      <c r="BD28398" s="325"/>
      <c r="EL28398" s="325"/>
    </row>
    <row r="28399" spans="56:142" x14ac:dyDescent="0.2">
      <c r="BD28399" s="325"/>
      <c r="EL28399" s="325"/>
    </row>
    <row r="28400" spans="56:142" x14ac:dyDescent="0.2">
      <c r="BD28400" s="325"/>
      <c r="EL28400" s="325"/>
    </row>
    <row r="28401" spans="56:142" x14ac:dyDescent="0.2">
      <c r="BD28401" s="325"/>
      <c r="EL28401" s="325"/>
    </row>
    <row r="28402" spans="56:142" x14ac:dyDescent="0.2">
      <c r="BD28402" s="325"/>
      <c r="EL28402" s="325"/>
    </row>
    <row r="28403" spans="56:142" x14ac:dyDescent="0.2">
      <c r="BD28403" s="325"/>
      <c r="EL28403" s="325"/>
    </row>
    <row r="28404" spans="56:142" x14ac:dyDescent="0.2">
      <c r="BD28404" s="325"/>
      <c r="EL28404" s="325"/>
    </row>
    <row r="28405" spans="56:142" x14ac:dyDescent="0.2">
      <c r="BD28405" s="325"/>
      <c r="EL28405" s="325"/>
    </row>
    <row r="28406" spans="56:142" x14ac:dyDescent="0.2">
      <c r="BD28406" s="325"/>
      <c r="EL28406" s="325"/>
    </row>
    <row r="28407" spans="56:142" x14ac:dyDescent="0.2">
      <c r="BD28407" s="325"/>
      <c r="EL28407" s="325"/>
    </row>
    <row r="28408" spans="56:142" x14ac:dyDescent="0.2">
      <c r="BD28408" s="325"/>
      <c r="EL28408" s="325"/>
    </row>
    <row r="28409" spans="56:142" x14ac:dyDescent="0.2">
      <c r="BD28409" s="325"/>
      <c r="EL28409" s="325"/>
    </row>
    <row r="28410" spans="56:142" x14ac:dyDescent="0.2">
      <c r="BD28410" s="325"/>
      <c r="EL28410" s="325"/>
    </row>
    <row r="28411" spans="56:142" x14ac:dyDescent="0.2">
      <c r="BD28411" s="325"/>
      <c r="EL28411" s="325"/>
    </row>
    <row r="28412" spans="56:142" x14ac:dyDescent="0.2">
      <c r="BD28412" s="325"/>
      <c r="EL28412" s="325"/>
    </row>
    <row r="28413" spans="56:142" x14ac:dyDescent="0.2">
      <c r="BD28413" s="325"/>
      <c r="EL28413" s="325"/>
    </row>
    <row r="28414" spans="56:142" x14ac:dyDescent="0.2">
      <c r="BD28414" s="325"/>
      <c r="EL28414" s="325"/>
    </row>
    <row r="28415" spans="56:142" x14ac:dyDescent="0.2">
      <c r="BD28415" s="325"/>
      <c r="EL28415" s="325"/>
    </row>
    <row r="28416" spans="56:142" x14ac:dyDescent="0.2">
      <c r="BD28416" s="325"/>
      <c r="EL28416" s="325"/>
    </row>
    <row r="28417" spans="56:142" x14ac:dyDescent="0.2">
      <c r="BD28417" s="325"/>
      <c r="EL28417" s="325"/>
    </row>
    <row r="28418" spans="56:142" x14ac:dyDescent="0.2">
      <c r="BD28418" s="325"/>
      <c r="EL28418" s="325"/>
    </row>
    <row r="28419" spans="56:142" x14ac:dyDescent="0.2">
      <c r="BD28419" s="325"/>
      <c r="EL28419" s="325"/>
    </row>
    <row r="28420" spans="56:142" x14ac:dyDescent="0.2">
      <c r="BD28420" s="325"/>
      <c r="EL28420" s="325"/>
    </row>
    <row r="28421" spans="56:142" x14ac:dyDescent="0.2">
      <c r="BD28421" s="325"/>
      <c r="EL28421" s="325"/>
    </row>
    <row r="28422" spans="56:142" x14ac:dyDescent="0.2">
      <c r="BD28422" s="325"/>
      <c r="EL28422" s="325"/>
    </row>
    <row r="28423" spans="56:142" x14ac:dyDescent="0.2">
      <c r="BD28423" s="325"/>
      <c r="EL28423" s="325"/>
    </row>
    <row r="28424" spans="56:142" x14ac:dyDescent="0.2">
      <c r="BD28424" s="325"/>
      <c r="EL28424" s="325"/>
    </row>
    <row r="28425" spans="56:142" x14ac:dyDescent="0.2">
      <c r="BD28425" s="325"/>
      <c r="EL28425" s="325"/>
    </row>
    <row r="28426" spans="56:142" x14ac:dyDescent="0.2">
      <c r="BD28426" s="325"/>
      <c r="EL28426" s="325"/>
    </row>
    <row r="28427" spans="56:142" x14ac:dyDescent="0.2">
      <c r="BD28427" s="325"/>
      <c r="EL28427" s="325"/>
    </row>
    <row r="28428" spans="56:142" x14ac:dyDescent="0.2">
      <c r="BD28428" s="325"/>
      <c r="EL28428" s="325"/>
    </row>
    <row r="28429" spans="56:142" x14ac:dyDescent="0.2">
      <c r="BD28429" s="325"/>
      <c r="EL28429" s="325"/>
    </row>
    <row r="28430" spans="56:142" x14ac:dyDescent="0.2">
      <c r="BD28430" s="325"/>
      <c r="EL28430" s="325"/>
    </row>
    <row r="28431" spans="56:142" x14ac:dyDescent="0.2">
      <c r="BD28431" s="325"/>
      <c r="EL28431" s="325"/>
    </row>
    <row r="28432" spans="56:142" x14ac:dyDescent="0.2">
      <c r="BD28432" s="325"/>
      <c r="EL28432" s="325"/>
    </row>
    <row r="28433" spans="56:142" x14ac:dyDescent="0.2">
      <c r="BD28433" s="325"/>
      <c r="EL28433" s="325"/>
    </row>
    <row r="28434" spans="56:142" x14ac:dyDescent="0.2">
      <c r="BD28434" s="325"/>
      <c r="EL28434" s="325"/>
    </row>
    <row r="28435" spans="56:142" x14ac:dyDescent="0.2">
      <c r="BD28435" s="325"/>
      <c r="EL28435" s="325"/>
    </row>
    <row r="28436" spans="56:142" x14ac:dyDescent="0.2">
      <c r="BD28436" s="325"/>
      <c r="EL28436" s="325"/>
    </row>
    <row r="28437" spans="56:142" x14ac:dyDescent="0.2">
      <c r="BD28437" s="325"/>
      <c r="EL28437" s="325"/>
    </row>
    <row r="28438" spans="56:142" x14ac:dyDescent="0.2">
      <c r="BD28438" s="325"/>
      <c r="EL28438" s="325"/>
    </row>
    <row r="28439" spans="56:142" x14ac:dyDescent="0.2">
      <c r="BD28439" s="325"/>
      <c r="EL28439" s="325"/>
    </row>
    <row r="28440" spans="56:142" x14ac:dyDescent="0.2">
      <c r="BD28440" s="325"/>
      <c r="EL28440" s="325"/>
    </row>
    <row r="28441" spans="56:142" x14ac:dyDescent="0.2">
      <c r="BD28441" s="325"/>
      <c r="EL28441" s="325"/>
    </row>
    <row r="28442" spans="56:142" x14ac:dyDescent="0.2">
      <c r="BD28442" s="325"/>
      <c r="EL28442" s="325"/>
    </row>
    <row r="28443" spans="56:142" x14ac:dyDescent="0.2">
      <c r="BD28443" s="325"/>
      <c r="EL28443" s="325"/>
    </row>
    <row r="28444" spans="56:142" x14ac:dyDescent="0.2">
      <c r="BD28444" s="325"/>
      <c r="EL28444" s="325"/>
    </row>
    <row r="28445" spans="56:142" x14ac:dyDescent="0.2">
      <c r="BD28445" s="325"/>
      <c r="EL28445" s="325"/>
    </row>
    <row r="28446" spans="56:142" x14ac:dyDescent="0.2">
      <c r="BD28446" s="325"/>
      <c r="EL28446" s="325"/>
    </row>
    <row r="28447" spans="56:142" x14ac:dyDescent="0.2">
      <c r="BD28447" s="325"/>
      <c r="EL28447" s="325"/>
    </row>
    <row r="28448" spans="56:142" x14ac:dyDescent="0.2">
      <c r="BD28448" s="325"/>
      <c r="EL28448" s="325"/>
    </row>
    <row r="28449" spans="56:142" x14ac:dyDescent="0.2">
      <c r="BD28449" s="325"/>
      <c r="EL28449" s="325"/>
    </row>
    <row r="28450" spans="56:142" x14ac:dyDescent="0.2">
      <c r="BD28450" s="325"/>
      <c r="EL28450" s="325"/>
    </row>
    <row r="28451" spans="56:142" x14ac:dyDescent="0.2">
      <c r="BD28451" s="325"/>
      <c r="EL28451" s="325"/>
    </row>
    <row r="28452" spans="56:142" x14ac:dyDescent="0.2">
      <c r="BD28452" s="325"/>
      <c r="EL28452" s="325"/>
    </row>
    <row r="28453" spans="56:142" x14ac:dyDescent="0.2">
      <c r="BD28453" s="325"/>
      <c r="EL28453" s="325"/>
    </row>
    <row r="28454" spans="56:142" x14ac:dyDescent="0.2">
      <c r="BD28454" s="325"/>
      <c r="EL28454" s="325"/>
    </row>
    <row r="28455" spans="56:142" x14ac:dyDescent="0.2">
      <c r="BD28455" s="325"/>
      <c r="EL28455" s="325"/>
    </row>
    <row r="28456" spans="56:142" x14ac:dyDescent="0.2">
      <c r="BD28456" s="325"/>
      <c r="EL28456" s="325"/>
    </row>
    <row r="28457" spans="56:142" x14ac:dyDescent="0.2">
      <c r="BD28457" s="325"/>
      <c r="EL28457" s="325"/>
    </row>
    <row r="28458" spans="56:142" x14ac:dyDescent="0.2">
      <c r="BD28458" s="325"/>
      <c r="EL28458" s="325"/>
    </row>
    <row r="28459" spans="56:142" x14ac:dyDescent="0.2">
      <c r="BD28459" s="325"/>
      <c r="EL28459" s="325"/>
    </row>
    <row r="28460" spans="56:142" x14ac:dyDescent="0.2">
      <c r="BD28460" s="325"/>
      <c r="EL28460" s="325"/>
    </row>
    <row r="28461" spans="56:142" x14ac:dyDescent="0.2">
      <c r="BD28461" s="325"/>
      <c r="EL28461" s="325"/>
    </row>
    <row r="28462" spans="56:142" x14ac:dyDescent="0.2">
      <c r="BD28462" s="325"/>
      <c r="EL28462" s="325"/>
    </row>
    <row r="28463" spans="56:142" x14ac:dyDescent="0.2">
      <c r="BD28463" s="325"/>
      <c r="EL28463" s="325"/>
    </row>
    <row r="28464" spans="56:142" x14ac:dyDescent="0.2">
      <c r="BD28464" s="325"/>
      <c r="EL28464" s="325"/>
    </row>
    <row r="28465" spans="56:142" x14ac:dyDescent="0.2">
      <c r="BD28465" s="325"/>
      <c r="EL28465" s="325"/>
    </row>
    <row r="28466" spans="56:142" x14ac:dyDescent="0.2">
      <c r="BD28466" s="325"/>
      <c r="EL28466" s="325"/>
    </row>
    <row r="28467" spans="56:142" x14ac:dyDescent="0.2">
      <c r="BD28467" s="325"/>
      <c r="EL28467" s="325"/>
    </row>
    <row r="28468" spans="56:142" x14ac:dyDescent="0.2">
      <c r="BD28468" s="325"/>
      <c r="EL28468" s="325"/>
    </row>
    <row r="28469" spans="56:142" x14ac:dyDescent="0.2">
      <c r="BD28469" s="325"/>
      <c r="EL28469" s="325"/>
    </row>
    <row r="28470" spans="56:142" x14ac:dyDescent="0.2">
      <c r="BD28470" s="325"/>
      <c r="EL28470" s="325"/>
    </row>
    <row r="28471" spans="56:142" x14ac:dyDescent="0.2">
      <c r="BD28471" s="325"/>
      <c r="EL28471" s="325"/>
    </row>
    <row r="28472" spans="56:142" x14ac:dyDescent="0.2">
      <c r="BD28472" s="325"/>
      <c r="EL28472" s="325"/>
    </row>
    <row r="28473" spans="56:142" x14ac:dyDescent="0.2">
      <c r="BD28473" s="325"/>
      <c r="EL28473" s="325"/>
    </row>
    <row r="28474" spans="56:142" x14ac:dyDescent="0.2">
      <c r="BD28474" s="325"/>
      <c r="EL28474" s="325"/>
    </row>
    <row r="28475" spans="56:142" x14ac:dyDescent="0.2">
      <c r="BD28475" s="325"/>
      <c r="EL28475" s="325"/>
    </row>
    <row r="28476" spans="56:142" x14ac:dyDescent="0.2">
      <c r="BD28476" s="325"/>
      <c r="EL28476" s="325"/>
    </row>
    <row r="28477" spans="56:142" x14ac:dyDescent="0.2">
      <c r="BD28477" s="325"/>
      <c r="EL28477" s="325"/>
    </row>
    <row r="28478" spans="56:142" x14ac:dyDescent="0.2">
      <c r="BD28478" s="325"/>
      <c r="EL28478" s="325"/>
    </row>
    <row r="28479" spans="56:142" x14ac:dyDescent="0.2">
      <c r="BD28479" s="325"/>
      <c r="EL28479" s="325"/>
    </row>
    <row r="28480" spans="56:142" x14ac:dyDescent="0.2">
      <c r="BD28480" s="325"/>
      <c r="EL28480" s="325"/>
    </row>
    <row r="28481" spans="56:142" x14ac:dyDescent="0.2">
      <c r="BD28481" s="325"/>
      <c r="EL28481" s="325"/>
    </row>
    <row r="28482" spans="56:142" x14ac:dyDescent="0.2">
      <c r="BD28482" s="325"/>
      <c r="EL28482" s="325"/>
    </row>
    <row r="28483" spans="56:142" x14ac:dyDescent="0.2">
      <c r="BD28483" s="325"/>
      <c r="EL28483" s="325"/>
    </row>
    <row r="28484" spans="56:142" x14ac:dyDescent="0.2">
      <c r="BD28484" s="325"/>
      <c r="EL28484" s="325"/>
    </row>
    <row r="28485" spans="56:142" x14ac:dyDescent="0.2">
      <c r="BD28485" s="325"/>
      <c r="EL28485" s="325"/>
    </row>
    <row r="28486" spans="56:142" x14ac:dyDescent="0.2">
      <c r="BD28486" s="325"/>
      <c r="EL28486" s="325"/>
    </row>
    <row r="28487" spans="56:142" x14ac:dyDescent="0.2">
      <c r="BD28487" s="325"/>
      <c r="EL28487" s="325"/>
    </row>
    <row r="28488" spans="56:142" x14ac:dyDescent="0.2">
      <c r="BD28488" s="325"/>
      <c r="EL28488" s="325"/>
    </row>
    <row r="28489" spans="56:142" x14ac:dyDescent="0.2">
      <c r="BD28489" s="325"/>
      <c r="EL28489" s="325"/>
    </row>
    <row r="28490" spans="56:142" x14ac:dyDescent="0.2">
      <c r="BD28490" s="325"/>
      <c r="EL28490" s="325"/>
    </row>
    <row r="28491" spans="56:142" x14ac:dyDescent="0.2">
      <c r="BD28491" s="325"/>
      <c r="EL28491" s="325"/>
    </row>
    <row r="28492" spans="56:142" x14ac:dyDescent="0.2">
      <c r="BD28492" s="325"/>
      <c r="EL28492" s="325"/>
    </row>
    <row r="28493" spans="56:142" x14ac:dyDescent="0.2">
      <c r="BD28493" s="325"/>
      <c r="EL28493" s="325"/>
    </row>
    <row r="28494" spans="56:142" x14ac:dyDescent="0.2">
      <c r="BD28494" s="325"/>
      <c r="EL28494" s="325"/>
    </row>
    <row r="28495" spans="56:142" x14ac:dyDescent="0.2">
      <c r="BD28495" s="325"/>
      <c r="EL28495" s="325"/>
    </row>
    <row r="28496" spans="56:142" x14ac:dyDescent="0.2">
      <c r="BD28496" s="325"/>
      <c r="EL28496" s="325"/>
    </row>
    <row r="28497" spans="56:142" x14ac:dyDescent="0.2">
      <c r="BD28497" s="325"/>
      <c r="EL28497" s="325"/>
    </row>
    <row r="28498" spans="56:142" x14ac:dyDescent="0.2">
      <c r="BD28498" s="325"/>
      <c r="EL28498" s="325"/>
    </row>
    <row r="28499" spans="56:142" x14ac:dyDescent="0.2">
      <c r="BD28499" s="325"/>
      <c r="EL28499" s="325"/>
    </row>
    <row r="28500" spans="56:142" x14ac:dyDescent="0.2">
      <c r="BD28500" s="325"/>
      <c r="EL28500" s="325"/>
    </row>
    <row r="28501" spans="56:142" x14ac:dyDescent="0.2">
      <c r="BD28501" s="325"/>
      <c r="EL28501" s="325"/>
    </row>
    <row r="28502" spans="56:142" x14ac:dyDescent="0.2">
      <c r="BD28502" s="325"/>
      <c r="EL28502" s="325"/>
    </row>
    <row r="28503" spans="56:142" x14ac:dyDescent="0.2">
      <c r="BD28503" s="325"/>
      <c r="EL28503" s="325"/>
    </row>
    <row r="28504" spans="56:142" x14ac:dyDescent="0.2">
      <c r="BD28504" s="325"/>
      <c r="EL28504" s="325"/>
    </row>
    <row r="28505" spans="56:142" x14ac:dyDescent="0.2">
      <c r="BD28505" s="325"/>
      <c r="EL28505" s="325"/>
    </row>
    <row r="28506" spans="56:142" x14ac:dyDescent="0.2">
      <c r="BD28506" s="325"/>
      <c r="EL28506" s="325"/>
    </row>
    <row r="28507" spans="56:142" x14ac:dyDescent="0.2">
      <c r="BD28507" s="325"/>
      <c r="EL28507" s="325"/>
    </row>
    <row r="28508" spans="56:142" x14ac:dyDescent="0.2">
      <c r="BD28508" s="325"/>
      <c r="EL28508" s="325"/>
    </row>
    <row r="28509" spans="56:142" x14ac:dyDescent="0.2">
      <c r="BD28509" s="325"/>
      <c r="EL28509" s="325"/>
    </row>
    <row r="28510" spans="56:142" x14ac:dyDescent="0.2">
      <c r="BD28510" s="325"/>
      <c r="EL28510" s="325"/>
    </row>
    <row r="28511" spans="56:142" x14ac:dyDescent="0.2">
      <c r="BD28511" s="325"/>
      <c r="EL28511" s="325"/>
    </row>
    <row r="28512" spans="56:142" x14ac:dyDescent="0.2">
      <c r="BD28512" s="325"/>
      <c r="EL28512" s="325"/>
    </row>
    <row r="28513" spans="56:142" x14ac:dyDescent="0.2">
      <c r="BD28513" s="325"/>
      <c r="EL28513" s="325"/>
    </row>
    <row r="28514" spans="56:142" x14ac:dyDescent="0.2">
      <c r="BD28514" s="325"/>
      <c r="EL28514" s="325"/>
    </row>
    <row r="28515" spans="56:142" x14ac:dyDescent="0.2">
      <c r="BD28515" s="325"/>
      <c r="EL28515" s="325"/>
    </row>
    <row r="28516" spans="56:142" x14ac:dyDescent="0.2">
      <c r="BD28516" s="325"/>
      <c r="EL28516" s="325"/>
    </row>
    <row r="28517" spans="56:142" x14ac:dyDescent="0.2">
      <c r="BD28517" s="325"/>
      <c r="EL28517" s="325"/>
    </row>
    <row r="28518" spans="56:142" x14ac:dyDescent="0.2">
      <c r="BD28518" s="325"/>
      <c r="EL28518" s="325"/>
    </row>
    <row r="28519" spans="56:142" x14ac:dyDescent="0.2">
      <c r="BD28519" s="325"/>
      <c r="EL28519" s="325"/>
    </row>
    <row r="28520" spans="56:142" x14ac:dyDescent="0.2">
      <c r="BD28520" s="325"/>
      <c r="EL28520" s="325"/>
    </row>
    <row r="28521" spans="56:142" x14ac:dyDescent="0.2">
      <c r="BD28521" s="325"/>
      <c r="EL28521" s="325"/>
    </row>
    <row r="28522" spans="56:142" x14ac:dyDescent="0.2">
      <c r="BD28522" s="325"/>
      <c r="EL28522" s="325"/>
    </row>
    <row r="28523" spans="56:142" x14ac:dyDescent="0.2">
      <c r="BD28523" s="325"/>
      <c r="EL28523" s="325"/>
    </row>
    <row r="28524" spans="56:142" x14ac:dyDescent="0.2">
      <c r="BD28524" s="325"/>
      <c r="EL28524" s="325"/>
    </row>
    <row r="28525" spans="56:142" x14ac:dyDescent="0.2">
      <c r="BD28525" s="325"/>
      <c r="EL28525" s="325"/>
    </row>
    <row r="28526" spans="56:142" x14ac:dyDescent="0.2">
      <c r="BD28526" s="325"/>
      <c r="EL28526" s="325"/>
    </row>
    <row r="28527" spans="56:142" x14ac:dyDescent="0.2">
      <c r="BD28527" s="325"/>
      <c r="EL28527" s="325"/>
    </row>
    <row r="28528" spans="56:142" x14ac:dyDescent="0.2">
      <c r="BD28528" s="325"/>
      <c r="EL28528" s="325"/>
    </row>
    <row r="28529" spans="56:142" x14ac:dyDescent="0.2">
      <c r="BD28529" s="325"/>
      <c r="EL28529" s="325"/>
    </row>
    <row r="28530" spans="56:142" x14ac:dyDescent="0.2">
      <c r="BD28530" s="325"/>
      <c r="EL28530" s="325"/>
    </row>
    <row r="28531" spans="56:142" x14ac:dyDescent="0.2">
      <c r="BD28531" s="325"/>
      <c r="EL28531" s="325"/>
    </row>
    <row r="28532" spans="56:142" x14ac:dyDescent="0.2">
      <c r="BD28532" s="325"/>
      <c r="EL28532" s="325"/>
    </row>
    <row r="28533" spans="56:142" x14ac:dyDescent="0.2">
      <c r="BD28533" s="325"/>
      <c r="EL28533" s="325"/>
    </row>
    <row r="28534" spans="56:142" x14ac:dyDescent="0.2">
      <c r="BD28534" s="325"/>
      <c r="EL28534" s="325"/>
    </row>
    <row r="28535" spans="56:142" x14ac:dyDescent="0.2">
      <c r="BD28535" s="325"/>
      <c r="EL28535" s="325"/>
    </row>
    <row r="28536" spans="56:142" x14ac:dyDescent="0.2">
      <c r="BD28536" s="325"/>
      <c r="EL28536" s="325"/>
    </row>
    <row r="28537" spans="56:142" x14ac:dyDescent="0.2">
      <c r="BD28537" s="325"/>
      <c r="EL28537" s="325"/>
    </row>
    <row r="28538" spans="56:142" x14ac:dyDescent="0.2">
      <c r="BD28538" s="325"/>
      <c r="EL28538" s="325"/>
    </row>
    <row r="28539" spans="56:142" x14ac:dyDescent="0.2">
      <c r="BD28539" s="325"/>
      <c r="EL28539" s="325"/>
    </row>
    <row r="28540" spans="56:142" x14ac:dyDescent="0.2">
      <c r="BD28540" s="325"/>
      <c r="EL28540" s="325"/>
    </row>
    <row r="28541" spans="56:142" x14ac:dyDescent="0.2">
      <c r="BD28541" s="325"/>
      <c r="EL28541" s="325"/>
    </row>
    <row r="28542" spans="56:142" x14ac:dyDescent="0.2">
      <c r="BD28542" s="325"/>
      <c r="EL28542" s="325"/>
    </row>
    <row r="28543" spans="56:142" x14ac:dyDescent="0.2">
      <c r="BD28543" s="325"/>
      <c r="EL28543" s="325"/>
    </row>
    <row r="28544" spans="56:142" x14ac:dyDescent="0.2">
      <c r="BD28544" s="325"/>
      <c r="EL28544" s="325"/>
    </row>
    <row r="28545" spans="56:142" x14ac:dyDescent="0.2">
      <c r="BD28545" s="325"/>
      <c r="EL28545" s="325"/>
    </row>
    <row r="28546" spans="56:142" x14ac:dyDescent="0.2">
      <c r="BD28546" s="325"/>
      <c r="EL28546" s="325"/>
    </row>
    <row r="28547" spans="56:142" x14ac:dyDescent="0.2">
      <c r="BD28547" s="325"/>
      <c r="EL28547" s="325"/>
    </row>
    <row r="28548" spans="56:142" x14ac:dyDescent="0.2">
      <c r="BD28548" s="325"/>
      <c r="EL28548" s="325"/>
    </row>
    <row r="28549" spans="56:142" x14ac:dyDescent="0.2">
      <c r="BD28549" s="325"/>
      <c r="EL28549" s="325"/>
    </row>
    <row r="28550" spans="56:142" x14ac:dyDescent="0.2">
      <c r="BD28550" s="325"/>
      <c r="EL28550" s="325"/>
    </row>
    <row r="28551" spans="56:142" x14ac:dyDescent="0.2">
      <c r="BD28551" s="325"/>
      <c r="EL28551" s="325"/>
    </row>
    <row r="28552" spans="56:142" x14ac:dyDescent="0.2">
      <c r="BD28552" s="325"/>
      <c r="EL28552" s="325"/>
    </row>
    <row r="28553" spans="56:142" x14ac:dyDescent="0.2">
      <c r="BD28553" s="325"/>
      <c r="EL28553" s="325"/>
    </row>
    <row r="28554" spans="56:142" x14ac:dyDescent="0.2">
      <c r="BD28554" s="325"/>
      <c r="EL28554" s="325"/>
    </row>
    <row r="28555" spans="56:142" x14ac:dyDescent="0.2">
      <c r="BD28555" s="325"/>
      <c r="EL28555" s="325"/>
    </row>
    <row r="28556" spans="56:142" x14ac:dyDescent="0.2">
      <c r="BD28556" s="325"/>
      <c r="EL28556" s="325"/>
    </row>
    <row r="28557" spans="56:142" x14ac:dyDescent="0.2">
      <c r="BD28557" s="325"/>
      <c r="EL28557" s="325"/>
    </row>
    <row r="28558" spans="56:142" x14ac:dyDescent="0.2">
      <c r="BD28558" s="325"/>
      <c r="EL28558" s="325"/>
    </row>
    <row r="28559" spans="56:142" x14ac:dyDescent="0.2">
      <c r="BD28559" s="325"/>
      <c r="EL28559" s="325"/>
    </row>
    <row r="28560" spans="56:142" x14ac:dyDescent="0.2">
      <c r="BD28560" s="325"/>
      <c r="EL28560" s="325"/>
    </row>
    <row r="28561" spans="56:142" x14ac:dyDescent="0.2">
      <c r="BD28561" s="325"/>
      <c r="EL28561" s="325"/>
    </row>
    <row r="28562" spans="56:142" x14ac:dyDescent="0.2">
      <c r="BD28562" s="325"/>
      <c r="EL28562" s="325"/>
    </row>
    <row r="28563" spans="56:142" x14ac:dyDescent="0.2">
      <c r="BD28563" s="325"/>
      <c r="EL28563" s="325"/>
    </row>
    <row r="28564" spans="56:142" x14ac:dyDescent="0.2">
      <c r="BD28564" s="325"/>
      <c r="EL28564" s="325"/>
    </row>
    <row r="28565" spans="56:142" x14ac:dyDescent="0.2">
      <c r="BD28565" s="325"/>
      <c r="EL28565" s="325"/>
    </row>
    <row r="28566" spans="56:142" x14ac:dyDescent="0.2">
      <c r="BD28566" s="325"/>
      <c r="EL28566" s="325"/>
    </row>
    <row r="28567" spans="56:142" x14ac:dyDescent="0.2">
      <c r="BD28567" s="325"/>
      <c r="EL28567" s="325"/>
    </row>
    <row r="28568" spans="56:142" x14ac:dyDescent="0.2">
      <c r="BD28568" s="325"/>
      <c r="EL28568" s="325"/>
    </row>
    <row r="28569" spans="56:142" x14ac:dyDescent="0.2">
      <c r="BD28569" s="325"/>
      <c r="EL28569" s="325"/>
    </row>
    <row r="28570" spans="56:142" x14ac:dyDescent="0.2">
      <c r="BD28570" s="325"/>
      <c r="EL28570" s="325"/>
    </row>
    <row r="28571" spans="56:142" x14ac:dyDescent="0.2">
      <c r="BD28571" s="325"/>
      <c r="EL28571" s="325"/>
    </row>
    <row r="28572" spans="56:142" x14ac:dyDescent="0.2">
      <c r="BD28572" s="325"/>
      <c r="EL28572" s="325"/>
    </row>
    <row r="28573" spans="56:142" x14ac:dyDescent="0.2">
      <c r="BD28573" s="325"/>
      <c r="EL28573" s="325"/>
    </row>
    <row r="28574" spans="56:142" x14ac:dyDescent="0.2">
      <c r="BD28574" s="325"/>
      <c r="EL28574" s="325"/>
    </row>
    <row r="28575" spans="56:142" x14ac:dyDescent="0.2">
      <c r="BD28575" s="325"/>
      <c r="EL28575" s="325"/>
    </row>
    <row r="28576" spans="56:142" x14ac:dyDescent="0.2">
      <c r="BD28576" s="325"/>
      <c r="EL28576" s="325"/>
    </row>
    <row r="28577" spans="56:142" x14ac:dyDescent="0.2">
      <c r="BD28577" s="325"/>
      <c r="EL28577" s="325"/>
    </row>
    <row r="28578" spans="56:142" x14ac:dyDescent="0.2">
      <c r="BD28578" s="325"/>
      <c r="EL28578" s="325"/>
    </row>
    <row r="28579" spans="56:142" x14ac:dyDescent="0.2">
      <c r="BD28579" s="325"/>
      <c r="EL28579" s="325"/>
    </row>
    <row r="28580" spans="56:142" x14ac:dyDescent="0.2">
      <c r="BD28580" s="325"/>
      <c r="EL28580" s="325"/>
    </row>
    <row r="28581" spans="56:142" x14ac:dyDescent="0.2">
      <c r="BD28581" s="325"/>
      <c r="EL28581" s="325"/>
    </row>
    <row r="28582" spans="56:142" x14ac:dyDescent="0.2">
      <c r="BD28582" s="325"/>
      <c r="EL28582" s="325"/>
    </row>
    <row r="28583" spans="56:142" x14ac:dyDescent="0.2">
      <c r="BD28583" s="325"/>
      <c r="EL28583" s="325"/>
    </row>
    <row r="28584" spans="56:142" x14ac:dyDescent="0.2">
      <c r="BD28584" s="325"/>
      <c r="EL28584" s="325"/>
    </row>
    <row r="28585" spans="56:142" x14ac:dyDescent="0.2">
      <c r="BD28585" s="325"/>
      <c r="EL28585" s="325"/>
    </row>
    <row r="28586" spans="56:142" x14ac:dyDescent="0.2">
      <c r="BD28586" s="325"/>
      <c r="EL28586" s="325"/>
    </row>
    <row r="28587" spans="56:142" x14ac:dyDescent="0.2">
      <c r="BD28587" s="325"/>
      <c r="EL28587" s="325"/>
    </row>
    <row r="28588" spans="56:142" x14ac:dyDescent="0.2">
      <c r="BD28588" s="325"/>
      <c r="EL28588" s="325"/>
    </row>
    <row r="28589" spans="56:142" x14ac:dyDescent="0.2">
      <c r="BD28589" s="325"/>
      <c r="EL28589" s="325"/>
    </row>
    <row r="28590" spans="56:142" x14ac:dyDescent="0.2">
      <c r="BD28590" s="325"/>
      <c r="EL28590" s="325"/>
    </row>
    <row r="28591" spans="56:142" x14ac:dyDescent="0.2">
      <c r="BD28591" s="325"/>
      <c r="EL28591" s="325"/>
    </row>
    <row r="28592" spans="56:142" x14ac:dyDescent="0.2">
      <c r="BD28592" s="325"/>
      <c r="EL28592" s="325"/>
    </row>
    <row r="28593" spans="56:142" x14ac:dyDescent="0.2">
      <c r="BD28593" s="325"/>
      <c r="EL28593" s="325"/>
    </row>
    <row r="28594" spans="56:142" x14ac:dyDescent="0.2">
      <c r="BD28594" s="325"/>
      <c r="EL28594" s="325"/>
    </row>
    <row r="28595" spans="56:142" x14ac:dyDescent="0.2">
      <c r="BD28595" s="325"/>
      <c r="EL28595" s="325"/>
    </row>
    <row r="28596" spans="56:142" x14ac:dyDescent="0.2">
      <c r="BD28596" s="325"/>
      <c r="EL28596" s="325"/>
    </row>
    <row r="28597" spans="56:142" x14ac:dyDescent="0.2">
      <c r="BD28597" s="325"/>
      <c r="EL28597" s="325"/>
    </row>
    <row r="28598" spans="56:142" x14ac:dyDescent="0.2">
      <c r="BD28598" s="325"/>
      <c r="EL28598" s="325"/>
    </row>
    <row r="28599" spans="56:142" x14ac:dyDescent="0.2">
      <c r="BD28599" s="325"/>
      <c r="EL28599" s="325"/>
    </row>
    <row r="28600" spans="56:142" x14ac:dyDescent="0.2">
      <c r="BD28600" s="325"/>
      <c r="EL28600" s="325"/>
    </row>
    <row r="28601" spans="56:142" x14ac:dyDescent="0.2">
      <c r="BD28601" s="325"/>
      <c r="EL28601" s="325"/>
    </row>
    <row r="28602" spans="56:142" x14ac:dyDescent="0.2">
      <c r="BD28602" s="325"/>
      <c r="EL28602" s="325"/>
    </row>
    <row r="28603" spans="56:142" x14ac:dyDescent="0.2">
      <c r="BD28603" s="325"/>
      <c r="EL28603" s="325"/>
    </row>
    <row r="28604" spans="56:142" x14ac:dyDescent="0.2">
      <c r="BD28604" s="325"/>
      <c r="EL28604" s="325"/>
    </row>
    <row r="28605" spans="56:142" x14ac:dyDescent="0.2">
      <c r="BD28605" s="325"/>
      <c r="EL28605" s="325"/>
    </row>
    <row r="28606" spans="56:142" x14ac:dyDescent="0.2">
      <c r="BD28606" s="325"/>
      <c r="EL28606" s="325"/>
    </row>
    <row r="28607" spans="56:142" x14ac:dyDescent="0.2">
      <c r="BD28607" s="325"/>
      <c r="EL28607" s="325"/>
    </row>
    <row r="28608" spans="56:142" x14ac:dyDescent="0.2">
      <c r="BD28608" s="325"/>
      <c r="EL28608" s="325"/>
    </row>
    <row r="28609" spans="56:142" x14ac:dyDescent="0.2">
      <c r="BD28609" s="325"/>
      <c r="EL28609" s="325"/>
    </row>
    <row r="28610" spans="56:142" x14ac:dyDescent="0.2">
      <c r="BD28610" s="325"/>
      <c r="EL28610" s="325"/>
    </row>
    <row r="28611" spans="56:142" x14ac:dyDescent="0.2">
      <c r="BD28611" s="325"/>
      <c r="EL28611" s="325"/>
    </row>
    <row r="28612" spans="56:142" x14ac:dyDescent="0.2">
      <c r="BD28612" s="325"/>
      <c r="EL28612" s="325"/>
    </row>
    <row r="28613" spans="56:142" x14ac:dyDescent="0.2">
      <c r="BD28613" s="325"/>
      <c r="EL28613" s="325"/>
    </row>
    <row r="28614" spans="56:142" x14ac:dyDescent="0.2">
      <c r="BD28614" s="325"/>
      <c r="EL28614" s="325"/>
    </row>
    <row r="28615" spans="56:142" x14ac:dyDescent="0.2">
      <c r="BD28615" s="325"/>
      <c r="EL28615" s="325"/>
    </row>
    <row r="28616" spans="56:142" x14ac:dyDescent="0.2">
      <c r="BD28616" s="325"/>
      <c r="EL28616" s="325"/>
    </row>
    <row r="28617" spans="56:142" x14ac:dyDescent="0.2">
      <c r="BD28617" s="325"/>
      <c r="EL28617" s="325"/>
    </row>
    <row r="28618" spans="56:142" x14ac:dyDescent="0.2">
      <c r="BD28618" s="325"/>
      <c r="EL28618" s="325"/>
    </row>
    <row r="28619" spans="56:142" x14ac:dyDescent="0.2">
      <c r="BD28619" s="325"/>
      <c r="EL28619" s="325"/>
    </row>
    <row r="28620" spans="56:142" x14ac:dyDescent="0.2">
      <c r="BD28620" s="325"/>
      <c r="EL28620" s="325"/>
    </row>
    <row r="28621" spans="56:142" x14ac:dyDescent="0.2">
      <c r="BD28621" s="325"/>
      <c r="EL28621" s="325"/>
    </row>
    <row r="28622" spans="56:142" x14ac:dyDescent="0.2">
      <c r="BD28622" s="325"/>
      <c r="EL28622" s="325"/>
    </row>
    <row r="28623" spans="56:142" x14ac:dyDescent="0.2">
      <c r="BD28623" s="325"/>
      <c r="EL28623" s="325"/>
    </row>
    <row r="28624" spans="56:142" x14ac:dyDescent="0.2">
      <c r="BD28624" s="325"/>
      <c r="EL28624" s="325"/>
    </row>
    <row r="28625" spans="56:142" x14ac:dyDescent="0.2">
      <c r="BD28625" s="325"/>
      <c r="EL28625" s="325"/>
    </row>
    <row r="28626" spans="56:142" x14ac:dyDescent="0.2">
      <c r="BD28626" s="325"/>
      <c r="EL28626" s="325"/>
    </row>
    <row r="28627" spans="56:142" x14ac:dyDescent="0.2">
      <c r="BD28627" s="325"/>
      <c r="EL28627" s="325"/>
    </row>
    <row r="28628" spans="56:142" x14ac:dyDescent="0.2">
      <c r="BD28628" s="325"/>
      <c r="EL28628" s="325"/>
    </row>
    <row r="28629" spans="56:142" x14ac:dyDescent="0.2">
      <c r="BD28629" s="325"/>
      <c r="EL28629" s="325"/>
    </row>
    <row r="28630" spans="56:142" x14ac:dyDescent="0.2">
      <c r="BD28630" s="325"/>
      <c r="EL28630" s="325"/>
    </row>
    <row r="28631" spans="56:142" x14ac:dyDescent="0.2">
      <c r="BD28631" s="325"/>
      <c r="EL28631" s="325"/>
    </row>
    <row r="28632" spans="56:142" x14ac:dyDescent="0.2">
      <c r="BD28632" s="325"/>
      <c r="EL28632" s="325"/>
    </row>
    <row r="28633" spans="56:142" x14ac:dyDescent="0.2">
      <c r="BD28633" s="325"/>
      <c r="EL28633" s="325"/>
    </row>
    <row r="28634" spans="56:142" x14ac:dyDescent="0.2">
      <c r="BD28634" s="325"/>
      <c r="EL28634" s="325"/>
    </row>
    <row r="28635" spans="56:142" x14ac:dyDescent="0.2">
      <c r="BD28635" s="325"/>
      <c r="EL28635" s="325"/>
    </row>
    <row r="28636" spans="56:142" x14ac:dyDescent="0.2">
      <c r="BD28636" s="325"/>
      <c r="EL28636" s="325"/>
    </row>
    <row r="28637" spans="56:142" x14ac:dyDescent="0.2">
      <c r="BD28637" s="325"/>
      <c r="EL28637" s="325"/>
    </row>
    <row r="28638" spans="56:142" x14ac:dyDescent="0.2">
      <c r="BD28638" s="325"/>
      <c r="EL28638" s="325"/>
    </row>
    <row r="28639" spans="56:142" x14ac:dyDescent="0.2">
      <c r="BD28639" s="325"/>
      <c r="EL28639" s="325"/>
    </row>
    <row r="28640" spans="56:142" x14ac:dyDescent="0.2">
      <c r="BD28640" s="325"/>
      <c r="EL28640" s="325"/>
    </row>
    <row r="28641" spans="56:142" x14ac:dyDescent="0.2">
      <c r="BD28641" s="325"/>
      <c r="EL28641" s="325"/>
    </row>
    <row r="28642" spans="56:142" x14ac:dyDescent="0.2">
      <c r="BD28642" s="325"/>
      <c r="EL28642" s="325"/>
    </row>
    <row r="28643" spans="56:142" x14ac:dyDescent="0.2">
      <c r="BD28643" s="325"/>
      <c r="EL28643" s="325"/>
    </row>
    <row r="28644" spans="56:142" x14ac:dyDescent="0.2">
      <c r="BD28644" s="325"/>
      <c r="EL28644" s="325"/>
    </row>
    <row r="28645" spans="56:142" x14ac:dyDescent="0.2">
      <c r="BD28645" s="325"/>
      <c r="EL28645" s="325"/>
    </row>
    <row r="28646" spans="56:142" x14ac:dyDescent="0.2">
      <c r="BD28646" s="325"/>
      <c r="EL28646" s="325"/>
    </row>
    <row r="28647" spans="56:142" x14ac:dyDescent="0.2">
      <c r="BD28647" s="325"/>
      <c r="EL28647" s="325"/>
    </row>
    <row r="28648" spans="56:142" x14ac:dyDescent="0.2">
      <c r="BD28648" s="325"/>
      <c r="EL28648" s="325"/>
    </row>
    <row r="28649" spans="56:142" x14ac:dyDescent="0.2">
      <c r="BD28649" s="325"/>
      <c r="EL28649" s="325"/>
    </row>
    <row r="28650" spans="56:142" x14ac:dyDescent="0.2">
      <c r="BD28650" s="325"/>
      <c r="EL28650" s="325"/>
    </row>
    <row r="28651" spans="56:142" x14ac:dyDescent="0.2">
      <c r="BD28651" s="325"/>
      <c r="EL28651" s="325"/>
    </row>
    <row r="28652" spans="56:142" x14ac:dyDescent="0.2">
      <c r="BD28652" s="325"/>
      <c r="EL28652" s="325"/>
    </row>
    <row r="28653" spans="56:142" x14ac:dyDescent="0.2">
      <c r="BD28653" s="325"/>
      <c r="EL28653" s="325"/>
    </row>
    <row r="28654" spans="56:142" x14ac:dyDescent="0.2">
      <c r="BD28654" s="325"/>
      <c r="EL28654" s="325"/>
    </row>
    <row r="28655" spans="56:142" x14ac:dyDescent="0.2">
      <c r="BD28655" s="325"/>
      <c r="EL28655" s="325"/>
    </row>
    <row r="28656" spans="56:142" x14ac:dyDescent="0.2">
      <c r="BD28656" s="325"/>
      <c r="EL28656" s="325"/>
    </row>
    <row r="28657" spans="56:142" x14ac:dyDescent="0.2">
      <c r="BD28657" s="325"/>
      <c r="EL28657" s="325"/>
    </row>
    <row r="28658" spans="56:142" x14ac:dyDescent="0.2">
      <c r="BD28658" s="325"/>
      <c r="EL28658" s="325"/>
    </row>
    <row r="28659" spans="56:142" x14ac:dyDescent="0.2">
      <c r="BD28659" s="325"/>
      <c r="EL28659" s="325"/>
    </row>
    <row r="28660" spans="56:142" x14ac:dyDescent="0.2">
      <c r="BD28660" s="325"/>
      <c r="EL28660" s="325"/>
    </row>
    <row r="28661" spans="56:142" x14ac:dyDescent="0.2">
      <c r="BD28661" s="325"/>
      <c r="EL28661" s="325"/>
    </row>
    <row r="28662" spans="56:142" x14ac:dyDescent="0.2">
      <c r="BD28662" s="325"/>
      <c r="EL28662" s="325"/>
    </row>
    <row r="28663" spans="56:142" x14ac:dyDescent="0.2">
      <c r="BD28663" s="325"/>
      <c r="EL28663" s="325"/>
    </row>
    <row r="28664" spans="56:142" x14ac:dyDescent="0.2">
      <c r="BD28664" s="325"/>
      <c r="EL28664" s="325"/>
    </row>
    <row r="28665" spans="56:142" x14ac:dyDescent="0.2">
      <c r="BD28665" s="325"/>
      <c r="EL28665" s="325"/>
    </row>
    <row r="28666" spans="56:142" x14ac:dyDescent="0.2">
      <c r="BD28666" s="325"/>
      <c r="EL28666" s="325"/>
    </row>
    <row r="28667" spans="56:142" x14ac:dyDescent="0.2">
      <c r="BD28667" s="325"/>
      <c r="EL28667" s="325"/>
    </row>
    <row r="28668" spans="56:142" x14ac:dyDescent="0.2">
      <c r="BD28668" s="325"/>
      <c r="EL28668" s="325"/>
    </row>
    <row r="28669" spans="56:142" x14ac:dyDescent="0.2">
      <c r="BD28669" s="325"/>
      <c r="EL28669" s="325"/>
    </row>
    <row r="28670" spans="56:142" x14ac:dyDescent="0.2">
      <c r="BD28670" s="325"/>
      <c r="EL28670" s="325"/>
    </row>
    <row r="28671" spans="56:142" x14ac:dyDescent="0.2">
      <c r="BD28671" s="325"/>
      <c r="EL28671" s="325"/>
    </row>
    <row r="28672" spans="56:142" x14ac:dyDescent="0.2">
      <c r="BD28672" s="325"/>
      <c r="EL28672" s="325"/>
    </row>
    <row r="28673" spans="56:142" x14ac:dyDescent="0.2">
      <c r="BD28673" s="325"/>
      <c r="EL28673" s="325"/>
    </row>
    <row r="28674" spans="56:142" x14ac:dyDescent="0.2">
      <c r="BD28674" s="325"/>
      <c r="EL28674" s="325"/>
    </row>
    <row r="28675" spans="56:142" x14ac:dyDescent="0.2">
      <c r="BD28675" s="325"/>
      <c r="EL28675" s="325"/>
    </row>
    <row r="28676" spans="56:142" x14ac:dyDescent="0.2">
      <c r="BD28676" s="325"/>
      <c r="EL28676" s="325"/>
    </row>
    <row r="28677" spans="56:142" x14ac:dyDescent="0.2">
      <c r="BD28677" s="325"/>
      <c r="EL28677" s="325"/>
    </row>
    <row r="28678" spans="56:142" x14ac:dyDescent="0.2">
      <c r="BD28678" s="325"/>
      <c r="EL28678" s="325"/>
    </row>
    <row r="28679" spans="56:142" x14ac:dyDescent="0.2">
      <c r="BD28679" s="325"/>
      <c r="EL28679" s="325"/>
    </row>
    <row r="28680" spans="56:142" x14ac:dyDescent="0.2">
      <c r="BD28680" s="325"/>
      <c r="EL28680" s="325"/>
    </row>
    <row r="28681" spans="56:142" x14ac:dyDescent="0.2">
      <c r="BD28681" s="325"/>
      <c r="EL28681" s="325"/>
    </row>
    <row r="28682" spans="56:142" x14ac:dyDescent="0.2">
      <c r="BD28682" s="325"/>
      <c r="EL28682" s="325"/>
    </row>
    <row r="28683" spans="56:142" x14ac:dyDescent="0.2">
      <c r="BD28683" s="325"/>
      <c r="EL28683" s="325"/>
    </row>
    <row r="28684" spans="56:142" x14ac:dyDescent="0.2">
      <c r="BD28684" s="325"/>
      <c r="EL28684" s="325"/>
    </row>
    <row r="28685" spans="56:142" x14ac:dyDescent="0.2">
      <c r="BD28685" s="325"/>
      <c r="EL28685" s="325"/>
    </row>
    <row r="28686" spans="56:142" x14ac:dyDescent="0.2">
      <c r="BD28686" s="325"/>
      <c r="EL28686" s="325"/>
    </row>
    <row r="28687" spans="56:142" x14ac:dyDescent="0.2">
      <c r="BD28687" s="325"/>
      <c r="EL28687" s="325"/>
    </row>
    <row r="28688" spans="56:142" x14ac:dyDescent="0.2">
      <c r="BD28688" s="325"/>
      <c r="EL28688" s="325"/>
    </row>
    <row r="28689" spans="56:142" x14ac:dyDescent="0.2">
      <c r="BD28689" s="325"/>
      <c r="EL28689" s="325"/>
    </row>
    <row r="28690" spans="56:142" x14ac:dyDescent="0.2">
      <c r="BD28690" s="325"/>
      <c r="EL28690" s="325"/>
    </row>
    <row r="28691" spans="56:142" x14ac:dyDescent="0.2">
      <c r="BD28691" s="325"/>
      <c r="EL28691" s="325"/>
    </row>
    <row r="28692" spans="56:142" x14ac:dyDescent="0.2">
      <c r="BD28692" s="325"/>
      <c r="EL28692" s="325"/>
    </row>
    <row r="28693" spans="56:142" x14ac:dyDescent="0.2">
      <c r="BD28693" s="325"/>
      <c r="EL28693" s="325"/>
    </row>
    <row r="28694" spans="56:142" x14ac:dyDescent="0.2">
      <c r="BD28694" s="325"/>
      <c r="EL28694" s="325"/>
    </row>
    <row r="28695" spans="56:142" x14ac:dyDescent="0.2">
      <c r="BD28695" s="325"/>
      <c r="EL28695" s="325"/>
    </row>
    <row r="28696" spans="56:142" x14ac:dyDescent="0.2">
      <c r="BD28696" s="325"/>
      <c r="EL28696" s="325"/>
    </row>
    <row r="28697" spans="56:142" x14ac:dyDescent="0.2">
      <c r="BD28697" s="325"/>
      <c r="EL28697" s="325"/>
    </row>
    <row r="28698" spans="56:142" x14ac:dyDescent="0.2">
      <c r="BD28698" s="325"/>
      <c r="EL28698" s="325"/>
    </row>
    <row r="28699" spans="56:142" x14ac:dyDescent="0.2">
      <c r="BD28699" s="325"/>
      <c r="EL28699" s="325"/>
    </row>
    <row r="28700" spans="56:142" x14ac:dyDescent="0.2">
      <c r="BD28700" s="325"/>
      <c r="EL28700" s="325"/>
    </row>
    <row r="28701" spans="56:142" x14ac:dyDescent="0.2">
      <c r="BD28701" s="325"/>
      <c r="EL28701" s="325"/>
    </row>
    <row r="28702" spans="56:142" x14ac:dyDescent="0.2">
      <c r="BD28702" s="325"/>
      <c r="EL28702" s="325"/>
    </row>
    <row r="28703" spans="56:142" x14ac:dyDescent="0.2">
      <c r="BD28703" s="325"/>
      <c r="EL28703" s="325"/>
    </row>
    <row r="28704" spans="56:142" x14ac:dyDescent="0.2">
      <c r="BD28704" s="325"/>
      <c r="EL28704" s="325"/>
    </row>
    <row r="28705" spans="56:142" x14ac:dyDescent="0.2">
      <c r="BD28705" s="325"/>
      <c r="EL28705" s="325"/>
    </row>
    <row r="28706" spans="56:142" x14ac:dyDescent="0.2">
      <c r="BD28706" s="325"/>
      <c r="EL28706" s="325"/>
    </row>
    <row r="28707" spans="56:142" x14ac:dyDescent="0.2">
      <c r="BD28707" s="325"/>
      <c r="EL28707" s="325"/>
    </row>
    <row r="28708" spans="56:142" x14ac:dyDescent="0.2">
      <c r="BD28708" s="325"/>
      <c r="EL28708" s="325"/>
    </row>
    <row r="28709" spans="56:142" x14ac:dyDescent="0.2">
      <c r="BD28709" s="325"/>
      <c r="EL28709" s="325"/>
    </row>
    <row r="28710" spans="56:142" x14ac:dyDescent="0.2">
      <c r="BD28710" s="325"/>
      <c r="EL28710" s="325"/>
    </row>
    <row r="28711" spans="56:142" x14ac:dyDescent="0.2">
      <c r="BD28711" s="325"/>
      <c r="EL28711" s="325"/>
    </row>
    <row r="28712" spans="56:142" x14ac:dyDescent="0.2">
      <c r="BD28712" s="325"/>
      <c r="EL28712" s="325"/>
    </row>
    <row r="28713" spans="56:142" x14ac:dyDescent="0.2">
      <c r="BD28713" s="325"/>
      <c r="EL28713" s="325"/>
    </row>
    <row r="28714" spans="56:142" x14ac:dyDescent="0.2">
      <c r="BD28714" s="325"/>
      <c r="EL28714" s="325"/>
    </row>
    <row r="28715" spans="56:142" x14ac:dyDescent="0.2">
      <c r="BD28715" s="325"/>
      <c r="EL28715" s="325"/>
    </row>
    <row r="28716" spans="56:142" x14ac:dyDescent="0.2">
      <c r="BD28716" s="325"/>
      <c r="EL28716" s="325"/>
    </row>
    <row r="28717" spans="56:142" x14ac:dyDescent="0.2">
      <c r="BD28717" s="325"/>
      <c r="EL28717" s="325"/>
    </row>
    <row r="28718" spans="56:142" x14ac:dyDescent="0.2">
      <c r="BD28718" s="325"/>
      <c r="EL28718" s="325"/>
    </row>
    <row r="28719" spans="56:142" x14ac:dyDescent="0.2">
      <c r="BD28719" s="325"/>
      <c r="EL28719" s="325"/>
    </row>
    <row r="28720" spans="56:142" x14ac:dyDescent="0.2">
      <c r="BD28720" s="325"/>
      <c r="EL28720" s="325"/>
    </row>
    <row r="28721" spans="56:142" x14ac:dyDescent="0.2">
      <c r="BD28721" s="325"/>
      <c r="EL28721" s="325"/>
    </row>
    <row r="28722" spans="56:142" x14ac:dyDescent="0.2">
      <c r="BD28722" s="325"/>
      <c r="EL28722" s="325"/>
    </row>
    <row r="28723" spans="56:142" x14ac:dyDescent="0.2">
      <c r="BD28723" s="325"/>
      <c r="EL28723" s="325"/>
    </row>
    <row r="28724" spans="56:142" x14ac:dyDescent="0.2">
      <c r="BD28724" s="325"/>
      <c r="EL28724" s="325"/>
    </row>
    <row r="28725" spans="56:142" x14ac:dyDescent="0.2">
      <c r="BD28725" s="325"/>
      <c r="EL28725" s="325"/>
    </row>
    <row r="28726" spans="56:142" x14ac:dyDescent="0.2">
      <c r="BD28726" s="325"/>
      <c r="EL28726" s="325"/>
    </row>
    <row r="28727" spans="56:142" x14ac:dyDescent="0.2">
      <c r="BD28727" s="325"/>
      <c r="EL28727" s="325"/>
    </row>
    <row r="28728" spans="56:142" x14ac:dyDescent="0.2">
      <c r="BD28728" s="325"/>
      <c r="EL28728" s="325"/>
    </row>
    <row r="28729" spans="56:142" x14ac:dyDescent="0.2">
      <c r="BD28729" s="325"/>
      <c r="EL28729" s="325"/>
    </row>
    <row r="28730" spans="56:142" x14ac:dyDescent="0.2">
      <c r="BD28730" s="325"/>
      <c r="EL28730" s="325"/>
    </row>
    <row r="28731" spans="56:142" x14ac:dyDescent="0.2">
      <c r="BD28731" s="325"/>
      <c r="EL28731" s="325"/>
    </row>
    <row r="28732" spans="56:142" x14ac:dyDescent="0.2">
      <c r="BD28732" s="325"/>
      <c r="EL28732" s="325"/>
    </row>
    <row r="28733" spans="56:142" x14ac:dyDescent="0.2">
      <c r="BD28733" s="325"/>
      <c r="EL28733" s="325"/>
    </row>
    <row r="28734" spans="56:142" x14ac:dyDescent="0.2">
      <c r="BD28734" s="325"/>
      <c r="EL28734" s="325"/>
    </row>
    <row r="28735" spans="56:142" x14ac:dyDescent="0.2">
      <c r="BD28735" s="325"/>
      <c r="EL28735" s="325"/>
    </row>
    <row r="28736" spans="56:142" x14ac:dyDescent="0.2">
      <c r="BD28736" s="325"/>
      <c r="EL28736" s="325"/>
    </row>
    <row r="28737" spans="56:142" x14ac:dyDescent="0.2">
      <c r="BD28737" s="325"/>
      <c r="EL28737" s="325"/>
    </row>
    <row r="28738" spans="56:142" x14ac:dyDescent="0.2">
      <c r="BD28738" s="325"/>
      <c r="EL28738" s="325"/>
    </row>
    <row r="28739" spans="56:142" x14ac:dyDescent="0.2">
      <c r="BD28739" s="325"/>
      <c r="EL28739" s="325"/>
    </row>
    <row r="28740" spans="56:142" x14ac:dyDescent="0.2">
      <c r="BD28740" s="325"/>
      <c r="EL28740" s="325"/>
    </row>
    <row r="28741" spans="56:142" x14ac:dyDescent="0.2">
      <c r="BD28741" s="325"/>
      <c r="EL28741" s="325"/>
    </row>
    <row r="28742" spans="56:142" x14ac:dyDescent="0.2">
      <c r="BD28742" s="325"/>
      <c r="EL28742" s="325"/>
    </row>
    <row r="28743" spans="56:142" x14ac:dyDescent="0.2">
      <c r="BD28743" s="325"/>
      <c r="EL28743" s="325"/>
    </row>
    <row r="28744" spans="56:142" x14ac:dyDescent="0.2">
      <c r="BD28744" s="325"/>
      <c r="EL28744" s="325"/>
    </row>
    <row r="28745" spans="56:142" x14ac:dyDescent="0.2">
      <c r="BD28745" s="325"/>
      <c r="EL28745" s="325"/>
    </row>
    <row r="28746" spans="56:142" x14ac:dyDescent="0.2">
      <c r="BD28746" s="325"/>
      <c r="EL28746" s="325"/>
    </row>
    <row r="28747" spans="56:142" x14ac:dyDescent="0.2">
      <c r="BD28747" s="325"/>
      <c r="EL28747" s="325"/>
    </row>
    <row r="28748" spans="56:142" x14ac:dyDescent="0.2">
      <c r="BD28748" s="325"/>
      <c r="EL28748" s="325"/>
    </row>
    <row r="28749" spans="56:142" x14ac:dyDescent="0.2">
      <c r="BD28749" s="325"/>
      <c r="EL28749" s="325"/>
    </row>
    <row r="28750" spans="56:142" x14ac:dyDescent="0.2">
      <c r="BD28750" s="325"/>
      <c r="EL28750" s="325"/>
    </row>
    <row r="28751" spans="56:142" x14ac:dyDescent="0.2">
      <c r="BD28751" s="325"/>
      <c r="EL28751" s="325"/>
    </row>
    <row r="28752" spans="56:142" x14ac:dyDescent="0.2">
      <c r="BD28752" s="325"/>
      <c r="EL28752" s="325"/>
    </row>
    <row r="28753" spans="56:142" x14ac:dyDescent="0.2">
      <c r="BD28753" s="325"/>
      <c r="EL28753" s="325"/>
    </row>
    <row r="28754" spans="56:142" x14ac:dyDescent="0.2">
      <c r="BD28754" s="325"/>
      <c r="EL28754" s="325"/>
    </row>
    <row r="28755" spans="56:142" x14ac:dyDescent="0.2">
      <c r="BD28755" s="325"/>
      <c r="EL28755" s="325"/>
    </row>
    <row r="28756" spans="56:142" x14ac:dyDescent="0.2">
      <c r="BD28756" s="325"/>
      <c r="EL28756" s="325"/>
    </row>
    <row r="28757" spans="56:142" x14ac:dyDescent="0.2">
      <c r="BD28757" s="325"/>
      <c r="EL28757" s="325"/>
    </row>
    <row r="28758" spans="56:142" x14ac:dyDescent="0.2">
      <c r="BD28758" s="325"/>
      <c r="EL28758" s="325"/>
    </row>
    <row r="28759" spans="56:142" x14ac:dyDescent="0.2">
      <c r="BD28759" s="325"/>
      <c r="EL28759" s="325"/>
    </row>
    <row r="28760" spans="56:142" x14ac:dyDescent="0.2">
      <c r="BD28760" s="325"/>
      <c r="EL28760" s="325"/>
    </row>
    <row r="28761" spans="56:142" x14ac:dyDescent="0.2">
      <c r="BD28761" s="325"/>
      <c r="EL28761" s="325"/>
    </row>
    <row r="28762" spans="56:142" x14ac:dyDescent="0.2">
      <c r="BD28762" s="325"/>
      <c r="EL28762" s="325"/>
    </row>
    <row r="28763" spans="56:142" x14ac:dyDescent="0.2">
      <c r="BD28763" s="325"/>
      <c r="EL28763" s="325"/>
    </row>
    <row r="28764" spans="56:142" x14ac:dyDescent="0.2">
      <c r="BD28764" s="325"/>
      <c r="EL28764" s="325"/>
    </row>
    <row r="28765" spans="56:142" x14ac:dyDescent="0.2">
      <c r="BD28765" s="325"/>
      <c r="EL28765" s="325"/>
    </row>
    <row r="28766" spans="56:142" x14ac:dyDescent="0.2">
      <c r="BD28766" s="325"/>
      <c r="EL28766" s="325"/>
    </row>
    <row r="28767" spans="56:142" x14ac:dyDescent="0.2">
      <c r="BD28767" s="325"/>
      <c r="EL28767" s="325"/>
    </row>
    <row r="28768" spans="56:142" x14ac:dyDescent="0.2">
      <c r="BD28768" s="325"/>
      <c r="EL28768" s="325"/>
    </row>
    <row r="28769" spans="56:142" x14ac:dyDescent="0.2">
      <c r="BD28769" s="325"/>
      <c r="EL28769" s="325"/>
    </row>
    <row r="28770" spans="56:142" x14ac:dyDescent="0.2">
      <c r="BD28770" s="325"/>
      <c r="EL28770" s="325"/>
    </row>
    <row r="28771" spans="56:142" x14ac:dyDescent="0.2">
      <c r="BD28771" s="325"/>
      <c r="EL28771" s="325"/>
    </row>
    <row r="28772" spans="56:142" x14ac:dyDescent="0.2">
      <c r="BD28772" s="325"/>
      <c r="EL28772" s="325"/>
    </row>
    <row r="28773" spans="56:142" x14ac:dyDescent="0.2">
      <c r="BD28773" s="325"/>
      <c r="EL28773" s="325"/>
    </row>
    <row r="28774" spans="56:142" x14ac:dyDescent="0.2">
      <c r="BD28774" s="325"/>
      <c r="EL28774" s="325"/>
    </row>
    <row r="28775" spans="56:142" x14ac:dyDescent="0.2">
      <c r="BD28775" s="325"/>
      <c r="EL28775" s="325"/>
    </row>
    <row r="28776" spans="56:142" x14ac:dyDescent="0.2">
      <c r="BD28776" s="325"/>
      <c r="EL28776" s="325"/>
    </row>
    <row r="28777" spans="56:142" x14ac:dyDescent="0.2">
      <c r="BD28777" s="325"/>
      <c r="EL28777" s="325"/>
    </row>
    <row r="28778" spans="56:142" x14ac:dyDescent="0.2">
      <c r="BD28778" s="325"/>
      <c r="EL28778" s="325"/>
    </row>
    <row r="28779" spans="56:142" x14ac:dyDescent="0.2">
      <c r="BD28779" s="325"/>
      <c r="EL28779" s="325"/>
    </row>
    <row r="28780" spans="56:142" x14ac:dyDescent="0.2">
      <c r="BD28780" s="325"/>
      <c r="EL28780" s="325"/>
    </row>
    <row r="28781" spans="56:142" x14ac:dyDescent="0.2">
      <c r="BD28781" s="325"/>
      <c r="EL28781" s="325"/>
    </row>
    <row r="28782" spans="56:142" x14ac:dyDescent="0.2">
      <c r="BD28782" s="325"/>
      <c r="EL28782" s="325"/>
    </row>
    <row r="28783" spans="56:142" x14ac:dyDescent="0.2">
      <c r="BD28783" s="325"/>
      <c r="EL28783" s="325"/>
    </row>
    <row r="28784" spans="56:142" x14ac:dyDescent="0.2">
      <c r="BD28784" s="325"/>
      <c r="EL28784" s="325"/>
    </row>
    <row r="28785" spans="56:142" x14ac:dyDescent="0.2">
      <c r="BD28785" s="325"/>
      <c r="EL28785" s="325"/>
    </row>
    <row r="28786" spans="56:142" x14ac:dyDescent="0.2">
      <c r="BD28786" s="325"/>
      <c r="EL28786" s="325"/>
    </row>
    <row r="28787" spans="56:142" x14ac:dyDescent="0.2">
      <c r="BD28787" s="325"/>
      <c r="EL28787" s="325"/>
    </row>
    <row r="28788" spans="56:142" x14ac:dyDescent="0.2">
      <c r="BD28788" s="325"/>
      <c r="EL28788" s="325"/>
    </row>
    <row r="28789" spans="56:142" x14ac:dyDescent="0.2">
      <c r="BD28789" s="325"/>
      <c r="EL28789" s="325"/>
    </row>
    <row r="28790" spans="56:142" x14ac:dyDescent="0.2">
      <c r="BD28790" s="325"/>
      <c r="EL28790" s="325"/>
    </row>
    <row r="28791" spans="56:142" x14ac:dyDescent="0.2">
      <c r="BD28791" s="325"/>
      <c r="EL28791" s="325"/>
    </row>
    <row r="28792" spans="56:142" x14ac:dyDescent="0.2">
      <c r="BD28792" s="325"/>
      <c r="EL28792" s="325"/>
    </row>
    <row r="28793" spans="56:142" x14ac:dyDescent="0.2">
      <c r="BD28793" s="325"/>
      <c r="EL28793" s="325"/>
    </row>
    <row r="28794" spans="56:142" x14ac:dyDescent="0.2">
      <c r="BD28794" s="325"/>
      <c r="EL28794" s="325"/>
    </row>
    <row r="28795" spans="56:142" x14ac:dyDescent="0.2">
      <c r="BD28795" s="325"/>
      <c r="EL28795" s="325"/>
    </row>
    <row r="28796" spans="56:142" x14ac:dyDescent="0.2">
      <c r="BD28796" s="325"/>
      <c r="EL28796" s="325"/>
    </row>
    <row r="28797" spans="56:142" x14ac:dyDescent="0.2">
      <c r="BD28797" s="325"/>
      <c r="EL28797" s="325"/>
    </row>
    <row r="28798" spans="56:142" x14ac:dyDescent="0.2">
      <c r="BD28798" s="325"/>
      <c r="EL28798" s="325"/>
    </row>
    <row r="28799" spans="56:142" x14ac:dyDescent="0.2">
      <c r="BD28799" s="325"/>
      <c r="EL28799" s="325"/>
    </row>
    <row r="28800" spans="56:142" x14ac:dyDescent="0.2">
      <c r="BD28800" s="325"/>
      <c r="EL28800" s="325"/>
    </row>
    <row r="28801" spans="56:142" x14ac:dyDescent="0.2">
      <c r="BD28801" s="325"/>
      <c r="EL28801" s="325"/>
    </row>
    <row r="28802" spans="56:142" x14ac:dyDescent="0.2">
      <c r="BD28802" s="325"/>
      <c r="EL28802" s="325"/>
    </row>
    <row r="28803" spans="56:142" x14ac:dyDescent="0.2">
      <c r="BD28803" s="325"/>
      <c r="EL28803" s="325"/>
    </row>
    <row r="28804" spans="56:142" x14ac:dyDescent="0.2">
      <c r="BD28804" s="325"/>
      <c r="EL28804" s="325"/>
    </row>
    <row r="28805" spans="56:142" x14ac:dyDescent="0.2">
      <c r="BD28805" s="325"/>
      <c r="EL28805" s="325"/>
    </row>
    <row r="28806" spans="56:142" x14ac:dyDescent="0.2">
      <c r="BD28806" s="325"/>
      <c r="EL28806" s="325"/>
    </row>
    <row r="28807" spans="56:142" x14ac:dyDescent="0.2">
      <c r="BD28807" s="325"/>
      <c r="EL28807" s="325"/>
    </row>
    <row r="28808" spans="56:142" x14ac:dyDescent="0.2">
      <c r="BD28808" s="325"/>
      <c r="EL28808" s="325"/>
    </row>
    <row r="28809" spans="56:142" x14ac:dyDescent="0.2">
      <c r="BD28809" s="325"/>
      <c r="EL28809" s="325"/>
    </row>
    <row r="28810" spans="56:142" x14ac:dyDescent="0.2">
      <c r="BD28810" s="325"/>
      <c r="EL28810" s="325"/>
    </row>
    <row r="28811" spans="56:142" x14ac:dyDescent="0.2">
      <c r="BD28811" s="325"/>
      <c r="EL28811" s="325"/>
    </row>
    <row r="28812" spans="56:142" x14ac:dyDescent="0.2">
      <c r="BD28812" s="325"/>
      <c r="EL28812" s="325"/>
    </row>
    <row r="28813" spans="56:142" x14ac:dyDescent="0.2">
      <c r="BD28813" s="325"/>
      <c r="EL28813" s="325"/>
    </row>
    <row r="28814" spans="56:142" x14ac:dyDescent="0.2">
      <c r="BD28814" s="325"/>
      <c r="EL28814" s="325"/>
    </row>
    <row r="28815" spans="56:142" x14ac:dyDescent="0.2">
      <c r="BD28815" s="325"/>
      <c r="EL28815" s="325"/>
    </row>
    <row r="28816" spans="56:142" x14ac:dyDescent="0.2">
      <c r="BD28816" s="325"/>
      <c r="EL28816" s="325"/>
    </row>
    <row r="28817" spans="56:142" x14ac:dyDescent="0.2">
      <c r="BD28817" s="325"/>
      <c r="EL28817" s="325"/>
    </row>
    <row r="28818" spans="56:142" x14ac:dyDescent="0.2">
      <c r="BD28818" s="325"/>
      <c r="EL28818" s="325"/>
    </row>
    <row r="28819" spans="56:142" x14ac:dyDescent="0.2">
      <c r="BD28819" s="325"/>
      <c r="EL28819" s="325"/>
    </row>
    <row r="28820" spans="56:142" x14ac:dyDescent="0.2">
      <c r="BD28820" s="325"/>
      <c r="EL28820" s="325"/>
    </row>
    <row r="28821" spans="56:142" x14ac:dyDescent="0.2">
      <c r="BD28821" s="325"/>
      <c r="EL28821" s="325"/>
    </row>
    <row r="28822" spans="56:142" x14ac:dyDescent="0.2">
      <c r="BD28822" s="325"/>
      <c r="EL28822" s="325"/>
    </row>
    <row r="28823" spans="56:142" x14ac:dyDescent="0.2">
      <c r="BD28823" s="325"/>
      <c r="EL28823" s="325"/>
    </row>
    <row r="28824" spans="56:142" x14ac:dyDescent="0.2">
      <c r="BD28824" s="325"/>
      <c r="EL28824" s="325"/>
    </row>
    <row r="28825" spans="56:142" x14ac:dyDescent="0.2">
      <c r="BD28825" s="325"/>
      <c r="EL28825" s="325"/>
    </row>
    <row r="28826" spans="56:142" x14ac:dyDescent="0.2">
      <c r="BD28826" s="325"/>
      <c r="EL28826" s="325"/>
    </row>
    <row r="28827" spans="56:142" x14ac:dyDescent="0.2">
      <c r="BD28827" s="325"/>
      <c r="EL28827" s="325"/>
    </row>
    <row r="28828" spans="56:142" x14ac:dyDescent="0.2">
      <c r="BD28828" s="325"/>
      <c r="EL28828" s="325"/>
    </row>
    <row r="28829" spans="56:142" x14ac:dyDescent="0.2">
      <c r="BD28829" s="325"/>
      <c r="EL28829" s="325"/>
    </row>
    <row r="28830" spans="56:142" x14ac:dyDescent="0.2">
      <c r="BD28830" s="325"/>
      <c r="EL28830" s="325"/>
    </row>
    <row r="28831" spans="56:142" x14ac:dyDescent="0.2">
      <c r="BD28831" s="325"/>
      <c r="EL28831" s="325"/>
    </row>
    <row r="28832" spans="56:142" x14ac:dyDescent="0.2">
      <c r="BD28832" s="325"/>
      <c r="EL28832" s="325"/>
    </row>
    <row r="28833" spans="56:142" x14ac:dyDescent="0.2">
      <c r="BD28833" s="325"/>
      <c r="EL28833" s="325"/>
    </row>
    <row r="28834" spans="56:142" x14ac:dyDescent="0.2">
      <c r="BD28834" s="325"/>
      <c r="EL28834" s="325"/>
    </row>
    <row r="28835" spans="56:142" x14ac:dyDescent="0.2">
      <c r="BD28835" s="325"/>
      <c r="EL28835" s="325"/>
    </row>
    <row r="28836" spans="56:142" x14ac:dyDescent="0.2">
      <c r="BD28836" s="325"/>
      <c r="EL28836" s="325"/>
    </row>
    <row r="28837" spans="56:142" x14ac:dyDescent="0.2">
      <c r="BD28837" s="325"/>
      <c r="EL28837" s="325"/>
    </row>
    <row r="28838" spans="56:142" x14ac:dyDescent="0.2">
      <c r="BD28838" s="325"/>
      <c r="EL28838" s="325"/>
    </row>
    <row r="28839" spans="56:142" x14ac:dyDescent="0.2">
      <c r="BD28839" s="325"/>
      <c r="EL28839" s="325"/>
    </row>
    <row r="28840" spans="56:142" x14ac:dyDescent="0.2">
      <c r="BD28840" s="325"/>
      <c r="EL28840" s="325"/>
    </row>
    <row r="28841" spans="56:142" x14ac:dyDescent="0.2">
      <c r="BD28841" s="325"/>
      <c r="EL28841" s="325"/>
    </row>
    <row r="28842" spans="56:142" x14ac:dyDescent="0.2">
      <c r="BD28842" s="325"/>
      <c r="EL28842" s="325"/>
    </row>
    <row r="28843" spans="56:142" x14ac:dyDescent="0.2">
      <c r="BD28843" s="325"/>
      <c r="EL28843" s="325"/>
    </row>
    <row r="28844" spans="56:142" x14ac:dyDescent="0.2">
      <c r="BD28844" s="325"/>
      <c r="EL28844" s="325"/>
    </row>
    <row r="28845" spans="56:142" x14ac:dyDescent="0.2">
      <c r="BD28845" s="325"/>
      <c r="EL28845" s="325"/>
    </row>
    <row r="28846" spans="56:142" x14ac:dyDescent="0.2">
      <c r="BD28846" s="325"/>
      <c r="EL28846" s="325"/>
    </row>
    <row r="28847" spans="56:142" x14ac:dyDescent="0.2">
      <c r="BD28847" s="325"/>
      <c r="EL28847" s="325"/>
    </row>
    <row r="28848" spans="56:142" x14ac:dyDescent="0.2">
      <c r="BD28848" s="325"/>
      <c r="EL28848" s="325"/>
    </row>
    <row r="28849" spans="56:142" x14ac:dyDescent="0.2">
      <c r="BD28849" s="325"/>
      <c r="EL28849" s="325"/>
    </row>
    <row r="28850" spans="56:142" x14ac:dyDescent="0.2">
      <c r="BD28850" s="325"/>
      <c r="EL28850" s="325"/>
    </row>
    <row r="28851" spans="56:142" x14ac:dyDescent="0.2">
      <c r="BD28851" s="325"/>
      <c r="EL28851" s="325"/>
    </row>
    <row r="28852" spans="56:142" x14ac:dyDescent="0.2">
      <c r="BD28852" s="325"/>
      <c r="EL28852" s="325"/>
    </row>
    <row r="28853" spans="56:142" x14ac:dyDescent="0.2">
      <c r="BD28853" s="325"/>
      <c r="EL28853" s="325"/>
    </row>
    <row r="28854" spans="56:142" x14ac:dyDescent="0.2">
      <c r="BD28854" s="325"/>
      <c r="EL28854" s="325"/>
    </row>
    <row r="28855" spans="56:142" x14ac:dyDescent="0.2">
      <c r="BD28855" s="325"/>
      <c r="EL28855" s="325"/>
    </row>
    <row r="28856" spans="56:142" x14ac:dyDescent="0.2">
      <c r="BD28856" s="325"/>
      <c r="EL28856" s="325"/>
    </row>
    <row r="28857" spans="56:142" x14ac:dyDescent="0.2">
      <c r="BD28857" s="325"/>
      <c r="EL28857" s="325"/>
    </row>
    <row r="28858" spans="56:142" x14ac:dyDescent="0.2">
      <c r="BD28858" s="325"/>
      <c r="EL28858" s="325"/>
    </row>
    <row r="28859" spans="56:142" x14ac:dyDescent="0.2">
      <c r="BD28859" s="325"/>
      <c r="EL28859" s="325"/>
    </row>
    <row r="28860" spans="56:142" x14ac:dyDescent="0.2">
      <c r="BD28860" s="325"/>
      <c r="EL28860" s="325"/>
    </row>
    <row r="28861" spans="56:142" x14ac:dyDescent="0.2">
      <c r="BD28861" s="325"/>
      <c r="EL28861" s="325"/>
    </row>
    <row r="28862" spans="56:142" x14ac:dyDescent="0.2">
      <c r="BD28862" s="325"/>
      <c r="EL28862" s="325"/>
    </row>
    <row r="28863" spans="56:142" x14ac:dyDescent="0.2">
      <c r="BD28863" s="325"/>
      <c r="EL28863" s="325"/>
    </row>
    <row r="28864" spans="56:142" x14ac:dyDescent="0.2">
      <c r="BD28864" s="325"/>
      <c r="EL28864" s="325"/>
    </row>
    <row r="28865" spans="56:142" x14ac:dyDescent="0.2">
      <c r="BD28865" s="325"/>
      <c r="EL28865" s="325"/>
    </row>
    <row r="28866" spans="56:142" x14ac:dyDescent="0.2">
      <c r="BD28866" s="325"/>
      <c r="EL28866" s="325"/>
    </row>
    <row r="28867" spans="56:142" x14ac:dyDescent="0.2">
      <c r="BD28867" s="325"/>
      <c r="EL28867" s="325"/>
    </row>
    <row r="28868" spans="56:142" x14ac:dyDescent="0.2">
      <c r="BD28868" s="325"/>
      <c r="EL28868" s="325"/>
    </row>
    <row r="28869" spans="56:142" x14ac:dyDescent="0.2">
      <c r="BD28869" s="325"/>
      <c r="EL28869" s="325"/>
    </row>
    <row r="28870" spans="56:142" x14ac:dyDescent="0.2">
      <c r="BD28870" s="325"/>
      <c r="EL28870" s="325"/>
    </row>
    <row r="28871" spans="56:142" x14ac:dyDescent="0.2">
      <c r="BD28871" s="325"/>
      <c r="EL28871" s="325"/>
    </row>
    <row r="28872" spans="56:142" x14ac:dyDescent="0.2">
      <c r="BD28872" s="325"/>
      <c r="EL28872" s="325"/>
    </row>
    <row r="28873" spans="56:142" x14ac:dyDescent="0.2">
      <c r="BD28873" s="325"/>
      <c r="EL28873" s="325"/>
    </row>
    <row r="28874" spans="56:142" x14ac:dyDescent="0.2">
      <c r="BD28874" s="325"/>
      <c r="EL28874" s="325"/>
    </row>
    <row r="28875" spans="56:142" x14ac:dyDescent="0.2">
      <c r="BD28875" s="325"/>
      <c r="EL28875" s="325"/>
    </row>
    <row r="28876" spans="56:142" x14ac:dyDescent="0.2">
      <c r="BD28876" s="325"/>
      <c r="EL28876" s="325"/>
    </row>
    <row r="28877" spans="56:142" x14ac:dyDescent="0.2">
      <c r="BD28877" s="325"/>
      <c r="EL28877" s="325"/>
    </row>
    <row r="28878" spans="56:142" x14ac:dyDescent="0.2">
      <c r="BD28878" s="325"/>
      <c r="EL28878" s="325"/>
    </row>
    <row r="28879" spans="56:142" x14ac:dyDescent="0.2">
      <c r="BD28879" s="325"/>
      <c r="EL28879" s="325"/>
    </row>
    <row r="28880" spans="56:142" x14ac:dyDescent="0.2">
      <c r="BD28880" s="325"/>
      <c r="EL28880" s="325"/>
    </row>
    <row r="28881" spans="56:142" x14ac:dyDescent="0.2">
      <c r="BD28881" s="325"/>
      <c r="EL28881" s="325"/>
    </row>
    <row r="28882" spans="56:142" x14ac:dyDescent="0.2">
      <c r="BD28882" s="325"/>
      <c r="EL28882" s="325"/>
    </row>
    <row r="28883" spans="56:142" x14ac:dyDescent="0.2">
      <c r="BD28883" s="325"/>
      <c r="EL28883" s="325"/>
    </row>
    <row r="28884" spans="56:142" x14ac:dyDescent="0.2">
      <c r="BD28884" s="325"/>
      <c r="EL28884" s="325"/>
    </row>
    <row r="28885" spans="56:142" x14ac:dyDescent="0.2">
      <c r="BD28885" s="325"/>
      <c r="EL28885" s="325"/>
    </row>
    <row r="28886" spans="56:142" x14ac:dyDescent="0.2">
      <c r="BD28886" s="325"/>
      <c r="EL28886" s="325"/>
    </row>
    <row r="28887" spans="56:142" x14ac:dyDescent="0.2">
      <c r="BD28887" s="325"/>
      <c r="EL28887" s="325"/>
    </row>
    <row r="28888" spans="56:142" x14ac:dyDescent="0.2">
      <c r="BD28888" s="325"/>
      <c r="EL28888" s="325"/>
    </row>
    <row r="28889" spans="56:142" x14ac:dyDescent="0.2">
      <c r="BD28889" s="325"/>
      <c r="EL28889" s="325"/>
    </row>
    <row r="28890" spans="56:142" x14ac:dyDescent="0.2">
      <c r="BD28890" s="325"/>
      <c r="EL28890" s="325"/>
    </row>
    <row r="28891" spans="56:142" x14ac:dyDescent="0.2">
      <c r="BD28891" s="325"/>
      <c r="EL28891" s="325"/>
    </row>
    <row r="28892" spans="56:142" x14ac:dyDescent="0.2">
      <c r="BD28892" s="325"/>
      <c r="EL28892" s="325"/>
    </row>
    <row r="28893" spans="56:142" x14ac:dyDescent="0.2">
      <c r="BD28893" s="325"/>
      <c r="EL28893" s="325"/>
    </row>
    <row r="28894" spans="56:142" x14ac:dyDescent="0.2">
      <c r="BD28894" s="325"/>
      <c r="EL28894" s="325"/>
    </row>
    <row r="28895" spans="56:142" x14ac:dyDescent="0.2">
      <c r="BD28895" s="325"/>
      <c r="EL28895" s="325"/>
    </row>
    <row r="28896" spans="56:142" x14ac:dyDescent="0.2">
      <c r="BD28896" s="325"/>
      <c r="EL28896" s="325"/>
    </row>
    <row r="28897" spans="56:142" x14ac:dyDescent="0.2">
      <c r="BD28897" s="325"/>
      <c r="EL28897" s="325"/>
    </row>
    <row r="28898" spans="56:142" x14ac:dyDescent="0.2">
      <c r="BD28898" s="325"/>
      <c r="EL28898" s="325"/>
    </row>
    <row r="28899" spans="56:142" x14ac:dyDescent="0.2">
      <c r="BD28899" s="325"/>
      <c r="EL28899" s="325"/>
    </row>
    <row r="28900" spans="56:142" x14ac:dyDescent="0.2">
      <c r="BD28900" s="325"/>
      <c r="EL28900" s="325"/>
    </row>
    <row r="28901" spans="56:142" x14ac:dyDescent="0.2">
      <c r="BD28901" s="325"/>
      <c r="EL28901" s="325"/>
    </row>
    <row r="28902" spans="56:142" x14ac:dyDescent="0.2">
      <c r="BD28902" s="325"/>
      <c r="EL28902" s="325"/>
    </row>
    <row r="28903" spans="56:142" x14ac:dyDescent="0.2">
      <c r="BD28903" s="325"/>
      <c r="EL28903" s="325"/>
    </row>
    <row r="28904" spans="56:142" x14ac:dyDescent="0.2">
      <c r="BD28904" s="325"/>
      <c r="EL28904" s="325"/>
    </row>
    <row r="28905" spans="56:142" x14ac:dyDescent="0.2">
      <c r="BD28905" s="325"/>
      <c r="EL28905" s="325"/>
    </row>
    <row r="28906" spans="56:142" x14ac:dyDescent="0.2">
      <c r="BD28906" s="325"/>
      <c r="EL28906" s="325"/>
    </row>
    <row r="28907" spans="56:142" x14ac:dyDescent="0.2">
      <c r="BD28907" s="325"/>
      <c r="EL28907" s="325"/>
    </row>
    <row r="28908" spans="56:142" x14ac:dyDescent="0.2">
      <c r="BD28908" s="325"/>
      <c r="EL28908" s="325"/>
    </row>
    <row r="28909" spans="56:142" x14ac:dyDescent="0.2">
      <c r="BD28909" s="325"/>
      <c r="EL28909" s="325"/>
    </row>
    <row r="28910" spans="56:142" x14ac:dyDescent="0.2">
      <c r="BD28910" s="325"/>
      <c r="EL28910" s="325"/>
    </row>
    <row r="28911" spans="56:142" x14ac:dyDescent="0.2">
      <c r="BD28911" s="325"/>
      <c r="EL28911" s="325"/>
    </row>
    <row r="28912" spans="56:142" x14ac:dyDescent="0.2">
      <c r="BD28912" s="325"/>
      <c r="EL28912" s="325"/>
    </row>
    <row r="28913" spans="56:142" x14ac:dyDescent="0.2">
      <c r="BD28913" s="325"/>
      <c r="EL28913" s="325"/>
    </row>
    <row r="28914" spans="56:142" x14ac:dyDescent="0.2">
      <c r="BD28914" s="325"/>
      <c r="EL28914" s="325"/>
    </row>
    <row r="28915" spans="56:142" x14ac:dyDescent="0.2">
      <c r="BD28915" s="325"/>
      <c r="EL28915" s="325"/>
    </row>
    <row r="28916" spans="56:142" x14ac:dyDescent="0.2">
      <c r="BD28916" s="325"/>
      <c r="EL28916" s="325"/>
    </row>
    <row r="28917" spans="56:142" x14ac:dyDescent="0.2">
      <c r="BD28917" s="325"/>
      <c r="EL28917" s="325"/>
    </row>
    <row r="28918" spans="56:142" x14ac:dyDescent="0.2">
      <c r="BD28918" s="325"/>
      <c r="EL28918" s="325"/>
    </row>
    <row r="28919" spans="56:142" x14ac:dyDescent="0.2">
      <c r="BD28919" s="325"/>
      <c r="EL28919" s="325"/>
    </row>
    <row r="28920" spans="56:142" x14ac:dyDescent="0.2">
      <c r="BD28920" s="325"/>
      <c r="EL28920" s="325"/>
    </row>
    <row r="28921" spans="56:142" x14ac:dyDescent="0.2">
      <c r="BD28921" s="325"/>
      <c r="EL28921" s="325"/>
    </row>
    <row r="28922" spans="56:142" x14ac:dyDescent="0.2">
      <c r="BD28922" s="325"/>
      <c r="EL28922" s="325"/>
    </row>
    <row r="28923" spans="56:142" x14ac:dyDescent="0.2">
      <c r="BD28923" s="325"/>
      <c r="EL28923" s="325"/>
    </row>
    <row r="28924" spans="56:142" x14ac:dyDescent="0.2">
      <c r="BD28924" s="325"/>
      <c r="EL28924" s="325"/>
    </row>
    <row r="28925" spans="56:142" x14ac:dyDescent="0.2">
      <c r="BD28925" s="325"/>
      <c r="EL28925" s="325"/>
    </row>
    <row r="28926" spans="56:142" x14ac:dyDescent="0.2">
      <c r="BD28926" s="325"/>
      <c r="EL28926" s="325"/>
    </row>
    <row r="28927" spans="56:142" x14ac:dyDescent="0.2">
      <c r="BD28927" s="325"/>
      <c r="EL28927" s="325"/>
    </row>
    <row r="28928" spans="56:142" x14ac:dyDescent="0.2">
      <c r="BD28928" s="325"/>
      <c r="EL28928" s="325"/>
    </row>
    <row r="28929" spans="56:142" x14ac:dyDescent="0.2">
      <c r="BD28929" s="325"/>
      <c r="EL28929" s="325"/>
    </row>
    <row r="28930" spans="56:142" x14ac:dyDescent="0.2">
      <c r="BD28930" s="325"/>
      <c r="EL28930" s="325"/>
    </row>
    <row r="28931" spans="56:142" x14ac:dyDescent="0.2">
      <c r="BD28931" s="325"/>
      <c r="EL28931" s="325"/>
    </row>
    <row r="28932" spans="56:142" x14ac:dyDescent="0.2">
      <c r="BD28932" s="325"/>
      <c r="EL28932" s="325"/>
    </row>
    <row r="28933" spans="56:142" x14ac:dyDescent="0.2">
      <c r="BD28933" s="325"/>
      <c r="EL28933" s="325"/>
    </row>
    <row r="28934" spans="56:142" x14ac:dyDescent="0.2">
      <c r="BD28934" s="325"/>
      <c r="EL28934" s="325"/>
    </row>
    <row r="28935" spans="56:142" x14ac:dyDescent="0.2">
      <c r="BD28935" s="325"/>
      <c r="EL28935" s="325"/>
    </row>
    <row r="28936" spans="56:142" x14ac:dyDescent="0.2">
      <c r="BD28936" s="325"/>
      <c r="EL28936" s="325"/>
    </row>
    <row r="28937" spans="56:142" x14ac:dyDescent="0.2">
      <c r="BD28937" s="325"/>
      <c r="EL28937" s="325"/>
    </row>
    <row r="28938" spans="56:142" x14ac:dyDescent="0.2">
      <c r="BD28938" s="325"/>
      <c r="EL28938" s="325"/>
    </row>
    <row r="28939" spans="56:142" x14ac:dyDescent="0.2">
      <c r="BD28939" s="325"/>
      <c r="EL28939" s="325"/>
    </row>
    <row r="28940" spans="56:142" x14ac:dyDescent="0.2">
      <c r="BD28940" s="325"/>
      <c r="EL28940" s="325"/>
    </row>
    <row r="28941" spans="56:142" x14ac:dyDescent="0.2">
      <c r="BD28941" s="325"/>
      <c r="EL28941" s="325"/>
    </row>
    <row r="28942" spans="56:142" x14ac:dyDescent="0.2">
      <c r="BD28942" s="325"/>
      <c r="EL28942" s="325"/>
    </row>
    <row r="28943" spans="56:142" x14ac:dyDescent="0.2">
      <c r="BD28943" s="325"/>
      <c r="EL28943" s="325"/>
    </row>
    <row r="28944" spans="56:142" x14ac:dyDescent="0.2">
      <c r="BD28944" s="325"/>
      <c r="EL28944" s="325"/>
    </row>
    <row r="28945" spans="56:142" x14ac:dyDescent="0.2">
      <c r="BD28945" s="325"/>
      <c r="EL28945" s="325"/>
    </row>
    <row r="28946" spans="56:142" x14ac:dyDescent="0.2">
      <c r="BD28946" s="325"/>
      <c r="EL28946" s="325"/>
    </row>
    <row r="28947" spans="56:142" x14ac:dyDescent="0.2">
      <c r="BD28947" s="325"/>
      <c r="EL28947" s="325"/>
    </row>
    <row r="28948" spans="56:142" x14ac:dyDescent="0.2">
      <c r="BD28948" s="325"/>
      <c r="EL28948" s="325"/>
    </row>
    <row r="28949" spans="56:142" x14ac:dyDescent="0.2">
      <c r="BD28949" s="325"/>
      <c r="EL28949" s="325"/>
    </row>
    <row r="28950" spans="56:142" x14ac:dyDescent="0.2">
      <c r="BD28950" s="325"/>
      <c r="EL28950" s="325"/>
    </row>
    <row r="28951" spans="56:142" x14ac:dyDescent="0.2">
      <c r="BD28951" s="325"/>
      <c r="EL28951" s="325"/>
    </row>
    <row r="28952" spans="56:142" x14ac:dyDescent="0.2">
      <c r="BD28952" s="325"/>
      <c r="EL28952" s="325"/>
    </row>
    <row r="28953" spans="56:142" x14ac:dyDescent="0.2">
      <c r="BD28953" s="325"/>
      <c r="EL28953" s="325"/>
    </row>
    <row r="28954" spans="56:142" x14ac:dyDescent="0.2">
      <c r="BD28954" s="325"/>
      <c r="EL28954" s="325"/>
    </row>
    <row r="28955" spans="56:142" x14ac:dyDescent="0.2">
      <c r="BD28955" s="325"/>
      <c r="EL28955" s="325"/>
    </row>
    <row r="28956" spans="56:142" x14ac:dyDescent="0.2">
      <c r="BD28956" s="325"/>
      <c r="EL28956" s="325"/>
    </row>
    <row r="28957" spans="56:142" x14ac:dyDescent="0.2">
      <c r="BD28957" s="325"/>
      <c r="EL28957" s="325"/>
    </row>
    <row r="28958" spans="56:142" x14ac:dyDescent="0.2">
      <c r="BD28958" s="325"/>
      <c r="EL28958" s="325"/>
    </row>
    <row r="28959" spans="56:142" x14ac:dyDescent="0.2">
      <c r="BD28959" s="325"/>
      <c r="EL28959" s="325"/>
    </row>
    <row r="28960" spans="56:142" x14ac:dyDescent="0.2">
      <c r="BD28960" s="325"/>
      <c r="EL28960" s="325"/>
    </row>
    <row r="28961" spans="56:142" x14ac:dyDescent="0.2">
      <c r="BD28961" s="325"/>
      <c r="EL28961" s="325"/>
    </row>
    <row r="28962" spans="56:142" x14ac:dyDescent="0.2">
      <c r="BD28962" s="325"/>
      <c r="EL28962" s="325"/>
    </row>
    <row r="28963" spans="56:142" x14ac:dyDescent="0.2">
      <c r="BD28963" s="325"/>
      <c r="EL28963" s="325"/>
    </row>
    <row r="28964" spans="56:142" x14ac:dyDescent="0.2">
      <c r="BD28964" s="325"/>
      <c r="EL28964" s="325"/>
    </row>
    <row r="28965" spans="56:142" x14ac:dyDescent="0.2">
      <c r="BD28965" s="325"/>
      <c r="EL28965" s="325"/>
    </row>
    <row r="28966" spans="56:142" x14ac:dyDescent="0.2">
      <c r="BD28966" s="325"/>
      <c r="EL28966" s="325"/>
    </row>
    <row r="28967" spans="56:142" x14ac:dyDescent="0.2">
      <c r="BD28967" s="325"/>
      <c r="EL28967" s="325"/>
    </row>
    <row r="28968" spans="56:142" x14ac:dyDescent="0.2">
      <c r="BD28968" s="325"/>
      <c r="EL28968" s="325"/>
    </row>
    <row r="28969" spans="56:142" x14ac:dyDescent="0.2">
      <c r="BD28969" s="325"/>
      <c r="EL28969" s="325"/>
    </row>
    <row r="28970" spans="56:142" x14ac:dyDescent="0.2">
      <c r="BD28970" s="325"/>
      <c r="EL28970" s="325"/>
    </row>
    <row r="28971" spans="56:142" x14ac:dyDescent="0.2">
      <c r="BD28971" s="325"/>
      <c r="EL28971" s="325"/>
    </row>
    <row r="28972" spans="56:142" x14ac:dyDescent="0.2">
      <c r="BD28972" s="325"/>
      <c r="EL28972" s="325"/>
    </row>
    <row r="28973" spans="56:142" x14ac:dyDescent="0.2">
      <c r="BD28973" s="325"/>
      <c r="EL28973" s="325"/>
    </row>
    <row r="28974" spans="56:142" x14ac:dyDescent="0.2">
      <c r="BD28974" s="325"/>
      <c r="EL28974" s="325"/>
    </row>
    <row r="28975" spans="56:142" x14ac:dyDescent="0.2">
      <c r="BD28975" s="325"/>
      <c r="EL28975" s="325"/>
    </row>
    <row r="28976" spans="56:142" x14ac:dyDescent="0.2">
      <c r="BD28976" s="325"/>
      <c r="EL28976" s="325"/>
    </row>
    <row r="28977" spans="56:142" x14ac:dyDescent="0.2">
      <c r="BD28977" s="325"/>
      <c r="EL28977" s="325"/>
    </row>
    <row r="28978" spans="56:142" x14ac:dyDescent="0.2">
      <c r="BD28978" s="325"/>
      <c r="EL28978" s="325"/>
    </row>
    <row r="28979" spans="56:142" x14ac:dyDescent="0.2">
      <c r="BD28979" s="325"/>
      <c r="EL28979" s="325"/>
    </row>
    <row r="28980" spans="56:142" x14ac:dyDescent="0.2">
      <c r="BD28980" s="325"/>
      <c r="EL28980" s="325"/>
    </row>
    <row r="28981" spans="56:142" x14ac:dyDescent="0.2">
      <c r="BD28981" s="325"/>
      <c r="EL28981" s="325"/>
    </row>
    <row r="28982" spans="56:142" x14ac:dyDescent="0.2">
      <c r="BD28982" s="325"/>
      <c r="EL28982" s="325"/>
    </row>
    <row r="28983" spans="56:142" x14ac:dyDescent="0.2">
      <c r="BD28983" s="325"/>
      <c r="EL28983" s="325"/>
    </row>
    <row r="28984" spans="56:142" x14ac:dyDescent="0.2">
      <c r="BD28984" s="325"/>
      <c r="EL28984" s="325"/>
    </row>
    <row r="28985" spans="56:142" x14ac:dyDescent="0.2">
      <c r="BD28985" s="325"/>
      <c r="EL28985" s="325"/>
    </row>
    <row r="28986" spans="56:142" x14ac:dyDescent="0.2">
      <c r="BD28986" s="325"/>
      <c r="EL28986" s="325"/>
    </row>
    <row r="28987" spans="56:142" x14ac:dyDescent="0.2">
      <c r="BD28987" s="325"/>
      <c r="EL28987" s="325"/>
    </row>
    <row r="28988" spans="56:142" x14ac:dyDescent="0.2">
      <c r="BD28988" s="325"/>
      <c r="EL28988" s="325"/>
    </row>
    <row r="28989" spans="56:142" x14ac:dyDescent="0.2">
      <c r="BD28989" s="325"/>
      <c r="EL28989" s="325"/>
    </row>
    <row r="28990" spans="56:142" x14ac:dyDescent="0.2">
      <c r="BD28990" s="325"/>
      <c r="EL28990" s="325"/>
    </row>
    <row r="28991" spans="56:142" x14ac:dyDescent="0.2">
      <c r="BD28991" s="325"/>
      <c r="EL28991" s="325"/>
    </row>
    <row r="28992" spans="56:142" x14ac:dyDescent="0.2">
      <c r="BD28992" s="325"/>
      <c r="EL28992" s="325"/>
    </row>
    <row r="28993" spans="56:142" x14ac:dyDescent="0.2">
      <c r="BD28993" s="325"/>
      <c r="EL28993" s="325"/>
    </row>
    <row r="28994" spans="56:142" x14ac:dyDescent="0.2">
      <c r="BD28994" s="325"/>
      <c r="EL28994" s="325"/>
    </row>
    <row r="28995" spans="56:142" x14ac:dyDescent="0.2">
      <c r="BD28995" s="325"/>
      <c r="EL28995" s="325"/>
    </row>
    <row r="28996" spans="56:142" x14ac:dyDescent="0.2">
      <c r="BD28996" s="325"/>
      <c r="EL28996" s="325"/>
    </row>
    <row r="28997" spans="56:142" x14ac:dyDescent="0.2">
      <c r="BD28997" s="325"/>
      <c r="EL28997" s="325"/>
    </row>
    <row r="28998" spans="56:142" x14ac:dyDescent="0.2">
      <c r="BD28998" s="325"/>
      <c r="EL28998" s="325"/>
    </row>
    <row r="28999" spans="56:142" x14ac:dyDescent="0.2">
      <c r="BD28999" s="325"/>
      <c r="EL28999" s="325"/>
    </row>
    <row r="29000" spans="56:142" x14ac:dyDescent="0.2">
      <c r="BD29000" s="325"/>
      <c r="EL29000" s="325"/>
    </row>
    <row r="29001" spans="56:142" x14ac:dyDescent="0.2">
      <c r="BD29001" s="325"/>
      <c r="EL29001" s="325"/>
    </row>
    <row r="29002" spans="56:142" x14ac:dyDescent="0.2">
      <c r="BD29002" s="325"/>
      <c r="EL29002" s="325"/>
    </row>
    <row r="29003" spans="56:142" x14ac:dyDescent="0.2">
      <c r="BD29003" s="325"/>
      <c r="EL29003" s="325"/>
    </row>
    <row r="29004" spans="56:142" x14ac:dyDescent="0.2">
      <c r="BD29004" s="325"/>
      <c r="EL29004" s="325"/>
    </row>
    <row r="29005" spans="56:142" x14ac:dyDescent="0.2">
      <c r="BD29005" s="325"/>
      <c r="EL29005" s="325"/>
    </row>
    <row r="29006" spans="56:142" x14ac:dyDescent="0.2">
      <c r="BD29006" s="325"/>
      <c r="EL29006" s="325"/>
    </row>
    <row r="29007" spans="56:142" x14ac:dyDescent="0.2">
      <c r="BD29007" s="325"/>
      <c r="EL29007" s="325"/>
    </row>
    <row r="29008" spans="56:142" x14ac:dyDescent="0.2">
      <c r="BD29008" s="325"/>
      <c r="EL29008" s="325"/>
    </row>
    <row r="29009" spans="56:142" x14ac:dyDescent="0.2">
      <c r="BD29009" s="325"/>
      <c r="EL29009" s="325"/>
    </row>
    <row r="29010" spans="56:142" x14ac:dyDescent="0.2">
      <c r="BD29010" s="325"/>
      <c r="EL29010" s="325"/>
    </row>
    <row r="29011" spans="56:142" x14ac:dyDescent="0.2">
      <c r="BD29011" s="325"/>
      <c r="EL29011" s="325"/>
    </row>
    <row r="29012" spans="56:142" x14ac:dyDescent="0.2">
      <c r="BD29012" s="325"/>
      <c r="EL29012" s="325"/>
    </row>
    <row r="29013" spans="56:142" x14ac:dyDescent="0.2">
      <c r="BD29013" s="325"/>
      <c r="EL29013" s="325"/>
    </row>
    <row r="29014" spans="56:142" x14ac:dyDescent="0.2">
      <c r="BD29014" s="325"/>
      <c r="EL29014" s="325"/>
    </row>
    <row r="29015" spans="56:142" x14ac:dyDescent="0.2">
      <c r="BD29015" s="325"/>
      <c r="EL29015" s="325"/>
    </row>
    <row r="29016" spans="56:142" x14ac:dyDescent="0.2">
      <c r="BD29016" s="325"/>
      <c r="EL29016" s="325"/>
    </row>
    <row r="29017" spans="56:142" x14ac:dyDescent="0.2">
      <c r="BD29017" s="325"/>
      <c r="EL29017" s="325"/>
    </row>
    <row r="29018" spans="56:142" x14ac:dyDescent="0.2">
      <c r="BD29018" s="325"/>
      <c r="EL29018" s="325"/>
    </row>
    <row r="29019" spans="56:142" x14ac:dyDescent="0.2">
      <c r="BD29019" s="325"/>
      <c r="EL29019" s="325"/>
    </row>
    <row r="29020" spans="56:142" x14ac:dyDescent="0.2">
      <c r="BD29020" s="325"/>
      <c r="EL29020" s="325"/>
    </row>
    <row r="29021" spans="56:142" x14ac:dyDescent="0.2">
      <c r="BD29021" s="325"/>
      <c r="EL29021" s="325"/>
    </row>
    <row r="29022" spans="56:142" x14ac:dyDescent="0.2">
      <c r="BD29022" s="325"/>
      <c r="EL29022" s="325"/>
    </row>
    <row r="29023" spans="56:142" x14ac:dyDescent="0.2">
      <c r="BD29023" s="325"/>
      <c r="EL29023" s="325"/>
    </row>
    <row r="29024" spans="56:142" x14ac:dyDescent="0.2">
      <c r="BD29024" s="325"/>
      <c r="EL29024" s="325"/>
    </row>
    <row r="29025" spans="56:142" x14ac:dyDescent="0.2">
      <c r="BD29025" s="325"/>
      <c r="EL29025" s="325"/>
    </row>
    <row r="29026" spans="56:142" x14ac:dyDescent="0.2">
      <c r="BD29026" s="325"/>
      <c r="EL29026" s="325"/>
    </row>
    <row r="29027" spans="56:142" x14ac:dyDescent="0.2">
      <c r="BD29027" s="325"/>
      <c r="EL29027" s="325"/>
    </row>
    <row r="29028" spans="56:142" x14ac:dyDescent="0.2">
      <c r="BD29028" s="325"/>
      <c r="EL29028" s="325"/>
    </row>
    <row r="29029" spans="56:142" x14ac:dyDescent="0.2">
      <c r="BD29029" s="325"/>
      <c r="EL29029" s="325"/>
    </row>
    <row r="29030" spans="56:142" x14ac:dyDescent="0.2">
      <c r="BD29030" s="325"/>
      <c r="EL29030" s="325"/>
    </row>
    <row r="29031" spans="56:142" x14ac:dyDescent="0.2">
      <c r="BD29031" s="325"/>
      <c r="EL29031" s="325"/>
    </row>
    <row r="29032" spans="56:142" x14ac:dyDescent="0.2">
      <c r="BD29032" s="325"/>
      <c r="EL29032" s="325"/>
    </row>
    <row r="29033" spans="56:142" x14ac:dyDescent="0.2">
      <c r="BD29033" s="325"/>
      <c r="EL29033" s="325"/>
    </row>
    <row r="29034" spans="56:142" x14ac:dyDescent="0.2">
      <c r="BD29034" s="325"/>
      <c r="EL29034" s="325"/>
    </row>
    <row r="29035" spans="56:142" x14ac:dyDescent="0.2">
      <c r="BD29035" s="325"/>
      <c r="EL29035" s="325"/>
    </row>
    <row r="29036" spans="56:142" x14ac:dyDescent="0.2">
      <c r="BD29036" s="325"/>
      <c r="EL29036" s="325"/>
    </row>
    <row r="29037" spans="56:142" x14ac:dyDescent="0.2">
      <c r="BD29037" s="325"/>
      <c r="EL29037" s="325"/>
    </row>
    <row r="29038" spans="56:142" x14ac:dyDescent="0.2">
      <c r="BD29038" s="325"/>
      <c r="EL29038" s="325"/>
    </row>
    <row r="29039" spans="56:142" x14ac:dyDescent="0.2">
      <c r="BD29039" s="325"/>
      <c r="EL29039" s="325"/>
    </row>
    <row r="29040" spans="56:142" x14ac:dyDescent="0.2">
      <c r="BD29040" s="325"/>
      <c r="EL29040" s="325"/>
    </row>
    <row r="29041" spans="56:142" x14ac:dyDescent="0.2">
      <c r="BD29041" s="325"/>
      <c r="EL29041" s="325"/>
    </row>
    <row r="29042" spans="56:142" x14ac:dyDescent="0.2">
      <c r="BD29042" s="325"/>
      <c r="EL29042" s="325"/>
    </row>
    <row r="29043" spans="56:142" x14ac:dyDescent="0.2">
      <c r="BD29043" s="325"/>
      <c r="EL29043" s="325"/>
    </row>
    <row r="29044" spans="56:142" x14ac:dyDescent="0.2">
      <c r="BD29044" s="325"/>
      <c r="EL29044" s="325"/>
    </row>
    <row r="29045" spans="56:142" x14ac:dyDescent="0.2">
      <c r="BD29045" s="325"/>
      <c r="EL29045" s="325"/>
    </row>
    <row r="29046" spans="56:142" x14ac:dyDescent="0.2">
      <c r="BD29046" s="325"/>
      <c r="EL29046" s="325"/>
    </row>
    <row r="29047" spans="56:142" x14ac:dyDescent="0.2">
      <c r="BD29047" s="325"/>
      <c r="EL29047" s="325"/>
    </row>
    <row r="29048" spans="56:142" x14ac:dyDescent="0.2">
      <c r="BD29048" s="325"/>
      <c r="EL29048" s="325"/>
    </row>
    <row r="29049" spans="56:142" x14ac:dyDescent="0.2">
      <c r="BD29049" s="325"/>
      <c r="EL29049" s="325"/>
    </row>
    <row r="29050" spans="56:142" x14ac:dyDescent="0.2">
      <c r="BD29050" s="325"/>
      <c r="EL29050" s="325"/>
    </row>
    <row r="29051" spans="56:142" x14ac:dyDescent="0.2">
      <c r="BD29051" s="325"/>
      <c r="EL29051" s="325"/>
    </row>
    <row r="29052" spans="56:142" x14ac:dyDescent="0.2">
      <c r="BD29052" s="325"/>
      <c r="EL29052" s="325"/>
    </row>
    <row r="29053" spans="56:142" x14ac:dyDescent="0.2">
      <c r="BD29053" s="325"/>
      <c r="EL29053" s="325"/>
    </row>
    <row r="29054" spans="56:142" x14ac:dyDescent="0.2">
      <c r="BD29054" s="325"/>
      <c r="EL29054" s="325"/>
    </row>
    <row r="29055" spans="56:142" x14ac:dyDescent="0.2">
      <c r="BD29055" s="325"/>
      <c r="EL29055" s="325"/>
    </row>
    <row r="29056" spans="56:142" x14ac:dyDescent="0.2">
      <c r="BD29056" s="325"/>
      <c r="EL29056" s="325"/>
    </row>
    <row r="29057" spans="56:142" x14ac:dyDescent="0.2">
      <c r="BD29057" s="325"/>
      <c r="EL29057" s="325"/>
    </row>
    <row r="29058" spans="56:142" x14ac:dyDescent="0.2">
      <c r="BD29058" s="325"/>
      <c r="EL29058" s="325"/>
    </row>
    <row r="29059" spans="56:142" x14ac:dyDescent="0.2">
      <c r="BD29059" s="325"/>
      <c r="EL29059" s="325"/>
    </row>
    <row r="29060" spans="56:142" x14ac:dyDescent="0.2">
      <c r="BD29060" s="325"/>
      <c r="EL29060" s="325"/>
    </row>
    <row r="29061" spans="56:142" x14ac:dyDescent="0.2">
      <c r="BD29061" s="325"/>
      <c r="EL29061" s="325"/>
    </row>
    <row r="29062" spans="56:142" x14ac:dyDescent="0.2">
      <c r="BD29062" s="325"/>
      <c r="EL29062" s="325"/>
    </row>
    <row r="29063" spans="56:142" x14ac:dyDescent="0.2">
      <c r="BD29063" s="325"/>
      <c r="EL29063" s="325"/>
    </row>
    <row r="29064" spans="56:142" x14ac:dyDescent="0.2">
      <c r="BD29064" s="325"/>
      <c r="EL29064" s="325"/>
    </row>
    <row r="29065" spans="56:142" x14ac:dyDescent="0.2">
      <c r="BD29065" s="325"/>
      <c r="EL29065" s="325"/>
    </row>
    <row r="29066" spans="56:142" x14ac:dyDescent="0.2">
      <c r="BD29066" s="325"/>
      <c r="EL29066" s="325"/>
    </row>
    <row r="29067" spans="56:142" x14ac:dyDescent="0.2">
      <c r="BD29067" s="325"/>
      <c r="EL29067" s="325"/>
    </row>
    <row r="29068" spans="56:142" x14ac:dyDescent="0.2">
      <c r="BD29068" s="325"/>
      <c r="EL29068" s="325"/>
    </row>
    <row r="29069" spans="56:142" x14ac:dyDescent="0.2">
      <c r="BD29069" s="325"/>
      <c r="EL29069" s="325"/>
    </row>
    <row r="29070" spans="56:142" x14ac:dyDescent="0.2">
      <c r="BD29070" s="325"/>
      <c r="EL29070" s="325"/>
    </row>
    <row r="29071" spans="56:142" x14ac:dyDescent="0.2">
      <c r="BD29071" s="325"/>
      <c r="EL29071" s="325"/>
    </row>
    <row r="29072" spans="56:142" x14ac:dyDescent="0.2">
      <c r="BD29072" s="325"/>
      <c r="EL29072" s="325"/>
    </row>
    <row r="29073" spans="56:142" x14ac:dyDescent="0.2">
      <c r="BD29073" s="325"/>
      <c r="EL29073" s="325"/>
    </row>
    <row r="29074" spans="56:142" x14ac:dyDescent="0.2">
      <c r="BD29074" s="325"/>
      <c r="EL29074" s="325"/>
    </row>
    <row r="29075" spans="56:142" x14ac:dyDescent="0.2">
      <c r="BD29075" s="325"/>
      <c r="EL29075" s="325"/>
    </row>
    <row r="29076" spans="56:142" x14ac:dyDescent="0.2">
      <c r="BD29076" s="325"/>
      <c r="EL29076" s="325"/>
    </row>
    <row r="29077" spans="56:142" x14ac:dyDescent="0.2">
      <c r="BD29077" s="325"/>
      <c r="EL29077" s="325"/>
    </row>
    <row r="29078" spans="56:142" x14ac:dyDescent="0.2">
      <c r="BD29078" s="325"/>
      <c r="EL29078" s="325"/>
    </row>
    <row r="29079" spans="56:142" x14ac:dyDescent="0.2">
      <c r="BD29079" s="325"/>
      <c r="EL29079" s="325"/>
    </row>
    <row r="29080" spans="56:142" x14ac:dyDescent="0.2">
      <c r="BD29080" s="325"/>
      <c r="EL29080" s="325"/>
    </row>
    <row r="29081" spans="56:142" x14ac:dyDescent="0.2">
      <c r="BD29081" s="325"/>
      <c r="EL29081" s="325"/>
    </row>
    <row r="29082" spans="56:142" x14ac:dyDescent="0.2">
      <c r="BD29082" s="325"/>
      <c r="EL29082" s="325"/>
    </row>
    <row r="29083" spans="56:142" x14ac:dyDescent="0.2">
      <c r="BD29083" s="325"/>
      <c r="EL29083" s="325"/>
    </row>
    <row r="29084" spans="56:142" x14ac:dyDescent="0.2">
      <c r="BD29084" s="325"/>
      <c r="EL29084" s="325"/>
    </row>
    <row r="29085" spans="56:142" x14ac:dyDescent="0.2">
      <c r="BD29085" s="325"/>
      <c r="EL29085" s="325"/>
    </row>
    <row r="29086" spans="56:142" x14ac:dyDescent="0.2">
      <c r="BD29086" s="325"/>
      <c r="EL29086" s="325"/>
    </row>
    <row r="29087" spans="56:142" x14ac:dyDescent="0.2">
      <c r="BD29087" s="325"/>
      <c r="EL29087" s="325"/>
    </row>
    <row r="29088" spans="56:142" x14ac:dyDescent="0.2">
      <c r="BD29088" s="325"/>
      <c r="EL29088" s="325"/>
    </row>
    <row r="29089" spans="56:142" x14ac:dyDescent="0.2">
      <c r="BD29089" s="325"/>
      <c r="EL29089" s="325"/>
    </row>
    <row r="29090" spans="56:142" x14ac:dyDescent="0.2">
      <c r="BD29090" s="325"/>
      <c r="EL29090" s="325"/>
    </row>
    <row r="29091" spans="56:142" x14ac:dyDescent="0.2">
      <c r="BD29091" s="325"/>
      <c r="EL29091" s="325"/>
    </row>
    <row r="29092" spans="56:142" x14ac:dyDescent="0.2">
      <c r="BD29092" s="325"/>
      <c r="EL29092" s="325"/>
    </row>
    <row r="29093" spans="56:142" x14ac:dyDescent="0.2">
      <c r="BD29093" s="325"/>
      <c r="EL29093" s="325"/>
    </row>
    <row r="29094" spans="56:142" x14ac:dyDescent="0.2">
      <c r="BD29094" s="325"/>
      <c r="EL29094" s="325"/>
    </row>
    <row r="29095" spans="56:142" x14ac:dyDescent="0.2">
      <c r="BD29095" s="325"/>
      <c r="EL29095" s="325"/>
    </row>
    <row r="29096" spans="56:142" x14ac:dyDescent="0.2">
      <c r="BD29096" s="325"/>
      <c r="EL29096" s="325"/>
    </row>
    <row r="29097" spans="56:142" x14ac:dyDescent="0.2">
      <c r="BD29097" s="325"/>
      <c r="EL29097" s="325"/>
    </row>
    <row r="29098" spans="56:142" x14ac:dyDescent="0.2">
      <c r="BD29098" s="325"/>
      <c r="EL29098" s="325"/>
    </row>
    <row r="29099" spans="56:142" x14ac:dyDescent="0.2">
      <c r="BD29099" s="325"/>
      <c r="EL29099" s="325"/>
    </row>
    <row r="29100" spans="56:142" x14ac:dyDescent="0.2">
      <c r="BD29100" s="325"/>
      <c r="EL29100" s="325"/>
    </row>
    <row r="29101" spans="56:142" x14ac:dyDescent="0.2">
      <c r="BD29101" s="325"/>
      <c r="EL29101" s="325"/>
    </row>
    <row r="29102" spans="56:142" x14ac:dyDescent="0.2">
      <c r="BD29102" s="325"/>
      <c r="EL29102" s="325"/>
    </row>
    <row r="29103" spans="56:142" x14ac:dyDescent="0.2">
      <c r="BD29103" s="325"/>
      <c r="EL29103" s="325"/>
    </row>
    <row r="29104" spans="56:142" x14ac:dyDescent="0.2">
      <c r="BD29104" s="325"/>
      <c r="EL29104" s="325"/>
    </row>
    <row r="29105" spans="56:142" x14ac:dyDescent="0.2">
      <c r="BD29105" s="325"/>
      <c r="EL29105" s="325"/>
    </row>
    <row r="29106" spans="56:142" x14ac:dyDescent="0.2">
      <c r="BD29106" s="325"/>
      <c r="EL29106" s="325"/>
    </row>
    <row r="29107" spans="56:142" x14ac:dyDescent="0.2">
      <c r="BD29107" s="325"/>
      <c r="EL29107" s="325"/>
    </row>
    <row r="29108" spans="56:142" x14ac:dyDescent="0.2">
      <c r="BD29108" s="325"/>
      <c r="EL29108" s="325"/>
    </row>
    <row r="29109" spans="56:142" x14ac:dyDescent="0.2">
      <c r="BD29109" s="325"/>
      <c r="EL29109" s="325"/>
    </row>
    <row r="29110" spans="56:142" x14ac:dyDescent="0.2">
      <c r="BD29110" s="325"/>
      <c r="EL29110" s="325"/>
    </row>
    <row r="29111" spans="56:142" x14ac:dyDescent="0.2">
      <c r="BD29111" s="325"/>
      <c r="EL29111" s="325"/>
    </row>
    <row r="29112" spans="56:142" x14ac:dyDescent="0.2">
      <c r="BD29112" s="325"/>
      <c r="EL29112" s="325"/>
    </row>
    <row r="29113" spans="56:142" x14ac:dyDescent="0.2">
      <c r="BD29113" s="325"/>
      <c r="EL29113" s="325"/>
    </row>
    <row r="29114" spans="56:142" x14ac:dyDescent="0.2">
      <c r="BD29114" s="325"/>
      <c r="EL29114" s="325"/>
    </row>
    <row r="29115" spans="56:142" x14ac:dyDescent="0.2">
      <c r="BD29115" s="325"/>
      <c r="EL29115" s="325"/>
    </row>
    <row r="29116" spans="56:142" x14ac:dyDescent="0.2">
      <c r="BD29116" s="325"/>
      <c r="EL29116" s="325"/>
    </row>
    <row r="29117" spans="56:142" x14ac:dyDescent="0.2">
      <c r="BD29117" s="325"/>
      <c r="EL29117" s="325"/>
    </row>
    <row r="29118" spans="56:142" x14ac:dyDescent="0.2">
      <c r="BD29118" s="325"/>
      <c r="EL29118" s="325"/>
    </row>
    <row r="29119" spans="56:142" x14ac:dyDescent="0.2">
      <c r="BD29119" s="325"/>
      <c r="EL29119" s="325"/>
    </row>
    <row r="29120" spans="56:142" x14ac:dyDescent="0.2">
      <c r="BD29120" s="325"/>
      <c r="EL29120" s="325"/>
    </row>
    <row r="29121" spans="56:142" x14ac:dyDescent="0.2">
      <c r="BD29121" s="325"/>
      <c r="EL29121" s="325"/>
    </row>
    <row r="29122" spans="56:142" x14ac:dyDescent="0.2">
      <c r="BD29122" s="325"/>
      <c r="EL29122" s="325"/>
    </row>
    <row r="29123" spans="56:142" x14ac:dyDescent="0.2">
      <c r="BD29123" s="325"/>
      <c r="EL29123" s="325"/>
    </row>
    <row r="29124" spans="56:142" x14ac:dyDescent="0.2">
      <c r="BD29124" s="325"/>
      <c r="EL29124" s="325"/>
    </row>
    <row r="29125" spans="56:142" x14ac:dyDescent="0.2">
      <c r="BD29125" s="325"/>
      <c r="EL29125" s="325"/>
    </row>
    <row r="29126" spans="56:142" x14ac:dyDescent="0.2">
      <c r="BD29126" s="325"/>
      <c r="EL29126" s="325"/>
    </row>
    <row r="29127" spans="56:142" x14ac:dyDescent="0.2">
      <c r="BD29127" s="325"/>
      <c r="EL29127" s="325"/>
    </row>
    <row r="29128" spans="56:142" x14ac:dyDescent="0.2">
      <c r="BD29128" s="325"/>
      <c r="EL29128" s="325"/>
    </row>
    <row r="29129" spans="56:142" x14ac:dyDescent="0.2">
      <c r="BD29129" s="325"/>
      <c r="EL29129" s="325"/>
    </row>
    <row r="29130" spans="56:142" x14ac:dyDescent="0.2">
      <c r="BD29130" s="325"/>
      <c r="EL29130" s="325"/>
    </row>
    <row r="29131" spans="56:142" x14ac:dyDescent="0.2">
      <c r="BD29131" s="325"/>
      <c r="EL29131" s="325"/>
    </row>
    <row r="29132" spans="56:142" x14ac:dyDescent="0.2">
      <c r="BD29132" s="325"/>
      <c r="EL29132" s="325"/>
    </row>
    <row r="29133" spans="56:142" x14ac:dyDescent="0.2">
      <c r="BD29133" s="325"/>
      <c r="EL29133" s="325"/>
    </row>
    <row r="29134" spans="56:142" x14ac:dyDescent="0.2">
      <c r="BD29134" s="325"/>
      <c r="EL29134" s="325"/>
    </row>
    <row r="29135" spans="56:142" x14ac:dyDescent="0.2">
      <c r="BD29135" s="325"/>
      <c r="EL29135" s="325"/>
    </row>
    <row r="29136" spans="56:142" x14ac:dyDescent="0.2">
      <c r="BD29136" s="325"/>
      <c r="EL29136" s="325"/>
    </row>
    <row r="29137" spans="56:142" x14ac:dyDescent="0.2">
      <c r="BD29137" s="325"/>
      <c r="EL29137" s="325"/>
    </row>
    <row r="29138" spans="56:142" x14ac:dyDescent="0.2">
      <c r="BD29138" s="325"/>
      <c r="EL29138" s="325"/>
    </row>
    <row r="29139" spans="56:142" x14ac:dyDescent="0.2">
      <c r="BD29139" s="325"/>
      <c r="EL29139" s="325"/>
    </row>
    <row r="29140" spans="56:142" x14ac:dyDescent="0.2">
      <c r="BD29140" s="325"/>
      <c r="EL29140" s="325"/>
    </row>
    <row r="29141" spans="56:142" x14ac:dyDescent="0.2">
      <c r="BD29141" s="325"/>
      <c r="EL29141" s="325"/>
    </row>
    <row r="29142" spans="56:142" x14ac:dyDescent="0.2">
      <c r="BD29142" s="325"/>
      <c r="EL29142" s="325"/>
    </row>
    <row r="29143" spans="56:142" x14ac:dyDescent="0.2">
      <c r="BD29143" s="325"/>
      <c r="EL29143" s="325"/>
    </row>
    <row r="29144" spans="56:142" x14ac:dyDescent="0.2">
      <c r="BD29144" s="325"/>
      <c r="EL29144" s="325"/>
    </row>
    <row r="29145" spans="56:142" x14ac:dyDescent="0.2">
      <c r="BD29145" s="325"/>
      <c r="EL29145" s="325"/>
    </row>
    <row r="29146" spans="56:142" x14ac:dyDescent="0.2">
      <c r="BD29146" s="325"/>
      <c r="EL29146" s="325"/>
    </row>
    <row r="29147" spans="56:142" x14ac:dyDescent="0.2">
      <c r="BD29147" s="325"/>
      <c r="EL29147" s="325"/>
    </row>
    <row r="29148" spans="56:142" x14ac:dyDescent="0.2">
      <c r="BD29148" s="325"/>
      <c r="EL29148" s="325"/>
    </row>
    <row r="29149" spans="56:142" x14ac:dyDescent="0.2">
      <c r="BD29149" s="325"/>
      <c r="EL29149" s="325"/>
    </row>
    <row r="29150" spans="56:142" x14ac:dyDescent="0.2">
      <c r="BD29150" s="325"/>
      <c r="EL29150" s="325"/>
    </row>
    <row r="29151" spans="56:142" x14ac:dyDescent="0.2">
      <c r="BD29151" s="325"/>
      <c r="EL29151" s="325"/>
    </row>
    <row r="29152" spans="56:142" x14ac:dyDescent="0.2">
      <c r="BD29152" s="325"/>
      <c r="EL29152" s="325"/>
    </row>
    <row r="29153" spans="56:142" x14ac:dyDescent="0.2">
      <c r="BD29153" s="325"/>
      <c r="EL29153" s="325"/>
    </row>
    <row r="29154" spans="56:142" x14ac:dyDescent="0.2">
      <c r="BD29154" s="325"/>
      <c r="EL29154" s="325"/>
    </row>
    <row r="29155" spans="56:142" x14ac:dyDescent="0.2">
      <c r="BD29155" s="325"/>
      <c r="EL29155" s="325"/>
    </row>
    <row r="29156" spans="56:142" x14ac:dyDescent="0.2">
      <c r="BD29156" s="325"/>
      <c r="EL29156" s="325"/>
    </row>
    <row r="29157" spans="56:142" x14ac:dyDescent="0.2">
      <c r="BD29157" s="325"/>
      <c r="EL29157" s="325"/>
    </row>
    <row r="29158" spans="56:142" x14ac:dyDescent="0.2">
      <c r="BD29158" s="325"/>
      <c r="EL29158" s="325"/>
    </row>
    <row r="29159" spans="56:142" x14ac:dyDescent="0.2">
      <c r="BD29159" s="325"/>
      <c r="EL29159" s="325"/>
    </row>
    <row r="29160" spans="56:142" x14ac:dyDescent="0.2">
      <c r="BD29160" s="325"/>
      <c r="EL29160" s="325"/>
    </row>
    <row r="29161" spans="56:142" x14ac:dyDescent="0.2">
      <c r="BD29161" s="325"/>
      <c r="EL29161" s="325"/>
    </row>
    <row r="29162" spans="56:142" x14ac:dyDescent="0.2">
      <c r="BD29162" s="325"/>
      <c r="EL29162" s="325"/>
    </row>
    <row r="29163" spans="56:142" x14ac:dyDescent="0.2">
      <c r="BD29163" s="325"/>
      <c r="EL29163" s="325"/>
    </row>
    <row r="29164" spans="56:142" x14ac:dyDescent="0.2">
      <c r="BD29164" s="325"/>
      <c r="EL29164" s="325"/>
    </row>
    <row r="29165" spans="56:142" x14ac:dyDescent="0.2">
      <c r="BD29165" s="325"/>
      <c r="EL29165" s="325"/>
    </row>
    <row r="29166" spans="56:142" x14ac:dyDescent="0.2">
      <c r="BD29166" s="325"/>
      <c r="EL29166" s="325"/>
    </row>
    <row r="29167" spans="56:142" x14ac:dyDescent="0.2">
      <c r="BD29167" s="325"/>
      <c r="EL29167" s="325"/>
    </row>
    <row r="29168" spans="56:142" x14ac:dyDescent="0.2">
      <c r="BD29168" s="325"/>
      <c r="EL29168" s="325"/>
    </row>
    <row r="29169" spans="56:142" x14ac:dyDescent="0.2">
      <c r="BD29169" s="325"/>
      <c r="EL29169" s="325"/>
    </row>
    <row r="29170" spans="56:142" x14ac:dyDescent="0.2">
      <c r="BD29170" s="325"/>
      <c r="EL29170" s="325"/>
    </row>
    <row r="29171" spans="56:142" x14ac:dyDescent="0.2">
      <c r="BD29171" s="325"/>
      <c r="EL29171" s="325"/>
    </row>
    <row r="29172" spans="56:142" x14ac:dyDescent="0.2">
      <c r="BD29172" s="325"/>
      <c r="EL29172" s="325"/>
    </row>
    <row r="29173" spans="56:142" x14ac:dyDescent="0.2">
      <c r="BD29173" s="325"/>
      <c r="EL29173" s="325"/>
    </row>
    <row r="29174" spans="56:142" x14ac:dyDescent="0.2">
      <c r="BD29174" s="325"/>
      <c r="EL29174" s="325"/>
    </row>
    <row r="29175" spans="56:142" x14ac:dyDescent="0.2">
      <c r="BD29175" s="325"/>
      <c r="EL29175" s="325"/>
    </row>
    <row r="29176" spans="56:142" x14ac:dyDescent="0.2">
      <c r="BD29176" s="325"/>
      <c r="EL29176" s="325"/>
    </row>
    <row r="29177" spans="56:142" x14ac:dyDescent="0.2">
      <c r="BD29177" s="325"/>
      <c r="EL29177" s="325"/>
    </row>
    <row r="29178" spans="56:142" x14ac:dyDescent="0.2">
      <c r="BD29178" s="325"/>
      <c r="EL29178" s="325"/>
    </row>
    <row r="29179" spans="56:142" x14ac:dyDescent="0.2">
      <c r="BD29179" s="325"/>
      <c r="EL29179" s="325"/>
    </row>
    <row r="29180" spans="56:142" x14ac:dyDescent="0.2">
      <c r="BD29180" s="325"/>
      <c r="EL29180" s="325"/>
    </row>
    <row r="29181" spans="56:142" x14ac:dyDescent="0.2">
      <c r="BD29181" s="325"/>
      <c r="EL29181" s="325"/>
    </row>
    <row r="29182" spans="56:142" x14ac:dyDescent="0.2">
      <c r="BD29182" s="325"/>
      <c r="EL29182" s="325"/>
    </row>
    <row r="29183" spans="56:142" x14ac:dyDescent="0.2">
      <c r="BD29183" s="325"/>
      <c r="EL29183" s="325"/>
    </row>
    <row r="29184" spans="56:142" x14ac:dyDescent="0.2">
      <c r="BD29184" s="325"/>
      <c r="EL29184" s="325"/>
    </row>
    <row r="29185" spans="56:142" x14ac:dyDescent="0.2">
      <c r="BD29185" s="325"/>
      <c r="EL29185" s="325"/>
    </row>
    <row r="29186" spans="56:142" x14ac:dyDescent="0.2">
      <c r="BD29186" s="325"/>
      <c r="EL29186" s="325"/>
    </row>
    <row r="29187" spans="56:142" x14ac:dyDescent="0.2">
      <c r="BD29187" s="325"/>
      <c r="EL29187" s="325"/>
    </row>
    <row r="29188" spans="56:142" x14ac:dyDescent="0.2">
      <c r="BD29188" s="325"/>
      <c r="EL29188" s="325"/>
    </row>
    <row r="29189" spans="56:142" x14ac:dyDescent="0.2">
      <c r="BD29189" s="325"/>
      <c r="EL29189" s="325"/>
    </row>
    <row r="29190" spans="56:142" x14ac:dyDescent="0.2">
      <c r="BD29190" s="325"/>
      <c r="EL29190" s="325"/>
    </row>
    <row r="29191" spans="56:142" x14ac:dyDescent="0.2">
      <c r="BD29191" s="325"/>
      <c r="EL29191" s="325"/>
    </row>
    <row r="29192" spans="56:142" x14ac:dyDescent="0.2">
      <c r="BD29192" s="325"/>
      <c r="EL29192" s="325"/>
    </row>
    <row r="29193" spans="56:142" x14ac:dyDescent="0.2">
      <c r="BD29193" s="325"/>
      <c r="EL29193" s="325"/>
    </row>
    <row r="29194" spans="56:142" x14ac:dyDescent="0.2">
      <c r="BD29194" s="325"/>
      <c r="EL29194" s="325"/>
    </row>
    <row r="29195" spans="56:142" x14ac:dyDescent="0.2">
      <c r="BD29195" s="325"/>
      <c r="EL29195" s="325"/>
    </row>
    <row r="29196" spans="56:142" x14ac:dyDescent="0.2">
      <c r="BD29196" s="325"/>
      <c r="EL29196" s="325"/>
    </row>
    <row r="29197" spans="56:142" x14ac:dyDescent="0.2">
      <c r="BD29197" s="325"/>
      <c r="EL29197" s="325"/>
    </row>
    <row r="29198" spans="56:142" x14ac:dyDescent="0.2">
      <c r="BD29198" s="325"/>
      <c r="EL29198" s="325"/>
    </row>
    <row r="29199" spans="56:142" x14ac:dyDescent="0.2">
      <c r="BD29199" s="325"/>
      <c r="EL29199" s="325"/>
    </row>
    <row r="29200" spans="56:142" x14ac:dyDescent="0.2">
      <c r="BD29200" s="325"/>
      <c r="EL29200" s="325"/>
    </row>
    <row r="29201" spans="56:142" x14ac:dyDescent="0.2">
      <c r="BD29201" s="325"/>
      <c r="EL29201" s="325"/>
    </row>
    <row r="29202" spans="56:142" x14ac:dyDescent="0.2">
      <c r="BD29202" s="325"/>
      <c r="EL29202" s="325"/>
    </row>
    <row r="29203" spans="56:142" x14ac:dyDescent="0.2">
      <c r="BD29203" s="325"/>
      <c r="EL29203" s="325"/>
    </row>
    <row r="29204" spans="56:142" x14ac:dyDescent="0.2">
      <c r="BD29204" s="325"/>
      <c r="EL29204" s="325"/>
    </row>
    <row r="29205" spans="56:142" x14ac:dyDescent="0.2">
      <c r="BD29205" s="325"/>
      <c r="EL29205" s="325"/>
    </row>
    <row r="29206" spans="56:142" x14ac:dyDescent="0.2">
      <c r="BD29206" s="325"/>
      <c r="EL29206" s="325"/>
    </row>
    <row r="29207" spans="56:142" x14ac:dyDescent="0.2">
      <c r="BD29207" s="325"/>
      <c r="EL29207" s="325"/>
    </row>
    <row r="29208" spans="56:142" x14ac:dyDescent="0.2">
      <c r="BD29208" s="325"/>
      <c r="EL29208" s="325"/>
    </row>
    <row r="29209" spans="56:142" x14ac:dyDescent="0.2">
      <c r="BD29209" s="325"/>
      <c r="EL29209" s="325"/>
    </row>
    <row r="29210" spans="56:142" x14ac:dyDescent="0.2">
      <c r="BD29210" s="325"/>
      <c r="EL29210" s="325"/>
    </row>
    <row r="29211" spans="56:142" x14ac:dyDescent="0.2">
      <c r="BD29211" s="325"/>
      <c r="EL29211" s="325"/>
    </row>
    <row r="29212" spans="56:142" x14ac:dyDescent="0.2">
      <c r="BD29212" s="325"/>
      <c r="EL29212" s="325"/>
    </row>
    <row r="29213" spans="56:142" x14ac:dyDescent="0.2">
      <c r="BD29213" s="325"/>
      <c r="EL29213" s="325"/>
    </row>
    <row r="29214" spans="56:142" x14ac:dyDescent="0.2">
      <c r="BD29214" s="325"/>
      <c r="EL29214" s="325"/>
    </row>
    <row r="29215" spans="56:142" x14ac:dyDescent="0.2">
      <c r="BD29215" s="325"/>
      <c r="EL29215" s="325"/>
    </row>
    <row r="29216" spans="56:142" x14ac:dyDescent="0.2">
      <c r="BD29216" s="325"/>
      <c r="EL29216" s="325"/>
    </row>
    <row r="29217" spans="56:142" x14ac:dyDescent="0.2">
      <c r="BD29217" s="325"/>
      <c r="EL29217" s="325"/>
    </row>
    <row r="29218" spans="56:142" x14ac:dyDescent="0.2">
      <c r="BD29218" s="325"/>
      <c r="EL29218" s="325"/>
    </row>
    <row r="29219" spans="56:142" x14ac:dyDescent="0.2">
      <c r="BD29219" s="325"/>
      <c r="EL29219" s="325"/>
    </row>
    <row r="29220" spans="56:142" x14ac:dyDescent="0.2">
      <c r="BD29220" s="325"/>
      <c r="EL29220" s="325"/>
    </row>
    <row r="29221" spans="56:142" x14ac:dyDescent="0.2">
      <c r="BD29221" s="325"/>
      <c r="EL29221" s="325"/>
    </row>
    <row r="29222" spans="56:142" x14ac:dyDescent="0.2">
      <c r="BD29222" s="325"/>
      <c r="EL29222" s="325"/>
    </row>
    <row r="29223" spans="56:142" x14ac:dyDescent="0.2">
      <c r="BD29223" s="325"/>
      <c r="EL29223" s="325"/>
    </row>
    <row r="29224" spans="56:142" x14ac:dyDescent="0.2">
      <c r="BD29224" s="325"/>
      <c r="EL29224" s="325"/>
    </row>
    <row r="29225" spans="56:142" x14ac:dyDescent="0.2">
      <c r="BD29225" s="325"/>
      <c r="EL29225" s="325"/>
    </row>
    <row r="29226" spans="56:142" x14ac:dyDescent="0.2">
      <c r="BD29226" s="325"/>
      <c r="EL29226" s="325"/>
    </row>
    <row r="29227" spans="56:142" x14ac:dyDescent="0.2">
      <c r="BD29227" s="325"/>
      <c r="EL29227" s="325"/>
    </row>
    <row r="29228" spans="56:142" x14ac:dyDescent="0.2">
      <c r="BD29228" s="325"/>
      <c r="EL29228" s="325"/>
    </row>
    <row r="29229" spans="56:142" x14ac:dyDescent="0.2">
      <c r="BD29229" s="325"/>
      <c r="EL29229" s="325"/>
    </row>
    <row r="29230" spans="56:142" x14ac:dyDescent="0.2">
      <c r="BD29230" s="325"/>
      <c r="EL29230" s="325"/>
    </row>
    <row r="29231" spans="56:142" x14ac:dyDescent="0.2">
      <c r="BD29231" s="325"/>
      <c r="EL29231" s="325"/>
    </row>
    <row r="29232" spans="56:142" x14ac:dyDescent="0.2">
      <c r="BD29232" s="325"/>
      <c r="EL29232" s="325"/>
    </row>
    <row r="29233" spans="56:142" x14ac:dyDescent="0.2">
      <c r="BD29233" s="325"/>
      <c r="EL29233" s="325"/>
    </row>
    <row r="29234" spans="56:142" x14ac:dyDescent="0.2">
      <c r="BD29234" s="325"/>
      <c r="EL29234" s="325"/>
    </row>
    <row r="29235" spans="56:142" x14ac:dyDescent="0.2">
      <c r="BD29235" s="325"/>
      <c r="EL29235" s="325"/>
    </row>
    <row r="29236" spans="56:142" x14ac:dyDescent="0.2">
      <c r="BD29236" s="325"/>
      <c r="EL29236" s="325"/>
    </row>
    <row r="29237" spans="56:142" x14ac:dyDescent="0.2">
      <c r="BD29237" s="325"/>
      <c r="EL29237" s="325"/>
    </row>
    <row r="29238" spans="56:142" x14ac:dyDescent="0.2">
      <c r="BD29238" s="325"/>
      <c r="EL29238" s="325"/>
    </row>
    <row r="29239" spans="56:142" x14ac:dyDescent="0.2">
      <c r="BD29239" s="325"/>
      <c r="EL29239" s="325"/>
    </row>
    <row r="29240" spans="56:142" x14ac:dyDescent="0.2">
      <c r="BD29240" s="325"/>
      <c r="EL29240" s="325"/>
    </row>
    <row r="29241" spans="56:142" x14ac:dyDescent="0.2">
      <c r="BD29241" s="325"/>
      <c r="EL29241" s="325"/>
    </row>
    <row r="29242" spans="56:142" x14ac:dyDescent="0.2">
      <c r="BD29242" s="325"/>
      <c r="EL29242" s="325"/>
    </row>
    <row r="29243" spans="56:142" x14ac:dyDescent="0.2">
      <c r="BD29243" s="325"/>
      <c r="EL29243" s="325"/>
    </row>
    <row r="29244" spans="56:142" x14ac:dyDescent="0.2">
      <c r="BD29244" s="325"/>
      <c r="EL29244" s="325"/>
    </row>
    <row r="29245" spans="56:142" x14ac:dyDescent="0.2">
      <c r="BD29245" s="325"/>
      <c r="EL29245" s="325"/>
    </row>
    <row r="29246" spans="56:142" x14ac:dyDescent="0.2">
      <c r="BD29246" s="325"/>
      <c r="EL29246" s="325"/>
    </row>
    <row r="29247" spans="56:142" x14ac:dyDescent="0.2">
      <c r="BD29247" s="325"/>
      <c r="EL29247" s="325"/>
    </row>
    <row r="29248" spans="56:142" x14ac:dyDescent="0.2">
      <c r="BD29248" s="325"/>
      <c r="EL29248" s="325"/>
    </row>
    <row r="29249" spans="56:142" x14ac:dyDescent="0.2">
      <c r="BD29249" s="325"/>
      <c r="EL29249" s="325"/>
    </row>
    <row r="29250" spans="56:142" x14ac:dyDescent="0.2">
      <c r="BD29250" s="325"/>
      <c r="EL29250" s="325"/>
    </row>
    <row r="29251" spans="56:142" x14ac:dyDescent="0.2">
      <c r="BD29251" s="325"/>
      <c r="EL29251" s="325"/>
    </row>
    <row r="29252" spans="56:142" x14ac:dyDescent="0.2">
      <c r="BD29252" s="325"/>
      <c r="EL29252" s="325"/>
    </row>
    <row r="29253" spans="56:142" x14ac:dyDescent="0.2">
      <c r="BD29253" s="325"/>
      <c r="EL29253" s="325"/>
    </row>
    <row r="29254" spans="56:142" x14ac:dyDescent="0.2">
      <c r="BD29254" s="325"/>
      <c r="EL29254" s="325"/>
    </row>
    <row r="29255" spans="56:142" x14ac:dyDescent="0.2">
      <c r="BD29255" s="325"/>
      <c r="EL29255" s="325"/>
    </row>
    <row r="29256" spans="56:142" x14ac:dyDescent="0.2">
      <c r="BD29256" s="325"/>
      <c r="EL29256" s="325"/>
    </row>
    <row r="29257" spans="56:142" x14ac:dyDescent="0.2">
      <c r="BD29257" s="325"/>
      <c r="EL29257" s="325"/>
    </row>
    <row r="29258" spans="56:142" x14ac:dyDescent="0.2">
      <c r="BD29258" s="325"/>
      <c r="EL29258" s="325"/>
    </row>
    <row r="29259" spans="56:142" x14ac:dyDescent="0.2">
      <c r="BD29259" s="325"/>
      <c r="EL29259" s="325"/>
    </row>
    <row r="29260" spans="56:142" x14ac:dyDescent="0.2">
      <c r="BD29260" s="325"/>
      <c r="EL29260" s="325"/>
    </row>
    <row r="29261" spans="56:142" x14ac:dyDescent="0.2">
      <c r="BD29261" s="325"/>
      <c r="EL29261" s="325"/>
    </row>
    <row r="29262" spans="56:142" x14ac:dyDescent="0.2">
      <c r="BD29262" s="325"/>
      <c r="EL29262" s="325"/>
    </row>
    <row r="29263" spans="56:142" x14ac:dyDescent="0.2">
      <c r="BD29263" s="325"/>
      <c r="EL29263" s="325"/>
    </row>
    <row r="29264" spans="56:142" x14ac:dyDescent="0.2">
      <c r="BD29264" s="325"/>
      <c r="EL29264" s="325"/>
    </row>
    <row r="29265" spans="56:142" x14ac:dyDescent="0.2">
      <c r="BD29265" s="325"/>
      <c r="EL29265" s="325"/>
    </row>
    <row r="29266" spans="56:142" x14ac:dyDescent="0.2">
      <c r="BD29266" s="325"/>
      <c r="EL29266" s="325"/>
    </row>
    <row r="29267" spans="56:142" x14ac:dyDescent="0.2">
      <c r="BD29267" s="325"/>
      <c r="EL29267" s="325"/>
    </row>
    <row r="29268" spans="56:142" x14ac:dyDescent="0.2">
      <c r="BD29268" s="325"/>
      <c r="EL29268" s="325"/>
    </row>
    <row r="29269" spans="56:142" x14ac:dyDescent="0.2">
      <c r="BD29269" s="325"/>
      <c r="EL29269" s="325"/>
    </row>
    <row r="29270" spans="56:142" x14ac:dyDescent="0.2">
      <c r="BD29270" s="325"/>
      <c r="EL29270" s="325"/>
    </row>
    <row r="29271" spans="56:142" x14ac:dyDescent="0.2">
      <c r="BD29271" s="325"/>
      <c r="EL29271" s="325"/>
    </row>
    <row r="29272" spans="56:142" x14ac:dyDescent="0.2">
      <c r="BD29272" s="325"/>
      <c r="EL29272" s="325"/>
    </row>
    <row r="29273" spans="56:142" x14ac:dyDescent="0.2">
      <c r="BD29273" s="325"/>
      <c r="EL29273" s="325"/>
    </row>
    <row r="29274" spans="56:142" x14ac:dyDescent="0.2">
      <c r="BD29274" s="325"/>
      <c r="EL29274" s="325"/>
    </row>
    <row r="29275" spans="56:142" x14ac:dyDescent="0.2">
      <c r="BD29275" s="325"/>
      <c r="EL29275" s="325"/>
    </row>
    <row r="29276" spans="56:142" x14ac:dyDescent="0.2">
      <c r="BD29276" s="325"/>
      <c r="EL29276" s="325"/>
    </row>
    <row r="29277" spans="56:142" x14ac:dyDescent="0.2">
      <c r="BD29277" s="325"/>
      <c r="EL29277" s="325"/>
    </row>
    <row r="29278" spans="56:142" x14ac:dyDescent="0.2">
      <c r="BD29278" s="325"/>
      <c r="EL29278" s="325"/>
    </row>
    <row r="29279" spans="56:142" x14ac:dyDescent="0.2">
      <c r="BD29279" s="325"/>
      <c r="EL29279" s="325"/>
    </row>
    <row r="29280" spans="56:142" x14ac:dyDescent="0.2">
      <c r="BD29280" s="325"/>
      <c r="EL29280" s="325"/>
    </row>
    <row r="29281" spans="56:142" x14ac:dyDescent="0.2">
      <c r="BD29281" s="325"/>
      <c r="EL29281" s="325"/>
    </row>
    <row r="29282" spans="56:142" x14ac:dyDescent="0.2">
      <c r="BD29282" s="325"/>
      <c r="EL29282" s="325"/>
    </row>
    <row r="29283" spans="56:142" x14ac:dyDescent="0.2">
      <c r="BD29283" s="325"/>
      <c r="EL29283" s="325"/>
    </row>
    <row r="29284" spans="56:142" x14ac:dyDescent="0.2">
      <c r="BD29284" s="325"/>
      <c r="EL29284" s="325"/>
    </row>
    <row r="29285" spans="56:142" x14ac:dyDescent="0.2">
      <c r="BD29285" s="325"/>
      <c r="EL29285" s="325"/>
    </row>
    <row r="29286" spans="56:142" x14ac:dyDescent="0.2">
      <c r="BD29286" s="325"/>
      <c r="EL29286" s="325"/>
    </row>
    <row r="29287" spans="56:142" x14ac:dyDescent="0.2">
      <c r="BD29287" s="325"/>
      <c r="EL29287" s="325"/>
    </row>
    <row r="29288" spans="56:142" x14ac:dyDescent="0.2">
      <c r="BD29288" s="325"/>
      <c r="EL29288" s="325"/>
    </row>
    <row r="29289" spans="56:142" x14ac:dyDescent="0.2">
      <c r="BD29289" s="325"/>
      <c r="EL29289" s="325"/>
    </row>
    <row r="29290" spans="56:142" x14ac:dyDescent="0.2">
      <c r="BD29290" s="325"/>
      <c r="EL29290" s="325"/>
    </row>
    <row r="29291" spans="56:142" x14ac:dyDescent="0.2">
      <c r="BD29291" s="325"/>
      <c r="EL29291" s="325"/>
    </row>
    <row r="29292" spans="56:142" x14ac:dyDescent="0.2">
      <c r="BD29292" s="325"/>
      <c r="EL29292" s="325"/>
    </row>
    <row r="29293" spans="56:142" x14ac:dyDescent="0.2">
      <c r="BD29293" s="325"/>
      <c r="EL29293" s="325"/>
    </row>
    <row r="29294" spans="56:142" x14ac:dyDescent="0.2">
      <c r="BD29294" s="325"/>
      <c r="EL29294" s="325"/>
    </row>
    <row r="29295" spans="56:142" x14ac:dyDescent="0.2">
      <c r="BD29295" s="325"/>
      <c r="EL29295" s="325"/>
    </row>
    <row r="29296" spans="56:142" x14ac:dyDescent="0.2">
      <c r="BD29296" s="325"/>
      <c r="EL29296" s="325"/>
    </row>
    <row r="29297" spans="56:142" x14ac:dyDescent="0.2">
      <c r="BD29297" s="325"/>
      <c r="EL29297" s="325"/>
    </row>
    <row r="29298" spans="56:142" x14ac:dyDescent="0.2">
      <c r="BD29298" s="325"/>
      <c r="EL29298" s="325"/>
    </row>
    <row r="29299" spans="56:142" x14ac:dyDescent="0.2">
      <c r="BD29299" s="325"/>
      <c r="EL29299" s="325"/>
    </row>
    <row r="29300" spans="56:142" x14ac:dyDescent="0.2">
      <c r="BD29300" s="325"/>
      <c r="EL29300" s="325"/>
    </row>
    <row r="29301" spans="56:142" x14ac:dyDescent="0.2">
      <c r="BD29301" s="325"/>
      <c r="EL29301" s="325"/>
    </row>
    <row r="29302" spans="56:142" x14ac:dyDescent="0.2">
      <c r="BD29302" s="325"/>
      <c r="EL29302" s="325"/>
    </row>
    <row r="29303" spans="56:142" x14ac:dyDescent="0.2">
      <c r="BD29303" s="325"/>
      <c r="EL29303" s="325"/>
    </row>
    <row r="29304" spans="56:142" x14ac:dyDescent="0.2">
      <c r="BD29304" s="325"/>
      <c r="EL29304" s="325"/>
    </row>
    <row r="29305" spans="56:142" x14ac:dyDescent="0.2">
      <c r="BD29305" s="325"/>
      <c r="EL29305" s="325"/>
    </row>
    <row r="29306" spans="56:142" x14ac:dyDescent="0.2">
      <c r="BD29306" s="325"/>
      <c r="EL29306" s="325"/>
    </row>
    <row r="29307" spans="56:142" x14ac:dyDescent="0.2">
      <c r="BD29307" s="325"/>
      <c r="EL29307" s="325"/>
    </row>
    <row r="29308" spans="56:142" x14ac:dyDescent="0.2">
      <c r="BD29308" s="325"/>
      <c r="EL29308" s="325"/>
    </row>
    <row r="29309" spans="56:142" x14ac:dyDescent="0.2">
      <c r="BD29309" s="325"/>
      <c r="EL29309" s="325"/>
    </row>
    <row r="29310" spans="56:142" x14ac:dyDescent="0.2">
      <c r="BD29310" s="325"/>
      <c r="EL29310" s="325"/>
    </row>
    <row r="29311" spans="56:142" x14ac:dyDescent="0.2">
      <c r="BD29311" s="325"/>
      <c r="EL29311" s="325"/>
    </row>
    <row r="29312" spans="56:142" x14ac:dyDescent="0.2">
      <c r="BD29312" s="325"/>
      <c r="EL29312" s="325"/>
    </row>
    <row r="29313" spans="56:142" x14ac:dyDescent="0.2">
      <c r="BD29313" s="325"/>
      <c r="EL29313" s="325"/>
    </row>
    <row r="29314" spans="56:142" x14ac:dyDescent="0.2">
      <c r="BD29314" s="325"/>
      <c r="EL29314" s="325"/>
    </row>
    <row r="29315" spans="56:142" x14ac:dyDescent="0.2">
      <c r="BD29315" s="325"/>
      <c r="EL29315" s="325"/>
    </row>
    <row r="29316" spans="56:142" x14ac:dyDescent="0.2">
      <c r="BD29316" s="325"/>
      <c r="EL29316" s="325"/>
    </row>
    <row r="29317" spans="56:142" x14ac:dyDescent="0.2">
      <c r="BD29317" s="325"/>
      <c r="EL29317" s="325"/>
    </row>
    <row r="29318" spans="56:142" x14ac:dyDescent="0.2">
      <c r="BD29318" s="325"/>
      <c r="EL29318" s="325"/>
    </row>
    <row r="29319" spans="56:142" x14ac:dyDescent="0.2">
      <c r="BD29319" s="325"/>
      <c r="EL29319" s="325"/>
    </row>
    <row r="29320" spans="56:142" x14ac:dyDescent="0.2">
      <c r="BD29320" s="325"/>
      <c r="EL29320" s="325"/>
    </row>
    <row r="29321" spans="56:142" x14ac:dyDescent="0.2">
      <c r="BD29321" s="325"/>
      <c r="EL29321" s="325"/>
    </row>
    <row r="29322" spans="56:142" x14ac:dyDescent="0.2">
      <c r="BD29322" s="325"/>
      <c r="EL29322" s="325"/>
    </row>
    <row r="29323" spans="56:142" x14ac:dyDescent="0.2">
      <c r="BD29323" s="325"/>
      <c r="EL29323" s="325"/>
    </row>
    <row r="29324" spans="56:142" x14ac:dyDescent="0.2">
      <c r="BD29324" s="325"/>
      <c r="EL29324" s="325"/>
    </row>
    <row r="29325" spans="56:142" x14ac:dyDescent="0.2">
      <c r="BD29325" s="325"/>
      <c r="EL29325" s="325"/>
    </row>
    <row r="29326" spans="56:142" x14ac:dyDescent="0.2">
      <c r="BD29326" s="325"/>
      <c r="EL29326" s="325"/>
    </row>
    <row r="29327" spans="56:142" x14ac:dyDescent="0.2">
      <c r="BD29327" s="325"/>
      <c r="EL29327" s="325"/>
    </row>
    <row r="29328" spans="56:142" x14ac:dyDescent="0.2">
      <c r="BD29328" s="325"/>
      <c r="EL29328" s="325"/>
    </row>
    <row r="29329" spans="56:142" x14ac:dyDescent="0.2">
      <c r="BD29329" s="325"/>
      <c r="EL29329" s="325"/>
    </row>
    <row r="29330" spans="56:142" x14ac:dyDescent="0.2">
      <c r="BD29330" s="325"/>
      <c r="EL29330" s="325"/>
    </row>
    <row r="29331" spans="56:142" x14ac:dyDescent="0.2">
      <c r="BD29331" s="325"/>
      <c r="EL29331" s="325"/>
    </row>
    <row r="29332" spans="56:142" x14ac:dyDescent="0.2">
      <c r="BD29332" s="325"/>
      <c r="EL29332" s="325"/>
    </row>
    <row r="29333" spans="56:142" x14ac:dyDescent="0.2">
      <c r="BD29333" s="325"/>
      <c r="EL29333" s="325"/>
    </row>
    <row r="29334" spans="56:142" x14ac:dyDescent="0.2">
      <c r="BD29334" s="325"/>
      <c r="EL29334" s="325"/>
    </row>
    <row r="29335" spans="56:142" x14ac:dyDescent="0.2">
      <c r="BD29335" s="325"/>
      <c r="EL29335" s="325"/>
    </row>
    <row r="29336" spans="56:142" x14ac:dyDescent="0.2">
      <c r="BD29336" s="325"/>
      <c r="EL29336" s="325"/>
    </row>
    <row r="29337" spans="56:142" x14ac:dyDescent="0.2">
      <c r="BD29337" s="325"/>
      <c r="EL29337" s="325"/>
    </row>
    <row r="29338" spans="56:142" x14ac:dyDescent="0.2">
      <c r="BD29338" s="325"/>
      <c r="EL29338" s="325"/>
    </row>
    <row r="29339" spans="56:142" x14ac:dyDescent="0.2">
      <c r="BD29339" s="325"/>
      <c r="EL29339" s="325"/>
    </row>
    <row r="29340" spans="56:142" x14ac:dyDescent="0.2">
      <c r="BD29340" s="325"/>
      <c r="EL29340" s="325"/>
    </row>
    <row r="29341" spans="56:142" x14ac:dyDescent="0.2">
      <c r="BD29341" s="325"/>
      <c r="EL29341" s="325"/>
    </row>
    <row r="29342" spans="56:142" x14ac:dyDescent="0.2">
      <c r="BD29342" s="325"/>
      <c r="EL29342" s="325"/>
    </row>
    <row r="29343" spans="56:142" x14ac:dyDescent="0.2">
      <c r="BD29343" s="325"/>
      <c r="EL29343" s="325"/>
    </row>
    <row r="29344" spans="56:142" x14ac:dyDescent="0.2">
      <c r="BD29344" s="325"/>
      <c r="EL29344" s="325"/>
    </row>
    <row r="29345" spans="56:142" x14ac:dyDescent="0.2">
      <c r="BD29345" s="325"/>
      <c r="EL29345" s="325"/>
    </row>
    <row r="29346" spans="56:142" x14ac:dyDescent="0.2">
      <c r="BD29346" s="325"/>
      <c r="EL29346" s="325"/>
    </row>
    <row r="29347" spans="56:142" x14ac:dyDescent="0.2">
      <c r="BD29347" s="325"/>
      <c r="EL29347" s="325"/>
    </row>
    <row r="29348" spans="56:142" x14ac:dyDescent="0.2">
      <c r="BD29348" s="325"/>
      <c r="EL29348" s="325"/>
    </row>
    <row r="29349" spans="56:142" x14ac:dyDescent="0.2">
      <c r="BD29349" s="325"/>
      <c r="EL29349" s="325"/>
    </row>
    <row r="29350" spans="56:142" x14ac:dyDescent="0.2">
      <c r="BD29350" s="325"/>
      <c r="EL29350" s="325"/>
    </row>
    <row r="29351" spans="56:142" x14ac:dyDescent="0.2">
      <c r="BD29351" s="325"/>
      <c r="EL29351" s="325"/>
    </row>
    <row r="29352" spans="56:142" x14ac:dyDescent="0.2">
      <c r="BD29352" s="325"/>
      <c r="EL29352" s="325"/>
    </row>
    <row r="29353" spans="56:142" x14ac:dyDescent="0.2">
      <c r="BD29353" s="325"/>
      <c r="EL29353" s="325"/>
    </row>
    <row r="29354" spans="56:142" x14ac:dyDescent="0.2">
      <c r="BD29354" s="325"/>
      <c r="EL29354" s="325"/>
    </row>
    <row r="29355" spans="56:142" x14ac:dyDescent="0.2">
      <c r="BD29355" s="325"/>
      <c r="EL29355" s="325"/>
    </row>
    <row r="29356" spans="56:142" x14ac:dyDescent="0.2">
      <c r="BD29356" s="325"/>
      <c r="EL29356" s="325"/>
    </row>
    <row r="29357" spans="56:142" x14ac:dyDescent="0.2">
      <c r="BD29357" s="325"/>
      <c r="EL29357" s="325"/>
    </row>
    <row r="29358" spans="56:142" x14ac:dyDescent="0.2">
      <c r="BD29358" s="325"/>
      <c r="EL29358" s="325"/>
    </row>
    <row r="29359" spans="56:142" x14ac:dyDescent="0.2">
      <c r="BD29359" s="325"/>
      <c r="EL29359" s="325"/>
    </row>
    <row r="29360" spans="56:142" x14ac:dyDescent="0.2">
      <c r="BD29360" s="325"/>
      <c r="EL29360" s="325"/>
    </row>
    <row r="29361" spans="56:142" x14ac:dyDescent="0.2">
      <c r="BD29361" s="325"/>
      <c r="EL29361" s="325"/>
    </row>
    <row r="29362" spans="56:142" x14ac:dyDescent="0.2">
      <c r="BD29362" s="325"/>
      <c r="EL29362" s="325"/>
    </row>
    <row r="29363" spans="56:142" x14ac:dyDescent="0.2">
      <c r="BD29363" s="325"/>
      <c r="EL29363" s="325"/>
    </row>
    <row r="29364" spans="56:142" x14ac:dyDescent="0.2">
      <c r="BD29364" s="325"/>
      <c r="EL29364" s="325"/>
    </row>
    <row r="29365" spans="56:142" x14ac:dyDescent="0.2">
      <c r="BD29365" s="325"/>
      <c r="EL29365" s="325"/>
    </row>
    <row r="29366" spans="56:142" x14ac:dyDescent="0.2">
      <c r="BD29366" s="325"/>
      <c r="EL29366" s="325"/>
    </row>
    <row r="29367" spans="56:142" x14ac:dyDescent="0.2">
      <c r="BD29367" s="325"/>
      <c r="EL29367" s="325"/>
    </row>
    <row r="29368" spans="56:142" x14ac:dyDescent="0.2">
      <c r="BD29368" s="325"/>
      <c r="EL29368" s="325"/>
    </row>
    <row r="29369" spans="56:142" x14ac:dyDescent="0.2">
      <c r="BD29369" s="325"/>
      <c r="EL29369" s="325"/>
    </row>
    <row r="29370" spans="56:142" x14ac:dyDescent="0.2">
      <c r="BD29370" s="325"/>
      <c r="EL29370" s="325"/>
    </row>
    <row r="29371" spans="56:142" x14ac:dyDescent="0.2">
      <c r="BD29371" s="325"/>
      <c r="EL29371" s="325"/>
    </row>
    <row r="29372" spans="56:142" x14ac:dyDescent="0.2">
      <c r="BD29372" s="325"/>
      <c r="EL29372" s="325"/>
    </row>
    <row r="29373" spans="56:142" x14ac:dyDescent="0.2">
      <c r="BD29373" s="325"/>
      <c r="EL29373" s="325"/>
    </row>
    <row r="29374" spans="56:142" x14ac:dyDescent="0.2">
      <c r="BD29374" s="325"/>
      <c r="EL29374" s="325"/>
    </row>
    <row r="29375" spans="56:142" x14ac:dyDescent="0.2">
      <c r="BD29375" s="325"/>
      <c r="EL29375" s="325"/>
    </row>
    <row r="29376" spans="56:142" x14ac:dyDescent="0.2">
      <c r="BD29376" s="325"/>
      <c r="EL29376" s="325"/>
    </row>
    <row r="29377" spans="56:142" x14ac:dyDescent="0.2">
      <c r="BD29377" s="325"/>
      <c r="EL29377" s="325"/>
    </row>
    <row r="29378" spans="56:142" x14ac:dyDescent="0.2">
      <c r="BD29378" s="325"/>
      <c r="EL29378" s="325"/>
    </row>
    <row r="29379" spans="56:142" x14ac:dyDescent="0.2">
      <c r="BD29379" s="325"/>
      <c r="EL29379" s="325"/>
    </row>
    <row r="29380" spans="56:142" x14ac:dyDescent="0.2">
      <c r="BD29380" s="325"/>
      <c r="EL29380" s="325"/>
    </row>
    <row r="29381" spans="56:142" x14ac:dyDescent="0.2">
      <c r="BD29381" s="325"/>
      <c r="EL29381" s="325"/>
    </row>
    <row r="29382" spans="56:142" x14ac:dyDescent="0.2">
      <c r="BD29382" s="325"/>
      <c r="EL29382" s="325"/>
    </row>
    <row r="29383" spans="56:142" x14ac:dyDescent="0.2">
      <c r="BD29383" s="325"/>
      <c r="EL29383" s="325"/>
    </row>
    <row r="29384" spans="56:142" x14ac:dyDescent="0.2">
      <c r="BD29384" s="325"/>
      <c r="EL29384" s="325"/>
    </row>
    <row r="29385" spans="56:142" x14ac:dyDescent="0.2">
      <c r="BD29385" s="325"/>
      <c r="EL29385" s="325"/>
    </row>
    <row r="29386" spans="56:142" x14ac:dyDescent="0.2">
      <c r="BD29386" s="325"/>
      <c r="EL29386" s="325"/>
    </row>
    <row r="29387" spans="56:142" x14ac:dyDescent="0.2">
      <c r="BD29387" s="325"/>
      <c r="EL29387" s="325"/>
    </row>
    <row r="29388" spans="56:142" x14ac:dyDescent="0.2">
      <c r="BD29388" s="325"/>
      <c r="EL29388" s="325"/>
    </row>
    <row r="29389" spans="56:142" x14ac:dyDescent="0.2">
      <c r="BD29389" s="325"/>
      <c r="EL29389" s="325"/>
    </row>
    <row r="29390" spans="56:142" x14ac:dyDescent="0.2">
      <c r="BD29390" s="325"/>
      <c r="EL29390" s="325"/>
    </row>
    <row r="29391" spans="56:142" x14ac:dyDescent="0.2">
      <c r="BD29391" s="325"/>
      <c r="EL29391" s="325"/>
    </row>
    <row r="29392" spans="56:142" x14ac:dyDescent="0.2">
      <c r="BD29392" s="325"/>
      <c r="EL29392" s="325"/>
    </row>
    <row r="29393" spans="56:142" x14ac:dyDescent="0.2">
      <c r="BD29393" s="325"/>
      <c r="EL29393" s="325"/>
    </row>
    <row r="29394" spans="56:142" x14ac:dyDescent="0.2">
      <c r="BD29394" s="325"/>
      <c r="EL29394" s="325"/>
    </row>
    <row r="29395" spans="56:142" x14ac:dyDescent="0.2">
      <c r="BD29395" s="325"/>
      <c r="EL29395" s="325"/>
    </row>
    <row r="29396" spans="56:142" x14ac:dyDescent="0.2">
      <c r="BD29396" s="325"/>
      <c r="EL29396" s="325"/>
    </row>
    <row r="29397" spans="56:142" x14ac:dyDescent="0.2">
      <c r="BD29397" s="325"/>
      <c r="EL29397" s="325"/>
    </row>
    <row r="29398" spans="56:142" x14ac:dyDescent="0.2">
      <c r="BD29398" s="325"/>
      <c r="EL29398" s="325"/>
    </row>
    <row r="29399" spans="56:142" x14ac:dyDescent="0.2">
      <c r="BD29399" s="325"/>
      <c r="EL29399" s="325"/>
    </row>
    <row r="29400" spans="56:142" x14ac:dyDescent="0.2">
      <c r="BD29400" s="325"/>
      <c r="EL29400" s="325"/>
    </row>
    <row r="29401" spans="56:142" x14ac:dyDescent="0.2">
      <c r="BD29401" s="325"/>
      <c r="EL29401" s="325"/>
    </row>
    <row r="29402" spans="56:142" x14ac:dyDescent="0.2">
      <c r="BD29402" s="325"/>
      <c r="EL29402" s="325"/>
    </row>
    <row r="29403" spans="56:142" x14ac:dyDescent="0.2">
      <c r="BD29403" s="325"/>
      <c r="EL29403" s="325"/>
    </row>
    <row r="29404" spans="56:142" x14ac:dyDescent="0.2">
      <c r="BD29404" s="325"/>
      <c r="EL29404" s="325"/>
    </row>
    <row r="29405" spans="56:142" x14ac:dyDescent="0.2">
      <c r="BD29405" s="325"/>
      <c r="EL29405" s="325"/>
    </row>
    <row r="29406" spans="56:142" x14ac:dyDescent="0.2">
      <c r="BD29406" s="325"/>
      <c r="EL29406" s="325"/>
    </row>
    <row r="29407" spans="56:142" x14ac:dyDescent="0.2">
      <c r="BD29407" s="325"/>
      <c r="EL29407" s="325"/>
    </row>
    <row r="29408" spans="56:142" x14ac:dyDescent="0.2">
      <c r="BD29408" s="325"/>
      <c r="EL29408" s="325"/>
    </row>
    <row r="29409" spans="56:142" x14ac:dyDescent="0.2">
      <c r="BD29409" s="325"/>
      <c r="EL29409" s="325"/>
    </row>
    <row r="29410" spans="56:142" x14ac:dyDescent="0.2">
      <c r="BD29410" s="325"/>
      <c r="EL29410" s="325"/>
    </row>
    <row r="29411" spans="56:142" x14ac:dyDescent="0.2">
      <c r="BD29411" s="325"/>
      <c r="EL29411" s="325"/>
    </row>
    <row r="29412" spans="56:142" x14ac:dyDescent="0.2">
      <c r="BD29412" s="325"/>
      <c r="EL29412" s="325"/>
    </row>
    <row r="29413" spans="56:142" x14ac:dyDescent="0.2">
      <c r="BD29413" s="325"/>
      <c r="EL29413" s="325"/>
    </row>
    <row r="29414" spans="56:142" x14ac:dyDescent="0.2">
      <c r="BD29414" s="325"/>
      <c r="EL29414" s="325"/>
    </row>
    <row r="29415" spans="56:142" x14ac:dyDescent="0.2">
      <c r="BD29415" s="325"/>
      <c r="EL29415" s="325"/>
    </row>
    <row r="29416" spans="56:142" x14ac:dyDescent="0.2">
      <c r="BD29416" s="325"/>
      <c r="EL29416" s="325"/>
    </row>
    <row r="29417" spans="56:142" x14ac:dyDescent="0.2">
      <c r="BD29417" s="325"/>
      <c r="EL29417" s="325"/>
    </row>
    <row r="29418" spans="56:142" x14ac:dyDescent="0.2">
      <c r="BD29418" s="325"/>
      <c r="EL29418" s="325"/>
    </row>
    <row r="29419" spans="56:142" x14ac:dyDescent="0.2">
      <c r="BD29419" s="325"/>
      <c r="EL29419" s="325"/>
    </row>
    <row r="29420" spans="56:142" x14ac:dyDescent="0.2">
      <c r="BD29420" s="325"/>
      <c r="EL29420" s="325"/>
    </row>
    <row r="29421" spans="56:142" x14ac:dyDescent="0.2">
      <c r="BD29421" s="325"/>
      <c r="EL29421" s="325"/>
    </row>
    <row r="29422" spans="56:142" x14ac:dyDescent="0.2">
      <c r="BD29422" s="325"/>
      <c r="EL29422" s="325"/>
    </row>
    <row r="29423" spans="56:142" x14ac:dyDescent="0.2">
      <c r="BD29423" s="325"/>
      <c r="EL29423" s="325"/>
    </row>
    <row r="29424" spans="56:142" x14ac:dyDescent="0.2">
      <c r="BD29424" s="325"/>
      <c r="EL29424" s="325"/>
    </row>
    <row r="29425" spans="56:142" x14ac:dyDescent="0.2">
      <c r="BD29425" s="325"/>
      <c r="EL29425" s="325"/>
    </row>
    <row r="29426" spans="56:142" x14ac:dyDescent="0.2">
      <c r="BD29426" s="325"/>
      <c r="EL29426" s="325"/>
    </row>
    <row r="29427" spans="56:142" x14ac:dyDescent="0.2">
      <c r="BD29427" s="325"/>
      <c r="EL29427" s="325"/>
    </row>
    <row r="29428" spans="56:142" x14ac:dyDescent="0.2">
      <c r="BD29428" s="325"/>
      <c r="EL29428" s="325"/>
    </row>
    <row r="29429" spans="56:142" x14ac:dyDescent="0.2">
      <c r="BD29429" s="325"/>
      <c r="EL29429" s="325"/>
    </row>
    <row r="29430" spans="56:142" x14ac:dyDescent="0.2">
      <c r="BD29430" s="325"/>
      <c r="EL29430" s="325"/>
    </row>
    <row r="29431" spans="56:142" x14ac:dyDescent="0.2">
      <c r="BD29431" s="325"/>
      <c r="EL29431" s="325"/>
    </row>
    <row r="29432" spans="56:142" x14ac:dyDescent="0.2">
      <c r="BD29432" s="325"/>
      <c r="EL29432" s="325"/>
    </row>
    <row r="29433" spans="56:142" x14ac:dyDescent="0.2">
      <c r="BD29433" s="325"/>
      <c r="EL29433" s="325"/>
    </row>
    <row r="29434" spans="56:142" x14ac:dyDescent="0.2">
      <c r="BD29434" s="325"/>
      <c r="EL29434" s="325"/>
    </row>
    <row r="29435" spans="56:142" x14ac:dyDescent="0.2">
      <c r="BD29435" s="325"/>
      <c r="EL29435" s="325"/>
    </row>
    <row r="29436" spans="56:142" x14ac:dyDescent="0.2">
      <c r="BD29436" s="325"/>
      <c r="EL29436" s="325"/>
    </row>
    <row r="29437" spans="56:142" x14ac:dyDescent="0.2">
      <c r="BD29437" s="325"/>
      <c r="EL29437" s="325"/>
    </row>
    <row r="29438" spans="56:142" x14ac:dyDescent="0.2">
      <c r="BD29438" s="325"/>
      <c r="EL29438" s="325"/>
    </row>
    <row r="29439" spans="56:142" x14ac:dyDescent="0.2">
      <c r="BD29439" s="325"/>
      <c r="EL29439" s="325"/>
    </row>
    <row r="29440" spans="56:142" x14ac:dyDescent="0.2">
      <c r="BD29440" s="325"/>
      <c r="EL29440" s="325"/>
    </row>
    <row r="29441" spans="56:142" x14ac:dyDescent="0.2">
      <c r="BD29441" s="325"/>
      <c r="EL29441" s="325"/>
    </row>
    <row r="29442" spans="56:142" x14ac:dyDescent="0.2">
      <c r="BD29442" s="325"/>
      <c r="EL29442" s="325"/>
    </row>
    <row r="29443" spans="56:142" x14ac:dyDescent="0.2">
      <c r="BD29443" s="325"/>
      <c r="EL29443" s="325"/>
    </row>
    <row r="29444" spans="56:142" x14ac:dyDescent="0.2">
      <c r="BD29444" s="325"/>
      <c r="EL29444" s="325"/>
    </row>
    <row r="29445" spans="56:142" x14ac:dyDescent="0.2">
      <c r="BD29445" s="325"/>
      <c r="EL29445" s="325"/>
    </row>
    <row r="29446" spans="56:142" x14ac:dyDescent="0.2">
      <c r="BD29446" s="325"/>
      <c r="EL29446" s="325"/>
    </row>
    <row r="29447" spans="56:142" x14ac:dyDescent="0.2">
      <c r="BD29447" s="325"/>
      <c r="EL29447" s="325"/>
    </row>
    <row r="29448" spans="56:142" x14ac:dyDescent="0.2">
      <c r="BD29448" s="325"/>
      <c r="EL29448" s="325"/>
    </row>
    <row r="29449" spans="56:142" x14ac:dyDescent="0.2">
      <c r="BD29449" s="325"/>
      <c r="EL29449" s="325"/>
    </row>
    <row r="29450" spans="56:142" x14ac:dyDescent="0.2">
      <c r="BD29450" s="325"/>
      <c r="EL29450" s="325"/>
    </row>
    <row r="29451" spans="56:142" x14ac:dyDescent="0.2">
      <c r="BD29451" s="325"/>
      <c r="EL29451" s="325"/>
    </row>
    <row r="29452" spans="56:142" x14ac:dyDescent="0.2">
      <c r="BD29452" s="325"/>
      <c r="EL29452" s="325"/>
    </row>
    <row r="29453" spans="56:142" x14ac:dyDescent="0.2">
      <c r="BD29453" s="325"/>
      <c r="EL29453" s="325"/>
    </row>
    <row r="29454" spans="56:142" x14ac:dyDescent="0.2">
      <c r="BD29454" s="325"/>
      <c r="EL29454" s="325"/>
    </row>
    <row r="29455" spans="56:142" x14ac:dyDescent="0.2">
      <c r="BD29455" s="325"/>
      <c r="EL29455" s="325"/>
    </row>
    <row r="29456" spans="56:142" x14ac:dyDescent="0.2">
      <c r="BD29456" s="325"/>
      <c r="EL29456" s="325"/>
    </row>
    <row r="29457" spans="56:142" x14ac:dyDescent="0.2">
      <c r="BD29457" s="325"/>
      <c r="EL29457" s="325"/>
    </row>
    <row r="29458" spans="56:142" x14ac:dyDescent="0.2">
      <c r="BD29458" s="325"/>
      <c r="EL29458" s="325"/>
    </row>
    <row r="29459" spans="56:142" x14ac:dyDescent="0.2">
      <c r="BD29459" s="325"/>
      <c r="EL29459" s="325"/>
    </row>
    <row r="29460" spans="56:142" x14ac:dyDescent="0.2">
      <c r="BD29460" s="325"/>
      <c r="EL29460" s="325"/>
    </row>
    <row r="29461" spans="56:142" x14ac:dyDescent="0.2">
      <c r="BD29461" s="325"/>
      <c r="EL29461" s="325"/>
    </row>
    <row r="29462" spans="56:142" x14ac:dyDescent="0.2">
      <c r="BD29462" s="325"/>
      <c r="EL29462" s="325"/>
    </row>
    <row r="29463" spans="56:142" x14ac:dyDescent="0.2">
      <c r="BD29463" s="325"/>
      <c r="EL29463" s="325"/>
    </row>
    <row r="29464" spans="56:142" x14ac:dyDescent="0.2">
      <c r="BD29464" s="325"/>
      <c r="EL29464" s="325"/>
    </row>
    <row r="29465" spans="56:142" x14ac:dyDescent="0.2">
      <c r="BD29465" s="325"/>
      <c r="EL29465" s="325"/>
    </row>
    <row r="29466" spans="56:142" x14ac:dyDescent="0.2">
      <c r="BD29466" s="325"/>
      <c r="EL29466" s="325"/>
    </row>
    <row r="29467" spans="56:142" x14ac:dyDescent="0.2">
      <c r="BD29467" s="325"/>
      <c r="EL29467" s="325"/>
    </row>
    <row r="29468" spans="56:142" x14ac:dyDescent="0.2">
      <c r="BD29468" s="325"/>
      <c r="EL29468" s="325"/>
    </row>
    <row r="29469" spans="56:142" x14ac:dyDescent="0.2">
      <c r="BD29469" s="325"/>
      <c r="EL29469" s="325"/>
    </row>
    <row r="29470" spans="56:142" x14ac:dyDescent="0.2">
      <c r="BD29470" s="325"/>
      <c r="EL29470" s="325"/>
    </row>
    <row r="29471" spans="56:142" x14ac:dyDescent="0.2">
      <c r="BD29471" s="325"/>
      <c r="EL29471" s="325"/>
    </row>
    <row r="29472" spans="56:142" x14ac:dyDescent="0.2">
      <c r="BD29472" s="325"/>
      <c r="EL29472" s="325"/>
    </row>
    <row r="29473" spans="56:142" x14ac:dyDescent="0.2">
      <c r="BD29473" s="325"/>
      <c r="EL29473" s="325"/>
    </row>
    <row r="29474" spans="56:142" x14ac:dyDescent="0.2">
      <c r="BD29474" s="325"/>
      <c r="EL29474" s="325"/>
    </row>
    <row r="29475" spans="56:142" x14ac:dyDescent="0.2">
      <c r="BD29475" s="325"/>
      <c r="EL29475" s="325"/>
    </row>
    <row r="29476" spans="56:142" x14ac:dyDescent="0.2">
      <c r="BD29476" s="325"/>
      <c r="EL29476" s="325"/>
    </row>
    <row r="29477" spans="56:142" x14ac:dyDescent="0.2">
      <c r="BD29477" s="325"/>
      <c r="EL29477" s="325"/>
    </row>
    <row r="29478" spans="56:142" x14ac:dyDescent="0.2">
      <c r="BD29478" s="325"/>
      <c r="EL29478" s="325"/>
    </row>
    <row r="29479" spans="56:142" x14ac:dyDescent="0.2">
      <c r="BD29479" s="325"/>
      <c r="EL29479" s="325"/>
    </row>
    <row r="29480" spans="56:142" x14ac:dyDescent="0.2">
      <c r="BD29480" s="325"/>
      <c r="EL29480" s="325"/>
    </row>
    <row r="29481" spans="56:142" x14ac:dyDescent="0.2">
      <c r="BD29481" s="325"/>
      <c r="EL29481" s="325"/>
    </row>
    <row r="29482" spans="56:142" x14ac:dyDescent="0.2">
      <c r="BD29482" s="325"/>
      <c r="EL29482" s="325"/>
    </row>
    <row r="29483" spans="56:142" x14ac:dyDescent="0.2">
      <c r="BD29483" s="325"/>
      <c r="EL29483" s="325"/>
    </row>
    <row r="29484" spans="56:142" x14ac:dyDescent="0.2">
      <c r="BD29484" s="325"/>
      <c r="EL29484" s="325"/>
    </row>
    <row r="29485" spans="56:142" x14ac:dyDescent="0.2">
      <c r="BD29485" s="325"/>
      <c r="EL29485" s="325"/>
    </row>
    <row r="29486" spans="56:142" x14ac:dyDescent="0.2">
      <c r="BD29486" s="325"/>
      <c r="EL29486" s="325"/>
    </row>
    <row r="29487" spans="56:142" x14ac:dyDescent="0.2">
      <c r="BD29487" s="325"/>
      <c r="EL29487" s="325"/>
    </row>
    <row r="29488" spans="56:142" x14ac:dyDescent="0.2">
      <c r="BD29488" s="325"/>
      <c r="EL29488" s="325"/>
    </row>
    <row r="29489" spans="56:142" x14ac:dyDescent="0.2">
      <c r="BD29489" s="325"/>
      <c r="EL29489" s="325"/>
    </row>
    <row r="29490" spans="56:142" x14ac:dyDescent="0.2">
      <c r="BD29490" s="325"/>
      <c r="EL29490" s="325"/>
    </row>
    <row r="29491" spans="56:142" x14ac:dyDescent="0.2">
      <c r="BD29491" s="325"/>
      <c r="EL29491" s="325"/>
    </row>
    <row r="29492" spans="56:142" x14ac:dyDescent="0.2">
      <c r="BD29492" s="325"/>
      <c r="EL29492" s="325"/>
    </row>
    <row r="29493" spans="56:142" x14ac:dyDescent="0.2">
      <c r="BD29493" s="325"/>
      <c r="EL29493" s="325"/>
    </row>
    <row r="29494" spans="56:142" x14ac:dyDescent="0.2">
      <c r="BD29494" s="325"/>
      <c r="EL29494" s="325"/>
    </row>
    <row r="29495" spans="56:142" x14ac:dyDescent="0.2">
      <c r="BD29495" s="325"/>
      <c r="EL29495" s="325"/>
    </row>
    <row r="29496" spans="56:142" x14ac:dyDescent="0.2">
      <c r="BD29496" s="325"/>
      <c r="EL29496" s="325"/>
    </row>
    <row r="29497" spans="56:142" x14ac:dyDescent="0.2">
      <c r="BD29497" s="325"/>
      <c r="EL29497" s="325"/>
    </row>
    <row r="29498" spans="56:142" x14ac:dyDescent="0.2">
      <c r="BD29498" s="325"/>
      <c r="EL29498" s="325"/>
    </row>
    <row r="29499" spans="56:142" x14ac:dyDescent="0.2">
      <c r="BD29499" s="325"/>
      <c r="EL29499" s="325"/>
    </row>
    <row r="29500" spans="56:142" x14ac:dyDescent="0.2">
      <c r="BD29500" s="325"/>
      <c r="EL29500" s="325"/>
    </row>
    <row r="29501" spans="56:142" x14ac:dyDescent="0.2">
      <c r="BD29501" s="325"/>
      <c r="EL29501" s="325"/>
    </row>
    <row r="29502" spans="56:142" x14ac:dyDescent="0.2">
      <c r="BD29502" s="325"/>
      <c r="EL29502" s="325"/>
    </row>
    <row r="29503" spans="56:142" x14ac:dyDescent="0.2">
      <c r="BD29503" s="325"/>
      <c r="EL29503" s="325"/>
    </row>
    <row r="29504" spans="56:142" x14ac:dyDescent="0.2">
      <c r="BD29504" s="325"/>
      <c r="EL29504" s="325"/>
    </row>
    <row r="29505" spans="56:142" x14ac:dyDescent="0.2">
      <c r="BD29505" s="325"/>
      <c r="EL29505" s="325"/>
    </row>
    <row r="29506" spans="56:142" x14ac:dyDescent="0.2">
      <c r="BD29506" s="325"/>
      <c r="EL29506" s="325"/>
    </row>
    <row r="29507" spans="56:142" x14ac:dyDescent="0.2">
      <c r="BD29507" s="325"/>
      <c r="EL29507" s="325"/>
    </row>
    <row r="29508" spans="56:142" x14ac:dyDescent="0.2">
      <c r="BD29508" s="325"/>
      <c r="EL29508" s="325"/>
    </row>
    <row r="29509" spans="56:142" x14ac:dyDescent="0.2">
      <c r="BD29509" s="325"/>
      <c r="EL29509" s="325"/>
    </row>
    <row r="29510" spans="56:142" x14ac:dyDescent="0.2">
      <c r="BD29510" s="325"/>
      <c r="EL29510" s="325"/>
    </row>
    <row r="29511" spans="56:142" x14ac:dyDescent="0.2">
      <c r="BD29511" s="325"/>
      <c r="EL29511" s="325"/>
    </row>
    <row r="29512" spans="56:142" x14ac:dyDescent="0.2">
      <c r="BD29512" s="325"/>
      <c r="EL29512" s="325"/>
    </row>
    <row r="29513" spans="56:142" x14ac:dyDescent="0.2">
      <c r="BD29513" s="325"/>
      <c r="EL29513" s="325"/>
    </row>
    <row r="29514" spans="56:142" x14ac:dyDescent="0.2">
      <c r="BD29514" s="325"/>
      <c r="EL29514" s="325"/>
    </row>
    <row r="29515" spans="56:142" x14ac:dyDescent="0.2">
      <c r="BD29515" s="325"/>
      <c r="EL29515" s="325"/>
    </row>
    <row r="29516" spans="56:142" x14ac:dyDescent="0.2">
      <c r="BD29516" s="325"/>
      <c r="EL29516" s="325"/>
    </row>
    <row r="29517" spans="56:142" x14ac:dyDescent="0.2">
      <c r="BD29517" s="325"/>
      <c r="EL29517" s="325"/>
    </row>
    <row r="29518" spans="56:142" x14ac:dyDescent="0.2">
      <c r="BD29518" s="325"/>
      <c r="EL29518" s="325"/>
    </row>
    <row r="29519" spans="56:142" x14ac:dyDescent="0.2">
      <c r="BD29519" s="325"/>
      <c r="EL29519" s="325"/>
    </row>
    <row r="29520" spans="56:142" x14ac:dyDescent="0.2">
      <c r="BD29520" s="325"/>
      <c r="EL29520" s="325"/>
    </row>
    <row r="29521" spans="56:142" x14ac:dyDescent="0.2">
      <c r="BD29521" s="325"/>
      <c r="EL29521" s="325"/>
    </row>
    <row r="29522" spans="56:142" x14ac:dyDescent="0.2">
      <c r="BD29522" s="325"/>
      <c r="EL29522" s="325"/>
    </row>
    <row r="29523" spans="56:142" x14ac:dyDescent="0.2">
      <c r="BD29523" s="325"/>
      <c r="EL29523" s="325"/>
    </row>
    <row r="29524" spans="56:142" x14ac:dyDescent="0.2">
      <c r="BD29524" s="325"/>
      <c r="EL29524" s="325"/>
    </row>
    <row r="29525" spans="56:142" x14ac:dyDescent="0.2">
      <c r="BD29525" s="325"/>
      <c r="EL29525" s="325"/>
    </row>
    <row r="29526" spans="56:142" x14ac:dyDescent="0.2">
      <c r="BD29526" s="325"/>
      <c r="EL29526" s="325"/>
    </row>
    <row r="29527" spans="56:142" x14ac:dyDescent="0.2">
      <c r="BD29527" s="325"/>
      <c r="EL29527" s="325"/>
    </row>
    <row r="29528" spans="56:142" x14ac:dyDescent="0.2">
      <c r="BD29528" s="325"/>
      <c r="EL29528" s="325"/>
    </row>
    <row r="29529" spans="56:142" x14ac:dyDescent="0.2">
      <c r="BD29529" s="325"/>
      <c r="EL29529" s="325"/>
    </row>
    <row r="29530" spans="56:142" x14ac:dyDescent="0.2">
      <c r="BD29530" s="325"/>
      <c r="EL29530" s="325"/>
    </row>
    <row r="29531" spans="56:142" x14ac:dyDescent="0.2">
      <c r="BD29531" s="325"/>
      <c r="EL29531" s="325"/>
    </row>
    <row r="29532" spans="56:142" x14ac:dyDescent="0.2">
      <c r="BD29532" s="325"/>
      <c r="EL29532" s="325"/>
    </row>
    <row r="29533" spans="56:142" x14ac:dyDescent="0.2">
      <c r="BD29533" s="325"/>
      <c r="EL29533" s="325"/>
    </row>
    <row r="29534" spans="56:142" x14ac:dyDescent="0.2">
      <c r="BD29534" s="325"/>
      <c r="EL29534" s="325"/>
    </row>
    <row r="29535" spans="56:142" x14ac:dyDescent="0.2">
      <c r="BD29535" s="325"/>
      <c r="EL29535" s="325"/>
    </row>
    <row r="29536" spans="56:142" x14ac:dyDescent="0.2">
      <c r="BD29536" s="325"/>
      <c r="EL29536" s="325"/>
    </row>
    <row r="29537" spans="56:142" x14ac:dyDescent="0.2">
      <c r="BD29537" s="325"/>
      <c r="EL29537" s="325"/>
    </row>
    <row r="29538" spans="56:142" x14ac:dyDescent="0.2">
      <c r="BD29538" s="325"/>
      <c r="EL29538" s="325"/>
    </row>
    <row r="29539" spans="56:142" x14ac:dyDescent="0.2">
      <c r="BD29539" s="325"/>
      <c r="EL29539" s="325"/>
    </row>
    <row r="29540" spans="56:142" x14ac:dyDescent="0.2">
      <c r="BD29540" s="325"/>
      <c r="EL29540" s="325"/>
    </row>
    <row r="29541" spans="56:142" x14ac:dyDescent="0.2">
      <c r="BD29541" s="325"/>
      <c r="EL29541" s="325"/>
    </row>
    <row r="29542" spans="56:142" x14ac:dyDescent="0.2">
      <c r="BD29542" s="325"/>
      <c r="EL29542" s="325"/>
    </row>
    <row r="29543" spans="56:142" x14ac:dyDescent="0.2">
      <c r="BD29543" s="325"/>
      <c r="EL29543" s="325"/>
    </row>
    <row r="29544" spans="56:142" x14ac:dyDescent="0.2">
      <c r="BD29544" s="325"/>
      <c r="EL29544" s="325"/>
    </row>
    <row r="29545" spans="56:142" x14ac:dyDescent="0.2">
      <c r="BD29545" s="325"/>
      <c r="EL29545" s="325"/>
    </row>
    <row r="29546" spans="56:142" x14ac:dyDescent="0.2">
      <c r="BD29546" s="325"/>
      <c r="EL29546" s="325"/>
    </row>
    <row r="29547" spans="56:142" x14ac:dyDescent="0.2">
      <c r="BD29547" s="325"/>
      <c r="EL29547" s="325"/>
    </row>
    <row r="29548" spans="56:142" x14ac:dyDescent="0.2">
      <c r="BD29548" s="325"/>
      <c r="EL29548" s="325"/>
    </row>
    <row r="29549" spans="56:142" x14ac:dyDescent="0.2">
      <c r="BD29549" s="325"/>
      <c r="EL29549" s="325"/>
    </row>
    <row r="29550" spans="56:142" x14ac:dyDescent="0.2">
      <c r="BD29550" s="325"/>
      <c r="EL29550" s="325"/>
    </row>
    <row r="29551" spans="56:142" x14ac:dyDescent="0.2">
      <c r="BD29551" s="325"/>
      <c r="EL29551" s="325"/>
    </row>
    <row r="29552" spans="56:142" x14ac:dyDescent="0.2">
      <c r="BD29552" s="325"/>
      <c r="EL29552" s="325"/>
    </row>
    <row r="29553" spans="56:142" x14ac:dyDescent="0.2">
      <c r="BD29553" s="325"/>
      <c r="EL29553" s="325"/>
    </row>
    <row r="29554" spans="56:142" x14ac:dyDescent="0.2">
      <c r="BD29554" s="325"/>
      <c r="EL29554" s="325"/>
    </row>
    <row r="29555" spans="56:142" x14ac:dyDescent="0.2">
      <c r="BD29555" s="325"/>
      <c r="EL29555" s="325"/>
    </row>
    <row r="29556" spans="56:142" x14ac:dyDescent="0.2">
      <c r="BD29556" s="325"/>
      <c r="EL29556" s="325"/>
    </row>
    <row r="29557" spans="56:142" x14ac:dyDescent="0.2">
      <c r="BD29557" s="325"/>
      <c r="EL29557" s="325"/>
    </row>
    <row r="29558" spans="56:142" x14ac:dyDescent="0.2">
      <c r="BD29558" s="325"/>
      <c r="EL29558" s="325"/>
    </row>
    <row r="29559" spans="56:142" x14ac:dyDescent="0.2">
      <c r="BD29559" s="325"/>
      <c r="EL29559" s="325"/>
    </row>
    <row r="29560" spans="56:142" x14ac:dyDescent="0.2">
      <c r="BD29560" s="325"/>
      <c r="EL29560" s="325"/>
    </row>
    <row r="29561" spans="56:142" x14ac:dyDescent="0.2">
      <c r="BD29561" s="325"/>
      <c r="EL29561" s="325"/>
    </row>
    <row r="29562" spans="56:142" x14ac:dyDescent="0.2">
      <c r="BD29562" s="325"/>
      <c r="EL29562" s="325"/>
    </row>
    <row r="29563" spans="56:142" x14ac:dyDescent="0.2">
      <c r="BD29563" s="325"/>
      <c r="EL29563" s="325"/>
    </row>
    <row r="29564" spans="56:142" x14ac:dyDescent="0.2">
      <c r="BD29564" s="325"/>
      <c r="EL29564" s="325"/>
    </row>
    <row r="29565" spans="56:142" x14ac:dyDescent="0.2">
      <c r="BD29565" s="325"/>
      <c r="EL29565" s="325"/>
    </row>
    <row r="29566" spans="56:142" x14ac:dyDescent="0.2">
      <c r="BD29566" s="325"/>
      <c r="EL29566" s="325"/>
    </row>
    <row r="29567" spans="56:142" x14ac:dyDescent="0.2">
      <c r="BD29567" s="325"/>
      <c r="EL29567" s="325"/>
    </row>
    <row r="29568" spans="56:142" x14ac:dyDescent="0.2">
      <c r="BD29568" s="325"/>
      <c r="EL29568" s="325"/>
    </row>
    <row r="29569" spans="56:142" x14ac:dyDescent="0.2">
      <c r="BD29569" s="325"/>
      <c r="EL29569" s="325"/>
    </row>
    <row r="29570" spans="56:142" x14ac:dyDescent="0.2">
      <c r="BD29570" s="325"/>
      <c r="EL29570" s="325"/>
    </row>
    <row r="29571" spans="56:142" x14ac:dyDescent="0.2">
      <c r="BD29571" s="325"/>
      <c r="EL29571" s="325"/>
    </row>
    <row r="29572" spans="56:142" x14ac:dyDescent="0.2">
      <c r="BD29572" s="325"/>
      <c r="EL29572" s="325"/>
    </row>
    <row r="29573" spans="56:142" x14ac:dyDescent="0.2">
      <c r="BD29573" s="325"/>
      <c r="EL29573" s="325"/>
    </row>
    <row r="29574" spans="56:142" x14ac:dyDescent="0.2">
      <c r="BD29574" s="325"/>
      <c r="EL29574" s="325"/>
    </row>
    <row r="29575" spans="56:142" x14ac:dyDescent="0.2">
      <c r="BD29575" s="325"/>
      <c r="EL29575" s="325"/>
    </row>
    <row r="29576" spans="56:142" x14ac:dyDescent="0.2">
      <c r="BD29576" s="325"/>
      <c r="EL29576" s="325"/>
    </row>
    <row r="29577" spans="56:142" x14ac:dyDescent="0.2">
      <c r="BD29577" s="325"/>
      <c r="EL29577" s="325"/>
    </row>
    <row r="29578" spans="56:142" x14ac:dyDescent="0.2">
      <c r="BD29578" s="325"/>
      <c r="EL29578" s="325"/>
    </row>
    <row r="29579" spans="56:142" x14ac:dyDescent="0.2">
      <c r="BD29579" s="325"/>
      <c r="EL29579" s="325"/>
    </row>
    <row r="29580" spans="56:142" x14ac:dyDescent="0.2">
      <c r="BD29580" s="325"/>
      <c r="EL29580" s="325"/>
    </row>
    <row r="29581" spans="56:142" x14ac:dyDescent="0.2">
      <c r="BD29581" s="325"/>
      <c r="EL29581" s="325"/>
    </row>
    <row r="29582" spans="56:142" x14ac:dyDescent="0.2">
      <c r="BD29582" s="325"/>
      <c r="EL29582" s="325"/>
    </row>
    <row r="29583" spans="56:142" x14ac:dyDescent="0.2">
      <c r="BD29583" s="325"/>
      <c r="EL29583" s="325"/>
    </row>
    <row r="29584" spans="56:142" x14ac:dyDescent="0.2">
      <c r="BD29584" s="325"/>
      <c r="EL29584" s="325"/>
    </row>
    <row r="29585" spans="56:142" x14ac:dyDescent="0.2">
      <c r="BD29585" s="325"/>
      <c r="EL29585" s="325"/>
    </row>
    <row r="29586" spans="56:142" x14ac:dyDescent="0.2">
      <c r="BD29586" s="325"/>
      <c r="EL29586" s="325"/>
    </row>
    <row r="29587" spans="56:142" x14ac:dyDescent="0.2">
      <c r="BD29587" s="325"/>
      <c r="EL29587" s="325"/>
    </row>
    <row r="29588" spans="56:142" x14ac:dyDescent="0.2">
      <c r="BD29588" s="325"/>
      <c r="EL29588" s="325"/>
    </row>
    <row r="29589" spans="56:142" x14ac:dyDescent="0.2">
      <c r="BD29589" s="325"/>
      <c r="EL29589" s="325"/>
    </row>
    <row r="29590" spans="56:142" x14ac:dyDescent="0.2">
      <c r="BD29590" s="325"/>
      <c r="EL29590" s="325"/>
    </row>
    <row r="29591" spans="56:142" x14ac:dyDescent="0.2">
      <c r="BD29591" s="325"/>
      <c r="EL29591" s="325"/>
    </row>
    <row r="29592" spans="56:142" x14ac:dyDescent="0.2">
      <c r="BD29592" s="325"/>
      <c r="EL29592" s="325"/>
    </row>
    <row r="29593" spans="56:142" x14ac:dyDescent="0.2">
      <c r="BD29593" s="325"/>
      <c r="EL29593" s="325"/>
    </row>
    <row r="29594" spans="56:142" x14ac:dyDescent="0.2">
      <c r="BD29594" s="325"/>
      <c r="EL29594" s="325"/>
    </row>
    <row r="29595" spans="56:142" x14ac:dyDescent="0.2">
      <c r="BD29595" s="325"/>
      <c r="EL29595" s="325"/>
    </row>
    <row r="29596" spans="56:142" x14ac:dyDescent="0.2">
      <c r="BD29596" s="325"/>
      <c r="EL29596" s="325"/>
    </row>
    <row r="29597" spans="56:142" x14ac:dyDescent="0.2">
      <c r="BD29597" s="325"/>
      <c r="EL29597" s="325"/>
    </row>
    <row r="29598" spans="56:142" x14ac:dyDescent="0.2">
      <c r="BD29598" s="325"/>
      <c r="EL29598" s="325"/>
    </row>
    <row r="29599" spans="56:142" x14ac:dyDescent="0.2">
      <c r="BD29599" s="325"/>
      <c r="EL29599" s="325"/>
    </row>
    <row r="29600" spans="56:142" x14ac:dyDescent="0.2">
      <c r="BD29600" s="325"/>
      <c r="EL29600" s="325"/>
    </row>
    <row r="29601" spans="56:142" x14ac:dyDescent="0.2">
      <c r="BD29601" s="325"/>
      <c r="EL29601" s="325"/>
    </row>
    <row r="29602" spans="56:142" x14ac:dyDescent="0.2">
      <c r="BD29602" s="325"/>
      <c r="EL29602" s="325"/>
    </row>
    <row r="29603" spans="56:142" x14ac:dyDescent="0.2">
      <c r="BD29603" s="325"/>
      <c r="EL29603" s="325"/>
    </row>
    <row r="29604" spans="56:142" x14ac:dyDescent="0.2">
      <c r="BD29604" s="325"/>
      <c r="EL29604" s="325"/>
    </row>
    <row r="29605" spans="56:142" x14ac:dyDescent="0.2">
      <c r="BD29605" s="325"/>
      <c r="EL29605" s="325"/>
    </row>
    <row r="29606" spans="56:142" x14ac:dyDescent="0.2">
      <c r="BD29606" s="325"/>
      <c r="EL29606" s="325"/>
    </row>
    <row r="29607" spans="56:142" x14ac:dyDescent="0.2">
      <c r="BD29607" s="325"/>
      <c r="EL29607" s="325"/>
    </row>
    <row r="29608" spans="56:142" x14ac:dyDescent="0.2">
      <c r="BD29608" s="325"/>
      <c r="EL29608" s="325"/>
    </row>
    <row r="29609" spans="56:142" x14ac:dyDescent="0.2">
      <c r="BD29609" s="325"/>
      <c r="EL29609" s="325"/>
    </row>
    <row r="29610" spans="56:142" x14ac:dyDescent="0.2">
      <c r="BD29610" s="325"/>
      <c r="EL29610" s="325"/>
    </row>
    <row r="29611" spans="56:142" x14ac:dyDescent="0.2">
      <c r="BD29611" s="325"/>
      <c r="EL29611" s="325"/>
    </row>
    <row r="29612" spans="56:142" x14ac:dyDescent="0.2">
      <c r="BD29612" s="325"/>
      <c r="EL29612" s="325"/>
    </row>
    <row r="29613" spans="56:142" x14ac:dyDescent="0.2">
      <c r="BD29613" s="325"/>
      <c r="EL29613" s="325"/>
    </row>
    <row r="29614" spans="56:142" x14ac:dyDescent="0.2">
      <c r="BD29614" s="325"/>
      <c r="EL29614" s="325"/>
    </row>
    <row r="29615" spans="56:142" x14ac:dyDescent="0.2">
      <c r="BD29615" s="325"/>
      <c r="EL29615" s="325"/>
    </row>
    <row r="29616" spans="56:142" x14ac:dyDescent="0.2">
      <c r="BD29616" s="325"/>
      <c r="EL29616" s="325"/>
    </row>
    <row r="29617" spans="56:142" x14ac:dyDescent="0.2">
      <c r="BD29617" s="325"/>
      <c r="EL29617" s="325"/>
    </row>
    <row r="29618" spans="56:142" x14ac:dyDescent="0.2">
      <c r="BD29618" s="325"/>
      <c r="EL29618" s="325"/>
    </row>
    <row r="29619" spans="56:142" x14ac:dyDescent="0.2">
      <c r="BD29619" s="325"/>
      <c r="EL29619" s="325"/>
    </row>
    <row r="29620" spans="56:142" x14ac:dyDescent="0.2">
      <c r="BD29620" s="325"/>
      <c r="EL29620" s="325"/>
    </row>
    <row r="29621" spans="56:142" x14ac:dyDescent="0.2">
      <c r="BD29621" s="325"/>
      <c r="EL29621" s="325"/>
    </row>
    <row r="29622" spans="56:142" x14ac:dyDescent="0.2">
      <c r="BD29622" s="325"/>
      <c r="EL29622" s="325"/>
    </row>
    <row r="29623" spans="56:142" x14ac:dyDescent="0.2">
      <c r="BD29623" s="325"/>
      <c r="EL29623" s="325"/>
    </row>
    <row r="29624" spans="56:142" x14ac:dyDescent="0.2">
      <c r="BD29624" s="325"/>
      <c r="EL29624" s="325"/>
    </row>
    <row r="29625" spans="56:142" x14ac:dyDescent="0.2">
      <c r="BD29625" s="325"/>
      <c r="EL29625" s="325"/>
    </row>
    <row r="29626" spans="56:142" x14ac:dyDescent="0.2">
      <c r="BD29626" s="325"/>
      <c r="EL29626" s="325"/>
    </row>
    <row r="29627" spans="56:142" x14ac:dyDescent="0.2">
      <c r="BD29627" s="325"/>
      <c r="EL29627" s="325"/>
    </row>
    <row r="29628" spans="56:142" x14ac:dyDescent="0.2">
      <c r="BD29628" s="325"/>
      <c r="EL29628" s="325"/>
    </row>
    <row r="29629" spans="56:142" x14ac:dyDescent="0.2">
      <c r="BD29629" s="325"/>
      <c r="EL29629" s="325"/>
    </row>
    <row r="29630" spans="56:142" x14ac:dyDescent="0.2">
      <c r="BD29630" s="325"/>
      <c r="EL29630" s="325"/>
    </row>
    <row r="29631" spans="56:142" x14ac:dyDescent="0.2">
      <c r="BD29631" s="325"/>
      <c r="EL29631" s="325"/>
    </row>
    <row r="29632" spans="56:142" x14ac:dyDescent="0.2">
      <c r="BD29632" s="325"/>
      <c r="EL29632" s="325"/>
    </row>
    <row r="29633" spans="56:142" x14ac:dyDescent="0.2">
      <c r="BD29633" s="325"/>
      <c r="EL29633" s="325"/>
    </row>
    <row r="29634" spans="56:142" x14ac:dyDescent="0.2">
      <c r="BD29634" s="325"/>
      <c r="EL29634" s="325"/>
    </row>
    <row r="29635" spans="56:142" x14ac:dyDescent="0.2">
      <c r="BD29635" s="325"/>
      <c r="EL29635" s="325"/>
    </row>
    <row r="29636" spans="56:142" x14ac:dyDescent="0.2">
      <c r="BD29636" s="325"/>
      <c r="EL29636" s="325"/>
    </row>
    <row r="29637" spans="56:142" x14ac:dyDescent="0.2">
      <c r="BD29637" s="325"/>
      <c r="EL29637" s="325"/>
    </row>
    <row r="29638" spans="56:142" x14ac:dyDescent="0.2">
      <c r="BD29638" s="325"/>
      <c r="EL29638" s="325"/>
    </row>
    <row r="29639" spans="56:142" x14ac:dyDescent="0.2">
      <c r="BD29639" s="325"/>
      <c r="EL29639" s="325"/>
    </row>
    <row r="29640" spans="56:142" x14ac:dyDescent="0.2">
      <c r="BD29640" s="325"/>
      <c r="EL29640" s="325"/>
    </row>
    <row r="29641" spans="56:142" x14ac:dyDescent="0.2">
      <c r="BD29641" s="325"/>
      <c r="EL29641" s="325"/>
    </row>
    <row r="29642" spans="56:142" x14ac:dyDescent="0.2">
      <c r="BD29642" s="325"/>
      <c r="EL29642" s="325"/>
    </row>
    <row r="29643" spans="56:142" x14ac:dyDescent="0.2">
      <c r="BD29643" s="325"/>
      <c r="EL29643" s="325"/>
    </row>
    <row r="29644" spans="56:142" x14ac:dyDescent="0.2">
      <c r="BD29644" s="325"/>
      <c r="EL29644" s="325"/>
    </row>
    <row r="29645" spans="56:142" x14ac:dyDescent="0.2">
      <c r="BD29645" s="325"/>
      <c r="EL29645" s="325"/>
    </row>
    <row r="29646" spans="56:142" x14ac:dyDescent="0.2">
      <c r="BD29646" s="325"/>
      <c r="EL29646" s="325"/>
    </row>
    <row r="29647" spans="56:142" x14ac:dyDescent="0.2">
      <c r="BD29647" s="325"/>
      <c r="EL29647" s="325"/>
    </row>
    <row r="29648" spans="56:142" x14ac:dyDescent="0.2">
      <c r="BD29648" s="325"/>
      <c r="EL29648" s="325"/>
    </row>
    <row r="29649" spans="56:142" x14ac:dyDescent="0.2">
      <c r="BD29649" s="325"/>
      <c r="EL29649" s="325"/>
    </row>
    <row r="29650" spans="56:142" x14ac:dyDescent="0.2">
      <c r="BD29650" s="325"/>
      <c r="EL29650" s="325"/>
    </row>
    <row r="29651" spans="56:142" x14ac:dyDescent="0.2">
      <c r="BD29651" s="325"/>
      <c r="EL29651" s="325"/>
    </row>
    <row r="29652" spans="56:142" x14ac:dyDescent="0.2">
      <c r="BD29652" s="325"/>
      <c r="EL29652" s="325"/>
    </row>
    <row r="29653" spans="56:142" x14ac:dyDescent="0.2">
      <c r="BD29653" s="325"/>
      <c r="EL29653" s="325"/>
    </row>
    <row r="29654" spans="56:142" x14ac:dyDescent="0.2">
      <c r="BD29654" s="325"/>
      <c r="EL29654" s="325"/>
    </row>
    <row r="29655" spans="56:142" x14ac:dyDescent="0.2">
      <c r="BD29655" s="325"/>
      <c r="EL29655" s="325"/>
    </row>
    <row r="29656" spans="56:142" x14ac:dyDescent="0.2">
      <c r="BD29656" s="325"/>
      <c r="EL29656" s="325"/>
    </row>
    <row r="29657" spans="56:142" x14ac:dyDescent="0.2">
      <c r="BD29657" s="325"/>
      <c r="EL29657" s="325"/>
    </row>
    <row r="29658" spans="56:142" x14ac:dyDescent="0.2">
      <c r="BD29658" s="325"/>
      <c r="EL29658" s="325"/>
    </row>
    <row r="29659" spans="56:142" x14ac:dyDescent="0.2">
      <c r="BD29659" s="325"/>
      <c r="EL29659" s="325"/>
    </row>
    <row r="29660" spans="56:142" x14ac:dyDescent="0.2">
      <c r="BD29660" s="325"/>
      <c r="EL29660" s="325"/>
    </row>
    <row r="29661" spans="56:142" x14ac:dyDescent="0.2">
      <c r="BD29661" s="325"/>
      <c r="EL29661" s="325"/>
    </row>
    <row r="29662" spans="56:142" x14ac:dyDescent="0.2">
      <c r="BD29662" s="325"/>
      <c r="EL29662" s="325"/>
    </row>
    <row r="29663" spans="56:142" x14ac:dyDescent="0.2">
      <c r="BD29663" s="325"/>
      <c r="EL29663" s="325"/>
    </row>
    <row r="29664" spans="56:142" x14ac:dyDescent="0.2">
      <c r="BD29664" s="325"/>
      <c r="EL29664" s="325"/>
    </row>
    <row r="29665" spans="56:142" x14ac:dyDescent="0.2">
      <c r="BD29665" s="325"/>
      <c r="EL29665" s="325"/>
    </row>
    <row r="29666" spans="56:142" x14ac:dyDescent="0.2">
      <c r="BD29666" s="325"/>
      <c r="EL29666" s="325"/>
    </row>
    <row r="29667" spans="56:142" x14ac:dyDescent="0.2">
      <c r="BD29667" s="325"/>
      <c r="EL29667" s="325"/>
    </row>
    <row r="29668" spans="56:142" x14ac:dyDescent="0.2">
      <c r="BD29668" s="325"/>
      <c r="EL29668" s="325"/>
    </row>
    <row r="29669" spans="56:142" x14ac:dyDescent="0.2">
      <c r="BD29669" s="325"/>
      <c r="EL29669" s="325"/>
    </row>
    <row r="29670" spans="56:142" x14ac:dyDescent="0.2">
      <c r="BD29670" s="325"/>
      <c r="EL29670" s="325"/>
    </row>
    <row r="29671" spans="56:142" x14ac:dyDescent="0.2">
      <c r="BD29671" s="325"/>
      <c r="EL29671" s="325"/>
    </row>
    <row r="29672" spans="56:142" x14ac:dyDescent="0.2">
      <c r="BD29672" s="325"/>
      <c r="EL29672" s="325"/>
    </row>
    <row r="29673" spans="56:142" x14ac:dyDescent="0.2">
      <c r="BD29673" s="325"/>
      <c r="EL29673" s="325"/>
    </row>
    <row r="29674" spans="56:142" x14ac:dyDescent="0.2">
      <c r="BD29674" s="325"/>
      <c r="EL29674" s="325"/>
    </row>
    <row r="29675" spans="56:142" x14ac:dyDescent="0.2">
      <c r="BD29675" s="325"/>
      <c r="EL29675" s="325"/>
    </row>
    <row r="29676" spans="56:142" x14ac:dyDescent="0.2">
      <c r="BD29676" s="325"/>
      <c r="EL29676" s="325"/>
    </row>
    <row r="29677" spans="56:142" x14ac:dyDescent="0.2">
      <c r="BD29677" s="325"/>
      <c r="EL29677" s="325"/>
    </row>
    <row r="29678" spans="56:142" x14ac:dyDescent="0.2">
      <c r="BD29678" s="325"/>
      <c r="EL29678" s="325"/>
    </row>
    <row r="29679" spans="56:142" x14ac:dyDescent="0.2">
      <c r="BD29679" s="325"/>
      <c r="EL29679" s="325"/>
    </row>
    <row r="29680" spans="56:142" x14ac:dyDescent="0.2">
      <c r="BD29680" s="325"/>
      <c r="EL29680" s="325"/>
    </row>
    <row r="29681" spans="56:142" x14ac:dyDescent="0.2">
      <c r="BD29681" s="325"/>
      <c r="EL29681" s="325"/>
    </row>
    <row r="29682" spans="56:142" x14ac:dyDescent="0.2">
      <c r="BD29682" s="325"/>
      <c r="EL29682" s="325"/>
    </row>
    <row r="29683" spans="56:142" x14ac:dyDescent="0.2">
      <c r="BD29683" s="325"/>
      <c r="EL29683" s="325"/>
    </row>
    <row r="29684" spans="56:142" x14ac:dyDescent="0.2">
      <c r="BD29684" s="325"/>
      <c r="EL29684" s="325"/>
    </row>
    <row r="29685" spans="56:142" x14ac:dyDescent="0.2">
      <c r="BD29685" s="325"/>
      <c r="EL29685" s="325"/>
    </row>
    <row r="29686" spans="56:142" x14ac:dyDescent="0.2">
      <c r="BD29686" s="325"/>
      <c r="EL29686" s="325"/>
    </row>
    <row r="29687" spans="56:142" x14ac:dyDescent="0.2">
      <c r="BD29687" s="325"/>
      <c r="EL29687" s="325"/>
    </row>
    <row r="29688" spans="56:142" x14ac:dyDescent="0.2">
      <c r="BD29688" s="325"/>
      <c r="EL29688" s="325"/>
    </row>
    <row r="29689" spans="56:142" x14ac:dyDescent="0.2">
      <c r="BD29689" s="325"/>
      <c r="EL29689" s="325"/>
    </row>
    <row r="29690" spans="56:142" x14ac:dyDescent="0.2">
      <c r="BD29690" s="325"/>
      <c r="EL29690" s="325"/>
    </row>
    <row r="29691" spans="56:142" x14ac:dyDescent="0.2">
      <c r="BD29691" s="325"/>
      <c r="EL29691" s="325"/>
    </row>
    <row r="29692" spans="56:142" x14ac:dyDescent="0.2">
      <c r="BD29692" s="325"/>
      <c r="EL29692" s="325"/>
    </row>
    <row r="29693" spans="56:142" x14ac:dyDescent="0.2">
      <c r="BD29693" s="325"/>
      <c r="EL29693" s="325"/>
    </row>
    <row r="29694" spans="56:142" x14ac:dyDescent="0.2">
      <c r="BD29694" s="325"/>
      <c r="EL29694" s="325"/>
    </row>
    <row r="29695" spans="56:142" x14ac:dyDescent="0.2">
      <c r="BD29695" s="325"/>
      <c r="EL29695" s="325"/>
    </row>
    <row r="29696" spans="56:142" x14ac:dyDescent="0.2">
      <c r="BD29696" s="325"/>
      <c r="EL29696" s="325"/>
    </row>
    <row r="29697" spans="56:142" x14ac:dyDescent="0.2">
      <c r="BD29697" s="325"/>
      <c r="EL29697" s="325"/>
    </row>
    <row r="29698" spans="56:142" x14ac:dyDescent="0.2">
      <c r="BD29698" s="325"/>
      <c r="EL29698" s="325"/>
    </row>
    <row r="29699" spans="56:142" x14ac:dyDescent="0.2">
      <c r="BD29699" s="325"/>
      <c r="EL29699" s="325"/>
    </row>
    <row r="29700" spans="56:142" x14ac:dyDescent="0.2">
      <c r="BD29700" s="325"/>
      <c r="EL29700" s="325"/>
    </row>
    <row r="29701" spans="56:142" x14ac:dyDescent="0.2">
      <c r="BD29701" s="325"/>
      <c r="EL29701" s="325"/>
    </row>
    <row r="29702" spans="56:142" x14ac:dyDescent="0.2">
      <c r="BD29702" s="325"/>
      <c r="EL29702" s="325"/>
    </row>
    <row r="29703" spans="56:142" x14ac:dyDescent="0.2">
      <c r="BD29703" s="325"/>
      <c r="EL29703" s="325"/>
    </row>
    <row r="29704" spans="56:142" x14ac:dyDescent="0.2">
      <c r="BD29704" s="325"/>
      <c r="EL29704" s="325"/>
    </row>
    <row r="29705" spans="56:142" x14ac:dyDescent="0.2">
      <c r="BD29705" s="325"/>
      <c r="EL29705" s="325"/>
    </row>
    <row r="29706" spans="56:142" x14ac:dyDescent="0.2">
      <c r="BD29706" s="325"/>
      <c r="EL29706" s="325"/>
    </row>
    <row r="29707" spans="56:142" x14ac:dyDescent="0.2">
      <c r="BD29707" s="325"/>
      <c r="EL29707" s="325"/>
    </row>
    <row r="29708" spans="56:142" x14ac:dyDescent="0.2">
      <c r="BD29708" s="325"/>
      <c r="EL29708" s="325"/>
    </row>
    <row r="29709" spans="56:142" x14ac:dyDescent="0.2">
      <c r="BD29709" s="325"/>
      <c r="EL29709" s="325"/>
    </row>
    <row r="29710" spans="56:142" x14ac:dyDescent="0.2">
      <c r="BD29710" s="325"/>
      <c r="EL29710" s="325"/>
    </row>
    <row r="29711" spans="56:142" x14ac:dyDescent="0.2">
      <c r="BD29711" s="325"/>
      <c r="EL29711" s="325"/>
    </row>
    <row r="29712" spans="56:142" x14ac:dyDescent="0.2">
      <c r="BD29712" s="325"/>
      <c r="EL29712" s="325"/>
    </row>
    <row r="29713" spans="56:142" x14ac:dyDescent="0.2">
      <c r="BD29713" s="325"/>
      <c r="EL29713" s="325"/>
    </row>
    <row r="29714" spans="56:142" x14ac:dyDescent="0.2">
      <c r="BD29714" s="325"/>
      <c r="EL29714" s="325"/>
    </row>
    <row r="29715" spans="56:142" x14ac:dyDescent="0.2">
      <c r="BD29715" s="325"/>
      <c r="EL29715" s="325"/>
    </row>
    <row r="29716" spans="56:142" x14ac:dyDescent="0.2">
      <c r="BD29716" s="325"/>
      <c r="EL29716" s="325"/>
    </row>
    <row r="29717" spans="56:142" x14ac:dyDescent="0.2">
      <c r="BD29717" s="325"/>
      <c r="EL29717" s="325"/>
    </row>
    <row r="29718" spans="56:142" x14ac:dyDescent="0.2">
      <c r="BD29718" s="325"/>
      <c r="EL29718" s="325"/>
    </row>
    <row r="29719" spans="56:142" x14ac:dyDescent="0.2">
      <c r="BD29719" s="325"/>
      <c r="EL29719" s="325"/>
    </row>
    <row r="29720" spans="56:142" x14ac:dyDescent="0.2">
      <c r="BD29720" s="325"/>
      <c r="EL29720" s="325"/>
    </row>
    <row r="29721" spans="56:142" x14ac:dyDescent="0.2">
      <c r="BD29721" s="325"/>
      <c r="EL29721" s="325"/>
    </row>
    <row r="29722" spans="56:142" x14ac:dyDescent="0.2">
      <c r="BD29722" s="325"/>
      <c r="EL29722" s="325"/>
    </row>
    <row r="29723" spans="56:142" x14ac:dyDescent="0.2">
      <c r="BD29723" s="325"/>
      <c r="EL29723" s="325"/>
    </row>
    <row r="29724" spans="56:142" x14ac:dyDescent="0.2">
      <c r="BD29724" s="325"/>
      <c r="EL29724" s="325"/>
    </row>
    <row r="29725" spans="56:142" x14ac:dyDescent="0.2">
      <c r="BD29725" s="325"/>
      <c r="EL29725" s="325"/>
    </row>
    <row r="29726" spans="56:142" x14ac:dyDescent="0.2">
      <c r="BD29726" s="325"/>
      <c r="EL29726" s="325"/>
    </row>
    <row r="29727" spans="56:142" x14ac:dyDescent="0.2">
      <c r="BD29727" s="325"/>
      <c r="EL29727" s="325"/>
    </row>
    <row r="29728" spans="56:142" x14ac:dyDescent="0.2">
      <c r="BD29728" s="325"/>
      <c r="EL29728" s="325"/>
    </row>
    <row r="29729" spans="56:142" x14ac:dyDescent="0.2">
      <c r="BD29729" s="325"/>
      <c r="EL29729" s="325"/>
    </row>
    <row r="29730" spans="56:142" x14ac:dyDescent="0.2">
      <c r="BD29730" s="325"/>
      <c r="EL29730" s="325"/>
    </row>
    <row r="29731" spans="56:142" x14ac:dyDescent="0.2">
      <c r="BD29731" s="325"/>
      <c r="EL29731" s="325"/>
    </row>
    <row r="29732" spans="56:142" x14ac:dyDescent="0.2">
      <c r="BD29732" s="325"/>
      <c r="EL29732" s="325"/>
    </row>
    <row r="29733" spans="56:142" x14ac:dyDescent="0.2">
      <c r="BD29733" s="325"/>
      <c r="EL29733" s="325"/>
    </row>
    <row r="29734" spans="56:142" x14ac:dyDescent="0.2">
      <c r="BD29734" s="325"/>
      <c r="EL29734" s="325"/>
    </row>
    <row r="29735" spans="56:142" x14ac:dyDescent="0.2">
      <c r="BD29735" s="325"/>
      <c r="EL29735" s="325"/>
    </row>
    <row r="29736" spans="56:142" x14ac:dyDescent="0.2">
      <c r="BD29736" s="325"/>
      <c r="EL29736" s="325"/>
    </row>
    <row r="29737" spans="56:142" x14ac:dyDescent="0.2">
      <c r="BD29737" s="325"/>
      <c r="EL29737" s="325"/>
    </row>
    <row r="29738" spans="56:142" x14ac:dyDescent="0.2">
      <c r="BD29738" s="325"/>
      <c r="EL29738" s="325"/>
    </row>
    <row r="29739" spans="56:142" x14ac:dyDescent="0.2">
      <c r="BD29739" s="325"/>
      <c r="EL29739" s="325"/>
    </row>
    <row r="29740" spans="56:142" x14ac:dyDescent="0.2">
      <c r="BD29740" s="325"/>
      <c r="EL29740" s="325"/>
    </row>
    <row r="29741" spans="56:142" x14ac:dyDescent="0.2">
      <c r="BD29741" s="325"/>
      <c r="EL29741" s="325"/>
    </row>
    <row r="29742" spans="56:142" x14ac:dyDescent="0.2">
      <c r="BD29742" s="325"/>
      <c r="EL29742" s="325"/>
    </row>
    <row r="29743" spans="56:142" x14ac:dyDescent="0.2">
      <c r="BD29743" s="325"/>
      <c r="EL29743" s="325"/>
    </row>
    <row r="29744" spans="56:142" x14ac:dyDescent="0.2">
      <c r="BD29744" s="325"/>
      <c r="EL29744" s="325"/>
    </row>
    <row r="29745" spans="56:142" x14ac:dyDescent="0.2">
      <c r="BD29745" s="325"/>
      <c r="EL29745" s="325"/>
    </row>
    <row r="29746" spans="56:142" x14ac:dyDescent="0.2">
      <c r="BD29746" s="325"/>
      <c r="EL29746" s="325"/>
    </row>
    <row r="29747" spans="56:142" x14ac:dyDescent="0.2">
      <c r="BD29747" s="325"/>
      <c r="EL29747" s="325"/>
    </row>
    <row r="29748" spans="56:142" x14ac:dyDescent="0.2">
      <c r="BD29748" s="325"/>
      <c r="EL29748" s="325"/>
    </row>
    <row r="29749" spans="56:142" x14ac:dyDescent="0.2">
      <c r="BD29749" s="325"/>
      <c r="EL29749" s="325"/>
    </row>
    <row r="29750" spans="56:142" x14ac:dyDescent="0.2">
      <c r="BD29750" s="325"/>
      <c r="EL29750" s="325"/>
    </row>
    <row r="29751" spans="56:142" x14ac:dyDescent="0.2">
      <c r="BD29751" s="325"/>
      <c r="EL29751" s="325"/>
    </row>
    <row r="29752" spans="56:142" x14ac:dyDescent="0.2">
      <c r="BD29752" s="325"/>
      <c r="EL29752" s="325"/>
    </row>
    <row r="29753" spans="56:142" x14ac:dyDescent="0.2">
      <c r="BD29753" s="325"/>
      <c r="EL29753" s="325"/>
    </row>
    <row r="29754" spans="56:142" x14ac:dyDescent="0.2">
      <c r="BD29754" s="325"/>
      <c r="EL29754" s="325"/>
    </row>
    <row r="29755" spans="56:142" x14ac:dyDescent="0.2">
      <c r="BD29755" s="325"/>
      <c r="EL29755" s="325"/>
    </row>
    <row r="29756" spans="56:142" x14ac:dyDescent="0.2">
      <c r="BD29756" s="325"/>
      <c r="EL29756" s="325"/>
    </row>
    <row r="29757" spans="56:142" x14ac:dyDescent="0.2">
      <c r="BD29757" s="325"/>
      <c r="EL29757" s="325"/>
    </row>
    <row r="29758" spans="56:142" x14ac:dyDescent="0.2">
      <c r="BD29758" s="325"/>
      <c r="EL29758" s="325"/>
    </row>
    <row r="29759" spans="56:142" x14ac:dyDescent="0.2">
      <c r="BD29759" s="325"/>
      <c r="EL29759" s="325"/>
    </row>
    <row r="29760" spans="56:142" x14ac:dyDescent="0.2">
      <c r="BD29760" s="325"/>
      <c r="EL29760" s="325"/>
    </row>
    <row r="29761" spans="56:142" x14ac:dyDescent="0.2">
      <c r="BD29761" s="325"/>
      <c r="EL29761" s="325"/>
    </row>
    <row r="29762" spans="56:142" x14ac:dyDescent="0.2">
      <c r="BD29762" s="325"/>
      <c r="EL29762" s="325"/>
    </row>
    <row r="29763" spans="56:142" x14ac:dyDescent="0.2">
      <c r="BD29763" s="325"/>
      <c r="EL29763" s="325"/>
    </row>
    <row r="29764" spans="56:142" x14ac:dyDescent="0.2">
      <c r="BD29764" s="325"/>
      <c r="EL29764" s="325"/>
    </row>
    <row r="29765" spans="56:142" x14ac:dyDescent="0.2">
      <c r="BD29765" s="325"/>
      <c r="EL29765" s="325"/>
    </row>
    <row r="29766" spans="56:142" x14ac:dyDescent="0.2">
      <c r="BD29766" s="325"/>
      <c r="EL29766" s="325"/>
    </row>
    <row r="29767" spans="56:142" x14ac:dyDescent="0.2">
      <c r="BD29767" s="325"/>
      <c r="EL29767" s="325"/>
    </row>
    <row r="29768" spans="56:142" x14ac:dyDescent="0.2">
      <c r="BD29768" s="325"/>
      <c r="EL29768" s="325"/>
    </row>
    <row r="29769" spans="56:142" x14ac:dyDescent="0.2">
      <c r="BD29769" s="325"/>
      <c r="EL29769" s="325"/>
    </row>
    <row r="29770" spans="56:142" x14ac:dyDescent="0.2">
      <c r="BD29770" s="325"/>
      <c r="EL29770" s="325"/>
    </row>
    <row r="29771" spans="56:142" x14ac:dyDescent="0.2">
      <c r="BD29771" s="325"/>
      <c r="EL29771" s="325"/>
    </row>
    <row r="29772" spans="56:142" x14ac:dyDescent="0.2">
      <c r="BD29772" s="325"/>
      <c r="EL29772" s="325"/>
    </row>
    <row r="29773" spans="56:142" x14ac:dyDescent="0.2">
      <c r="BD29773" s="325"/>
      <c r="EL29773" s="325"/>
    </row>
    <row r="29774" spans="56:142" x14ac:dyDescent="0.2">
      <c r="BD29774" s="325"/>
      <c r="EL29774" s="325"/>
    </row>
    <row r="29775" spans="56:142" x14ac:dyDescent="0.2">
      <c r="BD29775" s="325"/>
      <c r="EL29775" s="325"/>
    </row>
    <row r="29776" spans="56:142" x14ac:dyDescent="0.2">
      <c r="BD29776" s="325"/>
      <c r="EL29776" s="325"/>
    </row>
    <row r="29777" spans="56:142" x14ac:dyDescent="0.2">
      <c r="BD29777" s="325"/>
      <c r="EL29777" s="325"/>
    </row>
    <row r="29778" spans="56:142" x14ac:dyDescent="0.2">
      <c r="BD29778" s="325"/>
      <c r="EL29778" s="325"/>
    </row>
    <row r="29779" spans="56:142" x14ac:dyDescent="0.2">
      <c r="BD29779" s="325"/>
      <c r="EL29779" s="325"/>
    </row>
    <row r="29780" spans="56:142" x14ac:dyDescent="0.2">
      <c r="BD29780" s="325"/>
      <c r="EL29780" s="325"/>
    </row>
    <row r="29781" spans="56:142" x14ac:dyDescent="0.2">
      <c r="BD29781" s="325"/>
      <c r="EL29781" s="325"/>
    </row>
    <row r="29782" spans="56:142" x14ac:dyDescent="0.2">
      <c r="BD29782" s="325"/>
      <c r="EL29782" s="325"/>
    </row>
    <row r="29783" spans="56:142" x14ac:dyDescent="0.2">
      <c r="BD29783" s="325"/>
      <c r="EL29783" s="325"/>
    </row>
    <row r="29784" spans="56:142" x14ac:dyDescent="0.2">
      <c r="BD29784" s="325"/>
      <c r="EL29784" s="325"/>
    </row>
    <row r="29785" spans="56:142" x14ac:dyDescent="0.2">
      <c r="BD29785" s="325"/>
      <c r="EL29785" s="325"/>
    </row>
    <row r="29786" spans="56:142" x14ac:dyDescent="0.2">
      <c r="BD29786" s="325"/>
      <c r="EL29786" s="325"/>
    </row>
    <row r="29787" spans="56:142" x14ac:dyDescent="0.2">
      <c r="BD29787" s="325"/>
      <c r="EL29787" s="325"/>
    </row>
    <row r="29788" spans="56:142" x14ac:dyDescent="0.2">
      <c r="BD29788" s="325"/>
      <c r="EL29788" s="325"/>
    </row>
    <row r="29789" spans="56:142" x14ac:dyDescent="0.2">
      <c r="BD29789" s="325"/>
      <c r="EL29789" s="325"/>
    </row>
    <row r="29790" spans="56:142" x14ac:dyDescent="0.2">
      <c r="BD29790" s="325"/>
      <c r="EL29790" s="325"/>
    </row>
    <row r="29791" spans="56:142" x14ac:dyDescent="0.2">
      <c r="BD29791" s="325"/>
      <c r="EL29791" s="325"/>
    </row>
    <row r="29792" spans="56:142" x14ac:dyDescent="0.2">
      <c r="BD29792" s="325"/>
      <c r="EL29792" s="325"/>
    </row>
    <row r="29793" spans="56:142" x14ac:dyDescent="0.2">
      <c r="BD29793" s="325"/>
      <c r="EL29793" s="325"/>
    </row>
    <row r="29794" spans="56:142" x14ac:dyDescent="0.2">
      <c r="BD29794" s="325"/>
      <c r="EL29794" s="325"/>
    </row>
    <row r="29795" spans="56:142" x14ac:dyDescent="0.2">
      <c r="BD29795" s="325"/>
      <c r="EL29795" s="325"/>
    </row>
    <row r="29796" spans="56:142" x14ac:dyDescent="0.2">
      <c r="BD29796" s="325"/>
      <c r="EL29796" s="325"/>
    </row>
    <row r="29797" spans="56:142" x14ac:dyDescent="0.2">
      <c r="BD29797" s="325"/>
      <c r="EL29797" s="325"/>
    </row>
    <row r="29798" spans="56:142" x14ac:dyDescent="0.2">
      <c r="BD29798" s="325"/>
      <c r="EL29798" s="325"/>
    </row>
    <row r="29799" spans="56:142" x14ac:dyDescent="0.2">
      <c r="BD29799" s="325"/>
      <c r="EL29799" s="325"/>
    </row>
    <row r="29800" spans="56:142" x14ac:dyDescent="0.2">
      <c r="BD29800" s="325"/>
      <c r="EL29800" s="325"/>
    </row>
    <row r="29801" spans="56:142" x14ac:dyDescent="0.2">
      <c r="BD29801" s="325"/>
      <c r="EL29801" s="325"/>
    </row>
    <row r="29802" spans="56:142" x14ac:dyDescent="0.2">
      <c r="BD29802" s="325"/>
      <c r="EL29802" s="325"/>
    </row>
    <row r="29803" spans="56:142" x14ac:dyDescent="0.2">
      <c r="BD29803" s="325"/>
      <c r="EL29803" s="325"/>
    </row>
    <row r="29804" spans="56:142" x14ac:dyDescent="0.2">
      <c r="BD29804" s="325"/>
      <c r="EL29804" s="325"/>
    </row>
    <row r="29805" spans="56:142" x14ac:dyDescent="0.2">
      <c r="BD29805" s="325"/>
      <c r="EL29805" s="325"/>
    </row>
    <row r="29806" spans="56:142" x14ac:dyDescent="0.2">
      <c r="BD29806" s="325"/>
      <c r="EL29806" s="325"/>
    </row>
    <row r="29807" spans="56:142" x14ac:dyDescent="0.2">
      <c r="BD29807" s="325"/>
      <c r="EL29807" s="325"/>
    </row>
    <row r="29808" spans="56:142" x14ac:dyDescent="0.2">
      <c r="BD29808" s="325"/>
      <c r="EL29808" s="325"/>
    </row>
    <row r="29809" spans="56:142" x14ac:dyDescent="0.2">
      <c r="BD29809" s="325"/>
      <c r="EL29809" s="325"/>
    </row>
    <row r="29810" spans="56:142" x14ac:dyDescent="0.2">
      <c r="BD29810" s="325"/>
      <c r="EL29810" s="325"/>
    </row>
    <row r="29811" spans="56:142" x14ac:dyDescent="0.2">
      <c r="BD29811" s="325"/>
      <c r="EL29811" s="325"/>
    </row>
    <row r="29812" spans="56:142" x14ac:dyDescent="0.2">
      <c r="BD29812" s="325"/>
      <c r="EL29812" s="325"/>
    </row>
    <row r="29813" spans="56:142" x14ac:dyDescent="0.2">
      <c r="BD29813" s="325"/>
      <c r="EL29813" s="325"/>
    </row>
    <row r="29814" spans="56:142" x14ac:dyDescent="0.2">
      <c r="BD29814" s="325"/>
      <c r="EL29814" s="325"/>
    </row>
    <row r="29815" spans="56:142" x14ac:dyDescent="0.2">
      <c r="BD29815" s="325"/>
      <c r="EL29815" s="325"/>
    </row>
    <row r="29816" spans="56:142" x14ac:dyDescent="0.2">
      <c r="BD29816" s="325"/>
      <c r="EL29816" s="325"/>
    </row>
    <row r="29817" spans="56:142" x14ac:dyDescent="0.2">
      <c r="BD29817" s="325"/>
      <c r="EL29817" s="325"/>
    </row>
    <row r="29818" spans="56:142" x14ac:dyDescent="0.2">
      <c r="BD29818" s="325"/>
      <c r="EL29818" s="325"/>
    </row>
    <row r="29819" spans="56:142" x14ac:dyDescent="0.2">
      <c r="BD29819" s="325"/>
      <c r="EL29819" s="325"/>
    </row>
    <row r="29820" spans="56:142" x14ac:dyDescent="0.2">
      <c r="BD29820" s="325"/>
      <c r="EL29820" s="325"/>
    </row>
    <row r="29821" spans="56:142" x14ac:dyDescent="0.2">
      <c r="BD29821" s="325"/>
      <c r="EL29821" s="325"/>
    </row>
    <row r="29822" spans="56:142" x14ac:dyDescent="0.2">
      <c r="BD29822" s="325"/>
      <c r="EL29822" s="325"/>
    </row>
    <row r="29823" spans="56:142" x14ac:dyDescent="0.2">
      <c r="BD29823" s="325"/>
      <c r="EL29823" s="325"/>
    </row>
    <row r="29824" spans="56:142" x14ac:dyDescent="0.2">
      <c r="BD29824" s="325"/>
      <c r="EL29824" s="325"/>
    </row>
    <row r="29825" spans="56:142" x14ac:dyDescent="0.2">
      <c r="BD29825" s="325"/>
      <c r="EL29825" s="325"/>
    </row>
    <row r="29826" spans="56:142" x14ac:dyDescent="0.2">
      <c r="BD29826" s="325"/>
      <c r="EL29826" s="325"/>
    </row>
    <row r="29827" spans="56:142" x14ac:dyDescent="0.2">
      <c r="BD29827" s="325"/>
      <c r="EL29827" s="325"/>
    </row>
    <row r="29828" spans="56:142" x14ac:dyDescent="0.2">
      <c r="BD29828" s="325"/>
      <c r="EL29828" s="325"/>
    </row>
    <row r="29829" spans="56:142" x14ac:dyDescent="0.2">
      <c r="BD29829" s="325"/>
      <c r="EL29829" s="325"/>
    </row>
    <row r="29830" spans="56:142" x14ac:dyDescent="0.2">
      <c r="BD29830" s="325"/>
      <c r="EL29830" s="325"/>
    </row>
    <row r="29831" spans="56:142" x14ac:dyDescent="0.2">
      <c r="BD29831" s="325"/>
      <c r="EL29831" s="325"/>
    </row>
    <row r="29832" spans="56:142" x14ac:dyDescent="0.2">
      <c r="BD29832" s="325"/>
      <c r="EL29832" s="325"/>
    </row>
    <row r="29833" spans="56:142" x14ac:dyDescent="0.2">
      <c r="BD29833" s="325"/>
      <c r="EL29833" s="325"/>
    </row>
    <row r="29834" spans="56:142" x14ac:dyDescent="0.2">
      <c r="BD29834" s="325"/>
      <c r="EL29834" s="325"/>
    </row>
    <row r="29835" spans="56:142" x14ac:dyDescent="0.2">
      <c r="BD29835" s="325"/>
      <c r="EL29835" s="325"/>
    </row>
    <row r="29836" spans="56:142" x14ac:dyDescent="0.2">
      <c r="BD29836" s="325"/>
      <c r="EL29836" s="325"/>
    </row>
    <row r="29837" spans="56:142" x14ac:dyDescent="0.2">
      <c r="BD29837" s="325"/>
      <c r="EL29837" s="325"/>
    </row>
    <row r="29838" spans="56:142" x14ac:dyDescent="0.2">
      <c r="BD29838" s="325"/>
      <c r="EL29838" s="325"/>
    </row>
    <row r="29839" spans="56:142" x14ac:dyDescent="0.2">
      <c r="BD29839" s="325"/>
      <c r="EL29839" s="325"/>
    </row>
    <row r="29840" spans="56:142" x14ac:dyDescent="0.2">
      <c r="BD29840" s="325"/>
      <c r="EL29840" s="325"/>
    </row>
    <row r="29841" spans="56:142" x14ac:dyDescent="0.2">
      <c r="BD29841" s="325"/>
      <c r="EL29841" s="325"/>
    </row>
    <row r="29842" spans="56:142" x14ac:dyDescent="0.2">
      <c r="BD29842" s="325"/>
      <c r="EL29842" s="325"/>
    </row>
    <row r="29843" spans="56:142" x14ac:dyDescent="0.2">
      <c r="BD29843" s="325"/>
      <c r="EL29843" s="325"/>
    </row>
    <row r="29844" spans="56:142" x14ac:dyDescent="0.2">
      <c r="BD29844" s="325"/>
      <c r="EL29844" s="325"/>
    </row>
    <row r="29845" spans="56:142" x14ac:dyDescent="0.2">
      <c r="BD29845" s="325"/>
      <c r="EL29845" s="325"/>
    </row>
    <row r="29846" spans="56:142" x14ac:dyDescent="0.2">
      <c r="BD29846" s="325"/>
      <c r="EL29846" s="325"/>
    </row>
    <row r="29847" spans="56:142" x14ac:dyDescent="0.2">
      <c r="BD29847" s="325"/>
      <c r="EL29847" s="325"/>
    </row>
    <row r="29848" spans="56:142" x14ac:dyDescent="0.2">
      <c r="BD29848" s="325"/>
      <c r="EL29848" s="325"/>
    </row>
    <row r="29849" spans="56:142" x14ac:dyDescent="0.2">
      <c r="BD29849" s="325"/>
      <c r="EL29849" s="325"/>
    </row>
    <row r="29850" spans="56:142" x14ac:dyDescent="0.2">
      <c r="BD29850" s="325"/>
      <c r="EL29850" s="325"/>
    </row>
    <row r="29851" spans="56:142" x14ac:dyDescent="0.2">
      <c r="BD29851" s="325"/>
      <c r="EL29851" s="325"/>
    </row>
    <row r="29852" spans="56:142" x14ac:dyDescent="0.2">
      <c r="BD29852" s="325"/>
      <c r="EL29852" s="325"/>
    </row>
    <row r="29853" spans="56:142" x14ac:dyDescent="0.2">
      <c r="BD29853" s="325"/>
      <c r="EL29853" s="325"/>
    </row>
    <row r="29854" spans="56:142" x14ac:dyDescent="0.2">
      <c r="BD29854" s="325"/>
      <c r="EL29854" s="325"/>
    </row>
    <row r="29855" spans="56:142" x14ac:dyDescent="0.2">
      <c r="BD29855" s="325"/>
      <c r="EL29855" s="325"/>
    </row>
    <row r="29856" spans="56:142" x14ac:dyDescent="0.2">
      <c r="BD29856" s="325"/>
      <c r="EL29856" s="325"/>
    </row>
    <row r="29857" spans="56:142" x14ac:dyDescent="0.2">
      <c r="BD29857" s="325"/>
      <c r="EL29857" s="325"/>
    </row>
    <row r="29858" spans="56:142" x14ac:dyDescent="0.2">
      <c r="BD29858" s="325"/>
      <c r="EL29858" s="325"/>
    </row>
    <row r="29859" spans="56:142" x14ac:dyDescent="0.2">
      <c r="BD29859" s="325"/>
      <c r="EL29859" s="325"/>
    </row>
    <row r="29860" spans="56:142" x14ac:dyDescent="0.2">
      <c r="BD29860" s="325"/>
      <c r="EL29860" s="325"/>
    </row>
    <row r="29861" spans="56:142" x14ac:dyDescent="0.2">
      <c r="BD29861" s="325"/>
      <c r="EL29861" s="325"/>
    </row>
    <row r="29862" spans="56:142" x14ac:dyDescent="0.2">
      <c r="BD29862" s="325"/>
      <c r="EL29862" s="325"/>
    </row>
    <row r="29863" spans="56:142" x14ac:dyDescent="0.2">
      <c r="BD29863" s="325"/>
      <c r="EL29863" s="325"/>
    </row>
    <row r="29864" spans="56:142" x14ac:dyDescent="0.2">
      <c r="BD29864" s="325"/>
      <c r="EL29864" s="325"/>
    </row>
    <row r="29865" spans="56:142" x14ac:dyDescent="0.2">
      <c r="BD29865" s="325"/>
      <c r="EL29865" s="325"/>
    </row>
    <row r="29866" spans="56:142" x14ac:dyDescent="0.2">
      <c r="BD29866" s="325"/>
      <c r="EL29866" s="325"/>
    </row>
    <row r="29867" spans="56:142" x14ac:dyDescent="0.2">
      <c r="BD29867" s="325"/>
      <c r="EL29867" s="325"/>
    </row>
    <row r="29868" spans="56:142" x14ac:dyDescent="0.2">
      <c r="BD29868" s="325"/>
      <c r="EL29868" s="325"/>
    </row>
    <row r="29869" spans="56:142" x14ac:dyDescent="0.2">
      <c r="BD29869" s="325"/>
      <c r="EL29869" s="325"/>
    </row>
    <row r="29870" spans="56:142" x14ac:dyDescent="0.2">
      <c r="BD29870" s="325"/>
      <c r="EL29870" s="325"/>
    </row>
    <row r="29871" spans="56:142" x14ac:dyDescent="0.2">
      <c r="BD29871" s="325"/>
      <c r="EL29871" s="325"/>
    </row>
    <row r="29872" spans="56:142" x14ac:dyDescent="0.2">
      <c r="BD29872" s="325"/>
      <c r="EL29872" s="325"/>
    </row>
    <row r="29873" spans="56:142" x14ac:dyDescent="0.2">
      <c r="BD29873" s="325"/>
      <c r="EL29873" s="325"/>
    </row>
    <row r="29874" spans="56:142" x14ac:dyDescent="0.2">
      <c r="BD29874" s="325"/>
      <c r="EL29874" s="325"/>
    </row>
    <row r="29875" spans="56:142" x14ac:dyDescent="0.2">
      <c r="BD29875" s="325"/>
      <c r="EL29875" s="325"/>
    </row>
    <row r="29876" spans="56:142" x14ac:dyDescent="0.2">
      <c r="BD29876" s="325"/>
      <c r="EL29876" s="325"/>
    </row>
    <row r="29877" spans="56:142" x14ac:dyDescent="0.2">
      <c r="BD29877" s="325"/>
      <c r="EL29877" s="325"/>
    </row>
    <row r="29878" spans="56:142" x14ac:dyDescent="0.2">
      <c r="BD29878" s="325"/>
      <c r="EL29878" s="325"/>
    </row>
    <row r="29879" spans="56:142" x14ac:dyDescent="0.2">
      <c r="BD29879" s="325"/>
      <c r="EL29879" s="325"/>
    </row>
    <row r="29880" spans="56:142" x14ac:dyDescent="0.2">
      <c r="BD29880" s="325"/>
      <c r="EL29880" s="325"/>
    </row>
    <row r="29881" spans="56:142" x14ac:dyDescent="0.2">
      <c r="BD29881" s="325"/>
      <c r="EL29881" s="325"/>
    </row>
    <row r="29882" spans="56:142" x14ac:dyDescent="0.2">
      <c r="BD29882" s="325"/>
      <c r="EL29882" s="325"/>
    </row>
    <row r="29883" spans="56:142" x14ac:dyDescent="0.2">
      <c r="BD29883" s="325"/>
      <c r="EL29883" s="325"/>
    </row>
    <row r="29884" spans="56:142" x14ac:dyDescent="0.2">
      <c r="BD29884" s="325"/>
      <c r="EL29884" s="325"/>
    </row>
    <row r="29885" spans="56:142" x14ac:dyDescent="0.2">
      <c r="BD29885" s="325"/>
      <c r="EL29885" s="325"/>
    </row>
    <row r="29886" spans="56:142" x14ac:dyDescent="0.2">
      <c r="BD29886" s="325"/>
      <c r="EL29886" s="325"/>
    </row>
    <row r="29887" spans="56:142" x14ac:dyDescent="0.2">
      <c r="BD29887" s="325"/>
      <c r="EL29887" s="325"/>
    </row>
    <row r="29888" spans="56:142" x14ac:dyDescent="0.2">
      <c r="BD29888" s="325"/>
      <c r="EL29888" s="325"/>
    </row>
    <row r="29889" spans="56:142" x14ac:dyDescent="0.2">
      <c r="BD29889" s="325"/>
      <c r="EL29889" s="325"/>
    </row>
    <row r="29890" spans="56:142" x14ac:dyDescent="0.2">
      <c r="BD29890" s="325"/>
      <c r="EL29890" s="325"/>
    </row>
    <row r="29891" spans="56:142" x14ac:dyDescent="0.2">
      <c r="BD29891" s="325"/>
      <c r="EL29891" s="325"/>
    </row>
    <row r="29892" spans="56:142" x14ac:dyDescent="0.2">
      <c r="BD29892" s="325"/>
      <c r="EL29892" s="325"/>
    </row>
    <row r="29893" spans="56:142" x14ac:dyDescent="0.2">
      <c r="BD29893" s="325"/>
      <c r="EL29893" s="325"/>
    </row>
    <row r="29894" spans="56:142" x14ac:dyDescent="0.2">
      <c r="BD29894" s="325"/>
      <c r="EL29894" s="325"/>
    </row>
    <row r="29895" spans="56:142" x14ac:dyDescent="0.2">
      <c r="BD29895" s="325"/>
      <c r="EL29895" s="325"/>
    </row>
    <row r="29896" spans="56:142" x14ac:dyDescent="0.2">
      <c r="BD29896" s="325"/>
      <c r="EL29896" s="325"/>
    </row>
    <row r="29897" spans="56:142" x14ac:dyDescent="0.2">
      <c r="BD29897" s="325"/>
      <c r="EL29897" s="325"/>
    </row>
    <row r="29898" spans="56:142" x14ac:dyDescent="0.2">
      <c r="BD29898" s="325"/>
      <c r="EL29898" s="325"/>
    </row>
    <row r="29899" spans="56:142" x14ac:dyDescent="0.2">
      <c r="BD29899" s="325"/>
      <c r="EL29899" s="325"/>
    </row>
    <row r="29900" spans="56:142" x14ac:dyDescent="0.2">
      <c r="BD29900" s="325"/>
      <c r="EL29900" s="325"/>
    </row>
    <row r="29901" spans="56:142" x14ac:dyDescent="0.2">
      <c r="BD29901" s="325"/>
      <c r="EL29901" s="325"/>
    </row>
    <row r="29902" spans="56:142" x14ac:dyDescent="0.2">
      <c r="BD29902" s="325"/>
      <c r="EL29902" s="325"/>
    </row>
    <row r="29903" spans="56:142" x14ac:dyDescent="0.2">
      <c r="BD29903" s="325"/>
      <c r="EL29903" s="325"/>
    </row>
    <row r="29904" spans="56:142" x14ac:dyDescent="0.2">
      <c r="BD29904" s="325"/>
      <c r="EL29904" s="325"/>
    </row>
    <row r="29905" spans="56:142" x14ac:dyDescent="0.2">
      <c r="BD29905" s="325"/>
      <c r="EL29905" s="325"/>
    </row>
    <row r="29906" spans="56:142" x14ac:dyDescent="0.2">
      <c r="BD29906" s="325"/>
      <c r="EL29906" s="325"/>
    </row>
    <row r="29907" spans="56:142" x14ac:dyDescent="0.2">
      <c r="BD29907" s="325"/>
      <c r="EL29907" s="325"/>
    </row>
    <row r="29908" spans="56:142" x14ac:dyDescent="0.2">
      <c r="BD29908" s="325"/>
      <c r="EL29908" s="325"/>
    </row>
    <row r="29909" spans="56:142" x14ac:dyDescent="0.2">
      <c r="BD29909" s="325"/>
      <c r="EL29909" s="325"/>
    </row>
    <row r="29910" spans="56:142" x14ac:dyDescent="0.2">
      <c r="BD29910" s="325"/>
      <c r="EL29910" s="325"/>
    </row>
    <row r="29911" spans="56:142" x14ac:dyDescent="0.2">
      <c r="BD29911" s="325"/>
      <c r="EL29911" s="325"/>
    </row>
    <row r="29912" spans="56:142" x14ac:dyDescent="0.2">
      <c r="BD29912" s="325"/>
      <c r="EL29912" s="325"/>
    </row>
    <row r="29913" spans="56:142" x14ac:dyDescent="0.2">
      <c r="BD29913" s="325"/>
      <c r="EL29913" s="325"/>
    </row>
    <row r="29914" spans="56:142" x14ac:dyDescent="0.2">
      <c r="BD29914" s="325"/>
      <c r="EL29914" s="325"/>
    </row>
    <row r="29915" spans="56:142" x14ac:dyDescent="0.2">
      <c r="BD29915" s="325"/>
      <c r="EL29915" s="325"/>
    </row>
    <row r="29916" spans="56:142" x14ac:dyDescent="0.2">
      <c r="BD29916" s="325"/>
      <c r="EL29916" s="325"/>
    </row>
    <row r="29917" spans="56:142" x14ac:dyDescent="0.2">
      <c r="BD29917" s="325"/>
      <c r="EL29917" s="325"/>
    </row>
    <row r="29918" spans="56:142" x14ac:dyDescent="0.2">
      <c r="BD29918" s="325"/>
      <c r="EL29918" s="325"/>
    </row>
    <row r="29919" spans="56:142" x14ac:dyDescent="0.2">
      <c r="BD29919" s="325"/>
      <c r="EL29919" s="325"/>
    </row>
    <row r="29920" spans="56:142" x14ac:dyDescent="0.2">
      <c r="BD29920" s="325"/>
      <c r="EL29920" s="325"/>
    </row>
    <row r="29921" spans="56:142" x14ac:dyDescent="0.2">
      <c r="BD29921" s="325"/>
      <c r="EL29921" s="325"/>
    </row>
    <row r="29922" spans="56:142" x14ac:dyDescent="0.2">
      <c r="BD29922" s="325"/>
      <c r="EL29922" s="325"/>
    </row>
    <row r="29923" spans="56:142" x14ac:dyDescent="0.2">
      <c r="BD29923" s="325"/>
      <c r="EL29923" s="325"/>
    </row>
    <row r="29924" spans="56:142" x14ac:dyDescent="0.2">
      <c r="BD29924" s="325"/>
      <c r="EL29924" s="325"/>
    </row>
    <row r="29925" spans="56:142" x14ac:dyDescent="0.2">
      <c r="BD29925" s="325"/>
      <c r="EL29925" s="325"/>
    </row>
    <row r="29926" spans="56:142" x14ac:dyDescent="0.2">
      <c r="BD29926" s="325"/>
      <c r="EL29926" s="325"/>
    </row>
    <row r="29927" spans="56:142" x14ac:dyDescent="0.2">
      <c r="BD29927" s="325"/>
      <c r="EL29927" s="325"/>
    </row>
    <row r="29928" spans="56:142" x14ac:dyDescent="0.2">
      <c r="BD29928" s="325"/>
      <c r="EL29928" s="325"/>
    </row>
    <row r="29929" spans="56:142" x14ac:dyDescent="0.2">
      <c r="BD29929" s="325"/>
      <c r="EL29929" s="325"/>
    </row>
    <row r="29930" spans="56:142" x14ac:dyDescent="0.2">
      <c r="BD29930" s="325"/>
      <c r="EL29930" s="325"/>
    </row>
    <row r="29931" spans="56:142" x14ac:dyDescent="0.2">
      <c r="BD29931" s="325"/>
      <c r="EL29931" s="325"/>
    </row>
    <row r="29932" spans="56:142" x14ac:dyDescent="0.2">
      <c r="BD29932" s="325"/>
      <c r="EL29932" s="325"/>
    </row>
    <row r="29933" spans="56:142" x14ac:dyDescent="0.2">
      <c r="BD29933" s="325"/>
      <c r="EL29933" s="325"/>
    </row>
    <row r="29934" spans="56:142" x14ac:dyDescent="0.2">
      <c r="BD29934" s="325"/>
      <c r="EL29934" s="325"/>
    </row>
    <row r="29935" spans="56:142" x14ac:dyDescent="0.2">
      <c r="BD29935" s="325"/>
      <c r="EL29935" s="325"/>
    </row>
    <row r="29936" spans="56:142" x14ac:dyDescent="0.2">
      <c r="BD29936" s="325"/>
      <c r="EL29936" s="325"/>
    </row>
    <row r="29937" spans="56:142" x14ac:dyDescent="0.2">
      <c r="BD29937" s="325"/>
      <c r="EL29937" s="325"/>
    </row>
    <row r="29938" spans="56:142" x14ac:dyDescent="0.2">
      <c r="BD29938" s="325"/>
      <c r="EL29938" s="325"/>
    </row>
    <row r="29939" spans="56:142" x14ac:dyDescent="0.2">
      <c r="BD29939" s="325"/>
      <c r="EL29939" s="325"/>
    </row>
    <row r="29940" spans="56:142" x14ac:dyDescent="0.2">
      <c r="BD29940" s="325"/>
      <c r="EL29940" s="325"/>
    </row>
    <row r="29941" spans="56:142" x14ac:dyDescent="0.2">
      <c r="BD29941" s="325"/>
      <c r="EL29941" s="325"/>
    </row>
    <row r="29942" spans="56:142" x14ac:dyDescent="0.2">
      <c r="BD29942" s="325"/>
      <c r="EL29942" s="325"/>
    </row>
    <row r="29943" spans="56:142" x14ac:dyDescent="0.2">
      <c r="BD29943" s="325"/>
      <c r="EL29943" s="325"/>
    </row>
    <row r="29944" spans="56:142" x14ac:dyDescent="0.2">
      <c r="BD29944" s="325"/>
      <c r="EL29944" s="325"/>
    </row>
    <row r="29945" spans="56:142" x14ac:dyDescent="0.2">
      <c r="BD29945" s="325"/>
      <c r="EL29945" s="325"/>
    </row>
    <row r="29946" spans="56:142" x14ac:dyDescent="0.2">
      <c r="BD29946" s="325"/>
      <c r="EL29946" s="325"/>
    </row>
    <row r="29947" spans="56:142" x14ac:dyDescent="0.2">
      <c r="BD29947" s="325"/>
      <c r="EL29947" s="325"/>
    </row>
    <row r="29948" spans="56:142" x14ac:dyDescent="0.2">
      <c r="BD29948" s="325"/>
      <c r="EL29948" s="325"/>
    </row>
    <row r="29949" spans="56:142" x14ac:dyDescent="0.2">
      <c r="BD29949" s="325"/>
      <c r="EL29949" s="325"/>
    </row>
    <row r="29950" spans="56:142" x14ac:dyDescent="0.2">
      <c r="BD29950" s="325"/>
      <c r="EL29950" s="325"/>
    </row>
    <row r="29951" spans="56:142" x14ac:dyDescent="0.2">
      <c r="BD29951" s="325"/>
      <c r="EL29951" s="325"/>
    </row>
    <row r="29952" spans="56:142" x14ac:dyDescent="0.2">
      <c r="BD29952" s="325"/>
      <c r="EL29952" s="325"/>
    </row>
    <row r="29953" spans="56:142" x14ac:dyDescent="0.2">
      <c r="BD29953" s="325"/>
      <c r="EL29953" s="325"/>
    </row>
    <row r="29954" spans="56:142" x14ac:dyDescent="0.2">
      <c r="BD29954" s="325"/>
      <c r="EL29954" s="325"/>
    </row>
    <row r="29955" spans="56:142" x14ac:dyDescent="0.2">
      <c r="BD29955" s="325"/>
      <c r="EL29955" s="325"/>
    </row>
    <row r="29956" spans="56:142" x14ac:dyDescent="0.2">
      <c r="BD29956" s="325"/>
      <c r="EL29956" s="325"/>
    </row>
    <row r="29957" spans="56:142" x14ac:dyDescent="0.2">
      <c r="BD29957" s="325"/>
      <c r="EL29957" s="325"/>
    </row>
    <row r="29958" spans="56:142" x14ac:dyDescent="0.2">
      <c r="BD29958" s="325"/>
      <c r="EL29958" s="325"/>
    </row>
    <row r="29959" spans="56:142" x14ac:dyDescent="0.2">
      <c r="BD29959" s="325"/>
      <c r="EL29959" s="325"/>
    </row>
    <row r="29960" spans="56:142" x14ac:dyDescent="0.2">
      <c r="BD29960" s="325"/>
      <c r="EL29960" s="325"/>
    </row>
    <row r="29961" spans="56:142" x14ac:dyDescent="0.2">
      <c r="BD29961" s="325"/>
      <c r="EL29961" s="325"/>
    </row>
    <row r="29962" spans="56:142" x14ac:dyDescent="0.2">
      <c r="BD29962" s="325"/>
      <c r="EL29962" s="325"/>
    </row>
    <row r="29963" spans="56:142" x14ac:dyDescent="0.2">
      <c r="BD29963" s="325"/>
      <c r="EL29963" s="325"/>
    </row>
    <row r="29964" spans="56:142" x14ac:dyDescent="0.2">
      <c r="BD29964" s="325"/>
      <c r="EL29964" s="325"/>
    </row>
    <row r="29965" spans="56:142" x14ac:dyDescent="0.2">
      <c r="BD29965" s="325"/>
      <c r="EL29965" s="325"/>
    </row>
    <row r="29966" spans="56:142" x14ac:dyDescent="0.2">
      <c r="BD29966" s="325"/>
      <c r="EL29966" s="325"/>
    </row>
    <row r="29967" spans="56:142" x14ac:dyDescent="0.2">
      <c r="BD29967" s="325"/>
      <c r="EL29967" s="325"/>
    </row>
    <row r="29968" spans="56:142" x14ac:dyDescent="0.2">
      <c r="BD29968" s="325"/>
      <c r="EL29968" s="325"/>
    </row>
    <row r="29969" spans="56:142" x14ac:dyDescent="0.2">
      <c r="BD29969" s="325"/>
      <c r="EL29969" s="325"/>
    </row>
    <row r="29970" spans="56:142" x14ac:dyDescent="0.2">
      <c r="BD29970" s="325"/>
      <c r="EL29970" s="325"/>
    </row>
    <row r="29971" spans="56:142" x14ac:dyDescent="0.2">
      <c r="BD29971" s="325"/>
      <c r="EL29971" s="325"/>
    </row>
    <row r="29972" spans="56:142" x14ac:dyDescent="0.2">
      <c r="BD29972" s="325"/>
      <c r="EL29972" s="325"/>
    </row>
    <row r="29973" spans="56:142" x14ac:dyDescent="0.2">
      <c r="BD29973" s="325"/>
      <c r="EL29973" s="325"/>
    </row>
    <row r="29974" spans="56:142" x14ac:dyDescent="0.2">
      <c r="BD29974" s="325"/>
      <c r="EL29974" s="325"/>
    </row>
    <row r="29975" spans="56:142" x14ac:dyDescent="0.2">
      <c r="BD29975" s="325"/>
      <c r="EL29975" s="325"/>
    </row>
    <row r="29976" spans="56:142" x14ac:dyDescent="0.2">
      <c r="BD29976" s="325"/>
      <c r="EL29976" s="325"/>
    </row>
    <row r="29977" spans="56:142" x14ac:dyDescent="0.2">
      <c r="BD29977" s="325"/>
      <c r="EL29977" s="325"/>
    </row>
    <row r="29978" spans="56:142" x14ac:dyDescent="0.2">
      <c r="BD29978" s="325"/>
      <c r="EL29978" s="325"/>
    </row>
    <row r="29979" spans="56:142" x14ac:dyDescent="0.2">
      <c r="BD29979" s="325"/>
      <c r="EL29979" s="325"/>
    </row>
    <row r="29980" spans="56:142" x14ac:dyDescent="0.2">
      <c r="BD29980" s="325"/>
      <c r="EL29980" s="325"/>
    </row>
    <row r="29981" spans="56:142" x14ac:dyDescent="0.2">
      <c r="BD29981" s="325"/>
      <c r="EL29981" s="325"/>
    </row>
    <row r="29982" spans="56:142" x14ac:dyDescent="0.2">
      <c r="BD29982" s="325"/>
      <c r="EL29982" s="325"/>
    </row>
    <row r="29983" spans="56:142" x14ac:dyDescent="0.2">
      <c r="BD29983" s="325"/>
      <c r="EL29983" s="325"/>
    </row>
    <row r="29984" spans="56:142" x14ac:dyDescent="0.2">
      <c r="BD29984" s="325"/>
      <c r="EL29984" s="325"/>
    </row>
    <row r="29985" spans="56:142" x14ac:dyDescent="0.2">
      <c r="BD29985" s="325"/>
      <c r="EL29985" s="325"/>
    </row>
    <row r="29986" spans="56:142" x14ac:dyDescent="0.2">
      <c r="BD29986" s="325"/>
      <c r="EL29986" s="325"/>
    </row>
    <row r="29987" spans="56:142" x14ac:dyDescent="0.2">
      <c r="BD29987" s="325"/>
      <c r="EL29987" s="325"/>
    </row>
    <row r="29988" spans="56:142" x14ac:dyDescent="0.2">
      <c r="BD29988" s="325"/>
      <c r="EL29988" s="325"/>
    </row>
    <row r="29989" spans="56:142" x14ac:dyDescent="0.2">
      <c r="BD29989" s="325"/>
      <c r="EL29989" s="325"/>
    </row>
    <row r="29990" spans="56:142" x14ac:dyDescent="0.2">
      <c r="BD29990" s="325"/>
      <c r="EL29990" s="325"/>
    </row>
    <row r="29991" spans="56:142" x14ac:dyDescent="0.2">
      <c r="BD29991" s="325"/>
      <c r="EL29991" s="325"/>
    </row>
    <row r="29992" spans="56:142" x14ac:dyDescent="0.2">
      <c r="BD29992" s="325"/>
      <c r="EL29992" s="325"/>
    </row>
    <row r="29993" spans="56:142" x14ac:dyDescent="0.2">
      <c r="BD29993" s="325"/>
      <c r="EL29993" s="325"/>
    </row>
    <row r="29994" spans="56:142" x14ac:dyDescent="0.2">
      <c r="BD29994" s="325"/>
      <c r="EL29994" s="325"/>
    </row>
    <row r="29995" spans="56:142" x14ac:dyDescent="0.2">
      <c r="BD29995" s="325"/>
      <c r="EL29995" s="325"/>
    </row>
    <row r="29996" spans="56:142" x14ac:dyDescent="0.2">
      <c r="BD29996" s="325"/>
      <c r="EL29996" s="325"/>
    </row>
    <row r="29997" spans="56:142" x14ac:dyDescent="0.2">
      <c r="BD29997" s="325"/>
      <c r="EL29997" s="325"/>
    </row>
    <row r="29998" spans="56:142" x14ac:dyDescent="0.2">
      <c r="BD29998" s="325"/>
      <c r="EL29998" s="325"/>
    </row>
    <row r="29999" spans="56:142" x14ac:dyDescent="0.2">
      <c r="BD29999" s="325"/>
      <c r="EL29999" s="325"/>
    </row>
    <row r="30000" spans="56:142" x14ac:dyDescent="0.2">
      <c r="BD30000" s="325"/>
      <c r="EL30000" s="325"/>
    </row>
    <row r="30001" spans="56:142" x14ac:dyDescent="0.2">
      <c r="BD30001" s="325"/>
      <c r="EL30001" s="325"/>
    </row>
    <row r="30002" spans="56:142" x14ac:dyDescent="0.2">
      <c r="BD30002" s="325"/>
      <c r="EL30002" s="325"/>
    </row>
    <row r="30003" spans="56:142" x14ac:dyDescent="0.2">
      <c r="BD30003" s="325"/>
      <c r="EL30003" s="325"/>
    </row>
    <row r="30004" spans="56:142" x14ac:dyDescent="0.2">
      <c r="BD30004" s="325"/>
      <c r="EL30004" s="325"/>
    </row>
    <row r="30005" spans="56:142" x14ac:dyDescent="0.2">
      <c r="BD30005" s="325"/>
      <c r="EL30005" s="325"/>
    </row>
    <row r="30006" spans="56:142" x14ac:dyDescent="0.2">
      <c r="BD30006" s="325"/>
      <c r="EL30006" s="325"/>
    </row>
    <row r="30007" spans="56:142" x14ac:dyDescent="0.2">
      <c r="BD30007" s="325"/>
      <c r="EL30007" s="325"/>
    </row>
    <row r="30008" spans="56:142" x14ac:dyDescent="0.2">
      <c r="BD30008" s="325"/>
      <c r="EL30008" s="325"/>
    </row>
    <row r="30009" spans="56:142" x14ac:dyDescent="0.2">
      <c r="BD30009" s="325"/>
      <c r="EL30009" s="325"/>
    </row>
    <row r="30010" spans="56:142" x14ac:dyDescent="0.2">
      <c r="BD30010" s="325"/>
      <c r="EL30010" s="325"/>
    </row>
    <row r="30011" spans="56:142" x14ac:dyDescent="0.2">
      <c r="BD30011" s="325"/>
      <c r="EL30011" s="325"/>
    </row>
    <row r="30012" spans="56:142" x14ac:dyDescent="0.2">
      <c r="BD30012" s="325"/>
      <c r="EL30012" s="325"/>
    </row>
    <row r="30013" spans="56:142" x14ac:dyDescent="0.2">
      <c r="BD30013" s="325"/>
      <c r="EL30013" s="325"/>
    </row>
    <row r="30014" spans="56:142" x14ac:dyDescent="0.2">
      <c r="BD30014" s="325"/>
      <c r="EL30014" s="325"/>
    </row>
    <row r="30015" spans="56:142" x14ac:dyDescent="0.2">
      <c r="BD30015" s="325"/>
      <c r="EL30015" s="325"/>
    </row>
    <row r="30016" spans="56:142" x14ac:dyDescent="0.2">
      <c r="BD30016" s="325"/>
      <c r="EL30016" s="325"/>
    </row>
    <row r="30017" spans="56:142" x14ac:dyDescent="0.2">
      <c r="BD30017" s="325"/>
      <c r="EL30017" s="325"/>
    </row>
    <row r="30018" spans="56:142" x14ac:dyDescent="0.2">
      <c r="BD30018" s="325"/>
      <c r="EL30018" s="325"/>
    </row>
    <row r="30019" spans="56:142" x14ac:dyDescent="0.2">
      <c r="BD30019" s="325"/>
      <c r="EL30019" s="325"/>
    </row>
    <row r="30020" spans="56:142" x14ac:dyDescent="0.2">
      <c r="BD30020" s="325"/>
      <c r="EL30020" s="325"/>
    </row>
    <row r="30021" spans="56:142" x14ac:dyDescent="0.2">
      <c r="BD30021" s="325"/>
      <c r="EL30021" s="325"/>
    </row>
    <row r="30022" spans="56:142" x14ac:dyDescent="0.2">
      <c r="BD30022" s="325"/>
      <c r="EL30022" s="325"/>
    </row>
    <row r="30023" spans="56:142" x14ac:dyDescent="0.2">
      <c r="BD30023" s="325"/>
      <c r="EL30023" s="325"/>
    </row>
    <row r="30024" spans="56:142" x14ac:dyDescent="0.2">
      <c r="BD30024" s="325"/>
      <c r="EL30024" s="325"/>
    </row>
    <row r="30025" spans="56:142" x14ac:dyDescent="0.2">
      <c r="BD30025" s="325"/>
      <c r="EL30025" s="325"/>
    </row>
    <row r="30026" spans="56:142" x14ac:dyDescent="0.2">
      <c r="BD30026" s="325"/>
      <c r="EL30026" s="325"/>
    </row>
    <row r="30027" spans="56:142" x14ac:dyDescent="0.2">
      <c r="BD30027" s="325"/>
      <c r="EL30027" s="325"/>
    </row>
    <row r="30028" spans="56:142" x14ac:dyDescent="0.2">
      <c r="BD30028" s="325"/>
      <c r="EL30028" s="325"/>
    </row>
    <row r="30029" spans="56:142" x14ac:dyDescent="0.2">
      <c r="BD30029" s="325"/>
      <c r="EL30029" s="325"/>
    </row>
    <row r="30030" spans="56:142" x14ac:dyDescent="0.2">
      <c r="BD30030" s="325"/>
      <c r="EL30030" s="325"/>
    </row>
    <row r="30031" spans="56:142" x14ac:dyDescent="0.2">
      <c r="BD30031" s="325"/>
      <c r="EL30031" s="325"/>
    </row>
    <row r="30032" spans="56:142" x14ac:dyDescent="0.2">
      <c r="BD30032" s="325"/>
      <c r="EL30032" s="325"/>
    </row>
    <row r="30033" spans="56:142" x14ac:dyDescent="0.2">
      <c r="BD30033" s="325"/>
      <c r="EL30033" s="325"/>
    </row>
    <row r="30034" spans="56:142" x14ac:dyDescent="0.2">
      <c r="BD30034" s="325"/>
      <c r="EL30034" s="325"/>
    </row>
    <row r="30035" spans="56:142" x14ac:dyDescent="0.2">
      <c r="BD30035" s="325"/>
      <c r="EL30035" s="325"/>
    </row>
    <row r="30036" spans="56:142" x14ac:dyDescent="0.2">
      <c r="BD30036" s="325"/>
      <c r="EL30036" s="325"/>
    </row>
    <row r="30037" spans="56:142" x14ac:dyDescent="0.2">
      <c r="BD30037" s="325"/>
      <c r="EL30037" s="325"/>
    </row>
    <row r="30038" spans="56:142" x14ac:dyDescent="0.2">
      <c r="BD30038" s="325"/>
      <c r="EL30038" s="325"/>
    </row>
    <row r="30039" spans="56:142" x14ac:dyDescent="0.2">
      <c r="BD30039" s="325"/>
      <c r="EL30039" s="325"/>
    </row>
    <row r="30040" spans="56:142" x14ac:dyDescent="0.2">
      <c r="BD30040" s="325"/>
      <c r="EL30040" s="325"/>
    </row>
    <row r="30041" spans="56:142" x14ac:dyDescent="0.2">
      <c r="BD30041" s="325"/>
      <c r="EL30041" s="325"/>
    </row>
    <row r="30042" spans="56:142" x14ac:dyDescent="0.2">
      <c r="BD30042" s="325"/>
      <c r="EL30042" s="325"/>
    </row>
    <row r="30043" spans="56:142" x14ac:dyDescent="0.2">
      <c r="BD30043" s="325"/>
      <c r="EL30043" s="325"/>
    </row>
    <row r="30044" spans="56:142" x14ac:dyDescent="0.2">
      <c r="BD30044" s="325"/>
      <c r="EL30044" s="325"/>
    </row>
    <row r="30045" spans="56:142" x14ac:dyDescent="0.2">
      <c r="BD30045" s="325"/>
      <c r="EL30045" s="325"/>
    </row>
    <row r="30046" spans="56:142" x14ac:dyDescent="0.2">
      <c r="BD30046" s="325"/>
      <c r="EL30046" s="325"/>
    </row>
    <row r="30047" spans="56:142" x14ac:dyDescent="0.2">
      <c r="BD30047" s="325"/>
      <c r="EL30047" s="325"/>
    </row>
    <row r="30048" spans="56:142" x14ac:dyDescent="0.2">
      <c r="BD30048" s="325"/>
      <c r="EL30048" s="325"/>
    </row>
    <row r="30049" spans="56:142" x14ac:dyDescent="0.2">
      <c r="BD30049" s="325"/>
      <c r="EL30049" s="325"/>
    </row>
    <row r="30050" spans="56:142" x14ac:dyDescent="0.2">
      <c r="BD30050" s="325"/>
      <c r="EL30050" s="325"/>
    </row>
    <row r="30051" spans="56:142" x14ac:dyDescent="0.2">
      <c r="BD30051" s="325"/>
      <c r="EL30051" s="325"/>
    </row>
    <row r="30052" spans="56:142" x14ac:dyDescent="0.2">
      <c r="BD30052" s="325"/>
      <c r="EL30052" s="325"/>
    </row>
    <row r="30053" spans="56:142" x14ac:dyDescent="0.2">
      <c r="BD30053" s="325"/>
      <c r="EL30053" s="325"/>
    </row>
    <row r="30054" spans="56:142" x14ac:dyDescent="0.2">
      <c r="BD30054" s="325"/>
      <c r="EL30054" s="325"/>
    </row>
    <row r="30055" spans="56:142" x14ac:dyDescent="0.2">
      <c r="BD30055" s="325"/>
      <c r="EL30055" s="325"/>
    </row>
    <row r="30056" spans="56:142" x14ac:dyDescent="0.2">
      <c r="BD30056" s="325"/>
      <c r="EL30056" s="325"/>
    </row>
    <row r="30057" spans="56:142" x14ac:dyDescent="0.2">
      <c r="BD30057" s="325"/>
      <c r="EL30057" s="325"/>
    </row>
    <row r="30058" spans="56:142" x14ac:dyDescent="0.2">
      <c r="BD30058" s="325"/>
      <c r="EL30058" s="325"/>
    </row>
    <row r="30059" spans="56:142" x14ac:dyDescent="0.2">
      <c r="BD30059" s="325"/>
      <c r="EL30059" s="325"/>
    </row>
    <row r="30060" spans="56:142" x14ac:dyDescent="0.2">
      <c r="BD30060" s="325"/>
      <c r="EL30060" s="325"/>
    </row>
    <row r="30061" spans="56:142" x14ac:dyDescent="0.2">
      <c r="BD30061" s="325"/>
      <c r="EL30061" s="325"/>
    </row>
    <row r="30062" spans="56:142" x14ac:dyDescent="0.2">
      <c r="BD30062" s="325"/>
      <c r="EL30062" s="325"/>
    </row>
    <row r="30063" spans="56:142" x14ac:dyDescent="0.2">
      <c r="BD30063" s="325"/>
      <c r="EL30063" s="325"/>
    </row>
    <row r="30064" spans="56:142" x14ac:dyDescent="0.2">
      <c r="BD30064" s="325"/>
      <c r="EL30064" s="325"/>
    </row>
    <row r="30065" spans="56:142" x14ac:dyDescent="0.2">
      <c r="BD30065" s="325"/>
      <c r="EL30065" s="325"/>
    </row>
    <row r="30066" spans="56:142" x14ac:dyDescent="0.2">
      <c r="BD30066" s="325"/>
      <c r="EL30066" s="325"/>
    </row>
    <row r="30067" spans="56:142" x14ac:dyDescent="0.2">
      <c r="BD30067" s="325"/>
      <c r="EL30067" s="325"/>
    </row>
    <row r="30068" spans="56:142" x14ac:dyDescent="0.2">
      <c r="BD30068" s="325"/>
      <c r="EL30068" s="325"/>
    </row>
    <row r="30069" spans="56:142" x14ac:dyDescent="0.2">
      <c r="BD30069" s="325"/>
      <c r="EL30069" s="325"/>
    </row>
    <row r="30070" spans="56:142" x14ac:dyDescent="0.2">
      <c r="BD30070" s="325"/>
      <c r="EL30070" s="325"/>
    </row>
    <row r="30071" spans="56:142" x14ac:dyDescent="0.2">
      <c r="BD30071" s="325"/>
      <c r="EL30071" s="325"/>
    </row>
    <row r="30072" spans="56:142" x14ac:dyDescent="0.2">
      <c r="BD30072" s="325"/>
      <c r="EL30072" s="325"/>
    </row>
    <row r="30073" spans="56:142" x14ac:dyDescent="0.2">
      <c r="BD30073" s="325"/>
      <c r="EL30073" s="325"/>
    </row>
    <row r="30074" spans="56:142" x14ac:dyDescent="0.2">
      <c r="BD30074" s="325"/>
      <c r="EL30074" s="325"/>
    </row>
    <row r="30075" spans="56:142" x14ac:dyDescent="0.2">
      <c r="BD30075" s="325"/>
      <c r="EL30075" s="325"/>
    </row>
    <row r="30076" spans="56:142" x14ac:dyDescent="0.2">
      <c r="BD30076" s="325"/>
      <c r="EL30076" s="325"/>
    </row>
    <row r="30077" spans="56:142" x14ac:dyDescent="0.2">
      <c r="BD30077" s="325"/>
      <c r="EL30077" s="325"/>
    </row>
    <row r="30078" spans="56:142" x14ac:dyDescent="0.2">
      <c r="BD30078" s="325"/>
      <c r="EL30078" s="325"/>
    </row>
    <row r="30079" spans="56:142" x14ac:dyDescent="0.2">
      <c r="BD30079" s="325"/>
      <c r="EL30079" s="325"/>
    </row>
    <row r="30080" spans="56:142" x14ac:dyDescent="0.2">
      <c r="BD30080" s="325"/>
      <c r="EL30080" s="325"/>
    </row>
    <row r="30081" spans="56:142" x14ac:dyDescent="0.2">
      <c r="BD30081" s="325"/>
      <c r="EL30081" s="325"/>
    </row>
    <row r="30082" spans="56:142" x14ac:dyDescent="0.2">
      <c r="BD30082" s="325"/>
      <c r="EL30082" s="325"/>
    </row>
    <row r="30083" spans="56:142" x14ac:dyDescent="0.2">
      <c r="BD30083" s="325"/>
      <c r="EL30083" s="325"/>
    </row>
    <row r="30084" spans="56:142" x14ac:dyDescent="0.2">
      <c r="BD30084" s="325"/>
      <c r="EL30084" s="325"/>
    </row>
    <row r="30085" spans="56:142" x14ac:dyDescent="0.2">
      <c r="BD30085" s="325"/>
      <c r="EL30085" s="325"/>
    </row>
    <row r="30086" spans="56:142" x14ac:dyDescent="0.2">
      <c r="BD30086" s="325"/>
      <c r="EL30086" s="325"/>
    </row>
    <row r="30087" spans="56:142" x14ac:dyDescent="0.2">
      <c r="BD30087" s="325"/>
      <c r="EL30087" s="325"/>
    </row>
    <row r="30088" spans="56:142" x14ac:dyDescent="0.2">
      <c r="BD30088" s="325"/>
      <c r="EL30088" s="325"/>
    </row>
    <row r="30089" spans="56:142" x14ac:dyDescent="0.2">
      <c r="BD30089" s="325"/>
      <c r="EL30089" s="325"/>
    </row>
    <row r="30090" spans="56:142" x14ac:dyDescent="0.2">
      <c r="BD30090" s="325"/>
      <c r="EL30090" s="325"/>
    </row>
    <row r="30091" spans="56:142" x14ac:dyDescent="0.2">
      <c r="BD30091" s="325"/>
      <c r="EL30091" s="325"/>
    </row>
    <row r="30092" spans="56:142" x14ac:dyDescent="0.2">
      <c r="BD30092" s="325"/>
      <c r="EL30092" s="325"/>
    </row>
    <row r="30093" spans="56:142" x14ac:dyDescent="0.2">
      <c r="BD30093" s="325"/>
      <c r="EL30093" s="325"/>
    </row>
    <row r="30094" spans="56:142" x14ac:dyDescent="0.2">
      <c r="BD30094" s="325"/>
      <c r="EL30094" s="325"/>
    </row>
    <row r="30095" spans="56:142" x14ac:dyDescent="0.2">
      <c r="BD30095" s="325"/>
      <c r="EL30095" s="325"/>
    </row>
    <row r="30096" spans="56:142" x14ac:dyDescent="0.2">
      <c r="BD30096" s="325"/>
      <c r="EL30096" s="325"/>
    </row>
    <row r="30097" spans="56:142" x14ac:dyDescent="0.2">
      <c r="BD30097" s="325"/>
      <c r="EL30097" s="325"/>
    </row>
    <row r="30098" spans="56:142" x14ac:dyDescent="0.2">
      <c r="BD30098" s="325"/>
      <c r="EL30098" s="325"/>
    </row>
    <row r="30099" spans="56:142" x14ac:dyDescent="0.2">
      <c r="BD30099" s="325"/>
      <c r="EL30099" s="325"/>
    </row>
    <row r="30100" spans="56:142" x14ac:dyDescent="0.2">
      <c r="BD30100" s="325"/>
      <c r="EL30100" s="325"/>
    </row>
    <row r="30101" spans="56:142" x14ac:dyDescent="0.2">
      <c r="BD30101" s="325"/>
      <c r="EL30101" s="325"/>
    </row>
    <row r="30102" spans="56:142" x14ac:dyDescent="0.2">
      <c r="BD30102" s="325"/>
      <c r="EL30102" s="325"/>
    </row>
    <row r="30103" spans="56:142" x14ac:dyDescent="0.2">
      <c r="BD30103" s="325"/>
      <c r="EL30103" s="325"/>
    </row>
    <row r="30104" spans="56:142" x14ac:dyDescent="0.2">
      <c r="BD30104" s="325"/>
      <c r="EL30104" s="325"/>
    </row>
    <row r="30105" spans="56:142" x14ac:dyDescent="0.2">
      <c r="BD30105" s="325"/>
      <c r="EL30105" s="325"/>
    </row>
    <row r="30106" spans="56:142" x14ac:dyDescent="0.2">
      <c r="BD30106" s="325"/>
      <c r="EL30106" s="325"/>
    </row>
    <row r="30107" spans="56:142" x14ac:dyDescent="0.2">
      <c r="BD30107" s="325"/>
      <c r="EL30107" s="325"/>
    </row>
    <row r="30108" spans="56:142" x14ac:dyDescent="0.2">
      <c r="BD30108" s="325"/>
      <c r="EL30108" s="325"/>
    </row>
    <row r="30109" spans="56:142" x14ac:dyDescent="0.2">
      <c r="BD30109" s="325"/>
      <c r="EL30109" s="325"/>
    </row>
    <row r="30110" spans="56:142" x14ac:dyDescent="0.2">
      <c r="BD30110" s="325"/>
      <c r="EL30110" s="325"/>
    </row>
    <row r="30111" spans="56:142" x14ac:dyDescent="0.2">
      <c r="BD30111" s="325"/>
      <c r="EL30111" s="325"/>
    </row>
    <row r="30112" spans="56:142" x14ac:dyDescent="0.2">
      <c r="BD30112" s="325"/>
      <c r="EL30112" s="325"/>
    </row>
    <row r="30113" spans="56:142" x14ac:dyDescent="0.2">
      <c r="BD30113" s="325"/>
      <c r="EL30113" s="325"/>
    </row>
    <row r="30114" spans="56:142" x14ac:dyDescent="0.2">
      <c r="BD30114" s="325"/>
      <c r="EL30114" s="325"/>
    </row>
    <row r="30115" spans="56:142" x14ac:dyDescent="0.2">
      <c r="BD30115" s="325"/>
      <c r="EL30115" s="325"/>
    </row>
    <row r="30116" spans="56:142" x14ac:dyDescent="0.2">
      <c r="BD30116" s="325"/>
      <c r="EL30116" s="325"/>
    </row>
    <row r="30117" spans="56:142" x14ac:dyDescent="0.2">
      <c r="BD30117" s="325"/>
      <c r="EL30117" s="325"/>
    </row>
    <row r="30118" spans="56:142" x14ac:dyDescent="0.2">
      <c r="BD30118" s="325"/>
      <c r="EL30118" s="325"/>
    </row>
    <row r="30119" spans="56:142" x14ac:dyDescent="0.2">
      <c r="BD30119" s="325"/>
      <c r="EL30119" s="325"/>
    </row>
    <row r="30120" spans="56:142" x14ac:dyDescent="0.2">
      <c r="BD30120" s="325"/>
      <c r="EL30120" s="325"/>
    </row>
    <row r="30121" spans="56:142" x14ac:dyDescent="0.2">
      <c r="BD30121" s="325"/>
      <c r="EL30121" s="325"/>
    </row>
    <row r="30122" spans="56:142" x14ac:dyDescent="0.2">
      <c r="BD30122" s="325"/>
      <c r="EL30122" s="325"/>
    </row>
    <row r="30123" spans="56:142" x14ac:dyDescent="0.2">
      <c r="BD30123" s="325"/>
      <c r="EL30123" s="325"/>
    </row>
    <row r="30124" spans="56:142" x14ac:dyDescent="0.2">
      <c r="BD30124" s="325"/>
      <c r="EL30124" s="325"/>
    </row>
    <row r="30125" spans="56:142" x14ac:dyDescent="0.2">
      <c r="BD30125" s="325"/>
      <c r="EL30125" s="325"/>
    </row>
    <row r="30126" spans="56:142" x14ac:dyDescent="0.2">
      <c r="BD30126" s="325"/>
      <c r="EL30126" s="325"/>
    </row>
    <row r="30127" spans="56:142" x14ac:dyDescent="0.2">
      <c r="BD30127" s="325"/>
      <c r="EL30127" s="325"/>
    </row>
    <row r="30128" spans="56:142" x14ac:dyDescent="0.2">
      <c r="BD30128" s="325"/>
      <c r="EL30128" s="325"/>
    </row>
    <row r="30129" spans="56:142" x14ac:dyDescent="0.2">
      <c r="BD30129" s="325"/>
      <c r="EL30129" s="325"/>
    </row>
    <row r="30130" spans="56:142" x14ac:dyDescent="0.2">
      <c r="BD30130" s="325"/>
      <c r="EL30130" s="325"/>
    </row>
    <row r="30131" spans="56:142" x14ac:dyDescent="0.2">
      <c r="BD30131" s="325"/>
      <c r="EL30131" s="325"/>
    </row>
    <row r="30132" spans="56:142" x14ac:dyDescent="0.2">
      <c r="BD30132" s="325"/>
      <c r="EL30132" s="325"/>
    </row>
    <row r="30133" spans="56:142" x14ac:dyDescent="0.2">
      <c r="BD30133" s="325"/>
      <c r="EL30133" s="325"/>
    </row>
    <row r="30134" spans="56:142" x14ac:dyDescent="0.2">
      <c r="BD30134" s="325"/>
      <c r="EL30134" s="325"/>
    </row>
    <row r="30135" spans="56:142" x14ac:dyDescent="0.2">
      <c r="BD30135" s="325"/>
      <c r="EL30135" s="325"/>
    </row>
    <row r="30136" spans="56:142" x14ac:dyDescent="0.2">
      <c r="BD30136" s="325"/>
      <c r="EL30136" s="325"/>
    </row>
    <row r="30137" spans="56:142" x14ac:dyDescent="0.2">
      <c r="BD30137" s="325"/>
      <c r="EL30137" s="325"/>
    </row>
    <row r="30138" spans="56:142" x14ac:dyDescent="0.2">
      <c r="BD30138" s="325"/>
      <c r="EL30138" s="325"/>
    </row>
    <row r="30139" spans="56:142" x14ac:dyDescent="0.2">
      <c r="BD30139" s="325"/>
      <c r="EL30139" s="325"/>
    </row>
    <row r="30140" spans="56:142" x14ac:dyDescent="0.2">
      <c r="BD30140" s="325"/>
      <c r="EL30140" s="325"/>
    </row>
    <row r="30141" spans="56:142" x14ac:dyDescent="0.2">
      <c r="BD30141" s="325"/>
      <c r="EL30141" s="325"/>
    </row>
    <row r="30142" spans="56:142" x14ac:dyDescent="0.2">
      <c r="BD30142" s="325"/>
      <c r="EL30142" s="325"/>
    </row>
    <row r="30143" spans="56:142" x14ac:dyDescent="0.2">
      <c r="BD30143" s="325"/>
      <c r="EL30143" s="325"/>
    </row>
    <row r="30144" spans="56:142" x14ac:dyDescent="0.2">
      <c r="BD30144" s="325"/>
      <c r="EL30144" s="325"/>
    </row>
    <row r="30145" spans="56:142" x14ac:dyDescent="0.2">
      <c r="BD30145" s="325"/>
      <c r="EL30145" s="325"/>
    </row>
    <row r="30146" spans="56:142" x14ac:dyDescent="0.2">
      <c r="BD30146" s="325"/>
      <c r="EL30146" s="325"/>
    </row>
    <row r="30147" spans="56:142" x14ac:dyDescent="0.2">
      <c r="BD30147" s="325"/>
      <c r="EL30147" s="325"/>
    </row>
    <row r="30148" spans="56:142" x14ac:dyDescent="0.2">
      <c r="BD30148" s="325"/>
      <c r="EL30148" s="325"/>
    </row>
    <row r="30149" spans="56:142" x14ac:dyDescent="0.2">
      <c r="BD30149" s="325"/>
      <c r="EL30149" s="325"/>
    </row>
    <row r="30150" spans="56:142" x14ac:dyDescent="0.2">
      <c r="BD30150" s="325"/>
      <c r="EL30150" s="325"/>
    </row>
    <row r="30151" spans="56:142" x14ac:dyDescent="0.2">
      <c r="BD30151" s="325"/>
      <c r="EL30151" s="325"/>
    </row>
    <row r="30152" spans="56:142" x14ac:dyDescent="0.2">
      <c r="BD30152" s="325"/>
      <c r="EL30152" s="325"/>
    </row>
    <row r="30153" spans="56:142" x14ac:dyDescent="0.2">
      <c r="BD30153" s="325"/>
      <c r="EL30153" s="325"/>
    </row>
    <row r="30154" spans="56:142" x14ac:dyDescent="0.2">
      <c r="BD30154" s="325"/>
      <c r="EL30154" s="325"/>
    </row>
    <row r="30155" spans="56:142" x14ac:dyDescent="0.2">
      <c r="BD30155" s="325"/>
      <c r="EL30155" s="325"/>
    </row>
    <row r="30156" spans="56:142" x14ac:dyDescent="0.2">
      <c r="BD30156" s="325"/>
      <c r="EL30156" s="325"/>
    </row>
    <row r="30157" spans="56:142" x14ac:dyDescent="0.2">
      <c r="BD30157" s="325"/>
      <c r="EL30157" s="325"/>
    </row>
    <row r="30158" spans="56:142" x14ac:dyDescent="0.2">
      <c r="BD30158" s="325"/>
      <c r="EL30158" s="325"/>
    </row>
    <row r="30159" spans="56:142" x14ac:dyDescent="0.2">
      <c r="BD30159" s="325"/>
      <c r="EL30159" s="325"/>
    </row>
    <row r="30160" spans="56:142" x14ac:dyDescent="0.2">
      <c r="BD30160" s="325"/>
      <c r="EL30160" s="325"/>
    </row>
    <row r="30161" spans="56:142" x14ac:dyDescent="0.2">
      <c r="BD30161" s="325"/>
      <c r="EL30161" s="325"/>
    </row>
    <row r="30162" spans="56:142" x14ac:dyDescent="0.2">
      <c r="BD30162" s="325"/>
      <c r="EL30162" s="325"/>
    </row>
    <row r="30163" spans="56:142" x14ac:dyDescent="0.2">
      <c r="BD30163" s="325"/>
      <c r="EL30163" s="325"/>
    </row>
    <row r="30164" spans="56:142" x14ac:dyDescent="0.2">
      <c r="BD30164" s="325"/>
      <c r="EL30164" s="325"/>
    </row>
    <row r="30165" spans="56:142" x14ac:dyDescent="0.2">
      <c r="BD30165" s="325"/>
      <c r="EL30165" s="325"/>
    </row>
    <row r="30166" spans="56:142" x14ac:dyDescent="0.2">
      <c r="BD30166" s="325"/>
      <c r="EL30166" s="325"/>
    </row>
    <row r="30167" spans="56:142" x14ac:dyDescent="0.2">
      <c r="BD30167" s="325"/>
      <c r="EL30167" s="325"/>
    </row>
    <row r="30168" spans="56:142" x14ac:dyDescent="0.2">
      <c r="BD30168" s="325"/>
      <c r="EL30168" s="325"/>
    </row>
    <row r="30169" spans="56:142" x14ac:dyDescent="0.2">
      <c r="BD30169" s="325"/>
      <c r="EL30169" s="325"/>
    </row>
    <row r="30170" spans="56:142" x14ac:dyDescent="0.2">
      <c r="BD30170" s="325"/>
      <c r="EL30170" s="325"/>
    </row>
    <row r="30171" spans="56:142" x14ac:dyDescent="0.2">
      <c r="BD30171" s="325"/>
      <c r="EL30171" s="325"/>
    </row>
    <row r="30172" spans="56:142" x14ac:dyDescent="0.2">
      <c r="BD30172" s="325"/>
      <c r="EL30172" s="325"/>
    </row>
    <row r="30173" spans="56:142" x14ac:dyDescent="0.2">
      <c r="BD30173" s="325"/>
      <c r="EL30173" s="325"/>
    </row>
    <row r="30174" spans="56:142" x14ac:dyDescent="0.2">
      <c r="BD30174" s="325"/>
      <c r="EL30174" s="325"/>
    </row>
    <row r="30175" spans="56:142" x14ac:dyDescent="0.2">
      <c r="BD30175" s="325"/>
      <c r="EL30175" s="325"/>
    </row>
    <row r="30176" spans="56:142" x14ac:dyDescent="0.2">
      <c r="BD30176" s="325"/>
      <c r="EL30176" s="325"/>
    </row>
    <row r="30177" spans="56:142" x14ac:dyDescent="0.2">
      <c r="BD30177" s="325"/>
      <c r="EL30177" s="325"/>
    </row>
    <row r="30178" spans="56:142" x14ac:dyDescent="0.2">
      <c r="BD30178" s="325"/>
      <c r="EL30178" s="325"/>
    </row>
    <row r="30179" spans="56:142" x14ac:dyDescent="0.2">
      <c r="BD30179" s="325"/>
      <c r="EL30179" s="325"/>
    </row>
    <row r="30180" spans="56:142" x14ac:dyDescent="0.2">
      <c r="BD30180" s="325"/>
      <c r="EL30180" s="325"/>
    </row>
    <row r="30181" spans="56:142" x14ac:dyDescent="0.2">
      <c r="BD30181" s="325"/>
      <c r="EL30181" s="325"/>
    </row>
    <row r="30182" spans="56:142" x14ac:dyDescent="0.2">
      <c r="BD30182" s="325"/>
      <c r="EL30182" s="325"/>
    </row>
    <row r="30183" spans="56:142" x14ac:dyDescent="0.2">
      <c r="BD30183" s="325"/>
      <c r="EL30183" s="325"/>
    </row>
    <row r="30184" spans="56:142" x14ac:dyDescent="0.2">
      <c r="BD30184" s="325"/>
      <c r="EL30184" s="325"/>
    </row>
    <row r="30185" spans="56:142" x14ac:dyDescent="0.2">
      <c r="BD30185" s="325"/>
      <c r="EL30185" s="325"/>
    </row>
    <row r="30186" spans="56:142" x14ac:dyDescent="0.2">
      <c r="BD30186" s="325"/>
      <c r="EL30186" s="325"/>
    </row>
    <row r="30187" spans="56:142" x14ac:dyDescent="0.2">
      <c r="BD30187" s="325"/>
      <c r="EL30187" s="325"/>
    </row>
    <row r="30188" spans="56:142" x14ac:dyDescent="0.2">
      <c r="BD30188" s="325"/>
      <c r="EL30188" s="325"/>
    </row>
    <row r="30189" spans="56:142" x14ac:dyDescent="0.2">
      <c r="BD30189" s="325"/>
      <c r="EL30189" s="325"/>
    </row>
    <row r="30190" spans="56:142" x14ac:dyDescent="0.2">
      <c r="BD30190" s="325"/>
      <c r="EL30190" s="325"/>
    </row>
    <row r="30191" spans="56:142" x14ac:dyDescent="0.2">
      <c r="BD30191" s="325"/>
      <c r="EL30191" s="325"/>
    </row>
    <row r="30192" spans="56:142" x14ac:dyDescent="0.2">
      <c r="BD30192" s="325"/>
      <c r="EL30192" s="325"/>
    </row>
    <row r="30193" spans="56:142" x14ac:dyDescent="0.2">
      <c r="BD30193" s="325"/>
      <c r="EL30193" s="325"/>
    </row>
    <row r="30194" spans="56:142" x14ac:dyDescent="0.2">
      <c r="BD30194" s="325"/>
      <c r="EL30194" s="325"/>
    </row>
    <row r="30195" spans="56:142" x14ac:dyDescent="0.2">
      <c r="BD30195" s="325"/>
      <c r="EL30195" s="325"/>
    </row>
    <row r="30196" spans="56:142" x14ac:dyDescent="0.2">
      <c r="BD30196" s="325"/>
      <c r="EL30196" s="325"/>
    </row>
    <row r="30197" spans="56:142" x14ac:dyDescent="0.2">
      <c r="BD30197" s="325"/>
      <c r="EL30197" s="325"/>
    </row>
    <row r="30198" spans="56:142" x14ac:dyDescent="0.2">
      <c r="BD30198" s="325"/>
      <c r="EL30198" s="325"/>
    </row>
    <row r="30199" spans="56:142" x14ac:dyDescent="0.2">
      <c r="BD30199" s="325"/>
      <c r="EL30199" s="325"/>
    </row>
    <row r="30200" spans="56:142" x14ac:dyDescent="0.2">
      <c r="BD30200" s="325"/>
      <c r="EL30200" s="325"/>
    </row>
    <row r="30201" spans="56:142" x14ac:dyDescent="0.2">
      <c r="BD30201" s="325"/>
      <c r="EL30201" s="325"/>
    </row>
    <row r="30202" spans="56:142" x14ac:dyDescent="0.2">
      <c r="BD30202" s="325"/>
      <c r="EL30202" s="325"/>
    </row>
    <row r="30203" spans="56:142" x14ac:dyDescent="0.2">
      <c r="BD30203" s="325"/>
      <c r="EL30203" s="325"/>
    </row>
    <row r="30204" spans="56:142" x14ac:dyDescent="0.2">
      <c r="BD30204" s="325"/>
      <c r="EL30204" s="325"/>
    </row>
    <row r="30205" spans="56:142" x14ac:dyDescent="0.2">
      <c r="BD30205" s="325"/>
      <c r="EL30205" s="325"/>
    </row>
    <row r="30206" spans="56:142" x14ac:dyDescent="0.2">
      <c r="BD30206" s="325"/>
      <c r="EL30206" s="325"/>
    </row>
    <row r="30207" spans="56:142" x14ac:dyDescent="0.2">
      <c r="BD30207" s="325"/>
      <c r="EL30207" s="325"/>
    </row>
    <row r="30208" spans="56:142" x14ac:dyDescent="0.2">
      <c r="BD30208" s="325"/>
      <c r="EL30208" s="325"/>
    </row>
    <row r="30209" spans="56:142" x14ac:dyDescent="0.2">
      <c r="BD30209" s="325"/>
      <c r="EL30209" s="325"/>
    </row>
    <row r="30210" spans="56:142" x14ac:dyDescent="0.2">
      <c r="BD30210" s="325"/>
      <c r="EL30210" s="325"/>
    </row>
    <row r="30211" spans="56:142" x14ac:dyDescent="0.2">
      <c r="BD30211" s="325"/>
      <c r="EL30211" s="325"/>
    </row>
    <row r="30212" spans="56:142" x14ac:dyDescent="0.2">
      <c r="BD30212" s="325"/>
      <c r="EL30212" s="325"/>
    </row>
    <row r="30213" spans="56:142" x14ac:dyDescent="0.2">
      <c r="BD30213" s="325"/>
      <c r="EL30213" s="325"/>
    </row>
    <row r="30214" spans="56:142" x14ac:dyDescent="0.2">
      <c r="BD30214" s="325"/>
      <c r="EL30214" s="325"/>
    </row>
    <row r="30215" spans="56:142" x14ac:dyDescent="0.2">
      <c r="BD30215" s="325"/>
      <c r="EL30215" s="325"/>
    </row>
    <row r="30216" spans="56:142" x14ac:dyDescent="0.2">
      <c r="BD30216" s="325"/>
      <c r="EL30216" s="325"/>
    </row>
    <row r="30217" spans="56:142" x14ac:dyDescent="0.2">
      <c r="BD30217" s="325"/>
      <c r="EL30217" s="325"/>
    </row>
    <row r="30218" spans="56:142" x14ac:dyDescent="0.2">
      <c r="BD30218" s="325"/>
      <c r="EL30218" s="325"/>
    </row>
    <row r="30219" spans="56:142" x14ac:dyDescent="0.2">
      <c r="BD30219" s="325"/>
      <c r="EL30219" s="325"/>
    </row>
    <row r="30220" spans="56:142" x14ac:dyDescent="0.2">
      <c r="BD30220" s="325"/>
      <c r="EL30220" s="325"/>
    </row>
    <row r="30221" spans="56:142" x14ac:dyDescent="0.2">
      <c r="BD30221" s="325"/>
      <c r="EL30221" s="325"/>
    </row>
    <row r="30222" spans="56:142" x14ac:dyDescent="0.2">
      <c r="BD30222" s="325"/>
      <c r="EL30222" s="325"/>
    </row>
    <row r="30223" spans="56:142" x14ac:dyDescent="0.2">
      <c r="BD30223" s="325"/>
      <c r="EL30223" s="325"/>
    </row>
    <row r="30224" spans="56:142" x14ac:dyDescent="0.2">
      <c r="BD30224" s="325"/>
      <c r="EL30224" s="325"/>
    </row>
    <row r="30225" spans="56:142" x14ac:dyDescent="0.2">
      <c r="BD30225" s="325"/>
      <c r="EL30225" s="325"/>
    </row>
    <row r="30226" spans="56:142" x14ac:dyDescent="0.2">
      <c r="BD30226" s="325"/>
      <c r="EL30226" s="325"/>
    </row>
    <row r="30227" spans="56:142" x14ac:dyDescent="0.2">
      <c r="BD30227" s="325"/>
      <c r="EL30227" s="325"/>
    </row>
    <row r="30228" spans="56:142" x14ac:dyDescent="0.2">
      <c r="BD30228" s="325"/>
      <c r="EL30228" s="325"/>
    </row>
    <row r="30229" spans="56:142" x14ac:dyDescent="0.2">
      <c r="BD30229" s="325"/>
      <c r="EL30229" s="325"/>
    </row>
    <row r="30230" spans="56:142" x14ac:dyDescent="0.2">
      <c r="BD30230" s="325"/>
      <c r="EL30230" s="325"/>
    </row>
    <row r="30231" spans="56:142" x14ac:dyDescent="0.2">
      <c r="BD30231" s="325"/>
      <c r="EL30231" s="325"/>
    </row>
    <row r="30232" spans="56:142" x14ac:dyDescent="0.2">
      <c r="BD30232" s="325"/>
      <c r="EL30232" s="325"/>
    </row>
    <row r="30233" spans="56:142" x14ac:dyDescent="0.2">
      <c r="BD30233" s="325"/>
      <c r="EL30233" s="325"/>
    </row>
    <row r="30234" spans="56:142" x14ac:dyDescent="0.2">
      <c r="BD30234" s="325"/>
      <c r="EL30234" s="325"/>
    </row>
    <row r="30235" spans="56:142" x14ac:dyDescent="0.2">
      <c r="BD30235" s="325"/>
      <c r="EL30235" s="325"/>
    </row>
    <row r="30236" spans="56:142" x14ac:dyDescent="0.2">
      <c r="BD30236" s="325"/>
      <c r="EL30236" s="325"/>
    </row>
    <row r="30237" spans="56:142" x14ac:dyDescent="0.2">
      <c r="BD30237" s="325"/>
      <c r="EL30237" s="325"/>
    </row>
    <row r="30238" spans="56:142" x14ac:dyDescent="0.2">
      <c r="BD30238" s="325"/>
      <c r="EL30238" s="325"/>
    </row>
    <row r="30239" spans="56:142" x14ac:dyDescent="0.2">
      <c r="BD30239" s="325"/>
      <c r="EL30239" s="325"/>
    </row>
    <row r="30240" spans="56:142" x14ac:dyDescent="0.2">
      <c r="BD30240" s="325"/>
      <c r="EL30240" s="325"/>
    </row>
    <row r="30241" spans="56:142" x14ac:dyDescent="0.2">
      <c r="BD30241" s="325"/>
      <c r="EL30241" s="325"/>
    </row>
    <row r="30242" spans="56:142" x14ac:dyDescent="0.2">
      <c r="BD30242" s="325"/>
      <c r="EL30242" s="325"/>
    </row>
    <row r="30243" spans="56:142" x14ac:dyDescent="0.2">
      <c r="BD30243" s="325"/>
      <c r="EL30243" s="325"/>
    </row>
    <row r="30244" spans="56:142" x14ac:dyDescent="0.2">
      <c r="BD30244" s="325"/>
      <c r="EL30244" s="325"/>
    </row>
    <row r="30245" spans="56:142" x14ac:dyDescent="0.2">
      <c r="BD30245" s="325"/>
      <c r="EL30245" s="325"/>
    </row>
    <row r="30246" spans="56:142" x14ac:dyDescent="0.2">
      <c r="BD30246" s="325"/>
      <c r="EL30246" s="325"/>
    </row>
    <row r="30247" spans="56:142" x14ac:dyDescent="0.2">
      <c r="BD30247" s="325"/>
      <c r="EL30247" s="325"/>
    </row>
    <row r="30248" spans="56:142" x14ac:dyDescent="0.2">
      <c r="BD30248" s="325"/>
      <c r="EL30248" s="325"/>
    </row>
    <row r="30249" spans="56:142" x14ac:dyDescent="0.2">
      <c r="BD30249" s="325"/>
      <c r="EL30249" s="325"/>
    </row>
    <row r="30250" spans="56:142" x14ac:dyDescent="0.2">
      <c r="BD30250" s="325"/>
      <c r="EL30250" s="325"/>
    </row>
    <row r="30251" spans="56:142" x14ac:dyDescent="0.2">
      <c r="BD30251" s="325"/>
      <c r="EL30251" s="325"/>
    </row>
    <row r="30252" spans="56:142" x14ac:dyDescent="0.2">
      <c r="BD30252" s="325"/>
      <c r="EL30252" s="325"/>
    </row>
    <row r="30253" spans="56:142" x14ac:dyDescent="0.2">
      <c r="BD30253" s="325"/>
      <c r="EL30253" s="325"/>
    </row>
    <row r="30254" spans="56:142" x14ac:dyDescent="0.2">
      <c r="BD30254" s="325"/>
      <c r="EL30254" s="325"/>
    </row>
    <row r="30255" spans="56:142" x14ac:dyDescent="0.2">
      <c r="BD30255" s="325"/>
      <c r="EL30255" s="325"/>
    </row>
    <row r="30256" spans="56:142" x14ac:dyDescent="0.2">
      <c r="BD30256" s="325"/>
      <c r="EL30256" s="325"/>
    </row>
    <row r="30257" spans="56:142" x14ac:dyDescent="0.2">
      <c r="BD30257" s="325"/>
      <c r="EL30257" s="325"/>
    </row>
    <row r="30258" spans="56:142" x14ac:dyDescent="0.2">
      <c r="BD30258" s="325"/>
      <c r="EL30258" s="325"/>
    </row>
    <row r="30259" spans="56:142" x14ac:dyDescent="0.2">
      <c r="BD30259" s="325"/>
      <c r="EL30259" s="325"/>
    </row>
    <row r="30260" spans="56:142" x14ac:dyDescent="0.2">
      <c r="BD30260" s="325"/>
      <c r="EL30260" s="325"/>
    </row>
    <row r="30261" spans="56:142" x14ac:dyDescent="0.2">
      <c r="BD30261" s="325"/>
      <c r="EL30261" s="325"/>
    </row>
    <row r="30262" spans="56:142" x14ac:dyDescent="0.2">
      <c r="BD30262" s="325"/>
      <c r="EL30262" s="325"/>
    </row>
    <row r="30263" spans="56:142" x14ac:dyDescent="0.2">
      <c r="BD30263" s="325"/>
      <c r="EL30263" s="325"/>
    </row>
    <row r="30264" spans="56:142" x14ac:dyDescent="0.2">
      <c r="BD30264" s="325"/>
      <c r="EL30264" s="325"/>
    </row>
    <row r="30265" spans="56:142" x14ac:dyDescent="0.2">
      <c r="BD30265" s="325"/>
      <c r="EL30265" s="325"/>
    </row>
    <row r="30266" spans="56:142" x14ac:dyDescent="0.2">
      <c r="BD30266" s="325"/>
      <c r="EL30266" s="325"/>
    </row>
    <row r="30267" spans="56:142" x14ac:dyDescent="0.2">
      <c r="BD30267" s="325"/>
      <c r="EL30267" s="325"/>
    </row>
    <row r="30268" spans="56:142" x14ac:dyDescent="0.2">
      <c r="BD30268" s="325"/>
      <c r="EL30268" s="325"/>
    </row>
    <row r="30269" spans="56:142" x14ac:dyDescent="0.2">
      <c r="BD30269" s="325"/>
      <c r="EL30269" s="325"/>
    </row>
    <row r="30270" spans="56:142" x14ac:dyDescent="0.2">
      <c r="BD30270" s="325"/>
      <c r="EL30270" s="325"/>
    </row>
    <row r="30271" spans="56:142" x14ac:dyDescent="0.2">
      <c r="BD30271" s="325"/>
      <c r="EL30271" s="325"/>
    </row>
    <row r="30272" spans="56:142" x14ac:dyDescent="0.2">
      <c r="BD30272" s="325"/>
      <c r="EL30272" s="325"/>
    </row>
    <row r="30273" spans="56:142" x14ac:dyDescent="0.2">
      <c r="BD30273" s="325"/>
      <c r="EL30273" s="325"/>
    </row>
    <row r="30274" spans="56:142" x14ac:dyDescent="0.2">
      <c r="BD30274" s="325"/>
      <c r="EL30274" s="325"/>
    </row>
    <row r="30275" spans="56:142" x14ac:dyDescent="0.2">
      <c r="BD30275" s="325"/>
      <c r="EL30275" s="325"/>
    </row>
    <row r="30276" spans="56:142" x14ac:dyDescent="0.2">
      <c r="BD30276" s="325"/>
      <c r="EL30276" s="325"/>
    </row>
    <row r="30277" spans="56:142" x14ac:dyDescent="0.2">
      <c r="BD30277" s="325"/>
      <c r="EL30277" s="325"/>
    </row>
    <row r="30278" spans="56:142" x14ac:dyDescent="0.2">
      <c r="BD30278" s="325"/>
      <c r="EL30278" s="325"/>
    </row>
    <row r="30279" spans="56:142" x14ac:dyDescent="0.2">
      <c r="BD30279" s="325"/>
      <c r="EL30279" s="325"/>
    </row>
    <row r="30280" spans="56:142" x14ac:dyDescent="0.2">
      <c r="BD30280" s="325"/>
      <c r="EL30280" s="325"/>
    </row>
    <row r="30281" spans="56:142" x14ac:dyDescent="0.2">
      <c r="BD30281" s="325"/>
      <c r="EL30281" s="325"/>
    </row>
    <row r="30282" spans="56:142" x14ac:dyDescent="0.2">
      <c r="BD30282" s="325"/>
      <c r="EL30282" s="325"/>
    </row>
    <row r="30283" spans="56:142" x14ac:dyDescent="0.2">
      <c r="BD30283" s="325"/>
      <c r="EL30283" s="325"/>
    </row>
    <row r="30284" spans="56:142" x14ac:dyDescent="0.2">
      <c r="BD30284" s="325"/>
      <c r="EL30284" s="325"/>
    </row>
    <row r="30285" spans="56:142" x14ac:dyDescent="0.2">
      <c r="BD30285" s="325"/>
      <c r="EL30285" s="325"/>
    </row>
    <row r="30286" spans="56:142" x14ac:dyDescent="0.2">
      <c r="BD30286" s="325"/>
      <c r="EL30286" s="325"/>
    </row>
    <row r="30287" spans="56:142" x14ac:dyDescent="0.2">
      <c r="BD30287" s="325"/>
      <c r="EL30287" s="325"/>
    </row>
    <row r="30288" spans="56:142" x14ac:dyDescent="0.2">
      <c r="BD30288" s="325"/>
      <c r="EL30288" s="325"/>
    </row>
    <row r="30289" spans="56:142" x14ac:dyDescent="0.2">
      <c r="BD30289" s="325"/>
      <c r="EL30289" s="325"/>
    </row>
    <row r="30290" spans="56:142" x14ac:dyDescent="0.2">
      <c r="BD30290" s="325"/>
      <c r="EL30290" s="325"/>
    </row>
    <row r="30291" spans="56:142" x14ac:dyDescent="0.2">
      <c r="BD30291" s="325"/>
      <c r="EL30291" s="325"/>
    </row>
    <row r="30292" spans="56:142" x14ac:dyDescent="0.2">
      <c r="BD30292" s="325"/>
      <c r="EL30292" s="325"/>
    </row>
    <row r="30293" spans="56:142" x14ac:dyDescent="0.2">
      <c r="BD30293" s="325"/>
      <c r="EL30293" s="325"/>
    </row>
    <row r="30294" spans="56:142" x14ac:dyDescent="0.2">
      <c r="BD30294" s="325"/>
      <c r="EL30294" s="325"/>
    </row>
    <row r="30295" spans="56:142" x14ac:dyDescent="0.2">
      <c r="BD30295" s="325"/>
      <c r="EL30295" s="325"/>
    </row>
    <row r="30296" spans="56:142" x14ac:dyDescent="0.2">
      <c r="BD30296" s="325"/>
      <c r="EL30296" s="325"/>
    </row>
    <row r="30297" spans="56:142" x14ac:dyDescent="0.2">
      <c r="BD30297" s="325"/>
      <c r="EL30297" s="325"/>
    </row>
    <row r="30298" spans="56:142" x14ac:dyDescent="0.2">
      <c r="BD30298" s="325"/>
      <c r="EL30298" s="325"/>
    </row>
    <row r="30299" spans="56:142" x14ac:dyDescent="0.2">
      <c r="BD30299" s="325"/>
      <c r="EL30299" s="325"/>
    </row>
    <row r="30300" spans="56:142" x14ac:dyDescent="0.2">
      <c r="BD30300" s="325"/>
      <c r="EL30300" s="325"/>
    </row>
    <row r="30301" spans="56:142" x14ac:dyDescent="0.2">
      <c r="BD30301" s="325"/>
      <c r="EL30301" s="325"/>
    </row>
    <row r="30302" spans="56:142" x14ac:dyDescent="0.2">
      <c r="BD30302" s="325"/>
      <c r="EL30302" s="325"/>
    </row>
    <row r="30303" spans="56:142" x14ac:dyDescent="0.2">
      <c r="BD30303" s="325"/>
      <c r="EL30303" s="325"/>
    </row>
    <row r="30304" spans="56:142" x14ac:dyDescent="0.2">
      <c r="BD30304" s="325"/>
      <c r="EL30304" s="325"/>
    </row>
    <row r="30305" spans="56:142" x14ac:dyDescent="0.2">
      <c r="BD30305" s="325"/>
      <c r="EL30305" s="325"/>
    </row>
    <row r="30306" spans="56:142" x14ac:dyDescent="0.2">
      <c r="BD30306" s="325"/>
      <c r="EL30306" s="325"/>
    </row>
    <row r="30307" spans="56:142" x14ac:dyDescent="0.2">
      <c r="BD30307" s="325"/>
      <c r="EL30307" s="325"/>
    </row>
    <row r="30308" spans="56:142" x14ac:dyDescent="0.2">
      <c r="BD30308" s="325"/>
      <c r="EL30308" s="325"/>
    </row>
    <row r="30309" spans="56:142" x14ac:dyDescent="0.2">
      <c r="BD30309" s="325"/>
      <c r="EL30309" s="325"/>
    </row>
    <row r="30310" spans="56:142" x14ac:dyDescent="0.2">
      <c r="BD30310" s="325"/>
      <c r="EL30310" s="325"/>
    </row>
    <row r="30311" spans="56:142" x14ac:dyDescent="0.2">
      <c r="BD30311" s="325"/>
      <c r="EL30311" s="325"/>
    </row>
    <row r="30312" spans="56:142" x14ac:dyDescent="0.2">
      <c r="BD30312" s="325"/>
      <c r="EL30312" s="325"/>
    </row>
    <row r="30313" spans="56:142" x14ac:dyDescent="0.2">
      <c r="BD30313" s="325"/>
      <c r="EL30313" s="325"/>
    </row>
    <row r="30314" spans="56:142" x14ac:dyDescent="0.2">
      <c r="BD30314" s="325"/>
      <c r="EL30314" s="325"/>
    </row>
    <row r="30315" spans="56:142" x14ac:dyDescent="0.2">
      <c r="BD30315" s="325"/>
      <c r="EL30315" s="325"/>
    </row>
    <row r="30316" spans="56:142" x14ac:dyDescent="0.2">
      <c r="BD30316" s="325"/>
      <c r="EL30316" s="325"/>
    </row>
    <row r="30317" spans="56:142" x14ac:dyDescent="0.2">
      <c r="BD30317" s="325"/>
      <c r="EL30317" s="325"/>
    </row>
    <row r="30318" spans="56:142" x14ac:dyDescent="0.2">
      <c r="BD30318" s="325"/>
      <c r="EL30318" s="325"/>
    </row>
    <row r="30319" spans="56:142" x14ac:dyDescent="0.2">
      <c r="BD30319" s="325"/>
      <c r="EL30319" s="325"/>
    </row>
    <row r="30320" spans="56:142" x14ac:dyDescent="0.2">
      <c r="BD30320" s="325"/>
      <c r="EL30320" s="325"/>
    </row>
    <row r="30321" spans="56:142" x14ac:dyDescent="0.2">
      <c r="BD30321" s="325"/>
      <c r="EL30321" s="325"/>
    </row>
    <row r="30322" spans="56:142" x14ac:dyDescent="0.2">
      <c r="BD30322" s="325"/>
      <c r="EL30322" s="325"/>
    </row>
    <row r="30323" spans="56:142" x14ac:dyDescent="0.2">
      <c r="BD30323" s="325"/>
      <c r="EL30323" s="325"/>
    </row>
    <row r="30324" spans="56:142" x14ac:dyDescent="0.2">
      <c r="BD30324" s="325"/>
      <c r="EL30324" s="325"/>
    </row>
    <row r="30325" spans="56:142" x14ac:dyDescent="0.2">
      <c r="BD30325" s="325"/>
      <c r="EL30325" s="325"/>
    </row>
    <row r="30326" spans="56:142" x14ac:dyDescent="0.2">
      <c r="BD30326" s="325"/>
      <c r="EL30326" s="325"/>
    </row>
    <row r="30327" spans="56:142" x14ac:dyDescent="0.2">
      <c r="BD30327" s="325"/>
      <c r="EL30327" s="325"/>
    </row>
    <row r="30328" spans="56:142" x14ac:dyDescent="0.2">
      <c r="BD30328" s="325"/>
      <c r="EL30328" s="325"/>
    </row>
    <row r="30329" spans="56:142" x14ac:dyDescent="0.2">
      <c r="BD30329" s="325"/>
      <c r="EL30329" s="325"/>
    </row>
    <row r="30330" spans="56:142" x14ac:dyDescent="0.2">
      <c r="BD30330" s="325"/>
      <c r="EL30330" s="325"/>
    </row>
    <row r="30331" spans="56:142" x14ac:dyDescent="0.2">
      <c r="BD30331" s="325"/>
      <c r="EL30331" s="325"/>
    </row>
    <row r="30332" spans="56:142" x14ac:dyDescent="0.2">
      <c r="BD30332" s="325"/>
      <c r="EL30332" s="325"/>
    </row>
    <row r="30333" spans="56:142" x14ac:dyDescent="0.2">
      <c r="BD30333" s="325"/>
      <c r="EL30333" s="325"/>
    </row>
    <row r="30334" spans="56:142" x14ac:dyDescent="0.2">
      <c r="BD30334" s="325"/>
      <c r="EL30334" s="325"/>
    </row>
    <row r="30335" spans="56:142" x14ac:dyDescent="0.2">
      <c r="BD30335" s="325"/>
      <c r="EL30335" s="325"/>
    </row>
    <row r="30336" spans="56:142" x14ac:dyDescent="0.2">
      <c r="BD30336" s="325"/>
      <c r="EL30336" s="325"/>
    </row>
    <row r="30337" spans="56:142" x14ac:dyDescent="0.2">
      <c r="BD30337" s="325"/>
      <c r="EL30337" s="325"/>
    </row>
    <row r="30338" spans="56:142" x14ac:dyDescent="0.2">
      <c r="BD30338" s="325"/>
      <c r="EL30338" s="325"/>
    </row>
    <row r="30339" spans="56:142" x14ac:dyDescent="0.2">
      <c r="BD30339" s="325"/>
      <c r="EL30339" s="325"/>
    </row>
    <row r="30340" spans="56:142" x14ac:dyDescent="0.2">
      <c r="BD30340" s="325"/>
      <c r="EL30340" s="325"/>
    </row>
    <row r="30341" spans="56:142" x14ac:dyDescent="0.2">
      <c r="BD30341" s="325"/>
      <c r="EL30341" s="325"/>
    </row>
    <row r="30342" spans="56:142" x14ac:dyDescent="0.2">
      <c r="BD30342" s="325"/>
      <c r="EL30342" s="325"/>
    </row>
    <row r="30343" spans="56:142" x14ac:dyDescent="0.2">
      <c r="BD30343" s="325"/>
      <c r="EL30343" s="325"/>
    </row>
    <row r="30344" spans="56:142" x14ac:dyDescent="0.2">
      <c r="BD30344" s="325"/>
      <c r="EL30344" s="325"/>
    </row>
    <row r="30345" spans="56:142" x14ac:dyDescent="0.2">
      <c r="BD30345" s="325"/>
      <c r="EL30345" s="325"/>
    </row>
    <row r="30346" spans="56:142" x14ac:dyDescent="0.2">
      <c r="BD30346" s="325"/>
      <c r="EL30346" s="325"/>
    </row>
    <row r="30347" spans="56:142" x14ac:dyDescent="0.2">
      <c r="BD30347" s="325"/>
      <c r="EL30347" s="325"/>
    </row>
    <row r="30348" spans="56:142" x14ac:dyDescent="0.2">
      <c r="BD30348" s="325"/>
      <c r="EL30348" s="325"/>
    </row>
    <row r="30349" spans="56:142" x14ac:dyDescent="0.2">
      <c r="BD30349" s="325"/>
      <c r="EL30349" s="325"/>
    </row>
    <row r="30350" spans="56:142" x14ac:dyDescent="0.2">
      <c r="BD30350" s="325"/>
      <c r="EL30350" s="325"/>
    </row>
    <row r="30351" spans="56:142" x14ac:dyDescent="0.2">
      <c r="BD30351" s="325"/>
      <c r="EL30351" s="325"/>
    </row>
    <row r="30352" spans="56:142" x14ac:dyDescent="0.2">
      <c r="BD30352" s="325"/>
      <c r="EL30352" s="325"/>
    </row>
    <row r="30353" spans="56:142" x14ac:dyDescent="0.2">
      <c r="BD30353" s="325"/>
      <c r="EL30353" s="325"/>
    </row>
    <row r="30354" spans="56:142" x14ac:dyDescent="0.2">
      <c r="BD30354" s="325"/>
      <c r="EL30354" s="325"/>
    </row>
    <row r="30355" spans="56:142" x14ac:dyDescent="0.2">
      <c r="BD30355" s="325"/>
      <c r="EL30355" s="325"/>
    </row>
    <row r="30356" spans="56:142" x14ac:dyDescent="0.2">
      <c r="BD30356" s="325"/>
      <c r="EL30356" s="325"/>
    </row>
    <row r="30357" spans="56:142" x14ac:dyDescent="0.2">
      <c r="BD30357" s="325"/>
      <c r="EL30357" s="325"/>
    </row>
    <row r="30358" spans="56:142" x14ac:dyDescent="0.2">
      <c r="BD30358" s="325"/>
      <c r="EL30358" s="325"/>
    </row>
    <row r="30359" spans="56:142" x14ac:dyDescent="0.2">
      <c r="BD30359" s="325"/>
      <c r="EL30359" s="325"/>
    </row>
    <row r="30360" spans="56:142" x14ac:dyDescent="0.2">
      <c r="BD30360" s="325"/>
      <c r="EL30360" s="325"/>
    </row>
    <row r="30361" spans="56:142" x14ac:dyDescent="0.2">
      <c r="BD30361" s="325"/>
      <c r="EL30361" s="325"/>
    </row>
    <row r="30362" spans="56:142" x14ac:dyDescent="0.2">
      <c r="BD30362" s="325"/>
      <c r="EL30362" s="325"/>
    </row>
    <row r="30363" spans="56:142" x14ac:dyDescent="0.2">
      <c r="BD30363" s="325"/>
      <c r="EL30363" s="325"/>
    </row>
    <row r="30364" spans="56:142" x14ac:dyDescent="0.2">
      <c r="BD30364" s="325"/>
      <c r="EL30364" s="325"/>
    </row>
    <row r="30365" spans="56:142" x14ac:dyDescent="0.2">
      <c r="BD30365" s="325"/>
      <c r="EL30365" s="325"/>
    </row>
    <row r="30366" spans="56:142" x14ac:dyDescent="0.2">
      <c r="BD30366" s="325"/>
      <c r="EL30366" s="325"/>
    </row>
    <row r="30367" spans="56:142" x14ac:dyDescent="0.2">
      <c r="BD30367" s="325"/>
      <c r="EL30367" s="325"/>
    </row>
    <row r="30368" spans="56:142" x14ac:dyDescent="0.2">
      <c r="BD30368" s="325"/>
      <c r="EL30368" s="325"/>
    </row>
    <row r="30369" spans="56:142" x14ac:dyDescent="0.2">
      <c r="BD30369" s="325"/>
      <c r="EL30369" s="325"/>
    </row>
    <row r="30370" spans="56:142" x14ac:dyDescent="0.2">
      <c r="BD30370" s="325"/>
      <c r="EL30370" s="325"/>
    </row>
    <row r="30371" spans="56:142" x14ac:dyDescent="0.2">
      <c r="BD30371" s="325"/>
      <c r="EL30371" s="325"/>
    </row>
    <row r="30372" spans="56:142" x14ac:dyDescent="0.2">
      <c r="BD30372" s="325"/>
      <c r="EL30372" s="325"/>
    </row>
    <row r="30373" spans="56:142" x14ac:dyDescent="0.2">
      <c r="BD30373" s="325"/>
      <c r="EL30373" s="325"/>
    </row>
    <row r="30374" spans="56:142" x14ac:dyDescent="0.2">
      <c r="BD30374" s="325"/>
      <c r="EL30374" s="325"/>
    </row>
    <row r="30375" spans="56:142" x14ac:dyDescent="0.2">
      <c r="BD30375" s="325"/>
      <c r="EL30375" s="325"/>
    </row>
    <row r="30376" spans="56:142" x14ac:dyDescent="0.2">
      <c r="BD30376" s="325"/>
      <c r="EL30376" s="325"/>
    </row>
    <row r="30377" spans="56:142" x14ac:dyDescent="0.2">
      <c r="BD30377" s="325"/>
      <c r="EL30377" s="325"/>
    </row>
    <row r="30378" spans="56:142" x14ac:dyDescent="0.2">
      <c r="BD30378" s="325"/>
      <c r="EL30378" s="325"/>
    </row>
    <row r="30379" spans="56:142" x14ac:dyDescent="0.2">
      <c r="BD30379" s="325"/>
      <c r="EL30379" s="325"/>
    </row>
    <row r="30380" spans="56:142" x14ac:dyDescent="0.2">
      <c r="BD30380" s="325"/>
      <c r="EL30380" s="325"/>
    </row>
    <row r="30381" spans="56:142" x14ac:dyDescent="0.2">
      <c r="BD30381" s="325"/>
      <c r="EL30381" s="325"/>
    </row>
    <row r="30382" spans="56:142" x14ac:dyDescent="0.2">
      <c r="BD30382" s="325"/>
      <c r="EL30382" s="325"/>
    </row>
    <row r="30383" spans="56:142" x14ac:dyDescent="0.2">
      <c r="BD30383" s="325"/>
      <c r="EL30383" s="325"/>
    </row>
    <row r="30384" spans="56:142" x14ac:dyDescent="0.2">
      <c r="BD30384" s="325"/>
      <c r="EL30384" s="325"/>
    </row>
    <row r="30385" spans="56:142" x14ac:dyDescent="0.2">
      <c r="BD30385" s="325"/>
      <c r="EL30385" s="325"/>
    </row>
    <row r="30386" spans="56:142" x14ac:dyDescent="0.2">
      <c r="BD30386" s="325"/>
      <c r="EL30386" s="325"/>
    </row>
    <row r="30387" spans="56:142" x14ac:dyDescent="0.2">
      <c r="BD30387" s="325"/>
      <c r="EL30387" s="325"/>
    </row>
    <row r="30388" spans="56:142" x14ac:dyDescent="0.2">
      <c r="BD30388" s="325"/>
      <c r="EL30388" s="325"/>
    </row>
    <row r="30389" spans="56:142" x14ac:dyDescent="0.2">
      <c r="BD30389" s="325"/>
      <c r="EL30389" s="325"/>
    </row>
    <row r="30390" spans="56:142" x14ac:dyDescent="0.2">
      <c r="BD30390" s="325"/>
      <c r="EL30390" s="325"/>
    </row>
    <row r="30391" spans="56:142" x14ac:dyDescent="0.2">
      <c r="BD30391" s="325"/>
      <c r="EL30391" s="325"/>
    </row>
    <row r="30392" spans="56:142" x14ac:dyDescent="0.2">
      <c r="BD30392" s="325"/>
      <c r="EL30392" s="325"/>
    </row>
    <row r="30393" spans="56:142" x14ac:dyDescent="0.2">
      <c r="BD30393" s="325"/>
      <c r="EL30393" s="325"/>
    </row>
    <row r="30394" spans="56:142" x14ac:dyDescent="0.2">
      <c r="BD30394" s="325"/>
      <c r="EL30394" s="325"/>
    </row>
    <row r="30395" spans="56:142" x14ac:dyDescent="0.2">
      <c r="BD30395" s="325"/>
      <c r="EL30395" s="325"/>
    </row>
    <row r="30396" spans="56:142" x14ac:dyDescent="0.2">
      <c r="BD30396" s="325"/>
      <c r="EL30396" s="325"/>
    </row>
    <row r="30397" spans="56:142" x14ac:dyDescent="0.2">
      <c r="BD30397" s="325"/>
      <c r="EL30397" s="325"/>
    </row>
    <row r="30398" spans="56:142" x14ac:dyDescent="0.2">
      <c r="BD30398" s="325"/>
      <c r="EL30398" s="325"/>
    </row>
    <row r="30399" spans="56:142" x14ac:dyDescent="0.2">
      <c r="BD30399" s="325"/>
      <c r="EL30399" s="325"/>
    </row>
    <row r="30400" spans="56:142" x14ac:dyDescent="0.2">
      <c r="BD30400" s="325"/>
      <c r="EL30400" s="325"/>
    </row>
    <row r="30401" spans="56:142" x14ac:dyDescent="0.2">
      <c r="BD30401" s="325"/>
      <c r="EL30401" s="325"/>
    </row>
    <row r="30402" spans="56:142" x14ac:dyDescent="0.2">
      <c r="BD30402" s="325"/>
      <c r="EL30402" s="325"/>
    </row>
    <row r="30403" spans="56:142" x14ac:dyDescent="0.2">
      <c r="BD30403" s="325"/>
      <c r="EL30403" s="325"/>
    </row>
    <row r="30404" spans="56:142" x14ac:dyDescent="0.2">
      <c r="BD30404" s="325"/>
      <c r="EL30404" s="325"/>
    </row>
    <row r="30405" spans="56:142" x14ac:dyDescent="0.2">
      <c r="BD30405" s="325"/>
      <c r="EL30405" s="325"/>
    </row>
    <row r="30406" spans="56:142" x14ac:dyDescent="0.2">
      <c r="BD30406" s="325"/>
      <c r="EL30406" s="325"/>
    </row>
    <row r="30407" spans="56:142" x14ac:dyDescent="0.2">
      <c r="BD30407" s="325"/>
      <c r="EL30407" s="325"/>
    </row>
    <row r="30408" spans="56:142" x14ac:dyDescent="0.2">
      <c r="BD30408" s="325"/>
      <c r="EL30408" s="325"/>
    </row>
    <row r="30409" spans="56:142" x14ac:dyDescent="0.2">
      <c r="BD30409" s="325"/>
      <c r="EL30409" s="325"/>
    </row>
    <row r="30410" spans="56:142" x14ac:dyDescent="0.2">
      <c r="BD30410" s="325"/>
      <c r="EL30410" s="325"/>
    </row>
    <row r="30411" spans="56:142" x14ac:dyDescent="0.2">
      <c r="BD30411" s="325"/>
      <c r="EL30411" s="325"/>
    </row>
    <row r="30412" spans="56:142" x14ac:dyDescent="0.2">
      <c r="BD30412" s="325"/>
      <c r="EL30412" s="325"/>
    </row>
    <row r="30413" spans="56:142" x14ac:dyDescent="0.2">
      <c r="BD30413" s="325"/>
      <c r="EL30413" s="325"/>
    </row>
    <row r="30414" spans="56:142" x14ac:dyDescent="0.2">
      <c r="BD30414" s="325"/>
      <c r="EL30414" s="325"/>
    </row>
    <row r="30415" spans="56:142" x14ac:dyDescent="0.2">
      <c r="BD30415" s="325"/>
      <c r="EL30415" s="325"/>
    </row>
    <row r="30416" spans="56:142" x14ac:dyDescent="0.2">
      <c r="BD30416" s="325"/>
      <c r="EL30416" s="325"/>
    </row>
    <row r="30417" spans="56:142" x14ac:dyDescent="0.2">
      <c r="BD30417" s="325"/>
      <c r="EL30417" s="325"/>
    </row>
    <row r="30418" spans="56:142" x14ac:dyDescent="0.2">
      <c r="BD30418" s="325"/>
      <c r="EL30418" s="325"/>
    </row>
    <row r="30419" spans="56:142" x14ac:dyDescent="0.2">
      <c r="BD30419" s="325"/>
      <c r="EL30419" s="325"/>
    </row>
    <row r="30420" spans="56:142" x14ac:dyDescent="0.2">
      <c r="BD30420" s="325"/>
      <c r="EL30420" s="325"/>
    </row>
    <row r="30421" spans="56:142" x14ac:dyDescent="0.2">
      <c r="BD30421" s="325"/>
      <c r="EL30421" s="325"/>
    </row>
    <row r="30422" spans="56:142" x14ac:dyDescent="0.2">
      <c r="BD30422" s="325"/>
      <c r="EL30422" s="325"/>
    </row>
    <row r="30423" spans="56:142" x14ac:dyDescent="0.2">
      <c r="BD30423" s="325"/>
      <c r="EL30423" s="325"/>
    </row>
    <row r="30424" spans="56:142" x14ac:dyDescent="0.2">
      <c r="BD30424" s="325"/>
      <c r="EL30424" s="325"/>
    </row>
    <row r="30425" spans="56:142" x14ac:dyDescent="0.2">
      <c r="BD30425" s="325"/>
      <c r="EL30425" s="325"/>
    </row>
    <row r="30426" spans="56:142" x14ac:dyDescent="0.2">
      <c r="BD30426" s="325"/>
      <c r="EL30426" s="325"/>
    </row>
    <row r="30427" spans="56:142" x14ac:dyDescent="0.2">
      <c r="BD30427" s="325"/>
      <c r="EL30427" s="325"/>
    </row>
    <row r="30428" spans="56:142" x14ac:dyDescent="0.2">
      <c r="BD30428" s="325"/>
      <c r="EL30428" s="325"/>
    </row>
    <row r="30429" spans="56:142" x14ac:dyDescent="0.2">
      <c r="BD30429" s="325"/>
      <c r="EL30429" s="325"/>
    </row>
    <row r="30430" spans="56:142" x14ac:dyDescent="0.2">
      <c r="BD30430" s="325"/>
      <c r="EL30430" s="325"/>
    </row>
    <row r="30431" spans="56:142" x14ac:dyDescent="0.2">
      <c r="BD30431" s="325"/>
      <c r="EL30431" s="325"/>
    </row>
    <row r="30432" spans="56:142" x14ac:dyDescent="0.2">
      <c r="BD30432" s="325"/>
      <c r="EL30432" s="325"/>
    </row>
    <row r="30433" spans="56:142" x14ac:dyDescent="0.2">
      <c r="BD30433" s="325"/>
      <c r="EL30433" s="325"/>
    </row>
    <row r="30434" spans="56:142" x14ac:dyDescent="0.2">
      <c r="BD30434" s="325"/>
      <c r="EL30434" s="325"/>
    </row>
    <row r="30435" spans="56:142" x14ac:dyDescent="0.2">
      <c r="BD30435" s="325"/>
      <c r="EL30435" s="325"/>
    </row>
    <row r="30436" spans="56:142" x14ac:dyDescent="0.2">
      <c r="BD30436" s="325"/>
      <c r="EL30436" s="325"/>
    </row>
    <row r="30437" spans="56:142" x14ac:dyDescent="0.2">
      <c r="BD30437" s="325"/>
      <c r="EL30437" s="325"/>
    </row>
    <row r="30438" spans="56:142" x14ac:dyDescent="0.2">
      <c r="BD30438" s="325"/>
      <c r="EL30438" s="325"/>
    </row>
    <row r="30439" spans="56:142" x14ac:dyDescent="0.2">
      <c r="BD30439" s="325"/>
      <c r="EL30439" s="325"/>
    </row>
    <row r="30440" spans="56:142" x14ac:dyDescent="0.2">
      <c r="BD30440" s="325"/>
      <c r="EL30440" s="325"/>
    </row>
    <row r="30441" spans="56:142" x14ac:dyDescent="0.2">
      <c r="BD30441" s="325"/>
      <c r="EL30441" s="325"/>
    </row>
    <row r="30442" spans="56:142" x14ac:dyDescent="0.2">
      <c r="BD30442" s="325"/>
      <c r="EL30442" s="325"/>
    </row>
    <row r="30443" spans="56:142" x14ac:dyDescent="0.2">
      <c r="BD30443" s="325"/>
      <c r="EL30443" s="325"/>
    </row>
    <row r="30444" spans="56:142" x14ac:dyDescent="0.2">
      <c r="BD30444" s="325"/>
      <c r="EL30444" s="325"/>
    </row>
    <row r="30445" spans="56:142" x14ac:dyDescent="0.2">
      <c r="BD30445" s="325"/>
      <c r="EL30445" s="325"/>
    </row>
    <row r="30446" spans="56:142" x14ac:dyDescent="0.2">
      <c r="BD30446" s="325"/>
      <c r="EL30446" s="325"/>
    </row>
    <row r="30447" spans="56:142" x14ac:dyDescent="0.2">
      <c r="BD30447" s="325"/>
      <c r="EL30447" s="325"/>
    </row>
    <row r="30448" spans="56:142" x14ac:dyDescent="0.2">
      <c r="BD30448" s="325"/>
      <c r="EL30448" s="325"/>
    </row>
    <row r="30449" spans="56:142" x14ac:dyDescent="0.2">
      <c r="BD30449" s="325"/>
      <c r="EL30449" s="325"/>
    </row>
    <row r="30450" spans="56:142" x14ac:dyDescent="0.2">
      <c r="BD30450" s="325"/>
      <c r="EL30450" s="325"/>
    </row>
    <row r="30451" spans="56:142" x14ac:dyDescent="0.2">
      <c r="BD30451" s="325"/>
      <c r="EL30451" s="325"/>
    </row>
    <row r="30452" spans="56:142" x14ac:dyDescent="0.2">
      <c r="BD30452" s="325"/>
      <c r="EL30452" s="325"/>
    </row>
    <row r="30453" spans="56:142" x14ac:dyDescent="0.2">
      <c r="BD30453" s="325"/>
      <c r="EL30453" s="325"/>
    </row>
    <row r="30454" spans="56:142" x14ac:dyDescent="0.2">
      <c r="BD30454" s="325"/>
      <c r="EL30454" s="325"/>
    </row>
    <row r="30455" spans="56:142" x14ac:dyDescent="0.2">
      <c r="BD30455" s="325"/>
      <c r="EL30455" s="325"/>
    </row>
    <row r="30456" spans="56:142" x14ac:dyDescent="0.2">
      <c r="BD30456" s="325"/>
      <c r="EL30456" s="325"/>
    </row>
    <row r="30457" spans="56:142" x14ac:dyDescent="0.2">
      <c r="BD30457" s="325"/>
      <c r="EL30457" s="325"/>
    </row>
    <row r="30458" spans="56:142" x14ac:dyDescent="0.2">
      <c r="BD30458" s="325"/>
      <c r="EL30458" s="325"/>
    </row>
    <row r="30459" spans="56:142" x14ac:dyDescent="0.2">
      <c r="BD30459" s="325"/>
      <c r="EL30459" s="325"/>
    </row>
    <row r="30460" spans="56:142" x14ac:dyDescent="0.2">
      <c r="BD30460" s="325"/>
      <c r="EL30460" s="325"/>
    </row>
    <row r="30461" spans="56:142" x14ac:dyDescent="0.2">
      <c r="BD30461" s="325"/>
      <c r="EL30461" s="325"/>
    </row>
    <row r="30462" spans="56:142" x14ac:dyDescent="0.2">
      <c r="BD30462" s="325"/>
      <c r="EL30462" s="325"/>
    </row>
    <row r="30463" spans="56:142" x14ac:dyDescent="0.2">
      <c r="BD30463" s="325"/>
      <c r="EL30463" s="325"/>
    </row>
    <row r="30464" spans="56:142" x14ac:dyDescent="0.2">
      <c r="BD30464" s="325"/>
      <c r="EL30464" s="325"/>
    </row>
    <row r="30465" spans="56:142" x14ac:dyDescent="0.2">
      <c r="BD30465" s="325"/>
      <c r="EL30465" s="325"/>
    </row>
    <row r="30466" spans="56:142" x14ac:dyDescent="0.2">
      <c r="BD30466" s="325"/>
      <c r="EL30466" s="325"/>
    </row>
    <row r="30467" spans="56:142" x14ac:dyDescent="0.2">
      <c r="BD30467" s="325"/>
      <c r="EL30467" s="325"/>
    </row>
    <row r="30468" spans="56:142" x14ac:dyDescent="0.2">
      <c r="BD30468" s="325"/>
      <c r="EL30468" s="325"/>
    </row>
    <row r="30469" spans="56:142" x14ac:dyDescent="0.2">
      <c r="BD30469" s="325"/>
      <c r="EL30469" s="325"/>
    </row>
    <row r="30470" spans="56:142" x14ac:dyDescent="0.2">
      <c r="BD30470" s="325"/>
      <c r="EL30470" s="325"/>
    </row>
    <row r="30471" spans="56:142" x14ac:dyDescent="0.2">
      <c r="BD30471" s="325"/>
      <c r="EL30471" s="325"/>
    </row>
    <row r="30472" spans="56:142" x14ac:dyDescent="0.2">
      <c r="BD30472" s="325"/>
      <c r="EL30472" s="325"/>
    </row>
    <row r="30473" spans="56:142" x14ac:dyDescent="0.2">
      <c r="BD30473" s="325"/>
      <c r="EL30473" s="325"/>
    </row>
    <row r="30474" spans="56:142" x14ac:dyDescent="0.2">
      <c r="BD30474" s="325"/>
      <c r="EL30474" s="325"/>
    </row>
    <row r="30475" spans="56:142" x14ac:dyDescent="0.2">
      <c r="BD30475" s="325"/>
      <c r="EL30475" s="325"/>
    </row>
    <row r="30476" spans="56:142" x14ac:dyDescent="0.2">
      <c r="BD30476" s="325"/>
      <c r="EL30476" s="325"/>
    </row>
    <row r="30477" spans="56:142" x14ac:dyDescent="0.2">
      <c r="BD30477" s="325"/>
      <c r="EL30477" s="325"/>
    </row>
    <row r="30478" spans="56:142" x14ac:dyDescent="0.2">
      <c r="BD30478" s="325"/>
      <c r="EL30478" s="325"/>
    </row>
    <row r="30479" spans="56:142" x14ac:dyDescent="0.2">
      <c r="BD30479" s="325"/>
      <c r="EL30479" s="325"/>
    </row>
    <row r="30480" spans="56:142" x14ac:dyDescent="0.2">
      <c r="BD30480" s="325"/>
      <c r="EL30480" s="325"/>
    </row>
    <row r="30481" spans="56:142" x14ac:dyDescent="0.2">
      <c r="BD30481" s="325"/>
      <c r="EL30481" s="325"/>
    </row>
    <row r="30482" spans="56:142" x14ac:dyDescent="0.2">
      <c r="BD30482" s="325"/>
      <c r="EL30482" s="325"/>
    </row>
    <row r="30483" spans="56:142" x14ac:dyDescent="0.2">
      <c r="BD30483" s="325"/>
      <c r="EL30483" s="325"/>
    </row>
    <row r="30484" spans="56:142" x14ac:dyDescent="0.2">
      <c r="BD30484" s="325"/>
      <c r="EL30484" s="325"/>
    </row>
    <row r="30485" spans="56:142" x14ac:dyDescent="0.2">
      <c r="BD30485" s="325"/>
      <c r="EL30485" s="325"/>
    </row>
    <row r="30486" spans="56:142" x14ac:dyDescent="0.2">
      <c r="BD30486" s="325"/>
      <c r="EL30486" s="325"/>
    </row>
    <row r="30487" spans="56:142" x14ac:dyDescent="0.2">
      <c r="BD30487" s="325"/>
      <c r="EL30487" s="325"/>
    </row>
    <row r="30488" spans="56:142" x14ac:dyDescent="0.2">
      <c r="BD30488" s="325"/>
      <c r="EL30488" s="325"/>
    </row>
    <row r="30489" spans="56:142" x14ac:dyDescent="0.2">
      <c r="BD30489" s="325"/>
      <c r="EL30489" s="325"/>
    </row>
    <row r="30490" spans="56:142" x14ac:dyDescent="0.2">
      <c r="BD30490" s="325"/>
      <c r="EL30490" s="325"/>
    </row>
    <row r="30491" spans="56:142" x14ac:dyDescent="0.2">
      <c r="BD30491" s="325"/>
      <c r="EL30491" s="325"/>
    </row>
    <row r="30492" spans="56:142" x14ac:dyDescent="0.2">
      <c r="BD30492" s="325"/>
      <c r="EL30492" s="325"/>
    </row>
    <row r="30493" spans="56:142" x14ac:dyDescent="0.2">
      <c r="BD30493" s="325"/>
      <c r="EL30493" s="325"/>
    </row>
    <row r="30494" spans="56:142" x14ac:dyDescent="0.2">
      <c r="BD30494" s="325"/>
      <c r="EL30494" s="325"/>
    </row>
    <row r="30495" spans="56:142" x14ac:dyDescent="0.2">
      <c r="BD30495" s="325"/>
      <c r="EL30495" s="325"/>
    </row>
    <row r="30496" spans="56:142" x14ac:dyDescent="0.2">
      <c r="BD30496" s="325"/>
      <c r="EL30496" s="325"/>
    </row>
    <row r="30497" spans="56:142" x14ac:dyDescent="0.2">
      <c r="BD30497" s="325"/>
      <c r="EL30497" s="325"/>
    </row>
    <row r="30498" spans="56:142" x14ac:dyDescent="0.2">
      <c r="BD30498" s="325"/>
      <c r="EL30498" s="325"/>
    </row>
    <row r="30499" spans="56:142" x14ac:dyDescent="0.2">
      <c r="BD30499" s="325"/>
      <c r="EL30499" s="325"/>
    </row>
    <row r="30500" spans="56:142" x14ac:dyDescent="0.2">
      <c r="BD30500" s="325"/>
      <c r="EL30500" s="325"/>
    </row>
    <row r="30501" spans="56:142" x14ac:dyDescent="0.2">
      <c r="BD30501" s="325"/>
      <c r="EL30501" s="325"/>
    </row>
    <row r="30502" spans="56:142" x14ac:dyDescent="0.2">
      <c r="BD30502" s="325"/>
      <c r="EL30502" s="325"/>
    </row>
    <row r="30503" spans="56:142" x14ac:dyDescent="0.2">
      <c r="BD30503" s="325"/>
      <c r="EL30503" s="325"/>
    </row>
    <row r="30504" spans="56:142" x14ac:dyDescent="0.2">
      <c r="BD30504" s="325"/>
      <c r="EL30504" s="325"/>
    </row>
    <row r="30505" spans="56:142" x14ac:dyDescent="0.2">
      <c r="BD30505" s="325"/>
      <c r="EL30505" s="325"/>
    </row>
    <row r="30506" spans="56:142" x14ac:dyDescent="0.2">
      <c r="BD30506" s="325"/>
      <c r="EL30506" s="325"/>
    </row>
    <row r="30507" spans="56:142" x14ac:dyDescent="0.2">
      <c r="BD30507" s="325"/>
      <c r="EL30507" s="325"/>
    </row>
    <row r="30508" spans="56:142" x14ac:dyDescent="0.2">
      <c r="BD30508" s="325"/>
      <c r="EL30508" s="325"/>
    </row>
    <row r="30509" spans="56:142" x14ac:dyDescent="0.2">
      <c r="BD30509" s="325"/>
      <c r="EL30509" s="325"/>
    </row>
    <row r="30510" spans="56:142" x14ac:dyDescent="0.2">
      <c r="BD30510" s="325"/>
      <c r="EL30510" s="325"/>
    </row>
    <row r="30511" spans="56:142" x14ac:dyDescent="0.2">
      <c r="BD30511" s="325"/>
      <c r="EL30511" s="325"/>
    </row>
    <row r="30512" spans="56:142" x14ac:dyDescent="0.2">
      <c r="BD30512" s="325"/>
      <c r="EL30512" s="325"/>
    </row>
    <row r="30513" spans="56:142" x14ac:dyDescent="0.2">
      <c r="BD30513" s="325"/>
      <c r="EL30513" s="325"/>
    </row>
    <row r="30514" spans="56:142" x14ac:dyDescent="0.2">
      <c r="BD30514" s="325"/>
      <c r="EL30514" s="325"/>
    </row>
    <row r="30515" spans="56:142" x14ac:dyDescent="0.2">
      <c r="BD30515" s="325"/>
      <c r="EL30515" s="325"/>
    </row>
    <row r="30516" spans="56:142" x14ac:dyDescent="0.2">
      <c r="BD30516" s="325"/>
      <c r="EL30516" s="325"/>
    </row>
    <row r="30517" spans="56:142" x14ac:dyDescent="0.2">
      <c r="BD30517" s="325"/>
      <c r="EL30517" s="325"/>
    </row>
    <row r="30518" spans="56:142" x14ac:dyDescent="0.2">
      <c r="BD30518" s="325"/>
      <c r="EL30518" s="325"/>
    </row>
    <row r="30519" spans="56:142" x14ac:dyDescent="0.2">
      <c r="BD30519" s="325"/>
      <c r="EL30519" s="325"/>
    </row>
    <row r="30520" spans="56:142" x14ac:dyDescent="0.2">
      <c r="BD30520" s="325"/>
      <c r="EL30520" s="325"/>
    </row>
    <row r="30521" spans="56:142" x14ac:dyDescent="0.2">
      <c r="BD30521" s="325"/>
      <c r="EL30521" s="325"/>
    </row>
    <row r="30522" spans="56:142" x14ac:dyDescent="0.2">
      <c r="BD30522" s="325"/>
      <c r="EL30522" s="325"/>
    </row>
    <row r="30523" spans="56:142" x14ac:dyDescent="0.2">
      <c r="BD30523" s="325"/>
      <c r="EL30523" s="325"/>
    </row>
    <row r="30524" spans="56:142" x14ac:dyDescent="0.2">
      <c r="BD30524" s="325"/>
      <c r="EL30524" s="325"/>
    </row>
    <row r="30525" spans="56:142" x14ac:dyDescent="0.2">
      <c r="BD30525" s="325"/>
      <c r="EL30525" s="325"/>
    </row>
    <row r="30526" spans="56:142" x14ac:dyDescent="0.2">
      <c r="BD30526" s="325"/>
      <c r="EL30526" s="325"/>
    </row>
    <row r="30527" spans="56:142" x14ac:dyDescent="0.2">
      <c r="BD30527" s="325"/>
      <c r="EL30527" s="325"/>
    </row>
    <row r="30528" spans="56:142" x14ac:dyDescent="0.2">
      <c r="BD30528" s="325"/>
      <c r="EL30528" s="325"/>
    </row>
    <row r="30529" spans="56:142" x14ac:dyDescent="0.2">
      <c r="BD30529" s="325"/>
      <c r="EL30529" s="325"/>
    </row>
    <row r="30530" spans="56:142" x14ac:dyDescent="0.2">
      <c r="BD30530" s="325"/>
      <c r="EL30530" s="325"/>
    </row>
    <row r="30531" spans="56:142" x14ac:dyDescent="0.2">
      <c r="BD30531" s="325"/>
      <c r="EL30531" s="325"/>
    </row>
    <row r="30532" spans="56:142" x14ac:dyDescent="0.2">
      <c r="BD30532" s="325"/>
      <c r="EL30532" s="325"/>
    </row>
    <row r="30533" spans="56:142" x14ac:dyDescent="0.2">
      <c r="BD30533" s="325"/>
      <c r="EL30533" s="325"/>
    </row>
    <row r="30534" spans="56:142" x14ac:dyDescent="0.2">
      <c r="BD30534" s="325"/>
      <c r="EL30534" s="325"/>
    </row>
    <row r="30535" spans="56:142" x14ac:dyDescent="0.2">
      <c r="BD30535" s="325"/>
      <c r="EL30535" s="325"/>
    </row>
    <row r="30536" spans="56:142" x14ac:dyDescent="0.2">
      <c r="BD30536" s="325"/>
      <c r="EL30536" s="325"/>
    </row>
    <row r="30537" spans="56:142" x14ac:dyDescent="0.2">
      <c r="BD30537" s="325"/>
      <c r="EL30537" s="325"/>
    </row>
    <row r="30538" spans="56:142" x14ac:dyDescent="0.2">
      <c r="BD30538" s="325"/>
      <c r="EL30538" s="325"/>
    </row>
    <row r="30539" spans="56:142" x14ac:dyDescent="0.2">
      <c r="BD30539" s="325"/>
      <c r="EL30539" s="325"/>
    </row>
    <row r="30540" spans="56:142" x14ac:dyDescent="0.2">
      <c r="BD30540" s="325"/>
      <c r="EL30540" s="325"/>
    </row>
    <row r="30541" spans="56:142" x14ac:dyDescent="0.2">
      <c r="BD30541" s="325"/>
      <c r="EL30541" s="325"/>
    </row>
    <row r="30542" spans="56:142" x14ac:dyDescent="0.2">
      <c r="BD30542" s="325"/>
      <c r="EL30542" s="325"/>
    </row>
    <row r="30543" spans="56:142" x14ac:dyDescent="0.2">
      <c r="BD30543" s="325"/>
      <c r="EL30543" s="325"/>
    </row>
    <row r="30544" spans="56:142" x14ac:dyDescent="0.2">
      <c r="BD30544" s="325"/>
      <c r="EL30544" s="325"/>
    </row>
    <row r="30545" spans="56:142" x14ac:dyDescent="0.2">
      <c r="BD30545" s="325"/>
      <c r="EL30545" s="325"/>
    </row>
    <row r="30546" spans="56:142" x14ac:dyDescent="0.2">
      <c r="BD30546" s="325"/>
      <c r="EL30546" s="325"/>
    </row>
    <row r="30547" spans="56:142" x14ac:dyDescent="0.2">
      <c r="BD30547" s="325"/>
      <c r="EL30547" s="325"/>
    </row>
    <row r="30548" spans="56:142" x14ac:dyDescent="0.2">
      <c r="BD30548" s="325"/>
      <c r="EL30548" s="325"/>
    </row>
    <row r="30549" spans="56:142" x14ac:dyDescent="0.2">
      <c r="BD30549" s="325"/>
      <c r="EL30549" s="325"/>
    </row>
    <row r="30550" spans="56:142" x14ac:dyDescent="0.2">
      <c r="BD30550" s="325"/>
      <c r="EL30550" s="325"/>
    </row>
    <row r="30551" spans="56:142" x14ac:dyDescent="0.2">
      <c r="BD30551" s="325"/>
      <c r="EL30551" s="325"/>
    </row>
    <row r="30552" spans="56:142" x14ac:dyDescent="0.2">
      <c r="BD30552" s="325"/>
      <c r="EL30552" s="325"/>
    </row>
    <row r="30553" spans="56:142" x14ac:dyDescent="0.2">
      <c r="BD30553" s="325"/>
      <c r="EL30553" s="325"/>
    </row>
    <row r="30554" spans="56:142" x14ac:dyDescent="0.2">
      <c r="BD30554" s="325"/>
      <c r="EL30554" s="325"/>
    </row>
    <row r="30555" spans="56:142" x14ac:dyDescent="0.2">
      <c r="BD30555" s="325"/>
      <c r="EL30555" s="325"/>
    </row>
    <row r="30556" spans="56:142" x14ac:dyDescent="0.2">
      <c r="BD30556" s="325"/>
      <c r="EL30556" s="325"/>
    </row>
    <row r="30557" spans="56:142" x14ac:dyDescent="0.2">
      <c r="BD30557" s="325"/>
      <c r="EL30557" s="325"/>
    </row>
    <row r="30558" spans="56:142" x14ac:dyDescent="0.2">
      <c r="BD30558" s="325"/>
      <c r="EL30558" s="325"/>
    </row>
    <row r="30559" spans="56:142" x14ac:dyDescent="0.2">
      <c r="BD30559" s="325"/>
      <c r="EL30559" s="325"/>
    </row>
    <row r="30560" spans="56:142" x14ac:dyDescent="0.2">
      <c r="BD30560" s="325"/>
      <c r="EL30560" s="325"/>
    </row>
    <row r="30561" spans="56:142" x14ac:dyDescent="0.2">
      <c r="BD30561" s="325"/>
      <c r="EL30561" s="325"/>
    </row>
    <row r="30562" spans="56:142" x14ac:dyDescent="0.2">
      <c r="BD30562" s="325"/>
      <c r="EL30562" s="325"/>
    </row>
    <row r="30563" spans="56:142" x14ac:dyDescent="0.2">
      <c r="BD30563" s="325"/>
      <c r="EL30563" s="325"/>
    </row>
    <row r="30564" spans="56:142" x14ac:dyDescent="0.2">
      <c r="BD30564" s="325"/>
      <c r="EL30564" s="325"/>
    </row>
    <row r="30565" spans="56:142" x14ac:dyDescent="0.2">
      <c r="BD30565" s="325"/>
      <c r="EL30565" s="325"/>
    </row>
    <row r="30566" spans="56:142" x14ac:dyDescent="0.2">
      <c r="BD30566" s="325"/>
      <c r="EL30566" s="325"/>
    </row>
    <row r="30567" spans="56:142" x14ac:dyDescent="0.2">
      <c r="BD30567" s="325"/>
      <c r="EL30567" s="325"/>
    </row>
    <row r="30568" spans="56:142" x14ac:dyDescent="0.2">
      <c r="BD30568" s="325"/>
      <c r="EL30568" s="325"/>
    </row>
    <row r="30569" spans="56:142" x14ac:dyDescent="0.2">
      <c r="BD30569" s="325"/>
      <c r="EL30569" s="325"/>
    </row>
    <row r="30570" spans="56:142" x14ac:dyDescent="0.2">
      <c r="BD30570" s="325"/>
      <c r="EL30570" s="325"/>
    </row>
    <row r="30571" spans="56:142" x14ac:dyDescent="0.2">
      <c r="BD30571" s="325"/>
      <c r="EL30571" s="325"/>
    </row>
    <row r="30572" spans="56:142" x14ac:dyDescent="0.2">
      <c r="BD30572" s="325"/>
      <c r="EL30572" s="325"/>
    </row>
    <row r="30573" spans="56:142" x14ac:dyDescent="0.2">
      <c r="BD30573" s="325"/>
      <c r="EL30573" s="325"/>
    </row>
    <row r="30574" spans="56:142" x14ac:dyDescent="0.2">
      <c r="BD30574" s="325"/>
      <c r="EL30574" s="325"/>
    </row>
    <row r="30575" spans="56:142" x14ac:dyDescent="0.2">
      <c r="BD30575" s="325"/>
      <c r="EL30575" s="325"/>
    </row>
    <row r="30576" spans="56:142" x14ac:dyDescent="0.2">
      <c r="BD30576" s="325"/>
      <c r="EL30576" s="325"/>
    </row>
    <row r="30577" spans="56:142" x14ac:dyDescent="0.2">
      <c r="BD30577" s="325"/>
      <c r="EL30577" s="325"/>
    </row>
    <row r="30578" spans="56:142" x14ac:dyDescent="0.2">
      <c r="BD30578" s="325"/>
      <c r="EL30578" s="325"/>
    </row>
    <row r="30579" spans="56:142" x14ac:dyDescent="0.2">
      <c r="BD30579" s="325"/>
      <c r="EL30579" s="325"/>
    </row>
    <row r="30580" spans="56:142" x14ac:dyDescent="0.2">
      <c r="BD30580" s="325"/>
      <c r="EL30580" s="325"/>
    </row>
    <row r="30581" spans="56:142" x14ac:dyDescent="0.2">
      <c r="BD30581" s="325"/>
      <c r="EL30581" s="325"/>
    </row>
    <row r="30582" spans="56:142" x14ac:dyDescent="0.2">
      <c r="BD30582" s="325"/>
      <c r="EL30582" s="325"/>
    </row>
    <row r="30583" spans="56:142" x14ac:dyDescent="0.2">
      <c r="BD30583" s="325"/>
      <c r="EL30583" s="325"/>
    </row>
    <row r="30584" spans="56:142" x14ac:dyDescent="0.2">
      <c r="BD30584" s="325"/>
      <c r="EL30584" s="325"/>
    </row>
    <row r="30585" spans="56:142" x14ac:dyDescent="0.2">
      <c r="BD30585" s="325"/>
      <c r="EL30585" s="325"/>
    </row>
    <row r="30586" spans="56:142" x14ac:dyDescent="0.2">
      <c r="BD30586" s="325"/>
      <c r="EL30586" s="325"/>
    </row>
    <row r="30587" spans="56:142" x14ac:dyDescent="0.2">
      <c r="BD30587" s="325"/>
      <c r="EL30587" s="325"/>
    </row>
    <row r="30588" spans="56:142" x14ac:dyDescent="0.2">
      <c r="BD30588" s="325"/>
      <c r="EL30588" s="325"/>
    </row>
    <row r="30589" spans="56:142" x14ac:dyDescent="0.2">
      <c r="BD30589" s="325"/>
      <c r="EL30589" s="325"/>
    </row>
    <row r="30590" spans="56:142" x14ac:dyDescent="0.2">
      <c r="BD30590" s="325"/>
      <c r="EL30590" s="325"/>
    </row>
    <row r="30591" spans="56:142" x14ac:dyDescent="0.2">
      <c r="BD30591" s="325"/>
      <c r="EL30591" s="325"/>
    </row>
    <row r="30592" spans="56:142" x14ac:dyDescent="0.2">
      <c r="BD30592" s="325"/>
      <c r="EL30592" s="325"/>
    </row>
    <row r="30593" spans="56:142" x14ac:dyDescent="0.2">
      <c r="BD30593" s="325"/>
      <c r="EL30593" s="325"/>
    </row>
    <row r="30594" spans="56:142" x14ac:dyDescent="0.2">
      <c r="BD30594" s="325"/>
      <c r="EL30594" s="325"/>
    </row>
    <row r="30595" spans="56:142" x14ac:dyDescent="0.2">
      <c r="BD30595" s="325"/>
      <c r="EL30595" s="325"/>
    </row>
    <row r="30596" spans="56:142" x14ac:dyDescent="0.2">
      <c r="BD30596" s="325"/>
      <c r="EL30596" s="325"/>
    </row>
    <row r="30597" spans="56:142" x14ac:dyDescent="0.2">
      <c r="BD30597" s="325"/>
      <c r="EL30597" s="325"/>
    </row>
    <row r="30598" spans="56:142" x14ac:dyDescent="0.2">
      <c r="BD30598" s="325"/>
      <c r="EL30598" s="325"/>
    </row>
    <row r="30599" spans="56:142" x14ac:dyDescent="0.2">
      <c r="BD30599" s="325"/>
      <c r="EL30599" s="325"/>
    </row>
    <row r="30600" spans="56:142" x14ac:dyDescent="0.2">
      <c r="BD30600" s="325"/>
      <c r="EL30600" s="325"/>
    </row>
    <row r="30601" spans="56:142" x14ac:dyDescent="0.2">
      <c r="BD30601" s="325"/>
      <c r="EL30601" s="325"/>
    </row>
    <row r="30602" spans="56:142" x14ac:dyDescent="0.2">
      <c r="BD30602" s="325"/>
      <c r="EL30602" s="325"/>
    </row>
    <row r="30603" spans="56:142" x14ac:dyDescent="0.2">
      <c r="BD30603" s="325"/>
      <c r="EL30603" s="325"/>
    </row>
    <row r="30604" spans="56:142" x14ac:dyDescent="0.2">
      <c r="BD30604" s="325"/>
      <c r="EL30604" s="325"/>
    </row>
    <row r="30605" spans="56:142" x14ac:dyDescent="0.2">
      <c r="BD30605" s="325"/>
      <c r="EL30605" s="325"/>
    </row>
    <row r="30606" spans="56:142" x14ac:dyDescent="0.2">
      <c r="BD30606" s="325"/>
      <c r="EL30606" s="325"/>
    </row>
    <row r="30607" spans="56:142" x14ac:dyDescent="0.2">
      <c r="BD30607" s="325"/>
      <c r="EL30607" s="325"/>
    </row>
    <row r="30608" spans="56:142" x14ac:dyDescent="0.2">
      <c r="BD30608" s="325"/>
      <c r="EL30608" s="325"/>
    </row>
    <row r="30609" spans="56:142" x14ac:dyDescent="0.2">
      <c r="BD30609" s="325"/>
      <c r="EL30609" s="325"/>
    </row>
    <row r="30610" spans="56:142" x14ac:dyDescent="0.2">
      <c r="BD30610" s="325"/>
      <c r="EL30610" s="325"/>
    </row>
    <row r="30611" spans="56:142" x14ac:dyDescent="0.2">
      <c r="BD30611" s="325"/>
      <c r="EL30611" s="325"/>
    </row>
    <row r="30612" spans="56:142" x14ac:dyDescent="0.2">
      <c r="BD30612" s="325"/>
      <c r="EL30612" s="325"/>
    </row>
    <row r="30613" spans="56:142" x14ac:dyDescent="0.2">
      <c r="BD30613" s="325"/>
      <c r="EL30613" s="325"/>
    </row>
    <row r="30614" spans="56:142" x14ac:dyDescent="0.2">
      <c r="BD30614" s="325"/>
      <c r="EL30614" s="325"/>
    </row>
    <row r="30615" spans="56:142" x14ac:dyDescent="0.2">
      <c r="BD30615" s="325"/>
      <c r="EL30615" s="325"/>
    </row>
    <row r="30616" spans="56:142" x14ac:dyDescent="0.2">
      <c r="BD30616" s="325"/>
      <c r="EL30616" s="325"/>
    </row>
    <row r="30617" spans="56:142" x14ac:dyDescent="0.2">
      <c r="BD30617" s="325"/>
      <c r="EL30617" s="325"/>
    </row>
    <row r="30618" spans="56:142" x14ac:dyDescent="0.2">
      <c r="BD30618" s="325"/>
      <c r="EL30618" s="325"/>
    </row>
    <row r="30619" spans="56:142" x14ac:dyDescent="0.2">
      <c r="BD30619" s="325"/>
      <c r="EL30619" s="325"/>
    </row>
    <row r="30620" spans="56:142" x14ac:dyDescent="0.2">
      <c r="BD30620" s="325"/>
      <c r="EL30620" s="325"/>
    </row>
    <row r="30621" spans="56:142" x14ac:dyDescent="0.2">
      <c r="BD30621" s="325"/>
      <c r="EL30621" s="325"/>
    </row>
    <row r="30622" spans="56:142" x14ac:dyDescent="0.2">
      <c r="BD30622" s="325"/>
      <c r="EL30622" s="325"/>
    </row>
    <row r="30623" spans="56:142" x14ac:dyDescent="0.2">
      <c r="BD30623" s="325"/>
      <c r="EL30623" s="325"/>
    </row>
    <row r="30624" spans="56:142" x14ac:dyDescent="0.2">
      <c r="BD30624" s="325"/>
      <c r="EL30624" s="325"/>
    </row>
    <row r="30625" spans="56:142" x14ac:dyDescent="0.2">
      <c r="BD30625" s="325"/>
      <c r="EL30625" s="325"/>
    </row>
    <row r="30626" spans="56:142" x14ac:dyDescent="0.2">
      <c r="BD30626" s="325"/>
      <c r="EL30626" s="325"/>
    </row>
    <row r="30627" spans="56:142" x14ac:dyDescent="0.2">
      <c r="BD30627" s="325"/>
      <c r="EL30627" s="325"/>
    </row>
    <row r="30628" spans="56:142" x14ac:dyDescent="0.2">
      <c r="BD30628" s="325"/>
      <c r="EL30628" s="325"/>
    </row>
    <row r="30629" spans="56:142" x14ac:dyDescent="0.2">
      <c r="BD30629" s="325"/>
      <c r="EL30629" s="325"/>
    </row>
    <row r="30630" spans="56:142" x14ac:dyDescent="0.2">
      <c r="BD30630" s="325"/>
      <c r="EL30630" s="325"/>
    </row>
    <row r="30631" spans="56:142" x14ac:dyDescent="0.2">
      <c r="BD30631" s="325"/>
      <c r="EL30631" s="325"/>
    </row>
    <row r="30632" spans="56:142" x14ac:dyDescent="0.2">
      <c r="BD30632" s="325"/>
      <c r="EL30632" s="325"/>
    </row>
    <row r="30633" spans="56:142" x14ac:dyDescent="0.2">
      <c r="BD30633" s="325"/>
      <c r="EL30633" s="325"/>
    </row>
    <row r="30634" spans="56:142" x14ac:dyDescent="0.2">
      <c r="BD30634" s="325"/>
      <c r="EL30634" s="325"/>
    </row>
    <row r="30635" spans="56:142" x14ac:dyDescent="0.2">
      <c r="BD30635" s="325"/>
      <c r="EL30635" s="325"/>
    </row>
    <row r="30636" spans="56:142" x14ac:dyDescent="0.2">
      <c r="BD30636" s="325"/>
      <c r="EL30636" s="325"/>
    </row>
    <row r="30637" spans="56:142" x14ac:dyDescent="0.2">
      <c r="BD30637" s="325"/>
      <c r="EL30637" s="325"/>
    </row>
    <row r="30638" spans="56:142" x14ac:dyDescent="0.2">
      <c r="BD30638" s="325"/>
      <c r="EL30638" s="325"/>
    </row>
    <row r="30639" spans="56:142" x14ac:dyDescent="0.2">
      <c r="BD30639" s="325"/>
      <c r="EL30639" s="325"/>
    </row>
    <row r="30640" spans="56:142" x14ac:dyDescent="0.2">
      <c r="BD30640" s="325"/>
      <c r="EL30640" s="325"/>
    </row>
    <row r="30641" spans="56:142" x14ac:dyDescent="0.2">
      <c r="BD30641" s="325"/>
      <c r="EL30641" s="325"/>
    </row>
    <row r="30642" spans="56:142" x14ac:dyDescent="0.2">
      <c r="BD30642" s="325"/>
      <c r="EL30642" s="325"/>
    </row>
    <row r="30643" spans="56:142" x14ac:dyDescent="0.2">
      <c r="BD30643" s="325"/>
      <c r="EL30643" s="325"/>
    </row>
    <row r="30644" spans="56:142" x14ac:dyDescent="0.2">
      <c r="BD30644" s="325"/>
      <c r="EL30644" s="325"/>
    </row>
    <row r="30645" spans="56:142" x14ac:dyDescent="0.2">
      <c r="BD30645" s="325"/>
      <c r="EL30645" s="325"/>
    </row>
    <row r="30646" spans="56:142" x14ac:dyDescent="0.2">
      <c r="BD30646" s="325"/>
      <c r="EL30646" s="325"/>
    </row>
    <row r="30647" spans="56:142" x14ac:dyDescent="0.2">
      <c r="BD30647" s="325"/>
      <c r="EL30647" s="325"/>
    </row>
    <row r="30648" spans="56:142" x14ac:dyDescent="0.2">
      <c r="BD30648" s="325"/>
      <c r="EL30648" s="325"/>
    </row>
    <row r="30649" spans="56:142" x14ac:dyDescent="0.2">
      <c r="BD30649" s="325"/>
      <c r="EL30649" s="325"/>
    </row>
    <row r="30650" spans="56:142" x14ac:dyDescent="0.2">
      <c r="BD30650" s="325"/>
      <c r="EL30650" s="325"/>
    </row>
    <row r="30651" spans="56:142" x14ac:dyDescent="0.2">
      <c r="BD30651" s="325"/>
      <c r="EL30651" s="325"/>
    </row>
    <row r="30652" spans="56:142" x14ac:dyDescent="0.2">
      <c r="BD30652" s="325"/>
      <c r="EL30652" s="325"/>
    </row>
    <row r="30653" spans="56:142" x14ac:dyDescent="0.2">
      <c r="BD30653" s="325"/>
      <c r="EL30653" s="325"/>
    </row>
    <row r="30654" spans="56:142" x14ac:dyDescent="0.2">
      <c r="BD30654" s="325"/>
      <c r="EL30654" s="325"/>
    </row>
    <row r="30655" spans="56:142" x14ac:dyDescent="0.2">
      <c r="BD30655" s="325"/>
      <c r="EL30655" s="325"/>
    </row>
    <row r="30656" spans="56:142" x14ac:dyDescent="0.2">
      <c r="BD30656" s="325"/>
      <c r="EL30656" s="325"/>
    </row>
    <row r="30657" spans="56:142" x14ac:dyDescent="0.2">
      <c r="BD30657" s="325"/>
      <c r="EL30657" s="325"/>
    </row>
    <row r="30658" spans="56:142" x14ac:dyDescent="0.2">
      <c r="BD30658" s="325"/>
      <c r="EL30658" s="325"/>
    </row>
    <row r="30659" spans="56:142" x14ac:dyDescent="0.2">
      <c r="BD30659" s="325"/>
      <c r="EL30659" s="325"/>
    </row>
    <row r="30660" spans="56:142" x14ac:dyDescent="0.2">
      <c r="BD30660" s="325"/>
      <c r="EL30660" s="325"/>
    </row>
    <row r="30661" spans="56:142" x14ac:dyDescent="0.2">
      <c r="BD30661" s="325"/>
      <c r="EL30661" s="325"/>
    </row>
    <row r="30662" spans="56:142" x14ac:dyDescent="0.2">
      <c r="BD30662" s="325"/>
      <c r="EL30662" s="325"/>
    </row>
    <row r="30663" spans="56:142" x14ac:dyDescent="0.2">
      <c r="BD30663" s="325"/>
      <c r="EL30663" s="325"/>
    </row>
    <row r="30664" spans="56:142" x14ac:dyDescent="0.2">
      <c r="BD30664" s="325"/>
      <c r="EL30664" s="325"/>
    </row>
    <row r="30665" spans="56:142" x14ac:dyDescent="0.2">
      <c r="BD30665" s="325"/>
      <c r="EL30665" s="325"/>
    </row>
    <row r="30666" spans="56:142" x14ac:dyDescent="0.2">
      <c r="BD30666" s="325"/>
      <c r="EL30666" s="325"/>
    </row>
    <row r="30667" spans="56:142" x14ac:dyDescent="0.2">
      <c r="BD30667" s="325"/>
      <c r="EL30667" s="325"/>
    </row>
    <row r="30668" spans="56:142" x14ac:dyDescent="0.2">
      <c r="BD30668" s="325"/>
      <c r="EL30668" s="325"/>
    </row>
    <row r="30669" spans="56:142" x14ac:dyDescent="0.2">
      <c r="BD30669" s="325"/>
      <c r="EL30669" s="325"/>
    </row>
    <row r="30670" spans="56:142" x14ac:dyDescent="0.2">
      <c r="BD30670" s="325"/>
      <c r="EL30670" s="325"/>
    </row>
    <row r="30671" spans="56:142" x14ac:dyDescent="0.2">
      <c r="BD30671" s="325"/>
      <c r="EL30671" s="325"/>
    </row>
    <row r="30672" spans="56:142" x14ac:dyDescent="0.2">
      <c r="BD30672" s="325"/>
      <c r="EL30672" s="325"/>
    </row>
    <row r="30673" spans="56:142" x14ac:dyDescent="0.2">
      <c r="BD30673" s="325"/>
      <c r="EL30673" s="325"/>
    </row>
    <row r="30674" spans="56:142" x14ac:dyDescent="0.2">
      <c r="BD30674" s="325"/>
      <c r="EL30674" s="325"/>
    </row>
    <row r="30675" spans="56:142" x14ac:dyDescent="0.2">
      <c r="BD30675" s="325"/>
      <c r="EL30675" s="325"/>
    </row>
    <row r="30676" spans="56:142" x14ac:dyDescent="0.2">
      <c r="BD30676" s="325"/>
      <c r="EL30676" s="325"/>
    </row>
    <row r="30677" spans="56:142" x14ac:dyDescent="0.2">
      <c r="BD30677" s="325"/>
      <c r="EL30677" s="325"/>
    </row>
    <row r="30678" spans="56:142" x14ac:dyDescent="0.2">
      <c r="BD30678" s="325"/>
      <c r="EL30678" s="325"/>
    </row>
    <row r="30679" spans="56:142" x14ac:dyDescent="0.2">
      <c r="BD30679" s="325"/>
      <c r="EL30679" s="325"/>
    </row>
    <row r="30680" spans="56:142" x14ac:dyDescent="0.2">
      <c r="BD30680" s="325"/>
      <c r="EL30680" s="325"/>
    </row>
    <row r="30681" spans="56:142" x14ac:dyDescent="0.2">
      <c r="BD30681" s="325"/>
      <c r="EL30681" s="325"/>
    </row>
    <row r="30682" spans="56:142" x14ac:dyDescent="0.2">
      <c r="BD30682" s="325"/>
      <c r="EL30682" s="325"/>
    </row>
    <row r="30683" spans="56:142" x14ac:dyDescent="0.2">
      <c r="BD30683" s="325"/>
      <c r="EL30683" s="325"/>
    </row>
    <row r="30684" spans="56:142" x14ac:dyDescent="0.2">
      <c r="BD30684" s="325"/>
      <c r="EL30684" s="325"/>
    </row>
    <row r="30685" spans="56:142" x14ac:dyDescent="0.2">
      <c r="BD30685" s="325"/>
      <c r="EL30685" s="325"/>
    </row>
    <row r="30686" spans="56:142" x14ac:dyDescent="0.2">
      <c r="BD30686" s="325"/>
      <c r="EL30686" s="325"/>
    </row>
    <row r="30687" spans="56:142" x14ac:dyDescent="0.2">
      <c r="BD30687" s="325"/>
      <c r="EL30687" s="325"/>
    </row>
    <row r="30688" spans="56:142" x14ac:dyDescent="0.2">
      <c r="BD30688" s="325"/>
      <c r="EL30688" s="325"/>
    </row>
    <row r="30689" spans="56:142" x14ac:dyDescent="0.2">
      <c r="BD30689" s="325"/>
      <c r="EL30689" s="325"/>
    </row>
    <row r="30690" spans="56:142" x14ac:dyDescent="0.2">
      <c r="BD30690" s="325"/>
      <c r="EL30690" s="325"/>
    </row>
    <row r="30691" spans="56:142" x14ac:dyDescent="0.2">
      <c r="BD30691" s="325"/>
      <c r="EL30691" s="325"/>
    </row>
    <row r="30692" spans="56:142" x14ac:dyDescent="0.2">
      <c r="BD30692" s="325"/>
      <c r="EL30692" s="325"/>
    </row>
    <row r="30693" spans="56:142" x14ac:dyDescent="0.2">
      <c r="BD30693" s="325"/>
      <c r="EL30693" s="325"/>
    </row>
    <row r="30694" spans="56:142" x14ac:dyDescent="0.2">
      <c r="BD30694" s="325"/>
      <c r="EL30694" s="325"/>
    </row>
    <row r="30695" spans="56:142" x14ac:dyDescent="0.2">
      <c r="BD30695" s="325"/>
      <c r="EL30695" s="325"/>
    </row>
    <row r="30696" spans="56:142" x14ac:dyDescent="0.2">
      <c r="BD30696" s="325"/>
      <c r="EL30696" s="325"/>
    </row>
    <row r="30697" spans="56:142" x14ac:dyDescent="0.2">
      <c r="BD30697" s="325"/>
      <c r="EL30697" s="325"/>
    </row>
    <row r="30698" spans="56:142" x14ac:dyDescent="0.2">
      <c r="BD30698" s="325"/>
      <c r="EL30698" s="325"/>
    </row>
    <row r="30699" spans="56:142" x14ac:dyDescent="0.2">
      <c r="BD30699" s="325"/>
      <c r="EL30699" s="325"/>
    </row>
    <row r="30700" spans="56:142" x14ac:dyDescent="0.2">
      <c r="BD30700" s="325"/>
      <c r="EL30700" s="325"/>
    </row>
    <row r="30701" spans="56:142" x14ac:dyDescent="0.2">
      <c r="BD30701" s="325"/>
      <c r="EL30701" s="325"/>
    </row>
    <row r="30702" spans="56:142" x14ac:dyDescent="0.2">
      <c r="BD30702" s="325"/>
      <c r="EL30702" s="325"/>
    </row>
    <row r="30703" spans="56:142" x14ac:dyDescent="0.2">
      <c r="BD30703" s="325"/>
      <c r="EL30703" s="325"/>
    </row>
    <row r="30704" spans="56:142" x14ac:dyDescent="0.2">
      <c r="BD30704" s="325"/>
      <c r="EL30704" s="325"/>
    </row>
    <row r="30705" spans="56:142" x14ac:dyDescent="0.2">
      <c r="BD30705" s="325"/>
      <c r="EL30705" s="325"/>
    </row>
    <row r="30706" spans="56:142" x14ac:dyDescent="0.2">
      <c r="BD30706" s="325"/>
      <c r="EL30706" s="325"/>
    </row>
    <row r="30707" spans="56:142" x14ac:dyDescent="0.2">
      <c r="BD30707" s="325"/>
      <c r="EL30707" s="325"/>
    </row>
    <row r="30708" spans="56:142" x14ac:dyDescent="0.2">
      <c r="BD30708" s="325"/>
      <c r="EL30708" s="325"/>
    </row>
    <row r="30709" spans="56:142" x14ac:dyDescent="0.2">
      <c r="BD30709" s="325"/>
      <c r="EL30709" s="325"/>
    </row>
    <row r="30710" spans="56:142" x14ac:dyDescent="0.2">
      <c r="BD30710" s="325"/>
      <c r="EL30710" s="325"/>
    </row>
    <row r="30711" spans="56:142" x14ac:dyDescent="0.2">
      <c r="BD30711" s="325"/>
      <c r="EL30711" s="325"/>
    </row>
    <row r="30712" spans="56:142" x14ac:dyDescent="0.2">
      <c r="BD30712" s="325"/>
      <c r="EL30712" s="325"/>
    </row>
    <row r="30713" spans="56:142" x14ac:dyDescent="0.2">
      <c r="BD30713" s="325"/>
      <c r="EL30713" s="325"/>
    </row>
    <row r="30714" spans="56:142" x14ac:dyDescent="0.2">
      <c r="BD30714" s="325"/>
      <c r="EL30714" s="325"/>
    </row>
    <row r="30715" spans="56:142" x14ac:dyDescent="0.2">
      <c r="BD30715" s="325"/>
      <c r="EL30715" s="325"/>
    </row>
    <row r="30716" spans="56:142" x14ac:dyDescent="0.2">
      <c r="BD30716" s="325"/>
      <c r="EL30716" s="325"/>
    </row>
    <row r="30717" spans="56:142" x14ac:dyDescent="0.2">
      <c r="BD30717" s="325"/>
      <c r="EL30717" s="325"/>
    </row>
    <row r="30718" spans="56:142" x14ac:dyDescent="0.2">
      <c r="BD30718" s="325"/>
      <c r="EL30718" s="325"/>
    </row>
    <row r="30719" spans="56:142" x14ac:dyDescent="0.2">
      <c r="BD30719" s="325"/>
      <c r="EL30719" s="325"/>
    </row>
    <row r="30720" spans="56:142" x14ac:dyDescent="0.2">
      <c r="BD30720" s="325"/>
      <c r="EL30720" s="325"/>
    </row>
    <row r="30721" spans="56:142" x14ac:dyDescent="0.2">
      <c r="BD30721" s="325"/>
      <c r="EL30721" s="325"/>
    </row>
    <row r="30722" spans="56:142" x14ac:dyDescent="0.2">
      <c r="BD30722" s="325"/>
      <c r="EL30722" s="325"/>
    </row>
    <row r="30723" spans="56:142" x14ac:dyDescent="0.2">
      <c r="BD30723" s="325"/>
      <c r="EL30723" s="325"/>
    </row>
    <row r="30724" spans="56:142" x14ac:dyDescent="0.2">
      <c r="BD30724" s="325"/>
      <c r="EL30724" s="325"/>
    </row>
    <row r="30725" spans="56:142" x14ac:dyDescent="0.2">
      <c r="BD30725" s="325"/>
      <c r="EL30725" s="325"/>
    </row>
    <row r="30726" spans="56:142" x14ac:dyDescent="0.2">
      <c r="BD30726" s="325"/>
      <c r="EL30726" s="325"/>
    </row>
    <row r="30727" spans="56:142" x14ac:dyDescent="0.2">
      <c r="BD30727" s="325"/>
      <c r="EL30727" s="325"/>
    </row>
    <row r="30728" spans="56:142" x14ac:dyDescent="0.2">
      <c r="BD30728" s="325"/>
      <c r="EL30728" s="325"/>
    </row>
    <row r="30729" spans="56:142" x14ac:dyDescent="0.2">
      <c r="BD30729" s="325"/>
      <c r="EL30729" s="325"/>
    </row>
    <row r="30730" spans="56:142" x14ac:dyDescent="0.2">
      <c r="BD30730" s="325"/>
      <c r="EL30730" s="325"/>
    </row>
    <row r="30731" spans="56:142" x14ac:dyDescent="0.2">
      <c r="BD30731" s="325"/>
      <c r="EL30731" s="325"/>
    </row>
    <row r="30732" spans="56:142" x14ac:dyDescent="0.2">
      <c r="BD30732" s="325"/>
      <c r="EL30732" s="325"/>
    </row>
    <row r="30733" spans="56:142" x14ac:dyDescent="0.2">
      <c r="BD30733" s="325"/>
      <c r="EL30733" s="325"/>
    </row>
    <row r="30734" spans="56:142" x14ac:dyDescent="0.2">
      <c r="BD30734" s="325"/>
      <c r="EL30734" s="325"/>
    </row>
    <row r="30735" spans="56:142" x14ac:dyDescent="0.2">
      <c r="BD30735" s="325"/>
      <c r="EL30735" s="325"/>
    </row>
    <row r="30736" spans="56:142" x14ac:dyDescent="0.2">
      <c r="BD30736" s="325"/>
      <c r="EL30736" s="325"/>
    </row>
    <row r="30737" spans="56:142" x14ac:dyDescent="0.2">
      <c r="BD30737" s="325"/>
      <c r="EL30737" s="325"/>
    </row>
    <row r="30738" spans="56:142" x14ac:dyDescent="0.2">
      <c r="BD30738" s="325"/>
      <c r="EL30738" s="325"/>
    </row>
    <row r="30739" spans="56:142" x14ac:dyDescent="0.2">
      <c r="BD30739" s="325"/>
      <c r="EL30739" s="325"/>
    </row>
    <row r="30740" spans="56:142" x14ac:dyDescent="0.2">
      <c r="BD30740" s="325"/>
      <c r="EL30740" s="325"/>
    </row>
    <row r="30741" spans="56:142" x14ac:dyDescent="0.2">
      <c r="BD30741" s="325"/>
      <c r="EL30741" s="325"/>
    </row>
    <row r="30742" spans="56:142" x14ac:dyDescent="0.2">
      <c r="BD30742" s="325"/>
      <c r="EL30742" s="325"/>
    </row>
    <row r="30743" spans="56:142" x14ac:dyDescent="0.2">
      <c r="BD30743" s="325"/>
      <c r="EL30743" s="325"/>
    </row>
    <row r="30744" spans="56:142" x14ac:dyDescent="0.2">
      <c r="BD30744" s="325"/>
      <c r="EL30744" s="325"/>
    </row>
    <row r="30745" spans="56:142" x14ac:dyDescent="0.2">
      <c r="BD30745" s="325"/>
      <c r="EL30745" s="325"/>
    </row>
    <row r="30746" spans="56:142" x14ac:dyDescent="0.2">
      <c r="BD30746" s="325"/>
      <c r="EL30746" s="325"/>
    </row>
    <row r="30747" spans="56:142" x14ac:dyDescent="0.2">
      <c r="BD30747" s="325"/>
      <c r="EL30747" s="325"/>
    </row>
    <row r="30748" spans="56:142" x14ac:dyDescent="0.2">
      <c r="BD30748" s="325"/>
      <c r="EL30748" s="325"/>
    </row>
    <row r="30749" spans="56:142" x14ac:dyDescent="0.2">
      <c r="BD30749" s="325"/>
      <c r="EL30749" s="325"/>
    </row>
    <row r="30750" spans="56:142" x14ac:dyDescent="0.2">
      <c r="BD30750" s="325"/>
      <c r="EL30750" s="325"/>
    </row>
    <row r="30751" spans="56:142" x14ac:dyDescent="0.2">
      <c r="BD30751" s="325"/>
      <c r="EL30751" s="325"/>
    </row>
    <row r="30752" spans="56:142" x14ac:dyDescent="0.2">
      <c r="BD30752" s="325"/>
      <c r="EL30752" s="325"/>
    </row>
    <row r="30753" spans="56:142" x14ac:dyDescent="0.2">
      <c r="BD30753" s="325"/>
      <c r="EL30753" s="325"/>
    </row>
    <row r="30754" spans="56:142" x14ac:dyDescent="0.2">
      <c r="BD30754" s="325"/>
      <c r="EL30754" s="325"/>
    </row>
    <row r="30755" spans="56:142" x14ac:dyDescent="0.2">
      <c r="BD30755" s="325"/>
      <c r="EL30755" s="325"/>
    </row>
    <row r="30756" spans="56:142" x14ac:dyDescent="0.2">
      <c r="BD30756" s="325"/>
      <c r="EL30756" s="325"/>
    </row>
    <row r="30757" spans="56:142" x14ac:dyDescent="0.2">
      <c r="BD30757" s="325"/>
      <c r="EL30757" s="325"/>
    </row>
    <row r="30758" spans="56:142" x14ac:dyDescent="0.2">
      <c r="BD30758" s="325"/>
      <c r="EL30758" s="325"/>
    </row>
    <row r="30759" spans="56:142" x14ac:dyDescent="0.2">
      <c r="BD30759" s="325"/>
      <c r="EL30759" s="325"/>
    </row>
    <row r="30760" spans="56:142" x14ac:dyDescent="0.2">
      <c r="BD30760" s="325"/>
      <c r="EL30760" s="325"/>
    </row>
    <row r="30761" spans="56:142" x14ac:dyDescent="0.2">
      <c r="BD30761" s="325"/>
      <c r="EL30761" s="325"/>
    </row>
    <row r="30762" spans="56:142" x14ac:dyDescent="0.2">
      <c r="BD30762" s="325"/>
      <c r="EL30762" s="325"/>
    </row>
    <row r="30763" spans="56:142" x14ac:dyDescent="0.2">
      <c r="BD30763" s="325"/>
      <c r="EL30763" s="325"/>
    </row>
    <row r="30764" spans="56:142" x14ac:dyDescent="0.2">
      <c r="BD30764" s="325"/>
      <c r="EL30764" s="325"/>
    </row>
    <row r="30765" spans="56:142" x14ac:dyDescent="0.2">
      <c r="BD30765" s="325"/>
      <c r="EL30765" s="325"/>
    </row>
    <row r="30766" spans="56:142" x14ac:dyDescent="0.2">
      <c r="BD30766" s="325"/>
      <c r="EL30766" s="325"/>
    </row>
    <row r="30767" spans="56:142" x14ac:dyDescent="0.2">
      <c r="BD30767" s="325"/>
      <c r="EL30767" s="325"/>
    </row>
    <row r="30768" spans="56:142" x14ac:dyDescent="0.2">
      <c r="BD30768" s="325"/>
      <c r="EL30768" s="325"/>
    </row>
    <row r="30769" spans="56:142" x14ac:dyDescent="0.2">
      <c r="BD30769" s="325"/>
      <c r="EL30769" s="325"/>
    </row>
    <row r="30770" spans="56:142" x14ac:dyDescent="0.2">
      <c r="BD30770" s="325"/>
      <c r="EL30770" s="325"/>
    </row>
    <row r="30771" spans="56:142" x14ac:dyDescent="0.2">
      <c r="BD30771" s="325"/>
      <c r="EL30771" s="325"/>
    </row>
    <row r="30772" spans="56:142" x14ac:dyDescent="0.2">
      <c r="BD30772" s="325"/>
      <c r="EL30772" s="325"/>
    </row>
    <row r="30773" spans="56:142" x14ac:dyDescent="0.2">
      <c r="BD30773" s="325"/>
      <c r="EL30773" s="325"/>
    </row>
    <row r="30774" spans="56:142" x14ac:dyDescent="0.2">
      <c r="BD30774" s="325"/>
      <c r="EL30774" s="325"/>
    </row>
    <row r="30775" spans="56:142" x14ac:dyDescent="0.2">
      <c r="BD30775" s="325"/>
      <c r="EL30775" s="325"/>
    </row>
    <row r="30776" spans="56:142" x14ac:dyDescent="0.2">
      <c r="BD30776" s="325"/>
      <c r="EL30776" s="325"/>
    </row>
    <row r="30777" spans="56:142" x14ac:dyDescent="0.2">
      <c r="BD30777" s="325"/>
      <c r="EL30777" s="325"/>
    </row>
    <row r="30778" spans="56:142" x14ac:dyDescent="0.2">
      <c r="BD30778" s="325"/>
      <c r="EL30778" s="325"/>
    </row>
    <row r="30779" spans="56:142" x14ac:dyDescent="0.2">
      <c r="BD30779" s="325"/>
      <c r="EL30779" s="325"/>
    </row>
    <row r="30780" spans="56:142" x14ac:dyDescent="0.2">
      <c r="BD30780" s="325"/>
      <c r="EL30780" s="325"/>
    </row>
    <row r="30781" spans="56:142" x14ac:dyDescent="0.2">
      <c r="BD30781" s="325"/>
      <c r="EL30781" s="325"/>
    </row>
    <row r="30782" spans="56:142" x14ac:dyDescent="0.2">
      <c r="BD30782" s="325"/>
      <c r="EL30782" s="325"/>
    </row>
    <row r="30783" spans="56:142" x14ac:dyDescent="0.2">
      <c r="BD30783" s="325"/>
      <c r="EL30783" s="325"/>
    </row>
    <row r="30784" spans="56:142" x14ac:dyDescent="0.2">
      <c r="BD30784" s="325"/>
      <c r="EL30784" s="325"/>
    </row>
    <row r="30785" spans="56:142" x14ac:dyDescent="0.2">
      <c r="BD30785" s="325"/>
      <c r="EL30785" s="325"/>
    </row>
    <row r="30786" spans="56:142" x14ac:dyDescent="0.2">
      <c r="BD30786" s="325"/>
      <c r="EL30786" s="325"/>
    </row>
    <row r="30787" spans="56:142" x14ac:dyDescent="0.2">
      <c r="BD30787" s="325"/>
      <c r="EL30787" s="325"/>
    </row>
    <row r="30788" spans="56:142" x14ac:dyDescent="0.2">
      <c r="BD30788" s="325"/>
      <c r="EL30788" s="325"/>
    </row>
    <row r="30789" spans="56:142" x14ac:dyDescent="0.2">
      <c r="BD30789" s="325"/>
      <c r="EL30789" s="325"/>
    </row>
    <row r="30790" spans="56:142" x14ac:dyDescent="0.2">
      <c r="BD30790" s="325"/>
      <c r="EL30790" s="325"/>
    </row>
    <row r="30791" spans="56:142" x14ac:dyDescent="0.2">
      <c r="BD30791" s="325"/>
      <c r="EL30791" s="325"/>
    </row>
    <row r="30792" spans="56:142" x14ac:dyDescent="0.2">
      <c r="BD30792" s="325"/>
      <c r="EL30792" s="325"/>
    </row>
    <row r="30793" spans="56:142" x14ac:dyDescent="0.2">
      <c r="BD30793" s="325"/>
      <c r="EL30793" s="325"/>
    </row>
    <row r="30794" spans="56:142" x14ac:dyDescent="0.2">
      <c r="BD30794" s="325"/>
      <c r="EL30794" s="325"/>
    </row>
    <row r="30795" spans="56:142" x14ac:dyDescent="0.2">
      <c r="BD30795" s="325"/>
      <c r="EL30795" s="325"/>
    </row>
    <row r="30796" spans="56:142" x14ac:dyDescent="0.2">
      <c r="BD30796" s="325"/>
      <c r="EL30796" s="325"/>
    </row>
    <row r="30797" spans="56:142" x14ac:dyDescent="0.2">
      <c r="BD30797" s="325"/>
      <c r="EL30797" s="325"/>
    </row>
    <row r="30798" spans="56:142" x14ac:dyDescent="0.2">
      <c r="BD30798" s="325"/>
      <c r="EL30798" s="325"/>
    </row>
    <row r="30799" spans="56:142" x14ac:dyDescent="0.2">
      <c r="BD30799" s="325"/>
      <c r="EL30799" s="325"/>
    </row>
    <row r="30800" spans="56:142" x14ac:dyDescent="0.2">
      <c r="BD30800" s="325"/>
      <c r="EL30800" s="325"/>
    </row>
    <row r="30801" spans="56:142" x14ac:dyDescent="0.2">
      <c r="BD30801" s="325"/>
      <c r="EL30801" s="325"/>
    </row>
    <row r="30802" spans="56:142" x14ac:dyDescent="0.2">
      <c r="BD30802" s="325"/>
      <c r="EL30802" s="325"/>
    </row>
    <row r="30803" spans="56:142" x14ac:dyDescent="0.2">
      <c r="BD30803" s="325"/>
      <c r="EL30803" s="325"/>
    </row>
    <row r="30804" spans="56:142" x14ac:dyDescent="0.2">
      <c r="BD30804" s="325"/>
      <c r="EL30804" s="325"/>
    </row>
    <row r="30805" spans="56:142" x14ac:dyDescent="0.2">
      <c r="BD30805" s="325"/>
      <c r="EL30805" s="325"/>
    </row>
    <row r="30806" spans="56:142" x14ac:dyDescent="0.2">
      <c r="BD30806" s="325"/>
      <c r="EL30806" s="325"/>
    </row>
    <row r="30807" spans="56:142" x14ac:dyDescent="0.2">
      <c r="BD30807" s="325"/>
      <c r="EL30807" s="325"/>
    </row>
    <row r="30808" spans="56:142" x14ac:dyDescent="0.2">
      <c r="BD30808" s="325"/>
      <c r="EL30808" s="325"/>
    </row>
    <row r="30809" spans="56:142" x14ac:dyDescent="0.2">
      <c r="BD30809" s="325"/>
      <c r="EL30809" s="325"/>
    </row>
    <row r="30810" spans="56:142" x14ac:dyDescent="0.2">
      <c r="BD30810" s="325"/>
      <c r="EL30810" s="325"/>
    </row>
    <row r="30811" spans="56:142" x14ac:dyDescent="0.2">
      <c r="BD30811" s="325"/>
      <c r="EL30811" s="325"/>
    </row>
    <row r="30812" spans="56:142" x14ac:dyDescent="0.2">
      <c r="BD30812" s="325"/>
      <c r="EL30812" s="325"/>
    </row>
    <row r="30813" spans="56:142" x14ac:dyDescent="0.2">
      <c r="BD30813" s="325"/>
      <c r="EL30813" s="325"/>
    </row>
    <row r="30814" spans="56:142" x14ac:dyDescent="0.2">
      <c r="BD30814" s="325"/>
      <c r="EL30814" s="325"/>
    </row>
    <row r="30815" spans="56:142" x14ac:dyDescent="0.2">
      <c r="BD30815" s="325"/>
      <c r="EL30815" s="325"/>
    </row>
    <row r="30816" spans="56:142" x14ac:dyDescent="0.2">
      <c r="BD30816" s="325"/>
      <c r="EL30816" s="325"/>
    </row>
    <row r="30817" spans="56:142" x14ac:dyDescent="0.2">
      <c r="BD30817" s="325"/>
      <c r="EL30817" s="325"/>
    </row>
    <row r="30818" spans="56:142" x14ac:dyDescent="0.2">
      <c r="BD30818" s="325"/>
      <c r="EL30818" s="325"/>
    </row>
    <row r="30819" spans="56:142" x14ac:dyDescent="0.2">
      <c r="BD30819" s="325"/>
      <c r="EL30819" s="325"/>
    </row>
    <row r="30820" spans="56:142" x14ac:dyDescent="0.2">
      <c r="BD30820" s="325"/>
      <c r="EL30820" s="325"/>
    </row>
    <row r="30821" spans="56:142" x14ac:dyDescent="0.2">
      <c r="BD30821" s="325"/>
      <c r="EL30821" s="325"/>
    </row>
    <row r="30822" spans="56:142" x14ac:dyDescent="0.2">
      <c r="BD30822" s="325"/>
      <c r="EL30822" s="325"/>
    </row>
    <row r="30823" spans="56:142" x14ac:dyDescent="0.2">
      <c r="BD30823" s="325"/>
      <c r="EL30823" s="325"/>
    </row>
    <row r="30824" spans="56:142" x14ac:dyDescent="0.2">
      <c r="BD30824" s="325"/>
      <c r="EL30824" s="325"/>
    </row>
    <row r="30825" spans="56:142" x14ac:dyDescent="0.2">
      <c r="BD30825" s="325"/>
      <c r="EL30825" s="325"/>
    </row>
    <row r="30826" spans="56:142" x14ac:dyDescent="0.2">
      <c r="BD30826" s="325"/>
      <c r="EL30826" s="325"/>
    </row>
    <row r="30827" spans="56:142" x14ac:dyDescent="0.2">
      <c r="BD30827" s="325"/>
      <c r="EL30827" s="325"/>
    </row>
    <row r="30828" spans="56:142" x14ac:dyDescent="0.2">
      <c r="BD30828" s="325"/>
      <c r="EL30828" s="325"/>
    </row>
    <row r="30829" spans="56:142" x14ac:dyDescent="0.2">
      <c r="BD30829" s="325"/>
      <c r="EL30829" s="325"/>
    </row>
    <row r="30830" spans="56:142" x14ac:dyDescent="0.2">
      <c r="BD30830" s="325"/>
      <c r="EL30830" s="325"/>
    </row>
    <row r="30831" spans="56:142" x14ac:dyDescent="0.2">
      <c r="BD30831" s="325"/>
      <c r="EL30831" s="325"/>
    </row>
    <row r="30832" spans="56:142" x14ac:dyDescent="0.2">
      <c r="BD30832" s="325"/>
      <c r="EL30832" s="325"/>
    </row>
    <row r="30833" spans="56:142" x14ac:dyDescent="0.2">
      <c r="BD30833" s="325"/>
      <c r="EL30833" s="325"/>
    </row>
    <row r="30834" spans="56:142" x14ac:dyDescent="0.2">
      <c r="BD30834" s="325"/>
      <c r="EL30834" s="325"/>
    </row>
    <row r="30835" spans="56:142" x14ac:dyDescent="0.2">
      <c r="BD30835" s="325"/>
      <c r="EL30835" s="325"/>
    </row>
    <row r="30836" spans="56:142" x14ac:dyDescent="0.2">
      <c r="BD30836" s="325"/>
      <c r="EL30836" s="325"/>
    </row>
    <row r="30837" spans="56:142" x14ac:dyDescent="0.2">
      <c r="BD30837" s="325"/>
      <c r="EL30837" s="325"/>
    </row>
    <row r="30838" spans="56:142" x14ac:dyDescent="0.2">
      <c r="BD30838" s="325"/>
      <c r="EL30838" s="325"/>
    </row>
    <row r="30839" spans="56:142" x14ac:dyDescent="0.2">
      <c r="BD30839" s="325"/>
      <c r="EL30839" s="325"/>
    </row>
    <row r="30840" spans="56:142" x14ac:dyDescent="0.2">
      <c r="BD30840" s="325"/>
      <c r="EL30840" s="325"/>
    </row>
    <row r="30841" spans="56:142" x14ac:dyDescent="0.2">
      <c r="BD30841" s="325"/>
      <c r="EL30841" s="325"/>
    </row>
    <row r="30842" spans="56:142" x14ac:dyDescent="0.2">
      <c r="BD30842" s="325"/>
      <c r="EL30842" s="325"/>
    </row>
    <row r="30843" spans="56:142" x14ac:dyDescent="0.2">
      <c r="BD30843" s="325"/>
      <c r="EL30843" s="325"/>
    </row>
    <row r="30844" spans="56:142" x14ac:dyDescent="0.2">
      <c r="BD30844" s="325"/>
      <c r="EL30844" s="325"/>
    </row>
    <row r="30845" spans="56:142" x14ac:dyDescent="0.2">
      <c r="BD30845" s="325"/>
      <c r="EL30845" s="325"/>
    </row>
    <row r="30846" spans="56:142" x14ac:dyDescent="0.2">
      <c r="BD30846" s="325"/>
      <c r="EL30846" s="325"/>
    </row>
    <row r="30847" spans="56:142" x14ac:dyDescent="0.2">
      <c r="BD30847" s="325"/>
      <c r="EL30847" s="325"/>
    </row>
    <row r="30848" spans="56:142" x14ac:dyDescent="0.2">
      <c r="BD30848" s="325"/>
      <c r="EL30848" s="325"/>
    </row>
    <row r="30849" spans="56:142" x14ac:dyDescent="0.2">
      <c r="BD30849" s="325"/>
      <c r="EL30849" s="325"/>
    </row>
    <row r="30850" spans="56:142" x14ac:dyDescent="0.2">
      <c r="BD30850" s="325"/>
      <c r="EL30850" s="325"/>
    </row>
    <row r="30851" spans="56:142" x14ac:dyDescent="0.2">
      <c r="BD30851" s="325"/>
      <c r="EL30851" s="325"/>
    </row>
    <row r="30852" spans="56:142" x14ac:dyDescent="0.2">
      <c r="BD30852" s="325"/>
      <c r="EL30852" s="325"/>
    </row>
    <row r="30853" spans="56:142" x14ac:dyDescent="0.2">
      <c r="BD30853" s="325"/>
      <c r="EL30853" s="325"/>
    </row>
    <row r="30854" spans="56:142" x14ac:dyDescent="0.2">
      <c r="BD30854" s="325"/>
      <c r="EL30854" s="325"/>
    </row>
    <row r="30855" spans="56:142" x14ac:dyDescent="0.2">
      <c r="BD30855" s="325"/>
      <c r="EL30855" s="325"/>
    </row>
    <row r="30856" spans="56:142" x14ac:dyDescent="0.2">
      <c r="BD30856" s="325"/>
      <c r="EL30856" s="325"/>
    </row>
    <row r="30857" spans="56:142" x14ac:dyDescent="0.2">
      <c r="BD30857" s="325"/>
      <c r="EL30857" s="325"/>
    </row>
    <row r="30858" spans="56:142" x14ac:dyDescent="0.2">
      <c r="BD30858" s="325"/>
      <c r="EL30858" s="325"/>
    </row>
    <row r="30859" spans="56:142" x14ac:dyDescent="0.2">
      <c r="BD30859" s="325"/>
      <c r="EL30859" s="325"/>
    </row>
    <row r="30860" spans="56:142" x14ac:dyDescent="0.2">
      <c r="BD30860" s="325"/>
      <c r="EL30860" s="325"/>
    </row>
    <row r="30861" spans="56:142" x14ac:dyDescent="0.2">
      <c r="BD30861" s="325"/>
      <c r="EL30861" s="325"/>
    </row>
    <row r="30862" spans="56:142" x14ac:dyDescent="0.2">
      <c r="BD30862" s="325"/>
      <c r="EL30862" s="325"/>
    </row>
    <row r="30863" spans="56:142" x14ac:dyDescent="0.2">
      <c r="BD30863" s="325"/>
      <c r="EL30863" s="325"/>
    </row>
    <row r="30864" spans="56:142" x14ac:dyDescent="0.2">
      <c r="BD30864" s="325"/>
      <c r="EL30864" s="325"/>
    </row>
    <row r="30865" spans="56:142" x14ac:dyDescent="0.2">
      <c r="BD30865" s="325"/>
      <c r="EL30865" s="325"/>
    </row>
    <row r="30866" spans="56:142" x14ac:dyDescent="0.2">
      <c r="BD30866" s="325"/>
      <c r="EL30866" s="325"/>
    </row>
    <row r="30867" spans="56:142" x14ac:dyDescent="0.2">
      <c r="BD30867" s="325"/>
      <c r="EL30867" s="325"/>
    </row>
    <row r="30868" spans="56:142" x14ac:dyDescent="0.2">
      <c r="BD30868" s="325"/>
      <c r="EL30868" s="325"/>
    </row>
    <row r="30869" spans="56:142" x14ac:dyDescent="0.2">
      <c r="BD30869" s="325"/>
      <c r="EL30869" s="325"/>
    </row>
    <row r="30870" spans="56:142" x14ac:dyDescent="0.2">
      <c r="BD30870" s="325"/>
      <c r="EL30870" s="325"/>
    </row>
    <row r="30871" spans="56:142" x14ac:dyDescent="0.2">
      <c r="BD30871" s="325"/>
      <c r="EL30871" s="325"/>
    </row>
    <row r="30872" spans="56:142" x14ac:dyDescent="0.2">
      <c r="BD30872" s="325"/>
      <c r="EL30872" s="325"/>
    </row>
    <row r="30873" spans="56:142" x14ac:dyDescent="0.2">
      <c r="BD30873" s="325"/>
      <c r="EL30873" s="325"/>
    </row>
    <row r="30874" spans="56:142" x14ac:dyDescent="0.2">
      <c r="BD30874" s="325"/>
      <c r="EL30874" s="325"/>
    </row>
    <row r="30875" spans="56:142" x14ac:dyDescent="0.2">
      <c r="BD30875" s="325"/>
      <c r="EL30875" s="325"/>
    </row>
    <row r="30876" spans="56:142" x14ac:dyDescent="0.2">
      <c r="BD30876" s="325"/>
      <c r="EL30876" s="325"/>
    </row>
    <row r="30877" spans="56:142" x14ac:dyDescent="0.2">
      <c r="BD30877" s="325"/>
      <c r="EL30877" s="325"/>
    </row>
    <row r="30878" spans="56:142" x14ac:dyDescent="0.2">
      <c r="BD30878" s="325"/>
      <c r="EL30878" s="325"/>
    </row>
    <row r="30879" spans="56:142" x14ac:dyDescent="0.2">
      <c r="BD30879" s="325"/>
      <c r="EL30879" s="325"/>
    </row>
    <row r="30880" spans="56:142" x14ac:dyDescent="0.2">
      <c r="BD30880" s="325"/>
      <c r="EL30880" s="325"/>
    </row>
    <row r="30881" spans="56:142" x14ac:dyDescent="0.2">
      <c r="BD30881" s="325"/>
      <c r="EL30881" s="325"/>
    </row>
    <row r="30882" spans="56:142" x14ac:dyDescent="0.2">
      <c r="BD30882" s="325"/>
      <c r="EL30882" s="325"/>
    </row>
    <row r="30883" spans="56:142" x14ac:dyDescent="0.2">
      <c r="BD30883" s="325"/>
      <c r="EL30883" s="325"/>
    </row>
    <row r="30884" spans="56:142" x14ac:dyDescent="0.2">
      <c r="BD30884" s="325"/>
      <c r="EL30884" s="325"/>
    </row>
    <row r="30885" spans="56:142" x14ac:dyDescent="0.2">
      <c r="BD30885" s="325"/>
      <c r="EL30885" s="325"/>
    </row>
    <row r="30886" spans="56:142" x14ac:dyDescent="0.2">
      <c r="BD30886" s="325"/>
      <c r="EL30886" s="325"/>
    </row>
    <row r="30887" spans="56:142" x14ac:dyDescent="0.2">
      <c r="BD30887" s="325"/>
      <c r="EL30887" s="325"/>
    </row>
    <row r="30888" spans="56:142" x14ac:dyDescent="0.2">
      <c r="BD30888" s="325"/>
      <c r="EL30888" s="325"/>
    </row>
    <row r="30889" spans="56:142" x14ac:dyDescent="0.2">
      <c r="BD30889" s="325"/>
      <c r="EL30889" s="325"/>
    </row>
    <row r="30890" spans="56:142" x14ac:dyDescent="0.2">
      <c r="BD30890" s="325"/>
      <c r="EL30890" s="325"/>
    </row>
    <row r="30891" spans="56:142" x14ac:dyDescent="0.2">
      <c r="BD30891" s="325"/>
      <c r="EL30891" s="325"/>
    </row>
    <row r="30892" spans="56:142" x14ac:dyDescent="0.2">
      <c r="BD30892" s="325"/>
      <c r="EL30892" s="325"/>
    </row>
    <row r="30893" spans="56:142" x14ac:dyDescent="0.2">
      <c r="BD30893" s="325"/>
      <c r="EL30893" s="325"/>
    </row>
    <row r="30894" spans="56:142" x14ac:dyDescent="0.2">
      <c r="BD30894" s="325"/>
      <c r="EL30894" s="325"/>
    </row>
    <row r="30895" spans="56:142" x14ac:dyDescent="0.2">
      <c r="BD30895" s="325"/>
      <c r="EL30895" s="325"/>
    </row>
    <row r="30896" spans="56:142" x14ac:dyDescent="0.2">
      <c r="BD30896" s="325"/>
      <c r="EL30896" s="325"/>
    </row>
    <row r="30897" spans="56:142" x14ac:dyDescent="0.2">
      <c r="BD30897" s="325"/>
      <c r="EL30897" s="325"/>
    </row>
    <row r="30898" spans="56:142" x14ac:dyDescent="0.2">
      <c r="BD30898" s="325"/>
      <c r="EL30898" s="325"/>
    </row>
    <row r="30899" spans="56:142" x14ac:dyDescent="0.2">
      <c r="BD30899" s="325"/>
      <c r="EL30899" s="325"/>
    </row>
    <row r="30900" spans="56:142" x14ac:dyDescent="0.2">
      <c r="BD30900" s="325"/>
      <c r="EL30900" s="325"/>
    </row>
    <row r="30901" spans="56:142" x14ac:dyDescent="0.2">
      <c r="BD30901" s="325"/>
      <c r="EL30901" s="325"/>
    </row>
    <row r="30902" spans="56:142" x14ac:dyDescent="0.2">
      <c r="BD30902" s="325"/>
      <c r="EL30902" s="325"/>
    </row>
    <row r="30903" spans="56:142" x14ac:dyDescent="0.2">
      <c r="BD30903" s="325"/>
      <c r="EL30903" s="325"/>
    </row>
    <row r="30904" spans="56:142" x14ac:dyDescent="0.2">
      <c r="BD30904" s="325"/>
      <c r="EL30904" s="325"/>
    </row>
    <row r="30905" spans="56:142" x14ac:dyDescent="0.2">
      <c r="BD30905" s="325"/>
      <c r="EL30905" s="325"/>
    </row>
    <row r="30906" spans="56:142" x14ac:dyDescent="0.2">
      <c r="BD30906" s="325"/>
      <c r="EL30906" s="325"/>
    </row>
    <row r="30907" spans="56:142" x14ac:dyDescent="0.2">
      <c r="BD30907" s="325"/>
      <c r="EL30907" s="325"/>
    </row>
    <row r="30908" spans="56:142" x14ac:dyDescent="0.2">
      <c r="BD30908" s="325"/>
      <c r="EL30908" s="325"/>
    </row>
    <row r="30909" spans="56:142" x14ac:dyDescent="0.2">
      <c r="BD30909" s="325"/>
      <c r="EL30909" s="325"/>
    </row>
    <row r="30910" spans="56:142" x14ac:dyDescent="0.2">
      <c r="BD30910" s="325"/>
      <c r="EL30910" s="325"/>
    </row>
    <row r="30911" spans="56:142" x14ac:dyDescent="0.2">
      <c r="BD30911" s="325"/>
      <c r="EL30911" s="325"/>
    </row>
    <row r="30912" spans="56:142" x14ac:dyDescent="0.2">
      <c r="BD30912" s="325"/>
      <c r="EL30912" s="325"/>
    </row>
    <row r="30913" spans="56:142" x14ac:dyDescent="0.2">
      <c r="BD30913" s="325"/>
      <c r="EL30913" s="325"/>
    </row>
    <row r="30914" spans="56:142" x14ac:dyDescent="0.2">
      <c r="BD30914" s="325"/>
      <c r="EL30914" s="325"/>
    </row>
    <row r="30915" spans="56:142" x14ac:dyDescent="0.2">
      <c r="BD30915" s="325"/>
      <c r="EL30915" s="325"/>
    </row>
    <row r="30916" spans="56:142" x14ac:dyDescent="0.2">
      <c r="BD30916" s="325"/>
      <c r="EL30916" s="325"/>
    </row>
    <row r="30917" spans="56:142" x14ac:dyDescent="0.2">
      <c r="BD30917" s="325"/>
      <c r="EL30917" s="325"/>
    </row>
    <row r="30918" spans="56:142" x14ac:dyDescent="0.2">
      <c r="BD30918" s="325"/>
      <c r="EL30918" s="325"/>
    </row>
    <row r="30919" spans="56:142" x14ac:dyDescent="0.2">
      <c r="BD30919" s="325"/>
      <c r="EL30919" s="325"/>
    </row>
    <row r="30920" spans="56:142" x14ac:dyDescent="0.2">
      <c r="BD30920" s="325"/>
      <c r="EL30920" s="325"/>
    </row>
    <row r="30921" spans="56:142" x14ac:dyDescent="0.2">
      <c r="BD30921" s="325"/>
      <c r="EL30921" s="325"/>
    </row>
    <row r="30922" spans="56:142" x14ac:dyDescent="0.2">
      <c r="BD30922" s="325"/>
      <c r="EL30922" s="325"/>
    </row>
    <row r="30923" spans="56:142" x14ac:dyDescent="0.2">
      <c r="BD30923" s="325"/>
      <c r="EL30923" s="325"/>
    </row>
    <row r="30924" spans="56:142" x14ac:dyDescent="0.2">
      <c r="BD30924" s="325"/>
      <c r="EL30924" s="325"/>
    </row>
    <row r="30925" spans="56:142" x14ac:dyDescent="0.2">
      <c r="BD30925" s="325"/>
      <c r="EL30925" s="325"/>
    </row>
    <row r="30926" spans="56:142" x14ac:dyDescent="0.2">
      <c r="BD30926" s="325"/>
      <c r="EL30926" s="325"/>
    </row>
    <row r="30927" spans="56:142" x14ac:dyDescent="0.2">
      <c r="BD30927" s="325"/>
      <c r="EL30927" s="325"/>
    </row>
    <row r="30928" spans="56:142" x14ac:dyDescent="0.2">
      <c r="BD30928" s="325"/>
      <c r="EL30928" s="325"/>
    </row>
    <row r="30929" spans="56:142" x14ac:dyDescent="0.2">
      <c r="BD30929" s="325"/>
      <c r="EL30929" s="325"/>
    </row>
    <row r="30930" spans="56:142" x14ac:dyDescent="0.2">
      <c r="BD30930" s="325"/>
      <c r="EL30930" s="325"/>
    </row>
    <row r="30931" spans="56:142" x14ac:dyDescent="0.2">
      <c r="BD30931" s="325"/>
      <c r="EL30931" s="325"/>
    </row>
    <row r="30932" spans="56:142" x14ac:dyDescent="0.2">
      <c r="BD30932" s="325"/>
      <c r="EL30932" s="325"/>
    </row>
    <row r="30933" spans="56:142" x14ac:dyDescent="0.2">
      <c r="BD30933" s="325"/>
      <c r="EL30933" s="325"/>
    </row>
    <row r="30934" spans="56:142" x14ac:dyDescent="0.2">
      <c r="BD30934" s="325"/>
      <c r="EL30934" s="325"/>
    </row>
    <row r="30935" spans="56:142" x14ac:dyDescent="0.2">
      <c r="BD30935" s="325"/>
      <c r="EL30935" s="325"/>
    </row>
    <row r="30936" spans="56:142" x14ac:dyDescent="0.2">
      <c r="BD30936" s="325"/>
      <c r="EL30936" s="325"/>
    </row>
    <row r="30937" spans="56:142" x14ac:dyDescent="0.2">
      <c r="BD30937" s="325"/>
      <c r="EL30937" s="325"/>
    </row>
    <row r="30938" spans="56:142" x14ac:dyDescent="0.2">
      <c r="BD30938" s="325"/>
      <c r="EL30938" s="325"/>
    </row>
    <row r="30939" spans="56:142" x14ac:dyDescent="0.2">
      <c r="BD30939" s="325"/>
      <c r="EL30939" s="325"/>
    </row>
    <row r="30940" spans="56:142" x14ac:dyDescent="0.2">
      <c r="BD30940" s="325"/>
      <c r="EL30940" s="325"/>
    </row>
    <row r="30941" spans="56:142" x14ac:dyDescent="0.2">
      <c r="BD30941" s="325"/>
      <c r="EL30941" s="325"/>
    </row>
    <row r="30942" spans="56:142" x14ac:dyDescent="0.2">
      <c r="BD30942" s="325"/>
      <c r="EL30942" s="325"/>
    </row>
    <row r="30943" spans="56:142" x14ac:dyDescent="0.2">
      <c r="BD30943" s="325"/>
      <c r="EL30943" s="325"/>
    </row>
    <row r="30944" spans="56:142" x14ac:dyDescent="0.2">
      <c r="BD30944" s="325"/>
      <c r="EL30944" s="325"/>
    </row>
    <row r="30945" spans="56:142" x14ac:dyDescent="0.2">
      <c r="BD30945" s="325"/>
      <c r="EL30945" s="325"/>
    </row>
    <row r="30946" spans="56:142" x14ac:dyDescent="0.2">
      <c r="BD30946" s="325"/>
      <c r="EL30946" s="325"/>
    </row>
    <row r="30947" spans="56:142" x14ac:dyDescent="0.2">
      <c r="BD30947" s="325"/>
      <c r="EL30947" s="325"/>
    </row>
    <row r="30948" spans="56:142" x14ac:dyDescent="0.2">
      <c r="BD30948" s="325"/>
      <c r="EL30948" s="325"/>
    </row>
    <row r="30949" spans="56:142" x14ac:dyDescent="0.2">
      <c r="BD30949" s="325"/>
      <c r="EL30949" s="325"/>
    </row>
    <row r="30950" spans="56:142" x14ac:dyDescent="0.2">
      <c r="BD30950" s="325"/>
      <c r="EL30950" s="325"/>
    </row>
    <row r="30951" spans="56:142" x14ac:dyDescent="0.2">
      <c r="BD30951" s="325"/>
      <c r="EL30951" s="325"/>
    </row>
    <row r="30952" spans="56:142" x14ac:dyDescent="0.2">
      <c r="BD30952" s="325"/>
      <c r="EL30952" s="325"/>
    </row>
    <row r="30953" spans="56:142" x14ac:dyDescent="0.2">
      <c r="BD30953" s="325"/>
      <c r="EL30953" s="325"/>
    </row>
    <row r="30954" spans="56:142" x14ac:dyDescent="0.2">
      <c r="BD30954" s="325"/>
      <c r="EL30954" s="325"/>
    </row>
    <row r="30955" spans="56:142" x14ac:dyDescent="0.2">
      <c r="BD30955" s="325"/>
      <c r="EL30955" s="325"/>
    </row>
    <row r="30956" spans="56:142" x14ac:dyDescent="0.2">
      <c r="BD30956" s="325"/>
      <c r="EL30956" s="325"/>
    </row>
    <row r="30957" spans="56:142" x14ac:dyDescent="0.2">
      <c r="BD30957" s="325"/>
      <c r="EL30957" s="325"/>
    </row>
    <row r="30958" spans="56:142" x14ac:dyDescent="0.2">
      <c r="BD30958" s="325"/>
      <c r="EL30958" s="325"/>
    </row>
    <row r="30959" spans="56:142" x14ac:dyDescent="0.2">
      <c r="BD30959" s="325"/>
      <c r="EL30959" s="325"/>
    </row>
    <row r="30960" spans="56:142" x14ac:dyDescent="0.2">
      <c r="BD30960" s="325"/>
      <c r="EL30960" s="325"/>
    </row>
    <row r="30961" spans="56:142" x14ac:dyDescent="0.2">
      <c r="BD30961" s="325"/>
      <c r="EL30961" s="325"/>
    </row>
    <row r="30962" spans="56:142" x14ac:dyDescent="0.2">
      <c r="BD30962" s="325"/>
      <c r="EL30962" s="325"/>
    </row>
    <row r="30963" spans="56:142" x14ac:dyDescent="0.2">
      <c r="BD30963" s="325"/>
      <c r="EL30963" s="325"/>
    </row>
    <row r="30964" spans="56:142" x14ac:dyDescent="0.2">
      <c r="BD30964" s="325"/>
      <c r="EL30964" s="325"/>
    </row>
    <row r="30965" spans="56:142" x14ac:dyDescent="0.2">
      <c r="BD30965" s="325"/>
      <c r="EL30965" s="325"/>
    </row>
    <row r="30966" spans="56:142" x14ac:dyDescent="0.2">
      <c r="BD30966" s="325"/>
      <c r="EL30966" s="325"/>
    </row>
    <row r="30967" spans="56:142" x14ac:dyDescent="0.2">
      <c r="BD30967" s="325"/>
      <c r="EL30967" s="325"/>
    </row>
    <row r="30968" spans="56:142" x14ac:dyDescent="0.2">
      <c r="BD30968" s="325"/>
      <c r="EL30968" s="325"/>
    </row>
    <row r="30969" spans="56:142" x14ac:dyDescent="0.2">
      <c r="BD30969" s="325"/>
      <c r="EL30969" s="325"/>
    </row>
    <row r="30970" spans="56:142" x14ac:dyDescent="0.2">
      <c r="BD30970" s="325"/>
      <c r="EL30970" s="325"/>
    </row>
    <row r="30971" spans="56:142" x14ac:dyDescent="0.2">
      <c r="BD30971" s="325"/>
      <c r="EL30971" s="325"/>
    </row>
    <row r="30972" spans="56:142" x14ac:dyDescent="0.2">
      <c r="BD30972" s="325"/>
      <c r="EL30972" s="325"/>
    </row>
    <row r="30973" spans="56:142" x14ac:dyDescent="0.2">
      <c r="BD30973" s="325"/>
      <c r="EL30973" s="325"/>
    </row>
    <row r="30974" spans="56:142" x14ac:dyDescent="0.2">
      <c r="BD30974" s="325"/>
      <c r="EL30974" s="325"/>
    </row>
    <row r="30975" spans="56:142" x14ac:dyDescent="0.2">
      <c r="BD30975" s="325"/>
      <c r="EL30975" s="325"/>
    </row>
    <row r="30976" spans="56:142" x14ac:dyDescent="0.2">
      <c r="BD30976" s="325"/>
      <c r="EL30976" s="325"/>
    </row>
    <row r="30977" spans="56:142" x14ac:dyDescent="0.2">
      <c r="BD30977" s="325"/>
      <c r="EL30977" s="325"/>
    </row>
    <row r="30978" spans="56:142" x14ac:dyDescent="0.2">
      <c r="BD30978" s="325"/>
      <c r="EL30978" s="325"/>
    </row>
    <row r="30979" spans="56:142" x14ac:dyDescent="0.2">
      <c r="BD30979" s="325"/>
      <c r="EL30979" s="325"/>
    </row>
    <row r="30980" spans="56:142" x14ac:dyDescent="0.2">
      <c r="BD30980" s="325"/>
      <c r="EL30980" s="325"/>
    </row>
    <row r="30981" spans="56:142" x14ac:dyDescent="0.2">
      <c r="BD30981" s="325"/>
      <c r="EL30981" s="325"/>
    </row>
    <row r="30982" spans="56:142" x14ac:dyDescent="0.2">
      <c r="BD30982" s="325"/>
      <c r="EL30982" s="325"/>
    </row>
    <row r="30983" spans="56:142" x14ac:dyDescent="0.2">
      <c r="BD30983" s="325"/>
      <c r="EL30983" s="325"/>
    </row>
    <row r="30984" spans="56:142" x14ac:dyDescent="0.2">
      <c r="BD30984" s="325"/>
      <c r="EL30984" s="325"/>
    </row>
    <row r="30985" spans="56:142" x14ac:dyDescent="0.2">
      <c r="BD30985" s="325"/>
      <c r="EL30985" s="325"/>
    </row>
    <row r="30986" spans="56:142" x14ac:dyDescent="0.2">
      <c r="BD30986" s="325"/>
      <c r="EL30986" s="325"/>
    </row>
    <row r="30987" spans="56:142" x14ac:dyDescent="0.2">
      <c r="BD30987" s="325"/>
      <c r="EL30987" s="325"/>
    </row>
    <row r="30988" spans="56:142" x14ac:dyDescent="0.2">
      <c r="BD30988" s="325"/>
      <c r="EL30988" s="325"/>
    </row>
    <row r="30989" spans="56:142" x14ac:dyDescent="0.2">
      <c r="BD30989" s="325"/>
      <c r="EL30989" s="325"/>
    </row>
    <row r="30990" spans="56:142" x14ac:dyDescent="0.2">
      <c r="BD30990" s="325"/>
      <c r="EL30990" s="325"/>
    </row>
    <row r="30991" spans="56:142" x14ac:dyDescent="0.2">
      <c r="BD30991" s="325"/>
      <c r="EL30991" s="325"/>
    </row>
    <row r="30992" spans="56:142" x14ac:dyDescent="0.2">
      <c r="BD30992" s="325"/>
      <c r="EL30992" s="325"/>
    </row>
    <row r="30993" spans="56:142" x14ac:dyDescent="0.2">
      <c r="BD30993" s="325"/>
      <c r="EL30993" s="325"/>
    </row>
    <row r="30994" spans="56:142" x14ac:dyDescent="0.2">
      <c r="BD30994" s="325"/>
      <c r="EL30994" s="325"/>
    </row>
    <row r="30995" spans="56:142" x14ac:dyDescent="0.2">
      <c r="BD30995" s="325"/>
      <c r="EL30995" s="325"/>
    </row>
    <row r="30996" spans="56:142" x14ac:dyDescent="0.2">
      <c r="BD30996" s="325"/>
      <c r="EL30996" s="325"/>
    </row>
    <row r="30997" spans="56:142" x14ac:dyDescent="0.2">
      <c r="BD30997" s="325"/>
      <c r="EL30997" s="325"/>
    </row>
    <row r="30998" spans="56:142" x14ac:dyDescent="0.2">
      <c r="BD30998" s="325"/>
      <c r="EL30998" s="325"/>
    </row>
    <row r="30999" spans="56:142" x14ac:dyDescent="0.2">
      <c r="BD30999" s="325"/>
      <c r="EL30999" s="325"/>
    </row>
    <row r="31000" spans="56:142" x14ac:dyDescent="0.2">
      <c r="BD31000" s="325"/>
      <c r="EL31000" s="325"/>
    </row>
    <row r="31001" spans="56:142" x14ac:dyDescent="0.2">
      <c r="BD31001" s="325"/>
      <c r="EL31001" s="325"/>
    </row>
    <row r="31002" spans="56:142" x14ac:dyDescent="0.2">
      <c r="BD31002" s="325"/>
      <c r="EL31002" s="325"/>
    </row>
    <row r="31003" spans="56:142" x14ac:dyDescent="0.2">
      <c r="BD31003" s="325"/>
      <c r="EL31003" s="325"/>
    </row>
    <row r="31004" spans="56:142" x14ac:dyDescent="0.2">
      <c r="BD31004" s="325"/>
      <c r="EL31004" s="325"/>
    </row>
    <row r="31005" spans="56:142" x14ac:dyDescent="0.2">
      <c r="BD31005" s="325"/>
      <c r="EL31005" s="325"/>
    </row>
    <row r="31006" spans="56:142" x14ac:dyDescent="0.2">
      <c r="BD31006" s="325"/>
      <c r="EL31006" s="325"/>
    </row>
    <row r="31007" spans="56:142" x14ac:dyDescent="0.2">
      <c r="BD31007" s="325"/>
      <c r="EL31007" s="325"/>
    </row>
    <row r="31008" spans="56:142" x14ac:dyDescent="0.2">
      <c r="BD31008" s="325"/>
      <c r="EL31008" s="325"/>
    </row>
    <row r="31009" spans="56:142" x14ac:dyDescent="0.2">
      <c r="BD31009" s="325"/>
      <c r="EL31009" s="325"/>
    </row>
    <row r="31010" spans="56:142" x14ac:dyDescent="0.2">
      <c r="BD31010" s="325"/>
      <c r="EL31010" s="325"/>
    </row>
    <row r="31011" spans="56:142" x14ac:dyDescent="0.2">
      <c r="BD31011" s="325"/>
      <c r="EL31011" s="325"/>
    </row>
    <row r="31012" spans="56:142" x14ac:dyDescent="0.2">
      <c r="BD31012" s="325"/>
      <c r="EL31012" s="325"/>
    </row>
    <row r="31013" spans="56:142" x14ac:dyDescent="0.2">
      <c r="BD31013" s="325"/>
      <c r="EL31013" s="325"/>
    </row>
    <row r="31014" spans="56:142" x14ac:dyDescent="0.2">
      <c r="BD31014" s="325"/>
      <c r="EL31014" s="325"/>
    </row>
    <row r="31015" spans="56:142" x14ac:dyDescent="0.2">
      <c r="BD31015" s="325"/>
      <c r="EL31015" s="325"/>
    </row>
    <row r="31016" spans="56:142" x14ac:dyDescent="0.2">
      <c r="BD31016" s="325"/>
      <c r="EL31016" s="325"/>
    </row>
    <row r="31017" spans="56:142" x14ac:dyDescent="0.2">
      <c r="BD31017" s="325"/>
      <c r="EL31017" s="325"/>
    </row>
    <row r="31018" spans="56:142" x14ac:dyDescent="0.2">
      <c r="BD31018" s="325"/>
      <c r="EL31018" s="325"/>
    </row>
    <row r="31019" spans="56:142" x14ac:dyDescent="0.2">
      <c r="BD31019" s="325"/>
      <c r="EL31019" s="325"/>
    </row>
    <row r="31020" spans="56:142" x14ac:dyDescent="0.2">
      <c r="BD31020" s="325"/>
      <c r="EL31020" s="325"/>
    </row>
    <row r="31021" spans="56:142" x14ac:dyDescent="0.2">
      <c r="BD31021" s="325"/>
      <c r="EL31021" s="325"/>
    </row>
    <row r="31022" spans="56:142" x14ac:dyDescent="0.2">
      <c r="BD31022" s="325"/>
      <c r="EL31022" s="325"/>
    </row>
    <row r="31023" spans="56:142" x14ac:dyDescent="0.2">
      <c r="BD31023" s="325"/>
      <c r="EL31023" s="325"/>
    </row>
    <row r="31024" spans="56:142" x14ac:dyDescent="0.2">
      <c r="BD31024" s="325"/>
      <c r="EL31024" s="325"/>
    </row>
    <row r="31025" spans="56:142" x14ac:dyDescent="0.2">
      <c r="BD31025" s="325"/>
      <c r="EL31025" s="325"/>
    </row>
    <row r="31026" spans="56:142" x14ac:dyDescent="0.2">
      <c r="BD31026" s="325"/>
      <c r="EL31026" s="325"/>
    </row>
    <row r="31027" spans="56:142" x14ac:dyDescent="0.2">
      <c r="BD31027" s="325"/>
      <c r="EL31027" s="325"/>
    </row>
    <row r="31028" spans="56:142" x14ac:dyDescent="0.2">
      <c r="BD31028" s="325"/>
      <c r="EL31028" s="325"/>
    </row>
    <row r="31029" spans="56:142" x14ac:dyDescent="0.2">
      <c r="BD31029" s="325"/>
      <c r="EL31029" s="325"/>
    </row>
    <row r="31030" spans="56:142" x14ac:dyDescent="0.2">
      <c r="BD31030" s="325"/>
      <c r="EL31030" s="325"/>
    </row>
    <row r="31031" spans="56:142" x14ac:dyDescent="0.2">
      <c r="BD31031" s="325"/>
      <c r="EL31031" s="325"/>
    </row>
    <row r="31032" spans="56:142" x14ac:dyDescent="0.2">
      <c r="BD31032" s="325"/>
      <c r="EL31032" s="325"/>
    </row>
    <row r="31033" spans="56:142" x14ac:dyDescent="0.2">
      <c r="BD31033" s="325"/>
      <c r="EL31033" s="325"/>
    </row>
    <row r="31034" spans="56:142" x14ac:dyDescent="0.2">
      <c r="BD31034" s="325"/>
      <c r="EL31034" s="325"/>
    </row>
    <row r="31035" spans="56:142" x14ac:dyDescent="0.2">
      <c r="BD31035" s="325"/>
      <c r="EL31035" s="325"/>
    </row>
    <row r="31036" spans="56:142" x14ac:dyDescent="0.2">
      <c r="BD31036" s="325"/>
      <c r="EL31036" s="325"/>
    </row>
    <row r="31037" spans="56:142" x14ac:dyDescent="0.2">
      <c r="BD31037" s="325"/>
      <c r="EL31037" s="325"/>
    </row>
    <row r="31038" spans="56:142" x14ac:dyDescent="0.2">
      <c r="BD31038" s="325"/>
      <c r="EL31038" s="325"/>
    </row>
    <row r="31039" spans="56:142" x14ac:dyDescent="0.2">
      <c r="BD31039" s="325"/>
      <c r="EL31039" s="325"/>
    </row>
    <row r="31040" spans="56:142" x14ac:dyDescent="0.2">
      <c r="BD31040" s="325"/>
      <c r="EL31040" s="325"/>
    </row>
    <row r="31041" spans="56:142" x14ac:dyDescent="0.2">
      <c r="BD31041" s="325"/>
      <c r="EL31041" s="325"/>
    </row>
    <row r="31042" spans="56:142" x14ac:dyDescent="0.2">
      <c r="BD31042" s="325"/>
      <c r="EL31042" s="325"/>
    </row>
    <row r="31043" spans="56:142" x14ac:dyDescent="0.2">
      <c r="BD31043" s="325"/>
      <c r="EL31043" s="325"/>
    </row>
    <row r="31044" spans="56:142" x14ac:dyDescent="0.2">
      <c r="BD31044" s="325"/>
      <c r="EL31044" s="325"/>
    </row>
    <row r="31045" spans="56:142" x14ac:dyDescent="0.2">
      <c r="BD31045" s="325"/>
      <c r="EL31045" s="325"/>
    </row>
    <row r="31046" spans="56:142" x14ac:dyDescent="0.2">
      <c r="BD31046" s="325"/>
      <c r="EL31046" s="325"/>
    </row>
    <row r="31047" spans="56:142" x14ac:dyDescent="0.2">
      <c r="BD31047" s="325"/>
      <c r="EL31047" s="325"/>
    </row>
    <row r="31048" spans="56:142" x14ac:dyDescent="0.2">
      <c r="BD31048" s="325"/>
      <c r="EL31048" s="325"/>
    </row>
    <row r="31049" spans="56:142" x14ac:dyDescent="0.2">
      <c r="BD31049" s="325"/>
      <c r="EL31049" s="325"/>
    </row>
    <row r="31050" spans="56:142" x14ac:dyDescent="0.2">
      <c r="BD31050" s="325"/>
      <c r="EL31050" s="325"/>
    </row>
    <row r="31051" spans="56:142" x14ac:dyDescent="0.2">
      <c r="BD31051" s="325"/>
      <c r="EL31051" s="325"/>
    </row>
    <row r="31052" spans="56:142" x14ac:dyDescent="0.2">
      <c r="BD31052" s="325"/>
      <c r="EL31052" s="325"/>
    </row>
    <row r="31053" spans="56:142" x14ac:dyDescent="0.2">
      <c r="BD31053" s="325"/>
      <c r="EL31053" s="325"/>
    </row>
    <row r="31054" spans="56:142" x14ac:dyDescent="0.2">
      <c r="BD31054" s="325"/>
      <c r="EL31054" s="325"/>
    </row>
    <row r="31055" spans="56:142" x14ac:dyDescent="0.2">
      <c r="BD31055" s="325"/>
      <c r="EL31055" s="325"/>
    </row>
    <row r="31056" spans="56:142" x14ac:dyDescent="0.2">
      <c r="BD31056" s="325"/>
      <c r="EL31056" s="325"/>
    </row>
    <row r="31057" spans="56:142" x14ac:dyDescent="0.2">
      <c r="BD31057" s="325"/>
      <c r="EL31057" s="325"/>
    </row>
    <row r="31058" spans="56:142" x14ac:dyDescent="0.2">
      <c r="BD31058" s="325"/>
      <c r="EL31058" s="325"/>
    </row>
    <row r="31059" spans="56:142" x14ac:dyDescent="0.2">
      <c r="BD31059" s="325"/>
      <c r="EL31059" s="325"/>
    </row>
    <row r="31060" spans="56:142" x14ac:dyDescent="0.2">
      <c r="BD31060" s="325"/>
      <c r="EL31060" s="325"/>
    </row>
    <row r="31061" spans="56:142" x14ac:dyDescent="0.2">
      <c r="BD31061" s="325"/>
      <c r="EL31061" s="325"/>
    </row>
    <row r="31062" spans="56:142" x14ac:dyDescent="0.2">
      <c r="BD31062" s="325"/>
      <c r="EL31062" s="325"/>
    </row>
    <row r="31063" spans="56:142" x14ac:dyDescent="0.2">
      <c r="BD31063" s="325"/>
      <c r="EL31063" s="325"/>
    </row>
    <row r="31064" spans="56:142" x14ac:dyDescent="0.2">
      <c r="BD31064" s="325"/>
      <c r="EL31064" s="325"/>
    </row>
    <row r="31065" spans="56:142" x14ac:dyDescent="0.2">
      <c r="BD31065" s="325"/>
      <c r="EL31065" s="325"/>
    </row>
    <row r="31066" spans="56:142" x14ac:dyDescent="0.2">
      <c r="BD31066" s="325"/>
      <c r="EL31066" s="325"/>
    </row>
    <row r="31067" spans="56:142" x14ac:dyDescent="0.2">
      <c r="BD31067" s="325"/>
      <c r="EL31067" s="325"/>
    </row>
    <row r="31068" spans="56:142" x14ac:dyDescent="0.2">
      <c r="BD31068" s="325"/>
      <c r="EL31068" s="325"/>
    </row>
    <row r="31069" spans="56:142" x14ac:dyDescent="0.2">
      <c r="BD31069" s="325"/>
      <c r="EL31069" s="325"/>
    </row>
    <row r="31070" spans="56:142" x14ac:dyDescent="0.2">
      <c r="BD31070" s="325"/>
      <c r="EL31070" s="325"/>
    </row>
    <row r="31071" spans="56:142" x14ac:dyDescent="0.2">
      <c r="BD31071" s="325"/>
      <c r="EL31071" s="325"/>
    </row>
    <row r="31072" spans="56:142" x14ac:dyDescent="0.2">
      <c r="BD31072" s="325"/>
      <c r="EL31072" s="325"/>
    </row>
    <row r="31073" spans="56:142" x14ac:dyDescent="0.2">
      <c r="BD31073" s="325"/>
      <c r="EL31073" s="325"/>
    </row>
    <row r="31074" spans="56:142" x14ac:dyDescent="0.2">
      <c r="BD31074" s="325"/>
      <c r="EL31074" s="325"/>
    </row>
    <row r="31075" spans="56:142" x14ac:dyDescent="0.2">
      <c r="BD31075" s="325"/>
      <c r="EL31075" s="325"/>
    </row>
    <row r="31076" spans="56:142" x14ac:dyDescent="0.2">
      <c r="BD31076" s="325"/>
      <c r="EL31076" s="325"/>
    </row>
    <row r="31077" spans="56:142" x14ac:dyDescent="0.2">
      <c r="BD31077" s="325"/>
      <c r="EL31077" s="325"/>
    </row>
    <row r="31078" spans="56:142" x14ac:dyDescent="0.2">
      <c r="BD31078" s="325"/>
      <c r="EL31078" s="325"/>
    </row>
    <row r="31079" spans="56:142" x14ac:dyDescent="0.2">
      <c r="BD31079" s="325"/>
      <c r="EL31079" s="325"/>
    </row>
    <row r="31080" spans="56:142" x14ac:dyDescent="0.2">
      <c r="BD31080" s="325"/>
      <c r="EL31080" s="325"/>
    </row>
    <row r="31081" spans="56:142" x14ac:dyDescent="0.2">
      <c r="BD31081" s="325"/>
      <c r="EL31081" s="325"/>
    </row>
    <row r="31082" spans="56:142" x14ac:dyDescent="0.2">
      <c r="BD31082" s="325"/>
      <c r="EL31082" s="325"/>
    </row>
    <row r="31083" spans="56:142" x14ac:dyDescent="0.2">
      <c r="BD31083" s="325"/>
      <c r="EL31083" s="325"/>
    </row>
    <row r="31084" spans="56:142" x14ac:dyDescent="0.2">
      <c r="BD31084" s="325"/>
      <c r="EL31084" s="325"/>
    </row>
    <row r="31085" spans="56:142" x14ac:dyDescent="0.2">
      <c r="BD31085" s="325"/>
      <c r="EL31085" s="325"/>
    </row>
    <row r="31086" spans="56:142" x14ac:dyDescent="0.2">
      <c r="BD31086" s="325"/>
      <c r="EL31086" s="325"/>
    </row>
    <row r="31087" spans="56:142" x14ac:dyDescent="0.2">
      <c r="BD31087" s="325"/>
      <c r="EL31087" s="325"/>
    </row>
    <row r="31088" spans="56:142" x14ac:dyDescent="0.2">
      <c r="BD31088" s="325"/>
      <c r="EL31088" s="325"/>
    </row>
    <row r="31089" spans="56:142" x14ac:dyDescent="0.2">
      <c r="BD31089" s="325"/>
      <c r="EL31089" s="325"/>
    </row>
    <row r="31090" spans="56:142" x14ac:dyDescent="0.2">
      <c r="BD31090" s="325"/>
      <c r="EL31090" s="325"/>
    </row>
    <row r="31091" spans="56:142" x14ac:dyDescent="0.2">
      <c r="BD31091" s="325"/>
      <c r="EL31091" s="325"/>
    </row>
    <row r="31092" spans="56:142" x14ac:dyDescent="0.2">
      <c r="BD31092" s="325"/>
      <c r="EL31092" s="325"/>
    </row>
    <row r="31093" spans="56:142" x14ac:dyDescent="0.2">
      <c r="BD31093" s="325"/>
      <c r="EL31093" s="325"/>
    </row>
    <row r="31094" spans="56:142" x14ac:dyDescent="0.2">
      <c r="BD31094" s="325"/>
      <c r="EL31094" s="325"/>
    </row>
    <row r="31095" spans="56:142" x14ac:dyDescent="0.2">
      <c r="BD31095" s="325"/>
      <c r="EL31095" s="325"/>
    </row>
    <row r="31096" spans="56:142" x14ac:dyDescent="0.2">
      <c r="BD31096" s="325"/>
      <c r="EL31096" s="325"/>
    </row>
    <row r="31097" spans="56:142" x14ac:dyDescent="0.2">
      <c r="BD31097" s="325"/>
      <c r="EL31097" s="325"/>
    </row>
    <row r="31098" spans="56:142" x14ac:dyDescent="0.2">
      <c r="BD31098" s="325"/>
      <c r="EL31098" s="325"/>
    </row>
    <row r="31099" spans="56:142" x14ac:dyDescent="0.2">
      <c r="BD31099" s="325"/>
      <c r="EL31099" s="325"/>
    </row>
    <row r="31100" spans="56:142" x14ac:dyDescent="0.2">
      <c r="BD31100" s="325"/>
      <c r="EL31100" s="325"/>
    </row>
    <row r="31101" spans="56:142" x14ac:dyDescent="0.2">
      <c r="BD31101" s="325"/>
      <c r="EL31101" s="325"/>
    </row>
    <row r="31102" spans="56:142" x14ac:dyDescent="0.2">
      <c r="BD31102" s="325"/>
      <c r="EL31102" s="325"/>
    </row>
    <row r="31103" spans="56:142" x14ac:dyDescent="0.2">
      <c r="BD31103" s="325"/>
      <c r="EL31103" s="325"/>
    </row>
    <row r="31104" spans="56:142" x14ac:dyDescent="0.2">
      <c r="BD31104" s="325"/>
      <c r="EL31104" s="325"/>
    </row>
    <row r="31105" spans="56:142" x14ac:dyDescent="0.2">
      <c r="BD31105" s="325"/>
      <c r="EL31105" s="325"/>
    </row>
    <row r="31106" spans="56:142" x14ac:dyDescent="0.2">
      <c r="BD31106" s="325"/>
      <c r="EL31106" s="325"/>
    </row>
    <row r="31107" spans="56:142" x14ac:dyDescent="0.2">
      <c r="BD31107" s="325"/>
      <c r="EL31107" s="325"/>
    </row>
    <row r="31108" spans="56:142" x14ac:dyDescent="0.2">
      <c r="BD31108" s="325"/>
      <c r="EL31108" s="325"/>
    </row>
    <row r="31109" spans="56:142" x14ac:dyDescent="0.2">
      <c r="BD31109" s="325"/>
      <c r="EL31109" s="325"/>
    </row>
    <row r="31110" spans="56:142" x14ac:dyDescent="0.2">
      <c r="BD31110" s="325"/>
      <c r="EL31110" s="325"/>
    </row>
    <row r="31111" spans="56:142" x14ac:dyDescent="0.2">
      <c r="BD31111" s="325"/>
      <c r="EL31111" s="325"/>
    </row>
    <row r="31112" spans="56:142" x14ac:dyDescent="0.2">
      <c r="BD31112" s="325"/>
      <c r="EL31112" s="325"/>
    </row>
    <row r="31113" spans="56:142" x14ac:dyDescent="0.2">
      <c r="BD31113" s="325"/>
      <c r="EL31113" s="325"/>
    </row>
    <row r="31114" spans="56:142" x14ac:dyDescent="0.2">
      <c r="BD31114" s="325"/>
      <c r="EL31114" s="325"/>
    </row>
    <row r="31115" spans="56:142" x14ac:dyDescent="0.2">
      <c r="BD31115" s="325"/>
      <c r="EL31115" s="325"/>
    </row>
    <row r="31116" spans="56:142" x14ac:dyDescent="0.2">
      <c r="BD31116" s="325"/>
      <c r="EL31116" s="325"/>
    </row>
    <row r="31117" spans="56:142" x14ac:dyDescent="0.2">
      <c r="BD31117" s="325"/>
      <c r="EL31117" s="325"/>
    </row>
    <row r="31118" spans="56:142" x14ac:dyDescent="0.2">
      <c r="BD31118" s="325"/>
      <c r="EL31118" s="325"/>
    </row>
    <row r="31119" spans="56:142" x14ac:dyDescent="0.2">
      <c r="BD31119" s="325"/>
      <c r="EL31119" s="325"/>
    </row>
    <row r="31120" spans="56:142" x14ac:dyDescent="0.2">
      <c r="BD31120" s="325"/>
      <c r="EL31120" s="325"/>
    </row>
    <row r="31121" spans="56:142" x14ac:dyDescent="0.2">
      <c r="BD31121" s="325"/>
      <c r="EL31121" s="325"/>
    </row>
    <row r="31122" spans="56:142" x14ac:dyDescent="0.2">
      <c r="BD31122" s="325"/>
      <c r="EL31122" s="325"/>
    </row>
    <row r="31123" spans="56:142" x14ac:dyDescent="0.2">
      <c r="BD31123" s="325"/>
      <c r="EL31123" s="325"/>
    </row>
    <row r="31124" spans="56:142" x14ac:dyDescent="0.2">
      <c r="BD31124" s="325"/>
      <c r="EL31124" s="325"/>
    </row>
    <row r="31125" spans="56:142" x14ac:dyDescent="0.2">
      <c r="BD31125" s="325"/>
      <c r="EL31125" s="325"/>
    </row>
    <row r="31126" spans="56:142" x14ac:dyDescent="0.2">
      <c r="BD31126" s="325"/>
      <c r="EL31126" s="325"/>
    </row>
    <row r="31127" spans="56:142" x14ac:dyDescent="0.2">
      <c r="BD31127" s="325"/>
      <c r="EL31127" s="325"/>
    </row>
    <row r="31128" spans="56:142" x14ac:dyDescent="0.2">
      <c r="BD31128" s="325"/>
      <c r="EL31128" s="325"/>
    </row>
    <row r="31129" spans="56:142" x14ac:dyDescent="0.2">
      <c r="BD31129" s="325"/>
      <c r="EL31129" s="325"/>
    </row>
    <row r="31130" spans="56:142" x14ac:dyDescent="0.2">
      <c r="BD31130" s="325"/>
      <c r="EL31130" s="325"/>
    </row>
    <row r="31131" spans="56:142" x14ac:dyDescent="0.2">
      <c r="BD31131" s="325"/>
      <c r="EL31131" s="325"/>
    </row>
    <row r="31132" spans="56:142" x14ac:dyDescent="0.2">
      <c r="BD31132" s="325"/>
      <c r="EL31132" s="325"/>
    </row>
    <row r="31133" spans="56:142" x14ac:dyDescent="0.2">
      <c r="BD31133" s="325"/>
      <c r="EL31133" s="325"/>
    </row>
    <row r="31134" spans="56:142" x14ac:dyDescent="0.2">
      <c r="BD31134" s="325"/>
      <c r="EL31134" s="325"/>
    </row>
    <row r="31135" spans="56:142" x14ac:dyDescent="0.2">
      <c r="BD31135" s="325"/>
      <c r="EL31135" s="325"/>
    </row>
    <row r="31136" spans="56:142" x14ac:dyDescent="0.2">
      <c r="BD31136" s="325"/>
      <c r="EL31136" s="325"/>
    </row>
    <row r="31137" spans="56:142" x14ac:dyDescent="0.2">
      <c r="BD31137" s="325"/>
      <c r="EL31137" s="325"/>
    </row>
    <row r="31138" spans="56:142" x14ac:dyDescent="0.2">
      <c r="BD31138" s="325"/>
      <c r="EL31138" s="325"/>
    </row>
    <row r="31139" spans="56:142" x14ac:dyDescent="0.2">
      <c r="BD31139" s="325"/>
      <c r="EL31139" s="325"/>
    </row>
    <row r="31140" spans="56:142" x14ac:dyDescent="0.2">
      <c r="BD31140" s="325"/>
      <c r="EL31140" s="325"/>
    </row>
    <row r="31141" spans="56:142" x14ac:dyDescent="0.2">
      <c r="BD31141" s="325"/>
      <c r="EL31141" s="325"/>
    </row>
    <row r="31142" spans="56:142" x14ac:dyDescent="0.2">
      <c r="BD31142" s="325"/>
      <c r="EL31142" s="325"/>
    </row>
    <row r="31143" spans="56:142" x14ac:dyDescent="0.2">
      <c r="BD31143" s="325"/>
      <c r="EL31143" s="325"/>
    </row>
    <row r="31144" spans="56:142" x14ac:dyDescent="0.2">
      <c r="BD31144" s="325"/>
      <c r="EL31144" s="325"/>
    </row>
    <row r="31145" spans="56:142" x14ac:dyDescent="0.2">
      <c r="BD31145" s="325"/>
      <c r="EL31145" s="325"/>
    </row>
    <row r="31146" spans="56:142" x14ac:dyDescent="0.2">
      <c r="BD31146" s="325"/>
      <c r="EL31146" s="325"/>
    </row>
    <row r="31147" spans="56:142" x14ac:dyDescent="0.2">
      <c r="BD31147" s="325"/>
      <c r="EL31147" s="325"/>
    </row>
    <row r="31148" spans="56:142" x14ac:dyDescent="0.2">
      <c r="BD31148" s="325"/>
      <c r="EL31148" s="325"/>
    </row>
    <row r="31149" spans="56:142" x14ac:dyDescent="0.2">
      <c r="BD31149" s="325"/>
      <c r="EL31149" s="325"/>
    </row>
    <row r="31150" spans="56:142" x14ac:dyDescent="0.2">
      <c r="BD31150" s="325"/>
      <c r="EL31150" s="325"/>
    </row>
    <row r="31151" spans="56:142" x14ac:dyDescent="0.2">
      <c r="BD31151" s="325"/>
      <c r="EL31151" s="325"/>
    </row>
    <row r="31152" spans="56:142" x14ac:dyDescent="0.2">
      <c r="BD31152" s="325"/>
      <c r="EL31152" s="325"/>
    </row>
    <row r="31153" spans="56:142" x14ac:dyDescent="0.2">
      <c r="BD31153" s="325"/>
      <c r="EL31153" s="325"/>
    </row>
    <row r="31154" spans="56:142" x14ac:dyDescent="0.2">
      <c r="BD31154" s="325"/>
      <c r="EL31154" s="325"/>
    </row>
    <row r="31155" spans="56:142" x14ac:dyDescent="0.2">
      <c r="BD31155" s="325"/>
      <c r="EL31155" s="325"/>
    </row>
    <row r="31156" spans="56:142" x14ac:dyDescent="0.2">
      <c r="BD31156" s="325"/>
      <c r="EL31156" s="325"/>
    </row>
    <row r="31157" spans="56:142" x14ac:dyDescent="0.2">
      <c r="BD31157" s="325"/>
      <c r="EL31157" s="325"/>
    </row>
    <row r="31158" spans="56:142" x14ac:dyDescent="0.2">
      <c r="BD31158" s="325"/>
      <c r="EL31158" s="325"/>
    </row>
    <row r="31159" spans="56:142" x14ac:dyDescent="0.2">
      <c r="BD31159" s="325"/>
      <c r="EL31159" s="325"/>
    </row>
    <row r="31160" spans="56:142" x14ac:dyDescent="0.2">
      <c r="BD31160" s="325"/>
      <c r="EL31160" s="325"/>
    </row>
    <row r="31161" spans="56:142" x14ac:dyDescent="0.2">
      <c r="BD31161" s="325"/>
      <c r="EL31161" s="325"/>
    </row>
    <row r="31162" spans="56:142" x14ac:dyDescent="0.2">
      <c r="BD31162" s="325"/>
      <c r="EL31162" s="325"/>
    </row>
    <row r="31163" spans="56:142" x14ac:dyDescent="0.2">
      <c r="BD31163" s="325"/>
      <c r="EL31163" s="325"/>
    </row>
    <row r="31164" spans="56:142" x14ac:dyDescent="0.2">
      <c r="BD31164" s="325"/>
      <c r="EL31164" s="325"/>
    </row>
    <row r="31165" spans="56:142" x14ac:dyDescent="0.2">
      <c r="BD31165" s="325"/>
      <c r="EL31165" s="325"/>
    </row>
    <row r="31166" spans="56:142" x14ac:dyDescent="0.2">
      <c r="BD31166" s="325"/>
      <c r="EL31166" s="325"/>
    </row>
    <row r="31167" spans="56:142" x14ac:dyDescent="0.2">
      <c r="BD31167" s="325"/>
      <c r="EL31167" s="325"/>
    </row>
    <row r="31168" spans="56:142" x14ac:dyDescent="0.2">
      <c r="BD31168" s="325"/>
      <c r="EL31168" s="325"/>
    </row>
    <row r="31169" spans="56:142" x14ac:dyDescent="0.2">
      <c r="BD31169" s="325"/>
      <c r="EL31169" s="325"/>
    </row>
    <row r="31170" spans="56:142" x14ac:dyDescent="0.2">
      <c r="BD31170" s="325"/>
      <c r="EL31170" s="325"/>
    </row>
    <row r="31171" spans="56:142" x14ac:dyDescent="0.2">
      <c r="BD31171" s="325"/>
      <c r="EL31171" s="325"/>
    </row>
    <row r="31172" spans="56:142" x14ac:dyDescent="0.2">
      <c r="BD31172" s="325"/>
      <c r="EL31172" s="325"/>
    </row>
    <row r="31173" spans="56:142" x14ac:dyDescent="0.2">
      <c r="BD31173" s="325"/>
      <c r="EL31173" s="325"/>
    </row>
    <row r="31174" spans="56:142" x14ac:dyDescent="0.2">
      <c r="BD31174" s="325"/>
      <c r="EL31174" s="325"/>
    </row>
    <row r="31175" spans="56:142" x14ac:dyDescent="0.2">
      <c r="BD31175" s="325"/>
      <c r="EL31175" s="325"/>
    </row>
    <row r="31176" spans="56:142" x14ac:dyDescent="0.2">
      <c r="BD31176" s="325"/>
      <c r="EL31176" s="325"/>
    </row>
    <row r="31177" spans="56:142" x14ac:dyDescent="0.2">
      <c r="BD31177" s="325"/>
      <c r="EL31177" s="325"/>
    </row>
    <row r="31178" spans="56:142" x14ac:dyDescent="0.2">
      <c r="BD31178" s="325"/>
      <c r="EL31178" s="325"/>
    </row>
    <row r="31179" spans="56:142" x14ac:dyDescent="0.2">
      <c r="BD31179" s="325"/>
      <c r="EL31179" s="325"/>
    </row>
    <row r="31180" spans="56:142" x14ac:dyDescent="0.2">
      <c r="BD31180" s="325"/>
      <c r="EL31180" s="325"/>
    </row>
    <row r="31181" spans="56:142" x14ac:dyDescent="0.2">
      <c r="BD31181" s="325"/>
      <c r="EL31181" s="325"/>
    </row>
    <row r="31182" spans="56:142" x14ac:dyDescent="0.2">
      <c r="BD31182" s="325"/>
      <c r="EL31182" s="325"/>
    </row>
    <row r="31183" spans="56:142" x14ac:dyDescent="0.2">
      <c r="BD31183" s="325"/>
      <c r="EL31183" s="325"/>
    </row>
    <row r="31184" spans="56:142" x14ac:dyDescent="0.2">
      <c r="BD31184" s="325"/>
      <c r="EL31184" s="325"/>
    </row>
    <row r="31185" spans="56:142" x14ac:dyDescent="0.2">
      <c r="BD31185" s="325"/>
      <c r="EL31185" s="325"/>
    </row>
    <row r="31186" spans="56:142" x14ac:dyDescent="0.2">
      <c r="BD31186" s="325"/>
      <c r="EL31186" s="325"/>
    </row>
    <row r="31187" spans="56:142" x14ac:dyDescent="0.2">
      <c r="BD31187" s="325"/>
      <c r="EL31187" s="325"/>
    </row>
    <row r="31188" spans="56:142" x14ac:dyDescent="0.2">
      <c r="BD31188" s="325"/>
      <c r="EL31188" s="325"/>
    </row>
    <row r="31189" spans="56:142" x14ac:dyDescent="0.2">
      <c r="BD31189" s="325"/>
      <c r="EL31189" s="325"/>
    </row>
    <row r="31190" spans="56:142" x14ac:dyDescent="0.2">
      <c r="BD31190" s="325"/>
      <c r="EL31190" s="325"/>
    </row>
    <row r="31191" spans="56:142" x14ac:dyDescent="0.2">
      <c r="BD31191" s="325"/>
      <c r="EL31191" s="325"/>
    </row>
    <row r="31192" spans="56:142" x14ac:dyDescent="0.2">
      <c r="BD31192" s="325"/>
      <c r="EL31192" s="325"/>
    </row>
    <row r="31193" spans="56:142" x14ac:dyDescent="0.2">
      <c r="BD31193" s="325"/>
      <c r="EL31193" s="325"/>
    </row>
    <row r="31194" spans="56:142" x14ac:dyDescent="0.2">
      <c r="BD31194" s="325"/>
      <c r="EL31194" s="325"/>
    </row>
    <row r="31195" spans="56:142" x14ac:dyDescent="0.2">
      <c r="BD31195" s="325"/>
      <c r="EL31195" s="325"/>
    </row>
    <row r="31196" spans="56:142" x14ac:dyDescent="0.2">
      <c r="BD31196" s="325"/>
      <c r="EL31196" s="325"/>
    </row>
    <row r="31197" spans="56:142" x14ac:dyDescent="0.2">
      <c r="BD31197" s="325"/>
      <c r="EL31197" s="325"/>
    </row>
    <row r="31198" spans="56:142" x14ac:dyDescent="0.2">
      <c r="BD31198" s="325"/>
      <c r="EL31198" s="325"/>
    </row>
    <row r="31199" spans="56:142" x14ac:dyDescent="0.2">
      <c r="BD31199" s="325"/>
      <c r="EL31199" s="325"/>
    </row>
    <row r="31200" spans="56:142" x14ac:dyDescent="0.2">
      <c r="BD31200" s="325"/>
      <c r="EL31200" s="325"/>
    </row>
    <row r="31201" spans="56:142" x14ac:dyDescent="0.2">
      <c r="BD31201" s="325"/>
      <c r="EL31201" s="325"/>
    </row>
    <row r="31202" spans="56:142" x14ac:dyDescent="0.2">
      <c r="BD31202" s="325"/>
      <c r="EL31202" s="325"/>
    </row>
    <row r="31203" spans="56:142" x14ac:dyDescent="0.2">
      <c r="BD31203" s="325"/>
      <c r="EL31203" s="325"/>
    </row>
    <row r="31204" spans="56:142" x14ac:dyDescent="0.2">
      <c r="BD31204" s="325"/>
      <c r="EL31204" s="325"/>
    </row>
    <row r="31205" spans="56:142" x14ac:dyDescent="0.2">
      <c r="BD31205" s="325"/>
      <c r="EL31205" s="325"/>
    </row>
    <row r="31206" spans="56:142" x14ac:dyDescent="0.2">
      <c r="BD31206" s="325"/>
      <c r="EL31206" s="325"/>
    </row>
    <row r="31207" spans="56:142" x14ac:dyDescent="0.2">
      <c r="BD31207" s="325"/>
      <c r="EL31207" s="325"/>
    </row>
    <row r="31208" spans="56:142" x14ac:dyDescent="0.2">
      <c r="BD31208" s="325"/>
      <c r="EL31208" s="325"/>
    </row>
    <row r="31209" spans="56:142" x14ac:dyDescent="0.2">
      <c r="BD31209" s="325"/>
      <c r="EL31209" s="325"/>
    </row>
    <row r="31210" spans="56:142" x14ac:dyDescent="0.2">
      <c r="BD31210" s="325"/>
      <c r="EL31210" s="325"/>
    </row>
    <row r="31211" spans="56:142" x14ac:dyDescent="0.2">
      <c r="BD31211" s="325"/>
      <c r="EL31211" s="325"/>
    </row>
    <row r="31212" spans="56:142" x14ac:dyDescent="0.2">
      <c r="BD31212" s="325"/>
      <c r="EL31212" s="325"/>
    </row>
    <row r="31213" spans="56:142" x14ac:dyDescent="0.2">
      <c r="BD31213" s="325"/>
      <c r="EL31213" s="325"/>
    </row>
    <row r="31214" spans="56:142" x14ac:dyDescent="0.2">
      <c r="BD31214" s="325"/>
      <c r="EL31214" s="325"/>
    </row>
    <row r="31215" spans="56:142" x14ac:dyDescent="0.2">
      <c r="BD31215" s="325"/>
      <c r="EL31215" s="325"/>
    </row>
    <row r="31216" spans="56:142" x14ac:dyDescent="0.2">
      <c r="BD31216" s="325"/>
      <c r="EL31216" s="325"/>
    </row>
    <row r="31217" spans="56:142" x14ac:dyDescent="0.2">
      <c r="BD31217" s="325"/>
      <c r="EL31217" s="325"/>
    </row>
    <row r="31218" spans="56:142" x14ac:dyDescent="0.2">
      <c r="BD31218" s="325"/>
      <c r="EL31218" s="325"/>
    </row>
    <row r="31219" spans="56:142" x14ac:dyDescent="0.2">
      <c r="BD31219" s="325"/>
      <c r="EL31219" s="325"/>
    </row>
    <row r="31220" spans="56:142" x14ac:dyDescent="0.2">
      <c r="BD31220" s="325"/>
      <c r="EL31220" s="325"/>
    </row>
    <row r="31221" spans="56:142" x14ac:dyDescent="0.2">
      <c r="BD31221" s="325"/>
      <c r="EL31221" s="325"/>
    </row>
    <row r="31222" spans="56:142" x14ac:dyDescent="0.2">
      <c r="BD31222" s="325"/>
      <c r="EL31222" s="325"/>
    </row>
    <row r="31223" spans="56:142" x14ac:dyDescent="0.2">
      <c r="BD31223" s="325"/>
      <c r="EL31223" s="325"/>
    </row>
    <row r="31224" spans="56:142" x14ac:dyDescent="0.2">
      <c r="BD31224" s="325"/>
      <c r="EL31224" s="325"/>
    </row>
    <row r="31225" spans="56:142" x14ac:dyDescent="0.2">
      <c r="BD31225" s="325"/>
      <c r="EL31225" s="325"/>
    </row>
    <row r="31226" spans="56:142" x14ac:dyDescent="0.2">
      <c r="BD31226" s="325"/>
      <c r="EL31226" s="325"/>
    </row>
    <row r="31227" spans="56:142" x14ac:dyDescent="0.2">
      <c r="BD31227" s="325"/>
      <c r="EL31227" s="325"/>
    </row>
    <row r="31228" spans="56:142" x14ac:dyDescent="0.2">
      <c r="BD31228" s="325"/>
      <c r="EL31228" s="325"/>
    </row>
    <row r="31229" spans="56:142" x14ac:dyDescent="0.2">
      <c r="BD31229" s="325"/>
      <c r="EL31229" s="325"/>
    </row>
    <row r="31230" spans="56:142" x14ac:dyDescent="0.2">
      <c r="BD31230" s="325"/>
      <c r="EL31230" s="325"/>
    </row>
    <row r="31231" spans="56:142" x14ac:dyDescent="0.2">
      <c r="BD31231" s="325"/>
      <c r="EL31231" s="325"/>
    </row>
    <row r="31232" spans="56:142" x14ac:dyDescent="0.2">
      <c r="BD31232" s="325"/>
      <c r="EL31232" s="325"/>
    </row>
    <row r="31233" spans="56:142" x14ac:dyDescent="0.2">
      <c r="BD31233" s="325"/>
      <c r="EL31233" s="325"/>
    </row>
    <row r="31234" spans="56:142" x14ac:dyDescent="0.2">
      <c r="BD31234" s="325"/>
      <c r="EL31234" s="325"/>
    </row>
    <row r="31235" spans="56:142" x14ac:dyDescent="0.2">
      <c r="BD31235" s="325"/>
      <c r="EL31235" s="325"/>
    </row>
    <row r="31236" spans="56:142" x14ac:dyDescent="0.2">
      <c r="BD31236" s="325"/>
      <c r="EL31236" s="325"/>
    </row>
    <row r="31237" spans="56:142" x14ac:dyDescent="0.2">
      <c r="BD31237" s="325"/>
      <c r="EL31237" s="325"/>
    </row>
    <row r="31238" spans="56:142" x14ac:dyDescent="0.2">
      <c r="BD31238" s="325"/>
      <c r="EL31238" s="325"/>
    </row>
    <row r="31239" spans="56:142" x14ac:dyDescent="0.2">
      <c r="BD31239" s="325"/>
      <c r="EL31239" s="325"/>
    </row>
    <row r="31240" spans="56:142" x14ac:dyDescent="0.2">
      <c r="BD31240" s="325"/>
      <c r="EL31240" s="325"/>
    </row>
    <row r="31241" spans="56:142" x14ac:dyDescent="0.2">
      <c r="BD31241" s="325"/>
      <c r="EL31241" s="325"/>
    </row>
    <row r="31242" spans="56:142" x14ac:dyDescent="0.2">
      <c r="BD31242" s="325"/>
      <c r="EL31242" s="325"/>
    </row>
    <row r="31243" spans="56:142" x14ac:dyDescent="0.2">
      <c r="BD31243" s="325"/>
      <c r="EL31243" s="325"/>
    </row>
    <row r="31244" spans="56:142" x14ac:dyDescent="0.2">
      <c r="BD31244" s="325"/>
      <c r="EL31244" s="325"/>
    </row>
    <row r="31245" spans="56:142" x14ac:dyDescent="0.2">
      <c r="BD31245" s="325"/>
      <c r="EL31245" s="325"/>
    </row>
    <row r="31246" spans="56:142" x14ac:dyDescent="0.2">
      <c r="BD31246" s="325"/>
      <c r="EL31246" s="325"/>
    </row>
    <row r="31247" spans="56:142" x14ac:dyDescent="0.2">
      <c r="BD31247" s="325"/>
      <c r="EL31247" s="325"/>
    </row>
    <row r="31248" spans="56:142" x14ac:dyDescent="0.2">
      <c r="BD31248" s="325"/>
      <c r="EL31248" s="325"/>
    </row>
    <row r="31249" spans="56:142" x14ac:dyDescent="0.2">
      <c r="BD31249" s="325"/>
      <c r="EL31249" s="325"/>
    </row>
    <row r="31250" spans="56:142" x14ac:dyDescent="0.2">
      <c r="BD31250" s="325"/>
      <c r="EL31250" s="325"/>
    </row>
    <row r="31251" spans="56:142" x14ac:dyDescent="0.2">
      <c r="BD31251" s="325"/>
      <c r="EL31251" s="325"/>
    </row>
    <row r="31252" spans="56:142" x14ac:dyDescent="0.2">
      <c r="BD31252" s="325"/>
      <c r="EL31252" s="325"/>
    </row>
    <row r="31253" spans="56:142" x14ac:dyDescent="0.2">
      <c r="BD31253" s="325"/>
      <c r="EL31253" s="325"/>
    </row>
    <row r="31254" spans="56:142" x14ac:dyDescent="0.2">
      <c r="BD31254" s="325"/>
      <c r="EL31254" s="325"/>
    </row>
    <row r="31255" spans="56:142" x14ac:dyDescent="0.2">
      <c r="BD31255" s="325"/>
      <c r="EL31255" s="325"/>
    </row>
    <row r="31256" spans="56:142" x14ac:dyDescent="0.2">
      <c r="BD31256" s="325"/>
      <c r="EL31256" s="325"/>
    </row>
    <row r="31257" spans="56:142" x14ac:dyDescent="0.2">
      <c r="BD31257" s="325"/>
      <c r="EL31257" s="325"/>
    </row>
    <row r="31258" spans="56:142" x14ac:dyDescent="0.2">
      <c r="BD31258" s="325"/>
      <c r="EL31258" s="325"/>
    </row>
    <row r="31259" spans="56:142" x14ac:dyDescent="0.2">
      <c r="BD31259" s="325"/>
      <c r="EL31259" s="325"/>
    </row>
    <row r="31260" spans="56:142" x14ac:dyDescent="0.2">
      <c r="BD31260" s="325"/>
      <c r="EL31260" s="325"/>
    </row>
    <row r="31261" spans="56:142" x14ac:dyDescent="0.2">
      <c r="BD31261" s="325"/>
      <c r="EL31261" s="325"/>
    </row>
    <row r="31262" spans="56:142" x14ac:dyDescent="0.2">
      <c r="BD31262" s="325"/>
      <c r="EL31262" s="325"/>
    </row>
    <row r="31263" spans="56:142" x14ac:dyDescent="0.2">
      <c r="BD31263" s="325"/>
      <c r="EL31263" s="325"/>
    </row>
    <row r="31264" spans="56:142" x14ac:dyDescent="0.2">
      <c r="BD31264" s="325"/>
      <c r="EL31264" s="325"/>
    </row>
    <row r="31265" spans="56:142" x14ac:dyDescent="0.2">
      <c r="BD31265" s="325"/>
      <c r="EL31265" s="325"/>
    </row>
    <row r="31266" spans="56:142" x14ac:dyDescent="0.2">
      <c r="BD31266" s="325"/>
      <c r="EL31266" s="325"/>
    </row>
    <row r="31267" spans="56:142" x14ac:dyDescent="0.2">
      <c r="BD31267" s="325"/>
      <c r="EL31267" s="325"/>
    </row>
    <row r="31268" spans="56:142" x14ac:dyDescent="0.2">
      <c r="BD31268" s="325"/>
      <c r="EL31268" s="325"/>
    </row>
    <row r="31269" spans="56:142" x14ac:dyDescent="0.2">
      <c r="BD31269" s="325"/>
      <c r="EL31269" s="325"/>
    </row>
    <row r="31270" spans="56:142" x14ac:dyDescent="0.2">
      <c r="BD31270" s="325"/>
      <c r="EL31270" s="325"/>
    </row>
    <row r="31271" spans="56:142" x14ac:dyDescent="0.2">
      <c r="BD31271" s="325"/>
      <c r="EL31271" s="325"/>
    </row>
    <row r="31272" spans="56:142" x14ac:dyDescent="0.2">
      <c r="BD31272" s="325"/>
      <c r="EL31272" s="325"/>
    </row>
    <row r="31273" spans="56:142" x14ac:dyDescent="0.2">
      <c r="BD31273" s="325"/>
      <c r="EL31273" s="325"/>
    </row>
    <row r="31274" spans="56:142" x14ac:dyDescent="0.2">
      <c r="BD31274" s="325"/>
      <c r="EL31274" s="325"/>
    </row>
    <row r="31275" spans="56:142" x14ac:dyDescent="0.2">
      <c r="BD31275" s="325"/>
      <c r="EL31275" s="325"/>
    </row>
    <row r="31276" spans="56:142" x14ac:dyDescent="0.2">
      <c r="BD31276" s="325"/>
      <c r="EL31276" s="325"/>
    </row>
    <row r="31277" spans="56:142" x14ac:dyDescent="0.2">
      <c r="BD31277" s="325"/>
      <c r="EL31277" s="325"/>
    </row>
    <row r="31278" spans="56:142" x14ac:dyDescent="0.2">
      <c r="BD31278" s="325"/>
      <c r="EL31278" s="325"/>
    </row>
    <row r="31279" spans="56:142" x14ac:dyDescent="0.2">
      <c r="BD31279" s="325"/>
      <c r="EL31279" s="325"/>
    </row>
    <row r="31280" spans="56:142" x14ac:dyDescent="0.2">
      <c r="BD31280" s="325"/>
      <c r="EL31280" s="325"/>
    </row>
    <row r="31281" spans="56:142" x14ac:dyDescent="0.2">
      <c r="BD31281" s="325"/>
      <c r="EL31281" s="325"/>
    </row>
    <row r="31282" spans="56:142" x14ac:dyDescent="0.2">
      <c r="BD31282" s="325"/>
      <c r="EL31282" s="325"/>
    </row>
    <row r="31283" spans="56:142" x14ac:dyDescent="0.2">
      <c r="BD31283" s="325"/>
      <c r="EL31283" s="325"/>
    </row>
    <row r="31284" spans="56:142" x14ac:dyDescent="0.2">
      <c r="BD31284" s="325"/>
      <c r="EL31284" s="325"/>
    </row>
    <row r="31285" spans="56:142" x14ac:dyDescent="0.2">
      <c r="BD31285" s="325"/>
      <c r="EL31285" s="325"/>
    </row>
    <row r="31286" spans="56:142" x14ac:dyDescent="0.2">
      <c r="BD31286" s="325"/>
      <c r="EL31286" s="325"/>
    </row>
    <row r="31287" spans="56:142" x14ac:dyDescent="0.2">
      <c r="BD31287" s="325"/>
      <c r="EL31287" s="325"/>
    </row>
    <row r="31288" spans="56:142" x14ac:dyDescent="0.2">
      <c r="BD31288" s="325"/>
      <c r="EL31288" s="325"/>
    </row>
    <row r="31289" spans="56:142" x14ac:dyDescent="0.2">
      <c r="BD31289" s="325"/>
      <c r="EL31289" s="325"/>
    </row>
    <row r="31290" spans="56:142" x14ac:dyDescent="0.2">
      <c r="BD31290" s="325"/>
      <c r="EL31290" s="325"/>
    </row>
    <row r="31291" spans="56:142" x14ac:dyDescent="0.2">
      <c r="BD31291" s="325"/>
      <c r="EL31291" s="325"/>
    </row>
    <row r="31292" spans="56:142" x14ac:dyDescent="0.2">
      <c r="BD31292" s="325"/>
      <c r="EL31292" s="325"/>
    </row>
    <row r="31293" spans="56:142" x14ac:dyDescent="0.2">
      <c r="BD31293" s="325"/>
      <c r="EL31293" s="325"/>
    </row>
    <row r="31294" spans="56:142" x14ac:dyDescent="0.2">
      <c r="BD31294" s="325"/>
      <c r="EL31294" s="325"/>
    </row>
    <row r="31295" spans="56:142" x14ac:dyDescent="0.2">
      <c r="BD31295" s="325"/>
      <c r="EL31295" s="325"/>
    </row>
    <row r="31296" spans="56:142" x14ac:dyDescent="0.2">
      <c r="BD31296" s="325"/>
      <c r="EL31296" s="325"/>
    </row>
    <row r="31297" spans="56:142" x14ac:dyDescent="0.2">
      <c r="BD31297" s="325"/>
      <c r="EL31297" s="325"/>
    </row>
    <row r="31298" spans="56:142" x14ac:dyDescent="0.2">
      <c r="BD31298" s="325"/>
      <c r="EL31298" s="325"/>
    </row>
    <row r="31299" spans="56:142" x14ac:dyDescent="0.2">
      <c r="BD31299" s="325"/>
      <c r="EL31299" s="325"/>
    </row>
    <row r="31300" spans="56:142" x14ac:dyDescent="0.2">
      <c r="BD31300" s="325"/>
      <c r="EL31300" s="325"/>
    </row>
    <row r="31301" spans="56:142" x14ac:dyDescent="0.2">
      <c r="BD31301" s="325"/>
      <c r="EL31301" s="325"/>
    </row>
    <row r="31302" spans="56:142" x14ac:dyDescent="0.2">
      <c r="BD31302" s="325"/>
      <c r="EL31302" s="325"/>
    </row>
    <row r="31303" spans="56:142" x14ac:dyDescent="0.2">
      <c r="BD31303" s="325"/>
      <c r="EL31303" s="325"/>
    </row>
    <row r="31304" spans="56:142" x14ac:dyDescent="0.2">
      <c r="BD31304" s="325"/>
      <c r="EL31304" s="325"/>
    </row>
    <row r="31305" spans="56:142" x14ac:dyDescent="0.2">
      <c r="BD31305" s="325"/>
      <c r="EL31305" s="325"/>
    </row>
    <row r="31306" spans="56:142" x14ac:dyDescent="0.2">
      <c r="BD31306" s="325"/>
      <c r="EL31306" s="325"/>
    </row>
    <row r="31307" spans="56:142" x14ac:dyDescent="0.2">
      <c r="BD31307" s="325"/>
      <c r="EL31307" s="325"/>
    </row>
    <row r="31308" spans="56:142" x14ac:dyDescent="0.2">
      <c r="BD31308" s="325"/>
      <c r="EL31308" s="325"/>
    </row>
    <row r="31309" spans="56:142" x14ac:dyDescent="0.2">
      <c r="BD31309" s="325"/>
      <c r="EL31309" s="325"/>
    </row>
    <row r="31310" spans="56:142" x14ac:dyDescent="0.2">
      <c r="BD31310" s="325"/>
      <c r="EL31310" s="325"/>
    </row>
    <row r="31311" spans="56:142" x14ac:dyDescent="0.2">
      <c r="BD31311" s="325"/>
      <c r="EL31311" s="325"/>
    </row>
    <row r="31312" spans="56:142" x14ac:dyDescent="0.2">
      <c r="BD31312" s="325"/>
      <c r="EL31312" s="325"/>
    </row>
    <row r="31313" spans="56:142" x14ac:dyDescent="0.2">
      <c r="BD31313" s="325"/>
      <c r="EL31313" s="325"/>
    </row>
    <row r="31314" spans="56:142" x14ac:dyDescent="0.2">
      <c r="BD31314" s="325"/>
      <c r="EL31314" s="325"/>
    </row>
    <row r="31315" spans="56:142" x14ac:dyDescent="0.2">
      <c r="BD31315" s="325"/>
      <c r="EL31315" s="325"/>
    </row>
    <row r="31316" spans="56:142" x14ac:dyDescent="0.2">
      <c r="BD31316" s="325"/>
      <c r="EL31316" s="325"/>
    </row>
    <row r="31317" spans="56:142" x14ac:dyDescent="0.2">
      <c r="BD31317" s="325"/>
      <c r="EL31317" s="325"/>
    </row>
    <row r="31318" spans="56:142" x14ac:dyDescent="0.2">
      <c r="BD31318" s="325"/>
      <c r="EL31318" s="325"/>
    </row>
    <row r="31319" spans="56:142" x14ac:dyDescent="0.2">
      <c r="BD31319" s="325"/>
      <c r="EL31319" s="325"/>
    </row>
    <row r="31320" spans="56:142" x14ac:dyDescent="0.2">
      <c r="BD31320" s="325"/>
      <c r="EL31320" s="325"/>
    </row>
    <row r="31321" spans="56:142" x14ac:dyDescent="0.2">
      <c r="BD31321" s="325"/>
      <c r="EL31321" s="325"/>
    </row>
    <row r="31322" spans="56:142" x14ac:dyDescent="0.2">
      <c r="BD31322" s="325"/>
      <c r="EL31322" s="325"/>
    </row>
    <row r="31323" spans="56:142" x14ac:dyDescent="0.2">
      <c r="BD31323" s="325"/>
      <c r="EL31323" s="325"/>
    </row>
    <row r="31324" spans="56:142" x14ac:dyDescent="0.2">
      <c r="BD31324" s="325"/>
      <c r="EL31324" s="325"/>
    </row>
    <row r="31325" spans="56:142" x14ac:dyDescent="0.2">
      <c r="BD31325" s="325"/>
      <c r="EL31325" s="325"/>
    </row>
    <row r="31326" spans="56:142" x14ac:dyDescent="0.2">
      <c r="BD31326" s="325"/>
      <c r="EL31326" s="325"/>
    </row>
    <row r="31327" spans="56:142" x14ac:dyDescent="0.2">
      <c r="BD31327" s="325"/>
      <c r="EL31327" s="325"/>
    </row>
    <row r="31328" spans="56:142" x14ac:dyDescent="0.2">
      <c r="BD31328" s="325"/>
      <c r="EL31328" s="325"/>
    </row>
    <row r="31329" spans="56:142" x14ac:dyDescent="0.2">
      <c r="BD31329" s="325"/>
      <c r="EL31329" s="325"/>
    </row>
    <row r="31330" spans="56:142" x14ac:dyDescent="0.2">
      <c r="BD31330" s="325"/>
      <c r="EL31330" s="325"/>
    </row>
    <row r="31331" spans="56:142" x14ac:dyDescent="0.2">
      <c r="BD31331" s="325"/>
      <c r="EL31331" s="325"/>
    </row>
    <row r="31332" spans="56:142" x14ac:dyDescent="0.2">
      <c r="BD31332" s="325"/>
      <c r="EL31332" s="325"/>
    </row>
    <row r="31333" spans="56:142" x14ac:dyDescent="0.2">
      <c r="BD31333" s="325"/>
      <c r="EL31333" s="325"/>
    </row>
    <row r="31334" spans="56:142" x14ac:dyDescent="0.2">
      <c r="BD31334" s="325"/>
      <c r="EL31334" s="325"/>
    </row>
    <row r="31335" spans="56:142" x14ac:dyDescent="0.2">
      <c r="BD31335" s="325"/>
      <c r="EL31335" s="325"/>
    </row>
    <row r="31336" spans="56:142" x14ac:dyDescent="0.2">
      <c r="BD31336" s="325"/>
      <c r="EL31336" s="325"/>
    </row>
    <row r="31337" spans="56:142" x14ac:dyDescent="0.2">
      <c r="BD31337" s="325"/>
      <c r="EL31337" s="325"/>
    </row>
    <row r="31338" spans="56:142" x14ac:dyDescent="0.2">
      <c r="BD31338" s="325"/>
      <c r="EL31338" s="325"/>
    </row>
    <row r="31339" spans="56:142" x14ac:dyDescent="0.2">
      <c r="BD31339" s="325"/>
      <c r="EL31339" s="325"/>
    </row>
    <row r="31340" spans="56:142" x14ac:dyDescent="0.2">
      <c r="BD31340" s="325"/>
      <c r="EL31340" s="325"/>
    </row>
    <row r="31341" spans="56:142" x14ac:dyDescent="0.2">
      <c r="BD31341" s="325"/>
      <c r="EL31341" s="325"/>
    </row>
    <row r="31342" spans="56:142" x14ac:dyDescent="0.2">
      <c r="BD31342" s="325"/>
      <c r="EL31342" s="325"/>
    </row>
    <row r="31343" spans="56:142" x14ac:dyDescent="0.2">
      <c r="BD31343" s="325"/>
      <c r="EL31343" s="325"/>
    </row>
    <row r="31344" spans="56:142" x14ac:dyDescent="0.2">
      <c r="BD31344" s="325"/>
      <c r="EL31344" s="325"/>
    </row>
    <row r="31345" spans="56:142" x14ac:dyDescent="0.2">
      <c r="BD31345" s="325"/>
      <c r="EL31345" s="325"/>
    </row>
    <row r="31346" spans="56:142" x14ac:dyDescent="0.2">
      <c r="BD31346" s="325"/>
      <c r="EL31346" s="325"/>
    </row>
    <row r="31347" spans="56:142" x14ac:dyDescent="0.2">
      <c r="BD31347" s="325"/>
      <c r="EL31347" s="325"/>
    </row>
    <row r="31348" spans="56:142" x14ac:dyDescent="0.2">
      <c r="BD31348" s="325"/>
      <c r="EL31348" s="325"/>
    </row>
    <row r="31349" spans="56:142" x14ac:dyDescent="0.2">
      <c r="BD31349" s="325"/>
      <c r="EL31349" s="325"/>
    </row>
    <row r="31350" spans="56:142" x14ac:dyDescent="0.2">
      <c r="BD31350" s="325"/>
      <c r="EL31350" s="325"/>
    </row>
    <row r="31351" spans="56:142" x14ac:dyDescent="0.2">
      <c r="BD31351" s="325"/>
      <c r="EL31351" s="325"/>
    </row>
    <row r="31352" spans="56:142" x14ac:dyDescent="0.2">
      <c r="BD31352" s="325"/>
      <c r="EL31352" s="325"/>
    </row>
    <row r="31353" spans="56:142" x14ac:dyDescent="0.2">
      <c r="BD31353" s="325"/>
      <c r="EL31353" s="325"/>
    </row>
    <row r="31354" spans="56:142" x14ac:dyDescent="0.2">
      <c r="BD31354" s="325"/>
      <c r="EL31354" s="325"/>
    </row>
    <row r="31355" spans="56:142" x14ac:dyDescent="0.2">
      <c r="BD31355" s="325"/>
      <c r="EL31355" s="325"/>
    </row>
    <row r="31356" spans="56:142" x14ac:dyDescent="0.2">
      <c r="BD31356" s="325"/>
      <c r="EL31356" s="325"/>
    </row>
    <row r="31357" spans="56:142" x14ac:dyDescent="0.2">
      <c r="BD31357" s="325"/>
      <c r="EL31357" s="325"/>
    </row>
    <row r="31358" spans="56:142" x14ac:dyDescent="0.2">
      <c r="BD31358" s="325"/>
      <c r="EL31358" s="325"/>
    </row>
    <row r="31359" spans="56:142" x14ac:dyDescent="0.2">
      <c r="BD31359" s="325"/>
      <c r="EL31359" s="325"/>
    </row>
    <row r="31360" spans="56:142" x14ac:dyDescent="0.2">
      <c r="BD31360" s="325"/>
      <c r="EL31360" s="325"/>
    </row>
    <row r="31361" spans="56:142" x14ac:dyDescent="0.2">
      <c r="BD31361" s="325"/>
      <c r="EL31361" s="325"/>
    </row>
    <row r="31362" spans="56:142" x14ac:dyDescent="0.2">
      <c r="BD31362" s="325"/>
      <c r="EL31362" s="325"/>
    </row>
    <row r="31363" spans="56:142" x14ac:dyDescent="0.2">
      <c r="BD31363" s="325"/>
      <c r="EL31363" s="325"/>
    </row>
    <row r="31364" spans="56:142" x14ac:dyDescent="0.2">
      <c r="BD31364" s="325"/>
      <c r="EL31364" s="325"/>
    </row>
    <row r="31365" spans="56:142" x14ac:dyDescent="0.2">
      <c r="BD31365" s="325"/>
      <c r="EL31365" s="325"/>
    </row>
    <row r="31366" spans="56:142" x14ac:dyDescent="0.2">
      <c r="BD31366" s="325"/>
      <c r="EL31366" s="325"/>
    </row>
    <row r="31367" spans="56:142" x14ac:dyDescent="0.2">
      <c r="BD31367" s="325"/>
      <c r="EL31367" s="325"/>
    </row>
    <row r="31368" spans="56:142" x14ac:dyDescent="0.2">
      <c r="BD31368" s="325"/>
      <c r="EL31368" s="325"/>
    </row>
    <row r="31369" spans="56:142" x14ac:dyDescent="0.2">
      <c r="BD31369" s="325"/>
      <c r="EL31369" s="325"/>
    </row>
    <row r="31370" spans="56:142" x14ac:dyDescent="0.2">
      <c r="BD31370" s="325"/>
      <c r="EL31370" s="325"/>
    </row>
    <row r="31371" spans="56:142" x14ac:dyDescent="0.2">
      <c r="BD31371" s="325"/>
      <c r="EL31371" s="325"/>
    </row>
    <row r="31372" spans="56:142" x14ac:dyDescent="0.2">
      <c r="BD31372" s="325"/>
      <c r="EL31372" s="325"/>
    </row>
    <row r="31373" spans="56:142" x14ac:dyDescent="0.2">
      <c r="BD31373" s="325"/>
      <c r="EL31373" s="325"/>
    </row>
    <row r="31374" spans="56:142" x14ac:dyDescent="0.2">
      <c r="BD31374" s="325"/>
      <c r="EL31374" s="325"/>
    </row>
    <row r="31375" spans="56:142" x14ac:dyDescent="0.2">
      <c r="BD31375" s="325"/>
      <c r="EL31375" s="325"/>
    </row>
    <row r="31376" spans="56:142" x14ac:dyDescent="0.2">
      <c r="BD31376" s="325"/>
      <c r="EL31376" s="325"/>
    </row>
    <row r="31377" spans="56:142" x14ac:dyDescent="0.2">
      <c r="BD31377" s="325"/>
      <c r="EL31377" s="325"/>
    </row>
    <row r="31378" spans="56:142" x14ac:dyDescent="0.2">
      <c r="BD31378" s="325"/>
      <c r="EL31378" s="325"/>
    </row>
    <row r="31379" spans="56:142" x14ac:dyDescent="0.2">
      <c r="BD31379" s="325"/>
      <c r="EL31379" s="325"/>
    </row>
    <row r="31380" spans="56:142" x14ac:dyDescent="0.2">
      <c r="BD31380" s="325"/>
      <c r="EL31380" s="325"/>
    </row>
    <row r="31381" spans="56:142" x14ac:dyDescent="0.2">
      <c r="BD31381" s="325"/>
      <c r="EL31381" s="325"/>
    </row>
    <row r="31382" spans="56:142" x14ac:dyDescent="0.2">
      <c r="BD31382" s="325"/>
      <c r="EL31382" s="325"/>
    </row>
    <row r="31383" spans="56:142" x14ac:dyDescent="0.2">
      <c r="BD31383" s="325"/>
      <c r="EL31383" s="325"/>
    </row>
    <row r="31384" spans="56:142" x14ac:dyDescent="0.2">
      <c r="BD31384" s="325"/>
      <c r="EL31384" s="325"/>
    </row>
    <row r="31385" spans="56:142" x14ac:dyDescent="0.2">
      <c r="BD31385" s="325"/>
      <c r="EL31385" s="325"/>
    </row>
    <row r="31386" spans="56:142" x14ac:dyDescent="0.2">
      <c r="BD31386" s="325"/>
      <c r="EL31386" s="325"/>
    </row>
    <row r="31387" spans="56:142" x14ac:dyDescent="0.2">
      <c r="BD31387" s="325"/>
      <c r="EL31387" s="325"/>
    </row>
    <row r="31388" spans="56:142" x14ac:dyDescent="0.2">
      <c r="BD31388" s="325"/>
      <c r="EL31388" s="325"/>
    </row>
    <row r="31389" spans="56:142" x14ac:dyDescent="0.2">
      <c r="BD31389" s="325"/>
      <c r="EL31389" s="325"/>
    </row>
    <row r="31390" spans="56:142" x14ac:dyDescent="0.2">
      <c r="BD31390" s="325"/>
      <c r="EL31390" s="325"/>
    </row>
    <row r="31391" spans="56:142" x14ac:dyDescent="0.2">
      <c r="BD31391" s="325"/>
      <c r="EL31391" s="325"/>
    </row>
    <row r="31392" spans="56:142" x14ac:dyDescent="0.2">
      <c r="BD31392" s="325"/>
      <c r="EL31392" s="325"/>
    </row>
    <row r="31393" spans="56:142" x14ac:dyDescent="0.2">
      <c r="BD31393" s="325"/>
      <c r="EL31393" s="325"/>
    </row>
    <row r="31394" spans="56:142" x14ac:dyDescent="0.2">
      <c r="BD31394" s="325"/>
      <c r="EL31394" s="325"/>
    </row>
    <row r="31395" spans="56:142" x14ac:dyDescent="0.2">
      <c r="BD31395" s="325"/>
      <c r="EL31395" s="325"/>
    </row>
    <row r="31396" spans="56:142" x14ac:dyDescent="0.2">
      <c r="BD31396" s="325"/>
      <c r="EL31396" s="325"/>
    </row>
    <row r="31397" spans="56:142" x14ac:dyDescent="0.2">
      <c r="BD31397" s="325"/>
      <c r="EL31397" s="325"/>
    </row>
    <row r="31398" spans="56:142" x14ac:dyDescent="0.2">
      <c r="BD31398" s="325"/>
      <c r="EL31398" s="325"/>
    </row>
    <row r="31399" spans="56:142" x14ac:dyDescent="0.2">
      <c r="BD31399" s="325"/>
      <c r="EL31399" s="325"/>
    </row>
    <row r="31400" spans="56:142" x14ac:dyDescent="0.2">
      <c r="BD31400" s="325"/>
      <c r="EL31400" s="325"/>
    </row>
    <row r="31401" spans="56:142" x14ac:dyDescent="0.2">
      <c r="BD31401" s="325"/>
      <c r="EL31401" s="325"/>
    </row>
    <row r="31402" spans="56:142" x14ac:dyDescent="0.2">
      <c r="BD31402" s="325"/>
      <c r="EL31402" s="325"/>
    </row>
    <row r="31403" spans="56:142" x14ac:dyDescent="0.2">
      <c r="BD31403" s="325"/>
      <c r="EL31403" s="325"/>
    </row>
    <row r="31404" spans="56:142" x14ac:dyDescent="0.2">
      <c r="BD31404" s="325"/>
      <c r="EL31404" s="325"/>
    </row>
    <row r="31405" spans="56:142" x14ac:dyDescent="0.2">
      <c r="BD31405" s="325"/>
      <c r="EL31405" s="325"/>
    </row>
    <row r="31406" spans="56:142" x14ac:dyDescent="0.2">
      <c r="BD31406" s="325"/>
      <c r="EL31406" s="325"/>
    </row>
    <row r="31407" spans="56:142" x14ac:dyDescent="0.2">
      <c r="BD31407" s="325"/>
      <c r="EL31407" s="325"/>
    </row>
    <row r="31408" spans="56:142" x14ac:dyDescent="0.2">
      <c r="BD31408" s="325"/>
      <c r="EL31408" s="325"/>
    </row>
    <row r="31409" spans="56:142" x14ac:dyDescent="0.2">
      <c r="BD31409" s="325"/>
      <c r="EL31409" s="325"/>
    </row>
    <row r="31410" spans="56:142" x14ac:dyDescent="0.2">
      <c r="BD31410" s="325"/>
      <c r="EL31410" s="325"/>
    </row>
    <row r="31411" spans="56:142" x14ac:dyDescent="0.2">
      <c r="BD31411" s="325"/>
      <c r="EL31411" s="325"/>
    </row>
    <row r="31412" spans="56:142" x14ac:dyDescent="0.2">
      <c r="BD31412" s="325"/>
      <c r="EL31412" s="325"/>
    </row>
    <row r="31413" spans="56:142" x14ac:dyDescent="0.2">
      <c r="BD31413" s="325"/>
      <c r="EL31413" s="325"/>
    </row>
    <row r="31414" spans="56:142" x14ac:dyDescent="0.2">
      <c r="BD31414" s="325"/>
      <c r="EL31414" s="325"/>
    </row>
    <row r="31415" spans="56:142" x14ac:dyDescent="0.2">
      <c r="BD31415" s="325"/>
      <c r="EL31415" s="325"/>
    </row>
    <row r="31416" spans="56:142" x14ac:dyDescent="0.2">
      <c r="BD31416" s="325"/>
      <c r="EL31416" s="325"/>
    </row>
    <row r="31417" spans="56:142" x14ac:dyDescent="0.2">
      <c r="BD31417" s="325"/>
      <c r="EL31417" s="325"/>
    </row>
    <row r="31418" spans="56:142" x14ac:dyDescent="0.2">
      <c r="BD31418" s="325"/>
      <c r="EL31418" s="325"/>
    </row>
    <row r="31419" spans="56:142" x14ac:dyDescent="0.2">
      <c r="BD31419" s="325"/>
      <c r="EL31419" s="325"/>
    </row>
    <row r="31420" spans="56:142" x14ac:dyDescent="0.2">
      <c r="BD31420" s="325"/>
      <c r="EL31420" s="325"/>
    </row>
    <row r="31421" spans="56:142" x14ac:dyDescent="0.2">
      <c r="BD31421" s="325"/>
      <c r="EL31421" s="325"/>
    </row>
    <row r="31422" spans="56:142" x14ac:dyDescent="0.2">
      <c r="BD31422" s="325"/>
      <c r="EL31422" s="325"/>
    </row>
    <row r="31423" spans="56:142" x14ac:dyDescent="0.2">
      <c r="BD31423" s="325"/>
      <c r="EL31423" s="325"/>
    </row>
    <row r="31424" spans="56:142" x14ac:dyDescent="0.2">
      <c r="BD31424" s="325"/>
      <c r="EL31424" s="325"/>
    </row>
    <row r="31425" spans="56:142" x14ac:dyDescent="0.2">
      <c r="BD31425" s="325"/>
      <c r="EL31425" s="325"/>
    </row>
    <row r="31426" spans="56:142" x14ac:dyDescent="0.2">
      <c r="BD31426" s="325"/>
      <c r="EL31426" s="325"/>
    </row>
    <row r="31427" spans="56:142" x14ac:dyDescent="0.2">
      <c r="BD31427" s="325"/>
      <c r="EL31427" s="325"/>
    </row>
    <row r="31428" spans="56:142" x14ac:dyDescent="0.2">
      <c r="BD31428" s="325"/>
      <c r="EL31428" s="325"/>
    </row>
    <row r="31429" spans="56:142" x14ac:dyDescent="0.2">
      <c r="BD31429" s="325"/>
      <c r="EL31429" s="325"/>
    </row>
    <row r="31430" spans="56:142" x14ac:dyDescent="0.2">
      <c r="BD31430" s="325"/>
      <c r="EL31430" s="325"/>
    </row>
    <row r="31431" spans="56:142" x14ac:dyDescent="0.2">
      <c r="BD31431" s="325"/>
      <c r="EL31431" s="325"/>
    </row>
    <row r="31432" spans="56:142" x14ac:dyDescent="0.2">
      <c r="BD31432" s="325"/>
      <c r="EL31432" s="325"/>
    </row>
    <row r="31433" spans="56:142" x14ac:dyDescent="0.2">
      <c r="BD31433" s="325"/>
      <c r="EL31433" s="325"/>
    </row>
    <row r="31434" spans="56:142" x14ac:dyDescent="0.2">
      <c r="BD31434" s="325"/>
      <c r="EL31434" s="325"/>
    </row>
    <row r="31435" spans="56:142" x14ac:dyDescent="0.2">
      <c r="BD31435" s="325"/>
      <c r="EL31435" s="325"/>
    </row>
    <row r="31436" spans="56:142" x14ac:dyDescent="0.2">
      <c r="BD31436" s="325"/>
      <c r="EL31436" s="325"/>
    </row>
    <row r="31437" spans="56:142" x14ac:dyDescent="0.2">
      <c r="BD31437" s="325"/>
      <c r="EL31437" s="325"/>
    </row>
    <row r="31438" spans="56:142" x14ac:dyDescent="0.2">
      <c r="BD31438" s="325"/>
      <c r="EL31438" s="325"/>
    </row>
    <row r="31439" spans="56:142" x14ac:dyDescent="0.2">
      <c r="BD31439" s="325"/>
      <c r="EL31439" s="325"/>
    </row>
    <row r="31440" spans="56:142" x14ac:dyDescent="0.2">
      <c r="BD31440" s="325"/>
      <c r="EL31440" s="325"/>
    </row>
    <row r="31441" spans="56:142" x14ac:dyDescent="0.2">
      <c r="BD31441" s="325"/>
      <c r="EL31441" s="325"/>
    </row>
    <row r="31442" spans="56:142" x14ac:dyDescent="0.2">
      <c r="BD31442" s="325"/>
      <c r="EL31442" s="325"/>
    </row>
    <row r="31443" spans="56:142" x14ac:dyDescent="0.2">
      <c r="BD31443" s="325"/>
      <c r="EL31443" s="325"/>
    </row>
    <row r="31444" spans="56:142" x14ac:dyDescent="0.2">
      <c r="BD31444" s="325"/>
      <c r="EL31444" s="325"/>
    </row>
    <row r="31445" spans="56:142" x14ac:dyDescent="0.2">
      <c r="BD31445" s="325"/>
      <c r="EL31445" s="325"/>
    </row>
    <row r="31446" spans="56:142" x14ac:dyDescent="0.2">
      <c r="BD31446" s="325"/>
      <c r="EL31446" s="325"/>
    </row>
    <row r="31447" spans="56:142" x14ac:dyDescent="0.2">
      <c r="BD31447" s="325"/>
      <c r="EL31447" s="325"/>
    </row>
    <row r="31448" spans="56:142" x14ac:dyDescent="0.2">
      <c r="BD31448" s="325"/>
      <c r="EL31448" s="325"/>
    </row>
    <row r="31449" spans="56:142" x14ac:dyDescent="0.2">
      <c r="BD31449" s="325"/>
      <c r="EL31449" s="325"/>
    </row>
    <row r="31450" spans="56:142" x14ac:dyDescent="0.2">
      <c r="BD31450" s="325"/>
      <c r="EL31450" s="325"/>
    </row>
    <row r="31451" spans="56:142" x14ac:dyDescent="0.2">
      <c r="BD31451" s="325"/>
      <c r="EL31451" s="325"/>
    </row>
    <row r="31452" spans="56:142" x14ac:dyDescent="0.2">
      <c r="BD31452" s="325"/>
      <c r="EL31452" s="325"/>
    </row>
    <row r="31453" spans="56:142" x14ac:dyDescent="0.2">
      <c r="BD31453" s="325"/>
      <c r="EL31453" s="325"/>
    </row>
    <row r="31454" spans="56:142" x14ac:dyDescent="0.2">
      <c r="BD31454" s="325"/>
      <c r="EL31454" s="325"/>
    </row>
    <row r="31455" spans="56:142" x14ac:dyDescent="0.2">
      <c r="BD31455" s="325"/>
      <c r="EL31455" s="325"/>
    </row>
    <row r="31456" spans="56:142" x14ac:dyDescent="0.2">
      <c r="BD31456" s="325"/>
      <c r="EL31456" s="325"/>
    </row>
    <row r="31457" spans="56:142" x14ac:dyDescent="0.2">
      <c r="BD31457" s="325"/>
      <c r="EL31457" s="325"/>
    </row>
    <row r="31458" spans="56:142" x14ac:dyDescent="0.2">
      <c r="BD31458" s="325"/>
      <c r="EL31458" s="325"/>
    </row>
    <row r="31459" spans="56:142" x14ac:dyDescent="0.2">
      <c r="BD31459" s="325"/>
      <c r="EL31459" s="325"/>
    </row>
    <row r="31460" spans="56:142" x14ac:dyDescent="0.2">
      <c r="BD31460" s="325"/>
      <c r="EL31460" s="325"/>
    </row>
    <row r="31461" spans="56:142" x14ac:dyDescent="0.2">
      <c r="BD31461" s="325"/>
      <c r="EL31461" s="325"/>
    </row>
    <row r="31462" spans="56:142" x14ac:dyDescent="0.2">
      <c r="BD31462" s="325"/>
      <c r="EL31462" s="325"/>
    </row>
    <row r="31463" spans="56:142" x14ac:dyDescent="0.2">
      <c r="BD31463" s="325"/>
      <c r="EL31463" s="325"/>
    </row>
    <row r="31464" spans="56:142" x14ac:dyDescent="0.2">
      <c r="BD31464" s="325"/>
      <c r="EL31464" s="325"/>
    </row>
    <row r="31465" spans="56:142" x14ac:dyDescent="0.2">
      <c r="BD31465" s="325"/>
      <c r="EL31465" s="325"/>
    </row>
    <row r="31466" spans="56:142" x14ac:dyDescent="0.2">
      <c r="BD31466" s="325"/>
      <c r="EL31466" s="325"/>
    </row>
    <row r="31467" spans="56:142" x14ac:dyDescent="0.2">
      <c r="BD31467" s="325"/>
      <c r="EL31467" s="325"/>
    </row>
    <row r="31468" spans="56:142" x14ac:dyDescent="0.2">
      <c r="BD31468" s="325"/>
      <c r="EL31468" s="325"/>
    </row>
    <row r="31469" spans="56:142" x14ac:dyDescent="0.2">
      <c r="BD31469" s="325"/>
      <c r="EL31469" s="325"/>
    </row>
    <row r="31470" spans="56:142" x14ac:dyDescent="0.2">
      <c r="BD31470" s="325"/>
      <c r="EL31470" s="325"/>
    </row>
    <row r="31471" spans="56:142" x14ac:dyDescent="0.2">
      <c r="BD31471" s="325"/>
      <c r="EL31471" s="325"/>
    </row>
    <row r="31472" spans="56:142" x14ac:dyDescent="0.2">
      <c r="BD31472" s="325"/>
      <c r="EL31472" s="325"/>
    </row>
    <row r="31473" spans="56:142" x14ac:dyDescent="0.2">
      <c r="BD31473" s="325"/>
      <c r="EL31473" s="325"/>
    </row>
    <row r="31474" spans="56:142" x14ac:dyDescent="0.2">
      <c r="BD31474" s="325"/>
      <c r="EL31474" s="325"/>
    </row>
    <row r="31475" spans="56:142" x14ac:dyDescent="0.2">
      <c r="BD31475" s="325"/>
      <c r="EL31475" s="325"/>
    </row>
    <row r="31476" spans="56:142" x14ac:dyDescent="0.2">
      <c r="BD31476" s="325"/>
      <c r="EL31476" s="325"/>
    </row>
    <row r="31477" spans="56:142" x14ac:dyDescent="0.2">
      <c r="BD31477" s="325"/>
      <c r="EL31477" s="325"/>
    </row>
    <row r="31478" spans="56:142" x14ac:dyDescent="0.2">
      <c r="BD31478" s="325"/>
      <c r="EL31478" s="325"/>
    </row>
    <row r="31479" spans="56:142" x14ac:dyDescent="0.2">
      <c r="BD31479" s="325"/>
      <c r="EL31479" s="325"/>
    </row>
    <row r="31480" spans="56:142" x14ac:dyDescent="0.2">
      <c r="BD31480" s="325"/>
      <c r="EL31480" s="325"/>
    </row>
    <row r="31481" spans="56:142" x14ac:dyDescent="0.2">
      <c r="BD31481" s="325"/>
      <c r="EL31481" s="325"/>
    </row>
    <row r="31482" spans="56:142" x14ac:dyDescent="0.2">
      <c r="BD31482" s="325"/>
      <c r="EL31482" s="325"/>
    </row>
    <row r="31483" spans="56:142" x14ac:dyDescent="0.2">
      <c r="BD31483" s="325"/>
      <c r="EL31483" s="325"/>
    </row>
    <row r="31484" spans="56:142" x14ac:dyDescent="0.2">
      <c r="BD31484" s="325"/>
      <c r="EL31484" s="325"/>
    </row>
    <row r="31485" spans="56:142" x14ac:dyDescent="0.2">
      <c r="BD31485" s="325"/>
      <c r="EL31485" s="325"/>
    </row>
    <row r="31486" spans="56:142" x14ac:dyDescent="0.2">
      <c r="BD31486" s="325"/>
      <c r="EL31486" s="325"/>
    </row>
    <row r="31487" spans="56:142" x14ac:dyDescent="0.2">
      <c r="BD31487" s="325"/>
      <c r="EL31487" s="325"/>
    </row>
    <row r="31488" spans="56:142" x14ac:dyDescent="0.2">
      <c r="BD31488" s="325"/>
      <c r="EL31488" s="325"/>
    </row>
    <row r="31489" spans="56:142" x14ac:dyDescent="0.2">
      <c r="BD31489" s="325"/>
      <c r="EL31489" s="325"/>
    </row>
    <row r="31490" spans="56:142" x14ac:dyDescent="0.2">
      <c r="BD31490" s="325"/>
      <c r="EL31490" s="325"/>
    </row>
    <row r="31491" spans="56:142" x14ac:dyDescent="0.2">
      <c r="BD31491" s="325"/>
      <c r="EL31491" s="325"/>
    </row>
    <row r="31492" spans="56:142" x14ac:dyDescent="0.2">
      <c r="BD31492" s="325"/>
      <c r="EL31492" s="325"/>
    </row>
    <row r="31493" spans="56:142" x14ac:dyDescent="0.2">
      <c r="BD31493" s="325"/>
      <c r="EL31493" s="325"/>
    </row>
    <row r="31494" spans="56:142" x14ac:dyDescent="0.2">
      <c r="BD31494" s="325"/>
      <c r="EL31494" s="325"/>
    </row>
    <row r="31495" spans="56:142" x14ac:dyDescent="0.2">
      <c r="BD31495" s="325"/>
      <c r="EL31495" s="325"/>
    </row>
    <row r="31496" spans="56:142" x14ac:dyDescent="0.2">
      <c r="BD31496" s="325"/>
      <c r="EL31496" s="325"/>
    </row>
    <row r="31497" spans="56:142" x14ac:dyDescent="0.2">
      <c r="BD31497" s="325"/>
      <c r="EL31497" s="325"/>
    </row>
    <row r="31498" spans="56:142" x14ac:dyDescent="0.2">
      <c r="BD31498" s="325"/>
      <c r="EL31498" s="325"/>
    </row>
    <row r="31499" spans="56:142" x14ac:dyDescent="0.2">
      <c r="BD31499" s="325"/>
      <c r="EL31499" s="325"/>
    </row>
    <row r="31500" spans="56:142" x14ac:dyDescent="0.2">
      <c r="BD31500" s="325"/>
      <c r="EL31500" s="325"/>
    </row>
    <row r="31501" spans="56:142" x14ac:dyDescent="0.2">
      <c r="BD31501" s="325"/>
      <c r="EL31501" s="325"/>
    </row>
    <row r="31502" spans="56:142" x14ac:dyDescent="0.2">
      <c r="BD31502" s="325"/>
      <c r="EL31502" s="325"/>
    </row>
    <row r="31503" spans="56:142" x14ac:dyDescent="0.2">
      <c r="BD31503" s="325"/>
      <c r="EL31503" s="325"/>
    </row>
    <row r="31504" spans="56:142" x14ac:dyDescent="0.2">
      <c r="BD31504" s="325"/>
      <c r="EL31504" s="325"/>
    </row>
    <row r="31505" spans="56:142" x14ac:dyDescent="0.2">
      <c r="BD31505" s="325"/>
      <c r="EL31505" s="325"/>
    </row>
    <row r="31506" spans="56:142" x14ac:dyDescent="0.2">
      <c r="BD31506" s="325"/>
      <c r="EL31506" s="325"/>
    </row>
    <row r="31507" spans="56:142" x14ac:dyDescent="0.2">
      <c r="BD31507" s="325"/>
      <c r="EL31507" s="325"/>
    </row>
    <row r="31508" spans="56:142" x14ac:dyDescent="0.2">
      <c r="BD31508" s="325"/>
      <c r="EL31508" s="325"/>
    </row>
    <row r="31509" spans="56:142" x14ac:dyDescent="0.2">
      <c r="BD31509" s="325"/>
      <c r="EL31509" s="325"/>
    </row>
    <row r="31510" spans="56:142" x14ac:dyDescent="0.2">
      <c r="BD31510" s="325"/>
      <c r="EL31510" s="325"/>
    </row>
    <row r="31511" spans="56:142" x14ac:dyDescent="0.2">
      <c r="BD31511" s="325"/>
      <c r="EL31511" s="325"/>
    </row>
    <row r="31512" spans="56:142" x14ac:dyDescent="0.2">
      <c r="BD31512" s="325"/>
      <c r="EL31512" s="325"/>
    </row>
    <row r="31513" spans="56:142" x14ac:dyDescent="0.2">
      <c r="BD31513" s="325"/>
      <c r="EL31513" s="325"/>
    </row>
    <row r="31514" spans="56:142" x14ac:dyDescent="0.2">
      <c r="BD31514" s="325"/>
      <c r="EL31514" s="325"/>
    </row>
    <row r="31515" spans="56:142" x14ac:dyDescent="0.2">
      <c r="BD31515" s="325"/>
      <c r="EL31515" s="325"/>
    </row>
    <row r="31516" spans="56:142" x14ac:dyDescent="0.2">
      <c r="BD31516" s="325"/>
      <c r="EL31516" s="325"/>
    </row>
    <row r="31517" spans="56:142" x14ac:dyDescent="0.2">
      <c r="BD31517" s="325"/>
      <c r="EL31517" s="325"/>
    </row>
    <row r="31518" spans="56:142" x14ac:dyDescent="0.2">
      <c r="BD31518" s="325"/>
      <c r="EL31518" s="325"/>
    </row>
    <row r="31519" spans="56:142" x14ac:dyDescent="0.2">
      <c r="BD31519" s="325"/>
      <c r="EL31519" s="325"/>
    </row>
    <row r="31520" spans="56:142" x14ac:dyDescent="0.2">
      <c r="BD31520" s="325"/>
      <c r="EL31520" s="325"/>
    </row>
    <row r="31521" spans="56:142" x14ac:dyDescent="0.2">
      <c r="BD31521" s="325"/>
      <c r="EL31521" s="325"/>
    </row>
    <row r="31522" spans="56:142" x14ac:dyDescent="0.2">
      <c r="BD31522" s="325"/>
      <c r="EL31522" s="325"/>
    </row>
    <row r="31523" spans="56:142" x14ac:dyDescent="0.2">
      <c r="BD31523" s="325"/>
      <c r="EL31523" s="325"/>
    </row>
    <row r="31524" spans="56:142" x14ac:dyDescent="0.2">
      <c r="BD31524" s="325"/>
      <c r="EL31524" s="325"/>
    </row>
    <row r="31525" spans="56:142" x14ac:dyDescent="0.2">
      <c r="BD31525" s="325"/>
      <c r="EL31525" s="325"/>
    </row>
    <row r="31526" spans="56:142" x14ac:dyDescent="0.2">
      <c r="BD31526" s="325"/>
      <c r="EL31526" s="325"/>
    </row>
    <row r="31527" spans="56:142" x14ac:dyDescent="0.2">
      <c r="BD31527" s="325"/>
      <c r="EL31527" s="325"/>
    </row>
    <row r="31528" spans="56:142" x14ac:dyDescent="0.2">
      <c r="BD31528" s="325"/>
      <c r="EL31528" s="325"/>
    </row>
    <row r="31529" spans="56:142" x14ac:dyDescent="0.2">
      <c r="BD31529" s="325"/>
      <c r="EL31529" s="325"/>
    </row>
    <row r="31530" spans="56:142" x14ac:dyDescent="0.2">
      <c r="BD31530" s="325"/>
      <c r="EL31530" s="325"/>
    </row>
    <row r="31531" spans="56:142" x14ac:dyDescent="0.2">
      <c r="BD31531" s="325"/>
      <c r="EL31531" s="325"/>
    </row>
    <row r="31532" spans="56:142" x14ac:dyDescent="0.2">
      <c r="BD31532" s="325"/>
      <c r="EL31532" s="325"/>
    </row>
    <row r="31533" spans="56:142" x14ac:dyDescent="0.2">
      <c r="BD31533" s="325"/>
      <c r="EL31533" s="325"/>
    </row>
    <row r="31534" spans="56:142" x14ac:dyDescent="0.2">
      <c r="BD31534" s="325"/>
      <c r="EL31534" s="325"/>
    </row>
    <row r="31535" spans="56:142" x14ac:dyDescent="0.2">
      <c r="BD31535" s="325"/>
      <c r="EL31535" s="325"/>
    </row>
    <row r="31536" spans="56:142" x14ac:dyDescent="0.2">
      <c r="BD31536" s="325"/>
      <c r="EL31536" s="325"/>
    </row>
    <row r="31537" spans="56:142" x14ac:dyDescent="0.2">
      <c r="BD31537" s="325"/>
      <c r="EL31537" s="325"/>
    </row>
    <row r="31538" spans="56:142" x14ac:dyDescent="0.2">
      <c r="BD31538" s="325"/>
      <c r="EL31538" s="325"/>
    </row>
    <row r="31539" spans="56:142" x14ac:dyDescent="0.2">
      <c r="BD31539" s="325"/>
      <c r="EL31539" s="325"/>
    </row>
    <row r="31540" spans="56:142" x14ac:dyDescent="0.2">
      <c r="BD31540" s="325"/>
      <c r="EL31540" s="325"/>
    </row>
    <row r="31541" spans="56:142" x14ac:dyDescent="0.2">
      <c r="BD31541" s="325"/>
      <c r="EL31541" s="325"/>
    </row>
    <row r="31542" spans="56:142" x14ac:dyDescent="0.2">
      <c r="BD31542" s="325"/>
      <c r="EL31542" s="325"/>
    </row>
    <row r="31543" spans="56:142" x14ac:dyDescent="0.2">
      <c r="BD31543" s="325"/>
      <c r="EL31543" s="325"/>
    </row>
    <row r="31544" spans="56:142" x14ac:dyDescent="0.2">
      <c r="BD31544" s="325"/>
      <c r="EL31544" s="325"/>
    </row>
    <row r="31545" spans="56:142" x14ac:dyDescent="0.2">
      <c r="BD31545" s="325"/>
      <c r="EL31545" s="325"/>
    </row>
    <row r="31546" spans="56:142" x14ac:dyDescent="0.2">
      <c r="BD31546" s="325"/>
      <c r="EL31546" s="325"/>
    </row>
    <row r="31547" spans="56:142" x14ac:dyDescent="0.2">
      <c r="BD31547" s="325"/>
      <c r="EL31547" s="325"/>
    </row>
    <row r="31548" spans="56:142" x14ac:dyDescent="0.2">
      <c r="BD31548" s="325"/>
      <c r="EL31548" s="325"/>
    </row>
    <row r="31549" spans="56:142" x14ac:dyDescent="0.2">
      <c r="BD31549" s="325"/>
      <c r="EL31549" s="325"/>
    </row>
    <row r="31550" spans="56:142" x14ac:dyDescent="0.2">
      <c r="BD31550" s="325"/>
      <c r="EL31550" s="325"/>
    </row>
    <row r="31551" spans="56:142" x14ac:dyDescent="0.2">
      <c r="BD31551" s="325"/>
      <c r="EL31551" s="325"/>
    </row>
    <row r="31552" spans="56:142" x14ac:dyDescent="0.2">
      <c r="BD31552" s="325"/>
      <c r="EL31552" s="325"/>
    </row>
    <row r="31553" spans="56:142" x14ac:dyDescent="0.2">
      <c r="BD31553" s="325"/>
      <c r="EL31553" s="325"/>
    </row>
    <row r="31554" spans="56:142" x14ac:dyDescent="0.2">
      <c r="BD31554" s="325"/>
      <c r="EL31554" s="325"/>
    </row>
    <row r="31555" spans="56:142" x14ac:dyDescent="0.2">
      <c r="BD31555" s="325"/>
      <c r="EL31555" s="325"/>
    </row>
    <row r="31556" spans="56:142" x14ac:dyDescent="0.2">
      <c r="BD31556" s="325"/>
      <c r="EL31556" s="325"/>
    </row>
    <row r="31557" spans="56:142" x14ac:dyDescent="0.2">
      <c r="BD31557" s="325"/>
      <c r="EL31557" s="325"/>
    </row>
    <row r="31558" spans="56:142" x14ac:dyDescent="0.2">
      <c r="BD31558" s="325"/>
      <c r="EL31558" s="325"/>
    </row>
    <row r="31559" spans="56:142" x14ac:dyDescent="0.2">
      <c r="BD31559" s="325"/>
      <c r="EL31559" s="325"/>
    </row>
    <row r="31560" spans="56:142" x14ac:dyDescent="0.2">
      <c r="BD31560" s="325"/>
      <c r="EL31560" s="325"/>
    </row>
    <row r="31561" spans="56:142" x14ac:dyDescent="0.2">
      <c r="BD31561" s="325"/>
      <c r="EL31561" s="325"/>
    </row>
    <row r="31562" spans="56:142" x14ac:dyDescent="0.2">
      <c r="BD31562" s="325"/>
      <c r="EL31562" s="325"/>
    </row>
    <row r="31563" spans="56:142" x14ac:dyDescent="0.2">
      <c r="BD31563" s="325"/>
      <c r="EL31563" s="325"/>
    </row>
    <row r="31564" spans="56:142" x14ac:dyDescent="0.2">
      <c r="BD31564" s="325"/>
      <c r="EL31564" s="325"/>
    </row>
    <row r="31565" spans="56:142" x14ac:dyDescent="0.2">
      <c r="BD31565" s="325"/>
      <c r="EL31565" s="325"/>
    </row>
    <row r="31566" spans="56:142" x14ac:dyDescent="0.2">
      <c r="BD31566" s="325"/>
      <c r="EL31566" s="325"/>
    </row>
    <row r="31567" spans="56:142" x14ac:dyDescent="0.2">
      <c r="BD31567" s="325"/>
      <c r="EL31567" s="325"/>
    </row>
    <row r="31568" spans="56:142" x14ac:dyDescent="0.2">
      <c r="BD31568" s="325"/>
      <c r="EL31568" s="325"/>
    </row>
    <row r="31569" spans="56:142" x14ac:dyDescent="0.2">
      <c r="BD31569" s="325"/>
      <c r="EL31569" s="325"/>
    </row>
    <row r="31570" spans="56:142" x14ac:dyDescent="0.2">
      <c r="BD31570" s="325"/>
      <c r="EL31570" s="325"/>
    </row>
    <row r="31571" spans="56:142" x14ac:dyDescent="0.2">
      <c r="BD31571" s="325"/>
      <c r="EL31571" s="325"/>
    </row>
    <row r="31572" spans="56:142" x14ac:dyDescent="0.2">
      <c r="BD31572" s="325"/>
      <c r="EL31572" s="325"/>
    </row>
    <row r="31573" spans="56:142" x14ac:dyDescent="0.2">
      <c r="BD31573" s="325"/>
      <c r="EL31573" s="325"/>
    </row>
    <row r="31574" spans="56:142" x14ac:dyDescent="0.2">
      <c r="BD31574" s="325"/>
      <c r="EL31574" s="325"/>
    </row>
    <row r="31575" spans="56:142" x14ac:dyDescent="0.2">
      <c r="BD31575" s="325"/>
      <c r="EL31575" s="325"/>
    </row>
    <row r="31576" spans="56:142" x14ac:dyDescent="0.2">
      <c r="BD31576" s="325"/>
      <c r="EL31576" s="325"/>
    </row>
    <row r="31577" spans="56:142" x14ac:dyDescent="0.2">
      <c r="BD31577" s="325"/>
      <c r="EL31577" s="325"/>
    </row>
    <row r="31578" spans="56:142" x14ac:dyDescent="0.2">
      <c r="BD31578" s="325"/>
      <c r="EL31578" s="325"/>
    </row>
    <row r="31579" spans="56:142" x14ac:dyDescent="0.2">
      <c r="BD31579" s="325"/>
      <c r="EL31579" s="325"/>
    </row>
    <row r="31580" spans="56:142" x14ac:dyDescent="0.2">
      <c r="BD31580" s="325"/>
      <c r="EL31580" s="325"/>
    </row>
    <row r="31581" spans="56:142" x14ac:dyDescent="0.2">
      <c r="BD31581" s="325"/>
      <c r="EL31581" s="325"/>
    </row>
    <row r="31582" spans="56:142" x14ac:dyDescent="0.2">
      <c r="BD31582" s="325"/>
      <c r="EL31582" s="325"/>
    </row>
    <row r="31583" spans="56:142" x14ac:dyDescent="0.2">
      <c r="BD31583" s="325"/>
      <c r="EL31583" s="325"/>
    </row>
    <row r="31584" spans="56:142" x14ac:dyDescent="0.2">
      <c r="BD31584" s="325"/>
      <c r="EL31584" s="325"/>
    </row>
    <row r="31585" spans="56:142" x14ac:dyDescent="0.2">
      <c r="BD31585" s="325"/>
      <c r="EL31585" s="325"/>
    </row>
    <row r="31586" spans="56:142" x14ac:dyDescent="0.2">
      <c r="BD31586" s="325"/>
      <c r="EL31586" s="325"/>
    </row>
    <row r="31587" spans="56:142" x14ac:dyDescent="0.2">
      <c r="BD31587" s="325"/>
      <c r="EL31587" s="325"/>
    </row>
    <row r="31588" spans="56:142" x14ac:dyDescent="0.2">
      <c r="BD31588" s="325"/>
      <c r="EL31588" s="325"/>
    </row>
    <row r="31589" spans="56:142" x14ac:dyDescent="0.2">
      <c r="BD31589" s="325"/>
      <c r="EL31589" s="325"/>
    </row>
    <row r="31590" spans="56:142" x14ac:dyDescent="0.2">
      <c r="BD31590" s="325"/>
      <c r="EL31590" s="325"/>
    </row>
    <row r="31591" spans="56:142" x14ac:dyDescent="0.2">
      <c r="BD31591" s="325"/>
      <c r="EL31591" s="325"/>
    </row>
    <row r="31592" spans="56:142" x14ac:dyDescent="0.2">
      <c r="BD31592" s="325"/>
      <c r="EL31592" s="325"/>
    </row>
    <row r="31593" spans="56:142" x14ac:dyDescent="0.2">
      <c r="BD31593" s="325"/>
      <c r="EL31593" s="325"/>
    </row>
    <row r="31594" spans="56:142" x14ac:dyDescent="0.2">
      <c r="BD31594" s="325"/>
      <c r="EL31594" s="325"/>
    </row>
    <row r="31595" spans="56:142" x14ac:dyDescent="0.2">
      <c r="BD31595" s="325"/>
      <c r="EL31595" s="325"/>
    </row>
    <row r="31596" spans="56:142" x14ac:dyDescent="0.2">
      <c r="BD31596" s="325"/>
      <c r="EL31596" s="325"/>
    </row>
    <row r="31597" spans="56:142" x14ac:dyDescent="0.2">
      <c r="BD31597" s="325"/>
      <c r="EL31597" s="325"/>
    </row>
    <row r="31598" spans="56:142" x14ac:dyDescent="0.2">
      <c r="BD31598" s="325"/>
      <c r="EL31598" s="325"/>
    </row>
    <row r="31599" spans="56:142" x14ac:dyDescent="0.2">
      <c r="BD31599" s="325"/>
      <c r="EL31599" s="325"/>
    </row>
    <row r="31600" spans="56:142" x14ac:dyDescent="0.2">
      <c r="BD31600" s="325"/>
      <c r="EL31600" s="325"/>
    </row>
    <row r="31601" spans="56:142" x14ac:dyDescent="0.2">
      <c r="BD31601" s="325"/>
      <c r="EL31601" s="325"/>
    </row>
    <row r="31602" spans="56:142" x14ac:dyDescent="0.2">
      <c r="BD31602" s="325"/>
      <c r="EL31602" s="325"/>
    </row>
    <row r="31603" spans="56:142" x14ac:dyDescent="0.2">
      <c r="BD31603" s="325"/>
      <c r="EL31603" s="325"/>
    </row>
    <row r="31604" spans="56:142" x14ac:dyDescent="0.2">
      <c r="BD31604" s="325"/>
      <c r="EL31604" s="325"/>
    </row>
    <row r="31605" spans="56:142" x14ac:dyDescent="0.2">
      <c r="BD31605" s="325"/>
      <c r="EL31605" s="325"/>
    </row>
    <row r="31606" spans="56:142" x14ac:dyDescent="0.2">
      <c r="BD31606" s="325"/>
      <c r="EL31606" s="325"/>
    </row>
    <row r="31607" spans="56:142" x14ac:dyDescent="0.2">
      <c r="BD31607" s="325"/>
      <c r="EL31607" s="325"/>
    </row>
    <row r="31608" spans="56:142" x14ac:dyDescent="0.2">
      <c r="BD31608" s="325"/>
      <c r="EL31608" s="325"/>
    </row>
    <row r="31609" spans="56:142" x14ac:dyDescent="0.2">
      <c r="BD31609" s="325"/>
      <c r="EL31609" s="325"/>
    </row>
    <row r="31610" spans="56:142" x14ac:dyDescent="0.2">
      <c r="BD31610" s="325"/>
      <c r="EL31610" s="325"/>
    </row>
    <row r="31611" spans="56:142" x14ac:dyDescent="0.2">
      <c r="BD31611" s="325"/>
      <c r="EL31611" s="325"/>
    </row>
    <row r="31612" spans="56:142" x14ac:dyDescent="0.2">
      <c r="BD31612" s="325"/>
      <c r="EL31612" s="325"/>
    </row>
    <row r="31613" spans="56:142" x14ac:dyDescent="0.2">
      <c r="BD31613" s="325"/>
      <c r="EL31613" s="325"/>
    </row>
    <row r="31614" spans="56:142" x14ac:dyDescent="0.2">
      <c r="BD31614" s="325"/>
      <c r="EL31614" s="325"/>
    </row>
    <row r="31615" spans="56:142" x14ac:dyDescent="0.2">
      <c r="BD31615" s="325"/>
      <c r="EL31615" s="325"/>
    </row>
    <row r="31616" spans="56:142" x14ac:dyDescent="0.2">
      <c r="BD31616" s="325"/>
      <c r="EL31616" s="325"/>
    </row>
    <row r="31617" spans="56:142" x14ac:dyDescent="0.2">
      <c r="BD31617" s="325"/>
      <c r="EL31617" s="325"/>
    </row>
    <row r="31618" spans="56:142" x14ac:dyDescent="0.2">
      <c r="BD31618" s="325"/>
      <c r="EL31618" s="325"/>
    </row>
    <row r="31619" spans="56:142" x14ac:dyDescent="0.2">
      <c r="BD31619" s="325"/>
      <c r="EL31619" s="325"/>
    </row>
    <row r="31620" spans="56:142" x14ac:dyDescent="0.2">
      <c r="BD31620" s="325"/>
      <c r="EL31620" s="325"/>
    </row>
    <row r="31621" spans="56:142" x14ac:dyDescent="0.2">
      <c r="BD31621" s="325"/>
      <c r="EL31621" s="325"/>
    </row>
    <row r="31622" spans="56:142" x14ac:dyDescent="0.2">
      <c r="BD31622" s="325"/>
      <c r="EL31622" s="325"/>
    </row>
    <row r="31623" spans="56:142" x14ac:dyDescent="0.2">
      <c r="BD31623" s="325"/>
      <c r="EL31623" s="325"/>
    </row>
    <row r="31624" spans="56:142" x14ac:dyDescent="0.2">
      <c r="BD31624" s="325"/>
      <c r="EL31624" s="325"/>
    </row>
    <row r="31625" spans="56:142" x14ac:dyDescent="0.2">
      <c r="BD31625" s="325"/>
      <c r="EL31625" s="325"/>
    </row>
    <row r="31626" spans="56:142" x14ac:dyDescent="0.2">
      <c r="BD31626" s="325"/>
      <c r="EL31626" s="325"/>
    </row>
    <row r="31627" spans="56:142" x14ac:dyDescent="0.2">
      <c r="BD31627" s="325"/>
      <c r="EL31627" s="325"/>
    </row>
    <row r="31628" spans="56:142" x14ac:dyDescent="0.2">
      <c r="BD31628" s="325"/>
      <c r="EL31628" s="325"/>
    </row>
    <row r="31629" spans="56:142" x14ac:dyDescent="0.2">
      <c r="BD31629" s="325"/>
      <c r="EL31629" s="325"/>
    </row>
    <row r="31630" spans="56:142" x14ac:dyDescent="0.2">
      <c r="BD31630" s="325"/>
      <c r="EL31630" s="325"/>
    </row>
    <row r="31631" spans="56:142" x14ac:dyDescent="0.2">
      <c r="BD31631" s="325"/>
      <c r="EL31631" s="325"/>
    </row>
    <row r="31632" spans="56:142" x14ac:dyDescent="0.2">
      <c r="BD31632" s="325"/>
      <c r="EL31632" s="325"/>
    </row>
    <row r="31633" spans="56:142" x14ac:dyDescent="0.2">
      <c r="BD31633" s="325"/>
      <c r="EL31633" s="325"/>
    </row>
    <row r="31634" spans="56:142" x14ac:dyDescent="0.2">
      <c r="BD31634" s="325"/>
      <c r="EL31634" s="325"/>
    </row>
    <row r="31635" spans="56:142" x14ac:dyDescent="0.2">
      <c r="BD31635" s="325"/>
      <c r="EL31635" s="325"/>
    </row>
    <row r="31636" spans="56:142" x14ac:dyDescent="0.2">
      <c r="BD31636" s="325"/>
      <c r="EL31636" s="325"/>
    </row>
    <row r="31637" spans="56:142" x14ac:dyDescent="0.2">
      <c r="BD31637" s="325"/>
      <c r="EL31637" s="325"/>
    </row>
    <row r="31638" spans="56:142" x14ac:dyDescent="0.2">
      <c r="BD31638" s="325"/>
      <c r="EL31638" s="325"/>
    </row>
    <row r="31639" spans="56:142" x14ac:dyDescent="0.2">
      <c r="BD31639" s="325"/>
      <c r="EL31639" s="325"/>
    </row>
    <row r="31640" spans="56:142" x14ac:dyDescent="0.2">
      <c r="BD31640" s="325"/>
      <c r="EL31640" s="325"/>
    </row>
    <row r="31641" spans="56:142" x14ac:dyDescent="0.2">
      <c r="BD31641" s="325"/>
      <c r="EL31641" s="325"/>
    </row>
    <row r="31642" spans="56:142" x14ac:dyDescent="0.2">
      <c r="BD31642" s="325"/>
      <c r="EL31642" s="325"/>
    </row>
    <row r="31643" spans="56:142" x14ac:dyDescent="0.2">
      <c r="BD31643" s="325"/>
      <c r="EL31643" s="325"/>
    </row>
    <row r="31644" spans="56:142" x14ac:dyDescent="0.2">
      <c r="BD31644" s="325"/>
      <c r="EL31644" s="325"/>
    </row>
    <row r="31645" spans="56:142" x14ac:dyDescent="0.2">
      <c r="BD31645" s="325"/>
      <c r="EL31645" s="325"/>
    </row>
    <row r="31646" spans="56:142" x14ac:dyDescent="0.2">
      <c r="BD31646" s="325"/>
      <c r="EL31646" s="325"/>
    </row>
    <row r="31647" spans="56:142" x14ac:dyDescent="0.2">
      <c r="BD31647" s="325"/>
      <c r="EL31647" s="325"/>
    </row>
    <row r="31648" spans="56:142" x14ac:dyDescent="0.2">
      <c r="BD31648" s="325"/>
      <c r="EL31648" s="325"/>
    </row>
    <row r="31649" spans="56:142" x14ac:dyDescent="0.2">
      <c r="BD31649" s="325"/>
      <c r="EL31649" s="325"/>
    </row>
    <row r="31650" spans="56:142" x14ac:dyDescent="0.2">
      <c r="BD31650" s="325"/>
      <c r="EL31650" s="325"/>
    </row>
    <row r="31651" spans="56:142" x14ac:dyDescent="0.2">
      <c r="BD31651" s="325"/>
      <c r="EL31651" s="325"/>
    </row>
    <row r="31652" spans="56:142" x14ac:dyDescent="0.2">
      <c r="BD31652" s="325"/>
      <c r="EL31652" s="325"/>
    </row>
    <row r="31653" spans="56:142" x14ac:dyDescent="0.2">
      <c r="BD31653" s="325"/>
      <c r="EL31653" s="325"/>
    </row>
    <row r="31654" spans="56:142" x14ac:dyDescent="0.2">
      <c r="BD31654" s="325"/>
      <c r="EL31654" s="325"/>
    </row>
    <row r="31655" spans="56:142" x14ac:dyDescent="0.2">
      <c r="BD31655" s="325"/>
      <c r="EL31655" s="325"/>
    </row>
    <row r="31656" spans="56:142" x14ac:dyDescent="0.2">
      <c r="BD31656" s="325"/>
      <c r="EL31656" s="325"/>
    </row>
    <row r="31657" spans="56:142" x14ac:dyDescent="0.2">
      <c r="BD31657" s="325"/>
      <c r="EL31657" s="325"/>
    </row>
    <row r="31658" spans="56:142" x14ac:dyDescent="0.2">
      <c r="BD31658" s="325"/>
      <c r="EL31658" s="325"/>
    </row>
    <row r="31659" spans="56:142" x14ac:dyDescent="0.2">
      <c r="BD31659" s="325"/>
      <c r="EL31659" s="325"/>
    </row>
    <row r="31660" spans="56:142" x14ac:dyDescent="0.2">
      <c r="BD31660" s="325"/>
      <c r="EL31660" s="325"/>
    </row>
    <row r="31661" spans="56:142" x14ac:dyDescent="0.2">
      <c r="BD31661" s="325"/>
      <c r="EL31661" s="325"/>
    </row>
    <row r="31662" spans="56:142" x14ac:dyDescent="0.2">
      <c r="BD31662" s="325"/>
      <c r="EL31662" s="325"/>
    </row>
    <row r="31663" spans="56:142" x14ac:dyDescent="0.2">
      <c r="BD31663" s="325"/>
      <c r="EL31663" s="325"/>
    </row>
    <row r="31664" spans="56:142" x14ac:dyDescent="0.2">
      <c r="BD31664" s="325"/>
      <c r="EL31664" s="325"/>
    </row>
    <row r="31665" spans="56:142" x14ac:dyDescent="0.2">
      <c r="BD31665" s="325"/>
      <c r="EL31665" s="325"/>
    </row>
    <row r="31666" spans="56:142" x14ac:dyDescent="0.2">
      <c r="BD31666" s="325"/>
      <c r="EL31666" s="325"/>
    </row>
    <row r="31667" spans="56:142" x14ac:dyDescent="0.2">
      <c r="BD31667" s="325"/>
      <c r="EL31667" s="325"/>
    </row>
    <row r="31668" spans="56:142" x14ac:dyDescent="0.2">
      <c r="BD31668" s="325"/>
      <c r="EL31668" s="325"/>
    </row>
    <row r="31669" spans="56:142" x14ac:dyDescent="0.2">
      <c r="BD31669" s="325"/>
      <c r="EL31669" s="325"/>
    </row>
    <row r="31670" spans="56:142" x14ac:dyDescent="0.2">
      <c r="BD31670" s="325"/>
      <c r="EL31670" s="325"/>
    </row>
    <row r="31671" spans="56:142" x14ac:dyDescent="0.2">
      <c r="BD31671" s="325"/>
      <c r="EL31671" s="325"/>
    </row>
    <row r="31672" spans="56:142" x14ac:dyDescent="0.2">
      <c r="BD31672" s="325"/>
      <c r="EL31672" s="325"/>
    </row>
    <row r="31673" spans="56:142" x14ac:dyDescent="0.2">
      <c r="BD31673" s="325"/>
      <c r="EL31673" s="325"/>
    </row>
    <row r="31674" spans="56:142" x14ac:dyDescent="0.2">
      <c r="BD31674" s="325"/>
      <c r="EL31674" s="325"/>
    </row>
    <row r="31675" spans="56:142" x14ac:dyDescent="0.2">
      <c r="BD31675" s="325"/>
      <c r="EL31675" s="325"/>
    </row>
    <row r="31676" spans="56:142" x14ac:dyDescent="0.2">
      <c r="BD31676" s="325"/>
      <c r="EL31676" s="325"/>
    </row>
    <row r="31677" spans="56:142" x14ac:dyDescent="0.2">
      <c r="BD31677" s="325"/>
      <c r="EL31677" s="325"/>
    </row>
    <row r="31678" spans="56:142" x14ac:dyDescent="0.2">
      <c r="BD31678" s="325"/>
      <c r="EL31678" s="325"/>
    </row>
    <row r="31679" spans="56:142" x14ac:dyDescent="0.2">
      <c r="BD31679" s="325"/>
      <c r="EL31679" s="325"/>
    </row>
    <row r="31680" spans="56:142" x14ac:dyDescent="0.2">
      <c r="BD31680" s="325"/>
      <c r="EL31680" s="325"/>
    </row>
    <row r="31681" spans="56:142" x14ac:dyDescent="0.2">
      <c r="BD31681" s="325"/>
      <c r="EL31681" s="325"/>
    </row>
    <row r="31682" spans="56:142" x14ac:dyDescent="0.2">
      <c r="BD31682" s="325"/>
      <c r="EL31682" s="325"/>
    </row>
    <row r="31683" spans="56:142" x14ac:dyDescent="0.2">
      <c r="BD31683" s="325"/>
      <c r="EL31683" s="325"/>
    </row>
    <row r="31684" spans="56:142" x14ac:dyDescent="0.2">
      <c r="BD31684" s="325"/>
      <c r="EL31684" s="325"/>
    </row>
    <row r="31685" spans="56:142" x14ac:dyDescent="0.2">
      <c r="BD31685" s="325"/>
      <c r="EL31685" s="325"/>
    </row>
    <row r="31686" spans="56:142" x14ac:dyDescent="0.2">
      <c r="BD31686" s="325"/>
      <c r="EL31686" s="325"/>
    </row>
    <row r="31687" spans="56:142" x14ac:dyDescent="0.2">
      <c r="BD31687" s="325"/>
      <c r="EL31687" s="325"/>
    </row>
    <row r="31688" spans="56:142" x14ac:dyDescent="0.2">
      <c r="BD31688" s="325"/>
      <c r="EL31688" s="325"/>
    </row>
    <row r="31689" spans="56:142" x14ac:dyDescent="0.2">
      <c r="BD31689" s="325"/>
      <c r="EL31689" s="325"/>
    </row>
    <row r="31690" spans="56:142" x14ac:dyDescent="0.2">
      <c r="BD31690" s="325"/>
      <c r="EL31690" s="325"/>
    </row>
    <row r="31691" spans="56:142" x14ac:dyDescent="0.2">
      <c r="BD31691" s="325"/>
      <c r="EL31691" s="325"/>
    </row>
    <row r="31692" spans="56:142" x14ac:dyDescent="0.2">
      <c r="BD31692" s="325"/>
      <c r="EL31692" s="325"/>
    </row>
    <row r="31693" spans="56:142" x14ac:dyDescent="0.2">
      <c r="BD31693" s="325"/>
      <c r="EL31693" s="325"/>
    </row>
    <row r="31694" spans="56:142" x14ac:dyDescent="0.2">
      <c r="BD31694" s="325"/>
      <c r="EL31694" s="325"/>
    </row>
    <row r="31695" spans="56:142" x14ac:dyDescent="0.2">
      <c r="BD31695" s="325"/>
      <c r="EL31695" s="325"/>
    </row>
    <row r="31696" spans="56:142" x14ac:dyDescent="0.2">
      <c r="BD31696" s="325"/>
      <c r="EL31696" s="325"/>
    </row>
    <row r="31697" spans="56:142" x14ac:dyDescent="0.2">
      <c r="BD31697" s="325"/>
      <c r="EL31697" s="325"/>
    </row>
    <row r="31698" spans="56:142" x14ac:dyDescent="0.2">
      <c r="BD31698" s="325"/>
      <c r="EL31698" s="325"/>
    </row>
    <row r="31699" spans="56:142" x14ac:dyDescent="0.2">
      <c r="BD31699" s="325"/>
      <c r="EL31699" s="325"/>
    </row>
    <row r="31700" spans="56:142" x14ac:dyDescent="0.2">
      <c r="BD31700" s="325"/>
      <c r="EL31700" s="325"/>
    </row>
    <row r="31701" spans="56:142" x14ac:dyDescent="0.2">
      <c r="BD31701" s="325"/>
      <c r="EL31701" s="325"/>
    </row>
    <row r="31702" spans="56:142" x14ac:dyDescent="0.2">
      <c r="BD31702" s="325"/>
      <c r="EL31702" s="325"/>
    </row>
    <row r="31703" spans="56:142" x14ac:dyDescent="0.2">
      <c r="BD31703" s="325"/>
      <c r="EL31703" s="325"/>
    </row>
    <row r="31704" spans="56:142" x14ac:dyDescent="0.2">
      <c r="BD31704" s="325"/>
      <c r="EL31704" s="325"/>
    </row>
    <row r="31705" spans="56:142" x14ac:dyDescent="0.2">
      <c r="BD31705" s="325"/>
      <c r="EL31705" s="325"/>
    </row>
    <row r="31706" spans="56:142" x14ac:dyDescent="0.2">
      <c r="BD31706" s="325"/>
      <c r="EL31706" s="325"/>
    </row>
    <row r="31707" spans="56:142" x14ac:dyDescent="0.2">
      <c r="BD31707" s="325"/>
      <c r="EL31707" s="325"/>
    </row>
    <row r="31708" spans="56:142" x14ac:dyDescent="0.2">
      <c r="BD31708" s="325"/>
      <c r="EL31708" s="325"/>
    </row>
    <row r="31709" spans="56:142" x14ac:dyDescent="0.2">
      <c r="BD31709" s="325"/>
      <c r="EL31709" s="325"/>
    </row>
    <row r="31710" spans="56:142" x14ac:dyDescent="0.2">
      <c r="BD31710" s="325"/>
      <c r="EL31710" s="325"/>
    </row>
    <row r="31711" spans="56:142" x14ac:dyDescent="0.2">
      <c r="BD31711" s="325"/>
      <c r="EL31711" s="325"/>
    </row>
    <row r="31712" spans="56:142" x14ac:dyDescent="0.2">
      <c r="BD31712" s="325"/>
      <c r="EL31712" s="325"/>
    </row>
    <row r="31713" spans="56:142" x14ac:dyDescent="0.2">
      <c r="BD31713" s="325"/>
      <c r="EL31713" s="325"/>
    </row>
    <row r="31714" spans="56:142" x14ac:dyDescent="0.2">
      <c r="BD31714" s="325"/>
      <c r="EL31714" s="325"/>
    </row>
    <row r="31715" spans="56:142" x14ac:dyDescent="0.2">
      <c r="BD31715" s="325"/>
      <c r="EL31715" s="325"/>
    </row>
    <row r="31716" spans="56:142" x14ac:dyDescent="0.2">
      <c r="BD31716" s="325"/>
      <c r="EL31716" s="325"/>
    </row>
    <row r="31717" spans="56:142" x14ac:dyDescent="0.2">
      <c r="BD31717" s="325"/>
      <c r="EL31717" s="325"/>
    </row>
    <row r="31718" spans="56:142" x14ac:dyDescent="0.2">
      <c r="BD31718" s="325"/>
      <c r="EL31718" s="325"/>
    </row>
    <row r="31719" spans="56:142" x14ac:dyDescent="0.2">
      <c r="BD31719" s="325"/>
      <c r="EL31719" s="325"/>
    </row>
    <row r="31720" spans="56:142" x14ac:dyDescent="0.2">
      <c r="BD31720" s="325"/>
      <c r="EL31720" s="325"/>
    </row>
    <row r="31721" spans="56:142" x14ac:dyDescent="0.2">
      <c r="BD31721" s="325"/>
      <c r="EL31721" s="325"/>
    </row>
    <row r="31722" spans="56:142" x14ac:dyDescent="0.2">
      <c r="BD31722" s="325"/>
      <c r="EL31722" s="325"/>
    </row>
    <row r="31723" spans="56:142" x14ac:dyDescent="0.2">
      <c r="BD31723" s="325"/>
      <c r="EL31723" s="325"/>
    </row>
    <row r="31724" spans="56:142" x14ac:dyDescent="0.2">
      <c r="BD31724" s="325"/>
      <c r="EL31724" s="325"/>
    </row>
    <row r="31725" spans="56:142" x14ac:dyDescent="0.2">
      <c r="BD31725" s="325"/>
      <c r="EL31725" s="325"/>
    </row>
    <row r="31726" spans="56:142" x14ac:dyDescent="0.2">
      <c r="BD31726" s="325"/>
      <c r="EL31726" s="325"/>
    </row>
    <row r="31727" spans="56:142" x14ac:dyDescent="0.2">
      <c r="BD31727" s="325"/>
      <c r="EL31727" s="325"/>
    </row>
    <row r="31728" spans="56:142" x14ac:dyDescent="0.2">
      <c r="BD31728" s="325"/>
      <c r="EL31728" s="325"/>
    </row>
    <row r="31729" spans="56:142" x14ac:dyDescent="0.2">
      <c r="BD31729" s="325"/>
      <c r="EL31729" s="325"/>
    </row>
    <row r="31730" spans="56:142" x14ac:dyDescent="0.2">
      <c r="BD31730" s="325"/>
      <c r="EL31730" s="325"/>
    </row>
    <row r="31731" spans="56:142" x14ac:dyDescent="0.2">
      <c r="BD31731" s="325"/>
      <c r="EL31731" s="325"/>
    </row>
    <row r="31732" spans="56:142" x14ac:dyDescent="0.2">
      <c r="BD31732" s="325"/>
      <c r="EL31732" s="325"/>
    </row>
    <row r="31733" spans="56:142" x14ac:dyDescent="0.2">
      <c r="BD31733" s="325"/>
      <c r="EL31733" s="325"/>
    </row>
    <row r="31734" spans="56:142" x14ac:dyDescent="0.2">
      <c r="BD31734" s="325"/>
      <c r="EL31734" s="325"/>
    </row>
    <row r="31735" spans="56:142" x14ac:dyDescent="0.2">
      <c r="BD31735" s="325"/>
      <c r="EL31735" s="325"/>
    </row>
    <row r="31736" spans="56:142" x14ac:dyDescent="0.2">
      <c r="BD31736" s="325"/>
      <c r="EL31736" s="325"/>
    </row>
    <row r="31737" spans="56:142" x14ac:dyDescent="0.2">
      <c r="BD31737" s="325"/>
      <c r="EL31737" s="325"/>
    </row>
    <row r="31738" spans="56:142" x14ac:dyDescent="0.2">
      <c r="BD31738" s="325"/>
      <c r="EL31738" s="325"/>
    </row>
    <row r="31739" spans="56:142" x14ac:dyDescent="0.2">
      <c r="BD31739" s="325"/>
      <c r="EL31739" s="325"/>
    </row>
    <row r="31740" spans="56:142" x14ac:dyDescent="0.2">
      <c r="BD31740" s="325"/>
      <c r="EL31740" s="325"/>
    </row>
    <row r="31741" spans="56:142" x14ac:dyDescent="0.2">
      <c r="BD31741" s="325"/>
      <c r="EL31741" s="325"/>
    </row>
    <row r="31742" spans="56:142" x14ac:dyDescent="0.2">
      <c r="BD31742" s="325"/>
      <c r="EL31742" s="325"/>
    </row>
    <row r="31743" spans="56:142" x14ac:dyDescent="0.2">
      <c r="BD31743" s="325"/>
      <c r="EL31743" s="325"/>
    </row>
    <row r="31744" spans="56:142" x14ac:dyDescent="0.2">
      <c r="BD31744" s="325"/>
      <c r="EL31744" s="325"/>
    </row>
    <row r="31745" spans="56:142" x14ac:dyDescent="0.2">
      <c r="BD31745" s="325"/>
      <c r="EL31745" s="325"/>
    </row>
    <row r="31746" spans="56:142" x14ac:dyDescent="0.2">
      <c r="BD31746" s="325"/>
      <c r="EL31746" s="325"/>
    </row>
    <row r="31747" spans="56:142" x14ac:dyDescent="0.2">
      <c r="BD31747" s="325"/>
      <c r="EL31747" s="325"/>
    </row>
    <row r="31748" spans="56:142" x14ac:dyDescent="0.2">
      <c r="BD31748" s="325"/>
      <c r="EL31748" s="325"/>
    </row>
    <row r="31749" spans="56:142" x14ac:dyDescent="0.2">
      <c r="BD31749" s="325"/>
      <c r="EL31749" s="325"/>
    </row>
    <row r="31750" spans="56:142" x14ac:dyDescent="0.2">
      <c r="BD31750" s="325"/>
      <c r="EL31750" s="325"/>
    </row>
    <row r="31751" spans="56:142" x14ac:dyDescent="0.2">
      <c r="BD31751" s="325"/>
      <c r="EL31751" s="325"/>
    </row>
    <row r="31752" spans="56:142" x14ac:dyDescent="0.2">
      <c r="BD31752" s="325"/>
      <c r="EL31752" s="325"/>
    </row>
    <row r="31753" spans="56:142" x14ac:dyDescent="0.2">
      <c r="BD31753" s="325"/>
      <c r="EL31753" s="325"/>
    </row>
    <row r="31754" spans="56:142" x14ac:dyDescent="0.2">
      <c r="BD31754" s="325"/>
      <c r="EL31754" s="325"/>
    </row>
    <row r="31755" spans="56:142" x14ac:dyDescent="0.2">
      <c r="BD31755" s="325"/>
      <c r="EL31755" s="325"/>
    </row>
    <row r="31756" spans="56:142" x14ac:dyDescent="0.2">
      <c r="BD31756" s="325"/>
      <c r="EL31756" s="325"/>
    </row>
    <row r="31757" spans="56:142" x14ac:dyDescent="0.2">
      <c r="BD31757" s="325"/>
      <c r="EL31757" s="325"/>
    </row>
    <row r="31758" spans="56:142" x14ac:dyDescent="0.2">
      <c r="BD31758" s="325"/>
      <c r="EL31758" s="325"/>
    </row>
    <row r="31759" spans="56:142" x14ac:dyDescent="0.2">
      <c r="BD31759" s="325"/>
      <c r="EL31759" s="325"/>
    </row>
    <row r="31760" spans="56:142" x14ac:dyDescent="0.2">
      <c r="BD31760" s="325"/>
      <c r="EL31760" s="325"/>
    </row>
    <row r="31761" spans="56:142" x14ac:dyDescent="0.2">
      <c r="BD31761" s="325"/>
      <c r="EL31761" s="325"/>
    </row>
    <row r="31762" spans="56:142" x14ac:dyDescent="0.2">
      <c r="BD31762" s="325"/>
      <c r="EL31762" s="325"/>
    </row>
    <row r="31763" spans="56:142" x14ac:dyDescent="0.2">
      <c r="BD31763" s="325"/>
      <c r="EL31763" s="325"/>
    </row>
    <row r="31764" spans="56:142" x14ac:dyDescent="0.2">
      <c r="BD31764" s="325"/>
      <c r="EL31764" s="325"/>
    </row>
    <row r="31765" spans="56:142" x14ac:dyDescent="0.2">
      <c r="BD31765" s="325"/>
      <c r="EL31765" s="325"/>
    </row>
    <row r="31766" spans="56:142" x14ac:dyDescent="0.2">
      <c r="BD31766" s="325"/>
      <c r="EL31766" s="325"/>
    </row>
    <row r="31767" spans="56:142" x14ac:dyDescent="0.2">
      <c r="BD31767" s="325"/>
      <c r="EL31767" s="325"/>
    </row>
    <row r="31768" spans="56:142" x14ac:dyDescent="0.2">
      <c r="BD31768" s="325"/>
      <c r="EL31768" s="325"/>
    </row>
    <row r="31769" spans="56:142" x14ac:dyDescent="0.2">
      <c r="BD31769" s="325"/>
      <c r="EL31769" s="325"/>
    </row>
    <row r="31770" spans="56:142" x14ac:dyDescent="0.2">
      <c r="BD31770" s="325"/>
      <c r="EL31770" s="325"/>
    </row>
    <row r="31771" spans="56:142" x14ac:dyDescent="0.2">
      <c r="BD31771" s="325"/>
      <c r="EL31771" s="325"/>
    </row>
    <row r="31772" spans="56:142" x14ac:dyDescent="0.2">
      <c r="BD31772" s="325"/>
      <c r="EL31772" s="325"/>
    </row>
    <row r="31773" spans="56:142" x14ac:dyDescent="0.2">
      <c r="BD31773" s="325"/>
      <c r="EL31773" s="325"/>
    </row>
    <row r="31774" spans="56:142" x14ac:dyDescent="0.2">
      <c r="BD31774" s="325"/>
      <c r="EL31774" s="325"/>
    </row>
    <row r="31775" spans="56:142" x14ac:dyDescent="0.2">
      <c r="BD31775" s="325"/>
      <c r="EL31775" s="325"/>
    </row>
    <row r="31776" spans="56:142" x14ac:dyDescent="0.2">
      <c r="BD31776" s="325"/>
      <c r="EL31776" s="325"/>
    </row>
    <row r="31777" spans="56:142" x14ac:dyDescent="0.2">
      <c r="BD31777" s="325"/>
      <c r="EL31777" s="325"/>
    </row>
    <row r="31778" spans="56:142" x14ac:dyDescent="0.2">
      <c r="BD31778" s="325"/>
      <c r="EL31778" s="325"/>
    </row>
    <row r="31779" spans="56:142" x14ac:dyDescent="0.2">
      <c r="BD31779" s="325"/>
      <c r="EL31779" s="325"/>
    </row>
    <row r="31780" spans="56:142" x14ac:dyDescent="0.2">
      <c r="BD31780" s="325"/>
      <c r="EL31780" s="325"/>
    </row>
    <row r="31781" spans="56:142" x14ac:dyDescent="0.2">
      <c r="BD31781" s="325"/>
      <c r="EL31781" s="325"/>
    </row>
    <row r="31782" spans="56:142" x14ac:dyDescent="0.2">
      <c r="BD31782" s="325"/>
      <c r="EL31782" s="325"/>
    </row>
    <row r="31783" spans="56:142" x14ac:dyDescent="0.2">
      <c r="BD31783" s="325"/>
      <c r="EL31783" s="325"/>
    </row>
    <row r="31784" spans="56:142" x14ac:dyDescent="0.2">
      <c r="BD31784" s="325"/>
      <c r="EL31784" s="325"/>
    </row>
    <row r="31785" spans="56:142" x14ac:dyDescent="0.2">
      <c r="BD31785" s="325"/>
      <c r="EL31785" s="325"/>
    </row>
    <row r="31786" spans="56:142" x14ac:dyDescent="0.2">
      <c r="BD31786" s="325"/>
      <c r="EL31786" s="325"/>
    </row>
    <row r="31787" spans="56:142" x14ac:dyDescent="0.2">
      <c r="BD31787" s="325"/>
      <c r="EL31787" s="325"/>
    </row>
    <row r="31788" spans="56:142" x14ac:dyDescent="0.2">
      <c r="BD31788" s="325"/>
      <c r="EL31788" s="325"/>
    </row>
    <row r="31789" spans="56:142" x14ac:dyDescent="0.2">
      <c r="BD31789" s="325"/>
      <c r="EL31789" s="325"/>
    </row>
    <row r="31790" spans="56:142" x14ac:dyDescent="0.2">
      <c r="BD31790" s="325"/>
      <c r="EL31790" s="325"/>
    </row>
    <row r="31791" spans="56:142" x14ac:dyDescent="0.2">
      <c r="BD31791" s="325"/>
      <c r="EL31791" s="325"/>
    </row>
    <row r="31792" spans="56:142" x14ac:dyDescent="0.2">
      <c r="BD31792" s="325"/>
      <c r="EL31792" s="325"/>
    </row>
    <row r="31793" spans="56:142" x14ac:dyDescent="0.2">
      <c r="BD31793" s="325"/>
      <c r="EL31793" s="325"/>
    </row>
    <row r="31794" spans="56:142" x14ac:dyDescent="0.2">
      <c r="BD31794" s="325"/>
      <c r="EL31794" s="325"/>
    </row>
    <row r="31795" spans="56:142" x14ac:dyDescent="0.2">
      <c r="BD31795" s="325"/>
      <c r="EL31795" s="325"/>
    </row>
    <row r="31796" spans="56:142" x14ac:dyDescent="0.2">
      <c r="BD31796" s="325"/>
      <c r="EL31796" s="325"/>
    </row>
    <row r="31797" spans="56:142" x14ac:dyDescent="0.2">
      <c r="BD31797" s="325"/>
      <c r="EL31797" s="325"/>
    </row>
    <row r="31798" spans="56:142" x14ac:dyDescent="0.2">
      <c r="BD31798" s="325"/>
      <c r="EL31798" s="325"/>
    </row>
    <row r="31799" spans="56:142" x14ac:dyDescent="0.2">
      <c r="BD31799" s="325"/>
      <c r="EL31799" s="325"/>
    </row>
    <row r="31800" spans="56:142" x14ac:dyDescent="0.2">
      <c r="BD31800" s="325"/>
      <c r="EL31800" s="325"/>
    </row>
    <row r="31801" spans="56:142" x14ac:dyDescent="0.2">
      <c r="BD31801" s="325"/>
      <c r="EL31801" s="325"/>
    </row>
    <row r="31802" spans="56:142" x14ac:dyDescent="0.2">
      <c r="BD31802" s="325"/>
      <c r="EL31802" s="325"/>
    </row>
    <row r="31803" spans="56:142" x14ac:dyDescent="0.2">
      <c r="BD31803" s="325"/>
      <c r="EL31803" s="325"/>
    </row>
    <row r="31804" spans="56:142" x14ac:dyDescent="0.2">
      <c r="BD31804" s="325"/>
      <c r="EL31804" s="325"/>
    </row>
    <row r="31805" spans="56:142" x14ac:dyDescent="0.2">
      <c r="BD31805" s="325"/>
      <c r="EL31805" s="325"/>
    </row>
    <row r="31806" spans="56:142" x14ac:dyDescent="0.2">
      <c r="BD31806" s="325"/>
      <c r="EL31806" s="325"/>
    </row>
    <row r="31807" spans="56:142" x14ac:dyDescent="0.2">
      <c r="BD31807" s="325"/>
      <c r="EL31807" s="325"/>
    </row>
    <row r="31808" spans="56:142" x14ac:dyDescent="0.2">
      <c r="BD31808" s="325"/>
      <c r="EL31808" s="325"/>
    </row>
    <row r="31809" spans="56:142" x14ac:dyDescent="0.2">
      <c r="BD31809" s="325"/>
      <c r="EL31809" s="325"/>
    </row>
    <row r="31810" spans="56:142" x14ac:dyDescent="0.2">
      <c r="BD31810" s="325"/>
      <c r="EL31810" s="325"/>
    </row>
    <row r="31811" spans="56:142" x14ac:dyDescent="0.2">
      <c r="BD31811" s="325"/>
      <c r="EL31811" s="325"/>
    </row>
    <row r="31812" spans="56:142" x14ac:dyDescent="0.2">
      <c r="BD31812" s="325"/>
      <c r="EL31812" s="325"/>
    </row>
    <row r="31813" spans="56:142" x14ac:dyDescent="0.2">
      <c r="BD31813" s="325"/>
      <c r="EL31813" s="325"/>
    </row>
    <row r="31814" spans="56:142" x14ac:dyDescent="0.2">
      <c r="BD31814" s="325"/>
      <c r="EL31814" s="325"/>
    </row>
    <row r="31815" spans="56:142" x14ac:dyDescent="0.2">
      <c r="BD31815" s="325"/>
      <c r="EL31815" s="325"/>
    </row>
    <row r="31816" spans="56:142" x14ac:dyDescent="0.2">
      <c r="BD31816" s="325"/>
      <c r="EL31816" s="325"/>
    </row>
    <row r="31817" spans="56:142" x14ac:dyDescent="0.2">
      <c r="BD31817" s="325"/>
      <c r="EL31817" s="325"/>
    </row>
    <row r="31818" spans="56:142" x14ac:dyDescent="0.2">
      <c r="BD31818" s="325"/>
      <c r="EL31818" s="325"/>
    </row>
    <row r="31819" spans="56:142" x14ac:dyDescent="0.2">
      <c r="BD31819" s="325"/>
      <c r="EL31819" s="325"/>
    </row>
    <row r="31820" spans="56:142" x14ac:dyDescent="0.2">
      <c r="BD31820" s="325"/>
      <c r="EL31820" s="325"/>
    </row>
    <row r="31821" spans="56:142" x14ac:dyDescent="0.2">
      <c r="BD31821" s="325"/>
      <c r="EL31821" s="325"/>
    </row>
    <row r="31822" spans="56:142" x14ac:dyDescent="0.2">
      <c r="BD31822" s="325"/>
      <c r="EL31822" s="325"/>
    </row>
    <row r="31823" spans="56:142" x14ac:dyDescent="0.2">
      <c r="BD31823" s="325"/>
      <c r="EL31823" s="325"/>
    </row>
    <row r="31824" spans="56:142" x14ac:dyDescent="0.2">
      <c r="BD31824" s="325"/>
      <c r="EL31824" s="325"/>
    </row>
    <row r="31825" spans="56:142" x14ac:dyDescent="0.2">
      <c r="BD31825" s="325"/>
      <c r="EL31825" s="325"/>
    </row>
    <row r="31826" spans="56:142" x14ac:dyDescent="0.2">
      <c r="BD31826" s="325"/>
      <c r="EL31826" s="325"/>
    </row>
    <row r="31827" spans="56:142" x14ac:dyDescent="0.2">
      <c r="BD31827" s="325"/>
      <c r="EL31827" s="325"/>
    </row>
    <row r="31828" spans="56:142" x14ac:dyDescent="0.2">
      <c r="BD31828" s="325"/>
      <c r="EL31828" s="325"/>
    </row>
    <row r="31829" spans="56:142" x14ac:dyDescent="0.2">
      <c r="BD31829" s="325"/>
      <c r="EL31829" s="325"/>
    </row>
    <row r="31830" spans="56:142" x14ac:dyDescent="0.2">
      <c r="BD31830" s="325"/>
      <c r="EL31830" s="325"/>
    </row>
    <row r="31831" spans="56:142" x14ac:dyDescent="0.2">
      <c r="BD31831" s="325"/>
      <c r="EL31831" s="325"/>
    </row>
    <row r="31832" spans="56:142" x14ac:dyDescent="0.2">
      <c r="BD31832" s="325"/>
      <c r="EL31832" s="325"/>
    </row>
    <row r="31833" spans="56:142" x14ac:dyDescent="0.2">
      <c r="BD31833" s="325"/>
      <c r="EL31833" s="325"/>
    </row>
    <row r="31834" spans="56:142" x14ac:dyDescent="0.2">
      <c r="BD31834" s="325"/>
      <c r="EL31834" s="325"/>
    </row>
    <row r="31835" spans="56:142" x14ac:dyDescent="0.2">
      <c r="BD31835" s="325"/>
      <c r="EL31835" s="325"/>
    </row>
    <row r="31836" spans="56:142" x14ac:dyDescent="0.2">
      <c r="BD31836" s="325"/>
      <c r="EL31836" s="325"/>
    </row>
    <row r="31837" spans="56:142" x14ac:dyDescent="0.2">
      <c r="BD31837" s="325"/>
      <c r="EL31837" s="325"/>
    </row>
    <row r="31838" spans="56:142" x14ac:dyDescent="0.2">
      <c r="BD31838" s="325"/>
      <c r="EL31838" s="325"/>
    </row>
    <row r="31839" spans="56:142" x14ac:dyDescent="0.2">
      <c r="BD31839" s="325"/>
      <c r="EL31839" s="325"/>
    </row>
    <row r="31840" spans="56:142" x14ac:dyDescent="0.2">
      <c r="BD31840" s="325"/>
      <c r="EL31840" s="325"/>
    </row>
    <row r="31841" spans="56:142" x14ac:dyDescent="0.2">
      <c r="BD31841" s="325"/>
      <c r="EL31841" s="325"/>
    </row>
    <row r="31842" spans="56:142" x14ac:dyDescent="0.2">
      <c r="BD31842" s="325"/>
      <c r="EL31842" s="325"/>
    </row>
    <row r="31843" spans="56:142" x14ac:dyDescent="0.2">
      <c r="BD31843" s="325"/>
      <c r="EL31843" s="325"/>
    </row>
    <row r="31844" spans="56:142" x14ac:dyDescent="0.2">
      <c r="BD31844" s="325"/>
      <c r="EL31844" s="325"/>
    </row>
    <row r="31845" spans="56:142" x14ac:dyDescent="0.2">
      <c r="BD31845" s="325"/>
      <c r="EL31845" s="325"/>
    </row>
    <row r="31846" spans="56:142" x14ac:dyDescent="0.2">
      <c r="BD31846" s="325"/>
      <c r="EL31846" s="325"/>
    </row>
    <row r="31847" spans="56:142" x14ac:dyDescent="0.2">
      <c r="BD31847" s="325"/>
      <c r="EL31847" s="325"/>
    </row>
    <row r="31848" spans="56:142" x14ac:dyDescent="0.2">
      <c r="BD31848" s="325"/>
      <c r="EL31848" s="325"/>
    </row>
    <row r="31849" spans="56:142" x14ac:dyDescent="0.2">
      <c r="BD31849" s="325"/>
      <c r="EL31849" s="325"/>
    </row>
    <row r="31850" spans="56:142" x14ac:dyDescent="0.2">
      <c r="BD31850" s="325"/>
      <c r="EL31850" s="325"/>
    </row>
    <row r="31851" spans="56:142" x14ac:dyDescent="0.2">
      <c r="BD31851" s="325"/>
      <c r="EL31851" s="325"/>
    </row>
    <row r="31852" spans="56:142" x14ac:dyDescent="0.2">
      <c r="BD31852" s="325"/>
      <c r="EL31852" s="325"/>
    </row>
    <row r="31853" spans="56:142" x14ac:dyDescent="0.2">
      <c r="BD31853" s="325"/>
      <c r="EL31853" s="325"/>
    </row>
    <row r="31854" spans="56:142" x14ac:dyDescent="0.2">
      <c r="BD31854" s="325"/>
      <c r="EL31854" s="325"/>
    </row>
    <row r="31855" spans="56:142" x14ac:dyDescent="0.2">
      <c r="BD31855" s="325"/>
      <c r="EL31855" s="325"/>
    </row>
    <row r="31856" spans="56:142" x14ac:dyDescent="0.2">
      <c r="BD31856" s="325"/>
      <c r="EL31856" s="325"/>
    </row>
    <row r="31857" spans="56:142" x14ac:dyDescent="0.2">
      <c r="BD31857" s="325"/>
      <c r="EL31857" s="325"/>
    </row>
    <row r="31858" spans="56:142" x14ac:dyDescent="0.2">
      <c r="BD31858" s="325"/>
      <c r="EL31858" s="325"/>
    </row>
    <row r="31859" spans="56:142" x14ac:dyDescent="0.2">
      <c r="BD31859" s="325"/>
      <c r="EL31859" s="325"/>
    </row>
    <row r="31860" spans="56:142" x14ac:dyDescent="0.2">
      <c r="BD31860" s="325"/>
      <c r="EL31860" s="325"/>
    </row>
    <row r="31861" spans="56:142" x14ac:dyDescent="0.2">
      <c r="BD31861" s="325"/>
      <c r="EL31861" s="325"/>
    </row>
    <row r="31862" spans="56:142" x14ac:dyDescent="0.2">
      <c r="BD31862" s="325"/>
      <c r="EL31862" s="325"/>
    </row>
    <row r="31863" spans="56:142" x14ac:dyDescent="0.2">
      <c r="BD31863" s="325"/>
      <c r="EL31863" s="325"/>
    </row>
    <row r="31864" spans="56:142" x14ac:dyDescent="0.2">
      <c r="BD31864" s="325"/>
      <c r="EL31864" s="325"/>
    </row>
    <row r="31865" spans="56:142" x14ac:dyDescent="0.2">
      <c r="BD31865" s="325"/>
      <c r="EL31865" s="325"/>
    </row>
    <row r="31866" spans="56:142" x14ac:dyDescent="0.2">
      <c r="BD31866" s="325"/>
      <c r="EL31866" s="325"/>
    </row>
    <row r="31867" spans="56:142" x14ac:dyDescent="0.2">
      <c r="BD31867" s="325"/>
      <c r="EL31867" s="325"/>
    </row>
    <row r="31868" spans="56:142" x14ac:dyDescent="0.2">
      <c r="BD31868" s="325"/>
      <c r="EL31868" s="325"/>
    </row>
    <row r="31869" spans="56:142" x14ac:dyDescent="0.2">
      <c r="BD31869" s="325"/>
      <c r="EL31869" s="325"/>
    </row>
    <row r="31870" spans="56:142" x14ac:dyDescent="0.2">
      <c r="BD31870" s="325"/>
      <c r="EL31870" s="325"/>
    </row>
    <row r="31871" spans="56:142" x14ac:dyDescent="0.2">
      <c r="BD31871" s="325"/>
      <c r="EL31871" s="325"/>
    </row>
    <row r="31872" spans="56:142" x14ac:dyDescent="0.2">
      <c r="BD31872" s="325"/>
      <c r="EL31872" s="325"/>
    </row>
    <row r="31873" spans="56:142" x14ac:dyDescent="0.2">
      <c r="BD31873" s="325"/>
      <c r="EL31873" s="325"/>
    </row>
    <row r="31874" spans="56:142" x14ac:dyDescent="0.2">
      <c r="BD31874" s="325"/>
      <c r="EL31874" s="325"/>
    </row>
    <row r="31875" spans="56:142" x14ac:dyDescent="0.2">
      <c r="BD31875" s="325"/>
      <c r="EL31875" s="325"/>
    </row>
    <row r="31876" spans="56:142" x14ac:dyDescent="0.2">
      <c r="BD31876" s="325"/>
      <c r="EL31876" s="325"/>
    </row>
    <row r="31877" spans="56:142" x14ac:dyDescent="0.2">
      <c r="BD31877" s="325"/>
      <c r="EL31877" s="325"/>
    </row>
    <row r="31878" spans="56:142" x14ac:dyDescent="0.2">
      <c r="BD31878" s="325"/>
      <c r="EL31878" s="325"/>
    </row>
    <row r="31879" spans="56:142" x14ac:dyDescent="0.2">
      <c r="BD31879" s="325"/>
      <c r="EL31879" s="325"/>
    </row>
    <row r="31880" spans="56:142" x14ac:dyDescent="0.2">
      <c r="BD31880" s="325"/>
      <c r="EL31880" s="325"/>
    </row>
    <row r="31881" spans="56:142" x14ac:dyDescent="0.2">
      <c r="BD31881" s="325"/>
      <c r="EL31881" s="325"/>
    </row>
    <row r="31882" spans="56:142" x14ac:dyDescent="0.2">
      <c r="BD31882" s="325"/>
      <c r="EL31882" s="325"/>
    </row>
    <row r="31883" spans="56:142" x14ac:dyDescent="0.2">
      <c r="BD31883" s="325"/>
      <c r="EL31883" s="325"/>
    </row>
    <row r="31884" spans="56:142" x14ac:dyDescent="0.2">
      <c r="BD31884" s="325"/>
      <c r="EL31884" s="325"/>
    </row>
    <row r="31885" spans="56:142" x14ac:dyDescent="0.2">
      <c r="BD31885" s="325"/>
      <c r="EL31885" s="325"/>
    </row>
    <row r="31886" spans="56:142" x14ac:dyDescent="0.2">
      <c r="BD31886" s="325"/>
      <c r="EL31886" s="325"/>
    </row>
    <row r="31887" spans="56:142" x14ac:dyDescent="0.2">
      <c r="BD31887" s="325"/>
      <c r="EL31887" s="325"/>
    </row>
    <row r="31888" spans="56:142" x14ac:dyDescent="0.2">
      <c r="BD31888" s="325"/>
      <c r="EL31888" s="325"/>
    </row>
    <row r="31889" spans="56:142" x14ac:dyDescent="0.2">
      <c r="BD31889" s="325"/>
      <c r="EL31889" s="325"/>
    </row>
    <row r="31890" spans="56:142" x14ac:dyDescent="0.2">
      <c r="BD31890" s="325"/>
      <c r="EL31890" s="325"/>
    </row>
    <row r="31891" spans="56:142" x14ac:dyDescent="0.2">
      <c r="BD31891" s="325"/>
      <c r="EL31891" s="325"/>
    </row>
    <row r="31892" spans="56:142" x14ac:dyDescent="0.2">
      <c r="BD31892" s="325"/>
      <c r="EL31892" s="325"/>
    </row>
    <row r="31893" spans="56:142" x14ac:dyDescent="0.2">
      <c r="BD31893" s="325"/>
      <c r="EL31893" s="325"/>
    </row>
    <row r="31894" spans="56:142" x14ac:dyDescent="0.2">
      <c r="BD31894" s="325"/>
      <c r="EL31894" s="325"/>
    </row>
    <row r="31895" spans="56:142" x14ac:dyDescent="0.2">
      <c r="BD31895" s="325"/>
      <c r="EL31895" s="325"/>
    </row>
    <row r="31896" spans="56:142" x14ac:dyDescent="0.2">
      <c r="BD31896" s="325"/>
      <c r="EL31896" s="325"/>
    </row>
    <row r="31897" spans="56:142" x14ac:dyDescent="0.2">
      <c r="BD31897" s="325"/>
      <c r="EL31897" s="325"/>
    </row>
    <row r="31898" spans="56:142" x14ac:dyDescent="0.2">
      <c r="BD31898" s="325"/>
      <c r="EL31898" s="325"/>
    </row>
    <row r="31899" spans="56:142" x14ac:dyDescent="0.2">
      <c r="BD31899" s="325"/>
      <c r="EL31899" s="325"/>
    </row>
    <row r="31900" spans="56:142" x14ac:dyDescent="0.2">
      <c r="BD31900" s="325"/>
      <c r="EL31900" s="325"/>
    </row>
    <row r="31901" spans="56:142" x14ac:dyDescent="0.2">
      <c r="BD31901" s="325"/>
      <c r="EL31901" s="325"/>
    </row>
    <row r="31902" spans="56:142" x14ac:dyDescent="0.2">
      <c r="BD31902" s="325"/>
      <c r="EL31902" s="325"/>
    </row>
    <row r="31903" spans="56:142" x14ac:dyDescent="0.2">
      <c r="BD31903" s="325"/>
      <c r="EL31903" s="325"/>
    </row>
    <row r="31904" spans="56:142" x14ac:dyDescent="0.2">
      <c r="BD31904" s="325"/>
      <c r="EL31904" s="325"/>
    </row>
    <row r="31905" spans="56:142" x14ac:dyDescent="0.2">
      <c r="BD31905" s="325"/>
      <c r="EL31905" s="325"/>
    </row>
    <row r="31906" spans="56:142" x14ac:dyDescent="0.2">
      <c r="BD31906" s="325"/>
      <c r="EL31906" s="325"/>
    </row>
    <row r="31907" spans="56:142" x14ac:dyDescent="0.2">
      <c r="BD31907" s="325"/>
      <c r="EL31907" s="325"/>
    </row>
    <row r="31908" spans="56:142" x14ac:dyDescent="0.2">
      <c r="BD31908" s="325"/>
      <c r="EL31908" s="325"/>
    </row>
    <row r="31909" spans="56:142" x14ac:dyDescent="0.2">
      <c r="BD31909" s="325"/>
      <c r="EL31909" s="325"/>
    </row>
    <row r="31910" spans="56:142" x14ac:dyDescent="0.2">
      <c r="BD31910" s="325"/>
      <c r="EL31910" s="325"/>
    </row>
    <row r="31911" spans="56:142" x14ac:dyDescent="0.2">
      <c r="BD31911" s="325"/>
      <c r="EL31911" s="325"/>
    </row>
    <row r="31912" spans="56:142" x14ac:dyDescent="0.2">
      <c r="BD31912" s="325"/>
      <c r="EL31912" s="325"/>
    </row>
    <row r="31913" spans="56:142" x14ac:dyDescent="0.2">
      <c r="BD31913" s="325"/>
      <c r="EL31913" s="325"/>
    </row>
    <row r="31914" spans="56:142" x14ac:dyDescent="0.2">
      <c r="BD31914" s="325"/>
      <c r="EL31914" s="325"/>
    </row>
    <row r="31915" spans="56:142" x14ac:dyDescent="0.2">
      <c r="BD31915" s="325"/>
      <c r="EL31915" s="325"/>
    </row>
    <row r="31916" spans="56:142" x14ac:dyDescent="0.2">
      <c r="BD31916" s="325"/>
      <c r="EL31916" s="325"/>
    </row>
    <row r="31917" spans="56:142" x14ac:dyDescent="0.2">
      <c r="BD31917" s="325"/>
      <c r="EL31917" s="325"/>
    </row>
    <row r="31918" spans="56:142" x14ac:dyDescent="0.2">
      <c r="BD31918" s="325"/>
      <c r="EL31918" s="325"/>
    </row>
    <row r="31919" spans="56:142" x14ac:dyDescent="0.2">
      <c r="BD31919" s="325"/>
      <c r="EL31919" s="325"/>
    </row>
    <row r="31920" spans="56:142" x14ac:dyDescent="0.2">
      <c r="BD31920" s="325"/>
      <c r="EL31920" s="325"/>
    </row>
    <row r="31921" spans="56:142" x14ac:dyDescent="0.2">
      <c r="BD31921" s="325"/>
      <c r="EL31921" s="325"/>
    </row>
    <row r="31922" spans="56:142" x14ac:dyDescent="0.2">
      <c r="BD31922" s="325"/>
      <c r="EL31922" s="325"/>
    </row>
    <row r="31923" spans="56:142" x14ac:dyDescent="0.2">
      <c r="BD31923" s="325"/>
      <c r="EL31923" s="325"/>
    </row>
    <row r="31924" spans="56:142" x14ac:dyDescent="0.2">
      <c r="BD31924" s="325"/>
      <c r="EL31924" s="325"/>
    </row>
    <row r="31925" spans="56:142" x14ac:dyDescent="0.2">
      <c r="BD31925" s="325"/>
      <c r="EL31925" s="325"/>
    </row>
    <row r="31926" spans="56:142" x14ac:dyDescent="0.2">
      <c r="BD31926" s="325"/>
      <c r="EL31926" s="325"/>
    </row>
    <row r="31927" spans="56:142" x14ac:dyDescent="0.2">
      <c r="BD31927" s="325"/>
      <c r="EL31927" s="325"/>
    </row>
    <row r="31928" spans="56:142" x14ac:dyDescent="0.2">
      <c r="BD31928" s="325"/>
      <c r="EL31928" s="325"/>
    </row>
    <row r="31929" spans="56:142" x14ac:dyDescent="0.2">
      <c r="BD31929" s="325"/>
      <c r="EL31929" s="325"/>
    </row>
    <row r="31930" spans="56:142" x14ac:dyDescent="0.2">
      <c r="BD31930" s="325"/>
      <c r="EL31930" s="325"/>
    </row>
    <row r="31931" spans="56:142" x14ac:dyDescent="0.2">
      <c r="BD31931" s="325"/>
      <c r="EL31931" s="325"/>
    </row>
    <row r="31932" spans="56:142" x14ac:dyDescent="0.2">
      <c r="BD31932" s="325"/>
      <c r="EL31932" s="325"/>
    </row>
    <row r="31933" spans="56:142" x14ac:dyDescent="0.2">
      <c r="BD31933" s="325"/>
      <c r="EL31933" s="325"/>
    </row>
    <row r="31934" spans="56:142" x14ac:dyDescent="0.2">
      <c r="BD31934" s="325"/>
      <c r="EL31934" s="325"/>
    </row>
    <row r="31935" spans="56:142" x14ac:dyDescent="0.2">
      <c r="BD31935" s="325"/>
      <c r="EL31935" s="325"/>
    </row>
    <row r="31936" spans="56:142" x14ac:dyDescent="0.2">
      <c r="BD31936" s="325"/>
      <c r="EL31936" s="325"/>
    </row>
    <row r="31937" spans="56:142" x14ac:dyDescent="0.2">
      <c r="BD31937" s="325"/>
      <c r="EL31937" s="325"/>
    </row>
    <row r="31938" spans="56:142" x14ac:dyDescent="0.2">
      <c r="BD31938" s="325"/>
      <c r="EL31938" s="325"/>
    </row>
    <row r="31939" spans="56:142" x14ac:dyDescent="0.2">
      <c r="BD31939" s="325"/>
      <c r="EL31939" s="325"/>
    </row>
    <row r="31940" spans="56:142" x14ac:dyDescent="0.2">
      <c r="BD31940" s="325"/>
      <c r="EL31940" s="325"/>
    </row>
    <row r="31941" spans="56:142" x14ac:dyDescent="0.2">
      <c r="BD31941" s="325"/>
      <c r="EL31941" s="325"/>
    </row>
    <row r="31942" spans="56:142" x14ac:dyDescent="0.2">
      <c r="BD31942" s="325"/>
      <c r="EL31942" s="325"/>
    </row>
    <row r="31943" spans="56:142" x14ac:dyDescent="0.2">
      <c r="BD31943" s="325"/>
      <c r="EL31943" s="325"/>
    </row>
    <row r="31944" spans="56:142" x14ac:dyDescent="0.2">
      <c r="BD31944" s="325"/>
      <c r="EL31944" s="325"/>
    </row>
    <row r="31945" spans="56:142" x14ac:dyDescent="0.2">
      <c r="BD31945" s="325"/>
      <c r="EL31945" s="325"/>
    </row>
    <row r="31946" spans="56:142" x14ac:dyDescent="0.2">
      <c r="BD31946" s="325"/>
      <c r="EL31946" s="325"/>
    </row>
    <row r="31947" spans="56:142" x14ac:dyDescent="0.2">
      <c r="BD31947" s="325"/>
      <c r="EL31947" s="325"/>
    </row>
    <row r="31948" spans="56:142" x14ac:dyDescent="0.2">
      <c r="BD31948" s="325"/>
      <c r="EL31948" s="325"/>
    </row>
    <row r="31949" spans="56:142" x14ac:dyDescent="0.2">
      <c r="BD31949" s="325"/>
      <c r="EL31949" s="325"/>
    </row>
    <row r="31950" spans="56:142" x14ac:dyDescent="0.2">
      <c r="BD31950" s="325"/>
      <c r="EL31950" s="325"/>
    </row>
    <row r="31951" spans="56:142" x14ac:dyDescent="0.2">
      <c r="BD31951" s="325"/>
      <c r="EL31951" s="325"/>
    </row>
    <row r="31952" spans="56:142" x14ac:dyDescent="0.2">
      <c r="BD31952" s="325"/>
      <c r="EL31952" s="325"/>
    </row>
    <row r="31953" spans="56:142" x14ac:dyDescent="0.2">
      <c r="BD31953" s="325"/>
      <c r="EL31953" s="325"/>
    </row>
    <row r="31954" spans="56:142" x14ac:dyDescent="0.2">
      <c r="BD31954" s="325"/>
      <c r="EL31954" s="325"/>
    </row>
    <row r="31955" spans="56:142" x14ac:dyDescent="0.2">
      <c r="BD31955" s="325"/>
      <c r="EL31955" s="325"/>
    </row>
    <row r="31956" spans="56:142" x14ac:dyDescent="0.2">
      <c r="BD31956" s="325"/>
      <c r="EL31956" s="325"/>
    </row>
    <row r="31957" spans="56:142" x14ac:dyDescent="0.2">
      <c r="BD31957" s="325"/>
      <c r="EL31957" s="325"/>
    </row>
    <row r="31958" spans="56:142" x14ac:dyDescent="0.2">
      <c r="BD31958" s="325"/>
      <c r="EL31958" s="325"/>
    </row>
    <row r="31959" spans="56:142" x14ac:dyDescent="0.2">
      <c r="BD31959" s="325"/>
      <c r="EL31959" s="325"/>
    </row>
    <row r="31960" spans="56:142" x14ac:dyDescent="0.2">
      <c r="BD31960" s="325"/>
      <c r="EL31960" s="325"/>
    </row>
    <row r="31961" spans="56:142" x14ac:dyDescent="0.2">
      <c r="BD31961" s="325"/>
      <c r="EL31961" s="325"/>
    </row>
    <row r="31962" spans="56:142" x14ac:dyDescent="0.2">
      <c r="BD31962" s="325"/>
      <c r="EL31962" s="325"/>
    </row>
    <row r="31963" spans="56:142" x14ac:dyDescent="0.2">
      <c r="BD31963" s="325"/>
      <c r="EL31963" s="325"/>
    </row>
    <row r="31964" spans="56:142" x14ac:dyDescent="0.2">
      <c r="BD31964" s="325"/>
      <c r="EL31964" s="325"/>
    </row>
    <row r="31965" spans="56:142" x14ac:dyDescent="0.2">
      <c r="BD31965" s="325"/>
      <c r="EL31965" s="325"/>
    </row>
    <row r="31966" spans="56:142" x14ac:dyDescent="0.2">
      <c r="BD31966" s="325"/>
      <c r="EL31966" s="325"/>
    </row>
    <row r="31967" spans="56:142" x14ac:dyDescent="0.2">
      <c r="BD31967" s="325"/>
      <c r="EL31967" s="325"/>
    </row>
    <row r="31968" spans="56:142" x14ac:dyDescent="0.2">
      <c r="BD31968" s="325"/>
      <c r="EL31968" s="325"/>
    </row>
    <row r="31969" spans="56:142" x14ac:dyDescent="0.2">
      <c r="BD31969" s="325"/>
      <c r="EL31969" s="325"/>
    </row>
    <row r="31970" spans="56:142" x14ac:dyDescent="0.2">
      <c r="BD31970" s="325"/>
      <c r="EL31970" s="325"/>
    </row>
    <row r="31971" spans="56:142" x14ac:dyDescent="0.2">
      <c r="BD31971" s="325"/>
      <c r="EL31971" s="325"/>
    </row>
    <row r="31972" spans="56:142" x14ac:dyDescent="0.2">
      <c r="BD31972" s="325"/>
      <c r="EL31972" s="325"/>
    </row>
    <row r="31973" spans="56:142" x14ac:dyDescent="0.2">
      <c r="BD31973" s="325"/>
      <c r="EL31973" s="325"/>
    </row>
    <row r="31974" spans="56:142" x14ac:dyDescent="0.2">
      <c r="BD31974" s="325"/>
      <c r="EL31974" s="325"/>
    </row>
    <row r="31975" spans="56:142" x14ac:dyDescent="0.2">
      <c r="BD31975" s="325"/>
      <c r="EL31975" s="325"/>
    </row>
    <row r="31976" spans="56:142" x14ac:dyDescent="0.2">
      <c r="BD31976" s="325"/>
      <c r="EL31976" s="325"/>
    </row>
    <row r="31977" spans="56:142" x14ac:dyDescent="0.2">
      <c r="BD31977" s="325"/>
      <c r="EL31977" s="325"/>
    </row>
    <row r="31978" spans="56:142" x14ac:dyDescent="0.2">
      <c r="BD31978" s="325"/>
      <c r="EL31978" s="325"/>
    </row>
    <row r="31979" spans="56:142" x14ac:dyDescent="0.2">
      <c r="BD31979" s="325"/>
      <c r="EL31979" s="325"/>
    </row>
    <row r="31980" spans="56:142" x14ac:dyDescent="0.2">
      <c r="BD31980" s="325"/>
      <c r="EL31980" s="325"/>
    </row>
    <row r="31981" spans="56:142" x14ac:dyDescent="0.2">
      <c r="BD31981" s="325"/>
      <c r="EL31981" s="325"/>
    </row>
    <row r="31982" spans="56:142" x14ac:dyDescent="0.2">
      <c r="BD31982" s="325"/>
      <c r="EL31982" s="325"/>
    </row>
    <row r="31983" spans="56:142" x14ac:dyDescent="0.2">
      <c r="BD31983" s="325"/>
      <c r="EL31983" s="325"/>
    </row>
    <row r="31984" spans="56:142" x14ac:dyDescent="0.2">
      <c r="BD31984" s="325"/>
      <c r="EL31984" s="325"/>
    </row>
    <row r="31985" spans="56:142" x14ac:dyDescent="0.2">
      <c r="BD31985" s="325"/>
      <c r="EL31985" s="325"/>
    </row>
    <row r="31986" spans="56:142" x14ac:dyDescent="0.2">
      <c r="BD31986" s="325"/>
      <c r="EL31986" s="325"/>
    </row>
    <row r="31987" spans="56:142" x14ac:dyDescent="0.2">
      <c r="BD31987" s="325"/>
      <c r="EL31987" s="325"/>
    </row>
    <row r="31988" spans="56:142" x14ac:dyDescent="0.2">
      <c r="BD31988" s="325"/>
      <c r="EL31988" s="325"/>
    </row>
    <row r="31989" spans="56:142" x14ac:dyDescent="0.2">
      <c r="BD31989" s="325"/>
      <c r="EL31989" s="325"/>
    </row>
    <row r="31990" spans="56:142" x14ac:dyDescent="0.2">
      <c r="BD31990" s="325"/>
      <c r="EL31990" s="325"/>
    </row>
    <row r="31991" spans="56:142" x14ac:dyDescent="0.2">
      <c r="BD31991" s="325"/>
      <c r="EL31991" s="325"/>
    </row>
    <row r="31992" spans="56:142" x14ac:dyDescent="0.2">
      <c r="BD31992" s="325"/>
      <c r="EL31992" s="325"/>
    </row>
    <row r="31993" spans="56:142" x14ac:dyDescent="0.2">
      <c r="BD31993" s="325"/>
      <c r="EL31993" s="325"/>
    </row>
    <row r="31994" spans="56:142" x14ac:dyDescent="0.2">
      <c r="BD31994" s="325"/>
      <c r="EL31994" s="325"/>
    </row>
    <row r="31995" spans="56:142" x14ac:dyDescent="0.2">
      <c r="BD31995" s="325"/>
      <c r="EL31995" s="325"/>
    </row>
    <row r="31996" spans="56:142" x14ac:dyDescent="0.2">
      <c r="BD31996" s="325"/>
      <c r="EL31996" s="325"/>
    </row>
    <row r="31997" spans="56:142" x14ac:dyDescent="0.2">
      <c r="BD31997" s="325"/>
      <c r="EL31997" s="325"/>
    </row>
    <row r="31998" spans="56:142" x14ac:dyDescent="0.2">
      <c r="BD31998" s="325"/>
      <c r="EL31998" s="325"/>
    </row>
    <row r="31999" spans="56:142" x14ac:dyDescent="0.2">
      <c r="BD31999" s="325"/>
      <c r="EL31999" s="325"/>
    </row>
    <row r="32000" spans="56:142" x14ac:dyDescent="0.2">
      <c r="BD32000" s="325"/>
      <c r="EL32000" s="325"/>
    </row>
    <row r="32001" spans="56:142" x14ac:dyDescent="0.2">
      <c r="BD32001" s="325"/>
      <c r="EL32001" s="325"/>
    </row>
    <row r="32002" spans="56:142" x14ac:dyDescent="0.2">
      <c r="BD32002" s="325"/>
      <c r="EL32002" s="325"/>
    </row>
    <row r="32003" spans="56:142" x14ac:dyDescent="0.2">
      <c r="BD32003" s="325"/>
      <c r="EL32003" s="325"/>
    </row>
    <row r="32004" spans="56:142" x14ac:dyDescent="0.2">
      <c r="BD32004" s="325"/>
      <c r="EL32004" s="325"/>
    </row>
    <row r="32005" spans="56:142" x14ac:dyDescent="0.2">
      <c r="BD32005" s="325"/>
      <c r="EL32005" s="325"/>
    </row>
    <row r="32006" spans="56:142" x14ac:dyDescent="0.2">
      <c r="BD32006" s="325"/>
      <c r="EL32006" s="325"/>
    </row>
    <row r="32007" spans="56:142" x14ac:dyDescent="0.2">
      <c r="BD32007" s="325"/>
      <c r="EL32007" s="325"/>
    </row>
    <row r="32008" spans="56:142" x14ac:dyDescent="0.2">
      <c r="BD32008" s="325"/>
      <c r="EL32008" s="325"/>
    </row>
    <row r="32009" spans="56:142" x14ac:dyDescent="0.2">
      <c r="BD32009" s="325"/>
      <c r="EL32009" s="325"/>
    </row>
    <row r="32010" spans="56:142" x14ac:dyDescent="0.2">
      <c r="BD32010" s="325"/>
      <c r="EL32010" s="325"/>
    </row>
    <row r="32011" spans="56:142" x14ac:dyDescent="0.2">
      <c r="BD32011" s="325"/>
      <c r="EL32011" s="325"/>
    </row>
    <row r="32012" spans="56:142" x14ac:dyDescent="0.2">
      <c r="BD32012" s="325"/>
      <c r="EL32012" s="325"/>
    </row>
    <row r="32013" spans="56:142" x14ac:dyDescent="0.2">
      <c r="BD32013" s="325"/>
      <c r="EL32013" s="325"/>
    </row>
    <row r="32014" spans="56:142" x14ac:dyDescent="0.2">
      <c r="BD32014" s="325"/>
      <c r="EL32014" s="325"/>
    </row>
    <row r="32015" spans="56:142" x14ac:dyDescent="0.2">
      <c r="BD32015" s="325"/>
      <c r="EL32015" s="325"/>
    </row>
    <row r="32016" spans="56:142" x14ac:dyDescent="0.2">
      <c r="BD32016" s="325"/>
      <c r="EL32016" s="325"/>
    </row>
    <row r="32017" spans="56:142" x14ac:dyDescent="0.2">
      <c r="BD32017" s="325"/>
      <c r="EL32017" s="325"/>
    </row>
    <row r="32018" spans="56:142" x14ac:dyDescent="0.2">
      <c r="BD32018" s="325"/>
      <c r="EL32018" s="325"/>
    </row>
    <row r="32019" spans="56:142" x14ac:dyDescent="0.2">
      <c r="BD32019" s="325"/>
      <c r="EL32019" s="325"/>
    </row>
    <row r="32020" spans="56:142" x14ac:dyDescent="0.2">
      <c r="BD32020" s="325"/>
      <c r="EL32020" s="325"/>
    </row>
    <row r="32021" spans="56:142" x14ac:dyDescent="0.2">
      <c r="BD32021" s="325"/>
      <c r="EL32021" s="325"/>
    </row>
    <row r="32022" spans="56:142" x14ac:dyDescent="0.2">
      <c r="BD32022" s="325"/>
      <c r="EL32022" s="325"/>
    </row>
    <row r="32023" spans="56:142" x14ac:dyDescent="0.2">
      <c r="BD32023" s="325"/>
      <c r="EL32023" s="325"/>
    </row>
    <row r="32024" spans="56:142" x14ac:dyDescent="0.2">
      <c r="BD32024" s="325"/>
      <c r="EL32024" s="325"/>
    </row>
    <row r="32025" spans="56:142" x14ac:dyDescent="0.2">
      <c r="BD32025" s="325"/>
      <c r="EL32025" s="325"/>
    </row>
    <row r="32026" spans="56:142" x14ac:dyDescent="0.2">
      <c r="BD32026" s="325"/>
      <c r="EL32026" s="325"/>
    </row>
    <row r="32027" spans="56:142" x14ac:dyDescent="0.2">
      <c r="BD32027" s="325"/>
      <c r="EL32027" s="325"/>
    </row>
    <row r="32028" spans="56:142" x14ac:dyDescent="0.2">
      <c r="BD32028" s="325"/>
      <c r="EL32028" s="325"/>
    </row>
    <row r="32029" spans="56:142" x14ac:dyDescent="0.2">
      <c r="BD32029" s="325"/>
      <c r="EL32029" s="325"/>
    </row>
    <row r="32030" spans="56:142" x14ac:dyDescent="0.2">
      <c r="BD32030" s="325"/>
      <c r="EL32030" s="325"/>
    </row>
    <row r="32031" spans="56:142" x14ac:dyDescent="0.2">
      <c r="BD32031" s="325"/>
      <c r="EL32031" s="325"/>
    </row>
    <row r="32032" spans="56:142" x14ac:dyDescent="0.2">
      <c r="BD32032" s="325"/>
      <c r="EL32032" s="325"/>
    </row>
    <row r="32033" spans="56:142" x14ac:dyDescent="0.2">
      <c r="BD32033" s="325"/>
      <c r="EL32033" s="325"/>
    </row>
    <row r="32034" spans="56:142" x14ac:dyDescent="0.2">
      <c r="BD32034" s="325"/>
      <c r="EL32034" s="325"/>
    </row>
    <row r="32035" spans="56:142" x14ac:dyDescent="0.2">
      <c r="BD32035" s="325"/>
      <c r="EL32035" s="325"/>
    </row>
    <row r="32036" spans="56:142" x14ac:dyDescent="0.2">
      <c r="BD32036" s="325"/>
      <c r="EL32036" s="325"/>
    </row>
    <row r="32037" spans="56:142" x14ac:dyDescent="0.2">
      <c r="BD32037" s="325"/>
      <c r="EL32037" s="325"/>
    </row>
    <row r="32038" spans="56:142" x14ac:dyDescent="0.2">
      <c r="BD32038" s="325"/>
      <c r="EL32038" s="325"/>
    </row>
    <row r="32039" spans="56:142" x14ac:dyDescent="0.2">
      <c r="BD32039" s="325"/>
      <c r="EL32039" s="325"/>
    </row>
    <row r="32040" spans="56:142" x14ac:dyDescent="0.2">
      <c r="BD32040" s="325"/>
      <c r="EL32040" s="325"/>
    </row>
    <row r="32041" spans="56:142" x14ac:dyDescent="0.2">
      <c r="BD32041" s="325"/>
      <c r="EL32041" s="325"/>
    </row>
    <row r="32042" spans="56:142" x14ac:dyDescent="0.2">
      <c r="BD32042" s="325"/>
      <c r="EL32042" s="325"/>
    </row>
    <row r="32043" spans="56:142" x14ac:dyDescent="0.2">
      <c r="BD32043" s="325"/>
      <c r="EL32043" s="325"/>
    </row>
    <row r="32044" spans="56:142" x14ac:dyDescent="0.2">
      <c r="BD32044" s="325"/>
      <c r="EL32044" s="325"/>
    </row>
    <row r="32045" spans="56:142" x14ac:dyDescent="0.2">
      <c r="BD32045" s="325"/>
      <c r="EL32045" s="325"/>
    </row>
    <row r="32046" spans="56:142" x14ac:dyDescent="0.2">
      <c r="BD32046" s="325"/>
      <c r="EL32046" s="325"/>
    </row>
    <row r="32047" spans="56:142" x14ac:dyDescent="0.2">
      <c r="BD32047" s="325"/>
      <c r="EL32047" s="325"/>
    </row>
    <row r="32048" spans="56:142" x14ac:dyDescent="0.2">
      <c r="BD32048" s="325"/>
      <c r="EL32048" s="325"/>
    </row>
    <row r="32049" spans="56:142" x14ac:dyDescent="0.2">
      <c r="BD32049" s="325"/>
      <c r="EL32049" s="325"/>
    </row>
    <row r="32050" spans="56:142" x14ac:dyDescent="0.2">
      <c r="BD32050" s="325"/>
      <c r="EL32050" s="325"/>
    </row>
    <row r="32051" spans="56:142" x14ac:dyDescent="0.2">
      <c r="BD32051" s="325"/>
      <c r="EL32051" s="325"/>
    </row>
    <row r="32052" spans="56:142" x14ac:dyDescent="0.2">
      <c r="BD32052" s="325"/>
      <c r="EL32052" s="325"/>
    </row>
    <row r="32053" spans="56:142" x14ac:dyDescent="0.2">
      <c r="BD32053" s="325"/>
      <c r="EL32053" s="325"/>
    </row>
    <row r="32054" spans="56:142" x14ac:dyDescent="0.2">
      <c r="BD32054" s="325"/>
      <c r="EL32054" s="325"/>
    </row>
    <row r="32055" spans="56:142" x14ac:dyDescent="0.2">
      <c r="BD32055" s="325"/>
      <c r="EL32055" s="325"/>
    </row>
    <row r="32056" spans="56:142" x14ac:dyDescent="0.2">
      <c r="BD32056" s="325"/>
      <c r="EL32056" s="325"/>
    </row>
    <row r="32057" spans="56:142" x14ac:dyDescent="0.2">
      <c r="BD32057" s="325"/>
      <c r="EL32057" s="325"/>
    </row>
    <row r="32058" spans="56:142" x14ac:dyDescent="0.2">
      <c r="BD32058" s="325"/>
      <c r="EL32058" s="325"/>
    </row>
    <row r="32059" spans="56:142" x14ac:dyDescent="0.2">
      <c r="BD32059" s="325"/>
      <c r="EL32059" s="325"/>
    </row>
    <row r="32060" spans="56:142" x14ac:dyDescent="0.2">
      <c r="BD32060" s="325"/>
      <c r="EL32060" s="325"/>
    </row>
    <row r="32061" spans="56:142" x14ac:dyDescent="0.2">
      <c r="BD32061" s="325"/>
      <c r="EL32061" s="325"/>
    </row>
    <row r="32062" spans="56:142" x14ac:dyDescent="0.2">
      <c r="BD32062" s="325"/>
      <c r="EL32062" s="325"/>
    </row>
    <row r="32063" spans="56:142" x14ac:dyDescent="0.2">
      <c r="BD32063" s="325"/>
      <c r="EL32063" s="325"/>
    </row>
    <row r="32064" spans="56:142" x14ac:dyDescent="0.2">
      <c r="BD32064" s="325"/>
      <c r="EL32064" s="325"/>
    </row>
    <row r="32065" spans="56:142" x14ac:dyDescent="0.2">
      <c r="BD32065" s="325"/>
      <c r="EL32065" s="325"/>
    </row>
    <row r="32066" spans="56:142" x14ac:dyDescent="0.2">
      <c r="BD32066" s="325"/>
      <c r="EL32066" s="325"/>
    </row>
    <row r="32067" spans="56:142" x14ac:dyDescent="0.2">
      <c r="BD32067" s="325"/>
      <c r="EL32067" s="325"/>
    </row>
    <row r="32068" spans="56:142" x14ac:dyDescent="0.2">
      <c r="BD32068" s="325"/>
      <c r="EL32068" s="325"/>
    </row>
    <row r="32069" spans="56:142" x14ac:dyDescent="0.2">
      <c r="BD32069" s="325"/>
      <c r="EL32069" s="325"/>
    </row>
    <row r="32070" spans="56:142" x14ac:dyDescent="0.2">
      <c r="BD32070" s="325"/>
      <c r="EL32070" s="325"/>
    </row>
    <row r="32071" spans="56:142" x14ac:dyDescent="0.2">
      <c r="BD32071" s="325"/>
      <c r="EL32071" s="325"/>
    </row>
    <row r="32072" spans="56:142" x14ac:dyDescent="0.2">
      <c r="BD32072" s="325"/>
      <c r="EL32072" s="325"/>
    </row>
    <row r="32073" spans="56:142" x14ac:dyDescent="0.2">
      <c r="BD32073" s="325"/>
      <c r="EL32073" s="325"/>
    </row>
    <row r="32074" spans="56:142" x14ac:dyDescent="0.2">
      <c r="BD32074" s="325"/>
      <c r="EL32074" s="325"/>
    </row>
    <row r="32075" spans="56:142" x14ac:dyDescent="0.2">
      <c r="BD32075" s="325"/>
      <c r="EL32075" s="325"/>
    </row>
    <row r="32076" spans="56:142" x14ac:dyDescent="0.2">
      <c r="BD32076" s="325"/>
      <c r="EL32076" s="325"/>
    </row>
    <row r="32077" spans="56:142" x14ac:dyDescent="0.2">
      <c r="BD32077" s="325"/>
      <c r="EL32077" s="325"/>
    </row>
    <row r="32078" spans="56:142" x14ac:dyDescent="0.2">
      <c r="BD32078" s="325"/>
      <c r="EL32078" s="325"/>
    </row>
    <row r="32079" spans="56:142" x14ac:dyDescent="0.2">
      <c r="BD32079" s="325"/>
      <c r="EL32079" s="325"/>
    </row>
    <row r="32080" spans="56:142" x14ac:dyDescent="0.2">
      <c r="BD32080" s="325"/>
      <c r="EL32080" s="325"/>
    </row>
    <row r="32081" spans="56:142" x14ac:dyDescent="0.2">
      <c r="BD32081" s="325"/>
      <c r="EL32081" s="325"/>
    </row>
    <row r="32082" spans="56:142" x14ac:dyDescent="0.2">
      <c r="BD32082" s="325"/>
      <c r="EL32082" s="325"/>
    </row>
    <row r="32083" spans="56:142" x14ac:dyDescent="0.2">
      <c r="BD32083" s="325"/>
      <c r="EL32083" s="325"/>
    </row>
    <row r="32084" spans="56:142" x14ac:dyDescent="0.2">
      <c r="BD32084" s="325"/>
      <c r="EL32084" s="325"/>
    </row>
    <row r="32085" spans="56:142" x14ac:dyDescent="0.2">
      <c r="BD32085" s="325"/>
      <c r="EL32085" s="325"/>
    </row>
    <row r="32086" spans="56:142" x14ac:dyDescent="0.2">
      <c r="BD32086" s="325"/>
      <c r="EL32086" s="325"/>
    </row>
    <row r="32087" spans="56:142" x14ac:dyDescent="0.2">
      <c r="BD32087" s="325"/>
      <c r="EL32087" s="325"/>
    </row>
    <row r="32088" spans="56:142" x14ac:dyDescent="0.2">
      <c r="BD32088" s="325"/>
      <c r="EL32088" s="325"/>
    </row>
    <row r="32089" spans="56:142" x14ac:dyDescent="0.2">
      <c r="BD32089" s="325"/>
      <c r="EL32089" s="325"/>
    </row>
    <row r="32090" spans="56:142" x14ac:dyDescent="0.2">
      <c r="BD32090" s="325"/>
      <c r="EL32090" s="325"/>
    </row>
    <row r="32091" spans="56:142" x14ac:dyDescent="0.2">
      <c r="BD32091" s="325"/>
      <c r="EL32091" s="325"/>
    </row>
    <row r="32092" spans="56:142" x14ac:dyDescent="0.2">
      <c r="BD32092" s="325"/>
      <c r="EL32092" s="325"/>
    </row>
    <row r="32093" spans="56:142" x14ac:dyDescent="0.2">
      <c r="BD32093" s="325"/>
      <c r="EL32093" s="325"/>
    </row>
    <row r="32094" spans="56:142" x14ac:dyDescent="0.2">
      <c r="BD32094" s="325"/>
      <c r="EL32094" s="325"/>
    </row>
    <row r="32095" spans="56:142" x14ac:dyDescent="0.2">
      <c r="BD32095" s="325"/>
      <c r="EL32095" s="325"/>
    </row>
    <row r="32096" spans="56:142" x14ac:dyDescent="0.2">
      <c r="BD32096" s="325"/>
      <c r="EL32096" s="325"/>
    </row>
    <row r="32097" spans="56:142" x14ac:dyDescent="0.2">
      <c r="BD32097" s="325"/>
      <c r="EL32097" s="325"/>
    </row>
    <row r="32098" spans="56:142" x14ac:dyDescent="0.2">
      <c r="BD32098" s="325"/>
      <c r="EL32098" s="325"/>
    </row>
    <row r="32099" spans="56:142" x14ac:dyDescent="0.2">
      <c r="BD32099" s="325"/>
      <c r="EL32099" s="325"/>
    </row>
    <row r="32100" spans="56:142" x14ac:dyDescent="0.2">
      <c r="BD32100" s="325"/>
      <c r="EL32100" s="325"/>
    </row>
    <row r="32101" spans="56:142" x14ac:dyDescent="0.2">
      <c r="BD32101" s="325"/>
      <c r="EL32101" s="325"/>
    </row>
    <row r="32102" spans="56:142" x14ac:dyDescent="0.2">
      <c r="BD32102" s="325"/>
      <c r="EL32102" s="325"/>
    </row>
    <row r="32103" spans="56:142" x14ac:dyDescent="0.2">
      <c r="BD32103" s="325"/>
      <c r="EL32103" s="325"/>
    </row>
    <row r="32104" spans="56:142" x14ac:dyDescent="0.2">
      <c r="BD32104" s="325"/>
      <c r="EL32104" s="325"/>
    </row>
    <row r="32105" spans="56:142" x14ac:dyDescent="0.2">
      <c r="BD32105" s="325"/>
      <c r="EL32105" s="325"/>
    </row>
    <row r="32106" spans="56:142" x14ac:dyDescent="0.2">
      <c r="BD32106" s="325"/>
      <c r="EL32106" s="325"/>
    </row>
    <row r="32107" spans="56:142" x14ac:dyDescent="0.2">
      <c r="BD32107" s="325"/>
      <c r="EL32107" s="325"/>
    </row>
    <row r="32108" spans="56:142" x14ac:dyDescent="0.2">
      <c r="BD32108" s="325"/>
      <c r="EL32108" s="325"/>
    </row>
    <row r="32109" spans="56:142" x14ac:dyDescent="0.2">
      <c r="BD32109" s="325"/>
      <c r="EL32109" s="325"/>
    </row>
    <row r="32110" spans="56:142" x14ac:dyDescent="0.2">
      <c r="BD32110" s="325"/>
      <c r="EL32110" s="325"/>
    </row>
    <row r="32111" spans="56:142" x14ac:dyDescent="0.2">
      <c r="BD32111" s="325"/>
      <c r="EL32111" s="325"/>
    </row>
    <row r="32112" spans="56:142" x14ac:dyDescent="0.2">
      <c r="BD32112" s="325"/>
      <c r="EL32112" s="325"/>
    </row>
    <row r="32113" spans="56:142" x14ac:dyDescent="0.2">
      <c r="BD32113" s="325"/>
      <c r="EL32113" s="325"/>
    </row>
    <row r="32114" spans="56:142" x14ac:dyDescent="0.2">
      <c r="BD32114" s="325"/>
      <c r="EL32114" s="325"/>
    </row>
    <row r="32115" spans="56:142" x14ac:dyDescent="0.2">
      <c r="BD32115" s="325"/>
      <c r="EL32115" s="325"/>
    </row>
    <row r="32116" spans="56:142" x14ac:dyDescent="0.2">
      <c r="BD32116" s="325"/>
      <c r="EL32116" s="325"/>
    </row>
    <row r="32117" spans="56:142" x14ac:dyDescent="0.2">
      <c r="BD32117" s="325"/>
      <c r="EL32117" s="325"/>
    </row>
    <row r="32118" spans="56:142" x14ac:dyDescent="0.2">
      <c r="BD32118" s="325"/>
      <c r="EL32118" s="325"/>
    </row>
    <row r="32119" spans="56:142" x14ac:dyDescent="0.2">
      <c r="BD32119" s="325"/>
      <c r="EL32119" s="325"/>
    </row>
    <row r="32120" spans="56:142" x14ac:dyDescent="0.2">
      <c r="BD32120" s="325"/>
      <c r="EL32120" s="325"/>
    </row>
    <row r="32121" spans="56:142" x14ac:dyDescent="0.2">
      <c r="BD32121" s="325"/>
      <c r="EL32121" s="325"/>
    </row>
    <row r="32122" spans="56:142" x14ac:dyDescent="0.2">
      <c r="BD32122" s="325"/>
      <c r="EL32122" s="325"/>
    </row>
    <row r="32123" spans="56:142" x14ac:dyDescent="0.2">
      <c r="BD32123" s="325"/>
      <c r="EL32123" s="325"/>
    </row>
    <row r="32124" spans="56:142" x14ac:dyDescent="0.2">
      <c r="BD32124" s="325"/>
      <c r="EL32124" s="325"/>
    </row>
    <row r="32125" spans="56:142" x14ac:dyDescent="0.2">
      <c r="BD32125" s="325"/>
      <c r="EL32125" s="325"/>
    </row>
    <row r="32126" spans="56:142" x14ac:dyDescent="0.2">
      <c r="BD32126" s="325"/>
      <c r="EL32126" s="325"/>
    </row>
    <row r="32127" spans="56:142" x14ac:dyDescent="0.2">
      <c r="BD32127" s="325"/>
      <c r="EL32127" s="325"/>
    </row>
    <row r="32128" spans="56:142" x14ac:dyDescent="0.2">
      <c r="BD32128" s="325"/>
      <c r="EL32128" s="325"/>
    </row>
    <row r="32129" spans="56:142" x14ac:dyDescent="0.2">
      <c r="BD32129" s="325"/>
      <c r="EL32129" s="325"/>
    </row>
    <row r="32130" spans="56:142" x14ac:dyDescent="0.2">
      <c r="BD32130" s="325"/>
      <c r="EL32130" s="325"/>
    </row>
    <row r="32131" spans="56:142" x14ac:dyDescent="0.2">
      <c r="BD32131" s="325"/>
      <c r="EL32131" s="325"/>
    </row>
    <row r="32132" spans="56:142" x14ac:dyDescent="0.2">
      <c r="BD32132" s="325"/>
      <c r="EL32132" s="325"/>
    </row>
    <row r="32133" spans="56:142" x14ac:dyDescent="0.2">
      <c r="BD32133" s="325"/>
      <c r="EL32133" s="325"/>
    </row>
    <row r="32134" spans="56:142" x14ac:dyDescent="0.2">
      <c r="BD32134" s="325"/>
      <c r="EL32134" s="325"/>
    </row>
    <row r="32135" spans="56:142" x14ac:dyDescent="0.2">
      <c r="BD32135" s="325"/>
      <c r="EL32135" s="325"/>
    </row>
    <row r="32136" spans="56:142" x14ac:dyDescent="0.2">
      <c r="BD32136" s="325"/>
      <c r="EL32136" s="325"/>
    </row>
    <row r="32137" spans="56:142" x14ac:dyDescent="0.2">
      <c r="BD32137" s="325"/>
      <c r="EL32137" s="325"/>
    </row>
    <row r="32138" spans="56:142" x14ac:dyDescent="0.2">
      <c r="BD32138" s="325"/>
      <c r="EL32138" s="325"/>
    </row>
    <row r="32139" spans="56:142" x14ac:dyDescent="0.2">
      <c r="BD32139" s="325"/>
      <c r="EL32139" s="325"/>
    </row>
    <row r="32140" spans="56:142" x14ac:dyDescent="0.2">
      <c r="BD32140" s="325"/>
      <c r="EL32140" s="325"/>
    </row>
    <row r="32141" spans="56:142" x14ac:dyDescent="0.2">
      <c r="BD32141" s="325"/>
      <c r="EL32141" s="325"/>
    </row>
    <row r="32142" spans="56:142" x14ac:dyDescent="0.2">
      <c r="BD32142" s="325"/>
      <c r="EL32142" s="325"/>
    </row>
    <row r="32143" spans="56:142" x14ac:dyDescent="0.2">
      <c r="BD32143" s="325"/>
      <c r="EL32143" s="325"/>
    </row>
    <row r="32144" spans="56:142" x14ac:dyDescent="0.2">
      <c r="BD32144" s="325"/>
      <c r="EL32144" s="325"/>
    </row>
    <row r="32145" spans="56:142" x14ac:dyDescent="0.2">
      <c r="BD32145" s="325"/>
      <c r="EL32145" s="325"/>
    </row>
    <row r="32146" spans="56:142" x14ac:dyDescent="0.2">
      <c r="BD32146" s="325"/>
      <c r="EL32146" s="325"/>
    </row>
    <row r="32147" spans="56:142" x14ac:dyDescent="0.2">
      <c r="BD32147" s="325"/>
      <c r="EL32147" s="325"/>
    </row>
    <row r="32148" spans="56:142" x14ac:dyDescent="0.2">
      <c r="BD32148" s="325"/>
      <c r="EL32148" s="325"/>
    </row>
    <row r="32149" spans="56:142" x14ac:dyDescent="0.2">
      <c r="BD32149" s="325"/>
      <c r="EL32149" s="325"/>
    </row>
    <row r="32150" spans="56:142" x14ac:dyDescent="0.2">
      <c r="BD32150" s="325"/>
      <c r="EL32150" s="325"/>
    </row>
    <row r="32151" spans="56:142" x14ac:dyDescent="0.2">
      <c r="BD32151" s="325"/>
      <c r="EL32151" s="325"/>
    </row>
    <row r="32152" spans="56:142" x14ac:dyDescent="0.2">
      <c r="BD32152" s="325"/>
      <c r="EL32152" s="325"/>
    </row>
    <row r="32153" spans="56:142" x14ac:dyDescent="0.2">
      <c r="BD32153" s="325"/>
      <c r="EL32153" s="325"/>
    </row>
    <row r="32154" spans="56:142" x14ac:dyDescent="0.2">
      <c r="BD32154" s="325"/>
      <c r="EL32154" s="325"/>
    </row>
    <row r="32155" spans="56:142" x14ac:dyDescent="0.2">
      <c r="BD32155" s="325"/>
      <c r="EL32155" s="325"/>
    </row>
    <row r="32156" spans="56:142" x14ac:dyDescent="0.2">
      <c r="BD32156" s="325"/>
      <c r="EL32156" s="325"/>
    </row>
    <row r="32157" spans="56:142" x14ac:dyDescent="0.2">
      <c r="BD32157" s="325"/>
      <c r="EL32157" s="325"/>
    </row>
    <row r="32158" spans="56:142" x14ac:dyDescent="0.2">
      <c r="BD32158" s="325"/>
      <c r="EL32158" s="325"/>
    </row>
    <row r="32159" spans="56:142" x14ac:dyDescent="0.2">
      <c r="BD32159" s="325"/>
      <c r="EL32159" s="325"/>
    </row>
    <row r="32160" spans="56:142" x14ac:dyDescent="0.2">
      <c r="BD32160" s="325"/>
      <c r="EL32160" s="325"/>
    </row>
    <row r="32161" spans="56:142" x14ac:dyDescent="0.2">
      <c r="BD32161" s="325"/>
      <c r="EL32161" s="325"/>
    </row>
    <row r="32162" spans="56:142" x14ac:dyDescent="0.2">
      <c r="BD32162" s="325"/>
      <c r="EL32162" s="325"/>
    </row>
    <row r="32163" spans="56:142" x14ac:dyDescent="0.2">
      <c r="BD32163" s="325"/>
      <c r="EL32163" s="325"/>
    </row>
    <row r="32164" spans="56:142" x14ac:dyDescent="0.2">
      <c r="BD32164" s="325"/>
      <c r="EL32164" s="325"/>
    </row>
    <row r="32165" spans="56:142" x14ac:dyDescent="0.2">
      <c r="BD32165" s="325"/>
      <c r="EL32165" s="325"/>
    </row>
    <row r="32166" spans="56:142" x14ac:dyDescent="0.2">
      <c r="BD32166" s="325"/>
      <c r="EL32166" s="325"/>
    </row>
    <row r="32167" spans="56:142" x14ac:dyDescent="0.2">
      <c r="BD32167" s="325"/>
      <c r="EL32167" s="325"/>
    </row>
    <row r="32168" spans="56:142" x14ac:dyDescent="0.2">
      <c r="BD32168" s="325"/>
      <c r="EL32168" s="325"/>
    </row>
    <row r="32169" spans="56:142" x14ac:dyDescent="0.2">
      <c r="BD32169" s="325"/>
      <c r="EL32169" s="325"/>
    </row>
    <row r="32170" spans="56:142" x14ac:dyDescent="0.2">
      <c r="BD32170" s="325"/>
      <c r="EL32170" s="325"/>
    </row>
    <row r="32171" spans="56:142" x14ac:dyDescent="0.2">
      <c r="BD32171" s="325"/>
      <c r="EL32171" s="325"/>
    </row>
    <row r="32172" spans="56:142" x14ac:dyDescent="0.2">
      <c r="BD32172" s="325"/>
      <c r="EL32172" s="325"/>
    </row>
    <row r="32173" spans="56:142" x14ac:dyDescent="0.2">
      <c r="BD32173" s="325"/>
      <c r="EL32173" s="325"/>
    </row>
    <row r="32174" spans="56:142" x14ac:dyDescent="0.2">
      <c r="BD32174" s="325"/>
      <c r="EL32174" s="325"/>
    </row>
    <row r="32175" spans="56:142" x14ac:dyDescent="0.2">
      <c r="BD32175" s="325"/>
      <c r="EL32175" s="325"/>
    </row>
    <row r="32176" spans="56:142" x14ac:dyDescent="0.2">
      <c r="BD32176" s="325"/>
      <c r="EL32176" s="325"/>
    </row>
    <row r="32177" spans="56:142" x14ac:dyDescent="0.2">
      <c r="BD32177" s="325"/>
      <c r="EL32177" s="325"/>
    </row>
    <row r="32178" spans="56:142" x14ac:dyDescent="0.2">
      <c r="BD32178" s="325"/>
      <c r="EL32178" s="325"/>
    </row>
    <row r="32179" spans="56:142" x14ac:dyDescent="0.2">
      <c r="BD32179" s="325"/>
      <c r="EL32179" s="325"/>
    </row>
    <row r="32180" spans="56:142" x14ac:dyDescent="0.2">
      <c r="BD32180" s="325"/>
      <c r="EL32180" s="325"/>
    </row>
    <row r="32181" spans="56:142" x14ac:dyDescent="0.2">
      <c r="BD32181" s="325"/>
      <c r="EL32181" s="325"/>
    </row>
    <row r="32182" spans="56:142" x14ac:dyDescent="0.2">
      <c r="BD32182" s="325"/>
      <c r="EL32182" s="325"/>
    </row>
    <row r="32183" spans="56:142" x14ac:dyDescent="0.2">
      <c r="BD32183" s="325"/>
      <c r="EL32183" s="325"/>
    </row>
    <row r="32184" spans="56:142" x14ac:dyDescent="0.2">
      <c r="BD32184" s="325"/>
      <c r="EL32184" s="325"/>
    </row>
    <row r="32185" spans="56:142" x14ac:dyDescent="0.2">
      <c r="BD32185" s="325"/>
      <c r="EL32185" s="325"/>
    </row>
    <row r="32186" spans="56:142" x14ac:dyDescent="0.2">
      <c r="BD32186" s="325"/>
      <c r="EL32186" s="325"/>
    </row>
    <row r="32187" spans="56:142" x14ac:dyDescent="0.2">
      <c r="BD32187" s="325"/>
      <c r="EL32187" s="325"/>
    </row>
    <row r="32188" spans="56:142" x14ac:dyDescent="0.2">
      <c r="BD32188" s="325"/>
      <c r="EL32188" s="325"/>
    </row>
    <row r="32189" spans="56:142" x14ac:dyDescent="0.2">
      <c r="BD32189" s="325"/>
      <c r="EL32189" s="325"/>
    </row>
    <row r="32190" spans="56:142" x14ac:dyDescent="0.2">
      <c r="BD32190" s="325"/>
      <c r="EL32190" s="325"/>
    </row>
    <row r="32191" spans="56:142" x14ac:dyDescent="0.2">
      <c r="BD32191" s="325"/>
      <c r="EL32191" s="325"/>
    </row>
    <row r="32192" spans="56:142" x14ac:dyDescent="0.2">
      <c r="BD32192" s="325"/>
      <c r="EL32192" s="325"/>
    </row>
    <row r="32193" spans="56:142" x14ac:dyDescent="0.2">
      <c r="BD32193" s="325"/>
      <c r="EL32193" s="325"/>
    </row>
    <row r="32194" spans="56:142" x14ac:dyDescent="0.2">
      <c r="BD32194" s="325"/>
      <c r="EL32194" s="325"/>
    </row>
    <row r="32195" spans="56:142" x14ac:dyDescent="0.2">
      <c r="BD32195" s="325"/>
      <c r="EL32195" s="325"/>
    </row>
    <row r="32196" spans="56:142" x14ac:dyDescent="0.2">
      <c r="BD32196" s="325"/>
      <c r="EL32196" s="325"/>
    </row>
    <row r="32197" spans="56:142" x14ac:dyDescent="0.2">
      <c r="BD32197" s="325"/>
      <c r="EL32197" s="325"/>
    </row>
    <row r="32198" spans="56:142" x14ac:dyDescent="0.2">
      <c r="BD32198" s="325"/>
      <c r="EL32198" s="325"/>
    </row>
    <row r="32199" spans="56:142" x14ac:dyDescent="0.2">
      <c r="BD32199" s="325"/>
      <c r="EL32199" s="325"/>
    </row>
    <row r="32200" spans="56:142" x14ac:dyDescent="0.2">
      <c r="BD32200" s="325"/>
      <c r="EL32200" s="325"/>
    </row>
    <row r="32201" spans="56:142" x14ac:dyDescent="0.2">
      <c r="BD32201" s="325"/>
      <c r="EL32201" s="325"/>
    </row>
    <row r="32202" spans="56:142" x14ac:dyDescent="0.2">
      <c r="BD32202" s="325"/>
      <c r="EL32202" s="325"/>
    </row>
    <row r="32203" spans="56:142" x14ac:dyDescent="0.2">
      <c r="BD32203" s="325"/>
      <c r="EL32203" s="325"/>
    </row>
    <row r="32204" spans="56:142" x14ac:dyDescent="0.2">
      <c r="BD32204" s="325"/>
      <c r="EL32204" s="325"/>
    </row>
    <row r="32205" spans="56:142" x14ac:dyDescent="0.2">
      <c r="BD32205" s="325"/>
      <c r="EL32205" s="325"/>
    </row>
    <row r="32206" spans="56:142" x14ac:dyDescent="0.2">
      <c r="BD32206" s="325"/>
      <c r="EL32206" s="325"/>
    </row>
    <row r="32207" spans="56:142" x14ac:dyDescent="0.2">
      <c r="BD32207" s="325"/>
      <c r="EL32207" s="325"/>
    </row>
    <row r="32208" spans="56:142" x14ac:dyDescent="0.2">
      <c r="BD32208" s="325"/>
      <c r="EL32208" s="325"/>
    </row>
    <row r="32209" spans="56:142" x14ac:dyDescent="0.2">
      <c r="BD32209" s="325"/>
      <c r="EL32209" s="325"/>
    </row>
    <row r="32210" spans="56:142" x14ac:dyDescent="0.2">
      <c r="BD32210" s="325"/>
      <c r="EL32210" s="325"/>
    </row>
    <row r="32211" spans="56:142" x14ac:dyDescent="0.2">
      <c r="BD32211" s="325"/>
      <c r="EL32211" s="325"/>
    </row>
    <row r="32212" spans="56:142" x14ac:dyDescent="0.2">
      <c r="BD32212" s="325"/>
      <c r="EL32212" s="325"/>
    </row>
    <row r="32213" spans="56:142" x14ac:dyDescent="0.2">
      <c r="BD32213" s="325"/>
      <c r="EL32213" s="325"/>
    </row>
    <row r="32214" spans="56:142" x14ac:dyDescent="0.2">
      <c r="BD32214" s="325"/>
      <c r="EL32214" s="325"/>
    </row>
    <row r="32215" spans="56:142" x14ac:dyDescent="0.2">
      <c r="BD32215" s="325"/>
      <c r="EL32215" s="325"/>
    </row>
    <row r="32216" spans="56:142" x14ac:dyDescent="0.2">
      <c r="BD32216" s="325"/>
      <c r="EL32216" s="325"/>
    </row>
    <row r="32217" spans="56:142" x14ac:dyDescent="0.2">
      <c r="BD32217" s="325"/>
      <c r="EL32217" s="325"/>
    </row>
    <row r="32218" spans="56:142" x14ac:dyDescent="0.2">
      <c r="BD32218" s="325"/>
      <c r="EL32218" s="325"/>
    </row>
    <row r="32219" spans="56:142" x14ac:dyDescent="0.2">
      <c r="BD32219" s="325"/>
      <c r="EL32219" s="325"/>
    </row>
    <row r="32220" spans="56:142" x14ac:dyDescent="0.2">
      <c r="BD32220" s="325"/>
      <c r="EL32220" s="325"/>
    </row>
    <row r="32221" spans="56:142" x14ac:dyDescent="0.2">
      <c r="BD32221" s="325"/>
      <c r="EL32221" s="325"/>
    </row>
    <row r="32222" spans="56:142" x14ac:dyDescent="0.2">
      <c r="BD32222" s="325"/>
      <c r="EL32222" s="325"/>
    </row>
    <row r="32223" spans="56:142" x14ac:dyDescent="0.2">
      <c r="BD32223" s="325"/>
      <c r="EL32223" s="325"/>
    </row>
    <row r="32224" spans="56:142" x14ac:dyDescent="0.2">
      <c r="BD32224" s="325"/>
      <c r="EL32224" s="325"/>
    </row>
    <row r="32225" spans="56:142" x14ac:dyDescent="0.2">
      <c r="BD32225" s="325"/>
      <c r="EL32225" s="325"/>
    </row>
    <row r="32226" spans="56:142" x14ac:dyDescent="0.2">
      <c r="BD32226" s="325"/>
      <c r="EL32226" s="325"/>
    </row>
    <row r="32227" spans="56:142" x14ac:dyDescent="0.2">
      <c r="BD32227" s="325"/>
      <c r="EL32227" s="325"/>
    </row>
    <row r="32228" spans="56:142" x14ac:dyDescent="0.2">
      <c r="BD32228" s="325"/>
      <c r="EL32228" s="325"/>
    </row>
    <row r="32229" spans="56:142" x14ac:dyDescent="0.2">
      <c r="BD32229" s="325"/>
      <c r="EL32229" s="325"/>
    </row>
    <row r="32230" spans="56:142" x14ac:dyDescent="0.2">
      <c r="BD32230" s="325"/>
      <c r="EL32230" s="325"/>
    </row>
    <row r="32231" spans="56:142" x14ac:dyDescent="0.2">
      <c r="BD32231" s="325"/>
      <c r="EL32231" s="325"/>
    </row>
    <row r="32232" spans="56:142" x14ac:dyDescent="0.2">
      <c r="BD32232" s="325"/>
      <c r="EL32232" s="325"/>
    </row>
    <row r="32233" spans="56:142" x14ac:dyDescent="0.2">
      <c r="BD32233" s="325"/>
      <c r="EL32233" s="325"/>
    </row>
    <row r="32234" spans="56:142" x14ac:dyDescent="0.2">
      <c r="BD32234" s="325"/>
      <c r="EL32234" s="325"/>
    </row>
    <row r="32235" spans="56:142" x14ac:dyDescent="0.2">
      <c r="BD32235" s="325"/>
      <c r="EL32235" s="325"/>
    </row>
    <row r="32236" spans="56:142" x14ac:dyDescent="0.2">
      <c r="BD32236" s="325"/>
      <c r="EL32236" s="325"/>
    </row>
    <row r="32237" spans="56:142" x14ac:dyDescent="0.2">
      <c r="BD32237" s="325"/>
      <c r="EL32237" s="325"/>
    </row>
    <row r="32238" spans="56:142" x14ac:dyDescent="0.2">
      <c r="BD32238" s="325"/>
      <c r="EL32238" s="325"/>
    </row>
    <row r="32239" spans="56:142" x14ac:dyDescent="0.2">
      <c r="BD32239" s="325"/>
      <c r="EL32239" s="325"/>
    </row>
    <row r="32240" spans="56:142" x14ac:dyDescent="0.2">
      <c r="BD32240" s="325"/>
      <c r="EL32240" s="325"/>
    </row>
    <row r="32241" spans="56:142" x14ac:dyDescent="0.2">
      <c r="BD32241" s="325"/>
      <c r="EL32241" s="325"/>
    </row>
    <row r="32242" spans="56:142" x14ac:dyDescent="0.2">
      <c r="BD32242" s="325"/>
      <c r="EL32242" s="325"/>
    </row>
    <row r="32243" spans="56:142" x14ac:dyDescent="0.2">
      <c r="BD32243" s="325"/>
      <c r="EL32243" s="325"/>
    </row>
    <row r="32244" spans="56:142" x14ac:dyDescent="0.2">
      <c r="BD32244" s="325"/>
      <c r="EL32244" s="325"/>
    </row>
    <row r="32245" spans="56:142" x14ac:dyDescent="0.2">
      <c r="BD32245" s="325"/>
      <c r="EL32245" s="325"/>
    </row>
    <row r="32246" spans="56:142" x14ac:dyDescent="0.2">
      <c r="BD32246" s="325"/>
      <c r="EL32246" s="325"/>
    </row>
    <row r="32247" spans="56:142" x14ac:dyDescent="0.2">
      <c r="BD32247" s="325"/>
      <c r="EL32247" s="325"/>
    </row>
    <row r="32248" spans="56:142" x14ac:dyDescent="0.2">
      <c r="BD32248" s="325"/>
      <c r="EL32248" s="325"/>
    </row>
    <row r="32249" spans="56:142" x14ac:dyDescent="0.2">
      <c r="BD32249" s="325"/>
      <c r="EL32249" s="325"/>
    </row>
    <row r="32250" spans="56:142" x14ac:dyDescent="0.2">
      <c r="BD32250" s="325"/>
      <c r="EL32250" s="325"/>
    </row>
    <row r="32251" spans="56:142" x14ac:dyDescent="0.2">
      <c r="BD32251" s="325"/>
      <c r="EL32251" s="325"/>
    </row>
    <row r="32252" spans="56:142" x14ac:dyDescent="0.2">
      <c r="BD32252" s="325"/>
      <c r="EL32252" s="325"/>
    </row>
    <row r="32253" spans="56:142" x14ac:dyDescent="0.2">
      <c r="BD32253" s="325"/>
      <c r="EL32253" s="325"/>
    </row>
    <row r="32254" spans="56:142" x14ac:dyDescent="0.2">
      <c r="BD32254" s="325"/>
      <c r="EL32254" s="325"/>
    </row>
    <row r="32255" spans="56:142" x14ac:dyDescent="0.2">
      <c r="BD32255" s="325"/>
      <c r="EL32255" s="325"/>
    </row>
    <row r="32256" spans="56:142" x14ac:dyDescent="0.2">
      <c r="BD32256" s="325"/>
      <c r="EL32256" s="325"/>
    </row>
    <row r="32257" spans="56:142" x14ac:dyDescent="0.2">
      <c r="BD32257" s="325"/>
      <c r="EL32257" s="325"/>
    </row>
    <row r="32258" spans="56:142" x14ac:dyDescent="0.2">
      <c r="BD32258" s="325"/>
      <c r="EL32258" s="325"/>
    </row>
    <row r="32259" spans="56:142" x14ac:dyDescent="0.2">
      <c r="BD32259" s="325"/>
      <c r="EL32259" s="325"/>
    </row>
    <row r="32260" spans="56:142" x14ac:dyDescent="0.2">
      <c r="BD32260" s="325"/>
      <c r="EL32260" s="325"/>
    </row>
    <row r="32261" spans="56:142" x14ac:dyDescent="0.2">
      <c r="BD32261" s="325"/>
      <c r="EL32261" s="325"/>
    </row>
    <row r="32262" spans="56:142" x14ac:dyDescent="0.2">
      <c r="BD32262" s="325"/>
      <c r="EL32262" s="325"/>
    </row>
    <row r="32263" spans="56:142" x14ac:dyDescent="0.2">
      <c r="BD32263" s="325"/>
      <c r="EL32263" s="325"/>
    </row>
    <row r="32264" spans="56:142" x14ac:dyDescent="0.2">
      <c r="BD32264" s="325"/>
      <c r="EL32264" s="325"/>
    </row>
    <row r="32265" spans="56:142" x14ac:dyDescent="0.2">
      <c r="BD32265" s="325"/>
      <c r="EL32265" s="325"/>
    </row>
    <row r="32266" spans="56:142" x14ac:dyDescent="0.2">
      <c r="BD32266" s="325"/>
      <c r="EL32266" s="325"/>
    </row>
    <row r="32267" spans="56:142" x14ac:dyDescent="0.2">
      <c r="BD32267" s="325"/>
      <c r="EL32267" s="325"/>
    </row>
    <row r="32268" spans="56:142" x14ac:dyDescent="0.2">
      <c r="BD32268" s="325"/>
      <c r="EL32268" s="325"/>
    </row>
    <row r="32269" spans="56:142" x14ac:dyDescent="0.2">
      <c r="BD32269" s="325"/>
      <c r="EL32269" s="325"/>
    </row>
    <row r="32270" spans="56:142" x14ac:dyDescent="0.2">
      <c r="BD32270" s="325"/>
      <c r="EL32270" s="325"/>
    </row>
    <row r="32271" spans="56:142" x14ac:dyDescent="0.2">
      <c r="BD32271" s="325"/>
      <c r="EL32271" s="325"/>
    </row>
    <row r="32272" spans="56:142" x14ac:dyDescent="0.2">
      <c r="BD32272" s="325"/>
      <c r="EL32272" s="325"/>
    </row>
    <row r="32273" spans="56:142" x14ac:dyDescent="0.2">
      <c r="BD32273" s="325"/>
      <c r="EL32273" s="325"/>
    </row>
    <row r="32274" spans="56:142" x14ac:dyDescent="0.2">
      <c r="BD32274" s="325"/>
      <c r="EL32274" s="325"/>
    </row>
    <row r="32275" spans="56:142" x14ac:dyDescent="0.2">
      <c r="BD32275" s="325"/>
      <c r="EL32275" s="325"/>
    </row>
    <row r="32276" spans="56:142" x14ac:dyDescent="0.2">
      <c r="BD32276" s="325"/>
      <c r="EL32276" s="325"/>
    </row>
    <row r="32277" spans="56:142" x14ac:dyDescent="0.2">
      <c r="BD32277" s="325"/>
      <c r="EL32277" s="325"/>
    </row>
    <row r="32278" spans="56:142" x14ac:dyDescent="0.2">
      <c r="BD32278" s="325"/>
      <c r="EL32278" s="325"/>
    </row>
    <row r="32279" spans="56:142" x14ac:dyDescent="0.2">
      <c r="BD32279" s="325"/>
      <c r="EL32279" s="325"/>
    </row>
    <row r="32280" spans="56:142" x14ac:dyDescent="0.2">
      <c r="BD32280" s="325"/>
      <c r="EL32280" s="325"/>
    </row>
    <row r="32281" spans="56:142" x14ac:dyDescent="0.2">
      <c r="BD32281" s="325"/>
      <c r="EL32281" s="325"/>
    </row>
    <row r="32282" spans="56:142" x14ac:dyDescent="0.2">
      <c r="BD32282" s="325"/>
      <c r="EL32282" s="325"/>
    </row>
    <row r="32283" spans="56:142" x14ac:dyDescent="0.2">
      <c r="BD32283" s="325"/>
      <c r="EL32283" s="325"/>
    </row>
    <row r="32284" spans="56:142" x14ac:dyDescent="0.2">
      <c r="BD32284" s="325"/>
      <c r="EL32284" s="325"/>
    </row>
    <row r="32285" spans="56:142" x14ac:dyDescent="0.2">
      <c r="BD32285" s="325"/>
      <c r="EL32285" s="325"/>
    </row>
    <row r="32286" spans="56:142" x14ac:dyDescent="0.2">
      <c r="BD32286" s="325"/>
      <c r="EL32286" s="325"/>
    </row>
    <row r="32287" spans="56:142" x14ac:dyDescent="0.2">
      <c r="BD32287" s="325"/>
      <c r="EL32287" s="325"/>
    </row>
    <row r="32288" spans="56:142" x14ac:dyDescent="0.2">
      <c r="BD32288" s="325"/>
      <c r="EL32288" s="325"/>
    </row>
    <row r="32289" spans="56:142" x14ac:dyDescent="0.2">
      <c r="BD32289" s="325"/>
      <c r="EL32289" s="325"/>
    </row>
    <row r="32290" spans="56:142" x14ac:dyDescent="0.2">
      <c r="BD32290" s="325"/>
      <c r="EL32290" s="325"/>
    </row>
    <row r="32291" spans="56:142" x14ac:dyDescent="0.2">
      <c r="BD32291" s="325"/>
      <c r="EL32291" s="325"/>
    </row>
    <row r="32292" spans="56:142" x14ac:dyDescent="0.2">
      <c r="BD32292" s="325"/>
      <c r="EL32292" s="325"/>
    </row>
    <row r="32293" spans="56:142" x14ac:dyDescent="0.2">
      <c r="BD32293" s="325"/>
      <c r="EL32293" s="325"/>
    </row>
    <row r="32294" spans="56:142" x14ac:dyDescent="0.2">
      <c r="BD32294" s="325"/>
      <c r="EL32294" s="325"/>
    </row>
    <row r="32295" spans="56:142" x14ac:dyDescent="0.2">
      <c r="BD32295" s="325"/>
      <c r="EL32295" s="325"/>
    </row>
    <row r="32296" spans="56:142" x14ac:dyDescent="0.2">
      <c r="BD32296" s="325"/>
      <c r="EL32296" s="325"/>
    </row>
    <row r="32297" spans="56:142" x14ac:dyDescent="0.2">
      <c r="BD32297" s="325"/>
      <c r="EL32297" s="325"/>
    </row>
    <row r="32298" spans="56:142" x14ac:dyDescent="0.2">
      <c r="BD32298" s="325"/>
      <c r="EL32298" s="325"/>
    </row>
    <row r="32299" spans="56:142" x14ac:dyDescent="0.2">
      <c r="BD32299" s="325"/>
      <c r="EL32299" s="325"/>
    </row>
    <row r="32300" spans="56:142" x14ac:dyDescent="0.2">
      <c r="BD32300" s="325"/>
      <c r="EL32300" s="325"/>
    </row>
    <row r="32301" spans="56:142" x14ac:dyDescent="0.2">
      <c r="BD32301" s="325"/>
      <c r="EL32301" s="325"/>
    </row>
    <row r="32302" spans="56:142" x14ac:dyDescent="0.2">
      <c r="BD32302" s="325"/>
      <c r="EL32302" s="325"/>
    </row>
    <row r="32303" spans="56:142" x14ac:dyDescent="0.2">
      <c r="BD32303" s="325"/>
      <c r="EL32303" s="325"/>
    </row>
    <row r="32304" spans="56:142" x14ac:dyDescent="0.2">
      <c r="BD32304" s="325"/>
      <c r="EL32304" s="325"/>
    </row>
    <row r="32305" spans="56:142" x14ac:dyDescent="0.2">
      <c r="BD32305" s="325"/>
      <c r="EL32305" s="325"/>
    </row>
    <row r="32306" spans="56:142" x14ac:dyDescent="0.2">
      <c r="BD32306" s="325"/>
      <c r="EL32306" s="325"/>
    </row>
    <row r="32307" spans="56:142" x14ac:dyDescent="0.2">
      <c r="BD32307" s="325"/>
      <c r="EL32307" s="325"/>
    </row>
    <row r="32308" spans="56:142" x14ac:dyDescent="0.2">
      <c r="BD32308" s="325"/>
      <c r="EL32308" s="325"/>
    </row>
    <row r="32309" spans="56:142" x14ac:dyDescent="0.2">
      <c r="BD32309" s="325"/>
      <c r="EL32309" s="325"/>
    </row>
    <row r="32310" spans="56:142" x14ac:dyDescent="0.2">
      <c r="BD32310" s="325"/>
      <c r="EL32310" s="325"/>
    </row>
    <row r="32311" spans="56:142" x14ac:dyDescent="0.2">
      <c r="BD32311" s="325"/>
      <c r="EL32311" s="325"/>
    </row>
    <row r="32312" spans="56:142" x14ac:dyDescent="0.2">
      <c r="BD32312" s="325"/>
      <c r="EL32312" s="325"/>
    </row>
    <row r="32313" spans="56:142" x14ac:dyDescent="0.2">
      <c r="BD32313" s="325"/>
      <c r="EL32313" s="325"/>
    </row>
    <row r="32314" spans="56:142" x14ac:dyDescent="0.2">
      <c r="BD32314" s="325"/>
      <c r="EL32314" s="325"/>
    </row>
    <row r="32315" spans="56:142" x14ac:dyDescent="0.2">
      <c r="BD32315" s="325"/>
      <c r="EL32315" s="325"/>
    </row>
    <row r="32316" spans="56:142" x14ac:dyDescent="0.2">
      <c r="BD32316" s="325"/>
      <c r="EL32316" s="325"/>
    </row>
    <row r="32317" spans="56:142" x14ac:dyDescent="0.2">
      <c r="BD32317" s="325"/>
      <c r="EL32317" s="325"/>
    </row>
    <row r="32318" spans="56:142" x14ac:dyDescent="0.2">
      <c r="BD32318" s="325"/>
      <c r="EL32318" s="325"/>
    </row>
    <row r="32319" spans="56:142" x14ac:dyDescent="0.2">
      <c r="BD32319" s="325"/>
      <c r="EL32319" s="325"/>
    </row>
    <row r="32320" spans="56:142" x14ac:dyDescent="0.2">
      <c r="BD32320" s="325"/>
      <c r="EL32320" s="325"/>
    </row>
    <row r="32321" spans="56:142" x14ac:dyDescent="0.2">
      <c r="BD32321" s="325"/>
      <c r="EL32321" s="325"/>
    </row>
    <row r="32322" spans="56:142" x14ac:dyDescent="0.2">
      <c r="BD32322" s="325"/>
      <c r="EL32322" s="325"/>
    </row>
    <row r="32323" spans="56:142" x14ac:dyDescent="0.2">
      <c r="BD32323" s="325"/>
      <c r="EL32323" s="325"/>
    </row>
    <row r="32324" spans="56:142" x14ac:dyDescent="0.2">
      <c r="BD32324" s="325"/>
      <c r="EL32324" s="325"/>
    </row>
    <row r="32325" spans="56:142" x14ac:dyDescent="0.2">
      <c r="BD32325" s="325"/>
      <c r="EL32325" s="325"/>
    </row>
    <row r="32326" spans="56:142" x14ac:dyDescent="0.2">
      <c r="BD32326" s="325"/>
      <c r="EL32326" s="325"/>
    </row>
    <row r="32327" spans="56:142" x14ac:dyDescent="0.2">
      <c r="BD32327" s="325"/>
      <c r="EL32327" s="325"/>
    </row>
    <row r="32328" spans="56:142" x14ac:dyDescent="0.2">
      <c r="BD32328" s="325"/>
      <c r="EL32328" s="325"/>
    </row>
    <row r="32329" spans="56:142" x14ac:dyDescent="0.2">
      <c r="BD32329" s="325"/>
      <c r="EL32329" s="325"/>
    </row>
    <row r="32330" spans="56:142" x14ac:dyDescent="0.2">
      <c r="BD32330" s="325"/>
      <c r="EL32330" s="325"/>
    </row>
    <row r="32331" spans="56:142" x14ac:dyDescent="0.2">
      <c r="BD32331" s="325"/>
      <c r="EL32331" s="325"/>
    </row>
    <row r="32332" spans="56:142" x14ac:dyDescent="0.2">
      <c r="BD32332" s="325"/>
      <c r="EL32332" s="325"/>
    </row>
    <row r="32333" spans="56:142" x14ac:dyDescent="0.2">
      <c r="BD32333" s="325"/>
      <c r="EL32333" s="325"/>
    </row>
    <row r="32334" spans="56:142" x14ac:dyDescent="0.2">
      <c r="BD32334" s="325"/>
      <c r="EL32334" s="325"/>
    </row>
    <row r="32335" spans="56:142" x14ac:dyDescent="0.2">
      <c r="BD32335" s="325"/>
      <c r="EL32335" s="325"/>
    </row>
    <row r="32336" spans="56:142" x14ac:dyDescent="0.2">
      <c r="BD32336" s="325"/>
      <c r="EL32336" s="325"/>
    </row>
    <row r="32337" spans="56:142" x14ac:dyDescent="0.2">
      <c r="BD32337" s="325"/>
      <c r="EL32337" s="325"/>
    </row>
    <row r="32338" spans="56:142" x14ac:dyDescent="0.2">
      <c r="BD32338" s="325"/>
      <c r="EL32338" s="325"/>
    </row>
    <row r="32339" spans="56:142" x14ac:dyDescent="0.2">
      <c r="BD32339" s="325"/>
      <c r="EL32339" s="325"/>
    </row>
    <row r="32340" spans="56:142" x14ac:dyDescent="0.2">
      <c r="BD32340" s="325"/>
      <c r="EL32340" s="325"/>
    </row>
    <row r="32341" spans="56:142" x14ac:dyDescent="0.2">
      <c r="BD32341" s="325"/>
      <c r="EL32341" s="325"/>
    </row>
    <row r="32342" spans="56:142" x14ac:dyDescent="0.2">
      <c r="BD32342" s="325"/>
      <c r="EL32342" s="325"/>
    </row>
    <row r="32343" spans="56:142" x14ac:dyDescent="0.2">
      <c r="BD32343" s="325"/>
      <c r="EL32343" s="325"/>
    </row>
    <row r="32344" spans="56:142" x14ac:dyDescent="0.2">
      <c r="BD32344" s="325"/>
      <c r="EL32344" s="325"/>
    </row>
    <row r="32345" spans="56:142" x14ac:dyDescent="0.2">
      <c r="BD32345" s="325"/>
      <c r="EL32345" s="325"/>
    </row>
    <row r="32346" spans="56:142" x14ac:dyDescent="0.2">
      <c r="BD32346" s="325"/>
      <c r="EL32346" s="325"/>
    </row>
    <row r="32347" spans="56:142" x14ac:dyDescent="0.2">
      <c r="BD32347" s="325"/>
      <c r="EL32347" s="325"/>
    </row>
    <row r="32348" spans="56:142" x14ac:dyDescent="0.2">
      <c r="BD32348" s="325"/>
      <c r="EL32348" s="325"/>
    </row>
    <row r="32349" spans="56:142" x14ac:dyDescent="0.2">
      <c r="BD32349" s="325"/>
      <c r="EL32349" s="325"/>
    </row>
    <row r="32350" spans="56:142" x14ac:dyDescent="0.2">
      <c r="BD32350" s="325"/>
      <c r="EL32350" s="325"/>
    </row>
    <row r="32351" spans="56:142" x14ac:dyDescent="0.2">
      <c r="BD32351" s="325"/>
      <c r="EL32351" s="325"/>
    </row>
    <row r="32352" spans="56:142" x14ac:dyDescent="0.2">
      <c r="BD32352" s="325"/>
      <c r="EL32352" s="325"/>
    </row>
    <row r="32353" spans="56:142" x14ac:dyDescent="0.2">
      <c r="BD32353" s="325"/>
      <c r="EL32353" s="325"/>
    </row>
    <row r="32354" spans="56:142" x14ac:dyDescent="0.2">
      <c r="BD32354" s="325"/>
      <c r="EL32354" s="325"/>
    </row>
    <row r="32355" spans="56:142" x14ac:dyDescent="0.2">
      <c r="BD32355" s="325"/>
      <c r="EL32355" s="325"/>
    </row>
    <row r="32356" spans="56:142" x14ac:dyDescent="0.2">
      <c r="BD32356" s="325"/>
      <c r="EL32356" s="325"/>
    </row>
    <row r="32357" spans="56:142" x14ac:dyDescent="0.2">
      <c r="BD32357" s="325"/>
      <c r="EL32357" s="325"/>
    </row>
    <row r="32358" spans="56:142" x14ac:dyDescent="0.2">
      <c r="BD32358" s="325"/>
      <c r="EL32358" s="325"/>
    </row>
    <row r="32359" spans="56:142" x14ac:dyDescent="0.2">
      <c r="BD32359" s="325"/>
      <c r="EL32359" s="325"/>
    </row>
    <row r="32360" spans="56:142" x14ac:dyDescent="0.2">
      <c r="BD32360" s="325"/>
      <c r="EL32360" s="325"/>
    </row>
    <row r="32361" spans="56:142" x14ac:dyDescent="0.2">
      <c r="BD32361" s="325"/>
      <c r="EL32361" s="325"/>
    </row>
    <row r="32362" spans="56:142" x14ac:dyDescent="0.2">
      <c r="BD32362" s="325"/>
      <c r="EL32362" s="325"/>
    </row>
    <row r="32363" spans="56:142" x14ac:dyDescent="0.2">
      <c r="BD32363" s="325"/>
      <c r="EL32363" s="325"/>
    </row>
    <row r="32364" spans="56:142" x14ac:dyDescent="0.2">
      <c r="BD32364" s="325"/>
      <c r="EL32364" s="325"/>
    </row>
    <row r="32365" spans="56:142" x14ac:dyDescent="0.2">
      <c r="BD32365" s="325"/>
      <c r="EL32365" s="325"/>
    </row>
    <row r="32366" spans="56:142" x14ac:dyDescent="0.2">
      <c r="BD32366" s="325"/>
      <c r="EL32366" s="325"/>
    </row>
    <row r="32367" spans="56:142" x14ac:dyDescent="0.2">
      <c r="BD32367" s="325"/>
      <c r="EL32367" s="325"/>
    </row>
    <row r="32368" spans="56:142" x14ac:dyDescent="0.2">
      <c r="BD32368" s="325"/>
      <c r="EL32368" s="325"/>
    </row>
    <row r="32369" spans="56:142" x14ac:dyDescent="0.2">
      <c r="BD32369" s="325"/>
      <c r="EL32369" s="325"/>
    </row>
    <row r="32370" spans="56:142" x14ac:dyDescent="0.2">
      <c r="BD32370" s="325"/>
      <c r="EL32370" s="325"/>
    </row>
    <row r="32371" spans="56:142" x14ac:dyDescent="0.2">
      <c r="BD32371" s="325"/>
      <c r="EL32371" s="325"/>
    </row>
    <row r="32372" spans="56:142" x14ac:dyDescent="0.2">
      <c r="BD32372" s="325"/>
      <c r="EL32372" s="325"/>
    </row>
    <row r="32373" spans="56:142" x14ac:dyDescent="0.2">
      <c r="BD32373" s="325"/>
      <c r="EL32373" s="325"/>
    </row>
    <row r="32374" spans="56:142" x14ac:dyDescent="0.2">
      <c r="BD32374" s="325"/>
      <c r="EL32374" s="325"/>
    </row>
    <row r="32375" spans="56:142" x14ac:dyDescent="0.2">
      <c r="BD32375" s="325"/>
      <c r="EL32375" s="325"/>
    </row>
    <row r="32376" spans="56:142" x14ac:dyDescent="0.2">
      <c r="BD32376" s="325"/>
      <c r="EL32376" s="325"/>
    </row>
    <row r="32377" spans="56:142" x14ac:dyDescent="0.2">
      <c r="BD32377" s="325"/>
      <c r="EL32377" s="325"/>
    </row>
    <row r="32378" spans="56:142" x14ac:dyDescent="0.2">
      <c r="BD32378" s="325"/>
      <c r="EL32378" s="325"/>
    </row>
    <row r="32379" spans="56:142" x14ac:dyDescent="0.2">
      <c r="BD32379" s="325"/>
      <c r="EL32379" s="325"/>
    </row>
    <row r="32380" spans="56:142" x14ac:dyDescent="0.2">
      <c r="BD32380" s="325"/>
      <c r="EL32380" s="325"/>
    </row>
    <row r="32381" spans="56:142" x14ac:dyDescent="0.2">
      <c r="BD32381" s="325"/>
      <c r="EL32381" s="325"/>
    </row>
    <row r="32382" spans="56:142" x14ac:dyDescent="0.2">
      <c r="BD32382" s="325"/>
      <c r="EL32382" s="325"/>
    </row>
    <row r="32383" spans="56:142" x14ac:dyDescent="0.2">
      <c r="BD32383" s="325"/>
      <c r="EL32383" s="325"/>
    </row>
    <row r="32384" spans="56:142" x14ac:dyDescent="0.2">
      <c r="BD32384" s="325"/>
      <c r="EL32384" s="325"/>
    </row>
    <row r="32385" spans="56:142" x14ac:dyDescent="0.2">
      <c r="BD32385" s="325"/>
      <c r="EL32385" s="325"/>
    </row>
    <row r="32386" spans="56:142" x14ac:dyDescent="0.2">
      <c r="BD32386" s="325"/>
      <c r="EL32386" s="325"/>
    </row>
    <row r="32387" spans="56:142" x14ac:dyDescent="0.2">
      <c r="BD32387" s="325"/>
      <c r="EL32387" s="325"/>
    </row>
    <row r="32388" spans="56:142" x14ac:dyDescent="0.2">
      <c r="BD32388" s="325"/>
      <c r="EL32388" s="325"/>
    </row>
    <row r="32389" spans="56:142" x14ac:dyDescent="0.2">
      <c r="BD32389" s="325"/>
      <c r="EL32389" s="325"/>
    </row>
    <row r="32390" spans="56:142" x14ac:dyDescent="0.2">
      <c r="BD32390" s="325"/>
      <c r="EL32390" s="325"/>
    </row>
    <row r="32391" spans="56:142" x14ac:dyDescent="0.2">
      <c r="BD32391" s="325"/>
      <c r="EL32391" s="325"/>
    </row>
    <row r="32392" spans="56:142" x14ac:dyDescent="0.2">
      <c r="BD32392" s="325"/>
      <c r="EL32392" s="325"/>
    </row>
    <row r="32393" spans="56:142" x14ac:dyDescent="0.2">
      <c r="BD32393" s="325"/>
      <c r="EL32393" s="325"/>
    </row>
    <row r="32394" spans="56:142" x14ac:dyDescent="0.2">
      <c r="BD32394" s="325"/>
      <c r="EL32394" s="325"/>
    </row>
    <row r="32395" spans="56:142" x14ac:dyDescent="0.2">
      <c r="BD32395" s="325"/>
      <c r="EL32395" s="325"/>
    </row>
    <row r="32396" spans="56:142" x14ac:dyDescent="0.2">
      <c r="BD32396" s="325"/>
      <c r="EL32396" s="325"/>
    </row>
    <row r="32397" spans="56:142" x14ac:dyDescent="0.2">
      <c r="BD32397" s="325"/>
      <c r="EL32397" s="325"/>
    </row>
    <row r="32398" spans="56:142" x14ac:dyDescent="0.2">
      <c r="BD32398" s="325"/>
      <c r="EL32398" s="325"/>
    </row>
    <row r="32399" spans="56:142" x14ac:dyDescent="0.2">
      <c r="BD32399" s="325"/>
      <c r="EL32399" s="325"/>
    </row>
    <row r="32400" spans="56:142" x14ac:dyDescent="0.2">
      <c r="BD32400" s="325"/>
      <c r="EL32400" s="325"/>
    </row>
    <row r="32401" spans="56:142" x14ac:dyDescent="0.2">
      <c r="BD32401" s="325"/>
      <c r="EL32401" s="325"/>
    </row>
    <row r="32402" spans="56:142" x14ac:dyDescent="0.2">
      <c r="BD32402" s="325"/>
      <c r="EL32402" s="325"/>
    </row>
    <row r="32403" spans="56:142" x14ac:dyDescent="0.2">
      <c r="BD32403" s="325"/>
      <c r="EL32403" s="325"/>
    </row>
    <row r="32404" spans="56:142" x14ac:dyDescent="0.2">
      <c r="BD32404" s="325"/>
      <c r="EL32404" s="325"/>
    </row>
    <row r="32405" spans="56:142" x14ac:dyDescent="0.2">
      <c r="BD32405" s="325"/>
      <c r="EL32405" s="325"/>
    </row>
    <row r="32406" spans="56:142" x14ac:dyDescent="0.2">
      <c r="BD32406" s="325"/>
      <c r="EL32406" s="325"/>
    </row>
    <row r="32407" spans="56:142" x14ac:dyDescent="0.2">
      <c r="BD32407" s="325"/>
      <c r="EL32407" s="325"/>
    </row>
    <row r="32408" spans="56:142" x14ac:dyDescent="0.2">
      <c r="BD32408" s="325"/>
      <c r="EL32408" s="325"/>
    </row>
    <row r="32409" spans="56:142" x14ac:dyDescent="0.2">
      <c r="BD32409" s="325"/>
      <c r="EL32409" s="325"/>
    </row>
    <row r="32410" spans="56:142" x14ac:dyDescent="0.2">
      <c r="BD32410" s="325"/>
      <c r="EL32410" s="325"/>
    </row>
    <row r="32411" spans="56:142" x14ac:dyDescent="0.2">
      <c r="BD32411" s="325"/>
      <c r="EL32411" s="325"/>
    </row>
    <row r="32412" spans="56:142" x14ac:dyDescent="0.2">
      <c r="BD32412" s="325"/>
      <c r="EL32412" s="325"/>
    </row>
    <row r="32413" spans="56:142" x14ac:dyDescent="0.2">
      <c r="BD32413" s="325"/>
      <c r="EL32413" s="325"/>
    </row>
    <row r="32414" spans="56:142" x14ac:dyDescent="0.2">
      <c r="BD32414" s="325"/>
      <c r="EL32414" s="325"/>
    </row>
    <row r="32415" spans="56:142" x14ac:dyDescent="0.2">
      <c r="BD32415" s="325"/>
      <c r="EL32415" s="325"/>
    </row>
    <row r="32416" spans="56:142" x14ac:dyDescent="0.2">
      <c r="BD32416" s="325"/>
      <c r="EL32416" s="325"/>
    </row>
    <row r="32417" spans="56:142" x14ac:dyDescent="0.2">
      <c r="BD32417" s="325"/>
      <c r="EL32417" s="325"/>
    </row>
    <row r="32418" spans="56:142" x14ac:dyDescent="0.2">
      <c r="BD32418" s="325"/>
      <c r="EL32418" s="325"/>
    </row>
    <row r="32419" spans="56:142" x14ac:dyDescent="0.2">
      <c r="BD32419" s="325"/>
      <c r="EL32419" s="325"/>
    </row>
    <row r="32420" spans="56:142" x14ac:dyDescent="0.2">
      <c r="BD32420" s="325"/>
      <c r="EL32420" s="325"/>
    </row>
    <row r="32421" spans="56:142" x14ac:dyDescent="0.2">
      <c r="BD32421" s="325"/>
      <c r="EL32421" s="325"/>
    </row>
    <row r="32422" spans="56:142" x14ac:dyDescent="0.2">
      <c r="BD32422" s="325"/>
      <c r="EL32422" s="325"/>
    </row>
    <row r="32423" spans="56:142" x14ac:dyDescent="0.2">
      <c r="BD32423" s="325"/>
      <c r="EL32423" s="325"/>
    </row>
    <row r="32424" spans="56:142" x14ac:dyDescent="0.2">
      <c r="BD32424" s="325"/>
      <c r="EL32424" s="325"/>
    </row>
    <row r="32425" spans="56:142" x14ac:dyDescent="0.2">
      <c r="BD32425" s="325"/>
      <c r="EL32425" s="325"/>
    </row>
    <row r="32426" spans="56:142" x14ac:dyDescent="0.2">
      <c r="BD32426" s="325"/>
      <c r="EL32426" s="325"/>
    </row>
    <row r="32427" spans="56:142" x14ac:dyDescent="0.2">
      <c r="BD32427" s="325"/>
      <c r="EL32427" s="325"/>
    </row>
    <row r="32428" spans="56:142" x14ac:dyDescent="0.2">
      <c r="BD32428" s="325"/>
      <c r="EL32428" s="325"/>
    </row>
    <row r="32429" spans="56:142" x14ac:dyDescent="0.2">
      <c r="BD32429" s="325"/>
      <c r="EL32429" s="325"/>
    </row>
    <row r="32430" spans="56:142" x14ac:dyDescent="0.2">
      <c r="BD32430" s="325"/>
      <c r="EL32430" s="325"/>
    </row>
    <row r="32431" spans="56:142" x14ac:dyDescent="0.2">
      <c r="BD32431" s="325"/>
      <c r="EL32431" s="325"/>
    </row>
    <row r="32432" spans="56:142" x14ac:dyDescent="0.2">
      <c r="BD32432" s="325"/>
      <c r="EL32432" s="325"/>
    </row>
    <row r="32433" spans="56:142" x14ac:dyDescent="0.2">
      <c r="BD32433" s="325"/>
      <c r="EL32433" s="325"/>
    </row>
    <row r="32434" spans="56:142" x14ac:dyDescent="0.2">
      <c r="BD32434" s="325"/>
      <c r="EL32434" s="325"/>
    </row>
    <row r="32435" spans="56:142" x14ac:dyDescent="0.2">
      <c r="BD32435" s="325"/>
      <c r="EL32435" s="325"/>
    </row>
    <row r="32436" spans="56:142" x14ac:dyDescent="0.2">
      <c r="BD32436" s="325"/>
      <c r="EL32436" s="325"/>
    </row>
    <row r="32437" spans="56:142" x14ac:dyDescent="0.2">
      <c r="BD32437" s="325"/>
      <c r="EL32437" s="325"/>
    </row>
    <row r="32438" spans="56:142" x14ac:dyDescent="0.2">
      <c r="BD32438" s="325"/>
      <c r="EL32438" s="325"/>
    </row>
    <row r="32439" spans="56:142" x14ac:dyDescent="0.2">
      <c r="BD32439" s="325"/>
      <c r="EL32439" s="325"/>
    </row>
    <row r="32440" spans="56:142" x14ac:dyDescent="0.2">
      <c r="BD32440" s="325"/>
      <c r="EL32440" s="325"/>
    </row>
    <row r="32441" spans="56:142" x14ac:dyDescent="0.2">
      <c r="BD32441" s="325"/>
      <c r="EL32441" s="325"/>
    </row>
    <row r="32442" spans="56:142" x14ac:dyDescent="0.2">
      <c r="BD32442" s="325"/>
      <c r="EL32442" s="325"/>
    </row>
    <row r="32443" spans="56:142" x14ac:dyDescent="0.2">
      <c r="BD32443" s="325"/>
      <c r="EL32443" s="325"/>
    </row>
    <row r="32444" spans="56:142" x14ac:dyDescent="0.2">
      <c r="BD32444" s="325"/>
      <c r="EL32444" s="325"/>
    </row>
    <row r="32445" spans="56:142" x14ac:dyDescent="0.2">
      <c r="BD32445" s="325"/>
      <c r="EL32445" s="325"/>
    </row>
    <row r="32446" spans="56:142" x14ac:dyDescent="0.2">
      <c r="BD32446" s="325"/>
      <c r="EL32446" s="325"/>
    </row>
    <row r="32447" spans="56:142" x14ac:dyDescent="0.2">
      <c r="BD32447" s="325"/>
      <c r="EL32447" s="325"/>
    </row>
    <row r="32448" spans="56:142" x14ac:dyDescent="0.2">
      <c r="BD32448" s="325"/>
      <c r="EL32448" s="325"/>
    </row>
    <row r="32449" spans="56:142" x14ac:dyDescent="0.2">
      <c r="BD32449" s="325"/>
      <c r="EL32449" s="325"/>
    </row>
    <row r="32450" spans="56:142" x14ac:dyDescent="0.2">
      <c r="BD32450" s="325"/>
      <c r="EL32450" s="325"/>
    </row>
    <row r="32451" spans="56:142" x14ac:dyDescent="0.2">
      <c r="BD32451" s="325"/>
      <c r="EL32451" s="325"/>
    </row>
    <row r="32452" spans="56:142" x14ac:dyDescent="0.2">
      <c r="BD32452" s="325"/>
      <c r="EL32452" s="325"/>
    </row>
    <row r="32453" spans="56:142" x14ac:dyDescent="0.2">
      <c r="BD32453" s="325"/>
      <c r="EL32453" s="325"/>
    </row>
    <row r="32454" spans="56:142" x14ac:dyDescent="0.2">
      <c r="BD32454" s="325"/>
      <c r="EL32454" s="325"/>
    </row>
    <row r="32455" spans="56:142" x14ac:dyDescent="0.2">
      <c r="BD32455" s="325"/>
      <c r="EL32455" s="325"/>
    </row>
    <row r="32456" spans="56:142" x14ac:dyDescent="0.2">
      <c r="BD32456" s="325"/>
      <c r="EL32456" s="325"/>
    </row>
    <row r="32457" spans="56:142" x14ac:dyDescent="0.2">
      <c r="BD32457" s="325"/>
      <c r="EL32457" s="325"/>
    </row>
    <row r="32458" spans="56:142" x14ac:dyDescent="0.2">
      <c r="BD32458" s="325"/>
      <c r="EL32458" s="325"/>
    </row>
    <row r="32459" spans="56:142" x14ac:dyDescent="0.2">
      <c r="BD32459" s="325"/>
      <c r="EL32459" s="325"/>
    </row>
    <row r="32460" spans="56:142" x14ac:dyDescent="0.2">
      <c r="BD32460" s="325"/>
      <c r="EL32460" s="325"/>
    </row>
    <row r="32461" spans="56:142" x14ac:dyDescent="0.2">
      <c r="BD32461" s="325"/>
      <c r="EL32461" s="325"/>
    </row>
    <row r="32462" spans="56:142" x14ac:dyDescent="0.2">
      <c r="BD32462" s="325"/>
      <c r="EL32462" s="325"/>
    </row>
    <row r="32463" spans="56:142" x14ac:dyDescent="0.2">
      <c r="BD32463" s="325"/>
      <c r="EL32463" s="325"/>
    </row>
    <row r="32464" spans="56:142" x14ac:dyDescent="0.2">
      <c r="BD32464" s="325"/>
      <c r="EL32464" s="325"/>
    </row>
    <row r="32465" spans="56:142" x14ac:dyDescent="0.2">
      <c r="BD32465" s="325"/>
      <c r="EL32465" s="325"/>
    </row>
    <row r="32466" spans="56:142" x14ac:dyDescent="0.2">
      <c r="BD32466" s="325"/>
      <c r="EL32466" s="325"/>
    </row>
    <row r="32467" spans="56:142" x14ac:dyDescent="0.2">
      <c r="BD32467" s="325"/>
      <c r="EL32467" s="325"/>
    </row>
    <row r="32468" spans="56:142" x14ac:dyDescent="0.2">
      <c r="BD32468" s="325"/>
      <c r="EL32468" s="325"/>
    </row>
    <row r="32469" spans="56:142" x14ac:dyDescent="0.2">
      <c r="BD32469" s="325"/>
      <c r="EL32469" s="325"/>
    </row>
    <row r="32470" spans="56:142" x14ac:dyDescent="0.2">
      <c r="BD32470" s="325"/>
      <c r="EL32470" s="325"/>
    </row>
    <row r="32471" spans="56:142" x14ac:dyDescent="0.2">
      <c r="BD32471" s="325"/>
      <c r="EL32471" s="325"/>
    </row>
    <row r="32472" spans="56:142" x14ac:dyDescent="0.2">
      <c r="BD32472" s="325"/>
      <c r="EL32472" s="325"/>
    </row>
    <row r="32473" spans="56:142" x14ac:dyDescent="0.2">
      <c r="BD32473" s="325"/>
      <c r="EL32473" s="325"/>
    </row>
    <row r="32474" spans="56:142" x14ac:dyDescent="0.2">
      <c r="BD32474" s="325"/>
      <c r="EL32474" s="325"/>
    </row>
    <row r="32475" spans="56:142" x14ac:dyDescent="0.2">
      <c r="BD32475" s="325"/>
      <c r="EL32475" s="325"/>
    </row>
    <row r="32476" spans="56:142" x14ac:dyDescent="0.2">
      <c r="BD32476" s="325"/>
      <c r="EL32476" s="325"/>
    </row>
    <row r="32477" spans="56:142" x14ac:dyDescent="0.2">
      <c r="BD32477" s="325"/>
      <c r="EL32477" s="325"/>
    </row>
    <row r="32478" spans="56:142" x14ac:dyDescent="0.2">
      <c r="BD32478" s="325"/>
      <c r="EL32478" s="325"/>
    </row>
    <row r="32479" spans="56:142" x14ac:dyDescent="0.2">
      <c r="BD32479" s="325"/>
      <c r="EL32479" s="325"/>
    </row>
    <row r="32480" spans="56:142" x14ac:dyDescent="0.2">
      <c r="BD32480" s="325"/>
      <c r="EL32480" s="325"/>
    </row>
    <row r="32481" spans="56:142" x14ac:dyDescent="0.2">
      <c r="BD32481" s="325"/>
      <c r="EL32481" s="325"/>
    </row>
    <row r="32482" spans="56:142" x14ac:dyDescent="0.2">
      <c r="BD32482" s="325"/>
      <c r="EL32482" s="325"/>
    </row>
    <row r="32483" spans="56:142" x14ac:dyDescent="0.2">
      <c r="BD32483" s="325"/>
      <c r="EL32483" s="325"/>
    </row>
    <row r="32484" spans="56:142" x14ac:dyDescent="0.2">
      <c r="BD32484" s="325"/>
      <c r="EL32484" s="325"/>
    </row>
    <row r="32485" spans="56:142" x14ac:dyDescent="0.2">
      <c r="BD32485" s="325"/>
      <c r="EL32485" s="325"/>
    </row>
    <row r="32486" spans="56:142" x14ac:dyDescent="0.2">
      <c r="BD32486" s="325"/>
      <c r="EL32486" s="325"/>
    </row>
    <row r="32487" spans="56:142" x14ac:dyDescent="0.2">
      <c r="BD32487" s="325"/>
      <c r="EL32487" s="325"/>
    </row>
    <row r="32488" spans="56:142" x14ac:dyDescent="0.2">
      <c r="BD32488" s="325"/>
      <c r="EL32488" s="325"/>
    </row>
    <row r="32489" spans="56:142" x14ac:dyDescent="0.2">
      <c r="BD32489" s="325"/>
      <c r="EL32489" s="325"/>
    </row>
    <row r="32490" spans="56:142" x14ac:dyDescent="0.2">
      <c r="BD32490" s="325"/>
      <c r="EL32490" s="325"/>
    </row>
    <row r="32491" spans="56:142" x14ac:dyDescent="0.2">
      <c r="BD32491" s="325"/>
      <c r="EL32491" s="325"/>
    </row>
    <row r="32492" spans="56:142" x14ac:dyDescent="0.2">
      <c r="BD32492" s="325"/>
      <c r="EL32492" s="325"/>
    </row>
    <row r="32493" spans="56:142" x14ac:dyDescent="0.2">
      <c r="BD32493" s="325"/>
      <c r="EL32493" s="325"/>
    </row>
    <row r="32494" spans="56:142" x14ac:dyDescent="0.2">
      <c r="BD32494" s="325"/>
      <c r="EL32494" s="325"/>
    </row>
    <row r="32495" spans="56:142" x14ac:dyDescent="0.2">
      <c r="BD32495" s="325"/>
      <c r="EL32495" s="325"/>
    </row>
    <row r="32496" spans="56:142" x14ac:dyDescent="0.2">
      <c r="BD32496" s="325"/>
      <c r="EL32496" s="325"/>
    </row>
    <row r="32497" spans="56:142" x14ac:dyDescent="0.2">
      <c r="BD32497" s="325"/>
      <c r="EL32497" s="325"/>
    </row>
    <row r="32498" spans="56:142" x14ac:dyDescent="0.2">
      <c r="BD32498" s="325"/>
      <c r="EL32498" s="325"/>
    </row>
    <row r="32499" spans="56:142" x14ac:dyDescent="0.2">
      <c r="BD32499" s="325"/>
      <c r="EL32499" s="325"/>
    </row>
    <row r="32500" spans="56:142" x14ac:dyDescent="0.2">
      <c r="BD32500" s="325"/>
      <c r="EL32500" s="325"/>
    </row>
    <row r="32501" spans="56:142" x14ac:dyDescent="0.2">
      <c r="BD32501" s="325"/>
      <c r="EL32501" s="325"/>
    </row>
    <row r="32502" spans="56:142" x14ac:dyDescent="0.2">
      <c r="BD32502" s="325"/>
      <c r="EL32502" s="325"/>
    </row>
    <row r="32503" spans="56:142" x14ac:dyDescent="0.2">
      <c r="BD32503" s="325"/>
      <c r="EL32503" s="325"/>
    </row>
    <row r="32504" spans="56:142" x14ac:dyDescent="0.2">
      <c r="BD32504" s="325"/>
      <c r="EL32504" s="325"/>
    </row>
    <row r="32505" spans="56:142" x14ac:dyDescent="0.2">
      <c r="BD32505" s="325"/>
      <c r="EL32505" s="325"/>
    </row>
    <row r="32506" spans="56:142" x14ac:dyDescent="0.2">
      <c r="BD32506" s="325"/>
      <c r="EL32506" s="325"/>
    </row>
    <row r="32507" spans="56:142" x14ac:dyDescent="0.2">
      <c r="BD32507" s="325"/>
      <c r="EL32507" s="325"/>
    </row>
    <row r="32508" spans="56:142" x14ac:dyDescent="0.2">
      <c r="BD32508" s="325"/>
      <c r="EL32508" s="325"/>
    </row>
    <row r="32509" spans="56:142" x14ac:dyDescent="0.2">
      <c r="BD32509" s="325"/>
      <c r="EL32509" s="325"/>
    </row>
    <row r="32510" spans="56:142" x14ac:dyDescent="0.2">
      <c r="BD32510" s="325"/>
      <c r="EL32510" s="325"/>
    </row>
    <row r="32511" spans="56:142" x14ac:dyDescent="0.2">
      <c r="BD32511" s="325"/>
      <c r="EL32511" s="325"/>
    </row>
    <row r="32512" spans="56:142" x14ac:dyDescent="0.2">
      <c r="BD32512" s="325"/>
      <c r="EL32512" s="325"/>
    </row>
    <row r="32513" spans="56:142" x14ac:dyDescent="0.2">
      <c r="BD32513" s="325"/>
      <c r="EL32513" s="325"/>
    </row>
    <row r="32514" spans="56:142" x14ac:dyDescent="0.2">
      <c r="BD32514" s="325"/>
      <c r="EL32514" s="325"/>
    </row>
    <row r="32515" spans="56:142" x14ac:dyDescent="0.2">
      <c r="BD32515" s="325"/>
      <c r="EL32515" s="325"/>
    </row>
    <row r="32516" spans="56:142" x14ac:dyDescent="0.2">
      <c r="BD32516" s="325"/>
      <c r="EL32516" s="325"/>
    </row>
    <row r="32517" spans="56:142" x14ac:dyDescent="0.2">
      <c r="BD32517" s="325"/>
      <c r="EL32517" s="325"/>
    </row>
    <row r="32518" spans="56:142" x14ac:dyDescent="0.2">
      <c r="BD32518" s="325"/>
      <c r="EL32518" s="325"/>
    </row>
    <row r="32519" spans="56:142" x14ac:dyDescent="0.2">
      <c r="BD32519" s="325"/>
      <c r="EL32519" s="325"/>
    </row>
    <row r="32520" spans="56:142" x14ac:dyDescent="0.2">
      <c r="BD32520" s="325"/>
      <c r="EL32520" s="325"/>
    </row>
    <row r="32521" spans="56:142" x14ac:dyDescent="0.2">
      <c r="BD32521" s="325"/>
      <c r="EL32521" s="325"/>
    </row>
    <row r="32522" spans="56:142" x14ac:dyDescent="0.2">
      <c r="BD32522" s="325"/>
      <c r="EL32522" s="325"/>
    </row>
    <row r="32523" spans="56:142" x14ac:dyDescent="0.2">
      <c r="BD32523" s="325"/>
      <c r="EL32523" s="325"/>
    </row>
    <row r="32524" spans="56:142" x14ac:dyDescent="0.2">
      <c r="BD32524" s="325"/>
      <c r="EL32524" s="325"/>
    </row>
    <row r="32525" spans="56:142" x14ac:dyDescent="0.2">
      <c r="BD32525" s="325"/>
      <c r="EL32525" s="325"/>
    </row>
    <row r="32526" spans="56:142" x14ac:dyDescent="0.2">
      <c r="BD32526" s="325"/>
      <c r="EL32526" s="325"/>
    </row>
    <row r="32527" spans="56:142" x14ac:dyDescent="0.2">
      <c r="BD32527" s="325"/>
      <c r="EL32527" s="325"/>
    </row>
    <row r="32528" spans="56:142" x14ac:dyDescent="0.2">
      <c r="BD32528" s="325"/>
      <c r="EL32528" s="325"/>
    </row>
    <row r="32529" spans="56:142" x14ac:dyDescent="0.2">
      <c r="BD32529" s="325"/>
      <c r="EL32529" s="325"/>
    </row>
    <row r="32530" spans="56:142" x14ac:dyDescent="0.2">
      <c r="BD32530" s="325"/>
      <c r="EL32530" s="325"/>
    </row>
    <row r="32531" spans="56:142" x14ac:dyDescent="0.2">
      <c r="BD32531" s="325"/>
      <c r="EL32531" s="325"/>
    </row>
    <row r="32532" spans="56:142" x14ac:dyDescent="0.2">
      <c r="BD32532" s="325"/>
      <c r="EL32532" s="325"/>
    </row>
    <row r="32533" spans="56:142" x14ac:dyDescent="0.2">
      <c r="BD32533" s="325"/>
      <c r="EL32533" s="325"/>
    </row>
    <row r="32534" spans="56:142" x14ac:dyDescent="0.2">
      <c r="BD32534" s="325"/>
      <c r="EL32534" s="325"/>
    </row>
    <row r="32535" spans="56:142" x14ac:dyDescent="0.2">
      <c r="BD32535" s="325"/>
      <c r="EL32535" s="325"/>
    </row>
    <row r="32536" spans="56:142" x14ac:dyDescent="0.2">
      <c r="BD32536" s="325"/>
      <c r="EL32536" s="325"/>
    </row>
    <row r="32537" spans="56:142" x14ac:dyDescent="0.2">
      <c r="BD32537" s="325"/>
      <c r="EL32537" s="325"/>
    </row>
    <row r="32538" spans="56:142" x14ac:dyDescent="0.2">
      <c r="BD32538" s="325"/>
      <c r="EL32538" s="325"/>
    </row>
    <row r="32539" spans="56:142" x14ac:dyDescent="0.2">
      <c r="BD32539" s="325"/>
      <c r="EL32539" s="325"/>
    </row>
    <row r="32540" spans="56:142" x14ac:dyDescent="0.2">
      <c r="BD32540" s="325"/>
      <c r="EL32540" s="325"/>
    </row>
    <row r="32541" spans="56:142" x14ac:dyDescent="0.2">
      <c r="BD32541" s="325"/>
      <c r="EL32541" s="325"/>
    </row>
    <row r="32542" spans="56:142" x14ac:dyDescent="0.2">
      <c r="BD32542" s="325"/>
      <c r="EL32542" s="325"/>
    </row>
    <row r="32543" spans="56:142" x14ac:dyDescent="0.2">
      <c r="BD32543" s="325"/>
      <c r="EL32543" s="325"/>
    </row>
    <row r="32544" spans="56:142" x14ac:dyDescent="0.2">
      <c r="BD32544" s="325"/>
      <c r="EL32544" s="325"/>
    </row>
    <row r="32545" spans="56:142" x14ac:dyDescent="0.2">
      <c r="BD32545" s="325"/>
      <c r="EL32545" s="325"/>
    </row>
    <row r="32546" spans="56:142" x14ac:dyDescent="0.2">
      <c r="BD32546" s="325"/>
      <c r="EL32546" s="325"/>
    </row>
    <row r="32547" spans="56:142" x14ac:dyDescent="0.2">
      <c r="BD32547" s="325"/>
      <c r="EL32547" s="325"/>
    </row>
    <row r="32548" spans="56:142" x14ac:dyDescent="0.2">
      <c r="BD32548" s="325"/>
      <c r="EL32548" s="325"/>
    </row>
    <row r="32549" spans="56:142" x14ac:dyDescent="0.2">
      <c r="BD32549" s="325"/>
      <c r="EL32549" s="325"/>
    </row>
    <row r="32550" spans="56:142" x14ac:dyDescent="0.2">
      <c r="BD32550" s="325"/>
      <c r="EL32550" s="325"/>
    </row>
    <row r="32551" spans="56:142" x14ac:dyDescent="0.2">
      <c r="BD32551" s="325"/>
      <c r="EL32551" s="325"/>
    </row>
    <row r="32552" spans="56:142" x14ac:dyDescent="0.2">
      <c r="BD32552" s="325"/>
      <c r="EL32552" s="325"/>
    </row>
    <row r="32553" spans="56:142" x14ac:dyDescent="0.2">
      <c r="BD32553" s="325"/>
      <c r="EL32553" s="325"/>
    </row>
    <row r="32554" spans="56:142" x14ac:dyDescent="0.2">
      <c r="BD32554" s="325"/>
      <c r="EL32554" s="325"/>
    </row>
    <row r="32555" spans="56:142" x14ac:dyDescent="0.2">
      <c r="BD32555" s="325"/>
      <c r="EL32555" s="325"/>
    </row>
    <row r="32556" spans="56:142" x14ac:dyDescent="0.2">
      <c r="BD32556" s="325"/>
      <c r="EL32556" s="325"/>
    </row>
    <row r="32557" spans="56:142" x14ac:dyDescent="0.2">
      <c r="BD32557" s="325"/>
      <c r="EL32557" s="325"/>
    </row>
    <row r="32558" spans="56:142" x14ac:dyDescent="0.2">
      <c r="BD32558" s="325"/>
      <c r="EL32558" s="325"/>
    </row>
    <row r="32559" spans="56:142" x14ac:dyDescent="0.2">
      <c r="BD32559" s="325"/>
      <c r="EL32559" s="325"/>
    </row>
    <row r="32560" spans="56:142" x14ac:dyDescent="0.2">
      <c r="BD32560" s="325"/>
      <c r="EL32560" s="325"/>
    </row>
    <row r="32561" spans="56:142" x14ac:dyDescent="0.2">
      <c r="BD32561" s="325"/>
      <c r="EL32561" s="325"/>
    </row>
    <row r="32562" spans="56:142" x14ac:dyDescent="0.2">
      <c r="BD32562" s="325"/>
      <c r="EL32562" s="325"/>
    </row>
    <row r="32563" spans="56:142" x14ac:dyDescent="0.2">
      <c r="BD32563" s="325"/>
      <c r="EL32563" s="325"/>
    </row>
    <row r="32564" spans="56:142" x14ac:dyDescent="0.2">
      <c r="BD32564" s="325"/>
      <c r="EL32564" s="325"/>
    </row>
    <row r="32565" spans="56:142" x14ac:dyDescent="0.2">
      <c r="BD32565" s="325"/>
      <c r="EL32565" s="325"/>
    </row>
    <row r="32566" spans="56:142" x14ac:dyDescent="0.2">
      <c r="BD32566" s="325"/>
      <c r="EL32566" s="325"/>
    </row>
    <row r="32567" spans="56:142" x14ac:dyDescent="0.2">
      <c r="BD32567" s="325"/>
      <c r="EL32567" s="325"/>
    </row>
    <row r="32568" spans="56:142" x14ac:dyDescent="0.2">
      <c r="BD32568" s="325"/>
      <c r="EL32568" s="325"/>
    </row>
    <row r="32569" spans="56:142" x14ac:dyDescent="0.2">
      <c r="BD32569" s="325"/>
      <c r="EL32569" s="325"/>
    </row>
    <row r="32570" spans="56:142" x14ac:dyDescent="0.2">
      <c r="BD32570" s="325"/>
      <c r="EL32570" s="325"/>
    </row>
    <row r="32571" spans="56:142" x14ac:dyDescent="0.2">
      <c r="BD32571" s="325"/>
      <c r="EL32571" s="325"/>
    </row>
    <row r="32572" spans="56:142" x14ac:dyDescent="0.2">
      <c r="BD32572" s="325"/>
      <c r="EL32572" s="325"/>
    </row>
    <row r="32573" spans="56:142" x14ac:dyDescent="0.2">
      <c r="BD32573" s="325"/>
      <c r="EL32573" s="325"/>
    </row>
    <row r="32574" spans="56:142" x14ac:dyDescent="0.2">
      <c r="BD32574" s="325"/>
      <c r="EL32574" s="325"/>
    </row>
    <row r="32575" spans="56:142" x14ac:dyDescent="0.2">
      <c r="BD32575" s="325"/>
      <c r="EL32575" s="325"/>
    </row>
    <row r="32576" spans="56:142" x14ac:dyDescent="0.2">
      <c r="BD32576" s="325"/>
      <c r="EL32576" s="325"/>
    </row>
    <row r="32577" spans="56:142" x14ac:dyDescent="0.2">
      <c r="BD32577" s="325"/>
      <c r="EL32577" s="325"/>
    </row>
    <row r="32578" spans="56:142" x14ac:dyDescent="0.2">
      <c r="BD32578" s="325"/>
      <c r="EL32578" s="325"/>
    </row>
    <row r="32579" spans="56:142" x14ac:dyDescent="0.2">
      <c r="BD32579" s="325"/>
      <c r="EL32579" s="325"/>
    </row>
    <row r="32580" spans="56:142" x14ac:dyDescent="0.2">
      <c r="BD32580" s="325"/>
      <c r="EL32580" s="325"/>
    </row>
    <row r="32581" spans="56:142" x14ac:dyDescent="0.2">
      <c r="BD32581" s="325"/>
      <c r="EL32581" s="325"/>
    </row>
    <row r="32582" spans="56:142" x14ac:dyDescent="0.2">
      <c r="BD32582" s="325"/>
      <c r="EL32582" s="325"/>
    </row>
    <row r="32583" spans="56:142" x14ac:dyDescent="0.2">
      <c r="BD32583" s="325"/>
      <c r="EL32583" s="325"/>
    </row>
    <row r="32584" spans="56:142" x14ac:dyDescent="0.2">
      <c r="BD32584" s="325"/>
      <c r="EL32584" s="325"/>
    </row>
    <row r="32585" spans="56:142" x14ac:dyDescent="0.2">
      <c r="BD32585" s="325"/>
      <c r="EL32585" s="325"/>
    </row>
    <row r="32586" spans="56:142" x14ac:dyDescent="0.2">
      <c r="BD32586" s="325"/>
      <c r="EL32586" s="325"/>
    </row>
    <row r="32587" spans="56:142" x14ac:dyDescent="0.2">
      <c r="BD32587" s="325"/>
      <c r="EL32587" s="325"/>
    </row>
    <row r="32588" spans="56:142" x14ac:dyDescent="0.2">
      <c r="BD32588" s="325"/>
      <c r="EL32588" s="325"/>
    </row>
    <row r="32589" spans="56:142" x14ac:dyDescent="0.2">
      <c r="BD32589" s="325"/>
      <c r="EL32589" s="325"/>
    </row>
    <row r="32590" spans="56:142" x14ac:dyDescent="0.2">
      <c r="BD32590" s="325"/>
      <c r="EL32590" s="325"/>
    </row>
    <row r="32591" spans="56:142" x14ac:dyDescent="0.2">
      <c r="BD32591" s="325"/>
      <c r="EL32591" s="325"/>
    </row>
    <row r="32592" spans="56:142" x14ac:dyDescent="0.2">
      <c r="BD32592" s="325"/>
      <c r="EL32592" s="325"/>
    </row>
    <row r="32593" spans="56:142" x14ac:dyDescent="0.2">
      <c r="BD32593" s="325"/>
      <c r="EL32593" s="325"/>
    </row>
    <row r="32594" spans="56:142" x14ac:dyDescent="0.2">
      <c r="BD32594" s="325"/>
      <c r="EL32594" s="325"/>
    </row>
    <row r="32595" spans="56:142" x14ac:dyDescent="0.2">
      <c r="BD32595" s="325"/>
      <c r="EL32595" s="325"/>
    </row>
    <row r="32596" spans="56:142" x14ac:dyDescent="0.2">
      <c r="BD32596" s="325"/>
      <c r="EL32596" s="325"/>
    </row>
    <row r="32597" spans="56:142" x14ac:dyDescent="0.2">
      <c r="BD32597" s="325"/>
      <c r="EL32597" s="325"/>
    </row>
    <row r="32598" spans="56:142" x14ac:dyDescent="0.2">
      <c r="BD32598" s="325"/>
      <c r="EL32598" s="325"/>
    </row>
    <row r="32599" spans="56:142" x14ac:dyDescent="0.2">
      <c r="BD32599" s="325"/>
      <c r="EL32599" s="325"/>
    </row>
    <row r="32600" spans="56:142" x14ac:dyDescent="0.2">
      <c r="BD32600" s="325"/>
      <c r="EL32600" s="325"/>
    </row>
    <row r="32601" spans="56:142" x14ac:dyDescent="0.2">
      <c r="BD32601" s="325"/>
      <c r="EL32601" s="325"/>
    </row>
    <row r="32602" spans="56:142" x14ac:dyDescent="0.2">
      <c r="BD32602" s="325"/>
      <c r="EL32602" s="325"/>
    </row>
    <row r="32603" spans="56:142" x14ac:dyDescent="0.2">
      <c r="BD32603" s="325"/>
      <c r="EL32603" s="325"/>
    </row>
    <row r="32604" spans="56:142" x14ac:dyDescent="0.2">
      <c r="BD32604" s="325"/>
      <c r="EL32604" s="325"/>
    </row>
    <row r="32605" spans="56:142" x14ac:dyDescent="0.2">
      <c r="BD32605" s="325"/>
      <c r="EL32605" s="325"/>
    </row>
    <row r="32606" spans="56:142" x14ac:dyDescent="0.2">
      <c r="BD32606" s="325"/>
      <c r="EL32606" s="325"/>
    </row>
    <row r="32607" spans="56:142" x14ac:dyDescent="0.2">
      <c r="BD32607" s="325"/>
      <c r="EL32607" s="325"/>
    </row>
    <row r="32608" spans="56:142" x14ac:dyDescent="0.2">
      <c r="BD32608" s="325"/>
      <c r="EL32608" s="325"/>
    </row>
    <row r="32609" spans="56:142" x14ac:dyDescent="0.2">
      <c r="BD32609" s="325"/>
      <c r="EL32609" s="325"/>
    </row>
    <row r="32610" spans="56:142" x14ac:dyDescent="0.2">
      <c r="BD32610" s="325"/>
      <c r="EL32610" s="325"/>
    </row>
    <row r="32611" spans="56:142" x14ac:dyDescent="0.2">
      <c r="BD32611" s="325"/>
      <c r="EL32611" s="325"/>
    </row>
    <row r="32612" spans="56:142" x14ac:dyDescent="0.2">
      <c r="BD32612" s="325"/>
      <c r="EL32612" s="325"/>
    </row>
    <row r="32613" spans="56:142" x14ac:dyDescent="0.2">
      <c r="BD32613" s="325"/>
      <c r="EL32613" s="325"/>
    </row>
    <row r="32614" spans="56:142" x14ac:dyDescent="0.2">
      <c r="BD32614" s="325"/>
      <c r="EL32614" s="325"/>
    </row>
    <row r="32615" spans="56:142" x14ac:dyDescent="0.2">
      <c r="BD32615" s="325"/>
      <c r="EL32615" s="325"/>
    </row>
    <row r="32616" spans="56:142" x14ac:dyDescent="0.2">
      <c r="BD32616" s="325"/>
      <c r="EL32616" s="325"/>
    </row>
    <row r="32617" spans="56:142" x14ac:dyDescent="0.2">
      <c r="BD32617" s="325"/>
      <c r="EL32617" s="325"/>
    </row>
    <row r="32618" spans="56:142" x14ac:dyDescent="0.2">
      <c r="BD32618" s="325"/>
      <c r="EL32618" s="325"/>
    </row>
    <row r="32619" spans="56:142" x14ac:dyDescent="0.2">
      <c r="BD32619" s="325"/>
      <c r="EL32619" s="325"/>
    </row>
    <row r="32620" spans="56:142" x14ac:dyDescent="0.2">
      <c r="BD32620" s="325"/>
      <c r="EL32620" s="325"/>
    </row>
    <row r="32621" spans="56:142" x14ac:dyDescent="0.2">
      <c r="BD32621" s="325"/>
      <c r="EL32621" s="325"/>
    </row>
    <row r="32622" spans="56:142" x14ac:dyDescent="0.2">
      <c r="BD32622" s="325"/>
      <c r="EL32622" s="325"/>
    </row>
    <row r="32623" spans="56:142" x14ac:dyDescent="0.2">
      <c r="BD32623" s="325"/>
      <c r="EL32623" s="325"/>
    </row>
    <row r="32624" spans="56:142" x14ac:dyDescent="0.2">
      <c r="BD32624" s="325"/>
      <c r="EL32624" s="325"/>
    </row>
    <row r="32625" spans="56:142" x14ac:dyDescent="0.2">
      <c r="BD32625" s="325"/>
      <c r="EL32625" s="325"/>
    </row>
    <row r="32626" spans="56:142" x14ac:dyDescent="0.2">
      <c r="BD32626" s="325"/>
      <c r="EL32626" s="325"/>
    </row>
    <row r="32627" spans="56:142" x14ac:dyDescent="0.2">
      <c r="BD32627" s="325"/>
      <c r="EL32627" s="325"/>
    </row>
    <row r="32628" spans="56:142" x14ac:dyDescent="0.2">
      <c r="BD32628" s="325"/>
      <c r="EL32628" s="325"/>
    </row>
    <row r="32629" spans="56:142" x14ac:dyDescent="0.2">
      <c r="BD32629" s="325"/>
      <c r="EL32629" s="325"/>
    </row>
    <row r="32630" spans="56:142" x14ac:dyDescent="0.2">
      <c r="BD32630" s="325"/>
      <c r="EL32630" s="325"/>
    </row>
    <row r="32631" spans="56:142" x14ac:dyDescent="0.2">
      <c r="BD32631" s="325"/>
      <c r="EL32631" s="325"/>
    </row>
    <row r="32632" spans="56:142" x14ac:dyDescent="0.2">
      <c r="BD32632" s="325"/>
      <c r="EL32632" s="325"/>
    </row>
    <row r="32633" spans="56:142" x14ac:dyDescent="0.2">
      <c r="BD32633" s="325"/>
      <c r="EL32633" s="325"/>
    </row>
    <row r="32634" spans="56:142" x14ac:dyDescent="0.2">
      <c r="BD32634" s="325"/>
      <c r="EL32634" s="325"/>
    </row>
    <row r="32635" spans="56:142" x14ac:dyDescent="0.2">
      <c r="BD32635" s="325"/>
      <c r="EL32635" s="325"/>
    </row>
    <row r="32636" spans="56:142" x14ac:dyDescent="0.2">
      <c r="BD32636" s="325"/>
      <c r="EL32636" s="325"/>
    </row>
    <row r="32637" spans="56:142" x14ac:dyDescent="0.2">
      <c r="BD32637" s="325"/>
      <c r="EL32637" s="325"/>
    </row>
    <row r="32638" spans="56:142" x14ac:dyDescent="0.2">
      <c r="BD32638" s="325"/>
      <c r="EL32638" s="325"/>
    </row>
    <row r="32639" spans="56:142" x14ac:dyDescent="0.2">
      <c r="BD32639" s="325"/>
      <c r="EL32639" s="325"/>
    </row>
    <row r="32640" spans="56:142" x14ac:dyDescent="0.2">
      <c r="BD32640" s="325"/>
      <c r="EL32640" s="325"/>
    </row>
    <row r="32641" spans="56:142" x14ac:dyDescent="0.2">
      <c r="BD32641" s="325"/>
      <c r="EL32641" s="325"/>
    </row>
    <row r="32642" spans="56:142" x14ac:dyDescent="0.2">
      <c r="BD32642" s="325"/>
      <c r="EL32642" s="325"/>
    </row>
    <row r="32643" spans="56:142" x14ac:dyDescent="0.2">
      <c r="BD32643" s="325"/>
      <c r="EL32643" s="325"/>
    </row>
    <row r="32644" spans="56:142" x14ac:dyDescent="0.2">
      <c r="BD32644" s="325"/>
      <c r="EL32644" s="325"/>
    </row>
    <row r="32645" spans="56:142" x14ac:dyDescent="0.2">
      <c r="BD32645" s="325"/>
      <c r="EL32645" s="325"/>
    </row>
    <row r="32646" spans="56:142" x14ac:dyDescent="0.2">
      <c r="BD32646" s="325"/>
      <c r="EL32646" s="325"/>
    </row>
    <row r="32647" spans="56:142" x14ac:dyDescent="0.2">
      <c r="BD32647" s="325"/>
      <c r="EL32647" s="325"/>
    </row>
    <row r="32648" spans="56:142" x14ac:dyDescent="0.2">
      <c r="BD32648" s="325"/>
      <c r="EL32648" s="325"/>
    </row>
    <row r="32649" spans="56:142" x14ac:dyDescent="0.2">
      <c r="BD32649" s="325"/>
      <c r="EL32649" s="325"/>
    </row>
    <row r="32650" spans="56:142" x14ac:dyDescent="0.2">
      <c r="BD32650" s="325"/>
      <c r="EL32650" s="325"/>
    </row>
    <row r="32651" spans="56:142" x14ac:dyDescent="0.2">
      <c r="BD32651" s="325"/>
      <c r="EL32651" s="325"/>
    </row>
    <row r="32652" spans="56:142" x14ac:dyDescent="0.2">
      <c r="BD32652" s="325"/>
      <c r="EL32652" s="325"/>
    </row>
    <row r="32653" spans="56:142" x14ac:dyDescent="0.2">
      <c r="BD32653" s="325"/>
      <c r="EL32653" s="325"/>
    </row>
    <row r="32654" spans="56:142" x14ac:dyDescent="0.2">
      <c r="BD32654" s="325"/>
      <c r="EL32654" s="325"/>
    </row>
    <row r="32655" spans="56:142" x14ac:dyDescent="0.2">
      <c r="BD32655" s="325"/>
      <c r="EL32655" s="325"/>
    </row>
    <row r="32656" spans="56:142" x14ac:dyDescent="0.2">
      <c r="BD32656" s="325"/>
      <c r="EL32656" s="325"/>
    </row>
    <row r="32657" spans="56:142" x14ac:dyDescent="0.2">
      <c r="BD32657" s="325"/>
      <c r="EL32657" s="325"/>
    </row>
    <row r="32658" spans="56:142" x14ac:dyDescent="0.2">
      <c r="BD32658" s="325"/>
      <c r="EL32658" s="325"/>
    </row>
    <row r="32659" spans="56:142" x14ac:dyDescent="0.2">
      <c r="BD32659" s="325"/>
      <c r="EL32659" s="325"/>
    </row>
    <row r="32660" spans="56:142" x14ac:dyDescent="0.2">
      <c r="BD32660" s="325"/>
      <c r="EL32660" s="325"/>
    </row>
    <row r="32661" spans="56:142" x14ac:dyDescent="0.2">
      <c r="BD32661" s="325"/>
      <c r="EL32661" s="325"/>
    </row>
    <row r="32662" spans="56:142" x14ac:dyDescent="0.2">
      <c r="BD32662" s="325"/>
      <c r="EL32662" s="325"/>
    </row>
    <row r="32663" spans="56:142" x14ac:dyDescent="0.2">
      <c r="BD32663" s="325"/>
      <c r="EL32663" s="325"/>
    </row>
    <row r="32664" spans="56:142" x14ac:dyDescent="0.2">
      <c r="BD32664" s="325"/>
      <c r="EL32664" s="325"/>
    </row>
    <row r="32665" spans="56:142" x14ac:dyDescent="0.2">
      <c r="BD32665" s="325"/>
      <c r="EL32665" s="325"/>
    </row>
    <row r="32666" spans="56:142" x14ac:dyDescent="0.2">
      <c r="BD32666" s="325"/>
      <c r="EL32666" s="325"/>
    </row>
    <row r="32667" spans="56:142" x14ac:dyDescent="0.2">
      <c r="BD32667" s="325"/>
      <c r="EL32667" s="325"/>
    </row>
    <row r="32668" spans="56:142" x14ac:dyDescent="0.2">
      <c r="BD32668" s="325"/>
      <c r="EL32668" s="325"/>
    </row>
    <row r="32669" spans="56:142" x14ac:dyDescent="0.2">
      <c r="BD32669" s="325"/>
      <c r="EL32669" s="325"/>
    </row>
    <row r="32670" spans="56:142" x14ac:dyDescent="0.2">
      <c r="BD32670" s="325"/>
      <c r="EL32670" s="325"/>
    </row>
    <row r="32671" spans="56:142" x14ac:dyDescent="0.2">
      <c r="BD32671" s="325"/>
      <c r="EL32671" s="325"/>
    </row>
    <row r="32672" spans="56:142" x14ac:dyDescent="0.2">
      <c r="BD32672" s="325"/>
      <c r="EL32672" s="325"/>
    </row>
    <row r="32673" spans="56:142" x14ac:dyDescent="0.2">
      <c r="BD32673" s="325"/>
      <c r="EL32673" s="325"/>
    </row>
    <row r="32674" spans="56:142" x14ac:dyDescent="0.2">
      <c r="BD32674" s="325"/>
      <c r="EL32674" s="325"/>
    </row>
    <row r="32675" spans="56:142" x14ac:dyDescent="0.2">
      <c r="BD32675" s="325"/>
      <c r="EL32675" s="325"/>
    </row>
    <row r="32676" spans="56:142" x14ac:dyDescent="0.2">
      <c r="BD32676" s="325"/>
      <c r="EL32676" s="325"/>
    </row>
    <row r="32677" spans="56:142" x14ac:dyDescent="0.2">
      <c r="BD32677" s="325"/>
      <c r="EL32677" s="325"/>
    </row>
    <row r="32678" spans="56:142" x14ac:dyDescent="0.2">
      <c r="BD32678" s="325"/>
      <c r="EL32678" s="325"/>
    </row>
    <row r="32679" spans="56:142" x14ac:dyDescent="0.2">
      <c r="BD32679" s="325"/>
      <c r="EL32679" s="325"/>
    </row>
    <row r="32680" spans="56:142" x14ac:dyDescent="0.2">
      <c r="BD32680" s="325"/>
      <c r="EL32680" s="325"/>
    </row>
    <row r="32681" spans="56:142" x14ac:dyDescent="0.2">
      <c r="BD32681" s="325"/>
      <c r="EL32681" s="325"/>
    </row>
    <row r="32682" spans="56:142" x14ac:dyDescent="0.2">
      <c r="BD32682" s="325"/>
      <c r="EL32682" s="325"/>
    </row>
    <row r="32683" spans="56:142" x14ac:dyDescent="0.2">
      <c r="BD32683" s="325"/>
      <c r="EL32683" s="325"/>
    </row>
    <row r="32684" spans="56:142" x14ac:dyDescent="0.2">
      <c r="BD32684" s="325"/>
      <c r="EL32684" s="325"/>
    </row>
    <row r="32685" spans="56:142" x14ac:dyDescent="0.2">
      <c r="BD32685" s="325"/>
      <c r="EL32685" s="325"/>
    </row>
    <row r="32686" spans="56:142" x14ac:dyDescent="0.2">
      <c r="BD32686" s="325"/>
      <c r="EL32686" s="325"/>
    </row>
    <row r="32687" spans="56:142" x14ac:dyDescent="0.2">
      <c r="BD32687" s="325"/>
      <c r="EL32687" s="325"/>
    </row>
    <row r="32688" spans="56:142" x14ac:dyDescent="0.2">
      <c r="BD32688" s="325"/>
      <c r="EL32688" s="325"/>
    </row>
    <row r="32689" spans="56:142" x14ac:dyDescent="0.2">
      <c r="BD32689" s="325"/>
      <c r="EL32689" s="325"/>
    </row>
    <row r="32690" spans="56:142" x14ac:dyDescent="0.2">
      <c r="BD32690" s="325"/>
      <c r="EL32690" s="325"/>
    </row>
    <row r="32691" spans="56:142" x14ac:dyDescent="0.2">
      <c r="BD32691" s="325"/>
      <c r="EL32691" s="325"/>
    </row>
    <row r="32692" spans="56:142" x14ac:dyDescent="0.2">
      <c r="BD32692" s="325"/>
      <c r="EL32692" s="325"/>
    </row>
    <row r="32693" spans="56:142" x14ac:dyDescent="0.2">
      <c r="BD32693" s="325"/>
      <c r="EL32693" s="325"/>
    </row>
    <row r="32694" spans="56:142" x14ac:dyDescent="0.2">
      <c r="BD32694" s="325"/>
      <c r="EL32694" s="325"/>
    </row>
    <row r="32695" spans="56:142" x14ac:dyDescent="0.2">
      <c r="BD32695" s="325"/>
      <c r="EL32695" s="325"/>
    </row>
    <row r="32696" spans="56:142" x14ac:dyDescent="0.2">
      <c r="BD32696" s="325"/>
      <c r="EL32696" s="325"/>
    </row>
    <row r="32697" spans="56:142" x14ac:dyDescent="0.2">
      <c r="BD32697" s="325"/>
      <c r="EL32697" s="325"/>
    </row>
    <row r="32698" spans="56:142" x14ac:dyDescent="0.2">
      <c r="BD32698" s="325"/>
      <c r="EL32698" s="325"/>
    </row>
    <row r="32699" spans="56:142" x14ac:dyDescent="0.2">
      <c r="BD32699" s="325"/>
      <c r="EL32699" s="325"/>
    </row>
    <row r="32700" spans="56:142" x14ac:dyDescent="0.2">
      <c r="BD32700" s="325"/>
      <c r="EL32700" s="325"/>
    </row>
    <row r="32701" spans="56:142" x14ac:dyDescent="0.2">
      <c r="BD32701" s="325"/>
      <c r="EL32701" s="325"/>
    </row>
    <row r="32702" spans="56:142" x14ac:dyDescent="0.2">
      <c r="BD32702" s="325"/>
      <c r="EL32702" s="325"/>
    </row>
    <row r="32703" spans="56:142" x14ac:dyDescent="0.2">
      <c r="BD32703" s="325"/>
      <c r="EL32703" s="325"/>
    </row>
    <row r="32704" spans="56:142" x14ac:dyDescent="0.2">
      <c r="BD32704" s="325"/>
      <c r="EL32704" s="325"/>
    </row>
    <row r="32705" spans="56:142" x14ac:dyDescent="0.2">
      <c r="BD32705" s="325"/>
      <c r="EL32705" s="325"/>
    </row>
    <row r="32706" spans="56:142" x14ac:dyDescent="0.2">
      <c r="BD32706" s="325"/>
      <c r="EL32706" s="325"/>
    </row>
    <row r="32707" spans="56:142" x14ac:dyDescent="0.2">
      <c r="BD32707" s="325"/>
      <c r="EL32707" s="325"/>
    </row>
    <row r="32708" spans="56:142" x14ac:dyDescent="0.2">
      <c r="BD32708" s="325"/>
      <c r="EL32708" s="325"/>
    </row>
    <row r="32709" spans="56:142" x14ac:dyDescent="0.2">
      <c r="BD32709" s="325"/>
      <c r="EL32709" s="325"/>
    </row>
    <row r="32710" spans="56:142" x14ac:dyDescent="0.2">
      <c r="BD32710" s="325"/>
      <c r="EL32710" s="325"/>
    </row>
    <row r="32711" spans="56:142" x14ac:dyDescent="0.2">
      <c r="BD32711" s="325"/>
      <c r="EL32711" s="325"/>
    </row>
    <row r="32712" spans="56:142" x14ac:dyDescent="0.2">
      <c r="BD32712" s="325"/>
      <c r="EL32712" s="325"/>
    </row>
    <row r="32713" spans="56:142" x14ac:dyDescent="0.2">
      <c r="BD32713" s="325"/>
      <c r="EL32713" s="325"/>
    </row>
    <row r="32714" spans="56:142" x14ac:dyDescent="0.2">
      <c r="BD32714" s="325"/>
      <c r="EL32714" s="325"/>
    </row>
    <row r="32715" spans="56:142" x14ac:dyDescent="0.2">
      <c r="BD32715" s="325"/>
      <c r="EL32715" s="325"/>
    </row>
    <row r="32716" spans="56:142" x14ac:dyDescent="0.2">
      <c r="BD32716" s="325"/>
      <c r="EL32716" s="325"/>
    </row>
    <row r="32717" spans="56:142" x14ac:dyDescent="0.2">
      <c r="BD32717" s="325"/>
      <c r="EL32717" s="325"/>
    </row>
    <row r="32718" spans="56:142" x14ac:dyDescent="0.2">
      <c r="BD32718" s="325"/>
      <c r="EL32718" s="325"/>
    </row>
    <row r="32719" spans="56:142" x14ac:dyDescent="0.2">
      <c r="BD32719" s="325"/>
      <c r="EL32719" s="325"/>
    </row>
    <row r="32720" spans="56:142" x14ac:dyDescent="0.2">
      <c r="BD32720" s="325"/>
      <c r="EL32720" s="325"/>
    </row>
    <row r="32721" spans="56:142" x14ac:dyDescent="0.2">
      <c r="BD32721" s="325"/>
      <c r="EL32721" s="325"/>
    </row>
    <row r="32722" spans="56:142" x14ac:dyDescent="0.2">
      <c r="BD32722" s="325"/>
      <c r="EL32722" s="325"/>
    </row>
    <row r="32723" spans="56:142" x14ac:dyDescent="0.2">
      <c r="BD32723" s="325"/>
      <c r="EL32723" s="325"/>
    </row>
    <row r="32724" spans="56:142" x14ac:dyDescent="0.2">
      <c r="BD32724" s="325"/>
      <c r="EL32724" s="325"/>
    </row>
    <row r="32725" spans="56:142" x14ac:dyDescent="0.2">
      <c r="BD32725" s="325"/>
      <c r="EL32725" s="325"/>
    </row>
    <row r="32726" spans="56:142" x14ac:dyDescent="0.2">
      <c r="BD32726" s="325"/>
      <c r="EL32726" s="325"/>
    </row>
    <row r="32727" spans="56:142" x14ac:dyDescent="0.2">
      <c r="BD32727" s="325"/>
      <c r="EL32727" s="325"/>
    </row>
    <row r="32728" spans="56:142" x14ac:dyDescent="0.2">
      <c r="BD32728" s="325"/>
      <c r="EL32728" s="325"/>
    </row>
    <row r="32729" spans="56:142" x14ac:dyDescent="0.2">
      <c r="BD32729" s="325"/>
      <c r="EL32729" s="325"/>
    </row>
    <row r="32730" spans="56:142" x14ac:dyDescent="0.2">
      <c r="BD32730" s="325"/>
      <c r="EL32730" s="325"/>
    </row>
    <row r="32731" spans="56:142" x14ac:dyDescent="0.2">
      <c r="BD32731" s="325"/>
      <c r="EL32731" s="325"/>
    </row>
    <row r="32732" spans="56:142" x14ac:dyDescent="0.2">
      <c r="BD32732" s="325"/>
      <c r="EL32732" s="325"/>
    </row>
    <row r="32733" spans="56:142" x14ac:dyDescent="0.2">
      <c r="BD32733" s="325"/>
      <c r="EL32733" s="325"/>
    </row>
    <row r="32734" spans="56:142" x14ac:dyDescent="0.2">
      <c r="BD32734" s="325"/>
      <c r="EL32734" s="325"/>
    </row>
    <row r="32735" spans="56:142" x14ac:dyDescent="0.2">
      <c r="BD32735" s="325"/>
      <c r="EL32735" s="325"/>
    </row>
    <row r="32736" spans="56:142" x14ac:dyDescent="0.2">
      <c r="BD32736" s="325"/>
      <c r="EL32736" s="325"/>
    </row>
    <row r="32737" spans="56:142" x14ac:dyDescent="0.2">
      <c r="BD32737" s="325"/>
      <c r="EL32737" s="325"/>
    </row>
    <row r="32738" spans="56:142" x14ac:dyDescent="0.2">
      <c r="BD32738" s="325"/>
      <c r="EL32738" s="325"/>
    </row>
    <row r="32739" spans="56:142" x14ac:dyDescent="0.2">
      <c r="BD32739" s="325"/>
      <c r="EL32739" s="325"/>
    </row>
    <row r="32740" spans="56:142" x14ac:dyDescent="0.2">
      <c r="BD32740" s="325"/>
      <c r="EL32740" s="325"/>
    </row>
    <row r="32741" spans="56:142" x14ac:dyDescent="0.2">
      <c r="BD32741" s="325"/>
      <c r="EL32741" s="325"/>
    </row>
    <row r="32742" spans="56:142" x14ac:dyDescent="0.2">
      <c r="BD32742" s="325"/>
      <c r="EL32742" s="325"/>
    </row>
    <row r="32743" spans="56:142" x14ac:dyDescent="0.2">
      <c r="BD32743" s="325"/>
      <c r="EL32743" s="325"/>
    </row>
    <row r="32744" spans="56:142" x14ac:dyDescent="0.2">
      <c r="BD32744" s="325"/>
      <c r="EL32744" s="325"/>
    </row>
    <row r="32745" spans="56:142" x14ac:dyDescent="0.2">
      <c r="BD32745" s="325"/>
      <c r="EL32745" s="325"/>
    </row>
    <row r="32746" spans="56:142" x14ac:dyDescent="0.2">
      <c r="BD32746" s="325"/>
      <c r="EL32746" s="325"/>
    </row>
    <row r="32747" spans="56:142" x14ac:dyDescent="0.2">
      <c r="BD32747" s="325"/>
      <c r="EL32747" s="325"/>
    </row>
    <row r="32748" spans="56:142" x14ac:dyDescent="0.2">
      <c r="BD32748" s="325"/>
      <c r="EL32748" s="325"/>
    </row>
    <row r="32749" spans="56:142" x14ac:dyDescent="0.2">
      <c r="BD32749" s="325"/>
      <c r="EL32749" s="325"/>
    </row>
    <row r="32750" spans="56:142" x14ac:dyDescent="0.2">
      <c r="BD32750" s="325"/>
      <c r="EL32750" s="325"/>
    </row>
    <row r="32751" spans="56:142" x14ac:dyDescent="0.2">
      <c r="BD32751" s="325"/>
      <c r="EL32751" s="325"/>
    </row>
    <row r="32752" spans="56:142" x14ac:dyDescent="0.2">
      <c r="BD32752" s="325"/>
      <c r="EL32752" s="325"/>
    </row>
    <row r="32753" spans="56:142" x14ac:dyDescent="0.2">
      <c r="BD32753" s="325"/>
      <c r="EL32753" s="325"/>
    </row>
    <row r="32754" spans="56:142" x14ac:dyDescent="0.2">
      <c r="BD32754" s="325"/>
      <c r="EL32754" s="325"/>
    </row>
    <row r="32755" spans="56:142" x14ac:dyDescent="0.2">
      <c r="BD32755" s="325"/>
      <c r="EL32755" s="325"/>
    </row>
    <row r="32756" spans="56:142" x14ac:dyDescent="0.2">
      <c r="BD32756" s="325"/>
      <c r="EL32756" s="325"/>
    </row>
    <row r="32757" spans="56:142" x14ac:dyDescent="0.2">
      <c r="BD32757" s="325"/>
      <c r="EL32757" s="325"/>
    </row>
    <row r="32758" spans="56:142" x14ac:dyDescent="0.2">
      <c r="BD32758" s="325"/>
      <c r="EL32758" s="325"/>
    </row>
    <row r="32759" spans="56:142" x14ac:dyDescent="0.2">
      <c r="BD32759" s="325"/>
      <c r="EL32759" s="325"/>
    </row>
    <row r="32760" spans="56:142" x14ac:dyDescent="0.2">
      <c r="BD32760" s="325"/>
      <c r="EL32760" s="325"/>
    </row>
    <row r="32761" spans="56:142" x14ac:dyDescent="0.2">
      <c r="BD32761" s="325"/>
      <c r="EL32761" s="325"/>
    </row>
    <row r="32762" spans="56:142" x14ac:dyDescent="0.2">
      <c r="BD32762" s="325"/>
      <c r="EL32762" s="325"/>
    </row>
    <row r="32763" spans="56:142" x14ac:dyDescent="0.2">
      <c r="BD32763" s="325"/>
      <c r="EL32763" s="325"/>
    </row>
    <row r="32764" spans="56:142" x14ac:dyDescent="0.2">
      <c r="BD32764" s="325"/>
      <c r="EL32764" s="325"/>
    </row>
    <row r="32765" spans="56:142" x14ac:dyDescent="0.2">
      <c r="BD32765" s="325"/>
      <c r="EL32765" s="325"/>
    </row>
    <row r="32766" spans="56:142" x14ac:dyDescent="0.2">
      <c r="BD32766" s="325"/>
      <c r="EL32766" s="325"/>
    </row>
    <row r="32767" spans="56:142" x14ac:dyDescent="0.2">
      <c r="BD32767" s="325"/>
      <c r="EL32767" s="325"/>
    </row>
    <row r="32768" spans="56:142" x14ac:dyDescent="0.2">
      <c r="BD32768" s="325"/>
      <c r="EL32768" s="325"/>
    </row>
    <row r="32769" spans="56:142" x14ac:dyDescent="0.2">
      <c r="BD32769" s="325"/>
      <c r="EL32769" s="325"/>
    </row>
    <row r="32770" spans="56:142" x14ac:dyDescent="0.2">
      <c r="BD32770" s="325"/>
      <c r="EL32770" s="325"/>
    </row>
    <row r="32771" spans="56:142" x14ac:dyDescent="0.2">
      <c r="BD32771" s="325"/>
      <c r="EL32771" s="325"/>
    </row>
    <row r="32772" spans="56:142" x14ac:dyDescent="0.2">
      <c r="BD32772" s="325"/>
      <c r="EL32772" s="325"/>
    </row>
    <row r="32773" spans="56:142" x14ac:dyDescent="0.2">
      <c r="BD32773" s="325"/>
      <c r="EL32773" s="325"/>
    </row>
    <row r="32774" spans="56:142" x14ac:dyDescent="0.2">
      <c r="BD32774" s="325"/>
      <c r="EL32774" s="325"/>
    </row>
    <row r="32775" spans="56:142" x14ac:dyDescent="0.2">
      <c r="BD32775" s="325"/>
      <c r="EL32775" s="325"/>
    </row>
    <row r="32776" spans="56:142" x14ac:dyDescent="0.2">
      <c r="BD32776" s="325"/>
      <c r="EL32776" s="325"/>
    </row>
    <row r="32777" spans="56:142" x14ac:dyDescent="0.2">
      <c r="BD32777" s="325"/>
      <c r="EL32777" s="325"/>
    </row>
    <row r="32778" spans="56:142" x14ac:dyDescent="0.2">
      <c r="BD32778" s="325"/>
      <c r="EL32778" s="325"/>
    </row>
    <row r="32779" spans="56:142" x14ac:dyDescent="0.2">
      <c r="BD32779" s="325"/>
      <c r="EL32779" s="325"/>
    </row>
    <row r="32780" spans="56:142" x14ac:dyDescent="0.2">
      <c r="BD32780" s="325"/>
      <c r="EL32780" s="325"/>
    </row>
    <row r="32781" spans="56:142" x14ac:dyDescent="0.2">
      <c r="BD32781" s="325"/>
      <c r="EL32781" s="325"/>
    </row>
    <row r="32782" spans="56:142" x14ac:dyDescent="0.2">
      <c r="BD32782" s="325"/>
      <c r="EL32782" s="325"/>
    </row>
    <row r="32783" spans="56:142" x14ac:dyDescent="0.2">
      <c r="BD32783" s="325"/>
      <c r="EL32783" s="325"/>
    </row>
    <row r="32784" spans="56:142" x14ac:dyDescent="0.2">
      <c r="BD32784" s="325"/>
      <c r="EL32784" s="325"/>
    </row>
    <row r="32785" spans="56:142" x14ac:dyDescent="0.2">
      <c r="BD32785" s="325"/>
      <c r="EL32785" s="325"/>
    </row>
    <row r="32786" spans="56:142" x14ac:dyDescent="0.2">
      <c r="BD32786" s="325"/>
      <c r="EL32786" s="325"/>
    </row>
    <row r="32787" spans="56:142" x14ac:dyDescent="0.2">
      <c r="BD32787" s="325"/>
      <c r="EL32787" s="325"/>
    </row>
    <row r="32788" spans="56:142" x14ac:dyDescent="0.2">
      <c r="BD32788" s="325"/>
      <c r="EL32788" s="325"/>
    </row>
    <row r="32789" spans="56:142" x14ac:dyDescent="0.2">
      <c r="BD32789" s="325"/>
      <c r="EL32789" s="325"/>
    </row>
    <row r="32790" spans="56:142" x14ac:dyDescent="0.2">
      <c r="BD32790" s="325"/>
      <c r="EL32790" s="325"/>
    </row>
    <row r="32791" spans="56:142" x14ac:dyDescent="0.2">
      <c r="BD32791" s="325"/>
      <c r="EL32791" s="325"/>
    </row>
    <row r="32792" spans="56:142" x14ac:dyDescent="0.2">
      <c r="BD32792" s="325"/>
      <c r="EL32792" s="325"/>
    </row>
    <row r="32793" spans="56:142" x14ac:dyDescent="0.2">
      <c r="BD32793" s="325"/>
      <c r="EL32793" s="325"/>
    </row>
    <row r="32794" spans="56:142" x14ac:dyDescent="0.2">
      <c r="BD32794" s="325"/>
      <c r="EL32794" s="325"/>
    </row>
    <row r="32795" spans="56:142" x14ac:dyDescent="0.2">
      <c r="BD32795" s="325"/>
      <c r="EL32795" s="325"/>
    </row>
    <row r="32796" spans="56:142" x14ac:dyDescent="0.2">
      <c r="BD32796" s="325"/>
      <c r="EL32796" s="325"/>
    </row>
    <row r="32797" spans="56:142" x14ac:dyDescent="0.2">
      <c r="BD32797" s="325"/>
      <c r="EL32797" s="325"/>
    </row>
    <row r="32798" spans="56:142" x14ac:dyDescent="0.2">
      <c r="BD32798" s="325"/>
      <c r="EL32798" s="325"/>
    </row>
    <row r="32799" spans="56:142" x14ac:dyDescent="0.2">
      <c r="BD32799" s="325"/>
      <c r="EL32799" s="325"/>
    </row>
    <row r="32800" spans="56:142" x14ac:dyDescent="0.2">
      <c r="BD32800" s="325"/>
      <c r="EL32800" s="325"/>
    </row>
    <row r="32801" spans="56:142" x14ac:dyDescent="0.2">
      <c r="BD32801" s="325"/>
      <c r="EL32801" s="325"/>
    </row>
    <row r="32802" spans="56:142" x14ac:dyDescent="0.2">
      <c r="BD32802" s="325"/>
      <c r="EL32802" s="325"/>
    </row>
    <row r="32803" spans="56:142" x14ac:dyDescent="0.2">
      <c r="BD32803" s="325"/>
      <c r="EL32803" s="325"/>
    </row>
    <row r="32804" spans="56:142" x14ac:dyDescent="0.2">
      <c r="BD32804" s="325"/>
      <c r="EL32804" s="325"/>
    </row>
    <row r="32805" spans="56:142" x14ac:dyDescent="0.2">
      <c r="BD32805" s="325"/>
      <c r="EL32805" s="325"/>
    </row>
    <row r="32806" spans="56:142" x14ac:dyDescent="0.2">
      <c r="BD32806" s="325"/>
      <c r="EL32806" s="325"/>
    </row>
    <row r="32807" spans="56:142" x14ac:dyDescent="0.2">
      <c r="BD32807" s="325"/>
      <c r="EL32807" s="325"/>
    </row>
    <row r="32808" spans="56:142" x14ac:dyDescent="0.2">
      <c r="BD32808" s="325"/>
      <c r="EL32808" s="325"/>
    </row>
    <row r="32809" spans="56:142" x14ac:dyDescent="0.2">
      <c r="BD32809" s="325"/>
      <c r="EL32809" s="325"/>
    </row>
    <row r="32810" spans="56:142" x14ac:dyDescent="0.2">
      <c r="BD32810" s="325"/>
      <c r="EL32810" s="325"/>
    </row>
    <row r="32811" spans="56:142" x14ac:dyDescent="0.2">
      <c r="BD32811" s="325"/>
      <c r="EL32811" s="325"/>
    </row>
    <row r="32812" spans="56:142" x14ac:dyDescent="0.2">
      <c r="BD32812" s="325"/>
      <c r="EL32812" s="325"/>
    </row>
    <row r="32813" spans="56:142" x14ac:dyDescent="0.2">
      <c r="BD32813" s="325"/>
      <c r="EL32813" s="325"/>
    </row>
    <row r="32814" spans="56:142" x14ac:dyDescent="0.2">
      <c r="BD32814" s="325"/>
      <c r="EL32814" s="325"/>
    </row>
    <row r="32815" spans="56:142" x14ac:dyDescent="0.2">
      <c r="BD32815" s="325"/>
      <c r="EL32815" s="325"/>
    </row>
    <row r="32816" spans="56:142" x14ac:dyDescent="0.2">
      <c r="BD32816" s="325"/>
      <c r="EL32816" s="325"/>
    </row>
    <row r="32817" spans="56:142" x14ac:dyDescent="0.2">
      <c r="BD32817" s="325"/>
      <c r="EL32817" s="325"/>
    </row>
    <row r="32818" spans="56:142" x14ac:dyDescent="0.2">
      <c r="BD32818" s="325"/>
      <c r="EL32818" s="325"/>
    </row>
    <row r="32819" spans="56:142" x14ac:dyDescent="0.2">
      <c r="BD32819" s="325"/>
      <c r="EL32819" s="325"/>
    </row>
    <row r="32820" spans="56:142" x14ac:dyDescent="0.2">
      <c r="BD32820" s="325"/>
      <c r="EL32820" s="325"/>
    </row>
    <row r="32821" spans="56:142" x14ac:dyDescent="0.2">
      <c r="BD32821" s="325"/>
      <c r="EL32821" s="325"/>
    </row>
    <row r="32822" spans="56:142" x14ac:dyDescent="0.2">
      <c r="BD32822" s="325"/>
      <c r="EL32822" s="325"/>
    </row>
    <row r="32823" spans="56:142" x14ac:dyDescent="0.2">
      <c r="BD32823" s="325"/>
      <c r="EL32823" s="325"/>
    </row>
    <row r="32824" spans="56:142" x14ac:dyDescent="0.2">
      <c r="BD32824" s="325"/>
      <c r="EL32824" s="325"/>
    </row>
    <row r="32825" spans="56:142" x14ac:dyDescent="0.2">
      <c r="BD32825" s="325"/>
      <c r="EL32825" s="325"/>
    </row>
    <row r="32826" spans="56:142" x14ac:dyDescent="0.2">
      <c r="BD32826" s="325"/>
      <c r="EL32826" s="325"/>
    </row>
    <row r="32827" spans="56:142" x14ac:dyDescent="0.2">
      <c r="BD32827" s="325"/>
      <c r="EL32827" s="325"/>
    </row>
    <row r="32828" spans="56:142" x14ac:dyDescent="0.2">
      <c r="BD32828" s="325"/>
      <c r="EL32828" s="325"/>
    </row>
    <row r="32829" spans="56:142" x14ac:dyDescent="0.2">
      <c r="BD32829" s="325"/>
      <c r="EL32829" s="325"/>
    </row>
    <row r="32830" spans="56:142" x14ac:dyDescent="0.2">
      <c r="BD32830" s="325"/>
      <c r="EL32830" s="325"/>
    </row>
    <row r="32831" spans="56:142" x14ac:dyDescent="0.2">
      <c r="BD32831" s="325"/>
      <c r="EL32831" s="325"/>
    </row>
    <row r="32832" spans="56:142" x14ac:dyDescent="0.2">
      <c r="BD32832" s="325"/>
      <c r="EL32832" s="325"/>
    </row>
    <row r="32833" spans="56:142" x14ac:dyDescent="0.2">
      <c r="BD32833" s="325"/>
      <c r="EL32833" s="325"/>
    </row>
    <row r="32834" spans="56:142" x14ac:dyDescent="0.2">
      <c r="BD32834" s="325"/>
      <c r="EL32834" s="325"/>
    </row>
    <row r="32835" spans="56:142" x14ac:dyDescent="0.2">
      <c r="BD32835" s="325"/>
      <c r="EL32835" s="325"/>
    </row>
    <row r="32836" spans="56:142" x14ac:dyDescent="0.2">
      <c r="BD32836" s="325"/>
      <c r="EL32836" s="325"/>
    </row>
    <row r="32837" spans="56:142" x14ac:dyDescent="0.2">
      <c r="BD32837" s="325"/>
      <c r="EL32837" s="325"/>
    </row>
    <row r="32838" spans="56:142" x14ac:dyDescent="0.2">
      <c r="BD32838" s="325"/>
      <c r="EL32838" s="325"/>
    </row>
    <row r="32839" spans="56:142" x14ac:dyDescent="0.2">
      <c r="BD32839" s="325"/>
      <c r="EL32839" s="325"/>
    </row>
    <row r="32840" spans="56:142" x14ac:dyDescent="0.2">
      <c r="BD32840" s="325"/>
      <c r="EL32840" s="325"/>
    </row>
    <row r="32841" spans="56:142" x14ac:dyDescent="0.2">
      <c r="BD32841" s="325"/>
      <c r="EL32841" s="325"/>
    </row>
    <row r="32842" spans="56:142" x14ac:dyDescent="0.2">
      <c r="BD32842" s="325"/>
      <c r="EL32842" s="325"/>
    </row>
    <row r="32843" spans="56:142" x14ac:dyDescent="0.2">
      <c r="BD32843" s="325"/>
      <c r="EL32843" s="325"/>
    </row>
    <row r="32844" spans="56:142" x14ac:dyDescent="0.2">
      <c r="BD32844" s="325"/>
      <c r="EL32844" s="325"/>
    </row>
    <row r="32845" spans="56:142" x14ac:dyDescent="0.2">
      <c r="BD32845" s="325"/>
      <c r="EL32845" s="325"/>
    </row>
    <row r="32846" spans="56:142" x14ac:dyDescent="0.2">
      <c r="BD32846" s="325"/>
      <c r="EL32846" s="325"/>
    </row>
    <row r="32847" spans="56:142" x14ac:dyDescent="0.2">
      <c r="BD32847" s="325"/>
      <c r="EL32847" s="325"/>
    </row>
    <row r="32848" spans="56:142" x14ac:dyDescent="0.2">
      <c r="BD32848" s="325"/>
      <c r="EL32848" s="325"/>
    </row>
    <row r="32849" spans="56:142" x14ac:dyDescent="0.2">
      <c r="BD32849" s="325"/>
      <c r="EL32849" s="325"/>
    </row>
    <row r="32850" spans="56:142" x14ac:dyDescent="0.2">
      <c r="BD32850" s="325"/>
      <c r="EL32850" s="325"/>
    </row>
    <row r="32851" spans="56:142" x14ac:dyDescent="0.2">
      <c r="BD32851" s="325"/>
      <c r="EL32851" s="325"/>
    </row>
    <row r="32852" spans="56:142" x14ac:dyDescent="0.2">
      <c r="BD32852" s="325"/>
      <c r="EL32852" s="325"/>
    </row>
    <row r="32853" spans="56:142" x14ac:dyDescent="0.2">
      <c r="BD32853" s="325"/>
      <c r="EL32853" s="325"/>
    </row>
    <row r="32854" spans="56:142" x14ac:dyDescent="0.2">
      <c r="BD32854" s="325"/>
      <c r="EL32854" s="325"/>
    </row>
    <row r="32855" spans="56:142" x14ac:dyDescent="0.2">
      <c r="BD32855" s="325"/>
      <c r="EL32855" s="325"/>
    </row>
    <row r="32856" spans="56:142" x14ac:dyDescent="0.2">
      <c r="BD32856" s="325"/>
      <c r="EL32856" s="325"/>
    </row>
    <row r="32857" spans="56:142" x14ac:dyDescent="0.2">
      <c r="BD32857" s="325"/>
      <c r="EL32857" s="325"/>
    </row>
    <row r="32858" spans="56:142" x14ac:dyDescent="0.2">
      <c r="BD32858" s="325"/>
      <c r="EL32858" s="325"/>
    </row>
    <row r="32859" spans="56:142" x14ac:dyDescent="0.2">
      <c r="BD32859" s="325"/>
      <c r="EL32859" s="325"/>
    </row>
    <row r="32860" spans="56:142" x14ac:dyDescent="0.2">
      <c r="BD32860" s="325"/>
      <c r="EL32860" s="325"/>
    </row>
    <row r="32861" spans="56:142" x14ac:dyDescent="0.2">
      <c r="BD32861" s="325"/>
      <c r="EL32861" s="325"/>
    </row>
    <row r="32862" spans="56:142" x14ac:dyDescent="0.2">
      <c r="BD32862" s="325"/>
      <c r="EL32862" s="325"/>
    </row>
    <row r="32863" spans="56:142" x14ac:dyDescent="0.2">
      <c r="BD32863" s="325"/>
      <c r="EL32863" s="325"/>
    </row>
    <row r="32864" spans="56:142" x14ac:dyDescent="0.2">
      <c r="BD32864" s="325"/>
      <c r="EL32864" s="325"/>
    </row>
    <row r="32865" spans="56:142" x14ac:dyDescent="0.2">
      <c r="BD32865" s="325"/>
      <c r="EL32865" s="325"/>
    </row>
    <row r="32866" spans="56:142" x14ac:dyDescent="0.2">
      <c r="BD32866" s="325"/>
      <c r="EL32866" s="325"/>
    </row>
    <row r="32867" spans="56:142" x14ac:dyDescent="0.2">
      <c r="BD32867" s="325"/>
      <c r="EL32867" s="325"/>
    </row>
    <row r="32868" spans="56:142" x14ac:dyDescent="0.2">
      <c r="BD32868" s="325"/>
      <c r="EL32868" s="325"/>
    </row>
    <row r="32869" spans="56:142" x14ac:dyDescent="0.2">
      <c r="BD32869" s="325"/>
      <c r="EL32869" s="325"/>
    </row>
    <row r="32870" spans="56:142" x14ac:dyDescent="0.2">
      <c r="BD32870" s="325"/>
      <c r="EL32870" s="325"/>
    </row>
    <row r="32871" spans="56:142" x14ac:dyDescent="0.2">
      <c r="BD32871" s="325"/>
      <c r="EL32871" s="325"/>
    </row>
    <row r="32872" spans="56:142" x14ac:dyDescent="0.2">
      <c r="BD32872" s="325"/>
      <c r="EL32872" s="325"/>
    </row>
    <row r="32873" spans="56:142" x14ac:dyDescent="0.2">
      <c r="BD32873" s="325"/>
      <c r="EL32873" s="325"/>
    </row>
    <row r="32874" spans="56:142" x14ac:dyDescent="0.2">
      <c r="BD32874" s="325"/>
      <c r="EL32874" s="325"/>
    </row>
    <row r="32875" spans="56:142" x14ac:dyDescent="0.2">
      <c r="BD32875" s="325"/>
      <c r="EL32875" s="325"/>
    </row>
    <row r="32876" spans="56:142" x14ac:dyDescent="0.2">
      <c r="BD32876" s="325"/>
      <c r="EL32876" s="325"/>
    </row>
    <row r="32877" spans="56:142" x14ac:dyDescent="0.2">
      <c r="BD32877" s="325"/>
      <c r="EL32877" s="325"/>
    </row>
    <row r="32878" spans="56:142" x14ac:dyDescent="0.2">
      <c r="BD32878" s="325"/>
      <c r="EL32878" s="325"/>
    </row>
    <row r="32879" spans="56:142" x14ac:dyDescent="0.2">
      <c r="BD32879" s="325"/>
      <c r="EL32879" s="325"/>
    </row>
    <row r="32880" spans="56:142" x14ac:dyDescent="0.2">
      <c r="BD32880" s="325"/>
      <c r="EL32880" s="325"/>
    </row>
    <row r="32881" spans="56:142" x14ac:dyDescent="0.2">
      <c r="BD32881" s="325"/>
      <c r="EL32881" s="325"/>
    </row>
    <row r="32882" spans="56:142" x14ac:dyDescent="0.2">
      <c r="BD32882" s="325"/>
      <c r="EL32882" s="325"/>
    </row>
    <row r="32883" spans="56:142" x14ac:dyDescent="0.2">
      <c r="BD32883" s="325"/>
      <c r="EL32883" s="325"/>
    </row>
    <row r="32884" spans="56:142" x14ac:dyDescent="0.2">
      <c r="BD32884" s="325"/>
      <c r="EL32884" s="325"/>
    </row>
    <row r="32885" spans="56:142" x14ac:dyDescent="0.2">
      <c r="BD32885" s="325"/>
      <c r="EL32885" s="325"/>
    </row>
    <row r="32886" spans="56:142" x14ac:dyDescent="0.2">
      <c r="BD32886" s="325"/>
      <c r="EL32886" s="325"/>
    </row>
    <row r="32887" spans="56:142" x14ac:dyDescent="0.2">
      <c r="BD32887" s="325"/>
      <c r="EL32887" s="325"/>
    </row>
    <row r="32888" spans="56:142" x14ac:dyDescent="0.2">
      <c r="BD32888" s="325"/>
      <c r="EL32888" s="325"/>
    </row>
    <row r="32889" spans="56:142" x14ac:dyDescent="0.2">
      <c r="BD32889" s="325"/>
      <c r="EL32889" s="325"/>
    </row>
    <row r="32890" spans="56:142" x14ac:dyDescent="0.2">
      <c r="BD32890" s="325"/>
      <c r="EL32890" s="325"/>
    </row>
    <row r="32891" spans="56:142" x14ac:dyDescent="0.2">
      <c r="BD32891" s="325"/>
      <c r="EL32891" s="325"/>
    </row>
    <row r="32892" spans="56:142" x14ac:dyDescent="0.2">
      <c r="BD32892" s="325"/>
      <c r="EL32892" s="325"/>
    </row>
    <row r="32893" spans="56:142" x14ac:dyDescent="0.2">
      <c r="BD32893" s="325"/>
      <c r="EL32893" s="325"/>
    </row>
    <row r="32894" spans="56:142" x14ac:dyDescent="0.2">
      <c r="BD32894" s="325"/>
      <c r="EL32894" s="325"/>
    </row>
    <row r="32895" spans="56:142" x14ac:dyDescent="0.2">
      <c r="BD32895" s="325"/>
      <c r="EL32895" s="325"/>
    </row>
    <row r="32896" spans="56:142" x14ac:dyDescent="0.2">
      <c r="BD32896" s="325"/>
      <c r="EL32896" s="325"/>
    </row>
    <row r="32897" spans="56:142" x14ac:dyDescent="0.2">
      <c r="BD32897" s="325"/>
      <c r="EL32897" s="325"/>
    </row>
    <row r="32898" spans="56:142" x14ac:dyDescent="0.2">
      <c r="BD32898" s="325"/>
      <c r="EL32898" s="325"/>
    </row>
    <row r="32899" spans="56:142" x14ac:dyDescent="0.2">
      <c r="BD32899" s="325"/>
      <c r="EL32899" s="325"/>
    </row>
    <row r="32900" spans="56:142" x14ac:dyDescent="0.2">
      <c r="BD32900" s="325"/>
      <c r="EL32900" s="325"/>
    </row>
    <row r="32901" spans="56:142" x14ac:dyDescent="0.2">
      <c r="BD32901" s="325"/>
      <c r="EL32901" s="325"/>
    </row>
    <row r="32902" spans="56:142" x14ac:dyDescent="0.2">
      <c r="BD32902" s="325"/>
      <c r="EL32902" s="325"/>
    </row>
    <row r="32903" spans="56:142" x14ac:dyDescent="0.2">
      <c r="BD32903" s="325"/>
      <c r="EL32903" s="325"/>
    </row>
    <row r="32904" spans="56:142" x14ac:dyDescent="0.2">
      <c r="BD32904" s="325"/>
      <c r="EL32904" s="325"/>
    </row>
    <row r="32905" spans="56:142" x14ac:dyDescent="0.2">
      <c r="BD32905" s="325"/>
      <c r="EL32905" s="325"/>
    </row>
    <row r="32906" spans="56:142" x14ac:dyDescent="0.2">
      <c r="BD32906" s="325"/>
      <c r="EL32906" s="325"/>
    </row>
    <row r="32907" spans="56:142" x14ac:dyDescent="0.2">
      <c r="BD32907" s="325"/>
      <c r="EL32907" s="325"/>
    </row>
    <row r="32908" spans="56:142" x14ac:dyDescent="0.2">
      <c r="BD32908" s="325"/>
      <c r="EL32908" s="325"/>
    </row>
    <row r="32909" spans="56:142" x14ac:dyDescent="0.2">
      <c r="BD32909" s="325"/>
      <c r="EL32909" s="325"/>
    </row>
    <row r="32910" spans="56:142" x14ac:dyDescent="0.2">
      <c r="BD32910" s="325"/>
      <c r="EL32910" s="325"/>
    </row>
    <row r="32911" spans="56:142" x14ac:dyDescent="0.2">
      <c r="BD32911" s="325"/>
      <c r="EL32911" s="325"/>
    </row>
    <row r="32912" spans="56:142" x14ac:dyDescent="0.2">
      <c r="BD32912" s="325"/>
      <c r="EL32912" s="325"/>
    </row>
    <row r="32913" spans="56:142" x14ac:dyDescent="0.2">
      <c r="BD32913" s="325"/>
      <c r="EL32913" s="325"/>
    </row>
    <row r="32914" spans="56:142" x14ac:dyDescent="0.2">
      <c r="BD32914" s="325"/>
      <c r="EL32914" s="325"/>
    </row>
    <row r="32915" spans="56:142" x14ac:dyDescent="0.2">
      <c r="BD32915" s="325"/>
      <c r="EL32915" s="325"/>
    </row>
    <row r="32916" spans="56:142" x14ac:dyDescent="0.2">
      <c r="BD32916" s="325"/>
      <c r="EL32916" s="325"/>
    </row>
    <row r="32917" spans="56:142" x14ac:dyDescent="0.2">
      <c r="BD32917" s="325"/>
      <c r="EL32917" s="325"/>
    </row>
    <row r="32918" spans="56:142" x14ac:dyDescent="0.2">
      <c r="BD32918" s="325"/>
      <c r="EL32918" s="325"/>
    </row>
    <row r="32919" spans="56:142" x14ac:dyDescent="0.2">
      <c r="BD32919" s="325"/>
      <c r="EL32919" s="325"/>
    </row>
    <row r="32920" spans="56:142" x14ac:dyDescent="0.2">
      <c r="BD32920" s="325"/>
      <c r="EL32920" s="325"/>
    </row>
    <row r="32921" spans="56:142" x14ac:dyDescent="0.2">
      <c r="BD32921" s="325"/>
      <c r="EL32921" s="325"/>
    </row>
    <row r="32922" spans="56:142" x14ac:dyDescent="0.2">
      <c r="BD32922" s="325"/>
      <c r="EL32922" s="325"/>
    </row>
    <row r="32923" spans="56:142" x14ac:dyDescent="0.2">
      <c r="BD32923" s="325"/>
      <c r="EL32923" s="325"/>
    </row>
    <row r="32924" spans="56:142" x14ac:dyDescent="0.2">
      <c r="BD32924" s="325"/>
      <c r="EL32924" s="325"/>
    </row>
    <row r="32925" spans="56:142" x14ac:dyDescent="0.2">
      <c r="BD32925" s="325"/>
      <c r="EL32925" s="325"/>
    </row>
    <row r="32926" spans="56:142" x14ac:dyDescent="0.2">
      <c r="BD32926" s="325"/>
      <c r="EL32926" s="325"/>
    </row>
    <row r="32927" spans="56:142" x14ac:dyDescent="0.2">
      <c r="BD32927" s="325"/>
      <c r="EL32927" s="325"/>
    </row>
    <row r="32928" spans="56:142" x14ac:dyDescent="0.2">
      <c r="BD32928" s="325"/>
      <c r="EL32928" s="325"/>
    </row>
    <row r="32929" spans="56:142" x14ac:dyDescent="0.2">
      <c r="BD32929" s="325"/>
      <c r="EL32929" s="325"/>
    </row>
    <row r="32930" spans="56:142" x14ac:dyDescent="0.2">
      <c r="BD32930" s="325"/>
      <c r="EL32930" s="325"/>
    </row>
    <row r="32931" spans="56:142" x14ac:dyDescent="0.2">
      <c r="BD32931" s="325"/>
      <c r="EL32931" s="325"/>
    </row>
    <row r="32932" spans="56:142" x14ac:dyDescent="0.2">
      <c r="BD32932" s="325"/>
      <c r="EL32932" s="325"/>
    </row>
    <row r="32933" spans="56:142" x14ac:dyDescent="0.2">
      <c r="BD32933" s="325"/>
      <c r="EL32933" s="325"/>
    </row>
    <row r="32934" spans="56:142" x14ac:dyDescent="0.2">
      <c r="BD32934" s="325"/>
      <c r="EL32934" s="325"/>
    </row>
    <row r="32935" spans="56:142" x14ac:dyDescent="0.2">
      <c r="BD32935" s="325"/>
      <c r="EL32935" s="325"/>
    </row>
    <row r="32936" spans="56:142" x14ac:dyDescent="0.2">
      <c r="BD32936" s="325"/>
      <c r="EL32936" s="325"/>
    </row>
    <row r="32937" spans="56:142" x14ac:dyDescent="0.2">
      <c r="BD32937" s="325"/>
      <c r="EL32937" s="325"/>
    </row>
    <row r="32938" spans="56:142" x14ac:dyDescent="0.2">
      <c r="BD32938" s="325"/>
      <c r="EL32938" s="325"/>
    </row>
    <row r="32939" spans="56:142" x14ac:dyDescent="0.2">
      <c r="BD32939" s="325"/>
      <c r="EL32939" s="325"/>
    </row>
    <row r="32940" spans="56:142" x14ac:dyDescent="0.2">
      <c r="BD32940" s="325"/>
      <c r="EL32940" s="325"/>
    </row>
    <row r="32941" spans="56:142" x14ac:dyDescent="0.2">
      <c r="BD32941" s="325"/>
      <c r="EL32941" s="325"/>
    </row>
    <row r="32942" spans="56:142" x14ac:dyDescent="0.2">
      <c r="BD32942" s="325"/>
      <c r="EL32942" s="325"/>
    </row>
    <row r="32943" spans="56:142" x14ac:dyDescent="0.2">
      <c r="BD32943" s="325"/>
      <c r="EL32943" s="325"/>
    </row>
    <row r="32944" spans="56:142" x14ac:dyDescent="0.2">
      <c r="BD32944" s="325"/>
      <c r="EL32944" s="325"/>
    </row>
    <row r="32945" spans="56:142" x14ac:dyDescent="0.2">
      <c r="BD32945" s="325"/>
      <c r="EL32945" s="325"/>
    </row>
    <row r="32946" spans="56:142" x14ac:dyDescent="0.2">
      <c r="BD32946" s="325"/>
      <c r="EL32946" s="325"/>
    </row>
    <row r="32947" spans="56:142" x14ac:dyDescent="0.2">
      <c r="BD32947" s="325"/>
      <c r="EL32947" s="325"/>
    </row>
    <row r="32948" spans="56:142" x14ac:dyDescent="0.2">
      <c r="BD32948" s="325"/>
      <c r="EL32948" s="325"/>
    </row>
    <row r="32949" spans="56:142" x14ac:dyDescent="0.2">
      <c r="BD32949" s="325"/>
      <c r="EL32949" s="325"/>
    </row>
    <row r="32950" spans="56:142" x14ac:dyDescent="0.2">
      <c r="BD32950" s="325"/>
      <c r="EL32950" s="325"/>
    </row>
    <row r="32951" spans="56:142" x14ac:dyDescent="0.2">
      <c r="BD32951" s="325"/>
      <c r="EL32951" s="325"/>
    </row>
    <row r="32952" spans="56:142" x14ac:dyDescent="0.2">
      <c r="BD32952" s="325"/>
      <c r="EL32952" s="325"/>
    </row>
    <row r="32953" spans="56:142" x14ac:dyDescent="0.2">
      <c r="BD32953" s="325"/>
      <c r="EL32953" s="325"/>
    </row>
    <row r="32954" spans="56:142" x14ac:dyDescent="0.2">
      <c r="BD32954" s="325"/>
      <c r="EL32954" s="325"/>
    </row>
    <row r="32955" spans="56:142" x14ac:dyDescent="0.2">
      <c r="BD32955" s="325"/>
      <c r="EL32955" s="325"/>
    </row>
    <row r="32956" spans="56:142" x14ac:dyDescent="0.2">
      <c r="BD32956" s="325"/>
      <c r="EL32956" s="325"/>
    </row>
    <row r="32957" spans="56:142" x14ac:dyDescent="0.2">
      <c r="BD32957" s="325"/>
      <c r="EL32957" s="325"/>
    </row>
    <row r="32958" spans="56:142" x14ac:dyDescent="0.2">
      <c r="BD32958" s="325"/>
      <c r="EL32958" s="325"/>
    </row>
    <row r="32959" spans="56:142" x14ac:dyDescent="0.2">
      <c r="BD32959" s="325"/>
      <c r="EL32959" s="325"/>
    </row>
    <row r="32960" spans="56:142" x14ac:dyDescent="0.2">
      <c r="BD32960" s="325"/>
      <c r="EL32960" s="325"/>
    </row>
    <row r="32961" spans="56:142" x14ac:dyDescent="0.2">
      <c r="BD32961" s="325"/>
      <c r="EL32961" s="325"/>
    </row>
    <row r="32962" spans="56:142" x14ac:dyDescent="0.2">
      <c r="BD32962" s="325"/>
      <c r="EL32962" s="325"/>
    </row>
    <row r="32963" spans="56:142" x14ac:dyDescent="0.2">
      <c r="BD32963" s="325"/>
      <c r="EL32963" s="325"/>
    </row>
    <row r="32964" spans="56:142" x14ac:dyDescent="0.2">
      <c r="BD32964" s="325"/>
      <c r="EL32964" s="325"/>
    </row>
    <row r="32965" spans="56:142" x14ac:dyDescent="0.2">
      <c r="BD32965" s="325"/>
      <c r="EL32965" s="325"/>
    </row>
    <row r="32966" spans="56:142" x14ac:dyDescent="0.2">
      <c r="BD32966" s="325"/>
      <c r="EL32966" s="325"/>
    </row>
    <row r="32967" spans="56:142" x14ac:dyDescent="0.2">
      <c r="BD32967" s="325"/>
      <c r="EL32967" s="325"/>
    </row>
    <row r="32968" spans="56:142" x14ac:dyDescent="0.2">
      <c r="BD32968" s="325"/>
      <c r="EL32968" s="325"/>
    </row>
    <row r="32969" spans="56:142" x14ac:dyDescent="0.2">
      <c r="BD32969" s="325"/>
      <c r="EL32969" s="325"/>
    </row>
    <row r="32970" spans="56:142" x14ac:dyDescent="0.2">
      <c r="BD32970" s="325"/>
      <c r="EL32970" s="325"/>
    </row>
    <row r="32971" spans="56:142" x14ac:dyDescent="0.2">
      <c r="BD32971" s="325"/>
      <c r="EL32971" s="325"/>
    </row>
    <row r="32972" spans="56:142" x14ac:dyDescent="0.2">
      <c r="BD32972" s="325"/>
      <c r="EL32972" s="325"/>
    </row>
    <row r="32973" spans="56:142" x14ac:dyDescent="0.2">
      <c r="BD32973" s="325"/>
      <c r="EL32973" s="325"/>
    </row>
    <row r="32974" spans="56:142" x14ac:dyDescent="0.2">
      <c r="BD32974" s="325"/>
      <c r="EL32974" s="325"/>
    </row>
    <row r="32975" spans="56:142" x14ac:dyDescent="0.2">
      <c r="BD32975" s="325"/>
      <c r="EL32975" s="325"/>
    </row>
    <row r="32976" spans="56:142" x14ac:dyDescent="0.2">
      <c r="BD32976" s="325"/>
      <c r="EL32976" s="325"/>
    </row>
    <row r="32977" spans="56:142" x14ac:dyDescent="0.2">
      <c r="BD32977" s="325"/>
      <c r="EL32977" s="325"/>
    </row>
    <row r="32978" spans="56:142" x14ac:dyDescent="0.2">
      <c r="BD32978" s="325"/>
      <c r="EL32978" s="325"/>
    </row>
    <row r="32979" spans="56:142" x14ac:dyDescent="0.2">
      <c r="BD32979" s="325"/>
      <c r="EL32979" s="325"/>
    </row>
    <row r="32980" spans="56:142" x14ac:dyDescent="0.2">
      <c r="BD32980" s="325"/>
      <c r="EL32980" s="325"/>
    </row>
    <row r="32981" spans="56:142" x14ac:dyDescent="0.2">
      <c r="BD32981" s="325"/>
      <c r="EL32981" s="325"/>
    </row>
    <row r="32982" spans="56:142" x14ac:dyDescent="0.2">
      <c r="BD32982" s="325"/>
      <c r="EL32982" s="325"/>
    </row>
    <row r="32983" spans="56:142" x14ac:dyDescent="0.2">
      <c r="BD32983" s="325"/>
      <c r="EL32983" s="325"/>
    </row>
    <row r="32984" spans="56:142" x14ac:dyDescent="0.2">
      <c r="BD32984" s="325"/>
      <c r="EL32984" s="325"/>
    </row>
    <row r="32985" spans="56:142" x14ac:dyDescent="0.2">
      <c r="BD32985" s="325"/>
      <c r="EL32985" s="325"/>
    </row>
    <row r="32986" spans="56:142" x14ac:dyDescent="0.2">
      <c r="BD32986" s="325"/>
      <c r="EL32986" s="325"/>
    </row>
    <row r="32987" spans="56:142" x14ac:dyDescent="0.2">
      <c r="BD32987" s="325"/>
      <c r="EL32987" s="325"/>
    </row>
    <row r="32988" spans="56:142" x14ac:dyDescent="0.2">
      <c r="BD32988" s="325"/>
      <c r="EL32988" s="325"/>
    </row>
    <row r="32989" spans="56:142" x14ac:dyDescent="0.2">
      <c r="BD32989" s="325"/>
      <c r="EL32989" s="325"/>
    </row>
    <row r="32990" spans="56:142" x14ac:dyDescent="0.2">
      <c r="BD32990" s="325"/>
      <c r="EL32990" s="325"/>
    </row>
    <row r="32991" spans="56:142" x14ac:dyDescent="0.2">
      <c r="BD32991" s="325"/>
      <c r="EL32991" s="325"/>
    </row>
    <row r="32992" spans="56:142" x14ac:dyDescent="0.2">
      <c r="BD32992" s="325"/>
      <c r="EL32992" s="325"/>
    </row>
    <row r="32993" spans="56:142" x14ac:dyDescent="0.2">
      <c r="BD32993" s="325"/>
      <c r="EL32993" s="325"/>
    </row>
    <row r="32994" spans="56:142" x14ac:dyDescent="0.2">
      <c r="BD32994" s="325"/>
      <c r="EL32994" s="325"/>
    </row>
    <row r="32995" spans="56:142" x14ac:dyDescent="0.2">
      <c r="BD32995" s="325"/>
      <c r="EL32995" s="325"/>
    </row>
    <row r="32996" spans="56:142" x14ac:dyDescent="0.2">
      <c r="BD32996" s="325"/>
      <c r="EL32996" s="325"/>
    </row>
    <row r="32997" spans="56:142" x14ac:dyDescent="0.2">
      <c r="BD32997" s="325"/>
      <c r="EL32997" s="325"/>
    </row>
    <row r="32998" spans="56:142" x14ac:dyDescent="0.2">
      <c r="BD32998" s="325"/>
      <c r="EL32998" s="325"/>
    </row>
    <row r="32999" spans="56:142" x14ac:dyDescent="0.2">
      <c r="BD32999" s="325"/>
      <c r="EL32999" s="325"/>
    </row>
    <row r="33000" spans="56:142" x14ac:dyDescent="0.2">
      <c r="BD33000" s="325"/>
      <c r="EL33000" s="325"/>
    </row>
    <row r="33001" spans="56:142" x14ac:dyDescent="0.2">
      <c r="BD33001" s="325"/>
      <c r="EL33001" s="325"/>
    </row>
    <row r="33002" spans="56:142" x14ac:dyDescent="0.2">
      <c r="BD33002" s="325"/>
      <c r="EL33002" s="325"/>
    </row>
    <row r="33003" spans="56:142" x14ac:dyDescent="0.2">
      <c r="BD33003" s="325"/>
      <c r="EL33003" s="325"/>
    </row>
    <row r="33004" spans="56:142" x14ac:dyDescent="0.2">
      <c r="BD33004" s="325"/>
      <c r="EL33004" s="325"/>
    </row>
    <row r="33005" spans="56:142" x14ac:dyDescent="0.2">
      <c r="BD33005" s="325"/>
      <c r="EL33005" s="325"/>
    </row>
    <row r="33006" spans="56:142" x14ac:dyDescent="0.2">
      <c r="BD33006" s="325"/>
      <c r="EL33006" s="325"/>
    </row>
    <row r="33007" spans="56:142" x14ac:dyDescent="0.2">
      <c r="BD33007" s="325"/>
      <c r="EL33007" s="325"/>
    </row>
    <row r="33008" spans="56:142" x14ac:dyDescent="0.2">
      <c r="BD33008" s="325"/>
      <c r="EL33008" s="325"/>
    </row>
    <row r="33009" spans="56:142" x14ac:dyDescent="0.2">
      <c r="BD33009" s="325"/>
      <c r="EL33009" s="325"/>
    </row>
    <row r="33010" spans="56:142" x14ac:dyDescent="0.2">
      <c r="BD33010" s="325"/>
      <c r="EL33010" s="325"/>
    </row>
    <row r="33011" spans="56:142" x14ac:dyDescent="0.2">
      <c r="BD33011" s="325"/>
      <c r="EL33011" s="325"/>
    </row>
    <row r="33012" spans="56:142" x14ac:dyDescent="0.2">
      <c r="BD33012" s="325"/>
      <c r="EL33012" s="325"/>
    </row>
    <row r="33013" spans="56:142" x14ac:dyDescent="0.2">
      <c r="BD33013" s="325"/>
      <c r="EL33013" s="325"/>
    </row>
    <row r="33014" spans="56:142" x14ac:dyDescent="0.2">
      <c r="BD33014" s="325"/>
      <c r="EL33014" s="325"/>
    </row>
    <row r="33015" spans="56:142" x14ac:dyDescent="0.2">
      <c r="BD33015" s="325"/>
      <c r="EL33015" s="325"/>
    </row>
    <row r="33016" spans="56:142" x14ac:dyDescent="0.2">
      <c r="BD33016" s="325"/>
      <c r="EL33016" s="325"/>
    </row>
    <row r="33017" spans="56:142" x14ac:dyDescent="0.2">
      <c r="BD33017" s="325"/>
      <c r="EL33017" s="325"/>
    </row>
    <row r="33018" spans="56:142" x14ac:dyDescent="0.2">
      <c r="BD33018" s="325"/>
      <c r="EL33018" s="325"/>
    </row>
    <row r="33019" spans="56:142" x14ac:dyDescent="0.2">
      <c r="BD33019" s="325"/>
      <c r="EL33019" s="325"/>
    </row>
    <row r="33020" spans="56:142" x14ac:dyDescent="0.2">
      <c r="BD33020" s="325"/>
      <c r="EL33020" s="325"/>
    </row>
    <row r="33021" spans="56:142" x14ac:dyDescent="0.2">
      <c r="BD33021" s="325"/>
      <c r="EL33021" s="325"/>
    </row>
    <row r="33022" spans="56:142" x14ac:dyDescent="0.2">
      <c r="BD33022" s="325"/>
      <c r="EL33022" s="325"/>
    </row>
    <row r="33023" spans="56:142" x14ac:dyDescent="0.2">
      <c r="BD33023" s="325"/>
      <c r="EL33023" s="325"/>
    </row>
    <row r="33024" spans="56:142" x14ac:dyDescent="0.2">
      <c r="BD33024" s="325"/>
      <c r="EL33024" s="325"/>
    </row>
    <row r="33025" spans="56:142" x14ac:dyDescent="0.2">
      <c r="BD33025" s="325"/>
      <c r="EL33025" s="325"/>
    </row>
    <row r="33026" spans="56:142" x14ac:dyDescent="0.2">
      <c r="BD33026" s="325"/>
      <c r="EL33026" s="325"/>
    </row>
    <row r="33027" spans="56:142" x14ac:dyDescent="0.2">
      <c r="BD33027" s="325"/>
      <c r="EL33027" s="325"/>
    </row>
    <row r="33028" spans="56:142" x14ac:dyDescent="0.2">
      <c r="BD33028" s="325"/>
      <c r="EL33028" s="325"/>
    </row>
    <row r="33029" spans="56:142" x14ac:dyDescent="0.2">
      <c r="BD33029" s="325"/>
      <c r="EL33029" s="325"/>
    </row>
    <row r="33030" spans="56:142" x14ac:dyDescent="0.2">
      <c r="BD33030" s="325"/>
      <c r="EL33030" s="325"/>
    </row>
    <row r="33031" spans="56:142" x14ac:dyDescent="0.2">
      <c r="BD33031" s="325"/>
      <c r="EL33031" s="325"/>
    </row>
    <row r="33032" spans="56:142" x14ac:dyDescent="0.2">
      <c r="BD33032" s="325"/>
      <c r="EL33032" s="325"/>
    </row>
    <row r="33033" spans="56:142" x14ac:dyDescent="0.2">
      <c r="BD33033" s="325"/>
      <c r="EL33033" s="325"/>
    </row>
    <row r="33034" spans="56:142" x14ac:dyDescent="0.2">
      <c r="BD33034" s="325"/>
      <c r="EL33034" s="325"/>
    </row>
    <row r="33035" spans="56:142" x14ac:dyDescent="0.2">
      <c r="BD33035" s="325"/>
      <c r="EL33035" s="325"/>
    </row>
    <row r="33036" spans="56:142" x14ac:dyDescent="0.2">
      <c r="BD33036" s="325"/>
      <c r="EL33036" s="325"/>
    </row>
    <row r="33037" spans="56:142" x14ac:dyDescent="0.2">
      <c r="BD33037" s="325"/>
      <c r="EL33037" s="325"/>
    </row>
    <row r="33038" spans="56:142" x14ac:dyDescent="0.2">
      <c r="BD33038" s="325"/>
      <c r="EL33038" s="325"/>
    </row>
    <row r="33039" spans="56:142" x14ac:dyDescent="0.2">
      <c r="BD33039" s="325"/>
      <c r="EL33039" s="325"/>
    </row>
    <row r="33040" spans="56:142" x14ac:dyDescent="0.2">
      <c r="BD33040" s="325"/>
      <c r="EL33040" s="325"/>
    </row>
    <row r="33041" spans="56:142" x14ac:dyDescent="0.2">
      <c r="BD33041" s="325"/>
      <c r="EL33041" s="325"/>
    </row>
    <row r="33042" spans="56:142" x14ac:dyDescent="0.2">
      <c r="BD33042" s="325"/>
      <c r="EL33042" s="325"/>
    </row>
    <row r="33043" spans="56:142" x14ac:dyDescent="0.2">
      <c r="BD33043" s="325"/>
      <c r="EL33043" s="325"/>
    </row>
    <row r="33044" spans="56:142" x14ac:dyDescent="0.2">
      <c r="BD33044" s="325"/>
      <c r="EL33044" s="325"/>
    </row>
    <row r="33045" spans="56:142" x14ac:dyDescent="0.2">
      <c r="BD33045" s="325"/>
      <c r="EL33045" s="325"/>
    </row>
    <row r="33046" spans="56:142" x14ac:dyDescent="0.2">
      <c r="BD33046" s="325"/>
      <c r="EL33046" s="325"/>
    </row>
    <row r="33047" spans="56:142" x14ac:dyDescent="0.2">
      <c r="BD33047" s="325"/>
      <c r="EL33047" s="325"/>
    </row>
    <row r="33048" spans="56:142" x14ac:dyDescent="0.2">
      <c r="BD33048" s="325"/>
      <c r="EL33048" s="325"/>
    </row>
    <row r="33049" spans="56:142" x14ac:dyDescent="0.2">
      <c r="BD33049" s="325"/>
      <c r="EL33049" s="325"/>
    </row>
    <row r="33050" spans="56:142" x14ac:dyDescent="0.2">
      <c r="BD33050" s="325"/>
      <c r="EL33050" s="325"/>
    </row>
    <row r="33051" spans="56:142" x14ac:dyDescent="0.2">
      <c r="BD33051" s="325"/>
      <c r="EL33051" s="325"/>
    </row>
    <row r="33052" spans="56:142" x14ac:dyDescent="0.2">
      <c r="BD33052" s="325"/>
      <c r="EL33052" s="325"/>
    </row>
    <row r="33053" spans="56:142" x14ac:dyDescent="0.2">
      <c r="BD33053" s="325"/>
      <c r="EL33053" s="325"/>
    </row>
    <row r="33054" spans="56:142" x14ac:dyDescent="0.2">
      <c r="BD33054" s="325"/>
      <c r="EL33054" s="325"/>
    </row>
    <row r="33055" spans="56:142" x14ac:dyDescent="0.2">
      <c r="BD33055" s="325"/>
      <c r="EL33055" s="325"/>
    </row>
    <row r="33056" spans="56:142" x14ac:dyDescent="0.2">
      <c r="BD33056" s="325"/>
      <c r="EL33056" s="325"/>
    </row>
    <row r="33057" spans="56:142" x14ac:dyDescent="0.2">
      <c r="BD33057" s="325"/>
      <c r="EL33057" s="325"/>
    </row>
    <row r="33058" spans="56:142" x14ac:dyDescent="0.2">
      <c r="BD33058" s="325"/>
      <c r="EL33058" s="325"/>
    </row>
    <row r="33059" spans="56:142" x14ac:dyDescent="0.2">
      <c r="BD33059" s="325"/>
      <c r="EL33059" s="325"/>
    </row>
    <row r="33060" spans="56:142" x14ac:dyDescent="0.2">
      <c r="BD33060" s="325"/>
      <c r="EL33060" s="325"/>
    </row>
    <row r="33061" spans="56:142" x14ac:dyDescent="0.2">
      <c r="BD33061" s="325"/>
      <c r="EL33061" s="325"/>
    </row>
    <row r="33062" spans="56:142" x14ac:dyDescent="0.2">
      <c r="BD33062" s="325"/>
      <c r="EL33062" s="325"/>
    </row>
    <row r="33063" spans="56:142" x14ac:dyDescent="0.2">
      <c r="BD33063" s="325"/>
      <c r="EL33063" s="325"/>
    </row>
    <row r="33064" spans="56:142" x14ac:dyDescent="0.2">
      <c r="BD33064" s="325"/>
      <c r="EL33064" s="325"/>
    </row>
    <row r="33065" spans="56:142" x14ac:dyDescent="0.2">
      <c r="BD33065" s="325"/>
      <c r="EL33065" s="325"/>
    </row>
    <row r="33066" spans="56:142" x14ac:dyDescent="0.2">
      <c r="BD33066" s="325"/>
      <c r="EL33066" s="325"/>
    </row>
    <row r="33067" spans="56:142" x14ac:dyDescent="0.2">
      <c r="BD33067" s="325"/>
      <c r="EL33067" s="325"/>
    </row>
    <row r="33068" spans="56:142" x14ac:dyDescent="0.2">
      <c r="BD33068" s="325"/>
      <c r="EL33068" s="325"/>
    </row>
    <row r="33069" spans="56:142" x14ac:dyDescent="0.2">
      <c r="BD33069" s="325"/>
      <c r="EL33069" s="325"/>
    </row>
    <row r="33070" spans="56:142" x14ac:dyDescent="0.2">
      <c r="BD33070" s="325"/>
      <c r="EL33070" s="325"/>
    </row>
    <row r="33071" spans="56:142" x14ac:dyDescent="0.2">
      <c r="BD33071" s="325"/>
      <c r="EL33071" s="325"/>
    </row>
    <row r="33072" spans="56:142" x14ac:dyDescent="0.2">
      <c r="BD33072" s="325"/>
      <c r="EL33072" s="325"/>
    </row>
    <row r="33073" spans="56:142" x14ac:dyDescent="0.2">
      <c r="BD33073" s="325"/>
      <c r="EL33073" s="325"/>
    </row>
    <row r="33074" spans="56:142" x14ac:dyDescent="0.2">
      <c r="BD33074" s="325"/>
      <c r="EL33074" s="325"/>
    </row>
    <row r="33075" spans="56:142" x14ac:dyDescent="0.2">
      <c r="BD33075" s="325"/>
      <c r="EL33075" s="325"/>
    </row>
    <row r="33076" spans="56:142" x14ac:dyDescent="0.2">
      <c r="BD33076" s="325"/>
      <c r="EL33076" s="325"/>
    </row>
    <row r="33077" spans="56:142" x14ac:dyDescent="0.2">
      <c r="BD33077" s="325"/>
      <c r="EL33077" s="325"/>
    </row>
    <row r="33078" spans="56:142" x14ac:dyDescent="0.2">
      <c r="BD33078" s="325"/>
      <c r="EL33078" s="325"/>
    </row>
    <row r="33079" spans="56:142" x14ac:dyDescent="0.2">
      <c r="BD33079" s="325"/>
      <c r="EL33079" s="325"/>
    </row>
    <row r="33080" spans="56:142" x14ac:dyDescent="0.2">
      <c r="BD33080" s="325"/>
      <c r="EL33080" s="325"/>
    </row>
    <row r="33081" spans="56:142" x14ac:dyDescent="0.2">
      <c r="BD33081" s="325"/>
      <c r="EL33081" s="325"/>
    </row>
    <row r="33082" spans="56:142" x14ac:dyDescent="0.2">
      <c r="BD33082" s="325"/>
      <c r="EL33082" s="325"/>
    </row>
    <row r="33083" spans="56:142" x14ac:dyDescent="0.2">
      <c r="BD33083" s="325"/>
      <c r="EL33083" s="325"/>
    </row>
    <row r="33084" spans="56:142" x14ac:dyDescent="0.2">
      <c r="BD33084" s="325"/>
      <c r="EL33084" s="325"/>
    </row>
    <row r="33085" spans="56:142" x14ac:dyDescent="0.2">
      <c r="BD33085" s="325"/>
      <c r="EL33085" s="325"/>
    </row>
    <row r="33086" spans="56:142" x14ac:dyDescent="0.2">
      <c r="BD33086" s="325"/>
      <c r="EL33086" s="325"/>
    </row>
    <row r="33087" spans="56:142" x14ac:dyDescent="0.2">
      <c r="BD33087" s="325"/>
      <c r="EL33087" s="325"/>
    </row>
    <row r="33088" spans="56:142" x14ac:dyDescent="0.2">
      <c r="BD33088" s="325"/>
      <c r="EL33088" s="325"/>
    </row>
    <row r="33089" spans="56:142" x14ac:dyDescent="0.2">
      <c r="BD33089" s="325"/>
      <c r="EL33089" s="325"/>
    </row>
    <row r="33090" spans="56:142" x14ac:dyDescent="0.2">
      <c r="BD33090" s="325"/>
      <c r="EL33090" s="325"/>
    </row>
    <row r="33091" spans="56:142" x14ac:dyDescent="0.2">
      <c r="BD33091" s="325"/>
      <c r="EL33091" s="325"/>
    </row>
    <row r="33092" spans="56:142" x14ac:dyDescent="0.2">
      <c r="BD33092" s="325"/>
      <c r="EL33092" s="325"/>
    </row>
    <row r="33093" spans="56:142" x14ac:dyDescent="0.2">
      <c r="BD33093" s="325"/>
      <c r="EL33093" s="325"/>
    </row>
    <row r="33094" spans="56:142" x14ac:dyDescent="0.2">
      <c r="BD33094" s="325"/>
      <c r="EL33094" s="325"/>
    </row>
    <row r="33095" spans="56:142" x14ac:dyDescent="0.2">
      <c r="BD33095" s="325"/>
      <c r="EL33095" s="325"/>
    </row>
    <row r="33096" spans="56:142" x14ac:dyDescent="0.2">
      <c r="BD33096" s="325"/>
      <c r="EL33096" s="325"/>
    </row>
    <row r="33097" spans="56:142" x14ac:dyDescent="0.2">
      <c r="BD33097" s="325"/>
      <c r="EL33097" s="325"/>
    </row>
    <row r="33098" spans="56:142" x14ac:dyDescent="0.2">
      <c r="BD33098" s="325"/>
      <c r="EL33098" s="325"/>
    </row>
    <row r="33099" spans="56:142" x14ac:dyDescent="0.2">
      <c r="BD33099" s="325"/>
      <c r="EL33099" s="325"/>
    </row>
    <row r="33100" spans="56:142" x14ac:dyDescent="0.2">
      <c r="BD33100" s="325"/>
      <c r="EL33100" s="325"/>
    </row>
    <row r="33101" spans="56:142" x14ac:dyDescent="0.2">
      <c r="BD33101" s="325"/>
      <c r="EL33101" s="325"/>
    </row>
    <row r="33102" spans="56:142" x14ac:dyDescent="0.2">
      <c r="BD33102" s="325"/>
      <c r="EL33102" s="325"/>
    </row>
    <row r="33103" spans="56:142" x14ac:dyDescent="0.2">
      <c r="BD33103" s="325"/>
      <c r="EL33103" s="325"/>
    </row>
    <row r="33104" spans="56:142" x14ac:dyDescent="0.2">
      <c r="BD33104" s="325"/>
      <c r="EL33104" s="325"/>
    </row>
    <row r="33105" spans="56:142" x14ac:dyDescent="0.2">
      <c r="BD33105" s="325"/>
      <c r="EL33105" s="325"/>
    </row>
    <row r="33106" spans="56:142" x14ac:dyDescent="0.2">
      <c r="BD33106" s="325"/>
      <c r="EL33106" s="325"/>
    </row>
    <row r="33107" spans="56:142" x14ac:dyDescent="0.2">
      <c r="BD33107" s="325"/>
      <c r="EL33107" s="325"/>
    </row>
    <row r="33108" spans="56:142" x14ac:dyDescent="0.2">
      <c r="BD33108" s="325"/>
      <c r="EL33108" s="325"/>
    </row>
    <row r="33109" spans="56:142" x14ac:dyDescent="0.2">
      <c r="BD33109" s="325"/>
      <c r="EL33109" s="325"/>
    </row>
    <row r="33110" spans="56:142" x14ac:dyDescent="0.2">
      <c r="BD33110" s="325"/>
      <c r="EL33110" s="325"/>
    </row>
    <row r="33111" spans="56:142" x14ac:dyDescent="0.2">
      <c r="BD33111" s="325"/>
      <c r="EL33111" s="325"/>
    </row>
    <row r="33112" spans="56:142" x14ac:dyDescent="0.2">
      <c r="BD33112" s="325"/>
      <c r="EL33112" s="325"/>
    </row>
    <row r="33113" spans="56:142" x14ac:dyDescent="0.2">
      <c r="BD33113" s="325"/>
      <c r="EL33113" s="325"/>
    </row>
    <row r="33114" spans="56:142" x14ac:dyDescent="0.2">
      <c r="BD33114" s="325"/>
      <c r="EL33114" s="325"/>
    </row>
    <row r="33115" spans="56:142" x14ac:dyDescent="0.2">
      <c r="BD33115" s="325"/>
      <c r="EL33115" s="325"/>
    </row>
    <row r="33116" spans="56:142" x14ac:dyDescent="0.2">
      <c r="BD33116" s="325"/>
      <c r="EL33116" s="325"/>
    </row>
    <row r="33117" spans="56:142" x14ac:dyDescent="0.2">
      <c r="BD33117" s="325"/>
      <c r="EL33117" s="325"/>
    </row>
    <row r="33118" spans="56:142" x14ac:dyDescent="0.2">
      <c r="BD33118" s="325"/>
      <c r="EL33118" s="325"/>
    </row>
    <row r="33119" spans="56:142" x14ac:dyDescent="0.2">
      <c r="BD33119" s="325"/>
      <c r="EL33119" s="325"/>
    </row>
    <row r="33120" spans="56:142" x14ac:dyDescent="0.2">
      <c r="BD33120" s="325"/>
      <c r="EL33120" s="325"/>
    </row>
    <row r="33121" spans="56:142" x14ac:dyDescent="0.2">
      <c r="BD33121" s="325"/>
      <c r="EL33121" s="325"/>
    </row>
    <row r="33122" spans="56:142" x14ac:dyDescent="0.2">
      <c r="BD33122" s="325"/>
      <c r="EL33122" s="325"/>
    </row>
    <row r="33123" spans="56:142" x14ac:dyDescent="0.2">
      <c r="BD33123" s="325"/>
      <c r="EL33123" s="325"/>
    </row>
    <row r="33124" spans="56:142" x14ac:dyDescent="0.2">
      <c r="BD33124" s="325"/>
      <c r="EL33124" s="325"/>
    </row>
    <row r="33125" spans="56:142" x14ac:dyDescent="0.2">
      <c r="BD33125" s="325"/>
      <c r="EL33125" s="325"/>
    </row>
    <row r="33126" spans="56:142" x14ac:dyDescent="0.2">
      <c r="BD33126" s="325"/>
      <c r="EL33126" s="325"/>
    </row>
    <row r="33127" spans="56:142" x14ac:dyDescent="0.2">
      <c r="BD33127" s="325"/>
      <c r="EL33127" s="325"/>
    </row>
    <row r="33128" spans="56:142" x14ac:dyDescent="0.2">
      <c r="BD33128" s="325"/>
      <c r="EL33128" s="325"/>
    </row>
    <row r="33129" spans="56:142" x14ac:dyDescent="0.2">
      <c r="BD33129" s="325"/>
      <c r="EL33129" s="325"/>
    </row>
    <row r="33130" spans="56:142" x14ac:dyDescent="0.2">
      <c r="BD33130" s="325"/>
      <c r="EL33130" s="325"/>
    </row>
    <row r="33131" spans="56:142" x14ac:dyDescent="0.2">
      <c r="BD33131" s="325"/>
      <c r="EL33131" s="325"/>
    </row>
    <row r="33132" spans="56:142" x14ac:dyDescent="0.2">
      <c r="BD33132" s="325"/>
      <c r="EL33132" s="325"/>
    </row>
    <row r="33133" spans="56:142" x14ac:dyDescent="0.2">
      <c r="BD33133" s="325"/>
      <c r="EL33133" s="325"/>
    </row>
    <row r="33134" spans="56:142" x14ac:dyDescent="0.2">
      <c r="BD33134" s="325"/>
      <c r="EL33134" s="325"/>
    </row>
    <row r="33135" spans="56:142" x14ac:dyDescent="0.2">
      <c r="BD33135" s="325"/>
      <c r="EL33135" s="325"/>
    </row>
    <row r="33136" spans="56:142" x14ac:dyDescent="0.2">
      <c r="BD33136" s="325"/>
      <c r="EL33136" s="325"/>
    </row>
    <row r="33137" spans="56:142" x14ac:dyDescent="0.2">
      <c r="BD33137" s="325"/>
      <c r="EL33137" s="325"/>
    </row>
    <row r="33138" spans="56:142" x14ac:dyDescent="0.2">
      <c r="BD33138" s="325"/>
      <c r="EL33138" s="325"/>
    </row>
    <row r="33139" spans="56:142" x14ac:dyDescent="0.2">
      <c r="BD33139" s="325"/>
      <c r="EL33139" s="325"/>
    </row>
    <row r="33140" spans="56:142" x14ac:dyDescent="0.2">
      <c r="BD33140" s="325"/>
      <c r="EL33140" s="325"/>
    </row>
    <row r="33141" spans="56:142" x14ac:dyDescent="0.2">
      <c r="BD33141" s="325"/>
      <c r="EL33141" s="325"/>
    </row>
    <row r="33142" spans="56:142" x14ac:dyDescent="0.2">
      <c r="BD33142" s="325"/>
      <c r="EL33142" s="325"/>
    </row>
    <row r="33143" spans="56:142" x14ac:dyDescent="0.2">
      <c r="BD33143" s="325"/>
      <c r="EL33143" s="325"/>
    </row>
    <row r="33144" spans="56:142" x14ac:dyDescent="0.2">
      <c r="BD33144" s="325"/>
      <c r="EL33144" s="325"/>
    </row>
    <row r="33145" spans="56:142" x14ac:dyDescent="0.2">
      <c r="BD33145" s="325"/>
      <c r="EL33145" s="325"/>
    </row>
    <row r="33146" spans="56:142" x14ac:dyDescent="0.2">
      <c r="BD33146" s="325"/>
      <c r="EL33146" s="325"/>
    </row>
    <row r="33147" spans="56:142" x14ac:dyDescent="0.2">
      <c r="BD33147" s="325"/>
      <c r="EL33147" s="325"/>
    </row>
    <row r="33148" spans="56:142" x14ac:dyDescent="0.2">
      <c r="BD33148" s="325"/>
      <c r="EL33148" s="325"/>
    </row>
    <row r="33149" spans="56:142" x14ac:dyDescent="0.2">
      <c r="BD33149" s="325"/>
      <c r="EL33149" s="325"/>
    </row>
    <row r="33150" spans="56:142" x14ac:dyDescent="0.2">
      <c r="BD33150" s="325"/>
      <c r="EL33150" s="325"/>
    </row>
    <row r="33151" spans="56:142" x14ac:dyDescent="0.2">
      <c r="BD33151" s="325"/>
      <c r="EL33151" s="325"/>
    </row>
    <row r="33152" spans="56:142" x14ac:dyDescent="0.2">
      <c r="BD33152" s="325"/>
      <c r="EL33152" s="325"/>
    </row>
    <row r="33153" spans="56:142" x14ac:dyDescent="0.2">
      <c r="BD33153" s="325"/>
      <c r="EL33153" s="325"/>
    </row>
    <row r="33154" spans="56:142" x14ac:dyDescent="0.2">
      <c r="BD33154" s="325"/>
      <c r="EL33154" s="325"/>
    </row>
    <row r="33155" spans="56:142" x14ac:dyDescent="0.2">
      <c r="BD33155" s="325"/>
      <c r="EL33155" s="325"/>
    </row>
    <row r="33156" spans="56:142" x14ac:dyDescent="0.2">
      <c r="BD33156" s="325"/>
      <c r="EL33156" s="325"/>
    </row>
    <row r="33157" spans="56:142" x14ac:dyDescent="0.2">
      <c r="BD33157" s="325"/>
      <c r="EL33157" s="325"/>
    </row>
    <row r="33158" spans="56:142" x14ac:dyDescent="0.2">
      <c r="BD33158" s="325"/>
      <c r="EL33158" s="325"/>
    </row>
    <row r="33159" spans="56:142" x14ac:dyDescent="0.2">
      <c r="BD33159" s="325"/>
      <c r="EL33159" s="325"/>
    </row>
    <row r="33160" spans="56:142" x14ac:dyDescent="0.2">
      <c r="BD33160" s="325"/>
      <c r="EL33160" s="325"/>
    </row>
    <row r="33161" spans="56:142" x14ac:dyDescent="0.2">
      <c r="BD33161" s="325"/>
      <c r="EL33161" s="325"/>
    </row>
    <row r="33162" spans="56:142" x14ac:dyDescent="0.2">
      <c r="BD33162" s="325"/>
      <c r="EL33162" s="325"/>
    </row>
    <row r="33163" spans="56:142" x14ac:dyDescent="0.2">
      <c r="BD33163" s="325"/>
      <c r="EL33163" s="325"/>
    </row>
    <row r="33164" spans="56:142" x14ac:dyDescent="0.2">
      <c r="BD33164" s="325"/>
      <c r="EL33164" s="325"/>
    </row>
    <row r="33165" spans="56:142" x14ac:dyDescent="0.2">
      <c r="BD33165" s="325"/>
      <c r="EL33165" s="325"/>
    </row>
    <row r="33166" spans="56:142" x14ac:dyDescent="0.2">
      <c r="BD33166" s="325"/>
      <c r="EL33166" s="325"/>
    </row>
    <row r="33167" spans="56:142" x14ac:dyDescent="0.2">
      <c r="BD33167" s="325"/>
      <c r="EL33167" s="325"/>
    </row>
    <row r="33168" spans="56:142" x14ac:dyDescent="0.2">
      <c r="BD33168" s="325"/>
      <c r="EL33168" s="325"/>
    </row>
    <row r="33169" spans="56:142" x14ac:dyDescent="0.2">
      <c r="BD33169" s="325"/>
      <c r="EL33169" s="325"/>
    </row>
    <row r="33170" spans="56:142" x14ac:dyDescent="0.2">
      <c r="BD33170" s="325"/>
      <c r="EL33170" s="325"/>
    </row>
    <row r="33171" spans="56:142" x14ac:dyDescent="0.2">
      <c r="BD33171" s="325"/>
      <c r="EL33171" s="325"/>
    </row>
    <row r="33172" spans="56:142" x14ac:dyDescent="0.2">
      <c r="BD33172" s="325"/>
      <c r="EL33172" s="325"/>
    </row>
    <row r="33173" spans="56:142" x14ac:dyDescent="0.2">
      <c r="BD33173" s="325"/>
      <c r="EL33173" s="325"/>
    </row>
    <row r="33174" spans="56:142" x14ac:dyDescent="0.2">
      <c r="BD33174" s="325"/>
      <c r="EL33174" s="325"/>
    </row>
    <row r="33175" spans="56:142" x14ac:dyDescent="0.2">
      <c r="BD33175" s="325"/>
      <c r="EL33175" s="325"/>
    </row>
    <row r="33176" spans="56:142" x14ac:dyDescent="0.2">
      <c r="BD33176" s="325"/>
      <c r="EL33176" s="325"/>
    </row>
    <row r="33177" spans="56:142" x14ac:dyDescent="0.2">
      <c r="BD33177" s="325"/>
      <c r="EL33177" s="325"/>
    </row>
    <row r="33178" spans="56:142" x14ac:dyDescent="0.2">
      <c r="BD33178" s="325"/>
      <c r="EL33178" s="325"/>
    </row>
    <row r="33179" spans="56:142" x14ac:dyDescent="0.2">
      <c r="BD33179" s="325"/>
      <c r="EL33179" s="325"/>
    </row>
    <row r="33180" spans="56:142" x14ac:dyDescent="0.2">
      <c r="BD33180" s="325"/>
      <c r="EL33180" s="325"/>
    </row>
    <row r="33181" spans="56:142" x14ac:dyDescent="0.2">
      <c r="BD33181" s="325"/>
      <c r="EL33181" s="325"/>
    </row>
    <row r="33182" spans="56:142" x14ac:dyDescent="0.2">
      <c r="BD33182" s="325"/>
      <c r="EL33182" s="325"/>
    </row>
    <row r="33183" spans="56:142" x14ac:dyDescent="0.2">
      <c r="BD33183" s="325"/>
      <c r="EL33183" s="325"/>
    </row>
    <row r="33184" spans="56:142" x14ac:dyDescent="0.2">
      <c r="BD33184" s="325"/>
      <c r="EL33184" s="325"/>
    </row>
    <row r="33185" spans="56:142" x14ac:dyDescent="0.2">
      <c r="BD33185" s="325"/>
      <c r="EL33185" s="325"/>
    </row>
    <row r="33186" spans="56:142" x14ac:dyDescent="0.2">
      <c r="BD33186" s="325"/>
      <c r="EL33186" s="325"/>
    </row>
    <row r="33187" spans="56:142" x14ac:dyDescent="0.2">
      <c r="BD33187" s="325"/>
      <c r="EL33187" s="325"/>
    </row>
    <row r="33188" spans="56:142" x14ac:dyDescent="0.2">
      <c r="BD33188" s="325"/>
      <c r="EL33188" s="325"/>
    </row>
    <row r="33189" spans="56:142" x14ac:dyDescent="0.2">
      <c r="BD33189" s="325"/>
      <c r="EL33189" s="325"/>
    </row>
    <row r="33190" spans="56:142" x14ac:dyDescent="0.2">
      <c r="BD33190" s="325"/>
      <c r="EL33190" s="325"/>
    </row>
    <row r="33191" spans="56:142" x14ac:dyDescent="0.2">
      <c r="BD33191" s="325"/>
      <c r="EL33191" s="325"/>
    </row>
    <row r="33192" spans="56:142" x14ac:dyDescent="0.2">
      <c r="BD33192" s="325"/>
      <c r="EL33192" s="325"/>
    </row>
    <row r="33193" spans="56:142" x14ac:dyDescent="0.2">
      <c r="BD33193" s="325"/>
      <c r="EL33193" s="325"/>
    </row>
    <row r="33194" spans="56:142" x14ac:dyDescent="0.2">
      <c r="BD33194" s="325"/>
      <c r="EL33194" s="325"/>
    </row>
    <row r="33195" spans="56:142" x14ac:dyDescent="0.2">
      <c r="BD33195" s="325"/>
      <c r="EL33195" s="325"/>
    </row>
    <row r="33196" spans="56:142" x14ac:dyDescent="0.2">
      <c r="BD33196" s="325"/>
      <c r="EL33196" s="325"/>
    </row>
    <row r="33197" spans="56:142" x14ac:dyDescent="0.2">
      <c r="BD33197" s="325"/>
      <c r="EL33197" s="325"/>
    </row>
    <row r="33198" spans="56:142" x14ac:dyDescent="0.2">
      <c r="BD33198" s="325"/>
      <c r="EL33198" s="325"/>
    </row>
    <row r="33199" spans="56:142" x14ac:dyDescent="0.2">
      <c r="BD33199" s="325"/>
      <c r="EL33199" s="325"/>
    </row>
    <row r="33200" spans="56:142" x14ac:dyDescent="0.2">
      <c r="BD33200" s="325"/>
      <c r="EL33200" s="325"/>
    </row>
    <row r="33201" spans="56:142" x14ac:dyDescent="0.2">
      <c r="BD33201" s="325"/>
      <c r="EL33201" s="325"/>
    </row>
    <row r="33202" spans="56:142" x14ac:dyDescent="0.2">
      <c r="BD33202" s="325"/>
      <c r="EL33202" s="325"/>
    </row>
    <row r="33203" spans="56:142" x14ac:dyDescent="0.2">
      <c r="BD33203" s="325"/>
      <c r="EL33203" s="325"/>
    </row>
    <row r="33204" spans="56:142" x14ac:dyDescent="0.2">
      <c r="BD33204" s="325"/>
      <c r="EL33204" s="325"/>
    </row>
    <row r="33205" spans="56:142" x14ac:dyDescent="0.2">
      <c r="BD33205" s="325"/>
      <c r="EL33205" s="325"/>
    </row>
    <row r="33206" spans="56:142" x14ac:dyDescent="0.2">
      <c r="BD33206" s="325"/>
      <c r="EL33206" s="325"/>
    </row>
    <row r="33207" spans="56:142" x14ac:dyDescent="0.2">
      <c r="BD33207" s="325"/>
      <c r="EL33207" s="325"/>
    </row>
    <row r="33208" spans="56:142" x14ac:dyDescent="0.2">
      <c r="BD33208" s="325"/>
      <c r="EL33208" s="325"/>
    </row>
    <row r="33209" spans="56:142" x14ac:dyDescent="0.2">
      <c r="BD33209" s="325"/>
      <c r="EL33209" s="325"/>
    </row>
    <row r="33210" spans="56:142" x14ac:dyDescent="0.2">
      <c r="BD33210" s="325"/>
      <c r="EL33210" s="325"/>
    </row>
    <row r="33211" spans="56:142" x14ac:dyDescent="0.2">
      <c r="BD33211" s="325"/>
      <c r="EL33211" s="325"/>
    </row>
    <row r="33212" spans="56:142" x14ac:dyDescent="0.2">
      <c r="BD33212" s="325"/>
      <c r="EL33212" s="325"/>
    </row>
    <row r="33213" spans="56:142" x14ac:dyDescent="0.2">
      <c r="BD33213" s="325"/>
      <c r="EL33213" s="325"/>
    </row>
    <row r="33214" spans="56:142" x14ac:dyDescent="0.2">
      <c r="BD33214" s="325"/>
      <c r="EL33214" s="325"/>
    </row>
    <row r="33215" spans="56:142" x14ac:dyDescent="0.2">
      <c r="BD33215" s="325"/>
      <c r="EL33215" s="325"/>
    </row>
    <row r="33216" spans="56:142" x14ac:dyDescent="0.2">
      <c r="BD33216" s="325"/>
      <c r="EL33216" s="325"/>
    </row>
    <row r="33217" spans="56:142" x14ac:dyDescent="0.2">
      <c r="BD33217" s="325"/>
      <c r="EL33217" s="325"/>
    </row>
    <row r="33218" spans="56:142" x14ac:dyDescent="0.2">
      <c r="BD33218" s="325"/>
      <c r="EL33218" s="325"/>
    </row>
    <row r="33219" spans="56:142" x14ac:dyDescent="0.2">
      <c r="BD33219" s="325"/>
      <c r="EL33219" s="325"/>
    </row>
    <row r="33220" spans="56:142" x14ac:dyDescent="0.2">
      <c r="BD33220" s="325"/>
      <c r="EL33220" s="325"/>
    </row>
    <row r="33221" spans="56:142" x14ac:dyDescent="0.2">
      <c r="BD33221" s="325"/>
      <c r="EL33221" s="325"/>
    </row>
    <row r="33222" spans="56:142" x14ac:dyDescent="0.2">
      <c r="BD33222" s="325"/>
      <c r="EL33222" s="325"/>
    </row>
    <row r="33223" spans="56:142" x14ac:dyDescent="0.2">
      <c r="BD33223" s="325"/>
      <c r="EL33223" s="325"/>
    </row>
    <row r="33224" spans="56:142" x14ac:dyDescent="0.2">
      <c r="BD33224" s="325"/>
      <c r="EL33224" s="325"/>
    </row>
    <row r="33225" spans="56:142" x14ac:dyDescent="0.2">
      <c r="BD33225" s="325"/>
      <c r="EL33225" s="325"/>
    </row>
    <row r="33226" spans="56:142" x14ac:dyDescent="0.2">
      <c r="BD33226" s="325"/>
      <c r="EL33226" s="325"/>
    </row>
    <row r="33227" spans="56:142" x14ac:dyDescent="0.2">
      <c r="BD33227" s="325"/>
      <c r="EL33227" s="325"/>
    </row>
    <row r="33228" spans="56:142" x14ac:dyDescent="0.2">
      <c r="BD33228" s="325"/>
      <c r="EL33228" s="325"/>
    </row>
    <row r="33229" spans="56:142" x14ac:dyDescent="0.2">
      <c r="BD33229" s="325"/>
      <c r="EL33229" s="325"/>
    </row>
    <row r="33230" spans="56:142" x14ac:dyDescent="0.2">
      <c r="BD33230" s="325"/>
      <c r="EL33230" s="325"/>
    </row>
    <row r="33231" spans="56:142" x14ac:dyDescent="0.2">
      <c r="BD33231" s="325"/>
      <c r="EL33231" s="325"/>
    </row>
    <row r="33232" spans="56:142" x14ac:dyDescent="0.2">
      <c r="BD33232" s="325"/>
      <c r="EL33232" s="325"/>
    </row>
    <row r="33233" spans="56:142" x14ac:dyDescent="0.2">
      <c r="BD33233" s="325"/>
      <c r="EL33233" s="325"/>
    </row>
    <row r="33234" spans="56:142" x14ac:dyDescent="0.2">
      <c r="BD33234" s="325"/>
      <c r="EL33234" s="325"/>
    </row>
    <row r="33235" spans="56:142" x14ac:dyDescent="0.2">
      <c r="BD33235" s="325"/>
      <c r="EL33235" s="325"/>
    </row>
    <row r="33236" spans="56:142" x14ac:dyDescent="0.2">
      <c r="BD33236" s="325"/>
      <c r="EL33236" s="325"/>
    </row>
    <row r="33237" spans="56:142" x14ac:dyDescent="0.2">
      <c r="BD33237" s="325"/>
      <c r="EL33237" s="325"/>
    </row>
    <row r="33238" spans="56:142" x14ac:dyDescent="0.2">
      <c r="BD33238" s="325"/>
      <c r="EL33238" s="325"/>
    </row>
    <row r="33239" spans="56:142" x14ac:dyDescent="0.2">
      <c r="BD33239" s="325"/>
      <c r="EL33239" s="325"/>
    </row>
    <row r="33240" spans="56:142" x14ac:dyDescent="0.2">
      <c r="BD33240" s="325"/>
      <c r="EL33240" s="325"/>
    </row>
    <row r="33241" spans="56:142" x14ac:dyDescent="0.2">
      <c r="BD33241" s="325"/>
      <c r="EL33241" s="325"/>
    </row>
    <row r="33242" spans="56:142" x14ac:dyDescent="0.2">
      <c r="BD33242" s="325"/>
      <c r="EL33242" s="325"/>
    </row>
    <row r="33243" spans="56:142" x14ac:dyDescent="0.2">
      <c r="BD33243" s="325"/>
      <c r="EL33243" s="325"/>
    </row>
    <row r="33244" spans="56:142" x14ac:dyDescent="0.2">
      <c r="BD33244" s="325"/>
      <c r="EL33244" s="325"/>
    </row>
    <row r="33245" spans="56:142" x14ac:dyDescent="0.2">
      <c r="BD33245" s="325"/>
      <c r="EL33245" s="325"/>
    </row>
    <row r="33246" spans="56:142" x14ac:dyDescent="0.2">
      <c r="BD33246" s="325"/>
      <c r="EL33246" s="325"/>
    </row>
    <row r="33247" spans="56:142" x14ac:dyDescent="0.2">
      <c r="BD33247" s="325"/>
      <c r="EL33247" s="325"/>
    </row>
    <row r="33248" spans="56:142" x14ac:dyDescent="0.2">
      <c r="BD33248" s="325"/>
      <c r="EL33248" s="325"/>
    </row>
    <row r="33249" spans="56:142" x14ac:dyDescent="0.2">
      <c r="BD33249" s="325"/>
      <c r="EL33249" s="325"/>
    </row>
    <row r="33250" spans="56:142" x14ac:dyDescent="0.2">
      <c r="BD33250" s="325"/>
      <c r="EL33250" s="325"/>
    </row>
    <row r="33251" spans="56:142" x14ac:dyDescent="0.2">
      <c r="BD33251" s="325"/>
      <c r="EL33251" s="325"/>
    </row>
    <row r="33252" spans="56:142" x14ac:dyDescent="0.2">
      <c r="BD33252" s="325"/>
      <c r="EL33252" s="325"/>
    </row>
    <row r="33253" spans="56:142" x14ac:dyDescent="0.2">
      <c r="BD33253" s="325"/>
      <c r="EL33253" s="325"/>
    </row>
    <row r="33254" spans="56:142" x14ac:dyDescent="0.2">
      <c r="BD33254" s="325"/>
      <c r="EL33254" s="325"/>
    </row>
    <row r="33255" spans="56:142" x14ac:dyDescent="0.2">
      <c r="BD33255" s="325"/>
      <c r="EL33255" s="325"/>
    </row>
    <row r="33256" spans="56:142" x14ac:dyDescent="0.2">
      <c r="BD33256" s="325"/>
      <c r="EL33256" s="325"/>
    </row>
    <row r="33257" spans="56:142" x14ac:dyDescent="0.2">
      <c r="BD33257" s="325"/>
      <c r="EL33257" s="325"/>
    </row>
    <row r="33258" spans="56:142" x14ac:dyDescent="0.2">
      <c r="BD33258" s="325"/>
      <c r="EL33258" s="325"/>
    </row>
    <row r="33259" spans="56:142" x14ac:dyDescent="0.2">
      <c r="BD33259" s="325"/>
      <c r="EL33259" s="325"/>
    </row>
    <row r="33260" spans="56:142" x14ac:dyDescent="0.2">
      <c r="BD33260" s="325"/>
      <c r="EL33260" s="325"/>
    </row>
    <row r="33261" spans="56:142" x14ac:dyDescent="0.2">
      <c r="BD33261" s="325"/>
      <c r="EL33261" s="325"/>
    </row>
    <row r="33262" spans="56:142" x14ac:dyDescent="0.2">
      <c r="BD33262" s="325"/>
      <c r="EL33262" s="325"/>
    </row>
    <row r="33263" spans="56:142" x14ac:dyDescent="0.2">
      <c r="BD33263" s="325"/>
      <c r="EL33263" s="325"/>
    </row>
    <row r="33264" spans="56:142" x14ac:dyDescent="0.2">
      <c r="BD33264" s="325"/>
      <c r="EL33264" s="325"/>
    </row>
    <row r="33265" spans="56:142" x14ac:dyDescent="0.2">
      <c r="BD33265" s="325"/>
      <c r="EL33265" s="325"/>
    </row>
    <row r="33266" spans="56:142" x14ac:dyDescent="0.2">
      <c r="BD33266" s="325"/>
      <c r="EL33266" s="325"/>
    </row>
    <row r="33267" spans="56:142" x14ac:dyDescent="0.2">
      <c r="BD33267" s="325"/>
      <c r="EL33267" s="325"/>
    </row>
    <row r="33268" spans="56:142" x14ac:dyDescent="0.2">
      <c r="BD33268" s="325"/>
      <c r="EL33268" s="325"/>
    </row>
    <row r="33269" spans="56:142" x14ac:dyDescent="0.2">
      <c r="BD33269" s="325"/>
      <c r="EL33269" s="325"/>
    </row>
    <row r="33270" spans="56:142" x14ac:dyDescent="0.2">
      <c r="BD33270" s="325"/>
      <c r="EL33270" s="325"/>
    </row>
    <row r="33271" spans="56:142" x14ac:dyDescent="0.2">
      <c r="BD33271" s="325"/>
      <c r="EL33271" s="325"/>
    </row>
    <row r="33272" spans="56:142" x14ac:dyDescent="0.2">
      <c r="BD33272" s="325"/>
      <c r="EL33272" s="325"/>
    </row>
    <row r="33273" spans="56:142" x14ac:dyDescent="0.2">
      <c r="BD33273" s="325"/>
      <c r="EL33273" s="325"/>
    </row>
    <row r="33274" spans="56:142" x14ac:dyDescent="0.2">
      <c r="BD33274" s="325"/>
      <c r="EL33274" s="325"/>
    </row>
    <row r="33275" spans="56:142" x14ac:dyDescent="0.2">
      <c r="BD33275" s="325"/>
      <c r="EL33275" s="325"/>
    </row>
    <row r="33276" spans="56:142" x14ac:dyDescent="0.2">
      <c r="BD33276" s="325"/>
      <c r="EL33276" s="325"/>
    </row>
    <row r="33277" spans="56:142" x14ac:dyDescent="0.2">
      <c r="BD33277" s="325"/>
      <c r="EL33277" s="325"/>
    </row>
    <row r="33278" spans="56:142" x14ac:dyDescent="0.2">
      <c r="BD33278" s="325"/>
      <c r="EL33278" s="325"/>
    </row>
    <row r="33279" spans="56:142" x14ac:dyDescent="0.2">
      <c r="BD33279" s="325"/>
      <c r="EL33279" s="325"/>
    </row>
    <row r="33280" spans="56:142" x14ac:dyDescent="0.2">
      <c r="BD33280" s="325"/>
      <c r="EL33280" s="325"/>
    </row>
    <row r="33281" spans="56:142" x14ac:dyDescent="0.2">
      <c r="BD33281" s="325"/>
      <c r="EL33281" s="325"/>
    </row>
    <row r="33282" spans="56:142" x14ac:dyDescent="0.2">
      <c r="BD33282" s="325"/>
      <c r="EL33282" s="325"/>
    </row>
    <row r="33283" spans="56:142" x14ac:dyDescent="0.2">
      <c r="BD33283" s="325"/>
      <c r="EL33283" s="325"/>
    </row>
    <row r="33284" spans="56:142" x14ac:dyDescent="0.2">
      <c r="BD33284" s="325"/>
      <c r="EL33284" s="325"/>
    </row>
    <row r="33285" spans="56:142" x14ac:dyDescent="0.2">
      <c r="BD33285" s="325"/>
      <c r="EL33285" s="325"/>
    </row>
    <row r="33286" spans="56:142" x14ac:dyDescent="0.2">
      <c r="BD33286" s="325"/>
      <c r="EL33286" s="325"/>
    </row>
    <row r="33287" spans="56:142" x14ac:dyDescent="0.2">
      <c r="BD33287" s="325"/>
      <c r="EL33287" s="325"/>
    </row>
    <row r="33288" spans="56:142" x14ac:dyDescent="0.2">
      <c r="BD33288" s="325"/>
      <c r="EL33288" s="325"/>
    </row>
    <row r="33289" spans="56:142" x14ac:dyDescent="0.2">
      <c r="BD33289" s="325"/>
      <c r="EL33289" s="325"/>
    </row>
    <row r="33290" spans="56:142" x14ac:dyDescent="0.2">
      <c r="BD33290" s="325"/>
      <c r="EL33290" s="325"/>
    </row>
    <row r="33291" spans="56:142" x14ac:dyDescent="0.2">
      <c r="BD33291" s="325"/>
      <c r="EL33291" s="325"/>
    </row>
    <row r="33292" spans="56:142" x14ac:dyDescent="0.2">
      <c r="BD33292" s="325"/>
      <c r="EL33292" s="325"/>
    </row>
    <row r="33293" spans="56:142" x14ac:dyDescent="0.2">
      <c r="BD33293" s="325"/>
      <c r="EL33293" s="325"/>
    </row>
    <row r="33294" spans="56:142" x14ac:dyDescent="0.2">
      <c r="BD33294" s="325"/>
      <c r="EL33294" s="325"/>
    </row>
    <row r="33295" spans="56:142" x14ac:dyDescent="0.2">
      <c r="BD33295" s="325"/>
      <c r="EL33295" s="325"/>
    </row>
    <row r="33296" spans="56:142" x14ac:dyDescent="0.2">
      <c r="BD33296" s="325"/>
      <c r="EL33296" s="325"/>
    </row>
    <row r="33297" spans="56:142" x14ac:dyDescent="0.2">
      <c r="BD33297" s="325"/>
      <c r="EL33297" s="325"/>
    </row>
    <row r="33298" spans="56:142" x14ac:dyDescent="0.2">
      <c r="BD33298" s="325"/>
      <c r="EL33298" s="325"/>
    </row>
    <row r="33299" spans="56:142" x14ac:dyDescent="0.2">
      <c r="BD33299" s="325"/>
      <c r="EL33299" s="325"/>
    </row>
    <row r="33300" spans="56:142" x14ac:dyDescent="0.2">
      <c r="BD33300" s="325"/>
      <c r="EL33300" s="325"/>
    </row>
    <row r="33301" spans="56:142" x14ac:dyDescent="0.2">
      <c r="BD33301" s="325"/>
      <c r="EL33301" s="325"/>
    </row>
    <row r="33302" spans="56:142" x14ac:dyDescent="0.2">
      <c r="BD33302" s="325"/>
      <c r="EL33302" s="325"/>
    </row>
    <row r="33303" spans="56:142" x14ac:dyDescent="0.2">
      <c r="BD33303" s="325"/>
      <c r="EL33303" s="325"/>
    </row>
    <row r="33304" spans="56:142" x14ac:dyDescent="0.2">
      <c r="BD33304" s="325"/>
      <c r="EL33304" s="325"/>
    </row>
    <row r="33305" spans="56:142" x14ac:dyDescent="0.2">
      <c r="BD33305" s="325"/>
      <c r="EL33305" s="325"/>
    </row>
    <row r="33306" spans="56:142" x14ac:dyDescent="0.2">
      <c r="BD33306" s="325"/>
      <c r="EL33306" s="325"/>
    </row>
    <row r="33307" spans="56:142" x14ac:dyDescent="0.2">
      <c r="BD33307" s="325"/>
      <c r="EL33307" s="325"/>
    </row>
    <row r="33308" spans="56:142" x14ac:dyDescent="0.2">
      <c r="BD33308" s="325"/>
      <c r="EL33308" s="325"/>
    </row>
    <row r="33309" spans="56:142" x14ac:dyDescent="0.2">
      <c r="BD33309" s="325"/>
      <c r="EL33309" s="325"/>
    </row>
    <row r="33310" spans="56:142" x14ac:dyDescent="0.2">
      <c r="BD33310" s="325"/>
      <c r="EL33310" s="325"/>
    </row>
    <row r="33311" spans="56:142" x14ac:dyDescent="0.2">
      <c r="BD33311" s="325"/>
      <c r="EL33311" s="325"/>
    </row>
    <row r="33312" spans="56:142" x14ac:dyDescent="0.2">
      <c r="BD33312" s="325"/>
      <c r="EL33312" s="325"/>
    </row>
    <row r="33313" spans="56:142" x14ac:dyDescent="0.2">
      <c r="BD33313" s="325"/>
      <c r="EL33313" s="325"/>
    </row>
    <row r="33314" spans="56:142" x14ac:dyDescent="0.2">
      <c r="BD33314" s="325"/>
      <c r="EL33314" s="325"/>
    </row>
    <row r="33315" spans="56:142" x14ac:dyDescent="0.2">
      <c r="BD33315" s="325"/>
      <c r="EL33315" s="325"/>
    </row>
    <row r="33316" spans="56:142" x14ac:dyDescent="0.2">
      <c r="BD33316" s="325"/>
      <c r="EL33316" s="325"/>
    </row>
    <row r="33317" spans="56:142" x14ac:dyDescent="0.2">
      <c r="BD33317" s="325"/>
      <c r="EL33317" s="325"/>
    </row>
    <row r="33318" spans="56:142" x14ac:dyDescent="0.2">
      <c r="BD33318" s="325"/>
      <c r="EL33318" s="325"/>
    </row>
    <row r="33319" spans="56:142" x14ac:dyDescent="0.2">
      <c r="BD33319" s="325"/>
      <c r="EL33319" s="325"/>
    </row>
    <row r="33320" spans="56:142" x14ac:dyDescent="0.2">
      <c r="BD33320" s="325"/>
      <c r="EL33320" s="325"/>
    </row>
    <row r="33321" spans="56:142" x14ac:dyDescent="0.2">
      <c r="BD33321" s="325"/>
      <c r="EL33321" s="325"/>
    </row>
    <row r="33322" spans="56:142" x14ac:dyDescent="0.2">
      <c r="BD33322" s="325"/>
      <c r="EL33322" s="325"/>
    </row>
    <row r="33323" spans="56:142" x14ac:dyDescent="0.2">
      <c r="BD33323" s="325"/>
      <c r="EL33323" s="325"/>
    </row>
    <row r="33324" spans="56:142" x14ac:dyDescent="0.2">
      <c r="BD33324" s="325"/>
      <c r="EL33324" s="325"/>
    </row>
    <row r="33325" spans="56:142" x14ac:dyDescent="0.2">
      <c r="BD33325" s="325"/>
      <c r="EL33325" s="325"/>
    </row>
    <row r="33326" spans="56:142" x14ac:dyDescent="0.2">
      <c r="BD33326" s="325"/>
      <c r="EL33326" s="325"/>
    </row>
    <row r="33327" spans="56:142" x14ac:dyDescent="0.2">
      <c r="BD33327" s="325"/>
      <c r="EL33327" s="325"/>
    </row>
    <row r="33328" spans="56:142" x14ac:dyDescent="0.2">
      <c r="BD33328" s="325"/>
      <c r="EL33328" s="325"/>
    </row>
    <row r="33329" spans="56:142" x14ac:dyDescent="0.2">
      <c r="BD33329" s="325"/>
      <c r="EL33329" s="325"/>
    </row>
    <row r="33330" spans="56:142" x14ac:dyDescent="0.2">
      <c r="BD33330" s="325"/>
      <c r="EL33330" s="325"/>
    </row>
    <row r="33331" spans="56:142" x14ac:dyDescent="0.2">
      <c r="BD33331" s="325"/>
      <c r="EL33331" s="325"/>
    </row>
    <row r="33332" spans="56:142" x14ac:dyDescent="0.2">
      <c r="BD33332" s="325"/>
      <c r="EL33332" s="325"/>
    </row>
    <row r="33333" spans="56:142" x14ac:dyDescent="0.2">
      <c r="BD33333" s="325"/>
      <c r="EL33333" s="325"/>
    </row>
    <row r="33334" spans="56:142" x14ac:dyDescent="0.2">
      <c r="BD33334" s="325"/>
      <c r="EL33334" s="325"/>
    </row>
    <row r="33335" spans="56:142" x14ac:dyDescent="0.2">
      <c r="BD33335" s="325"/>
      <c r="EL33335" s="325"/>
    </row>
    <row r="33336" spans="56:142" x14ac:dyDescent="0.2">
      <c r="BD33336" s="325"/>
      <c r="EL33336" s="325"/>
    </row>
    <row r="33337" spans="56:142" x14ac:dyDescent="0.2">
      <c r="BD33337" s="325"/>
      <c r="EL33337" s="325"/>
    </row>
    <row r="33338" spans="56:142" x14ac:dyDescent="0.2">
      <c r="BD33338" s="325"/>
      <c r="EL33338" s="325"/>
    </row>
    <row r="33339" spans="56:142" x14ac:dyDescent="0.2">
      <c r="BD33339" s="325"/>
      <c r="EL33339" s="325"/>
    </row>
    <row r="33340" spans="56:142" x14ac:dyDescent="0.2">
      <c r="BD33340" s="325"/>
      <c r="EL33340" s="325"/>
    </row>
    <row r="33341" spans="56:142" x14ac:dyDescent="0.2">
      <c r="BD33341" s="325"/>
      <c r="EL33341" s="325"/>
    </row>
    <row r="33342" spans="56:142" x14ac:dyDescent="0.2">
      <c r="BD33342" s="325"/>
      <c r="EL33342" s="325"/>
    </row>
    <row r="33343" spans="56:142" x14ac:dyDescent="0.2">
      <c r="BD33343" s="325"/>
      <c r="EL33343" s="325"/>
    </row>
    <row r="33344" spans="56:142" x14ac:dyDescent="0.2">
      <c r="BD33344" s="325"/>
      <c r="EL33344" s="325"/>
    </row>
    <row r="33345" spans="56:142" x14ac:dyDescent="0.2">
      <c r="BD33345" s="325"/>
      <c r="EL33345" s="325"/>
    </row>
    <row r="33346" spans="56:142" x14ac:dyDescent="0.2">
      <c r="BD33346" s="325"/>
      <c r="EL33346" s="325"/>
    </row>
    <row r="33347" spans="56:142" x14ac:dyDescent="0.2">
      <c r="BD33347" s="325"/>
      <c r="EL33347" s="325"/>
    </row>
    <row r="33348" spans="56:142" x14ac:dyDescent="0.2">
      <c r="BD33348" s="325"/>
      <c r="EL33348" s="325"/>
    </row>
    <row r="33349" spans="56:142" x14ac:dyDescent="0.2">
      <c r="BD33349" s="325"/>
      <c r="EL33349" s="325"/>
    </row>
    <row r="33350" spans="56:142" x14ac:dyDescent="0.2">
      <c r="BD33350" s="325"/>
      <c r="EL33350" s="325"/>
    </row>
    <row r="33351" spans="56:142" x14ac:dyDescent="0.2">
      <c r="BD33351" s="325"/>
      <c r="EL33351" s="325"/>
    </row>
    <row r="33352" spans="56:142" x14ac:dyDescent="0.2">
      <c r="BD33352" s="325"/>
      <c r="EL33352" s="325"/>
    </row>
    <row r="33353" spans="56:142" x14ac:dyDescent="0.2">
      <c r="BD33353" s="325"/>
      <c r="EL33353" s="325"/>
    </row>
    <row r="33354" spans="56:142" x14ac:dyDescent="0.2">
      <c r="BD33354" s="325"/>
      <c r="EL33354" s="325"/>
    </row>
    <row r="33355" spans="56:142" x14ac:dyDescent="0.2">
      <c r="BD33355" s="325"/>
      <c r="EL33355" s="325"/>
    </row>
    <row r="33356" spans="56:142" x14ac:dyDescent="0.2">
      <c r="BD33356" s="325"/>
      <c r="EL33356" s="325"/>
    </row>
    <row r="33357" spans="56:142" x14ac:dyDescent="0.2">
      <c r="BD33357" s="325"/>
      <c r="EL33357" s="325"/>
    </row>
    <row r="33358" spans="56:142" x14ac:dyDescent="0.2">
      <c r="BD33358" s="325"/>
      <c r="EL33358" s="325"/>
    </row>
    <row r="33359" spans="56:142" x14ac:dyDescent="0.2">
      <c r="BD33359" s="325"/>
      <c r="EL33359" s="325"/>
    </row>
    <row r="33360" spans="56:142" x14ac:dyDescent="0.2">
      <c r="BD33360" s="325"/>
      <c r="EL33360" s="325"/>
    </row>
    <row r="33361" spans="56:142" x14ac:dyDescent="0.2">
      <c r="BD33361" s="325"/>
      <c r="EL33361" s="325"/>
    </row>
    <row r="33362" spans="56:142" x14ac:dyDescent="0.2">
      <c r="BD33362" s="325"/>
      <c r="EL33362" s="325"/>
    </row>
    <row r="33363" spans="56:142" x14ac:dyDescent="0.2">
      <c r="BD33363" s="325"/>
      <c r="EL33363" s="325"/>
    </row>
    <row r="33364" spans="56:142" x14ac:dyDescent="0.2">
      <c r="BD33364" s="325"/>
      <c r="EL33364" s="325"/>
    </row>
    <row r="33365" spans="56:142" x14ac:dyDescent="0.2">
      <c r="BD33365" s="325"/>
      <c r="EL33365" s="325"/>
    </row>
    <row r="33366" spans="56:142" x14ac:dyDescent="0.2">
      <c r="BD33366" s="325"/>
      <c r="EL33366" s="325"/>
    </row>
    <row r="33367" spans="56:142" x14ac:dyDescent="0.2">
      <c r="BD33367" s="325"/>
      <c r="EL33367" s="325"/>
    </row>
    <row r="33368" spans="56:142" x14ac:dyDescent="0.2">
      <c r="BD33368" s="325"/>
      <c r="EL33368" s="325"/>
    </row>
    <row r="33369" spans="56:142" x14ac:dyDescent="0.2">
      <c r="BD33369" s="325"/>
      <c r="EL33369" s="325"/>
    </row>
    <row r="33370" spans="56:142" x14ac:dyDescent="0.2">
      <c r="BD33370" s="325"/>
      <c r="EL33370" s="325"/>
    </row>
    <row r="33371" spans="56:142" x14ac:dyDescent="0.2">
      <c r="BD33371" s="325"/>
      <c r="EL33371" s="325"/>
    </row>
    <row r="33372" spans="56:142" x14ac:dyDescent="0.2">
      <c r="BD33372" s="325"/>
      <c r="EL33372" s="325"/>
    </row>
    <row r="33373" spans="56:142" x14ac:dyDescent="0.2">
      <c r="BD33373" s="325"/>
      <c r="EL33373" s="325"/>
    </row>
    <row r="33374" spans="56:142" x14ac:dyDescent="0.2">
      <c r="BD33374" s="325"/>
      <c r="EL33374" s="325"/>
    </row>
    <row r="33375" spans="56:142" x14ac:dyDescent="0.2">
      <c r="BD33375" s="325"/>
      <c r="EL33375" s="325"/>
    </row>
    <row r="33376" spans="56:142" x14ac:dyDescent="0.2">
      <c r="BD33376" s="325"/>
      <c r="EL33376" s="325"/>
    </row>
    <row r="33377" spans="56:142" x14ac:dyDescent="0.2">
      <c r="BD33377" s="325"/>
      <c r="EL33377" s="325"/>
    </row>
    <row r="33378" spans="56:142" x14ac:dyDescent="0.2">
      <c r="BD33378" s="325"/>
      <c r="EL33378" s="325"/>
    </row>
    <row r="33379" spans="56:142" x14ac:dyDescent="0.2">
      <c r="BD33379" s="325"/>
      <c r="EL33379" s="325"/>
    </row>
    <row r="33380" spans="56:142" x14ac:dyDescent="0.2">
      <c r="BD33380" s="325"/>
      <c r="EL33380" s="325"/>
    </row>
    <row r="33381" spans="56:142" x14ac:dyDescent="0.2">
      <c r="BD33381" s="325"/>
      <c r="EL33381" s="325"/>
    </row>
    <row r="33382" spans="56:142" x14ac:dyDescent="0.2">
      <c r="BD33382" s="325"/>
      <c r="EL33382" s="325"/>
    </row>
    <row r="33383" spans="56:142" x14ac:dyDescent="0.2">
      <c r="BD33383" s="325"/>
      <c r="EL33383" s="325"/>
    </row>
    <row r="33384" spans="56:142" x14ac:dyDescent="0.2">
      <c r="BD33384" s="325"/>
      <c r="EL33384" s="325"/>
    </row>
    <row r="33385" spans="56:142" x14ac:dyDescent="0.2">
      <c r="BD33385" s="325"/>
      <c r="EL33385" s="325"/>
    </row>
    <row r="33386" spans="56:142" x14ac:dyDescent="0.2">
      <c r="BD33386" s="325"/>
      <c r="EL33386" s="325"/>
    </row>
    <row r="33387" spans="56:142" x14ac:dyDescent="0.2">
      <c r="BD33387" s="325"/>
      <c r="EL33387" s="325"/>
    </row>
    <row r="33388" spans="56:142" x14ac:dyDescent="0.2">
      <c r="BD33388" s="325"/>
      <c r="EL33388" s="325"/>
    </row>
    <row r="33389" spans="56:142" x14ac:dyDescent="0.2">
      <c r="BD33389" s="325"/>
      <c r="EL33389" s="325"/>
    </row>
    <row r="33390" spans="56:142" x14ac:dyDescent="0.2">
      <c r="BD33390" s="325"/>
      <c r="EL33390" s="325"/>
    </row>
    <row r="33391" spans="56:142" x14ac:dyDescent="0.2">
      <c r="BD33391" s="325"/>
      <c r="EL33391" s="325"/>
    </row>
    <row r="33392" spans="56:142" x14ac:dyDescent="0.2">
      <c r="BD33392" s="325"/>
      <c r="EL33392" s="325"/>
    </row>
    <row r="33393" spans="56:142" x14ac:dyDescent="0.2">
      <c r="BD33393" s="325"/>
      <c r="EL33393" s="325"/>
    </row>
    <row r="33394" spans="56:142" x14ac:dyDescent="0.2">
      <c r="BD33394" s="325"/>
      <c r="EL33394" s="325"/>
    </row>
    <row r="33395" spans="56:142" x14ac:dyDescent="0.2">
      <c r="BD33395" s="325"/>
      <c r="EL33395" s="325"/>
    </row>
    <row r="33396" spans="56:142" x14ac:dyDescent="0.2">
      <c r="BD33396" s="325"/>
      <c r="EL33396" s="325"/>
    </row>
    <row r="33397" spans="56:142" x14ac:dyDescent="0.2">
      <c r="BD33397" s="325"/>
      <c r="EL33397" s="325"/>
    </row>
    <row r="33398" spans="56:142" x14ac:dyDescent="0.2">
      <c r="BD33398" s="325"/>
      <c r="EL33398" s="325"/>
    </row>
    <row r="33399" spans="56:142" x14ac:dyDescent="0.2">
      <c r="BD33399" s="325"/>
      <c r="EL33399" s="325"/>
    </row>
    <row r="33400" spans="56:142" x14ac:dyDescent="0.2">
      <c r="BD33400" s="325"/>
      <c r="EL33400" s="325"/>
    </row>
    <row r="33401" spans="56:142" x14ac:dyDescent="0.2">
      <c r="BD33401" s="325"/>
      <c r="EL33401" s="325"/>
    </row>
    <row r="33402" spans="56:142" x14ac:dyDescent="0.2">
      <c r="BD33402" s="325"/>
      <c r="EL33402" s="325"/>
    </row>
    <row r="33403" spans="56:142" x14ac:dyDescent="0.2">
      <c r="BD33403" s="325"/>
      <c r="EL33403" s="325"/>
    </row>
    <row r="33404" spans="56:142" x14ac:dyDescent="0.2">
      <c r="BD33404" s="325"/>
      <c r="EL33404" s="325"/>
    </row>
    <row r="33405" spans="56:142" x14ac:dyDescent="0.2">
      <c r="BD33405" s="325"/>
      <c r="EL33405" s="325"/>
    </row>
    <row r="33406" spans="56:142" x14ac:dyDescent="0.2">
      <c r="BD33406" s="325"/>
      <c r="EL33406" s="325"/>
    </row>
    <row r="33407" spans="56:142" x14ac:dyDescent="0.2">
      <c r="BD33407" s="325"/>
      <c r="EL33407" s="325"/>
    </row>
    <row r="33408" spans="56:142" x14ac:dyDescent="0.2">
      <c r="BD33408" s="325"/>
      <c r="EL33408" s="325"/>
    </row>
    <row r="33409" spans="56:142" x14ac:dyDescent="0.2">
      <c r="BD33409" s="325"/>
      <c r="EL33409" s="325"/>
    </row>
    <row r="33410" spans="56:142" x14ac:dyDescent="0.2">
      <c r="BD33410" s="325"/>
      <c r="EL33410" s="325"/>
    </row>
    <row r="33411" spans="56:142" x14ac:dyDescent="0.2">
      <c r="BD33411" s="325"/>
      <c r="EL33411" s="325"/>
    </row>
    <row r="33412" spans="56:142" x14ac:dyDescent="0.2">
      <c r="BD33412" s="325"/>
      <c r="EL33412" s="325"/>
    </row>
    <row r="33413" spans="56:142" x14ac:dyDescent="0.2">
      <c r="BD33413" s="325"/>
      <c r="EL33413" s="325"/>
    </row>
    <row r="33414" spans="56:142" x14ac:dyDescent="0.2">
      <c r="BD33414" s="325"/>
      <c r="EL33414" s="325"/>
    </row>
    <row r="33415" spans="56:142" x14ac:dyDescent="0.2">
      <c r="BD33415" s="325"/>
      <c r="EL33415" s="325"/>
    </row>
    <row r="33416" spans="56:142" x14ac:dyDescent="0.2">
      <c r="BD33416" s="325"/>
      <c r="EL33416" s="325"/>
    </row>
    <row r="33417" spans="56:142" x14ac:dyDescent="0.2">
      <c r="BD33417" s="325"/>
      <c r="EL33417" s="325"/>
    </row>
    <row r="33418" spans="56:142" x14ac:dyDescent="0.2">
      <c r="BD33418" s="325"/>
      <c r="EL33418" s="325"/>
    </row>
    <row r="33419" spans="56:142" x14ac:dyDescent="0.2">
      <c r="BD33419" s="325"/>
      <c r="EL33419" s="325"/>
    </row>
    <row r="33420" spans="56:142" x14ac:dyDescent="0.2">
      <c r="BD33420" s="325"/>
      <c r="EL33420" s="325"/>
    </row>
    <row r="33421" spans="56:142" x14ac:dyDescent="0.2">
      <c r="BD33421" s="325"/>
      <c r="EL33421" s="325"/>
    </row>
    <row r="33422" spans="56:142" x14ac:dyDescent="0.2">
      <c r="BD33422" s="325"/>
      <c r="EL33422" s="325"/>
    </row>
    <row r="33423" spans="56:142" x14ac:dyDescent="0.2">
      <c r="BD33423" s="325"/>
      <c r="EL33423" s="325"/>
    </row>
    <row r="33424" spans="56:142" x14ac:dyDescent="0.2">
      <c r="BD33424" s="325"/>
      <c r="EL33424" s="325"/>
    </row>
    <row r="33425" spans="56:142" x14ac:dyDescent="0.2">
      <c r="BD33425" s="325"/>
      <c r="EL33425" s="325"/>
    </row>
    <row r="33426" spans="56:142" x14ac:dyDescent="0.2">
      <c r="BD33426" s="325"/>
      <c r="EL33426" s="325"/>
    </row>
    <row r="33427" spans="56:142" x14ac:dyDescent="0.2">
      <c r="BD33427" s="325"/>
      <c r="EL33427" s="325"/>
    </row>
    <row r="33428" spans="56:142" x14ac:dyDescent="0.2">
      <c r="BD33428" s="325"/>
      <c r="EL33428" s="325"/>
    </row>
    <row r="33429" spans="56:142" x14ac:dyDescent="0.2">
      <c r="BD33429" s="325"/>
      <c r="EL33429" s="325"/>
    </row>
    <row r="33430" spans="56:142" x14ac:dyDescent="0.2">
      <c r="BD33430" s="325"/>
      <c r="EL33430" s="325"/>
    </row>
    <row r="33431" spans="56:142" x14ac:dyDescent="0.2">
      <c r="BD33431" s="325"/>
      <c r="EL33431" s="325"/>
    </row>
    <row r="33432" spans="56:142" x14ac:dyDescent="0.2">
      <c r="BD33432" s="325"/>
      <c r="EL33432" s="325"/>
    </row>
    <row r="33433" spans="56:142" x14ac:dyDescent="0.2">
      <c r="BD33433" s="325"/>
      <c r="EL33433" s="325"/>
    </row>
    <row r="33434" spans="56:142" x14ac:dyDescent="0.2">
      <c r="BD33434" s="325"/>
      <c r="EL33434" s="325"/>
    </row>
    <row r="33435" spans="56:142" x14ac:dyDescent="0.2">
      <c r="BD33435" s="325"/>
      <c r="EL33435" s="325"/>
    </row>
    <row r="33436" spans="56:142" x14ac:dyDescent="0.2">
      <c r="BD33436" s="325"/>
      <c r="EL33436" s="325"/>
    </row>
    <row r="33437" spans="56:142" x14ac:dyDescent="0.2">
      <c r="BD33437" s="325"/>
      <c r="EL33437" s="325"/>
    </row>
    <row r="33438" spans="56:142" x14ac:dyDescent="0.2">
      <c r="BD33438" s="325"/>
      <c r="EL33438" s="325"/>
    </row>
    <row r="33439" spans="56:142" x14ac:dyDescent="0.2">
      <c r="BD33439" s="325"/>
      <c r="EL33439" s="325"/>
    </row>
    <row r="33440" spans="56:142" x14ac:dyDescent="0.2">
      <c r="BD33440" s="325"/>
      <c r="EL33440" s="325"/>
    </row>
    <row r="33441" spans="56:142" x14ac:dyDescent="0.2">
      <c r="BD33441" s="325"/>
      <c r="EL33441" s="325"/>
    </row>
    <row r="33442" spans="56:142" x14ac:dyDescent="0.2">
      <c r="BD33442" s="325"/>
      <c r="EL33442" s="325"/>
    </row>
    <row r="33443" spans="56:142" x14ac:dyDescent="0.2">
      <c r="BD33443" s="325"/>
      <c r="EL33443" s="325"/>
    </row>
    <row r="33444" spans="56:142" x14ac:dyDescent="0.2">
      <c r="BD33444" s="325"/>
      <c r="EL33444" s="325"/>
    </row>
    <row r="33445" spans="56:142" x14ac:dyDescent="0.2">
      <c r="BD33445" s="325"/>
      <c r="EL33445" s="325"/>
    </row>
    <row r="33446" spans="56:142" x14ac:dyDescent="0.2">
      <c r="BD33446" s="325"/>
      <c r="EL33446" s="325"/>
    </row>
    <row r="33447" spans="56:142" x14ac:dyDescent="0.2">
      <c r="BD33447" s="325"/>
      <c r="EL33447" s="325"/>
    </row>
    <row r="33448" spans="56:142" x14ac:dyDescent="0.2">
      <c r="BD33448" s="325"/>
      <c r="EL33448" s="325"/>
    </row>
    <row r="33449" spans="56:142" x14ac:dyDescent="0.2">
      <c r="BD33449" s="325"/>
      <c r="EL33449" s="325"/>
    </row>
    <row r="33450" spans="56:142" x14ac:dyDescent="0.2">
      <c r="BD33450" s="325"/>
      <c r="EL33450" s="325"/>
    </row>
    <row r="33451" spans="56:142" x14ac:dyDescent="0.2">
      <c r="BD33451" s="325"/>
      <c r="EL33451" s="325"/>
    </row>
    <row r="33452" spans="56:142" x14ac:dyDescent="0.2">
      <c r="BD33452" s="325"/>
      <c r="EL33452" s="325"/>
    </row>
    <row r="33453" spans="56:142" x14ac:dyDescent="0.2">
      <c r="BD33453" s="325"/>
      <c r="EL33453" s="325"/>
    </row>
    <row r="33454" spans="56:142" x14ac:dyDescent="0.2">
      <c r="BD33454" s="325"/>
      <c r="EL33454" s="325"/>
    </row>
    <row r="33455" spans="56:142" x14ac:dyDescent="0.2">
      <c r="BD33455" s="325"/>
      <c r="EL33455" s="325"/>
    </row>
    <row r="33456" spans="56:142" x14ac:dyDescent="0.2">
      <c r="BD33456" s="325"/>
      <c r="EL33456" s="325"/>
    </row>
    <row r="33457" spans="56:142" x14ac:dyDescent="0.2">
      <c r="BD33457" s="325"/>
      <c r="EL33457" s="325"/>
    </row>
    <row r="33458" spans="56:142" x14ac:dyDescent="0.2">
      <c r="BD33458" s="325"/>
      <c r="EL33458" s="325"/>
    </row>
    <row r="33459" spans="56:142" x14ac:dyDescent="0.2">
      <c r="BD33459" s="325"/>
      <c r="EL33459" s="325"/>
    </row>
    <row r="33460" spans="56:142" x14ac:dyDescent="0.2">
      <c r="BD33460" s="325"/>
      <c r="EL33460" s="325"/>
    </row>
    <row r="33461" spans="56:142" x14ac:dyDescent="0.2">
      <c r="BD33461" s="325"/>
      <c r="EL33461" s="325"/>
    </row>
    <row r="33462" spans="56:142" x14ac:dyDescent="0.2">
      <c r="BD33462" s="325"/>
      <c r="EL33462" s="325"/>
    </row>
    <row r="33463" spans="56:142" x14ac:dyDescent="0.2">
      <c r="BD33463" s="325"/>
      <c r="EL33463" s="325"/>
    </row>
    <row r="33464" spans="56:142" x14ac:dyDescent="0.2">
      <c r="BD33464" s="325"/>
      <c r="EL33464" s="325"/>
    </row>
    <row r="33465" spans="56:142" x14ac:dyDescent="0.2">
      <c r="BD33465" s="325"/>
      <c r="EL33465" s="325"/>
    </row>
    <row r="33466" spans="56:142" x14ac:dyDescent="0.2">
      <c r="BD33466" s="325"/>
      <c r="EL33466" s="325"/>
    </row>
    <row r="33467" spans="56:142" x14ac:dyDescent="0.2">
      <c r="BD33467" s="325"/>
      <c r="EL33467" s="325"/>
    </row>
    <row r="33468" spans="56:142" x14ac:dyDescent="0.2">
      <c r="BD33468" s="325"/>
      <c r="EL33468" s="325"/>
    </row>
    <row r="33469" spans="56:142" x14ac:dyDescent="0.2">
      <c r="BD33469" s="325"/>
      <c r="EL33469" s="325"/>
    </row>
    <row r="33470" spans="56:142" x14ac:dyDescent="0.2">
      <c r="BD33470" s="325"/>
      <c r="EL33470" s="325"/>
    </row>
    <row r="33471" spans="56:142" x14ac:dyDescent="0.2">
      <c r="BD33471" s="325"/>
      <c r="EL33471" s="325"/>
    </row>
    <row r="33472" spans="56:142" x14ac:dyDescent="0.2">
      <c r="BD33472" s="325"/>
      <c r="EL33472" s="325"/>
    </row>
    <row r="33473" spans="56:142" x14ac:dyDescent="0.2">
      <c r="BD33473" s="325"/>
      <c r="EL33473" s="325"/>
    </row>
    <row r="33474" spans="56:142" x14ac:dyDescent="0.2">
      <c r="BD33474" s="325"/>
      <c r="EL33474" s="325"/>
    </row>
    <row r="33475" spans="56:142" x14ac:dyDescent="0.2">
      <c r="BD33475" s="325"/>
      <c r="EL33475" s="325"/>
    </row>
    <row r="33476" spans="56:142" x14ac:dyDescent="0.2">
      <c r="BD33476" s="325"/>
      <c r="EL33476" s="325"/>
    </row>
    <row r="33477" spans="56:142" x14ac:dyDescent="0.2">
      <c r="BD33477" s="325"/>
      <c r="EL33477" s="325"/>
    </row>
    <row r="33478" spans="56:142" x14ac:dyDescent="0.2">
      <c r="BD33478" s="325"/>
      <c r="EL33478" s="325"/>
    </row>
    <row r="33479" spans="56:142" x14ac:dyDescent="0.2">
      <c r="BD33479" s="325"/>
      <c r="EL33479" s="325"/>
    </row>
    <row r="33480" spans="56:142" x14ac:dyDescent="0.2">
      <c r="BD33480" s="325"/>
      <c r="EL33480" s="325"/>
    </row>
    <row r="33481" spans="56:142" x14ac:dyDescent="0.2">
      <c r="BD33481" s="325"/>
      <c r="EL33481" s="325"/>
    </row>
    <row r="33482" spans="56:142" x14ac:dyDescent="0.2">
      <c r="BD33482" s="325"/>
      <c r="EL33482" s="325"/>
    </row>
    <row r="33483" spans="56:142" x14ac:dyDescent="0.2">
      <c r="BD33483" s="325"/>
      <c r="EL33483" s="325"/>
    </row>
    <row r="33484" spans="56:142" x14ac:dyDescent="0.2">
      <c r="BD33484" s="325"/>
      <c r="EL33484" s="325"/>
    </row>
    <row r="33485" spans="56:142" x14ac:dyDescent="0.2">
      <c r="BD33485" s="325"/>
      <c r="EL33485" s="325"/>
    </row>
    <row r="33486" spans="56:142" x14ac:dyDescent="0.2">
      <c r="BD33486" s="325"/>
      <c r="EL33486" s="325"/>
    </row>
    <row r="33487" spans="56:142" x14ac:dyDescent="0.2">
      <c r="BD33487" s="325"/>
      <c r="EL33487" s="325"/>
    </row>
    <row r="33488" spans="56:142" x14ac:dyDescent="0.2">
      <c r="BD33488" s="325"/>
      <c r="EL33488" s="325"/>
    </row>
    <row r="33489" spans="56:142" x14ac:dyDescent="0.2">
      <c r="BD33489" s="325"/>
      <c r="EL33489" s="325"/>
    </row>
    <row r="33490" spans="56:142" x14ac:dyDescent="0.2">
      <c r="BD33490" s="325"/>
      <c r="EL33490" s="325"/>
    </row>
    <row r="33491" spans="56:142" x14ac:dyDescent="0.2">
      <c r="BD33491" s="325"/>
      <c r="EL33491" s="325"/>
    </row>
    <row r="33492" spans="56:142" x14ac:dyDescent="0.2">
      <c r="BD33492" s="325"/>
      <c r="EL33492" s="325"/>
    </row>
    <row r="33493" spans="56:142" x14ac:dyDescent="0.2">
      <c r="BD33493" s="325"/>
      <c r="EL33493" s="325"/>
    </row>
    <row r="33494" spans="56:142" x14ac:dyDescent="0.2">
      <c r="BD33494" s="325"/>
      <c r="EL33494" s="325"/>
    </row>
    <row r="33495" spans="56:142" x14ac:dyDescent="0.2">
      <c r="BD33495" s="325"/>
      <c r="EL33495" s="325"/>
    </row>
    <row r="33496" spans="56:142" x14ac:dyDescent="0.2">
      <c r="BD33496" s="325"/>
      <c r="EL33496" s="325"/>
    </row>
    <row r="33497" spans="56:142" x14ac:dyDescent="0.2">
      <c r="BD33497" s="325"/>
      <c r="EL33497" s="325"/>
    </row>
    <row r="33498" spans="56:142" x14ac:dyDescent="0.2">
      <c r="BD33498" s="325"/>
      <c r="EL33498" s="325"/>
    </row>
    <row r="33499" spans="56:142" x14ac:dyDescent="0.2">
      <c r="BD33499" s="325"/>
      <c r="EL33499" s="325"/>
    </row>
    <row r="33500" spans="56:142" x14ac:dyDescent="0.2">
      <c r="BD33500" s="325"/>
      <c r="EL33500" s="325"/>
    </row>
    <row r="33501" spans="56:142" x14ac:dyDescent="0.2">
      <c r="BD33501" s="325"/>
      <c r="EL33501" s="325"/>
    </row>
    <row r="33502" spans="56:142" x14ac:dyDescent="0.2">
      <c r="BD33502" s="325"/>
      <c r="EL33502" s="325"/>
    </row>
    <row r="33503" spans="56:142" x14ac:dyDescent="0.2">
      <c r="BD33503" s="325"/>
      <c r="EL33503" s="325"/>
    </row>
    <row r="33504" spans="56:142" x14ac:dyDescent="0.2">
      <c r="BD33504" s="325"/>
      <c r="EL33504" s="325"/>
    </row>
    <row r="33505" spans="56:142" x14ac:dyDescent="0.2">
      <c r="BD33505" s="325"/>
      <c r="EL33505" s="325"/>
    </row>
    <row r="33506" spans="56:142" x14ac:dyDescent="0.2">
      <c r="BD33506" s="325"/>
      <c r="EL33506" s="325"/>
    </row>
    <row r="33507" spans="56:142" x14ac:dyDescent="0.2">
      <c r="BD33507" s="325"/>
      <c r="EL33507" s="325"/>
    </row>
    <row r="33508" spans="56:142" x14ac:dyDescent="0.2">
      <c r="BD33508" s="325"/>
      <c r="EL33508" s="325"/>
    </row>
    <row r="33509" spans="56:142" x14ac:dyDescent="0.2">
      <c r="BD33509" s="325"/>
      <c r="EL33509" s="325"/>
    </row>
    <row r="33510" spans="56:142" x14ac:dyDescent="0.2">
      <c r="BD33510" s="325"/>
      <c r="EL33510" s="325"/>
    </row>
    <row r="33511" spans="56:142" x14ac:dyDescent="0.2">
      <c r="BD33511" s="325"/>
      <c r="EL33511" s="325"/>
    </row>
    <row r="33512" spans="56:142" x14ac:dyDescent="0.2">
      <c r="BD33512" s="325"/>
      <c r="EL33512" s="325"/>
    </row>
    <row r="33513" spans="56:142" x14ac:dyDescent="0.2">
      <c r="BD33513" s="325"/>
      <c r="EL33513" s="325"/>
    </row>
    <row r="33514" spans="56:142" x14ac:dyDescent="0.2">
      <c r="BD33514" s="325"/>
      <c r="EL33514" s="325"/>
    </row>
    <row r="33515" spans="56:142" x14ac:dyDescent="0.2">
      <c r="BD33515" s="325"/>
      <c r="EL33515" s="325"/>
    </row>
    <row r="33516" spans="56:142" x14ac:dyDescent="0.2">
      <c r="BD33516" s="325"/>
      <c r="EL33516" s="325"/>
    </row>
    <row r="33517" spans="56:142" x14ac:dyDescent="0.2">
      <c r="BD33517" s="325"/>
      <c r="EL33517" s="325"/>
    </row>
    <row r="33518" spans="56:142" x14ac:dyDescent="0.2">
      <c r="BD33518" s="325"/>
      <c r="EL33518" s="325"/>
    </row>
    <row r="33519" spans="56:142" x14ac:dyDescent="0.2">
      <c r="BD33519" s="325"/>
      <c r="EL33519" s="325"/>
    </row>
    <row r="33520" spans="56:142" x14ac:dyDescent="0.2">
      <c r="BD33520" s="325"/>
      <c r="EL33520" s="325"/>
    </row>
    <row r="33521" spans="56:142" x14ac:dyDescent="0.2">
      <c r="BD33521" s="325"/>
      <c r="EL33521" s="325"/>
    </row>
    <row r="33522" spans="56:142" x14ac:dyDescent="0.2">
      <c r="BD33522" s="325"/>
      <c r="EL33522" s="325"/>
    </row>
    <row r="33523" spans="56:142" x14ac:dyDescent="0.2">
      <c r="BD33523" s="325"/>
      <c r="EL33523" s="325"/>
    </row>
    <row r="33524" spans="56:142" x14ac:dyDescent="0.2">
      <c r="BD33524" s="325"/>
      <c r="EL33524" s="325"/>
    </row>
    <row r="33525" spans="56:142" x14ac:dyDescent="0.2">
      <c r="BD33525" s="325"/>
      <c r="EL33525" s="325"/>
    </row>
    <row r="33526" spans="56:142" x14ac:dyDescent="0.2">
      <c r="BD33526" s="325"/>
      <c r="EL33526" s="325"/>
    </row>
    <row r="33527" spans="56:142" x14ac:dyDescent="0.2">
      <c r="BD33527" s="325"/>
      <c r="EL33527" s="325"/>
    </row>
    <row r="33528" spans="56:142" x14ac:dyDescent="0.2">
      <c r="BD33528" s="325"/>
      <c r="EL33528" s="325"/>
    </row>
    <row r="33529" spans="56:142" x14ac:dyDescent="0.2">
      <c r="BD33529" s="325"/>
      <c r="EL33529" s="325"/>
    </row>
    <row r="33530" spans="56:142" x14ac:dyDescent="0.2">
      <c r="BD33530" s="325"/>
      <c r="EL33530" s="325"/>
    </row>
    <row r="33531" spans="56:142" x14ac:dyDescent="0.2">
      <c r="BD33531" s="325"/>
      <c r="EL33531" s="325"/>
    </row>
    <row r="33532" spans="56:142" x14ac:dyDescent="0.2">
      <c r="BD33532" s="325"/>
      <c r="EL33532" s="325"/>
    </row>
    <row r="33533" spans="56:142" x14ac:dyDescent="0.2">
      <c r="BD33533" s="325"/>
      <c r="EL33533" s="325"/>
    </row>
    <row r="33534" spans="56:142" x14ac:dyDescent="0.2">
      <c r="BD33534" s="325"/>
      <c r="EL33534" s="325"/>
    </row>
    <row r="33535" spans="56:142" x14ac:dyDescent="0.2">
      <c r="BD33535" s="325"/>
      <c r="EL33535" s="325"/>
    </row>
    <row r="33536" spans="56:142" x14ac:dyDescent="0.2">
      <c r="BD33536" s="325"/>
      <c r="EL33536" s="325"/>
    </row>
    <row r="33537" spans="56:142" x14ac:dyDescent="0.2">
      <c r="BD33537" s="325"/>
      <c r="EL33537" s="325"/>
    </row>
    <row r="33538" spans="56:142" x14ac:dyDescent="0.2">
      <c r="BD33538" s="325"/>
      <c r="EL33538" s="325"/>
    </row>
    <row r="33539" spans="56:142" x14ac:dyDescent="0.2">
      <c r="BD33539" s="325"/>
      <c r="EL33539" s="325"/>
    </row>
    <row r="33540" spans="56:142" x14ac:dyDescent="0.2">
      <c r="BD33540" s="325"/>
      <c r="EL33540" s="325"/>
    </row>
    <row r="33541" spans="56:142" x14ac:dyDescent="0.2">
      <c r="BD33541" s="325"/>
      <c r="EL33541" s="325"/>
    </row>
    <row r="33542" spans="56:142" x14ac:dyDescent="0.2">
      <c r="BD33542" s="325"/>
      <c r="EL33542" s="325"/>
    </row>
    <row r="33543" spans="56:142" x14ac:dyDescent="0.2">
      <c r="BD33543" s="325"/>
      <c r="EL33543" s="325"/>
    </row>
    <row r="33544" spans="56:142" x14ac:dyDescent="0.2">
      <c r="BD33544" s="325"/>
      <c r="EL33544" s="325"/>
    </row>
    <row r="33545" spans="56:142" x14ac:dyDescent="0.2">
      <c r="BD33545" s="325"/>
      <c r="EL33545" s="325"/>
    </row>
    <row r="33546" spans="56:142" x14ac:dyDescent="0.2">
      <c r="BD33546" s="325"/>
      <c r="EL33546" s="325"/>
    </row>
    <row r="33547" spans="56:142" x14ac:dyDescent="0.2">
      <c r="BD33547" s="325"/>
      <c r="EL33547" s="325"/>
    </row>
    <row r="33548" spans="56:142" x14ac:dyDescent="0.2">
      <c r="BD33548" s="325"/>
      <c r="EL33548" s="325"/>
    </row>
    <row r="33549" spans="56:142" x14ac:dyDescent="0.2">
      <c r="BD33549" s="325"/>
      <c r="EL33549" s="325"/>
    </row>
    <row r="33550" spans="56:142" x14ac:dyDescent="0.2">
      <c r="BD33550" s="325"/>
      <c r="EL33550" s="325"/>
    </row>
    <row r="33551" spans="56:142" x14ac:dyDescent="0.2">
      <c r="BD33551" s="325"/>
      <c r="EL33551" s="325"/>
    </row>
    <row r="33552" spans="56:142" x14ac:dyDescent="0.2">
      <c r="BD33552" s="325"/>
      <c r="EL33552" s="325"/>
    </row>
    <row r="33553" spans="56:142" x14ac:dyDescent="0.2">
      <c r="BD33553" s="325"/>
      <c r="EL33553" s="325"/>
    </row>
    <row r="33554" spans="56:142" x14ac:dyDescent="0.2">
      <c r="BD33554" s="325"/>
      <c r="EL33554" s="325"/>
    </row>
    <row r="33555" spans="56:142" x14ac:dyDescent="0.2">
      <c r="BD33555" s="325"/>
      <c r="EL33555" s="325"/>
    </row>
    <row r="33556" spans="56:142" x14ac:dyDescent="0.2">
      <c r="BD33556" s="325"/>
      <c r="EL33556" s="325"/>
    </row>
    <row r="33557" spans="56:142" x14ac:dyDescent="0.2">
      <c r="BD33557" s="325"/>
      <c r="EL33557" s="325"/>
    </row>
    <row r="33558" spans="56:142" x14ac:dyDescent="0.2">
      <c r="BD33558" s="325"/>
      <c r="EL33558" s="325"/>
    </row>
    <row r="33559" spans="56:142" x14ac:dyDescent="0.2">
      <c r="BD33559" s="325"/>
      <c r="EL33559" s="325"/>
    </row>
    <row r="33560" spans="56:142" x14ac:dyDescent="0.2">
      <c r="BD33560" s="325"/>
      <c r="EL33560" s="325"/>
    </row>
    <row r="33561" spans="56:142" x14ac:dyDescent="0.2">
      <c r="BD33561" s="325"/>
      <c r="EL33561" s="325"/>
    </row>
    <row r="33562" spans="56:142" x14ac:dyDescent="0.2">
      <c r="BD33562" s="325"/>
      <c r="EL33562" s="325"/>
    </row>
    <row r="33563" spans="56:142" x14ac:dyDescent="0.2">
      <c r="BD33563" s="325"/>
      <c r="EL33563" s="325"/>
    </row>
    <row r="33564" spans="56:142" x14ac:dyDescent="0.2">
      <c r="BD33564" s="325"/>
      <c r="EL33564" s="325"/>
    </row>
    <row r="33565" spans="56:142" x14ac:dyDescent="0.2">
      <c r="BD33565" s="325"/>
      <c r="EL33565" s="325"/>
    </row>
    <row r="33566" spans="56:142" x14ac:dyDescent="0.2">
      <c r="BD33566" s="325"/>
      <c r="EL33566" s="325"/>
    </row>
    <row r="33567" spans="56:142" x14ac:dyDescent="0.2">
      <c r="BD33567" s="325"/>
      <c r="EL33567" s="325"/>
    </row>
    <row r="33568" spans="56:142" x14ac:dyDescent="0.2">
      <c r="BD33568" s="325"/>
      <c r="EL33568" s="325"/>
    </row>
    <row r="33569" spans="56:142" x14ac:dyDescent="0.2">
      <c r="BD33569" s="325"/>
      <c r="EL33569" s="325"/>
    </row>
    <row r="33570" spans="56:142" x14ac:dyDescent="0.2">
      <c r="BD33570" s="325"/>
      <c r="EL33570" s="325"/>
    </row>
    <row r="33571" spans="56:142" x14ac:dyDescent="0.2">
      <c r="BD33571" s="325"/>
      <c r="EL33571" s="325"/>
    </row>
    <row r="33572" spans="56:142" x14ac:dyDescent="0.2">
      <c r="BD33572" s="325"/>
      <c r="EL33572" s="325"/>
    </row>
    <row r="33573" spans="56:142" x14ac:dyDescent="0.2">
      <c r="BD33573" s="325"/>
      <c r="EL33573" s="325"/>
    </row>
    <row r="33574" spans="56:142" x14ac:dyDescent="0.2">
      <c r="BD33574" s="325"/>
      <c r="EL33574" s="325"/>
    </row>
    <row r="33575" spans="56:142" x14ac:dyDescent="0.2">
      <c r="BD33575" s="325"/>
      <c r="EL33575" s="325"/>
    </row>
    <row r="33576" spans="56:142" x14ac:dyDescent="0.2">
      <c r="BD33576" s="325"/>
      <c r="EL33576" s="325"/>
    </row>
    <row r="33577" spans="56:142" x14ac:dyDescent="0.2">
      <c r="BD33577" s="325"/>
      <c r="EL33577" s="325"/>
    </row>
    <row r="33578" spans="56:142" x14ac:dyDescent="0.2">
      <c r="BD33578" s="325"/>
      <c r="EL33578" s="325"/>
    </row>
    <row r="33579" spans="56:142" x14ac:dyDescent="0.2">
      <c r="BD33579" s="325"/>
      <c r="EL33579" s="325"/>
    </row>
    <row r="33580" spans="56:142" x14ac:dyDescent="0.2">
      <c r="BD33580" s="325"/>
      <c r="EL33580" s="325"/>
    </row>
    <row r="33581" spans="56:142" x14ac:dyDescent="0.2">
      <c r="BD33581" s="325"/>
      <c r="EL33581" s="325"/>
    </row>
    <row r="33582" spans="56:142" x14ac:dyDescent="0.2">
      <c r="BD33582" s="325"/>
      <c r="EL33582" s="325"/>
    </row>
    <row r="33583" spans="56:142" x14ac:dyDescent="0.2">
      <c r="BD33583" s="325"/>
      <c r="EL33583" s="325"/>
    </row>
    <row r="33584" spans="56:142" x14ac:dyDescent="0.2">
      <c r="BD33584" s="325"/>
      <c r="EL33584" s="325"/>
    </row>
    <row r="33585" spans="56:142" x14ac:dyDescent="0.2">
      <c r="BD33585" s="325"/>
      <c r="EL33585" s="325"/>
    </row>
    <row r="33586" spans="56:142" x14ac:dyDescent="0.2">
      <c r="BD33586" s="325"/>
      <c r="EL33586" s="325"/>
    </row>
    <row r="33587" spans="56:142" x14ac:dyDescent="0.2">
      <c r="BD33587" s="325"/>
      <c r="EL33587" s="325"/>
    </row>
    <row r="33588" spans="56:142" x14ac:dyDescent="0.2">
      <c r="BD33588" s="325"/>
      <c r="EL33588" s="325"/>
    </row>
    <row r="33589" spans="56:142" x14ac:dyDescent="0.2">
      <c r="BD33589" s="325"/>
      <c r="EL33589" s="325"/>
    </row>
    <row r="33590" spans="56:142" x14ac:dyDescent="0.2">
      <c r="BD33590" s="325"/>
      <c r="EL33590" s="325"/>
    </row>
    <row r="33591" spans="56:142" x14ac:dyDescent="0.2">
      <c r="BD33591" s="325"/>
      <c r="EL33591" s="325"/>
    </row>
    <row r="33592" spans="56:142" x14ac:dyDescent="0.2">
      <c r="BD33592" s="325"/>
      <c r="EL33592" s="325"/>
    </row>
    <row r="33593" spans="56:142" x14ac:dyDescent="0.2">
      <c r="BD33593" s="325"/>
      <c r="EL33593" s="325"/>
    </row>
    <row r="33594" spans="56:142" x14ac:dyDescent="0.2">
      <c r="BD33594" s="325"/>
      <c r="EL33594" s="325"/>
    </row>
    <row r="33595" spans="56:142" x14ac:dyDescent="0.2">
      <c r="BD33595" s="325"/>
      <c r="EL33595" s="325"/>
    </row>
    <row r="33596" spans="56:142" x14ac:dyDescent="0.2">
      <c r="BD33596" s="325"/>
      <c r="EL33596" s="325"/>
    </row>
    <row r="33597" spans="56:142" x14ac:dyDescent="0.2">
      <c r="BD33597" s="325"/>
      <c r="EL33597" s="325"/>
    </row>
    <row r="33598" spans="56:142" x14ac:dyDescent="0.2">
      <c r="BD33598" s="325"/>
      <c r="EL33598" s="325"/>
    </row>
    <row r="33599" spans="56:142" x14ac:dyDescent="0.2">
      <c r="BD33599" s="325"/>
      <c r="EL33599" s="325"/>
    </row>
    <row r="33600" spans="56:142" x14ac:dyDescent="0.2">
      <c r="BD33600" s="325"/>
      <c r="EL33600" s="325"/>
    </row>
    <row r="33601" spans="56:142" x14ac:dyDescent="0.2">
      <c r="BD33601" s="325"/>
      <c r="EL33601" s="325"/>
    </row>
    <row r="33602" spans="56:142" x14ac:dyDescent="0.2">
      <c r="BD33602" s="325"/>
      <c r="EL33602" s="325"/>
    </row>
    <row r="33603" spans="56:142" x14ac:dyDescent="0.2">
      <c r="BD33603" s="325"/>
      <c r="EL33603" s="325"/>
    </row>
    <row r="33604" spans="56:142" x14ac:dyDescent="0.2">
      <c r="BD33604" s="325"/>
      <c r="EL33604" s="325"/>
    </row>
    <row r="33605" spans="56:142" x14ac:dyDescent="0.2">
      <c r="BD33605" s="325"/>
      <c r="EL33605" s="325"/>
    </row>
    <row r="33606" spans="56:142" x14ac:dyDescent="0.2">
      <c r="BD33606" s="325"/>
      <c r="EL33606" s="325"/>
    </row>
    <row r="33607" spans="56:142" x14ac:dyDescent="0.2">
      <c r="BD33607" s="325"/>
      <c r="EL33607" s="325"/>
    </row>
    <row r="33608" spans="56:142" x14ac:dyDescent="0.2">
      <c r="BD33608" s="325"/>
      <c r="EL33608" s="325"/>
    </row>
    <row r="33609" spans="56:142" x14ac:dyDescent="0.2">
      <c r="BD33609" s="325"/>
      <c r="EL33609" s="325"/>
    </row>
    <row r="33610" spans="56:142" x14ac:dyDescent="0.2">
      <c r="BD33610" s="325"/>
      <c r="EL33610" s="325"/>
    </row>
    <row r="33611" spans="56:142" x14ac:dyDescent="0.2">
      <c r="BD33611" s="325"/>
      <c r="EL33611" s="325"/>
    </row>
    <row r="33612" spans="56:142" x14ac:dyDescent="0.2">
      <c r="BD33612" s="325"/>
      <c r="EL33612" s="325"/>
    </row>
    <row r="33613" spans="56:142" x14ac:dyDescent="0.2">
      <c r="BD33613" s="325"/>
      <c r="EL33613" s="325"/>
    </row>
    <row r="33614" spans="56:142" x14ac:dyDescent="0.2">
      <c r="BD33614" s="325"/>
      <c r="EL33614" s="325"/>
    </row>
    <row r="33615" spans="56:142" x14ac:dyDescent="0.2">
      <c r="BD33615" s="325"/>
      <c r="EL33615" s="325"/>
    </row>
    <row r="33616" spans="56:142" x14ac:dyDescent="0.2">
      <c r="BD33616" s="325"/>
      <c r="EL33616" s="325"/>
    </row>
    <row r="33617" spans="56:142" x14ac:dyDescent="0.2">
      <c r="BD33617" s="325"/>
      <c r="EL33617" s="325"/>
    </row>
    <row r="33618" spans="56:142" x14ac:dyDescent="0.2">
      <c r="BD33618" s="325"/>
      <c r="EL33618" s="325"/>
    </row>
    <row r="33619" spans="56:142" x14ac:dyDescent="0.2">
      <c r="BD33619" s="325"/>
      <c r="EL33619" s="325"/>
    </row>
    <row r="33620" spans="56:142" x14ac:dyDescent="0.2">
      <c r="BD33620" s="325"/>
      <c r="EL33620" s="325"/>
    </row>
    <row r="33621" spans="56:142" x14ac:dyDescent="0.2">
      <c r="BD33621" s="325"/>
      <c r="EL33621" s="325"/>
    </row>
    <row r="33622" spans="56:142" x14ac:dyDescent="0.2">
      <c r="BD33622" s="325"/>
      <c r="EL33622" s="325"/>
    </row>
    <row r="33623" spans="56:142" x14ac:dyDescent="0.2">
      <c r="BD33623" s="325"/>
      <c r="EL33623" s="325"/>
    </row>
    <row r="33624" spans="56:142" x14ac:dyDescent="0.2">
      <c r="BD33624" s="325"/>
      <c r="EL33624" s="325"/>
    </row>
    <row r="33625" spans="56:142" x14ac:dyDescent="0.2">
      <c r="BD33625" s="325"/>
      <c r="EL33625" s="325"/>
    </row>
    <row r="33626" spans="56:142" x14ac:dyDescent="0.2">
      <c r="BD33626" s="325"/>
      <c r="EL33626" s="325"/>
    </row>
    <row r="33627" spans="56:142" x14ac:dyDescent="0.2">
      <c r="BD33627" s="325"/>
      <c r="EL33627" s="325"/>
    </row>
    <row r="33628" spans="56:142" x14ac:dyDescent="0.2">
      <c r="BD33628" s="325"/>
      <c r="EL33628" s="325"/>
    </row>
    <row r="33629" spans="56:142" x14ac:dyDescent="0.2">
      <c r="BD33629" s="325"/>
      <c r="EL33629" s="325"/>
    </row>
    <row r="33630" spans="56:142" x14ac:dyDescent="0.2">
      <c r="BD33630" s="325"/>
      <c r="EL33630" s="325"/>
    </row>
    <row r="33631" spans="56:142" x14ac:dyDescent="0.2">
      <c r="BD33631" s="325"/>
      <c r="EL33631" s="325"/>
    </row>
    <row r="33632" spans="56:142" x14ac:dyDescent="0.2">
      <c r="BD33632" s="325"/>
      <c r="EL33632" s="325"/>
    </row>
    <row r="33633" spans="56:142" x14ac:dyDescent="0.2">
      <c r="BD33633" s="325"/>
      <c r="EL33633" s="325"/>
    </row>
    <row r="33634" spans="56:142" x14ac:dyDescent="0.2">
      <c r="BD33634" s="325"/>
      <c r="EL33634" s="325"/>
    </row>
    <row r="33635" spans="56:142" x14ac:dyDescent="0.2">
      <c r="BD33635" s="325"/>
      <c r="EL33635" s="325"/>
    </row>
    <row r="33636" spans="56:142" x14ac:dyDescent="0.2">
      <c r="BD33636" s="325"/>
      <c r="EL33636" s="325"/>
    </row>
    <row r="33637" spans="56:142" x14ac:dyDescent="0.2">
      <c r="BD33637" s="325"/>
      <c r="EL33637" s="325"/>
    </row>
    <row r="33638" spans="56:142" x14ac:dyDescent="0.2">
      <c r="BD33638" s="325"/>
      <c r="EL33638" s="325"/>
    </row>
    <row r="33639" spans="56:142" x14ac:dyDescent="0.2">
      <c r="BD33639" s="325"/>
      <c r="EL33639" s="325"/>
    </row>
    <row r="33640" spans="56:142" x14ac:dyDescent="0.2">
      <c r="BD33640" s="325"/>
      <c r="EL33640" s="325"/>
    </row>
    <row r="33641" spans="56:142" x14ac:dyDescent="0.2">
      <c r="BD33641" s="325"/>
      <c r="EL33641" s="325"/>
    </row>
    <row r="33642" spans="56:142" x14ac:dyDescent="0.2">
      <c r="BD33642" s="325"/>
      <c r="EL33642" s="325"/>
    </row>
    <row r="33643" spans="56:142" x14ac:dyDescent="0.2">
      <c r="BD33643" s="325"/>
      <c r="EL33643" s="325"/>
    </row>
    <row r="33644" spans="56:142" x14ac:dyDescent="0.2">
      <c r="BD33644" s="325"/>
      <c r="EL33644" s="325"/>
    </row>
    <row r="33645" spans="56:142" x14ac:dyDescent="0.2">
      <c r="BD33645" s="325"/>
      <c r="EL33645" s="325"/>
    </row>
    <row r="33646" spans="56:142" x14ac:dyDescent="0.2">
      <c r="BD33646" s="325"/>
      <c r="EL33646" s="325"/>
    </row>
    <row r="33647" spans="56:142" x14ac:dyDescent="0.2">
      <c r="BD33647" s="325"/>
      <c r="EL33647" s="325"/>
    </row>
    <row r="33648" spans="56:142" x14ac:dyDescent="0.2">
      <c r="BD33648" s="325"/>
      <c r="EL33648" s="325"/>
    </row>
    <row r="33649" spans="56:142" x14ac:dyDescent="0.2">
      <c r="BD33649" s="325"/>
      <c r="EL33649" s="325"/>
    </row>
    <row r="33650" spans="56:142" x14ac:dyDescent="0.2">
      <c r="BD33650" s="325"/>
      <c r="EL33650" s="325"/>
    </row>
    <row r="33651" spans="56:142" x14ac:dyDescent="0.2">
      <c r="BD33651" s="325"/>
      <c r="EL33651" s="325"/>
    </row>
    <row r="33652" spans="56:142" x14ac:dyDescent="0.2">
      <c r="BD33652" s="325"/>
      <c r="EL33652" s="325"/>
    </row>
    <row r="33653" spans="56:142" x14ac:dyDescent="0.2">
      <c r="BD33653" s="325"/>
      <c r="EL33653" s="325"/>
    </row>
    <row r="33654" spans="56:142" x14ac:dyDescent="0.2">
      <c r="BD33654" s="325"/>
      <c r="EL33654" s="325"/>
    </row>
    <row r="33655" spans="56:142" x14ac:dyDescent="0.2">
      <c r="BD33655" s="325"/>
      <c r="EL33655" s="325"/>
    </row>
    <row r="33656" spans="56:142" x14ac:dyDescent="0.2">
      <c r="BD33656" s="325"/>
      <c r="EL33656" s="325"/>
    </row>
    <row r="33657" spans="56:142" x14ac:dyDescent="0.2">
      <c r="BD33657" s="325"/>
      <c r="EL33657" s="325"/>
    </row>
    <row r="33658" spans="56:142" x14ac:dyDescent="0.2">
      <c r="BD33658" s="325"/>
      <c r="EL33658" s="325"/>
    </row>
    <row r="33659" spans="56:142" x14ac:dyDescent="0.2">
      <c r="BD33659" s="325"/>
      <c r="EL33659" s="325"/>
    </row>
    <row r="33660" spans="56:142" x14ac:dyDescent="0.2">
      <c r="BD33660" s="325"/>
      <c r="EL33660" s="325"/>
    </row>
    <row r="33661" spans="56:142" x14ac:dyDescent="0.2">
      <c r="BD33661" s="325"/>
      <c r="EL33661" s="325"/>
    </row>
    <row r="33662" spans="56:142" x14ac:dyDescent="0.2">
      <c r="BD33662" s="325"/>
      <c r="EL33662" s="325"/>
    </row>
    <row r="33663" spans="56:142" x14ac:dyDescent="0.2">
      <c r="BD33663" s="325"/>
      <c r="EL33663" s="325"/>
    </row>
    <row r="33664" spans="56:142" x14ac:dyDescent="0.2">
      <c r="BD33664" s="325"/>
      <c r="EL33664" s="325"/>
    </row>
    <row r="33665" spans="56:142" x14ac:dyDescent="0.2">
      <c r="BD33665" s="325"/>
      <c r="EL33665" s="325"/>
    </row>
    <row r="33666" spans="56:142" x14ac:dyDescent="0.2">
      <c r="BD33666" s="325"/>
      <c r="EL33666" s="325"/>
    </row>
    <row r="33667" spans="56:142" x14ac:dyDescent="0.2">
      <c r="BD33667" s="325"/>
      <c r="EL33667" s="325"/>
    </row>
    <row r="33668" spans="56:142" x14ac:dyDescent="0.2">
      <c r="BD33668" s="325"/>
      <c r="EL33668" s="325"/>
    </row>
    <row r="33669" spans="56:142" x14ac:dyDescent="0.2">
      <c r="BD33669" s="325"/>
      <c r="EL33669" s="325"/>
    </row>
    <row r="33670" spans="56:142" x14ac:dyDescent="0.2">
      <c r="BD33670" s="325"/>
      <c r="EL33670" s="325"/>
    </row>
    <row r="33671" spans="56:142" x14ac:dyDescent="0.2">
      <c r="BD33671" s="325"/>
      <c r="EL33671" s="325"/>
    </row>
    <row r="33672" spans="56:142" x14ac:dyDescent="0.2">
      <c r="BD33672" s="325"/>
      <c r="EL33672" s="325"/>
    </row>
    <row r="33673" spans="56:142" x14ac:dyDescent="0.2">
      <c r="BD33673" s="325"/>
      <c r="EL33673" s="325"/>
    </row>
    <row r="33674" spans="56:142" x14ac:dyDescent="0.2">
      <c r="BD33674" s="325"/>
      <c r="EL33674" s="325"/>
    </row>
    <row r="33675" spans="56:142" x14ac:dyDescent="0.2">
      <c r="BD33675" s="325"/>
      <c r="EL33675" s="325"/>
    </row>
    <row r="33676" spans="56:142" x14ac:dyDescent="0.2">
      <c r="BD33676" s="325"/>
      <c r="EL33676" s="325"/>
    </row>
    <row r="33677" spans="56:142" x14ac:dyDescent="0.2">
      <c r="BD33677" s="325"/>
      <c r="EL33677" s="325"/>
    </row>
    <row r="33678" spans="56:142" x14ac:dyDescent="0.2">
      <c r="BD33678" s="325"/>
      <c r="EL33678" s="325"/>
    </row>
    <row r="33679" spans="56:142" x14ac:dyDescent="0.2">
      <c r="BD33679" s="325"/>
      <c r="EL33679" s="325"/>
    </row>
    <row r="33680" spans="56:142" x14ac:dyDescent="0.2">
      <c r="BD33680" s="325"/>
      <c r="EL33680" s="325"/>
    </row>
    <row r="33681" spans="56:142" x14ac:dyDescent="0.2">
      <c r="BD33681" s="325"/>
      <c r="EL33681" s="325"/>
    </row>
    <row r="33682" spans="56:142" x14ac:dyDescent="0.2">
      <c r="BD33682" s="325"/>
      <c r="EL33682" s="325"/>
    </row>
    <row r="33683" spans="56:142" x14ac:dyDescent="0.2">
      <c r="BD33683" s="325"/>
      <c r="EL33683" s="325"/>
    </row>
    <row r="33684" spans="56:142" x14ac:dyDescent="0.2">
      <c r="BD33684" s="325"/>
      <c r="EL33684" s="325"/>
    </row>
    <row r="33685" spans="56:142" x14ac:dyDescent="0.2">
      <c r="BD33685" s="325"/>
      <c r="EL33685" s="325"/>
    </row>
    <row r="33686" spans="56:142" x14ac:dyDescent="0.2">
      <c r="BD33686" s="325"/>
      <c r="EL33686" s="325"/>
    </row>
    <row r="33687" spans="56:142" x14ac:dyDescent="0.2">
      <c r="BD33687" s="325"/>
      <c r="EL33687" s="325"/>
    </row>
    <row r="33688" spans="56:142" x14ac:dyDescent="0.2">
      <c r="BD33688" s="325"/>
      <c r="EL33688" s="325"/>
    </row>
    <row r="33689" spans="56:142" x14ac:dyDescent="0.2">
      <c r="BD33689" s="325"/>
      <c r="EL33689" s="325"/>
    </row>
    <row r="33690" spans="56:142" x14ac:dyDescent="0.2">
      <c r="BD33690" s="325"/>
      <c r="EL33690" s="325"/>
    </row>
    <row r="33691" spans="56:142" x14ac:dyDescent="0.2">
      <c r="BD33691" s="325"/>
      <c r="EL33691" s="325"/>
    </row>
    <row r="33692" spans="56:142" x14ac:dyDescent="0.2">
      <c r="BD33692" s="325"/>
      <c r="EL33692" s="325"/>
    </row>
    <row r="33693" spans="56:142" x14ac:dyDescent="0.2">
      <c r="BD33693" s="325"/>
      <c r="EL33693" s="325"/>
    </row>
    <row r="33694" spans="56:142" x14ac:dyDescent="0.2">
      <c r="BD33694" s="325"/>
      <c r="EL33694" s="325"/>
    </row>
    <row r="33695" spans="56:142" x14ac:dyDescent="0.2">
      <c r="BD33695" s="325"/>
      <c r="EL33695" s="325"/>
    </row>
    <row r="33696" spans="56:142" x14ac:dyDescent="0.2">
      <c r="BD33696" s="325"/>
      <c r="EL33696" s="325"/>
    </row>
    <row r="33697" spans="56:142" x14ac:dyDescent="0.2">
      <c r="BD33697" s="325"/>
      <c r="EL33697" s="325"/>
    </row>
    <row r="33698" spans="56:142" x14ac:dyDescent="0.2">
      <c r="BD33698" s="325"/>
      <c r="EL33698" s="325"/>
    </row>
    <row r="33699" spans="56:142" x14ac:dyDescent="0.2">
      <c r="BD33699" s="325"/>
      <c r="EL33699" s="325"/>
    </row>
    <row r="33700" spans="56:142" x14ac:dyDescent="0.2">
      <c r="BD33700" s="325"/>
      <c r="EL33700" s="325"/>
    </row>
    <row r="33701" spans="56:142" x14ac:dyDescent="0.2">
      <c r="BD33701" s="325"/>
      <c r="EL33701" s="325"/>
    </row>
    <row r="33702" spans="56:142" x14ac:dyDescent="0.2">
      <c r="BD33702" s="325"/>
      <c r="EL33702" s="325"/>
    </row>
    <row r="33703" spans="56:142" x14ac:dyDescent="0.2">
      <c r="BD33703" s="325"/>
      <c r="EL33703" s="325"/>
    </row>
    <row r="33704" spans="56:142" x14ac:dyDescent="0.2">
      <c r="BD33704" s="325"/>
      <c r="EL33704" s="325"/>
    </row>
    <row r="33705" spans="56:142" x14ac:dyDescent="0.2">
      <c r="BD33705" s="325"/>
      <c r="EL33705" s="325"/>
    </row>
    <row r="33706" spans="56:142" x14ac:dyDescent="0.2">
      <c r="BD33706" s="325"/>
      <c r="EL33706" s="325"/>
    </row>
    <row r="33707" spans="56:142" x14ac:dyDescent="0.2">
      <c r="BD33707" s="325"/>
      <c r="EL33707" s="325"/>
    </row>
    <row r="33708" spans="56:142" x14ac:dyDescent="0.2">
      <c r="BD33708" s="325"/>
      <c r="EL33708" s="325"/>
    </row>
    <row r="33709" spans="56:142" x14ac:dyDescent="0.2">
      <c r="BD33709" s="325"/>
      <c r="EL33709" s="325"/>
    </row>
    <row r="33710" spans="56:142" x14ac:dyDescent="0.2">
      <c r="BD33710" s="325"/>
      <c r="EL33710" s="325"/>
    </row>
    <row r="33711" spans="56:142" x14ac:dyDescent="0.2">
      <c r="BD33711" s="325"/>
      <c r="EL33711" s="325"/>
    </row>
    <row r="33712" spans="56:142" x14ac:dyDescent="0.2">
      <c r="BD33712" s="325"/>
      <c r="EL33712" s="325"/>
    </row>
    <row r="33713" spans="56:142" x14ac:dyDescent="0.2">
      <c r="BD33713" s="325"/>
      <c r="EL33713" s="325"/>
    </row>
    <row r="33714" spans="56:142" x14ac:dyDescent="0.2">
      <c r="BD33714" s="325"/>
      <c r="EL33714" s="325"/>
    </row>
    <row r="33715" spans="56:142" x14ac:dyDescent="0.2">
      <c r="BD33715" s="325"/>
      <c r="EL33715" s="325"/>
    </row>
    <row r="33716" spans="56:142" x14ac:dyDescent="0.2">
      <c r="BD33716" s="325"/>
      <c r="EL33716" s="325"/>
    </row>
    <row r="33717" spans="56:142" x14ac:dyDescent="0.2">
      <c r="BD33717" s="325"/>
      <c r="EL33717" s="325"/>
    </row>
    <row r="33718" spans="56:142" x14ac:dyDescent="0.2">
      <c r="BD33718" s="325"/>
      <c r="EL33718" s="325"/>
    </row>
    <row r="33719" spans="56:142" x14ac:dyDescent="0.2">
      <c r="BD33719" s="325"/>
      <c r="EL33719" s="325"/>
    </row>
    <row r="33720" spans="56:142" x14ac:dyDescent="0.2">
      <c r="BD33720" s="325"/>
      <c r="EL33720" s="325"/>
    </row>
    <row r="33721" spans="56:142" x14ac:dyDescent="0.2">
      <c r="BD33721" s="325"/>
      <c r="EL33721" s="325"/>
    </row>
    <row r="33722" spans="56:142" x14ac:dyDescent="0.2">
      <c r="BD33722" s="325"/>
      <c r="EL33722" s="325"/>
    </row>
    <row r="33723" spans="56:142" x14ac:dyDescent="0.2">
      <c r="BD33723" s="325"/>
      <c r="EL33723" s="325"/>
    </row>
    <row r="33724" spans="56:142" x14ac:dyDescent="0.2">
      <c r="BD33724" s="325"/>
      <c r="EL33724" s="325"/>
    </row>
    <row r="33725" spans="56:142" x14ac:dyDescent="0.2">
      <c r="BD33725" s="325"/>
      <c r="EL33725" s="325"/>
    </row>
    <row r="33726" spans="56:142" x14ac:dyDescent="0.2">
      <c r="BD33726" s="325"/>
      <c r="EL33726" s="325"/>
    </row>
    <row r="33727" spans="56:142" x14ac:dyDescent="0.2">
      <c r="BD33727" s="325"/>
      <c r="EL33727" s="325"/>
    </row>
    <row r="33728" spans="56:142" x14ac:dyDescent="0.2">
      <c r="BD33728" s="325"/>
      <c r="EL33728" s="325"/>
    </row>
    <row r="33729" spans="56:142" x14ac:dyDescent="0.2">
      <c r="BD33729" s="325"/>
      <c r="EL33729" s="325"/>
    </row>
    <row r="33730" spans="56:142" x14ac:dyDescent="0.2">
      <c r="BD33730" s="325"/>
      <c r="EL33730" s="325"/>
    </row>
    <row r="33731" spans="56:142" x14ac:dyDescent="0.2">
      <c r="BD33731" s="325"/>
      <c r="EL33731" s="325"/>
    </row>
    <row r="33732" spans="56:142" x14ac:dyDescent="0.2">
      <c r="BD33732" s="325"/>
      <c r="EL33732" s="325"/>
    </row>
    <row r="33733" spans="56:142" x14ac:dyDescent="0.2">
      <c r="BD33733" s="325"/>
      <c r="EL33733" s="325"/>
    </row>
    <row r="33734" spans="56:142" x14ac:dyDescent="0.2">
      <c r="BD33734" s="325"/>
      <c r="EL33734" s="325"/>
    </row>
    <row r="33735" spans="56:142" x14ac:dyDescent="0.2">
      <c r="BD33735" s="325"/>
      <c r="EL33735" s="325"/>
    </row>
    <row r="33736" spans="56:142" x14ac:dyDescent="0.2">
      <c r="BD33736" s="325"/>
      <c r="EL33736" s="325"/>
    </row>
    <row r="33737" spans="56:142" x14ac:dyDescent="0.2">
      <c r="BD33737" s="325"/>
      <c r="EL33737" s="325"/>
    </row>
    <row r="33738" spans="56:142" x14ac:dyDescent="0.2">
      <c r="BD33738" s="325"/>
      <c r="EL33738" s="325"/>
    </row>
    <row r="33739" spans="56:142" x14ac:dyDescent="0.2">
      <c r="BD33739" s="325"/>
      <c r="EL33739" s="325"/>
    </row>
    <row r="33740" spans="56:142" x14ac:dyDescent="0.2">
      <c r="BD33740" s="325"/>
      <c r="EL33740" s="325"/>
    </row>
    <row r="33741" spans="56:142" x14ac:dyDescent="0.2">
      <c r="BD33741" s="325"/>
      <c r="EL33741" s="325"/>
    </row>
    <row r="33742" spans="56:142" x14ac:dyDescent="0.2">
      <c r="BD33742" s="325"/>
      <c r="EL33742" s="325"/>
    </row>
    <row r="33743" spans="56:142" x14ac:dyDescent="0.2">
      <c r="BD33743" s="325"/>
      <c r="EL33743" s="325"/>
    </row>
    <row r="33744" spans="56:142" x14ac:dyDescent="0.2">
      <c r="BD33744" s="325"/>
      <c r="EL33744" s="325"/>
    </row>
    <row r="33745" spans="56:142" x14ac:dyDescent="0.2">
      <c r="BD33745" s="325"/>
      <c r="EL33745" s="325"/>
    </row>
    <row r="33746" spans="56:142" x14ac:dyDescent="0.2">
      <c r="BD33746" s="325"/>
      <c r="EL33746" s="325"/>
    </row>
    <row r="33747" spans="56:142" x14ac:dyDescent="0.2">
      <c r="BD33747" s="325"/>
      <c r="EL33747" s="325"/>
    </row>
    <row r="33748" spans="56:142" x14ac:dyDescent="0.2">
      <c r="BD33748" s="325"/>
      <c r="EL33748" s="325"/>
    </row>
    <row r="33749" spans="56:142" x14ac:dyDescent="0.2">
      <c r="BD33749" s="325"/>
      <c r="EL33749" s="325"/>
    </row>
    <row r="33750" spans="56:142" x14ac:dyDescent="0.2">
      <c r="BD33750" s="325"/>
      <c r="EL33750" s="325"/>
    </row>
    <row r="33751" spans="56:142" x14ac:dyDescent="0.2">
      <c r="BD33751" s="325"/>
      <c r="EL33751" s="325"/>
    </row>
    <row r="33752" spans="56:142" x14ac:dyDescent="0.2">
      <c r="BD33752" s="325"/>
      <c r="EL33752" s="325"/>
    </row>
    <row r="33753" spans="56:142" x14ac:dyDescent="0.2">
      <c r="BD33753" s="325"/>
      <c r="EL33753" s="325"/>
    </row>
    <row r="33754" spans="56:142" x14ac:dyDescent="0.2">
      <c r="BD33754" s="325"/>
      <c r="EL33754" s="325"/>
    </row>
    <row r="33755" spans="56:142" x14ac:dyDescent="0.2">
      <c r="BD33755" s="325"/>
      <c r="EL33755" s="325"/>
    </row>
    <row r="33756" spans="56:142" x14ac:dyDescent="0.2">
      <c r="BD33756" s="325"/>
      <c r="EL33756" s="325"/>
    </row>
    <row r="33757" spans="56:142" x14ac:dyDescent="0.2">
      <c r="BD33757" s="325"/>
      <c r="EL33757" s="325"/>
    </row>
    <row r="33758" spans="56:142" x14ac:dyDescent="0.2">
      <c r="BD33758" s="325"/>
      <c r="EL33758" s="325"/>
    </row>
    <row r="33759" spans="56:142" x14ac:dyDescent="0.2">
      <c r="BD33759" s="325"/>
      <c r="EL33759" s="325"/>
    </row>
    <row r="33760" spans="56:142" x14ac:dyDescent="0.2">
      <c r="BD33760" s="325"/>
      <c r="EL33760" s="325"/>
    </row>
    <row r="33761" spans="56:142" x14ac:dyDescent="0.2">
      <c r="BD33761" s="325"/>
      <c r="EL33761" s="325"/>
    </row>
    <row r="33762" spans="56:142" x14ac:dyDescent="0.2">
      <c r="BD33762" s="325"/>
      <c r="EL33762" s="325"/>
    </row>
    <row r="33763" spans="56:142" x14ac:dyDescent="0.2">
      <c r="BD33763" s="325"/>
      <c r="EL33763" s="325"/>
    </row>
    <row r="33764" spans="56:142" x14ac:dyDescent="0.2">
      <c r="BD33764" s="325"/>
      <c r="EL33764" s="325"/>
    </row>
    <row r="33765" spans="56:142" x14ac:dyDescent="0.2">
      <c r="BD33765" s="325"/>
      <c r="EL33765" s="325"/>
    </row>
    <row r="33766" spans="56:142" x14ac:dyDescent="0.2">
      <c r="BD33766" s="325"/>
      <c r="EL33766" s="325"/>
    </row>
    <row r="33767" spans="56:142" x14ac:dyDescent="0.2">
      <c r="BD33767" s="325"/>
      <c r="EL33767" s="325"/>
    </row>
    <row r="33768" spans="56:142" x14ac:dyDescent="0.2">
      <c r="BD33768" s="325"/>
      <c r="EL33768" s="325"/>
    </row>
    <row r="33769" spans="56:142" x14ac:dyDescent="0.2">
      <c r="BD33769" s="325"/>
      <c r="EL33769" s="325"/>
    </row>
    <row r="33770" spans="56:142" x14ac:dyDescent="0.2">
      <c r="BD33770" s="325"/>
      <c r="EL33770" s="325"/>
    </row>
    <row r="33771" spans="56:142" x14ac:dyDescent="0.2">
      <c r="BD33771" s="325"/>
      <c r="EL33771" s="325"/>
    </row>
    <row r="33772" spans="56:142" x14ac:dyDescent="0.2">
      <c r="BD33772" s="325"/>
      <c r="EL33772" s="325"/>
    </row>
    <row r="33773" spans="56:142" x14ac:dyDescent="0.2">
      <c r="BD33773" s="325"/>
      <c r="EL33773" s="325"/>
    </row>
    <row r="33774" spans="56:142" x14ac:dyDescent="0.2">
      <c r="BD33774" s="325"/>
      <c r="EL33774" s="325"/>
    </row>
    <row r="33775" spans="56:142" x14ac:dyDescent="0.2">
      <c r="BD33775" s="325"/>
      <c r="EL33775" s="325"/>
    </row>
    <row r="33776" spans="56:142" x14ac:dyDescent="0.2">
      <c r="BD33776" s="325"/>
      <c r="EL33776" s="325"/>
    </row>
    <row r="33777" spans="56:142" x14ac:dyDescent="0.2">
      <c r="BD33777" s="325"/>
      <c r="EL33777" s="325"/>
    </row>
    <row r="33778" spans="56:142" x14ac:dyDescent="0.2">
      <c r="BD33778" s="325"/>
      <c r="EL33778" s="325"/>
    </row>
    <row r="33779" spans="56:142" x14ac:dyDescent="0.2">
      <c r="BD33779" s="325"/>
      <c r="EL33779" s="325"/>
    </row>
    <row r="33780" spans="56:142" x14ac:dyDescent="0.2">
      <c r="BD33780" s="325"/>
      <c r="EL33780" s="325"/>
    </row>
    <row r="33781" spans="56:142" x14ac:dyDescent="0.2">
      <c r="BD33781" s="325"/>
      <c r="EL33781" s="325"/>
    </row>
    <row r="33782" spans="56:142" x14ac:dyDescent="0.2">
      <c r="BD33782" s="325"/>
      <c r="EL33782" s="325"/>
    </row>
    <row r="33783" spans="56:142" x14ac:dyDescent="0.2">
      <c r="BD33783" s="325"/>
      <c r="EL33783" s="325"/>
    </row>
    <row r="33784" spans="56:142" x14ac:dyDescent="0.2">
      <c r="BD33784" s="325"/>
      <c r="EL33784" s="325"/>
    </row>
    <row r="33785" spans="56:142" x14ac:dyDescent="0.2">
      <c r="BD33785" s="325"/>
      <c r="EL33785" s="325"/>
    </row>
    <row r="33786" spans="56:142" x14ac:dyDescent="0.2">
      <c r="BD33786" s="325"/>
      <c r="EL33786" s="325"/>
    </row>
    <row r="33787" spans="56:142" x14ac:dyDescent="0.2">
      <c r="BD33787" s="325"/>
      <c r="EL33787" s="325"/>
    </row>
    <row r="33788" spans="56:142" x14ac:dyDescent="0.2">
      <c r="BD33788" s="325"/>
      <c r="EL33788" s="325"/>
    </row>
    <row r="33789" spans="56:142" x14ac:dyDescent="0.2">
      <c r="BD33789" s="325"/>
      <c r="EL33789" s="325"/>
    </row>
    <row r="33790" spans="56:142" x14ac:dyDescent="0.2">
      <c r="BD33790" s="325"/>
      <c r="EL33790" s="325"/>
    </row>
    <row r="33791" spans="56:142" x14ac:dyDescent="0.2">
      <c r="BD33791" s="325"/>
      <c r="EL33791" s="325"/>
    </row>
    <row r="33792" spans="56:142" x14ac:dyDescent="0.2">
      <c r="BD33792" s="325"/>
      <c r="EL33792" s="325"/>
    </row>
    <row r="33793" spans="56:142" x14ac:dyDescent="0.2">
      <c r="BD33793" s="325"/>
      <c r="EL33793" s="325"/>
    </row>
    <row r="33794" spans="56:142" x14ac:dyDescent="0.2">
      <c r="BD33794" s="325"/>
      <c r="EL33794" s="325"/>
    </row>
    <row r="33795" spans="56:142" x14ac:dyDescent="0.2">
      <c r="BD33795" s="325"/>
      <c r="EL33795" s="325"/>
    </row>
    <row r="33796" spans="56:142" x14ac:dyDescent="0.2">
      <c r="BD33796" s="325"/>
      <c r="EL33796" s="325"/>
    </row>
    <row r="33797" spans="56:142" x14ac:dyDescent="0.2">
      <c r="BD33797" s="325"/>
      <c r="EL33797" s="325"/>
    </row>
    <row r="33798" spans="56:142" x14ac:dyDescent="0.2">
      <c r="BD33798" s="325"/>
      <c r="EL33798" s="325"/>
    </row>
    <row r="33799" spans="56:142" x14ac:dyDescent="0.2">
      <c r="BD33799" s="325"/>
      <c r="EL33799" s="325"/>
    </row>
    <row r="33800" spans="56:142" x14ac:dyDescent="0.2">
      <c r="BD33800" s="325"/>
      <c r="EL33800" s="325"/>
    </row>
    <row r="33801" spans="56:142" x14ac:dyDescent="0.2">
      <c r="BD33801" s="325"/>
      <c r="EL33801" s="325"/>
    </row>
    <row r="33802" spans="56:142" x14ac:dyDescent="0.2">
      <c r="BD33802" s="325"/>
      <c r="EL33802" s="325"/>
    </row>
    <row r="33803" spans="56:142" x14ac:dyDescent="0.2">
      <c r="BD33803" s="325"/>
      <c r="EL33803" s="325"/>
    </row>
    <row r="33804" spans="56:142" x14ac:dyDescent="0.2">
      <c r="BD33804" s="325"/>
      <c r="EL33804" s="325"/>
    </row>
    <row r="33805" spans="56:142" x14ac:dyDescent="0.2">
      <c r="BD33805" s="325"/>
      <c r="EL33805" s="325"/>
    </row>
    <row r="33806" spans="56:142" x14ac:dyDescent="0.2">
      <c r="BD33806" s="325"/>
      <c r="EL33806" s="325"/>
    </row>
    <row r="33807" spans="56:142" x14ac:dyDescent="0.2">
      <c r="BD33807" s="325"/>
      <c r="EL33807" s="325"/>
    </row>
    <row r="33808" spans="56:142" x14ac:dyDescent="0.2">
      <c r="BD33808" s="325"/>
      <c r="EL33808" s="325"/>
    </row>
    <row r="33809" spans="56:142" x14ac:dyDescent="0.2">
      <c r="BD33809" s="325"/>
      <c r="EL33809" s="325"/>
    </row>
    <row r="33810" spans="56:142" x14ac:dyDescent="0.2">
      <c r="BD33810" s="325"/>
      <c r="EL33810" s="325"/>
    </row>
    <row r="33811" spans="56:142" x14ac:dyDescent="0.2">
      <c r="BD33811" s="325"/>
      <c r="EL33811" s="325"/>
    </row>
    <row r="33812" spans="56:142" x14ac:dyDescent="0.2">
      <c r="BD33812" s="325"/>
      <c r="EL33812" s="325"/>
    </row>
    <row r="33813" spans="56:142" x14ac:dyDescent="0.2">
      <c r="BD33813" s="325"/>
      <c r="EL33813" s="325"/>
    </row>
    <row r="33814" spans="56:142" x14ac:dyDescent="0.2">
      <c r="BD33814" s="325"/>
      <c r="EL33814" s="325"/>
    </row>
    <row r="33815" spans="56:142" x14ac:dyDescent="0.2">
      <c r="BD33815" s="325"/>
      <c r="EL33815" s="325"/>
    </row>
    <row r="33816" spans="56:142" x14ac:dyDescent="0.2">
      <c r="BD33816" s="325"/>
      <c r="EL33816" s="325"/>
    </row>
    <row r="33817" spans="56:142" x14ac:dyDescent="0.2">
      <c r="BD33817" s="325"/>
      <c r="EL33817" s="325"/>
    </row>
    <row r="33818" spans="56:142" x14ac:dyDescent="0.2">
      <c r="BD33818" s="325"/>
      <c r="EL33818" s="325"/>
    </row>
    <row r="33819" spans="56:142" x14ac:dyDescent="0.2">
      <c r="BD33819" s="325"/>
      <c r="EL33819" s="325"/>
    </row>
    <row r="33820" spans="56:142" x14ac:dyDescent="0.2">
      <c r="BD33820" s="325"/>
      <c r="EL33820" s="325"/>
    </row>
    <row r="33821" spans="56:142" x14ac:dyDescent="0.2">
      <c r="BD33821" s="325"/>
      <c r="EL33821" s="325"/>
    </row>
    <row r="33822" spans="56:142" x14ac:dyDescent="0.2">
      <c r="BD33822" s="325"/>
      <c r="EL33822" s="325"/>
    </row>
    <row r="33823" spans="56:142" x14ac:dyDescent="0.2">
      <c r="BD33823" s="325"/>
      <c r="EL33823" s="325"/>
    </row>
    <row r="33824" spans="56:142" x14ac:dyDescent="0.2">
      <c r="BD33824" s="325"/>
      <c r="EL33824" s="325"/>
    </row>
    <row r="33825" spans="56:142" x14ac:dyDescent="0.2">
      <c r="BD33825" s="325"/>
      <c r="EL33825" s="325"/>
    </row>
    <row r="33826" spans="56:142" x14ac:dyDescent="0.2">
      <c r="BD33826" s="325"/>
      <c r="EL33826" s="325"/>
    </row>
    <row r="33827" spans="56:142" x14ac:dyDescent="0.2">
      <c r="BD33827" s="325"/>
      <c r="EL33827" s="325"/>
    </row>
    <row r="33828" spans="56:142" x14ac:dyDescent="0.2">
      <c r="BD33828" s="325"/>
      <c r="EL33828" s="325"/>
    </row>
    <row r="33829" spans="56:142" x14ac:dyDescent="0.2">
      <c r="BD33829" s="325"/>
      <c r="EL33829" s="325"/>
    </row>
    <row r="33830" spans="56:142" x14ac:dyDescent="0.2">
      <c r="BD33830" s="325"/>
      <c r="EL33830" s="325"/>
    </row>
    <row r="33831" spans="56:142" x14ac:dyDescent="0.2">
      <c r="BD33831" s="325"/>
      <c r="EL33831" s="325"/>
    </row>
    <row r="33832" spans="56:142" x14ac:dyDescent="0.2">
      <c r="BD33832" s="325"/>
      <c r="EL33832" s="325"/>
    </row>
    <row r="33833" spans="56:142" x14ac:dyDescent="0.2">
      <c r="BD33833" s="325"/>
      <c r="EL33833" s="325"/>
    </row>
    <row r="33834" spans="56:142" x14ac:dyDescent="0.2">
      <c r="BD33834" s="325"/>
      <c r="EL33834" s="325"/>
    </row>
    <row r="33835" spans="56:142" x14ac:dyDescent="0.2">
      <c r="BD33835" s="325"/>
      <c r="EL33835" s="325"/>
    </row>
    <row r="33836" spans="56:142" x14ac:dyDescent="0.2">
      <c r="BD33836" s="325"/>
      <c r="EL33836" s="325"/>
    </row>
    <row r="33837" spans="56:142" x14ac:dyDescent="0.2">
      <c r="BD33837" s="325"/>
      <c r="EL33837" s="325"/>
    </row>
    <row r="33838" spans="56:142" x14ac:dyDescent="0.2">
      <c r="BD33838" s="325"/>
      <c r="EL33838" s="325"/>
    </row>
    <row r="33839" spans="56:142" x14ac:dyDescent="0.2">
      <c r="BD33839" s="325"/>
      <c r="EL33839" s="325"/>
    </row>
    <row r="33840" spans="56:142" x14ac:dyDescent="0.2">
      <c r="BD33840" s="325"/>
      <c r="EL33840" s="325"/>
    </row>
    <row r="33841" spans="56:142" x14ac:dyDescent="0.2">
      <c r="BD33841" s="325"/>
      <c r="EL33841" s="325"/>
    </row>
    <row r="33842" spans="56:142" x14ac:dyDescent="0.2">
      <c r="BD33842" s="325"/>
      <c r="EL33842" s="325"/>
    </row>
    <row r="33843" spans="56:142" x14ac:dyDescent="0.2">
      <c r="BD33843" s="325"/>
      <c r="EL33843" s="325"/>
    </row>
    <row r="33844" spans="56:142" x14ac:dyDescent="0.2">
      <c r="BD33844" s="325"/>
      <c r="EL33844" s="325"/>
    </row>
    <row r="33845" spans="56:142" x14ac:dyDescent="0.2">
      <c r="BD33845" s="325"/>
      <c r="EL33845" s="325"/>
    </row>
    <row r="33846" spans="56:142" x14ac:dyDescent="0.2">
      <c r="BD33846" s="325"/>
      <c r="EL33846" s="325"/>
    </row>
    <row r="33847" spans="56:142" x14ac:dyDescent="0.2">
      <c r="BD33847" s="325"/>
      <c r="EL33847" s="325"/>
    </row>
    <row r="33848" spans="56:142" x14ac:dyDescent="0.2">
      <c r="BD33848" s="325"/>
      <c r="EL33848" s="325"/>
    </row>
    <row r="33849" spans="56:142" x14ac:dyDescent="0.2">
      <c r="BD33849" s="325"/>
      <c r="EL33849" s="325"/>
    </row>
    <row r="33850" spans="56:142" x14ac:dyDescent="0.2">
      <c r="BD33850" s="325"/>
      <c r="EL33850" s="325"/>
    </row>
    <row r="33851" spans="56:142" x14ac:dyDescent="0.2">
      <c r="BD33851" s="325"/>
      <c r="EL33851" s="325"/>
    </row>
    <row r="33852" spans="56:142" x14ac:dyDescent="0.2">
      <c r="BD33852" s="325"/>
      <c r="EL33852" s="325"/>
    </row>
    <row r="33853" spans="56:142" x14ac:dyDescent="0.2">
      <c r="BD33853" s="325"/>
      <c r="EL33853" s="325"/>
    </row>
    <row r="33854" spans="56:142" x14ac:dyDescent="0.2">
      <c r="BD33854" s="325"/>
      <c r="EL33854" s="325"/>
    </row>
    <row r="33855" spans="56:142" x14ac:dyDescent="0.2">
      <c r="BD33855" s="325"/>
      <c r="EL33855" s="325"/>
    </row>
    <row r="33856" spans="56:142" x14ac:dyDescent="0.2">
      <c r="BD33856" s="325"/>
      <c r="EL33856" s="325"/>
    </row>
    <row r="33857" spans="56:142" x14ac:dyDescent="0.2">
      <c r="BD33857" s="325"/>
      <c r="EL33857" s="325"/>
    </row>
    <row r="33858" spans="56:142" x14ac:dyDescent="0.2">
      <c r="BD33858" s="325"/>
      <c r="EL33858" s="325"/>
    </row>
    <row r="33859" spans="56:142" x14ac:dyDescent="0.2">
      <c r="BD33859" s="325"/>
      <c r="EL33859" s="325"/>
    </row>
    <row r="33860" spans="56:142" x14ac:dyDescent="0.2">
      <c r="BD33860" s="325"/>
      <c r="EL33860" s="325"/>
    </row>
    <row r="33861" spans="56:142" x14ac:dyDescent="0.2">
      <c r="BD33861" s="325"/>
      <c r="EL33861" s="325"/>
    </row>
    <row r="33862" spans="56:142" x14ac:dyDescent="0.2">
      <c r="BD33862" s="325"/>
      <c r="EL33862" s="325"/>
    </row>
    <row r="33863" spans="56:142" x14ac:dyDescent="0.2">
      <c r="BD33863" s="325"/>
      <c r="EL33863" s="325"/>
    </row>
    <row r="33864" spans="56:142" x14ac:dyDescent="0.2">
      <c r="BD33864" s="325"/>
      <c r="EL33864" s="325"/>
    </row>
    <row r="33865" spans="56:142" x14ac:dyDescent="0.2">
      <c r="BD33865" s="325"/>
      <c r="EL33865" s="325"/>
    </row>
    <row r="33866" spans="56:142" x14ac:dyDescent="0.2">
      <c r="BD33866" s="325"/>
      <c r="EL33866" s="325"/>
    </row>
    <row r="33867" spans="56:142" x14ac:dyDescent="0.2">
      <c r="BD33867" s="325"/>
      <c r="EL33867" s="325"/>
    </row>
    <row r="33868" spans="56:142" x14ac:dyDescent="0.2">
      <c r="BD33868" s="325"/>
      <c r="EL33868" s="325"/>
    </row>
    <row r="33869" spans="56:142" x14ac:dyDescent="0.2">
      <c r="BD33869" s="325"/>
      <c r="EL33869" s="325"/>
    </row>
    <row r="33870" spans="56:142" x14ac:dyDescent="0.2">
      <c r="BD33870" s="325"/>
      <c r="EL33870" s="325"/>
    </row>
    <row r="33871" spans="56:142" x14ac:dyDescent="0.2">
      <c r="BD33871" s="325"/>
      <c r="EL33871" s="325"/>
    </row>
    <row r="33872" spans="56:142" x14ac:dyDescent="0.2">
      <c r="BD33872" s="325"/>
      <c r="EL33872" s="325"/>
    </row>
    <row r="33873" spans="56:142" x14ac:dyDescent="0.2">
      <c r="BD33873" s="325"/>
      <c r="EL33873" s="325"/>
    </row>
    <row r="33874" spans="56:142" x14ac:dyDescent="0.2">
      <c r="BD33874" s="325"/>
      <c r="EL33874" s="325"/>
    </row>
    <row r="33875" spans="56:142" x14ac:dyDescent="0.2">
      <c r="BD33875" s="325"/>
      <c r="EL33875" s="325"/>
    </row>
    <row r="33876" spans="56:142" x14ac:dyDescent="0.2">
      <c r="BD33876" s="325"/>
      <c r="EL33876" s="325"/>
    </row>
    <row r="33877" spans="56:142" x14ac:dyDescent="0.2">
      <c r="BD33877" s="325"/>
      <c r="EL33877" s="325"/>
    </row>
    <row r="33878" spans="56:142" x14ac:dyDescent="0.2">
      <c r="BD33878" s="325"/>
      <c r="EL33878" s="325"/>
    </row>
    <row r="33879" spans="56:142" x14ac:dyDescent="0.2">
      <c r="BD33879" s="325"/>
      <c r="EL33879" s="325"/>
    </row>
    <row r="33880" spans="56:142" x14ac:dyDescent="0.2">
      <c r="BD33880" s="325"/>
      <c r="EL33880" s="325"/>
    </row>
    <row r="33881" spans="56:142" x14ac:dyDescent="0.2">
      <c r="BD33881" s="325"/>
      <c r="EL33881" s="325"/>
    </row>
    <row r="33882" spans="56:142" x14ac:dyDescent="0.2">
      <c r="BD33882" s="325"/>
      <c r="EL33882" s="325"/>
    </row>
    <row r="33883" spans="56:142" x14ac:dyDescent="0.2">
      <c r="BD33883" s="325"/>
      <c r="EL33883" s="325"/>
    </row>
    <row r="33884" spans="56:142" x14ac:dyDescent="0.2">
      <c r="BD33884" s="325"/>
      <c r="EL33884" s="325"/>
    </row>
    <row r="33885" spans="56:142" x14ac:dyDescent="0.2">
      <c r="BD33885" s="325"/>
      <c r="EL33885" s="325"/>
    </row>
    <row r="33886" spans="56:142" x14ac:dyDescent="0.2">
      <c r="BD33886" s="325"/>
      <c r="EL33886" s="325"/>
    </row>
    <row r="33887" spans="56:142" x14ac:dyDescent="0.2">
      <c r="BD33887" s="325"/>
      <c r="EL33887" s="325"/>
    </row>
    <row r="33888" spans="56:142" x14ac:dyDescent="0.2">
      <c r="BD33888" s="325"/>
      <c r="EL33888" s="325"/>
    </row>
    <row r="33889" spans="56:142" x14ac:dyDescent="0.2">
      <c r="BD33889" s="325"/>
      <c r="EL33889" s="325"/>
    </row>
    <row r="33890" spans="56:142" x14ac:dyDescent="0.2">
      <c r="BD33890" s="325"/>
      <c r="EL33890" s="325"/>
    </row>
    <row r="33891" spans="56:142" x14ac:dyDescent="0.2">
      <c r="BD33891" s="325"/>
      <c r="EL33891" s="325"/>
    </row>
    <row r="33892" spans="56:142" x14ac:dyDescent="0.2">
      <c r="BD33892" s="325"/>
      <c r="EL33892" s="325"/>
    </row>
    <row r="33893" spans="56:142" x14ac:dyDescent="0.2">
      <c r="BD33893" s="325"/>
      <c r="EL33893" s="325"/>
    </row>
    <row r="33894" spans="56:142" x14ac:dyDescent="0.2">
      <c r="BD33894" s="325"/>
      <c r="EL33894" s="325"/>
    </row>
    <row r="33895" spans="56:142" x14ac:dyDescent="0.2">
      <c r="BD33895" s="325"/>
      <c r="EL33895" s="325"/>
    </row>
    <row r="33896" spans="56:142" x14ac:dyDescent="0.2">
      <c r="BD33896" s="325"/>
      <c r="EL33896" s="325"/>
    </row>
    <row r="33897" spans="56:142" x14ac:dyDescent="0.2">
      <c r="BD33897" s="325"/>
      <c r="EL33897" s="325"/>
    </row>
    <row r="33898" spans="56:142" x14ac:dyDescent="0.2">
      <c r="BD33898" s="325"/>
      <c r="EL33898" s="325"/>
    </row>
    <row r="33899" spans="56:142" x14ac:dyDescent="0.2">
      <c r="BD33899" s="325"/>
      <c r="EL33899" s="325"/>
    </row>
    <row r="33900" spans="56:142" x14ac:dyDescent="0.2">
      <c r="BD33900" s="325"/>
      <c r="EL33900" s="325"/>
    </row>
    <row r="33901" spans="56:142" x14ac:dyDescent="0.2">
      <c r="BD33901" s="325"/>
      <c r="EL33901" s="325"/>
    </row>
    <row r="33902" spans="56:142" x14ac:dyDescent="0.2">
      <c r="BD33902" s="325"/>
      <c r="EL33902" s="325"/>
    </row>
    <row r="33903" spans="56:142" x14ac:dyDescent="0.2">
      <c r="BD33903" s="325"/>
      <c r="EL33903" s="325"/>
    </row>
    <row r="33904" spans="56:142" x14ac:dyDescent="0.2">
      <c r="BD33904" s="325"/>
      <c r="EL33904" s="325"/>
    </row>
    <row r="33905" spans="56:142" x14ac:dyDescent="0.2">
      <c r="BD33905" s="325"/>
      <c r="EL33905" s="325"/>
    </row>
    <row r="33906" spans="56:142" x14ac:dyDescent="0.2">
      <c r="BD33906" s="325"/>
      <c r="EL33906" s="325"/>
    </row>
    <row r="33907" spans="56:142" x14ac:dyDescent="0.2">
      <c r="BD33907" s="325"/>
      <c r="EL33907" s="325"/>
    </row>
    <row r="33908" spans="56:142" x14ac:dyDescent="0.2">
      <c r="BD33908" s="325"/>
      <c r="EL33908" s="325"/>
    </row>
    <row r="33909" spans="56:142" x14ac:dyDescent="0.2">
      <c r="BD33909" s="325"/>
      <c r="EL33909" s="325"/>
    </row>
    <row r="33910" spans="56:142" x14ac:dyDescent="0.2">
      <c r="BD33910" s="325"/>
      <c r="EL33910" s="325"/>
    </row>
    <row r="33911" spans="56:142" x14ac:dyDescent="0.2">
      <c r="BD33911" s="325"/>
      <c r="EL33911" s="325"/>
    </row>
    <row r="33912" spans="56:142" x14ac:dyDescent="0.2">
      <c r="BD33912" s="325"/>
      <c r="EL33912" s="325"/>
    </row>
    <row r="33913" spans="56:142" x14ac:dyDescent="0.2">
      <c r="BD33913" s="325"/>
      <c r="EL33913" s="325"/>
    </row>
    <row r="33914" spans="56:142" x14ac:dyDescent="0.2">
      <c r="BD33914" s="325"/>
      <c r="EL33914" s="325"/>
    </row>
    <row r="33915" spans="56:142" x14ac:dyDescent="0.2">
      <c r="BD33915" s="325"/>
      <c r="EL33915" s="325"/>
    </row>
    <row r="33916" spans="56:142" x14ac:dyDescent="0.2">
      <c r="BD33916" s="325"/>
      <c r="EL33916" s="325"/>
    </row>
    <row r="33917" spans="56:142" x14ac:dyDescent="0.2">
      <c r="BD33917" s="325"/>
      <c r="EL33917" s="325"/>
    </row>
    <row r="33918" spans="56:142" x14ac:dyDescent="0.2">
      <c r="BD33918" s="325"/>
      <c r="EL33918" s="325"/>
    </row>
    <row r="33919" spans="56:142" x14ac:dyDescent="0.2">
      <c r="BD33919" s="325"/>
      <c r="EL33919" s="325"/>
    </row>
    <row r="33920" spans="56:142" x14ac:dyDescent="0.2">
      <c r="BD33920" s="325"/>
      <c r="EL33920" s="325"/>
    </row>
    <row r="33921" spans="56:142" x14ac:dyDescent="0.2">
      <c r="BD33921" s="325"/>
      <c r="EL33921" s="325"/>
    </row>
    <row r="33922" spans="56:142" x14ac:dyDescent="0.2">
      <c r="BD33922" s="325"/>
      <c r="EL33922" s="325"/>
    </row>
    <row r="33923" spans="56:142" x14ac:dyDescent="0.2">
      <c r="BD33923" s="325"/>
      <c r="EL33923" s="325"/>
    </row>
    <row r="33924" spans="56:142" x14ac:dyDescent="0.2">
      <c r="BD33924" s="325"/>
      <c r="EL33924" s="325"/>
    </row>
    <row r="33925" spans="56:142" x14ac:dyDescent="0.2">
      <c r="BD33925" s="325"/>
      <c r="EL33925" s="325"/>
    </row>
    <row r="33926" spans="56:142" x14ac:dyDescent="0.2">
      <c r="BD33926" s="325"/>
      <c r="EL33926" s="325"/>
    </row>
    <row r="33927" spans="56:142" x14ac:dyDescent="0.2">
      <c r="BD33927" s="325"/>
      <c r="EL33927" s="325"/>
    </row>
    <row r="33928" spans="56:142" x14ac:dyDescent="0.2">
      <c r="BD33928" s="325"/>
      <c r="EL33928" s="325"/>
    </row>
    <row r="33929" spans="56:142" x14ac:dyDescent="0.2">
      <c r="BD33929" s="325"/>
      <c r="EL33929" s="325"/>
    </row>
    <row r="33930" spans="56:142" x14ac:dyDescent="0.2">
      <c r="BD33930" s="325"/>
      <c r="EL33930" s="325"/>
    </row>
    <row r="33931" spans="56:142" x14ac:dyDescent="0.2">
      <c r="BD33931" s="325"/>
      <c r="EL33931" s="325"/>
    </row>
    <row r="33932" spans="56:142" x14ac:dyDescent="0.2">
      <c r="BD33932" s="325"/>
      <c r="EL33932" s="325"/>
    </row>
    <row r="33933" spans="56:142" x14ac:dyDescent="0.2">
      <c r="BD33933" s="325"/>
      <c r="EL33933" s="325"/>
    </row>
    <row r="33934" spans="56:142" x14ac:dyDescent="0.2">
      <c r="BD33934" s="325"/>
      <c r="EL33934" s="325"/>
    </row>
    <row r="33935" spans="56:142" x14ac:dyDescent="0.2">
      <c r="BD33935" s="325"/>
      <c r="EL33935" s="325"/>
    </row>
    <row r="33936" spans="56:142" x14ac:dyDescent="0.2">
      <c r="BD33936" s="325"/>
      <c r="EL33936" s="325"/>
    </row>
    <row r="33937" spans="56:142" x14ac:dyDescent="0.2">
      <c r="BD33937" s="325"/>
      <c r="EL33937" s="325"/>
    </row>
    <row r="33938" spans="56:142" x14ac:dyDescent="0.2">
      <c r="BD33938" s="325"/>
      <c r="EL33938" s="325"/>
    </row>
    <row r="33939" spans="56:142" x14ac:dyDescent="0.2">
      <c r="BD33939" s="325"/>
      <c r="EL33939" s="325"/>
    </row>
    <row r="33940" spans="56:142" x14ac:dyDescent="0.2">
      <c r="BD33940" s="325"/>
      <c r="EL33940" s="325"/>
    </row>
    <row r="33941" spans="56:142" x14ac:dyDescent="0.2">
      <c r="BD33941" s="325"/>
      <c r="EL33941" s="325"/>
    </row>
    <row r="33942" spans="56:142" x14ac:dyDescent="0.2">
      <c r="BD33942" s="325"/>
      <c r="EL33942" s="325"/>
    </row>
    <row r="33943" spans="56:142" x14ac:dyDescent="0.2">
      <c r="BD33943" s="325"/>
      <c r="EL33943" s="325"/>
    </row>
    <row r="33944" spans="56:142" x14ac:dyDescent="0.2">
      <c r="BD33944" s="325"/>
      <c r="EL33944" s="325"/>
    </row>
    <row r="33945" spans="56:142" x14ac:dyDescent="0.2">
      <c r="BD33945" s="325"/>
      <c r="EL33945" s="325"/>
    </row>
    <row r="33946" spans="56:142" x14ac:dyDescent="0.2">
      <c r="BD33946" s="325"/>
      <c r="EL33946" s="325"/>
    </row>
    <row r="33947" spans="56:142" x14ac:dyDescent="0.2">
      <c r="BD33947" s="325"/>
      <c r="EL33947" s="325"/>
    </row>
    <row r="33948" spans="56:142" x14ac:dyDescent="0.2">
      <c r="BD33948" s="325"/>
      <c r="EL33948" s="325"/>
    </row>
    <row r="33949" spans="56:142" x14ac:dyDescent="0.2">
      <c r="BD33949" s="325"/>
      <c r="EL33949" s="325"/>
    </row>
    <row r="33950" spans="56:142" x14ac:dyDescent="0.2">
      <c r="BD33950" s="325"/>
      <c r="EL33950" s="325"/>
    </row>
    <row r="33951" spans="56:142" x14ac:dyDescent="0.2">
      <c r="BD33951" s="325"/>
      <c r="EL33951" s="325"/>
    </row>
    <row r="33952" spans="56:142" x14ac:dyDescent="0.2">
      <c r="BD33952" s="325"/>
      <c r="EL33952" s="325"/>
    </row>
    <row r="33953" spans="56:142" x14ac:dyDescent="0.2">
      <c r="BD33953" s="325"/>
      <c r="EL33953" s="325"/>
    </row>
    <row r="33954" spans="56:142" x14ac:dyDescent="0.2">
      <c r="BD33954" s="325"/>
      <c r="EL33954" s="325"/>
    </row>
    <row r="33955" spans="56:142" x14ac:dyDescent="0.2">
      <c r="BD33955" s="325"/>
      <c r="EL33955" s="325"/>
    </row>
    <row r="33956" spans="56:142" x14ac:dyDescent="0.2">
      <c r="BD33956" s="325"/>
      <c r="EL33956" s="325"/>
    </row>
    <row r="33957" spans="56:142" x14ac:dyDescent="0.2">
      <c r="BD33957" s="325"/>
      <c r="EL33957" s="325"/>
    </row>
    <row r="33958" spans="56:142" x14ac:dyDescent="0.2">
      <c r="BD33958" s="325"/>
      <c r="EL33958" s="325"/>
    </row>
    <row r="33959" spans="56:142" x14ac:dyDescent="0.2">
      <c r="BD33959" s="325"/>
      <c r="EL33959" s="325"/>
    </row>
    <row r="33960" spans="56:142" x14ac:dyDescent="0.2">
      <c r="BD33960" s="325"/>
      <c r="EL33960" s="325"/>
    </row>
    <row r="33961" spans="56:142" x14ac:dyDescent="0.2">
      <c r="BD33961" s="325"/>
      <c r="EL33961" s="325"/>
    </row>
    <row r="33962" spans="56:142" x14ac:dyDescent="0.2">
      <c r="BD33962" s="325"/>
      <c r="EL33962" s="325"/>
    </row>
    <row r="33963" spans="56:142" x14ac:dyDescent="0.2">
      <c r="BD33963" s="325"/>
      <c r="EL33963" s="325"/>
    </row>
    <row r="33964" spans="56:142" x14ac:dyDescent="0.2">
      <c r="BD33964" s="325"/>
      <c r="EL33964" s="325"/>
    </row>
    <row r="33965" spans="56:142" x14ac:dyDescent="0.2">
      <c r="BD33965" s="325"/>
      <c r="EL33965" s="325"/>
    </row>
    <row r="33966" spans="56:142" x14ac:dyDescent="0.2">
      <c r="BD33966" s="325"/>
      <c r="EL33966" s="325"/>
    </row>
    <row r="33967" spans="56:142" x14ac:dyDescent="0.2">
      <c r="BD33967" s="325"/>
      <c r="EL33967" s="325"/>
    </row>
    <row r="33968" spans="56:142" x14ac:dyDescent="0.2">
      <c r="BD33968" s="325"/>
      <c r="EL33968" s="325"/>
    </row>
    <row r="33969" spans="56:142" x14ac:dyDescent="0.2">
      <c r="BD33969" s="325"/>
      <c r="EL33969" s="325"/>
    </row>
    <row r="33970" spans="56:142" x14ac:dyDescent="0.2">
      <c r="BD33970" s="325"/>
      <c r="EL33970" s="325"/>
    </row>
    <row r="33971" spans="56:142" x14ac:dyDescent="0.2">
      <c r="BD33971" s="325"/>
      <c r="EL33971" s="325"/>
    </row>
    <row r="33972" spans="56:142" x14ac:dyDescent="0.2">
      <c r="BD33972" s="325"/>
      <c r="EL33972" s="325"/>
    </row>
    <row r="33973" spans="56:142" x14ac:dyDescent="0.2">
      <c r="BD33973" s="325"/>
      <c r="EL33973" s="325"/>
    </row>
    <row r="33974" spans="56:142" x14ac:dyDescent="0.2">
      <c r="BD33974" s="325"/>
      <c r="EL33974" s="325"/>
    </row>
    <row r="33975" spans="56:142" x14ac:dyDescent="0.2">
      <c r="BD33975" s="325"/>
      <c r="EL33975" s="325"/>
    </row>
    <row r="33976" spans="56:142" x14ac:dyDescent="0.2">
      <c r="BD33976" s="325"/>
      <c r="EL33976" s="325"/>
    </row>
    <row r="33977" spans="56:142" x14ac:dyDescent="0.2">
      <c r="BD33977" s="325"/>
      <c r="EL33977" s="325"/>
    </row>
    <row r="33978" spans="56:142" x14ac:dyDescent="0.2">
      <c r="BD33978" s="325"/>
      <c r="EL33978" s="325"/>
    </row>
    <row r="33979" spans="56:142" x14ac:dyDescent="0.2">
      <c r="BD33979" s="325"/>
      <c r="EL33979" s="325"/>
    </row>
    <row r="33980" spans="56:142" x14ac:dyDescent="0.2">
      <c r="BD33980" s="325"/>
      <c r="EL33980" s="325"/>
    </row>
    <row r="33981" spans="56:142" x14ac:dyDescent="0.2">
      <c r="BD33981" s="325"/>
      <c r="EL33981" s="325"/>
    </row>
    <row r="33982" spans="56:142" x14ac:dyDescent="0.2">
      <c r="BD33982" s="325"/>
      <c r="EL33982" s="325"/>
    </row>
    <row r="33983" spans="56:142" x14ac:dyDescent="0.2">
      <c r="BD33983" s="325"/>
      <c r="EL33983" s="325"/>
    </row>
    <row r="33984" spans="56:142" x14ac:dyDescent="0.2">
      <c r="BD33984" s="325"/>
      <c r="EL33984" s="325"/>
    </row>
    <row r="33985" spans="56:142" x14ac:dyDescent="0.2">
      <c r="BD33985" s="325"/>
      <c r="EL33985" s="325"/>
    </row>
    <row r="33986" spans="56:142" x14ac:dyDescent="0.2">
      <c r="BD33986" s="325"/>
      <c r="EL33986" s="325"/>
    </row>
    <row r="33987" spans="56:142" x14ac:dyDescent="0.2">
      <c r="BD33987" s="325"/>
      <c r="EL33987" s="325"/>
    </row>
    <row r="33988" spans="56:142" x14ac:dyDescent="0.2">
      <c r="BD33988" s="325"/>
      <c r="EL33988" s="325"/>
    </row>
    <row r="33989" spans="56:142" x14ac:dyDescent="0.2">
      <c r="BD33989" s="325"/>
      <c r="EL33989" s="325"/>
    </row>
    <row r="33990" spans="56:142" x14ac:dyDescent="0.2">
      <c r="BD33990" s="325"/>
      <c r="EL33990" s="325"/>
    </row>
    <row r="33991" spans="56:142" x14ac:dyDescent="0.2">
      <c r="BD33991" s="325"/>
      <c r="EL33991" s="325"/>
    </row>
    <row r="33992" spans="56:142" x14ac:dyDescent="0.2">
      <c r="BD33992" s="325"/>
      <c r="EL33992" s="325"/>
    </row>
    <row r="33993" spans="56:142" x14ac:dyDescent="0.2">
      <c r="BD33993" s="325"/>
      <c r="EL33993" s="325"/>
    </row>
    <row r="33994" spans="56:142" x14ac:dyDescent="0.2">
      <c r="BD33994" s="325"/>
      <c r="EL33994" s="325"/>
    </row>
    <row r="33995" spans="56:142" x14ac:dyDescent="0.2">
      <c r="BD33995" s="325"/>
      <c r="EL33995" s="325"/>
    </row>
    <row r="33996" spans="56:142" x14ac:dyDescent="0.2">
      <c r="BD33996" s="325"/>
      <c r="EL33996" s="325"/>
    </row>
    <row r="33997" spans="56:142" x14ac:dyDescent="0.2">
      <c r="BD33997" s="325"/>
      <c r="EL33997" s="325"/>
    </row>
    <row r="33998" spans="56:142" x14ac:dyDescent="0.2">
      <c r="BD33998" s="325"/>
      <c r="EL33998" s="325"/>
    </row>
    <row r="33999" spans="56:142" x14ac:dyDescent="0.2">
      <c r="BD33999" s="325"/>
      <c r="EL33999" s="325"/>
    </row>
    <row r="34000" spans="56:142" x14ac:dyDescent="0.2">
      <c r="BD34000" s="325"/>
      <c r="EL34000" s="325"/>
    </row>
    <row r="34001" spans="56:142" x14ac:dyDescent="0.2">
      <c r="BD34001" s="325"/>
      <c r="EL34001" s="325"/>
    </row>
    <row r="34002" spans="56:142" x14ac:dyDescent="0.2">
      <c r="BD34002" s="325"/>
      <c r="EL34002" s="325"/>
    </row>
    <row r="34003" spans="56:142" x14ac:dyDescent="0.2">
      <c r="BD34003" s="325"/>
      <c r="EL34003" s="325"/>
    </row>
    <row r="34004" spans="56:142" x14ac:dyDescent="0.2">
      <c r="BD34004" s="325"/>
      <c r="EL34004" s="325"/>
    </row>
    <row r="34005" spans="56:142" x14ac:dyDescent="0.2">
      <c r="BD34005" s="325"/>
      <c r="EL34005" s="325"/>
    </row>
    <row r="34006" spans="56:142" x14ac:dyDescent="0.2">
      <c r="BD34006" s="325"/>
      <c r="EL34006" s="325"/>
    </row>
    <row r="34007" spans="56:142" x14ac:dyDescent="0.2">
      <c r="BD34007" s="325"/>
      <c r="EL34007" s="325"/>
    </row>
    <row r="34008" spans="56:142" x14ac:dyDescent="0.2">
      <c r="BD34008" s="325"/>
      <c r="EL34008" s="325"/>
    </row>
    <row r="34009" spans="56:142" x14ac:dyDescent="0.2">
      <c r="BD34009" s="325"/>
      <c r="EL34009" s="325"/>
    </row>
    <row r="34010" spans="56:142" x14ac:dyDescent="0.2">
      <c r="BD34010" s="325"/>
      <c r="EL34010" s="325"/>
    </row>
    <row r="34011" spans="56:142" x14ac:dyDescent="0.2">
      <c r="BD34011" s="325"/>
      <c r="EL34011" s="325"/>
    </row>
    <row r="34012" spans="56:142" x14ac:dyDescent="0.2">
      <c r="BD34012" s="325"/>
      <c r="EL34012" s="325"/>
    </row>
    <row r="34013" spans="56:142" x14ac:dyDescent="0.2">
      <c r="BD34013" s="325"/>
      <c r="EL34013" s="325"/>
    </row>
    <row r="34014" spans="56:142" x14ac:dyDescent="0.2">
      <c r="BD34014" s="325"/>
      <c r="EL34014" s="325"/>
    </row>
    <row r="34015" spans="56:142" x14ac:dyDescent="0.2">
      <c r="BD34015" s="325"/>
      <c r="EL34015" s="325"/>
    </row>
    <row r="34016" spans="56:142" x14ac:dyDescent="0.2">
      <c r="BD34016" s="325"/>
      <c r="EL34016" s="325"/>
    </row>
    <row r="34017" spans="56:142" x14ac:dyDescent="0.2">
      <c r="BD34017" s="325"/>
      <c r="EL34017" s="325"/>
    </row>
    <row r="34018" spans="56:142" x14ac:dyDescent="0.2">
      <c r="BD34018" s="325"/>
      <c r="EL34018" s="325"/>
    </row>
    <row r="34019" spans="56:142" x14ac:dyDescent="0.2">
      <c r="BD34019" s="325"/>
      <c r="EL34019" s="325"/>
    </row>
    <row r="34020" spans="56:142" x14ac:dyDescent="0.2">
      <c r="BD34020" s="325"/>
      <c r="EL34020" s="325"/>
    </row>
    <row r="34021" spans="56:142" x14ac:dyDescent="0.2">
      <c r="BD34021" s="325"/>
      <c r="EL34021" s="325"/>
    </row>
    <row r="34022" spans="56:142" x14ac:dyDescent="0.2">
      <c r="BD34022" s="325"/>
      <c r="EL34022" s="325"/>
    </row>
    <row r="34023" spans="56:142" x14ac:dyDescent="0.2">
      <c r="BD34023" s="325"/>
      <c r="EL34023" s="325"/>
    </row>
    <row r="34024" spans="56:142" x14ac:dyDescent="0.2">
      <c r="BD34024" s="325"/>
      <c r="EL34024" s="325"/>
    </row>
    <row r="34025" spans="56:142" x14ac:dyDescent="0.2">
      <c r="BD34025" s="325"/>
      <c r="EL34025" s="325"/>
    </row>
    <row r="34026" spans="56:142" x14ac:dyDescent="0.2">
      <c r="BD34026" s="325"/>
      <c r="EL34026" s="325"/>
    </row>
    <row r="34027" spans="56:142" x14ac:dyDescent="0.2">
      <c r="BD34027" s="325"/>
      <c r="EL34027" s="325"/>
    </row>
    <row r="34028" spans="56:142" x14ac:dyDescent="0.2">
      <c r="BD34028" s="325"/>
      <c r="EL34028" s="325"/>
    </row>
    <row r="34029" spans="56:142" x14ac:dyDescent="0.2">
      <c r="BD34029" s="325"/>
      <c r="EL34029" s="325"/>
    </row>
    <row r="34030" spans="56:142" x14ac:dyDescent="0.2">
      <c r="BD34030" s="325"/>
      <c r="EL34030" s="325"/>
    </row>
    <row r="34031" spans="56:142" x14ac:dyDescent="0.2">
      <c r="BD34031" s="325"/>
      <c r="EL34031" s="325"/>
    </row>
    <row r="34032" spans="56:142" x14ac:dyDescent="0.2">
      <c r="BD34032" s="325"/>
      <c r="EL34032" s="325"/>
    </row>
    <row r="34033" spans="56:142" x14ac:dyDescent="0.2">
      <c r="BD34033" s="325"/>
      <c r="EL34033" s="325"/>
    </row>
    <row r="34034" spans="56:142" x14ac:dyDescent="0.2">
      <c r="BD34034" s="325"/>
      <c r="EL34034" s="325"/>
    </row>
    <row r="34035" spans="56:142" x14ac:dyDescent="0.2">
      <c r="BD34035" s="325"/>
      <c r="EL34035" s="325"/>
    </row>
    <row r="34036" spans="56:142" x14ac:dyDescent="0.2">
      <c r="BD34036" s="325"/>
      <c r="EL34036" s="325"/>
    </row>
    <row r="34037" spans="56:142" x14ac:dyDescent="0.2">
      <c r="BD34037" s="325"/>
      <c r="EL34037" s="325"/>
    </row>
    <row r="34038" spans="56:142" x14ac:dyDescent="0.2">
      <c r="BD34038" s="325"/>
      <c r="EL34038" s="325"/>
    </row>
    <row r="34039" spans="56:142" x14ac:dyDescent="0.2">
      <c r="BD34039" s="325"/>
      <c r="EL34039" s="325"/>
    </row>
    <row r="34040" spans="56:142" x14ac:dyDescent="0.2">
      <c r="BD34040" s="325"/>
      <c r="EL34040" s="325"/>
    </row>
    <row r="34041" spans="56:142" x14ac:dyDescent="0.2">
      <c r="BD34041" s="325"/>
      <c r="EL34041" s="325"/>
    </row>
    <row r="34042" spans="56:142" x14ac:dyDescent="0.2">
      <c r="BD34042" s="325"/>
      <c r="EL34042" s="325"/>
    </row>
    <row r="34043" spans="56:142" x14ac:dyDescent="0.2">
      <c r="BD34043" s="325"/>
      <c r="EL34043" s="325"/>
    </row>
    <row r="34044" spans="56:142" x14ac:dyDescent="0.2">
      <c r="BD34044" s="325"/>
      <c r="EL34044" s="325"/>
    </row>
    <row r="34045" spans="56:142" x14ac:dyDescent="0.2">
      <c r="BD34045" s="325"/>
      <c r="EL34045" s="325"/>
    </row>
    <row r="34046" spans="56:142" x14ac:dyDescent="0.2">
      <c r="BD34046" s="325"/>
      <c r="EL34046" s="325"/>
    </row>
    <row r="34047" spans="56:142" x14ac:dyDescent="0.2">
      <c r="BD34047" s="325"/>
      <c r="EL34047" s="325"/>
    </row>
    <row r="34048" spans="56:142" x14ac:dyDescent="0.2">
      <c r="BD34048" s="325"/>
      <c r="EL34048" s="325"/>
    </row>
    <row r="34049" spans="56:142" x14ac:dyDescent="0.2">
      <c r="BD34049" s="325"/>
      <c r="EL34049" s="325"/>
    </row>
    <row r="34050" spans="56:142" x14ac:dyDescent="0.2">
      <c r="BD34050" s="325"/>
      <c r="EL34050" s="325"/>
    </row>
    <row r="34051" spans="56:142" x14ac:dyDescent="0.2">
      <c r="BD34051" s="325"/>
      <c r="EL34051" s="325"/>
    </row>
    <row r="34052" spans="56:142" x14ac:dyDescent="0.2">
      <c r="BD34052" s="325"/>
      <c r="EL34052" s="325"/>
    </row>
    <row r="34053" spans="56:142" x14ac:dyDescent="0.2">
      <c r="BD34053" s="325"/>
      <c r="EL34053" s="325"/>
    </row>
    <row r="34054" spans="56:142" x14ac:dyDescent="0.2">
      <c r="BD34054" s="325"/>
      <c r="EL34054" s="325"/>
    </row>
    <row r="34055" spans="56:142" x14ac:dyDescent="0.2">
      <c r="BD34055" s="325"/>
      <c r="EL34055" s="325"/>
    </row>
    <row r="34056" spans="56:142" x14ac:dyDescent="0.2">
      <c r="BD34056" s="325"/>
      <c r="EL34056" s="325"/>
    </row>
    <row r="34057" spans="56:142" x14ac:dyDescent="0.2">
      <c r="BD34057" s="325"/>
      <c r="EL34057" s="325"/>
    </row>
    <row r="34058" spans="56:142" x14ac:dyDescent="0.2">
      <c r="BD34058" s="325"/>
      <c r="EL34058" s="325"/>
    </row>
    <row r="34059" spans="56:142" x14ac:dyDescent="0.2">
      <c r="BD34059" s="325"/>
      <c r="EL34059" s="325"/>
    </row>
    <row r="34060" spans="56:142" x14ac:dyDescent="0.2">
      <c r="BD34060" s="325"/>
      <c r="EL34060" s="325"/>
    </row>
    <row r="34061" spans="56:142" x14ac:dyDescent="0.2">
      <c r="BD34061" s="325"/>
      <c r="EL34061" s="325"/>
    </row>
    <row r="34062" spans="56:142" x14ac:dyDescent="0.2">
      <c r="BD34062" s="325"/>
      <c r="EL34062" s="325"/>
    </row>
    <row r="34063" spans="56:142" x14ac:dyDescent="0.2">
      <c r="BD34063" s="325"/>
      <c r="EL34063" s="325"/>
    </row>
    <row r="34064" spans="56:142" x14ac:dyDescent="0.2">
      <c r="BD34064" s="325"/>
      <c r="EL34064" s="325"/>
    </row>
    <row r="34065" spans="56:142" x14ac:dyDescent="0.2">
      <c r="BD34065" s="325"/>
      <c r="EL34065" s="325"/>
    </row>
    <row r="34066" spans="56:142" x14ac:dyDescent="0.2">
      <c r="BD34066" s="325"/>
      <c r="EL34066" s="325"/>
    </row>
    <row r="34067" spans="56:142" x14ac:dyDescent="0.2">
      <c r="BD34067" s="325"/>
      <c r="EL34067" s="325"/>
    </row>
    <row r="34068" spans="56:142" x14ac:dyDescent="0.2">
      <c r="BD34068" s="325"/>
      <c r="EL34068" s="325"/>
    </row>
    <row r="34069" spans="56:142" x14ac:dyDescent="0.2">
      <c r="BD34069" s="325"/>
      <c r="EL34069" s="325"/>
    </row>
    <row r="34070" spans="56:142" x14ac:dyDescent="0.2">
      <c r="BD34070" s="325"/>
      <c r="EL34070" s="325"/>
    </row>
    <row r="34071" spans="56:142" x14ac:dyDescent="0.2">
      <c r="BD34071" s="325"/>
      <c r="EL34071" s="325"/>
    </row>
    <row r="34072" spans="56:142" x14ac:dyDescent="0.2">
      <c r="BD34072" s="325"/>
      <c r="EL34072" s="325"/>
    </row>
    <row r="34073" spans="56:142" x14ac:dyDescent="0.2">
      <c r="BD34073" s="325"/>
      <c r="EL34073" s="325"/>
    </row>
    <row r="34074" spans="56:142" x14ac:dyDescent="0.2">
      <c r="BD34074" s="325"/>
      <c r="EL34074" s="325"/>
    </row>
    <row r="34075" spans="56:142" x14ac:dyDescent="0.2">
      <c r="BD34075" s="325"/>
      <c r="EL34075" s="325"/>
    </row>
    <row r="34076" spans="56:142" x14ac:dyDescent="0.2">
      <c r="BD34076" s="325"/>
      <c r="EL34076" s="325"/>
    </row>
    <row r="34077" spans="56:142" x14ac:dyDescent="0.2">
      <c r="BD34077" s="325"/>
      <c r="EL34077" s="325"/>
    </row>
    <row r="34078" spans="56:142" x14ac:dyDescent="0.2">
      <c r="BD34078" s="325"/>
      <c r="EL34078" s="325"/>
    </row>
    <row r="34079" spans="56:142" x14ac:dyDescent="0.2">
      <c r="BD34079" s="325"/>
      <c r="EL34079" s="325"/>
    </row>
    <row r="34080" spans="56:142" x14ac:dyDescent="0.2">
      <c r="BD34080" s="325"/>
      <c r="EL34080" s="325"/>
    </row>
    <row r="34081" spans="56:142" x14ac:dyDescent="0.2">
      <c r="BD34081" s="325"/>
      <c r="EL34081" s="325"/>
    </row>
    <row r="34082" spans="56:142" x14ac:dyDescent="0.2">
      <c r="BD34082" s="325"/>
      <c r="EL34082" s="325"/>
    </row>
    <row r="34083" spans="56:142" x14ac:dyDescent="0.2">
      <c r="BD34083" s="325"/>
      <c r="EL34083" s="325"/>
    </row>
    <row r="34084" spans="56:142" x14ac:dyDescent="0.2">
      <c r="BD34084" s="325"/>
      <c r="EL34084" s="325"/>
    </row>
    <row r="34085" spans="56:142" x14ac:dyDescent="0.2">
      <c r="BD34085" s="325"/>
      <c r="EL34085" s="325"/>
    </row>
    <row r="34086" spans="56:142" x14ac:dyDescent="0.2">
      <c r="BD34086" s="325"/>
      <c r="EL34086" s="325"/>
    </row>
    <row r="34087" spans="56:142" x14ac:dyDescent="0.2">
      <c r="BD34087" s="325"/>
      <c r="EL34087" s="325"/>
    </row>
    <row r="34088" spans="56:142" x14ac:dyDescent="0.2">
      <c r="BD34088" s="325"/>
      <c r="EL34088" s="325"/>
    </row>
    <row r="34089" spans="56:142" x14ac:dyDescent="0.2">
      <c r="BD34089" s="325"/>
      <c r="EL34089" s="325"/>
    </row>
    <row r="34090" spans="56:142" x14ac:dyDescent="0.2">
      <c r="BD34090" s="325"/>
      <c r="EL34090" s="325"/>
    </row>
    <row r="34091" spans="56:142" x14ac:dyDescent="0.2">
      <c r="BD34091" s="325"/>
      <c r="EL34091" s="325"/>
    </row>
    <row r="34092" spans="56:142" x14ac:dyDescent="0.2">
      <c r="BD34092" s="325"/>
      <c r="EL34092" s="325"/>
    </row>
    <row r="34093" spans="56:142" x14ac:dyDescent="0.2">
      <c r="BD34093" s="325"/>
      <c r="EL34093" s="325"/>
    </row>
    <row r="34094" spans="56:142" x14ac:dyDescent="0.2">
      <c r="BD34094" s="325"/>
      <c r="EL34094" s="325"/>
    </row>
    <row r="34095" spans="56:142" x14ac:dyDescent="0.2">
      <c r="BD34095" s="325"/>
      <c r="EL34095" s="325"/>
    </row>
    <row r="34096" spans="56:142" x14ac:dyDescent="0.2">
      <c r="BD34096" s="325"/>
      <c r="EL34096" s="325"/>
    </row>
    <row r="34097" spans="56:142" x14ac:dyDescent="0.2">
      <c r="BD34097" s="325"/>
      <c r="EL34097" s="325"/>
    </row>
    <row r="34098" spans="56:142" x14ac:dyDescent="0.2">
      <c r="BD34098" s="325"/>
      <c r="EL34098" s="325"/>
    </row>
    <row r="34099" spans="56:142" x14ac:dyDescent="0.2">
      <c r="BD34099" s="325"/>
      <c r="EL34099" s="325"/>
    </row>
    <row r="34100" spans="56:142" x14ac:dyDescent="0.2">
      <c r="BD34100" s="325"/>
      <c r="EL34100" s="325"/>
    </row>
    <row r="34101" spans="56:142" x14ac:dyDescent="0.2">
      <c r="BD34101" s="325"/>
      <c r="EL34101" s="325"/>
    </row>
    <row r="34102" spans="56:142" x14ac:dyDescent="0.2">
      <c r="BD34102" s="325"/>
      <c r="EL34102" s="325"/>
    </row>
    <row r="34103" spans="56:142" x14ac:dyDescent="0.2">
      <c r="BD34103" s="325"/>
      <c r="EL34103" s="325"/>
    </row>
    <row r="34104" spans="56:142" x14ac:dyDescent="0.2">
      <c r="BD34104" s="325"/>
      <c r="EL34104" s="325"/>
    </row>
    <row r="34105" spans="56:142" x14ac:dyDescent="0.2">
      <c r="BD34105" s="325"/>
      <c r="EL34105" s="325"/>
    </row>
    <row r="34106" spans="56:142" x14ac:dyDescent="0.2">
      <c r="BD34106" s="325"/>
      <c r="EL34106" s="325"/>
    </row>
    <row r="34107" spans="56:142" x14ac:dyDescent="0.2">
      <c r="BD34107" s="325"/>
      <c r="EL34107" s="325"/>
    </row>
    <row r="34108" spans="56:142" x14ac:dyDescent="0.2">
      <c r="BD34108" s="325"/>
      <c r="EL34108" s="325"/>
    </row>
    <row r="34109" spans="56:142" x14ac:dyDescent="0.2">
      <c r="BD34109" s="325"/>
      <c r="EL34109" s="325"/>
    </row>
    <row r="34110" spans="56:142" x14ac:dyDescent="0.2">
      <c r="BD34110" s="325"/>
      <c r="EL34110" s="325"/>
    </row>
    <row r="34111" spans="56:142" x14ac:dyDescent="0.2">
      <c r="BD34111" s="325"/>
      <c r="EL34111" s="325"/>
    </row>
    <row r="34112" spans="56:142" x14ac:dyDescent="0.2">
      <c r="BD34112" s="325"/>
      <c r="EL34112" s="325"/>
    </row>
    <row r="34113" spans="56:142" x14ac:dyDescent="0.2">
      <c r="BD34113" s="325"/>
      <c r="EL34113" s="325"/>
    </row>
    <row r="34114" spans="56:142" x14ac:dyDescent="0.2">
      <c r="BD34114" s="325"/>
      <c r="EL34114" s="325"/>
    </row>
    <row r="34115" spans="56:142" x14ac:dyDescent="0.2">
      <c r="BD34115" s="325"/>
      <c r="EL34115" s="325"/>
    </row>
    <row r="34116" spans="56:142" x14ac:dyDescent="0.2">
      <c r="BD34116" s="325"/>
      <c r="EL34116" s="325"/>
    </row>
    <row r="34117" spans="56:142" x14ac:dyDescent="0.2">
      <c r="BD34117" s="325"/>
      <c r="EL34117" s="325"/>
    </row>
    <row r="34118" spans="56:142" x14ac:dyDescent="0.2">
      <c r="BD34118" s="325"/>
      <c r="EL34118" s="325"/>
    </row>
    <row r="34119" spans="56:142" x14ac:dyDescent="0.2">
      <c r="BD34119" s="325"/>
      <c r="EL34119" s="325"/>
    </row>
    <row r="34120" spans="56:142" x14ac:dyDescent="0.2">
      <c r="BD34120" s="325"/>
      <c r="EL34120" s="325"/>
    </row>
    <row r="34121" spans="56:142" x14ac:dyDescent="0.2">
      <c r="BD34121" s="325"/>
      <c r="EL34121" s="325"/>
    </row>
    <row r="34122" spans="56:142" x14ac:dyDescent="0.2">
      <c r="BD34122" s="325"/>
      <c r="EL34122" s="325"/>
    </row>
    <row r="34123" spans="56:142" x14ac:dyDescent="0.2">
      <c r="BD34123" s="325"/>
      <c r="EL34123" s="325"/>
    </row>
    <row r="34124" spans="56:142" x14ac:dyDescent="0.2">
      <c r="BD34124" s="325"/>
      <c r="EL34124" s="325"/>
    </row>
    <row r="34125" spans="56:142" x14ac:dyDescent="0.2">
      <c r="BD34125" s="325"/>
      <c r="EL34125" s="325"/>
    </row>
    <row r="34126" spans="56:142" x14ac:dyDescent="0.2">
      <c r="BD34126" s="325"/>
      <c r="EL34126" s="325"/>
    </row>
    <row r="34127" spans="56:142" x14ac:dyDescent="0.2">
      <c r="BD34127" s="325"/>
      <c r="EL34127" s="325"/>
    </row>
    <row r="34128" spans="56:142" x14ac:dyDescent="0.2">
      <c r="BD34128" s="325"/>
      <c r="EL34128" s="325"/>
    </row>
    <row r="34129" spans="56:142" x14ac:dyDescent="0.2">
      <c r="BD34129" s="325"/>
      <c r="EL34129" s="325"/>
    </row>
    <row r="34130" spans="56:142" x14ac:dyDescent="0.2">
      <c r="BD34130" s="325"/>
      <c r="EL34130" s="325"/>
    </row>
    <row r="34131" spans="56:142" x14ac:dyDescent="0.2">
      <c r="BD34131" s="325"/>
      <c r="EL34131" s="325"/>
    </row>
    <row r="34132" spans="56:142" x14ac:dyDescent="0.2">
      <c r="BD34132" s="325"/>
      <c r="EL34132" s="325"/>
    </row>
    <row r="34133" spans="56:142" x14ac:dyDescent="0.2">
      <c r="BD34133" s="325"/>
      <c r="EL34133" s="325"/>
    </row>
    <row r="34134" spans="56:142" x14ac:dyDescent="0.2">
      <c r="BD34134" s="325"/>
      <c r="EL34134" s="325"/>
    </row>
    <row r="34135" spans="56:142" x14ac:dyDescent="0.2">
      <c r="BD34135" s="325"/>
      <c r="EL34135" s="325"/>
    </row>
    <row r="34136" spans="56:142" x14ac:dyDescent="0.2">
      <c r="BD34136" s="325"/>
      <c r="EL34136" s="325"/>
    </row>
    <row r="34137" spans="56:142" x14ac:dyDescent="0.2">
      <c r="BD34137" s="325"/>
      <c r="EL34137" s="325"/>
    </row>
    <row r="34138" spans="56:142" x14ac:dyDescent="0.2">
      <c r="BD34138" s="325"/>
      <c r="EL34138" s="325"/>
    </row>
    <row r="34139" spans="56:142" x14ac:dyDescent="0.2">
      <c r="BD34139" s="325"/>
      <c r="EL34139" s="325"/>
    </row>
    <row r="34140" spans="56:142" x14ac:dyDescent="0.2">
      <c r="BD34140" s="325"/>
      <c r="EL34140" s="325"/>
    </row>
    <row r="34141" spans="56:142" x14ac:dyDescent="0.2">
      <c r="BD34141" s="325"/>
      <c r="EL34141" s="325"/>
    </row>
    <row r="34142" spans="56:142" x14ac:dyDescent="0.2">
      <c r="BD34142" s="325"/>
      <c r="EL34142" s="325"/>
    </row>
    <row r="34143" spans="56:142" x14ac:dyDescent="0.2">
      <c r="BD34143" s="325"/>
      <c r="EL34143" s="325"/>
    </row>
    <row r="34144" spans="56:142" x14ac:dyDescent="0.2">
      <c r="BD34144" s="325"/>
      <c r="EL34144" s="325"/>
    </row>
    <row r="34145" spans="56:142" x14ac:dyDescent="0.2">
      <c r="BD34145" s="325"/>
      <c r="EL34145" s="325"/>
    </row>
    <row r="34146" spans="56:142" x14ac:dyDescent="0.2">
      <c r="BD34146" s="325"/>
      <c r="EL34146" s="325"/>
    </row>
    <row r="34147" spans="56:142" x14ac:dyDescent="0.2">
      <c r="BD34147" s="325"/>
      <c r="EL34147" s="325"/>
    </row>
    <row r="34148" spans="56:142" x14ac:dyDescent="0.2">
      <c r="BD34148" s="325"/>
      <c r="EL34148" s="325"/>
    </row>
    <row r="34149" spans="56:142" x14ac:dyDescent="0.2">
      <c r="BD34149" s="325"/>
      <c r="EL34149" s="325"/>
    </row>
    <row r="34150" spans="56:142" x14ac:dyDescent="0.2">
      <c r="BD34150" s="325"/>
      <c r="EL34150" s="325"/>
    </row>
    <row r="34151" spans="56:142" x14ac:dyDescent="0.2">
      <c r="BD34151" s="325"/>
      <c r="EL34151" s="325"/>
    </row>
    <row r="34152" spans="56:142" x14ac:dyDescent="0.2">
      <c r="BD34152" s="325"/>
      <c r="EL34152" s="325"/>
    </row>
    <row r="34153" spans="56:142" x14ac:dyDescent="0.2">
      <c r="BD34153" s="325"/>
      <c r="EL34153" s="325"/>
    </row>
    <row r="34154" spans="56:142" x14ac:dyDescent="0.2">
      <c r="BD34154" s="325"/>
      <c r="EL34154" s="325"/>
    </row>
    <row r="34155" spans="56:142" x14ac:dyDescent="0.2">
      <c r="BD34155" s="325"/>
      <c r="EL34155" s="325"/>
    </row>
    <row r="34156" spans="56:142" x14ac:dyDescent="0.2">
      <c r="BD34156" s="325"/>
      <c r="EL34156" s="325"/>
    </row>
    <row r="34157" spans="56:142" x14ac:dyDescent="0.2">
      <c r="BD34157" s="325"/>
      <c r="EL34157" s="325"/>
    </row>
    <row r="34158" spans="56:142" x14ac:dyDescent="0.2">
      <c r="BD34158" s="325"/>
      <c r="EL34158" s="325"/>
    </row>
    <row r="34159" spans="56:142" x14ac:dyDescent="0.2">
      <c r="BD34159" s="325"/>
      <c r="EL34159" s="325"/>
    </row>
    <row r="34160" spans="56:142" x14ac:dyDescent="0.2">
      <c r="BD34160" s="325"/>
      <c r="EL34160" s="325"/>
    </row>
    <row r="34161" spans="56:142" x14ac:dyDescent="0.2">
      <c r="BD34161" s="325"/>
      <c r="EL34161" s="325"/>
    </row>
    <row r="34162" spans="56:142" x14ac:dyDescent="0.2">
      <c r="BD34162" s="325"/>
      <c r="EL34162" s="325"/>
    </row>
    <row r="34163" spans="56:142" x14ac:dyDescent="0.2">
      <c r="BD34163" s="325"/>
      <c r="EL34163" s="325"/>
    </row>
    <row r="34164" spans="56:142" x14ac:dyDescent="0.2">
      <c r="BD34164" s="325"/>
      <c r="EL34164" s="325"/>
    </row>
    <row r="34165" spans="56:142" x14ac:dyDescent="0.2">
      <c r="BD34165" s="325"/>
      <c r="EL34165" s="325"/>
    </row>
    <row r="34166" spans="56:142" x14ac:dyDescent="0.2">
      <c r="BD34166" s="325"/>
      <c r="EL34166" s="325"/>
    </row>
    <row r="34167" spans="56:142" x14ac:dyDescent="0.2">
      <c r="BD34167" s="325"/>
      <c r="EL34167" s="325"/>
    </row>
    <row r="34168" spans="56:142" x14ac:dyDescent="0.2">
      <c r="BD34168" s="325"/>
      <c r="EL34168" s="325"/>
    </row>
    <row r="34169" spans="56:142" x14ac:dyDescent="0.2">
      <c r="BD34169" s="325"/>
      <c r="EL34169" s="325"/>
    </row>
    <row r="34170" spans="56:142" x14ac:dyDescent="0.2">
      <c r="BD34170" s="325"/>
      <c r="EL34170" s="325"/>
    </row>
    <row r="34171" spans="56:142" x14ac:dyDescent="0.2">
      <c r="BD34171" s="325"/>
      <c r="EL34171" s="325"/>
    </row>
    <row r="34172" spans="56:142" x14ac:dyDescent="0.2">
      <c r="BD34172" s="325"/>
      <c r="EL34172" s="325"/>
    </row>
    <row r="34173" spans="56:142" x14ac:dyDescent="0.2">
      <c r="BD34173" s="325"/>
      <c r="EL34173" s="325"/>
    </row>
    <row r="34174" spans="56:142" x14ac:dyDescent="0.2">
      <c r="BD34174" s="325"/>
      <c r="EL34174" s="325"/>
    </row>
    <row r="34175" spans="56:142" x14ac:dyDescent="0.2">
      <c r="BD34175" s="325"/>
      <c r="EL34175" s="325"/>
    </row>
    <row r="34176" spans="56:142" x14ac:dyDescent="0.2">
      <c r="BD34176" s="325"/>
      <c r="EL34176" s="325"/>
    </row>
    <row r="34177" spans="56:142" x14ac:dyDescent="0.2">
      <c r="BD34177" s="325"/>
      <c r="EL34177" s="325"/>
    </row>
    <row r="34178" spans="56:142" x14ac:dyDescent="0.2">
      <c r="BD34178" s="325"/>
      <c r="EL34178" s="325"/>
    </row>
    <row r="34179" spans="56:142" x14ac:dyDescent="0.2">
      <c r="BD34179" s="325"/>
      <c r="EL34179" s="325"/>
    </row>
    <row r="34180" spans="56:142" x14ac:dyDescent="0.2">
      <c r="BD34180" s="325"/>
      <c r="EL34180" s="325"/>
    </row>
    <row r="34181" spans="56:142" x14ac:dyDescent="0.2">
      <c r="BD34181" s="325"/>
      <c r="EL34181" s="325"/>
    </row>
    <row r="34182" spans="56:142" x14ac:dyDescent="0.2">
      <c r="BD34182" s="325"/>
      <c r="EL34182" s="325"/>
    </row>
    <row r="34183" spans="56:142" x14ac:dyDescent="0.2">
      <c r="BD34183" s="325"/>
      <c r="EL34183" s="325"/>
    </row>
    <row r="34184" spans="56:142" x14ac:dyDescent="0.2">
      <c r="BD34184" s="325"/>
      <c r="EL34184" s="325"/>
    </row>
    <row r="34185" spans="56:142" x14ac:dyDescent="0.2">
      <c r="BD34185" s="325"/>
      <c r="EL34185" s="325"/>
    </row>
    <row r="34186" spans="56:142" x14ac:dyDescent="0.2">
      <c r="BD34186" s="325"/>
      <c r="EL34186" s="325"/>
    </row>
    <row r="34187" spans="56:142" x14ac:dyDescent="0.2">
      <c r="BD34187" s="325"/>
      <c r="EL34187" s="325"/>
    </row>
    <row r="34188" spans="56:142" x14ac:dyDescent="0.2">
      <c r="BD34188" s="325"/>
      <c r="EL34188" s="325"/>
    </row>
    <row r="34189" spans="56:142" x14ac:dyDescent="0.2">
      <c r="BD34189" s="325"/>
      <c r="EL34189" s="325"/>
    </row>
    <row r="34190" spans="56:142" x14ac:dyDescent="0.2">
      <c r="BD34190" s="325"/>
      <c r="EL34190" s="325"/>
    </row>
    <row r="34191" spans="56:142" x14ac:dyDescent="0.2">
      <c r="BD34191" s="325"/>
      <c r="EL34191" s="325"/>
    </row>
    <row r="34192" spans="56:142" x14ac:dyDescent="0.2">
      <c r="BD34192" s="325"/>
      <c r="EL34192" s="325"/>
    </row>
    <row r="34193" spans="56:142" x14ac:dyDescent="0.2">
      <c r="BD34193" s="325"/>
      <c r="EL34193" s="325"/>
    </row>
    <row r="34194" spans="56:142" x14ac:dyDescent="0.2">
      <c r="BD34194" s="325"/>
      <c r="EL34194" s="325"/>
    </row>
    <row r="34195" spans="56:142" x14ac:dyDescent="0.2">
      <c r="BD34195" s="325"/>
      <c r="EL34195" s="325"/>
    </row>
    <row r="34196" spans="56:142" x14ac:dyDescent="0.2">
      <c r="BD34196" s="325"/>
      <c r="EL34196" s="325"/>
    </row>
    <row r="34197" spans="56:142" x14ac:dyDescent="0.2">
      <c r="BD34197" s="325"/>
      <c r="EL34197" s="325"/>
    </row>
    <row r="34198" spans="56:142" x14ac:dyDescent="0.2">
      <c r="BD34198" s="325"/>
      <c r="EL34198" s="325"/>
    </row>
    <row r="34199" spans="56:142" x14ac:dyDescent="0.2">
      <c r="BD34199" s="325"/>
      <c r="EL34199" s="325"/>
    </row>
    <row r="34200" spans="56:142" x14ac:dyDescent="0.2">
      <c r="BD34200" s="325"/>
      <c r="EL34200" s="325"/>
    </row>
    <row r="34201" spans="56:142" x14ac:dyDescent="0.2">
      <c r="BD34201" s="325"/>
      <c r="EL34201" s="325"/>
    </row>
    <row r="34202" spans="56:142" x14ac:dyDescent="0.2">
      <c r="BD34202" s="325"/>
      <c r="EL34202" s="325"/>
    </row>
    <row r="34203" spans="56:142" x14ac:dyDescent="0.2">
      <c r="BD34203" s="325"/>
      <c r="EL34203" s="325"/>
    </row>
    <row r="34204" spans="56:142" x14ac:dyDescent="0.2">
      <c r="BD34204" s="325"/>
      <c r="EL34204" s="325"/>
    </row>
    <row r="34205" spans="56:142" x14ac:dyDescent="0.2">
      <c r="BD34205" s="325"/>
      <c r="EL34205" s="325"/>
    </row>
    <row r="34206" spans="56:142" x14ac:dyDescent="0.2">
      <c r="BD34206" s="325"/>
      <c r="EL34206" s="325"/>
    </row>
    <row r="34207" spans="56:142" x14ac:dyDescent="0.2">
      <c r="BD34207" s="325"/>
      <c r="EL34207" s="325"/>
    </row>
    <row r="34208" spans="56:142" x14ac:dyDescent="0.2">
      <c r="BD34208" s="325"/>
      <c r="EL34208" s="325"/>
    </row>
    <row r="34209" spans="56:142" x14ac:dyDescent="0.2">
      <c r="BD34209" s="325"/>
      <c r="EL34209" s="325"/>
    </row>
    <row r="34210" spans="56:142" x14ac:dyDescent="0.2">
      <c r="BD34210" s="325"/>
      <c r="EL34210" s="325"/>
    </row>
    <row r="34211" spans="56:142" x14ac:dyDescent="0.2">
      <c r="BD34211" s="325"/>
      <c r="EL34211" s="325"/>
    </row>
    <row r="34212" spans="56:142" x14ac:dyDescent="0.2">
      <c r="BD34212" s="325"/>
      <c r="EL34212" s="325"/>
    </row>
    <row r="34213" spans="56:142" x14ac:dyDescent="0.2">
      <c r="BD34213" s="325"/>
      <c r="EL34213" s="325"/>
    </row>
    <row r="34214" spans="56:142" x14ac:dyDescent="0.2">
      <c r="BD34214" s="325"/>
      <c r="EL34214" s="325"/>
    </row>
    <row r="34215" spans="56:142" x14ac:dyDescent="0.2">
      <c r="BD34215" s="325"/>
      <c r="EL34215" s="325"/>
    </row>
    <row r="34216" spans="56:142" x14ac:dyDescent="0.2">
      <c r="BD34216" s="325"/>
      <c r="EL34216" s="325"/>
    </row>
    <row r="34217" spans="56:142" x14ac:dyDescent="0.2">
      <c r="BD34217" s="325"/>
      <c r="EL34217" s="325"/>
    </row>
    <row r="34218" spans="56:142" x14ac:dyDescent="0.2">
      <c r="BD34218" s="325"/>
      <c r="EL34218" s="325"/>
    </row>
    <row r="34219" spans="56:142" x14ac:dyDescent="0.2">
      <c r="BD34219" s="325"/>
      <c r="EL34219" s="325"/>
    </row>
    <row r="34220" spans="56:142" x14ac:dyDescent="0.2">
      <c r="BD34220" s="325"/>
      <c r="EL34220" s="325"/>
    </row>
    <row r="34221" spans="56:142" x14ac:dyDescent="0.2">
      <c r="BD34221" s="325"/>
      <c r="EL34221" s="325"/>
    </row>
    <row r="34222" spans="56:142" x14ac:dyDescent="0.2">
      <c r="BD34222" s="325"/>
      <c r="EL34222" s="325"/>
    </row>
    <row r="34223" spans="56:142" x14ac:dyDescent="0.2">
      <c r="BD34223" s="325"/>
      <c r="EL34223" s="325"/>
    </row>
    <row r="34224" spans="56:142" x14ac:dyDescent="0.2">
      <c r="BD34224" s="325"/>
      <c r="EL34224" s="325"/>
    </row>
    <row r="34225" spans="56:142" x14ac:dyDescent="0.2">
      <c r="BD34225" s="325"/>
      <c r="EL34225" s="325"/>
    </row>
    <row r="34226" spans="56:142" x14ac:dyDescent="0.2">
      <c r="BD34226" s="325"/>
      <c r="EL34226" s="325"/>
    </row>
    <row r="34227" spans="56:142" x14ac:dyDescent="0.2">
      <c r="BD34227" s="325"/>
      <c r="EL34227" s="325"/>
    </row>
    <row r="34228" spans="56:142" x14ac:dyDescent="0.2">
      <c r="BD34228" s="325"/>
      <c r="EL34228" s="325"/>
    </row>
    <row r="34229" spans="56:142" x14ac:dyDescent="0.2">
      <c r="BD34229" s="325"/>
      <c r="EL34229" s="325"/>
    </row>
    <row r="34230" spans="56:142" x14ac:dyDescent="0.2">
      <c r="BD34230" s="325"/>
      <c r="EL34230" s="325"/>
    </row>
    <row r="34231" spans="56:142" x14ac:dyDescent="0.2">
      <c r="BD34231" s="325"/>
      <c r="EL34231" s="325"/>
    </row>
    <row r="34232" spans="56:142" x14ac:dyDescent="0.2">
      <c r="BD34232" s="325"/>
      <c r="EL34232" s="325"/>
    </row>
    <row r="34233" spans="56:142" x14ac:dyDescent="0.2">
      <c r="BD34233" s="325"/>
      <c r="EL34233" s="325"/>
    </row>
    <row r="34234" spans="56:142" x14ac:dyDescent="0.2">
      <c r="BD34234" s="325"/>
      <c r="EL34234" s="325"/>
    </row>
    <row r="34235" spans="56:142" x14ac:dyDescent="0.2">
      <c r="BD34235" s="325"/>
      <c r="EL34235" s="325"/>
    </row>
    <row r="34236" spans="56:142" x14ac:dyDescent="0.2">
      <c r="BD34236" s="325"/>
      <c r="EL34236" s="325"/>
    </row>
    <row r="34237" spans="56:142" x14ac:dyDescent="0.2">
      <c r="BD34237" s="325"/>
      <c r="EL34237" s="325"/>
    </row>
    <row r="34238" spans="56:142" x14ac:dyDescent="0.2">
      <c r="BD34238" s="325"/>
      <c r="EL34238" s="325"/>
    </row>
    <row r="34239" spans="56:142" x14ac:dyDescent="0.2">
      <c r="BD34239" s="325"/>
      <c r="EL34239" s="325"/>
    </row>
    <row r="34240" spans="56:142" x14ac:dyDescent="0.2">
      <c r="BD34240" s="325"/>
      <c r="EL34240" s="325"/>
    </row>
    <row r="34241" spans="56:142" x14ac:dyDescent="0.2">
      <c r="BD34241" s="325"/>
      <c r="EL34241" s="325"/>
    </row>
    <row r="34242" spans="56:142" x14ac:dyDescent="0.2">
      <c r="BD34242" s="325"/>
      <c r="EL34242" s="325"/>
    </row>
    <row r="34243" spans="56:142" x14ac:dyDescent="0.2">
      <c r="BD34243" s="325"/>
      <c r="EL34243" s="325"/>
    </row>
    <row r="34244" spans="56:142" x14ac:dyDescent="0.2">
      <c r="BD34244" s="325"/>
      <c r="EL34244" s="325"/>
    </row>
    <row r="34245" spans="56:142" x14ac:dyDescent="0.2">
      <c r="BD34245" s="325"/>
      <c r="EL34245" s="325"/>
    </row>
    <row r="34246" spans="56:142" x14ac:dyDescent="0.2">
      <c r="BD34246" s="325"/>
      <c r="EL34246" s="325"/>
    </row>
    <row r="34247" spans="56:142" x14ac:dyDescent="0.2">
      <c r="BD34247" s="325"/>
      <c r="EL34247" s="325"/>
    </row>
    <row r="34248" spans="56:142" x14ac:dyDescent="0.2">
      <c r="BD34248" s="325"/>
      <c r="EL34248" s="325"/>
    </row>
    <row r="34249" spans="56:142" x14ac:dyDescent="0.2">
      <c r="BD34249" s="325"/>
      <c r="EL34249" s="325"/>
    </row>
    <row r="34250" spans="56:142" x14ac:dyDescent="0.2">
      <c r="BD34250" s="325"/>
      <c r="EL34250" s="325"/>
    </row>
    <row r="34251" spans="56:142" x14ac:dyDescent="0.2">
      <c r="BD34251" s="325"/>
      <c r="EL34251" s="325"/>
    </row>
    <row r="34252" spans="56:142" x14ac:dyDescent="0.2">
      <c r="BD34252" s="325"/>
      <c r="EL34252" s="325"/>
    </row>
    <row r="34253" spans="56:142" x14ac:dyDescent="0.2">
      <c r="BD34253" s="325"/>
      <c r="EL34253" s="325"/>
    </row>
    <row r="34254" spans="56:142" x14ac:dyDescent="0.2">
      <c r="BD34254" s="325"/>
      <c r="EL34254" s="325"/>
    </row>
    <row r="34255" spans="56:142" x14ac:dyDescent="0.2">
      <c r="BD34255" s="325"/>
      <c r="EL34255" s="325"/>
    </row>
    <row r="34256" spans="56:142" x14ac:dyDescent="0.2">
      <c r="BD34256" s="325"/>
      <c r="EL34256" s="325"/>
    </row>
    <row r="34257" spans="56:142" x14ac:dyDescent="0.2">
      <c r="BD34257" s="325"/>
      <c r="EL34257" s="325"/>
    </row>
    <row r="34258" spans="56:142" x14ac:dyDescent="0.2">
      <c r="BD34258" s="325"/>
      <c r="EL34258" s="325"/>
    </row>
    <row r="34259" spans="56:142" x14ac:dyDescent="0.2">
      <c r="BD34259" s="325"/>
      <c r="EL34259" s="325"/>
    </row>
    <row r="34260" spans="56:142" x14ac:dyDescent="0.2">
      <c r="BD34260" s="325"/>
      <c r="EL34260" s="325"/>
    </row>
    <row r="34261" spans="56:142" x14ac:dyDescent="0.2">
      <c r="BD34261" s="325"/>
      <c r="EL34261" s="325"/>
    </row>
    <row r="34262" spans="56:142" x14ac:dyDescent="0.2">
      <c r="BD34262" s="325"/>
      <c r="EL34262" s="325"/>
    </row>
    <row r="34263" spans="56:142" x14ac:dyDescent="0.2">
      <c r="BD34263" s="325"/>
      <c r="EL34263" s="325"/>
    </row>
    <row r="34264" spans="56:142" x14ac:dyDescent="0.2">
      <c r="BD34264" s="325"/>
      <c r="EL34264" s="325"/>
    </row>
    <row r="34265" spans="56:142" x14ac:dyDescent="0.2">
      <c r="BD34265" s="325"/>
      <c r="EL34265" s="325"/>
    </row>
    <row r="34266" spans="56:142" x14ac:dyDescent="0.2">
      <c r="BD34266" s="325"/>
      <c r="EL34266" s="325"/>
    </row>
    <row r="34267" spans="56:142" x14ac:dyDescent="0.2">
      <c r="BD34267" s="325"/>
      <c r="EL34267" s="325"/>
    </row>
    <row r="34268" spans="56:142" x14ac:dyDescent="0.2">
      <c r="BD34268" s="325"/>
      <c r="EL34268" s="325"/>
    </row>
    <row r="34269" spans="56:142" x14ac:dyDescent="0.2">
      <c r="BD34269" s="325"/>
      <c r="EL34269" s="325"/>
    </row>
    <row r="34270" spans="56:142" x14ac:dyDescent="0.2">
      <c r="BD34270" s="325"/>
      <c r="EL34270" s="325"/>
    </row>
    <row r="34271" spans="56:142" x14ac:dyDescent="0.2">
      <c r="BD34271" s="325"/>
      <c r="EL34271" s="325"/>
    </row>
    <row r="34272" spans="56:142" x14ac:dyDescent="0.2">
      <c r="BD34272" s="325"/>
      <c r="EL34272" s="325"/>
    </row>
    <row r="34273" spans="56:142" x14ac:dyDescent="0.2">
      <c r="BD34273" s="325"/>
      <c r="EL34273" s="325"/>
    </row>
    <row r="34274" spans="56:142" x14ac:dyDescent="0.2">
      <c r="BD34274" s="325"/>
      <c r="EL34274" s="325"/>
    </row>
    <row r="34275" spans="56:142" x14ac:dyDescent="0.2">
      <c r="BD34275" s="325"/>
      <c r="EL34275" s="325"/>
    </row>
    <row r="34276" spans="56:142" x14ac:dyDescent="0.2">
      <c r="BD34276" s="325"/>
      <c r="EL34276" s="325"/>
    </row>
    <row r="34277" spans="56:142" x14ac:dyDescent="0.2">
      <c r="BD34277" s="325"/>
      <c r="EL34277" s="325"/>
    </row>
    <row r="34278" spans="56:142" x14ac:dyDescent="0.2">
      <c r="BD34278" s="325"/>
      <c r="EL34278" s="325"/>
    </row>
    <row r="34279" spans="56:142" x14ac:dyDescent="0.2">
      <c r="BD34279" s="325"/>
      <c r="EL34279" s="325"/>
    </row>
    <row r="34280" spans="56:142" x14ac:dyDescent="0.2">
      <c r="BD34280" s="325"/>
      <c r="EL34280" s="325"/>
    </row>
    <row r="34281" spans="56:142" x14ac:dyDescent="0.2">
      <c r="BD34281" s="325"/>
      <c r="EL34281" s="325"/>
    </row>
    <row r="34282" spans="56:142" x14ac:dyDescent="0.2">
      <c r="BD34282" s="325"/>
      <c r="EL34282" s="325"/>
    </row>
    <row r="34283" spans="56:142" x14ac:dyDescent="0.2">
      <c r="BD34283" s="325"/>
      <c r="EL34283" s="325"/>
    </row>
    <row r="34284" spans="56:142" x14ac:dyDescent="0.2">
      <c r="BD34284" s="325"/>
      <c r="EL34284" s="325"/>
    </row>
    <row r="34285" spans="56:142" x14ac:dyDescent="0.2">
      <c r="BD34285" s="325"/>
      <c r="EL34285" s="325"/>
    </row>
    <row r="34286" spans="56:142" x14ac:dyDescent="0.2">
      <c r="BD34286" s="325"/>
      <c r="EL34286" s="325"/>
    </row>
    <row r="34287" spans="56:142" x14ac:dyDescent="0.2">
      <c r="BD34287" s="325"/>
      <c r="EL34287" s="325"/>
    </row>
    <row r="34288" spans="56:142" x14ac:dyDescent="0.2">
      <c r="BD34288" s="325"/>
      <c r="EL34288" s="325"/>
    </row>
    <row r="34289" spans="56:142" x14ac:dyDescent="0.2">
      <c r="BD34289" s="325"/>
      <c r="EL34289" s="325"/>
    </row>
    <row r="34290" spans="56:142" x14ac:dyDescent="0.2">
      <c r="BD34290" s="325"/>
      <c r="EL34290" s="325"/>
    </row>
    <row r="34291" spans="56:142" x14ac:dyDescent="0.2">
      <c r="BD34291" s="325"/>
      <c r="EL34291" s="325"/>
    </row>
    <row r="34292" spans="56:142" x14ac:dyDescent="0.2">
      <c r="BD34292" s="325"/>
      <c r="EL34292" s="325"/>
    </row>
    <row r="34293" spans="56:142" x14ac:dyDescent="0.2">
      <c r="BD34293" s="325"/>
      <c r="EL34293" s="325"/>
    </row>
    <row r="34294" spans="56:142" x14ac:dyDescent="0.2">
      <c r="BD34294" s="325"/>
      <c r="EL34294" s="325"/>
    </row>
    <row r="34295" spans="56:142" x14ac:dyDescent="0.2">
      <c r="BD34295" s="325"/>
      <c r="EL34295" s="325"/>
    </row>
    <row r="34296" spans="56:142" x14ac:dyDescent="0.2">
      <c r="BD34296" s="325"/>
      <c r="EL34296" s="325"/>
    </row>
    <row r="34297" spans="56:142" x14ac:dyDescent="0.2">
      <c r="BD34297" s="325"/>
      <c r="EL34297" s="325"/>
    </row>
    <row r="34298" spans="56:142" x14ac:dyDescent="0.2">
      <c r="BD34298" s="325"/>
      <c r="EL34298" s="325"/>
    </row>
    <row r="34299" spans="56:142" x14ac:dyDescent="0.2">
      <c r="BD34299" s="325"/>
      <c r="EL34299" s="325"/>
    </row>
    <row r="34300" spans="56:142" x14ac:dyDescent="0.2">
      <c r="BD34300" s="325"/>
      <c r="EL34300" s="325"/>
    </row>
    <row r="34301" spans="56:142" x14ac:dyDescent="0.2">
      <c r="BD34301" s="325"/>
      <c r="EL34301" s="325"/>
    </row>
    <row r="34302" spans="56:142" x14ac:dyDescent="0.2">
      <c r="BD34302" s="325"/>
      <c r="EL34302" s="325"/>
    </row>
    <row r="34303" spans="56:142" x14ac:dyDescent="0.2">
      <c r="BD34303" s="325"/>
      <c r="EL34303" s="325"/>
    </row>
    <row r="34304" spans="56:142" x14ac:dyDescent="0.2">
      <c r="BD34304" s="325"/>
      <c r="EL34304" s="325"/>
    </row>
    <row r="34305" spans="56:142" x14ac:dyDescent="0.2">
      <c r="BD34305" s="325"/>
      <c r="EL34305" s="325"/>
    </row>
    <row r="34306" spans="56:142" x14ac:dyDescent="0.2">
      <c r="BD34306" s="325"/>
      <c r="EL34306" s="325"/>
    </row>
    <row r="34307" spans="56:142" x14ac:dyDescent="0.2">
      <c r="BD34307" s="325"/>
      <c r="EL34307" s="325"/>
    </row>
    <row r="34308" spans="56:142" x14ac:dyDescent="0.2">
      <c r="BD34308" s="325"/>
      <c r="EL34308" s="325"/>
    </row>
    <row r="34309" spans="56:142" x14ac:dyDescent="0.2">
      <c r="BD34309" s="325"/>
      <c r="EL34309" s="325"/>
    </row>
    <row r="34310" spans="56:142" x14ac:dyDescent="0.2">
      <c r="BD34310" s="325"/>
      <c r="EL34310" s="325"/>
    </row>
    <row r="34311" spans="56:142" x14ac:dyDescent="0.2">
      <c r="BD34311" s="325"/>
      <c r="EL34311" s="325"/>
    </row>
    <row r="34312" spans="56:142" x14ac:dyDescent="0.2">
      <c r="BD34312" s="325"/>
      <c r="EL34312" s="325"/>
    </row>
    <row r="34313" spans="56:142" x14ac:dyDescent="0.2">
      <c r="BD34313" s="325"/>
      <c r="EL34313" s="325"/>
    </row>
    <row r="34314" spans="56:142" x14ac:dyDescent="0.2">
      <c r="BD34314" s="325"/>
      <c r="EL34314" s="325"/>
    </row>
    <row r="34315" spans="56:142" x14ac:dyDescent="0.2">
      <c r="BD34315" s="325"/>
      <c r="EL34315" s="325"/>
    </row>
    <row r="34316" spans="56:142" x14ac:dyDescent="0.2">
      <c r="BD34316" s="325"/>
      <c r="EL34316" s="325"/>
    </row>
    <row r="34317" spans="56:142" x14ac:dyDescent="0.2">
      <c r="BD34317" s="325"/>
      <c r="EL34317" s="325"/>
    </row>
    <row r="34318" spans="56:142" x14ac:dyDescent="0.2">
      <c r="BD34318" s="325"/>
      <c r="EL34318" s="325"/>
    </row>
    <row r="34319" spans="56:142" x14ac:dyDescent="0.2">
      <c r="BD34319" s="325"/>
      <c r="EL34319" s="325"/>
    </row>
    <row r="34320" spans="56:142" x14ac:dyDescent="0.2">
      <c r="BD34320" s="325"/>
      <c r="EL34320" s="325"/>
    </row>
    <row r="34321" spans="56:142" x14ac:dyDescent="0.2">
      <c r="BD34321" s="325"/>
      <c r="EL34321" s="325"/>
    </row>
    <row r="34322" spans="56:142" x14ac:dyDescent="0.2">
      <c r="BD34322" s="325"/>
      <c r="EL34322" s="325"/>
    </row>
    <row r="34323" spans="56:142" x14ac:dyDescent="0.2">
      <c r="BD34323" s="325"/>
      <c r="EL34323" s="325"/>
    </row>
    <row r="34324" spans="56:142" x14ac:dyDescent="0.2">
      <c r="BD34324" s="325"/>
      <c r="EL34324" s="325"/>
    </row>
    <row r="34325" spans="56:142" x14ac:dyDescent="0.2">
      <c r="BD34325" s="325"/>
      <c r="EL34325" s="325"/>
    </row>
    <row r="34326" spans="56:142" x14ac:dyDescent="0.2">
      <c r="BD34326" s="325"/>
      <c r="EL34326" s="325"/>
    </row>
    <row r="34327" spans="56:142" x14ac:dyDescent="0.2">
      <c r="BD34327" s="325"/>
      <c r="EL34327" s="325"/>
    </row>
    <row r="34328" spans="56:142" x14ac:dyDescent="0.2">
      <c r="BD34328" s="325"/>
      <c r="EL34328" s="325"/>
    </row>
    <row r="34329" spans="56:142" x14ac:dyDescent="0.2">
      <c r="BD34329" s="325"/>
      <c r="EL34329" s="325"/>
    </row>
    <row r="34330" spans="56:142" x14ac:dyDescent="0.2">
      <c r="BD34330" s="325"/>
      <c r="EL34330" s="325"/>
    </row>
    <row r="34331" spans="56:142" x14ac:dyDescent="0.2">
      <c r="BD34331" s="325"/>
      <c r="EL34331" s="325"/>
    </row>
    <row r="34332" spans="56:142" x14ac:dyDescent="0.2">
      <c r="BD34332" s="325"/>
      <c r="EL34332" s="325"/>
    </row>
    <row r="34333" spans="56:142" x14ac:dyDescent="0.2">
      <c r="BD34333" s="325"/>
      <c r="EL34333" s="325"/>
    </row>
    <row r="34334" spans="56:142" x14ac:dyDescent="0.2">
      <c r="BD34334" s="325"/>
      <c r="EL34334" s="325"/>
    </row>
    <row r="34335" spans="56:142" x14ac:dyDescent="0.2">
      <c r="BD34335" s="325"/>
      <c r="EL34335" s="325"/>
    </row>
    <row r="34336" spans="56:142" x14ac:dyDescent="0.2">
      <c r="BD34336" s="325"/>
      <c r="EL34336" s="325"/>
    </row>
    <row r="34337" spans="56:142" x14ac:dyDescent="0.2">
      <c r="BD34337" s="325"/>
      <c r="EL34337" s="325"/>
    </row>
    <row r="34338" spans="56:142" x14ac:dyDescent="0.2">
      <c r="BD34338" s="325"/>
      <c r="EL34338" s="325"/>
    </row>
    <row r="34339" spans="56:142" x14ac:dyDescent="0.2">
      <c r="BD34339" s="325"/>
      <c r="EL34339" s="325"/>
    </row>
    <row r="34340" spans="56:142" x14ac:dyDescent="0.2">
      <c r="BD34340" s="325"/>
      <c r="EL34340" s="325"/>
    </row>
    <row r="34341" spans="56:142" x14ac:dyDescent="0.2">
      <c r="BD34341" s="325"/>
      <c r="EL34341" s="325"/>
    </row>
    <row r="34342" spans="56:142" x14ac:dyDescent="0.2">
      <c r="BD34342" s="325"/>
      <c r="EL34342" s="325"/>
    </row>
    <row r="34343" spans="56:142" x14ac:dyDescent="0.2">
      <c r="BD34343" s="325"/>
      <c r="EL34343" s="325"/>
    </row>
    <row r="34344" spans="56:142" x14ac:dyDescent="0.2">
      <c r="BD34344" s="325"/>
      <c r="EL34344" s="325"/>
    </row>
    <row r="34345" spans="56:142" x14ac:dyDescent="0.2">
      <c r="BD34345" s="325"/>
      <c r="EL34345" s="325"/>
    </row>
    <row r="34346" spans="56:142" x14ac:dyDescent="0.2">
      <c r="BD34346" s="325"/>
      <c r="EL34346" s="325"/>
    </row>
    <row r="34347" spans="56:142" x14ac:dyDescent="0.2">
      <c r="BD34347" s="325"/>
      <c r="EL34347" s="325"/>
    </row>
    <row r="34348" spans="56:142" x14ac:dyDescent="0.2">
      <c r="BD34348" s="325"/>
      <c r="EL34348" s="325"/>
    </row>
    <row r="34349" spans="56:142" x14ac:dyDescent="0.2">
      <c r="BD34349" s="325"/>
      <c r="EL34349" s="325"/>
    </row>
    <row r="34350" spans="56:142" x14ac:dyDescent="0.2">
      <c r="BD34350" s="325"/>
      <c r="EL34350" s="325"/>
    </row>
    <row r="34351" spans="56:142" x14ac:dyDescent="0.2">
      <c r="BD34351" s="325"/>
      <c r="EL34351" s="325"/>
    </row>
    <row r="34352" spans="56:142" x14ac:dyDescent="0.2">
      <c r="BD34352" s="325"/>
      <c r="EL34352" s="325"/>
    </row>
    <row r="34353" spans="56:142" x14ac:dyDescent="0.2">
      <c r="BD34353" s="325"/>
      <c r="EL34353" s="325"/>
    </row>
    <row r="34354" spans="56:142" x14ac:dyDescent="0.2">
      <c r="BD34354" s="325"/>
      <c r="EL34354" s="325"/>
    </row>
    <row r="34355" spans="56:142" x14ac:dyDescent="0.2">
      <c r="BD34355" s="325"/>
      <c r="EL34355" s="325"/>
    </row>
    <row r="34356" spans="56:142" x14ac:dyDescent="0.2">
      <c r="BD34356" s="325"/>
      <c r="EL34356" s="325"/>
    </row>
    <row r="34357" spans="56:142" x14ac:dyDescent="0.2">
      <c r="BD34357" s="325"/>
      <c r="EL34357" s="325"/>
    </row>
    <row r="34358" spans="56:142" x14ac:dyDescent="0.2">
      <c r="BD34358" s="325"/>
      <c r="EL34358" s="325"/>
    </row>
    <row r="34359" spans="56:142" x14ac:dyDescent="0.2">
      <c r="BD34359" s="325"/>
      <c r="EL34359" s="325"/>
    </row>
    <row r="34360" spans="56:142" x14ac:dyDescent="0.2">
      <c r="BD34360" s="325"/>
      <c r="EL34360" s="325"/>
    </row>
    <row r="34361" spans="56:142" x14ac:dyDescent="0.2">
      <c r="BD34361" s="325"/>
      <c r="EL34361" s="325"/>
    </row>
    <row r="34362" spans="56:142" x14ac:dyDescent="0.2">
      <c r="BD34362" s="325"/>
      <c r="EL34362" s="325"/>
    </row>
    <row r="34363" spans="56:142" x14ac:dyDescent="0.2">
      <c r="BD34363" s="325"/>
      <c r="EL34363" s="325"/>
    </row>
    <row r="34364" spans="56:142" x14ac:dyDescent="0.2">
      <c r="BD34364" s="325"/>
      <c r="EL34364" s="325"/>
    </row>
    <row r="34365" spans="56:142" x14ac:dyDescent="0.2">
      <c r="BD34365" s="325"/>
      <c r="EL34365" s="325"/>
    </row>
    <row r="34366" spans="56:142" x14ac:dyDescent="0.2">
      <c r="BD34366" s="325"/>
      <c r="EL34366" s="325"/>
    </row>
    <row r="34367" spans="56:142" x14ac:dyDescent="0.2">
      <c r="BD34367" s="325"/>
      <c r="EL34367" s="325"/>
    </row>
    <row r="34368" spans="56:142" x14ac:dyDescent="0.2">
      <c r="BD34368" s="325"/>
      <c r="EL34368" s="325"/>
    </row>
    <row r="34369" spans="56:142" x14ac:dyDescent="0.2">
      <c r="BD34369" s="325"/>
      <c r="EL34369" s="325"/>
    </row>
    <row r="34370" spans="56:142" x14ac:dyDescent="0.2">
      <c r="BD34370" s="325"/>
      <c r="EL34370" s="325"/>
    </row>
    <row r="34371" spans="56:142" x14ac:dyDescent="0.2">
      <c r="BD34371" s="325"/>
      <c r="EL34371" s="325"/>
    </row>
    <row r="34372" spans="56:142" x14ac:dyDescent="0.2">
      <c r="BD34372" s="325"/>
      <c r="EL34372" s="325"/>
    </row>
    <row r="34373" spans="56:142" x14ac:dyDescent="0.2">
      <c r="BD34373" s="325"/>
      <c r="EL34373" s="325"/>
    </row>
    <row r="34374" spans="56:142" x14ac:dyDescent="0.2">
      <c r="BD34374" s="325"/>
      <c r="EL34374" s="325"/>
    </row>
    <row r="34375" spans="56:142" x14ac:dyDescent="0.2">
      <c r="BD34375" s="325"/>
      <c r="EL34375" s="325"/>
    </row>
    <row r="34376" spans="56:142" x14ac:dyDescent="0.2">
      <c r="BD34376" s="325"/>
      <c r="EL34376" s="325"/>
    </row>
    <row r="34377" spans="56:142" x14ac:dyDescent="0.2">
      <c r="BD34377" s="325"/>
      <c r="EL34377" s="325"/>
    </row>
    <row r="34378" spans="56:142" x14ac:dyDescent="0.2">
      <c r="BD34378" s="325"/>
      <c r="EL34378" s="325"/>
    </row>
    <row r="34379" spans="56:142" x14ac:dyDescent="0.2">
      <c r="BD34379" s="325"/>
      <c r="EL34379" s="325"/>
    </row>
    <row r="34380" spans="56:142" x14ac:dyDescent="0.2">
      <c r="BD34380" s="325"/>
      <c r="EL34380" s="325"/>
    </row>
    <row r="34381" spans="56:142" x14ac:dyDescent="0.2">
      <c r="BD34381" s="325"/>
      <c r="EL34381" s="325"/>
    </row>
    <row r="34382" spans="56:142" x14ac:dyDescent="0.2">
      <c r="BD34382" s="325"/>
      <c r="EL34382" s="325"/>
    </row>
    <row r="34383" spans="56:142" x14ac:dyDescent="0.2">
      <c r="BD34383" s="325"/>
      <c r="EL34383" s="325"/>
    </row>
    <row r="34384" spans="56:142" x14ac:dyDescent="0.2">
      <c r="BD34384" s="325"/>
      <c r="EL34384" s="325"/>
    </row>
    <row r="34385" spans="56:142" x14ac:dyDescent="0.2">
      <c r="BD34385" s="325"/>
      <c r="EL34385" s="325"/>
    </row>
    <row r="34386" spans="56:142" x14ac:dyDescent="0.2">
      <c r="BD34386" s="325"/>
      <c r="EL34386" s="325"/>
    </row>
    <row r="34387" spans="56:142" x14ac:dyDescent="0.2">
      <c r="BD34387" s="325"/>
      <c r="EL34387" s="325"/>
    </row>
    <row r="34388" spans="56:142" x14ac:dyDescent="0.2">
      <c r="BD34388" s="325"/>
      <c r="EL34388" s="325"/>
    </row>
    <row r="34389" spans="56:142" x14ac:dyDescent="0.2">
      <c r="BD34389" s="325"/>
      <c r="EL34389" s="325"/>
    </row>
    <row r="34390" spans="56:142" x14ac:dyDescent="0.2">
      <c r="BD34390" s="325"/>
      <c r="EL34390" s="325"/>
    </row>
    <row r="34391" spans="56:142" x14ac:dyDescent="0.2">
      <c r="BD34391" s="325"/>
      <c r="EL34391" s="325"/>
    </row>
    <row r="34392" spans="56:142" x14ac:dyDescent="0.2">
      <c r="BD34392" s="325"/>
      <c r="EL34392" s="325"/>
    </row>
    <row r="34393" spans="56:142" x14ac:dyDescent="0.2">
      <c r="BD34393" s="325"/>
      <c r="EL34393" s="325"/>
    </row>
    <row r="34394" spans="56:142" x14ac:dyDescent="0.2">
      <c r="BD34394" s="325"/>
      <c r="EL34394" s="325"/>
    </row>
    <row r="34395" spans="56:142" x14ac:dyDescent="0.2">
      <c r="BD34395" s="325"/>
      <c r="EL34395" s="325"/>
    </row>
    <row r="34396" spans="56:142" x14ac:dyDescent="0.2">
      <c r="BD34396" s="325"/>
      <c r="EL34396" s="325"/>
    </row>
    <row r="34397" spans="56:142" x14ac:dyDescent="0.2">
      <c r="BD34397" s="325"/>
      <c r="EL34397" s="325"/>
    </row>
    <row r="34398" spans="56:142" x14ac:dyDescent="0.2">
      <c r="BD34398" s="325"/>
      <c r="EL34398" s="325"/>
    </row>
    <row r="34399" spans="56:142" x14ac:dyDescent="0.2">
      <c r="BD34399" s="325"/>
      <c r="EL34399" s="325"/>
    </row>
    <row r="34400" spans="56:142" x14ac:dyDescent="0.2">
      <c r="BD34400" s="325"/>
      <c r="EL34400" s="325"/>
    </row>
    <row r="34401" spans="56:142" x14ac:dyDescent="0.2">
      <c r="BD34401" s="325"/>
      <c r="EL34401" s="325"/>
    </row>
    <row r="34402" spans="56:142" x14ac:dyDescent="0.2">
      <c r="BD34402" s="325"/>
      <c r="EL34402" s="325"/>
    </row>
    <row r="34403" spans="56:142" x14ac:dyDescent="0.2">
      <c r="BD34403" s="325"/>
      <c r="EL34403" s="325"/>
    </row>
    <row r="34404" spans="56:142" x14ac:dyDescent="0.2">
      <c r="BD34404" s="325"/>
      <c r="EL34404" s="325"/>
    </row>
    <row r="34405" spans="56:142" x14ac:dyDescent="0.2">
      <c r="BD34405" s="325"/>
      <c r="EL34405" s="325"/>
    </row>
    <row r="34406" spans="56:142" x14ac:dyDescent="0.2">
      <c r="BD34406" s="325"/>
      <c r="EL34406" s="325"/>
    </row>
    <row r="34407" spans="56:142" x14ac:dyDescent="0.2">
      <c r="BD34407" s="325"/>
      <c r="EL34407" s="325"/>
    </row>
    <row r="34408" spans="56:142" x14ac:dyDescent="0.2">
      <c r="BD34408" s="325"/>
      <c r="EL34408" s="325"/>
    </row>
    <row r="34409" spans="56:142" x14ac:dyDescent="0.2">
      <c r="BD34409" s="325"/>
      <c r="EL34409" s="325"/>
    </row>
    <row r="34410" spans="56:142" x14ac:dyDescent="0.2">
      <c r="BD34410" s="325"/>
      <c r="EL34410" s="325"/>
    </row>
    <row r="34411" spans="56:142" x14ac:dyDescent="0.2">
      <c r="BD34411" s="325"/>
      <c r="EL34411" s="325"/>
    </row>
    <row r="34412" spans="56:142" x14ac:dyDescent="0.2">
      <c r="BD34412" s="325"/>
      <c r="EL34412" s="325"/>
    </row>
    <row r="34413" spans="56:142" x14ac:dyDescent="0.2">
      <c r="BD34413" s="325"/>
      <c r="EL34413" s="325"/>
    </row>
    <row r="34414" spans="56:142" x14ac:dyDescent="0.2">
      <c r="BD34414" s="325"/>
      <c r="EL34414" s="325"/>
    </row>
    <row r="34415" spans="56:142" x14ac:dyDescent="0.2">
      <c r="BD34415" s="325"/>
      <c r="EL34415" s="325"/>
    </row>
    <row r="34416" spans="56:142" x14ac:dyDescent="0.2">
      <c r="BD34416" s="325"/>
      <c r="EL34416" s="325"/>
    </row>
    <row r="34417" spans="56:142" x14ac:dyDescent="0.2">
      <c r="BD34417" s="325"/>
      <c r="EL34417" s="325"/>
    </row>
    <row r="34418" spans="56:142" x14ac:dyDescent="0.2">
      <c r="BD34418" s="325"/>
      <c r="EL34418" s="325"/>
    </row>
    <row r="34419" spans="56:142" x14ac:dyDescent="0.2">
      <c r="BD34419" s="325"/>
      <c r="EL34419" s="325"/>
    </row>
    <row r="34420" spans="56:142" x14ac:dyDescent="0.2">
      <c r="BD34420" s="325"/>
      <c r="EL34420" s="325"/>
    </row>
    <row r="34421" spans="56:142" x14ac:dyDescent="0.2">
      <c r="BD34421" s="325"/>
      <c r="EL34421" s="325"/>
    </row>
    <row r="34422" spans="56:142" x14ac:dyDescent="0.2">
      <c r="BD34422" s="325"/>
      <c r="EL34422" s="325"/>
    </row>
    <row r="34423" spans="56:142" x14ac:dyDescent="0.2">
      <c r="BD34423" s="325"/>
      <c r="EL34423" s="325"/>
    </row>
    <row r="34424" spans="56:142" x14ac:dyDescent="0.2">
      <c r="BD34424" s="325"/>
      <c r="EL34424" s="325"/>
    </row>
    <row r="34425" spans="56:142" x14ac:dyDescent="0.2">
      <c r="BD34425" s="325"/>
      <c r="EL34425" s="325"/>
    </row>
    <row r="34426" spans="56:142" x14ac:dyDescent="0.2">
      <c r="BD34426" s="325"/>
      <c r="EL34426" s="325"/>
    </row>
    <row r="34427" spans="56:142" x14ac:dyDescent="0.2">
      <c r="BD34427" s="325"/>
      <c r="EL34427" s="325"/>
    </row>
    <row r="34428" spans="56:142" x14ac:dyDescent="0.2">
      <c r="BD34428" s="325"/>
      <c r="EL34428" s="325"/>
    </row>
    <row r="34429" spans="56:142" x14ac:dyDescent="0.2">
      <c r="BD34429" s="325"/>
      <c r="EL34429" s="325"/>
    </row>
    <row r="34430" spans="56:142" x14ac:dyDescent="0.2">
      <c r="BD34430" s="325"/>
      <c r="EL34430" s="325"/>
    </row>
    <row r="34431" spans="56:142" x14ac:dyDescent="0.2">
      <c r="BD34431" s="325"/>
      <c r="EL34431" s="325"/>
    </row>
    <row r="34432" spans="56:142" x14ac:dyDescent="0.2">
      <c r="BD34432" s="325"/>
      <c r="EL34432" s="325"/>
    </row>
    <row r="34433" spans="56:142" x14ac:dyDescent="0.2">
      <c r="BD34433" s="325"/>
      <c r="EL34433" s="325"/>
    </row>
    <row r="34434" spans="56:142" x14ac:dyDescent="0.2">
      <c r="BD34434" s="325"/>
      <c r="EL34434" s="325"/>
    </row>
    <row r="34435" spans="56:142" x14ac:dyDescent="0.2">
      <c r="BD34435" s="325"/>
      <c r="EL34435" s="325"/>
    </row>
    <row r="34436" spans="56:142" x14ac:dyDescent="0.2">
      <c r="BD34436" s="325"/>
      <c r="EL34436" s="325"/>
    </row>
    <row r="34437" spans="56:142" x14ac:dyDescent="0.2">
      <c r="BD34437" s="325"/>
      <c r="EL34437" s="325"/>
    </row>
    <row r="34438" spans="56:142" x14ac:dyDescent="0.2">
      <c r="BD34438" s="325"/>
      <c r="EL34438" s="325"/>
    </row>
    <row r="34439" spans="56:142" x14ac:dyDescent="0.2">
      <c r="BD34439" s="325"/>
      <c r="EL34439" s="325"/>
    </row>
    <row r="34440" spans="56:142" x14ac:dyDescent="0.2">
      <c r="BD34440" s="325"/>
      <c r="EL34440" s="325"/>
    </row>
    <row r="34441" spans="56:142" x14ac:dyDescent="0.2">
      <c r="BD34441" s="325"/>
      <c r="EL34441" s="325"/>
    </row>
    <row r="34442" spans="56:142" x14ac:dyDescent="0.2">
      <c r="BD34442" s="325"/>
      <c r="EL34442" s="325"/>
    </row>
    <row r="34443" spans="56:142" x14ac:dyDescent="0.2">
      <c r="BD34443" s="325"/>
      <c r="EL34443" s="325"/>
    </row>
    <row r="34444" spans="56:142" x14ac:dyDescent="0.2">
      <c r="BD34444" s="325"/>
      <c r="EL34444" s="325"/>
    </row>
    <row r="34445" spans="56:142" x14ac:dyDescent="0.2">
      <c r="BD34445" s="325"/>
      <c r="EL34445" s="325"/>
    </row>
    <row r="34446" spans="56:142" x14ac:dyDescent="0.2">
      <c r="BD34446" s="325"/>
      <c r="EL34446" s="325"/>
    </row>
    <row r="34447" spans="56:142" x14ac:dyDescent="0.2">
      <c r="BD34447" s="325"/>
      <c r="EL34447" s="325"/>
    </row>
    <row r="34448" spans="56:142" x14ac:dyDescent="0.2">
      <c r="BD34448" s="325"/>
      <c r="EL34448" s="325"/>
    </row>
    <row r="34449" spans="56:142" x14ac:dyDescent="0.2">
      <c r="BD34449" s="325"/>
      <c r="EL34449" s="325"/>
    </row>
    <row r="34450" spans="56:142" x14ac:dyDescent="0.2">
      <c r="BD34450" s="325"/>
      <c r="EL34450" s="325"/>
    </row>
    <row r="34451" spans="56:142" x14ac:dyDescent="0.2">
      <c r="BD34451" s="325"/>
      <c r="EL34451" s="325"/>
    </row>
    <row r="34452" spans="56:142" x14ac:dyDescent="0.2">
      <c r="BD34452" s="325"/>
      <c r="EL34452" s="325"/>
    </row>
    <row r="34453" spans="56:142" x14ac:dyDescent="0.2">
      <c r="BD34453" s="325"/>
      <c r="EL34453" s="325"/>
    </row>
    <row r="34454" spans="56:142" x14ac:dyDescent="0.2">
      <c r="BD34454" s="325"/>
      <c r="EL34454" s="325"/>
    </row>
    <row r="34455" spans="56:142" x14ac:dyDescent="0.2">
      <c r="BD34455" s="325"/>
      <c r="EL34455" s="325"/>
    </row>
    <row r="34456" spans="56:142" x14ac:dyDescent="0.2">
      <c r="BD34456" s="325"/>
      <c r="EL34456" s="325"/>
    </row>
    <row r="34457" spans="56:142" x14ac:dyDescent="0.2">
      <c r="BD34457" s="325"/>
      <c r="EL34457" s="325"/>
    </row>
    <row r="34458" spans="56:142" x14ac:dyDescent="0.2">
      <c r="BD34458" s="325"/>
      <c r="EL34458" s="325"/>
    </row>
    <row r="34459" spans="56:142" x14ac:dyDescent="0.2">
      <c r="BD34459" s="325"/>
      <c r="EL34459" s="325"/>
    </row>
    <row r="34460" spans="56:142" x14ac:dyDescent="0.2">
      <c r="BD34460" s="325"/>
      <c r="EL34460" s="325"/>
    </row>
    <row r="34461" spans="56:142" x14ac:dyDescent="0.2">
      <c r="BD34461" s="325"/>
      <c r="EL34461" s="325"/>
    </row>
    <row r="34462" spans="56:142" x14ac:dyDescent="0.2">
      <c r="BD34462" s="325"/>
      <c r="EL34462" s="325"/>
    </row>
    <row r="34463" spans="56:142" x14ac:dyDescent="0.2">
      <c r="BD34463" s="325"/>
      <c r="EL34463" s="325"/>
    </row>
    <row r="34464" spans="56:142" x14ac:dyDescent="0.2">
      <c r="BD34464" s="325"/>
      <c r="EL34464" s="325"/>
    </row>
    <row r="34465" spans="56:142" x14ac:dyDescent="0.2">
      <c r="BD34465" s="325"/>
      <c r="EL34465" s="325"/>
    </row>
    <row r="34466" spans="56:142" x14ac:dyDescent="0.2">
      <c r="BD34466" s="325"/>
      <c r="EL34466" s="325"/>
    </row>
    <row r="34467" spans="56:142" x14ac:dyDescent="0.2">
      <c r="BD34467" s="325"/>
      <c r="EL34467" s="325"/>
    </row>
    <row r="34468" spans="56:142" x14ac:dyDescent="0.2">
      <c r="BD34468" s="325"/>
      <c r="EL34468" s="325"/>
    </row>
    <row r="34469" spans="56:142" x14ac:dyDescent="0.2">
      <c r="BD34469" s="325"/>
      <c r="EL34469" s="325"/>
    </row>
    <row r="34470" spans="56:142" x14ac:dyDescent="0.2">
      <c r="BD34470" s="325"/>
      <c r="EL34470" s="325"/>
    </row>
    <row r="34471" spans="56:142" x14ac:dyDescent="0.2">
      <c r="BD34471" s="325"/>
      <c r="EL34471" s="325"/>
    </row>
    <row r="34472" spans="56:142" x14ac:dyDescent="0.2">
      <c r="BD34472" s="325"/>
      <c r="EL34472" s="325"/>
    </row>
    <row r="34473" spans="56:142" x14ac:dyDescent="0.2">
      <c r="BD34473" s="325"/>
      <c r="EL34473" s="325"/>
    </row>
    <row r="34474" spans="56:142" x14ac:dyDescent="0.2">
      <c r="BD34474" s="325"/>
      <c r="EL34474" s="325"/>
    </row>
    <row r="34475" spans="56:142" x14ac:dyDescent="0.2">
      <c r="BD34475" s="325"/>
      <c r="EL34475" s="325"/>
    </row>
    <row r="34476" spans="56:142" x14ac:dyDescent="0.2">
      <c r="BD34476" s="325"/>
      <c r="EL34476" s="325"/>
    </row>
    <row r="34477" spans="56:142" x14ac:dyDescent="0.2">
      <c r="BD34477" s="325"/>
      <c r="EL34477" s="325"/>
    </row>
    <row r="34478" spans="56:142" x14ac:dyDescent="0.2">
      <c r="BD34478" s="325"/>
      <c r="EL34478" s="325"/>
    </row>
    <row r="34479" spans="56:142" x14ac:dyDescent="0.2">
      <c r="BD34479" s="325"/>
      <c r="EL34479" s="325"/>
    </row>
    <row r="34480" spans="56:142" x14ac:dyDescent="0.2">
      <c r="BD34480" s="325"/>
      <c r="EL34480" s="325"/>
    </row>
    <row r="34481" spans="56:142" x14ac:dyDescent="0.2">
      <c r="BD34481" s="325"/>
      <c r="EL34481" s="325"/>
    </row>
    <row r="34482" spans="56:142" x14ac:dyDescent="0.2">
      <c r="BD34482" s="325"/>
      <c r="EL34482" s="325"/>
    </row>
    <row r="34483" spans="56:142" x14ac:dyDescent="0.2">
      <c r="BD34483" s="325"/>
      <c r="EL34483" s="325"/>
    </row>
    <row r="34484" spans="56:142" x14ac:dyDescent="0.2">
      <c r="BD34484" s="325"/>
      <c r="EL34484" s="325"/>
    </row>
    <row r="34485" spans="56:142" x14ac:dyDescent="0.2">
      <c r="BD34485" s="325"/>
      <c r="EL34485" s="325"/>
    </row>
    <row r="34486" spans="56:142" x14ac:dyDescent="0.2">
      <c r="BD34486" s="325"/>
      <c r="EL34486" s="325"/>
    </row>
    <row r="34487" spans="56:142" x14ac:dyDescent="0.2">
      <c r="BD34487" s="325"/>
      <c r="EL34487" s="325"/>
    </row>
    <row r="34488" spans="56:142" x14ac:dyDescent="0.2">
      <c r="BD34488" s="325"/>
      <c r="EL34488" s="325"/>
    </row>
    <row r="34489" spans="56:142" x14ac:dyDescent="0.2">
      <c r="BD34489" s="325"/>
      <c r="EL34489" s="325"/>
    </row>
    <row r="34490" spans="56:142" x14ac:dyDescent="0.2">
      <c r="BD34490" s="325"/>
      <c r="EL34490" s="325"/>
    </row>
    <row r="34491" spans="56:142" x14ac:dyDescent="0.2">
      <c r="BD34491" s="325"/>
      <c r="EL34491" s="325"/>
    </row>
    <row r="34492" spans="56:142" x14ac:dyDescent="0.2">
      <c r="BD34492" s="325"/>
      <c r="EL34492" s="325"/>
    </row>
    <row r="34493" spans="56:142" x14ac:dyDescent="0.2">
      <c r="BD34493" s="325"/>
      <c r="EL34493" s="325"/>
    </row>
    <row r="34494" spans="56:142" x14ac:dyDescent="0.2">
      <c r="BD34494" s="325"/>
      <c r="EL34494" s="325"/>
    </row>
    <row r="34495" spans="56:142" x14ac:dyDescent="0.2">
      <c r="BD34495" s="325"/>
      <c r="EL34495" s="325"/>
    </row>
    <row r="34496" spans="56:142" x14ac:dyDescent="0.2">
      <c r="BD34496" s="325"/>
      <c r="EL34496" s="325"/>
    </row>
    <row r="34497" spans="56:142" x14ac:dyDescent="0.2">
      <c r="BD34497" s="325"/>
      <c r="EL34497" s="325"/>
    </row>
    <row r="34498" spans="56:142" x14ac:dyDescent="0.2">
      <c r="BD34498" s="325"/>
      <c r="EL34498" s="325"/>
    </row>
    <row r="34499" spans="56:142" x14ac:dyDescent="0.2">
      <c r="BD34499" s="325"/>
      <c r="EL34499" s="325"/>
    </row>
    <row r="34500" spans="56:142" x14ac:dyDescent="0.2">
      <c r="BD34500" s="325"/>
      <c r="EL34500" s="325"/>
    </row>
    <row r="34501" spans="56:142" x14ac:dyDescent="0.2">
      <c r="BD34501" s="325"/>
      <c r="EL34501" s="325"/>
    </row>
    <row r="34502" spans="56:142" x14ac:dyDescent="0.2">
      <c r="BD34502" s="325"/>
      <c r="EL34502" s="325"/>
    </row>
    <row r="34503" spans="56:142" x14ac:dyDescent="0.2">
      <c r="BD34503" s="325"/>
      <c r="EL34503" s="325"/>
    </row>
    <row r="34504" spans="56:142" x14ac:dyDescent="0.2">
      <c r="BD34504" s="325"/>
      <c r="EL34504" s="325"/>
    </row>
    <row r="34505" spans="56:142" x14ac:dyDescent="0.2">
      <c r="BD34505" s="325"/>
      <c r="EL34505" s="325"/>
    </row>
    <row r="34506" spans="56:142" x14ac:dyDescent="0.2">
      <c r="BD34506" s="325"/>
      <c r="EL34506" s="325"/>
    </row>
    <row r="34507" spans="56:142" x14ac:dyDescent="0.2">
      <c r="BD34507" s="325"/>
      <c r="EL34507" s="325"/>
    </row>
    <row r="34508" spans="56:142" x14ac:dyDescent="0.2">
      <c r="BD34508" s="325"/>
      <c r="EL34508" s="325"/>
    </row>
    <row r="34509" spans="56:142" x14ac:dyDescent="0.2">
      <c r="BD34509" s="325"/>
      <c r="EL34509" s="325"/>
    </row>
    <row r="34510" spans="56:142" x14ac:dyDescent="0.2">
      <c r="BD34510" s="325"/>
      <c r="EL34510" s="325"/>
    </row>
    <row r="34511" spans="56:142" x14ac:dyDescent="0.2">
      <c r="BD34511" s="325"/>
      <c r="EL34511" s="325"/>
    </row>
    <row r="34512" spans="56:142" x14ac:dyDescent="0.2">
      <c r="BD34512" s="325"/>
      <c r="EL34512" s="325"/>
    </row>
    <row r="34513" spans="56:142" x14ac:dyDescent="0.2">
      <c r="BD34513" s="325"/>
      <c r="EL34513" s="325"/>
    </row>
    <row r="34514" spans="56:142" x14ac:dyDescent="0.2">
      <c r="BD34514" s="325"/>
      <c r="EL34514" s="325"/>
    </row>
    <row r="34515" spans="56:142" x14ac:dyDescent="0.2">
      <c r="BD34515" s="325"/>
      <c r="EL34515" s="325"/>
    </row>
    <row r="34516" spans="56:142" x14ac:dyDescent="0.2">
      <c r="BD34516" s="325"/>
      <c r="EL34516" s="325"/>
    </row>
    <row r="34517" spans="56:142" x14ac:dyDescent="0.2">
      <c r="BD34517" s="325"/>
      <c r="EL34517" s="325"/>
    </row>
    <row r="34518" spans="56:142" x14ac:dyDescent="0.2">
      <c r="BD34518" s="325"/>
      <c r="EL34518" s="325"/>
    </row>
    <row r="34519" spans="56:142" x14ac:dyDescent="0.2">
      <c r="BD34519" s="325"/>
      <c r="EL34519" s="325"/>
    </row>
    <row r="34520" spans="56:142" x14ac:dyDescent="0.2">
      <c r="BD34520" s="325"/>
      <c r="EL34520" s="325"/>
    </row>
    <row r="34521" spans="56:142" x14ac:dyDescent="0.2">
      <c r="BD34521" s="325"/>
      <c r="EL34521" s="325"/>
    </row>
    <row r="34522" spans="56:142" x14ac:dyDescent="0.2">
      <c r="BD34522" s="325"/>
      <c r="EL34522" s="325"/>
    </row>
    <row r="34523" spans="56:142" x14ac:dyDescent="0.2">
      <c r="BD34523" s="325"/>
      <c r="EL34523" s="325"/>
    </row>
    <row r="34524" spans="56:142" x14ac:dyDescent="0.2">
      <c r="BD34524" s="325"/>
      <c r="EL34524" s="325"/>
    </row>
    <row r="34525" spans="56:142" x14ac:dyDescent="0.2">
      <c r="BD34525" s="325"/>
      <c r="EL34525" s="325"/>
    </row>
    <row r="34526" spans="56:142" x14ac:dyDescent="0.2">
      <c r="BD34526" s="325"/>
      <c r="EL34526" s="325"/>
    </row>
    <row r="34527" spans="56:142" x14ac:dyDescent="0.2">
      <c r="BD34527" s="325"/>
      <c r="EL34527" s="325"/>
    </row>
    <row r="34528" spans="56:142" x14ac:dyDescent="0.2">
      <c r="BD34528" s="325"/>
      <c r="EL34528" s="325"/>
    </row>
    <row r="34529" spans="56:142" x14ac:dyDescent="0.2">
      <c r="BD34529" s="325"/>
      <c r="EL34529" s="325"/>
    </row>
    <row r="34530" spans="56:142" x14ac:dyDescent="0.2">
      <c r="BD34530" s="325"/>
      <c r="EL34530" s="325"/>
    </row>
    <row r="34531" spans="56:142" x14ac:dyDescent="0.2">
      <c r="BD34531" s="325"/>
      <c r="EL34531" s="325"/>
    </row>
    <row r="34532" spans="56:142" x14ac:dyDescent="0.2">
      <c r="BD34532" s="325"/>
      <c r="EL34532" s="325"/>
    </row>
    <row r="34533" spans="56:142" x14ac:dyDescent="0.2">
      <c r="BD34533" s="325"/>
      <c r="EL34533" s="325"/>
    </row>
    <row r="34534" spans="56:142" x14ac:dyDescent="0.2">
      <c r="BD34534" s="325"/>
      <c r="EL34534" s="325"/>
    </row>
    <row r="34535" spans="56:142" x14ac:dyDescent="0.2">
      <c r="BD34535" s="325"/>
      <c r="EL34535" s="325"/>
    </row>
    <row r="34536" spans="56:142" x14ac:dyDescent="0.2">
      <c r="BD34536" s="325"/>
      <c r="EL34536" s="325"/>
    </row>
    <row r="34537" spans="56:142" x14ac:dyDescent="0.2">
      <c r="BD34537" s="325"/>
      <c r="EL34537" s="325"/>
    </row>
    <row r="34538" spans="56:142" x14ac:dyDescent="0.2">
      <c r="BD34538" s="325"/>
      <c r="EL34538" s="325"/>
    </row>
    <row r="34539" spans="56:142" x14ac:dyDescent="0.2">
      <c r="BD34539" s="325"/>
      <c r="EL34539" s="325"/>
    </row>
    <row r="34540" spans="56:142" x14ac:dyDescent="0.2">
      <c r="BD34540" s="325"/>
      <c r="EL34540" s="325"/>
    </row>
    <row r="34541" spans="56:142" x14ac:dyDescent="0.2">
      <c r="BD34541" s="325"/>
      <c r="EL34541" s="325"/>
    </row>
    <row r="34542" spans="56:142" x14ac:dyDescent="0.2">
      <c r="BD34542" s="325"/>
      <c r="EL34542" s="325"/>
    </row>
    <row r="34543" spans="56:142" x14ac:dyDescent="0.2">
      <c r="BD34543" s="325"/>
      <c r="EL34543" s="325"/>
    </row>
    <row r="34544" spans="56:142" x14ac:dyDescent="0.2">
      <c r="BD34544" s="325"/>
      <c r="EL34544" s="325"/>
    </row>
    <row r="34545" spans="56:142" x14ac:dyDescent="0.2">
      <c r="BD34545" s="325"/>
      <c r="EL34545" s="325"/>
    </row>
    <row r="34546" spans="56:142" x14ac:dyDescent="0.2">
      <c r="BD34546" s="325"/>
      <c r="EL34546" s="325"/>
    </row>
    <row r="34547" spans="56:142" x14ac:dyDescent="0.2">
      <c r="BD34547" s="325"/>
      <c r="EL34547" s="325"/>
    </row>
    <row r="34548" spans="56:142" x14ac:dyDescent="0.2">
      <c r="BD34548" s="325"/>
      <c r="EL34548" s="325"/>
    </row>
    <row r="34549" spans="56:142" x14ac:dyDescent="0.2">
      <c r="BD34549" s="325"/>
      <c r="EL34549" s="325"/>
    </row>
    <row r="34550" spans="56:142" x14ac:dyDescent="0.2">
      <c r="BD34550" s="325"/>
      <c r="EL34550" s="325"/>
    </row>
    <row r="34551" spans="56:142" x14ac:dyDescent="0.2">
      <c r="BD34551" s="325"/>
      <c r="EL34551" s="325"/>
    </row>
    <row r="34552" spans="56:142" x14ac:dyDescent="0.2">
      <c r="BD34552" s="325"/>
      <c r="EL34552" s="325"/>
    </row>
    <row r="34553" spans="56:142" x14ac:dyDescent="0.2">
      <c r="BD34553" s="325"/>
      <c r="EL34553" s="325"/>
    </row>
    <row r="34554" spans="56:142" x14ac:dyDescent="0.2">
      <c r="BD34554" s="325"/>
      <c r="EL34554" s="325"/>
    </row>
    <row r="34555" spans="56:142" x14ac:dyDescent="0.2">
      <c r="BD34555" s="325"/>
      <c r="EL34555" s="325"/>
    </row>
    <row r="34556" spans="56:142" x14ac:dyDescent="0.2">
      <c r="BD34556" s="325"/>
      <c r="EL34556" s="325"/>
    </row>
    <row r="34557" spans="56:142" x14ac:dyDescent="0.2">
      <c r="BD34557" s="325"/>
      <c r="EL34557" s="325"/>
    </row>
    <row r="34558" spans="56:142" x14ac:dyDescent="0.2">
      <c r="BD34558" s="325"/>
      <c r="EL34558" s="325"/>
    </row>
    <row r="34559" spans="56:142" x14ac:dyDescent="0.2">
      <c r="BD34559" s="325"/>
      <c r="EL34559" s="325"/>
    </row>
    <row r="34560" spans="56:142" x14ac:dyDescent="0.2">
      <c r="BD34560" s="325"/>
      <c r="EL34560" s="325"/>
    </row>
    <row r="34561" spans="56:142" x14ac:dyDescent="0.2">
      <c r="BD34561" s="325"/>
      <c r="EL34561" s="325"/>
    </row>
    <row r="34562" spans="56:142" x14ac:dyDescent="0.2">
      <c r="BD34562" s="325"/>
      <c r="EL34562" s="325"/>
    </row>
    <row r="34563" spans="56:142" x14ac:dyDescent="0.2">
      <c r="BD34563" s="325"/>
      <c r="EL34563" s="325"/>
    </row>
    <row r="34564" spans="56:142" x14ac:dyDescent="0.2">
      <c r="BD34564" s="325"/>
      <c r="EL34564" s="325"/>
    </row>
    <row r="34565" spans="56:142" x14ac:dyDescent="0.2">
      <c r="BD34565" s="325"/>
      <c r="EL34565" s="325"/>
    </row>
    <row r="34566" spans="56:142" x14ac:dyDescent="0.2">
      <c r="BD34566" s="325"/>
      <c r="EL34566" s="325"/>
    </row>
    <row r="34567" spans="56:142" x14ac:dyDescent="0.2">
      <c r="BD34567" s="325"/>
      <c r="EL34567" s="325"/>
    </row>
    <row r="34568" spans="56:142" x14ac:dyDescent="0.2">
      <c r="BD34568" s="325"/>
      <c r="EL34568" s="325"/>
    </row>
    <row r="34569" spans="56:142" x14ac:dyDescent="0.2">
      <c r="BD34569" s="325"/>
      <c r="EL34569" s="325"/>
    </row>
    <row r="34570" spans="56:142" x14ac:dyDescent="0.2">
      <c r="BD34570" s="325"/>
      <c r="EL34570" s="325"/>
    </row>
    <row r="34571" spans="56:142" x14ac:dyDescent="0.2">
      <c r="BD34571" s="325"/>
      <c r="EL34571" s="325"/>
    </row>
    <row r="34572" spans="56:142" x14ac:dyDescent="0.2">
      <c r="BD34572" s="325"/>
      <c r="EL34572" s="325"/>
    </row>
    <row r="34573" spans="56:142" x14ac:dyDescent="0.2">
      <c r="BD34573" s="325"/>
      <c r="EL34573" s="325"/>
    </row>
    <row r="34574" spans="56:142" x14ac:dyDescent="0.2">
      <c r="BD34574" s="325"/>
      <c r="EL34574" s="325"/>
    </row>
    <row r="34575" spans="56:142" x14ac:dyDescent="0.2">
      <c r="BD34575" s="325"/>
      <c r="EL34575" s="325"/>
    </row>
    <row r="34576" spans="56:142" x14ac:dyDescent="0.2">
      <c r="BD34576" s="325"/>
      <c r="EL34576" s="325"/>
    </row>
    <row r="34577" spans="56:142" x14ac:dyDescent="0.2">
      <c r="BD34577" s="325"/>
      <c r="EL34577" s="325"/>
    </row>
    <row r="34578" spans="56:142" x14ac:dyDescent="0.2">
      <c r="BD34578" s="325"/>
      <c r="EL34578" s="325"/>
    </row>
    <row r="34579" spans="56:142" x14ac:dyDescent="0.2">
      <c r="BD34579" s="325"/>
      <c r="EL34579" s="325"/>
    </row>
    <row r="34580" spans="56:142" x14ac:dyDescent="0.2">
      <c r="BD34580" s="325"/>
      <c r="EL34580" s="325"/>
    </row>
    <row r="34581" spans="56:142" x14ac:dyDescent="0.2">
      <c r="BD34581" s="325"/>
      <c r="EL34581" s="325"/>
    </row>
    <row r="34582" spans="56:142" x14ac:dyDescent="0.2">
      <c r="BD34582" s="325"/>
      <c r="EL34582" s="325"/>
    </row>
    <row r="34583" spans="56:142" x14ac:dyDescent="0.2">
      <c r="BD34583" s="325"/>
      <c r="EL34583" s="325"/>
    </row>
    <row r="34584" spans="56:142" x14ac:dyDescent="0.2">
      <c r="BD34584" s="325"/>
      <c r="EL34584" s="325"/>
    </row>
    <row r="34585" spans="56:142" x14ac:dyDescent="0.2">
      <c r="BD34585" s="325"/>
      <c r="EL34585" s="325"/>
    </row>
    <row r="34586" spans="56:142" x14ac:dyDescent="0.2">
      <c r="BD34586" s="325"/>
      <c r="EL34586" s="325"/>
    </row>
    <row r="34587" spans="56:142" x14ac:dyDescent="0.2">
      <c r="BD34587" s="325"/>
      <c r="EL34587" s="325"/>
    </row>
    <row r="34588" spans="56:142" x14ac:dyDescent="0.2">
      <c r="BD34588" s="325"/>
      <c r="EL34588" s="325"/>
    </row>
    <row r="34589" spans="56:142" x14ac:dyDescent="0.2">
      <c r="BD34589" s="325"/>
      <c r="EL34589" s="325"/>
    </row>
    <row r="34590" spans="56:142" x14ac:dyDescent="0.2">
      <c r="BD34590" s="325"/>
      <c r="EL34590" s="325"/>
    </row>
    <row r="34591" spans="56:142" x14ac:dyDescent="0.2">
      <c r="BD34591" s="325"/>
      <c r="EL34591" s="325"/>
    </row>
    <row r="34592" spans="56:142" x14ac:dyDescent="0.2">
      <c r="BD34592" s="325"/>
      <c r="EL34592" s="325"/>
    </row>
    <row r="34593" spans="56:142" x14ac:dyDescent="0.2">
      <c r="BD34593" s="325"/>
      <c r="EL34593" s="325"/>
    </row>
    <row r="34594" spans="56:142" x14ac:dyDescent="0.2">
      <c r="BD34594" s="325"/>
      <c r="EL34594" s="325"/>
    </row>
    <row r="34595" spans="56:142" x14ac:dyDescent="0.2">
      <c r="BD34595" s="325"/>
      <c r="EL34595" s="325"/>
    </row>
    <row r="34596" spans="56:142" x14ac:dyDescent="0.2">
      <c r="BD34596" s="325"/>
      <c r="EL34596" s="325"/>
    </row>
    <row r="34597" spans="56:142" x14ac:dyDescent="0.2">
      <c r="BD34597" s="325"/>
      <c r="EL34597" s="325"/>
    </row>
    <row r="34598" spans="56:142" x14ac:dyDescent="0.2">
      <c r="BD34598" s="325"/>
      <c r="EL34598" s="325"/>
    </row>
    <row r="34599" spans="56:142" x14ac:dyDescent="0.2">
      <c r="BD34599" s="325"/>
      <c r="EL34599" s="325"/>
    </row>
    <row r="34600" spans="56:142" x14ac:dyDescent="0.2">
      <c r="BD34600" s="325"/>
      <c r="EL34600" s="325"/>
    </row>
    <row r="34601" spans="56:142" x14ac:dyDescent="0.2">
      <c r="BD34601" s="325"/>
      <c r="EL34601" s="325"/>
    </row>
    <row r="34602" spans="56:142" x14ac:dyDescent="0.2">
      <c r="BD34602" s="325"/>
      <c r="EL34602" s="325"/>
    </row>
    <row r="34603" spans="56:142" x14ac:dyDescent="0.2">
      <c r="BD34603" s="325"/>
      <c r="EL34603" s="325"/>
    </row>
    <row r="34604" spans="56:142" x14ac:dyDescent="0.2">
      <c r="BD34604" s="325"/>
      <c r="EL34604" s="325"/>
    </row>
    <row r="34605" spans="56:142" x14ac:dyDescent="0.2">
      <c r="BD34605" s="325"/>
      <c r="EL34605" s="325"/>
    </row>
    <row r="34606" spans="56:142" x14ac:dyDescent="0.2">
      <c r="BD34606" s="325"/>
      <c r="EL34606" s="325"/>
    </row>
    <row r="34607" spans="56:142" x14ac:dyDescent="0.2">
      <c r="BD34607" s="325"/>
      <c r="EL34607" s="325"/>
    </row>
    <row r="34608" spans="56:142" x14ac:dyDescent="0.2">
      <c r="BD34608" s="325"/>
      <c r="EL34608" s="325"/>
    </row>
    <row r="34609" spans="56:142" x14ac:dyDescent="0.2">
      <c r="BD34609" s="325"/>
      <c r="EL34609" s="325"/>
    </row>
    <row r="34610" spans="56:142" x14ac:dyDescent="0.2">
      <c r="BD34610" s="325"/>
      <c r="EL34610" s="325"/>
    </row>
    <row r="34611" spans="56:142" x14ac:dyDescent="0.2">
      <c r="BD34611" s="325"/>
      <c r="EL34611" s="325"/>
    </row>
    <row r="34612" spans="56:142" x14ac:dyDescent="0.2">
      <c r="BD34612" s="325"/>
      <c r="EL34612" s="325"/>
    </row>
    <row r="34613" spans="56:142" x14ac:dyDescent="0.2">
      <c r="BD34613" s="325"/>
      <c r="EL34613" s="325"/>
    </row>
    <row r="34614" spans="56:142" x14ac:dyDescent="0.2">
      <c r="BD34614" s="325"/>
      <c r="EL34614" s="325"/>
    </row>
    <row r="34615" spans="56:142" x14ac:dyDescent="0.2">
      <c r="BD34615" s="325"/>
      <c r="EL34615" s="325"/>
    </row>
    <row r="34616" spans="56:142" x14ac:dyDescent="0.2">
      <c r="BD34616" s="325"/>
      <c r="EL34616" s="325"/>
    </row>
    <row r="34617" spans="56:142" x14ac:dyDescent="0.2">
      <c r="BD34617" s="325"/>
      <c r="EL34617" s="325"/>
    </row>
    <row r="34618" spans="56:142" x14ac:dyDescent="0.2">
      <c r="BD34618" s="325"/>
      <c r="EL34618" s="325"/>
    </row>
    <row r="34619" spans="56:142" x14ac:dyDescent="0.2">
      <c r="BD34619" s="325"/>
      <c r="EL34619" s="325"/>
    </row>
    <row r="34620" spans="56:142" x14ac:dyDescent="0.2">
      <c r="BD34620" s="325"/>
      <c r="EL34620" s="325"/>
    </row>
    <row r="34621" spans="56:142" x14ac:dyDescent="0.2">
      <c r="BD34621" s="325"/>
      <c r="EL34621" s="325"/>
    </row>
    <row r="34622" spans="56:142" x14ac:dyDescent="0.2">
      <c r="BD34622" s="325"/>
      <c r="EL34622" s="325"/>
    </row>
    <row r="34623" spans="56:142" x14ac:dyDescent="0.2">
      <c r="BD34623" s="325"/>
      <c r="EL34623" s="325"/>
    </row>
    <row r="34624" spans="56:142" x14ac:dyDescent="0.2">
      <c r="BD34624" s="325"/>
      <c r="EL34624" s="325"/>
    </row>
    <row r="34625" spans="56:142" x14ac:dyDescent="0.2">
      <c r="BD34625" s="325"/>
      <c r="EL34625" s="325"/>
    </row>
    <row r="34626" spans="56:142" x14ac:dyDescent="0.2">
      <c r="BD34626" s="325"/>
      <c r="EL34626" s="325"/>
    </row>
    <row r="34627" spans="56:142" x14ac:dyDescent="0.2">
      <c r="BD34627" s="325"/>
      <c r="EL34627" s="325"/>
    </row>
    <row r="34628" spans="56:142" x14ac:dyDescent="0.2">
      <c r="BD34628" s="325"/>
      <c r="EL34628" s="325"/>
    </row>
    <row r="34629" spans="56:142" x14ac:dyDescent="0.2">
      <c r="BD34629" s="325"/>
      <c r="EL34629" s="325"/>
    </row>
    <row r="34630" spans="56:142" x14ac:dyDescent="0.2">
      <c r="BD34630" s="325"/>
      <c r="EL34630" s="325"/>
    </row>
    <row r="34631" spans="56:142" x14ac:dyDescent="0.2">
      <c r="BD34631" s="325"/>
      <c r="EL34631" s="325"/>
    </row>
    <row r="34632" spans="56:142" x14ac:dyDescent="0.2">
      <c r="BD34632" s="325"/>
      <c r="EL34632" s="325"/>
    </row>
    <row r="34633" spans="56:142" x14ac:dyDescent="0.2">
      <c r="BD34633" s="325"/>
      <c r="EL34633" s="325"/>
    </row>
    <row r="34634" spans="56:142" x14ac:dyDescent="0.2">
      <c r="BD34634" s="325"/>
      <c r="EL34634" s="325"/>
    </row>
    <row r="34635" spans="56:142" x14ac:dyDescent="0.2">
      <c r="BD34635" s="325"/>
      <c r="EL34635" s="325"/>
    </row>
    <row r="34636" spans="56:142" x14ac:dyDescent="0.2">
      <c r="BD34636" s="325"/>
      <c r="EL34636" s="325"/>
    </row>
    <row r="34637" spans="56:142" x14ac:dyDescent="0.2">
      <c r="BD34637" s="325"/>
      <c r="EL34637" s="325"/>
    </row>
    <row r="34638" spans="56:142" x14ac:dyDescent="0.2">
      <c r="BD34638" s="325"/>
      <c r="EL34638" s="325"/>
    </row>
    <row r="34639" spans="56:142" x14ac:dyDescent="0.2">
      <c r="BD34639" s="325"/>
      <c r="EL34639" s="325"/>
    </row>
    <row r="34640" spans="56:142" x14ac:dyDescent="0.2">
      <c r="BD34640" s="325"/>
      <c r="EL34640" s="325"/>
    </row>
    <row r="34641" spans="56:142" x14ac:dyDescent="0.2">
      <c r="BD34641" s="325"/>
      <c r="EL34641" s="325"/>
    </row>
    <row r="34642" spans="56:142" x14ac:dyDescent="0.2">
      <c r="BD34642" s="325"/>
      <c r="EL34642" s="325"/>
    </row>
    <row r="34643" spans="56:142" x14ac:dyDescent="0.2">
      <c r="BD34643" s="325"/>
      <c r="EL34643" s="325"/>
    </row>
    <row r="34644" spans="56:142" x14ac:dyDescent="0.2">
      <c r="BD34644" s="325"/>
      <c r="EL34644" s="325"/>
    </row>
    <row r="34645" spans="56:142" x14ac:dyDescent="0.2">
      <c r="BD34645" s="325"/>
      <c r="EL34645" s="325"/>
    </row>
    <row r="34646" spans="56:142" x14ac:dyDescent="0.2">
      <c r="BD34646" s="325"/>
      <c r="EL34646" s="325"/>
    </row>
    <row r="34647" spans="56:142" x14ac:dyDescent="0.2">
      <c r="BD34647" s="325"/>
      <c r="EL34647" s="325"/>
    </row>
    <row r="34648" spans="56:142" x14ac:dyDescent="0.2">
      <c r="BD34648" s="325"/>
      <c r="EL34648" s="325"/>
    </row>
    <row r="34649" spans="56:142" x14ac:dyDescent="0.2">
      <c r="BD34649" s="325"/>
      <c r="EL34649" s="325"/>
    </row>
    <row r="34650" spans="56:142" x14ac:dyDescent="0.2">
      <c r="BD34650" s="325"/>
      <c r="EL34650" s="325"/>
    </row>
    <row r="34651" spans="56:142" x14ac:dyDescent="0.2">
      <c r="BD34651" s="325"/>
      <c r="EL34651" s="325"/>
    </row>
    <row r="34652" spans="56:142" x14ac:dyDescent="0.2">
      <c r="BD34652" s="325"/>
      <c r="EL34652" s="325"/>
    </row>
    <row r="34653" spans="56:142" x14ac:dyDescent="0.2">
      <c r="BD34653" s="325"/>
      <c r="EL34653" s="325"/>
    </row>
    <row r="34654" spans="56:142" x14ac:dyDescent="0.2">
      <c r="BD34654" s="325"/>
      <c r="EL34654" s="325"/>
    </row>
    <row r="34655" spans="56:142" x14ac:dyDescent="0.2">
      <c r="BD34655" s="325"/>
      <c r="EL34655" s="325"/>
    </row>
    <row r="34656" spans="56:142" x14ac:dyDescent="0.2">
      <c r="BD34656" s="325"/>
      <c r="EL34656" s="325"/>
    </row>
    <row r="34657" spans="56:142" x14ac:dyDescent="0.2">
      <c r="BD34657" s="325"/>
      <c r="EL34657" s="325"/>
    </row>
    <row r="34658" spans="56:142" x14ac:dyDescent="0.2">
      <c r="BD34658" s="325"/>
      <c r="EL34658" s="325"/>
    </row>
    <row r="34659" spans="56:142" x14ac:dyDescent="0.2">
      <c r="BD34659" s="325"/>
      <c r="EL34659" s="325"/>
    </row>
    <row r="34660" spans="56:142" x14ac:dyDescent="0.2">
      <c r="BD34660" s="325"/>
      <c r="EL34660" s="325"/>
    </row>
    <row r="34661" spans="56:142" x14ac:dyDescent="0.2">
      <c r="BD34661" s="325"/>
      <c r="EL34661" s="325"/>
    </row>
    <row r="34662" spans="56:142" x14ac:dyDescent="0.2">
      <c r="BD34662" s="325"/>
      <c r="EL34662" s="325"/>
    </row>
    <row r="34663" spans="56:142" x14ac:dyDescent="0.2">
      <c r="BD34663" s="325"/>
      <c r="EL34663" s="325"/>
    </row>
    <row r="34664" spans="56:142" x14ac:dyDescent="0.2">
      <c r="BD34664" s="325"/>
      <c r="EL34664" s="325"/>
    </row>
    <row r="34665" spans="56:142" x14ac:dyDescent="0.2">
      <c r="BD34665" s="325"/>
      <c r="EL34665" s="325"/>
    </row>
    <row r="34666" spans="56:142" x14ac:dyDescent="0.2">
      <c r="BD34666" s="325"/>
      <c r="EL34666" s="325"/>
    </row>
    <row r="34667" spans="56:142" x14ac:dyDescent="0.2">
      <c r="BD34667" s="325"/>
      <c r="EL34667" s="325"/>
    </row>
    <row r="34668" spans="56:142" x14ac:dyDescent="0.2">
      <c r="BD34668" s="325"/>
      <c r="EL34668" s="325"/>
    </row>
    <row r="34669" spans="56:142" x14ac:dyDescent="0.2">
      <c r="BD34669" s="325"/>
      <c r="EL34669" s="325"/>
    </row>
    <row r="34670" spans="56:142" x14ac:dyDescent="0.2">
      <c r="BD34670" s="325"/>
      <c r="EL34670" s="325"/>
    </row>
    <row r="34671" spans="56:142" x14ac:dyDescent="0.2">
      <c r="BD34671" s="325"/>
      <c r="EL34671" s="325"/>
    </row>
    <row r="34672" spans="56:142" x14ac:dyDescent="0.2">
      <c r="BD34672" s="325"/>
      <c r="EL34672" s="325"/>
    </row>
    <row r="34673" spans="56:142" x14ac:dyDescent="0.2">
      <c r="BD34673" s="325"/>
      <c r="EL34673" s="325"/>
    </row>
    <row r="34674" spans="56:142" x14ac:dyDescent="0.2">
      <c r="BD34674" s="325"/>
      <c r="EL34674" s="325"/>
    </row>
    <row r="34675" spans="56:142" x14ac:dyDescent="0.2">
      <c r="BD34675" s="325"/>
      <c r="EL34675" s="325"/>
    </row>
    <row r="34676" spans="56:142" x14ac:dyDescent="0.2">
      <c r="BD34676" s="325"/>
      <c r="EL34676" s="325"/>
    </row>
    <row r="34677" spans="56:142" x14ac:dyDescent="0.2">
      <c r="BD34677" s="325"/>
      <c r="EL34677" s="325"/>
    </row>
    <row r="34678" spans="56:142" x14ac:dyDescent="0.2">
      <c r="BD34678" s="325"/>
      <c r="EL34678" s="325"/>
    </row>
    <row r="34679" spans="56:142" x14ac:dyDescent="0.2">
      <c r="BD34679" s="325"/>
      <c r="EL34679" s="325"/>
    </row>
    <row r="34680" spans="56:142" x14ac:dyDescent="0.2">
      <c r="BD34680" s="325"/>
      <c r="EL34680" s="325"/>
    </row>
    <row r="34681" spans="56:142" x14ac:dyDescent="0.2">
      <c r="BD34681" s="325"/>
      <c r="EL34681" s="325"/>
    </row>
    <row r="34682" spans="56:142" x14ac:dyDescent="0.2">
      <c r="BD34682" s="325"/>
      <c r="EL34682" s="325"/>
    </row>
    <row r="34683" spans="56:142" x14ac:dyDescent="0.2">
      <c r="BD34683" s="325"/>
      <c r="EL34683" s="325"/>
    </row>
    <row r="34684" spans="56:142" x14ac:dyDescent="0.2">
      <c r="BD34684" s="325"/>
      <c r="EL34684" s="325"/>
    </row>
    <row r="34685" spans="56:142" x14ac:dyDescent="0.2">
      <c r="BD34685" s="325"/>
      <c r="EL34685" s="325"/>
    </row>
    <row r="34686" spans="56:142" x14ac:dyDescent="0.2">
      <c r="BD34686" s="325"/>
      <c r="EL34686" s="325"/>
    </row>
    <row r="34687" spans="56:142" x14ac:dyDescent="0.2">
      <c r="BD34687" s="325"/>
      <c r="EL34687" s="325"/>
    </row>
    <row r="34688" spans="56:142" x14ac:dyDescent="0.2">
      <c r="BD34688" s="325"/>
      <c r="EL34688" s="325"/>
    </row>
    <row r="34689" spans="56:142" x14ac:dyDescent="0.2">
      <c r="BD34689" s="325"/>
      <c r="EL34689" s="325"/>
    </row>
    <row r="34690" spans="56:142" x14ac:dyDescent="0.2">
      <c r="BD34690" s="325"/>
      <c r="EL34690" s="325"/>
    </row>
    <row r="34691" spans="56:142" x14ac:dyDescent="0.2">
      <c r="BD34691" s="325"/>
      <c r="EL34691" s="325"/>
    </row>
    <row r="34692" spans="56:142" x14ac:dyDescent="0.2">
      <c r="BD34692" s="325"/>
      <c r="EL34692" s="325"/>
    </row>
    <row r="34693" spans="56:142" x14ac:dyDescent="0.2">
      <c r="BD34693" s="325"/>
      <c r="EL34693" s="325"/>
    </row>
    <row r="34694" spans="56:142" x14ac:dyDescent="0.2">
      <c r="BD34694" s="325"/>
      <c r="EL34694" s="325"/>
    </row>
    <row r="34695" spans="56:142" x14ac:dyDescent="0.2">
      <c r="BD34695" s="325"/>
      <c r="EL34695" s="325"/>
    </row>
    <row r="34696" spans="56:142" x14ac:dyDescent="0.2">
      <c r="BD34696" s="325"/>
      <c r="EL34696" s="325"/>
    </row>
    <row r="34697" spans="56:142" x14ac:dyDescent="0.2">
      <c r="BD34697" s="325"/>
      <c r="EL34697" s="325"/>
    </row>
    <row r="34698" spans="56:142" x14ac:dyDescent="0.2">
      <c r="BD34698" s="325"/>
      <c r="EL34698" s="325"/>
    </row>
    <row r="34699" spans="56:142" x14ac:dyDescent="0.2">
      <c r="BD34699" s="325"/>
      <c r="EL34699" s="325"/>
    </row>
    <row r="34700" spans="56:142" x14ac:dyDescent="0.2">
      <c r="BD34700" s="325"/>
      <c r="EL34700" s="325"/>
    </row>
    <row r="34701" spans="56:142" x14ac:dyDescent="0.2">
      <c r="BD34701" s="325"/>
      <c r="EL34701" s="325"/>
    </row>
    <row r="34702" spans="56:142" x14ac:dyDescent="0.2">
      <c r="BD34702" s="325"/>
      <c r="EL34702" s="325"/>
    </row>
    <row r="34703" spans="56:142" x14ac:dyDescent="0.2">
      <c r="BD34703" s="325"/>
      <c r="EL34703" s="325"/>
    </row>
    <row r="34704" spans="56:142" x14ac:dyDescent="0.2">
      <c r="BD34704" s="325"/>
      <c r="EL34704" s="325"/>
    </row>
    <row r="34705" spans="56:142" x14ac:dyDescent="0.2">
      <c r="BD34705" s="325"/>
      <c r="EL34705" s="325"/>
    </row>
    <row r="34706" spans="56:142" x14ac:dyDescent="0.2">
      <c r="BD34706" s="325"/>
      <c r="EL34706" s="325"/>
    </row>
    <row r="34707" spans="56:142" x14ac:dyDescent="0.2">
      <c r="BD34707" s="325"/>
      <c r="EL34707" s="325"/>
    </row>
    <row r="34708" spans="56:142" x14ac:dyDescent="0.2">
      <c r="BD34708" s="325"/>
      <c r="EL34708" s="325"/>
    </row>
    <row r="34709" spans="56:142" x14ac:dyDescent="0.2">
      <c r="BD34709" s="325"/>
      <c r="EL34709" s="325"/>
    </row>
    <row r="34710" spans="56:142" x14ac:dyDescent="0.2">
      <c r="BD34710" s="325"/>
      <c r="EL34710" s="325"/>
    </row>
    <row r="34711" spans="56:142" x14ac:dyDescent="0.2">
      <c r="BD34711" s="325"/>
      <c r="EL34711" s="325"/>
    </row>
    <row r="34712" spans="56:142" x14ac:dyDescent="0.2">
      <c r="BD34712" s="325"/>
      <c r="EL34712" s="325"/>
    </row>
    <row r="34713" spans="56:142" x14ac:dyDescent="0.2">
      <c r="BD34713" s="325"/>
      <c r="EL34713" s="325"/>
    </row>
    <row r="34714" spans="56:142" x14ac:dyDescent="0.2">
      <c r="BD34714" s="325"/>
      <c r="EL34714" s="325"/>
    </row>
    <row r="34715" spans="56:142" x14ac:dyDescent="0.2">
      <c r="BD34715" s="325"/>
      <c r="EL34715" s="325"/>
    </row>
    <row r="34716" spans="56:142" x14ac:dyDescent="0.2">
      <c r="BD34716" s="325"/>
      <c r="EL34716" s="325"/>
    </row>
    <row r="34717" spans="56:142" x14ac:dyDescent="0.2">
      <c r="BD34717" s="325"/>
      <c r="EL34717" s="325"/>
    </row>
    <row r="34718" spans="56:142" x14ac:dyDescent="0.2">
      <c r="BD34718" s="325"/>
      <c r="EL34718" s="325"/>
    </row>
    <row r="34719" spans="56:142" x14ac:dyDescent="0.2">
      <c r="BD34719" s="325"/>
      <c r="EL34719" s="325"/>
    </row>
    <row r="34720" spans="56:142" x14ac:dyDescent="0.2">
      <c r="BD34720" s="325"/>
      <c r="EL34720" s="325"/>
    </row>
    <row r="34721" spans="56:142" x14ac:dyDescent="0.2">
      <c r="BD34721" s="325"/>
      <c r="EL34721" s="325"/>
    </row>
    <row r="34722" spans="56:142" x14ac:dyDescent="0.2">
      <c r="BD34722" s="325"/>
      <c r="EL34722" s="325"/>
    </row>
    <row r="34723" spans="56:142" x14ac:dyDescent="0.2">
      <c r="BD34723" s="325"/>
      <c r="EL34723" s="325"/>
    </row>
    <row r="34724" spans="56:142" x14ac:dyDescent="0.2">
      <c r="BD34724" s="325"/>
      <c r="EL34724" s="325"/>
    </row>
    <row r="34725" spans="56:142" x14ac:dyDescent="0.2">
      <c r="BD34725" s="325"/>
      <c r="EL34725" s="325"/>
    </row>
    <row r="34726" spans="56:142" x14ac:dyDescent="0.2">
      <c r="BD34726" s="325"/>
      <c r="EL34726" s="325"/>
    </row>
    <row r="34727" spans="56:142" x14ac:dyDescent="0.2">
      <c r="BD34727" s="325"/>
      <c r="EL34727" s="325"/>
    </row>
    <row r="34728" spans="56:142" x14ac:dyDescent="0.2">
      <c r="BD34728" s="325"/>
      <c r="EL34728" s="325"/>
    </row>
    <row r="34729" spans="56:142" x14ac:dyDescent="0.2">
      <c r="BD34729" s="325"/>
      <c r="EL34729" s="325"/>
    </row>
    <row r="34730" spans="56:142" x14ac:dyDescent="0.2">
      <c r="BD34730" s="325"/>
      <c r="EL34730" s="325"/>
    </row>
    <row r="34731" spans="56:142" x14ac:dyDescent="0.2">
      <c r="BD34731" s="325"/>
      <c r="EL34731" s="325"/>
    </row>
    <row r="34732" spans="56:142" x14ac:dyDescent="0.2">
      <c r="BD34732" s="325"/>
      <c r="EL34732" s="325"/>
    </row>
    <row r="34733" spans="56:142" x14ac:dyDescent="0.2">
      <c r="BD34733" s="325"/>
      <c r="EL34733" s="325"/>
    </row>
    <row r="34734" spans="56:142" x14ac:dyDescent="0.2">
      <c r="BD34734" s="325"/>
      <c r="EL34734" s="325"/>
    </row>
    <row r="34735" spans="56:142" x14ac:dyDescent="0.2">
      <c r="BD34735" s="325"/>
      <c r="EL34735" s="325"/>
    </row>
    <row r="34736" spans="56:142" x14ac:dyDescent="0.2">
      <c r="BD34736" s="325"/>
      <c r="EL34736" s="325"/>
    </row>
    <row r="34737" spans="56:142" x14ac:dyDescent="0.2">
      <c r="BD34737" s="325"/>
      <c r="EL34737" s="325"/>
    </row>
    <row r="34738" spans="56:142" x14ac:dyDescent="0.2">
      <c r="BD34738" s="325"/>
      <c r="EL34738" s="325"/>
    </row>
    <row r="34739" spans="56:142" x14ac:dyDescent="0.2">
      <c r="BD34739" s="325"/>
      <c r="EL34739" s="325"/>
    </row>
    <row r="34740" spans="56:142" x14ac:dyDescent="0.2">
      <c r="BD34740" s="325"/>
      <c r="EL34740" s="325"/>
    </row>
    <row r="34741" spans="56:142" x14ac:dyDescent="0.2">
      <c r="BD34741" s="325"/>
      <c r="EL34741" s="325"/>
    </row>
    <row r="34742" spans="56:142" x14ac:dyDescent="0.2">
      <c r="BD34742" s="325"/>
      <c r="EL34742" s="325"/>
    </row>
    <row r="34743" spans="56:142" x14ac:dyDescent="0.2">
      <c r="BD34743" s="325"/>
      <c r="EL34743" s="325"/>
    </row>
    <row r="34744" spans="56:142" x14ac:dyDescent="0.2">
      <c r="BD34744" s="325"/>
      <c r="EL34744" s="325"/>
    </row>
    <row r="34745" spans="56:142" x14ac:dyDescent="0.2">
      <c r="BD34745" s="325"/>
      <c r="EL34745" s="325"/>
    </row>
    <row r="34746" spans="56:142" x14ac:dyDescent="0.2">
      <c r="BD34746" s="325"/>
      <c r="EL34746" s="325"/>
    </row>
    <row r="34747" spans="56:142" x14ac:dyDescent="0.2">
      <c r="BD34747" s="325"/>
      <c r="EL34747" s="325"/>
    </row>
    <row r="34748" spans="56:142" x14ac:dyDescent="0.2">
      <c r="BD34748" s="325"/>
      <c r="EL34748" s="325"/>
    </row>
    <row r="34749" spans="56:142" x14ac:dyDescent="0.2">
      <c r="BD34749" s="325"/>
      <c r="EL34749" s="325"/>
    </row>
    <row r="34750" spans="56:142" x14ac:dyDescent="0.2">
      <c r="BD34750" s="325"/>
      <c r="EL34750" s="325"/>
    </row>
    <row r="34751" spans="56:142" x14ac:dyDescent="0.2">
      <c r="BD34751" s="325"/>
      <c r="EL34751" s="325"/>
    </row>
    <row r="34752" spans="56:142" x14ac:dyDescent="0.2">
      <c r="BD34752" s="325"/>
      <c r="EL34752" s="325"/>
    </row>
    <row r="34753" spans="56:142" x14ac:dyDescent="0.2">
      <c r="BD34753" s="325"/>
      <c r="EL34753" s="325"/>
    </row>
    <row r="34754" spans="56:142" x14ac:dyDescent="0.2">
      <c r="BD34754" s="325"/>
      <c r="EL34754" s="325"/>
    </row>
    <row r="34755" spans="56:142" x14ac:dyDescent="0.2">
      <c r="BD34755" s="325"/>
      <c r="EL34755" s="325"/>
    </row>
    <row r="34756" spans="56:142" x14ac:dyDescent="0.2">
      <c r="BD34756" s="325"/>
      <c r="EL34756" s="325"/>
    </row>
    <row r="34757" spans="56:142" x14ac:dyDescent="0.2">
      <c r="BD34757" s="325"/>
      <c r="EL34757" s="325"/>
    </row>
    <row r="34758" spans="56:142" x14ac:dyDescent="0.2">
      <c r="BD34758" s="325"/>
      <c r="EL34758" s="325"/>
    </row>
    <row r="34759" spans="56:142" x14ac:dyDescent="0.2">
      <c r="BD34759" s="325"/>
      <c r="EL34759" s="325"/>
    </row>
    <row r="34760" spans="56:142" x14ac:dyDescent="0.2">
      <c r="BD34760" s="325"/>
      <c r="EL34760" s="325"/>
    </row>
    <row r="34761" spans="56:142" x14ac:dyDescent="0.2">
      <c r="BD34761" s="325"/>
      <c r="EL34761" s="325"/>
    </row>
    <row r="34762" spans="56:142" x14ac:dyDescent="0.2">
      <c r="BD34762" s="325"/>
      <c r="EL34762" s="325"/>
    </row>
    <row r="34763" spans="56:142" x14ac:dyDescent="0.2">
      <c r="BD34763" s="325"/>
      <c r="EL34763" s="325"/>
    </row>
    <row r="34764" spans="56:142" x14ac:dyDescent="0.2">
      <c r="BD34764" s="325"/>
      <c r="EL34764" s="325"/>
    </row>
    <row r="34765" spans="56:142" x14ac:dyDescent="0.2">
      <c r="BD34765" s="325"/>
      <c r="EL34765" s="325"/>
    </row>
    <row r="34766" spans="56:142" x14ac:dyDescent="0.2">
      <c r="BD34766" s="325"/>
      <c r="EL34766" s="325"/>
    </row>
    <row r="34767" spans="56:142" x14ac:dyDescent="0.2">
      <c r="BD34767" s="325"/>
      <c r="EL34767" s="325"/>
    </row>
    <row r="34768" spans="56:142" x14ac:dyDescent="0.2">
      <c r="BD34768" s="325"/>
      <c r="EL34768" s="325"/>
    </row>
    <row r="34769" spans="56:142" x14ac:dyDescent="0.2">
      <c r="BD34769" s="325"/>
      <c r="EL34769" s="325"/>
    </row>
    <row r="34770" spans="56:142" x14ac:dyDescent="0.2">
      <c r="BD34770" s="325"/>
      <c r="EL34770" s="325"/>
    </row>
    <row r="34771" spans="56:142" x14ac:dyDescent="0.2">
      <c r="BD34771" s="325"/>
      <c r="EL34771" s="325"/>
    </row>
    <row r="34772" spans="56:142" x14ac:dyDescent="0.2">
      <c r="BD34772" s="325"/>
      <c r="EL34772" s="325"/>
    </row>
    <row r="34773" spans="56:142" x14ac:dyDescent="0.2">
      <c r="BD34773" s="325"/>
      <c r="EL34773" s="325"/>
    </row>
    <row r="34774" spans="56:142" x14ac:dyDescent="0.2">
      <c r="BD34774" s="325"/>
      <c r="EL34774" s="325"/>
    </row>
    <row r="34775" spans="56:142" x14ac:dyDescent="0.2">
      <c r="BD34775" s="325"/>
      <c r="EL34775" s="325"/>
    </row>
    <row r="34776" spans="56:142" x14ac:dyDescent="0.2">
      <c r="BD34776" s="325"/>
      <c r="EL34776" s="325"/>
    </row>
    <row r="34777" spans="56:142" x14ac:dyDescent="0.2">
      <c r="BD34777" s="325"/>
      <c r="EL34777" s="325"/>
    </row>
    <row r="34778" spans="56:142" x14ac:dyDescent="0.2">
      <c r="BD34778" s="325"/>
      <c r="EL34778" s="325"/>
    </row>
    <row r="34779" spans="56:142" x14ac:dyDescent="0.2">
      <c r="BD34779" s="325"/>
      <c r="EL34779" s="325"/>
    </row>
    <row r="34780" spans="56:142" x14ac:dyDescent="0.2">
      <c r="BD34780" s="325"/>
      <c r="EL34780" s="325"/>
    </row>
    <row r="34781" spans="56:142" x14ac:dyDescent="0.2">
      <c r="BD34781" s="325"/>
      <c r="EL34781" s="325"/>
    </row>
    <row r="34782" spans="56:142" x14ac:dyDescent="0.2">
      <c r="BD34782" s="325"/>
      <c r="EL34782" s="325"/>
    </row>
    <row r="34783" spans="56:142" x14ac:dyDescent="0.2">
      <c r="BD34783" s="325"/>
      <c r="EL34783" s="325"/>
    </row>
    <row r="34784" spans="56:142" x14ac:dyDescent="0.2">
      <c r="BD34784" s="325"/>
      <c r="EL34784" s="325"/>
    </row>
    <row r="34785" spans="56:142" x14ac:dyDescent="0.2">
      <c r="BD34785" s="325"/>
      <c r="EL34785" s="325"/>
    </row>
    <row r="34786" spans="56:142" x14ac:dyDescent="0.2">
      <c r="BD34786" s="325"/>
      <c r="EL34786" s="325"/>
    </row>
    <row r="34787" spans="56:142" x14ac:dyDescent="0.2">
      <c r="BD34787" s="325"/>
      <c r="EL34787" s="325"/>
    </row>
    <row r="34788" spans="56:142" x14ac:dyDescent="0.2">
      <c r="BD34788" s="325"/>
      <c r="EL34788" s="325"/>
    </row>
    <row r="34789" spans="56:142" x14ac:dyDescent="0.2">
      <c r="BD34789" s="325"/>
      <c r="EL34789" s="325"/>
    </row>
    <row r="34790" spans="56:142" x14ac:dyDescent="0.2">
      <c r="BD34790" s="325"/>
      <c r="EL34790" s="325"/>
    </row>
    <row r="34791" spans="56:142" x14ac:dyDescent="0.2">
      <c r="BD34791" s="325"/>
      <c r="EL34791" s="325"/>
    </row>
    <row r="34792" spans="56:142" x14ac:dyDescent="0.2">
      <c r="BD34792" s="325"/>
      <c r="EL34792" s="325"/>
    </row>
    <row r="34793" spans="56:142" x14ac:dyDescent="0.2">
      <c r="BD34793" s="325"/>
      <c r="EL34793" s="325"/>
    </row>
    <row r="34794" spans="56:142" x14ac:dyDescent="0.2">
      <c r="BD34794" s="325"/>
      <c r="EL34794" s="325"/>
    </row>
    <row r="34795" spans="56:142" x14ac:dyDescent="0.2">
      <c r="BD34795" s="325"/>
      <c r="EL34795" s="325"/>
    </row>
    <row r="34796" spans="56:142" x14ac:dyDescent="0.2">
      <c r="BD34796" s="325"/>
      <c r="EL34796" s="325"/>
    </row>
    <row r="34797" spans="56:142" x14ac:dyDescent="0.2">
      <c r="BD34797" s="325"/>
      <c r="EL34797" s="325"/>
    </row>
    <row r="34798" spans="56:142" x14ac:dyDescent="0.2">
      <c r="BD34798" s="325"/>
      <c r="EL34798" s="325"/>
    </row>
    <row r="34799" spans="56:142" x14ac:dyDescent="0.2">
      <c r="BD34799" s="325"/>
      <c r="EL34799" s="325"/>
    </row>
    <row r="34800" spans="56:142" x14ac:dyDescent="0.2">
      <c r="BD34800" s="325"/>
      <c r="EL34800" s="325"/>
    </row>
    <row r="34801" spans="56:142" x14ac:dyDescent="0.2">
      <c r="BD34801" s="325"/>
      <c r="EL34801" s="325"/>
    </row>
    <row r="34802" spans="56:142" x14ac:dyDescent="0.2">
      <c r="BD34802" s="325"/>
      <c r="EL34802" s="325"/>
    </row>
    <row r="34803" spans="56:142" x14ac:dyDescent="0.2">
      <c r="BD34803" s="325"/>
      <c r="EL34803" s="325"/>
    </row>
    <row r="34804" spans="56:142" x14ac:dyDescent="0.2">
      <c r="BD34804" s="325"/>
      <c r="EL34804" s="325"/>
    </row>
    <row r="34805" spans="56:142" x14ac:dyDescent="0.2">
      <c r="BD34805" s="325"/>
      <c r="EL34805" s="325"/>
    </row>
    <row r="34806" spans="56:142" x14ac:dyDescent="0.2">
      <c r="BD34806" s="325"/>
      <c r="EL34806" s="325"/>
    </row>
    <row r="34807" spans="56:142" x14ac:dyDescent="0.2">
      <c r="BD34807" s="325"/>
      <c r="EL34807" s="325"/>
    </row>
    <row r="34808" spans="56:142" x14ac:dyDescent="0.2">
      <c r="BD34808" s="325"/>
      <c r="EL34808" s="325"/>
    </row>
    <row r="34809" spans="56:142" x14ac:dyDescent="0.2">
      <c r="BD34809" s="325"/>
      <c r="EL34809" s="325"/>
    </row>
    <row r="34810" spans="56:142" x14ac:dyDescent="0.2">
      <c r="BD34810" s="325"/>
      <c r="EL34810" s="325"/>
    </row>
    <row r="34811" spans="56:142" x14ac:dyDescent="0.2">
      <c r="BD34811" s="325"/>
      <c r="EL34811" s="325"/>
    </row>
    <row r="34812" spans="56:142" x14ac:dyDescent="0.2">
      <c r="BD34812" s="325"/>
      <c r="EL34812" s="325"/>
    </row>
    <row r="34813" spans="56:142" x14ac:dyDescent="0.2">
      <c r="BD34813" s="325"/>
      <c r="EL34813" s="325"/>
    </row>
    <row r="34814" spans="56:142" x14ac:dyDescent="0.2">
      <c r="BD34814" s="325"/>
      <c r="EL34814" s="325"/>
    </row>
    <row r="34815" spans="56:142" x14ac:dyDescent="0.2">
      <c r="BD34815" s="325"/>
      <c r="EL34815" s="325"/>
    </row>
    <row r="34816" spans="56:142" x14ac:dyDescent="0.2">
      <c r="BD34816" s="325"/>
      <c r="EL34816" s="325"/>
    </row>
    <row r="34817" spans="56:142" x14ac:dyDescent="0.2">
      <c r="BD34817" s="325"/>
      <c r="EL34817" s="325"/>
    </row>
    <row r="34818" spans="56:142" x14ac:dyDescent="0.2">
      <c r="BD34818" s="325"/>
      <c r="EL34818" s="325"/>
    </row>
    <row r="34819" spans="56:142" x14ac:dyDescent="0.2">
      <c r="BD34819" s="325"/>
      <c r="EL34819" s="325"/>
    </row>
    <row r="34820" spans="56:142" x14ac:dyDescent="0.2">
      <c r="BD34820" s="325"/>
      <c r="EL34820" s="325"/>
    </row>
    <row r="34821" spans="56:142" x14ac:dyDescent="0.2">
      <c r="BD34821" s="325"/>
      <c r="EL34821" s="325"/>
    </row>
    <row r="34822" spans="56:142" x14ac:dyDescent="0.2">
      <c r="BD34822" s="325"/>
      <c r="EL34822" s="325"/>
    </row>
    <row r="34823" spans="56:142" x14ac:dyDescent="0.2">
      <c r="BD34823" s="325"/>
      <c r="EL34823" s="325"/>
    </row>
    <row r="34824" spans="56:142" x14ac:dyDescent="0.2">
      <c r="BD34824" s="325"/>
      <c r="EL34824" s="325"/>
    </row>
    <row r="34825" spans="56:142" x14ac:dyDescent="0.2">
      <c r="BD34825" s="325"/>
      <c r="EL34825" s="325"/>
    </row>
    <row r="34826" spans="56:142" x14ac:dyDescent="0.2">
      <c r="BD34826" s="325"/>
      <c r="EL34826" s="325"/>
    </row>
    <row r="34827" spans="56:142" x14ac:dyDescent="0.2">
      <c r="BD34827" s="325"/>
      <c r="EL34827" s="325"/>
    </row>
    <row r="34828" spans="56:142" x14ac:dyDescent="0.2">
      <c r="BD34828" s="325"/>
      <c r="EL34828" s="325"/>
    </row>
    <row r="34829" spans="56:142" x14ac:dyDescent="0.2">
      <c r="BD34829" s="325"/>
      <c r="EL34829" s="325"/>
    </row>
    <row r="34830" spans="56:142" x14ac:dyDescent="0.2">
      <c r="BD34830" s="325"/>
      <c r="EL34830" s="325"/>
    </row>
    <row r="34831" spans="56:142" x14ac:dyDescent="0.2">
      <c r="BD34831" s="325"/>
      <c r="EL34831" s="325"/>
    </row>
    <row r="34832" spans="56:142" x14ac:dyDescent="0.2">
      <c r="BD34832" s="325"/>
      <c r="EL34832" s="325"/>
    </row>
    <row r="34833" spans="56:142" x14ac:dyDescent="0.2">
      <c r="BD34833" s="325"/>
      <c r="EL34833" s="325"/>
    </row>
    <row r="34834" spans="56:142" x14ac:dyDescent="0.2">
      <c r="BD34834" s="325"/>
      <c r="EL34834" s="325"/>
    </row>
    <row r="34835" spans="56:142" x14ac:dyDescent="0.2">
      <c r="BD34835" s="325"/>
      <c r="EL34835" s="325"/>
    </row>
    <row r="34836" spans="56:142" x14ac:dyDescent="0.2">
      <c r="BD34836" s="325"/>
      <c r="EL34836" s="325"/>
    </row>
    <row r="34837" spans="56:142" x14ac:dyDescent="0.2">
      <c r="BD34837" s="325"/>
      <c r="EL34837" s="325"/>
    </row>
    <row r="34838" spans="56:142" x14ac:dyDescent="0.2">
      <c r="BD34838" s="325"/>
      <c r="EL34838" s="325"/>
    </row>
    <row r="34839" spans="56:142" x14ac:dyDescent="0.2">
      <c r="BD34839" s="325"/>
      <c r="EL34839" s="325"/>
    </row>
    <row r="34840" spans="56:142" x14ac:dyDescent="0.2">
      <c r="BD34840" s="325"/>
      <c r="EL34840" s="325"/>
    </row>
    <row r="34841" spans="56:142" x14ac:dyDescent="0.2">
      <c r="BD34841" s="325"/>
      <c r="EL34841" s="325"/>
    </row>
    <row r="34842" spans="56:142" x14ac:dyDescent="0.2">
      <c r="BD34842" s="325"/>
      <c r="EL34842" s="325"/>
    </row>
    <row r="34843" spans="56:142" x14ac:dyDescent="0.2">
      <c r="BD34843" s="325"/>
      <c r="EL34843" s="325"/>
    </row>
    <row r="34844" spans="56:142" x14ac:dyDescent="0.2">
      <c r="BD34844" s="325"/>
      <c r="EL34844" s="325"/>
    </row>
    <row r="34845" spans="56:142" x14ac:dyDescent="0.2">
      <c r="BD34845" s="325"/>
      <c r="EL34845" s="325"/>
    </row>
    <row r="34846" spans="56:142" x14ac:dyDescent="0.2">
      <c r="BD34846" s="325"/>
      <c r="EL34846" s="325"/>
    </row>
    <row r="34847" spans="56:142" x14ac:dyDescent="0.2">
      <c r="BD34847" s="325"/>
      <c r="EL34847" s="325"/>
    </row>
    <row r="34848" spans="56:142" x14ac:dyDescent="0.2">
      <c r="BD34848" s="325"/>
      <c r="EL34848" s="325"/>
    </row>
    <row r="34849" spans="56:142" x14ac:dyDescent="0.2">
      <c r="BD34849" s="325"/>
      <c r="EL34849" s="325"/>
    </row>
    <row r="34850" spans="56:142" x14ac:dyDescent="0.2">
      <c r="BD34850" s="325"/>
      <c r="EL34850" s="325"/>
    </row>
    <row r="34851" spans="56:142" x14ac:dyDescent="0.2">
      <c r="BD34851" s="325"/>
      <c r="EL34851" s="325"/>
    </row>
    <row r="34852" spans="56:142" x14ac:dyDescent="0.2">
      <c r="BD34852" s="325"/>
      <c r="EL34852" s="325"/>
    </row>
    <row r="34853" spans="56:142" x14ac:dyDescent="0.2">
      <c r="BD34853" s="325"/>
      <c r="EL34853" s="325"/>
    </row>
    <row r="34854" spans="56:142" x14ac:dyDescent="0.2">
      <c r="BD34854" s="325"/>
      <c r="EL34854" s="325"/>
    </row>
    <row r="34855" spans="56:142" x14ac:dyDescent="0.2">
      <c r="BD34855" s="325"/>
      <c r="EL34855" s="325"/>
    </row>
    <row r="34856" spans="56:142" x14ac:dyDescent="0.2">
      <c r="BD34856" s="325"/>
      <c r="EL34856" s="325"/>
    </row>
    <row r="34857" spans="56:142" x14ac:dyDescent="0.2">
      <c r="BD34857" s="325"/>
      <c r="EL34857" s="325"/>
    </row>
    <row r="34858" spans="56:142" x14ac:dyDescent="0.2">
      <c r="BD34858" s="325"/>
      <c r="EL34858" s="325"/>
    </row>
    <row r="34859" spans="56:142" x14ac:dyDescent="0.2">
      <c r="BD34859" s="325"/>
      <c r="EL34859" s="325"/>
    </row>
    <row r="34860" spans="56:142" x14ac:dyDescent="0.2">
      <c r="BD34860" s="325"/>
      <c r="EL34860" s="325"/>
    </row>
    <row r="34861" spans="56:142" x14ac:dyDescent="0.2">
      <c r="BD34861" s="325"/>
      <c r="EL34861" s="325"/>
    </row>
    <row r="34862" spans="56:142" x14ac:dyDescent="0.2">
      <c r="BD34862" s="325"/>
      <c r="EL34862" s="325"/>
    </row>
    <row r="34863" spans="56:142" x14ac:dyDescent="0.2">
      <c r="BD34863" s="325"/>
      <c r="EL34863" s="325"/>
    </row>
    <row r="34864" spans="56:142" x14ac:dyDescent="0.2">
      <c r="BD34864" s="325"/>
      <c r="EL34864" s="325"/>
    </row>
    <row r="34865" spans="56:142" x14ac:dyDescent="0.2">
      <c r="BD34865" s="325"/>
      <c r="EL34865" s="325"/>
    </row>
    <row r="34866" spans="56:142" x14ac:dyDescent="0.2">
      <c r="BD34866" s="325"/>
      <c r="EL34866" s="325"/>
    </row>
    <row r="34867" spans="56:142" x14ac:dyDescent="0.2">
      <c r="BD34867" s="325"/>
      <c r="EL34867" s="325"/>
    </row>
    <row r="34868" spans="56:142" x14ac:dyDescent="0.2">
      <c r="BD34868" s="325"/>
      <c r="EL34868" s="325"/>
    </row>
    <row r="34869" spans="56:142" x14ac:dyDescent="0.2">
      <c r="BD34869" s="325"/>
      <c r="EL34869" s="325"/>
    </row>
    <row r="34870" spans="56:142" x14ac:dyDescent="0.2">
      <c r="BD34870" s="325"/>
      <c r="EL34870" s="325"/>
    </row>
    <row r="34871" spans="56:142" x14ac:dyDescent="0.2">
      <c r="BD34871" s="325"/>
      <c r="EL34871" s="325"/>
    </row>
    <row r="34872" spans="56:142" x14ac:dyDescent="0.2">
      <c r="BD34872" s="325"/>
      <c r="EL34872" s="325"/>
    </row>
    <row r="34873" spans="56:142" x14ac:dyDescent="0.2">
      <c r="BD34873" s="325"/>
      <c r="EL34873" s="325"/>
    </row>
    <row r="34874" spans="56:142" x14ac:dyDescent="0.2">
      <c r="BD34874" s="325"/>
      <c r="EL34874" s="325"/>
    </row>
    <row r="34875" spans="56:142" x14ac:dyDescent="0.2">
      <c r="BD34875" s="325"/>
      <c r="EL34875" s="325"/>
    </row>
    <row r="34876" spans="56:142" x14ac:dyDescent="0.2">
      <c r="BD34876" s="325"/>
      <c r="EL34876" s="325"/>
    </row>
    <row r="34877" spans="56:142" x14ac:dyDescent="0.2">
      <c r="BD34877" s="325"/>
      <c r="EL34877" s="325"/>
    </row>
    <row r="34878" spans="56:142" x14ac:dyDescent="0.2">
      <c r="BD34878" s="325"/>
      <c r="EL34878" s="325"/>
    </row>
    <row r="34879" spans="56:142" x14ac:dyDescent="0.2">
      <c r="BD34879" s="325"/>
      <c r="EL34879" s="325"/>
    </row>
    <row r="34880" spans="56:142" x14ac:dyDescent="0.2">
      <c r="BD34880" s="325"/>
      <c r="EL34880" s="325"/>
    </row>
    <row r="34881" spans="56:142" x14ac:dyDescent="0.2">
      <c r="BD34881" s="325"/>
      <c r="EL34881" s="325"/>
    </row>
    <row r="34882" spans="56:142" x14ac:dyDescent="0.2">
      <c r="BD34882" s="325"/>
      <c r="EL34882" s="325"/>
    </row>
    <row r="34883" spans="56:142" x14ac:dyDescent="0.2">
      <c r="BD34883" s="325"/>
      <c r="EL34883" s="325"/>
    </row>
    <row r="34884" spans="56:142" x14ac:dyDescent="0.2">
      <c r="BD34884" s="325"/>
      <c r="EL34884" s="325"/>
    </row>
    <row r="34885" spans="56:142" x14ac:dyDescent="0.2">
      <c r="BD34885" s="325"/>
      <c r="EL34885" s="325"/>
    </row>
    <row r="34886" spans="56:142" x14ac:dyDescent="0.2">
      <c r="BD34886" s="325"/>
      <c r="EL34886" s="325"/>
    </row>
    <row r="34887" spans="56:142" x14ac:dyDescent="0.2">
      <c r="BD34887" s="325"/>
      <c r="EL34887" s="325"/>
    </row>
    <row r="34888" spans="56:142" x14ac:dyDescent="0.2">
      <c r="BD34888" s="325"/>
      <c r="EL34888" s="325"/>
    </row>
    <row r="34889" spans="56:142" x14ac:dyDescent="0.2">
      <c r="BD34889" s="325"/>
      <c r="EL34889" s="325"/>
    </row>
    <row r="34890" spans="56:142" x14ac:dyDescent="0.2">
      <c r="BD34890" s="325"/>
      <c r="EL34890" s="325"/>
    </row>
    <row r="34891" spans="56:142" x14ac:dyDescent="0.2">
      <c r="BD34891" s="325"/>
      <c r="EL34891" s="325"/>
    </row>
    <row r="34892" spans="56:142" x14ac:dyDescent="0.2">
      <c r="BD34892" s="325"/>
      <c r="EL34892" s="325"/>
    </row>
    <row r="34893" spans="56:142" x14ac:dyDescent="0.2">
      <c r="BD34893" s="325"/>
      <c r="EL34893" s="325"/>
    </row>
    <row r="34894" spans="56:142" x14ac:dyDescent="0.2">
      <c r="BD34894" s="325"/>
      <c r="EL34894" s="325"/>
    </row>
    <row r="34895" spans="56:142" x14ac:dyDescent="0.2">
      <c r="BD34895" s="325"/>
      <c r="EL34895" s="325"/>
    </row>
    <row r="34896" spans="56:142" x14ac:dyDescent="0.2">
      <c r="BD34896" s="325"/>
      <c r="EL34896" s="325"/>
    </row>
    <row r="34897" spans="56:142" x14ac:dyDescent="0.2">
      <c r="BD34897" s="325"/>
      <c r="EL34897" s="325"/>
    </row>
    <row r="34898" spans="56:142" x14ac:dyDescent="0.2">
      <c r="BD34898" s="325"/>
      <c r="EL34898" s="325"/>
    </row>
    <row r="34899" spans="56:142" x14ac:dyDescent="0.2">
      <c r="BD34899" s="325"/>
      <c r="EL34899" s="325"/>
    </row>
    <row r="34900" spans="56:142" x14ac:dyDescent="0.2">
      <c r="BD34900" s="325"/>
      <c r="EL34900" s="325"/>
    </row>
    <row r="34901" spans="56:142" x14ac:dyDescent="0.2">
      <c r="BD34901" s="325"/>
      <c r="EL34901" s="325"/>
    </row>
    <row r="34902" spans="56:142" x14ac:dyDescent="0.2">
      <c r="BD34902" s="325"/>
      <c r="EL34902" s="325"/>
    </row>
    <row r="34903" spans="56:142" x14ac:dyDescent="0.2">
      <c r="BD34903" s="325"/>
      <c r="EL34903" s="325"/>
    </row>
    <row r="34904" spans="56:142" x14ac:dyDescent="0.2">
      <c r="BD34904" s="325"/>
      <c r="EL34904" s="325"/>
    </row>
    <row r="34905" spans="56:142" x14ac:dyDescent="0.2">
      <c r="BD34905" s="325"/>
      <c r="EL34905" s="325"/>
    </row>
    <row r="34906" spans="56:142" x14ac:dyDescent="0.2">
      <c r="BD34906" s="325"/>
      <c r="EL34906" s="325"/>
    </row>
    <row r="34907" spans="56:142" x14ac:dyDescent="0.2">
      <c r="BD34907" s="325"/>
      <c r="EL34907" s="325"/>
    </row>
    <row r="34908" spans="56:142" x14ac:dyDescent="0.2">
      <c r="BD34908" s="325"/>
      <c r="EL34908" s="325"/>
    </row>
    <row r="34909" spans="56:142" x14ac:dyDescent="0.2">
      <c r="BD34909" s="325"/>
      <c r="EL34909" s="325"/>
    </row>
    <row r="34910" spans="56:142" x14ac:dyDescent="0.2">
      <c r="BD34910" s="325"/>
      <c r="EL34910" s="325"/>
    </row>
    <row r="34911" spans="56:142" x14ac:dyDescent="0.2">
      <c r="BD34911" s="325"/>
      <c r="EL34911" s="325"/>
    </row>
    <row r="34912" spans="56:142" x14ac:dyDescent="0.2">
      <c r="BD34912" s="325"/>
      <c r="EL34912" s="325"/>
    </row>
    <row r="34913" spans="56:142" x14ac:dyDescent="0.2">
      <c r="BD34913" s="325"/>
      <c r="EL34913" s="325"/>
    </row>
    <row r="34914" spans="56:142" x14ac:dyDescent="0.2">
      <c r="BD34914" s="325"/>
      <c r="EL34914" s="325"/>
    </row>
    <row r="34915" spans="56:142" x14ac:dyDescent="0.2">
      <c r="BD34915" s="325"/>
      <c r="EL34915" s="325"/>
    </row>
    <row r="34916" spans="56:142" x14ac:dyDescent="0.2">
      <c r="BD34916" s="325"/>
      <c r="EL34916" s="325"/>
    </row>
    <row r="34917" spans="56:142" x14ac:dyDescent="0.2">
      <c r="BD34917" s="325"/>
      <c r="EL34917" s="325"/>
    </row>
    <row r="34918" spans="56:142" x14ac:dyDescent="0.2">
      <c r="BD34918" s="325"/>
      <c r="EL34918" s="325"/>
    </row>
    <row r="34919" spans="56:142" x14ac:dyDescent="0.2">
      <c r="BD34919" s="325"/>
      <c r="EL34919" s="325"/>
    </row>
    <row r="34920" spans="56:142" x14ac:dyDescent="0.2">
      <c r="BD34920" s="325"/>
      <c r="EL34920" s="325"/>
    </row>
    <row r="34921" spans="56:142" x14ac:dyDescent="0.2">
      <c r="BD34921" s="325"/>
      <c r="EL34921" s="325"/>
    </row>
    <row r="34922" spans="56:142" x14ac:dyDescent="0.2">
      <c r="BD34922" s="325"/>
      <c r="EL34922" s="325"/>
    </row>
    <row r="34923" spans="56:142" x14ac:dyDescent="0.2">
      <c r="BD34923" s="325"/>
      <c r="EL34923" s="325"/>
    </row>
    <row r="34924" spans="56:142" x14ac:dyDescent="0.2">
      <c r="BD34924" s="325"/>
      <c r="EL34924" s="325"/>
    </row>
    <row r="34925" spans="56:142" x14ac:dyDescent="0.2">
      <c r="BD34925" s="325"/>
      <c r="EL34925" s="325"/>
    </row>
    <row r="34926" spans="56:142" x14ac:dyDescent="0.2">
      <c r="BD34926" s="325"/>
      <c r="EL34926" s="325"/>
    </row>
    <row r="34927" spans="56:142" x14ac:dyDescent="0.2">
      <c r="BD34927" s="325"/>
      <c r="EL34927" s="325"/>
    </row>
    <row r="34928" spans="56:142" x14ac:dyDescent="0.2">
      <c r="BD34928" s="325"/>
      <c r="EL34928" s="325"/>
    </row>
    <row r="34929" spans="56:142" x14ac:dyDescent="0.2">
      <c r="BD34929" s="325"/>
      <c r="EL34929" s="325"/>
    </row>
    <row r="34930" spans="56:142" x14ac:dyDescent="0.2">
      <c r="BD34930" s="325"/>
      <c r="EL34930" s="325"/>
    </row>
    <row r="34931" spans="56:142" x14ac:dyDescent="0.2">
      <c r="BD34931" s="325"/>
      <c r="EL34931" s="325"/>
    </row>
    <row r="34932" spans="56:142" x14ac:dyDescent="0.2">
      <c r="BD34932" s="325"/>
      <c r="EL34932" s="325"/>
    </row>
    <row r="34933" spans="56:142" x14ac:dyDescent="0.2">
      <c r="BD34933" s="325"/>
      <c r="EL34933" s="325"/>
    </row>
    <row r="34934" spans="56:142" x14ac:dyDescent="0.2">
      <c r="BD34934" s="325"/>
      <c r="EL34934" s="325"/>
    </row>
    <row r="34935" spans="56:142" x14ac:dyDescent="0.2">
      <c r="BD34935" s="325"/>
      <c r="EL34935" s="325"/>
    </row>
    <row r="34936" spans="56:142" x14ac:dyDescent="0.2">
      <c r="BD34936" s="325"/>
      <c r="EL34936" s="325"/>
    </row>
    <row r="34937" spans="56:142" x14ac:dyDescent="0.2">
      <c r="BD34937" s="325"/>
      <c r="EL34937" s="325"/>
    </row>
    <row r="34938" spans="56:142" x14ac:dyDescent="0.2">
      <c r="BD34938" s="325"/>
      <c r="EL34938" s="325"/>
    </row>
    <row r="34939" spans="56:142" x14ac:dyDescent="0.2">
      <c r="BD34939" s="325"/>
      <c r="EL34939" s="325"/>
    </row>
    <row r="34940" spans="56:142" x14ac:dyDescent="0.2">
      <c r="BD34940" s="325"/>
      <c r="EL34940" s="325"/>
    </row>
    <row r="34941" spans="56:142" x14ac:dyDescent="0.2">
      <c r="BD34941" s="325"/>
      <c r="EL34941" s="325"/>
    </row>
    <row r="34942" spans="56:142" x14ac:dyDescent="0.2">
      <c r="BD34942" s="325"/>
      <c r="EL34942" s="325"/>
    </row>
    <row r="34943" spans="56:142" x14ac:dyDescent="0.2">
      <c r="BD34943" s="325"/>
      <c r="EL34943" s="325"/>
    </row>
    <row r="34944" spans="56:142" x14ac:dyDescent="0.2">
      <c r="BD34944" s="325"/>
      <c r="EL34944" s="325"/>
    </row>
    <row r="34945" spans="56:142" x14ac:dyDescent="0.2">
      <c r="BD34945" s="325"/>
      <c r="EL34945" s="325"/>
    </row>
    <row r="34946" spans="56:142" x14ac:dyDescent="0.2">
      <c r="BD34946" s="325"/>
      <c r="EL34946" s="325"/>
    </row>
    <row r="34947" spans="56:142" x14ac:dyDescent="0.2">
      <c r="BD34947" s="325"/>
      <c r="EL34947" s="325"/>
    </row>
    <row r="34948" spans="56:142" x14ac:dyDescent="0.2">
      <c r="BD34948" s="325"/>
      <c r="EL34948" s="325"/>
    </row>
    <row r="34949" spans="56:142" x14ac:dyDescent="0.2">
      <c r="BD34949" s="325"/>
      <c r="EL34949" s="325"/>
    </row>
    <row r="34950" spans="56:142" x14ac:dyDescent="0.2">
      <c r="BD34950" s="325"/>
      <c r="EL34950" s="325"/>
    </row>
    <row r="34951" spans="56:142" x14ac:dyDescent="0.2">
      <c r="BD34951" s="325"/>
      <c r="EL34951" s="325"/>
    </row>
    <row r="34952" spans="56:142" x14ac:dyDescent="0.2">
      <c r="BD34952" s="325"/>
      <c r="EL34952" s="325"/>
    </row>
    <row r="34953" spans="56:142" x14ac:dyDescent="0.2">
      <c r="BD34953" s="325"/>
      <c r="EL34953" s="325"/>
    </row>
    <row r="34954" spans="56:142" x14ac:dyDescent="0.2">
      <c r="BD34954" s="325"/>
      <c r="EL34954" s="325"/>
    </row>
    <row r="34955" spans="56:142" x14ac:dyDescent="0.2">
      <c r="BD34955" s="325"/>
      <c r="EL34955" s="325"/>
    </row>
    <row r="34956" spans="56:142" x14ac:dyDescent="0.2">
      <c r="BD34956" s="325"/>
      <c r="EL34956" s="325"/>
    </row>
    <row r="34957" spans="56:142" x14ac:dyDescent="0.2">
      <c r="BD34957" s="325"/>
      <c r="EL34957" s="325"/>
    </row>
    <row r="34958" spans="56:142" x14ac:dyDescent="0.2">
      <c r="BD34958" s="325"/>
      <c r="EL34958" s="325"/>
    </row>
    <row r="34959" spans="56:142" x14ac:dyDescent="0.2">
      <c r="BD34959" s="325"/>
      <c r="EL34959" s="325"/>
    </row>
    <row r="34960" spans="56:142" x14ac:dyDescent="0.2">
      <c r="BD34960" s="325"/>
      <c r="EL34960" s="325"/>
    </row>
    <row r="34961" spans="56:142" x14ac:dyDescent="0.2">
      <c r="BD34961" s="325"/>
      <c r="EL34961" s="325"/>
    </row>
    <row r="34962" spans="56:142" x14ac:dyDescent="0.2">
      <c r="BD34962" s="325"/>
      <c r="EL34962" s="325"/>
    </row>
    <row r="34963" spans="56:142" x14ac:dyDescent="0.2">
      <c r="BD34963" s="325"/>
      <c r="EL34963" s="325"/>
    </row>
    <row r="34964" spans="56:142" x14ac:dyDescent="0.2">
      <c r="BD34964" s="325"/>
      <c r="EL34964" s="325"/>
    </row>
    <row r="34965" spans="56:142" x14ac:dyDescent="0.2">
      <c r="BD34965" s="325"/>
      <c r="EL34965" s="325"/>
    </row>
    <row r="34966" spans="56:142" x14ac:dyDescent="0.2">
      <c r="BD34966" s="325"/>
      <c r="EL34966" s="325"/>
    </row>
    <row r="34967" spans="56:142" x14ac:dyDescent="0.2">
      <c r="BD34967" s="325"/>
      <c r="EL34967" s="325"/>
    </row>
    <row r="34968" spans="56:142" x14ac:dyDescent="0.2">
      <c r="BD34968" s="325"/>
      <c r="EL34968" s="325"/>
    </row>
    <row r="34969" spans="56:142" x14ac:dyDescent="0.2">
      <c r="BD34969" s="325"/>
      <c r="EL34969" s="325"/>
    </row>
    <row r="34970" spans="56:142" x14ac:dyDescent="0.2">
      <c r="BD34970" s="325"/>
      <c r="EL34970" s="325"/>
    </row>
    <row r="34971" spans="56:142" x14ac:dyDescent="0.2">
      <c r="BD34971" s="325"/>
      <c r="EL34971" s="325"/>
    </row>
    <row r="34972" spans="56:142" x14ac:dyDescent="0.2">
      <c r="BD34972" s="325"/>
      <c r="EL34972" s="325"/>
    </row>
    <row r="34973" spans="56:142" x14ac:dyDescent="0.2">
      <c r="BD34973" s="325"/>
      <c r="EL34973" s="325"/>
    </row>
    <row r="34974" spans="56:142" x14ac:dyDescent="0.2">
      <c r="BD34974" s="325"/>
      <c r="EL34974" s="325"/>
    </row>
    <row r="34975" spans="56:142" x14ac:dyDescent="0.2">
      <c r="BD34975" s="325"/>
      <c r="EL34975" s="325"/>
    </row>
    <row r="34976" spans="56:142" x14ac:dyDescent="0.2">
      <c r="BD34976" s="325"/>
      <c r="EL34976" s="325"/>
    </row>
    <row r="34977" spans="56:142" x14ac:dyDescent="0.2">
      <c r="BD34977" s="325"/>
      <c r="EL34977" s="325"/>
    </row>
    <row r="34978" spans="56:142" x14ac:dyDescent="0.2">
      <c r="BD34978" s="325"/>
      <c r="EL34978" s="325"/>
    </row>
    <row r="34979" spans="56:142" x14ac:dyDescent="0.2">
      <c r="BD34979" s="325"/>
      <c r="EL34979" s="325"/>
    </row>
    <row r="34980" spans="56:142" x14ac:dyDescent="0.2">
      <c r="BD34980" s="325"/>
      <c r="EL34980" s="325"/>
    </row>
    <row r="34981" spans="56:142" x14ac:dyDescent="0.2">
      <c r="BD34981" s="325"/>
      <c r="EL34981" s="325"/>
    </row>
    <row r="34982" spans="56:142" x14ac:dyDescent="0.2">
      <c r="BD34982" s="325"/>
      <c r="EL34982" s="325"/>
    </row>
    <row r="34983" spans="56:142" x14ac:dyDescent="0.2">
      <c r="BD34983" s="325"/>
      <c r="EL34983" s="325"/>
    </row>
    <row r="34984" spans="56:142" x14ac:dyDescent="0.2">
      <c r="BD34984" s="325"/>
      <c r="EL34984" s="325"/>
    </row>
    <row r="34985" spans="56:142" x14ac:dyDescent="0.2">
      <c r="BD34985" s="325"/>
      <c r="EL34985" s="325"/>
    </row>
    <row r="34986" spans="56:142" x14ac:dyDescent="0.2">
      <c r="BD34986" s="325"/>
      <c r="EL34986" s="325"/>
    </row>
    <row r="34987" spans="56:142" x14ac:dyDescent="0.2">
      <c r="BD34987" s="325"/>
      <c r="EL34987" s="325"/>
    </row>
    <row r="34988" spans="56:142" x14ac:dyDescent="0.2">
      <c r="BD34988" s="325"/>
      <c r="EL34988" s="325"/>
    </row>
    <row r="34989" spans="56:142" x14ac:dyDescent="0.2">
      <c r="BD34989" s="325"/>
      <c r="EL34989" s="325"/>
    </row>
    <row r="34990" spans="56:142" x14ac:dyDescent="0.2">
      <c r="BD34990" s="325"/>
      <c r="EL34990" s="325"/>
    </row>
    <row r="34991" spans="56:142" x14ac:dyDescent="0.2">
      <c r="BD34991" s="325"/>
      <c r="EL34991" s="325"/>
    </row>
    <row r="34992" spans="56:142" x14ac:dyDescent="0.2">
      <c r="BD34992" s="325"/>
      <c r="EL34992" s="325"/>
    </row>
    <row r="34993" spans="56:142" x14ac:dyDescent="0.2">
      <c r="BD34993" s="325"/>
      <c r="EL34993" s="325"/>
    </row>
    <row r="34994" spans="56:142" x14ac:dyDescent="0.2">
      <c r="BD34994" s="325"/>
      <c r="EL34994" s="325"/>
    </row>
    <row r="34995" spans="56:142" x14ac:dyDescent="0.2">
      <c r="BD34995" s="325"/>
      <c r="EL34995" s="325"/>
    </row>
    <row r="34996" spans="56:142" x14ac:dyDescent="0.2">
      <c r="BD34996" s="325"/>
      <c r="EL34996" s="325"/>
    </row>
    <row r="34997" spans="56:142" x14ac:dyDescent="0.2">
      <c r="BD34997" s="325"/>
      <c r="EL34997" s="325"/>
    </row>
    <row r="34998" spans="56:142" x14ac:dyDescent="0.2">
      <c r="BD34998" s="325"/>
      <c r="EL34998" s="325"/>
    </row>
    <row r="34999" spans="56:142" x14ac:dyDescent="0.2">
      <c r="BD34999" s="325"/>
      <c r="EL34999" s="325"/>
    </row>
    <row r="35000" spans="56:142" x14ac:dyDescent="0.2">
      <c r="BD35000" s="325"/>
      <c r="EL35000" s="325"/>
    </row>
    <row r="35001" spans="56:142" x14ac:dyDescent="0.2">
      <c r="BD35001" s="325"/>
      <c r="EL35001" s="325"/>
    </row>
    <row r="35002" spans="56:142" x14ac:dyDescent="0.2">
      <c r="BD35002" s="325"/>
      <c r="EL35002" s="325"/>
    </row>
    <row r="35003" spans="56:142" x14ac:dyDescent="0.2">
      <c r="BD35003" s="325"/>
      <c r="EL35003" s="325"/>
    </row>
    <row r="35004" spans="56:142" x14ac:dyDescent="0.2">
      <c r="BD35004" s="325"/>
      <c r="EL35004" s="325"/>
    </row>
    <row r="35005" spans="56:142" x14ac:dyDescent="0.2">
      <c r="BD35005" s="325"/>
      <c r="EL35005" s="325"/>
    </row>
    <row r="35006" spans="56:142" x14ac:dyDescent="0.2">
      <c r="BD35006" s="325"/>
      <c r="EL35006" s="325"/>
    </row>
    <row r="35007" spans="56:142" x14ac:dyDescent="0.2">
      <c r="BD35007" s="325"/>
      <c r="EL35007" s="325"/>
    </row>
    <row r="35008" spans="56:142" x14ac:dyDescent="0.2">
      <c r="BD35008" s="325"/>
      <c r="EL35008" s="325"/>
    </row>
    <row r="35009" spans="56:142" x14ac:dyDescent="0.2">
      <c r="BD35009" s="325"/>
      <c r="EL35009" s="325"/>
    </row>
    <row r="35010" spans="56:142" x14ac:dyDescent="0.2">
      <c r="BD35010" s="325"/>
      <c r="EL35010" s="325"/>
    </row>
    <row r="35011" spans="56:142" x14ac:dyDescent="0.2">
      <c r="BD35011" s="325"/>
      <c r="EL35011" s="325"/>
    </row>
    <row r="35012" spans="56:142" x14ac:dyDescent="0.2">
      <c r="BD35012" s="325"/>
      <c r="EL35012" s="325"/>
    </row>
    <row r="35013" spans="56:142" x14ac:dyDescent="0.2">
      <c r="BD35013" s="325"/>
      <c r="EL35013" s="325"/>
    </row>
    <row r="35014" spans="56:142" x14ac:dyDescent="0.2">
      <c r="BD35014" s="325"/>
      <c r="EL35014" s="325"/>
    </row>
    <row r="35015" spans="56:142" x14ac:dyDescent="0.2">
      <c r="BD35015" s="325"/>
      <c r="EL35015" s="325"/>
    </row>
    <row r="35016" spans="56:142" x14ac:dyDescent="0.2">
      <c r="BD35016" s="325"/>
      <c r="EL35016" s="325"/>
    </row>
    <row r="35017" spans="56:142" x14ac:dyDescent="0.2">
      <c r="BD35017" s="325"/>
      <c r="EL35017" s="325"/>
    </row>
    <row r="35018" spans="56:142" x14ac:dyDescent="0.2">
      <c r="BD35018" s="325"/>
      <c r="EL35018" s="325"/>
    </row>
    <row r="35019" spans="56:142" x14ac:dyDescent="0.2">
      <c r="BD35019" s="325"/>
      <c r="EL35019" s="325"/>
    </row>
    <row r="35020" spans="56:142" x14ac:dyDescent="0.2">
      <c r="BD35020" s="325"/>
      <c r="EL35020" s="325"/>
    </row>
    <row r="35021" spans="56:142" x14ac:dyDescent="0.2">
      <c r="BD35021" s="325"/>
      <c r="EL35021" s="325"/>
    </row>
    <row r="35022" spans="56:142" x14ac:dyDescent="0.2">
      <c r="BD35022" s="325"/>
      <c r="EL35022" s="325"/>
    </row>
    <row r="35023" spans="56:142" x14ac:dyDescent="0.2">
      <c r="BD35023" s="325"/>
      <c r="EL35023" s="325"/>
    </row>
    <row r="35024" spans="56:142" x14ac:dyDescent="0.2">
      <c r="BD35024" s="325"/>
      <c r="EL35024" s="325"/>
    </row>
    <row r="35025" spans="56:142" x14ac:dyDescent="0.2">
      <c r="BD35025" s="325"/>
      <c r="EL35025" s="325"/>
    </row>
    <row r="35026" spans="56:142" x14ac:dyDescent="0.2">
      <c r="BD35026" s="325"/>
      <c r="EL35026" s="325"/>
    </row>
    <row r="35027" spans="56:142" x14ac:dyDescent="0.2">
      <c r="BD35027" s="325"/>
      <c r="EL35027" s="325"/>
    </row>
    <row r="35028" spans="56:142" x14ac:dyDescent="0.2">
      <c r="BD35028" s="325"/>
      <c r="EL35028" s="325"/>
    </row>
    <row r="35029" spans="56:142" x14ac:dyDescent="0.2">
      <c r="BD35029" s="325"/>
      <c r="EL35029" s="325"/>
    </row>
    <row r="35030" spans="56:142" x14ac:dyDescent="0.2">
      <c r="BD35030" s="325"/>
      <c r="EL35030" s="325"/>
    </row>
    <row r="35031" spans="56:142" x14ac:dyDescent="0.2">
      <c r="BD35031" s="325"/>
      <c r="EL35031" s="325"/>
    </row>
    <row r="35032" spans="56:142" x14ac:dyDescent="0.2">
      <c r="BD35032" s="325"/>
      <c r="EL35032" s="325"/>
    </row>
    <row r="35033" spans="56:142" x14ac:dyDescent="0.2">
      <c r="BD35033" s="325"/>
      <c r="EL35033" s="325"/>
    </row>
    <row r="35034" spans="56:142" x14ac:dyDescent="0.2">
      <c r="BD35034" s="325"/>
      <c r="EL35034" s="325"/>
    </row>
    <row r="35035" spans="56:142" x14ac:dyDescent="0.2">
      <c r="BD35035" s="325"/>
      <c r="EL35035" s="325"/>
    </row>
    <row r="35036" spans="56:142" x14ac:dyDescent="0.2">
      <c r="BD35036" s="325"/>
      <c r="EL35036" s="325"/>
    </row>
    <row r="35037" spans="56:142" x14ac:dyDescent="0.2">
      <c r="BD35037" s="325"/>
      <c r="EL35037" s="325"/>
    </row>
    <row r="35038" spans="56:142" x14ac:dyDescent="0.2">
      <c r="BD35038" s="325"/>
      <c r="EL35038" s="325"/>
    </row>
    <row r="35039" spans="56:142" x14ac:dyDescent="0.2">
      <c r="BD35039" s="325"/>
      <c r="EL35039" s="325"/>
    </row>
    <row r="35040" spans="56:142" x14ac:dyDescent="0.2">
      <c r="BD35040" s="325"/>
      <c r="EL35040" s="325"/>
    </row>
    <row r="35041" spans="56:142" x14ac:dyDescent="0.2">
      <c r="BD35041" s="325"/>
      <c r="EL35041" s="325"/>
    </row>
    <row r="35042" spans="56:142" x14ac:dyDescent="0.2">
      <c r="BD35042" s="325"/>
      <c r="EL35042" s="325"/>
    </row>
    <row r="35043" spans="56:142" x14ac:dyDescent="0.2">
      <c r="BD35043" s="325"/>
      <c r="EL35043" s="325"/>
    </row>
    <row r="35044" spans="56:142" x14ac:dyDescent="0.2">
      <c r="BD35044" s="325"/>
      <c r="EL35044" s="325"/>
    </row>
    <row r="35045" spans="56:142" x14ac:dyDescent="0.2">
      <c r="BD35045" s="325"/>
      <c r="EL35045" s="325"/>
    </row>
    <row r="35046" spans="56:142" x14ac:dyDescent="0.2">
      <c r="BD35046" s="325"/>
      <c r="EL35046" s="325"/>
    </row>
    <row r="35047" spans="56:142" x14ac:dyDescent="0.2">
      <c r="BD35047" s="325"/>
      <c r="EL35047" s="325"/>
    </row>
    <row r="35048" spans="56:142" x14ac:dyDescent="0.2">
      <c r="BD35048" s="325"/>
      <c r="EL35048" s="325"/>
    </row>
    <row r="35049" spans="56:142" x14ac:dyDescent="0.2">
      <c r="BD35049" s="325"/>
      <c r="EL35049" s="325"/>
    </row>
    <row r="35050" spans="56:142" x14ac:dyDescent="0.2">
      <c r="BD35050" s="325"/>
      <c r="EL35050" s="325"/>
    </row>
    <row r="35051" spans="56:142" x14ac:dyDescent="0.2">
      <c r="BD35051" s="325"/>
      <c r="EL35051" s="325"/>
    </row>
    <row r="35052" spans="56:142" x14ac:dyDescent="0.2">
      <c r="BD35052" s="325"/>
      <c r="EL35052" s="325"/>
    </row>
    <row r="35053" spans="56:142" x14ac:dyDescent="0.2">
      <c r="BD35053" s="325"/>
      <c r="EL35053" s="325"/>
    </row>
    <row r="35054" spans="56:142" x14ac:dyDescent="0.2">
      <c r="BD35054" s="325"/>
      <c r="EL35054" s="325"/>
    </row>
    <row r="35055" spans="56:142" x14ac:dyDescent="0.2">
      <c r="BD35055" s="325"/>
      <c r="EL35055" s="325"/>
    </row>
    <row r="35056" spans="56:142" x14ac:dyDescent="0.2">
      <c r="BD35056" s="325"/>
      <c r="EL35056" s="325"/>
    </row>
    <row r="35057" spans="56:142" x14ac:dyDescent="0.2">
      <c r="BD35057" s="325"/>
      <c r="EL35057" s="325"/>
    </row>
    <row r="35058" spans="56:142" x14ac:dyDescent="0.2">
      <c r="BD35058" s="325"/>
      <c r="EL35058" s="325"/>
    </row>
    <row r="35059" spans="56:142" x14ac:dyDescent="0.2">
      <c r="BD35059" s="325"/>
      <c r="EL35059" s="325"/>
    </row>
    <row r="35060" spans="56:142" x14ac:dyDescent="0.2">
      <c r="BD35060" s="325"/>
      <c r="EL35060" s="325"/>
    </row>
    <row r="35061" spans="56:142" x14ac:dyDescent="0.2">
      <c r="BD35061" s="325"/>
      <c r="EL35061" s="325"/>
    </row>
    <row r="35062" spans="56:142" x14ac:dyDescent="0.2">
      <c r="BD35062" s="325"/>
      <c r="EL35062" s="325"/>
    </row>
    <row r="35063" spans="56:142" x14ac:dyDescent="0.2">
      <c r="BD35063" s="325"/>
      <c r="EL35063" s="325"/>
    </row>
    <row r="35064" spans="56:142" x14ac:dyDescent="0.2">
      <c r="BD35064" s="325"/>
      <c r="EL35064" s="325"/>
    </row>
    <row r="35065" spans="56:142" x14ac:dyDescent="0.2">
      <c r="BD35065" s="325"/>
      <c r="EL35065" s="325"/>
    </row>
    <row r="35066" spans="56:142" x14ac:dyDescent="0.2">
      <c r="BD35066" s="325"/>
      <c r="EL35066" s="325"/>
    </row>
    <row r="35067" spans="56:142" x14ac:dyDescent="0.2">
      <c r="BD35067" s="325"/>
      <c r="EL35067" s="325"/>
    </row>
    <row r="35068" spans="56:142" x14ac:dyDescent="0.2">
      <c r="BD35068" s="325"/>
      <c r="EL35068" s="325"/>
    </row>
    <row r="35069" spans="56:142" x14ac:dyDescent="0.2">
      <c r="BD35069" s="325"/>
      <c r="EL35069" s="325"/>
    </row>
    <row r="35070" spans="56:142" x14ac:dyDescent="0.2">
      <c r="BD35070" s="325"/>
      <c r="EL35070" s="325"/>
    </row>
    <row r="35071" spans="56:142" x14ac:dyDescent="0.2">
      <c r="BD35071" s="325"/>
      <c r="EL35071" s="325"/>
    </row>
    <row r="35072" spans="56:142" x14ac:dyDescent="0.2">
      <c r="BD35072" s="325"/>
      <c r="EL35072" s="325"/>
    </row>
    <row r="35073" spans="56:142" x14ac:dyDescent="0.2">
      <c r="BD35073" s="325"/>
      <c r="EL35073" s="325"/>
    </row>
    <row r="35074" spans="56:142" x14ac:dyDescent="0.2">
      <c r="BD35074" s="325"/>
      <c r="EL35074" s="325"/>
    </row>
    <row r="35075" spans="56:142" x14ac:dyDescent="0.2">
      <c r="BD35075" s="325"/>
      <c r="EL35075" s="325"/>
    </row>
    <row r="35076" spans="56:142" x14ac:dyDescent="0.2">
      <c r="BD35076" s="325"/>
      <c r="EL35076" s="325"/>
    </row>
    <row r="35077" spans="56:142" x14ac:dyDescent="0.2">
      <c r="BD35077" s="325"/>
      <c r="EL35077" s="325"/>
    </row>
    <row r="35078" spans="56:142" x14ac:dyDescent="0.2">
      <c r="BD35078" s="325"/>
      <c r="EL35078" s="325"/>
    </row>
    <row r="35079" spans="56:142" x14ac:dyDescent="0.2">
      <c r="BD35079" s="325"/>
      <c r="EL35079" s="325"/>
    </row>
    <row r="35080" spans="56:142" x14ac:dyDescent="0.2">
      <c r="BD35080" s="325"/>
      <c r="EL35080" s="325"/>
    </row>
    <row r="35081" spans="56:142" x14ac:dyDescent="0.2">
      <c r="BD35081" s="325"/>
      <c r="EL35081" s="325"/>
    </row>
    <row r="35082" spans="56:142" x14ac:dyDescent="0.2">
      <c r="BD35082" s="325"/>
      <c r="EL35082" s="325"/>
    </row>
    <row r="35083" spans="56:142" x14ac:dyDescent="0.2">
      <c r="BD35083" s="325"/>
      <c r="EL35083" s="325"/>
    </row>
    <row r="35084" spans="56:142" x14ac:dyDescent="0.2">
      <c r="BD35084" s="325"/>
      <c r="EL35084" s="325"/>
    </row>
    <row r="35085" spans="56:142" x14ac:dyDescent="0.2">
      <c r="BD35085" s="325"/>
      <c r="EL35085" s="325"/>
    </row>
    <row r="35086" spans="56:142" x14ac:dyDescent="0.2">
      <c r="BD35086" s="325"/>
      <c r="EL35086" s="325"/>
    </row>
    <row r="35087" spans="56:142" x14ac:dyDescent="0.2">
      <c r="BD35087" s="325"/>
      <c r="EL35087" s="325"/>
    </row>
    <row r="35088" spans="56:142" x14ac:dyDescent="0.2">
      <c r="BD35088" s="325"/>
      <c r="EL35088" s="325"/>
    </row>
    <row r="35089" spans="56:142" x14ac:dyDescent="0.2">
      <c r="BD35089" s="325"/>
      <c r="EL35089" s="325"/>
    </row>
    <row r="35090" spans="56:142" x14ac:dyDescent="0.2">
      <c r="BD35090" s="325"/>
      <c r="EL35090" s="325"/>
    </row>
    <row r="35091" spans="56:142" x14ac:dyDescent="0.2">
      <c r="BD35091" s="325"/>
      <c r="EL35091" s="325"/>
    </row>
    <row r="35092" spans="56:142" x14ac:dyDescent="0.2">
      <c r="BD35092" s="325"/>
      <c r="EL35092" s="325"/>
    </row>
    <row r="35093" spans="56:142" x14ac:dyDescent="0.2">
      <c r="BD35093" s="325"/>
      <c r="EL35093" s="325"/>
    </row>
    <row r="35094" spans="56:142" x14ac:dyDescent="0.2">
      <c r="BD35094" s="325"/>
      <c r="EL35094" s="325"/>
    </row>
    <row r="35095" spans="56:142" x14ac:dyDescent="0.2">
      <c r="BD35095" s="325"/>
      <c r="EL35095" s="325"/>
    </row>
    <row r="35096" spans="56:142" x14ac:dyDescent="0.2">
      <c r="BD35096" s="325"/>
      <c r="EL35096" s="325"/>
    </row>
    <row r="35097" spans="56:142" x14ac:dyDescent="0.2">
      <c r="BD35097" s="325"/>
      <c r="EL35097" s="325"/>
    </row>
    <row r="35098" spans="56:142" x14ac:dyDescent="0.2">
      <c r="BD35098" s="325"/>
      <c r="EL35098" s="325"/>
    </row>
    <row r="35099" spans="56:142" x14ac:dyDescent="0.2">
      <c r="BD35099" s="325"/>
      <c r="EL35099" s="325"/>
    </row>
    <row r="35100" spans="56:142" x14ac:dyDescent="0.2">
      <c r="BD35100" s="325"/>
      <c r="EL35100" s="325"/>
    </row>
    <row r="35101" spans="56:142" x14ac:dyDescent="0.2">
      <c r="BD35101" s="325"/>
      <c r="EL35101" s="325"/>
    </row>
    <row r="35102" spans="56:142" x14ac:dyDescent="0.2">
      <c r="BD35102" s="325"/>
      <c r="EL35102" s="325"/>
    </row>
    <row r="35103" spans="56:142" x14ac:dyDescent="0.2">
      <c r="BD35103" s="325"/>
      <c r="EL35103" s="325"/>
    </row>
    <row r="35104" spans="56:142" x14ac:dyDescent="0.2">
      <c r="BD35104" s="325"/>
      <c r="EL35104" s="325"/>
    </row>
    <row r="35105" spans="56:142" x14ac:dyDescent="0.2">
      <c r="BD35105" s="325"/>
      <c r="EL35105" s="325"/>
    </row>
    <row r="35106" spans="56:142" x14ac:dyDescent="0.2">
      <c r="BD35106" s="325"/>
      <c r="EL35106" s="325"/>
    </row>
    <row r="35107" spans="56:142" x14ac:dyDescent="0.2">
      <c r="BD35107" s="325"/>
      <c r="EL35107" s="325"/>
    </row>
    <row r="35108" spans="56:142" x14ac:dyDescent="0.2">
      <c r="BD35108" s="325"/>
      <c r="EL35108" s="325"/>
    </row>
    <row r="35109" spans="56:142" x14ac:dyDescent="0.2">
      <c r="BD35109" s="325"/>
      <c r="EL35109" s="325"/>
    </row>
    <row r="35110" spans="56:142" x14ac:dyDescent="0.2">
      <c r="BD35110" s="325"/>
      <c r="EL35110" s="325"/>
    </row>
    <row r="35111" spans="56:142" x14ac:dyDescent="0.2">
      <c r="BD35111" s="325"/>
      <c r="EL35111" s="325"/>
    </row>
    <row r="35112" spans="56:142" x14ac:dyDescent="0.2">
      <c r="BD35112" s="325"/>
      <c r="EL35112" s="325"/>
    </row>
    <row r="35113" spans="56:142" x14ac:dyDescent="0.2">
      <c r="BD35113" s="325"/>
      <c r="EL35113" s="325"/>
    </row>
    <row r="35114" spans="56:142" x14ac:dyDescent="0.2">
      <c r="BD35114" s="325"/>
      <c r="EL35114" s="325"/>
    </row>
    <row r="35115" spans="56:142" x14ac:dyDescent="0.2">
      <c r="BD35115" s="325"/>
      <c r="EL35115" s="325"/>
    </row>
    <row r="35116" spans="56:142" x14ac:dyDescent="0.2">
      <c r="BD35116" s="325"/>
      <c r="EL35116" s="325"/>
    </row>
    <row r="35117" spans="56:142" x14ac:dyDescent="0.2">
      <c r="BD35117" s="325"/>
      <c r="EL35117" s="325"/>
    </row>
    <row r="35118" spans="56:142" x14ac:dyDescent="0.2">
      <c r="BD35118" s="325"/>
      <c r="EL35118" s="325"/>
    </row>
    <row r="35119" spans="56:142" x14ac:dyDescent="0.2">
      <c r="BD35119" s="325"/>
      <c r="EL35119" s="325"/>
    </row>
    <row r="35120" spans="56:142" x14ac:dyDescent="0.2">
      <c r="BD35120" s="325"/>
      <c r="EL35120" s="325"/>
    </row>
    <row r="35121" spans="56:142" x14ac:dyDescent="0.2">
      <c r="BD35121" s="325"/>
      <c r="EL35121" s="325"/>
    </row>
    <row r="35122" spans="56:142" x14ac:dyDescent="0.2">
      <c r="BD35122" s="325"/>
      <c r="EL35122" s="325"/>
    </row>
    <row r="35123" spans="56:142" x14ac:dyDescent="0.2">
      <c r="BD35123" s="325"/>
      <c r="EL35123" s="325"/>
    </row>
    <row r="35124" spans="56:142" x14ac:dyDescent="0.2">
      <c r="BD35124" s="325"/>
      <c r="EL35124" s="325"/>
    </row>
    <row r="35125" spans="56:142" x14ac:dyDescent="0.2">
      <c r="BD35125" s="325"/>
      <c r="EL35125" s="325"/>
    </row>
    <row r="35126" spans="56:142" x14ac:dyDescent="0.2">
      <c r="BD35126" s="325"/>
      <c r="EL35126" s="325"/>
    </row>
    <row r="35127" spans="56:142" x14ac:dyDescent="0.2">
      <c r="BD35127" s="325"/>
      <c r="EL35127" s="325"/>
    </row>
    <row r="35128" spans="56:142" x14ac:dyDescent="0.2">
      <c r="BD35128" s="325"/>
      <c r="EL35128" s="325"/>
    </row>
    <row r="35129" spans="56:142" x14ac:dyDescent="0.2">
      <c r="BD35129" s="325"/>
      <c r="EL35129" s="325"/>
    </row>
    <row r="35130" spans="56:142" x14ac:dyDescent="0.2">
      <c r="BD35130" s="325"/>
      <c r="EL35130" s="325"/>
    </row>
    <row r="35131" spans="56:142" x14ac:dyDescent="0.2">
      <c r="BD35131" s="325"/>
      <c r="EL35131" s="325"/>
    </row>
    <row r="35132" spans="56:142" x14ac:dyDescent="0.2">
      <c r="BD35132" s="325"/>
      <c r="EL35132" s="325"/>
    </row>
    <row r="35133" spans="56:142" x14ac:dyDescent="0.2">
      <c r="BD35133" s="325"/>
      <c r="EL35133" s="325"/>
    </row>
    <row r="35134" spans="56:142" x14ac:dyDescent="0.2">
      <c r="BD35134" s="325"/>
      <c r="EL35134" s="325"/>
    </row>
    <row r="35135" spans="56:142" x14ac:dyDescent="0.2">
      <c r="BD35135" s="325"/>
      <c r="EL35135" s="325"/>
    </row>
    <row r="35136" spans="56:142" x14ac:dyDescent="0.2">
      <c r="BD35136" s="325"/>
      <c r="EL35136" s="325"/>
    </row>
    <row r="35137" spans="56:142" x14ac:dyDescent="0.2">
      <c r="BD35137" s="325"/>
      <c r="EL35137" s="325"/>
    </row>
    <row r="35138" spans="56:142" x14ac:dyDescent="0.2">
      <c r="BD35138" s="325"/>
      <c r="EL35138" s="325"/>
    </row>
    <row r="35139" spans="56:142" x14ac:dyDescent="0.2">
      <c r="BD35139" s="325"/>
      <c r="EL35139" s="325"/>
    </row>
    <row r="35140" spans="56:142" x14ac:dyDescent="0.2">
      <c r="BD35140" s="325"/>
      <c r="EL35140" s="325"/>
    </row>
    <row r="35141" spans="56:142" x14ac:dyDescent="0.2">
      <c r="BD35141" s="325"/>
      <c r="EL35141" s="325"/>
    </row>
    <row r="35142" spans="56:142" x14ac:dyDescent="0.2">
      <c r="BD35142" s="325"/>
      <c r="EL35142" s="325"/>
    </row>
    <row r="35143" spans="56:142" x14ac:dyDescent="0.2">
      <c r="BD35143" s="325"/>
      <c r="EL35143" s="325"/>
    </row>
    <row r="35144" spans="56:142" x14ac:dyDescent="0.2">
      <c r="BD35144" s="325"/>
      <c r="EL35144" s="325"/>
    </row>
    <row r="35145" spans="56:142" x14ac:dyDescent="0.2">
      <c r="BD35145" s="325"/>
      <c r="EL35145" s="325"/>
    </row>
    <row r="35146" spans="56:142" x14ac:dyDescent="0.2">
      <c r="BD35146" s="325"/>
      <c r="EL35146" s="325"/>
    </row>
    <row r="35147" spans="56:142" x14ac:dyDescent="0.2">
      <c r="BD35147" s="325"/>
      <c r="EL35147" s="325"/>
    </row>
    <row r="35148" spans="56:142" x14ac:dyDescent="0.2">
      <c r="BD35148" s="325"/>
      <c r="EL35148" s="325"/>
    </row>
    <row r="35149" spans="56:142" x14ac:dyDescent="0.2">
      <c r="BD35149" s="325"/>
      <c r="EL35149" s="325"/>
    </row>
    <row r="35150" spans="56:142" x14ac:dyDescent="0.2">
      <c r="BD35150" s="325"/>
      <c r="EL35150" s="325"/>
    </row>
    <row r="35151" spans="56:142" x14ac:dyDescent="0.2">
      <c r="BD35151" s="325"/>
      <c r="EL35151" s="325"/>
    </row>
    <row r="35152" spans="56:142" x14ac:dyDescent="0.2">
      <c r="BD35152" s="325"/>
      <c r="EL35152" s="325"/>
    </row>
    <row r="35153" spans="56:142" x14ac:dyDescent="0.2">
      <c r="BD35153" s="325"/>
      <c r="EL35153" s="325"/>
    </row>
    <row r="35154" spans="56:142" x14ac:dyDescent="0.2">
      <c r="BD35154" s="325"/>
      <c r="EL35154" s="325"/>
    </row>
    <row r="35155" spans="56:142" x14ac:dyDescent="0.2">
      <c r="BD35155" s="325"/>
      <c r="EL35155" s="325"/>
    </row>
    <row r="35156" spans="56:142" x14ac:dyDescent="0.2">
      <c r="BD35156" s="325"/>
      <c r="EL35156" s="325"/>
    </row>
    <row r="35157" spans="56:142" x14ac:dyDescent="0.2">
      <c r="BD35157" s="325"/>
      <c r="EL35157" s="325"/>
    </row>
    <row r="35158" spans="56:142" x14ac:dyDescent="0.2">
      <c r="BD35158" s="325"/>
      <c r="EL35158" s="325"/>
    </row>
    <row r="35159" spans="56:142" x14ac:dyDescent="0.2">
      <c r="BD35159" s="325"/>
      <c r="EL35159" s="325"/>
    </row>
    <row r="35160" spans="56:142" x14ac:dyDescent="0.2">
      <c r="BD35160" s="325"/>
      <c r="EL35160" s="325"/>
    </row>
    <row r="35161" spans="56:142" x14ac:dyDescent="0.2">
      <c r="BD35161" s="325"/>
      <c r="EL35161" s="325"/>
    </row>
    <row r="35162" spans="56:142" x14ac:dyDescent="0.2">
      <c r="BD35162" s="325"/>
      <c r="EL35162" s="325"/>
    </row>
    <row r="35163" spans="56:142" x14ac:dyDescent="0.2">
      <c r="BD35163" s="325"/>
      <c r="EL35163" s="325"/>
    </row>
    <row r="35164" spans="56:142" x14ac:dyDescent="0.2">
      <c r="BD35164" s="325"/>
      <c r="EL35164" s="325"/>
    </row>
    <row r="35165" spans="56:142" x14ac:dyDescent="0.2">
      <c r="BD35165" s="325"/>
      <c r="EL35165" s="325"/>
    </row>
    <row r="35166" spans="56:142" x14ac:dyDescent="0.2">
      <c r="BD35166" s="325"/>
      <c r="EL35166" s="325"/>
    </row>
    <row r="35167" spans="56:142" x14ac:dyDescent="0.2">
      <c r="BD35167" s="325"/>
      <c r="EL35167" s="325"/>
    </row>
    <row r="35168" spans="56:142" x14ac:dyDescent="0.2">
      <c r="BD35168" s="325"/>
      <c r="EL35168" s="325"/>
    </row>
    <row r="35169" spans="56:142" x14ac:dyDescent="0.2">
      <c r="BD35169" s="325"/>
      <c r="EL35169" s="325"/>
    </row>
    <row r="35170" spans="56:142" x14ac:dyDescent="0.2">
      <c r="BD35170" s="325"/>
      <c r="EL35170" s="325"/>
    </row>
    <row r="35171" spans="56:142" x14ac:dyDescent="0.2">
      <c r="BD35171" s="325"/>
      <c r="EL35171" s="325"/>
    </row>
    <row r="35172" spans="56:142" x14ac:dyDescent="0.2">
      <c r="BD35172" s="325"/>
      <c r="EL35172" s="325"/>
    </row>
    <row r="35173" spans="56:142" x14ac:dyDescent="0.2">
      <c r="BD35173" s="325"/>
      <c r="EL35173" s="325"/>
    </row>
    <row r="35174" spans="56:142" x14ac:dyDescent="0.2">
      <c r="BD35174" s="325"/>
      <c r="EL35174" s="325"/>
    </row>
    <row r="35175" spans="56:142" x14ac:dyDescent="0.2">
      <c r="BD35175" s="325"/>
      <c r="EL35175" s="325"/>
    </row>
    <row r="35176" spans="56:142" x14ac:dyDescent="0.2">
      <c r="BD35176" s="325"/>
      <c r="EL35176" s="325"/>
    </row>
    <row r="35177" spans="56:142" x14ac:dyDescent="0.2">
      <c r="BD35177" s="325"/>
      <c r="EL35177" s="325"/>
    </row>
    <row r="35178" spans="56:142" x14ac:dyDescent="0.2">
      <c r="BD35178" s="325"/>
      <c r="EL35178" s="325"/>
    </row>
    <row r="35179" spans="56:142" x14ac:dyDescent="0.2">
      <c r="BD35179" s="325"/>
      <c r="EL35179" s="325"/>
    </row>
    <row r="35180" spans="56:142" x14ac:dyDescent="0.2">
      <c r="BD35180" s="325"/>
      <c r="EL35180" s="325"/>
    </row>
    <row r="35181" spans="56:142" x14ac:dyDescent="0.2">
      <c r="BD35181" s="325"/>
      <c r="EL35181" s="325"/>
    </row>
    <row r="35182" spans="56:142" x14ac:dyDescent="0.2">
      <c r="BD35182" s="325"/>
      <c r="EL35182" s="325"/>
    </row>
    <row r="35183" spans="56:142" x14ac:dyDescent="0.2">
      <c r="BD35183" s="325"/>
      <c r="EL35183" s="325"/>
    </row>
    <row r="35184" spans="56:142" x14ac:dyDescent="0.2">
      <c r="BD35184" s="325"/>
      <c r="EL35184" s="325"/>
    </row>
    <row r="35185" spans="56:142" x14ac:dyDescent="0.2">
      <c r="BD35185" s="325"/>
      <c r="EL35185" s="325"/>
    </row>
    <row r="35186" spans="56:142" x14ac:dyDescent="0.2">
      <c r="BD35186" s="325"/>
      <c r="EL35186" s="325"/>
    </row>
    <row r="35187" spans="56:142" x14ac:dyDescent="0.2">
      <c r="BD35187" s="325"/>
      <c r="EL35187" s="325"/>
    </row>
    <row r="35188" spans="56:142" x14ac:dyDescent="0.2">
      <c r="BD35188" s="325"/>
      <c r="EL35188" s="325"/>
    </row>
    <row r="35189" spans="56:142" x14ac:dyDescent="0.2">
      <c r="BD35189" s="325"/>
      <c r="EL35189" s="325"/>
    </row>
    <row r="35190" spans="56:142" x14ac:dyDescent="0.2">
      <c r="BD35190" s="325"/>
      <c r="EL35190" s="325"/>
    </row>
    <row r="35191" spans="56:142" x14ac:dyDescent="0.2">
      <c r="BD35191" s="325"/>
      <c r="EL35191" s="325"/>
    </row>
    <row r="35192" spans="56:142" x14ac:dyDescent="0.2">
      <c r="BD35192" s="325"/>
      <c r="EL35192" s="325"/>
    </row>
    <row r="35193" spans="56:142" x14ac:dyDescent="0.2">
      <c r="BD35193" s="325"/>
      <c r="EL35193" s="325"/>
    </row>
    <row r="35194" spans="56:142" x14ac:dyDescent="0.2">
      <c r="BD35194" s="325"/>
      <c r="EL35194" s="325"/>
    </row>
    <row r="35195" spans="56:142" x14ac:dyDescent="0.2">
      <c r="BD35195" s="325"/>
      <c r="EL35195" s="325"/>
    </row>
    <row r="35196" spans="56:142" x14ac:dyDescent="0.2">
      <c r="BD35196" s="325"/>
      <c r="EL35196" s="325"/>
    </row>
    <row r="35197" spans="56:142" x14ac:dyDescent="0.2">
      <c r="BD35197" s="325"/>
      <c r="EL35197" s="325"/>
    </row>
    <row r="35198" spans="56:142" x14ac:dyDescent="0.2">
      <c r="BD35198" s="325"/>
      <c r="EL35198" s="325"/>
    </row>
    <row r="35199" spans="56:142" x14ac:dyDescent="0.2">
      <c r="BD35199" s="325"/>
      <c r="EL35199" s="325"/>
    </row>
    <row r="35200" spans="56:142" x14ac:dyDescent="0.2">
      <c r="BD35200" s="325"/>
      <c r="EL35200" s="325"/>
    </row>
    <row r="35201" spans="56:142" x14ac:dyDescent="0.2">
      <c r="BD35201" s="325"/>
      <c r="EL35201" s="325"/>
    </row>
    <row r="35202" spans="56:142" x14ac:dyDescent="0.2">
      <c r="BD35202" s="325"/>
      <c r="EL35202" s="325"/>
    </row>
    <row r="35203" spans="56:142" x14ac:dyDescent="0.2">
      <c r="BD35203" s="325"/>
      <c r="EL35203" s="325"/>
    </row>
    <row r="35204" spans="56:142" x14ac:dyDescent="0.2">
      <c r="BD35204" s="325"/>
      <c r="EL35204" s="325"/>
    </row>
    <row r="35205" spans="56:142" x14ac:dyDescent="0.2">
      <c r="BD35205" s="325"/>
      <c r="EL35205" s="325"/>
    </row>
    <row r="35206" spans="56:142" x14ac:dyDescent="0.2">
      <c r="BD35206" s="325"/>
      <c r="EL35206" s="325"/>
    </row>
    <row r="35207" spans="56:142" x14ac:dyDescent="0.2">
      <c r="BD35207" s="325"/>
      <c r="EL35207" s="325"/>
    </row>
    <row r="35208" spans="56:142" x14ac:dyDescent="0.2">
      <c r="BD35208" s="325"/>
      <c r="EL35208" s="325"/>
    </row>
    <row r="35209" spans="56:142" x14ac:dyDescent="0.2">
      <c r="BD35209" s="325"/>
      <c r="EL35209" s="325"/>
    </row>
    <row r="35210" spans="56:142" x14ac:dyDescent="0.2">
      <c r="BD35210" s="325"/>
      <c r="EL35210" s="325"/>
    </row>
    <row r="35211" spans="56:142" x14ac:dyDescent="0.2">
      <c r="BD35211" s="325"/>
      <c r="EL35211" s="325"/>
    </row>
    <row r="35212" spans="56:142" x14ac:dyDescent="0.2">
      <c r="BD35212" s="325"/>
      <c r="EL35212" s="325"/>
    </row>
    <row r="35213" spans="56:142" x14ac:dyDescent="0.2">
      <c r="BD35213" s="325"/>
      <c r="EL35213" s="325"/>
    </row>
    <row r="35214" spans="56:142" x14ac:dyDescent="0.2">
      <c r="BD35214" s="325"/>
      <c r="EL35214" s="325"/>
    </row>
    <row r="35215" spans="56:142" x14ac:dyDescent="0.2">
      <c r="BD35215" s="325"/>
      <c r="EL35215" s="325"/>
    </row>
    <row r="35216" spans="56:142" x14ac:dyDescent="0.2">
      <c r="BD35216" s="325"/>
      <c r="EL35216" s="325"/>
    </row>
    <row r="35217" spans="56:142" x14ac:dyDescent="0.2">
      <c r="BD35217" s="325"/>
      <c r="EL35217" s="325"/>
    </row>
    <row r="35218" spans="56:142" x14ac:dyDescent="0.2">
      <c r="BD35218" s="325"/>
      <c r="EL35218" s="325"/>
    </row>
    <row r="35219" spans="56:142" x14ac:dyDescent="0.2">
      <c r="BD35219" s="325"/>
      <c r="EL35219" s="325"/>
    </row>
    <row r="35220" spans="56:142" x14ac:dyDescent="0.2">
      <c r="BD35220" s="325"/>
      <c r="EL35220" s="325"/>
    </row>
    <row r="35221" spans="56:142" x14ac:dyDescent="0.2">
      <c r="BD35221" s="325"/>
      <c r="EL35221" s="325"/>
    </row>
    <row r="35222" spans="56:142" x14ac:dyDescent="0.2">
      <c r="BD35222" s="325"/>
      <c r="EL35222" s="325"/>
    </row>
    <row r="35223" spans="56:142" x14ac:dyDescent="0.2">
      <c r="BD35223" s="325"/>
      <c r="EL35223" s="325"/>
    </row>
    <row r="35224" spans="56:142" x14ac:dyDescent="0.2">
      <c r="BD35224" s="325"/>
      <c r="EL35224" s="325"/>
    </row>
    <row r="35225" spans="56:142" x14ac:dyDescent="0.2">
      <c r="BD35225" s="325"/>
      <c r="EL35225" s="325"/>
    </row>
    <row r="35226" spans="56:142" x14ac:dyDescent="0.2">
      <c r="BD35226" s="325"/>
      <c r="EL35226" s="325"/>
    </row>
    <row r="35227" spans="56:142" x14ac:dyDescent="0.2">
      <c r="BD35227" s="325"/>
      <c r="EL35227" s="325"/>
    </row>
    <row r="35228" spans="56:142" x14ac:dyDescent="0.2">
      <c r="BD35228" s="325"/>
      <c r="EL35228" s="325"/>
    </row>
    <row r="35229" spans="56:142" x14ac:dyDescent="0.2">
      <c r="BD35229" s="325"/>
      <c r="EL35229" s="325"/>
    </row>
    <row r="35230" spans="56:142" x14ac:dyDescent="0.2">
      <c r="BD35230" s="325"/>
      <c r="EL35230" s="325"/>
    </row>
    <row r="35231" spans="56:142" x14ac:dyDescent="0.2">
      <c r="BD35231" s="325"/>
      <c r="EL35231" s="325"/>
    </row>
    <row r="35232" spans="56:142" x14ac:dyDescent="0.2">
      <c r="BD35232" s="325"/>
      <c r="EL35232" s="325"/>
    </row>
    <row r="35233" spans="56:142" x14ac:dyDescent="0.2">
      <c r="BD35233" s="325"/>
      <c r="EL35233" s="325"/>
    </row>
    <row r="35234" spans="56:142" x14ac:dyDescent="0.2">
      <c r="BD35234" s="325"/>
      <c r="EL35234" s="325"/>
    </row>
    <row r="35235" spans="56:142" x14ac:dyDescent="0.2">
      <c r="BD35235" s="325"/>
      <c r="EL35235" s="325"/>
    </row>
    <row r="35236" spans="56:142" x14ac:dyDescent="0.2">
      <c r="BD35236" s="325"/>
      <c r="EL35236" s="325"/>
    </row>
    <row r="35237" spans="56:142" x14ac:dyDescent="0.2">
      <c r="BD35237" s="325"/>
      <c r="EL35237" s="325"/>
    </row>
    <row r="35238" spans="56:142" x14ac:dyDescent="0.2">
      <c r="BD35238" s="325"/>
      <c r="EL35238" s="325"/>
    </row>
    <row r="35239" spans="56:142" x14ac:dyDescent="0.2">
      <c r="BD35239" s="325"/>
      <c r="EL35239" s="325"/>
    </row>
    <row r="35240" spans="56:142" x14ac:dyDescent="0.2">
      <c r="BD35240" s="325"/>
      <c r="EL35240" s="325"/>
    </row>
    <row r="35241" spans="56:142" x14ac:dyDescent="0.2">
      <c r="BD35241" s="325"/>
      <c r="EL35241" s="325"/>
    </row>
    <row r="35242" spans="56:142" x14ac:dyDescent="0.2">
      <c r="BD35242" s="325"/>
      <c r="EL35242" s="325"/>
    </row>
    <row r="35243" spans="56:142" x14ac:dyDescent="0.2">
      <c r="BD35243" s="325"/>
      <c r="EL35243" s="325"/>
    </row>
    <row r="35244" spans="56:142" x14ac:dyDescent="0.2">
      <c r="BD35244" s="325"/>
      <c r="EL35244" s="325"/>
    </row>
    <row r="35245" spans="56:142" x14ac:dyDescent="0.2">
      <c r="BD35245" s="325"/>
      <c r="EL35245" s="325"/>
    </row>
    <row r="35246" spans="56:142" x14ac:dyDescent="0.2">
      <c r="BD35246" s="325"/>
      <c r="EL35246" s="325"/>
    </row>
    <row r="35247" spans="56:142" x14ac:dyDescent="0.2">
      <c r="BD35247" s="325"/>
      <c r="EL35247" s="325"/>
    </row>
    <row r="35248" spans="56:142" x14ac:dyDescent="0.2">
      <c r="BD35248" s="325"/>
      <c r="EL35248" s="325"/>
    </row>
    <row r="35249" spans="56:142" x14ac:dyDescent="0.2">
      <c r="BD35249" s="325"/>
      <c r="EL35249" s="325"/>
    </row>
    <row r="35250" spans="56:142" x14ac:dyDescent="0.2">
      <c r="BD35250" s="325"/>
      <c r="EL35250" s="325"/>
    </row>
    <row r="35251" spans="56:142" x14ac:dyDescent="0.2">
      <c r="BD35251" s="325"/>
      <c r="EL35251" s="325"/>
    </row>
    <row r="35252" spans="56:142" x14ac:dyDescent="0.2">
      <c r="BD35252" s="325"/>
      <c r="EL35252" s="325"/>
    </row>
    <row r="35253" spans="56:142" x14ac:dyDescent="0.2">
      <c r="BD35253" s="325"/>
      <c r="EL35253" s="325"/>
    </row>
    <row r="35254" spans="56:142" x14ac:dyDescent="0.2">
      <c r="BD35254" s="325"/>
      <c r="EL35254" s="325"/>
    </row>
    <row r="35255" spans="56:142" x14ac:dyDescent="0.2">
      <c r="BD35255" s="325"/>
      <c r="EL35255" s="325"/>
    </row>
    <row r="35256" spans="56:142" x14ac:dyDescent="0.2">
      <c r="BD35256" s="325"/>
      <c r="EL35256" s="325"/>
    </row>
    <row r="35257" spans="56:142" x14ac:dyDescent="0.2">
      <c r="BD35257" s="325"/>
      <c r="EL35257" s="325"/>
    </row>
    <row r="35258" spans="56:142" x14ac:dyDescent="0.2">
      <c r="BD35258" s="325"/>
      <c r="EL35258" s="325"/>
    </row>
    <row r="35259" spans="56:142" x14ac:dyDescent="0.2">
      <c r="BD35259" s="325"/>
      <c r="EL35259" s="325"/>
    </row>
    <row r="35260" spans="56:142" x14ac:dyDescent="0.2">
      <c r="BD35260" s="325"/>
      <c r="EL35260" s="325"/>
    </row>
    <row r="35261" spans="56:142" x14ac:dyDescent="0.2">
      <c r="BD35261" s="325"/>
      <c r="EL35261" s="325"/>
    </row>
    <row r="35262" spans="56:142" x14ac:dyDescent="0.2">
      <c r="BD35262" s="325"/>
      <c r="EL35262" s="325"/>
    </row>
    <row r="35263" spans="56:142" x14ac:dyDescent="0.2">
      <c r="BD35263" s="325"/>
      <c r="EL35263" s="325"/>
    </row>
    <row r="35264" spans="56:142" x14ac:dyDescent="0.2">
      <c r="BD35264" s="325"/>
      <c r="EL35264" s="325"/>
    </row>
    <row r="35265" spans="56:142" x14ac:dyDescent="0.2">
      <c r="BD35265" s="325"/>
      <c r="EL35265" s="325"/>
    </row>
    <row r="35266" spans="56:142" x14ac:dyDescent="0.2">
      <c r="BD35266" s="325"/>
      <c r="EL35266" s="325"/>
    </row>
    <row r="35267" spans="56:142" x14ac:dyDescent="0.2">
      <c r="BD35267" s="325"/>
      <c r="EL35267" s="325"/>
    </row>
    <row r="35268" spans="56:142" x14ac:dyDescent="0.2">
      <c r="BD35268" s="325"/>
      <c r="EL35268" s="325"/>
    </row>
    <row r="35269" spans="56:142" x14ac:dyDescent="0.2">
      <c r="BD35269" s="325"/>
      <c r="EL35269" s="325"/>
    </row>
    <row r="35270" spans="56:142" x14ac:dyDescent="0.2">
      <c r="BD35270" s="325"/>
      <c r="EL35270" s="325"/>
    </row>
    <row r="35271" spans="56:142" x14ac:dyDescent="0.2">
      <c r="BD35271" s="325"/>
      <c r="EL35271" s="325"/>
    </row>
    <row r="35272" spans="56:142" x14ac:dyDescent="0.2">
      <c r="BD35272" s="325"/>
      <c r="EL35272" s="325"/>
    </row>
    <row r="35273" spans="56:142" x14ac:dyDescent="0.2">
      <c r="BD35273" s="325"/>
      <c r="EL35273" s="325"/>
    </row>
    <row r="35274" spans="56:142" x14ac:dyDescent="0.2">
      <c r="BD35274" s="325"/>
      <c r="EL35274" s="325"/>
    </row>
    <row r="35275" spans="56:142" x14ac:dyDescent="0.2">
      <c r="BD35275" s="325"/>
      <c r="EL35275" s="325"/>
    </row>
    <row r="35276" spans="56:142" x14ac:dyDescent="0.2">
      <c r="BD35276" s="325"/>
      <c r="EL35276" s="325"/>
    </row>
    <row r="35277" spans="56:142" x14ac:dyDescent="0.2">
      <c r="BD35277" s="325"/>
      <c r="EL35277" s="325"/>
    </row>
    <row r="35278" spans="56:142" x14ac:dyDescent="0.2">
      <c r="BD35278" s="325"/>
      <c r="EL35278" s="325"/>
    </row>
    <row r="35279" spans="56:142" x14ac:dyDescent="0.2">
      <c r="BD35279" s="325"/>
      <c r="EL35279" s="325"/>
    </row>
    <row r="35280" spans="56:142" x14ac:dyDescent="0.2">
      <c r="BD35280" s="325"/>
      <c r="EL35280" s="325"/>
    </row>
    <row r="35281" spans="56:142" x14ac:dyDescent="0.2">
      <c r="BD35281" s="325"/>
      <c r="EL35281" s="325"/>
    </row>
    <row r="35282" spans="56:142" x14ac:dyDescent="0.2">
      <c r="BD35282" s="325"/>
      <c r="EL35282" s="325"/>
    </row>
    <row r="35283" spans="56:142" x14ac:dyDescent="0.2">
      <c r="BD35283" s="325"/>
      <c r="EL35283" s="325"/>
    </row>
    <row r="35284" spans="56:142" x14ac:dyDescent="0.2">
      <c r="BD35284" s="325"/>
      <c r="EL35284" s="325"/>
    </row>
    <row r="35285" spans="56:142" x14ac:dyDescent="0.2">
      <c r="BD35285" s="325"/>
      <c r="EL35285" s="325"/>
    </row>
    <row r="35286" spans="56:142" x14ac:dyDescent="0.2">
      <c r="BD35286" s="325"/>
      <c r="EL35286" s="325"/>
    </row>
    <row r="35287" spans="56:142" x14ac:dyDescent="0.2">
      <c r="BD35287" s="325"/>
      <c r="EL35287" s="325"/>
    </row>
    <row r="35288" spans="56:142" x14ac:dyDescent="0.2">
      <c r="BD35288" s="325"/>
      <c r="EL35288" s="325"/>
    </row>
    <row r="35289" spans="56:142" x14ac:dyDescent="0.2">
      <c r="BD35289" s="325"/>
      <c r="EL35289" s="325"/>
    </row>
    <row r="35290" spans="56:142" x14ac:dyDescent="0.2">
      <c r="BD35290" s="325"/>
      <c r="EL35290" s="325"/>
    </row>
    <row r="35291" spans="56:142" x14ac:dyDescent="0.2">
      <c r="BD35291" s="325"/>
      <c r="EL35291" s="325"/>
    </row>
    <row r="35292" spans="56:142" x14ac:dyDescent="0.2">
      <c r="BD35292" s="325"/>
      <c r="EL35292" s="325"/>
    </row>
    <row r="35293" spans="56:142" x14ac:dyDescent="0.2">
      <c r="BD35293" s="325"/>
      <c r="EL35293" s="325"/>
    </row>
    <row r="35294" spans="56:142" x14ac:dyDescent="0.2">
      <c r="BD35294" s="325"/>
      <c r="EL35294" s="325"/>
    </row>
    <row r="35295" spans="56:142" x14ac:dyDescent="0.2">
      <c r="BD35295" s="325"/>
      <c r="EL35295" s="325"/>
    </row>
    <row r="35296" spans="56:142" x14ac:dyDescent="0.2">
      <c r="BD35296" s="325"/>
      <c r="EL35296" s="325"/>
    </row>
    <row r="35297" spans="56:142" x14ac:dyDescent="0.2">
      <c r="BD35297" s="325"/>
      <c r="EL35297" s="325"/>
    </row>
    <row r="35298" spans="56:142" x14ac:dyDescent="0.2">
      <c r="BD35298" s="325"/>
      <c r="EL35298" s="325"/>
    </row>
    <row r="35299" spans="56:142" x14ac:dyDescent="0.2">
      <c r="BD35299" s="325"/>
      <c r="EL35299" s="325"/>
    </row>
    <row r="35300" spans="56:142" x14ac:dyDescent="0.2">
      <c r="BD35300" s="325"/>
      <c r="EL35300" s="325"/>
    </row>
    <row r="35301" spans="56:142" x14ac:dyDescent="0.2">
      <c r="BD35301" s="325"/>
      <c r="EL35301" s="325"/>
    </row>
    <row r="35302" spans="56:142" x14ac:dyDescent="0.2">
      <c r="BD35302" s="325"/>
      <c r="EL35302" s="325"/>
    </row>
    <row r="35303" spans="56:142" x14ac:dyDescent="0.2">
      <c r="BD35303" s="325"/>
      <c r="EL35303" s="325"/>
    </row>
    <row r="35304" spans="56:142" x14ac:dyDescent="0.2">
      <c r="BD35304" s="325"/>
      <c r="EL35304" s="325"/>
    </row>
    <row r="35305" spans="56:142" x14ac:dyDescent="0.2">
      <c r="BD35305" s="325"/>
      <c r="EL35305" s="325"/>
    </row>
    <row r="35306" spans="56:142" x14ac:dyDescent="0.2">
      <c r="BD35306" s="325"/>
      <c r="EL35306" s="325"/>
    </row>
    <row r="35307" spans="56:142" x14ac:dyDescent="0.2">
      <c r="BD35307" s="325"/>
      <c r="EL35307" s="325"/>
    </row>
    <row r="35308" spans="56:142" x14ac:dyDescent="0.2">
      <c r="BD35308" s="325"/>
      <c r="EL35308" s="325"/>
    </row>
    <row r="35309" spans="56:142" x14ac:dyDescent="0.2">
      <c r="BD35309" s="325"/>
      <c r="EL35309" s="325"/>
    </row>
    <row r="35310" spans="56:142" x14ac:dyDescent="0.2">
      <c r="BD35310" s="325"/>
      <c r="EL35310" s="325"/>
    </row>
    <row r="35311" spans="56:142" x14ac:dyDescent="0.2">
      <c r="BD35311" s="325"/>
      <c r="EL35311" s="325"/>
    </row>
    <row r="35312" spans="56:142" x14ac:dyDescent="0.2">
      <c r="BD35312" s="325"/>
      <c r="EL35312" s="325"/>
    </row>
    <row r="35313" spans="56:142" x14ac:dyDescent="0.2">
      <c r="BD35313" s="325"/>
      <c r="EL35313" s="325"/>
    </row>
    <row r="35314" spans="56:142" x14ac:dyDescent="0.2">
      <c r="BD35314" s="325"/>
      <c r="EL35314" s="325"/>
    </row>
    <row r="35315" spans="56:142" x14ac:dyDescent="0.2">
      <c r="BD35315" s="325"/>
      <c r="EL35315" s="325"/>
    </row>
    <row r="35316" spans="56:142" x14ac:dyDescent="0.2">
      <c r="BD35316" s="325"/>
      <c r="EL35316" s="325"/>
    </row>
    <row r="35317" spans="56:142" x14ac:dyDescent="0.2">
      <c r="BD35317" s="325"/>
      <c r="EL35317" s="325"/>
    </row>
    <row r="35318" spans="56:142" x14ac:dyDescent="0.2">
      <c r="BD35318" s="325"/>
      <c r="EL35318" s="325"/>
    </row>
    <row r="35319" spans="56:142" x14ac:dyDescent="0.2">
      <c r="BD35319" s="325"/>
      <c r="EL35319" s="325"/>
    </row>
    <row r="35320" spans="56:142" x14ac:dyDescent="0.2">
      <c r="BD35320" s="325"/>
      <c r="EL35320" s="325"/>
    </row>
    <row r="35321" spans="56:142" x14ac:dyDescent="0.2">
      <c r="BD35321" s="325"/>
      <c r="EL35321" s="325"/>
    </row>
    <row r="35322" spans="56:142" x14ac:dyDescent="0.2">
      <c r="BD35322" s="325"/>
      <c r="EL35322" s="325"/>
    </row>
    <row r="35323" spans="56:142" x14ac:dyDescent="0.2">
      <c r="BD35323" s="325"/>
      <c r="EL35323" s="325"/>
    </row>
    <row r="35324" spans="56:142" x14ac:dyDescent="0.2">
      <c r="BD35324" s="325"/>
      <c r="EL35324" s="325"/>
    </row>
    <row r="35325" spans="56:142" x14ac:dyDescent="0.2">
      <c r="BD35325" s="325"/>
      <c r="EL35325" s="325"/>
    </row>
    <row r="35326" spans="56:142" x14ac:dyDescent="0.2">
      <c r="BD35326" s="325"/>
      <c r="EL35326" s="325"/>
    </row>
    <row r="35327" spans="56:142" x14ac:dyDescent="0.2">
      <c r="BD35327" s="325"/>
      <c r="EL35327" s="325"/>
    </row>
    <row r="35328" spans="56:142" x14ac:dyDescent="0.2">
      <c r="BD35328" s="325"/>
      <c r="EL35328" s="325"/>
    </row>
    <row r="35329" spans="56:142" x14ac:dyDescent="0.2">
      <c r="BD35329" s="325"/>
      <c r="EL35329" s="325"/>
    </row>
    <row r="35330" spans="56:142" x14ac:dyDescent="0.2">
      <c r="BD35330" s="325"/>
      <c r="EL35330" s="325"/>
    </row>
    <row r="35331" spans="56:142" x14ac:dyDescent="0.2">
      <c r="BD35331" s="325"/>
      <c r="EL35331" s="325"/>
    </row>
    <row r="35332" spans="56:142" x14ac:dyDescent="0.2">
      <c r="BD35332" s="325"/>
      <c r="EL35332" s="325"/>
    </row>
    <row r="35333" spans="56:142" x14ac:dyDescent="0.2">
      <c r="BD35333" s="325"/>
      <c r="EL35333" s="325"/>
    </row>
    <row r="35334" spans="56:142" x14ac:dyDescent="0.2">
      <c r="BD35334" s="325"/>
      <c r="EL35334" s="325"/>
    </row>
    <row r="35335" spans="56:142" x14ac:dyDescent="0.2">
      <c r="BD35335" s="325"/>
      <c r="EL35335" s="325"/>
    </row>
    <row r="35336" spans="56:142" x14ac:dyDescent="0.2">
      <c r="BD35336" s="325"/>
      <c r="EL35336" s="325"/>
    </row>
    <row r="35337" spans="56:142" x14ac:dyDescent="0.2">
      <c r="BD35337" s="325"/>
      <c r="EL35337" s="325"/>
    </row>
    <row r="35338" spans="56:142" x14ac:dyDescent="0.2">
      <c r="BD35338" s="325"/>
      <c r="EL35338" s="325"/>
    </row>
    <row r="35339" spans="56:142" x14ac:dyDescent="0.2">
      <c r="BD35339" s="325"/>
      <c r="EL35339" s="325"/>
    </row>
    <row r="35340" spans="56:142" x14ac:dyDescent="0.2">
      <c r="BD35340" s="325"/>
      <c r="EL35340" s="325"/>
    </row>
    <row r="35341" spans="56:142" x14ac:dyDescent="0.2">
      <c r="BD35341" s="325"/>
      <c r="EL35341" s="325"/>
    </row>
    <row r="35342" spans="56:142" x14ac:dyDescent="0.2">
      <c r="BD35342" s="325"/>
      <c r="EL35342" s="325"/>
    </row>
    <row r="35343" spans="56:142" x14ac:dyDescent="0.2">
      <c r="BD35343" s="325"/>
      <c r="EL35343" s="325"/>
    </row>
    <row r="35344" spans="56:142" x14ac:dyDescent="0.2">
      <c r="BD35344" s="325"/>
      <c r="EL35344" s="325"/>
    </row>
    <row r="35345" spans="56:142" x14ac:dyDescent="0.2">
      <c r="BD35345" s="325"/>
      <c r="EL35345" s="325"/>
    </row>
    <row r="35346" spans="56:142" x14ac:dyDescent="0.2">
      <c r="BD35346" s="325"/>
      <c r="EL35346" s="325"/>
    </row>
    <row r="35347" spans="56:142" x14ac:dyDescent="0.2">
      <c r="BD35347" s="325"/>
      <c r="EL35347" s="325"/>
    </row>
    <row r="35348" spans="56:142" x14ac:dyDescent="0.2">
      <c r="BD35348" s="325"/>
      <c r="EL35348" s="325"/>
    </row>
    <row r="35349" spans="56:142" x14ac:dyDescent="0.2">
      <c r="BD35349" s="325"/>
      <c r="EL35349" s="325"/>
    </row>
    <row r="35350" spans="56:142" x14ac:dyDescent="0.2">
      <c r="BD35350" s="325"/>
      <c r="EL35350" s="325"/>
    </row>
    <row r="35351" spans="56:142" x14ac:dyDescent="0.2">
      <c r="BD35351" s="325"/>
      <c r="EL35351" s="325"/>
    </row>
    <row r="35352" spans="56:142" x14ac:dyDescent="0.2">
      <c r="BD35352" s="325"/>
      <c r="EL35352" s="325"/>
    </row>
    <row r="35353" spans="56:142" x14ac:dyDescent="0.2">
      <c r="BD35353" s="325"/>
      <c r="EL35353" s="325"/>
    </row>
    <row r="35354" spans="56:142" x14ac:dyDescent="0.2">
      <c r="BD35354" s="325"/>
      <c r="EL35354" s="325"/>
    </row>
    <row r="35355" spans="56:142" x14ac:dyDescent="0.2">
      <c r="BD35355" s="325"/>
      <c r="EL35355" s="325"/>
    </row>
    <row r="35356" spans="56:142" x14ac:dyDescent="0.2">
      <c r="BD35356" s="325"/>
      <c r="EL35356" s="325"/>
    </row>
    <row r="35357" spans="56:142" x14ac:dyDescent="0.2">
      <c r="BD35357" s="325"/>
      <c r="EL35357" s="325"/>
    </row>
    <row r="35358" spans="56:142" x14ac:dyDescent="0.2">
      <c r="BD35358" s="325"/>
      <c r="EL35358" s="325"/>
    </row>
    <row r="35359" spans="56:142" x14ac:dyDescent="0.2">
      <c r="BD35359" s="325"/>
      <c r="EL35359" s="325"/>
    </row>
    <row r="35360" spans="56:142" x14ac:dyDescent="0.2">
      <c r="BD35360" s="325"/>
      <c r="EL35360" s="325"/>
    </row>
    <row r="35361" spans="56:142" x14ac:dyDescent="0.2">
      <c r="BD35361" s="325"/>
      <c r="EL35361" s="325"/>
    </row>
    <row r="35362" spans="56:142" x14ac:dyDescent="0.2">
      <c r="BD35362" s="325"/>
      <c r="EL35362" s="325"/>
    </row>
    <row r="35363" spans="56:142" x14ac:dyDescent="0.2">
      <c r="BD35363" s="325"/>
      <c r="EL35363" s="325"/>
    </row>
    <row r="35364" spans="56:142" x14ac:dyDescent="0.2">
      <c r="BD35364" s="325"/>
      <c r="EL35364" s="325"/>
    </row>
    <row r="35365" spans="56:142" x14ac:dyDescent="0.2">
      <c r="BD35365" s="325"/>
      <c r="EL35365" s="325"/>
    </row>
    <row r="35366" spans="56:142" x14ac:dyDescent="0.2">
      <c r="BD35366" s="325"/>
      <c r="EL35366" s="325"/>
    </row>
    <row r="35367" spans="56:142" x14ac:dyDescent="0.2">
      <c r="BD35367" s="325"/>
      <c r="EL35367" s="325"/>
    </row>
    <row r="35368" spans="56:142" x14ac:dyDescent="0.2">
      <c r="BD35368" s="325"/>
      <c r="EL35368" s="325"/>
    </row>
    <row r="35369" spans="56:142" x14ac:dyDescent="0.2">
      <c r="BD35369" s="325"/>
      <c r="EL35369" s="325"/>
    </row>
    <row r="35370" spans="56:142" x14ac:dyDescent="0.2">
      <c r="BD35370" s="325"/>
      <c r="EL35370" s="325"/>
    </row>
    <row r="35371" spans="56:142" x14ac:dyDescent="0.2">
      <c r="BD35371" s="325"/>
      <c r="EL35371" s="325"/>
    </row>
    <row r="35372" spans="56:142" x14ac:dyDescent="0.2">
      <c r="BD35372" s="325"/>
      <c r="EL35372" s="325"/>
    </row>
    <row r="35373" spans="56:142" x14ac:dyDescent="0.2">
      <c r="BD35373" s="325"/>
      <c r="EL35373" s="325"/>
    </row>
    <row r="35374" spans="56:142" x14ac:dyDescent="0.2">
      <c r="BD35374" s="325"/>
      <c r="EL35374" s="325"/>
    </row>
    <row r="35375" spans="56:142" x14ac:dyDescent="0.2">
      <c r="BD35375" s="325"/>
      <c r="EL35375" s="325"/>
    </row>
    <row r="35376" spans="56:142" x14ac:dyDescent="0.2">
      <c r="BD35376" s="325"/>
      <c r="EL35376" s="325"/>
    </row>
    <row r="35377" spans="56:142" x14ac:dyDescent="0.2">
      <c r="BD35377" s="325"/>
      <c r="EL35377" s="325"/>
    </row>
    <row r="35378" spans="56:142" x14ac:dyDescent="0.2">
      <c r="BD35378" s="325"/>
      <c r="EL35378" s="325"/>
    </row>
    <row r="35379" spans="56:142" x14ac:dyDescent="0.2">
      <c r="BD35379" s="325"/>
      <c r="EL35379" s="325"/>
    </row>
    <row r="35380" spans="56:142" x14ac:dyDescent="0.2">
      <c r="BD35380" s="325"/>
      <c r="EL35380" s="325"/>
    </row>
    <row r="35381" spans="56:142" x14ac:dyDescent="0.2">
      <c r="BD35381" s="325"/>
      <c r="EL35381" s="325"/>
    </row>
    <row r="35382" spans="56:142" x14ac:dyDescent="0.2">
      <c r="BD35382" s="325"/>
      <c r="EL35382" s="325"/>
    </row>
    <row r="35383" spans="56:142" x14ac:dyDescent="0.2">
      <c r="BD35383" s="325"/>
      <c r="EL35383" s="325"/>
    </row>
    <row r="35384" spans="56:142" x14ac:dyDescent="0.2">
      <c r="BD35384" s="325"/>
      <c r="EL35384" s="325"/>
    </row>
    <row r="35385" spans="56:142" x14ac:dyDescent="0.2">
      <c r="BD35385" s="325"/>
      <c r="EL35385" s="325"/>
    </row>
    <row r="35386" spans="56:142" x14ac:dyDescent="0.2">
      <c r="BD35386" s="325"/>
      <c r="EL35386" s="325"/>
    </row>
    <row r="35387" spans="56:142" x14ac:dyDescent="0.2">
      <c r="BD35387" s="325"/>
      <c r="EL35387" s="325"/>
    </row>
    <row r="35388" spans="56:142" x14ac:dyDescent="0.2">
      <c r="BD35388" s="325"/>
      <c r="EL35388" s="325"/>
    </row>
    <row r="35389" spans="56:142" x14ac:dyDescent="0.2">
      <c r="BD35389" s="325"/>
      <c r="EL35389" s="325"/>
    </row>
    <row r="35390" spans="56:142" x14ac:dyDescent="0.2">
      <c r="BD35390" s="325"/>
      <c r="EL35390" s="325"/>
    </row>
    <row r="35391" spans="56:142" x14ac:dyDescent="0.2">
      <c r="BD35391" s="325"/>
      <c r="EL35391" s="325"/>
    </row>
    <row r="35392" spans="56:142" x14ac:dyDescent="0.2">
      <c r="BD35392" s="325"/>
      <c r="EL35392" s="325"/>
    </row>
    <row r="35393" spans="56:142" x14ac:dyDescent="0.2">
      <c r="BD35393" s="325"/>
      <c r="EL35393" s="325"/>
    </row>
    <row r="35394" spans="56:142" x14ac:dyDescent="0.2">
      <c r="BD35394" s="325"/>
      <c r="EL35394" s="325"/>
    </row>
    <row r="35395" spans="56:142" x14ac:dyDescent="0.2">
      <c r="BD35395" s="325"/>
      <c r="EL35395" s="325"/>
    </row>
    <row r="35396" spans="56:142" x14ac:dyDescent="0.2">
      <c r="BD35396" s="325"/>
      <c r="EL35396" s="325"/>
    </row>
    <row r="35397" spans="56:142" x14ac:dyDescent="0.2">
      <c r="BD35397" s="325"/>
      <c r="EL35397" s="325"/>
    </row>
    <row r="35398" spans="56:142" x14ac:dyDescent="0.2">
      <c r="BD35398" s="325"/>
      <c r="EL35398" s="325"/>
    </row>
    <row r="35399" spans="56:142" x14ac:dyDescent="0.2">
      <c r="BD35399" s="325"/>
      <c r="EL35399" s="325"/>
    </row>
    <row r="35400" spans="56:142" x14ac:dyDescent="0.2">
      <c r="BD35400" s="325"/>
      <c r="EL35400" s="325"/>
    </row>
    <row r="35401" spans="56:142" x14ac:dyDescent="0.2">
      <c r="BD35401" s="325"/>
      <c r="EL35401" s="325"/>
    </row>
    <row r="35402" spans="56:142" x14ac:dyDescent="0.2">
      <c r="BD35402" s="325"/>
      <c r="EL35402" s="325"/>
    </row>
    <row r="35403" spans="56:142" x14ac:dyDescent="0.2">
      <c r="BD35403" s="325"/>
      <c r="EL35403" s="325"/>
    </row>
    <row r="35404" spans="56:142" x14ac:dyDescent="0.2">
      <c r="BD35404" s="325"/>
      <c r="EL35404" s="325"/>
    </row>
    <row r="35405" spans="56:142" x14ac:dyDescent="0.2">
      <c r="BD35405" s="325"/>
      <c r="EL35405" s="325"/>
    </row>
    <row r="35406" spans="56:142" x14ac:dyDescent="0.2">
      <c r="BD35406" s="325"/>
      <c r="EL35406" s="325"/>
    </row>
    <row r="35407" spans="56:142" x14ac:dyDescent="0.2">
      <c r="BD35407" s="325"/>
      <c r="EL35407" s="325"/>
    </row>
    <row r="35408" spans="56:142" x14ac:dyDescent="0.2">
      <c r="BD35408" s="325"/>
      <c r="EL35408" s="325"/>
    </row>
    <row r="35409" spans="56:142" x14ac:dyDescent="0.2">
      <c r="BD35409" s="325"/>
      <c r="EL35409" s="325"/>
    </row>
    <row r="35410" spans="56:142" x14ac:dyDescent="0.2">
      <c r="BD35410" s="325"/>
      <c r="EL35410" s="325"/>
    </row>
    <row r="35411" spans="56:142" x14ac:dyDescent="0.2">
      <c r="BD35411" s="325"/>
      <c r="EL35411" s="325"/>
    </row>
    <row r="35412" spans="56:142" x14ac:dyDescent="0.2">
      <c r="BD35412" s="325"/>
      <c r="EL35412" s="325"/>
    </row>
    <row r="35413" spans="56:142" x14ac:dyDescent="0.2">
      <c r="BD35413" s="325"/>
      <c r="EL35413" s="325"/>
    </row>
    <row r="35414" spans="56:142" x14ac:dyDescent="0.2">
      <c r="BD35414" s="325"/>
      <c r="EL35414" s="325"/>
    </row>
    <row r="35415" spans="56:142" x14ac:dyDescent="0.2">
      <c r="BD35415" s="325"/>
      <c r="EL35415" s="325"/>
    </row>
    <row r="35416" spans="56:142" x14ac:dyDescent="0.2">
      <c r="BD35416" s="325"/>
      <c r="EL35416" s="325"/>
    </row>
    <row r="35417" spans="56:142" x14ac:dyDescent="0.2">
      <c r="BD35417" s="325"/>
      <c r="EL35417" s="325"/>
    </row>
    <row r="35418" spans="56:142" x14ac:dyDescent="0.2">
      <c r="BD35418" s="325"/>
      <c r="EL35418" s="325"/>
    </row>
    <row r="35419" spans="56:142" x14ac:dyDescent="0.2">
      <c r="BD35419" s="325"/>
      <c r="EL35419" s="325"/>
    </row>
    <row r="35420" spans="56:142" x14ac:dyDescent="0.2">
      <c r="BD35420" s="325"/>
      <c r="EL35420" s="325"/>
    </row>
    <row r="35421" spans="56:142" x14ac:dyDescent="0.2">
      <c r="BD35421" s="325"/>
      <c r="EL35421" s="325"/>
    </row>
    <row r="35422" spans="56:142" x14ac:dyDescent="0.2">
      <c r="BD35422" s="325"/>
      <c r="EL35422" s="325"/>
    </row>
    <row r="35423" spans="56:142" x14ac:dyDescent="0.2">
      <c r="BD35423" s="325"/>
      <c r="EL35423" s="325"/>
    </row>
    <row r="35424" spans="56:142" x14ac:dyDescent="0.2">
      <c r="BD35424" s="325"/>
      <c r="EL35424" s="325"/>
    </row>
    <row r="35425" spans="56:142" x14ac:dyDescent="0.2">
      <c r="BD35425" s="325"/>
      <c r="EL35425" s="325"/>
    </row>
    <row r="35426" spans="56:142" x14ac:dyDescent="0.2">
      <c r="BD35426" s="325"/>
      <c r="EL35426" s="325"/>
    </row>
    <row r="35427" spans="56:142" x14ac:dyDescent="0.2">
      <c r="BD35427" s="325"/>
      <c r="EL35427" s="325"/>
    </row>
    <row r="35428" spans="56:142" x14ac:dyDescent="0.2">
      <c r="BD35428" s="325"/>
      <c r="EL35428" s="325"/>
    </row>
    <row r="35429" spans="56:142" x14ac:dyDescent="0.2">
      <c r="BD35429" s="325"/>
      <c r="EL35429" s="325"/>
    </row>
    <row r="35430" spans="56:142" x14ac:dyDescent="0.2">
      <c r="BD35430" s="325"/>
      <c r="EL35430" s="325"/>
    </row>
    <row r="35431" spans="56:142" x14ac:dyDescent="0.2">
      <c r="BD35431" s="325"/>
      <c r="EL35431" s="325"/>
    </row>
    <row r="35432" spans="56:142" x14ac:dyDescent="0.2">
      <c r="BD35432" s="325"/>
      <c r="EL35432" s="325"/>
    </row>
    <row r="35433" spans="56:142" x14ac:dyDescent="0.2">
      <c r="BD35433" s="325"/>
      <c r="EL35433" s="325"/>
    </row>
    <row r="35434" spans="56:142" x14ac:dyDescent="0.2">
      <c r="BD35434" s="325"/>
      <c r="EL35434" s="325"/>
    </row>
    <row r="35435" spans="56:142" x14ac:dyDescent="0.2">
      <c r="BD35435" s="325"/>
      <c r="EL35435" s="325"/>
    </row>
    <row r="35436" spans="56:142" x14ac:dyDescent="0.2">
      <c r="BD35436" s="325"/>
      <c r="EL35436" s="325"/>
    </row>
    <row r="35437" spans="56:142" x14ac:dyDescent="0.2">
      <c r="BD35437" s="325"/>
      <c r="EL35437" s="325"/>
    </row>
    <row r="35438" spans="56:142" x14ac:dyDescent="0.2">
      <c r="BD35438" s="325"/>
      <c r="EL35438" s="325"/>
    </row>
    <row r="35439" spans="56:142" x14ac:dyDescent="0.2">
      <c r="BD35439" s="325"/>
      <c r="EL35439" s="325"/>
    </row>
    <row r="35440" spans="56:142" x14ac:dyDescent="0.2">
      <c r="BD35440" s="325"/>
      <c r="EL35440" s="325"/>
    </row>
    <row r="35441" spans="56:142" x14ac:dyDescent="0.2">
      <c r="BD35441" s="325"/>
      <c r="EL35441" s="325"/>
    </row>
    <row r="35442" spans="56:142" x14ac:dyDescent="0.2">
      <c r="BD35442" s="325"/>
      <c r="EL35442" s="325"/>
    </row>
    <row r="35443" spans="56:142" x14ac:dyDescent="0.2">
      <c r="BD35443" s="325"/>
      <c r="EL35443" s="325"/>
    </row>
    <row r="35444" spans="56:142" x14ac:dyDescent="0.2">
      <c r="BD35444" s="325"/>
      <c r="EL35444" s="325"/>
    </row>
    <row r="35445" spans="56:142" x14ac:dyDescent="0.2">
      <c r="BD35445" s="325"/>
      <c r="EL35445" s="325"/>
    </row>
    <row r="35446" spans="56:142" x14ac:dyDescent="0.2">
      <c r="BD35446" s="325"/>
      <c r="EL35446" s="325"/>
    </row>
    <row r="35447" spans="56:142" x14ac:dyDescent="0.2">
      <c r="BD35447" s="325"/>
      <c r="EL35447" s="325"/>
    </row>
    <row r="35448" spans="56:142" x14ac:dyDescent="0.2">
      <c r="BD35448" s="325"/>
      <c r="EL35448" s="325"/>
    </row>
    <row r="35449" spans="56:142" x14ac:dyDescent="0.2">
      <c r="BD35449" s="325"/>
      <c r="EL35449" s="325"/>
    </row>
    <row r="35450" spans="56:142" x14ac:dyDescent="0.2">
      <c r="BD35450" s="325"/>
      <c r="EL35450" s="325"/>
    </row>
    <row r="35451" spans="56:142" x14ac:dyDescent="0.2">
      <c r="BD35451" s="325"/>
      <c r="EL35451" s="325"/>
    </row>
    <row r="35452" spans="56:142" x14ac:dyDescent="0.2">
      <c r="BD35452" s="325"/>
      <c r="EL35452" s="325"/>
    </row>
    <row r="35453" spans="56:142" x14ac:dyDescent="0.2">
      <c r="BD35453" s="325"/>
      <c r="EL35453" s="325"/>
    </row>
    <row r="35454" spans="56:142" x14ac:dyDescent="0.2">
      <c r="BD35454" s="325"/>
      <c r="EL35454" s="325"/>
    </row>
    <row r="35455" spans="56:142" x14ac:dyDescent="0.2">
      <c r="BD35455" s="325"/>
      <c r="EL35455" s="325"/>
    </row>
    <row r="35456" spans="56:142" x14ac:dyDescent="0.2">
      <c r="BD35456" s="325"/>
      <c r="EL35456" s="325"/>
    </row>
    <row r="35457" spans="56:142" x14ac:dyDescent="0.2">
      <c r="BD35457" s="325"/>
      <c r="EL35457" s="325"/>
    </row>
    <row r="35458" spans="56:142" x14ac:dyDescent="0.2">
      <c r="BD35458" s="325"/>
      <c r="EL35458" s="325"/>
    </row>
    <row r="35459" spans="56:142" x14ac:dyDescent="0.2">
      <c r="BD35459" s="325"/>
      <c r="EL35459" s="325"/>
    </row>
    <row r="35460" spans="56:142" x14ac:dyDescent="0.2">
      <c r="BD35460" s="325"/>
      <c r="EL35460" s="325"/>
    </row>
    <row r="35461" spans="56:142" x14ac:dyDescent="0.2">
      <c r="BD35461" s="325"/>
      <c r="EL35461" s="325"/>
    </row>
    <row r="35462" spans="56:142" x14ac:dyDescent="0.2">
      <c r="BD35462" s="325"/>
      <c r="EL35462" s="325"/>
    </row>
    <row r="35463" spans="56:142" x14ac:dyDescent="0.2">
      <c r="BD35463" s="325"/>
      <c r="EL35463" s="325"/>
    </row>
    <row r="35464" spans="56:142" x14ac:dyDescent="0.2">
      <c r="BD35464" s="325"/>
      <c r="EL35464" s="325"/>
    </row>
    <row r="35465" spans="56:142" x14ac:dyDescent="0.2">
      <c r="BD35465" s="325"/>
      <c r="EL35465" s="325"/>
    </row>
    <row r="35466" spans="56:142" x14ac:dyDescent="0.2">
      <c r="BD35466" s="325"/>
      <c r="EL35466" s="325"/>
    </row>
    <row r="35467" spans="56:142" x14ac:dyDescent="0.2">
      <c r="BD35467" s="325"/>
      <c r="EL35467" s="325"/>
    </row>
    <row r="35468" spans="56:142" x14ac:dyDescent="0.2">
      <c r="BD35468" s="325"/>
      <c r="EL35468" s="325"/>
    </row>
    <row r="35469" spans="56:142" x14ac:dyDescent="0.2">
      <c r="BD35469" s="325"/>
      <c r="EL35469" s="325"/>
    </row>
    <row r="35470" spans="56:142" x14ac:dyDescent="0.2">
      <c r="BD35470" s="325"/>
      <c r="EL35470" s="325"/>
    </row>
    <row r="35471" spans="56:142" x14ac:dyDescent="0.2">
      <c r="BD35471" s="325"/>
      <c r="EL35471" s="325"/>
    </row>
    <row r="35472" spans="56:142" x14ac:dyDescent="0.2">
      <c r="BD35472" s="325"/>
      <c r="EL35472" s="325"/>
    </row>
    <row r="35473" spans="56:142" x14ac:dyDescent="0.2">
      <c r="BD35473" s="325"/>
      <c r="EL35473" s="325"/>
    </row>
    <row r="35474" spans="56:142" x14ac:dyDescent="0.2">
      <c r="BD35474" s="325"/>
      <c r="EL35474" s="325"/>
    </row>
    <row r="35475" spans="56:142" x14ac:dyDescent="0.2">
      <c r="BD35475" s="325"/>
      <c r="EL35475" s="325"/>
    </row>
    <row r="35476" spans="56:142" x14ac:dyDescent="0.2">
      <c r="BD35476" s="325"/>
      <c r="EL35476" s="325"/>
    </row>
    <row r="35477" spans="56:142" x14ac:dyDescent="0.2">
      <c r="BD35477" s="325"/>
      <c r="EL35477" s="325"/>
    </row>
    <row r="35478" spans="56:142" x14ac:dyDescent="0.2">
      <c r="BD35478" s="325"/>
      <c r="EL35478" s="325"/>
    </row>
    <row r="35479" spans="56:142" x14ac:dyDescent="0.2">
      <c r="BD35479" s="325"/>
      <c r="EL35479" s="325"/>
    </row>
    <row r="35480" spans="56:142" x14ac:dyDescent="0.2">
      <c r="BD35480" s="325"/>
      <c r="EL35480" s="325"/>
    </row>
    <row r="35481" spans="56:142" x14ac:dyDescent="0.2">
      <c r="BD35481" s="325"/>
      <c r="EL35481" s="325"/>
    </row>
    <row r="35482" spans="56:142" x14ac:dyDescent="0.2">
      <c r="BD35482" s="325"/>
      <c r="EL35482" s="325"/>
    </row>
    <row r="35483" spans="56:142" x14ac:dyDescent="0.2">
      <c r="BD35483" s="325"/>
      <c r="EL35483" s="325"/>
    </row>
    <row r="35484" spans="56:142" x14ac:dyDescent="0.2">
      <c r="BD35484" s="325"/>
      <c r="EL35484" s="325"/>
    </row>
    <row r="35485" spans="56:142" x14ac:dyDescent="0.2">
      <c r="BD35485" s="325"/>
      <c r="EL35485" s="325"/>
    </row>
    <row r="35486" spans="56:142" x14ac:dyDescent="0.2">
      <c r="BD35486" s="325"/>
      <c r="EL35486" s="325"/>
    </row>
    <row r="35487" spans="56:142" x14ac:dyDescent="0.2">
      <c r="BD35487" s="325"/>
      <c r="EL35487" s="325"/>
    </row>
    <row r="35488" spans="56:142" x14ac:dyDescent="0.2">
      <c r="BD35488" s="325"/>
      <c r="EL35488" s="325"/>
    </row>
    <row r="35489" spans="56:142" x14ac:dyDescent="0.2">
      <c r="BD35489" s="325"/>
      <c r="EL35489" s="325"/>
    </row>
    <row r="35490" spans="56:142" x14ac:dyDescent="0.2">
      <c r="BD35490" s="325"/>
      <c r="EL35490" s="325"/>
    </row>
    <row r="35491" spans="56:142" x14ac:dyDescent="0.2">
      <c r="BD35491" s="325"/>
      <c r="EL35491" s="325"/>
    </row>
    <row r="35492" spans="56:142" x14ac:dyDescent="0.2">
      <c r="BD35492" s="325"/>
      <c r="EL35492" s="325"/>
    </row>
    <row r="35493" spans="56:142" x14ac:dyDescent="0.2">
      <c r="BD35493" s="325"/>
      <c r="EL35493" s="325"/>
    </row>
    <row r="35494" spans="56:142" x14ac:dyDescent="0.2">
      <c r="BD35494" s="325"/>
      <c r="EL35494" s="325"/>
    </row>
    <row r="35495" spans="56:142" x14ac:dyDescent="0.2">
      <c r="BD35495" s="325"/>
      <c r="EL35495" s="325"/>
    </row>
    <row r="35496" spans="56:142" x14ac:dyDescent="0.2">
      <c r="BD35496" s="325"/>
      <c r="EL35496" s="325"/>
    </row>
    <row r="35497" spans="56:142" x14ac:dyDescent="0.2">
      <c r="BD35497" s="325"/>
      <c r="EL35497" s="325"/>
    </row>
    <row r="35498" spans="56:142" x14ac:dyDescent="0.2">
      <c r="BD35498" s="325"/>
      <c r="EL35498" s="325"/>
    </row>
    <row r="35499" spans="56:142" x14ac:dyDescent="0.2">
      <c r="BD35499" s="325"/>
      <c r="EL35499" s="325"/>
    </row>
    <row r="35500" spans="56:142" x14ac:dyDescent="0.2">
      <c r="BD35500" s="325"/>
      <c r="EL35500" s="325"/>
    </row>
    <row r="35501" spans="56:142" x14ac:dyDescent="0.2">
      <c r="BD35501" s="325"/>
      <c r="EL35501" s="325"/>
    </row>
    <row r="35502" spans="56:142" x14ac:dyDescent="0.2">
      <c r="BD35502" s="325"/>
      <c r="EL35502" s="325"/>
    </row>
    <row r="35503" spans="56:142" x14ac:dyDescent="0.2">
      <c r="BD35503" s="325"/>
      <c r="EL35503" s="325"/>
    </row>
    <row r="35504" spans="56:142" x14ac:dyDescent="0.2">
      <c r="BD35504" s="325"/>
      <c r="EL35504" s="325"/>
    </row>
    <row r="35505" spans="56:142" x14ac:dyDescent="0.2">
      <c r="BD35505" s="325"/>
      <c r="EL35505" s="325"/>
    </row>
    <row r="35506" spans="56:142" x14ac:dyDescent="0.2">
      <c r="BD35506" s="325"/>
      <c r="EL35506" s="325"/>
    </row>
    <row r="35507" spans="56:142" x14ac:dyDescent="0.2">
      <c r="BD35507" s="325"/>
      <c r="EL35507" s="325"/>
    </row>
    <row r="35508" spans="56:142" x14ac:dyDescent="0.2">
      <c r="BD35508" s="325"/>
      <c r="EL35508" s="325"/>
    </row>
    <row r="35509" spans="56:142" x14ac:dyDescent="0.2">
      <c r="BD35509" s="325"/>
      <c r="EL35509" s="325"/>
    </row>
    <row r="35510" spans="56:142" x14ac:dyDescent="0.2">
      <c r="BD35510" s="325"/>
      <c r="EL35510" s="325"/>
    </row>
    <row r="35511" spans="56:142" x14ac:dyDescent="0.2">
      <c r="BD35511" s="325"/>
      <c r="EL35511" s="325"/>
    </row>
    <row r="35512" spans="56:142" x14ac:dyDescent="0.2">
      <c r="BD35512" s="325"/>
      <c r="EL35512" s="325"/>
    </row>
    <row r="35513" spans="56:142" x14ac:dyDescent="0.2">
      <c r="BD35513" s="325"/>
      <c r="EL35513" s="325"/>
    </row>
    <row r="35514" spans="56:142" x14ac:dyDescent="0.2">
      <c r="BD35514" s="325"/>
      <c r="EL35514" s="325"/>
    </row>
    <row r="35515" spans="56:142" x14ac:dyDescent="0.2">
      <c r="BD35515" s="325"/>
      <c r="EL35515" s="325"/>
    </row>
    <row r="35516" spans="56:142" x14ac:dyDescent="0.2">
      <c r="BD35516" s="325"/>
      <c r="EL35516" s="325"/>
    </row>
    <row r="35517" spans="56:142" x14ac:dyDescent="0.2">
      <c r="BD35517" s="325"/>
      <c r="EL35517" s="325"/>
    </row>
    <row r="35518" spans="56:142" x14ac:dyDescent="0.2">
      <c r="BD35518" s="325"/>
      <c r="EL35518" s="325"/>
    </row>
    <row r="35519" spans="56:142" x14ac:dyDescent="0.2">
      <c r="BD35519" s="325"/>
      <c r="EL35519" s="325"/>
    </row>
    <row r="35520" spans="56:142" x14ac:dyDescent="0.2">
      <c r="BD35520" s="325"/>
      <c r="EL35520" s="325"/>
    </row>
    <row r="35521" spans="56:142" x14ac:dyDescent="0.2">
      <c r="BD35521" s="325"/>
      <c r="EL35521" s="325"/>
    </row>
    <row r="35522" spans="56:142" x14ac:dyDescent="0.2">
      <c r="BD35522" s="325"/>
      <c r="EL35522" s="325"/>
    </row>
    <row r="35523" spans="56:142" x14ac:dyDescent="0.2">
      <c r="BD35523" s="325"/>
      <c r="EL35523" s="325"/>
    </row>
    <row r="35524" spans="56:142" x14ac:dyDescent="0.2">
      <c r="BD35524" s="325"/>
      <c r="EL35524" s="325"/>
    </row>
    <row r="35525" spans="56:142" x14ac:dyDescent="0.2">
      <c r="BD35525" s="325"/>
      <c r="EL35525" s="325"/>
    </row>
    <row r="35526" spans="56:142" x14ac:dyDescent="0.2">
      <c r="BD35526" s="325"/>
      <c r="EL35526" s="325"/>
    </row>
    <row r="35527" spans="56:142" x14ac:dyDescent="0.2">
      <c r="BD35527" s="325"/>
      <c r="EL35527" s="325"/>
    </row>
    <row r="35528" spans="56:142" x14ac:dyDescent="0.2">
      <c r="BD35528" s="325"/>
      <c r="EL35528" s="325"/>
    </row>
    <row r="35529" spans="56:142" x14ac:dyDescent="0.2">
      <c r="BD35529" s="325"/>
      <c r="EL35529" s="325"/>
    </row>
    <row r="35530" spans="56:142" x14ac:dyDescent="0.2">
      <c r="BD35530" s="325"/>
      <c r="EL35530" s="325"/>
    </row>
    <row r="35531" spans="56:142" x14ac:dyDescent="0.2">
      <c r="BD35531" s="325"/>
      <c r="EL35531" s="325"/>
    </row>
    <row r="35532" spans="56:142" x14ac:dyDescent="0.2">
      <c r="BD35532" s="325"/>
      <c r="EL35532" s="325"/>
    </row>
    <row r="35533" spans="56:142" x14ac:dyDescent="0.2">
      <c r="BD35533" s="325"/>
      <c r="EL35533" s="325"/>
    </row>
    <row r="35534" spans="56:142" x14ac:dyDescent="0.2">
      <c r="BD35534" s="325"/>
      <c r="EL35534" s="325"/>
    </row>
    <row r="35535" spans="56:142" x14ac:dyDescent="0.2">
      <c r="BD35535" s="325"/>
      <c r="EL35535" s="325"/>
    </row>
    <row r="35536" spans="56:142" x14ac:dyDescent="0.2">
      <c r="BD35536" s="325"/>
      <c r="EL35536" s="325"/>
    </row>
    <row r="35537" spans="56:142" x14ac:dyDescent="0.2">
      <c r="BD35537" s="325"/>
      <c r="EL35537" s="325"/>
    </row>
    <row r="35538" spans="56:142" x14ac:dyDescent="0.2">
      <c r="BD35538" s="325"/>
      <c r="EL35538" s="325"/>
    </row>
    <row r="35539" spans="56:142" x14ac:dyDescent="0.2">
      <c r="BD35539" s="325"/>
      <c r="EL35539" s="325"/>
    </row>
    <row r="35540" spans="56:142" x14ac:dyDescent="0.2">
      <c r="BD35540" s="325"/>
      <c r="EL35540" s="325"/>
    </row>
    <row r="35541" spans="56:142" x14ac:dyDescent="0.2">
      <c r="BD35541" s="325"/>
      <c r="EL35541" s="325"/>
    </row>
    <row r="35542" spans="56:142" x14ac:dyDescent="0.2">
      <c r="BD35542" s="325"/>
      <c r="EL35542" s="325"/>
    </row>
    <row r="35543" spans="56:142" x14ac:dyDescent="0.2">
      <c r="BD35543" s="325"/>
      <c r="EL35543" s="325"/>
    </row>
    <row r="35544" spans="56:142" x14ac:dyDescent="0.2">
      <c r="BD35544" s="325"/>
      <c r="EL35544" s="325"/>
    </row>
    <row r="35545" spans="56:142" x14ac:dyDescent="0.2">
      <c r="BD35545" s="325"/>
      <c r="EL35545" s="325"/>
    </row>
    <row r="35546" spans="56:142" x14ac:dyDescent="0.2">
      <c r="BD35546" s="325"/>
      <c r="EL35546" s="325"/>
    </row>
    <row r="35547" spans="56:142" x14ac:dyDescent="0.2">
      <c r="BD35547" s="325"/>
      <c r="EL35547" s="325"/>
    </row>
    <row r="35548" spans="56:142" x14ac:dyDescent="0.2">
      <c r="BD35548" s="325"/>
      <c r="EL35548" s="325"/>
    </row>
    <row r="35549" spans="56:142" x14ac:dyDescent="0.2">
      <c r="BD35549" s="325"/>
      <c r="EL35549" s="325"/>
    </row>
    <row r="35550" spans="56:142" x14ac:dyDescent="0.2">
      <c r="BD35550" s="325"/>
      <c r="EL35550" s="325"/>
    </row>
    <row r="35551" spans="56:142" x14ac:dyDescent="0.2">
      <c r="BD35551" s="325"/>
      <c r="EL35551" s="325"/>
    </row>
    <row r="35552" spans="56:142" x14ac:dyDescent="0.2">
      <c r="BD35552" s="325"/>
      <c r="EL35552" s="325"/>
    </row>
    <row r="35553" spans="56:142" x14ac:dyDescent="0.2">
      <c r="BD35553" s="325"/>
      <c r="EL35553" s="325"/>
    </row>
    <row r="35554" spans="56:142" x14ac:dyDescent="0.2">
      <c r="BD35554" s="325"/>
      <c r="EL35554" s="325"/>
    </row>
    <row r="35555" spans="56:142" x14ac:dyDescent="0.2">
      <c r="BD35555" s="325"/>
      <c r="EL35555" s="325"/>
    </row>
    <row r="35556" spans="56:142" x14ac:dyDescent="0.2">
      <c r="BD35556" s="325"/>
      <c r="EL35556" s="325"/>
    </row>
    <row r="35557" spans="56:142" x14ac:dyDescent="0.2">
      <c r="BD35557" s="325"/>
      <c r="EL35557" s="325"/>
    </row>
    <row r="35558" spans="56:142" x14ac:dyDescent="0.2">
      <c r="BD35558" s="325"/>
      <c r="EL35558" s="325"/>
    </row>
    <row r="35559" spans="56:142" x14ac:dyDescent="0.2">
      <c r="BD35559" s="325"/>
      <c r="EL35559" s="325"/>
    </row>
    <row r="35560" spans="56:142" x14ac:dyDescent="0.2">
      <c r="BD35560" s="325"/>
      <c r="EL35560" s="325"/>
    </row>
    <row r="35561" spans="56:142" x14ac:dyDescent="0.2">
      <c r="BD35561" s="325"/>
      <c r="EL35561" s="325"/>
    </row>
    <row r="35562" spans="56:142" x14ac:dyDescent="0.2">
      <c r="BD35562" s="325"/>
      <c r="EL35562" s="325"/>
    </row>
    <row r="35563" spans="56:142" x14ac:dyDescent="0.2">
      <c r="BD35563" s="325"/>
      <c r="EL35563" s="325"/>
    </row>
    <row r="35564" spans="56:142" x14ac:dyDescent="0.2">
      <c r="BD35564" s="325"/>
      <c r="EL35564" s="325"/>
    </row>
    <row r="35565" spans="56:142" x14ac:dyDescent="0.2">
      <c r="BD35565" s="325"/>
      <c r="EL35565" s="325"/>
    </row>
    <row r="35566" spans="56:142" x14ac:dyDescent="0.2">
      <c r="BD35566" s="325"/>
      <c r="EL35566" s="325"/>
    </row>
    <row r="35567" spans="56:142" x14ac:dyDescent="0.2">
      <c r="BD35567" s="325"/>
      <c r="EL35567" s="325"/>
    </row>
    <row r="35568" spans="56:142" x14ac:dyDescent="0.2">
      <c r="BD35568" s="325"/>
      <c r="EL35568" s="325"/>
    </row>
    <row r="35569" spans="56:142" x14ac:dyDescent="0.2">
      <c r="BD35569" s="325"/>
      <c r="EL35569" s="325"/>
    </row>
    <row r="35570" spans="56:142" x14ac:dyDescent="0.2">
      <c r="BD35570" s="325"/>
      <c r="EL35570" s="325"/>
    </row>
    <row r="35571" spans="56:142" x14ac:dyDescent="0.2">
      <c r="BD35571" s="325"/>
      <c r="EL35571" s="325"/>
    </row>
    <row r="35572" spans="56:142" x14ac:dyDescent="0.2">
      <c r="BD35572" s="325"/>
      <c r="EL35572" s="325"/>
    </row>
    <row r="35573" spans="56:142" x14ac:dyDescent="0.2">
      <c r="BD35573" s="325"/>
      <c r="EL35573" s="325"/>
    </row>
    <row r="35574" spans="56:142" x14ac:dyDescent="0.2">
      <c r="BD35574" s="325"/>
      <c r="EL35574" s="325"/>
    </row>
    <row r="35575" spans="56:142" x14ac:dyDescent="0.2">
      <c r="BD35575" s="325"/>
      <c r="EL35575" s="325"/>
    </row>
    <row r="35576" spans="56:142" x14ac:dyDescent="0.2">
      <c r="BD35576" s="325"/>
      <c r="EL35576" s="325"/>
    </row>
    <row r="35577" spans="56:142" x14ac:dyDescent="0.2">
      <c r="BD35577" s="325"/>
      <c r="EL35577" s="325"/>
    </row>
    <row r="35578" spans="56:142" x14ac:dyDescent="0.2">
      <c r="BD35578" s="325"/>
      <c r="EL35578" s="325"/>
    </row>
    <row r="35579" spans="56:142" x14ac:dyDescent="0.2">
      <c r="BD35579" s="325"/>
      <c r="EL35579" s="325"/>
    </row>
    <row r="35580" spans="56:142" x14ac:dyDescent="0.2">
      <c r="BD35580" s="325"/>
      <c r="EL35580" s="325"/>
    </row>
    <row r="35581" spans="56:142" x14ac:dyDescent="0.2">
      <c r="BD35581" s="325"/>
      <c r="EL35581" s="325"/>
    </row>
    <row r="35582" spans="56:142" x14ac:dyDescent="0.2">
      <c r="BD35582" s="325"/>
      <c r="EL35582" s="325"/>
    </row>
    <row r="35583" spans="56:142" x14ac:dyDescent="0.2">
      <c r="BD35583" s="325"/>
      <c r="EL35583" s="325"/>
    </row>
    <row r="35584" spans="56:142" x14ac:dyDescent="0.2">
      <c r="BD35584" s="325"/>
      <c r="EL35584" s="325"/>
    </row>
    <row r="35585" spans="56:142" x14ac:dyDescent="0.2">
      <c r="BD35585" s="325"/>
      <c r="EL35585" s="325"/>
    </row>
    <row r="35586" spans="56:142" x14ac:dyDescent="0.2">
      <c r="BD35586" s="325"/>
      <c r="EL35586" s="325"/>
    </row>
    <row r="35587" spans="56:142" x14ac:dyDescent="0.2">
      <c r="BD35587" s="325"/>
      <c r="EL35587" s="325"/>
    </row>
    <row r="35588" spans="56:142" x14ac:dyDescent="0.2">
      <c r="BD35588" s="325"/>
      <c r="EL35588" s="325"/>
    </row>
    <row r="35589" spans="56:142" x14ac:dyDescent="0.2">
      <c r="BD35589" s="325"/>
      <c r="EL35589" s="325"/>
    </row>
    <row r="35590" spans="56:142" x14ac:dyDescent="0.2">
      <c r="BD35590" s="325"/>
      <c r="EL35590" s="325"/>
    </row>
    <row r="35591" spans="56:142" x14ac:dyDescent="0.2">
      <c r="BD35591" s="325"/>
      <c r="EL35591" s="325"/>
    </row>
    <row r="35592" spans="56:142" x14ac:dyDescent="0.2">
      <c r="BD35592" s="325"/>
      <c r="EL35592" s="325"/>
    </row>
    <row r="35593" spans="56:142" x14ac:dyDescent="0.2">
      <c r="BD35593" s="325"/>
      <c r="EL35593" s="325"/>
    </row>
    <row r="35594" spans="56:142" x14ac:dyDescent="0.2">
      <c r="BD35594" s="325"/>
      <c r="EL35594" s="325"/>
    </row>
    <row r="35595" spans="56:142" x14ac:dyDescent="0.2">
      <c r="BD35595" s="325"/>
      <c r="EL35595" s="325"/>
    </row>
    <row r="35596" spans="56:142" x14ac:dyDescent="0.2">
      <c r="BD35596" s="325"/>
      <c r="EL35596" s="325"/>
    </row>
    <row r="35597" spans="56:142" x14ac:dyDescent="0.2">
      <c r="BD35597" s="325"/>
      <c r="EL35597" s="325"/>
    </row>
    <row r="35598" spans="56:142" x14ac:dyDescent="0.2">
      <c r="BD35598" s="325"/>
      <c r="EL35598" s="325"/>
    </row>
    <row r="35599" spans="56:142" x14ac:dyDescent="0.2">
      <c r="BD35599" s="325"/>
      <c r="EL35599" s="325"/>
    </row>
    <row r="35600" spans="56:142" x14ac:dyDescent="0.2">
      <c r="BD35600" s="325"/>
      <c r="EL35600" s="325"/>
    </row>
    <row r="35601" spans="56:142" x14ac:dyDescent="0.2">
      <c r="BD35601" s="325"/>
      <c r="EL35601" s="325"/>
    </row>
    <row r="35602" spans="56:142" x14ac:dyDescent="0.2">
      <c r="BD35602" s="325"/>
      <c r="EL35602" s="325"/>
    </row>
    <row r="35603" spans="56:142" x14ac:dyDescent="0.2">
      <c r="BD35603" s="325"/>
      <c r="EL35603" s="325"/>
    </row>
    <row r="35604" spans="56:142" x14ac:dyDescent="0.2">
      <c r="BD35604" s="325"/>
      <c r="EL35604" s="325"/>
    </row>
    <row r="35605" spans="56:142" x14ac:dyDescent="0.2">
      <c r="BD35605" s="325"/>
      <c r="EL35605" s="325"/>
    </row>
    <row r="35606" spans="56:142" x14ac:dyDescent="0.2">
      <c r="BD35606" s="325"/>
      <c r="EL35606" s="325"/>
    </row>
    <row r="35607" spans="56:142" x14ac:dyDescent="0.2">
      <c r="BD35607" s="325"/>
      <c r="EL35607" s="325"/>
    </row>
    <row r="35608" spans="56:142" x14ac:dyDescent="0.2">
      <c r="BD35608" s="325"/>
      <c r="EL35608" s="325"/>
    </row>
    <row r="35609" spans="56:142" x14ac:dyDescent="0.2">
      <c r="BD35609" s="325"/>
      <c r="EL35609" s="325"/>
    </row>
    <row r="35610" spans="56:142" x14ac:dyDescent="0.2">
      <c r="BD35610" s="325"/>
      <c r="EL35610" s="325"/>
    </row>
    <row r="35611" spans="56:142" x14ac:dyDescent="0.2">
      <c r="BD35611" s="325"/>
      <c r="EL35611" s="325"/>
    </row>
    <row r="35612" spans="56:142" x14ac:dyDescent="0.2">
      <c r="BD35612" s="325"/>
      <c r="EL35612" s="325"/>
    </row>
    <row r="35613" spans="56:142" x14ac:dyDescent="0.2">
      <c r="BD35613" s="325"/>
      <c r="EL35613" s="325"/>
    </row>
    <row r="35614" spans="56:142" x14ac:dyDescent="0.2">
      <c r="BD35614" s="325"/>
      <c r="EL35614" s="325"/>
    </row>
    <row r="35615" spans="56:142" x14ac:dyDescent="0.2">
      <c r="BD35615" s="325"/>
      <c r="EL35615" s="325"/>
    </row>
    <row r="35616" spans="56:142" x14ac:dyDescent="0.2">
      <c r="BD35616" s="325"/>
      <c r="EL35616" s="325"/>
    </row>
    <row r="35617" spans="56:142" x14ac:dyDescent="0.2">
      <c r="BD35617" s="325"/>
      <c r="EL35617" s="325"/>
    </row>
    <row r="35618" spans="56:142" x14ac:dyDescent="0.2">
      <c r="BD35618" s="325"/>
      <c r="EL35618" s="325"/>
    </row>
    <row r="35619" spans="56:142" x14ac:dyDescent="0.2">
      <c r="BD35619" s="325"/>
      <c r="EL35619" s="325"/>
    </row>
    <row r="35620" spans="56:142" x14ac:dyDescent="0.2">
      <c r="BD35620" s="325"/>
      <c r="EL35620" s="325"/>
    </row>
    <row r="35621" spans="56:142" x14ac:dyDescent="0.2">
      <c r="BD35621" s="325"/>
      <c r="EL35621" s="325"/>
    </row>
    <row r="35622" spans="56:142" x14ac:dyDescent="0.2">
      <c r="BD35622" s="325"/>
      <c r="EL35622" s="325"/>
    </row>
    <row r="35623" spans="56:142" x14ac:dyDescent="0.2">
      <c r="BD35623" s="325"/>
      <c r="EL35623" s="325"/>
    </row>
    <row r="35624" spans="56:142" x14ac:dyDescent="0.2">
      <c r="BD35624" s="325"/>
      <c r="EL35624" s="325"/>
    </row>
    <row r="35625" spans="56:142" x14ac:dyDescent="0.2">
      <c r="BD35625" s="325"/>
      <c r="EL35625" s="325"/>
    </row>
    <row r="35626" spans="56:142" x14ac:dyDescent="0.2">
      <c r="BD35626" s="325"/>
      <c r="EL35626" s="325"/>
    </row>
    <row r="35627" spans="56:142" x14ac:dyDescent="0.2">
      <c r="BD35627" s="325"/>
      <c r="EL35627" s="325"/>
    </row>
    <row r="35628" spans="56:142" x14ac:dyDescent="0.2">
      <c r="BD35628" s="325"/>
      <c r="EL35628" s="325"/>
    </row>
    <row r="35629" spans="56:142" x14ac:dyDescent="0.2">
      <c r="BD35629" s="325"/>
      <c r="EL35629" s="325"/>
    </row>
    <row r="35630" spans="56:142" x14ac:dyDescent="0.2">
      <c r="BD35630" s="325"/>
      <c r="EL35630" s="325"/>
    </row>
    <row r="35631" spans="56:142" x14ac:dyDescent="0.2">
      <c r="BD35631" s="325"/>
      <c r="EL35631" s="325"/>
    </row>
    <row r="35632" spans="56:142" x14ac:dyDescent="0.2">
      <c r="BD35632" s="325"/>
      <c r="EL35632" s="325"/>
    </row>
    <row r="35633" spans="56:142" x14ac:dyDescent="0.2">
      <c r="BD35633" s="325"/>
      <c r="EL35633" s="325"/>
    </row>
    <row r="35634" spans="56:142" x14ac:dyDescent="0.2">
      <c r="BD35634" s="325"/>
      <c r="EL35634" s="325"/>
    </row>
    <row r="35635" spans="56:142" x14ac:dyDescent="0.2">
      <c r="BD35635" s="325"/>
      <c r="EL35635" s="325"/>
    </row>
    <row r="35636" spans="56:142" x14ac:dyDescent="0.2">
      <c r="BD35636" s="325"/>
      <c r="EL35636" s="325"/>
    </row>
    <row r="35637" spans="56:142" x14ac:dyDescent="0.2">
      <c r="BD35637" s="325"/>
      <c r="EL35637" s="325"/>
    </row>
    <row r="35638" spans="56:142" x14ac:dyDescent="0.2">
      <c r="BD35638" s="325"/>
      <c r="EL35638" s="325"/>
    </row>
    <row r="35639" spans="56:142" x14ac:dyDescent="0.2">
      <c r="BD35639" s="325"/>
      <c r="EL35639" s="325"/>
    </row>
    <row r="35640" spans="56:142" x14ac:dyDescent="0.2">
      <c r="BD35640" s="325"/>
      <c r="EL35640" s="325"/>
    </row>
    <row r="35641" spans="56:142" x14ac:dyDescent="0.2">
      <c r="BD35641" s="325"/>
      <c r="EL35641" s="325"/>
    </row>
    <row r="35642" spans="56:142" x14ac:dyDescent="0.2">
      <c r="BD35642" s="325"/>
      <c r="EL35642" s="325"/>
    </row>
    <row r="35643" spans="56:142" x14ac:dyDescent="0.2">
      <c r="BD35643" s="325"/>
      <c r="EL35643" s="325"/>
    </row>
    <row r="35644" spans="56:142" x14ac:dyDescent="0.2">
      <c r="BD35644" s="325"/>
      <c r="EL35644" s="325"/>
    </row>
    <row r="35645" spans="56:142" x14ac:dyDescent="0.2">
      <c r="BD35645" s="325"/>
      <c r="EL35645" s="325"/>
    </row>
    <row r="35646" spans="56:142" x14ac:dyDescent="0.2">
      <c r="BD35646" s="325"/>
      <c r="EL35646" s="325"/>
    </row>
    <row r="35647" spans="56:142" x14ac:dyDescent="0.2">
      <c r="BD35647" s="325"/>
      <c r="EL35647" s="325"/>
    </row>
    <row r="35648" spans="56:142" x14ac:dyDescent="0.2">
      <c r="BD35648" s="325"/>
      <c r="EL35648" s="325"/>
    </row>
    <row r="35649" spans="56:142" x14ac:dyDescent="0.2">
      <c r="BD35649" s="325"/>
      <c r="EL35649" s="325"/>
    </row>
    <row r="35650" spans="56:142" x14ac:dyDescent="0.2">
      <c r="BD35650" s="325"/>
      <c r="EL35650" s="325"/>
    </row>
    <row r="35651" spans="56:142" x14ac:dyDescent="0.2">
      <c r="BD35651" s="325"/>
      <c r="EL35651" s="325"/>
    </row>
    <row r="35652" spans="56:142" x14ac:dyDescent="0.2">
      <c r="BD35652" s="325"/>
      <c r="EL35652" s="325"/>
    </row>
    <row r="35653" spans="56:142" x14ac:dyDescent="0.2">
      <c r="BD35653" s="325"/>
      <c r="EL35653" s="325"/>
    </row>
    <row r="35654" spans="56:142" x14ac:dyDescent="0.2">
      <c r="BD35654" s="325"/>
      <c r="EL35654" s="325"/>
    </row>
    <row r="35655" spans="56:142" x14ac:dyDescent="0.2">
      <c r="BD35655" s="325"/>
      <c r="EL35655" s="325"/>
    </row>
    <row r="35656" spans="56:142" x14ac:dyDescent="0.2">
      <c r="BD35656" s="325"/>
      <c r="EL35656" s="325"/>
    </row>
    <row r="35657" spans="56:142" x14ac:dyDescent="0.2">
      <c r="BD35657" s="325"/>
      <c r="EL35657" s="325"/>
    </row>
    <row r="35658" spans="56:142" x14ac:dyDescent="0.2">
      <c r="BD35658" s="325"/>
      <c r="EL35658" s="325"/>
    </row>
    <row r="35659" spans="56:142" x14ac:dyDescent="0.2">
      <c r="BD35659" s="325"/>
      <c r="EL35659" s="325"/>
    </row>
    <row r="35660" spans="56:142" x14ac:dyDescent="0.2">
      <c r="BD35660" s="325"/>
      <c r="EL35660" s="325"/>
    </row>
    <row r="35661" spans="56:142" x14ac:dyDescent="0.2">
      <c r="BD35661" s="325"/>
      <c r="EL35661" s="325"/>
    </row>
    <row r="35662" spans="56:142" x14ac:dyDescent="0.2">
      <c r="BD35662" s="325"/>
      <c r="EL35662" s="325"/>
    </row>
    <row r="35663" spans="56:142" x14ac:dyDescent="0.2">
      <c r="BD35663" s="325"/>
      <c r="EL35663" s="325"/>
    </row>
    <row r="35664" spans="56:142" x14ac:dyDescent="0.2">
      <c r="BD35664" s="325"/>
      <c r="EL35664" s="325"/>
    </row>
    <row r="35665" spans="56:142" x14ac:dyDescent="0.2">
      <c r="BD35665" s="325"/>
      <c r="EL35665" s="325"/>
    </row>
    <row r="35666" spans="56:142" x14ac:dyDescent="0.2">
      <c r="BD35666" s="325"/>
      <c r="EL35666" s="325"/>
    </row>
    <row r="35667" spans="56:142" x14ac:dyDescent="0.2">
      <c r="BD35667" s="325"/>
      <c r="EL35667" s="325"/>
    </row>
    <row r="35668" spans="56:142" x14ac:dyDescent="0.2">
      <c r="BD35668" s="325"/>
      <c r="EL35668" s="325"/>
    </row>
    <row r="35669" spans="56:142" x14ac:dyDescent="0.2">
      <c r="BD35669" s="325"/>
      <c r="EL35669" s="325"/>
    </row>
    <row r="35670" spans="56:142" x14ac:dyDescent="0.2">
      <c r="BD35670" s="325"/>
      <c r="EL35670" s="325"/>
    </row>
    <row r="35671" spans="56:142" x14ac:dyDescent="0.2">
      <c r="BD35671" s="325"/>
      <c r="EL35671" s="325"/>
    </row>
    <row r="35672" spans="56:142" x14ac:dyDescent="0.2">
      <c r="BD35672" s="325"/>
      <c r="EL35672" s="325"/>
    </row>
    <row r="35673" spans="56:142" x14ac:dyDescent="0.2">
      <c r="BD35673" s="325"/>
      <c r="EL35673" s="325"/>
    </row>
    <row r="35674" spans="56:142" x14ac:dyDescent="0.2">
      <c r="BD35674" s="325"/>
      <c r="EL35674" s="325"/>
    </row>
    <row r="35675" spans="56:142" x14ac:dyDescent="0.2">
      <c r="BD35675" s="325"/>
      <c r="EL35675" s="325"/>
    </row>
    <row r="35676" spans="56:142" x14ac:dyDescent="0.2">
      <c r="BD35676" s="325"/>
      <c r="EL35676" s="325"/>
    </row>
    <row r="35677" spans="56:142" x14ac:dyDescent="0.2">
      <c r="BD35677" s="325"/>
      <c r="EL35677" s="325"/>
    </row>
    <row r="35678" spans="56:142" x14ac:dyDescent="0.2">
      <c r="BD35678" s="325"/>
      <c r="EL35678" s="325"/>
    </row>
    <row r="35679" spans="56:142" x14ac:dyDescent="0.2">
      <c r="BD35679" s="325"/>
      <c r="EL35679" s="325"/>
    </row>
    <row r="35680" spans="56:142" x14ac:dyDescent="0.2">
      <c r="BD35680" s="325"/>
      <c r="EL35680" s="325"/>
    </row>
    <row r="35681" spans="56:142" x14ac:dyDescent="0.2">
      <c r="BD35681" s="325"/>
      <c r="EL35681" s="325"/>
    </row>
    <row r="35682" spans="56:142" x14ac:dyDescent="0.2">
      <c r="BD35682" s="325"/>
      <c r="EL35682" s="325"/>
    </row>
    <row r="35683" spans="56:142" x14ac:dyDescent="0.2">
      <c r="BD35683" s="325"/>
      <c r="EL35683" s="325"/>
    </row>
    <row r="35684" spans="56:142" x14ac:dyDescent="0.2">
      <c r="BD35684" s="325"/>
      <c r="EL35684" s="325"/>
    </row>
    <row r="35685" spans="56:142" x14ac:dyDescent="0.2">
      <c r="BD35685" s="325"/>
      <c r="EL35685" s="325"/>
    </row>
    <row r="35686" spans="56:142" x14ac:dyDescent="0.2">
      <c r="BD35686" s="325"/>
      <c r="EL35686" s="325"/>
    </row>
    <row r="35687" spans="56:142" x14ac:dyDescent="0.2">
      <c r="BD35687" s="325"/>
      <c r="EL35687" s="325"/>
    </row>
    <row r="35688" spans="56:142" x14ac:dyDescent="0.2">
      <c r="BD35688" s="325"/>
      <c r="EL35688" s="325"/>
    </row>
    <row r="35689" spans="56:142" x14ac:dyDescent="0.2">
      <c r="BD35689" s="325"/>
      <c r="EL35689" s="325"/>
    </row>
    <row r="35690" spans="56:142" x14ac:dyDescent="0.2">
      <c r="BD35690" s="325"/>
      <c r="EL35690" s="325"/>
    </row>
    <row r="35691" spans="56:142" x14ac:dyDescent="0.2">
      <c r="BD35691" s="325"/>
      <c r="EL35691" s="325"/>
    </row>
    <row r="35692" spans="56:142" x14ac:dyDescent="0.2">
      <c r="BD35692" s="325"/>
      <c r="EL35692" s="325"/>
    </row>
    <row r="35693" spans="56:142" x14ac:dyDescent="0.2">
      <c r="BD35693" s="325"/>
      <c r="EL35693" s="325"/>
    </row>
    <row r="35694" spans="56:142" x14ac:dyDescent="0.2">
      <c r="BD35694" s="325"/>
      <c r="EL35694" s="325"/>
    </row>
    <row r="35695" spans="56:142" x14ac:dyDescent="0.2">
      <c r="BD35695" s="325"/>
      <c r="EL35695" s="325"/>
    </row>
    <row r="35696" spans="56:142" x14ac:dyDescent="0.2">
      <c r="BD35696" s="325"/>
      <c r="EL35696" s="325"/>
    </row>
    <row r="35697" spans="56:142" x14ac:dyDescent="0.2">
      <c r="BD35697" s="325"/>
      <c r="EL35697" s="325"/>
    </row>
    <row r="35698" spans="56:142" x14ac:dyDescent="0.2">
      <c r="BD35698" s="325"/>
      <c r="EL35698" s="325"/>
    </row>
    <row r="35699" spans="56:142" x14ac:dyDescent="0.2">
      <c r="BD35699" s="325"/>
      <c r="EL35699" s="325"/>
    </row>
    <row r="35700" spans="56:142" x14ac:dyDescent="0.2">
      <c r="BD35700" s="325"/>
      <c r="EL35700" s="325"/>
    </row>
    <row r="35701" spans="56:142" x14ac:dyDescent="0.2">
      <c r="BD35701" s="325"/>
      <c r="EL35701" s="325"/>
    </row>
    <row r="35702" spans="56:142" x14ac:dyDescent="0.2">
      <c r="BD35702" s="325"/>
      <c r="EL35702" s="325"/>
    </row>
    <row r="35703" spans="56:142" x14ac:dyDescent="0.2">
      <c r="BD35703" s="325"/>
      <c r="EL35703" s="325"/>
    </row>
    <row r="35704" spans="56:142" x14ac:dyDescent="0.2">
      <c r="BD35704" s="325"/>
      <c r="EL35704" s="325"/>
    </row>
    <row r="35705" spans="56:142" x14ac:dyDescent="0.2">
      <c r="BD35705" s="325"/>
      <c r="EL35705" s="325"/>
    </row>
    <row r="35706" spans="56:142" x14ac:dyDescent="0.2">
      <c r="BD35706" s="325"/>
      <c r="EL35706" s="325"/>
    </row>
    <row r="35707" spans="56:142" x14ac:dyDescent="0.2">
      <c r="BD35707" s="325"/>
      <c r="EL35707" s="325"/>
    </row>
    <row r="35708" spans="56:142" x14ac:dyDescent="0.2">
      <c r="BD35708" s="325"/>
      <c r="EL35708" s="325"/>
    </row>
    <row r="35709" spans="56:142" x14ac:dyDescent="0.2">
      <c r="BD35709" s="325"/>
      <c r="EL35709" s="325"/>
    </row>
    <row r="35710" spans="56:142" x14ac:dyDescent="0.2">
      <c r="BD35710" s="325"/>
      <c r="EL35710" s="325"/>
    </row>
    <row r="35711" spans="56:142" x14ac:dyDescent="0.2">
      <c r="BD35711" s="325"/>
      <c r="EL35711" s="325"/>
    </row>
    <row r="35712" spans="56:142" x14ac:dyDescent="0.2">
      <c r="BD35712" s="325"/>
      <c r="EL35712" s="325"/>
    </row>
    <row r="35713" spans="56:142" x14ac:dyDescent="0.2">
      <c r="BD35713" s="325"/>
      <c r="EL35713" s="325"/>
    </row>
    <row r="35714" spans="56:142" x14ac:dyDescent="0.2">
      <c r="BD35714" s="325"/>
      <c r="EL35714" s="325"/>
    </row>
    <row r="35715" spans="56:142" x14ac:dyDescent="0.2">
      <c r="BD35715" s="325"/>
      <c r="EL35715" s="325"/>
    </row>
    <row r="35716" spans="56:142" x14ac:dyDescent="0.2">
      <c r="BD35716" s="325"/>
      <c r="EL35716" s="325"/>
    </row>
    <row r="35717" spans="56:142" x14ac:dyDescent="0.2">
      <c r="BD35717" s="325"/>
      <c r="EL35717" s="325"/>
    </row>
    <row r="35718" spans="56:142" x14ac:dyDescent="0.2">
      <c r="BD35718" s="325"/>
      <c r="EL35718" s="325"/>
    </row>
    <row r="35719" spans="56:142" x14ac:dyDescent="0.2">
      <c r="BD35719" s="325"/>
      <c r="EL35719" s="325"/>
    </row>
    <row r="35720" spans="56:142" x14ac:dyDescent="0.2">
      <c r="BD35720" s="325"/>
      <c r="EL35720" s="325"/>
    </row>
    <row r="35721" spans="56:142" x14ac:dyDescent="0.2">
      <c r="BD35721" s="325"/>
      <c r="EL35721" s="325"/>
    </row>
    <row r="35722" spans="56:142" x14ac:dyDescent="0.2">
      <c r="BD35722" s="325"/>
      <c r="EL35722" s="325"/>
    </row>
    <row r="35723" spans="56:142" x14ac:dyDescent="0.2">
      <c r="BD35723" s="325"/>
      <c r="EL35723" s="325"/>
    </row>
    <row r="35724" spans="56:142" x14ac:dyDescent="0.2">
      <c r="BD35724" s="325"/>
      <c r="EL35724" s="325"/>
    </row>
    <row r="35725" spans="56:142" x14ac:dyDescent="0.2">
      <c r="BD35725" s="325"/>
      <c r="EL35725" s="325"/>
    </row>
    <row r="35726" spans="56:142" x14ac:dyDescent="0.2">
      <c r="BD35726" s="325"/>
      <c r="EL35726" s="325"/>
    </row>
    <row r="35727" spans="56:142" x14ac:dyDescent="0.2">
      <c r="BD35727" s="325"/>
      <c r="EL35727" s="325"/>
    </row>
    <row r="35728" spans="56:142" x14ac:dyDescent="0.2">
      <c r="BD35728" s="325"/>
      <c r="EL35728" s="325"/>
    </row>
    <row r="35729" spans="56:142" x14ac:dyDescent="0.2">
      <c r="BD35729" s="325"/>
      <c r="EL35729" s="325"/>
    </row>
    <row r="35730" spans="56:142" x14ac:dyDescent="0.2">
      <c r="BD35730" s="325"/>
      <c r="EL35730" s="325"/>
    </row>
    <row r="35731" spans="56:142" x14ac:dyDescent="0.2">
      <c r="BD35731" s="325"/>
      <c r="EL35731" s="325"/>
    </row>
    <row r="35732" spans="56:142" x14ac:dyDescent="0.2">
      <c r="BD35732" s="325"/>
      <c r="EL35732" s="325"/>
    </row>
    <row r="35733" spans="56:142" x14ac:dyDescent="0.2">
      <c r="BD35733" s="325"/>
      <c r="EL35733" s="325"/>
    </row>
    <row r="35734" spans="56:142" x14ac:dyDescent="0.2">
      <c r="BD35734" s="325"/>
      <c r="EL35734" s="325"/>
    </row>
    <row r="35735" spans="56:142" x14ac:dyDescent="0.2">
      <c r="BD35735" s="325"/>
      <c r="EL35735" s="325"/>
    </row>
    <row r="35736" spans="56:142" x14ac:dyDescent="0.2">
      <c r="BD35736" s="325"/>
      <c r="EL35736" s="325"/>
    </row>
    <row r="35737" spans="56:142" x14ac:dyDescent="0.2">
      <c r="BD35737" s="325"/>
      <c r="EL35737" s="325"/>
    </row>
    <row r="35738" spans="56:142" x14ac:dyDescent="0.2">
      <c r="BD35738" s="325"/>
      <c r="EL35738" s="325"/>
    </row>
    <row r="35739" spans="56:142" x14ac:dyDescent="0.2">
      <c r="BD35739" s="325"/>
      <c r="EL35739" s="325"/>
    </row>
    <row r="35740" spans="56:142" x14ac:dyDescent="0.2">
      <c r="BD35740" s="325"/>
      <c r="EL35740" s="325"/>
    </row>
    <row r="35741" spans="56:142" x14ac:dyDescent="0.2">
      <c r="BD35741" s="325"/>
      <c r="EL35741" s="325"/>
    </row>
    <row r="35742" spans="56:142" x14ac:dyDescent="0.2">
      <c r="BD35742" s="325"/>
      <c r="EL35742" s="325"/>
    </row>
    <row r="35743" spans="56:142" x14ac:dyDescent="0.2">
      <c r="BD35743" s="325"/>
      <c r="EL35743" s="325"/>
    </row>
    <row r="35744" spans="56:142" x14ac:dyDescent="0.2">
      <c r="BD35744" s="325"/>
      <c r="EL35744" s="325"/>
    </row>
    <row r="35745" spans="56:142" x14ac:dyDescent="0.2">
      <c r="BD35745" s="325"/>
      <c r="EL35745" s="325"/>
    </row>
    <row r="35746" spans="56:142" x14ac:dyDescent="0.2">
      <c r="BD35746" s="325"/>
      <c r="EL35746" s="325"/>
    </row>
    <row r="35747" spans="56:142" x14ac:dyDescent="0.2">
      <c r="BD35747" s="325"/>
      <c r="EL35747" s="325"/>
    </row>
    <row r="35748" spans="56:142" x14ac:dyDescent="0.2">
      <c r="BD35748" s="325"/>
      <c r="EL35748" s="325"/>
    </row>
    <row r="35749" spans="56:142" x14ac:dyDescent="0.2">
      <c r="BD35749" s="325"/>
      <c r="EL35749" s="325"/>
    </row>
    <row r="35750" spans="56:142" x14ac:dyDescent="0.2">
      <c r="BD35750" s="325"/>
      <c r="EL35750" s="325"/>
    </row>
    <row r="35751" spans="56:142" x14ac:dyDescent="0.2">
      <c r="BD35751" s="325"/>
      <c r="EL35751" s="325"/>
    </row>
    <row r="35752" spans="56:142" x14ac:dyDescent="0.2">
      <c r="BD35752" s="325"/>
      <c r="EL35752" s="325"/>
    </row>
    <row r="35753" spans="56:142" x14ac:dyDescent="0.2">
      <c r="BD35753" s="325"/>
      <c r="EL35753" s="325"/>
    </row>
    <row r="35754" spans="56:142" x14ac:dyDescent="0.2">
      <c r="BD35754" s="325"/>
      <c r="EL35754" s="325"/>
    </row>
    <row r="35755" spans="56:142" x14ac:dyDescent="0.2">
      <c r="BD35755" s="325"/>
      <c r="EL35755" s="325"/>
    </row>
    <row r="35756" spans="56:142" x14ac:dyDescent="0.2">
      <c r="BD35756" s="325"/>
      <c r="EL35756" s="325"/>
    </row>
    <row r="35757" spans="56:142" x14ac:dyDescent="0.2">
      <c r="BD35757" s="325"/>
      <c r="EL35757" s="325"/>
    </row>
    <row r="35758" spans="56:142" x14ac:dyDescent="0.2">
      <c r="BD35758" s="325"/>
      <c r="EL35758" s="325"/>
    </row>
    <row r="35759" spans="56:142" x14ac:dyDescent="0.2">
      <c r="BD35759" s="325"/>
      <c r="EL35759" s="325"/>
    </row>
    <row r="35760" spans="56:142" x14ac:dyDescent="0.2">
      <c r="BD35760" s="325"/>
      <c r="EL35760" s="325"/>
    </row>
    <row r="35761" spans="56:142" x14ac:dyDescent="0.2">
      <c r="BD35761" s="325"/>
      <c r="EL35761" s="325"/>
    </row>
    <row r="35762" spans="56:142" x14ac:dyDescent="0.2">
      <c r="BD35762" s="325"/>
      <c r="EL35762" s="325"/>
    </row>
    <row r="35763" spans="56:142" x14ac:dyDescent="0.2">
      <c r="BD35763" s="325"/>
      <c r="EL35763" s="325"/>
    </row>
    <row r="35764" spans="56:142" x14ac:dyDescent="0.2">
      <c r="BD35764" s="325"/>
      <c r="EL35764" s="325"/>
    </row>
    <row r="35765" spans="56:142" x14ac:dyDescent="0.2">
      <c r="BD35765" s="325"/>
      <c r="EL35765" s="325"/>
    </row>
    <row r="35766" spans="56:142" x14ac:dyDescent="0.2">
      <c r="BD35766" s="325"/>
      <c r="EL35766" s="325"/>
    </row>
    <row r="35767" spans="56:142" x14ac:dyDescent="0.2">
      <c r="BD35767" s="325"/>
      <c r="EL35767" s="325"/>
    </row>
    <row r="35768" spans="56:142" x14ac:dyDescent="0.2">
      <c r="BD35768" s="325"/>
      <c r="EL35768" s="325"/>
    </row>
    <row r="35769" spans="56:142" x14ac:dyDescent="0.2">
      <c r="BD35769" s="325"/>
      <c r="EL35769" s="325"/>
    </row>
    <row r="35770" spans="56:142" x14ac:dyDescent="0.2">
      <c r="BD35770" s="325"/>
      <c r="EL35770" s="325"/>
    </row>
    <row r="35771" spans="56:142" x14ac:dyDescent="0.2">
      <c r="BD35771" s="325"/>
      <c r="EL35771" s="325"/>
    </row>
    <row r="35772" spans="56:142" x14ac:dyDescent="0.2">
      <c r="BD35772" s="325"/>
      <c r="EL35772" s="325"/>
    </row>
    <row r="35773" spans="56:142" x14ac:dyDescent="0.2">
      <c r="BD35773" s="325"/>
      <c r="EL35773" s="325"/>
    </row>
    <row r="35774" spans="56:142" x14ac:dyDescent="0.2">
      <c r="BD35774" s="325"/>
      <c r="EL35774" s="325"/>
    </row>
    <row r="35775" spans="56:142" x14ac:dyDescent="0.2">
      <c r="BD35775" s="325"/>
      <c r="EL35775" s="325"/>
    </row>
    <row r="35776" spans="56:142" x14ac:dyDescent="0.2">
      <c r="BD35776" s="325"/>
      <c r="EL35776" s="325"/>
    </row>
    <row r="35777" spans="56:142" x14ac:dyDescent="0.2">
      <c r="BD35777" s="325"/>
      <c r="EL35777" s="325"/>
    </row>
    <row r="35778" spans="56:142" x14ac:dyDescent="0.2">
      <c r="BD35778" s="325"/>
      <c r="EL35778" s="325"/>
    </row>
    <row r="35779" spans="56:142" x14ac:dyDescent="0.2">
      <c r="BD35779" s="325"/>
      <c r="EL35779" s="325"/>
    </row>
    <row r="35780" spans="56:142" x14ac:dyDescent="0.2">
      <c r="BD35780" s="325"/>
      <c r="EL35780" s="325"/>
    </row>
    <row r="35781" spans="56:142" x14ac:dyDescent="0.2">
      <c r="BD35781" s="325"/>
      <c r="EL35781" s="325"/>
    </row>
    <row r="35782" spans="56:142" x14ac:dyDescent="0.2">
      <c r="BD35782" s="325"/>
      <c r="EL35782" s="325"/>
    </row>
    <row r="35783" spans="56:142" x14ac:dyDescent="0.2">
      <c r="BD35783" s="325"/>
      <c r="EL35783" s="325"/>
    </row>
    <row r="35784" spans="56:142" x14ac:dyDescent="0.2">
      <c r="BD35784" s="325"/>
      <c r="EL35784" s="325"/>
    </row>
    <row r="35785" spans="56:142" x14ac:dyDescent="0.2">
      <c r="BD35785" s="325"/>
      <c r="EL35785" s="325"/>
    </row>
    <row r="35786" spans="56:142" x14ac:dyDescent="0.2">
      <c r="BD35786" s="325"/>
      <c r="EL35786" s="325"/>
    </row>
    <row r="35787" spans="56:142" x14ac:dyDescent="0.2">
      <c r="BD35787" s="325"/>
      <c r="EL35787" s="325"/>
    </row>
    <row r="35788" spans="56:142" x14ac:dyDescent="0.2">
      <c r="BD35788" s="325"/>
      <c r="EL35788" s="325"/>
    </row>
    <row r="35789" spans="56:142" x14ac:dyDescent="0.2">
      <c r="BD35789" s="325"/>
      <c r="EL35789" s="325"/>
    </row>
    <row r="35790" spans="56:142" x14ac:dyDescent="0.2">
      <c r="BD35790" s="325"/>
      <c r="EL35790" s="325"/>
    </row>
    <row r="35791" spans="56:142" x14ac:dyDescent="0.2">
      <c r="BD35791" s="325"/>
      <c r="EL35791" s="325"/>
    </row>
    <row r="35792" spans="56:142" x14ac:dyDescent="0.2">
      <c r="BD35792" s="325"/>
      <c r="EL35792" s="325"/>
    </row>
    <row r="35793" spans="56:142" x14ac:dyDescent="0.2">
      <c r="BD35793" s="325"/>
      <c r="EL35793" s="325"/>
    </row>
    <row r="35794" spans="56:142" x14ac:dyDescent="0.2">
      <c r="BD35794" s="325"/>
      <c r="EL35794" s="325"/>
    </row>
    <row r="35795" spans="56:142" x14ac:dyDescent="0.2">
      <c r="BD35795" s="325"/>
      <c r="EL35795" s="325"/>
    </row>
    <row r="35796" spans="56:142" x14ac:dyDescent="0.2">
      <c r="BD35796" s="325"/>
      <c r="EL35796" s="325"/>
    </row>
    <row r="35797" spans="56:142" x14ac:dyDescent="0.2">
      <c r="BD35797" s="325"/>
      <c r="EL35797" s="325"/>
    </row>
    <row r="35798" spans="56:142" x14ac:dyDescent="0.2">
      <c r="BD35798" s="325"/>
      <c r="EL35798" s="325"/>
    </row>
    <row r="35799" spans="56:142" x14ac:dyDescent="0.2">
      <c r="BD35799" s="325"/>
      <c r="EL35799" s="325"/>
    </row>
    <row r="35800" spans="56:142" x14ac:dyDescent="0.2">
      <c r="BD35800" s="325"/>
      <c r="EL35800" s="325"/>
    </row>
    <row r="35801" spans="56:142" x14ac:dyDescent="0.2">
      <c r="BD35801" s="325"/>
      <c r="EL35801" s="325"/>
    </row>
    <row r="35802" spans="56:142" x14ac:dyDescent="0.2">
      <c r="BD35802" s="325"/>
      <c r="EL35802" s="325"/>
    </row>
    <row r="35803" spans="56:142" x14ac:dyDescent="0.2">
      <c r="BD35803" s="325"/>
      <c r="EL35803" s="325"/>
    </row>
    <row r="35804" spans="56:142" x14ac:dyDescent="0.2">
      <c r="BD35804" s="325"/>
      <c r="EL35804" s="325"/>
    </row>
    <row r="35805" spans="56:142" x14ac:dyDescent="0.2">
      <c r="BD35805" s="325"/>
      <c r="EL35805" s="325"/>
    </row>
    <row r="35806" spans="56:142" x14ac:dyDescent="0.2">
      <c r="BD35806" s="325"/>
      <c r="EL35806" s="325"/>
    </row>
    <row r="35807" spans="56:142" x14ac:dyDescent="0.2">
      <c r="BD35807" s="325"/>
      <c r="EL35807" s="325"/>
    </row>
    <row r="35808" spans="56:142" x14ac:dyDescent="0.2">
      <c r="BD35808" s="325"/>
      <c r="EL35808" s="325"/>
    </row>
    <row r="35809" spans="56:142" x14ac:dyDescent="0.2">
      <c r="BD35809" s="325"/>
      <c r="EL35809" s="325"/>
    </row>
    <row r="35810" spans="56:142" x14ac:dyDescent="0.2">
      <c r="BD35810" s="325"/>
      <c r="EL35810" s="325"/>
    </row>
    <row r="35811" spans="56:142" x14ac:dyDescent="0.2">
      <c r="BD35811" s="325"/>
      <c r="EL35811" s="325"/>
    </row>
    <row r="35812" spans="56:142" x14ac:dyDescent="0.2">
      <c r="BD35812" s="325"/>
      <c r="EL35812" s="325"/>
    </row>
    <row r="35813" spans="56:142" x14ac:dyDescent="0.2">
      <c r="BD35813" s="325"/>
      <c r="EL35813" s="325"/>
    </row>
    <row r="35814" spans="56:142" x14ac:dyDescent="0.2">
      <c r="BD35814" s="325"/>
      <c r="EL35814" s="325"/>
    </row>
    <row r="35815" spans="56:142" x14ac:dyDescent="0.2">
      <c r="BD35815" s="325"/>
      <c r="EL35815" s="325"/>
    </row>
    <row r="35816" spans="56:142" x14ac:dyDescent="0.2">
      <c r="BD35816" s="325"/>
      <c r="EL35816" s="325"/>
    </row>
    <row r="35817" spans="56:142" x14ac:dyDescent="0.2">
      <c r="BD35817" s="325"/>
      <c r="EL35817" s="325"/>
    </row>
    <row r="35818" spans="56:142" x14ac:dyDescent="0.2">
      <c r="BD35818" s="325"/>
      <c r="EL35818" s="325"/>
    </row>
    <row r="35819" spans="56:142" x14ac:dyDescent="0.2">
      <c r="BD35819" s="325"/>
      <c r="EL35819" s="325"/>
    </row>
    <row r="35820" spans="56:142" x14ac:dyDescent="0.2">
      <c r="BD35820" s="325"/>
      <c r="EL35820" s="325"/>
    </row>
    <row r="35821" spans="56:142" x14ac:dyDescent="0.2">
      <c r="BD35821" s="325"/>
      <c r="EL35821" s="325"/>
    </row>
    <row r="35822" spans="56:142" x14ac:dyDescent="0.2">
      <c r="BD35822" s="325"/>
      <c r="EL35822" s="325"/>
    </row>
    <row r="35823" spans="56:142" x14ac:dyDescent="0.2">
      <c r="BD35823" s="325"/>
      <c r="EL35823" s="325"/>
    </row>
    <row r="35824" spans="56:142" x14ac:dyDescent="0.2">
      <c r="BD35824" s="325"/>
      <c r="EL35824" s="325"/>
    </row>
    <row r="35825" spans="56:142" x14ac:dyDescent="0.2">
      <c r="BD35825" s="325"/>
      <c r="EL35825" s="325"/>
    </row>
    <row r="35826" spans="56:142" x14ac:dyDescent="0.2">
      <c r="BD35826" s="325"/>
      <c r="EL35826" s="325"/>
    </row>
    <row r="35827" spans="56:142" x14ac:dyDescent="0.2">
      <c r="BD35827" s="325"/>
      <c r="EL35827" s="325"/>
    </row>
    <row r="35828" spans="56:142" x14ac:dyDescent="0.2">
      <c r="BD35828" s="325"/>
      <c r="EL35828" s="325"/>
    </row>
    <row r="35829" spans="56:142" x14ac:dyDescent="0.2">
      <c r="BD35829" s="325"/>
      <c r="EL35829" s="325"/>
    </row>
    <row r="35830" spans="56:142" x14ac:dyDescent="0.2">
      <c r="BD35830" s="325"/>
      <c r="EL35830" s="325"/>
    </row>
    <row r="35831" spans="56:142" x14ac:dyDescent="0.2">
      <c r="BD35831" s="325"/>
      <c r="EL35831" s="325"/>
    </row>
    <row r="35832" spans="56:142" x14ac:dyDescent="0.2">
      <c r="BD35832" s="325"/>
      <c r="EL35832" s="325"/>
    </row>
    <row r="35833" spans="56:142" x14ac:dyDescent="0.2">
      <c r="BD35833" s="325"/>
      <c r="EL35833" s="325"/>
    </row>
    <row r="35834" spans="56:142" x14ac:dyDescent="0.2">
      <c r="BD35834" s="325"/>
      <c r="EL35834" s="325"/>
    </row>
    <row r="35835" spans="56:142" x14ac:dyDescent="0.2">
      <c r="BD35835" s="325"/>
      <c r="EL35835" s="325"/>
    </row>
    <row r="35836" spans="56:142" x14ac:dyDescent="0.2">
      <c r="BD35836" s="325"/>
      <c r="EL35836" s="325"/>
    </row>
    <row r="35837" spans="56:142" x14ac:dyDescent="0.2">
      <c r="BD35837" s="325"/>
      <c r="EL35837" s="325"/>
    </row>
    <row r="35838" spans="56:142" x14ac:dyDescent="0.2">
      <c r="BD35838" s="325"/>
      <c r="EL35838" s="325"/>
    </row>
    <row r="35839" spans="56:142" x14ac:dyDescent="0.2">
      <c r="BD35839" s="325"/>
      <c r="EL35839" s="325"/>
    </row>
    <row r="35840" spans="56:142" x14ac:dyDescent="0.2">
      <c r="BD35840" s="325"/>
      <c r="EL35840" s="325"/>
    </row>
    <row r="35841" spans="56:142" x14ac:dyDescent="0.2">
      <c r="BD35841" s="325"/>
      <c r="EL35841" s="325"/>
    </row>
    <row r="35842" spans="56:142" x14ac:dyDescent="0.2">
      <c r="BD35842" s="325"/>
      <c r="EL35842" s="325"/>
    </row>
    <row r="35843" spans="56:142" x14ac:dyDescent="0.2">
      <c r="BD35843" s="325"/>
      <c r="EL35843" s="325"/>
    </row>
    <row r="35844" spans="56:142" x14ac:dyDescent="0.2">
      <c r="BD35844" s="325"/>
      <c r="EL35844" s="325"/>
    </row>
    <row r="35845" spans="56:142" x14ac:dyDescent="0.2">
      <c r="BD35845" s="325"/>
      <c r="EL35845" s="325"/>
    </row>
    <row r="35846" spans="56:142" x14ac:dyDescent="0.2">
      <c r="BD35846" s="325"/>
      <c r="EL35846" s="325"/>
    </row>
    <row r="35847" spans="56:142" x14ac:dyDescent="0.2">
      <c r="BD35847" s="325"/>
      <c r="EL35847" s="325"/>
    </row>
    <row r="35848" spans="56:142" x14ac:dyDescent="0.2">
      <c r="BD35848" s="325"/>
      <c r="EL35848" s="325"/>
    </row>
    <row r="35849" spans="56:142" x14ac:dyDescent="0.2">
      <c r="BD35849" s="325"/>
      <c r="EL35849" s="325"/>
    </row>
    <row r="35850" spans="56:142" x14ac:dyDescent="0.2">
      <c r="BD35850" s="325"/>
      <c r="EL35850" s="325"/>
    </row>
    <row r="35851" spans="56:142" x14ac:dyDescent="0.2">
      <c r="BD35851" s="325"/>
      <c r="EL35851" s="325"/>
    </row>
    <row r="35852" spans="56:142" x14ac:dyDescent="0.2">
      <c r="BD35852" s="325"/>
      <c r="EL35852" s="325"/>
    </row>
    <row r="35853" spans="56:142" x14ac:dyDescent="0.2">
      <c r="BD35853" s="325"/>
      <c r="EL35853" s="325"/>
    </row>
    <row r="35854" spans="56:142" x14ac:dyDescent="0.2">
      <c r="BD35854" s="325"/>
      <c r="EL35854" s="325"/>
    </row>
    <row r="35855" spans="56:142" x14ac:dyDescent="0.2">
      <c r="BD35855" s="325"/>
      <c r="EL35855" s="325"/>
    </row>
    <row r="35856" spans="56:142" x14ac:dyDescent="0.2">
      <c r="BD35856" s="325"/>
      <c r="EL35856" s="325"/>
    </row>
    <row r="35857" spans="56:142" x14ac:dyDescent="0.2">
      <c r="BD35857" s="325"/>
      <c r="EL35857" s="325"/>
    </row>
    <row r="35858" spans="56:142" x14ac:dyDescent="0.2">
      <c r="BD35858" s="325"/>
      <c r="EL35858" s="325"/>
    </row>
    <row r="35859" spans="56:142" x14ac:dyDescent="0.2">
      <c r="BD35859" s="325"/>
      <c r="EL35859" s="325"/>
    </row>
    <row r="35860" spans="56:142" x14ac:dyDescent="0.2">
      <c r="BD35860" s="325"/>
      <c r="EL35860" s="325"/>
    </row>
    <row r="35861" spans="56:142" x14ac:dyDescent="0.2">
      <c r="BD35861" s="325"/>
      <c r="EL35861" s="325"/>
    </row>
    <row r="35862" spans="56:142" x14ac:dyDescent="0.2">
      <c r="BD35862" s="325"/>
      <c r="EL35862" s="325"/>
    </row>
    <row r="35863" spans="56:142" x14ac:dyDescent="0.2">
      <c r="BD35863" s="325"/>
      <c r="EL35863" s="325"/>
    </row>
    <row r="35864" spans="56:142" x14ac:dyDescent="0.2">
      <c r="BD35864" s="325"/>
      <c r="EL35864" s="325"/>
    </row>
    <row r="35865" spans="56:142" x14ac:dyDescent="0.2">
      <c r="BD35865" s="325"/>
      <c r="EL35865" s="325"/>
    </row>
    <row r="35866" spans="56:142" x14ac:dyDescent="0.2">
      <c r="BD35866" s="325"/>
      <c r="EL35866" s="325"/>
    </row>
    <row r="35867" spans="56:142" x14ac:dyDescent="0.2">
      <c r="BD35867" s="325"/>
      <c r="EL35867" s="325"/>
    </row>
    <row r="35868" spans="56:142" x14ac:dyDescent="0.2">
      <c r="BD35868" s="325"/>
      <c r="EL35868" s="325"/>
    </row>
    <row r="35869" spans="56:142" x14ac:dyDescent="0.2">
      <c r="BD35869" s="325"/>
      <c r="EL35869" s="325"/>
    </row>
    <row r="35870" spans="56:142" x14ac:dyDescent="0.2">
      <c r="BD35870" s="325"/>
      <c r="EL35870" s="325"/>
    </row>
    <row r="35871" spans="56:142" x14ac:dyDescent="0.2">
      <c r="BD35871" s="325"/>
      <c r="EL35871" s="325"/>
    </row>
    <row r="35872" spans="56:142" x14ac:dyDescent="0.2">
      <c r="BD35872" s="325"/>
      <c r="EL35872" s="325"/>
    </row>
    <row r="35873" spans="56:142" x14ac:dyDescent="0.2">
      <c r="BD35873" s="325"/>
      <c r="EL35873" s="325"/>
    </row>
    <row r="35874" spans="56:142" x14ac:dyDescent="0.2">
      <c r="BD35874" s="325"/>
      <c r="EL35874" s="325"/>
    </row>
    <row r="35875" spans="56:142" x14ac:dyDescent="0.2">
      <c r="BD35875" s="325"/>
      <c r="EL35875" s="325"/>
    </row>
    <row r="35876" spans="56:142" x14ac:dyDescent="0.2">
      <c r="BD35876" s="325"/>
      <c r="EL35876" s="325"/>
    </row>
    <row r="35877" spans="56:142" x14ac:dyDescent="0.2">
      <c r="BD35877" s="325"/>
      <c r="EL35877" s="325"/>
    </row>
    <row r="35878" spans="56:142" x14ac:dyDescent="0.2">
      <c r="BD35878" s="325"/>
      <c r="EL35878" s="325"/>
    </row>
    <row r="35879" spans="56:142" x14ac:dyDescent="0.2">
      <c r="BD35879" s="325"/>
      <c r="EL35879" s="325"/>
    </row>
    <row r="35880" spans="56:142" x14ac:dyDescent="0.2">
      <c r="BD35880" s="325"/>
      <c r="EL35880" s="325"/>
    </row>
    <row r="35881" spans="56:142" x14ac:dyDescent="0.2">
      <c r="BD35881" s="325"/>
      <c r="EL35881" s="325"/>
    </row>
    <row r="35882" spans="56:142" x14ac:dyDescent="0.2">
      <c r="BD35882" s="325"/>
      <c r="EL35882" s="325"/>
    </row>
    <row r="35883" spans="56:142" x14ac:dyDescent="0.2">
      <c r="BD35883" s="325"/>
      <c r="EL35883" s="325"/>
    </row>
    <row r="35884" spans="56:142" x14ac:dyDescent="0.2">
      <c r="BD35884" s="325"/>
      <c r="EL35884" s="325"/>
    </row>
    <row r="35885" spans="56:142" x14ac:dyDescent="0.2">
      <c r="BD35885" s="325"/>
      <c r="EL35885" s="325"/>
    </row>
    <row r="35886" spans="56:142" x14ac:dyDescent="0.2">
      <c r="BD35886" s="325"/>
      <c r="EL35886" s="325"/>
    </row>
    <row r="35887" spans="56:142" x14ac:dyDescent="0.2">
      <c r="BD35887" s="325"/>
      <c r="EL35887" s="325"/>
    </row>
    <row r="35888" spans="56:142" x14ac:dyDescent="0.2">
      <c r="BD35888" s="325"/>
      <c r="EL35888" s="325"/>
    </row>
    <row r="35889" spans="56:142" x14ac:dyDescent="0.2">
      <c r="BD35889" s="325"/>
      <c r="EL35889" s="325"/>
    </row>
    <row r="35890" spans="56:142" x14ac:dyDescent="0.2">
      <c r="BD35890" s="325"/>
      <c r="EL35890" s="325"/>
    </row>
    <row r="35891" spans="56:142" x14ac:dyDescent="0.2">
      <c r="BD35891" s="325"/>
      <c r="EL35891" s="325"/>
    </row>
    <row r="35892" spans="56:142" x14ac:dyDescent="0.2">
      <c r="BD35892" s="325"/>
      <c r="EL35892" s="325"/>
    </row>
    <row r="35893" spans="56:142" x14ac:dyDescent="0.2">
      <c r="BD35893" s="325"/>
      <c r="EL35893" s="325"/>
    </row>
    <row r="35894" spans="56:142" x14ac:dyDescent="0.2">
      <c r="BD35894" s="325"/>
      <c r="EL35894" s="325"/>
    </row>
    <row r="35895" spans="56:142" x14ac:dyDescent="0.2">
      <c r="BD35895" s="325"/>
      <c r="EL35895" s="325"/>
    </row>
    <row r="35896" spans="56:142" x14ac:dyDescent="0.2">
      <c r="BD35896" s="325"/>
      <c r="EL35896" s="325"/>
    </row>
    <row r="35897" spans="56:142" x14ac:dyDescent="0.2">
      <c r="BD35897" s="325"/>
      <c r="EL35897" s="325"/>
    </row>
    <row r="35898" spans="56:142" x14ac:dyDescent="0.2">
      <c r="BD35898" s="325"/>
      <c r="EL35898" s="325"/>
    </row>
    <row r="35899" spans="56:142" x14ac:dyDescent="0.2">
      <c r="BD35899" s="325"/>
      <c r="EL35899" s="325"/>
    </row>
    <row r="35900" spans="56:142" x14ac:dyDescent="0.2">
      <c r="BD35900" s="325"/>
      <c r="EL35900" s="325"/>
    </row>
    <row r="35901" spans="56:142" x14ac:dyDescent="0.2">
      <c r="BD35901" s="325"/>
      <c r="EL35901" s="325"/>
    </row>
    <row r="35902" spans="56:142" x14ac:dyDescent="0.2">
      <c r="BD35902" s="325"/>
      <c r="EL35902" s="325"/>
    </row>
    <row r="35903" spans="56:142" x14ac:dyDescent="0.2">
      <c r="BD35903" s="325"/>
      <c r="EL35903" s="325"/>
    </row>
    <row r="35904" spans="56:142" x14ac:dyDescent="0.2">
      <c r="BD35904" s="325"/>
      <c r="EL35904" s="325"/>
    </row>
    <row r="35905" spans="56:142" x14ac:dyDescent="0.2">
      <c r="BD35905" s="325"/>
      <c r="EL35905" s="325"/>
    </row>
    <row r="35906" spans="56:142" x14ac:dyDescent="0.2">
      <c r="BD35906" s="325"/>
      <c r="EL35906" s="325"/>
    </row>
    <row r="35907" spans="56:142" x14ac:dyDescent="0.2">
      <c r="BD35907" s="325"/>
      <c r="EL35907" s="325"/>
    </row>
    <row r="35908" spans="56:142" x14ac:dyDescent="0.2">
      <c r="BD35908" s="325"/>
      <c r="EL35908" s="325"/>
    </row>
    <row r="35909" spans="56:142" x14ac:dyDescent="0.2">
      <c r="BD35909" s="325"/>
      <c r="EL35909" s="325"/>
    </row>
    <row r="35910" spans="56:142" x14ac:dyDescent="0.2">
      <c r="BD35910" s="325"/>
      <c r="EL35910" s="325"/>
    </row>
    <row r="35911" spans="56:142" x14ac:dyDescent="0.2">
      <c r="BD35911" s="325"/>
      <c r="EL35911" s="325"/>
    </row>
    <row r="35912" spans="56:142" x14ac:dyDescent="0.2">
      <c r="BD35912" s="325"/>
      <c r="EL35912" s="325"/>
    </row>
    <row r="35913" spans="56:142" x14ac:dyDescent="0.2">
      <c r="BD35913" s="325"/>
      <c r="EL35913" s="325"/>
    </row>
    <row r="35914" spans="56:142" x14ac:dyDescent="0.2">
      <c r="BD35914" s="325"/>
      <c r="EL35914" s="325"/>
    </row>
    <row r="35915" spans="56:142" x14ac:dyDescent="0.2">
      <c r="BD35915" s="325"/>
      <c r="EL35915" s="325"/>
    </row>
    <row r="35916" spans="56:142" x14ac:dyDescent="0.2">
      <c r="BD35916" s="325"/>
      <c r="EL35916" s="325"/>
    </row>
    <row r="35917" spans="56:142" x14ac:dyDescent="0.2">
      <c r="BD35917" s="325"/>
      <c r="EL35917" s="325"/>
    </row>
    <row r="35918" spans="56:142" x14ac:dyDescent="0.2">
      <c r="BD35918" s="325"/>
      <c r="EL35918" s="325"/>
    </row>
    <row r="35919" spans="56:142" x14ac:dyDescent="0.2">
      <c r="BD35919" s="325"/>
      <c r="EL35919" s="325"/>
    </row>
    <row r="35920" spans="56:142" x14ac:dyDescent="0.2">
      <c r="BD35920" s="325"/>
      <c r="EL35920" s="325"/>
    </row>
    <row r="35921" spans="56:142" x14ac:dyDescent="0.2">
      <c r="BD35921" s="325"/>
      <c r="EL35921" s="325"/>
    </row>
    <row r="35922" spans="56:142" x14ac:dyDescent="0.2">
      <c r="BD35922" s="325"/>
      <c r="EL35922" s="325"/>
    </row>
    <row r="35923" spans="56:142" x14ac:dyDescent="0.2">
      <c r="BD35923" s="325"/>
      <c r="EL35923" s="325"/>
    </row>
    <row r="35924" spans="56:142" x14ac:dyDescent="0.2">
      <c r="BD35924" s="325"/>
      <c r="EL35924" s="325"/>
    </row>
    <row r="35925" spans="56:142" x14ac:dyDescent="0.2">
      <c r="BD35925" s="325"/>
      <c r="EL35925" s="325"/>
    </row>
    <row r="35926" spans="56:142" x14ac:dyDescent="0.2">
      <c r="BD35926" s="325"/>
      <c r="EL35926" s="325"/>
    </row>
    <row r="35927" spans="56:142" x14ac:dyDescent="0.2">
      <c r="BD35927" s="325"/>
      <c r="EL35927" s="325"/>
    </row>
    <row r="35928" spans="56:142" x14ac:dyDescent="0.2">
      <c r="BD35928" s="325"/>
      <c r="EL35928" s="325"/>
    </row>
    <row r="35929" spans="56:142" x14ac:dyDescent="0.2">
      <c r="BD35929" s="325"/>
      <c r="EL35929" s="325"/>
    </row>
    <row r="35930" spans="56:142" x14ac:dyDescent="0.2">
      <c r="BD35930" s="325"/>
      <c r="EL35930" s="325"/>
    </row>
    <row r="35931" spans="56:142" x14ac:dyDescent="0.2">
      <c r="BD35931" s="325"/>
      <c r="EL35931" s="325"/>
    </row>
    <row r="35932" spans="56:142" x14ac:dyDescent="0.2">
      <c r="BD35932" s="325"/>
      <c r="EL35932" s="325"/>
    </row>
    <row r="35933" spans="56:142" x14ac:dyDescent="0.2">
      <c r="BD35933" s="325"/>
      <c r="EL35933" s="325"/>
    </row>
    <row r="35934" spans="56:142" x14ac:dyDescent="0.2">
      <c r="BD35934" s="325"/>
      <c r="EL35934" s="325"/>
    </row>
    <row r="35935" spans="56:142" x14ac:dyDescent="0.2">
      <c r="BD35935" s="325"/>
      <c r="EL35935" s="325"/>
    </row>
    <row r="35936" spans="56:142" x14ac:dyDescent="0.2">
      <c r="BD35936" s="325"/>
      <c r="EL35936" s="325"/>
    </row>
    <row r="35937" spans="56:142" x14ac:dyDescent="0.2">
      <c r="BD35937" s="325"/>
      <c r="EL35937" s="325"/>
    </row>
    <row r="35938" spans="56:142" x14ac:dyDescent="0.2">
      <c r="BD35938" s="325"/>
      <c r="EL35938" s="325"/>
    </row>
    <row r="35939" spans="56:142" x14ac:dyDescent="0.2">
      <c r="BD35939" s="325"/>
      <c r="EL35939" s="325"/>
    </row>
    <row r="35940" spans="56:142" x14ac:dyDescent="0.2">
      <c r="BD35940" s="325"/>
      <c r="EL35940" s="325"/>
    </row>
    <row r="35941" spans="56:142" x14ac:dyDescent="0.2">
      <c r="BD35941" s="325"/>
      <c r="EL35941" s="325"/>
    </row>
    <row r="35942" spans="56:142" x14ac:dyDescent="0.2">
      <c r="BD35942" s="325"/>
      <c r="EL35942" s="325"/>
    </row>
    <row r="35943" spans="56:142" x14ac:dyDescent="0.2">
      <c r="BD35943" s="325"/>
      <c r="EL35943" s="325"/>
    </row>
    <row r="35944" spans="56:142" x14ac:dyDescent="0.2">
      <c r="BD35944" s="325"/>
      <c r="EL35944" s="325"/>
    </row>
    <row r="35945" spans="56:142" x14ac:dyDescent="0.2">
      <c r="BD35945" s="325"/>
      <c r="EL35945" s="325"/>
    </row>
    <row r="35946" spans="56:142" x14ac:dyDescent="0.2">
      <c r="BD35946" s="325"/>
      <c r="EL35946" s="325"/>
    </row>
    <row r="35947" spans="56:142" x14ac:dyDescent="0.2">
      <c r="BD35947" s="325"/>
      <c r="EL35947" s="325"/>
    </row>
    <row r="35948" spans="56:142" x14ac:dyDescent="0.2">
      <c r="BD35948" s="325"/>
      <c r="EL35948" s="325"/>
    </row>
    <row r="35949" spans="56:142" x14ac:dyDescent="0.2">
      <c r="BD35949" s="325"/>
      <c r="EL35949" s="325"/>
    </row>
    <row r="35950" spans="56:142" x14ac:dyDescent="0.2">
      <c r="BD35950" s="325"/>
      <c r="EL35950" s="325"/>
    </row>
    <row r="35951" spans="56:142" x14ac:dyDescent="0.2">
      <c r="BD35951" s="325"/>
      <c r="EL35951" s="325"/>
    </row>
    <row r="35952" spans="56:142" x14ac:dyDescent="0.2">
      <c r="BD35952" s="325"/>
      <c r="EL35952" s="325"/>
    </row>
    <row r="35953" spans="56:142" x14ac:dyDescent="0.2">
      <c r="BD35953" s="325"/>
      <c r="EL35953" s="325"/>
    </row>
    <row r="35954" spans="56:142" x14ac:dyDescent="0.2">
      <c r="BD35954" s="325"/>
      <c r="EL35954" s="325"/>
    </row>
    <row r="35955" spans="56:142" x14ac:dyDescent="0.2">
      <c r="BD35955" s="325"/>
      <c r="EL35955" s="325"/>
    </row>
    <row r="35956" spans="56:142" x14ac:dyDescent="0.2">
      <c r="BD35956" s="325"/>
      <c r="EL35956" s="325"/>
    </row>
    <row r="35957" spans="56:142" x14ac:dyDescent="0.2">
      <c r="BD35957" s="325"/>
      <c r="EL35957" s="325"/>
    </row>
    <row r="35958" spans="56:142" x14ac:dyDescent="0.2">
      <c r="BD35958" s="325"/>
      <c r="EL35958" s="325"/>
    </row>
    <row r="35959" spans="56:142" x14ac:dyDescent="0.2">
      <c r="BD35959" s="325"/>
      <c r="EL35959" s="325"/>
    </row>
    <row r="35960" spans="56:142" x14ac:dyDescent="0.2">
      <c r="BD35960" s="325"/>
      <c r="EL35960" s="325"/>
    </row>
    <row r="35961" spans="56:142" x14ac:dyDescent="0.2">
      <c r="BD35961" s="325"/>
      <c r="EL35961" s="325"/>
    </row>
    <row r="35962" spans="56:142" x14ac:dyDescent="0.2">
      <c r="BD35962" s="325"/>
      <c r="EL35962" s="325"/>
    </row>
    <row r="35963" spans="56:142" x14ac:dyDescent="0.2">
      <c r="BD35963" s="325"/>
      <c r="EL35963" s="325"/>
    </row>
    <row r="35964" spans="56:142" x14ac:dyDescent="0.2">
      <c r="BD35964" s="325"/>
      <c r="EL35964" s="325"/>
    </row>
    <row r="35965" spans="56:142" x14ac:dyDescent="0.2">
      <c r="BD35965" s="325"/>
      <c r="EL35965" s="325"/>
    </row>
    <row r="35966" spans="56:142" x14ac:dyDescent="0.2">
      <c r="BD35966" s="325"/>
      <c r="EL35966" s="325"/>
    </row>
    <row r="35967" spans="56:142" x14ac:dyDescent="0.2">
      <c r="BD35967" s="325"/>
      <c r="EL35967" s="325"/>
    </row>
    <row r="35968" spans="56:142" x14ac:dyDescent="0.2">
      <c r="BD35968" s="325"/>
      <c r="EL35968" s="325"/>
    </row>
    <row r="35969" spans="56:142" x14ac:dyDescent="0.2">
      <c r="BD35969" s="325"/>
      <c r="EL35969" s="325"/>
    </row>
    <row r="35970" spans="56:142" x14ac:dyDescent="0.2">
      <c r="BD35970" s="325"/>
      <c r="EL35970" s="325"/>
    </row>
    <row r="35971" spans="56:142" x14ac:dyDescent="0.2">
      <c r="BD35971" s="325"/>
      <c r="EL35971" s="325"/>
    </row>
    <row r="35972" spans="56:142" x14ac:dyDescent="0.2">
      <c r="BD35972" s="325"/>
      <c r="EL35972" s="325"/>
    </row>
    <row r="35973" spans="56:142" x14ac:dyDescent="0.2">
      <c r="BD35973" s="325"/>
      <c r="EL35973" s="325"/>
    </row>
    <row r="35974" spans="56:142" x14ac:dyDescent="0.2">
      <c r="BD35974" s="325"/>
      <c r="EL35974" s="325"/>
    </row>
    <row r="35975" spans="56:142" x14ac:dyDescent="0.2">
      <c r="BD35975" s="325"/>
      <c r="EL35975" s="325"/>
    </row>
    <row r="35976" spans="56:142" x14ac:dyDescent="0.2">
      <c r="BD35976" s="325"/>
      <c r="EL35976" s="325"/>
    </row>
    <row r="35977" spans="56:142" x14ac:dyDescent="0.2">
      <c r="BD35977" s="325"/>
      <c r="EL35977" s="325"/>
    </row>
    <row r="35978" spans="56:142" x14ac:dyDescent="0.2">
      <c r="BD35978" s="325"/>
      <c r="EL35978" s="325"/>
    </row>
    <row r="35979" spans="56:142" x14ac:dyDescent="0.2">
      <c r="BD35979" s="325"/>
      <c r="EL35979" s="325"/>
    </row>
    <row r="35980" spans="56:142" x14ac:dyDescent="0.2">
      <c r="BD35980" s="325"/>
      <c r="EL35980" s="325"/>
    </row>
    <row r="35981" spans="56:142" x14ac:dyDescent="0.2">
      <c r="BD35981" s="325"/>
      <c r="EL35981" s="325"/>
    </row>
    <row r="35982" spans="56:142" x14ac:dyDescent="0.2">
      <c r="BD35982" s="325"/>
      <c r="EL35982" s="325"/>
    </row>
    <row r="35983" spans="56:142" x14ac:dyDescent="0.2">
      <c r="BD35983" s="325"/>
      <c r="EL35983" s="325"/>
    </row>
    <row r="35984" spans="56:142" x14ac:dyDescent="0.2">
      <c r="BD35984" s="325"/>
      <c r="EL35984" s="325"/>
    </row>
    <row r="35985" spans="56:142" x14ac:dyDescent="0.2">
      <c r="BD35985" s="325"/>
      <c r="EL35985" s="325"/>
    </row>
    <row r="35986" spans="56:142" x14ac:dyDescent="0.2">
      <c r="BD35986" s="325"/>
      <c r="EL35986" s="325"/>
    </row>
    <row r="35987" spans="56:142" x14ac:dyDescent="0.2">
      <c r="BD35987" s="325"/>
      <c r="EL35987" s="325"/>
    </row>
    <row r="35988" spans="56:142" x14ac:dyDescent="0.2">
      <c r="BD35988" s="325"/>
      <c r="EL35988" s="325"/>
    </row>
    <row r="35989" spans="56:142" x14ac:dyDescent="0.2">
      <c r="BD35989" s="325"/>
      <c r="EL35989" s="325"/>
    </row>
    <row r="35990" spans="56:142" x14ac:dyDescent="0.2">
      <c r="BD35990" s="325"/>
      <c r="EL35990" s="325"/>
    </row>
    <row r="35991" spans="56:142" x14ac:dyDescent="0.2">
      <c r="BD35991" s="325"/>
      <c r="EL35991" s="325"/>
    </row>
    <row r="35992" spans="56:142" x14ac:dyDescent="0.2">
      <c r="BD35992" s="325"/>
      <c r="EL35992" s="325"/>
    </row>
    <row r="35993" spans="56:142" x14ac:dyDescent="0.2">
      <c r="BD35993" s="325"/>
      <c r="EL35993" s="325"/>
    </row>
    <row r="35994" spans="56:142" x14ac:dyDescent="0.2">
      <c r="BD35994" s="325"/>
      <c r="EL35994" s="325"/>
    </row>
    <row r="35995" spans="56:142" x14ac:dyDescent="0.2">
      <c r="BD35995" s="325"/>
      <c r="EL35995" s="325"/>
    </row>
    <row r="35996" spans="56:142" x14ac:dyDescent="0.2">
      <c r="BD35996" s="325"/>
      <c r="EL35996" s="325"/>
    </row>
    <row r="35997" spans="56:142" x14ac:dyDescent="0.2">
      <c r="BD35997" s="325"/>
      <c r="EL35997" s="325"/>
    </row>
    <row r="35998" spans="56:142" x14ac:dyDescent="0.2">
      <c r="BD35998" s="325"/>
      <c r="EL35998" s="325"/>
    </row>
    <row r="35999" spans="56:142" x14ac:dyDescent="0.2">
      <c r="BD35999" s="325"/>
      <c r="EL35999" s="325"/>
    </row>
    <row r="36000" spans="56:142" x14ac:dyDescent="0.2">
      <c r="BD36000" s="325"/>
      <c r="EL36000" s="325"/>
    </row>
    <row r="36001" spans="56:142" x14ac:dyDescent="0.2">
      <c r="BD36001" s="325"/>
      <c r="EL36001" s="325"/>
    </row>
    <row r="36002" spans="56:142" x14ac:dyDescent="0.2">
      <c r="BD36002" s="325"/>
      <c r="EL36002" s="325"/>
    </row>
    <row r="36003" spans="56:142" x14ac:dyDescent="0.2">
      <c r="BD36003" s="325"/>
      <c r="EL36003" s="325"/>
    </row>
    <row r="36004" spans="56:142" x14ac:dyDescent="0.2">
      <c r="BD36004" s="325"/>
      <c r="EL36004" s="325"/>
    </row>
    <row r="36005" spans="56:142" x14ac:dyDescent="0.2">
      <c r="BD36005" s="325"/>
      <c r="EL36005" s="325"/>
    </row>
    <row r="36006" spans="56:142" x14ac:dyDescent="0.2">
      <c r="BD36006" s="325"/>
      <c r="EL36006" s="325"/>
    </row>
    <row r="36007" spans="56:142" x14ac:dyDescent="0.2">
      <c r="BD36007" s="325"/>
      <c r="EL36007" s="325"/>
    </row>
    <row r="36008" spans="56:142" x14ac:dyDescent="0.2">
      <c r="BD36008" s="325"/>
      <c r="EL36008" s="325"/>
    </row>
    <row r="36009" spans="56:142" x14ac:dyDescent="0.2">
      <c r="BD36009" s="325"/>
      <c r="EL36009" s="325"/>
    </row>
    <row r="36010" spans="56:142" x14ac:dyDescent="0.2">
      <c r="BD36010" s="325"/>
      <c r="EL36010" s="325"/>
    </row>
    <row r="36011" spans="56:142" x14ac:dyDescent="0.2">
      <c r="BD36011" s="325"/>
      <c r="EL36011" s="325"/>
    </row>
    <row r="36012" spans="56:142" x14ac:dyDescent="0.2">
      <c r="BD36012" s="325"/>
      <c r="EL36012" s="325"/>
    </row>
    <row r="36013" spans="56:142" x14ac:dyDescent="0.2">
      <c r="BD36013" s="325"/>
      <c r="EL36013" s="325"/>
    </row>
    <row r="36014" spans="56:142" x14ac:dyDescent="0.2">
      <c r="BD36014" s="325"/>
      <c r="EL36014" s="325"/>
    </row>
    <row r="36015" spans="56:142" x14ac:dyDescent="0.2">
      <c r="BD36015" s="325"/>
      <c r="EL36015" s="325"/>
    </row>
    <row r="36016" spans="56:142" x14ac:dyDescent="0.2">
      <c r="BD36016" s="325"/>
      <c r="EL36016" s="325"/>
    </row>
    <row r="36017" spans="56:142" x14ac:dyDescent="0.2">
      <c r="BD36017" s="325"/>
      <c r="EL36017" s="325"/>
    </row>
    <row r="36018" spans="56:142" x14ac:dyDescent="0.2">
      <c r="BD36018" s="325"/>
      <c r="EL36018" s="325"/>
    </row>
    <row r="36019" spans="56:142" x14ac:dyDescent="0.2">
      <c r="BD36019" s="325"/>
      <c r="EL36019" s="325"/>
    </row>
    <row r="36020" spans="56:142" x14ac:dyDescent="0.2">
      <c r="BD36020" s="325"/>
      <c r="EL36020" s="325"/>
    </row>
    <row r="36021" spans="56:142" x14ac:dyDescent="0.2">
      <c r="BD36021" s="325"/>
      <c r="EL36021" s="325"/>
    </row>
    <row r="36022" spans="56:142" x14ac:dyDescent="0.2">
      <c r="BD36022" s="325"/>
      <c r="EL36022" s="325"/>
    </row>
    <row r="36023" spans="56:142" x14ac:dyDescent="0.2">
      <c r="BD36023" s="325"/>
      <c r="EL36023" s="325"/>
    </row>
    <row r="36024" spans="56:142" x14ac:dyDescent="0.2">
      <c r="BD36024" s="325"/>
      <c r="EL36024" s="325"/>
    </row>
    <row r="36025" spans="56:142" x14ac:dyDescent="0.2">
      <c r="BD36025" s="325"/>
      <c r="EL36025" s="325"/>
    </row>
    <row r="36026" spans="56:142" x14ac:dyDescent="0.2">
      <c r="BD36026" s="325"/>
      <c r="EL36026" s="325"/>
    </row>
    <row r="36027" spans="56:142" x14ac:dyDescent="0.2">
      <c r="BD36027" s="325"/>
      <c r="EL36027" s="325"/>
    </row>
    <row r="36028" spans="56:142" x14ac:dyDescent="0.2">
      <c r="BD36028" s="325"/>
      <c r="EL36028" s="325"/>
    </row>
    <row r="36029" spans="56:142" x14ac:dyDescent="0.2">
      <c r="BD36029" s="325"/>
      <c r="EL36029" s="325"/>
    </row>
    <row r="36030" spans="56:142" x14ac:dyDescent="0.2">
      <c r="BD36030" s="325"/>
      <c r="EL36030" s="325"/>
    </row>
    <row r="36031" spans="56:142" x14ac:dyDescent="0.2">
      <c r="BD36031" s="325"/>
      <c r="EL36031" s="325"/>
    </row>
    <row r="36032" spans="56:142" x14ac:dyDescent="0.2">
      <c r="BD36032" s="325"/>
      <c r="EL36032" s="325"/>
    </row>
    <row r="36033" spans="56:142" x14ac:dyDescent="0.2">
      <c r="BD36033" s="325"/>
      <c r="EL36033" s="325"/>
    </row>
    <row r="36034" spans="56:142" x14ac:dyDescent="0.2">
      <c r="BD36034" s="325"/>
      <c r="EL36034" s="325"/>
    </row>
    <row r="36035" spans="56:142" x14ac:dyDescent="0.2">
      <c r="BD36035" s="325"/>
      <c r="EL36035" s="325"/>
    </row>
    <row r="36036" spans="56:142" x14ac:dyDescent="0.2">
      <c r="BD36036" s="325"/>
      <c r="EL36036" s="325"/>
    </row>
    <row r="36037" spans="56:142" x14ac:dyDescent="0.2">
      <c r="BD36037" s="325"/>
      <c r="EL36037" s="325"/>
    </row>
    <row r="36038" spans="56:142" x14ac:dyDescent="0.2">
      <c r="BD36038" s="325"/>
      <c r="EL36038" s="325"/>
    </row>
    <row r="36039" spans="56:142" x14ac:dyDescent="0.2">
      <c r="BD36039" s="325"/>
      <c r="EL36039" s="325"/>
    </row>
    <row r="36040" spans="56:142" x14ac:dyDescent="0.2">
      <c r="BD36040" s="325"/>
      <c r="EL36040" s="325"/>
    </row>
    <row r="36041" spans="56:142" x14ac:dyDescent="0.2">
      <c r="BD36041" s="325"/>
      <c r="EL36041" s="325"/>
    </row>
    <row r="36042" spans="56:142" x14ac:dyDescent="0.2">
      <c r="BD36042" s="325"/>
      <c r="EL36042" s="325"/>
    </row>
    <row r="36043" spans="56:142" x14ac:dyDescent="0.2">
      <c r="BD36043" s="325"/>
      <c r="EL36043" s="325"/>
    </row>
    <row r="36044" spans="56:142" x14ac:dyDescent="0.2">
      <c r="BD36044" s="325"/>
      <c r="EL36044" s="325"/>
    </row>
    <row r="36045" spans="56:142" x14ac:dyDescent="0.2">
      <c r="BD36045" s="325"/>
      <c r="EL36045" s="325"/>
    </row>
    <row r="36046" spans="56:142" x14ac:dyDescent="0.2">
      <c r="BD36046" s="325"/>
      <c r="EL36046" s="325"/>
    </row>
    <row r="36047" spans="56:142" x14ac:dyDescent="0.2">
      <c r="BD36047" s="325"/>
      <c r="EL36047" s="325"/>
    </row>
    <row r="36048" spans="56:142" x14ac:dyDescent="0.2">
      <c r="BD36048" s="325"/>
      <c r="EL36048" s="325"/>
    </row>
    <row r="36049" spans="56:142" x14ac:dyDescent="0.2">
      <c r="BD36049" s="325"/>
      <c r="EL36049" s="325"/>
    </row>
    <row r="36050" spans="56:142" x14ac:dyDescent="0.2">
      <c r="BD36050" s="325"/>
      <c r="EL36050" s="325"/>
    </row>
    <row r="36051" spans="56:142" x14ac:dyDescent="0.2">
      <c r="BD36051" s="325"/>
      <c r="EL36051" s="325"/>
    </row>
    <row r="36052" spans="56:142" x14ac:dyDescent="0.2">
      <c r="BD36052" s="325"/>
      <c r="EL36052" s="325"/>
    </row>
    <row r="36053" spans="56:142" x14ac:dyDescent="0.2">
      <c r="BD36053" s="325"/>
      <c r="EL36053" s="325"/>
    </row>
    <row r="36054" spans="56:142" x14ac:dyDescent="0.2">
      <c r="BD36054" s="325"/>
      <c r="EL36054" s="325"/>
    </row>
    <row r="36055" spans="56:142" x14ac:dyDescent="0.2">
      <c r="BD36055" s="325"/>
      <c r="EL36055" s="325"/>
    </row>
    <row r="36056" spans="56:142" x14ac:dyDescent="0.2">
      <c r="BD36056" s="325"/>
      <c r="EL36056" s="325"/>
    </row>
    <row r="36057" spans="56:142" x14ac:dyDescent="0.2">
      <c r="BD36057" s="325"/>
      <c r="EL36057" s="325"/>
    </row>
    <row r="36058" spans="56:142" x14ac:dyDescent="0.2">
      <c r="BD36058" s="325"/>
      <c r="EL36058" s="325"/>
    </row>
    <row r="36059" spans="56:142" x14ac:dyDescent="0.2">
      <c r="BD36059" s="325"/>
      <c r="EL36059" s="325"/>
    </row>
    <row r="36060" spans="56:142" x14ac:dyDescent="0.2">
      <c r="BD36060" s="325"/>
      <c r="EL36060" s="325"/>
    </row>
    <row r="36061" spans="56:142" x14ac:dyDescent="0.2">
      <c r="BD36061" s="325"/>
      <c r="EL36061" s="325"/>
    </row>
    <row r="36062" spans="56:142" x14ac:dyDescent="0.2">
      <c r="BD36062" s="325"/>
      <c r="EL36062" s="325"/>
    </row>
    <row r="36063" spans="56:142" x14ac:dyDescent="0.2">
      <c r="BD36063" s="325"/>
      <c r="EL36063" s="325"/>
    </row>
    <row r="36064" spans="56:142" x14ac:dyDescent="0.2">
      <c r="BD36064" s="325"/>
      <c r="EL36064" s="325"/>
    </row>
    <row r="36065" spans="56:142" x14ac:dyDescent="0.2">
      <c r="BD36065" s="325"/>
      <c r="EL36065" s="325"/>
    </row>
    <row r="36066" spans="56:142" x14ac:dyDescent="0.2">
      <c r="BD36066" s="325"/>
      <c r="EL36066" s="325"/>
    </row>
    <row r="36067" spans="56:142" x14ac:dyDescent="0.2">
      <c r="BD36067" s="325"/>
      <c r="EL36067" s="325"/>
    </row>
    <row r="36068" spans="56:142" x14ac:dyDescent="0.2">
      <c r="BD36068" s="325"/>
      <c r="EL36068" s="325"/>
    </row>
    <row r="36069" spans="56:142" x14ac:dyDescent="0.2">
      <c r="BD36069" s="325"/>
      <c r="EL36069" s="325"/>
    </row>
    <row r="36070" spans="56:142" x14ac:dyDescent="0.2">
      <c r="BD36070" s="325"/>
      <c r="EL36070" s="325"/>
    </row>
    <row r="36071" spans="56:142" x14ac:dyDescent="0.2">
      <c r="BD36071" s="325"/>
      <c r="EL36071" s="325"/>
    </row>
    <row r="36072" spans="56:142" x14ac:dyDescent="0.2">
      <c r="BD36072" s="325"/>
      <c r="EL36072" s="325"/>
    </row>
    <row r="36073" spans="56:142" x14ac:dyDescent="0.2">
      <c r="BD36073" s="325"/>
      <c r="EL36073" s="325"/>
    </row>
    <row r="36074" spans="56:142" x14ac:dyDescent="0.2">
      <c r="BD36074" s="325"/>
      <c r="EL36074" s="325"/>
    </row>
    <row r="36075" spans="56:142" x14ac:dyDescent="0.2">
      <c r="BD36075" s="325"/>
      <c r="EL36075" s="325"/>
    </row>
    <row r="36076" spans="56:142" x14ac:dyDescent="0.2">
      <c r="BD36076" s="325"/>
      <c r="EL36076" s="325"/>
    </row>
    <row r="36077" spans="56:142" x14ac:dyDescent="0.2">
      <c r="BD36077" s="325"/>
      <c r="EL36077" s="325"/>
    </row>
    <row r="36078" spans="56:142" x14ac:dyDescent="0.2">
      <c r="BD36078" s="325"/>
      <c r="EL36078" s="325"/>
    </row>
    <row r="36079" spans="56:142" x14ac:dyDescent="0.2">
      <c r="BD36079" s="325"/>
      <c r="EL36079" s="325"/>
    </row>
    <row r="36080" spans="56:142" x14ac:dyDescent="0.2">
      <c r="BD36080" s="325"/>
      <c r="EL36080" s="325"/>
    </row>
    <row r="36081" spans="56:142" x14ac:dyDescent="0.2">
      <c r="BD36081" s="325"/>
      <c r="EL36081" s="325"/>
    </row>
    <row r="36082" spans="56:142" x14ac:dyDescent="0.2">
      <c r="BD36082" s="325"/>
      <c r="EL36082" s="325"/>
    </row>
    <row r="36083" spans="56:142" x14ac:dyDescent="0.2">
      <c r="BD36083" s="325"/>
      <c r="EL36083" s="325"/>
    </row>
    <row r="36084" spans="56:142" x14ac:dyDescent="0.2">
      <c r="BD36084" s="325"/>
      <c r="EL36084" s="325"/>
    </row>
    <row r="36085" spans="56:142" x14ac:dyDescent="0.2">
      <c r="BD36085" s="325"/>
      <c r="EL36085" s="325"/>
    </row>
    <row r="36086" spans="56:142" x14ac:dyDescent="0.2">
      <c r="BD36086" s="325"/>
      <c r="EL36086" s="325"/>
    </row>
    <row r="36087" spans="56:142" x14ac:dyDescent="0.2">
      <c r="BD36087" s="325"/>
      <c r="EL36087" s="325"/>
    </row>
    <row r="36088" spans="56:142" x14ac:dyDescent="0.2">
      <c r="BD36088" s="325"/>
      <c r="EL36088" s="325"/>
    </row>
    <row r="36089" spans="56:142" x14ac:dyDescent="0.2">
      <c r="BD36089" s="325"/>
      <c r="EL36089" s="325"/>
    </row>
    <row r="36090" spans="56:142" x14ac:dyDescent="0.2">
      <c r="BD36090" s="325"/>
      <c r="EL36090" s="325"/>
    </row>
    <row r="36091" spans="56:142" x14ac:dyDescent="0.2">
      <c r="BD36091" s="325"/>
      <c r="EL36091" s="325"/>
    </row>
    <row r="36092" spans="56:142" x14ac:dyDescent="0.2">
      <c r="BD36092" s="325"/>
      <c r="EL36092" s="325"/>
    </row>
    <row r="36093" spans="56:142" x14ac:dyDescent="0.2">
      <c r="BD36093" s="325"/>
      <c r="EL36093" s="325"/>
    </row>
    <row r="36094" spans="56:142" x14ac:dyDescent="0.2">
      <c r="BD36094" s="325"/>
      <c r="EL36094" s="325"/>
    </row>
    <row r="36095" spans="56:142" x14ac:dyDescent="0.2">
      <c r="BD36095" s="325"/>
      <c r="EL36095" s="325"/>
    </row>
    <row r="36096" spans="56:142" x14ac:dyDescent="0.2">
      <c r="BD36096" s="325"/>
      <c r="EL36096" s="325"/>
    </row>
    <row r="36097" spans="56:142" x14ac:dyDescent="0.2">
      <c r="BD36097" s="325"/>
      <c r="EL36097" s="325"/>
    </row>
    <row r="36098" spans="56:142" x14ac:dyDescent="0.2">
      <c r="BD36098" s="325"/>
      <c r="EL36098" s="325"/>
    </row>
    <row r="36099" spans="56:142" x14ac:dyDescent="0.2">
      <c r="BD36099" s="325"/>
      <c r="EL36099" s="325"/>
    </row>
    <row r="36100" spans="56:142" x14ac:dyDescent="0.2">
      <c r="BD36100" s="325"/>
      <c r="EL36100" s="325"/>
    </row>
    <row r="36101" spans="56:142" x14ac:dyDescent="0.2">
      <c r="BD36101" s="325"/>
      <c r="EL36101" s="325"/>
    </row>
    <row r="36102" spans="56:142" x14ac:dyDescent="0.2">
      <c r="BD36102" s="325"/>
      <c r="EL36102" s="325"/>
    </row>
    <row r="36103" spans="56:142" x14ac:dyDescent="0.2">
      <c r="BD36103" s="325"/>
      <c r="EL36103" s="325"/>
    </row>
    <row r="36104" spans="56:142" x14ac:dyDescent="0.2">
      <c r="BD36104" s="325"/>
      <c r="EL36104" s="325"/>
    </row>
    <row r="36105" spans="56:142" x14ac:dyDescent="0.2">
      <c r="BD36105" s="325"/>
      <c r="EL36105" s="325"/>
    </row>
    <row r="36106" spans="56:142" x14ac:dyDescent="0.2">
      <c r="BD36106" s="325"/>
      <c r="EL36106" s="325"/>
    </row>
    <row r="36107" spans="56:142" x14ac:dyDescent="0.2">
      <c r="BD36107" s="325"/>
      <c r="EL36107" s="325"/>
    </row>
    <row r="36108" spans="56:142" x14ac:dyDescent="0.2">
      <c r="BD36108" s="325"/>
      <c r="EL36108" s="325"/>
    </row>
    <row r="36109" spans="56:142" x14ac:dyDescent="0.2">
      <c r="BD36109" s="325"/>
      <c r="EL36109" s="325"/>
    </row>
    <row r="36110" spans="56:142" x14ac:dyDescent="0.2">
      <c r="BD36110" s="325"/>
      <c r="EL36110" s="325"/>
    </row>
    <row r="36111" spans="56:142" x14ac:dyDescent="0.2">
      <c r="BD36111" s="325"/>
      <c r="EL36111" s="325"/>
    </row>
    <row r="36112" spans="56:142" x14ac:dyDescent="0.2">
      <c r="BD36112" s="325"/>
      <c r="EL36112" s="325"/>
    </row>
    <row r="36113" spans="56:142" x14ac:dyDescent="0.2">
      <c r="BD36113" s="325"/>
      <c r="EL36113" s="325"/>
    </row>
    <row r="36114" spans="56:142" x14ac:dyDescent="0.2">
      <c r="BD36114" s="325"/>
      <c r="EL36114" s="325"/>
    </row>
    <row r="36115" spans="56:142" x14ac:dyDescent="0.2">
      <c r="BD36115" s="325"/>
      <c r="EL36115" s="325"/>
    </row>
    <row r="36116" spans="56:142" x14ac:dyDescent="0.2">
      <c r="BD36116" s="325"/>
      <c r="EL36116" s="325"/>
    </row>
    <row r="36117" spans="56:142" x14ac:dyDescent="0.2">
      <c r="BD36117" s="325"/>
      <c r="EL36117" s="325"/>
    </row>
    <row r="36118" spans="56:142" x14ac:dyDescent="0.2">
      <c r="BD36118" s="325"/>
      <c r="EL36118" s="325"/>
    </row>
    <row r="36119" spans="56:142" x14ac:dyDescent="0.2">
      <c r="BD36119" s="325"/>
      <c r="EL36119" s="325"/>
    </row>
    <row r="36120" spans="56:142" x14ac:dyDescent="0.2">
      <c r="BD36120" s="325"/>
      <c r="EL36120" s="325"/>
    </row>
    <row r="36121" spans="56:142" x14ac:dyDescent="0.2">
      <c r="BD36121" s="325"/>
      <c r="EL36121" s="325"/>
    </row>
    <row r="36122" spans="56:142" x14ac:dyDescent="0.2">
      <c r="BD36122" s="325"/>
      <c r="EL36122" s="325"/>
    </row>
    <row r="36123" spans="56:142" x14ac:dyDescent="0.2">
      <c r="BD36123" s="325"/>
      <c r="EL36123" s="325"/>
    </row>
    <row r="36124" spans="56:142" x14ac:dyDescent="0.2">
      <c r="BD36124" s="325"/>
      <c r="EL36124" s="325"/>
    </row>
    <row r="36125" spans="56:142" x14ac:dyDescent="0.2">
      <c r="BD36125" s="325"/>
      <c r="EL36125" s="325"/>
    </row>
    <row r="36126" spans="56:142" x14ac:dyDescent="0.2">
      <c r="BD36126" s="325"/>
      <c r="EL36126" s="325"/>
    </row>
    <row r="36127" spans="56:142" x14ac:dyDescent="0.2">
      <c r="BD36127" s="325"/>
      <c r="EL36127" s="325"/>
    </row>
    <row r="36128" spans="56:142" x14ac:dyDescent="0.2">
      <c r="BD36128" s="325"/>
      <c r="EL36128" s="325"/>
    </row>
    <row r="36129" spans="56:142" x14ac:dyDescent="0.2">
      <c r="BD36129" s="325"/>
      <c r="EL36129" s="325"/>
    </row>
    <row r="36130" spans="56:142" x14ac:dyDescent="0.2">
      <c r="BD36130" s="325"/>
      <c r="EL36130" s="325"/>
    </row>
    <row r="36131" spans="56:142" x14ac:dyDescent="0.2">
      <c r="BD36131" s="325"/>
      <c r="EL36131" s="325"/>
    </row>
    <row r="36132" spans="56:142" x14ac:dyDescent="0.2">
      <c r="BD36132" s="325"/>
      <c r="EL36132" s="325"/>
    </row>
    <row r="36133" spans="56:142" x14ac:dyDescent="0.2">
      <c r="BD36133" s="325"/>
      <c r="EL36133" s="325"/>
    </row>
    <row r="36134" spans="56:142" x14ac:dyDescent="0.2">
      <c r="BD36134" s="325"/>
      <c r="EL36134" s="325"/>
    </row>
    <row r="36135" spans="56:142" x14ac:dyDescent="0.2">
      <c r="BD36135" s="325"/>
      <c r="EL36135" s="325"/>
    </row>
    <row r="36136" spans="56:142" x14ac:dyDescent="0.2">
      <c r="BD36136" s="325"/>
      <c r="EL36136" s="325"/>
    </row>
    <row r="36137" spans="56:142" x14ac:dyDescent="0.2">
      <c r="BD36137" s="325"/>
      <c r="EL36137" s="325"/>
    </row>
    <row r="36138" spans="56:142" x14ac:dyDescent="0.2">
      <c r="BD36138" s="325"/>
      <c r="EL36138" s="325"/>
    </row>
    <row r="36139" spans="56:142" x14ac:dyDescent="0.2">
      <c r="BD36139" s="325"/>
      <c r="EL36139" s="325"/>
    </row>
    <row r="36140" spans="56:142" x14ac:dyDescent="0.2">
      <c r="BD36140" s="325"/>
      <c r="EL36140" s="325"/>
    </row>
    <row r="36141" spans="56:142" x14ac:dyDescent="0.2">
      <c r="BD36141" s="325"/>
      <c r="EL36141" s="325"/>
    </row>
    <row r="36142" spans="56:142" x14ac:dyDescent="0.2">
      <c r="BD36142" s="325"/>
      <c r="EL36142" s="325"/>
    </row>
    <row r="36143" spans="56:142" x14ac:dyDescent="0.2">
      <c r="BD36143" s="325"/>
      <c r="EL36143" s="325"/>
    </row>
    <row r="36144" spans="56:142" x14ac:dyDescent="0.2">
      <c r="BD36144" s="325"/>
      <c r="EL36144" s="325"/>
    </row>
    <row r="36145" spans="56:142" x14ac:dyDescent="0.2">
      <c r="BD36145" s="325"/>
      <c r="EL36145" s="325"/>
    </row>
    <row r="36146" spans="56:142" x14ac:dyDescent="0.2">
      <c r="BD36146" s="325"/>
      <c r="EL36146" s="325"/>
    </row>
    <row r="36147" spans="56:142" x14ac:dyDescent="0.2">
      <c r="BD36147" s="325"/>
      <c r="EL36147" s="325"/>
    </row>
    <row r="36148" spans="56:142" x14ac:dyDescent="0.2">
      <c r="BD36148" s="325"/>
      <c r="EL36148" s="325"/>
    </row>
    <row r="36149" spans="56:142" x14ac:dyDescent="0.2">
      <c r="BD36149" s="325"/>
      <c r="EL36149" s="325"/>
    </row>
    <row r="36150" spans="56:142" x14ac:dyDescent="0.2">
      <c r="BD36150" s="325"/>
      <c r="EL36150" s="325"/>
    </row>
    <row r="36151" spans="56:142" x14ac:dyDescent="0.2">
      <c r="BD36151" s="325"/>
      <c r="EL36151" s="325"/>
    </row>
    <row r="36152" spans="56:142" x14ac:dyDescent="0.2">
      <c r="BD36152" s="325"/>
      <c r="EL36152" s="325"/>
    </row>
    <row r="36153" spans="56:142" x14ac:dyDescent="0.2">
      <c r="BD36153" s="325"/>
      <c r="EL36153" s="325"/>
    </row>
    <row r="36154" spans="56:142" x14ac:dyDescent="0.2">
      <c r="BD36154" s="325"/>
      <c r="EL36154" s="325"/>
    </row>
    <row r="36155" spans="56:142" x14ac:dyDescent="0.2">
      <c r="BD36155" s="325"/>
      <c r="EL36155" s="325"/>
    </row>
    <row r="36156" spans="56:142" x14ac:dyDescent="0.2">
      <c r="BD36156" s="325"/>
      <c r="EL36156" s="325"/>
    </row>
    <row r="36157" spans="56:142" x14ac:dyDescent="0.2">
      <c r="BD36157" s="325"/>
      <c r="EL36157" s="325"/>
    </row>
    <row r="36158" spans="56:142" x14ac:dyDescent="0.2">
      <c r="BD36158" s="325"/>
      <c r="EL36158" s="325"/>
    </row>
    <row r="36159" spans="56:142" x14ac:dyDescent="0.2">
      <c r="BD36159" s="325"/>
      <c r="EL36159" s="325"/>
    </row>
    <row r="36160" spans="56:142" x14ac:dyDescent="0.2">
      <c r="BD36160" s="325"/>
      <c r="EL36160" s="325"/>
    </row>
    <row r="36161" spans="56:142" x14ac:dyDescent="0.2">
      <c r="BD36161" s="325"/>
      <c r="EL36161" s="325"/>
    </row>
    <row r="36162" spans="56:142" x14ac:dyDescent="0.2">
      <c r="BD36162" s="325"/>
      <c r="EL36162" s="325"/>
    </row>
    <row r="36163" spans="56:142" x14ac:dyDescent="0.2">
      <c r="BD36163" s="325"/>
      <c r="EL36163" s="325"/>
    </row>
    <row r="36164" spans="56:142" x14ac:dyDescent="0.2">
      <c r="BD36164" s="325"/>
      <c r="EL36164" s="325"/>
    </row>
    <row r="36165" spans="56:142" x14ac:dyDescent="0.2">
      <c r="BD36165" s="325"/>
      <c r="EL36165" s="325"/>
    </row>
    <row r="36166" spans="56:142" x14ac:dyDescent="0.2">
      <c r="BD36166" s="325"/>
      <c r="EL36166" s="325"/>
    </row>
    <row r="36167" spans="56:142" x14ac:dyDescent="0.2">
      <c r="BD36167" s="325"/>
      <c r="EL36167" s="325"/>
    </row>
    <row r="36168" spans="56:142" x14ac:dyDescent="0.2">
      <c r="BD36168" s="325"/>
      <c r="EL36168" s="325"/>
    </row>
    <row r="36169" spans="56:142" x14ac:dyDescent="0.2">
      <c r="BD36169" s="325"/>
      <c r="EL36169" s="325"/>
    </row>
    <row r="36170" spans="56:142" x14ac:dyDescent="0.2">
      <c r="BD36170" s="325"/>
      <c r="EL36170" s="325"/>
    </row>
    <row r="36171" spans="56:142" x14ac:dyDescent="0.2">
      <c r="BD36171" s="325"/>
      <c r="EL36171" s="325"/>
    </row>
    <row r="36172" spans="56:142" x14ac:dyDescent="0.2">
      <c r="BD36172" s="325"/>
      <c r="EL36172" s="325"/>
    </row>
    <row r="36173" spans="56:142" x14ac:dyDescent="0.2">
      <c r="BD36173" s="325"/>
      <c r="EL36173" s="325"/>
    </row>
    <row r="36174" spans="56:142" x14ac:dyDescent="0.2">
      <c r="BD36174" s="325"/>
      <c r="EL36174" s="325"/>
    </row>
    <row r="36175" spans="56:142" x14ac:dyDescent="0.2">
      <c r="BD36175" s="325"/>
      <c r="EL36175" s="325"/>
    </row>
    <row r="36176" spans="56:142" x14ac:dyDescent="0.2">
      <c r="BD36176" s="325"/>
      <c r="EL36176" s="325"/>
    </row>
    <row r="36177" spans="56:142" x14ac:dyDescent="0.2">
      <c r="BD36177" s="325"/>
      <c r="EL36177" s="325"/>
    </row>
    <row r="36178" spans="56:142" x14ac:dyDescent="0.2">
      <c r="BD36178" s="325"/>
      <c r="EL36178" s="325"/>
    </row>
    <row r="36179" spans="56:142" x14ac:dyDescent="0.2">
      <c r="BD36179" s="325"/>
      <c r="EL36179" s="325"/>
    </row>
    <row r="36180" spans="56:142" x14ac:dyDescent="0.2">
      <c r="BD36180" s="325"/>
      <c r="EL36180" s="325"/>
    </row>
    <row r="36181" spans="56:142" x14ac:dyDescent="0.2">
      <c r="BD36181" s="325"/>
      <c r="EL36181" s="325"/>
    </row>
    <row r="36182" spans="56:142" x14ac:dyDescent="0.2">
      <c r="BD36182" s="325"/>
      <c r="EL36182" s="325"/>
    </row>
    <row r="36183" spans="56:142" x14ac:dyDescent="0.2">
      <c r="BD36183" s="325"/>
      <c r="EL36183" s="325"/>
    </row>
    <row r="36184" spans="56:142" x14ac:dyDescent="0.2">
      <c r="BD36184" s="325"/>
      <c r="EL36184" s="325"/>
    </row>
    <row r="36185" spans="56:142" x14ac:dyDescent="0.2">
      <c r="BD36185" s="325"/>
      <c r="EL36185" s="325"/>
    </row>
    <row r="36186" spans="56:142" x14ac:dyDescent="0.2">
      <c r="BD36186" s="325"/>
      <c r="EL36186" s="325"/>
    </row>
    <row r="36187" spans="56:142" x14ac:dyDescent="0.2">
      <c r="BD36187" s="325"/>
      <c r="EL36187" s="325"/>
    </row>
    <row r="36188" spans="56:142" x14ac:dyDescent="0.2">
      <c r="BD36188" s="325"/>
      <c r="EL36188" s="325"/>
    </row>
    <row r="36189" spans="56:142" x14ac:dyDescent="0.2">
      <c r="BD36189" s="325"/>
      <c r="EL36189" s="325"/>
    </row>
    <row r="36190" spans="56:142" x14ac:dyDescent="0.2">
      <c r="BD36190" s="325"/>
      <c r="EL36190" s="325"/>
    </row>
    <row r="36191" spans="56:142" x14ac:dyDescent="0.2">
      <c r="BD36191" s="325"/>
      <c r="EL36191" s="325"/>
    </row>
    <row r="36192" spans="56:142" x14ac:dyDescent="0.2">
      <c r="BD36192" s="325"/>
      <c r="EL36192" s="325"/>
    </row>
    <row r="36193" spans="56:142" x14ac:dyDescent="0.2">
      <c r="BD36193" s="325"/>
      <c r="EL36193" s="325"/>
    </row>
    <row r="36194" spans="56:142" x14ac:dyDescent="0.2">
      <c r="BD36194" s="325"/>
      <c r="EL36194" s="325"/>
    </row>
    <row r="36195" spans="56:142" x14ac:dyDescent="0.2">
      <c r="BD36195" s="325"/>
      <c r="EL36195" s="325"/>
    </row>
    <row r="36196" spans="56:142" x14ac:dyDescent="0.2">
      <c r="BD36196" s="325"/>
      <c r="EL36196" s="325"/>
    </row>
    <row r="36197" spans="56:142" x14ac:dyDescent="0.2">
      <c r="BD36197" s="325"/>
      <c r="EL36197" s="325"/>
    </row>
    <row r="36198" spans="56:142" x14ac:dyDescent="0.2">
      <c r="BD36198" s="325"/>
      <c r="EL36198" s="325"/>
    </row>
    <row r="36199" spans="56:142" x14ac:dyDescent="0.2">
      <c r="BD36199" s="325"/>
      <c r="EL36199" s="325"/>
    </row>
    <row r="36200" spans="56:142" x14ac:dyDescent="0.2">
      <c r="BD36200" s="325"/>
      <c r="EL36200" s="325"/>
    </row>
    <row r="36201" spans="56:142" x14ac:dyDescent="0.2">
      <c r="BD36201" s="325"/>
      <c r="EL36201" s="325"/>
    </row>
    <row r="36202" spans="56:142" x14ac:dyDescent="0.2">
      <c r="BD36202" s="325"/>
      <c r="EL36202" s="325"/>
    </row>
    <row r="36203" spans="56:142" x14ac:dyDescent="0.2">
      <c r="BD36203" s="325"/>
      <c r="EL36203" s="325"/>
    </row>
    <row r="36204" spans="56:142" x14ac:dyDescent="0.2">
      <c r="BD36204" s="325"/>
      <c r="EL36204" s="325"/>
    </row>
    <row r="36205" spans="56:142" x14ac:dyDescent="0.2">
      <c r="BD36205" s="325"/>
      <c r="EL36205" s="325"/>
    </row>
    <row r="36206" spans="56:142" x14ac:dyDescent="0.2">
      <c r="BD36206" s="325"/>
      <c r="EL36206" s="325"/>
    </row>
    <row r="36207" spans="56:142" x14ac:dyDescent="0.2">
      <c r="BD36207" s="325"/>
      <c r="EL36207" s="325"/>
    </row>
    <row r="36208" spans="56:142" x14ac:dyDescent="0.2">
      <c r="BD36208" s="325"/>
      <c r="EL36208" s="325"/>
    </row>
    <row r="36209" spans="56:142" x14ac:dyDescent="0.2">
      <c r="BD36209" s="325"/>
      <c r="EL36209" s="325"/>
    </row>
    <row r="36210" spans="56:142" x14ac:dyDescent="0.2">
      <c r="BD36210" s="325"/>
      <c r="EL36210" s="325"/>
    </row>
    <row r="36211" spans="56:142" x14ac:dyDescent="0.2">
      <c r="BD36211" s="325"/>
      <c r="EL36211" s="325"/>
    </row>
    <row r="36212" spans="56:142" x14ac:dyDescent="0.2">
      <c r="BD36212" s="325"/>
      <c r="EL36212" s="325"/>
    </row>
    <row r="36213" spans="56:142" x14ac:dyDescent="0.2">
      <c r="BD36213" s="325"/>
      <c r="EL36213" s="325"/>
    </row>
    <row r="36214" spans="56:142" x14ac:dyDescent="0.2">
      <c r="BD36214" s="325"/>
      <c r="EL36214" s="325"/>
    </row>
    <row r="36215" spans="56:142" x14ac:dyDescent="0.2">
      <c r="BD36215" s="325"/>
      <c r="EL36215" s="325"/>
    </row>
    <row r="36216" spans="56:142" x14ac:dyDescent="0.2">
      <c r="BD36216" s="325"/>
      <c r="EL36216" s="325"/>
    </row>
    <row r="36217" spans="56:142" x14ac:dyDescent="0.2">
      <c r="BD36217" s="325"/>
      <c r="EL36217" s="325"/>
    </row>
    <row r="36218" spans="56:142" x14ac:dyDescent="0.2">
      <c r="BD36218" s="325"/>
      <c r="EL36218" s="325"/>
    </row>
    <row r="36219" spans="56:142" x14ac:dyDescent="0.2">
      <c r="BD36219" s="325"/>
      <c r="EL36219" s="325"/>
    </row>
    <row r="36220" spans="56:142" x14ac:dyDescent="0.2">
      <c r="BD36220" s="325"/>
      <c r="EL36220" s="325"/>
    </row>
    <row r="36221" spans="56:142" x14ac:dyDescent="0.2">
      <c r="BD36221" s="325"/>
      <c r="EL36221" s="325"/>
    </row>
    <row r="36222" spans="56:142" x14ac:dyDescent="0.2">
      <c r="BD36222" s="325"/>
      <c r="EL36222" s="325"/>
    </row>
    <row r="36223" spans="56:142" x14ac:dyDescent="0.2">
      <c r="BD36223" s="325"/>
      <c r="EL36223" s="325"/>
    </row>
    <row r="36224" spans="56:142" x14ac:dyDescent="0.2">
      <c r="BD36224" s="325"/>
      <c r="EL36224" s="325"/>
    </row>
    <row r="36225" spans="56:142" x14ac:dyDescent="0.2">
      <c r="BD36225" s="325"/>
      <c r="EL36225" s="325"/>
    </row>
    <row r="36226" spans="56:142" x14ac:dyDescent="0.2">
      <c r="BD36226" s="325"/>
      <c r="EL36226" s="325"/>
    </row>
    <row r="36227" spans="56:142" x14ac:dyDescent="0.2">
      <c r="BD36227" s="325"/>
      <c r="EL36227" s="325"/>
    </row>
    <row r="36228" spans="56:142" x14ac:dyDescent="0.2">
      <c r="BD36228" s="325"/>
      <c r="EL36228" s="325"/>
    </row>
    <row r="36229" spans="56:142" x14ac:dyDescent="0.2">
      <c r="BD36229" s="325"/>
      <c r="EL36229" s="325"/>
    </row>
    <row r="36230" spans="56:142" x14ac:dyDescent="0.2">
      <c r="BD36230" s="325"/>
      <c r="EL36230" s="325"/>
    </row>
    <row r="36231" spans="56:142" x14ac:dyDescent="0.2">
      <c r="BD36231" s="325"/>
      <c r="EL36231" s="325"/>
    </row>
    <row r="36232" spans="56:142" x14ac:dyDescent="0.2">
      <c r="BD36232" s="325"/>
      <c r="EL36232" s="325"/>
    </row>
    <row r="36233" spans="56:142" x14ac:dyDescent="0.2">
      <c r="BD36233" s="325"/>
      <c r="EL36233" s="325"/>
    </row>
    <row r="36234" spans="56:142" x14ac:dyDescent="0.2">
      <c r="BD36234" s="325"/>
      <c r="EL36234" s="325"/>
    </row>
    <row r="36235" spans="56:142" x14ac:dyDescent="0.2">
      <c r="BD36235" s="325"/>
      <c r="EL36235" s="325"/>
    </row>
    <row r="36236" spans="56:142" x14ac:dyDescent="0.2">
      <c r="BD36236" s="325"/>
      <c r="EL36236" s="325"/>
    </row>
    <row r="36237" spans="56:142" x14ac:dyDescent="0.2">
      <c r="BD36237" s="325"/>
      <c r="EL36237" s="325"/>
    </row>
    <row r="36238" spans="56:142" x14ac:dyDescent="0.2">
      <c r="BD36238" s="325"/>
      <c r="EL36238" s="325"/>
    </row>
    <row r="36239" spans="56:142" x14ac:dyDescent="0.2">
      <c r="BD36239" s="325"/>
      <c r="EL36239" s="325"/>
    </row>
    <row r="36240" spans="56:142" x14ac:dyDescent="0.2">
      <c r="BD36240" s="325"/>
      <c r="EL36240" s="325"/>
    </row>
    <row r="36241" spans="56:142" x14ac:dyDescent="0.2">
      <c r="BD36241" s="325"/>
      <c r="EL36241" s="325"/>
    </row>
    <row r="36242" spans="56:142" x14ac:dyDescent="0.2">
      <c r="BD36242" s="325"/>
      <c r="EL36242" s="325"/>
    </row>
    <row r="36243" spans="56:142" x14ac:dyDescent="0.2">
      <c r="BD36243" s="325"/>
      <c r="EL36243" s="325"/>
    </row>
    <row r="36244" spans="56:142" x14ac:dyDescent="0.2">
      <c r="BD36244" s="325"/>
      <c r="EL36244" s="325"/>
    </row>
    <row r="36245" spans="56:142" x14ac:dyDescent="0.2">
      <c r="BD36245" s="325"/>
      <c r="EL36245" s="325"/>
    </row>
    <row r="36246" spans="56:142" x14ac:dyDescent="0.2">
      <c r="BD36246" s="325"/>
      <c r="EL36246" s="325"/>
    </row>
    <row r="36247" spans="56:142" x14ac:dyDescent="0.2">
      <c r="BD36247" s="325"/>
      <c r="EL36247" s="325"/>
    </row>
    <row r="36248" spans="56:142" x14ac:dyDescent="0.2">
      <c r="BD36248" s="325"/>
      <c r="EL36248" s="325"/>
    </row>
    <row r="36249" spans="56:142" x14ac:dyDescent="0.2">
      <c r="BD36249" s="325"/>
      <c r="EL36249" s="325"/>
    </row>
    <row r="36250" spans="56:142" x14ac:dyDescent="0.2">
      <c r="BD36250" s="325"/>
      <c r="EL36250" s="325"/>
    </row>
    <row r="36251" spans="56:142" x14ac:dyDescent="0.2">
      <c r="BD36251" s="325"/>
      <c r="EL36251" s="325"/>
    </row>
    <row r="36252" spans="56:142" x14ac:dyDescent="0.2">
      <c r="BD36252" s="325"/>
      <c r="EL36252" s="325"/>
    </row>
    <row r="36253" spans="56:142" x14ac:dyDescent="0.2">
      <c r="BD36253" s="325"/>
      <c r="EL36253" s="325"/>
    </row>
    <row r="36254" spans="56:142" x14ac:dyDescent="0.2">
      <c r="BD36254" s="325"/>
      <c r="EL36254" s="325"/>
    </row>
    <row r="36255" spans="56:142" x14ac:dyDescent="0.2">
      <c r="BD36255" s="325"/>
      <c r="EL36255" s="325"/>
    </row>
    <row r="36256" spans="56:142" x14ac:dyDescent="0.2">
      <c r="BD36256" s="325"/>
      <c r="EL36256" s="325"/>
    </row>
    <row r="36257" spans="56:142" x14ac:dyDescent="0.2">
      <c r="BD36257" s="325"/>
      <c r="EL36257" s="325"/>
    </row>
    <row r="36258" spans="56:142" x14ac:dyDescent="0.2">
      <c r="BD36258" s="325"/>
      <c r="EL36258" s="325"/>
    </row>
    <row r="36259" spans="56:142" x14ac:dyDescent="0.2">
      <c r="BD36259" s="325"/>
      <c r="EL36259" s="325"/>
    </row>
    <row r="36260" spans="56:142" x14ac:dyDescent="0.2">
      <c r="BD36260" s="325"/>
      <c r="EL36260" s="325"/>
    </row>
    <row r="36261" spans="56:142" x14ac:dyDescent="0.2">
      <c r="BD36261" s="325"/>
      <c r="EL36261" s="325"/>
    </row>
    <row r="36262" spans="56:142" x14ac:dyDescent="0.2">
      <c r="BD36262" s="325"/>
      <c r="EL36262" s="325"/>
    </row>
    <row r="36263" spans="56:142" x14ac:dyDescent="0.2">
      <c r="BD36263" s="325"/>
      <c r="EL36263" s="325"/>
    </row>
    <row r="36264" spans="56:142" x14ac:dyDescent="0.2">
      <c r="BD36264" s="325"/>
      <c r="EL36264" s="325"/>
    </row>
    <row r="36265" spans="56:142" x14ac:dyDescent="0.2">
      <c r="BD36265" s="325"/>
      <c r="EL36265" s="325"/>
    </row>
    <row r="36266" spans="56:142" x14ac:dyDescent="0.2">
      <c r="BD36266" s="325"/>
      <c r="EL36266" s="325"/>
    </row>
    <row r="36267" spans="56:142" x14ac:dyDescent="0.2">
      <c r="BD36267" s="325"/>
      <c r="EL36267" s="325"/>
    </row>
    <row r="36268" spans="56:142" x14ac:dyDescent="0.2">
      <c r="BD36268" s="325"/>
      <c r="EL36268" s="325"/>
    </row>
    <row r="36269" spans="56:142" x14ac:dyDescent="0.2">
      <c r="BD36269" s="325"/>
      <c r="EL36269" s="325"/>
    </row>
    <row r="36270" spans="56:142" x14ac:dyDescent="0.2">
      <c r="BD36270" s="325"/>
      <c r="EL36270" s="325"/>
    </row>
    <row r="36271" spans="56:142" x14ac:dyDescent="0.2">
      <c r="BD36271" s="325"/>
      <c r="EL36271" s="325"/>
    </row>
    <row r="36272" spans="56:142" x14ac:dyDescent="0.2">
      <c r="BD36272" s="325"/>
      <c r="EL36272" s="325"/>
    </row>
    <row r="36273" spans="56:142" x14ac:dyDescent="0.2">
      <c r="BD36273" s="325"/>
      <c r="EL36273" s="325"/>
    </row>
    <row r="36274" spans="56:142" x14ac:dyDescent="0.2">
      <c r="BD36274" s="325"/>
      <c r="EL36274" s="325"/>
    </row>
    <row r="36275" spans="56:142" x14ac:dyDescent="0.2">
      <c r="BD36275" s="325"/>
      <c r="EL36275" s="325"/>
    </row>
    <row r="36276" spans="56:142" x14ac:dyDescent="0.2">
      <c r="BD36276" s="325"/>
      <c r="EL36276" s="325"/>
    </row>
    <row r="36277" spans="56:142" x14ac:dyDescent="0.2">
      <c r="BD36277" s="325"/>
      <c r="EL36277" s="325"/>
    </row>
    <row r="36278" spans="56:142" x14ac:dyDescent="0.2">
      <c r="BD36278" s="325"/>
      <c r="EL36278" s="325"/>
    </row>
    <row r="36279" spans="56:142" x14ac:dyDescent="0.2">
      <c r="BD36279" s="325"/>
      <c r="EL36279" s="325"/>
    </row>
    <row r="36280" spans="56:142" x14ac:dyDescent="0.2">
      <c r="BD36280" s="325"/>
      <c r="EL36280" s="325"/>
    </row>
    <row r="36281" spans="56:142" x14ac:dyDescent="0.2">
      <c r="BD36281" s="325"/>
      <c r="EL36281" s="325"/>
    </row>
    <row r="36282" spans="56:142" x14ac:dyDescent="0.2">
      <c r="BD36282" s="325"/>
      <c r="EL36282" s="325"/>
    </row>
    <row r="36283" spans="56:142" x14ac:dyDescent="0.2">
      <c r="BD36283" s="325"/>
      <c r="EL36283" s="325"/>
    </row>
    <row r="36284" spans="56:142" x14ac:dyDescent="0.2">
      <c r="BD36284" s="325"/>
      <c r="EL36284" s="325"/>
    </row>
    <row r="36285" spans="56:142" x14ac:dyDescent="0.2">
      <c r="BD36285" s="325"/>
      <c r="EL36285" s="325"/>
    </row>
    <row r="36286" spans="56:142" x14ac:dyDescent="0.2">
      <c r="BD36286" s="325"/>
      <c r="EL36286" s="325"/>
    </row>
    <row r="36287" spans="56:142" x14ac:dyDescent="0.2">
      <c r="BD36287" s="325"/>
      <c r="EL36287" s="325"/>
    </row>
    <row r="36288" spans="56:142" x14ac:dyDescent="0.2">
      <c r="BD36288" s="325"/>
      <c r="EL36288" s="325"/>
    </row>
    <row r="36289" spans="56:142" x14ac:dyDescent="0.2">
      <c r="BD36289" s="325"/>
      <c r="EL36289" s="325"/>
    </row>
    <row r="36290" spans="56:142" x14ac:dyDescent="0.2">
      <c r="BD36290" s="325"/>
      <c r="EL36290" s="325"/>
    </row>
    <row r="36291" spans="56:142" x14ac:dyDescent="0.2">
      <c r="BD36291" s="325"/>
      <c r="EL36291" s="325"/>
    </row>
    <row r="36292" spans="56:142" x14ac:dyDescent="0.2">
      <c r="BD36292" s="325"/>
      <c r="EL36292" s="325"/>
    </row>
    <row r="36293" spans="56:142" x14ac:dyDescent="0.2">
      <c r="BD36293" s="325"/>
      <c r="EL36293" s="325"/>
    </row>
    <row r="36294" spans="56:142" x14ac:dyDescent="0.2">
      <c r="BD36294" s="325"/>
      <c r="EL36294" s="325"/>
    </row>
    <row r="36295" spans="56:142" x14ac:dyDescent="0.2">
      <c r="BD36295" s="325"/>
      <c r="EL36295" s="325"/>
    </row>
    <row r="36296" spans="56:142" x14ac:dyDescent="0.2">
      <c r="BD36296" s="325"/>
      <c r="EL36296" s="325"/>
    </row>
    <row r="36297" spans="56:142" x14ac:dyDescent="0.2">
      <c r="BD36297" s="325"/>
      <c r="EL36297" s="325"/>
    </row>
    <row r="36298" spans="56:142" x14ac:dyDescent="0.2">
      <c r="BD36298" s="325"/>
      <c r="EL36298" s="325"/>
    </row>
    <row r="36299" spans="56:142" x14ac:dyDescent="0.2">
      <c r="BD36299" s="325"/>
      <c r="EL36299" s="325"/>
    </row>
    <row r="36300" spans="56:142" x14ac:dyDescent="0.2">
      <c r="BD36300" s="325"/>
      <c r="EL36300" s="325"/>
    </row>
    <row r="36301" spans="56:142" x14ac:dyDescent="0.2">
      <c r="BD36301" s="325"/>
      <c r="EL36301" s="325"/>
    </row>
    <row r="36302" spans="56:142" x14ac:dyDescent="0.2">
      <c r="BD36302" s="325"/>
      <c r="EL36302" s="325"/>
    </row>
    <row r="36303" spans="56:142" x14ac:dyDescent="0.2">
      <c r="BD36303" s="325"/>
      <c r="EL36303" s="325"/>
    </row>
    <row r="36304" spans="56:142" x14ac:dyDescent="0.2">
      <c r="BD36304" s="325"/>
      <c r="EL36304" s="325"/>
    </row>
    <row r="36305" spans="56:142" x14ac:dyDescent="0.2">
      <c r="BD36305" s="325"/>
      <c r="EL36305" s="325"/>
    </row>
    <row r="36306" spans="56:142" x14ac:dyDescent="0.2">
      <c r="BD36306" s="325"/>
      <c r="EL36306" s="325"/>
    </row>
    <row r="36307" spans="56:142" x14ac:dyDescent="0.2">
      <c r="BD36307" s="325"/>
      <c r="EL36307" s="325"/>
    </row>
    <row r="36308" spans="56:142" x14ac:dyDescent="0.2">
      <c r="BD36308" s="325"/>
      <c r="EL36308" s="325"/>
    </row>
    <row r="36309" spans="56:142" x14ac:dyDescent="0.2">
      <c r="BD36309" s="325"/>
      <c r="EL36309" s="325"/>
    </row>
    <row r="36310" spans="56:142" x14ac:dyDescent="0.2">
      <c r="BD36310" s="325"/>
      <c r="EL36310" s="325"/>
    </row>
    <row r="36311" spans="56:142" x14ac:dyDescent="0.2">
      <c r="BD36311" s="325"/>
      <c r="EL36311" s="325"/>
    </row>
    <row r="36312" spans="56:142" x14ac:dyDescent="0.2">
      <c r="BD36312" s="325"/>
      <c r="EL36312" s="325"/>
    </row>
    <row r="36313" spans="56:142" x14ac:dyDescent="0.2">
      <c r="BD36313" s="325"/>
      <c r="EL36313" s="325"/>
    </row>
    <row r="36314" spans="56:142" x14ac:dyDescent="0.2">
      <c r="BD36314" s="325"/>
      <c r="EL36314" s="325"/>
    </row>
    <row r="36315" spans="56:142" x14ac:dyDescent="0.2">
      <c r="BD36315" s="325"/>
      <c r="EL36315" s="325"/>
    </row>
    <row r="36316" spans="56:142" x14ac:dyDescent="0.2">
      <c r="BD36316" s="325"/>
      <c r="EL36316" s="325"/>
    </row>
    <row r="36317" spans="56:142" x14ac:dyDescent="0.2">
      <c r="BD36317" s="325"/>
      <c r="EL36317" s="325"/>
    </row>
    <row r="36318" spans="56:142" x14ac:dyDescent="0.2">
      <c r="BD36318" s="325"/>
      <c r="EL36318" s="325"/>
    </row>
    <row r="36319" spans="56:142" x14ac:dyDescent="0.2">
      <c r="BD36319" s="325"/>
      <c r="EL36319" s="325"/>
    </row>
    <row r="36320" spans="56:142" x14ac:dyDescent="0.2">
      <c r="BD36320" s="325"/>
      <c r="EL36320" s="325"/>
    </row>
    <row r="36321" spans="56:142" x14ac:dyDescent="0.2">
      <c r="BD36321" s="325"/>
      <c r="EL36321" s="325"/>
    </row>
    <row r="36322" spans="56:142" x14ac:dyDescent="0.2">
      <c r="BD36322" s="325"/>
      <c r="EL36322" s="325"/>
    </row>
    <row r="36323" spans="56:142" x14ac:dyDescent="0.2">
      <c r="BD36323" s="325"/>
      <c r="EL36323" s="325"/>
    </row>
    <row r="36324" spans="56:142" x14ac:dyDescent="0.2">
      <c r="BD36324" s="325"/>
      <c r="EL36324" s="325"/>
    </row>
    <row r="36325" spans="56:142" x14ac:dyDescent="0.2">
      <c r="BD36325" s="325"/>
      <c r="EL36325" s="325"/>
    </row>
    <row r="36326" spans="56:142" x14ac:dyDescent="0.2">
      <c r="BD36326" s="325"/>
      <c r="EL36326" s="325"/>
    </row>
    <row r="36327" spans="56:142" x14ac:dyDescent="0.2">
      <c r="BD36327" s="325"/>
      <c r="EL36327" s="325"/>
    </row>
    <row r="36328" spans="56:142" x14ac:dyDescent="0.2">
      <c r="BD36328" s="325"/>
      <c r="EL36328" s="325"/>
    </row>
    <row r="36329" spans="56:142" x14ac:dyDescent="0.2">
      <c r="BD36329" s="325"/>
      <c r="EL36329" s="325"/>
    </row>
    <row r="36330" spans="56:142" x14ac:dyDescent="0.2">
      <c r="BD36330" s="325"/>
      <c r="EL36330" s="325"/>
    </row>
    <row r="36331" spans="56:142" x14ac:dyDescent="0.2">
      <c r="BD36331" s="325"/>
      <c r="EL36331" s="325"/>
    </row>
    <row r="36332" spans="56:142" x14ac:dyDescent="0.2">
      <c r="BD36332" s="325"/>
      <c r="EL36332" s="325"/>
    </row>
    <row r="36333" spans="56:142" x14ac:dyDescent="0.2">
      <c r="BD36333" s="325"/>
      <c r="EL36333" s="325"/>
    </row>
    <row r="36334" spans="56:142" x14ac:dyDescent="0.2">
      <c r="BD36334" s="325"/>
      <c r="EL36334" s="325"/>
    </row>
    <row r="36335" spans="56:142" x14ac:dyDescent="0.2">
      <c r="BD36335" s="325"/>
      <c r="EL36335" s="325"/>
    </row>
    <row r="36336" spans="56:142" x14ac:dyDescent="0.2">
      <c r="BD36336" s="325"/>
      <c r="EL36336" s="325"/>
    </row>
    <row r="36337" spans="56:142" x14ac:dyDescent="0.2">
      <c r="BD36337" s="325"/>
      <c r="EL36337" s="325"/>
    </row>
    <row r="36338" spans="56:142" x14ac:dyDescent="0.2">
      <c r="BD36338" s="325"/>
      <c r="EL36338" s="325"/>
    </row>
    <row r="36339" spans="56:142" x14ac:dyDescent="0.2">
      <c r="BD36339" s="325"/>
      <c r="EL36339" s="325"/>
    </row>
    <row r="36340" spans="56:142" x14ac:dyDescent="0.2">
      <c r="BD36340" s="325"/>
      <c r="EL36340" s="325"/>
    </row>
    <row r="36341" spans="56:142" x14ac:dyDescent="0.2">
      <c r="BD36341" s="325"/>
      <c r="EL36341" s="325"/>
    </row>
    <row r="36342" spans="56:142" x14ac:dyDescent="0.2">
      <c r="BD36342" s="325"/>
      <c r="EL36342" s="325"/>
    </row>
    <row r="36343" spans="56:142" x14ac:dyDescent="0.2">
      <c r="BD36343" s="325"/>
      <c r="EL36343" s="325"/>
    </row>
    <row r="36344" spans="56:142" x14ac:dyDescent="0.2">
      <c r="BD36344" s="325"/>
      <c r="EL36344" s="325"/>
    </row>
    <row r="36345" spans="56:142" x14ac:dyDescent="0.2">
      <c r="BD36345" s="325"/>
      <c r="EL36345" s="325"/>
    </row>
    <row r="36346" spans="56:142" x14ac:dyDescent="0.2">
      <c r="BD36346" s="325"/>
      <c r="EL36346" s="325"/>
    </row>
    <row r="36347" spans="56:142" x14ac:dyDescent="0.2">
      <c r="BD36347" s="325"/>
      <c r="EL36347" s="325"/>
    </row>
    <row r="36348" spans="56:142" x14ac:dyDescent="0.2">
      <c r="BD36348" s="325"/>
      <c r="EL36348" s="325"/>
    </row>
    <row r="36349" spans="56:142" x14ac:dyDescent="0.2">
      <c r="BD36349" s="325"/>
      <c r="EL36349" s="325"/>
    </row>
    <row r="36350" spans="56:142" x14ac:dyDescent="0.2">
      <c r="BD36350" s="325"/>
      <c r="EL36350" s="325"/>
    </row>
    <row r="36351" spans="56:142" x14ac:dyDescent="0.2">
      <c r="BD36351" s="325"/>
      <c r="EL36351" s="325"/>
    </row>
    <row r="36352" spans="56:142" x14ac:dyDescent="0.2">
      <c r="BD36352" s="325"/>
      <c r="EL36352" s="325"/>
    </row>
    <row r="36353" spans="56:142" x14ac:dyDescent="0.2">
      <c r="BD36353" s="325"/>
      <c r="EL36353" s="325"/>
    </row>
    <row r="36354" spans="56:142" x14ac:dyDescent="0.2">
      <c r="BD36354" s="325"/>
      <c r="EL36354" s="325"/>
    </row>
    <row r="36355" spans="56:142" x14ac:dyDescent="0.2">
      <c r="BD36355" s="325"/>
      <c r="EL36355" s="325"/>
    </row>
    <row r="36356" spans="56:142" x14ac:dyDescent="0.2">
      <c r="BD36356" s="325"/>
      <c r="EL36356" s="325"/>
    </row>
    <row r="36357" spans="56:142" x14ac:dyDescent="0.2">
      <c r="BD36357" s="325"/>
      <c r="EL36357" s="325"/>
    </row>
    <row r="36358" spans="56:142" x14ac:dyDescent="0.2">
      <c r="BD36358" s="325"/>
      <c r="EL36358" s="325"/>
    </row>
    <row r="36359" spans="56:142" x14ac:dyDescent="0.2">
      <c r="BD36359" s="325"/>
      <c r="EL36359" s="325"/>
    </row>
    <row r="36360" spans="56:142" x14ac:dyDescent="0.2">
      <c r="BD36360" s="325"/>
      <c r="EL36360" s="325"/>
    </row>
    <row r="36361" spans="56:142" x14ac:dyDescent="0.2">
      <c r="BD36361" s="325"/>
      <c r="EL36361" s="325"/>
    </row>
    <row r="36362" spans="56:142" x14ac:dyDescent="0.2">
      <c r="BD36362" s="325"/>
      <c r="EL36362" s="325"/>
    </row>
    <row r="36363" spans="56:142" x14ac:dyDescent="0.2">
      <c r="BD36363" s="325"/>
      <c r="EL36363" s="325"/>
    </row>
    <row r="36364" spans="56:142" x14ac:dyDescent="0.2">
      <c r="BD36364" s="325"/>
      <c r="EL36364" s="325"/>
    </row>
    <row r="36365" spans="56:142" x14ac:dyDescent="0.2">
      <c r="BD36365" s="325"/>
      <c r="EL36365" s="325"/>
    </row>
    <row r="36366" spans="56:142" x14ac:dyDescent="0.2">
      <c r="BD36366" s="325"/>
      <c r="EL36366" s="325"/>
    </row>
    <row r="36367" spans="56:142" x14ac:dyDescent="0.2">
      <c r="BD36367" s="325"/>
      <c r="EL36367" s="325"/>
    </row>
    <row r="36368" spans="56:142" x14ac:dyDescent="0.2">
      <c r="BD36368" s="325"/>
      <c r="EL36368" s="325"/>
    </row>
    <row r="36369" spans="56:142" x14ac:dyDescent="0.2">
      <c r="BD36369" s="325"/>
      <c r="EL36369" s="325"/>
    </row>
    <row r="36370" spans="56:142" x14ac:dyDescent="0.2">
      <c r="BD36370" s="325"/>
      <c r="EL36370" s="325"/>
    </row>
    <row r="36371" spans="56:142" x14ac:dyDescent="0.2">
      <c r="BD36371" s="325"/>
      <c r="EL36371" s="325"/>
    </row>
    <row r="36372" spans="56:142" x14ac:dyDescent="0.2">
      <c r="BD36372" s="325"/>
      <c r="EL36372" s="325"/>
    </row>
    <row r="36373" spans="56:142" x14ac:dyDescent="0.2">
      <c r="BD36373" s="325"/>
      <c r="EL36373" s="325"/>
    </row>
    <row r="36374" spans="56:142" x14ac:dyDescent="0.2">
      <c r="BD36374" s="325"/>
      <c r="EL36374" s="325"/>
    </row>
    <row r="36375" spans="56:142" x14ac:dyDescent="0.2">
      <c r="BD36375" s="325"/>
      <c r="EL36375" s="325"/>
    </row>
    <row r="36376" spans="56:142" x14ac:dyDescent="0.2">
      <c r="BD36376" s="325"/>
      <c r="EL36376" s="325"/>
    </row>
    <row r="36377" spans="56:142" x14ac:dyDescent="0.2">
      <c r="BD36377" s="325"/>
      <c r="EL36377" s="325"/>
    </row>
    <row r="36378" spans="56:142" x14ac:dyDescent="0.2">
      <c r="BD36378" s="325"/>
      <c r="EL36378" s="325"/>
    </row>
    <row r="36379" spans="56:142" x14ac:dyDescent="0.2">
      <c r="BD36379" s="325"/>
      <c r="EL36379" s="325"/>
    </row>
    <row r="36380" spans="56:142" x14ac:dyDescent="0.2">
      <c r="BD36380" s="325"/>
      <c r="EL36380" s="325"/>
    </row>
    <row r="36381" spans="56:142" x14ac:dyDescent="0.2">
      <c r="BD36381" s="325"/>
      <c r="EL36381" s="325"/>
    </row>
    <row r="36382" spans="56:142" x14ac:dyDescent="0.2">
      <c r="BD36382" s="325"/>
      <c r="EL36382" s="325"/>
    </row>
    <row r="36383" spans="56:142" x14ac:dyDescent="0.2">
      <c r="BD36383" s="325"/>
      <c r="EL36383" s="325"/>
    </row>
    <row r="36384" spans="56:142" x14ac:dyDescent="0.2">
      <c r="BD36384" s="325"/>
      <c r="EL36384" s="325"/>
    </row>
    <row r="36385" spans="56:142" x14ac:dyDescent="0.2">
      <c r="BD36385" s="325"/>
      <c r="EL36385" s="325"/>
    </row>
    <row r="36386" spans="56:142" x14ac:dyDescent="0.2">
      <c r="BD36386" s="325"/>
      <c r="EL36386" s="325"/>
    </row>
    <row r="36387" spans="56:142" x14ac:dyDescent="0.2">
      <c r="BD36387" s="325"/>
      <c r="EL36387" s="325"/>
    </row>
    <row r="36388" spans="56:142" x14ac:dyDescent="0.2">
      <c r="BD36388" s="325"/>
      <c r="EL36388" s="325"/>
    </row>
    <row r="36389" spans="56:142" x14ac:dyDescent="0.2">
      <c r="BD36389" s="325"/>
      <c r="EL36389" s="325"/>
    </row>
    <row r="36390" spans="56:142" x14ac:dyDescent="0.2">
      <c r="BD36390" s="325"/>
      <c r="EL36390" s="325"/>
    </row>
    <row r="36391" spans="56:142" x14ac:dyDescent="0.2">
      <c r="BD36391" s="325"/>
      <c r="EL36391" s="325"/>
    </row>
    <row r="36392" spans="56:142" x14ac:dyDescent="0.2">
      <c r="BD36392" s="325"/>
      <c r="EL36392" s="325"/>
    </row>
    <row r="36393" spans="56:142" x14ac:dyDescent="0.2">
      <c r="BD36393" s="325"/>
      <c r="EL36393" s="325"/>
    </row>
    <row r="36394" spans="56:142" x14ac:dyDescent="0.2">
      <c r="BD36394" s="325"/>
      <c r="EL36394" s="325"/>
    </row>
    <row r="36395" spans="56:142" x14ac:dyDescent="0.2">
      <c r="BD36395" s="325"/>
      <c r="EL36395" s="325"/>
    </row>
    <row r="36396" spans="56:142" x14ac:dyDescent="0.2">
      <c r="BD36396" s="325"/>
      <c r="EL36396" s="325"/>
    </row>
    <row r="36397" spans="56:142" x14ac:dyDescent="0.2">
      <c r="BD36397" s="325"/>
      <c r="EL36397" s="325"/>
    </row>
    <row r="36398" spans="56:142" x14ac:dyDescent="0.2">
      <c r="BD36398" s="325"/>
      <c r="EL36398" s="325"/>
    </row>
    <row r="36399" spans="56:142" x14ac:dyDescent="0.2">
      <c r="BD36399" s="325"/>
      <c r="EL36399" s="325"/>
    </row>
    <row r="36400" spans="56:142" x14ac:dyDescent="0.2">
      <c r="BD36400" s="325"/>
      <c r="EL36400" s="325"/>
    </row>
    <row r="36401" spans="56:142" x14ac:dyDescent="0.2">
      <c r="BD36401" s="325"/>
      <c r="EL36401" s="325"/>
    </row>
    <row r="36402" spans="56:142" x14ac:dyDescent="0.2">
      <c r="BD36402" s="325"/>
      <c r="EL36402" s="325"/>
    </row>
    <row r="36403" spans="56:142" x14ac:dyDescent="0.2">
      <c r="BD36403" s="325"/>
      <c r="EL36403" s="325"/>
    </row>
    <row r="36404" spans="56:142" x14ac:dyDescent="0.2">
      <c r="BD36404" s="325"/>
      <c r="EL36404" s="325"/>
    </row>
    <row r="36405" spans="56:142" x14ac:dyDescent="0.2">
      <c r="BD36405" s="325"/>
      <c r="EL36405" s="325"/>
    </row>
    <row r="36406" spans="56:142" x14ac:dyDescent="0.2">
      <c r="BD36406" s="325"/>
      <c r="EL36406" s="325"/>
    </row>
    <row r="36407" spans="56:142" x14ac:dyDescent="0.2">
      <c r="BD36407" s="325"/>
      <c r="EL36407" s="325"/>
    </row>
    <row r="36408" spans="56:142" x14ac:dyDescent="0.2">
      <c r="BD36408" s="325"/>
      <c r="EL36408" s="325"/>
    </row>
    <row r="36409" spans="56:142" x14ac:dyDescent="0.2">
      <c r="BD36409" s="325"/>
      <c r="EL36409" s="325"/>
    </row>
    <row r="36410" spans="56:142" x14ac:dyDescent="0.2">
      <c r="BD36410" s="325"/>
      <c r="EL36410" s="325"/>
    </row>
    <row r="36411" spans="56:142" x14ac:dyDescent="0.2">
      <c r="BD36411" s="325"/>
      <c r="EL36411" s="325"/>
    </row>
    <row r="36412" spans="56:142" x14ac:dyDescent="0.2">
      <c r="BD36412" s="325"/>
      <c r="EL36412" s="325"/>
    </row>
    <row r="36413" spans="56:142" x14ac:dyDescent="0.2">
      <c r="BD36413" s="325"/>
      <c r="EL36413" s="325"/>
    </row>
    <row r="36414" spans="56:142" x14ac:dyDescent="0.2">
      <c r="BD36414" s="325"/>
      <c r="EL36414" s="325"/>
    </row>
    <row r="36415" spans="56:142" x14ac:dyDescent="0.2">
      <c r="BD36415" s="325"/>
      <c r="EL36415" s="325"/>
    </row>
    <row r="36416" spans="56:142" x14ac:dyDescent="0.2">
      <c r="BD36416" s="325"/>
      <c r="EL36416" s="325"/>
    </row>
    <row r="36417" spans="56:142" x14ac:dyDescent="0.2">
      <c r="BD36417" s="325"/>
      <c r="EL36417" s="325"/>
    </row>
    <row r="36418" spans="56:142" x14ac:dyDescent="0.2">
      <c r="BD36418" s="325"/>
      <c r="EL36418" s="325"/>
    </row>
    <row r="36419" spans="56:142" x14ac:dyDescent="0.2">
      <c r="BD36419" s="325"/>
      <c r="EL36419" s="325"/>
    </row>
    <row r="36420" spans="56:142" x14ac:dyDescent="0.2">
      <c r="BD36420" s="325"/>
      <c r="EL36420" s="325"/>
    </row>
    <row r="36421" spans="56:142" x14ac:dyDescent="0.2">
      <c r="BD36421" s="325"/>
      <c r="EL36421" s="325"/>
    </row>
    <row r="36422" spans="56:142" x14ac:dyDescent="0.2">
      <c r="BD36422" s="325"/>
      <c r="EL36422" s="325"/>
    </row>
    <row r="36423" spans="56:142" x14ac:dyDescent="0.2">
      <c r="BD36423" s="325"/>
      <c r="EL36423" s="325"/>
    </row>
    <row r="36424" spans="56:142" x14ac:dyDescent="0.2">
      <c r="BD36424" s="325"/>
      <c r="EL36424" s="325"/>
    </row>
    <row r="36425" spans="56:142" x14ac:dyDescent="0.2">
      <c r="BD36425" s="325"/>
      <c r="EL36425" s="325"/>
    </row>
    <row r="36426" spans="56:142" x14ac:dyDescent="0.2">
      <c r="BD36426" s="325"/>
      <c r="EL36426" s="325"/>
    </row>
    <row r="36427" spans="56:142" x14ac:dyDescent="0.2">
      <c r="BD36427" s="325"/>
      <c r="EL36427" s="325"/>
    </row>
    <row r="36428" spans="56:142" x14ac:dyDescent="0.2">
      <c r="BD36428" s="325"/>
      <c r="EL36428" s="325"/>
    </row>
    <row r="36429" spans="56:142" x14ac:dyDescent="0.2">
      <c r="BD36429" s="325"/>
      <c r="EL36429" s="325"/>
    </row>
    <row r="36430" spans="56:142" x14ac:dyDescent="0.2">
      <c r="BD36430" s="325"/>
      <c r="EL36430" s="325"/>
    </row>
    <row r="36431" spans="56:142" x14ac:dyDescent="0.2">
      <c r="BD36431" s="325"/>
      <c r="EL36431" s="325"/>
    </row>
    <row r="36432" spans="56:142" x14ac:dyDescent="0.2">
      <c r="BD36432" s="325"/>
      <c r="EL36432" s="325"/>
    </row>
    <row r="36433" spans="56:142" x14ac:dyDescent="0.2">
      <c r="BD36433" s="325"/>
      <c r="EL36433" s="325"/>
    </row>
    <row r="36434" spans="56:142" x14ac:dyDescent="0.2">
      <c r="BD36434" s="325"/>
      <c r="EL36434" s="325"/>
    </row>
    <row r="36435" spans="56:142" x14ac:dyDescent="0.2">
      <c r="BD36435" s="325"/>
      <c r="EL36435" s="325"/>
    </row>
    <row r="36436" spans="56:142" x14ac:dyDescent="0.2">
      <c r="BD36436" s="325"/>
      <c r="EL36436" s="325"/>
    </row>
    <row r="36437" spans="56:142" x14ac:dyDescent="0.2">
      <c r="BD36437" s="325"/>
      <c r="EL36437" s="325"/>
    </row>
    <row r="36438" spans="56:142" x14ac:dyDescent="0.2">
      <c r="BD36438" s="325"/>
      <c r="EL36438" s="325"/>
    </row>
    <row r="36439" spans="56:142" x14ac:dyDescent="0.2">
      <c r="BD36439" s="325"/>
      <c r="EL36439" s="325"/>
    </row>
    <row r="36440" spans="56:142" x14ac:dyDescent="0.2">
      <c r="BD36440" s="325"/>
      <c r="EL36440" s="325"/>
    </row>
    <row r="36441" spans="56:142" x14ac:dyDescent="0.2">
      <c r="BD36441" s="325"/>
      <c r="EL36441" s="325"/>
    </row>
    <row r="36442" spans="56:142" x14ac:dyDescent="0.2">
      <c r="BD36442" s="325"/>
      <c r="EL36442" s="325"/>
    </row>
    <row r="36443" spans="56:142" x14ac:dyDescent="0.2">
      <c r="BD36443" s="325"/>
      <c r="EL36443" s="325"/>
    </row>
    <row r="36444" spans="56:142" x14ac:dyDescent="0.2">
      <c r="BD36444" s="325"/>
      <c r="EL36444" s="325"/>
    </row>
    <row r="36445" spans="56:142" x14ac:dyDescent="0.2">
      <c r="BD36445" s="325"/>
      <c r="EL36445" s="325"/>
    </row>
    <row r="36446" spans="56:142" x14ac:dyDescent="0.2">
      <c r="BD36446" s="325"/>
      <c r="EL36446" s="325"/>
    </row>
    <row r="36447" spans="56:142" x14ac:dyDescent="0.2">
      <c r="BD36447" s="325"/>
      <c r="EL36447" s="325"/>
    </row>
    <row r="36448" spans="56:142" x14ac:dyDescent="0.2">
      <c r="BD36448" s="325"/>
      <c r="EL36448" s="325"/>
    </row>
    <row r="36449" spans="56:142" x14ac:dyDescent="0.2">
      <c r="BD36449" s="325"/>
      <c r="EL36449" s="325"/>
    </row>
    <row r="36450" spans="56:142" x14ac:dyDescent="0.2">
      <c r="BD36450" s="325"/>
      <c r="EL36450" s="325"/>
    </row>
    <row r="36451" spans="56:142" x14ac:dyDescent="0.2">
      <c r="BD36451" s="325"/>
      <c r="EL36451" s="325"/>
    </row>
    <row r="36452" spans="56:142" x14ac:dyDescent="0.2">
      <c r="BD36452" s="325"/>
      <c r="EL36452" s="325"/>
    </row>
    <row r="36453" spans="56:142" x14ac:dyDescent="0.2">
      <c r="BD36453" s="325"/>
      <c r="EL36453" s="325"/>
    </row>
    <row r="36454" spans="56:142" x14ac:dyDescent="0.2">
      <c r="BD36454" s="325"/>
      <c r="EL36454" s="325"/>
    </row>
    <row r="36455" spans="56:142" x14ac:dyDescent="0.2">
      <c r="BD36455" s="325"/>
      <c r="EL36455" s="325"/>
    </row>
    <row r="36456" spans="56:142" x14ac:dyDescent="0.2">
      <c r="BD36456" s="325"/>
      <c r="EL36456" s="325"/>
    </row>
    <row r="36457" spans="56:142" x14ac:dyDescent="0.2">
      <c r="BD36457" s="325"/>
      <c r="EL36457" s="325"/>
    </row>
    <row r="36458" spans="56:142" x14ac:dyDescent="0.2">
      <c r="BD36458" s="325"/>
      <c r="EL36458" s="325"/>
    </row>
    <row r="36459" spans="56:142" x14ac:dyDescent="0.2">
      <c r="BD36459" s="325"/>
      <c r="EL36459" s="325"/>
    </row>
    <row r="36460" spans="56:142" x14ac:dyDescent="0.2">
      <c r="BD36460" s="325"/>
      <c r="EL36460" s="325"/>
    </row>
    <row r="36461" spans="56:142" x14ac:dyDescent="0.2">
      <c r="BD36461" s="325"/>
      <c r="EL36461" s="325"/>
    </row>
    <row r="36462" spans="56:142" x14ac:dyDescent="0.2">
      <c r="BD36462" s="325"/>
      <c r="EL36462" s="325"/>
    </row>
    <row r="36463" spans="56:142" x14ac:dyDescent="0.2">
      <c r="BD36463" s="325"/>
      <c r="EL36463" s="325"/>
    </row>
    <row r="36464" spans="56:142" x14ac:dyDescent="0.2">
      <c r="BD36464" s="325"/>
      <c r="EL36464" s="325"/>
    </row>
    <row r="36465" spans="56:142" x14ac:dyDescent="0.2">
      <c r="BD36465" s="325"/>
      <c r="EL36465" s="325"/>
    </row>
    <row r="36466" spans="56:142" x14ac:dyDescent="0.2">
      <c r="BD36466" s="325"/>
      <c r="EL36466" s="325"/>
    </row>
    <row r="36467" spans="56:142" x14ac:dyDescent="0.2">
      <c r="BD36467" s="325"/>
      <c r="EL36467" s="325"/>
    </row>
    <row r="36468" spans="56:142" x14ac:dyDescent="0.2">
      <c r="BD36468" s="325"/>
      <c r="EL36468" s="325"/>
    </row>
    <row r="36469" spans="56:142" x14ac:dyDescent="0.2">
      <c r="BD36469" s="325"/>
      <c r="EL36469" s="325"/>
    </row>
    <row r="36470" spans="56:142" x14ac:dyDescent="0.2">
      <c r="BD36470" s="325"/>
      <c r="EL36470" s="325"/>
    </row>
    <row r="36471" spans="56:142" x14ac:dyDescent="0.2">
      <c r="BD36471" s="325"/>
      <c r="EL36471" s="325"/>
    </row>
    <row r="36472" spans="56:142" x14ac:dyDescent="0.2">
      <c r="BD36472" s="325"/>
      <c r="EL36472" s="325"/>
    </row>
    <row r="36473" spans="56:142" x14ac:dyDescent="0.2">
      <c r="BD36473" s="325"/>
      <c r="EL36473" s="325"/>
    </row>
    <row r="36474" spans="56:142" x14ac:dyDescent="0.2">
      <c r="BD36474" s="325"/>
      <c r="EL36474" s="325"/>
    </row>
    <row r="36475" spans="56:142" x14ac:dyDescent="0.2">
      <c r="BD36475" s="325"/>
      <c r="EL36475" s="325"/>
    </row>
    <row r="36476" spans="56:142" x14ac:dyDescent="0.2">
      <c r="BD36476" s="325"/>
      <c r="EL36476" s="325"/>
    </row>
    <row r="36477" spans="56:142" x14ac:dyDescent="0.2">
      <c r="BD36477" s="325"/>
      <c r="EL36477" s="325"/>
    </row>
    <row r="36478" spans="56:142" x14ac:dyDescent="0.2">
      <c r="BD36478" s="325"/>
      <c r="EL36478" s="325"/>
    </row>
    <row r="36479" spans="56:142" x14ac:dyDescent="0.2">
      <c r="BD36479" s="325"/>
      <c r="EL36479" s="325"/>
    </row>
    <row r="36480" spans="56:142" x14ac:dyDescent="0.2">
      <c r="BD36480" s="325"/>
      <c r="EL36480" s="325"/>
    </row>
    <row r="36481" spans="56:142" x14ac:dyDescent="0.2">
      <c r="BD36481" s="325"/>
      <c r="EL36481" s="325"/>
    </row>
    <row r="36482" spans="56:142" x14ac:dyDescent="0.2">
      <c r="BD36482" s="325"/>
      <c r="EL36482" s="325"/>
    </row>
    <row r="36483" spans="56:142" x14ac:dyDescent="0.2">
      <c r="BD36483" s="325"/>
      <c r="EL36483" s="325"/>
    </row>
    <row r="36484" spans="56:142" x14ac:dyDescent="0.2">
      <c r="BD36484" s="325"/>
      <c r="EL36484" s="325"/>
    </row>
    <row r="36485" spans="56:142" x14ac:dyDescent="0.2">
      <c r="BD36485" s="325"/>
      <c r="EL36485" s="325"/>
    </row>
    <row r="36486" spans="56:142" x14ac:dyDescent="0.2">
      <c r="BD36486" s="325"/>
      <c r="EL36486" s="325"/>
    </row>
    <row r="36487" spans="56:142" x14ac:dyDescent="0.2">
      <c r="BD36487" s="325"/>
      <c r="EL36487" s="325"/>
    </row>
    <row r="36488" spans="56:142" x14ac:dyDescent="0.2">
      <c r="BD36488" s="325"/>
      <c r="EL36488" s="325"/>
    </row>
    <row r="36489" spans="56:142" x14ac:dyDescent="0.2">
      <c r="BD36489" s="325"/>
      <c r="EL36489" s="325"/>
    </row>
    <row r="36490" spans="56:142" x14ac:dyDescent="0.2">
      <c r="BD36490" s="325"/>
      <c r="EL36490" s="325"/>
    </row>
    <row r="36491" spans="56:142" x14ac:dyDescent="0.2">
      <c r="BD36491" s="325"/>
      <c r="EL36491" s="325"/>
    </row>
    <row r="36492" spans="56:142" x14ac:dyDescent="0.2">
      <c r="BD36492" s="325"/>
      <c r="EL36492" s="325"/>
    </row>
    <row r="36493" spans="56:142" x14ac:dyDescent="0.2">
      <c r="BD36493" s="325"/>
      <c r="EL36493" s="325"/>
    </row>
    <row r="36494" spans="56:142" x14ac:dyDescent="0.2">
      <c r="BD36494" s="325"/>
      <c r="EL36494" s="325"/>
    </row>
    <row r="36495" spans="56:142" x14ac:dyDescent="0.2">
      <c r="BD36495" s="325"/>
      <c r="EL36495" s="325"/>
    </row>
    <row r="36496" spans="56:142" x14ac:dyDescent="0.2">
      <c r="BD36496" s="325"/>
      <c r="EL36496" s="325"/>
    </row>
    <row r="36497" spans="56:142" x14ac:dyDescent="0.2">
      <c r="BD36497" s="325"/>
      <c r="EL36497" s="325"/>
    </row>
    <row r="36498" spans="56:142" x14ac:dyDescent="0.2">
      <c r="BD36498" s="325"/>
      <c r="EL36498" s="325"/>
    </row>
    <row r="36499" spans="56:142" x14ac:dyDescent="0.2">
      <c r="BD36499" s="325"/>
      <c r="EL36499" s="325"/>
    </row>
    <row r="36500" spans="56:142" x14ac:dyDescent="0.2">
      <c r="BD36500" s="325"/>
      <c r="EL36500" s="325"/>
    </row>
    <row r="36501" spans="56:142" x14ac:dyDescent="0.2">
      <c r="BD36501" s="325"/>
      <c r="EL36501" s="325"/>
    </row>
    <row r="36502" spans="56:142" x14ac:dyDescent="0.2">
      <c r="BD36502" s="325"/>
      <c r="EL36502" s="325"/>
    </row>
    <row r="36503" spans="56:142" x14ac:dyDescent="0.2">
      <c r="BD36503" s="325"/>
      <c r="EL36503" s="325"/>
    </row>
    <row r="36504" spans="56:142" x14ac:dyDescent="0.2">
      <c r="BD36504" s="325"/>
      <c r="EL36504" s="325"/>
    </row>
    <row r="36505" spans="56:142" x14ac:dyDescent="0.2">
      <c r="BD36505" s="325"/>
      <c r="EL36505" s="325"/>
    </row>
    <row r="36506" spans="56:142" x14ac:dyDescent="0.2">
      <c r="BD36506" s="325"/>
      <c r="EL36506" s="325"/>
    </row>
    <row r="36507" spans="56:142" x14ac:dyDescent="0.2">
      <c r="BD36507" s="325"/>
      <c r="EL36507" s="325"/>
    </row>
    <row r="36508" spans="56:142" x14ac:dyDescent="0.2">
      <c r="BD36508" s="325"/>
      <c r="EL36508" s="325"/>
    </row>
    <row r="36509" spans="56:142" x14ac:dyDescent="0.2">
      <c r="BD36509" s="325"/>
      <c r="EL36509" s="325"/>
    </row>
    <row r="36510" spans="56:142" x14ac:dyDescent="0.2">
      <c r="BD36510" s="325"/>
      <c r="EL36510" s="325"/>
    </row>
    <row r="36511" spans="56:142" x14ac:dyDescent="0.2">
      <c r="BD36511" s="325"/>
      <c r="EL36511" s="325"/>
    </row>
    <row r="36512" spans="56:142" x14ac:dyDescent="0.2">
      <c r="BD36512" s="325"/>
      <c r="EL36512" s="325"/>
    </row>
    <row r="36513" spans="56:142" x14ac:dyDescent="0.2">
      <c r="BD36513" s="325"/>
      <c r="EL36513" s="325"/>
    </row>
    <row r="36514" spans="56:142" x14ac:dyDescent="0.2">
      <c r="BD36514" s="325"/>
      <c r="EL36514" s="325"/>
    </row>
    <row r="36515" spans="56:142" x14ac:dyDescent="0.2">
      <c r="BD36515" s="325"/>
      <c r="EL36515" s="325"/>
    </row>
    <row r="36516" spans="56:142" x14ac:dyDescent="0.2">
      <c r="BD36516" s="325"/>
      <c r="EL36516" s="325"/>
    </row>
    <row r="36517" spans="56:142" x14ac:dyDescent="0.2">
      <c r="BD36517" s="325"/>
      <c r="EL36517" s="325"/>
    </row>
    <row r="36518" spans="56:142" x14ac:dyDescent="0.2">
      <c r="BD36518" s="325"/>
      <c r="EL36518" s="325"/>
    </row>
    <row r="36519" spans="56:142" x14ac:dyDescent="0.2">
      <c r="BD36519" s="325"/>
      <c r="EL36519" s="325"/>
    </row>
    <row r="36520" spans="56:142" x14ac:dyDescent="0.2">
      <c r="BD36520" s="325"/>
      <c r="EL36520" s="325"/>
    </row>
    <row r="36521" spans="56:142" x14ac:dyDescent="0.2">
      <c r="BD36521" s="325"/>
      <c r="EL36521" s="325"/>
    </row>
    <row r="36522" spans="56:142" x14ac:dyDescent="0.2">
      <c r="BD36522" s="325"/>
      <c r="EL36522" s="325"/>
    </row>
    <row r="36523" spans="56:142" x14ac:dyDescent="0.2">
      <c r="BD36523" s="325"/>
      <c r="EL36523" s="325"/>
    </row>
    <row r="36524" spans="56:142" x14ac:dyDescent="0.2">
      <c r="BD36524" s="325"/>
      <c r="EL36524" s="325"/>
    </row>
    <row r="36525" spans="56:142" x14ac:dyDescent="0.2">
      <c r="BD36525" s="325"/>
      <c r="EL36525" s="325"/>
    </row>
    <row r="36526" spans="56:142" x14ac:dyDescent="0.2">
      <c r="BD36526" s="325"/>
      <c r="EL36526" s="325"/>
    </row>
    <row r="36527" spans="56:142" x14ac:dyDescent="0.2">
      <c r="BD36527" s="325"/>
      <c r="EL36527" s="325"/>
    </row>
    <row r="36528" spans="56:142" x14ac:dyDescent="0.2">
      <c r="BD36528" s="325"/>
      <c r="EL36528" s="325"/>
    </row>
    <row r="36529" spans="56:142" x14ac:dyDescent="0.2">
      <c r="BD36529" s="325"/>
      <c r="EL36529" s="325"/>
    </row>
    <row r="36530" spans="56:142" x14ac:dyDescent="0.2">
      <c r="BD36530" s="325"/>
      <c r="EL36530" s="325"/>
    </row>
    <row r="36531" spans="56:142" x14ac:dyDescent="0.2">
      <c r="BD36531" s="325"/>
      <c r="EL36531" s="325"/>
    </row>
    <row r="36532" spans="56:142" x14ac:dyDescent="0.2">
      <c r="BD36532" s="325"/>
      <c r="EL36532" s="325"/>
    </row>
    <row r="36533" spans="56:142" x14ac:dyDescent="0.2">
      <c r="BD36533" s="325"/>
      <c r="EL36533" s="325"/>
    </row>
    <row r="36534" spans="56:142" x14ac:dyDescent="0.2">
      <c r="BD36534" s="325"/>
      <c r="EL36534" s="325"/>
    </row>
    <row r="36535" spans="56:142" x14ac:dyDescent="0.2">
      <c r="BD36535" s="325"/>
      <c r="EL36535" s="325"/>
    </row>
    <row r="36536" spans="56:142" x14ac:dyDescent="0.2">
      <c r="BD36536" s="325"/>
      <c r="EL36536" s="325"/>
    </row>
    <row r="36537" spans="56:142" x14ac:dyDescent="0.2">
      <c r="BD36537" s="325"/>
      <c r="EL36537" s="325"/>
    </row>
    <row r="36538" spans="56:142" x14ac:dyDescent="0.2">
      <c r="BD36538" s="325"/>
      <c r="EL36538" s="325"/>
    </row>
    <row r="36539" spans="56:142" x14ac:dyDescent="0.2">
      <c r="BD36539" s="325"/>
      <c r="EL36539" s="325"/>
    </row>
    <row r="36540" spans="56:142" x14ac:dyDescent="0.2">
      <c r="BD36540" s="325"/>
      <c r="EL36540" s="325"/>
    </row>
    <row r="36541" spans="56:142" x14ac:dyDescent="0.2">
      <c r="BD36541" s="325"/>
      <c r="EL36541" s="325"/>
    </row>
    <row r="36542" spans="56:142" x14ac:dyDescent="0.2">
      <c r="BD36542" s="325"/>
      <c r="EL36542" s="325"/>
    </row>
    <row r="36543" spans="56:142" x14ac:dyDescent="0.2">
      <c r="BD36543" s="325"/>
      <c r="EL36543" s="325"/>
    </row>
    <row r="36544" spans="56:142" x14ac:dyDescent="0.2">
      <c r="BD36544" s="325"/>
      <c r="EL36544" s="325"/>
    </row>
    <row r="36545" spans="56:142" x14ac:dyDescent="0.2">
      <c r="BD36545" s="325"/>
      <c r="EL36545" s="325"/>
    </row>
    <row r="36546" spans="56:142" x14ac:dyDescent="0.2">
      <c r="BD36546" s="325"/>
      <c r="EL36546" s="325"/>
    </row>
    <row r="36547" spans="56:142" x14ac:dyDescent="0.2">
      <c r="BD36547" s="325"/>
      <c r="EL36547" s="325"/>
    </row>
    <row r="36548" spans="56:142" x14ac:dyDescent="0.2">
      <c r="BD36548" s="325"/>
      <c r="EL36548" s="325"/>
    </row>
    <row r="36549" spans="56:142" x14ac:dyDescent="0.2">
      <c r="BD36549" s="325"/>
      <c r="EL36549" s="325"/>
    </row>
    <row r="36550" spans="56:142" x14ac:dyDescent="0.2">
      <c r="BD36550" s="325"/>
      <c r="EL36550" s="325"/>
    </row>
    <row r="36551" spans="56:142" x14ac:dyDescent="0.2">
      <c r="BD36551" s="325"/>
      <c r="EL36551" s="325"/>
    </row>
    <row r="36552" spans="56:142" x14ac:dyDescent="0.2">
      <c r="BD36552" s="325"/>
      <c r="EL36552" s="325"/>
    </row>
    <row r="36553" spans="56:142" x14ac:dyDescent="0.2">
      <c r="BD36553" s="325"/>
      <c r="EL36553" s="325"/>
    </row>
    <row r="36554" spans="56:142" x14ac:dyDescent="0.2">
      <c r="BD36554" s="325"/>
      <c r="EL36554" s="325"/>
    </row>
    <row r="36555" spans="56:142" x14ac:dyDescent="0.2">
      <c r="BD36555" s="325"/>
      <c r="EL36555" s="325"/>
    </row>
    <row r="36556" spans="56:142" x14ac:dyDescent="0.2">
      <c r="BD36556" s="325"/>
      <c r="EL36556" s="325"/>
    </row>
    <row r="36557" spans="56:142" x14ac:dyDescent="0.2">
      <c r="BD36557" s="325"/>
      <c r="EL36557" s="325"/>
    </row>
    <row r="36558" spans="56:142" x14ac:dyDescent="0.2">
      <c r="BD36558" s="325"/>
      <c r="EL36558" s="325"/>
    </row>
    <row r="36559" spans="56:142" x14ac:dyDescent="0.2">
      <c r="BD36559" s="325"/>
      <c r="EL36559" s="325"/>
    </row>
    <row r="36560" spans="56:142" x14ac:dyDescent="0.2">
      <c r="BD36560" s="325"/>
      <c r="EL36560" s="325"/>
    </row>
    <row r="36561" spans="56:142" x14ac:dyDescent="0.2">
      <c r="BD36561" s="325"/>
      <c r="EL36561" s="325"/>
    </row>
    <row r="36562" spans="56:142" x14ac:dyDescent="0.2">
      <c r="BD36562" s="325"/>
      <c r="EL36562" s="325"/>
    </row>
    <row r="36563" spans="56:142" x14ac:dyDescent="0.2">
      <c r="BD36563" s="325"/>
      <c r="EL36563" s="325"/>
    </row>
    <row r="36564" spans="56:142" x14ac:dyDescent="0.2">
      <c r="BD36564" s="325"/>
      <c r="EL36564" s="325"/>
    </row>
    <row r="36565" spans="56:142" x14ac:dyDescent="0.2">
      <c r="BD36565" s="325"/>
      <c r="EL36565" s="325"/>
    </row>
    <row r="36566" spans="56:142" x14ac:dyDescent="0.2">
      <c r="BD36566" s="325"/>
      <c r="EL36566" s="325"/>
    </row>
    <row r="36567" spans="56:142" x14ac:dyDescent="0.2">
      <c r="BD36567" s="325"/>
      <c r="EL36567" s="325"/>
    </row>
    <row r="36568" spans="56:142" x14ac:dyDescent="0.2">
      <c r="BD36568" s="325"/>
      <c r="EL36568" s="325"/>
    </row>
    <row r="36569" spans="56:142" x14ac:dyDescent="0.2">
      <c r="BD36569" s="325"/>
      <c r="EL36569" s="325"/>
    </row>
    <row r="36570" spans="56:142" x14ac:dyDescent="0.2">
      <c r="BD36570" s="325"/>
      <c r="EL36570" s="325"/>
    </row>
    <row r="36571" spans="56:142" x14ac:dyDescent="0.2">
      <c r="BD36571" s="325"/>
      <c r="EL36571" s="325"/>
    </row>
    <row r="36572" spans="56:142" x14ac:dyDescent="0.2">
      <c r="BD36572" s="325"/>
      <c r="EL36572" s="325"/>
    </row>
    <row r="36573" spans="56:142" x14ac:dyDescent="0.2">
      <c r="BD36573" s="325"/>
      <c r="EL36573" s="325"/>
    </row>
    <row r="36574" spans="56:142" x14ac:dyDescent="0.2">
      <c r="BD36574" s="325"/>
      <c r="EL36574" s="325"/>
    </row>
    <row r="36575" spans="56:142" x14ac:dyDescent="0.2">
      <c r="BD36575" s="325"/>
      <c r="EL36575" s="325"/>
    </row>
    <row r="36576" spans="56:142" x14ac:dyDescent="0.2">
      <c r="BD36576" s="325"/>
      <c r="EL36576" s="325"/>
    </row>
    <row r="36577" spans="56:142" x14ac:dyDescent="0.2">
      <c r="BD36577" s="325"/>
      <c r="EL36577" s="325"/>
    </row>
    <row r="36578" spans="56:142" x14ac:dyDescent="0.2">
      <c r="BD36578" s="325"/>
      <c r="EL36578" s="325"/>
    </row>
    <row r="36579" spans="56:142" x14ac:dyDescent="0.2">
      <c r="BD36579" s="325"/>
      <c r="EL36579" s="325"/>
    </row>
    <row r="36580" spans="56:142" x14ac:dyDescent="0.2">
      <c r="BD36580" s="325"/>
      <c r="EL36580" s="325"/>
    </row>
    <row r="36581" spans="56:142" x14ac:dyDescent="0.2">
      <c r="BD36581" s="325"/>
      <c r="EL36581" s="325"/>
    </row>
    <row r="36582" spans="56:142" x14ac:dyDescent="0.2">
      <c r="BD36582" s="325"/>
      <c r="EL36582" s="325"/>
    </row>
    <row r="36583" spans="56:142" x14ac:dyDescent="0.2">
      <c r="BD36583" s="325"/>
      <c r="EL36583" s="325"/>
    </row>
    <row r="36584" spans="56:142" x14ac:dyDescent="0.2">
      <c r="BD36584" s="325"/>
      <c r="EL36584" s="325"/>
    </row>
    <row r="36585" spans="56:142" x14ac:dyDescent="0.2">
      <c r="BD36585" s="325"/>
      <c r="EL36585" s="325"/>
    </row>
    <row r="36586" spans="56:142" x14ac:dyDescent="0.2">
      <c r="BD36586" s="325"/>
      <c r="EL36586" s="325"/>
    </row>
    <row r="36587" spans="56:142" x14ac:dyDescent="0.2">
      <c r="BD36587" s="325"/>
      <c r="EL36587" s="325"/>
    </row>
    <row r="36588" spans="56:142" x14ac:dyDescent="0.2">
      <c r="BD36588" s="325"/>
      <c r="EL36588" s="325"/>
    </row>
    <row r="36589" spans="56:142" x14ac:dyDescent="0.2">
      <c r="BD36589" s="325"/>
      <c r="EL36589" s="325"/>
    </row>
    <row r="36590" spans="56:142" x14ac:dyDescent="0.2">
      <c r="BD36590" s="325"/>
      <c r="EL36590" s="325"/>
    </row>
    <row r="36591" spans="56:142" x14ac:dyDescent="0.2">
      <c r="BD36591" s="325"/>
      <c r="EL36591" s="325"/>
    </row>
    <row r="36592" spans="56:142" x14ac:dyDescent="0.2">
      <c r="BD36592" s="325"/>
      <c r="EL36592" s="325"/>
    </row>
    <row r="36593" spans="56:142" x14ac:dyDescent="0.2">
      <c r="BD36593" s="325"/>
      <c r="EL36593" s="325"/>
    </row>
    <row r="36594" spans="56:142" x14ac:dyDescent="0.2">
      <c r="BD36594" s="325"/>
      <c r="EL36594" s="325"/>
    </row>
    <row r="36595" spans="56:142" x14ac:dyDescent="0.2">
      <c r="BD36595" s="325"/>
      <c r="EL36595" s="325"/>
    </row>
    <row r="36596" spans="56:142" x14ac:dyDescent="0.2">
      <c r="BD36596" s="325"/>
      <c r="EL36596" s="325"/>
    </row>
    <row r="36597" spans="56:142" x14ac:dyDescent="0.2">
      <c r="BD36597" s="325"/>
      <c r="EL36597" s="325"/>
    </row>
    <row r="36598" spans="56:142" x14ac:dyDescent="0.2">
      <c r="BD36598" s="325"/>
      <c r="EL36598" s="325"/>
    </row>
    <row r="36599" spans="56:142" x14ac:dyDescent="0.2">
      <c r="BD36599" s="325"/>
      <c r="EL36599" s="325"/>
    </row>
    <row r="36600" spans="56:142" x14ac:dyDescent="0.2">
      <c r="BD36600" s="325"/>
      <c r="EL36600" s="325"/>
    </row>
    <row r="36601" spans="56:142" x14ac:dyDescent="0.2">
      <c r="BD36601" s="325"/>
      <c r="EL36601" s="325"/>
    </row>
    <row r="36602" spans="56:142" x14ac:dyDescent="0.2">
      <c r="BD36602" s="325"/>
      <c r="EL36602" s="325"/>
    </row>
    <row r="36603" spans="56:142" x14ac:dyDescent="0.2">
      <c r="BD36603" s="325"/>
      <c r="EL36603" s="325"/>
    </row>
    <row r="36604" spans="56:142" x14ac:dyDescent="0.2">
      <c r="BD36604" s="325"/>
      <c r="EL36604" s="325"/>
    </row>
    <row r="36605" spans="56:142" x14ac:dyDescent="0.2">
      <c r="BD36605" s="325"/>
      <c r="EL36605" s="325"/>
    </row>
    <row r="36606" spans="56:142" x14ac:dyDescent="0.2">
      <c r="BD36606" s="325"/>
      <c r="EL36606" s="325"/>
    </row>
    <row r="36607" spans="56:142" x14ac:dyDescent="0.2">
      <c r="BD36607" s="325"/>
      <c r="EL36607" s="325"/>
    </row>
    <row r="36608" spans="56:142" x14ac:dyDescent="0.2">
      <c r="BD36608" s="325"/>
      <c r="EL36608" s="325"/>
    </row>
    <row r="36609" spans="56:142" x14ac:dyDescent="0.2">
      <c r="BD36609" s="325"/>
      <c r="EL36609" s="325"/>
    </row>
    <row r="36610" spans="56:142" x14ac:dyDescent="0.2">
      <c r="BD36610" s="325"/>
      <c r="EL36610" s="325"/>
    </row>
    <row r="36611" spans="56:142" x14ac:dyDescent="0.2">
      <c r="BD36611" s="325"/>
      <c r="EL36611" s="325"/>
    </row>
    <row r="36612" spans="56:142" x14ac:dyDescent="0.2">
      <c r="BD36612" s="325"/>
      <c r="EL36612" s="325"/>
    </row>
    <row r="36613" spans="56:142" x14ac:dyDescent="0.2">
      <c r="BD36613" s="325"/>
      <c r="EL36613" s="325"/>
    </row>
    <row r="36614" spans="56:142" x14ac:dyDescent="0.2">
      <c r="BD36614" s="325"/>
      <c r="EL36614" s="325"/>
    </row>
    <row r="36615" spans="56:142" x14ac:dyDescent="0.2">
      <c r="BD36615" s="325"/>
      <c r="EL36615" s="325"/>
    </row>
    <row r="36616" spans="56:142" x14ac:dyDescent="0.2">
      <c r="BD36616" s="325"/>
      <c r="EL36616" s="325"/>
    </row>
    <row r="36617" spans="56:142" x14ac:dyDescent="0.2">
      <c r="BD36617" s="325"/>
      <c r="EL36617" s="325"/>
    </row>
    <row r="36618" spans="56:142" x14ac:dyDescent="0.2">
      <c r="BD36618" s="325"/>
      <c r="EL36618" s="325"/>
    </row>
    <row r="36619" spans="56:142" x14ac:dyDescent="0.2">
      <c r="BD36619" s="325"/>
      <c r="EL36619" s="325"/>
    </row>
    <row r="36620" spans="56:142" x14ac:dyDescent="0.2">
      <c r="BD36620" s="325"/>
      <c r="EL36620" s="325"/>
    </row>
    <row r="36621" spans="56:142" x14ac:dyDescent="0.2">
      <c r="BD36621" s="325"/>
      <c r="EL36621" s="325"/>
    </row>
    <row r="36622" spans="56:142" x14ac:dyDescent="0.2">
      <c r="BD36622" s="325"/>
      <c r="EL36622" s="325"/>
    </row>
    <row r="36623" spans="56:142" x14ac:dyDescent="0.2">
      <c r="BD36623" s="325"/>
      <c r="EL36623" s="325"/>
    </row>
    <row r="36624" spans="56:142" x14ac:dyDescent="0.2">
      <c r="BD36624" s="325"/>
      <c r="EL36624" s="325"/>
    </row>
    <row r="36625" spans="56:142" x14ac:dyDescent="0.2">
      <c r="BD36625" s="325"/>
      <c r="EL36625" s="325"/>
    </row>
    <row r="36626" spans="56:142" x14ac:dyDescent="0.2">
      <c r="BD36626" s="325"/>
      <c r="EL36626" s="325"/>
    </row>
    <row r="36627" spans="56:142" x14ac:dyDescent="0.2">
      <c r="BD36627" s="325"/>
      <c r="EL36627" s="325"/>
    </row>
    <row r="36628" spans="56:142" x14ac:dyDescent="0.2">
      <c r="BD36628" s="325"/>
      <c r="EL36628" s="325"/>
    </row>
    <row r="36629" spans="56:142" x14ac:dyDescent="0.2">
      <c r="BD36629" s="325"/>
      <c r="EL36629" s="325"/>
    </row>
    <row r="36630" spans="56:142" x14ac:dyDescent="0.2">
      <c r="BD36630" s="325"/>
      <c r="EL36630" s="325"/>
    </row>
    <row r="36631" spans="56:142" x14ac:dyDescent="0.2">
      <c r="BD36631" s="325"/>
      <c r="EL36631" s="325"/>
    </row>
    <row r="36632" spans="56:142" x14ac:dyDescent="0.2">
      <c r="BD36632" s="325"/>
      <c r="EL36632" s="325"/>
    </row>
    <row r="36633" spans="56:142" x14ac:dyDescent="0.2">
      <c r="BD36633" s="325"/>
      <c r="EL36633" s="325"/>
    </row>
    <row r="36634" spans="56:142" x14ac:dyDescent="0.2">
      <c r="BD36634" s="325"/>
      <c r="EL36634" s="325"/>
    </row>
    <row r="36635" spans="56:142" x14ac:dyDescent="0.2">
      <c r="BD36635" s="325"/>
      <c r="EL36635" s="325"/>
    </row>
    <row r="36636" spans="56:142" x14ac:dyDescent="0.2">
      <c r="BD36636" s="325"/>
      <c r="EL36636" s="325"/>
    </row>
    <row r="36637" spans="56:142" x14ac:dyDescent="0.2">
      <c r="BD36637" s="325"/>
      <c r="EL36637" s="325"/>
    </row>
    <row r="36638" spans="56:142" x14ac:dyDescent="0.2">
      <c r="BD36638" s="325"/>
      <c r="EL36638" s="325"/>
    </row>
    <row r="36639" spans="56:142" x14ac:dyDescent="0.2">
      <c r="BD36639" s="325"/>
      <c r="EL36639" s="325"/>
    </row>
    <row r="36640" spans="56:142" x14ac:dyDescent="0.2">
      <c r="BD36640" s="325"/>
      <c r="EL36640" s="325"/>
    </row>
    <row r="36641" spans="56:142" x14ac:dyDescent="0.2">
      <c r="BD36641" s="325"/>
      <c r="EL36641" s="325"/>
    </row>
    <row r="36642" spans="56:142" x14ac:dyDescent="0.2">
      <c r="BD36642" s="325"/>
      <c r="EL36642" s="325"/>
    </row>
    <row r="36643" spans="56:142" x14ac:dyDescent="0.2">
      <c r="BD36643" s="325"/>
      <c r="EL36643" s="325"/>
    </row>
    <row r="36644" spans="56:142" x14ac:dyDescent="0.2">
      <c r="BD36644" s="325"/>
      <c r="EL36644" s="325"/>
    </row>
    <row r="36645" spans="56:142" x14ac:dyDescent="0.2">
      <c r="BD36645" s="325"/>
      <c r="EL36645" s="325"/>
    </row>
    <row r="36646" spans="56:142" x14ac:dyDescent="0.2">
      <c r="BD36646" s="325"/>
      <c r="EL36646" s="325"/>
    </row>
    <row r="36647" spans="56:142" x14ac:dyDescent="0.2">
      <c r="BD36647" s="325"/>
      <c r="EL36647" s="325"/>
    </row>
    <row r="36648" spans="56:142" x14ac:dyDescent="0.2">
      <c r="BD36648" s="325"/>
      <c r="EL36648" s="325"/>
    </row>
    <row r="36649" spans="56:142" x14ac:dyDescent="0.2">
      <c r="BD36649" s="325"/>
      <c r="EL36649" s="325"/>
    </row>
    <row r="36650" spans="56:142" x14ac:dyDescent="0.2">
      <c r="BD36650" s="325"/>
      <c r="EL36650" s="325"/>
    </row>
    <row r="36651" spans="56:142" x14ac:dyDescent="0.2">
      <c r="BD36651" s="325"/>
      <c r="EL36651" s="325"/>
    </row>
    <row r="36652" spans="56:142" x14ac:dyDescent="0.2">
      <c r="BD36652" s="325"/>
      <c r="EL36652" s="325"/>
    </row>
    <row r="36653" spans="56:142" x14ac:dyDescent="0.2">
      <c r="BD36653" s="325"/>
      <c r="EL36653" s="325"/>
    </row>
    <row r="36654" spans="56:142" x14ac:dyDescent="0.2">
      <c r="BD36654" s="325"/>
      <c r="EL36654" s="325"/>
    </row>
    <row r="36655" spans="56:142" x14ac:dyDescent="0.2">
      <c r="BD36655" s="325"/>
      <c r="EL36655" s="325"/>
    </row>
    <row r="36656" spans="56:142" x14ac:dyDescent="0.2">
      <c r="BD36656" s="325"/>
      <c r="EL36656" s="325"/>
    </row>
    <row r="36657" spans="56:142" x14ac:dyDescent="0.2">
      <c r="BD36657" s="325"/>
      <c r="EL36657" s="325"/>
    </row>
    <row r="36658" spans="56:142" x14ac:dyDescent="0.2">
      <c r="BD36658" s="325"/>
      <c r="EL36658" s="325"/>
    </row>
    <row r="36659" spans="56:142" x14ac:dyDescent="0.2">
      <c r="BD36659" s="325"/>
      <c r="EL36659" s="325"/>
    </row>
    <row r="36660" spans="56:142" x14ac:dyDescent="0.2">
      <c r="BD36660" s="325"/>
      <c r="EL36660" s="325"/>
    </row>
    <row r="36661" spans="56:142" x14ac:dyDescent="0.2">
      <c r="BD36661" s="325"/>
      <c r="EL36661" s="325"/>
    </row>
    <row r="36662" spans="56:142" x14ac:dyDescent="0.2">
      <c r="BD36662" s="325"/>
      <c r="EL36662" s="325"/>
    </row>
    <row r="36663" spans="56:142" x14ac:dyDescent="0.2">
      <c r="BD36663" s="325"/>
      <c r="EL36663" s="325"/>
    </row>
    <row r="36664" spans="56:142" x14ac:dyDescent="0.2">
      <c r="BD36664" s="325"/>
      <c r="EL36664" s="325"/>
    </row>
    <row r="36665" spans="56:142" x14ac:dyDescent="0.2">
      <c r="BD36665" s="325"/>
      <c r="EL36665" s="325"/>
    </row>
    <row r="36666" spans="56:142" x14ac:dyDescent="0.2">
      <c r="BD36666" s="325"/>
      <c r="EL36666" s="325"/>
    </row>
    <row r="36667" spans="56:142" x14ac:dyDescent="0.2">
      <c r="BD36667" s="325"/>
      <c r="EL36667" s="325"/>
    </row>
    <row r="36668" spans="56:142" x14ac:dyDescent="0.2">
      <c r="BD36668" s="325"/>
      <c r="EL36668" s="325"/>
    </row>
    <row r="36669" spans="56:142" x14ac:dyDescent="0.2">
      <c r="BD36669" s="325"/>
      <c r="EL36669" s="325"/>
    </row>
    <row r="36670" spans="56:142" x14ac:dyDescent="0.2">
      <c r="BD36670" s="325"/>
      <c r="EL36670" s="325"/>
    </row>
    <row r="36671" spans="56:142" x14ac:dyDescent="0.2">
      <c r="BD36671" s="325"/>
      <c r="EL36671" s="325"/>
    </row>
    <row r="36672" spans="56:142" x14ac:dyDescent="0.2">
      <c r="BD36672" s="325"/>
      <c r="EL36672" s="325"/>
    </row>
    <row r="36673" spans="56:142" x14ac:dyDescent="0.2">
      <c r="BD36673" s="325"/>
      <c r="EL36673" s="325"/>
    </row>
    <row r="36674" spans="56:142" x14ac:dyDescent="0.2">
      <c r="BD36674" s="325"/>
      <c r="EL36674" s="325"/>
    </row>
    <row r="36675" spans="56:142" x14ac:dyDescent="0.2">
      <c r="BD36675" s="325"/>
      <c r="EL36675" s="325"/>
    </row>
    <row r="36676" spans="56:142" x14ac:dyDescent="0.2">
      <c r="BD36676" s="325"/>
      <c r="EL36676" s="325"/>
    </row>
    <row r="36677" spans="56:142" x14ac:dyDescent="0.2">
      <c r="BD36677" s="325"/>
      <c r="EL36677" s="325"/>
    </row>
    <row r="36678" spans="56:142" x14ac:dyDescent="0.2">
      <c r="BD36678" s="325"/>
      <c r="EL36678" s="325"/>
    </row>
    <row r="36679" spans="56:142" x14ac:dyDescent="0.2">
      <c r="BD36679" s="325"/>
      <c r="EL36679" s="325"/>
    </row>
    <row r="36680" spans="56:142" x14ac:dyDescent="0.2">
      <c r="BD36680" s="325"/>
      <c r="EL36680" s="325"/>
    </row>
    <row r="36681" spans="56:142" x14ac:dyDescent="0.2">
      <c r="BD36681" s="325"/>
      <c r="EL36681" s="325"/>
    </row>
    <row r="36682" spans="56:142" x14ac:dyDescent="0.2">
      <c r="BD36682" s="325"/>
      <c r="EL36682" s="325"/>
    </row>
    <row r="36683" spans="56:142" x14ac:dyDescent="0.2">
      <c r="BD36683" s="325"/>
      <c r="EL36683" s="325"/>
    </row>
    <row r="36684" spans="56:142" x14ac:dyDescent="0.2">
      <c r="BD36684" s="325"/>
      <c r="EL36684" s="325"/>
    </row>
    <row r="36685" spans="56:142" x14ac:dyDescent="0.2">
      <c r="BD36685" s="325"/>
      <c r="EL36685" s="325"/>
    </row>
    <row r="36686" spans="56:142" x14ac:dyDescent="0.2">
      <c r="BD36686" s="325"/>
      <c r="EL36686" s="325"/>
    </row>
    <row r="36687" spans="56:142" x14ac:dyDescent="0.2">
      <c r="BD36687" s="325"/>
      <c r="EL36687" s="325"/>
    </row>
    <row r="36688" spans="56:142" x14ac:dyDescent="0.2">
      <c r="BD36688" s="325"/>
      <c r="EL36688" s="325"/>
    </row>
    <row r="36689" spans="56:142" x14ac:dyDescent="0.2">
      <c r="BD36689" s="325"/>
      <c r="EL36689" s="325"/>
    </row>
    <row r="36690" spans="56:142" x14ac:dyDescent="0.2">
      <c r="BD36690" s="325"/>
      <c r="EL36690" s="325"/>
    </row>
    <row r="36691" spans="56:142" x14ac:dyDescent="0.2">
      <c r="BD36691" s="325"/>
      <c r="EL36691" s="325"/>
    </row>
    <row r="36692" spans="56:142" x14ac:dyDescent="0.2">
      <c r="BD36692" s="325"/>
      <c r="EL36692" s="325"/>
    </row>
    <row r="36693" spans="56:142" x14ac:dyDescent="0.2">
      <c r="BD36693" s="325"/>
      <c r="EL36693" s="325"/>
    </row>
    <row r="36694" spans="56:142" x14ac:dyDescent="0.2">
      <c r="BD36694" s="325"/>
      <c r="EL36694" s="325"/>
    </row>
    <row r="36695" spans="56:142" x14ac:dyDescent="0.2">
      <c r="BD36695" s="325"/>
      <c r="EL36695" s="325"/>
    </row>
    <row r="36696" spans="56:142" x14ac:dyDescent="0.2">
      <c r="BD36696" s="325"/>
      <c r="EL36696" s="325"/>
    </row>
    <row r="36697" spans="56:142" x14ac:dyDescent="0.2">
      <c r="BD36697" s="325"/>
      <c r="EL36697" s="325"/>
    </row>
    <row r="36698" spans="56:142" x14ac:dyDescent="0.2">
      <c r="BD36698" s="325"/>
      <c r="EL36698" s="325"/>
    </row>
    <row r="36699" spans="56:142" x14ac:dyDescent="0.2">
      <c r="BD36699" s="325"/>
      <c r="EL36699" s="325"/>
    </row>
    <row r="36700" spans="56:142" x14ac:dyDescent="0.2">
      <c r="BD36700" s="325"/>
      <c r="EL36700" s="325"/>
    </row>
    <row r="36701" spans="56:142" x14ac:dyDescent="0.2">
      <c r="BD36701" s="325"/>
      <c r="EL36701" s="325"/>
    </row>
    <row r="36702" spans="56:142" x14ac:dyDescent="0.2">
      <c r="BD36702" s="325"/>
      <c r="EL36702" s="325"/>
    </row>
    <row r="36703" spans="56:142" x14ac:dyDescent="0.2">
      <c r="BD36703" s="325"/>
      <c r="EL36703" s="325"/>
    </row>
    <row r="36704" spans="56:142" x14ac:dyDescent="0.2">
      <c r="BD36704" s="325"/>
      <c r="EL36704" s="325"/>
    </row>
    <row r="36705" spans="56:142" x14ac:dyDescent="0.2">
      <c r="BD36705" s="325"/>
      <c r="EL36705" s="325"/>
    </row>
    <row r="36706" spans="56:142" x14ac:dyDescent="0.2">
      <c r="BD36706" s="325"/>
      <c r="EL36706" s="325"/>
    </row>
    <row r="36707" spans="56:142" x14ac:dyDescent="0.2">
      <c r="BD36707" s="325"/>
      <c r="EL36707" s="325"/>
    </row>
    <row r="36708" spans="56:142" x14ac:dyDescent="0.2">
      <c r="BD36708" s="325"/>
      <c r="EL36708" s="325"/>
    </row>
    <row r="36709" spans="56:142" x14ac:dyDescent="0.2">
      <c r="BD36709" s="325"/>
      <c r="EL36709" s="325"/>
    </row>
    <row r="36710" spans="56:142" x14ac:dyDescent="0.2">
      <c r="BD36710" s="325"/>
      <c r="EL36710" s="325"/>
    </row>
    <row r="36711" spans="56:142" x14ac:dyDescent="0.2">
      <c r="BD36711" s="325"/>
      <c r="EL36711" s="325"/>
    </row>
    <row r="36712" spans="56:142" x14ac:dyDescent="0.2">
      <c r="BD36712" s="325"/>
      <c r="EL36712" s="325"/>
    </row>
    <row r="36713" spans="56:142" x14ac:dyDescent="0.2">
      <c r="BD36713" s="325"/>
      <c r="EL36713" s="325"/>
    </row>
    <row r="36714" spans="56:142" x14ac:dyDescent="0.2">
      <c r="BD36714" s="325"/>
      <c r="EL36714" s="325"/>
    </row>
    <row r="36715" spans="56:142" x14ac:dyDescent="0.2">
      <c r="BD36715" s="325"/>
      <c r="EL36715" s="325"/>
    </row>
    <row r="36716" spans="56:142" x14ac:dyDescent="0.2">
      <c r="BD36716" s="325"/>
      <c r="EL36716" s="325"/>
    </row>
    <row r="36717" spans="56:142" x14ac:dyDescent="0.2">
      <c r="BD36717" s="325"/>
      <c r="EL36717" s="325"/>
    </row>
    <row r="36718" spans="56:142" x14ac:dyDescent="0.2">
      <c r="BD36718" s="325"/>
      <c r="EL36718" s="325"/>
    </row>
    <row r="36719" spans="56:142" x14ac:dyDescent="0.2">
      <c r="BD36719" s="325"/>
      <c r="EL36719" s="325"/>
    </row>
    <row r="36720" spans="56:142" x14ac:dyDescent="0.2">
      <c r="BD36720" s="325"/>
      <c r="EL36720" s="325"/>
    </row>
    <row r="36721" spans="56:142" x14ac:dyDescent="0.2">
      <c r="BD36721" s="325"/>
      <c r="EL36721" s="325"/>
    </row>
    <row r="36722" spans="56:142" x14ac:dyDescent="0.2">
      <c r="BD36722" s="325"/>
      <c r="EL36722" s="325"/>
    </row>
    <row r="36723" spans="56:142" x14ac:dyDescent="0.2">
      <c r="BD36723" s="325"/>
      <c r="EL36723" s="325"/>
    </row>
    <row r="36724" spans="56:142" x14ac:dyDescent="0.2">
      <c r="BD36724" s="325"/>
      <c r="EL36724" s="325"/>
    </row>
    <row r="36725" spans="56:142" x14ac:dyDescent="0.2">
      <c r="BD36725" s="325"/>
      <c r="EL36725" s="325"/>
    </row>
    <row r="36726" spans="56:142" x14ac:dyDescent="0.2">
      <c r="BD36726" s="325"/>
      <c r="EL36726" s="325"/>
    </row>
    <row r="36727" spans="56:142" x14ac:dyDescent="0.2">
      <c r="BD36727" s="325"/>
      <c r="EL36727" s="325"/>
    </row>
    <row r="36728" spans="56:142" x14ac:dyDescent="0.2">
      <c r="BD36728" s="325"/>
      <c r="EL36728" s="325"/>
    </row>
    <row r="36729" spans="56:142" x14ac:dyDescent="0.2">
      <c r="BD36729" s="325"/>
      <c r="EL36729" s="325"/>
    </row>
    <row r="36730" spans="56:142" x14ac:dyDescent="0.2">
      <c r="BD36730" s="325"/>
      <c r="EL36730" s="325"/>
    </row>
    <row r="36731" spans="56:142" x14ac:dyDescent="0.2">
      <c r="BD36731" s="325"/>
      <c r="EL36731" s="325"/>
    </row>
    <row r="36732" spans="56:142" x14ac:dyDescent="0.2">
      <c r="BD36732" s="325"/>
      <c r="EL36732" s="325"/>
    </row>
    <row r="36733" spans="56:142" x14ac:dyDescent="0.2">
      <c r="BD36733" s="325"/>
      <c r="EL36733" s="325"/>
    </row>
    <row r="36734" spans="56:142" x14ac:dyDescent="0.2">
      <c r="BD36734" s="325"/>
      <c r="EL36734" s="325"/>
    </row>
    <row r="36735" spans="56:142" x14ac:dyDescent="0.2">
      <c r="BD36735" s="325"/>
      <c r="EL36735" s="325"/>
    </row>
    <row r="36736" spans="56:142" x14ac:dyDescent="0.2">
      <c r="BD36736" s="325"/>
      <c r="EL36736" s="325"/>
    </row>
    <row r="36737" spans="56:142" x14ac:dyDescent="0.2">
      <c r="BD36737" s="325"/>
      <c r="EL36737" s="325"/>
    </row>
    <row r="36738" spans="56:142" x14ac:dyDescent="0.2">
      <c r="BD36738" s="325"/>
      <c r="EL36738" s="325"/>
    </row>
    <row r="36739" spans="56:142" x14ac:dyDescent="0.2">
      <c r="BD36739" s="325"/>
      <c r="EL36739" s="325"/>
    </row>
    <row r="36740" spans="56:142" x14ac:dyDescent="0.2">
      <c r="BD36740" s="325"/>
      <c r="EL36740" s="325"/>
    </row>
    <row r="36741" spans="56:142" x14ac:dyDescent="0.2">
      <c r="BD36741" s="325"/>
      <c r="EL36741" s="325"/>
    </row>
    <row r="36742" spans="56:142" x14ac:dyDescent="0.2">
      <c r="BD36742" s="325"/>
      <c r="EL36742" s="325"/>
    </row>
    <row r="36743" spans="56:142" x14ac:dyDescent="0.2">
      <c r="BD36743" s="325"/>
      <c r="EL36743" s="325"/>
    </row>
    <row r="36744" spans="56:142" x14ac:dyDescent="0.2">
      <c r="BD36744" s="325"/>
      <c r="EL36744" s="325"/>
    </row>
    <row r="36745" spans="56:142" x14ac:dyDescent="0.2">
      <c r="BD36745" s="325"/>
      <c r="EL36745" s="325"/>
    </row>
    <row r="36746" spans="56:142" x14ac:dyDescent="0.2">
      <c r="BD36746" s="325"/>
      <c r="EL36746" s="325"/>
    </row>
    <row r="36747" spans="56:142" x14ac:dyDescent="0.2">
      <c r="BD36747" s="325"/>
      <c r="EL36747" s="325"/>
    </row>
    <row r="36748" spans="56:142" x14ac:dyDescent="0.2">
      <c r="BD36748" s="325"/>
      <c r="EL36748" s="325"/>
    </row>
    <row r="36749" spans="56:142" x14ac:dyDescent="0.2">
      <c r="BD36749" s="325"/>
      <c r="EL36749" s="325"/>
    </row>
    <row r="36750" spans="56:142" x14ac:dyDescent="0.2">
      <c r="BD36750" s="325"/>
      <c r="EL36750" s="325"/>
    </row>
    <row r="36751" spans="56:142" x14ac:dyDescent="0.2">
      <c r="BD36751" s="325"/>
      <c r="EL36751" s="325"/>
    </row>
    <row r="36752" spans="56:142" x14ac:dyDescent="0.2">
      <c r="BD36752" s="325"/>
      <c r="EL36752" s="325"/>
    </row>
    <row r="36753" spans="56:142" x14ac:dyDescent="0.2">
      <c r="BD36753" s="325"/>
      <c r="EL36753" s="325"/>
    </row>
    <row r="36754" spans="56:142" x14ac:dyDescent="0.2">
      <c r="BD36754" s="325"/>
      <c r="EL36754" s="325"/>
    </row>
    <row r="36755" spans="56:142" x14ac:dyDescent="0.2">
      <c r="BD36755" s="325"/>
      <c r="EL36755" s="325"/>
    </row>
    <row r="36756" spans="56:142" x14ac:dyDescent="0.2">
      <c r="BD36756" s="325"/>
      <c r="EL36756" s="325"/>
    </row>
    <row r="36757" spans="56:142" x14ac:dyDescent="0.2">
      <c r="BD36757" s="325"/>
      <c r="EL36757" s="325"/>
    </row>
    <row r="36758" spans="56:142" x14ac:dyDescent="0.2">
      <c r="BD36758" s="325"/>
      <c r="EL36758" s="325"/>
    </row>
    <row r="36759" spans="56:142" x14ac:dyDescent="0.2">
      <c r="BD36759" s="325"/>
      <c r="EL36759" s="325"/>
    </row>
    <row r="36760" spans="56:142" x14ac:dyDescent="0.2">
      <c r="BD36760" s="325"/>
      <c r="EL36760" s="325"/>
    </row>
    <row r="36761" spans="56:142" x14ac:dyDescent="0.2">
      <c r="BD36761" s="325"/>
      <c r="EL36761" s="325"/>
    </row>
    <row r="36762" spans="56:142" x14ac:dyDescent="0.2">
      <c r="BD36762" s="325"/>
      <c r="EL36762" s="325"/>
    </row>
    <row r="36763" spans="56:142" x14ac:dyDescent="0.2">
      <c r="BD36763" s="325"/>
      <c r="EL36763" s="325"/>
    </row>
    <row r="36764" spans="56:142" x14ac:dyDescent="0.2">
      <c r="BD36764" s="325"/>
      <c r="EL36764" s="325"/>
    </row>
    <row r="36765" spans="56:142" x14ac:dyDescent="0.2">
      <c r="BD36765" s="325"/>
      <c r="EL36765" s="325"/>
    </row>
    <row r="36766" spans="56:142" x14ac:dyDescent="0.2">
      <c r="BD36766" s="325"/>
      <c r="EL36766" s="325"/>
    </row>
    <row r="36767" spans="56:142" x14ac:dyDescent="0.2">
      <c r="BD36767" s="325"/>
      <c r="EL36767" s="325"/>
    </row>
    <row r="36768" spans="56:142" x14ac:dyDescent="0.2">
      <c r="BD36768" s="325"/>
      <c r="EL36768" s="325"/>
    </row>
    <row r="36769" spans="56:142" x14ac:dyDescent="0.2">
      <c r="BD36769" s="325"/>
      <c r="EL36769" s="325"/>
    </row>
    <row r="36770" spans="56:142" x14ac:dyDescent="0.2">
      <c r="BD36770" s="325"/>
      <c r="EL36770" s="325"/>
    </row>
    <row r="36771" spans="56:142" x14ac:dyDescent="0.2">
      <c r="BD36771" s="325"/>
      <c r="EL36771" s="325"/>
    </row>
    <row r="36772" spans="56:142" x14ac:dyDescent="0.2">
      <c r="BD36772" s="325"/>
      <c r="EL36772" s="325"/>
    </row>
    <row r="36773" spans="56:142" x14ac:dyDescent="0.2">
      <c r="BD36773" s="325"/>
      <c r="EL36773" s="325"/>
    </row>
    <row r="36774" spans="56:142" x14ac:dyDescent="0.2">
      <c r="BD36774" s="325"/>
      <c r="EL36774" s="325"/>
    </row>
    <row r="36775" spans="56:142" x14ac:dyDescent="0.2">
      <c r="BD36775" s="325"/>
      <c r="EL36775" s="325"/>
    </row>
    <row r="36776" spans="56:142" x14ac:dyDescent="0.2">
      <c r="BD36776" s="325"/>
      <c r="EL36776" s="325"/>
    </row>
    <row r="36777" spans="56:142" x14ac:dyDescent="0.2">
      <c r="BD36777" s="325"/>
      <c r="EL36777" s="325"/>
    </row>
    <row r="36778" spans="56:142" x14ac:dyDescent="0.2">
      <c r="BD36778" s="325"/>
      <c r="EL36778" s="325"/>
    </row>
    <row r="36779" spans="56:142" x14ac:dyDescent="0.2">
      <c r="BD36779" s="325"/>
      <c r="EL36779" s="325"/>
    </row>
    <row r="36780" spans="56:142" x14ac:dyDescent="0.2">
      <c r="BD36780" s="325"/>
      <c r="EL36780" s="325"/>
    </row>
    <row r="36781" spans="56:142" x14ac:dyDescent="0.2">
      <c r="BD36781" s="325"/>
      <c r="EL36781" s="325"/>
    </row>
    <row r="36782" spans="56:142" x14ac:dyDescent="0.2">
      <c r="BD36782" s="325"/>
      <c r="EL36782" s="325"/>
    </row>
    <row r="36783" spans="56:142" x14ac:dyDescent="0.2">
      <c r="BD36783" s="325"/>
      <c r="EL36783" s="325"/>
    </row>
    <row r="36784" spans="56:142" x14ac:dyDescent="0.2">
      <c r="BD36784" s="325"/>
      <c r="EL36784" s="325"/>
    </row>
    <row r="36785" spans="56:142" x14ac:dyDescent="0.2">
      <c r="BD36785" s="325"/>
      <c r="EL36785" s="325"/>
    </row>
    <row r="36786" spans="56:142" x14ac:dyDescent="0.2">
      <c r="BD36786" s="325"/>
      <c r="EL36786" s="325"/>
    </row>
    <row r="36787" spans="56:142" x14ac:dyDescent="0.2">
      <c r="BD36787" s="325"/>
      <c r="EL36787" s="325"/>
    </row>
    <row r="36788" spans="56:142" x14ac:dyDescent="0.2">
      <c r="BD36788" s="325"/>
      <c r="EL36788" s="325"/>
    </row>
    <row r="36789" spans="56:142" x14ac:dyDescent="0.2">
      <c r="BD36789" s="325"/>
      <c r="EL36789" s="325"/>
    </row>
    <row r="36790" spans="56:142" x14ac:dyDescent="0.2">
      <c r="BD36790" s="325"/>
      <c r="EL36790" s="325"/>
    </row>
    <row r="36791" spans="56:142" x14ac:dyDescent="0.2">
      <c r="BD36791" s="325"/>
      <c r="EL36791" s="325"/>
    </row>
    <row r="36792" spans="56:142" x14ac:dyDescent="0.2">
      <c r="BD36792" s="325"/>
      <c r="EL36792" s="325"/>
    </row>
    <row r="36793" spans="56:142" x14ac:dyDescent="0.2">
      <c r="BD36793" s="325"/>
      <c r="EL36793" s="325"/>
    </row>
    <row r="36794" spans="56:142" x14ac:dyDescent="0.2">
      <c r="BD36794" s="325"/>
      <c r="EL36794" s="325"/>
    </row>
    <row r="36795" spans="56:142" x14ac:dyDescent="0.2">
      <c r="BD36795" s="325"/>
      <c r="EL36795" s="325"/>
    </row>
    <row r="36796" spans="56:142" x14ac:dyDescent="0.2">
      <c r="BD36796" s="325"/>
      <c r="EL36796" s="325"/>
    </row>
    <row r="36797" spans="56:142" x14ac:dyDescent="0.2">
      <c r="BD36797" s="325"/>
      <c r="EL36797" s="325"/>
    </row>
    <row r="36798" spans="56:142" x14ac:dyDescent="0.2">
      <c r="BD36798" s="325"/>
      <c r="EL36798" s="325"/>
    </row>
    <row r="36799" spans="56:142" x14ac:dyDescent="0.2">
      <c r="BD36799" s="325"/>
      <c r="EL36799" s="325"/>
    </row>
    <row r="36800" spans="56:142" x14ac:dyDescent="0.2">
      <c r="BD36800" s="325"/>
      <c r="EL36800" s="325"/>
    </row>
    <row r="36801" spans="56:142" x14ac:dyDescent="0.2">
      <c r="BD36801" s="325"/>
      <c r="EL36801" s="325"/>
    </row>
    <row r="36802" spans="56:142" x14ac:dyDescent="0.2">
      <c r="BD36802" s="325"/>
      <c r="EL36802" s="325"/>
    </row>
    <row r="36803" spans="56:142" x14ac:dyDescent="0.2">
      <c r="BD36803" s="325"/>
      <c r="EL36803" s="325"/>
    </row>
    <row r="36804" spans="56:142" x14ac:dyDescent="0.2">
      <c r="BD36804" s="325"/>
      <c r="EL36804" s="325"/>
    </row>
    <row r="36805" spans="56:142" x14ac:dyDescent="0.2">
      <c r="BD36805" s="325"/>
      <c r="EL36805" s="325"/>
    </row>
    <row r="36806" spans="56:142" x14ac:dyDescent="0.2">
      <c r="BD36806" s="325"/>
      <c r="EL36806" s="325"/>
    </row>
    <row r="36807" spans="56:142" x14ac:dyDescent="0.2">
      <c r="BD36807" s="325"/>
      <c r="EL36807" s="325"/>
    </row>
    <row r="36808" spans="56:142" x14ac:dyDescent="0.2">
      <c r="BD36808" s="325"/>
      <c r="EL36808" s="325"/>
    </row>
    <row r="36809" spans="56:142" x14ac:dyDescent="0.2">
      <c r="BD36809" s="325"/>
      <c r="EL36809" s="325"/>
    </row>
    <row r="36810" spans="56:142" x14ac:dyDescent="0.2">
      <c r="BD36810" s="325"/>
      <c r="EL36810" s="325"/>
    </row>
    <row r="36811" spans="56:142" x14ac:dyDescent="0.2">
      <c r="BD36811" s="325"/>
      <c r="EL36811" s="325"/>
    </row>
    <row r="36812" spans="56:142" x14ac:dyDescent="0.2">
      <c r="BD36812" s="325"/>
      <c r="EL36812" s="325"/>
    </row>
    <row r="36813" spans="56:142" x14ac:dyDescent="0.2">
      <c r="BD36813" s="325"/>
      <c r="EL36813" s="325"/>
    </row>
    <row r="36814" spans="56:142" x14ac:dyDescent="0.2">
      <c r="BD36814" s="325"/>
      <c r="EL36814" s="325"/>
    </row>
    <row r="36815" spans="56:142" x14ac:dyDescent="0.2">
      <c r="BD36815" s="325"/>
      <c r="EL36815" s="325"/>
    </row>
    <row r="36816" spans="56:142" x14ac:dyDescent="0.2">
      <c r="BD36816" s="325"/>
      <c r="EL36816" s="325"/>
    </row>
    <row r="36817" spans="56:142" x14ac:dyDescent="0.2">
      <c r="BD36817" s="325"/>
      <c r="EL36817" s="325"/>
    </row>
    <row r="36818" spans="56:142" x14ac:dyDescent="0.2">
      <c r="BD36818" s="325"/>
      <c r="EL36818" s="325"/>
    </row>
    <row r="36819" spans="56:142" x14ac:dyDescent="0.2">
      <c r="BD36819" s="325"/>
      <c r="EL36819" s="325"/>
    </row>
    <row r="36820" spans="56:142" x14ac:dyDescent="0.2">
      <c r="BD36820" s="325"/>
      <c r="EL36820" s="325"/>
    </row>
    <row r="36821" spans="56:142" x14ac:dyDescent="0.2">
      <c r="BD36821" s="325"/>
      <c r="EL36821" s="325"/>
    </row>
    <row r="36822" spans="56:142" x14ac:dyDescent="0.2">
      <c r="BD36822" s="325"/>
      <c r="EL36822" s="325"/>
    </row>
    <row r="36823" spans="56:142" x14ac:dyDescent="0.2">
      <c r="BD36823" s="325"/>
      <c r="EL36823" s="325"/>
    </row>
    <row r="36824" spans="56:142" x14ac:dyDescent="0.2">
      <c r="BD36824" s="325"/>
      <c r="EL36824" s="325"/>
    </row>
    <row r="36825" spans="56:142" x14ac:dyDescent="0.2">
      <c r="BD36825" s="325"/>
      <c r="EL36825" s="325"/>
    </row>
    <row r="36826" spans="56:142" x14ac:dyDescent="0.2">
      <c r="BD36826" s="325"/>
      <c r="EL36826" s="325"/>
    </row>
    <row r="36827" spans="56:142" x14ac:dyDescent="0.2">
      <c r="BD36827" s="325"/>
      <c r="EL36827" s="325"/>
    </row>
    <row r="36828" spans="56:142" x14ac:dyDescent="0.2">
      <c r="BD36828" s="325"/>
      <c r="EL36828" s="325"/>
    </row>
    <row r="36829" spans="56:142" x14ac:dyDescent="0.2">
      <c r="BD36829" s="325"/>
      <c r="EL36829" s="325"/>
    </row>
    <row r="36830" spans="56:142" x14ac:dyDescent="0.2">
      <c r="BD36830" s="325"/>
      <c r="EL36830" s="325"/>
    </row>
    <row r="36831" spans="56:142" x14ac:dyDescent="0.2">
      <c r="BD36831" s="325"/>
      <c r="EL36831" s="325"/>
    </row>
    <row r="36832" spans="56:142" x14ac:dyDescent="0.2">
      <c r="BD36832" s="325"/>
      <c r="EL36832" s="325"/>
    </row>
    <row r="36833" spans="56:142" x14ac:dyDescent="0.2">
      <c r="BD36833" s="325"/>
      <c r="EL36833" s="325"/>
    </row>
    <row r="36834" spans="56:142" x14ac:dyDescent="0.2">
      <c r="BD36834" s="325"/>
      <c r="EL36834" s="325"/>
    </row>
    <row r="36835" spans="56:142" x14ac:dyDescent="0.2">
      <c r="BD36835" s="325"/>
      <c r="EL36835" s="325"/>
    </row>
    <row r="36836" spans="56:142" x14ac:dyDescent="0.2">
      <c r="BD36836" s="325"/>
      <c r="EL36836" s="325"/>
    </row>
    <row r="36837" spans="56:142" x14ac:dyDescent="0.2">
      <c r="BD36837" s="325"/>
      <c r="EL36837" s="325"/>
    </row>
    <row r="36838" spans="56:142" x14ac:dyDescent="0.2">
      <c r="BD36838" s="325"/>
      <c r="EL36838" s="325"/>
    </row>
    <row r="36839" spans="56:142" x14ac:dyDescent="0.2">
      <c r="BD36839" s="325"/>
      <c r="EL36839" s="325"/>
    </row>
    <row r="36840" spans="56:142" x14ac:dyDescent="0.2">
      <c r="BD36840" s="325"/>
      <c r="EL36840" s="325"/>
    </row>
    <row r="36841" spans="56:142" x14ac:dyDescent="0.2">
      <c r="BD36841" s="325"/>
      <c r="EL36841" s="325"/>
    </row>
    <row r="36842" spans="56:142" x14ac:dyDescent="0.2">
      <c r="BD36842" s="325"/>
      <c r="EL36842" s="325"/>
    </row>
    <row r="36843" spans="56:142" x14ac:dyDescent="0.2">
      <c r="BD36843" s="325"/>
      <c r="EL36843" s="325"/>
    </row>
    <row r="36844" spans="56:142" x14ac:dyDescent="0.2">
      <c r="BD36844" s="325"/>
      <c r="EL36844" s="325"/>
    </row>
    <row r="36845" spans="56:142" x14ac:dyDescent="0.2">
      <c r="BD36845" s="325"/>
      <c r="EL36845" s="325"/>
    </row>
    <row r="36846" spans="56:142" x14ac:dyDescent="0.2">
      <c r="BD36846" s="325"/>
      <c r="EL36846" s="325"/>
    </row>
    <row r="36847" spans="56:142" x14ac:dyDescent="0.2">
      <c r="BD36847" s="325"/>
      <c r="EL36847" s="325"/>
    </row>
    <row r="36848" spans="56:142" x14ac:dyDescent="0.2">
      <c r="BD36848" s="325"/>
      <c r="EL36848" s="325"/>
    </row>
    <row r="36849" spans="56:142" x14ac:dyDescent="0.2">
      <c r="BD36849" s="325"/>
      <c r="EL36849" s="325"/>
    </row>
    <row r="36850" spans="56:142" x14ac:dyDescent="0.2">
      <c r="BD36850" s="325"/>
      <c r="EL36850" s="325"/>
    </row>
    <row r="36851" spans="56:142" x14ac:dyDescent="0.2">
      <c r="BD36851" s="325"/>
      <c r="EL36851" s="325"/>
    </row>
    <row r="36852" spans="56:142" x14ac:dyDescent="0.2">
      <c r="BD36852" s="325"/>
      <c r="EL36852" s="325"/>
    </row>
    <row r="36853" spans="56:142" x14ac:dyDescent="0.2">
      <c r="BD36853" s="325"/>
      <c r="EL36853" s="325"/>
    </row>
    <row r="36854" spans="56:142" x14ac:dyDescent="0.2">
      <c r="BD36854" s="325"/>
      <c r="EL36854" s="325"/>
    </row>
    <row r="36855" spans="56:142" x14ac:dyDescent="0.2">
      <c r="BD36855" s="325"/>
      <c r="EL36855" s="325"/>
    </row>
    <row r="36856" spans="56:142" x14ac:dyDescent="0.2">
      <c r="BD36856" s="325"/>
      <c r="EL36856" s="325"/>
    </row>
    <row r="36857" spans="56:142" x14ac:dyDescent="0.2">
      <c r="BD36857" s="325"/>
      <c r="EL36857" s="325"/>
    </row>
    <row r="36858" spans="56:142" x14ac:dyDescent="0.2">
      <c r="BD36858" s="325"/>
      <c r="EL36858" s="325"/>
    </row>
    <row r="36859" spans="56:142" x14ac:dyDescent="0.2">
      <c r="BD36859" s="325"/>
      <c r="EL36859" s="325"/>
    </row>
    <row r="36860" spans="56:142" x14ac:dyDescent="0.2">
      <c r="BD36860" s="325"/>
      <c r="EL36860" s="325"/>
    </row>
    <row r="36861" spans="56:142" x14ac:dyDescent="0.2">
      <c r="BD36861" s="325"/>
      <c r="EL36861" s="325"/>
    </row>
    <row r="36862" spans="56:142" x14ac:dyDescent="0.2">
      <c r="BD36862" s="325"/>
      <c r="EL36862" s="325"/>
    </row>
    <row r="36863" spans="56:142" x14ac:dyDescent="0.2">
      <c r="BD36863" s="325"/>
      <c r="EL36863" s="325"/>
    </row>
    <row r="36864" spans="56:142" x14ac:dyDescent="0.2">
      <c r="BD36864" s="325"/>
      <c r="EL36864" s="325"/>
    </row>
    <row r="36865" spans="56:142" x14ac:dyDescent="0.2">
      <c r="BD36865" s="325"/>
      <c r="EL36865" s="325"/>
    </row>
    <row r="36866" spans="56:142" x14ac:dyDescent="0.2">
      <c r="BD36866" s="325"/>
      <c r="EL36866" s="325"/>
    </row>
    <row r="36867" spans="56:142" x14ac:dyDescent="0.2">
      <c r="BD36867" s="325"/>
      <c r="EL36867" s="325"/>
    </row>
    <row r="36868" spans="56:142" x14ac:dyDescent="0.2">
      <c r="BD36868" s="325"/>
      <c r="EL36868" s="325"/>
    </row>
    <row r="36869" spans="56:142" x14ac:dyDescent="0.2">
      <c r="BD36869" s="325"/>
      <c r="EL36869" s="325"/>
    </row>
    <row r="36870" spans="56:142" x14ac:dyDescent="0.2">
      <c r="BD36870" s="325"/>
      <c r="EL36870" s="325"/>
    </row>
    <row r="36871" spans="56:142" x14ac:dyDescent="0.2">
      <c r="BD36871" s="325"/>
      <c r="EL36871" s="325"/>
    </row>
    <row r="36872" spans="56:142" x14ac:dyDescent="0.2">
      <c r="BD36872" s="325"/>
      <c r="EL36872" s="325"/>
    </row>
    <row r="36873" spans="56:142" x14ac:dyDescent="0.2">
      <c r="BD36873" s="325"/>
      <c r="EL36873" s="325"/>
    </row>
    <row r="36874" spans="56:142" x14ac:dyDescent="0.2">
      <c r="BD36874" s="325"/>
      <c r="EL36874" s="325"/>
    </row>
    <row r="36875" spans="56:142" x14ac:dyDescent="0.2">
      <c r="BD36875" s="325"/>
      <c r="EL36875" s="325"/>
    </row>
    <row r="36876" spans="56:142" x14ac:dyDescent="0.2">
      <c r="BD36876" s="325"/>
      <c r="EL36876" s="325"/>
    </row>
    <row r="36877" spans="56:142" x14ac:dyDescent="0.2">
      <c r="BD36877" s="325"/>
      <c r="EL36877" s="325"/>
    </row>
    <row r="36878" spans="56:142" x14ac:dyDescent="0.2">
      <c r="BD36878" s="325"/>
      <c r="EL36878" s="325"/>
    </row>
    <row r="36879" spans="56:142" x14ac:dyDescent="0.2">
      <c r="BD36879" s="325"/>
      <c r="EL36879" s="325"/>
    </row>
    <row r="36880" spans="56:142" x14ac:dyDescent="0.2">
      <c r="BD36880" s="325"/>
      <c r="EL36880" s="325"/>
    </row>
    <row r="36881" spans="56:142" x14ac:dyDescent="0.2">
      <c r="BD36881" s="325"/>
      <c r="EL36881" s="325"/>
    </row>
    <row r="36882" spans="56:142" x14ac:dyDescent="0.2">
      <c r="BD36882" s="325"/>
      <c r="EL36882" s="325"/>
    </row>
    <row r="36883" spans="56:142" x14ac:dyDescent="0.2">
      <c r="BD36883" s="325"/>
      <c r="EL36883" s="325"/>
    </row>
    <row r="36884" spans="56:142" x14ac:dyDescent="0.2">
      <c r="BD36884" s="325"/>
      <c r="EL36884" s="325"/>
    </row>
    <row r="36885" spans="56:142" x14ac:dyDescent="0.2">
      <c r="BD36885" s="325"/>
      <c r="EL36885" s="325"/>
    </row>
    <row r="36886" spans="56:142" x14ac:dyDescent="0.2">
      <c r="BD36886" s="325"/>
      <c r="EL36886" s="325"/>
    </row>
    <row r="36887" spans="56:142" x14ac:dyDescent="0.2">
      <c r="BD36887" s="325"/>
      <c r="EL36887" s="325"/>
    </row>
    <row r="36888" spans="56:142" x14ac:dyDescent="0.2">
      <c r="BD36888" s="325"/>
      <c r="EL36888" s="325"/>
    </row>
    <row r="36889" spans="56:142" x14ac:dyDescent="0.2">
      <c r="BD36889" s="325"/>
      <c r="EL36889" s="325"/>
    </row>
    <row r="36890" spans="56:142" x14ac:dyDescent="0.2">
      <c r="BD36890" s="325"/>
      <c r="EL36890" s="325"/>
    </row>
    <row r="36891" spans="56:142" x14ac:dyDescent="0.2">
      <c r="BD36891" s="325"/>
      <c r="EL36891" s="325"/>
    </row>
    <row r="36892" spans="56:142" x14ac:dyDescent="0.2">
      <c r="BD36892" s="325"/>
      <c r="EL36892" s="325"/>
    </row>
    <row r="36893" spans="56:142" x14ac:dyDescent="0.2">
      <c r="BD36893" s="325"/>
      <c r="EL36893" s="325"/>
    </row>
    <row r="36894" spans="56:142" x14ac:dyDescent="0.2">
      <c r="BD36894" s="325"/>
      <c r="EL36894" s="325"/>
    </row>
    <row r="36895" spans="56:142" x14ac:dyDescent="0.2">
      <c r="BD36895" s="325"/>
      <c r="EL36895" s="325"/>
    </row>
    <row r="36896" spans="56:142" x14ac:dyDescent="0.2">
      <c r="BD36896" s="325"/>
      <c r="EL36896" s="325"/>
    </row>
    <row r="36897" spans="56:142" x14ac:dyDescent="0.2">
      <c r="BD36897" s="325"/>
      <c r="EL36897" s="325"/>
    </row>
    <row r="36898" spans="56:142" x14ac:dyDescent="0.2">
      <c r="BD36898" s="325"/>
      <c r="EL36898" s="325"/>
    </row>
    <row r="36899" spans="56:142" x14ac:dyDescent="0.2">
      <c r="BD36899" s="325"/>
      <c r="EL36899" s="325"/>
    </row>
    <row r="36900" spans="56:142" x14ac:dyDescent="0.2">
      <c r="BD36900" s="325"/>
      <c r="EL36900" s="325"/>
    </row>
    <row r="36901" spans="56:142" x14ac:dyDescent="0.2">
      <c r="BD36901" s="325"/>
      <c r="EL36901" s="325"/>
    </row>
    <row r="36902" spans="56:142" x14ac:dyDescent="0.2">
      <c r="BD36902" s="325"/>
      <c r="EL36902" s="325"/>
    </row>
    <row r="36903" spans="56:142" x14ac:dyDescent="0.2">
      <c r="BD36903" s="325"/>
      <c r="EL36903" s="325"/>
    </row>
    <row r="36904" spans="56:142" x14ac:dyDescent="0.2">
      <c r="BD36904" s="325"/>
      <c r="EL36904" s="325"/>
    </row>
    <row r="36905" spans="56:142" x14ac:dyDescent="0.2">
      <c r="BD36905" s="325"/>
      <c r="EL36905" s="325"/>
    </row>
    <row r="36906" spans="56:142" x14ac:dyDescent="0.2">
      <c r="BD36906" s="325"/>
      <c r="EL36906" s="325"/>
    </row>
    <row r="36907" spans="56:142" x14ac:dyDescent="0.2">
      <c r="BD36907" s="325"/>
      <c r="EL36907" s="325"/>
    </row>
    <row r="36908" spans="56:142" x14ac:dyDescent="0.2">
      <c r="BD36908" s="325"/>
      <c r="EL36908" s="325"/>
    </row>
    <row r="36909" spans="56:142" x14ac:dyDescent="0.2">
      <c r="BD36909" s="325"/>
      <c r="EL36909" s="325"/>
    </row>
    <row r="36910" spans="56:142" x14ac:dyDescent="0.2">
      <c r="BD36910" s="325"/>
      <c r="EL36910" s="325"/>
    </row>
    <row r="36911" spans="56:142" x14ac:dyDescent="0.2">
      <c r="BD36911" s="325"/>
      <c r="EL36911" s="325"/>
    </row>
    <row r="36912" spans="56:142" x14ac:dyDescent="0.2">
      <c r="BD36912" s="325"/>
      <c r="EL36912" s="325"/>
    </row>
    <row r="36913" spans="56:142" x14ac:dyDescent="0.2">
      <c r="BD36913" s="325"/>
      <c r="EL36913" s="325"/>
    </row>
    <row r="36914" spans="56:142" x14ac:dyDescent="0.2">
      <c r="BD36914" s="325"/>
      <c r="EL36914" s="325"/>
    </row>
    <row r="36915" spans="56:142" x14ac:dyDescent="0.2">
      <c r="BD36915" s="325"/>
      <c r="EL36915" s="325"/>
    </row>
    <row r="36916" spans="56:142" x14ac:dyDescent="0.2">
      <c r="BD36916" s="325"/>
      <c r="EL36916" s="325"/>
    </row>
    <row r="36917" spans="56:142" x14ac:dyDescent="0.2">
      <c r="BD36917" s="325"/>
      <c r="EL36917" s="325"/>
    </row>
    <row r="36918" spans="56:142" x14ac:dyDescent="0.2">
      <c r="BD36918" s="325"/>
      <c r="EL36918" s="325"/>
    </row>
    <row r="36919" spans="56:142" x14ac:dyDescent="0.2">
      <c r="BD36919" s="325"/>
      <c r="EL36919" s="325"/>
    </row>
    <row r="36920" spans="56:142" x14ac:dyDescent="0.2">
      <c r="BD36920" s="325"/>
      <c r="EL36920" s="325"/>
    </row>
    <row r="36921" spans="56:142" x14ac:dyDescent="0.2">
      <c r="BD36921" s="325"/>
      <c r="EL36921" s="325"/>
    </row>
    <row r="36922" spans="56:142" x14ac:dyDescent="0.2">
      <c r="BD36922" s="325"/>
      <c r="EL36922" s="325"/>
    </row>
    <row r="36923" spans="56:142" x14ac:dyDescent="0.2">
      <c r="BD36923" s="325"/>
      <c r="EL36923" s="325"/>
    </row>
    <row r="36924" spans="56:142" x14ac:dyDescent="0.2">
      <c r="BD36924" s="325"/>
      <c r="EL36924" s="325"/>
    </row>
    <row r="36925" spans="56:142" x14ac:dyDescent="0.2">
      <c r="BD36925" s="325"/>
      <c r="EL36925" s="325"/>
    </row>
    <row r="36926" spans="56:142" x14ac:dyDescent="0.2">
      <c r="BD36926" s="325"/>
      <c r="EL36926" s="325"/>
    </row>
    <row r="36927" spans="56:142" x14ac:dyDescent="0.2">
      <c r="BD36927" s="325"/>
      <c r="EL36927" s="325"/>
    </row>
    <row r="36928" spans="56:142" x14ac:dyDescent="0.2">
      <c r="BD36928" s="325"/>
      <c r="EL36928" s="325"/>
    </row>
    <row r="36929" spans="56:142" x14ac:dyDescent="0.2">
      <c r="BD36929" s="325"/>
      <c r="EL36929" s="325"/>
    </row>
    <row r="36930" spans="56:142" x14ac:dyDescent="0.2">
      <c r="BD36930" s="325"/>
      <c r="EL36930" s="325"/>
    </row>
    <row r="36931" spans="56:142" x14ac:dyDescent="0.2">
      <c r="BD36931" s="325"/>
      <c r="EL36931" s="325"/>
    </row>
    <row r="36932" spans="56:142" x14ac:dyDescent="0.2">
      <c r="BD36932" s="325"/>
      <c r="EL36932" s="325"/>
    </row>
    <row r="36933" spans="56:142" x14ac:dyDescent="0.2">
      <c r="BD36933" s="325"/>
      <c r="EL36933" s="325"/>
    </row>
    <row r="36934" spans="56:142" x14ac:dyDescent="0.2">
      <c r="BD36934" s="325"/>
      <c r="EL36934" s="325"/>
    </row>
    <row r="36935" spans="56:142" x14ac:dyDescent="0.2">
      <c r="BD36935" s="325"/>
      <c r="EL36935" s="325"/>
    </row>
    <row r="36936" spans="56:142" x14ac:dyDescent="0.2">
      <c r="BD36936" s="325"/>
      <c r="EL36936" s="325"/>
    </row>
    <row r="36937" spans="56:142" x14ac:dyDescent="0.2">
      <c r="BD36937" s="325"/>
      <c r="EL36937" s="325"/>
    </row>
    <row r="36938" spans="56:142" x14ac:dyDescent="0.2">
      <c r="BD36938" s="325"/>
      <c r="EL36938" s="325"/>
    </row>
    <row r="36939" spans="56:142" x14ac:dyDescent="0.2">
      <c r="BD36939" s="325"/>
      <c r="EL36939" s="325"/>
    </row>
    <row r="36940" spans="56:142" x14ac:dyDescent="0.2">
      <c r="BD36940" s="325"/>
      <c r="EL36940" s="325"/>
    </row>
    <row r="36941" spans="56:142" x14ac:dyDescent="0.2">
      <c r="BD36941" s="325"/>
      <c r="EL36941" s="325"/>
    </row>
    <row r="36942" spans="56:142" x14ac:dyDescent="0.2">
      <c r="BD36942" s="325"/>
      <c r="EL36942" s="325"/>
    </row>
    <row r="36943" spans="56:142" x14ac:dyDescent="0.2">
      <c r="BD36943" s="325"/>
      <c r="EL36943" s="325"/>
    </row>
    <row r="36944" spans="56:142" x14ac:dyDescent="0.2">
      <c r="BD36944" s="325"/>
      <c r="EL36944" s="325"/>
    </row>
    <row r="36945" spans="56:142" x14ac:dyDescent="0.2">
      <c r="BD36945" s="325"/>
      <c r="EL36945" s="325"/>
    </row>
    <row r="36946" spans="56:142" x14ac:dyDescent="0.2">
      <c r="BD36946" s="325"/>
      <c r="EL36946" s="325"/>
    </row>
    <row r="36947" spans="56:142" x14ac:dyDescent="0.2">
      <c r="BD36947" s="325"/>
      <c r="EL36947" s="325"/>
    </row>
    <row r="36948" spans="56:142" x14ac:dyDescent="0.2">
      <c r="BD36948" s="325"/>
      <c r="EL36948" s="325"/>
    </row>
    <row r="36949" spans="56:142" x14ac:dyDescent="0.2">
      <c r="BD36949" s="325"/>
      <c r="EL36949" s="325"/>
    </row>
    <row r="36950" spans="56:142" x14ac:dyDescent="0.2">
      <c r="BD36950" s="325"/>
      <c r="EL36950" s="325"/>
    </row>
    <row r="36951" spans="56:142" x14ac:dyDescent="0.2">
      <c r="BD36951" s="325"/>
      <c r="EL36951" s="325"/>
    </row>
    <row r="36952" spans="56:142" x14ac:dyDescent="0.2">
      <c r="BD36952" s="325"/>
      <c r="EL36952" s="325"/>
    </row>
    <row r="36953" spans="56:142" x14ac:dyDescent="0.2">
      <c r="BD36953" s="325"/>
      <c r="EL36953" s="325"/>
    </row>
    <row r="36954" spans="56:142" x14ac:dyDescent="0.2">
      <c r="BD36954" s="325"/>
      <c r="EL36954" s="325"/>
    </row>
    <row r="36955" spans="56:142" x14ac:dyDescent="0.2">
      <c r="BD36955" s="325"/>
      <c r="EL36955" s="325"/>
    </row>
    <row r="36956" spans="56:142" x14ac:dyDescent="0.2">
      <c r="BD36956" s="325"/>
      <c r="EL36956" s="325"/>
    </row>
    <row r="36957" spans="56:142" x14ac:dyDescent="0.2">
      <c r="BD36957" s="325"/>
      <c r="EL36957" s="325"/>
    </row>
    <row r="36958" spans="56:142" x14ac:dyDescent="0.2">
      <c r="BD36958" s="325"/>
      <c r="EL36958" s="325"/>
    </row>
    <row r="36959" spans="56:142" x14ac:dyDescent="0.2">
      <c r="BD36959" s="325"/>
      <c r="EL36959" s="325"/>
    </row>
    <row r="36960" spans="56:142" x14ac:dyDescent="0.2">
      <c r="BD36960" s="325"/>
      <c r="EL36960" s="325"/>
    </row>
    <row r="36961" spans="56:142" x14ac:dyDescent="0.2">
      <c r="BD36961" s="325"/>
      <c r="EL36961" s="325"/>
    </row>
    <row r="36962" spans="56:142" x14ac:dyDescent="0.2">
      <c r="BD36962" s="325"/>
      <c r="EL36962" s="325"/>
    </row>
    <row r="36963" spans="56:142" x14ac:dyDescent="0.2">
      <c r="BD36963" s="325"/>
      <c r="EL36963" s="325"/>
    </row>
    <row r="36964" spans="56:142" x14ac:dyDescent="0.2">
      <c r="BD36964" s="325"/>
      <c r="EL36964" s="325"/>
    </row>
    <row r="36965" spans="56:142" x14ac:dyDescent="0.2">
      <c r="BD36965" s="325"/>
      <c r="EL36965" s="325"/>
    </row>
    <row r="36966" spans="56:142" x14ac:dyDescent="0.2">
      <c r="BD36966" s="325"/>
      <c r="EL36966" s="325"/>
    </row>
    <row r="36967" spans="56:142" x14ac:dyDescent="0.2">
      <c r="BD36967" s="325"/>
      <c r="EL36967" s="325"/>
    </row>
    <row r="36968" spans="56:142" x14ac:dyDescent="0.2">
      <c r="BD36968" s="325"/>
      <c r="EL36968" s="325"/>
    </row>
    <row r="36969" spans="56:142" x14ac:dyDescent="0.2">
      <c r="BD36969" s="325"/>
      <c r="EL36969" s="325"/>
    </row>
    <row r="36970" spans="56:142" x14ac:dyDescent="0.2">
      <c r="BD36970" s="325"/>
      <c r="EL36970" s="325"/>
    </row>
    <row r="36971" spans="56:142" x14ac:dyDescent="0.2">
      <c r="BD36971" s="325"/>
      <c r="EL36971" s="325"/>
    </row>
    <row r="36972" spans="56:142" x14ac:dyDescent="0.2">
      <c r="BD36972" s="325"/>
      <c r="EL36972" s="325"/>
    </row>
    <row r="36973" spans="56:142" x14ac:dyDescent="0.2">
      <c r="BD36973" s="325"/>
      <c r="EL36973" s="325"/>
    </row>
    <row r="36974" spans="56:142" x14ac:dyDescent="0.2">
      <c r="BD36974" s="325"/>
      <c r="EL36974" s="325"/>
    </row>
    <row r="36975" spans="56:142" x14ac:dyDescent="0.2">
      <c r="BD36975" s="325"/>
      <c r="EL36975" s="325"/>
    </row>
    <row r="36976" spans="56:142" x14ac:dyDescent="0.2">
      <c r="BD36976" s="325"/>
      <c r="EL36976" s="325"/>
    </row>
    <row r="36977" spans="56:142" x14ac:dyDescent="0.2">
      <c r="BD36977" s="325"/>
      <c r="EL36977" s="325"/>
    </row>
    <row r="36978" spans="56:142" x14ac:dyDescent="0.2">
      <c r="BD36978" s="325"/>
      <c r="EL36978" s="325"/>
    </row>
    <row r="36979" spans="56:142" x14ac:dyDescent="0.2">
      <c r="BD36979" s="325"/>
      <c r="EL36979" s="325"/>
    </row>
    <row r="36980" spans="56:142" x14ac:dyDescent="0.2">
      <c r="BD36980" s="325"/>
      <c r="EL36980" s="325"/>
    </row>
    <row r="36981" spans="56:142" x14ac:dyDescent="0.2">
      <c r="BD36981" s="325"/>
      <c r="EL36981" s="325"/>
    </row>
    <row r="36982" spans="56:142" x14ac:dyDescent="0.2">
      <c r="BD36982" s="325"/>
      <c r="EL36982" s="325"/>
    </row>
    <row r="36983" spans="56:142" x14ac:dyDescent="0.2">
      <c r="BD36983" s="325"/>
      <c r="EL36983" s="325"/>
    </row>
    <row r="36984" spans="56:142" x14ac:dyDescent="0.2">
      <c r="BD36984" s="325"/>
      <c r="EL36984" s="325"/>
    </row>
    <row r="36985" spans="56:142" x14ac:dyDescent="0.2">
      <c r="BD36985" s="325"/>
      <c r="EL36985" s="325"/>
    </row>
    <row r="36986" spans="56:142" x14ac:dyDescent="0.2">
      <c r="BD36986" s="325"/>
      <c r="EL36986" s="325"/>
    </row>
    <row r="36987" spans="56:142" x14ac:dyDescent="0.2">
      <c r="BD36987" s="325"/>
      <c r="EL36987" s="325"/>
    </row>
    <row r="36988" spans="56:142" x14ac:dyDescent="0.2">
      <c r="BD36988" s="325"/>
      <c r="EL36988" s="325"/>
    </row>
    <row r="36989" spans="56:142" x14ac:dyDescent="0.2">
      <c r="BD36989" s="325"/>
      <c r="EL36989" s="325"/>
    </row>
    <row r="36990" spans="56:142" x14ac:dyDescent="0.2">
      <c r="BD36990" s="325"/>
      <c r="EL36990" s="325"/>
    </row>
    <row r="36991" spans="56:142" x14ac:dyDescent="0.2">
      <c r="BD36991" s="325"/>
      <c r="EL36991" s="325"/>
    </row>
    <row r="36992" spans="56:142" x14ac:dyDescent="0.2">
      <c r="BD36992" s="325"/>
      <c r="EL36992" s="325"/>
    </row>
    <row r="36993" spans="56:142" x14ac:dyDescent="0.2">
      <c r="BD36993" s="325"/>
      <c r="EL36993" s="325"/>
    </row>
    <row r="36994" spans="56:142" x14ac:dyDescent="0.2">
      <c r="BD36994" s="325"/>
      <c r="EL36994" s="325"/>
    </row>
    <row r="36995" spans="56:142" x14ac:dyDescent="0.2">
      <c r="BD36995" s="325"/>
      <c r="EL36995" s="325"/>
    </row>
    <row r="36996" spans="56:142" x14ac:dyDescent="0.2">
      <c r="BD36996" s="325"/>
      <c r="EL36996" s="325"/>
    </row>
    <row r="36997" spans="56:142" x14ac:dyDescent="0.2">
      <c r="BD36997" s="325"/>
      <c r="EL36997" s="325"/>
    </row>
    <row r="36998" spans="56:142" x14ac:dyDescent="0.2">
      <c r="BD36998" s="325"/>
      <c r="EL36998" s="325"/>
    </row>
    <row r="36999" spans="56:142" x14ac:dyDescent="0.2">
      <c r="BD36999" s="325"/>
      <c r="EL36999" s="325"/>
    </row>
    <row r="37000" spans="56:142" x14ac:dyDescent="0.2">
      <c r="BD37000" s="325"/>
      <c r="EL37000" s="325"/>
    </row>
    <row r="37001" spans="56:142" x14ac:dyDescent="0.2">
      <c r="BD37001" s="325"/>
      <c r="EL37001" s="325"/>
    </row>
    <row r="37002" spans="56:142" x14ac:dyDescent="0.2">
      <c r="BD37002" s="325"/>
      <c r="EL37002" s="325"/>
    </row>
    <row r="37003" spans="56:142" x14ac:dyDescent="0.2">
      <c r="BD37003" s="325"/>
      <c r="EL37003" s="325"/>
    </row>
    <row r="37004" spans="56:142" x14ac:dyDescent="0.2">
      <c r="BD37004" s="325"/>
      <c r="EL37004" s="325"/>
    </row>
    <row r="37005" spans="56:142" x14ac:dyDescent="0.2">
      <c r="BD37005" s="325"/>
      <c r="EL37005" s="325"/>
    </row>
    <row r="37006" spans="56:142" x14ac:dyDescent="0.2">
      <c r="BD37006" s="325"/>
      <c r="EL37006" s="325"/>
    </row>
    <row r="37007" spans="56:142" x14ac:dyDescent="0.2">
      <c r="BD37007" s="325"/>
      <c r="EL37007" s="325"/>
    </row>
    <row r="37008" spans="56:142" x14ac:dyDescent="0.2">
      <c r="BD37008" s="325"/>
      <c r="EL37008" s="325"/>
    </row>
    <row r="37009" spans="56:142" x14ac:dyDescent="0.2">
      <c r="BD37009" s="325"/>
      <c r="EL37009" s="325"/>
    </row>
    <row r="37010" spans="56:142" x14ac:dyDescent="0.2">
      <c r="BD37010" s="325"/>
      <c r="EL37010" s="325"/>
    </row>
    <row r="37011" spans="56:142" x14ac:dyDescent="0.2">
      <c r="BD37011" s="325"/>
      <c r="EL37011" s="325"/>
    </row>
    <row r="37012" spans="56:142" x14ac:dyDescent="0.2">
      <c r="BD37012" s="325"/>
      <c r="EL37012" s="325"/>
    </row>
    <row r="37013" spans="56:142" x14ac:dyDescent="0.2">
      <c r="BD37013" s="325"/>
      <c r="EL37013" s="325"/>
    </row>
    <row r="37014" spans="56:142" x14ac:dyDescent="0.2">
      <c r="BD37014" s="325"/>
      <c r="EL37014" s="325"/>
    </row>
    <row r="37015" spans="56:142" x14ac:dyDescent="0.2">
      <c r="BD37015" s="325"/>
      <c r="EL37015" s="325"/>
    </row>
    <row r="37016" spans="56:142" x14ac:dyDescent="0.2">
      <c r="BD37016" s="325"/>
      <c r="EL37016" s="325"/>
    </row>
    <row r="37017" spans="56:142" x14ac:dyDescent="0.2">
      <c r="BD37017" s="325"/>
      <c r="EL37017" s="325"/>
    </row>
    <row r="37018" spans="56:142" x14ac:dyDescent="0.2">
      <c r="BD37018" s="325"/>
      <c r="EL37018" s="325"/>
    </row>
    <row r="37019" spans="56:142" x14ac:dyDescent="0.2">
      <c r="BD37019" s="325"/>
      <c r="EL37019" s="325"/>
    </row>
    <row r="37020" spans="56:142" x14ac:dyDescent="0.2">
      <c r="BD37020" s="325"/>
      <c r="EL37020" s="325"/>
    </row>
    <row r="37021" spans="56:142" x14ac:dyDescent="0.2">
      <c r="BD37021" s="325"/>
      <c r="EL37021" s="325"/>
    </row>
    <row r="37022" spans="56:142" x14ac:dyDescent="0.2">
      <c r="BD37022" s="325"/>
      <c r="EL37022" s="325"/>
    </row>
    <row r="37023" spans="56:142" x14ac:dyDescent="0.2">
      <c r="BD37023" s="325"/>
      <c r="EL37023" s="325"/>
    </row>
    <row r="37024" spans="56:142" x14ac:dyDescent="0.2">
      <c r="BD37024" s="325"/>
      <c r="EL37024" s="325"/>
    </row>
    <row r="37025" spans="56:142" x14ac:dyDescent="0.2">
      <c r="BD37025" s="325"/>
      <c r="EL37025" s="325"/>
    </row>
    <row r="37026" spans="56:142" x14ac:dyDescent="0.2">
      <c r="BD37026" s="325"/>
      <c r="EL37026" s="325"/>
    </row>
    <row r="37027" spans="56:142" x14ac:dyDescent="0.2">
      <c r="BD37027" s="325"/>
      <c r="EL37027" s="325"/>
    </row>
    <row r="37028" spans="56:142" x14ac:dyDescent="0.2">
      <c r="BD37028" s="325"/>
      <c r="EL37028" s="325"/>
    </row>
    <row r="37029" spans="56:142" x14ac:dyDescent="0.2">
      <c r="BD37029" s="325"/>
      <c r="EL37029" s="325"/>
    </row>
    <row r="37030" spans="56:142" x14ac:dyDescent="0.2">
      <c r="BD37030" s="325"/>
      <c r="EL37030" s="325"/>
    </row>
    <row r="37031" spans="56:142" x14ac:dyDescent="0.2">
      <c r="BD37031" s="325"/>
      <c r="EL37031" s="325"/>
    </row>
    <row r="37032" spans="56:142" x14ac:dyDescent="0.2">
      <c r="BD37032" s="325"/>
      <c r="EL37032" s="325"/>
    </row>
    <row r="37033" spans="56:142" x14ac:dyDescent="0.2">
      <c r="BD37033" s="325"/>
      <c r="EL37033" s="325"/>
    </row>
    <row r="37034" spans="56:142" x14ac:dyDescent="0.2">
      <c r="BD37034" s="325"/>
      <c r="EL37034" s="325"/>
    </row>
    <row r="37035" spans="56:142" x14ac:dyDescent="0.2">
      <c r="BD37035" s="325"/>
      <c r="EL37035" s="325"/>
    </row>
    <row r="37036" spans="56:142" x14ac:dyDescent="0.2">
      <c r="BD37036" s="325"/>
      <c r="EL37036" s="325"/>
    </row>
    <row r="37037" spans="56:142" x14ac:dyDescent="0.2">
      <c r="BD37037" s="325"/>
      <c r="EL37037" s="325"/>
    </row>
    <row r="37038" spans="56:142" x14ac:dyDescent="0.2">
      <c r="BD37038" s="325"/>
      <c r="EL37038" s="325"/>
    </row>
    <row r="37039" spans="56:142" x14ac:dyDescent="0.2">
      <c r="BD37039" s="325"/>
      <c r="EL37039" s="325"/>
    </row>
    <row r="37040" spans="56:142" x14ac:dyDescent="0.2">
      <c r="BD37040" s="325"/>
      <c r="EL37040" s="325"/>
    </row>
    <row r="37041" spans="56:142" x14ac:dyDescent="0.2">
      <c r="BD37041" s="325"/>
      <c r="EL37041" s="325"/>
    </row>
    <row r="37042" spans="56:142" x14ac:dyDescent="0.2">
      <c r="BD37042" s="325"/>
      <c r="EL37042" s="325"/>
    </row>
    <row r="37043" spans="56:142" x14ac:dyDescent="0.2">
      <c r="BD37043" s="325"/>
      <c r="EL37043" s="325"/>
    </row>
    <row r="37044" spans="56:142" x14ac:dyDescent="0.2">
      <c r="BD37044" s="325"/>
      <c r="EL37044" s="325"/>
    </row>
    <row r="37045" spans="56:142" x14ac:dyDescent="0.2">
      <c r="BD37045" s="325"/>
      <c r="EL37045" s="325"/>
    </row>
    <row r="37046" spans="56:142" x14ac:dyDescent="0.2">
      <c r="BD37046" s="325"/>
      <c r="EL37046" s="325"/>
    </row>
    <row r="37047" spans="56:142" x14ac:dyDescent="0.2">
      <c r="BD37047" s="325"/>
      <c r="EL37047" s="325"/>
    </row>
    <row r="37048" spans="56:142" x14ac:dyDescent="0.2">
      <c r="BD37048" s="325"/>
      <c r="EL37048" s="325"/>
    </row>
    <row r="37049" spans="56:142" x14ac:dyDescent="0.2">
      <c r="BD37049" s="325"/>
      <c r="EL37049" s="325"/>
    </row>
    <row r="37050" spans="56:142" x14ac:dyDescent="0.2">
      <c r="BD37050" s="325"/>
      <c r="EL37050" s="325"/>
    </row>
    <row r="37051" spans="56:142" x14ac:dyDescent="0.2">
      <c r="BD37051" s="325"/>
      <c r="EL37051" s="325"/>
    </row>
    <row r="37052" spans="56:142" x14ac:dyDescent="0.2">
      <c r="BD37052" s="325"/>
      <c r="EL37052" s="325"/>
    </row>
    <row r="37053" spans="56:142" x14ac:dyDescent="0.2">
      <c r="BD37053" s="325"/>
      <c r="EL37053" s="325"/>
    </row>
    <row r="37054" spans="56:142" x14ac:dyDescent="0.2">
      <c r="BD37054" s="325"/>
      <c r="EL37054" s="325"/>
    </row>
    <row r="37055" spans="56:142" x14ac:dyDescent="0.2">
      <c r="BD37055" s="325"/>
      <c r="EL37055" s="325"/>
    </row>
    <row r="37056" spans="56:142" x14ac:dyDescent="0.2">
      <c r="BD37056" s="325"/>
      <c r="EL37056" s="325"/>
    </row>
    <row r="37057" spans="56:142" x14ac:dyDescent="0.2">
      <c r="BD37057" s="325"/>
      <c r="EL37057" s="325"/>
    </row>
    <row r="37058" spans="56:142" x14ac:dyDescent="0.2">
      <c r="BD37058" s="325"/>
      <c r="EL37058" s="325"/>
    </row>
    <row r="37059" spans="56:142" x14ac:dyDescent="0.2">
      <c r="BD37059" s="325"/>
      <c r="EL37059" s="325"/>
    </row>
    <row r="37060" spans="56:142" x14ac:dyDescent="0.2">
      <c r="BD37060" s="325"/>
      <c r="EL37060" s="325"/>
    </row>
    <row r="37061" spans="56:142" x14ac:dyDescent="0.2">
      <c r="BD37061" s="325"/>
      <c r="EL37061" s="325"/>
    </row>
    <row r="37062" spans="56:142" x14ac:dyDescent="0.2">
      <c r="BD37062" s="325"/>
      <c r="EL37062" s="325"/>
    </row>
    <row r="37063" spans="56:142" x14ac:dyDescent="0.2">
      <c r="BD37063" s="325"/>
      <c r="EL37063" s="325"/>
    </row>
    <row r="37064" spans="56:142" x14ac:dyDescent="0.2">
      <c r="BD37064" s="325"/>
      <c r="EL37064" s="325"/>
    </row>
    <row r="37065" spans="56:142" x14ac:dyDescent="0.2">
      <c r="BD37065" s="325"/>
      <c r="EL37065" s="325"/>
    </row>
    <row r="37066" spans="56:142" x14ac:dyDescent="0.2">
      <c r="BD37066" s="325"/>
      <c r="EL37066" s="325"/>
    </row>
    <row r="37067" spans="56:142" x14ac:dyDescent="0.2">
      <c r="BD37067" s="325"/>
      <c r="EL37067" s="325"/>
    </row>
    <row r="37068" spans="56:142" x14ac:dyDescent="0.2">
      <c r="BD37068" s="325"/>
      <c r="EL37068" s="325"/>
    </row>
    <row r="37069" spans="56:142" x14ac:dyDescent="0.2">
      <c r="BD37069" s="325"/>
      <c r="EL37069" s="325"/>
    </row>
    <row r="37070" spans="56:142" x14ac:dyDescent="0.2">
      <c r="BD37070" s="325"/>
      <c r="EL37070" s="325"/>
    </row>
    <row r="37071" spans="56:142" x14ac:dyDescent="0.2">
      <c r="BD37071" s="325"/>
      <c r="EL37071" s="325"/>
    </row>
    <row r="37072" spans="56:142" x14ac:dyDescent="0.2">
      <c r="BD37072" s="325"/>
      <c r="EL37072" s="325"/>
    </row>
    <row r="37073" spans="56:142" x14ac:dyDescent="0.2">
      <c r="BD37073" s="325"/>
      <c r="EL37073" s="325"/>
    </row>
    <row r="37074" spans="56:142" x14ac:dyDescent="0.2">
      <c r="BD37074" s="325"/>
      <c r="EL37074" s="325"/>
    </row>
    <row r="37075" spans="56:142" x14ac:dyDescent="0.2">
      <c r="BD37075" s="325"/>
      <c r="EL37075" s="325"/>
    </row>
    <row r="37076" spans="56:142" x14ac:dyDescent="0.2">
      <c r="BD37076" s="325"/>
      <c r="EL37076" s="325"/>
    </row>
    <row r="37077" spans="56:142" x14ac:dyDescent="0.2">
      <c r="BD37077" s="325"/>
      <c r="EL37077" s="325"/>
    </row>
    <row r="37078" spans="56:142" x14ac:dyDescent="0.2">
      <c r="BD37078" s="325"/>
      <c r="EL37078" s="325"/>
    </row>
    <row r="37079" spans="56:142" x14ac:dyDescent="0.2">
      <c r="BD37079" s="325"/>
      <c r="EL37079" s="325"/>
    </row>
    <row r="37080" spans="56:142" x14ac:dyDescent="0.2">
      <c r="BD37080" s="325"/>
      <c r="EL37080" s="325"/>
    </row>
    <row r="37081" spans="56:142" x14ac:dyDescent="0.2">
      <c r="BD37081" s="325"/>
      <c r="EL37081" s="325"/>
    </row>
    <row r="37082" spans="56:142" x14ac:dyDescent="0.2">
      <c r="BD37082" s="325"/>
      <c r="EL37082" s="325"/>
    </row>
    <row r="37083" spans="56:142" x14ac:dyDescent="0.2">
      <c r="BD37083" s="325"/>
      <c r="EL37083" s="325"/>
    </row>
    <row r="37084" spans="56:142" x14ac:dyDescent="0.2">
      <c r="BD37084" s="325"/>
      <c r="EL37084" s="325"/>
    </row>
    <row r="37085" spans="56:142" x14ac:dyDescent="0.2">
      <c r="BD37085" s="325"/>
      <c r="EL37085" s="325"/>
    </row>
    <row r="37086" spans="56:142" x14ac:dyDescent="0.2">
      <c r="BD37086" s="325"/>
      <c r="EL37086" s="325"/>
    </row>
    <row r="37087" spans="56:142" x14ac:dyDescent="0.2">
      <c r="BD37087" s="325"/>
      <c r="EL37087" s="325"/>
    </row>
    <row r="37088" spans="56:142" x14ac:dyDescent="0.2">
      <c r="BD37088" s="325"/>
      <c r="EL37088" s="325"/>
    </row>
    <row r="37089" spans="56:142" x14ac:dyDescent="0.2">
      <c r="BD37089" s="325"/>
      <c r="EL37089" s="325"/>
    </row>
    <row r="37090" spans="56:142" x14ac:dyDescent="0.2">
      <c r="BD37090" s="325"/>
      <c r="EL37090" s="325"/>
    </row>
    <row r="37091" spans="56:142" x14ac:dyDescent="0.2">
      <c r="BD37091" s="325"/>
      <c r="EL37091" s="325"/>
    </row>
    <row r="37092" spans="56:142" x14ac:dyDescent="0.2">
      <c r="BD37092" s="325"/>
      <c r="EL37092" s="325"/>
    </row>
    <row r="37093" spans="56:142" x14ac:dyDescent="0.2">
      <c r="BD37093" s="325"/>
      <c r="EL37093" s="325"/>
    </row>
    <row r="37094" spans="56:142" x14ac:dyDescent="0.2">
      <c r="BD37094" s="325"/>
      <c r="EL37094" s="325"/>
    </row>
    <row r="37095" spans="56:142" x14ac:dyDescent="0.2">
      <c r="BD37095" s="325"/>
      <c r="EL37095" s="325"/>
    </row>
    <row r="37096" spans="56:142" x14ac:dyDescent="0.2">
      <c r="BD37096" s="325"/>
      <c r="EL37096" s="325"/>
    </row>
    <row r="37097" spans="56:142" x14ac:dyDescent="0.2">
      <c r="BD37097" s="325"/>
      <c r="EL37097" s="325"/>
    </row>
    <row r="37098" spans="56:142" x14ac:dyDescent="0.2">
      <c r="BD37098" s="325"/>
      <c r="EL37098" s="325"/>
    </row>
    <row r="37099" spans="56:142" x14ac:dyDescent="0.2">
      <c r="BD37099" s="325"/>
      <c r="EL37099" s="325"/>
    </row>
    <row r="37100" spans="56:142" x14ac:dyDescent="0.2">
      <c r="BD37100" s="325"/>
      <c r="EL37100" s="325"/>
    </row>
    <row r="37101" spans="56:142" x14ac:dyDescent="0.2">
      <c r="BD37101" s="325"/>
      <c r="EL37101" s="325"/>
    </row>
    <row r="37102" spans="56:142" x14ac:dyDescent="0.2">
      <c r="BD37102" s="325"/>
      <c r="EL37102" s="325"/>
    </row>
    <row r="37103" spans="56:142" x14ac:dyDescent="0.2">
      <c r="BD37103" s="325"/>
      <c r="EL37103" s="325"/>
    </row>
    <row r="37104" spans="56:142" x14ac:dyDescent="0.2">
      <c r="BD37104" s="325"/>
      <c r="EL37104" s="325"/>
    </row>
    <row r="37105" spans="56:142" x14ac:dyDescent="0.2">
      <c r="BD37105" s="325"/>
      <c r="EL37105" s="325"/>
    </row>
    <row r="37106" spans="56:142" x14ac:dyDescent="0.2">
      <c r="BD37106" s="325"/>
      <c r="EL37106" s="325"/>
    </row>
    <row r="37107" spans="56:142" x14ac:dyDescent="0.2">
      <c r="BD37107" s="325"/>
      <c r="EL37107" s="325"/>
    </row>
    <row r="37108" spans="56:142" x14ac:dyDescent="0.2">
      <c r="BD37108" s="325"/>
      <c r="EL37108" s="325"/>
    </row>
    <row r="37109" spans="56:142" x14ac:dyDescent="0.2">
      <c r="BD37109" s="325"/>
      <c r="EL37109" s="325"/>
    </row>
    <row r="37110" spans="56:142" x14ac:dyDescent="0.2">
      <c r="BD37110" s="325"/>
      <c r="EL37110" s="325"/>
    </row>
    <row r="37111" spans="56:142" x14ac:dyDescent="0.2">
      <c r="BD37111" s="325"/>
      <c r="EL37111" s="325"/>
    </row>
    <row r="37112" spans="56:142" x14ac:dyDescent="0.2">
      <c r="BD37112" s="325"/>
      <c r="EL37112" s="325"/>
    </row>
    <row r="37113" spans="56:142" x14ac:dyDescent="0.2">
      <c r="BD37113" s="325"/>
      <c r="EL37113" s="325"/>
    </row>
    <row r="37114" spans="56:142" x14ac:dyDescent="0.2">
      <c r="BD37114" s="325"/>
      <c r="EL37114" s="325"/>
    </row>
    <row r="37115" spans="56:142" x14ac:dyDescent="0.2">
      <c r="BD37115" s="325"/>
      <c r="EL37115" s="325"/>
    </row>
    <row r="37116" spans="56:142" x14ac:dyDescent="0.2">
      <c r="BD37116" s="325"/>
      <c r="EL37116" s="325"/>
    </row>
    <row r="37117" spans="56:142" x14ac:dyDescent="0.2">
      <c r="BD37117" s="325"/>
      <c r="EL37117" s="325"/>
    </row>
    <row r="37118" spans="56:142" x14ac:dyDescent="0.2">
      <c r="BD37118" s="325"/>
      <c r="EL37118" s="325"/>
    </row>
    <row r="37119" spans="56:142" x14ac:dyDescent="0.2">
      <c r="BD37119" s="325"/>
      <c r="EL37119" s="325"/>
    </row>
    <row r="37120" spans="56:142" x14ac:dyDescent="0.2">
      <c r="BD37120" s="325"/>
      <c r="EL37120" s="325"/>
    </row>
    <row r="37121" spans="56:142" x14ac:dyDescent="0.2">
      <c r="BD37121" s="325"/>
      <c r="EL37121" s="325"/>
    </row>
    <row r="37122" spans="56:142" x14ac:dyDescent="0.2">
      <c r="BD37122" s="325"/>
      <c r="EL37122" s="325"/>
    </row>
    <row r="37123" spans="56:142" x14ac:dyDescent="0.2">
      <c r="BD37123" s="325"/>
      <c r="EL37123" s="325"/>
    </row>
    <row r="37124" spans="56:142" x14ac:dyDescent="0.2">
      <c r="BD37124" s="325"/>
      <c r="EL37124" s="325"/>
    </row>
    <row r="37125" spans="56:142" x14ac:dyDescent="0.2">
      <c r="BD37125" s="325"/>
      <c r="EL37125" s="325"/>
    </row>
    <row r="37126" spans="56:142" x14ac:dyDescent="0.2">
      <c r="BD37126" s="325"/>
      <c r="EL37126" s="325"/>
    </row>
    <row r="37127" spans="56:142" x14ac:dyDescent="0.2">
      <c r="BD37127" s="325"/>
      <c r="EL37127" s="325"/>
    </row>
    <row r="37128" spans="56:142" x14ac:dyDescent="0.2">
      <c r="BD37128" s="325"/>
      <c r="EL37128" s="325"/>
    </row>
    <row r="37129" spans="56:142" x14ac:dyDescent="0.2">
      <c r="BD37129" s="325"/>
      <c r="EL37129" s="325"/>
    </row>
    <row r="37130" spans="56:142" x14ac:dyDescent="0.2">
      <c r="BD37130" s="325"/>
      <c r="EL37130" s="325"/>
    </row>
    <row r="37131" spans="56:142" x14ac:dyDescent="0.2">
      <c r="BD37131" s="325"/>
      <c r="EL37131" s="325"/>
    </row>
    <row r="37132" spans="56:142" x14ac:dyDescent="0.2">
      <c r="BD37132" s="325"/>
      <c r="EL37132" s="325"/>
    </row>
    <row r="37133" spans="56:142" x14ac:dyDescent="0.2">
      <c r="BD37133" s="325"/>
      <c r="EL37133" s="325"/>
    </row>
    <row r="37134" spans="56:142" x14ac:dyDescent="0.2">
      <c r="BD37134" s="325"/>
      <c r="EL37134" s="325"/>
    </row>
    <row r="37135" spans="56:142" x14ac:dyDescent="0.2">
      <c r="BD37135" s="325"/>
      <c r="EL37135" s="325"/>
    </row>
    <row r="37136" spans="56:142" x14ac:dyDescent="0.2">
      <c r="BD37136" s="325"/>
      <c r="EL37136" s="325"/>
    </row>
    <row r="37137" spans="56:142" x14ac:dyDescent="0.2">
      <c r="BD37137" s="325"/>
      <c r="EL37137" s="325"/>
    </row>
    <row r="37138" spans="56:142" x14ac:dyDescent="0.2">
      <c r="BD37138" s="325"/>
      <c r="EL37138" s="325"/>
    </row>
    <row r="37139" spans="56:142" x14ac:dyDescent="0.2">
      <c r="BD37139" s="325"/>
      <c r="EL37139" s="325"/>
    </row>
    <row r="37140" spans="56:142" x14ac:dyDescent="0.2">
      <c r="BD37140" s="325"/>
      <c r="EL37140" s="325"/>
    </row>
    <row r="37141" spans="56:142" x14ac:dyDescent="0.2">
      <c r="BD37141" s="325"/>
      <c r="EL37141" s="325"/>
    </row>
    <row r="37142" spans="56:142" x14ac:dyDescent="0.2">
      <c r="BD37142" s="325"/>
      <c r="EL37142" s="325"/>
    </row>
    <row r="37143" spans="56:142" x14ac:dyDescent="0.2">
      <c r="BD37143" s="325"/>
      <c r="EL37143" s="325"/>
    </row>
    <row r="37144" spans="56:142" x14ac:dyDescent="0.2">
      <c r="BD37144" s="325"/>
      <c r="EL37144" s="325"/>
    </row>
    <row r="37145" spans="56:142" x14ac:dyDescent="0.2">
      <c r="BD37145" s="325"/>
      <c r="EL37145" s="325"/>
    </row>
    <row r="37146" spans="56:142" x14ac:dyDescent="0.2">
      <c r="BD37146" s="325"/>
      <c r="EL37146" s="325"/>
    </row>
    <row r="37147" spans="56:142" x14ac:dyDescent="0.2">
      <c r="BD37147" s="325"/>
      <c r="EL37147" s="325"/>
    </row>
    <row r="37148" spans="56:142" x14ac:dyDescent="0.2">
      <c r="BD37148" s="325"/>
      <c r="EL37148" s="325"/>
    </row>
    <row r="37149" spans="56:142" x14ac:dyDescent="0.2">
      <c r="BD37149" s="325"/>
      <c r="EL37149" s="325"/>
    </row>
    <row r="37150" spans="56:142" x14ac:dyDescent="0.2">
      <c r="BD37150" s="325"/>
      <c r="EL37150" s="325"/>
    </row>
    <row r="37151" spans="56:142" x14ac:dyDescent="0.2">
      <c r="BD37151" s="325"/>
      <c r="EL37151" s="325"/>
    </row>
    <row r="37152" spans="56:142" x14ac:dyDescent="0.2">
      <c r="BD37152" s="325"/>
      <c r="EL37152" s="325"/>
    </row>
    <row r="37153" spans="56:142" x14ac:dyDescent="0.2">
      <c r="BD37153" s="325"/>
      <c r="EL37153" s="325"/>
    </row>
    <row r="37154" spans="56:142" x14ac:dyDescent="0.2">
      <c r="BD37154" s="325"/>
      <c r="EL37154" s="325"/>
    </row>
    <row r="37155" spans="56:142" x14ac:dyDescent="0.2">
      <c r="BD37155" s="325"/>
      <c r="EL37155" s="325"/>
    </row>
    <row r="37156" spans="56:142" x14ac:dyDescent="0.2">
      <c r="BD37156" s="325"/>
      <c r="EL37156" s="325"/>
    </row>
    <row r="37157" spans="56:142" x14ac:dyDescent="0.2">
      <c r="BD37157" s="325"/>
      <c r="EL37157" s="325"/>
    </row>
    <row r="37158" spans="56:142" x14ac:dyDescent="0.2">
      <c r="BD37158" s="325"/>
      <c r="EL37158" s="325"/>
    </row>
    <row r="37159" spans="56:142" x14ac:dyDescent="0.2">
      <c r="BD37159" s="325"/>
      <c r="EL37159" s="325"/>
    </row>
    <row r="37160" spans="56:142" x14ac:dyDescent="0.2">
      <c r="BD37160" s="325"/>
      <c r="EL37160" s="325"/>
    </row>
    <row r="37161" spans="56:142" x14ac:dyDescent="0.2">
      <c r="BD37161" s="325"/>
      <c r="EL37161" s="325"/>
    </row>
    <row r="37162" spans="56:142" x14ac:dyDescent="0.2">
      <c r="BD37162" s="325"/>
      <c r="EL37162" s="325"/>
    </row>
    <row r="37163" spans="56:142" x14ac:dyDescent="0.2">
      <c r="BD37163" s="325"/>
      <c r="EL37163" s="325"/>
    </row>
    <row r="37164" spans="56:142" x14ac:dyDescent="0.2">
      <c r="BD37164" s="325"/>
      <c r="EL37164" s="325"/>
    </row>
    <row r="37165" spans="56:142" x14ac:dyDescent="0.2">
      <c r="BD37165" s="325"/>
      <c r="EL37165" s="325"/>
    </row>
    <row r="37166" spans="56:142" x14ac:dyDescent="0.2">
      <c r="BD37166" s="325"/>
      <c r="EL37166" s="325"/>
    </row>
    <row r="37167" spans="56:142" x14ac:dyDescent="0.2">
      <c r="BD37167" s="325"/>
      <c r="EL37167" s="325"/>
    </row>
    <row r="37168" spans="56:142" x14ac:dyDescent="0.2">
      <c r="BD37168" s="325"/>
      <c r="EL37168" s="325"/>
    </row>
    <row r="37169" spans="56:142" x14ac:dyDescent="0.2">
      <c r="BD37169" s="325"/>
      <c r="EL37169" s="325"/>
    </row>
    <row r="37170" spans="56:142" x14ac:dyDescent="0.2">
      <c r="BD37170" s="325"/>
      <c r="EL37170" s="325"/>
    </row>
    <row r="37171" spans="56:142" x14ac:dyDescent="0.2">
      <c r="BD37171" s="325"/>
      <c r="EL37171" s="325"/>
    </row>
    <row r="37172" spans="56:142" x14ac:dyDescent="0.2">
      <c r="BD37172" s="325"/>
      <c r="EL37172" s="325"/>
    </row>
    <row r="37173" spans="56:142" x14ac:dyDescent="0.2">
      <c r="BD37173" s="325"/>
      <c r="EL37173" s="325"/>
    </row>
    <row r="37174" spans="56:142" x14ac:dyDescent="0.2">
      <c r="BD37174" s="325"/>
      <c r="EL37174" s="325"/>
    </row>
    <row r="37175" spans="56:142" x14ac:dyDescent="0.2">
      <c r="BD37175" s="325"/>
      <c r="EL37175" s="325"/>
    </row>
    <row r="37176" spans="56:142" x14ac:dyDescent="0.2">
      <c r="BD37176" s="325"/>
      <c r="EL37176" s="325"/>
    </row>
    <row r="37177" spans="56:142" x14ac:dyDescent="0.2">
      <c r="BD37177" s="325"/>
      <c r="EL37177" s="325"/>
    </row>
    <row r="37178" spans="56:142" x14ac:dyDescent="0.2">
      <c r="BD37178" s="325"/>
      <c r="EL37178" s="325"/>
    </row>
    <row r="37179" spans="56:142" x14ac:dyDescent="0.2">
      <c r="BD37179" s="325"/>
      <c r="EL37179" s="325"/>
    </row>
    <row r="37180" spans="56:142" x14ac:dyDescent="0.2">
      <c r="BD37180" s="325"/>
      <c r="EL37180" s="325"/>
    </row>
    <row r="37181" spans="56:142" x14ac:dyDescent="0.2">
      <c r="BD37181" s="325"/>
      <c r="EL37181" s="325"/>
    </row>
    <row r="37182" spans="56:142" x14ac:dyDescent="0.2">
      <c r="BD37182" s="325"/>
      <c r="EL37182" s="325"/>
    </row>
    <row r="37183" spans="56:142" x14ac:dyDescent="0.2">
      <c r="BD37183" s="325"/>
      <c r="EL37183" s="325"/>
    </row>
    <row r="37184" spans="56:142" x14ac:dyDescent="0.2">
      <c r="BD37184" s="325"/>
      <c r="EL37184" s="325"/>
    </row>
    <row r="37185" spans="56:142" x14ac:dyDescent="0.2">
      <c r="BD37185" s="325"/>
      <c r="EL37185" s="325"/>
    </row>
    <row r="37186" spans="56:142" x14ac:dyDescent="0.2">
      <c r="BD37186" s="325"/>
      <c r="EL37186" s="325"/>
    </row>
    <row r="37187" spans="56:142" x14ac:dyDescent="0.2">
      <c r="BD37187" s="325"/>
      <c r="EL37187" s="325"/>
    </row>
    <row r="37188" spans="56:142" x14ac:dyDescent="0.2">
      <c r="BD37188" s="325"/>
      <c r="EL37188" s="325"/>
    </row>
    <row r="37189" spans="56:142" x14ac:dyDescent="0.2">
      <c r="BD37189" s="325"/>
      <c r="EL37189" s="325"/>
    </row>
    <row r="37190" spans="56:142" x14ac:dyDescent="0.2">
      <c r="BD37190" s="325"/>
      <c r="EL37190" s="325"/>
    </row>
    <row r="37191" spans="56:142" x14ac:dyDescent="0.2">
      <c r="BD37191" s="325"/>
      <c r="EL37191" s="325"/>
    </row>
    <row r="37192" spans="56:142" x14ac:dyDescent="0.2">
      <c r="BD37192" s="325"/>
      <c r="EL37192" s="325"/>
    </row>
    <row r="37193" spans="56:142" x14ac:dyDescent="0.2">
      <c r="BD37193" s="325"/>
      <c r="EL37193" s="325"/>
    </row>
    <row r="37194" spans="56:142" x14ac:dyDescent="0.2">
      <c r="BD37194" s="325"/>
      <c r="EL37194" s="325"/>
    </row>
    <row r="37195" spans="56:142" x14ac:dyDescent="0.2">
      <c r="BD37195" s="325"/>
      <c r="EL37195" s="325"/>
    </row>
    <row r="37196" spans="56:142" x14ac:dyDescent="0.2">
      <c r="BD37196" s="325"/>
      <c r="EL37196" s="325"/>
    </row>
    <row r="37197" spans="56:142" x14ac:dyDescent="0.2">
      <c r="BD37197" s="325"/>
      <c r="EL37197" s="325"/>
    </row>
    <row r="37198" spans="56:142" x14ac:dyDescent="0.2">
      <c r="BD37198" s="325"/>
      <c r="EL37198" s="325"/>
    </row>
    <row r="37199" spans="56:142" x14ac:dyDescent="0.2">
      <c r="BD37199" s="325"/>
      <c r="EL37199" s="325"/>
    </row>
    <row r="37200" spans="56:142" x14ac:dyDescent="0.2">
      <c r="BD37200" s="325"/>
      <c r="EL37200" s="325"/>
    </row>
    <row r="37201" spans="56:142" x14ac:dyDescent="0.2">
      <c r="BD37201" s="325"/>
      <c r="EL37201" s="325"/>
    </row>
    <row r="37202" spans="56:142" x14ac:dyDescent="0.2">
      <c r="BD37202" s="325"/>
      <c r="EL37202" s="325"/>
    </row>
    <row r="37203" spans="56:142" x14ac:dyDescent="0.2">
      <c r="BD37203" s="325"/>
      <c r="EL37203" s="325"/>
    </row>
    <row r="37204" spans="56:142" x14ac:dyDescent="0.2">
      <c r="BD37204" s="325"/>
      <c r="EL37204" s="325"/>
    </row>
    <row r="37205" spans="56:142" x14ac:dyDescent="0.2">
      <c r="BD37205" s="325"/>
      <c r="EL37205" s="325"/>
    </row>
    <row r="37206" spans="56:142" x14ac:dyDescent="0.2">
      <c r="BD37206" s="325"/>
      <c r="EL37206" s="325"/>
    </row>
    <row r="37207" spans="56:142" x14ac:dyDescent="0.2">
      <c r="BD37207" s="325"/>
      <c r="EL37207" s="325"/>
    </row>
    <row r="37208" spans="56:142" x14ac:dyDescent="0.2">
      <c r="BD37208" s="325"/>
      <c r="EL37208" s="325"/>
    </row>
    <row r="37209" spans="56:142" x14ac:dyDescent="0.2">
      <c r="BD37209" s="325"/>
      <c r="EL37209" s="325"/>
    </row>
    <row r="37210" spans="56:142" x14ac:dyDescent="0.2">
      <c r="BD37210" s="325"/>
      <c r="EL37210" s="325"/>
    </row>
    <row r="37211" spans="56:142" x14ac:dyDescent="0.2">
      <c r="BD37211" s="325"/>
      <c r="EL37211" s="325"/>
    </row>
    <row r="37212" spans="56:142" x14ac:dyDescent="0.2">
      <c r="BD37212" s="325"/>
      <c r="EL37212" s="325"/>
    </row>
    <row r="37213" spans="56:142" x14ac:dyDescent="0.2">
      <c r="BD37213" s="325"/>
      <c r="EL37213" s="325"/>
    </row>
    <row r="37214" spans="56:142" x14ac:dyDescent="0.2">
      <c r="BD37214" s="325"/>
      <c r="EL37214" s="325"/>
    </row>
    <row r="37215" spans="56:142" x14ac:dyDescent="0.2">
      <c r="BD37215" s="325"/>
      <c r="EL37215" s="325"/>
    </row>
    <row r="37216" spans="56:142" x14ac:dyDescent="0.2">
      <c r="BD37216" s="325"/>
      <c r="EL37216" s="325"/>
    </row>
    <row r="37217" spans="56:142" x14ac:dyDescent="0.2">
      <c r="BD37217" s="325"/>
      <c r="EL37217" s="325"/>
    </row>
    <row r="37218" spans="56:142" x14ac:dyDescent="0.2">
      <c r="BD37218" s="325"/>
      <c r="EL37218" s="325"/>
    </row>
    <row r="37219" spans="56:142" x14ac:dyDescent="0.2">
      <c r="BD37219" s="325"/>
      <c r="EL37219" s="325"/>
    </row>
    <row r="37220" spans="56:142" x14ac:dyDescent="0.2">
      <c r="BD37220" s="325"/>
      <c r="EL37220" s="325"/>
    </row>
    <row r="37221" spans="56:142" x14ac:dyDescent="0.2">
      <c r="BD37221" s="325"/>
      <c r="EL37221" s="325"/>
    </row>
    <row r="37222" spans="56:142" x14ac:dyDescent="0.2">
      <c r="BD37222" s="325"/>
      <c r="EL37222" s="325"/>
    </row>
    <row r="37223" spans="56:142" x14ac:dyDescent="0.2">
      <c r="BD37223" s="325"/>
      <c r="EL37223" s="325"/>
    </row>
    <row r="37224" spans="56:142" x14ac:dyDescent="0.2">
      <c r="BD37224" s="325"/>
      <c r="EL37224" s="325"/>
    </row>
    <row r="37225" spans="56:142" x14ac:dyDescent="0.2">
      <c r="BD37225" s="325"/>
      <c r="EL37225" s="325"/>
    </row>
    <row r="37226" spans="56:142" x14ac:dyDescent="0.2">
      <c r="BD37226" s="325"/>
      <c r="EL37226" s="325"/>
    </row>
    <row r="37227" spans="56:142" x14ac:dyDescent="0.2">
      <c r="BD37227" s="325"/>
      <c r="EL37227" s="325"/>
    </row>
    <row r="37228" spans="56:142" x14ac:dyDescent="0.2">
      <c r="BD37228" s="325"/>
      <c r="EL37228" s="325"/>
    </row>
    <row r="37229" spans="56:142" x14ac:dyDescent="0.2">
      <c r="BD37229" s="325"/>
      <c r="EL37229" s="325"/>
    </row>
    <row r="37230" spans="56:142" x14ac:dyDescent="0.2">
      <c r="BD37230" s="325"/>
      <c r="EL37230" s="325"/>
    </row>
    <row r="37231" spans="56:142" x14ac:dyDescent="0.2">
      <c r="BD37231" s="325"/>
      <c r="EL37231" s="325"/>
    </row>
    <row r="37232" spans="56:142" x14ac:dyDescent="0.2">
      <c r="BD37232" s="325"/>
      <c r="EL37232" s="325"/>
    </row>
    <row r="37233" spans="56:142" x14ac:dyDescent="0.2">
      <c r="BD37233" s="325"/>
      <c r="EL37233" s="325"/>
    </row>
    <row r="37234" spans="56:142" x14ac:dyDescent="0.2">
      <c r="BD37234" s="325"/>
      <c r="EL37234" s="325"/>
    </row>
    <row r="37235" spans="56:142" x14ac:dyDescent="0.2">
      <c r="BD37235" s="325"/>
      <c r="EL37235" s="325"/>
    </row>
    <row r="37236" spans="56:142" x14ac:dyDescent="0.2">
      <c r="BD37236" s="325"/>
      <c r="EL37236" s="325"/>
    </row>
    <row r="37237" spans="56:142" x14ac:dyDescent="0.2">
      <c r="BD37237" s="325"/>
      <c r="EL37237" s="325"/>
    </row>
    <row r="37238" spans="56:142" x14ac:dyDescent="0.2">
      <c r="BD37238" s="325"/>
      <c r="EL37238" s="325"/>
    </row>
    <row r="37239" spans="56:142" x14ac:dyDescent="0.2">
      <c r="BD37239" s="325"/>
      <c r="EL37239" s="325"/>
    </row>
    <row r="37240" spans="56:142" x14ac:dyDescent="0.2">
      <c r="BD37240" s="325"/>
      <c r="EL37240" s="325"/>
    </row>
    <row r="37241" spans="56:142" x14ac:dyDescent="0.2">
      <c r="BD37241" s="325"/>
      <c r="EL37241" s="325"/>
    </row>
    <row r="37242" spans="56:142" x14ac:dyDescent="0.2">
      <c r="BD37242" s="325"/>
      <c r="EL37242" s="325"/>
    </row>
    <row r="37243" spans="56:142" x14ac:dyDescent="0.2">
      <c r="BD37243" s="325"/>
      <c r="EL37243" s="325"/>
    </row>
    <row r="37244" spans="56:142" x14ac:dyDescent="0.2">
      <c r="BD37244" s="325"/>
      <c r="EL37244" s="325"/>
    </row>
    <row r="37245" spans="56:142" x14ac:dyDescent="0.2">
      <c r="BD37245" s="325"/>
      <c r="EL37245" s="325"/>
    </row>
    <row r="37246" spans="56:142" x14ac:dyDescent="0.2">
      <c r="BD37246" s="325"/>
      <c r="EL37246" s="325"/>
    </row>
    <row r="37247" spans="56:142" x14ac:dyDescent="0.2">
      <c r="BD37247" s="325"/>
      <c r="EL37247" s="325"/>
    </row>
    <row r="37248" spans="56:142" x14ac:dyDescent="0.2">
      <c r="BD37248" s="325"/>
      <c r="EL37248" s="325"/>
    </row>
    <row r="37249" spans="56:142" x14ac:dyDescent="0.2">
      <c r="BD37249" s="325"/>
      <c r="EL37249" s="325"/>
    </row>
    <row r="37250" spans="56:142" x14ac:dyDescent="0.2">
      <c r="BD37250" s="325"/>
      <c r="EL37250" s="325"/>
    </row>
    <row r="37251" spans="56:142" x14ac:dyDescent="0.2">
      <c r="BD37251" s="325"/>
      <c r="EL37251" s="325"/>
    </row>
    <row r="37252" spans="56:142" x14ac:dyDescent="0.2">
      <c r="BD37252" s="325"/>
      <c r="EL37252" s="325"/>
    </row>
    <row r="37253" spans="56:142" x14ac:dyDescent="0.2">
      <c r="BD37253" s="325"/>
      <c r="EL37253" s="325"/>
    </row>
    <row r="37254" spans="56:142" x14ac:dyDescent="0.2">
      <c r="BD37254" s="325"/>
      <c r="EL37254" s="325"/>
    </row>
    <row r="37255" spans="56:142" x14ac:dyDescent="0.2">
      <c r="BD37255" s="325"/>
      <c r="EL37255" s="325"/>
    </row>
    <row r="37256" spans="56:142" x14ac:dyDescent="0.2">
      <c r="BD37256" s="325"/>
      <c r="EL37256" s="325"/>
    </row>
    <row r="37257" spans="56:142" x14ac:dyDescent="0.2">
      <c r="BD37257" s="325"/>
      <c r="EL37257" s="325"/>
    </row>
    <row r="37258" spans="56:142" x14ac:dyDescent="0.2">
      <c r="BD37258" s="325"/>
      <c r="EL37258" s="325"/>
    </row>
    <row r="37259" spans="56:142" x14ac:dyDescent="0.2">
      <c r="BD37259" s="325"/>
      <c r="EL37259" s="325"/>
    </row>
    <row r="37260" spans="56:142" x14ac:dyDescent="0.2">
      <c r="BD37260" s="325"/>
      <c r="EL37260" s="325"/>
    </row>
    <row r="37261" spans="56:142" x14ac:dyDescent="0.2">
      <c r="BD37261" s="325"/>
      <c r="EL37261" s="325"/>
    </row>
    <row r="37262" spans="56:142" x14ac:dyDescent="0.2">
      <c r="BD37262" s="325"/>
      <c r="EL37262" s="325"/>
    </row>
    <row r="37263" spans="56:142" x14ac:dyDescent="0.2">
      <c r="BD37263" s="325"/>
      <c r="EL37263" s="325"/>
    </row>
    <row r="37264" spans="56:142" x14ac:dyDescent="0.2">
      <c r="BD37264" s="325"/>
      <c r="EL37264" s="325"/>
    </row>
    <row r="37265" spans="56:142" x14ac:dyDescent="0.2">
      <c r="BD37265" s="325"/>
      <c r="EL37265" s="325"/>
    </row>
    <row r="37266" spans="56:142" x14ac:dyDescent="0.2">
      <c r="BD37266" s="325"/>
      <c r="EL37266" s="325"/>
    </row>
    <row r="37267" spans="56:142" x14ac:dyDescent="0.2">
      <c r="BD37267" s="325"/>
      <c r="EL37267" s="325"/>
    </row>
    <row r="37268" spans="56:142" x14ac:dyDescent="0.2">
      <c r="BD37268" s="325"/>
      <c r="EL37268" s="325"/>
    </row>
    <row r="37269" spans="56:142" x14ac:dyDescent="0.2">
      <c r="BD37269" s="325"/>
      <c r="EL37269" s="325"/>
    </row>
    <row r="37270" spans="56:142" x14ac:dyDescent="0.2">
      <c r="BD37270" s="325"/>
      <c r="EL37270" s="325"/>
    </row>
    <row r="37271" spans="56:142" x14ac:dyDescent="0.2">
      <c r="BD37271" s="325"/>
      <c r="EL37271" s="325"/>
    </row>
    <row r="37272" spans="56:142" x14ac:dyDescent="0.2">
      <c r="BD37272" s="325"/>
      <c r="EL37272" s="325"/>
    </row>
    <row r="37273" spans="56:142" x14ac:dyDescent="0.2">
      <c r="BD37273" s="325"/>
      <c r="EL37273" s="325"/>
    </row>
    <row r="37274" spans="56:142" x14ac:dyDescent="0.2">
      <c r="BD37274" s="325"/>
      <c r="EL37274" s="325"/>
    </row>
    <row r="37275" spans="56:142" x14ac:dyDescent="0.2">
      <c r="BD37275" s="325"/>
      <c r="EL37275" s="325"/>
    </row>
    <row r="37276" spans="56:142" x14ac:dyDescent="0.2">
      <c r="BD37276" s="325"/>
      <c r="EL37276" s="325"/>
    </row>
    <row r="37277" spans="56:142" x14ac:dyDescent="0.2">
      <c r="BD37277" s="325"/>
      <c r="EL37277" s="325"/>
    </row>
    <row r="37278" spans="56:142" x14ac:dyDescent="0.2">
      <c r="BD37278" s="325"/>
      <c r="EL37278" s="325"/>
    </row>
    <row r="37279" spans="56:142" x14ac:dyDescent="0.2">
      <c r="BD37279" s="325"/>
      <c r="EL37279" s="325"/>
    </row>
    <row r="37280" spans="56:142" x14ac:dyDescent="0.2">
      <c r="BD37280" s="325"/>
      <c r="EL37280" s="325"/>
    </row>
    <row r="37281" spans="56:142" x14ac:dyDescent="0.2">
      <c r="BD37281" s="325"/>
      <c r="EL37281" s="325"/>
    </row>
    <row r="37282" spans="56:142" x14ac:dyDescent="0.2">
      <c r="BD37282" s="325"/>
      <c r="EL37282" s="325"/>
    </row>
    <row r="37283" spans="56:142" x14ac:dyDescent="0.2">
      <c r="BD37283" s="325"/>
      <c r="EL37283" s="325"/>
    </row>
    <row r="37284" spans="56:142" x14ac:dyDescent="0.2">
      <c r="BD37284" s="325"/>
      <c r="EL37284" s="325"/>
    </row>
    <row r="37285" spans="56:142" x14ac:dyDescent="0.2">
      <c r="BD37285" s="325"/>
      <c r="EL37285" s="325"/>
    </row>
    <row r="37286" spans="56:142" x14ac:dyDescent="0.2">
      <c r="BD37286" s="325"/>
      <c r="EL37286" s="325"/>
    </row>
    <row r="37287" spans="56:142" x14ac:dyDescent="0.2">
      <c r="BD37287" s="325"/>
      <c r="EL37287" s="325"/>
    </row>
    <row r="37288" spans="56:142" x14ac:dyDescent="0.2">
      <c r="BD37288" s="325"/>
      <c r="EL37288" s="325"/>
    </row>
    <row r="37289" spans="56:142" x14ac:dyDescent="0.2">
      <c r="BD37289" s="325"/>
      <c r="EL37289" s="325"/>
    </row>
    <row r="37290" spans="56:142" x14ac:dyDescent="0.2">
      <c r="BD37290" s="325"/>
      <c r="EL37290" s="325"/>
    </row>
    <row r="37291" spans="56:142" x14ac:dyDescent="0.2">
      <c r="BD37291" s="325"/>
      <c r="EL37291" s="325"/>
    </row>
    <row r="37292" spans="56:142" x14ac:dyDescent="0.2">
      <c r="BD37292" s="325"/>
      <c r="EL37292" s="325"/>
    </row>
    <row r="37293" spans="56:142" x14ac:dyDescent="0.2">
      <c r="BD37293" s="325"/>
      <c r="EL37293" s="325"/>
    </row>
    <row r="37294" spans="56:142" x14ac:dyDescent="0.2">
      <c r="BD37294" s="325"/>
      <c r="EL37294" s="325"/>
    </row>
    <row r="37295" spans="56:142" x14ac:dyDescent="0.2">
      <c r="BD37295" s="325"/>
      <c r="EL37295" s="325"/>
    </row>
    <row r="37296" spans="56:142" x14ac:dyDescent="0.2">
      <c r="BD37296" s="325"/>
      <c r="EL37296" s="325"/>
    </row>
    <row r="37297" spans="56:142" x14ac:dyDescent="0.2">
      <c r="BD37297" s="325"/>
      <c r="EL37297" s="325"/>
    </row>
    <row r="37298" spans="56:142" x14ac:dyDescent="0.2">
      <c r="BD37298" s="325"/>
      <c r="EL37298" s="325"/>
    </row>
    <row r="37299" spans="56:142" x14ac:dyDescent="0.2">
      <c r="BD37299" s="325"/>
      <c r="EL37299" s="325"/>
    </row>
    <row r="37300" spans="56:142" x14ac:dyDescent="0.2">
      <c r="BD37300" s="325"/>
      <c r="EL37300" s="325"/>
    </row>
    <row r="37301" spans="56:142" x14ac:dyDescent="0.2">
      <c r="BD37301" s="325"/>
      <c r="EL37301" s="325"/>
    </row>
    <row r="37302" spans="56:142" x14ac:dyDescent="0.2">
      <c r="BD37302" s="325"/>
      <c r="EL37302" s="325"/>
    </row>
    <row r="37303" spans="56:142" x14ac:dyDescent="0.2">
      <c r="BD37303" s="325"/>
      <c r="EL37303" s="325"/>
    </row>
    <row r="37304" spans="56:142" x14ac:dyDescent="0.2">
      <c r="BD37304" s="325"/>
      <c r="EL37304" s="325"/>
    </row>
    <row r="37305" spans="56:142" x14ac:dyDescent="0.2">
      <c r="BD37305" s="325"/>
      <c r="EL37305" s="325"/>
    </row>
    <row r="37306" spans="56:142" x14ac:dyDescent="0.2">
      <c r="BD37306" s="325"/>
      <c r="EL37306" s="325"/>
    </row>
    <row r="37307" spans="56:142" x14ac:dyDescent="0.2">
      <c r="BD37307" s="325"/>
      <c r="EL37307" s="325"/>
    </row>
    <row r="37308" spans="56:142" x14ac:dyDescent="0.2">
      <c r="BD37308" s="325"/>
      <c r="EL37308" s="325"/>
    </row>
    <row r="37309" spans="56:142" x14ac:dyDescent="0.2">
      <c r="BD37309" s="325"/>
      <c r="EL37309" s="325"/>
    </row>
    <row r="37310" spans="56:142" x14ac:dyDescent="0.2">
      <c r="BD37310" s="325"/>
      <c r="EL37310" s="325"/>
    </row>
    <row r="37311" spans="56:142" x14ac:dyDescent="0.2">
      <c r="BD37311" s="325"/>
      <c r="EL37311" s="325"/>
    </row>
    <row r="37312" spans="56:142" x14ac:dyDescent="0.2">
      <c r="BD37312" s="325"/>
      <c r="EL37312" s="325"/>
    </row>
    <row r="37313" spans="56:142" x14ac:dyDescent="0.2">
      <c r="BD37313" s="325"/>
      <c r="EL37313" s="325"/>
    </row>
    <row r="37314" spans="56:142" x14ac:dyDescent="0.2">
      <c r="BD37314" s="325"/>
      <c r="EL37314" s="325"/>
    </row>
    <row r="37315" spans="56:142" x14ac:dyDescent="0.2">
      <c r="BD37315" s="325"/>
      <c r="EL37315" s="325"/>
    </row>
    <row r="37316" spans="56:142" x14ac:dyDescent="0.2">
      <c r="BD37316" s="325"/>
      <c r="EL37316" s="325"/>
    </row>
    <row r="37317" spans="56:142" x14ac:dyDescent="0.2">
      <c r="BD37317" s="325"/>
      <c r="EL37317" s="325"/>
    </row>
    <row r="37318" spans="56:142" x14ac:dyDescent="0.2">
      <c r="BD37318" s="325"/>
      <c r="EL37318" s="325"/>
    </row>
    <row r="37319" spans="56:142" x14ac:dyDescent="0.2">
      <c r="BD37319" s="325"/>
      <c r="EL37319" s="325"/>
    </row>
    <row r="37320" spans="56:142" x14ac:dyDescent="0.2">
      <c r="BD37320" s="325"/>
      <c r="EL37320" s="325"/>
    </row>
    <row r="37321" spans="56:142" x14ac:dyDescent="0.2">
      <c r="BD37321" s="325"/>
      <c r="EL37321" s="325"/>
    </row>
    <row r="37322" spans="56:142" x14ac:dyDescent="0.2">
      <c r="BD37322" s="325"/>
      <c r="EL37322" s="325"/>
    </row>
    <row r="37323" spans="56:142" x14ac:dyDescent="0.2">
      <c r="BD37323" s="325"/>
      <c r="EL37323" s="325"/>
    </row>
    <row r="37324" spans="56:142" x14ac:dyDescent="0.2">
      <c r="BD37324" s="325"/>
      <c r="EL37324" s="325"/>
    </row>
    <row r="37325" spans="56:142" x14ac:dyDescent="0.2">
      <c r="BD37325" s="325"/>
      <c r="EL37325" s="325"/>
    </row>
    <row r="37326" spans="56:142" x14ac:dyDescent="0.2">
      <c r="BD37326" s="325"/>
      <c r="EL37326" s="325"/>
    </row>
    <row r="37327" spans="56:142" x14ac:dyDescent="0.2">
      <c r="BD37327" s="325"/>
      <c r="EL37327" s="325"/>
    </row>
    <row r="37328" spans="56:142" x14ac:dyDescent="0.2">
      <c r="BD37328" s="325"/>
      <c r="EL37328" s="325"/>
    </row>
    <row r="37329" spans="56:142" x14ac:dyDescent="0.2">
      <c r="BD37329" s="325"/>
      <c r="EL37329" s="325"/>
    </row>
    <row r="37330" spans="56:142" x14ac:dyDescent="0.2">
      <c r="BD37330" s="325"/>
      <c r="EL37330" s="325"/>
    </row>
    <row r="37331" spans="56:142" x14ac:dyDescent="0.2">
      <c r="BD37331" s="325"/>
      <c r="EL37331" s="325"/>
    </row>
    <row r="37332" spans="56:142" x14ac:dyDescent="0.2">
      <c r="BD37332" s="325"/>
      <c r="EL37332" s="325"/>
    </row>
    <row r="37333" spans="56:142" x14ac:dyDescent="0.2">
      <c r="BD37333" s="325"/>
      <c r="EL37333" s="325"/>
    </row>
    <row r="37334" spans="56:142" x14ac:dyDescent="0.2">
      <c r="BD37334" s="325"/>
      <c r="EL37334" s="325"/>
    </row>
    <row r="37335" spans="56:142" x14ac:dyDescent="0.2">
      <c r="BD37335" s="325"/>
      <c r="EL37335" s="325"/>
    </row>
    <row r="37336" spans="56:142" x14ac:dyDescent="0.2">
      <c r="BD37336" s="325"/>
      <c r="EL37336" s="325"/>
    </row>
    <row r="37337" spans="56:142" x14ac:dyDescent="0.2">
      <c r="BD37337" s="325"/>
      <c r="EL37337" s="325"/>
    </row>
    <row r="37338" spans="56:142" x14ac:dyDescent="0.2">
      <c r="BD37338" s="325"/>
      <c r="EL37338" s="325"/>
    </row>
    <row r="37339" spans="56:142" x14ac:dyDescent="0.2">
      <c r="BD37339" s="325"/>
      <c r="EL37339" s="325"/>
    </row>
    <row r="37340" spans="56:142" x14ac:dyDescent="0.2">
      <c r="BD37340" s="325"/>
      <c r="EL37340" s="325"/>
    </row>
    <row r="37341" spans="56:142" x14ac:dyDescent="0.2">
      <c r="BD37341" s="325"/>
      <c r="EL37341" s="325"/>
    </row>
    <row r="37342" spans="56:142" x14ac:dyDescent="0.2">
      <c r="BD37342" s="325"/>
      <c r="EL37342" s="325"/>
    </row>
    <row r="37343" spans="56:142" x14ac:dyDescent="0.2">
      <c r="BD37343" s="325"/>
      <c r="EL37343" s="325"/>
    </row>
    <row r="37344" spans="56:142" x14ac:dyDescent="0.2">
      <c r="BD37344" s="325"/>
      <c r="EL37344" s="325"/>
    </row>
    <row r="37345" spans="56:142" x14ac:dyDescent="0.2">
      <c r="BD37345" s="325"/>
      <c r="EL37345" s="325"/>
    </row>
    <row r="37346" spans="56:142" x14ac:dyDescent="0.2">
      <c r="BD37346" s="325"/>
      <c r="EL37346" s="325"/>
    </row>
    <row r="37347" spans="56:142" x14ac:dyDescent="0.2">
      <c r="BD37347" s="325"/>
      <c r="EL37347" s="325"/>
    </row>
    <row r="37348" spans="56:142" x14ac:dyDescent="0.2">
      <c r="BD37348" s="325"/>
      <c r="EL37348" s="325"/>
    </row>
    <row r="37349" spans="56:142" x14ac:dyDescent="0.2">
      <c r="BD37349" s="325"/>
      <c r="EL37349" s="325"/>
    </row>
    <row r="37350" spans="56:142" x14ac:dyDescent="0.2">
      <c r="BD37350" s="325"/>
      <c r="EL37350" s="325"/>
    </row>
    <row r="37351" spans="56:142" x14ac:dyDescent="0.2">
      <c r="BD37351" s="325"/>
      <c r="EL37351" s="325"/>
    </row>
    <row r="37352" spans="56:142" x14ac:dyDescent="0.2">
      <c r="BD37352" s="325"/>
      <c r="EL37352" s="325"/>
    </row>
    <row r="37353" spans="56:142" x14ac:dyDescent="0.2">
      <c r="BD37353" s="325"/>
      <c r="EL37353" s="325"/>
    </row>
    <row r="37354" spans="56:142" x14ac:dyDescent="0.2">
      <c r="BD37354" s="325"/>
      <c r="EL37354" s="325"/>
    </row>
    <row r="37355" spans="56:142" x14ac:dyDescent="0.2">
      <c r="BD37355" s="325"/>
      <c r="EL37355" s="325"/>
    </row>
    <row r="37356" spans="56:142" x14ac:dyDescent="0.2">
      <c r="BD37356" s="325"/>
      <c r="EL37356" s="325"/>
    </row>
    <row r="37357" spans="56:142" x14ac:dyDescent="0.2">
      <c r="BD37357" s="325"/>
      <c r="EL37357" s="325"/>
    </row>
    <row r="37358" spans="56:142" x14ac:dyDescent="0.2">
      <c r="BD37358" s="325"/>
      <c r="EL37358" s="325"/>
    </row>
    <row r="37359" spans="56:142" x14ac:dyDescent="0.2">
      <c r="BD37359" s="325"/>
      <c r="EL37359" s="325"/>
    </row>
    <row r="37360" spans="56:142" x14ac:dyDescent="0.2">
      <c r="BD37360" s="325"/>
      <c r="EL37360" s="325"/>
    </row>
    <row r="37361" spans="56:142" x14ac:dyDescent="0.2">
      <c r="BD37361" s="325"/>
      <c r="EL37361" s="325"/>
    </row>
    <row r="37362" spans="56:142" x14ac:dyDescent="0.2">
      <c r="BD37362" s="325"/>
      <c r="EL37362" s="325"/>
    </row>
    <row r="37363" spans="56:142" x14ac:dyDescent="0.2">
      <c r="BD37363" s="325"/>
      <c r="EL37363" s="325"/>
    </row>
    <row r="37364" spans="56:142" x14ac:dyDescent="0.2">
      <c r="BD37364" s="325"/>
      <c r="EL37364" s="325"/>
    </row>
    <row r="37365" spans="56:142" x14ac:dyDescent="0.2">
      <c r="BD37365" s="325"/>
      <c r="EL37365" s="325"/>
    </row>
    <row r="37366" spans="56:142" x14ac:dyDescent="0.2">
      <c r="BD37366" s="325"/>
      <c r="EL37366" s="325"/>
    </row>
    <row r="37367" spans="56:142" x14ac:dyDescent="0.2">
      <c r="BD37367" s="325"/>
      <c r="EL37367" s="325"/>
    </row>
    <row r="37368" spans="56:142" x14ac:dyDescent="0.2">
      <c r="BD37368" s="325"/>
      <c r="EL37368" s="325"/>
    </row>
    <row r="37369" spans="56:142" x14ac:dyDescent="0.2">
      <c r="BD37369" s="325"/>
      <c r="EL37369" s="325"/>
    </row>
    <row r="37370" spans="56:142" x14ac:dyDescent="0.2">
      <c r="BD37370" s="325"/>
      <c r="EL37370" s="325"/>
    </row>
    <row r="37371" spans="56:142" x14ac:dyDescent="0.2">
      <c r="BD37371" s="325"/>
      <c r="EL37371" s="325"/>
    </row>
    <row r="37372" spans="56:142" x14ac:dyDescent="0.2">
      <c r="BD37372" s="325"/>
      <c r="EL37372" s="325"/>
    </row>
    <row r="37373" spans="56:142" x14ac:dyDescent="0.2">
      <c r="BD37373" s="325"/>
      <c r="EL37373" s="325"/>
    </row>
    <row r="37374" spans="56:142" x14ac:dyDescent="0.2">
      <c r="BD37374" s="325"/>
      <c r="EL37374" s="325"/>
    </row>
    <row r="37375" spans="56:142" x14ac:dyDescent="0.2">
      <c r="BD37375" s="325"/>
      <c r="EL37375" s="325"/>
    </row>
    <row r="37376" spans="56:142" x14ac:dyDescent="0.2">
      <c r="BD37376" s="325"/>
      <c r="EL37376" s="325"/>
    </row>
    <row r="37377" spans="56:142" x14ac:dyDescent="0.2">
      <c r="BD37377" s="325"/>
      <c r="EL37377" s="325"/>
    </row>
    <row r="37378" spans="56:142" x14ac:dyDescent="0.2">
      <c r="BD37378" s="325"/>
      <c r="EL37378" s="325"/>
    </row>
    <row r="37379" spans="56:142" x14ac:dyDescent="0.2">
      <c r="BD37379" s="325"/>
      <c r="EL37379" s="325"/>
    </row>
    <row r="37380" spans="56:142" x14ac:dyDescent="0.2">
      <c r="BD37380" s="325"/>
      <c r="EL37380" s="325"/>
    </row>
    <row r="37381" spans="56:142" x14ac:dyDescent="0.2">
      <c r="BD37381" s="325"/>
      <c r="EL37381" s="325"/>
    </row>
    <row r="37382" spans="56:142" x14ac:dyDescent="0.2">
      <c r="BD37382" s="325"/>
      <c r="EL37382" s="325"/>
    </row>
    <row r="37383" spans="56:142" x14ac:dyDescent="0.2">
      <c r="BD37383" s="325"/>
      <c r="EL37383" s="325"/>
    </row>
    <row r="37384" spans="56:142" x14ac:dyDescent="0.2">
      <c r="BD37384" s="325"/>
      <c r="EL37384" s="325"/>
    </row>
    <row r="37385" spans="56:142" x14ac:dyDescent="0.2">
      <c r="BD37385" s="325"/>
      <c r="EL37385" s="325"/>
    </row>
    <row r="37386" spans="56:142" x14ac:dyDescent="0.2">
      <c r="BD37386" s="325"/>
      <c r="EL37386" s="325"/>
    </row>
    <row r="37387" spans="56:142" x14ac:dyDescent="0.2">
      <c r="BD37387" s="325"/>
      <c r="EL37387" s="325"/>
    </row>
    <row r="37388" spans="56:142" x14ac:dyDescent="0.2">
      <c r="BD37388" s="325"/>
      <c r="EL37388" s="325"/>
    </row>
    <row r="37389" spans="56:142" x14ac:dyDescent="0.2">
      <c r="BD37389" s="325"/>
      <c r="EL37389" s="325"/>
    </row>
    <row r="37390" spans="56:142" x14ac:dyDescent="0.2">
      <c r="BD37390" s="325"/>
      <c r="EL37390" s="325"/>
    </row>
    <row r="37391" spans="56:142" x14ac:dyDescent="0.2">
      <c r="BD37391" s="325"/>
      <c r="EL37391" s="325"/>
    </row>
    <row r="37392" spans="56:142" x14ac:dyDescent="0.2">
      <c r="BD37392" s="325"/>
      <c r="EL37392" s="325"/>
    </row>
    <row r="37393" spans="56:142" x14ac:dyDescent="0.2">
      <c r="BD37393" s="325"/>
      <c r="EL37393" s="325"/>
    </row>
    <row r="37394" spans="56:142" x14ac:dyDescent="0.2">
      <c r="BD37394" s="325"/>
      <c r="EL37394" s="325"/>
    </row>
    <row r="37395" spans="56:142" x14ac:dyDescent="0.2">
      <c r="BD37395" s="325"/>
      <c r="EL37395" s="325"/>
    </row>
    <row r="37396" spans="56:142" x14ac:dyDescent="0.2">
      <c r="BD37396" s="325"/>
      <c r="EL37396" s="325"/>
    </row>
    <row r="37397" spans="56:142" x14ac:dyDescent="0.2">
      <c r="BD37397" s="325"/>
      <c r="EL37397" s="325"/>
    </row>
    <row r="37398" spans="56:142" x14ac:dyDescent="0.2">
      <c r="BD37398" s="325"/>
      <c r="EL37398" s="325"/>
    </row>
    <row r="37399" spans="56:142" x14ac:dyDescent="0.2">
      <c r="BD37399" s="325"/>
      <c r="EL37399" s="325"/>
    </row>
    <row r="37400" spans="56:142" x14ac:dyDescent="0.2">
      <c r="BD37400" s="325"/>
      <c r="EL37400" s="325"/>
    </row>
    <row r="37401" spans="56:142" x14ac:dyDescent="0.2">
      <c r="BD37401" s="325"/>
      <c r="EL37401" s="325"/>
    </row>
    <row r="37402" spans="56:142" x14ac:dyDescent="0.2">
      <c r="BD37402" s="325"/>
      <c r="EL37402" s="325"/>
    </row>
    <row r="37403" spans="56:142" x14ac:dyDescent="0.2">
      <c r="BD37403" s="325"/>
      <c r="EL37403" s="325"/>
    </row>
    <row r="37404" spans="56:142" x14ac:dyDescent="0.2">
      <c r="BD37404" s="325"/>
      <c r="EL37404" s="325"/>
    </row>
    <row r="37405" spans="56:142" x14ac:dyDescent="0.2">
      <c r="BD37405" s="325"/>
      <c r="EL37405" s="325"/>
    </row>
    <row r="37406" spans="56:142" x14ac:dyDescent="0.2">
      <c r="BD37406" s="325"/>
      <c r="EL37406" s="325"/>
    </row>
    <row r="37407" spans="56:142" x14ac:dyDescent="0.2">
      <c r="BD37407" s="325"/>
      <c r="EL37407" s="325"/>
    </row>
    <row r="37408" spans="56:142" x14ac:dyDescent="0.2">
      <c r="BD37408" s="325"/>
      <c r="EL37408" s="325"/>
    </row>
    <row r="37409" spans="56:142" x14ac:dyDescent="0.2">
      <c r="BD37409" s="325"/>
      <c r="EL37409" s="325"/>
    </row>
    <row r="37410" spans="56:142" x14ac:dyDescent="0.2">
      <c r="BD37410" s="325"/>
      <c r="EL37410" s="325"/>
    </row>
    <row r="37411" spans="56:142" x14ac:dyDescent="0.2">
      <c r="BD37411" s="325"/>
      <c r="EL37411" s="325"/>
    </row>
    <row r="37412" spans="56:142" x14ac:dyDescent="0.2">
      <c r="BD37412" s="325"/>
      <c r="EL37412" s="325"/>
    </row>
    <row r="37413" spans="56:142" x14ac:dyDescent="0.2">
      <c r="BD37413" s="325"/>
      <c r="EL37413" s="325"/>
    </row>
    <row r="37414" spans="56:142" x14ac:dyDescent="0.2">
      <c r="BD37414" s="325"/>
      <c r="EL37414" s="325"/>
    </row>
    <row r="37415" spans="56:142" x14ac:dyDescent="0.2">
      <c r="BD37415" s="325"/>
      <c r="EL37415" s="325"/>
    </row>
    <row r="37416" spans="56:142" x14ac:dyDescent="0.2">
      <c r="BD37416" s="325"/>
      <c r="EL37416" s="325"/>
    </row>
    <row r="37417" spans="56:142" x14ac:dyDescent="0.2">
      <c r="BD37417" s="325"/>
      <c r="EL37417" s="325"/>
    </row>
    <row r="37418" spans="56:142" x14ac:dyDescent="0.2">
      <c r="BD37418" s="325"/>
      <c r="EL37418" s="325"/>
    </row>
    <row r="37419" spans="56:142" x14ac:dyDescent="0.2">
      <c r="BD37419" s="325"/>
      <c r="EL37419" s="325"/>
    </row>
    <row r="37420" spans="56:142" x14ac:dyDescent="0.2">
      <c r="BD37420" s="325"/>
      <c r="EL37420" s="325"/>
    </row>
    <row r="37421" spans="56:142" x14ac:dyDescent="0.2">
      <c r="BD37421" s="325"/>
      <c r="EL37421" s="325"/>
    </row>
    <row r="37422" spans="56:142" x14ac:dyDescent="0.2">
      <c r="BD37422" s="325"/>
      <c r="EL37422" s="325"/>
    </row>
    <row r="37423" spans="56:142" x14ac:dyDescent="0.2">
      <c r="BD37423" s="325"/>
      <c r="EL37423" s="325"/>
    </row>
    <row r="37424" spans="56:142" x14ac:dyDescent="0.2">
      <c r="BD37424" s="325"/>
      <c r="EL37424" s="325"/>
    </row>
    <row r="37425" spans="56:142" x14ac:dyDescent="0.2">
      <c r="BD37425" s="325"/>
      <c r="EL37425" s="325"/>
    </row>
    <row r="37426" spans="56:142" x14ac:dyDescent="0.2">
      <c r="BD37426" s="325"/>
      <c r="EL37426" s="325"/>
    </row>
    <row r="37427" spans="56:142" x14ac:dyDescent="0.2">
      <c r="BD37427" s="325"/>
      <c r="EL37427" s="325"/>
    </row>
    <row r="37428" spans="56:142" x14ac:dyDescent="0.2">
      <c r="BD37428" s="325"/>
      <c r="EL37428" s="325"/>
    </row>
    <row r="37429" spans="56:142" x14ac:dyDescent="0.2">
      <c r="BD37429" s="325"/>
      <c r="EL37429" s="325"/>
    </row>
    <row r="37430" spans="56:142" x14ac:dyDescent="0.2">
      <c r="BD37430" s="325"/>
      <c r="EL37430" s="325"/>
    </row>
    <row r="37431" spans="56:142" x14ac:dyDescent="0.2">
      <c r="BD37431" s="325"/>
      <c r="EL37431" s="325"/>
    </row>
    <row r="37432" spans="56:142" x14ac:dyDescent="0.2">
      <c r="BD37432" s="325"/>
      <c r="EL37432" s="325"/>
    </row>
    <row r="37433" spans="56:142" x14ac:dyDescent="0.2">
      <c r="BD37433" s="325"/>
      <c r="EL37433" s="325"/>
    </row>
    <row r="37434" spans="56:142" x14ac:dyDescent="0.2">
      <c r="BD37434" s="325"/>
      <c r="EL37434" s="325"/>
    </row>
    <row r="37435" spans="56:142" x14ac:dyDescent="0.2">
      <c r="BD37435" s="325"/>
      <c r="EL37435" s="325"/>
    </row>
    <row r="37436" spans="56:142" x14ac:dyDescent="0.2">
      <c r="BD37436" s="325"/>
      <c r="EL37436" s="325"/>
    </row>
    <row r="37437" spans="56:142" x14ac:dyDescent="0.2">
      <c r="BD37437" s="325"/>
      <c r="EL37437" s="325"/>
    </row>
    <row r="37438" spans="56:142" x14ac:dyDescent="0.2">
      <c r="BD37438" s="325"/>
      <c r="EL37438" s="325"/>
    </row>
    <row r="37439" spans="56:142" x14ac:dyDescent="0.2">
      <c r="BD37439" s="325"/>
      <c r="EL37439" s="325"/>
    </row>
    <row r="37440" spans="56:142" x14ac:dyDescent="0.2">
      <c r="BD37440" s="325"/>
      <c r="EL37440" s="325"/>
    </row>
    <row r="37441" spans="56:142" x14ac:dyDescent="0.2">
      <c r="BD37441" s="325"/>
      <c r="EL37441" s="325"/>
    </row>
    <row r="37442" spans="56:142" x14ac:dyDescent="0.2">
      <c r="BD37442" s="325"/>
      <c r="EL37442" s="325"/>
    </row>
    <row r="37443" spans="56:142" x14ac:dyDescent="0.2">
      <c r="BD37443" s="325"/>
      <c r="EL37443" s="325"/>
    </row>
    <row r="37444" spans="56:142" x14ac:dyDescent="0.2">
      <c r="BD37444" s="325"/>
      <c r="EL37444" s="325"/>
    </row>
    <row r="37445" spans="56:142" x14ac:dyDescent="0.2">
      <c r="BD37445" s="325"/>
      <c r="EL37445" s="325"/>
    </row>
    <row r="37446" spans="56:142" x14ac:dyDescent="0.2">
      <c r="BD37446" s="325"/>
      <c r="EL37446" s="325"/>
    </row>
    <row r="37447" spans="56:142" x14ac:dyDescent="0.2">
      <c r="BD37447" s="325"/>
      <c r="EL37447" s="325"/>
    </row>
    <row r="37448" spans="56:142" x14ac:dyDescent="0.2">
      <c r="BD37448" s="325"/>
      <c r="EL37448" s="325"/>
    </row>
    <row r="37449" spans="56:142" x14ac:dyDescent="0.2">
      <c r="BD37449" s="325"/>
      <c r="EL37449" s="325"/>
    </row>
    <row r="37450" spans="56:142" x14ac:dyDescent="0.2">
      <c r="BD37450" s="325"/>
      <c r="EL37450" s="325"/>
    </row>
    <row r="37451" spans="56:142" x14ac:dyDescent="0.2">
      <c r="BD37451" s="325"/>
      <c r="EL37451" s="325"/>
    </row>
    <row r="37452" spans="56:142" x14ac:dyDescent="0.2">
      <c r="BD37452" s="325"/>
      <c r="EL37452" s="325"/>
    </row>
    <row r="37453" spans="56:142" x14ac:dyDescent="0.2">
      <c r="BD37453" s="325"/>
      <c r="EL37453" s="325"/>
    </row>
    <row r="37454" spans="56:142" x14ac:dyDescent="0.2">
      <c r="BD37454" s="325"/>
      <c r="EL37454" s="325"/>
    </row>
    <row r="37455" spans="56:142" x14ac:dyDescent="0.2">
      <c r="BD37455" s="325"/>
      <c r="EL37455" s="325"/>
    </row>
    <row r="37456" spans="56:142" x14ac:dyDescent="0.2">
      <c r="BD37456" s="325"/>
      <c r="EL37456" s="325"/>
    </row>
    <row r="37457" spans="56:142" x14ac:dyDescent="0.2">
      <c r="BD37457" s="325"/>
      <c r="EL37457" s="325"/>
    </row>
    <row r="37458" spans="56:142" x14ac:dyDescent="0.2">
      <c r="BD37458" s="325"/>
      <c r="EL37458" s="325"/>
    </row>
    <row r="37459" spans="56:142" x14ac:dyDescent="0.2">
      <c r="BD37459" s="325"/>
      <c r="EL37459" s="325"/>
    </row>
    <row r="37460" spans="56:142" x14ac:dyDescent="0.2">
      <c r="BD37460" s="325"/>
      <c r="EL37460" s="325"/>
    </row>
    <row r="37461" spans="56:142" x14ac:dyDescent="0.2">
      <c r="BD37461" s="325"/>
      <c r="EL37461" s="325"/>
    </row>
    <row r="37462" spans="56:142" x14ac:dyDescent="0.2">
      <c r="BD37462" s="325"/>
      <c r="EL37462" s="325"/>
    </row>
    <row r="37463" spans="56:142" x14ac:dyDescent="0.2">
      <c r="BD37463" s="325"/>
      <c r="EL37463" s="325"/>
    </row>
    <row r="37464" spans="56:142" x14ac:dyDescent="0.2">
      <c r="BD37464" s="325"/>
      <c r="EL37464" s="325"/>
    </row>
    <row r="37465" spans="56:142" x14ac:dyDescent="0.2">
      <c r="BD37465" s="325"/>
      <c r="EL37465" s="325"/>
    </row>
    <row r="37466" spans="56:142" x14ac:dyDescent="0.2">
      <c r="BD37466" s="325"/>
      <c r="EL37466" s="325"/>
    </row>
    <row r="37467" spans="56:142" x14ac:dyDescent="0.2">
      <c r="BD37467" s="325"/>
      <c r="EL37467" s="325"/>
    </row>
    <row r="37468" spans="56:142" x14ac:dyDescent="0.2">
      <c r="BD37468" s="325"/>
      <c r="EL37468" s="325"/>
    </row>
    <row r="37469" spans="56:142" x14ac:dyDescent="0.2">
      <c r="BD37469" s="325"/>
      <c r="EL37469" s="325"/>
    </row>
    <row r="37470" spans="56:142" x14ac:dyDescent="0.2">
      <c r="BD37470" s="325"/>
      <c r="EL37470" s="325"/>
    </row>
    <row r="37471" spans="56:142" x14ac:dyDescent="0.2">
      <c r="BD37471" s="325"/>
      <c r="EL37471" s="325"/>
    </row>
    <row r="37472" spans="56:142" x14ac:dyDescent="0.2">
      <c r="BD37472" s="325"/>
      <c r="EL37472" s="325"/>
    </row>
    <row r="37473" spans="56:142" x14ac:dyDescent="0.2">
      <c r="BD37473" s="325"/>
      <c r="EL37473" s="325"/>
    </row>
    <row r="37474" spans="56:142" x14ac:dyDescent="0.2">
      <c r="BD37474" s="325"/>
      <c r="EL37474" s="325"/>
    </row>
    <row r="37475" spans="56:142" x14ac:dyDescent="0.2">
      <c r="BD37475" s="325"/>
      <c r="EL37475" s="325"/>
    </row>
    <row r="37476" spans="56:142" x14ac:dyDescent="0.2">
      <c r="BD37476" s="325"/>
      <c r="EL37476" s="325"/>
    </row>
    <row r="37477" spans="56:142" x14ac:dyDescent="0.2">
      <c r="BD37477" s="325"/>
      <c r="EL37477" s="325"/>
    </row>
    <row r="37478" spans="56:142" x14ac:dyDescent="0.2">
      <c r="BD37478" s="325"/>
      <c r="EL37478" s="325"/>
    </row>
    <row r="37479" spans="56:142" x14ac:dyDescent="0.2">
      <c r="BD37479" s="325"/>
      <c r="EL37479" s="325"/>
    </row>
    <row r="37480" spans="56:142" x14ac:dyDescent="0.2">
      <c r="BD37480" s="325"/>
      <c r="EL37480" s="325"/>
    </row>
    <row r="37481" spans="56:142" x14ac:dyDescent="0.2">
      <c r="BD37481" s="325"/>
      <c r="EL37481" s="325"/>
    </row>
    <row r="37482" spans="56:142" x14ac:dyDescent="0.2">
      <c r="BD37482" s="325"/>
      <c r="EL37482" s="325"/>
    </row>
    <row r="37483" spans="56:142" x14ac:dyDescent="0.2">
      <c r="BD37483" s="325"/>
      <c r="EL37483" s="325"/>
    </row>
    <row r="37484" spans="56:142" x14ac:dyDescent="0.2">
      <c r="BD37484" s="325"/>
      <c r="EL37484" s="325"/>
    </row>
    <row r="37485" spans="56:142" x14ac:dyDescent="0.2">
      <c r="BD37485" s="325"/>
      <c r="EL37485" s="325"/>
    </row>
    <row r="37486" spans="56:142" x14ac:dyDescent="0.2">
      <c r="BD37486" s="325"/>
      <c r="EL37486" s="325"/>
    </row>
    <row r="37487" spans="56:142" x14ac:dyDescent="0.2">
      <c r="BD37487" s="325"/>
      <c r="EL37487" s="325"/>
    </row>
    <row r="37488" spans="56:142" x14ac:dyDescent="0.2">
      <c r="BD37488" s="325"/>
      <c r="EL37488" s="325"/>
    </row>
    <row r="37489" spans="56:142" x14ac:dyDescent="0.2">
      <c r="BD37489" s="325"/>
      <c r="EL37489" s="325"/>
    </row>
    <row r="37490" spans="56:142" x14ac:dyDescent="0.2">
      <c r="BD37490" s="325"/>
      <c r="EL37490" s="325"/>
    </row>
    <row r="37491" spans="56:142" x14ac:dyDescent="0.2">
      <c r="BD37491" s="325"/>
      <c r="EL37491" s="325"/>
    </row>
    <row r="37492" spans="56:142" x14ac:dyDescent="0.2">
      <c r="BD37492" s="325"/>
      <c r="EL37492" s="325"/>
    </row>
    <row r="37493" spans="56:142" x14ac:dyDescent="0.2">
      <c r="BD37493" s="325"/>
      <c r="EL37493" s="325"/>
    </row>
    <row r="37494" spans="56:142" x14ac:dyDescent="0.2">
      <c r="BD37494" s="325"/>
      <c r="EL37494" s="325"/>
    </row>
    <row r="37495" spans="56:142" x14ac:dyDescent="0.2">
      <c r="BD37495" s="325"/>
      <c r="EL37495" s="325"/>
    </row>
    <row r="37496" spans="56:142" x14ac:dyDescent="0.2">
      <c r="BD37496" s="325"/>
      <c r="EL37496" s="325"/>
    </row>
    <row r="37497" spans="56:142" x14ac:dyDescent="0.2">
      <c r="BD37497" s="325"/>
      <c r="EL37497" s="325"/>
    </row>
    <row r="37498" spans="56:142" x14ac:dyDescent="0.2">
      <c r="BD37498" s="325"/>
      <c r="EL37498" s="325"/>
    </row>
    <row r="37499" spans="56:142" x14ac:dyDescent="0.2">
      <c r="BD37499" s="325"/>
      <c r="EL37499" s="325"/>
    </row>
    <row r="37500" spans="56:142" x14ac:dyDescent="0.2">
      <c r="BD37500" s="325"/>
      <c r="EL37500" s="325"/>
    </row>
    <row r="37501" spans="56:142" x14ac:dyDescent="0.2">
      <c r="BD37501" s="325"/>
      <c r="EL37501" s="325"/>
    </row>
    <row r="37502" spans="56:142" x14ac:dyDescent="0.2">
      <c r="BD37502" s="325"/>
      <c r="EL37502" s="325"/>
    </row>
    <row r="37503" spans="56:142" x14ac:dyDescent="0.2">
      <c r="BD37503" s="325"/>
      <c r="EL37503" s="325"/>
    </row>
    <row r="37504" spans="56:142" x14ac:dyDescent="0.2">
      <c r="BD37504" s="325"/>
      <c r="EL37504" s="325"/>
    </row>
    <row r="37505" spans="56:142" x14ac:dyDescent="0.2">
      <c r="BD37505" s="325"/>
      <c r="EL37505" s="325"/>
    </row>
    <row r="37506" spans="56:142" x14ac:dyDescent="0.2">
      <c r="BD37506" s="325"/>
      <c r="EL37506" s="325"/>
    </row>
    <row r="37507" spans="56:142" x14ac:dyDescent="0.2">
      <c r="BD37507" s="325"/>
      <c r="EL37507" s="325"/>
    </row>
    <row r="37508" spans="56:142" x14ac:dyDescent="0.2">
      <c r="BD37508" s="325"/>
      <c r="EL37508" s="325"/>
    </row>
    <row r="37509" spans="56:142" x14ac:dyDescent="0.2">
      <c r="BD37509" s="325"/>
      <c r="EL37509" s="325"/>
    </row>
    <row r="37510" spans="56:142" x14ac:dyDescent="0.2">
      <c r="BD37510" s="325"/>
      <c r="EL37510" s="325"/>
    </row>
    <row r="37511" spans="56:142" x14ac:dyDescent="0.2">
      <c r="BD37511" s="325"/>
      <c r="EL37511" s="325"/>
    </row>
    <row r="37512" spans="56:142" x14ac:dyDescent="0.2">
      <c r="BD37512" s="325"/>
      <c r="EL37512" s="325"/>
    </row>
    <row r="37513" spans="56:142" x14ac:dyDescent="0.2">
      <c r="BD37513" s="325"/>
      <c r="EL37513" s="325"/>
    </row>
    <row r="37514" spans="56:142" x14ac:dyDescent="0.2">
      <c r="BD37514" s="325"/>
      <c r="EL37514" s="325"/>
    </row>
    <row r="37515" spans="56:142" x14ac:dyDescent="0.2">
      <c r="BD37515" s="325"/>
      <c r="EL37515" s="325"/>
    </row>
    <row r="37516" spans="56:142" x14ac:dyDescent="0.2">
      <c r="BD37516" s="325"/>
      <c r="EL37516" s="325"/>
    </row>
    <row r="37517" spans="56:142" x14ac:dyDescent="0.2">
      <c r="BD37517" s="325"/>
      <c r="EL37517" s="325"/>
    </row>
    <row r="37518" spans="56:142" x14ac:dyDescent="0.2">
      <c r="BD37518" s="325"/>
      <c r="EL37518" s="325"/>
    </row>
    <row r="37519" spans="56:142" x14ac:dyDescent="0.2">
      <c r="BD37519" s="325"/>
      <c r="EL37519" s="325"/>
    </row>
    <row r="37520" spans="56:142" x14ac:dyDescent="0.2">
      <c r="BD37520" s="325"/>
      <c r="EL37520" s="325"/>
    </row>
    <row r="37521" spans="56:142" x14ac:dyDescent="0.2">
      <c r="BD37521" s="325"/>
      <c r="EL37521" s="325"/>
    </row>
    <row r="37522" spans="56:142" x14ac:dyDescent="0.2">
      <c r="BD37522" s="325"/>
      <c r="EL37522" s="325"/>
    </row>
    <row r="37523" spans="56:142" x14ac:dyDescent="0.2">
      <c r="BD37523" s="325"/>
      <c r="EL37523" s="325"/>
    </row>
    <row r="37524" spans="56:142" x14ac:dyDescent="0.2">
      <c r="BD37524" s="325"/>
      <c r="EL37524" s="325"/>
    </row>
    <row r="37525" spans="56:142" x14ac:dyDescent="0.2">
      <c r="BD37525" s="325"/>
      <c r="EL37525" s="325"/>
    </row>
    <row r="37526" spans="56:142" x14ac:dyDescent="0.2">
      <c r="BD37526" s="325"/>
      <c r="EL37526" s="325"/>
    </row>
    <row r="37527" spans="56:142" x14ac:dyDescent="0.2">
      <c r="BD37527" s="325"/>
      <c r="EL37527" s="325"/>
    </row>
    <row r="37528" spans="56:142" x14ac:dyDescent="0.2">
      <c r="BD37528" s="325"/>
      <c r="EL37528" s="325"/>
    </row>
    <row r="37529" spans="56:142" x14ac:dyDescent="0.2">
      <c r="BD37529" s="325"/>
      <c r="EL37529" s="325"/>
    </row>
    <row r="37530" spans="56:142" x14ac:dyDescent="0.2">
      <c r="BD37530" s="325"/>
      <c r="EL37530" s="325"/>
    </row>
    <row r="37531" spans="56:142" x14ac:dyDescent="0.2">
      <c r="BD37531" s="325"/>
      <c r="EL37531" s="325"/>
    </row>
    <row r="37532" spans="56:142" x14ac:dyDescent="0.2">
      <c r="BD37532" s="325"/>
      <c r="EL37532" s="325"/>
    </row>
    <row r="37533" spans="56:142" x14ac:dyDescent="0.2">
      <c r="BD37533" s="325"/>
      <c r="EL37533" s="325"/>
    </row>
    <row r="37534" spans="56:142" x14ac:dyDescent="0.2">
      <c r="BD37534" s="325"/>
      <c r="EL37534" s="325"/>
    </row>
    <row r="37535" spans="56:142" x14ac:dyDescent="0.2">
      <c r="BD37535" s="325"/>
      <c r="EL37535" s="325"/>
    </row>
    <row r="37536" spans="56:142" x14ac:dyDescent="0.2">
      <c r="BD37536" s="325"/>
      <c r="EL37536" s="325"/>
    </row>
    <row r="37537" spans="56:142" x14ac:dyDescent="0.2">
      <c r="BD37537" s="325"/>
      <c r="EL37537" s="325"/>
    </row>
    <row r="37538" spans="56:142" x14ac:dyDescent="0.2">
      <c r="BD37538" s="325"/>
      <c r="EL37538" s="325"/>
    </row>
    <row r="37539" spans="56:142" x14ac:dyDescent="0.2">
      <c r="BD37539" s="325"/>
      <c r="EL37539" s="325"/>
    </row>
    <row r="37540" spans="56:142" x14ac:dyDescent="0.2">
      <c r="BD37540" s="325"/>
      <c r="EL37540" s="325"/>
    </row>
    <row r="37541" spans="56:142" x14ac:dyDescent="0.2">
      <c r="BD37541" s="325"/>
      <c r="EL37541" s="325"/>
    </row>
    <row r="37542" spans="56:142" x14ac:dyDescent="0.2">
      <c r="BD37542" s="325"/>
      <c r="EL37542" s="325"/>
    </row>
    <row r="37543" spans="56:142" x14ac:dyDescent="0.2">
      <c r="BD37543" s="325"/>
      <c r="EL37543" s="325"/>
    </row>
    <row r="37544" spans="56:142" x14ac:dyDescent="0.2">
      <c r="BD37544" s="325"/>
      <c r="EL37544" s="325"/>
    </row>
    <row r="37545" spans="56:142" x14ac:dyDescent="0.2">
      <c r="BD37545" s="325"/>
      <c r="EL37545" s="325"/>
    </row>
    <row r="37546" spans="56:142" x14ac:dyDescent="0.2">
      <c r="BD37546" s="325"/>
      <c r="EL37546" s="325"/>
    </row>
    <row r="37547" spans="56:142" x14ac:dyDescent="0.2">
      <c r="BD37547" s="325"/>
      <c r="EL37547" s="325"/>
    </row>
    <row r="37548" spans="56:142" x14ac:dyDescent="0.2">
      <c r="BD37548" s="325"/>
      <c r="EL37548" s="325"/>
    </row>
    <row r="37549" spans="56:142" x14ac:dyDescent="0.2">
      <c r="BD37549" s="325"/>
      <c r="EL37549" s="325"/>
    </row>
    <row r="37550" spans="56:142" x14ac:dyDescent="0.2">
      <c r="BD37550" s="325"/>
      <c r="EL37550" s="325"/>
    </row>
    <row r="37551" spans="56:142" x14ac:dyDescent="0.2">
      <c r="BD37551" s="325"/>
      <c r="EL37551" s="325"/>
    </row>
    <row r="37552" spans="56:142" x14ac:dyDescent="0.2">
      <c r="BD37552" s="325"/>
      <c r="EL37552" s="325"/>
    </row>
    <row r="37553" spans="56:142" x14ac:dyDescent="0.2">
      <c r="BD37553" s="325"/>
      <c r="EL37553" s="325"/>
    </row>
    <row r="37554" spans="56:142" x14ac:dyDescent="0.2">
      <c r="BD37554" s="325"/>
      <c r="EL37554" s="325"/>
    </row>
    <row r="37555" spans="56:142" x14ac:dyDescent="0.2">
      <c r="BD37555" s="325"/>
      <c r="EL37555" s="325"/>
    </row>
    <row r="37556" spans="56:142" x14ac:dyDescent="0.2">
      <c r="BD37556" s="325"/>
      <c r="EL37556" s="325"/>
    </row>
    <row r="37557" spans="56:142" x14ac:dyDescent="0.2">
      <c r="BD37557" s="325"/>
      <c r="EL37557" s="325"/>
    </row>
    <row r="37558" spans="56:142" x14ac:dyDescent="0.2">
      <c r="BD37558" s="325"/>
      <c r="EL37558" s="325"/>
    </row>
    <row r="37559" spans="56:142" x14ac:dyDescent="0.2">
      <c r="BD37559" s="325"/>
      <c r="EL37559" s="325"/>
    </row>
    <row r="37560" spans="56:142" x14ac:dyDescent="0.2">
      <c r="BD37560" s="325"/>
      <c r="EL37560" s="325"/>
    </row>
    <row r="37561" spans="56:142" x14ac:dyDescent="0.2">
      <c r="BD37561" s="325"/>
      <c r="EL37561" s="325"/>
    </row>
    <row r="37562" spans="56:142" x14ac:dyDescent="0.2">
      <c r="BD37562" s="325"/>
      <c r="EL37562" s="325"/>
    </row>
    <row r="37563" spans="56:142" x14ac:dyDescent="0.2">
      <c r="BD37563" s="325"/>
      <c r="EL37563" s="325"/>
    </row>
    <row r="37564" spans="56:142" x14ac:dyDescent="0.2">
      <c r="BD37564" s="325"/>
      <c r="EL37564" s="325"/>
    </row>
    <row r="37565" spans="56:142" x14ac:dyDescent="0.2">
      <c r="BD37565" s="325"/>
      <c r="EL37565" s="325"/>
    </row>
    <row r="37566" spans="56:142" x14ac:dyDescent="0.2">
      <c r="BD37566" s="325"/>
      <c r="EL37566" s="325"/>
    </row>
    <row r="37567" spans="56:142" x14ac:dyDescent="0.2">
      <c r="BD37567" s="325"/>
      <c r="EL37567" s="325"/>
    </row>
    <row r="37568" spans="56:142" x14ac:dyDescent="0.2">
      <c r="BD37568" s="325"/>
      <c r="EL37568" s="325"/>
    </row>
    <row r="37569" spans="56:142" x14ac:dyDescent="0.2">
      <c r="BD37569" s="325"/>
      <c r="EL37569" s="325"/>
    </row>
    <row r="37570" spans="56:142" x14ac:dyDescent="0.2">
      <c r="BD37570" s="325"/>
      <c r="EL37570" s="325"/>
    </row>
    <row r="37571" spans="56:142" x14ac:dyDescent="0.2">
      <c r="BD37571" s="325"/>
      <c r="EL37571" s="325"/>
    </row>
    <row r="37572" spans="56:142" x14ac:dyDescent="0.2">
      <c r="BD37572" s="325"/>
      <c r="EL37572" s="325"/>
    </row>
    <row r="37573" spans="56:142" x14ac:dyDescent="0.2">
      <c r="BD37573" s="325"/>
      <c r="EL37573" s="325"/>
    </row>
    <row r="37574" spans="56:142" x14ac:dyDescent="0.2">
      <c r="BD37574" s="325"/>
      <c r="EL37574" s="325"/>
    </row>
    <row r="37575" spans="56:142" x14ac:dyDescent="0.2">
      <c r="BD37575" s="325"/>
      <c r="EL37575" s="325"/>
    </row>
    <row r="37576" spans="56:142" x14ac:dyDescent="0.2">
      <c r="BD37576" s="325"/>
      <c r="EL37576" s="325"/>
    </row>
    <row r="37577" spans="56:142" x14ac:dyDescent="0.2">
      <c r="BD37577" s="325"/>
      <c r="EL37577" s="325"/>
    </row>
    <row r="37578" spans="56:142" x14ac:dyDescent="0.2">
      <c r="BD37578" s="325"/>
      <c r="EL37578" s="325"/>
    </row>
    <row r="37579" spans="56:142" x14ac:dyDescent="0.2">
      <c r="BD37579" s="325"/>
      <c r="EL37579" s="325"/>
    </row>
    <row r="37580" spans="56:142" x14ac:dyDescent="0.2">
      <c r="BD37580" s="325"/>
      <c r="EL37580" s="325"/>
    </row>
    <row r="37581" spans="56:142" x14ac:dyDescent="0.2">
      <c r="BD37581" s="325"/>
      <c r="EL37581" s="325"/>
    </row>
    <row r="37582" spans="56:142" x14ac:dyDescent="0.2">
      <c r="BD37582" s="325"/>
      <c r="EL37582" s="325"/>
    </row>
    <row r="37583" spans="56:142" x14ac:dyDescent="0.2">
      <c r="BD37583" s="325"/>
      <c r="EL37583" s="325"/>
    </row>
    <row r="37584" spans="56:142" x14ac:dyDescent="0.2">
      <c r="BD37584" s="325"/>
      <c r="EL37584" s="325"/>
    </row>
    <row r="37585" spans="56:142" x14ac:dyDescent="0.2">
      <c r="BD37585" s="325"/>
      <c r="EL37585" s="325"/>
    </row>
    <row r="37586" spans="56:142" x14ac:dyDescent="0.2">
      <c r="BD37586" s="325"/>
      <c r="EL37586" s="325"/>
    </row>
    <row r="37587" spans="56:142" x14ac:dyDescent="0.2">
      <c r="BD37587" s="325"/>
      <c r="EL37587" s="325"/>
    </row>
    <row r="37588" spans="56:142" x14ac:dyDescent="0.2">
      <c r="BD37588" s="325"/>
      <c r="EL37588" s="325"/>
    </row>
    <row r="37589" spans="56:142" x14ac:dyDescent="0.2">
      <c r="BD37589" s="325"/>
      <c r="EL37589" s="325"/>
    </row>
    <row r="37590" spans="56:142" x14ac:dyDescent="0.2">
      <c r="BD37590" s="325"/>
      <c r="EL37590" s="325"/>
    </row>
    <row r="37591" spans="56:142" x14ac:dyDescent="0.2">
      <c r="BD37591" s="325"/>
      <c r="EL37591" s="325"/>
    </row>
    <row r="37592" spans="56:142" x14ac:dyDescent="0.2">
      <c r="BD37592" s="325"/>
      <c r="EL37592" s="325"/>
    </row>
    <row r="37593" spans="56:142" x14ac:dyDescent="0.2">
      <c r="BD37593" s="325"/>
      <c r="EL37593" s="325"/>
    </row>
    <row r="37594" spans="56:142" x14ac:dyDescent="0.2">
      <c r="BD37594" s="325"/>
      <c r="EL37594" s="325"/>
    </row>
    <row r="37595" spans="56:142" x14ac:dyDescent="0.2">
      <c r="BD37595" s="325"/>
      <c r="EL37595" s="325"/>
    </row>
    <row r="37596" spans="56:142" x14ac:dyDescent="0.2">
      <c r="BD37596" s="325"/>
      <c r="EL37596" s="325"/>
    </row>
    <row r="37597" spans="56:142" x14ac:dyDescent="0.2">
      <c r="BD37597" s="325"/>
      <c r="EL37597" s="325"/>
    </row>
    <row r="37598" spans="56:142" x14ac:dyDescent="0.2">
      <c r="BD37598" s="325"/>
      <c r="EL37598" s="325"/>
    </row>
    <row r="37599" spans="56:142" x14ac:dyDescent="0.2">
      <c r="BD37599" s="325"/>
      <c r="EL37599" s="325"/>
    </row>
    <row r="37600" spans="56:142" x14ac:dyDescent="0.2">
      <c r="BD37600" s="325"/>
      <c r="EL37600" s="325"/>
    </row>
    <row r="37601" spans="56:142" x14ac:dyDescent="0.2">
      <c r="BD37601" s="325"/>
      <c r="EL37601" s="325"/>
    </row>
    <row r="37602" spans="56:142" x14ac:dyDescent="0.2">
      <c r="BD37602" s="325"/>
      <c r="EL37602" s="325"/>
    </row>
    <row r="37603" spans="56:142" x14ac:dyDescent="0.2">
      <c r="BD37603" s="325"/>
      <c r="EL37603" s="325"/>
    </row>
    <row r="37604" spans="56:142" x14ac:dyDescent="0.2">
      <c r="BD37604" s="325"/>
      <c r="EL37604" s="325"/>
    </row>
    <row r="37605" spans="56:142" x14ac:dyDescent="0.2">
      <c r="BD37605" s="325"/>
      <c r="EL37605" s="325"/>
    </row>
    <row r="37606" spans="56:142" x14ac:dyDescent="0.2">
      <c r="BD37606" s="325"/>
      <c r="EL37606" s="325"/>
    </row>
    <row r="37607" spans="56:142" x14ac:dyDescent="0.2">
      <c r="BD37607" s="325"/>
      <c r="EL37607" s="325"/>
    </row>
    <row r="37608" spans="56:142" x14ac:dyDescent="0.2">
      <c r="BD37608" s="325"/>
      <c r="EL37608" s="325"/>
    </row>
    <row r="37609" spans="56:142" x14ac:dyDescent="0.2">
      <c r="BD37609" s="325"/>
      <c r="EL37609" s="325"/>
    </row>
    <row r="37610" spans="56:142" x14ac:dyDescent="0.2">
      <c r="BD37610" s="325"/>
      <c r="EL37610" s="325"/>
    </row>
    <row r="37611" spans="56:142" x14ac:dyDescent="0.2">
      <c r="BD37611" s="325"/>
      <c r="EL37611" s="325"/>
    </row>
    <row r="37612" spans="56:142" x14ac:dyDescent="0.2">
      <c r="BD37612" s="325"/>
      <c r="EL37612" s="325"/>
    </row>
    <row r="37613" spans="56:142" x14ac:dyDescent="0.2">
      <c r="BD37613" s="325"/>
      <c r="EL37613" s="325"/>
    </row>
    <row r="37614" spans="56:142" x14ac:dyDescent="0.2">
      <c r="BD37614" s="325"/>
      <c r="EL37614" s="325"/>
    </row>
    <row r="37615" spans="56:142" x14ac:dyDescent="0.2">
      <c r="BD37615" s="325"/>
      <c r="EL37615" s="325"/>
    </row>
    <row r="37616" spans="56:142" x14ac:dyDescent="0.2">
      <c r="BD37616" s="325"/>
      <c r="EL37616" s="325"/>
    </row>
    <row r="37617" spans="56:142" x14ac:dyDescent="0.2">
      <c r="BD37617" s="325"/>
      <c r="EL37617" s="325"/>
    </row>
    <row r="37618" spans="56:142" x14ac:dyDescent="0.2">
      <c r="BD37618" s="325"/>
      <c r="EL37618" s="325"/>
    </row>
    <row r="37619" spans="56:142" x14ac:dyDescent="0.2">
      <c r="BD37619" s="325"/>
      <c r="EL37619" s="325"/>
    </row>
    <row r="37620" spans="56:142" x14ac:dyDescent="0.2">
      <c r="BD37620" s="325"/>
      <c r="EL37620" s="325"/>
    </row>
    <row r="37621" spans="56:142" x14ac:dyDescent="0.2">
      <c r="BD37621" s="325"/>
      <c r="EL37621" s="325"/>
    </row>
    <row r="37622" spans="56:142" x14ac:dyDescent="0.2">
      <c r="BD37622" s="325"/>
      <c r="EL37622" s="325"/>
    </row>
    <row r="37623" spans="56:142" x14ac:dyDescent="0.2">
      <c r="BD37623" s="325"/>
      <c r="EL37623" s="325"/>
    </row>
    <row r="37624" spans="56:142" x14ac:dyDescent="0.2">
      <c r="BD37624" s="325"/>
      <c r="EL37624" s="325"/>
    </row>
    <row r="37625" spans="56:142" x14ac:dyDescent="0.2">
      <c r="BD37625" s="325"/>
      <c r="EL37625" s="325"/>
    </row>
    <row r="37626" spans="56:142" x14ac:dyDescent="0.2">
      <c r="BD37626" s="325"/>
      <c r="EL37626" s="325"/>
    </row>
    <row r="37627" spans="56:142" x14ac:dyDescent="0.2">
      <c r="BD37627" s="325"/>
      <c r="EL37627" s="325"/>
    </row>
    <row r="37628" spans="56:142" x14ac:dyDescent="0.2">
      <c r="BD37628" s="325"/>
      <c r="EL37628" s="325"/>
    </row>
    <row r="37629" spans="56:142" x14ac:dyDescent="0.2">
      <c r="BD37629" s="325"/>
      <c r="EL37629" s="325"/>
    </row>
    <row r="37630" spans="56:142" x14ac:dyDescent="0.2">
      <c r="BD37630" s="325"/>
      <c r="EL37630" s="325"/>
    </row>
    <row r="37631" spans="56:142" x14ac:dyDescent="0.2">
      <c r="BD37631" s="325"/>
      <c r="EL37631" s="325"/>
    </row>
    <row r="37632" spans="56:142" x14ac:dyDescent="0.2">
      <c r="BD37632" s="325"/>
      <c r="EL37632" s="325"/>
    </row>
    <row r="37633" spans="56:142" x14ac:dyDescent="0.2">
      <c r="BD37633" s="325"/>
      <c r="EL37633" s="325"/>
    </row>
    <row r="37634" spans="56:142" x14ac:dyDescent="0.2">
      <c r="BD37634" s="325"/>
      <c r="EL37634" s="325"/>
    </row>
    <row r="37635" spans="56:142" x14ac:dyDescent="0.2">
      <c r="BD37635" s="325"/>
      <c r="EL37635" s="325"/>
    </row>
    <row r="37636" spans="56:142" x14ac:dyDescent="0.2">
      <c r="BD37636" s="325"/>
      <c r="EL37636" s="325"/>
    </row>
    <row r="37637" spans="56:142" x14ac:dyDescent="0.2">
      <c r="BD37637" s="325"/>
      <c r="EL37637" s="325"/>
    </row>
    <row r="37638" spans="56:142" x14ac:dyDescent="0.2">
      <c r="BD37638" s="325"/>
      <c r="EL37638" s="325"/>
    </row>
    <row r="37639" spans="56:142" x14ac:dyDescent="0.2">
      <c r="BD37639" s="325"/>
      <c r="EL37639" s="325"/>
    </row>
    <row r="37640" spans="56:142" x14ac:dyDescent="0.2">
      <c r="BD37640" s="325"/>
      <c r="EL37640" s="325"/>
    </row>
    <row r="37641" spans="56:142" x14ac:dyDescent="0.2">
      <c r="BD37641" s="325"/>
      <c r="EL37641" s="325"/>
    </row>
    <row r="37642" spans="56:142" x14ac:dyDescent="0.2">
      <c r="BD37642" s="325"/>
      <c r="EL37642" s="325"/>
    </row>
    <row r="37643" spans="56:142" x14ac:dyDescent="0.2">
      <c r="BD37643" s="325"/>
      <c r="EL37643" s="325"/>
    </row>
    <row r="37644" spans="56:142" x14ac:dyDescent="0.2">
      <c r="BD37644" s="325"/>
      <c r="EL37644" s="325"/>
    </row>
    <row r="37645" spans="56:142" x14ac:dyDescent="0.2">
      <c r="BD37645" s="325"/>
      <c r="EL37645" s="325"/>
    </row>
    <row r="37646" spans="56:142" x14ac:dyDescent="0.2">
      <c r="BD37646" s="325"/>
      <c r="EL37646" s="325"/>
    </row>
    <row r="37647" spans="56:142" x14ac:dyDescent="0.2">
      <c r="BD37647" s="325"/>
      <c r="EL37647" s="325"/>
    </row>
    <row r="37648" spans="56:142" x14ac:dyDescent="0.2">
      <c r="BD37648" s="325"/>
      <c r="EL37648" s="325"/>
    </row>
    <row r="37649" spans="56:142" x14ac:dyDescent="0.2">
      <c r="BD37649" s="325"/>
      <c r="EL37649" s="325"/>
    </row>
    <row r="37650" spans="56:142" x14ac:dyDescent="0.2">
      <c r="BD37650" s="325"/>
      <c r="EL37650" s="325"/>
    </row>
    <row r="37651" spans="56:142" x14ac:dyDescent="0.2">
      <c r="BD37651" s="325"/>
      <c r="EL37651" s="325"/>
    </row>
    <row r="37652" spans="56:142" x14ac:dyDescent="0.2">
      <c r="BD37652" s="325"/>
      <c r="EL37652" s="325"/>
    </row>
    <row r="37653" spans="56:142" x14ac:dyDescent="0.2">
      <c r="BD37653" s="325"/>
      <c r="EL37653" s="325"/>
    </row>
    <row r="37654" spans="56:142" x14ac:dyDescent="0.2">
      <c r="BD37654" s="325"/>
      <c r="EL37654" s="325"/>
    </row>
    <row r="37655" spans="56:142" x14ac:dyDescent="0.2">
      <c r="BD37655" s="325"/>
      <c r="EL37655" s="325"/>
    </row>
    <row r="37656" spans="56:142" x14ac:dyDescent="0.2">
      <c r="BD37656" s="325"/>
      <c r="EL37656" s="325"/>
    </row>
    <row r="37657" spans="56:142" x14ac:dyDescent="0.2">
      <c r="BD37657" s="325"/>
      <c r="EL37657" s="325"/>
    </row>
    <row r="37658" spans="56:142" x14ac:dyDescent="0.2">
      <c r="BD37658" s="325"/>
      <c r="EL37658" s="325"/>
    </row>
    <row r="37659" spans="56:142" x14ac:dyDescent="0.2">
      <c r="BD37659" s="325"/>
      <c r="EL37659" s="325"/>
    </row>
    <row r="37660" spans="56:142" x14ac:dyDescent="0.2">
      <c r="BD37660" s="325"/>
      <c r="EL37660" s="325"/>
    </row>
    <row r="37661" spans="56:142" x14ac:dyDescent="0.2">
      <c r="BD37661" s="325"/>
      <c r="EL37661" s="325"/>
    </row>
    <row r="37662" spans="56:142" x14ac:dyDescent="0.2">
      <c r="BD37662" s="325"/>
      <c r="EL37662" s="325"/>
    </row>
    <row r="37663" spans="56:142" x14ac:dyDescent="0.2">
      <c r="BD37663" s="325"/>
      <c r="EL37663" s="325"/>
    </row>
    <row r="37664" spans="56:142" x14ac:dyDescent="0.2">
      <c r="BD37664" s="325"/>
      <c r="EL37664" s="325"/>
    </row>
    <row r="37665" spans="56:142" x14ac:dyDescent="0.2">
      <c r="BD37665" s="325"/>
      <c r="EL37665" s="325"/>
    </row>
    <row r="37666" spans="56:142" x14ac:dyDescent="0.2">
      <c r="BD37666" s="325"/>
      <c r="EL37666" s="325"/>
    </row>
    <row r="37667" spans="56:142" x14ac:dyDescent="0.2">
      <c r="BD37667" s="325"/>
      <c r="EL37667" s="325"/>
    </row>
    <row r="37668" spans="56:142" x14ac:dyDescent="0.2">
      <c r="BD37668" s="325"/>
      <c r="EL37668" s="325"/>
    </row>
    <row r="37669" spans="56:142" x14ac:dyDescent="0.2">
      <c r="BD37669" s="325"/>
      <c r="EL37669" s="325"/>
    </row>
    <row r="37670" spans="56:142" x14ac:dyDescent="0.2">
      <c r="BD37670" s="325"/>
      <c r="EL37670" s="325"/>
    </row>
    <row r="37671" spans="56:142" x14ac:dyDescent="0.2">
      <c r="BD37671" s="325"/>
      <c r="EL37671" s="325"/>
    </row>
    <row r="37672" spans="56:142" x14ac:dyDescent="0.2">
      <c r="BD37672" s="325"/>
      <c r="EL37672" s="325"/>
    </row>
    <row r="37673" spans="56:142" x14ac:dyDescent="0.2">
      <c r="BD37673" s="325"/>
      <c r="EL37673" s="325"/>
    </row>
    <row r="37674" spans="56:142" x14ac:dyDescent="0.2">
      <c r="BD37674" s="325"/>
      <c r="EL37674" s="325"/>
    </row>
    <row r="37675" spans="56:142" x14ac:dyDescent="0.2">
      <c r="BD37675" s="325"/>
      <c r="EL37675" s="325"/>
    </row>
    <row r="37676" spans="56:142" x14ac:dyDescent="0.2">
      <c r="BD37676" s="325"/>
      <c r="EL37676" s="325"/>
    </row>
    <row r="37677" spans="56:142" x14ac:dyDescent="0.2">
      <c r="BD37677" s="325"/>
      <c r="EL37677" s="325"/>
    </row>
    <row r="37678" spans="56:142" x14ac:dyDescent="0.2">
      <c r="BD37678" s="325"/>
      <c r="EL37678" s="325"/>
    </row>
    <row r="37679" spans="56:142" x14ac:dyDescent="0.2">
      <c r="BD37679" s="325"/>
      <c r="EL37679" s="325"/>
    </row>
    <row r="37680" spans="56:142" x14ac:dyDescent="0.2">
      <c r="BD37680" s="325"/>
      <c r="EL37680" s="325"/>
    </row>
    <row r="37681" spans="56:142" x14ac:dyDescent="0.2">
      <c r="BD37681" s="325"/>
      <c r="EL37681" s="325"/>
    </row>
    <row r="37682" spans="56:142" x14ac:dyDescent="0.2">
      <c r="BD37682" s="325"/>
      <c r="EL37682" s="325"/>
    </row>
    <row r="37683" spans="56:142" x14ac:dyDescent="0.2">
      <c r="BD37683" s="325"/>
      <c r="EL37683" s="325"/>
    </row>
    <row r="37684" spans="56:142" x14ac:dyDescent="0.2">
      <c r="BD37684" s="325"/>
      <c r="EL37684" s="325"/>
    </row>
    <row r="37685" spans="56:142" x14ac:dyDescent="0.2">
      <c r="BD37685" s="325"/>
      <c r="EL37685" s="325"/>
    </row>
    <row r="37686" spans="56:142" x14ac:dyDescent="0.2">
      <c r="BD37686" s="325"/>
      <c r="EL37686" s="325"/>
    </row>
    <row r="37687" spans="56:142" x14ac:dyDescent="0.2">
      <c r="BD37687" s="325"/>
      <c r="EL37687" s="325"/>
    </row>
    <row r="37688" spans="56:142" x14ac:dyDescent="0.2">
      <c r="BD37688" s="325"/>
      <c r="EL37688" s="325"/>
    </row>
    <row r="37689" spans="56:142" x14ac:dyDescent="0.2">
      <c r="BD37689" s="325"/>
      <c r="EL37689" s="325"/>
    </row>
    <row r="37690" spans="56:142" x14ac:dyDescent="0.2">
      <c r="BD37690" s="325"/>
      <c r="EL37690" s="325"/>
    </row>
    <row r="37691" spans="56:142" x14ac:dyDescent="0.2">
      <c r="BD37691" s="325"/>
      <c r="EL37691" s="325"/>
    </row>
    <row r="37692" spans="56:142" x14ac:dyDescent="0.2">
      <c r="BD37692" s="325"/>
      <c r="EL37692" s="325"/>
    </row>
    <row r="37693" spans="56:142" x14ac:dyDescent="0.2">
      <c r="BD37693" s="325"/>
      <c r="EL37693" s="325"/>
    </row>
    <row r="37694" spans="56:142" x14ac:dyDescent="0.2">
      <c r="BD37694" s="325"/>
      <c r="EL37694" s="325"/>
    </row>
    <row r="37695" spans="56:142" x14ac:dyDescent="0.2">
      <c r="BD37695" s="325"/>
      <c r="EL37695" s="325"/>
    </row>
    <row r="37696" spans="56:142" x14ac:dyDescent="0.2">
      <c r="BD37696" s="325"/>
      <c r="EL37696" s="325"/>
    </row>
    <row r="37697" spans="56:142" x14ac:dyDescent="0.2">
      <c r="BD37697" s="325"/>
      <c r="EL37697" s="325"/>
    </row>
    <row r="37698" spans="56:142" x14ac:dyDescent="0.2">
      <c r="BD37698" s="325"/>
      <c r="EL37698" s="325"/>
    </row>
    <row r="37699" spans="56:142" x14ac:dyDescent="0.2">
      <c r="BD37699" s="325"/>
      <c r="EL37699" s="325"/>
    </row>
    <row r="37700" spans="56:142" x14ac:dyDescent="0.2">
      <c r="BD37700" s="325"/>
      <c r="EL37700" s="325"/>
    </row>
    <row r="37701" spans="56:142" x14ac:dyDescent="0.2">
      <c r="BD37701" s="325"/>
      <c r="EL37701" s="325"/>
    </row>
    <row r="37702" spans="56:142" x14ac:dyDescent="0.2">
      <c r="BD37702" s="325"/>
      <c r="EL37702" s="325"/>
    </row>
    <row r="37703" spans="56:142" x14ac:dyDescent="0.2">
      <c r="BD37703" s="325"/>
      <c r="EL37703" s="325"/>
    </row>
    <row r="37704" spans="56:142" x14ac:dyDescent="0.2">
      <c r="BD37704" s="325"/>
      <c r="EL37704" s="325"/>
    </row>
    <row r="37705" spans="56:142" x14ac:dyDescent="0.2">
      <c r="BD37705" s="325"/>
      <c r="EL37705" s="325"/>
    </row>
    <row r="37706" spans="56:142" x14ac:dyDescent="0.2">
      <c r="BD37706" s="325"/>
      <c r="EL37706" s="325"/>
    </row>
    <row r="37707" spans="56:142" x14ac:dyDescent="0.2">
      <c r="BD37707" s="325"/>
      <c r="EL37707" s="325"/>
    </row>
    <row r="37708" spans="56:142" x14ac:dyDescent="0.2">
      <c r="BD37708" s="325"/>
      <c r="EL37708" s="325"/>
    </row>
    <row r="37709" spans="56:142" x14ac:dyDescent="0.2">
      <c r="BD37709" s="325"/>
      <c r="EL37709" s="325"/>
    </row>
    <row r="37710" spans="56:142" x14ac:dyDescent="0.2">
      <c r="BD37710" s="325"/>
      <c r="EL37710" s="325"/>
    </row>
    <row r="37711" spans="56:142" x14ac:dyDescent="0.2">
      <c r="BD37711" s="325"/>
      <c r="EL37711" s="325"/>
    </row>
    <row r="37712" spans="56:142" x14ac:dyDescent="0.2">
      <c r="BD37712" s="325"/>
      <c r="EL37712" s="325"/>
    </row>
    <row r="37713" spans="56:142" x14ac:dyDescent="0.2">
      <c r="BD37713" s="325"/>
      <c r="EL37713" s="325"/>
    </row>
    <row r="37714" spans="56:142" x14ac:dyDescent="0.2">
      <c r="BD37714" s="325"/>
      <c r="EL37714" s="325"/>
    </row>
    <row r="37715" spans="56:142" x14ac:dyDescent="0.2">
      <c r="BD37715" s="325"/>
      <c r="EL37715" s="325"/>
    </row>
    <row r="37716" spans="56:142" x14ac:dyDescent="0.2">
      <c r="BD37716" s="325"/>
      <c r="EL37716" s="325"/>
    </row>
    <row r="37717" spans="56:142" x14ac:dyDescent="0.2">
      <c r="BD37717" s="325"/>
      <c r="EL37717" s="325"/>
    </row>
    <row r="37718" spans="56:142" x14ac:dyDescent="0.2">
      <c r="BD37718" s="325"/>
      <c r="EL37718" s="325"/>
    </row>
    <row r="37719" spans="56:142" x14ac:dyDescent="0.2">
      <c r="BD37719" s="325"/>
      <c r="EL37719" s="325"/>
    </row>
    <row r="37720" spans="56:142" x14ac:dyDescent="0.2">
      <c r="BD37720" s="325"/>
      <c r="EL37720" s="325"/>
    </row>
    <row r="37721" spans="56:142" x14ac:dyDescent="0.2">
      <c r="BD37721" s="325"/>
      <c r="EL37721" s="325"/>
    </row>
    <row r="37722" spans="56:142" x14ac:dyDescent="0.2">
      <c r="BD37722" s="325"/>
      <c r="EL37722" s="325"/>
    </row>
    <row r="37723" spans="56:142" x14ac:dyDescent="0.2">
      <c r="BD37723" s="325"/>
      <c r="EL37723" s="325"/>
    </row>
    <row r="37724" spans="56:142" x14ac:dyDescent="0.2">
      <c r="BD37724" s="325"/>
      <c r="EL37724" s="325"/>
    </row>
    <row r="37725" spans="56:142" x14ac:dyDescent="0.2">
      <c r="BD37725" s="325"/>
      <c r="EL37725" s="325"/>
    </row>
    <row r="37726" spans="56:142" x14ac:dyDescent="0.2">
      <c r="BD37726" s="325"/>
      <c r="EL37726" s="325"/>
    </row>
    <row r="37727" spans="56:142" x14ac:dyDescent="0.2">
      <c r="BD37727" s="325"/>
      <c r="EL37727" s="325"/>
    </row>
    <row r="37728" spans="56:142" x14ac:dyDescent="0.2">
      <c r="BD37728" s="325"/>
      <c r="EL37728" s="325"/>
    </row>
    <row r="37729" spans="56:142" x14ac:dyDescent="0.2">
      <c r="BD37729" s="325"/>
      <c r="EL37729" s="325"/>
    </row>
    <row r="37730" spans="56:142" x14ac:dyDescent="0.2">
      <c r="BD37730" s="325"/>
      <c r="EL37730" s="325"/>
    </row>
    <row r="37731" spans="56:142" x14ac:dyDescent="0.2">
      <c r="BD37731" s="325"/>
      <c r="EL37731" s="325"/>
    </row>
    <row r="37732" spans="56:142" x14ac:dyDescent="0.2">
      <c r="BD37732" s="325"/>
      <c r="EL37732" s="325"/>
    </row>
    <row r="37733" spans="56:142" x14ac:dyDescent="0.2">
      <c r="BD37733" s="325"/>
      <c r="EL37733" s="325"/>
    </row>
    <row r="37734" spans="56:142" x14ac:dyDescent="0.2">
      <c r="BD37734" s="325"/>
      <c r="EL37734" s="325"/>
    </row>
    <row r="37735" spans="56:142" x14ac:dyDescent="0.2">
      <c r="BD37735" s="325"/>
      <c r="EL37735" s="325"/>
    </row>
    <row r="37736" spans="56:142" x14ac:dyDescent="0.2">
      <c r="BD37736" s="325"/>
      <c r="EL37736" s="325"/>
    </row>
    <row r="37737" spans="56:142" x14ac:dyDescent="0.2">
      <c r="BD37737" s="325"/>
      <c r="EL37737" s="325"/>
    </row>
    <row r="37738" spans="56:142" x14ac:dyDescent="0.2">
      <c r="BD37738" s="325"/>
      <c r="EL37738" s="325"/>
    </row>
    <row r="37739" spans="56:142" x14ac:dyDescent="0.2">
      <c r="BD37739" s="325"/>
      <c r="EL37739" s="325"/>
    </row>
    <row r="37740" spans="56:142" x14ac:dyDescent="0.2">
      <c r="BD37740" s="325"/>
      <c r="EL37740" s="325"/>
    </row>
    <row r="37741" spans="56:142" x14ac:dyDescent="0.2">
      <c r="BD37741" s="325"/>
      <c r="EL37741" s="325"/>
    </row>
    <row r="37742" spans="56:142" x14ac:dyDescent="0.2">
      <c r="BD37742" s="325"/>
      <c r="EL37742" s="325"/>
    </row>
    <row r="37743" spans="56:142" x14ac:dyDescent="0.2">
      <c r="BD37743" s="325"/>
      <c r="EL37743" s="325"/>
    </row>
    <row r="37744" spans="56:142" x14ac:dyDescent="0.2">
      <c r="BD37744" s="325"/>
      <c r="EL37744" s="325"/>
    </row>
    <row r="37745" spans="56:142" x14ac:dyDescent="0.2">
      <c r="BD37745" s="325"/>
      <c r="EL37745" s="325"/>
    </row>
    <row r="37746" spans="56:142" x14ac:dyDescent="0.2">
      <c r="BD37746" s="325"/>
      <c r="EL37746" s="325"/>
    </row>
    <row r="37747" spans="56:142" x14ac:dyDescent="0.2">
      <c r="BD37747" s="325"/>
      <c r="EL37747" s="325"/>
    </row>
    <row r="37748" spans="56:142" x14ac:dyDescent="0.2">
      <c r="BD37748" s="325"/>
      <c r="EL37748" s="325"/>
    </row>
    <row r="37749" spans="56:142" x14ac:dyDescent="0.2">
      <c r="BD37749" s="325"/>
      <c r="EL37749" s="325"/>
    </row>
    <row r="37750" spans="56:142" x14ac:dyDescent="0.2">
      <c r="BD37750" s="325"/>
      <c r="EL37750" s="325"/>
    </row>
    <row r="37751" spans="56:142" x14ac:dyDescent="0.2">
      <c r="BD37751" s="325"/>
      <c r="EL37751" s="325"/>
    </row>
    <row r="37752" spans="56:142" x14ac:dyDescent="0.2">
      <c r="BD37752" s="325"/>
      <c r="EL37752" s="325"/>
    </row>
    <row r="37753" spans="56:142" x14ac:dyDescent="0.2">
      <c r="BD37753" s="325"/>
      <c r="EL37753" s="325"/>
    </row>
    <row r="37754" spans="56:142" x14ac:dyDescent="0.2">
      <c r="BD37754" s="325"/>
      <c r="EL37754" s="325"/>
    </row>
    <row r="37755" spans="56:142" x14ac:dyDescent="0.2">
      <c r="BD37755" s="325"/>
      <c r="EL37755" s="325"/>
    </row>
    <row r="37756" spans="56:142" x14ac:dyDescent="0.2">
      <c r="BD37756" s="325"/>
      <c r="EL37756" s="325"/>
    </row>
    <row r="37757" spans="56:142" x14ac:dyDescent="0.2">
      <c r="BD37757" s="325"/>
      <c r="EL37757" s="325"/>
    </row>
    <row r="37758" spans="56:142" x14ac:dyDescent="0.2">
      <c r="BD37758" s="325"/>
      <c r="EL37758" s="325"/>
    </row>
    <row r="37759" spans="56:142" x14ac:dyDescent="0.2">
      <c r="BD37759" s="325"/>
      <c r="EL37759" s="325"/>
    </row>
    <row r="37760" spans="56:142" x14ac:dyDescent="0.2">
      <c r="BD37760" s="325"/>
      <c r="EL37760" s="325"/>
    </row>
    <row r="37761" spans="56:142" x14ac:dyDescent="0.2">
      <c r="BD37761" s="325"/>
      <c r="EL37761" s="325"/>
    </row>
    <row r="37762" spans="56:142" x14ac:dyDescent="0.2">
      <c r="BD37762" s="325"/>
      <c r="EL37762" s="325"/>
    </row>
    <row r="37763" spans="56:142" x14ac:dyDescent="0.2">
      <c r="BD37763" s="325"/>
      <c r="EL37763" s="325"/>
    </row>
    <row r="37764" spans="56:142" x14ac:dyDescent="0.2">
      <c r="BD37764" s="325"/>
      <c r="EL37764" s="325"/>
    </row>
    <row r="37765" spans="56:142" x14ac:dyDescent="0.2">
      <c r="BD37765" s="325"/>
      <c r="EL37765" s="325"/>
    </row>
    <row r="37766" spans="56:142" x14ac:dyDescent="0.2">
      <c r="BD37766" s="325"/>
      <c r="EL37766" s="325"/>
    </row>
    <row r="37767" spans="56:142" x14ac:dyDescent="0.2">
      <c r="BD37767" s="325"/>
      <c r="EL37767" s="325"/>
    </row>
    <row r="37768" spans="56:142" x14ac:dyDescent="0.2">
      <c r="BD37768" s="325"/>
      <c r="EL37768" s="325"/>
    </row>
    <row r="37769" spans="56:142" x14ac:dyDescent="0.2">
      <c r="BD37769" s="325"/>
      <c r="EL37769" s="325"/>
    </row>
    <row r="37770" spans="56:142" x14ac:dyDescent="0.2">
      <c r="BD37770" s="325"/>
      <c r="EL37770" s="325"/>
    </row>
    <row r="37771" spans="56:142" x14ac:dyDescent="0.2">
      <c r="BD37771" s="325"/>
      <c r="EL37771" s="325"/>
    </row>
    <row r="37772" spans="56:142" x14ac:dyDescent="0.2">
      <c r="BD37772" s="325"/>
      <c r="EL37772" s="325"/>
    </row>
    <row r="37773" spans="56:142" x14ac:dyDescent="0.2">
      <c r="BD37773" s="325"/>
      <c r="EL37773" s="325"/>
    </row>
    <row r="37774" spans="56:142" x14ac:dyDescent="0.2">
      <c r="BD37774" s="325"/>
      <c r="EL37774" s="325"/>
    </row>
    <row r="37775" spans="56:142" x14ac:dyDescent="0.2">
      <c r="BD37775" s="325"/>
      <c r="EL37775" s="325"/>
    </row>
    <row r="37776" spans="56:142" x14ac:dyDescent="0.2">
      <c r="BD37776" s="325"/>
      <c r="EL37776" s="325"/>
    </row>
    <row r="37777" spans="56:142" x14ac:dyDescent="0.2">
      <c r="BD37777" s="325"/>
      <c r="EL37777" s="325"/>
    </row>
    <row r="37778" spans="56:142" x14ac:dyDescent="0.2">
      <c r="BD37778" s="325"/>
      <c r="EL37778" s="325"/>
    </row>
    <row r="37779" spans="56:142" x14ac:dyDescent="0.2">
      <c r="BD37779" s="325"/>
      <c r="EL37779" s="325"/>
    </row>
    <row r="37780" spans="56:142" x14ac:dyDescent="0.2">
      <c r="BD37780" s="325"/>
      <c r="EL37780" s="325"/>
    </row>
    <row r="37781" spans="56:142" x14ac:dyDescent="0.2">
      <c r="BD37781" s="325"/>
      <c r="EL37781" s="325"/>
    </row>
    <row r="37782" spans="56:142" x14ac:dyDescent="0.2">
      <c r="BD37782" s="325"/>
      <c r="EL37782" s="325"/>
    </row>
    <row r="37783" spans="56:142" x14ac:dyDescent="0.2">
      <c r="BD37783" s="325"/>
      <c r="EL37783" s="325"/>
    </row>
    <row r="37784" spans="56:142" x14ac:dyDescent="0.2">
      <c r="BD37784" s="325"/>
      <c r="EL37784" s="325"/>
    </row>
    <row r="37785" spans="56:142" x14ac:dyDescent="0.2">
      <c r="BD37785" s="325"/>
      <c r="EL37785" s="325"/>
    </row>
    <row r="37786" spans="56:142" x14ac:dyDescent="0.2">
      <c r="BD37786" s="325"/>
      <c r="EL37786" s="325"/>
    </row>
    <row r="37787" spans="56:142" x14ac:dyDescent="0.2">
      <c r="BD37787" s="325"/>
      <c r="EL37787" s="325"/>
    </row>
    <row r="37788" spans="56:142" x14ac:dyDescent="0.2">
      <c r="BD37788" s="325"/>
      <c r="EL37788" s="325"/>
    </row>
    <row r="37789" spans="56:142" x14ac:dyDescent="0.2">
      <c r="BD37789" s="325"/>
      <c r="EL37789" s="325"/>
    </row>
    <row r="37790" spans="56:142" x14ac:dyDescent="0.2">
      <c r="BD37790" s="325"/>
      <c r="EL37790" s="325"/>
    </row>
    <row r="37791" spans="56:142" x14ac:dyDescent="0.2">
      <c r="BD37791" s="325"/>
      <c r="EL37791" s="325"/>
    </row>
    <row r="37792" spans="56:142" x14ac:dyDescent="0.2">
      <c r="BD37792" s="325"/>
      <c r="EL37792" s="325"/>
    </row>
    <row r="37793" spans="56:142" x14ac:dyDescent="0.2">
      <c r="BD37793" s="325"/>
      <c r="EL37793" s="325"/>
    </row>
    <row r="37794" spans="56:142" x14ac:dyDescent="0.2">
      <c r="BD37794" s="325"/>
      <c r="EL37794" s="325"/>
    </row>
    <row r="37795" spans="56:142" x14ac:dyDescent="0.2">
      <c r="BD37795" s="325"/>
      <c r="EL37795" s="325"/>
    </row>
    <row r="37796" spans="56:142" x14ac:dyDescent="0.2">
      <c r="BD37796" s="325"/>
      <c r="EL37796" s="325"/>
    </row>
    <row r="37797" spans="56:142" x14ac:dyDescent="0.2">
      <c r="BD37797" s="325"/>
      <c r="EL37797" s="325"/>
    </row>
    <row r="37798" spans="56:142" x14ac:dyDescent="0.2">
      <c r="BD37798" s="325"/>
      <c r="EL37798" s="325"/>
    </row>
    <row r="37799" spans="56:142" x14ac:dyDescent="0.2">
      <c r="BD37799" s="325"/>
      <c r="EL37799" s="325"/>
    </row>
    <row r="37800" spans="56:142" x14ac:dyDescent="0.2">
      <c r="BD37800" s="325"/>
      <c r="EL37800" s="325"/>
    </row>
    <row r="37801" spans="56:142" x14ac:dyDescent="0.2">
      <c r="BD37801" s="325"/>
      <c r="EL37801" s="325"/>
    </row>
    <row r="37802" spans="56:142" x14ac:dyDescent="0.2">
      <c r="BD37802" s="325"/>
      <c r="EL37802" s="325"/>
    </row>
    <row r="37803" spans="56:142" x14ac:dyDescent="0.2">
      <c r="BD37803" s="325"/>
      <c r="EL37803" s="325"/>
    </row>
    <row r="37804" spans="56:142" x14ac:dyDescent="0.2">
      <c r="BD37804" s="325"/>
      <c r="EL37804" s="325"/>
    </row>
    <row r="37805" spans="56:142" x14ac:dyDescent="0.2">
      <c r="BD37805" s="325"/>
      <c r="EL37805" s="325"/>
    </row>
    <row r="37806" spans="56:142" x14ac:dyDescent="0.2">
      <c r="BD37806" s="325"/>
      <c r="EL37806" s="325"/>
    </row>
    <row r="37807" spans="56:142" x14ac:dyDescent="0.2">
      <c r="BD37807" s="325"/>
      <c r="EL37807" s="325"/>
    </row>
    <row r="37808" spans="56:142" x14ac:dyDescent="0.2">
      <c r="BD37808" s="325"/>
      <c r="EL37808" s="325"/>
    </row>
    <row r="37809" spans="56:142" x14ac:dyDescent="0.2">
      <c r="BD37809" s="325"/>
      <c r="EL37809" s="325"/>
    </row>
    <row r="37810" spans="56:142" x14ac:dyDescent="0.2">
      <c r="BD37810" s="325"/>
      <c r="EL37810" s="325"/>
    </row>
    <row r="37811" spans="56:142" x14ac:dyDescent="0.2">
      <c r="BD37811" s="325"/>
      <c r="EL37811" s="325"/>
    </row>
    <row r="37812" spans="56:142" x14ac:dyDescent="0.2">
      <c r="BD37812" s="325"/>
      <c r="EL37812" s="325"/>
    </row>
    <row r="37813" spans="56:142" x14ac:dyDescent="0.2">
      <c r="BD37813" s="325"/>
      <c r="EL37813" s="325"/>
    </row>
    <row r="37814" spans="56:142" x14ac:dyDescent="0.2">
      <c r="BD37814" s="325"/>
      <c r="EL37814" s="325"/>
    </row>
    <row r="37815" spans="56:142" x14ac:dyDescent="0.2">
      <c r="BD37815" s="325"/>
      <c r="EL37815" s="325"/>
    </row>
    <row r="37816" spans="56:142" x14ac:dyDescent="0.2">
      <c r="BD37816" s="325"/>
      <c r="EL37816" s="325"/>
    </row>
    <row r="37817" spans="56:142" x14ac:dyDescent="0.2">
      <c r="BD37817" s="325"/>
      <c r="EL37817" s="325"/>
    </row>
    <row r="37818" spans="56:142" x14ac:dyDescent="0.2">
      <c r="BD37818" s="325"/>
      <c r="EL37818" s="325"/>
    </row>
    <row r="37819" spans="56:142" x14ac:dyDescent="0.2">
      <c r="BD37819" s="325"/>
      <c r="EL37819" s="325"/>
    </row>
    <row r="37820" spans="56:142" x14ac:dyDescent="0.2">
      <c r="BD37820" s="325"/>
      <c r="EL37820" s="325"/>
    </row>
    <row r="37821" spans="56:142" x14ac:dyDescent="0.2">
      <c r="BD37821" s="325"/>
      <c r="EL37821" s="325"/>
    </row>
    <row r="37822" spans="56:142" x14ac:dyDescent="0.2">
      <c r="BD37822" s="325"/>
      <c r="EL37822" s="325"/>
    </row>
    <row r="37823" spans="56:142" x14ac:dyDescent="0.2">
      <c r="BD37823" s="325"/>
      <c r="EL37823" s="325"/>
    </row>
    <row r="37824" spans="56:142" x14ac:dyDescent="0.2">
      <c r="BD37824" s="325"/>
      <c r="EL37824" s="325"/>
    </row>
    <row r="37825" spans="56:142" x14ac:dyDescent="0.2">
      <c r="BD37825" s="325"/>
      <c r="EL37825" s="325"/>
    </row>
    <row r="37826" spans="56:142" x14ac:dyDescent="0.2">
      <c r="BD37826" s="325"/>
      <c r="EL37826" s="325"/>
    </row>
    <row r="37827" spans="56:142" x14ac:dyDescent="0.2">
      <c r="BD37827" s="325"/>
      <c r="EL37827" s="325"/>
    </row>
    <row r="37828" spans="56:142" x14ac:dyDescent="0.2">
      <c r="BD37828" s="325"/>
      <c r="EL37828" s="325"/>
    </row>
    <row r="37829" spans="56:142" x14ac:dyDescent="0.2">
      <c r="BD37829" s="325"/>
      <c r="EL37829" s="325"/>
    </row>
    <row r="37830" spans="56:142" x14ac:dyDescent="0.2">
      <c r="BD37830" s="325"/>
      <c r="EL37830" s="325"/>
    </row>
    <row r="37831" spans="56:142" x14ac:dyDescent="0.2">
      <c r="BD37831" s="325"/>
      <c r="EL37831" s="325"/>
    </row>
    <row r="37832" spans="56:142" x14ac:dyDescent="0.2">
      <c r="BD37832" s="325"/>
      <c r="EL37832" s="325"/>
    </row>
    <row r="37833" spans="56:142" x14ac:dyDescent="0.2">
      <c r="BD37833" s="325"/>
      <c r="EL37833" s="325"/>
    </row>
    <row r="37834" spans="56:142" x14ac:dyDescent="0.2">
      <c r="BD37834" s="325"/>
      <c r="EL37834" s="325"/>
    </row>
    <row r="37835" spans="56:142" x14ac:dyDescent="0.2">
      <c r="BD37835" s="325"/>
      <c r="EL37835" s="325"/>
    </row>
    <row r="37836" spans="56:142" x14ac:dyDescent="0.2">
      <c r="BD37836" s="325"/>
      <c r="EL37836" s="325"/>
    </row>
    <row r="37837" spans="56:142" x14ac:dyDescent="0.2">
      <c r="BD37837" s="325"/>
      <c r="EL37837" s="325"/>
    </row>
    <row r="37838" spans="56:142" x14ac:dyDescent="0.2">
      <c r="BD37838" s="325"/>
      <c r="EL37838" s="325"/>
    </row>
    <row r="37839" spans="56:142" x14ac:dyDescent="0.2">
      <c r="BD37839" s="325"/>
      <c r="EL37839" s="325"/>
    </row>
    <row r="37840" spans="56:142" x14ac:dyDescent="0.2">
      <c r="BD37840" s="325"/>
      <c r="EL37840" s="325"/>
    </row>
    <row r="37841" spans="56:142" x14ac:dyDescent="0.2">
      <c r="BD37841" s="325"/>
      <c r="EL37841" s="325"/>
    </row>
    <row r="37842" spans="56:142" x14ac:dyDescent="0.2">
      <c r="BD37842" s="325"/>
      <c r="EL37842" s="325"/>
    </row>
    <row r="37843" spans="56:142" x14ac:dyDescent="0.2">
      <c r="BD37843" s="325"/>
      <c r="EL37843" s="325"/>
    </row>
    <row r="37844" spans="56:142" x14ac:dyDescent="0.2">
      <c r="BD37844" s="325"/>
      <c r="EL37844" s="325"/>
    </row>
    <row r="37845" spans="56:142" x14ac:dyDescent="0.2">
      <c r="BD37845" s="325"/>
      <c r="EL37845" s="325"/>
    </row>
    <row r="37846" spans="56:142" x14ac:dyDescent="0.2">
      <c r="BD37846" s="325"/>
      <c r="EL37846" s="325"/>
    </row>
    <row r="37847" spans="56:142" x14ac:dyDescent="0.2">
      <c r="BD37847" s="325"/>
      <c r="EL37847" s="325"/>
    </row>
    <row r="37848" spans="56:142" x14ac:dyDescent="0.2">
      <c r="BD37848" s="325"/>
      <c r="EL37848" s="325"/>
    </row>
    <row r="37849" spans="56:142" x14ac:dyDescent="0.2">
      <c r="BD37849" s="325"/>
      <c r="EL37849" s="325"/>
    </row>
    <row r="37850" spans="56:142" x14ac:dyDescent="0.2">
      <c r="BD37850" s="325"/>
      <c r="EL37850" s="325"/>
    </row>
    <row r="37851" spans="56:142" x14ac:dyDescent="0.2">
      <c r="BD37851" s="325"/>
      <c r="EL37851" s="325"/>
    </row>
    <row r="37852" spans="56:142" x14ac:dyDescent="0.2">
      <c r="BD37852" s="325"/>
      <c r="EL37852" s="325"/>
    </row>
    <row r="37853" spans="56:142" x14ac:dyDescent="0.2">
      <c r="BD37853" s="325"/>
      <c r="EL37853" s="325"/>
    </row>
    <row r="37854" spans="56:142" x14ac:dyDescent="0.2">
      <c r="BD37854" s="325"/>
      <c r="EL37854" s="325"/>
    </row>
    <row r="37855" spans="56:142" x14ac:dyDescent="0.2">
      <c r="BD37855" s="325"/>
      <c r="EL37855" s="325"/>
    </row>
    <row r="37856" spans="56:142" x14ac:dyDescent="0.2">
      <c r="BD37856" s="325"/>
      <c r="EL37856" s="325"/>
    </row>
    <row r="37857" spans="56:142" x14ac:dyDescent="0.2">
      <c r="BD37857" s="325"/>
      <c r="EL37857" s="325"/>
    </row>
    <row r="37858" spans="56:142" x14ac:dyDescent="0.2">
      <c r="BD37858" s="325"/>
      <c r="EL37858" s="325"/>
    </row>
    <row r="37859" spans="56:142" x14ac:dyDescent="0.2">
      <c r="BD37859" s="325"/>
      <c r="EL37859" s="325"/>
    </row>
    <row r="37860" spans="56:142" x14ac:dyDescent="0.2">
      <c r="BD37860" s="325"/>
      <c r="EL37860" s="325"/>
    </row>
    <row r="37861" spans="56:142" x14ac:dyDescent="0.2">
      <c r="BD37861" s="325"/>
      <c r="EL37861" s="325"/>
    </row>
    <row r="37862" spans="56:142" x14ac:dyDescent="0.2">
      <c r="BD37862" s="325"/>
      <c r="EL37862" s="325"/>
    </row>
    <row r="37863" spans="56:142" x14ac:dyDescent="0.2">
      <c r="BD37863" s="325"/>
      <c r="EL37863" s="325"/>
    </row>
    <row r="37864" spans="56:142" x14ac:dyDescent="0.2">
      <c r="BD37864" s="325"/>
      <c r="EL37864" s="325"/>
    </row>
    <row r="37865" spans="56:142" x14ac:dyDescent="0.2">
      <c r="BD37865" s="325"/>
      <c r="EL37865" s="325"/>
    </row>
    <row r="37866" spans="56:142" x14ac:dyDescent="0.2">
      <c r="BD37866" s="325"/>
      <c r="EL37866" s="325"/>
    </row>
    <row r="37867" spans="56:142" x14ac:dyDescent="0.2">
      <c r="BD37867" s="325"/>
      <c r="EL37867" s="325"/>
    </row>
    <row r="37868" spans="56:142" x14ac:dyDescent="0.2">
      <c r="BD37868" s="325"/>
      <c r="EL37868" s="325"/>
    </row>
    <row r="37869" spans="56:142" x14ac:dyDescent="0.2">
      <c r="BD37869" s="325"/>
      <c r="EL37869" s="325"/>
    </row>
    <row r="37870" spans="56:142" x14ac:dyDescent="0.2">
      <c r="BD37870" s="325"/>
      <c r="EL37870" s="325"/>
    </row>
    <row r="37871" spans="56:142" x14ac:dyDescent="0.2">
      <c r="BD37871" s="325"/>
      <c r="EL37871" s="325"/>
    </row>
    <row r="37872" spans="56:142" x14ac:dyDescent="0.2">
      <c r="BD37872" s="325"/>
      <c r="EL37872" s="325"/>
    </row>
    <row r="37873" spans="56:142" x14ac:dyDescent="0.2">
      <c r="BD37873" s="325"/>
      <c r="EL37873" s="325"/>
    </row>
    <row r="37874" spans="56:142" x14ac:dyDescent="0.2">
      <c r="BD37874" s="325"/>
      <c r="EL37874" s="325"/>
    </row>
    <row r="37875" spans="56:142" x14ac:dyDescent="0.2">
      <c r="BD37875" s="325"/>
      <c r="EL37875" s="325"/>
    </row>
    <row r="37876" spans="56:142" x14ac:dyDescent="0.2">
      <c r="BD37876" s="325"/>
      <c r="EL37876" s="325"/>
    </row>
    <row r="37877" spans="56:142" x14ac:dyDescent="0.2">
      <c r="BD37877" s="325"/>
      <c r="EL37877" s="325"/>
    </row>
    <row r="37878" spans="56:142" x14ac:dyDescent="0.2">
      <c r="BD37878" s="325"/>
      <c r="EL37878" s="325"/>
    </row>
    <row r="37879" spans="56:142" x14ac:dyDescent="0.2">
      <c r="BD37879" s="325"/>
      <c r="EL37879" s="325"/>
    </row>
    <row r="37880" spans="56:142" x14ac:dyDescent="0.2">
      <c r="BD37880" s="325"/>
      <c r="EL37880" s="325"/>
    </row>
    <row r="37881" spans="56:142" x14ac:dyDescent="0.2">
      <c r="BD37881" s="325"/>
      <c r="EL37881" s="325"/>
    </row>
    <row r="37882" spans="56:142" x14ac:dyDescent="0.2">
      <c r="BD37882" s="325"/>
      <c r="EL37882" s="325"/>
    </row>
    <row r="37883" spans="56:142" x14ac:dyDescent="0.2">
      <c r="BD37883" s="325"/>
      <c r="EL37883" s="325"/>
    </row>
    <row r="37884" spans="56:142" x14ac:dyDescent="0.2">
      <c r="BD37884" s="325"/>
      <c r="EL37884" s="325"/>
    </row>
    <row r="37885" spans="56:142" x14ac:dyDescent="0.2">
      <c r="BD37885" s="325"/>
      <c r="EL37885" s="325"/>
    </row>
    <row r="37886" spans="56:142" x14ac:dyDescent="0.2">
      <c r="BD37886" s="325"/>
      <c r="EL37886" s="325"/>
    </row>
    <row r="37887" spans="56:142" x14ac:dyDescent="0.2">
      <c r="BD37887" s="325"/>
      <c r="EL37887" s="325"/>
    </row>
    <row r="37888" spans="56:142" x14ac:dyDescent="0.2">
      <c r="BD37888" s="325"/>
      <c r="EL37888" s="325"/>
    </row>
    <row r="37889" spans="56:142" x14ac:dyDescent="0.2">
      <c r="BD37889" s="325"/>
      <c r="EL37889" s="325"/>
    </row>
    <row r="37890" spans="56:142" x14ac:dyDescent="0.2">
      <c r="BD37890" s="325"/>
      <c r="EL37890" s="325"/>
    </row>
    <row r="37891" spans="56:142" x14ac:dyDescent="0.2">
      <c r="BD37891" s="325"/>
      <c r="EL37891" s="325"/>
    </row>
    <row r="37892" spans="56:142" x14ac:dyDescent="0.2">
      <c r="BD37892" s="325"/>
      <c r="EL37892" s="325"/>
    </row>
    <row r="37893" spans="56:142" x14ac:dyDescent="0.2">
      <c r="BD37893" s="325"/>
      <c r="EL37893" s="325"/>
    </row>
    <row r="37894" spans="56:142" x14ac:dyDescent="0.2">
      <c r="BD37894" s="325"/>
      <c r="EL37894" s="325"/>
    </row>
    <row r="37895" spans="56:142" x14ac:dyDescent="0.2">
      <c r="BD37895" s="325"/>
      <c r="EL37895" s="325"/>
    </row>
    <row r="37896" spans="56:142" x14ac:dyDescent="0.2">
      <c r="BD37896" s="325"/>
      <c r="EL37896" s="325"/>
    </row>
    <row r="37897" spans="56:142" x14ac:dyDescent="0.2">
      <c r="BD37897" s="325"/>
      <c r="EL37897" s="325"/>
    </row>
    <row r="37898" spans="56:142" x14ac:dyDescent="0.2">
      <c r="BD37898" s="325"/>
      <c r="EL37898" s="325"/>
    </row>
    <row r="37899" spans="56:142" x14ac:dyDescent="0.2">
      <c r="BD37899" s="325"/>
      <c r="EL37899" s="325"/>
    </row>
    <row r="37900" spans="56:142" x14ac:dyDescent="0.2">
      <c r="BD37900" s="325"/>
      <c r="EL37900" s="325"/>
    </row>
    <row r="37901" spans="56:142" x14ac:dyDescent="0.2">
      <c r="BD37901" s="325"/>
      <c r="EL37901" s="325"/>
    </row>
    <row r="37902" spans="56:142" x14ac:dyDescent="0.2">
      <c r="BD37902" s="325"/>
      <c r="EL37902" s="325"/>
    </row>
    <row r="37903" spans="56:142" x14ac:dyDescent="0.2">
      <c r="BD37903" s="325"/>
      <c r="EL37903" s="325"/>
    </row>
    <row r="37904" spans="56:142" x14ac:dyDescent="0.2">
      <c r="BD37904" s="325"/>
      <c r="EL37904" s="325"/>
    </row>
    <row r="37905" spans="56:142" x14ac:dyDescent="0.2">
      <c r="BD37905" s="325"/>
      <c r="EL37905" s="325"/>
    </row>
    <row r="37906" spans="56:142" x14ac:dyDescent="0.2">
      <c r="BD37906" s="325"/>
      <c r="EL37906" s="325"/>
    </row>
    <row r="37907" spans="56:142" x14ac:dyDescent="0.2">
      <c r="BD37907" s="325"/>
      <c r="EL37907" s="325"/>
    </row>
    <row r="37908" spans="56:142" x14ac:dyDescent="0.2">
      <c r="BD37908" s="325"/>
      <c r="EL37908" s="325"/>
    </row>
    <row r="37909" spans="56:142" x14ac:dyDescent="0.2">
      <c r="BD37909" s="325"/>
      <c r="EL37909" s="325"/>
    </row>
    <row r="37910" spans="56:142" x14ac:dyDescent="0.2">
      <c r="BD37910" s="325"/>
      <c r="EL37910" s="325"/>
    </row>
    <row r="37911" spans="56:142" x14ac:dyDescent="0.2">
      <c r="BD37911" s="325"/>
      <c r="EL37911" s="325"/>
    </row>
    <row r="37912" spans="56:142" x14ac:dyDescent="0.2">
      <c r="BD37912" s="325"/>
      <c r="EL37912" s="325"/>
    </row>
    <row r="37913" spans="56:142" x14ac:dyDescent="0.2">
      <c r="BD37913" s="325"/>
      <c r="EL37913" s="325"/>
    </row>
    <row r="37914" spans="56:142" x14ac:dyDescent="0.2">
      <c r="BD37914" s="325"/>
      <c r="EL37914" s="325"/>
    </row>
    <row r="37915" spans="56:142" x14ac:dyDescent="0.2">
      <c r="BD37915" s="325"/>
      <c r="EL37915" s="325"/>
    </row>
    <row r="37916" spans="56:142" x14ac:dyDescent="0.2">
      <c r="BD37916" s="325"/>
      <c r="EL37916" s="325"/>
    </row>
    <row r="37917" spans="56:142" x14ac:dyDescent="0.2">
      <c r="BD37917" s="325"/>
      <c r="EL37917" s="325"/>
    </row>
    <row r="37918" spans="56:142" x14ac:dyDescent="0.2">
      <c r="BD37918" s="325"/>
      <c r="EL37918" s="325"/>
    </row>
    <row r="37919" spans="56:142" x14ac:dyDescent="0.2">
      <c r="BD37919" s="325"/>
      <c r="EL37919" s="325"/>
    </row>
    <row r="37920" spans="56:142" x14ac:dyDescent="0.2">
      <c r="BD37920" s="325"/>
      <c r="EL37920" s="325"/>
    </row>
    <row r="37921" spans="56:142" x14ac:dyDescent="0.2">
      <c r="BD37921" s="325"/>
      <c r="EL37921" s="325"/>
    </row>
    <row r="37922" spans="56:142" x14ac:dyDescent="0.2">
      <c r="BD37922" s="325"/>
      <c r="EL37922" s="325"/>
    </row>
    <row r="37923" spans="56:142" x14ac:dyDescent="0.2">
      <c r="BD37923" s="325"/>
      <c r="EL37923" s="325"/>
    </row>
    <row r="37924" spans="56:142" x14ac:dyDescent="0.2">
      <c r="BD37924" s="325"/>
      <c r="EL37924" s="325"/>
    </row>
    <row r="37925" spans="56:142" x14ac:dyDescent="0.2">
      <c r="BD37925" s="325"/>
      <c r="EL37925" s="325"/>
    </row>
    <row r="37926" spans="56:142" x14ac:dyDescent="0.2">
      <c r="BD37926" s="325"/>
      <c r="EL37926" s="325"/>
    </row>
    <row r="37927" spans="56:142" x14ac:dyDescent="0.2">
      <c r="BD37927" s="325"/>
      <c r="EL37927" s="325"/>
    </row>
    <row r="37928" spans="56:142" x14ac:dyDescent="0.2">
      <c r="BD37928" s="325"/>
      <c r="EL37928" s="325"/>
    </row>
    <row r="37929" spans="56:142" x14ac:dyDescent="0.2">
      <c r="BD37929" s="325"/>
      <c r="EL37929" s="325"/>
    </row>
    <row r="37930" spans="56:142" x14ac:dyDescent="0.2">
      <c r="BD37930" s="325"/>
      <c r="EL37930" s="325"/>
    </row>
    <row r="37931" spans="56:142" x14ac:dyDescent="0.2">
      <c r="BD37931" s="325"/>
      <c r="EL37931" s="325"/>
    </row>
    <row r="37932" spans="56:142" x14ac:dyDescent="0.2">
      <c r="BD37932" s="325"/>
      <c r="EL37932" s="325"/>
    </row>
    <row r="37933" spans="56:142" x14ac:dyDescent="0.2">
      <c r="BD37933" s="325"/>
      <c r="EL37933" s="325"/>
    </row>
    <row r="37934" spans="56:142" x14ac:dyDescent="0.2">
      <c r="BD37934" s="325"/>
      <c r="EL37934" s="325"/>
    </row>
    <row r="37935" spans="56:142" x14ac:dyDescent="0.2">
      <c r="BD37935" s="325"/>
      <c r="EL37935" s="325"/>
    </row>
    <row r="37936" spans="56:142" x14ac:dyDescent="0.2">
      <c r="BD37936" s="325"/>
      <c r="EL37936" s="325"/>
    </row>
    <row r="37937" spans="56:142" x14ac:dyDescent="0.2">
      <c r="BD37937" s="325"/>
      <c r="EL37937" s="325"/>
    </row>
    <row r="37938" spans="56:142" x14ac:dyDescent="0.2">
      <c r="BD37938" s="325"/>
      <c r="EL37938" s="325"/>
    </row>
    <row r="37939" spans="56:142" x14ac:dyDescent="0.2">
      <c r="BD37939" s="325"/>
      <c r="EL37939" s="325"/>
    </row>
    <row r="37940" spans="56:142" x14ac:dyDescent="0.2">
      <c r="BD37940" s="325"/>
      <c r="EL37940" s="325"/>
    </row>
    <row r="37941" spans="56:142" x14ac:dyDescent="0.2">
      <c r="BD37941" s="325"/>
      <c r="EL37941" s="325"/>
    </row>
    <row r="37942" spans="56:142" x14ac:dyDescent="0.2">
      <c r="BD37942" s="325"/>
      <c r="EL37942" s="325"/>
    </row>
    <row r="37943" spans="56:142" x14ac:dyDescent="0.2">
      <c r="BD37943" s="325"/>
      <c r="EL37943" s="325"/>
    </row>
    <row r="37944" spans="56:142" x14ac:dyDescent="0.2">
      <c r="BD37944" s="325"/>
      <c r="EL37944" s="325"/>
    </row>
    <row r="37945" spans="56:142" x14ac:dyDescent="0.2">
      <c r="BD37945" s="325"/>
      <c r="EL37945" s="325"/>
    </row>
    <row r="37946" spans="56:142" x14ac:dyDescent="0.2">
      <c r="BD37946" s="325"/>
      <c r="EL37946" s="325"/>
    </row>
    <row r="37947" spans="56:142" x14ac:dyDescent="0.2">
      <c r="BD37947" s="325"/>
      <c r="EL37947" s="325"/>
    </row>
    <row r="37948" spans="56:142" x14ac:dyDescent="0.2">
      <c r="BD37948" s="325"/>
      <c r="EL37948" s="325"/>
    </row>
    <row r="37949" spans="56:142" x14ac:dyDescent="0.2">
      <c r="BD37949" s="325"/>
      <c r="EL37949" s="325"/>
    </row>
    <row r="37950" spans="56:142" x14ac:dyDescent="0.2">
      <c r="BD37950" s="325"/>
      <c r="EL37950" s="325"/>
    </row>
    <row r="37951" spans="56:142" x14ac:dyDescent="0.2">
      <c r="BD37951" s="325"/>
      <c r="EL37951" s="325"/>
    </row>
    <row r="37952" spans="56:142" x14ac:dyDescent="0.2">
      <c r="BD37952" s="325"/>
      <c r="EL37952" s="325"/>
    </row>
    <row r="37953" spans="56:142" x14ac:dyDescent="0.2">
      <c r="BD37953" s="325"/>
      <c r="EL37953" s="325"/>
    </row>
    <row r="37954" spans="56:142" x14ac:dyDescent="0.2">
      <c r="BD37954" s="325"/>
      <c r="EL37954" s="325"/>
    </row>
    <row r="37955" spans="56:142" x14ac:dyDescent="0.2">
      <c r="BD37955" s="325"/>
      <c r="EL37955" s="325"/>
    </row>
    <row r="37956" spans="56:142" x14ac:dyDescent="0.2">
      <c r="BD37956" s="325"/>
      <c r="EL37956" s="325"/>
    </row>
    <row r="37957" spans="56:142" x14ac:dyDescent="0.2">
      <c r="BD37957" s="325"/>
      <c r="EL37957" s="325"/>
    </row>
    <row r="37958" spans="56:142" x14ac:dyDescent="0.2">
      <c r="BD37958" s="325"/>
      <c r="EL37958" s="325"/>
    </row>
    <row r="37959" spans="56:142" x14ac:dyDescent="0.2">
      <c r="BD37959" s="325"/>
      <c r="EL37959" s="325"/>
    </row>
    <row r="37960" spans="56:142" x14ac:dyDescent="0.2">
      <c r="BD37960" s="325"/>
      <c r="EL37960" s="325"/>
    </row>
    <row r="37961" spans="56:142" x14ac:dyDescent="0.2">
      <c r="BD37961" s="325"/>
      <c r="EL37961" s="325"/>
    </row>
    <row r="37962" spans="56:142" x14ac:dyDescent="0.2">
      <c r="BD37962" s="325"/>
      <c r="EL37962" s="325"/>
    </row>
    <row r="37963" spans="56:142" x14ac:dyDescent="0.2">
      <c r="BD37963" s="325"/>
      <c r="EL37963" s="325"/>
    </row>
    <row r="37964" spans="56:142" x14ac:dyDescent="0.2">
      <c r="BD37964" s="325"/>
      <c r="EL37964" s="325"/>
    </row>
    <row r="37965" spans="56:142" x14ac:dyDescent="0.2">
      <c r="BD37965" s="325"/>
      <c r="EL37965" s="325"/>
    </row>
    <row r="37966" spans="56:142" x14ac:dyDescent="0.2">
      <c r="BD37966" s="325"/>
      <c r="EL37966" s="325"/>
    </row>
    <row r="37967" spans="56:142" x14ac:dyDescent="0.2">
      <c r="BD37967" s="325"/>
      <c r="EL37967" s="325"/>
    </row>
    <row r="37968" spans="56:142" x14ac:dyDescent="0.2">
      <c r="BD37968" s="325"/>
      <c r="EL37968" s="325"/>
    </row>
    <row r="37969" spans="56:142" x14ac:dyDescent="0.2">
      <c r="BD37969" s="325"/>
      <c r="EL37969" s="325"/>
    </row>
    <row r="37970" spans="56:142" x14ac:dyDescent="0.2">
      <c r="BD37970" s="325"/>
      <c r="EL37970" s="325"/>
    </row>
    <row r="37971" spans="56:142" x14ac:dyDescent="0.2">
      <c r="BD37971" s="325"/>
      <c r="EL37971" s="325"/>
    </row>
    <row r="37972" spans="56:142" x14ac:dyDescent="0.2">
      <c r="BD37972" s="325"/>
      <c r="EL37972" s="325"/>
    </row>
    <row r="37973" spans="56:142" x14ac:dyDescent="0.2">
      <c r="BD37973" s="325"/>
      <c r="EL37973" s="325"/>
    </row>
    <row r="37974" spans="56:142" x14ac:dyDescent="0.2">
      <c r="BD37974" s="325"/>
      <c r="EL37974" s="325"/>
    </row>
    <row r="37975" spans="56:142" x14ac:dyDescent="0.2">
      <c r="BD37975" s="325"/>
      <c r="EL37975" s="325"/>
    </row>
    <row r="37976" spans="56:142" x14ac:dyDescent="0.2">
      <c r="BD37976" s="325"/>
      <c r="EL37976" s="325"/>
    </row>
    <row r="37977" spans="56:142" x14ac:dyDescent="0.2">
      <c r="BD37977" s="325"/>
      <c r="EL37977" s="325"/>
    </row>
    <row r="37978" spans="56:142" x14ac:dyDescent="0.2">
      <c r="BD37978" s="325"/>
      <c r="EL37978" s="325"/>
    </row>
    <row r="37979" spans="56:142" x14ac:dyDescent="0.2">
      <c r="BD37979" s="325"/>
      <c r="EL37979" s="325"/>
    </row>
    <row r="37980" spans="56:142" x14ac:dyDescent="0.2">
      <c r="BD37980" s="325"/>
      <c r="EL37980" s="325"/>
    </row>
    <row r="37981" spans="56:142" x14ac:dyDescent="0.2">
      <c r="BD37981" s="325"/>
      <c r="EL37981" s="325"/>
    </row>
    <row r="37982" spans="56:142" x14ac:dyDescent="0.2">
      <c r="BD37982" s="325"/>
      <c r="EL37982" s="325"/>
    </row>
    <row r="37983" spans="56:142" x14ac:dyDescent="0.2">
      <c r="BD37983" s="325"/>
      <c r="EL37983" s="325"/>
    </row>
    <row r="37984" spans="56:142" x14ac:dyDescent="0.2">
      <c r="BD37984" s="325"/>
      <c r="EL37984" s="325"/>
    </row>
    <row r="37985" spans="56:142" x14ac:dyDescent="0.2">
      <c r="BD37985" s="325"/>
      <c r="EL37985" s="325"/>
    </row>
    <row r="37986" spans="56:142" x14ac:dyDescent="0.2">
      <c r="BD37986" s="325"/>
      <c r="EL37986" s="325"/>
    </row>
    <row r="37987" spans="56:142" x14ac:dyDescent="0.2">
      <c r="BD37987" s="325"/>
      <c r="EL37987" s="325"/>
    </row>
    <row r="37988" spans="56:142" x14ac:dyDescent="0.2">
      <c r="BD37988" s="325"/>
      <c r="EL37988" s="325"/>
    </row>
    <row r="37989" spans="56:142" x14ac:dyDescent="0.2">
      <c r="BD37989" s="325"/>
      <c r="EL37989" s="325"/>
    </row>
    <row r="37990" spans="56:142" x14ac:dyDescent="0.2">
      <c r="BD37990" s="325"/>
      <c r="EL37990" s="325"/>
    </row>
    <row r="37991" spans="56:142" x14ac:dyDescent="0.2">
      <c r="BD37991" s="325"/>
      <c r="EL37991" s="325"/>
    </row>
    <row r="37992" spans="56:142" x14ac:dyDescent="0.2">
      <c r="BD37992" s="325"/>
      <c r="EL37992" s="325"/>
    </row>
    <row r="37993" spans="56:142" x14ac:dyDescent="0.2">
      <c r="BD37993" s="325"/>
      <c r="EL37993" s="325"/>
    </row>
    <row r="37994" spans="56:142" x14ac:dyDescent="0.2">
      <c r="BD37994" s="325"/>
      <c r="EL37994" s="325"/>
    </row>
    <row r="37995" spans="56:142" x14ac:dyDescent="0.2">
      <c r="BD37995" s="325"/>
      <c r="EL37995" s="325"/>
    </row>
    <row r="37996" spans="56:142" x14ac:dyDescent="0.2">
      <c r="BD37996" s="325"/>
      <c r="EL37996" s="325"/>
    </row>
    <row r="37997" spans="56:142" x14ac:dyDescent="0.2">
      <c r="BD37997" s="325"/>
      <c r="EL37997" s="325"/>
    </row>
    <row r="37998" spans="56:142" x14ac:dyDescent="0.2">
      <c r="BD37998" s="325"/>
      <c r="EL37998" s="325"/>
    </row>
    <row r="37999" spans="56:142" x14ac:dyDescent="0.2">
      <c r="BD37999" s="325"/>
      <c r="EL37999" s="325"/>
    </row>
    <row r="38000" spans="56:142" x14ac:dyDescent="0.2">
      <c r="BD38000" s="325"/>
      <c r="EL38000" s="325"/>
    </row>
    <row r="38001" spans="56:142" x14ac:dyDescent="0.2">
      <c r="BD38001" s="325"/>
      <c r="EL38001" s="325"/>
    </row>
    <row r="38002" spans="56:142" x14ac:dyDescent="0.2">
      <c r="BD38002" s="325"/>
      <c r="EL38002" s="325"/>
    </row>
    <row r="38003" spans="56:142" x14ac:dyDescent="0.2">
      <c r="BD38003" s="325"/>
      <c r="EL38003" s="325"/>
    </row>
    <row r="38004" spans="56:142" x14ac:dyDescent="0.2">
      <c r="BD38004" s="325"/>
      <c r="EL38004" s="325"/>
    </row>
    <row r="38005" spans="56:142" x14ac:dyDescent="0.2">
      <c r="BD38005" s="325"/>
      <c r="EL38005" s="325"/>
    </row>
    <row r="38006" spans="56:142" x14ac:dyDescent="0.2">
      <c r="BD38006" s="325"/>
      <c r="EL38006" s="325"/>
    </row>
    <row r="38007" spans="56:142" x14ac:dyDescent="0.2">
      <c r="BD38007" s="325"/>
      <c r="EL38007" s="325"/>
    </row>
    <row r="38008" spans="56:142" x14ac:dyDescent="0.2">
      <c r="BD38008" s="325"/>
      <c r="EL38008" s="325"/>
    </row>
    <row r="38009" spans="56:142" x14ac:dyDescent="0.2">
      <c r="BD38009" s="325"/>
      <c r="EL38009" s="325"/>
    </row>
    <row r="38010" spans="56:142" x14ac:dyDescent="0.2">
      <c r="BD38010" s="325"/>
      <c r="EL38010" s="325"/>
    </row>
    <row r="38011" spans="56:142" x14ac:dyDescent="0.2">
      <c r="BD38011" s="325"/>
      <c r="EL38011" s="325"/>
    </row>
    <row r="38012" spans="56:142" x14ac:dyDescent="0.2">
      <c r="BD38012" s="325"/>
      <c r="EL38012" s="325"/>
    </row>
    <row r="38013" spans="56:142" x14ac:dyDescent="0.2">
      <c r="BD38013" s="325"/>
      <c r="EL38013" s="325"/>
    </row>
    <row r="38014" spans="56:142" x14ac:dyDescent="0.2">
      <c r="BD38014" s="325"/>
      <c r="EL38014" s="325"/>
    </row>
    <row r="38015" spans="56:142" x14ac:dyDescent="0.2">
      <c r="BD38015" s="325"/>
      <c r="EL38015" s="325"/>
    </row>
    <row r="38016" spans="56:142" x14ac:dyDescent="0.2">
      <c r="BD38016" s="325"/>
      <c r="EL38016" s="325"/>
    </row>
    <row r="38017" spans="56:142" x14ac:dyDescent="0.2">
      <c r="BD38017" s="325"/>
      <c r="EL38017" s="325"/>
    </row>
    <row r="38018" spans="56:142" x14ac:dyDescent="0.2">
      <c r="BD38018" s="325"/>
      <c r="EL38018" s="325"/>
    </row>
    <row r="38019" spans="56:142" x14ac:dyDescent="0.2">
      <c r="BD38019" s="325"/>
      <c r="EL38019" s="325"/>
    </row>
    <row r="38020" spans="56:142" x14ac:dyDescent="0.2">
      <c r="BD38020" s="325"/>
      <c r="EL38020" s="325"/>
    </row>
    <row r="38021" spans="56:142" x14ac:dyDescent="0.2">
      <c r="BD38021" s="325"/>
      <c r="EL38021" s="325"/>
    </row>
    <row r="38022" spans="56:142" x14ac:dyDescent="0.2">
      <c r="BD38022" s="325"/>
      <c r="EL38022" s="325"/>
    </row>
    <row r="38023" spans="56:142" x14ac:dyDescent="0.2">
      <c r="BD38023" s="325"/>
      <c r="EL38023" s="325"/>
    </row>
    <row r="38024" spans="56:142" x14ac:dyDescent="0.2">
      <c r="BD38024" s="325"/>
      <c r="EL38024" s="325"/>
    </row>
    <row r="38025" spans="56:142" x14ac:dyDescent="0.2">
      <c r="BD38025" s="325"/>
      <c r="EL38025" s="325"/>
    </row>
    <row r="38026" spans="56:142" x14ac:dyDescent="0.2">
      <c r="BD38026" s="325"/>
      <c r="EL38026" s="325"/>
    </row>
    <row r="38027" spans="56:142" x14ac:dyDescent="0.2">
      <c r="BD38027" s="325"/>
      <c r="EL38027" s="325"/>
    </row>
    <row r="38028" spans="56:142" x14ac:dyDescent="0.2">
      <c r="BD38028" s="325"/>
      <c r="EL38028" s="325"/>
    </row>
    <row r="38029" spans="56:142" x14ac:dyDescent="0.2">
      <c r="BD38029" s="325"/>
      <c r="EL38029" s="325"/>
    </row>
    <row r="38030" spans="56:142" x14ac:dyDescent="0.2">
      <c r="BD38030" s="325"/>
      <c r="EL38030" s="325"/>
    </row>
    <row r="38031" spans="56:142" x14ac:dyDescent="0.2">
      <c r="BD38031" s="325"/>
      <c r="EL38031" s="325"/>
    </row>
    <row r="38032" spans="56:142" x14ac:dyDescent="0.2">
      <c r="BD38032" s="325"/>
      <c r="EL38032" s="325"/>
    </row>
    <row r="38033" spans="56:142" x14ac:dyDescent="0.2">
      <c r="BD38033" s="325"/>
      <c r="EL38033" s="325"/>
    </row>
    <row r="38034" spans="56:142" x14ac:dyDescent="0.2">
      <c r="BD38034" s="325"/>
      <c r="EL38034" s="325"/>
    </row>
    <row r="38035" spans="56:142" x14ac:dyDescent="0.2">
      <c r="BD38035" s="325"/>
      <c r="EL38035" s="325"/>
    </row>
    <row r="38036" spans="56:142" x14ac:dyDescent="0.2">
      <c r="BD38036" s="325"/>
      <c r="EL38036" s="325"/>
    </row>
    <row r="38037" spans="56:142" x14ac:dyDescent="0.2">
      <c r="BD38037" s="325"/>
      <c r="EL38037" s="325"/>
    </row>
    <row r="38038" spans="56:142" x14ac:dyDescent="0.2">
      <c r="BD38038" s="325"/>
      <c r="EL38038" s="325"/>
    </row>
    <row r="38039" spans="56:142" x14ac:dyDescent="0.2">
      <c r="BD38039" s="325"/>
      <c r="EL38039" s="325"/>
    </row>
    <row r="38040" spans="56:142" x14ac:dyDescent="0.2">
      <c r="BD38040" s="325"/>
      <c r="EL38040" s="325"/>
    </row>
    <row r="38041" spans="56:142" x14ac:dyDescent="0.2">
      <c r="BD38041" s="325"/>
      <c r="EL38041" s="325"/>
    </row>
    <row r="38042" spans="56:142" x14ac:dyDescent="0.2">
      <c r="BD38042" s="325"/>
      <c r="EL38042" s="325"/>
    </row>
    <row r="38043" spans="56:142" x14ac:dyDescent="0.2">
      <c r="BD38043" s="325"/>
      <c r="EL38043" s="325"/>
    </row>
    <row r="38044" spans="56:142" x14ac:dyDescent="0.2">
      <c r="BD38044" s="325"/>
      <c r="EL38044" s="325"/>
    </row>
    <row r="38045" spans="56:142" x14ac:dyDescent="0.2">
      <c r="BD38045" s="325"/>
      <c r="EL38045" s="325"/>
    </row>
    <row r="38046" spans="56:142" x14ac:dyDescent="0.2">
      <c r="BD38046" s="325"/>
      <c r="EL38046" s="325"/>
    </row>
    <row r="38047" spans="56:142" x14ac:dyDescent="0.2">
      <c r="BD38047" s="325"/>
      <c r="EL38047" s="325"/>
    </row>
    <row r="38048" spans="56:142" x14ac:dyDescent="0.2">
      <c r="BD38048" s="325"/>
      <c r="EL38048" s="325"/>
    </row>
    <row r="38049" spans="56:142" x14ac:dyDescent="0.2">
      <c r="BD38049" s="325"/>
      <c r="EL38049" s="325"/>
    </row>
    <row r="38050" spans="56:142" x14ac:dyDescent="0.2">
      <c r="BD38050" s="325"/>
      <c r="EL38050" s="325"/>
    </row>
    <row r="38051" spans="56:142" x14ac:dyDescent="0.2">
      <c r="BD38051" s="325"/>
      <c r="EL38051" s="325"/>
    </row>
    <row r="38052" spans="56:142" x14ac:dyDescent="0.2">
      <c r="BD38052" s="325"/>
      <c r="EL38052" s="325"/>
    </row>
    <row r="38053" spans="56:142" x14ac:dyDescent="0.2">
      <c r="BD38053" s="325"/>
      <c r="EL38053" s="325"/>
    </row>
    <row r="38054" spans="56:142" x14ac:dyDescent="0.2">
      <c r="BD38054" s="325"/>
      <c r="EL38054" s="325"/>
    </row>
    <row r="38055" spans="56:142" x14ac:dyDescent="0.2">
      <c r="BD38055" s="325"/>
      <c r="EL38055" s="325"/>
    </row>
    <row r="38056" spans="56:142" x14ac:dyDescent="0.2">
      <c r="BD38056" s="325"/>
      <c r="EL38056" s="325"/>
    </row>
    <row r="38057" spans="56:142" x14ac:dyDescent="0.2">
      <c r="BD38057" s="325"/>
      <c r="EL38057" s="325"/>
    </row>
    <row r="38058" spans="56:142" x14ac:dyDescent="0.2">
      <c r="BD38058" s="325"/>
      <c r="EL38058" s="325"/>
    </row>
    <row r="38059" spans="56:142" x14ac:dyDescent="0.2">
      <c r="BD38059" s="325"/>
      <c r="EL38059" s="325"/>
    </row>
    <row r="38060" spans="56:142" x14ac:dyDescent="0.2">
      <c r="BD38060" s="325"/>
      <c r="EL38060" s="325"/>
    </row>
    <row r="38061" spans="56:142" x14ac:dyDescent="0.2">
      <c r="BD38061" s="325"/>
      <c r="EL38061" s="325"/>
    </row>
    <row r="38062" spans="56:142" x14ac:dyDescent="0.2">
      <c r="BD38062" s="325"/>
      <c r="EL38062" s="325"/>
    </row>
    <row r="38063" spans="56:142" x14ac:dyDescent="0.2">
      <c r="BD38063" s="325"/>
      <c r="EL38063" s="325"/>
    </row>
    <row r="38064" spans="56:142" x14ac:dyDescent="0.2">
      <c r="BD38064" s="325"/>
      <c r="EL38064" s="325"/>
    </row>
    <row r="38065" spans="56:142" x14ac:dyDescent="0.2">
      <c r="BD38065" s="325"/>
      <c r="EL38065" s="325"/>
    </row>
    <row r="38066" spans="56:142" x14ac:dyDescent="0.2">
      <c r="BD38066" s="325"/>
      <c r="EL38066" s="325"/>
    </row>
    <row r="38067" spans="56:142" x14ac:dyDescent="0.2">
      <c r="BD38067" s="325"/>
      <c r="EL38067" s="325"/>
    </row>
    <row r="38068" spans="56:142" x14ac:dyDescent="0.2">
      <c r="BD38068" s="325"/>
      <c r="EL38068" s="325"/>
    </row>
    <row r="38069" spans="56:142" x14ac:dyDescent="0.2">
      <c r="BD38069" s="325"/>
      <c r="EL38069" s="325"/>
    </row>
    <row r="38070" spans="56:142" x14ac:dyDescent="0.2">
      <c r="BD38070" s="325"/>
      <c r="EL38070" s="325"/>
    </row>
    <row r="38071" spans="56:142" x14ac:dyDescent="0.2">
      <c r="BD38071" s="325"/>
      <c r="EL38071" s="325"/>
    </row>
    <row r="38072" spans="56:142" x14ac:dyDescent="0.2">
      <c r="BD38072" s="325"/>
      <c r="EL38072" s="325"/>
    </row>
    <row r="38073" spans="56:142" x14ac:dyDescent="0.2">
      <c r="BD38073" s="325"/>
      <c r="EL38073" s="325"/>
    </row>
    <row r="38074" spans="56:142" x14ac:dyDescent="0.2">
      <c r="BD38074" s="325"/>
      <c r="EL38074" s="325"/>
    </row>
    <row r="38075" spans="56:142" x14ac:dyDescent="0.2">
      <c r="BD38075" s="325"/>
      <c r="EL38075" s="325"/>
    </row>
    <row r="38076" spans="56:142" x14ac:dyDescent="0.2">
      <c r="BD38076" s="325"/>
      <c r="EL38076" s="325"/>
    </row>
    <row r="38077" spans="56:142" x14ac:dyDescent="0.2">
      <c r="BD38077" s="325"/>
      <c r="EL38077" s="325"/>
    </row>
    <row r="38078" spans="56:142" x14ac:dyDescent="0.2">
      <c r="BD38078" s="325"/>
      <c r="EL38078" s="325"/>
    </row>
    <row r="38079" spans="56:142" x14ac:dyDescent="0.2">
      <c r="BD38079" s="325"/>
      <c r="EL38079" s="325"/>
    </row>
    <row r="38080" spans="56:142" x14ac:dyDescent="0.2">
      <c r="BD38080" s="325"/>
      <c r="EL38080" s="325"/>
    </row>
    <row r="38081" spans="56:142" x14ac:dyDescent="0.2">
      <c r="BD38081" s="325"/>
      <c r="EL38081" s="325"/>
    </row>
    <row r="38082" spans="56:142" x14ac:dyDescent="0.2">
      <c r="BD38082" s="325"/>
      <c r="EL38082" s="325"/>
    </row>
    <row r="38083" spans="56:142" x14ac:dyDescent="0.2">
      <c r="BD38083" s="325"/>
      <c r="EL38083" s="325"/>
    </row>
    <row r="38084" spans="56:142" x14ac:dyDescent="0.2">
      <c r="BD38084" s="325"/>
      <c r="EL38084" s="325"/>
    </row>
    <row r="38085" spans="56:142" x14ac:dyDescent="0.2">
      <c r="BD38085" s="325"/>
      <c r="EL38085" s="325"/>
    </row>
    <row r="38086" spans="56:142" x14ac:dyDescent="0.2">
      <c r="BD38086" s="325"/>
      <c r="EL38086" s="325"/>
    </row>
    <row r="38087" spans="56:142" x14ac:dyDescent="0.2">
      <c r="BD38087" s="325"/>
      <c r="EL38087" s="325"/>
    </row>
    <row r="38088" spans="56:142" x14ac:dyDescent="0.2">
      <c r="BD38088" s="325"/>
      <c r="EL38088" s="325"/>
    </row>
    <row r="38089" spans="56:142" x14ac:dyDescent="0.2">
      <c r="BD38089" s="325"/>
      <c r="EL38089" s="325"/>
    </row>
    <row r="38090" spans="56:142" x14ac:dyDescent="0.2">
      <c r="BD38090" s="325"/>
      <c r="EL38090" s="325"/>
    </row>
    <row r="38091" spans="56:142" x14ac:dyDescent="0.2">
      <c r="BD38091" s="325"/>
      <c r="EL38091" s="325"/>
    </row>
    <row r="38092" spans="56:142" x14ac:dyDescent="0.2">
      <c r="BD38092" s="325"/>
      <c r="EL38092" s="325"/>
    </row>
    <row r="38093" spans="56:142" x14ac:dyDescent="0.2">
      <c r="BD38093" s="325"/>
      <c r="EL38093" s="325"/>
    </row>
    <row r="38094" spans="56:142" x14ac:dyDescent="0.2">
      <c r="BD38094" s="325"/>
      <c r="EL38094" s="325"/>
    </row>
    <row r="38095" spans="56:142" x14ac:dyDescent="0.2">
      <c r="BD38095" s="325"/>
      <c r="EL38095" s="325"/>
    </row>
    <row r="38096" spans="56:142" x14ac:dyDescent="0.2">
      <c r="BD38096" s="325"/>
      <c r="EL38096" s="325"/>
    </row>
    <row r="38097" spans="56:142" x14ac:dyDescent="0.2">
      <c r="BD38097" s="325"/>
      <c r="EL38097" s="325"/>
    </row>
    <row r="38098" spans="56:142" x14ac:dyDescent="0.2">
      <c r="BD38098" s="325"/>
      <c r="EL38098" s="325"/>
    </row>
    <row r="38099" spans="56:142" x14ac:dyDescent="0.2">
      <c r="BD38099" s="325"/>
      <c r="EL38099" s="325"/>
    </row>
    <row r="38100" spans="56:142" x14ac:dyDescent="0.2">
      <c r="BD38100" s="325"/>
      <c r="EL38100" s="325"/>
    </row>
    <row r="38101" spans="56:142" x14ac:dyDescent="0.2">
      <c r="BD38101" s="325"/>
      <c r="EL38101" s="325"/>
    </row>
    <row r="38102" spans="56:142" x14ac:dyDescent="0.2">
      <c r="BD38102" s="325"/>
      <c r="EL38102" s="325"/>
    </row>
    <row r="38103" spans="56:142" x14ac:dyDescent="0.2">
      <c r="BD38103" s="325"/>
      <c r="EL38103" s="325"/>
    </row>
    <row r="38104" spans="56:142" x14ac:dyDescent="0.2">
      <c r="BD38104" s="325"/>
      <c r="EL38104" s="325"/>
    </row>
    <row r="38105" spans="56:142" x14ac:dyDescent="0.2">
      <c r="BD38105" s="325"/>
      <c r="EL38105" s="325"/>
    </row>
    <row r="38106" spans="56:142" x14ac:dyDescent="0.2">
      <c r="BD38106" s="325"/>
      <c r="EL38106" s="325"/>
    </row>
    <row r="38107" spans="56:142" x14ac:dyDescent="0.2">
      <c r="BD38107" s="325"/>
      <c r="EL38107" s="325"/>
    </row>
    <row r="38108" spans="56:142" x14ac:dyDescent="0.2">
      <c r="BD38108" s="325"/>
      <c r="EL38108" s="325"/>
    </row>
    <row r="38109" spans="56:142" x14ac:dyDescent="0.2">
      <c r="BD38109" s="325"/>
      <c r="EL38109" s="325"/>
    </row>
    <row r="38110" spans="56:142" x14ac:dyDescent="0.2">
      <c r="BD38110" s="325"/>
      <c r="EL38110" s="325"/>
    </row>
    <row r="38111" spans="56:142" x14ac:dyDescent="0.2">
      <c r="BD38111" s="325"/>
      <c r="EL38111" s="325"/>
    </row>
    <row r="38112" spans="56:142" x14ac:dyDescent="0.2">
      <c r="BD38112" s="325"/>
      <c r="EL38112" s="325"/>
    </row>
    <row r="38113" spans="56:142" x14ac:dyDescent="0.2">
      <c r="BD38113" s="325"/>
      <c r="EL38113" s="325"/>
    </row>
    <row r="38114" spans="56:142" x14ac:dyDescent="0.2">
      <c r="BD38114" s="325"/>
      <c r="EL38114" s="325"/>
    </row>
    <row r="38115" spans="56:142" x14ac:dyDescent="0.2">
      <c r="BD38115" s="325"/>
      <c r="EL38115" s="325"/>
    </row>
    <row r="38116" spans="56:142" x14ac:dyDescent="0.2">
      <c r="BD38116" s="325"/>
      <c r="EL38116" s="325"/>
    </row>
    <row r="38117" spans="56:142" x14ac:dyDescent="0.2">
      <c r="BD38117" s="325"/>
      <c r="EL38117" s="325"/>
    </row>
    <row r="38118" spans="56:142" x14ac:dyDescent="0.2">
      <c r="BD38118" s="325"/>
      <c r="EL38118" s="325"/>
    </row>
    <row r="38119" spans="56:142" x14ac:dyDescent="0.2">
      <c r="BD38119" s="325"/>
      <c r="EL38119" s="325"/>
    </row>
    <row r="38120" spans="56:142" x14ac:dyDescent="0.2">
      <c r="BD38120" s="325"/>
      <c r="EL38120" s="325"/>
    </row>
    <row r="38121" spans="56:142" x14ac:dyDescent="0.2">
      <c r="BD38121" s="325"/>
      <c r="EL38121" s="325"/>
    </row>
    <row r="38122" spans="56:142" x14ac:dyDescent="0.2">
      <c r="BD38122" s="325"/>
      <c r="EL38122" s="325"/>
    </row>
    <row r="38123" spans="56:142" x14ac:dyDescent="0.2">
      <c r="BD38123" s="325"/>
      <c r="EL38123" s="325"/>
    </row>
    <row r="38124" spans="56:142" x14ac:dyDescent="0.2">
      <c r="BD38124" s="325"/>
      <c r="EL38124" s="325"/>
    </row>
    <row r="38125" spans="56:142" x14ac:dyDescent="0.2">
      <c r="BD38125" s="325"/>
      <c r="EL38125" s="325"/>
    </row>
    <row r="38126" spans="56:142" x14ac:dyDescent="0.2">
      <c r="BD38126" s="325"/>
      <c r="EL38126" s="325"/>
    </row>
    <row r="38127" spans="56:142" x14ac:dyDescent="0.2">
      <c r="BD38127" s="325"/>
      <c r="EL38127" s="325"/>
    </row>
    <row r="38128" spans="56:142" x14ac:dyDescent="0.2">
      <c r="BD38128" s="325"/>
      <c r="EL38128" s="325"/>
    </row>
    <row r="38129" spans="56:142" x14ac:dyDescent="0.2">
      <c r="BD38129" s="325"/>
      <c r="EL38129" s="325"/>
    </row>
    <row r="38130" spans="56:142" x14ac:dyDescent="0.2">
      <c r="BD38130" s="325"/>
      <c r="EL38130" s="325"/>
    </row>
    <row r="38131" spans="56:142" x14ac:dyDescent="0.2">
      <c r="BD38131" s="325"/>
      <c r="EL38131" s="325"/>
    </row>
    <row r="38132" spans="56:142" x14ac:dyDescent="0.2">
      <c r="BD38132" s="325"/>
      <c r="EL38132" s="325"/>
    </row>
    <row r="38133" spans="56:142" x14ac:dyDescent="0.2">
      <c r="BD38133" s="325"/>
      <c r="EL38133" s="325"/>
    </row>
    <row r="38134" spans="56:142" x14ac:dyDescent="0.2">
      <c r="BD38134" s="325"/>
      <c r="EL38134" s="325"/>
    </row>
    <row r="38135" spans="56:142" x14ac:dyDescent="0.2">
      <c r="BD38135" s="325"/>
      <c r="EL38135" s="325"/>
    </row>
    <row r="38136" spans="56:142" x14ac:dyDescent="0.2">
      <c r="BD38136" s="325"/>
      <c r="EL38136" s="325"/>
    </row>
    <row r="38137" spans="56:142" x14ac:dyDescent="0.2">
      <c r="BD38137" s="325"/>
      <c r="EL38137" s="325"/>
    </row>
    <row r="38138" spans="56:142" x14ac:dyDescent="0.2">
      <c r="BD38138" s="325"/>
      <c r="EL38138" s="325"/>
    </row>
    <row r="38139" spans="56:142" x14ac:dyDescent="0.2">
      <c r="BD38139" s="325"/>
      <c r="EL38139" s="325"/>
    </row>
    <row r="38140" spans="56:142" x14ac:dyDescent="0.2">
      <c r="BD38140" s="325"/>
      <c r="EL38140" s="325"/>
    </row>
    <row r="38141" spans="56:142" x14ac:dyDescent="0.2">
      <c r="BD38141" s="325"/>
      <c r="EL38141" s="325"/>
    </row>
    <row r="38142" spans="56:142" x14ac:dyDescent="0.2">
      <c r="BD38142" s="325"/>
      <c r="EL38142" s="325"/>
    </row>
    <row r="38143" spans="56:142" x14ac:dyDescent="0.2">
      <c r="BD38143" s="325"/>
      <c r="EL38143" s="325"/>
    </row>
    <row r="38144" spans="56:142" x14ac:dyDescent="0.2">
      <c r="BD38144" s="325"/>
      <c r="EL38144" s="325"/>
    </row>
    <row r="38145" spans="56:142" x14ac:dyDescent="0.2">
      <c r="BD38145" s="325"/>
      <c r="EL38145" s="325"/>
    </row>
    <row r="38146" spans="56:142" x14ac:dyDescent="0.2">
      <c r="BD38146" s="325"/>
      <c r="EL38146" s="325"/>
    </row>
    <row r="38147" spans="56:142" x14ac:dyDescent="0.2">
      <c r="BD38147" s="325"/>
      <c r="EL38147" s="325"/>
    </row>
    <row r="38148" spans="56:142" x14ac:dyDescent="0.2">
      <c r="BD38148" s="325"/>
      <c r="EL38148" s="325"/>
    </row>
    <row r="38149" spans="56:142" x14ac:dyDescent="0.2">
      <c r="BD38149" s="325"/>
      <c r="EL38149" s="325"/>
    </row>
    <row r="38150" spans="56:142" x14ac:dyDescent="0.2">
      <c r="BD38150" s="325"/>
      <c r="EL38150" s="325"/>
    </row>
    <row r="38151" spans="56:142" x14ac:dyDescent="0.2">
      <c r="BD38151" s="325"/>
      <c r="EL38151" s="325"/>
    </row>
    <row r="38152" spans="56:142" x14ac:dyDescent="0.2">
      <c r="BD38152" s="325"/>
      <c r="EL38152" s="325"/>
    </row>
    <row r="38153" spans="56:142" x14ac:dyDescent="0.2">
      <c r="BD38153" s="325"/>
      <c r="EL38153" s="325"/>
    </row>
    <row r="38154" spans="56:142" x14ac:dyDescent="0.2">
      <c r="BD38154" s="325"/>
      <c r="EL38154" s="325"/>
    </row>
    <row r="38155" spans="56:142" x14ac:dyDescent="0.2">
      <c r="BD38155" s="325"/>
      <c r="EL38155" s="325"/>
    </row>
    <row r="38156" spans="56:142" x14ac:dyDescent="0.2">
      <c r="BD38156" s="325"/>
      <c r="EL38156" s="325"/>
    </row>
    <row r="38157" spans="56:142" x14ac:dyDescent="0.2">
      <c r="BD38157" s="325"/>
      <c r="EL38157" s="325"/>
    </row>
    <row r="38158" spans="56:142" x14ac:dyDescent="0.2">
      <c r="BD38158" s="325"/>
      <c r="EL38158" s="325"/>
    </row>
    <row r="38159" spans="56:142" x14ac:dyDescent="0.2">
      <c r="BD38159" s="325"/>
      <c r="EL38159" s="325"/>
    </row>
    <row r="38160" spans="56:142" x14ac:dyDescent="0.2">
      <c r="BD38160" s="325"/>
      <c r="EL38160" s="325"/>
    </row>
    <row r="38161" spans="56:142" x14ac:dyDescent="0.2">
      <c r="BD38161" s="325"/>
      <c r="EL38161" s="325"/>
    </row>
    <row r="38162" spans="56:142" x14ac:dyDescent="0.2">
      <c r="BD38162" s="325"/>
      <c r="EL38162" s="325"/>
    </row>
    <row r="38163" spans="56:142" x14ac:dyDescent="0.2">
      <c r="BD38163" s="325"/>
      <c r="EL38163" s="325"/>
    </row>
    <row r="38164" spans="56:142" x14ac:dyDescent="0.2">
      <c r="BD38164" s="325"/>
      <c r="EL38164" s="325"/>
    </row>
    <row r="38165" spans="56:142" x14ac:dyDescent="0.2">
      <c r="BD38165" s="325"/>
      <c r="EL38165" s="325"/>
    </row>
    <row r="38166" spans="56:142" x14ac:dyDescent="0.2">
      <c r="BD38166" s="325"/>
      <c r="EL38166" s="325"/>
    </row>
    <row r="38167" spans="56:142" x14ac:dyDescent="0.2">
      <c r="BD38167" s="325"/>
      <c r="EL38167" s="325"/>
    </row>
    <row r="38168" spans="56:142" x14ac:dyDescent="0.2">
      <c r="BD38168" s="325"/>
      <c r="EL38168" s="325"/>
    </row>
    <row r="38169" spans="56:142" x14ac:dyDescent="0.2">
      <c r="BD38169" s="325"/>
      <c r="EL38169" s="325"/>
    </row>
    <row r="38170" spans="56:142" x14ac:dyDescent="0.2">
      <c r="BD38170" s="325"/>
      <c r="EL38170" s="325"/>
    </row>
    <row r="38171" spans="56:142" x14ac:dyDescent="0.2">
      <c r="BD38171" s="325"/>
      <c r="EL38171" s="325"/>
    </row>
    <row r="38172" spans="56:142" x14ac:dyDescent="0.2">
      <c r="BD38172" s="325"/>
      <c r="EL38172" s="325"/>
    </row>
    <row r="38173" spans="56:142" x14ac:dyDescent="0.2">
      <c r="BD38173" s="325"/>
      <c r="EL38173" s="325"/>
    </row>
    <row r="38174" spans="56:142" x14ac:dyDescent="0.2">
      <c r="BD38174" s="325"/>
      <c r="EL38174" s="325"/>
    </row>
    <row r="38175" spans="56:142" x14ac:dyDescent="0.2">
      <c r="BD38175" s="325"/>
      <c r="EL38175" s="325"/>
    </row>
    <row r="38176" spans="56:142" x14ac:dyDescent="0.2">
      <c r="BD38176" s="325"/>
      <c r="EL38176" s="325"/>
    </row>
    <row r="38177" spans="56:142" x14ac:dyDescent="0.2">
      <c r="BD38177" s="325"/>
      <c r="EL38177" s="325"/>
    </row>
    <row r="38178" spans="56:142" x14ac:dyDescent="0.2">
      <c r="BD38178" s="325"/>
      <c r="EL38178" s="325"/>
    </row>
    <row r="38179" spans="56:142" x14ac:dyDescent="0.2">
      <c r="BD38179" s="325"/>
      <c r="EL38179" s="325"/>
    </row>
    <row r="38180" spans="56:142" x14ac:dyDescent="0.2">
      <c r="BD38180" s="325"/>
      <c r="EL38180" s="325"/>
    </row>
    <row r="38181" spans="56:142" x14ac:dyDescent="0.2">
      <c r="BD38181" s="325"/>
      <c r="EL38181" s="325"/>
    </row>
    <row r="38182" spans="56:142" x14ac:dyDescent="0.2">
      <c r="BD38182" s="325"/>
      <c r="EL38182" s="325"/>
    </row>
    <row r="38183" spans="56:142" x14ac:dyDescent="0.2">
      <c r="BD38183" s="325"/>
      <c r="EL38183" s="325"/>
    </row>
    <row r="38184" spans="56:142" x14ac:dyDescent="0.2">
      <c r="BD38184" s="325"/>
      <c r="EL38184" s="325"/>
    </row>
    <row r="38185" spans="56:142" x14ac:dyDescent="0.2">
      <c r="BD38185" s="325"/>
      <c r="EL38185" s="325"/>
    </row>
    <row r="38186" spans="56:142" x14ac:dyDescent="0.2">
      <c r="BD38186" s="325"/>
      <c r="EL38186" s="325"/>
    </row>
    <row r="38187" spans="56:142" x14ac:dyDescent="0.2">
      <c r="BD38187" s="325"/>
      <c r="EL38187" s="325"/>
    </row>
    <row r="38188" spans="56:142" x14ac:dyDescent="0.2">
      <c r="BD38188" s="325"/>
      <c r="EL38188" s="325"/>
    </row>
    <row r="38189" spans="56:142" x14ac:dyDescent="0.2">
      <c r="BD38189" s="325"/>
      <c r="EL38189" s="325"/>
    </row>
    <row r="38190" spans="56:142" x14ac:dyDescent="0.2">
      <c r="BD38190" s="325"/>
      <c r="EL38190" s="325"/>
    </row>
    <row r="38191" spans="56:142" x14ac:dyDescent="0.2">
      <c r="BD38191" s="325"/>
      <c r="EL38191" s="325"/>
    </row>
    <row r="38192" spans="56:142" x14ac:dyDescent="0.2">
      <c r="BD38192" s="325"/>
      <c r="EL38192" s="325"/>
    </row>
    <row r="38193" spans="56:142" x14ac:dyDescent="0.2">
      <c r="BD38193" s="325"/>
      <c r="EL38193" s="325"/>
    </row>
    <row r="38194" spans="56:142" x14ac:dyDescent="0.2">
      <c r="BD38194" s="325"/>
      <c r="EL38194" s="325"/>
    </row>
    <row r="38195" spans="56:142" x14ac:dyDescent="0.2">
      <c r="BD38195" s="325"/>
      <c r="EL38195" s="325"/>
    </row>
    <row r="38196" spans="56:142" x14ac:dyDescent="0.2">
      <c r="BD38196" s="325"/>
      <c r="EL38196" s="325"/>
    </row>
    <row r="38197" spans="56:142" x14ac:dyDescent="0.2">
      <c r="BD38197" s="325"/>
      <c r="EL38197" s="325"/>
    </row>
    <row r="38198" spans="56:142" x14ac:dyDescent="0.2">
      <c r="BD38198" s="325"/>
      <c r="EL38198" s="325"/>
    </row>
    <row r="38199" spans="56:142" x14ac:dyDescent="0.2">
      <c r="BD38199" s="325"/>
      <c r="EL38199" s="325"/>
    </row>
    <row r="38200" spans="56:142" x14ac:dyDescent="0.2">
      <c r="BD38200" s="325"/>
      <c r="EL38200" s="325"/>
    </row>
    <row r="38201" spans="56:142" x14ac:dyDescent="0.2">
      <c r="BD38201" s="325"/>
      <c r="EL38201" s="325"/>
    </row>
    <row r="38202" spans="56:142" x14ac:dyDescent="0.2">
      <c r="BD38202" s="325"/>
      <c r="EL38202" s="325"/>
    </row>
    <row r="38203" spans="56:142" x14ac:dyDescent="0.2">
      <c r="BD38203" s="325"/>
      <c r="EL38203" s="325"/>
    </row>
    <row r="38204" spans="56:142" x14ac:dyDescent="0.2">
      <c r="BD38204" s="325"/>
      <c r="EL38204" s="325"/>
    </row>
    <row r="38205" spans="56:142" x14ac:dyDescent="0.2">
      <c r="BD38205" s="325"/>
      <c r="EL38205" s="325"/>
    </row>
    <row r="38206" spans="56:142" x14ac:dyDescent="0.2">
      <c r="BD38206" s="325"/>
      <c r="EL38206" s="325"/>
    </row>
    <row r="38207" spans="56:142" x14ac:dyDescent="0.2">
      <c r="BD38207" s="325"/>
      <c r="EL38207" s="325"/>
    </row>
    <row r="38208" spans="56:142" x14ac:dyDescent="0.2">
      <c r="BD38208" s="325"/>
      <c r="EL38208" s="325"/>
    </row>
    <row r="38209" spans="56:142" x14ac:dyDescent="0.2">
      <c r="BD38209" s="325"/>
      <c r="EL38209" s="325"/>
    </row>
    <row r="38210" spans="56:142" x14ac:dyDescent="0.2">
      <c r="BD38210" s="325"/>
      <c r="EL38210" s="325"/>
    </row>
    <row r="38211" spans="56:142" x14ac:dyDescent="0.2">
      <c r="BD38211" s="325"/>
      <c r="EL38211" s="325"/>
    </row>
    <row r="38212" spans="56:142" x14ac:dyDescent="0.2">
      <c r="BD38212" s="325"/>
      <c r="EL38212" s="325"/>
    </row>
    <row r="38213" spans="56:142" x14ac:dyDescent="0.2">
      <c r="BD38213" s="325"/>
      <c r="EL38213" s="325"/>
    </row>
    <row r="38214" spans="56:142" x14ac:dyDescent="0.2">
      <c r="BD38214" s="325"/>
      <c r="EL38214" s="325"/>
    </row>
    <row r="38215" spans="56:142" x14ac:dyDescent="0.2">
      <c r="BD38215" s="325"/>
      <c r="EL38215" s="325"/>
    </row>
    <row r="38216" spans="56:142" x14ac:dyDescent="0.2">
      <c r="BD38216" s="325"/>
      <c r="EL38216" s="325"/>
    </row>
    <row r="38217" spans="56:142" x14ac:dyDescent="0.2">
      <c r="BD38217" s="325"/>
      <c r="EL38217" s="325"/>
    </row>
    <row r="38218" spans="56:142" x14ac:dyDescent="0.2">
      <c r="BD38218" s="325"/>
      <c r="EL38218" s="325"/>
    </row>
    <row r="38219" spans="56:142" x14ac:dyDescent="0.2">
      <c r="BD38219" s="325"/>
      <c r="EL38219" s="325"/>
    </row>
    <row r="38220" spans="56:142" x14ac:dyDescent="0.2">
      <c r="BD38220" s="325"/>
      <c r="EL38220" s="325"/>
    </row>
    <row r="38221" spans="56:142" x14ac:dyDescent="0.2">
      <c r="BD38221" s="325"/>
      <c r="EL38221" s="325"/>
    </row>
    <row r="38222" spans="56:142" x14ac:dyDescent="0.2">
      <c r="BD38222" s="325"/>
      <c r="EL38222" s="325"/>
    </row>
    <row r="38223" spans="56:142" x14ac:dyDescent="0.2">
      <c r="BD38223" s="325"/>
      <c r="EL38223" s="325"/>
    </row>
    <row r="38224" spans="56:142" x14ac:dyDescent="0.2">
      <c r="BD38224" s="325"/>
      <c r="EL38224" s="325"/>
    </row>
    <row r="38225" spans="56:142" x14ac:dyDescent="0.2">
      <c r="BD38225" s="325"/>
      <c r="EL38225" s="325"/>
    </row>
    <row r="38226" spans="56:142" x14ac:dyDescent="0.2">
      <c r="BD38226" s="325"/>
      <c r="EL38226" s="325"/>
    </row>
    <row r="38227" spans="56:142" x14ac:dyDescent="0.2">
      <c r="BD38227" s="325"/>
      <c r="EL38227" s="325"/>
    </row>
    <row r="38228" spans="56:142" x14ac:dyDescent="0.2">
      <c r="BD38228" s="325"/>
      <c r="EL38228" s="325"/>
    </row>
    <row r="38229" spans="56:142" x14ac:dyDescent="0.2">
      <c r="BD38229" s="325"/>
      <c r="EL38229" s="325"/>
    </row>
    <row r="38230" spans="56:142" x14ac:dyDescent="0.2">
      <c r="BD38230" s="325"/>
      <c r="EL38230" s="325"/>
    </row>
    <row r="38231" spans="56:142" x14ac:dyDescent="0.2">
      <c r="BD38231" s="325"/>
      <c r="EL38231" s="325"/>
    </row>
    <row r="38232" spans="56:142" x14ac:dyDescent="0.2">
      <c r="BD38232" s="325"/>
      <c r="EL38232" s="325"/>
    </row>
    <row r="38233" spans="56:142" x14ac:dyDescent="0.2">
      <c r="BD38233" s="325"/>
      <c r="EL38233" s="325"/>
    </row>
    <row r="38234" spans="56:142" x14ac:dyDescent="0.2">
      <c r="BD38234" s="325"/>
      <c r="EL38234" s="325"/>
    </row>
    <row r="38235" spans="56:142" x14ac:dyDescent="0.2">
      <c r="BD38235" s="325"/>
      <c r="EL38235" s="325"/>
    </row>
    <row r="38236" spans="56:142" x14ac:dyDescent="0.2">
      <c r="BD38236" s="325"/>
      <c r="EL38236" s="325"/>
    </row>
    <row r="38237" spans="56:142" x14ac:dyDescent="0.2">
      <c r="BD38237" s="325"/>
      <c r="EL38237" s="325"/>
    </row>
    <row r="38238" spans="56:142" x14ac:dyDescent="0.2">
      <c r="BD38238" s="325"/>
      <c r="EL38238" s="325"/>
    </row>
    <row r="38239" spans="56:142" x14ac:dyDescent="0.2">
      <c r="BD38239" s="325"/>
      <c r="EL38239" s="325"/>
    </row>
    <row r="38240" spans="56:142" x14ac:dyDescent="0.2">
      <c r="BD38240" s="325"/>
      <c r="EL38240" s="325"/>
    </row>
    <row r="38241" spans="56:142" x14ac:dyDescent="0.2">
      <c r="BD38241" s="325"/>
      <c r="EL38241" s="325"/>
    </row>
    <row r="38242" spans="56:142" x14ac:dyDescent="0.2">
      <c r="BD38242" s="325"/>
      <c r="EL38242" s="325"/>
    </row>
    <row r="38243" spans="56:142" x14ac:dyDescent="0.2">
      <c r="BD38243" s="325"/>
      <c r="EL38243" s="325"/>
    </row>
    <row r="38244" spans="56:142" x14ac:dyDescent="0.2">
      <c r="BD38244" s="325"/>
      <c r="EL38244" s="325"/>
    </row>
    <row r="38245" spans="56:142" x14ac:dyDescent="0.2">
      <c r="BD38245" s="325"/>
      <c r="EL38245" s="325"/>
    </row>
    <row r="38246" spans="56:142" x14ac:dyDescent="0.2">
      <c r="BD38246" s="325"/>
      <c r="EL38246" s="325"/>
    </row>
    <row r="38247" spans="56:142" x14ac:dyDescent="0.2">
      <c r="BD38247" s="325"/>
      <c r="EL38247" s="325"/>
    </row>
    <row r="38248" spans="56:142" x14ac:dyDescent="0.2">
      <c r="BD38248" s="325"/>
      <c r="EL38248" s="325"/>
    </row>
    <row r="38249" spans="56:142" x14ac:dyDescent="0.2">
      <c r="BD38249" s="325"/>
      <c r="EL38249" s="325"/>
    </row>
    <row r="38250" spans="56:142" x14ac:dyDescent="0.2">
      <c r="BD38250" s="325"/>
      <c r="EL38250" s="325"/>
    </row>
    <row r="38251" spans="56:142" x14ac:dyDescent="0.2">
      <c r="BD38251" s="325"/>
      <c r="EL38251" s="325"/>
    </row>
    <row r="38252" spans="56:142" x14ac:dyDescent="0.2">
      <c r="BD38252" s="325"/>
      <c r="EL38252" s="325"/>
    </row>
    <row r="38253" spans="56:142" x14ac:dyDescent="0.2">
      <c r="BD38253" s="325"/>
      <c r="EL38253" s="325"/>
    </row>
    <row r="38254" spans="56:142" x14ac:dyDescent="0.2">
      <c r="BD38254" s="325"/>
      <c r="EL38254" s="325"/>
    </row>
    <row r="38255" spans="56:142" x14ac:dyDescent="0.2">
      <c r="BD38255" s="325"/>
      <c r="EL38255" s="325"/>
    </row>
    <row r="38256" spans="56:142" x14ac:dyDescent="0.2">
      <c r="BD38256" s="325"/>
      <c r="EL38256" s="325"/>
    </row>
    <row r="38257" spans="56:142" x14ac:dyDescent="0.2">
      <c r="BD38257" s="325"/>
      <c r="EL38257" s="325"/>
    </row>
    <row r="38258" spans="56:142" x14ac:dyDescent="0.2">
      <c r="BD38258" s="325"/>
      <c r="EL38258" s="325"/>
    </row>
    <row r="38259" spans="56:142" x14ac:dyDescent="0.2">
      <c r="BD38259" s="325"/>
      <c r="EL38259" s="325"/>
    </row>
    <row r="38260" spans="56:142" x14ac:dyDescent="0.2">
      <c r="BD38260" s="325"/>
      <c r="EL38260" s="325"/>
    </row>
    <row r="38261" spans="56:142" x14ac:dyDescent="0.2">
      <c r="BD38261" s="325"/>
      <c r="EL38261" s="325"/>
    </row>
    <row r="38262" spans="56:142" x14ac:dyDescent="0.2">
      <c r="BD38262" s="325"/>
      <c r="EL38262" s="325"/>
    </row>
    <row r="38263" spans="56:142" x14ac:dyDescent="0.2">
      <c r="BD38263" s="325"/>
      <c r="EL38263" s="325"/>
    </row>
    <row r="38264" spans="56:142" x14ac:dyDescent="0.2">
      <c r="BD38264" s="325"/>
      <c r="EL38264" s="325"/>
    </row>
    <row r="38265" spans="56:142" x14ac:dyDescent="0.2">
      <c r="BD38265" s="325"/>
      <c r="EL38265" s="325"/>
    </row>
    <row r="38266" spans="56:142" x14ac:dyDescent="0.2">
      <c r="BD38266" s="325"/>
      <c r="EL38266" s="325"/>
    </row>
    <row r="38267" spans="56:142" x14ac:dyDescent="0.2">
      <c r="BD38267" s="325"/>
      <c r="EL38267" s="325"/>
    </row>
    <row r="38268" spans="56:142" x14ac:dyDescent="0.2">
      <c r="BD38268" s="325"/>
      <c r="EL38268" s="325"/>
    </row>
    <row r="38269" spans="56:142" x14ac:dyDescent="0.2">
      <c r="BD38269" s="325"/>
      <c r="EL38269" s="325"/>
    </row>
    <row r="38270" spans="56:142" x14ac:dyDescent="0.2">
      <c r="BD38270" s="325"/>
      <c r="EL38270" s="325"/>
    </row>
    <row r="38271" spans="56:142" x14ac:dyDescent="0.2">
      <c r="BD38271" s="325"/>
      <c r="EL38271" s="325"/>
    </row>
    <row r="38272" spans="56:142" x14ac:dyDescent="0.2">
      <c r="BD38272" s="325"/>
      <c r="EL38272" s="325"/>
    </row>
    <row r="38273" spans="56:142" x14ac:dyDescent="0.2">
      <c r="BD38273" s="325"/>
      <c r="EL38273" s="325"/>
    </row>
    <row r="38274" spans="56:142" x14ac:dyDescent="0.2">
      <c r="BD38274" s="325"/>
      <c r="EL38274" s="325"/>
    </row>
    <row r="38275" spans="56:142" x14ac:dyDescent="0.2">
      <c r="BD38275" s="325"/>
      <c r="EL38275" s="325"/>
    </row>
    <row r="38276" spans="56:142" x14ac:dyDescent="0.2">
      <c r="BD38276" s="325"/>
      <c r="EL38276" s="325"/>
    </row>
    <row r="38277" spans="56:142" x14ac:dyDescent="0.2">
      <c r="BD38277" s="325"/>
      <c r="EL38277" s="325"/>
    </row>
    <row r="38278" spans="56:142" x14ac:dyDescent="0.2">
      <c r="BD38278" s="325"/>
      <c r="EL38278" s="325"/>
    </row>
    <row r="38279" spans="56:142" x14ac:dyDescent="0.2">
      <c r="BD38279" s="325"/>
      <c r="EL38279" s="325"/>
    </row>
    <row r="38280" spans="56:142" x14ac:dyDescent="0.2">
      <c r="BD38280" s="325"/>
      <c r="EL38280" s="325"/>
    </row>
    <row r="38281" spans="56:142" x14ac:dyDescent="0.2">
      <c r="BD38281" s="325"/>
      <c r="EL38281" s="325"/>
    </row>
    <row r="38282" spans="56:142" x14ac:dyDescent="0.2">
      <c r="BD38282" s="325"/>
      <c r="EL38282" s="325"/>
    </row>
    <row r="38283" spans="56:142" x14ac:dyDescent="0.2">
      <c r="BD38283" s="325"/>
      <c r="EL38283" s="325"/>
    </row>
    <row r="38284" spans="56:142" x14ac:dyDescent="0.2">
      <c r="BD38284" s="325"/>
      <c r="EL38284" s="325"/>
    </row>
    <row r="38285" spans="56:142" x14ac:dyDescent="0.2">
      <c r="BD38285" s="325"/>
      <c r="EL38285" s="325"/>
    </row>
    <row r="38286" spans="56:142" x14ac:dyDescent="0.2">
      <c r="BD38286" s="325"/>
      <c r="EL38286" s="325"/>
    </row>
    <row r="38287" spans="56:142" x14ac:dyDescent="0.2">
      <c r="BD38287" s="325"/>
      <c r="EL38287" s="325"/>
    </row>
    <row r="38288" spans="56:142" x14ac:dyDescent="0.2">
      <c r="BD38288" s="325"/>
      <c r="EL38288" s="325"/>
    </row>
    <row r="38289" spans="56:142" x14ac:dyDescent="0.2">
      <c r="BD38289" s="325"/>
      <c r="EL38289" s="325"/>
    </row>
    <row r="38290" spans="56:142" x14ac:dyDescent="0.2">
      <c r="BD38290" s="325"/>
      <c r="EL38290" s="325"/>
    </row>
    <row r="38291" spans="56:142" x14ac:dyDescent="0.2">
      <c r="BD38291" s="325"/>
      <c r="EL38291" s="325"/>
    </row>
    <row r="38292" spans="56:142" x14ac:dyDescent="0.2">
      <c r="BD38292" s="325"/>
      <c r="EL38292" s="325"/>
    </row>
    <row r="38293" spans="56:142" x14ac:dyDescent="0.2">
      <c r="BD38293" s="325"/>
      <c r="EL38293" s="325"/>
    </row>
    <row r="38294" spans="56:142" x14ac:dyDescent="0.2">
      <c r="BD38294" s="325"/>
      <c r="EL38294" s="325"/>
    </row>
    <row r="38295" spans="56:142" x14ac:dyDescent="0.2">
      <c r="BD38295" s="325"/>
      <c r="EL38295" s="325"/>
    </row>
    <row r="38296" spans="56:142" x14ac:dyDescent="0.2">
      <c r="BD38296" s="325"/>
      <c r="EL38296" s="325"/>
    </row>
    <row r="38297" spans="56:142" x14ac:dyDescent="0.2">
      <c r="BD38297" s="325"/>
      <c r="EL38297" s="325"/>
    </row>
    <row r="38298" spans="56:142" x14ac:dyDescent="0.2">
      <c r="BD38298" s="325"/>
      <c r="EL38298" s="325"/>
    </row>
    <row r="38299" spans="56:142" x14ac:dyDescent="0.2">
      <c r="BD38299" s="325"/>
      <c r="EL38299" s="325"/>
    </row>
    <row r="38300" spans="56:142" x14ac:dyDescent="0.2">
      <c r="BD38300" s="325"/>
      <c r="EL38300" s="325"/>
    </row>
    <row r="38301" spans="56:142" x14ac:dyDescent="0.2">
      <c r="BD38301" s="325"/>
      <c r="EL38301" s="325"/>
    </row>
    <row r="38302" spans="56:142" x14ac:dyDescent="0.2">
      <c r="BD38302" s="325"/>
      <c r="EL38302" s="325"/>
    </row>
    <row r="38303" spans="56:142" x14ac:dyDescent="0.2">
      <c r="BD38303" s="325"/>
      <c r="EL38303" s="325"/>
    </row>
    <row r="38304" spans="56:142" x14ac:dyDescent="0.2">
      <c r="BD38304" s="325"/>
      <c r="EL38304" s="325"/>
    </row>
    <row r="38305" spans="56:142" x14ac:dyDescent="0.2">
      <c r="BD38305" s="325"/>
      <c r="EL38305" s="325"/>
    </row>
    <row r="38306" spans="56:142" x14ac:dyDescent="0.2">
      <c r="BD38306" s="325"/>
      <c r="EL38306" s="325"/>
    </row>
    <row r="38307" spans="56:142" x14ac:dyDescent="0.2">
      <c r="BD38307" s="325"/>
      <c r="EL38307" s="325"/>
    </row>
    <row r="38308" spans="56:142" x14ac:dyDescent="0.2">
      <c r="BD38308" s="325"/>
      <c r="EL38308" s="325"/>
    </row>
    <row r="38309" spans="56:142" x14ac:dyDescent="0.2">
      <c r="BD38309" s="325"/>
      <c r="EL38309" s="325"/>
    </row>
    <row r="38310" spans="56:142" x14ac:dyDescent="0.2">
      <c r="BD38310" s="325"/>
      <c r="EL38310" s="325"/>
    </row>
    <row r="38311" spans="56:142" x14ac:dyDescent="0.2">
      <c r="BD38311" s="325"/>
      <c r="EL38311" s="325"/>
    </row>
    <row r="38312" spans="56:142" x14ac:dyDescent="0.2">
      <c r="BD38312" s="325"/>
      <c r="EL38312" s="325"/>
    </row>
    <row r="38313" spans="56:142" x14ac:dyDescent="0.2">
      <c r="BD38313" s="325"/>
      <c r="EL38313" s="325"/>
    </row>
    <row r="38314" spans="56:142" x14ac:dyDescent="0.2">
      <c r="BD38314" s="325"/>
      <c r="EL38314" s="325"/>
    </row>
    <row r="38315" spans="56:142" x14ac:dyDescent="0.2">
      <c r="BD38315" s="325"/>
      <c r="EL38315" s="325"/>
    </row>
    <row r="38316" spans="56:142" x14ac:dyDescent="0.2">
      <c r="BD38316" s="325"/>
      <c r="EL38316" s="325"/>
    </row>
    <row r="38317" spans="56:142" x14ac:dyDescent="0.2">
      <c r="BD38317" s="325"/>
      <c r="EL38317" s="325"/>
    </row>
    <row r="38318" spans="56:142" x14ac:dyDescent="0.2">
      <c r="BD38318" s="325"/>
      <c r="EL38318" s="325"/>
    </row>
    <row r="38319" spans="56:142" x14ac:dyDescent="0.2">
      <c r="BD38319" s="325"/>
      <c r="EL38319" s="325"/>
    </row>
    <row r="38320" spans="56:142" x14ac:dyDescent="0.2">
      <c r="BD38320" s="325"/>
      <c r="EL38320" s="325"/>
    </row>
    <row r="38321" spans="56:142" x14ac:dyDescent="0.2">
      <c r="BD38321" s="325"/>
      <c r="EL38321" s="325"/>
    </row>
    <row r="38322" spans="56:142" x14ac:dyDescent="0.2">
      <c r="BD38322" s="325"/>
      <c r="EL38322" s="325"/>
    </row>
    <row r="38323" spans="56:142" x14ac:dyDescent="0.2">
      <c r="BD38323" s="325"/>
      <c r="EL38323" s="325"/>
    </row>
    <row r="38324" spans="56:142" x14ac:dyDescent="0.2">
      <c r="BD38324" s="325"/>
      <c r="EL38324" s="325"/>
    </row>
    <row r="38325" spans="56:142" x14ac:dyDescent="0.2">
      <c r="BD38325" s="325"/>
      <c r="EL38325" s="325"/>
    </row>
    <row r="38326" spans="56:142" x14ac:dyDescent="0.2">
      <c r="BD38326" s="325"/>
      <c r="EL38326" s="325"/>
    </row>
    <row r="38327" spans="56:142" x14ac:dyDescent="0.2">
      <c r="BD38327" s="325"/>
      <c r="EL38327" s="325"/>
    </row>
    <row r="38328" spans="56:142" x14ac:dyDescent="0.2">
      <c r="BD38328" s="325"/>
      <c r="EL38328" s="325"/>
    </row>
    <row r="38329" spans="56:142" x14ac:dyDescent="0.2">
      <c r="BD38329" s="325"/>
      <c r="EL38329" s="325"/>
    </row>
    <row r="38330" spans="56:142" x14ac:dyDescent="0.2">
      <c r="BD38330" s="325"/>
      <c r="EL38330" s="325"/>
    </row>
    <row r="38331" spans="56:142" x14ac:dyDescent="0.2">
      <c r="BD38331" s="325"/>
      <c r="EL38331" s="325"/>
    </row>
    <row r="38332" spans="56:142" x14ac:dyDescent="0.2">
      <c r="BD38332" s="325"/>
      <c r="EL38332" s="325"/>
    </row>
    <row r="38333" spans="56:142" x14ac:dyDescent="0.2">
      <c r="BD38333" s="325"/>
      <c r="EL38333" s="325"/>
    </row>
    <row r="38334" spans="56:142" x14ac:dyDescent="0.2">
      <c r="BD38334" s="325"/>
      <c r="EL38334" s="325"/>
    </row>
    <row r="38335" spans="56:142" x14ac:dyDescent="0.2">
      <c r="BD38335" s="325"/>
      <c r="EL38335" s="325"/>
    </row>
    <row r="38336" spans="56:142" x14ac:dyDescent="0.2">
      <c r="BD38336" s="325"/>
      <c r="EL38336" s="325"/>
    </row>
    <row r="38337" spans="56:142" x14ac:dyDescent="0.2">
      <c r="BD38337" s="325"/>
      <c r="EL38337" s="325"/>
    </row>
    <row r="38338" spans="56:142" x14ac:dyDescent="0.2">
      <c r="BD38338" s="325"/>
      <c r="EL38338" s="325"/>
    </row>
    <row r="38339" spans="56:142" x14ac:dyDescent="0.2">
      <c r="BD38339" s="325"/>
      <c r="EL38339" s="325"/>
    </row>
    <row r="38340" spans="56:142" x14ac:dyDescent="0.2">
      <c r="BD38340" s="325"/>
      <c r="EL38340" s="325"/>
    </row>
    <row r="38341" spans="56:142" x14ac:dyDescent="0.2">
      <c r="BD38341" s="325"/>
      <c r="EL38341" s="325"/>
    </row>
    <row r="38342" spans="56:142" x14ac:dyDescent="0.2">
      <c r="BD38342" s="325"/>
      <c r="EL38342" s="325"/>
    </row>
    <row r="38343" spans="56:142" x14ac:dyDescent="0.2">
      <c r="BD38343" s="325"/>
      <c r="EL38343" s="325"/>
    </row>
    <row r="38344" spans="56:142" x14ac:dyDescent="0.2">
      <c r="BD38344" s="325"/>
      <c r="EL38344" s="325"/>
    </row>
    <row r="38345" spans="56:142" x14ac:dyDescent="0.2">
      <c r="BD38345" s="325"/>
      <c r="EL38345" s="325"/>
    </row>
    <row r="38346" spans="56:142" x14ac:dyDescent="0.2">
      <c r="BD38346" s="325"/>
      <c r="EL38346" s="325"/>
    </row>
    <row r="38347" spans="56:142" x14ac:dyDescent="0.2">
      <c r="BD38347" s="325"/>
      <c r="EL38347" s="325"/>
    </row>
    <row r="38348" spans="56:142" x14ac:dyDescent="0.2">
      <c r="BD38348" s="325"/>
      <c r="EL38348" s="325"/>
    </row>
    <row r="38349" spans="56:142" x14ac:dyDescent="0.2">
      <c r="BD38349" s="325"/>
      <c r="EL38349" s="325"/>
    </row>
    <row r="38350" spans="56:142" x14ac:dyDescent="0.2">
      <c r="BD38350" s="325"/>
      <c r="EL38350" s="325"/>
    </row>
    <row r="38351" spans="56:142" x14ac:dyDescent="0.2">
      <c r="BD38351" s="325"/>
      <c r="EL38351" s="325"/>
    </row>
    <row r="38352" spans="56:142" x14ac:dyDescent="0.2">
      <c r="BD38352" s="325"/>
      <c r="EL38352" s="325"/>
    </row>
    <row r="38353" spans="56:142" x14ac:dyDescent="0.2">
      <c r="BD38353" s="325"/>
      <c r="EL38353" s="325"/>
    </row>
    <row r="38354" spans="56:142" x14ac:dyDescent="0.2">
      <c r="BD38354" s="325"/>
      <c r="EL38354" s="325"/>
    </row>
    <row r="38355" spans="56:142" x14ac:dyDescent="0.2">
      <c r="BD38355" s="325"/>
      <c r="EL38355" s="325"/>
    </row>
    <row r="38356" spans="56:142" x14ac:dyDescent="0.2">
      <c r="BD38356" s="325"/>
      <c r="EL38356" s="325"/>
    </row>
    <row r="38357" spans="56:142" x14ac:dyDescent="0.2">
      <c r="BD38357" s="325"/>
      <c r="EL38357" s="325"/>
    </row>
    <row r="38358" spans="56:142" x14ac:dyDescent="0.2">
      <c r="BD38358" s="325"/>
      <c r="EL38358" s="325"/>
    </row>
    <row r="38359" spans="56:142" x14ac:dyDescent="0.2">
      <c r="BD38359" s="325"/>
      <c r="EL38359" s="325"/>
    </row>
    <row r="38360" spans="56:142" x14ac:dyDescent="0.2">
      <c r="BD38360" s="325"/>
      <c r="EL38360" s="325"/>
    </row>
    <row r="38361" spans="56:142" x14ac:dyDescent="0.2">
      <c r="BD38361" s="325"/>
      <c r="EL38361" s="325"/>
    </row>
    <row r="38362" spans="56:142" x14ac:dyDescent="0.2">
      <c r="BD38362" s="325"/>
      <c r="EL38362" s="325"/>
    </row>
    <row r="38363" spans="56:142" x14ac:dyDescent="0.2">
      <c r="BD38363" s="325"/>
      <c r="EL38363" s="325"/>
    </row>
    <row r="38364" spans="56:142" x14ac:dyDescent="0.2">
      <c r="BD38364" s="325"/>
      <c r="EL38364" s="325"/>
    </row>
    <row r="38365" spans="56:142" x14ac:dyDescent="0.2">
      <c r="BD38365" s="325"/>
      <c r="EL38365" s="325"/>
    </row>
    <row r="38366" spans="56:142" x14ac:dyDescent="0.2">
      <c r="BD38366" s="325"/>
      <c r="EL38366" s="325"/>
    </row>
    <row r="38367" spans="56:142" x14ac:dyDescent="0.2">
      <c r="BD38367" s="325"/>
      <c r="EL38367" s="325"/>
    </row>
    <row r="38368" spans="56:142" x14ac:dyDescent="0.2">
      <c r="BD38368" s="325"/>
      <c r="EL38368" s="325"/>
    </row>
    <row r="38369" spans="56:142" x14ac:dyDescent="0.2">
      <c r="BD38369" s="325"/>
      <c r="EL38369" s="325"/>
    </row>
    <row r="38370" spans="56:142" x14ac:dyDescent="0.2">
      <c r="BD38370" s="325"/>
      <c r="EL38370" s="325"/>
    </row>
    <row r="38371" spans="56:142" x14ac:dyDescent="0.2">
      <c r="BD38371" s="325"/>
      <c r="EL38371" s="325"/>
    </row>
    <row r="38372" spans="56:142" x14ac:dyDescent="0.2">
      <c r="BD38372" s="325"/>
      <c r="EL38372" s="325"/>
    </row>
    <row r="38373" spans="56:142" x14ac:dyDescent="0.2">
      <c r="BD38373" s="325"/>
      <c r="EL38373" s="325"/>
    </row>
    <row r="38374" spans="56:142" x14ac:dyDescent="0.2">
      <c r="BD38374" s="325"/>
      <c r="EL38374" s="325"/>
    </row>
    <row r="38375" spans="56:142" x14ac:dyDescent="0.2">
      <c r="BD38375" s="325"/>
      <c r="EL38375" s="325"/>
    </row>
    <row r="38376" spans="56:142" x14ac:dyDescent="0.2">
      <c r="BD38376" s="325"/>
      <c r="EL38376" s="325"/>
    </row>
    <row r="38377" spans="56:142" x14ac:dyDescent="0.2">
      <c r="BD38377" s="325"/>
      <c r="EL38377" s="325"/>
    </row>
    <row r="38378" spans="56:142" x14ac:dyDescent="0.2">
      <c r="BD38378" s="325"/>
      <c r="EL38378" s="325"/>
    </row>
    <row r="38379" spans="56:142" x14ac:dyDescent="0.2">
      <c r="BD38379" s="325"/>
      <c r="EL38379" s="325"/>
    </row>
    <row r="38380" spans="56:142" x14ac:dyDescent="0.2">
      <c r="BD38380" s="325"/>
      <c r="EL38380" s="325"/>
    </row>
    <row r="38381" spans="56:142" x14ac:dyDescent="0.2">
      <c r="BD38381" s="325"/>
      <c r="EL38381" s="325"/>
    </row>
    <row r="38382" spans="56:142" x14ac:dyDescent="0.2">
      <c r="BD38382" s="325"/>
      <c r="EL38382" s="325"/>
    </row>
    <row r="38383" spans="56:142" x14ac:dyDescent="0.2">
      <c r="BD38383" s="325"/>
      <c r="EL38383" s="325"/>
    </row>
    <row r="38384" spans="56:142" x14ac:dyDescent="0.2">
      <c r="BD38384" s="325"/>
      <c r="EL38384" s="325"/>
    </row>
    <row r="38385" spans="56:142" x14ac:dyDescent="0.2">
      <c r="BD38385" s="325"/>
      <c r="EL38385" s="325"/>
    </row>
    <row r="38386" spans="56:142" x14ac:dyDescent="0.2">
      <c r="BD38386" s="325"/>
      <c r="EL38386" s="325"/>
    </row>
    <row r="38387" spans="56:142" x14ac:dyDescent="0.2">
      <c r="BD38387" s="325"/>
      <c r="EL38387" s="325"/>
    </row>
    <row r="38388" spans="56:142" x14ac:dyDescent="0.2">
      <c r="BD38388" s="325"/>
      <c r="EL38388" s="325"/>
    </row>
    <row r="38389" spans="56:142" x14ac:dyDescent="0.2">
      <c r="BD38389" s="325"/>
      <c r="EL38389" s="325"/>
    </row>
    <row r="38390" spans="56:142" x14ac:dyDescent="0.2">
      <c r="BD38390" s="325"/>
      <c r="EL38390" s="325"/>
    </row>
    <row r="38391" spans="56:142" x14ac:dyDescent="0.2">
      <c r="BD38391" s="325"/>
      <c r="EL38391" s="325"/>
    </row>
    <row r="38392" spans="56:142" x14ac:dyDescent="0.2">
      <c r="BD38392" s="325"/>
      <c r="EL38392" s="325"/>
    </row>
    <row r="38393" spans="56:142" x14ac:dyDescent="0.2">
      <c r="BD38393" s="325"/>
      <c r="EL38393" s="325"/>
    </row>
    <row r="38394" spans="56:142" x14ac:dyDescent="0.2">
      <c r="BD38394" s="325"/>
      <c r="EL38394" s="325"/>
    </row>
    <row r="38395" spans="56:142" x14ac:dyDescent="0.2">
      <c r="BD38395" s="325"/>
      <c r="EL38395" s="325"/>
    </row>
    <row r="38396" spans="56:142" x14ac:dyDescent="0.2">
      <c r="BD38396" s="325"/>
      <c r="EL38396" s="325"/>
    </row>
    <row r="38397" spans="56:142" x14ac:dyDescent="0.2">
      <c r="BD38397" s="325"/>
      <c r="EL38397" s="325"/>
    </row>
    <row r="38398" spans="56:142" x14ac:dyDescent="0.2">
      <c r="BD38398" s="325"/>
      <c r="EL38398" s="325"/>
    </row>
    <row r="38399" spans="56:142" x14ac:dyDescent="0.2">
      <c r="BD38399" s="325"/>
      <c r="EL38399" s="325"/>
    </row>
    <row r="38400" spans="56:142" x14ac:dyDescent="0.2">
      <c r="BD38400" s="325"/>
      <c r="EL38400" s="325"/>
    </row>
    <row r="38401" spans="56:142" x14ac:dyDescent="0.2">
      <c r="BD38401" s="325"/>
      <c r="EL38401" s="325"/>
    </row>
    <row r="38402" spans="56:142" x14ac:dyDescent="0.2">
      <c r="BD38402" s="325"/>
      <c r="EL38402" s="325"/>
    </row>
    <row r="38403" spans="56:142" x14ac:dyDescent="0.2">
      <c r="BD38403" s="325"/>
      <c r="EL38403" s="325"/>
    </row>
    <row r="38404" spans="56:142" x14ac:dyDescent="0.2">
      <c r="BD38404" s="325"/>
      <c r="EL38404" s="325"/>
    </row>
    <row r="38405" spans="56:142" x14ac:dyDescent="0.2">
      <c r="BD38405" s="325"/>
      <c r="EL38405" s="325"/>
    </row>
    <row r="38406" spans="56:142" x14ac:dyDescent="0.2">
      <c r="BD38406" s="325"/>
      <c r="EL38406" s="325"/>
    </row>
    <row r="38407" spans="56:142" x14ac:dyDescent="0.2">
      <c r="BD38407" s="325"/>
      <c r="EL38407" s="325"/>
    </row>
    <row r="38408" spans="56:142" x14ac:dyDescent="0.2">
      <c r="BD38408" s="325"/>
      <c r="EL38408" s="325"/>
    </row>
    <row r="38409" spans="56:142" x14ac:dyDescent="0.2">
      <c r="BD38409" s="325"/>
      <c r="EL38409" s="325"/>
    </row>
    <row r="38410" spans="56:142" x14ac:dyDescent="0.2">
      <c r="BD38410" s="325"/>
      <c r="EL38410" s="325"/>
    </row>
    <row r="38411" spans="56:142" x14ac:dyDescent="0.2">
      <c r="BD38411" s="325"/>
      <c r="EL38411" s="325"/>
    </row>
    <row r="38412" spans="56:142" x14ac:dyDescent="0.2">
      <c r="BD38412" s="325"/>
      <c r="EL38412" s="325"/>
    </row>
    <row r="38413" spans="56:142" x14ac:dyDescent="0.2">
      <c r="BD38413" s="325"/>
      <c r="EL38413" s="325"/>
    </row>
    <row r="38414" spans="56:142" x14ac:dyDescent="0.2">
      <c r="BD38414" s="325"/>
      <c r="EL38414" s="325"/>
    </row>
    <row r="38415" spans="56:142" x14ac:dyDescent="0.2">
      <c r="BD38415" s="325"/>
      <c r="EL38415" s="325"/>
    </row>
    <row r="38416" spans="56:142" x14ac:dyDescent="0.2">
      <c r="BD38416" s="325"/>
      <c r="EL38416" s="325"/>
    </row>
    <row r="38417" spans="56:142" x14ac:dyDescent="0.2">
      <c r="BD38417" s="325"/>
      <c r="EL38417" s="325"/>
    </row>
    <row r="38418" spans="56:142" x14ac:dyDescent="0.2">
      <c r="BD38418" s="325"/>
      <c r="EL38418" s="325"/>
    </row>
    <row r="38419" spans="56:142" x14ac:dyDescent="0.2">
      <c r="BD38419" s="325"/>
      <c r="EL38419" s="325"/>
    </row>
    <row r="38420" spans="56:142" x14ac:dyDescent="0.2">
      <c r="BD38420" s="325"/>
      <c r="EL38420" s="325"/>
    </row>
    <row r="38421" spans="56:142" x14ac:dyDescent="0.2">
      <c r="BD38421" s="325"/>
      <c r="EL38421" s="325"/>
    </row>
    <row r="38422" spans="56:142" x14ac:dyDescent="0.2">
      <c r="BD38422" s="325"/>
      <c r="EL38422" s="325"/>
    </row>
    <row r="38423" spans="56:142" x14ac:dyDescent="0.2">
      <c r="BD38423" s="325"/>
      <c r="EL38423" s="325"/>
    </row>
    <row r="38424" spans="56:142" x14ac:dyDescent="0.2">
      <c r="BD38424" s="325"/>
      <c r="EL38424" s="325"/>
    </row>
    <row r="38425" spans="56:142" x14ac:dyDescent="0.2">
      <c r="BD38425" s="325"/>
      <c r="EL38425" s="325"/>
    </row>
    <row r="38426" spans="56:142" x14ac:dyDescent="0.2">
      <c r="BD38426" s="325"/>
      <c r="EL38426" s="325"/>
    </row>
    <row r="38427" spans="56:142" x14ac:dyDescent="0.2">
      <c r="BD38427" s="325"/>
      <c r="EL38427" s="325"/>
    </row>
    <row r="38428" spans="56:142" x14ac:dyDescent="0.2">
      <c r="BD38428" s="325"/>
      <c r="EL38428" s="325"/>
    </row>
    <row r="38429" spans="56:142" x14ac:dyDescent="0.2">
      <c r="BD38429" s="325"/>
      <c r="EL38429" s="325"/>
    </row>
    <row r="38430" spans="56:142" x14ac:dyDescent="0.2">
      <c r="BD38430" s="325"/>
      <c r="EL38430" s="325"/>
    </row>
    <row r="38431" spans="56:142" x14ac:dyDescent="0.2">
      <c r="BD38431" s="325"/>
      <c r="EL38431" s="325"/>
    </row>
    <row r="38432" spans="56:142" x14ac:dyDescent="0.2">
      <c r="BD38432" s="325"/>
      <c r="EL38432" s="325"/>
    </row>
    <row r="38433" spans="56:142" x14ac:dyDescent="0.2">
      <c r="BD38433" s="325"/>
      <c r="EL38433" s="325"/>
    </row>
    <row r="38434" spans="56:142" x14ac:dyDescent="0.2">
      <c r="BD38434" s="325"/>
      <c r="EL38434" s="325"/>
    </row>
    <row r="38435" spans="56:142" x14ac:dyDescent="0.2">
      <c r="BD38435" s="325"/>
      <c r="EL38435" s="325"/>
    </row>
    <row r="38436" spans="56:142" x14ac:dyDescent="0.2">
      <c r="BD38436" s="325"/>
      <c r="EL38436" s="325"/>
    </row>
    <row r="38437" spans="56:142" x14ac:dyDescent="0.2">
      <c r="BD38437" s="325"/>
      <c r="EL38437" s="325"/>
    </row>
    <row r="38438" spans="56:142" x14ac:dyDescent="0.2">
      <c r="BD38438" s="325"/>
      <c r="EL38438" s="325"/>
    </row>
    <row r="38439" spans="56:142" x14ac:dyDescent="0.2">
      <c r="BD38439" s="325"/>
      <c r="EL38439" s="325"/>
    </row>
    <row r="38440" spans="56:142" x14ac:dyDescent="0.2">
      <c r="BD38440" s="325"/>
      <c r="EL38440" s="325"/>
    </row>
    <row r="38441" spans="56:142" x14ac:dyDescent="0.2">
      <c r="BD38441" s="325"/>
      <c r="EL38441" s="325"/>
    </row>
    <row r="38442" spans="56:142" x14ac:dyDescent="0.2">
      <c r="BD38442" s="325"/>
      <c r="EL38442" s="325"/>
    </row>
    <row r="38443" spans="56:142" x14ac:dyDescent="0.2">
      <c r="BD38443" s="325"/>
      <c r="EL38443" s="325"/>
    </row>
    <row r="38444" spans="56:142" x14ac:dyDescent="0.2">
      <c r="BD38444" s="325"/>
      <c r="EL38444" s="325"/>
    </row>
    <row r="38445" spans="56:142" x14ac:dyDescent="0.2">
      <c r="BD38445" s="325"/>
      <c r="EL38445" s="325"/>
    </row>
    <row r="38446" spans="56:142" x14ac:dyDescent="0.2">
      <c r="BD38446" s="325"/>
      <c r="EL38446" s="325"/>
    </row>
    <row r="38447" spans="56:142" x14ac:dyDescent="0.2">
      <c r="BD38447" s="325"/>
      <c r="EL38447" s="325"/>
    </row>
    <row r="38448" spans="56:142" x14ac:dyDescent="0.2">
      <c r="BD38448" s="325"/>
      <c r="EL38448" s="325"/>
    </row>
    <row r="38449" spans="56:142" x14ac:dyDescent="0.2">
      <c r="BD38449" s="325"/>
      <c r="EL38449" s="325"/>
    </row>
    <row r="38450" spans="56:142" x14ac:dyDescent="0.2">
      <c r="BD38450" s="325"/>
      <c r="EL38450" s="325"/>
    </row>
    <row r="38451" spans="56:142" x14ac:dyDescent="0.2">
      <c r="BD38451" s="325"/>
      <c r="EL38451" s="325"/>
    </row>
    <row r="38452" spans="56:142" x14ac:dyDescent="0.2">
      <c r="BD38452" s="325"/>
      <c r="EL38452" s="325"/>
    </row>
    <row r="38453" spans="56:142" x14ac:dyDescent="0.2">
      <c r="BD38453" s="325"/>
      <c r="EL38453" s="325"/>
    </row>
    <row r="38454" spans="56:142" x14ac:dyDescent="0.2">
      <c r="BD38454" s="325"/>
      <c r="EL38454" s="325"/>
    </row>
    <row r="38455" spans="56:142" x14ac:dyDescent="0.2">
      <c r="BD38455" s="325"/>
      <c r="EL38455" s="325"/>
    </row>
    <row r="38456" spans="56:142" x14ac:dyDescent="0.2">
      <c r="BD38456" s="325"/>
      <c r="EL38456" s="325"/>
    </row>
    <row r="38457" spans="56:142" x14ac:dyDescent="0.2">
      <c r="BD38457" s="325"/>
      <c r="EL38457" s="325"/>
    </row>
    <row r="38458" spans="56:142" x14ac:dyDescent="0.2">
      <c r="BD38458" s="325"/>
      <c r="EL38458" s="325"/>
    </row>
    <row r="38459" spans="56:142" x14ac:dyDescent="0.2">
      <c r="BD38459" s="325"/>
      <c r="EL38459" s="325"/>
    </row>
    <row r="38460" spans="56:142" x14ac:dyDescent="0.2">
      <c r="BD38460" s="325"/>
      <c r="EL38460" s="325"/>
    </row>
    <row r="38461" spans="56:142" x14ac:dyDescent="0.2">
      <c r="BD38461" s="325"/>
      <c r="EL38461" s="325"/>
    </row>
    <row r="38462" spans="56:142" x14ac:dyDescent="0.2">
      <c r="BD38462" s="325"/>
      <c r="EL38462" s="325"/>
    </row>
    <row r="38463" spans="56:142" x14ac:dyDescent="0.2">
      <c r="BD38463" s="325"/>
      <c r="EL38463" s="325"/>
    </row>
    <row r="38464" spans="56:142" x14ac:dyDescent="0.2">
      <c r="BD38464" s="325"/>
      <c r="EL38464" s="325"/>
    </row>
    <row r="38465" spans="56:142" x14ac:dyDescent="0.2">
      <c r="BD38465" s="325"/>
      <c r="EL38465" s="325"/>
    </row>
    <row r="38466" spans="56:142" x14ac:dyDescent="0.2">
      <c r="BD38466" s="325"/>
      <c r="EL38466" s="325"/>
    </row>
    <row r="38467" spans="56:142" x14ac:dyDescent="0.2">
      <c r="BD38467" s="325"/>
      <c r="EL38467" s="325"/>
    </row>
    <row r="38468" spans="56:142" x14ac:dyDescent="0.2">
      <c r="BD38468" s="325"/>
      <c r="EL38468" s="325"/>
    </row>
    <row r="38469" spans="56:142" x14ac:dyDescent="0.2">
      <c r="BD38469" s="325"/>
      <c r="EL38469" s="325"/>
    </row>
    <row r="38470" spans="56:142" x14ac:dyDescent="0.2">
      <c r="BD38470" s="325"/>
      <c r="EL38470" s="325"/>
    </row>
    <row r="38471" spans="56:142" x14ac:dyDescent="0.2">
      <c r="BD38471" s="325"/>
      <c r="EL38471" s="325"/>
    </row>
    <row r="38472" spans="56:142" x14ac:dyDescent="0.2">
      <c r="BD38472" s="325"/>
      <c r="EL38472" s="325"/>
    </row>
    <row r="38473" spans="56:142" x14ac:dyDescent="0.2">
      <c r="BD38473" s="325"/>
      <c r="EL38473" s="325"/>
    </row>
    <row r="38474" spans="56:142" x14ac:dyDescent="0.2">
      <c r="BD38474" s="325"/>
      <c r="EL38474" s="325"/>
    </row>
    <row r="38475" spans="56:142" x14ac:dyDescent="0.2">
      <c r="BD38475" s="325"/>
      <c r="EL38475" s="325"/>
    </row>
    <row r="38476" spans="56:142" x14ac:dyDescent="0.2">
      <c r="BD38476" s="325"/>
      <c r="EL38476" s="325"/>
    </row>
    <row r="38477" spans="56:142" x14ac:dyDescent="0.2">
      <c r="BD38477" s="325"/>
      <c r="EL38477" s="325"/>
    </row>
    <row r="38478" spans="56:142" x14ac:dyDescent="0.2">
      <c r="BD38478" s="325"/>
      <c r="EL38478" s="325"/>
    </row>
    <row r="38479" spans="56:142" x14ac:dyDescent="0.2">
      <c r="BD38479" s="325"/>
      <c r="EL38479" s="325"/>
    </row>
    <row r="38480" spans="56:142" x14ac:dyDescent="0.2">
      <c r="BD38480" s="325"/>
      <c r="EL38480" s="325"/>
    </row>
    <row r="38481" spans="56:142" x14ac:dyDescent="0.2">
      <c r="BD38481" s="325"/>
      <c r="EL38481" s="325"/>
    </row>
    <row r="38482" spans="56:142" x14ac:dyDescent="0.2">
      <c r="BD38482" s="325"/>
      <c r="EL38482" s="325"/>
    </row>
    <row r="38483" spans="56:142" x14ac:dyDescent="0.2">
      <c r="BD38483" s="325"/>
      <c r="EL38483" s="325"/>
    </row>
    <row r="38484" spans="56:142" x14ac:dyDescent="0.2">
      <c r="BD38484" s="325"/>
      <c r="EL38484" s="325"/>
    </row>
    <row r="38485" spans="56:142" x14ac:dyDescent="0.2">
      <c r="BD38485" s="325"/>
      <c r="EL38485" s="325"/>
    </row>
    <row r="38486" spans="56:142" x14ac:dyDescent="0.2">
      <c r="BD38486" s="325"/>
      <c r="EL38486" s="325"/>
    </row>
    <row r="38487" spans="56:142" x14ac:dyDescent="0.2">
      <c r="BD38487" s="325"/>
      <c r="EL38487" s="325"/>
    </row>
    <row r="38488" spans="56:142" x14ac:dyDescent="0.2">
      <c r="BD38488" s="325"/>
      <c r="EL38488" s="325"/>
    </row>
    <row r="38489" spans="56:142" x14ac:dyDescent="0.2">
      <c r="BD38489" s="325"/>
      <c r="EL38489" s="325"/>
    </row>
    <row r="38490" spans="56:142" x14ac:dyDescent="0.2">
      <c r="BD38490" s="325"/>
      <c r="EL38490" s="325"/>
    </row>
    <row r="38491" spans="56:142" x14ac:dyDescent="0.2">
      <c r="BD38491" s="325"/>
      <c r="EL38491" s="325"/>
    </row>
    <row r="38492" spans="56:142" x14ac:dyDescent="0.2">
      <c r="BD38492" s="325"/>
      <c r="EL38492" s="325"/>
    </row>
    <row r="38493" spans="56:142" x14ac:dyDescent="0.2">
      <c r="BD38493" s="325"/>
      <c r="EL38493" s="325"/>
    </row>
    <row r="38494" spans="56:142" x14ac:dyDescent="0.2">
      <c r="BD38494" s="325"/>
      <c r="EL38494" s="325"/>
    </row>
    <row r="38495" spans="56:142" x14ac:dyDescent="0.2">
      <c r="BD38495" s="325"/>
      <c r="EL38495" s="325"/>
    </row>
    <row r="38496" spans="56:142" x14ac:dyDescent="0.2">
      <c r="BD38496" s="325"/>
      <c r="EL38496" s="325"/>
    </row>
    <row r="38497" spans="56:142" x14ac:dyDescent="0.2">
      <c r="BD38497" s="325"/>
      <c r="EL38497" s="325"/>
    </row>
    <row r="38498" spans="56:142" x14ac:dyDescent="0.2">
      <c r="BD38498" s="325"/>
      <c r="EL38498" s="325"/>
    </row>
    <row r="38499" spans="56:142" x14ac:dyDescent="0.2">
      <c r="BD38499" s="325"/>
      <c r="EL38499" s="325"/>
    </row>
    <row r="38500" spans="56:142" x14ac:dyDescent="0.2">
      <c r="BD38500" s="325"/>
      <c r="EL38500" s="325"/>
    </row>
    <row r="38501" spans="56:142" x14ac:dyDescent="0.2">
      <c r="BD38501" s="325"/>
      <c r="EL38501" s="325"/>
    </row>
    <row r="38502" spans="56:142" x14ac:dyDescent="0.2">
      <c r="BD38502" s="325"/>
      <c r="EL38502" s="325"/>
    </row>
    <row r="38503" spans="56:142" x14ac:dyDescent="0.2">
      <c r="BD38503" s="325"/>
      <c r="EL38503" s="325"/>
    </row>
    <row r="38504" spans="56:142" x14ac:dyDescent="0.2">
      <c r="BD38504" s="325"/>
      <c r="EL38504" s="325"/>
    </row>
    <row r="38505" spans="56:142" x14ac:dyDescent="0.2">
      <c r="BD38505" s="325"/>
      <c r="EL38505" s="325"/>
    </row>
    <row r="38506" spans="56:142" x14ac:dyDescent="0.2">
      <c r="BD38506" s="325"/>
      <c r="EL38506" s="325"/>
    </row>
    <row r="38507" spans="56:142" x14ac:dyDescent="0.2">
      <c r="BD38507" s="325"/>
      <c r="EL38507" s="325"/>
    </row>
    <row r="38508" spans="56:142" x14ac:dyDescent="0.2">
      <c r="BD38508" s="325"/>
      <c r="EL38508" s="325"/>
    </row>
    <row r="38509" spans="56:142" x14ac:dyDescent="0.2">
      <c r="BD38509" s="325"/>
      <c r="EL38509" s="325"/>
    </row>
    <row r="38510" spans="56:142" x14ac:dyDescent="0.2">
      <c r="BD38510" s="325"/>
      <c r="EL38510" s="325"/>
    </row>
    <row r="38511" spans="56:142" x14ac:dyDescent="0.2">
      <c r="BD38511" s="325"/>
      <c r="EL38511" s="325"/>
    </row>
    <row r="38512" spans="56:142" x14ac:dyDescent="0.2">
      <c r="BD38512" s="325"/>
      <c r="EL38512" s="325"/>
    </row>
    <row r="38513" spans="56:142" x14ac:dyDescent="0.2">
      <c r="BD38513" s="325"/>
      <c r="EL38513" s="325"/>
    </row>
    <row r="38514" spans="56:142" x14ac:dyDescent="0.2">
      <c r="BD38514" s="325"/>
      <c r="EL38514" s="325"/>
    </row>
    <row r="38515" spans="56:142" x14ac:dyDescent="0.2">
      <c r="BD38515" s="325"/>
      <c r="EL38515" s="325"/>
    </row>
    <row r="38516" spans="56:142" x14ac:dyDescent="0.2">
      <c r="BD38516" s="325"/>
      <c r="EL38516" s="325"/>
    </row>
    <row r="38517" spans="56:142" x14ac:dyDescent="0.2">
      <c r="BD38517" s="325"/>
      <c r="EL38517" s="325"/>
    </row>
    <row r="38518" spans="56:142" x14ac:dyDescent="0.2">
      <c r="BD38518" s="325"/>
      <c r="EL38518" s="325"/>
    </row>
    <row r="38519" spans="56:142" x14ac:dyDescent="0.2">
      <c r="BD38519" s="325"/>
      <c r="EL38519" s="325"/>
    </row>
    <row r="38520" spans="56:142" x14ac:dyDescent="0.2">
      <c r="BD38520" s="325"/>
      <c r="EL38520" s="325"/>
    </row>
    <row r="38521" spans="56:142" x14ac:dyDescent="0.2">
      <c r="BD38521" s="325"/>
      <c r="EL38521" s="325"/>
    </row>
    <row r="38522" spans="56:142" x14ac:dyDescent="0.2">
      <c r="BD38522" s="325"/>
      <c r="EL38522" s="325"/>
    </row>
    <row r="38523" spans="56:142" x14ac:dyDescent="0.2">
      <c r="BD38523" s="325"/>
      <c r="EL38523" s="325"/>
    </row>
    <row r="38524" spans="56:142" x14ac:dyDescent="0.2">
      <c r="BD38524" s="325"/>
      <c r="EL38524" s="325"/>
    </row>
    <row r="38525" spans="56:142" x14ac:dyDescent="0.2">
      <c r="BD38525" s="325"/>
      <c r="EL38525" s="325"/>
    </row>
    <row r="38526" spans="56:142" x14ac:dyDescent="0.2">
      <c r="BD38526" s="325"/>
      <c r="EL38526" s="325"/>
    </row>
    <row r="38527" spans="56:142" x14ac:dyDescent="0.2">
      <c r="BD38527" s="325"/>
      <c r="EL38527" s="325"/>
    </row>
    <row r="38528" spans="56:142" x14ac:dyDescent="0.2">
      <c r="BD38528" s="325"/>
      <c r="EL38528" s="325"/>
    </row>
    <row r="38529" spans="56:142" x14ac:dyDescent="0.2">
      <c r="BD38529" s="325"/>
      <c r="EL38529" s="325"/>
    </row>
    <row r="38530" spans="56:142" x14ac:dyDescent="0.2">
      <c r="BD38530" s="325"/>
      <c r="EL38530" s="325"/>
    </row>
    <row r="38531" spans="56:142" x14ac:dyDescent="0.2">
      <c r="BD38531" s="325"/>
      <c r="EL38531" s="325"/>
    </row>
    <row r="38532" spans="56:142" x14ac:dyDescent="0.2">
      <c r="BD38532" s="325"/>
      <c r="EL38532" s="325"/>
    </row>
    <row r="38533" spans="56:142" x14ac:dyDescent="0.2">
      <c r="BD38533" s="325"/>
      <c r="EL38533" s="325"/>
    </row>
    <row r="38534" spans="56:142" x14ac:dyDescent="0.2">
      <c r="BD38534" s="325"/>
      <c r="EL38534" s="325"/>
    </row>
    <row r="38535" spans="56:142" x14ac:dyDescent="0.2">
      <c r="BD38535" s="325"/>
      <c r="EL38535" s="325"/>
    </row>
    <row r="38536" spans="56:142" x14ac:dyDescent="0.2">
      <c r="BD38536" s="325"/>
      <c r="EL38536" s="325"/>
    </row>
    <row r="38537" spans="56:142" x14ac:dyDescent="0.2">
      <c r="BD38537" s="325"/>
      <c r="EL38537" s="325"/>
    </row>
    <row r="38538" spans="56:142" x14ac:dyDescent="0.2">
      <c r="BD38538" s="325"/>
      <c r="EL38538" s="325"/>
    </row>
    <row r="38539" spans="56:142" x14ac:dyDescent="0.2">
      <c r="BD38539" s="325"/>
      <c r="EL38539" s="325"/>
    </row>
    <row r="38540" spans="56:142" x14ac:dyDescent="0.2">
      <c r="BD38540" s="325"/>
      <c r="EL38540" s="325"/>
    </row>
    <row r="38541" spans="56:142" x14ac:dyDescent="0.2">
      <c r="BD38541" s="325"/>
      <c r="EL38541" s="325"/>
    </row>
    <row r="38542" spans="56:142" x14ac:dyDescent="0.2">
      <c r="BD38542" s="325"/>
      <c r="EL38542" s="325"/>
    </row>
    <row r="38543" spans="56:142" x14ac:dyDescent="0.2">
      <c r="BD38543" s="325"/>
      <c r="EL38543" s="325"/>
    </row>
    <row r="38544" spans="56:142" x14ac:dyDescent="0.2">
      <c r="BD38544" s="325"/>
      <c r="EL38544" s="325"/>
    </row>
    <row r="38545" spans="56:142" x14ac:dyDescent="0.2">
      <c r="BD38545" s="325"/>
      <c r="EL38545" s="325"/>
    </row>
    <row r="38546" spans="56:142" x14ac:dyDescent="0.2">
      <c r="BD38546" s="325"/>
      <c r="EL38546" s="325"/>
    </row>
    <row r="38547" spans="56:142" x14ac:dyDescent="0.2">
      <c r="BD38547" s="325"/>
      <c r="EL38547" s="325"/>
    </row>
    <row r="38548" spans="56:142" x14ac:dyDescent="0.2">
      <c r="BD38548" s="325"/>
      <c r="EL38548" s="325"/>
    </row>
    <row r="38549" spans="56:142" x14ac:dyDescent="0.2">
      <c r="BD38549" s="325"/>
      <c r="EL38549" s="325"/>
    </row>
    <row r="38550" spans="56:142" x14ac:dyDescent="0.2">
      <c r="BD38550" s="325"/>
      <c r="EL38550" s="325"/>
    </row>
    <row r="38551" spans="56:142" x14ac:dyDescent="0.2">
      <c r="BD38551" s="325"/>
      <c r="EL38551" s="325"/>
    </row>
    <row r="38552" spans="56:142" x14ac:dyDescent="0.2">
      <c r="BD38552" s="325"/>
      <c r="EL38552" s="325"/>
    </row>
    <row r="38553" spans="56:142" x14ac:dyDescent="0.2">
      <c r="BD38553" s="325"/>
      <c r="EL38553" s="325"/>
    </row>
    <row r="38554" spans="56:142" x14ac:dyDescent="0.2">
      <c r="BD38554" s="325"/>
      <c r="EL38554" s="325"/>
    </row>
    <row r="38555" spans="56:142" x14ac:dyDescent="0.2">
      <c r="BD38555" s="325"/>
      <c r="EL38555" s="325"/>
    </row>
    <row r="38556" spans="56:142" x14ac:dyDescent="0.2">
      <c r="BD38556" s="325"/>
      <c r="EL38556" s="325"/>
    </row>
    <row r="38557" spans="56:142" x14ac:dyDescent="0.2">
      <c r="BD38557" s="325"/>
      <c r="EL38557" s="325"/>
    </row>
    <row r="38558" spans="56:142" x14ac:dyDescent="0.2">
      <c r="BD38558" s="325"/>
      <c r="EL38558" s="325"/>
    </row>
    <row r="38559" spans="56:142" x14ac:dyDescent="0.2">
      <c r="BD38559" s="325"/>
      <c r="EL38559" s="325"/>
    </row>
    <row r="38560" spans="56:142" x14ac:dyDescent="0.2">
      <c r="BD38560" s="325"/>
      <c r="EL38560" s="325"/>
    </row>
    <row r="38561" spans="56:142" x14ac:dyDescent="0.2">
      <c r="BD38561" s="325"/>
      <c r="EL38561" s="325"/>
    </row>
    <row r="38562" spans="56:142" x14ac:dyDescent="0.2">
      <c r="BD38562" s="325"/>
      <c r="EL38562" s="325"/>
    </row>
    <row r="38563" spans="56:142" x14ac:dyDescent="0.2">
      <c r="BD38563" s="325"/>
      <c r="EL38563" s="325"/>
    </row>
    <row r="38564" spans="56:142" x14ac:dyDescent="0.2">
      <c r="BD38564" s="325"/>
      <c r="EL38564" s="325"/>
    </row>
    <row r="38565" spans="56:142" x14ac:dyDescent="0.2">
      <c r="BD38565" s="325"/>
      <c r="EL38565" s="325"/>
    </row>
    <row r="38566" spans="56:142" x14ac:dyDescent="0.2">
      <c r="BD38566" s="325"/>
      <c r="EL38566" s="325"/>
    </row>
    <row r="38567" spans="56:142" x14ac:dyDescent="0.2">
      <c r="BD38567" s="325"/>
      <c r="EL38567" s="325"/>
    </row>
    <row r="38568" spans="56:142" x14ac:dyDescent="0.2">
      <c r="BD38568" s="325"/>
      <c r="EL38568" s="325"/>
    </row>
    <row r="38569" spans="56:142" x14ac:dyDescent="0.2">
      <c r="BD38569" s="325"/>
      <c r="EL38569" s="325"/>
    </row>
    <row r="38570" spans="56:142" x14ac:dyDescent="0.2">
      <c r="BD38570" s="325"/>
      <c r="EL38570" s="325"/>
    </row>
    <row r="38571" spans="56:142" x14ac:dyDescent="0.2">
      <c r="BD38571" s="325"/>
      <c r="EL38571" s="325"/>
    </row>
    <row r="38572" spans="56:142" x14ac:dyDescent="0.2">
      <c r="BD38572" s="325"/>
      <c r="EL38572" s="325"/>
    </row>
    <row r="38573" spans="56:142" x14ac:dyDescent="0.2">
      <c r="BD38573" s="325"/>
      <c r="EL38573" s="325"/>
    </row>
    <row r="38574" spans="56:142" x14ac:dyDescent="0.2">
      <c r="BD38574" s="325"/>
      <c r="EL38574" s="325"/>
    </row>
    <row r="38575" spans="56:142" x14ac:dyDescent="0.2">
      <c r="BD38575" s="325"/>
      <c r="EL38575" s="325"/>
    </row>
    <row r="38576" spans="56:142" x14ac:dyDescent="0.2">
      <c r="BD38576" s="325"/>
      <c r="EL38576" s="325"/>
    </row>
    <row r="38577" spans="56:142" x14ac:dyDescent="0.2">
      <c r="BD38577" s="325"/>
      <c r="EL38577" s="325"/>
    </row>
    <row r="38578" spans="56:142" x14ac:dyDescent="0.2">
      <c r="BD38578" s="325"/>
      <c r="EL38578" s="325"/>
    </row>
    <row r="38579" spans="56:142" x14ac:dyDescent="0.2">
      <c r="BD38579" s="325"/>
      <c r="EL38579" s="325"/>
    </row>
    <row r="38580" spans="56:142" x14ac:dyDescent="0.2">
      <c r="BD38580" s="325"/>
      <c r="EL38580" s="325"/>
    </row>
    <row r="38581" spans="56:142" x14ac:dyDescent="0.2">
      <c r="BD38581" s="325"/>
      <c r="EL38581" s="325"/>
    </row>
    <row r="38582" spans="56:142" x14ac:dyDescent="0.2">
      <c r="BD38582" s="325"/>
      <c r="EL38582" s="325"/>
    </row>
    <row r="38583" spans="56:142" x14ac:dyDescent="0.2">
      <c r="BD38583" s="325"/>
      <c r="EL38583" s="325"/>
    </row>
    <row r="38584" spans="56:142" x14ac:dyDescent="0.2">
      <c r="BD38584" s="325"/>
      <c r="EL38584" s="325"/>
    </row>
    <row r="38585" spans="56:142" x14ac:dyDescent="0.2">
      <c r="BD38585" s="325"/>
      <c r="EL38585" s="325"/>
    </row>
    <row r="38586" spans="56:142" x14ac:dyDescent="0.2">
      <c r="BD38586" s="325"/>
      <c r="EL38586" s="325"/>
    </row>
    <row r="38587" spans="56:142" x14ac:dyDescent="0.2">
      <c r="BD38587" s="325"/>
      <c r="EL38587" s="325"/>
    </row>
    <row r="38588" spans="56:142" x14ac:dyDescent="0.2">
      <c r="BD38588" s="325"/>
      <c r="EL38588" s="325"/>
    </row>
    <row r="38589" spans="56:142" x14ac:dyDescent="0.2">
      <c r="BD38589" s="325"/>
      <c r="EL38589" s="325"/>
    </row>
    <row r="38590" spans="56:142" x14ac:dyDescent="0.2">
      <c r="BD38590" s="325"/>
      <c r="EL38590" s="325"/>
    </row>
    <row r="38591" spans="56:142" x14ac:dyDescent="0.2">
      <c r="BD38591" s="325"/>
      <c r="EL38591" s="325"/>
    </row>
    <row r="38592" spans="56:142" x14ac:dyDescent="0.2">
      <c r="BD38592" s="325"/>
      <c r="EL38592" s="325"/>
    </row>
    <row r="38593" spans="56:142" x14ac:dyDescent="0.2">
      <c r="BD38593" s="325"/>
      <c r="EL38593" s="325"/>
    </row>
    <row r="38594" spans="56:142" x14ac:dyDescent="0.2">
      <c r="BD38594" s="325"/>
      <c r="EL38594" s="325"/>
    </row>
    <row r="38595" spans="56:142" x14ac:dyDescent="0.2">
      <c r="BD38595" s="325"/>
      <c r="EL38595" s="325"/>
    </row>
    <row r="38596" spans="56:142" x14ac:dyDescent="0.2">
      <c r="BD38596" s="325"/>
      <c r="EL38596" s="325"/>
    </row>
    <row r="38597" spans="56:142" x14ac:dyDescent="0.2">
      <c r="BD38597" s="325"/>
      <c r="EL38597" s="325"/>
    </row>
    <row r="38598" spans="56:142" x14ac:dyDescent="0.2">
      <c r="BD38598" s="325"/>
      <c r="EL38598" s="325"/>
    </row>
    <row r="38599" spans="56:142" x14ac:dyDescent="0.2">
      <c r="BD38599" s="325"/>
      <c r="EL38599" s="325"/>
    </row>
    <row r="38600" spans="56:142" x14ac:dyDescent="0.2">
      <c r="BD38600" s="325"/>
      <c r="EL38600" s="325"/>
    </row>
    <row r="38601" spans="56:142" x14ac:dyDescent="0.2">
      <c r="BD38601" s="325"/>
      <c r="EL38601" s="325"/>
    </row>
    <row r="38602" spans="56:142" x14ac:dyDescent="0.2">
      <c r="BD38602" s="325"/>
      <c r="EL38602" s="325"/>
    </row>
    <row r="38603" spans="56:142" x14ac:dyDescent="0.2">
      <c r="BD38603" s="325"/>
      <c r="EL38603" s="325"/>
    </row>
    <row r="38604" spans="56:142" x14ac:dyDescent="0.2">
      <c r="BD38604" s="325"/>
      <c r="EL38604" s="325"/>
    </row>
    <row r="38605" spans="56:142" x14ac:dyDescent="0.2">
      <c r="BD38605" s="325"/>
      <c r="EL38605" s="325"/>
    </row>
    <row r="38606" spans="56:142" x14ac:dyDescent="0.2">
      <c r="BD38606" s="325"/>
      <c r="EL38606" s="325"/>
    </row>
    <row r="38607" spans="56:142" x14ac:dyDescent="0.2">
      <c r="BD38607" s="325"/>
      <c r="EL38607" s="325"/>
    </row>
    <row r="38608" spans="56:142" x14ac:dyDescent="0.2">
      <c r="BD38608" s="325"/>
      <c r="EL38608" s="325"/>
    </row>
    <row r="38609" spans="56:142" x14ac:dyDescent="0.2">
      <c r="BD38609" s="325"/>
      <c r="EL38609" s="325"/>
    </row>
    <row r="38610" spans="56:142" x14ac:dyDescent="0.2">
      <c r="BD38610" s="325"/>
      <c r="EL38610" s="325"/>
    </row>
    <row r="38611" spans="56:142" x14ac:dyDescent="0.2">
      <c r="BD38611" s="325"/>
      <c r="EL38611" s="325"/>
    </row>
    <row r="38612" spans="56:142" x14ac:dyDescent="0.2">
      <c r="BD38612" s="325"/>
      <c r="EL38612" s="325"/>
    </row>
    <row r="38613" spans="56:142" x14ac:dyDescent="0.2">
      <c r="BD38613" s="325"/>
      <c r="EL38613" s="325"/>
    </row>
    <row r="38614" spans="56:142" x14ac:dyDescent="0.2">
      <c r="BD38614" s="325"/>
      <c r="EL38614" s="325"/>
    </row>
    <row r="38615" spans="56:142" x14ac:dyDescent="0.2">
      <c r="BD38615" s="325"/>
      <c r="EL38615" s="325"/>
    </row>
    <row r="38616" spans="56:142" x14ac:dyDescent="0.2">
      <c r="BD38616" s="325"/>
      <c r="EL38616" s="325"/>
    </row>
    <row r="38617" spans="56:142" x14ac:dyDescent="0.2">
      <c r="BD38617" s="325"/>
      <c r="EL38617" s="325"/>
    </row>
    <row r="38618" spans="56:142" x14ac:dyDescent="0.2">
      <c r="BD38618" s="325"/>
      <c r="EL38618" s="325"/>
    </row>
    <row r="38619" spans="56:142" x14ac:dyDescent="0.2">
      <c r="BD38619" s="325"/>
      <c r="EL38619" s="325"/>
    </row>
    <row r="38620" spans="56:142" x14ac:dyDescent="0.2">
      <c r="BD38620" s="325"/>
      <c r="EL38620" s="325"/>
    </row>
    <row r="38621" spans="56:142" x14ac:dyDescent="0.2">
      <c r="BD38621" s="325"/>
      <c r="EL38621" s="325"/>
    </row>
    <row r="38622" spans="56:142" x14ac:dyDescent="0.2">
      <c r="BD38622" s="325"/>
      <c r="EL38622" s="325"/>
    </row>
    <row r="38623" spans="56:142" x14ac:dyDescent="0.2">
      <c r="BD38623" s="325"/>
      <c r="EL38623" s="325"/>
    </row>
    <row r="38624" spans="56:142" x14ac:dyDescent="0.2">
      <c r="BD38624" s="325"/>
      <c r="EL38624" s="325"/>
    </row>
    <row r="38625" spans="56:142" x14ac:dyDescent="0.2">
      <c r="BD38625" s="325"/>
      <c r="EL38625" s="325"/>
    </row>
    <row r="38626" spans="56:142" x14ac:dyDescent="0.2">
      <c r="BD38626" s="325"/>
      <c r="EL38626" s="325"/>
    </row>
    <row r="38627" spans="56:142" x14ac:dyDescent="0.2">
      <c r="BD38627" s="325"/>
      <c r="EL38627" s="325"/>
    </row>
    <row r="38628" spans="56:142" x14ac:dyDescent="0.2">
      <c r="BD38628" s="325"/>
      <c r="EL38628" s="325"/>
    </row>
    <row r="38629" spans="56:142" x14ac:dyDescent="0.2">
      <c r="BD38629" s="325"/>
      <c r="EL38629" s="325"/>
    </row>
    <row r="38630" spans="56:142" x14ac:dyDescent="0.2">
      <c r="BD38630" s="325"/>
      <c r="EL38630" s="325"/>
    </row>
    <row r="38631" spans="56:142" x14ac:dyDescent="0.2">
      <c r="BD38631" s="325"/>
      <c r="EL38631" s="325"/>
    </row>
    <row r="38632" spans="56:142" x14ac:dyDescent="0.2">
      <c r="BD38632" s="325"/>
      <c r="EL38632" s="325"/>
    </row>
    <row r="38633" spans="56:142" x14ac:dyDescent="0.2">
      <c r="BD38633" s="325"/>
      <c r="EL38633" s="325"/>
    </row>
    <row r="38634" spans="56:142" x14ac:dyDescent="0.2">
      <c r="BD38634" s="325"/>
      <c r="EL38634" s="325"/>
    </row>
    <row r="38635" spans="56:142" x14ac:dyDescent="0.2">
      <c r="BD38635" s="325"/>
      <c r="EL38635" s="325"/>
    </row>
    <row r="38636" spans="56:142" x14ac:dyDescent="0.2">
      <c r="BD38636" s="325"/>
      <c r="EL38636" s="325"/>
    </row>
    <row r="38637" spans="56:142" x14ac:dyDescent="0.2">
      <c r="BD38637" s="325"/>
      <c r="EL38637" s="325"/>
    </row>
    <row r="38638" spans="56:142" x14ac:dyDescent="0.2">
      <c r="BD38638" s="325"/>
      <c r="EL38638" s="325"/>
    </row>
    <row r="38639" spans="56:142" x14ac:dyDescent="0.2">
      <c r="BD38639" s="325"/>
      <c r="EL38639" s="325"/>
    </row>
    <row r="38640" spans="56:142" x14ac:dyDescent="0.2">
      <c r="BD38640" s="325"/>
      <c r="EL38640" s="325"/>
    </row>
    <row r="38641" spans="56:142" x14ac:dyDescent="0.2">
      <c r="BD38641" s="325"/>
      <c r="EL38641" s="325"/>
    </row>
    <row r="38642" spans="56:142" x14ac:dyDescent="0.2">
      <c r="BD38642" s="325"/>
      <c r="EL38642" s="325"/>
    </row>
    <row r="38643" spans="56:142" x14ac:dyDescent="0.2">
      <c r="BD38643" s="325"/>
      <c r="EL38643" s="325"/>
    </row>
    <row r="38644" spans="56:142" x14ac:dyDescent="0.2">
      <c r="BD38644" s="325"/>
      <c r="EL38644" s="325"/>
    </row>
    <row r="38645" spans="56:142" x14ac:dyDescent="0.2">
      <c r="BD38645" s="325"/>
      <c r="EL38645" s="325"/>
    </row>
    <row r="38646" spans="56:142" x14ac:dyDescent="0.2">
      <c r="BD38646" s="325"/>
      <c r="EL38646" s="325"/>
    </row>
    <row r="38647" spans="56:142" x14ac:dyDescent="0.2">
      <c r="BD38647" s="325"/>
      <c r="EL38647" s="325"/>
    </row>
    <row r="38648" spans="56:142" x14ac:dyDescent="0.2">
      <c r="BD38648" s="325"/>
      <c r="EL38648" s="325"/>
    </row>
    <row r="38649" spans="56:142" x14ac:dyDescent="0.2">
      <c r="BD38649" s="325"/>
      <c r="EL38649" s="325"/>
    </row>
    <row r="38650" spans="56:142" x14ac:dyDescent="0.2">
      <c r="BD38650" s="325"/>
      <c r="EL38650" s="325"/>
    </row>
    <row r="38651" spans="56:142" x14ac:dyDescent="0.2">
      <c r="BD38651" s="325"/>
      <c r="EL38651" s="325"/>
    </row>
    <row r="38652" spans="56:142" x14ac:dyDescent="0.2">
      <c r="BD38652" s="325"/>
      <c r="EL38652" s="325"/>
    </row>
    <row r="38653" spans="56:142" x14ac:dyDescent="0.2">
      <c r="BD38653" s="325"/>
      <c r="EL38653" s="325"/>
    </row>
    <row r="38654" spans="56:142" x14ac:dyDescent="0.2">
      <c r="BD38654" s="325"/>
      <c r="EL38654" s="325"/>
    </row>
    <row r="38655" spans="56:142" x14ac:dyDescent="0.2">
      <c r="BD38655" s="325"/>
      <c r="EL38655" s="325"/>
    </row>
    <row r="38656" spans="56:142" x14ac:dyDescent="0.2">
      <c r="BD38656" s="325"/>
      <c r="EL38656" s="325"/>
    </row>
    <row r="38657" spans="56:142" x14ac:dyDescent="0.2">
      <c r="BD38657" s="325"/>
      <c r="EL38657" s="325"/>
    </row>
    <row r="38658" spans="56:142" x14ac:dyDescent="0.2">
      <c r="BD38658" s="325"/>
      <c r="EL38658" s="325"/>
    </row>
    <row r="38659" spans="56:142" x14ac:dyDescent="0.2">
      <c r="BD38659" s="325"/>
      <c r="EL38659" s="325"/>
    </row>
    <row r="38660" spans="56:142" x14ac:dyDescent="0.2">
      <c r="BD38660" s="325"/>
      <c r="EL38660" s="325"/>
    </row>
    <row r="38661" spans="56:142" x14ac:dyDescent="0.2">
      <c r="BD38661" s="325"/>
      <c r="EL38661" s="325"/>
    </row>
    <row r="38662" spans="56:142" x14ac:dyDescent="0.2">
      <c r="BD38662" s="325"/>
      <c r="EL38662" s="325"/>
    </row>
    <row r="38663" spans="56:142" x14ac:dyDescent="0.2">
      <c r="BD38663" s="325"/>
      <c r="EL38663" s="325"/>
    </row>
    <row r="38664" spans="56:142" x14ac:dyDescent="0.2">
      <c r="BD38664" s="325"/>
      <c r="EL38664" s="325"/>
    </row>
    <row r="38665" spans="56:142" x14ac:dyDescent="0.2">
      <c r="BD38665" s="325"/>
      <c r="EL38665" s="325"/>
    </row>
    <row r="38666" spans="56:142" x14ac:dyDescent="0.2">
      <c r="BD38666" s="325"/>
      <c r="EL38666" s="325"/>
    </row>
    <row r="38667" spans="56:142" x14ac:dyDescent="0.2">
      <c r="BD38667" s="325"/>
      <c r="EL38667" s="325"/>
    </row>
    <row r="38668" spans="56:142" x14ac:dyDescent="0.2">
      <c r="BD38668" s="325"/>
      <c r="EL38668" s="325"/>
    </row>
    <row r="38669" spans="56:142" x14ac:dyDescent="0.2">
      <c r="BD38669" s="325"/>
      <c r="EL38669" s="325"/>
    </row>
    <row r="38670" spans="56:142" x14ac:dyDescent="0.2">
      <c r="BD38670" s="325"/>
      <c r="EL38670" s="325"/>
    </row>
    <row r="38671" spans="56:142" x14ac:dyDescent="0.2">
      <c r="BD38671" s="325"/>
      <c r="EL38671" s="325"/>
    </row>
    <row r="38672" spans="56:142" x14ac:dyDescent="0.2">
      <c r="BD38672" s="325"/>
      <c r="EL38672" s="325"/>
    </row>
    <row r="38673" spans="56:142" x14ac:dyDescent="0.2">
      <c r="BD38673" s="325"/>
      <c r="EL38673" s="325"/>
    </row>
    <row r="38674" spans="56:142" x14ac:dyDescent="0.2">
      <c r="BD38674" s="325"/>
      <c r="EL38674" s="325"/>
    </row>
    <row r="38675" spans="56:142" x14ac:dyDescent="0.2">
      <c r="BD38675" s="325"/>
      <c r="EL38675" s="325"/>
    </row>
    <row r="38676" spans="56:142" x14ac:dyDescent="0.2">
      <c r="BD38676" s="325"/>
      <c r="EL38676" s="325"/>
    </row>
    <row r="38677" spans="56:142" x14ac:dyDescent="0.2">
      <c r="BD38677" s="325"/>
      <c r="EL38677" s="325"/>
    </row>
    <row r="38678" spans="56:142" x14ac:dyDescent="0.2">
      <c r="BD38678" s="325"/>
      <c r="EL38678" s="325"/>
    </row>
    <row r="38679" spans="56:142" x14ac:dyDescent="0.2">
      <c r="BD38679" s="325"/>
      <c r="EL38679" s="325"/>
    </row>
    <row r="38680" spans="56:142" x14ac:dyDescent="0.2">
      <c r="BD38680" s="325"/>
      <c r="EL38680" s="325"/>
    </row>
    <row r="38681" spans="56:142" x14ac:dyDescent="0.2">
      <c r="BD38681" s="325"/>
      <c r="EL38681" s="325"/>
    </row>
    <row r="38682" spans="56:142" x14ac:dyDescent="0.2">
      <c r="BD38682" s="325"/>
      <c r="EL38682" s="325"/>
    </row>
    <row r="38683" spans="56:142" x14ac:dyDescent="0.2">
      <c r="BD38683" s="325"/>
      <c r="EL38683" s="325"/>
    </row>
    <row r="38684" spans="56:142" x14ac:dyDescent="0.2">
      <c r="BD38684" s="325"/>
      <c r="EL38684" s="325"/>
    </row>
    <row r="38685" spans="56:142" x14ac:dyDescent="0.2">
      <c r="BD38685" s="325"/>
      <c r="EL38685" s="325"/>
    </row>
    <row r="38686" spans="56:142" x14ac:dyDescent="0.2">
      <c r="BD38686" s="325"/>
      <c r="EL38686" s="325"/>
    </row>
    <row r="38687" spans="56:142" x14ac:dyDescent="0.2">
      <c r="BD38687" s="325"/>
      <c r="EL38687" s="325"/>
    </row>
    <row r="38688" spans="56:142" x14ac:dyDescent="0.2">
      <c r="BD38688" s="325"/>
      <c r="EL38688" s="325"/>
    </row>
    <row r="38689" spans="56:142" x14ac:dyDescent="0.2">
      <c r="BD38689" s="325"/>
      <c r="EL38689" s="325"/>
    </row>
    <row r="38690" spans="56:142" x14ac:dyDescent="0.2">
      <c r="BD38690" s="325"/>
      <c r="EL38690" s="325"/>
    </row>
    <row r="38691" spans="56:142" x14ac:dyDescent="0.2">
      <c r="BD38691" s="325"/>
      <c r="EL38691" s="325"/>
    </row>
    <row r="38692" spans="56:142" x14ac:dyDescent="0.2">
      <c r="BD38692" s="325"/>
      <c r="EL38692" s="325"/>
    </row>
    <row r="38693" spans="56:142" x14ac:dyDescent="0.2">
      <c r="BD38693" s="325"/>
      <c r="EL38693" s="325"/>
    </row>
    <row r="38694" spans="56:142" x14ac:dyDescent="0.2">
      <c r="BD38694" s="325"/>
      <c r="EL38694" s="325"/>
    </row>
    <row r="38695" spans="56:142" x14ac:dyDescent="0.2">
      <c r="BD38695" s="325"/>
      <c r="EL38695" s="325"/>
    </row>
    <row r="38696" spans="56:142" x14ac:dyDescent="0.2">
      <c r="BD38696" s="325"/>
      <c r="EL38696" s="325"/>
    </row>
    <row r="38697" spans="56:142" x14ac:dyDescent="0.2">
      <c r="BD38697" s="325"/>
      <c r="EL38697" s="325"/>
    </row>
    <row r="38698" spans="56:142" x14ac:dyDescent="0.2">
      <c r="BD38698" s="325"/>
      <c r="EL38698" s="325"/>
    </row>
    <row r="38699" spans="56:142" x14ac:dyDescent="0.2">
      <c r="BD38699" s="325"/>
      <c r="EL38699" s="325"/>
    </row>
    <row r="38700" spans="56:142" x14ac:dyDescent="0.2">
      <c r="BD38700" s="325"/>
      <c r="EL38700" s="325"/>
    </row>
    <row r="38701" spans="56:142" x14ac:dyDescent="0.2">
      <c r="BD38701" s="325"/>
      <c r="EL38701" s="325"/>
    </row>
    <row r="38702" spans="56:142" x14ac:dyDescent="0.2">
      <c r="BD38702" s="325"/>
      <c r="EL38702" s="325"/>
    </row>
    <row r="38703" spans="56:142" x14ac:dyDescent="0.2">
      <c r="BD38703" s="325"/>
      <c r="EL38703" s="325"/>
    </row>
    <row r="38704" spans="56:142" x14ac:dyDescent="0.2">
      <c r="BD38704" s="325"/>
      <c r="EL38704" s="325"/>
    </row>
    <row r="38705" spans="56:142" x14ac:dyDescent="0.2">
      <c r="BD38705" s="325"/>
      <c r="EL38705" s="325"/>
    </row>
    <row r="38706" spans="56:142" x14ac:dyDescent="0.2">
      <c r="BD38706" s="325"/>
      <c r="EL38706" s="325"/>
    </row>
    <row r="38707" spans="56:142" x14ac:dyDescent="0.2">
      <c r="BD38707" s="325"/>
      <c r="EL38707" s="325"/>
    </row>
    <row r="38708" spans="56:142" x14ac:dyDescent="0.2">
      <c r="BD38708" s="325"/>
      <c r="EL38708" s="325"/>
    </row>
    <row r="38709" spans="56:142" x14ac:dyDescent="0.2">
      <c r="BD38709" s="325"/>
      <c r="EL38709" s="325"/>
    </row>
    <row r="38710" spans="56:142" x14ac:dyDescent="0.2">
      <c r="BD38710" s="325"/>
      <c r="EL38710" s="325"/>
    </row>
    <row r="38711" spans="56:142" x14ac:dyDescent="0.2">
      <c r="BD38711" s="325"/>
      <c r="EL38711" s="325"/>
    </row>
    <row r="38712" spans="56:142" x14ac:dyDescent="0.2">
      <c r="BD38712" s="325"/>
      <c r="EL38712" s="325"/>
    </row>
    <row r="38713" spans="56:142" x14ac:dyDescent="0.2">
      <c r="BD38713" s="325"/>
      <c r="EL38713" s="325"/>
    </row>
    <row r="38714" spans="56:142" x14ac:dyDescent="0.2">
      <c r="BD38714" s="325"/>
      <c r="EL38714" s="325"/>
    </row>
    <row r="38715" spans="56:142" x14ac:dyDescent="0.2">
      <c r="BD38715" s="325"/>
      <c r="EL38715" s="325"/>
    </row>
    <row r="38716" spans="56:142" x14ac:dyDescent="0.2">
      <c r="BD38716" s="325"/>
      <c r="EL38716" s="325"/>
    </row>
    <row r="38717" spans="56:142" x14ac:dyDescent="0.2">
      <c r="BD38717" s="325"/>
      <c r="EL38717" s="325"/>
    </row>
    <row r="38718" spans="56:142" x14ac:dyDescent="0.2">
      <c r="BD38718" s="325"/>
      <c r="EL38718" s="325"/>
    </row>
    <row r="38719" spans="56:142" x14ac:dyDescent="0.2">
      <c r="BD38719" s="325"/>
      <c r="EL38719" s="325"/>
    </row>
    <row r="38720" spans="56:142" x14ac:dyDescent="0.2">
      <c r="BD38720" s="325"/>
      <c r="EL38720" s="325"/>
    </row>
    <row r="38721" spans="56:142" x14ac:dyDescent="0.2">
      <c r="BD38721" s="325"/>
      <c r="EL38721" s="325"/>
    </row>
    <row r="38722" spans="56:142" x14ac:dyDescent="0.2">
      <c r="BD38722" s="325"/>
      <c r="EL38722" s="325"/>
    </row>
    <row r="38723" spans="56:142" x14ac:dyDescent="0.2">
      <c r="BD38723" s="325"/>
      <c r="EL38723" s="325"/>
    </row>
    <row r="38724" spans="56:142" x14ac:dyDescent="0.2">
      <c r="BD38724" s="325"/>
      <c r="EL38724" s="325"/>
    </row>
    <row r="38725" spans="56:142" x14ac:dyDescent="0.2">
      <c r="BD38725" s="325"/>
      <c r="EL38725" s="325"/>
    </row>
    <row r="38726" spans="56:142" x14ac:dyDescent="0.2">
      <c r="BD38726" s="325"/>
      <c r="EL38726" s="325"/>
    </row>
    <row r="38727" spans="56:142" x14ac:dyDescent="0.2">
      <c r="BD38727" s="325"/>
      <c r="EL38727" s="325"/>
    </row>
    <row r="38728" spans="56:142" x14ac:dyDescent="0.2">
      <c r="BD38728" s="325"/>
      <c r="EL38728" s="325"/>
    </row>
    <row r="38729" spans="56:142" x14ac:dyDescent="0.2">
      <c r="BD38729" s="325"/>
      <c r="EL38729" s="325"/>
    </row>
    <row r="38730" spans="56:142" x14ac:dyDescent="0.2">
      <c r="BD38730" s="325"/>
      <c r="EL38730" s="325"/>
    </row>
    <row r="38731" spans="56:142" x14ac:dyDescent="0.2">
      <c r="BD38731" s="325"/>
      <c r="EL38731" s="325"/>
    </row>
    <row r="38732" spans="56:142" x14ac:dyDescent="0.2">
      <c r="BD38732" s="325"/>
      <c r="EL38732" s="325"/>
    </row>
    <row r="38733" spans="56:142" x14ac:dyDescent="0.2">
      <c r="BD38733" s="325"/>
      <c r="EL38733" s="325"/>
    </row>
    <row r="38734" spans="56:142" x14ac:dyDescent="0.2">
      <c r="BD38734" s="325"/>
      <c r="EL38734" s="325"/>
    </row>
    <row r="38735" spans="56:142" x14ac:dyDescent="0.2">
      <c r="BD38735" s="325"/>
      <c r="EL38735" s="325"/>
    </row>
    <row r="38736" spans="56:142" x14ac:dyDescent="0.2">
      <c r="BD38736" s="325"/>
      <c r="EL38736" s="325"/>
    </row>
    <row r="38737" spans="56:142" x14ac:dyDescent="0.2">
      <c r="BD38737" s="325"/>
      <c r="EL38737" s="325"/>
    </row>
    <row r="38738" spans="56:142" x14ac:dyDescent="0.2">
      <c r="BD38738" s="325"/>
      <c r="EL38738" s="325"/>
    </row>
    <row r="38739" spans="56:142" x14ac:dyDescent="0.2">
      <c r="BD38739" s="325"/>
      <c r="EL38739" s="325"/>
    </row>
    <row r="38740" spans="56:142" x14ac:dyDescent="0.2">
      <c r="BD38740" s="325"/>
      <c r="EL38740" s="325"/>
    </row>
    <row r="38741" spans="56:142" x14ac:dyDescent="0.2">
      <c r="BD38741" s="325"/>
      <c r="EL38741" s="325"/>
    </row>
    <row r="38742" spans="56:142" x14ac:dyDescent="0.2">
      <c r="BD38742" s="325"/>
      <c r="EL38742" s="325"/>
    </row>
    <row r="38743" spans="56:142" x14ac:dyDescent="0.2">
      <c r="BD38743" s="325"/>
      <c r="EL38743" s="325"/>
    </row>
    <row r="38744" spans="56:142" x14ac:dyDescent="0.2">
      <c r="BD38744" s="325"/>
      <c r="EL38744" s="325"/>
    </row>
    <row r="38745" spans="56:142" x14ac:dyDescent="0.2">
      <c r="BD38745" s="325"/>
      <c r="EL38745" s="325"/>
    </row>
    <row r="38746" spans="56:142" x14ac:dyDescent="0.2">
      <c r="BD38746" s="325"/>
      <c r="EL38746" s="325"/>
    </row>
    <row r="38747" spans="56:142" x14ac:dyDescent="0.2">
      <c r="BD38747" s="325"/>
      <c r="EL38747" s="325"/>
    </row>
    <row r="38748" spans="56:142" x14ac:dyDescent="0.2">
      <c r="BD38748" s="325"/>
      <c r="EL38748" s="325"/>
    </row>
    <row r="38749" spans="56:142" x14ac:dyDescent="0.2">
      <c r="BD38749" s="325"/>
      <c r="EL38749" s="325"/>
    </row>
    <row r="38750" spans="56:142" x14ac:dyDescent="0.2">
      <c r="BD38750" s="325"/>
      <c r="EL38750" s="325"/>
    </row>
    <row r="38751" spans="56:142" x14ac:dyDescent="0.2">
      <c r="BD38751" s="325"/>
      <c r="EL38751" s="325"/>
    </row>
    <row r="38752" spans="56:142" x14ac:dyDescent="0.2">
      <c r="BD38752" s="325"/>
      <c r="EL38752" s="325"/>
    </row>
    <row r="38753" spans="56:142" x14ac:dyDescent="0.2">
      <c r="BD38753" s="325"/>
      <c r="EL38753" s="325"/>
    </row>
    <row r="38754" spans="56:142" x14ac:dyDescent="0.2">
      <c r="BD38754" s="325"/>
      <c r="EL38754" s="325"/>
    </row>
    <row r="38755" spans="56:142" x14ac:dyDescent="0.2">
      <c r="BD38755" s="325"/>
      <c r="EL38755" s="325"/>
    </row>
    <row r="38756" spans="56:142" x14ac:dyDescent="0.2">
      <c r="BD38756" s="325"/>
      <c r="EL38756" s="325"/>
    </row>
    <row r="38757" spans="56:142" x14ac:dyDescent="0.2">
      <c r="BD38757" s="325"/>
      <c r="EL38757" s="325"/>
    </row>
    <row r="38758" spans="56:142" x14ac:dyDescent="0.2">
      <c r="BD38758" s="325"/>
      <c r="EL38758" s="325"/>
    </row>
    <row r="38759" spans="56:142" x14ac:dyDescent="0.2">
      <c r="BD38759" s="325"/>
      <c r="EL38759" s="325"/>
    </row>
    <row r="38760" spans="56:142" x14ac:dyDescent="0.2">
      <c r="BD38760" s="325"/>
      <c r="EL38760" s="325"/>
    </row>
    <row r="38761" spans="56:142" x14ac:dyDescent="0.2">
      <c r="BD38761" s="325"/>
      <c r="EL38761" s="325"/>
    </row>
    <row r="38762" spans="56:142" x14ac:dyDescent="0.2">
      <c r="BD38762" s="325"/>
      <c r="EL38762" s="325"/>
    </row>
    <row r="38763" spans="56:142" x14ac:dyDescent="0.2">
      <c r="BD38763" s="325"/>
      <c r="EL38763" s="325"/>
    </row>
    <row r="38764" spans="56:142" x14ac:dyDescent="0.2">
      <c r="BD38764" s="325"/>
      <c r="EL38764" s="325"/>
    </row>
    <row r="38765" spans="56:142" x14ac:dyDescent="0.2">
      <c r="BD38765" s="325"/>
      <c r="EL38765" s="325"/>
    </row>
    <row r="38766" spans="56:142" x14ac:dyDescent="0.2">
      <c r="BD38766" s="325"/>
      <c r="EL38766" s="325"/>
    </row>
    <row r="38767" spans="56:142" x14ac:dyDescent="0.2">
      <c r="BD38767" s="325"/>
      <c r="EL38767" s="325"/>
    </row>
    <row r="38768" spans="56:142" x14ac:dyDescent="0.2">
      <c r="BD38768" s="325"/>
      <c r="EL38768" s="325"/>
    </row>
    <row r="38769" spans="56:142" x14ac:dyDescent="0.2">
      <c r="BD38769" s="325"/>
      <c r="EL38769" s="325"/>
    </row>
    <row r="38770" spans="56:142" x14ac:dyDescent="0.2">
      <c r="BD38770" s="325"/>
      <c r="EL38770" s="325"/>
    </row>
    <row r="38771" spans="56:142" x14ac:dyDescent="0.2">
      <c r="BD38771" s="325"/>
      <c r="EL38771" s="325"/>
    </row>
    <row r="38772" spans="56:142" x14ac:dyDescent="0.2">
      <c r="BD38772" s="325"/>
      <c r="EL38772" s="325"/>
    </row>
    <row r="38773" spans="56:142" x14ac:dyDescent="0.2">
      <c r="BD38773" s="325"/>
      <c r="EL38773" s="325"/>
    </row>
    <row r="38774" spans="56:142" x14ac:dyDescent="0.2">
      <c r="BD38774" s="325"/>
      <c r="EL38774" s="325"/>
    </row>
    <row r="38775" spans="56:142" x14ac:dyDescent="0.2">
      <c r="BD38775" s="325"/>
      <c r="EL38775" s="325"/>
    </row>
    <row r="38776" spans="56:142" x14ac:dyDescent="0.2">
      <c r="BD38776" s="325"/>
      <c r="EL38776" s="325"/>
    </row>
    <row r="38777" spans="56:142" x14ac:dyDescent="0.2">
      <c r="BD38777" s="325"/>
      <c r="EL38777" s="325"/>
    </row>
    <row r="38778" spans="56:142" x14ac:dyDescent="0.2">
      <c r="BD38778" s="325"/>
      <c r="EL38778" s="325"/>
    </row>
    <row r="38779" spans="56:142" x14ac:dyDescent="0.2">
      <c r="BD38779" s="325"/>
      <c r="EL38779" s="325"/>
    </row>
    <row r="38780" spans="56:142" x14ac:dyDescent="0.2">
      <c r="BD38780" s="325"/>
      <c r="EL38780" s="325"/>
    </row>
    <row r="38781" spans="56:142" x14ac:dyDescent="0.2">
      <c r="BD38781" s="325"/>
      <c r="EL38781" s="325"/>
    </row>
    <row r="38782" spans="56:142" x14ac:dyDescent="0.2">
      <c r="BD38782" s="325"/>
      <c r="EL38782" s="325"/>
    </row>
    <row r="38783" spans="56:142" x14ac:dyDescent="0.2">
      <c r="BD38783" s="325"/>
      <c r="EL38783" s="325"/>
    </row>
    <row r="38784" spans="56:142" x14ac:dyDescent="0.2">
      <c r="BD38784" s="325"/>
      <c r="EL38784" s="325"/>
    </row>
    <row r="38785" spans="56:142" x14ac:dyDescent="0.2">
      <c r="BD38785" s="325"/>
      <c r="EL38785" s="325"/>
    </row>
    <row r="38786" spans="56:142" x14ac:dyDescent="0.2">
      <c r="BD38786" s="325"/>
      <c r="EL38786" s="325"/>
    </row>
    <row r="38787" spans="56:142" x14ac:dyDescent="0.2">
      <c r="BD38787" s="325"/>
      <c r="EL38787" s="325"/>
    </row>
    <row r="38788" spans="56:142" x14ac:dyDescent="0.2">
      <c r="BD38788" s="325"/>
      <c r="EL38788" s="325"/>
    </row>
    <row r="38789" spans="56:142" x14ac:dyDescent="0.2">
      <c r="BD38789" s="325"/>
      <c r="EL38789" s="325"/>
    </row>
    <row r="38790" spans="56:142" x14ac:dyDescent="0.2">
      <c r="BD38790" s="325"/>
      <c r="EL38790" s="325"/>
    </row>
    <row r="38791" spans="56:142" x14ac:dyDescent="0.2">
      <c r="BD38791" s="325"/>
      <c r="EL38791" s="325"/>
    </row>
    <row r="38792" spans="56:142" x14ac:dyDescent="0.2">
      <c r="BD38792" s="325"/>
      <c r="EL38792" s="325"/>
    </row>
    <row r="38793" spans="56:142" x14ac:dyDescent="0.2">
      <c r="BD38793" s="325"/>
      <c r="EL38793" s="325"/>
    </row>
    <row r="38794" spans="56:142" x14ac:dyDescent="0.2">
      <c r="BD38794" s="325"/>
      <c r="EL38794" s="325"/>
    </row>
    <row r="38795" spans="56:142" x14ac:dyDescent="0.2">
      <c r="BD38795" s="325"/>
      <c r="EL38795" s="325"/>
    </row>
    <row r="38796" spans="56:142" x14ac:dyDescent="0.2">
      <c r="BD38796" s="325"/>
      <c r="EL38796" s="325"/>
    </row>
    <row r="38797" spans="56:142" x14ac:dyDescent="0.2">
      <c r="BD38797" s="325"/>
      <c r="EL38797" s="325"/>
    </row>
    <row r="38798" spans="56:142" x14ac:dyDescent="0.2">
      <c r="BD38798" s="325"/>
      <c r="EL38798" s="325"/>
    </row>
    <row r="38799" spans="56:142" x14ac:dyDescent="0.2">
      <c r="BD38799" s="325"/>
      <c r="EL38799" s="325"/>
    </row>
    <row r="38800" spans="56:142" x14ac:dyDescent="0.2">
      <c r="BD38800" s="325"/>
      <c r="EL38800" s="325"/>
    </row>
    <row r="38801" spans="56:142" x14ac:dyDescent="0.2">
      <c r="BD38801" s="325"/>
      <c r="EL38801" s="325"/>
    </row>
    <row r="38802" spans="56:142" x14ac:dyDescent="0.2">
      <c r="BD38802" s="325"/>
      <c r="EL38802" s="325"/>
    </row>
    <row r="38803" spans="56:142" x14ac:dyDescent="0.2">
      <c r="BD38803" s="325"/>
      <c r="EL38803" s="325"/>
    </row>
    <row r="38804" spans="56:142" x14ac:dyDescent="0.2">
      <c r="BD38804" s="325"/>
      <c r="EL38804" s="325"/>
    </row>
    <row r="38805" spans="56:142" x14ac:dyDescent="0.2">
      <c r="BD38805" s="325"/>
      <c r="EL38805" s="325"/>
    </row>
    <row r="38806" spans="56:142" x14ac:dyDescent="0.2">
      <c r="BD38806" s="325"/>
      <c r="EL38806" s="325"/>
    </row>
    <row r="38807" spans="56:142" x14ac:dyDescent="0.2">
      <c r="BD38807" s="325"/>
      <c r="EL38807" s="325"/>
    </row>
    <row r="38808" spans="56:142" x14ac:dyDescent="0.2">
      <c r="BD38808" s="325"/>
      <c r="EL38808" s="325"/>
    </row>
    <row r="38809" spans="56:142" x14ac:dyDescent="0.2">
      <c r="BD38809" s="325"/>
      <c r="EL38809" s="325"/>
    </row>
    <row r="38810" spans="56:142" x14ac:dyDescent="0.2">
      <c r="BD38810" s="325"/>
      <c r="EL38810" s="325"/>
    </row>
    <row r="38811" spans="56:142" x14ac:dyDescent="0.2">
      <c r="BD38811" s="325"/>
      <c r="EL38811" s="325"/>
    </row>
    <row r="38812" spans="56:142" x14ac:dyDescent="0.2">
      <c r="BD38812" s="325"/>
      <c r="EL38812" s="325"/>
    </row>
    <row r="38813" spans="56:142" x14ac:dyDescent="0.2">
      <c r="BD38813" s="325"/>
      <c r="EL38813" s="325"/>
    </row>
    <row r="38814" spans="56:142" x14ac:dyDescent="0.2">
      <c r="BD38814" s="325"/>
      <c r="EL38814" s="325"/>
    </row>
    <row r="38815" spans="56:142" x14ac:dyDescent="0.2">
      <c r="BD38815" s="325"/>
      <c r="EL38815" s="325"/>
    </row>
    <row r="38816" spans="56:142" x14ac:dyDescent="0.2">
      <c r="BD38816" s="325"/>
      <c r="EL38816" s="325"/>
    </row>
    <row r="38817" spans="56:142" x14ac:dyDescent="0.2">
      <c r="BD38817" s="325"/>
      <c r="EL38817" s="325"/>
    </row>
    <row r="38818" spans="56:142" x14ac:dyDescent="0.2">
      <c r="BD38818" s="325"/>
      <c r="EL38818" s="325"/>
    </row>
    <row r="38819" spans="56:142" x14ac:dyDescent="0.2">
      <c r="BD38819" s="325"/>
      <c r="EL38819" s="325"/>
    </row>
    <row r="38820" spans="56:142" x14ac:dyDescent="0.2">
      <c r="BD38820" s="325"/>
      <c r="EL38820" s="325"/>
    </row>
    <row r="38821" spans="56:142" x14ac:dyDescent="0.2">
      <c r="BD38821" s="325"/>
      <c r="EL38821" s="325"/>
    </row>
    <row r="38822" spans="56:142" x14ac:dyDescent="0.2">
      <c r="BD38822" s="325"/>
      <c r="EL38822" s="325"/>
    </row>
    <row r="38823" spans="56:142" x14ac:dyDescent="0.2">
      <c r="BD38823" s="325"/>
      <c r="EL38823" s="325"/>
    </row>
    <row r="38824" spans="56:142" x14ac:dyDescent="0.2">
      <c r="BD38824" s="325"/>
      <c r="EL38824" s="325"/>
    </row>
    <row r="38825" spans="56:142" x14ac:dyDescent="0.2">
      <c r="BD38825" s="325"/>
      <c r="EL38825" s="325"/>
    </row>
    <row r="38826" spans="56:142" x14ac:dyDescent="0.2">
      <c r="BD38826" s="325"/>
      <c r="EL38826" s="325"/>
    </row>
    <row r="38827" spans="56:142" x14ac:dyDescent="0.2">
      <c r="BD38827" s="325"/>
      <c r="EL38827" s="325"/>
    </row>
    <row r="38828" spans="56:142" x14ac:dyDescent="0.2">
      <c r="BD38828" s="325"/>
      <c r="EL38828" s="325"/>
    </row>
    <row r="38829" spans="56:142" x14ac:dyDescent="0.2">
      <c r="BD38829" s="325"/>
      <c r="EL38829" s="325"/>
    </row>
    <row r="38830" spans="56:142" x14ac:dyDescent="0.2">
      <c r="BD38830" s="325"/>
      <c r="EL38830" s="325"/>
    </row>
    <row r="38831" spans="56:142" x14ac:dyDescent="0.2">
      <c r="BD38831" s="325"/>
      <c r="EL38831" s="325"/>
    </row>
    <row r="38832" spans="56:142" x14ac:dyDescent="0.2">
      <c r="BD38832" s="325"/>
      <c r="EL38832" s="325"/>
    </row>
    <row r="38833" spans="56:142" x14ac:dyDescent="0.2">
      <c r="BD38833" s="325"/>
      <c r="EL38833" s="325"/>
    </row>
    <row r="38834" spans="56:142" x14ac:dyDescent="0.2">
      <c r="BD38834" s="325"/>
      <c r="EL38834" s="325"/>
    </row>
    <row r="38835" spans="56:142" x14ac:dyDescent="0.2">
      <c r="BD38835" s="325"/>
      <c r="EL38835" s="325"/>
    </row>
    <row r="38836" spans="56:142" x14ac:dyDescent="0.2">
      <c r="BD38836" s="325"/>
      <c r="EL38836" s="325"/>
    </row>
    <row r="38837" spans="56:142" x14ac:dyDescent="0.2">
      <c r="BD38837" s="325"/>
      <c r="EL38837" s="325"/>
    </row>
    <row r="38838" spans="56:142" x14ac:dyDescent="0.2">
      <c r="BD38838" s="325"/>
      <c r="EL38838" s="325"/>
    </row>
    <row r="38839" spans="56:142" x14ac:dyDescent="0.2">
      <c r="BD38839" s="325"/>
      <c r="EL38839" s="325"/>
    </row>
    <row r="38840" spans="56:142" x14ac:dyDescent="0.2">
      <c r="BD38840" s="325"/>
      <c r="EL38840" s="325"/>
    </row>
    <row r="38841" spans="56:142" x14ac:dyDescent="0.2">
      <c r="BD38841" s="325"/>
      <c r="EL38841" s="325"/>
    </row>
    <row r="38842" spans="56:142" x14ac:dyDescent="0.2">
      <c r="BD38842" s="325"/>
      <c r="EL38842" s="325"/>
    </row>
    <row r="38843" spans="56:142" x14ac:dyDescent="0.2">
      <c r="BD38843" s="325"/>
      <c r="EL38843" s="325"/>
    </row>
    <row r="38844" spans="56:142" x14ac:dyDescent="0.2">
      <c r="BD38844" s="325"/>
      <c r="EL38844" s="325"/>
    </row>
    <row r="38845" spans="56:142" x14ac:dyDescent="0.2">
      <c r="BD38845" s="325"/>
      <c r="EL38845" s="325"/>
    </row>
    <row r="38846" spans="56:142" x14ac:dyDescent="0.2">
      <c r="BD38846" s="325"/>
      <c r="EL38846" s="325"/>
    </row>
    <row r="38847" spans="56:142" x14ac:dyDescent="0.2">
      <c r="BD38847" s="325"/>
      <c r="EL38847" s="325"/>
    </row>
    <row r="38848" spans="56:142" x14ac:dyDescent="0.2">
      <c r="BD38848" s="325"/>
      <c r="EL38848" s="325"/>
    </row>
    <row r="38849" spans="56:142" x14ac:dyDescent="0.2">
      <c r="BD38849" s="325"/>
      <c r="EL38849" s="325"/>
    </row>
    <row r="38850" spans="56:142" x14ac:dyDescent="0.2">
      <c r="BD38850" s="325"/>
      <c r="EL38850" s="325"/>
    </row>
    <row r="38851" spans="56:142" x14ac:dyDescent="0.2">
      <c r="BD38851" s="325"/>
      <c r="EL38851" s="325"/>
    </row>
    <row r="38852" spans="56:142" x14ac:dyDescent="0.2">
      <c r="BD38852" s="325"/>
      <c r="EL38852" s="325"/>
    </row>
    <row r="38853" spans="56:142" x14ac:dyDescent="0.2">
      <c r="BD38853" s="325"/>
      <c r="EL38853" s="325"/>
    </row>
    <row r="38854" spans="56:142" x14ac:dyDescent="0.2">
      <c r="BD38854" s="325"/>
      <c r="EL38854" s="325"/>
    </row>
    <row r="38855" spans="56:142" x14ac:dyDescent="0.2">
      <c r="BD38855" s="325"/>
      <c r="EL38855" s="325"/>
    </row>
    <row r="38856" spans="56:142" x14ac:dyDescent="0.2">
      <c r="BD38856" s="325"/>
      <c r="EL38856" s="325"/>
    </row>
    <row r="38857" spans="56:142" x14ac:dyDescent="0.2">
      <c r="BD38857" s="325"/>
      <c r="EL38857" s="325"/>
    </row>
    <row r="38858" spans="56:142" x14ac:dyDescent="0.2">
      <c r="BD38858" s="325"/>
      <c r="EL38858" s="325"/>
    </row>
    <row r="38859" spans="56:142" x14ac:dyDescent="0.2">
      <c r="BD38859" s="325"/>
      <c r="EL38859" s="325"/>
    </row>
    <row r="38860" spans="56:142" x14ac:dyDescent="0.2">
      <c r="BD38860" s="325"/>
      <c r="EL38860" s="325"/>
    </row>
    <row r="38861" spans="56:142" x14ac:dyDescent="0.2">
      <c r="BD38861" s="325"/>
      <c r="EL38861" s="325"/>
    </row>
    <row r="38862" spans="56:142" x14ac:dyDescent="0.2">
      <c r="BD38862" s="325"/>
      <c r="EL38862" s="325"/>
    </row>
    <row r="38863" spans="56:142" x14ac:dyDescent="0.2">
      <c r="BD38863" s="325"/>
      <c r="EL38863" s="325"/>
    </row>
    <row r="38864" spans="56:142" x14ac:dyDescent="0.2">
      <c r="BD38864" s="325"/>
      <c r="EL38864" s="325"/>
    </row>
    <row r="38865" spans="56:142" x14ac:dyDescent="0.2">
      <c r="BD38865" s="325"/>
      <c r="EL38865" s="325"/>
    </row>
    <row r="38866" spans="56:142" x14ac:dyDescent="0.2">
      <c r="BD38866" s="325"/>
      <c r="EL38866" s="325"/>
    </row>
    <row r="38867" spans="56:142" x14ac:dyDescent="0.2">
      <c r="BD38867" s="325"/>
      <c r="EL38867" s="325"/>
    </row>
    <row r="38868" spans="56:142" x14ac:dyDescent="0.2">
      <c r="BD38868" s="325"/>
      <c r="EL38868" s="325"/>
    </row>
    <row r="38869" spans="56:142" x14ac:dyDescent="0.2">
      <c r="BD38869" s="325"/>
      <c r="EL38869" s="325"/>
    </row>
    <row r="38870" spans="56:142" x14ac:dyDescent="0.2">
      <c r="BD38870" s="325"/>
      <c r="EL38870" s="325"/>
    </row>
    <row r="38871" spans="56:142" x14ac:dyDescent="0.2">
      <c r="BD38871" s="325"/>
      <c r="EL38871" s="325"/>
    </row>
    <row r="38872" spans="56:142" x14ac:dyDescent="0.2">
      <c r="BD38872" s="325"/>
      <c r="EL38872" s="325"/>
    </row>
    <row r="38873" spans="56:142" x14ac:dyDescent="0.2">
      <c r="BD38873" s="325"/>
      <c r="EL38873" s="325"/>
    </row>
    <row r="38874" spans="56:142" x14ac:dyDescent="0.2">
      <c r="BD38874" s="325"/>
      <c r="EL38874" s="325"/>
    </row>
    <row r="38875" spans="56:142" x14ac:dyDescent="0.2">
      <c r="BD38875" s="325"/>
      <c r="EL38875" s="325"/>
    </row>
    <row r="38876" spans="56:142" x14ac:dyDescent="0.2">
      <c r="BD38876" s="325"/>
      <c r="EL38876" s="325"/>
    </row>
    <row r="38877" spans="56:142" x14ac:dyDescent="0.2">
      <c r="BD38877" s="325"/>
      <c r="EL38877" s="325"/>
    </row>
    <row r="38878" spans="56:142" x14ac:dyDescent="0.2">
      <c r="BD38878" s="325"/>
      <c r="EL38878" s="325"/>
    </row>
    <row r="38879" spans="56:142" x14ac:dyDescent="0.2">
      <c r="BD38879" s="325"/>
      <c r="EL38879" s="325"/>
    </row>
    <row r="38880" spans="56:142" x14ac:dyDescent="0.2">
      <c r="BD38880" s="325"/>
      <c r="EL38880" s="325"/>
    </row>
    <row r="38881" spans="56:142" x14ac:dyDescent="0.2">
      <c r="BD38881" s="325"/>
      <c r="EL38881" s="325"/>
    </row>
    <row r="38882" spans="56:142" x14ac:dyDescent="0.2">
      <c r="BD38882" s="325"/>
      <c r="EL38882" s="325"/>
    </row>
    <row r="38883" spans="56:142" x14ac:dyDescent="0.2">
      <c r="BD38883" s="325"/>
      <c r="EL38883" s="325"/>
    </row>
    <row r="38884" spans="56:142" x14ac:dyDescent="0.2">
      <c r="BD38884" s="325"/>
      <c r="EL38884" s="325"/>
    </row>
    <row r="38885" spans="56:142" x14ac:dyDescent="0.2">
      <c r="BD38885" s="325"/>
      <c r="EL38885" s="325"/>
    </row>
    <row r="38886" spans="56:142" x14ac:dyDescent="0.2">
      <c r="BD38886" s="325"/>
      <c r="EL38886" s="325"/>
    </row>
    <row r="38887" spans="56:142" x14ac:dyDescent="0.2">
      <c r="BD38887" s="325"/>
      <c r="EL38887" s="325"/>
    </row>
    <row r="38888" spans="56:142" x14ac:dyDescent="0.2">
      <c r="BD38888" s="325"/>
      <c r="EL38888" s="325"/>
    </row>
    <row r="38889" spans="56:142" x14ac:dyDescent="0.2">
      <c r="BD38889" s="325"/>
      <c r="EL38889" s="325"/>
    </row>
    <row r="38890" spans="56:142" x14ac:dyDescent="0.2">
      <c r="BD38890" s="325"/>
      <c r="EL38890" s="325"/>
    </row>
    <row r="38891" spans="56:142" x14ac:dyDescent="0.2">
      <c r="BD38891" s="325"/>
      <c r="EL38891" s="325"/>
    </row>
    <row r="38892" spans="56:142" x14ac:dyDescent="0.2">
      <c r="BD38892" s="325"/>
      <c r="EL38892" s="325"/>
    </row>
    <row r="38893" spans="56:142" x14ac:dyDescent="0.2">
      <c r="BD38893" s="325"/>
      <c r="EL38893" s="325"/>
    </row>
    <row r="38894" spans="56:142" x14ac:dyDescent="0.2">
      <c r="BD38894" s="325"/>
      <c r="EL38894" s="325"/>
    </row>
    <row r="38895" spans="56:142" x14ac:dyDescent="0.2">
      <c r="BD38895" s="325"/>
      <c r="EL38895" s="325"/>
    </row>
    <row r="38896" spans="56:142" x14ac:dyDescent="0.2">
      <c r="BD38896" s="325"/>
      <c r="EL38896" s="325"/>
    </row>
    <row r="38897" spans="56:142" x14ac:dyDescent="0.2">
      <c r="BD38897" s="325"/>
      <c r="EL38897" s="325"/>
    </row>
    <row r="38898" spans="56:142" x14ac:dyDescent="0.2">
      <c r="BD38898" s="325"/>
      <c r="EL38898" s="325"/>
    </row>
    <row r="38899" spans="56:142" x14ac:dyDescent="0.2">
      <c r="BD38899" s="325"/>
      <c r="EL38899" s="325"/>
    </row>
    <row r="38900" spans="56:142" x14ac:dyDescent="0.2">
      <c r="BD38900" s="325"/>
      <c r="EL38900" s="325"/>
    </row>
    <row r="38901" spans="56:142" x14ac:dyDescent="0.2">
      <c r="BD38901" s="325"/>
      <c r="EL38901" s="325"/>
    </row>
    <row r="38902" spans="56:142" x14ac:dyDescent="0.2">
      <c r="BD38902" s="325"/>
      <c r="EL38902" s="325"/>
    </row>
    <row r="38903" spans="56:142" x14ac:dyDescent="0.2">
      <c r="BD38903" s="325"/>
      <c r="EL38903" s="325"/>
    </row>
    <row r="38904" spans="56:142" x14ac:dyDescent="0.2">
      <c r="BD38904" s="325"/>
      <c r="EL38904" s="325"/>
    </row>
    <row r="38905" spans="56:142" x14ac:dyDescent="0.2">
      <c r="BD38905" s="325"/>
      <c r="EL38905" s="325"/>
    </row>
    <row r="38906" spans="56:142" x14ac:dyDescent="0.2">
      <c r="BD38906" s="325"/>
      <c r="EL38906" s="325"/>
    </row>
    <row r="38907" spans="56:142" x14ac:dyDescent="0.2">
      <c r="BD38907" s="325"/>
      <c r="EL38907" s="325"/>
    </row>
    <row r="38908" spans="56:142" x14ac:dyDescent="0.2">
      <c r="BD38908" s="325"/>
      <c r="EL38908" s="325"/>
    </row>
    <row r="38909" spans="56:142" x14ac:dyDescent="0.2">
      <c r="BD38909" s="325"/>
      <c r="EL38909" s="325"/>
    </row>
    <row r="38910" spans="56:142" x14ac:dyDescent="0.2">
      <c r="BD38910" s="325"/>
      <c r="EL38910" s="325"/>
    </row>
    <row r="38911" spans="56:142" x14ac:dyDescent="0.2">
      <c r="BD38911" s="325"/>
      <c r="EL38911" s="325"/>
    </row>
    <row r="38912" spans="56:142" x14ac:dyDescent="0.2">
      <c r="BD38912" s="325"/>
      <c r="EL38912" s="325"/>
    </row>
    <row r="38913" spans="56:142" x14ac:dyDescent="0.2">
      <c r="BD38913" s="325"/>
      <c r="EL38913" s="325"/>
    </row>
    <row r="38914" spans="56:142" x14ac:dyDescent="0.2">
      <c r="BD38914" s="325"/>
      <c r="EL38914" s="325"/>
    </row>
    <row r="38915" spans="56:142" x14ac:dyDescent="0.2">
      <c r="BD38915" s="325"/>
      <c r="EL38915" s="325"/>
    </row>
    <row r="38916" spans="56:142" x14ac:dyDescent="0.2">
      <c r="BD38916" s="325"/>
      <c r="EL38916" s="325"/>
    </row>
    <row r="38917" spans="56:142" x14ac:dyDescent="0.2">
      <c r="BD38917" s="325"/>
      <c r="EL38917" s="325"/>
    </row>
    <row r="38918" spans="56:142" x14ac:dyDescent="0.2">
      <c r="BD38918" s="325"/>
      <c r="EL38918" s="325"/>
    </row>
    <row r="38919" spans="56:142" x14ac:dyDescent="0.2">
      <c r="BD38919" s="325"/>
      <c r="EL38919" s="325"/>
    </row>
    <row r="38920" spans="56:142" x14ac:dyDescent="0.2">
      <c r="BD38920" s="325"/>
      <c r="EL38920" s="325"/>
    </row>
    <row r="38921" spans="56:142" x14ac:dyDescent="0.2">
      <c r="BD38921" s="325"/>
      <c r="EL38921" s="325"/>
    </row>
    <row r="38922" spans="56:142" x14ac:dyDescent="0.2">
      <c r="BD38922" s="325"/>
      <c r="EL38922" s="325"/>
    </row>
    <row r="38923" spans="56:142" x14ac:dyDescent="0.2">
      <c r="BD38923" s="325"/>
      <c r="EL38923" s="325"/>
    </row>
    <row r="38924" spans="56:142" x14ac:dyDescent="0.2">
      <c r="BD38924" s="325"/>
      <c r="EL38924" s="325"/>
    </row>
    <row r="38925" spans="56:142" x14ac:dyDescent="0.2">
      <c r="BD38925" s="325"/>
      <c r="EL38925" s="325"/>
    </row>
    <row r="38926" spans="56:142" x14ac:dyDescent="0.2">
      <c r="BD38926" s="325"/>
      <c r="EL38926" s="325"/>
    </row>
    <row r="38927" spans="56:142" x14ac:dyDescent="0.2">
      <c r="BD38927" s="325"/>
      <c r="EL38927" s="325"/>
    </row>
    <row r="38928" spans="56:142" x14ac:dyDescent="0.2">
      <c r="BD38928" s="325"/>
      <c r="EL38928" s="325"/>
    </row>
    <row r="38929" spans="56:142" x14ac:dyDescent="0.2">
      <c r="BD38929" s="325"/>
      <c r="EL38929" s="325"/>
    </row>
    <row r="38930" spans="56:142" x14ac:dyDescent="0.2">
      <c r="BD38930" s="325"/>
      <c r="EL38930" s="325"/>
    </row>
    <row r="38931" spans="56:142" x14ac:dyDescent="0.2">
      <c r="BD38931" s="325"/>
      <c r="EL38931" s="325"/>
    </row>
    <row r="38932" spans="56:142" x14ac:dyDescent="0.2">
      <c r="BD38932" s="325"/>
      <c r="EL38932" s="325"/>
    </row>
    <row r="38933" spans="56:142" x14ac:dyDescent="0.2">
      <c r="BD38933" s="325"/>
      <c r="EL38933" s="325"/>
    </row>
    <row r="38934" spans="56:142" x14ac:dyDescent="0.2">
      <c r="BD38934" s="325"/>
      <c r="EL38934" s="325"/>
    </row>
    <row r="38935" spans="56:142" x14ac:dyDescent="0.2">
      <c r="BD38935" s="325"/>
      <c r="EL38935" s="325"/>
    </row>
    <row r="38936" spans="56:142" x14ac:dyDescent="0.2">
      <c r="BD38936" s="325"/>
      <c r="EL38936" s="325"/>
    </row>
    <row r="38937" spans="56:142" x14ac:dyDescent="0.2">
      <c r="BD38937" s="325"/>
      <c r="EL38937" s="325"/>
    </row>
    <row r="38938" spans="56:142" x14ac:dyDescent="0.2">
      <c r="BD38938" s="325"/>
      <c r="EL38938" s="325"/>
    </row>
    <row r="38939" spans="56:142" x14ac:dyDescent="0.2">
      <c r="BD38939" s="325"/>
      <c r="EL38939" s="325"/>
    </row>
    <row r="38940" spans="56:142" x14ac:dyDescent="0.2">
      <c r="BD38940" s="325"/>
      <c r="EL38940" s="325"/>
    </row>
    <row r="38941" spans="56:142" x14ac:dyDescent="0.2">
      <c r="BD38941" s="325"/>
      <c r="EL38941" s="325"/>
    </row>
    <row r="38942" spans="56:142" x14ac:dyDescent="0.2">
      <c r="BD38942" s="325"/>
      <c r="EL38942" s="325"/>
    </row>
    <row r="38943" spans="56:142" x14ac:dyDescent="0.2">
      <c r="BD38943" s="325"/>
      <c r="EL38943" s="325"/>
    </row>
    <row r="38944" spans="56:142" x14ac:dyDescent="0.2">
      <c r="BD38944" s="325"/>
      <c r="EL38944" s="325"/>
    </row>
    <row r="38945" spans="56:142" x14ac:dyDescent="0.2">
      <c r="BD38945" s="325"/>
      <c r="EL38945" s="325"/>
    </row>
    <row r="38946" spans="56:142" x14ac:dyDescent="0.2">
      <c r="BD38946" s="325"/>
      <c r="EL38946" s="325"/>
    </row>
    <row r="38947" spans="56:142" x14ac:dyDescent="0.2">
      <c r="BD38947" s="325"/>
      <c r="EL38947" s="325"/>
    </row>
    <row r="38948" spans="56:142" x14ac:dyDescent="0.2">
      <c r="BD38948" s="325"/>
      <c r="EL38948" s="325"/>
    </row>
    <row r="38949" spans="56:142" x14ac:dyDescent="0.2">
      <c r="BD38949" s="325"/>
      <c r="EL38949" s="325"/>
    </row>
    <row r="38950" spans="56:142" x14ac:dyDescent="0.2">
      <c r="BD38950" s="325"/>
      <c r="EL38950" s="325"/>
    </row>
    <row r="38951" spans="56:142" x14ac:dyDescent="0.2">
      <c r="BD38951" s="325"/>
      <c r="EL38951" s="325"/>
    </row>
    <row r="38952" spans="56:142" x14ac:dyDescent="0.2">
      <c r="BD38952" s="325"/>
      <c r="EL38952" s="325"/>
    </row>
    <row r="38953" spans="56:142" x14ac:dyDescent="0.2">
      <c r="BD38953" s="325"/>
      <c r="EL38953" s="325"/>
    </row>
    <row r="38954" spans="56:142" x14ac:dyDescent="0.2">
      <c r="BD38954" s="325"/>
      <c r="EL38954" s="325"/>
    </row>
    <row r="38955" spans="56:142" x14ac:dyDescent="0.2">
      <c r="BD38955" s="325"/>
      <c r="EL38955" s="325"/>
    </row>
    <row r="38956" spans="56:142" x14ac:dyDescent="0.2">
      <c r="BD38956" s="325"/>
      <c r="EL38956" s="325"/>
    </row>
    <row r="38957" spans="56:142" x14ac:dyDescent="0.2">
      <c r="BD38957" s="325"/>
      <c r="EL38957" s="325"/>
    </row>
    <row r="38958" spans="56:142" x14ac:dyDescent="0.2">
      <c r="BD38958" s="325"/>
      <c r="EL38958" s="325"/>
    </row>
    <row r="38959" spans="56:142" x14ac:dyDescent="0.2">
      <c r="BD38959" s="325"/>
      <c r="EL38959" s="325"/>
    </row>
    <row r="38960" spans="56:142" x14ac:dyDescent="0.2">
      <c r="BD38960" s="325"/>
      <c r="EL38960" s="325"/>
    </row>
    <row r="38961" spans="56:142" x14ac:dyDescent="0.2">
      <c r="BD38961" s="325"/>
      <c r="EL38961" s="325"/>
    </row>
    <row r="38962" spans="56:142" x14ac:dyDescent="0.2">
      <c r="BD38962" s="325"/>
      <c r="EL38962" s="325"/>
    </row>
    <row r="38963" spans="56:142" x14ac:dyDescent="0.2">
      <c r="BD38963" s="325"/>
      <c r="EL38963" s="325"/>
    </row>
    <row r="38964" spans="56:142" x14ac:dyDescent="0.2">
      <c r="BD38964" s="325"/>
      <c r="EL38964" s="325"/>
    </row>
    <row r="38965" spans="56:142" x14ac:dyDescent="0.2">
      <c r="BD38965" s="325"/>
      <c r="EL38965" s="325"/>
    </row>
    <row r="38966" spans="56:142" x14ac:dyDescent="0.2">
      <c r="BD38966" s="325"/>
      <c r="EL38966" s="325"/>
    </row>
    <row r="38967" spans="56:142" x14ac:dyDescent="0.2">
      <c r="BD38967" s="325"/>
      <c r="EL38967" s="325"/>
    </row>
    <row r="38968" spans="56:142" x14ac:dyDescent="0.2">
      <c r="BD38968" s="325"/>
      <c r="EL38968" s="325"/>
    </row>
    <row r="38969" spans="56:142" x14ac:dyDescent="0.2">
      <c r="BD38969" s="325"/>
      <c r="EL38969" s="325"/>
    </row>
    <row r="38970" spans="56:142" x14ac:dyDescent="0.2">
      <c r="BD38970" s="325"/>
      <c r="EL38970" s="325"/>
    </row>
    <row r="38971" spans="56:142" x14ac:dyDescent="0.2">
      <c r="BD38971" s="325"/>
      <c r="EL38971" s="325"/>
    </row>
    <row r="38972" spans="56:142" x14ac:dyDescent="0.2">
      <c r="BD38972" s="325"/>
      <c r="EL38972" s="325"/>
    </row>
    <row r="38973" spans="56:142" x14ac:dyDescent="0.2">
      <c r="BD38973" s="325"/>
      <c r="EL38973" s="325"/>
    </row>
    <row r="38974" spans="56:142" x14ac:dyDescent="0.2">
      <c r="BD38974" s="325"/>
      <c r="EL38974" s="325"/>
    </row>
    <row r="38975" spans="56:142" x14ac:dyDescent="0.2">
      <c r="BD38975" s="325"/>
      <c r="EL38975" s="325"/>
    </row>
    <row r="38976" spans="56:142" x14ac:dyDescent="0.2">
      <c r="BD38976" s="325"/>
      <c r="EL38976" s="325"/>
    </row>
    <row r="38977" spans="56:142" x14ac:dyDescent="0.2">
      <c r="BD38977" s="325"/>
      <c r="EL38977" s="325"/>
    </row>
    <row r="38978" spans="56:142" x14ac:dyDescent="0.2">
      <c r="BD38978" s="325"/>
      <c r="EL38978" s="325"/>
    </row>
    <row r="38979" spans="56:142" x14ac:dyDescent="0.2">
      <c r="BD38979" s="325"/>
      <c r="EL38979" s="325"/>
    </row>
    <row r="38980" spans="56:142" x14ac:dyDescent="0.2">
      <c r="BD38980" s="325"/>
      <c r="EL38980" s="325"/>
    </row>
    <row r="38981" spans="56:142" x14ac:dyDescent="0.2">
      <c r="BD38981" s="325"/>
      <c r="EL38981" s="325"/>
    </row>
    <row r="38982" spans="56:142" x14ac:dyDescent="0.2">
      <c r="BD38982" s="325"/>
      <c r="EL38982" s="325"/>
    </row>
    <row r="38983" spans="56:142" x14ac:dyDescent="0.2">
      <c r="BD38983" s="325"/>
      <c r="EL38983" s="325"/>
    </row>
    <row r="38984" spans="56:142" x14ac:dyDescent="0.2">
      <c r="BD38984" s="325"/>
      <c r="EL38984" s="325"/>
    </row>
    <row r="38985" spans="56:142" x14ac:dyDescent="0.2">
      <c r="BD38985" s="325"/>
      <c r="EL38985" s="325"/>
    </row>
    <row r="38986" spans="56:142" x14ac:dyDescent="0.2">
      <c r="BD38986" s="325"/>
      <c r="EL38986" s="325"/>
    </row>
    <row r="38987" spans="56:142" x14ac:dyDescent="0.2">
      <c r="BD38987" s="325"/>
      <c r="EL38987" s="325"/>
    </row>
    <row r="38988" spans="56:142" x14ac:dyDescent="0.2">
      <c r="BD38988" s="325"/>
      <c r="EL38988" s="325"/>
    </row>
    <row r="38989" spans="56:142" x14ac:dyDescent="0.2">
      <c r="BD38989" s="325"/>
      <c r="EL38989" s="325"/>
    </row>
    <row r="38990" spans="56:142" x14ac:dyDescent="0.2">
      <c r="BD38990" s="325"/>
      <c r="EL38990" s="325"/>
    </row>
    <row r="38991" spans="56:142" x14ac:dyDescent="0.2">
      <c r="BD38991" s="325"/>
      <c r="EL38991" s="325"/>
    </row>
    <row r="38992" spans="56:142" x14ac:dyDescent="0.2">
      <c r="BD38992" s="325"/>
      <c r="EL38992" s="325"/>
    </row>
    <row r="38993" spans="56:142" x14ac:dyDescent="0.2">
      <c r="BD38993" s="325"/>
      <c r="EL38993" s="325"/>
    </row>
    <row r="38994" spans="56:142" x14ac:dyDescent="0.2">
      <c r="BD38994" s="325"/>
      <c r="EL38994" s="325"/>
    </row>
    <row r="38995" spans="56:142" x14ac:dyDescent="0.2">
      <c r="BD38995" s="325"/>
      <c r="EL38995" s="325"/>
    </row>
    <row r="38996" spans="56:142" x14ac:dyDescent="0.2">
      <c r="BD38996" s="325"/>
      <c r="EL38996" s="325"/>
    </row>
    <row r="38997" spans="56:142" x14ac:dyDescent="0.2">
      <c r="BD38997" s="325"/>
      <c r="EL38997" s="325"/>
    </row>
    <row r="38998" spans="56:142" x14ac:dyDescent="0.2">
      <c r="BD38998" s="325"/>
      <c r="EL38998" s="325"/>
    </row>
    <row r="38999" spans="56:142" x14ac:dyDescent="0.2">
      <c r="BD38999" s="325"/>
      <c r="EL38999" s="325"/>
    </row>
    <row r="39000" spans="56:142" x14ac:dyDescent="0.2">
      <c r="BD39000" s="325"/>
      <c r="EL39000" s="325"/>
    </row>
    <row r="39001" spans="56:142" x14ac:dyDescent="0.2">
      <c r="BD39001" s="325"/>
      <c r="EL39001" s="325"/>
    </row>
    <row r="39002" spans="56:142" x14ac:dyDescent="0.2">
      <c r="BD39002" s="325"/>
      <c r="EL39002" s="325"/>
    </row>
    <row r="39003" spans="56:142" x14ac:dyDescent="0.2">
      <c r="BD39003" s="325"/>
      <c r="EL39003" s="325"/>
    </row>
    <row r="39004" spans="56:142" x14ac:dyDescent="0.2">
      <c r="BD39004" s="325"/>
      <c r="EL39004" s="325"/>
    </row>
    <row r="39005" spans="56:142" x14ac:dyDescent="0.2">
      <c r="BD39005" s="325"/>
      <c r="EL39005" s="325"/>
    </row>
    <row r="39006" spans="56:142" x14ac:dyDescent="0.2">
      <c r="BD39006" s="325"/>
      <c r="EL39006" s="325"/>
    </row>
    <row r="39007" spans="56:142" x14ac:dyDescent="0.2">
      <c r="BD39007" s="325"/>
      <c r="EL39007" s="325"/>
    </row>
    <row r="39008" spans="56:142" x14ac:dyDescent="0.2">
      <c r="BD39008" s="325"/>
      <c r="EL39008" s="325"/>
    </row>
    <row r="39009" spans="56:142" x14ac:dyDescent="0.2">
      <c r="BD39009" s="325"/>
      <c r="EL39009" s="325"/>
    </row>
    <row r="39010" spans="56:142" x14ac:dyDescent="0.2">
      <c r="BD39010" s="325"/>
      <c r="EL39010" s="325"/>
    </row>
    <row r="39011" spans="56:142" x14ac:dyDescent="0.2">
      <c r="BD39011" s="325"/>
      <c r="EL39011" s="325"/>
    </row>
    <row r="39012" spans="56:142" x14ac:dyDescent="0.2">
      <c r="BD39012" s="325"/>
      <c r="EL39012" s="325"/>
    </row>
    <row r="39013" spans="56:142" x14ac:dyDescent="0.2">
      <c r="BD39013" s="325"/>
      <c r="EL39013" s="325"/>
    </row>
    <row r="39014" spans="56:142" x14ac:dyDescent="0.2">
      <c r="BD39014" s="325"/>
      <c r="EL39014" s="325"/>
    </row>
    <row r="39015" spans="56:142" x14ac:dyDescent="0.2">
      <c r="BD39015" s="325"/>
      <c r="EL39015" s="325"/>
    </row>
    <row r="39016" spans="56:142" x14ac:dyDescent="0.2">
      <c r="BD39016" s="325"/>
      <c r="EL39016" s="325"/>
    </row>
    <row r="39017" spans="56:142" x14ac:dyDescent="0.2">
      <c r="BD39017" s="325"/>
      <c r="EL39017" s="325"/>
    </row>
    <row r="39018" spans="56:142" x14ac:dyDescent="0.2">
      <c r="BD39018" s="325"/>
      <c r="EL39018" s="325"/>
    </row>
    <row r="39019" spans="56:142" x14ac:dyDescent="0.2">
      <c r="BD39019" s="325"/>
      <c r="EL39019" s="325"/>
    </row>
    <row r="39020" spans="56:142" x14ac:dyDescent="0.2">
      <c r="BD39020" s="325"/>
      <c r="EL39020" s="325"/>
    </row>
    <row r="39021" spans="56:142" x14ac:dyDescent="0.2">
      <c r="BD39021" s="325"/>
      <c r="EL39021" s="325"/>
    </row>
    <row r="39022" spans="56:142" x14ac:dyDescent="0.2">
      <c r="BD39022" s="325"/>
      <c r="EL39022" s="325"/>
    </row>
    <row r="39023" spans="56:142" x14ac:dyDescent="0.2">
      <c r="BD39023" s="325"/>
      <c r="EL39023" s="325"/>
    </row>
    <row r="39024" spans="56:142" x14ac:dyDescent="0.2">
      <c r="BD39024" s="325"/>
      <c r="EL39024" s="325"/>
    </row>
    <row r="39025" spans="56:142" x14ac:dyDescent="0.2">
      <c r="BD39025" s="325"/>
      <c r="EL39025" s="325"/>
    </row>
    <row r="39026" spans="56:142" x14ac:dyDescent="0.2">
      <c r="BD39026" s="325"/>
      <c r="EL39026" s="325"/>
    </row>
    <row r="39027" spans="56:142" x14ac:dyDescent="0.2">
      <c r="BD39027" s="325"/>
      <c r="EL39027" s="325"/>
    </row>
    <row r="39028" spans="56:142" x14ac:dyDescent="0.2">
      <c r="BD39028" s="325"/>
      <c r="EL39028" s="325"/>
    </row>
    <row r="39029" spans="56:142" x14ac:dyDescent="0.2">
      <c r="BD39029" s="325"/>
      <c r="EL39029" s="325"/>
    </row>
    <row r="39030" spans="56:142" x14ac:dyDescent="0.2">
      <c r="BD39030" s="325"/>
      <c r="EL39030" s="325"/>
    </row>
    <row r="39031" spans="56:142" x14ac:dyDescent="0.2">
      <c r="BD39031" s="325"/>
      <c r="EL39031" s="325"/>
    </row>
    <row r="39032" spans="56:142" x14ac:dyDescent="0.2">
      <c r="BD39032" s="325"/>
      <c r="EL39032" s="325"/>
    </row>
    <row r="39033" spans="56:142" x14ac:dyDescent="0.2">
      <c r="BD39033" s="325"/>
      <c r="EL39033" s="325"/>
    </row>
    <row r="39034" spans="56:142" x14ac:dyDescent="0.2">
      <c r="BD39034" s="325"/>
      <c r="EL39034" s="325"/>
    </row>
    <row r="39035" spans="56:142" x14ac:dyDescent="0.2">
      <c r="BD39035" s="325"/>
      <c r="EL39035" s="325"/>
    </row>
    <row r="39036" spans="56:142" x14ac:dyDescent="0.2">
      <c r="BD39036" s="325"/>
      <c r="EL39036" s="325"/>
    </row>
    <row r="39037" spans="56:142" x14ac:dyDescent="0.2">
      <c r="BD39037" s="325"/>
      <c r="EL39037" s="325"/>
    </row>
    <row r="39038" spans="56:142" x14ac:dyDescent="0.2">
      <c r="BD39038" s="325"/>
      <c r="EL39038" s="325"/>
    </row>
    <row r="39039" spans="56:142" x14ac:dyDescent="0.2">
      <c r="BD39039" s="325"/>
      <c r="EL39039" s="325"/>
    </row>
    <row r="39040" spans="56:142" x14ac:dyDescent="0.2">
      <c r="BD39040" s="325"/>
      <c r="EL39040" s="325"/>
    </row>
    <row r="39041" spans="56:142" x14ac:dyDescent="0.2">
      <c r="BD39041" s="325"/>
      <c r="EL39041" s="325"/>
    </row>
    <row r="39042" spans="56:142" x14ac:dyDescent="0.2">
      <c r="BD39042" s="325"/>
      <c r="EL39042" s="325"/>
    </row>
    <row r="39043" spans="56:142" x14ac:dyDescent="0.2">
      <c r="BD39043" s="325"/>
      <c r="EL39043" s="325"/>
    </row>
    <row r="39044" spans="56:142" x14ac:dyDescent="0.2">
      <c r="BD39044" s="325"/>
      <c r="EL39044" s="325"/>
    </row>
    <row r="39045" spans="56:142" x14ac:dyDescent="0.2">
      <c r="BD39045" s="325"/>
      <c r="EL39045" s="325"/>
    </row>
    <row r="39046" spans="56:142" x14ac:dyDescent="0.2">
      <c r="BD39046" s="325"/>
      <c r="EL39046" s="325"/>
    </row>
    <row r="39047" spans="56:142" x14ac:dyDescent="0.2">
      <c r="BD39047" s="325"/>
      <c r="EL39047" s="325"/>
    </row>
    <row r="39048" spans="56:142" x14ac:dyDescent="0.2">
      <c r="BD39048" s="325"/>
      <c r="EL39048" s="325"/>
    </row>
    <row r="39049" spans="56:142" x14ac:dyDescent="0.2">
      <c r="BD39049" s="325"/>
      <c r="EL39049" s="325"/>
    </row>
    <row r="39050" spans="56:142" x14ac:dyDescent="0.2">
      <c r="BD39050" s="325"/>
      <c r="EL39050" s="325"/>
    </row>
    <row r="39051" spans="56:142" x14ac:dyDescent="0.2">
      <c r="BD39051" s="325"/>
      <c r="EL39051" s="325"/>
    </row>
    <row r="39052" spans="56:142" x14ac:dyDescent="0.2">
      <c r="BD39052" s="325"/>
      <c r="EL39052" s="325"/>
    </row>
    <row r="39053" spans="56:142" x14ac:dyDescent="0.2">
      <c r="BD39053" s="325"/>
      <c r="EL39053" s="325"/>
    </row>
    <row r="39054" spans="56:142" x14ac:dyDescent="0.2">
      <c r="BD39054" s="325"/>
      <c r="EL39054" s="325"/>
    </row>
    <row r="39055" spans="56:142" x14ac:dyDescent="0.2">
      <c r="BD39055" s="325"/>
      <c r="EL39055" s="325"/>
    </row>
    <row r="39056" spans="56:142" x14ac:dyDescent="0.2">
      <c r="BD39056" s="325"/>
      <c r="EL39056" s="325"/>
    </row>
    <row r="39057" spans="56:142" x14ac:dyDescent="0.2">
      <c r="BD39057" s="325"/>
      <c r="EL39057" s="325"/>
    </row>
    <row r="39058" spans="56:142" x14ac:dyDescent="0.2">
      <c r="BD39058" s="325"/>
      <c r="EL39058" s="325"/>
    </row>
    <row r="39059" spans="56:142" x14ac:dyDescent="0.2">
      <c r="BD39059" s="325"/>
      <c r="EL39059" s="325"/>
    </row>
    <row r="39060" spans="56:142" x14ac:dyDescent="0.2">
      <c r="BD39060" s="325"/>
      <c r="EL39060" s="325"/>
    </row>
    <row r="39061" spans="56:142" x14ac:dyDescent="0.2">
      <c r="BD39061" s="325"/>
      <c r="EL39061" s="325"/>
    </row>
    <row r="39062" spans="56:142" x14ac:dyDescent="0.2">
      <c r="BD39062" s="325"/>
      <c r="EL39062" s="325"/>
    </row>
    <row r="39063" spans="56:142" x14ac:dyDescent="0.2">
      <c r="BD39063" s="325"/>
      <c r="EL39063" s="325"/>
    </row>
    <row r="39064" spans="56:142" x14ac:dyDescent="0.2">
      <c r="BD39064" s="325"/>
      <c r="EL39064" s="325"/>
    </row>
    <row r="39065" spans="56:142" x14ac:dyDescent="0.2">
      <c r="BD39065" s="325"/>
      <c r="EL39065" s="325"/>
    </row>
    <row r="39066" spans="56:142" x14ac:dyDescent="0.2">
      <c r="BD39066" s="325"/>
      <c r="EL39066" s="325"/>
    </row>
    <row r="39067" spans="56:142" x14ac:dyDescent="0.2">
      <c r="BD39067" s="325"/>
      <c r="EL39067" s="325"/>
    </row>
    <row r="39068" spans="56:142" x14ac:dyDescent="0.2">
      <c r="BD39068" s="325"/>
      <c r="EL39068" s="325"/>
    </row>
    <row r="39069" spans="56:142" x14ac:dyDescent="0.2">
      <c r="BD39069" s="325"/>
      <c r="EL39069" s="325"/>
    </row>
    <row r="39070" spans="56:142" x14ac:dyDescent="0.2">
      <c r="BD39070" s="325"/>
      <c r="EL39070" s="325"/>
    </row>
    <row r="39071" spans="56:142" x14ac:dyDescent="0.2">
      <c r="BD39071" s="325"/>
      <c r="EL39071" s="325"/>
    </row>
    <row r="39072" spans="56:142" x14ac:dyDescent="0.2">
      <c r="BD39072" s="325"/>
      <c r="EL39072" s="325"/>
    </row>
    <row r="39073" spans="56:142" x14ac:dyDescent="0.2">
      <c r="BD39073" s="325"/>
      <c r="EL39073" s="325"/>
    </row>
    <row r="39074" spans="56:142" x14ac:dyDescent="0.2">
      <c r="BD39074" s="325"/>
      <c r="EL39074" s="325"/>
    </row>
    <row r="39075" spans="56:142" x14ac:dyDescent="0.2">
      <c r="BD39075" s="325"/>
      <c r="EL39075" s="325"/>
    </row>
    <row r="39076" spans="56:142" x14ac:dyDescent="0.2">
      <c r="BD39076" s="325"/>
      <c r="EL39076" s="325"/>
    </row>
    <row r="39077" spans="56:142" x14ac:dyDescent="0.2">
      <c r="BD39077" s="325"/>
      <c r="EL39077" s="325"/>
    </row>
    <row r="39078" spans="56:142" x14ac:dyDescent="0.2">
      <c r="BD39078" s="325"/>
      <c r="EL39078" s="325"/>
    </row>
    <row r="39079" spans="56:142" x14ac:dyDescent="0.2">
      <c r="BD39079" s="325"/>
      <c r="EL39079" s="325"/>
    </row>
    <row r="39080" spans="56:142" x14ac:dyDescent="0.2">
      <c r="BD39080" s="325"/>
      <c r="EL39080" s="325"/>
    </row>
    <row r="39081" spans="56:142" x14ac:dyDescent="0.2">
      <c r="BD39081" s="325"/>
      <c r="EL39081" s="325"/>
    </row>
    <row r="39082" spans="56:142" x14ac:dyDescent="0.2">
      <c r="BD39082" s="325"/>
      <c r="EL39082" s="325"/>
    </row>
    <row r="39083" spans="56:142" x14ac:dyDescent="0.2">
      <c r="BD39083" s="325"/>
      <c r="EL39083" s="325"/>
    </row>
    <row r="39084" spans="56:142" x14ac:dyDescent="0.2">
      <c r="BD39084" s="325"/>
      <c r="EL39084" s="325"/>
    </row>
    <row r="39085" spans="56:142" x14ac:dyDescent="0.2">
      <c r="BD39085" s="325"/>
      <c r="EL39085" s="325"/>
    </row>
    <row r="39086" spans="56:142" x14ac:dyDescent="0.2">
      <c r="BD39086" s="325"/>
      <c r="EL39086" s="325"/>
    </row>
    <row r="39087" spans="56:142" x14ac:dyDescent="0.2">
      <c r="BD39087" s="325"/>
      <c r="EL39087" s="325"/>
    </row>
    <row r="39088" spans="56:142" x14ac:dyDescent="0.2">
      <c r="BD39088" s="325"/>
      <c r="EL39088" s="325"/>
    </row>
    <row r="39089" spans="56:142" x14ac:dyDescent="0.2">
      <c r="BD39089" s="325"/>
      <c r="EL39089" s="325"/>
    </row>
    <row r="39090" spans="56:142" x14ac:dyDescent="0.2">
      <c r="BD39090" s="325"/>
      <c r="EL39090" s="325"/>
    </row>
    <row r="39091" spans="56:142" x14ac:dyDescent="0.2">
      <c r="BD39091" s="325"/>
      <c r="EL39091" s="325"/>
    </row>
    <row r="39092" spans="56:142" x14ac:dyDescent="0.2">
      <c r="BD39092" s="325"/>
      <c r="EL39092" s="325"/>
    </row>
    <row r="39093" spans="56:142" x14ac:dyDescent="0.2">
      <c r="BD39093" s="325"/>
      <c r="EL39093" s="325"/>
    </row>
    <row r="39094" spans="56:142" x14ac:dyDescent="0.2">
      <c r="BD39094" s="325"/>
      <c r="EL39094" s="325"/>
    </row>
    <row r="39095" spans="56:142" x14ac:dyDescent="0.2">
      <c r="BD39095" s="325"/>
      <c r="EL39095" s="325"/>
    </row>
    <row r="39096" spans="56:142" x14ac:dyDescent="0.2">
      <c r="BD39096" s="325"/>
      <c r="EL39096" s="325"/>
    </row>
    <row r="39097" spans="56:142" x14ac:dyDescent="0.2">
      <c r="BD39097" s="325"/>
      <c r="EL39097" s="325"/>
    </row>
    <row r="39098" spans="56:142" x14ac:dyDescent="0.2">
      <c r="BD39098" s="325"/>
      <c r="EL39098" s="325"/>
    </row>
    <row r="39099" spans="56:142" x14ac:dyDescent="0.2">
      <c r="BD39099" s="325"/>
      <c r="EL39099" s="325"/>
    </row>
    <row r="39100" spans="56:142" x14ac:dyDescent="0.2">
      <c r="BD39100" s="325"/>
      <c r="EL39100" s="325"/>
    </row>
    <row r="39101" spans="56:142" x14ac:dyDescent="0.2">
      <c r="BD39101" s="325"/>
      <c r="EL39101" s="325"/>
    </row>
    <row r="39102" spans="56:142" x14ac:dyDescent="0.2">
      <c r="BD39102" s="325"/>
      <c r="EL39102" s="325"/>
    </row>
    <row r="39103" spans="56:142" x14ac:dyDescent="0.2">
      <c r="BD39103" s="325"/>
      <c r="EL39103" s="325"/>
    </row>
    <row r="39104" spans="56:142" x14ac:dyDescent="0.2">
      <c r="BD39104" s="325"/>
      <c r="EL39104" s="325"/>
    </row>
    <row r="39105" spans="56:142" x14ac:dyDescent="0.2">
      <c r="BD39105" s="325"/>
      <c r="EL39105" s="325"/>
    </row>
    <row r="39106" spans="56:142" x14ac:dyDescent="0.2">
      <c r="BD39106" s="325"/>
      <c r="EL39106" s="325"/>
    </row>
    <row r="39107" spans="56:142" x14ac:dyDescent="0.2">
      <c r="BD39107" s="325"/>
      <c r="EL39107" s="325"/>
    </row>
    <row r="39108" spans="56:142" x14ac:dyDescent="0.2">
      <c r="BD39108" s="325"/>
      <c r="EL39108" s="325"/>
    </row>
    <row r="39109" spans="56:142" x14ac:dyDescent="0.2">
      <c r="BD39109" s="325"/>
      <c r="EL39109" s="325"/>
    </row>
    <row r="39110" spans="56:142" x14ac:dyDescent="0.2">
      <c r="BD39110" s="325"/>
      <c r="EL39110" s="325"/>
    </row>
    <row r="39111" spans="56:142" x14ac:dyDescent="0.2">
      <c r="BD39111" s="325"/>
      <c r="EL39111" s="325"/>
    </row>
    <row r="39112" spans="56:142" x14ac:dyDescent="0.2">
      <c r="BD39112" s="325"/>
      <c r="EL39112" s="325"/>
    </row>
    <row r="39113" spans="56:142" x14ac:dyDescent="0.2">
      <c r="BD39113" s="325"/>
      <c r="EL39113" s="325"/>
    </row>
    <row r="39114" spans="56:142" x14ac:dyDescent="0.2">
      <c r="BD39114" s="325"/>
      <c r="EL39114" s="325"/>
    </row>
    <row r="39115" spans="56:142" x14ac:dyDescent="0.2">
      <c r="BD39115" s="325"/>
      <c r="EL39115" s="325"/>
    </row>
    <row r="39116" spans="56:142" x14ac:dyDescent="0.2">
      <c r="BD39116" s="325"/>
      <c r="EL39116" s="325"/>
    </row>
    <row r="39117" spans="56:142" x14ac:dyDescent="0.2">
      <c r="BD39117" s="325"/>
      <c r="EL39117" s="325"/>
    </row>
    <row r="39118" spans="56:142" x14ac:dyDescent="0.2">
      <c r="BD39118" s="325"/>
      <c r="EL39118" s="325"/>
    </row>
    <row r="39119" spans="56:142" x14ac:dyDescent="0.2">
      <c r="BD39119" s="325"/>
      <c r="EL39119" s="325"/>
    </row>
    <row r="39120" spans="56:142" x14ac:dyDescent="0.2">
      <c r="BD39120" s="325"/>
      <c r="EL39120" s="325"/>
    </row>
    <row r="39121" spans="56:142" x14ac:dyDescent="0.2">
      <c r="BD39121" s="325"/>
      <c r="EL39121" s="325"/>
    </row>
    <row r="39122" spans="56:142" x14ac:dyDescent="0.2">
      <c r="BD39122" s="325"/>
      <c r="EL39122" s="325"/>
    </row>
    <row r="39123" spans="56:142" x14ac:dyDescent="0.2">
      <c r="BD39123" s="325"/>
      <c r="EL39123" s="325"/>
    </row>
    <row r="39124" spans="56:142" x14ac:dyDescent="0.2">
      <c r="BD39124" s="325"/>
      <c r="EL39124" s="325"/>
    </row>
    <row r="39125" spans="56:142" x14ac:dyDescent="0.2">
      <c r="BD39125" s="325"/>
      <c r="EL39125" s="325"/>
    </row>
    <row r="39126" spans="56:142" x14ac:dyDescent="0.2">
      <c r="BD39126" s="325"/>
      <c r="EL39126" s="325"/>
    </row>
    <row r="39127" spans="56:142" x14ac:dyDescent="0.2">
      <c r="BD39127" s="325"/>
      <c r="EL39127" s="325"/>
    </row>
    <row r="39128" spans="56:142" x14ac:dyDescent="0.2">
      <c r="BD39128" s="325"/>
      <c r="EL39128" s="325"/>
    </row>
    <row r="39129" spans="56:142" x14ac:dyDescent="0.2">
      <c r="BD39129" s="325"/>
      <c r="EL39129" s="325"/>
    </row>
    <row r="39130" spans="56:142" x14ac:dyDescent="0.2">
      <c r="BD39130" s="325"/>
      <c r="EL39130" s="325"/>
    </row>
    <row r="39131" spans="56:142" x14ac:dyDescent="0.2">
      <c r="BD39131" s="325"/>
      <c r="EL39131" s="325"/>
    </row>
    <row r="39132" spans="56:142" x14ac:dyDescent="0.2">
      <c r="BD39132" s="325"/>
      <c r="EL39132" s="325"/>
    </row>
    <row r="39133" spans="56:142" x14ac:dyDescent="0.2">
      <c r="BD39133" s="325"/>
      <c r="EL39133" s="325"/>
    </row>
    <row r="39134" spans="56:142" x14ac:dyDescent="0.2">
      <c r="BD39134" s="325"/>
      <c r="EL39134" s="325"/>
    </row>
    <row r="39135" spans="56:142" x14ac:dyDescent="0.2">
      <c r="BD39135" s="325"/>
      <c r="EL39135" s="325"/>
    </row>
    <row r="39136" spans="56:142" x14ac:dyDescent="0.2">
      <c r="BD39136" s="325"/>
      <c r="EL39136" s="325"/>
    </row>
    <row r="39137" spans="56:142" x14ac:dyDescent="0.2">
      <c r="BD39137" s="325"/>
      <c r="EL39137" s="325"/>
    </row>
    <row r="39138" spans="56:142" x14ac:dyDescent="0.2">
      <c r="BD39138" s="325"/>
      <c r="EL39138" s="325"/>
    </row>
    <row r="39139" spans="56:142" x14ac:dyDescent="0.2">
      <c r="BD39139" s="325"/>
      <c r="EL39139" s="325"/>
    </row>
    <row r="39140" spans="56:142" x14ac:dyDescent="0.2">
      <c r="BD39140" s="325"/>
      <c r="EL39140" s="325"/>
    </row>
    <row r="39141" spans="56:142" x14ac:dyDescent="0.2">
      <c r="BD39141" s="325"/>
      <c r="EL39141" s="325"/>
    </row>
    <row r="39142" spans="56:142" x14ac:dyDescent="0.2">
      <c r="BD39142" s="325"/>
      <c r="EL39142" s="325"/>
    </row>
    <row r="39143" spans="56:142" x14ac:dyDescent="0.2">
      <c r="BD39143" s="325"/>
      <c r="EL39143" s="325"/>
    </row>
    <row r="39144" spans="56:142" x14ac:dyDescent="0.2">
      <c r="BD39144" s="325"/>
      <c r="EL39144" s="325"/>
    </row>
    <row r="39145" spans="56:142" x14ac:dyDescent="0.2">
      <c r="BD39145" s="325"/>
      <c r="EL39145" s="325"/>
    </row>
    <row r="39146" spans="56:142" x14ac:dyDescent="0.2">
      <c r="BD39146" s="325"/>
      <c r="EL39146" s="325"/>
    </row>
    <row r="39147" spans="56:142" x14ac:dyDescent="0.2">
      <c r="BD39147" s="325"/>
      <c r="EL39147" s="325"/>
    </row>
    <row r="39148" spans="56:142" x14ac:dyDescent="0.2">
      <c r="BD39148" s="325"/>
      <c r="EL39148" s="325"/>
    </row>
    <row r="39149" spans="56:142" x14ac:dyDescent="0.2">
      <c r="BD39149" s="325"/>
      <c r="EL39149" s="325"/>
    </row>
    <row r="39150" spans="56:142" x14ac:dyDescent="0.2">
      <c r="BD39150" s="325"/>
      <c r="EL39150" s="325"/>
    </row>
    <row r="39151" spans="56:142" x14ac:dyDescent="0.2">
      <c r="BD39151" s="325"/>
      <c r="EL39151" s="325"/>
    </row>
    <row r="39152" spans="56:142" x14ac:dyDescent="0.2">
      <c r="BD39152" s="325"/>
      <c r="EL39152" s="325"/>
    </row>
    <row r="39153" spans="56:142" x14ac:dyDescent="0.2">
      <c r="BD39153" s="325"/>
      <c r="EL39153" s="325"/>
    </row>
    <row r="39154" spans="56:142" x14ac:dyDescent="0.2">
      <c r="BD39154" s="325"/>
      <c r="EL39154" s="325"/>
    </row>
    <row r="39155" spans="56:142" x14ac:dyDescent="0.2">
      <c r="BD39155" s="325"/>
      <c r="EL39155" s="325"/>
    </row>
    <row r="39156" spans="56:142" x14ac:dyDescent="0.2">
      <c r="BD39156" s="325"/>
      <c r="EL39156" s="325"/>
    </row>
    <row r="39157" spans="56:142" x14ac:dyDescent="0.2">
      <c r="BD39157" s="325"/>
      <c r="EL39157" s="325"/>
    </row>
    <row r="39158" spans="56:142" x14ac:dyDescent="0.2">
      <c r="BD39158" s="325"/>
      <c r="EL39158" s="325"/>
    </row>
    <row r="39159" spans="56:142" x14ac:dyDescent="0.2">
      <c r="BD39159" s="325"/>
      <c r="EL39159" s="325"/>
    </row>
    <row r="39160" spans="56:142" x14ac:dyDescent="0.2">
      <c r="BD39160" s="325"/>
      <c r="EL39160" s="325"/>
    </row>
    <row r="39161" spans="56:142" x14ac:dyDescent="0.2">
      <c r="BD39161" s="325"/>
      <c r="EL39161" s="325"/>
    </row>
    <row r="39162" spans="56:142" x14ac:dyDescent="0.2">
      <c r="BD39162" s="325"/>
      <c r="EL39162" s="325"/>
    </row>
    <row r="39163" spans="56:142" x14ac:dyDescent="0.2">
      <c r="BD39163" s="325"/>
      <c r="EL39163" s="325"/>
    </row>
    <row r="39164" spans="56:142" x14ac:dyDescent="0.2">
      <c r="BD39164" s="325"/>
      <c r="EL39164" s="325"/>
    </row>
    <row r="39165" spans="56:142" x14ac:dyDescent="0.2">
      <c r="BD39165" s="325"/>
      <c r="EL39165" s="325"/>
    </row>
    <row r="39166" spans="56:142" x14ac:dyDescent="0.2">
      <c r="BD39166" s="325"/>
      <c r="EL39166" s="325"/>
    </row>
    <row r="39167" spans="56:142" x14ac:dyDescent="0.2">
      <c r="BD39167" s="325"/>
      <c r="EL39167" s="325"/>
    </row>
    <row r="39168" spans="56:142" x14ac:dyDescent="0.2">
      <c r="BD39168" s="325"/>
      <c r="EL39168" s="325"/>
    </row>
    <row r="39169" spans="56:142" x14ac:dyDescent="0.2">
      <c r="BD39169" s="325"/>
      <c r="EL39169" s="325"/>
    </row>
    <row r="39170" spans="56:142" x14ac:dyDescent="0.2">
      <c r="BD39170" s="325"/>
      <c r="EL39170" s="325"/>
    </row>
    <row r="39171" spans="56:142" x14ac:dyDescent="0.2">
      <c r="BD39171" s="325"/>
      <c r="EL39171" s="325"/>
    </row>
    <row r="39172" spans="56:142" x14ac:dyDescent="0.2">
      <c r="BD39172" s="325"/>
      <c r="EL39172" s="325"/>
    </row>
    <row r="39173" spans="56:142" x14ac:dyDescent="0.2">
      <c r="BD39173" s="325"/>
      <c r="EL39173" s="325"/>
    </row>
    <row r="39174" spans="56:142" x14ac:dyDescent="0.2">
      <c r="BD39174" s="325"/>
      <c r="EL39174" s="325"/>
    </row>
    <row r="39175" spans="56:142" x14ac:dyDescent="0.2">
      <c r="BD39175" s="325"/>
      <c r="EL39175" s="325"/>
    </row>
    <row r="39176" spans="56:142" x14ac:dyDescent="0.2">
      <c r="BD39176" s="325"/>
      <c r="EL39176" s="325"/>
    </row>
    <row r="39177" spans="56:142" x14ac:dyDescent="0.2">
      <c r="BD39177" s="325"/>
      <c r="EL39177" s="325"/>
    </row>
    <row r="39178" spans="56:142" x14ac:dyDescent="0.2">
      <c r="BD39178" s="325"/>
      <c r="EL39178" s="325"/>
    </row>
    <row r="39179" spans="56:142" x14ac:dyDescent="0.2">
      <c r="BD39179" s="325"/>
      <c r="EL39179" s="325"/>
    </row>
    <row r="39180" spans="56:142" x14ac:dyDescent="0.2">
      <c r="BD39180" s="325"/>
      <c r="EL39180" s="325"/>
    </row>
    <row r="39181" spans="56:142" x14ac:dyDescent="0.2">
      <c r="BD39181" s="325"/>
      <c r="EL39181" s="325"/>
    </row>
    <row r="39182" spans="56:142" x14ac:dyDescent="0.2">
      <c r="BD39182" s="325"/>
      <c r="EL39182" s="325"/>
    </row>
    <row r="39183" spans="56:142" x14ac:dyDescent="0.2">
      <c r="BD39183" s="325"/>
      <c r="EL39183" s="325"/>
    </row>
    <row r="39184" spans="56:142" x14ac:dyDescent="0.2">
      <c r="BD39184" s="325"/>
      <c r="EL39184" s="325"/>
    </row>
    <row r="39185" spans="56:142" x14ac:dyDescent="0.2">
      <c r="BD39185" s="325"/>
      <c r="EL39185" s="325"/>
    </row>
    <row r="39186" spans="56:142" x14ac:dyDescent="0.2">
      <c r="BD39186" s="325"/>
      <c r="EL39186" s="325"/>
    </row>
    <row r="39187" spans="56:142" x14ac:dyDescent="0.2">
      <c r="BD39187" s="325"/>
      <c r="EL39187" s="325"/>
    </row>
    <row r="39188" spans="56:142" x14ac:dyDescent="0.2">
      <c r="BD39188" s="325"/>
      <c r="EL39188" s="325"/>
    </row>
    <row r="39189" spans="56:142" x14ac:dyDescent="0.2">
      <c r="BD39189" s="325"/>
      <c r="EL39189" s="325"/>
    </row>
    <row r="39190" spans="56:142" x14ac:dyDescent="0.2">
      <c r="BD39190" s="325"/>
      <c r="EL39190" s="325"/>
    </row>
    <row r="39191" spans="56:142" x14ac:dyDescent="0.2">
      <c r="BD39191" s="325"/>
      <c r="EL39191" s="325"/>
    </row>
    <row r="39192" spans="56:142" x14ac:dyDescent="0.2">
      <c r="BD39192" s="325"/>
      <c r="EL39192" s="325"/>
    </row>
    <row r="39193" spans="56:142" x14ac:dyDescent="0.2">
      <c r="BD39193" s="325"/>
      <c r="EL39193" s="325"/>
    </row>
    <row r="39194" spans="56:142" x14ac:dyDescent="0.2">
      <c r="BD39194" s="325"/>
      <c r="EL39194" s="325"/>
    </row>
    <row r="39195" spans="56:142" x14ac:dyDescent="0.2">
      <c r="BD39195" s="325"/>
      <c r="EL39195" s="325"/>
    </row>
    <row r="39196" spans="56:142" x14ac:dyDescent="0.2">
      <c r="BD39196" s="325"/>
      <c r="EL39196" s="325"/>
    </row>
    <row r="39197" spans="56:142" x14ac:dyDescent="0.2">
      <c r="BD39197" s="325"/>
      <c r="EL39197" s="325"/>
    </row>
    <row r="39198" spans="56:142" x14ac:dyDescent="0.2">
      <c r="BD39198" s="325"/>
      <c r="EL39198" s="325"/>
    </row>
    <row r="39199" spans="56:142" x14ac:dyDescent="0.2">
      <c r="BD39199" s="325"/>
      <c r="EL39199" s="325"/>
    </row>
    <row r="39200" spans="56:142" x14ac:dyDescent="0.2">
      <c r="BD39200" s="325"/>
      <c r="EL39200" s="325"/>
    </row>
    <row r="39201" spans="56:142" x14ac:dyDescent="0.2">
      <c r="BD39201" s="325"/>
      <c r="EL39201" s="325"/>
    </row>
    <row r="39202" spans="56:142" x14ac:dyDescent="0.2">
      <c r="BD39202" s="325"/>
      <c r="EL39202" s="325"/>
    </row>
    <row r="39203" spans="56:142" x14ac:dyDescent="0.2">
      <c r="BD39203" s="325"/>
      <c r="EL39203" s="325"/>
    </row>
    <row r="39204" spans="56:142" x14ac:dyDescent="0.2">
      <c r="BD39204" s="325"/>
      <c r="EL39204" s="325"/>
    </row>
    <row r="39205" spans="56:142" x14ac:dyDescent="0.2">
      <c r="BD39205" s="325"/>
      <c r="EL39205" s="325"/>
    </row>
    <row r="39206" spans="56:142" x14ac:dyDescent="0.2">
      <c r="BD39206" s="325"/>
      <c r="EL39206" s="325"/>
    </row>
    <row r="39207" spans="56:142" x14ac:dyDescent="0.2">
      <c r="BD39207" s="325"/>
      <c r="EL39207" s="325"/>
    </row>
    <row r="39208" spans="56:142" x14ac:dyDescent="0.2">
      <c r="BD39208" s="325"/>
      <c r="EL39208" s="325"/>
    </row>
    <row r="39209" spans="56:142" x14ac:dyDescent="0.2">
      <c r="BD39209" s="325"/>
      <c r="EL39209" s="325"/>
    </row>
    <row r="39210" spans="56:142" x14ac:dyDescent="0.2">
      <c r="BD39210" s="325"/>
      <c r="EL39210" s="325"/>
    </row>
    <row r="39211" spans="56:142" x14ac:dyDescent="0.2">
      <c r="BD39211" s="325"/>
      <c r="EL39211" s="325"/>
    </row>
    <row r="39212" spans="56:142" x14ac:dyDescent="0.2">
      <c r="BD39212" s="325"/>
      <c r="EL39212" s="325"/>
    </row>
    <row r="39213" spans="56:142" x14ac:dyDescent="0.2">
      <c r="BD39213" s="325"/>
      <c r="EL39213" s="325"/>
    </row>
    <row r="39214" spans="56:142" x14ac:dyDescent="0.2">
      <c r="BD39214" s="325"/>
      <c r="EL39214" s="325"/>
    </row>
    <row r="39215" spans="56:142" x14ac:dyDescent="0.2">
      <c r="BD39215" s="325"/>
      <c r="EL39215" s="325"/>
    </row>
    <row r="39216" spans="56:142" x14ac:dyDescent="0.2">
      <c r="BD39216" s="325"/>
      <c r="EL39216" s="325"/>
    </row>
    <row r="39217" spans="56:142" x14ac:dyDescent="0.2">
      <c r="BD39217" s="325"/>
      <c r="EL39217" s="325"/>
    </row>
    <row r="39218" spans="56:142" x14ac:dyDescent="0.2">
      <c r="BD39218" s="325"/>
      <c r="EL39218" s="325"/>
    </row>
    <row r="39219" spans="56:142" x14ac:dyDescent="0.2">
      <c r="BD39219" s="325"/>
      <c r="EL39219" s="325"/>
    </row>
    <row r="39220" spans="56:142" x14ac:dyDescent="0.2">
      <c r="BD39220" s="325"/>
      <c r="EL39220" s="325"/>
    </row>
    <row r="39221" spans="56:142" x14ac:dyDescent="0.2">
      <c r="BD39221" s="325"/>
      <c r="EL39221" s="325"/>
    </row>
    <row r="39222" spans="56:142" x14ac:dyDescent="0.2">
      <c r="BD39222" s="325"/>
      <c r="EL39222" s="325"/>
    </row>
    <row r="39223" spans="56:142" x14ac:dyDescent="0.2">
      <c r="BD39223" s="325"/>
      <c r="EL39223" s="325"/>
    </row>
    <row r="39224" spans="56:142" x14ac:dyDescent="0.2">
      <c r="BD39224" s="325"/>
      <c r="EL39224" s="325"/>
    </row>
    <row r="39225" spans="56:142" x14ac:dyDescent="0.2">
      <c r="BD39225" s="325"/>
      <c r="EL39225" s="325"/>
    </row>
    <row r="39226" spans="56:142" x14ac:dyDescent="0.2">
      <c r="BD39226" s="325"/>
      <c r="EL39226" s="325"/>
    </row>
    <row r="39227" spans="56:142" x14ac:dyDescent="0.2">
      <c r="BD39227" s="325"/>
      <c r="EL39227" s="325"/>
    </row>
    <row r="39228" spans="56:142" x14ac:dyDescent="0.2">
      <c r="BD39228" s="325"/>
      <c r="EL39228" s="325"/>
    </row>
    <row r="39229" spans="56:142" x14ac:dyDescent="0.2">
      <c r="BD39229" s="325"/>
      <c r="EL39229" s="325"/>
    </row>
    <row r="39230" spans="56:142" x14ac:dyDescent="0.2">
      <c r="BD39230" s="325"/>
      <c r="EL39230" s="325"/>
    </row>
    <row r="39231" spans="56:142" x14ac:dyDescent="0.2">
      <c r="BD39231" s="325"/>
      <c r="EL39231" s="325"/>
    </row>
    <row r="39232" spans="56:142" x14ac:dyDescent="0.2">
      <c r="BD39232" s="325"/>
      <c r="EL39232" s="325"/>
    </row>
    <row r="39233" spans="56:142" x14ac:dyDescent="0.2">
      <c r="BD39233" s="325"/>
      <c r="EL39233" s="325"/>
    </row>
    <row r="39234" spans="56:142" x14ac:dyDescent="0.2">
      <c r="BD39234" s="325"/>
      <c r="EL39234" s="325"/>
    </row>
    <row r="39235" spans="56:142" x14ac:dyDescent="0.2">
      <c r="BD39235" s="325"/>
      <c r="EL39235" s="325"/>
    </row>
    <row r="39236" spans="56:142" x14ac:dyDescent="0.2">
      <c r="BD39236" s="325"/>
      <c r="EL39236" s="325"/>
    </row>
    <row r="39237" spans="56:142" x14ac:dyDescent="0.2">
      <c r="BD39237" s="325"/>
      <c r="EL39237" s="325"/>
    </row>
    <row r="39238" spans="56:142" x14ac:dyDescent="0.2">
      <c r="BD39238" s="325"/>
      <c r="EL39238" s="325"/>
    </row>
    <row r="39239" spans="56:142" x14ac:dyDescent="0.2">
      <c r="BD39239" s="325"/>
      <c r="EL39239" s="325"/>
    </row>
    <row r="39240" spans="56:142" x14ac:dyDescent="0.2">
      <c r="BD39240" s="325"/>
      <c r="EL39240" s="325"/>
    </row>
    <row r="39241" spans="56:142" x14ac:dyDescent="0.2">
      <c r="BD39241" s="325"/>
      <c r="EL39241" s="325"/>
    </row>
    <row r="39242" spans="56:142" x14ac:dyDescent="0.2">
      <c r="BD39242" s="325"/>
      <c r="EL39242" s="325"/>
    </row>
    <row r="39243" spans="56:142" x14ac:dyDescent="0.2">
      <c r="BD39243" s="325"/>
      <c r="EL39243" s="325"/>
    </row>
    <row r="39244" spans="56:142" x14ac:dyDescent="0.2">
      <c r="BD39244" s="325"/>
      <c r="EL39244" s="325"/>
    </row>
    <row r="39245" spans="56:142" x14ac:dyDescent="0.2">
      <c r="BD39245" s="325"/>
      <c r="EL39245" s="325"/>
    </row>
    <row r="39246" spans="56:142" x14ac:dyDescent="0.2">
      <c r="BD39246" s="325"/>
      <c r="EL39246" s="325"/>
    </row>
    <row r="39247" spans="56:142" x14ac:dyDescent="0.2">
      <c r="BD39247" s="325"/>
      <c r="EL39247" s="325"/>
    </row>
    <row r="39248" spans="56:142" x14ac:dyDescent="0.2">
      <c r="BD39248" s="325"/>
      <c r="EL39248" s="325"/>
    </row>
    <row r="39249" spans="56:142" x14ac:dyDescent="0.2">
      <c r="BD39249" s="325"/>
      <c r="EL39249" s="325"/>
    </row>
    <row r="39250" spans="56:142" x14ac:dyDescent="0.2">
      <c r="BD39250" s="325"/>
      <c r="EL39250" s="325"/>
    </row>
    <row r="39251" spans="56:142" x14ac:dyDescent="0.2">
      <c r="BD39251" s="325"/>
      <c r="EL39251" s="325"/>
    </row>
    <row r="39252" spans="56:142" x14ac:dyDescent="0.2">
      <c r="BD39252" s="325"/>
      <c r="EL39252" s="325"/>
    </row>
    <row r="39253" spans="56:142" x14ac:dyDescent="0.2">
      <c r="BD39253" s="325"/>
      <c r="EL39253" s="325"/>
    </row>
    <row r="39254" spans="56:142" x14ac:dyDescent="0.2">
      <c r="BD39254" s="325"/>
      <c r="EL39254" s="325"/>
    </row>
    <row r="39255" spans="56:142" x14ac:dyDescent="0.2">
      <c r="BD39255" s="325"/>
      <c r="EL39255" s="325"/>
    </row>
    <row r="39256" spans="56:142" x14ac:dyDescent="0.2">
      <c r="BD39256" s="325"/>
      <c r="EL39256" s="325"/>
    </row>
    <row r="39257" spans="56:142" x14ac:dyDescent="0.2">
      <c r="BD39257" s="325"/>
      <c r="EL39257" s="325"/>
    </row>
    <row r="39258" spans="56:142" x14ac:dyDescent="0.2">
      <c r="BD39258" s="325"/>
      <c r="EL39258" s="325"/>
    </row>
    <row r="39259" spans="56:142" x14ac:dyDescent="0.2">
      <c r="BD39259" s="325"/>
      <c r="EL39259" s="325"/>
    </row>
    <row r="39260" spans="56:142" x14ac:dyDescent="0.2">
      <c r="BD39260" s="325"/>
      <c r="EL39260" s="325"/>
    </row>
    <row r="39261" spans="56:142" x14ac:dyDescent="0.2">
      <c r="BD39261" s="325"/>
      <c r="EL39261" s="325"/>
    </row>
    <row r="39262" spans="56:142" x14ac:dyDescent="0.2">
      <c r="BD39262" s="325"/>
      <c r="EL39262" s="325"/>
    </row>
    <row r="39263" spans="56:142" x14ac:dyDescent="0.2">
      <c r="BD39263" s="325"/>
      <c r="EL39263" s="325"/>
    </row>
    <row r="39264" spans="56:142" x14ac:dyDescent="0.2">
      <c r="BD39264" s="325"/>
      <c r="EL39264" s="325"/>
    </row>
    <row r="39265" spans="56:142" x14ac:dyDescent="0.2">
      <c r="BD39265" s="325"/>
      <c r="EL39265" s="325"/>
    </row>
    <row r="39266" spans="56:142" x14ac:dyDescent="0.2">
      <c r="BD39266" s="325"/>
      <c r="EL39266" s="325"/>
    </row>
    <row r="39267" spans="56:142" x14ac:dyDescent="0.2">
      <c r="BD39267" s="325"/>
      <c r="EL39267" s="325"/>
    </row>
    <row r="39268" spans="56:142" x14ac:dyDescent="0.2">
      <c r="BD39268" s="325"/>
      <c r="EL39268" s="325"/>
    </row>
    <row r="39269" spans="56:142" x14ac:dyDescent="0.2">
      <c r="BD39269" s="325"/>
      <c r="EL39269" s="325"/>
    </row>
    <row r="39270" spans="56:142" x14ac:dyDescent="0.2">
      <c r="BD39270" s="325"/>
      <c r="EL39270" s="325"/>
    </row>
    <row r="39271" spans="56:142" x14ac:dyDescent="0.2">
      <c r="BD39271" s="325"/>
      <c r="EL39271" s="325"/>
    </row>
    <row r="39272" spans="56:142" x14ac:dyDescent="0.2">
      <c r="BD39272" s="325"/>
      <c r="EL39272" s="325"/>
    </row>
    <row r="39273" spans="56:142" x14ac:dyDescent="0.2">
      <c r="BD39273" s="325"/>
      <c r="EL39273" s="325"/>
    </row>
    <row r="39274" spans="56:142" x14ac:dyDescent="0.2">
      <c r="BD39274" s="325"/>
      <c r="EL39274" s="325"/>
    </row>
    <row r="39275" spans="56:142" x14ac:dyDescent="0.2">
      <c r="BD39275" s="325"/>
      <c r="EL39275" s="325"/>
    </row>
    <row r="39276" spans="56:142" x14ac:dyDescent="0.2">
      <c r="BD39276" s="325"/>
      <c r="EL39276" s="325"/>
    </row>
    <row r="39277" spans="56:142" x14ac:dyDescent="0.2">
      <c r="BD39277" s="325"/>
      <c r="EL39277" s="325"/>
    </row>
    <row r="39278" spans="56:142" x14ac:dyDescent="0.2">
      <c r="BD39278" s="325"/>
      <c r="EL39278" s="325"/>
    </row>
    <row r="39279" spans="56:142" x14ac:dyDescent="0.2">
      <c r="BD39279" s="325"/>
      <c r="EL39279" s="325"/>
    </row>
    <row r="39280" spans="56:142" x14ac:dyDescent="0.2">
      <c r="BD39280" s="325"/>
      <c r="EL39280" s="325"/>
    </row>
    <row r="39281" spans="56:142" x14ac:dyDescent="0.2">
      <c r="BD39281" s="325"/>
      <c r="EL39281" s="325"/>
    </row>
    <row r="39282" spans="56:142" x14ac:dyDescent="0.2">
      <c r="BD39282" s="325"/>
      <c r="EL39282" s="325"/>
    </row>
    <row r="39283" spans="56:142" x14ac:dyDescent="0.2">
      <c r="BD39283" s="325"/>
      <c r="EL39283" s="325"/>
    </row>
    <row r="39284" spans="56:142" x14ac:dyDescent="0.2">
      <c r="BD39284" s="325"/>
      <c r="EL39284" s="325"/>
    </row>
    <row r="39285" spans="56:142" x14ac:dyDescent="0.2">
      <c r="BD39285" s="325"/>
      <c r="EL39285" s="325"/>
    </row>
    <row r="39286" spans="56:142" x14ac:dyDescent="0.2">
      <c r="BD39286" s="325"/>
      <c r="EL39286" s="325"/>
    </row>
    <row r="39287" spans="56:142" x14ac:dyDescent="0.2">
      <c r="BD39287" s="325"/>
      <c r="EL39287" s="325"/>
    </row>
    <row r="39288" spans="56:142" x14ac:dyDescent="0.2">
      <c r="BD39288" s="325"/>
      <c r="EL39288" s="325"/>
    </row>
    <row r="39289" spans="56:142" x14ac:dyDescent="0.2">
      <c r="BD39289" s="325"/>
      <c r="EL39289" s="325"/>
    </row>
    <row r="39290" spans="56:142" x14ac:dyDescent="0.2">
      <c r="BD39290" s="325"/>
      <c r="EL39290" s="325"/>
    </row>
    <row r="39291" spans="56:142" x14ac:dyDescent="0.2">
      <c r="BD39291" s="325"/>
      <c r="EL39291" s="325"/>
    </row>
    <row r="39292" spans="56:142" x14ac:dyDescent="0.2">
      <c r="BD39292" s="325"/>
      <c r="EL39292" s="325"/>
    </row>
    <row r="39293" spans="56:142" x14ac:dyDescent="0.2">
      <c r="BD39293" s="325"/>
      <c r="EL39293" s="325"/>
    </row>
    <row r="39294" spans="56:142" x14ac:dyDescent="0.2">
      <c r="BD39294" s="325"/>
      <c r="EL39294" s="325"/>
    </row>
    <row r="39295" spans="56:142" x14ac:dyDescent="0.2">
      <c r="BD39295" s="325"/>
      <c r="EL39295" s="325"/>
    </row>
    <row r="39296" spans="56:142" x14ac:dyDescent="0.2">
      <c r="BD39296" s="325"/>
      <c r="EL39296" s="325"/>
    </row>
    <row r="39297" spans="56:142" x14ac:dyDescent="0.2">
      <c r="BD39297" s="325"/>
      <c r="EL39297" s="325"/>
    </row>
    <row r="39298" spans="56:142" x14ac:dyDescent="0.2">
      <c r="BD39298" s="325"/>
      <c r="EL39298" s="325"/>
    </row>
    <row r="39299" spans="56:142" x14ac:dyDescent="0.2">
      <c r="BD39299" s="325"/>
      <c r="EL39299" s="325"/>
    </row>
    <row r="39300" spans="56:142" x14ac:dyDescent="0.2">
      <c r="BD39300" s="325"/>
      <c r="EL39300" s="325"/>
    </row>
    <row r="39301" spans="56:142" x14ac:dyDescent="0.2">
      <c r="BD39301" s="325"/>
      <c r="EL39301" s="325"/>
    </row>
    <row r="39302" spans="56:142" x14ac:dyDescent="0.2">
      <c r="BD39302" s="325"/>
      <c r="EL39302" s="325"/>
    </row>
    <row r="39303" spans="56:142" x14ac:dyDescent="0.2">
      <c r="BD39303" s="325"/>
      <c r="EL39303" s="325"/>
    </row>
    <row r="39304" spans="56:142" x14ac:dyDescent="0.2">
      <c r="BD39304" s="325"/>
      <c r="EL39304" s="325"/>
    </row>
    <row r="39305" spans="56:142" x14ac:dyDescent="0.2">
      <c r="BD39305" s="325"/>
      <c r="EL39305" s="325"/>
    </row>
    <row r="39306" spans="56:142" x14ac:dyDescent="0.2">
      <c r="BD39306" s="325"/>
      <c r="EL39306" s="325"/>
    </row>
    <row r="39307" spans="56:142" x14ac:dyDescent="0.2">
      <c r="BD39307" s="325"/>
      <c r="EL39307" s="325"/>
    </row>
    <row r="39308" spans="56:142" x14ac:dyDescent="0.2">
      <c r="BD39308" s="325"/>
      <c r="EL39308" s="325"/>
    </row>
    <row r="39309" spans="56:142" x14ac:dyDescent="0.2">
      <c r="BD39309" s="325"/>
      <c r="EL39309" s="325"/>
    </row>
    <row r="39310" spans="56:142" x14ac:dyDescent="0.2">
      <c r="BD39310" s="325"/>
      <c r="EL39310" s="325"/>
    </row>
    <row r="39311" spans="56:142" x14ac:dyDescent="0.2">
      <c r="BD39311" s="325"/>
      <c r="EL39311" s="325"/>
    </row>
    <row r="39312" spans="56:142" x14ac:dyDescent="0.2">
      <c r="BD39312" s="325"/>
      <c r="EL39312" s="325"/>
    </row>
    <row r="39313" spans="56:142" x14ac:dyDescent="0.2">
      <c r="BD39313" s="325"/>
      <c r="EL39313" s="325"/>
    </row>
    <row r="39314" spans="56:142" x14ac:dyDescent="0.2">
      <c r="BD39314" s="325"/>
      <c r="EL39314" s="325"/>
    </row>
    <row r="39315" spans="56:142" x14ac:dyDescent="0.2">
      <c r="BD39315" s="325"/>
      <c r="EL39315" s="325"/>
    </row>
    <row r="39316" spans="56:142" x14ac:dyDescent="0.2">
      <c r="BD39316" s="325"/>
      <c r="EL39316" s="325"/>
    </row>
    <row r="39317" spans="56:142" x14ac:dyDescent="0.2">
      <c r="BD39317" s="325"/>
      <c r="EL39317" s="325"/>
    </row>
    <row r="39318" spans="56:142" x14ac:dyDescent="0.2">
      <c r="BD39318" s="325"/>
      <c r="EL39318" s="325"/>
    </row>
    <row r="39319" spans="56:142" x14ac:dyDescent="0.2">
      <c r="BD39319" s="325"/>
      <c r="EL39319" s="325"/>
    </row>
    <row r="39320" spans="56:142" x14ac:dyDescent="0.2">
      <c r="BD39320" s="325"/>
      <c r="EL39320" s="325"/>
    </row>
    <row r="39321" spans="56:142" x14ac:dyDescent="0.2">
      <c r="BD39321" s="325"/>
      <c r="EL39321" s="325"/>
    </row>
    <row r="39322" spans="56:142" x14ac:dyDescent="0.2">
      <c r="BD39322" s="325"/>
      <c r="EL39322" s="325"/>
    </row>
    <row r="39323" spans="56:142" x14ac:dyDescent="0.2">
      <c r="BD39323" s="325"/>
      <c r="EL39323" s="325"/>
    </row>
    <row r="39324" spans="56:142" x14ac:dyDescent="0.2">
      <c r="BD39324" s="325"/>
      <c r="EL39324" s="325"/>
    </row>
    <row r="39325" spans="56:142" x14ac:dyDescent="0.2">
      <c r="BD39325" s="325"/>
      <c r="EL39325" s="325"/>
    </row>
    <row r="39326" spans="56:142" x14ac:dyDescent="0.2">
      <c r="BD39326" s="325"/>
      <c r="EL39326" s="325"/>
    </row>
    <row r="39327" spans="56:142" x14ac:dyDescent="0.2">
      <c r="BD39327" s="325"/>
      <c r="EL39327" s="325"/>
    </row>
    <row r="39328" spans="56:142" x14ac:dyDescent="0.2">
      <c r="BD39328" s="325"/>
      <c r="EL39328" s="325"/>
    </row>
    <row r="39329" spans="56:142" x14ac:dyDescent="0.2">
      <c r="BD39329" s="325"/>
      <c r="EL39329" s="325"/>
    </row>
    <row r="39330" spans="56:142" x14ac:dyDescent="0.2">
      <c r="BD39330" s="325"/>
      <c r="EL39330" s="325"/>
    </row>
    <row r="39331" spans="56:142" x14ac:dyDescent="0.2">
      <c r="BD39331" s="325"/>
      <c r="EL39331" s="325"/>
    </row>
    <row r="39332" spans="56:142" x14ac:dyDescent="0.2">
      <c r="BD39332" s="325"/>
      <c r="EL39332" s="325"/>
    </row>
    <row r="39333" spans="56:142" x14ac:dyDescent="0.2">
      <c r="BD39333" s="325"/>
      <c r="EL39333" s="325"/>
    </row>
    <row r="39334" spans="56:142" x14ac:dyDescent="0.2">
      <c r="BD39334" s="325"/>
      <c r="EL39334" s="325"/>
    </row>
    <row r="39335" spans="56:142" x14ac:dyDescent="0.2">
      <c r="BD39335" s="325"/>
      <c r="EL39335" s="325"/>
    </row>
    <row r="39336" spans="56:142" x14ac:dyDescent="0.2">
      <c r="BD39336" s="325"/>
      <c r="EL39336" s="325"/>
    </row>
    <row r="39337" spans="56:142" x14ac:dyDescent="0.2">
      <c r="BD39337" s="325"/>
      <c r="EL39337" s="325"/>
    </row>
    <row r="39338" spans="56:142" x14ac:dyDescent="0.2">
      <c r="BD39338" s="325"/>
      <c r="EL39338" s="325"/>
    </row>
    <row r="39339" spans="56:142" x14ac:dyDescent="0.2">
      <c r="BD39339" s="325"/>
      <c r="EL39339" s="325"/>
    </row>
    <row r="39340" spans="56:142" x14ac:dyDescent="0.2">
      <c r="BD39340" s="325"/>
      <c r="EL39340" s="325"/>
    </row>
    <row r="39341" spans="56:142" x14ac:dyDescent="0.2">
      <c r="BD39341" s="325"/>
      <c r="EL39341" s="325"/>
    </row>
    <row r="39342" spans="56:142" x14ac:dyDescent="0.2">
      <c r="BD39342" s="325"/>
      <c r="EL39342" s="325"/>
    </row>
    <row r="39343" spans="56:142" x14ac:dyDescent="0.2">
      <c r="BD39343" s="325"/>
      <c r="EL39343" s="325"/>
    </row>
    <row r="39344" spans="56:142" x14ac:dyDescent="0.2">
      <c r="BD39344" s="325"/>
      <c r="EL39344" s="325"/>
    </row>
    <row r="39345" spans="56:142" x14ac:dyDescent="0.2">
      <c r="BD39345" s="325"/>
      <c r="EL39345" s="325"/>
    </row>
    <row r="39346" spans="56:142" x14ac:dyDescent="0.2">
      <c r="BD39346" s="325"/>
      <c r="EL39346" s="325"/>
    </row>
    <row r="39347" spans="56:142" x14ac:dyDescent="0.2">
      <c r="BD39347" s="325"/>
      <c r="EL39347" s="325"/>
    </row>
    <row r="39348" spans="56:142" x14ac:dyDescent="0.2">
      <c r="BD39348" s="325"/>
      <c r="EL39348" s="325"/>
    </row>
    <row r="39349" spans="56:142" x14ac:dyDescent="0.2">
      <c r="BD39349" s="325"/>
      <c r="EL39349" s="325"/>
    </row>
    <row r="39350" spans="56:142" x14ac:dyDescent="0.2">
      <c r="BD39350" s="325"/>
      <c r="EL39350" s="325"/>
    </row>
    <row r="39351" spans="56:142" x14ac:dyDescent="0.2">
      <c r="BD39351" s="325"/>
      <c r="EL39351" s="325"/>
    </row>
    <row r="39352" spans="56:142" x14ac:dyDescent="0.2">
      <c r="BD39352" s="325"/>
      <c r="EL39352" s="325"/>
    </row>
    <row r="39353" spans="56:142" x14ac:dyDescent="0.2">
      <c r="BD39353" s="325"/>
      <c r="EL39353" s="325"/>
    </row>
    <row r="39354" spans="56:142" x14ac:dyDescent="0.2">
      <c r="BD39354" s="325"/>
      <c r="EL39354" s="325"/>
    </row>
    <row r="39355" spans="56:142" x14ac:dyDescent="0.2">
      <c r="BD39355" s="325"/>
      <c r="EL39355" s="325"/>
    </row>
    <row r="39356" spans="56:142" x14ac:dyDescent="0.2">
      <c r="BD39356" s="325"/>
      <c r="EL39356" s="325"/>
    </row>
    <row r="39357" spans="56:142" x14ac:dyDescent="0.2">
      <c r="BD39357" s="325"/>
      <c r="EL39357" s="325"/>
    </row>
    <row r="39358" spans="56:142" x14ac:dyDescent="0.2">
      <c r="BD39358" s="325"/>
      <c r="EL39358" s="325"/>
    </row>
    <row r="39359" spans="56:142" x14ac:dyDescent="0.2">
      <c r="BD39359" s="325"/>
      <c r="EL39359" s="325"/>
    </row>
    <row r="39360" spans="56:142" x14ac:dyDescent="0.2">
      <c r="BD39360" s="325"/>
      <c r="EL39360" s="325"/>
    </row>
    <row r="39361" spans="56:142" x14ac:dyDescent="0.2">
      <c r="BD39361" s="325"/>
      <c r="EL39361" s="325"/>
    </row>
    <row r="39362" spans="56:142" x14ac:dyDescent="0.2">
      <c r="BD39362" s="325"/>
      <c r="EL39362" s="325"/>
    </row>
    <row r="39363" spans="56:142" x14ac:dyDescent="0.2">
      <c r="BD39363" s="325"/>
      <c r="EL39363" s="325"/>
    </row>
    <row r="39364" spans="56:142" x14ac:dyDescent="0.2">
      <c r="BD39364" s="325"/>
      <c r="EL39364" s="325"/>
    </row>
    <row r="39365" spans="56:142" x14ac:dyDescent="0.2">
      <c r="BD39365" s="325"/>
      <c r="EL39365" s="325"/>
    </row>
    <row r="39366" spans="56:142" x14ac:dyDescent="0.2">
      <c r="BD39366" s="325"/>
      <c r="EL39366" s="325"/>
    </row>
    <row r="39367" spans="56:142" x14ac:dyDescent="0.2">
      <c r="BD39367" s="325"/>
      <c r="EL39367" s="325"/>
    </row>
    <row r="39368" spans="56:142" x14ac:dyDescent="0.2">
      <c r="BD39368" s="325"/>
      <c r="EL39368" s="325"/>
    </row>
    <row r="39369" spans="56:142" x14ac:dyDescent="0.2">
      <c r="BD39369" s="325"/>
      <c r="EL39369" s="325"/>
    </row>
    <row r="39370" spans="56:142" x14ac:dyDescent="0.2">
      <c r="BD39370" s="325"/>
      <c r="EL39370" s="325"/>
    </row>
    <row r="39371" spans="56:142" x14ac:dyDescent="0.2">
      <c r="BD39371" s="325"/>
      <c r="EL39371" s="325"/>
    </row>
    <row r="39372" spans="56:142" x14ac:dyDescent="0.2">
      <c r="BD39372" s="325"/>
      <c r="EL39372" s="325"/>
    </row>
    <row r="39373" spans="56:142" x14ac:dyDescent="0.2">
      <c r="BD39373" s="325"/>
      <c r="EL39373" s="325"/>
    </row>
    <row r="39374" spans="56:142" x14ac:dyDescent="0.2">
      <c r="BD39374" s="325"/>
      <c r="EL39374" s="325"/>
    </row>
    <row r="39375" spans="56:142" x14ac:dyDescent="0.2">
      <c r="BD39375" s="325"/>
      <c r="EL39375" s="325"/>
    </row>
    <row r="39376" spans="56:142" x14ac:dyDescent="0.2">
      <c r="BD39376" s="325"/>
      <c r="EL39376" s="325"/>
    </row>
    <row r="39377" spans="56:142" x14ac:dyDescent="0.2">
      <c r="BD39377" s="325"/>
      <c r="EL39377" s="325"/>
    </row>
    <row r="39378" spans="56:142" x14ac:dyDescent="0.2">
      <c r="BD39378" s="325"/>
      <c r="EL39378" s="325"/>
    </row>
    <row r="39379" spans="56:142" x14ac:dyDescent="0.2">
      <c r="BD39379" s="325"/>
      <c r="EL39379" s="325"/>
    </row>
    <row r="39380" spans="56:142" x14ac:dyDescent="0.2">
      <c r="BD39380" s="325"/>
      <c r="EL39380" s="325"/>
    </row>
    <row r="39381" spans="56:142" x14ac:dyDescent="0.2">
      <c r="BD39381" s="325"/>
      <c r="EL39381" s="325"/>
    </row>
    <row r="39382" spans="56:142" x14ac:dyDescent="0.2">
      <c r="BD39382" s="325"/>
      <c r="EL39382" s="325"/>
    </row>
    <row r="39383" spans="56:142" x14ac:dyDescent="0.2">
      <c r="BD39383" s="325"/>
      <c r="EL39383" s="325"/>
    </row>
    <row r="39384" spans="56:142" x14ac:dyDescent="0.2">
      <c r="BD39384" s="325"/>
      <c r="EL39384" s="325"/>
    </row>
    <row r="39385" spans="56:142" x14ac:dyDescent="0.2">
      <c r="BD39385" s="325"/>
      <c r="EL39385" s="325"/>
    </row>
    <row r="39386" spans="56:142" x14ac:dyDescent="0.2">
      <c r="BD39386" s="325"/>
      <c r="EL39386" s="325"/>
    </row>
    <row r="39387" spans="56:142" x14ac:dyDescent="0.2">
      <c r="BD39387" s="325"/>
      <c r="EL39387" s="325"/>
    </row>
    <row r="39388" spans="56:142" x14ac:dyDescent="0.2">
      <c r="BD39388" s="325"/>
      <c r="EL39388" s="325"/>
    </row>
    <row r="39389" spans="56:142" x14ac:dyDescent="0.2">
      <c r="BD39389" s="325"/>
      <c r="EL39389" s="325"/>
    </row>
    <row r="39390" spans="56:142" x14ac:dyDescent="0.2">
      <c r="BD39390" s="325"/>
      <c r="EL39390" s="325"/>
    </row>
    <row r="39391" spans="56:142" x14ac:dyDescent="0.2">
      <c r="BD39391" s="325"/>
      <c r="EL39391" s="325"/>
    </row>
    <row r="39392" spans="56:142" x14ac:dyDescent="0.2">
      <c r="BD39392" s="325"/>
      <c r="EL39392" s="325"/>
    </row>
    <row r="39393" spans="56:142" x14ac:dyDescent="0.2">
      <c r="BD39393" s="325"/>
      <c r="EL39393" s="325"/>
    </row>
    <row r="39394" spans="56:142" x14ac:dyDescent="0.2">
      <c r="BD39394" s="325"/>
      <c r="EL39394" s="325"/>
    </row>
    <row r="39395" spans="56:142" x14ac:dyDescent="0.2">
      <c r="BD39395" s="325"/>
      <c r="EL39395" s="325"/>
    </row>
    <row r="39396" spans="56:142" x14ac:dyDescent="0.2">
      <c r="BD39396" s="325"/>
      <c r="EL39396" s="325"/>
    </row>
    <row r="39397" spans="56:142" x14ac:dyDescent="0.2">
      <c r="BD39397" s="325"/>
      <c r="EL39397" s="325"/>
    </row>
    <row r="39398" spans="56:142" x14ac:dyDescent="0.2">
      <c r="BD39398" s="325"/>
      <c r="EL39398" s="325"/>
    </row>
    <row r="39399" spans="56:142" x14ac:dyDescent="0.2">
      <c r="BD39399" s="325"/>
      <c r="EL39399" s="325"/>
    </row>
    <row r="39400" spans="56:142" x14ac:dyDescent="0.2">
      <c r="BD39400" s="325"/>
      <c r="EL39400" s="325"/>
    </row>
    <row r="39401" spans="56:142" x14ac:dyDescent="0.2">
      <c r="BD39401" s="325"/>
      <c r="EL39401" s="325"/>
    </row>
    <row r="39402" spans="56:142" x14ac:dyDescent="0.2">
      <c r="BD39402" s="325"/>
      <c r="EL39402" s="325"/>
    </row>
    <row r="39403" spans="56:142" x14ac:dyDescent="0.2">
      <c r="BD39403" s="325"/>
      <c r="EL39403" s="325"/>
    </row>
    <row r="39404" spans="56:142" x14ac:dyDescent="0.2">
      <c r="BD39404" s="325"/>
      <c r="EL39404" s="325"/>
    </row>
    <row r="39405" spans="56:142" x14ac:dyDescent="0.2">
      <c r="BD39405" s="325"/>
      <c r="EL39405" s="325"/>
    </row>
    <row r="39406" spans="56:142" x14ac:dyDescent="0.2">
      <c r="BD39406" s="325"/>
      <c r="EL39406" s="325"/>
    </row>
    <row r="39407" spans="56:142" x14ac:dyDescent="0.2">
      <c r="BD39407" s="325"/>
      <c r="EL39407" s="325"/>
    </row>
    <row r="39408" spans="56:142" x14ac:dyDescent="0.2">
      <c r="BD39408" s="325"/>
      <c r="EL39408" s="325"/>
    </row>
    <row r="39409" spans="56:142" x14ac:dyDescent="0.2">
      <c r="BD39409" s="325"/>
      <c r="EL39409" s="325"/>
    </row>
    <row r="39410" spans="56:142" x14ac:dyDescent="0.2">
      <c r="BD39410" s="325"/>
      <c r="EL39410" s="325"/>
    </row>
    <row r="39411" spans="56:142" x14ac:dyDescent="0.2">
      <c r="BD39411" s="325"/>
      <c r="EL39411" s="325"/>
    </row>
    <row r="39412" spans="56:142" x14ac:dyDescent="0.2">
      <c r="BD39412" s="325"/>
      <c r="EL39412" s="325"/>
    </row>
    <row r="39413" spans="56:142" x14ac:dyDescent="0.2">
      <c r="BD39413" s="325"/>
      <c r="EL39413" s="325"/>
    </row>
    <row r="39414" spans="56:142" x14ac:dyDescent="0.2">
      <c r="BD39414" s="325"/>
      <c r="EL39414" s="325"/>
    </row>
    <row r="39415" spans="56:142" x14ac:dyDescent="0.2">
      <c r="BD39415" s="325"/>
      <c r="EL39415" s="325"/>
    </row>
    <row r="39416" spans="56:142" x14ac:dyDescent="0.2">
      <c r="BD39416" s="325"/>
      <c r="EL39416" s="325"/>
    </row>
    <row r="39417" spans="56:142" x14ac:dyDescent="0.2">
      <c r="BD39417" s="325"/>
      <c r="EL39417" s="325"/>
    </row>
    <row r="39418" spans="56:142" x14ac:dyDescent="0.2">
      <c r="BD39418" s="325"/>
      <c r="EL39418" s="325"/>
    </row>
    <row r="39419" spans="56:142" x14ac:dyDescent="0.2">
      <c r="BD39419" s="325"/>
      <c r="EL39419" s="325"/>
    </row>
    <row r="39420" spans="56:142" x14ac:dyDescent="0.2">
      <c r="BD39420" s="325"/>
      <c r="EL39420" s="325"/>
    </row>
    <row r="39421" spans="56:142" x14ac:dyDescent="0.2">
      <c r="BD39421" s="325"/>
      <c r="EL39421" s="325"/>
    </row>
    <row r="39422" spans="56:142" x14ac:dyDescent="0.2">
      <c r="BD39422" s="325"/>
      <c r="EL39422" s="325"/>
    </row>
    <row r="39423" spans="56:142" x14ac:dyDescent="0.2">
      <c r="BD39423" s="325"/>
      <c r="EL39423" s="325"/>
    </row>
    <row r="39424" spans="56:142" x14ac:dyDescent="0.2">
      <c r="BD39424" s="325"/>
      <c r="EL39424" s="325"/>
    </row>
    <row r="39425" spans="56:142" x14ac:dyDescent="0.2">
      <c r="BD39425" s="325"/>
      <c r="EL39425" s="325"/>
    </row>
    <row r="39426" spans="56:142" x14ac:dyDescent="0.2">
      <c r="BD39426" s="325"/>
      <c r="EL39426" s="325"/>
    </row>
    <row r="39427" spans="56:142" x14ac:dyDescent="0.2">
      <c r="BD39427" s="325"/>
      <c r="EL39427" s="325"/>
    </row>
    <row r="39428" spans="56:142" x14ac:dyDescent="0.2">
      <c r="BD39428" s="325"/>
      <c r="EL39428" s="325"/>
    </row>
    <row r="39429" spans="56:142" x14ac:dyDescent="0.2">
      <c r="BD39429" s="325"/>
      <c r="EL39429" s="325"/>
    </row>
    <row r="39430" spans="56:142" x14ac:dyDescent="0.2">
      <c r="BD39430" s="325"/>
      <c r="EL39430" s="325"/>
    </row>
    <row r="39431" spans="56:142" x14ac:dyDescent="0.2">
      <c r="BD39431" s="325"/>
      <c r="EL39431" s="325"/>
    </row>
    <row r="39432" spans="56:142" x14ac:dyDescent="0.2">
      <c r="BD39432" s="325"/>
      <c r="EL39432" s="325"/>
    </row>
    <row r="39433" spans="56:142" x14ac:dyDescent="0.2">
      <c r="BD39433" s="325"/>
      <c r="EL39433" s="325"/>
    </row>
    <row r="39434" spans="56:142" x14ac:dyDescent="0.2">
      <c r="BD39434" s="325"/>
      <c r="EL39434" s="325"/>
    </row>
    <row r="39435" spans="56:142" x14ac:dyDescent="0.2">
      <c r="BD39435" s="325"/>
      <c r="EL39435" s="325"/>
    </row>
    <row r="39436" spans="56:142" x14ac:dyDescent="0.2">
      <c r="BD39436" s="325"/>
      <c r="EL39436" s="325"/>
    </row>
    <row r="39437" spans="56:142" x14ac:dyDescent="0.2">
      <c r="BD39437" s="325"/>
      <c r="EL39437" s="325"/>
    </row>
    <row r="39438" spans="56:142" x14ac:dyDescent="0.2">
      <c r="BD39438" s="325"/>
      <c r="EL39438" s="325"/>
    </row>
    <row r="39439" spans="56:142" x14ac:dyDescent="0.2">
      <c r="BD39439" s="325"/>
      <c r="EL39439" s="325"/>
    </row>
    <row r="39440" spans="56:142" x14ac:dyDescent="0.2">
      <c r="BD39440" s="325"/>
      <c r="EL39440" s="325"/>
    </row>
    <row r="39441" spans="56:142" x14ac:dyDescent="0.2">
      <c r="BD39441" s="325"/>
      <c r="EL39441" s="325"/>
    </row>
    <row r="39442" spans="56:142" x14ac:dyDescent="0.2">
      <c r="BD39442" s="325"/>
      <c r="EL39442" s="325"/>
    </row>
    <row r="39443" spans="56:142" x14ac:dyDescent="0.2">
      <c r="BD39443" s="325"/>
      <c r="EL39443" s="325"/>
    </row>
    <row r="39444" spans="56:142" x14ac:dyDescent="0.2">
      <c r="BD39444" s="325"/>
      <c r="EL39444" s="325"/>
    </row>
    <row r="39445" spans="56:142" x14ac:dyDescent="0.2">
      <c r="BD39445" s="325"/>
      <c r="EL39445" s="325"/>
    </row>
    <row r="39446" spans="56:142" x14ac:dyDescent="0.2">
      <c r="BD39446" s="325"/>
      <c r="EL39446" s="325"/>
    </row>
    <row r="39447" spans="56:142" x14ac:dyDescent="0.2">
      <c r="BD39447" s="325"/>
      <c r="EL39447" s="325"/>
    </row>
    <row r="39448" spans="56:142" x14ac:dyDescent="0.2">
      <c r="BD39448" s="325"/>
      <c r="EL39448" s="325"/>
    </row>
    <row r="39449" spans="56:142" x14ac:dyDescent="0.2">
      <c r="BD39449" s="325"/>
      <c r="EL39449" s="325"/>
    </row>
    <row r="39450" spans="56:142" x14ac:dyDescent="0.2">
      <c r="BD39450" s="325"/>
      <c r="EL39450" s="325"/>
    </row>
    <row r="39451" spans="56:142" x14ac:dyDescent="0.2">
      <c r="BD39451" s="325"/>
      <c r="EL39451" s="325"/>
    </row>
    <row r="39452" spans="56:142" x14ac:dyDescent="0.2">
      <c r="BD39452" s="325"/>
      <c r="EL39452" s="325"/>
    </row>
    <row r="39453" spans="56:142" x14ac:dyDescent="0.2">
      <c r="BD39453" s="325"/>
      <c r="EL39453" s="325"/>
    </row>
    <row r="39454" spans="56:142" x14ac:dyDescent="0.2">
      <c r="BD39454" s="325"/>
      <c r="EL39454" s="325"/>
    </row>
    <row r="39455" spans="56:142" x14ac:dyDescent="0.2">
      <c r="BD39455" s="325"/>
      <c r="EL39455" s="325"/>
    </row>
    <row r="39456" spans="56:142" x14ac:dyDescent="0.2">
      <c r="BD39456" s="325"/>
      <c r="EL39456" s="325"/>
    </row>
    <row r="39457" spans="56:142" x14ac:dyDescent="0.2">
      <c r="BD39457" s="325"/>
      <c r="EL39457" s="325"/>
    </row>
    <row r="39458" spans="56:142" x14ac:dyDescent="0.2">
      <c r="BD39458" s="325"/>
      <c r="EL39458" s="325"/>
    </row>
    <row r="39459" spans="56:142" x14ac:dyDescent="0.2">
      <c r="BD39459" s="325"/>
      <c r="EL39459" s="325"/>
    </row>
    <row r="39460" spans="56:142" x14ac:dyDescent="0.2">
      <c r="BD39460" s="325"/>
      <c r="EL39460" s="325"/>
    </row>
    <row r="39461" spans="56:142" x14ac:dyDescent="0.2">
      <c r="BD39461" s="325"/>
      <c r="EL39461" s="325"/>
    </row>
    <row r="39462" spans="56:142" x14ac:dyDescent="0.2">
      <c r="BD39462" s="325"/>
      <c r="EL39462" s="325"/>
    </row>
    <row r="39463" spans="56:142" x14ac:dyDescent="0.2">
      <c r="BD39463" s="325"/>
      <c r="EL39463" s="325"/>
    </row>
    <row r="39464" spans="56:142" x14ac:dyDescent="0.2">
      <c r="BD39464" s="325"/>
      <c r="EL39464" s="325"/>
    </row>
    <row r="39465" spans="56:142" x14ac:dyDescent="0.2">
      <c r="BD39465" s="325"/>
      <c r="EL39465" s="325"/>
    </row>
    <row r="39466" spans="56:142" x14ac:dyDescent="0.2">
      <c r="BD39466" s="325"/>
      <c r="EL39466" s="325"/>
    </row>
    <row r="39467" spans="56:142" x14ac:dyDescent="0.2">
      <c r="BD39467" s="325"/>
      <c r="EL39467" s="325"/>
    </row>
    <row r="39468" spans="56:142" x14ac:dyDescent="0.2">
      <c r="BD39468" s="325"/>
      <c r="EL39468" s="325"/>
    </row>
    <row r="39469" spans="56:142" x14ac:dyDescent="0.2">
      <c r="BD39469" s="325"/>
      <c r="EL39469" s="325"/>
    </row>
    <row r="39470" spans="56:142" x14ac:dyDescent="0.2">
      <c r="BD39470" s="325"/>
      <c r="EL39470" s="325"/>
    </row>
    <row r="39471" spans="56:142" x14ac:dyDescent="0.2">
      <c r="BD39471" s="325"/>
      <c r="EL39471" s="325"/>
    </row>
    <row r="39472" spans="56:142" x14ac:dyDescent="0.2">
      <c r="BD39472" s="325"/>
      <c r="EL39472" s="325"/>
    </row>
    <row r="39473" spans="56:142" x14ac:dyDescent="0.2">
      <c r="BD39473" s="325"/>
      <c r="EL39473" s="325"/>
    </row>
    <row r="39474" spans="56:142" x14ac:dyDescent="0.2">
      <c r="BD39474" s="325"/>
      <c r="EL39474" s="325"/>
    </row>
    <row r="39475" spans="56:142" x14ac:dyDescent="0.2">
      <c r="BD39475" s="325"/>
      <c r="EL39475" s="325"/>
    </row>
    <row r="39476" spans="56:142" x14ac:dyDescent="0.2">
      <c r="BD39476" s="325"/>
      <c r="EL39476" s="325"/>
    </row>
    <row r="39477" spans="56:142" x14ac:dyDescent="0.2">
      <c r="BD39477" s="325"/>
      <c r="EL39477" s="325"/>
    </row>
    <row r="39478" spans="56:142" x14ac:dyDescent="0.2">
      <c r="BD39478" s="325"/>
      <c r="EL39478" s="325"/>
    </row>
    <row r="39479" spans="56:142" x14ac:dyDescent="0.2">
      <c r="BD39479" s="325"/>
      <c r="EL39479" s="325"/>
    </row>
    <row r="39480" spans="56:142" x14ac:dyDescent="0.2">
      <c r="BD39480" s="325"/>
      <c r="EL39480" s="325"/>
    </row>
    <row r="39481" spans="56:142" x14ac:dyDescent="0.2">
      <c r="BD39481" s="325"/>
      <c r="EL39481" s="325"/>
    </row>
    <row r="39482" spans="56:142" x14ac:dyDescent="0.2">
      <c r="BD39482" s="325"/>
      <c r="EL39482" s="325"/>
    </row>
    <row r="39483" spans="56:142" x14ac:dyDescent="0.2">
      <c r="BD39483" s="325"/>
      <c r="EL39483" s="325"/>
    </row>
    <row r="39484" spans="56:142" x14ac:dyDescent="0.2">
      <c r="BD39484" s="325"/>
      <c r="EL39484" s="325"/>
    </row>
    <row r="39485" spans="56:142" x14ac:dyDescent="0.2">
      <c r="BD39485" s="325"/>
      <c r="EL39485" s="325"/>
    </row>
    <row r="39486" spans="56:142" x14ac:dyDescent="0.2">
      <c r="BD39486" s="325"/>
      <c r="EL39486" s="325"/>
    </row>
    <row r="39487" spans="56:142" x14ac:dyDescent="0.2">
      <c r="BD39487" s="325"/>
      <c r="EL39487" s="325"/>
    </row>
    <row r="39488" spans="56:142" x14ac:dyDescent="0.2">
      <c r="BD39488" s="325"/>
      <c r="EL39488" s="325"/>
    </row>
    <row r="39489" spans="56:142" x14ac:dyDescent="0.2">
      <c r="BD39489" s="325"/>
      <c r="EL39489" s="325"/>
    </row>
    <row r="39490" spans="56:142" x14ac:dyDescent="0.2">
      <c r="BD39490" s="325"/>
      <c r="EL39490" s="325"/>
    </row>
    <row r="39491" spans="56:142" x14ac:dyDescent="0.2">
      <c r="BD39491" s="325"/>
      <c r="EL39491" s="325"/>
    </row>
    <row r="39492" spans="56:142" x14ac:dyDescent="0.2">
      <c r="BD39492" s="325"/>
      <c r="EL39492" s="325"/>
    </row>
    <row r="39493" spans="56:142" x14ac:dyDescent="0.2">
      <c r="BD39493" s="325"/>
      <c r="EL39493" s="325"/>
    </row>
    <row r="39494" spans="56:142" x14ac:dyDescent="0.2">
      <c r="BD39494" s="325"/>
      <c r="EL39494" s="325"/>
    </row>
    <row r="39495" spans="56:142" x14ac:dyDescent="0.2">
      <c r="BD39495" s="325"/>
      <c r="EL39495" s="325"/>
    </row>
    <row r="39496" spans="56:142" x14ac:dyDescent="0.2">
      <c r="BD39496" s="325"/>
      <c r="EL39496" s="325"/>
    </row>
    <row r="39497" spans="56:142" x14ac:dyDescent="0.2">
      <c r="BD39497" s="325"/>
      <c r="EL39497" s="325"/>
    </row>
    <row r="39498" spans="56:142" x14ac:dyDescent="0.2">
      <c r="BD39498" s="325"/>
      <c r="EL39498" s="325"/>
    </row>
    <row r="39499" spans="56:142" x14ac:dyDescent="0.2">
      <c r="BD39499" s="325"/>
      <c r="EL39499" s="325"/>
    </row>
    <row r="39500" spans="56:142" x14ac:dyDescent="0.2">
      <c r="BD39500" s="325"/>
      <c r="EL39500" s="325"/>
    </row>
    <row r="39501" spans="56:142" x14ac:dyDescent="0.2">
      <c r="BD39501" s="325"/>
      <c r="EL39501" s="325"/>
    </row>
    <row r="39502" spans="56:142" x14ac:dyDescent="0.2">
      <c r="BD39502" s="325"/>
      <c r="EL39502" s="325"/>
    </row>
    <row r="39503" spans="56:142" x14ac:dyDescent="0.2">
      <c r="BD39503" s="325"/>
      <c r="EL39503" s="325"/>
    </row>
    <row r="39504" spans="56:142" x14ac:dyDescent="0.2">
      <c r="BD39504" s="325"/>
      <c r="EL39504" s="325"/>
    </row>
    <row r="39505" spans="56:142" x14ac:dyDescent="0.2">
      <c r="BD39505" s="325"/>
      <c r="EL39505" s="325"/>
    </row>
    <row r="39506" spans="56:142" x14ac:dyDescent="0.2">
      <c r="BD39506" s="325"/>
      <c r="EL39506" s="325"/>
    </row>
    <row r="39507" spans="56:142" x14ac:dyDescent="0.2">
      <c r="BD39507" s="325"/>
      <c r="EL39507" s="325"/>
    </row>
    <row r="39508" spans="56:142" x14ac:dyDescent="0.2">
      <c r="BD39508" s="325"/>
      <c r="EL39508" s="325"/>
    </row>
    <row r="39509" spans="56:142" x14ac:dyDescent="0.2">
      <c r="BD39509" s="325"/>
      <c r="EL39509" s="325"/>
    </row>
    <row r="39510" spans="56:142" x14ac:dyDescent="0.2">
      <c r="BD39510" s="325"/>
      <c r="EL39510" s="325"/>
    </row>
    <row r="39511" spans="56:142" x14ac:dyDescent="0.2">
      <c r="BD39511" s="325"/>
      <c r="EL39511" s="325"/>
    </row>
    <row r="39512" spans="56:142" x14ac:dyDescent="0.2">
      <c r="BD39512" s="325"/>
      <c r="EL39512" s="325"/>
    </row>
    <row r="39513" spans="56:142" x14ac:dyDescent="0.2">
      <c r="BD39513" s="325"/>
      <c r="EL39513" s="325"/>
    </row>
    <row r="39514" spans="56:142" x14ac:dyDescent="0.2">
      <c r="BD39514" s="325"/>
      <c r="EL39514" s="325"/>
    </row>
    <row r="39515" spans="56:142" x14ac:dyDescent="0.2">
      <c r="BD39515" s="325"/>
      <c r="EL39515" s="325"/>
    </row>
    <row r="39516" spans="56:142" x14ac:dyDescent="0.2">
      <c r="BD39516" s="325"/>
      <c r="EL39516" s="325"/>
    </row>
    <row r="39517" spans="56:142" x14ac:dyDescent="0.2">
      <c r="BD39517" s="325"/>
      <c r="EL39517" s="325"/>
    </row>
    <row r="39518" spans="56:142" x14ac:dyDescent="0.2">
      <c r="BD39518" s="325"/>
      <c r="EL39518" s="325"/>
    </row>
    <row r="39519" spans="56:142" x14ac:dyDescent="0.2">
      <c r="BD39519" s="325"/>
      <c r="EL39519" s="325"/>
    </row>
    <row r="39520" spans="56:142" x14ac:dyDescent="0.2">
      <c r="BD39520" s="325"/>
      <c r="EL39520" s="325"/>
    </row>
    <row r="39521" spans="56:142" x14ac:dyDescent="0.2">
      <c r="BD39521" s="325"/>
      <c r="EL39521" s="325"/>
    </row>
    <row r="39522" spans="56:142" x14ac:dyDescent="0.2">
      <c r="BD39522" s="325"/>
      <c r="EL39522" s="325"/>
    </row>
    <row r="39523" spans="56:142" x14ac:dyDescent="0.2">
      <c r="BD39523" s="325"/>
      <c r="EL39523" s="325"/>
    </row>
    <row r="39524" spans="56:142" x14ac:dyDescent="0.2">
      <c r="BD39524" s="325"/>
      <c r="EL39524" s="325"/>
    </row>
    <row r="39525" spans="56:142" x14ac:dyDescent="0.2">
      <c r="BD39525" s="325"/>
      <c r="EL39525" s="325"/>
    </row>
    <row r="39526" spans="56:142" x14ac:dyDescent="0.2">
      <c r="BD39526" s="325"/>
      <c r="EL39526" s="325"/>
    </row>
    <row r="39527" spans="56:142" x14ac:dyDescent="0.2">
      <c r="BD39527" s="325"/>
      <c r="EL39527" s="325"/>
    </row>
    <row r="39528" spans="56:142" x14ac:dyDescent="0.2">
      <c r="BD39528" s="325"/>
      <c r="EL39528" s="325"/>
    </row>
    <row r="39529" spans="56:142" x14ac:dyDescent="0.2">
      <c r="BD39529" s="325"/>
      <c r="EL39529" s="325"/>
    </row>
    <row r="39530" spans="56:142" x14ac:dyDescent="0.2">
      <c r="BD39530" s="325"/>
      <c r="EL39530" s="325"/>
    </row>
    <row r="39531" spans="56:142" x14ac:dyDescent="0.2">
      <c r="BD39531" s="325"/>
      <c r="EL39531" s="325"/>
    </row>
    <row r="39532" spans="56:142" x14ac:dyDescent="0.2">
      <c r="BD39532" s="325"/>
      <c r="EL39532" s="325"/>
    </row>
    <row r="39533" spans="56:142" x14ac:dyDescent="0.2">
      <c r="BD39533" s="325"/>
      <c r="EL39533" s="325"/>
    </row>
    <row r="39534" spans="56:142" x14ac:dyDescent="0.2">
      <c r="BD39534" s="325"/>
      <c r="EL39534" s="325"/>
    </row>
    <row r="39535" spans="56:142" x14ac:dyDescent="0.2">
      <c r="BD39535" s="325"/>
      <c r="EL39535" s="325"/>
    </row>
    <row r="39536" spans="56:142" x14ac:dyDescent="0.2">
      <c r="BD39536" s="325"/>
      <c r="EL39536" s="325"/>
    </row>
    <row r="39537" spans="56:142" x14ac:dyDescent="0.2">
      <c r="BD39537" s="325"/>
      <c r="EL39537" s="325"/>
    </row>
    <row r="39538" spans="56:142" x14ac:dyDescent="0.2">
      <c r="BD39538" s="325"/>
      <c r="EL39538" s="325"/>
    </row>
    <row r="39539" spans="56:142" x14ac:dyDescent="0.2">
      <c r="BD39539" s="325"/>
      <c r="EL39539" s="325"/>
    </row>
    <row r="39540" spans="56:142" x14ac:dyDescent="0.2">
      <c r="BD39540" s="325"/>
      <c r="EL39540" s="325"/>
    </row>
    <row r="39541" spans="56:142" x14ac:dyDescent="0.2">
      <c r="BD39541" s="325"/>
      <c r="EL39541" s="325"/>
    </row>
    <row r="39542" spans="56:142" x14ac:dyDescent="0.2">
      <c r="BD39542" s="325"/>
      <c r="EL39542" s="325"/>
    </row>
    <row r="39543" spans="56:142" x14ac:dyDescent="0.2">
      <c r="BD39543" s="325"/>
      <c r="EL39543" s="325"/>
    </row>
    <row r="39544" spans="56:142" x14ac:dyDescent="0.2">
      <c r="BD39544" s="325"/>
      <c r="EL39544" s="325"/>
    </row>
    <row r="39545" spans="56:142" x14ac:dyDescent="0.2">
      <c r="BD39545" s="325"/>
      <c r="EL39545" s="325"/>
    </row>
    <row r="39546" spans="56:142" x14ac:dyDescent="0.2">
      <c r="BD39546" s="325"/>
      <c r="EL39546" s="325"/>
    </row>
    <row r="39547" spans="56:142" x14ac:dyDescent="0.2">
      <c r="BD39547" s="325"/>
      <c r="EL39547" s="325"/>
    </row>
    <row r="39548" spans="56:142" x14ac:dyDescent="0.2">
      <c r="BD39548" s="325"/>
      <c r="EL39548" s="325"/>
    </row>
    <row r="39549" spans="56:142" x14ac:dyDescent="0.2">
      <c r="BD39549" s="325"/>
      <c r="EL39549" s="325"/>
    </row>
    <row r="39550" spans="56:142" x14ac:dyDescent="0.2">
      <c r="BD39550" s="325"/>
      <c r="EL39550" s="325"/>
    </row>
    <row r="39551" spans="56:142" x14ac:dyDescent="0.2">
      <c r="BD39551" s="325"/>
      <c r="EL39551" s="325"/>
    </row>
    <row r="39552" spans="56:142" x14ac:dyDescent="0.2">
      <c r="BD39552" s="325"/>
      <c r="EL39552" s="325"/>
    </row>
    <row r="39553" spans="56:142" x14ac:dyDescent="0.2">
      <c r="BD39553" s="325"/>
      <c r="EL39553" s="325"/>
    </row>
    <row r="39554" spans="56:142" x14ac:dyDescent="0.2">
      <c r="BD39554" s="325"/>
      <c r="EL39554" s="325"/>
    </row>
    <row r="39555" spans="56:142" x14ac:dyDescent="0.2">
      <c r="BD39555" s="325"/>
      <c r="EL39555" s="325"/>
    </row>
    <row r="39556" spans="56:142" x14ac:dyDescent="0.2">
      <c r="BD39556" s="325"/>
      <c r="EL39556" s="325"/>
    </row>
    <row r="39557" spans="56:142" x14ac:dyDescent="0.2">
      <c r="BD39557" s="325"/>
      <c r="EL39557" s="325"/>
    </row>
    <row r="39558" spans="56:142" x14ac:dyDescent="0.2">
      <c r="BD39558" s="325"/>
      <c r="EL39558" s="325"/>
    </row>
    <row r="39559" spans="56:142" x14ac:dyDescent="0.2">
      <c r="BD39559" s="325"/>
      <c r="EL39559" s="325"/>
    </row>
    <row r="39560" spans="56:142" x14ac:dyDescent="0.2">
      <c r="BD39560" s="325"/>
      <c r="EL39560" s="325"/>
    </row>
    <row r="39561" spans="56:142" x14ac:dyDescent="0.2">
      <c r="BD39561" s="325"/>
      <c r="EL39561" s="325"/>
    </row>
    <row r="39562" spans="56:142" x14ac:dyDescent="0.2">
      <c r="BD39562" s="325"/>
      <c r="EL39562" s="325"/>
    </row>
    <row r="39563" spans="56:142" x14ac:dyDescent="0.2">
      <c r="BD39563" s="325"/>
      <c r="EL39563" s="325"/>
    </row>
    <row r="39564" spans="56:142" x14ac:dyDescent="0.2">
      <c r="BD39564" s="325"/>
      <c r="EL39564" s="325"/>
    </row>
    <row r="39565" spans="56:142" x14ac:dyDescent="0.2">
      <c r="BD39565" s="325"/>
      <c r="EL39565" s="325"/>
    </row>
    <row r="39566" spans="56:142" x14ac:dyDescent="0.2">
      <c r="BD39566" s="325"/>
      <c r="EL39566" s="325"/>
    </row>
    <row r="39567" spans="56:142" x14ac:dyDescent="0.2">
      <c r="BD39567" s="325"/>
      <c r="EL39567" s="325"/>
    </row>
    <row r="39568" spans="56:142" x14ac:dyDescent="0.2">
      <c r="BD39568" s="325"/>
      <c r="EL39568" s="325"/>
    </row>
    <row r="39569" spans="56:142" x14ac:dyDescent="0.2">
      <c r="BD39569" s="325"/>
      <c r="EL39569" s="325"/>
    </row>
    <row r="39570" spans="56:142" x14ac:dyDescent="0.2">
      <c r="BD39570" s="325"/>
      <c r="EL39570" s="325"/>
    </row>
    <row r="39571" spans="56:142" x14ac:dyDescent="0.2">
      <c r="BD39571" s="325"/>
      <c r="EL39571" s="325"/>
    </row>
    <row r="39572" spans="56:142" x14ac:dyDescent="0.2">
      <c r="BD39572" s="325"/>
      <c r="EL39572" s="325"/>
    </row>
    <row r="39573" spans="56:142" x14ac:dyDescent="0.2">
      <c r="BD39573" s="325"/>
      <c r="EL39573" s="325"/>
    </row>
    <row r="39574" spans="56:142" x14ac:dyDescent="0.2">
      <c r="BD39574" s="325"/>
      <c r="EL39574" s="325"/>
    </row>
    <row r="39575" spans="56:142" x14ac:dyDescent="0.2">
      <c r="BD39575" s="325"/>
      <c r="EL39575" s="325"/>
    </row>
    <row r="39576" spans="56:142" x14ac:dyDescent="0.2">
      <c r="BD39576" s="325"/>
      <c r="EL39576" s="325"/>
    </row>
    <row r="39577" spans="56:142" x14ac:dyDescent="0.2">
      <c r="BD39577" s="325"/>
      <c r="EL39577" s="325"/>
    </row>
    <row r="39578" spans="56:142" x14ac:dyDescent="0.2">
      <c r="BD39578" s="325"/>
      <c r="EL39578" s="325"/>
    </row>
    <row r="39579" spans="56:142" x14ac:dyDescent="0.2">
      <c r="BD39579" s="325"/>
      <c r="EL39579" s="325"/>
    </row>
    <row r="39580" spans="56:142" x14ac:dyDescent="0.2">
      <c r="BD39580" s="325"/>
      <c r="EL39580" s="325"/>
    </row>
    <row r="39581" spans="56:142" x14ac:dyDescent="0.2">
      <c r="BD39581" s="325"/>
      <c r="EL39581" s="325"/>
    </row>
    <row r="39582" spans="56:142" x14ac:dyDescent="0.2">
      <c r="BD39582" s="325"/>
      <c r="EL39582" s="325"/>
    </row>
    <row r="39583" spans="56:142" x14ac:dyDescent="0.2">
      <c r="BD39583" s="325"/>
      <c r="EL39583" s="325"/>
    </row>
    <row r="39584" spans="56:142" x14ac:dyDescent="0.2">
      <c r="BD39584" s="325"/>
      <c r="EL39584" s="325"/>
    </row>
    <row r="39585" spans="56:142" x14ac:dyDescent="0.2">
      <c r="BD39585" s="325"/>
      <c r="EL39585" s="325"/>
    </row>
    <row r="39586" spans="56:142" x14ac:dyDescent="0.2">
      <c r="BD39586" s="325"/>
      <c r="EL39586" s="325"/>
    </row>
    <row r="39587" spans="56:142" x14ac:dyDescent="0.2">
      <c r="BD39587" s="325"/>
      <c r="EL39587" s="325"/>
    </row>
    <row r="39588" spans="56:142" x14ac:dyDescent="0.2">
      <c r="BD39588" s="325"/>
      <c r="EL39588" s="325"/>
    </row>
    <row r="39589" spans="56:142" x14ac:dyDescent="0.2">
      <c r="BD39589" s="325"/>
      <c r="EL39589" s="325"/>
    </row>
    <row r="39590" spans="56:142" x14ac:dyDescent="0.2">
      <c r="BD39590" s="325"/>
      <c r="EL39590" s="325"/>
    </row>
    <row r="39591" spans="56:142" x14ac:dyDescent="0.2">
      <c r="BD39591" s="325"/>
      <c r="EL39591" s="325"/>
    </row>
    <row r="39592" spans="56:142" x14ac:dyDescent="0.2">
      <c r="BD39592" s="325"/>
      <c r="EL39592" s="325"/>
    </row>
    <row r="39593" spans="56:142" x14ac:dyDescent="0.2">
      <c r="BD39593" s="325"/>
      <c r="EL39593" s="325"/>
    </row>
    <row r="39594" spans="56:142" x14ac:dyDescent="0.2">
      <c r="BD39594" s="325"/>
      <c r="EL39594" s="325"/>
    </row>
    <row r="39595" spans="56:142" x14ac:dyDescent="0.2">
      <c r="BD39595" s="325"/>
      <c r="EL39595" s="325"/>
    </row>
    <row r="39596" spans="56:142" x14ac:dyDescent="0.2">
      <c r="BD39596" s="325"/>
      <c r="EL39596" s="325"/>
    </row>
    <row r="39597" spans="56:142" x14ac:dyDescent="0.2">
      <c r="BD39597" s="325"/>
      <c r="EL39597" s="325"/>
    </row>
    <row r="39598" spans="56:142" x14ac:dyDescent="0.2">
      <c r="BD39598" s="325"/>
      <c r="EL39598" s="325"/>
    </row>
    <row r="39599" spans="56:142" x14ac:dyDescent="0.2">
      <c r="BD39599" s="325"/>
      <c r="EL39599" s="325"/>
    </row>
    <row r="39600" spans="56:142" x14ac:dyDescent="0.2">
      <c r="BD39600" s="325"/>
      <c r="EL39600" s="325"/>
    </row>
    <row r="39601" spans="56:142" x14ac:dyDescent="0.2">
      <c r="BD39601" s="325"/>
      <c r="EL39601" s="325"/>
    </row>
    <row r="39602" spans="56:142" x14ac:dyDescent="0.2">
      <c r="BD39602" s="325"/>
      <c r="EL39602" s="325"/>
    </row>
    <row r="39603" spans="56:142" x14ac:dyDescent="0.2">
      <c r="BD39603" s="325"/>
      <c r="EL39603" s="325"/>
    </row>
    <row r="39604" spans="56:142" x14ac:dyDescent="0.2">
      <c r="BD39604" s="325"/>
      <c r="EL39604" s="325"/>
    </row>
    <row r="39605" spans="56:142" x14ac:dyDescent="0.2">
      <c r="BD39605" s="325"/>
      <c r="EL39605" s="325"/>
    </row>
    <row r="39606" spans="56:142" x14ac:dyDescent="0.2">
      <c r="BD39606" s="325"/>
      <c r="EL39606" s="325"/>
    </row>
    <row r="39607" spans="56:142" x14ac:dyDescent="0.2">
      <c r="BD39607" s="325"/>
      <c r="EL39607" s="325"/>
    </row>
    <row r="39608" spans="56:142" x14ac:dyDescent="0.2">
      <c r="BD39608" s="325"/>
      <c r="EL39608" s="325"/>
    </row>
    <row r="39609" spans="56:142" x14ac:dyDescent="0.2">
      <c r="BD39609" s="325"/>
      <c r="EL39609" s="325"/>
    </row>
    <row r="39610" spans="56:142" x14ac:dyDescent="0.2">
      <c r="BD39610" s="325"/>
      <c r="EL39610" s="325"/>
    </row>
    <row r="39611" spans="56:142" x14ac:dyDescent="0.2">
      <c r="BD39611" s="325"/>
      <c r="EL39611" s="325"/>
    </row>
    <row r="39612" spans="56:142" x14ac:dyDescent="0.2">
      <c r="BD39612" s="325"/>
      <c r="EL39612" s="325"/>
    </row>
    <row r="39613" spans="56:142" x14ac:dyDescent="0.2">
      <c r="BD39613" s="325"/>
      <c r="EL39613" s="325"/>
    </row>
    <row r="39614" spans="56:142" x14ac:dyDescent="0.2">
      <c r="BD39614" s="325"/>
      <c r="EL39614" s="325"/>
    </row>
    <row r="39615" spans="56:142" x14ac:dyDescent="0.2">
      <c r="BD39615" s="325"/>
      <c r="EL39615" s="325"/>
    </row>
    <row r="39616" spans="56:142" x14ac:dyDescent="0.2">
      <c r="BD39616" s="325"/>
      <c r="EL39616" s="325"/>
    </row>
    <row r="39617" spans="56:142" x14ac:dyDescent="0.2">
      <c r="BD39617" s="325"/>
      <c r="EL39617" s="325"/>
    </row>
    <row r="39618" spans="56:142" x14ac:dyDescent="0.2">
      <c r="BD39618" s="325"/>
      <c r="EL39618" s="325"/>
    </row>
    <row r="39619" spans="56:142" x14ac:dyDescent="0.2">
      <c r="BD39619" s="325"/>
      <c r="EL39619" s="325"/>
    </row>
    <row r="39620" spans="56:142" x14ac:dyDescent="0.2">
      <c r="BD39620" s="325"/>
      <c r="EL39620" s="325"/>
    </row>
    <row r="39621" spans="56:142" x14ac:dyDescent="0.2">
      <c r="BD39621" s="325"/>
      <c r="EL39621" s="325"/>
    </row>
    <row r="39622" spans="56:142" x14ac:dyDescent="0.2">
      <c r="BD39622" s="325"/>
      <c r="EL39622" s="325"/>
    </row>
    <row r="39623" spans="56:142" x14ac:dyDescent="0.2">
      <c r="BD39623" s="325"/>
      <c r="EL39623" s="325"/>
    </row>
    <row r="39624" spans="56:142" x14ac:dyDescent="0.2">
      <c r="BD39624" s="325"/>
      <c r="EL39624" s="325"/>
    </row>
    <row r="39625" spans="56:142" x14ac:dyDescent="0.2">
      <c r="BD39625" s="325"/>
      <c r="EL39625" s="325"/>
    </row>
    <row r="39626" spans="56:142" x14ac:dyDescent="0.2">
      <c r="BD39626" s="325"/>
      <c r="EL39626" s="325"/>
    </row>
    <row r="39627" spans="56:142" x14ac:dyDescent="0.2">
      <c r="BD39627" s="325"/>
      <c r="EL39627" s="325"/>
    </row>
    <row r="39628" spans="56:142" x14ac:dyDescent="0.2">
      <c r="BD39628" s="325"/>
      <c r="EL39628" s="325"/>
    </row>
    <row r="39629" spans="56:142" x14ac:dyDescent="0.2">
      <c r="BD39629" s="325"/>
      <c r="EL39629" s="325"/>
    </row>
    <row r="39630" spans="56:142" x14ac:dyDescent="0.2">
      <c r="BD39630" s="325"/>
      <c r="EL39630" s="325"/>
    </row>
    <row r="39631" spans="56:142" x14ac:dyDescent="0.2">
      <c r="BD39631" s="325"/>
      <c r="EL39631" s="325"/>
    </row>
    <row r="39632" spans="56:142" x14ac:dyDescent="0.2">
      <c r="BD39632" s="325"/>
      <c r="EL39632" s="325"/>
    </row>
    <row r="39633" spans="56:142" x14ac:dyDescent="0.2">
      <c r="BD39633" s="325"/>
      <c r="EL39633" s="325"/>
    </row>
    <row r="39634" spans="56:142" x14ac:dyDescent="0.2">
      <c r="BD39634" s="325"/>
      <c r="EL39634" s="325"/>
    </row>
    <row r="39635" spans="56:142" x14ac:dyDescent="0.2">
      <c r="BD39635" s="325"/>
      <c r="EL39635" s="325"/>
    </row>
    <row r="39636" spans="56:142" x14ac:dyDescent="0.2">
      <c r="BD39636" s="325"/>
      <c r="EL39636" s="325"/>
    </row>
    <row r="39637" spans="56:142" x14ac:dyDescent="0.2">
      <c r="BD39637" s="325"/>
      <c r="EL39637" s="325"/>
    </row>
    <row r="39638" spans="56:142" x14ac:dyDescent="0.2">
      <c r="BD39638" s="325"/>
      <c r="EL39638" s="325"/>
    </row>
    <row r="39639" spans="56:142" x14ac:dyDescent="0.2">
      <c r="BD39639" s="325"/>
      <c r="EL39639" s="325"/>
    </row>
    <row r="39640" spans="56:142" x14ac:dyDescent="0.2">
      <c r="BD39640" s="325"/>
      <c r="EL39640" s="325"/>
    </row>
    <row r="39641" spans="56:142" x14ac:dyDescent="0.2">
      <c r="BD39641" s="325"/>
      <c r="EL39641" s="325"/>
    </row>
    <row r="39642" spans="56:142" x14ac:dyDescent="0.2">
      <c r="BD39642" s="325"/>
      <c r="EL39642" s="325"/>
    </row>
    <row r="39643" spans="56:142" x14ac:dyDescent="0.2">
      <c r="BD39643" s="325"/>
      <c r="EL39643" s="325"/>
    </row>
    <row r="39644" spans="56:142" x14ac:dyDescent="0.2">
      <c r="BD39644" s="325"/>
      <c r="EL39644" s="325"/>
    </row>
    <row r="39645" spans="56:142" x14ac:dyDescent="0.2">
      <c r="BD39645" s="325"/>
      <c r="EL39645" s="325"/>
    </row>
    <row r="39646" spans="56:142" x14ac:dyDescent="0.2">
      <c r="BD39646" s="325"/>
      <c r="EL39646" s="325"/>
    </row>
    <row r="39647" spans="56:142" x14ac:dyDescent="0.2">
      <c r="BD39647" s="325"/>
      <c r="EL39647" s="325"/>
    </row>
    <row r="39648" spans="56:142" x14ac:dyDescent="0.2">
      <c r="BD39648" s="325"/>
      <c r="EL39648" s="325"/>
    </row>
    <row r="39649" spans="56:142" x14ac:dyDescent="0.2">
      <c r="BD39649" s="325"/>
      <c r="EL39649" s="325"/>
    </row>
    <row r="39650" spans="56:142" x14ac:dyDescent="0.2">
      <c r="BD39650" s="325"/>
      <c r="EL39650" s="325"/>
    </row>
    <row r="39651" spans="56:142" x14ac:dyDescent="0.2">
      <c r="BD39651" s="325"/>
      <c r="EL39651" s="325"/>
    </row>
    <row r="39652" spans="56:142" x14ac:dyDescent="0.2">
      <c r="BD39652" s="325"/>
      <c r="EL39652" s="325"/>
    </row>
    <row r="39653" spans="56:142" x14ac:dyDescent="0.2">
      <c r="BD39653" s="325"/>
      <c r="EL39653" s="325"/>
    </row>
    <row r="39654" spans="56:142" x14ac:dyDescent="0.2">
      <c r="BD39654" s="325"/>
      <c r="EL39654" s="325"/>
    </row>
    <row r="39655" spans="56:142" x14ac:dyDescent="0.2">
      <c r="BD39655" s="325"/>
      <c r="EL39655" s="325"/>
    </row>
    <row r="39656" spans="56:142" x14ac:dyDescent="0.2">
      <c r="BD39656" s="325"/>
      <c r="EL39656" s="325"/>
    </row>
    <row r="39657" spans="56:142" x14ac:dyDescent="0.2">
      <c r="BD39657" s="325"/>
      <c r="EL39657" s="325"/>
    </row>
    <row r="39658" spans="56:142" x14ac:dyDescent="0.2">
      <c r="BD39658" s="325"/>
      <c r="EL39658" s="325"/>
    </row>
    <row r="39659" spans="56:142" x14ac:dyDescent="0.2">
      <c r="BD39659" s="325"/>
      <c r="EL39659" s="325"/>
    </row>
    <row r="39660" spans="56:142" x14ac:dyDescent="0.2">
      <c r="BD39660" s="325"/>
      <c r="EL39660" s="325"/>
    </row>
    <row r="39661" spans="56:142" x14ac:dyDescent="0.2">
      <c r="BD39661" s="325"/>
      <c r="EL39661" s="325"/>
    </row>
    <row r="39662" spans="56:142" x14ac:dyDescent="0.2">
      <c r="BD39662" s="325"/>
      <c r="EL39662" s="325"/>
    </row>
    <row r="39663" spans="56:142" x14ac:dyDescent="0.2">
      <c r="BD39663" s="325"/>
      <c r="EL39663" s="325"/>
    </row>
    <row r="39664" spans="56:142" x14ac:dyDescent="0.2">
      <c r="BD39664" s="325"/>
      <c r="EL39664" s="325"/>
    </row>
    <row r="39665" spans="56:142" x14ac:dyDescent="0.2">
      <c r="BD39665" s="325"/>
      <c r="EL39665" s="325"/>
    </row>
    <row r="39666" spans="56:142" x14ac:dyDescent="0.2">
      <c r="BD39666" s="325"/>
      <c r="EL39666" s="325"/>
    </row>
    <row r="39667" spans="56:142" x14ac:dyDescent="0.2">
      <c r="BD39667" s="325"/>
      <c r="EL39667" s="325"/>
    </row>
    <row r="39668" spans="56:142" x14ac:dyDescent="0.2">
      <c r="BD39668" s="325"/>
      <c r="EL39668" s="325"/>
    </row>
    <row r="39669" spans="56:142" x14ac:dyDescent="0.2">
      <c r="BD39669" s="325"/>
      <c r="EL39669" s="325"/>
    </row>
    <row r="39670" spans="56:142" x14ac:dyDescent="0.2">
      <c r="BD39670" s="325"/>
      <c r="EL39670" s="325"/>
    </row>
    <row r="39671" spans="56:142" x14ac:dyDescent="0.2">
      <c r="BD39671" s="325"/>
      <c r="EL39671" s="325"/>
    </row>
    <row r="39672" spans="56:142" x14ac:dyDescent="0.2">
      <c r="BD39672" s="325"/>
      <c r="EL39672" s="325"/>
    </row>
    <row r="39673" spans="56:142" x14ac:dyDescent="0.2">
      <c r="BD39673" s="325"/>
      <c r="EL39673" s="325"/>
    </row>
    <row r="39674" spans="56:142" x14ac:dyDescent="0.2">
      <c r="BD39674" s="325"/>
      <c r="EL39674" s="325"/>
    </row>
    <row r="39675" spans="56:142" x14ac:dyDescent="0.2">
      <c r="BD39675" s="325"/>
      <c r="EL39675" s="325"/>
    </row>
    <row r="39676" spans="56:142" x14ac:dyDescent="0.2">
      <c r="BD39676" s="325"/>
      <c r="EL39676" s="325"/>
    </row>
    <row r="39677" spans="56:142" x14ac:dyDescent="0.2">
      <c r="BD39677" s="325"/>
      <c r="EL39677" s="325"/>
    </row>
    <row r="39678" spans="56:142" x14ac:dyDescent="0.2">
      <c r="BD39678" s="325"/>
      <c r="EL39678" s="325"/>
    </row>
    <row r="39679" spans="56:142" x14ac:dyDescent="0.2">
      <c r="BD39679" s="325"/>
      <c r="EL39679" s="325"/>
    </row>
    <row r="39680" spans="56:142" x14ac:dyDescent="0.2">
      <c r="BD39680" s="325"/>
      <c r="EL39680" s="325"/>
    </row>
    <row r="39681" spans="56:142" x14ac:dyDescent="0.2">
      <c r="BD39681" s="325"/>
      <c r="EL39681" s="325"/>
    </row>
    <row r="39682" spans="56:142" x14ac:dyDescent="0.2">
      <c r="BD39682" s="325"/>
      <c r="EL39682" s="325"/>
    </row>
    <row r="39683" spans="56:142" x14ac:dyDescent="0.2">
      <c r="BD39683" s="325"/>
      <c r="EL39683" s="325"/>
    </row>
    <row r="39684" spans="56:142" x14ac:dyDescent="0.2">
      <c r="BD39684" s="325"/>
      <c r="EL39684" s="325"/>
    </row>
    <row r="39685" spans="56:142" x14ac:dyDescent="0.2">
      <c r="BD39685" s="325"/>
      <c r="EL39685" s="325"/>
    </row>
    <row r="39686" spans="56:142" x14ac:dyDescent="0.2">
      <c r="BD39686" s="325"/>
      <c r="EL39686" s="325"/>
    </row>
    <row r="39687" spans="56:142" x14ac:dyDescent="0.2">
      <c r="BD39687" s="325"/>
      <c r="EL39687" s="325"/>
    </row>
    <row r="39688" spans="56:142" x14ac:dyDescent="0.2">
      <c r="BD39688" s="325"/>
      <c r="EL39688" s="325"/>
    </row>
    <row r="39689" spans="56:142" x14ac:dyDescent="0.2">
      <c r="BD39689" s="325"/>
      <c r="EL39689" s="325"/>
    </row>
    <row r="39690" spans="56:142" x14ac:dyDescent="0.2">
      <c r="BD39690" s="325"/>
      <c r="EL39690" s="325"/>
    </row>
    <row r="39691" spans="56:142" x14ac:dyDescent="0.2">
      <c r="BD39691" s="325"/>
      <c r="EL39691" s="325"/>
    </row>
    <row r="39692" spans="56:142" x14ac:dyDescent="0.2">
      <c r="BD39692" s="325"/>
      <c r="EL39692" s="325"/>
    </row>
    <row r="39693" spans="56:142" x14ac:dyDescent="0.2">
      <c r="BD39693" s="325"/>
      <c r="EL39693" s="325"/>
    </row>
    <row r="39694" spans="56:142" x14ac:dyDescent="0.2">
      <c r="BD39694" s="325"/>
      <c r="EL39694" s="325"/>
    </row>
    <row r="39695" spans="56:142" x14ac:dyDescent="0.2">
      <c r="BD39695" s="325"/>
      <c r="EL39695" s="325"/>
    </row>
    <row r="39696" spans="56:142" x14ac:dyDescent="0.2">
      <c r="BD39696" s="325"/>
      <c r="EL39696" s="325"/>
    </row>
    <row r="39697" spans="56:142" x14ac:dyDescent="0.2">
      <c r="BD39697" s="325"/>
      <c r="EL39697" s="325"/>
    </row>
    <row r="39698" spans="56:142" x14ac:dyDescent="0.2">
      <c r="BD39698" s="325"/>
      <c r="EL39698" s="325"/>
    </row>
    <row r="39699" spans="56:142" x14ac:dyDescent="0.2">
      <c r="BD39699" s="325"/>
      <c r="EL39699" s="325"/>
    </row>
    <row r="39700" spans="56:142" x14ac:dyDescent="0.2">
      <c r="BD39700" s="325"/>
      <c r="EL39700" s="325"/>
    </row>
    <row r="39701" spans="56:142" x14ac:dyDescent="0.2">
      <c r="BD39701" s="325"/>
      <c r="EL39701" s="325"/>
    </row>
    <row r="39702" spans="56:142" x14ac:dyDescent="0.2">
      <c r="BD39702" s="325"/>
      <c r="EL39702" s="325"/>
    </row>
    <row r="39703" spans="56:142" x14ac:dyDescent="0.2">
      <c r="BD39703" s="325"/>
      <c r="EL39703" s="325"/>
    </row>
    <row r="39704" spans="56:142" x14ac:dyDescent="0.2">
      <c r="BD39704" s="325"/>
      <c r="EL39704" s="325"/>
    </row>
    <row r="39705" spans="56:142" x14ac:dyDescent="0.2">
      <c r="BD39705" s="325"/>
      <c r="EL39705" s="325"/>
    </row>
    <row r="39706" spans="56:142" x14ac:dyDescent="0.2">
      <c r="BD39706" s="325"/>
      <c r="EL39706" s="325"/>
    </row>
    <row r="39707" spans="56:142" x14ac:dyDescent="0.2">
      <c r="BD39707" s="325"/>
      <c r="EL39707" s="325"/>
    </row>
    <row r="39708" spans="56:142" x14ac:dyDescent="0.2">
      <c r="BD39708" s="325"/>
      <c r="EL39708" s="325"/>
    </row>
    <row r="39709" spans="56:142" x14ac:dyDescent="0.2">
      <c r="BD39709" s="325"/>
      <c r="EL39709" s="325"/>
    </row>
    <row r="39710" spans="56:142" x14ac:dyDescent="0.2">
      <c r="BD39710" s="325"/>
      <c r="EL39710" s="325"/>
    </row>
    <row r="39711" spans="56:142" x14ac:dyDescent="0.2">
      <c r="BD39711" s="325"/>
      <c r="EL39711" s="325"/>
    </row>
    <row r="39712" spans="56:142" x14ac:dyDescent="0.2">
      <c r="BD39712" s="325"/>
      <c r="EL39712" s="325"/>
    </row>
    <row r="39713" spans="56:142" x14ac:dyDescent="0.2">
      <c r="BD39713" s="325"/>
      <c r="EL39713" s="325"/>
    </row>
    <row r="39714" spans="56:142" x14ac:dyDescent="0.2">
      <c r="BD39714" s="325"/>
      <c r="EL39714" s="325"/>
    </row>
    <row r="39715" spans="56:142" x14ac:dyDescent="0.2">
      <c r="BD39715" s="325"/>
      <c r="EL39715" s="325"/>
    </row>
    <row r="39716" spans="56:142" x14ac:dyDescent="0.2">
      <c r="BD39716" s="325"/>
      <c r="EL39716" s="325"/>
    </row>
    <row r="39717" spans="56:142" x14ac:dyDescent="0.2">
      <c r="BD39717" s="325"/>
      <c r="EL39717" s="325"/>
    </row>
    <row r="39718" spans="56:142" x14ac:dyDescent="0.2">
      <c r="BD39718" s="325"/>
      <c r="EL39718" s="325"/>
    </row>
    <row r="39719" spans="56:142" x14ac:dyDescent="0.2">
      <c r="BD39719" s="325"/>
      <c r="EL39719" s="325"/>
    </row>
    <row r="39720" spans="56:142" x14ac:dyDescent="0.2">
      <c r="BD39720" s="325"/>
      <c r="EL39720" s="325"/>
    </row>
    <row r="39721" spans="56:142" x14ac:dyDescent="0.2">
      <c r="BD39721" s="325"/>
      <c r="EL39721" s="325"/>
    </row>
    <row r="39722" spans="56:142" x14ac:dyDescent="0.2">
      <c r="BD39722" s="325"/>
      <c r="EL39722" s="325"/>
    </row>
    <row r="39723" spans="56:142" x14ac:dyDescent="0.2">
      <c r="BD39723" s="325"/>
      <c r="EL39723" s="325"/>
    </row>
    <row r="39724" spans="56:142" x14ac:dyDescent="0.2">
      <c r="BD39724" s="325"/>
      <c r="EL39724" s="325"/>
    </row>
    <row r="39725" spans="56:142" x14ac:dyDescent="0.2">
      <c r="BD39725" s="325"/>
      <c r="EL39725" s="325"/>
    </row>
    <row r="39726" spans="56:142" x14ac:dyDescent="0.2">
      <c r="BD39726" s="325"/>
      <c r="EL39726" s="325"/>
    </row>
    <row r="39727" spans="56:142" x14ac:dyDescent="0.2">
      <c r="BD39727" s="325"/>
      <c r="EL39727" s="325"/>
    </row>
    <row r="39728" spans="56:142" x14ac:dyDescent="0.2">
      <c r="BD39728" s="325"/>
      <c r="EL39728" s="325"/>
    </row>
    <row r="39729" spans="56:142" x14ac:dyDescent="0.2">
      <c r="BD39729" s="325"/>
      <c r="EL39729" s="325"/>
    </row>
    <row r="39730" spans="56:142" x14ac:dyDescent="0.2">
      <c r="BD39730" s="325"/>
      <c r="EL39730" s="325"/>
    </row>
    <row r="39731" spans="56:142" x14ac:dyDescent="0.2">
      <c r="BD39731" s="325"/>
      <c r="EL39731" s="325"/>
    </row>
    <row r="39732" spans="56:142" x14ac:dyDescent="0.2">
      <c r="BD39732" s="325"/>
      <c r="EL39732" s="325"/>
    </row>
    <row r="39733" spans="56:142" x14ac:dyDescent="0.2">
      <c r="BD39733" s="325"/>
      <c r="EL39733" s="325"/>
    </row>
    <row r="39734" spans="56:142" x14ac:dyDescent="0.2">
      <c r="BD39734" s="325"/>
      <c r="EL39734" s="325"/>
    </row>
    <row r="39735" spans="56:142" x14ac:dyDescent="0.2">
      <c r="BD39735" s="325"/>
      <c r="EL39735" s="325"/>
    </row>
    <row r="39736" spans="56:142" x14ac:dyDescent="0.2">
      <c r="BD39736" s="325"/>
      <c r="EL39736" s="325"/>
    </row>
    <row r="39737" spans="56:142" x14ac:dyDescent="0.2">
      <c r="BD39737" s="325"/>
      <c r="EL39737" s="325"/>
    </row>
    <row r="39738" spans="56:142" x14ac:dyDescent="0.2">
      <c r="BD39738" s="325"/>
      <c r="EL39738" s="325"/>
    </row>
    <row r="39739" spans="56:142" x14ac:dyDescent="0.2">
      <c r="BD39739" s="325"/>
      <c r="EL39739" s="325"/>
    </row>
    <row r="39740" spans="56:142" x14ac:dyDescent="0.2">
      <c r="BD39740" s="325"/>
      <c r="EL39740" s="325"/>
    </row>
    <row r="39741" spans="56:142" x14ac:dyDescent="0.2">
      <c r="BD39741" s="325"/>
      <c r="EL39741" s="325"/>
    </row>
    <row r="39742" spans="56:142" x14ac:dyDescent="0.2">
      <c r="BD39742" s="325"/>
      <c r="EL39742" s="325"/>
    </row>
    <row r="39743" spans="56:142" x14ac:dyDescent="0.2">
      <c r="BD39743" s="325"/>
      <c r="EL39743" s="325"/>
    </row>
    <row r="39744" spans="56:142" x14ac:dyDescent="0.2">
      <c r="BD39744" s="325"/>
      <c r="EL39744" s="325"/>
    </row>
    <row r="39745" spans="56:142" x14ac:dyDescent="0.2">
      <c r="BD39745" s="325"/>
      <c r="EL39745" s="325"/>
    </row>
    <row r="39746" spans="56:142" x14ac:dyDescent="0.2">
      <c r="BD39746" s="325"/>
      <c r="EL39746" s="325"/>
    </row>
    <row r="39747" spans="56:142" x14ac:dyDescent="0.2">
      <c r="BD39747" s="325"/>
      <c r="EL39747" s="325"/>
    </row>
    <row r="39748" spans="56:142" x14ac:dyDescent="0.2">
      <c r="BD39748" s="325"/>
      <c r="EL39748" s="325"/>
    </row>
    <row r="39749" spans="56:142" x14ac:dyDescent="0.2">
      <c r="BD39749" s="325"/>
      <c r="EL39749" s="325"/>
    </row>
    <row r="39750" spans="56:142" x14ac:dyDescent="0.2">
      <c r="BD39750" s="325"/>
      <c r="EL39750" s="325"/>
    </row>
    <row r="39751" spans="56:142" x14ac:dyDescent="0.2">
      <c r="BD39751" s="325"/>
      <c r="EL39751" s="325"/>
    </row>
    <row r="39752" spans="56:142" x14ac:dyDescent="0.2">
      <c r="BD39752" s="325"/>
      <c r="EL39752" s="325"/>
    </row>
    <row r="39753" spans="56:142" x14ac:dyDescent="0.2">
      <c r="BD39753" s="325"/>
      <c r="EL39753" s="325"/>
    </row>
    <row r="39754" spans="56:142" x14ac:dyDescent="0.2">
      <c r="BD39754" s="325"/>
      <c r="EL39754" s="325"/>
    </row>
    <row r="39755" spans="56:142" x14ac:dyDescent="0.2">
      <c r="BD39755" s="325"/>
      <c r="EL39755" s="325"/>
    </row>
    <row r="39756" spans="56:142" x14ac:dyDescent="0.2">
      <c r="BD39756" s="325"/>
      <c r="EL39756" s="325"/>
    </row>
    <row r="39757" spans="56:142" x14ac:dyDescent="0.2">
      <c r="BD39757" s="325"/>
      <c r="EL39757" s="325"/>
    </row>
    <row r="39758" spans="56:142" x14ac:dyDescent="0.2">
      <c r="BD39758" s="325"/>
      <c r="EL39758" s="325"/>
    </row>
    <row r="39759" spans="56:142" x14ac:dyDescent="0.2">
      <c r="BD39759" s="325"/>
      <c r="EL39759" s="325"/>
    </row>
    <row r="39760" spans="56:142" x14ac:dyDescent="0.2">
      <c r="BD39760" s="325"/>
      <c r="EL39760" s="325"/>
    </row>
    <row r="39761" spans="56:142" x14ac:dyDescent="0.2">
      <c r="BD39761" s="325"/>
      <c r="EL39761" s="325"/>
    </row>
    <row r="39762" spans="56:142" x14ac:dyDescent="0.2">
      <c r="BD39762" s="325"/>
      <c r="EL39762" s="325"/>
    </row>
    <row r="39763" spans="56:142" x14ac:dyDescent="0.2">
      <c r="BD39763" s="325"/>
      <c r="EL39763" s="325"/>
    </row>
    <row r="39764" spans="56:142" x14ac:dyDescent="0.2">
      <c r="BD39764" s="325"/>
      <c r="EL39764" s="325"/>
    </row>
    <row r="39765" spans="56:142" x14ac:dyDescent="0.2">
      <c r="BD39765" s="325"/>
      <c r="EL39765" s="325"/>
    </row>
    <row r="39766" spans="56:142" x14ac:dyDescent="0.2">
      <c r="BD39766" s="325"/>
      <c r="EL39766" s="325"/>
    </row>
    <row r="39767" spans="56:142" x14ac:dyDescent="0.2">
      <c r="BD39767" s="325"/>
      <c r="EL39767" s="325"/>
    </row>
    <row r="39768" spans="56:142" x14ac:dyDescent="0.2">
      <c r="BD39768" s="325"/>
      <c r="EL39768" s="325"/>
    </row>
    <row r="39769" spans="56:142" x14ac:dyDescent="0.2">
      <c r="BD39769" s="325"/>
      <c r="EL39769" s="325"/>
    </row>
    <row r="39770" spans="56:142" x14ac:dyDescent="0.2">
      <c r="BD39770" s="325"/>
      <c r="EL39770" s="325"/>
    </row>
    <row r="39771" spans="56:142" x14ac:dyDescent="0.2">
      <c r="BD39771" s="325"/>
      <c r="EL39771" s="325"/>
    </row>
    <row r="39772" spans="56:142" x14ac:dyDescent="0.2">
      <c r="BD39772" s="325"/>
      <c r="EL39772" s="325"/>
    </row>
    <row r="39773" spans="56:142" x14ac:dyDescent="0.2">
      <c r="BD39773" s="325"/>
      <c r="EL39773" s="325"/>
    </row>
    <row r="39774" spans="56:142" x14ac:dyDescent="0.2">
      <c r="BD39774" s="325"/>
      <c r="EL39774" s="325"/>
    </row>
    <row r="39775" spans="56:142" x14ac:dyDescent="0.2">
      <c r="BD39775" s="325"/>
      <c r="EL39775" s="325"/>
    </row>
    <row r="39776" spans="56:142" x14ac:dyDescent="0.2">
      <c r="BD39776" s="325"/>
      <c r="EL39776" s="325"/>
    </row>
    <row r="39777" spans="56:142" x14ac:dyDescent="0.2">
      <c r="BD39777" s="325"/>
      <c r="EL39777" s="325"/>
    </row>
    <row r="39778" spans="56:142" x14ac:dyDescent="0.2">
      <c r="BD39778" s="325"/>
      <c r="EL39778" s="325"/>
    </row>
    <row r="39779" spans="56:142" x14ac:dyDescent="0.2">
      <c r="BD39779" s="325"/>
      <c r="EL39779" s="325"/>
    </row>
    <row r="39780" spans="56:142" x14ac:dyDescent="0.2">
      <c r="BD39780" s="325"/>
      <c r="EL39780" s="325"/>
    </row>
    <row r="39781" spans="56:142" x14ac:dyDescent="0.2">
      <c r="BD39781" s="325"/>
      <c r="EL39781" s="325"/>
    </row>
    <row r="39782" spans="56:142" x14ac:dyDescent="0.2">
      <c r="BD39782" s="325"/>
      <c r="EL39782" s="325"/>
    </row>
    <row r="39783" spans="56:142" x14ac:dyDescent="0.2">
      <c r="BD39783" s="325"/>
      <c r="EL39783" s="325"/>
    </row>
    <row r="39784" spans="56:142" x14ac:dyDescent="0.2">
      <c r="BD39784" s="325"/>
      <c r="EL39784" s="325"/>
    </row>
    <row r="39785" spans="56:142" x14ac:dyDescent="0.2">
      <c r="BD39785" s="325"/>
      <c r="EL39785" s="325"/>
    </row>
    <row r="39786" spans="56:142" x14ac:dyDescent="0.2">
      <c r="BD39786" s="325"/>
      <c r="EL39786" s="325"/>
    </row>
    <row r="39787" spans="56:142" x14ac:dyDescent="0.2">
      <c r="BD39787" s="325"/>
      <c r="EL39787" s="325"/>
    </row>
    <row r="39788" spans="56:142" x14ac:dyDescent="0.2">
      <c r="BD39788" s="325"/>
      <c r="EL39788" s="325"/>
    </row>
    <row r="39789" spans="56:142" x14ac:dyDescent="0.2">
      <c r="BD39789" s="325"/>
      <c r="EL39789" s="325"/>
    </row>
    <row r="39790" spans="56:142" x14ac:dyDescent="0.2">
      <c r="BD39790" s="325"/>
      <c r="EL39790" s="325"/>
    </row>
    <row r="39791" spans="56:142" x14ac:dyDescent="0.2">
      <c r="BD39791" s="325"/>
      <c r="EL39791" s="325"/>
    </row>
    <row r="39792" spans="56:142" x14ac:dyDescent="0.2">
      <c r="BD39792" s="325"/>
      <c r="EL39792" s="325"/>
    </row>
    <row r="39793" spans="56:142" x14ac:dyDescent="0.2">
      <c r="BD39793" s="325"/>
      <c r="EL39793" s="325"/>
    </row>
    <row r="39794" spans="56:142" x14ac:dyDescent="0.2">
      <c r="BD39794" s="325"/>
      <c r="EL39794" s="325"/>
    </row>
    <row r="39795" spans="56:142" x14ac:dyDescent="0.2">
      <c r="BD39795" s="325"/>
      <c r="EL39795" s="325"/>
    </row>
    <row r="39796" spans="56:142" x14ac:dyDescent="0.2">
      <c r="BD39796" s="325"/>
      <c r="EL39796" s="325"/>
    </row>
    <row r="39797" spans="56:142" x14ac:dyDescent="0.2">
      <c r="BD39797" s="325"/>
      <c r="EL39797" s="325"/>
    </row>
    <row r="39798" spans="56:142" x14ac:dyDescent="0.2">
      <c r="BD39798" s="325"/>
      <c r="EL39798" s="325"/>
    </row>
    <row r="39799" spans="56:142" x14ac:dyDescent="0.2">
      <c r="BD39799" s="325"/>
      <c r="EL39799" s="325"/>
    </row>
    <row r="39800" spans="56:142" x14ac:dyDescent="0.2">
      <c r="BD39800" s="325"/>
      <c r="EL39800" s="325"/>
    </row>
    <row r="39801" spans="56:142" x14ac:dyDescent="0.2">
      <c r="BD39801" s="325"/>
      <c r="EL39801" s="325"/>
    </row>
    <row r="39802" spans="56:142" x14ac:dyDescent="0.2">
      <c r="BD39802" s="325"/>
      <c r="EL39802" s="325"/>
    </row>
    <row r="39803" spans="56:142" x14ac:dyDescent="0.2">
      <c r="BD39803" s="325"/>
      <c r="EL39803" s="325"/>
    </row>
    <row r="39804" spans="56:142" x14ac:dyDescent="0.2">
      <c r="BD39804" s="325"/>
      <c r="EL39804" s="325"/>
    </row>
    <row r="39805" spans="56:142" x14ac:dyDescent="0.2">
      <c r="BD39805" s="325"/>
      <c r="EL39805" s="325"/>
    </row>
    <row r="39806" spans="56:142" x14ac:dyDescent="0.2">
      <c r="BD39806" s="325"/>
      <c r="EL39806" s="325"/>
    </row>
    <row r="39807" spans="56:142" x14ac:dyDescent="0.2">
      <c r="BD39807" s="325"/>
      <c r="EL39807" s="325"/>
    </row>
    <row r="39808" spans="56:142" x14ac:dyDescent="0.2">
      <c r="BD39808" s="325"/>
      <c r="EL39808" s="325"/>
    </row>
    <row r="39809" spans="56:142" x14ac:dyDescent="0.2">
      <c r="BD39809" s="325"/>
      <c r="EL39809" s="325"/>
    </row>
    <row r="39810" spans="56:142" x14ac:dyDescent="0.2">
      <c r="BD39810" s="325"/>
      <c r="EL39810" s="325"/>
    </row>
    <row r="39811" spans="56:142" x14ac:dyDescent="0.2">
      <c r="BD39811" s="325"/>
      <c r="EL39811" s="325"/>
    </row>
    <row r="39812" spans="56:142" x14ac:dyDescent="0.2">
      <c r="BD39812" s="325"/>
      <c r="EL39812" s="325"/>
    </row>
    <row r="39813" spans="56:142" x14ac:dyDescent="0.2">
      <c r="BD39813" s="325"/>
      <c r="EL39813" s="325"/>
    </row>
    <row r="39814" spans="56:142" x14ac:dyDescent="0.2">
      <c r="BD39814" s="325"/>
      <c r="EL39814" s="325"/>
    </row>
    <row r="39815" spans="56:142" x14ac:dyDescent="0.2">
      <c r="BD39815" s="325"/>
      <c r="EL39815" s="325"/>
    </row>
    <row r="39816" spans="56:142" x14ac:dyDescent="0.2">
      <c r="BD39816" s="325"/>
      <c r="EL39816" s="325"/>
    </row>
    <row r="39817" spans="56:142" x14ac:dyDescent="0.2">
      <c r="BD39817" s="325"/>
      <c r="EL39817" s="325"/>
    </row>
    <row r="39818" spans="56:142" x14ac:dyDescent="0.2">
      <c r="BD39818" s="325"/>
      <c r="EL39818" s="325"/>
    </row>
    <row r="39819" spans="56:142" x14ac:dyDescent="0.2">
      <c r="BD39819" s="325"/>
      <c r="EL39819" s="325"/>
    </row>
    <row r="39820" spans="56:142" x14ac:dyDescent="0.2">
      <c r="BD39820" s="325"/>
      <c r="EL39820" s="325"/>
    </row>
    <row r="39821" spans="56:142" x14ac:dyDescent="0.2">
      <c r="BD39821" s="325"/>
      <c r="EL39821" s="325"/>
    </row>
    <row r="39822" spans="56:142" x14ac:dyDescent="0.2">
      <c r="BD39822" s="325"/>
      <c r="EL39822" s="325"/>
    </row>
    <row r="39823" spans="56:142" x14ac:dyDescent="0.2">
      <c r="BD39823" s="325"/>
      <c r="EL39823" s="325"/>
    </row>
    <row r="39824" spans="56:142" x14ac:dyDescent="0.2">
      <c r="BD39824" s="325"/>
      <c r="EL39824" s="325"/>
    </row>
    <row r="39825" spans="56:142" x14ac:dyDescent="0.2">
      <c r="BD39825" s="325"/>
      <c r="EL39825" s="325"/>
    </row>
    <row r="39826" spans="56:142" x14ac:dyDescent="0.2">
      <c r="BD39826" s="325"/>
      <c r="EL39826" s="325"/>
    </row>
    <row r="39827" spans="56:142" x14ac:dyDescent="0.2">
      <c r="BD39827" s="325"/>
      <c r="EL39827" s="325"/>
    </row>
    <row r="39828" spans="56:142" x14ac:dyDescent="0.2">
      <c r="BD39828" s="325"/>
      <c r="EL39828" s="325"/>
    </row>
    <row r="39829" spans="56:142" x14ac:dyDescent="0.2">
      <c r="BD39829" s="325"/>
      <c r="EL39829" s="325"/>
    </row>
    <row r="39830" spans="56:142" x14ac:dyDescent="0.2">
      <c r="BD39830" s="325"/>
      <c r="EL39830" s="325"/>
    </row>
    <row r="39831" spans="56:142" x14ac:dyDescent="0.2">
      <c r="BD39831" s="325"/>
      <c r="EL39831" s="325"/>
    </row>
    <row r="39832" spans="56:142" x14ac:dyDescent="0.2">
      <c r="BD39832" s="325"/>
      <c r="EL39832" s="325"/>
    </row>
    <row r="39833" spans="56:142" x14ac:dyDescent="0.2">
      <c r="BD39833" s="325"/>
      <c r="EL39833" s="325"/>
    </row>
    <row r="39834" spans="56:142" x14ac:dyDescent="0.2">
      <c r="BD39834" s="325"/>
      <c r="EL39834" s="325"/>
    </row>
    <row r="39835" spans="56:142" x14ac:dyDescent="0.2">
      <c r="BD39835" s="325"/>
      <c r="EL39835" s="325"/>
    </row>
    <row r="39836" spans="56:142" x14ac:dyDescent="0.2">
      <c r="BD39836" s="325"/>
      <c r="EL39836" s="325"/>
    </row>
    <row r="39837" spans="56:142" x14ac:dyDescent="0.2">
      <c r="BD39837" s="325"/>
      <c r="EL39837" s="325"/>
    </row>
    <row r="39838" spans="56:142" x14ac:dyDescent="0.2">
      <c r="BD39838" s="325"/>
      <c r="EL39838" s="325"/>
    </row>
    <row r="39839" spans="56:142" x14ac:dyDescent="0.2">
      <c r="BD39839" s="325"/>
      <c r="EL39839" s="325"/>
    </row>
    <row r="39840" spans="56:142" x14ac:dyDescent="0.2">
      <c r="BD39840" s="325"/>
      <c r="EL39840" s="325"/>
    </row>
    <row r="39841" spans="56:142" x14ac:dyDescent="0.2">
      <c r="BD39841" s="325"/>
      <c r="EL39841" s="325"/>
    </row>
    <row r="39842" spans="56:142" x14ac:dyDescent="0.2">
      <c r="BD39842" s="325"/>
      <c r="EL39842" s="325"/>
    </row>
    <row r="39843" spans="56:142" x14ac:dyDescent="0.2">
      <c r="BD39843" s="325"/>
      <c r="EL39843" s="325"/>
    </row>
    <row r="39844" spans="56:142" x14ac:dyDescent="0.2">
      <c r="BD39844" s="325"/>
      <c r="EL39844" s="325"/>
    </row>
    <row r="39845" spans="56:142" x14ac:dyDescent="0.2">
      <c r="BD39845" s="325"/>
      <c r="EL39845" s="325"/>
    </row>
    <row r="39846" spans="56:142" x14ac:dyDescent="0.2">
      <c r="BD39846" s="325"/>
      <c r="EL39846" s="325"/>
    </row>
    <row r="39847" spans="56:142" x14ac:dyDescent="0.2">
      <c r="BD39847" s="325"/>
      <c r="EL39847" s="325"/>
    </row>
    <row r="39848" spans="56:142" x14ac:dyDescent="0.2">
      <c r="BD39848" s="325"/>
      <c r="EL39848" s="325"/>
    </row>
    <row r="39849" spans="56:142" x14ac:dyDescent="0.2">
      <c r="BD39849" s="325"/>
      <c r="EL39849" s="325"/>
    </row>
    <row r="39850" spans="56:142" x14ac:dyDescent="0.2">
      <c r="BD39850" s="325"/>
      <c r="EL39850" s="325"/>
    </row>
    <row r="39851" spans="56:142" x14ac:dyDescent="0.2">
      <c r="BD39851" s="325"/>
      <c r="EL39851" s="325"/>
    </row>
    <row r="39852" spans="56:142" x14ac:dyDescent="0.2">
      <c r="BD39852" s="325"/>
      <c r="EL39852" s="325"/>
    </row>
    <row r="39853" spans="56:142" x14ac:dyDescent="0.2">
      <c r="BD39853" s="325"/>
      <c r="EL39853" s="325"/>
    </row>
    <row r="39854" spans="56:142" x14ac:dyDescent="0.2">
      <c r="BD39854" s="325"/>
      <c r="EL39854" s="325"/>
    </row>
    <row r="39855" spans="56:142" x14ac:dyDescent="0.2">
      <c r="BD39855" s="325"/>
      <c r="EL39855" s="325"/>
    </row>
    <row r="39856" spans="56:142" x14ac:dyDescent="0.2">
      <c r="BD39856" s="325"/>
      <c r="EL39856" s="325"/>
    </row>
    <row r="39857" spans="56:142" x14ac:dyDescent="0.2">
      <c r="BD39857" s="325"/>
      <c r="EL39857" s="325"/>
    </row>
    <row r="39858" spans="56:142" x14ac:dyDescent="0.2">
      <c r="BD39858" s="325"/>
      <c r="EL39858" s="325"/>
    </row>
    <row r="39859" spans="56:142" x14ac:dyDescent="0.2">
      <c r="BD39859" s="325"/>
      <c r="EL39859" s="325"/>
    </row>
    <row r="39860" spans="56:142" x14ac:dyDescent="0.2">
      <c r="BD39860" s="325"/>
      <c r="EL39860" s="325"/>
    </row>
    <row r="39861" spans="56:142" x14ac:dyDescent="0.2">
      <c r="BD39861" s="325"/>
      <c r="EL39861" s="325"/>
    </row>
    <row r="39862" spans="56:142" x14ac:dyDescent="0.2">
      <c r="BD39862" s="325"/>
      <c r="EL39862" s="325"/>
    </row>
    <row r="39863" spans="56:142" x14ac:dyDescent="0.2">
      <c r="BD39863" s="325"/>
      <c r="EL39863" s="325"/>
    </row>
    <row r="39864" spans="56:142" x14ac:dyDescent="0.2">
      <c r="BD39864" s="325"/>
      <c r="EL39864" s="325"/>
    </row>
    <row r="39865" spans="56:142" x14ac:dyDescent="0.2">
      <c r="BD39865" s="325"/>
      <c r="EL39865" s="325"/>
    </row>
    <row r="39866" spans="56:142" x14ac:dyDescent="0.2">
      <c r="BD39866" s="325"/>
      <c r="EL39866" s="325"/>
    </row>
    <row r="39867" spans="56:142" x14ac:dyDescent="0.2">
      <c r="BD39867" s="325"/>
      <c r="EL39867" s="325"/>
    </row>
    <row r="39868" spans="56:142" x14ac:dyDescent="0.2">
      <c r="BD39868" s="325"/>
      <c r="EL39868" s="325"/>
    </row>
    <row r="39869" spans="56:142" x14ac:dyDescent="0.2">
      <c r="BD39869" s="325"/>
      <c r="EL39869" s="325"/>
    </row>
    <row r="39870" spans="56:142" x14ac:dyDescent="0.2">
      <c r="BD39870" s="325"/>
      <c r="EL39870" s="325"/>
    </row>
    <row r="39871" spans="56:142" x14ac:dyDescent="0.2">
      <c r="BD39871" s="325"/>
      <c r="EL39871" s="325"/>
    </row>
    <row r="39872" spans="56:142" x14ac:dyDescent="0.2">
      <c r="BD39872" s="325"/>
      <c r="EL39872" s="325"/>
    </row>
    <row r="39873" spans="56:142" x14ac:dyDescent="0.2">
      <c r="BD39873" s="325"/>
      <c r="EL39873" s="325"/>
    </row>
    <row r="39874" spans="56:142" x14ac:dyDescent="0.2">
      <c r="BD39874" s="325"/>
      <c r="EL39874" s="325"/>
    </row>
    <row r="39875" spans="56:142" x14ac:dyDescent="0.2">
      <c r="BD39875" s="325"/>
      <c r="EL39875" s="325"/>
    </row>
    <row r="39876" spans="56:142" x14ac:dyDescent="0.2">
      <c r="BD39876" s="325"/>
      <c r="EL39876" s="325"/>
    </row>
    <row r="39877" spans="56:142" x14ac:dyDescent="0.2">
      <c r="BD39877" s="325"/>
      <c r="EL39877" s="325"/>
    </row>
    <row r="39878" spans="56:142" x14ac:dyDescent="0.2">
      <c r="BD39878" s="325"/>
      <c r="EL39878" s="325"/>
    </row>
    <row r="39879" spans="56:142" x14ac:dyDescent="0.2">
      <c r="BD39879" s="325"/>
      <c r="EL39879" s="325"/>
    </row>
    <row r="39880" spans="56:142" x14ac:dyDescent="0.2">
      <c r="BD39880" s="325"/>
      <c r="EL39880" s="325"/>
    </row>
    <row r="39881" spans="56:142" x14ac:dyDescent="0.2">
      <c r="BD39881" s="325"/>
      <c r="EL39881" s="325"/>
    </row>
    <row r="39882" spans="56:142" x14ac:dyDescent="0.2">
      <c r="BD39882" s="325"/>
      <c r="EL39882" s="325"/>
    </row>
    <row r="39883" spans="56:142" x14ac:dyDescent="0.2">
      <c r="BD39883" s="325"/>
      <c r="EL39883" s="325"/>
    </row>
    <row r="39884" spans="56:142" x14ac:dyDescent="0.2">
      <c r="BD39884" s="325"/>
      <c r="EL39884" s="325"/>
    </row>
    <row r="39885" spans="56:142" x14ac:dyDescent="0.2">
      <c r="BD39885" s="325"/>
      <c r="EL39885" s="325"/>
    </row>
    <row r="39886" spans="56:142" x14ac:dyDescent="0.2">
      <c r="BD39886" s="325"/>
      <c r="EL39886" s="325"/>
    </row>
    <row r="39887" spans="56:142" x14ac:dyDescent="0.2">
      <c r="BD39887" s="325"/>
      <c r="EL39887" s="325"/>
    </row>
    <row r="39888" spans="56:142" x14ac:dyDescent="0.2">
      <c r="BD39888" s="325"/>
      <c r="EL39888" s="325"/>
    </row>
    <row r="39889" spans="56:142" x14ac:dyDescent="0.2">
      <c r="BD39889" s="325"/>
      <c r="EL39889" s="325"/>
    </row>
    <row r="39890" spans="56:142" x14ac:dyDescent="0.2">
      <c r="BD39890" s="325"/>
      <c r="EL39890" s="325"/>
    </row>
    <row r="39891" spans="56:142" x14ac:dyDescent="0.2">
      <c r="BD39891" s="325"/>
      <c r="EL39891" s="325"/>
    </row>
    <row r="39892" spans="56:142" x14ac:dyDescent="0.2">
      <c r="BD39892" s="325"/>
      <c r="EL39892" s="325"/>
    </row>
    <row r="39893" spans="56:142" x14ac:dyDescent="0.2">
      <c r="BD39893" s="325"/>
      <c r="EL39893" s="325"/>
    </row>
    <row r="39894" spans="56:142" x14ac:dyDescent="0.2">
      <c r="BD39894" s="325"/>
      <c r="EL39894" s="325"/>
    </row>
    <row r="39895" spans="56:142" x14ac:dyDescent="0.2">
      <c r="BD39895" s="325"/>
      <c r="EL39895" s="325"/>
    </row>
    <row r="39896" spans="56:142" x14ac:dyDescent="0.2">
      <c r="BD39896" s="325"/>
      <c r="EL39896" s="325"/>
    </row>
    <row r="39897" spans="56:142" x14ac:dyDescent="0.2">
      <c r="BD39897" s="325"/>
      <c r="EL39897" s="325"/>
    </row>
    <row r="39898" spans="56:142" x14ac:dyDescent="0.2">
      <c r="BD39898" s="325"/>
      <c r="EL39898" s="325"/>
    </row>
    <row r="39899" spans="56:142" x14ac:dyDescent="0.2">
      <c r="BD39899" s="325"/>
      <c r="EL39899" s="325"/>
    </row>
    <row r="39900" spans="56:142" x14ac:dyDescent="0.2">
      <c r="BD39900" s="325"/>
      <c r="EL39900" s="325"/>
    </row>
    <row r="39901" spans="56:142" x14ac:dyDescent="0.2">
      <c r="BD39901" s="325"/>
      <c r="EL39901" s="325"/>
    </row>
    <row r="39902" spans="56:142" x14ac:dyDescent="0.2">
      <c r="BD39902" s="325"/>
      <c r="EL39902" s="325"/>
    </row>
    <row r="39903" spans="56:142" x14ac:dyDescent="0.2">
      <c r="BD39903" s="325"/>
      <c r="EL39903" s="325"/>
    </row>
    <row r="39904" spans="56:142" x14ac:dyDescent="0.2">
      <c r="BD39904" s="325"/>
      <c r="EL39904" s="325"/>
    </row>
    <row r="39905" spans="56:142" x14ac:dyDescent="0.2">
      <c r="BD39905" s="325"/>
      <c r="EL39905" s="325"/>
    </row>
    <row r="39906" spans="56:142" x14ac:dyDescent="0.2">
      <c r="BD39906" s="325"/>
      <c r="EL39906" s="325"/>
    </row>
    <row r="39907" spans="56:142" x14ac:dyDescent="0.2">
      <c r="BD39907" s="325"/>
      <c r="EL39907" s="325"/>
    </row>
    <row r="39908" spans="56:142" x14ac:dyDescent="0.2">
      <c r="BD39908" s="325"/>
      <c r="EL39908" s="325"/>
    </row>
    <row r="39909" spans="56:142" x14ac:dyDescent="0.2">
      <c r="BD39909" s="325"/>
      <c r="EL39909" s="325"/>
    </row>
    <row r="39910" spans="56:142" x14ac:dyDescent="0.2">
      <c r="BD39910" s="325"/>
      <c r="EL39910" s="325"/>
    </row>
    <row r="39911" spans="56:142" x14ac:dyDescent="0.2">
      <c r="BD39911" s="325"/>
      <c r="EL39911" s="325"/>
    </row>
    <row r="39912" spans="56:142" x14ac:dyDescent="0.2">
      <c r="BD39912" s="325"/>
      <c r="EL39912" s="325"/>
    </row>
    <row r="39913" spans="56:142" x14ac:dyDescent="0.2">
      <c r="BD39913" s="325"/>
      <c r="EL39913" s="325"/>
    </row>
    <row r="39914" spans="56:142" x14ac:dyDescent="0.2">
      <c r="BD39914" s="325"/>
      <c r="EL39914" s="325"/>
    </row>
    <row r="39915" spans="56:142" x14ac:dyDescent="0.2">
      <c r="BD39915" s="325"/>
      <c r="EL39915" s="325"/>
    </row>
    <row r="39916" spans="56:142" x14ac:dyDescent="0.2">
      <c r="BD39916" s="325"/>
      <c r="EL39916" s="325"/>
    </row>
    <row r="39917" spans="56:142" x14ac:dyDescent="0.2">
      <c r="BD39917" s="325"/>
      <c r="EL39917" s="325"/>
    </row>
    <row r="39918" spans="56:142" x14ac:dyDescent="0.2">
      <c r="BD39918" s="325"/>
      <c r="EL39918" s="325"/>
    </row>
    <row r="39919" spans="56:142" x14ac:dyDescent="0.2">
      <c r="BD39919" s="325"/>
      <c r="EL39919" s="325"/>
    </row>
    <row r="39920" spans="56:142" x14ac:dyDescent="0.2">
      <c r="BD39920" s="325"/>
      <c r="EL39920" s="325"/>
    </row>
    <row r="39921" spans="56:142" x14ac:dyDescent="0.2">
      <c r="BD39921" s="325"/>
      <c r="EL39921" s="325"/>
    </row>
    <row r="39922" spans="56:142" x14ac:dyDescent="0.2">
      <c r="BD39922" s="325"/>
      <c r="EL39922" s="325"/>
    </row>
    <row r="39923" spans="56:142" x14ac:dyDescent="0.2">
      <c r="BD39923" s="325"/>
      <c r="EL39923" s="325"/>
    </row>
    <row r="39924" spans="56:142" x14ac:dyDescent="0.2">
      <c r="BD39924" s="325"/>
      <c r="EL39924" s="325"/>
    </row>
    <row r="39925" spans="56:142" x14ac:dyDescent="0.2">
      <c r="BD39925" s="325"/>
      <c r="EL39925" s="325"/>
    </row>
    <row r="39926" spans="56:142" x14ac:dyDescent="0.2">
      <c r="BD39926" s="325"/>
      <c r="EL39926" s="325"/>
    </row>
    <row r="39927" spans="56:142" x14ac:dyDescent="0.2">
      <c r="BD39927" s="325"/>
      <c r="EL39927" s="325"/>
    </row>
    <row r="39928" spans="56:142" x14ac:dyDescent="0.2">
      <c r="BD39928" s="325"/>
      <c r="EL39928" s="325"/>
    </row>
    <row r="39929" spans="56:142" x14ac:dyDescent="0.2">
      <c r="BD39929" s="325"/>
      <c r="EL39929" s="325"/>
    </row>
    <row r="39930" spans="56:142" x14ac:dyDescent="0.2">
      <c r="BD39930" s="325"/>
      <c r="EL39930" s="325"/>
    </row>
    <row r="39931" spans="56:142" x14ac:dyDescent="0.2">
      <c r="BD39931" s="325"/>
      <c r="EL39931" s="325"/>
    </row>
    <row r="39932" spans="56:142" x14ac:dyDescent="0.2">
      <c r="BD39932" s="325"/>
      <c r="EL39932" s="325"/>
    </row>
    <row r="39933" spans="56:142" x14ac:dyDescent="0.2">
      <c r="BD39933" s="325"/>
      <c r="EL39933" s="325"/>
    </row>
    <row r="39934" spans="56:142" x14ac:dyDescent="0.2">
      <c r="BD39934" s="325"/>
      <c r="EL39934" s="325"/>
    </row>
    <row r="39935" spans="56:142" x14ac:dyDescent="0.2">
      <c r="BD39935" s="325"/>
      <c r="EL39935" s="325"/>
    </row>
    <row r="39936" spans="56:142" x14ac:dyDescent="0.2">
      <c r="BD39936" s="325"/>
      <c r="EL39936" s="325"/>
    </row>
    <row r="39937" spans="56:142" x14ac:dyDescent="0.2">
      <c r="BD39937" s="325"/>
      <c r="EL39937" s="325"/>
    </row>
    <row r="39938" spans="56:142" x14ac:dyDescent="0.2">
      <c r="BD39938" s="325"/>
      <c r="EL39938" s="325"/>
    </row>
    <row r="39939" spans="56:142" x14ac:dyDescent="0.2">
      <c r="BD39939" s="325"/>
      <c r="EL39939" s="325"/>
    </row>
    <row r="39940" spans="56:142" x14ac:dyDescent="0.2">
      <c r="BD39940" s="325"/>
      <c r="EL39940" s="325"/>
    </row>
    <row r="39941" spans="56:142" x14ac:dyDescent="0.2">
      <c r="BD39941" s="325"/>
      <c r="EL39941" s="325"/>
    </row>
    <row r="39942" spans="56:142" x14ac:dyDescent="0.2">
      <c r="BD39942" s="325"/>
      <c r="EL39942" s="325"/>
    </row>
    <row r="39943" spans="56:142" x14ac:dyDescent="0.2">
      <c r="BD39943" s="325"/>
      <c r="EL39943" s="325"/>
    </row>
    <row r="39944" spans="56:142" x14ac:dyDescent="0.2">
      <c r="BD39944" s="325"/>
      <c r="EL39944" s="325"/>
    </row>
    <row r="39945" spans="56:142" x14ac:dyDescent="0.2">
      <c r="BD39945" s="325"/>
      <c r="EL39945" s="325"/>
    </row>
    <row r="39946" spans="56:142" x14ac:dyDescent="0.2">
      <c r="BD39946" s="325"/>
      <c r="EL39946" s="325"/>
    </row>
    <row r="39947" spans="56:142" x14ac:dyDescent="0.2">
      <c r="BD39947" s="325"/>
      <c r="EL39947" s="325"/>
    </row>
    <row r="39948" spans="56:142" x14ac:dyDescent="0.2">
      <c r="BD39948" s="325"/>
      <c r="EL39948" s="325"/>
    </row>
    <row r="39949" spans="56:142" x14ac:dyDescent="0.2">
      <c r="BD39949" s="325"/>
      <c r="EL39949" s="325"/>
    </row>
    <row r="39950" spans="56:142" x14ac:dyDescent="0.2">
      <c r="BD39950" s="325"/>
      <c r="EL39950" s="325"/>
    </row>
    <row r="39951" spans="56:142" x14ac:dyDescent="0.2">
      <c r="BD39951" s="325"/>
      <c r="EL39951" s="325"/>
    </row>
    <row r="39952" spans="56:142" x14ac:dyDescent="0.2">
      <c r="BD39952" s="325"/>
      <c r="EL39952" s="325"/>
    </row>
    <row r="39953" spans="56:142" x14ac:dyDescent="0.2">
      <c r="BD39953" s="325"/>
      <c r="EL39953" s="325"/>
    </row>
    <row r="39954" spans="56:142" x14ac:dyDescent="0.2">
      <c r="BD39954" s="325"/>
      <c r="EL39954" s="325"/>
    </row>
    <row r="39955" spans="56:142" x14ac:dyDescent="0.2">
      <c r="BD39955" s="325"/>
      <c r="EL39955" s="325"/>
    </row>
    <row r="39956" spans="56:142" x14ac:dyDescent="0.2">
      <c r="BD39956" s="325"/>
      <c r="EL39956" s="325"/>
    </row>
    <row r="39957" spans="56:142" x14ac:dyDescent="0.2">
      <c r="BD39957" s="325"/>
      <c r="EL39957" s="325"/>
    </row>
    <row r="39958" spans="56:142" x14ac:dyDescent="0.2">
      <c r="BD39958" s="325"/>
      <c r="EL39958" s="325"/>
    </row>
    <row r="39959" spans="56:142" x14ac:dyDescent="0.2">
      <c r="BD39959" s="325"/>
      <c r="EL39959" s="325"/>
    </row>
    <row r="39960" spans="56:142" x14ac:dyDescent="0.2">
      <c r="BD39960" s="325"/>
      <c r="EL39960" s="325"/>
    </row>
    <row r="39961" spans="56:142" x14ac:dyDescent="0.2">
      <c r="BD39961" s="325"/>
      <c r="EL39961" s="325"/>
    </row>
    <row r="39962" spans="56:142" x14ac:dyDescent="0.2">
      <c r="BD39962" s="325"/>
      <c r="EL39962" s="325"/>
    </row>
    <row r="39963" spans="56:142" x14ac:dyDescent="0.2">
      <c r="BD39963" s="325"/>
      <c r="EL39963" s="325"/>
    </row>
    <row r="39964" spans="56:142" x14ac:dyDescent="0.2">
      <c r="BD39964" s="325"/>
      <c r="EL39964" s="325"/>
    </row>
    <row r="39965" spans="56:142" x14ac:dyDescent="0.2">
      <c r="BD39965" s="325"/>
      <c r="EL39965" s="325"/>
    </row>
    <row r="39966" spans="56:142" x14ac:dyDescent="0.2">
      <c r="BD39966" s="325"/>
      <c r="EL39966" s="325"/>
    </row>
    <row r="39967" spans="56:142" x14ac:dyDescent="0.2">
      <c r="BD39967" s="325"/>
      <c r="EL39967" s="325"/>
    </row>
    <row r="39968" spans="56:142" x14ac:dyDescent="0.2">
      <c r="BD39968" s="325"/>
      <c r="EL39968" s="325"/>
    </row>
    <row r="39969" spans="56:142" x14ac:dyDescent="0.2">
      <c r="BD39969" s="325"/>
      <c r="EL39969" s="325"/>
    </row>
    <row r="39970" spans="56:142" x14ac:dyDescent="0.2">
      <c r="BD39970" s="325"/>
      <c r="EL39970" s="325"/>
    </row>
    <row r="39971" spans="56:142" x14ac:dyDescent="0.2">
      <c r="BD39971" s="325"/>
      <c r="EL39971" s="325"/>
    </row>
    <row r="39972" spans="56:142" x14ac:dyDescent="0.2">
      <c r="BD39972" s="325"/>
      <c r="EL39972" s="325"/>
    </row>
    <row r="39973" spans="56:142" x14ac:dyDescent="0.2">
      <c r="BD39973" s="325"/>
      <c r="EL39973" s="325"/>
    </row>
    <row r="39974" spans="56:142" x14ac:dyDescent="0.2">
      <c r="BD39974" s="325"/>
      <c r="EL39974" s="325"/>
    </row>
    <row r="39975" spans="56:142" x14ac:dyDescent="0.2">
      <c r="BD39975" s="325"/>
      <c r="EL39975" s="325"/>
    </row>
    <row r="39976" spans="56:142" x14ac:dyDescent="0.2">
      <c r="BD39976" s="325"/>
      <c r="EL39976" s="325"/>
    </row>
    <row r="39977" spans="56:142" x14ac:dyDescent="0.2">
      <c r="BD39977" s="325"/>
      <c r="EL39977" s="325"/>
    </row>
    <row r="39978" spans="56:142" x14ac:dyDescent="0.2">
      <c r="BD39978" s="325"/>
      <c r="EL39978" s="325"/>
    </row>
    <row r="39979" spans="56:142" x14ac:dyDescent="0.2">
      <c r="BD39979" s="325"/>
      <c r="EL39979" s="325"/>
    </row>
    <row r="39980" spans="56:142" x14ac:dyDescent="0.2">
      <c r="BD39980" s="325"/>
      <c r="EL39980" s="325"/>
    </row>
    <row r="39981" spans="56:142" x14ac:dyDescent="0.2">
      <c r="BD39981" s="325"/>
      <c r="EL39981" s="325"/>
    </row>
    <row r="39982" spans="56:142" x14ac:dyDescent="0.2">
      <c r="BD39982" s="325"/>
      <c r="EL39982" s="325"/>
    </row>
    <row r="39983" spans="56:142" x14ac:dyDescent="0.2">
      <c r="BD39983" s="325"/>
      <c r="EL39983" s="325"/>
    </row>
    <row r="39984" spans="56:142" x14ac:dyDescent="0.2">
      <c r="BD39984" s="325"/>
      <c r="EL39984" s="325"/>
    </row>
    <row r="39985" spans="56:142" x14ac:dyDescent="0.2">
      <c r="BD39985" s="325"/>
      <c r="EL39985" s="325"/>
    </row>
    <row r="39986" spans="56:142" x14ac:dyDescent="0.2">
      <c r="BD39986" s="325"/>
      <c r="EL39986" s="325"/>
    </row>
    <row r="39987" spans="56:142" x14ac:dyDescent="0.2">
      <c r="BD39987" s="325"/>
      <c r="EL39987" s="325"/>
    </row>
    <row r="39988" spans="56:142" x14ac:dyDescent="0.2">
      <c r="BD39988" s="325"/>
      <c r="EL39988" s="325"/>
    </row>
    <row r="39989" spans="56:142" x14ac:dyDescent="0.2">
      <c r="BD39989" s="325"/>
      <c r="EL39989" s="325"/>
    </row>
    <row r="39990" spans="56:142" x14ac:dyDescent="0.2">
      <c r="BD39990" s="325"/>
      <c r="EL39990" s="325"/>
    </row>
    <row r="39991" spans="56:142" x14ac:dyDescent="0.2">
      <c r="BD39991" s="325"/>
      <c r="EL39991" s="325"/>
    </row>
    <row r="39992" spans="56:142" x14ac:dyDescent="0.2">
      <c r="BD39992" s="325"/>
      <c r="EL39992" s="325"/>
    </row>
    <row r="39993" spans="56:142" x14ac:dyDescent="0.2">
      <c r="BD39993" s="325"/>
      <c r="EL39993" s="325"/>
    </row>
    <row r="39994" spans="56:142" x14ac:dyDescent="0.2">
      <c r="BD39994" s="325"/>
      <c r="EL39994" s="325"/>
    </row>
    <row r="39995" spans="56:142" x14ac:dyDescent="0.2">
      <c r="BD39995" s="325"/>
      <c r="EL39995" s="325"/>
    </row>
    <row r="39996" spans="56:142" x14ac:dyDescent="0.2">
      <c r="BD39996" s="325"/>
      <c r="EL39996" s="325"/>
    </row>
    <row r="39997" spans="56:142" x14ac:dyDescent="0.2">
      <c r="BD39997" s="325"/>
      <c r="EL39997" s="325"/>
    </row>
    <row r="39998" spans="56:142" x14ac:dyDescent="0.2">
      <c r="BD39998" s="325"/>
      <c r="EL39998" s="325"/>
    </row>
    <row r="39999" spans="56:142" x14ac:dyDescent="0.2">
      <c r="BD39999" s="325"/>
      <c r="EL39999" s="325"/>
    </row>
    <row r="40000" spans="56:142" x14ac:dyDescent="0.2">
      <c r="BD40000" s="325"/>
      <c r="EL40000" s="325"/>
    </row>
    <row r="40001" spans="56:142" x14ac:dyDescent="0.2">
      <c r="BD40001" s="325"/>
      <c r="EL40001" s="325"/>
    </row>
    <row r="40002" spans="56:142" x14ac:dyDescent="0.2">
      <c r="BD40002" s="325"/>
      <c r="EL40002" s="325"/>
    </row>
    <row r="40003" spans="56:142" x14ac:dyDescent="0.2">
      <c r="BD40003" s="325"/>
      <c r="EL40003" s="325"/>
    </row>
    <row r="40004" spans="56:142" x14ac:dyDescent="0.2">
      <c r="BD40004" s="325"/>
      <c r="EL40004" s="325"/>
    </row>
    <row r="40005" spans="56:142" x14ac:dyDescent="0.2">
      <c r="BD40005" s="325"/>
      <c r="EL40005" s="325"/>
    </row>
    <row r="40006" spans="56:142" x14ac:dyDescent="0.2">
      <c r="BD40006" s="325"/>
      <c r="EL40006" s="325"/>
    </row>
    <row r="40007" spans="56:142" x14ac:dyDescent="0.2">
      <c r="BD40007" s="325"/>
      <c r="EL40007" s="325"/>
    </row>
    <row r="40008" spans="56:142" x14ac:dyDescent="0.2">
      <c r="BD40008" s="325"/>
      <c r="EL40008" s="325"/>
    </row>
    <row r="40009" spans="56:142" x14ac:dyDescent="0.2">
      <c r="BD40009" s="325"/>
      <c r="EL40009" s="325"/>
    </row>
    <row r="40010" spans="56:142" x14ac:dyDescent="0.2">
      <c r="BD40010" s="325"/>
      <c r="EL40010" s="325"/>
    </row>
    <row r="40011" spans="56:142" x14ac:dyDescent="0.2">
      <c r="BD40011" s="325"/>
      <c r="EL40011" s="325"/>
    </row>
    <row r="40012" spans="56:142" x14ac:dyDescent="0.2">
      <c r="BD40012" s="325"/>
      <c r="EL40012" s="325"/>
    </row>
    <row r="40013" spans="56:142" x14ac:dyDescent="0.2">
      <c r="BD40013" s="325"/>
      <c r="EL40013" s="325"/>
    </row>
    <row r="40014" spans="56:142" x14ac:dyDescent="0.2">
      <c r="BD40014" s="325"/>
      <c r="EL40014" s="325"/>
    </row>
    <row r="40015" spans="56:142" x14ac:dyDescent="0.2">
      <c r="BD40015" s="325"/>
      <c r="EL40015" s="325"/>
    </row>
    <row r="40016" spans="56:142" x14ac:dyDescent="0.2">
      <c r="BD40016" s="325"/>
      <c r="EL40016" s="325"/>
    </row>
    <row r="40017" spans="56:142" x14ac:dyDescent="0.2">
      <c r="BD40017" s="325"/>
      <c r="EL40017" s="325"/>
    </row>
    <row r="40018" spans="56:142" x14ac:dyDescent="0.2">
      <c r="BD40018" s="325"/>
      <c r="EL40018" s="325"/>
    </row>
    <row r="40019" spans="56:142" x14ac:dyDescent="0.2">
      <c r="BD40019" s="325"/>
      <c r="EL40019" s="325"/>
    </row>
    <row r="40020" spans="56:142" x14ac:dyDescent="0.2">
      <c r="BD40020" s="325"/>
      <c r="EL40020" s="325"/>
    </row>
    <row r="40021" spans="56:142" x14ac:dyDescent="0.2">
      <c r="BD40021" s="325"/>
      <c r="EL40021" s="325"/>
    </row>
    <row r="40022" spans="56:142" x14ac:dyDescent="0.2">
      <c r="BD40022" s="325"/>
      <c r="EL40022" s="325"/>
    </row>
    <row r="40023" spans="56:142" x14ac:dyDescent="0.2">
      <c r="BD40023" s="325"/>
      <c r="EL40023" s="325"/>
    </row>
    <row r="40024" spans="56:142" x14ac:dyDescent="0.2">
      <c r="BD40024" s="325"/>
      <c r="EL40024" s="325"/>
    </row>
    <row r="40025" spans="56:142" x14ac:dyDescent="0.2">
      <c r="BD40025" s="325"/>
      <c r="EL40025" s="325"/>
    </row>
    <row r="40026" spans="56:142" x14ac:dyDescent="0.2">
      <c r="BD40026" s="325"/>
      <c r="EL40026" s="325"/>
    </row>
    <row r="40027" spans="56:142" x14ac:dyDescent="0.2">
      <c r="BD40027" s="325"/>
      <c r="EL40027" s="325"/>
    </row>
    <row r="40028" spans="56:142" x14ac:dyDescent="0.2">
      <c r="BD40028" s="325"/>
      <c r="EL40028" s="325"/>
    </row>
    <row r="40029" spans="56:142" x14ac:dyDescent="0.2">
      <c r="BD40029" s="325"/>
      <c r="EL40029" s="325"/>
    </row>
    <row r="40030" spans="56:142" x14ac:dyDescent="0.2">
      <c r="BD40030" s="325"/>
      <c r="EL40030" s="325"/>
    </row>
    <row r="40031" spans="56:142" x14ac:dyDescent="0.2">
      <c r="BD40031" s="325"/>
      <c r="EL40031" s="325"/>
    </row>
    <row r="40032" spans="56:142" x14ac:dyDescent="0.2">
      <c r="BD40032" s="325"/>
      <c r="EL40032" s="325"/>
    </row>
    <row r="40033" spans="56:142" x14ac:dyDescent="0.2">
      <c r="BD40033" s="325"/>
      <c r="EL40033" s="325"/>
    </row>
    <row r="40034" spans="56:142" x14ac:dyDescent="0.2">
      <c r="BD40034" s="325"/>
      <c r="EL40034" s="325"/>
    </row>
    <row r="40035" spans="56:142" x14ac:dyDescent="0.2">
      <c r="BD40035" s="325"/>
      <c r="EL40035" s="325"/>
    </row>
    <row r="40036" spans="56:142" x14ac:dyDescent="0.2">
      <c r="BD40036" s="325"/>
      <c r="EL40036" s="325"/>
    </row>
    <row r="40037" spans="56:142" x14ac:dyDescent="0.2">
      <c r="BD40037" s="325"/>
      <c r="EL40037" s="325"/>
    </row>
    <row r="40038" spans="56:142" x14ac:dyDescent="0.2">
      <c r="BD40038" s="325"/>
      <c r="EL40038" s="325"/>
    </row>
    <row r="40039" spans="56:142" x14ac:dyDescent="0.2">
      <c r="BD40039" s="325"/>
      <c r="EL40039" s="325"/>
    </row>
    <row r="40040" spans="56:142" x14ac:dyDescent="0.2">
      <c r="BD40040" s="325"/>
      <c r="EL40040" s="325"/>
    </row>
    <row r="40041" spans="56:142" x14ac:dyDescent="0.2">
      <c r="BD40041" s="325"/>
      <c r="EL40041" s="325"/>
    </row>
    <row r="40042" spans="56:142" x14ac:dyDescent="0.2">
      <c r="BD40042" s="325"/>
      <c r="EL40042" s="325"/>
    </row>
    <row r="40043" spans="56:142" x14ac:dyDescent="0.2">
      <c r="BD40043" s="325"/>
      <c r="EL40043" s="325"/>
    </row>
    <row r="40044" spans="56:142" x14ac:dyDescent="0.2">
      <c r="BD40044" s="325"/>
      <c r="EL40044" s="325"/>
    </row>
    <row r="40045" spans="56:142" x14ac:dyDescent="0.2">
      <c r="BD40045" s="325"/>
      <c r="EL40045" s="325"/>
    </row>
    <row r="40046" spans="56:142" x14ac:dyDescent="0.2">
      <c r="BD40046" s="325"/>
      <c r="EL40046" s="325"/>
    </row>
    <row r="40047" spans="56:142" x14ac:dyDescent="0.2">
      <c r="BD40047" s="325"/>
      <c r="EL40047" s="325"/>
    </row>
    <row r="40048" spans="56:142" x14ac:dyDescent="0.2">
      <c r="BD40048" s="325"/>
      <c r="EL40048" s="325"/>
    </row>
    <row r="40049" spans="56:142" x14ac:dyDescent="0.2">
      <c r="BD40049" s="325"/>
      <c r="EL40049" s="325"/>
    </row>
    <row r="40050" spans="56:142" x14ac:dyDescent="0.2">
      <c r="BD40050" s="325"/>
      <c r="EL40050" s="325"/>
    </row>
    <row r="40051" spans="56:142" x14ac:dyDescent="0.2">
      <c r="BD40051" s="325"/>
      <c r="EL40051" s="325"/>
    </row>
    <row r="40052" spans="56:142" x14ac:dyDescent="0.2">
      <c r="BD40052" s="325"/>
      <c r="EL40052" s="325"/>
    </row>
    <row r="40053" spans="56:142" x14ac:dyDescent="0.2">
      <c r="BD40053" s="325"/>
      <c r="EL40053" s="325"/>
    </row>
    <row r="40054" spans="56:142" x14ac:dyDescent="0.2">
      <c r="BD40054" s="325"/>
      <c r="EL40054" s="325"/>
    </row>
    <row r="40055" spans="56:142" x14ac:dyDescent="0.2">
      <c r="BD40055" s="325"/>
      <c r="EL40055" s="325"/>
    </row>
    <row r="40056" spans="56:142" x14ac:dyDescent="0.2">
      <c r="BD40056" s="325"/>
      <c r="EL40056" s="325"/>
    </row>
    <row r="40057" spans="56:142" x14ac:dyDescent="0.2">
      <c r="BD40057" s="325"/>
      <c r="EL40057" s="325"/>
    </row>
    <row r="40058" spans="56:142" x14ac:dyDescent="0.2">
      <c r="BD40058" s="325"/>
      <c r="EL40058" s="325"/>
    </row>
    <row r="40059" spans="56:142" x14ac:dyDescent="0.2">
      <c r="BD40059" s="325"/>
      <c r="EL40059" s="325"/>
    </row>
    <row r="40060" spans="56:142" x14ac:dyDescent="0.2">
      <c r="BD40060" s="325"/>
      <c r="EL40060" s="325"/>
    </row>
    <row r="40061" spans="56:142" x14ac:dyDescent="0.2">
      <c r="BD40061" s="325"/>
      <c r="EL40061" s="325"/>
    </row>
    <row r="40062" spans="56:142" x14ac:dyDescent="0.2">
      <c r="BD40062" s="325"/>
      <c r="EL40062" s="325"/>
    </row>
    <row r="40063" spans="56:142" x14ac:dyDescent="0.2">
      <c r="BD40063" s="325"/>
      <c r="EL40063" s="325"/>
    </row>
    <row r="40064" spans="56:142" x14ac:dyDescent="0.2">
      <c r="BD40064" s="325"/>
      <c r="EL40064" s="325"/>
    </row>
    <row r="40065" spans="56:142" x14ac:dyDescent="0.2">
      <c r="BD40065" s="325"/>
      <c r="EL40065" s="325"/>
    </row>
    <row r="40066" spans="56:142" x14ac:dyDescent="0.2">
      <c r="BD40066" s="325"/>
      <c r="EL40066" s="325"/>
    </row>
    <row r="40067" spans="56:142" x14ac:dyDescent="0.2">
      <c r="BD40067" s="325"/>
      <c r="EL40067" s="325"/>
    </row>
    <row r="40068" spans="56:142" x14ac:dyDescent="0.2">
      <c r="BD40068" s="325"/>
      <c r="EL40068" s="325"/>
    </row>
    <row r="40069" spans="56:142" x14ac:dyDescent="0.2">
      <c r="BD40069" s="325"/>
      <c r="EL40069" s="325"/>
    </row>
    <row r="40070" spans="56:142" x14ac:dyDescent="0.2">
      <c r="BD40070" s="325"/>
      <c r="EL40070" s="325"/>
    </row>
    <row r="40071" spans="56:142" x14ac:dyDescent="0.2">
      <c r="BD40071" s="325"/>
      <c r="EL40071" s="325"/>
    </row>
    <row r="40072" spans="56:142" x14ac:dyDescent="0.2">
      <c r="BD40072" s="325"/>
      <c r="EL40072" s="325"/>
    </row>
    <row r="40073" spans="56:142" x14ac:dyDescent="0.2">
      <c r="BD40073" s="325"/>
      <c r="EL40073" s="325"/>
    </row>
    <row r="40074" spans="56:142" x14ac:dyDescent="0.2">
      <c r="BD40074" s="325"/>
      <c r="EL40074" s="325"/>
    </row>
    <row r="40075" spans="56:142" x14ac:dyDescent="0.2">
      <c r="BD40075" s="325"/>
      <c r="EL40075" s="325"/>
    </row>
    <row r="40076" spans="56:142" x14ac:dyDescent="0.2">
      <c r="BD40076" s="325"/>
      <c r="EL40076" s="325"/>
    </row>
    <row r="40077" spans="56:142" x14ac:dyDescent="0.2">
      <c r="BD40077" s="325"/>
      <c r="EL40077" s="325"/>
    </row>
    <row r="40078" spans="56:142" x14ac:dyDescent="0.2">
      <c r="BD40078" s="325"/>
      <c r="EL40078" s="325"/>
    </row>
    <row r="40079" spans="56:142" x14ac:dyDescent="0.2">
      <c r="BD40079" s="325"/>
      <c r="EL40079" s="325"/>
    </row>
    <row r="40080" spans="56:142" x14ac:dyDescent="0.2">
      <c r="BD40080" s="325"/>
      <c r="EL40080" s="325"/>
    </row>
    <row r="40081" spans="56:142" x14ac:dyDescent="0.2">
      <c r="BD40081" s="325"/>
      <c r="EL40081" s="325"/>
    </row>
    <row r="40082" spans="56:142" x14ac:dyDescent="0.2">
      <c r="BD40082" s="325"/>
      <c r="EL40082" s="325"/>
    </row>
    <row r="40083" spans="56:142" x14ac:dyDescent="0.2">
      <c r="BD40083" s="325"/>
      <c r="EL40083" s="325"/>
    </row>
    <row r="40084" spans="56:142" x14ac:dyDescent="0.2">
      <c r="BD40084" s="325"/>
      <c r="EL40084" s="325"/>
    </row>
    <row r="40085" spans="56:142" x14ac:dyDescent="0.2">
      <c r="BD40085" s="325"/>
      <c r="EL40085" s="325"/>
    </row>
    <row r="40086" spans="56:142" x14ac:dyDescent="0.2">
      <c r="BD40086" s="325"/>
      <c r="EL40086" s="325"/>
    </row>
    <row r="40087" spans="56:142" x14ac:dyDescent="0.2">
      <c r="BD40087" s="325"/>
      <c r="EL40087" s="325"/>
    </row>
    <row r="40088" spans="56:142" x14ac:dyDescent="0.2">
      <c r="BD40088" s="325"/>
      <c r="EL40088" s="325"/>
    </row>
    <row r="40089" spans="56:142" x14ac:dyDescent="0.2">
      <c r="BD40089" s="325"/>
      <c r="EL40089" s="325"/>
    </row>
    <row r="40090" spans="56:142" x14ac:dyDescent="0.2">
      <c r="BD40090" s="325"/>
      <c r="EL40090" s="325"/>
    </row>
    <row r="40091" spans="56:142" x14ac:dyDescent="0.2">
      <c r="BD40091" s="325"/>
      <c r="EL40091" s="325"/>
    </row>
    <row r="40092" spans="56:142" x14ac:dyDescent="0.2">
      <c r="BD40092" s="325"/>
      <c r="EL40092" s="325"/>
    </row>
    <row r="40093" spans="56:142" x14ac:dyDescent="0.2">
      <c r="BD40093" s="325"/>
      <c r="EL40093" s="325"/>
    </row>
    <row r="40094" spans="56:142" x14ac:dyDescent="0.2">
      <c r="BD40094" s="325"/>
      <c r="EL40094" s="325"/>
    </row>
    <row r="40095" spans="56:142" x14ac:dyDescent="0.2">
      <c r="BD40095" s="325"/>
      <c r="EL40095" s="325"/>
    </row>
    <row r="40096" spans="56:142" x14ac:dyDescent="0.2">
      <c r="BD40096" s="325"/>
      <c r="EL40096" s="325"/>
    </row>
    <row r="40097" spans="56:142" x14ac:dyDescent="0.2">
      <c r="BD40097" s="325"/>
      <c r="EL40097" s="325"/>
    </row>
    <row r="40098" spans="56:142" x14ac:dyDescent="0.2">
      <c r="BD40098" s="325"/>
      <c r="EL40098" s="325"/>
    </row>
    <row r="40099" spans="56:142" x14ac:dyDescent="0.2">
      <c r="BD40099" s="325"/>
      <c r="EL40099" s="325"/>
    </row>
    <row r="40100" spans="56:142" x14ac:dyDescent="0.2">
      <c r="BD40100" s="325"/>
      <c r="EL40100" s="325"/>
    </row>
    <row r="40101" spans="56:142" x14ac:dyDescent="0.2">
      <c r="BD40101" s="325"/>
      <c r="EL40101" s="325"/>
    </row>
    <row r="40102" spans="56:142" x14ac:dyDescent="0.2">
      <c r="BD40102" s="325"/>
      <c r="EL40102" s="325"/>
    </row>
    <row r="40103" spans="56:142" x14ac:dyDescent="0.2">
      <c r="BD40103" s="325"/>
      <c r="EL40103" s="325"/>
    </row>
    <row r="40104" spans="56:142" x14ac:dyDescent="0.2">
      <c r="BD40104" s="325"/>
      <c r="EL40104" s="325"/>
    </row>
    <row r="40105" spans="56:142" x14ac:dyDescent="0.2">
      <c r="BD40105" s="325"/>
      <c r="EL40105" s="325"/>
    </row>
    <row r="40106" spans="56:142" x14ac:dyDescent="0.2">
      <c r="BD40106" s="325"/>
      <c r="EL40106" s="325"/>
    </row>
    <row r="40107" spans="56:142" x14ac:dyDescent="0.2">
      <c r="BD40107" s="325"/>
      <c r="EL40107" s="325"/>
    </row>
    <row r="40108" spans="56:142" x14ac:dyDescent="0.2">
      <c r="BD40108" s="325"/>
      <c r="EL40108" s="325"/>
    </row>
    <row r="40109" spans="56:142" x14ac:dyDescent="0.2">
      <c r="BD40109" s="325"/>
      <c r="EL40109" s="325"/>
    </row>
    <row r="40110" spans="56:142" x14ac:dyDescent="0.2">
      <c r="BD40110" s="325"/>
      <c r="EL40110" s="325"/>
    </row>
    <row r="40111" spans="56:142" x14ac:dyDescent="0.2">
      <c r="BD40111" s="325"/>
      <c r="EL40111" s="325"/>
    </row>
    <row r="40112" spans="56:142" x14ac:dyDescent="0.2">
      <c r="BD40112" s="325"/>
      <c r="EL40112" s="325"/>
    </row>
    <row r="40113" spans="56:142" x14ac:dyDescent="0.2">
      <c r="BD40113" s="325"/>
      <c r="EL40113" s="325"/>
    </row>
    <row r="40114" spans="56:142" x14ac:dyDescent="0.2">
      <c r="BD40114" s="325"/>
      <c r="EL40114" s="325"/>
    </row>
    <row r="40115" spans="56:142" x14ac:dyDescent="0.2">
      <c r="BD40115" s="325"/>
      <c r="EL40115" s="325"/>
    </row>
    <row r="40116" spans="56:142" x14ac:dyDescent="0.2">
      <c r="BD40116" s="325"/>
      <c r="EL40116" s="325"/>
    </row>
    <row r="40117" spans="56:142" x14ac:dyDescent="0.2">
      <c r="BD40117" s="325"/>
      <c r="EL40117" s="325"/>
    </row>
    <row r="40118" spans="56:142" x14ac:dyDescent="0.2">
      <c r="BD40118" s="325"/>
      <c r="EL40118" s="325"/>
    </row>
    <row r="40119" spans="56:142" x14ac:dyDescent="0.2">
      <c r="BD40119" s="325"/>
      <c r="EL40119" s="325"/>
    </row>
    <row r="40120" spans="56:142" x14ac:dyDescent="0.2">
      <c r="BD40120" s="325"/>
      <c r="EL40120" s="325"/>
    </row>
    <row r="40121" spans="56:142" x14ac:dyDescent="0.2">
      <c r="BD40121" s="325"/>
      <c r="EL40121" s="325"/>
    </row>
    <row r="40122" spans="56:142" x14ac:dyDescent="0.2">
      <c r="BD40122" s="325"/>
      <c r="EL40122" s="325"/>
    </row>
    <row r="40123" spans="56:142" x14ac:dyDescent="0.2">
      <c r="BD40123" s="325"/>
      <c r="EL40123" s="325"/>
    </row>
    <row r="40124" spans="56:142" x14ac:dyDescent="0.2">
      <c r="BD40124" s="325"/>
      <c r="EL40124" s="325"/>
    </row>
    <row r="40125" spans="56:142" x14ac:dyDescent="0.2">
      <c r="BD40125" s="325"/>
      <c r="EL40125" s="325"/>
    </row>
    <row r="40126" spans="56:142" x14ac:dyDescent="0.2">
      <c r="BD40126" s="325"/>
      <c r="EL40126" s="325"/>
    </row>
    <row r="40127" spans="56:142" x14ac:dyDescent="0.2">
      <c r="BD40127" s="325"/>
      <c r="EL40127" s="325"/>
    </row>
    <row r="40128" spans="56:142" x14ac:dyDescent="0.2">
      <c r="BD40128" s="325"/>
      <c r="EL40128" s="325"/>
    </row>
    <row r="40129" spans="56:142" x14ac:dyDescent="0.2">
      <c r="BD40129" s="325"/>
      <c r="EL40129" s="325"/>
    </row>
    <row r="40130" spans="56:142" x14ac:dyDescent="0.2">
      <c r="BD40130" s="325"/>
      <c r="EL40130" s="325"/>
    </row>
    <row r="40131" spans="56:142" x14ac:dyDescent="0.2">
      <c r="BD40131" s="325"/>
      <c r="EL40131" s="325"/>
    </row>
    <row r="40132" spans="56:142" x14ac:dyDescent="0.2">
      <c r="BD40132" s="325"/>
      <c r="EL40132" s="325"/>
    </row>
    <row r="40133" spans="56:142" x14ac:dyDescent="0.2">
      <c r="BD40133" s="325"/>
      <c r="EL40133" s="325"/>
    </row>
    <row r="40134" spans="56:142" x14ac:dyDescent="0.2">
      <c r="BD40134" s="325"/>
      <c r="EL40134" s="325"/>
    </row>
    <row r="40135" spans="56:142" x14ac:dyDescent="0.2">
      <c r="BD40135" s="325"/>
      <c r="EL40135" s="325"/>
    </row>
    <row r="40136" spans="56:142" x14ac:dyDescent="0.2">
      <c r="BD40136" s="325"/>
      <c r="EL40136" s="325"/>
    </row>
    <row r="40137" spans="56:142" x14ac:dyDescent="0.2">
      <c r="BD40137" s="325"/>
      <c r="EL40137" s="325"/>
    </row>
    <row r="40138" spans="56:142" x14ac:dyDescent="0.2">
      <c r="BD40138" s="325"/>
      <c r="EL40138" s="325"/>
    </row>
    <row r="40139" spans="56:142" x14ac:dyDescent="0.2">
      <c r="BD40139" s="325"/>
      <c r="EL40139" s="325"/>
    </row>
    <row r="40140" spans="56:142" x14ac:dyDescent="0.2">
      <c r="BD40140" s="325"/>
      <c r="EL40140" s="325"/>
    </row>
    <row r="40141" spans="56:142" x14ac:dyDescent="0.2">
      <c r="BD40141" s="325"/>
      <c r="EL40141" s="325"/>
    </row>
    <row r="40142" spans="56:142" x14ac:dyDescent="0.2">
      <c r="BD40142" s="325"/>
      <c r="EL40142" s="325"/>
    </row>
    <row r="40143" spans="56:142" x14ac:dyDescent="0.2">
      <c r="BD40143" s="325"/>
      <c r="EL40143" s="325"/>
    </row>
    <row r="40144" spans="56:142" x14ac:dyDescent="0.2">
      <c r="BD40144" s="325"/>
      <c r="EL40144" s="325"/>
    </row>
    <row r="40145" spans="56:142" x14ac:dyDescent="0.2">
      <c r="BD40145" s="325"/>
      <c r="EL40145" s="325"/>
    </row>
    <row r="40146" spans="56:142" x14ac:dyDescent="0.2">
      <c r="BD40146" s="325"/>
      <c r="EL40146" s="325"/>
    </row>
    <row r="40147" spans="56:142" x14ac:dyDescent="0.2">
      <c r="BD40147" s="325"/>
      <c r="EL40147" s="325"/>
    </row>
    <row r="40148" spans="56:142" x14ac:dyDescent="0.2">
      <c r="BD40148" s="325"/>
      <c r="EL40148" s="325"/>
    </row>
    <row r="40149" spans="56:142" x14ac:dyDescent="0.2">
      <c r="BD40149" s="325"/>
      <c r="EL40149" s="325"/>
    </row>
    <row r="40150" spans="56:142" x14ac:dyDescent="0.2">
      <c r="BD40150" s="325"/>
      <c r="EL40150" s="325"/>
    </row>
    <row r="40151" spans="56:142" x14ac:dyDescent="0.2">
      <c r="BD40151" s="325"/>
      <c r="EL40151" s="325"/>
    </row>
    <row r="40152" spans="56:142" x14ac:dyDescent="0.2">
      <c r="BD40152" s="325"/>
      <c r="EL40152" s="325"/>
    </row>
    <row r="40153" spans="56:142" x14ac:dyDescent="0.2">
      <c r="BD40153" s="325"/>
      <c r="EL40153" s="325"/>
    </row>
    <row r="40154" spans="56:142" x14ac:dyDescent="0.2">
      <c r="BD40154" s="325"/>
      <c r="EL40154" s="325"/>
    </row>
    <row r="40155" spans="56:142" x14ac:dyDescent="0.2">
      <c r="BD40155" s="325"/>
      <c r="EL40155" s="325"/>
    </row>
    <row r="40156" spans="56:142" x14ac:dyDescent="0.2">
      <c r="BD40156" s="325"/>
      <c r="EL40156" s="325"/>
    </row>
    <row r="40157" spans="56:142" x14ac:dyDescent="0.2">
      <c r="BD40157" s="325"/>
      <c r="EL40157" s="325"/>
    </row>
    <row r="40158" spans="56:142" x14ac:dyDescent="0.2">
      <c r="BD40158" s="325"/>
      <c r="EL40158" s="325"/>
    </row>
    <row r="40159" spans="56:142" x14ac:dyDescent="0.2">
      <c r="BD40159" s="325"/>
      <c r="EL40159" s="325"/>
    </row>
    <row r="40160" spans="56:142" x14ac:dyDescent="0.2">
      <c r="BD40160" s="325"/>
      <c r="EL40160" s="325"/>
    </row>
    <row r="40161" spans="56:142" x14ac:dyDescent="0.2">
      <c r="BD40161" s="325"/>
      <c r="EL40161" s="325"/>
    </row>
    <row r="40162" spans="56:142" x14ac:dyDescent="0.2">
      <c r="BD40162" s="325"/>
      <c r="EL40162" s="325"/>
    </row>
    <row r="40163" spans="56:142" x14ac:dyDescent="0.2">
      <c r="BD40163" s="325"/>
      <c r="EL40163" s="325"/>
    </row>
    <row r="40164" spans="56:142" x14ac:dyDescent="0.2">
      <c r="BD40164" s="325"/>
      <c r="EL40164" s="325"/>
    </row>
    <row r="40165" spans="56:142" x14ac:dyDescent="0.2">
      <c r="BD40165" s="325"/>
      <c r="EL40165" s="325"/>
    </row>
    <row r="40166" spans="56:142" x14ac:dyDescent="0.2">
      <c r="BD40166" s="325"/>
      <c r="EL40166" s="325"/>
    </row>
    <row r="40167" spans="56:142" x14ac:dyDescent="0.2">
      <c r="BD40167" s="325"/>
      <c r="EL40167" s="325"/>
    </row>
    <row r="40168" spans="56:142" x14ac:dyDescent="0.2">
      <c r="BD40168" s="325"/>
      <c r="EL40168" s="325"/>
    </row>
    <row r="40169" spans="56:142" x14ac:dyDescent="0.2">
      <c r="BD40169" s="325"/>
      <c r="EL40169" s="325"/>
    </row>
    <row r="40170" spans="56:142" x14ac:dyDescent="0.2">
      <c r="BD40170" s="325"/>
      <c r="EL40170" s="325"/>
    </row>
    <row r="40171" spans="56:142" x14ac:dyDescent="0.2">
      <c r="BD40171" s="325"/>
      <c r="EL40171" s="325"/>
    </row>
    <row r="40172" spans="56:142" x14ac:dyDescent="0.2">
      <c r="BD40172" s="325"/>
      <c r="EL40172" s="325"/>
    </row>
    <row r="40173" spans="56:142" x14ac:dyDescent="0.2">
      <c r="BD40173" s="325"/>
      <c r="EL40173" s="325"/>
    </row>
    <row r="40174" spans="56:142" x14ac:dyDescent="0.2">
      <c r="BD40174" s="325"/>
      <c r="EL40174" s="325"/>
    </row>
    <row r="40175" spans="56:142" x14ac:dyDescent="0.2">
      <c r="BD40175" s="325"/>
      <c r="EL40175" s="325"/>
    </row>
    <row r="40176" spans="56:142" x14ac:dyDescent="0.2">
      <c r="BD40176" s="325"/>
      <c r="EL40176" s="325"/>
    </row>
    <row r="40177" spans="56:142" x14ac:dyDescent="0.2">
      <c r="BD40177" s="325"/>
      <c r="EL40177" s="325"/>
    </row>
    <row r="40178" spans="56:142" x14ac:dyDescent="0.2">
      <c r="BD40178" s="325"/>
      <c r="EL40178" s="325"/>
    </row>
    <row r="40179" spans="56:142" x14ac:dyDescent="0.2">
      <c r="BD40179" s="325"/>
      <c r="EL40179" s="325"/>
    </row>
    <row r="40180" spans="56:142" x14ac:dyDescent="0.2">
      <c r="BD40180" s="325"/>
      <c r="EL40180" s="325"/>
    </row>
    <row r="40181" spans="56:142" x14ac:dyDescent="0.2">
      <c r="BD40181" s="325"/>
      <c r="EL40181" s="325"/>
    </row>
    <row r="40182" spans="56:142" x14ac:dyDescent="0.2">
      <c r="BD40182" s="325"/>
      <c r="EL40182" s="325"/>
    </row>
    <row r="40183" spans="56:142" x14ac:dyDescent="0.2">
      <c r="BD40183" s="325"/>
      <c r="EL40183" s="325"/>
    </row>
    <row r="40184" spans="56:142" x14ac:dyDescent="0.2">
      <c r="BD40184" s="325"/>
      <c r="EL40184" s="325"/>
    </row>
    <row r="40185" spans="56:142" x14ac:dyDescent="0.2">
      <c r="BD40185" s="325"/>
      <c r="EL40185" s="325"/>
    </row>
    <row r="40186" spans="56:142" x14ac:dyDescent="0.2">
      <c r="BD40186" s="325"/>
      <c r="EL40186" s="325"/>
    </row>
    <row r="40187" spans="56:142" x14ac:dyDescent="0.2">
      <c r="BD40187" s="325"/>
      <c r="EL40187" s="325"/>
    </row>
    <row r="40188" spans="56:142" x14ac:dyDescent="0.2">
      <c r="BD40188" s="325"/>
      <c r="EL40188" s="325"/>
    </row>
    <row r="40189" spans="56:142" x14ac:dyDescent="0.2">
      <c r="BD40189" s="325"/>
      <c r="EL40189" s="325"/>
    </row>
    <row r="40190" spans="56:142" x14ac:dyDescent="0.2">
      <c r="BD40190" s="325"/>
      <c r="EL40190" s="325"/>
    </row>
    <row r="40191" spans="56:142" x14ac:dyDescent="0.2">
      <c r="BD40191" s="325"/>
      <c r="EL40191" s="325"/>
    </row>
    <row r="40192" spans="56:142" x14ac:dyDescent="0.2">
      <c r="BD40192" s="325"/>
      <c r="EL40192" s="325"/>
    </row>
    <row r="40193" spans="56:142" x14ac:dyDescent="0.2">
      <c r="BD40193" s="325"/>
      <c r="EL40193" s="325"/>
    </row>
    <row r="40194" spans="56:142" x14ac:dyDescent="0.2">
      <c r="BD40194" s="325"/>
      <c r="EL40194" s="325"/>
    </row>
    <row r="40195" spans="56:142" x14ac:dyDescent="0.2">
      <c r="BD40195" s="325"/>
      <c r="EL40195" s="325"/>
    </row>
    <row r="40196" spans="56:142" x14ac:dyDescent="0.2">
      <c r="BD40196" s="325"/>
      <c r="EL40196" s="325"/>
    </row>
    <row r="40197" spans="56:142" x14ac:dyDescent="0.2">
      <c r="BD40197" s="325"/>
      <c r="EL40197" s="325"/>
    </row>
    <row r="40198" spans="56:142" x14ac:dyDescent="0.2">
      <c r="BD40198" s="325"/>
      <c r="EL40198" s="325"/>
    </row>
    <row r="40199" spans="56:142" x14ac:dyDescent="0.2">
      <c r="BD40199" s="325"/>
      <c r="EL40199" s="325"/>
    </row>
    <row r="40200" spans="56:142" x14ac:dyDescent="0.2">
      <c r="BD40200" s="325"/>
      <c r="EL40200" s="325"/>
    </row>
    <row r="40201" spans="56:142" x14ac:dyDescent="0.2">
      <c r="BD40201" s="325"/>
      <c r="EL40201" s="325"/>
    </row>
    <row r="40202" spans="56:142" x14ac:dyDescent="0.2">
      <c r="BD40202" s="325"/>
      <c r="EL40202" s="325"/>
    </row>
    <row r="40203" spans="56:142" x14ac:dyDescent="0.2">
      <c r="BD40203" s="325"/>
      <c r="EL40203" s="325"/>
    </row>
    <row r="40204" spans="56:142" x14ac:dyDescent="0.2">
      <c r="BD40204" s="325"/>
      <c r="EL40204" s="325"/>
    </row>
    <row r="40205" spans="56:142" x14ac:dyDescent="0.2">
      <c r="BD40205" s="325"/>
      <c r="EL40205" s="325"/>
    </row>
    <row r="40206" spans="56:142" x14ac:dyDescent="0.2">
      <c r="BD40206" s="325"/>
      <c r="EL40206" s="325"/>
    </row>
    <row r="40207" spans="56:142" x14ac:dyDescent="0.2">
      <c r="BD40207" s="325"/>
      <c r="EL40207" s="325"/>
    </row>
    <row r="40208" spans="56:142" x14ac:dyDescent="0.2">
      <c r="BD40208" s="325"/>
      <c r="EL40208" s="325"/>
    </row>
    <row r="40209" spans="56:142" x14ac:dyDescent="0.2">
      <c r="BD40209" s="325"/>
      <c r="EL40209" s="325"/>
    </row>
    <row r="40210" spans="56:142" x14ac:dyDescent="0.2">
      <c r="BD40210" s="325"/>
      <c r="EL40210" s="325"/>
    </row>
    <row r="40211" spans="56:142" x14ac:dyDescent="0.2">
      <c r="BD40211" s="325"/>
      <c r="EL40211" s="325"/>
    </row>
    <row r="40212" spans="56:142" x14ac:dyDescent="0.2">
      <c r="BD40212" s="325"/>
      <c r="EL40212" s="325"/>
    </row>
    <row r="40213" spans="56:142" x14ac:dyDescent="0.2">
      <c r="BD40213" s="325"/>
      <c r="EL40213" s="325"/>
    </row>
    <row r="40214" spans="56:142" x14ac:dyDescent="0.2">
      <c r="BD40214" s="325"/>
      <c r="EL40214" s="325"/>
    </row>
    <row r="40215" spans="56:142" x14ac:dyDescent="0.2">
      <c r="BD40215" s="325"/>
      <c r="EL40215" s="325"/>
    </row>
    <row r="40216" spans="56:142" x14ac:dyDescent="0.2">
      <c r="BD40216" s="325"/>
      <c r="EL40216" s="325"/>
    </row>
    <row r="40217" spans="56:142" x14ac:dyDescent="0.2">
      <c r="BD40217" s="325"/>
      <c r="EL40217" s="325"/>
    </row>
    <row r="40218" spans="56:142" x14ac:dyDescent="0.2">
      <c r="BD40218" s="325"/>
      <c r="EL40218" s="325"/>
    </row>
    <row r="40219" spans="56:142" x14ac:dyDescent="0.2">
      <c r="BD40219" s="325"/>
      <c r="EL40219" s="325"/>
    </row>
    <row r="40220" spans="56:142" x14ac:dyDescent="0.2">
      <c r="BD40220" s="325"/>
      <c r="EL40220" s="325"/>
    </row>
    <row r="40221" spans="56:142" x14ac:dyDescent="0.2">
      <c r="BD40221" s="325"/>
      <c r="EL40221" s="325"/>
    </row>
    <row r="40222" spans="56:142" x14ac:dyDescent="0.2">
      <c r="BD40222" s="325"/>
      <c r="EL40222" s="325"/>
    </row>
    <row r="40223" spans="56:142" x14ac:dyDescent="0.2">
      <c r="BD40223" s="325"/>
      <c r="EL40223" s="325"/>
    </row>
    <row r="40224" spans="56:142" x14ac:dyDescent="0.2">
      <c r="BD40224" s="325"/>
      <c r="EL40224" s="325"/>
    </row>
    <row r="40225" spans="56:142" x14ac:dyDescent="0.2">
      <c r="BD40225" s="325"/>
      <c r="EL40225" s="325"/>
    </row>
    <row r="40226" spans="56:142" x14ac:dyDescent="0.2">
      <c r="BD40226" s="325"/>
      <c r="EL40226" s="325"/>
    </row>
    <row r="40227" spans="56:142" x14ac:dyDescent="0.2">
      <c r="BD40227" s="325"/>
      <c r="EL40227" s="325"/>
    </row>
    <row r="40228" spans="56:142" x14ac:dyDescent="0.2">
      <c r="BD40228" s="325"/>
      <c r="EL40228" s="325"/>
    </row>
    <row r="40229" spans="56:142" x14ac:dyDescent="0.2">
      <c r="BD40229" s="325"/>
      <c r="EL40229" s="325"/>
    </row>
    <row r="40230" spans="56:142" x14ac:dyDescent="0.2">
      <c r="BD40230" s="325"/>
      <c r="EL40230" s="325"/>
    </row>
    <row r="40231" spans="56:142" x14ac:dyDescent="0.2">
      <c r="BD40231" s="325"/>
      <c r="EL40231" s="325"/>
    </row>
    <row r="40232" spans="56:142" x14ac:dyDescent="0.2">
      <c r="BD40232" s="325"/>
      <c r="EL40232" s="325"/>
    </row>
    <row r="40233" spans="56:142" x14ac:dyDescent="0.2">
      <c r="BD40233" s="325"/>
      <c r="EL40233" s="325"/>
    </row>
    <row r="40234" spans="56:142" x14ac:dyDescent="0.2">
      <c r="BD40234" s="325"/>
      <c r="EL40234" s="325"/>
    </row>
    <row r="40235" spans="56:142" x14ac:dyDescent="0.2">
      <c r="BD40235" s="325"/>
      <c r="EL40235" s="325"/>
    </row>
    <row r="40236" spans="56:142" x14ac:dyDescent="0.2">
      <c r="BD40236" s="325"/>
      <c r="EL40236" s="325"/>
    </row>
    <row r="40237" spans="56:142" x14ac:dyDescent="0.2">
      <c r="BD40237" s="325"/>
      <c r="EL40237" s="325"/>
    </row>
    <row r="40238" spans="56:142" x14ac:dyDescent="0.2">
      <c r="BD40238" s="325"/>
      <c r="EL40238" s="325"/>
    </row>
    <row r="40239" spans="56:142" x14ac:dyDescent="0.2">
      <c r="BD40239" s="325"/>
      <c r="EL40239" s="325"/>
    </row>
    <row r="40240" spans="56:142" x14ac:dyDescent="0.2">
      <c r="BD40240" s="325"/>
      <c r="EL40240" s="325"/>
    </row>
    <row r="40241" spans="56:142" x14ac:dyDescent="0.2">
      <c r="BD40241" s="325"/>
      <c r="EL40241" s="325"/>
    </row>
    <row r="40242" spans="56:142" x14ac:dyDescent="0.2">
      <c r="BD40242" s="325"/>
      <c r="EL40242" s="325"/>
    </row>
    <row r="40243" spans="56:142" x14ac:dyDescent="0.2">
      <c r="BD40243" s="325"/>
      <c r="EL40243" s="325"/>
    </row>
    <row r="40244" spans="56:142" x14ac:dyDescent="0.2">
      <c r="BD40244" s="325"/>
      <c r="EL40244" s="325"/>
    </row>
    <row r="40245" spans="56:142" x14ac:dyDescent="0.2">
      <c r="BD40245" s="325"/>
      <c r="EL40245" s="325"/>
    </row>
    <row r="40246" spans="56:142" x14ac:dyDescent="0.2">
      <c r="BD40246" s="325"/>
      <c r="EL40246" s="325"/>
    </row>
    <row r="40247" spans="56:142" x14ac:dyDescent="0.2">
      <c r="BD40247" s="325"/>
      <c r="EL40247" s="325"/>
    </row>
    <row r="40248" spans="56:142" x14ac:dyDescent="0.2">
      <c r="BD40248" s="325"/>
      <c r="EL40248" s="325"/>
    </row>
    <row r="40249" spans="56:142" x14ac:dyDescent="0.2">
      <c r="BD40249" s="325"/>
      <c r="EL40249" s="325"/>
    </row>
    <row r="40250" spans="56:142" x14ac:dyDescent="0.2">
      <c r="BD40250" s="325"/>
      <c r="EL40250" s="325"/>
    </row>
    <row r="40251" spans="56:142" x14ac:dyDescent="0.2">
      <c r="BD40251" s="325"/>
      <c r="EL40251" s="325"/>
    </row>
    <row r="40252" spans="56:142" x14ac:dyDescent="0.2">
      <c r="BD40252" s="325"/>
      <c r="EL40252" s="325"/>
    </row>
    <row r="40253" spans="56:142" x14ac:dyDescent="0.2">
      <c r="BD40253" s="325"/>
      <c r="EL40253" s="325"/>
    </row>
    <row r="40254" spans="56:142" x14ac:dyDescent="0.2">
      <c r="BD40254" s="325"/>
      <c r="EL40254" s="325"/>
    </row>
    <row r="40255" spans="56:142" x14ac:dyDescent="0.2">
      <c r="BD40255" s="325"/>
      <c r="EL40255" s="325"/>
    </row>
    <row r="40256" spans="56:142" x14ac:dyDescent="0.2">
      <c r="BD40256" s="325"/>
      <c r="EL40256" s="325"/>
    </row>
    <row r="40257" spans="56:142" x14ac:dyDescent="0.2">
      <c r="BD40257" s="325"/>
      <c r="EL40257" s="325"/>
    </row>
    <row r="40258" spans="56:142" x14ac:dyDescent="0.2">
      <c r="BD40258" s="325"/>
      <c r="EL40258" s="325"/>
    </row>
    <row r="40259" spans="56:142" x14ac:dyDescent="0.2">
      <c r="BD40259" s="325"/>
      <c r="EL40259" s="325"/>
    </row>
    <row r="40260" spans="56:142" x14ac:dyDescent="0.2">
      <c r="BD40260" s="325"/>
      <c r="EL40260" s="325"/>
    </row>
    <row r="40261" spans="56:142" x14ac:dyDescent="0.2">
      <c r="BD40261" s="325"/>
      <c r="EL40261" s="325"/>
    </row>
    <row r="40262" spans="56:142" x14ac:dyDescent="0.2">
      <c r="BD40262" s="325"/>
      <c r="EL40262" s="325"/>
    </row>
    <row r="40263" spans="56:142" x14ac:dyDescent="0.2">
      <c r="BD40263" s="325"/>
      <c r="EL40263" s="325"/>
    </row>
    <row r="40264" spans="56:142" x14ac:dyDescent="0.2">
      <c r="BD40264" s="325"/>
      <c r="EL40264" s="325"/>
    </row>
    <row r="40265" spans="56:142" x14ac:dyDescent="0.2">
      <c r="BD40265" s="325"/>
      <c r="EL40265" s="325"/>
    </row>
    <row r="40266" spans="56:142" x14ac:dyDescent="0.2">
      <c r="BD40266" s="325"/>
      <c r="EL40266" s="325"/>
    </row>
    <row r="40267" spans="56:142" x14ac:dyDescent="0.2">
      <c r="BD40267" s="325"/>
      <c r="EL40267" s="325"/>
    </row>
    <row r="40268" spans="56:142" x14ac:dyDescent="0.2">
      <c r="BD40268" s="325"/>
      <c r="EL40268" s="325"/>
    </row>
    <row r="40269" spans="56:142" x14ac:dyDescent="0.2">
      <c r="BD40269" s="325"/>
      <c r="EL40269" s="325"/>
    </row>
    <row r="40270" spans="56:142" x14ac:dyDescent="0.2">
      <c r="BD40270" s="325"/>
      <c r="EL40270" s="325"/>
    </row>
    <row r="40271" spans="56:142" x14ac:dyDescent="0.2">
      <c r="BD40271" s="325"/>
      <c r="EL40271" s="325"/>
    </row>
    <row r="40272" spans="56:142" x14ac:dyDescent="0.2">
      <c r="BD40272" s="325"/>
      <c r="EL40272" s="325"/>
    </row>
    <row r="40273" spans="56:142" x14ac:dyDescent="0.2">
      <c r="BD40273" s="325"/>
      <c r="EL40273" s="325"/>
    </row>
    <row r="40274" spans="56:142" x14ac:dyDescent="0.2">
      <c r="BD40274" s="325"/>
      <c r="EL40274" s="325"/>
    </row>
    <row r="40275" spans="56:142" x14ac:dyDescent="0.2">
      <c r="BD40275" s="325"/>
      <c r="EL40275" s="325"/>
    </row>
    <row r="40276" spans="56:142" x14ac:dyDescent="0.2">
      <c r="BD40276" s="325"/>
      <c r="EL40276" s="325"/>
    </row>
    <row r="40277" spans="56:142" x14ac:dyDescent="0.2">
      <c r="BD40277" s="325"/>
      <c r="EL40277" s="325"/>
    </row>
    <row r="40278" spans="56:142" x14ac:dyDescent="0.2">
      <c r="BD40278" s="325"/>
      <c r="EL40278" s="325"/>
    </row>
    <row r="40279" spans="56:142" x14ac:dyDescent="0.2">
      <c r="BD40279" s="325"/>
      <c r="EL40279" s="325"/>
    </row>
    <row r="40280" spans="56:142" x14ac:dyDescent="0.2">
      <c r="BD40280" s="325"/>
      <c r="EL40280" s="325"/>
    </row>
    <row r="40281" spans="56:142" x14ac:dyDescent="0.2">
      <c r="BD40281" s="325"/>
      <c r="EL40281" s="325"/>
    </row>
    <row r="40282" spans="56:142" x14ac:dyDescent="0.2">
      <c r="BD40282" s="325"/>
      <c r="EL40282" s="325"/>
    </row>
    <row r="40283" spans="56:142" x14ac:dyDescent="0.2">
      <c r="BD40283" s="325"/>
      <c r="EL40283" s="325"/>
    </row>
    <row r="40284" spans="56:142" x14ac:dyDescent="0.2">
      <c r="BD40284" s="325"/>
      <c r="EL40284" s="325"/>
    </row>
    <row r="40285" spans="56:142" x14ac:dyDescent="0.2">
      <c r="BD40285" s="325"/>
      <c r="EL40285" s="325"/>
    </row>
    <row r="40286" spans="56:142" x14ac:dyDescent="0.2">
      <c r="BD40286" s="325"/>
      <c r="EL40286" s="325"/>
    </row>
    <row r="40287" spans="56:142" x14ac:dyDescent="0.2">
      <c r="BD40287" s="325"/>
      <c r="EL40287" s="325"/>
    </row>
    <row r="40288" spans="56:142" x14ac:dyDescent="0.2">
      <c r="BD40288" s="325"/>
      <c r="EL40288" s="325"/>
    </row>
    <row r="40289" spans="56:142" x14ac:dyDescent="0.2">
      <c r="BD40289" s="325"/>
      <c r="EL40289" s="325"/>
    </row>
    <row r="40290" spans="56:142" x14ac:dyDescent="0.2">
      <c r="BD40290" s="325"/>
      <c r="EL40290" s="325"/>
    </row>
    <row r="40291" spans="56:142" x14ac:dyDescent="0.2">
      <c r="BD40291" s="325"/>
      <c r="EL40291" s="325"/>
    </row>
    <row r="40292" spans="56:142" x14ac:dyDescent="0.2">
      <c r="BD40292" s="325"/>
      <c r="EL40292" s="325"/>
    </row>
    <row r="40293" spans="56:142" x14ac:dyDescent="0.2">
      <c r="BD40293" s="325"/>
      <c r="EL40293" s="325"/>
    </row>
    <row r="40294" spans="56:142" x14ac:dyDescent="0.2">
      <c r="BD40294" s="325"/>
      <c r="EL40294" s="325"/>
    </row>
    <row r="40295" spans="56:142" x14ac:dyDescent="0.2">
      <c r="BD40295" s="325"/>
      <c r="EL40295" s="325"/>
    </row>
    <row r="40296" spans="56:142" x14ac:dyDescent="0.2">
      <c r="BD40296" s="325"/>
      <c r="EL40296" s="325"/>
    </row>
    <row r="40297" spans="56:142" x14ac:dyDescent="0.2">
      <c r="BD40297" s="325"/>
      <c r="EL40297" s="325"/>
    </row>
    <row r="40298" spans="56:142" x14ac:dyDescent="0.2">
      <c r="BD40298" s="325"/>
      <c r="EL40298" s="325"/>
    </row>
    <row r="40299" spans="56:142" x14ac:dyDescent="0.2">
      <c r="BD40299" s="325"/>
      <c r="EL40299" s="325"/>
    </row>
    <row r="40300" spans="56:142" x14ac:dyDescent="0.2">
      <c r="BD40300" s="325"/>
      <c r="EL40300" s="325"/>
    </row>
    <row r="40301" spans="56:142" x14ac:dyDescent="0.2">
      <c r="BD40301" s="325"/>
      <c r="EL40301" s="325"/>
    </row>
    <row r="40302" spans="56:142" x14ac:dyDescent="0.2">
      <c r="BD40302" s="325"/>
      <c r="EL40302" s="325"/>
    </row>
    <row r="40303" spans="56:142" x14ac:dyDescent="0.2">
      <c r="BD40303" s="325"/>
      <c r="EL40303" s="325"/>
    </row>
    <row r="40304" spans="56:142" x14ac:dyDescent="0.2">
      <c r="BD40304" s="325"/>
      <c r="EL40304" s="325"/>
    </row>
    <row r="40305" spans="56:142" x14ac:dyDescent="0.2">
      <c r="BD40305" s="325"/>
      <c r="EL40305" s="325"/>
    </row>
    <row r="40306" spans="56:142" x14ac:dyDescent="0.2">
      <c r="BD40306" s="325"/>
      <c r="EL40306" s="325"/>
    </row>
    <row r="40307" spans="56:142" x14ac:dyDescent="0.2">
      <c r="BD40307" s="325"/>
      <c r="EL40307" s="325"/>
    </row>
    <row r="40308" spans="56:142" x14ac:dyDescent="0.2">
      <c r="BD40308" s="325"/>
      <c r="EL40308" s="325"/>
    </row>
    <row r="40309" spans="56:142" x14ac:dyDescent="0.2">
      <c r="BD40309" s="325"/>
      <c r="EL40309" s="325"/>
    </row>
    <row r="40310" spans="56:142" x14ac:dyDescent="0.2">
      <c r="BD40310" s="325"/>
      <c r="EL40310" s="325"/>
    </row>
    <row r="40311" spans="56:142" x14ac:dyDescent="0.2">
      <c r="BD40311" s="325"/>
      <c r="EL40311" s="325"/>
    </row>
    <row r="40312" spans="56:142" x14ac:dyDescent="0.2">
      <c r="BD40312" s="325"/>
      <c r="EL40312" s="325"/>
    </row>
    <row r="40313" spans="56:142" x14ac:dyDescent="0.2">
      <c r="BD40313" s="325"/>
      <c r="EL40313" s="325"/>
    </row>
    <row r="40314" spans="56:142" x14ac:dyDescent="0.2">
      <c r="BD40314" s="325"/>
      <c r="EL40314" s="325"/>
    </row>
    <row r="40315" spans="56:142" x14ac:dyDescent="0.2">
      <c r="BD40315" s="325"/>
      <c r="EL40315" s="325"/>
    </row>
    <row r="40316" spans="56:142" x14ac:dyDescent="0.2">
      <c r="BD40316" s="325"/>
      <c r="EL40316" s="325"/>
    </row>
    <row r="40317" spans="56:142" x14ac:dyDescent="0.2">
      <c r="BD40317" s="325"/>
      <c r="EL40317" s="325"/>
    </row>
    <row r="40318" spans="56:142" x14ac:dyDescent="0.2">
      <c r="BD40318" s="325"/>
      <c r="EL40318" s="325"/>
    </row>
    <row r="40319" spans="56:142" x14ac:dyDescent="0.2">
      <c r="BD40319" s="325"/>
      <c r="EL40319" s="325"/>
    </row>
    <row r="40320" spans="56:142" x14ac:dyDescent="0.2">
      <c r="BD40320" s="325"/>
      <c r="EL40320" s="325"/>
    </row>
    <row r="40321" spans="56:142" x14ac:dyDescent="0.2">
      <c r="BD40321" s="325"/>
      <c r="EL40321" s="325"/>
    </row>
    <row r="40322" spans="56:142" x14ac:dyDescent="0.2">
      <c r="BD40322" s="325"/>
      <c r="EL40322" s="325"/>
    </row>
    <row r="40323" spans="56:142" x14ac:dyDescent="0.2">
      <c r="BD40323" s="325"/>
      <c r="EL40323" s="325"/>
    </row>
    <row r="40324" spans="56:142" x14ac:dyDescent="0.2">
      <c r="BD40324" s="325"/>
      <c r="EL40324" s="325"/>
    </row>
    <row r="40325" spans="56:142" x14ac:dyDescent="0.2">
      <c r="BD40325" s="325"/>
      <c r="EL40325" s="325"/>
    </row>
    <row r="40326" spans="56:142" x14ac:dyDescent="0.2">
      <c r="BD40326" s="325"/>
      <c r="EL40326" s="325"/>
    </row>
    <row r="40327" spans="56:142" x14ac:dyDescent="0.2">
      <c r="BD40327" s="325"/>
      <c r="EL40327" s="325"/>
    </row>
    <row r="40328" spans="56:142" x14ac:dyDescent="0.2">
      <c r="BD40328" s="325"/>
      <c r="EL40328" s="325"/>
    </row>
    <row r="40329" spans="56:142" x14ac:dyDescent="0.2">
      <c r="BD40329" s="325"/>
      <c r="EL40329" s="325"/>
    </row>
    <row r="40330" spans="56:142" x14ac:dyDescent="0.2">
      <c r="BD40330" s="325"/>
      <c r="EL40330" s="325"/>
    </row>
    <row r="40331" spans="56:142" x14ac:dyDescent="0.2">
      <c r="BD40331" s="325"/>
      <c r="EL40331" s="325"/>
    </row>
    <row r="40332" spans="56:142" x14ac:dyDescent="0.2">
      <c r="BD40332" s="325"/>
      <c r="EL40332" s="325"/>
    </row>
    <row r="40333" spans="56:142" x14ac:dyDescent="0.2">
      <c r="BD40333" s="325"/>
      <c r="EL40333" s="325"/>
    </row>
    <row r="40334" spans="56:142" x14ac:dyDescent="0.2">
      <c r="BD40334" s="325"/>
      <c r="EL40334" s="325"/>
    </row>
    <row r="40335" spans="56:142" x14ac:dyDescent="0.2">
      <c r="BD40335" s="325"/>
      <c r="EL40335" s="325"/>
    </row>
    <row r="40336" spans="56:142" x14ac:dyDescent="0.2">
      <c r="BD40336" s="325"/>
      <c r="EL40336" s="325"/>
    </row>
    <row r="40337" spans="56:142" x14ac:dyDescent="0.2">
      <c r="BD40337" s="325"/>
      <c r="EL40337" s="325"/>
    </row>
    <row r="40338" spans="56:142" x14ac:dyDescent="0.2">
      <c r="BD40338" s="325"/>
      <c r="EL40338" s="325"/>
    </row>
    <row r="40339" spans="56:142" x14ac:dyDescent="0.2">
      <c r="BD40339" s="325"/>
      <c r="EL40339" s="325"/>
    </row>
    <row r="40340" spans="56:142" x14ac:dyDescent="0.2">
      <c r="BD40340" s="325"/>
      <c r="EL40340" s="325"/>
    </row>
    <row r="40341" spans="56:142" x14ac:dyDescent="0.2">
      <c r="BD40341" s="325"/>
      <c r="EL40341" s="325"/>
    </row>
    <row r="40342" spans="56:142" x14ac:dyDescent="0.2">
      <c r="BD40342" s="325"/>
      <c r="EL40342" s="325"/>
    </row>
    <row r="40343" spans="56:142" x14ac:dyDescent="0.2">
      <c r="BD40343" s="325"/>
      <c r="EL40343" s="325"/>
    </row>
    <row r="40344" spans="56:142" x14ac:dyDescent="0.2">
      <c r="BD40344" s="325"/>
      <c r="EL40344" s="325"/>
    </row>
    <row r="40345" spans="56:142" x14ac:dyDescent="0.2">
      <c r="BD40345" s="325"/>
      <c r="EL40345" s="325"/>
    </row>
    <row r="40346" spans="56:142" x14ac:dyDescent="0.2">
      <c r="BD40346" s="325"/>
      <c r="EL40346" s="325"/>
    </row>
    <row r="40347" spans="56:142" x14ac:dyDescent="0.2">
      <c r="BD40347" s="325"/>
      <c r="EL40347" s="325"/>
    </row>
    <row r="40348" spans="56:142" x14ac:dyDescent="0.2">
      <c r="BD40348" s="325"/>
      <c r="EL40348" s="325"/>
    </row>
    <row r="40349" spans="56:142" x14ac:dyDescent="0.2">
      <c r="BD40349" s="325"/>
      <c r="EL40349" s="325"/>
    </row>
    <row r="40350" spans="56:142" x14ac:dyDescent="0.2">
      <c r="BD40350" s="325"/>
      <c r="EL40350" s="325"/>
    </row>
    <row r="40351" spans="56:142" x14ac:dyDescent="0.2">
      <c r="BD40351" s="325"/>
      <c r="EL40351" s="325"/>
    </row>
    <row r="40352" spans="56:142" x14ac:dyDescent="0.2">
      <c r="BD40352" s="325"/>
      <c r="EL40352" s="325"/>
    </row>
    <row r="40353" spans="56:142" x14ac:dyDescent="0.2">
      <c r="BD40353" s="325"/>
      <c r="EL40353" s="325"/>
    </row>
    <row r="40354" spans="56:142" x14ac:dyDescent="0.2">
      <c r="BD40354" s="325"/>
      <c r="EL40354" s="325"/>
    </row>
    <row r="40355" spans="56:142" x14ac:dyDescent="0.2">
      <c r="BD40355" s="325"/>
      <c r="EL40355" s="325"/>
    </row>
    <row r="40356" spans="56:142" x14ac:dyDescent="0.2">
      <c r="BD40356" s="325"/>
      <c r="EL40356" s="325"/>
    </row>
    <row r="40357" spans="56:142" x14ac:dyDescent="0.2">
      <c r="BD40357" s="325"/>
      <c r="EL40357" s="325"/>
    </row>
    <row r="40358" spans="56:142" x14ac:dyDescent="0.2">
      <c r="BD40358" s="325"/>
      <c r="EL40358" s="325"/>
    </row>
    <row r="40359" spans="56:142" x14ac:dyDescent="0.2">
      <c r="BD40359" s="325"/>
      <c r="EL40359" s="325"/>
    </row>
    <row r="40360" spans="56:142" x14ac:dyDescent="0.2">
      <c r="BD40360" s="325"/>
      <c r="EL40360" s="325"/>
    </row>
    <row r="40361" spans="56:142" x14ac:dyDescent="0.2">
      <c r="BD40361" s="325"/>
      <c r="EL40361" s="325"/>
    </row>
    <row r="40362" spans="56:142" x14ac:dyDescent="0.2">
      <c r="BD40362" s="325"/>
      <c r="EL40362" s="325"/>
    </row>
    <row r="40363" spans="56:142" x14ac:dyDescent="0.2">
      <c r="BD40363" s="325"/>
      <c r="EL40363" s="325"/>
    </row>
    <row r="40364" spans="56:142" x14ac:dyDescent="0.2">
      <c r="BD40364" s="325"/>
      <c r="EL40364" s="325"/>
    </row>
    <row r="40365" spans="56:142" x14ac:dyDescent="0.2">
      <c r="BD40365" s="325"/>
      <c r="EL40365" s="325"/>
    </row>
    <row r="40366" spans="56:142" x14ac:dyDescent="0.2">
      <c r="BD40366" s="325"/>
      <c r="EL40366" s="325"/>
    </row>
    <row r="40367" spans="56:142" x14ac:dyDescent="0.2">
      <c r="BD40367" s="325"/>
      <c r="EL40367" s="325"/>
    </row>
    <row r="40368" spans="56:142" x14ac:dyDescent="0.2">
      <c r="BD40368" s="325"/>
      <c r="EL40368" s="325"/>
    </row>
    <row r="40369" spans="56:142" x14ac:dyDescent="0.2">
      <c r="BD40369" s="325"/>
      <c r="EL40369" s="325"/>
    </row>
    <row r="40370" spans="56:142" x14ac:dyDescent="0.2">
      <c r="BD40370" s="325"/>
      <c r="EL40370" s="325"/>
    </row>
    <row r="40371" spans="56:142" x14ac:dyDescent="0.2">
      <c r="BD40371" s="325"/>
      <c r="EL40371" s="325"/>
    </row>
    <row r="40372" spans="56:142" x14ac:dyDescent="0.2">
      <c r="BD40372" s="325"/>
      <c r="EL40372" s="325"/>
    </row>
    <row r="40373" spans="56:142" x14ac:dyDescent="0.2">
      <c r="BD40373" s="325"/>
      <c r="EL40373" s="325"/>
    </row>
    <row r="40374" spans="56:142" x14ac:dyDescent="0.2">
      <c r="BD40374" s="325"/>
      <c r="EL40374" s="325"/>
    </row>
    <row r="40375" spans="56:142" x14ac:dyDescent="0.2">
      <c r="BD40375" s="325"/>
      <c r="EL40375" s="325"/>
    </row>
    <row r="40376" spans="56:142" x14ac:dyDescent="0.2">
      <c r="BD40376" s="325"/>
      <c r="EL40376" s="325"/>
    </row>
    <row r="40377" spans="56:142" x14ac:dyDescent="0.2">
      <c r="BD40377" s="325"/>
      <c r="EL40377" s="325"/>
    </row>
    <row r="40378" spans="56:142" x14ac:dyDescent="0.2">
      <c r="BD40378" s="325"/>
      <c r="EL40378" s="325"/>
    </row>
    <row r="40379" spans="56:142" x14ac:dyDescent="0.2">
      <c r="BD40379" s="325"/>
      <c r="EL40379" s="325"/>
    </row>
    <row r="40380" spans="56:142" x14ac:dyDescent="0.2">
      <c r="BD40380" s="325"/>
      <c r="EL40380" s="325"/>
    </row>
    <row r="40381" spans="56:142" x14ac:dyDescent="0.2">
      <c r="BD40381" s="325"/>
      <c r="EL40381" s="325"/>
    </row>
    <row r="40382" spans="56:142" x14ac:dyDescent="0.2">
      <c r="BD40382" s="325"/>
      <c r="EL40382" s="325"/>
    </row>
    <row r="40383" spans="56:142" x14ac:dyDescent="0.2">
      <c r="BD40383" s="325"/>
      <c r="EL40383" s="325"/>
    </row>
    <row r="40384" spans="56:142" x14ac:dyDescent="0.2">
      <c r="BD40384" s="325"/>
      <c r="EL40384" s="325"/>
    </row>
    <row r="40385" spans="56:142" x14ac:dyDescent="0.2">
      <c r="BD40385" s="325"/>
      <c r="EL40385" s="325"/>
    </row>
    <row r="40386" spans="56:142" x14ac:dyDescent="0.2">
      <c r="BD40386" s="325"/>
      <c r="EL40386" s="325"/>
    </row>
    <row r="40387" spans="56:142" x14ac:dyDescent="0.2">
      <c r="BD40387" s="325"/>
      <c r="EL40387" s="325"/>
    </row>
    <row r="40388" spans="56:142" x14ac:dyDescent="0.2">
      <c r="BD40388" s="325"/>
      <c r="EL40388" s="325"/>
    </row>
    <row r="40389" spans="56:142" x14ac:dyDescent="0.2">
      <c r="BD40389" s="325"/>
      <c r="EL40389" s="325"/>
    </row>
    <row r="40390" spans="56:142" x14ac:dyDescent="0.2">
      <c r="BD40390" s="325"/>
      <c r="EL40390" s="325"/>
    </row>
    <row r="40391" spans="56:142" x14ac:dyDescent="0.2">
      <c r="BD40391" s="325"/>
      <c r="EL40391" s="325"/>
    </row>
    <row r="40392" spans="56:142" x14ac:dyDescent="0.2">
      <c r="BD40392" s="325"/>
      <c r="EL40392" s="325"/>
    </row>
    <row r="40393" spans="56:142" x14ac:dyDescent="0.2">
      <c r="BD40393" s="325"/>
      <c r="EL40393" s="325"/>
    </row>
    <row r="40394" spans="56:142" x14ac:dyDescent="0.2">
      <c r="BD40394" s="325"/>
      <c r="EL40394" s="325"/>
    </row>
    <row r="40395" spans="56:142" x14ac:dyDescent="0.2">
      <c r="BD40395" s="325"/>
      <c r="EL40395" s="325"/>
    </row>
    <row r="40396" spans="56:142" x14ac:dyDescent="0.2">
      <c r="BD40396" s="325"/>
      <c r="EL40396" s="325"/>
    </row>
    <row r="40397" spans="56:142" x14ac:dyDescent="0.2">
      <c r="BD40397" s="325"/>
      <c r="EL40397" s="325"/>
    </row>
    <row r="40398" spans="56:142" x14ac:dyDescent="0.2">
      <c r="BD40398" s="325"/>
      <c r="EL40398" s="325"/>
    </row>
    <row r="40399" spans="56:142" x14ac:dyDescent="0.2">
      <c r="BD40399" s="325"/>
      <c r="EL40399" s="325"/>
    </row>
    <row r="40400" spans="56:142" x14ac:dyDescent="0.2">
      <c r="BD40400" s="325"/>
      <c r="EL40400" s="325"/>
    </row>
    <row r="40401" spans="56:142" x14ac:dyDescent="0.2">
      <c r="BD40401" s="325"/>
      <c r="EL40401" s="325"/>
    </row>
    <row r="40402" spans="56:142" x14ac:dyDescent="0.2">
      <c r="BD40402" s="325"/>
      <c r="EL40402" s="325"/>
    </row>
    <row r="40403" spans="56:142" x14ac:dyDescent="0.2">
      <c r="BD40403" s="325"/>
      <c r="EL40403" s="325"/>
    </row>
    <row r="40404" spans="56:142" x14ac:dyDescent="0.2">
      <c r="BD40404" s="325"/>
      <c r="EL40404" s="325"/>
    </row>
    <row r="40405" spans="56:142" x14ac:dyDescent="0.2">
      <c r="BD40405" s="325"/>
      <c r="EL40405" s="325"/>
    </row>
    <row r="40406" spans="56:142" x14ac:dyDescent="0.2">
      <c r="BD40406" s="325"/>
      <c r="EL40406" s="325"/>
    </row>
    <row r="40407" spans="56:142" x14ac:dyDescent="0.2">
      <c r="BD40407" s="325"/>
      <c r="EL40407" s="325"/>
    </row>
    <row r="40408" spans="56:142" x14ac:dyDescent="0.2">
      <c r="BD40408" s="325"/>
      <c r="EL40408" s="325"/>
    </row>
    <row r="40409" spans="56:142" x14ac:dyDescent="0.2">
      <c r="BD40409" s="325"/>
      <c r="EL40409" s="325"/>
    </row>
    <row r="40410" spans="56:142" x14ac:dyDescent="0.2">
      <c r="BD40410" s="325"/>
      <c r="EL40410" s="325"/>
    </row>
    <row r="40411" spans="56:142" x14ac:dyDescent="0.2">
      <c r="BD40411" s="325"/>
      <c r="EL40411" s="325"/>
    </row>
    <row r="40412" spans="56:142" x14ac:dyDescent="0.2">
      <c r="BD40412" s="325"/>
      <c r="EL40412" s="325"/>
    </row>
    <row r="40413" spans="56:142" x14ac:dyDescent="0.2">
      <c r="BD40413" s="325"/>
      <c r="EL40413" s="325"/>
    </row>
    <row r="40414" spans="56:142" x14ac:dyDescent="0.2">
      <c r="BD40414" s="325"/>
      <c r="EL40414" s="325"/>
    </row>
    <row r="40415" spans="56:142" x14ac:dyDescent="0.2">
      <c r="BD40415" s="325"/>
      <c r="EL40415" s="325"/>
    </row>
    <row r="40416" spans="56:142" x14ac:dyDescent="0.2">
      <c r="BD40416" s="325"/>
      <c r="EL40416" s="325"/>
    </row>
    <row r="40417" spans="56:142" x14ac:dyDescent="0.2">
      <c r="BD40417" s="325"/>
      <c r="EL40417" s="325"/>
    </row>
    <row r="40418" spans="56:142" x14ac:dyDescent="0.2">
      <c r="BD40418" s="325"/>
      <c r="EL40418" s="325"/>
    </row>
    <row r="40419" spans="56:142" x14ac:dyDescent="0.2">
      <c r="BD40419" s="325"/>
      <c r="EL40419" s="325"/>
    </row>
    <row r="40420" spans="56:142" x14ac:dyDescent="0.2">
      <c r="BD40420" s="325"/>
      <c r="EL40420" s="325"/>
    </row>
    <row r="40421" spans="56:142" x14ac:dyDescent="0.2">
      <c r="BD40421" s="325"/>
      <c r="EL40421" s="325"/>
    </row>
    <row r="40422" spans="56:142" x14ac:dyDescent="0.2">
      <c r="BD40422" s="325"/>
      <c r="EL40422" s="325"/>
    </row>
    <row r="40423" spans="56:142" x14ac:dyDescent="0.2">
      <c r="BD40423" s="325"/>
      <c r="EL40423" s="325"/>
    </row>
    <row r="40424" spans="56:142" x14ac:dyDescent="0.2">
      <c r="BD40424" s="325"/>
      <c r="EL40424" s="325"/>
    </row>
    <row r="40425" spans="56:142" x14ac:dyDescent="0.2">
      <c r="BD40425" s="325"/>
      <c r="EL40425" s="325"/>
    </row>
    <row r="40426" spans="56:142" x14ac:dyDescent="0.2">
      <c r="BD40426" s="325"/>
      <c r="EL40426" s="325"/>
    </row>
    <row r="40427" spans="56:142" x14ac:dyDescent="0.2">
      <c r="BD40427" s="325"/>
      <c r="EL40427" s="325"/>
    </row>
    <row r="40428" spans="56:142" x14ac:dyDescent="0.2">
      <c r="BD40428" s="325"/>
      <c r="EL40428" s="325"/>
    </row>
    <row r="40429" spans="56:142" x14ac:dyDescent="0.2">
      <c r="BD40429" s="325"/>
      <c r="EL40429" s="325"/>
    </row>
    <row r="40430" spans="56:142" x14ac:dyDescent="0.2">
      <c r="BD40430" s="325"/>
      <c r="EL40430" s="325"/>
    </row>
    <row r="40431" spans="56:142" x14ac:dyDescent="0.2">
      <c r="BD40431" s="325"/>
      <c r="EL40431" s="325"/>
    </row>
    <row r="40432" spans="56:142" x14ac:dyDescent="0.2">
      <c r="BD40432" s="325"/>
      <c r="EL40432" s="325"/>
    </row>
    <row r="40433" spans="56:142" x14ac:dyDescent="0.2">
      <c r="BD40433" s="325"/>
      <c r="EL40433" s="325"/>
    </row>
    <row r="40434" spans="56:142" x14ac:dyDescent="0.2">
      <c r="BD40434" s="325"/>
      <c r="EL40434" s="325"/>
    </row>
    <row r="40435" spans="56:142" x14ac:dyDescent="0.2">
      <c r="BD40435" s="325"/>
      <c r="EL40435" s="325"/>
    </row>
    <row r="40436" spans="56:142" x14ac:dyDescent="0.2">
      <c r="BD40436" s="325"/>
      <c r="EL40436" s="325"/>
    </row>
    <row r="40437" spans="56:142" x14ac:dyDescent="0.2">
      <c r="BD40437" s="325"/>
      <c r="EL40437" s="325"/>
    </row>
    <row r="40438" spans="56:142" x14ac:dyDescent="0.2">
      <c r="BD40438" s="325"/>
      <c r="EL40438" s="325"/>
    </row>
    <row r="40439" spans="56:142" x14ac:dyDescent="0.2">
      <c r="BD40439" s="325"/>
      <c r="EL40439" s="325"/>
    </row>
    <row r="40440" spans="56:142" x14ac:dyDescent="0.2">
      <c r="BD40440" s="325"/>
      <c r="EL40440" s="325"/>
    </row>
    <row r="40441" spans="56:142" x14ac:dyDescent="0.2">
      <c r="BD40441" s="325"/>
      <c r="EL40441" s="325"/>
    </row>
    <row r="40442" spans="56:142" x14ac:dyDescent="0.2">
      <c r="BD40442" s="325"/>
      <c r="EL40442" s="325"/>
    </row>
    <row r="40443" spans="56:142" x14ac:dyDescent="0.2">
      <c r="BD40443" s="325"/>
      <c r="EL40443" s="325"/>
    </row>
    <row r="40444" spans="56:142" x14ac:dyDescent="0.2">
      <c r="BD40444" s="325"/>
      <c r="EL40444" s="325"/>
    </row>
    <row r="40445" spans="56:142" x14ac:dyDescent="0.2">
      <c r="BD40445" s="325"/>
      <c r="EL40445" s="325"/>
    </row>
    <row r="40446" spans="56:142" x14ac:dyDescent="0.2">
      <c r="BD40446" s="325"/>
      <c r="EL40446" s="325"/>
    </row>
    <row r="40447" spans="56:142" x14ac:dyDescent="0.2">
      <c r="BD40447" s="325"/>
      <c r="EL40447" s="325"/>
    </row>
    <row r="40448" spans="56:142" x14ac:dyDescent="0.2">
      <c r="BD40448" s="325"/>
      <c r="EL40448" s="325"/>
    </row>
    <row r="40449" spans="56:142" x14ac:dyDescent="0.2">
      <c r="BD40449" s="325"/>
      <c r="EL40449" s="325"/>
    </row>
    <row r="40450" spans="56:142" x14ac:dyDescent="0.2">
      <c r="BD40450" s="325"/>
      <c r="EL40450" s="325"/>
    </row>
    <row r="40451" spans="56:142" x14ac:dyDescent="0.2">
      <c r="BD40451" s="325"/>
      <c r="EL40451" s="325"/>
    </row>
    <row r="40452" spans="56:142" x14ac:dyDescent="0.2">
      <c r="BD40452" s="325"/>
      <c r="EL40452" s="325"/>
    </row>
    <row r="40453" spans="56:142" x14ac:dyDescent="0.2">
      <c r="BD40453" s="325"/>
      <c r="EL40453" s="325"/>
    </row>
    <row r="40454" spans="56:142" x14ac:dyDescent="0.2">
      <c r="BD40454" s="325"/>
      <c r="EL40454" s="325"/>
    </row>
    <row r="40455" spans="56:142" x14ac:dyDescent="0.2">
      <c r="BD40455" s="325"/>
      <c r="EL40455" s="325"/>
    </row>
    <row r="40456" spans="56:142" x14ac:dyDescent="0.2">
      <c r="BD40456" s="325"/>
      <c r="EL40456" s="325"/>
    </row>
    <row r="40457" spans="56:142" x14ac:dyDescent="0.2">
      <c r="BD40457" s="325"/>
      <c r="EL40457" s="325"/>
    </row>
    <row r="40458" spans="56:142" x14ac:dyDescent="0.2">
      <c r="BD40458" s="325"/>
      <c r="EL40458" s="325"/>
    </row>
    <row r="40459" spans="56:142" x14ac:dyDescent="0.2">
      <c r="BD40459" s="325"/>
      <c r="EL40459" s="325"/>
    </row>
    <row r="40460" spans="56:142" x14ac:dyDescent="0.2">
      <c r="BD40460" s="325"/>
      <c r="EL40460" s="325"/>
    </row>
    <row r="40461" spans="56:142" x14ac:dyDescent="0.2">
      <c r="BD40461" s="325"/>
      <c r="EL40461" s="325"/>
    </row>
    <row r="40462" spans="56:142" x14ac:dyDescent="0.2">
      <c r="BD40462" s="325"/>
      <c r="EL40462" s="325"/>
    </row>
    <row r="40463" spans="56:142" x14ac:dyDescent="0.2">
      <c r="BD40463" s="325"/>
      <c r="EL40463" s="325"/>
    </row>
    <row r="40464" spans="56:142" x14ac:dyDescent="0.2">
      <c r="BD40464" s="325"/>
      <c r="EL40464" s="325"/>
    </row>
    <row r="40465" spans="56:142" x14ac:dyDescent="0.2">
      <c r="BD40465" s="325"/>
      <c r="EL40465" s="325"/>
    </row>
    <row r="40466" spans="56:142" x14ac:dyDescent="0.2">
      <c r="BD40466" s="325"/>
      <c r="EL40466" s="325"/>
    </row>
    <row r="40467" spans="56:142" x14ac:dyDescent="0.2">
      <c r="BD40467" s="325"/>
      <c r="EL40467" s="325"/>
    </row>
    <row r="40468" spans="56:142" x14ac:dyDescent="0.2">
      <c r="BD40468" s="325"/>
      <c r="EL40468" s="325"/>
    </row>
    <row r="40469" spans="56:142" x14ac:dyDescent="0.2">
      <c r="BD40469" s="325"/>
      <c r="EL40469" s="325"/>
    </row>
    <row r="40470" spans="56:142" x14ac:dyDescent="0.2">
      <c r="BD40470" s="325"/>
      <c r="EL40470" s="325"/>
    </row>
    <row r="40471" spans="56:142" x14ac:dyDescent="0.2">
      <c r="BD40471" s="325"/>
      <c r="EL40471" s="325"/>
    </row>
    <row r="40472" spans="56:142" x14ac:dyDescent="0.2">
      <c r="BD40472" s="325"/>
      <c r="EL40472" s="325"/>
    </row>
    <row r="40473" spans="56:142" x14ac:dyDescent="0.2">
      <c r="BD40473" s="325"/>
      <c r="EL40473" s="325"/>
    </row>
    <row r="40474" spans="56:142" x14ac:dyDescent="0.2">
      <c r="BD40474" s="325"/>
      <c r="EL40474" s="325"/>
    </row>
    <row r="40475" spans="56:142" x14ac:dyDescent="0.2">
      <c r="BD40475" s="325"/>
      <c r="EL40475" s="325"/>
    </row>
    <row r="40476" spans="56:142" x14ac:dyDescent="0.2">
      <c r="BD40476" s="325"/>
      <c r="EL40476" s="325"/>
    </row>
    <row r="40477" spans="56:142" x14ac:dyDescent="0.2">
      <c r="BD40477" s="325"/>
      <c r="EL40477" s="325"/>
    </row>
    <row r="40478" spans="56:142" x14ac:dyDescent="0.2">
      <c r="BD40478" s="325"/>
      <c r="EL40478" s="325"/>
    </row>
    <row r="40479" spans="56:142" x14ac:dyDescent="0.2">
      <c r="BD40479" s="325"/>
      <c r="EL40479" s="325"/>
    </row>
    <row r="40480" spans="56:142" x14ac:dyDescent="0.2">
      <c r="BD40480" s="325"/>
      <c r="EL40480" s="325"/>
    </row>
    <row r="40481" spans="56:142" x14ac:dyDescent="0.2">
      <c r="BD40481" s="325"/>
      <c r="EL40481" s="325"/>
    </row>
    <row r="40482" spans="56:142" x14ac:dyDescent="0.2">
      <c r="BD40482" s="325"/>
      <c r="EL40482" s="325"/>
    </row>
    <row r="40483" spans="56:142" x14ac:dyDescent="0.2">
      <c r="BD40483" s="325"/>
      <c r="EL40483" s="325"/>
    </row>
    <row r="40484" spans="56:142" x14ac:dyDescent="0.2">
      <c r="BD40484" s="325"/>
      <c r="EL40484" s="325"/>
    </row>
    <row r="40485" spans="56:142" x14ac:dyDescent="0.2">
      <c r="BD40485" s="325"/>
      <c r="EL40485" s="325"/>
    </row>
    <row r="40486" spans="56:142" x14ac:dyDescent="0.2">
      <c r="BD40486" s="325"/>
      <c r="EL40486" s="325"/>
    </row>
    <row r="40487" spans="56:142" x14ac:dyDescent="0.2">
      <c r="BD40487" s="325"/>
      <c r="EL40487" s="325"/>
    </row>
    <row r="40488" spans="56:142" x14ac:dyDescent="0.2">
      <c r="BD40488" s="325"/>
      <c r="EL40488" s="325"/>
    </row>
    <row r="40489" spans="56:142" x14ac:dyDescent="0.2">
      <c r="BD40489" s="325"/>
      <c r="EL40489" s="325"/>
    </row>
    <row r="40490" spans="56:142" x14ac:dyDescent="0.2">
      <c r="BD40490" s="325"/>
      <c r="EL40490" s="325"/>
    </row>
    <row r="40491" spans="56:142" x14ac:dyDescent="0.2">
      <c r="BD40491" s="325"/>
      <c r="EL40491" s="325"/>
    </row>
    <row r="40492" spans="56:142" x14ac:dyDescent="0.2">
      <c r="BD40492" s="325"/>
      <c r="EL40492" s="325"/>
    </row>
    <row r="40493" spans="56:142" x14ac:dyDescent="0.2">
      <c r="BD40493" s="325"/>
      <c r="EL40493" s="325"/>
    </row>
    <row r="40494" spans="56:142" x14ac:dyDescent="0.2">
      <c r="BD40494" s="325"/>
      <c r="EL40494" s="325"/>
    </row>
    <row r="40495" spans="56:142" x14ac:dyDescent="0.2">
      <c r="BD40495" s="325"/>
      <c r="EL40495" s="325"/>
    </row>
    <row r="40496" spans="56:142" x14ac:dyDescent="0.2">
      <c r="BD40496" s="325"/>
      <c r="EL40496" s="325"/>
    </row>
    <row r="40497" spans="56:142" x14ac:dyDescent="0.2">
      <c r="BD40497" s="325"/>
      <c r="EL40497" s="325"/>
    </row>
    <row r="40498" spans="56:142" x14ac:dyDescent="0.2">
      <c r="BD40498" s="325"/>
      <c r="EL40498" s="325"/>
    </row>
    <row r="40499" spans="56:142" x14ac:dyDescent="0.2">
      <c r="BD40499" s="325"/>
      <c r="EL40499" s="325"/>
    </row>
    <row r="40500" spans="56:142" x14ac:dyDescent="0.2">
      <c r="BD40500" s="325"/>
      <c r="EL40500" s="325"/>
    </row>
    <row r="40501" spans="56:142" x14ac:dyDescent="0.2">
      <c r="BD40501" s="325"/>
      <c r="EL40501" s="325"/>
    </row>
    <row r="40502" spans="56:142" x14ac:dyDescent="0.2">
      <c r="BD40502" s="325"/>
      <c r="EL40502" s="325"/>
    </row>
    <row r="40503" spans="56:142" x14ac:dyDescent="0.2">
      <c r="BD40503" s="325"/>
      <c r="EL40503" s="325"/>
    </row>
    <row r="40504" spans="56:142" x14ac:dyDescent="0.2">
      <c r="BD40504" s="325"/>
      <c r="EL40504" s="325"/>
    </row>
    <row r="40505" spans="56:142" x14ac:dyDescent="0.2">
      <c r="BD40505" s="325"/>
      <c r="EL40505" s="325"/>
    </row>
    <row r="40506" spans="56:142" x14ac:dyDescent="0.2">
      <c r="BD40506" s="325"/>
      <c r="EL40506" s="325"/>
    </row>
    <row r="40507" spans="56:142" x14ac:dyDescent="0.2">
      <c r="BD40507" s="325"/>
      <c r="EL40507" s="325"/>
    </row>
    <row r="40508" spans="56:142" x14ac:dyDescent="0.2">
      <c r="BD40508" s="325"/>
      <c r="EL40508" s="325"/>
    </row>
    <row r="40509" spans="56:142" x14ac:dyDescent="0.2">
      <c r="BD40509" s="325"/>
      <c r="EL40509" s="325"/>
    </row>
    <row r="40510" spans="56:142" x14ac:dyDescent="0.2">
      <c r="BD40510" s="325"/>
      <c r="EL40510" s="325"/>
    </row>
    <row r="40511" spans="56:142" x14ac:dyDescent="0.2">
      <c r="BD40511" s="325"/>
      <c r="EL40511" s="325"/>
    </row>
    <row r="40512" spans="56:142" x14ac:dyDescent="0.2">
      <c r="BD40512" s="325"/>
      <c r="EL40512" s="325"/>
    </row>
    <row r="40513" spans="56:142" x14ac:dyDescent="0.2">
      <c r="BD40513" s="325"/>
      <c r="EL40513" s="325"/>
    </row>
    <row r="40514" spans="56:142" x14ac:dyDescent="0.2">
      <c r="BD40514" s="325"/>
      <c r="EL40514" s="325"/>
    </row>
    <row r="40515" spans="56:142" x14ac:dyDescent="0.2">
      <c r="BD40515" s="325"/>
      <c r="EL40515" s="325"/>
    </row>
    <row r="40516" spans="56:142" x14ac:dyDescent="0.2">
      <c r="BD40516" s="325"/>
      <c r="EL40516" s="325"/>
    </row>
    <row r="40517" spans="56:142" x14ac:dyDescent="0.2">
      <c r="BD40517" s="325"/>
      <c r="EL40517" s="325"/>
    </row>
    <row r="40518" spans="56:142" x14ac:dyDescent="0.2">
      <c r="BD40518" s="325"/>
      <c r="EL40518" s="325"/>
    </row>
    <row r="40519" spans="56:142" x14ac:dyDescent="0.2">
      <c r="BD40519" s="325"/>
      <c r="EL40519" s="325"/>
    </row>
    <row r="40520" spans="56:142" x14ac:dyDescent="0.2">
      <c r="BD40520" s="325"/>
      <c r="EL40520" s="325"/>
    </row>
    <row r="40521" spans="56:142" x14ac:dyDescent="0.2">
      <c r="BD40521" s="325"/>
      <c r="EL40521" s="325"/>
    </row>
    <row r="40522" spans="56:142" x14ac:dyDescent="0.2">
      <c r="BD40522" s="325"/>
      <c r="EL40522" s="325"/>
    </row>
    <row r="40523" spans="56:142" x14ac:dyDescent="0.2">
      <c r="BD40523" s="325"/>
      <c r="EL40523" s="325"/>
    </row>
    <row r="40524" spans="56:142" x14ac:dyDescent="0.2">
      <c r="BD40524" s="325"/>
      <c r="EL40524" s="325"/>
    </row>
    <row r="40525" spans="56:142" x14ac:dyDescent="0.2">
      <c r="BD40525" s="325"/>
      <c r="EL40525" s="325"/>
    </row>
    <row r="40526" spans="56:142" x14ac:dyDescent="0.2">
      <c r="BD40526" s="325"/>
      <c r="EL40526" s="325"/>
    </row>
    <row r="40527" spans="56:142" x14ac:dyDescent="0.2">
      <c r="BD40527" s="325"/>
      <c r="EL40527" s="325"/>
    </row>
    <row r="40528" spans="56:142" x14ac:dyDescent="0.2">
      <c r="BD40528" s="325"/>
      <c r="EL40528" s="325"/>
    </row>
    <row r="40529" spans="56:142" x14ac:dyDescent="0.2">
      <c r="BD40529" s="325"/>
      <c r="EL40529" s="325"/>
    </row>
    <row r="40530" spans="56:142" x14ac:dyDescent="0.2">
      <c r="BD40530" s="325"/>
      <c r="EL40530" s="325"/>
    </row>
    <row r="40531" spans="56:142" x14ac:dyDescent="0.2">
      <c r="BD40531" s="325"/>
      <c r="EL40531" s="325"/>
    </row>
    <row r="40532" spans="56:142" x14ac:dyDescent="0.2">
      <c r="BD40532" s="325"/>
      <c r="EL40532" s="325"/>
    </row>
    <row r="40533" spans="56:142" x14ac:dyDescent="0.2">
      <c r="BD40533" s="325"/>
      <c r="EL40533" s="325"/>
    </row>
    <row r="40534" spans="56:142" x14ac:dyDescent="0.2">
      <c r="BD40534" s="325"/>
      <c r="EL40534" s="325"/>
    </row>
    <row r="40535" spans="56:142" x14ac:dyDescent="0.2">
      <c r="BD40535" s="325"/>
      <c r="EL40535" s="325"/>
    </row>
    <row r="40536" spans="56:142" x14ac:dyDescent="0.2">
      <c r="BD40536" s="325"/>
      <c r="EL40536" s="325"/>
    </row>
    <row r="40537" spans="56:142" x14ac:dyDescent="0.2">
      <c r="BD40537" s="325"/>
      <c r="EL40537" s="325"/>
    </row>
    <row r="40538" spans="56:142" x14ac:dyDescent="0.2">
      <c r="BD40538" s="325"/>
      <c r="EL40538" s="325"/>
    </row>
    <row r="40539" spans="56:142" x14ac:dyDescent="0.2">
      <c r="BD40539" s="325"/>
      <c r="EL40539" s="325"/>
    </row>
    <row r="40540" spans="56:142" x14ac:dyDescent="0.2">
      <c r="BD40540" s="325"/>
      <c r="EL40540" s="325"/>
    </row>
    <row r="40541" spans="56:142" x14ac:dyDescent="0.2">
      <c r="BD40541" s="325"/>
      <c r="EL40541" s="325"/>
    </row>
    <row r="40542" spans="56:142" x14ac:dyDescent="0.2">
      <c r="BD40542" s="325"/>
      <c r="EL40542" s="325"/>
    </row>
    <row r="40543" spans="56:142" x14ac:dyDescent="0.2">
      <c r="BD40543" s="325"/>
      <c r="EL40543" s="325"/>
    </row>
    <row r="40544" spans="56:142" x14ac:dyDescent="0.2">
      <c r="BD40544" s="325"/>
      <c r="EL40544" s="325"/>
    </row>
    <row r="40545" spans="56:142" x14ac:dyDescent="0.2">
      <c r="BD40545" s="325"/>
      <c r="EL40545" s="325"/>
    </row>
    <row r="40546" spans="56:142" x14ac:dyDescent="0.2">
      <c r="BD40546" s="325"/>
      <c r="EL40546" s="325"/>
    </row>
    <row r="40547" spans="56:142" x14ac:dyDescent="0.2">
      <c r="BD40547" s="325"/>
      <c r="EL40547" s="325"/>
    </row>
    <row r="40548" spans="56:142" x14ac:dyDescent="0.2">
      <c r="BD40548" s="325"/>
      <c r="EL40548" s="325"/>
    </row>
    <row r="40549" spans="56:142" x14ac:dyDescent="0.2">
      <c r="BD40549" s="325"/>
      <c r="EL40549" s="325"/>
    </row>
    <row r="40550" spans="56:142" x14ac:dyDescent="0.2">
      <c r="BD40550" s="325"/>
      <c r="EL40550" s="325"/>
    </row>
    <row r="40551" spans="56:142" x14ac:dyDescent="0.2">
      <c r="BD40551" s="325"/>
      <c r="EL40551" s="325"/>
    </row>
    <row r="40552" spans="56:142" x14ac:dyDescent="0.2">
      <c r="BD40552" s="325"/>
      <c r="EL40552" s="325"/>
    </row>
    <row r="40553" spans="56:142" x14ac:dyDescent="0.2">
      <c r="BD40553" s="325"/>
      <c r="EL40553" s="325"/>
    </row>
    <row r="40554" spans="56:142" x14ac:dyDescent="0.2">
      <c r="BD40554" s="325"/>
      <c r="EL40554" s="325"/>
    </row>
    <row r="40555" spans="56:142" x14ac:dyDescent="0.2">
      <c r="BD40555" s="325"/>
      <c r="EL40555" s="325"/>
    </row>
    <row r="40556" spans="56:142" x14ac:dyDescent="0.2">
      <c r="BD40556" s="325"/>
      <c r="EL40556" s="325"/>
    </row>
    <row r="40557" spans="56:142" x14ac:dyDescent="0.2">
      <c r="BD40557" s="325"/>
      <c r="EL40557" s="325"/>
    </row>
    <row r="40558" spans="56:142" x14ac:dyDescent="0.2">
      <c r="BD40558" s="325"/>
      <c r="EL40558" s="325"/>
    </row>
    <row r="40559" spans="56:142" x14ac:dyDescent="0.2">
      <c r="BD40559" s="325"/>
      <c r="EL40559" s="325"/>
    </row>
    <row r="40560" spans="56:142" x14ac:dyDescent="0.2">
      <c r="BD40560" s="325"/>
      <c r="EL40560" s="325"/>
    </row>
    <row r="40561" spans="56:142" x14ac:dyDescent="0.2">
      <c r="BD40561" s="325"/>
      <c r="EL40561" s="325"/>
    </row>
    <row r="40562" spans="56:142" x14ac:dyDescent="0.2">
      <c r="BD40562" s="325"/>
      <c r="EL40562" s="325"/>
    </row>
    <row r="40563" spans="56:142" x14ac:dyDescent="0.2">
      <c r="BD40563" s="325"/>
      <c r="EL40563" s="325"/>
    </row>
    <row r="40564" spans="56:142" x14ac:dyDescent="0.2">
      <c r="BD40564" s="325"/>
      <c r="EL40564" s="325"/>
    </row>
    <row r="40565" spans="56:142" x14ac:dyDescent="0.2">
      <c r="BD40565" s="325"/>
      <c r="EL40565" s="325"/>
    </row>
    <row r="40566" spans="56:142" x14ac:dyDescent="0.2">
      <c r="BD40566" s="325"/>
      <c r="EL40566" s="325"/>
    </row>
    <row r="40567" spans="56:142" x14ac:dyDescent="0.2">
      <c r="BD40567" s="325"/>
      <c r="EL40567" s="325"/>
    </row>
    <row r="40568" spans="56:142" x14ac:dyDescent="0.2">
      <c r="BD40568" s="325"/>
      <c r="EL40568" s="325"/>
    </row>
    <row r="40569" spans="56:142" x14ac:dyDescent="0.2">
      <c r="BD40569" s="325"/>
      <c r="EL40569" s="325"/>
    </row>
    <row r="40570" spans="56:142" x14ac:dyDescent="0.2">
      <c r="BD40570" s="325"/>
      <c r="EL40570" s="325"/>
    </row>
    <row r="40571" spans="56:142" x14ac:dyDescent="0.2">
      <c r="BD40571" s="325"/>
      <c r="EL40571" s="325"/>
    </row>
    <row r="40572" spans="56:142" x14ac:dyDescent="0.2">
      <c r="BD40572" s="325"/>
      <c r="EL40572" s="325"/>
    </row>
    <row r="40573" spans="56:142" x14ac:dyDescent="0.2">
      <c r="BD40573" s="325"/>
      <c r="EL40573" s="325"/>
    </row>
    <row r="40574" spans="56:142" x14ac:dyDescent="0.2">
      <c r="BD40574" s="325"/>
      <c r="EL40574" s="325"/>
    </row>
    <row r="40575" spans="56:142" x14ac:dyDescent="0.2">
      <c r="BD40575" s="325"/>
      <c r="EL40575" s="325"/>
    </row>
    <row r="40576" spans="56:142" x14ac:dyDescent="0.2">
      <c r="BD40576" s="325"/>
      <c r="EL40576" s="325"/>
    </row>
    <row r="40577" spans="56:142" x14ac:dyDescent="0.2">
      <c r="BD40577" s="325"/>
      <c r="EL40577" s="325"/>
    </row>
    <row r="40578" spans="56:142" x14ac:dyDescent="0.2">
      <c r="BD40578" s="325"/>
      <c r="EL40578" s="325"/>
    </row>
    <row r="40579" spans="56:142" x14ac:dyDescent="0.2">
      <c r="BD40579" s="325"/>
      <c r="EL40579" s="325"/>
    </row>
    <row r="40580" spans="56:142" x14ac:dyDescent="0.2">
      <c r="BD40580" s="325"/>
      <c r="EL40580" s="325"/>
    </row>
    <row r="40581" spans="56:142" x14ac:dyDescent="0.2">
      <c r="BD40581" s="325"/>
      <c r="EL40581" s="325"/>
    </row>
    <row r="40582" spans="56:142" x14ac:dyDescent="0.2">
      <c r="BD40582" s="325"/>
      <c r="EL40582" s="325"/>
    </row>
    <row r="40583" spans="56:142" x14ac:dyDescent="0.2">
      <c r="BD40583" s="325"/>
      <c r="EL40583" s="325"/>
    </row>
    <row r="40584" spans="56:142" x14ac:dyDescent="0.2">
      <c r="BD40584" s="325"/>
      <c r="EL40584" s="325"/>
    </row>
    <row r="40585" spans="56:142" x14ac:dyDescent="0.2">
      <c r="BD40585" s="325"/>
      <c r="EL40585" s="325"/>
    </row>
    <row r="40586" spans="56:142" x14ac:dyDescent="0.2">
      <c r="BD40586" s="325"/>
      <c r="EL40586" s="325"/>
    </row>
    <row r="40587" spans="56:142" x14ac:dyDescent="0.2">
      <c r="BD40587" s="325"/>
      <c r="EL40587" s="325"/>
    </row>
    <row r="40588" spans="56:142" x14ac:dyDescent="0.2">
      <c r="BD40588" s="325"/>
      <c r="EL40588" s="325"/>
    </row>
    <row r="40589" spans="56:142" x14ac:dyDescent="0.2">
      <c r="BD40589" s="325"/>
      <c r="EL40589" s="325"/>
    </row>
    <row r="40590" spans="56:142" x14ac:dyDescent="0.2">
      <c r="BD40590" s="325"/>
      <c r="EL40590" s="325"/>
    </row>
    <row r="40591" spans="56:142" x14ac:dyDescent="0.2">
      <c r="BD40591" s="325"/>
      <c r="EL40591" s="325"/>
    </row>
    <row r="40592" spans="56:142" x14ac:dyDescent="0.2">
      <c r="BD40592" s="325"/>
      <c r="EL40592" s="325"/>
    </row>
    <row r="40593" spans="56:142" x14ac:dyDescent="0.2">
      <c r="BD40593" s="325"/>
      <c r="EL40593" s="325"/>
    </row>
    <row r="40594" spans="56:142" x14ac:dyDescent="0.2">
      <c r="BD40594" s="325"/>
      <c r="EL40594" s="325"/>
    </row>
    <row r="40595" spans="56:142" x14ac:dyDescent="0.2">
      <c r="BD40595" s="325"/>
      <c r="EL40595" s="325"/>
    </row>
    <row r="40596" spans="56:142" x14ac:dyDescent="0.2">
      <c r="BD40596" s="325"/>
      <c r="EL40596" s="325"/>
    </row>
    <row r="40597" spans="56:142" x14ac:dyDescent="0.2">
      <c r="BD40597" s="325"/>
      <c r="EL40597" s="325"/>
    </row>
    <row r="40598" spans="56:142" x14ac:dyDescent="0.2">
      <c r="BD40598" s="325"/>
      <c r="EL40598" s="325"/>
    </row>
    <row r="40599" spans="56:142" x14ac:dyDescent="0.2">
      <c r="BD40599" s="325"/>
      <c r="EL40599" s="325"/>
    </row>
    <row r="40600" spans="56:142" x14ac:dyDescent="0.2">
      <c r="BD40600" s="325"/>
      <c r="EL40600" s="325"/>
    </row>
    <row r="40601" spans="56:142" x14ac:dyDescent="0.2">
      <c r="BD40601" s="325"/>
      <c r="EL40601" s="325"/>
    </row>
    <row r="40602" spans="56:142" x14ac:dyDescent="0.2">
      <c r="BD40602" s="325"/>
      <c r="EL40602" s="325"/>
    </row>
    <row r="40603" spans="56:142" x14ac:dyDescent="0.2">
      <c r="BD40603" s="325"/>
      <c r="EL40603" s="325"/>
    </row>
    <row r="40604" spans="56:142" x14ac:dyDescent="0.2">
      <c r="BD40604" s="325"/>
      <c r="EL40604" s="325"/>
    </row>
    <row r="40605" spans="56:142" x14ac:dyDescent="0.2">
      <c r="BD40605" s="325"/>
      <c r="EL40605" s="325"/>
    </row>
    <row r="40606" spans="56:142" x14ac:dyDescent="0.2">
      <c r="BD40606" s="325"/>
      <c r="EL40606" s="325"/>
    </row>
    <row r="40607" spans="56:142" x14ac:dyDescent="0.2">
      <c r="BD40607" s="325"/>
      <c r="EL40607" s="325"/>
    </row>
    <row r="40608" spans="56:142" x14ac:dyDescent="0.2">
      <c r="BD40608" s="325"/>
      <c r="EL40608" s="325"/>
    </row>
    <row r="40609" spans="56:142" x14ac:dyDescent="0.2">
      <c r="BD40609" s="325"/>
      <c r="EL40609" s="325"/>
    </row>
    <row r="40610" spans="56:142" x14ac:dyDescent="0.2">
      <c r="BD40610" s="325"/>
      <c r="EL40610" s="325"/>
    </row>
    <row r="40611" spans="56:142" x14ac:dyDescent="0.2">
      <c r="BD40611" s="325"/>
      <c r="EL40611" s="325"/>
    </row>
    <row r="40612" spans="56:142" x14ac:dyDescent="0.2">
      <c r="BD40612" s="325"/>
      <c r="EL40612" s="325"/>
    </row>
    <row r="40613" spans="56:142" x14ac:dyDescent="0.2">
      <c r="BD40613" s="325"/>
      <c r="EL40613" s="325"/>
    </row>
    <row r="40614" spans="56:142" x14ac:dyDescent="0.2">
      <c r="BD40614" s="325"/>
      <c r="EL40614" s="325"/>
    </row>
    <row r="40615" spans="56:142" x14ac:dyDescent="0.2">
      <c r="BD40615" s="325"/>
      <c r="EL40615" s="325"/>
    </row>
    <row r="40616" spans="56:142" x14ac:dyDescent="0.2">
      <c r="BD40616" s="325"/>
      <c r="EL40616" s="325"/>
    </row>
    <row r="40617" spans="56:142" x14ac:dyDescent="0.2">
      <c r="BD40617" s="325"/>
      <c r="EL40617" s="325"/>
    </row>
    <row r="40618" spans="56:142" x14ac:dyDescent="0.2">
      <c r="BD40618" s="325"/>
      <c r="EL40618" s="325"/>
    </row>
    <row r="40619" spans="56:142" x14ac:dyDescent="0.2">
      <c r="BD40619" s="325"/>
      <c r="EL40619" s="325"/>
    </row>
    <row r="40620" spans="56:142" x14ac:dyDescent="0.2">
      <c r="BD40620" s="325"/>
      <c r="EL40620" s="325"/>
    </row>
    <row r="40621" spans="56:142" x14ac:dyDescent="0.2">
      <c r="BD40621" s="325"/>
      <c r="EL40621" s="325"/>
    </row>
    <row r="40622" spans="56:142" x14ac:dyDescent="0.2">
      <c r="BD40622" s="325"/>
      <c r="EL40622" s="325"/>
    </row>
    <row r="40623" spans="56:142" x14ac:dyDescent="0.2">
      <c r="BD40623" s="325"/>
      <c r="EL40623" s="325"/>
    </row>
    <row r="40624" spans="56:142" x14ac:dyDescent="0.2">
      <c r="BD40624" s="325"/>
      <c r="EL40624" s="325"/>
    </row>
    <row r="40625" spans="56:142" x14ac:dyDescent="0.2">
      <c r="BD40625" s="325"/>
      <c r="EL40625" s="325"/>
    </row>
    <row r="40626" spans="56:142" x14ac:dyDescent="0.2">
      <c r="BD40626" s="325"/>
      <c r="EL40626" s="325"/>
    </row>
    <row r="40627" spans="56:142" x14ac:dyDescent="0.2">
      <c r="BD40627" s="325"/>
      <c r="EL40627" s="325"/>
    </row>
    <row r="40628" spans="56:142" x14ac:dyDescent="0.2">
      <c r="BD40628" s="325"/>
      <c r="EL40628" s="325"/>
    </row>
    <row r="40629" spans="56:142" x14ac:dyDescent="0.2">
      <c r="BD40629" s="325"/>
      <c r="EL40629" s="325"/>
    </row>
    <row r="40630" spans="56:142" x14ac:dyDescent="0.2">
      <c r="BD40630" s="325"/>
      <c r="EL40630" s="325"/>
    </row>
    <row r="40631" spans="56:142" x14ac:dyDescent="0.2">
      <c r="BD40631" s="325"/>
      <c r="EL40631" s="325"/>
    </row>
    <row r="40632" spans="56:142" x14ac:dyDescent="0.2">
      <c r="BD40632" s="325"/>
      <c r="EL40632" s="325"/>
    </row>
    <row r="40633" spans="56:142" x14ac:dyDescent="0.2">
      <c r="BD40633" s="325"/>
      <c r="EL40633" s="325"/>
    </row>
    <row r="40634" spans="56:142" x14ac:dyDescent="0.2">
      <c r="BD40634" s="325"/>
      <c r="EL40634" s="325"/>
    </row>
    <row r="40635" spans="56:142" x14ac:dyDescent="0.2">
      <c r="BD40635" s="325"/>
      <c r="EL40635" s="325"/>
    </row>
    <row r="40636" spans="56:142" x14ac:dyDescent="0.2">
      <c r="BD40636" s="325"/>
      <c r="EL40636" s="325"/>
    </row>
    <row r="40637" spans="56:142" x14ac:dyDescent="0.2">
      <c r="BD40637" s="325"/>
      <c r="EL40637" s="325"/>
    </row>
    <row r="40638" spans="56:142" x14ac:dyDescent="0.2">
      <c r="BD40638" s="325"/>
      <c r="EL40638" s="325"/>
    </row>
    <row r="40639" spans="56:142" x14ac:dyDescent="0.2">
      <c r="BD40639" s="325"/>
      <c r="EL40639" s="325"/>
    </row>
    <row r="40640" spans="56:142" x14ac:dyDescent="0.2">
      <c r="BD40640" s="325"/>
      <c r="EL40640" s="325"/>
    </row>
    <row r="40641" spans="56:142" x14ac:dyDescent="0.2">
      <c r="BD40641" s="325"/>
      <c r="EL40641" s="325"/>
    </row>
    <row r="40642" spans="56:142" x14ac:dyDescent="0.2">
      <c r="BD40642" s="325"/>
      <c r="EL40642" s="325"/>
    </row>
    <row r="40643" spans="56:142" x14ac:dyDescent="0.2">
      <c r="BD40643" s="325"/>
      <c r="EL40643" s="325"/>
    </row>
    <row r="40644" spans="56:142" x14ac:dyDescent="0.2">
      <c r="BD40644" s="325"/>
      <c r="EL40644" s="325"/>
    </row>
    <row r="40645" spans="56:142" x14ac:dyDescent="0.2">
      <c r="BD40645" s="325"/>
      <c r="EL40645" s="325"/>
    </row>
    <row r="40646" spans="56:142" x14ac:dyDescent="0.2">
      <c r="BD40646" s="325"/>
      <c r="EL40646" s="325"/>
    </row>
    <row r="40647" spans="56:142" x14ac:dyDescent="0.2">
      <c r="BD40647" s="325"/>
      <c r="EL40647" s="325"/>
    </row>
    <row r="40648" spans="56:142" x14ac:dyDescent="0.2">
      <c r="BD40648" s="325"/>
      <c r="EL40648" s="325"/>
    </row>
    <row r="40649" spans="56:142" x14ac:dyDescent="0.2">
      <c r="BD40649" s="325"/>
      <c r="EL40649" s="325"/>
    </row>
    <row r="40650" spans="56:142" x14ac:dyDescent="0.2">
      <c r="BD40650" s="325"/>
      <c r="EL40650" s="325"/>
    </row>
    <row r="40651" spans="56:142" x14ac:dyDescent="0.2">
      <c r="BD40651" s="325"/>
      <c r="EL40651" s="325"/>
    </row>
    <row r="40652" spans="56:142" x14ac:dyDescent="0.2">
      <c r="BD40652" s="325"/>
      <c r="EL40652" s="325"/>
    </row>
    <row r="40653" spans="56:142" x14ac:dyDescent="0.2">
      <c r="BD40653" s="325"/>
      <c r="EL40653" s="325"/>
    </row>
    <row r="40654" spans="56:142" x14ac:dyDescent="0.2">
      <c r="BD40654" s="325"/>
      <c r="EL40654" s="325"/>
    </row>
    <row r="40655" spans="56:142" x14ac:dyDescent="0.2">
      <c r="BD40655" s="325"/>
      <c r="EL40655" s="325"/>
    </row>
    <row r="40656" spans="56:142" x14ac:dyDescent="0.2">
      <c r="BD40656" s="325"/>
      <c r="EL40656" s="325"/>
    </row>
    <row r="40657" spans="56:142" x14ac:dyDescent="0.2">
      <c r="BD40657" s="325"/>
      <c r="EL40657" s="325"/>
    </row>
    <row r="40658" spans="56:142" x14ac:dyDescent="0.2">
      <c r="BD40658" s="325"/>
      <c r="EL40658" s="325"/>
    </row>
    <row r="40659" spans="56:142" x14ac:dyDescent="0.2">
      <c r="BD40659" s="325"/>
      <c r="EL40659" s="325"/>
    </row>
    <row r="40660" spans="56:142" x14ac:dyDescent="0.2">
      <c r="BD40660" s="325"/>
      <c r="EL40660" s="325"/>
    </row>
    <row r="40661" spans="56:142" x14ac:dyDescent="0.2">
      <c r="BD40661" s="325"/>
      <c r="EL40661" s="325"/>
    </row>
    <row r="40662" spans="56:142" x14ac:dyDescent="0.2">
      <c r="BD40662" s="325"/>
      <c r="EL40662" s="325"/>
    </row>
    <row r="40663" spans="56:142" x14ac:dyDescent="0.2">
      <c r="BD40663" s="325"/>
      <c r="EL40663" s="325"/>
    </row>
    <row r="40664" spans="56:142" x14ac:dyDescent="0.2">
      <c r="BD40664" s="325"/>
      <c r="EL40664" s="325"/>
    </row>
    <row r="40665" spans="56:142" x14ac:dyDescent="0.2">
      <c r="BD40665" s="325"/>
      <c r="EL40665" s="325"/>
    </row>
    <row r="40666" spans="56:142" x14ac:dyDescent="0.2">
      <c r="BD40666" s="325"/>
      <c r="EL40666" s="325"/>
    </row>
    <row r="40667" spans="56:142" x14ac:dyDescent="0.2">
      <c r="BD40667" s="325"/>
      <c r="EL40667" s="325"/>
    </row>
    <row r="40668" spans="56:142" x14ac:dyDescent="0.2">
      <c r="BD40668" s="325"/>
      <c r="EL40668" s="325"/>
    </row>
    <row r="40669" spans="56:142" x14ac:dyDescent="0.2">
      <c r="BD40669" s="325"/>
      <c r="EL40669" s="325"/>
    </row>
    <row r="40670" spans="56:142" x14ac:dyDescent="0.2">
      <c r="BD40670" s="325"/>
      <c r="EL40670" s="325"/>
    </row>
    <row r="40671" spans="56:142" x14ac:dyDescent="0.2">
      <c r="BD40671" s="325"/>
      <c r="EL40671" s="325"/>
    </row>
    <row r="40672" spans="56:142" x14ac:dyDescent="0.2">
      <c r="BD40672" s="325"/>
      <c r="EL40672" s="325"/>
    </row>
    <row r="40673" spans="56:142" x14ac:dyDescent="0.2">
      <c r="BD40673" s="325"/>
      <c r="EL40673" s="325"/>
    </row>
    <row r="40674" spans="56:142" x14ac:dyDescent="0.2">
      <c r="BD40674" s="325"/>
      <c r="EL40674" s="325"/>
    </row>
    <row r="40675" spans="56:142" x14ac:dyDescent="0.2">
      <c r="BD40675" s="325"/>
      <c r="EL40675" s="325"/>
    </row>
    <row r="40676" spans="56:142" x14ac:dyDescent="0.2">
      <c r="BD40676" s="325"/>
      <c r="EL40676" s="325"/>
    </row>
    <row r="40677" spans="56:142" x14ac:dyDescent="0.2">
      <c r="BD40677" s="325"/>
      <c r="EL40677" s="325"/>
    </row>
    <row r="40678" spans="56:142" x14ac:dyDescent="0.2">
      <c r="BD40678" s="325"/>
      <c r="EL40678" s="325"/>
    </row>
    <row r="40679" spans="56:142" x14ac:dyDescent="0.2">
      <c r="BD40679" s="325"/>
      <c r="EL40679" s="325"/>
    </row>
    <row r="40680" spans="56:142" x14ac:dyDescent="0.2">
      <c r="BD40680" s="325"/>
      <c r="EL40680" s="325"/>
    </row>
    <row r="40681" spans="56:142" x14ac:dyDescent="0.2">
      <c r="BD40681" s="325"/>
      <c r="EL40681" s="325"/>
    </row>
    <row r="40682" spans="56:142" x14ac:dyDescent="0.2">
      <c r="BD40682" s="325"/>
      <c r="EL40682" s="325"/>
    </row>
    <row r="40683" spans="56:142" x14ac:dyDescent="0.2">
      <c r="BD40683" s="325"/>
      <c r="EL40683" s="325"/>
    </row>
    <row r="40684" spans="56:142" x14ac:dyDescent="0.2">
      <c r="BD40684" s="325"/>
      <c r="EL40684" s="325"/>
    </row>
    <row r="40685" spans="56:142" x14ac:dyDescent="0.2">
      <c r="BD40685" s="325"/>
      <c r="EL40685" s="325"/>
    </row>
    <row r="40686" spans="56:142" x14ac:dyDescent="0.2">
      <c r="BD40686" s="325"/>
      <c r="EL40686" s="325"/>
    </row>
    <row r="40687" spans="56:142" x14ac:dyDescent="0.2">
      <c r="BD40687" s="325"/>
      <c r="EL40687" s="325"/>
    </row>
    <row r="40688" spans="56:142" x14ac:dyDescent="0.2">
      <c r="BD40688" s="325"/>
      <c r="EL40688" s="325"/>
    </row>
    <row r="40689" spans="56:142" x14ac:dyDescent="0.2">
      <c r="BD40689" s="325"/>
      <c r="EL40689" s="325"/>
    </row>
    <row r="40690" spans="56:142" x14ac:dyDescent="0.2">
      <c r="BD40690" s="325"/>
      <c r="EL40690" s="325"/>
    </row>
    <row r="40691" spans="56:142" x14ac:dyDescent="0.2">
      <c r="BD40691" s="325"/>
      <c r="EL40691" s="325"/>
    </row>
    <row r="40692" spans="56:142" x14ac:dyDescent="0.2">
      <c r="BD40692" s="325"/>
      <c r="EL40692" s="325"/>
    </row>
    <row r="40693" spans="56:142" x14ac:dyDescent="0.2">
      <c r="BD40693" s="325"/>
      <c r="EL40693" s="325"/>
    </row>
    <row r="40694" spans="56:142" x14ac:dyDescent="0.2">
      <c r="BD40694" s="325"/>
      <c r="EL40694" s="325"/>
    </row>
    <row r="40695" spans="56:142" x14ac:dyDescent="0.2">
      <c r="BD40695" s="325"/>
      <c r="EL40695" s="325"/>
    </row>
    <row r="40696" spans="56:142" x14ac:dyDescent="0.2">
      <c r="BD40696" s="325"/>
      <c r="EL40696" s="325"/>
    </row>
    <row r="40697" spans="56:142" x14ac:dyDescent="0.2">
      <c r="BD40697" s="325"/>
      <c r="EL40697" s="325"/>
    </row>
    <row r="40698" spans="56:142" x14ac:dyDescent="0.2">
      <c r="BD40698" s="325"/>
      <c r="EL40698" s="325"/>
    </row>
    <row r="40699" spans="56:142" x14ac:dyDescent="0.2">
      <c r="BD40699" s="325"/>
      <c r="EL40699" s="325"/>
    </row>
    <row r="40700" spans="56:142" x14ac:dyDescent="0.2">
      <c r="BD40700" s="325"/>
      <c r="EL40700" s="325"/>
    </row>
    <row r="40701" spans="56:142" x14ac:dyDescent="0.2">
      <c r="BD40701" s="325"/>
      <c r="EL40701" s="325"/>
    </row>
    <row r="40702" spans="56:142" x14ac:dyDescent="0.2">
      <c r="BD40702" s="325"/>
      <c r="EL40702" s="325"/>
    </row>
    <row r="40703" spans="56:142" x14ac:dyDescent="0.2">
      <c r="BD40703" s="325"/>
      <c r="EL40703" s="325"/>
    </row>
    <row r="40704" spans="56:142" x14ac:dyDescent="0.2">
      <c r="BD40704" s="325"/>
      <c r="EL40704" s="325"/>
    </row>
    <row r="40705" spans="56:142" x14ac:dyDescent="0.2">
      <c r="BD40705" s="325"/>
      <c r="EL40705" s="325"/>
    </row>
    <row r="40706" spans="56:142" x14ac:dyDescent="0.2">
      <c r="BD40706" s="325"/>
      <c r="EL40706" s="325"/>
    </row>
    <row r="40707" spans="56:142" x14ac:dyDescent="0.2">
      <c r="BD40707" s="325"/>
      <c r="EL40707" s="325"/>
    </row>
    <row r="40708" spans="56:142" x14ac:dyDescent="0.2">
      <c r="BD40708" s="325"/>
      <c r="EL40708" s="325"/>
    </row>
    <row r="40709" spans="56:142" x14ac:dyDescent="0.2">
      <c r="BD40709" s="325"/>
      <c r="EL40709" s="325"/>
    </row>
    <row r="40710" spans="56:142" x14ac:dyDescent="0.2">
      <c r="BD40710" s="325"/>
      <c r="EL40710" s="325"/>
    </row>
    <row r="40711" spans="56:142" x14ac:dyDescent="0.2">
      <c r="BD40711" s="325"/>
      <c r="EL40711" s="325"/>
    </row>
    <row r="40712" spans="56:142" x14ac:dyDescent="0.2">
      <c r="BD40712" s="325"/>
      <c r="EL40712" s="325"/>
    </row>
    <row r="40713" spans="56:142" x14ac:dyDescent="0.2">
      <c r="BD40713" s="325"/>
      <c r="EL40713" s="325"/>
    </row>
    <row r="40714" spans="56:142" x14ac:dyDescent="0.2">
      <c r="BD40714" s="325"/>
      <c r="EL40714" s="325"/>
    </row>
    <row r="40715" spans="56:142" x14ac:dyDescent="0.2">
      <c r="BD40715" s="325"/>
      <c r="EL40715" s="325"/>
    </row>
    <row r="40716" spans="56:142" x14ac:dyDescent="0.2">
      <c r="BD40716" s="325"/>
      <c r="EL40716" s="325"/>
    </row>
    <row r="40717" spans="56:142" x14ac:dyDescent="0.2">
      <c r="BD40717" s="325"/>
      <c r="EL40717" s="325"/>
    </row>
    <row r="40718" spans="56:142" x14ac:dyDescent="0.2">
      <c r="BD40718" s="325"/>
      <c r="EL40718" s="325"/>
    </row>
    <row r="40719" spans="56:142" x14ac:dyDescent="0.2">
      <c r="BD40719" s="325"/>
      <c r="EL40719" s="325"/>
    </row>
    <row r="40720" spans="56:142" x14ac:dyDescent="0.2">
      <c r="BD40720" s="325"/>
      <c r="EL40720" s="325"/>
    </row>
    <row r="40721" spans="56:142" x14ac:dyDescent="0.2">
      <c r="BD40721" s="325"/>
      <c r="EL40721" s="325"/>
    </row>
    <row r="40722" spans="56:142" x14ac:dyDescent="0.2">
      <c r="BD40722" s="325"/>
      <c r="EL40722" s="325"/>
    </row>
    <row r="40723" spans="56:142" x14ac:dyDescent="0.2">
      <c r="BD40723" s="325"/>
      <c r="EL40723" s="325"/>
    </row>
    <row r="40724" spans="56:142" x14ac:dyDescent="0.2">
      <c r="BD40724" s="325"/>
      <c r="EL40724" s="325"/>
    </row>
    <row r="40725" spans="56:142" x14ac:dyDescent="0.2">
      <c r="BD40725" s="325"/>
      <c r="EL40725" s="325"/>
    </row>
    <row r="40726" spans="56:142" x14ac:dyDescent="0.2">
      <c r="BD40726" s="325"/>
      <c r="EL40726" s="325"/>
    </row>
    <row r="40727" spans="56:142" x14ac:dyDescent="0.2">
      <c r="BD40727" s="325"/>
      <c r="EL40727" s="325"/>
    </row>
    <row r="40728" spans="56:142" x14ac:dyDescent="0.2">
      <c r="BD40728" s="325"/>
      <c r="EL40728" s="325"/>
    </row>
    <row r="40729" spans="56:142" x14ac:dyDescent="0.2">
      <c r="BD40729" s="325"/>
      <c r="EL40729" s="325"/>
    </row>
    <row r="40730" spans="56:142" x14ac:dyDescent="0.2">
      <c r="BD40730" s="325"/>
      <c r="EL40730" s="325"/>
    </row>
    <row r="40731" spans="56:142" x14ac:dyDescent="0.2">
      <c r="BD40731" s="325"/>
      <c r="EL40731" s="325"/>
    </row>
    <row r="40732" spans="56:142" x14ac:dyDescent="0.2">
      <c r="BD40732" s="325"/>
      <c r="EL40732" s="325"/>
    </row>
    <row r="40733" spans="56:142" x14ac:dyDescent="0.2">
      <c r="BD40733" s="325"/>
      <c r="EL40733" s="325"/>
    </row>
    <row r="40734" spans="56:142" x14ac:dyDescent="0.2">
      <c r="BD40734" s="325"/>
      <c r="EL40734" s="325"/>
    </row>
    <row r="40735" spans="56:142" x14ac:dyDescent="0.2">
      <c r="BD40735" s="325"/>
      <c r="EL40735" s="325"/>
    </row>
    <row r="40736" spans="56:142" x14ac:dyDescent="0.2">
      <c r="BD40736" s="325"/>
      <c r="EL40736" s="325"/>
    </row>
    <row r="40737" spans="56:142" x14ac:dyDescent="0.2">
      <c r="BD40737" s="325"/>
      <c r="EL40737" s="325"/>
    </row>
    <row r="40738" spans="56:142" x14ac:dyDescent="0.2">
      <c r="BD40738" s="325"/>
      <c r="EL40738" s="325"/>
    </row>
    <row r="40739" spans="56:142" x14ac:dyDescent="0.2">
      <c r="BD40739" s="325"/>
      <c r="EL40739" s="325"/>
    </row>
    <row r="40740" spans="56:142" x14ac:dyDescent="0.2">
      <c r="BD40740" s="325"/>
      <c r="EL40740" s="325"/>
    </row>
    <row r="40741" spans="56:142" x14ac:dyDescent="0.2">
      <c r="BD40741" s="325"/>
      <c r="EL40741" s="325"/>
    </row>
    <row r="40742" spans="56:142" x14ac:dyDescent="0.2">
      <c r="BD40742" s="325"/>
      <c r="EL40742" s="325"/>
    </row>
    <row r="40743" spans="56:142" x14ac:dyDescent="0.2">
      <c r="BD40743" s="325"/>
      <c r="EL40743" s="325"/>
    </row>
    <row r="40744" spans="56:142" x14ac:dyDescent="0.2">
      <c r="BD40744" s="325"/>
      <c r="EL40744" s="325"/>
    </row>
    <row r="40745" spans="56:142" x14ac:dyDescent="0.2">
      <c r="BD40745" s="325"/>
      <c r="EL40745" s="325"/>
    </row>
    <row r="40746" spans="56:142" x14ac:dyDescent="0.2">
      <c r="BD40746" s="325"/>
      <c r="EL40746" s="325"/>
    </row>
    <row r="40747" spans="56:142" x14ac:dyDescent="0.2">
      <c r="BD40747" s="325"/>
      <c r="EL40747" s="325"/>
    </row>
    <row r="40748" spans="56:142" x14ac:dyDescent="0.2">
      <c r="BD40748" s="325"/>
      <c r="EL40748" s="325"/>
    </row>
    <row r="40749" spans="56:142" x14ac:dyDescent="0.2">
      <c r="BD40749" s="325"/>
      <c r="EL40749" s="325"/>
    </row>
    <row r="40750" spans="56:142" x14ac:dyDescent="0.2">
      <c r="BD40750" s="325"/>
      <c r="EL40750" s="325"/>
    </row>
    <row r="40751" spans="56:142" x14ac:dyDescent="0.2">
      <c r="BD40751" s="325"/>
      <c r="EL40751" s="325"/>
    </row>
    <row r="40752" spans="56:142" x14ac:dyDescent="0.2">
      <c r="BD40752" s="325"/>
      <c r="EL40752" s="325"/>
    </row>
    <row r="40753" spans="56:142" x14ac:dyDescent="0.2">
      <c r="BD40753" s="325"/>
      <c r="EL40753" s="325"/>
    </row>
    <row r="40754" spans="56:142" x14ac:dyDescent="0.2">
      <c r="BD40754" s="325"/>
      <c r="EL40754" s="325"/>
    </row>
    <row r="40755" spans="56:142" x14ac:dyDescent="0.2">
      <c r="BD40755" s="325"/>
      <c r="EL40755" s="325"/>
    </row>
    <row r="40756" spans="56:142" x14ac:dyDescent="0.2">
      <c r="BD40756" s="325"/>
      <c r="EL40756" s="325"/>
    </row>
    <row r="40757" spans="56:142" x14ac:dyDescent="0.2">
      <c r="BD40757" s="325"/>
      <c r="EL40757" s="325"/>
    </row>
    <row r="40758" spans="56:142" x14ac:dyDescent="0.2">
      <c r="BD40758" s="325"/>
      <c r="EL40758" s="325"/>
    </row>
    <row r="40759" spans="56:142" x14ac:dyDescent="0.2">
      <c r="BD40759" s="325"/>
      <c r="EL40759" s="325"/>
    </row>
    <row r="40760" spans="56:142" x14ac:dyDescent="0.2">
      <c r="BD40760" s="325"/>
      <c r="EL40760" s="325"/>
    </row>
    <row r="40761" spans="56:142" x14ac:dyDescent="0.2">
      <c r="BD40761" s="325"/>
      <c r="EL40761" s="325"/>
    </row>
    <row r="40762" spans="56:142" x14ac:dyDescent="0.2">
      <c r="BD40762" s="325"/>
      <c r="EL40762" s="325"/>
    </row>
    <row r="40763" spans="56:142" x14ac:dyDescent="0.2">
      <c r="BD40763" s="325"/>
      <c r="EL40763" s="325"/>
    </row>
    <row r="40764" spans="56:142" x14ac:dyDescent="0.2">
      <c r="BD40764" s="325"/>
      <c r="EL40764" s="325"/>
    </row>
    <row r="40765" spans="56:142" x14ac:dyDescent="0.2">
      <c r="BD40765" s="325"/>
      <c r="EL40765" s="325"/>
    </row>
    <row r="40766" spans="56:142" x14ac:dyDescent="0.2">
      <c r="BD40766" s="325"/>
      <c r="EL40766" s="325"/>
    </row>
    <row r="40767" spans="56:142" x14ac:dyDescent="0.2">
      <c r="BD40767" s="325"/>
      <c r="EL40767" s="325"/>
    </row>
    <row r="40768" spans="56:142" x14ac:dyDescent="0.2">
      <c r="BD40768" s="325"/>
      <c r="EL40768" s="325"/>
    </row>
    <row r="40769" spans="56:142" x14ac:dyDescent="0.2">
      <c r="BD40769" s="325"/>
      <c r="EL40769" s="325"/>
    </row>
    <row r="40770" spans="56:142" x14ac:dyDescent="0.2">
      <c r="BD40770" s="325"/>
      <c r="EL40770" s="325"/>
    </row>
    <row r="40771" spans="56:142" x14ac:dyDescent="0.2">
      <c r="BD40771" s="325"/>
      <c r="EL40771" s="325"/>
    </row>
    <row r="40772" spans="56:142" x14ac:dyDescent="0.2">
      <c r="BD40772" s="325"/>
      <c r="EL40772" s="325"/>
    </row>
    <row r="40773" spans="56:142" x14ac:dyDescent="0.2">
      <c r="BD40773" s="325"/>
      <c r="EL40773" s="325"/>
    </row>
    <row r="40774" spans="56:142" x14ac:dyDescent="0.2">
      <c r="BD40774" s="325"/>
      <c r="EL40774" s="325"/>
    </row>
    <row r="40775" spans="56:142" x14ac:dyDescent="0.2">
      <c r="BD40775" s="325"/>
      <c r="EL40775" s="325"/>
    </row>
    <row r="40776" spans="56:142" x14ac:dyDescent="0.2">
      <c r="BD40776" s="325"/>
      <c r="EL40776" s="325"/>
    </row>
    <row r="40777" spans="56:142" x14ac:dyDescent="0.2">
      <c r="BD40777" s="325"/>
      <c r="EL40777" s="325"/>
    </row>
    <row r="40778" spans="56:142" x14ac:dyDescent="0.2">
      <c r="BD40778" s="325"/>
      <c r="EL40778" s="325"/>
    </row>
    <row r="40779" spans="56:142" x14ac:dyDescent="0.2">
      <c r="BD40779" s="325"/>
      <c r="EL40779" s="325"/>
    </row>
    <row r="40780" spans="56:142" x14ac:dyDescent="0.2">
      <c r="BD40780" s="325"/>
      <c r="EL40780" s="325"/>
    </row>
    <row r="40781" spans="56:142" x14ac:dyDescent="0.2">
      <c r="BD40781" s="325"/>
      <c r="EL40781" s="325"/>
    </row>
    <row r="40782" spans="56:142" x14ac:dyDescent="0.2">
      <c r="BD40782" s="325"/>
      <c r="EL40782" s="325"/>
    </row>
    <row r="40783" spans="56:142" x14ac:dyDescent="0.2">
      <c r="BD40783" s="325"/>
      <c r="EL40783" s="325"/>
    </row>
    <row r="40784" spans="56:142" x14ac:dyDescent="0.2">
      <c r="BD40784" s="325"/>
      <c r="EL40784" s="325"/>
    </row>
    <row r="40785" spans="56:142" x14ac:dyDescent="0.2">
      <c r="BD40785" s="325"/>
      <c r="EL40785" s="325"/>
    </row>
    <row r="40786" spans="56:142" x14ac:dyDescent="0.2">
      <c r="BD40786" s="325"/>
      <c r="EL40786" s="325"/>
    </row>
    <row r="40787" spans="56:142" x14ac:dyDescent="0.2">
      <c r="BD40787" s="325"/>
      <c r="EL40787" s="325"/>
    </row>
    <row r="40788" spans="56:142" x14ac:dyDescent="0.2">
      <c r="BD40788" s="325"/>
      <c r="EL40788" s="325"/>
    </row>
    <row r="40789" spans="56:142" x14ac:dyDescent="0.2">
      <c r="BD40789" s="325"/>
      <c r="EL40789" s="325"/>
    </row>
    <row r="40790" spans="56:142" x14ac:dyDescent="0.2">
      <c r="BD40790" s="325"/>
      <c r="EL40790" s="325"/>
    </row>
    <row r="40791" spans="56:142" x14ac:dyDescent="0.2">
      <c r="BD40791" s="325"/>
      <c r="EL40791" s="325"/>
    </row>
    <row r="40792" spans="56:142" x14ac:dyDescent="0.2">
      <c r="BD40792" s="325"/>
      <c r="EL40792" s="325"/>
    </row>
    <row r="40793" spans="56:142" x14ac:dyDescent="0.2">
      <c r="BD40793" s="325"/>
      <c r="EL40793" s="325"/>
    </row>
    <row r="40794" spans="56:142" x14ac:dyDescent="0.2">
      <c r="BD40794" s="325"/>
      <c r="EL40794" s="325"/>
    </row>
    <row r="40795" spans="56:142" x14ac:dyDescent="0.2">
      <c r="BD40795" s="325"/>
      <c r="EL40795" s="325"/>
    </row>
    <row r="40796" spans="56:142" x14ac:dyDescent="0.2">
      <c r="BD40796" s="325"/>
      <c r="EL40796" s="325"/>
    </row>
    <row r="40797" spans="56:142" x14ac:dyDescent="0.2">
      <c r="BD40797" s="325"/>
      <c r="EL40797" s="325"/>
    </row>
    <row r="40798" spans="56:142" x14ac:dyDescent="0.2">
      <c r="BD40798" s="325"/>
      <c r="EL40798" s="325"/>
    </row>
    <row r="40799" spans="56:142" x14ac:dyDescent="0.2">
      <c r="BD40799" s="325"/>
      <c r="EL40799" s="325"/>
    </row>
    <row r="40800" spans="56:142" x14ac:dyDescent="0.2">
      <c r="BD40800" s="325"/>
      <c r="EL40800" s="325"/>
    </row>
    <row r="40801" spans="56:142" x14ac:dyDescent="0.2">
      <c r="BD40801" s="325"/>
      <c r="EL40801" s="325"/>
    </row>
    <row r="40802" spans="56:142" x14ac:dyDescent="0.2">
      <c r="BD40802" s="325"/>
      <c r="EL40802" s="325"/>
    </row>
    <row r="40803" spans="56:142" x14ac:dyDescent="0.2">
      <c r="BD40803" s="325"/>
      <c r="EL40803" s="325"/>
    </row>
    <row r="40804" spans="56:142" x14ac:dyDescent="0.2">
      <c r="BD40804" s="325"/>
      <c r="EL40804" s="325"/>
    </row>
    <row r="40805" spans="56:142" x14ac:dyDescent="0.2">
      <c r="BD40805" s="325"/>
      <c r="EL40805" s="325"/>
    </row>
    <row r="40806" spans="56:142" x14ac:dyDescent="0.2">
      <c r="BD40806" s="325"/>
      <c r="EL40806" s="325"/>
    </row>
    <row r="40807" spans="56:142" x14ac:dyDescent="0.2">
      <c r="BD40807" s="325"/>
      <c r="EL40807" s="325"/>
    </row>
    <row r="40808" spans="56:142" x14ac:dyDescent="0.2">
      <c r="BD40808" s="325"/>
      <c r="EL40808" s="325"/>
    </row>
    <row r="40809" spans="56:142" x14ac:dyDescent="0.2">
      <c r="BD40809" s="325"/>
      <c r="EL40809" s="325"/>
    </row>
    <row r="40810" spans="56:142" x14ac:dyDescent="0.2">
      <c r="BD40810" s="325"/>
      <c r="EL40810" s="325"/>
    </row>
    <row r="40811" spans="56:142" x14ac:dyDescent="0.2">
      <c r="BD40811" s="325"/>
      <c r="EL40811" s="325"/>
    </row>
    <row r="40812" spans="56:142" x14ac:dyDescent="0.2">
      <c r="BD40812" s="325"/>
      <c r="EL40812" s="325"/>
    </row>
    <row r="40813" spans="56:142" x14ac:dyDescent="0.2">
      <c r="BD40813" s="325"/>
      <c r="EL40813" s="325"/>
    </row>
    <row r="40814" spans="56:142" x14ac:dyDescent="0.2">
      <c r="BD40814" s="325"/>
      <c r="EL40814" s="325"/>
    </row>
    <row r="40815" spans="56:142" x14ac:dyDescent="0.2">
      <c r="BD40815" s="325"/>
      <c r="EL40815" s="325"/>
    </row>
    <row r="40816" spans="56:142" x14ac:dyDescent="0.2">
      <c r="BD40816" s="325"/>
      <c r="EL40816" s="325"/>
    </row>
    <row r="40817" spans="56:142" x14ac:dyDescent="0.2">
      <c r="BD40817" s="325"/>
      <c r="EL40817" s="325"/>
    </row>
    <row r="40818" spans="56:142" x14ac:dyDescent="0.2">
      <c r="BD40818" s="325"/>
      <c r="EL40818" s="325"/>
    </row>
    <row r="40819" spans="56:142" x14ac:dyDescent="0.2">
      <c r="BD40819" s="325"/>
      <c r="EL40819" s="325"/>
    </row>
    <row r="40820" spans="56:142" x14ac:dyDescent="0.2">
      <c r="BD40820" s="325"/>
      <c r="EL40820" s="325"/>
    </row>
    <row r="40821" spans="56:142" x14ac:dyDescent="0.2">
      <c r="BD40821" s="325"/>
      <c r="EL40821" s="325"/>
    </row>
    <row r="40822" spans="56:142" x14ac:dyDescent="0.2">
      <c r="BD40822" s="325"/>
      <c r="EL40822" s="325"/>
    </row>
    <row r="40823" spans="56:142" x14ac:dyDescent="0.2">
      <c r="BD40823" s="325"/>
      <c r="EL40823" s="325"/>
    </row>
    <row r="40824" spans="56:142" x14ac:dyDescent="0.2">
      <c r="BD40824" s="325"/>
      <c r="EL40824" s="325"/>
    </row>
    <row r="40825" spans="56:142" x14ac:dyDescent="0.2">
      <c r="BD40825" s="325"/>
      <c r="EL40825" s="325"/>
    </row>
    <row r="40826" spans="56:142" x14ac:dyDescent="0.2">
      <c r="BD40826" s="325"/>
      <c r="EL40826" s="325"/>
    </row>
    <row r="40827" spans="56:142" x14ac:dyDescent="0.2">
      <c r="BD40827" s="325"/>
      <c r="EL40827" s="325"/>
    </row>
    <row r="40828" spans="56:142" x14ac:dyDescent="0.2">
      <c r="BD40828" s="325"/>
      <c r="EL40828" s="325"/>
    </row>
    <row r="40829" spans="56:142" x14ac:dyDescent="0.2">
      <c r="BD40829" s="325"/>
      <c r="EL40829" s="325"/>
    </row>
    <row r="40830" spans="56:142" x14ac:dyDescent="0.2">
      <c r="BD40830" s="325"/>
      <c r="EL40830" s="325"/>
    </row>
    <row r="40831" spans="56:142" x14ac:dyDescent="0.2">
      <c r="BD40831" s="325"/>
      <c r="EL40831" s="325"/>
    </row>
    <row r="40832" spans="56:142" x14ac:dyDescent="0.2">
      <c r="BD40832" s="325"/>
      <c r="EL40832" s="325"/>
    </row>
    <row r="40833" spans="56:142" x14ac:dyDescent="0.2">
      <c r="BD40833" s="325"/>
      <c r="EL40833" s="325"/>
    </row>
    <row r="40834" spans="56:142" x14ac:dyDescent="0.2">
      <c r="BD40834" s="325"/>
      <c r="EL40834" s="325"/>
    </row>
    <row r="40835" spans="56:142" x14ac:dyDescent="0.2">
      <c r="BD40835" s="325"/>
      <c r="EL40835" s="325"/>
    </row>
    <row r="40836" spans="56:142" x14ac:dyDescent="0.2">
      <c r="BD40836" s="325"/>
      <c r="EL40836" s="325"/>
    </row>
    <row r="40837" spans="56:142" x14ac:dyDescent="0.2">
      <c r="BD40837" s="325"/>
      <c r="EL40837" s="325"/>
    </row>
    <row r="40838" spans="56:142" x14ac:dyDescent="0.2">
      <c r="BD40838" s="325"/>
      <c r="EL40838" s="325"/>
    </row>
    <row r="40839" spans="56:142" x14ac:dyDescent="0.2">
      <c r="BD40839" s="325"/>
      <c r="EL40839" s="325"/>
    </row>
    <row r="40840" spans="56:142" x14ac:dyDescent="0.2">
      <c r="BD40840" s="325"/>
      <c r="EL40840" s="325"/>
    </row>
    <row r="40841" spans="56:142" x14ac:dyDescent="0.2">
      <c r="BD40841" s="325"/>
      <c r="EL40841" s="325"/>
    </row>
    <row r="40842" spans="56:142" x14ac:dyDescent="0.2">
      <c r="BD40842" s="325"/>
      <c r="EL40842" s="325"/>
    </row>
    <row r="40843" spans="56:142" x14ac:dyDescent="0.2">
      <c r="BD40843" s="325"/>
      <c r="EL40843" s="325"/>
    </row>
    <row r="40844" spans="56:142" x14ac:dyDescent="0.2">
      <c r="BD40844" s="325"/>
      <c r="EL40844" s="325"/>
    </row>
    <row r="40845" spans="56:142" x14ac:dyDescent="0.2">
      <c r="BD40845" s="325"/>
      <c r="EL40845" s="325"/>
    </row>
    <row r="40846" spans="56:142" x14ac:dyDescent="0.2">
      <c r="BD40846" s="325"/>
      <c r="EL40846" s="325"/>
    </row>
    <row r="40847" spans="56:142" x14ac:dyDescent="0.2">
      <c r="BD40847" s="325"/>
      <c r="EL40847" s="325"/>
    </row>
    <row r="40848" spans="56:142" x14ac:dyDescent="0.2">
      <c r="BD40848" s="325"/>
      <c r="EL40848" s="325"/>
    </row>
    <row r="40849" spans="56:142" x14ac:dyDescent="0.2">
      <c r="BD40849" s="325"/>
      <c r="EL40849" s="325"/>
    </row>
    <row r="40850" spans="56:142" x14ac:dyDescent="0.2">
      <c r="BD40850" s="325"/>
      <c r="EL40850" s="325"/>
    </row>
    <row r="40851" spans="56:142" x14ac:dyDescent="0.2">
      <c r="BD40851" s="325"/>
      <c r="EL40851" s="325"/>
    </row>
    <row r="40852" spans="56:142" x14ac:dyDescent="0.2">
      <c r="BD40852" s="325"/>
      <c r="EL40852" s="325"/>
    </row>
    <row r="40853" spans="56:142" x14ac:dyDescent="0.2">
      <c r="BD40853" s="325"/>
      <c r="EL40853" s="325"/>
    </row>
    <row r="40854" spans="56:142" x14ac:dyDescent="0.2">
      <c r="BD40854" s="325"/>
      <c r="EL40854" s="325"/>
    </row>
    <row r="40855" spans="56:142" x14ac:dyDescent="0.2">
      <c r="BD40855" s="325"/>
      <c r="EL40855" s="325"/>
    </row>
    <row r="40856" spans="56:142" x14ac:dyDescent="0.2">
      <c r="BD40856" s="325"/>
      <c r="EL40856" s="325"/>
    </row>
    <row r="40857" spans="56:142" x14ac:dyDescent="0.2">
      <c r="BD40857" s="325"/>
      <c r="EL40857" s="325"/>
    </row>
    <row r="40858" spans="56:142" x14ac:dyDescent="0.2">
      <c r="BD40858" s="325"/>
      <c r="EL40858" s="325"/>
    </row>
    <row r="40859" spans="56:142" x14ac:dyDescent="0.2">
      <c r="BD40859" s="325"/>
      <c r="EL40859" s="325"/>
    </row>
    <row r="40860" spans="56:142" x14ac:dyDescent="0.2">
      <c r="BD40860" s="325"/>
      <c r="EL40860" s="325"/>
    </row>
    <row r="40861" spans="56:142" x14ac:dyDescent="0.2">
      <c r="BD40861" s="325"/>
      <c r="EL40861" s="325"/>
    </row>
    <row r="40862" spans="56:142" x14ac:dyDescent="0.2">
      <c r="BD40862" s="325"/>
      <c r="EL40862" s="325"/>
    </row>
    <row r="40863" spans="56:142" x14ac:dyDescent="0.2">
      <c r="BD40863" s="325"/>
      <c r="EL40863" s="325"/>
    </row>
    <row r="40864" spans="56:142" x14ac:dyDescent="0.2">
      <c r="BD40864" s="325"/>
      <c r="EL40864" s="325"/>
    </row>
    <row r="40865" spans="56:142" x14ac:dyDescent="0.2">
      <c r="BD40865" s="325"/>
      <c r="EL40865" s="325"/>
    </row>
    <row r="40866" spans="56:142" x14ac:dyDescent="0.2">
      <c r="BD40866" s="325"/>
      <c r="EL40866" s="325"/>
    </row>
    <row r="40867" spans="56:142" x14ac:dyDescent="0.2">
      <c r="BD40867" s="325"/>
      <c r="EL40867" s="325"/>
    </row>
    <row r="40868" spans="56:142" x14ac:dyDescent="0.2">
      <c r="BD40868" s="325"/>
      <c r="EL40868" s="325"/>
    </row>
    <row r="40869" spans="56:142" x14ac:dyDescent="0.2">
      <c r="BD40869" s="325"/>
      <c r="EL40869" s="325"/>
    </row>
    <row r="40870" spans="56:142" x14ac:dyDescent="0.2">
      <c r="BD40870" s="325"/>
      <c r="EL40870" s="325"/>
    </row>
    <row r="40871" spans="56:142" x14ac:dyDescent="0.2">
      <c r="BD40871" s="325"/>
      <c r="EL40871" s="325"/>
    </row>
    <row r="40872" spans="56:142" x14ac:dyDescent="0.2">
      <c r="BD40872" s="325"/>
      <c r="EL40872" s="325"/>
    </row>
    <row r="40873" spans="56:142" x14ac:dyDescent="0.2">
      <c r="BD40873" s="325"/>
      <c r="EL40873" s="325"/>
    </row>
    <row r="40874" spans="56:142" x14ac:dyDescent="0.2">
      <c r="BD40874" s="325"/>
      <c r="EL40874" s="325"/>
    </row>
    <row r="40875" spans="56:142" x14ac:dyDescent="0.2">
      <c r="BD40875" s="325"/>
      <c r="EL40875" s="325"/>
    </row>
    <row r="40876" spans="56:142" x14ac:dyDescent="0.2">
      <c r="BD40876" s="325"/>
      <c r="EL40876" s="325"/>
    </row>
    <row r="40877" spans="56:142" x14ac:dyDescent="0.2">
      <c r="BD40877" s="325"/>
      <c r="EL40877" s="325"/>
    </row>
    <row r="40878" spans="56:142" x14ac:dyDescent="0.2">
      <c r="BD40878" s="325"/>
      <c r="EL40878" s="325"/>
    </row>
    <row r="40879" spans="56:142" x14ac:dyDescent="0.2">
      <c r="BD40879" s="325"/>
      <c r="EL40879" s="325"/>
    </row>
    <row r="40880" spans="56:142" x14ac:dyDescent="0.2">
      <c r="BD40880" s="325"/>
      <c r="EL40880" s="325"/>
    </row>
    <row r="40881" spans="56:142" x14ac:dyDescent="0.2">
      <c r="BD40881" s="325"/>
      <c r="EL40881" s="325"/>
    </row>
    <row r="40882" spans="56:142" x14ac:dyDescent="0.2">
      <c r="BD40882" s="325"/>
      <c r="EL40882" s="325"/>
    </row>
    <row r="40883" spans="56:142" x14ac:dyDescent="0.2">
      <c r="BD40883" s="325"/>
      <c r="EL40883" s="325"/>
    </row>
    <row r="40884" spans="56:142" x14ac:dyDescent="0.2">
      <c r="BD40884" s="325"/>
      <c r="EL40884" s="325"/>
    </row>
    <row r="40885" spans="56:142" x14ac:dyDescent="0.2">
      <c r="BD40885" s="325"/>
      <c r="EL40885" s="325"/>
    </row>
    <row r="40886" spans="56:142" x14ac:dyDescent="0.2">
      <c r="BD40886" s="325"/>
      <c r="EL40886" s="325"/>
    </row>
    <row r="40887" spans="56:142" x14ac:dyDescent="0.2">
      <c r="BD40887" s="325"/>
      <c r="EL40887" s="325"/>
    </row>
    <row r="40888" spans="56:142" x14ac:dyDescent="0.2">
      <c r="BD40888" s="325"/>
      <c r="EL40888" s="325"/>
    </row>
    <row r="40889" spans="56:142" x14ac:dyDescent="0.2">
      <c r="BD40889" s="325"/>
      <c r="EL40889" s="325"/>
    </row>
    <row r="40890" spans="56:142" x14ac:dyDescent="0.2">
      <c r="BD40890" s="325"/>
      <c r="EL40890" s="325"/>
    </row>
    <row r="40891" spans="56:142" x14ac:dyDescent="0.2">
      <c r="BD40891" s="325"/>
      <c r="EL40891" s="325"/>
    </row>
    <row r="40892" spans="56:142" x14ac:dyDescent="0.2">
      <c r="BD40892" s="325"/>
      <c r="EL40892" s="325"/>
    </row>
    <row r="40893" spans="56:142" x14ac:dyDescent="0.2">
      <c r="BD40893" s="325"/>
      <c r="EL40893" s="325"/>
    </row>
    <row r="40894" spans="56:142" x14ac:dyDescent="0.2">
      <c r="BD40894" s="325"/>
      <c r="EL40894" s="325"/>
    </row>
    <row r="40895" spans="56:142" x14ac:dyDescent="0.2">
      <c r="BD40895" s="325"/>
      <c r="EL40895" s="325"/>
    </row>
    <row r="40896" spans="56:142" x14ac:dyDescent="0.2">
      <c r="BD40896" s="325"/>
      <c r="EL40896" s="325"/>
    </row>
    <row r="40897" spans="56:142" x14ac:dyDescent="0.2">
      <c r="BD40897" s="325"/>
      <c r="EL40897" s="325"/>
    </row>
    <row r="40898" spans="56:142" x14ac:dyDescent="0.2">
      <c r="BD40898" s="325"/>
      <c r="EL40898" s="325"/>
    </row>
    <row r="40899" spans="56:142" x14ac:dyDescent="0.2">
      <c r="BD40899" s="325"/>
      <c r="EL40899" s="325"/>
    </row>
    <row r="40900" spans="56:142" x14ac:dyDescent="0.2">
      <c r="BD40900" s="325"/>
      <c r="EL40900" s="325"/>
    </row>
    <row r="40901" spans="56:142" x14ac:dyDescent="0.2">
      <c r="BD40901" s="325"/>
      <c r="EL40901" s="325"/>
    </row>
    <row r="40902" spans="56:142" x14ac:dyDescent="0.2">
      <c r="BD40902" s="325"/>
      <c r="EL40902" s="325"/>
    </row>
    <row r="40903" spans="56:142" x14ac:dyDescent="0.2">
      <c r="BD40903" s="325"/>
      <c r="EL40903" s="325"/>
    </row>
    <row r="40904" spans="56:142" x14ac:dyDescent="0.2">
      <c r="BD40904" s="325"/>
      <c r="EL40904" s="325"/>
    </row>
    <row r="40905" spans="56:142" x14ac:dyDescent="0.2">
      <c r="BD40905" s="325"/>
      <c r="EL40905" s="325"/>
    </row>
    <row r="40906" spans="56:142" x14ac:dyDescent="0.2">
      <c r="BD40906" s="325"/>
      <c r="EL40906" s="325"/>
    </row>
    <row r="40907" spans="56:142" x14ac:dyDescent="0.2">
      <c r="BD40907" s="325"/>
      <c r="EL40907" s="325"/>
    </row>
    <row r="40908" spans="56:142" x14ac:dyDescent="0.2">
      <c r="BD40908" s="325"/>
      <c r="EL40908" s="325"/>
    </row>
    <row r="40909" spans="56:142" x14ac:dyDescent="0.2">
      <c r="BD40909" s="325"/>
      <c r="EL40909" s="325"/>
    </row>
    <row r="40910" spans="56:142" x14ac:dyDescent="0.2">
      <c r="BD40910" s="325"/>
      <c r="EL40910" s="325"/>
    </row>
    <row r="40911" spans="56:142" x14ac:dyDescent="0.2">
      <c r="BD40911" s="325"/>
      <c r="EL40911" s="325"/>
    </row>
    <row r="40912" spans="56:142" x14ac:dyDescent="0.2">
      <c r="BD40912" s="325"/>
      <c r="EL40912" s="325"/>
    </row>
    <row r="40913" spans="56:142" x14ac:dyDescent="0.2">
      <c r="BD40913" s="325"/>
      <c r="EL40913" s="325"/>
    </row>
    <row r="40914" spans="56:142" x14ac:dyDescent="0.2">
      <c r="BD40914" s="325"/>
      <c r="EL40914" s="325"/>
    </row>
    <row r="40915" spans="56:142" x14ac:dyDescent="0.2">
      <c r="BD40915" s="325"/>
      <c r="EL40915" s="325"/>
    </row>
    <row r="40916" spans="56:142" x14ac:dyDescent="0.2">
      <c r="BD40916" s="325"/>
      <c r="EL40916" s="325"/>
    </row>
    <row r="40917" spans="56:142" x14ac:dyDescent="0.2">
      <c r="BD40917" s="325"/>
      <c r="EL40917" s="325"/>
    </row>
    <row r="40918" spans="56:142" x14ac:dyDescent="0.2">
      <c r="BD40918" s="325"/>
      <c r="EL40918" s="325"/>
    </row>
    <row r="40919" spans="56:142" x14ac:dyDescent="0.2">
      <c r="BD40919" s="325"/>
      <c r="EL40919" s="325"/>
    </row>
    <row r="40920" spans="56:142" x14ac:dyDescent="0.2">
      <c r="BD40920" s="325"/>
      <c r="EL40920" s="325"/>
    </row>
    <row r="40921" spans="56:142" x14ac:dyDescent="0.2">
      <c r="BD40921" s="325"/>
      <c r="EL40921" s="325"/>
    </row>
    <row r="40922" spans="56:142" x14ac:dyDescent="0.2">
      <c r="BD40922" s="325"/>
      <c r="EL40922" s="325"/>
    </row>
    <row r="40923" spans="56:142" x14ac:dyDescent="0.2">
      <c r="BD40923" s="325"/>
      <c r="EL40923" s="325"/>
    </row>
    <row r="40924" spans="56:142" x14ac:dyDescent="0.2">
      <c r="BD40924" s="325"/>
      <c r="EL40924" s="325"/>
    </row>
    <row r="40925" spans="56:142" x14ac:dyDescent="0.2">
      <c r="BD40925" s="325"/>
      <c r="EL40925" s="325"/>
    </row>
    <row r="40926" spans="56:142" x14ac:dyDescent="0.2">
      <c r="BD40926" s="325"/>
      <c r="EL40926" s="325"/>
    </row>
    <row r="40927" spans="56:142" x14ac:dyDescent="0.2">
      <c r="BD40927" s="325"/>
      <c r="EL40927" s="325"/>
    </row>
    <row r="40928" spans="56:142" x14ac:dyDescent="0.2">
      <c r="BD40928" s="325"/>
      <c r="EL40928" s="325"/>
    </row>
    <row r="40929" spans="56:142" x14ac:dyDescent="0.2">
      <c r="BD40929" s="325"/>
      <c r="EL40929" s="325"/>
    </row>
    <row r="40930" spans="56:142" x14ac:dyDescent="0.2">
      <c r="BD40930" s="325"/>
      <c r="EL40930" s="325"/>
    </row>
    <row r="40931" spans="56:142" x14ac:dyDescent="0.2">
      <c r="BD40931" s="325"/>
      <c r="EL40931" s="325"/>
    </row>
    <row r="40932" spans="56:142" x14ac:dyDescent="0.2">
      <c r="BD40932" s="325"/>
      <c r="EL40932" s="325"/>
    </row>
    <row r="40933" spans="56:142" x14ac:dyDescent="0.2">
      <c r="BD40933" s="325"/>
      <c r="EL40933" s="325"/>
    </row>
    <row r="40934" spans="56:142" x14ac:dyDescent="0.2">
      <c r="BD40934" s="325"/>
      <c r="EL40934" s="325"/>
    </row>
    <row r="40935" spans="56:142" x14ac:dyDescent="0.2">
      <c r="BD40935" s="325"/>
      <c r="EL40935" s="325"/>
    </row>
    <row r="40936" spans="56:142" x14ac:dyDescent="0.2">
      <c r="BD40936" s="325"/>
      <c r="EL40936" s="325"/>
    </row>
    <row r="40937" spans="56:142" x14ac:dyDescent="0.2">
      <c r="BD40937" s="325"/>
      <c r="EL40937" s="325"/>
    </row>
    <row r="40938" spans="56:142" x14ac:dyDescent="0.2">
      <c r="BD40938" s="325"/>
      <c r="EL40938" s="325"/>
    </row>
    <row r="40939" spans="56:142" x14ac:dyDescent="0.2">
      <c r="BD40939" s="325"/>
      <c r="EL40939" s="325"/>
    </row>
    <row r="40940" spans="56:142" x14ac:dyDescent="0.2">
      <c r="BD40940" s="325"/>
      <c r="EL40940" s="325"/>
    </row>
    <row r="40941" spans="56:142" x14ac:dyDescent="0.2">
      <c r="BD40941" s="325"/>
      <c r="EL40941" s="325"/>
    </row>
    <row r="40942" spans="56:142" x14ac:dyDescent="0.2">
      <c r="BD40942" s="325"/>
      <c r="EL40942" s="325"/>
    </row>
    <row r="40943" spans="56:142" x14ac:dyDescent="0.2">
      <c r="BD40943" s="325"/>
      <c r="EL40943" s="325"/>
    </row>
    <row r="40944" spans="56:142" x14ac:dyDescent="0.2">
      <c r="BD40944" s="325"/>
      <c r="EL40944" s="325"/>
    </row>
    <row r="40945" spans="56:142" x14ac:dyDescent="0.2">
      <c r="BD40945" s="325"/>
      <c r="EL40945" s="325"/>
    </row>
    <row r="40946" spans="56:142" x14ac:dyDescent="0.2">
      <c r="BD40946" s="325"/>
      <c r="EL40946" s="325"/>
    </row>
    <row r="40947" spans="56:142" x14ac:dyDescent="0.2">
      <c r="BD40947" s="325"/>
      <c r="EL40947" s="325"/>
    </row>
    <row r="40948" spans="56:142" x14ac:dyDescent="0.2">
      <c r="BD40948" s="325"/>
      <c r="EL40948" s="325"/>
    </row>
    <row r="40949" spans="56:142" x14ac:dyDescent="0.2">
      <c r="BD40949" s="325"/>
      <c r="EL40949" s="325"/>
    </row>
    <row r="40950" spans="56:142" x14ac:dyDescent="0.2">
      <c r="BD40950" s="325"/>
      <c r="EL40950" s="325"/>
    </row>
    <row r="40951" spans="56:142" x14ac:dyDescent="0.2">
      <c r="BD40951" s="325"/>
      <c r="EL40951" s="325"/>
    </row>
    <row r="40952" spans="56:142" x14ac:dyDescent="0.2">
      <c r="BD40952" s="325"/>
      <c r="EL40952" s="325"/>
    </row>
    <row r="40953" spans="56:142" x14ac:dyDescent="0.2">
      <c r="BD40953" s="325"/>
      <c r="EL40953" s="325"/>
    </row>
    <row r="40954" spans="56:142" x14ac:dyDescent="0.2">
      <c r="BD40954" s="325"/>
      <c r="EL40954" s="325"/>
    </row>
    <row r="40955" spans="56:142" x14ac:dyDescent="0.2">
      <c r="BD40955" s="325"/>
      <c r="EL40955" s="325"/>
    </row>
    <row r="40956" spans="56:142" x14ac:dyDescent="0.2">
      <c r="BD40956" s="325"/>
      <c r="EL40956" s="325"/>
    </row>
    <row r="40957" spans="56:142" x14ac:dyDescent="0.2">
      <c r="BD40957" s="325"/>
      <c r="EL40957" s="325"/>
    </row>
    <row r="40958" spans="56:142" x14ac:dyDescent="0.2">
      <c r="BD40958" s="325"/>
      <c r="EL40958" s="325"/>
    </row>
    <row r="40959" spans="56:142" x14ac:dyDescent="0.2">
      <c r="BD40959" s="325"/>
      <c r="EL40959" s="325"/>
    </row>
    <row r="40960" spans="56:142" x14ac:dyDescent="0.2">
      <c r="BD40960" s="325"/>
      <c r="EL40960" s="325"/>
    </row>
    <row r="40961" spans="56:142" x14ac:dyDescent="0.2">
      <c r="BD40961" s="325"/>
      <c r="EL40961" s="325"/>
    </row>
    <row r="40962" spans="56:142" x14ac:dyDescent="0.2">
      <c r="BD40962" s="325"/>
      <c r="EL40962" s="325"/>
    </row>
    <row r="40963" spans="56:142" x14ac:dyDescent="0.2">
      <c r="BD40963" s="325"/>
      <c r="EL40963" s="325"/>
    </row>
    <row r="40964" spans="56:142" x14ac:dyDescent="0.2">
      <c r="BD40964" s="325"/>
      <c r="EL40964" s="325"/>
    </row>
    <row r="40965" spans="56:142" x14ac:dyDescent="0.2">
      <c r="BD40965" s="325"/>
      <c r="EL40965" s="325"/>
    </row>
    <row r="40966" spans="56:142" x14ac:dyDescent="0.2">
      <c r="BD40966" s="325"/>
      <c r="EL40966" s="325"/>
    </row>
    <row r="40967" spans="56:142" x14ac:dyDescent="0.2">
      <c r="BD40967" s="325"/>
      <c r="EL40967" s="325"/>
    </row>
    <row r="40968" spans="56:142" x14ac:dyDescent="0.2">
      <c r="BD40968" s="325"/>
      <c r="EL40968" s="325"/>
    </row>
    <row r="40969" spans="56:142" x14ac:dyDescent="0.2">
      <c r="BD40969" s="325"/>
      <c r="EL40969" s="325"/>
    </row>
    <row r="40970" spans="56:142" x14ac:dyDescent="0.2">
      <c r="BD40970" s="325"/>
      <c r="EL40970" s="325"/>
    </row>
    <row r="40971" spans="56:142" x14ac:dyDescent="0.2">
      <c r="BD40971" s="325"/>
      <c r="EL40971" s="325"/>
    </row>
    <row r="40972" spans="56:142" x14ac:dyDescent="0.2">
      <c r="BD40972" s="325"/>
      <c r="EL40972" s="325"/>
    </row>
    <row r="40973" spans="56:142" x14ac:dyDescent="0.2">
      <c r="BD40973" s="325"/>
      <c r="EL40973" s="325"/>
    </row>
    <row r="40974" spans="56:142" x14ac:dyDescent="0.2">
      <c r="BD40974" s="325"/>
      <c r="EL40974" s="325"/>
    </row>
    <row r="40975" spans="56:142" x14ac:dyDescent="0.2">
      <c r="BD40975" s="325"/>
      <c r="EL40975" s="325"/>
    </row>
    <row r="40976" spans="56:142" x14ac:dyDescent="0.2">
      <c r="BD40976" s="325"/>
      <c r="EL40976" s="325"/>
    </row>
    <row r="40977" spans="56:142" x14ac:dyDescent="0.2">
      <c r="BD40977" s="325"/>
      <c r="EL40977" s="325"/>
    </row>
    <row r="40978" spans="56:142" x14ac:dyDescent="0.2">
      <c r="BD40978" s="325"/>
      <c r="EL40978" s="325"/>
    </row>
    <row r="40979" spans="56:142" x14ac:dyDescent="0.2">
      <c r="BD40979" s="325"/>
      <c r="EL40979" s="325"/>
    </row>
    <row r="40980" spans="56:142" x14ac:dyDescent="0.2">
      <c r="BD40980" s="325"/>
      <c r="EL40980" s="325"/>
    </row>
    <row r="40981" spans="56:142" x14ac:dyDescent="0.2">
      <c r="BD40981" s="325"/>
      <c r="EL40981" s="325"/>
    </row>
    <row r="40982" spans="56:142" x14ac:dyDescent="0.2">
      <c r="BD40982" s="325"/>
      <c r="EL40982" s="325"/>
    </row>
    <row r="40983" spans="56:142" x14ac:dyDescent="0.2">
      <c r="BD40983" s="325"/>
      <c r="EL40983" s="325"/>
    </row>
    <row r="40984" spans="56:142" x14ac:dyDescent="0.2">
      <c r="BD40984" s="325"/>
      <c r="EL40984" s="325"/>
    </row>
    <row r="40985" spans="56:142" x14ac:dyDescent="0.2">
      <c r="BD40985" s="325"/>
      <c r="EL40985" s="325"/>
    </row>
    <row r="40986" spans="56:142" x14ac:dyDescent="0.2">
      <c r="BD40986" s="325"/>
      <c r="EL40986" s="325"/>
    </row>
    <row r="40987" spans="56:142" x14ac:dyDescent="0.2">
      <c r="BD40987" s="325"/>
      <c r="EL40987" s="325"/>
    </row>
    <row r="40988" spans="56:142" x14ac:dyDescent="0.2">
      <c r="BD40988" s="325"/>
      <c r="EL40988" s="325"/>
    </row>
    <row r="40989" spans="56:142" x14ac:dyDescent="0.2">
      <c r="BD40989" s="325"/>
      <c r="EL40989" s="325"/>
    </row>
    <row r="40990" spans="56:142" x14ac:dyDescent="0.2">
      <c r="BD40990" s="325"/>
      <c r="EL40990" s="325"/>
    </row>
    <row r="40991" spans="56:142" x14ac:dyDescent="0.2">
      <c r="BD40991" s="325"/>
      <c r="EL40991" s="325"/>
    </row>
    <row r="40992" spans="56:142" x14ac:dyDescent="0.2">
      <c r="BD40992" s="325"/>
      <c r="EL40992" s="325"/>
    </row>
    <row r="40993" spans="56:142" x14ac:dyDescent="0.2">
      <c r="BD40993" s="325"/>
      <c r="EL40993" s="325"/>
    </row>
    <row r="40994" spans="56:142" x14ac:dyDescent="0.2">
      <c r="BD40994" s="325"/>
      <c r="EL40994" s="325"/>
    </row>
    <row r="40995" spans="56:142" x14ac:dyDescent="0.2">
      <c r="BD40995" s="325"/>
      <c r="EL40995" s="325"/>
    </row>
    <row r="40996" spans="56:142" x14ac:dyDescent="0.2">
      <c r="BD40996" s="325"/>
      <c r="EL40996" s="325"/>
    </row>
    <row r="40997" spans="56:142" x14ac:dyDescent="0.2">
      <c r="BD40997" s="325"/>
      <c r="EL40997" s="325"/>
    </row>
    <row r="40998" spans="56:142" x14ac:dyDescent="0.2">
      <c r="BD40998" s="325"/>
      <c r="EL40998" s="325"/>
    </row>
    <row r="40999" spans="56:142" x14ac:dyDescent="0.2">
      <c r="BD40999" s="325"/>
      <c r="EL40999" s="325"/>
    </row>
    <row r="41000" spans="56:142" x14ac:dyDescent="0.2">
      <c r="BD41000" s="325"/>
      <c r="EL41000" s="325"/>
    </row>
    <row r="41001" spans="56:142" x14ac:dyDescent="0.2">
      <c r="BD41001" s="325"/>
      <c r="EL41001" s="325"/>
    </row>
    <row r="41002" spans="56:142" x14ac:dyDescent="0.2">
      <c r="BD41002" s="325"/>
      <c r="EL41002" s="325"/>
    </row>
    <row r="41003" spans="56:142" x14ac:dyDescent="0.2">
      <c r="BD41003" s="325"/>
      <c r="EL41003" s="325"/>
    </row>
    <row r="41004" spans="56:142" x14ac:dyDescent="0.2">
      <c r="BD41004" s="325"/>
      <c r="EL41004" s="325"/>
    </row>
    <row r="41005" spans="56:142" x14ac:dyDescent="0.2">
      <c r="BD41005" s="325"/>
      <c r="EL41005" s="325"/>
    </row>
    <row r="41006" spans="56:142" x14ac:dyDescent="0.2">
      <c r="BD41006" s="325"/>
      <c r="EL41006" s="325"/>
    </row>
    <row r="41007" spans="56:142" x14ac:dyDescent="0.2">
      <c r="BD41007" s="325"/>
      <c r="EL41007" s="325"/>
    </row>
    <row r="41008" spans="56:142" x14ac:dyDescent="0.2">
      <c r="BD41008" s="325"/>
      <c r="EL41008" s="325"/>
    </row>
    <row r="41009" spans="56:142" x14ac:dyDescent="0.2">
      <c r="BD41009" s="325"/>
      <c r="EL41009" s="325"/>
    </row>
    <row r="41010" spans="56:142" x14ac:dyDescent="0.2">
      <c r="BD41010" s="325"/>
      <c r="EL41010" s="325"/>
    </row>
    <row r="41011" spans="56:142" x14ac:dyDescent="0.2">
      <c r="BD41011" s="325"/>
      <c r="EL41011" s="325"/>
    </row>
    <row r="41012" spans="56:142" x14ac:dyDescent="0.2">
      <c r="BD41012" s="325"/>
      <c r="EL41012" s="325"/>
    </row>
    <row r="41013" spans="56:142" x14ac:dyDescent="0.2">
      <c r="BD41013" s="325"/>
      <c r="EL41013" s="325"/>
    </row>
    <row r="41014" spans="56:142" x14ac:dyDescent="0.2">
      <c r="BD41014" s="325"/>
      <c r="EL41014" s="325"/>
    </row>
    <row r="41015" spans="56:142" x14ac:dyDescent="0.2">
      <c r="BD41015" s="325"/>
      <c r="EL41015" s="325"/>
    </row>
    <row r="41016" spans="56:142" x14ac:dyDescent="0.2">
      <c r="BD41016" s="325"/>
      <c r="EL41016" s="325"/>
    </row>
    <row r="41017" spans="56:142" x14ac:dyDescent="0.2">
      <c r="BD41017" s="325"/>
      <c r="EL41017" s="325"/>
    </row>
    <row r="41018" spans="56:142" x14ac:dyDescent="0.2">
      <c r="BD41018" s="325"/>
      <c r="EL41018" s="325"/>
    </row>
    <row r="41019" spans="56:142" x14ac:dyDescent="0.2">
      <c r="BD41019" s="325"/>
      <c r="EL41019" s="325"/>
    </row>
    <row r="41020" spans="56:142" x14ac:dyDescent="0.2">
      <c r="BD41020" s="325"/>
      <c r="EL41020" s="325"/>
    </row>
    <row r="41021" spans="56:142" x14ac:dyDescent="0.2">
      <c r="BD41021" s="325"/>
      <c r="EL41021" s="325"/>
    </row>
    <row r="41022" spans="56:142" x14ac:dyDescent="0.2">
      <c r="BD41022" s="325"/>
      <c r="EL41022" s="325"/>
    </row>
    <row r="41023" spans="56:142" x14ac:dyDescent="0.2">
      <c r="BD41023" s="325"/>
      <c r="EL41023" s="325"/>
    </row>
    <row r="41024" spans="56:142" x14ac:dyDescent="0.2">
      <c r="BD41024" s="325"/>
      <c r="EL41024" s="325"/>
    </row>
    <row r="41025" spans="56:142" x14ac:dyDescent="0.2">
      <c r="BD41025" s="325"/>
      <c r="EL41025" s="325"/>
    </row>
    <row r="41026" spans="56:142" x14ac:dyDescent="0.2">
      <c r="BD41026" s="325"/>
      <c r="EL41026" s="325"/>
    </row>
    <row r="41027" spans="56:142" x14ac:dyDescent="0.2">
      <c r="BD41027" s="325"/>
      <c r="EL41027" s="325"/>
    </row>
    <row r="41028" spans="56:142" x14ac:dyDescent="0.2">
      <c r="BD41028" s="325"/>
      <c r="EL41028" s="325"/>
    </row>
    <row r="41029" spans="56:142" x14ac:dyDescent="0.2">
      <c r="BD41029" s="325"/>
      <c r="EL41029" s="325"/>
    </row>
    <row r="41030" spans="56:142" x14ac:dyDescent="0.2">
      <c r="BD41030" s="325"/>
      <c r="EL41030" s="325"/>
    </row>
    <row r="41031" spans="56:142" x14ac:dyDescent="0.2">
      <c r="BD41031" s="325"/>
      <c r="EL41031" s="325"/>
    </row>
    <row r="41032" spans="56:142" x14ac:dyDescent="0.2">
      <c r="BD41032" s="325"/>
      <c r="EL41032" s="325"/>
    </row>
    <row r="41033" spans="56:142" x14ac:dyDescent="0.2">
      <c r="BD41033" s="325"/>
      <c r="EL41033" s="325"/>
    </row>
    <row r="41034" spans="56:142" x14ac:dyDescent="0.2">
      <c r="BD41034" s="325"/>
      <c r="EL41034" s="325"/>
    </row>
    <row r="41035" spans="56:142" x14ac:dyDescent="0.2">
      <c r="BD41035" s="325"/>
      <c r="EL41035" s="325"/>
    </row>
    <row r="41036" spans="56:142" x14ac:dyDescent="0.2">
      <c r="BD41036" s="325"/>
      <c r="EL41036" s="325"/>
    </row>
    <row r="41037" spans="56:142" x14ac:dyDescent="0.2">
      <c r="BD41037" s="325"/>
      <c r="EL41037" s="325"/>
    </row>
    <row r="41038" spans="56:142" x14ac:dyDescent="0.2">
      <c r="BD41038" s="325"/>
      <c r="EL41038" s="325"/>
    </row>
    <row r="41039" spans="56:142" x14ac:dyDescent="0.2">
      <c r="BD41039" s="325"/>
      <c r="EL41039" s="325"/>
    </row>
    <row r="41040" spans="56:142" x14ac:dyDescent="0.2">
      <c r="BD41040" s="325"/>
      <c r="EL41040" s="325"/>
    </row>
    <row r="41041" spans="56:142" x14ac:dyDescent="0.2">
      <c r="BD41041" s="325"/>
      <c r="EL41041" s="325"/>
    </row>
    <row r="41042" spans="56:142" x14ac:dyDescent="0.2">
      <c r="BD41042" s="325"/>
      <c r="EL41042" s="325"/>
    </row>
    <row r="41043" spans="56:142" x14ac:dyDescent="0.2">
      <c r="BD41043" s="325"/>
      <c r="EL41043" s="325"/>
    </row>
    <row r="41044" spans="56:142" x14ac:dyDescent="0.2">
      <c r="BD41044" s="325"/>
      <c r="EL41044" s="325"/>
    </row>
    <row r="41045" spans="56:142" x14ac:dyDescent="0.2">
      <c r="BD41045" s="325"/>
      <c r="EL41045" s="325"/>
    </row>
    <row r="41046" spans="56:142" x14ac:dyDescent="0.2">
      <c r="BD41046" s="325"/>
      <c r="EL41046" s="325"/>
    </row>
    <row r="41047" spans="56:142" x14ac:dyDescent="0.2">
      <c r="BD41047" s="325"/>
      <c r="EL41047" s="325"/>
    </row>
    <row r="41048" spans="56:142" x14ac:dyDescent="0.2">
      <c r="BD41048" s="325"/>
      <c r="EL41048" s="325"/>
    </row>
    <row r="41049" spans="56:142" x14ac:dyDescent="0.2">
      <c r="BD41049" s="325"/>
      <c r="EL41049" s="325"/>
    </row>
    <row r="41050" spans="56:142" x14ac:dyDescent="0.2">
      <c r="BD41050" s="325"/>
      <c r="EL41050" s="325"/>
    </row>
    <row r="41051" spans="56:142" x14ac:dyDescent="0.2">
      <c r="BD41051" s="325"/>
      <c r="EL41051" s="325"/>
    </row>
    <row r="41052" spans="56:142" x14ac:dyDescent="0.2">
      <c r="BD41052" s="325"/>
      <c r="EL41052" s="325"/>
    </row>
    <row r="41053" spans="56:142" x14ac:dyDescent="0.2">
      <c r="BD41053" s="325"/>
      <c r="EL41053" s="325"/>
    </row>
    <row r="41054" spans="56:142" x14ac:dyDescent="0.2">
      <c r="BD41054" s="325"/>
      <c r="EL41054" s="325"/>
    </row>
    <row r="41055" spans="56:142" x14ac:dyDescent="0.2">
      <c r="BD41055" s="325"/>
      <c r="EL41055" s="325"/>
    </row>
    <row r="41056" spans="56:142" x14ac:dyDescent="0.2">
      <c r="BD41056" s="325"/>
      <c r="EL41056" s="325"/>
    </row>
    <row r="41057" spans="56:142" x14ac:dyDescent="0.2">
      <c r="BD41057" s="325"/>
      <c r="EL41057" s="325"/>
    </row>
    <row r="41058" spans="56:142" x14ac:dyDescent="0.2">
      <c r="BD41058" s="325"/>
      <c r="EL41058" s="325"/>
    </row>
    <row r="41059" spans="56:142" x14ac:dyDescent="0.2">
      <c r="BD41059" s="325"/>
      <c r="EL41059" s="325"/>
    </row>
    <row r="41060" spans="56:142" x14ac:dyDescent="0.2">
      <c r="BD41060" s="325"/>
      <c r="EL41060" s="325"/>
    </row>
    <row r="41061" spans="56:142" x14ac:dyDescent="0.2">
      <c r="BD41061" s="325"/>
      <c r="EL41061" s="325"/>
    </row>
    <row r="41062" spans="56:142" x14ac:dyDescent="0.2">
      <c r="BD41062" s="325"/>
      <c r="EL41062" s="325"/>
    </row>
    <row r="41063" spans="56:142" x14ac:dyDescent="0.2">
      <c r="BD41063" s="325"/>
      <c r="EL41063" s="325"/>
    </row>
    <row r="41064" spans="56:142" x14ac:dyDescent="0.2">
      <c r="BD41064" s="325"/>
      <c r="EL41064" s="325"/>
    </row>
    <row r="41065" spans="56:142" x14ac:dyDescent="0.2">
      <c r="BD41065" s="325"/>
      <c r="EL41065" s="325"/>
    </row>
    <row r="41066" spans="56:142" x14ac:dyDescent="0.2">
      <c r="BD41066" s="325"/>
      <c r="EL41066" s="325"/>
    </row>
    <row r="41067" spans="56:142" x14ac:dyDescent="0.2">
      <c r="BD41067" s="325"/>
      <c r="EL41067" s="325"/>
    </row>
    <row r="41068" spans="56:142" x14ac:dyDescent="0.2">
      <c r="BD41068" s="325"/>
      <c r="EL41068" s="325"/>
    </row>
    <row r="41069" spans="56:142" x14ac:dyDescent="0.2">
      <c r="BD41069" s="325"/>
      <c r="EL41069" s="325"/>
    </row>
    <row r="41070" spans="56:142" x14ac:dyDescent="0.2">
      <c r="BD41070" s="325"/>
      <c r="EL41070" s="325"/>
    </row>
    <row r="41071" spans="56:142" x14ac:dyDescent="0.2">
      <c r="BD41071" s="325"/>
      <c r="EL41071" s="325"/>
    </row>
    <row r="41072" spans="56:142" x14ac:dyDescent="0.2">
      <c r="BD41072" s="325"/>
      <c r="EL41072" s="325"/>
    </row>
    <row r="41073" spans="56:142" x14ac:dyDescent="0.2">
      <c r="BD41073" s="325"/>
      <c r="EL41073" s="325"/>
    </row>
    <row r="41074" spans="56:142" x14ac:dyDescent="0.2">
      <c r="BD41074" s="325"/>
      <c r="EL41074" s="325"/>
    </row>
    <row r="41075" spans="56:142" x14ac:dyDescent="0.2">
      <c r="BD41075" s="325"/>
      <c r="EL41075" s="325"/>
    </row>
    <row r="41076" spans="56:142" x14ac:dyDescent="0.2">
      <c r="BD41076" s="325"/>
      <c r="EL41076" s="325"/>
    </row>
    <row r="41077" spans="56:142" x14ac:dyDescent="0.2">
      <c r="BD41077" s="325"/>
      <c r="EL41077" s="325"/>
    </row>
    <row r="41078" spans="56:142" x14ac:dyDescent="0.2">
      <c r="BD41078" s="325"/>
      <c r="EL41078" s="325"/>
    </row>
    <row r="41079" spans="56:142" x14ac:dyDescent="0.2">
      <c r="BD41079" s="325"/>
      <c r="EL41079" s="325"/>
    </row>
    <row r="41080" spans="56:142" x14ac:dyDescent="0.2">
      <c r="BD41080" s="325"/>
      <c r="EL41080" s="325"/>
    </row>
    <row r="41081" spans="56:142" x14ac:dyDescent="0.2">
      <c r="BD41081" s="325"/>
      <c r="EL41081" s="325"/>
    </row>
    <row r="41082" spans="56:142" x14ac:dyDescent="0.2">
      <c r="BD41082" s="325"/>
      <c r="EL41082" s="325"/>
    </row>
    <row r="41083" spans="56:142" x14ac:dyDescent="0.2">
      <c r="BD41083" s="325"/>
      <c r="EL41083" s="325"/>
    </row>
    <row r="41084" spans="56:142" x14ac:dyDescent="0.2">
      <c r="BD41084" s="325"/>
      <c r="EL41084" s="325"/>
    </row>
    <row r="41085" spans="56:142" x14ac:dyDescent="0.2">
      <c r="BD41085" s="325"/>
      <c r="EL41085" s="325"/>
    </row>
    <row r="41086" spans="56:142" x14ac:dyDescent="0.2">
      <c r="BD41086" s="325"/>
      <c r="EL41086" s="325"/>
    </row>
    <row r="41087" spans="56:142" x14ac:dyDescent="0.2">
      <c r="BD41087" s="325"/>
      <c r="EL41087" s="325"/>
    </row>
    <row r="41088" spans="56:142" x14ac:dyDescent="0.2">
      <c r="BD41088" s="325"/>
      <c r="EL41088" s="325"/>
    </row>
    <row r="41089" spans="56:142" x14ac:dyDescent="0.2">
      <c r="BD41089" s="325"/>
      <c r="EL41089" s="325"/>
    </row>
    <row r="41090" spans="56:142" x14ac:dyDescent="0.2">
      <c r="BD41090" s="325"/>
      <c r="EL41090" s="325"/>
    </row>
    <row r="41091" spans="56:142" x14ac:dyDescent="0.2">
      <c r="BD41091" s="325"/>
      <c r="EL41091" s="325"/>
    </row>
    <row r="41092" spans="56:142" x14ac:dyDescent="0.2">
      <c r="BD41092" s="325"/>
      <c r="EL41092" s="325"/>
    </row>
    <row r="41093" spans="56:142" x14ac:dyDescent="0.2">
      <c r="BD41093" s="325"/>
      <c r="EL41093" s="325"/>
    </row>
    <row r="41094" spans="56:142" x14ac:dyDescent="0.2">
      <c r="BD41094" s="325"/>
      <c r="EL41094" s="325"/>
    </row>
    <row r="41095" spans="56:142" x14ac:dyDescent="0.2">
      <c r="BD41095" s="325"/>
      <c r="EL41095" s="325"/>
    </row>
    <row r="41096" spans="56:142" x14ac:dyDescent="0.2">
      <c r="BD41096" s="325"/>
      <c r="EL41096" s="325"/>
    </row>
    <row r="41097" spans="56:142" x14ac:dyDescent="0.2">
      <c r="BD41097" s="325"/>
      <c r="EL41097" s="325"/>
    </row>
    <row r="41098" spans="56:142" x14ac:dyDescent="0.2">
      <c r="BD41098" s="325"/>
      <c r="EL41098" s="325"/>
    </row>
    <row r="41099" spans="56:142" x14ac:dyDescent="0.2">
      <c r="BD41099" s="325"/>
      <c r="EL41099" s="325"/>
    </row>
    <row r="41100" spans="56:142" x14ac:dyDescent="0.2">
      <c r="BD41100" s="325"/>
      <c r="EL41100" s="325"/>
    </row>
    <row r="41101" spans="56:142" x14ac:dyDescent="0.2">
      <c r="BD41101" s="325"/>
      <c r="EL41101" s="325"/>
    </row>
    <row r="41102" spans="56:142" x14ac:dyDescent="0.2">
      <c r="BD41102" s="325"/>
      <c r="EL41102" s="325"/>
    </row>
    <row r="41103" spans="56:142" x14ac:dyDescent="0.2">
      <c r="BD41103" s="325"/>
      <c r="EL41103" s="325"/>
    </row>
    <row r="41104" spans="56:142" x14ac:dyDescent="0.2">
      <c r="BD41104" s="325"/>
      <c r="EL41104" s="325"/>
    </row>
    <row r="41105" spans="56:142" x14ac:dyDescent="0.2">
      <c r="BD41105" s="325"/>
      <c r="EL41105" s="325"/>
    </row>
    <row r="41106" spans="56:142" x14ac:dyDescent="0.2">
      <c r="BD41106" s="325"/>
      <c r="EL41106" s="325"/>
    </row>
    <row r="41107" spans="56:142" x14ac:dyDescent="0.2">
      <c r="BD41107" s="325"/>
      <c r="EL41107" s="325"/>
    </row>
    <row r="41108" spans="56:142" x14ac:dyDescent="0.2">
      <c r="BD41108" s="325"/>
      <c r="EL41108" s="325"/>
    </row>
    <row r="41109" spans="56:142" x14ac:dyDescent="0.2">
      <c r="BD41109" s="325"/>
      <c r="EL41109" s="325"/>
    </row>
    <row r="41110" spans="56:142" x14ac:dyDescent="0.2">
      <c r="BD41110" s="325"/>
      <c r="EL41110" s="325"/>
    </row>
    <row r="41111" spans="56:142" x14ac:dyDescent="0.2">
      <c r="BD41111" s="325"/>
      <c r="EL41111" s="325"/>
    </row>
    <row r="41112" spans="56:142" x14ac:dyDescent="0.2">
      <c r="BD41112" s="325"/>
      <c r="EL41112" s="325"/>
    </row>
    <row r="41113" spans="56:142" x14ac:dyDescent="0.2">
      <c r="BD41113" s="325"/>
      <c r="EL41113" s="325"/>
    </row>
    <row r="41114" spans="56:142" x14ac:dyDescent="0.2">
      <c r="BD41114" s="325"/>
      <c r="EL41114" s="325"/>
    </row>
    <row r="41115" spans="56:142" x14ac:dyDescent="0.2">
      <c r="BD41115" s="325"/>
      <c r="EL41115" s="325"/>
    </row>
    <row r="41116" spans="56:142" x14ac:dyDescent="0.2">
      <c r="BD41116" s="325"/>
      <c r="EL41116" s="325"/>
    </row>
    <row r="41117" spans="56:142" x14ac:dyDescent="0.2">
      <c r="BD41117" s="325"/>
      <c r="EL41117" s="325"/>
    </row>
    <row r="41118" spans="56:142" x14ac:dyDescent="0.2">
      <c r="BD41118" s="325"/>
      <c r="EL41118" s="325"/>
    </row>
    <row r="41119" spans="56:142" x14ac:dyDescent="0.2">
      <c r="BD41119" s="325"/>
      <c r="EL41119" s="325"/>
    </row>
    <row r="41120" spans="56:142" x14ac:dyDescent="0.2">
      <c r="BD41120" s="325"/>
      <c r="EL41120" s="325"/>
    </row>
    <row r="41121" spans="56:142" x14ac:dyDescent="0.2">
      <c r="BD41121" s="325"/>
      <c r="EL41121" s="325"/>
    </row>
    <row r="41122" spans="56:142" x14ac:dyDescent="0.2">
      <c r="BD41122" s="325"/>
      <c r="EL41122" s="325"/>
    </row>
    <row r="41123" spans="56:142" x14ac:dyDescent="0.2">
      <c r="BD41123" s="325"/>
      <c r="EL41123" s="325"/>
    </row>
    <row r="41124" spans="56:142" x14ac:dyDescent="0.2">
      <c r="BD41124" s="325"/>
      <c r="EL41124" s="325"/>
    </row>
    <row r="41125" spans="56:142" x14ac:dyDescent="0.2">
      <c r="BD41125" s="325"/>
      <c r="EL41125" s="325"/>
    </row>
    <row r="41126" spans="56:142" x14ac:dyDescent="0.2">
      <c r="BD41126" s="325"/>
      <c r="EL41126" s="325"/>
    </row>
    <row r="41127" spans="56:142" x14ac:dyDescent="0.2">
      <c r="BD41127" s="325"/>
      <c r="EL41127" s="325"/>
    </row>
    <row r="41128" spans="56:142" x14ac:dyDescent="0.2">
      <c r="BD41128" s="325"/>
      <c r="EL41128" s="325"/>
    </row>
    <row r="41129" spans="56:142" x14ac:dyDescent="0.2">
      <c r="BD41129" s="325"/>
      <c r="EL41129" s="325"/>
    </row>
    <row r="41130" spans="56:142" x14ac:dyDescent="0.2">
      <c r="BD41130" s="325"/>
      <c r="EL41130" s="325"/>
    </row>
    <row r="41131" spans="56:142" x14ac:dyDescent="0.2">
      <c r="BD41131" s="325"/>
      <c r="EL41131" s="325"/>
    </row>
    <row r="41132" spans="56:142" x14ac:dyDescent="0.2">
      <c r="BD41132" s="325"/>
      <c r="EL41132" s="325"/>
    </row>
    <row r="41133" spans="56:142" x14ac:dyDescent="0.2">
      <c r="BD41133" s="325"/>
      <c r="EL41133" s="325"/>
    </row>
    <row r="41134" spans="56:142" x14ac:dyDescent="0.2">
      <c r="BD41134" s="325"/>
      <c r="EL41134" s="325"/>
    </row>
    <row r="41135" spans="56:142" x14ac:dyDescent="0.2">
      <c r="BD41135" s="325"/>
      <c r="EL41135" s="325"/>
    </row>
    <row r="41136" spans="56:142" x14ac:dyDescent="0.2">
      <c r="BD41136" s="325"/>
      <c r="EL41136" s="325"/>
    </row>
    <row r="41137" spans="56:142" x14ac:dyDescent="0.2">
      <c r="BD41137" s="325"/>
      <c r="EL41137" s="325"/>
    </row>
    <row r="41138" spans="56:142" x14ac:dyDescent="0.2">
      <c r="BD41138" s="325"/>
      <c r="EL41138" s="325"/>
    </row>
    <row r="41139" spans="56:142" x14ac:dyDescent="0.2">
      <c r="BD41139" s="325"/>
      <c r="EL41139" s="325"/>
    </row>
    <row r="41140" spans="56:142" x14ac:dyDescent="0.2">
      <c r="BD41140" s="325"/>
      <c r="EL41140" s="325"/>
    </row>
    <row r="41141" spans="56:142" x14ac:dyDescent="0.2">
      <c r="BD41141" s="325"/>
      <c r="EL41141" s="325"/>
    </row>
    <row r="41142" spans="56:142" x14ac:dyDescent="0.2">
      <c r="BD41142" s="325"/>
      <c r="EL41142" s="325"/>
    </row>
    <row r="41143" spans="56:142" x14ac:dyDescent="0.2">
      <c r="BD41143" s="325"/>
      <c r="EL41143" s="325"/>
    </row>
    <row r="41144" spans="56:142" x14ac:dyDescent="0.2">
      <c r="BD41144" s="325"/>
      <c r="EL41144" s="325"/>
    </row>
    <row r="41145" spans="56:142" x14ac:dyDescent="0.2">
      <c r="BD41145" s="325"/>
      <c r="EL41145" s="325"/>
    </row>
    <row r="41146" spans="56:142" x14ac:dyDescent="0.2">
      <c r="BD41146" s="325"/>
      <c r="EL41146" s="325"/>
    </row>
    <row r="41147" spans="56:142" x14ac:dyDescent="0.2">
      <c r="BD41147" s="325"/>
      <c r="EL41147" s="325"/>
    </row>
    <row r="41148" spans="56:142" x14ac:dyDescent="0.2">
      <c r="BD41148" s="325"/>
      <c r="EL41148" s="325"/>
    </row>
    <row r="41149" spans="56:142" x14ac:dyDescent="0.2">
      <c r="BD41149" s="325"/>
      <c r="EL41149" s="325"/>
    </row>
    <row r="41150" spans="56:142" x14ac:dyDescent="0.2">
      <c r="BD41150" s="325"/>
      <c r="EL41150" s="325"/>
    </row>
    <row r="41151" spans="56:142" x14ac:dyDescent="0.2">
      <c r="BD41151" s="325"/>
      <c r="EL41151" s="325"/>
    </row>
    <row r="41152" spans="56:142" x14ac:dyDescent="0.2">
      <c r="BD41152" s="325"/>
      <c r="EL41152" s="325"/>
    </row>
    <row r="41153" spans="56:142" x14ac:dyDescent="0.2">
      <c r="BD41153" s="325"/>
      <c r="EL41153" s="325"/>
    </row>
    <row r="41154" spans="56:142" x14ac:dyDescent="0.2">
      <c r="BD41154" s="325"/>
      <c r="EL41154" s="325"/>
    </row>
    <row r="41155" spans="56:142" x14ac:dyDescent="0.2">
      <c r="BD41155" s="325"/>
      <c r="EL41155" s="325"/>
    </row>
    <row r="41156" spans="56:142" x14ac:dyDescent="0.2">
      <c r="BD41156" s="325"/>
      <c r="EL41156" s="325"/>
    </row>
    <row r="41157" spans="56:142" x14ac:dyDescent="0.2">
      <c r="BD41157" s="325"/>
      <c r="EL41157" s="325"/>
    </row>
    <row r="41158" spans="56:142" x14ac:dyDescent="0.2">
      <c r="BD41158" s="325"/>
      <c r="EL41158" s="325"/>
    </row>
    <row r="41159" spans="56:142" x14ac:dyDescent="0.2">
      <c r="BD41159" s="325"/>
      <c r="EL41159" s="325"/>
    </row>
    <row r="41160" spans="56:142" x14ac:dyDescent="0.2">
      <c r="BD41160" s="325"/>
      <c r="EL41160" s="325"/>
    </row>
    <row r="41161" spans="56:142" x14ac:dyDescent="0.2">
      <c r="BD41161" s="325"/>
      <c r="EL41161" s="325"/>
    </row>
    <row r="41162" spans="56:142" x14ac:dyDescent="0.2">
      <c r="BD41162" s="325"/>
      <c r="EL41162" s="325"/>
    </row>
    <row r="41163" spans="56:142" x14ac:dyDescent="0.2">
      <c r="BD41163" s="325"/>
      <c r="EL41163" s="325"/>
    </row>
    <row r="41164" spans="56:142" x14ac:dyDescent="0.2">
      <c r="BD41164" s="325"/>
      <c r="EL41164" s="325"/>
    </row>
    <row r="41165" spans="56:142" x14ac:dyDescent="0.2">
      <c r="BD41165" s="325"/>
      <c r="EL41165" s="325"/>
    </row>
    <row r="41166" spans="56:142" x14ac:dyDescent="0.2">
      <c r="BD41166" s="325"/>
      <c r="EL41166" s="325"/>
    </row>
    <row r="41167" spans="56:142" x14ac:dyDescent="0.2">
      <c r="BD41167" s="325"/>
      <c r="EL41167" s="325"/>
    </row>
    <row r="41168" spans="56:142" x14ac:dyDescent="0.2">
      <c r="BD41168" s="325"/>
      <c r="EL41168" s="325"/>
    </row>
    <row r="41169" spans="56:142" x14ac:dyDescent="0.2">
      <c r="BD41169" s="325"/>
      <c r="EL41169" s="325"/>
    </row>
    <row r="41170" spans="56:142" x14ac:dyDescent="0.2">
      <c r="BD41170" s="325"/>
      <c r="EL41170" s="325"/>
    </row>
    <row r="41171" spans="56:142" x14ac:dyDescent="0.2">
      <c r="BD41171" s="325"/>
      <c r="EL41171" s="325"/>
    </row>
    <row r="41172" spans="56:142" x14ac:dyDescent="0.2">
      <c r="BD41172" s="325"/>
      <c r="EL41172" s="325"/>
    </row>
    <row r="41173" spans="56:142" x14ac:dyDescent="0.2">
      <c r="BD41173" s="325"/>
      <c r="EL41173" s="325"/>
    </row>
    <row r="41174" spans="56:142" x14ac:dyDescent="0.2">
      <c r="BD41174" s="325"/>
      <c r="EL41174" s="325"/>
    </row>
    <row r="41175" spans="56:142" x14ac:dyDescent="0.2">
      <c r="BD41175" s="325"/>
      <c r="EL41175" s="325"/>
    </row>
    <row r="41176" spans="56:142" x14ac:dyDescent="0.2">
      <c r="BD41176" s="325"/>
      <c r="EL41176" s="325"/>
    </row>
    <row r="41177" spans="56:142" x14ac:dyDescent="0.2">
      <c r="BD41177" s="325"/>
      <c r="EL41177" s="325"/>
    </row>
    <row r="41178" spans="56:142" x14ac:dyDescent="0.2">
      <c r="BD41178" s="325"/>
      <c r="EL41178" s="325"/>
    </row>
    <row r="41179" spans="56:142" x14ac:dyDescent="0.2">
      <c r="BD41179" s="325"/>
      <c r="EL41179" s="325"/>
    </row>
    <row r="41180" spans="56:142" x14ac:dyDescent="0.2">
      <c r="BD41180" s="325"/>
      <c r="EL41180" s="325"/>
    </row>
    <row r="41181" spans="56:142" x14ac:dyDescent="0.2">
      <c r="BD41181" s="325"/>
      <c r="EL41181" s="325"/>
    </row>
    <row r="41182" spans="56:142" x14ac:dyDescent="0.2">
      <c r="BD41182" s="325"/>
      <c r="EL41182" s="325"/>
    </row>
    <row r="41183" spans="56:142" x14ac:dyDescent="0.2">
      <c r="BD41183" s="325"/>
      <c r="EL41183" s="325"/>
    </row>
    <row r="41184" spans="56:142" x14ac:dyDescent="0.2">
      <c r="BD41184" s="325"/>
      <c r="EL41184" s="325"/>
    </row>
    <row r="41185" spans="56:142" x14ac:dyDescent="0.2">
      <c r="BD41185" s="325"/>
      <c r="EL41185" s="325"/>
    </row>
    <row r="41186" spans="56:142" x14ac:dyDescent="0.2">
      <c r="BD41186" s="325"/>
      <c r="EL41186" s="325"/>
    </row>
    <row r="41187" spans="56:142" x14ac:dyDescent="0.2">
      <c r="BD41187" s="325"/>
      <c r="EL41187" s="325"/>
    </row>
    <row r="41188" spans="56:142" x14ac:dyDescent="0.2">
      <c r="BD41188" s="325"/>
      <c r="EL41188" s="325"/>
    </row>
    <row r="41189" spans="56:142" x14ac:dyDescent="0.2">
      <c r="BD41189" s="325"/>
      <c r="EL41189" s="325"/>
    </row>
    <row r="41190" spans="56:142" x14ac:dyDescent="0.2">
      <c r="BD41190" s="325"/>
      <c r="EL41190" s="325"/>
    </row>
    <row r="41191" spans="56:142" x14ac:dyDescent="0.2">
      <c r="BD41191" s="325"/>
      <c r="EL41191" s="325"/>
    </row>
    <row r="41192" spans="56:142" x14ac:dyDescent="0.2">
      <c r="BD41192" s="325"/>
      <c r="EL41192" s="325"/>
    </row>
    <row r="41193" spans="56:142" x14ac:dyDescent="0.2">
      <c r="BD41193" s="325"/>
      <c r="EL41193" s="325"/>
    </row>
    <row r="41194" spans="56:142" x14ac:dyDescent="0.2">
      <c r="BD41194" s="325"/>
      <c r="EL41194" s="325"/>
    </row>
    <row r="41195" spans="56:142" x14ac:dyDescent="0.2">
      <c r="BD41195" s="325"/>
      <c r="EL41195" s="325"/>
    </row>
    <row r="41196" spans="56:142" x14ac:dyDescent="0.2">
      <c r="BD41196" s="325"/>
      <c r="EL41196" s="325"/>
    </row>
    <row r="41197" spans="56:142" x14ac:dyDescent="0.2">
      <c r="BD41197" s="325"/>
      <c r="EL41197" s="325"/>
    </row>
    <row r="41198" spans="56:142" x14ac:dyDescent="0.2">
      <c r="BD41198" s="325"/>
      <c r="EL41198" s="325"/>
    </row>
    <row r="41199" spans="56:142" x14ac:dyDescent="0.2">
      <c r="BD41199" s="325"/>
      <c r="EL41199" s="325"/>
    </row>
    <row r="41200" spans="56:142" x14ac:dyDescent="0.2">
      <c r="BD41200" s="325"/>
      <c r="EL41200" s="325"/>
    </row>
    <row r="41201" spans="56:142" x14ac:dyDescent="0.2">
      <c r="BD41201" s="325"/>
      <c r="EL41201" s="325"/>
    </row>
    <row r="41202" spans="56:142" x14ac:dyDescent="0.2">
      <c r="BD41202" s="325"/>
      <c r="EL41202" s="325"/>
    </row>
    <row r="41203" spans="56:142" x14ac:dyDescent="0.2">
      <c r="BD41203" s="325"/>
      <c r="EL41203" s="325"/>
    </row>
    <row r="41204" spans="56:142" x14ac:dyDescent="0.2">
      <c r="BD41204" s="325"/>
      <c r="EL41204" s="325"/>
    </row>
    <row r="41205" spans="56:142" x14ac:dyDescent="0.2">
      <c r="BD41205" s="325"/>
      <c r="EL41205" s="325"/>
    </row>
    <row r="41206" spans="56:142" x14ac:dyDescent="0.2">
      <c r="BD41206" s="325"/>
      <c r="EL41206" s="325"/>
    </row>
    <row r="41207" spans="56:142" x14ac:dyDescent="0.2">
      <c r="BD41207" s="325"/>
      <c r="EL41207" s="325"/>
    </row>
    <row r="41208" spans="56:142" x14ac:dyDescent="0.2">
      <c r="BD41208" s="325"/>
      <c r="EL41208" s="325"/>
    </row>
    <row r="41209" spans="56:142" x14ac:dyDescent="0.2">
      <c r="BD41209" s="325"/>
      <c r="EL41209" s="325"/>
    </row>
    <row r="41210" spans="56:142" x14ac:dyDescent="0.2">
      <c r="BD41210" s="325"/>
      <c r="EL41210" s="325"/>
    </row>
    <row r="41211" spans="56:142" x14ac:dyDescent="0.2">
      <c r="BD41211" s="325"/>
      <c r="EL41211" s="325"/>
    </row>
    <row r="41212" spans="56:142" x14ac:dyDescent="0.2">
      <c r="BD41212" s="325"/>
      <c r="EL41212" s="325"/>
    </row>
    <row r="41213" spans="56:142" x14ac:dyDescent="0.2">
      <c r="BD41213" s="325"/>
      <c r="EL41213" s="325"/>
    </row>
    <row r="41214" spans="56:142" x14ac:dyDescent="0.2">
      <c r="BD41214" s="325"/>
      <c r="EL41214" s="325"/>
    </row>
    <row r="41215" spans="56:142" x14ac:dyDescent="0.2">
      <c r="BD41215" s="325"/>
      <c r="EL41215" s="325"/>
    </row>
    <row r="41216" spans="56:142" x14ac:dyDescent="0.2">
      <c r="BD41216" s="325"/>
      <c r="EL41216" s="325"/>
    </row>
    <row r="41217" spans="56:142" x14ac:dyDescent="0.2">
      <c r="BD41217" s="325"/>
      <c r="EL41217" s="325"/>
    </row>
    <row r="41218" spans="56:142" x14ac:dyDescent="0.2">
      <c r="BD41218" s="325"/>
      <c r="EL41218" s="325"/>
    </row>
    <row r="41219" spans="56:142" x14ac:dyDescent="0.2">
      <c r="BD41219" s="325"/>
      <c r="EL41219" s="325"/>
    </row>
    <row r="41220" spans="56:142" x14ac:dyDescent="0.2">
      <c r="BD41220" s="325"/>
      <c r="EL41220" s="325"/>
    </row>
    <row r="41221" spans="56:142" x14ac:dyDescent="0.2">
      <c r="BD41221" s="325"/>
      <c r="EL41221" s="325"/>
    </row>
    <row r="41222" spans="56:142" x14ac:dyDescent="0.2">
      <c r="BD41222" s="325"/>
      <c r="EL41222" s="325"/>
    </row>
    <row r="41223" spans="56:142" x14ac:dyDescent="0.2">
      <c r="BD41223" s="325"/>
      <c r="EL41223" s="325"/>
    </row>
    <row r="41224" spans="56:142" x14ac:dyDescent="0.2">
      <c r="BD41224" s="325"/>
      <c r="EL41224" s="325"/>
    </row>
    <row r="41225" spans="56:142" x14ac:dyDescent="0.2">
      <c r="BD41225" s="325"/>
      <c r="EL41225" s="325"/>
    </row>
    <row r="41226" spans="56:142" x14ac:dyDescent="0.2">
      <c r="BD41226" s="325"/>
      <c r="EL41226" s="325"/>
    </row>
    <row r="41227" spans="56:142" x14ac:dyDescent="0.2">
      <c r="BD41227" s="325"/>
      <c r="EL41227" s="325"/>
    </row>
    <row r="41228" spans="56:142" x14ac:dyDescent="0.2">
      <c r="BD41228" s="325"/>
      <c r="EL41228" s="325"/>
    </row>
    <row r="41229" spans="56:142" x14ac:dyDescent="0.2">
      <c r="BD41229" s="325"/>
      <c r="EL41229" s="325"/>
    </row>
    <row r="41230" spans="56:142" x14ac:dyDescent="0.2">
      <c r="BD41230" s="325"/>
      <c r="EL41230" s="325"/>
    </row>
    <row r="41231" spans="56:142" x14ac:dyDescent="0.2">
      <c r="BD41231" s="325"/>
      <c r="EL41231" s="325"/>
    </row>
    <row r="41232" spans="56:142" x14ac:dyDescent="0.2">
      <c r="BD41232" s="325"/>
      <c r="EL41232" s="325"/>
    </row>
    <row r="41233" spans="56:142" x14ac:dyDescent="0.2">
      <c r="BD41233" s="325"/>
      <c r="EL41233" s="325"/>
    </row>
    <row r="41234" spans="56:142" x14ac:dyDescent="0.2">
      <c r="BD41234" s="325"/>
      <c r="EL41234" s="325"/>
    </row>
    <row r="41235" spans="56:142" x14ac:dyDescent="0.2">
      <c r="BD41235" s="325"/>
      <c r="EL41235" s="325"/>
    </row>
    <row r="41236" spans="56:142" x14ac:dyDescent="0.2">
      <c r="BD41236" s="325"/>
      <c r="EL41236" s="325"/>
    </row>
    <row r="41237" spans="56:142" x14ac:dyDescent="0.2">
      <c r="BD41237" s="325"/>
      <c r="EL41237" s="325"/>
    </row>
    <row r="41238" spans="56:142" x14ac:dyDescent="0.2">
      <c r="BD41238" s="325"/>
      <c r="EL41238" s="325"/>
    </row>
    <row r="41239" spans="56:142" x14ac:dyDescent="0.2">
      <c r="BD41239" s="325"/>
      <c r="EL41239" s="325"/>
    </row>
    <row r="41240" spans="56:142" x14ac:dyDescent="0.2">
      <c r="BD41240" s="325"/>
      <c r="EL41240" s="325"/>
    </row>
    <row r="41241" spans="56:142" x14ac:dyDescent="0.2">
      <c r="BD41241" s="325"/>
      <c r="EL41241" s="325"/>
    </row>
    <row r="41242" spans="56:142" x14ac:dyDescent="0.2">
      <c r="BD41242" s="325"/>
      <c r="EL41242" s="325"/>
    </row>
    <row r="41243" spans="56:142" x14ac:dyDescent="0.2">
      <c r="BD41243" s="325"/>
      <c r="EL41243" s="325"/>
    </row>
    <row r="41244" spans="56:142" x14ac:dyDescent="0.2">
      <c r="BD41244" s="325"/>
      <c r="EL41244" s="325"/>
    </row>
    <row r="41245" spans="56:142" x14ac:dyDescent="0.2">
      <c r="BD41245" s="325"/>
      <c r="EL41245" s="325"/>
    </row>
    <row r="41246" spans="56:142" x14ac:dyDescent="0.2">
      <c r="BD41246" s="325"/>
      <c r="EL41246" s="325"/>
    </row>
    <row r="41247" spans="56:142" x14ac:dyDescent="0.2">
      <c r="BD41247" s="325"/>
      <c r="EL41247" s="325"/>
    </row>
    <row r="41248" spans="56:142" x14ac:dyDescent="0.2">
      <c r="BD41248" s="325"/>
      <c r="EL41248" s="325"/>
    </row>
    <row r="41249" spans="56:142" x14ac:dyDescent="0.2">
      <c r="BD41249" s="325"/>
      <c r="EL41249" s="325"/>
    </row>
    <row r="41250" spans="56:142" x14ac:dyDescent="0.2">
      <c r="BD41250" s="325"/>
      <c r="EL41250" s="325"/>
    </row>
    <row r="41251" spans="56:142" x14ac:dyDescent="0.2">
      <c r="BD41251" s="325"/>
      <c r="EL41251" s="325"/>
    </row>
    <row r="41252" spans="56:142" x14ac:dyDescent="0.2">
      <c r="BD41252" s="325"/>
      <c r="EL41252" s="325"/>
    </row>
    <row r="41253" spans="56:142" x14ac:dyDescent="0.2">
      <c r="BD41253" s="325"/>
      <c r="EL41253" s="325"/>
    </row>
    <row r="41254" spans="56:142" x14ac:dyDescent="0.2">
      <c r="BD41254" s="325"/>
      <c r="EL41254" s="325"/>
    </row>
    <row r="41255" spans="56:142" x14ac:dyDescent="0.2">
      <c r="BD41255" s="325"/>
      <c r="EL41255" s="325"/>
    </row>
    <row r="41256" spans="56:142" x14ac:dyDescent="0.2">
      <c r="BD41256" s="325"/>
      <c r="EL41256" s="325"/>
    </row>
    <row r="41257" spans="56:142" x14ac:dyDescent="0.2">
      <c r="BD41257" s="325"/>
      <c r="EL41257" s="325"/>
    </row>
    <row r="41258" spans="56:142" x14ac:dyDescent="0.2">
      <c r="BD41258" s="325"/>
      <c r="EL41258" s="325"/>
    </row>
    <row r="41259" spans="56:142" x14ac:dyDescent="0.2">
      <c r="BD41259" s="325"/>
      <c r="EL41259" s="325"/>
    </row>
    <row r="41260" spans="56:142" x14ac:dyDescent="0.2">
      <c r="BD41260" s="325"/>
      <c r="EL41260" s="325"/>
    </row>
    <row r="41261" spans="56:142" x14ac:dyDescent="0.2">
      <c r="BD41261" s="325"/>
      <c r="EL41261" s="325"/>
    </row>
    <row r="41262" spans="56:142" x14ac:dyDescent="0.2">
      <c r="BD41262" s="325"/>
      <c r="EL41262" s="325"/>
    </row>
    <row r="41263" spans="56:142" x14ac:dyDescent="0.2">
      <c r="BD41263" s="325"/>
      <c r="EL41263" s="325"/>
    </row>
    <row r="41264" spans="56:142" x14ac:dyDescent="0.2">
      <c r="BD41264" s="325"/>
      <c r="EL41264" s="325"/>
    </row>
    <row r="41265" spans="56:142" x14ac:dyDescent="0.2">
      <c r="BD41265" s="325"/>
      <c r="EL41265" s="325"/>
    </row>
    <row r="41266" spans="56:142" x14ac:dyDescent="0.2">
      <c r="BD41266" s="325"/>
      <c r="EL41266" s="325"/>
    </row>
    <row r="41267" spans="56:142" x14ac:dyDescent="0.2">
      <c r="BD41267" s="325"/>
      <c r="EL41267" s="325"/>
    </row>
    <row r="41268" spans="56:142" x14ac:dyDescent="0.2">
      <c r="BD41268" s="325"/>
      <c r="EL41268" s="325"/>
    </row>
    <row r="41269" spans="56:142" x14ac:dyDescent="0.2">
      <c r="BD41269" s="325"/>
      <c r="EL41269" s="325"/>
    </row>
    <row r="41270" spans="56:142" x14ac:dyDescent="0.2">
      <c r="BD41270" s="325"/>
      <c r="EL41270" s="325"/>
    </row>
    <row r="41271" spans="56:142" x14ac:dyDescent="0.2">
      <c r="BD41271" s="325"/>
      <c r="EL41271" s="325"/>
    </row>
    <row r="41272" spans="56:142" x14ac:dyDescent="0.2">
      <c r="BD41272" s="325"/>
      <c r="EL41272" s="325"/>
    </row>
    <row r="41273" spans="56:142" x14ac:dyDescent="0.2">
      <c r="BD41273" s="325"/>
      <c r="EL41273" s="325"/>
    </row>
    <row r="41274" spans="56:142" x14ac:dyDescent="0.2">
      <c r="BD41274" s="325"/>
      <c r="EL41274" s="325"/>
    </row>
    <row r="41275" spans="56:142" x14ac:dyDescent="0.2">
      <c r="BD41275" s="325"/>
      <c r="EL41275" s="325"/>
    </row>
    <row r="41276" spans="56:142" x14ac:dyDescent="0.2">
      <c r="BD41276" s="325"/>
      <c r="EL41276" s="325"/>
    </row>
    <row r="41277" spans="56:142" x14ac:dyDescent="0.2">
      <c r="BD41277" s="325"/>
      <c r="EL41277" s="325"/>
    </row>
    <row r="41278" spans="56:142" x14ac:dyDescent="0.2">
      <c r="BD41278" s="325"/>
      <c r="EL41278" s="325"/>
    </row>
    <row r="41279" spans="56:142" x14ac:dyDescent="0.2">
      <c r="BD41279" s="325"/>
      <c r="EL41279" s="325"/>
    </row>
    <row r="41280" spans="56:142" x14ac:dyDescent="0.2">
      <c r="BD41280" s="325"/>
      <c r="EL41280" s="325"/>
    </row>
    <row r="41281" spans="56:142" x14ac:dyDescent="0.2">
      <c r="BD41281" s="325"/>
      <c r="EL41281" s="325"/>
    </row>
    <row r="41282" spans="56:142" x14ac:dyDescent="0.2">
      <c r="BD41282" s="325"/>
      <c r="EL41282" s="325"/>
    </row>
    <row r="41283" spans="56:142" x14ac:dyDescent="0.2">
      <c r="BD41283" s="325"/>
      <c r="EL41283" s="325"/>
    </row>
    <row r="41284" spans="56:142" x14ac:dyDescent="0.2">
      <c r="BD41284" s="325"/>
      <c r="EL41284" s="325"/>
    </row>
    <row r="41285" spans="56:142" x14ac:dyDescent="0.2">
      <c r="BD41285" s="325"/>
      <c r="EL41285" s="325"/>
    </row>
    <row r="41286" spans="56:142" x14ac:dyDescent="0.2">
      <c r="BD41286" s="325"/>
      <c r="EL41286" s="325"/>
    </row>
    <row r="41287" spans="56:142" x14ac:dyDescent="0.2">
      <c r="BD41287" s="325"/>
      <c r="EL41287" s="325"/>
    </row>
    <row r="41288" spans="56:142" x14ac:dyDescent="0.2">
      <c r="BD41288" s="325"/>
      <c r="EL41288" s="325"/>
    </row>
    <row r="41289" spans="56:142" x14ac:dyDescent="0.2">
      <c r="BD41289" s="325"/>
      <c r="EL41289" s="325"/>
    </row>
    <row r="41290" spans="56:142" x14ac:dyDescent="0.2">
      <c r="BD41290" s="325"/>
      <c r="EL41290" s="325"/>
    </row>
    <row r="41291" spans="56:142" x14ac:dyDescent="0.2">
      <c r="BD41291" s="325"/>
      <c r="EL41291" s="325"/>
    </row>
    <row r="41292" spans="56:142" x14ac:dyDescent="0.2">
      <c r="BD41292" s="325"/>
      <c r="EL41292" s="325"/>
    </row>
    <row r="41293" spans="56:142" x14ac:dyDescent="0.2">
      <c r="BD41293" s="325"/>
      <c r="EL41293" s="325"/>
    </row>
    <row r="41294" spans="56:142" x14ac:dyDescent="0.2">
      <c r="BD41294" s="325"/>
      <c r="EL41294" s="325"/>
    </row>
    <row r="41295" spans="56:142" x14ac:dyDescent="0.2">
      <c r="BD41295" s="325"/>
      <c r="EL41295" s="325"/>
    </row>
    <row r="41296" spans="56:142" x14ac:dyDescent="0.2">
      <c r="BD41296" s="325"/>
      <c r="EL41296" s="325"/>
    </row>
    <row r="41297" spans="56:142" x14ac:dyDescent="0.2">
      <c r="BD41297" s="325"/>
      <c r="EL41297" s="325"/>
    </row>
    <row r="41298" spans="56:142" x14ac:dyDescent="0.2">
      <c r="BD41298" s="325"/>
      <c r="EL41298" s="325"/>
    </row>
    <row r="41299" spans="56:142" x14ac:dyDescent="0.2">
      <c r="BD41299" s="325"/>
      <c r="EL41299" s="325"/>
    </row>
    <row r="41300" spans="56:142" x14ac:dyDescent="0.2">
      <c r="BD41300" s="325"/>
      <c r="EL41300" s="325"/>
    </row>
    <row r="41301" spans="56:142" x14ac:dyDescent="0.2">
      <c r="BD41301" s="325"/>
      <c r="EL41301" s="325"/>
    </row>
    <row r="41302" spans="56:142" x14ac:dyDescent="0.2">
      <c r="BD41302" s="325"/>
      <c r="EL41302" s="325"/>
    </row>
    <row r="41303" spans="56:142" x14ac:dyDescent="0.2">
      <c r="BD41303" s="325"/>
      <c r="EL41303" s="325"/>
    </row>
    <row r="41304" spans="56:142" x14ac:dyDescent="0.2">
      <c r="BD41304" s="325"/>
      <c r="EL41304" s="325"/>
    </row>
    <row r="41305" spans="56:142" x14ac:dyDescent="0.2">
      <c r="BD41305" s="325"/>
      <c r="EL41305" s="325"/>
    </row>
    <row r="41306" spans="56:142" x14ac:dyDescent="0.2">
      <c r="BD41306" s="325"/>
      <c r="EL41306" s="325"/>
    </row>
    <row r="41307" spans="56:142" x14ac:dyDescent="0.2">
      <c r="BD41307" s="325"/>
      <c r="EL41307" s="325"/>
    </row>
    <row r="41308" spans="56:142" x14ac:dyDescent="0.2">
      <c r="BD41308" s="325"/>
      <c r="EL41308" s="325"/>
    </row>
    <row r="41309" spans="56:142" x14ac:dyDescent="0.2">
      <c r="BD41309" s="325"/>
      <c r="EL41309" s="325"/>
    </row>
    <row r="41310" spans="56:142" x14ac:dyDescent="0.2">
      <c r="BD41310" s="325"/>
      <c r="EL41310" s="325"/>
    </row>
    <row r="41311" spans="56:142" x14ac:dyDescent="0.2">
      <c r="BD41311" s="325"/>
      <c r="EL41311" s="325"/>
    </row>
    <row r="41312" spans="56:142" x14ac:dyDescent="0.2">
      <c r="BD41312" s="325"/>
      <c r="EL41312" s="325"/>
    </row>
    <row r="41313" spans="56:142" x14ac:dyDescent="0.2">
      <c r="BD41313" s="325"/>
      <c r="EL41313" s="325"/>
    </row>
    <row r="41314" spans="56:142" x14ac:dyDescent="0.2">
      <c r="BD41314" s="325"/>
      <c r="EL41314" s="325"/>
    </row>
    <row r="41315" spans="56:142" x14ac:dyDescent="0.2">
      <c r="BD41315" s="325"/>
      <c r="EL41315" s="325"/>
    </row>
    <row r="41316" spans="56:142" x14ac:dyDescent="0.2">
      <c r="BD41316" s="325"/>
      <c r="EL41316" s="325"/>
    </row>
    <row r="41317" spans="56:142" x14ac:dyDescent="0.2">
      <c r="BD41317" s="325"/>
      <c r="EL41317" s="325"/>
    </row>
    <row r="41318" spans="56:142" x14ac:dyDescent="0.2">
      <c r="BD41318" s="325"/>
      <c r="EL41318" s="325"/>
    </row>
    <row r="41319" spans="56:142" x14ac:dyDescent="0.2">
      <c r="BD41319" s="325"/>
      <c r="EL41319" s="325"/>
    </row>
    <row r="41320" spans="56:142" x14ac:dyDescent="0.2">
      <c r="BD41320" s="325"/>
      <c r="EL41320" s="325"/>
    </row>
    <row r="41321" spans="56:142" x14ac:dyDescent="0.2">
      <c r="BD41321" s="325"/>
      <c r="EL41321" s="325"/>
    </row>
    <row r="41322" spans="56:142" x14ac:dyDescent="0.2">
      <c r="BD41322" s="325"/>
      <c r="EL41322" s="325"/>
    </row>
    <row r="41323" spans="56:142" x14ac:dyDescent="0.2">
      <c r="BD41323" s="325"/>
      <c r="EL41323" s="325"/>
    </row>
    <row r="41324" spans="56:142" x14ac:dyDescent="0.2">
      <c r="BD41324" s="325"/>
      <c r="EL41324" s="325"/>
    </row>
    <row r="41325" spans="56:142" x14ac:dyDescent="0.2">
      <c r="BD41325" s="325"/>
      <c r="EL41325" s="325"/>
    </row>
    <row r="41326" spans="56:142" x14ac:dyDescent="0.2">
      <c r="BD41326" s="325"/>
      <c r="EL41326" s="325"/>
    </row>
    <row r="41327" spans="56:142" x14ac:dyDescent="0.2">
      <c r="BD41327" s="325"/>
      <c r="EL41327" s="325"/>
    </row>
    <row r="41328" spans="56:142" x14ac:dyDescent="0.2">
      <c r="BD41328" s="325"/>
      <c r="EL41328" s="325"/>
    </row>
    <row r="41329" spans="56:142" x14ac:dyDescent="0.2">
      <c r="BD41329" s="325"/>
      <c r="EL41329" s="325"/>
    </row>
    <row r="41330" spans="56:142" x14ac:dyDescent="0.2">
      <c r="BD41330" s="325"/>
      <c r="EL41330" s="325"/>
    </row>
    <row r="41331" spans="56:142" x14ac:dyDescent="0.2">
      <c r="BD41331" s="325"/>
      <c r="EL41331" s="325"/>
    </row>
    <row r="41332" spans="56:142" x14ac:dyDescent="0.2">
      <c r="BD41332" s="325"/>
      <c r="EL41332" s="325"/>
    </row>
    <row r="41333" spans="56:142" x14ac:dyDescent="0.2">
      <c r="BD41333" s="325"/>
      <c r="EL41333" s="325"/>
    </row>
    <row r="41334" spans="56:142" x14ac:dyDescent="0.2">
      <c r="BD41334" s="325"/>
      <c r="EL41334" s="325"/>
    </row>
    <row r="41335" spans="56:142" x14ac:dyDescent="0.2">
      <c r="BD41335" s="325"/>
      <c r="EL41335" s="325"/>
    </row>
    <row r="41336" spans="56:142" x14ac:dyDescent="0.2">
      <c r="BD41336" s="325"/>
      <c r="EL41336" s="325"/>
    </row>
    <row r="41337" spans="56:142" x14ac:dyDescent="0.2">
      <c r="BD41337" s="325"/>
      <c r="EL41337" s="325"/>
    </row>
    <row r="41338" spans="56:142" x14ac:dyDescent="0.2">
      <c r="BD41338" s="325"/>
      <c r="EL41338" s="325"/>
    </row>
    <row r="41339" spans="56:142" x14ac:dyDescent="0.2">
      <c r="BD41339" s="325"/>
      <c r="EL41339" s="325"/>
    </row>
    <row r="41340" spans="56:142" x14ac:dyDescent="0.2">
      <c r="BD41340" s="325"/>
      <c r="EL41340" s="325"/>
    </row>
    <row r="41341" spans="56:142" x14ac:dyDescent="0.2">
      <c r="BD41341" s="325"/>
      <c r="EL41341" s="325"/>
    </row>
    <row r="41342" spans="56:142" x14ac:dyDescent="0.2">
      <c r="BD41342" s="325"/>
      <c r="EL41342" s="325"/>
    </row>
    <row r="41343" spans="56:142" x14ac:dyDescent="0.2">
      <c r="BD41343" s="325"/>
      <c r="EL41343" s="325"/>
    </row>
    <row r="41344" spans="56:142" x14ac:dyDescent="0.2">
      <c r="BD41344" s="325"/>
      <c r="EL41344" s="325"/>
    </row>
    <row r="41345" spans="56:142" x14ac:dyDescent="0.2">
      <c r="BD41345" s="325"/>
      <c r="EL41345" s="325"/>
    </row>
    <row r="41346" spans="56:142" x14ac:dyDescent="0.2">
      <c r="BD41346" s="325"/>
      <c r="EL41346" s="325"/>
    </row>
    <row r="41347" spans="56:142" x14ac:dyDescent="0.2">
      <c r="BD41347" s="325"/>
      <c r="EL41347" s="325"/>
    </row>
    <row r="41348" spans="56:142" x14ac:dyDescent="0.2">
      <c r="BD41348" s="325"/>
      <c r="EL41348" s="325"/>
    </row>
    <row r="41349" spans="56:142" x14ac:dyDescent="0.2">
      <c r="BD41349" s="325"/>
      <c r="EL41349" s="325"/>
    </row>
    <row r="41350" spans="56:142" x14ac:dyDescent="0.2">
      <c r="BD41350" s="325"/>
      <c r="EL41350" s="325"/>
    </row>
    <row r="41351" spans="56:142" x14ac:dyDescent="0.2">
      <c r="BD41351" s="325"/>
      <c r="EL41351" s="325"/>
    </row>
    <row r="41352" spans="56:142" x14ac:dyDescent="0.2">
      <c r="BD41352" s="325"/>
      <c r="EL41352" s="325"/>
    </row>
    <row r="41353" spans="56:142" x14ac:dyDescent="0.2">
      <c r="BD41353" s="325"/>
      <c r="EL41353" s="325"/>
    </row>
    <row r="41354" spans="56:142" x14ac:dyDescent="0.2">
      <c r="BD41354" s="325"/>
      <c r="EL41354" s="325"/>
    </row>
    <row r="41355" spans="56:142" x14ac:dyDescent="0.2">
      <c r="BD41355" s="325"/>
      <c r="EL41355" s="325"/>
    </row>
    <row r="41356" spans="56:142" x14ac:dyDescent="0.2">
      <c r="BD41356" s="325"/>
      <c r="EL41356" s="325"/>
    </row>
    <row r="41357" spans="56:142" x14ac:dyDescent="0.2">
      <c r="BD41357" s="325"/>
      <c r="EL41357" s="325"/>
    </row>
    <row r="41358" spans="56:142" x14ac:dyDescent="0.2">
      <c r="BD41358" s="325"/>
      <c r="EL41358" s="325"/>
    </row>
    <row r="41359" spans="56:142" x14ac:dyDescent="0.2">
      <c r="BD41359" s="325"/>
      <c r="EL41359" s="325"/>
    </row>
    <row r="41360" spans="56:142" x14ac:dyDescent="0.2">
      <c r="BD41360" s="325"/>
      <c r="EL41360" s="325"/>
    </row>
    <row r="41361" spans="56:142" x14ac:dyDescent="0.2">
      <c r="BD41361" s="325"/>
      <c r="EL41361" s="325"/>
    </row>
    <row r="41362" spans="56:142" x14ac:dyDescent="0.2">
      <c r="BD41362" s="325"/>
      <c r="EL41362" s="325"/>
    </row>
    <row r="41363" spans="56:142" x14ac:dyDescent="0.2">
      <c r="BD41363" s="325"/>
      <c r="EL41363" s="325"/>
    </row>
    <row r="41364" spans="56:142" x14ac:dyDescent="0.2">
      <c r="BD41364" s="325"/>
      <c r="EL41364" s="325"/>
    </row>
    <row r="41365" spans="56:142" x14ac:dyDescent="0.2">
      <c r="BD41365" s="325"/>
      <c r="EL41365" s="325"/>
    </row>
    <row r="41366" spans="56:142" x14ac:dyDescent="0.2">
      <c r="BD41366" s="325"/>
      <c r="EL41366" s="325"/>
    </row>
    <row r="41367" spans="56:142" x14ac:dyDescent="0.2">
      <c r="BD41367" s="325"/>
      <c r="EL41367" s="325"/>
    </row>
    <row r="41368" spans="56:142" x14ac:dyDescent="0.2">
      <c r="BD41368" s="325"/>
      <c r="EL41368" s="325"/>
    </row>
    <row r="41369" spans="56:142" x14ac:dyDescent="0.2">
      <c r="BD41369" s="325"/>
      <c r="EL41369" s="325"/>
    </row>
    <row r="41370" spans="56:142" x14ac:dyDescent="0.2">
      <c r="BD41370" s="325"/>
      <c r="EL41370" s="325"/>
    </row>
    <row r="41371" spans="56:142" x14ac:dyDescent="0.2">
      <c r="BD41371" s="325"/>
      <c r="EL41371" s="325"/>
    </row>
    <row r="41372" spans="56:142" x14ac:dyDescent="0.2">
      <c r="BD41372" s="325"/>
      <c r="EL41372" s="325"/>
    </row>
    <row r="41373" spans="56:142" x14ac:dyDescent="0.2">
      <c r="BD41373" s="325"/>
      <c r="EL41373" s="325"/>
    </row>
    <row r="41374" spans="56:142" x14ac:dyDescent="0.2">
      <c r="BD41374" s="325"/>
      <c r="EL41374" s="325"/>
    </row>
    <row r="41375" spans="56:142" x14ac:dyDescent="0.2">
      <c r="BD41375" s="325"/>
      <c r="EL41375" s="325"/>
    </row>
    <row r="41376" spans="56:142" x14ac:dyDescent="0.2">
      <c r="BD41376" s="325"/>
      <c r="EL41376" s="325"/>
    </row>
    <row r="41377" spans="56:142" x14ac:dyDescent="0.2">
      <c r="BD41377" s="325"/>
      <c r="EL41377" s="325"/>
    </row>
    <row r="41378" spans="56:142" x14ac:dyDescent="0.2">
      <c r="BD41378" s="325"/>
      <c r="EL41378" s="325"/>
    </row>
    <row r="41379" spans="56:142" x14ac:dyDescent="0.2">
      <c r="BD41379" s="325"/>
      <c r="EL41379" s="325"/>
    </row>
    <row r="41380" spans="56:142" x14ac:dyDescent="0.2">
      <c r="BD41380" s="325"/>
      <c r="EL41380" s="325"/>
    </row>
    <row r="41381" spans="56:142" x14ac:dyDescent="0.2">
      <c r="BD41381" s="325"/>
      <c r="EL41381" s="325"/>
    </row>
    <row r="41382" spans="56:142" x14ac:dyDescent="0.2">
      <c r="BD41382" s="325"/>
      <c r="EL41382" s="325"/>
    </row>
    <row r="41383" spans="56:142" x14ac:dyDescent="0.2">
      <c r="BD41383" s="325"/>
      <c r="EL41383" s="325"/>
    </row>
    <row r="41384" spans="56:142" x14ac:dyDescent="0.2">
      <c r="BD41384" s="325"/>
      <c r="EL41384" s="325"/>
    </row>
    <row r="41385" spans="56:142" x14ac:dyDescent="0.2">
      <c r="BD41385" s="325"/>
      <c r="EL41385" s="325"/>
    </row>
    <row r="41386" spans="56:142" x14ac:dyDescent="0.2">
      <c r="BD41386" s="325"/>
      <c r="EL41386" s="325"/>
    </row>
    <row r="41387" spans="56:142" x14ac:dyDescent="0.2">
      <c r="BD41387" s="325"/>
      <c r="EL41387" s="325"/>
    </row>
    <row r="41388" spans="56:142" x14ac:dyDescent="0.2">
      <c r="BD41388" s="325"/>
      <c r="EL41388" s="325"/>
    </row>
    <row r="41389" spans="56:142" x14ac:dyDescent="0.2">
      <c r="BD41389" s="325"/>
      <c r="EL41389" s="325"/>
    </row>
    <row r="41390" spans="56:142" x14ac:dyDescent="0.2">
      <c r="BD41390" s="325"/>
      <c r="EL41390" s="325"/>
    </row>
    <row r="41391" spans="56:142" x14ac:dyDescent="0.2">
      <c r="BD41391" s="325"/>
      <c r="EL41391" s="325"/>
    </row>
    <row r="41392" spans="56:142" x14ac:dyDescent="0.2">
      <c r="BD41392" s="325"/>
      <c r="EL41392" s="325"/>
    </row>
    <row r="41393" spans="56:142" x14ac:dyDescent="0.2">
      <c r="BD41393" s="325"/>
      <c r="EL41393" s="325"/>
    </row>
    <row r="41394" spans="56:142" x14ac:dyDescent="0.2">
      <c r="BD41394" s="325"/>
      <c r="EL41394" s="325"/>
    </row>
    <row r="41395" spans="56:142" x14ac:dyDescent="0.2">
      <c r="BD41395" s="325"/>
      <c r="EL41395" s="325"/>
    </row>
    <row r="41396" spans="56:142" x14ac:dyDescent="0.2">
      <c r="BD41396" s="325"/>
      <c r="EL41396" s="325"/>
    </row>
    <row r="41397" spans="56:142" x14ac:dyDescent="0.2">
      <c r="BD41397" s="325"/>
      <c r="EL41397" s="325"/>
    </row>
    <row r="41398" spans="56:142" x14ac:dyDescent="0.2">
      <c r="BD41398" s="325"/>
      <c r="EL41398" s="325"/>
    </row>
    <row r="41399" spans="56:142" x14ac:dyDescent="0.2">
      <c r="BD41399" s="325"/>
      <c r="EL41399" s="325"/>
    </row>
    <row r="41400" spans="56:142" x14ac:dyDescent="0.2">
      <c r="BD41400" s="325"/>
      <c r="EL41400" s="325"/>
    </row>
    <row r="41401" spans="56:142" x14ac:dyDescent="0.2">
      <c r="BD41401" s="325"/>
      <c r="EL41401" s="325"/>
    </row>
    <row r="41402" spans="56:142" x14ac:dyDescent="0.2">
      <c r="BD41402" s="325"/>
      <c r="EL41402" s="325"/>
    </row>
    <row r="41403" spans="56:142" x14ac:dyDescent="0.2">
      <c r="BD41403" s="325"/>
      <c r="EL41403" s="325"/>
    </row>
    <row r="41404" spans="56:142" x14ac:dyDescent="0.2">
      <c r="BD41404" s="325"/>
      <c r="EL41404" s="325"/>
    </row>
    <row r="41405" spans="56:142" x14ac:dyDescent="0.2">
      <c r="BD41405" s="325"/>
      <c r="EL41405" s="325"/>
    </row>
    <row r="41406" spans="56:142" x14ac:dyDescent="0.2">
      <c r="BD41406" s="325"/>
      <c r="EL41406" s="325"/>
    </row>
    <row r="41407" spans="56:142" x14ac:dyDescent="0.2">
      <c r="BD41407" s="325"/>
      <c r="EL41407" s="325"/>
    </row>
    <row r="41408" spans="56:142" x14ac:dyDescent="0.2">
      <c r="BD41408" s="325"/>
      <c r="EL41408" s="325"/>
    </row>
    <row r="41409" spans="56:142" x14ac:dyDescent="0.2">
      <c r="BD41409" s="325"/>
      <c r="EL41409" s="325"/>
    </row>
    <row r="41410" spans="56:142" x14ac:dyDescent="0.2">
      <c r="BD41410" s="325"/>
      <c r="EL41410" s="325"/>
    </row>
    <row r="41411" spans="56:142" x14ac:dyDescent="0.2">
      <c r="BD41411" s="325"/>
      <c r="EL41411" s="325"/>
    </row>
    <row r="41412" spans="56:142" x14ac:dyDescent="0.2">
      <c r="BD41412" s="325"/>
      <c r="EL41412" s="325"/>
    </row>
    <row r="41413" spans="56:142" x14ac:dyDescent="0.2">
      <c r="BD41413" s="325"/>
      <c r="EL41413" s="325"/>
    </row>
    <row r="41414" spans="56:142" x14ac:dyDescent="0.2">
      <c r="BD41414" s="325"/>
      <c r="EL41414" s="325"/>
    </row>
    <row r="41415" spans="56:142" x14ac:dyDescent="0.2">
      <c r="BD41415" s="325"/>
      <c r="EL41415" s="325"/>
    </row>
    <row r="41416" spans="56:142" x14ac:dyDescent="0.2">
      <c r="BD41416" s="325"/>
      <c r="EL41416" s="325"/>
    </row>
    <row r="41417" spans="56:142" x14ac:dyDescent="0.2">
      <c r="BD41417" s="325"/>
      <c r="EL41417" s="325"/>
    </row>
    <row r="41418" spans="56:142" x14ac:dyDescent="0.2">
      <c r="BD41418" s="325"/>
      <c r="EL41418" s="325"/>
    </row>
    <row r="41419" spans="56:142" x14ac:dyDescent="0.2">
      <c r="BD41419" s="325"/>
      <c r="EL41419" s="325"/>
    </row>
    <row r="41420" spans="56:142" x14ac:dyDescent="0.2">
      <c r="BD41420" s="325"/>
      <c r="EL41420" s="325"/>
    </row>
    <row r="41421" spans="56:142" x14ac:dyDescent="0.2">
      <c r="BD41421" s="325"/>
      <c r="EL41421" s="325"/>
    </row>
    <row r="41422" spans="56:142" x14ac:dyDescent="0.2">
      <c r="BD41422" s="325"/>
      <c r="EL41422" s="325"/>
    </row>
    <row r="41423" spans="56:142" x14ac:dyDescent="0.2">
      <c r="BD41423" s="325"/>
      <c r="EL41423" s="325"/>
    </row>
    <row r="41424" spans="56:142" x14ac:dyDescent="0.2">
      <c r="BD41424" s="325"/>
      <c r="EL41424" s="325"/>
    </row>
    <row r="41425" spans="56:142" x14ac:dyDescent="0.2">
      <c r="BD41425" s="325"/>
      <c r="EL41425" s="325"/>
    </row>
    <row r="41426" spans="56:142" x14ac:dyDescent="0.2">
      <c r="BD41426" s="325"/>
      <c r="EL41426" s="325"/>
    </row>
    <row r="41427" spans="56:142" x14ac:dyDescent="0.2">
      <c r="BD41427" s="325"/>
      <c r="EL41427" s="325"/>
    </row>
    <row r="41428" spans="56:142" x14ac:dyDescent="0.2">
      <c r="BD41428" s="325"/>
      <c r="EL41428" s="325"/>
    </row>
    <row r="41429" spans="56:142" x14ac:dyDescent="0.2">
      <c r="BD41429" s="325"/>
      <c r="EL41429" s="325"/>
    </row>
    <row r="41430" spans="56:142" x14ac:dyDescent="0.2">
      <c r="BD41430" s="325"/>
      <c r="EL41430" s="325"/>
    </row>
    <row r="41431" spans="56:142" x14ac:dyDescent="0.2">
      <c r="BD41431" s="325"/>
      <c r="EL41431" s="325"/>
    </row>
    <row r="41432" spans="56:142" x14ac:dyDescent="0.2">
      <c r="BD41432" s="325"/>
      <c r="EL41432" s="325"/>
    </row>
    <row r="41433" spans="56:142" x14ac:dyDescent="0.2">
      <c r="BD41433" s="325"/>
      <c r="EL41433" s="325"/>
    </row>
    <row r="41434" spans="56:142" x14ac:dyDescent="0.2">
      <c r="BD41434" s="325"/>
      <c r="EL41434" s="325"/>
    </row>
    <row r="41435" spans="56:142" x14ac:dyDescent="0.2">
      <c r="BD41435" s="325"/>
      <c r="EL41435" s="325"/>
    </row>
    <row r="41436" spans="56:142" x14ac:dyDescent="0.2">
      <c r="BD41436" s="325"/>
      <c r="EL41436" s="325"/>
    </row>
    <row r="41437" spans="56:142" x14ac:dyDescent="0.2">
      <c r="BD41437" s="325"/>
      <c r="EL41437" s="325"/>
    </row>
    <row r="41438" spans="56:142" x14ac:dyDescent="0.2">
      <c r="BD41438" s="325"/>
      <c r="EL41438" s="325"/>
    </row>
    <row r="41439" spans="56:142" x14ac:dyDescent="0.2">
      <c r="BD41439" s="325"/>
      <c r="EL41439" s="325"/>
    </row>
    <row r="41440" spans="56:142" x14ac:dyDescent="0.2">
      <c r="BD41440" s="325"/>
      <c r="EL41440" s="325"/>
    </row>
    <row r="41441" spans="56:142" x14ac:dyDescent="0.2">
      <c r="BD41441" s="325"/>
      <c r="EL41441" s="325"/>
    </row>
    <row r="41442" spans="56:142" x14ac:dyDescent="0.2">
      <c r="BD41442" s="325"/>
      <c r="EL41442" s="325"/>
    </row>
    <row r="41443" spans="56:142" x14ac:dyDescent="0.2">
      <c r="BD41443" s="325"/>
      <c r="EL41443" s="325"/>
    </row>
    <row r="41444" spans="56:142" x14ac:dyDescent="0.2">
      <c r="BD41444" s="325"/>
      <c r="EL41444" s="325"/>
    </row>
    <row r="41445" spans="56:142" x14ac:dyDescent="0.2">
      <c r="BD41445" s="325"/>
      <c r="EL41445" s="325"/>
    </row>
    <row r="41446" spans="56:142" x14ac:dyDescent="0.2">
      <c r="BD41446" s="325"/>
      <c r="EL41446" s="325"/>
    </row>
    <row r="41447" spans="56:142" x14ac:dyDescent="0.2">
      <c r="BD41447" s="325"/>
      <c r="EL41447" s="325"/>
    </row>
    <row r="41448" spans="56:142" x14ac:dyDescent="0.2">
      <c r="BD41448" s="325"/>
      <c r="EL41448" s="325"/>
    </row>
    <row r="41449" spans="56:142" x14ac:dyDescent="0.2">
      <c r="BD41449" s="325"/>
      <c r="EL41449" s="325"/>
    </row>
    <row r="41450" spans="56:142" x14ac:dyDescent="0.2">
      <c r="BD41450" s="325"/>
      <c r="EL41450" s="325"/>
    </row>
    <row r="41451" spans="56:142" x14ac:dyDescent="0.2">
      <c r="BD41451" s="325"/>
      <c r="EL41451" s="325"/>
    </row>
    <row r="41452" spans="56:142" x14ac:dyDescent="0.2">
      <c r="BD41452" s="325"/>
      <c r="EL41452" s="325"/>
    </row>
    <row r="41453" spans="56:142" x14ac:dyDescent="0.2">
      <c r="BD41453" s="325"/>
      <c r="EL41453" s="325"/>
    </row>
    <row r="41454" spans="56:142" x14ac:dyDescent="0.2">
      <c r="BD41454" s="325"/>
      <c r="EL41454" s="325"/>
    </row>
    <row r="41455" spans="56:142" x14ac:dyDescent="0.2">
      <c r="BD41455" s="325"/>
      <c r="EL41455" s="325"/>
    </row>
    <row r="41456" spans="56:142" x14ac:dyDescent="0.2">
      <c r="BD41456" s="325"/>
      <c r="EL41456" s="325"/>
    </row>
    <row r="41457" spans="56:142" x14ac:dyDescent="0.2">
      <c r="BD41457" s="325"/>
      <c r="EL41457" s="325"/>
    </row>
    <row r="41458" spans="56:142" x14ac:dyDescent="0.2">
      <c r="BD41458" s="325"/>
      <c r="EL41458" s="325"/>
    </row>
    <row r="41459" spans="56:142" x14ac:dyDescent="0.2">
      <c r="BD41459" s="325"/>
      <c r="EL41459" s="325"/>
    </row>
    <row r="41460" spans="56:142" x14ac:dyDescent="0.2">
      <c r="BD41460" s="325"/>
      <c r="EL41460" s="325"/>
    </row>
    <row r="41461" spans="56:142" x14ac:dyDescent="0.2">
      <c r="BD41461" s="325"/>
      <c r="EL41461" s="325"/>
    </row>
    <row r="41462" spans="56:142" x14ac:dyDescent="0.2">
      <c r="BD41462" s="325"/>
      <c r="EL41462" s="325"/>
    </row>
    <row r="41463" spans="56:142" x14ac:dyDescent="0.2">
      <c r="BD41463" s="325"/>
      <c r="EL41463" s="325"/>
    </row>
    <row r="41464" spans="56:142" x14ac:dyDescent="0.2">
      <c r="BD41464" s="325"/>
      <c r="EL41464" s="325"/>
    </row>
    <row r="41465" spans="56:142" x14ac:dyDescent="0.2">
      <c r="BD41465" s="325"/>
      <c r="EL41465" s="325"/>
    </row>
    <row r="41466" spans="56:142" x14ac:dyDescent="0.2">
      <c r="BD41466" s="325"/>
      <c r="EL41466" s="325"/>
    </row>
    <row r="41467" spans="56:142" x14ac:dyDescent="0.2">
      <c r="BD41467" s="325"/>
      <c r="EL41467" s="325"/>
    </row>
    <row r="41468" spans="56:142" x14ac:dyDescent="0.2">
      <c r="BD41468" s="325"/>
      <c r="EL41468" s="325"/>
    </row>
    <row r="41469" spans="56:142" x14ac:dyDescent="0.2">
      <c r="BD41469" s="325"/>
      <c r="EL41469" s="325"/>
    </row>
    <row r="41470" spans="56:142" x14ac:dyDescent="0.2">
      <c r="BD41470" s="325"/>
      <c r="EL41470" s="325"/>
    </row>
    <row r="41471" spans="56:142" x14ac:dyDescent="0.2">
      <c r="BD41471" s="325"/>
      <c r="EL41471" s="325"/>
    </row>
    <row r="41472" spans="56:142" x14ac:dyDescent="0.2">
      <c r="BD41472" s="325"/>
      <c r="EL41472" s="325"/>
    </row>
    <row r="41473" spans="56:142" x14ac:dyDescent="0.2">
      <c r="BD41473" s="325"/>
      <c r="EL41473" s="325"/>
    </row>
    <row r="41474" spans="56:142" x14ac:dyDescent="0.2">
      <c r="BD41474" s="325"/>
      <c r="EL41474" s="325"/>
    </row>
    <row r="41475" spans="56:142" x14ac:dyDescent="0.2">
      <c r="BD41475" s="325"/>
      <c r="EL41475" s="325"/>
    </row>
    <row r="41476" spans="56:142" x14ac:dyDescent="0.2">
      <c r="BD41476" s="325"/>
      <c r="EL41476" s="325"/>
    </row>
    <row r="41477" spans="56:142" x14ac:dyDescent="0.2">
      <c r="BD41477" s="325"/>
      <c r="EL41477" s="325"/>
    </row>
    <row r="41478" spans="56:142" x14ac:dyDescent="0.2">
      <c r="BD41478" s="325"/>
      <c r="EL41478" s="325"/>
    </row>
    <row r="41479" spans="56:142" x14ac:dyDescent="0.2">
      <c r="BD41479" s="325"/>
      <c r="EL41479" s="325"/>
    </row>
    <row r="41480" spans="56:142" x14ac:dyDescent="0.2">
      <c r="BD41480" s="325"/>
      <c r="EL41480" s="325"/>
    </row>
    <row r="41481" spans="56:142" x14ac:dyDescent="0.2">
      <c r="BD41481" s="325"/>
      <c r="EL41481" s="325"/>
    </row>
    <row r="41482" spans="56:142" x14ac:dyDescent="0.2">
      <c r="BD41482" s="325"/>
      <c r="EL41482" s="325"/>
    </row>
    <row r="41483" spans="56:142" x14ac:dyDescent="0.2">
      <c r="BD41483" s="325"/>
      <c r="EL41483" s="325"/>
    </row>
    <row r="41484" spans="56:142" x14ac:dyDescent="0.2">
      <c r="BD41484" s="325"/>
      <c r="EL41484" s="325"/>
    </row>
    <row r="41485" spans="56:142" x14ac:dyDescent="0.2">
      <c r="BD41485" s="325"/>
      <c r="EL41485" s="325"/>
    </row>
    <row r="41486" spans="56:142" x14ac:dyDescent="0.2">
      <c r="BD41486" s="325"/>
      <c r="EL41486" s="325"/>
    </row>
    <row r="41487" spans="56:142" x14ac:dyDescent="0.2">
      <c r="BD41487" s="325"/>
      <c r="EL41487" s="325"/>
    </row>
    <row r="41488" spans="56:142" x14ac:dyDescent="0.2">
      <c r="BD41488" s="325"/>
      <c r="EL41488" s="325"/>
    </row>
    <row r="41489" spans="56:142" x14ac:dyDescent="0.2">
      <c r="BD41489" s="325"/>
      <c r="EL41489" s="325"/>
    </row>
    <row r="41490" spans="56:142" x14ac:dyDescent="0.2">
      <c r="BD41490" s="325"/>
      <c r="EL41490" s="325"/>
    </row>
    <row r="41491" spans="56:142" x14ac:dyDescent="0.2">
      <c r="BD41491" s="325"/>
      <c r="EL41491" s="325"/>
    </row>
    <row r="41492" spans="56:142" x14ac:dyDescent="0.2">
      <c r="BD41492" s="325"/>
      <c r="EL41492" s="325"/>
    </row>
    <row r="41493" spans="56:142" x14ac:dyDescent="0.2">
      <c r="BD41493" s="325"/>
      <c r="EL41493" s="325"/>
    </row>
    <row r="41494" spans="56:142" x14ac:dyDescent="0.2">
      <c r="BD41494" s="325"/>
      <c r="EL41494" s="325"/>
    </row>
    <row r="41495" spans="56:142" x14ac:dyDescent="0.2">
      <c r="BD41495" s="325"/>
      <c r="EL41495" s="325"/>
    </row>
    <row r="41496" spans="56:142" x14ac:dyDescent="0.2">
      <c r="BD41496" s="325"/>
      <c r="EL41496" s="325"/>
    </row>
    <row r="41497" spans="56:142" x14ac:dyDescent="0.2">
      <c r="BD41497" s="325"/>
      <c r="EL41497" s="325"/>
    </row>
    <row r="41498" spans="56:142" x14ac:dyDescent="0.2">
      <c r="BD41498" s="325"/>
      <c r="EL41498" s="325"/>
    </row>
    <row r="41499" spans="56:142" x14ac:dyDescent="0.2">
      <c r="BD41499" s="325"/>
      <c r="EL41499" s="325"/>
    </row>
    <row r="41500" spans="56:142" x14ac:dyDescent="0.2">
      <c r="BD41500" s="325"/>
      <c r="EL41500" s="325"/>
    </row>
    <row r="41501" spans="56:142" x14ac:dyDescent="0.2">
      <c r="BD41501" s="325"/>
      <c r="EL41501" s="325"/>
    </row>
    <row r="41502" spans="56:142" x14ac:dyDescent="0.2">
      <c r="BD41502" s="325"/>
      <c r="EL41502" s="325"/>
    </row>
    <row r="41503" spans="56:142" x14ac:dyDescent="0.2">
      <c r="BD41503" s="325"/>
      <c r="EL41503" s="325"/>
    </row>
    <row r="41504" spans="56:142" x14ac:dyDescent="0.2">
      <c r="BD41504" s="325"/>
      <c r="EL41504" s="325"/>
    </row>
    <row r="41505" spans="56:142" x14ac:dyDescent="0.2">
      <c r="BD41505" s="325"/>
      <c r="EL41505" s="325"/>
    </row>
    <row r="41506" spans="56:142" x14ac:dyDescent="0.2">
      <c r="BD41506" s="325"/>
      <c r="EL41506" s="325"/>
    </row>
    <row r="41507" spans="56:142" x14ac:dyDescent="0.2">
      <c r="BD41507" s="325"/>
      <c r="EL41507" s="325"/>
    </row>
    <row r="41508" spans="56:142" x14ac:dyDescent="0.2">
      <c r="BD41508" s="325"/>
      <c r="EL41508" s="325"/>
    </row>
    <row r="41509" spans="56:142" x14ac:dyDescent="0.2">
      <c r="BD41509" s="325"/>
      <c r="EL41509" s="325"/>
    </row>
    <row r="41510" spans="56:142" x14ac:dyDescent="0.2">
      <c r="BD41510" s="325"/>
      <c r="EL41510" s="325"/>
    </row>
    <row r="41511" spans="56:142" x14ac:dyDescent="0.2">
      <c r="BD41511" s="325"/>
      <c r="EL41511" s="325"/>
    </row>
    <row r="41512" spans="56:142" x14ac:dyDescent="0.2">
      <c r="BD41512" s="325"/>
      <c r="EL41512" s="325"/>
    </row>
    <row r="41513" spans="56:142" x14ac:dyDescent="0.2">
      <c r="BD41513" s="325"/>
      <c r="EL41513" s="325"/>
    </row>
    <row r="41514" spans="56:142" x14ac:dyDescent="0.2">
      <c r="BD41514" s="325"/>
      <c r="EL41514" s="325"/>
    </row>
    <row r="41515" spans="56:142" x14ac:dyDescent="0.2">
      <c r="BD41515" s="325"/>
      <c r="EL41515" s="325"/>
    </row>
    <row r="41516" spans="56:142" x14ac:dyDescent="0.2">
      <c r="BD41516" s="325"/>
      <c r="EL41516" s="325"/>
    </row>
    <row r="41517" spans="56:142" x14ac:dyDescent="0.2">
      <c r="BD41517" s="325"/>
      <c r="EL41517" s="325"/>
    </row>
    <row r="41518" spans="56:142" x14ac:dyDescent="0.2">
      <c r="BD41518" s="325"/>
      <c r="EL41518" s="325"/>
    </row>
    <row r="41519" spans="56:142" x14ac:dyDescent="0.2">
      <c r="BD41519" s="325"/>
      <c r="EL41519" s="325"/>
    </row>
    <row r="41520" spans="56:142" x14ac:dyDescent="0.2">
      <c r="BD41520" s="325"/>
      <c r="EL41520" s="325"/>
    </row>
    <row r="41521" spans="56:142" x14ac:dyDescent="0.2">
      <c r="BD41521" s="325"/>
      <c r="EL41521" s="325"/>
    </row>
    <row r="41522" spans="56:142" x14ac:dyDescent="0.2">
      <c r="BD41522" s="325"/>
      <c r="EL41522" s="325"/>
    </row>
    <row r="41523" spans="56:142" x14ac:dyDescent="0.2">
      <c r="BD41523" s="325"/>
      <c r="EL41523" s="325"/>
    </row>
    <row r="41524" spans="56:142" x14ac:dyDescent="0.2">
      <c r="BD41524" s="325"/>
      <c r="EL41524" s="325"/>
    </row>
    <row r="41525" spans="56:142" x14ac:dyDescent="0.2">
      <c r="BD41525" s="325"/>
      <c r="EL41525" s="325"/>
    </row>
    <row r="41526" spans="56:142" x14ac:dyDescent="0.2">
      <c r="BD41526" s="325"/>
      <c r="EL41526" s="325"/>
    </row>
    <row r="41527" spans="56:142" x14ac:dyDescent="0.2">
      <c r="BD41527" s="325"/>
      <c r="EL41527" s="325"/>
    </row>
    <row r="41528" spans="56:142" x14ac:dyDescent="0.2">
      <c r="BD41528" s="325"/>
      <c r="EL41528" s="325"/>
    </row>
    <row r="41529" spans="56:142" x14ac:dyDescent="0.2">
      <c r="BD41529" s="325"/>
      <c r="EL41529" s="325"/>
    </row>
    <row r="41530" spans="56:142" x14ac:dyDescent="0.2">
      <c r="BD41530" s="325"/>
      <c r="EL41530" s="325"/>
    </row>
    <row r="41531" spans="56:142" x14ac:dyDescent="0.2">
      <c r="BD41531" s="325"/>
      <c r="EL41531" s="325"/>
    </row>
    <row r="41532" spans="56:142" x14ac:dyDescent="0.2">
      <c r="BD41532" s="325"/>
      <c r="EL41532" s="325"/>
    </row>
    <row r="41533" spans="56:142" x14ac:dyDescent="0.2">
      <c r="BD41533" s="325"/>
      <c r="EL41533" s="325"/>
    </row>
    <row r="41534" spans="56:142" x14ac:dyDescent="0.2">
      <c r="BD41534" s="325"/>
      <c r="EL41534" s="325"/>
    </row>
    <row r="41535" spans="56:142" x14ac:dyDescent="0.2">
      <c r="BD41535" s="325"/>
      <c r="EL41535" s="325"/>
    </row>
    <row r="41536" spans="56:142" x14ac:dyDescent="0.2">
      <c r="BD41536" s="325"/>
      <c r="EL41536" s="325"/>
    </row>
    <row r="41537" spans="56:142" x14ac:dyDescent="0.2">
      <c r="BD41537" s="325"/>
      <c r="EL41537" s="325"/>
    </row>
    <row r="41538" spans="56:142" x14ac:dyDescent="0.2">
      <c r="BD41538" s="325"/>
      <c r="EL41538" s="325"/>
    </row>
    <row r="41539" spans="56:142" x14ac:dyDescent="0.2">
      <c r="BD41539" s="325"/>
      <c r="EL41539" s="325"/>
    </row>
    <row r="41540" spans="56:142" x14ac:dyDescent="0.2">
      <c r="BD41540" s="325"/>
      <c r="EL41540" s="325"/>
    </row>
    <row r="41541" spans="56:142" x14ac:dyDescent="0.2">
      <c r="BD41541" s="325"/>
      <c r="EL41541" s="325"/>
    </row>
    <row r="41542" spans="56:142" x14ac:dyDescent="0.2">
      <c r="BD41542" s="325"/>
      <c r="EL41542" s="325"/>
    </row>
    <row r="41543" spans="56:142" x14ac:dyDescent="0.2">
      <c r="BD41543" s="325"/>
      <c r="EL41543" s="325"/>
    </row>
    <row r="41544" spans="56:142" x14ac:dyDescent="0.2">
      <c r="BD41544" s="325"/>
      <c r="EL41544" s="325"/>
    </row>
    <row r="41545" spans="56:142" x14ac:dyDescent="0.2">
      <c r="BD41545" s="325"/>
      <c r="EL41545" s="325"/>
    </row>
    <row r="41546" spans="56:142" x14ac:dyDescent="0.2">
      <c r="BD41546" s="325"/>
      <c r="EL41546" s="325"/>
    </row>
    <row r="41547" spans="56:142" x14ac:dyDescent="0.2">
      <c r="BD41547" s="325"/>
      <c r="EL41547" s="325"/>
    </row>
    <row r="41548" spans="56:142" x14ac:dyDescent="0.2">
      <c r="BD41548" s="325"/>
      <c r="EL41548" s="325"/>
    </row>
    <row r="41549" spans="56:142" x14ac:dyDescent="0.2">
      <c r="BD41549" s="325"/>
      <c r="EL41549" s="325"/>
    </row>
    <row r="41550" spans="56:142" x14ac:dyDescent="0.2">
      <c r="BD41550" s="325"/>
      <c r="EL41550" s="325"/>
    </row>
    <row r="41551" spans="56:142" x14ac:dyDescent="0.2">
      <c r="BD41551" s="325"/>
      <c r="EL41551" s="325"/>
    </row>
    <row r="41552" spans="56:142" x14ac:dyDescent="0.2">
      <c r="BD41552" s="325"/>
      <c r="EL41552" s="325"/>
    </row>
    <row r="41553" spans="56:142" x14ac:dyDescent="0.2">
      <c r="BD41553" s="325"/>
      <c r="EL41553" s="325"/>
    </row>
    <row r="41554" spans="56:142" x14ac:dyDescent="0.2">
      <c r="BD41554" s="325"/>
      <c r="EL41554" s="325"/>
    </row>
    <row r="41555" spans="56:142" x14ac:dyDescent="0.2">
      <c r="BD41555" s="325"/>
      <c r="EL41555" s="325"/>
    </row>
    <row r="41556" spans="56:142" x14ac:dyDescent="0.2">
      <c r="BD41556" s="325"/>
      <c r="EL41556" s="325"/>
    </row>
    <row r="41557" spans="56:142" x14ac:dyDescent="0.2">
      <c r="BD41557" s="325"/>
      <c r="EL41557" s="325"/>
    </row>
    <row r="41558" spans="56:142" x14ac:dyDescent="0.2">
      <c r="BD41558" s="325"/>
      <c r="EL41558" s="325"/>
    </row>
    <row r="41559" spans="56:142" x14ac:dyDescent="0.2">
      <c r="BD41559" s="325"/>
      <c r="EL41559" s="325"/>
    </row>
    <row r="41560" spans="56:142" x14ac:dyDescent="0.2">
      <c r="BD41560" s="325"/>
      <c r="EL41560" s="325"/>
    </row>
    <row r="41561" spans="56:142" x14ac:dyDescent="0.2">
      <c r="BD41561" s="325"/>
      <c r="EL41561" s="325"/>
    </row>
    <row r="41562" spans="56:142" x14ac:dyDescent="0.2">
      <c r="BD41562" s="325"/>
      <c r="EL41562" s="325"/>
    </row>
    <row r="41563" spans="56:142" x14ac:dyDescent="0.2">
      <c r="BD41563" s="325"/>
      <c r="EL41563" s="325"/>
    </row>
    <row r="41564" spans="56:142" x14ac:dyDescent="0.2">
      <c r="BD41564" s="325"/>
      <c r="EL41564" s="325"/>
    </row>
    <row r="41565" spans="56:142" x14ac:dyDescent="0.2">
      <c r="BD41565" s="325"/>
      <c r="EL41565" s="325"/>
    </row>
    <row r="41566" spans="56:142" x14ac:dyDescent="0.2">
      <c r="BD41566" s="325"/>
      <c r="EL41566" s="325"/>
    </row>
    <row r="41567" spans="56:142" x14ac:dyDescent="0.2">
      <c r="BD41567" s="325"/>
      <c r="EL41567" s="325"/>
    </row>
    <row r="41568" spans="56:142" x14ac:dyDescent="0.2">
      <c r="BD41568" s="325"/>
      <c r="EL41568" s="325"/>
    </row>
    <row r="41569" spans="56:142" x14ac:dyDescent="0.2">
      <c r="BD41569" s="325"/>
      <c r="EL41569" s="325"/>
    </row>
    <row r="41570" spans="56:142" x14ac:dyDescent="0.2">
      <c r="BD41570" s="325"/>
      <c r="EL41570" s="325"/>
    </row>
    <row r="41571" spans="56:142" x14ac:dyDescent="0.2">
      <c r="BD41571" s="325"/>
      <c r="EL41571" s="325"/>
    </row>
    <row r="41572" spans="56:142" x14ac:dyDescent="0.2">
      <c r="BD41572" s="325"/>
      <c r="EL41572" s="325"/>
    </row>
    <row r="41573" spans="56:142" x14ac:dyDescent="0.2">
      <c r="BD41573" s="325"/>
      <c r="EL41573" s="325"/>
    </row>
    <row r="41574" spans="56:142" x14ac:dyDescent="0.2">
      <c r="BD41574" s="325"/>
      <c r="EL41574" s="325"/>
    </row>
    <row r="41575" spans="56:142" x14ac:dyDescent="0.2">
      <c r="BD41575" s="325"/>
      <c r="EL41575" s="325"/>
    </row>
    <row r="41576" spans="56:142" x14ac:dyDescent="0.2">
      <c r="BD41576" s="325"/>
      <c r="EL41576" s="325"/>
    </row>
    <row r="41577" spans="56:142" x14ac:dyDescent="0.2">
      <c r="BD41577" s="325"/>
      <c r="EL41577" s="325"/>
    </row>
    <row r="41578" spans="56:142" x14ac:dyDescent="0.2">
      <c r="BD41578" s="325"/>
      <c r="EL41578" s="325"/>
    </row>
    <row r="41579" spans="56:142" x14ac:dyDescent="0.2">
      <c r="BD41579" s="325"/>
      <c r="EL41579" s="325"/>
    </row>
    <row r="41580" spans="56:142" x14ac:dyDescent="0.2">
      <c r="BD41580" s="325"/>
      <c r="EL41580" s="325"/>
    </row>
    <row r="41581" spans="56:142" x14ac:dyDescent="0.2">
      <c r="BD41581" s="325"/>
      <c r="EL41581" s="325"/>
    </row>
    <row r="41582" spans="56:142" x14ac:dyDescent="0.2">
      <c r="BD41582" s="325"/>
      <c r="EL41582" s="325"/>
    </row>
    <row r="41583" spans="56:142" x14ac:dyDescent="0.2">
      <c r="BD41583" s="325"/>
      <c r="EL41583" s="325"/>
    </row>
    <row r="41584" spans="56:142" x14ac:dyDescent="0.2">
      <c r="BD41584" s="325"/>
      <c r="EL41584" s="325"/>
    </row>
    <row r="41585" spans="56:142" x14ac:dyDescent="0.2">
      <c r="BD41585" s="325"/>
      <c r="EL41585" s="325"/>
    </row>
    <row r="41586" spans="56:142" x14ac:dyDescent="0.2">
      <c r="BD41586" s="325"/>
      <c r="EL41586" s="325"/>
    </row>
    <row r="41587" spans="56:142" x14ac:dyDescent="0.2">
      <c r="BD41587" s="325"/>
      <c r="EL41587" s="325"/>
    </row>
    <row r="41588" spans="56:142" x14ac:dyDescent="0.2">
      <c r="BD41588" s="325"/>
      <c r="EL41588" s="325"/>
    </row>
    <row r="41589" spans="56:142" x14ac:dyDescent="0.2">
      <c r="BD41589" s="325"/>
      <c r="EL41589" s="325"/>
    </row>
    <row r="41590" spans="56:142" x14ac:dyDescent="0.2">
      <c r="BD41590" s="325"/>
      <c r="EL41590" s="325"/>
    </row>
    <row r="41591" spans="56:142" x14ac:dyDescent="0.2">
      <c r="BD41591" s="325"/>
      <c r="EL41591" s="325"/>
    </row>
    <row r="41592" spans="56:142" x14ac:dyDescent="0.2">
      <c r="BD41592" s="325"/>
      <c r="EL41592" s="325"/>
    </row>
    <row r="41593" spans="56:142" x14ac:dyDescent="0.2">
      <c r="BD41593" s="325"/>
      <c r="EL41593" s="325"/>
    </row>
    <row r="41594" spans="56:142" x14ac:dyDescent="0.2">
      <c r="BD41594" s="325"/>
      <c r="EL41594" s="325"/>
    </row>
    <row r="41595" spans="56:142" x14ac:dyDescent="0.2">
      <c r="BD41595" s="325"/>
      <c r="EL41595" s="325"/>
    </row>
    <row r="41596" spans="56:142" x14ac:dyDescent="0.2">
      <c r="BD41596" s="325"/>
      <c r="EL41596" s="325"/>
    </row>
    <row r="41597" spans="56:142" x14ac:dyDescent="0.2">
      <c r="BD41597" s="325"/>
      <c r="EL41597" s="325"/>
    </row>
    <row r="41598" spans="56:142" x14ac:dyDescent="0.2">
      <c r="BD41598" s="325"/>
      <c r="EL41598" s="325"/>
    </row>
    <row r="41599" spans="56:142" x14ac:dyDescent="0.2">
      <c r="BD41599" s="325"/>
      <c r="EL41599" s="325"/>
    </row>
    <row r="41600" spans="56:142" x14ac:dyDescent="0.2">
      <c r="BD41600" s="325"/>
      <c r="EL41600" s="325"/>
    </row>
    <row r="41601" spans="56:142" x14ac:dyDescent="0.2">
      <c r="BD41601" s="325"/>
      <c r="EL41601" s="325"/>
    </row>
    <row r="41602" spans="56:142" x14ac:dyDescent="0.2">
      <c r="BD41602" s="325"/>
      <c r="EL41602" s="325"/>
    </row>
    <row r="41603" spans="56:142" x14ac:dyDescent="0.2">
      <c r="BD41603" s="325"/>
      <c r="EL41603" s="325"/>
    </row>
    <row r="41604" spans="56:142" x14ac:dyDescent="0.2">
      <c r="BD41604" s="325"/>
      <c r="EL41604" s="325"/>
    </row>
    <row r="41605" spans="56:142" x14ac:dyDescent="0.2">
      <c r="BD41605" s="325"/>
      <c r="EL41605" s="325"/>
    </row>
    <row r="41606" spans="56:142" x14ac:dyDescent="0.2">
      <c r="BD41606" s="325"/>
      <c r="EL41606" s="325"/>
    </row>
    <row r="41607" spans="56:142" x14ac:dyDescent="0.2">
      <c r="BD41607" s="325"/>
      <c r="EL41607" s="325"/>
    </row>
    <row r="41608" spans="56:142" x14ac:dyDescent="0.2">
      <c r="BD41608" s="325"/>
      <c r="EL41608" s="325"/>
    </row>
    <row r="41609" spans="56:142" x14ac:dyDescent="0.2">
      <c r="BD41609" s="325"/>
      <c r="EL41609" s="325"/>
    </row>
    <row r="41610" spans="56:142" x14ac:dyDescent="0.2">
      <c r="BD41610" s="325"/>
      <c r="EL41610" s="325"/>
    </row>
    <row r="41611" spans="56:142" x14ac:dyDescent="0.2">
      <c r="BD41611" s="325"/>
      <c r="EL41611" s="325"/>
    </row>
    <row r="41612" spans="56:142" x14ac:dyDescent="0.2">
      <c r="BD41612" s="325"/>
      <c r="EL41612" s="325"/>
    </row>
    <row r="41613" spans="56:142" x14ac:dyDescent="0.2">
      <c r="BD41613" s="325"/>
      <c r="EL41613" s="325"/>
    </row>
    <row r="41614" spans="56:142" x14ac:dyDescent="0.2">
      <c r="BD41614" s="325"/>
      <c r="EL41614" s="325"/>
    </row>
    <row r="41615" spans="56:142" x14ac:dyDescent="0.2">
      <c r="BD41615" s="325"/>
      <c r="EL41615" s="325"/>
    </row>
    <row r="41616" spans="56:142" x14ac:dyDescent="0.2">
      <c r="BD41616" s="325"/>
      <c r="EL41616" s="325"/>
    </row>
    <row r="41617" spans="56:142" x14ac:dyDescent="0.2">
      <c r="BD41617" s="325"/>
      <c r="EL41617" s="325"/>
    </row>
    <row r="41618" spans="56:142" x14ac:dyDescent="0.2">
      <c r="BD41618" s="325"/>
      <c r="EL41618" s="325"/>
    </row>
    <row r="41619" spans="56:142" x14ac:dyDescent="0.2">
      <c r="BD41619" s="325"/>
      <c r="EL41619" s="325"/>
    </row>
    <row r="41620" spans="56:142" x14ac:dyDescent="0.2">
      <c r="BD41620" s="325"/>
      <c r="EL41620" s="325"/>
    </row>
    <row r="41621" spans="56:142" x14ac:dyDescent="0.2">
      <c r="BD41621" s="325"/>
      <c r="EL41621" s="325"/>
    </row>
    <row r="41622" spans="56:142" x14ac:dyDescent="0.2">
      <c r="BD41622" s="325"/>
      <c r="EL41622" s="325"/>
    </row>
    <row r="41623" spans="56:142" x14ac:dyDescent="0.2">
      <c r="BD41623" s="325"/>
      <c r="EL41623" s="325"/>
    </row>
    <row r="41624" spans="56:142" x14ac:dyDescent="0.2">
      <c r="BD41624" s="325"/>
      <c r="EL41624" s="325"/>
    </row>
    <row r="41625" spans="56:142" x14ac:dyDescent="0.2">
      <c r="BD41625" s="325"/>
      <c r="EL41625" s="325"/>
    </row>
    <row r="41626" spans="56:142" x14ac:dyDescent="0.2">
      <c r="BD41626" s="325"/>
      <c r="EL41626" s="325"/>
    </row>
    <row r="41627" spans="56:142" x14ac:dyDescent="0.2">
      <c r="BD41627" s="325"/>
      <c r="EL41627" s="325"/>
    </row>
    <row r="41628" spans="56:142" x14ac:dyDescent="0.2">
      <c r="BD41628" s="325"/>
      <c r="EL41628" s="325"/>
    </row>
    <row r="41629" spans="56:142" x14ac:dyDescent="0.2">
      <c r="BD41629" s="325"/>
      <c r="EL41629" s="325"/>
    </row>
    <row r="41630" spans="56:142" x14ac:dyDescent="0.2">
      <c r="BD41630" s="325"/>
      <c r="EL41630" s="325"/>
    </row>
    <row r="41631" spans="56:142" x14ac:dyDescent="0.2">
      <c r="BD41631" s="325"/>
      <c r="EL41631" s="325"/>
    </row>
    <row r="41632" spans="56:142" x14ac:dyDescent="0.2">
      <c r="BD41632" s="325"/>
      <c r="EL41632" s="325"/>
    </row>
    <row r="41633" spans="56:142" x14ac:dyDescent="0.2">
      <c r="BD41633" s="325"/>
      <c r="EL41633" s="325"/>
    </row>
    <row r="41634" spans="56:142" x14ac:dyDescent="0.2">
      <c r="BD41634" s="325"/>
      <c r="EL41634" s="325"/>
    </row>
    <row r="41635" spans="56:142" x14ac:dyDescent="0.2">
      <c r="BD41635" s="325"/>
      <c r="EL41635" s="325"/>
    </row>
    <row r="41636" spans="56:142" x14ac:dyDescent="0.2">
      <c r="BD41636" s="325"/>
      <c r="EL41636" s="325"/>
    </row>
    <row r="41637" spans="56:142" x14ac:dyDescent="0.2">
      <c r="BD41637" s="325"/>
      <c r="EL41637" s="325"/>
    </row>
    <row r="41638" spans="56:142" x14ac:dyDescent="0.2">
      <c r="BD41638" s="325"/>
      <c r="EL41638" s="325"/>
    </row>
    <row r="41639" spans="56:142" x14ac:dyDescent="0.2">
      <c r="BD41639" s="325"/>
      <c r="EL41639" s="325"/>
    </row>
    <row r="41640" spans="56:142" x14ac:dyDescent="0.2">
      <c r="BD41640" s="325"/>
      <c r="EL41640" s="325"/>
    </row>
    <row r="41641" spans="56:142" x14ac:dyDescent="0.2">
      <c r="BD41641" s="325"/>
      <c r="EL41641" s="325"/>
    </row>
    <row r="41642" spans="56:142" x14ac:dyDescent="0.2">
      <c r="BD41642" s="325"/>
      <c r="EL41642" s="325"/>
    </row>
    <row r="41643" spans="56:142" x14ac:dyDescent="0.2">
      <c r="BD41643" s="325"/>
      <c r="EL41643" s="325"/>
    </row>
    <row r="41644" spans="56:142" x14ac:dyDescent="0.2">
      <c r="BD41644" s="325"/>
      <c r="EL41644" s="325"/>
    </row>
    <row r="41645" spans="56:142" x14ac:dyDescent="0.2">
      <c r="BD41645" s="325"/>
      <c r="EL41645" s="325"/>
    </row>
    <row r="41646" spans="56:142" x14ac:dyDescent="0.2">
      <c r="BD41646" s="325"/>
      <c r="EL41646" s="325"/>
    </row>
    <row r="41647" spans="56:142" x14ac:dyDescent="0.2">
      <c r="BD41647" s="325"/>
      <c r="EL41647" s="325"/>
    </row>
    <row r="41648" spans="56:142" x14ac:dyDescent="0.2">
      <c r="BD41648" s="325"/>
      <c r="EL41648" s="325"/>
    </row>
    <row r="41649" spans="56:142" x14ac:dyDescent="0.2">
      <c r="BD41649" s="325"/>
      <c r="EL41649" s="325"/>
    </row>
    <row r="41650" spans="56:142" x14ac:dyDescent="0.2">
      <c r="BD41650" s="325"/>
      <c r="EL41650" s="325"/>
    </row>
    <row r="41651" spans="56:142" x14ac:dyDescent="0.2">
      <c r="BD41651" s="325"/>
      <c r="EL41651" s="325"/>
    </row>
    <row r="41652" spans="56:142" x14ac:dyDescent="0.2">
      <c r="BD41652" s="325"/>
      <c r="EL41652" s="325"/>
    </row>
    <row r="41653" spans="56:142" x14ac:dyDescent="0.2">
      <c r="BD41653" s="325"/>
      <c r="EL41653" s="325"/>
    </row>
    <row r="41654" spans="56:142" x14ac:dyDescent="0.2">
      <c r="BD41654" s="325"/>
      <c r="EL41654" s="325"/>
    </row>
    <row r="41655" spans="56:142" x14ac:dyDescent="0.2">
      <c r="BD41655" s="325"/>
      <c r="EL41655" s="325"/>
    </row>
    <row r="41656" spans="56:142" x14ac:dyDescent="0.2">
      <c r="BD41656" s="325"/>
      <c r="EL41656" s="325"/>
    </row>
    <row r="41657" spans="56:142" x14ac:dyDescent="0.2">
      <c r="BD41657" s="325"/>
      <c r="EL41657" s="325"/>
    </row>
    <row r="41658" spans="56:142" x14ac:dyDescent="0.2">
      <c r="BD41658" s="325"/>
      <c r="EL41658" s="325"/>
    </row>
    <row r="41659" spans="56:142" x14ac:dyDescent="0.2">
      <c r="BD41659" s="325"/>
      <c r="EL41659" s="325"/>
    </row>
    <row r="41660" spans="56:142" x14ac:dyDescent="0.2">
      <c r="BD41660" s="325"/>
      <c r="EL41660" s="325"/>
    </row>
    <row r="41661" spans="56:142" x14ac:dyDescent="0.2">
      <c r="BD41661" s="325"/>
      <c r="EL41661" s="325"/>
    </row>
    <row r="41662" spans="56:142" x14ac:dyDescent="0.2">
      <c r="BD41662" s="325"/>
      <c r="EL41662" s="325"/>
    </row>
    <row r="41663" spans="56:142" x14ac:dyDescent="0.2">
      <c r="BD41663" s="325"/>
      <c r="EL41663" s="325"/>
    </row>
    <row r="41664" spans="56:142" x14ac:dyDescent="0.2">
      <c r="BD41664" s="325"/>
      <c r="EL41664" s="325"/>
    </row>
    <row r="41665" spans="56:142" x14ac:dyDescent="0.2">
      <c r="BD41665" s="325"/>
      <c r="EL41665" s="325"/>
    </row>
    <row r="41666" spans="56:142" x14ac:dyDescent="0.2">
      <c r="BD41666" s="325"/>
      <c r="EL41666" s="325"/>
    </row>
    <row r="41667" spans="56:142" x14ac:dyDescent="0.2">
      <c r="BD41667" s="325"/>
      <c r="EL41667" s="325"/>
    </row>
    <row r="41668" spans="56:142" x14ac:dyDescent="0.2">
      <c r="BD41668" s="325"/>
      <c r="EL41668" s="325"/>
    </row>
    <row r="41669" spans="56:142" x14ac:dyDescent="0.2">
      <c r="BD41669" s="325"/>
      <c r="EL41669" s="325"/>
    </row>
    <row r="41670" spans="56:142" x14ac:dyDescent="0.2">
      <c r="BD41670" s="325"/>
      <c r="EL41670" s="325"/>
    </row>
    <row r="41671" spans="56:142" x14ac:dyDescent="0.2">
      <c r="BD41671" s="325"/>
      <c r="EL41671" s="325"/>
    </row>
    <row r="41672" spans="56:142" x14ac:dyDescent="0.2">
      <c r="BD41672" s="325"/>
      <c r="EL41672" s="325"/>
    </row>
    <row r="41673" spans="56:142" x14ac:dyDescent="0.2">
      <c r="BD41673" s="325"/>
      <c r="EL41673" s="325"/>
    </row>
    <row r="41674" spans="56:142" x14ac:dyDescent="0.2">
      <c r="BD41674" s="325"/>
      <c r="EL41674" s="325"/>
    </row>
    <row r="41675" spans="56:142" x14ac:dyDescent="0.2">
      <c r="BD41675" s="325"/>
      <c r="EL41675" s="325"/>
    </row>
    <row r="41676" spans="56:142" x14ac:dyDescent="0.2">
      <c r="BD41676" s="325"/>
      <c r="EL41676" s="325"/>
    </row>
    <row r="41677" spans="56:142" x14ac:dyDescent="0.2">
      <c r="BD41677" s="325"/>
      <c r="EL41677" s="325"/>
    </row>
    <row r="41678" spans="56:142" x14ac:dyDescent="0.2">
      <c r="BD41678" s="325"/>
      <c r="EL41678" s="325"/>
    </row>
    <row r="41679" spans="56:142" x14ac:dyDescent="0.2">
      <c r="BD41679" s="325"/>
      <c r="EL41679" s="325"/>
    </row>
    <row r="41680" spans="56:142" x14ac:dyDescent="0.2">
      <c r="BD41680" s="325"/>
      <c r="EL41680" s="325"/>
    </row>
    <row r="41681" spans="56:142" x14ac:dyDescent="0.2">
      <c r="BD41681" s="325"/>
      <c r="EL41681" s="325"/>
    </row>
    <row r="41682" spans="56:142" x14ac:dyDescent="0.2">
      <c r="BD41682" s="325"/>
      <c r="EL41682" s="325"/>
    </row>
    <row r="41683" spans="56:142" x14ac:dyDescent="0.2">
      <c r="BD41683" s="325"/>
      <c r="EL41683" s="325"/>
    </row>
    <row r="41684" spans="56:142" x14ac:dyDescent="0.2">
      <c r="BD41684" s="325"/>
      <c r="EL41684" s="325"/>
    </row>
    <row r="41685" spans="56:142" x14ac:dyDescent="0.2">
      <c r="BD41685" s="325"/>
      <c r="EL41685" s="325"/>
    </row>
    <row r="41686" spans="56:142" x14ac:dyDescent="0.2">
      <c r="BD41686" s="325"/>
      <c r="EL41686" s="325"/>
    </row>
    <row r="41687" spans="56:142" x14ac:dyDescent="0.2">
      <c r="BD41687" s="325"/>
      <c r="EL41687" s="325"/>
    </row>
    <row r="41688" spans="56:142" x14ac:dyDescent="0.2">
      <c r="BD41688" s="325"/>
      <c r="EL41688" s="325"/>
    </row>
    <row r="41689" spans="56:142" x14ac:dyDescent="0.2">
      <c r="BD41689" s="325"/>
      <c r="EL41689" s="325"/>
    </row>
    <row r="41690" spans="56:142" x14ac:dyDescent="0.2">
      <c r="BD41690" s="325"/>
      <c r="EL41690" s="325"/>
    </row>
    <row r="41691" spans="56:142" x14ac:dyDescent="0.2">
      <c r="BD41691" s="325"/>
      <c r="EL41691" s="325"/>
    </row>
    <row r="41692" spans="56:142" x14ac:dyDescent="0.2">
      <c r="BD41692" s="325"/>
      <c r="EL41692" s="325"/>
    </row>
    <row r="41693" spans="56:142" x14ac:dyDescent="0.2">
      <c r="BD41693" s="325"/>
      <c r="EL41693" s="325"/>
    </row>
    <row r="41694" spans="56:142" x14ac:dyDescent="0.2">
      <c r="BD41694" s="325"/>
      <c r="EL41694" s="325"/>
    </row>
    <row r="41695" spans="56:142" x14ac:dyDescent="0.2">
      <c r="BD41695" s="325"/>
      <c r="EL41695" s="325"/>
    </row>
    <row r="41696" spans="56:142" x14ac:dyDescent="0.2">
      <c r="BD41696" s="325"/>
      <c r="EL41696" s="325"/>
    </row>
    <row r="41697" spans="56:142" x14ac:dyDescent="0.2">
      <c r="BD41697" s="325"/>
      <c r="EL41697" s="325"/>
    </row>
    <row r="41698" spans="56:142" x14ac:dyDescent="0.2">
      <c r="BD41698" s="325"/>
      <c r="EL41698" s="325"/>
    </row>
    <row r="41699" spans="56:142" x14ac:dyDescent="0.2">
      <c r="BD41699" s="325"/>
      <c r="EL41699" s="325"/>
    </row>
    <row r="41700" spans="56:142" x14ac:dyDescent="0.2">
      <c r="BD41700" s="325"/>
      <c r="EL41700" s="325"/>
    </row>
    <row r="41701" spans="56:142" x14ac:dyDescent="0.2">
      <c r="BD41701" s="325"/>
      <c r="EL41701" s="325"/>
    </row>
    <row r="41702" spans="56:142" x14ac:dyDescent="0.2">
      <c r="BD41702" s="325"/>
      <c r="EL41702" s="325"/>
    </row>
    <row r="41703" spans="56:142" x14ac:dyDescent="0.2">
      <c r="BD41703" s="325"/>
      <c r="EL41703" s="325"/>
    </row>
    <row r="41704" spans="56:142" x14ac:dyDescent="0.2">
      <c r="BD41704" s="325"/>
      <c r="EL41704" s="325"/>
    </row>
    <row r="41705" spans="56:142" x14ac:dyDescent="0.2">
      <c r="BD41705" s="325"/>
      <c r="EL41705" s="325"/>
    </row>
    <row r="41706" spans="56:142" x14ac:dyDescent="0.2">
      <c r="BD41706" s="325"/>
      <c r="EL41706" s="325"/>
    </row>
    <row r="41707" spans="56:142" x14ac:dyDescent="0.2">
      <c r="BD41707" s="325"/>
      <c r="EL41707" s="325"/>
    </row>
    <row r="41708" spans="56:142" x14ac:dyDescent="0.2">
      <c r="BD41708" s="325"/>
      <c r="EL41708" s="325"/>
    </row>
    <row r="41709" spans="56:142" x14ac:dyDescent="0.2">
      <c r="BD41709" s="325"/>
      <c r="EL41709" s="325"/>
    </row>
    <row r="41710" spans="56:142" x14ac:dyDescent="0.2">
      <c r="BD41710" s="325"/>
      <c r="EL41710" s="325"/>
    </row>
    <row r="41711" spans="56:142" x14ac:dyDescent="0.2">
      <c r="BD41711" s="325"/>
      <c r="EL41711" s="325"/>
    </row>
    <row r="41712" spans="56:142" x14ac:dyDescent="0.2">
      <c r="BD41712" s="325"/>
      <c r="EL41712" s="325"/>
    </row>
    <row r="41713" spans="56:142" x14ac:dyDescent="0.2">
      <c r="BD41713" s="325"/>
      <c r="EL41713" s="325"/>
    </row>
    <row r="41714" spans="56:142" x14ac:dyDescent="0.2">
      <c r="BD41714" s="325"/>
      <c r="EL41714" s="325"/>
    </row>
    <row r="41715" spans="56:142" x14ac:dyDescent="0.2">
      <c r="BD41715" s="325"/>
      <c r="EL41715" s="325"/>
    </row>
    <row r="41716" spans="56:142" x14ac:dyDescent="0.2">
      <c r="BD41716" s="325"/>
      <c r="EL41716" s="325"/>
    </row>
    <row r="41717" spans="56:142" x14ac:dyDescent="0.2">
      <c r="BD41717" s="325"/>
      <c r="EL41717" s="325"/>
    </row>
    <row r="41718" spans="56:142" x14ac:dyDescent="0.2">
      <c r="BD41718" s="325"/>
      <c r="EL41718" s="325"/>
    </row>
    <row r="41719" spans="56:142" x14ac:dyDescent="0.2">
      <c r="BD41719" s="325"/>
      <c r="EL41719" s="325"/>
    </row>
    <row r="41720" spans="56:142" x14ac:dyDescent="0.2">
      <c r="BD41720" s="325"/>
      <c r="EL41720" s="325"/>
    </row>
    <row r="41721" spans="56:142" x14ac:dyDescent="0.2">
      <c r="BD41721" s="325"/>
      <c r="EL41721" s="325"/>
    </row>
    <row r="41722" spans="56:142" x14ac:dyDescent="0.2">
      <c r="BD41722" s="325"/>
      <c r="EL41722" s="325"/>
    </row>
    <row r="41723" spans="56:142" x14ac:dyDescent="0.2">
      <c r="BD41723" s="325"/>
      <c r="EL41723" s="325"/>
    </row>
    <row r="41724" spans="56:142" x14ac:dyDescent="0.2">
      <c r="BD41724" s="325"/>
      <c r="EL41724" s="325"/>
    </row>
    <row r="41725" spans="56:142" x14ac:dyDescent="0.2">
      <c r="BD41725" s="325"/>
      <c r="EL41725" s="325"/>
    </row>
    <row r="41726" spans="56:142" x14ac:dyDescent="0.2">
      <c r="BD41726" s="325"/>
      <c r="EL41726" s="325"/>
    </row>
    <row r="41727" spans="56:142" x14ac:dyDescent="0.2">
      <c r="BD41727" s="325"/>
      <c r="EL41727" s="325"/>
    </row>
    <row r="41728" spans="56:142" x14ac:dyDescent="0.2">
      <c r="BD41728" s="325"/>
      <c r="EL41728" s="325"/>
    </row>
    <row r="41729" spans="56:142" x14ac:dyDescent="0.2">
      <c r="BD41729" s="325"/>
      <c r="EL41729" s="325"/>
    </row>
    <row r="41730" spans="56:142" x14ac:dyDescent="0.2">
      <c r="BD41730" s="325"/>
      <c r="EL41730" s="325"/>
    </row>
    <row r="41731" spans="56:142" x14ac:dyDescent="0.2">
      <c r="BD41731" s="325"/>
      <c r="EL41731" s="325"/>
    </row>
    <row r="41732" spans="56:142" x14ac:dyDescent="0.2">
      <c r="BD41732" s="325"/>
      <c r="EL41732" s="325"/>
    </row>
    <row r="41733" spans="56:142" x14ac:dyDescent="0.2">
      <c r="BD41733" s="325"/>
      <c r="EL41733" s="325"/>
    </row>
    <row r="41734" spans="56:142" x14ac:dyDescent="0.2">
      <c r="BD41734" s="325"/>
      <c r="EL41734" s="325"/>
    </row>
    <row r="41735" spans="56:142" x14ac:dyDescent="0.2">
      <c r="BD41735" s="325"/>
      <c r="EL41735" s="325"/>
    </row>
    <row r="41736" spans="56:142" x14ac:dyDescent="0.2">
      <c r="BD41736" s="325"/>
      <c r="EL41736" s="325"/>
    </row>
    <row r="41737" spans="56:142" x14ac:dyDescent="0.2">
      <c r="BD41737" s="325"/>
      <c r="EL41737" s="325"/>
    </row>
    <row r="41738" spans="56:142" x14ac:dyDescent="0.2">
      <c r="BD41738" s="325"/>
      <c r="EL41738" s="325"/>
    </row>
    <row r="41739" spans="56:142" x14ac:dyDescent="0.2">
      <c r="BD41739" s="325"/>
      <c r="EL41739" s="325"/>
    </row>
    <row r="41740" spans="56:142" x14ac:dyDescent="0.2">
      <c r="BD41740" s="325"/>
      <c r="EL41740" s="325"/>
    </row>
    <row r="41741" spans="56:142" x14ac:dyDescent="0.2">
      <c r="BD41741" s="325"/>
      <c r="EL41741" s="325"/>
    </row>
    <row r="41742" spans="56:142" x14ac:dyDescent="0.2">
      <c r="BD41742" s="325"/>
      <c r="EL41742" s="325"/>
    </row>
    <row r="41743" spans="56:142" x14ac:dyDescent="0.2">
      <c r="BD41743" s="325"/>
      <c r="EL41743" s="325"/>
    </row>
    <row r="41744" spans="56:142" x14ac:dyDescent="0.2">
      <c r="BD41744" s="325"/>
      <c r="EL41744" s="325"/>
    </row>
    <row r="41745" spans="56:142" x14ac:dyDescent="0.2">
      <c r="BD41745" s="325"/>
      <c r="EL41745" s="325"/>
    </row>
    <row r="41746" spans="56:142" x14ac:dyDescent="0.2">
      <c r="BD41746" s="325"/>
      <c r="EL41746" s="325"/>
    </row>
    <row r="41747" spans="56:142" x14ac:dyDescent="0.2">
      <c r="BD41747" s="325"/>
      <c r="EL41747" s="325"/>
    </row>
    <row r="41748" spans="56:142" x14ac:dyDescent="0.2">
      <c r="BD41748" s="325"/>
      <c r="EL41748" s="325"/>
    </row>
    <row r="41749" spans="56:142" x14ac:dyDescent="0.2">
      <c r="BD41749" s="325"/>
      <c r="EL41749" s="325"/>
    </row>
    <row r="41750" spans="56:142" x14ac:dyDescent="0.2">
      <c r="BD41750" s="325"/>
      <c r="EL41750" s="325"/>
    </row>
    <row r="41751" spans="56:142" x14ac:dyDescent="0.2">
      <c r="BD41751" s="325"/>
      <c r="EL41751" s="325"/>
    </row>
    <row r="41752" spans="56:142" x14ac:dyDescent="0.2">
      <c r="BD41752" s="325"/>
      <c r="EL41752" s="325"/>
    </row>
    <row r="41753" spans="56:142" x14ac:dyDescent="0.2">
      <c r="BD41753" s="325"/>
      <c r="EL41753" s="325"/>
    </row>
    <row r="41754" spans="56:142" x14ac:dyDescent="0.2">
      <c r="BD41754" s="325"/>
      <c r="EL41754" s="325"/>
    </row>
    <row r="41755" spans="56:142" x14ac:dyDescent="0.2">
      <c r="BD41755" s="325"/>
      <c r="EL41755" s="325"/>
    </row>
    <row r="41756" spans="56:142" x14ac:dyDescent="0.2">
      <c r="BD41756" s="325"/>
      <c r="EL41756" s="325"/>
    </row>
    <row r="41757" spans="56:142" x14ac:dyDescent="0.2">
      <c r="BD41757" s="325"/>
      <c r="EL41757" s="325"/>
    </row>
    <row r="41758" spans="56:142" x14ac:dyDescent="0.2">
      <c r="BD41758" s="325"/>
      <c r="EL41758" s="325"/>
    </row>
    <row r="41759" spans="56:142" x14ac:dyDescent="0.2">
      <c r="BD41759" s="325"/>
      <c r="EL41759" s="325"/>
    </row>
    <row r="41760" spans="56:142" x14ac:dyDescent="0.2">
      <c r="BD41760" s="325"/>
      <c r="EL41760" s="325"/>
    </row>
    <row r="41761" spans="56:142" x14ac:dyDescent="0.2">
      <c r="BD41761" s="325"/>
      <c r="EL41761" s="325"/>
    </row>
    <row r="41762" spans="56:142" x14ac:dyDescent="0.2">
      <c r="BD41762" s="325"/>
      <c r="EL41762" s="325"/>
    </row>
    <row r="41763" spans="56:142" x14ac:dyDescent="0.2">
      <c r="BD41763" s="325"/>
      <c r="EL41763" s="325"/>
    </row>
    <row r="41764" spans="56:142" x14ac:dyDescent="0.2">
      <c r="BD41764" s="325"/>
      <c r="EL41764" s="325"/>
    </row>
    <row r="41765" spans="56:142" x14ac:dyDescent="0.2">
      <c r="BD41765" s="325"/>
      <c r="EL41765" s="325"/>
    </row>
    <row r="41766" spans="56:142" x14ac:dyDescent="0.2">
      <c r="BD41766" s="325"/>
      <c r="EL41766" s="325"/>
    </row>
    <row r="41767" spans="56:142" x14ac:dyDescent="0.2">
      <c r="BD41767" s="325"/>
      <c r="EL41767" s="325"/>
    </row>
    <row r="41768" spans="56:142" x14ac:dyDescent="0.2">
      <c r="BD41768" s="325"/>
      <c r="EL41768" s="325"/>
    </row>
    <row r="41769" spans="56:142" x14ac:dyDescent="0.2">
      <c r="BD41769" s="325"/>
      <c r="EL41769" s="325"/>
    </row>
    <row r="41770" spans="56:142" x14ac:dyDescent="0.2">
      <c r="BD41770" s="325"/>
      <c r="EL41770" s="325"/>
    </row>
    <row r="41771" spans="56:142" x14ac:dyDescent="0.2">
      <c r="BD41771" s="325"/>
      <c r="EL41771" s="325"/>
    </row>
    <row r="41772" spans="56:142" x14ac:dyDescent="0.2">
      <c r="BD41772" s="325"/>
      <c r="EL41772" s="325"/>
    </row>
    <row r="41773" spans="56:142" x14ac:dyDescent="0.2">
      <c r="BD41773" s="325"/>
      <c r="EL41773" s="325"/>
    </row>
    <row r="41774" spans="56:142" x14ac:dyDescent="0.2">
      <c r="BD41774" s="325"/>
      <c r="EL41774" s="325"/>
    </row>
    <row r="41775" spans="56:142" x14ac:dyDescent="0.2">
      <c r="BD41775" s="325"/>
      <c r="EL41775" s="325"/>
    </row>
    <row r="41776" spans="56:142" x14ac:dyDescent="0.2">
      <c r="BD41776" s="325"/>
      <c r="EL41776" s="325"/>
    </row>
    <row r="41777" spans="56:142" x14ac:dyDescent="0.2">
      <c r="BD41777" s="325"/>
      <c r="EL41777" s="325"/>
    </row>
    <row r="41778" spans="56:142" x14ac:dyDescent="0.2">
      <c r="BD41778" s="325"/>
      <c r="EL41778" s="325"/>
    </row>
    <row r="41779" spans="56:142" x14ac:dyDescent="0.2">
      <c r="BD41779" s="325"/>
      <c r="EL41779" s="325"/>
    </row>
    <row r="41780" spans="56:142" x14ac:dyDescent="0.2">
      <c r="BD41780" s="325"/>
      <c r="EL41780" s="325"/>
    </row>
    <row r="41781" spans="56:142" x14ac:dyDescent="0.2">
      <c r="BD41781" s="325"/>
      <c r="EL41781" s="325"/>
    </row>
    <row r="41782" spans="56:142" x14ac:dyDescent="0.2">
      <c r="BD41782" s="325"/>
      <c r="EL41782" s="325"/>
    </row>
    <row r="41783" spans="56:142" x14ac:dyDescent="0.2">
      <c r="BD41783" s="325"/>
      <c r="EL41783" s="325"/>
    </row>
    <row r="41784" spans="56:142" x14ac:dyDescent="0.2">
      <c r="BD41784" s="325"/>
      <c r="EL41784" s="325"/>
    </row>
    <row r="41785" spans="56:142" x14ac:dyDescent="0.2">
      <c r="BD41785" s="325"/>
      <c r="EL41785" s="325"/>
    </row>
    <row r="41786" spans="56:142" x14ac:dyDescent="0.2">
      <c r="BD41786" s="325"/>
      <c r="EL41786" s="325"/>
    </row>
    <row r="41787" spans="56:142" x14ac:dyDescent="0.2">
      <c r="BD41787" s="325"/>
      <c r="EL41787" s="325"/>
    </row>
    <row r="41788" spans="56:142" x14ac:dyDescent="0.2">
      <c r="BD41788" s="325"/>
      <c r="EL41788" s="325"/>
    </row>
    <row r="41789" spans="56:142" x14ac:dyDescent="0.2">
      <c r="BD41789" s="325"/>
      <c r="EL41789" s="325"/>
    </row>
    <row r="41790" spans="56:142" x14ac:dyDescent="0.2">
      <c r="BD41790" s="325"/>
      <c r="EL41790" s="325"/>
    </row>
    <row r="41791" spans="56:142" x14ac:dyDescent="0.2">
      <c r="BD41791" s="325"/>
      <c r="EL41791" s="325"/>
    </row>
    <row r="41792" spans="56:142" x14ac:dyDescent="0.2">
      <c r="BD41792" s="325"/>
      <c r="EL41792" s="325"/>
    </row>
    <row r="41793" spans="56:142" x14ac:dyDescent="0.2">
      <c r="BD41793" s="325"/>
      <c r="EL41793" s="325"/>
    </row>
    <row r="41794" spans="56:142" x14ac:dyDescent="0.2">
      <c r="BD41794" s="325"/>
      <c r="EL41794" s="325"/>
    </row>
    <row r="41795" spans="56:142" x14ac:dyDescent="0.2">
      <c r="BD41795" s="325"/>
      <c r="EL41795" s="325"/>
    </row>
    <row r="41796" spans="56:142" x14ac:dyDescent="0.2">
      <c r="BD41796" s="325"/>
      <c r="EL41796" s="325"/>
    </row>
    <row r="41797" spans="56:142" x14ac:dyDescent="0.2">
      <c r="BD41797" s="325"/>
      <c r="EL41797" s="325"/>
    </row>
    <row r="41798" spans="56:142" x14ac:dyDescent="0.2">
      <c r="BD41798" s="325"/>
      <c r="EL41798" s="325"/>
    </row>
    <row r="41799" spans="56:142" x14ac:dyDescent="0.2">
      <c r="BD41799" s="325"/>
      <c r="EL41799" s="325"/>
    </row>
    <row r="41800" spans="56:142" x14ac:dyDescent="0.2">
      <c r="BD41800" s="325"/>
      <c r="EL41800" s="325"/>
    </row>
    <row r="41801" spans="56:142" x14ac:dyDescent="0.2">
      <c r="BD41801" s="325"/>
      <c r="EL41801" s="325"/>
    </row>
    <row r="41802" spans="56:142" x14ac:dyDescent="0.2">
      <c r="BD41802" s="325"/>
      <c r="EL41802" s="325"/>
    </row>
    <row r="41803" spans="56:142" x14ac:dyDescent="0.2">
      <c r="BD41803" s="325"/>
      <c r="EL41803" s="325"/>
    </row>
    <row r="41804" spans="56:142" x14ac:dyDescent="0.2">
      <c r="BD41804" s="325"/>
      <c r="EL41804" s="325"/>
    </row>
    <row r="41805" spans="56:142" x14ac:dyDescent="0.2">
      <c r="BD41805" s="325"/>
      <c r="EL41805" s="325"/>
    </row>
    <row r="41806" spans="56:142" x14ac:dyDescent="0.2">
      <c r="BD41806" s="325"/>
      <c r="EL41806" s="325"/>
    </row>
    <row r="41807" spans="56:142" x14ac:dyDescent="0.2">
      <c r="BD41807" s="325"/>
      <c r="EL41807" s="325"/>
    </row>
    <row r="41808" spans="56:142" x14ac:dyDescent="0.2">
      <c r="BD41808" s="325"/>
      <c r="EL41808" s="325"/>
    </row>
    <row r="41809" spans="56:142" x14ac:dyDescent="0.2">
      <c r="BD41809" s="325"/>
      <c r="EL41809" s="325"/>
    </row>
    <row r="41810" spans="56:142" x14ac:dyDescent="0.2">
      <c r="BD41810" s="325"/>
      <c r="EL41810" s="325"/>
    </row>
    <row r="41811" spans="56:142" x14ac:dyDescent="0.2">
      <c r="BD41811" s="325"/>
      <c r="EL41811" s="325"/>
    </row>
    <row r="41812" spans="56:142" x14ac:dyDescent="0.2">
      <c r="BD41812" s="325"/>
      <c r="EL41812" s="325"/>
    </row>
    <row r="41813" spans="56:142" x14ac:dyDescent="0.2">
      <c r="BD41813" s="325"/>
      <c r="EL41813" s="325"/>
    </row>
    <row r="41814" spans="56:142" x14ac:dyDescent="0.2">
      <c r="BD41814" s="325"/>
      <c r="EL41814" s="325"/>
    </row>
    <row r="41815" spans="56:142" x14ac:dyDescent="0.2">
      <c r="BD41815" s="325"/>
      <c r="EL41815" s="325"/>
    </row>
    <row r="41816" spans="56:142" x14ac:dyDescent="0.2">
      <c r="BD41816" s="325"/>
      <c r="EL41816" s="325"/>
    </row>
    <row r="41817" spans="56:142" x14ac:dyDescent="0.2">
      <c r="BD41817" s="325"/>
      <c r="EL41817" s="325"/>
    </row>
    <row r="41818" spans="56:142" x14ac:dyDescent="0.2">
      <c r="BD41818" s="325"/>
      <c r="EL41818" s="325"/>
    </row>
    <row r="41819" spans="56:142" x14ac:dyDescent="0.2">
      <c r="BD41819" s="325"/>
      <c r="EL41819" s="325"/>
    </row>
    <row r="41820" spans="56:142" x14ac:dyDescent="0.2">
      <c r="BD41820" s="325"/>
      <c r="EL41820" s="325"/>
    </row>
    <row r="41821" spans="56:142" x14ac:dyDescent="0.2">
      <c r="BD41821" s="325"/>
      <c r="EL41821" s="325"/>
    </row>
    <row r="41822" spans="56:142" x14ac:dyDescent="0.2">
      <c r="BD41822" s="325"/>
      <c r="EL41822" s="325"/>
    </row>
    <row r="41823" spans="56:142" x14ac:dyDescent="0.2">
      <c r="BD41823" s="325"/>
      <c r="EL41823" s="325"/>
    </row>
    <row r="41824" spans="56:142" x14ac:dyDescent="0.2">
      <c r="BD41824" s="325"/>
      <c r="EL41824" s="325"/>
    </row>
    <row r="41825" spans="56:142" x14ac:dyDescent="0.2">
      <c r="BD41825" s="325"/>
      <c r="EL41825" s="325"/>
    </row>
    <row r="41826" spans="56:142" x14ac:dyDescent="0.2">
      <c r="BD41826" s="325"/>
      <c r="EL41826" s="325"/>
    </row>
    <row r="41827" spans="56:142" x14ac:dyDescent="0.2">
      <c r="BD41827" s="325"/>
      <c r="EL41827" s="325"/>
    </row>
    <row r="41828" spans="56:142" x14ac:dyDescent="0.2">
      <c r="BD41828" s="325"/>
      <c r="EL41828" s="325"/>
    </row>
    <row r="41829" spans="56:142" x14ac:dyDescent="0.2">
      <c r="BD41829" s="325"/>
      <c r="EL41829" s="325"/>
    </row>
    <row r="41830" spans="56:142" x14ac:dyDescent="0.2">
      <c r="BD41830" s="325"/>
      <c r="EL41830" s="325"/>
    </row>
    <row r="41831" spans="56:142" x14ac:dyDescent="0.2">
      <c r="BD41831" s="325"/>
      <c r="EL41831" s="325"/>
    </row>
    <row r="41832" spans="56:142" x14ac:dyDescent="0.2">
      <c r="BD41832" s="325"/>
      <c r="EL41832" s="325"/>
    </row>
    <row r="41833" spans="56:142" x14ac:dyDescent="0.2">
      <c r="BD41833" s="325"/>
      <c r="EL41833" s="325"/>
    </row>
    <row r="41834" spans="56:142" x14ac:dyDescent="0.2">
      <c r="BD41834" s="325"/>
      <c r="EL41834" s="325"/>
    </row>
    <row r="41835" spans="56:142" x14ac:dyDescent="0.2">
      <c r="BD41835" s="325"/>
      <c r="EL41835" s="325"/>
    </row>
    <row r="41836" spans="56:142" x14ac:dyDescent="0.2">
      <c r="BD41836" s="325"/>
      <c r="EL41836" s="325"/>
    </row>
    <row r="41837" spans="56:142" x14ac:dyDescent="0.2">
      <c r="BD41837" s="325"/>
      <c r="EL41837" s="325"/>
    </row>
    <row r="41838" spans="56:142" x14ac:dyDescent="0.2">
      <c r="BD41838" s="325"/>
      <c r="EL41838" s="325"/>
    </row>
    <row r="41839" spans="56:142" x14ac:dyDescent="0.2">
      <c r="BD41839" s="325"/>
      <c r="EL41839" s="325"/>
    </row>
    <row r="41840" spans="56:142" x14ac:dyDescent="0.2">
      <c r="BD41840" s="325"/>
      <c r="EL41840" s="325"/>
    </row>
    <row r="41841" spans="56:142" x14ac:dyDescent="0.2">
      <c r="BD41841" s="325"/>
      <c r="EL41841" s="325"/>
    </row>
    <row r="41842" spans="56:142" x14ac:dyDescent="0.2">
      <c r="BD41842" s="325"/>
      <c r="EL41842" s="325"/>
    </row>
    <row r="41843" spans="56:142" x14ac:dyDescent="0.2">
      <c r="BD41843" s="325"/>
      <c r="EL41843" s="325"/>
    </row>
    <row r="41844" spans="56:142" x14ac:dyDescent="0.2">
      <c r="BD41844" s="325"/>
      <c r="EL41844" s="325"/>
    </row>
    <row r="41845" spans="56:142" x14ac:dyDescent="0.2">
      <c r="BD41845" s="325"/>
      <c r="EL41845" s="325"/>
    </row>
    <row r="41846" spans="56:142" x14ac:dyDescent="0.2">
      <c r="BD41846" s="325"/>
      <c r="EL41846" s="325"/>
    </row>
    <row r="41847" spans="56:142" x14ac:dyDescent="0.2">
      <c r="BD41847" s="325"/>
      <c r="EL41847" s="325"/>
    </row>
    <row r="41848" spans="56:142" x14ac:dyDescent="0.2">
      <c r="BD41848" s="325"/>
      <c r="EL41848" s="325"/>
    </row>
    <row r="41849" spans="56:142" x14ac:dyDescent="0.2">
      <c r="BD41849" s="325"/>
      <c r="EL41849" s="325"/>
    </row>
    <row r="41850" spans="56:142" x14ac:dyDescent="0.2">
      <c r="BD41850" s="325"/>
      <c r="EL41850" s="325"/>
    </row>
    <row r="41851" spans="56:142" x14ac:dyDescent="0.2">
      <c r="BD41851" s="325"/>
      <c r="EL41851" s="325"/>
    </row>
    <row r="41852" spans="56:142" x14ac:dyDescent="0.2">
      <c r="BD41852" s="325"/>
      <c r="EL41852" s="325"/>
    </row>
    <row r="41853" spans="56:142" x14ac:dyDescent="0.2">
      <c r="BD41853" s="325"/>
      <c r="EL41853" s="325"/>
    </row>
    <row r="41854" spans="56:142" x14ac:dyDescent="0.2">
      <c r="BD41854" s="325"/>
      <c r="EL41854" s="325"/>
    </row>
    <row r="41855" spans="56:142" x14ac:dyDescent="0.2">
      <c r="BD41855" s="325"/>
      <c r="EL41855" s="325"/>
    </row>
    <row r="41856" spans="56:142" x14ac:dyDescent="0.2">
      <c r="BD41856" s="325"/>
      <c r="EL41856" s="325"/>
    </row>
    <row r="41857" spans="56:142" x14ac:dyDescent="0.2">
      <c r="BD41857" s="325"/>
      <c r="EL41857" s="325"/>
    </row>
    <row r="41858" spans="56:142" x14ac:dyDescent="0.2">
      <c r="BD41858" s="325"/>
      <c r="EL41858" s="325"/>
    </row>
    <row r="41859" spans="56:142" x14ac:dyDescent="0.2">
      <c r="BD41859" s="325"/>
      <c r="EL41859" s="325"/>
    </row>
    <row r="41860" spans="56:142" x14ac:dyDescent="0.2">
      <c r="BD41860" s="325"/>
      <c r="EL41860" s="325"/>
    </row>
    <row r="41861" spans="56:142" x14ac:dyDescent="0.2">
      <c r="BD41861" s="325"/>
      <c r="EL41861" s="325"/>
    </row>
    <row r="41862" spans="56:142" x14ac:dyDescent="0.2">
      <c r="BD41862" s="325"/>
      <c r="EL41862" s="325"/>
    </row>
    <row r="41863" spans="56:142" x14ac:dyDescent="0.2">
      <c r="BD41863" s="325"/>
      <c r="EL41863" s="325"/>
    </row>
    <row r="41864" spans="56:142" x14ac:dyDescent="0.2">
      <c r="BD41864" s="325"/>
      <c r="EL41864" s="325"/>
    </row>
    <row r="41865" spans="56:142" x14ac:dyDescent="0.2">
      <c r="BD41865" s="325"/>
      <c r="EL41865" s="325"/>
    </row>
    <row r="41866" spans="56:142" x14ac:dyDescent="0.2">
      <c r="BD41866" s="325"/>
      <c r="EL41866" s="325"/>
    </row>
    <row r="41867" spans="56:142" x14ac:dyDescent="0.2">
      <c r="BD41867" s="325"/>
      <c r="EL41867" s="325"/>
    </row>
    <row r="41868" spans="56:142" x14ac:dyDescent="0.2">
      <c r="BD41868" s="325"/>
      <c r="EL41868" s="325"/>
    </row>
    <row r="41869" spans="56:142" x14ac:dyDescent="0.2">
      <c r="BD41869" s="325"/>
      <c r="EL41869" s="325"/>
    </row>
    <row r="41870" spans="56:142" x14ac:dyDescent="0.2">
      <c r="BD41870" s="325"/>
      <c r="EL41870" s="325"/>
    </row>
    <row r="41871" spans="56:142" x14ac:dyDescent="0.2">
      <c r="BD41871" s="325"/>
      <c r="EL41871" s="325"/>
    </row>
    <row r="41872" spans="56:142" x14ac:dyDescent="0.2">
      <c r="BD41872" s="325"/>
      <c r="EL41872" s="325"/>
    </row>
    <row r="41873" spans="56:142" x14ac:dyDescent="0.2">
      <c r="BD41873" s="325"/>
      <c r="EL41873" s="325"/>
    </row>
    <row r="41874" spans="56:142" x14ac:dyDescent="0.2">
      <c r="BD41874" s="325"/>
      <c r="EL41874" s="325"/>
    </row>
    <row r="41875" spans="56:142" x14ac:dyDescent="0.2">
      <c r="BD41875" s="325"/>
      <c r="EL41875" s="325"/>
    </row>
    <row r="41876" spans="56:142" x14ac:dyDescent="0.2">
      <c r="BD41876" s="325"/>
      <c r="EL41876" s="325"/>
    </row>
    <row r="41877" spans="56:142" x14ac:dyDescent="0.2">
      <c r="BD41877" s="325"/>
      <c r="EL41877" s="325"/>
    </row>
    <row r="41878" spans="56:142" x14ac:dyDescent="0.2">
      <c r="BD41878" s="325"/>
      <c r="EL41878" s="325"/>
    </row>
    <row r="41879" spans="56:142" x14ac:dyDescent="0.2">
      <c r="BD41879" s="325"/>
      <c r="EL41879" s="325"/>
    </row>
    <row r="41880" spans="56:142" x14ac:dyDescent="0.2">
      <c r="BD41880" s="325"/>
      <c r="EL41880" s="325"/>
    </row>
    <row r="41881" spans="56:142" x14ac:dyDescent="0.2">
      <c r="BD41881" s="325"/>
      <c r="EL41881" s="325"/>
    </row>
    <row r="41882" spans="56:142" x14ac:dyDescent="0.2">
      <c r="BD41882" s="325"/>
      <c r="EL41882" s="325"/>
    </row>
    <row r="41883" spans="56:142" x14ac:dyDescent="0.2">
      <c r="BD41883" s="325"/>
      <c r="EL41883" s="325"/>
    </row>
    <row r="41884" spans="56:142" x14ac:dyDescent="0.2">
      <c r="BD41884" s="325"/>
      <c r="EL41884" s="325"/>
    </row>
    <row r="41885" spans="56:142" x14ac:dyDescent="0.2">
      <c r="BD41885" s="325"/>
      <c r="EL41885" s="325"/>
    </row>
    <row r="41886" spans="56:142" x14ac:dyDescent="0.2">
      <c r="BD41886" s="325"/>
      <c r="EL41886" s="325"/>
    </row>
    <row r="41887" spans="56:142" x14ac:dyDescent="0.2">
      <c r="BD41887" s="325"/>
      <c r="EL41887" s="325"/>
    </row>
    <row r="41888" spans="56:142" x14ac:dyDescent="0.2">
      <c r="BD41888" s="325"/>
      <c r="EL41888" s="325"/>
    </row>
    <row r="41889" spans="56:142" x14ac:dyDescent="0.2">
      <c r="BD41889" s="325"/>
      <c r="EL41889" s="325"/>
    </row>
    <row r="41890" spans="56:142" x14ac:dyDescent="0.2">
      <c r="BD41890" s="325"/>
      <c r="EL41890" s="325"/>
    </row>
    <row r="41891" spans="56:142" x14ac:dyDescent="0.2">
      <c r="BD41891" s="325"/>
      <c r="EL41891" s="325"/>
    </row>
    <row r="41892" spans="56:142" x14ac:dyDescent="0.2">
      <c r="BD41892" s="325"/>
      <c r="EL41892" s="325"/>
    </row>
    <row r="41893" spans="56:142" x14ac:dyDescent="0.2">
      <c r="BD41893" s="325"/>
      <c r="EL41893" s="325"/>
    </row>
    <row r="41894" spans="56:142" x14ac:dyDescent="0.2">
      <c r="BD41894" s="325"/>
      <c r="EL41894" s="325"/>
    </row>
    <row r="41895" spans="56:142" x14ac:dyDescent="0.2">
      <c r="BD41895" s="325"/>
      <c r="EL41895" s="325"/>
    </row>
    <row r="41896" spans="56:142" x14ac:dyDescent="0.2">
      <c r="BD41896" s="325"/>
      <c r="EL41896" s="325"/>
    </row>
    <row r="41897" spans="56:142" x14ac:dyDescent="0.2">
      <c r="BD41897" s="325"/>
      <c r="EL41897" s="325"/>
    </row>
    <row r="41898" spans="56:142" x14ac:dyDescent="0.2">
      <c r="BD41898" s="325"/>
      <c r="EL41898" s="325"/>
    </row>
    <row r="41899" spans="56:142" x14ac:dyDescent="0.2">
      <c r="BD41899" s="325"/>
      <c r="EL41899" s="325"/>
    </row>
    <row r="41900" spans="56:142" x14ac:dyDescent="0.2">
      <c r="BD41900" s="325"/>
      <c r="EL41900" s="325"/>
    </row>
    <row r="41901" spans="56:142" x14ac:dyDescent="0.2">
      <c r="BD41901" s="325"/>
      <c r="EL41901" s="325"/>
    </row>
    <row r="41902" spans="56:142" x14ac:dyDescent="0.2">
      <c r="BD41902" s="325"/>
      <c r="EL41902" s="325"/>
    </row>
    <row r="41903" spans="56:142" x14ac:dyDescent="0.2">
      <c r="BD41903" s="325"/>
      <c r="EL41903" s="325"/>
    </row>
    <row r="41904" spans="56:142" x14ac:dyDescent="0.2">
      <c r="BD41904" s="325"/>
      <c r="EL41904" s="325"/>
    </row>
    <row r="41905" spans="56:142" x14ac:dyDescent="0.2">
      <c r="BD41905" s="325"/>
      <c r="EL41905" s="325"/>
    </row>
    <row r="41906" spans="56:142" x14ac:dyDescent="0.2">
      <c r="BD41906" s="325"/>
      <c r="EL41906" s="325"/>
    </row>
    <row r="41907" spans="56:142" x14ac:dyDescent="0.2">
      <c r="BD41907" s="325"/>
      <c r="EL41907" s="325"/>
    </row>
    <row r="41908" spans="56:142" x14ac:dyDescent="0.2">
      <c r="BD41908" s="325"/>
      <c r="EL41908" s="325"/>
    </row>
    <row r="41909" spans="56:142" x14ac:dyDescent="0.2">
      <c r="BD41909" s="325"/>
      <c r="EL41909" s="325"/>
    </row>
    <row r="41910" spans="56:142" x14ac:dyDescent="0.2">
      <c r="BD41910" s="325"/>
      <c r="EL41910" s="325"/>
    </row>
    <row r="41911" spans="56:142" x14ac:dyDescent="0.2">
      <c r="BD41911" s="325"/>
      <c r="EL41911" s="325"/>
    </row>
    <row r="41912" spans="56:142" x14ac:dyDescent="0.2">
      <c r="BD41912" s="325"/>
      <c r="EL41912" s="325"/>
    </row>
    <row r="41913" spans="56:142" x14ac:dyDescent="0.2">
      <c r="BD41913" s="325"/>
      <c r="EL41913" s="325"/>
    </row>
    <row r="41914" spans="56:142" x14ac:dyDescent="0.2">
      <c r="BD41914" s="325"/>
      <c r="EL41914" s="325"/>
    </row>
    <row r="41915" spans="56:142" x14ac:dyDescent="0.2">
      <c r="BD41915" s="325"/>
      <c r="EL41915" s="325"/>
    </row>
    <row r="41916" spans="56:142" x14ac:dyDescent="0.2">
      <c r="BD41916" s="325"/>
      <c r="EL41916" s="325"/>
    </row>
    <row r="41917" spans="56:142" x14ac:dyDescent="0.2">
      <c r="BD41917" s="325"/>
      <c r="EL41917" s="325"/>
    </row>
    <row r="41918" spans="56:142" x14ac:dyDescent="0.2">
      <c r="BD41918" s="325"/>
      <c r="EL41918" s="325"/>
    </row>
    <row r="41919" spans="56:142" x14ac:dyDescent="0.2">
      <c r="BD41919" s="325"/>
      <c r="EL41919" s="325"/>
    </row>
    <row r="41920" spans="56:142" x14ac:dyDescent="0.2">
      <c r="BD41920" s="325"/>
      <c r="EL41920" s="325"/>
    </row>
    <row r="41921" spans="56:142" x14ac:dyDescent="0.2">
      <c r="BD41921" s="325"/>
      <c r="EL41921" s="325"/>
    </row>
    <row r="41922" spans="56:142" x14ac:dyDescent="0.2">
      <c r="BD41922" s="325"/>
      <c r="EL41922" s="325"/>
    </row>
    <row r="41923" spans="56:142" x14ac:dyDescent="0.2">
      <c r="BD41923" s="325"/>
      <c r="EL41923" s="325"/>
    </row>
    <row r="41924" spans="56:142" x14ac:dyDescent="0.2">
      <c r="BD41924" s="325"/>
      <c r="EL41924" s="325"/>
    </row>
    <row r="41925" spans="56:142" x14ac:dyDescent="0.2">
      <c r="BD41925" s="325"/>
      <c r="EL41925" s="325"/>
    </row>
    <row r="41926" spans="56:142" x14ac:dyDescent="0.2">
      <c r="BD41926" s="325"/>
      <c r="EL41926" s="325"/>
    </row>
    <row r="41927" spans="56:142" x14ac:dyDescent="0.2">
      <c r="BD41927" s="325"/>
      <c r="EL41927" s="325"/>
    </row>
    <row r="41928" spans="56:142" x14ac:dyDescent="0.2">
      <c r="BD41928" s="325"/>
      <c r="EL41928" s="325"/>
    </row>
    <row r="41929" spans="56:142" x14ac:dyDescent="0.2">
      <c r="BD41929" s="325"/>
      <c r="EL41929" s="325"/>
    </row>
    <row r="41930" spans="56:142" x14ac:dyDescent="0.2">
      <c r="BD41930" s="325"/>
      <c r="EL41930" s="325"/>
    </row>
    <row r="41931" spans="56:142" x14ac:dyDescent="0.2">
      <c r="BD41931" s="325"/>
      <c r="EL41931" s="325"/>
    </row>
    <row r="41932" spans="56:142" x14ac:dyDescent="0.2">
      <c r="BD41932" s="325"/>
      <c r="EL41932" s="325"/>
    </row>
    <row r="41933" spans="56:142" x14ac:dyDescent="0.2">
      <c r="BD41933" s="325"/>
      <c r="EL41933" s="325"/>
    </row>
    <row r="41934" spans="56:142" x14ac:dyDescent="0.2">
      <c r="BD41934" s="325"/>
      <c r="EL41934" s="325"/>
    </row>
    <row r="41935" spans="56:142" x14ac:dyDescent="0.2">
      <c r="BD41935" s="325"/>
      <c r="EL41935" s="325"/>
    </row>
    <row r="41936" spans="56:142" x14ac:dyDescent="0.2">
      <c r="BD41936" s="325"/>
      <c r="EL41936" s="325"/>
    </row>
    <row r="41937" spans="56:142" x14ac:dyDescent="0.2">
      <c r="BD41937" s="325"/>
      <c r="EL41937" s="325"/>
    </row>
    <row r="41938" spans="56:142" x14ac:dyDescent="0.2">
      <c r="BD41938" s="325"/>
      <c r="EL41938" s="325"/>
    </row>
    <row r="41939" spans="56:142" x14ac:dyDescent="0.2">
      <c r="BD41939" s="325"/>
      <c r="EL41939" s="325"/>
    </row>
    <row r="41940" spans="56:142" x14ac:dyDescent="0.2">
      <c r="BD41940" s="325"/>
      <c r="EL41940" s="325"/>
    </row>
    <row r="41941" spans="56:142" x14ac:dyDescent="0.2">
      <c r="BD41941" s="325"/>
      <c r="EL41941" s="325"/>
    </row>
    <row r="41942" spans="56:142" x14ac:dyDescent="0.2">
      <c r="BD41942" s="325"/>
      <c r="EL41942" s="325"/>
    </row>
    <row r="41943" spans="56:142" x14ac:dyDescent="0.2">
      <c r="BD41943" s="325"/>
      <c r="EL41943" s="325"/>
    </row>
    <row r="41944" spans="56:142" x14ac:dyDescent="0.2">
      <c r="BD41944" s="325"/>
      <c r="EL41944" s="325"/>
    </row>
    <row r="41945" spans="56:142" x14ac:dyDescent="0.2">
      <c r="BD41945" s="325"/>
      <c r="EL41945" s="325"/>
    </row>
    <row r="41946" spans="56:142" x14ac:dyDescent="0.2">
      <c r="BD41946" s="325"/>
      <c r="EL41946" s="325"/>
    </row>
    <row r="41947" spans="56:142" x14ac:dyDescent="0.2">
      <c r="BD41947" s="325"/>
      <c r="EL41947" s="325"/>
    </row>
    <row r="41948" spans="56:142" x14ac:dyDescent="0.2">
      <c r="BD41948" s="325"/>
      <c r="EL41948" s="325"/>
    </row>
    <row r="41949" spans="56:142" x14ac:dyDescent="0.2">
      <c r="BD41949" s="325"/>
      <c r="EL41949" s="325"/>
    </row>
    <row r="41950" spans="56:142" x14ac:dyDescent="0.2">
      <c r="BD41950" s="325"/>
      <c r="EL41950" s="325"/>
    </row>
    <row r="41951" spans="56:142" x14ac:dyDescent="0.2">
      <c r="BD41951" s="325"/>
      <c r="EL41951" s="325"/>
    </row>
    <row r="41952" spans="56:142" x14ac:dyDescent="0.2">
      <c r="BD41952" s="325"/>
      <c r="EL41952" s="325"/>
    </row>
    <row r="41953" spans="56:142" x14ac:dyDescent="0.2">
      <c r="BD41953" s="325"/>
      <c r="EL41953" s="325"/>
    </row>
    <row r="41954" spans="56:142" x14ac:dyDescent="0.2">
      <c r="BD41954" s="325"/>
      <c r="EL41954" s="325"/>
    </row>
    <row r="41955" spans="56:142" x14ac:dyDescent="0.2">
      <c r="BD41955" s="325"/>
      <c r="EL41955" s="325"/>
    </row>
    <row r="41956" spans="56:142" x14ac:dyDescent="0.2">
      <c r="BD41956" s="325"/>
      <c r="EL41956" s="325"/>
    </row>
    <row r="41957" spans="56:142" x14ac:dyDescent="0.2">
      <c r="BD41957" s="325"/>
      <c r="EL41957" s="325"/>
    </row>
    <row r="41958" spans="56:142" x14ac:dyDescent="0.2">
      <c r="BD41958" s="325"/>
      <c r="EL41958" s="325"/>
    </row>
    <row r="41959" spans="56:142" x14ac:dyDescent="0.2">
      <c r="BD41959" s="325"/>
      <c r="EL41959" s="325"/>
    </row>
    <row r="41960" spans="56:142" x14ac:dyDescent="0.2">
      <c r="BD41960" s="325"/>
      <c r="EL41960" s="325"/>
    </row>
    <row r="41961" spans="56:142" x14ac:dyDescent="0.2">
      <c r="BD41961" s="325"/>
      <c r="EL41961" s="325"/>
    </row>
    <row r="41962" spans="56:142" x14ac:dyDescent="0.2">
      <c r="BD41962" s="325"/>
      <c r="EL41962" s="325"/>
    </row>
    <row r="41963" spans="56:142" x14ac:dyDescent="0.2">
      <c r="BD41963" s="325"/>
      <c r="EL41963" s="325"/>
    </row>
    <row r="41964" spans="56:142" x14ac:dyDescent="0.2">
      <c r="BD41964" s="325"/>
      <c r="EL41964" s="325"/>
    </row>
    <row r="41965" spans="56:142" x14ac:dyDescent="0.2">
      <c r="BD41965" s="325"/>
      <c r="EL41965" s="325"/>
    </row>
    <row r="41966" spans="56:142" x14ac:dyDescent="0.2">
      <c r="BD41966" s="325"/>
      <c r="EL41966" s="325"/>
    </row>
    <row r="41967" spans="56:142" x14ac:dyDescent="0.2">
      <c r="BD41967" s="325"/>
      <c r="EL41967" s="325"/>
    </row>
    <row r="41968" spans="56:142" x14ac:dyDescent="0.2">
      <c r="BD41968" s="325"/>
      <c r="EL41968" s="325"/>
    </row>
    <row r="41969" spans="56:142" x14ac:dyDescent="0.2">
      <c r="BD41969" s="325"/>
      <c r="EL41969" s="325"/>
    </row>
    <row r="41970" spans="56:142" x14ac:dyDescent="0.2">
      <c r="BD41970" s="325"/>
      <c r="EL41970" s="325"/>
    </row>
    <row r="41971" spans="56:142" x14ac:dyDescent="0.2">
      <c r="BD41971" s="325"/>
      <c r="EL41971" s="325"/>
    </row>
    <row r="41972" spans="56:142" x14ac:dyDescent="0.2">
      <c r="BD41972" s="325"/>
      <c r="EL41972" s="325"/>
    </row>
    <row r="41973" spans="56:142" x14ac:dyDescent="0.2">
      <c r="BD41973" s="325"/>
      <c r="EL41973" s="325"/>
    </row>
    <row r="41974" spans="56:142" x14ac:dyDescent="0.2">
      <c r="BD41974" s="325"/>
      <c r="EL41974" s="325"/>
    </row>
    <row r="41975" spans="56:142" x14ac:dyDescent="0.2">
      <c r="BD41975" s="325"/>
      <c r="EL41975" s="325"/>
    </row>
    <row r="41976" spans="56:142" x14ac:dyDescent="0.2">
      <c r="BD41976" s="325"/>
      <c r="EL41976" s="325"/>
    </row>
    <row r="41977" spans="56:142" x14ac:dyDescent="0.2">
      <c r="BD41977" s="325"/>
      <c r="EL41977" s="325"/>
    </row>
    <row r="41978" spans="56:142" x14ac:dyDescent="0.2">
      <c r="BD41978" s="325"/>
      <c r="EL41978" s="325"/>
    </row>
    <row r="41979" spans="56:142" x14ac:dyDescent="0.2">
      <c r="BD41979" s="325"/>
      <c r="EL41979" s="325"/>
    </row>
    <row r="41980" spans="56:142" x14ac:dyDescent="0.2">
      <c r="BD41980" s="325"/>
      <c r="EL41980" s="325"/>
    </row>
    <row r="41981" spans="56:142" x14ac:dyDescent="0.2">
      <c r="BD41981" s="325"/>
      <c r="EL41981" s="325"/>
    </row>
    <row r="41982" spans="56:142" x14ac:dyDescent="0.2">
      <c r="BD41982" s="325"/>
      <c r="EL41982" s="325"/>
    </row>
    <row r="41983" spans="56:142" x14ac:dyDescent="0.2">
      <c r="BD41983" s="325"/>
      <c r="EL41983" s="325"/>
    </row>
    <row r="41984" spans="56:142" x14ac:dyDescent="0.2">
      <c r="BD41984" s="325"/>
      <c r="EL41984" s="325"/>
    </row>
    <row r="41985" spans="56:142" x14ac:dyDescent="0.2">
      <c r="BD41985" s="325"/>
      <c r="EL41985" s="325"/>
    </row>
    <row r="41986" spans="56:142" x14ac:dyDescent="0.2">
      <c r="BD41986" s="325"/>
      <c r="EL41986" s="325"/>
    </row>
    <row r="41987" spans="56:142" x14ac:dyDescent="0.2">
      <c r="BD41987" s="325"/>
      <c r="EL41987" s="325"/>
    </row>
    <row r="41988" spans="56:142" x14ac:dyDescent="0.2">
      <c r="BD41988" s="325"/>
      <c r="EL41988" s="325"/>
    </row>
    <row r="41989" spans="56:142" x14ac:dyDescent="0.2">
      <c r="BD41989" s="325"/>
      <c r="EL41989" s="325"/>
    </row>
    <row r="41990" spans="56:142" x14ac:dyDescent="0.2">
      <c r="BD41990" s="325"/>
      <c r="EL41990" s="325"/>
    </row>
    <row r="41991" spans="56:142" x14ac:dyDescent="0.2">
      <c r="BD41991" s="325"/>
      <c r="EL41991" s="325"/>
    </row>
    <row r="41992" spans="56:142" x14ac:dyDescent="0.2">
      <c r="BD41992" s="325"/>
      <c r="EL41992" s="325"/>
    </row>
    <row r="41993" spans="56:142" x14ac:dyDescent="0.2">
      <c r="BD41993" s="325"/>
      <c r="EL41993" s="325"/>
    </row>
    <row r="41994" spans="56:142" x14ac:dyDescent="0.2">
      <c r="BD41994" s="325"/>
      <c r="EL41994" s="325"/>
    </row>
    <row r="41995" spans="56:142" x14ac:dyDescent="0.2">
      <c r="BD41995" s="325"/>
      <c r="EL41995" s="325"/>
    </row>
    <row r="41996" spans="56:142" x14ac:dyDescent="0.2">
      <c r="BD41996" s="325"/>
      <c r="EL41996" s="325"/>
    </row>
    <row r="41997" spans="56:142" x14ac:dyDescent="0.2">
      <c r="BD41997" s="325"/>
      <c r="EL41997" s="325"/>
    </row>
    <row r="41998" spans="56:142" x14ac:dyDescent="0.2">
      <c r="BD41998" s="325"/>
      <c r="EL41998" s="325"/>
    </row>
    <row r="41999" spans="56:142" x14ac:dyDescent="0.2">
      <c r="BD41999" s="325"/>
      <c r="EL41999" s="325"/>
    </row>
    <row r="42000" spans="56:142" x14ac:dyDescent="0.2">
      <c r="BD42000" s="325"/>
      <c r="EL42000" s="325"/>
    </row>
    <row r="42001" spans="56:142" x14ac:dyDescent="0.2">
      <c r="BD42001" s="325"/>
      <c r="EL42001" s="325"/>
    </row>
    <row r="42002" spans="56:142" x14ac:dyDescent="0.2">
      <c r="BD42002" s="325"/>
      <c r="EL42002" s="325"/>
    </row>
    <row r="42003" spans="56:142" x14ac:dyDescent="0.2">
      <c r="BD42003" s="325"/>
      <c r="EL42003" s="325"/>
    </row>
    <row r="42004" spans="56:142" x14ac:dyDescent="0.2">
      <c r="BD42004" s="325"/>
      <c r="EL42004" s="325"/>
    </row>
    <row r="42005" spans="56:142" x14ac:dyDescent="0.2">
      <c r="BD42005" s="325"/>
      <c r="EL42005" s="325"/>
    </row>
    <row r="42006" spans="56:142" x14ac:dyDescent="0.2">
      <c r="BD42006" s="325"/>
      <c r="EL42006" s="325"/>
    </row>
    <row r="42007" spans="56:142" x14ac:dyDescent="0.2">
      <c r="BD42007" s="325"/>
      <c r="EL42007" s="325"/>
    </row>
    <row r="42008" spans="56:142" x14ac:dyDescent="0.2">
      <c r="BD42008" s="325"/>
      <c r="EL42008" s="325"/>
    </row>
    <row r="42009" spans="56:142" x14ac:dyDescent="0.2">
      <c r="BD42009" s="325"/>
      <c r="EL42009" s="325"/>
    </row>
    <row r="42010" spans="56:142" x14ac:dyDescent="0.2">
      <c r="BD42010" s="325"/>
      <c r="EL42010" s="325"/>
    </row>
    <row r="42011" spans="56:142" x14ac:dyDescent="0.2">
      <c r="BD42011" s="325"/>
      <c r="EL42011" s="325"/>
    </row>
    <row r="42012" spans="56:142" x14ac:dyDescent="0.2">
      <c r="BD42012" s="325"/>
      <c r="EL42012" s="325"/>
    </row>
    <row r="42013" spans="56:142" x14ac:dyDescent="0.2">
      <c r="BD42013" s="325"/>
      <c r="EL42013" s="325"/>
    </row>
    <row r="42014" spans="56:142" x14ac:dyDescent="0.2">
      <c r="BD42014" s="325"/>
      <c r="EL42014" s="325"/>
    </row>
    <row r="42015" spans="56:142" x14ac:dyDescent="0.2">
      <c r="BD42015" s="325"/>
      <c r="EL42015" s="325"/>
    </row>
    <row r="42016" spans="56:142" x14ac:dyDescent="0.2">
      <c r="BD42016" s="325"/>
      <c r="EL42016" s="325"/>
    </row>
    <row r="42017" spans="56:142" x14ac:dyDescent="0.2">
      <c r="BD42017" s="325"/>
      <c r="EL42017" s="325"/>
    </row>
    <row r="42018" spans="56:142" x14ac:dyDescent="0.2">
      <c r="BD42018" s="325"/>
      <c r="EL42018" s="325"/>
    </row>
    <row r="42019" spans="56:142" x14ac:dyDescent="0.2">
      <c r="BD42019" s="325"/>
      <c r="EL42019" s="325"/>
    </row>
    <row r="42020" spans="56:142" x14ac:dyDescent="0.2">
      <c r="BD42020" s="325"/>
      <c r="EL42020" s="325"/>
    </row>
    <row r="42021" spans="56:142" x14ac:dyDescent="0.2">
      <c r="BD42021" s="325"/>
      <c r="EL42021" s="325"/>
    </row>
    <row r="42022" spans="56:142" x14ac:dyDescent="0.2">
      <c r="BD42022" s="325"/>
      <c r="EL42022" s="325"/>
    </row>
    <row r="42023" spans="56:142" x14ac:dyDescent="0.2">
      <c r="BD42023" s="325"/>
      <c r="EL42023" s="325"/>
    </row>
    <row r="42024" spans="56:142" x14ac:dyDescent="0.2">
      <c r="BD42024" s="325"/>
      <c r="EL42024" s="325"/>
    </row>
    <row r="42025" spans="56:142" x14ac:dyDescent="0.2">
      <c r="BD42025" s="325"/>
      <c r="EL42025" s="325"/>
    </row>
    <row r="42026" spans="56:142" x14ac:dyDescent="0.2">
      <c r="BD42026" s="325"/>
      <c r="EL42026" s="325"/>
    </row>
    <row r="42027" spans="56:142" x14ac:dyDescent="0.2">
      <c r="BD42027" s="325"/>
      <c r="EL42027" s="325"/>
    </row>
    <row r="42028" spans="56:142" x14ac:dyDescent="0.2">
      <c r="BD42028" s="325"/>
      <c r="EL42028" s="325"/>
    </row>
    <row r="42029" spans="56:142" x14ac:dyDescent="0.2">
      <c r="BD42029" s="325"/>
      <c r="EL42029" s="325"/>
    </row>
    <row r="42030" spans="56:142" x14ac:dyDescent="0.2">
      <c r="BD42030" s="325"/>
      <c r="EL42030" s="325"/>
    </row>
    <row r="42031" spans="56:142" x14ac:dyDescent="0.2">
      <c r="BD42031" s="325"/>
      <c r="EL42031" s="325"/>
    </row>
    <row r="42032" spans="56:142" x14ac:dyDescent="0.2">
      <c r="BD42032" s="325"/>
      <c r="EL42032" s="325"/>
    </row>
    <row r="42033" spans="56:142" x14ac:dyDescent="0.2">
      <c r="BD42033" s="325"/>
      <c r="EL42033" s="325"/>
    </row>
    <row r="42034" spans="56:142" x14ac:dyDescent="0.2">
      <c r="BD42034" s="325"/>
      <c r="EL42034" s="325"/>
    </row>
    <row r="42035" spans="56:142" x14ac:dyDescent="0.2">
      <c r="BD42035" s="325"/>
      <c r="EL42035" s="325"/>
    </row>
    <row r="42036" spans="56:142" x14ac:dyDescent="0.2">
      <c r="BD42036" s="325"/>
      <c r="EL42036" s="325"/>
    </row>
    <row r="42037" spans="56:142" x14ac:dyDescent="0.2">
      <c r="BD42037" s="325"/>
      <c r="EL42037" s="325"/>
    </row>
    <row r="42038" spans="56:142" x14ac:dyDescent="0.2">
      <c r="BD42038" s="325"/>
      <c r="EL42038" s="325"/>
    </row>
    <row r="42039" spans="56:142" x14ac:dyDescent="0.2">
      <c r="BD42039" s="325"/>
      <c r="EL42039" s="325"/>
    </row>
    <row r="42040" spans="56:142" x14ac:dyDescent="0.2">
      <c r="BD42040" s="325"/>
      <c r="EL42040" s="325"/>
    </row>
    <row r="42041" spans="56:142" x14ac:dyDescent="0.2">
      <c r="BD42041" s="325"/>
      <c r="EL42041" s="325"/>
    </row>
    <row r="42042" spans="56:142" x14ac:dyDescent="0.2">
      <c r="BD42042" s="325"/>
      <c r="EL42042" s="325"/>
    </row>
    <row r="42043" spans="56:142" x14ac:dyDescent="0.2">
      <c r="BD42043" s="325"/>
      <c r="EL42043" s="325"/>
    </row>
    <row r="42044" spans="56:142" x14ac:dyDescent="0.2">
      <c r="BD42044" s="325"/>
      <c r="EL42044" s="325"/>
    </row>
    <row r="42045" spans="56:142" x14ac:dyDescent="0.2">
      <c r="BD42045" s="325"/>
      <c r="EL42045" s="325"/>
    </row>
    <row r="42046" spans="56:142" x14ac:dyDescent="0.2">
      <c r="BD42046" s="325"/>
      <c r="EL42046" s="325"/>
    </row>
    <row r="42047" spans="56:142" x14ac:dyDescent="0.2">
      <c r="BD42047" s="325"/>
      <c r="EL42047" s="325"/>
    </row>
    <row r="42048" spans="56:142" x14ac:dyDescent="0.2">
      <c r="BD42048" s="325"/>
      <c r="EL42048" s="325"/>
    </row>
    <row r="42049" spans="56:142" x14ac:dyDescent="0.2">
      <c r="BD42049" s="325"/>
      <c r="EL42049" s="325"/>
    </row>
    <row r="42050" spans="56:142" x14ac:dyDescent="0.2">
      <c r="BD42050" s="325"/>
      <c r="EL42050" s="325"/>
    </row>
    <row r="42051" spans="56:142" x14ac:dyDescent="0.2">
      <c r="BD42051" s="325"/>
      <c r="EL42051" s="325"/>
    </row>
    <row r="42052" spans="56:142" x14ac:dyDescent="0.2">
      <c r="BD42052" s="325"/>
      <c r="EL42052" s="325"/>
    </row>
    <row r="42053" spans="56:142" x14ac:dyDescent="0.2">
      <c r="BD42053" s="325"/>
      <c r="EL42053" s="325"/>
    </row>
    <row r="42054" spans="56:142" x14ac:dyDescent="0.2">
      <c r="BD42054" s="325"/>
      <c r="EL42054" s="325"/>
    </row>
    <row r="42055" spans="56:142" x14ac:dyDescent="0.2">
      <c r="BD42055" s="325"/>
      <c r="EL42055" s="325"/>
    </row>
    <row r="42056" spans="56:142" x14ac:dyDescent="0.2">
      <c r="BD42056" s="325"/>
      <c r="EL42056" s="325"/>
    </row>
    <row r="42057" spans="56:142" x14ac:dyDescent="0.2">
      <c r="BD42057" s="325"/>
      <c r="EL42057" s="325"/>
    </row>
    <row r="42058" spans="56:142" x14ac:dyDescent="0.2">
      <c r="BD42058" s="325"/>
      <c r="EL42058" s="325"/>
    </row>
    <row r="42059" spans="56:142" x14ac:dyDescent="0.2">
      <c r="BD42059" s="325"/>
      <c r="EL42059" s="325"/>
    </row>
    <row r="42060" spans="56:142" x14ac:dyDescent="0.2">
      <c r="BD42060" s="325"/>
      <c r="EL42060" s="325"/>
    </row>
    <row r="42061" spans="56:142" x14ac:dyDescent="0.2">
      <c r="BD42061" s="325"/>
      <c r="EL42061" s="325"/>
    </row>
    <row r="42062" spans="56:142" x14ac:dyDescent="0.2">
      <c r="BD42062" s="325"/>
      <c r="EL42062" s="325"/>
    </row>
    <row r="42063" spans="56:142" x14ac:dyDescent="0.2">
      <c r="BD42063" s="325"/>
      <c r="EL42063" s="325"/>
    </row>
    <row r="42064" spans="56:142" x14ac:dyDescent="0.2">
      <c r="BD42064" s="325"/>
      <c r="EL42064" s="325"/>
    </row>
    <row r="42065" spans="56:142" x14ac:dyDescent="0.2">
      <c r="BD42065" s="325"/>
      <c r="EL42065" s="325"/>
    </row>
    <row r="42066" spans="56:142" x14ac:dyDescent="0.2">
      <c r="BD42066" s="325"/>
      <c r="EL42066" s="325"/>
    </row>
    <row r="42067" spans="56:142" x14ac:dyDescent="0.2">
      <c r="BD42067" s="325"/>
      <c r="EL42067" s="325"/>
    </row>
    <row r="42068" spans="56:142" x14ac:dyDescent="0.2">
      <c r="BD42068" s="325"/>
      <c r="EL42068" s="325"/>
    </row>
    <row r="42069" spans="56:142" x14ac:dyDescent="0.2">
      <c r="BD42069" s="325"/>
      <c r="EL42069" s="325"/>
    </row>
    <row r="42070" spans="56:142" x14ac:dyDescent="0.2">
      <c r="BD42070" s="325"/>
      <c r="EL42070" s="325"/>
    </row>
    <row r="42071" spans="56:142" x14ac:dyDescent="0.2">
      <c r="BD42071" s="325"/>
      <c r="EL42071" s="325"/>
    </row>
    <row r="42072" spans="56:142" x14ac:dyDescent="0.2">
      <c r="BD42072" s="325"/>
      <c r="EL42072" s="325"/>
    </row>
    <row r="42073" spans="56:142" x14ac:dyDescent="0.2">
      <c r="BD42073" s="325"/>
      <c r="EL42073" s="325"/>
    </row>
    <row r="42074" spans="56:142" x14ac:dyDescent="0.2">
      <c r="BD42074" s="325"/>
      <c r="EL42074" s="325"/>
    </row>
    <row r="42075" spans="56:142" x14ac:dyDescent="0.2">
      <c r="BD42075" s="325"/>
      <c r="EL42075" s="325"/>
    </row>
    <row r="42076" spans="56:142" x14ac:dyDescent="0.2">
      <c r="BD42076" s="325"/>
      <c r="EL42076" s="325"/>
    </row>
    <row r="42077" spans="56:142" x14ac:dyDescent="0.2">
      <c r="BD42077" s="325"/>
      <c r="EL42077" s="325"/>
    </row>
    <row r="42078" spans="56:142" x14ac:dyDescent="0.2">
      <c r="BD42078" s="325"/>
      <c r="EL42078" s="325"/>
    </row>
    <row r="42079" spans="56:142" x14ac:dyDescent="0.2">
      <c r="BD42079" s="325"/>
      <c r="EL42079" s="325"/>
    </row>
    <row r="42080" spans="56:142" x14ac:dyDescent="0.2">
      <c r="BD42080" s="325"/>
      <c r="EL42080" s="325"/>
    </row>
    <row r="42081" spans="56:142" x14ac:dyDescent="0.2">
      <c r="BD42081" s="325"/>
      <c r="EL42081" s="325"/>
    </row>
    <row r="42082" spans="56:142" x14ac:dyDescent="0.2">
      <c r="BD42082" s="325"/>
      <c r="EL42082" s="325"/>
    </row>
    <row r="42083" spans="56:142" x14ac:dyDescent="0.2">
      <c r="BD42083" s="325"/>
      <c r="EL42083" s="325"/>
    </row>
    <row r="42084" spans="56:142" x14ac:dyDescent="0.2">
      <c r="BD42084" s="325"/>
      <c r="EL42084" s="325"/>
    </row>
    <row r="42085" spans="56:142" x14ac:dyDescent="0.2">
      <c r="BD42085" s="325"/>
      <c r="EL42085" s="325"/>
    </row>
    <row r="42086" spans="56:142" x14ac:dyDescent="0.2">
      <c r="BD42086" s="325"/>
      <c r="EL42086" s="325"/>
    </row>
    <row r="42087" spans="56:142" x14ac:dyDescent="0.2">
      <c r="BD42087" s="325"/>
      <c r="EL42087" s="325"/>
    </row>
    <row r="42088" spans="56:142" x14ac:dyDescent="0.2">
      <c r="BD42088" s="325"/>
      <c r="EL42088" s="325"/>
    </row>
    <row r="42089" spans="56:142" x14ac:dyDescent="0.2">
      <c r="BD42089" s="325"/>
      <c r="EL42089" s="325"/>
    </row>
    <row r="42090" spans="56:142" x14ac:dyDescent="0.2">
      <c r="BD42090" s="325"/>
      <c r="EL42090" s="325"/>
    </row>
    <row r="42091" spans="56:142" x14ac:dyDescent="0.2">
      <c r="BD42091" s="325"/>
      <c r="EL42091" s="325"/>
    </row>
    <row r="42092" spans="56:142" x14ac:dyDescent="0.2">
      <c r="BD42092" s="325"/>
      <c r="EL42092" s="325"/>
    </row>
    <row r="42093" spans="56:142" x14ac:dyDescent="0.2">
      <c r="BD42093" s="325"/>
      <c r="EL42093" s="325"/>
    </row>
    <row r="42094" spans="56:142" x14ac:dyDescent="0.2">
      <c r="BD42094" s="325"/>
      <c r="EL42094" s="325"/>
    </row>
    <row r="42095" spans="56:142" x14ac:dyDescent="0.2">
      <c r="BD42095" s="325"/>
      <c r="EL42095" s="325"/>
    </row>
    <row r="42096" spans="56:142" x14ac:dyDescent="0.2">
      <c r="BD42096" s="325"/>
      <c r="EL42096" s="325"/>
    </row>
    <row r="42097" spans="56:142" x14ac:dyDescent="0.2">
      <c r="BD42097" s="325"/>
      <c r="EL42097" s="325"/>
    </row>
    <row r="42098" spans="56:142" x14ac:dyDescent="0.2">
      <c r="BD42098" s="325"/>
      <c r="EL42098" s="325"/>
    </row>
    <row r="42099" spans="56:142" x14ac:dyDescent="0.2">
      <c r="BD42099" s="325"/>
      <c r="EL42099" s="325"/>
    </row>
    <row r="42100" spans="56:142" x14ac:dyDescent="0.2">
      <c r="BD42100" s="325"/>
      <c r="EL42100" s="325"/>
    </row>
    <row r="42101" spans="56:142" x14ac:dyDescent="0.2">
      <c r="BD42101" s="325"/>
      <c r="EL42101" s="325"/>
    </row>
    <row r="42102" spans="56:142" x14ac:dyDescent="0.2">
      <c r="BD42102" s="325"/>
      <c r="EL42102" s="325"/>
    </row>
    <row r="42103" spans="56:142" x14ac:dyDescent="0.2">
      <c r="BD42103" s="325"/>
      <c r="EL42103" s="325"/>
    </row>
    <row r="42104" spans="56:142" x14ac:dyDescent="0.2">
      <c r="BD42104" s="325"/>
      <c r="EL42104" s="325"/>
    </row>
    <row r="42105" spans="56:142" x14ac:dyDescent="0.2">
      <c r="BD42105" s="325"/>
      <c r="EL42105" s="325"/>
    </row>
    <row r="42106" spans="56:142" x14ac:dyDescent="0.2">
      <c r="BD42106" s="325"/>
      <c r="EL42106" s="325"/>
    </row>
    <row r="42107" spans="56:142" x14ac:dyDescent="0.2">
      <c r="BD42107" s="325"/>
      <c r="EL42107" s="325"/>
    </row>
    <row r="42108" spans="56:142" x14ac:dyDescent="0.2">
      <c r="BD42108" s="325"/>
      <c r="EL42108" s="325"/>
    </row>
    <row r="42109" spans="56:142" x14ac:dyDescent="0.2">
      <c r="BD42109" s="325"/>
      <c r="EL42109" s="325"/>
    </row>
    <row r="42110" spans="56:142" x14ac:dyDescent="0.2">
      <c r="BD42110" s="325"/>
      <c r="EL42110" s="325"/>
    </row>
    <row r="42111" spans="56:142" x14ac:dyDescent="0.2">
      <c r="BD42111" s="325"/>
      <c r="EL42111" s="325"/>
    </row>
    <row r="42112" spans="56:142" x14ac:dyDescent="0.2">
      <c r="BD42112" s="325"/>
      <c r="EL42112" s="325"/>
    </row>
    <row r="42113" spans="56:142" x14ac:dyDescent="0.2">
      <c r="BD42113" s="325"/>
      <c r="EL42113" s="325"/>
    </row>
    <row r="42114" spans="56:142" x14ac:dyDescent="0.2">
      <c r="BD42114" s="325"/>
      <c r="EL42114" s="325"/>
    </row>
    <row r="42115" spans="56:142" x14ac:dyDescent="0.2">
      <c r="BD42115" s="325"/>
      <c r="EL42115" s="325"/>
    </row>
    <row r="42116" spans="56:142" x14ac:dyDescent="0.2">
      <c r="BD42116" s="325"/>
      <c r="EL42116" s="325"/>
    </row>
    <row r="42117" spans="56:142" x14ac:dyDescent="0.2">
      <c r="BD42117" s="325"/>
      <c r="EL42117" s="325"/>
    </row>
    <row r="42118" spans="56:142" x14ac:dyDescent="0.2">
      <c r="BD42118" s="325"/>
      <c r="EL42118" s="325"/>
    </row>
    <row r="42119" spans="56:142" x14ac:dyDescent="0.2">
      <c r="BD42119" s="325"/>
      <c r="EL42119" s="325"/>
    </row>
    <row r="42120" spans="56:142" x14ac:dyDescent="0.2">
      <c r="BD42120" s="325"/>
      <c r="EL42120" s="325"/>
    </row>
    <row r="42121" spans="56:142" x14ac:dyDescent="0.2">
      <c r="BD42121" s="325"/>
      <c r="EL42121" s="325"/>
    </row>
    <row r="42122" spans="56:142" x14ac:dyDescent="0.2">
      <c r="BD42122" s="325"/>
      <c r="EL42122" s="325"/>
    </row>
    <row r="42123" spans="56:142" x14ac:dyDescent="0.2">
      <c r="BD42123" s="325"/>
      <c r="EL42123" s="325"/>
    </row>
    <row r="42124" spans="56:142" x14ac:dyDescent="0.2">
      <c r="BD42124" s="325"/>
      <c r="EL42124" s="325"/>
    </row>
    <row r="42125" spans="56:142" x14ac:dyDescent="0.2">
      <c r="BD42125" s="325"/>
      <c r="EL42125" s="325"/>
    </row>
    <row r="42126" spans="56:142" x14ac:dyDescent="0.2">
      <c r="BD42126" s="325"/>
      <c r="EL42126" s="325"/>
    </row>
    <row r="42127" spans="56:142" x14ac:dyDescent="0.2">
      <c r="BD42127" s="325"/>
      <c r="EL42127" s="325"/>
    </row>
    <row r="42128" spans="56:142" x14ac:dyDescent="0.2">
      <c r="BD42128" s="325"/>
      <c r="EL42128" s="325"/>
    </row>
    <row r="42129" spans="56:142" x14ac:dyDescent="0.2">
      <c r="BD42129" s="325"/>
      <c r="EL42129" s="325"/>
    </row>
    <row r="42130" spans="56:142" x14ac:dyDescent="0.2">
      <c r="BD42130" s="325"/>
      <c r="EL42130" s="325"/>
    </row>
    <row r="42131" spans="56:142" x14ac:dyDescent="0.2">
      <c r="BD42131" s="325"/>
      <c r="EL42131" s="325"/>
    </row>
    <row r="42132" spans="56:142" x14ac:dyDescent="0.2">
      <c r="BD42132" s="325"/>
      <c r="EL42132" s="325"/>
    </row>
    <row r="42133" spans="56:142" x14ac:dyDescent="0.2">
      <c r="BD42133" s="325"/>
      <c r="EL42133" s="325"/>
    </row>
    <row r="42134" spans="56:142" x14ac:dyDescent="0.2">
      <c r="BD42134" s="325"/>
      <c r="EL42134" s="325"/>
    </row>
    <row r="42135" spans="56:142" x14ac:dyDescent="0.2">
      <c r="BD42135" s="325"/>
      <c r="EL42135" s="325"/>
    </row>
    <row r="42136" spans="56:142" x14ac:dyDescent="0.2">
      <c r="BD42136" s="325"/>
      <c r="EL42136" s="325"/>
    </row>
    <row r="42137" spans="56:142" x14ac:dyDescent="0.2">
      <c r="BD42137" s="325"/>
      <c r="EL42137" s="325"/>
    </row>
    <row r="42138" spans="56:142" x14ac:dyDescent="0.2">
      <c r="BD42138" s="325"/>
      <c r="EL42138" s="325"/>
    </row>
    <row r="42139" spans="56:142" x14ac:dyDescent="0.2">
      <c r="BD42139" s="325"/>
      <c r="EL42139" s="325"/>
    </row>
    <row r="42140" spans="56:142" x14ac:dyDescent="0.2">
      <c r="BD42140" s="325"/>
      <c r="EL42140" s="325"/>
    </row>
    <row r="42141" spans="56:142" x14ac:dyDescent="0.2">
      <c r="BD42141" s="325"/>
      <c r="EL42141" s="325"/>
    </row>
    <row r="42142" spans="56:142" x14ac:dyDescent="0.2">
      <c r="BD42142" s="325"/>
      <c r="EL42142" s="325"/>
    </row>
    <row r="42143" spans="56:142" x14ac:dyDescent="0.2">
      <c r="BD42143" s="325"/>
      <c r="EL42143" s="325"/>
    </row>
    <row r="42144" spans="56:142" x14ac:dyDescent="0.2">
      <c r="BD42144" s="325"/>
      <c r="EL42144" s="325"/>
    </row>
    <row r="42145" spans="56:142" x14ac:dyDescent="0.2">
      <c r="BD42145" s="325"/>
      <c r="EL42145" s="325"/>
    </row>
    <row r="42146" spans="56:142" x14ac:dyDescent="0.2">
      <c r="BD42146" s="325"/>
      <c r="EL42146" s="325"/>
    </row>
    <row r="42147" spans="56:142" x14ac:dyDescent="0.2">
      <c r="BD42147" s="325"/>
      <c r="EL42147" s="325"/>
    </row>
    <row r="42148" spans="56:142" x14ac:dyDescent="0.2">
      <c r="BD42148" s="325"/>
      <c r="EL42148" s="325"/>
    </row>
    <row r="42149" spans="56:142" x14ac:dyDescent="0.2">
      <c r="BD42149" s="325"/>
      <c r="EL42149" s="325"/>
    </row>
    <row r="42150" spans="56:142" x14ac:dyDescent="0.2">
      <c r="BD42150" s="325"/>
      <c r="EL42150" s="325"/>
    </row>
    <row r="42151" spans="56:142" x14ac:dyDescent="0.2">
      <c r="BD42151" s="325"/>
      <c r="EL42151" s="325"/>
    </row>
    <row r="42152" spans="56:142" x14ac:dyDescent="0.2">
      <c r="BD42152" s="325"/>
      <c r="EL42152" s="325"/>
    </row>
    <row r="42153" spans="56:142" x14ac:dyDescent="0.2">
      <c r="BD42153" s="325"/>
      <c r="EL42153" s="325"/>
    </row>
    <row r="42154" spans="56:142" x14ac:dyDescent="0.2">
      <c r="BD42154" s="325"/>
      <c r="EL42154" s="325"/>
    </row>
    <row r="42155" spans="56:142" x14ac:dyDescent="0.2">
      <c r="BD42155" s="325"/>
      <c r="EL42155" s="325"/>
    </row>
    <row r="42156" spans="56:142" x14ac:dyDescent="0.2">
      <c r="BD42156" s="325"/>
      <c r="EL42156" s="325"/>
    </row>
    <row r="42157" spans="56:142" x14ac:dyDescent="0.2">
      <c r="BD42157" s="325"/>
      <c r="EL42157" s="325"/>
    </row>
    <row r="42158" spans="56:142" x14ac:dyDescent="0.2">
      <c r="BD42158" s="325"/>
      <c r="EL42158" s="325"/>
    </row>
    <row r="42159" spans="56:142" x14ac:dyDescent="0.2">
      <c r="BD42159" s="325"/>
      <c r="EL42159" s="325"/>
    </row>
    <row r="42160" spans="56:142" x14ac:dyDescent="0.2">
      <c r="BD42160" s="325"/>
      <c r="EL42160" s="325"/>
    </row>
    <row r="42161" spans="56:142" x14ac:dyDescent="0.2">
      <c r="BD42161" s="325"/>
      <c r="EL42161" s="325"/>
    </row>
    <row r="42162" spans="56:142" x14ac:dyDescent="0.2">
      <c r="BD42162" s="325"/>
      <c r="EL42162" s="325"/>
    </row>
    <row r="42163" spans="56:142" x14ac:dyDescent="0.2">
      <c r="BD42163" s="325"/>
      <c r="EL42163" s="325"/>
    </row>
    <row r="42164" spans="56:142" x14ac:dyDescent="0.2">
      <c r="BD42164" s="325"/>
      <c r="EL42164" s="325"/>
    </row>
    <row r="42165" spans="56:142" x14ac:dyDescent="0.2">
      <c r="BD42165" s="325"/>
      <c r="EL42165" s="325"/>
    </row>
    <row r="42166" spans="56:142" x14ac:dyDescent="0.2">
      <c r="BD42166" s="325"/>
      <c r="EL42166" s="325"/>
    </row>
    <row r="42167" spans="56:142" x14ac:dyDescent="0.2">
      <c r="BD42167" s="325"/>
      <c r="EL42167" s="325"/>
    </row>
    <row r="42168" spans="56:142" x14ac:dyDescent="0.2">
      <c r="BD42168" s="325"/>
      <c r="EL42168" s="325"/>
    </row>
    <row r="42169" spans="56:142" x14ac:dyDescent="0.2">
      <c r="BD42169" s="325"/>
      <c r="EL42169" s="325"/>
    </row>
    <row r="42170" spans="56:142" x14ac:dyDescent="0.2">
      <c r="BD42170" s="325"/>
      <c r="EL42170" s="325"/>
    </row>
    <row r="42171" spans="56:142" x14ac:dyDescent="0.2">
      <c r="BD42171" s="325"/>
      <c r="EL42171" s="325"/>
    </row>
    <row r="42172" spans="56:142" x14ac:dyDescent="0.2">
      <c r="BD42172" s="325"/>
      <c r="EL42172" s="325"/>
    </row>
    <row r="42173" spans="56:142" x14ac:dyDescent="0.2">
      <c r="BD42173" s="325"/>
      <c r="EL42173" s="325"/>
    </row>
    <row r="42174" spans="56:142" x14ac:dyDescent="0.2">
      <c r="BD42174" s="325"/>
      <c r="EL42174" s="325"/>
    </row>
    <row r="42175" spans="56:142" x14ac:dyDescent="0.2">
      <c r="BD42175" s="325"/>
      <c r="EL42175" s="325"/>
    </row>
    <row r="42176" spans="56:142" x14ac:dyDescent="0.2">
      <c r="BD42176" s="325"/>
      <c r="EL42176" s="325"/>
    </row>
    <row r="42177" spans="56:142" x14ac:dyDescent="0.2">
      <c r="BD42177" s="325"/>
      <c r="EL42177" s="325"/>
    </row>
    <row r="42178" spans="56:142" x14ac:dyDescent="0.2">
      <c r="BD42178" s="325"/>
      <c r="EL42178" s="325"/>
    </row>
    <row r="42179" spans="56:142" x14ac:dyDescent="0.2">
      <c r="BD42179" s="325"/>
      <c r="EL42179" s="325"/>
    </row>
    <row r="42180" spans="56:142" x14ac:dyDescent="0.2">
      <c r="BD42180" s="325"/>
      <c r="EL42180" s="325"/>
    </row>
    <row r="42181" spans="56:142" x14ac:dyDescent="0.2">
      <c r="BD42181" s="325"/>
      <c r="EL42181" s="325"/>
    </row>
    <row r="42182" spans="56:142" x14ac:dyDescent="0.2">
      <c r="BD42182" s="325"/>
      <c r="EL42182" s="325"/>
    </row>
    <row r="42183" spans="56:142" x14ac:dyDescent="0.2">
      <c r="BD42183" s="325"/>
      <c r="EL42183" s="325"/>
    </row>
    <row r="42184" spans="56:142" x14ac:dyDescent="0.2">
      <c r="BD42184" s="325"/>
      <c r="EL42184" s="325"/>
    </row>
    <row r="42185" spans="56:142" x14ac:dyDescent="0.2">
      <c r="BD42185" s="325"/>
      <c r="EL42185" s="325"/>
    </row>
    <row r="42186" spans="56:142" x14ac:dyDescent="0.2">
      <c r="BD42186" s="325"/>
      <c r="EL42186" s="325"/>
    </row>
    <row r="42187" spans="56:142" x14ac:dyDescent="0.2">
      <c r="BD42187" s="325"/>
      <c r="EL42187" s="325"/>
    </row>
    <row r="42188" spans="56:142" x14ac:dyDescent="0.2">
      <c r="BD42188" s="325"/>
      <c r="EL42188" s="325"/>
    </row>
    <row r="42189" spans="56:142" x14ac:dyDescent="0.2">
      <c r="BD42189" s="325"/>
      <c r="EL42189" s="325"/>
    </row>
    <row r="42190" spans="56:142" x14ac:dyDescent="0.2">
      <c r="BD42190" s="325"/>
      <c r="EL42190" s="325"/>
    </row>
    <row r="42191" spans="56:142" x14ac:dyDescent="0.2">
      <c r="BD42191" s="325"/>
      <c r="EL42191" s="325"/>
    </row>
    <row r="42192" spans="56:142" x14ac:dyDescent="0.2">
      <c r="BD42192" s="325"/>
      <c r="EL42192" s="325"/>
    </row>
    <row r="42193" spans="56:142" x14ac:dyDescent="0.2">
      <c r="BD42193" s="325"/>
      <c r="EL42193" s="325"/>
    </row>
    <row r="42194" spans="56:142" x14ac:dyDescent="0.2">
      <c r="BD42194" s="325"/>
      <c r="EL42194" s="325"/>
    </row>
    <row r="42195" spans="56:142" x14ac:dyDescent="0.2">
      <c r="BD42195" s="325"/>
      <c r="EL42195" s="325"/>
    </row>
    <row r="42196" spans="56:142" x14ac:dyDescent="0.2">
      <c r="BD42196" s="325"/>
      <c r="EL42196" s="325"/>
    </row>
    <row r="42197" spans="56:142" x14ac:dyDescent="0.2">
      <c r="BD42197" s="325"/>
      <c r="EL42197" s="325"/>
    </row>
    <row r="42198" spans="56:142" x14ac:dyDescent="0.2">
      <c r="BD42198" s="325"/>
      <c r="EL42198" s="325"/>
    </row>
    <row r="42199" spans="56:142" x14ac:dyDescent="0.2">
      <c r="BD42199" s="325"/>
      <c r="EL42199" s="325"/>
    </row>
    <row r="42200" spans="56:142" x14ac:dyDescent="0.2">
      <c r="BD42200" s="325"/>
      <c r="EL42200" s="325"/>
    </row>
    <row r="42201" spans="56:142" x14ac:dyDescent="0.2">
      <c r="BD42201" s="325"/>
      <c r="EL42201" s="325"/>
    </row>
    <row r="42202" spans="56:142" x14ac:dyDescent="0.2">
      <c r="BD42202" s="325"/>
      <c r="EL42202" s="325"/>
    </row>
    <row r="42203" spans="56:142" x14ac:dyDescent="0.2">
      <c r="BD42203" s="325"/>
      <c r="EL42203" s="325"/>
    </row>
    <row r="42204" spans="56:142" x14ac:dyDescent="0.2">
      <c r="BD42204" s="325"/>
      <c r="EL42204" s="325"/>
    </row>
    <row r="42205" spans="56:142" x14ac:dyDescent="0.2">
      <c r="BD42205" s="325"/>
      <c r="EL42205" s="325"/>
    </row>
    <row r="42206" spans="56:142" x14ac:dyDescent="0.2">
      <c r="BD42206" s="325"/>
      <c r="EL42206" s="325"/>
    </row>
    <row r="42207" spans="56:142" x14ac:dyDescent="0.2">
      <c r="BD42207" s="325"/>
      <c r="EL42207" s="325"/>
    </row>
    <row r="42208" spans="56:142" x14ac:dyDescent="0.2">
      <c r="BD42208" s="325"/>
      <c r="EL42208" s="325"/>
    </row>
    <row r="42209" spans="56:142" x14ac:dyDescent="0.2">
      <c r="BD42209" s="325"/>
      <c r="EL42209" s="325"/>
    </row>
    <row r="42210" spans="56:142" x14ac:dyDescent="0.2">
      <c r="BD42210" s="325"/>
      <c r="EL42210" s="325"/>
    </row>
    <row r="42211" spans="56:142" x14ac:dyDescent="0.2">
      <c r="BD42211" s="325"/>
      <c r="EL42211" s="325"/>
    </row>
    <row r="42212" spans="56:142" x14ac:dyDescent="0.2">
      <c r="BD42212" s="325"/>
      <c r="EL42212" s="325"/>
    </row>
    <row r="42213" spans="56:142" x14ac:dyDescent="0.2">
      <c r="BD42213" s="325"/>
      <c r="EL42213" s="325"/>
    </row>
    <row r="42214" spans="56:142" x14ac:dyDescent="0.2">
      <c r="BD42214" s="325"/>
      <c r="EL42214" s="325"/>
    </row>
    <row r="42215" spans="56:142" x14ac:dyDescent="0.2">
      <c r="BD42215" s="325"/>
      <c r="EL42215" s="325"/>
    </row>
    <row r="42216" spans="56:142" x14ac:dyDescent="0.2">
      <c r="BD42216" s="325"/>
      <c r="EL42216" s="325"/>
    </row>
    <row r="42217" spans="56:142" x14ac:dyDescent="0.2">
      <c r="BD42217" s="325"/>
      <c r="EL42217" s="325"/>
    </row>
    <row r="42218" spans="56:142" x14ac:dyDescent="0.2">
      <c r="BD42218" s="325"/>
      <c r="EL42218" s="325"/>
    </row>
    <row r="42219" spans="56:142" x14ac:dyDescent="0.2">
      <c r="BD42219" s="325"/>
      <c r="EL42219" s="325"/>
    </row>
    <row r="42220" spans="56:142" x14ac:dyDescent="0.2">
      <c r="BD42220" s="325"/>
      <c r="EL42220" s="325"/>
    </row>
    <row r="42221" spans="56:142" x14ac:dyDescent="0.2">
      <c r="BD42221" s="325"/>
      <c r="EL42221" s="325"/>
    </row>
    <row r="42222" spans="56:142" x14ac:dyDescent="0.2">
      <c r="BD42222" s="325"/>
      <c r="EL42222" s="325"/>
    </row>
    <row r="42223" spans="56:142" x14ac:dyDescent="0.2">
      <c r="BD42223" s="325"/>
      <c r="EL42223" s="325"/>
    </row>
    <row r="42224" spans="56:142" x14ac:dyDescent="0.2">
      <c r="BD42224" s="325"/>
      <c r="EL42224" s="325"/>
    </row>
    <row r="42225" spans="56:142" x14ac:dyDescent="0.2">
      <c r="BD42225" s="325"/>
      <c r="EL42225" s="325"/>
    </row>
    <row r="42226" spans="56:142" x14ac:dyDescent="0.2">
      <c r="BD42226" s="325"/>
      <c r="EL42226" s="325"/>
    </row>
    <row r="42227" spans="56:142" x14ac:dyDescent="0.2">
      <c r="BD42227" s="325"/>
      <c r="EL42227" s="325"/>
    </row>
    <row r="42228" spans="56:142" x14ac:dyDescent="0.2">
      <c r="BD42228" s="325"/>
      <c r="EL42228" s="325"/>
    </row>
    <row r="42229" spans="56:142" x14ac:dyDescent="0.2">
      <c r="BD42229" s="325"/>
      <c r="EL42229" s="325"/>
    </row>
    <row r="42230" spans="56:142" x14ac:dyDescent="0.2">
      <c r="BD42230" s="325"/>
      <c r="EL42230" s="325"/>
    </row>
    <row r="42231" spans="56:142" x14ac:dyDescent="0.2">
      <c r="BD42231" s="325"/>
      <c r="EL42231" s="325"/>
    </row>
    <row r="42232" spans="56:142" x14ac:dyDescent="0.2">
      <c r="BD42232" s="325"/>
      <c r="EL42232" s="325"/>
    </row>
    <row r="42233" spans="56:142" x14ac:dyDescent="0.2">
      <c r="BD42233" s="325"/>
      <c r="EL42233" s="325"/>
    </row>
    <row r="42234" spans="56:142" x14ac:dyDescent="0.2">
      <c r="BD42234" s="325"/>
      <c r="EL42234" s="325"/>
    </row>
    <row r="42235" spans="56:142" x14ac:dyDescent="0.2">
      <c r="BD42235" s="325"/>
      <c r="EL42235" s="325"/>
    </row>
    <row r="42236" spans="56:142" x14ac:dyDescent="0.2">
      <c r="BD42236" s="325"/>
      <c r="EL42236" s="325"/>
    </row>
    <row r="42237" spans="56:142" x14ac:dyDescent="0.2">
      <c r="BD42237" s="325"/>
      <c r="EL42237" s="325"/>
    </row>
    <row r="42238" spans="56:142" x14ac:dyDescent="0.2">
      <c r="BD42238" s="325"/>
      <c r="EL42238" s="325"/>
    </row>
    <row r="42239" spans="56:142" x14ac:dyDescent="0.2">
      <c r="BD42239" s="325"/>
      <c r="EL42239" s="325"/>
    </row>
    <row r="42240" spans="56:142" x14ac:dyDescent="0.2">
      <c r="BD42240" s="325"/>
      <c r="EL42240" s="325"/>
    </row>
    <row r="42241" spans="56:142" x14ac:dyDescent="0.2">
      <c r="BD42241" s="325"/>
      <c r="EL42241" s="325"/>
    </row>
    <row r="42242" spans="56:142" x14ac:dyDescent="0.2">
      <c r="BD42242" s="325"/>
      <c r="EL42242" s="325"/>
    </row>
    <row r="42243" spans="56:142" x14ac:dyDescent="0.2">
      <c r="BD42243" s="325"/>
      <c r="EL42243" s="325"/>
    </row>
    <row r="42244" spans="56:142" x14ac:dyDescent="0.2">
      <c r="BD42244" s="325"/>
      <c r="EL42244" s="325"/>
    </row>
    <row r="42245" spans="56:142" x14ac:dyDescent="0.2">
      <c r="BD42245" s="325"/>
      <c r="EL42245" s="325"/>
    </row>
    <row r="42246" spans="56:142" x14ac:dyDescent="0.2">
      <c r="BD42246" s="325"/>
      <c r="EL42246" s="325"/>
    </row>
    <row r="42247" spans="56:142" x14ac:dyDescent="0.2">
      <c r="BD42247" s="325"/>
      <c r="EL42247" s="325"/>
    </row>
    <row r="42248" spans="56:142" x14ac:dyDescent="0.2">
      <c r="BD42248" s="325"/>
      <c r="EL42248" s="325"/>
    </row>
    <row r="42249" spans="56:142" x14ac:dyDescent="0.2">
      <c r="BD42249" s="325"/>
      <c r="EL42249" s="325"/>
    </row>
    <row r="42250" spans="56:142" x14ac:dyDescent="0.2">
      <c r="BD42250" s="325"/>
      <c r="EL42250" s="325"/>
    </row>
    <row r="42251" spans="56:142" x14ac:dyDescent="0.2">
      <c r="BD42251" s="325"/>
      <c r="EL42251" s="325"/>
    </row>
    <row r="42252" spans="56:142" x14ac:dyDescent="0.2">
      <c r="BD42252" s="325"/>
      <c r="EL42252" s="325"/>
    </row>
    <row r="42253" spans="56:142" x14ac:dyDescent="0.2">
      <c r="BD42253" s="325"/>
      <c r="EL42253" s="325"/>
    </row>
    <row r="42254" spans="56:142" x14ac:dyDescent="0.2">
      <c r="BD42254" s="325"/>
      <c r="EL42254" s="325"/>
    </row>
    <row r="42255" spans="56:142" x14ac:dyDescent="0.2">
      <c r="BD42255" s="325"/>
      <c r="EL42255" s="325"/>
    </row>
    <row r="42256" spans="56:142" x14ac:dyDescent="0.2">
      <c r="BD42256" s="325"/>
      <c r="EL42256" s="325"/>
    </row>
    <row r="42257" spans="56:142" x14ac:dyDescent="0.2">
      <c r="BD42257" s="325"/>
      <c r="EL42257" s="325"/>
    </row>
    <row r="42258" spans="56:142" x14ac:dyDescent="0.2">
      <c r="BD42258" s="325"/>
      <c r="EL42258" s="325"/>
    </row>
    <row r="42259" spans="56:142" x14ac:dyDescent="0.2">
      <c r="BD42259" s="325"/>
      <c r="EL42259" s="325"/>
    </row>
    <row r="42260" spans="56:142" x14ac:dyDescent="0.2">
      <c r="BD42260" s="325"/>
      <c r="EL42260" s="325"/>
    </row>
    <row r="42261" spans="56:142" x14ac:dyDescent="0.2">
      <c r="BD42261" s="325"/>
      <c r="EL42261" s="325"/>
    </row>
    <row r="42262" spans="56:142" x14ac:dyDescent="0.2">
      <c r="BD42262" s="325"/>
      <c r="EL42262" s="325"/>
    </row>
    <row r="42263" spans="56:142" x14ac:dyDescent="0.2">
      <c r="BD42263" s="325"/>
      <c r="EL42263" s="325"/>
    </row>
    <row r="42264" spans="56:142" x14ac:dyDescent="0.2">
      <c r="BD42264" s="325"/>
      <c r="EL42264" s="325"/>
    </row>
    <row r="42265" spans="56:142" x14ac:dyDescent="0.2">
      <c r="BD42265" s="325"/>
      <c r="EL42265" s="325"/>
    </row>
    <row r="42266" spans="56:142" x14ac:dyDescent="0.2">
      <c r="BD42266" s="325"/>
      <c r="EL42266" s="325"/>
    </row>
    <row r="42267" spans="56:142" x14ac:dyDescent="0.2">
      <c r="BD42267" s="325"/>
      <c r="EL42267" s="325"/>
    </row>
    <row r="42268" spans="56:142" x14ac:dyDescent="0.2">
      <c r="BD42268" s="325"/>
      <c r="EL42268" s="325"/>
    </row>
    <row r="42269" spans="56:142" x14ac:dyDescent="0.2">
      <c r="BD42269" s="325"/>
      <c r="EL42269" s="325"/>
    </row>
    <row r="42270" spans="56:142" x14ac:dyDescent="0.2">
      <c r="BD42270" s="325"/>
      <c r="EL42270" s="325"/>
    </row>
    <row r="42271" spans="56:142" x14ac:dyDescent="0.2">
      <c r="BD42271" s="325"/>
      <c r="EL42271" s="325"/>
    </row>
    <row r="42272" spans="56:142" x14ac:dyDescent="0.2">
      <c r="BD42272" s="325"/>
      <c r="EL42272" s="325"/>
    </row>
    <row r="42273" spans="56:142" x14ac:dyDescent="0.2">
      <c r="BD42273" s="325"/>
      <c r="EL42273" s="325"/>
    </row>
    <row r="42274" spans="56:142" x14ac:dyDescent="0.2">
      <c r="BD42274" s="325"/>
      <c r="EL42274" s="325"/>
    </row>
    <row r="42275" spans="56:142" x14ac:dyDescent="0.2">
      <c r="BD42275" s="325"/>
      <c r="EL42275" s="325"/>
    </row>
    <row r="42276" spans="56:142" x14ac:dyDescent="0.2">
      <c r="BD42276" s="325"/>
      <c r="EL42276" s="325"/>
    </row>
    <row r="42277" spans="56:142" x14ac:dyDescent="0.2">
      <c r="BD42277" s="325"/>
      <c r="EL42277" s="325"/>
    </row>
    <row r="42278" spans="56:142" x14ac:dyDescent="0.2">
      <c r="BD42278" s="325"/>
      <c r="EL42278" s="325"/>
    </row>
    <row r="42279" spans="56:142" x14ac:dyDescent="0.2">
      <c r="BD42279" s="325"/>
      <c r="EL42279" s="325"/>
    </row>
    <row r="42280" spans="56:142" x14ac:dyDescent="0.2">
      <c r="BD42280" s="325"/>
      <c r="EL42280" s="325"/>
    </row>
    <row r="42281" spans="56:142" x14ac:dyDescent="0.2">
      <c r="BD42281" s="325"/>
      <c r="EL42281" s="325"/>
    </row>
    <row r="42282" spans="56:142" x14ac:dyDescent="0.2">
      <c r="BD42282" s="325"/>
      <c r="EL42282" s="325"/>
    </row>
    <row r="42283" spans="56:142" x14ac:dyDescent="0.2">
      <c r="BD42283" s="325"/>
      <c r="EL42283" s="325"/>
    </row>
    <row r="42284" spans="56:142" x14ac:dyDescent="0.2">
      <c r="BD42284" s="325"/>
      <c r="EL42284" s="325"/>
    </row>
    <row r="42285" spans="56:142" x14ac:dyDescent="0.2">
      <c r="BD42285" s="325"/>
      <c r="EL42285" s="325"/>
    </row>
    <row r="42286" spans="56:142" x14ac:dyDescent="0.2">
      <c r="BD42286" s="325"/>
      <c r="EL42286" s="325"/>
    </row>
    <row r="42287" spans="56:142" x14ac:dyDescent="0.2">
      <c r="BD42287" s="325"/>
      <c r="EL42287" s="325"/>
    </row>
    <row r="42288" spans="56:142" x14ac:dyDescent="0.2">
      <c r="BD42288" s="325"/>
      <c r="EL42288" s="325"/>
    </row>
    <row r="42289" spans="56:142" x14ac:dyDescent="0.2">
      <c r="BD42289" s="325"/>
      <c r="EL42289" s="325"/>
    </row>
    <row r="42290" spans="56:142" x14ac:dyDescent="0.2">
      <c r="BD42290" s="325"/>
      <c r="EL42290" s="325"/>
    </row>
    <row r="42291" spans="56:142" x14ac:dyDescent="0.2">
      <c r="BD42291" s="325"/>
      <c r="EL42291" s="325"/>
    </row>
    <row r="42292" spans="56:142" x14ac:dyDescent="0.2">
      <c r="BD42292" s="325"/>
      <c r="EL42292" s="325"/>
    </row>
    <row r="42293" spans="56:142" x14ac:dyDescent="0.2">
      <c r="BD42293" s="325"/>
      <c r="EL42293" s="325"/>
    </row>
    <row r="42294" spans="56:142" x14ac:dyDescent="0.2">
      <c r="BD42294" s="325"/>
      <c r="EL42294" s="325"/>
    </row>
    <row r="42295" spans="56:142" x14ac:dyDescent="0.2">
      <c r="BD42295" s="325"/>
      <c r="EL42295" s="325"/>
    </row>
    <row r="42296" spans="56:142" x14ac:dyDescent="0.2">
      <c r="BD42296" s="325"/>
      <c r="EL42296" s="325"/>
    </row>
    <row r="42297" spans="56:142" x14ac:dyDescent="0.2">
      <c r="BD42297" s="325"/>
      <c r="EL42297" s="325"/>
    </row>
    <row r="42298" spans="56:142" x14ac:dyDescent="0.2">
      <c r="BD42298" s="325"/>
      <c r="EL42298" s="325"/>
    </row>
    <row r="42299" spans="56:142" x14ac:dyDescent="0.2">
      <c r="BD42299" s="325"/>
      <c r="EL42299" s="325"/>
    </row>
    <row r="42300" spans="56:142" x14ac:dyDescent="0.2">
      <c r="BD42300" s="325"/>
      <c r="EL42300" s="325"/>
    </row>
    <row r="42301" spans="56:142" x14ac:dyDescent="0.2">
      <c r="BD42301" s="325"/>
      <c r="EL42301" s="325"/>
    </row>
    <row r="42302" spans="56:142" x14ac:dyDescent="0.2">
      <c r="BD42302" s="325"/>
      <c r="EL42302" s="325"/>
    </row>
    <row r="42303" spans="56:142" x14ac:dyDescent="0.2">
      <c r="BD42303" s="325"/>
      <c r="EL42303" s="325"/>
    </row>
    <row r="42304" spans="56:142" x14ac:dyDescent="0.2">
      <c r="BD42304" s="325"/>
      <c r="EL42304" s="325"/>
    </row>
    <row r="42305" spans="56:142" x14ac:dyDescent="0.2">
      <c r="BD42305" s="325"/>
      <c r="EL42305" s="325"/>
    </row>
    <row r="42306" spans="56:142" x14ac:dyDescent="0.2">
      <c r="BD42306" s="325"/>
      <c r="EL42306" s="325"/>
    </row>
    <row r="42307" spans="56:142" x14ac:dyDescent="0.2">
      <c r="BD42307" s="325"/>
      <c r="EL42307" s="325"/>
    </row>
    <row r="42308" spans="56:142" x14ac:dyDescent="0.2">
      <c r="BD42308" s="325"/>
      <c r="EL42308" s="325"/>
    </row>
    <row r="42309" spans="56:142" x14ac:dyDescent="0.2">
      <c r="BD42309" s="325"/>
      <c r="EL42309" s="325"/>
    </row>
    <row r="42310" spans="56:142" x14ac:dyDescent="0.2">
      <c r="BD42310" s="325"/>
      <c r="EL42310" s="325"/>
    </row>
    <row r="42311" spans="56:142" x14ac:dyDescent="0.2">
      <c r="BD42311" s="325"/>
      <c r="EL42311" s="325"/>
    </row>
    <row r="42312" spans="56:142" x14ac:dyDescent="0.2">
      <c r="BD42312" s="325"/>
      <c r="EL42312" s="325"/>
    </row>
    <row r="42313" spans="56:142" x14ac:dyDescent="0.2">
      <c r="BD42313" s="325"/>
      <c r="EL42313" s="325"/>
    </row>
    <row r="42314" spans="56:142" x14ac:dyDescent="0.2">
      <c r="BD42314" s="325"/>
      <c r="EL42314" s="325"/>
    </row>
    <row r="42315" spans="56:142" x14ac:dyDescent="0.2">
      <c r="BD42315" s="325"/>
      <c r="EL42315" s="325"/>
    </row>
    <row r="42316" spans="56:142" x14ac:dyDescent="0.2">
      <c r="BD42316" s="325"/>
      <c r="EL42316" s="325"/>
    </row>
    <row r="42317" spans="56:142" x14ac:dyDescent="0.2">
      <c r="BD42317" s="325"/>
      <c r="EL42317" s="325"/>
    </row>
    <row r="42318" spans="56:142" x14ac:dyDescent="0.2">
      <c r="BD42318" s="325"/>
      <c r="EL42318" s="325"/>
    </row>
    <row r="42319" spans="56:142" x14ac:dyDescent="0.2">
      <c r="BD42319" s="325"/>
      <c r="EL42319" s="325"/>
    </row>
    <row r="42320" spans="56:142" x14ac:dyDescent="0.2">
      <c r="BD42320" s="325"/>
      <c r="EL42320" s="325"/>
    </row>
    <row r="42321" spans="56:142" x14ac:dyDescent="0.2">
      <c r="BD42321" s="325"/>
      <c r="EL42321" s="325"/>
    </row>
    <row r="42322" spans="56:142" x14ac:dyDescent="0.2">
      <c r="BD42322" s="325"/>
      <c r="EL42322" s="325"/>
    </row>
    <row r="42323" spans="56:142" x14ac:dyDescent="0.2">
      <c r="BD42323" s="325"/>
      <c r="EL42323" s="325"/>
    </row>
    <row r="42324" spans="56:142" x14ac:dyDescent="0.2">
      <c r="BD42324" s="325"/>
      <c r="EL42324" s="325"/>
    </row>
    <row r="42325" spans="56:142" x14ac:dyDescent="0.2">
      <c r="BD42325" s="325"/>
      <c r="EL42325" s="325"/>
    </row>
    <row r="42326" spans="56:142" x14ac:dyDescent="0.2">
      <c r="BD42326" s="325"/>
      <c r="EL42326" s="325"/>
    </row>
    <row r="42327" spans="56:142" x14ac:dyDescent="0.2">
      <c r="BD42327" s="325"/>
      <c r="EL42327" s="325"/>
    </row>
    <row r="42328" spans="56:142" x14ac:dyDescent="0.2">
      <c r="BD42328" s="325"/>
      <c r="EL42328" s="325"/>
    </row>
    <row r="42329" spans="56:142" x14ac:dyDescent="0.2">
      <c r="BD42329" s="325"/>
      <c r="EL42329" s="325"/>
    </row>
    <row r="42330" spans="56:142" x14ac:dyDescent="0.2">
      <c r="BD42330" s="325"/>
      <c r="EL42330" s="325"/>
    </row>
    <row r="42331" spans="56:142" x14ac:dyDescent="0.2">
      <c r="BD42331" s="325"/>
      <c r="EL42331" s="325"/>
    </row>
    <row r="42332" spans="56:142" x14ac:dyDescent="0.2">
      <c r="BD42332" s="325"/>
      <c r="EL42332" s="325"/>
    </row>
    <row r="42333" spans="56:142" x14ac:dyDescent="0.2">
      <c r="BD42333" s="325"/>
      <c r="EL42333" s="325"/>
    </row>
    <row r="42334" spans="56:142" x14ac:dyDescent="0.2">
      <c r="BD42334" s="325"/>
      <c r="EL42334" s="325"/>
    </row>
    <row r="42335" spans="56:142" x14ac:dyDescent="0.2">
      <c r="BD42335" s="325"/>
      <c r="EL42335" s="325"/>
    </row>
    <row r="42336" spans="56:142" x14ac:dyDescent="0.2">
      <c r="BD42336" s="325"/>
      <c r="EL42336" s="325"/>
    </row>
    <row r="42337" spans="56:142" x14ac:dyDescent="0.2">
      <c r="BD42337" s="325"/>
      <c r="EL42337" s="325"/>
    </row>
    <row r="42338" spans="56:142" x14ac:dyDescent="0.2">
      <c r="BD42338" s="325"/>
      <c r="EL42338" s="325"/>
    </row>
    <row r="42339" spans="56:142" x14ac:dyDescent="0.2">
      <c r="BD42339" s="325"/>
      <c r="EL42339" s="325"/>
    </row>
    <row r="42340" spans="56:142" x14ac:dyDescent="0.2">
      <c r="BD42340" s="325"/>
      <c r="EL42340" s="325"/>
    </row>
    <row r="42341" spans="56:142" x14ac:dyDescent="0.2">
      <c r="BD42341" s="325"/>
      <c r="EL42341" s="325"/>
    </row>
    <row r="42342" spans="56:142" x14ac:dyDescent="0.2">
      <c r="BD42342" s="325"/>
      <c r="EL42342" s="325"/>
    </row>
    <row r="42343" spans="56:142" x14ac:dyDescent="0.2">
      <c r="BD42343" s="325"/>
      <c r="EL42343" s="325"/>
    </row>
    <row r="42344" spans="56:142" x14ac:dyDescent="0.2">
      <c r="BD42344" s="325"/>
      <c r="EL42344" s="325"/>
    </row>
    <row r="42345" spans="56:142" x14ac:dyDescent="0.2">
      <c r="BD42345" s="325"/>
      <c r="EL42345" s="325"/>
    </row>
    <row r="42346" spans="56:142" x14ac:dyDescent="0.2">
      <c r="BD42346" s="325"/>
      <c r="EL42346" s="325"/>
    </row>
    <row r="42347" spans="56:142" x14ac:dyDescent="0.2">
      <c r="BD42347" s="325"/>
      <c r="EL42347" s="325"/>
    </row>
    <row r="42348" spans="56:142" x14ac:dyDescent="0.2">
      <c r="BD42348" s="325"/>
      <c r="EL42348" s="325"/>
    </row>
    <row r="42349" spans="56:142" x14ac:dyDescent="0.2">
      <c r="BD42349" s="325"/>
      <c r="EL42349" s="325"/>
    </row>
    <row r="42350" spans="56:142" x14ac:dyDescent="0.2">
      <c r="BD42350" s="325"/>
      <c r="EL42350" s="325"/>
    </row>
    <row r="42351" spans="56:142" x14ac:dyDescent="0.2">
      <c r="BD42351" s="325"/>
      <c r="EL42351" s="325"/>
    </row>
    <row r="42352" spans="56:142" x14ac:dyDescent="0.2">
      <c r="BD42352" s="325"/>
      <c r="EL42352" s="325"/>
    </row>
    <row r="42353" spans="56:142" x14ac:dyDescent="0.2">
      <c r="BD42353" s="325"/>
      <c r="EL42353" s="325"/>
    </row>
    <row r="42354" spans="56:142" x14ac:dyDescent="0.2">
      <c r="BD42354" s="325"/>
      <c r="EL42354" s="325"/>
    </row>
    <row r="42355" spans="56:142" x14ac:dyDescent="0.2">
      <c r="BD42355" s="325"/>
      <c r="EL42355" s="325"/>
    </row>
    <row r="42356" spans="56:142" x14ac:dyDescent="0.2">
      <c r="BD42356" s="325"/>
      <c r="EL42356" s="325"/>
    </row>
    <row r="42357" spans="56:142" x14ac:dyDescent="0.2">
      <c r="BD42357" s="325"/>
      <c r="EL42357" s="325"/>
    </row>
    <row r="42358" spans="56:142" x14ac:dyDescent="0.2">
      <c r="BD42358" s="325"/>
      <c r="EL42358" s="325"/>
    </row>
    <row r="42359" spans="56:142" x14ac:dyDescent="0.2">
      <c r="BD42359" s="325"/>
      <c r="EL42359" s="325"/>
    </row>
    <row r="42360" spans="56:142" x14ac:dyDescent="0.2">
      <c r="BD42360" s="325"/>
      <c r="EL42360" s="325"/>
    </row>
    <row r="42361" spans="56:142" x14ac:dyDescent="0.2">
      <c r="BD42361" s="325"/>
      <c r="EL42361" s="325"/>
    </row>
    <row r="42362" spans="56:142" x14ac:dyDescent="0.2">
      <c r="BD42362" s="325"/>
      <c r="EL42362" s="325"/>
    </row>
    <row r="42363" spans="56:142" x14ac:dyDescent="0.2">
      <c r="BD42363" s="325"/>
      <c r="EL42363" s="325"/>
    </row>
    <row r="42364" spans="56:142" x14ac:dyDescent="0.2">
      <c r="BD42364" s="325"/>
      <c r="EL42364" s="325"/>
    </row>
    <row r="42365" spans="56:142" x14ac:dyDescent="0.2">
      <c r="BD42365" s="325"/>
      <c r="EL42365" s="325"/>
    </row>
    <row r="42366" spans="56:142" x14ac:dyDescent="0.2">
      <c r="BD42366" s="325"/>
      <c r="EL42366" s="325"/>
    </row>
    <row r="42367" spans="56:142" x14ac:dyDescent="0.2">
      <c r="BD42367" s="325"/>
      <c r="EL42367" s="325"/>
    </row>
    <row r="42368" spans="56:142" x14ac:dyDescent="0.2">
      <c r="BD42368" s="325"/>
      <c r="EL42368" s="325"/>
    </row>
    <row r="42369" spans="56:142" x14ac:dyDescent="0.2">
      <c r="BD42369" s="325"/>
      <c r="EL42369" s="325"/>
    </row>
    <row r="42370" spans="56:142" x14ac:dyDescent="0.2">
      <c r="BD42370" s="325"/>
      <c r="EL42370" s="325"/>
    </row>
    <row r="42371" spans="56:142" x14ac:dyDescent="0.2">
      <c r="BD42371" s="325"/>
      <c r="EL42371" s="325"/>
    </row>
    <row r="42372" spans="56:142" x14ac:dyDescent="0.2">
      <c r="BD42372" s="325"/>
      <c r="EL42372" s="325"/>
    </row>
    <row r="42373" spans="56:142" x14ac:dyDescent="0.2">
      <c r="BD42373" s="325"/>
      <c r="EL42373" s="325"/>
    </row>
    <row r="42374" spans="56:142" x14ac:dyDescent="0.2">
      <c r="BD42374" s="325"/>
      <c r="EL42374" s="325"/>
    </row>
    <row r="42375" spans="56:142" x14ac:dyDescent="0.2">
      <c r="BD42375" s="325"/>
      <c r="EL42375" s="325"/>
    </row>
    <row r="42376" spans="56:142" x14ac:dyDescent="0.2">
      <c r="BD42376" s="325"/>
      <c r="EL42376" s="325"/>
    </row>
    <row r="42377" spans="56:142" x14ac:dyDescent="0.2">
      <c r="BD42377" s="325"/>
      <c r="EL42377" s="325"/>
    </row>
    <row r="42378" spans="56:142" x14ac:dyDescent="0.2">
      <c r="BD42378" s="325"/>
      <c r="EL42378" s="325"/>
    </row>
    <row r="42379" spans="56:142" x14ac:dyDescent="0.2">
      <c r="BD42379" s="325"/>
      <c r="EL42379" s="325"/>
    </row>
    <row r="42380" spans="56:142" x14ac:dyDescent="0.2">
      <c r="BD42380" s="325"/>
      <c r="EL42380" s="325"/>
    </row>
    <row r="42381" spans="56:142" x14ac:dyDescent="0.2">
      <c r="BD42381" s="325"/>
      <c r="EL42381" s="325"/>
    </row>
    <row r="42382" spans="56:142" x14ac:dyDescent="0.2">
      <c r="BD42382" s="325"/>
      <c r="EL42382" s="325"/>
    </row>
    <row r="42383" spans="56:142" x14ac:dyDescent="0.2">
      <c r="BD42383" s="325"/>
      <c r="EL42383" s="325"/>
    </row>
    <row r="42384" spans="56:142" x14ac:dyDescent="0.2">
      <c r="BD42384" s="325"/>
      <c r="EL42384" s="325"/>
    </row>
    <row r="42385" spans="56:142" x14ac:dyDescent="0.2">
      <c r="BD42385" s="325"/>
      <c r="EL42385" s="325"/>
    </row>
    <row r="42386" spans="56:142" x14ac:dyDescent="0.2">
      <c r="BD42386" s="325"/>
      <c r="EL42386" s="325"/>
    </row>
    <row r="42387" spans="56:142" x14ac:dyDescent="0.2">
      <c r="BD42387" s="325"/>
      <c r="EL42387" s="325"/>
    </row>
    <row r="42388" spans="56:142" x14ac:dyDescent="0.2">
      <c r="BD42388" s="325"/>
      <c r="EL42388" s="325"/>
    </row>
    <row r="42389" spans="56:142" x14ac:dyDescent="0.2">
      <c r="BD42389" s="325"/>
      <c r="EL42389" s="325"/>
    </row>
    <row r="42390" spans="56:142" x14ac:dyDescent="0.2">
      <c r="BD42390" s="325"/>
      <c r="EL42390" s="325"/>
    </row>
    <row r="42391" spans="56:142" x14ac:dyDescent="0.2">
      <c r="BD42391" s="325"/>
      <c r="EL42391" s="325"/>
    </row>
    <row r="42392" spans="56:142" x14ac:dyDescent="0.2">
      <c r="BD42392" s="325"/>
      <c r="EL42392" s="325"/>
    </row>
    <row r="42393" spans="56:142" x14ac:dyDescent="0.2">
      <c r="BD42393" s="325"/>
      <c r="EL42393" s="325"/>
    </row>
    <row r="42394" spans="56:142" x14ac:dyDescent="0.2">
      <c r="BD42394" s="325"/>
      <c r="EL42394" s="325"/>
    </row>
    <row r="42395" spans="56:142" x14ac:dyDescent="0.2">
      <c r="BD42395" s="325"/>
      <c r="EL42395" s="325"/>
    </row>
    <row r="42396" spans="56:142" x14ac:dyDescent="0.2">
      <c r="BD42396" s="325"/>
      <c r="EL42396" s="325"/>
    </row>
    <row r="42397" spans="56:142" x14ac:dyDescent="0.2">
      <c r="BD42397" s="325"/>
      <c r="EL42397" s="325"/>
    </row>
    <row r="42398" spans="56:142" x14ac:dyDescent="0.2">
      <c r="BD42398" s="325"/>
      <c r="EL42398" s="325"/>
    </row>
    <row r="42399" spans="56:142" x14ac:dyDescent="0.2">
      <c r="BD42399" s="325"/>
      <c r="EL42399" s="325"/>
    </row>
    <row r="42400" spans="56:142" x14ac:dyDescent="0.2">
      <c r="BD42400" s="325"/>
      <c r="EL42400" s="325"/>
    </row>
    <row r="42401" spans="56:142" x14ac:dyDescent="0.2">
      <c r="BD42401" s="325"/>
      <c r="EL42401" s="325"/>
    </row>
    <row r="42402" spans="56:142" x14ac:dyDescent="0.2">
      <c r="BD42402" s="325"/>
      <c r="EL42402" s="325"/>
    </row>
    <row r="42403" spans="56:142" x14ac:dyDescent="0.2">
      <c r="BD42403" s="325"/>
      <c r="EL42403" s="325"/>
    </row>
    <row r="42404" spans="56:142" x14ac:dyDescent="0.2">
      <c r="BD42404" s="325"/>
      <c r="EL42404" s="325"/>
    </row>
    <row r="42405" spans="56:142" x14ac:dyDescent="0.2">
      <c r="BD42405" s="325"/>
      <c r="EL42405" s="325"/>
    </row>
    <row r="42406" spans="56:142" x14ac:dyDescent="0.2">
      <c r="BD42406" s="325"/>
      <c r="EL42406" s="325"/>
    </row>
    <row r="42407" spans="56:142" x14ac:dyDescent="0.2">
      <c r="BD42407" s="325"/>
      <c r="EL42407" s="325"/>
    </row>
    <row r="42408" spans="56:142" x14ac:dyDescent="0.2">
      <c r="BD42408" s="325"/>
      <c r="EL42408" s="325"/>
    </row>
    <row r="42409" spans="56:142" x14ac:dyDescent="0.2">
      <c r="BD42409" s="325"/>
      <c r="EL42409" s="325"/>
    </row>
    <row r="42410" spans="56:142" x14ac:dyDescent="0.2">
      <c r="BD42410" s="325"/>
      <c r="EL42410" s="325"/>
    </row>
    <row r="42411" spans="56:142" x14ac:dyDescent="0.2">
      <c r="BD42411" s="325"/>
      <c r="EL42411" s="325"/>
    </row>
    <row r="42412" spans="56:142" x14ac:dyDescent="0.2">
      <c r="BD42412" s="325"/>
      <c r="EL42412" s="325"/>
    </row>
    <row r="42413" spans="56:142" x14ac:dyDescent="0.2">
      <c r="BD42413" s="325"/>
      <c r="EL42413" s="325"/>
    </row>
    <row r="42414" spans="56:142" x14ac:dyDescent="0.2">
      <c r="BD42414" s="325"/>
      <c r="EL42414" s="325"/>
    </row>
    <row r="42415" spans="56:142" x14ac:dyDescent="0.2">
      <c r="BD42415" s="325"/>
      <c r="EL42415" s="325"/>
    </row>
    <row r="42416" spans="56:142" x14ac:dyDescent="0.2">
      <c r="BD42416" s="325"/>
      <c r="EL42416" s="325"/>
    </row>
    <row r="42417" spans="56:142" x14ac:dyDescent="0.2">
      <c r="BD42417" s="325"/>
      <c r="EL42417" s="325"/>
    </row>
    <row r="42418" spans="56:142" x14ac:dyDescent="0.2">
      <c r="BD42418" s="325"/>
      <c r="EL42418" s="325"/>
    </row>
    <row r="42419" spans="56:142" x14ac:dyDescent="0.2">
      <c r="BD42419" s="325"/>
      <c r="EL42419" s="325"/>
    </row>
    <row r="42420" spans="56:142" x14ac:dyDescent="0.2">
      <c r="BD42420" s="325"/>
      <c r="EL42420" s="325"/>
    </row>
    <row r="42421" spans="56:142" x14ac:dyDescent="0.2">
      <c r="BD42421" s="325"/>
      <c r="EL42421" s="325"/>
    </row>
    <row r="42422" spans="56:142" x14ac:dyDescent="0.2">
      <c r="BD42422" s="325"/>
      <c r="EL42422" s="325"/>
    </row>
    <row r="42423" spans="56:142" x14ac:dyDescent="0.2">
      <c r="BD42423" s="325"/>
      <c r="EL42423" s="325"/>
    </row>
    <row r="42424" spans="56:142" x14ac:dyDescent="0.2">
      <c r="BD42424" s="325"/>
      <c r="EL42424" s="325"/>
    </row>
    <row r="42425" spans="56:142" x14ac:dyDescent="0.2">
      <c r="BD42425" s="325"/>
      <c r="EL42425" s="325"/>
    </row>
    <row r="42426" spans="56:142" x14ac:dyDescent="0.2">
      <c r="BD42426" s="325"/>
      <c r="EL42426" s="325"/>
    </row>
    <row r="42427" spans="56:142" x14ac:dyDescent="0.2">
      <c r="BD42427" s="325"/>
      <c r="EL42427" s="325"/>
    </row>
    <row r="42428" spans="56:142" x14ac:dyDescent="0.2">
      <c r="BD42428" s="325"/>
      <c r="EL42428" s="325"/>
    </row>
    <row r="42429" spans="56:142" x14ac:dyDescent="0.2">
      <c r="BD42429" s="325"/>
      <c r="EL42429" s="325"/>
    </row>
    <row r="42430" spans="56:142" x14ac:dyDescent="0.2">
      <c r="BD42430" s="325"/>
      <c r="EL42430" s="325"/>
    </row>
    <row r="42431" spans="56:142" x14ac:dyDescent="0.2">
      <c r="BD42431" s="325"/>
      <c r="EL42431" s="325"/>
    </row>
    <row r="42432" spans="56:142" x14ac:dyDescent="0.2">
      <c r="BD42432" s="325"/>
      <c r="EL42432" s="325"/>
    </row>
    <row r="42433" spans="56:142" x14ac:dyDescent="0.2">
      <c r="BD42433" s="325"/>
      <c r="EL42433" s="325"/>
    </row>
    <row r="42434" spans="56:142" x14ac:dyDescent="0.2">
      <c r="BD42434" s="325"/>
      <c r="EL42434" s="325"/>
    </row>
    <row r="42435" spans="56:142" x14ac:dyDescent="0.2">
      <c r="BD42435" s="325"/>
      <c r="EL42435" s="325"/>
    </row>
    <row r="42436" spans="56:142" x14ac:dyDescent="0.2">
      <c r="BD42436" s="325"/>
      <c r="EL42436" s="325"/>
    </row>
    <row r="42437" spans="56:142" x14ac:dyDescent="0.2">
      <c r="BD42437" s="325"/>
      <c r="EL42437" s="325"/>
    </row>
    <row r="42438" spans="56:142" x14ac:dyDescent="0.2">
      <c r="BD42438" s="325"/>
      <c r="EL42438" s="325"/>
    </row>
    <row r="42439" spans="56:142" x14ac:dyDescent="0.2">
      <c r="BD42439" s="325"/>
      <c r="EL42439" s="325"/>
    </row>
    <row r="42440" spans="56:142" x14ac:dyDescent="0.2">
      <c r="BD42440" s="325"/>
      <c r="EL42440" s="325"/>
    </row>
    <row r="42441" spans="56:142" x14ac:dyDescent="0.2">
      <c r="BD42441" s="325"/>
      <c r="EL42441" s="325"/>
    </row>
    <row r="42442" spans="56:142" x14ac:dyDescent="0.2">
      <c r="BD42442" s="325"/>
      <c r="EL42442" s="325"/>
    </row>
    <row r="42443" spans="56:142" x14ac:dyDescent="0.2">
      <c r="BD42443" s="325"/>
      <c r="EL42443" s="325"/>
    </row>
    <row r="42444" spans="56:142" x14ac:dyDescent="0.2">
      <c r="BD42444" s="325"/>
      <c r="EL42444" s="325"/>
    </row>
    <row r="42445" spans="56:142" x14ac:dyDescent="0.2">
      <c r="BD42445" s="325"/>
      <c r="EL42445" s="325"/>
    </row>
    <row r="42446" spans="56:142" x14ac:dyDescent="0.2">
      <c r="BD42446" s="325"/>
      <c r="EL42446" s="325"/>
    </row>
    <row r="42447" spans="56:142" x14ac:dyDescent="0.2">
      <c r="BD42447" s="325"/>
      <c r="EL42447" s="325"/>
    </row>
    <row r="42448" spans="56:142" x14ac:dyDescent="0.2">
      <c r="BD42448" s="325"/>
      <c r="EL42448" s="325"/>
    </row>
    <row r="42449" spans="56:142" x14ac:dyDescent="0.2">
      <c r="BD42449" s="325"/>
      <c r="EL42449" s="325"/>
    </row>
    <row r="42450" spans="56:142" x14ac:dyDescent="0.2">
      <c r="BD42450" s="325"/>
      <c r="EL42450" s="325"/>
    </row>
    <row r="42451" spans="56:142" x14ac:dyDescent="0.2">
      <c r="BD42451" s="325"/>
      <c r="EL42451" s="325"/>
    </row>
    <row r="42452" spans="56:142" x14ac:dyDescent="0.2">
      <c r="BD42452" s="325"/>
      <c r="EL42452" s="325"/>
    </row>
    <row r="42453" spans="56:142" x14ac:dyDescent="0.2">
      <c r="BD42453" s="325"/>
      <c r="EL42453" s="325"/>
    </row>
    <row r="42454" spans="56:142" x14ac:dyDescent="0.2">
      <c r="BD42454" s="325"/>
      <c r="EL42454" s="325"/>
    </row>
    <row r="42455" spans="56:142" x14ac:dyDescent="0.2">
      <c r="BD42455" s="325"/>
      <c r="EL42455" s="325"/>
    </row>
    <row r="42456" spans="56:142" x14ac:dyDescent="0.2">
      <c r="BD42456" s="325"/>
      <c r="EL42456" s="325"/>
    </row>
    <row r="42457" spans="56:142" x14ac:dyDescent="0.2">
      <c r="BD42457" s="325"/>
      <c r="EL42457" s="325"/>
    </row>
    <row r="42458" spans="56:142" x14ac:dyDescent="0.2">
      <c r="BD42458" s="325"/>
      <c r="EL42458" s="325"/>
    </row>
    <row r="42459" spans="56:142" x14ac:dyDescent="0.2">
      <c r="BD42459" s="325"/>
      <c r="EL42459" s="325"/>
    </row>
    <row r="42460" spans="56:142" x14ac:dyDescent="0.2">
      <c r="BD42460" s="325"/>
      <c r="EL42460" s="325"/>
    </row>
    <row r="42461" spans="56:142" x14ac:dyDescent="0.2">
      <c r="BD42461" s="325"/>
      <c r="EL42461" s="325"/>
    </row>
    <row r="42462" spans="56:142" x14ac:dyDescent="0.2">
      <c r="BD42462" s="325"/>
      <c r="EL42462" s="325"/>
    </row>
    <row r="42463" spans="56:142" x14ac:dyDescent="0.2">
      <c r="BD42463" s="325"/>
      <c r="EL42463" s="325"/>
    </row>
    <row r="42464" spans="56:142" x14ac:dyDescent="0.2">
      <c r="BD42464" s="325"/>
      <c r="EL42464" s="325"/>
    </row>
    <row r="42465" spans="56:142" x14ac:dyDescent="0.2">
      <c r="BD42465" s="325"/>
      <c r="EL42465" s="325"/>
    </row>
    <row r="42466" spans="56:142" x14ac:dyDescent="0.2">
      <c r="BD42466" s="325"/>
      <c r="EL42466" s="325"/>
    </row>
    <row r="42467" spans="56:142" x14ac:dyDescent="0.2">
      <c r="BD42467" s="325"/>
      <c r="EL42467" s="325"/>
    </row>
    <row r="42468" spans="56:142" x14ac:dyDescent="0.2">
      <c r="BD42468" s="325"/>
      <c r="EL42468" s="325"/>
    </row>
    <row r="42469" spans="56:142" x14ac:dyDescent="0.2">
      <c r="BD42469" s="325"/>
      <c r="EL42469" s="325"/>
    </row>
    <row r="42470" spans="56:142" x14ac:dyDescent="0.2">
      <c r="BD42470" s="325"/>
      <c r="EL42470" s="325"/>
    </row>
    <row r="42471" spans="56:142" x14ac:dyDescent="0.2">
      <c r="BD42471" s="325"/>
      <c r="EL42471" s="325"/>
    </row>
    <row r="42472" spans="56:142" x14ac:dyDescent="0.2">
      <c r="BD42472" s="325"/>
      <c r="EL42472" s="325"/>
    </row>
    <row r="42473" spans="56:142" x14ac:dyDescent="0.2">
      <c r="BD42473" s="325"/>
      <c r="EL42473" s="325"/>
    </row>
    <row r="42474" spans="56:142" x14ac:dyDescent="0.2">
      <c r="BD42474" s="325"/>
      <c r="EL42474" s="325"/>
    </row>
    <row r="42475" spans="56:142" x14ac:dyDescent="0.2">
      <c r="BD42475" s="325"/>
      <c r="EL42475" s="325"/>
    </row>
    <row r="42476" spans="56:142" x14ac:dyDescent="0.2">
      <c r="BD42476" s="325"/>
      <c r="EL42476" s="325"/>
    </row>
    <row r="42477" spans="56:142" x14ac:dyDescent="0.2">
      <c r="BD42477" s="325"/>
      <c r="EL42477" s="325"/>
    </row>
    <row r="42478" spans="56:142" x14ac:dyDescent="0.2">
      <c r="BD42478" s="325"/>
      <c r="EL42478" s="325"/>
    </row>
    <row r="42479" spans="56:142" x14ac:dyDescent="0.2">
      <c r="BD42479" s="325"/>
      <c r="EL42479" s="325"/>
    </row>
    <row r="42480" spans="56:142" x14ac:dyDescent="0.2">
      <c r="BD42480" s="325"/>
      <c r="EL42480" s="325"/>
    </row>
    <row r="42481" spans="56:142" x14ac:dyDescent="0.2">
      <c r="BD42481" s="325"/>
      <c r="EL42481" s="325"/>
    </row>
    <row r="42482" spans="56:142" x14ac:dyDescent="0.2">
      <c r="BD42482" s="325"/>
      <c r="EL42482" s="325"/>
    </row>
    <row r="42483" spans="56:142" x14ac:dyDescent="0.2">
      <c r="BD42483" s="325"/>
      <c r="EL42483" s="325"/>
    </row>
    <row r="42484" spans="56:142" x14ac:dyDescent="0.2">
      <c r="BD42484" s="325"/>
      <c r="EL42484" s="325"/>
    </row>
    <row r="42485" spans="56:142" x14ac:dyDescent="0.2">
      <c r="BD42485" s="325"/>
      <c r="EL42485" s="325"/>
    </row>
    <row r="42486" spans="56:142" x14ac:dyDescent="0.2">
      <c r="BD42486" s="325"/>
      <c r="EL42486" s="325"/>
    </row>
    <row r="42487" spans="56:142" x14ac:dyDescent="0.2">
      <c r="BD42487" s="325"/>
      <c r="EL42487" s="325"/>
    </row>
    <row r="42488" spans="56:142" x14ac:dyDescent="0.2">
      <c r="BD42488" s="325"/>
      <c r="EL42488" s="325"/>
    </row>
    <row r="42489" spans="56:142" x14ac:dyDescent="0.2">
      <c r="BD42489" s="325"/>
      <c r="EL42489" s="325"/>
    </row>
    <row r="42490" spans="56:142" x14ac:dyDescent="0.2">
      <c r="BD42490" s="325"/>
      <c r="EL42490" s="325"/>
    </row>
    <row r="42491" spans="56:142" x14ac:dyDescent="0.2">
      <c r="BD42491" s="325"/>
      <c r="EL42491" s="325"/>
    </row>
    <row r="42492" spans="56:142" x14ac:dyDescent="0.2">
      <c r="BD42492" s="325"/>
      <c r="EL42492" s="325"/>
    </row>
    <row r="42493" spans="56:142" x14ac:dyDescent="0.2">
      <c r="BD42493" s="325"/>
      <c r="EL42493" s="325"/>
    </row>
    <row r="42494" spans="56:142" x14ac:dyDescent="0.2">
      <c r="BD42494" s="325"/>
      <c r="EL42494" s="325"/>
    </row>
    <row r="42495" spans="56:142" x14ac:dyDescent="0.2">
      <c r="BD42495" s="325"/>
      <c r="EL42495" s="325"/>
    </row>
    <row r="42496" spans="56:142" x14ac:dyDescent="0.2">
      <c r="BD42496" s="325"/>
      <c r="EL42496" s="325"/>
    </row>
    <row r="42497" spans="56:142" x14ac:dyDescent="0.2">
      <c r="BD42497" s="325"/>
      <c r="EL42497" s="325"/>
    </row>
    <row r="42498" spans="56:142" x14ac:dyDescent="0.2">
      <c r="BD42498" s="325"/>
      <c r="EL42498" s="325"/>
    </row>
    <row r="42499" spans="56:142" x14ac:dyDescent="0.2">
      <c r="BD42499" s="325"/>
      <c r="EL42499" s="325"/>
    </row>
    <row r="42500" spans="56:142" x14ac:dyDescent="0.2">
      <c r="BD42500" s="325"/>
      <c r="EL42500" s="325"/>
    </row>
    <row r="42501" spans="56:142" x14ac:dyDescent="0.2">
      <c r="BD42501" s="325"/>
      <c r="EL42501" s="325"/>
    </row>
    <row r="42502" spans="56:142" x14ac:dyDescent="0.2">
      <c r="BD42502" s="325"/>
      <c r="EL42502" s="325"/>
    </row>
    <row r="42503" spans="56:142" x14ac:dyDescent="0.2">
      <c r="BD42503" s="325"/>
      <c r="EL42503" s="325"/>
    </row>
    <row r="42504" spans="56:142" x14ac:dyDescent="0.2">
      <c r="BD42504" s="325"/>
      <c r="EL42504" s="325"/>
    </row>
    <row r="42505" spans="56:142" x14ac:dyDescent="0.2">
      <c r="BD42505" s="325"/>
      <c r="EL42505" s="325"/>
    </row>
    <row r="42506" spans="56:142" x14ac:dyDescent="0.2">
      <c r="BD42506" s="325"/>
      <c r="EL42506" s="325"/>
    </row>
    <row r="42507" spans="56:142" x14ac:dyDescent="0.2">
      <c r="BD42507" s="325"/>
      <c r="EL42507" s="325"/>
    </row>
    <row r="42508" spans="56:142" x14ac:dyDescent="0.2">
      <c r="BD42508" s="325"/>
      <c r="EL42508" s="325"/>
    </row>
    <row r="42509" spans="56:142" x14ac:dyDescent="0.2">
      <c r="BD42509" s="325"/>
      <c r="EL42509" s="325"/>
    </row>
    <row r="42510" spans="56:142" x14ac:dyDescent="0.2">
      <c r="BD42510" s="325"/>
      <c r="EL42510" s="325"/>
    </row>
    <row r="42511" spans="56:142" x14ac:dyDescent="0.2">
      <c r="BD42511" s="325"/>
      <c r="EL42511" s="325"/>
    </row>
    <row r="42512" spans="56:142" x14ac:dyDescent="0.2">
      <c r="BD42512" s="325"/>
      <c r="EL42512" s="325"/>
    </row>
    <row r="42513" spans="56:142" x14ac:dyDescent="0.2">
      <c r="BD42513" s="325"/>
      <c r="EL42513" s="325"/>
    </row>
    <row r="42514" spans="56:142" x14ac:dyDescent="0.2">
      <c r="BD42514" s="325"/>
      <c r="EL42514" s="325"/>
    </row>
    <row r="42515" spans="56:142" x14ac:dyDescent="0.2">
      <c r="BD42515" s="325"/>
      <c r="EL42515" s="325"/>
    </row>
    <row r="42516" spans="56:142" x14ac:dyDescent="0.2">
      <c r="BD42516" s="325"/>
      <c r="EL42516" s="325"/>
    </row>
    <row r="42517" spans="56:142" x14ac:dyDescent="0.2">
      <c r="BD42517" s="325"/>
      <c r="EL42517" s="325"/>
    </row>
    <row r="42518" spans="56:142" x14ac:dyDescent="0.2">
      <c r="BD42518" s="325"/>
      <c r="EL42518" s="325"/>
    </row>
    <row r="42519" spans="56:142" x14ac:dyDescent="0.2">
      <c r="BD42519" s="325"/>
      <c r="EL42519" s="325"/>
    </row>
    <row r="42520" spans="56:142" x14ac:dyDescent="0.2">
      <c r="BD42520" s="325"/>
      <c r="EL42520" s="325"/>
    </row>
    <row r="42521" spans="56:142" x14ac:dyDescent="0.2">
      <c r="BD42521" s="325"/>
      <c r="EL42521" s="325"/>
    </row>
    <row r="42522" spans="56:142" x14ac:dyDescent="0.2">
      <c r="BD42522" s="325"/>
      <c r="EL42522" s="325"/>
    </row>
    <row r="42523" spans="56:142" x14ac:dyDescent="0.2">
      <c r="BD42523" s="325"/>
      <c r="EL42523" s="325"/>
    </row>
    <row r="42524" spans="56:142" x14ac:dyDescent="0.2">
      <c r="BD42524" s="325"/>
      <c r="EL42524" s="325"/>
    </row>
    <row r="42525" spans="56:142" x14ac:dyDescent="0.2">
      <c r="BD42525" s="325"/>
      <c r="EL42525" s="325"/>
    </row>
    <row r="42526" spans="56:142" x14ac:dyDescent="0.2">
      <c r="BD42526" s="325"/>
      <c r="EL42526" s="325"/>
    </row>
    <row r="42527" spans="56:142" x14ac:dyDescent="0.2">
      <c r="BD42527" s="325"/>
      <c r="EL42527" s="325"/>
    </row>
    <row r="42528" spans="56:142" x14ac:dyDescent="0.2">
      <c r="BD42528" s="325"/>
      <c r="EL42528" s="325"/>
    </row>
    <row r="42529" spans="56:142" x14ac:dyDescent="0.2">
      <c r="BD42529" s="325"/>
      <c r="EL42529" s="325"/>
    </row>
    <row r="42530" spans="56:142" x14ac:dyDescent="0.2">
      <c r="BD42530" s="325"/>
      <c r="EL42530" s="325"/>
    </row>
    <row r="42531" spans="56:142" x14ac:dyDescent="0.2">
      <c r="BD42531" s="325"/>
      <c r="EL42531" s="325"/>
    </row>
    <row r="42532" spans="56:142" x14ac:dyDescent="0.2">
      <c r="BD42532" s="325"/>
      <c r="EL42532" s="325"/>
    </row>
    <row r="42533" spans="56:142" x14ac:dyDescent="0.2">
      <c r="BD42533" s="325"/>
      <c r="EL42533" s="325"/>
    </row>
    <row r="42534" spans="56:142" x14ac:dyDescent="0.2">
      <c r="BD42534" s="325"/>
      <c r="EL42534" s="325"/>
    </row>
    <row r="42535" spans="56:142" x14ac:dyDescent="0.2">
      <c r="BD42535" s="325"/>
      <c r="EL42535" s="325"/>
    </row>
    <row r="42536" spans="56:142" x14ac:dyDescent="0.2">
      <c r="BD42536" s="325"/>
      <c r="EL42536" s="325"/>
    </row>
    <row r="42537" spans="56:142" x14ac:dyDescent="0.2">
      <c r="BD42537" s="325"/>
      <c r="EL42537" s="325"/>
    </row>
    <row r="42538" spans="56:142" x14ac:dyDescent="0.2">
      <c r="BD42538" s="325"/>
      <c r="EL42538" s="325"/>
    </row>
    <row r="42539" spans="56:142" x14ac:dyDescent="0.2">
      <c r="BD42539" s="325"/>
      <c r="EL42539" s="325"/>
    </row>
    <row r="42540" spans="56:142" x14ac:dyDescent="0.2">
      <c r="BD42540" s="325"/>
      <c r="EL42540" s="325"/>
    </row>
    <row r="42541" spans="56:142" x14ac:dyDescent="0.2">
      <c r="BD42541" s="325"/>
      <c r="EL42541" s="325"/>
    </row>
    <row r="42542" spans="56:142" x14ac:dyDescent="0.2">
      <c r="BD42542" s="325"/>
      <c r="EL42542" s="325"/>
    </row>
    <row r="42543" spans="56:142" x14ac:dyDescent="0.2">
      <c r="BD42543" s="325"/>
      <c r="EL42543" s="325"/>
    </row>
    <row r="42544" spans="56:142" x14ac:dyDescent="0.2">
      <c r="BD42544" s="325"/>
      <c r="EL42544" s="325"/>
    </row>
    <row r="42545" spans="56:142" x14ac:dyDescent="0.2">
      <c r="BD42545" s="325"/>
      <c r="EL42545" s="325"/>
    </row>
    <row r="42546" spans="56:142" x14ac:dyDescent="0.2">
      <c r="BD42546" s="325"/>
      <c r="EL42546" s="325"/>
    </row>
    <row r="42547" spans="56:142" x14ac:dyDescent="0.2">
      <c r="BD42547" s="325"/>
      <c r="EL42547" s="325"/>
    </row>
    <row r="42548" spans="56:142" x14ac:dyDescent="0.2">
      <c r="BD42548" s="325"/>
      <c r="EL42548" s="325"/>
    </row>
    <row r="42549" spans="56:142" x14ac:dyDescent="0.2">
      <c r="BD42549" s="325"/>
      <c r="EL42549" s="325"/>
    </row>
    <row r="42550" spans="56:142" x14ac:dyDescent="0.2">
      <c r="BD42550" s="325"/>
      <c r="EL42550" s="325"/>
    </row>
    <row r="42551" spans="56:142" x14ac:dyDescent="0.2">
      <c r="BD42551" s="325"/>
      <c r="EL42551" s="325"/>
    </row>
    <row r="42552" spans="56:142" x14ac:dyDescent="0.2">
      <c r="BD42552" s="325"/>
      <c r="EL42552" s="325"/>
    </row>
    <row r="42553" spans="56:142" x14ac:dyDescent="0.2">
      <c r="BD42553" s="325"/>
      <c r="EL42553" s="325"/>
    </row>
    <row r="42554" spans="56:142" x14ac:dyDescent="0.2">
      <c r="BD42554" s="325"/>
      <c r="EL42554" s="325"/>
    </row>
    <row r="42555" spans="56:142" x14ac:dyDescent="0.2">
      <c r="BD42555" s="325"/>
      <c r="EL42555" s="325"/>
    </row>
    <row r="42556" spans="56:142" x14ac:dyDescent="0.2">
      <c r="BD42556" s="325"/>
      <c r="EL42556" s="325"/>
    </row>
    <row r="42557" spans="56:142" x14ac:dyDescent="0.2">
      <c r="BD42557" s="325"/>
      <c r="EL42557" s="325"/>
    </row>
    <row r="42558" spans="56:142" x14ac:dyDescent="0.2">
      <c r="BD42558" s="325"/>
      <c r="EL42558" s="325"/>
    </row>
    <row r="42559" spans="56:142" x14ac:dyDescent="0.2">
      <c r="BD42559" s="325"/>
      <c r="EL42559" s="325"/>
    </row>
    <row r="42560" spans="56:142" x14ac:dyDescent="0.2">
      <c r="BD42560" s="325"/>
      <c r="EL42560" s="325"/>
    </row>
    <row r="42561" spans="56:142" x14ac:dyDescent="0.2">
      <c r="BD42561" s="325"/>
      <c r="EL42561" s="325"/>
    </row>
    <row r="42562" spans="56:142" x14ac:dyDescent="0.2">
      <c r="BD42562" s="325"/>
      <c r="EL42562" s="325"/>
    </row>
    <row r="42563" spans="56:142" x14ac:dyDescent="0.2">
      <c r="BD42563" s="325"/>
      <c r="EL42563" s="325"/>
    </row>
    <row r="42564" spans="56:142" x14ac:dyDescent="0.2">
      <c r="BD42564" s="325"/>
      <c r="EL42564" s="325"/>
    </row>
    <row r="42565" spans="56:142" x14ac:dyDescent="0.2">
      <c r="BD42565" s="325"/>
      <c r="EL42565" s="325"/>
    </row>
    <row r="42566" spans="56:142" x14ac:dyDescent="0.2">
      <c r="BD42566" s="325"/>
      <c r="EL42566" s="325"/>
    </row>
    <row r="42567" spans="56:142" x14ac:dyDescent="0.2">
      <c r="BD42567" s="325"/>
      <c r="EL42567" s="325"/>
    </row>
    <row r="42568" spans="56:142" x14ac:dyDescent="0.2">
      <c r="BD42568" s="325"/>
      <c r="EL42568" s="325"/>
    </row>
    <row r="42569" spans="56:142" x14ac:dyDescent="0.2">
      <c r="BD42569" s="325"/>
      <c r="EL42569" s="325"/>
    </row>
    <row r="42570" spans="56:142" x14ac:dyDescent="0.2">
      <c r="BD42570" s="325"/>
      <c r="EL42570" s="325"/>
    </row>
    <row r="42571" spans="56:142" x14ac:dyDescent="0.2">
      <c r="BD42571" s="325"/>
      <c r="EL42571" s="325"/>
    </row>
    <row r="42572" spans="56:142" x14ac:dyDescent="0.2">
      <c r="BD42572" s="325"/>
      <c r="EL42572" s="325"/>
    </row>
    <row r="42573" spans="56:142" x14ac:dyDescent="0.2">
      <c r="BD42573" s="325"/>
      <c r="EL42573" s="325"/>
    </row>
    <row r="42574" spans="56:142" x14ac:dyDescent="0.2">
      <c r="BD42574" s="325"/>
      <c r="EL42574" s="325"/>
    </row>
    <row r="42575" spans="56:142" x14ac:dyDescent="0.2">
      <c r="BD42575" s="325"/>
      <c r="EL42575" s="325"/>
    </row>
    <row r="42576" spans="56:142" x14ac:dyDescent="0.2">
      <c r="BD42576" s="325"/>
      <c r="EL42576" s="325"/>
    </row>
    <row r="42577" spans="56:142" x14ac:dyDescent="0.2">
      <c r="BD42577" s="325"/>
      <c r="EL42577" s="325"/>
    </row>
    <row r="42578" spans="56:142" x14ac:dyDescent="0.2">
      <c r="BD42578" s="325"/>
      <c r="EL42578" s="325"/>
    </row>
    <row r="42579" spans="56:142" x14ac:dyDescent="0.2">
      <c r="BD42579" s="325"/>
      <c r="EL42579" s="325"/>
    </row>
    <row r="42580" spans="56:142" x14ac:dyDescent="0.2">
      <c r="BD42580" s="325"/>
      <c r="EL42580" s="325"/>
    </row>
    <row r="42581" spans="56:142" x14ac:dyDescent="0.2">
      <c r="BD42581" s="325"/>
      <c r="EL42581" s="325"/>
    </row>
    <row r="42582" spans="56:142" x14ac:dyDescent="0.2">
      <c r="BD42582" s="325"/>
      <c r="EL42582" s="325"/>
    </row>
    <row r="42583" spans="56:142" x14ac:dyDescent="0.2">
      <c r="BD42583" s="325"/>
      <c r="EL42583" s="325"/>
    </row>
    <row r="42584" spans="56:142" x14ac:dyDescent="0.2">
      <c r="BD42584" s="325"/>
      <c r="EL42584" s="325"/>
    </row>
    <row r="42585" spans="56:142" x14ac:dyDescent="0.2">
      <c r="BD42585" s="325"/>
      <c r="EL42585" s="325"/>
    </row>
    <row r="42586" spans="56:142" x14ac:dyDescent="0.2">
      <c r="BD42586" s="325"/>
      <c r="EL42586" s="325"/>
    </row>
    <row r="42587" spans="56:142" x14ac:dyDescent="0.2">
      <c r="BD42587" s="325"/>
      <c r="EL42587" s="325"/>
    </row>
    <row r="42588" spans="56:142" x14ac:dyDescent="0.2">
      <c r="BD42588" s="325"/>
      <c r="EL42588" s="325"/>
    </row>
    <row r="42589" spans="56:142" x14ac:dyDescent="0.2">
      <c r="BD42589" s="325"/>
      <c r="EL42589" s="325"/>
    </row>
    <row r="42590" spans="56:142" x14ac:dyDescent="0.2">
      <c r="BD42590" s="325"/>
      <c r="EL42590" s="325"/>
    </row>
    <row r="42591" spans="56:142" x14ac:dyDescent="0.2">
      <c r="BD42591" s="325"/>
      <c r="EL42591" s="325"/>
    </row>
    <row r="42592" spans="56:142" x14ac:dyDescent="0.2">
      <c r="BD42592" s="325"/>
      <c r="EL42592" s="325"/>
    </row>
    <row r="42593" spans="56:142" x14ac:dyDescent="0.2">
      <c r="BD42593" s="325"/>
      <c r="EL42593" s="325"/>
    </row>
    <row r="42594" spans="56:142" x14ac:dyDescent="0.2">
      <c r="BD42594" s="325"/>
      <c r="EL42594" s="325"/>
    </row>
    <row r="42595" spans="56:142" x14ac:dyDescent="0.2">
      <c r="BD42595" s="325"/>
      <c r="EL42595" s="325"/>
    </row>
    <row r="42596" spans="56:142" x14ac:dyDescent="0.2">
      <c r="BD42596" s="325"/>
      <c r="EL42596" s="325"/>
    </row>
    <row r="42597" spans="56:142" x14ac:dyDescent="0.2">
      <c r="BD42597" s="325"/>
      <c r="EL42597" s="325"/>
    </row>
    <row r="42598" spans="56:142" x14ac:dyDescent="0.2">
      <c r="BD42598" s="325"/>
      <c r="EL42598" s="325"/>
    </row>
    <row r="42599" spans="56:142" x14ac:dyDescent="0.2">
      <c r="BD42599" s="325"/>
      <c r="EL42599" s="325"/>
    </row>
    <row r="42600" spans="56:142" x14ac:dyDescent="0.2">
      <c r="BD42600" s="325"/>
      <c r="EL42600" s="325"/>
    </row>
    <row r="42601" spans="56:142" x14ac:dyDescent="0.2">
      <c r="BD42601" s="325"/>
      <c r="EL42601" s="325"/>
    </row>
    <row r="42602" spans="56:142" x14ac:dyDescent="0.2">
      <c r="BD42602" s="325"/>
      <c r="EL42602" s="325"/>
    </row>
    <row r="42603" spans="56:142" x14ac:dyDescent="0.2">
      <c r="BD42603" s="325"/>
      <c r="EL42603" s="325"/>
    </row>
    <row r="42604" spans="56:142" x14ac:dyDescent="0.2">
      <c r="BD42604" s="325"/>
      <c r="EL42604" s="325"/>
    </row>
    <row r="42605" spans="56:142" x14ac:dyDescent="0.2">
      <c r="BD42605" s="325"/>
      <c r="EL42605" s="325"/>
    </row>
    <row r="42606" spans="56:142" x14ac:dyDescent="0.2">
      <c r="BD42606" s="325"/>
      <c r="EL42606" s="325"/>
    </row>
    <row r="42607" spans="56:142" x14ac:dyDescent="0.2">
      <c r="BD42607" s="325"/>
      <c r="EL42607" s="325"/>
    </row>
    <row r="42608" spans="56:142" x14ac:dyDescent="0.2">
      <c r="BD42608" s="325"/>
      <c r="EL42608" s="325"/>
    </row>
    <row r="42609" spans="56:142" x14ac:dyDescent="0.2">
      <c r="BD42609" s="325"/>
      <c r="EL42609" s="325"/>
    </row>
    <row r="42610" spans="56:142" x14ac:dyDescent="0.2">
      <c r="BD42610" s="325"/>
      <c r="EL42610" s="325"/>
    </row>
    <row r="42611" spans="56:142" x14ac:dyDescent="0.2">
      <c r="BD42611" s="325"/>
      <c r="EL42611" s="325"/>
    </row>
    <row r="42612" spans="56:142" x14ac:dyDescent="0.2">
      <c r="BD42612" s="325"/>
      <c r="EL42612" s="325"/>
    </row>
    <row r="42613" spans="56:142" x14ac:dyDescent="0.2">
      <c r="BD42613" s="325"/>
      <c r="EL42613" s="325"/>
    </row>
    <row r="42614" spans="56:142" x14ac:dyDescent="0.2">
      <c r="BD42614" s="325"/>
      <c r="EL42614" s="325"/>
    </row>
    <row r="42615" spans="56:142" x14ac:dyDescent="0.2">
      <c r="BD42615" s="325"/>
      <c r="EL42615" s="325"/>
    </row>
    <row r="42616" spans="56:142" x14ac:dyDescent="0.2">
      <c r="BD42616" s="325"/>
      <c r="EL42616" s="325"/>
    </row>
    <row r="42617" spans="56:142" x14ac:dyDescent="0.2">
      <c r="BD42617" s="325"/>
      <c r="EL42617" s="325"/>
    </row>
    <row r="42618" spans="56:142" x14ac:dyDescent="0.2">
      <c r="BD42618" s="325"/>
      <c r="EL42618" s="325"/>
    </row>
    <row r="42619" spans="56:142" x14ac:dyDescent="0.2">
      <c r="BD42619" s="325"/>
      <c r="EL42619" s="325"/>
    </row>
    <row r="42620" spans="56:142" x14ac:dyDescent="0.2">
      <c r="BD42620" s="325"/>
      <c r="EL42620" s="325"/>
    </row>
    <row r="42621" spans="56:142" x14ac:dyDescent="0.2">
      <c r="BD42621" s="325"/>
      <c r="EL42621" s="325"/>
    </row>
    <row r="42622" spans="56:142" x14ac:dyDescent="0.2">
      <c r="BD42622" s="325"/>
      <c r="EL42622" s="325"/>
    </row>
    <row r="42623" spans="56:142" x14ac:dyDescent="0.2">
      <c r="BD42623" s="325"/>
      <c r="EL42623" s="325"/>
    </row>
    <row r="42624" spans="56:142" x14ac:dyDescent="0.2">
      <c r="BD42624" s="325"/>
      <c r="EL42624" s="325"/>
    </row>
    <row r="42625" spans="56:142" x14ac:dyDescent="0.2">
      <c r="BD42625" s="325"/>
      <c r="EL42625" s="325"/>
    </row>
    <row r="42626" spans="56:142" x14ac:dyDescent="0.2">
      <c r="BD42626" s="325"/>
      <c r="EL42626" s="325"/>
    </row>
    <row r="42627" spans="56:142" x14ac:dyDescent="0.2">
      <c r="BD42627" s="325"/>
      <c r="EL42627" s="325"/>
    </row>
    <row r="42628" spans="56:142" x14ac:dyDescent="0.2">
      <c r="BD42628" s="325"/>
      <c r="EL42628" s="325"/>
    </row>
    <row r="42629" spans="56:142" x14ac:dyDescent="0.2">
      <c r="BD42629" s="325"/>
      <c r="EL42629" s="325"/>
    </row>
    <row r="42630" spans="56:142" x14ac:dyDescent="0.2">
      <c r="BD42630" s="325"/>
      <c r="EL42630" s="325"/>
    </row>
    <row r="42631" spans="56:142" x14ac:dyDescent="0.2">
      <c r="BD42631" s="325"/>
      <c r="EL42631" s="325"/>
    </row>
    <row r="42632" spans="56:142" x14ac:dyDescent="0.2">
      <c r="BD42632" s="325"/>
      <c r="EL42632" s="325"/>
    </row>
    <row r="42633" spans="56:142" x14ac:dyDescent="0.2">
      <c r="BD42633" s="325"/>
      <c r="EL42633" s="325"/>
    </row>
    <row r="42634" spans="56:142" x14ac:dyDescent="0.2">
      <c r="BD42634" s="325"/>
      <c r="EL42634" s="325"/>
    </row>
    <row r="42635" spans="56:142" x14ac:dyDescent="0.2">
      <c r="BD42635" s="325"/>
      <c r="EL42635" s="325"/>
    </row>
    <row r="42636" spans="56:142" x14ac:dyDescent="0.2">
      <c r="BD42636" s="325"/>
      <c r="EL42636" s="325"/>
    </row>
    <row r="42637" spans="56:142" x14ac:dyDescent="0.2">
      <c r="BD42637" s="325"/>
      <c r="EL42637" s="325"/>
    </row>
    <row r="42638" spans="56:142" x14ac:dyDescent="0.2">
      <c r="BD42638" s="325"/>
      <c r="EL42638" s="325"/>
    </row>
    <row r="42639" spans="56:142" x14ac:dyDescent="0.2">
      <c r="BD42639" s="325"/>
      <c r="EL42639" s="325"/>
    </row>
    <row r="42640" spans="56:142" x14ac:dyDescent="0.2">
      <c r="BD42640" s="325"/>
      <c r="EL42640" s="325"/>
    </row>
    <row r="42641" spans="56:142" x14ac:dyDescent="0.2">
      <c r="BD42641" s="325"/>
      <c r="EL42641" s="325"/>
    </row>
    <row r="42642" spans="56:142" x14ac:dyDescent="0.2">
      <c r="BD42642" s="325"/>
      <c r="EL42642" s="325"/>
    </row>
    <row r="42643" spans="56:142" x14ac:dyDescent="0.2">
      <c r="BD42643" s="325"/>
      <c r="EL42643" s="325"/>
    </row>
    <row r="42644" spans="56:142" x14ac:dyDescent="0.2">
      <c r="BD42644" s="325"/>
      <c r="EL42644" s="325"/>
    </row>
    <row r="42645" spans="56:142" x14ac:dyDescent="0.2">
      <c r="BD42645" s="325"/>
      <c r="EL42645" s="325"/>
    </row>
    <row r="42646" spans="56:142" x14ac:dyDescent="0.2">
      <c r="BD42646" s="325"/>
      <c r="EL42646" s="325"/>
    </row>
    <row r="42647" spans="56:142" x14ac:dyDescent="0.2">
      <c r="BD42647" s="325"/>
      <c r="EL42647" s="325"/>
    </row>
    <row r="42648" spans="56:142" x14ac:dyDescent="0.2">
      <c r="BD42648" s="325"/>
      <c r="EL42648" s="325"/>
    </row>
    <row r="42649" spans="56:142" x14ac:dyDescent="0.2">
      <c r="BD42649" s="325"/>
      <c r="EL42649" s="325"/>
    </row>
    <row r="42650" spans="56:142" x14ac:dyDescent="0.2">
      <c r="BD42650" s="325"/>
      <c r="EL42650" s="325"/>
    </row>
    <row r="42651" spans="56:142" x14ac:dyDescent="0.2">
      <c r="BD42651" s="325"/>
      <c r="EL42651" s="325"/>
    </row>
    <row r="42652" spans="56:142" x14ac:dyDescent="0.2">
      <c r="BD42652" s="325"/>
      <c r="EL42652" s="325"/>
    </row>
    <row r="42653" spans="56:142" x14ac:dyDescent="0.2">
      <c r="BD42653" s="325"/>
      <c r="EL42653" s="325"/>
    </row>
    <row r="42654" spans="56:142" x14ac:dyDescent="0.2">
      <c r="BD42654" s="325"/>
      <c r="EL42654" s="325"/>
    </row>
    <row r="42655" spans="56:142" x14ac:dyDescent="0.2">
      <c r="BD42655" s="325"/>
      <c r="EL42655" s="325"/>
    </row>
    <row r="42656" spans="56:142" x14ac:dyDescent="0.2">
      <c r="BD42656" s="325"/>
      <c r="EL42656" s="325"/>
    </row>
    <row r="42657" spans="56:142" x14ac:dyDescent="0.2">
      <c r="BD42657" s="325"/>
      <c r="EL42657" s="325"/>
    </row>
    <row r="42658" spans="56:142" x14ac:dyDescent="0.2">
      <c r="BD42658" s="325"/>
      <c r="EL42658" s="325"/>
    </row>
    <row r="42659" spans="56:142" x14ac:dyDescent="0.2">
      <c r="BD42659" s="325"/>
      <c r="EL42659" s="325"/>
    </row>
    <row r="42660" spans="56:142" x14ac:dyDescent="0.2">
      <c r="BD42660" s="325"/>
      <c r="EL42660" s="325"/>
    </row>
    <row r="42661" spans="56:142" x14ac:dyDescent="0.2">
      <c r="BD42661" s="325"/>
      <c r="EL42661" s="325"/>
    </row>
    <row r="42662" spans="56:142" x14ac:dyDescent="0.2">
      <c r="BD42662" s="325"/>
      <c r="EL42662" s="325"/>
    </row>
    <row r="42663" spans="56:142" x14ac:dyDescent="0.2">
      <c r="BD42663" s="325"/>
      <c r="EL42663" s="325"/>
    </row>
    <row r="42664" spans="56:142" x14ac:dyDescent="0.2">
      <c r="BD42664" s="325"/>
      <c r="EL42664" s="325"/>
    </row>
    <row r="42665" spans="56:142" x14ac:dyDescent="0.2">
      <c r="BD42665" s="325"/>
      <c r="EL42665" s="325"/>
    </row>
    <row r="42666" spans="56:142" x14ac:dyDescent="0.2">
      <c r="BD42666" s="325"/>
      <c r="EL42666" s="325"/>
    </row>
    <row r="42667" spans="56:142" x14ac:dyDescent="0.2">
      <c r="BD42667" s="325"/>
      <c r="EL42667" s="325"/>
    </row>
    <row r="42668" spans="56:142" x14ac:dyDescent="0.2">
      <c r="BD42668" s="325"/>
      <c r="EL42668" s="325"/>
    </row>
    <row r="42669" spans="56:142" x14ac:dyDescent="0.2">
      <c r="BD42669" s="325"/>
      <c r="EL42669" s="325"/>
    </row>
    <row r="42670" spans="56:142" x14ac:dyDescent="0.2">
      <c r="BD42670" s="325"/>
      <c r="EL42670" s="325"/>
    </row>
    <row r="42671" spans="56:142" x14ac:dyDescent="0.2">
      <c r="BD42671" s="325"/>
      <c r="EL42671" s="325"/>
    </row>
    <row r="42672" spans="56:142" x14ac:dyDescent="0.2">
      <c r="BD42672" s="325"/>
      <c r="EL42672" s="325"/>
    </row>
    <row r="42673" spans="56:142" x14ac:dyDescent="0.2">
      <c r="BD42673" s="325"/>
      <c r="EL42673" s="325"/>
    </row>
    <row r="42674" spans="56:142" x14ac:dyDescent="0.2">
      <c r="BD42674" s="325"/>
      <c r="EL42674" s="325"/>
    </row>
    <row r="42675" spans="56:142" x14ac:dyDescent="0.2">
      <c r="BD42675" s="325"/>
      <c r="EL42675" s="325"/>
    </row>
    <row r="42676" spans="56:142" x14ac:dyDescent="0.2">
      <c r="BD42676" s="325"/>
      <c r="EL42676" s="325"/>
    </row>
    <row r="42677" spans="56:142" x14ac:dyDescent="0.2">
      <c r="BD42677" s="325"/>
      <c r="EL42677" s="325"/>
    </row>
    <row r="42678" spans="56:142" x14ac:dyDescent="0.2">
      <c r="BD42678" s="325"/>
      <c r="EL42678" s="325"/>
    </row>
    <row r="42679" spans="56:142" x14ac:dyDescent="0.2">
      <c r="BD42679" s="325"/>
      <c r="EL42679" s="325"/>
    </row>
    <row r="42680" spans="56:142" x14ac:dyDescent="0.2">
      <c r="BD42680" s="325"/>
      <c r="EL42680" s="325"/>
    </row>
    <row r="42681" spans="56:142" x14ac:dyDescent="0.2">
      <c r="BD42681" s="325"/>
      <c r="EL42681" s="325"/>
    </row>
    <row r="42682" spans="56:142" x14ac:dyDescent="0.2">
      <c r="BD42682" s="325"/>
      <c r="EL42682" s="325"/>
    </row>
    <row r="42683" spans="56:142" x14ac:dyDescent="0.2">
      <c r="BD42683" s="325"/>
      <c r="EL42683" s="325"/>
    </row>
    <row r="42684" spans="56:142" x14ac:dyDescent="0.2">
      <c r="BD42684" s="325"/>
      <c r="EL42684" s="325"/>
    </row>
    <row r="42685" spans="56:142" x14ac:dyDescent="0.2">
      <c r="BD42685" s="325"/>
      <c r="EL42685" s="325"/>
    </row>
    <row r="42686" spans="56:142" x14ac:dyDescent="0.2">
      <c r="BD42686" s="325"/>
      <c r="EL42686" s="325"/>
    </row>
    <row r="42687" spans="56:142" x14ac:dyDescent="0.2">
      <c r="BD42687" s="325"/>
      <c r="EL42687" s="325"/>
    </row>
    <row r="42688" spans="56:142" x14ac:dyDescent="0.2">
      <c r="BD42688" s="325"/>
      <c r="EL42688" s="325"/>
    </row>
    <row r="42689" spans="56:142" x14ac:dyDescent="0.2">
      <c r="BD42689" s="325"/>
      <c r="EL42689" s="325"/>
    </row>
    <row r="42690" spans="56:142" x14ac:dyDescent="0.2">
      <c r="BD42690" s="325"/>
      <c r="EL42690" s="325"/>
    </row>
    <row r="42691" spans="56:142" x14ac:dyDescent="0.2">
      <c r="BD42691" s="325"/>
      <c r="EL42691" s="325"/>
    </row>
    <row r="42692" spans="56:142" x14ac:dyDescent="0.2">
      <c r="BD42692" s="325"/>
      <c r="EL42692" s="325"/>
    </row>
    <row r="42693" spans="56:142" x14ac:dyDescent="0.2">
      <c r="BD42693" s="325"/>
      <c r="EL42693" s="325"/>
    </row>
    <row r="42694" spans="56:142" x14ac:dyDescent="0.2">
      <c r="BD42694" s="325"/>
      <c r="EL42694" s="325"/>
    </row>
    <row r="42695" spans="56:142" x14ac:dyDescent="0.2">
      <c r="BD42695" s="325"/>
      <c r="EL42695" s="325"/>
    </row>
    <row r="42696" spans="56:142" x14ac:dyDescent="0.2">
      <c r="BD42696" s="325"/>
      <c r="EL42696" s="325"/>
    </row>
    <row r="42697" spans="56:142" x14ac:dyDescent="0.2">
      <c r="BD42697" s="325"/>
      <c r="EL42697" s="325"/>
    </row>
    <row r="42698" spans="56:142" x14ac:dyDescent="0.2">
      <c r="BD42698" s="325"/>
      <c r="EL42698" s="325"/>
    </row>
    <row r="42699" spans="56:142" x14ac:dyDescent="0.2">
      <c r="BD42699" s="325"/>
      <c r="EL42699" s="325"/>
    </row>
    <row r="42700" spans="56:142" x14ac:dyDescent="0.2">
      <c r="BD42700" s="325"/>
      <c r="EL42700" s="325"/>
    </row>
    <row r="42701" spans="56:142" x14ac:dyDescent="0.2">
      <c r="BD42701" s="325"/>
      <c r="EL42701" s="325"/>
    </row>
    <row r="42702" spans="56:142" x14ac:dyDescent="0.2">
      <c r="BD42702" s="325"/>
      <c r="EL42702" s="325"/>
    </row>
    <row r="42703" spans="56:142" x14ac:dyDescent="0.2">
      <c r="BD42703" s="325"/>
      <c r="EL42703" s="325"/>
    </row>
    <row r="42704" spans="56:142" x14ac:dyDescent="0.2">
      <c r="BD42704" s="325"/>
      <c r="EL42704" s="325"/>
    </row>
    <row r="42705" spans="56:142" x14ac:dyDescent="0.2">
      <c r="BD42705" s="325"/>
      <c r="EL42705" s="325"/>
    </row>
    <row r="42706" spans="56:142" x14ac:dyDescent="0.2">
      <c r="BD42706" s="325"/>
      <c r="EL42706" s="325"/>
    </row>
    <row r="42707" spans="56:142" x14ac:dyDescent="0.2">
      <c r="BD42707" s="325"/>
      <c r="EL42707" s="325"/>
    </row>
    <row r="42708" spans="56:142" x14ac:dyDescent="0.2">
      <c r="BD42708" s="325"/>
      <c r="EL42708" s="325"/>
    </row>
    <row r="42709" spans="56:142" x14ac:dyDescent="0.2">
      <c r="BD42709" s="325"/>
      <c r="EL42709" s="325"/>
    </row>
    <row r="42710" spans="56:142" x14ac:dyDescent="0.2">
      <c r="BD42710" s="325"/>
      <c r="EL42710" s="325"/>
    </row>
    <row r="42711" spans="56:142" x14ac:dyDescent="0.2">
      <c r="BD42711" s="325"/>
      <c r="EL42711" s="325"/>
    </row>
    <row r="42712" spans="56:142" x14ac:dyDescent="0.2">
      <c r="BD42712" s="325"/>
      <c r="EL42712" s="325"/>
    </row>
    <row r="42713" spans="56:142" x14ac:dyDescent="0.2">
      <c r="BD42713" s="325"/>
      <c r="EL42713" s="325"/>
    </row>
    <row r="42714" spans="56:142" x14ac:dyDescent="0.2">
      <c r="BD42714" s="325"/>
      <c r="EL42714" s="325"/>
    </row>
    <row r="42715" spans="56:142" x14ac:dyDescent="0.2">
      <c r="BD42715" s="325"/>
      <c r="EL42715" s="325"/>
    </row>
    <row r="42716" spans="56:142" x14ac:dyDescent="0.2">
      <c r="BD42716" s="325"/>
      <c r="EL42716" s="325"/>
    </row>
    <row r="42717" spans="56:142" x14ac:dyDescent="0.2">
      <c r="BD42717" s="325"/>
      <c r="EL42717" s="325"/>
    </row>
    <row r="42718" spans="56:142" x14ac:dyDescent="0.2">
      <c r="BD42718" s="325"/>
      <c r="EL42718" s="325"/>
    </row>
    <row r="42719" spans="56:142" x14ac:dyDescent="0.2">
      <c r="BD42719" s="325"/>
      <c r="EL42719" s="325"/>
    </row>
    <row r="42720" spans="56:142" x14ac:dyDescent="0.2">
      <c r="BD42720" s="325"/>
      <c r="EL42720" s="325"/>
    </row>
    <row r="42721" spans="56:142" x14ac:dyDescent="0.2">
      <c r="BD42721" s="325"/>
      <c r="EL42721" s="325"/>
    </row>
    <row r="42722" spans="56:142" x14ac:dyDescent="0.2">
      <c r="BD42722" s="325"/>
      <c r="EL42722" s="325"/>
    </row>
    <row r="42723" spans="56:142" x14ac:dyDescent="0.2">
      <c r="BD42723" s="325"/>
      <c r="EL42723" s="325"/>
    </row>
    <row r="42724" spans="56:142" x14ac:dyDescent="0.2">
      <c r="BD42724" s="325"/>
      <c r="EL42724" s="325"/>
    </row>
    <row r="42725" spans="56:142" x14ac:dyDescent="0.2">
      <c r="BD42725" s="325"/>
      <c r="EL42725" s="325"/>
    </row>
    <row r="42726" spans="56:142" x14ac:dyDescent="0.2">
      <c r="BD42726" s="325"/>
      <c r="EL42726" s="325"/>
    </row>
    <row r="42727" spans="56:142" x14ac:dyDescent="0.2">
      <c r="BD42727" s="325"/>
      <c r="EL42727" s="325"/>
    </row>
    <row r="42728" spans="56:142" x14ac:dyDescent="0.2">
      <c r="BD42728" s="325"/>
      <c r="EL42728" s="325"/>
    </row>
    <row r="42729" spans="56:142" x14ac:dyDescent="0.2">
      <c r="BD42729" s="325"/>
      <c r="EL42729" s="325"/>
    </row>
    <row r="42730" spans="56:142" x14ac:dyDescent="0.2">
      <c r="BD42730" s="325"/>
      <c r="EL42730" s="325"/>
    </row>
    <row r="42731" spans="56:142" x14ac:dyDescent="0.2">
      <c r="BD42731" s="325"/>
      <c r="EL42731" s="325"/>
    </row>
    <row r="42732" spans="56:142" x14ac:dyDescent="0.2">
      <c r="BD42732" s="325"/>
      <c r="EL42732" s="325"/>
    </row>
    <row r="42733" spans="56:142" x14ac:dyDescent="0.2">
      <c r="BD42733" s="325"/>
      <c r="EL42733" s="325"/>
    </row>
    <row r="42734" spans="56:142" x14ac:dyDescent="0.2">
      <c r="BD42734" s="325"/>
      <c r="EL42734" s="325"/>
    </row>
    <row r="42735" spans="56:142" x14ac:dyDescent="0.2">
      <c r="BD42735" s="325"/>
      <c r="EL42735" s="325"/>
    </row>
    <row r="42736" spans="56:142" x14ac:dyDescent="0.2">
      <c r="BD42736" s="325"/>
      <c r="EL42736" s="325"/>
    </row>
    <row r="42737" spans="56:142" x14ac:dyDescent="0.2">
      <c r="BD42737" s="325"/>
      <c r="EL42737" s="325"/>
    </row>
    <row r="42738" spans="56:142" x14ac:dyDescent="0.2">
      <c r="BD42738" s="325"/>
      <c r="EL42738" s="325"/>
    </row>
    <row r="42739" spans="56:142" x14ac:dyDescent="0.2">
      <c r="BD42739" s="325"/>
      <c r="EL42739" s="325"/>
    </row>
    <row r="42740" spans="56:142" x14ac:dyDescent="0.2">
      <c r="BD42740" s="325"/>
      <c r="EL42740" s="325"/>
    </row>
    <row r="42741" spans="56:142" x14ac:dyDescent="0.2">
      <c r="BD42741" s="325"/>
      <c r="EL42741" s="325"/>
    </row>
    <row r="42742" spans="56:142" x14ac:dyDescent="0.2">
      <c r="BD42742" s="325"/>
      <c r="EL42742" s="325"/>
    </row>
    <row r="42743" spans="56:142" x14ac:dyDescent="0.2">
      <c r="BD42743" s="325"/>
      <c r="EL42743" s="325"/>
    </row>
    <row r="42744" spans="56:142" x14ac:dyDescent="0.2">
      <c r="BD42744" s="325"/>
      <c r="EL42744" s="325"/>
    </row>
    <row r="42745" spans="56:142" x14ac:dyDescent="0.2">
      <c r="BD42745" s="325"/>
      <c r="EL42745" s="325"/>
    </row>
    <row r="42746" spans="56:142" x14ac:dyDescent="0.2">
      <c r="BD42746" s="325"/>
      <c r="EL42746" s="325"/>
    </row>
    <row r="42747" spans="56:142" x14ac:dyDescent="0.2">
      <c r="BD42747" s="325"/>
      <c r="EL42747" s="325"/>
    </row>
    <row r="42748" spans="56:142" x14ac:dyDescent="0.2">
      <c r="BD42748" s="325"/>
      <c r="EL42748" s="325"/>
    </row>
    <row r="42749" spans="56:142" x14ac:dyDescent="0.2">
      <c r="BD42749" s="325"/>
      <c r="EL42749" s="325"/>
    </row>
    <row r="42750" spans="56:142" x14ac:dyDescent="0.2">
      <c r="BD42750" s="325"/>
      <c r="EL42750" s="325"/>
    </row>
    <row r="42751" spans="56:142" x14ac:dyDescent="0.2">
      <c r="BD42751" s="325"/>
      <c r="EL42751" s="325"/>
    </row>
    <row r="42752" spans="56:142" x14ac:dyDescent="0.2">
      <c r="BD42752" s="325"/>
      <c r="EL42752" s="325"/>
    </row>
    <row r="42753" spans="56:142" x14ac:dyDescent="0.2">
      <c r="BD42753" s="325"/>
      <c r="EL42753" s="325"/>
    </row>
    <row r="42754" spans="56:142" x14ac:dyDescent="0.2">
      <c r="BD42754" s="325"/>
      <c r="EL42754" s="325"/>
    </row>
    <row r="42755" spans="56:142" x14ac:dyDescent="0.2">
      <c r="BD42755" s="325"/>
      <c r="EL42755" s="325"/>
    </row>
    <row r="42756" spans="56:142" x14ac:dyDescent="0.2">
      <c r="BD42756" s="325"/>
      <c r="EL42756" s="325"/>
    </row>
    <row r="42757" spans="56:142" x14ac:dyDescent="0.2">
      <c r="BD42757" s="325"/>
      <c r="EL42757" s="325"/>
    </row>
    <row r="42758" spans="56:142" x14ac:dyDescent="0.2">
      <c r="BD42758" s="325"/>
      <c r="EL42758" s="325"/>
    </row>
    <row r="42759" spans="56:142" x14ac:dyDescent="0.2">
      <c r="BD42759" s="325"/>
      <c r="EL42759" s="325"/>
    </row>
    <row r="42760" spans="56:142" x14ac:dyDescent="0.2">
      <c r="BD42760" s="325"/>
      <c r="EL42760" s="325"/>
    </row>
    <row r="42761" spans="56:142" x14ac:dyDescent="0.2">
      <c r="BD42761" s="325"/>
      <c r="EL42761" s="325"/>
    </row>
    <row r="42762" spans="56:142" x14ac:dyDescent="0.2">
      <c r="BD42762" s="325"/>
      <c r="EL42762" s="325"/>
    </row>
    <row r="42763" spans="56:142" x14ac:dyDescent="0.2">
      <c r="BD42763" s="325"/>
      <c r="EL42763" s="325"/>
    </row>
    <row r="42764" spans="56:142" x14ac:dyDescent="0.2">
      <c r="BD42764" s="325"/>
      <c r="EL42764" s="325"/>
    </row>
    <row r="42765" spans="56:142" x14ac:dyDescent="0.2">
      <c r="BD42765" s="325"/>
      <c r="EL42765" s="325"/>
    </row>
    <row r="42766" spans="56:142" x14ac:dyDescent="0.2">
      <c r="BD42766" s="325"/>
      <c r="EL42766" s="325"/>
    </row>
    <row r="42767" spans="56:142" x14ac:dyDescent="0.2">
      <c r="BD42767" s="325"/>
      <c r="EL42767" s="325"/>
    </row>
    <row r="42768" spans="56:142" x14ac:dyDescent="0.2">
      <c r="BD42768" s="325"/>
      <c r="EL42768" s="325"/>
    </row>
    <row r="42769" spans="56:142" x14ac:dyDescent="0.2">
      <c r="BD42769" s="325"/>
      <c r="EL42769" s="325"/>
    </row>
    <row r="42770" spans="56:142" x14ac:dyDescent="0.2">
      <c r="BD42770" s="325"/>
      <c r="EL42770" s="325"/>
    </row>
    <row r="42771" spans="56:142" x14ac:dyDescent="0.2">
      <c r="BD42771" s="325"/>
      <c r="EL42771" s="325"/>
    </row>
    <row r="42772" spans="56:142" x14ac:dyDescent="0.2">
      <c r="BD42772" s="325"/>
      <c r="EL42772" s="325"/>
    </row>
    <row r="42773" spans="56:142" x14ac:dyDescent="0.2">
      <c r="BD42773" s="325"/>
      <c r="EL42773" s="325"/>
    </row>
    <row r="42774" spans="56:142" x14ac:dyDescent="0.2">
      <c r="BD42774" s="325"/>
      <c r="EL42774" s="325"/>
    </row>
    <row r="42775" spans="56:142" x14ac:dyDescent="0.2">
      <c r="BD42775" s="325"/>
      <c r="EL42775" s="325"/>
    </row>
    <row r="42776" spans="56:142" x14ac:dyDescent="0.2">
      <c r="BD42776" s="325"/>
      <c r="EL42776" s="325"/>
    </row>
    <row r="42777" spans="56:142" x14ac:dyDescent="0.2">
      <c r="BD42777" s="325"/>
      <c r="EL42777" s="325"/>
    </row>
    <row r="42778" spans="56:142" x14ac:dyDescent="0.2">
      <c r="BD42778" s="325"/>
      <c r="EL42778" s="325"/>
    </row>
    <row r="42779" spans="56:142" x14ac:dyDescent="0.2">
      <c r="BD42779" s="325"/>
      <c r="EL42779" s="325"/>
    </row>
    <row r="42780" spans="56:142" x14ac:dyDescent="0.2">
      <c r="BD42780" s="325"/>
      <c r="EL42780" s="325"/>
    </row>
    <row r="42781" spans="56:142" x14ac:dyDescent="0.2">
      <c r="BD42781" s="325"/>
      <c r="EL42781" s="325"/>
    </row>
    <row r="42782" spans="56:142" x14ac:dyDescent="0.2">
      <c r="BD42782" s="325"/>
      <c r="EL42782" s="325"/>
    </row>
    <row r="42783" spans="56:142" x14ac:dyDescent="0.2">
      <c r="BD42783" s="325"/>
      <c r="EL42783" s="325"/>
    </row>
    <row r="42784" spans="56:142" x14ac:dyDescent="0.2">
      <c r="BD42784" s="325"/>
      <c r="EL42784" s="325"/>
    </row>
    <row r="42785" spans="56:142" x14ac:dyDescent="0.2">
      <c r="BD42785" s="325"/>
      <c r="EL42785" s="325"/>
    </row>
    <row r="42786" spans="56:142" x14ac:dyDescent="0.2">
      <c r="BD42786" s="325"/>
      <c r="EL42786" s="325"/>
    </row>
    <row r="42787" spans="56:142" x14ac:dyDescent="0.2">
      <c r="BD42787" s="325"/>
      <c r="EL42787" s="325"/>
    </row>
    <row r="42788" spans="56:142" x14ac:dyDescent="0.2">
      <c r="BD42788" s="325"/>
      <c r="EL42788" s="325"/>
    </row>
    <row r="42789" spans="56:142" x14ac:dyDescent="0.2">
      <c r="BD42789" s="325"/>
      <c r="EL42789" s="325"/>
    </row>
    <row r="42790" spans="56:142" x14ac:dyDescent="0.2">
      <c r="BD42790" s="325"/>
      <c r="EL42790" s="325"/>
    </row>
    <row r="42791" spans="56:142" x14ac:dyDescent="0.2">
      <c r="BD42791" s="325"/>
      <c r="EL42791" s="325"/>
    </row>
    <row r="42792" spans="56:142" x14ac:dyDescent="0.2">
      <c r="BD42792" s="325"/>
      <c r="EL42792" s="325"/>
    </row>
    <row r="42793" spans="56:142" x14ac:dyDescent="0.2">
      <c r="BD42793" s="325"/>
      <c r="EL42793" s="325"/>
    </row>
    <row r="42794" spans="56:142" x14ac:dyDescent="0.2">
      <c r="BD42794" s="325"/>
      <c r="EL42794" s="325"/>
    </row>
    <row r="42795" spans="56:142" x14ac:dyDescent="0.2">
      <c r="BD42795" s="325"/>
      <c r="EL42795" s="325"/>
    </row>
    <row r="42796" spans="56:142" x14ac:dyDescent="0.2">
      <c r="BD42796" s="325"/>
      <c r="EL42796" s="325"/>
    </row>
    <row r="42797" spans="56:142" x14ac:dyDescent="0.2">
      <c r="BD42797" s="325"/>
      <c r="EL42797" s="325"/>
    </row>
    <row r="42798" spans="56:142" x14ac:dyDescent="0.2">
      <c r="BD42798" s="325"/>
      <c r="EL42798" s="325"/>
    </row>
    <row r="42799" spans="56:142" x14ac:dyDescent="0.2">
      <c r="BD42799" s="325"/>
      <c r="EL42799" s="325"/>
    </row>
    <row r="42800" spans="56:142" x14ac:dyDescent="0.2">
      <c r="BD42800" s="325"/>
      <c r="EL42800" s="325"/>
    </row>
    <row r="42801" spans="56:142" x14ac:dyDescent="0.2">
      <c r="BD42801" s="325"/>
      <c r="EL42801" s="325"/>
    </row>
    <row r="42802" spans="56:142" x14ac:dyDescent="0.2">
      <c r="BD42802" s="325"/>
      <c r="EL42802" s="325"/>
    </row>
    <row r="42803" spans="56:142" x14ac:dyDescent="0.2">
      <c r="BD42803" s="325"/>
      <c r="EL42803" s="325"/>
    </row>
    <row r="42804" spans="56:142" x14ac:dyDescent="0.2">
      <c r="BD42804" s="325"/>
      <c r="EL42804" s="325"/>
    </row>
    <row r="42805" spans="56:142" x14ac:dyDescent="0.2">
      <c r="BD42805" s="325"/>
      <c r="EL42805" s="325"/>
    </row>
    <row r="42806" spans="56:142" x14ac:dyDescent="0.2">
      <c r="BD42806" s="325"/>
      <c r="EL42806" s="325"/>
    </row>
    <row r="42807" spans="56:142" x14ac:dyDescent="0.2">
      <c r="BD42807" s="325"/>
      <c r="EL42807" s="325"/>
    </row>
    <row r="42808" spans="56:142" x14ac:dyDescent="0.2">
      <c r="BD42808" s="325"/>
      <c r="EL42808" s="325"/>
    </row>
    <row r="42809" spans="56:142" x14ac:dyDescent="0.2">
      <c r="BD42809" s="325"/>
      <c r="EL42809" s="325"/>
    </row>
    <row r="42810" spans="56:142" x14ac:dyDescent="0.2">
      <c r="BD42810" s="325"/>
      <c r="EL42810" s="325"/>
    </row>
    <row r="42811" spans="56:142" x14ac:dyDescent="0.2">
      <c r="BD42811" s="325"/>
      <c r="EL42811" s="325"/>
    </row>
    <row r="42812" spans="56:142" x14ac:dyDescent="0.2">
      <c r="BD42812" s="325"/>
      <c r="EL42812" s="325"/>
    </row>
    <row r="42813" spans="56:142" x14ac:dyDescent="0.2">
      <c r="BD42813" s="325"/>
      <c r="EL42813" s="325"/>
    </row>
    <row r="42814" spans="56:142" x14ac:dyDescent="0.2">
      <c r="BD42814" s="325"/>
      <c r="EL42814" s="325"/>
    </row>
    <row r="42815" spans="56:142" x14ac:dyDescent="0.2">
      <c r="BD42815" s="325"/>
      <c r="EL42815" s="325"/>
    </row>
    <row r="42816" spans="56:142" x14ac:dyDescent="0.2">
      <c r="BD42816" s="325"/>
      <c r="EL42816" s="325"/>
    </row>
    <row r="42817" spans="56:142" x14ac:dyDescent="0.2">
      <c r="BD42817" s="325"/>
      <c r="EL42817" s="325"/>
    </row>
    <row r="42818" spans="56:142" x14ac:dyDescent="0.2">
      <c r="BD42818" s="325"/>
      <c r="EL42818" s="325"/>
    </row>
    <row r="42819" spans="56:142" x14ac:dyDescent="0.2">
      <c r="BD42819" s="325"/>
      <c r="EL42819" s="325"/>
    </row>
    <row r="42820" spans="56:142" x14ac:dyDescent="0.2">
      <c r="BD42820" s="325"/>
      <c r="EL42820" s="325"/>
    </row>
    <row r="42821" spans="56:142" x14ac:dyDescent="0.2">
      <c r="BD42821" s="325"/>
      <c r="EL42821" s="325"/>
    </row>
    <row r="42822" spans="56:142" x14ac:dyDescent="0.2">
      <c r="BD42822" s="325"/>
      <c r="EL42822" s="325"/>
    </row>
    <row r="42823" spans="56:142" x14ac:dyDescent="0.2">
      <c r="BD42823" s="325"/>
      <c r="EL42823" s="325"/>
    </row>
    <row r="42824" spans="56:142" x14ac:dyDescent="0.2">
      <c r="BD42824" s="325"/>
      <c r="EL42824" s="325"/>
    </row>
    <row r="42825" spans="56:142" x14ac:dyDescent="0.2">
      <c r="BD42825" s="325"/>
      <c r="EL42825" s="325"/>
    </row>
    <row r="42826" spans="56:142" x14ac:dyDescent="0.2">
      <c r="BD42826" s="325"/>
      <c r="EL42826" s="325"/>
    </row>
    <row r="42827" spans="56:142" x14ac:dyDescent="0.2">
      <c r="BD42827" s="325"/>
      <c r="EL42827" s="325"/>
    </row>
    <row r="42828" spans="56:142" x14ac:dyDescent="0.2">
      <c r="BD42828" s="325"/>
      <c r="EL42828" s="325"/>
    </row>
    <row r="42829" spans="56:142" x14ac:dyDescent="0.2">
      <c r="BD42829" s="325"/>
      <c r="EL42829" s="325"/>
    </row>
    <row r="42830" spans="56:142" x14ac:dyDescent="0.2">
      <c r="BD42830" s="325"/>
      <c r="EL42830" s="325"/>
    </row>
    <row r="42831" spans="56:142" x14ac:dyDescent="0.2">
      <c r="BD42831" s="325"/>
      <c r="EL42831" s="325"/>
    </row>
    <row r="42832" spans="56:142" x14ac:dyDescent="0.2">
      <c r="BD42832" s="325"/>
      <c r="EL42832" s="325"/>
    </row>
    <row r="42833" spans="56:142" x14ac:dyDescent="0.2">
      <c r="BD42833" s="325"/>
      <c r="EL42833" s="325"/>
    </row>
    <row r="42834" spans="56:142" x14ac:dyDescent="0.2">
      <c r="BD42834" s="325"/>
      <c r="EL42834" s="325"/>
    </row>
    <row r="42835" spans="56:142" x14ac:dyDescent="0.2">
      <c r="BD42835" s="325"/>
      <c r="EL42835" s="325"/>
    </row>
    <row r="42836" spans="56:142" x14ac:dyDescent="0.2">
      <c r="BD42836" s="325"/>
      <c r="EL42836" s="325"/>
    </row>
    <row r="42837" spans="56:142" x14ac:dyDescent="0.2">
      <c r="BD42837" s="325"/>
      <c r="EL42837" s="325"/>
    </row>
    <row r="42838" spans="56:142" x14ac:dyDescent="0.2">
      <c r="BD42838" s="325"/>
      <c r="EL42838" s="325"/>
    </row>
    <row r="42839" spans="56:142" x14ac:dyDescent="0.2">
      <c r="BD42839" s="325"/>
      <c r="EL42839" s="325"/>
    </row>
    <row r="42840" spans="56:142" x14ac:dyDescent="0.2">
      <c r="BD42840" s="325"/>
      <c r="EL42840" s="325"/>
    </row>
    <row r="42841" spans="56:142" x14ac:dyDescent="0.2">
      <c r="BD42841" s="325"/>
      <c r="EL42841" s="325"/>
    </row>
    <row r="42842" spans="56:142" x14ac:dyDescent="0.2">
      <c r="BD42842" s="325"/>
      <c r="EL42842" s="325"/>
    </row>
    <row r="42843" spans="56:142" x14ac:dyDescent="0.2">
      <c r="BD42843" s="325"/>
      <c r="EL42843" s="325"/>
    </row>
    <row r="42844" spans="56:142" x14ac:dyDescent="0.2">
      <c r="BD42844" s="325"/>
      <c r="EL42844" s="325"/>
    </row>
    <row r="42845" spans="56:142" x14ac:dyDescent="0.2">
      <c r="BD42845" s="325"/>
      <c r="EL42845" s="325"/>
    </row>
    <row r="42846" spans="56:142" x14ac:dyDescent="0.2">
      <c r="BD42846" s="325"/>
      <c r="EL42846" s="325"/>
    </row>
    <row r="42847" spans="56:142" x14ac:dyDescent="0.2">
      <c r="BD42847" s="325"/>
      <c r="EL42847" s="325"/>
    </row>
    <row r="42848" spans="56:142" x14ac:dyDescent="0.2">
      <c r="BD42848" s="325"/>
      <c r="EL42848" s="325"/>
    </row>
    <row r="42849" spans="56:142" x14ac:dyDescent="0.2">
      <c r="BD42849" s="325"/>
      <c r="EL42849" s="325"/>
    </row>
    <row r="42850" spans="56:142" x14ac:dyDescent="0.2">
      <c r="BD42850" s="325"/>
      <c r="EL42850" s="325"/>
    </row>
    <row r="42851" spans="56:142" x14ac:dyDescent="0.2">
      <c r="BD42851" s="325"/>
      <c r="EL42851" s="325"/>
    </row>
    <row r="42852" spans="56:142" x14ac:dyDescent="0.2">
      <c r="BD42852" s="325"/>
      <c r="EL42852" s="325"/>
    </row>
    <row r="42853" spans="56:142" x14ac:dyDescent="0.2">
      <c r="BD42853" s="325"/>
      <c r="EL42853" s="325"/>
    </row>
    <row r="42854" spans="56:142" x14ac:dyDescent="0.2">
      <c r="BD42854" s="325"/>
      <c r="EL42854" s="325"/>
    </row>
    <row r="42855" spans="56:142" x14ac:dyDescent="0.2">
      <c r="BD42855" s="325"/>
      <c r="EL42855" s="325"/>
    </row>
    <row r="42856" spans="56:142" x14ac:dyDescent="0.2">
      <c r="BD42856" s="325"/>
      <c r="EL42856" s="325"/>
    </row>
    <row r="42857" spans="56:142" x14ac:dyDescent="0.2">
      <c r="BD42857" s="325"/>
      <c r="EL42857" s="325"/>
    </row>
    <row r="42858" spans="56:142" x14ac:dyDescent="0.2">
      <c r="BD42858" s="325"/>
      <c r="EL42858" s="325"/>
    </row>
    <row r="42859" spans="56:142" x14ac:dyDescent="0.2">
      <c r="BD42859" s="325"/>
      <c r="EL42859" s="325"/>
    </row>
    <row r="42860" spans="56:142" x14ac:dyDescent="0.2">
      <c r="BD42860" s="325"/>
      <c r="EL42860" s="325"/>
    </row>
    <row r="42861" spans="56:142" x14ac:dyDescent="0.2">
      <c r="BD42861" s="325"/>
      <c r="EL42861" s="325"/>
    </row>
    <row r="42862" spans="56:142" x14ac:dyDescent="0.2">
      <c r="BD42862" s="325"/>
      <c r="EL42862" s="325"/>
    </row>
    <row r="42863" spans="56:142" x14ac:dyDescent="0.2">
      <c r="BD42863" s="325"/>
      <c r="EL42863" s="325"/>
    </row>
    <row r="42864" spans="56:142" x14ac:dyDescent="0.2">
      <c r="BD42864" s="325"/>
      <c r="EL42864" s="325"/>
    </row>
    <row r="42865" spans="56:142" x14ac:dyDescent="0.2">
      <c r="BD42865" s="325"/>
      <c r="EL42865" s="325"/>
    </row>
    <row r="42866" spans="56:142" x14ac:dyDescent="0.2">
      <c r="BD42866" s="325"/>
      <c r="EL42866" s="325"/>
    </row>
    <row r="42867" spans="56:142" x14ac:dyDescent="0.2">
      <c r="BD42867" s="325"/>
      <c r="EL42867" s="325"/>
    </row>
    <row r="42868" spans="56:142" x14ac:dyDescent="0.2">
      <c r="BD42868" s="325"/>
      <c r="EL42868" s="325"/>
    </row>
    <row r="42869" spans="56:142" x14ac:dyDescent="0.2">
      <c r="BD42869" s="325"/>
      <c r="EL42869" s="325"/>
    </row>
    <row r="42870" spans="56:142" x14ac:dyDescent="0.2">
      <c r="BD42870" s="325"/>
      <c r="EL42870" s="325"/>
    </row>
    <row r="42871" spans="56:142" x14ac:dyDescent="0.2">
      <c r="BD42871" s="325"/>
      <c r="EL42871" s="325"/>
    </row>
    <row r="42872" spans="56:142" x14ac:dyDescent="0.2">
      <c r="BD42872" s="325"/>
      <c r="EL42872" s="325"/>
    </row>
    <row r="42873" spans="56:142" x14ac:dyDescent="0.2">
      <c r="BD42873" s="325"/>
      <c r="EL42873" s="325"/>
    </row>
    <row r="42874" spans="56:142" x14ac:dyDescent="0.2">
      <c r="BD42874" s="325"/>
      <c r="EL42874" s="325"/>
    </row>
    <row r="42875" spans="56:142" x14ac:dyDescent="0.2">
      <c r="BD42875" s="325"/>
      <c r="EL42875" s="325"/>
    </row>
    <row r="42876" spans="56:142" x14ac:dyDescent="0.2">
      <c r="BD42876" s="325"/>
      <c r="EL42876" s="325"/>
    </row>
    <row r="42877" spans="56:142" x14ac:dyDescent="0.2">
      <c r="BD42877" s="325"/>
      <c r="EL42877" s="325"/>
    </row>
    <row r="42878" spans="56:142" x14ac:dyDescent="0.2">
      <c r="BD42878" s="325"/>
      <c r="EL42878" s="325"/>
    </row>
    <row r="42879" spans="56:142" x14ac:dyDescent="0.2">
      <c r="BD42879" s="325"/>
      <c r="EL42879" s="325"/>
    </row>
    <row r="42880" spans="56:142" x14ac:dyDescent="0.2">
      <c r="BD42880" s="325"/>
      <c r="EL42880" s="325"/>
    </row>
    <row r="42881" spans="56:142" x14ac:dyDescent="0.2">
      <c r="BD42881" s="325"/>
      <c r="EL42881" s="325"/>
    </row>
    <row r="42882" spans="56:142" x14ac:dyDescent="0.2">
      <c r="BD42882" s="325"/>
      <c r="EL42882" s="325"/>
    </row>
    <row r="42883" spans="56:142" x14ac:dyDescent="0.2">
      <c r="BD42883" s="325"/>
      <c r="EL42883" s="325"/>
    </row>
    <row r="42884" spans="56:142" x14ac:dyDescent="0.2">
      <c r="BD42884" s="325"/>
      <c r="EL42884" s="325"/>
    </row>
    <row r="42885" spans="56:142" x14ac:dyDescent="0.2">
      <c r="BD42885" s="325"/>
      <c r="EL42885" s="325"/>
    </row>
    <row r="42886" spans="56:142" x14ac:dyDescent="0.2">
      <c r="BD42886" s="325"/>
      <c r="EL42886" s="325"/>
    </row>
    <row r="42887" spans="56:142" x14ac:dyDescent="0.2">
      <c r="BD42887" s="325"/>
      <c r="EL42887" s="325"/>
    </row>
    <row r="42888" spans="56:142" x14ac:dyDescent="0.2">
      <c r="BD42888" s="325"/>
      <c r="EL42888" s="325"/>
    </row>
    <row r="42889" spans="56:142" x14ac:dyDescent="0.2">
      <c r="BD42889" s="325"/>
      <c r="EL42889" s="325"/>
    </row>
    <row r="42890" spans="56:142" x14ac:dyDescent="0.2">
      <c r="BD42890" s="325"/>
      <c r="EL42890" s="325"/>
    </row>
    <row r="42891" spans="56:142" x14ac:dyDescent="0.2">
      <c r="BD42891" s="325"/>
      <c r="EL42891" s="325"/>
    </row>
    <row r="42892" spans="56:142" x14ac:dyDescent="0.2">
      <c r="BD42892" s="325"/>
      <c r="EL42892" s="325"/>
    </row>
    <row r="42893" spans="56:142" x14ac:dyDescent="0.2">
      <c r="BD42893" s="325"/>
      <c r="EL42893" s="325"/>
    </row>
    <row r="42894" spans="56:142" x14ac:dyDescent="0.2">
      <c r="BD42894" s="325"/>
      <c r="EL42894" s="325"/>
    </row>
    <row r="42895" spans="56:142" x14ac:dyDescent="0.2">
      <c r="BD42895" s="325"/>
      <c r="EL42895" s="325"/>
    </row>
    <row r="42896" spans="56:142" x14ac:dyDescent="0.2">
      <c r="BD42896" s="325"/>
      <c r="EL42896" s="325"/>
    </row>
    <row r="42897" spans="56:142" x14ac:dyDescent="0.2">
      <c r="BD42897" s="325"/>
      <c r="EL42897" s="325"/>
    </row>
    <row r="42898" spans="56:142" x14ac:dyDescent="0.2">
      <c r="BD42898" s="325"/>
      <c r="EL42898" s="325"/>
    </row>
    <row r="42899" spans="56:142" x14ac:dyDescent="0.2">
      <c r="BD42899" s="325"/>
      <c r="EL42899" s="325"/>
    </row>
    <row r="42900" spans="56:142" x14ac:dyDescent="0.2">
      <c r="BD42900" s="325"/>
      <c r="EL42900" s="325"/>
    </row>
    <row r="42901" spans="56:142" x14ac:dyDescent="0.2">
      <c r="BD42901" s="325"/>
      <c r="EL42901" s="325"/>
    </row>
    <row r="42902" spans="56:142" x14ac:dyDescent="0.2">
      <c r="BD42902" s="325"/>
      <c r="EL42902" s="325"/>
    </row>
    <row r="42903" spans="56:142" x14ac:dyDescent="0.2">
      <c r="BD42903" s="325"/>
      <c r="EL42903" s="325"/>
    </row>
    <row r="42904" spans="56:142" x14ac:dyDescent="0.2">
      <c r="BD42904" s="325"/>
      <c r="EL42904" s="325"/>
    </row>
    <row r="42905" spans="56:142" x14ac:dyDescent="0.2">
      <c r="BD42905" s="325"/>
      <c r="EL42905" s="325"/>
    </row>
    <row r="42906" spans="56:142" x14ac:dyDescent="0.2">
      <c r="BD42906" s="325"/>
      <c r="EL42906" s="325"/>
    </row>
    <row r="42907" spans="56:142" x14ac:dyDescent="0.2">
      <c r="BD42907" s="325"/>
      <c r="EL42907" s="325"/>
    </row>
    <row r="42908" spans="56:142" x14ac:dyDescent="0.2">
      <c r="BD42908" s="325"/>
      <c r="EL42908" s="325"/>
    </row>
    <row r="42909" spans="56:142" x14ac:dyDescent="0.2">
      <c r="BD42909" s="325"/>
      <c r="EL42909" s="325"/>
    </row>
    <row r="42910" spans="56:142" x14ac:dyDescent="0.2">
      <c r="BD42910" s="325"/>
      <c r="EL42910" s="325"/>
    </row>
    <row r="42911" spans="56:142" x14ac:dyDescent="0.2">
      <c r="BD42911" s="325"/>
      <c r="EL42911" s="325"/>
    </row>
    <row r="42912" spans="56:142" x14ac:dyDescent="0.2">
      <c r="BD42912" s="325"/>
      <c r="EL42912" s="325"/>
    </row>
    <row r="42913" spans="56:142" x14ac:dyDescent="0.2">
      <c r="BD42913" s="325"/>
      <c r="EL42913" s="325"/>
    </row>
    <row r="42914" spans="56:142" x14ac:dyDescent="0.2">
      <c r="BD42914" s="325"/>
      <c r="EL42914" s="325"/>
    </row>
    <row r="42915" spans="56:142" x14ac:dyDescent="0.2">
      <c r="BD42915" s="325"/>
      <c r="EL42915" s="325"/>
    </row>
    <row r="42916" spans="56:142" x14ac:dyDescent="0.2">
      <c r="BD42916" s="325"/>
      <c r="EL42916" s="325"/>
    </row>
    <row r="42917" spans="56:142" x14ac:dyDescent="0.2">
      <c r="BD42917" s="325"/>
      <c r="EL42917" s="325"/>
    </row>
    <row r="42918" spans="56:142" x14ac:dyDescent="0.2">
      <c r="BD42918" s="325"/>
      <c r="EL42918" s="325"/>
    </row>
    <row r="42919" spans="56:142" x14ac:dyDescent="0.2">
      <c r="BD42919" s="325"/>
      <c r="EL42919" s="325"/>
    </row>
    <row r="42920" spans="56:142" x14ac:dyDescent="0.2">
      <c r="BD42920" s="325"/>
      <c r="EL42920" s="325"/>
    </row>
    <row r="42921" spans="56:142" x14ac:dyDescent="0.2">
      <c r="BD42921" s="325"/>
      <c r="EL42921" s="325"/>
    </row>
    <row r="42922" spans="56:142" x14ac:dyDescent="0.2">
      <c r="BD42922" s="325"/>
      <c r="EL42922" s="325"/>
    </row>
    <row r="42923" spans="56:142" x14ac:dyDescent="0.2">
      <c r="BD42923" s="325"/>
      <c r="EL42923" s="325"/>
    </row>
    <row r="42924" spans="56:142" x14ac:dyDescent="0.2">
      <c r="BD42924" s="325"/>
      <c r="EL42924" s="325"/>
    </row>
    <row r="42925" spans="56:142" x14ac:dyDescent="0.2">
      <c r="BD42925" s="325"/>
      <c r="EL42925" s="325"/>
    </row>
    <row r="42926" spans="56:142" x14ac:dyDescent="0.2">
      <c r="BD42926" s="325"/>
      <c r="EL42926" s="325"/>
    </row>
    <row r="42927" spans="56:142" x14ac:dyDescent="0.2">
      <c r="BD42927" s="325"/>
      <c r="EL42927" s="325"/>
    </row>
    <row r="42928" spans="56:142" x14ac:dyDescent="0.2">
      <c r="BD42928" s="325"/>
      <c r="EL42928" s="325"/>
    </row>
    <row r="42929" spans="56:142" x14ac:dyDescent="0.2">
      <c r="BD42929" s="325"/>
      <c r="EL42929" s="325"/>
    </row>
    <row r="42930" spans="56:142" x14ac:dyDescent="0.2">
      <c r="BD42930" s="325"/>
      <c r="EL42930" s="325"/>
    </row>
    <row r="42931" spans="56:142" x14ac:dyDescent="0.2">
      <c r="BD42931" s="325"/>
      <c r="EL42931" s="325"/>
    </row>
    <row r="42932" spans="56:142" x14ac:dyDescent="0.2">
      <c r="BD42932" s="325"/>
      <c r="EL42932" s="325"/>
    </row>
    <row r="42933" spans="56:142" x14ac:dyDescent="0.2">
      <c r="BD42933" s="325"/>
      <c r="EL42933" s="325"/>
    </row>
    <row r="42934" spans="56:142" x14ac:dyDescent="0.2">
      <c r="BD42934" s="325"/>
      <c r="EL42934" s="325"/>
    </row>
    <row r="42935" spans="56:142" x14ac:dyDescent="0.2">
      <c r="BD42935" s="325"/>
      <c r="EL42935" s="325"/>
    </row>
    <row r="42936" spans="56:142" x14ac:dyDescent="0.2">
      <c r="BD42936" s="325"/>
      <c r="EL42936" s="325"/>
    </row>
    <row r="42937" spans="56:142" x14ac:dyDescent="0.2">
      <c r="BD42937" s="325"/>
      <c r="EL42937" s="325"/>
    </row>
    <row r="42938" spans="56:142" x14ac:dyDescent="0.2">
      <c r="BD42938" s="325"/>
      <c r="EL42938" s="325"/>
    </row>
    <row r="42939" spans="56:142" x14ac:dyDescent="0.2">
      <c r="BD42939" s="325"/>
      <c r="EL42939" s="325"/>
    </row>
    <row r="42940" spans="56:142" x14ac:dyDescent="0.2">
      <c r="BD42940" s="325"/>
      <c r="EL42940" s="325"/>
    </row>
    <row r="42941" spans="56:142" x14ac:dyDescent="0.2">
      <c r="BD42941" s="325"/>
      <c r="EL42941" s="325"/>
    </row>
    <row r="42942" spans="56:142" x14ac:dyDescent="0.2">
      <c r="BD42942" s="325"/>
      <c r="EL42942" s="325"/>
    </row>
    <row r="42943" spans="56:142" x14ac:dyDescent="0.2">
      <c r="BD42943" s="325"/>
      <c r="EL42943" s="325"/>
    </row>
    <row r="42944" spans="56:142" x14ac:dyDescent="0.2">
      <c r="BD42944" s="325"/>
      <c r="EL42944" s="325"/>
    </row>
    <row r="42945" spans="56:142" x14ac:dyDescent="0.2">
      <c r="BD42945" s="325"/>
      <c r="EL42945" s="325"/>
    </row>
    <row r="42946" spans="56:142" x14ac:dyDescent="0.2">
      <c r="BD42946" s="325"/>
      <c r="EL42946" s="325"/>
    </row>
    <row r="42947" spans="56:142" x14ac:dyDescent="0.2">
      <c r="BD42947" s="325"/>
      <c r="EL42947" s="325"/>
    </row>
    <row r="42948" spans="56:142" x14ac:dyDescent="0.2">
      <c r="BD42948" s="325"/>
      <c r="EL42948" s="325"/>
    </row>
    <row r="42949" spans="56:142" x14ac:dyDescent="0.2">
      <c r="BD42949" s="325"/>
      <c r="EL42949" s="325"/>
    </row>
    <row r="42950" spans="56:142" x14ac:dyDescent="0.2">
      <c r="BD42950" s="325"/>
      <c r="EL42950" s="325"/>
    </row>
    <row r="42951" spans="56:142" x14ac:dyDescent="0.2">
      <c r="BD42951" s="325"/>
      <c r="EL42951" s="325"/>
    </row>
    <row r="42952" spans="56:142" x14ac:dyDescent="0.2">
      <c r="BD42952" s="325"/>
      <c r="EL42952" s="325"/>
    </row>
    <row r="42953" spans="56:142" x14ac:dyDescent="0.2">
      <c r="BD42953" s="325"/>
      <c r="EL42953" s="325"/>
    </row>
    <row r="42954" spans="56:142" x14ac:dyDescent="0.2">
      <c r="BD42954" s="325"/>
      <c r="EL42954" s="325"/>
    </row>
    <row r="42955" spans="56:142" x14ac:dyDescent="0.2">
      <c r="BD42955" s="325"/>
      <c r="EL42955" s="325"/>
    </row>
    <row r="42956" spans="56:142" x14ac:dyDescent="0.2">
      <c r="BD42956" s="325"/>
      <c r="EL42956" s="325"/>
    </row>
    <row r="42957" spans="56:142" x14ac:dyDescent="0.2">
      <c r="BD42957" s="325"/>
      <c r="EL42957" s="325"/>
    </row>
    <row r="42958" spans="56:142" x14ac:dyDescent="0.2">
      <c r="BD42958" s="325"/>
      <c r="EL42958" s="325"/>
    </row>
    <row r="42959" spans="56:142" x14ac:dyDescent="0.2">
      <c r="BD42959" s="325"/>
      <c r="EL42959" s="325"/>
    </row>
    <row r="42960" spans="56:142" x14ac:dyDescent="0.2">
      <c r="BD42960" s="325"/>
      <c r="EL42960" s="325"/>
    </row>
    <row r="42961" spans="56:142" x14ac:dyDescent="0.2">
      <c r="BD42961" s="325"/>
      <c r="EL42961" s="325"/>
    </row>
    <row r="42962" spans="56:142" x14ac:dyDescent="0.2">
      <c r="BD42962" s="325"/>
      <c r="EL42962" s="325"/>
    </row>
    <row r="42963" spans="56:142" x14ac:dyDescent="0.2">
      <c r="BD42963" s="325"/>
      <c r="EL42963" s="325"/>
    </row>
    <row r="42964" spans="56:142" x14ac:dyDescent="0.2">
      <c r="BD42964" s="325"/>
      <c r="EL42964" s="325"/>
    </row>
    <row r="42965" spans="56:142" x14ac:dyDescent="0.2">
      <c r="BD42965" s="325"/>
      <c r="EL42965" s="325"/>
    </row>
    <row r="42966" spans="56:142" x14ac:dyDescent="0.2">
      <c r="BD42966" s="325"/>
      <c r="EL42966" s="325"/>
    </row>
    <row r="42967" spans="56:142" x14ac:dyDescent="0.2">
      <c r="BD42967" s="325"/>
      <c r="EL42967" s="325"/>
    </row>
    <row r="42968" spans="56:142" x14ac:dyDescent="0.2">
      <c r="BD42968" s="325"/>
      <c r="EL42968" s="325"/>
    </row>
    <row r="42969" spans="56:142" x14ac:dyDescent="0.2">
      <c r="BD42969" s="325"/>
      <c r="EL42969" s="325"/>
    </row>
    <row r="42970" spans="56:142" x14ac:dyDescent="0.2">
      <c r="BD42970" s="325"/>
      <c r="EL42970" s="325"/>
    </row>
    <row r="42971" spans="56:142" x14ac:dyDescent="0.2">
      <c r="BD42971" s="325"/>
      <c r="EL42971" s="325"/>
    </row>
    <row r="42972" spans="56:142" x14ac:dyDescent="0.2">
      <c r="BD42972" s="325"/>
      <c r="EL42972" s="325"/>
    </row>
    <row r="42973" spans="56:142" x14ac:dyDescent="0.2">
      <c r="BD42973" s="325"/>
      <c r="EL42973" s="325"/>
    </row>
    <row r="42974" spans="56:142" x14ac:dyDescent="0.2">
      <c r="BD42974" s="325"/>
      <c r="EL42974" s="325"/>
    </row>
    <row r="42975" spans="56:142" x14ac:dyDescent="0.2">
      <c r="BD42975" s="325"/>
      <c r="EL42975" s="325"/>
    </row>
    <row r="42976" spans="56:142" x14ac:dyDescent="0.2">
      <c r="BD42976" s="325"/>
      <c r="EL42976" s="325"/>
    </row>
    <row r="42977" spans="56:142" x14ac:dyDescent="0.2">
      <c r="BD42977" s="325"/>
      <c r="EL42977" s="325"/>
    </row>
    <row r="42978" spans="56:142" x14ac:dyDescent="0.2">
      <c r="BD42978" s="325"/>
      <c r="EL42978" s="325"/>
    </row>
    <row r="42979" spans="56:142" x14ac:dyDescent="0.2">
      <c r="BD42979" s="325"/>
      <c r="EL42979" s="325"/>
    </row>
    <row r="42980" spans="56:142" x14ac:dyDescent="0.2">
      <c r="BD42980" s="325"/>
      <c r="EL42980" s="325"/>
    </row>
    <row r="42981" spans="56:142" x14ac:dyDescent="0.2">
      <c r="BD42981" s="325"/>
      <c r="EL42981" s="325"/>
    </row>
    <row r="42982" spans="56:142" x14ac:dyDescent="0.2">
      <c r="BD42982" s="325"/>
      <c r="EL42982" s="325"/>
    </row>
    <row r="42983" spans="56:142" x14ac:dyDescent="0.2">
      <c r="BD42983" s="325"/>
      <c r="EL42983" s="325"/>
    </row>
    <row r="42984" spans="56:142" x14ac:dyDescent="0.2">
      <c r="BD42984" s="325"/>
      <c r="EL42984" s="325"/>
    </row>
    <row r="42985" spans="56:142" x14ac:dyDescent="0.2">
      <c r="BD42985" s="325"/>
      <c r="EL42985" s="325"/>
    </row>
    <row r="42986" spans="56:142" x14ac:dyDescent="0.2">
      <c r="BD42986" s="325"/>
      <c r="EL42986" s="325"/>
    </row>
    <row r="42987" spans="56:142" x14ac:dyDescent="0.2">
      <c r="BD42987" s="325"/>
      <c r="EL42987" s="325"/>
    </row>
    <row r="42988" spans="56:142" x14ac:dyDescent="0.2">
      <c r="BD42988" s="325"/>
      <c r="EL42988" s="325"/>
    </row>
    <row r="42989" spans="56:142" x14ac:dyDescent="0.2">
      <c r="BD42989" s="325"/>
      <c r="EL42989" s="325"/>
    </row>
    <row r="42990" spans="56:142" x14ac:dyDescent="0.2">
      <c r="BD42990" s="325"/>
      <c r="EL42990" s="325"/>
    </row>
    <row r="42991" spans="56:142" x14ac:dyDescent="0.2">
      <c r="BD42991" s="325"/>
      <c r="EL42991" s="325"/>
    </row>
    <row r="42992" spans="56:142" x14ac:dyDescent="0.2">
      <c r="BD42992" s="325"/>
      <c r="EL42992" s="325"/>
    </row>
    <row r="42993" spans="56:142" x14ac:dyDescent="0.2">
      <c r="BD42993" s="325"/>
      <c r="EL42993" s="325"/>
    </row>
    <row r="42994" spans="56:142" x14ac:dyDescent="0.2">
      <c r="BD42994" s="325"/>
      <c r="EL42994" s="325"/>
    </row>
    <row r="42995" spans="56:142" x14ac:dyDescent="0.2">
      <c r="BD42995" s="325"/>
      <c r="EL42995" s="325"/>
    </row>
    <row r="42996" spans="56:142" x14ac:dyDescent="0.2">
      <c r="BD42996" s="325"/>
      <c r="EL42996" s="325"/>
    </row>
    <row r="42997" spans="56:142" x14ac:dyDescent="0.2">
      <c r="BD42997" s="325"/>
      <c r="EL42997" s="325"/>
    </row>
    <row r="42998" spans="56:142" x14ac:dyDescent="0.2">
      <c r="BD42998" s="325"/>
      <c r="EL42998" s="325"/>
    </row>
    <row r="42999" spans="56:142" x14ac:dyDescent="0.2">
      <c r="BD42999" s="325"/>
      <c r="EL42999" s="325"/>
    </row>
    <row r="43000" spans="56:142" x14ac:dyDescent="0.2">
      <c r="BD43000" s="325"/>
      <c r="EL43000" s="325"/>
    </row>
    <row r="43001" spans="56:142" x14ac:dyDescent="0.2">
      <c r="BD43001" s="325"/>
      <c r="EL43001" s="325"/>
    </row>
    <row r="43002" spans="56:142" x14ac:dyDescent="0.2">
      <c r="BD43002" s="325"/>
      <c r="EL43002" s="325"/>
    </row>
    <row r="43003" spans="56:142" x14ac:dyDescent="0.2">
      <c r="BD43003" s="325"/>
      <c r="EL43003" s="325"/>
    </row>
    <row r="43004" spans="56:142" x14ac:dyDescent="0.2">
      <c r="BD43004" s="325"/>
      <c r="EL43004" s="325"/>
    </row>
    <row r="43005" spans="56:142" x14ac:dyDescent="0.2">
      <c r="BD43005" s="325"/>
      <c r="EL43005" s="325"/>
    </row>
    <row r="43006" spans="56:142" x14ac:dyDescent="0.2">
      <c r="BD43006" s="325"/>
      <c r="EL43006" s="325"/>
    </row>
    <row r="43007" spans="56:142" x14ac:dyDescent="0.2">
      <c r="BD43007" s="325"/>
      <c r="EL43007" s="325"/>
    </row>
    <row r="43008" spans="56:142" x14ac:dyDescent="0.2">
      <c r="BD43008" s="325"/>
      <c r="EL43008" s="325"/>
    </row>
    <row r="43009" spans="56:142" x14ac:dyDescent="0.2">
      <c r="BD43009" s="325"/>
      <c r="EL43009" s="325"/>
    </row>
    <row r="43010" spans="56:142" x14ac:dyDescent="0.2">
      <c r="BD43010" s="325"/>
      <c r="EL43010" s="325"/>
    </row>
    <row r="43011" spans="56:142" x14ac:dyDescent="0.2">
      <c r="BD43011" s="325"/>
      <c r="EL43011" s="325"/>
    </row>
    <row r="43012" spans="56:142" x14ac:dyDescent="0.2">
      <c r="BD43012" s="325"/>
      <c r="EL43012" s="325"/>
    </row>
    <row r="43013" spans="56:142" x14ac:dyDescent="0.2">
      <c r="BD43013" s="325"/>
      <c r="EL43013" s="325"/>
    </row>
    <row r="43014" spans="56:142" x14ac:dyDescent="0.2">
      <c r="BD43014" s="325"/>
      <c r="EL43014" s="325"/>
    </row>
    <row r="43015" spans="56:142" x14ac:dyDescent="0.2">
      <c r="BD43015" s="325"/>
      <c r="EL43015" s="325"/>
    </row>
    <row r="43016" spans="56:142" x14ac:dyDescent="0.2">
      <c r="BD43016" s="325"/>
      <c r="EL43016" s="325"/>
    </row>
    <row r="43017" spans="56:142" x14ac:dyDescent="0.2">
      <c r="BD43017" s="325"/>
      <c r="EL43017" s="325"/>
    </row>
    <row r="43018" spans="56:142" x14ac:dyDescent="0.2">
      <c r="BD43018" s="325"/>
      <c r="EL43018" s="325"/>
    </row>
    <row r="43019" spans="56:142" x14ac:dyDescent="0.2">
      <c r="BD43019" s="325"/>
      <c r="EL43019" s="325"/>
    </row>
    <row r="43020" spans="56:142" x14ac:dyDescent="0.2">
      <c r="BD43020" s="325"/>
      <c r="EL43020" s="325"/>
    </row>
    <row r="43021" spans="56:142" x14ac:dyDescent="0.2">
      <c r="BD43021" s="325"/>
      <c r="EL43021" s="325"/>
    </row>
    <row r="43022" spans="56:142" x14ac:dyDescent="0.2">
      <c r="BD43022" s="325"/>
      <c r="EL43022" s="325"/>
    </row>
    <row r="43023" spans="56:142" x14ac:dyDescent="0.2">
      <c r="BD43023" s="325"/>
      <c r="EL43023" s="325"/>
    </row>
    <row r="43024" spans="56:142" x14ac:dyDescent="0.2">
      <c r="BD43024" s="325"/>
      <c r="EL43024" s="325"/>
    </row>
    <row r="43025" spans="56:142" x14ac:dyDescent="0.2">
      <c r="BD43025" s="325"/>
      <c r="EL43025" s="325"/>
    </row>
    <row r="43026" spans="56:142" x14ac:dyDescent="0.2">
      <c r="BD43026" s="325"/>
      <c r="EL43026" s="325"/>
    </row>
    <row r="43027" spans="56:142" x14ac:dyDescent="0.2">
      <c r="BD43027" s="325"/>
      <c r="EL43027" s="325"/>
    </row>
    <row r="43028" spans="56:142" x14ac:dyDescent="0.2">
      <c r="BD43028" s="325"/>
      <c r="EL43028" s="325"/>
    </row>
    <row r="43029" spans="56:142" x14ac:dyDescent="0.2">
      <c r="BD43029" s="325"/>
      <c r="EL43029" s="325"/>
    </row>
    <row r="43030" spans="56:142" x14ac:dyDescent="0.2">
      <c r="BD43030" s="325"/>
      <c r="EL43030" s="325"/>
    </row>
    <row r="43031" spans="56:142" x14ac:dyDescent="0.2">
      <c r="BD43031" s="325"/>
      <c r="EL43031" s="325"/>
    </row>
    <row r="43032" spans="56:142" x14ac:dyDescent="0.2">
      <c r="BD43032" s="325"/>
      <c r="EL43032" s="325"/>
    </row>
    <row r="43033" spans="56:142" x14ac:dyDescent="0.2">
      <c r="BD43033" s="325"/>
      <c r="EL43033" s="325"/>
    </row>
    <row r="43034" spans="56:142" x14ac:dyDescent="0.2">
      <c r="BD43034" s="325"/>
      <c r="EL43034" s="325"/>
    </row>
    <row r="43035" spans="56:142" x14ac:dyDescent="0.2">
      <c r="BD43035" s="325"/>
      <c r="EL43035" s="325"/>
    </row>
    <row r="43036" spans="56:142" x14ac:dyDescent="0.2">
      <c r="BD43036" s="325"/>
      <c r="EL43036" s="325"/>
    </row>
    <row r="43037" spans="56:142" x14ac:dyDescent="0.2">
      <c r="BD43037" s="325"/>
      <c r="EL43037" s="325"/>
    </row>
    <row r="43038" spans="56:142" x14ac:dyDescent="0.2">
      <c r="BD43038" s="325"/>
      <c r="EL43038" s="325"/>
    </row>
    <row r="43039" spans="56:142" x14ac:dyDescent="0.2">
      <c r="BD43039" s="325"/>
      <c r="EL43039" s="325"/>
    </row>
    <row r="43040" spans="56:142" x14ac:dyDescent="0.2">
      <c r="BD43040" s="325"/>
      <c r="EL43040" s="325"/>
    </row>
    <row r="43041" spans="56:142" x14ac:dyDescent="0.2">
      <c r="BD43041" s="325"/>
      <c r="EL43041" s="325"/>
    </row>
    <row r="43042" spans="56:142" x14ac:dyDescent="0.2">
      <c r="BD43042" s="325"/>
      <c r="EL43042" s="325"/>
    </row>
    <row r="43043" spans="56:142" x14ac:dyDescent="0.2">
      <c r="BD43043" s="325"/>
      <c r="EL43043" s="325"/>
    </row>
    <row r="43044" spans="56:142" x14ac:dyDescent="0.2">
      <c r="BD43044" s="325"/>
      <c r="EL43044" s="325"/>
    </row>
    <row r="43045" spans="56:142" x14ac:dyDescent="0.2">
      <c r="BD43045" s="325"/>
      <c r="EL43045" s="325"/>
    </row>
    <row r="43046" spans="56:142" x14ac:dyDescent="0.2">
      <c r="BD43046" s="325"/>
      <c r="EL43046" s="325"/>
    </row>
    <row r="43047" spans="56:142" x14ac:dyDescent="0.2">
      <c r="BD43047" s="325"/>
      <c r="EL43047" s="325"/>
    </row>
    <row r="43048" spans="56:142" x14ac:dyDescent="0.2">
      <c r="BD43048" s="325"/>
      <c r="EL43048" s="325"/>
    </row>
    <row r="43049" spans="56:142" x14ac:dyDescent="0.2">
      <c r="BD43049" s="325"/>
      <c r="EL43049" s="325"/>
    </row>
    <row r="43050" spans="56:142" x14ac:dyDescent="0.2">
      <c r="BD43050" s="325"/>
      <c r="EL43050" s="325"/>
    </row>
    <row r="43051" spans="56:142" x14ac:dyDescent="0.2">
      <c r="BD43051" s="325"/>
      <c r="EL43051" s="325"/>
    </row>
    <row r="43052" spans="56:142" x14ac:dyDescent="0.2">
      <c r="BD43052" s="325"/>
      <c r="EL43052" s="325"/>
    </row>
    <row r="43053" spans="56:142" x14ac:dyDescent="0.2">
      <c r="BD43053" s="325"/>
      <c r="EL43053" s="325"/>
    </row>
    <row r="43054" spans="56:142" x14ac:dyDescent="0.2">
      <c r="BD43054" s="325"/>
      <c r="EL43054" s="325"/>
    </row>
    <row r="43055" spans="56:142" x14ac:dyDescent="0.2">
      <c r="BD43055" s="325"/>
      <c r="EL43055" s="325"/>
    </row>
    <row r="43056" spans="56:142" x14ac:dyDescent="0.2">
      <c r="BD43056" s="325"/>
      <c r="EL43056" s="325"/>
    </row>
    <row r="43057" spans="56:142" x14ac:dyDescent="0.2">
      <c r="BD43057" s="325"/>
      <c r="EL43057" s="325"/>
    </row>
    <row r="43058" spans="56:142" x14ac:dyDescent="0.2">
      <c r="BD43058" s="325"/>
      <c r="EL43058" s="325"/>
    </row>
    <row r="43059" spans="56:142" x14ac:dyDescent="0.2">
      <c r="BD43059" s="325"/>
      <c r="EL43059" s="325"/>
    </row>
    <row r="43060" spans="56:142" x14ac:dyDescent="0.2">
      <c r="BD43060" s="325"/>
      <c r="EL43060" s="325"/>
    </row>
    <row r="43061" spans="56:142" x14ac:dyDescent="0.2">
      <c r="BD43061" s="325"/>
      <c r="EL43061" s="325"/>
    </row>
    <row r="43062" spans="56:142" x14ac:dyDescent="0.2">
      <c r="BD43062" s="325"/>
      <c r="EL43062" s="325"/>
    </row>
    <row r="43063" spans="56:142" x14ac:dyDescent="0.2">
      <c r="BD43063" s="325"/>
      <c r="EL43063" s="325"/>
    </row>
    <row r="43064" spans="56:142" x14ac:dyDescent="0.2">
      <c r="BD43064" s="325"/>
      <c r="EL43064" s="325"/>
    </row>
    <row r="43065" spans="56:142" x14ac:dyDescent="0.2">
      <c r="BD43065" s="325"/>
      <c r="EL43065" s="325"/>
    </row>
    <row r="43066" spans="56:142" x14ac:dyDescent="0.2">
      <c r="BD43066" s="325"/>
      <c r="EL43066" s="325"/>
    </row>
    <row r="43067" spans="56:142" x14ac:dyDescent="0.2">
      <c r="BD43067" s="325"/>
      <c r="EL43067" s="325"/>
    </row>
    <row r="43068" spans="56:142" x14ac:dyDescent="0.2">
      <c r="BD43068" s="325"/>
      <c r="EL43068" s="325"/>
    </row>
    <row r="43069" spans="56:142" x14ac:dyDescent="0.2">
      <c r="BD43069" s="325"/>
      <c r="EL43069" s="325"/>
    </row>
    <row r="43070" spans="56:142" x14ac:dyDescent="0.2">
      <c r="BD43070" s="325"/>
      <c r="EL43070" s="325"/>
    </row>
    <row r="43071" spans="56:142" x14ac:dyDescent="0.2">
      <c r="BD43071" s="325"/>
      <c r="EL43071" s="325"/>
    </row>
    <row r="43072" spans="56:142" x14ac:dyDescent="0.2">
      <c r="BD43072" s="325"/>
      <c r="EL43072" s="325"/>
    </row>
    <row r="43073" spans="56:142" x14ac:dyDescent="0.2">
      <c r="BD43073" s="325"/>
      <c r="EL43073" s="325"/>
    </row>
    <row r="43074" spans="56:142" x14ac:dyDescent="0.2">
      <c r="BD43074" s="325"/>
      <c r="EL43074" s="325"/>
    </row>
    <row r="43075" spans="56:142" x14ac:dyDescent="0.2">
      <c r="BD43075" s="325"/>
      <c r="EL43075" s="325"/>
    </row>
    <row r="43076" spans="56:142" x14ac:dyDescent="0.2">
      <c r="BD43076" s="325"/>
      <c r="EL43076" s="325"/>
    </row>
    <row r="43077" spans="56:142" x14ac:dyDescent="0.2">
      <c r="BD43077" s="325"/>
      <c r="EL43077" s="325"/>
    </row>
    <row r="43078" spans="56:142" x14ac:dyDescent="0.2">
      <c r="BD43078" s="325"/>
      <c r="EL43078" s="325"/>
    </row>
    <row r="43079" spans="56:142" x14ac:dyDescent="0.2">
      <c r="BD43079" s="325"/>
      <c r="EL43079" s="325"/>
    </row>
    <row r="43080" spans="56:142" x14ac:dyDescent="0.2">
      <c r="BD43080" s="325"/>
      <c r="EL43080" s="325"/>
    </row>
    <row r="43081" spans="56:142" x14ac:dyDescent="0.2">
      <c r="BD43081" s="325"/>
      <c r="EL43081" s="325"/>
    </row>
    <row r="43082" spans="56:142" x14ac:dyDescent="0.2">
      <c r="BD43082" s="325"/>
      <c r="EL43082" s="325"/>
    </row>
    <row r="43083" spans="56:142" x14ac:dyDescent="0.2">
      <c r="BD43083" s="325"/>
      <c r="EL43083" s="325"/>
    </row>
    <row r="43084" spans="56:142" x14ac:dyDescent="0.2">
      <c r="BD43084" s="325"/>
      <c r="EL43084" s="325"/>
    </row>
    <row r="43085" spans="56:142" x14ac:dyDescent="0.2">
      <c r="BD43085" s="325"/>
      <c r="EL43085" s="325"/>
    </row>
    <row r="43086" spans="56:142" x14ac:dyDescent="0.2">
      <c r="BD43086" s="325"/>
      <c r="EL43086" s="325"/>
    </row>
    <row r="43087" spans="56:142" x14ac:dyDescent="0.2">
      <c r="BD43087" s="325"/>
      <c r="EL43087" s="325"/>
    </row>
    <row r="43088" spans="56:142" x14ac:dyDescent="0.2">
      <c r="BD43088" s="325"/>
      <c r="EL43088" s="325"/>
    </row>
    <row r="43089" spans="56:142" x14ac:dyDescent="0.2">
      <c r="BD43089" s="325"/>
      <c r="EL43089" s="325"/>
    </row>
    <row r="43090" spans="56:142" x14ac:dyDescent="0.2">
      <c r="BD43090" s="325"/>
      <c r="EL43090" s="325"/>
    </row>
    <row r="43091" spans="56:142" x14ac:dyDescent="0.2">
      <c r="BD43091" s="325"/>
      <c r="EL43091" s="325"/>
    </row>
    <row r="43092" spans="56:142" x14ac:dyDescent="0.2">
      <c r="BD43092" s="325"/>
      <c r="EL43092" s="325"/>
    </row>
    <row r="43093" spans="56:142" x14ac:dyDescent="0.2">
      <c r="BD43093" s="325"/>
      <c r="EL43093" s="325"/>
    </row>
    <row r="43094" spans="56:142" x14ac:dyDescent="0.2">
      <c r="BD43094" s="325"/>
      <c r="EL43094" s="325"/>
    </row>
    <row r="43095" spans="56:142" x14ac:dyDescent="0.2">
      <c r="BD43095" s="325"/>
      <c r="EL43095" s="325"/>
    </row>
    <row r="43096" spans="56:142" x14ac:dyDescent="0.2">
      <c r="BD43096" s="325"/>
      <c r="EL43096" s="325"/>
    </row>
    <row r="43097" spans="56:142" x14ac:dyDescent="0.2">
      <c r="BD43097" s="325"/>
      <c r="EL43097" s="325"/>
    </row>
    <row r="43098" spans="56:142" x14ac:dyDescent="0.2">
      <c r="BD43098" s="325"/>
      <c r="EL43098" s="325"/>
    </row>
    <row r="43099" spans="56:142" x14ac:dyDescent="0.2">
      <c r="BD43099" s="325"/>
      <c r="EL43099" s="325"/>
    </row>
    <row r="43100" spans="56:142" x14ac:dyDescent="0.2">
      <c r="BD43100" s="325"/>
      <c r="EL43100" s="325"/>
    </row>
    <row r="43101" spans="56:142" x14ac:dyDescent="0.2">
      <c r="BD43101" s="325"/>
      <c r="EL43101" s="325"/>
    </row>
    <row r="43102" spans="56:142" x14ac:dyDescent="0.2">
      <c r="BD43102" s="325"/>
      <c r="EL43102" s="325"/>
    </row>
    <row r="43103" spans="56:142" x14ac:dyDescent="0.2">
      <c r="BD43103" s="325"/>
      <c r="EL43103" s="325"/>
    </row>
    <row r="43104" spans="56:142" x14ac:dyDescent="0.2">
      <c r="BD43104" s="325"/>
      <c r="EL43104" s="325"/>
    </row>
    <row r="43105" spans="56:142" x14ac:dyDescent="0.2">
      <c r="BD43105" s="325"/>
      <c r="EL43105" s="325"/>
    </row>
    <row r="43106" spans="56:142" x14ac:dyDescent="0.2">
      <c r="BD43106" s="325"/>
      <c r="EL43106" s="325"/>
    </row>
    <row r="43107" spans="56:142" x14ac:dyDescent="0.2">
      <c r="BD43107" s="325"/>
      <c r="EL43107" s="325"/>
    </row>
    <row r="43108" spans="56:142" x14ac:dyDescent="0.2">
      <c r="BD43108" s="325"/>
      <c r="EL43108" s="325"/>
    </row>
    <row r="43109" spans="56:142" x14ac:dyDescent="0.2">
      <c r="BD43109" s="325"/>
      <c r="EL43109" s="325"/>
    </row>
    <row r="43110" spans="56:142" x14ac:dyDescent="0.2">
      <c r="BD43110" s="325"/>
      <c r="EL43110" s="325"/>
    </row>
    <row r="43111" spans="56:142" x14ac:dyDescent="0.2">
      <c r="BD43111" s="325"/>
      <c r="EL43111" s="325"/>
    </row>
    <row r="43112" spans="56:142" x14ac:dyDescent="0.2">
      <c r="BD43112" s="325"/>
      <c r="EL43112" s="325"/>
    </row>
    <row r="43113" spans="56:142" x14ac:dyDescent="0.2">
      <c r="BD43113" s="325"/>
      <c r="EL43113" s="325"/>
    </row>
    <row r="43114" spans="56:142" x14ac:dyDescent="0.2">
      <c r="BD43114" s="325"/>
      <c r="EL43114" s="325"/>
    </row>
    <row r="43115" spans="56:142" x14ac:dyDescent="0.2">
      <c r="BD43115" s="325"/>
      <c r="EL43115" s="325"/>
    </row>
    <row r="43116" spans="56:142" x14ac:dyDescent="0.2">
      <c r="BD43116" s="325"/>
      <c r="EL43116" s="325"/>
    </row>
    <row r="43117" spans="56:142" x14ac:dyDescent="0.2">
      <c r="BD43117" s="325"/>
      <c r="EL43117" s="325"/>
    </row>
    <row r="43118" spans="56:142" x14ac:dyDescent="0.2">
      <c r="BD43118" s="325"/>
      <c r="EL43118" s="325"/>
    </row>
    <row r="43119" spans="56:142" x14ac:dyDescent="0.2">
      <c r="BD43119" s="325"/>
      <c r="EL43119" s="325"/>
    </row>
    <row r="43120" spans="56:142" x14ac:dyDescent="0.2">
      <c r="BD43120" s="325"/>
      <c r="EL43120" s="325"/>
    </row>
    <row r="43121" spans="56:142" x14ac:dyDescent="0.2">
      <c r="BD43121" s="325"/>
      <c r="EL43121" s="325"/>
    </row>
    <row r="43122" spans="56:142" x14ac:dyDescent="0.2">
      <c r="BD43122" s="325"/>
      <c r="EL43122" s="325"/>
    </row>
    <row r="43123" spans="56:142" x14ac:dyDescent="0.2">
      <c r="BD43123" s="325"/>
      <c r="EL43123" s="325"/>
    </row>
    <row r="43124" spans="56:142" x14ac:dyDescent="0.2">
      <c r="BD43124" s="325"/>
      <c r="EL43124" s="325"/>
    </row>
    <row r="43125" spans="56:142" x14ac:dyDescent="0.2">
      <c r="BD43125" s="325"/>
      <c r="EL43125" s="325"/>
    </row>
    <row r="43126" spans="56:142" x14ac:dyDescent="0.2">
      <c r="BD43126" s="325"/>
      <c r="EL43126" s="325"/>
    </row>
    <row r="43127" spans="56:142" x14ac:dyDescent="0.2">
      <c r="BD43127" s="325"/>
      <c r="EL43127" s="325"/>
    </row>
    <row r="43128" spans="56:142" x14ac:dyDescent="0.2">
      <c r="BD43128" s="325"/>
      <c r="EL43128" s="325"/>
    </row>
    <row r="43129" spans="56:142" x14ac:dyDescent="0.2">
      <c r="BD43129" s="325"/>
      <c r="EL43129" s="325"/>
    </row>
    <row r="43130" spans="56:142" x14ac:dyDescent="0.2">
      <c r="BD43130" s="325"/>
      <c r="EL43130" s="325"/>
    </row>
    <row r="43131" spans="56:142" x14ac:dyDescent="0.2">
      <c r="BD43131" s="325"/>
      <c r="EL43131" s="325"/>
    </row>
    <row r="43132" spans="56:142" x14ac:dyDescent="0.2">
      <c r="BD43132" s="325"/>
      <c r="EL43132" s="325"/>
    </row>
    <row r="43133" spans="56:142" x14ac:dyDescent="0.2">
      <c r="BD43133" s="325"/>
      <c r="EL43133" s="325"/>
    </row>
    <row r="43134" spans="56:142" x14ac:dyDescent="0.2">
      <c r="BD43134" s="325"/>
      <c r="EL43134" s="325"/>
    </row>
    <row r="43135" spans="56:142" x14ac:dyDescent="0.2">
      <c r="BD43135" s="325"/>
      <c r="EL43135" s="325"/>
    </row>
    <row r="43136" spans="56:142" x14ac:dyDescent="0.2">
      <c r="BD43136" s="325"/>
      <c r="EL43136" s="325"/>
    </row>
    <row r="43137" spans="56:142" x14ac:dyDescent="0.2">
      <c r="BD43137" s="325"/>
      <c r="EL43137" s="325"/>
    </row>
    <row r="43138" spans="56:142" x14ac:dyDescent="0.2">
      <c r="BD43138" s="325"/>
      <c r="EL43138" s="325"/>
    </row>
    <row r="43139" spans="56:142" x14ac:dyDescent="0.2">
      <c r="BD43139" s="325"/>
      <c r="EL43139" s="325"/>
    </row>
    <row r="43140" spans="56:142" x14ac:dyDescent="0.2">
      <c r="BD43140" s="325"/>
      <c r="EL43140" s="325"/>
    </row>
    <row r="43141" spans="56:142" x14ac:dyDescent="0.2">
      <c r="BD43141" s="325"/>
      <c r="EL43141" s="325"/>
    </row>
    <row r="43142" spans="56:142" x14ac:dyDescent="0.2">
      <c r="BD43142" s="325"/>
      <c r="EL43142" s="325"/>
    </row>
    <row r="43143" spans="56:142" x14ac:dyDescent="0.2">
      <c r="BD43143" s="325"/>
      <c r="EL43143" s="325"/>
    </row>
    <row r="43144" spans="56:142" x14ac:dyDescent="0.2">
      <c r="BD43144" s="325"/>
      <c r="EL43144" s="325"/>
    </row>
    <row r="43145" spans="56:142" x14ac:dyDescent="0.2">
      <c r="BD43145" s="325"/>
      <c r="EL43145" s="325"/>
    </row>
    <row r="43146" spans="56:142" x14ac:dyDescent="0.2">
      <c r="BD43146" s="325"/>
      <c r="EL43146" s="325"/>
    </row>
    <row r="43147" spans="56:142" x14ac:dyDescent="0.2">
      <c r="BD43147" s="325"/>
      <c r="EL43147" s="325"/>
    </row>
    <row r="43148" spans="56:142" x14ac:dyDescent="0.2">
      <c r="BD43148" s="325"/>
      <c r="EL43148" s="325"/>
    </row>
    <row r="43149" spans="56:142" x14ac:dyDescent="0.2">
      <c r="BD43149" s="325"/>
      <c r="EL43149" s="325"/>
    </row>
    <row r="43150" spans="56:142" x14ac:dyDescent="0.2">
      <c r="BD43150" s="325"/>
      <c r="EL43150" s="325"/>
    </row>
    <row r="43151" spans="56:142" x14ac:dyDescent="0.2">
      <c r="BD43151" s="325"/>
      <c r="EL43151" s="325"/>
    </row>
    <row r="43152" spans="56:142" x14ac:dyDescent="0.2">
      <c r="BD43152" s="325"/>
      <c r="EL43152" s="325"/>
    </row>
    <row r="43153" spans="56:142" x14ac:dyDescent="0.2">
      <c r="BD43153" s="325"/>
      <c r="EL43153" s="325"/>
    </row>
    <row r="43154" spans="56:142" x14ac:dyDescent="0.2">
      <c r="BD43154" s="325"/>
      <c r="EL43154" s="325"/>
    </row>
    <row r="43155" spans="56:142" x14ac:dyDescent="0.2">
      <c r="BD43155" s="325"/>
      <c r="EL43155" s="325"/>
    </row>
    <row r="43156" spans="56:142" x14ac:dyDescent="0.2">
      <c r="BD43156" s="325"/>
      <c r="EL43156" s="325"/>
    </row>
    <row r="43157" spans="56:142" x14ac:dyDescent="0.2">
      <c r="BD43157" s="325"/>
      <c r="EL43157" s="325"/>
    </row>
    <row r="43158" spans="56:142" x14ac:dyDescent="0.2">
      <c r="BD43158" s="325"/>
      <c r="EL43158" s="325"/>
    </row>
    <row r="43159" spans="56:142" x14ac:dyDescent="0.2">
      <c r="BD43159" s="325"/>
      <c r="EL43159" s="325"/>
    </row>
    <row r="43160" spans="56:142" x14ac:dyDescent="0.2">
      <c r="BD43160" s="325"/>
      <c r="EL43160" s="325"/>
    </row>
    <row r="43161" spans="56:142" x14ac:dyDescent="0.2">
      <c r="BD43161" s="325"/>
      <c r="EL43161" s="325"/>
    </row>
    <row r="43162" spans="56:142" x14ac:dyDescent="0.2">
      <c r="BD43162" s="325"/>
      <c r="EL43162" s="325"/>
    </row>
    <row r="43163" spans="56:142" x14ac:dyDescent="0.2">
      <c r="BD43163" s="325"/>
      <c r="EL43163" s="325"/>
    </row>
    <row r="43164" spans="56:142" x14ac:dyDescent="0.2">
      <c r="BD43164" s="325"/>
      <c r="EL43164" s="325"/>
    </row>
    <row r="43165" spans="56:142" x14ac:dyDescent="0.2">
      <c r="BD43165" s="325"/>
      <c r="EL43165" s="325"/>
    </row>
    <row r="43166" spans="56:142" x14ac:dyDescent="0.2">
      <c r="BD43166" s="325"/>
      <c r="EL43166" s="325"/>
    </row>
    <row r="43167" spans="56:142" x14ac:dyDescent="0.2">
      <c r="BD43167" s="325"/>
      <c r="EL43167" s="325"/>
    </row>
    <row r="43168" spans="56:142" x14ac:dyDescent="0.2">
      <c r="BD43168" s="325"/>
      <c r="EL43168" s="325"/>
    </row>
    <row r="43169" spans="56:142" x14ac:dyDescent="0.2">
      <c r="BD43169" s="325"/>
      <c r="EL43169" s="325"/>
    </row>
    <row r="43170" spans="56:142" x14ac:dyDescent="0.2">
      <c r="BD43170" s="325"/>
      <c r="EL43170" s="325"/>
    </row>
    <row r="43171" spans="56:142" x14ac:dyDescent="0.2">
      <c r="BD43171" s="325"/>
      <c r="EL43171" s="325"/>
    </row>
    <row r="43172" spans="56:142" x14ac:dyDescent="0.2">
      <c r="BD43172" s="325"/>
      <c r="EL43172" s="325"/>
    </row>
    <row r="43173" spans="56:142" x14ac:dyDescent="0.2">
      <c r="BD43173" s="325"/>
      <c r="EL43173" s="325"/>
    </row>
    <row r="43174" spans="56:142" x14ac:dyDescent="0.2">
      <c r="BD43174" s="325"/>
      <c r="EL43174" s="325"/>
    </row>
    <row r="43175" spans="56:142" x14ac:dyDescent="0.2">
      <c r="BD43175" s="325"/>
      <c r="EL43175" s="325"/>
    </row>
    <row r="43176" spans="56:142" x14ac:dyDescent="0.2">
      <c r="BD43176" s="325"/>
      <c r="EL43176" s="325"/>
    </row>
    <row r="43177" spans="56:142" x14ac:dyDescent="0.2">
      <c r="BD43177" s="325"/>
      <c r="EL43177" s="325"/>
    </row>
    <row r="43178" spans="56:142" x14ac:dyDescent="0.2">
      <c r="BD43178" s="325"/>
      <c r="EL43178" s="325"/>
    </row>
    <row r="43179" spans="56:142" x14ac:dyDescent="0.2">
      <c r="BD43179" s="325"/>
      <c r="EL43179" s="325"/>
    </row>
    <row r="43180" spans="56:142" x14ac:dyDescent="0.2">
      <c r="BD43180" s="325"/>
      <c r="EL43180" s="325"/>
    </row>
    <row r="43181" spans="56:142" x14ac:dyDescent="0.2">
      <c r="BD43181" s="325"/>
      <c r="EL43181" s="325"/>
    </row>
    <row r="43182" spans="56:142" x14ac:dyDescent="0.2">
      <c r="BD43182" s="325"/>
      <c r="EL43182" s="325"/>
    </row>
    <row r="43183" spans="56:142" x14ac:dyDescent="0.2">
      <c r="BD43183" s="325"/>
      <c r="EL43183" s="325"/>
    </row>
    <row r="43184" spans="56:142" x14ac:dyDescent="0.2">
      <c r="BD43184" s="325"/>
      <c r="EL43184" s="325"/>
    </row>
    <row r="43185" spans="56:142" x14ac:dyDescent="0.2">
      <c r="BD43185" s="325"/>
      <c r="EL43185" s="325"/>
    </row>
    <row r="43186" spans="56:142" x14ac:dyDescent="0.2">
      <c r="BD43186" s="325"/>
      <c r="EL43186" s="325"/>
    </row>
    <row r="43187" spans="56:142" x14ac:dyDescent="0.2">
      <c r="BD43187" s="325"/>
      <c r="EL43187" s="325"/>
    </row>
    <row r="43188" spans="56:142" x14ac:dyDescent="0.2">
      <c r="BD43188" s="325"/>
      <c r="EL43188" s="325"/>
    </row>
    <row r="43189" spans="56:142" x14ac:dyDescent="0.2">
      <c r="BD43189" s="325"/>
      <c r="EL43189" s="325"/>
    </row>
    <row r="43190" spans="56:142" x14ac:dyDescent="0.2">
      <c r="BD43190" s="325"/>
      <c r="EL43190" s="325"/>
    </row>
    <row r="43191" spans="56:142" x14ac:dyDescent="0.2">
      <c r="BD43191" s="325"/>
      <c r="EL43191" s="325"/>
    </row>
    <row r="43192" spans="56:142" x14ac:dyDescent="0.2">
      <c r="BD43192" s="325"/>
      <c r="EL43192" s="325"/>
    </row>
    <row r="43193" spans="56:142" x14ac:dyDescent="0.2">
      <c r="BD43193" s="325"/>
      <c r="EL43193" s="325"/>
    </row>
    <row r="43194" spans="56:142" x14ac:dyDescent="0.2">
      <c r="BD43194" s="325"/>
      <c r="EL43194" s="325"/>
    </row>
    <row r="43195" spans="56:142" x14ac:dyDescent="0.2">
      <c r="BD43195" s="325"/>
      <c r="EL43195" s="325"/>
    </row>
    <row r="43196" spans="56:142" x14ac:dyDescent="0.2">
      <c r="BD43196" s="325"/>
      <c r="EL43196" s="325"/>
    </row>
    <row r="43197" spans="56:142" x14ac:dyDescent="0.2">
      <c r="BD43197" s="325"/>
      <c r="EL43197" s="325"/>
    </row>
    <row r="43198" spans="56:142" x14ac:dyDescent="0.2">
      <c r="BD43198" s="325"/>
      <c r="EL43198" s="325"/>
    </row>
    <row r="43199" spans="56:142" x14ac:dyDescent="0.2">
      <c r="BD43199" s="325"/>
      <c r="EL43199" s="325"/>
    </row>
    <row r="43200" spans="56:142" x14ac:dyDescent="0.2">
      <c r="BD43200" s="325"/>
      <c r="EL43200" s="325"/>
    </row>
    <row r="43201" spans="56:142" x14ac:dyDescent="0.2">
      <c r="BD43201" s="325"/>
      <c r="EL43201" s="325"/>
    </row>
    <row r="43202" spans="56:142" x14ac:dyDescent="0.2">
      <c r="BD43202" s="325"/>
      <c r="EL43202" s="325"/>
    </row>
    <row r="43203" spans="56:142" x14ac:dyDescent="0.2">
      <c r="BD43203" s="325"/>
      <c r="EL43203" s="325"/>
    </row>
    <row r="43204" spans="56:142" x14ac:dyDescent="0.2">
      <c r="BD43204" s="325"/>
      <c r="EL43204" s="325"/>
    </row>
    <row r="43205" spans="56:142" x14ac:dyDescent="0.2">
      <c r="BD43205" s="325"/>
      <c r="EL43205" s="325"/>
    </row>
    <row r="43206" spans="56:142" x14ac:dyDescent="0.2">
      <c r="BD43206" s="325"/>
      <c r="EL43206" s="325"/>
    </row>
    <row r="43207" spans="56:142" x14ac:dyDescent="0.2">
      <c r="BD43207" s="325"/>
      <c r="EL43207" s="325"/>
    </row>
    <row r="43208" spans="56:142" x14ac:dyDescent="0.2">
      <c r="BD43208" s="325"/>
      <c r="EL43208" s="325"/>
    </row>
    <row r="43209" spans="56:142" x14ac:dyDescent="0.2">
      <c r="BD43209" s="325"/>
      <c r="EL43209" s="325"/>
    </row>
    <row r="43210" spans="56:142" x14ac:dyDescent="0.2">
      <c r="BD43210" s="325"/>
      <c r="EL43210" s="325"/>
    </row>
    <row r="43211" spans="56:142" x14ac:dyDescent="0.2">
      <c r="BD43211" s="325"/>
      <c r="EL43211" s="325"/>
    </row>
    <row r="43212" spans="56:142" x14ac:dyDescent="0.2">
      <c r="BD43212" s="325"/>
      <c r="EL43212" s="325"/>
    </row>
    <row r="43213" spans="56:142" x14ac:dyDescent="0.2">
      <c r="BD43213" s="325"/>
      <c r="EL43213" s="325"/>
    </row>
    <row r="43214" spans="56:142" x14ac:dyDescent="0.2">
      <c r="BD43214" s="325"/>
      <c r="EL43214" s="325"/>
    </row>
    <row r="43215" spans="56:142" x14ac:dyDescent="0.2">
      <c r="BD43215" s="325"/>
      <c r="EL43215" s="325"/>
    </row>
    <row r="43216" spans="56:142" x14ac:dyDescent="0.2">
      <c r="BD43216" s="325"/>
      <c r="EL43216" s="325"/>
    </row>
    <row r="43217" spans="56:142" x14ac:dyDescent="0.2">
      <c r="BD43217" s="325"/>
      <c r="EL43217" s="325"/>
    </row>
    <row r="43218" spans="56:142" x14ac:dyDescent="0.2">
      <c r="BD43218" s="325"/>
      <c r="EL43218" s="325"/>
    </row>
    <row r="43219" spans="56:142" x14ac:dyDescent="0.2">
      <c r="BD43219" s="325"/>
      <c r="EL43219" s="325"/>
    </row>
    <row r="43220" spans="56:142" x14ac:dyDescent="0.2">
      <c r="BD43220" s="325"/>
      <c r="EL43220" s="325"/>
    </row>
    <row r="43221" spans="56:142" x14ac:dyDescent="0.2">
      <c r="BD43221" s="325"/>
      <c r="EL43221" s="325"/>
    </row>
    <row r="43222" spans="56:142" x14ac:dyDescent="0.2">
      <c r="BD43222" s="325"/>
      <c r="EL43222" s="325"/>
    </row>
    <row r="43223" spans="56:142" x14ac:dyDescent="0.2">
      <c r="BD43223" s="325"/>
      <c r="EL43223" s="325"/>
    </row>
    <row r="43224" spans="56:142" x14ac:dyDescent="0.2">
      <c r="BD43224" s="325"/>
      <c r="EL43224" s="325"/>
    </row>
    <row r="43225" spans="56:142" x14ac:dyDescent="0.2">
      <c r="BD43225" s="325"/>
      <c r="EL43225" s="325"/>
    </row>
    <row r="43226" spans="56:142" x14ac:dyDescent="0.2">
      <c r="BD43226" s="325"/>
      <c r="EL43226" s="325"/>
    </row>
    <row r="43227" spans="56:142" x14ac:dyDescent="0.2">
      <c r="BD43227" s="325"/>
      <c r="EL43227" s="325"/>
    </row>
    <row r="43228" spans="56:142" x14ac:dyDescent="0.2">
      <c r="BD43228" s="325"/>
      <c r="EL43228" s="325"/>
    </row>
    <row r="43229" spans="56:142" x14ac:dyDescent="0.2">
      <c r="BD43229" s="325"/>
      <c r="EL43229" s="325"/>
    </row>
    <row r="43230" spans="56:142" x14ac:dyDescent="0.2">
      <c r="BD43230" s="325"/>
      <c r="EL43230" s="325"/>
    </row>
    <row r="43231" spans="56:142" x14ac:dyDescent="0.2">
      <c r="BD43231" s="325"/>
      <c r="EL43231" s="325"/>
    </row>
    <row r="43232" spans="56:142" x14ac:dyDescent="0.2">
      <c r="BD43232" s="325"/>
      <c r="EL43232" s="325"/>
    </row>
    <row r="43233" spans="56:142" x14ac:dyDescent="0.2">
      <c r="BD43233" s="325"/>
      <c r="EL43233" s="325"/>
    </row>
    <row r="43234" spans="56:142" x14ac:dyDescent="0.2">
      <c r="BD43234" s="325"/>
      <c r="EL43234" s="325"/>
    </row>
    <row r="43235" spans="56:142" x14ac:dyDescent="0.2">
      <c r="BD43235" s="325"/>
      <c r="EL43235" s="325"/>
    </row>
    <row r="43236" spans="56:142" x14ac:dyDescent="0.2">
      <c r="BD43236" s="325"/>
      <c r="EL43236" s="325"/>
    </row>
    <row r="43237" spans="56:142" x14ac:dyDescent="0.2">
      <c r="BD43237" s="325"/>
      <c r="EL43237" s="325"/>
    </row>
    <row r="43238" spans="56:142" x14ac:dyDescent="0.2">
      <c r="BD43238" s="325"/>
      <c r="EL43238" s="325"/>
    </row>
    <row r="43239" spans="56:142" x14ac:dyDescent="0.2">
      <c r="BD43239" s="325"/>
      <c r="EL43239" s="325"/>
    </row>
    <row r="43240" spans="56:142" x14ac:dyDescent="0.2">
      <c r="BD43240" s="325"/>
      <c r="EL43240" s="325"/>
    </row>
    <row r="43241" spans="56:142" x14ac:dyDescent="0.2">
      <c r="BD43241" s="325"/>
      <c r="EL43241" s="325"/>
    </row>
    <row r="43242" spans="56:142" x14ac:dyDescent="0.2">
      <c r="BD43242" s="325"/>
      <c r="EL43242" s="325"/>
    </row>
    <row r="43243" spans="56:142" x14ac:dyDescent="0.2">
      <c r="BD43243" s="325"/>
      <c r="EL43243" s="325"/>
    </row>
    <row r="43244" spans="56:142" x14ac:dyDescent="0.2">
      <c r="BD43244" s="325"/>
      <c r="EL43244" s="325"/>
    </row>
    <row r="43245" spans="56:142" x14ac:dyDescent="0.2">
      <c r="BD43245" s="325"/>
      <c r="EL43245" s="325"/>
    </row>
    <row r="43246" spans="56:142" x14ac:dyDescent="0.2">
      <c r="BD43246" s="325"/>
      <c r="EL43246" s="325"/>
    </row>
    <row r="43247" spans="56:142" x14ac:dyDescent="0.2">
      <c r="BD43247" s="325"/>
      <c r="EL43247" s="325"/>
    </row>
    <row r="43248" spans="56:142" x14ac:dyDescent="0.2">
      <c r="BD43248" s="325"/>
      <c r="EL43248" s="325"/>
    </row>
    <row r="43249" spans="56:142" x14ac:dyDescent="0.2">
      <c r="BD43249" s="325"/>
      <c r="EL43249" s="325"/>
    </row>
    <row r="43250" spans="56:142" x14ac:dyDescent="0.2">
      <c r="BD43250" s="325"/>
      <c r="EL43250" s="325"/>
    </row>
    <row r="43251" spans="56:142" x14ac:dyDescent="0.2">
      <c r="BD43251" s="325"/>
      <c r="EL43251" s="325"/>
    </row>
    <row r="43252" spans="56:142" x14ac:dyDescent="0.2">
      <c r="BD43252" s="325"/>
      <c r="EL43252" s="325"/>
    </row>
    <row r="43253" spans="56:142" x14ac:dyDescent="0.2">
      <c r="BD43253" s="325"/>
      <c r="EL43253" s="325"/>
    </row>
    <row r="43254" spans="56:142" x14ac:dyDescent="0.2">
      <c r="BD43254" s="325"/>
      <c r="EL43254" s="325"/>
    </row>
    <row r="43255" spans="56:142" x14ac:dyDescent="0.2">
      <c r="BD43255" s="325"/>
      <c r="EL43255" s="325"/>
    </row>
    <row r="43256" spans="56:142" x14ac:dyDescent="0.2">
      <c r="BD43256" s="325"/>
      <c r="EL43256" s="325"/>
    </row>
    <row r="43257" spans="56:142" x14ac:dyDescent="0.2">
      <c r="BD43257" s="325"/>
      <c r="EL43257" s="325"/>
    </row>
    <row r="43258" spans="56:142" x14ac:dyDescent="0.2">
      <c r="BD43258" s="325"/>
      <c r="EL43258" s="325"/>
    </row>
    <row r="43259" spans="56:142" x14ac:dyDescent="0.2">
      <c r="BD43259" s="325"/>
      <c r="EL43259" s="325"/>
    </row>
    <row r="43260" spans="56:142" x14ac:dyDescent="0.2">
      <c r="BD43260" s="325"/>
      <c r="EL43260" s="325"/>
    </row>
    <row r="43261" spans="56:142" x14ac:dyDescent="0.2">
      <c r="BD43261" s="325"/>
      <c r="EL43261" s="325"/>
    </row>
    <row r="43262" spans="56:142" x14ac:dyDescent="0.2">
      <c r="BD43262" s="325"/>
      <c r="EL43262" s="325"/>
    </row>
    <row r="43263" spans="56:142" x14ac:dyDescent="0.2">
      <c r="BD43263" s="325"/>
      <c r="EL43263" s="325"/>
    </row>
    <row r="43264" spans="56:142" x14ac:dyDescent="0.2">
      <c r="BD43264" s="325"/>
      <c r="EL43264" s="325"/>
    </row>
    <row r="43265" spans="56:142" x14ac:dyDescent="0.2">
      <c r="BD43265" s="325"/>
      <c r="EL43265" s="325"/>
    </row>
    <row r="43266" spans="56:142" x14ac:dyDescent="0.2">
      <c r="BD43266" s="325"/>
      <c r="EL43266" s="325"/>
    </row>
    <row r="43267" spans="56:142" x14ac:dyDescent="0.2">
      <c r="BD43267" s="325"/>
      <c r="EL43267" s="325"/>
    </row>
    <row r="43268" spans="56:142" x14ac:dyDescent="0.2">
      <c r="BD43268" s="325"/>
      <c r="EL43268" s="325"/>
    </row>
    <row r="43269" spans="56:142" x14ac:dyDescent="0.2">
      <c r="BD43269" s="325"/>
      <c r="EL43269" s="325"/>
    </row>
    <row r="43270" spans="56:142" x14ac:dyDescent="0.2">
      <c r="BD43270" s="325"/>
      <c r="EL43270" s="325"/>
    </row>
    <row r="43271" spans="56:142" x14ac:dyDescent="0.2">
      <c r="BD43271" s="325"/>
      <c r="EL43271" s="325"/>
    </row>
    <row r="43272" spans="56:142" x14ac:dyDescent="0.2">
      <c r="BD43272" s="325"/>
      <c r="EL43272" s="325"/>
    </row>
    <row r="43273" spans="56:142" x14ac:dyDescent="0.2">
      <c r="BD43273" s="325"/>
      <c r="EL43273" s="325"/>
    </row>
    <row r="43274" spans="56:142" x14ac:dyDescent="0.2">
      <c r="BD43274" s="325"/>
      <c r="EL43274" s="325"/>
    </row>
    <row r="43275" spans="56:142" x14ac:dyDescent="0.2">
      <c r="BD43275" s="325"/>
      <c r="EL43275" s="325"/>
    </row>
    <row r="43276" spans="56:142" x14ac:dyDescent="0.2">
      <c r="BD43276" s="325"/>
      <c r="EL43276" s="325"/>
    </row>
    <row r="43277" spans="56:142" x14ac:dyDescent="0.2">
      <c r="BD43277" s="325"/>
      <c r="EL43277" s="325"/>
    </row>
    <row r="43278" spans="56:142" x14ac:dyDescent="0.2">
      <c r="BD43278" s="325"/>
      <c r="EL43278" s="325"/>
    </row>
    <row r="43279" spans="56:142" x14ac:dyDescent="0.2">
      <c r="BD43279" s="325"/>
      <c r="EL43279" s="325"/>
    </row>
    <row r="43280" spans="56:142" x14ac:dyDescent="0.2">
      <c r="BD43280" s="325"/>
      <c r="EL43280" s="325"/>
    </row>
    <row r="43281" spans="56:142" x14ac:dyDescent="0.2">
      <c r="BD43281" s="325"/>
      <c r="EL43281" s="325"/>
    </row>
    <row r="43282" spans="56:142" x14ac:dyDescent="0.2">
      <c r="BD43282" s="325"/>
      <c r="EL43282" s="325"/>
    </row>
    <row r="43283" spans="56:142" x14ac:dyDescent="0.2">
      <c r="BD43283" s="325"/>
      <c r="EL43283" s="325"/>
    </row>
    <row r="43284" spans="56:142" x14ac:dyDescent="0.2">
      <c r="BD43284" s="325"/>
      <c r="EL43284" s="325"/>
    </row>
    <row r="43285" spans="56:142" x14ac:dyDescent="0.2">
      <c r="BD43285" s="325"/>
      <c r="EL43285" s="325"/>
    </row>
    <row r="43286" spans="56:142" x14ac:dyDescent="0.2">
      <c r="BD43286" s="325"/>
      <c r="EL43286" s="325"/>
    </row>
    <row r="43287" spans="56:142" x14ac:dyDescent="0.2">
      <c r="BD43287" s="325"/>
      <c r="EL43287" s="325"/>
    </row>
    <row r="43288" spans="56:142" x14ac:dyDescent="0.2">
      <c r="BD43288" s="325"/>
      <c r="EL43288" s="325"/>
    </row>
    <row r="43289" spans="56:142" x14ac:dyDescent="0.2">
      <c r="BD43289" s="325"/>
      <c r="EL43289" s="325"/>
    </row>
    <row r="43290" spans="56:142" x14ac:dyDescent="0.2">
      <c r="BD43290" s="325"/>
      <c r="EL43290" s="325"/>
    </row>
    <row r="43291" spans="56:142" x14ac:dyDescent="0.2">
      <c r="BD43291" s="325"/>
      <c r="EL43291" s="325"/>
    </row>
    <row r="43292" spans="56:142" x14ac:dyDescent="0.2">
      <c r="BD43292" s="325"/>
      <c r="EL43292" s="325"/>
    </row>
    <row r="43293" spans="56:142" x14ac:dyDescent="0.2">
      <c r="BD43293" s="325"/>
      <c r="EL43293" s="325"/>
    </row>
    <row r="43294" spans="56:142" x14ac:dyDescent="0.2">
      <c r="BD43294" s="325"/>
      <c r="EL43294" s="325"/>
    </row>
    <row r="43295" spans="56:142" x14ac:dyDescent="0.2">
      <c r="BD43295" s="325"/>
      <c r="EL43295" s="325"/>
    </row>
    <row r="43296" spans="56:142" x14ac:dyDescent="0.2">
      <c r="BD43296" s="325"/>
      <c r="EL43296" s="325"/>
    </row>
    <row r="43297" spans="56:142" x14ac:dyDescent="0.2">
      <c r="BD43297" s="325"/>
      <c r="EL43297" s="325"/>
    </row>
    <row r="43298" spans="56:142" x14ac:dyDescent="0.2">
      <c r="BD43298" s="325"/>
      <c r="EL43298" s="325"/>
    </row>
    <row r="43299" spans="56:142" x14ac:dyDescent="0.2">
      <c r="BD43299" s="325"/>
      <c r="EL43299" s="325"/>
    </row>
    <row r="43300" spans="56:142" x14ac:dyDescent="0.2">
      <c r="BD43300" s="325"/>
      <c r="EL43300" s="325"/>
    </row>
    <row r="43301" spans="56:142" x14ac:dyDescent="0.2">
      <c r="BD43301" s="325"/>
      <c r="EL43301" s="325"/>
    </row>
    <row r="43302" spans="56:142" x14ac:dyDescent="0.2">
      <c r="BD43302" s="325"/>
      <c r="EL43302" s="325"/>
    </row>
    <row r="43303" spans="56:142" x14ac:dyDescent="0.2">
      <c r="BD43303" s="325"/>
      <c r="EL43303" s="325"/>
    </row>
    <row r="43304" spans="56:142" x14ac:dyDescent="0.2">
      <c r="BD43304" s="325"/>
      <c r="EL43304" s="325"/>
    </row>
    <row r="43305" spans="56:142" x14ac:dyDescent="0.2">
      <c r="BD43305" s="325"/>
      <c r="EL43305" s="325"/>
    </row>
    <row r="43306" spans="56:142" x14ac:dyDescent="0.2">
      <c r="BD43306" s="325"/>
      <c r="EL43306" s="325"/>
    </row>
    <row r="43307" spans="56:142" x14ac:dyDescent="0.2">
      <c r="BD43307" s="325"/>
      <c r="EL43307" s="325"/>
    </row>
    <row r="43308" spans="56:142" x14ac:dyDescent="0.2">
      <c r="BD43308" s="325"/>
      <c r="EL43308" s="325"/>
    </row>
    <row r="43309" spans="56:142" x14ac:dyDescent="0.2">
      <c r="BD43309" s="325"/>
      <c r="EL43309" s="325"/>
    </row>
    <row r="43310" spans="56:142" x14ac:dyDescent="0.2">
      <c r="BD43310" s="325"/>
      <c r="EL43310" s="325"/>
    </row>
    <row r="43311" spans="56:142" x14ac:dyDescent="0.2">
      <c r="BD43311" s="325"/>
      <c r="EL43311" s="325"/>
    </row>
    <row r="43312" spans="56:142" x14ac:dyDescent="0.2">
      <c r="BD43312" s="325"/>
      <c r="EL43312" s="325"/>
    </row>
    <row r="43313" spans="56:142" x14ac:dyDescent="0.2">
      <c r="BD43313" s="325"/>
      <c r="EL43313" s="325"/>
    </row>
    <row r="43314" spans="56:142" x14ac:dyDescent="0.2">
      <c r="BD43314" s="325"/>
      <c r="EL43314" s="325"/>
    </row>
    <row r="43315" spans="56:142" x14ac:dyDescent="0.2">
      <c r="BD43315" s="325"/>
      <c r="EL43315" s="325"/>
    </row>
    <row r="43316" spans="56:142" x14ac:dyDescent="0.2">
      <c r="BD43316" s="325"/>
      <c r="EL43316" s="325"/>
    </row>
    <row r="43317" spans="56:142" x14ac:dyDescent="0.2">
      <c r="BD43317" s="325"/>
      <c r="EL43317" s="325"/>
    </row>
    <row r="43318" spans="56:142" x14ac:dyDescent="0.2">
      <c r="BD43318" s="325"/>
      <c r="EL43318" s="325"/>
    </row>
    <row r="43319" spans="56:142" x14ac:dyDescent="0.2">
      <c r="BD43319" s="325"/>
      <c r="EL43319" s="325"/>
    </row>
    <row r="43320" spans="56:142" x14ac:dyDescent="0.2">
      <c r="BD43320" s="325"/>
      <c r="EL43320" s="325"/>
    </row>
    <row r="43321" spans="56:142" x14ac:dyDescent="0.2">
      <c r="BD43321" s="325"/>
      <c r="EL43321" s="325"/>
    </row>
    <row r="43322" spans="56:142" x14ac:dyDescent="0.2">
      <c r="BD43322" s="325"/>
      <c r="EL43322" s="325"/>
    </row>
    <row r="43323" spans="56:142" x14ac:dyDescent="0.2">
      <c r="BD43323" s="325"/>
      <c r="EL43323" s="325"/>
    </row>
    <row r="43324" spans="56:142" x14ac:dyDescent="0.2">
      <c r="BD43324" s="325"/>
      <c r="EL43324" s="325"/>
    </row>
    <row r="43325" spans="56:142" x14ac:dyDescent="0.2">
      <c r="BD43325" s="325"/>
      <c r="EL43325" s="325"/>
    </row>
    <row r="43326" spans="56:142" x14ac:dyDescent="0.2">
      <c r="BD43326" s="325"/>
      <c r="EL43326" s="325"/>
    </row>
    <row r="43327" spans="56:142" x14ac:dyDescent="0.2">
      <c r="BD43327" s="325"/>
      <c r="EL43327" s="325"/>
    </row>
    <row r="43328" spans="56:142" x14ac:dyDescent="0.2">
      <c r="BD43328" s="325"/>
      <c r="EL43328" s="325"/>
    </row>
    <row r="43329" spans="56:142" x14ac:dyDescent="0.2">
      <c r="BD43329" s="325"/>
      <c r="EL43329" s="325"/>
    </row>
    <row r="43330" spans="56:142" x14ac:dyDescent="0.2">
      <c r="BD43330" s="325"/>
      <c r="EL43330" s="325"/>
    </row>
    <row r="43331" spans="56:142" x14ac:dyDescent="0.2">
      <c r="BD43331" s="325"/>
      <c r="EL43331" s="325"/>
    </row>
    <row r="43332" spans="56:142" x14ac:dyDescent="0.2">
      <c r="BD43332" s="325"/>
      <c r="EL43332" s="325"/>
    </row>
    <row r="43333" spans="56:142" x14ac:dyDescent="0.2">
      <c r="BD43333" s="325"/>
      <c r="EL43333" s="325"/>
    </row>
    <row r="43334" spans="56:142" x14ac:dyDescent="0.2">
      <c r="BD43334" s="325"/>
      <c r="EL43334" s="325"/>
    </row>
    <row r="43335" spans="56:142" x14ac:dyDescent="0.2">
      <c r="BD43335" s="325"/>
      <c r="EL43335" s="325"/>
    </row>
    <row r="43336" spans="56:142" x14ac:dyDescent="0.2">
      <c r="BD43336" s="325"/>
      <c r="EL43336" s="325"/>
    </row>
    <row r="43337" spans="56:142" x14ac:dyDescent="0.2">
      <c r="BD43337" s="325"/>
      <c r="EL43337" s="325"/>
    </row>
    <row r="43338" spans="56:142" x14ac:dyDescent="0.2">
      <c r="BD43338" s="325"/>
      <c r="EL43338" s="325"/>
    </row>
    <row r="43339" spans="56:142" x14ac:dyDescent="0.2">
      <c r="BD43339" s="325"/>
      <c r="EL43339" s="325"/>
    </row>
    <row r="43340" spans="56:142" x14ac:dyDescent="0.2">
      <c r="BD43340" s="325"/>
      <c r="EL43340" s="325"/>
    </row>
    <row r="43341" spans="56:142" x14ac:dyDescent="0.2">
      <c r="BD43341" s="325"/>
      <c r="EL43341" s="325"/>
    </row>
    <row r="43342" spans="56:142" x14ac:dyDescent="0.2">
      <c r="BD43342" s="325"/>
      <c r="EL43342" s="325"/>
    </row>
    <row r="43343" spans="56:142" x14ac:dyDescent="0.2">
      <c r="BD43343" s="325"/>
      <c r="EL43343" s="325"/>
    </row>
    <row r="43344" spans="56:142" x14ac:dyDescent="0.2">
      <c r="BD43344" s="325"/>
      <c r="EL43344" s="325"/>
    </row>
    <row r="43345" spans="56:142" x14ac:dyDescent="0.2">
      <c r="BD43345" s="325"/>
      <c r="EL43345" s="325"/>
    </row>
    <row r="43346" spans="56:142" x14ac:dyDescent="0.2">
      <c r="BD43346" s="325"/>
      <c r="EL43346" s="325"/>
    </row>
    <row r="43347" spans="56:142" x14ac:dyDescent="0.2">
      <c r="BD43347" s="325"/>
      <c r="EL43347" s="325"/>
    </row>
    <row r="43348" spans="56:142" x14ac:dyDescent="0.2">
      <c r="BD43348" s="325"/>
      <c r="EL43348" s="325"/>
    </row>
    <row r="43349" spans="56:142" x14ac:dyDescent="0.2">
      <c r="BD43349" s="325"/>
      <c r="EL43349" s="325"/>
    </row>
    <row r="43350" spans="56:142" x14ac:dyDescent="0.2">
      <c r="BD43350" s="325"/>
      <c r="EL43350" s="325"/>
    </row>
    <row r="43351" spans="56:142" x14ac:dyDescent="0.2">
      <c r="BD43351" s="325"/>
      <c r="EL43351" s="325"/>
    </row>
    <row r="43352" spans="56:142" x14ac:dyDescent="0.2">
      <c r="BD43352" s="325"/>
      <c r="EL43352" s="325"/>
    </row>
    <row r="43353" spans="56:142" x14ac:dyDescent="0.2">
      <c r="BD43353" s="325"/>
      <c r="EL43353" s="325"/>
    </row>
    <row r="43354" spans="56:142" x14ac:dyDescent="0.2">
      <c r="BD43354" s="325"/>
      <c r="EL43354" s="325"/>
    </row>
    <row r="43355" spans="56:142" x14ac:dyDescent="0.2">
      <c r="BD43355" s="325"/>
      <c r="EL43355" s="325"/>
    </row>
    <row r="43356" spans="56:142" x14ac:dyDescent="0.2">
      <c r="BD43356" s="325"/>
      <c r="EL43356" s="325"/>
    </row>
    <row r="43357" spans="56:142" x14ac:dyDescent="0.2">
      <c r="BD43357" s="325"/>
      <c r="EL43357" s="325"/>
    </row>
    <row r="43358" spans="56:142" x14ac:dyDescent="0.2">
      <c r="BD43358" s="325"/>
      <c r="EL43358" s="325"/>
    </row>
    <row r="43359" spans="56:142" x14ac:dyDescent="0.2">
      <c r="BD43359" s="325"/>
      <c r="EL43359" s="325"/>
    </row>
    <row r="43360" spans="56:142" x14ac:dyDescent="0.2">
      <c r="BD43360" s="325"/>
      <c r="EL43360" s="325"/>
    </row>
    <row r="43361" spans="56:142" x14ac:dyDescent="0.2">
      <c r="BD43361" s="325"/>
      <c r="EL43361" s="325"/>
    </row>
    <row r="43362" spans="56:142" x14ac:dyDescent="0.2">
      <c r="BD43362" s="325"/>
      <c r="EL43362" s="325"/>
    </row>
    <row r="43363" spans="56:142" x14ac:dyDescent="0.2">
      <c r="BD43363" s="325"/>
      <c r="EL43363" s="325"/>
    </row>
    <row r="43364" spans="56:142" x14ac:dyDescent="0.2">
      <c r="BD43364" s="325"/>
      <c r="EL43364" s="325"/>
    </row>
    <row r="43365" spans="56:142" x14ac:dyDescent="0.2">
      <c r="BD43365" s="325"/>
      <c r="EL43365" s="325"/>
    </row>
    <row r="43366" spans="56:142" x14ac:dyDescent="0.2">
      <c r="BD43366" s="325"/>
      <c r="EL43366" s="325"/>
    </row>
    <row r="43367" spans="56:142" x14ac:dyDescent="0.2">
      <c r="BD43367" s="325"/>
      <c r="EL43367" s="325"/>
    </row>
    <row r="43368" spans="56:142" x14ac:dyDescent="0.2">
      <c r="BD43368" s="325"/>
      <c r="EL43368" s="325"/>
    </row>
    <row r="43369" spans="56:142" x14ac:dyDescent="0.2">
      <c r="BD43369" s="325"/>
      <c r="EL43369" s="325"/>
    </row>
    <row r="43370" spans="56:142" x14ac:dyDescent="0.2">
      <c r="BD43370" s="325"/>
      <c r="EL43370" s="325"/>
    </row>
    <row r="43371" spans="56:142" x14ac:dyDescent="0.2">
      <c r="BD43371" s="325"/>
      <c r="EL43371" s="325"/>
    </row>
    <row r="43372" spans="56:142" x14ac:dyDescent="0.2">
      <c r="BD43372" s="325"/>
      <c r="EL43372" s="325"/>
    </row>
    <row r="43373" spans="56:142" x14ac:dyDescent="0.2">
      <c r="BD43373" s="325"/>
      <c r="EL43373" s="325"/>
    </row>
    <row r="43374" spans="56:142" x14ac:dyDescent="0.2">
      <c r="BD43374" s="325"/>
      <c r="EL43374" s="325"/>
    </row>
    <row r="43375" spans="56:142" x14ac:dyDescent="0.2">
      <c r="BD43375" s="325"/>
      <c r="EL43375" s="325"/>
    </row>
    <row r="43376" spans="56:142" x14ac:dyDescent="0.2">
      <c r="BD43376" s="325"/>
      <c r="EL43376" s="325"/>
    </row>
    <row r="43377" spans="56:142" x14ac:dyDescent="0.2">
      <c r="BD43377" s="325"/>
      <c r="EL43377" s="325"/>
    </row>
    <row r="43378" spans="56:142" x14ac:dyDescent="0.2">
      <c r="BD43378" s="325"/>
      <c r="EL43378" s="325"/>
    </row>
    <row r="43379" spans="56:142" x14ac:dyDescent="0.2">
      <c r="BD43379" s="325"/>
      <c r="EL43379" s="325"/>
    </row>
    <row r="43380" spans="56:142" x14ac:dyDescent="0.2">
      <c r="BD43380" s="325"/>
      <c r="EL43380" s="325"/>
    </row>
    <row r="43381" spans="56:142" x14ac:dyDescent="0.2">
      <c r="BD43381" s="325"/>
      <c r="EL43381" s="325"/>
    </row>
    <row r="43382" spans="56:142" x14ac:dyDescent="0.2">
      <c r="BD43382" s="325"/>
      <c r="EL43382" s="325"/>
    </row>
    <row r="43383" spans="56:142" x14ac:dyDescent="0.2">
      <c r="BD43383" s="325"/>
      <c r="EL43383" s="325"/>
    </row>
    <row r="43384" spans="56:142" x14ac:dyDescent="0.2">
      <c r="BD43384" s="325"/>
      <c r="EL43384" s="325"/>
    </row>
    <row r="43385" spans="56:142" x14ac:dyDescent="0.2">
      <c r="BD43385" s="325"/>
      <c r="EL43385" s="325"/>
    </row>
    <row r="43386" spans="56:142" x14ac:dyDescent="0.2">
      <c r="BD43386" s="325"/>
      <c r="EL43386" s="325"/>
    </row>
    <row r="43387" spans="56:142" x14ac:dyDescent="0.2">
      <c r="BD43387" s="325"/>
      <c r="EL43387" s="325"/>
    </row>
    <row r="43388" spans="56:142" x14ac:dyDescent="0.2">
      <c r="BD43388" s="325"/>
      <c r="EL43388" s="325"/>
    </row>
    <row r="43389" spans="56:142" x14ac:dyDescent="0.2">
      <c r="BD43389" s="325"/>
      <c r="EL43389" s="325"/>
    </row>
    <row r="43390" spans="56:142" x14ac:dyDescent="0.2">
      <c r="BD43390" s="325"/>
      <c r="EL43390" s="325"/>
    </row>
    <row r="43391" spans="56:142" x14ac:dyDescent="0.2">
      <c r="BD43391" s="325"/>
      <c r="EL43391" s="325"/>
    </row>
    <row r="43392" spans="56:142" x14ac:dyDescent="0.2">
      <c r="BD43392" s="325"/>
      <c r="EL43392" s="325"/>
    </row>
    <row r="43393" spans="56:142" x14ac:dyDescent="0.2">
      <c r="BD43393" s="325"/>
      <c r="EL43393" s="325"/>
    </row>
    <row r="43394" spans="56:142" x14ac:dyDescent="0.2">
      <c r="BD43394" s="325"/>
      <c r="EL43394" s="325"/>
    </row>
    <row r="43395" spans="56:142" x14ac:dyDescent="0.2">
      <c r="BD43395" s="325"/>
      <c r="EL43395" s="325"/>
    </row>
    <row r="43396" spans="56:142" x14ac:dyDescent="0.2">
      <c r="BD43396" s="325"/>
      <c r="EL43396" s="325"/>
    </row>
    <row r="43397" spans="56:142" x14ac:dyDescent="0.2">
      <c r="BD43397" s="325"/>
      <c r="EL43397" s="325"/>
    </row>
    <row r="43398" spans="56:142" x14ac:dyDescent="0.2">
      <c r="BD43398" s="325"/>
      <c r="EL43398" s="325"/>
    </row>
    <row r="43399" spans="56:142" x14ac:dyDescent="0.2">
      <c r="BD43399" s="325"/>
      <c r="EL43399" s="325"/>
    </row>
    <row r="43400" spans="56:142" x14ac:dyDescent="0.2">
      <c r="BD43400" s="325"/>
      <c r="EL43400" s="325"/>
    </row>
    <row r="43401" spans="56:142" x14ac:dyDescent="0.2">
      <c r="BD43401" s="325"/>
      <c r="EL43401" s="325"/>
    </row>
    <row r="43402" spans="56:142" x14ac:dyDescent="0.2">
      <c r="BD43402" s="325"/>
      <c r="EL43402" s="325"/>
    </row>
    <row r="43403" spans="56:142" x14ac:dyDescent="0.2">
      <c r="BD43403" s="325"/>
      <c r="EL43403" s="325"/>
    </row>
    <row r="43404" spans="56:142" x14ac:dyDescent="0.2">
      <c r="BD43404" s="325"/>
      <c r="EL43404" s="325"/>
    </row>
    <row r="43405" spans="56:142" x14ac:dyDescent="0.2">
      <c r="BD43405" s="325"/>
      <c r="EL43405" s="325"/>
    </row>
    <row r="43406" spans="56:142" x14ac:dyDescent="0.2">
      <c r="BD43406" s="325"/>
      <c r="EL43406" s="325"/>
    </row>
    <row r="43407" spans="56:142" x14ac:dyDescent="0.2">
      <c r="BD43407" s="325"/>
      <c r="EL43407" s="325"/>
    </row>
    <row r="43408" spans="56:142" x14ac:dyDescent="0.2">
      <c r="BD43408" s="325"/>
      <c r="EL43408" s="325"/>
    </row>
    <row r="43409" spans="56:142" x14ac:dyDescent="0.2">
      <c r="BD43409" s="325"/>
      <c r="EL43409" s="325"/>
    </row>
    <row r="43410" spans="56:142" x14ac:dyDescent="0.2">
      <c r="BD43410" s="325"/>
      <c r="EL43410" s="325"/>
    </row>
    <row r="43411" spans="56:142" x14ac:dyDescent="0.2">
      <c r="BD43411" s="325"/>
      <c r="EL43411" s="325"/>
    </row>
    <row r="43412" spans="56:142" x14ac:dyDescent="0.2">
      <c r="BD43412" s="325"/>
      <c r="EL43412" s="325"/>
    </row>
    <row r="43413" spans="56:142" x14ac:dyDescent="0.2">
      <c r="BD43413" s="325"/>
      <c r="EL43413" s="325"/>
    </row>
    <row r="43414" spans="56:142" x14ac:dyDescent="0.2">
      <c r="BD43414" s="325"/>
      <c r="EL43414" s="325"/>
    </row>
    <row r="43415" spans="56:142" x14ac:dyDescent="0.2">
      <c r="BD43415" s="325"/>
      <c r="EL43415" s="325"/>
    </row>
    <row r="43416" spans="56:142" x14ac:dyDescent="0.2">
      <c r="BD43416" s="325"/>
      <c r="EL43416" s="325"/>
    </row>
    <row r="43417" spans="56:142" x14ac:dyDescent="0.2">
      <c r="BD43417" s="325"/>
      <c r="EL43417" s="325"/>
    </row>
    <row r="43418" spans="56:142" x14ac:dyDescent="0.2">
      <c r="BD43418" s="325"/>
      <c r="EL43418" s="325"/>
    </row>
    <row r="43419" spans="56:142" x14ac:dyDescent="0.2">
      <c r="BD43419" s="325"/>
      <c r="EL43419" s="325"/>
    </row>
    <row r="43420" spans="56:142" x14ac:dyDescent="0.2">
      <c r="BD43420" s="325"/>
      <c r="EL43420" s="325"/>
    </row>
    <row r="43421" spans="56:142" x14ac:dyDescent="0.2">
      <c r="BD43421" s="325"/>
      <c r="EL43421" s="325"/>
    </row>
    <row r="43422" spans="56:142" x14ac:dyDescent="0.2">
      <c r="BD43422" s="325"/>
      <c r="EL43422" s="325"/>
    </row>
    <row r="43423" spans="56:142" x14ac:dyDescent="0.2">
      <c r="BD43423" s="325"/>
      <c r="EL43423" s="325"/>
    </row>
    <row r="43424" spans="56:142" x14ac:dyDescent="0.2">
      <c r="BD43424" s="325"/>
      <c r="EL43424" s="325"/>
    </row>
    <row r="43425" spans="56:142" x14ac:dyDescent="0.2">
      <c r="BD43425" s="325"/>
      <c r="EL43425" s="325"/>
    </row>
    <row r="43426" spans="56:142" x14ac:dyDescent="0.2">
      <c r="BD43426" s="325"/>
      <c r="EL43426" s="325"/>
    </row>
    <row r="43427" spans="56:142" x14ac:dyDescent="0.2">
      <c r="BD43427" s="325"/>
      <c r="EL43427" s="325"/>
    </row>
    <row r="43428" spans="56:142" x14ac:dyDescent="0.2">
      <c r="BD43428" s="325"/>
      <c r="EL43428" s="325"/>
    </row>
    <row r="43429" spans="56:142" x14ac:dyDescent="0.2">
      <c r="BD43429" s="325"/>
      <c r="EL43429" s="325"/>
    </row>
    <row r="43430" spans="56:142" x14ac:dyDescent="0.2">
      <c r="BD43430" s="325"/>
      <c r="EL43430" s="325"/>
    </row>
    <row r="43431" spans="56:142" x14ac:dyDescent="0.2">
      <c r="BD43431" s="325"/>
      <c r="EL43431" s="325"/>
    </row>
    <row r="43432" spans="56:142" x14ac:dyDescent="0.2">
      <c r="BD43432" s="325"/>
      <c r="EL43432" s="325"/>
    </row>
    <row r="43433" spans="56:142" x14ac:dyDescent="0.2">
      <c r="BD43433" s="325"/>
      <c r="EL43433" s="325"/>
    </row>
    <row r="43434" spans="56:142" x14ac:dyDescent="0.2">
      <c r="BD43434" s="325"/>
      <c r="EL43434" s="325"/>
    </row>
    <row r="43435" spans="56:142" x14ac:dyDescent="0.2">
      <c r="BD43435" s="325"/>
      <c r="EL43435" s="325"/>
    </row>
    <row r="43436" spans="56:142" x14ac:dyDescent="0.2">
      <c r="BD43436" s="325"/>
      <c r="EL43436" s="325"/>
    </row>
    <row r="43437" spans="56:142" x14ac:dyDescent="0.2">
      <c r="BD43437" s="325"/>
      <c r="EL43437" s="325"/>
    </row>
    <row r="43438" spans="56:142" x14ac:dyDescent="0.2">
      <c r="BD43438" s="325"/>
      <c r="EL43438" s="325"/>
    </row>
    <row r="43439" spans="56:142" x14ac:dyDescent="0.2">
      <c r="BD43439" s="325"/>
      <c r="EL43439" s="325"/>
    </row>
    <row r="43440" spans="56:142" x14ac:dyDescent="0.2">
      <c r="BD43440" s="325"/>
      <c r="EL43440" s="325"/>
    </row>
    <row r="43441" spans="56:142" x14ac:dyDescent="0.2">
      <c r="BD43441" s="325"/>
      <c r="EL43441" s="325"/>
    </row>
    <row r="43442" spans="56:142" x14ac:dyDescent="0.2">
      <c r="BD43442" s="325"/>
      <c r="EL43442" s="325"/>
    </row>
    <row r="43443" spans="56:142" x14ac:dyDescent="0.2">
      <c r="BD43443" s="325"/>
      <c r="EL43443" s="325"/>
    </row>
    <row r="43444" spans="56:142" x14ac:dyDescent="0.2">
      <c r="BD43444" s="325"/>
      <c r="EL43444" s="325"/>
    </row>
    <row r="43445" spans="56:142" x14ac:dyDescent="0.2">
      <c r="BD43445" s="325"/>
      <c r="EL43445" s="325"/>
    </row>
    <row r="43446" spans="56:142" x14ac:dyDescent="0.2">
      <c r="BD43446" s="325"/>
      <c r="EL43446" s="325"/>
    </row>
    <row r="43447" spans="56:142" x14ac:dyDescent="0.2">
      <c r="BD43447" s="325"/>
      <c r="EL43447" s="325"/>
    </row>
    <row r="43448" spans="56:142" x14ac:dyDescent="0.2">
      <c r="BD43448" s="325"/>
      <c r="EL43448" s="325"/>
    </row>
    <row r="43449" spans="56:142" x14ac:dyDescent="0.2">
      <c r="BD43449" s="325"/>
      <c r="EL43449" s="325"/>
    </row>
    <row r="43450" spans="56:142" x14ac:dyDescent="0.2">
      <c r="BD43450" s="325"/>
      <c r="EL43450" s="325"/>
    </row>
    <row r="43451" spans="56:142" x14ac:dyDescent="0.2">
      <c r="BD43451" s="325"/>
      <c r="EL43451" s="325"/>
    </row>
    <row r="43452" spans="56:142" x14ac:dyDescent="0.2">
      <c r="BD43452" s="325"/>
      <c r="EL43452" s="325"/>
    </row>
    <row r="43453" spans="56:142" x14ac:dyDescent="0.2">
      <c r="BD43453" s="325"/>
      <c r="EL43453" s="325"/>
    </row>
    <row r="43454" spans="56:142" x14ac:dyDescent="0.2">
      <c r="BD43454" s="325"/>
      <c r="EL43454" s="325"/>
    </row>
    <row r="43455" spans="56:142" x14ac:dyDescent="0.2">
      <c r="BD43455" s="325"/>
      <c r="EL43455" s="325"/>
    </row>
    <row r="43456" spans="56:142" x14ac:dyDescent="0.2">
      <c r="BD43456" s="325"/>
      <c r="EL43456" s="325"/>
    </row>
    <row r="43457" spans="56:142" x14ac:dyDescent="0.2">
      <c r="BD43457" s="325"/>
      <c r="EL43457" s="325"/>
    </row>
    <row r="43458" spans="56:142" x14ac:dyDescent="0.2">
      <c r="BD43458" s="325"/>
      <c r="EL43458" s="325"/>
    </row>
    <row r="43459" spans="56:142" x14ac:dyDescent="0.2">
      <c r="BD43459" s="325"/>
      <c r="EL43459" s="325"/>
    </row>
    <row r="43460" spans="56:142" x14ac:dyDescent="0.2">
      <c r="BD43460" s="325"/>
      <c r="EL43460" s="325"/>
    </row>
    <row r="43461" spans="56:142" x14ac:dyDescent="0.2">
      <c r="BD43461" s="325"/>
      <c r="EL43461" s="325"/>
    </row>
    <row r="43462" spans="56:142" x14ac:dyDescent="0.2">
      <c r="BD43462" s="325"/>
      <c r="EL43462" s="325"/>
    </row>
    <row r="43463" spans="56:142" x14ac:dyDescent="0.2">
      <c r="BD43463" s="325"/>
      <c r="EL43463" s="325"/>
    </row>
    <row r="43464" spans="56:142" x14ac:dyDescent="0.2">
      <c r="BD43464" s="325"/>
      <c r="EL43464" s="325"/>
    </row>
    <row r="43465" spans="56:142" x14ac:dyDescent="0.2">
      <c r="BD43465" s="325"/>
      <c r="EL43465" s="325"/>
    </row>
    <row r="43466" spans="56:142" x14ac:dyDescent="0.2">
      <c r="BD43466" s="325"/>
      <c r="EL43466" s="325"/>
    </row>
    <row r="43467" spans="56:142" x14ac:dyDescent="0.2">
      <c r="BD43467" s="325"/>
      <c r="EL43467" s="325"/>
    </row>
    <row r="43468" spans="56:142" x14ac:dyDescent="0.2">
      <c r="BD43468" s="325"/>
      <c r="EL43468" s="325"/>
    </row>
    <row r="43469" spans="56:142" x14ac:dyDescent="0.2">
      <c r="BD43469" s="325"/>
      <c r="EL43469" s="325"/>
    </row>
    <row r="43470" spans="56:142" x14ac:dyDescent="0.2">
      <c r="BD43470" s="325"/>
      <c r="EL43470" s="325"/>
    </row>
    <row r="43471" spans="56:142" x14ac:dyDescent="0.2">
      <c r="BD43471" s="325"/>
      <c r="EL43471" s="325"/>
    </row>
    <row r="43472" spans="56:142" x14ac:dyDescent="0.2">
      <c r="BD43472" s="325"/>
      <c r="EL43472" s="325"/>
    </row>
    <row r="43473" spans="56:142" x14ac:dyDescent="0.2">
      <c r="BD43473" s="325"/>
      <c r="EL43473" s="325"/>
    </row>
    <row r="43474" spans="56:142" x14ac:dyDescent="0.2">
      <c r="BD43474" s="325"/>
      <c r="EL43474" s="325"/>
    </row>
    <row r="43475" spans="56:142" x14ac:dyDescent="0.2">
      <c r="BD43475" s="325"/>
      <c r="EL43475" s="325"/>
    </row>
    <row r="43476" spans="56:142" x14ac:dyDescent="0.2">
      <c r="BD43476" s="325"/>
      <c r="EL43476" s="325"/>
    </row>
    <row r="43477" spans="56:142" x14ac:dyDescent="0.2">
      <c r="BD43477" s="325"/>
      <c r="EL43477" s="325"/>
    </row>
    <row r="43478" spans="56:142" x14ac:dyDescent="0.2">
      <c r="BD43478" s="325"/>
      <c r="EL43478" s="325"/>
    </row>
    <row r="43479" spans="56:142" x14ac:dyDescent="0.2">
      <c r="BD43479" s="325"/>
      <c r="EL43479" s="325"/>
    </row>
    <row r="43480" spans="56:142" x14ac:dyDescent="0.2">
      <c r="BD43480" s="325"/>
      <c r="EL43480" s="325"/>
    </row>
    <row r="43481" spans="56:142" x14ac:dyDescent="0.2">
      <c r="BD43481" s="325"/>
      <c r="EL43481" s="325"/>
    </row>
    <row r="43482" spans="56:142" x14ac:dyDescent="0.2">
      <c r="BD43482" s="325"/>
      <c r="EL43482" s="325"/>
    </row>
    <row r="43483" spans="56:142" x14ac:dyDescent="0.2">
      <c r="BD43483" s="325"/>
      <c r="EL43483" s="325"/>
    </row>
    <row r="43484" spans="56:142" x14ac:dyDescent="0.2">
      <c r="BD43484" s="325"/>
      <c r="EL43484" s="325"/>
    </row>
    <row r="43485" spans="56:142" x14ac:dyDescent="0.2">
      <c r="BD43485" s="325"/>
      <c r="EL43485" s="325"/>
    </row>
    <row r="43486" spans="56:142" x14ac:dyDescent="0.2">
      <c r="BD43486" s="325"/>
      <c r="EL43486" s="325"/>
    </row>
    <row r="43487" spans="56:142" x14ac:dyDescent="0.2">
      <c r="BD43487" s="325"/>
      <c r="EL43487" s="325"/>
    </row>
    <row r="43488" spans="56:142" x14ac:dyDescent="0.2">
      <c r="BD43488" s="325"/>
      <c r="EL43488" s="325"/>
    </row>
    <row r="43489" spans="56:142" x14ac:dyDescent="0.2">
      <c r="BD43489" s="325"/>
      <c r="EL43489" s="325"/>
    </row>
    <row r="43490" spans="56:142" x14ac:dyDescent="0.2">
      <c r="BD43490" s="325"/>
      <c r="EL43490" s="325"/>
    </row>
    <row r="43491" spans="56:142" x14ac:dyDescent="0.2">
      <c r="BD43491" s="325"/>
      <c r="EL43491" s="325"/>
    </row>
    <row r="43492" spans="56:142" x14ac:dyDescent="0.2">
      <c r="BD43492" s="325"/>
      <c r="EL43492" s="325"/>
    </row>
    <row r="43493" spans="56:142" x14ac:dyDescent="0.2">
      <c r="BD43493" s="325"/>
      <c r="EL43493" s="325"/>
    </row>
    <row r="43494" spans="56:142" x14ac:dyDescent="0.2">
      <c r="BD43494" s="325"/>
      <c r="EL43494" s="325"/>
    </row>
    <row r="43495" spans="56:142" x14ac:dyDescent="0.2">
      <c r="BD43495" s="325"/>
      <c r="EL43495" s="325"/>
    </row>
    <row r="43496" spans="56:142" x14ac:dyDescent="0.2">
      <c r="BD43496" s="325"/>
      <c r="EL43496" s="325"/>
    </row>
    <row r="43497" spans="56:142" x14ac:dyDescent="0.2">
      <c r="BD43497" s="325"/>
      <c r="EL43497" s="325"/>
    </row>
    <row r="43498" spans="56:142" x14ac:dyDescent="0.2">
      <c r="BD43498" s="325"/>
      <c r="EL43498" s="325"/>
    </row>
    <row r="43499" spans="56:142" x14ac:dyDescent="0.2">
      <c r="BD43499" s="325"/>
      <c r="EL43499" s="325"/>
    </row>
    <row r="43500" spans="56:142" x14ac:dyDescent="0.2">
      <c r="BD43500" s="325"/>
      <c r="EL43500" s="325"/>
    </row>
    <row r="43501" spans="56:142" x14ac:dyDescent="0.2">
      <c r="BD43501" s="325"/>
      <c r="EL43501" s="325"/>
    </row>
    <row r="43502" spans="56:142" x14ac:dyDescent="0.2">
      <c r="BD43502" s="325"/>
      <c r="EL43502" s="325"/>
    </row>
    <row r="43503" spans="56:142" x14ac:dyDescent="0.2">
      <c r="BD43503" s="325"/>
      <c r="EL43503" s="325"/>
    </row>
    <row r="43504" spans="56:142" x14ac:dyDescent="0.2">
      <c r="BD43504" s="325"/>
      <c r="EL43504" s="325"/>
    </row>
    <row r="43505" spans="56:142" x14ac:dyDescent="0.2">
      <c r="BD43505" s="325"/>
      <c r="EL43505" s="325"/>
    </row>
    <row r="43506" spans="56:142" x14ac:dyDescent="0.2">
      <c r="BD43506" s="325"/>
      <c r="EL43506" s="325"/>
    </row>
    <row r="43507" spans="56:142" x14ac:dyDescent="0.2">
      <c r="BD43507" s="325"/>
      <c r="EL43507" s="325"/>
    </row>
    <row r="43508" spans="56:142" x14ac:dyDescent="0.2">
      <c r="BD43508" s="325"/>
      <c r="EL43508" s="325"/>
    </row>
    <row r="43509" spans="56:142" x14ac:dyDescent="0.2">
      <c r="BD43509" s="325"/>
      <c r="EL43509" s="325"/>
    </row>
    <row r="43510" spans="56:142" x14ac:dyDescent="0.2">
      <c r="BD43510" s="325"/>
      <c r="EL43510" s="325"/>
    </row>
    <row r="43511" spans="56:142" x14ac:dyDescent="0.2">
      <c r="BD43511" s="325"/>
      <c r="EL43511" s="325"/>
    </row>
    <row r="43512" spans="56:142" x14ac:dyDescent="0.2">
      <c r="BD43512" s="325"/>
      <c r="EL43512" s="325"/>
    </row>
    <row r="43513" spans="56:142" x14ac:dyDescent="0.2">
      <c r="BD43513" s="325"/>
      <c r="EL43513" s="325"/>
    </row>
    <row r="43514" spans="56:142" x14ac:dyDescent="0.2">
      <c r="BD43514" s="325"/>
      <c r="EL43514" s="325"/>
    </row>
    <row r="43515" spans="56:142" x14ac:dyDescent="0.2">
      <c r="BD43515" s="325"/>
      <c r="EL43515" s="325"/>
    </row>
    <row r="43516" spans="56:142" x14ac:dyDescent="0.2">
      <c r="BD43516" s="325"/>
      <c r="EL43516" s="325"/>
    </row>
    <row r="43517" spans="56:142" x14ac:dyDescent="0.2">
      <c r="BD43517" s="325"/>
      <c r="EL43517" s="325"/>
    </row>
    <row r="43518" spans="56:142" x14ac:dyDescent="0.2">
      <c r="BD43518" s="325"/>
      <c r="EL43518" s="325"/>
    </row>
    <row r="43519" spans="56:142" x14ac:dyDescent="0.2">
      <c r="BD43519" s="325"/>
      <c r="EL43519" s="325"/>
    </row>
    <row r="43520" spans="56:142" x14ac:dyDescent="0.2">
      <c r="BD43520" s="325"/>
      <c r="EL43520" s="325"/>
    </row>
    <row r="43521" spans="56:142" x14ac:dyDescent="0.2">
      <c r="BD43521" s="325"/>
      <c r="EL43521" s="325"/>
    </row>
    <row r="43522" spans="56:142" x14ac:dyDescent="0.2">
      <c r="BD43522" s="325"/>
      <c r="EL43522" s="325"/>
    </row>
    <row r="43523" spans="56:142" x14ac:dyDescent="0.2">
      <c r="BD43523" s="325"/>
      <c r="EL43523" s="325"/>
    </row>
    <row r="43524" spans="56:142" x14ac:dyDescent="0.2">
      <c r="BD43524" s="325"/>
      <c r="EL43524" s="325"/>
    </row>
    <row r="43525" spans="56:142" x14ac:dyDescent="0.2">
      <c r="BD43525" s="325"/>
      <c r="EL43525" s="325"/>
    </row>
    <row r="43526" spans="56:142" x14ac:dyDescent="0.2">
      <c r="BD43526" s="325"/>
      <c r="EL43526" s="325"/>
    </row>
    <row r="43527" spans="56:142" x14ac:dyDescent="0.2">
      <c r="BD43527" s="325"/>
      <c r="EL43527" s="325"/>
    </row>
    <row r="43528" spans="56:142" x14ac:dyDescent="0.2">
      <c r="BD43528" s="325"/>
      <c r="EL43528" s="325"/>
    </row>
    <row r="43529" spans="56:142" x14ac:dyDescent="0.2">
      <c r="BD43529" s="325"/>
      <c r="EL43529" s="325"/>
    </row>
    <row r="43530" spans="56:142" x14ac:dyDescent="0.2">
      <c r="BD43530" s="325"/>
      <c r="EL43530" s="325"/>
    </row>
    <row r="43531" spans="56:142" x14ac:dyDescent="0.2">
      <c r="BD43531" s="325"/>
      <c r="EL43531" s="325"/>
    </row>
    <row r="43532" spans="56:142" x14ac:dyDescent="0.2">
      <c r="BD43532" s="325"/>
      <c r="EL43532" s="325"/>
    </row>
    <row r="43533" spans="56:142" x14ac:dyDescent="0.2">
      <c r="BD43533" s="325"/>
      <c r="EL43533" s="325"/>
    </row>
    <row r="43534" spans="56:142" x14ac:dyDescent="0.2">
      <c r="BD43534" s="325"/>
      <c r="EL43534" s="325"/>
    </row>
    <row r="43535" spans="56:142" x14ac:dyDescent="0.2">
      <c r="BD43535" s="325"/>
      <c r="EL43535" s="325"/>
    </row>
    <row r="43536" spans="56:142" x14ac:dyDescent="0.2">
      <c r="BD43536" s="325"/>
      <c r="EL43536" s="325"/>
    </row>
    <row r="43537" spans="56:142" x14ac:dyDescent="0.2">
      <c r="BD43537" s="325"/>
      <c r="EL43537" s="325"/>
    </row>
    <row r="43538" spans="56:142" x14ac:dyDescent="0.2">
      <c r="BD43538" s="325"/>
      <c r="EL43538" s="325"/>
    </row>
    <row r="43539" spans="56:142" x14ac:dyDescent="0.2">
      <c r="BD43539" s="325"/>
      <c r="EL43539" s="325"/>
    </row>
    <row r="43540" spans="56:142" x14ac:dyDescent="0.2">
      <c r="BD43540" s="325"/>
      <c r="EL43540" s="325"/>
    </row>
    <row r="43541" spans="56:142" x14ac:dyDescent="0.2">
      <c r="BD43541" s="325"/>
      <c r="EL43541" s="325"/>
    </row>
    <row r="43542" spans="56:142" x14ac:dyDescent="0.2">
      <c r="BD43542" s="325"/>
      <c r="EL43542" s="325"/>
    </row>
    <row r="43543" spans="56:142" x14ac:dyDescent="0.2">
      <c r="BD43543" s="325"/>
      <c r="EL43543" s="325"/>
    </row>
    <row r="43544" spans="56:142" x14ac:dyDescent="0.2">
      <c r="BD43544" s="325"/>
      <c r="EL43544" s="325"/>
    </row>
    <row r="43545" spans="56:142" x14ac:dyDescent="0.2">
      <c r="BD43545" s="325"/>
      <c r="EL43545" s="325"/>
    </row>
    <row r="43546" spans="56:142" x14ac:dyDescent="0.2">
      <c r="BD43546" s="325"/>
      <c r="EL43546" s="325"/>
    </row>
    <row r="43547" spans="56:142" x14ac:dyDescent="0.2">
      <c r="BD43547" s="325"/>
      <c r="EL43547" s="325"/>
    </row>
    <row r="43548" spans="56:142" x14ac:dyDescent="0.2">
      <c r="BD43548" s="325"/>
      <c r="EL43548" s="325"/>
    </row>
    <row r="43549" spans="56:142" x14ac:dyDescent="0.2">
      <c r="BD43549" s="325"/>
      <c r="EL43549" s="325"/>
    </row>
    <row r="43550" spans="56:142" x14ac:dyDescent="0.2">
      <c r="BD43550" s="325"/>
      <c r="EL43550" s="325"/>
    </row>
    <row r="43551" spans="56:142" x14ac:dyDescent="0.2">
      <c r="BD43551" s="325"/>
      <c r="EL43551" s="325"/>
    </row>
    <row r="43552" spans="56:142" x14ac:dyDescent="0.2">
      <c r="BD43552" s="325"/>
      <c r="EL43552" s="325"/>
    </row>
    <row r="43553" spans="56:142" x14ac:dyDescent="0.2">
      <c r="BD43553" s="325"/>
      <c r="EL43553" s="325"/>
    </row>
    <row r="43554" spans="56:142" x14ac:dyDescent="0.2">
      <c r="BD43554" s="325"/>
      <c r="EL43554" s="325"/>
    </row>
    <row r="43555" spans="56:142" x14ac:dyDescent="0.2">
      <c r="BD43555" s="325"/>
      <c r="EL43555" s="325"/>
    </row>
    <row r="43556" spans="56:142" x14ac:dyDescent="0.2">
      <c r="BD43556" s="325"/>
      <c r="EL43556" s="325"/>
    </row>
    <row r="43557" spans="56:142" x14ac:dyDescent="0.2">
      <c r="BD43557" s="325"/>
      <c r="EL43557" s="325"/>
    </row>
    <row r="43558" spans="56:142" x14ac:dyDescent="0.2">
      <c r="BD43558" s="325"/>
      <c r="EL43558" s="325"/>
    </row>
    <row r="43559" spans="56:142" x14ac:dyDescent="0.2">
      <c r="BD43559" s="325"/>
      <c r="EL43559" s="325"/>
    </row>
    <row r="43560" spans="56:142" x14ac:dyDescent="0.2">
      <c r="BD43560" s="325"/>
      <c r="EL43560" s="325"/>
    </row>
    <row r="43561" spans="56:142" x14ac:dyDescent="0.2">
      <c r="BD43561" s="325"/>
      <c r="EL43561" s="325"/>
    </row>
    <row r="43562" spans="56:142" x14ac:dyDescent="0.2">
      <c r="BD43562" s="325"/>
      <c r="EL43562" s="325"/>
    </row>
    <row r="43563" spans="56:142" x14ac:dyDescent="0.2">
      <c r="BD43563" s="325"/>
      <c r="EL43563" s="325"/>
    </row>
    <row r="43564" spans="56:142" x14ac:dyDescent="0.2">
      <c r="BD43564" s="325"/>
      <c r="EL43564" s="325"/>
    </row>
    <row r="43565" spans="56:142" x14ac:dyDescent="0.2">
      <c r="BD43565" s="325"/>
      <c r="EL43565" s="325"/>
    </row>
    <row r="43566" spans="56:142" x14ac:dyDescent="0.2">
      <c r="BD43566" s="325"/>
      <c r="EL43566" s="325"/>
    </row>
    <row r="43567" spans="56:142" x14ac:dyDescent="0.2">
      <c r="BD43567" s="325"/>
      <c r="EL43567" s="325"/>
    </row>
    <row r="43568" spans="56:142" x14ac:dyDescent="0.2">
      <c r="BD43568" s="325"/>
      <c r="EL43568" s="325"/>
    </row>
    <row r="43569" spans="56:142" x14ac:dyDescent="0.2">
      <c r="BD43569" s="325"/>
      <c r="EL43569" s="325"/>
    </row>
    <row r="43570" spans="56:142" x14ac:dyDescent="0.2">
      <c r="BD43570" s="325"/>
      <c r="EL43570" s="325"/>
    </row>
    <row r="43571" spans="56:142" x14ac:dyDescent="0.2">
      <c r="BD43571" s="325"/>
      <c r="EL43571" s="325"/>
    </row>
    <row r="43572" spans="56:142" x14ac:dyDescent="0.2">
      <c r="BD43572" s="325"/>
      <c r="EL43572" s="325"/>
    </row>
    <row r="43573" spans="56:142" x14ac:dyDescent="0.2">
      <c r="BD43573" s="325"/>
      <c r="EL43573" s="325"/>
    </row>
    <row r="43574" spans="56:142" x14ac:dyDescent="0.2">
      <c r="BD43574" s="325"/>
      <c r="EL43574" s="325"/>
    </row>
    <row r="43575" spans="56:142" x14ac:dyDescent="0.2">
      <c r="BD43575" s="325"/>
      <c r="EL43575" s="325"/>
    </row>
    <row r="43576" spans="56:142" x14ac:dyDescent="0.2">
      <c r="BD43576" s="325"/>
      <c r="EL43576" s="325"/>
    </row>
    <row r="43577" spans="56:142" x14ac:dyDescent="0.2">
      <c r="BD43577" s="325"/>
      <c r="EL43577" s="325"/>
    </row>
    <row r="43578" spans="56:142" x14ac:dyDescent="0.2">
      <c r="BD43578" s="325"/>
      <c r="EL43578" s="325"/>
    </row>
    <row r="43579" spans="56:142" x14ac:dyDescent="0.2">
      <c r="BD43579" s="325"/>
      <c r="EL43579" s="325"/>
    </row>
    <row r="43580" spans="56:142" x14ac:dyDescent="0.2">
      <c r="BD43580" s="325"/>
      <c r="EL43580" s="325"/>
    </row>
    <row r="43581" spans="56:142" x14ac:dyDescent="0.2">
      <c r="BD43581" s="325"/>
      <c r="EL43581" s="325"/>
    </row>
    <row r="43582" spans="56:142" x14ac:dyDescent="0.2">
      <c r="BD43582" s="325"/>
      <c r="EL43582" s="325"/>
    </row>
    <row r="43583" spans="56:142" x14ac:dyDescent="0.2">
      <c r="BD43583" s="325"/>
      <c r="EL43583" s="325"/>
    </row>
    <row r="43584" spans="56:142" x14ac:dyDescent="0.2">
      <c r="BD43584" s="325"/>
      <c r="EL43584" s="325"/>
    </row>
    <row r="43585" spans="56:142" x14ac:dyDescent="0.2">
      <c r="BD43585" s="325"/>
      <c r="EL43585" s="325"/>
    </row>
    <row r="43586" spans="56:142" x14ac:dyDescent="0.2">
      <c r="BD43586" s="325"/>
      <c r="EL43586" s="325"/>
    </row>
    <row r="43587" spans="56:142" x14ac:dyDescent="0.2">
      <c r="BD43587" s="325"/>
      <c r="EL43587" s="325"/>
    </row>
    <row r="43588" spans="56:142" x14ac:dyDescent="0.2">
      <c r="BD43588" s="325"/>
      <c r="EL43588" s="325"/>
    </row>
    <row r="43589" spans="56:142" x14ac:dyDescent="0.2">
      <c r="BD43589" s="325"/>
      <c r="EL43589" s="325"/>
    </row>
    <row r="43590" spans="56:142" x14ac:dyDescent="0.2">
      <c r="BD43590" s="325"/>
      <c r="EL43590" s="325"/>
    </row>
    <row r="43591" spans="56:142" x14ac:dyDescent="0.2">
      <c r="BD43591" s="325"/>
      <c r="EL43591" s="325"/>
    </row>
    <row r="43592" spans="56:142" x14ac:dyDescent="0.2">
      <c r="BD43592" s="325"/>
      <c r="EL43592" s="325"/>
    </row>
    <row r="43593" spans="56:142" x14ac:dyDescent="0.2">
      <c r="BD43593" s="325"/>
      <c r="EL43593" s="325"/>
    </row>
    <row r="43594" spans="56:142" x14ac:dyDescent="0.2">
      <c r="BD43594" s="325"/>
      <c r="EL43594" s="325"/>
    </row>
    <row r="43595" spans="56:142" x14ac:dyDescent="0.2">
      <c r="BD43595" s="325"/>
      <c r="EL43595" s="325"/>
    </row>
    <row r="43596" spans="56:142" x14ac:dyDescent="0.2">
      <c r="BD43596" s="325"/>
      <c r="EL43596" s="325"/>
    </row>
    <row r="43597" spans="56:142" x14ac:dyDescent="0.2">
      <c r="BD43597" s="325"/>
      <c r="EL43597" s="325"/>
    </row>
    <row r="43598" spans="56:142" x14ac:dyDescent="0.2">
      <c r="BD43598" s="325"/>
      <c r="EL43598" s="325"/>
    </row>
    <row r="43599" spans="56:142" x14ac:dyDescent="0.2">
      <c r="BD43599" s="325"/>
      <c r="EL43599" s="325"/>
    </row>
    <row r="43600" spans="56:142" x14ac:dyDescent="0.2">
      <c r="BD43600" s="325"/>
      <c r="EL43600" s="325"/>
    </row>
    <row r="43601" spans="56:142" x14ac:dyDescent="0.2">
      <c r="BD43601" s="325"/>
      <c r="EL43601" s="325"/>
    </row>
    <row r="43602" spans="56:142" x14ac:dyDescent="0.2">
      <c r="BD43602" s="325"/>
      <c r="EL43602" s="325"/>
    </row>
    <row r="43603" spans="56:142" x14ac:dyDescent="0.2">
      <c r="BD43603" s="325"/>
      <c r="EL43603" s="325"/>
    </row>
    <row r="43604" spans="56:142" x14ac:dyDescent="0.2">
      <c r="BD43604" s="325"/>
      <c r="EL43604" s="325"/>
    </row>
    <row r="43605" spans="56:142" x14ac:dyDescent="0.2">
      <c r="BD43605" s="325"/>
      <c r="EL43605" s="325"/>
    </row>
    <row r="43606" spans="56:142" x14ac:dyDescent="0.2">
      <c r="BD43606" s="325"/>
      <c r="EL43606" s="325"/>
    </row>
    <row r="43607" spans="56:142" x14ac:dyDescent="0.2">
      <c r="BD43607" s="325"/>
      <c r="EL43607" s="325"/>
    </row>
    <row r="43608" spans="56:142" x14ac:dyDescent="0.2">
      <c r="BD43608" s="325"/>
      <c r="EL43608" s="325"/>
    </row>
    <row r="43609" spans="56:142" x14ac:dyDescent="0.2">
      <c r="BD43609" s="325"/>
      <c r="EL43609" s="325"/>
    </row>
    <row r="43610" spans="56:142" x14ac:dyDescent="0.2">
      <c r="BD43610" s="325"/>
      <c r="EL43610" s="325"/>
    </row>
    <row r="43611" spans="56:142" x14ac:dyDescent="0.2">
      <c r="BD43611" s="325"/>
      <c r="EL43611" s="325"/>
    </row>
    <row r="43612" spans="56:142" x14ac:dyDescent="0.2">
      <c r="BD43612" s="325"/>
      <c r="EL43612" s="325"/>
    </row>
    <row r="43613" spans="56:142" x14ac:dyDescent="0.2">
      <c r="BD43613" s="325"/>
      <c r="EL43613" s="325"/>
    </row>
    <row r="43614" spans="56:142" x14ac:dyDescent="0.2">
      <c r="BD43614" s="325"/>
      <c r="EL43614" s="325"/>
    </row>
    <row r="43615" spans="56:142" x14ac:dyDescent="0.2">
      <c r="BD43615" s="325"/>
      <c r="EL43615" s="325"/>
    </row>
    <row r="43616" spans="56:142" x14ac:dyDescent="0.2">
      <c r="BD43616" s="325"/>
      <c r="EL43616" s="325"/>
    </row>
    <row r="43617" spans="56:142" x14ac:dyDescent="0.2">
      <c r="BD43617" s="325"/>
      <c r="EL43617" s="325"/>
    </row>
    <row r="43618" spans="56:142" x14ac:dyDescent="0.2">
      <c r="BD43618" s="325"/>
      <c r="EL43618" s="325"/>
    </row>
    <row r="43619" spans="56:142" x14ac:dyDescent="0.2">
      <c r="BD43619" s="325"/>
      <c r="EL43619" s="325"/>
    </row>
    <row r="43620" spans="56:142" x14ac:dyDescent="0.2">
      <c r="BD43620" s="325"/>
      <c r="EL43620" s="325"/>
    </row>
    <row r="43621" spans="56:142" x14ac:dyDescent="0.2">
      <c r="BD43621" s="325"/>
      <c r="EL43621" s="325"/>
    </row>
    <row r="43622" spans="56:142" x14ac:dyDescent="0.2">
      <c r="BD43622" s="325"/>
      <c r="EL43622" s="325"/>
    </row>
    <row r="43623" spans="56:142" x14ac:dyDescent="0.2">
      <c r="BD43623" s="325"/>
      <c r="EL43623" s="325"/>
    </row>
    <row r="43624" spans="56:142" x14ac:dyDescent="0.2">
      <c r="BD43624" s="325"/>
      <c r="EL43624" s="325"/>
    </row>
    <row r="43625" spans="56:142" x14ac:dyDescent="0.2">
      <c r="BD43625" s="325"/>
      <c r="EL43625" s="325"/>
    </row>
    <row r="43626" spans="56:142" x14ac:dyDescent="0.2">
      <c r="BD43626" s="325"/>
      <c r="EL43626" s="325"/>
    </row>
    <row r="43627" spans="56:142" x14ac:dyDescent="0.2">
      <c r="BD43627" s="325"/>
      <c r="EL43627" s="325"/>
    </row>
    <row r="43628" spans="56:142" x14ac:dyDescent="0.2">
      <c r="BD43628" s="325"/>
      <c r="EL43628" s="325"/>
    </row>
    <row r="43629" spans="56:142" x14ac:dyDescent="0.2">
      <c r="BD43629" s="325"/>
      <c r="EL43629" s="325"/>
    </row>
    <row r="43630" spans="56:142" x14ac:dyDescent="0.2">
      <c r="BD43630" s="325"/>
      <c r="EL43630" s="325"/>
    </row>
    <row r="43631" spans="56:142" x14ac:dyDescent="0.2">
      <c r="BD43631" s="325"/>
      <c r="EL43631" s="325"/>
    </row>
    <row r="43632" spans="56:142" x14ac:dyDescent="0.2">
      <c r="BD43632" s="325"/>
      <c r="EL43632" s="325"/>
    </row>
    <row r="43633" spans="56:142" x14ac:dyDescent="0.2">
      <c r="BD43633" s="325"/>
      <c r="EL43633" s="325"/>
    </row>
    <row r="43634" spans="56:142" x14ac:dyDescent="0.2">
      <c r="BD43634" s="325"/>
      <c r="EL43634" s="325"/>
    </row>
    <row r="43635" spans="56:142" x14ac:dyDescent="0.2">
      <c r="BD43635" s="325"/>
      <c r="EL43635" s="325"/>
    </row>
    <row r="43636" spans="56:142" x14ac:dyDescent="0.2">
      <c r="BD43636" s="325"/>
      <c r="EL43636" s="325"/>
    </row>
    <row r="43637" spans="56:142" x14ac:dyDescent="0.2">
      <c r="BD43637" s="325"/>
      <c r="EL43637" s="325"/>
    </row>
    <row r="43638" spans="56:142" x14ac:dyDescent="0.2">
      <c r="BD43638" s="325"/>
      <c r="EL43638" s="325"/>
    </row>
    <row r="43639" spans="56:142" x14ac:dyDescent="0.2">
      <c r="BD43639" s="325"/>
      <c r="EL43639" s="325"/>
    </row>
    <row r="43640" spans="56:142" x14ac:dyDescent="0.2">
      <c r="BD43640" s="325"/>
      <c r="EL43640" s="325"/>
    </row>
    <row r="43641" spans="56:142" x14ac:dyDescent="0.2">
      <c r="BD43641" s="325"/>
      <c r="EL43641" s="325"/>
    </row>
    <row r="43642" spans="56:142" x14ac:dyDescent="0.2">
      <c r="BD43642" s="325"/>
      <c r="EL43642" s="325"/>
    </row>
    <row r="43643" spans="56:142" x14ac:dyDescent="0.2">
      <c r="BD43643" s="325"/>
      <c r="EL43643" s="325"/>
    </row>
    <row r="43644" spans="56:142" x14ac:dyDescent="0.2">
      <c r="BD43644" s="325"/>
      <c r="EL43644" s="325"/>
    </row>
    <row r="43645" spans="56:142" x14ac:dyDescent="0.2">
      <c r="BD43645" s="325"/>
      <c r="EL43645" s="325"/>
    </row>
    <row r="43646" spans="56:142" x14ac:dyDescent="0.2">
      <c r="BD43646" s="325"/>
      <c r="EL43646" s="325"/>
    </row>
    <row r="43647" spans="56:142" x14ac:dyDescent="0.2">
      <c r="BD43647" s="325"/>
      <c r="EL43647" s="325"/>
    </row>
    <row r="43648" spans="56:142" x14ac:dyDescent="0.2">
      <c r="BD43648" s="325"/>
      <c r="EL43648" s="325"/>
    </row>
    <row r="43649" spans="56:142" x14ac:dyDescent="0.2">
      <c r="BD43649" s="325"/>
      <c r="EL43649" s="325"/>
    </row>
    <row r="43650" spans="56:142" x14ac:dyDescent="0.2">
      <c r="BD43650" s="325"/>
      <c r="EL43650" s="325"/>
    </row>
    <row r="43651" spans="56:142" x14ac:dyDescent="0.2">
      <c r="BD43651" s="325"/>
      <c r="EL43651" s="325"/>
    </row>
    <row r="43652" spans="56:142" x14ac:dyDescent="0.2">
      <c r="BD43652" s="325"/>
      <c r="EL43652" s="325"/>
    </row>
    <row r="43653" spans="56:142" x14ac:dyDescent="0.2">
      <c r="BD43653" s="325"/>
      <c r="EL43653" s="325"/>
    </row>
    <row r="43654" spans="56:142" x14ac:dyDescent="0.2">
      <c r="BD43654" s="325"/>
      <c r="EL43654" s="325"/>
    </row>
    <row r="43655" spans="56:142" x14ac:dyDescent="0.2">
      <c r="BD43655" s="325"/>
      <c r="EL43655" s="325"/>
    </row>
    <row r="43656" spans="56:142" x14ac:dyDescent="0.2">
      <c r="BD43656" s="325"/>
      <c r="EL43656" s="325"/>
    </row>
    <row r="43657" spans="56:142" x14ac:dyDescent="0.2">
      <c r="BD43657" s="325"/>
      <c r="EL43657" s="325"/>
    </row>
    <row r="43658" spans="56:142" x14ac:dyDescent="0.2">
      <c r="BD43658" s="325"/>
      <c r="EL43658" s="325"/>
    </row>
    <row r="43659" spans="56:142" x14ac:dyDescent="0.2">
      <c r="BD43659" s="325"/>
      <c r="EL43659" s="325"/>
    </row>
    <row r="43660" spans="56:142" x14ac:dyDescent="0.2">
      <c r="BD43660" s="325"/>
      <c r="EL43660" s="325"/>
    </row>
    <row r="43661" spans="56:142" x14ac:dyDescent="0.2">
      <c r="BD43661" s="325"/>
      <c r="EL43661" s="325"/>
    </row>
    <row r="43662" spans="56:142" x14ac:dyDescent="0.2">
      <c r="BD43662" s="325"/>
      <c r="EL43662" s="325"/>
    </row>
    <row r="43663" spans="56:142" x14ac:dyDescent="0.2">
      <c r="BD43663" s="325"/>
      <c r="EL43663" s="325"/>
    </row>
    <row r="43664" spans="56:142" x14ac:dyDescent="0.2">
      <c r="BD43664" s="325"/>
      <c r="EL43664" s="325"/>
    </row>
    <row r="43665" spans="56:142" x14ac:dyDescent="0.2">
      <c r="BD43665" s="325"/>
      <c r="EL43665" s="325"/>
    </row>
    <row r="43666" spans="56:142" x14ac:dyDescent="0.2">
      <c r="BD43666" s="325"/>
      <c r="EL43666" s="325"/>
    </row>
    <row r="43667" spans="56:142" x14ac:dyDescent="0.2">
      <c r="BD43667" s="325"/>
      <c r="EL43667" s="325"/>
    </row>
    <row r="43668" spans="56:142" x14ac:dyDescent="0.2">
      <c r="BD43668" s="325"/>
      <c r="EL43668" s="325"/>
    </row>
    <row r="43669" spans="56:142" x14ac:dyDescent="0.2">
      <c r="BD43669" s="325"/>
      <c r="EL43669" s="325"/>
    </row>
    <row r="43670" spans="56:142" x14ac:dyDescent="0.2">
      <c r="BD43670" s="325"/>
      <c r="EL43670" s="325"/>
    </row>
    <row r="43671" spans="56:142" x14ac:dyDescent="0.2">
      <c r="BD43671" s="325"/>
      <c r="EL43671" s="325"/>
    </row>
    <row r="43672" spans="56:142" x14ac:dyDescent="0.2">
      <c r="BD43672" s="325"/>
      <c r="EL43672" s="325"/>
    </row>
    <row r="43673" spans="56:142" x14ac:dyDescent="0.2">
      <c r="BD43673" s="325"/>
      <c r="EL43673" s="325"/>
    </row>
    <row r="43674" spans="56:142" x14ac:dyDescent="0.2">
      <c r="BD43674" s="325"/>
      <c r="EL43674" s="325"/>
    </row>
    <row r="43675" spans="56:142" x14ac:dyDescent="0.2">
      <c r="BD43675" s="325"/>
      <c r="EL43675" s="325"/>
    </row>
    <row r="43676" spans="56:142" x14ac:dyDescent="0.2">
      <c r="BD43676" s="325"/>
      <c r="EL43676" s="325"/>
    </row>
    <row r="43677" spans="56:142" x14ac:dyDescent="0.2">
      <c r="BD43677" s="325"/>
      <c r="EL43677" s="325"/>
    </row>
    <row r="43678" spans="56:142" x14ac:dyDescent="0.2">
      <c r="BD43678" s="325"/>
      <c r="EL43678" s="325"/>
    </row>
    <row r="43679" spans="56:142" x14ac:dyDescent="0.2">
      <c r="BD43679" s="325"/>
      <c r="EL43679" s="325"/>
    </row>
    <row r="43680" spans="56:142" x14ac:dyDescent="0.2">
      <c r="BD43680" s="325"/>
      <c r="EL43680" s="325"/>
    </row>
    <row r="43681" spans="56:142" x14ac:dyDescent="0.2">
      <c r="BD43681" s="325"/>
      <c r="EL43681" s="325"/>
    </row>
    <row r="43682" spans="56:142" x14ac:dyDescent="0.2">
      <c r="BD43682" s="325"/>
      <c r="EL43682" s="325"/>
    </row>
    <row r="43683" spans="56:142" x14ac:dyDescent="0.2">
      <c r="BD43683" s="325"/>
      <c r="EL43683" s="325"/>
    </row>
    <row r="43684" spans="56:142" x14ac:dyDescent="0.2">
      <c r="BD43684" s="325"/>
      <c r="EL43684" s="325"/>
    </row>
    <row r="43685" spans="56:142" x14ac:dyDescent="0.2">
      <c r="BD43685" s="325"/>
      <c r="EL43685" s="325"/>
    </row>
    <row r="43686" spans="56:142" x14ac:dyDescent="0.2">
      <c r="BD43686" s="325"/>
      <c r="EL43686" s="325"/>
    </row>
    <row r="43687" spans="56:142" x14ac:dyDescent="0.2">
      <c r="BD43687" s="325"/>
      <c r="EL43687" s="325"/>
    </row>
    <row r="43688" spans="56:142" x14ac:dyDescent="0.2">
      <c r="BD43688" s="325"/>
      <c r="EL43688" s="325"/>
    </row>
    <row r="43689" spans="56:142" x14ac:dyDescent="0.2">
      <c r="BD43689" s="325"/>
      <c r="EL43689" s="325"/>
    </row>
    <row r="43690" spans="56:142" x14ac:dyDescent="0.2">
      <c r="BD43690" s="325"/>
      <c r="EL43690" s="325"/>
    </row>
    <row r="43691" spans="56:142" x14ac:dyDescent="0.2">
      <c r="BD43691" s="325"/>
      <c r="EL43691" s="325"/>
    </row>
    <row r="43692" spans="56:142" x14ac:dyDescent="0.2">
      <c r="BD43692" s="325"/>
      <c r="EL43692" s="325"/>
    </row>
    <row r="43693" spans="56:142" x14ac:dyDescent="0.2">
      <c r="BD43693" s="325"/>
      <c r="EL43693" s="325"/>
    </row>
    <row r="43694" spans="56:142" x14ac:dyDescent="0.2">
      <c r="BD43694" s="325"/>
      <c r="EL43694" s="325"/>
    </row>
    <row r="43695" spans="56:142" x14ac:dyDescent="0.2">
      <c r="BD43695" s="325"/>
      <c r="EL43695" s="325"/>
    </row>
    <row r="43696" spans="56:142" x14ac:dyDescent="0.2">
      <c r="BD43696" s="325"/>
      <c r="EL43696" s="325"/>
    </row>
    <row r="43697" spans="56:142" x14ac:dyDescent="0.2">
      <c r="BD43697" s="325"/>
      <c r="EL43697" s="325"/>
    </row>
    <row r="43698" spans="56:142" x14ac:dyDescent="0.2">
      <c r="BD43698" s="325"/>
      <c r="EL43698" s="325"/>
    </row>
    <row r="43699" spans="56:142" x14ac:dyDescent="0.2">
      <c r="BD43699" s="325"/>
      <c r="EL43699" s="325"/>
    </row>
    <row r="43700" spans="56:142" x14ac:dyDescent="0.2">
      <c r="BD43700" s="325"/>
      <c r="EL43700" s="325"/>
    </row>
    <row r="43701" spans="56:142" x14ac:dyDescent="0.2">
      <c r="BD43701" s="325"/>
      <c r="EL43701" s="325"/>
    </row>
    <row r="43702" spans="56:142" x14ac:dyDescent="0.2">
      <c r="BD43702" s="325"/>
      <c r="EL43702" s="325"/>
    </row>
    <row r="43703" spans="56:142" x14ac:dyDescent="0.2">
      <c r="BD43703" s="325"/>
      <c r="EL43703" s="325"/>
    </row>
    <row r="43704" spans="56:142" x14ac:dyDescent="0.2">
      <c r="BD43704" s="325"/>
      <c r="EL43704" s="325"/>
    </row>
    <row r="43705" spans="56:142" x14ac:dyDescent="0.2">
      <c r="BD43705" s="325"/>
      <c r="EL43705" s="325"/>
    </row>
    <row r="43706" spans="56:142" x14ac:dyDescent="0.2">
      <c r="BD43706" s="325"/>
      <c r="EL43706" s="325"/>
    </row>
    <row r="43707" spans="56:142" x14ac:dyDescent="0.2">
      <c r="BD43707" s="325"/>
      <c r="EL43707" s="325"/>
    </row>
    <row r="43708" spans="56:142" x14ac:dyDescent="0.2">
      <c r="BD43708" s="325"/>
      <c r="EL43708" s="325"/>
    </row>
    <row r="43709" spans="56:142" x14ac:dyDescent="0.2">
      <c r="BD43709" s="325"/>
      <c r="EL43709" s="325"/>
    </row>
    <row r="43710" spans="56:142" x14ac:dyDescent="0.2">
      <c r="BD43710" s="325"/>
      <c r="EL43710" s="325"/>
    </row>
    <row r="43711" spans="56:142" x14ac:dyDescent="0.2">
      <c r="BD43711" s="325"/>
      <c r="EL43711" s="325"/>
    </row>
    <row r="43712" spans="56:142" x14ac:dyDescent="0.2">
      <c r="BD43712" s="325"/>
      <c r="EL43712" s="325"/>
    </row>
    <row r="43713" spans="56:142" x14ac:dyDescent="0.2">
      <c r="BD43713" s="325"/>
      <c r="EL43713" s="325"/>
    </row>
    <row r="43714" spans="56:142" x14ac:dyDescent="0.2">
      <c r="BD43714" s="325"/>
      <c r="EL43714" s="325"/>
    </row>
    <row r="43715" spans="56:142" x14ac:dyDescent="0.2">
      <c r="BD43715" s="325"/>
      <c r="EL43715" s="325"/>
    </row>
    <row r="43716" spans="56:142" x14ac:dyDescent="0.2">
      <c r="BD43716" s="325"/>
      <c r="EL43716" s="325"/>
    </row>
    <row r="43717" spans="56:142" x14ac:dyDescent="0.2">
      <c r="BD43717" s="325"/>
      <c r="EL43717" s="325"/>
    </row>
    <row r="43718" spans="56:142" x14ac:dyDescent="0.2">
      <c r="BD43718" s="325"/>
      <c r="EL43718" s="325"/>
    </row>
    <row r="43719" spans="56:142" x14ac:dyDescent="0.2">
      <c r="BD43719" s="325"/>
      <c r="EL43719" s="325"/>
    </row>
    <row r="43720" spans="56:142" x14ac:dyDescent="0.2">
      <c r="BD43720" s="325"/>
      <c r="EL43720" s="325"/>
    </row>
    <row r="43721" spans="56:142" x14ac:dyDescent="0.2">
      <c r="BD43721" s="325"/>
      <c r="EL43721" s="325"/>
    </row>
    <row r="43722" spans="56:142" x14ac:dyDescent="0.2">
      <c r="BD43722" s="325"/>
      <c r="EL43722" s="325"/>
    </row>
    <row r="43723" spans="56:142" x14ac:dyDescent="0.2">
      <c r="BD43723" s="325"/>
      <c r="EL43723" s="325"/>
    </row>
    <row r="43724" spans="56:142" x14ac:dyDescent="0.2">
      <c r="BD43724" s="325"/>
      <c r="EL43724" s="325"/>
    </row>
    <row r="43725" spans="56:142" x14ac:dyDescent="0.2">
      <c r="BD43725" s="325"/>
      <c r="EL43725" s="325"/>
    </row>
    <row r="43726" spans="56:142" x14ac:dyDescent="0.2">
      <c r="BD43726" s="325"/>
      <c r="EL43726" s="325"/>
    </row>
    <row r="43727" spans="56:142" x14ac:dyDescent="0.2">
      <c r="BD43727" s="325"/>
      <c r="EL43727" s="325"/>
    </row>
    <row r="43728" spans="56:142" x14ac:dyDescent="0.2">
      <c r="BD43728" s="325"/>
      <c r="EL43728" s="325"/>
    </row>
    <row r="43729" spans="56:142" x14ac:dyDescent="0.2">
      <c r="BD43729" s="325"/>
      <c r="EL43729" s="325"/>
    </row>
    <row r="43730" spans="56:142" x14ac:dyDescent="0.2">
      <c r="BD43730" s="325"/>
      <c r="EL43730" s="325"/>
    </row>
    <row r="43731" spans="56:142" x14ac:dyDescent="0.2">
      <c r="BD43731" s="325"/>
      <c r="EL43731" s="325"/>
    </row>
    <row r="43732" spans="56:142" x14ac:dyDescent="0.2">
      <c r="BD43732" s="325"/>
      <c r="EL43732" s="325"/>
    </row>
    <row r="43733" spans="56:142" x14ac:dyDescent="0.2">
      <c r="BD43733" s="325"/>
      <c r="EL43733" s="325"/>
    </row>
    <row r="43734" spans="56:142" x14ac:dyDescent="0.2">
      <c r="BD43734" s="325"/>
      <c r="EL43734" s="325"/>
    </row>
    <row r="43735" spans="56:142" x14ac:dyDescent="0.2">
      <c r="BD43735" s="325"/>
      <c r="EL43735" s="325"/>
    </row>
    <row r="43736" spans="56:142" x14ac:dyDescent="0.2">
      <c r="BD43736" s="325"/>
      <c r="EL43736" s="325"/>
    </row>
    <row r="43737" spans="56:142" x14ac:dyDescent="0.2">
      <c r="BD43737" s="325"/>
      <c r="EL43737" s="325"/>
    </row>
    <row r="43738" spans="56:142" x14ac:dyDescent="0.2">
      <c r="BD43738" s="325"/>
      <c r="EL43738" s="325"/>
    </row>
    <row r="43739" spans="56:142" x14ac:dyDescent="0.2">
      <c r="BD43739" s="325"/>
      <c r="EL43739" s="325"/>
    </row>
    <row r="43740" spans="56:142" x14ac:dyDescent="0.2">
      <c r="BD43740" s="325"/>
      <c r="EL43740" s="325"/>
    </row>
    <row r="43741" spans="56:142" x14ac:dyDescent="0.2">
      <c r="BD43741" s="325"/>
      <c r="EL43741" s="325"/>
    </row>
    <row r="43742" spans="56:142" x14ac:dyDescent="0.2">
      <c r="BD43742" s="325"/>
      <c r="EL43742" s="325"/>
    </row>
    <row r="43743" spans="56:142" x14ac:dyDescent="0.2">
      <c r="BD43743" s="325"/>
      <c r="EL43743" s="325"/>
    </row>
    <row r="43744" spans="56:142" x14ac:dyDescent="0.2">
      <c r="BD43744" s="325"/>
      <c r="EL43744" s="325"/>
    </row>
    <row r="43745" spans="56:142" x14ac:dyDescent="0.2">
      <c r="BD43745" s="325"/>
      <c r="EL43745" s="325"/>
    </row>
    <row r="43746" spans="56:142" x14ac:dyDescent="0.2">
      <c r="BD43746" s="325"/>
      <c r="EL43746" s="325"/>
    </row>
    <row r="43747" spans="56:142" x14ac:dyDescent="0.2">
      <c r="BD43747" s="325"/>
      <c r="EL43747" s="325"/>
    </row>
    <row r="43748" spans="56:142" x14ac:dyDescent="0.2">
      <c r="BD43748" s="325"/>
      <c r="EL43748" s="325"/>
    </row>
    <row r="43749" spans="56:142" x14ac:dyDescent="0.2">
      <c r="BD43749" s="325"/>
      <c r="EL43749" s="325"/>
    </row>
    <row r="43750" spans="56:142" x14ac:dyDescent="0.2">
      <c r="BD43750" s="325"/>
      <c r="EL43750" s="325"/>
    </row>
    <row r="43751" spans="56:142" x14ac:dyDescent="0.2">
      <c r="BD43751" s="325"/>
      <c r="EL43751" s="325"/>
    </row>
    <row r="43752" spans="56:142" x14ac:dyDescent="0.2">
      <c r="BD43752" s="325"/>
      <c r="EL43752" s="325"/>
    </row>
    <row r="43753" spans="56:142" x14ac:dyDescent="0.2">
      <c r="BD43753" s="325"/>
      <c r="EL43753" s="325"/>
    </row>
    <row r="43754" spans="56:142" x14ac:dyDescent="0.2">
      <c r="BD43754" s="325"/>
      <c r="EL43754" s="325"/>
    </row>
    <row r="43755" spans="56:142" x14ac:dyDescent="0.2">
      <c r="BD43755" s="325"/>
      <c r="EL43755" s="325"/>
    </row>
    <row r="43756" spans="56:142" x14ac:dyDescent="0.2">
      <c r="BD43756" s="325"/>
      <c r="EL43756" s="325"/>
    </row>
    <row r="43757" spans="56:142" x14ac:dyDescent="0.2">
      <c r="BD43757" s="325"/>
      <c r="EL43757" s="325"/>
    </row>
    <row r="43758" spans="56:142" x14ac:dyDescent="0.2">
      <c r="BD43758" s="325"/>
      <c r="EL43758" s="325"/>
    </row>
    <row r="43759" spans="56:142" x14ac:dyDescent="0.2">
      <c r="BD43759" s="325"/>
      <c r="EL43759" s="325"/>
    </row>
    <row r="43760" spans="56:142" x14ac:dyDescent="0.2">
      <c r="BD43760" s="325"/>
      <c r="EL43760" s="325"/>
    </row>
    <row r="43761" spans="56:142" x14ac:dyDescent="0.2">
      <c r="BD43761" s="325"/>
      <c r="EL43761" s="325"/>
    </row>
    <row r="43762" spans="56:142" x14ac:dyDescent="0.2">
      <c r="BD43762" s="325"/>
      <c r="EL43762" s="325"/>
    </row>
    <row r="43763" spans="56:142" x14ac:dyDescent="0.2">
      <c r="BD43763" s="325"/>
      <c r="EL43763" s="325"/>
    </row>
    <row r="43764" spans="56:142" x14ac:dyDescent="0.2">
      <c r="BD43764" s="325"/>
      <c r="EL43764" s="325"/>
    </row>
    <row r="43765" spans="56:142" x14ac:dyDescent="0.2">
      <c r="BD43765" s="325"/>
      <c r="EL43765" s="325"/>
    </row>
    <row r="43766" spans="56:142" x14ac:dyDescent="0.2">
      <c r="BD43766" s="325"/>
      <c r="EL43766" s="325"/>
    </row>
    <row r="43767" spans="56:142" x14ac:dyDescent="0.2">
      <c r="BD43767" s="325"/>
      <c r="EL43767" s="325"/>
    </row>
    <row r="43768" spans="56:142" x14ac:dyDescent="0.2">
      <c r="BD43768" s="325"/>
      <c r="EL43768" s="325"/>
    </row>
    <row r="43769" spans="56:142" x14ac:dyDescent="0.2">
      <c r="BD43769" s="325"/>
      <c r="EL43769" s="325"/>
    </row>
    <row r="43770" spans="56:142" x14ac:dyDescent="0.2">
      <c r="BD43770" s="325"/>
      <c r="EL43770" s="325"/>
    </row>
    <row r="43771" spans="56:142" x14ac:dyDescent="0.2">
      <c r="BD43771" s="325"/>
      <c r="EL43771" s="325"/>
    </row>
    <row r="43772" spans="56:142" x14ac:dyDescent="0.2">
      <c r="BD43772" s="325"/>
      <c r="EL43772" s="325"/>
    </row>
    <row r="43773" spans="56:142" x14ac:dyDescent="0.2">
      <c r="BD43773" s="325"/>
      <c r="EL43773" s="325"/>
    </row>
    <row r="43774" spans="56:142" x14ac:dyDescent="0.2">
      <c r="BD43774" s="325"/>
      <c r="EL43774" s="325"/>
    </row>
    <row r="43775" spans="56:142" x14ac:dyDescent="0.2">
      <c r="BD43775" s="325"/>
      <c r="EL43775" s="325"/>
    </row>
    <row r="43776" spans="56:142" x14ac:dyDescent="0.2">
      <c r="BD43776" s="325"/>
      <c r="EL43776" s="325"/>
    </row>
    <row r="43777" spans="56:142" x14ac:dyDescent="0.2">
      <c r="BD43777" s="325"/>
      <c r="EL43777" s="325"/>
    </row>
    <row r="43778" spans="56:142" x14ac:dyDescent="0.2">
      <c r="BD43778" s="325"/>
      <c r="EL43778" s="325"/>
    </row>
    <row r="43779" spans="56:142" x14ac:dyDescent="0.2">
      <c r="BD43779" s="325"/>
      <c r="EL43779" s="325"/>
    </row>
    <row r="43780" spans="56:142" x14ac:dyDescent="0.2">
      <c r="BD43780" s="325"/>
      <c r="EL43780" s="325"/>
    </row>
    <row r="43781" spans="56:142" x14ac:dyDescent="0.2">
      <c r="BD43781" s="325"/>
      <c r="EL43781" s="325"/>
    </row>
    <row r="43782" spans="56:142" x14ac:dyDescent="0.2">
      <c r="BD43782" s="325"/>
      <c r="EL43782" s="325"/>
    </row>
    <row r="43783" spans="56:142" x14ac:dyDescent="0.2">
      <c r="BD43783" s="325"/>
      <c r="EL43783" s="325"/>
    </row>
    <row r="43784" spans="56:142" x14ac:dyDescent="0.2">
      <c r="BD43784" s="325"/>
      <c r="EL43784" s="325"/>
    </row>
    <row r="43785" spans="56:142" x14ac:dyDescent="0.2">
      <c r="BD43785" s="325"/>
      <c r="EL43785" s="325"/>
    </row>
    <row r="43786" spans="56:142" x14ac:dyDescent="0.2">
      <c r="BD43786" s="325"/>
      <c r="EL43786" s="325"/>
    </row>
    <row r="43787" spans="56:142" x14ac:dyDescent="0.2">
      <c r="BD43787" s="325"/>
      <c r="EL43787" s="325"/>
    </row>
    <row r="43788" spans="56:142" x14ac:dyDescent="0.2">
      <c r="BD43788" s="325"/>
      <c r="EL43788" s="325"/>
    </row>
    <row r="43789" spans="56:142" x14ac:dyDescent="0.2">
      <c r="BD43789" s="325"/>
      <c r="EL43789" s="325"/>
    </row>
    <row r="43790" spans="56:142" x14ac:dyDescent="0.2">
      <c r="BD43790" s="325"/>
      <c r="EL43790" s="325"/>
    </row>
    <row r="43791" spans="56:142" x14ac:dyDescent="0.2">
      <c r="BD43791" s="325"/>
      <c r="EL43791" s="325"/>
    </row>
    <row r="43792" spans="56:142" x14ac:dyDescent="0.2">
      <c r="BD43792" s="325"/>
      <c r="EL43792" s="325"/>
    </row>
    <row r="43793" spans="56:142" x14ac:dyDescent="0.2">
      <c r="BD43793" s="325"/>
      <c r="EL43793" s="325"/>
    </row>
    <row r="43794" spans="56:142" x14ac:dyDescent="0.2">
      <c r="BD43794" s="325"/>
      <c r="EL43794" s="325"/>
    </row>
    <row r="43795" spans="56:142" x14ac:dyDescent="0.2">
      <c r="BD43795" s="325"/>
      <c r="EL43795" s="325"/>
    </row>
    <row r="43796" spans="56:142" x14ac:dyDescent="0.2">
      <c r="BD43796" s="325"/>
      <c r="EL43796" s="325"/>
    </row>
    <row r="43797" spans="56:142" x14ac:dyDescent="0.2">
      <c r="BD43797" s="325"/>
      <c r="EL43797" s="325"/>
    </row>
    <row r="43798" spans="56:142" x14ac:dyDescent="0.2">
      <c r="BD43798" s="325"/>
      <c r="EL43798" s="325"/>
    </row>
    <row r="43799" spans="56:142" x14ac:dyDescent="0.2">
      <c r="BD43799" s="325"/>
      <c r="EL43799" s="325"/>
    </row>
    <row r="43800" spans="56:142" x14ac:dyDescent="0.2">
      <c r="BD43800" s="325"/>
      <c r="EL43800" s="325"/>
    </row>
    <row r="43801" spans="56:142" x14ac:dyDescent="0.2">
      <c r="BD43801" s="325"/>
      <c r="EL43801" s="325"/>
    </row>
    <row r="43802" spans="56:142" x14ac:dyDescent="0.2">
      <c r="BD43802" s="325"/>
      <c r="EL43802" s="325"/>
    </row>
    <row r="43803" spans="56:142" x14ac:dyDescent="0.2">
      <c r="BD43803" s="325"/>
      <c r="EL43803" s="325"/>
    </row>
    <row r="43804" spans="56:142" x14ac:dyDescent="0.2">
      <c r="BD43804" s="325"/>
      <c r="EL43804" s="325"/>
    </row>
    <row r="43805" spans="56:142" x14ac:dyDescent="0.2">
      <c r="BD43805" s="325"/>
      <c r="EL43805" s="325"/>
    </row>
    <row r="43806" spans="56:142" x14ac:dyDescent="0.2">
      <c r="BD43806" s="325"/>
      <c r="EL43806" s="325"/>
    </row>
    <row r="43807" spans="56:142" x14ac:dyDescent="0.2">
      <c r="BD43807" s="325"/>
      <c r="EL43807" s="325"/>
    </row>
    <row r="43808" spans="56:142" x14ac:dyDescent="0.2">
      <c r="BD43808" s="325"/>
      <c r="EL43808" s="325"/>
    </row>
    <row r="43809" spans="56:142" x14ac:dyDescent="0.2">
      <c r="BD43809" s="325"/>
      <c r="EL43809" s="325"/>
    </row>
    <row r="43810" spans="56:142" x14ac:dyDescent="0.2">
      <c r="BD43810" s="325"/>
      <c r="EL43810" s="325"/>
    </row>
    <row r="43811" spans="56:142" x14ac:dyDescent="0.2">
      <c r="BD43811" s="325"/>
      <c r="EL43811" s="325"/>
    </row>
    <row r="43812" spans="56:142" x14ac:dyDescent="0.2">
      <c r="BD43812" s="325"/>
      <c r="EL43812" s="325"/>
    </row>
    <row r="43813" spans="56:142" x14ac:dyDescent="0.2">
      <c r="BD43813" s="325"/>
      <c r="EL43813" s="325"/>
    </row>
    <row r="43814" spans="56:142" x14ac:dyDescent="0.2">
      <c r="BD43814" s="325"/>
      <c r="EL43814" s="325"/>
    </row>
    <row r="43815" spans="56:142" x14ac:dyDescent="0.2">
      <c r="BD43815" s="325"/>
      <c r="EL43815" s="325"/>
    </row>
    <row r="43816" spans="56:142" x14ac:dyDescent="0.2">
      <c r="BD43816" s="325"/>
      <c r="EL43816" s="325"/>
    </row>
    <row r="43817" spans="56:142" x14ac:dyDescent="0.2">
      <c r="BD43817" s="325"/>
      <c r="EL43817" s="325"/>
    </row>
    <row r="43818" spans="56:142" x14ac:dyDescent="0.2">
      <c r="BD43818" s="325"/>
      <c r="EL43818" s="325"/>
    </row>
    <row r="43819" spans="56:142" x14ac:dyDescent="0.2">
      <c r="BD43819" s="325"/>
      <c r="EL43819" s="325"/>
    </row>
    <row r="43820" spans="56:142" x14ac:dyDescent="0.2">
      <c r="BD43820" s="325"/>
      <c r="EL43820" s="325"/>
    </row>
    <row r="43821" spans="56:142" x14ac:dyDescent="0.2">
      <c r="BD43821" s="325"/>
      <c r="EL43821" s="325"/>
    </row>
    <row r="43822" spans="56:142" x14ac:dyDescent="0.2">
      <c r="BD43822" s="325"/>
      <c r="EL43822" s="325"/>
    </row>
    <row r="43823" spans="56:142" x14ac:dyDescent="0.2">
      <c r="BD43823" s="325"/>
      <c r="EL43823" s="325"/>
    </row>
    <row r="43824" spans="56:142" x14ac:dyDescent="0.2">
      <c r="BD43824" s="325"/>
      <c r="EL43824" s="325"/>
    </row>
    <row r="43825" spans="56:142" x14ac:dyDescent="0.2">
      <c r="BD43825" s="325"/>
      <c r="EL43825" s="325"/>
    </row>
    <row r="43826" spans="56:142" x14ac:dyDescent="0.2">
      <c r="BD43826" s="325"/>
      <c r="EL43826" s="325"/>
    </row>
    <row r="43827" spans="56:142" x14ac:dyDescent="0.2">
      <c r="BD43827" s="325"/>
      <c r="EL43827" s="325"/>
    </row>
    <row r="43828" spans="56:142" x14ac:dyDescent="0.2">
      <c r="BD43828" s="325"/>
      <c r="EL43828" s="325"/>
    </row>
    <row r="43829" spans="56:142" x14ac:dyDescent="0.2">
      <c r="BD43829" s="325"/>
      <c r="EL43829" s="325"/>
    </row>
    <row r="43830" spans="56:142" x14ac:dyDescent="0.2">
      <c r="BD43830" s="325"/>
      <c r="EL43830" s="325"/>
    </row>
    <row r="43831" spans="56:142" x14ac:dyDescent="0.2">
      <c r="BD43831" s="325"/>
      <c r="EL43831" s="325"/>
    </row>
    <row r="43832" spans="56:142" x14ac:dyDescent="0.2">
      <c r="BD43832" s="325"/>
      <c r="EL43832" s="325"/>
    </row>
    <row r="43833" spans="56:142" x14ac:dyDescent="0.2">
      <c r="BD43833" s="325"/>
      <c r="EL43833" s="325"/>
    </row>
    <row r="43834" spans="56:142" x14ac:dyDescent="0.2">
      <c r="BD43834" s="325"/>
      <c r="EL43834" s="325"/>
    </row>
    <row r="43835" spans="56:142" x14ac:dyDescent="0.2">
      <c r="BD43835" s="325"/>
      <c r="EL43835" s="325"/>
    </row>
    <row r="43836" spans="56:142" x14ac:dyDescent="0.2">
      <c r="BD43836" s="325"/>
      <c r="EL43836" s="325"/>
    </row>
    <row r="43837" spans="56:142" x14ac:dyDescent="0.2">
      <c r="BD43837" s="325"/>
      <c r="EL43837" s="325"/>
    </row>
    <row r="43838" spans="56:142" x14ac:dyDescent="0.2">
      <c r="BD43838" s="325"/>
      <c r="EL43838" s="325"/>
    </row>
    <row r="43839" spans="56:142" x14ac:dyDescent="0.2">
      <c r="BD43839" s="325"/>
      <c r="EL43839" s="325"/>
    </row>
    <row r="43840" spans="56:142" x14ac:dyDescent="0.2">
      <c r="BD43840" s="325"/>
      <c r="EL43840" s="325"/>
    </row>
    <row r="43841" spans="56:142" x14ac:dyDescent="0.2">
      <c r="BD43841" s="325"/>
      <c r="EL43841" s="325"/>
    </row>
    <row r="43842" spans="56:142" x14ac:dyDescent="0.2">
      <c r="BD43842" s="325"/>
      <c r="EL43842" s="325"/>
    </row>
    <row r="43843" spans="56:142" x14ac:dyDescent="0.2">
      <c r="BD43843" s="325"/>
      <c r="EL43843" s="325"/>
    </row>
    <row r="43844" spans="56:142" x14ac:dyDescent="0.2">
      <c r="BD43844" s="325"/>
      <c r="EL43844" s="325"/>
    </row>
    <row r="43845" spans="56:142" x14ac:dyDescent="0.2">
      <c r="BD43845" s="325"/>
      <c r="EL43845" s="325"/>
    </row>
    <row r="43846" spans="56:142" x14ac:dyDescent="0.2">
      <c r="BD43846" s="325"/>
      <c r="EL43846" s="325"/>
    </row>
    <row r="43847" spans="56:142" x14ac:dyDescent="0.2">
      <c r="BD43847" s="325"/>
      <c r="EL43847" s="325"/>
    </row>
    <row r="43848" spans="56:142" x14ac:dyDescent="0.2">
      <c r="BD43848" s="325"/>
      <c r="EL43848" s="325"/>
    </row>
    <row r="43849" spans="56:142" x14ac:dyDescent="0.2">
      <c r="BD43849" s="325"/>
      <c r="EL43849" s="325"/>
    </row>
    <row r="43850" spans="56:142" x14ac:dyDescent="0.2">
      <c r="BD43850" s="325"/>
      <c r="EL43850" s="325"/>
    </row>
    <row r="43851" spans="56:142" x14ac:dyDescent="0.2">
      <c r="BD43851" s="325"/>
      <c r="EL43851" s="325"/>
    </row>
    <row r="43852" spans="56:142" x14ac:dyDescent="0.2">
      <c r="BD43852" s="325"/>
      <c r="EL43852" s="325"/>
    </row>
    <row r="43853" spans="56:142" x14ac:dyDescent="0.2">
      <c r="BD43853" s="325"/>
      <c r="EL43853" s="325"/>
    </row>
    <row r="43854" spans="56:142" x14ac:dyDescent="0.2">
      <c r="BD43854" s="325"/>
      <c r="EL43854" s="325"/>
    </row>
    <row r="43855" spans="56:142" x14ac:dyDescent="0.2">
      <c r="BD43855" s="325"/>
      <c r="EL43855" s="325"/>
    </row>
    <row r="43856" spans="56:142" x14ac:dyDescent="0.2">
      <c r="BD43856" s="325"/>
      <c r="EL43856" s="325"/>
    </row>
    <row r="43857" spans="56:142" x14ac:dyDescent="0.2">
      <c r="BD43857" s="325"/>
      <c r="EL43857" s="325"/>
    </row>
    <row r="43858" spans="56:142" x14ac:dyDescent="0.2">
      <c r="BD43858" s="325"/>
      <c r="EL43858" s="325"/>
    </row>
    <row r="43859" spans="56:142" x14ac:dyDescent="0.2">
      <c r="BD43859" s="325"/>
      <c r="EL43859" s="325"/>
    </row>
    <row r="43860" spans="56:142" x14ac:dyDescent="0.2">
      <c r="BD43860" s="325"/>
      <c r="EL43860" s="325"/>
    </row>
    <row r="43861" spans="56:142" x14ac:dyDescent="0.2">
      <c r="BD43861" s="325"/>
      <c r="EL43861" s="325"/>
    </row>
    <row r="43862" spans="56:142" x14ac:dyDescent="0.2">
      <c r="BD43862" s="325"/>
      <c r="EL43862" s="325"/>
    </row>
    <row r="43863" spans="56:142" x14ac:dyDescent="0.2">
      <c r="BD43863" s="325"/>
      <c r="EL43863" s="325"/>
    </row>
    <row r="43864" spans="56:142" x14ac:dyDescent="0.2">
      <c r="BD43864" s="325"/>
      <c r="EL43864" s="325"/>
    </row>
    <row r="43865" spans="56:142" x14ac:dyDescent="0.2">
      <c r="BD43865" s="325"/>
      <c r="EL43865" s="325"/>
    </row>
    <row r="43866" spans="56:142" x14ac:dyDescent="0.2">
      <c r="BD43866" s="325"/>
      <c r="EL43866" s="325"/>
    </row>
    <row r="43867" spans="56:142" x14ac:dyDescent="0.2">
      <c r="BD43867" s="325"/>
      <c r="EL43867" s="325"/>
    </row>
    <row r="43868" spans="56:142" x14ac:dyDescent="0.2">
      <c r="BD43868" s="325"/>
      <c r="EL43868" s="325"/>
    </row>
    <row r="43869" spans="56:142" x14ac:dyDescent="0.2">
      <c r="BD43869" s="325"/>
      <c r="EL43869" s="325"/>
    </row>
    <row r="43870" spans="56:142" x14ac:dyDescent="0.2">
      <c r="BD43870" s="325"/>
      <c r="EL43870" s="325"/>
    </row>
    <row r="43871" spans="56:142" x14ac:dyDescent="0.2">
      <c r="BD43871" s="325"/>
      <c r="EL43871" s="325"/>
    </row>
    <row r="43872" spans="56:142" x14ac:dyDescent="0.2">
      <c r="BD43872" s="325"/>
      <c r="EL43872" s="325"/>
    </row>
    <row r="43873" spans="56:142" x14ac:dyDescent="0.2">
      <c r="BD43873" s="325"/>
      <c r="EL43873" s="325"/>
    </row>
    <row r="43874" spans="56:142" x14ac:dyDescent="0.2">
      <c r="BD43874" s="325"/>
      <c r="EL43874" s="325"/>
    </row>
    <row r="43875" spans="56:142" x14ac:dyDescent="0.2">
      <c r="BD43875" s="325"/>
      <c r="EL43875" s="325"/>
    </row>
    <row r="43876" spans="56:142" x14ac:dyDescent="0.2">
      <c r="BD43876" s="325"/>
      <c r="EL43876" s="325"/>
    </row>
    <row r="43877" spans="56:142" x14ac:dyDescent="0.2">
      <c r="BD43877" s="325"/>
      <c r="EL43877" s="325"/>
    </row>
    <row r="43878" spans="56:142" x14ac:dyDescent="0.2">
      <c r="BD43878" s="325"/>
      <c r="EL43878" s="325"/>
    </row>
    <row r="43879" spans="56:142" x14ac:dyDescent="0.2">
      <c r="BD43879" s="325"/>
      <c r="EL43879" s="325"/>
    </row>
    <row r="43880" spans="56:142" x14ac:dyDescent="0.2">
      <c r="BD43880" s="325"/>
      <c r="EL43880" s="325"/>
    </row>
    <row r="43881" spans="56:142" x14ac:dyDescent="0.2">
      <c r="BD43881" s="325"/>
      <c r="EL43881" s="325"/>
    </row>
    <row r="43882" spans="56:142" x14ac:dyDescent="0.2">
      <c r="BD43882" s="325"/>
      <c r="EL43882" s="325"/>
    </row>
    <row r="43883" spans="56:142" x14ac:dyDescent="0.2">
      <c r="BD43883" s="325"/>
      <c r="EL43883" s="325"/>
    </row>
    <row r="43884" spans="56:142" x14ac:dyDescent="0.2">
      <c r="BD43884" s="325"/>
      <c r="EL43884" s="325"/>
    </row>
    <row r="43885" spans="56:142" x14ac:dyDescent="0.2">
      <c r="BD43885" s="325"/>
      <c r="EL43885" s="325"/>
    </row>
    <row r="43886" spans="56:142" x14ac:dyDescent="0.2">
      <c r="BD43886" s="325"/>
      <c r="EL43886" s="325"/>
    </row>
    <row r="43887" spans="56:142" x14ac:dyDescent="0.2">
      <c r="BD43887" s="325"/>
      <c r="EL43887" s="325"/>
    </row>
    <row r="43888" spans="56:142" x14ac:dyDescent="0.2">
      <c r="BD43888" s="325"/>
      <c r="EL43888" s="325"/>
    </row>
    <row r="43889" spans="56:142" x14ac:dyDescent="0.2">
      <c r="BD43889" s="325"/>
      <c r="EL43889" s="325"/>
    </row>
    <row r="43890" spans="56:142" x14ac:dyDescent="0.2">
      <c r="BD43890" s="325"/>
      <c r="EL43890" s="325"/>
    </row>
    <row r="43891" spans="56:142" x14ac:dyDescent="0.2">
      <c r="BD43891" s="325"/>
      <c r="EL43891" s="325"/>
    </row>
    <row r="43892" spans="56:142" x14ac:dyDescent="0.2">
      <c r="BD43892" s="325"/>
      <c r="EL43892" s="325"/>
    </row>
    <row r="43893" spans="56:142" x14ac:dyDescent="0.2">
      <c r="BD43893" s="325"/>
      <c r="EL43893" s="325"/>
    </row>
    <row r="43894" spans="56:142" x14ac:dyDescent="0.2">
      <c r="BD43894" s="325"/>
      <c r="EL43894" s="325"/>
    </row>
    <row r="43895" spans="56:142" x14ac:dyDescent="0.2">
      <c r="BD43895" s="325"/>
      <c r="EL43895" s="325"/>
    </row>
    <row r="43896" spans="56:142" x14ac:dyDescent="0.2">
      <c r="BD43896" s="325"/>
      <c r="EL43896" s="325"/>
    </row>
    <row r="43897" spans="56:142" x14ac:dyDescent="0.2">
      <c r="BD43897" s="325"/>
      <c r="EL43897" s="325"/>
    </row>
    <row r="43898" spans="56:142" x14ac:dyDescent="0.2">
      <c r="BD43898" s="325"/>
      <c r="EL43898" s="325"/>
    </row>
    <row r="43899" spans="56:142" x14ac:dyDescent="0.2">
      <c r="BD43899" s="325"/>
      <c r="EL43899" s="325"/>
    </row>
    <row r="43900" spans="56:142" x14ac:dyDescent="0.2">
      <c r="BD43900" s="325"/>
      <c r="EL43900" s="325"/>
    </row>
    <row r="43901" spans="56:142" x14ac:dyDescent="0.2">
      <c r="BD43901" s="325"/>
      <c r="EL43901" s="325"/>
    </row>
    <row r="43902" spans="56:142" x14ac:dyDescent="0.2">
      <c r="BD43902" s="325"/>
      <c r="EL43902" s="325"/>
    </row>
    <row r="43903" spans="56:142" x14ac:dyDescent="0.2">
      <c r="BD43903" s="325"/>
      <c r="EL43903" s="325"/>
    </row>
    <row r="43904" spans="56:142" x14ac:dyDescent="0.2">
      <c r="BD43904" s="325"/>
      <c r="EL43904" s="325"/>
    </row>
    <row r="43905" spans="56:142" x14ac:dyDescent="0.2">
      <c r="BD43905" s="325"/>
      <c r="EL43905" s="325"/>
    </row>
    <row r="43906" spans="56:142" x14ac:dyDescent="0.2">
      <c r="BD43906" s="325"/>
      <c r="EL43906" s="325"/>
    </row>
    <row r="43907" spans="56:142" x14ac:dyDescent="0.2">
      <c r="BD43907" s="325"/>
      <c r="EL43907" s="325"/>
    </row>
    <row r="43908" spans="56:142" x14ac:dyDescent="0.2">
      <c r="BD43908" s="325"/>
      <c r="EL43908" s="325"/>
    </row>
    <row r="43909" spans="56:142" x14ac:dyDescent="0.2">
      <c r="BD43909" s="325"/>
      <c r="EL43909" s="325"/>
    </row>
    <row r="43910" spans="56:142" x14ac:dyDescent="0.2">
      <c r="BD43910" s="325"/>
      <c r="EL43910" s="325"/>
    </row>
    <row r="43911" spans="56:142" x14ac:dyDescent="0.2">
      <c r="BD43911" s="325"/>
      <c r="EL43911" s="325"/>
    </row>
    <row r="43912" spans="56:142" x14ac:dyDescent="0.2">
      <c r="BD43912" s="325"/>
      <c r="EL43912" s="325"/>
    </row>
    <row r="43913" spans="56:142" x14ac:dyDescent="0.2">
      <c r="BD43913" s="325"/>
      <c r="EL43913" s="325"/>
    </row>
    <row r="43914" spans="56:142" x14ac:dyDescent="0.2">
      <c r="BD43914" s="325"/>
      <c r="EL43914" s="325"/>
    </row>
    <row r="43915" spans="56:142" x14ac:dyDescent="0.2">
      <c r="BD43915" s="325"/>
      <c r="EL43915" s="325"/>
    </row>
    <row r="43916" spans="56:142" x14ac:dyDescent="0.2">
      <c r="BD43916" s="325"/>
      <c r="EL43916" s="325"/>
    </row>
    <row r="43917" spans="56:142" x14ac:dyDescent="0.2">
      <c r="BD43917" s="325"/>
      <c r="EL43917" s="325"/>
    </row>
    <row r="43918" spans="56:142" x14ac:dyDescent="0.2">
      <c r="BD43918" s="325"/>
      <c r="EL43918" s="325"/>
    </row>
    <row r="43919" spans="56:142" x14ac:dyDescent="0.2">
      <c r="BD43919" s="325"/>
      <c r="EL43919" s="325"/>
    </row>
    <row r="43920" spans="56:142" x14ac:dyDescent="0.2">
      <c r="BD43920" s="325"/>
      <c r="EL43920" s="325"/>
    </row>
    <row r="43921" spans="56:142" x14ac:dyDescent="0.2">
      <c r="BD43921" s="325"/>
      <c r="EL43921" s="325"/>
    </row>
    <row r="43922" spans="56:142" x14ac:dyDescent="0.2">
      <c r="BD43922" s="325"/>
      <c r="EL43922" s="325"/>
    </row>
    <row r="43923" spans="56:142" x14ac:dyDescent="0.2">
      <c r="BD43923" s="325"/>
      <c r="EL43923" s="325"/>
    </row>
    <row r="43924" spans="56:142" x14ac:dyDescent="0.2">
      <c r="BD43924" s="325"/>
      <c r="EL43924" s="325"/>
    </row>
    <row r="43925" spans="56:142" x14ac:dyDescent="0.2">
      <c r="BD43925" s="325"/>
      <c r="EL43925" s="325"/>
    </row>
    <row r="43926" spans="56:142" x14ac:dyDescent="0.2">
      <c r="BD43926" s="325"/>
      <c r="EL43926" s="325"/>
    </row>
    <row r="43927" spans="56:142" x14ac:dyDescent="0.2">
      <c r="BD43927" s="325"/>
      <c r="EL43927" s="325"/>
    </row>
    <row r="43928" spans="56:142" x14ac:dyDescent="0.2">
      <c r="BD43928" s="325"/>
      <c r="EL43928" s="325"/>
    </row>
    <row r="43929" spans="56:142" x14ac:dyDescent="0.2">
      <c r="BD43929" s="325"/>
      <c r="EL43929" s="325"/>
    </row>
    <row r="43930" spans="56:142" x14ac:dyDescent="0.2">
      <c r="BD43930" s="325"/>
      <c r="EL43930" s="325"/>
    </row>
    <row r="43931" spans="56:142" x14ac:dyDescent="0.2">
      <c r="BD43931" s="325"/>
      <c r="EL43931" s="325"/>
    </row>
    <row r="43932" spans="56:142" x14ac:dyDescent="0.2">
      <c r="BD43932" s="325"/>
      <c r="EL43932" s="325"/>
    </row>
    <row r="43933" spans="56:142" x14ac:dyDescent="0.2">
      <c r="BD43933" s="325"/>
      <c r="EL43933" s="325"/>
    </row>
    <row r="43934" spans="56:142" x14ac:dyDescent="0.2">
      <c r="BD43934" s="325"/>
      <c r="EL43934" s="325"/>
    </row>
    <row r="43935" spans="56:142" x14ac:dyDescent="0.2">
      <c r="BD43935" s="325"/>
      <c r="EL43935" s="325"/>
    </row>
    <row r="43936" spans="56:142" x14ac:dyDescent="0.2">
      <c r="BD43936" s="325"/>
      <c r="EL43936" s="325"/>
    </row>
    <row r="43937" spans="56:142" x14ac:dyDescent="0.2">
      <c r="BD43937" s="325"/>
      <c r="EL43937" s="325"/>
    </row>
    <row r="43938" spans="56:142" x14ac:dyDescent="0.2">
      <c r="BD43938" s="325"/>
      <c r="EL43938" s="325"/>
    </row>
    <row r="43939" spans="56:142" x14ac:dyDescent="0.2">
      <c r="BD43939" s="325"/>
      <c r="EL43939" s="325"/>
    </row>
    <row r="43940" spans="56:142" x14ac:dyDescent="0.2">
      <c r="BD43940" s="325"/>
      <c r="EL43940" s="325"/>
    </row>
    <row r="43941" spans="56:142" x14ac:dyDescent="0.2">
      <c r="BD43941" s="325"/>
      <c r="EL43941" s="325"/>
    </row>
    <row r="43942" spans="56:142" x14ac:dyDescent="0.2">
      <c r="BD43942" s="325"/>
      <c r="EL43942" s="325"/>
    </row>
    <row r="43943" spans="56:142" x14ac:dyDescent="0.2">
      <c r="BD43943" s="325"/>
      <c r="EL43943" s="325"/>
    </row>
    <row r="43944" spans="56:142" x14ac:dyDescent="0.2">
      <c r="BD43944" s="325"/>
      <c r="EL43944" s="325"/>
    </row>
    <row r="43945" spans="56:142" x14ac:dyDescent="0.2">
      <c r="BD43945" s="325"/>
      <c r="EL43945" s="325"/>
    </row>
    <row r="43946" spans="56:142" x14ac:dyDescent="0.2">
      <c r="BD43946" s="325"/>
      <c r="EL43946" s="325"/>
    </row>
    <row r="43947" spans="56:142" x14ac:dyDescent="0.2">
      <c r="BD43947" s="325"/>
      <c r="EL43947" s="325"/>
    </row>
    <row r="43948" spans="56:142" x14ac:dyDescent="0.2">
      <c r="BD43948" s="325"/>
      <c r="EL43948" s="325"/>
    </row>
    <row r="43949" spans="56:142" x14ac:dyDescent="0.2">
      <c r="BD43949" s="325"/>
      <c r="EL43949" s="325"/>
    </row>
    <row r="43950" spans="56:142" x14ac:dyDescent="0.2">
      <c r="BD43950" s="325"/>
      <c r="EL43950" s="325"/>
    </row>
    <row r="43951" spans="56:142" x14ac:dyDescent="0.2">
      <c r="BD43951" s="325"/>
      <c r="EL43951" s="325"/>
    </row>
    <row r="43952" spans="56:142" x14ac:dyDescent="0.2">
      <c r="BD43952" s="325"/>
      <c r="EL43952" s="325"/>
    </row>
    <row r="43953" spans="56:142" x14ac:dyDescent="0.2">
      <c r="BD43953" s="325"/>
      <c r="EL43953" s="325"/>
    </row>
    <row r="43954" spans="56:142" x14ac:dyDescent="0.2">
      <c r="BD43954" s="325"/>
      <c r="EL43954" s="325"/>
    </row>
    <row r="43955" spans="56:142" x14ac:dyDescent="0.2">
      <c r="BD43955" s="325"/>
      <c r="EL43955" s="325"/>
    </row>
    <row r="43956" spans="56:142" x14ac:dyDescent="0.2">
      <c r="BD43956" s="325"/>
      <c r="EL43956" s="325"/>
    </row>
    <row r="43957" spans="56:142" x14ac:dyDescent="0.2">
      <c r="BD43957" s="325"/>
      <c r="EL43957" s="325"/>
    </row>
    <row r="43958" spans="56:142" x14ac:dyDescent="0.2">
      <c r="BD43958" s="325"/>
      <c r="EL43958" s="325"/>
    </row>
    <row r="43959" spans="56:142" x14ac:dyDescent="0.2">
      <c r="BD43959" s="325"/>
      <c r="EL43959" s="325"/>
    </row>
    <row r="43960" spans="56:142" x14ac:dyDescent="0.2">
      <c r="BD43960" s="325"/>
      <c r="EL43960" s="325"/>
    </row>
    <row r="43961" spans="56:142" x14ac:dyDescent="0.2">
      <c r="BD43961" s="325"/>
      <c r="EL43961" s="325"/>
    </row>
    <row r="43962" spans="56:142" x14ac:dyDescent="0.2">
      <c r="BD43962" s="325"/>
      <c r="EL43962" s="325"/>
    </row>
    <row r="43963" spans="56:142" x14ac:dyDescent="0.2">
      <c r="BD43963" s="325"/>
      <c r="EL43963" s="325"/>
    </row>
    <row r="43964" spans="56:142" x14ac:dyDescent="0.2">
      <c r="BD43964" s="325"/>
      <c r="EL43964" s="325"/>
    </row>
    <row r="43965" spans="56:142" x14ac:dyDescent="0.2">
      <c r="BD43965" s="325"/>
      <c r="EL43965" s="325"/>
    </row>
    <row r="43966" spans="56:142" x14ac:dyDescent="0.2">
      <c r="BD43966" s="325"/>
      <c r="EL43966" s="325"/>
    </row>
    <row r="43967" spans="56:142" x14ac:dyDescent="0.2">
      <c r="BD43967" s="325"/>
      <c r="EL43967" s="325"/>
    </row>
    <row r="43968" spans="56:142" x14ac:dyDescent="0.2">
      <c r="BD43968" s="325"/>
      <c r="EL43968" s="325"/>
    </row>
    <row r="43969" spans="56:142" x14ac:dyDescent="0.2">
      <c r="BD43969" s="325"/>
      <c r="EL43969" s="325"/>
    </row>
    <row r="43970" spans="56:142" x14ac:dyDescent="0.2">
      <c r="BD43970" s="325"/>
      <c r="EL43970" s="325"/>
    </row>
    <row r="43971" spans="56:142" x14ac:dyDescent="0.2">
      <c r="BD43971" s="325"/>
      <c r="EL43971" s="325"/>
    </row>
    <row r="43972" spans="56:142" x14ac:dyDescent="0.2">
      <c r="BD43972" s="325"/>
      <c r="EL43972" s="325"/>
    </row>
    <row r="43973" spans="56:142" x14ac:dyDescent="0.2">
      <c r="BD43973" s="325"/>
      <c r="EL43973" s="325"/>
    </row>
    <row r="43974" spans="56:142" x14ac:dyDescent="0.2">
      <c r="BD43974" s="325"/>
      <c r="EL43974" s="325"/>
    </row>
    <row r="43975" spans="56:142" x14ac:dyDescent="0.2">
      <c r="BD43975" s="325"/>
      <c r="EL43975" s="325"/>
    </row>
    <row r="43976" spans="56:142" x14ac:dyDescent="0.2">
      <c r="BD43976" s="325"/>
      <c r="EL43976" s="325"/>
    </row>
    <row r="43977" spans="56:142" x14ac:dyDescent="0.2">
      <c r="BD43977" s="325"/>
      <c r="EL43977" s="325"/>
    </row>
    <row r="43978" spans="56:142" x14ac:dyDescent="0.2">
      <c r="BD43978" s="325"/>
      <c r="EL43978" s="325"/>
    </row>
    <row r="43979" spans="56:142" x14ac:dyDescent="0.2">
      <c r="BD43979" s="325"/>
      <c r="EL43979" s="325"/>
    </row>
    <row r="43980" spans="56:142" x14ac:dyDescent="0.2">
      <c r="BD43980" s="325"/>
      <c r="EL43980" s="325"/>
    </row>
    <row r="43981" spans="56:142" x14ac:dyDescent="0.2">
      <c r="BD43981" s="325"/>
      <c r="EL43981" s="325"/>
    </row>
    <row r="43982" spans="56:142" x14ac:dyDescent="0.2">
      <c r="BD43982" s="325"/>
      <c r="EL43982" s="325"/>
    </row>
    <row r="43983" spans="56:142" x14ac:dyDescent="0.2">
      <c r="BD43983" s="325"/>
      <c r="EL43983" s="325"/>
    </row>
    <row r="43984" spans="56:142" x14ac:dyDescent="0.2">
      <c r="BD43984" s="325"/>
      <c r="EL43984" s="325"/>
    </row>
    <row r="43985" spans="56:142" x14ac:dyDescent="0.2">
      <c r="BD43985" s="325"/>
      <c r="EL43985" s="325"/>
    </row>
    <row r="43986" spans="56:142" x14ac:dyDescent="0.2">
      <c r="BD43986" s="325"/>
      <c r="EL43986" s="325"/>
    </row>
    <row r="43987" spans="56:142" x14ac:dyDescent="0.2">
      <c r="BD43987" s="325"/>
      <c r="EL43987" s="325"/>
    </row>
    <row r="43988" spans="56:142" x14ac:dyDescent="0.2">
      <c r="BD43988" s="325"/>
      <c r="EL43988" s="325"/>
    </row>
    <row r="43989" spans="56:142" x14ac:dyDescent="0.2">
      <c r="BD43989" s="325"/>
      <c r="EL43989" s="325"/>
    </row>
    <row r="43990" spans="56:142" x14ac:dyDescent="0.2">
      <c r="BD43990" s="325"/>
      <c r="EL43990" s="325"/>
    </row>
    <row r="43991" spans="56:142" x14ac:dyDescent="0.2">
      <c r="BD43991" s="325"/>
      <c r="EL43991" s="325"/>
    </row>
    <row r="43992" spans="56:142" x14ac:dyDescent="0.2">
      <c r="BD43992" s="325"/>
      <c r="EL43992" s="325"/>
    </row>
    <row r="43993" spans="56:142" x14ac:dyDescent="0.2">
      <c r="BD43993" s="325"/>
      <c r="EL43993" s="325"/>
    </row>
    <row r="43994" spans="56:142" x14ac:dyDescent="0.2">
      <c r="BD43994" s="325"/>
      <c r="EL43994" s="325"/>
    </row>
    <row r="43995" spans="56:142" x14ac:dyDescent="0.2">
      <c r="BD43995" s="325"/>
      <c r="EL43995" s="325"/>
    </row>
    <row r="43996" spans="56:142" x14ac:dyDescent="0.2">
      <c r="BD43996" s="325"/>
      <c r="EL43996" s="325"/>
    </row>
    <row r="43997" spans="56:142" x14ac:dyDescent="0.2">
      <c r="BD43997" s="325"/>
      <c r="EL43997" s="325"/>
    </row>
    <row r="43998" spans="56:142" x14ac:dyDescent="0.2">
      <c r="BD43998" s="325"/>
      <c r="EL43998" s="325"/>
    </row>
    <row r="43999" spans="56:142" x14ac:dyDescent="0.2">
      <c r="BD43999" s="325"/>
      <c r="EL43999" s="325"/>
    </row>
    <row r="44000" spans="56:142" x14ac:dyDescent="0.2">
      <c r="BD44000" s="325"/>
      <c r="EL44000" s="325"/>
    </row>
    <row r="44001" spans="56:142" x14ac:dyDescent="0.2">
      <c r="BD44001" s="325"/>
      <c r="EL44001" s="325"/>
    </row>
    <row r="44002" spans="56:142" x14ac:dyDescent="0.2">
      <c r="BD44002" s="325"/>
      <c r="EL44002" s="325"/>
    </row>
    <row r="44003" spans="56:142" x14ac:dyDescent="0.2">
      <c r="BD44003" s="325"/>
      <c r="EL44003" s="325"/>
    </row>
    <row r="44004" spans="56:142" x14ac:dyDescent="0.2">
      <c r="BD44004" s="325"/>
      <c r="EL44004" s="325"/>
    </row>
    <row r="44005" spans="56:142" x14ac:dyDescent="0.2">
      <c r="BD44005" s="325"/>
      <c r="EL44005" s="325"/>
    </row>
    <row r="44006" spans="56:142" x14ac:dyDescent="0.2">
      <c r="BD44006" s="325"/>
      <c r="EL44006" s="325"/>
    </row>
    <row r="44007" spans="56:142" x14ac:dyDescent="0.2">
      <c r="BD44007" s="325"/>
      <c r="EL44007" s="325"/>
    </row>
    <row r="44008" spans="56:142" x14ac:dyDescent="0.2">
      <c r="BD44008" s="325"/>
      <c r="EL44008" s="325"/>
    </row>
    <row r="44009" spans="56:142" x14ac:dyDescent="0.2">
      <c r="BD44009" s="325"/>
      <c r="EL44009" s="325"/>
    </row>
    <row r="44010" spans="56:142" x14ac:dyDescent="0.2">
      <c r="BD44010" s="325"/>
      <c r="EL44010" s="325"/>
    </row>
    <row r="44011" spans="56:142" x14ac:dyDescent="0.2">
      <c r="BD44011" s="325"/>
      <c r="EL44011" s="325"/>
    </row>
    <row r="44012" spans="56:142" x14ac:dyDescent="0.2">
      <c r="BD44012" s="325"/>
      <c r="EL44012" s="325"/>
    </row>
    <row r="44013" spans="56:142" x14ac:dyDescent="0.2">
      <c r="BD44013" s="325"/>
      <c r="EL44013" s="325"/>
    </row>
    <row r="44014" spans="56:142" x14ac:dyDescent="0.2">
      <c r="BD44014" s="325"/>
      <c r="EL44014" s="325"/>
    </row>
    <row r="44015" spans="56:142" x14ac:dyDescent="0.2">
      <c r="BD44015" s="325"/>
      <c r="EL44015" s="325"/>
    </row>
    <row r="44016" spans="56:142" x14ac:dyDescent="0.2">
      <c r="BD44016" s="325"/>
      <c r="EL44016" s="325"/>
    </row>
    <row r="44017" spans="56:142" x14ac:dyDescent="0.2">
      <c r="BD44017" s="325"/>
      <c r="EL44017" s="325"/>
    </row>
    <row r="44018" spans="56:142" x14ac:dyDescent="0.2">
      <c r="BD44018" s="325"/>
      <c r="EL44018" s="325"/>
    </row>
    <row r="44019" spans="56:142" x14ac:dyDescent="0.2">
      <c r="BD44019" s="325"/>
      <c r="EL44019" s="325"/>
    </row>
    <row r="44020" spans="56:142" x14ac:dyDescent="0.2">
      <c r="BD44020" s="325"/>
      <c r="EL44020" s="325"/>
    </row>
    <row r="44021" spans="56:142" x14ac:dyDescent="0.2">
      <c r="BD44021" s="325"/>
      <c r="EL44021" s="325"/>
    </row>
    <row r="44022" spans="56:142" x14ac:dyDescent="0.2">
      <c r="BD44022" s="325"/>
      <c r="EL44022" s="325"/>
    </row>
    <row r="44023" spans="56:142" x14ac:dyDescent="0.2">
      <c r="BD44023" s="325"/>
      <c r="EL44023" s="325"/>
    </row>
    <row r="44024" spans="56:142" x14ac:dyDescent="0.2">
      <c r="BD44024" s="325"/>
      <c r="EL44024" s="325"/>
    </row>
    <row r="44025" spans="56:142" x14ac:dyDescent="0.2">
      <c r="BD44025" s="325"/>
      <c r="EL44025" s="325"/>
    </row>
    <row r="44026" spans="56:142" x14ac:dyDescent="0.2">
      <c r="BD44026" s="325"/>
      <c r="EL44026" s="325"/>
    </row>
    <row r="44027" spans="56:142" x14ac:dyDescent="0.2">
      <c r="BD44027" s="325"/>
      <c r="EL44027" s="325"/>
    </row>
    <row r="44028" spans="56:142" x14ac:dyDescent="0.2">
      <c r="BD44028" s="325"/>
      <c r="EL44028" s="325"/>
    </row>
    <row r="44029" spans="56:142" x14ac:dyDescent="0.2">
      <c r="BD44029" s="325"/>
      <c r="EL44029" s="325"/>
    </row>
    <row r="44030" spans="56:142" x14ac:dyDescent="0.2">
      <c r="BD44030" s="325"/>
      <c r="EL44030" s="325"/>
    </row>
    <row r="44031" spans="56:142" x14ac:dyDescent="0.2">
      <c r="BD44031" s="325"/>
      <c r="EL44031" s="325"/>
    </row>
    <row r="44032" spans="56:142" x14ac:dyDescent="0.2">
      <c r="BD44032" s="325"/>
      <c r="EL44032" s="325"/>
    </row>
    <row r="44033" spans="56:142" x14ac:dyDescent="0.2">
      <c r="BD44033" s="325"/>
      <c r="EL44033" s="325"/>
    </row>
    <row r="44034" spans="56:142" x14ac:dyDescent="0.2">
      <c r="BD44034" s="325"/>
      <c r="EL44034" s="325"/>
    </row>
    <row r="44035" spans="56:142" x14ac:dyDescent="0.2">
      <c r="BD44035" s="325"/>
      <c r="EL44035" s="325"/>
    </row>
    <row r="44036" spans="56:142" x14ac:dyDescent="0.2">
      <c r="BD44036" s="325"/>
      <c r="EL44036" s="325"/>
    </row>
    <row r="44037" spans="56:142" x14ac:dyDescent="0.2">
      <c r="BD44037" s="325"/>
      <c r="EL44037" s="325"/>
    </row>
    <row r="44038" spans="56:142" x14ac:dyDescent="0.2">
      <c r="BD44038" s="325"/>
      <c r="EL44038" s="325"/>
    </row>
    <row r="44039" spans="56:142" x14ac:dyDescent="0.2">
      <c r="BD44039" s="325"/>
      <c r="EL44039" s="325"/>
    </row>
    <row r="44040" spans="56:142" x14ac:dyDescent="0.2">
      <c r="BD44040" s="325"/>
      <c r="EL44040" s="325"/>
    </row>
    <row r="44041" spans="56:142" x14ac:dyDescent="0.2">
      <c r="BD44041" s="325"/>
      <c r="EL44041" s="325"/>
    </row>
    <row r="44042" spans="56:142" x14ac:dyDescent="0.2">
      <c r="BD44042" s="325"/>
      <c r="EL44042" s="325"/>
    </row>
    <row r="44043" spans="56:142" x14ac:dyDescent="0.2">
      <c r="BD44043" s="325"/>
      <c r="EL44043" s="325"/>
    </row>
    <row r="44044" spans="56:142" x14ac:dyDescent="0.2">
      <c r="BD44044" s="325"/>
      <c r="EL44044" s="325"/>
    </row>
    <row r="44045" spans="56:142" x14ac:dyDescent="0.2">
      <c r="BD44045" s="325"/>
      <c r="EL44045" s="325"/>
    </row>
    <row r="44046" spans="56:142" x14ac:dyDescent="0.2">
      <c r="BD44046" s="325"/>
      <c r="EL44046" s="325"/>
    </row>
    <row r="44047" spans="56:142" x14ac:dyDescent="0.2">
      <c r="BD44047" s="325"/>
      <c r="EL44047" s="325"/>
    </row>
    <row r="44048" spans="56:142" x14ac:dyDescent="0.2">
      <c r="BD44048" s="325"/>
      <c r="EL44048" s="325"/>
    </row>
    <row r="44049" spans="56:142" x14ac:dyDescent="0.2">
      <c r="BD44049" s="325"/>
      <c r="EL44049" s="325"/>
    </row>
    <row r="44050" spans="56:142" x14ac:dyDescent="0.2">
      <c r="BD44050" s="325"/>
      <c r="EL44050" s="325"/>
    </row>
    <row r="44051" spans="56:142" x14ac:dyDescent="0.2">
      <c r="BD44051" s="325"/>
      <c r="EL44051" s="325"/>
    </row>
    <row r="44052" spans="56:142" x14ac:dyDescent="0.2">
      <c r="BD44052" s="325"/>
      <c r="EL44052" s="325"/>
    </row>
    <row r="44053" spans="56:142" x14ac:dyDescent="0.2">
      <c r="BD44053" s="325"/>
      <c r="EL44053" s="325"/>
    </row>
    <row r="44054" spans="56:142" x14ac:dyDescent="0.2">
      <c r="BD44054" s="325"/>
      <c r="EL44054" s="325"/>
    </row>
    <row r="44055" spans="56:142" x14ac:dyDescent="0.2">
      <c r="BD44055" s="325"/>
      <c r="EL44055" s="325"/>
    </row>
    <row r="44056" spans="56:142" x14ac:dyDescent="0.2">
      <c r="BD44056" s="325"/>
      <c r="EL44056" s="325"/>
    </row>
    <row r="44057" spans="56:142" x14ac:dyDescent="0.2">
      <c r="BD44057" s="325"/>
      <c r="EL44057" s="325"/>
    </row>
    <row r="44058" spans="56:142" x14ac:dyDescent="0.2">
      <c r="BD44058" s="325"/>
      <c r="EL44058" s="325"/>
    </row>
    <row r="44059" spans="56:142" x14ac:dyDescent="0.2">
      <c r="BD44059" s="325"/>
      <c r="EL44059" s="325"/>
    </row>
    <row r="44060" spans="56:142" x14ac:dyDescent="0.2">
      <c r="BD44060" s="325"/>
      <c r="EL44060" s="325"/>
    </row>
    <row r="44061" spans="56:142" x14ac:dyDescent="0.2">
      <c r="BD44061" s="325"/>
      <c r="EL44061" s="325"/>
    </row>
    <row r="44062" spans="56:142" x14ac:dyDescent="0.2">
      <c r="BD44062" s="325"/>
      <c r="EL44062" s="325"/>
    </row>
    <row r="44063" spans="56:142" x14ac:dyDescent="0.2">
      <c r="BD44063" s="325"/>
      <c r="EL44063" s="325"/>
    </row>
    <row r="44064" spans="56:142" x14ac:dyDescent="0.2">
      <c r="BD44064" s="325"/>
      <c r="EL44064" s="325"/>
    </row>
    <row r="44065" spans="56:142" x14ac:dyDescent="0.2">
      <c r="BD44065" s="325"/>
      <c r="EL44065" s="325"/>
    </row>
    <row r="44066" spans="56:142" x14ac:dyDescent="0.2">
      <c r="BD44066" s="325"/>
      <c r="EL44066" s="325"/>
    </row>
    <row r="44067" spans="56:142" x14ac:dyDescent="0.2">
      <c r="BD44067" s="325"/>
      <c r="EL44067" s="325"/>
    </row>
    <row r="44068" spans="56:142" x14ac:dyDescent="0.2">
      <c r="BD44068" s="325"/>
      <c r="EL44068" s="325"/>
    </row>
    <row r="44069" spans="56:142" x14ac:dyDescent="0.2">
      <c r="BD44069" s="325"/>
      <c r="EL44069" s="325"/>
    </row>
    <row r="44070" spans="56:142" x14ac:dyDescent="0.2">
      <c r="BD44070" s="325"/>
      <c r="EL44070" s="325"/>
    </row>
    <row r="44071" spans="56:142" x14ac:dyDescent="0.2">
      <c r="BD44071" s="325"/>
      <c r="EL44071" s="325"/>
    </row>
    <row r="44072" spans="56:142" x14ac:dyDescent="0.2">
      <c r="BD44072" s="325"/>
      <c r="EL44072" s="325"/>
    </row>
    <row r="44073" spans="56:142" x14ac:dyDescent="0.2">
      <c r="BD44073" s="325"/>
      <c r="EL44073" s="325"/>
    </row>
    <row r="44074" spans="56:142" x14ac:dyDescent="0.2">
      <c r="BD44074" s="325"/>
      <c r="EL44074" s="325"/>
    </row>
    <row r="44075" spans="56:142" x14ac:dyDescent="0.2">
      <c r="BD44075" s="325"/>
      <c r="EL44075" s="325"/>
    </row>
    <row r="44076" spans="56:142" x14ac:dyDescent="0.2">
      <c r="BD44076" s="325"/>
      <c r="EL44076" s="325"/>
    </row>
    <row r="44077" spans="56:142" x14ac:dyDescent="0.2">
      <c r="BD44077" s="325"/>
      <c r="EL44077" s="325"/>
    </row>
    <row r="44078" spans="56:142" x14ac:dyDescent="0.2">
      <c r="BD44078" s="325"/>
      <c r="EL44078" s="325"/>
    </row>
    <row r="44079" spans="56:142" x14ac:dyDescent="0.2">
      <c r="BD44079" s="325"/>
      <c r="EL44079" s="325"/>
    </row>
    <row r="44080" spans="56:142" x14ac:dyDescent="0.2">
      <c r="BD44080" s="325"/>
      <c r="EL44080" s="325"/>
    </row>
    <row r="44081" spans="56:142" x14ac:dyDescent="0.2">
      <c r="BD44081" s="325"/>
      <c r="EL44081" s="325"/>
    </row>
    <row r="44082" spans="56:142" x14ac:dyDescent="0.2">
      <c r="BD44082" s="325"/>
      <c r="EL44082" s="325"/>
    </row>
    <row r="44083" spans="56:142" x14ac:dyDescent="0.2">
      <c r="BD44083" s="325"/>
      <c r="EL44083" s="325"/>
    </row>
    <row r="44084" spans="56:142" x14ac:dyDescent="0.2">
      <c r="BD44084" s="325"/>
      <c r="EL44084" s="325"/>
    </row>
    <row r="44085" spans="56:142" x14ac:dyDescent="0.2">
      <c r="BD44085" s="325"/>
      <c r="EL44085" s="325"/>
    </row>
    <row r="44086" spans="56:142" x14ac:dyDescent="0.2">
      <c r="BD44086" s="325"/>
      <c r="EL44086" s="325"/>
    </row>
    <row r="44087" spans="56:142" x14ac:dyDescent="0.2">
      <c r="BD44087" s="325"/>
      <c r="EL44087" s="325"/>
    </row>
    <row r="44088" spans="56:142" x14ac:dyDescent="0.2">
      <c r="BD44088" s="325"/>
      <c r="EL44088" s="325"/>
    </row>
    <row r="44089" spans="56:142" x14ac:dyDescent="0.2">
      <c r="BD44089" s="325"/>
      <c r="EL44089" s="325"/>
    </row>
    <row r="44090" spans="56:142" x14ac:dyDescent="0.2">
      <c r="BD44090" s="325"/>
      <c r="EL44090" s="325"/>
    </row>
    <row r="44091" spans="56:142" x14ac:dyDescent="0.2">
      <c r="BD44091" s="325"/>
      <c r="EL44091" s="325"/>
    </row>
    <row r="44092" spans="56:142" x14ac:dyDescent="0.2">
      <c r="BD44092" s="325"/>
      <c r="EL44092" s="325"/>
    </row>
    <row r="44093" spans="56:142" x14ac:dyDescent="0.2">
      <c r="BD44093" s="325"/>
      <c r="EL44093" s="325"/>
    </row>
    <row r="44094" spans="56:142" x14ac:dyDescent="0.2">
      <c r="BD44094" s="325"/>
      <c r="EL44094" s="325"/>
    </row>
    <row r="44095" spans="56:142" x14ac:dyDescent="0.2">
      <c r="BD44095" s="325"/>
      <c r="EL44095" s="325"/>
    </row>
    <row r="44096" spans="56:142" x14ac:dyDescent="0.2">
      <c r="BD44096" s="325"/>
      <c r="EL44096" s="325"/>
    </row>
    <row r="44097" spans="56:142" x14ac:dyDescent="0.2">
      <c r="BD44097" s="325"/>
      <c r="EL44097" s="325"/>
    </row>
    <row r="44098" spans="56:142" x14ac:dyDescent="0.2">
      <c r="BD44098" s="325"/>
      <c r="EL44098" s="325"/>
    </row>
    <row r="44099" spans="56:142" x14ac:dyDescent="0.2">
      <c r="BD44099" s="325"/>
      <c r="EL44099" s="325"/>
    </row>
    <row r="44100" spans="56:142" x14ac:dyDescent="0.2">
      <c r="BD44100" s="325"/>
      <c r="EL44100" s="325"/>
    </row>
    <row r="44101" spans="56:142" x14ac:dyDescent="0.2">
      <c r="BD44101" s="325"/>
      <c r="EL44101" s="325"/>
    </row>
    <row r="44102" spans="56:142" x14ac:dyDescent="0.2">
      <c r="BD44102" s="325"/>
      <c r="EL44102" s="325"/>
    </row>
    <row r="44103" spans="56:142" x14ac:dyDescent="0.2">
      <c r="BD44103" s="325"/>
      <c r="EL44103" s="325"/>
    </row>
    <row r="44104" spans="56:142" x14ac:dyDescent="0.2">
      <c r="BD44104" s="325"/>
      <c r="EL44104" s="325"/>
    </row>
    <row r="44105" spans="56:142" x14ac:dyDescent="0.2">
      <c r="BD44105" s="325"/>
      <c r="EL44105" s="325"/>
    </row>
    <row r="44106" spans="56:142" x14ac:dyDescent="0.2">
      <c r="BD44106" s="325"/>
      <c r="EL44106" s="325"/>
    </row>
    <row r="44107" spans="56:142" x14ac:dyDescent="0.2">
      <c r="BD44107" s="325"/>
      <c r="EL44107" s="325"/>
    </row>
    <row r="44108" spans="56:142" x14ac:dyDescent="0.2">
      <c r="BD44108" s="325"/>
      <c r="EL44108" s="325"/>
    </row>
    <row r="44109" spans="56:142" x14ac:dyDescent="0.2">
      <c r="BD44109" s="325"/>
      <c r="EL44109" s="325"/>
    </row>
    <row r="44110" spans="56:142" x14ac:dyDescent="0.2">
      <c r="BD44110" s="325"/>
      <c r="EL44110" s="325"/>
    </row>
    <row r="44111" spans="56:142" x14ac:dyDescent="0.2">
      <c r="BD44111" s="325"/>
      <c r="EL44111" s="325"/>
    </row>
    <row r="44112" spans="56:142" x14ac:dyDescent="0.2">
      <c r="BD44112" s="325"/>
      <c r="EL44112" s="325"/>
    </row>
    <row r="44113" spans="56:142" x14ac:dyDescent="0.2">
      <c r="BD44113" s="325"/>
      <c r="EL44113" s="325"/>
    </row>
    <row r="44114" spans="56:142" x14ac:dyDescent="0.2">
      <c r="BD44114" s="325"/>
      <c r="EL44114" s="325"/>
    </row>
    <row r="44115" spans="56:142" x14ac:dyDescent="0.2">
      <c r="BD44115" s="325"/>
      <c r="EL44115" s="325"/>
    </row>
    <row r="44116" spans="56:142" x14ac:dyDescent="0.2">
      <c r="BD44116" s="325"/>
      <c r="EL44116" s="325"/>
    </row>
    <row r="44117" spans="56:142" x14ac:dyDescent="0.2">
      <c r="BD44117" s="325"/>
      <c r="EL44117" s="325"/>
    </row>
    <row r="44118" spans="56:142" x14ac:dyDescent="0.2">
      <c r="BD44118" s="325"/>
      <c r="EL44118" s="325"/>
    </row>
    <row r="44119" spans="56:142" x14ac:dyDescent="0.2">
      <c r="BD44119" s="325"/>
      <c r="EL44119" s="325"/>
    </row>
    <row r="44120" spans="56:142" x14ac:dyDescent="0.2">
      <c r="BD44120" s="325"/>
      <c r="EL44120" s="325"/>
    </row>
    <row r="44121" spans="56:142" x14ac:dyDescent="0.2">
      <c r="BD44121" s="325"/>
      <c r="EL44121" s="325"/>
    </row>
    <row r="44122" spans="56:142" x14ac:dyDescent="0.2">
      <c r="BD44122" s="325"/>
      <c r="EL44122" s="325"/>
    </row>
    <row r="44123" spans="56:142" x14ac:dyDescent="0.2">
      <c r="BD44123" s="325"/>
      <c r="EL44123" s="325"/>
    </row>
    <row r="44124" spans="56:142" x14ac:dyDescent="0.2">
      <c r="BD44124" s="325"/>
      <c r="EL44124" s="325"/>
    </row>
    <row r="44125" spans="56:142" x14ac:dyDescent="0.2">
      <c r="BD44125" s="325"/>
      <c r="EL44125" s="325"/>
    </row>
    <row r="44126" spans="56:142" x14ac:dyDescent="0.2">
      <c r="BD44126" s="325"/>
      <c r="EL44126" s="325"/>
    </row>
    <row r="44127" spans="56:142" x14ac:dyDescent="0.2">
      <c r="BD44127" s="325"/>
      <c r="EL44127" s="325"/>
    </row>
    <row r="44128" spans="56:142" x14ac:dyDescent="0.2">
      <c r="BD44128" s="325"/>
      <c r="EL44128" s="325"/>
    </row>
    <row r="44129" spans="56:142" x14ac:dyDescent="0.2">
      <c r="BD44129" s="325"/>
      <c r="EL44129" s="325"/>
    </row>
    <row r="44130" spans="56:142" x14ac:dyDescent="0.2">
      <c r="BD44130" s="325"/>
      <c r="EL44130" s="325"/>
    </row>
    <row r="44131" spans="56:142" x14ac:dyDescent="0.2">
      <c r="BD44131" s="325"/>
      <c r="EL44131" s="325"/>
    </row>
    <row r="44132" spans="56:142" x14ac:dyDescent="0.2">
      <c r="BD44132" s="325"/>
      <c r="EL44132" s="325"/>
    </row>
    <row r="44133" spans="56:142" x14ac:dyDescent="0.2">
      <c r="BD44133" s="325"/>
      <c r="EL44133" s="325"/>
    </row>
    <row r="44134" spans="56:142" x14ac:dyDescent="0.2">
      <c r="BD44134" s="325"/>
      <c r="EL44134" s="325"/>
    </row>
    <row r="44135" spans="56:142" x14ac:dyDescent="0.2">
      <c r="BD44135" s="325"/>
      <c r="EL44135" s="325"/>
    </row>
    <row r="44136" spans="56:142" x14ac:dyDescent="0.2">
      <c r="BD44136" s="325"/>
      <c r="EL44136" s="325"/>
    </row>
    <row r="44137" spans="56:142" x14ac:dyDescent="0.2">
      <c r="BD44137" s="325"/>
      <c r="EL44137" s="325"/>
    </row>
    <row r="44138" spans="56:142" x14ac:dyDescent="0.2">
      <c r="BD44138" s="325"/>
      <c r="EL44138" s="325"/>
    </row>
    <row r="44139" spans="56:142" x14ac:dyDescent="0.2">
      <c r="BD44139" s="325"/>
      <c r="EL44139" s="325"/>
    </row>
    <row r="44140" spans="56:142" x14ac:dyDescent="0.2">
      <c r="BD44140" s="325"/>
      <c r="EL44140" s="325"/>
    </row>
    <row r="44141" spans="56:142" x14ac:dyDescent="0.2">
      <c r="BD44141" s="325"/>
      <c r="EL44141" s="325"/>
    </row>
    <row r="44142" spans="56:142" x14ac:dyDescent="0.2">
      <c r="BD44142" s="325"/>
      <c r="EL44142" s="325"/>
    </row>
    <row r="44143" spans="56:142" x14ac:dyDescent="0.2">
      <c r="BD44143" s="325"/>
      <c r="EL44143" s="325"/>
    </row>
    <row r="44144" spans="56:142" x14ac:dyDescent="0.2">
      <c r="BD44144" s="325"/>
      <c r="EL44144" s="325"/>
    </row>
    <row r="44145" spans="56:142" x14ac:dyDescent="0.2">
      <c r="BD44145" s="325"/>
      <c r="EL44145" s="325"/>
    </row>
    <row r="44146" spans="56:142" x14ac:dyDescent="0.2">
      <c r="BD44146" s="325"/>
      <c r="EL44146" s="325"/>
    </row>
    <row r="44147" spans="56:142" x14ac:dyDescent="0.2">
      <c r="BD44147" s="325"/>
      <c r="EL44147" s="325"/>
    </row>
    <row r="44148" spans="56:142" x14ac:dyDescent="0.2">
      <c r="BD44148" s="325"/>
      <c r="EL44148" s="325"/>
    </row>
    <row r="44149" spans="56:142" x14ac:dyDescent="0.2">
      <c r="BD44149" s="325"/>
      <c r="EL44149" s="325"/>
    </row>
    <row r="44150" spans="56:142" x14ac:dyDescent="0.2">
      <c r="BD44150" s="325"/>
      <c r="EL44150" s="325"/>
    </row>
    <row r="44151" spans="56:142" x14ac:dyDescent="0.2">
      <c r="BD44151" s="325"/>
      <c r="EL44151" s="325"/>
    </row>
    <row r="44152" spans="56:142" x14ac:dyDescent="0.2">
      <c r="BD44152" s="325"/>
      <c r="EL44152" s="325"/>
    </row>
    <row r="44153" spans="56:142" x14ac:dyDescent="0.2">
      <c r="BD44153" s="325"/>
      <c r="EL44153" s="325"/>
    </row>
    <row r="44154" spans="56:142" x14ac:dyDescent="0.2">
      <c r="BD44154" s="325"/>
      <c r="EL44154" s="325"/>
    </row>
    <row r="44155" spans="56:142" x14ac:dyDescent="0.2">
      <c r="BD44155" s="325"/>
      <c r="EL44155" s="325"/>
    </row>
    <row r="44156" spans="56:142" x14ac:dyDescent="0.2">
      <c r="BD44156" s="325"/>
      <c r="EL44156" s="325"/>
    </row>
    <row r="44157" spans="56:142" x14ac:dyDescent="0.2">
      <c r="BD44157" s="325"/>
      <c r="EL44157" s="325"/>
    </row>
    <row r="44158" spans="56:142" x14ac:dyDescent="0.2">
      <c r="BD44158" s="325"/>
      <c r="EL44158" s="325"/>
    </row>
    <row r="44159" spans="56:142" x14ac:dyDescent="0.2">
      <c r="BD44159" s="325"/>
      <c r="EL44159" s="325"/>
    </row>
    <row r="44160" spans="56:142" x14ac:dyDescent="0.2">
      <c r="BD44160" s="325"/>
      <c r="EL44160" s="325"/>
    </row>
    <row r="44161" spans="56:142" x14ac:dyDescent="0.2">
      <c r="BD44161" s="325"/>
      <c r="EL44161" s="325"/>
    </row>
    <row r="44162" spans="56:142" x14ac:dyDescent="0.2">
      <c r="BD44162" s="325"/>
      <c r="EL44162" s="325"/>
    </row>
    <row r="44163" spans="56:142" x14ac:dyDescent="0.2">
      <c r="BD44163" s="325"/>
      <c r="EL44163" s="325"/>
    </row>
    <row r="44164" spans="56:142" x14ac:dyDescent="0.2">
      <c r="BD44164" s="325"/>
      <c r="EL44164" s="325"/>
    </row>
    <row r="44165" spans="56:142" x14ac:dyDescent="0.2">
      <c r="BD44165" s="325"/>
      <c r="EL44165" s="325"/>
    </row>
    <row r="44166" spans="56:142" x14ac:dyDescent="0.2">
      <c r="BD44166" s="325"/>
      <c r="EL44166" s="325"/>
    </row>
    <row r="44167" spans="56:142" x14ac:dyDescent="0.2">
      <c r="BD44167" s="325"/>
      <c r="EL44167" s="325"/>
    </row>
    <row r="44168" spans="56:142" x14ac:dyDescent="0.2">
      <c r="BD44168" s="325"/>
      <c r="EL44168" s="325"/>
    </row>
    <row r="44169" spans="56:142" x14ac:dyDescent="0.2">
      <c r="BD44169" s="325"/>
      <c r="EL44169" s="325"/>
    </row>
    <row r="44170" spans="56:142" x14ac:dyDescent="0.2">
      <c r="BD44170" s="325"/>
      <c r="EL44170" s="325"/>
    </row>
    <row r="44171" spans="56:142" x14ac:dyDescent="0.2">
      <c r="BD44171" s="325"/>
      <c r="EL44171" s="325"/>
    </row>
    <row r="44172" spans="56:142" x14ac:dyDescent="0.2">
      <c r="BD44172" s="325"/>
      <c r="EL44172" s="325"/>
    </row>
    <row r="44173" spans="56:142" x14ac:dyDescent="0.2">
      <c r="BD44173" s="325"/>
      <c r="EL44173" s="325"/>
    </row>
    <row r="44174" spans="56:142" x14ac:dyDescent="0.2">
      <c r="BD44174" s="325"/>
      <c r="EL44174" s="325"/>
    </row>
    <row r="44175" spans="56:142" x14ac:dyDescent="0.2">
      <c r="BD44175" s="325"/>
      <c r="EL44175" s="325"/>
    </row>
    <row r="44176" spans="56:142" x14ac:dyDescent="0.2">
      <c r="BD44176" s="325"/>
      <c r="EL44176" s="325"/>
    </row>
    <row r="44177" spans="56:142" x14ac:dyDescent="0.2">
      <c r="BD44177" s="325"/>
      <c r="EL44177" s="325"/>
    </row>
    <row r="44178" spans="56:142" x14ac:dyDescent="0.2">
      <c r="BD44178" s="325"/>
      <c r="EL44178" s="325"/>
    </row>
    <row r="44179" spans="56:142" x14ac:dyDescent="0.2">
      <c r="BD44179" s="325"/>
      <c r="EL44179" s="325"/>
    </row>
    <row r="44180" spans="56:142" x14ac:dyDescent="0.2">
      <c r="BD44180" s="325"/>
      <c r="EL44180" s="325"/>
    </row>
    <row r="44181" spans="56:142" x14ac:dyDescent="0.2">
      <c r="BD44181" s="325"/>
      <c r="EL44181" s="325"/>
    </row>
    <row r="44182" spans="56:142" x14ac:dyDescent="0.2">
      <c r="BD44182" s="325"/>
      <c r="EL44182" s="325"/>
    </row>
    <row r="44183" spans="56:142" x14ac:dyDescent="0.2">
      <c r="BD44183" s="325"/>
      <c r="EL44183" s="325"/>
    </row>
    <row r="44184" spans="56:142" x14ac:dyDescent="0.2">
      <c r="BD44184" s="325"/>
      <c r="EL44184" s="325"/>
    </row>
    <row r="44185" spans="56:142" x14ac:dyDescent="0.2">
      <c r="BD44185" s="325"/>
      <c r="EL44185" s="325"/>
    </row>
    <row r="44186" spans="56:142" x14ac:dyDescent="0.2">
      <c r="BD44186" s="325"/>
      <c r="EL44186" s="325"/>
    </row>
    <row r="44187" spans="56:142" x14ac:dyDescent="0.2">
      <c r="BD44187" s="325"/>
      <c r="EL44187" s="325"/>
    </row>
    <row r="44188" spans="56:142" x14ac:dyDescent="0.2">
      <c r="BD44188" s="325"/>
      <c r="EL44188" s="325"/>
    </row>
    <row r="44189" spans="56:142" x14ac:dyDescent="0.2">
      <c r="BD44189" s="325"/>
      <c r="EL44189" s="325"/>
    </row>
    <row r="44190" spans="56:142" x14ac:dyDescent="0.2">
      <c r="BD44190" s="325"/>
      <c r="EL44190" s="325"/>
    </row>
    <row r="44191" spans="56:142" x14ac:dyDescent="0.2">
      <c r="BD44191" s="325"/>
      <c r="EL44191" s="325"/>
    </row>
    <row r="44192" spans="56:142" x14ac:dyDescent="0.2">
      <c r="BD44192" s="325"/>
      <c r="EL44192" s="325"/>
    </row>
    <row r="44193" spans="56:142" x14ac:dyDescent="0.2">
      <c r="BD44193" s="325"/>
      <c r="EL44193" s="325"/>
    </row>
    <row r="44194" spans="56:142" x14ac:dyDescent="0.2">
      <c r="BD44194" s="325"/>
      <c r="EL44194" s="325"/>
    </row>
    <row r="44195" spans="56:142" x14ac:dyDescent="0.2">
      <c r="BD44195" s="325"/>
      <c r="EL44195" s="325"/>
    </row>
    <row r="44196" spans="56:142" x14ac:dyDescent="0.2">
      <c r="BD44196" s="325"/>
      <c r="EL44196" s="325"/>
    </row>
    <row r="44197" spans="56:142" x14ac:dyDescent="0.2">
      <c r="BD44197" s="325"/>
      <c r="EL44197" s="325"/>
    </row>
    <row r="44198" spans="56:142" x14ac:dyDescent="0.2">
      <c r="BD44198" s="325"/>
      <c r="EL44198" s="325"/>
    </row>
    <row r="44199" spans="56:142" x14ac:dyDescent="0.2">
      <c r="BD44199" s="325"/>
      <c r="EL44199" s="325"/>
    </row>
    <row r="44200" spans="56:142" x14ac:dyDescent="0.2">
      <c r="BD44200" s="325"/>
      <c r="EL44200" s="325"/>
    </row>
    <row r="44201" spans="56:142" x14ac:dyDescent="0.2">
      <c r="BD44201" s="325"/>
      <c r="EL44201" s="325"/>
    </row>
    <row r="44202" spans="56:142" x14ac:dyDescent="0.2">
      <c r="BD44202" s="325"/>
      <c r="EL44202" s="325"/>
    </row>
    <row r="44203" spans="56:142" x14ac:dyDescent="0.2">
      <c r="BD44203" s="325"/>
      <c r="EL44203" s="325"/>
    </row>
    <row r="44204" spans="56:142" x14ac:dyDescent="0.2">
      <c r="BD44204" s="325"/>
      <c r="EL44204" s="325"/>
    </row>
    <row r="44205" spans="56:142" x14ac:dyDescent="0.2">
      <c r="BD44205" s="325"/>
      <c r="EL44205" s="325"/>
    </row>
    <row r="44206" spans="56:142" x14ac:dyDescent="0.2">
      <c r="BD44206" s="325"/>
      <c r="EL44206" s="325"/>
    </row>
    <row r="44207" spans="56:142" x14ac:dyDescent="0.2">
      <c r="BD44207" s="325"/>
      <c r="EL44207" s="325"/>
    </row>
    <row r="44208" spans="56:142" x14ac:dyDescent="0.2">
      <c r="BD44208" s="325"/>
      <c r="EL44208" s="325"/>
    </row>
    <row r="44209" spans="56:142" x14ac:dyDescent="0.2">
      <c r="BD44209" s="325"/>
      <c r="EL44209" s="325"/>
    </row>
    <row r="44210" spans="56:142" x14ac:dyDescent="0.2">
      <c r="BD44210" s="325"/>
      <c r="EL44210" s="325"/>
    </row>
    <row r="44211" spans="56:142" x14ac:dyDescent="0.2">
      <c r="BD44211" s="325"/>
      <c r="EL44211" s="325"/>
    </row>
    <row r="44212" spans="56:142" x14ac:dyDescent="0.2">
      <c r="BD44212" s="325"/>
      <c r="EL44212" s="325"/>
    </row>
    <row r="44213" spans="56:142" x14ac:dyDescent="0.2">
      <c r="BD44213" s="325"/>
      <c r="EL44213" s="325"/>
    </row>
    <row r="44214" spans="56:142" x14ac:dyDescent="0.2">
      <c r="BD44214" s="325"/>
      <c r="EL44214" s="325"/>
    </row>
    <row r="44215" spans="56:142" x14ac:dyDescent="0.2">
      <c r="BD44215" s="325"/>
      <c r="EL44215" s="325"/>
    </row>
    <row r="44216" spans="56:142" x14ac:dyDescent="0.2">
      <c r="BD44216" s="325"/>
      <c r="EL44216" s="325"/>
    </row>
    <row r="44217" spans="56:142" x14ac:dyDescent="0.2">
      <c r="BD44217" s="325"/>
      <c r="EL44217" s="325"/>
    </row>
    <row r="44218" spans="56:142" x14ac:dyDescent="0.2">
      <c r="BD44218" s="325"/>
      <c r="EL44218" s="325"/>
    </row>
    <row r="44219" spans="56:142" x14ac:dyDescent="0.2">
      <c r="BD44219" s="325"/>
      <c r="EL44219" s="325"/>
    </row>
    <row r="44220" spans="56:142" x14ac:dyDescent="0.2">
      <c r="BD44220" s="325"/>
      <c r="EL44220" s="325"/>
    </row>
    <row r="44221" spans="56:142" x14ac:dyDescent="0.2">
      <c r="BD44221" s="325"/>
      <c r="EL44221" s="325"/>
    </row>
    <row r="44222" spans="56:142" x14ac:dyDescent="0.2">
      <c r="BD44222" s="325"/>
      <c r="EL44222" s="325"/>
    </row>
    <row r="44223" spans="56:142" x14ac:dyDescent="0.2">
      <c r="BD44223" s="325"/>
      <c r="EL44223" s="325"/>
    </row>
    <row r="44224" spans="56:142" x14ac:dyDescent="0.2">
      <c r="BD44224" s="325"/>
      <c r="EL44224" s="325"/>
    </row>
    <row r="44225" spans="56:142" x14ac:dyDescent="0.2">
      <c r="BD44225" s="325"/>
      <c r="EL44225" s="325"/>
    </row>
    <row r="44226" spans="56:142" x14ac:dyDescent="0.2">
      <c r="BD44226" s="325"/>
      <c r="EL44226" s="325"/>
    </row>
    <row r="44227" spans="56:142" x14ac:dyDescent="0.2">
      <c r="BD44227" s="325"/>
      <c r="EL44227" s="325"/>
    </row>
    <row r="44228" spans="56:142" x14ac:dyDescent="0.2">
      <c r="BD44228" s="325"/>
      <c r="EL44228" s="325"/>
    </row>
    <row r="44229" spans="56:142" x14ac:dyDescent="0.2">
      <c r="BD44229" s="325"/>
      <c r="EL44229" s="325"/>
    </row>
    <row r="44230" spans="56:142" x14ac:dyDescent="0.2">
      <c r="BD44230" s="325"/>
      <c r="EL44230" s="325"/>
    </row>
    <row r="44231" spans="56:142" x14ac:dyDescent="0.2">
      <c r="BD44231" s="325"/>
      <c r="EL44231" s="325"/>
    </row>
    <row r="44232" spans="56:142" x14ac:dyDescent="0.2">
      <c r="BD44232" s="325"/>
      <c r="EL44232" s="325"/>
    </row>
    <row r="44233" spans="56:142" x14ac:dyDescent="0.2">
      <c r="BD44233" s="325"/>
      <c r="EL44233" s="325"/>
    </row>
    <row r="44234" spans="56:142" x14ac:dyDescent="0.2">
      <c r="BD44234" s="325"/>
      <c r="EL44234" s="325"/>
    </row>
    <row r="44235" spans="56:142" x14ac:dyDescent="0.2">
      <c r="BD44235" s="325"/>
      <c r="EL44235" s="325"/>
    </row>
    <row r="44236" spans="56:142" x14ac:dyDescent="0.2">
      <c r="BD44236" s="325"/>
      <c r="EL44236" s="325"/>
    </row>
    <row r="44237" spans="56:142" x14ac:dyDescent="0.2">
      <c r="BD44237" s="325"/>
      <c r="EL44237" s="325"/>
    </row>
    <row r="44238" spans="56:142" x14ac:dyDescent="0.2">
      <c r="BD44238" s="325"/>
      <c r="EL44238" s="325"/>
    </row>
    <row r="44239" spans="56:142" x14ac:dyDescent="0.2">
      <c r="BD44239" s="325"/>
      <c r="EL44239" s="325"/>
    </row>
    <row r="44240" spans="56:142" x14ac:dyDescent="0.2">
      <c r="BD44240" s="325"/>
      <c r="EL44240" s="325"/>
    </row>
    <row r="44241" spans="56:142" x14ac:dyDescent="0.2">
      <c r="BD44241" s="325"/>
      <c r="EL44241" s="325"/>
    </row>
    <row r="44242" spans="56:142" x14ac:dyDescent="0.2">
      <c r="BD44242" s="325"/>
      <c r="EL44242" s="325"/>
    </row>
    <row r="44243" spans="56:142" x14ac:dyDescent="0.2">
      <c r="BD44243" s="325"/>
      <c r="EL44243" s="325"/>
    </row>
    <row r="44244" spans="56:142" x14ac:dyDescent="0.2">
      <c r="BD44244" s="325"/>
      <c r="EL44244" s="325"/>
    </row>
    <row r="44245" spans="56:142" x14ac:dyDescent="0.2">
      <c r="BD44245" s="325"/>
      <c r="EL44245" s="325"/>
    </row>
    <row r="44246" spans="56:142" x14ac:dyDescent="0.2">
      <c r="BD44246" s="325"/>
      <c r="EL44246" s="325"/>
    </row>
    <row r="44247" spans="56:142" x14ac:dyDescent="0.2">
      <c r="BD44247" s="325"/>
      <c r="EL44247" s="325"/>
    </row>
    <row r="44248" spans="56:142" x14ac:dyDescent="0.2">
      <c r="BD44248" s="325"/>
      <c r="EL44248" s="325"/>
    </row>
    <row r="44249" spans="56:142" x14ac:dyDescent="0.2">
      <c r="BD44249" s="325"/>
      <c r="EL44249" s="325"/>
    </row>
    <row r="44250" spans="56:142" x14ac:dyDescent="0.2">
      <c r="BD44250" s="325"/>
      <c r="EL44250" s="325"/>
    </row>
    <row r="44251" spans="56:142" x14ac:dyDescent="0.2">
      <c r="BD44251" s="325"/>
      <c r="EL44251" s="325"/>
    </row>
    <row r="44252" spans="56:142" x14ac:dyDescent="0.2">
      <c r="BD44252" s="325"/>
      <c r="EL44252" s="325"/>
    </row>
    <row r="44253" spans="56:142" x14ac:dyDescent="0.2">
      <c r="BD44253" s="325"/>
      <c r="EL44253" s="325"/>
    </row>
    <row r="44254" spans="56:142" x14ac:dyDescent="0.2">
      <c r="BD44254" s="325"/>
      <c r="EL44254" s="325"/>
    </row>
    <row r="44255" spans="56:142" x14ac:dyDescent="0.2">
      <c r="BD44255" s="325"/>
      <c r="EL44255" s="325"/>
    </row>
    <row r="44256" spans="56:142" x14ac:dyDescent="0.2">
      <c r="BD44256" s="325"/>
      <c r="EL44256" s="325"/>
    </row>
    <row r="44257" spans="56:142" x14ac:dyDescent="0.2">
      <c r="BD44257" s="325"/>
      <c r="EL44257" s="325"/>
    </row>
    <row r="44258" spans="56:142" x14ac:dyDescent="0.2">
      <c r="BD44258" s="325"/>
      <c r="EL44258" s="325"/>
    </row>
    <row r="44259" spans="56:142" x14ac:dyDescent="0.2">
      <c r="BD44259" s="325"/>
      <c r="EL44259" s="325"/>
    </row>
    <row r="44260" spans="56:142" x14ac:dyDescent="0.2">
      <c r="BD44260" s="325"/>
      <c r="EL44260" s="325"/>
    </row>
    <row r="44261" spans="56:142" x14ac:dyDescent="0.2">
      <c r="BD44261" s="325"/>
      <c r="EL44261" s="325"/>
    </row>
    <row r="44262" spans="56:142" x14ac:dyDescent="0.2">
      <c r="BD44262" s="325"/>
      <c r="EL44262" s="325"/>
    </row>
    <row r="44263" spans="56:142" x14ac:dyDescent="0.2">
      <c r="BD44263" s="325"/>
      <c r="EL44263" s="325"/>
    </row>
    <row r="44264" spans="56:142" x14ac:dyDescent="0.2">
      <c r="BD44264" s="325"/>
      <c r="EL44264" s="325"/>
    </row>
    <row r="44265" spans="56:142" x14ac:dyDescent="0.2">
      <c r="BD44265" s="325"/>
      <c r="EL44265" s="325"/>
    </row>
    <row r="44266" spans="56:142" x14ac:dyDescent="0.2">
      <c r="BD44266" s="325"/>
      <c r="EL44266" s="325"/>
    </row>
    <row r="44267" spans="56:142" x14ac:dyDescent="0.2">
      <c r="BD44267" s="325"/>
      <c r="EL44267" s="325"/>
    </row>
    <row r="44268" spans="56:142" x14ac:dyDescent="0.2">
      <c r="BD44268" s="325"/>
      <c r="EL44268" s="325"/>
    </row>
    <row r="44269" spans="56:142" x14ac:dyDescent="0.2">
      <c r="BD44269" s="325"/>
      <c r="EL44269" s="325"/>
    </row>
    <row r="44270" spans="56:142" x14ac:dyDescent="0.2">
      <c r="BD44270" s="325"/>
      <c r="EL44270" s="325"/>
    </row>
    <row r="44271" spans="56:142" x14ac:dyDescent="0.2">
      <c r="BD44271" s="325"/>
      <c r="EL44271" s="325"/>
    </row>
    <row r="44272" spans="56:142" x14ac:dyDescent="0.2">
      <c r="BD44272" s="325"/>
      <c r="EL44272" s="325"/>
    </row>
    <row r="44273" spans="56:142" x14ac:dyDescent="0.2">
      <c r="BD44273" s="325"/>
      <c r="EL44273" s="325"/>
    </row>
    <row r="44274" spans="56:142" x14ac:dyDescent="0.2">
      <c r="BD44274" s="325"/>
      <c r="EL44274" s="325"/>
    </row>
    <row r="44275" spans="56:142" x14ac:dyDescent="0.2">
      <c r="BD44275" s="325"/>
      <c r="EL44275" s="325"/>
    </row>
    <row r="44276" spans="56:142" x14ac:dyDescent="0.2">
      <c r="BD44276" s="325"/>
      <c r="EL44276" s="325"/>
    </row>
    <row r="44277" spans="56:142" x14ac:dyDescent="0.2">
      <c r="BD44277" s="325"/>
      <c r="EL44277" s="325"/>
    </row>
    <row r="44278" spans="56:142" x14ac:dyDescent="0.2">
      <c r="BD44278" s="325"/>
      <c r="EL44278" s="325"/>
    </row>
    <row r="44279" spans="56:142" x14ac:dyDescent="0.2">
      <c r="BD44279" s="325"/>
      <c r="EL44279" s="325"/>
    </row>
    <row r="44280" spans="56:142" x14ac:dyDescent="0.2">
      <c r="BD44280" s="325"/>
      <c r="EL44280" s="325"/>
    </row>
    <row r="44281" spans="56:142" x14ac:dyDescent="0.2">
      <c r="BD44281" s="325"/>
      <c r="EL44281" s="325"/>
    </row>
    <row r="44282" spans="56:142" x14ac:dyDescent="0.2">
      <c r="BD44282" s="325"/>
      <c r="EL44282" s="325"/>
    </row>
    <row r="44283" spans="56:142" x14ac:dyDescent="0.2">
      <c r="BD44283" s="325"/>
      <c r="EL44283" s="325"/>
    </row>
    <row r="44284" spans="56:142" x14ac:dyDescent="0.2">
      <c r="BD44284" s="325"/>
      <c r="EL44284" s="325"/>
    </row>
    <row r="44285" spans="56:142" x14ac:dyDescent="0.2">
      <c r="BD44285" s="325"/>
      <c r="EL44285" s="325"/>
    </row>
    <row r="44286" spans="56:142" x14ac:dyDescent="0.2">
      <c r="BD44286" s="325"/>
      <c r="EL44286" s="325"/>
    </row>
    <row r="44287" spans="56:142" x14ac:dyDescent="0.2">
      <c r="BD44287" s="325"/>
      <c r="EL44287" s="325"/>
    </row>
    <row r="44288" spans="56:142" x14ac:dyDescent="0.2">
      <c r="BD44288" s="325"/>
      <c r="EL44288" s="325"/>
    </row>
    <row r="44289" spans="56:142" x14ac:dyDescent="0.2">
      <c r="BD44289" s="325"/>
      <c r="EL44289" s="325"/>
    </row>
    <row r="44290" spans="56:142" x14ac:dyDescent="0.2">
      <c r="BD44290" s="325"/>
      <c r="EL44290" s="325"/>
    </row>
    <row r="44291" spans="56:142" x14ac:dyDescent="0.2">
      <c r="BD44291" s="325"/>
      <c r="EL44291" s="325"/>
    </row>
    <row r="44292" spans="56:142" x14ac:dyDescent="0.2">
      <c r="BD44292" s="325"/>
      <c r="EL44292" s="325"/>
    </row>
    <row r="44293" spans="56:142" x14ac:dyDescent="0.2">
      <c r="BD44293" s="325"/>
      <c r="EL44293" s="325"/>
    </row>
    <row r="44294" spans="56:142" x14ac:dyDescent="0.2">
      <c r="BD44294" s="325"/>
      <c r="EL44294" s="325"/>
    </row>
    <row r="44295" spans="56:142" x14ac:dyDescent="0.2">
      <c r="BD44295" s="325"/>
      <c r="EL44295" s="325"/>
    </row>
    <row r="44296" spans="56:142" x14ac:dyDescent="0.2">
      <c r="BD44296" s="325"/>
      <c r="EL44296" s="325"/>
    </row>
    <row r="44297" spans="56:142" x14ac:dyDescent="0.2">
      <c r="BD44297" s="325"/>
      <c r="EL44297" s="325"/>
    </row>
    <row r="44298" spans="56:142" x14ac:dyDescent="0.2">
      <c r="BD44298" s="325"/>
      <c r="EL44298" s="325"/>
    </row>
    <row r="44299" spans="56:142" x14ac:dyDescent="0.2">
      <c r="BD44299" s="325"/>
      <c r="EL44299" s="325"/>
    </row>
    <row r="44300" spans="56:142" x14ac:dyDescent="0.2">
      <c r="BD44300" s="325"/>
      <c r="EL44300" s="325"/>
    </row>
    <row r="44301" spans="56:142" x14ac:dyDescent="0.2">
      <c r="BD44301" s="325"/>
      <c r="EL44301" s="325"/>
    </row>
    <row r="44302" spans="56:142" x14ac:dyDescent="0.2">
      <c r="BD44302" s="325"/>
      <c r="EL44302" s="325"/>
    </row>
    <row r="44303" spans="56:142" x14ac:dyDescent="0.2">
      <c r="BD44303" s="325"/>
      <c r="EL44303" s="325"/>
    </row>
    <row r="44304" spans="56:142" x14ac:dyDescent="0.2">
      <c r="BD44304" s="325"/>
      <c r="EL44304" s="325"/>
    </row>
    <row r="44305" spans="56:142" x14ac:dyDescent="0.2">
      <c r="BD44305" s="325"/>
      <c r="EL44305" s="325"/>
    </row>
    <row r="44306" spans="56:142" x14ac:dyDescent="0.2">
      <c r="BD44306" s="325"/>
      <c r="EL44306" s="325"/>
    </row>
    <row r="44307" spans="56:142" x14ac:dyDescent="0.2">
      <c r="BD44307" s="325"/>
      <c r="EL44307" s="325"/>
    </row>
    <row r="44308" spans="56:142" x14ac:dyDescent="0.2">
      <c r="BD44308" s="325"/>
      <c r="EL44308" s="325"/>
    </row>
    <row r="44309" spans="56:142" x14ac:dyDescent="0.2">
      <c r="BD44309" s="325"/>
      <c r="EL44309" s="325"/>
    </row>
    <row r="44310" spans="56:142" x14ac:dyDescent="0.2">
      <c r="BD44310" s="325"/>
      <c r="EL44310" s="325"/>
    </row>
    <row r="44311" spans="56:142" x14ac:dyDescent="0.2">
      <c r="BD44311" s="325"/>
      <c r="EL44311" s="325"/>
    </row>
    <row r="44312" spans="56:142" x14ac:dyDescent="0.2">
      <c r="BD44312" s="325"/>
      <c r="EL44312" s="325"/>
    </row>
    <row r="44313" spans="56:142" x14ac:dyDescent="0.2">
      <c r="BD44313" s="325"/>
      <c r="EL44313" s="325"/>
    </row>
    <row r="44314" spans="56:142" x14ac:dyDescent="0.2">
      <c r="BD44314" s="325"/>
      <c r="EL44314" s="325"/>
    </row>
    <row r="44315" spans="56:142" x14ac:dyDescent="0.2">
      <c r="BD44315" s="325"/>
      <c r="EL44315" s="325"/>
    </row>
    <row r="44316" spans="56:142" x14ac:dyDescent="0.2">
      <c r="BD44316" s="325"/>
      <c r="EL44316" s="325"/>
    </row>
    <row r="44317" spans="56:142" x14ac:dyDescent="0.2">
      <c r="BD44317" s="325"/>
      <c r="EL44317" s="325"/>
    </row>
    <row r="44318" spans="56:142" x14ac:dyDescent="0.2">
      <c r="BD44318" s="325"/>
      <c r="EL44318" s="325"/>
    </row>
    <row r="44319" spans="56:142" x14ac:dyDescent="0.2">
      <c r="BD44319" s="325"/>
      <c r="EL44319" s="325"/>
    </row>
    <row r="44320" spans="56:142" x14ac:dyDescent="0.2">
      <c r="BD44320" s="325"/>
      <c r="EL44320" s="325"/>
    </row>
    <row r="44321" spans="56:142" x14ac:dyDescent="0.2">
      <c r="BD44321" s="325"/>
      <c r="EL44321" s="325"/>
    </row>
    <row r="44322" spans="56:142" x14ac:dyDescent="0.2">
      <c r="BD44322" s="325"/>
      <c r="EL44322" s="325"/>
    </row>
    <row r="44323" spans="56:142" x14ac:dyDescent="0.2">
      <c r="BD44323" s="325"/>
      <c r="EL44323" s="325"/>
    </row>
    <row r="44324" spans="56:142" x14ac:dyDescent="0.2">
      <c r="BD44324" s="325"/>
      <c r="EL44324" s="325"/>
    </row>
    <row r="44325" spans="56:142" x14ac:dyDescent="0.2">
      <c r="BD44325" s="325"/>
      <c r="EL44325" s="325"/>
    </row>
    <row r="44326" spans="56:142" x14ac:dyDescent="0.2">
      <c r="BD44326" s="325"/>
      <c r="EL44326" s="325"/>
    </row>
    <row r="44327" spans="56:142" x14ac:dyDescent="0.2">
      <c r="BD44327" s="325"/>
      <c r="EL44327" s="325"/>
    </row>
    <row r="44328" spans="56:142" x14ac:dyDescent="0.2">
      <c r="BD44328" s="325"/>
      <c r="EL44328" s="325"/>
    </row>
    <row r="44329" spans="56:142" x14ac:dyDescent="0.2">
      <c r="BD44329" s="325"/>
      <c r="EL44329" s="325"/>
    </row>
    <row r="44330" spans="56:142" x14ac:dyDescent="0.2">
      <c r="BD44330" s="325"/>
      <c r="EL44330" s="325"/>
    </row>
    <row r="44331" spans="56:142" x14ac:dyDescent="0.2">
      <c r="BD44331" s="325"/>
      <c r="EL44331" s="325"/>
    </row>
    <row r="44332" spans="56:142" x14ac:dyDescent="0.2">
      <c r="BD44332" s="325"/>
      <c r="EL44332" s="325"/>
    </row>
    <row r="44333" spans="56:142" x14ac:dyDescent="0.2">
      <c r="BD44333" s="325"/>
      <c r="EL44333" s="325"/>
    </row>
    <row r="44334" spans="56:142" x14ac:dyDescent="0.2">
      <c r="BD44334" s="325"/>
      <c r="EL44334" s="325"/>
    </row>
    <row r="44335" spans="56:142" x14ac:dyDescent="0.2">
      <c r="BD44335" s="325"/>
      <c r="EL44335" s="325"/>
    </row>
    <row r="44336" spans="56:142" x14ac:dyDescent="0.2">
      <c r="BD44336" s="325"/>
      <c r="EL44336" s="325"/>
    </row>
    <row r="44337" spans="56:142" x14ac:dyDescent="0.2">
      <c r="BD44337" s="325"/>
      <c r="EL44337" s="325"/>
    </row>
    <row r="44338" spans="56:142" x14ac:dyDescent="0.2">
      <c r="BD44338" s="325"/>
      <c r="EL44338" s="325"/>
    </row>
    <row r="44339" spans="56:142" x14ac:dyDescent="0.2">
      <c r="BD44339" s="325"/>
      <c r="EL44339" s="325"/>
    </row>
    <row r="44340" spans="56:142" x14ac:dyDescent="0.2">
      <c r="BD44340" s="325"/>
      <c r="EL44340" s="325"/>
    </row>
    <row r="44341" spans="56:142" x14ac:dyDescent="0.2">
      <c r="BD44341" s="325"/>
      <c r="EL44341" s="325"/>
    </row>
    <row r="44342" spans="56:142" x14ac:dyDescent="0.2">
      <c r="BD44342" s="325"/>
      <c r="EL44342" s="325"/>
    </row>
    <row r="44343" spans="56:142" x14ac:dyDescent="0.2">
      <c r="BD44343" s="325"/>
      <c r="EL44343" s="325"/>
    </row>
    <row r="44344" spans="56:142" x14ac:dyDescent="0.2">
      <c r="BD44344" s="325"/>
      <c r="EL44344" s="325"/>
    </row>
    <row r="44345" spans="56:142" x14ac:dyDescent="0.2">
      <c r="BD44345" s="325"/>
      <c r="EL44345" s="325"/>
    </row>
    <row r="44346" spans="56:142" x14ac:dyDescent="0.2">
      <c r="BD44346" s="325"/>
      <c r="EL44346" s="325"/>
    </row>
    <row r="44347" spans="56:142" x14ac:dyDescent="0.2">
      <c r="BD44347" s="325"/>
      <c r="EL44347" s="325"/>
    </row>
    <row r="44348" spans="56:142" x14ac:dyDescent="0.2">
      <c r="BD44348" s="325"/>
      <c r="EL44348" s="325"/>
    </row>
    <row r="44349" spans="56:142" x14ac:dyDescent="0.2">
      <c r="BD44349" s="325"/>
      <c r="EL44349" s="325"/>
    </row>
    <row r="44350" spans="56:142" x14ac:dyDescent="0.2">
      <c r="BD44350" s="325"/>
      <c r="EL44350" s="325"/>
    </row>
    <row r="44351" spans="56:142" x14ac:dyDescent="0.2">
      <c r="BD44351" s="325"/>
      <c r="EL44351" s="325"/>
    </row>
    <row r="44352" spans="56:142" x14ac:dyDescent="0.2">
      <c r="BD44352" s="325"/>
      <c r="EL44352" s="325"/>
    </row>
    <row r="44353" spans="56:142" x14ac:dyDescent="0.2">
      <c r="BD44353" s="325"/>
      <c r="EL44353" s="325"/>
    </row>
    <row r="44354" spans="56:142" x14ac:dyDescent="0.2">
      <c r="BD44354" s="325"/>
      <c r="EL44354" s="325"/>
    </row>
    <row r="44355" spans="56:142" x14ac:dyDescent="0.2">
      <c r="BD44355" s="325"/>
      <c r="EL44355" s="325"/>
    </row>
    <row r="44356" spans="56:142" x14ac:dyDescent="0.2">
      <c r="BD44356" s="325"/>
      <c r="EL44356" s="325"/>
    </row>
    <row r="44357" spans="56:142" x14ac:dyDescent="0.2">
      <c r="BD44357" s="325"/>
      <c r="EL44357" s="325"/>
    </row>
    <row r="44358" spans="56:142" x14ac:dyDescent="0.2">
      <c r="BD44358" s="325"/>
      <c r="EL44358" s="325"/>
    </row>
    <row r="44359" spans="56:142" x14ac:dyDescent="0.2">
      <c r="BD44359" s="325"/>
      <c r="EL44359" s="325"/>
    </row>
    <row r="44360" spans="56:142" x14ac:dyDescent="0.2">
      <c r="BD44360" s="325"/>
      <c r="EL44360" s="325"/>
    </row>
    <row r="44361" spans="56:142" x14ac:dyDescent="0.2">
      <c r="BD44361" s="325"/>
      <c r="EL44361" s="325"/>
    </row>
    <row r="44362" spans="56:142" x14ac:dyDescent="0.2">
      <c r="BD44362" s="325"/>
      <c r="EL44362" s="325"/>
    </row>
    <row r="44363" spans="56:142" x14ac:dyDescent="0.2">
      <c r="BD44363" s="325"/>
      <c r="EL44363" s="325"/>
    </row>
    <row r="44364" spans="56:142" x14ac:dyDescent="0.2">
      <c r="BD44364" s="325"/>
      <c r="EL44364" s="325"/>
    </row>
    <row r="44365" spans="56:142" x14ac:dyDescent="0.2">
      <c r="BD44365" s="325"/>
      <c r="EL44365" s="325"/>
    </row>
    <row r="44366" spans="56:142" x14ac:dyDescent="0.2">
      <c r="BD44366" s="325"/>
      <c r="EL44366" s="325"/>
    </row>
    <row r="44367" spans="56:142" x14ac:dyDescent="0.2">
      <c r="BD44367" s="325"/>
      <c r="EL44367" s="325"/>
    </row>
    <row r="44368" spans="56:142" x14ac:dyDescent="0.2">
      <c r="BD44368" s="325"/>
      <c r="EL44368" s="325"/>
    </row>
    <row r="44369" spans="56:142" x14ac:dyDescent="0.2">
      <c r="BD44369" s="325"/>
      <c r="EL44369" s="325"/>
    </row>
    <row r="44370" spans="56:142" x14ac:dyDescent="0.2">
      <c r="BD44370" s="325"/>
      <c r="EL44370" s="325"/>
    </row>
    <row r="44371" spans="56:142" x14ac:dyDescent="0.2">
      <c r="BD44371" s="325"/>
      <c r="EL44371" s="325"/>
    </row>
    <row r="44372" spans="56:142" x14ac:dyDescent="0.2">
      <c r="BD44372" s="325"/>
      <c r="EL44372" s="325"/>
    </row>
    <row r="44373" spans="56:142" x14ac:dyDescent="0.2">
      <c r="BD44373" s="325"/>
      <c r="EL44373" s="325"/>
    </row>
    <row r="44374" spans="56:142" x14ac:dyDescent="0.2">
      <c r="BD44374" s="325"/>
      <c r="EL44374" s="325"/>
    </row>
    <row r="44375" spans="56:142" x14ac:dyDescent="0.2">
      <c r="BD44375" s="325"/>
      <c r="EL44375" s="325"/>
    </row>
    <row r="44376" spans="56:142" x14ac:dyDescent="0.2">
      <c r="BD44376" s="325"/>
      <c r="EL44376" s="325"/>
    </row>
    <row r="44377" spans="56:142" x14ac:dyDescent="0.2">
      <c r="BD44377" s="325"/>
      <c r="EL44377" s="325"/>
    </row>
    <row r="44378" spans="56:142" x14ac:dyDescent="0.2">
      <c r="BD44378" s="325"/>
      <c r="EL44378" s="325"/>
    </row>
    <row r="44379" spans="56:142" x14ac:dyDescent="0.2">
      <c r="BD44379" s="325"/>
      <c r="EL44379" s="325"/>
    </row>
    <row r="44380" spans="56:142" x14ac:dyDescent="0.2">
      <c r="BD44380" s="325"/>
      <c r="EL44380" s="325"/>
    </row>
    <row r="44381" spans="56:142" x14ac:dyDescent="0.2">
      <c r="BD44381" s="325"/>
      <c r="EL44381" s="325"/>
    </row>
    <row r="44382" spans="56:142" x14ac:dyDescent="0.2">
      <c r="BD44382" s="325"/>
      <c r="EL44382" s="325"/>
    </row>
    <row r="44383" spans="56:142" x14ac:dyDescent="0.2">
      <c r="BD44383" s="325"/>
      <c r="EL44383" s="325"/>
    </row>
    <row r="44384" spans="56:142" x14ac:dyDescent="0.2">
      <c r="BD44384" s="325"/>
      <c r="EL44384" s="325"/>
    </row>
    <row r="44385" spans="56:142" x14ac:dyDescent="0.2">
      <c r="BD44385" s="325"/>
      <c r="EL44385" s="325"/>
    </row>
    <row r="44386" spans="56:142" x14ac:dyDescent="0.2">
      <c r="BD44386" s="325"/>
      <c r="EL44386" s="325"/>
    </row>
    <row r="44387" spans="56:142" x14ac:dyDescent="0.2">
      <c r="BD44387" s="325"/>
      <c r="EL44387" s="325"/>
    </row>
    <row r="44388" spans="56:142" x14ac:dyDescent="0.2">
      <c r="BD44388" s="325"/>
      <c r="EL44388" s="325"/>
    </row>
    <row r="44389" spans="56:142" x14ac:dyDescent="0.2">
      <c r="BD44389" s="325"/>
      <c r="EL44389" s="325"/>
    </row>
    <row r="44390" spans="56:142" x14ac:dyDescent="0.2">
      <c r="BD44390" s="325"/>
      <c r="EL44390" s="325"/>
    </row>
    <row r="44391" spans="56:142" x14ac:dyDescent="0.2">
      <c r="BD44391" s="325"/>
      <c r="EL44391" s="325"/>
    </row>
    <row r="44392" spans="56:142" x14ac:dyDescent="0.2">
      <c r="BD44392" s="325"/>
      <c r="EL44392" s="325"/>
    </row>
    <row r="44393" spans="56:142" x14ac:dyDescent="0.2">
      <c r="BD44393" s="325"/>
      <c r="EL44393" s="325"/>
    </row>
    <row r="44394" spans="56:142" x14ac:dyDescent="0.2">
      <c r="BD44394" s="325"/>
      <c r="EL44394" s="325"/>
    </row>
    <row r="44395" spans="56:142" x14ac:dyDescent="0.2">
      <c r="BD44395" s="325"/>
      <c r="EL44395" s="325"/>
    </row>
    <row r="44396" spans="56:142" x14ac:dyDescent="0.2">
      <c r="BD44396" s="325"/>
      <c r="EL44396" s="325"/>
    </row>
    <row r="44397" spans="56:142" x14ac:dyDescent="0.2">
      <c r="BD44397" s="325"/>
      <c r="EL44397" s="325"/>
    </row>
    <row r="44398" spans="56:142" x14ac:dyDescent="0.2">
      <c r="BD44398" s="325"/>
      <c r="EL44398" s="325"/>
    </row>
    <row r="44399" spans="56:142" x14ac:dyDescent="0.2">
      <c r="BD44399" s="325"/>
      <c r="EL44399" s="325"/>
    </row>
    <row r="44400" spans="56:142" x14ac:dyDescent="0.2">
      <c r="BD44400" s="325"/>
      <c r="EL44400" s="325"/>
    </row>
    <row r="44401" spans="56:142" x14ac:dyDescent="0.2">
      <c r="BD44401" s="325"/>
      <c r="EL44401" s="325"/>
    </row>
    <row r="44402" spans="56:142" x14ac:dyDescent="0.2">
      <c r="BD44402" s="325"/>
      <c r="EL44402" s="325"/>
    </row>
    <row r="44403" spans="56:142" x14ac:dyDescent="0.2">
      <c r="BD44403" s="325"/>
      <c r="EL44403" s="325"/>
    </row>
    <row r="44404" spans="56:142" x14ac:dyDescent="0.2">
      <c r="BD44404" s="325"/>
      <c r="EL44404" s="325"/>
    </row>
    <row r="44405" spans="56:142" x14ac:dyDescent="0.2">
      <c r="BD44405" s="325"/>
      <c r="EL44405" s="325"/>
    </row>
    <row r="44406" spans="56:142" x14ac:dyDescent="0.2">
      <c r="BD44406" s="325"/>
      <c r="EL44406" s="325"/>
    </row>
    <row r="44407" spans="56:142" x14ac:dyDescent="0.2">
      <c r="BD44407" s="325"/>
      <c r="EL44407" s="325"/>
    </row>
    <row r="44408" spans="56:142" x14ac:dyDescent="0.2">
      <c r="BD44408" s="325"/>
      <c r="EL44408" s="325"/>
    </row>
    <row r="44409" spans="56:142" x14ac:dyDescent="0.2">
      <c r="BD44409" s="325"/>
      <c r="EL44409" s="325"/>
    </row>
    <row r="44410" spans="56:142" x14ac:dyDescent="0.2">
      <c r="BD44410" s="325"/>
      <c r="EL44410" s="325"/>
    </row>
    <row r="44411" spans="56:142" x14ac:dyDescent="0.2">
      <c r="BD44411" s="325"/>
      <c r="EL44411" s="325"/>
    </row>
    <row r="44412" spans="56:142" x14ac:dyDescent="0.2">
      <c r="BD44412" s="325"/>
      <c r="EL44412" s="325"/>
    </row>
    <row r="44413" spans="56:142" x14ac:dyDescent="0.2">
      <c r="BD44413" s="325"/>
      <c r="EL44413" s="325"/>
    </row>
    <row r="44414" spans="56:142" x14ac:dyDescent="0.2">
      <c r="BD44414" s="325"/>
      <c r="EL44414" s="325"/>
    </row>
    <row r="44415" spans="56:142" x14ac:dyDescent="0.2">
      <c r="BD44415" s="325"/>
      <c r="EL44415" s="325"/>
    </row>
    <row r="44416" spans="56:142" x14ac:dyDescent="0.2">
      <c r="BD44416" s="325"/>
      <c r="EL44416" s="325"/>
    </row>
    <row r="44417" spans="56:142" x14ac:dyDescent="0.2">
      <c r="BD44417" s="325"/>
      <c r="EL44417" s="325"/>
    </row>
    <row r="44418" spans="56:142" x14ac:dyDescent="0.2">
      <c r="BD44418" s="325"/>
      <c r="EL44418" s="325"/>
    </row>
    <row r="44419" spans="56:142" x14ac:dyDescent="0.2">
      <c r="BD44419" s="325"/>
      <c r="EL44419" s="325"/>
    </row>
    <row r="44420" spans="56:142" x14ac:dyDescent="0.2">
      <c r="BD44420" s="325"/>
      <c r="EL44420" s="325"/>
    </row>
    <row r="44421" spans="56:142" x14ac:dyDescent="0.2">
      <c r="BD44421" s="325"/>
      <c r="EL44421" s="325"/>
    </row>
    <row r="44422" spans="56:142" x14ac:dyDescent="0.2">
      <c r="BD44422" s="325"/>
      <c r="EL44422" s="325"/>
    </row>
    <row r="44423" spans="56:142" x14ac:dyDescent="0.2">
      <c r="BD44423" s="325"/>
      <c r="EL44423" s="325"/>
    </row>
    <row r="44424" spans="56:142" x14ac:dyDescent="0.2">
      <c r="BD44424" s="325"/>
      <c r="EL44424" s="325"/>
    </row>
    <row r="44425" spans="56:142" x14ac:dyDescent="0.2">
      <c r="BD44425" s="325"/>
      <c r="EL44425" s="325"/>
    </row>
    <row r="44426" spans="56:142" x14ac:dyDescent="0.2">
      <c r="BD44426" s="325"/>
      <c r="EL44426" s="325"/>
    </row>
    <row r="44427" spans="56:142" x14ac:dyDescent="0.2">
      <c r="BD44427" s="325"/>
      <c r="EL44427" s="325"/>
    </row>
    <row r="44428" spans="56:142" x14ac:dyDescent="0.2">
      <c r="BD44428" s="325"/>
      <c r="EL44428" s="325"/>
    </row>
    <row r="44429" spans="56:142" x14ac:dyDescent="0.2">
      <c r="BD44429" s="325"/>
      <c r="EL44429" s="325"/>
    </row>
    <row r="44430" spans="56:142" x14ac:dyDescent="0.2">
      <c r="BD44430" s="325"/>
      <c r="EL44430" s="325"/>
    </row>
    <row r="44431" spans="56:142" x14ac:dyDescent="0.2">
      <c r="BD44431" s="325"/>
      <c r="EL44431" s="325"/>
    </row>
    <row r="44432" spans="56:142" x14ac:dyDescent="0.2">
      <c r="BD44432" s="325"/>
      <c r="EL44432" s="325"/>
    </row>
    <row r="44433" spans="56:142" x14ac:dyDescent="0.2">
      <c r="BD44433" s="325"/>
      <c r="EL44433" s="325"/>
    </row>
    <row r="44434" spans="56:142" x14ac:dyDescent="0.2">
      <c r="BD44434" s="325"/>
      <c r="EL44434" s="325"/>
    </row>
    <row r="44435" spans="56:142" x14ac:dyDescent="0.2">
      <c r="BD44435" s="325"/>
      <c r="EL44435" s="325"/>
    </row>
    <row r="44436" spans="56:142" x14ac:dyDescent="0.2">
      <c r="BD44436" s="325"/>
      <c r="EL44436" s="325"/>
    </row>
    <row r="44437" spans="56:142" x14ac:dyDescent="0.2">
      <c r="BD44437" s="325"/>
      <c r="EL44437" s="325"/>
    </row>
    <row r="44438" spans="56:142" x14ac:dyDescent="0.2">
      <c r="BD44438" s="325"/>
      <c r="EL44438" s="325"/>
    </row>
    <row r="44439" spans="56:142" x14ac:dyDescent="0.2">
      <c r="BD44439" s="325"/>
      <c r="EL44439" s="325"/>
    </row>
    <row r="44440" spans="56:142" x14ac:dyDescent="0.2">
      <c r="BD44440" s="325"/>
      <c r="EL44440" s="325"/>
    </row>
    <row r="44441" spans="56:142" x14ac:dyDescent="0.2">
      <c r="BD44441" s="325"/>
      <c r="EL44441" s="325"/>
    </row>
    <row r="44442" spans="56:142" x14ac:dyDescent="0.2">
      <c r="BD44442" s="325"/>
      <c r="EL44442" s="325"/>
    </row>
    <row r="44443" spans="56:142" x14ac:dyDescent="0.2">
      <c r="BD44443" s="325"/>
      <c r="EL44443" s="325"/>
    </row>
    <row r="44444" spans="56:142" x14ac:dyDescent="0.2">
      <c r="BD44444" s="325"/>
      <c r="EL44444" s="325"/>
    </row>
    <row r="44445" spans="56:142" x14ac:dyDescent="0.2">
      <c r="BD44445" s="325"/>
      <c r="EL44445" s="325"/>
    </row>
    <row r="44446" spans="56:142" x14ac:dyDescent="0.2">
      <c r="BD44446" s="325"/>
      <c r="EL44446" s="325"/>
    </row>
    <row r="44447" spans="56:142" x14ac:dyDescent="0.2">
      <c r="BD44447" s="325"/>
      <c r="EL44447" s="325"/>
    </row>
    <row r="44448" spans="56:142" x14ac:dyDescent="0.2">
      <c r="BD44448" s="325"/>
      <c r="EL44448" s="325"/>
    </row>
    <row r="44449" spans="56:142" x14ac:dyDescent="0.2">
      <c r="BD44449" s="325"/>
      <c r="EL44449" s="325"/>
    </row>
    <row r="44450" spans="56:142" x14ac:dyDescent="0.2">
      <c r="BD44450" s="325"/>
      <c r="EL44450" s="325"/>
    </row>
    <row r="44451" spans="56:142" x14ac:dyDescent="0.2">
      <c r="BD44451" s="325"/>
      <c r="EL44451" s="325"/>
    </row>
    <row r="44452" spans="56:142" x14ac:dyDescent="0.2">
      <c r="BD44452" s="325"/>
      <c r="EL44452" s="325"/>
    </row>
    <row r="44453" spans="56:142" x14ac:dyDescent="0.2">
      <c r="BD44453" s="325"/>
      <c r="EL44453" s="325"/>
    </row>
    <row r="44454" spans="56:142" x14ac:dyDescent="0.2">
      <c r="BD44454" s="325"/>
      <c r="EL44454" s="325"/>
    </row>
    <row r="44455" spans="56:142" x14ac:dyDescent="0.2">
      <c r="BD44455" s="325"/>
      <c r="EL44455" s="325"/>
    </row>
    <row r="44456" spans="56:142" x14ac:dyDescent="0.2">
      <c r="BD44456" s="325"/>
      <c r="EL44456" s="325"/>
    </row>
    <row r="44457" spans="56:142" x14ac:dyDescent="0.2">
      <c r="BD44457" s="325"/>
      <c r="EL44457" s="325"/>
    </row>
    <row r="44458" spans="56:142" x14ac:dyDescent="0.2">
      <c r="BD44458" s="325"/>
      <c r="EL44458" s="325"/>
    </row>
    <row r="44459" spans="56:142" x14ac:dyDescent="0.2">
      <c r="BD44459" s="325"/>
      <c r="EL44459" s="325"/>
    </row>
    <row r="44460" spans="56:142" x14ac:dyDescent="0.2">
      <c r="BD44460" s="325"/>
      <c r="EL44460" s="325"/>
    </row>
    <row r="44461" spans="56:142" x14ac:dyDescent="0.2">
      <c r="BD44461" s="325"/>
      <c r="EL44461" s="325"/>
    </row>
    <row r="44462" spans="56:142" x14ac:dyDescent="0.2">
      <c r="BD44462" s="325"/>
      <c r="EL44462" s="325"/>
    </row>
    <row r="44463" spans="56:142" x14ac:dyDescent="0.2">
      <c r="BD44463" s="325"/>
      <c r="EL44463" s="325"/>
    </row>
    <row r="44464" spans="56:142" x14ac:dyDescent="0.2">
      <c r="BD44464" s="325"/>
      <c r="EL44464" s="325"/>
    </row>
    <row r="44465" spans="56:142" x14ac:dyDescent="0.2">
      <c r="BD44465" s="325"/>
      <c r="EL44465" s="325"/>
    </row>
    <row r="44466" spans="56:142" x14ac:dyDescent="0.2">
      <c r="BD44466" s="325"/>
      <c r="EL44466" s="325"/>
    </row>
    <row r="44467" spans="56:142" x14ac:dyDescent="0.2">
      <c r="BD44467" s="325"/>
      <c r="EL44467" s="325"/>
    </row>
    <row r="44468" spans="56:142" x14ac:dyDescent="0.2">
      <c r="BD44468" s="325"/>
      <c r="EL44468" s="325"/>
    </row>
    <row r="44469" spans="56:142" x14ac:dyDescent="0.2">
      <c r="BD44469" s="325"/>
      <c r="EL44469" s="325"/>
    </row>
    <row r="44470" spans="56:142" x14ac:dyDescent="0.2">
      <c r="BD44470" s="325"/>
      <c r="EL44470" s="325"/>
    </row>
    <row r="44471" spans="56:142" x14ac:dyDescent="0.2">
      <c r="BD44471" s="325"/>
      <c r="EL44471" s="325"/>
    </row>
    <row r="44472" spans="56:142" x14ac:dyDescent="0.2">
      <c r="BD44472" s="325"/>
      <c r="EL44472" s="325"/>
    </row>
    <row r="44473" spans="56:142" x14ac:dyDescent="0.2">
      <c r="BD44473" s="325"/>
      <c r="EL44473" s="325"/>
    </row>
    <row r="44474" spans="56:142" x14ac:dyDescent="0.2">
      <c r="BD44474" s="325"/>
      <c r="EL44474" s="325"/>
    </row>
    <row r="44475" spans="56:142" x14ac:dyDescent="0.2">
      <c r="BD44475" s="325"/>
      <c r="EL44475" s="325"/>
    </row>
    <row r="44476" spans="56:142" x14ac:dyDescent="0.2">
      <c r="BD44476" s="325"/>
      <c r="EL44476" s="325"/>
    </row>
    <row r="44477" spans="56:142" x14ac:dyDescent="0.2">
      <c r="BD44477" s="325"/>
      <c r="EL44477" s="325"/>
    </row>
    <row r="44478" spans="56:142" x14ac:dyDescent="0.2">
      <c r="BD44478" s="325"/>
      <c r="EL44478" s="325"/>
    </row>
    <row r="44479" spans="56:142" x14ac:dyDescent="0.2">
      <c r="BD44479" s="325"/>
      <c r="EL44479" s="325"/>
    </row>
    <row r="44480" spans="56:142" x14ac:dyDescent="0.2">
      <c r="BD44480" s="325"/>
      <c r="EL44480" s="325"/>
    </row>
    <row r="44481" spans="56:142" x14ac:dyDescent="0.2">
      <c r="BD44481" s="325"/>
      <c r="EL44481" s="325"/>
    </row>
    <row r="44482" spans="56:142" x14ac:dyDescent="0.2">
      <c r="BD44482" s="325"/>
      <c r="EL44482" s="325"/>
    </row>
    <row r="44483" spans="56:142" x14ac:dyDescent="0.2">
      <c r="BD44483" s="325"/>
      <c r="EL44483" s="325"/>
    </row>
    <row r="44484" spans="56:142" x14ac:dyDescent="0.2">
      <c r="BD44484" s="325"/>
      <c r="EL44484" s="325"/>
    </row>
    <row r="44485" spans="56:142" x14ac:dyDescent="0.2">
      <c r="BD44485" s="325"/>
      <c r="EL44485" s="325"/>
    </row>
    <row r="44486" spans="56:142" x14ac:dyDescent="0.2">
      <c r="BD44486" s="325"/>
      <c r="EL44486" s="325"/>
    </row>
    <row r="44487" spans="56:142" x14ac:dyDescent="0.2">
      <c r="BD44487" s="325"/>
      <c r="EL44487" s="325"/>
    </row>
    <row r="44488" spans="56:142" x14ac:dyDescent="0.2">
      <c r="BD44488" s="325"/>
      <c r="EL44488" s="325"/>
    </row>
    <row r="44489" spans="56:142" x14ac:dyDescent="0.2">
      <c r="BD44489" s="325"/>
      <c r="EL44489" s="325"/>
    </row>
    <row r="44490" spans="56:142" x14ac:dyDescent="0.2">
      <c r="BD44490" s="325"/>
      <c r="EL44490" s="325"/>
    </row>
    <row r="44491" spans="56:142" x14ac:dyDescent="0.2">
      <c r="BD44491" s="325"/>
      <c r="EL44491" s="325"/>
    </row>
    <row r="44492" spans="56:142" x14ac:dyDescent="0.2">
      <c r="BD44492" s="325"/>
      <c r="EL44492" s="325"/>
    </row>
    <row r="44493" spans="56:142" x14ac:dyDescent="0.2">
      <c r="BD44493" s="325"/>
      <c r="EL44493" s="325"/>
    </row>
    <row r="44494" spans="56:142" x14ac:dyDescent="0.2">
      <c r="BD44494" s="325"/>
      <c r="EL44494" s="325"/>
    </row>
    <row r="44495" spans="56:142" x14ac:dyDescent="0.2">
      <c r="BD44495" s="325"/>
      <c r="EL44495" s="325"/>
    </row>
    <row r="44496" spans="56:142" x14ac:dyDescent="0.2">
      <c r="BD44496" s="325"/>
      <c r="EL44496" s="325"/>
    </row>
    <row r="44497" spans="56:142" x14ac:dyDescent="0.2">
      <c r="BD44497" s="325"/>
      <c r="EL44497" s="325"/>
    </row>
    <row r="44498" spans="56:142" x14ac:dyDescent="0.2">
      <c r="BD44498" s="325"/>
      <c r="EL44498" s="325"/>
    </row>
    <row r="44499" spans="56:142" x14ac:dyDescent="0.2">
      <c r="BD44499" s="325"/>
      <c r="EL44499" s="325"/>
    </row>
    <row r="44500" spans="56:142" x14ac:dyDescent="0.2">
      <c r="BD44500" s="325"/>
      <c r="EL44500" s="325"/>
    </row>
    <row r="44501" spans="56:142" x14ac:dyDescent="0.2">
      <c r="BD44501" s="325"/>
      <c r="EL44501" s="325"/>
    </row>
    <row r="44502" spans="56:142" x14ac:dyDescent="0.2">
      <c r="BD44502" s="325"/>
      <c r="EL44502" s="325"/>
    </row>
    <row r="44503" spans="56:142" x14ac:dyDescent="0.2">
      <c r="BD44503" s="325"/>
      <c r="EL44503" s="325"/>
    </row>
    <row r="44504" spans="56:142" x14ac:dyDescent="0.2">
      <c r="BD44504" s="325"/>
      <c r="EL44504" s="325"/>
    </row>
    <row r="44505" spans="56:142" x14ac:dyDescent="0.2">
      <c r="BD44505" s="325"/>
      <c r="EL44505" s="325"/>
    </row>
    <row r="44506" spans="56:142" x14ac:dyDescent="0.2">
      <c r="BD44506" s="325"/>
      <c r="EL44506" s="325"/>
    </row>
    <row r="44507" spans="56:142" x14ac:dyDescent="0.2">
      <c r="BD44507" s="325"/>
      <c r="EL44507" s="325"/>
    </row>
    <row r="44508" spans="56:142" x14ac:dyDescent="0.2">
      <c r="BD44508" s="325"/>
      <c r="EL44508" s="325"/>
    </row>
    <row r="44509" spans="56:142" x14ac:dyDescent="0.2">
      <c r="BD44509" s="325"/>
      <c r="EL44509" s="325"/>
    </row>
    <row r="44510" spans="56:142" x14ac:dyDescent="0.2">
      <c r="BD44510" s="325"/>
      <c r="EL44510" s="325"/>
    </row>
    <row r="44511" spans="56:142" x14ac:dyDescent="0.2">
      <c r="BD44511" s="325"/>
      <c r="EL44511" s="325"/>
    </row>
    <row r="44512" spans="56:142" x14ac:dyDescent="0.2">
      <c r="BD44512" s="325"/>
      <c r="EL44512" s="325"/>
    </row>
    <row r="44513" spans="56:142" x14ac:dyDescent="0.2">
      <c r="BD44513" s="325"/>
      <c r="EL44513" s="325"/>
    </row>
    <row r="44514" spans="56:142" x14ac:dyDescent="0.2">
      <c r="BD44514" s="325"/>
      <c r="EL44514" s="325"/>
    </row>
    <row r="44515" spans="56:142" x14ac:dyDescent="0.2">
      <c r="BD44515" s="325"/>
      <c r="EL44515" s="325"/>
    </row>
    <row r="44516" spans="56:142" x14ac:dyDescent="0.2">
      <c r="BD44516" s="325"/>
      <c r="EL44516" s="325"/>
    </row>
    <row r="44517" spans="56:142" x14ac:dyDescent="0.2">
      <c r="BD44517" s="325"/>
      <c r="EL44517" s="325"/>
    </row>
    <row r="44518" spans="56:142" x14ac:dyDescent="0.2">
      <c r="BD44518" s="325"/>
      <c r="EL44518" s="325"/>
    </row>
    <row r="44519" spans="56:142" x14ac:dyDescent="0.2">
      <c r="BD44519" s="325"/>
      <c r="EL44519" s="325"/>
    </row>
    <row r="44520" spans="56:142" x14ac:dyDescent="0.2">
      <c r="BD44520" s="325"/>
      <c r="EL44520" s="325"/>
    </row>
    <row r="44521" spans="56:142" x14ac:dyDescent="0.2">
      <c r="BD44521" s="325"/>
      <c r="EL44521" s="325"/>
    </row>
    <row r="44522" spans="56:142" x14ac:dyDescent="0.2">
      <c r="BD44522" s="325"/>
      <c r="EL44522" s="325"/>
    </row>
    <row r="44523" spans="56:142" x14ac:dyDescent="0.2">
      <c r="BD44523" s="325"/>
      <c r="EL44523" s="325"/>
    </row>
    <row r="44524" spans="56:142" x14ac:dyDescent="0.2">
      <c r="BD44524" s="325"/>
      <c r="EL44524" s="325"/>
    </row>
    <row r="44525" spans="56:142" x14ac:dyDescent="0.2">
      <c r="BD44525" s="325"/>
      <c r="EL44525" s="325"/>
    </row>
    <row r="44526" spans="56:142" x14ac:dyDescent="0.2">
      <c r="BD44526" s="325"/>
      <c r="EL44526" s="325"/>
    </row>
    <row r="44527" spans="56:142" x14ac:dyDescent="0.2">
      <c r="BD44527" s="325"/>
      <c r="EL44527" s="325"/>
    </row>
    <row r="44528" spans="56:142" x14ac:dyDescent="0.2">
      <c r="BD44528" s="325"/>
      <c r="EL44528" s="325"/>
    </row>
    <row r="44529" spans="56:142" x14ac:dyDescent="0.2">
      <c r="BD44529" s="325"/>
      <c r="EL44529" s="325"/>
    </row>
    <row r="44530" spans="56:142" x14ac:dyDescent="0.2">
      <c r="BD44530" s="325"/>
      <c r="EL44530" s="325"/>
    </row>
    <row r="44531" spans="56:142" x14ac:dyDescent="0.2">
      <c r="BD44531" s="325"/>
      <c r="EL44531" s="325"/>
    </row>
    <row r="44532" spans="56:142" x14ac:dyDescent="0.2">
      <c r="BD44532" s="325"/>
      <c r="EL44532" s="325"/>
    </row>
    <row r="44533" spans="56:142" x14ac:dyDescent="0.2">
      <c r="BD44533" s="325"/>
      <c r="EL44533" s="325"/>
    </row>
    <row r="44534" spans="56:142" x14ac:dyDescent="0.2">
      <c r="BD44534" s="325"/>
      <c r="EL44534" s="325"/>
    </row>
    <row r="44535" spans="56:142" x14ac:dyDescent="0.2">
      <c r="BD44535" s="325"/>
      <c r="EL44535" s="325"/>
    </row>
    <row r="44536" spans="56:142" x14ac:dyDescent="0.2">
      <c r="BD44536" s="325"/>
      <c r="EL44536" s="325"/>
    </row>
    <row r="44537" spans="56:142" x14ac:dyDescent="0.2">
      <c r="BD44537" s="325"/>
      <c r="EL44537" s="325"/>
    </row>
    <row r="44538" spans="56:142" x14ac:dyDescent="0.2">
      <c r="BD44538" s="325"/>
      <c r="EL44538" s="325"/>
    </row>
    <row r="44539" spans="56:142" x14ac:dyDescent="0.2">
      <c r="BD44539" s="325"/>
      <c r="EL44539" s="325"/>
    </row>
    <row r="44540" spans="56:142" x14ac:dyDescent="0.2">
      <c r="BD44540" s="325"/>
      <c r="EL44540" s="325"/>
    </row>
    <row r="44541" spans="56:142" x14ac:dyDescent="0.2">
      <c r="BD44541" s="325"/>
      <c r="EL44541" s="325"/>
    </row>
    <row r="44542" spans="56:142" x14ac:dyDescent="0.2">
      <c r="BD44542" s="325"/>
      <c r="EL44542" s="325"/>
    </row>
    <row r="44543" spans="56:142" x14ac:dyDescent="0.2">
      <c r="BD44543" s="325"/>
      <c r="EL44543" s="325"/>
    </row>
    <row r="44544" spans="56:142" x14ac:dyDescent="0.2">
      <c r="BD44544" s="325"/>
      <c r="EL44544" s="325"/>
    </row>
    <row r="44545" spans="56:142" x14ac:dyDescent="0.2">
      <c r="BD44545" s="325"/>
      <c r="EL44545" s="325"/>
    </row>
    <row r="44546" spans="56:142" x14ac:dyDescent="0.2">
      <c r="BD44546" s="325"/>
      <c r="EL44546" s="325"/>
    </row>
    <row r="44547" spans="56:142" x14ac:dyDescent="0.2">
      <c r="BD44547" s="325"/>
      <c r="EL44547" s="325"/>
    </row>
    <row r="44548" spans="56:142" x14ac:dyDescent="0.2">
      <c r="BD44548" s="325"/>
      <c r="EL44548" s="325"/>
    </row>
    <row r="44549" spans="56:142" x14ac:dyDescent="0.2">
      <c r="BD44549" s="325"/>
      <c r="EL44549" s="325"/>
    </row>
    <row r="44550" spans="56:142" x14ac:dyDescent="0.2">
      <c r="BD44550" s="325"/>
      <c r="EL44550" s="325"/>
    </row>
    <row r="44551" spans="56:142" x14ac:dyDescent="0.2">
      <c r="BD44551" s="325"/>
      <c r="EL44551" s="325"/>
    </row>
    <row r="44552" spans="56:142" x14ac:dyDescent="0.2">
      <c r="BD44552" s="325"/>
      <c r="EL44552" s="325"/>
    </row>
    <row r="44553" spans="56:142" x14ac:dyDescent="0.2">
      <c r="BD44553" s="325"/>
      <c r="EL44553" s="325"/>
    </row>
    <row r="44554" spans="56:142" x14ac:dyDescent="0.2">
      <c r="BD44554" s="325"/>
      <c r="EL44554" s="325"/>
    </row>
    <row r="44555" spans="56:142" x14ac:dyDescent="0.2">
      <c r="BD44555" s="325"/>
      <c r="EL44555" s="325"/>
    </row>
    <row r="44556" spans="56:142" x14ac:dyDescent="0.2">
      <c r="BD44556" s="325"/>
      <c r="EL44556" s="325"/>
    </row>
    <row r="44557" spans="56:142" x14ac:dyDescent="0.2">
      <c r="BD44557" s="325"/>
      <c r="EL44557" s="325"/>
    </row>
    <row r="44558" spans="56:142" x14ac:dyDescent="0.2">
      <c r="BD44558" s="325"/>
      <c r="EL44558" s="325"/>
    </row>
    <row r="44559" spans="56:142" x14ac:dyDescent="0.2">
      <c r="BD44559" s="325"/>
      <c r="EL44559" s="325"/>
    </row>
    <row r="44560" spans="56:142" x14ac:dyDescent="0.2">
      <c r="BD44560" s="325"/>
      <c r="EL44560" s="325"/>
    </row>
    <row r="44561" spans="56:142" x14ac:dyDescent="0.2">
      <c r="BD44561" s="325"/>
      <c r="EL44561" s="325"/>
    </row>
    <row r="44562" spans="56:142" x14ac:dyDescent="0.2">
      <c r="BD44562" s="325"/>
      <c r="EL44562" s="325"/>
    </row>
    <row r="44563" spans="56:142" x14ac:dyDescent="0.2">
      <c r="BD44563" s="325"/>
      <c r="EL44563" s="325"/>
    </row>
    <row r="44564" spans="56:142" x14ac:dyDescent="0.2">
      <c r="BD44564" s="325"/>
      <c r="EL44564" s="325"/>
    </row>
    <row r="44565" spans="56:142" x14ac:dyDescent="0.2">
      <c r="BD44565" s="325"/>
      <c r="EL44565" s="325"/>
    </row>
    <row r="44566" spans="56:142" x14ac:dyDescent="0.2">
      <c r="BD44566" s="325"/>
      <c r="EL44566" s="325"/>
    </row>
    <row r="44567" spans="56:142" x14ac:dyDescent="0.2">
      <c r="BD44567" s="325"/>
      <c r="EL44567" s="325"/>
    </row>
    <row r="44568" spans="56:142" x14ac:dyDescent="0.2">
      <c r="BD44568" s="325"/>
      <c r="EL44568" s="325"/>
    </row>
    <row r="44569" spans="56:142" x14ac:dyDescent="0.2">
      <c r="BD44569" s="325"/>
      <c r="EL44569" s="325"/>
    </row>
    <row r="44570" spans="56:142" x14ac:dyDescent="0.2">
      <c r="BD44570" s="325"/>
      <c r="EL44570" s="325"/>
    </row>
    <row r="44571" spans="56:142" x14ac:dyDescent="0.2">
      <c r="BD44571" s="325"/>
      <c r="EL44571" s="325"/>
    </row>
    <row r="44572" spans="56:142" x14ac:dyDescent="0.2">
      <c r="BD44572" s="325"/>
      <c r="EL44572" s="325"/>
    </row>
    <row r="44573" spans="56:142" x14ac:dyDescent="0.2">
      <c r="BD44573" s="325"/>
      <c r="EL44573" s="325"/>
    </row>
    <row r="44574" spans="56:142" x14ac:dyDescent="0.2">
      <c r="BD44574" s="325"/>
      <c r="EL44574" s="325"/>
    </row>
    <row r="44575" spans="56:142" x14ac:dyDescent="0.2">
      <c r="BD44575" s="325"/>
      <c r="EL44575" s="325"/>
    </row>
    <row r="44576" spans="56:142" x14ac:dyDescent="0.2">
      <c r="BD44576" s="325"/>
      <c r="EL44576" s="325"/>
    </row>
    <row r="44577" spans="56:142" x14ac:dyDescent="0.2">
      <c r="BD44577" s="325"/>
      <c r="EL44577" s="325"/>
    </row>
    <row r="44578" spans="56:142" x14ac:dyDescent="0.2">
      <c r="BD44578" s="325"/>
      <c r="EL44578" s="325"/>
    </row>
    <row r="44579" spans="56:142" x14ac:dyDescent="0.2">
      <c r="BD44579" s="325"/>
      <c r="EL44579" s="325"/>
    </row>
    <row r="44580" spans="56:142" x14ac:dyDescent="0.2">
      <c r="BD44580" s="325"/>
      <c r="EL44580" s="325"/>
    </row>
    <row r="44581" spans="56:142" x14ac:dyDescent="0.2">
      <c r="BD44581" s="325"/>
      <c r="EL44581" s="325"/>
    </row>
    <row r="44582" spans="56:142" x14ac:dyDescent="0.2">
      <c r="BD44582" s="325"/>
      <c r="EL44582" s="325"/>
    </row>
    <row r="44583" spans="56:142" x14ac:dyDescent="0.2">
      <c r="BD44583" s="325"/>
      <c r="EL44583" s="325"/>
    </row>
    <row r="44584" spans="56:142" x14ac:dyDescent="0.2">
      <c r="BD44584" s="325"/>
      <c r="EL44584" s="325"/>
    </row>
    <row r="44585" spans="56:142" x14ac:dyDescent="0.2">
      <c r="BD44585" s="325"/>
      <c r="EL44585" s="325"/>
    </row>
    <row r="44586" spans="56:142" x14ac:dyDescent="0.2">
      <c r="BD44586" s="325"/>
      <c r="EL44586" s="325"/>
    </row>
    <row r="44587" spans="56:142" x14ac:dyDescent="0.2">
      <c r="BD44587" s="325"/>
      <c r="EL44587" s="325"/>
    </row>
    <row r="44588" spans="56:142" x14ac:dyDescent="0.2">
      <c r="BD44588" s="325"/>
      <c r="EL44588" s="325"/>
    </row>
    <row r="44589" spans="56:142" x14ac:dyDescent="0.2">
      <c r="BD44589" s="325"/>
      <c r="EL44589" s="325"/>
    </row>
    <row r="44590" spans="56:142" x14ac:dyDescent="0.2">
      <c r="BD44590" s="325"/>
      <c r="EL44590" s="325"/>
    </row>
    <row r="44591" spans="56:142" x14ac:dyDescent="0.2">
      <c r="BD44591" s="325"/>
      <c r="EL44591" s="325"/>
    </row>
    <row r="44592" spans="56:142" x14ac:dyDescent="0.2">
      <c r="BD44592" s="325"/>
      <c r="EL44592" s="325"/>
    </row>
    <row r="44593" spans="56:142" x14ac:dyDescent="0.2">
      <c r="BD44593" s="325"/>
      <c r="EL44593" s="325"/>
    </row>
    <row r="44594" spans="56:142" x14ac:dyDescent="0.2">
      <c r="BD44594" s="325"/>
      <c r="EL44594" s="325"/>
    </row>
    <row r="44595" spans="56:142" x14ac:dyDescent="0.2">
      <c r="BD44595" s="325"/>
      <c r="EL44595" s="325"/>
    </row>
    <row r="44596" spans="56:142" x14ac:dyDescent="0.2">
      <c r="BD44596" s="325"/>
      <c r="EL44596" s="325"/>
    </row>
    <row r="44597" spans="56:142" x14ac:dyDescent="0.2">
      <c r="BD44597" s="325"/>
      <c r="EL44597" s="325"/>
    </row>
    <row r="44598" spans="56:142" x14ac:dyDescent="0.2">
      <c r="BD44598" s="325"/>
      <c r="EL44598" s="325"/>
    </row>
    <row r="44599" spans="56:142" x14ac:dyDescent="0.2">
      <c r="BD44599" s="325"/>
      <c r="EL44599" s="325"/>
    </row>
    <row r="44600" spans="56:142" x14ac:dyDescent="0.2">
      <c r="BD44600" s="325"/>
      <c r="EL44600" s="325"/>
    </row>
    <row r="44601" spans="56:142" x14ac:dyDescent="0.2">
      <c r="BD44601" s="325"/>
      <c r="EL44601" s="325"/>
    </row>
    <row r="44602" spans="56:142" x14ac:dyDescent="0.2">
      <c r="BD44602" s="325"/>
      <c r="EL44602" s="325"/>
    </row>
    <row r="44603" spans="56:142" x14ac:dyDescent="0.2">
      <c r="BD44603" s="325"/>
      <c r="EL44603" s="325"/>
    </row>
    <row r="44604" spans="56:142" x14ac:dyDescent="0.2">
      <c r="BD44604" s="325"/>
      <c r="EL44604" s="325"/>
    </row>
    <row r="44605" spans="56:142" x14ac:dyDescent="0.2">
      <c r="BD44605" s="325"/>
      <c r="EL44605" s="325"/>
    </row>
    <row r="44606" spans="56:142" x14ac:dyDescent="0.2">
      <c r="BD44606" s="325"/>
      <c r="EL44606" s="325"/>
    </row>
    <row r="44607" spans="56:142" x14ac:dyDescent="0.2">
      <c r="BD44607" s="325"/>
      <c r="EL44607" s="325"/>
    </row>
    <row r="44608" spans="56:142" x14ac:dyDescent="0.2">
      <c r="BD44608" s="325"/>
      <c r="EL44608" s="325"/>
    </row>
    <row r="44609" spans="56:142" x14ac:dyDescent="0.2">
      <c r="BD44609" s="325"/>
      <c r="EL44609" s="325"/>
    </row>
    <row r="44610" spans="56:142" x14ac:dyDescent="0.2">
      <c r="BD44610" s="325"/>
      <c r="EL44610" s="325"/>
    </row>
    <row r="44611" spans="56:142" x14ac:dyDescent="0.2">
      <c r="BD44611" s="325"/>
      <c r="EL44611" s="325"/>
    </row>
    <row r="44612" spans="56:142" x14ac:dyDescent="0.2">
      <c r="BD44612" s="325"/>
      <c r="EL44612" s="325"/>
    </row>
    <row r="44613" spans="56:142" x14ac:dyDescent="0.2">
      <c r="BD44613" s="325"/>
      <c r="EL44613" s="325"/>
    </row>
    <row r="44614" spans="56:142" x14ac:dyDescent="0.2">
      <c r="BD44614" s="325"/>
      <c r="EL44614" s="325"/>
    </row>
    <row r="44615" spans="56:142" x14ac:dyDescent="0.2">
      <c r="BD44615" s="325"/>
      <c r="EL44615" s="325"/>
    </row>
    <row r="44616" spans="56:142" x14ac:dyDescent="0.2">
      <c r="BD44616" s="325"/>
      <c r="EL44616" s="325"/>
    </row>
    <row r="44617" spans="56:142" x14ac:dyDescent="0.2">
      <c r="BD44617" s="325"/>
      <c r="EL44617" s="325"/>
    </row>
    <row r="44618" spans="56:142" x14ac:dyDescent="0.2">
      <c r="BD44618" s="325"/>
      <c r="EL44618" s="325"/>
    </row>
    <row r="44619" spans="56:142" x14ac:dyDescent="0.2">
      <c r="BD44619" s="325"/>
      <c r="EL44619" s="325"/>
    </row>
    <row r="44620" spans="56:142" x14ac:dyDescent="0.2">
      <c r="BD44620" s="325"/>
      <c r="EL44620" s="325"/>
    </row>
    <row r="44621" spans="56:142" x14ac:dyDescent="0.2">
      <c r="BD44621" s="325"/>
      <c r="EL44621" s="325"/>
    </row>
    <row r="44622" spans="56:142" x14ac:dyDescent="0.2">
      <c r="BD44622" s="325"/>
      <c r="EL44622" s="325"/>
    </row>
    <row r="44623" spans="56:142" x14ac:dyDescent="0.2">
      <c r="BD44623" s="325"/>
      <c r="EL44623" s="325"/>
    </row>
    <row r="44624" spans="56:142" x14ac:dyDescent="0.2">
      <c r="BD44624" s="325"/>
      <c r="EL44624" s="325"/>
    </row>
    <row r="44625" spans="56:142" x14ac:dyDescent="0.2">
      <c r="BD44625" s="325"/>
      <c r="EL44625" s="325"/>
    </row>
    <row r="44626" spans="56:142" x14ac:dyDescent="0.2">
      <c r="BD44626" s="325"/>
      <c r="EL44626" s="325"/>
    </row>
    <row r="44627" spans="56:142" x14ac:dyDescent="0.2">
      <c r="BD44627" s="325"/>
      <c r="EL44627" s="325"/>
    </row>
    <row r="44628" spans="56:142" x14ac:dyDescent="0.2">
      <c r="BD44628" s="325"/>
      <c r="EL44628" s="325"/>
    </row>
    <row r="44629" spans="56:142" x14ac:dyDescent="0.2">
      <c r="BD44629" s="325"/>
      <c r="EL44629" s="325"/>
    </row>
    <row r="44630" spans="56:142" x14ac:dyDescent="0.2">
      <c r="BD44630" s="325"/>
      <c r="EL44630" s="325"/>
    </row>
    <row r="44631" spans="56:142" x14ac:dyDescent="0.2">
      <c r="BD44631" s="325"/>
      <c r="EL44631" s="325"/>
    </row>
    <row r="44632" spans="56:142" x14ac:dyDescent="0.2">
      <c r="BD44632" s="325"/>
      <c r="EL44632" s="325"/>
    </row>
    <row r="44633" spans="56:142" x14ac:dyDescent="0.2">
      <c r="BD44633" s="325"/>
      <c r="EL44633" s="325"/>
    </row>
    <row r="44634" spans="56:142" x14ac:dyDescent="0.2">
      <c r="BD44634" s="325"/>
      <c r="EL44634" s="325"/>
    </row>
    <row r="44635" spans="56:142" x14ac:dyDescent="0.2">
      <c r="BD44635" s="325"/>
      <c r="EL44635" s="325"/>
    </row>
    <row r="44636" spans="56:142" x14ac:dyDescent="0.2">
      <c r="BD44636" s="325"/>
      <c r="EL44636" s="325"/>
    </row>
    <row r="44637" spans="56:142" x14ac:dyDescent="0.2">
      <c r="BD44637" s="325"/>
      <c r="EL44637" s="325"/>
    </row>
    <row r="44638" spans="56:142" x14ac:dyDescent="0.2">
      <c r="BD44638" s="325"/>
      <c r="EL44638" s="325"/>
    </row>
    <row r="44639" spans="56:142" x14ac:dyDescent="0.2">
      <c r="BD44639" s="325"/>
      <c r="EL44639" s="325"/>
    </row>
    <row r="44640" spans="56:142" x14ac:dyDescent="0.2">
      <c r="BD44640" s="325"/>
      <c r="EL44640" s="325"/>
    </row>
    <row r="44641" spans="56:142" x14ac:dyDescent="0.2">
      <c r="BD44641" s="325"/>
      <c r="EL44641" s="325"/>
    </row>
    <row r="44642" spans="56:142" x14ac:dyDescent="0.2">
      <c r="BD44642" s="325"/>
      <c r="EL44642" s="325"/>
    </row>
    <row r="44643" spans="56:142" x14ac:dyDescent="0.2">
      <c r="BD44643" s="325"/>
      <c r="EL44643" s="325"/>
    </row>
    <row r="44644" spans="56:142" x14ac:dyDescent="0.2">
      <c r="BD44644" s="325"/>
      <c r="EL44644" s="325"/>
    </row>
    <row r="44645" spans="56:142" x14ac:dyDescent="0.2">
      <c r="BD44645" s="325"/>
      <c r="EL44645" s="325"/>
    </row>
    <row r="44646" spans="56:142" x14ac:dyDescent="0.2">
      <c r="BD44646" s="325"/>
      <c r="EL44646" s="325"/>
    </row>
    <row r="44647" spans="56:142" x14ac:dyDescent="0.2">
      <c r="BD44647" s="325"/>
      <c r="EL44647" s="325"/>
    </row>
    <row r="44648" spans="56:142" x14ac:dyDescent="0.2">
      <c r="BD44648" s="325"/>
      <c r="EL44648" s="325"/>
    </row>
    <row r="44649" spans="56:142" x14ac:dyDescent="0.2">
      <c r="BD44649" s="325"/>
      <c r="EL44649" s="325"/>
    </row>
    <row r="44650" spans="56:142" x14ac:dyDescent="0.2">
      <c r="BD44650" s="325"/>
      <c r="EL44650" s="325"/>
    </row>
    <row r="44651" spans="56:142" x14ac:dyDescent="0.2">
      <c r="BD44651" s="325"/>
      <c r="EL44651" s="325"/>
    </row>
    <row r="44652" spans="56:142" x14ac:dyDescent="0.2">
      <c r="BD44652" s="325"/>
      <c r="EL44652" s="325"/>
    </row>
    <row r="44653" spans="56:142" x14ac:dyDescent="0.2">
      <c r="BD44653" s="325"/>
      <c r="EL44653" s="325"/>
    </row>
    <row r="44654" spans="56:142" x14ac:dyDescent="0.2">
      <c r="BD44654" s="325"/>
      <c r="EL44654" s="325"/>
    </row>
    <row r="44655" spans="56:142" x14ac:dyDescent="0.2">
      <c r="BD44655" s="325"/>
      <c r="EL44655" s="325"/>
    </row>
    <row r="44656" spans="56:142" x14ac:dyDescent="0.2">
      <c r="BD44656" s="325"/>
      <c r="EL44656" s="325"/>
    </row>
    <row r="44657" spans="56:142" x14ac:dyDescent="0.2">
      <c r="BD44657" s="325"/>
      <c r="EL44657" s="325"/>
    </row>
    <row r="44658" spans="56:142" x14ac:dyDescent="0.2">
      <c r="BD44658" s="325"/>
      <c r="EL44658" s="325"/>
    </row>
    <row r="44659" spans="56:142" x14ac:dyDescent="0.2">
      <c r="BD44659" s="325"/>
      <c r="EL44659" s="325"/>
    </row>
    <row r="44660" spans="56:142" x14ac:dyDescent="0.2">
      <c r="BD44660" s="325"/>
      <c r="EL44660" s="325"/>
    </row>
    <row r="44661" spans="56:142" x14ac:dyDescent="0.2">
      <c r="BD44661" s="325"/>
      <c r="EL44661" s="325"/>
    </row>
    <row r="44662" spans="56:142" x14ac:dyDescent="0.2">
      <c r="BD44662" s="325"/>
      <c r="EL44662" s="325"/>
    </row>
    <row r="44663" spans="56:142" x14ac:dyDescent="0.2">
      <c r="BD44663" s="325"/>
      <c r="EL44663" s="325"/>
    </row>
    <row r="44664" spans="56:142" x14ac:dyDescent="0.2">
      <c r="BD44664" s="325"/>
      <c r="EL44664" s="325"/>
    </row>
    <row r="44665" spans="56:142" x14ac:dyDescent="0.2">
      <c r="BD44665" s="325"/>
      <c r="EL44665" s="325"/>
    </row>
    <row r="44666" spans="56:142" x14ac:dyDescent="0.2">
      <c r="BD44666" s="325"/>
      <c r="EL44666" s="325"/>
    </row>
    <row r="44667" spans="56:142" x14ac:dyDescent="0.2">
      <c r="BD44667" s="325"/>
      <c r="EL44667" s="325"/>
    </row>
    <row r="44668" spans="56:142" x14ac:dyDescent="0.2">
      <c r="BD44668" s="325"/>
      <c r="EL44668" s="325"/>
    </row>
    <row r="44669" spans="56:142" x14ac:dyDescent="0.2">
      <c r="BD44669" s="325"/>
      <c r="EL44669" s="325"/>
    </row>
    <row r="44670" spans="56:142" x14ac:dyDescent="0.2">
      <c r="BD44670" s="325"/>
      <c r="EL44670" s="325"/>
    </row>
    <row r="44671" spans="56:142" x14ac:dyDescent="0.2">
      <c r="BD44671" s="325"/>
      <c r="EL44671" s="325"/>
    </row>
    <row r="44672" spans="56:142" x14ac:dyDescent="0.2">
      <c r="BD44672" s="325"/>
      <c r="EL44672" s="325"/>
    </row>
    <row r="44673" spans="56:142" x14ac:dyDescent="0.2">
      <c r="BD44673" s="325"/>
      <c r="EL44673" s="325"/>
    </row>
    <row r="44674" spans="56:142" x14ac:dyDescent="0.2">
      <c r="BD44674" s="325"/>
      <c r="EL44674" s="325"/>
    </row>
    <row r="44675" spans="56:142" x14ac:dyDescent="0.2">
      <c r="BD44675" s="325"/>
      <c r="EL44675" s="325"/>
    </row>
    <row r="44676" spans="56:142" x14ac:dyDescent="0.2">
      <c r="BD44676" s="325"/>
      <c r="EL44676" s="325"/>
    </row>
    <row r="44677" spans="56:142" x14ac:dyDescent="0.2">
      <c r="BD44677" s="325"/>
      <c r="EL44677" s="325"/>
    </row>
    <row r="44678" spans="56:142" x14ac:dyDescent="0.2">
      <c r="BD44678" s="325"/>
      <c r="EL44678" s="325"/>
    </row>
    <row r="44679" spans="56:142" x14ac:dyDescent="0.2">
      <c r="BD44679" s="325"/>
      <c r="EL44679" s="325"/>
    </row>
    <row r="44680" spans="56:142" x14ac:dyDescent="0.2">
      <c r="BD44680" s="325"/>
      <c r="EL44680" s="325"/>
    </row>
    <row r="44681" spans="56:142" x14ac:dyDescent="0.2">
      <c r="BD44681" s="325"/>
      <c r="EL44681" s="325"/>
    </row>
    <row r="44682" spans="56:142" x14ac:dyDescent="0.2">
      <c r="BD44682" s="325"/>
      <c r="EL44682" s="325"/>
    </row>
    <row r="44683" spans="56:142" x14ac:dyDescent="0.2">
      <c r="BD44683" s="325"/>
      <c r="EL44683" s="325"/>
    </row>
    <row r="44684" spans="56:142" x14ac:dyDescent="0.2">
      <c r="BD44684" s="325"/>
      <c r="EL44684" s="325"/>
    </row>
    <row r="44685" spans="56:142" x14ac:dyDescent="0.2">
      <c r="BD44685" s="325"/>
      <c r="EL44685" s="325"/>
    </row>
    <row r="44686" spans="56:142" x14ac:dyDescent="0.2">
      <c r="BD44686" s="325"/>
      <c r="EL44686" s="325"/>
    </row>
    <row r="44687" spans="56:142" x14ac:dyDescent="0.2">
      <c r="BD44687" s="325"/>
      <c r="EL44687" s="325"/>
    </row>
    <row r="44688" spans="56:142" x14ac:dyDescent="0.2">
      <c r="BD44688" s="325"/>
      <c r="EL44688" s="325"/>
    </row>
    <row r="44689" spans="56:142" x14ac:dyDescent="0.2">
      <c r="BD44689" s="325"/>
      <c r="EL44689" s="325"/>
    </row>
    <row r="44690" spans="56:142" x14ac:dyDescent="0.2">
      <c r="BD44690" s="325"/>
      <c r="EL44690" s="325"/>
    </row>
    <row r="44691" spans="56:142" x14ac:dyDescent="0.2">
      <c r="BD44691" s="325"/>
      <c r="EL44691" s="325"/>
    </row>
    <row r="44692" spans="56:142" x14ac:dyDescent="0.2">
      <c r="BD44692" s="325"/>
      <c r="EL44692" s="325"/>
    </row>
    <row r="44693" spans="56:142" x14ac:dyDescent="0.2">
      <c r="BD44693" s="325"/>
      <c r="EL44693" s="325"/>
    </row>
    <row r="44694" spans="56:142" x14ac:dyDescent="0.2">
      <c r="BD44694" s="325"/>
      <c r="EL44694" s="325"/>
    </row>
    <row r="44695" spans="56:142" x14ac:dyDescent="0.2">
      <c r="BD44695" s="325"/>
      <c r="EL44695" s="325"/>
    </row>
    <row r="44696" spans="56:142" x14ac:dyDescent="0.2">
      <c r="BD44696" s="325"/>
      <c r="EL44696" s="325"/>
    </row>
    <row r="44697" spans="56:142" x14ac:dyDescent="0.2">
      <c r="BD44697" s="325"/>
      <c r="EL44697" s="325"/>
    </row>
    <row r="44698" spans="56:142" x14ac:dyDescent="0.2">
      <c r="BD44698" s="325"/>
      <c r="EL44698" s="325"/>
    </row>
    <row r="44699" spans="56:142" x14ac:dyDescent="0.2">
      <c r="BD44699" s="325"/>
      <c r="EL44699" s="325"/>
    </row>
    <row r="44700" spans="56:142" x14ac:dyDescent="0.2">
      <c r="BD44700" s="325"/>
      <c r="EL44700" s="325"/>
    </row>
    <row r="44701" spans="56:142" x14ac:dyDescent="0.2">
      <c r="BD44701" s="325"/>
      <c r="EL44701" s="325"/>
    </row>
    <row r="44702" spans="56:142" x14ac:dyDescent="0.2">
      <c r="BD44702" s="325"/>
      <c r="EL44702" s="325"/>
    </row>
    <row r="44703" spans="56:142" x14ac:dyDescent="0.2">
      <c r="BD44703" s="325"/>
      <c r="EL44703" s="325"/>
    </row>
    <row r="44704" spans="56:142" x14ac:dyDescent="0.2">
      <c r="BD44704" s="325"/>
      <c r="EL44704" s="325"/>
    </row>
    <row r="44705" spans="56:142" x14ac:dyDescent="0.2">
      <c r="BD44705" s="325"/>
      <c r="EL44705" s="325"/>
    </row>
    <row r="44706" spans="56:142" x14ac:dyDescent="0.2">
      <c r="BD44706" s="325"/>
      <c r="EL44706" s="325"/>
    </row>
    <row r="44707" spans="56:142" x14ac:dyDescent="0.2">
      <c r="BD44707" s="325"/>
      <c r="EL44707" s="325"/>
    </row>
    <row r="44708" spans="56:142" x14ac:dyDescent="0.2">
      <c r="BD44708" s="325"/>
      <c r="EL44708" s="325"/>
    </row>
    <row r="44709" spans="56:142" x14ac:dyDescent="0.2">
      <c r="BD44709" s="325"/>
      <c r="EL44709" s="325"/>
    </row>
    <row r="44710" spans="56:142" x14ac:dyDescent="0.2">
      <c r="BD44710" s="325"/>
      <c r="EL44710" s="325"/>
    </row>
    <row r="44711" spans="56:142" x14ac:dyDescent="0.2">
      <c r="BD44711" s="325"/>
      <c r="EL44711" s="325"/>
    </row>
    <row r="44712" spans="56:142" x14ac:dyDescent="0.2">
      <c r="BD44712" s="325"/>
      <c r="EL44712" s="325"/>
    </row>
    <row r="44713" spans="56:142" x14ac:dyDescent="0.2">
      <c r="BD44713" s="325"/>
      <c r="EL44713" s="325"/>
    </row>
    <row r="44714" spans="56:142" x14ac:dyDescent="0.2">
      <c r="BD44714" s="325"/>
      <c r="EL44714" s="325"/>
    </row>
    <row r="44715" spans="56:142" x14ac:dyDescent="0.2">
      <c r="BD44715" s="325"/>
      <c r="EL44715" s="325"/>
    </row>
    <row r="44716" spans="56:142" x14ac:dyDescent="0.2">
      <c r="BD44716" s="325"/>
      <c r="EL44716" s="325"/>
    </row>
    <row r="44717" spans="56:142" x14ac:dyDescent="0.2">
      <c r="BD44717" s="325"/>
      <c r="EL44717" s="325"/>
    </row>
    <row r="44718" spans="56:142" x14ac:dyDescent="0.2">
      <c r="BD44718" s="325"/>
      <c r="EL44718" s="325"/>
    </row>
    <row r="44719" spans="56:142" x14ac:dyDescent="0.2">
      <c r="BD44719" s="325"/>
      <c r="EL44719" s="325"/>
    </row>
    <row r="44720" spans="56:142" x14ac:dyDescent="0.2">
      <c r="BD44720" s="325"/>
      <c r="EL44720" s="325"/>
    </row>
    <row r="44721" spans="56:142" x14ac:dyDescent="0.2">
      <c r="BD44721" s="325"/>
      <c r="EL44721" s="325"/>
    </row>
    <row r="44722" spans="56:142" x14ac:dyDescent="0.2">
      <c r="BD44722" s="325"/>
      <c r="EL44722" s="325"/>
    </row>
    <row r="44723" spans="56:142" x14ac:dyDescent="0.2">
      <c r="BD44723" s="325"/>
      <c r="EL44723" s="325"/>
    </row>
    <row r="44724" spans="56:142" x14ac:dyDescent="0.2">
      <c r="BD44724" s="325"/>
      <c r="EL44724" s="325"/>
    </row>
    <row r="44725" spans="56:142" x14ac:dyDescent="0.2">
      <c r="BD44725" s="325"/>
      <c r="EL44725" s="325"/>
    </row>
    <row r="44726" spans="56:142" x14ac:dyDescent="0.2">
      <c r="BD44726" s="325"/>
      <c r="EL44726" s="325"/>
    </row>
    <row r="44727" spans="56:142" x14ac:dyDescent="0.2">
      <c r="BD44727" s="325"/>
      <c r="EL44727" s="325"/>
    </row>
    <row r="44728" spans="56:142" x14ac:dyDescent="0.2">
      <c r="BD44728" s="325"/>
      <c r="EL44728" s="325"/>
    </row>
    <row r="44729" spans="56:142" x14ac:dyDescent="0.2">
      <c r="BD44729" s="325"/>
      <c r="EL44729" s="325"/>
    </row>
    <row r="44730" spans="56:142" x14ac:dyDescent="0.2">
      <c r="BD44730" s="325"/>
      <c r="EL44730" s="325"/>
    </row>
    <row r="44731" spans="56:142" x14ac:dyDescent="0.2">
      <c r="BD44731" s="325"/>
      <c r="EL44731" s="325"/>
    </row>
    <row r="44732" spans="56:142" x14ac:dyDescent="0.2">
      <c r="BD44732" s="325"/>
      <c r="EL44732" s="325"/>
    </row>
    <row r="44733" spans="56:142" x14ac:dyDescent="0.2">
      <c r="BD44733" s="325"/>
      <c r="EL44733" s="325"/>
    </row>
    <row r="44734" spans="56:142" x14ac:dyDescent="0.2">
      <c r="BD44734" s="325"/>
      <c r="EL44734" s="325"/>
    </row>
    <row r="44735" spans="56:142" x14ac:dyDescent="0.2">
      <c r="BD44735" s="325"/>
      <c r="EL44735" s="325"/>
    </row>
    <row r="44736" spans="56:142" x14ac:dyDescent="0.2">
      <c r="BD44736" s="325"/>
      <c r="EL44736" s="325"/>
    </row>
    <row r="44737" spans="56:142" x14ac:dyDescent="0.2">
      <c r="BD44737" s="325"/>
      <c r="EL44737" s="325"/>
    </row>
    <row r="44738" spans="56:142" x14ac:dyDescent="0.2">
      <c r="BD44738" s="325"/>
      <c r="EL44738" s="325"/>
    </row>
    <row r="44739" spans="56:142" x14ac:dyDescent="0.2">
      <c r="BD44739" s="325"/>
      <c r="EL44739" s="325"/>
    </row>
    <row r="44740" spans="56:142" x14ac:dyDescent="0.2">
      <c r="BD44740" s="325"/>
      <c r="EL44740" s="325"/>
    </row>
    <row r="44741" spans="56:142" x14ac:dyDescent="0.2">
      <c r="BD44741" s="325"/>
      <c r="EL44741" s="325"/>
    </row>
    <row r="44742" spans="56:142" x14ac:dyDescent="0.2">
      <c r="BD44742" s="325"/>
      <c r="EL44742" s="325"/>
    </row>
    <row r="44743" spans="56:142" x14ac:dyDescent="0.2">
      <c r="BD44743" s="325"/>
      <c r="EL44743" s="325"/>
    </row>
    <row r="44744" spans="56:142" x14ac:dyDescent="0.2">
      <c r="BD44744" s="325"/>
      <c r="EL44744" s="325"/>
    </row>
    <row r="44745" spans="56:142" x14ac:dyDescent="0.2">
      <c r="BD44745" s="325"/>
      <c r="EL44745" s="325"/>
    </row>
    <row r="44746" spans="56:142" x14ac:dyDescent="0.2">
      <c r="BD44746" s="325"/>
      <c r="EL44746" s="325"/>
    </row>
    <row r="44747" spans="56:142" x14ac:dyDescent="0.2">
      <c r="BD44747" s="325"/>
      <c r="EL44747" s="325"/>
    </row>
    <row r="44748" spans="56:142" x14ac:dyDescent="0.2">
      <c r="BD44748" s="325"/>
      <c r="EL44748" s="325"/>
    </row>
    <row r="44749" spans="56:142" x14ac:dyDescent="0.2">
      <c r="BD44749" s="325"/>
      <c r="EL44749" s="325"/>
    </row>
    <row r="44750" spans="56:142" x14ac:dyDescent="0.2">
      <c r="BD44750" s="325"/>
      <c r="EL44750" s="325"/>
    </row>
    <row r="44751" spans="56:142" x14ac:dyDescent="0.2">
      <c r="BD44751" s="325"/>
      <c r="EL44751" s="325"/>
    </row>
    <row r="44752" spans="56:142" x14ac:dyDescent="0.2">
      <c r="BD44752" s="325"/>
      <c r="EL44752" s="325"/>
    </row>
    <row r="44753" spans="56:142" x14ac:dyDescent="0.2">
      <c r="BD44753" s="325"/>
      <c r="EL44753" s="325"/>
    </row>
    <row r="44754" spans="56:142" x14ac:dyDescent="0.2">
      <c r="BD44754" s="325"/>
      <c r="EL44754" s="325"/>
    </row>
    <row r="44755" spans="56:142" x14ac:dyDescent="0.2">
      <c r="BD44755" s="325"/>
      <c r="EL44755" s="325"/>
    </row>
    <row r="44756" spans="56:142" x14ac:dyDescent="0.2">
      <c r="BD44756" s="325"/>
      <c r="EL44756" s="325"/>
    </row>
    <row r="44757" spans="56:142" x14ac:dyDescent="0.2">
      <c r="BD44757" s="325"/>
      <c r="EL44757" s="325"/>
    </row>
    <row r="44758" spans="56:142" x14ac:dyDescent="0.2">
      <c r="BD44758" s="325"/>
      <c r="EL44758" s="325"/>
    </row>
    <row r="44759" spans="56:142" x14ac:dyDescent="0.2">
      <c r="BD44759" s="325"/>
      <c r="EL44759" s="325"/>
    </row>
    <row r="44760" spans="56:142" x14ac:dyDescent="0.2">
      <c r="BD44760" s="325"/>
      <c r="EL44760" s="325"/>
    </row>
    <row r="44761" spans="56:142" x14ac:dyDescent="0.2">
      <c r="BD44761" s="325"/>
      <c r="EL44761" s="325"/>
    </row>
    <row r="44762" spans="56:142" x14ac:dyDescent="0.2">
      <c r="BD44762" s="325"/>
      <c r="EL44762" s="325"/>
    </row>
    <row r="44763" spans="56:142" x14ac:dyDescent="0.2">
      <c r="BD44763" s="325"/>
      <c r="EL44763" s="325"/>
    </row>
    <row r="44764" spans="56:142" x14ac:dyDescent="0.2">
      <c r="BD44764" s="325"/>
      <c r="EL44764" s="325"/>
    </row>
    <row r="44765" spans="56:142" x14ac:dyDescent="0.2">
      <c r="BD44765" s="325"/>
      <c r="EL44765" s="325"/>
    </row>
    <row r="44766" spans="56:142" x14ac:dyDescent="0.2">
      <c r="BD44766" s="325"/>
      <c r="EL44766" s="325"/>
    </row>
    <row r="44767" spans="56:142" x14ac:dyDescent="0.2">
      <c r="BD44767" s="325"/>
      <c r="EL44767" s="325"/>
    </row>
    <row r="44768" spans="56:142" x14ac:dyDescent="0.2">
      <c r="BD44768" s="325"/>
      <c r="EL44768" s="325"/>
    </row>
    <row r="44769" spans="56:142" x14ac:dyDescent="0.2">
      <c r="BD44769" s="325"/>
      <c r="EL44769" s="325"/>
    </row>
    <row r="44770" spans="56:142" x14ac:dyDescent="0.2">
      <c r="BD44770" s="325"/>
      <c r="EL44770" s="325"/>
    </row>
    <row r="44771" spans="56:142" x14ac:dyDescent="0.2">
      <c r="BD44771" s="325"/>
      <c r="EL44771" s="325"/>
    </row>
    <row r="44772" spans="56:142" x14ac:dyDescent="0.2">
      <c r="BD44772" s="325"/>
      <c r="EL44772" s="325"/>
    </row>
    <row r="44773" spans="56:142" x14ac:dyDescent="0.2">
      <c r="BD44773" s="325"/>
      <c r="EL44773" s="325"/>
    </row>
    <row r="44774" spans="56:142" x14ac:dyDescent="0.2">
      <c r="BD44774" s="325"/>
      <c r="EL44774" s="325"/>
    </row>
    <row r="44775" spans="56:142" x14ac:dyDescent="0.2">
      <c r="BD44775" s="325"/>
      <c r="EL44775" s="325"/>
    </row>
    <row r="44776" spans="56:142" x14ac:dyDescent="0.2">
      <c r="BD44776" s="325"/>
      <c r="EL44776" s="325"/>
    </row>
    <row r="44777" spans="56:142" x14ac:dyDescent="0.2">
      <c r="BD44777" s="325"/>
      <c r="EL44777" s="325"/>
    </row>
    <row r="44778" spans="56:142" x14ac:dyDescent="0.2">
      <c r="BD44778" s="325"/>
      <c r="EL44778" s="325"/>
    </row>
    <row r="44779" spans="56:142" x14ac:dyDescent="0.2">
      <c r="BD44779" s="325"/>
      <c r="EL44779" s="325"/>
    </row>
    <row r="44780" spans="56:142" x14ac:dyDescent="0.2">
      <c r="BD44780" s="325"/>
      <c r="EL44780" s="325"/>
    </row>
    <row r="44781" spans="56:142" x14ac:dyDescent="0.2">
      <c r="BD44781" s="325"/>
      <c r="EL44781" s="325"/>
    </row>
    <row r="44782" spans="56:142" x14ac:dyDescent="0.2">
      <c r="BD44782" s="325"/>
      <c r="EL44782" s="325"/>
    </row>
    <row r="44783" spans="56:142" x14ac:dyDescent="0.2">
      <c r="BD44783" s="325"/>
      <c r="EL44783" s="325"/>
    </row>
    <row r="44784" spans="56:142" x14ac:dyDescent="0.2">
      <c r="BD44784" s="325"/>
      <c r="EL44784" s="325"/>
    </row>
    <row r="44785" spans="56:142" x14ac:dyDescent="0.2">
      <c r="BD44785" s="325"/>
      <c r="EL44785" s="325"/>
    </row>
    <row r="44786" spans="56:142" x14ac:dyDescent="0.2">
      <c r="BD44786" s="325"/>
      <c r="EL44786" s="325"/>
    </row>
    <row r="44787" spans="56:142" x14ac:dyDescent="0.2">
      <c r="BD44787" s="325"/>
      <c r="EL44787" s="325"/>
    </row>
    <row r="44788" spans="56:142" x14ac:dyDescent="0.2">
      <c r="BD44788" s="325"/>
      <c r="EL44788" s="325"/>
    </row>
    <row r="44789" spans="56:142" x14ac:dyDescent="0.2">
      <c r="BD44789" s="325"/>
      <c r="EL44789" s="325"/>
    </row>
    <row r="44790" spans="56:142" x14ac:dyDescent="0.2">
      <c r="BD44790" s="325"/>
      <c r="EL44790" s="325"/>
    </row>
    <row r="44791" spans="56:142" x14ac:dyDescent="0.2">
      <c r="BD44791" s="325"/>
      <c r="EL44791" s="325"/>
    </row>
    <row r="44792" spans="56:142" x14ac:dyDescent="0.2">
      <c r="BD44792" s="325"/>
      <c r="EL44792" s="325"/>
    </row>
    <row r="44793" spans="56:142" x14ac:dyDescent="0.2">
      <c r="BD44793" s="325"/>
      <c r="EL44793" s="325"/>
    </row>
    <row r="44794" spans="56:142" x14ac:dyDescent="0.2">
      <c r="BD44794" s="325"/>
      <c r="EL44794" s="325"/>
    </row>
    <row r="44795" spans="56:142" x14ac:dyDescent="0.2">
      <c r="BD44795" s="325"/>
      <c r="EL44795" s="325"/>
    </row>
    <row r="44796" spans="56:142" x14ac:dyDescent="0.2">
      <c r="BD44796" s="325"/>
      <c r="EL44796" s="325"/>
    </row>
    <row r="44797" spans="56:142" x14ac:dyDescent="0.2">
      <c r="BD44797" s="325"/>
      <c r="EL44797" s="325"/>
    </row>
    <row r="44798" spans="56:142" x14ac:dyDescent="0.2">
      <c r="BD44798" s="325"/>
      <c r="EL44798" s="325"/>
    </row>
    <row r="44799" spans="56:142" x14ac:dyDescent="0.2">
      <c r="BD44799" s="325"/>
      <c r="EL44799" s="325"/>
    </row>
    <row r="44800" spans="56:142" x14ac:dyDescent="0.2">
      <c r="BD44800" s="325"/>
      <c r="EL44800" s="325"/>
    </row>
    <row r="44801" spans="56:142" x14ac:dyDescent="0.2">
      <c r="BD44801" s="325"/>
      <c r="EL44801" s="325"/>
    </row>
    <row r="44802" spans="56:142" x14ac:dyDescent="0.2">
      <c r="BD44802" s="325"/>
      <c r="EL44802" s="325"/>
    </row>
    <row r="44803" spans="56:142" x14ac:dyDescent="0.2">
      <c r="BD44803" s="325"/>
      <c r="EL44803" s="325"/>
    </row>
    <row r="44804" spans="56:142" x14ac:dyDescent="0.2">
      <c r="BD44804" s="325"/>
      <c r="EL44804" s="325"/>
    </row>
    <row r="44805" spans="56:142" x14ac:dyDescent="0.2">
      <c r="BD44805" s="325"/>
      <c r="EL44805" s="325"/>
    </row>
    <row r="44806" spans="56:142" x14ac:dyDescent="0.2">
      <c r="BD44806" s="325"/>
      <c r="EL44806" s="325"/>
    </row>
    <row r="44807" spans="56:142" x14ac:dyDescent="0.2">
      <c r="BD44807" s="325"/>
      <c r="EL44807" s="325"/>
    </row>
    <row r="44808" spans="56:142" x14ac:dyDescent="0.2">
      <c r="BD44808" s="325"/>
      <c r="EL44808" s="325"/>
    </row>
    <row r="44809" spans="56:142" x14ac:dyDescent="0.2">
      <c r="BD44809" s="325"/>
      <c r="EL44809" s="325"/>
    </row>
    <row r="44810" spans="56:142" x14ac:dyDescent="0.2">
      <c r="BD44810" s="325"/>
      <c r="EL44810" s="325"/>
    </row>
    <row r="44811" spans="56:142" x14ac:dyDescent="0.2">
      <c r="BD44811" s="325"/>
      <c r="EL44811" s="325"/>
    </row>
    <row r="44812" spans="56:142" x14ac:dyDescent="0.2">
      <c r="BD44812" s="325"/>
      <c r="EL44812" s="325"/>
    </row>
    <row r="44813" spans="56:142" x14ac:dyDescent="0.2">
      <c r="BD44813" s="325"/>
      <c r="EL44813" s="325"/>
    </row>
    <row r="44814" spans="56:142" x14ac:dyDescent="0.2">
      <c r="BD44814" s="325"/>
      <c r="EL44814" s="325"/>
    </row>
    <row r="44815" spans="56:142" x14ac:dyDescent="0.2">
      <c r="BD44815" s="325"/>
      <c r="EL44815" s="325"/>
    </row>
    <row r="44816" spans="56:142" x14ac:dyDescent="0.2">
      <c r="BD44816" s="325"/>
      <c r="EL44816" s="325"/>
    </row>
    <row r="44817" spans="56:142" x14ac:dyDescent="0.2">
      <c r="BD44817" s="325"/>
      <c r="EL44817" s="325"/>
    </row>
    <row r="44818" spans="56:142" x14ac:dyDescent="0.2">
      <c r="BD44818" s="325"/>
      <c r="EL44818" s="325"/>
    </row>
    <row r="44819" spans="56:142" x14ac:dyDescent="0.2">
      <c r="BD44819" s="325"/>
      <c r="EL44819" s="325"/>
    </row>
    <row r="44820" spans="56:142" x14ac:dyDescent="0.2">
      <c r="BD44820" s="325"/>
      <c r="EL44820" s="325"/>
    </row>
    <row r="44821" spans="56:142" x14ac:dyDescent="0.2">
      <c r="BD44821" s="325"/>
      <c r="EL44821" s="325"/>
    </row>
    <row r="44822" spans="56:142" x14ac:dyDescent="0.2">
      <c r="BD44822" s="325"/>
      <c r="EL44822" s="325"/>
    </row>
    <row r="44823" spans="56:142" x14ac:dyDescent="0.2">
      <c r="BD44823" s="325"/>
      <c r="EL44823" s="325"/>
    </row>
    <row r="44824" spans="56:142" x14ac:dyDescent="0.2">
      <c r="BD44824" s="325"/>
      <c r="EL44824" s="325"/>
    </row>
    <row r="44825" spans="56:142" x14ac:dyDescent="0.2">
      <c r="BD44825" s="325"/>
      <c r="EL44825" s="325"/>
    </row>
    <row r="44826" spans="56:142" x14ac:dyDescent="0.2">
      <c r="BD44826" s="325"/>
      <c r="EL44826" s="325"/>
    </row>
    <row r="44827" spans="56:142" x14ac:dyDescent="0.2">
      <c r="BD44827" s="325"/>
      <c r="EL44827" s="325"/>
    </row>
    <row r="44828" spans="56:142" x14ac:dyDescent="0.2">
      <c r="BD44828" s="325"/>
      <c r="EL44828" s="325"/>
    </row>
    <row r="44829" spans="56:142" x14ac:dyDescent="0.2">
      <c r="BD44829" s="325"/>
      <c r="EL44829" s="325"/>
    </row>
    <row r="44830" spans="56:142" x14ac:dyDescent="0.2">
      <c r="BD44830" s="325"/>
      <c r="EL44830" s="325"/>
    </row>
    <row r="44831" spans="56:142" x14ac:dyDescent="0.2">
      <c r="BD44831" s="325"/>
      <c r="EL44831" s="325"/>
    </row>
    <row r="44832" spans="56:142" x14ac:dyDescent="0.2">
      <c r="BD44832" s="325"/>
      <c r="EL44832" s="325"/>
    </row>
    <row r="44833" spans="56:142" x14ac:dyDescent="0.2">
      <c r="BD44833" s="325"/>
      <c r="EL44833" s="325"/>
    </row>
    <row r="44834" spans="56:142" x14ac:dyDescent="0.2">
      <c r="BD44834" s="325"/>
      <c r="EL44834" s="325"/>
    </row>
    <row r="44835" spans="56:142" x14ac:dyDescent="0.2">
      <c r="BD44835" s="325"/>
      <c r="EL44835" s="325"/>
    </row>
    <row r="44836" spans="56:142" x14ac:dyDescent="0.2">
      <c r="BD44836" s="325"/>
      <c r="EL44836" s="325"/>
    </row>
    <row r="44837" spans="56:142" x14ac:dyDescent="0.2">
      <c r="BD44837" s="325"/>
      <c r="EL44837" s="325"/>
    </row>
    <row r="44838" spans="56:142" x14ac:dyDescent="0.2">
      <c r="BD44838" s="325"/>
      <c r="EL44838" s="325"/>
    </row>
    <row r="44839" spans="56:142" x14ac:dyDescent="0.2">
      <c r="BD44839" s="325"/>
      <c r="EL44839" s="325"/>
    </row>
    <row r="44840" spans="56:142" x14ac:dyDescent="0.2">
      <c r="BD44840" s="325"/>
      <c r="EL44840" s="325"/>
    </row>
    <row r="44841" spans="56:142" x14ac:dyDescent="0.2">
      <c r="BD44841" s="325"/>
      <c r="EL44841" s="325"/>
    </row>
    <row r="44842" spans="56:142" x14ac:dyDescent="0.2">
      <c r="BD44842" s="325"/>
      <c r="EL44842" s="325"/>
    </row>
    <row r="44843" spans="56:142" x14ac:dyDescent="0.2">
      <c r="BD44843" s="325"/>
      <c r="EL44843" s="325"/>
    </row>
    <row r="44844" spans="56:142" x14ac:dyDescent="0.2">
      <c r="BD44844" s="325"/>
      <c r="EL44844" s="325"/>
    </row>
    <row r="44845" spans="56:142" x14ac:dyDescent="0.2">
      <c r="BD44845" s="325"/>
      <c r="EL44845" s="325"/>
    </row>
    <row r="44846" spans="56:142" x14ac:dyDescent="0.2">
      <c r="BD44846" s="325"/>
      <c r="EL44846" s="325"/>
    </row>
    <row r="44847" spans="56:142" x14ac:dyDescent="0.2">
      <c r="BD44847" s="325"/>
      <c r="EL44847" s="325"/>
    </row>
    <row r="44848" spans="56:142" x14ac:dyDescent="0.2">
      <c r="BD44848" s="325"/>
      <c r="EL44848" s="325"/>
    </row>
    <row r="44849" spans="56:142" x14ac:dyDescent="0.2">
      <c r="BD44849" s="325"/>
      <c r="EL44849" s="325"/>
    </row>
    <row r="44850" spans="56:142" x14ac:dyDescent="0.2">
      <c r="BD44850" s="325"/>
      <c r="EL44850" s="325"/>
    </row>
    <row r="44851" spans="56:142" x14ac:dyDescent="0.2">
      <c r="BD44851" s="325"/>
      <c r="EL44851" s="325"/>
    </row>
    <row r="44852" spans="56:142" x14ac:dyDescent="0.2">
      <c r="BD44852" s="325"/>
      <c r="EL44852" s="325"/>
    </row>
    <row r="44853" spans="56:142" x14ac:dyDescent="0.2">
      <c r="BD44853" s="325"/>
      <c r="EL44853" s="325"/>
    </row>
    <row r="44854" spans="56:142" x14ac:dyDescent="0.2">
      <c r="BD44854" s="325"/>
      <c r="EL44854" s="325"/>
    </row>
    <row r="44855" spans="56:142" x14ac:dyDescent="0.2">
      <c r="BD44855" s="325"/>
      <c r="EL44855" s="325"/>
    </row>
    <row r="44856" spans="56:142" x14ac:dyDescent="0.2">
      <c r="BD44856" s="325"/>
      <c r="EL44856" s="325"/>
    </row>
    <row r="44857" spans="56:142" x14ac:dyDescent="0.2">
      <c r="BD44857" s="325"/>
      <c r="EL44857" s="325"/>
    </row>
    <row r="44858" spans="56:142" x14ac:dyDescent="0.2">
      <c r="BD44858" s="325"/>
      <c r="EL44858" s="325"/>
    </row>
    <row r="44859" spans="56:142" x14ac:dyDescent="0.2">
      <c r="BD44859" s="325"/>
      <c r="EL44859" s="325"/>
    </row>
    <row r="44860" spans="56:142" x14ac:dyDescent="0.2">
      <c r="BD44860" s="325"/>
      <c r="EL44860" s="325"/>
    </row>
    <row r="44861" spans="56:142" x14ac:dyDescent="0.2">
      <c r="BD44861" s="325"/>
      <c r="EL44861" s="325"/>
    </row>
    <row r="44862" spans="56:142" x14ac:dyDescent="0.2">
      <c r="BD44862" s="325"/>
      <c r="EL44862" s="325"/>
    </row>
    <row r="44863" spans="56:142" x14ac:dyDescent="0.2">
      <c r="BD44863" s="325"/>
      <c r="EL44863" s="325"/>
    </row>
    <row r="44864" spans="56:142" x14ac:dyDescent="0.2">
      <c r="BD44864" s="325"/>
      <c r="EL44864" s="325"/>
    </row>
    <row r="44865" spans="56:142" x14ac:dyDescent="0.2">
      <c r="BD44865" s="325"/>
      <c r="EL44865" s="325"/>
    </row>
    <row r="44866" spans="56:142" x14ac:dyDescent="0.2">
      <c r="BD44866" s="325"/>
      <c r="EL44866" s="325"/>
    </row>
    <row r="44867" spans="56:142" x14ac:dyDescent="0.2">
      <c r="BD44867" s="325"/>
      <c r="EL44867" s="325"/>
    </row>
    <row r="44868" spans="56:142" x14ac:dyDescent="0.2">
      <c r="BD44868" s="325"/>
      <c r="EL44868" s="325"/>
    </row>
    <row r="44869" spans="56:142" x14ac:dyDescent="0.2">
      <c r="BD44869" s="325"/>
      <c r="EL44869" s="325"/>
    </row>
    <row r="44870" spans="56:142" x14ac:dyDescent="0.2">
      <c r="BD44870" s="325"/>
      <c r="EL44870" s="325"/>
    </row>
    <row r="44871" spans="56:142" x14ac:dyDescent="0.2">
      <c r="BD44871" s="325"/>
      <c r="EL44871" s="325"/>
    </row>
    <row r="44872" spans="56:142" x14ac:dyDescent="0.2">
      <c r="BD44872" s="325"/>
      <c r="EL44872" s="325"/>
    </row>
    <row r="44873" spans="56:142" x14ac:dyDescent="0.2">
      <c r="BD44873" s="325"/>
      <c r="EL44873" s="325"/>
    </row>
    <row r="44874" spans="56:142" x14ac:dyDescent="0.2">
      <c r="BD44874" s="325"/>
      <c r="EL44874" s="325"/>
    </row>
    <row r="44875" spans="56:142" x14ac:dyDescent="0.2">
      <c r="BD44875" s="325"/>
      <c r="EL44875" s="325"/>
    </row>
    <row r="44876" spans="56:142" x14ac:dyDescent="0.2">
      <c r="BD44876" s="325"/>
      <c r="EL44876" s="325"/>
    </row>
    <row r="44877" spans="56:142" x14ac:dyDescent="0.2">
      <c r="BD44877" s="325"/>
      <c r="EL44877" s="325"/>
    </row>
    <row r="44878" spans="56:142" x14ac:dyDescent="0.2">
      <c r="BD44878" s="325"/>
      <c r="EL44878" s="325"/>
    </row>
    <row r="44879" spans="56:142" x14ac:dyDescent="0.2">
      <c r="BD44879" s="325"/>
      <c r="EL44879" s="325"/>
    </row>
    <row r="44880" spans="56:142" x14ac:dyDescent="0.2">
      <c r="BD44880" s="325"/>
      <c r="EL44880" s="325"/>
    </row>
    <row r="44881" spans="56:142" x14ac:dyDescent="0.2">
      <c r="BD44881" s="325"/>
      <c r="EL44881" s="325"/>
    </row>
    <row r="44882" spans="56:142" x14ac:dyDescent="0.2">
      <c r="BD44882" s="325"/>
      <c r="EL44882" s="325"/>
    </row>
    <row r="44883" spans="56:142" x14ac:dyDescent="0.2">
      <c r="BD44883" s="325"/>
      <c r="EL44883" s="325"/>
    </row>
    <row r="44884" spans="56:142" x14ac:dyDescent="0.2">
      <c r="BD44884" s="325"/>
      <c r="EL44884" s="325"/>
    </row>
    <row r="44885" spans="56:142" x14ac:dyDescent="0.2">
      <c r="BD44885" s="325"/>
      <c r="EL44885" s="325"/>
    </row>
    <row r="44886" spans="56:142" x14ac:dyDescent="0.2">
      <c r="BD44886" s="325"/>
      <c r="EL44886" s="325"/>
    </row>
    <row r="44887" spans="56:142" x14ac:dyDescent="0.2">
      <c r="BD44887" s="325"/>
      <c r="EL44887" s="325"/>
    </row>
    <row r="44888" spans="56:142" x14ac:dyDescent="0.2">
      <c r="BD44888" s="325"/>
      <c r="EL44888" s="325"/>
    </row>
    <row r="44889" spans="56:142" x14ac:dyDescent="0.2">
      <c r="BD44889" s="325"/>
      <c r="EL44889" s="325"/>
    </row>
    <row r="44890" spans="56:142" x14ac:dyDescent="0.2">
      <c r="BD44890" s="325"/>
      <c r="EL44890" s="325"/>
    </row>
    <row r="44891" spans="56:142" x14ac:dyDescent="0.2">
      <c r="BD44891" s="325"/>
      <c r="EL44891" s="325"/>
    </row>
    <row r="44892" spans="56:142" x14ac:dyDescent="0.2">
      <c r="BD44892" s="325"/>
      <c r="EL44892" s="325"/>
    </row>
    <row r="44893" spans="56:142" x14ac:dyDescent="0.2">
      <c r="BD44893" s="325"/>
      <c r="EL44893" s="325"/>
    </row>
    <row r="44894" spans="56:142" x14ac:dyDescent="0.2">
      <c r="BD44894" s="325"/>
      <c r="EL44894" s="325"/>
    </row>
    <row r="44895" spans="56:142" x14ac:dyDescent="0.2">
      <c r="BD44895" s="325"/>
      <c r="EL44895" s="325"/>
    </row>
    <row r="44896" spans="56:142" x14ac:dyDescent="0.2">
      <c r="BD44896" s="325"/>
      <c r="EL44896" s="325"/>
    </row>
    <row r="44897" spans="56:142" x14ac:dyDescent="0.2">
      <c r="BD44897" s="325"/>
      <c r="EL44897" s="325"/>
    </row>
    <row r="44898" spans="56:142" x14ac:dyDescent="0.2">
      <c r="BD44898" s="325"/>
      <c r="EL44898" s="325"/>
    </row>
    <row r="44899" spans="56:142" x14ac:dyDescent="0.2">
      <c r="BD44899" s="325"/>
      <c r="EL44899" s="325"/>
    </row>
    <row r="44900" spans="56:142" x14ac:dyDescent="0.2">
      <c r="BD44900" s="325"/>
      <c r="EL44900" s="325"/>
    </row>
    <row r="44901" spans="56:142" x14ac:dyDescent="0.2">
      <c r="BD44901" s="325"/>
      <c r="EL44901" s="325"/>
    </row>
    <row r="44902" spans="56:142" x14ac:dyDescent="0.2">
      <c r="BD44902" s="325"/>
      <c r="EL44902" s="325"/>
    </row>
    <row r="44903" spans="56:142" x14ac:dyDescent="0.2">
      <c r="BD44903" s="325"/>
      <c r="EL44903" s="325"/>
    </row>
    <row r="44904" spans="56:142" x14ac:dyDescent="0.2">
      <c r="BD44904" s="325"/>
      <c r="EL44904" s="325"/>
    </row>
    <row r="44905" spans="56:142" x14ac:dyDescent="0.2">
      <c r="BD44905" s="325"/>
      <c r="EL44905" s="325"/>
    </row>
    <row r="44906" spans="56:142" x14ac:dyDescent="0.2">
      <c r="BD44906" s="325"/>
      <c r="EL44906" s="325"/>
    </row>
    <row r="44907" spans="56:142" x14ac:dyDescent="0.2">
      <c r="BD44907" s="325"/>
      <c r="EL44907" s="325"/>
    </row>
    <row r="44908" spans="56:142" x14ac:dyDescent="0.2">
      <c r="BD44908" s="325"/>
      <c r="EL44908" s="325"/>
    </row>
    <row r="44909" spans="56:142" x14ac:dyDescent="0.2">
      <c r="BD44909" s="325"/>
      <c r="EL44909" s="325"/>
    </row>
    <row r="44910" spans="56:142" x14ac:dyDescent="0.2">
      <c r="BD44910" s="325"/>
      <c r="EL44910" s="325"/>
    </row>
    <row r="44911" spans="56:142" x14ac:dyDescent="0.2">
      <c r="BD44911" s="325"/>
      <c r="EL44911" s="325"/>
    </row>
    <row r="44912" spans="56:142" x14ac:dyDescent="0.2">
      <c r="BD44912" s="325"/>
      <c r="EL44912" s="325"/>
    </row>
    <row r="44913" spans="56:142" x14ac:dyDescent="0.2">
      <c r="BD44913" s="325"/>
      <c r="EL44913" s="325"/>
    </row>
    <row r="44914" spans="56:142" x14ac:dyDescent="0.2">
      <c r="BD44914" s="325"/>
      <c r="EL44914" s="325"/>
    </row>
    <row r="44915" spans="56:142" x14ac:dyDescent="0.2">
      <c r="BD44915" s="325"/>
      <c r="EL44915" s="325"/>
    </row>
    <row r="44916" spans="56:142" x14ac:dyDescent="0.2">
      <c r="BD44916" s="325"/>
      <c r="EL44916" s="325"/>
    </row>
    <row r="44917" spans="56:142" x14ac:dyDescent="0.2">
      <c r="BD44917" s="325"/>
      <c r="EL44917" s="325"/>
    </row>
    <row r="44918" spans="56:142" x14ac:dyDescent="0.2">
      <c r="BD44918" s="325"/>
      <c r="EL44918" s="325"/>
    </row>
    <row r="44919" spans="56:142" x14ac:dyDescent="0.2">
      <c r="BD44919" s="325"/>
      <c r="EL44919" s="325"/>
    </row>
    <row r="44920" spans="56:142" x14ac:dyDescent="0.2">
      <c r="BD44920" s="325"/>
      <c r="EL44920" s="325"/>
    </row>
    <row r="44921" spans="56:142" x14ac:dyDescent="0.2">
      <c r="BD44921" s="325"/>
      <c r="EL44921" s="325"/>
    </row>
    <row r="44922" spans="56:142" x14ac:dyDescent="0.2">
      <c r="BD44922" s="325"/>
      <c r="EL44922" s="325"/>
    </row>
    <row r="44923" spans="56:142" x14ac:dyDescent="0.2">
      <c r="BD44923" s="325"/>
      <c r="EL44923" s="325"/>
    </row>
    <row r="44924" spans="56:142" x14ac:dyDescent="0.2">
      <c r="BD44924" s="325"/>
      <c r="EL44924" s="325"/>
    </row>
    <row r="44925" spans="56:142" x14ac:dyDescent="0.2">
      <c r="BD44925" s="325"/>
      <c r="EL44925" s="325"/>
    </row>
    <row r="44926" spans="56:142" x14ac:dyDescent="0.2">
      <c r="BD44926" s="325"/>
      <c r="EL44926" s="325"/>
    </row>
    <row r="44927" spans="56:142" x14ac:dyDescent="0.2">
      <c r="BD44927" s="325"/>
      <c r="EL44927" s="325"/>
    </row>
    <row r="44928" spans="56:142" x14ac:dyDescent="0.2">
      <c r="BD44928" s="325"/>
      <c r="EL44928" s="325"/>
    </row>
    <row r="44929" spans="56:142" x14ac:dyDescent="0.2">
      <c r="BD44929" s="325"/>
      <c r="EL44929" s="325"/>
    </row>
    <row r="44930" spans="56:142" x14ac:dyDescent="0.2">
      <c r="BD44930" s="325"/>
      <c r="EL44930" s="325"/>
    </row>
    <row r="44931" spans="56:142" x14ac:dyDescent="0.2">
      <c r="BD44931" s="325"/>
      <c r="EL44931" s="325"/>
    </row>
    <row r="44932" spans="56:142" x14ac:dyDescent="0.2">
      <c r="BD44932" s="325"/>
      <c r="EL44932" s="325"/>
    </row>
    <row r="44933" spans="56:142" x14ac:dyDescent="0.2">
      <c r="BD44933" s="325"/>
      <c r="EL44933" s="325"/>
    </row>
    <row r="44934" spans="56:142" x14ac:dyDescent="0.2">
      <c r="BD44934" s="325"/>
      <c r="EL44934" s="325"/>
    </row>
    <row r="44935" spans="56:142" x14ac:dyDescent="0.2">
      <c r="BD44935" s="325"/>
      <c r="EL44935" s="325"/>
    </row>
    <row r="44936" spans="56:142" x14ac:dyDescent="0.2">
      <c r="BD44936" s="325"/>
      <c r="EL44936" s="325"/>
    </row>
    <row r="44937" spans="56:142" x14ac:dyDescent="0.2">
      <c r="BD44937" s="325"/>
      <c r="EL44937" s="325"/>
    </row>
    <row r="44938" spans="56:142" x14ac:dyDescent="0.2">
      <c r="BD44938" s="325"/>
      <c r="EL44938" s="325"/>
    </row>
    <row r="44939" spans="56:142" x14ac:dyDescent="0.2">
      <c r="BD44939" s="325"/>
      <c r="EL44939" s="325"/>
    </row>
    <row r="44940" spans="56:142" x14ac:dyDescent="0.2">
      <c r="BD44940" s="325"/>
      <c r="EL44940" s="325"/>
    </row>
    <row r="44941" spans="56:142" x14ac:dyDescent="0.2">
      <c r="BD44941" s="325"/>
      <c r="EL44941" s="325"/>
    </row>
    <row r="44942" spans="56:142" x14ac:dyDescent="0.2">
      <c r="BD44942" s="325"/>
      <c r="EL44942" s="325"/>
    </row>
    <row r="44943" spans="56:142" x14ac:dyDescent="0.2">
      <c r="BD44943" s="325"/>
      <c r="EL44943" s="325"/>
    </row>
    <row r="44944" spans="56:142" x14ac:dyDescent="0.2">
      <c r="BD44944" s="325"/>
      <c r="EL44944" s="325"/>
    </row>
    <row r="44945" spans="56:142" x14ac:dyDescent="0.2">
      <c r="BD44945" s="325"/>
      <c r="EL44945" s="325"/>
    </row>
    <row r="44946" spans="56:142" x14ac:dyDescent="0.2">
      <c r="BD44946" s="325"/>
      <c r="EL44946" s="325"/>
    </row>
    <row r="44947" spans="56:142" x14ac:dyDescent="0.2">
      <c r="BD44947" s="325"/>
      <c r="EL44947" s="325"/>
    </row>
    <row r="44948" spans="56:142" x14ac:dyDescent="0.2">
      <c r="BD44948" s="325"/>
      <c r="EL44948" s="325"/>
    </row>
    <row r="44949" spans="56:142" x14ac:dyDescent="0.2">
      <c r="BD44949" s="325"/>
      <c r="EL44949" s="325"/>
    </row>
    <row r="44950" spans="56:142" x14ac:dyDescent="0.2">
      <c r="BD44950" s="325"/>
      <c r="EL44950" s="325"/>
    </row>
    <row r="44951" spans="56:142" x14ac:dyDescent="0.2">
      <c r="BD44951" s="325"/>
      <c r="EL44951" s="325"/>
    </row>
    <row r="44952" spans="56:142" x14ac:dyDescent="0.2">
      <c r="BD44952" s="325"/>
      <c r="EL44952" s="325"/>
    </row>
    <row r="44953" spans="56:142" x14ac:dyDescent="0.2">
      <c r="BD44953" s="325"/>
      <c r="EL44953" s="325"/>
    </row>
    <row r="44954" spans="56:142" x14ac:dyDescent="0.2">
      <c r="BD44954" s="325"/>
      <c r="EL44954" s="325"/>
    </row>
    <row r="44955" spans="56:142" x14ac:dyDescent="0.2">
      <c r="BD44955" s="325"/>
      <c r="EL44955" s="325"/>
    </row>
    <row r="44956" spans="56:142" x14ac:dyDescent="0.2">
      <c r="BD44956" s="325"/>
      <c r="EL44956" s="325"/>
    </row>
    <row r="44957" spans="56:142" x14ac:dyDescent="0.2">
      <c r="BD44957" s="325"/>
      <c r="EL44957" s="325"/>
    </row>
    <row r="44958" spans="56:142" x14ac:dyDescent="0.2">
      <c r="BD44958" s="325"/>
      <c r="EL44958" s="325"/>
    </row>
    <row r="44959" spans="56:142" x14ac:dyDescent="0.2">
      <c r="BD44959" s="325"/>
      <c r="EL44959" s="325"/>
    </row>
    <row r="44960" spans="56:142" x14ac:dyDescent="0.2">
      <c r="BD44960" s="325"/>
      <c r="EL44960" s="325"/>
    </row>
    <row r="44961" spans="56:142" x14ac:dyDescent="0.2">
      <c r="BD44961" s="325"/>
      <c r="EL44961" s="325"/>
    </row>
    <row r="44962" spans="56:142" x14ac:dyDescent="0.2">
      <c r="BD44962" s="325"/>
      <c r="EL44962" s="325"/>
    </row>
    <row r="44963" spans="56:142" x14ac:dyDescent="0.2">
      <c r="BD44963" s="325"/>
      <c r="EL44963" s="325"/>
    </row>
    <row r="44964" spans="56:142" x14ac:dyDescent="0.2">
      <c r="BD44964" s="325"/>
      <c r="EL44964" s="325"/>
    </row>
    <row r="44965" spans="56:142" x14ac:dyDescent="0.2">
      <c r="BD44965" s="325"/>
      <c r="EL44965" s="325"/>
    </row>
    <row r="44966" spans="56:142" x14ac:dyDescent="0.2">
      <c r="BD44966" s="325"/>
      <c r="EL44966" s="325"/>
    </row>
    <row r="44967" spans="56:142" x14ac:dyDescent="0.2">
      <c r="BD44967" s="325"/>
      <c r="EL44967" s="325"/>
    </row>
    <row r="44968" spans="56:142" x14ac:dyDescent="0.2">
      <c r="BD44968" s="325"/>
      <c r="EL44968" s="325"/>
    </row>
    <row r="44969" spans="56:142" x14ac:dyDescent="0.2">
      <c r="BD44969" s="325"/>
      <c r="EL44969" s="325"/>
    </row>
    <row r="44970" spans="56:142" x14ac:dyDescent="0.2">
      <c r="BD44970" s="325"/>
      <c r="EL44970" s="325"/>
    </row>
    <row r="44971" spans="56:142" x14ac:dyDescent="0.2">
      <c r="BD44971" s="325"/>
      <c r="EL44971" s="325"/>
    </row>
    <row r="44972" spans="56:142" x14ac:dyDescent="0.2">
      <c r="BD44972" s="325"/>
      <c r="EL44972" s="325"/>
    </row>
    <row r="44973" spans="56:142" x14ac:dyDescent="0.2">
      <c r="BD44973" s="325"/>
      <c r="EL44973" s="325"/>
    </row>
    <row r="44974" spans="56:142" x14ac:dyDescent="0.2">
      <c r="BD44974" s="325"/>
      <c r="EL44974" s="325"/>
    </row>
    <row r="44975" spans="56:142" x14ac:dyDescent="0.2">
      <c r="BD44975" s="325"/>
      <c r="EL44975" s="325"/>
    </row>
    <row r="44976" spans="56:142" x14ac:dyDescent="0.2">
      <c r="BD44976" s="325"/>
      <c r="EL44976" s="325"/>
    </row>
    <row r="44977" spans="56:142" x14ac:dyDescent="0.2">
      <c r="BD44977" s="325"/>
      <c r="EL44977" s="325"/>
    </row>
    <row r="44978" spans="56:142" x14ac:dyDescent="0.2">
      <c r="BD44978" s="325"/>
      <c r="EL44978" s="325"/>
    </row>
    <row r="44979" spans="56:142" x14ac:dyDescent="0.2">
      <c r="BD44979" s="325"/>
      <c r="EL44979" s="325"/>
    </row>
    <row r="44980" spans="56:142" x14ac:dyDescent="0.2">
      <c r="BD44980" s="325"/>
      <c r="EL44980" s="325"/>
    </row>
    <row r="44981" spans="56:142" x14ac:dyDescent="0.2">
      <c r="BD44981" s="325"/>
      <c r="EL44981" s="325"/>
    </row>
    <row r="44982" spans="56:142" x14ac:dyDescent="0.2">
      <c r="BD44982" s="325"/>
      <c r="EL44982" s="325"/>
    </row>
    <row r="44983" spans="56:142" x14ac:dyDescent="0.2">
      <c r="BD44983" s="325"/>
      <c r="EL44983" s="325"/>
    </row>
    <row r="44984" spans="56:142" x14ac:dyDescent="0.2">
      <c r="BD44984" s="325"/>
      <c r="EL44984" s="325"/>
    </row>
    <row r="44985" spans="56:142" x14ac:dyDescent="0.2">
      <c r="BD44985" s="325"/>
      <c r="EL44985" s="325"/>
    </row>
    <row r="44986" spans="56:142" x14ac:dyDescent="0.2">
      <c r="BD44986" s="325"/>
      <c r="EL44986" s="325"/>
    </row>
    <row r="44987" spans="56:142" x14ac:dyDescent="0.2">
      <c r="BD44987" s="325"/>
      <c r="EL44987" s="325"/>
    </row>
    <row r="44988" spans="56:142" x14ac:dyDescent="0.2">
      <c r="BD44988" s="325"/>
      <c r="EL44988" s="325"/>
    </row>
    <row r="44989" spans="56:142" x14ac:dyDescent="0.2">
      <c r="BD44989" s="325"/>
      <c r="EL44989" s="325"/>
    </row>
    <row r="44990" spans="56:142" x14ac:dyDescent="0.2">
      <c r="BD44990" s="325"/>
      <c r="EL44990" s="325"/>
    </row>
    <row r="44991" spans="56:142" x14ac:dyDescent="0.2">
      <c r="BD44991" s="325"/>
      <c r="EL44991" s="325"/>
    </row>
    <row r="44992" spans="56:142" x14ac:dyDescent="0.2">
      <c r="BD44992" s="325"/>
      <c r="EL44992" s="325"/>
    </row>
    <row r="44993" spans="56:142" x14ac:dyDescent="0.2">
      <c r="BD44993" s="325"/>
      <c r="EL44993" s="325"/>
    </row>
    <row r="44994" spans="56:142" x14ac:dyDescent="0.2">
      <c r="BD44994" s="325"/>
      <c r="EL44994" s="325"/>
    </row>
    <row r="44995" spans="56:142" x14ac:dyDescent="0.2">
      <c r="BD44995" s="325"/>
      <c r="EL44995" s="325"/>
    </row>
    <row r="44996" spans="56:142" x14ac:dyDescent="0.2">
      <c r="BD44996" s="325"/>
      <c r="EL44996" s="325"/>
    </row>
    <row r="44997" spans="56:142" x14ac:dyDescent="0.2">
      <c r="BD44997" s="325"/>
      <c r="EL44997" s="325"/>
    </row>
    <row r="44998" spans="56:142" x14ac:dyDescent="0.2">
      <c r="BD44998" s="325"/>
      <c r="EL44998" s="325"/>
    </row>
    <row r="44999" spans="56:142" x14ac:dyDescent="0.2">
      <c r="BD44999" s="325"/>
      <c r="EL44999" s="325"/>
    </row>
    <row r="45000" spans="56:142" x14ac:dyDescent="0.2">
      <c r="BD45000" s="325"/>
      <c r="EL45000" s="325"/>
    </row>
    <row r="45001" spans="56:142" x14ac:dyDescent="0.2">
      <c r="BD45001" s="325"/>
      <c r="EL45001" s="325"/>
    </row>
    <row r="45002" spans="56:142" x14ac:dyDescent="0.2">
      <c r="BD45002" s="325"/>
      <c r="EL45002" s="325"/>
    </row>
    <row r="45003" spans="56:142" x14ac:dyDescent="0.2">
      <c r="BD45003" s="325"/>
      <c r="EL45003" s="325"/>
    </row>
    <row r="45004" spans="56:142" x14ac:dyDescent="0.2">
      <c r="BD45004" s="325"/>
      <c r="EL45004" s="325"/>
    </row>
    <row r="45005" spans="56:142" x14ac:dyDescent="0.2">
      <c r="BD45005" s="325"/>
      <c r="EL45005" s="325"/>
    </row>
    <row r="45006" spans="56:142" x14ac:dyDescent="0.2">
      <c r="BD45006" s="325"/>
      <c r="EL45006" s="325"/>
    </row>
    <row r="45007" spans="56:142" x14ac:dyDescent="0.2">
      <c r="BD45007" s="325"/>
      <c r="EL45007" s="325"/>
    </row>
    <row r="45008" spans="56:142" x14ac:dyDescent="0.2">
      <c r="BD45008" s="325"/>
      <c r="EL45008" s="325"/>
    </row>
    <row r="45009" spans="56:142" x14ac:dyDescent="0.2">
      <c r="BD45009" s="325"/>
      <c r="EL45009" s="325"/>
    </row>
    <row r="45010" spans="56:142" x14ac:dyDescent="0.2">
      <c r="BD45010" s="325"/>
      <c r="EL45010" s="325"/>
    </row>
    <row r="45011" spans="56:142" x14ac:dyDescent="0.2">
      <c r="BD45011" s="325"/>
      <c r="EL45011" s="325"/>
    </row>
    <row r="45012" spans="56:142" x14ac:dyDescent="0.2">
      <c r="BD45012" s="325"/>
      <c r="EL45012" s="325"/>
    </row>
    <row r="45013" spans="56:142" x14ac:dyDescent="0.2">
      <c r="BD45013" s="325"/>
      <c r="EL45013" s="325"/>
    </row>
    <row r="45014" spans="56:142" x14ac:dyDescent="0.2">
      <c r="BD45014" s="325"/>
      <c r="EL45014" s="325"/>
    </row>
    <row r="45015" spans="56:142" x14ac:dyDescent="0.2">
      <c r="BD45015" s="325"/>
      <c r="EL45015" s="325"/>
    </row>
    <row r="45016" spans="56:142" x14ac:dyDescent="0.2">
      <c r="BD45016" s="325"/>
      <c r="EL45016" s="325"/>
    </row>
    <row r="45017" spans="56:142" x14ac:dyDescent="0.2">
      <c r="BD45017" s="325"/>
      <c r="EL45017" s="325"/>
    </row>
    <row r="45018" spans="56:142" x14ac:dyDescent="0.2">
      <c r="BD45018" s="325"/>
      <c r="EL45018" s="325"/>
    </row>
    <row r="45019" spans="56:142" x14ac:dyDescent="0.2">
      <c r="BD45019" s="325"/>
      <c r="EL45019" s="325"/>
    </row>
    <row r="45020" spans="56:142" x14ac:dyDescent="0.2">
      <c r="BD45020" s="325"/>
      <c r="EL45020" s="325"/>
    </row>
    <row r="45021" spans="56:142" x14ac:dyDescent="0.2">
      <c r="BD45021" s="325"/>
      <c r="EL45021" s="325"/>
    </row>
    <row r="45022" spans="56:142" x14ac:dyDescent="0.2">
      <c r="BD45022" s="325"/>
      <c r="EL45022" s="325"/>
    </row>
    <row r="45023" spans="56:142" x14ac:dyDescent="0.2">
      <c r="BD45023" s="325"/>
      <c r="EL45023" s="325"/>
    </row>
    <row r="45024" spans="56:142" x14ac:dyDescent="0.2">
      <c r="BD45024" s="325"/>
      <c r="EL45024" s="325"/>
    </row>
    <row r="45025" spans="56:142" x14ac:dyDescent="0.2">
      <c r="BD45025" s="325"/>
      <c r="EL45025" s="325"/>
    </row>
    <row r="45026" spans="56:142" x14ac:dyDescent="0.2">
      <c r="BD45026" s="325"/>
      <c r="EL45026" s="325"/>
    </row>
    <row r="45027" spans="56:142" x14ac:dyDescent="0.2">
      <c r="BD45027" s="325"/>
      <c r="EL45027" s="325"/>
    </row>
    <row r="45028" spans="56:142" x14ac:dyDescent="0.2">
      <c r="BD45028" s="325"/>
      <c r="EL45028" s="325"/>
    </row>
    <row r="45029" spans="56:142" x14ac:dyDescent="0.2">
      <c r="BD45029" s="325"/>
      <c r="EL45029" s="325"/>
    </row>
    <row r="45030" spans="56:142" x14ac:dyDescent="0.2">
      <c r="BD45030" s="325"/>
      <c r="EL45030" s="325"/>
    </row>
    <row r="45031" spans="56:142" x14ac:dyDescent="0.2">
      <c r="BD45031" s="325"/>
      <c r="EL45031" s="325"/>
    </row>
    <row r="45032" spans="56:142" x14ac:dyDescent="0.2">
      <c r="BD45032" s="325"/>
      <c r="EL45032" s="325"/>
    </row>
    <row r="45033" spans="56:142" x14ac:dyDescent="0.2">
      <c r="BD45033" s="325"/>
      <c r="EL45033" s="325"/>
    </row>
    <row r="45034" spans="56:142" x14ac:dyDescent="0.2">
      <c r="BD45034" s="325"/>
      <c r="EL45034" s="325"/>
    </row>
    <row r="45035" spans="56:142" x14ac:dyDescent="0.2">
      <c r="BD45035" s="325"/>
      <c r="EL45035" s="325"/>
    </row>
    <row r="45036" spans="56:142" x14ac:dyDescent="0.2">
      <c r="BD45036" s="325"/>
      <c r="EL45036" s="325"/>
    </row>
    <row r="45037" spans="56:142" x14ac:dyDescent="0.2">
      <c r="BD45037" s="325"/>
      <c r="EL45037" s="325"/>
    </row>
    <row r="45038" spans="56:142" x14ac:dyDescent="0.2">
      <c r="BD45038" s="325"/>
      <c r="EL45038" s="325"/>
    </row>
    <row r="45039" spans="56:142" x14ac:dyDescent="0.2">
      <c r="BD45039" s="325"/>
      <c r="EL45039" s="325"/>
    </row>
    <row r="45040" spans="56:142" x14ac:dyDescent="0.2">
      <c r="BD45040" s="325"/>
      <c r="EL45040" s="325"/>
    </row>
    <row r="45041" spans="56:142" x14ac:dyDescent="0.2">
      <c r="BD45041" s="325"/>
      <c r="EL45041" s="325"/>
    </row>
    <row r="45042" spans="56:142" x14ac:dyDescent="0.2">
      <c r="BD45042" s="325"/>
      <c r="EL45042" s="325"/>
    </row>
    <row r="45043" spans="56:142" x14ac:dyDescent="0.2">
      <c r="BD45043" s="325"/>
      <c r="EL45043" s="325"/>
    </row>
    <row r="45044" spans="56:142" x14ac:dyDescent="0.2">
      <c r="BD45044" s="325"/>
      <c r="EL45044" s="325"/>
    </row>
    <row r="45045" spans="56:142" x14ac:dyDescent="0.2">
      <c r="BD45045" s="325"/>
      <c r="EL45045" s="325"/>
    </row>
    <row r="45046" spans="56:142" x14ac:dyDescent="0.2">
      <c r="BD45046" s="325"/>
      <c r="EL45046" s="325"/>
    </row>
    <row r="45047" spans="56:142" x14ac:dyDescent="0.2">
      <c r="BD45047" s="325"/>
      <c r="EL45047" s="325"/>
    </row>
    <row r="45048" spans="56:142" x14ac:dyDescent="0.2">
      <c r="BD45048" s="325"/>
      <c r="EL45048" s="325"/>
    </row>
    <row r="45049" spans="56:142" x14ac:dyDescent="0.2">
      <c r="BD45049" s="325"/>
      <c r="EL45049" s="325"/>
    </row>
    <row r="45050" spans="56:142" x14ac:dyDescent="0.2">
      <c r="BD45050" s="325"/>
      <c r="EL45050" s="325"/>
    </row>
    <row r="45051" spans="56:142" x14ac:dyDescent="0.2">
      <c r="BD45051" s="325"/>
      <c r="EL45051" s="325"/>
    </row>
    <row r="45052" spans="56:142" x14ac:dyDescent="0.2">
      <c r="BD45052" s="325"/>
      <c r="EL45052" s="325"/>
    </row>
    <row r="45053" spans="56:142" x14ac:dyDescent="0.2">
      <c r="BD45053" s="325"/>
      <c r="EL45053" s="325"/>
    </row>
    <row r="45054" spans="56:142" x14ac:dyDescent="0.2">
      <c r="BD45054" s="325"/>
      <c r="EL45054" s="325"/>
    </row>
    <row r="45055" spans="56:142" x14ac:dyDescent="0.2">
      <c r="BD45055" s="325"/>
      <c r="EL45055" s="325"/>
    </row>
    <row r="45056" spans="56:142" x14ac:dyDescent="0.2">
      <c r="BD45056" s="325"/>
      <c r="EL45056" s="325"/>
    </row>
    <row r="45057" spans="56:142" x14ac:dyDescent="0.2">
      <c r="BD45057" s="325"/>
      <c r="EL45057" s="325"/>
    </row>
    <row r="45058" spans="56:142" x14ac:dyDescent="0.2">
      <c r="BD45058" s="325"/>
      <c r="EL45058" s="325"/>
    </row>
    <row r="45059" spans="56:142" x14ac:dyDescent="0.2">
      <c r="BD45059" s="325"/>
      <c r="EL45059" s="325"/>
    </row>
    <row r="45060" spans="56:142" x14ac:dyDescent="0.2">
      <c r="BD45060" s="325"/>
      <c r="EL45060" s="325"/>
    </row>
    <row r="45061" spans="56:142" x14ac:dyDescent="0.2">
      <c r="BD45061" s="325"/>
      <c r="EL45061" s="325"/>
    </row>
    <row r="45062" spans="56:142" x14ac:dyDescent="0.2">
      <c r="BD45062" s="325"/>
      <c r="EL45062" s="325"/>
    </row>
    <row r="45063" spans="56:142" x14ac:dyDescent="0.2">
      <c r="BD45063" s="325"/>
      <c r="EL45063" s="325"/>
    </row>
    <row r="45064" spans="56:142" x14ac:dyDescent="0.2">
      <c r="BD45064" s="325"/>
      <c r="EL45064" s="325"/>
    </row>
    <row r="45065" spans="56:142" x14ac:dyDescent="0.2">
      <c r="BD45065" s="325"/>
      <c r="EL45065" s="325"/>
    </row>
    <row r="45066" spans="56:142" x14ac:dyDescent="0.2">
      <c r="BD45066" s="325"/>
      <c r="EL45066" s="325"/>
    </row>
    <row r="45067" spans="56:142" x14ac:dyDescent="0.2">
      <c r="BD45067" s="325"/>
      <c r="EL45067" s="325"/>
    </row>
    <row r="45068" spans="56:142" x14ac:dyDescent="0.2">
      <c r="BD45068" s="325"/>
      <c r="EL45068" s="325"/>
    </row>
    <row r="45069" spans="56:142" x14ac:dyDescent="0.2">
      <c r="BD45069" s="325"/>
      <c r="EL45069" s="325"/>
    </row>
    <row r="45070" spans="56:142" x14ac:dyDescent="0.2">
      <c r="BD45070" s="325"/>
      <c r="EL45070" s="325"/>
    </row>
    <row r="45071" spans="56:142" x14ac:dyDescent="0.2">
      <c r="BD45071" s="325"/>
      <c r="EL45071" s="325"/>
    </row>
    <row r="45072" spans="56:142" x14ac:dyDescent="0.2">
      <c r="BD45072" s="325"/>
      <c r="EL45072" s="325"/>
    </row>
    <row r="45073" spans="56:142" x14ac:dyDescent="0.2">
      <c r="BD45073" s="325"/>
      <c r="EL45073" s="325"/>
    </row>
    <row r="45074" spans="56:142" x14ac:dyDescent="0.2">
      <c r="BD45074" s="325"/>
      <c r="EL45074" s="325"/>
    </row>
    <row r="45075" spans="56:142" x14ac:dyDescent="0.2">
      <c r="BD45075" s="325"/>
      <c r="EL45075" s="325"/>
    </row>
    <row r="45076" spans="56:142" x14ac:dyDescent="0.2">
      <c r="BD45076" s="325"/>
      <c r="EL45076" s="325"/>
    </row>
    <row r="45077" spans="56:142" x14ac:dyDescent="0.2">
      <c r="BD45077" s="325"/>
      <c r="EL45077" s="325"/>
    </row>
    <row r="45078" spans="56:142" x14ac:dyDescent="0.2">
      <c r="BD45078" s="325"/>
      <c r="EL45078" s="325"/>
    </row>
    <row r="45079" spans="56:142" x14ac:dyDescent="0.2">
      <c r="BD45079" s="325"/>
      <c r="EL45079" s="325"/>
    </row>
    <row r="45080" spans="56:142" x14ac:dyDescent="0.2">
      <c r="BD45080" s="325"/>
      <c r="EL45080" s="325"/>
    </row>
    <row r="45081" spans="56:142" x14ac:dyDescent="0.2">
      <c r="BD45081" s="325"/>
      <c r="EL45081" s="325"/>
    </row>
    <row r="45082" spans="56:142" x14ac:dyDescent="0.2">
      <c r="BD45082" s="325"/>
      <c r="EL45082" s="325"/>
    </row>
    <row r="45083" spans="56:142" x14ac:dyDescent="0.2">
      <c r="BD45083" s="325"/>
      <c r="EL45083" s="325"/>
    </row>
    <row r="45084" spans="56:142" x14ac:dyDescent="0.2">
      <c r="BD45084" s="325"/>
      <c r="EL45084" s="325"/>
    </row>
    <row r="45085" spans="56:142" x14ac:dyDescent="0.2">
      <c r="BD45085" s="325"/>
      <c r="EL45085" s="325"/>
    </row>
    <row r="45086" spans="56:142" x14ac:dyDescent="0.2">
      <c r="BD45086" s="325"/>
      <c r="EL45086" s="325"/>
    </row>
    <row r="45087" spans="56:142" x14ac:dyDescent="0.2">
      <c r="BD45087" s="325"/>
      <c r="EL45087" s="325"/>
    </row>
    <row r="45088" spans="56:142" x14ac:dyDescent="0.2">
      <c r="BD45088" s="325"/>
      <c r="EL45088" s="325"/>
    </row>
    <row r="45089" spans="56:142" x14ac:dyDescent="0.2">
      <c r="BD45089" s="325"/>
      <c r="EL45089" s="325"/>
    </row>
    <row r="45090" spans="56:142" x14ac:dyDescent="0.2">
      <c r="BD45090" s="325"/>
      <c r="EL45090" s="325"/>
    </row>
    <row r="45091" spans="56:142" x14ac:dyDescent="0.2">
      <c r="BD45091" s="325"/>
      <c r="EL45091" s="325"/>
    </row>
    <row r="45092" spans="56:142" x14ac:dyDescent="0.2">
      <c r="BD45092" s="325"/>
      <c r="EL45092" s="325"/>
    </row>
    <row r="45093" spans="56:142" x14ac:dyDescent="0.2">
      <c r="BD45093" s="325"/>
      <c r="EL45093" s="325"/>
    </row>
    <row r="45094" spans="56:142" x14ac:dyDescent="0.2">
      <c r="BD45094" s="325"/>
      <c r="EL45094" s="325"/>
    </row>
    <row r="45095" spans="56:142" x14ac:dyDescent="0.2">
      <c r="BD45095" s="325"/>
      <c r="EL45095" s="325"/>
    </row>
    <row r="45096" spans="56:142" x14ac:dyDescent="0.2">
      <c r="BD45096" s="325"/>
      <c r="EL45096" s="325"/>
    </row>
    <row r="45097" spans="56:142" x14ac:dyDescent="0.2">
      <c r="BD45097" s="325"/>
      <c r="EL45097" s="325"/>
    </row>
    <row r="45098" spans="56:142" x14ac:dyDescent="0.2">
      <c r="BD45098" s="325"/>
      <c r="EL45098" s="325"/>
    </row>
    <row r="45099" spans="56:142" x14ac:dyDescent="0.2">
      <c r="BD45099" s="325"/>
      <c r="EL45099" s="325"/>
    </row>
    <row r="45100" spans="56:142" x14ac:dyDescent="0.2">
      <c r="BD45100" s="325"/>
      <c r="EL45100" s="325"/>
    </row>
    <row r="45101" spans="56:142" x14ac:dyDescent="0.2">
      <c r="BD45101" s="325"/>
      <c r="EL45101" s="325"/>
    </row>
    <row r="45102" spans="56:142" x14ac:dyDescent="0.2">
      <c r="BD45102" s="325"/>
      <c r="EL45102" s="325"/>
    </row>
    <row r="45103" spans="56:142" x14ac:dyDescent="0.2">
      <c r="BD45103" s="325"/>
      <c r="EL45103" s="325"/>
    </row>
    <row r="45104" spans="56:142" x14ac:dyDescent="0.2">
      <c r="BD45104" s="325"/>
      <c r="EL45104" s="325"/>
    </row>
    <row r="45105" spans="56:142" x14ac:dyDescent="0.2">
      <c r="BD45105" s="325"/>
      <c r="EL45105" s="325"/>
    </row>
    <row r="45106" spans="56:142" x14ac:dyDescent="0.2">
      <c r="BD45106" s="325"/>
      <c r="EL45106" s="325"/>
    </row>
    <row r="45107" spans="56:142" x14ac:dyDescent="0.2">
      <c r="BD45107" s="325"/>
      <c r="EL45107" s="325"/>
    </row>
    <row r="45108" spans="56:142" x14ac:dyDescent="0.2">
      <c r="BD45108" s="325"/>
      <c r="EL45108" s="325"/>
    </row>
    <row r="45109" spans="56:142" x14ac:dyDescent="0.2">
      <c r="BD45109" s="325"/>
      <c r="EL45109" s="325"/>
    </row>
    <row r="45110" spans="56:142" x14ac:dyDescent="0.2">
      <c r="BD45110" s="325"/>
      <c r="EL45110" s="325"/>
    </row>
    <row r="45111" spans="56:142" x14ac:dyDescent="0.2">
      <c r="BD45111" s="325"/>
      <c r="EL45111" s="325"/>
    </row>
    <row r="45112" spans="56:142" x14ac:dyDescent="0.2">
      <c r="BD45112" s="325"/>
      <c r="EL45112" s="325"/>
    </row>
    <row r="45113" spans="56:142" x14ac:dyDescent="0.2">
      <c r="BD45113" s="325"/>
      <c r="EL45113" s="325"/>
    </row>
    <row r="45114" spans="56:142" x14ac:dyDescent="0.2">
      <c r="BD45114" s="325"/>
      <c r="EL45114" s="325"/>
    </row>
    <row r="45115" spans="56:142" x14ac:dyDescent="0.2">
      <c r="BD45115" s="325"/>
      <c r="EL45115" s="325"/>
    </row>
    <row r="45116" spans="56:142" x14ac:dyDescent="0.2">
      <c r="BD45116" s="325"/>
      <c r="EL45116" s="325"/>
    </row>
    <row r="45117" spans="56:142" x14ac:dyDescent="0.2">
      <c r="BD45117" s="325"/>
      <c r="EL45117" s="325"/>
    </row>
    <row r="45118" spans="56:142" x14ac:dyDescent="0.2">
      <c r="BD45118" s="325"/>
      <c r="EL45118" s="325"/>
    </row>
    <row r="45119" spans="56:142" x14ac:dyDescent="0.2">
      <c r="BD45119" s="325"/>
      <c r="EL45119" s="325"/>
    </row>
    <row r="45120" spans="56:142" x14ac:dyDescent="0.2">
      <c r="BD45120" s="325"/>
      <c r="EL45120" s="325"/>
    </row>
    <row r="45121" spans="56:142" x14ac:dyDescent="0.2">
      <c r="BD45121" s="325"/>
      <c r="EL45121" s="325"/>
    </row>
    <row r="45122" spans="56:142" x14ac:dyDescent="0.2">
      <c r="BD45122" s="325"/>
      <c r="EL45122" s="325"/>
    </row>
    <row r="45123" spans="56:142" x14ac:dyDescent="0.2">
      <c r="BD45123" s="325"/>
      <c r="EL45123" s="325"/>
    </row>
    <row r="45124" spans="56:142" x14ac:dyDescent="0.2">
      <c r="BD45124" s="325"/>
      <c r="EL45124" s="325"/>
    </row>
    <row r="45125" spans="56:142" x14ac:dyDescent="0.2">
      <c r="BD45125" s="325"/>
      <c r="EL45125" s="325"/>
    </row>
    <row r="45126" spans="56:142" x14ac:dyDescent="0.2">
      <c r="BD45126" s="325"/>
      <c r="EL45126" s="325"/>
    </row>
    <row r="45127" spans="56:142" x14ac:dyDescent="0.2">
      <c r="BD45127" s="325"/>
      <c r="EL45127" s="325"/>
    </row>
    <row r="45128" spans="56:142" x14ac:dyDescent="0.2">
      <c r="BD45128" s="325"/>
      <c r="EL45128" s="325"/>
    </row>
    <row r="45129" spans="56:142" x14ac:dyDescent="0.2">
      <c r="BD45129" s="325"/>
      <c r="EL45129" s="325"/>
    </row>
    <row r="45130" spans="56:142" x14ac:dyDescent="0.2">
      <c r="BD45130" s="325"/>
      <c r="EL45130" s="325"/>
    </row>
    <row r="45131" spans="56:142" x14ac:dyDescent="0.2">
      <c r="BD45131" s="325"/>
      <c r="EL45131" s="325"/>
    </row>
    <row r="45132" spans="56:142" x14ac:dyDescent="0.2">
      <c r="BD45132" s="325"/>
      <c r="EL45132" s="325"/>
    </row>
    <row r="45133" spans="56:142" x14ac:dyDescent="0.2">
      <c r="BD45133" s="325"/>
      <c r="EL45133" s="325"/>
    </row>
    <row r="45134" spans="56:142" x14ac:dyDescent="0.2">
      <c r="BD45134" s="325"/>
      <c r="EL45134" s="325"/>
    </row>
    <row r="45135" spans="56:142" x14ac:dyDescent="0.2">
      <c r="BD45135" s="325"/>
      <c r="EL45135" s="325"/>
    </row>
    <row r="45136" spans="56:142" x14ac:dyDescent="0.2">
      <c r="BD45136" s="325"/>
      <c r="EL45136" s="325"/>
    </row>
    <row r="45137" spans="56:142" x14ac:dyDescent="0.2">
      <c r="BD45137" s="325"/>
      <c r="EL45137" s="325"/>
    </row>
    <row r="45138" spans="56:142" x14ac:dyDescent="0.2">
      <c r="BD45138" s="325"/>
      <c r="EL45138" s="325"/>
    </row>
    <row r="45139" spans="56:142" x14ac:dyDescent="0.2">
      <c r="BD45139" s="325"/>
      <c r="EL45139" s="325"/>
    </row>
    <row r="45140" spans="56:142" x14ac:dyDescent="0.2">
      <c r="BD45140" s="325"/>
      <c r="EL45140" s="325"/>
    </row>
    <row r="45141" spans="56:142" x14ac:dyDescent="0.2">
      <c r="BD45141" s="325"/>
      <c r="EL45141" s="325"/>
    </row>
    <row r="45142" spans="56:142" x14ac:dyDescent="0.2">
      <c r="BD45142" s="325"/>
      <c r="EL45142" s="325"/>
    </row>
    <row r="45143" spans="56:142" x14ac:dyDescent="0.2">
      <c r="BD45143" s="325"/>
      <c r="EL45143" s="325"/>
    </row>
    <row r="45144" spans="56:142" x14ac:dyDescent="0.2">
      <c r="BD45144" s="325"/>
      <c r="EL45144" s="325"/>
    </row>
    <row r="45145" spans="56:142" x14ac:dyDescent="0.2">
      <c r="BD45145" s="325"/>
      <c r="EL45145" s="325"/>
    </row>
    <row r="45146" spans="56:142" x14ac:dyDescent="0.2">
      <c r="BD45146" s="325"/>
      <c r="EL45146" s="325"/>
    </row>
    <row r="45147" spans="56:142" x14ac:dyDescent="0.2">
      <c r="BD45147" s="325"/>
      <c r="EL45147" s="325"/>
    </row>
    <row r="45148" spans="56:142" x14ac:dyDescent="0.2">
      <c r="BD45148" s="325"/>
      <c r="EL45148" s="325"/>
    </row>
    <row r="45149" spans="56:142" x14ac:dyDescent="0.2">
      <c r="BD45149" s="325"/>
      <c r="EL45149" s="325"/>
    </row>
    <row r="45150" spans="56:142" x14ac:dyDescent="0.2">
      <c r="BD45150" s="325"/>
      <c r="EL45150" s="325"/>
    </row>
    <row r="45151" spans="56:142" x14ac:dyDescent="0.2">
      <c r="BD45151" s="325"/>
      <c r="EL45151" s="325"/>
    </row>
    <row r="45152" spans="56:142" x14ac:dyDescent="0.2">
      <c r="BD45152" s="325"/>
      <c r="EL45152" s="325"/>
    </row>
    <row r="45153" spans="56:142" x14ac:dyDescent="0.2">
      <c r="BD45153" s="325"/>
      <c r="EL45153" s="325"/>
    </row>
    <row r="45154" spans="56:142" x14ac:dyDescent="0.2">
      <c r="BD45154" s="325"/>
      <c r="EL45154" s="325"/>
    </row>
    <row r="45155" spans="56:142" x14ac:dyDescent="0.2">
      <c r="BD45155" s="325"/>
      <c r="EL45155" s="325"/>
    </row>
    <row r="45156" spans="56:142" x14ac:dyDescent="0.2">
      <c r="BD45156" s="325"/>
      <c r="EL45156" s="325"/>
    </row>
    <row r="45157" spans="56:142" x14ac:dyDescent="0.2">
      <c r="BD45157" s="325"/>
      <c r="EL45157" s="325"/>
    </row>
    <row r="45158" spans="56:142" x14ac:dyDescent="0.2">
      <c r="BD45158" s="325"/>
      <c r="EL45158" s="325"/>
    </row>
    <row r="45159" spans="56:142" x14ac:dyDescent="0.2">
      <c r="BD45159" s="325"/>
      <c r="EL45159" s="325"/>
    </row>
    <row r="45160" spans="56:142" x14ac:dyDescent="0.2">
      <c r="BD45160" s="325"/>
      <c r="EL45160" s="325"/>
    </row>
    <row r="45161" spans="56:142" x14ac:dyDescent="0.2">
      <c r="BD45161" s="325"/>
      <c r="EL45161" s="325"/>
    </row>
    <row r="45162" spans="56:142" x14ac:dyDescent="0.2">
      <c r="BD45162" s="325"/>
      <c r="EL45162" s="325"/>
    </row>
    <row r="45163" spans="56:142" x14ac:dyDescent="0.2">
      <c r="BD45163" s="325"/>
      <c r="EL45163" s="325"/>
    </row>
    <row r="45164" spans="56:142" x14ac:dyDescent="0.2">
      <c r="BD45164" s="325"/>
      <c r="EL45164" s="325"/>
    </row>
    <row r="45165" spans="56:142" x14ac:dyDescent="0.2">
      <c r="BD45165" s="325"/>
      <c r="EL45165" s="325"/>
    </row>
    <row r="45166" spans="56:142" x14ac:dyDescent="0.2">
      <c r="BD45166" s="325"/>
      <c r="EL45166" s="325"/>
    </row>
    <row r="45167" spans="56:142" x14ac:dyDescent="0.2">
      <c r="BD45167" s="325"/>
      <c r="EL45167" s="325"/>
    </row>
    <row r="45168" spans="56:142" x14ac:dyDescent="0.2">
      <c r="BD45168" s="325"/>
      <c r="EL45168" s="325"/>
    </row>
    <row r="45169" spans="56:142" x14ac:dyDescent="0.2">
      <c r="BD45169" s="325"/>
      <c r="EL45169" s="325"/>
    </row>
    <row r="45170" spans="56:142" x14ac:dyDescent="0.2">
      <c r="BD45170" s="325"/>
      <c r="EL45170" s="325"/>
    </row>
    <row r="45171" spans="56:142" x14ac:dyDescent="0.2">
      <c r="BD45171" s="325"/>
      <c r="EL45171" s="325"/>
    </row>
    <row r="45172" spans="56:142" x14ac:dyDescent="0.2">
      <c r="BD45172" s="325"/>
      <c r="EL45172" s="325"/>
    </row>
    <row r="45173" spans="56:142" x14ac:dyDescent="0.2">
      <c r="BD45173" s="325"/>
      <c r="EL45173" s="325"/>
    </row>
    <row r="45174" spans="56:142" x14ac:dyDescent="0.2">
      <c r="BD45174" s="325"/>
      <c r="EL45174" s="325"/>
    </row>
    <row r="45175" spans="56:142" x14ac:dyDescent="0.2">
      <c r="BD45175" s="325"/>
      <c r="EL45175" s="325"/>
    </row>
    <row r="45176" spans="56:142" x14ac:dyDescent="0.2">
      <c r="BD45176" s="325"/>
      <c r="EL45176" s="325"/>
    </row>
    <row r="45177" spans="56:142" x14ac:dyDescent="0.2">
      <c r="BD45177" s="325"/>
      <c r="EL45177" s="325"/>
    </row>
    <row r="45178" spans="56:142" x14ac:dyDescent="0.2">
      <c r="BD45178" s="325"/>
      <c r="EL45178" s="325"/>
    </row>
    <row r="45179" spans="56:142" x14ac:dyDescent="0.2">
      <c r="BD45179" s="325"/>
      <c r="EL45179" s="325"/>
    </row>
    <row r="45180" spans="56:142" x14ac:dyDescent="0.2">
      <c r="BD45180" s="325"/>
      <c r="EL45180" s="325"/>
    </row>
    <row r="45181" spans="56:142" x14ac:dyDescent="0.2">
      <c r="BD45181" s="325"/>
      <c r="EL45181" s="325"/>
    </row>
    <row r="45182" spans="56:142" x14ac:dyDescent="0.2">
      <c r="BD45182" s="325"/>
      <c r="EL45182" s="325"/>
    </row>
    <row r="45183" spans="56:142" x14ac:dyDescent="0.2">
      <c r="BD45183" s="325"/>
      <c r="EL45183" s="325"/>
    </row>
    <row r="45184" spans="56:142" x14ac:dyDescent="0.2">
      <c r="BD45184" s="325"/>
      <c r="EL45184" s="325"/>
    </row>
    <row r="45185" spans="56:142" x14ac:dyDescent="0.2">
      <c r="BD45185" s="325"/>
      <c r="EL45185" s="325"/>
    </row>
    <row r="45186" spans="56:142" x14ac:dyDescent="0.2">
      <c r="BD45186" s="325"/>
      <c r="EL45186" s="325"/>
    </row>
    <row r="45187" spans="56:142" x14ac:dyDescent="0.2">
      <c r="BD45187" s="325"/>
      <c r="EL45187" s="325"/>
    </row>
    <row r="45188" spans="56:142" x14ac:dyDescent="0.2">
      <c r="BD45188" s="325"/>
      <c r="EL45188" s="325"/>
    </row>
    <row r="45189" spans="56:142" x14ac:dyDescent="0.2">
      <c r="BD45189" s="325"/>
      <c r="EL45189" s="325"/>
    </row>
    <row r="45190" spans="56:142" x14ac:dyDescent="0.2">
      <c r="BD45190" s="325"/>
      <c r="EL45190" s="325"/>
    </row>
    <row r="45191" spans="56:142" x14ac:dyDescent="0.2">
      <c r="BD45191" s="325"/>
      <c r="EL45191" s="325"/>
    </row>
    <row r="45192" spans="56:142" x14ac:dyDescent="0.2">
      <c r="BD45192" s="325"/>
      <c r="EL45192" s="325"/>
    </row>
    <row r="45193" spans="56:142" x14ac:dyDescent="0.2">
      <c r="BD45193" s="325"/>
      <c r="EL45193" s="325"/>
    </row>
    <row r="45194" spans="56:142" x14ac:dyDescent="0.2">
      <c r="BD45194" s="325"/>
      <c r="EL45194" s="325"/>
    </row>
    <row r="45195" spans="56:142" x14ac:dyDescent="0.2">
      <c r="BD45195" s="325"/>
      <c r="EL45195" s="325"/>
    </row>
    <row r="45196" spans="56:142" x14ac:dyDescent="0.2">
      <c r="BD45196" s="325"/>
      <c r="EL45196" s="325"/>
    </row>
    <row r="45197" spans="56:142" x14ac:dyDescent="0.2">
      <c r="BD45197" s="325"/>
      <c r="EL45197" s="325"/>
    </row>
    <row r="45198" spans="56:142" x14ac:dyDescent="0.2">
      <c r="BD45198" s="325"/>
      <c r="EL45198" s="325"/>
    </row>
    <row r="45199" spans="56:142" x14ac:dyDescent="0.2">
      <c r="BD45199" s="325"/>
      <c r="EL45199" s="325"/>
    </row>
    <row r="45200" spans="56:142" x14ac:dyDescent="0.2">
      <c r="BD45200" s="325"/>
      <c r="EL45200" s="325"/>
    </row>
    <row r="45201" spans="56:142" x14ac:dyDescent="0.2">
      <c r="BD45201" s="325"/>
      <c r="EL45201" s="325"/>
    </row>
    <row r="45202" spans="56:142" x14ac:dyDescent="0.2">
      <c r="BD45202" s="325"/>
      <c r="EL45202" s="325"/>
    </row>
    <row r="45203" spans="56:142" x14ac:dyDescent="0.2">
      <c r="BD45203" s="325"/>
      <c r="EL45203" s="325"/>
    </row>
    <row r="45204" spans="56:142" x14ac:dyDescent="0.2">
      <c r="BD45204" s="325"/>
      <c r="EL45204" s="325"/>
    </row>
    <row r="45205" spans="56:142" x14ac:dyDescent="0.2">
      <c r="BD45205" s="325"/>
      <c r="EL45205" s="325"/>
    </row>
    <row r="45206" spans="56:142" x14ac:dyDescent="0.2">
      <c r="BD45206" s="325"/>
      <c r="EL45206" s="325"/>
    </row>
    <row r="45207" spans="56:142" x14ac:dyDescent="0.2">
      <c r="BD45207" s="325"/>
      <c r="EL45207" s="325"/>
    </row>
    <row r="45208" spans="56:142" x14ac:dyDescent="0.2">
      <c r="BD45208" s="325"/>
      <c r="EL45208" s="325"/>
    </row>
    <row r="45209" spans="56:142" x14ac:dyDescent="0.2">
      <c r="BD45209" s="325"/>
      <c r="EL45209" s="325"/>
    </row>
    <row r="45210" spans="56:142" x14ac:dyDescent="0.2">
      <c r="BD45210" s="325"/>
      <c r="EL45210" s="325"/>
    </row>
    <row r="45211" spans="56:142" x14ac:dyDescent="0.2">
      <c r="BD45211" s="325"/>
      <c r="EL45211" s="325"/>
    </row>
    <row r="45212" spans="56:142" x14ac:dyDescent="0.2">
      <c r="BD45212" s="325"/>
      <c r="EL45212" s="325"/>
    </row>
    <row r="45213" spans="56:142" x14ac:dyDescent="0.2">
      <c r="BD45213" s="325"/>
      <c r="EL45213" s="325"/>
    </row>
    <row r="45214" spans="56:142" x14ac:dyDescent="0.2">
      <c r="BD45214" s="325"/>
      <c r="EL45214" s="325"/>
    </row>
    <row r="45215" spans="56:142" x14ac:dyDescent="0.2">
      <c r="BD45215" s="325"/>
      <c r="EL45215" s="325"/>
    </row>
    <row r="45216" spans="56:142" x14ac:dyDescent="0.2">
      <c r="BD45216" s="325"/>
      <c r="EL45216" s="325"/>
    </row>
    <row r="45217" spans="56:142" x14ac:dyDescent="0.2">
      <c r="BD45217" s="325"/>
      <c r="EL45217" s="325"/>
    </row>
    <row r="45218" spans="56:142" x14ac:dyDescent="0.2">
      <c r="BD45218" s="325"/>
      <c r="EL45218" s="325"/>
    </row>
    <row r="45219" spans="56:142" x14ac:dyDescent="0.2">
      <c r="BD45219" s="325"/>
      <c r="EL45219" s="325"/>
    </row>
    <row r="45220" spans="56:142" x14ac:dyDescent="0.2">
      <c r="BD45220" s="325"/>
      <c r="EL45220" s="325"/>
    </row>
    <row r="45221" spans="56:142" x14ac:dyDescent="0.2">
      <c r="BD45221" s="325"/>
      <c r="EL45221" s="325"/>
    </row>
    <row r="45222" spans="56:142" x14ac:dyDescent="0.2">
      <c r="BD45222" s="325"/>
      <c r="EL45222" s="325"/>
    </row>
    <row r="45223" spans="56:142" x14ac:dyDescent="0.2">
      <c r="BD45223" s="325"/>
      <c r="EL45223" s="325"/>
    </row>
    <row r="45224" spans="56:142" x14ac:dyDescent="0.2">
      <c r="BD45224" s="325"/>
      <c r="EL45224" s="325"/>
    </row>
    <row r="45225" spans="56:142" x14ac:dyDescent="0.2">
      <c r="BD45225" s="325"/>
      <c r="EL45225" s="325"/>
    </row>
    <row r="45226" spans="56:142" x14ac:dyDescent="0.2">
      <c r="BD45226" s="325"/>
      <c r="EL45226" s="325"/>
    </row>
    <row r="45227" spans="56:142" x14ac:dyDescent="0.2">
      <c r="BD45227" s="325"/>
      <c r="EL45227" s="325"/>
    </row>
    <row r="45228" spans="56:142" x14ac:dyDescent="0.2">
      <c r="BD45228" s="325"/>
      <c r="EL45228" s="325"/>
    </row>
    <row r="45229" spans="56:142" x14ac:dyDescent="0.2">
      <c r="BD45229" s="325"/>
      <c r="EL45229" s="325"/>
    </row>
    <row r="45230" spans="56:142" x14ac:dyDescent="0.2">
      <c r="BD45230" s="325"/>
      <c r="EL45230" s="325"/>
    </row>
    <row r="45231" spans="56:142" x14ac:dyDescent="0.2">
      <c r="BD45231" s="325"/>
      <c r="EL45231" s="325"/>
    </row>
    <row r="45232" spans="56:142" x14ac:dyDescent="0.2">
      <c r="BD45232" s="325"/>
      <c r="EL45232" s="325"/>
    </row>
    <row r="45233" spans="56:142" x14ac:dyDescent="0.2">
      <c r="BD45233" s="325"/>
      <c r="EL45233" s="325"/>
    </row>
    <row r="45234" spans="56:142" x14ac:dyDescent="0.2">
      <c r="BD45234" s="325"/>
      <c r="EL45234" s="325"/>
    </row>
    <row r="45235" spans="56:142" x14ac:dyDescent="0.2">
      <c r="BD45235" s="325"/>
      <c r="EL45235" s="325"/>
    </row>
    <row r="45236" spans="56:142" x14ac:dyDescent="0.2">
      <c r="BD45236" s="325"/>
      <c r="EL45236" s="325"/>
    </row>
    <row r="45237" spans="56:142" x14ac:dyDescent="0.2">
      <c r="BD45237" s="325"/>
      <c r="EL45237" s="325"/>
    </row>
    <row r="45238" spans="56:142" x14ac:dyDescent="0.2">
      <c r="BD45238" s="325"/>
      <c r="EL45238" s="325"/>
    </row>
    <row r="45239" spans="56:142" x14ac:dyDescent="0.2">
      <c r="BD45239" s="325"/>
      <c r="EL45239" s="325"/>
    </row>
    <row r="45240" spans="56:142" x14ac:dyDescent="0.2">
      <c r="BD45240" s="325"/>
      <c r="EL45240" s="325"/>
    </row>
    <row r="45241" spans="56:142" x14ac:dyDescent="0.2">
      <c r="BD45241" s="325"/>
      <c r="EL45241" s="325"/>
    </row>
    <row r="45242" spans="56:142" x14ac:dyDescent="0.2">
      <c r="BD45242" s="325"/>
      <c r="EL45242" s="325"/>
    </row>
    <row r="45243" spans="56:142" x14ac:dyDescent="0.2">
      <c r="BD45243" s="325"/>
      <c r="EL45243" s="325"/>
    </row>
    <row r="45244" spans="56:142" x14ac:dyDescent="0.2">
      <c r="BD45244" s="325"/>
      <c r="EL45244" s="325"/>
    </row>
    <row r="45245" spans="56:142" x14ac:dyDescent="0.2">
      <c r="BD45245" s="325"/>
      <c r="EL45245" s="325"/>
    </row>
    <row r="45246" spans="56:142" x14ac:dyDescent="0.2">
      <c r="BD45246" s="325"/>
      <c r="EL45246" s="325"/>
    </row>
    <row r="45247" spans="56:142" x14ac:dyDescent="0.2">
      <c r="BD45247" s="325"/>
      <c r="EL45247" s="325"/>
    </row>
    <row r="45248" spans="56:142" x14ac:dyDescent="0.2">
      <c r="BD45248" s="325"/>
      <c r="EL45248" s="325"/>
    </row>
    <row r="45249" spans="56:142" x14ac:dyDescent="0.2">
      <c r="BD45249" s="325"/>
      <c r="EL45249" s="325"/>
    </row>
    <row r="45250" spans="56:142" x14ac:dyDescent="0.2">
      <c r="BD45250" s="325"/>
      <c r="EL45250" s="325"/>
    </row>
    <row r="45251" spans="56:142" x14ac:dyDescent="0.2">
      <c r="BD45251" s="325"/>
      <c r="EL45251" s="325"/>
    </row>
    <row r="45252" spans="56:142" x14ac:dyDescent="0.2">
      <c r="BD45252" s="325"/>
      <c r="EL45252" s="325"/>
    </row>
    <row r="45253" spans="56:142" x14ac:dyDescent="0.2">
      <c r="BD45253" s="325"/>
      <c r="EL45253" s="325"/>
    </row>
    <row r="45254" spans="56:142" x14ac:dyDescent="0.2">
      <c r="BD45254" s="325"/>
      <c r="EL45254" s="325"/>
    </row>
    <row r="45255" spans="56:142" x14ac:dyDescent="0.2">
      <c r="BD45255" s="325"/>
      <c r="EL45255" s="325"/>
    </row>
    <row r="45256" spans="56:142" x14ac:dyDescent="0.2">
      <c r="BD45256" s="325"/>
      <c r="EL45256" s="325"/>
    </row>
    <row r="45257" spans="56:142" x14ac:dyDescent="0.2">
      <c r="BD45257" s="325"/>
      <c r="EL45257" s="325"/>
    </row>
    <row r="45258" spans="56:142" x14ac:dyDescent="0.2">
      <c r="BD45258" s="325"/>
      <c r="EL45258" s="325"/>
    </row>
    <row r="45259" spans="56:142" x14ac:dyDescent="0.2">
      <c r="BD45259" s="325"/>
      <c r="EL45259" s="325"/>
    </row>
    <row r="45260" spans="56:142" x14ac:dyDescent="0.2">
      <c r="BD45260" s="325"/>
      <c r="EL45260" s="325"/>
    </row>
    <row r="45261" spans="56:142" x14ac:dyDescent="0.2">
      <c r="BD45261" s="325"/>
      <c r="EL45261" s="325"/>
    </row>
    <row r="45262" spans="56:142" x14ac:dyDescent="0.2">
      <c r="BD45262" s="325"/>
      <c r="EL45262" s="325"/>
    </row>
    <row r="45263" spans="56:142" x14ac:dyDescent="0.2">
      <c r="BD45263" s="325"/>
      <c r="EL45263" s="325"/>
    </row>
    <row r="45264" spans="56:142" x14ac:dyDescent="0.2">
      <c r="BD45264" s="325"/>
      <c r="EL45264" s="325"/>
    </row>
    <row r="45265" spans="56:142" x14ac:dyDescent="0.2">
      <c r="BD45265" s="325"/>
      <c r="EL45265" s="325"/>
    </row>
    <row r="45266" spans="56:142" x14ac:dyDescent="0.2">
      <c r="BD45266" s="325"/>
      <c r="EL45266" s="325"/>
    </row>
    <row r="45267" spans="56:142" x14ac:dyDescent="0.2">
      <c r="BD45267" s="325"/>
      <c r="EL45267" s="325"/>
    </row>
    <row r="45268" spans="56:142" x14ac:dyDescent="0.2">
      <c r="BD45268" s="325"/>
      <c r="EL45268" s="325"/>
    </row>
    <row r="45269" spans="56:142" x14ac:dyDescent="0.2">
      <c r="BD45269" s="325"/>
      <c r="EL45269" s="325"/>
    </row>
    <row r="45270" spans="56:142" x14ac:dyDescent="0.2">
      <c r="BD45270" s="325"/>
      <c r="EL45270" s="325"/>
    </row>
    <row r="45271" spans="56:142" x14ac:dyDescent="0.2">
      <c r="BD45271" s="325"/>
      <c r="EL45271" s="325"/>
    </row>
    <row r="45272" spans="56:142" x14ac:dyDescent="0.2">
      <c r="BD45272" s="325"/>
      <c r="EL45272" s="325"/>
    </row>
    <row r="45273" spans="56:142" x14ac:dyDescent="0.2">
      <c r="BD45273" s="325"/>
      <c r="EL45273" s="325"/>
    </row>
    <row r="45274" spans="56:142" x14ac:dyDescent="0.2">
      <c r="BD45274" s="325"/>
      <c r="EL45274" s="325"/>
    </row>
    <row r="45275" spans="56:142" x14ac:dyDescent="0.2">
      <c r="BD45275" s="325"/>
      <c r="EL45275" s="325"/>
    </row>
    <row r="45276" spans="56:142" x14ac:dyDescent="0.2">
      <c r="BD45276" s="325"/>
      <c r="EL45276" s="325"/>
    </row>
    <row r="45277" spans="56:142" x14ac:dyDescent="0.2">
      <c r="BD45277" s="325"/>
      <c r="EL45277" s="325"/>
    </row>
    <row r="45278" spans="56:142" x14ac:dyDescent="0.2">
      <c r="BD45278" s="325"/>
      <c r="EL45278" s="325"/>
    </row>
    <row r="45279" spans="56:142" x14ac:dyDescent="0.2">
      <c r="BD45279" s="325"/>
      <c r="EL45279" s="325"/>
    </row>
    <row r="45280" spans="56:142" x14ac:dyDescent="0.2">
      <c r="BD45280" s="325"/>
      <c r="EL45280" s="325"/>
    </row>
    <row r="45281" spans="56:142" x14ac:dyDescent="0.2">
      <c r="BD45281" s="325"/>
      <c r="EL45281" s="325"/>
    </row>
    <row r="45282" spans="56:142" x14ac:dyDescent="0.2">
      <c r="BD45282" s="325"/>
      <c r="EL45282" s="325"/>
    </row>
    <row r="45283" spans="56:142" x14ac:dyDescent="0.2">
      <c r="BD45283" s="325"/>
      <c r="EL45283" s="325"/>
    </row>
    <row r="45284" spans="56:142" x14ac:dyDescent="0.2">
      <c r="BD45284" s="325"/>
      <c r="EL45284" s="325"/>
    </row>
    <row r="45285" spans="56:142" x14ac:dyDescent="0.2">
      <c r="BD45285" s="325"/>
      <c r="EL45285" s="325"/>
    </row>
    <row r="45286" spans="56:142" x14ac:dyDescent="0.2">
      <c r="BD45286" s="325"/>
      <c r="EL45286" s="325"/>
    </row>
    <row r="45287" spans="56:142" x14ac:dyDescent="0.2">
      <c r="BD45287" s="325"/>
      <c r="EL45287" s="325"/>
    </row>
    <row r="45288" spans="56:142" x14ac:dyDescent="0.2">
      <c r="BD45288" s="325"/>
      <c r="EL45288" s="325"/>
    </row>
    <row r="45289" spans="56:142" x14ac:dyDescent="0.2">
      <c r="BD45289" s="325"/>
      <c r="EL45289" s="325"/>
    </row>
    <row r="45290" spans="56:142" x14ac:dyDescent="0.2">
      <c r="BD45290" s="325"/>
      <c r="EL45290" s="325"/>
    </row>
    <row r="45291" spans="56:142" x14ac:dyDescent="0.2">
      <c r="BD45291" s="325"/>
      <c r="EL45291" s="325"/>
    </row>
    <row r="45292" spans="56:142" x14ac:dyDescent="0.2">
      <c r="BD45292" s="325"/>
      <c r="EL45292" s="325"/>
    </row>
    <row r="45293" spans="56:142" x14ac:dyDescent="0.2">
      <c r="BD45293" s="325"/>
      <c r="EL45293" s="325"/>
    </row>
    <row r="45294" spans="56:142" x14ac:dyDescent="0.2">
      <c r="BD45294" s="325"/>
      <c r="EL45294" s="325"/>
    </row>
    <row r="45295" spans="56:142" x14ac:dyDescent="0.2">
      <c r="BD45295" s="325"/>
      <c r="EL45295" s="325"/>
    </row>
    <row r="45296" spans="56:142" x14ac:dyDescent="0.2">
      <c r="BD45296" s="325"/>
      <c r="EL45296" s="325"/>
    </row>
    <row r="45297" spans="56:142" x14ac:dyDescent="0.2">
      <c r="BD45297" s="325"/>
      <c r="EL45297" s="325"/>
    </row>
    <row r="45298" spans="56:142" x14ac:dyDescent="0.2">
      <c r="BD45298" s="325"/>
      <c r="EL45298" s="325"/>
    </row>
    <row r="45299" spans="56:142" x14ac:dyDescent="0.2">
      <c r="BD45299" s="325"/>
      <c r="EL45299" s="325"/>
    </row>
    <row r="45300" spans="56:142" x14ac:dyDescent="0.2">
      <c r="BD45300" s="325"/>
      <c r="EL45300" s="325"/>
    </row>
    <row r="45301" spans="56:142" x14ac:dyDescent="0.2">
      <c r="BD45301" s="325"/>
      <c r="EL45301" s="325"/>
    </row>
    <row r="45302" spans="56:142" x14ac:dyDescent="0.2">
      <c r="BD45302" s="325"/>
      <c r="EL45302" s="325"/>
    </row>
    <row r="45303" spans="56:142" x14ac:dyDescent="0.2">
      <c r="BD45303" s="325"/>
      <c r="EL45303" s="325"/>
    </row>
    <row r="45304" spans="56:142" x14ac:dyDescent="0.2">
      <c r="BD45304" s="325"/>
      <c r="EL45304" s="325"/>
    </row>
    <row r="45305" spans="56:142" x14ac:dyDescent="0.2">
      <c r="BD45305" s="325"/>
      <c r="EL45305" s="325"/>
    </row>
    <row r="45306" spans="56:142" x14ac:dyDescent="0.2">
      <c r="BD45306" s="325"/>
      <c r="EL45306" s="325"/>
    </row>
    <row r="45307" spans="56:142" x14ac:dyDescent="0.2">
      <c r="BD45307" s="325"/>
      <c r="EL45307" s="325"/>
    </row>
    <row r="45308" spans="56:142" x14ac:dyDescent="0.2">
      <c r="BD45308" s="325"/>
      <c r="EL45308" s="325"/>
    </row>
    <row r="45309" spans="56:142" x14ac:dyDescent="0.2">
      <c r="BD45309" s="325"/>
      <c r="EL45309" s="325"/>
    </row>
    <row r="45310" spans="56:142" x14ac:dyDescent="0.2">
      <c r="BD45310" s="325"/>
      <c r="EL45310" s="325"/>
    </row>
    <row r="45311" spans="56:142" x14ac:dyDescent="0.2">
      <c r="BD45311" s="325"/>
      <c r="EL45311" s="325"/>
    </row>
    <row r="45312" spans="56:142" x14ac:dyDescent="0.2">
      <c r="BD45312" s="325"/>
      <c r="EL45312" s="325"/>
    </row>
    <row r="45313" spans="56:142" x14ac:dyDescent="0.2">
      <c r="BD45313" s="325"/>
      <c r="EL45313" s="325"/>
    </row>
    <row r="45314" spans="56:142" x14ac:dyDescent="0.2">
      <c r="BD45314" s="325"/>
      <c r="EL45314" s="325"/>
    </row>
    <row r="45315" spans="56:142" x14ac:dyDescent="0.2">
      <c r="BD45315" s="325"/>
      <c r="EL45315" s="325"/>
    </row>
    <row r="45316" spans="56:142" x14ac:dyDescent="0.2">
      <c r="BD45316" s="325"/>
      <c r="EL45316" s="325"/>
    </row>
    <row r="45317" spans="56:142" x14ac:dyDescent="0.2">
      <c r="BD45317" s="325"/>
      <c r="EL45317" s="325"/>
    </row>
    <row r="45318" spans="56:142" x14ac:dyDescent="0.2">
      <c r="BD45318" s="325"/>
      <c r="EL45318" s="325"/>
    </row>
    <row r="45319" spans="56:142" x14ac:dyDescent="0.2">
      <c r="BD45319" s="325"/>
      <c r="EL45319" s="325"/>
    </row>
    <row r="45320" spans="56:142" x14ac:dyDescent="0.2">
      <c r="BD45320" s="325"/>
      <c r="EL45320" s="325"/>
    </row>
    <row r="45321" spans="56:142" x14ac:dyDescent="0.2">
      <c r="BD45321" s="325"/>
      <c r="EL45321" s="325"/>
    </row>
    <row r="45322" spans="56:142" x14ac:dyDescent="0.2">
      <c r="BD45322" s="325"/>
      <c r="EL45322" s="325"/>
    </row>
    <row r="45323" spans="56:142" x14ac:dyDescent="0.2">
      <c r="BD45323" s="325"/>
      <c r="EL45323" s="325"/>
    </row>
    <row r="45324" spans="56:142" x14ac:dyDescent="0.2">
      <c r="BD45324" s="325"/>
      <c r="EL45324" s="325"/>
    </row>
    <row r="45325" spans="56:142" x14ac:dyDescent="0.2">
      <c r="BD45325" s="325"/>
      <c r="EL45325" s="325"/>
    </row>
    <row r="45326" spans="56:142" x14ac:dyDescent="0.2">
      <c r="BD45326" s="325"/>
      <c r="EL45326" s="325"/>
    </row>
    <row r="45327" spans="56:142" x14ac:dyDescent="0.2">
      <c r="BD45327" s="325"/>
      <c r="EL45327" s="325"/>
    </row>
    <row r="45328" spans="56:142" x14ac:dyDescent="0.2">
      <c r="BD45328" s="325"/>
      <c r="EL45328" s="325"/>
    </row>
    <row r="45329" spans="56:142" x14ac:dyDescent="0.2">
      <c r="BD45329" s="325"/>
      <c r="EL45329" s="325"/>
    </row>
    <row r="45330" spans="56:142" x14ac:dyDescent="0.2">
      <c r="BD45330" s="325"/>
      <c r="EL45330" s="325"/>
    </row>
    <row r="45331" spans="56:142" x14ac:dyDescent="0.2">
      <c r="BD45331" s="325"/>
      <c r="EL45331" s="325"/>
    </row>
    <row r="45332" spans="56:142" x14ac:dyDescent="0.2">
      <c r="BD45332" s="325"/>
      <c r="EL45332" s="325"/>
    </row>
    <row r="45333" spans="56:142" x14ac:dyDescent="0.2">
      <c r="BD45333" s="325"/>
      <c r="EL45333" s="325"/>
    </row>
    <row r="45334" spans="56:142" x14ac:dyDescent="0.2">
      <c r="BD45334" s="325"/>
      <c r="EL45334" s="325"/>
    </row>
    <row r="45335" spans="56:142" x14ac:dyDescent="0.2">
      <c r="BD45335" s="325"/>
      <c r="EL45335" s="325"/>
    </row>
    <row r="45336" spans="56:142" x14ac:dyDescent="0.2">
      <c r="BD45336" s="325"/>
      <c r="EL45336" s="325"/>
    </row>
    <row r="45337" spans="56:142" x14ac:dyDescent="0.2">
      <c r="BD45337" s="325"/>
      <c r="EL45337" s="325"/>
    </row>
    <row r="45338" spans="56:142" x14ac:dyDescent="0.2">
      <c r="BD45338" s="325"/>
      <c r="EL45338" s="325"/>
    </row>
    <row r="45339" spans="56:142" x14ac:dyDescent="0.2">
      <c r="BD45339" s="325"/>
      <c r="EL45339" s="325"/>
    </row>
    <row r="45340" spans="56:142" x14ac:dyDescent="0.2">
      <c r="BD45340" s="325"/>
      <c r="EL45340" s="325"/>
    </row>
    <row r="45341" spans="56:142" x14ac:dyDescent="0.2">
      <c r="BD45341" s="325"/>
      <c r="EL45341" s="325"/>
    </row>
    <row r="45342" spans="56:142" x14ac:dyDescent="0.2">
      <c r="BD45342" s="325"/>
      <c r="EL45342" s="325"/>
    </row>
    <row r="45343" spans="56:142" x14ac:dyDescent="0.2">
      <c r="BD45343" s="325"/>
      <c r="EL45343" s="325"/>
    </row>
    <row r="45344" spans="56:142" x14ac:dyDescent="0.2">
      <c r="BD45344" s="325"/>
      <c r="EL45344" s="325"/>
    </row>
    <row r="45345" spans="56:142" x14ac:dyDescent="0.2">
      <c r="BD45345" s="325"/>
      <c r="EL45345" s="325"/>
    </row>
    <row r="45346" spans="56:142" x14ac:dyDescent="0.2">
      <c r="BD45346" s="325"/>
      <c r="EL45346" s="325"/>
    </row>
    <row r="45347" spans="56:142" x14ac:dyDescent="0.2">
      <c r="BD45347" s="325"/>
      <c r="EL45347" s="325"/>
    </row>
    <row r="45348" spans="56:142" x14ac:dyDescent="0.2">
      <c r="BD45348" s="325"/>
      <c r="EL45348" s="325"/>
    </row>
    <row r="45349" spans="56:142" x14ac:dyDescent="0.2">
      <c r="BD45349" s="325"/>
      <c r="EL45349" s="325"/>
    </row>
    <row r="45350" spans="56:142" x14ac:dyDescent="0.2">
      <c r="BD45350" s="325"/>
      <c r="EL45350" s="325"/>
    </row>
    <row r="45351" spans="56:142" x14ac:dyDescent="0.2">
      <c r="BD45351" s="325"/>
      <c r="EL45351" s="325"/>
    </row>
    <row r="45352" spans="56:142" x14ac:dyDescent="0.2">
      <c r="BD45352" s="325"/>
      <c r="EL45352" s="325"/>
    </row>
    <row r="45353" spans="56:142" x14ac:dyDescent="0.2">
      <c r="BD45353" s="325"/>
      <c r="EL45353" s="325"/>
    </row>
    <row r="45354" spans="56:142" x14ac:dyDescent="0.2">
      <c r="BD45354" s="325"/>
      <c r="EL45354" s="325"/>
    </row>
    <row r="45355" spans="56:142" x14ac:dyDescent="0.2">
      <c r="BD45355" s="325"/>
      <c r="EL45355" s="325"/>
    </row>
    <row r="45356" spans="56:142" x14ac:dyDescent="0.2">
      <c r="BD45356" s="325"/>
      <c r="EL45356" s="325"/>
    </row>
    <row r="45357" spans="56:142" x14ac:dyDescent="0.2">
      <c r="BD45357" s="325"/>
      <c r="EL45357" s="325"/>
    </row>
    <row r="45358" spans="56:142" x14ac:dyDescent="0.2">
      <c r="BD45358" s="325"/>
      <c r="EL45358" s="325"/>
    </row>
    <row r="45359" spans="56:142" x14ac:dyDescent="0.2">
      <c r="BD45359" s="325"/>
      <c r="EL45359" s="325"/>
    </row>
    <row r="45360" spans="56:142" x14ac:dyDescent="0.2">
      <c r="BD45360" s="325"/>
      <c r="EL45360" s="325"/>
    </row>
    <row r="45361" spans="56:142" x14ac:dyDescent="0.2">
      <c r="BD45361" s="325"/>
      <c r="EL45361" s="325"/>
    </row>
    <row r="45362" spans="56:142" x14ac:dyDescent="0.2">
      <c r="BD45362" s="325"/>
      <c r="EL45362" s="325"/>
    </row>
    <row r="45363" spans="56:142" x14ac:dyDescent="0.2">
      <c r="BD45363" s="325"/>
      <c r="EL45363" s="325"/>
    </row>
    <row r="45364" spans="56:142" x14ac:dyDescent="0.2">
      <c r="BD45364" s="325"/>
      <c r="EL45364" s="325"/>
    </row>
    <row r="45365" spans="56:142" x14ac:dyDescent="0.2">
      <c r="BD45365" s="325"/>
      <c r="EL45365" s="325"/>
    </row>
    <row r="45366" spans="56:142" x14ac:dyDescent="0.2">
      <c r="BD45366" s="325"/>
      <c r="EL45366" s="325"/>
    </row>
    <row r="45367" spans="56:142" x14ac:dyDescent="0.2">
      <c r="BD45367" s="325"/>
      <c r="EL45367" s="325"/>
    </row>
    <row r="45368" spans="56:142" x14ac:dyDescent="0.2">
      <c r="BD45368" s="325"/>
      <c r="EL45368" s="325"/>
    </row>
    <row r="45369" spans="56:142" x14ac:dyDescent="0.2">
      <c r="BD45369" s="325"/>
      <c r="EL45369" s="325"/>
    </row>
    <row r="45370" spans="56:142" x14ac:dyDescent="0.2">
      <c r="BD45370" s="325"/>
      <c r="EL45370" s="325"/>
    </row>
    <row r="45371" spans="56:142" x14ac:dyDescent="0.2">
      <c r="BD45371" s="325"/>
      <c r="EL45371" s="325"/>
    </row>
    <row r="45372" spans="56:142" x14ac:dyDescent="0.2">
      <c r="BD45372" s="325"/>
      <c r="EL45372" s="325"/>
    </row>
    <row r="45373" spans="56:142" x14ac:dyDescent="0.2">
      <c r="BD45373" s="325"/>
      <c r="EL45373" s="325"/>
    </row>
    <row r="45374" spans="56:142" x14ac:dyDescent="0.2">
      <c r="BD45374" s="325"/>
      <c r="EL45374" s="325"/>
    </row>
    <row r="45375" spans="56:142" x14ac:dyDescent="0.2">
      <c r="BD45375" s="325"/>
      <c r="EL45375" s="325"/>
    </row>
    <row r="45376" spans="56:142" x14ac:dyDescent="0.2">
      <c r="BD45376" s="325"/>
      <c r="EL45376" s="325"/>
    </row>
    <row r="45377" spans="56:142" x14ac:dyDescent="0.2">
      <c r="BD45377" s="325"/>
      <c r="EL45377" s="325"/>
    </row>
    <row r="45378" spans="56:142" x14ac:dyDescent="0.2">
      <c r="BD45378" s="325"/>
      <c r="EL45378" s="325"/>
    </row>
    <row r="45379" spans="56:142" x14ac:dyDescent="0.2">
      <c r="BD45379" s="325"/>
      <c r="EL45379" s="325"/>
    </row>
    <row r="45380" spans="56:142" x14ac:dyDescent="0.2">
      <c r="BD45380" s="325"/>
      <c r="EL45380" s="325"/>
    </row>
    <row r="45381" spans="56:142" x14ac:dyDescent="0.2">
      <c r="BD45381" s="325"/>
      <c r="EL45381" s="325"/>
    </row>
    <row r="45382" spans="56:142" x14ac:dyDescent="0.2">
      <c r="BD45382" s="325"/>
      <c r="EL45382" s="325"/>
    </row>
    <row r="45383" spans="56:142" x14ac:dyDescent="0.2">
      <c r="BD45383" s="325"/>
      <c r="EL45383" s="325"/>
    </row>
    <row r="45384" spans="56:142" x14ac:dyDescent="0.2">
      <c r="BD45384" s="325"/>
      <c r="EL45384" s="325"/>
    </row>
    <row r="45385" spans="56:142" x14ac:dyDescent="0.2">
      <c r="BD45385" s="325"/>
      <c r="EL45385" s="325"/>
    </row>
    <row r="45386" spans="56:142" x14ac:dyDescent="0.2">
      <c r="BD45386" s="325"/>
      <c r="EL45386" s="325"/>
    </row>
    <row r="45387" spans="56:142" x14ac:dyDescent="0.2">
      <c r="BD45387" s="325"/>
      <c r="EL45387" s="325"/>
    </row>
    <row r="45388" spans="56:142" x14ac:dyDescent="0.2">
      <c r="BD45388" s="325"/>
      <c r="EL45388" s="325"/>
    </row>
    <row r="45389" spans="56:142" x14ac:dyDescent="0.2">
      <c r="BD45389" s="325"/>
      <c r="EL45389" s="325"/>
    </row>
    <row r="45390" spans="56:142" x14ac:dyDescent="0.2">
      <c r="BD45390" s="325"/>
      <c r="EL45390" s="325"/>
    </row>
    <row r="45391" spans="56:142" x14ac:dyDescent="0.2">
      <c r="BD45391" s="325"/>
      <c r="EL45391" s="325"/>
    </row>
    <row r="45392" spans="56:142" x14ac:dyDescent="0.2">
      <c r="BD45392" s="325"/>
      <c r="EL45392" s="325"/>
    </row>
    <row r="45393" spans="56:142" x14ac:dyDescent="0.2">
      <c r="BD45393" s="325"/>
      <c r="EL45393" s="325"/>
    </row>
    <row r="45394" spans="56:142" x14ac:dyDescent="0.2">
      <c r="BD45394" s="325"/>
      <c r="EL45394" s="325"/>
    </row>
    <row r="45395" spans="56:142" x14ac:dyDescent="0.2">
      <c r="BD45395" s="325"/>
      <c r="EL45395" s="325"/>
    </row>
    <row r="45396" spans="56:142" x14ac:dyDescent="0.2">
      <c r="BD45396" s="325"/>
      <c r="EL45396" s="325"/>
    </row>
    <row r="45397" spans="56:142" x14ac:dyDescent="0.2">
      <c r="BD45397" s="325"/>
      <c r="EL45397" s="325"/>
    </row>
    <row r="45398" spans="56:142" x14ac:dyDescent="0.2">
      <c r="BD45398" s="325"/>
      <c r="EL45398" s="325"/>
    </row>
    <row r="45399" spans="56:142" x14ac:dyDescent="0.2">
      <c r="BD45399" s="325"/>
      <c r="EL45399" s="325"/>
    </row>
    <row r="45400" spans="56:142" x14ac:dyDescent="0.2">
      <c r="BD45400" s="325"/>
      <c r="EL45400" s="325"/>
    </row>
    <row r="45401" spans="56:142" x14ac:dyDescent="0.2">
      <c r="BD45401" s="325"/>
      <c r="EL45401" s="325"/>
    </row>
    <row r="45402" spans="56:142" x14ac:dyDescent="0.2">
      <c r="BD45402" s="325"/>
      <c r="EL45402" s="325"/>
    </row>
    <row r="45403" spans="56:142" x14ac:dyDescent="0.2">
      <c r="BD45403" s="325"/>
      <c r="EL45403" s="325"/>
    </row>
    <row r="45404" spans="56:142" x14ac:dyDescent="0.2">
      <c r="BD45404" s="325"/>
      <c r="EL45404" s="325"/>
    </row>
    <row r="45405" spans="56:142" x14ac:dyDescent="0.2">
      <c r="BD45405" s="325"/>
      <c r="EL45405" s="325"/>
    </row>
    <row r="45406" spans="56:142" x14ac:dyDescent="0.2">
      <c r="BD45406" s="325"/>
      <c r="EL45406" s="325"/>
    </row>
    <row r="45407" spans="56:142" x14ac:dyDescent="0.2">
      <c r="BD45407" s="325"/>
      <c r="EL45407" s="325"/>
    </row>
    <row r="45408" spans="56:142" x14ac:dyDescent="0.2">
      <c r="BD45408" s="325"/>
      <c r="EL45408" s="325"/>
    </row>
    <row r="45409" spans="56:142" x14ac:dyDescent="0.2">
      <c r="BD45409" s="325"/>
      <c r="EL45409" s="325"/>
    </row>
    <row r="45410" spans="56:142" x14ac:dyDescent="0.2">
      <c r="BD45410" s="325"/>
      <c r="EL45410" s="325"/>
    </row>
    <row r="45411" spans="56:142" x14ac:dyDescent="0.2">
      <c r="BD45411" s="325"/>
      <c r="EL45411" s="325"/>
    </row>
    <row r="45412" spans="56:142" x14ac:dyDescent="0.2">
      <c r="BD45412" s="325"/>
      <c r="EL45412" s="325"/>
    </row>
    <row r="45413" spans="56:142" x14ac:dyDescent="0.2">
      <c r="BD45413" s="325"/>
      <c r="EL45413" s="325"/>
    </row>
    <row r="45414" spans="56:142" x14ac:dyDescent="0.2">
      <c r="BD45414" s="325"/>
      <c r="EL45414" s="325"/>
    </row>
    <row r="45415" spans="56:142" x14ac:dyDescent="0.2">
      <c r="BD45415" s="325"/>
      <c r="EL45415" s="325"/>
    </row>
    <row r="45416" spans="56:142" x14ac:dyDescent="0.2">
      <c r="BD45416" s="325"/>
      <c r="EL45416" s="325"/>
    </row>
    <row r="45417" spans="56:142" x14ac:dyDescent="0.2">
      <c r="BD45417" s="325"/>
      <c r="EL45417" s="325"/>
    </row>
    <row r="45418" spans="56:142" x14ac:dyDescent="0.2">
      <c r="BD45418" s="325"/>
      <c r="EL45418" s="325"/>
    </row>
    <row r="45419" spans="56:142" x14ac:dyDescent="0.2">
      <c r="BD45419" s="325"/>
      <c r="EL45419" s="325"/>
    </row>
    <row r="45420" spans="56:142" x14ac:dyDescent="0.2">
      <c r="BD45420" s="325"/>
      <c r="EL45420" s="325"/>
    </row>
    <row r="45421" spans="56:142" x14ac:dyDescent="0.2">
      <c r="BD45421" s="325"/>
      <c r="EL45421" s="325"/>
    </row>
    <row r="45422" spans="56:142" x14ac:dyDescent="0.2">
      <c r="BD45422" s="325"/>
      <c r="EL45422" s="325"/>
    </row>
    <row r="45423" spans="56:142" x14ac:dyDescent="0.2">
      <c r="BD45423" s="325"/>
      <c r="EL45423" s="325"/>
    </row>
    <row r="45424" spans="56:142" x14ac:dyDescent="0.2">
      <c r="BD45424" s="325"/>
      <c r="EL45424" s="325"/>
    </row>
    <row r="45425" spans="56:142" x14ac:dyDescent="0.2">
      <c r="BD45425" s="325"/>
      <c r="EL45425" s="325"/>
    </row>
    <row r="45426" spans="56:142" x14ac:dyDescent="0.2">
      <c r="BD45426" s="325"/>
      <c r="EL45426" s="325"/>
    </row>
    <row r="45427" spans="56:142" x14ac:dyDescent="0.2">
      <c r="BD45427" s="325"/>
      <c r="EL45427" s="325"/>
    </row>
    <row r="45428" spans="56:142" x14ac:dyDescent="0.2">
      <c r="BD45428" s="325"/>
      <c r="EL45428" s="325"/>
    </row>
    <row r="45429" spans="56:142" x14ac:dyDescent="0.2">
      <c r="BD45429" s="325"/>
      <c r="EL45429" s="325"/>
    </row>
    <row r="45430" spans="56:142" x14ac:dyDescent="0.2">
      <c r="BD45430" s="325"/>
      <c r="EL45430" s="325"/>
    </row>
    <row r="45431" spans="56:142" x14ac:dyDescent="0.2">
      <c r="BD45431" s="325"/>
      <c r="EL45431" s="325"/>
    </row>
    <row r="45432" spans="56:142" x14ac:dyDescent="0.2">
      <c r="BD45432" s="325"/>
      <c r="EL45432" s="325"/>
    </row>
    <row r="45433" spans="56:142" x14ac:dyDescent="0.2">
      <c r="BD45433" s="325"/>
      <c r="EL45433" s="325"/>
    </row>
    <row r="45434" spans="56:142" x14ac:dyDescent="0.2">
      <c r="BD45434" s="325"/>
      <c r="EL45434" s="325"/>
    </row>
    <row r="45435" spans="56:142" x14ac:dyDescent="0.2">
      <c r="BD45435" s="325"/>
      <c r="EL45435" s="325"/>
    </row>
    <row r="45436" spans="56:142" x14ac:dyDescent="0.2">
      <c r="BD45436" s="325"/>
      <c r="EL45436" s="325"/>
    </row>
    <row r="45437" spans="56:142" x14ac:dyDescent="0.2">
      <c r="BD45437" s="325"/>
      <c r="EL45437" s="325"/>
    </row>
    <row r="45438" spans="56:142" x14ac:dyDescent="0.2">
      <c r="BD45438" s="325"/>
      <c r="EL45438" s="325"/>
    </row>
    <row r="45439" spans="56:142" x14ac:dyDescent="0.2">
      <c r="BD45439" s="325"/>
      <c r="EL45439" s="325"/>
    </row>
    <row r="45440" spans="56:142" x14ac:dyDescent="0.2">
      <c r="BD45440" s="325"/>
      <c r="EL45440" s="325"/>
    </row>
    <row r="45441" spans="56:142" x14ac:dyDescent="0.2">
      <c r="BD45441" s="325"/>
      <c r="EL45441" s="325"/>
    </row>
    <row r="45442" spans="56:142" x14ac:dyDescent="0.2">
      <c r="BD45442" s="325"/>
      <c r="EL45442" s="325"/>
    </row>
    <row r="45443" spans="56:142" x14ac:dyDescent="0.2">
      <c r="BD45443" s="325"/>
      <c r="EL45443" s="325"/>
    </row>
    <row r="45444" spans="56:142" x14ac:dyDescent="0.2">
      <c r="BD45444" s="325"/>
      <c r="EL45444" s="325"/>
    </row>
    <row r="45445" spans="56:142" x14ac:dyDescent="0.2">
      <c r="BD45445" s="325"/>
      <c r="EL45445" s="325"/>
    </row>
    <row r="45446" spans="56:142" x14ac:dyDescent="0.2">
      <c r="BD45446" s="325"/>
      <c r="EL45446" s="325"/>
    </row>
    <row r="45447" spans="56:142" x14ac:dyDescent="0.2">
      <c r="BD45447" s="325"/>
      <c r="EL45447" s="325"/>
    </row>
    <row r="45448" spans="56:142" x14ac:dyDescent="0.2">
      <c r="BD45448" s="325"/>
      <c r="EL45448" s="325"/>
    </row>
    <row r="45449" spans="56:142" x14ac:dyDescent="0.2">
      <c r="BD45449" s="325"/>
      <c r="EL45449" s="325"/>
    </row>
    <row r="45450" spans="56:142" x14ac:dyDescent="0.2">
      <c r="BD45450" s="325"/>
      <c r="EL45450" s="325"/>
    </row>
    <row r="45451" spans="56:142" x14ac:dyDescent="0.2">
      <c r="BD45451" s="325"/>
      <c r="EL45451" s="325"/>
    </row>
    <row r="45452" spans="56:142" x14ac:dyDescent="0.2">
      <c r="BD45452" s="325"/>
      <c r="EL45452" s="325"/>
    </row>
    <row r="45453" spans="56:142" x14ac:dyDescent="0.2">
      <c r="BD45453" s="325"/>
      <c r="EL45453" s="325"/>
    </row>
    <row r="45454" spans="56:142" x14ac:dyDescent="0.2">
      <c r="BD45454" s="325"/>
      <c r="EL45454" s="325"/>
    </row>
    <row r="45455" spans="56:142" x14ac:dyDescent="0.2">
      <c r="BD45455" s="325"/>
      <c r="EL45455" s="325"/>
    </row>
    <row r="45456" spans="56:142" x14ac:dyDescent="0.2">
      <c r="BD45456" s="325"/>
      <c r="EL45456" s="325"/>
    </row>
    <row r="45457" spans="56:142" x14ac:dyDescent="0.2">
      <c r="BD45457" s="325"/>
      <c r="EL45457" s="325"/>
    </row>
    <row r="45458" spans="56:142" x14ac:dyDescent="0.2">
      <c r="BD45458" s="325"/>
      <c r="EL45458" s="325"/>
    </row>
    <row r="45459" spans="56:142" x14ac:dyDescent="0.2">
      <c r="BD45459" s="325"/>
      <c r="EL45459" s="325"/>
    </row>
    <row r="45460" spans="56:142" x14ac:dyDescent="0.2">
      <c r="BD45460" s="325"/>
      <c r="EL45460" s="325"/>
    </row>
    <row r="45461" spans="56:142" x14ac:dyDescent="0.2">
      <c r="BD45461" s="325"/>
      <c r="EL45461" s="325"/>
    </row>
    <row r="45462" spans="56:142" x14ac:dyDescent="0.2">
      <c r="BD45462" s="325"/>
      <c r="EL45462" s="325"/>
    </row>
    <row r="45463" spans="56:142" x14ac:dyDescent="0.2">
      <c r="BD45463" s="325"/>
      <c r="EL45463" s="325"/>
    </row>
    <row r="45464" spans="56:142" x14ac:dyDescent="0.2">
      <c r="BD45464" s="325"/>
      <c r="EL45464" s="325"/>
    </row>
    <row r="45465" spans="56:142" x14ac:dyDescent="0.2">
      <c r="BD45465" s="325"/>
      <c r="EL45465" s="325"/>
    </row>
    <row r="45466" spans="56:142" x14ac:dyDescent="0.2">
      <c r="BD45466" s="325"/>
      <c r="EL45466" s="325"/>
    </row>
    <row r="45467" spans="56:142" x14ac:dyDescent="0.2">
      <c r="BD45467" s="325"/>
      <c r="EL45467" s="325"/>
    </row>
    <row r="45468" spans="56:142" x14ac:dyDescent="0.2">
      <c r="BD45468" s="325"/>
      <c r="EL45468" s="325"/>
    </row>
    <row r="45469" spans="56:142" x14ac:dyDescent="0.2">
      <c r="BD45469" s="325"/>
      <c r="EL45469" s="325"/>
    </row>
    <row r="45470" spans="56:142" x14ac:dyDescent="0.2">
      <c r="BD45470" s="325"/>
      <c r="EL45470" s="325"/>
    </row>
    <row r="45471" spans="56:142" x14ac:dyDescent="0.2">
      <c r="BD45471" s="325"/>
      <c r="EL45471" s="325"/>
    </row>
    <row r="45472" spans="56:142" x14ac:dyDescent="0.2">
      <c r="BD45472" s="325"/>
      <c r="EL45472" s="325"/>
    </row>
    <row r="45473" spans="56:142" x14ac:dyDescent="0.2">
      <c r="BD45473" s="325"/>
      <c r="EL45473" s="325"/>
    </row>
    <row r="45474" spans="56:142" x14ac:dyDescent="0.2">
      <c r="BD45474" s="325"/>
      <c r="EL45474" s="325"/>
    </row>
    <row r="45475" spans="56:142" x14ac:dyDescent="0.2">
      <c r="BD45475" s="325"/>
      <c r="EL45475" s="325"/>
    </row>
    <row r="45476" spans="56:142" x14ac:dyDescent="0.2">
      <c r="BD45476" s="325"/>
      <c r="EL45476" s="325"/>
    </row>
    <row r="45477" spans="56:142" x14ac:dyDescent="0.2">
      <c r="BD45477" s="325"/>
      <c r="EL45477" s="325"/>
    </row>
    <row r="45478" spans="56:142" x14ac:dyDescent="0.2">
      <c r="BD45478" s="325"/>
      <c r="EL45478" s="325"/>
    </row>
    <row r="45479" spans="56:142" x14ac:dyDescent="0.2">
      <c r="BD45479" s="325"/>
      <c r="EL45479" s="325"/>
    </row>
    <row r="45480" spans="56:142" x14ac:dyDescent="0.2">
      <c r="BD45480" s="325"/>
      <c r="EL45480" s="325"/>
    </row>
    <row r="45481" spans="56:142" x14ac:dyDescent="0.2">
      <c r="BD45481" s="325"/>
      <c r="EL45481" s="325"/>
    </row>
    <row r="45482" spans="56:142" x14ac:dyDescent="0.2">
      <c r="BD45482" s="325"/>
      <c r="EL45482" s="325"/>
    </row>
    <row r="45483" spans="56:142" x14ac:dyDescent="0.2">
      <c r="BD45483" s="325"/>
      <c r="EL45483" s="325"/>
    </row>
    <row r="45484" spans="56:142" x14ac:dyDescent="0.2">
      <c r="BD45484" s="325"/>
      <c r="EL45484" s="325"/>
    </row>
    <row r="45485" spans="56:142" x14ac:dyDescent="0.2">
      <c r="BD45485" s="325"/>
      <c r="EL45485" s="325"/>
    </row>
    <row r="45486" spans="56:142" x14ac:dyDescent="0.2">
      <c r="BD45486" s="325"/>
      <c r="EL45486" s="325"/>
    </row>
    <row r="45487" spans="56:142" x14ac:dyDescent="0.2">
      <c r="BD45487" s="325"/>
      <c r="EL45487" s="325"/>
    </row>
    <row r="45488" spans="56:142" x14ac:dyDescent="0.2">
      <c r="BD45488" s="325"/>
      <c r="EL45488" s="325"/>
    </row>
    <row r="45489" spans="56:142" x14ac:dyDescent="0.2">
      <c r="BD45489" s="325"/>
      <c r="EL45489" s="325"/>
    </row>
    <row r="45490" spans="56:142" x14ac:dyDescent="0.2">
      <c r="BD45490" s="325"/>
      <c r="EL45490" s="325"/>
    </row>
    <row r="45491" spans="56:142" x14ac:dyDescent="0.2">
      <c r="BD45491" s="325"/>
      <c r="EL45491" s="325"/>
    </row>
    <row r="45492" spans="56:142" x14ac:dyDescent="0.2">
      <c r="BD45492" s="325"/>
      <c r="EL45492" s="325"/>
    </row>
    <row r="45493" spans="56:142" x14ac:dyDescent="0.2">
      <c r="BD45493" s="325"/>
      <c r="EL45493" s="325"/>
    </row>
    <row r="45494" spans="56:142" x14ac:dyDescent="0.2">
      <c r="BD45494" s="325"/>
      <c r="EL45494" s="325"/>
    </row>
    <row r="45495" spans="56:142" x14ac:dyDescent="0.2">
      <c r="BD45495" s="325"/>
      <c r="EL45495" s="325"/>
    </row>
    <row r="45496" spans="56:142" x14ac:dyDescent="0.2">
      <c r="BD45496" s="325"/>
      <c r="EL45496" s="325"/>
    </row>
    <row r="45497" spans="56:142" x14ac:dyDescent="0.2">
      <c r="BD45497" s="325"/>
      <c r="EL45497" s="325"/>
    </row>
    <row r="45498" spans="56:142" x14ac:dyDescent="0.2">
      <c r="BD45498" s="325"/>
      <c r="EL45498" s="325"/>
    </row>
    <row r="45499" spans="56:142" x14ac:dyDescent="0.2">
      <c r="BD45499" s="325"/>
      <c r="EL45499" s="325"/>
    </row>
    <row r="45500" spans="56:142" x14ac:dyDescent="0.2">
      <c r="BD45500" s="325"/>
      <c r="EL45500" s="325"/>
    </row>
    <row r="45501" spans="56:142" x14ac:dyDescent="0.2">
      <c r="BD45501" s="325"/>
      <c r="EL45501" s="325"/>
    </row>
    <row r="45502" spans="56:142" x14ac:dyDescent="0.2">
      <c r="BD45502" s="325"/>
      <c r="EL45502" s="325"/>
    </row>
    <row r="45503" spans="56:142" x14ac:dyDescent="0.2">
      <c r="BD45503" s="325"/>
      <c r="EL45503" s="325"/>
    </row>
    <row r="45504" spans="56:142" x14ac:dyDescent="0.2">
      <c r="BD45504" s="325"/>
      <c r="EL45504" s="325"/>
    </row>
    <row r="45505" spans="56:142" x14ac:dyDescent="0.2">
      <c r="BD45505" s="325"/>
      <c r="EL45505" s="325"/>
    </row>
    <row r="45506" spans="56:142" x14ac:dyDescent="0.2">
      <c r="BD45506" s="325"/>
      <c r="EL45506" s="325"/>
    </row>
    <row r="45507" spans="56:142" x14ac:dyDescent="0.2">
      <c r="BD45507" s="325"/>
      <c r="EL45507" s="325"/>
    </row>
    <row r="45508" spans="56:142" x14ac:dyDescent="0.2">
      <c r="BD45508" s="325"/>
      <c r="EL45508" s="325"/>
    </row>
    <row r="45509" spans="56:142" x14ac:dyDescent="0.2">
      <c r="BD45509" s="325"/>
      <c r="EL45509" s="325"/>
    </row>
    <row r="45510" spans="56:142" x14ac:dyDescent="0.2">
      <c r="BD45510" s="325"/>
      <c r="EL45510" s="325"/>
    </row>
    <row r="45511" spans="56:142" x14ac:dyDescent="0.2">
      <c r="BD45511" s="325"/>
      <c r="EL45511" s="325"/>
    </row>
    <row r="45512" spans="56:142" x14ac:dyDescent="0.2">
      <c r="BD45512" s="325"/>
      <c r="EL45512" s="325"/>
    </row>
    <row r="45513" spans="56:142" x14ac:dyDescent="0.2">
      <c r="BD45513" s="325"/>
      <c r="EL45513" s="325"/>
    </row>
    <row r="45514" spans="56:142" x14ac:dyDescent="0.2">
      <c r="BD45514" s="325"/>
      <c r="EL45514" s="325"/>
    </row>
    <row r="45515" spans="56:142" x14ac:dyDescent="0.2">
      <c r="BD45515" s="325"/>
      <c r="EL45515" s="325"/>
    </row>
    <row r="45516" spans="56:142" x14ac:dyDescent="0.2">
      <c r="BD45516" s="325"/>
      <c r="EL45516" s="325"/>
    </row>
    <row r="45517" spans="56:142" x14ac:dyDescent="0.2">
      <c r="BD45517" s="325"/>
      <c r="EL45517" s="325"/>
    </row>
    <row r="45518" spans="56:142" x14ac:dyDescent="0.2">
      <c r="BD45518" s="325"/>
      <c r="EL45518" s="325"/>
    </row>
    <row r="45519" spans="56:142" x14ac:dyDescent="0.2">
      <c r="BD45519" s="325"/>
      <c r="EL45519" s="325"/>
    </row>
    <row r="45520" spans="56:142" x14ac:dyDescent="0.2">
      <c r="BD45520" s="325"/>
      <c r="EL45520" s="325"/>
    </row>
    <row r="45521" spans="56:142" x14ac:dyDescent="0.2">
      <c r="BD45521" s="325"/>
      <c r="EL45521" s="325"/>
    </row>
    <row r="45522" spans="56:142" x14ac:dyDescent="0.2">
      <c r="BD45522" s="325"/>
      <c r="EL45522" s="325"/>
    </row>
    <row r="45523" spans="56:142" x14ac:dyDescent="0.2">
      <c r="BD45523" s="325"/>
      <c r="EL45523" s="325"/>
    </row>
    <row r="45524" spans="56:142" x14ac:dyDescent="0.2">
      <c r="BD45524" s="325"/>
      <c r="EL45524" s="325"/>
    </row>
    <row r="45525" spans="56:142" x14ac:dyDescent="0.2">
      <c r="BD45525" s="325"/>
      <c r="EL45525" s="325"/>
    </row>
    <row r="45526" spans="56:142" x14ac:dyDescent="0.2">
      <c r="BD45526" s="325"/>
      <c r="EL45526" s="325"/>
    </row>
    <row r="45527" spans="56:142" x14ac:dyDescent="0.2">
      <c r="BD45527" s="325"/>
      <c r="EL45527" s="325"/>
    </row>
    <row r="45528" spans="56:142" x14ac:dyDescent="0.2">
      <c r="BD45528" s="325"/>
      <c r="EL45528" s="325"/>
    </row>
    <row r="45529" spans="56:142" x14ac:dyDescent="0.2">
      <c r="BD45529" s="325"/>
      <c r="EL45529" s="325"/>
    </row>
    <row r="45530" spans="56:142" x14ac:dyDescent="0.2">
      <c r="BD45530" s="325"/>
      <c r="EL45530" s="325"/>
    </row>
    <row r="45531" spans="56:142" x14ac:dyDescent="0.2">
      <c r="BD45531" s="325"/>
      <c r="EL45531" s="325"/>
    </row>
    <row r="45532" spans="56:142" x14ac:dyDescent="0.2">
      <c r="BD45532" s="325"/>
      <c r="EL45532" s="325"/>
    </row>
    <row r="45533" spans="56:142" x14ac:dyDescent="0.2">
      <c r="BD45533" s="325"/>
      <c r="EL45533" s="325"/>
    </row>
    <row r="45534" spans="56:142" x14ac:dyDescent="0.2">
      <c r="BD45534" s="325"/>
      <c r="EL45534" s="325"/>
    </row>
    <row r="45535" spans="56:142" x14ac:dyDescent="0.2">
      <c r="BD45535" s="325"/>
      <c r="EL45535" s="325"/>
    </row>
    <row r="45536" spans="56:142" x14ac:dyDescent="0.2">
      <c r="BD45536" s="325"/>
      <c r="EL45536" s="325"/>
    </row>
    <row r="45537" spans="56:142" x14ac:dyDescent="0.2">
      <c r="BD45537" s="325"/>
      <c r="EL45537" s="325"/>
    </row>
    <row r="45538" spans="56:142" x14ac:dyDescent="0.2">
      <c r="BD45538" s="325"/>
      <c r="EL45538" s="325"/>
    </row>
    <row r="45539" spans="56:142" x14ac:dyDescent="0.2">
      <c r="BD45539" s="325"/>
      <c r="EL45539" s="325"/>
    </row>
    <row r="45540" spans="56:142" x14ac:dyDescent="0.2">
      <c r="BD45540" s="325"/>
      <c r="EL45540" s="325"/>
    </row>
    <row r="45541" spans="56:142" x14ac:dyDescent="0.2">
      <c r="BD45541" s="325"/>
      <c r="EL45541" s="325"/>
    </row>
    <row r="45542" spans="56:142" x14ac:dyDescent="0.2">
      <c r="BD45542" s="325"/>
      <c r="EL45542" s="325"/>
    </row>
    <row r="45543" spans="56:142" x14ac:dyDescent="0.2">
      <c r="BD45543" s="325"/>
      <c r="EL45543" s="325"/>
    </row>
    <row r="45544" spans="56:142" x14ac:dyDescent="0.2">
      <c r="BD45544" s="325"/>
      <c r="EL45544" s="325"/>
    </row>
    <row r="45545" spans="56:142" x14ac:dyDescent="0.2">
      <c r="BD45545" s="325"/>
      <c r="EL45545" s="325"/>
    </row>
    <row r="45546" spans="56:142" x14ac:dyDescent="0.2">
      <c r="BD45546" s="325"/>
      <c r="EL45546" s="325"/>
    </row>
    <row r="45547" spans="56:142" x14ac:dyDescent="0.2">
      <c r="BD45547" s="325"/>
      <c r="EL45547" s="325"/>
    </row>
    <row r="45548" spans="56:142" x14ac:dyDescent="0.2">
      <c r="BD45548" s="325"/>
      <c r="EL45548" s="325"/>
    </row>
    <row r="45549" spans="56:142" x14ac:dyDescent="0.2">
      <c r="BD45549" s="325"/>
      <c r="EL45549" s="325"/>
    </row>
    <row r="45550" spans="56:142" x14ac:dyDescent="0.2">
      <c r="BD45550" s="325"/>
      <c r="EL45550" s="325"/>
    </row>
    <row r="45551" spans="56:142" x14ac:dyDescent="0.2">
      <c r="BD45551" s="325"/>
      <c r="EL45551" s="325"/>
    </row>
    <row r="45552" spans="56:142" x14ac:dyDescent="0.2">
      <c r="BD45552" s="325"/>
      <c r="EL45552" s="325"/>
    </row>
    <row r="45553" spans="56:142" x14ac:dyDescent="0.2">
      <c r="BD45553" s="325"/>
      <c r="EL45553" s="325"/>
    </row>
    <row r="45554" spans="56:142" x14ac:dyDescent="0.2">
      <c r="BD45554" s="325"/>
      <c r="EL45554" s="325"/>
    </row>
    <row r="45555" spans="56:142" x14ac:dyDescent="0.2">
      <c r="BD45555" s="325"/>
      <c r="EL45555" s="325"/>
    </row>
    <row r="45556" spans="56:142" x14ac:dyDescent="0.2">
      <c r="BD45556" s="325"/>
      <c r="EL45556" s="325"/>
    </row>
    <row r="45557" spans="56:142" x14ac:dyDescent="0.2">
      <c r="BD45557" s="325"/>
      <c r="EL45557" s="325"/>
    </row>
    <row r="45558" spans="56:142" x14ac:dyDescent="0.2">
      <c r="BD45558" s="325"/>
      <c r="EL45558" s="325"/>
    </row>
    <row r="45559" spans="56:142" x14ac:dyDescent="0.2">
      <c r="BD45559" s="325"/>
      <c r="EL45559" s="325"/>
    </row>
    <row r="45560" spans="56:142" x14ac:dyDescent="0.2">
      <c r="BD45560" s="325"/>
      <c r="EL45560" s="325"/>
    </row>
    <row r="45561" spans="56:142" x14ac:dyDescent="0.2">
      <c r="BD45561" s="325"/>
      <c r="EL45561" s="325"/>
    </row>
    <row r="45562" spans="56:142" x14ac:dyDescent="0.2">
      <c r="BD45562" s="325"/>
      <c r="EL45562" s="325"/>
    </row>
    <row r="45563" spans="56:142" x14ac:dyDescent="0.2">
      <c r="BD45563" s="325"/>
      <c r="EL45563" s="325"/>
    </row>
    <row r="45564" spans="56:142" x14ac:dyDescent="0.2">
      <c r="BD45564" s="325"/>
      <c r="EL45564" s="325"/>
    </row>
    <row r="45565" spans="56:142" x14ac:dyDescent="0.2">
      <c r="BD45565" s="325"/>
      <c r="EL45565" s="325"/>
    </row>
    <row r="45566" spans="56:142" x14ac:dyDescent="0.2">
      <c r="BD45566" s="325"/>
      <c r="EL45566" s="325"/>
    </row>
    <row r="45567" spans="56:142" x14ac:dyDescent="0.2">
      <c r="BD45567" s="325"/>
      <c r="EL45567" s="325"/>
    </row>
    <row r="45568" spans="56:142" x14ac:dyDescent="0.2">
      <c r="BD45568" s="325"/>
      <c r="EL45568" s="325"/>
    </row>
    <row r="45569" spans="56:142" x14ac:dyDescent="0.2">
      <c r="BD45569" s="325"/>
      <c r="EL45569" s="325"/>
    </row>
    <row r="45570" spans="56:142" x14ac:dyDescent="0.2">
      <c r="BD45570" s="325"/>
      <c r="EL45570" s="325"/>
    </row>
    <row r="45571" spans="56:142" x14ac:dyDescent="0.2">
      <c r="BD45571" s="325"/>
      <c r="EL45571" s="325"/>
    </row>
    <row r="45572" spans="56:142" x14ac:dyDescent="0.2">
      <c r="BD45572" s="325"/>
      <c r="EL45572" s="325"/>
    </row>
    <row r="45573" spans="56:142" x14ac:dyDescent="0.2">
      <c r="BD45573" s="325"/>
      <c r="EL45573" s="325"/>
    </row>
    <row r="45574" spans="56:142" x14ac:dyDescent="0.2">
      <c r="BD45574" s="325"/>
      <c r="EL45574" s="325"/>
    </row>
    <row r="45575" spans="56:142" x14ac:dyDescent="0.2">
      <c r="BD45575" s="325"/>
      <c r="EL45575" s="325"/>
    </row>
    <row r="45576" spans="56:142" x14ac:dyDescent="0.2">
      <c r="BD45576" s="325"/>
      <c r="EL45576" s="325"/>
    </row>
    <row r="45577" spans="56:142" x14ac:dyDescent="0.2">
      <c r="BD45577" s="325"/>
      <c r="EL45577" s="325"/>
    </row>
    <row r="45578" spans="56:142" x14ac:dyDescent="0.2">
      <c r="BD45578" s="325"/>
      <c r="EL45578" s="325"/>
    </row>
    <row r="45579" spans="56:142" x14ac:dyDescent="0.2">
      <c r="BD45579" s="325"/>
      <c r="EL45579" s="325"/>
    </row>
    <row r="45580" spans="56:142" x14ac:dyDescent="0.2">
      <c r="BD45580" s="325"/>
      <c r="EL45580" s="325"/>
    </row>
    <row r="45581" spans="56:142" x14ac:dyDescent="0.2">
      <c r="BD45581" s="325"/>
      <c r="EL45581" s="325"/>
    </row>
    <row r="45582" spans="56:142" x14ac:dyDescent="0.2">
      <c r="BD45582" s="325"/>
      <c r="EL45582" s="325"/>
    </row>
    <row r="45583" spans="56:142" x14ac:dyDescent="0.2">
      <c r="BD45583" s="325"/>
      <c r="EL45583" s="325"/>
    </row>
    <row r="45584" spans="56:142" x14ac:dyDescent="0.2">
      <c r="BD45584" s="325"/>
      <c r="EL45584" s="325"/>
    </row>
    <row r="45585" spans="56:142" x14ac:dyDescent="0.2">
      <c r="BD45585" s="325"/>
      <c r="EL45585" s="325"/>
    </row>
    <row r="45586" spans="56:142" x14ac:dyDescent="0.2">
      <c r="BD45586" s="325"/>
      <c r="EL45586" s="325"/>
    </row>
    <row r="45587" spans="56:142" x14ac:dyDescent="0.2">
      <c r="BD45587" s="325"/>
      <c r="EL45587" s="325"/>
    </row>
    <row r="45588" spans="56:142" x14ac:dyDescent="0.2">
      <c r="BD45588" s="325"/>
      <c r="EL45588" s="325"/>
    </row>
    <row r="45589" spans="56:142" x14ac:dyDescent="0.2">
      <c r="BD45589" s="325"/>
      <c r="EL45589" s="325"/>
    </row>
    <row r="45590" spans="56:142" x14ac:dyDescent="0.2">
      <c r="BD45590" s="325"/>
      <c r="EL45590" s="325"/>
    </row>
    <row r="45591" spans="56:142" x14ac:dyDescent="0.2">
      <c r="BD45591" s="325"/>
      <c r="EL45591" s="325"/>
    </row>
    <row r="45592" spans="56:142" x14ac:dyDescent="0.2">
      <c r="BD45592" s="325"/>
      <c r="EL45592" s="325"/>
    </row>
    <row r="45593" spans="56:142" x14ac:dyDescent="0.2">
      <c r="BD45593" s="325"/>
      <c r="EL45593" s="325"/>
    </row>
    <row r="45594" spans="56:142" x14ac:dyDescent="0.2">
      <c r="BD45594" s="325"/>
      <c r="EL45594" s="325"/>
    </row>
    <row r="45595" spans="56:142" x14ac:dyDescent="0.2">
      <c r="BD45595" s="325"/>
      <c r="EL45595" s="325"/>
    </row>
    <row r="45596" spans="56:142" x14ac:dyDescent="0.2">
      <c r="BD45596" s="325"/>
      <c r="EL45596" s="325"/>
    </row>
    <row r="45597" spans="56:142" x14ac:dyDescent="0.2">
      <c r="BD45597" s="325"/>
      <c r="EL45597" s="325"/>
    </row>
    <row r="45598" spans="56:142" x14ac:dyDescent="0.2">
      <c r="BD45598" s="325"/>
      <c r="EL45598" s="325"/>
    </row>
    <row r="45599" spans="56:142" x14ac:dyDescent="0.2">
      <c r="BD45599" s="325"/>
      <c r="EL45599" s="325"/>
    </row>
    <row r="45600" spans="56:142" x14ac:dyDescent="0.2">
      <c r="BD45600" s="325"/>
      <c r="EL45600" s="325"/>
    </row>
    <row r="45601" spans="56:142" x14ac:dyDescent="0.2">
      <c r="BD45601" s="325"/>
      <c r="EL45601" s="325"/>
    </row>
    <row r="45602" spans="56:142" x14ac:dyDescent="0.2">
      <c r="BD45602" s="325"/>
      <c r="EL45602" s="325"/>
    </row>
    <row r="45603" spans="56:142" x14ac:dyDescent="0.2">
      <c r="BD45603" s="325"/>
      <c r="EL45603" s="325"/>
    </row>
    <row r="45604" spans="56:142" x14ac:dyDescent="0.2">
      <c r="BD45604" s="325"/>
      <c r="EL45604" s="325"/>
    </row>
    <row r="45605" spans="56:142" x14ac:dyDescent="0.2">
      <c r="BD45605" s="325"/>
      <c r="EL45605" s="325"/>
    </row>
    <row r="45606" spans="56:142" x14ac:dyDescent="0.2">
      <c r="BD45606" s="325"/>
      <c r="EL45606" s="325"/>
    </row>
    <row r="45607" spans="56:142" x14ac:dyDescent="0.2">
      <c r="BD45607" s="325"/>
      <c r="EL45607" s="325"/>
    </row>
    <row r="45608" spans="56:142" x14ac:dyDescent="0.2">
      <c r="BD45608" s="325"/>
      <c r="EL45608" s="325"/>
    </row>
    <row r="45609" spans="56:142" x14ac:dyDescent="0.2">
      <c r="BD45609" s="325"/>
      <c r="EL45609" s="325"/>
    </row>
    <row r="45610" spans="56:142" x14ac:dyDescent="0.2">
      <c r="BD45610" s="325"/>
      <c r="EL45610" s="325"/>
    </row>
    <row r="45611" spans="56:142" x14ac:dyDescent="0.2">
      <c r="BD45611" s="325"/>
      <c r="EL45611" s="325"/>
    </row>
    <row r="45612" spans="56:142" x14ac:dyDescent="0.2">
      <c r="BD45612" s="325"/>
      <c r="EL45612" s="325"/>
    </row>
    <row r="45613" spans="56:142" x14ac:dyDescent="0.2">
      <c r="BD45613" s="325"/>
      <c r="EL45613" s="325"/>
    </row>
    <row r="45614" spans="56:142" x14ac:dyDescent="0.2">
      <c r="BD45614" s="325"/>
      <c r="EL45614" s="325"/>
    </row>
    <row r="45615" spans="56:142" x14ac:dyDescent="0.2">
      <c r="BD45615" s="325"/>
      <c r="EL45615" s="325"/>
    </row>
    <row r="45616" spans="56:142" x14ac:dyDescent="0.2">
      <c r="BD45616" s="325"/>
      <c r="EL45616" s="325"/>
    </row>
    <row r="45617" spans="56:142" x14ac:dyDescent="0.2">
      <c r="BD45617" s="325"/>
      <c r="EL45617" s="325"/>
    </row>
    <row r="45618" spans="56:142" x14ac:dyDescent="0.2">
      <c r="BD45618" s="325"/>
      <c r="EL45618" s="325"/>
    </row>
    <row r="45619" spans="56:142" x14ac:dyDescent="0.2">
      <c r="BD45619" s="325"/>
      <c r="EL45619" s="325"/>
    </row>
    <row r="45620" spans="56:142" x14ac:dyDescent="0.2">
      <c r="BD45620" s="325"/>
      <c r="EL45620" s="325"/>
    </row>
    <row r="45621" spans="56:142" x14ac:dyDescent="0.2">
      <c r="BD45621" s="325"/>
      <c r="EL45621" s="325"/>
    </row>
    <row r="45622" spans="56:142" x14ac:dyDescent="0.2">
      <c r="BD45622" s="325"/>
      <c r="EL45622" s="325"/>
    </row>
    <row r="45623" spans="56:142" x14ac:dyDescent="0.2">
      <c r="BD45623" s="325"/>
      <c r="EL45623" s="325"/>
    </row>
    <row r="45624" spans="56:142" x14ac:dyDescent="0.2">
      <c r="BD45624" s="325"/>
      <c r="EL45624" s="325"/>
    </row>
    <row r="45625" spans="56:142" x14ac:dyDescent="0.2">
      <c r="BD45625" s="325"/>
      <c r="EL45625" s="325"/>
    </row>
    <row r="45626" spans="56:142" x14ac:dyDescent="0.2">
      <c r="BD45626" s="325"/>
      <c r="EL45626" s="325"/>
    </row>
    <row r="45627" spans="56:142" x14ac:dyDescent="0.2">
      <c r="BD45627" s="325"/>
      <c r="EL45627" s="325"/>
    </row>
    <row r="45628" spans="56:142" x14ac:dyDescent="0.2">
      <c r="BD45628" s="325"/>
      <c r="EL45628" s="325"/>
    </row>
    <row r="45629" spans="56:142" x14ac:dyDescent="0.2">
      <c r="BD45629" s="325"/>
      <c r="EL45629" s="325"/>
    </row>
    <row r="45630" spans="56:142" x14ac:dyDescent="0.2">
      <c r="BD45630" s="325"/>
      <c r="EL45630" s="325"/>
    </row>
    <row r="45631" spans="56:142" x14ac:dyDescent="0.2">
      <c r="BD45631" s="325"/>
      <c r="EL45631" s="325"/>
    </row>
    <row r="45632" spans="56:142" x14ac:dyDescent="0.2">
      <c r="BD45632" s="325"/>
      <c r="EL45632" s="325"/>
    </row>
    <row r="45633" spans="56:142" x14ac:dyDescent="0.2">
      <c r="BD45633" s="325"/>
      <c r="EL45633" s="325"/>
    </row>
    <row r="45634" spans="56:142" x14ac:dyDescent="0.2">
      <c r="BD45634" s="325"/>
      <c r="EL45634" s="325"/>
    </row>
    <row r="45635" spans="56:142" x14ac:dyDescent="0.2">
      <c r="BD45635" s="325"/>
      <c r="EL45635" s="325"/>
    </row>
    <row r="45636" spans="56:142" x14ac:dyDescent="0.2">
      <c r="BD45636" s="325"/>
      <c r="EL45636" s="325"/>
    </row>
    <row r="45637" spans="56:142" x14ac:dyDescent="0.2">
      <c r="BD45637" s="325"/>
      <c r="EL45637" s="325"/>
    </row>
    <row r="45638" spans="56:142" x14ac:dyDescent="0.2">
      <c r="BD45638" s="325"/>
      <c r="EL45638" s="325"/>
    </row>
    <row r="45639" spans="56:142" x14ac:dyDescent="0.2">
      <c r="BD45639" s="325"/>
      <c r="EL45639" s="325"/>
    </row>
    <row r="45640" spans="56:142" x14ac:dyDescent="0.2">
      <c r="BD45640" s="325"/>
      <c r="EL45640" s="325"/>
    </row>
    <row r="45641" spans="56:142" x14ac:dyDescent="0.2">
      <c r="BD45641" s="325"/>
      <c r="EL45641" s="325"/>
    </row>
    <row r="45642" spans="56:142" x14ac:dyDescent="0.2">
      <c r="BD45642" s="325"/>
      <c r="EL45642" s="325"/>
    </row>
    <row r="45643" spans="56:142" x14ac:dyDescent="0.2">
      <c r="BD45643" s="325"/>
      <c r="EL45643" s="325"/>
    </row>
    <row r="45644" spans="56:142" x14ac:dyDescent="0.2">
      <c r="BD45644" s="325"/>
      <c r="EL45644" s="325"/>
    </row>
    <row r="45645" spans="56:142" x14ac:dyDescent="0.2">
      <c r="BD45645" s="325"/>
      <c r="EL45645" s="325"/>
    </row>
    <row r="45646" spans="56:142" x14ac:dyDescent="0.2">
      <c r="BD45646" s="325"/>
      <c r="EL45646" s="325"/>
    </row>
    <row r="45647" spans="56:142" x14ac:dyDescent="0.2">
      <c r="BD45647" s="325"/>
      <c r="EL45647" s="325"/>
    </row>
    <row r="45648" spans="56:142" x14ac:dyDescent="0.2">
      <c r="BD45648" s="325"/>
      <c r="EL45648" s="325"/>
    </row>
    <row r="45649" spans="56:142" x14ac:dyDescent="0.2">
      <c r="BD45649" s="325"/>
      <c r="EL45649" s="325"/>
    </row>
    <row r="45650" spans="56:142" x14ac:dyDescent="0.2">
      <c r="BD45650" s="325"/>
      <c r="EL45650" s="325"/>
    </row>
    <row r="45651" spans="56:142" x14ac:dyDescent="0.2">
      <c r="BD45651" s="325"/>
      <c r="EL45651" s="325"/>
    </row>
    <row r="45652" spans="56:142" x14ac:dyDescent="0.2">
      <c r="BD45652" s="325"/>
      <c r="EL45652" s="325"/>
    </row>
    <row r="45653" spans="56:142" x14ac:dyDescent="0.2">
      <c r="BD45653" s="325"/>
      <c r="EL45653" s="325"/>
    </row>
    <row r="45654" spans="56:142" x14ac:dyDescent="0.2">
      <c r="BD45654" s="325"/>
      <c r="EL45654" s="325"/>
    </row>
    <row r="45655" spans="56:142" x14ac:dyDescent="0.2">
      <c r="BD45655" s="325"/>
      <c r="EL45655" s="325"/>
    </row>
    <row r="45656" spans="56:142" x14ac:dyDescent="0.2">
      <c r="BD45656" s="325"/>
      <c r="EL45656" s="325"/>
    </row>
    <row r="45657" spans="56:142" x14ac:dyDescent="0.2">
      <c r="BD45657" s="325"/>
      <c r="EL45657" s="325"/>
    </row>
    <row r="45658" spans="56:142" x14ac:dyDescent="0.2">
      <c r="BD45658" s="325"/>
      <c r="EL45658" s="325"/>
    </row>
    <row r="45659" spans="56:142" x14ac:dyDescent="0.2">
      <c r="BD45659" s="325"/>
      <c r="EL45659" s="325"/>
    </row>
    <row r="45660" spans="56:142" x14ac:dyDescent="0.2">
      <c r="BD45660" s="325"/>
      <c r="EL45660" s="325"/>
    </row>
    <row r="45661" spans="56:142" x14ac:dyDescent="0.2">
      <c r="BD45661" s="325"/>
      <c r="EL45661" s="325"/>
    </row>
    <row r="45662" spans="56:142" x14ac:dyDescent="0.2">
      <c r="BD45662" s="325"/>
      <c r="EL45662" s="325"/>
    </row>
    <row r="45663" spans="56:142" x14ac:dyDescent="0.2">
      <c r="BD45663" s="325"/>
      <c r="EL45663" s="325"/>
    </row>
    <row r="45664" spans="56:142" x14ac:dyDescent="0.2">
      <c r="BD45664" s="325"/>
      <c r="EL45664" s="325"/>
    </row>
    <row r="45665" spans="56:142" x14ac:dyDescent="0.2">
      <c r="BD45665" s="325"/>
      <c r="EL45665" s="325"/>
    </row>
    <row r="45666" spans="56:142" x14ac:dyDescent="0.2">
      <c r="BD45666" s="325"/>
      <c r="EL45666" s="325"/>
    </row>
    <row r="45667" spans="56:142" x14ac:dyDescent="0.2">
      <c r="BD45667" s="325"/>
      <c r="EL45667" s="325"/>
    </row>
    <row r="45668" spans="56:142" x14ac:dyDescent="0.2">
      <c r="BD45668" s="325"/>
      <c r="EL45668" s="325"/>
    </row>
    <row r="45669" spans="56:142" x14ac:dyDescent="0.2">
      <c r="BD45669" s="325"/>
      <c r="EL45669" s="325"/>
    </row>
    <row r="45670" spans="56:142" x14ac:dyDescent="0.2">
      <c r="BD45670" s="325"/>
      <c r="EL45670" s="325"/>
    </row>
    <row r="45671" spans="56:142" x14ac:dyDescent="0.2">
      <c r="BD45671" s="325"/>
      <c r="EL45671" s="325"/>
    </row>
    <row r="45672" spans="56:142" x14ac:dyDescent="0.2">
      <c r="BD45672" s="325"/>
      <c r="EL45672" s="325"/>
    </row>
    <row r="45673" spans="56:142" x14ac:dyDescent="0.2">
      <c r="BD45673" s="325"/>
      <c r="EL45673" s="325"/>
    </row>
    <row r="45674" spans="56:142" x14ac:dyDescent="0.2">
      <c r="BD45674" s="325"/>
      <c r="EL45674" s="325"/>
    </row>
    <row r="45675" spans="56:142" x14ac:dyDescent="0.2">
      <c r="BD45675" s="325"/>
      <c r="EL45675" s="325"/>
    </row>
    <row r="45676" spans="56:142" x14ac:dyDescent="0.2">
      <c r="BD45676" s="325"/>
      <c r="EL45676" s="325"/>
    </row>
    <row r="45677" spans="56:142" x14ac:dyDescent="0.2">
      <c r="BD45677" s="325"/>
      <c r="EL45677" s="325"/>
    </row>
    <row r="45678" spans="56:142" x14ac:dyDescent="0.2">
      <c r="BD45678" s="325"/>
      <c r="EL45678" s="325"/>
    </row>
    <row r="45679" spans="56:142" x14ac:dyDescent="0.2">
      <c r="BD45679" s="325"/>
      <c r="EL45679" s="325"/>
    </row>
    <row r="45680" spans="56:142" x14ac:dyDescent="0.2">
      <c r="BD45680" s="325"/>
      <c r="EL45680" s="325"/>
    </row>
    <row r="45681" spans="56:142" x14ac:dyDescent="0.2">
      <c r="BD45681" s="325"/>
      <c r="EL45681" s="325"/>
    </row>
    <row r="45682" spans="56:142" x14ac:dyDescent="0.2">
      <c r="BD45682" s="325"/>
      <c r="EL45682" s="325"/>
    </row>
    <row r="45683" spans="56:142" x14ac:dyDescent="0.2">
      <c r="BD45683" s="325"/>
      <c r="EL45683" s="325"/>
    </row>
    <row r="45684" spans="56:142" x14ac:dyDescent="0.2">
      <c r="BD45684" s="325"/>
      <c r="EL45684" s="325"/>
    </row>
    <row r="45685" spans="56:142" x14ac:dyDescent="0.2">
      <c r="BD45685" s="325"/>
      <c r="EL45685" s="325"/>
    </row>
    <row r="45686" spans="56:142" x14ac:dyDescent="0.2">
      <c r="BD45686" s="325"/>
      <c r="EL45686" s="325"/>
    </row>
    <row r="45687" spans="56:142" x14ac:dyDescent="0.2">
      <c r="BD45687" s="325"/>
      <c r="EL45687" s="325"/>
    </row>
    <row r="45688" spans="56:142" x14ac:dyDescent="0.2">
      <c r="BD45688" s="325"/>
      <c r="EL45688" s="325"/>
    </row>
    <row r="45689" spans="56:142" x14ac:dyDescent="0.2">
      <c r="BD45689" s="325"/>
      <c r="EL45689" s="325"/>
    </row>
    <row r="45690" spans="56:142" x14ac:dyDescent="0.2">
      <c r="BD45690" s="325"/>
      <c r="EL45690" s="325"/>
    </row>
    <row r="45691" spans="56:142" x14ac:dyDescent="0.2">
      <c r="BD45691" s="325"/>
      <c r="EL45691" s="325"/>
    </row>
    <row r="45692" spans="56:142" x14ac:dyDescent="0.2">
      <c r="BD45692" s="325"/>
      <c r="EL45692" s="325"/>
    </row>
    <row r="45693" spans="56:142" x14ac:dyDescent="0.2">
      <c r="BD45693" s="325"/>
      <c r="EL45693" s="325"/>
    </row>
    <row r="45694" spans="56:142" x14ac:dyDescent="0.2">
      <c r="BD45694" s="325"/>
      <c r="EL45694" s="325"/>
    </row>
    <row r="45695" spans="56:142" x14ac:dyDescent="0.2">
      <c r="BD45695" s="325"/>
      <c r="EL45695" s="325"/>
    </row>
    <row r="45696" spans="56:142" x14ac:dyDescent="0.2">
      <c r="BD45696" s="325"/>
      <c r="EL45696" s="325"/>
    </row>
    <row r="45697" spans="56:142" x14ac:dyDescent="0.2">
      <c r="BD45697" s="325"/>
      <c r="EL45697" s="325"/>
    </row>
    <row r="45698" spans="56:142" x14ac:dyDescent="0.2">
      <c r="BD45698" s="325"/>
      <c r="EL45698" s="325"/>
    </row>
    <row r="45699" spans="56:142" x14ac:dyDescent="0.2">
      <c r="BD45699" s="325"/>
      <c r="EL45699" s="325"/>
    </row>
    <row r="45700" spans="56:142" x14ac:dyDescent="0.2">
      <c r="BD45700" s="325"/>
      <c r="EL45700" s="325"/>
    </row>
    <row r="45701" spans="56:142" x14ac:dyDescent="0.2">
      <c r="BD45701" s="325"/>
      <c r="EL45701" s="325"/>
    </row>
    <row r="45702" spans="56:142" x14ac:dyDescent="0.2">
      <c r="BD45702" s="325"/>
      <c r="EL45702" s="325"/>
    </row>
    <row r="45703" spans="56:142" x14ac:dyDescent="0.2">
      <c r="BD45703" s="325"/>
      <c r="EL45703" s="325"/>
    </row>
    <row r="45704" spans="56:142" x14ac:dyDescent="0.2">
      <c r="BD45704" s="325"/>
      <c r="EL45704" s="325"/>
    </row>
    <row r="45705" spans="56:142" x14ac:dyDescent="0.2">
      <c r="BD45705" s="325"/>
      <c r="EL45705" s="325"/>
    </row>
    <row r="45706" spans="56:142" x14ac:dyDescent="0.2">
      <c r="BD45706" s="325"/>
      <c r="EL45706" s="325"/>
    </row>
    <row r="45707" spans="56:142" x14ac:dyDescent="0.2">
      <c r="BD45707" s="325"/>
      <c r="EL45707" s="325"/>
    </row>
    <row r="45708" spans="56:142" x14ac:dyDescent="0.2">
      <c r="BD45708" s="325"/>
      <c r="EL45708" s="325"/>
    </row>
    <row r="45709" spans="56:142" x14ac:dyDescent="0.2">
      <c r="BD45709" s="325"/>
      <c r="EL45709" s="325"/>
    </row>
    <row r="45710" spans="56:142" x14ac:dyDescent="0.2">
      <c r="BD45710" s="325"/>
      <c r="EL45710" s="325"/>
    </row>
    <row r="45711" spans="56:142" x14ac:dyDescent="0.2">
      <c r="BD45711" s="325"/>
      <c r="EL45711" s="325"/>
    </row>
    <row r="45712" spans="56:142" x14ac:dyDescent="0.2">
      <c r="BD45712" s="325"/>
      <c r="EL45712" s="325"/>
    </row>
    <row r="45713" spans="56:142" x14ac:dyDescent="0.2">
      <c r="BD45713" s="325"/>
      <c r="EL45713" s="325"/>
    </row>
    <row r="45714" spans="56:142" x14ac:dyDescent="0.2">
      <c r="BD45714" s="325"/>
      <c r="EL45714" s="325"/>
    </row>
    <row r="45715" spans="56:142" x14ac:dyDescent="0.2">
      <c r="BD45715" s="325"/>
      <c r="EL45715" s="325"/>
    </row>
    <row r="45716" spans="56:142" x14ac:dyDescent="0.2">
      <c r="BD45716" s="325"/>
      <c r="EL45716" s="325"/>
    </row>
    <row r="45717" spans="56:142" x14ac:dyDescent="0.2">
      <c r="BD45717" s="325"/>
      <c r="EL45717" s="325"/>
    </row>
    <row r="45718" spans="56:142" x14ac:dyDescent="0.2">
      <c r="BD45718" s="325"/>
      <c r="EL45718" s="325"/>
    </row>
    <row r="45719" spans="56:142" x14ac:dyDescent="0.2">
      <c r="BD45719" s="325"/>
      <c r="EL45719" s="325"/>
    </row>
    <row r="45720" spans="56:142" x14ac:dyDescent="0.2">
      <c r="BD45720" s="325"/>
      <c r="EL45720" s="325"/>
    </row>
    <row r="45721" spans="56:142" x14ac:dyDescent="0.2">
      <c r="BD45721" s="325"/>
      <c r="EL45721" s="325"/>
    </row>
    <row r="45722" spans="56:142" x14ac:dyDescent="0.2">
      <c r="BD45722" s="325"/>
      <c r="EL45722" s="325"/>
    </row>
    <row r="45723" spans="56:142" x14ac:dyDescent="0.2">
      <c r="BD45723" s="325"/>
      <c r="EL45723" s="325"/>
    </row>
    <row r="45724" spans="56:142" x14ac:dyDescent="0.2">
      <c r="BD45724" s="325"/>
      <c r="EL45724" s="325"/>
    </row>
    <row r="45725" spans="56:142" x14ac:dyDescent="0.2">
      <c r="BD45725" s="325"/>
      <c r="EL45725" s="325"/>
    </row>
    <row r="45726" spans="56:142" x14ac:dyDescent="0.2">
      <c r="BD45726" s="325"/>
      <c r="EL45726" s="325"/>
    </row>
    <row r="45727" spans="56:142" x14ac:dyDescent="0.2">
      <c r="BD45727" s="325"/>
      <c r="EL45727" s="325"/>
    </row>
    <row r="45728" spans="56:142" x14ac:dyDescent="0.2">
      <c r="BD45728" s="325"/>
      <c r="EL45728" s="325"/>
    </row>
    <row r="45729" spans="56:142" x14ac:dyDescent="0.2">
      <c r="BD45729" s="325"/>
      <c r="EL45729" s="325"/>
    </row>
    <row r="45730" spans="56:142" x14ac:dyDescent="0.2">
      <c r="BD45730" s="325"/>
      <c r="EL45730" s="325"/>
    </row>
    <row r="45731" spans="56:142" x14ac:dyDescent="0.2">
      <c r="BD45731" s="325"/>
      <c r="EL45731" s="325"/>
    </row>
    <row r="45732" spans="56:142" x14ac:dyDescent="0.2">
      <c r="BD45732" s="325"/>
      <c r="EL45732" s="325"/>
    </row>
    <row r="45733" spans="56:142" x14ac:dyDescent="0.2">
      <c r="BD45733" s="325"/>
      <c r="EL45733" s="325"/>
    </row>
    <row r="45734" spans="56:142" x14ac:dyDescent="0.2">
      <c r="BD45734" s="325"/>
      <c r="EL45734" s="325"/>
    </row>
    <row r="45735" spans="56:142" x14ac:dyDescent="0.2">
      <c r="BD45735" s="325"/>
      <c r="EL45735" s="325"/>
    </row>
    <row r="45736" spans="56:142" x14ac:dyDescent="0.2">
      <c r="BD45736" s="325"/>
      <c r="EL45736" s="325"/>
    </row>
    <row r="45737" spans="56:142" x14ac:dyDescent="0.2">
      <c r="BD45737" s="325"/>
      <c r="EL45737" s="325"/>
    </row>
    <row r="45738" spans="56:142" x14ac:dyDescent="0.2">
      <c r="BD45738" s="325"/>
      <c r="EL45738" s="325"/>
    </row>
    <row r="45739" spans="56:142" x14ac:dyDescent="0.2">
      <c r="BD45739" s="325"/>
      <c r="EL45739" s="325"/>
    </row>
    <row r="45740" spans="56:142" x14ac:dyDescent="0.2">
      <c r="BD45740" s="325"/>
      <c r="EL45740" s="325"/>
    </row>
    <row r="45741" spans="56:142" x14ac:dyDescent="0.2">
      <c r="BD45741" s="325"/>
      <c r="EL45741" s="325"/>
    </row>
    <row r="45742" spans="56:142" x14ac:dyDescent="0.2">
      <c r="BD45742" s="325"/>
      <c r="EL45742" s="325"/>
    </row>
    <row r="45743" spans="56:142" x14ac:dyDescent="0.2">
      <c r="BD45743" s="325"/>
      <c r="EL45743" s="325"/>
    </row>
    <row r="45744" spans="56:142" x14ac:dyDescent="0.2">
      <c r="BD45744" s="325"/>
      <c r="EL45744" s="325"/>
    </row>
    <row r="45745" spans="56:142" x14ac:dyDescent="0.2">
      <c r="BD45745" s="325"/>
      <c r="EL45745" s="325"/>
    </row>
    <row r="45746" spans="56:142" x14ac:dyDescent="0.2">
      <c r="BD45746" s="325"/>
      <c r="EL45746" s="325"/>
    </row>
    <row r="45747" spans="56:142" x14ac:dyDescent="0.2">
      <c r="BD45747" s="325"/>
      <c r="EL45747" s="325"/>
    </row>
    <row r="45748" spans="56:142" x14ac:dyDescent="0.2">
      <c r="BD45748" s="325"/>
      <c r="EL45748" s="325"/>
    </row>
    <row r="45749" spans="56:142" x14ac:dyDescent="0.2">
      <c r="BD45749" s="325"/>
      <c r="EL45749" s="325"/>
    </row>
    <row r="45750" spans="56:142" x14ac:dyDescent="0.2">
      <c r="BD45750" s="325"/>
      <c r="EL45750" s="325"/>
    </row>
    <row r="45751" spans="56:142" x14ac:dyDescent="0.2">
      <c r="BD45751" s="325"/>
      <c r="EL45751" s="325"/>
    </row>
    <row r="45752" spans="56:142" x14ac:dyDescent="0.2">
      <c r="BD45752" s="325"/>
      <c r="EL45752" s="325"/>
    </row>
    <row r="45753" spans="56:142" x14ac:dyDescent="0.2">
      <c r="BD45753" s="325"/>
      <c r="EL45753" s="325"/>
    </row>
    <row r="45754" spans="56:142" x14ac:dyDescent="0.2">
      <c r="BD45754" s="325"/>
      <c r="EL45754" s="325"/>
    </row>
    <row r="45755" spans="56:142" x14ac:dyDescent="0.2">
      <c r="BD45755" s="325"/>
      <c r="EL45755" s="325"/>
    </row>
    <row r="45756" spans="56:142" x14ac:dyDescent="0.2">
      <c r="BD45756" s="325"/>
      <c r="EL45756" s="325"/>
    </row>
    <row r="45757" spans="56:142" x14ac:dyDescent="0.2">
      <c r="BD45757" s="325"/>
      <c r="EL45757" s="325"/>
    </row>
    <row r="45758" spans="56:142" x14ac:dyDescent="0.2">
      <c r="BD45758" s="325"/>
      <c r="EL45758" s="325"/>
    </row>
    <row r="45759" spans="56:142" x14ac:dyDescent="0.2">
      <c r="BD45759" s="325"/>
      <c r="EL45759" s="325"/>
    </row>
    <row r="45760" spans="56:142" x14ac:dyDescent="0.2">
      <c r="BD45760" s="325"/>
      <c r="EL45760" s="325"/>
    </row>
    <row r="45761" spans="56:142" x14ac:dyDescent="0.2">
      <c r="BD45761" s="325"/>
      <c r="EL45761" s="325"/>
    </row>
    <row r="45762" spans="56:142" x14ac:dyDescent="0.2">
      <c r="BD45762" s="325"/>
      <c r="EL45762" s="325"/>
    </row>
    <row r="45763" spans="56:142" x14ac:dyDescent="0.2">
      <c r="BD45763" s="325"/>
      <c r="EL45763" s="325"/>
    </row>
    <row r="45764" spans="56:142" x14ac:dyDescent="0.2">
      <c r="BD45764" s="325"/>
      <c r="EL45764" s="325"/>
    </row>
    <row r="45765" spans="56:142" x14ac:dyDescent="0.2">
      <c r="BD45765" s="325"/>
      <c r="EL45765" s="325"/>
    </row>
    <row r="45766" spans="56:142" x14ac:dyDescent="0.2">
      <c r="BD45766" s="325"/>
      <c r="EL45766" s="325"/>
    </row>
    <row r="45767" spans="56:142" x14ac:dyDescent="0.2">
      <c r="BD45767" s="325"/>
      <c r="EL45767" s="325"/>
    </row>
    <row r="45768" spans="56:142" x14ac:dyDescent="0.2">
      <c r="BD45768" s="325"/>
      <c r="EL45768" s="325"/>
    </row>
    <row r="45769" spans="56:142" x14ac:dyDescent="0.2">
      <c r="BD45769" s="325"/>
      <c r="EL45769" s="325"/>
    </row>
    <row r="45770" spans="56:142" x14ac:dyDescent="0.2">
      <c r="BD45770" s="325"/>
      <c r="EL45770" s="325"/>
    </row>
    <row r="45771" spans="56:142" x14ac:dyDescent="0.2">
      <c r="BD45771" s="325"/>
      <c r="EL45771" s="325"/>
    </row>
    <row r="45772" spans="56:142" x14ac:dyDescent="0.2">
      <c r="BD45772" s="325"/>
      <c r="EL45772" s="325"/>
    </row>
    <row r="45773" spans="56:142" x14ac:dyDescent="0.2">
      <c r="BD45773" s="325"/>
      <c r="EL45773" s="325"/>
    </row>
    <row r="45774" spans="56:142" x14ac:dyDescent="0.2">
      <c r="BD45774" s="325"/>
      <c r="EL45774" s="325"/>
    </row>
    <row r="45775" spans="56:142" x14ac:dyDescent="0.2">
      <c r="BD45775" s="325"/>
      <c r="EL45775" s="325"/>
    </row>
    <row r="45776" spans="56:142" x14ac:dyDescent="0.2">
      <c r="BD45776" s="325"/>
      <c r="EL45776" s="325"/>
    </row>
    <row r="45777" spans="56:142" x14ac:dyDescent="0.2">
      <c r="BD45777" s="325"/>
      <c r="EL45777" s="325"/>
    </row>
    <row r="45778" spans="56:142" x14ac:dyDescent="0.2">
      <c r="BD45778" s="325"/>
      <c r="EL45778" s="325"/>
    </row>
    <row r="45779" spans="56:142" x14ac:dyDescent="0.2">
      <c r="BD45779" s="325"/>
      <c r="EL45779" s="325"/>
    </row>
    <row r="45780" spans="56:142" x14ac:dyDescent="0.2">
      <c r="BD45780" s="325"/>
      <c r="EL45780" s="325"/>
    </row>
    <row r="45781" spans="56:142" x14ac:dyDescent="0.2">
      <c r="BD45781" s="325"/>
      <c r="EL45781" s="325"/>
    </row>
    <row r="45782" spans="56:142" x14ac:dyDescent="0.2">
      <c r="BD45782" s="325"/>
      <c r="EL45782" s="325"/>
    </row>
    <row r="45783" spans="56:142" x14ac:dyDescent="0.2">
      <c r="BD45783" s="325"/>
      <c r="EL45783" s="325"/>
    </row>
    <row r="45784" spans="56:142" x14ac:dyDescent="0.2">
      <c r="BD45784" s="325"/>
      <c r="EL45784" s="325"/>
    </row>
    <row r="45785" spans="56:142" x14ac:dyDescent="0.2">
      <c r="BD45785" s="325"/>
      <c r="EL45785" s="325"/>
    </row>
    <row r="45786" spans="56:142" x14ac:dyDescent="0.2">
      <c r="BD45786" s="325"/>
      <c r="EL45786" s="325"/>
    </row>
    <row r="45787" spans="56:142" x14ac:dyDescent="0.2">
      <c r="BD45787" s="325"/>
      <c r="EL45787" s="325"/>
    </row>
    <row r="45788" spans="56:142" x14ac:dyDescent="0.2">
      <c r="BD45788" s="325"/>
      <c r="EL45788" s="325"/>
    </row>
    <row r="45789" spans="56:142" x14ac:dyDescent="0.2">
      <c r="BD45789" s="325"/>
      <c r="EL45789" s="325"/>
    </row>
    <row r="45790" spans="56:142" x14ac:dyDescent="0.2">
      <c r="BD45790" s="325"/>
      <c r="EL45790" s="325"/>
    </row>
    <row r="45791" spans="56:142" x14ac:dyDescent="0.2">
      <c r="BD45791" s="325"/>
      <c r="EL45791" s="325"/>
    </row>
    <row r="45792" spans="56:142" x14ac:dyDescent="0.2">
      <c r="BD45792" s="325"/>
      <c r="EL45792" s="325"/>
    </row>
    <row r="45793" spans="56:142" x14ac:dyDescent="0.2">
      <c r="BD45793" s="325"/>
      <c r="EL45793" s="325"/>
    </row>
    <row r="45794" spans="56:142" x14ac:dyDescent="0.2">
      <c r="BD45794" s="325"/>
      <c r="EL45794" s="325"/>
    </row>
    <row r="45795" spans="56:142" x14ac:dyDescent="0.2">
      <c r="BD45795" s="325"/>
      <c r="EL45795" s="325"/>
    </row>
    <row r="45796" spans="56:142" x14ac:dyDescent="0.2">
      <c r="BD45796" s="325"/>
      <c r="EL45796" s="325"/>
    </row>
    <row r="45797" spans="56:142" x14ac:dyDescent="0.2">
      <c r="BD45797" s="325"/>
      <c r="EL45797" s="325"/>
    </row>
    <row r="45798" spans="56:142" x14ac:dyDescent="0.2">
      <c r="BD45798" s="325"/>
      <c r="EL45798" s="325"/>
    </row>
    <row r="45799" spans="56:142" x14ac:dyDescent="0.2">
      <c r="BD45799" s="325"/>
      <c r="EL45799" s="325"/>
    </row>
    <row r="45800" spans="56:142" x14ac:dyDescent="0.2">
      <c r="BD45800" s="325"/>
      <c r="EL45800" s="325"/>
    </row>
    <row r="45801" spans="56:142" x14ac:dyDescent="0.2">
      <c r="BD45801" s="325"/>
      <c r="EL45801" s="325"/>
    </row>
    <row r="45802" spans="56:142" x14ac:dyDescent="0.2">
      <c r="BD45802" s="325"/>
      <c r="EL45802" s="325"/>
    </row>
    <row r="45803" spans="56:142" x14ac:dyDescent="0.2">
      <c r="BD45803" s="325"/>
      <c r="EL45803" s="325"/>
    </row>
    <row r="45804" spans="56:142" x14ac:dyDescent="0.2">
      <c r="BD45804" s="325"/>
      <c r="EL45804" s="325"/>
    </row>
    <row r="45805" spans="56:142" x14ac:dyDescent="0.2">
      <c r="BD45805" s="325"/>
      <c r="EL45805" s="325"/>
    </row>
    <row r="45806" spans="56:142" x14ac:dyDescent="0.2">
      <c r="BD45806" s="325"/>
      <c r="EL45806" s="325"/>
    </row>
    <row r="45807" spans="56:142" x14ac:dyDescent="0.2">
      <c r="BD45807" s="325"/>
      <c r="EL45807" s="325"/>
    </row>
    <row r="45808" spans="56:142" x14ac:dyDescent="0.2">
      <c r="BD45808" s="325"/>
      <c r="EL45808" s="325"/>
    </row>
    <row r="45809" spans="56:142" x14ac:dyDescent="0.2">
      <c r="BD45809" s="325"/>
      <c r="EL45809" s="325"/>
    </row>
    <row r="45810" spans="56:142" x14ac:dyDescent="0.2">
      <c r="BD45810" s="325"/>
      <c r="EL45810" s="325"/>
    </row>
    <row r="45811" spans="56:142" x14ac:dyDescent="0.2">
      <c r="BD45811" s="325"/>
      <c r="EL45811" s="325"/>
    </row>
    <row r="45812" spans="56:142" x14ac:dyDescent="0.2">
      <c r="BD45812" s="325"/>
      <c r="EL45812" s="325"/>
    </row>
    <row r="45813" spans="56:142" x14ac:dyDescent="0.2">
      <c r="BD45813" s="325"/>
      <c r="EL45813" s="325"/>
    </row>
    <row r="45814" spans="56:142" x14ac:dyDescent="0.2">
      <c r="BD45814" s="325"/>
      <c r="EL45814" s="325"/>
    </row>
    <row r="45815" spans="56:142" x14ac:dyDescent="0.2">
      <c r="BD45815" s="325"/>
      <c r="EL45815" s="325"/>
    </row>
    <row r="45816" spans="56:142" x14ac:dyDescent="0.2">
      <c r="BD45816" s="325"/>
      <c r="EL45816" s="325"/>
    </row>
    <row r="45817" spans="56:142" x14ac:dyDescent="0.2">
      <c r="BD45817" s="325"/>
      <c r="EL45817" s="325"/>
    </row>
    <row r="45818" spans="56:142" x14ac:dyDescent="0.2">
      <c r="BD45818" s="325"/>
      <c r="EL45818" s="325"/>
    </row>
    <row r="45819" spans="56:142" x14ac:dyDescent="0.2">
      <c r="BD45819" s="325"/>
      <c r="EL45819" s="325"/>
    </row>
    <row r="45820" spans="56:142" x14ac:dyDescent="0.2">
      <c r="BD45820" s="325"/>
      <c r="EL45820" s="325"/>
    </row>
    <row r="45821" spans="56:142" x14ac:dyDescent="0.2">
      <c r="BD45821" s="325"/>
      <c r="EL45821" s="325"/>
    </row>
    <row r="45822" spans="56:142" x14ac:dyDescent="0.2">
      <c r="BD45822" s="325"/>
      <c r="EL45822" s="325"/>
    </row>
    <row r="45823" spans="56:142" x14ac:dyDescent="0.2">
      <c r="BD45823" s="325"/>
      <c r="EL45823" s="325"/>
    </row>
    <row r="45824" spans="56:142" x14ac:dyDescent="0.2">
      <c r="BD45824" s="325"/>
      <c r="EL45824" s="325"/>
    </row>
    <row r="45825" spans="56:142" x14ac:dyDescent="0.2">
      <c r="BD45825" s="325"/>
      <c r="EL45825" s="325"/>
    </row>
    <row r="45826" spans="56:142" x14ac:dyDescent="0.2">
      <c r="BD45826" s="325"/>
      <c r="EL45826" s="325"/>
    </row>
    <row r="45827" spans="56:142" x14ac:dyDescent="0.2">
      <c r="BD45827" s="325"/>
      <c r="EL45827" s="325"/>
    </row>
    <row r="45828" spans="56:142" x14ac:dyDescent="0.2">
      <c r="BD45828" s="325"/>
      <c r="EL45828" s="325"/>
    </row>
    <row r="45829" spans="56:142" x14ac:dyDescent="0.2">
      <c r="BD45829" s="325"/>
      <c r="EL45829" s="325"/>
    </row>
    <row r="45830" spans="56:142" x14ac:dyDescent="0.2">
      <c r="BD45830" s="325"/>
      <c r="EL45830" s="325"/>
    </row>
    <row r="45831" spans="56:142" x14ac:dyDescent="0.2">
      <c r="BD45831" s="325"/>
      <c r="EL45831" s="325"/>
    </row>
    <row r="45832" spans="56:142" x14ac:dyDescent="0.2">
      <c r="BD45832" s="325"/>
      <c r="EL45832" s="325"/>
    </row>
    <row r="45833" spans="56:142" x14ac:dyDescent="0.2">
      <c r="BD45833" s="325"/>
      <c r="EL45833" s="325"/>
    </row>
    <row r="45834" spans="56:142" x14ac:dyDescent="0.2">
      <c r="BD45834" s="325"/>
      <c r="EL45834" s="325"/>
    </row>
    <row r="45835" spans="56:142" x14ac:dyDescent="0.2">
      <c r="BD45835" s="325"/>
      <c r="EL45835" s="325"/>
    </row>
    <row r="45836" spans="56:142" x14ac:dyDescent="0.2">
      <c r="BD45836" s="325"/>
      <c r="EL45836" s="325"/>
    </row>
    <row r="45837" spans="56:142" x14ac:dyDescent="0.2">
      <c r="BD45837" s="325"/>
      <c r="EL45837" s="325"/>
    </row>
    <row r="45838" spans="56:142" x14ac:dyDescent="0.2">
      <c r="BD45838" s="325"/>
      <c r="EL45838" s="325"/>
    </row>
    <row r="45839" spans="56:142" x14ac:dyDescent="0.2">
      <c r="BD45839" s="325"/>
      <c r="EL45839" s="325"/>
    </row>
    <row r="45840" spans="56:142" x14ac:dyDescent="0.2">
      <c r="BD45840" s="325"/>
      <c r="EL45840" s="325"/>
    </row>
    <row r="45841" spans="56:142" x14ac:dyDescent="0.2">
      <c r="BD45841" s="325"/>
      <c r="EL45841" s="325"/>
    </row>
    <row r="45842" spans="56:142" x14ac:dyDescent="0.2">
      <c r="BD45842" s="325"/>
      <c r="EL45842" s="325"/>
    </row>
    <row r="45843" spans="56:142" x14ac:dyDescent="0.2">
      <c r="BD45843" s="325"/>
      <c r="EL45843" s="325"/>
    </row>
    <row r="45844" spans="56:142" x14ac:dyDescent="0.2">
      <c r="BD45844" s="325"/>
      <c r="EL45844" s="325"/>
    </row>
    <row r="45845" spans="56:142" x14ac:dyDescent="0.2">
      <c r="BD45845" s="325"/>
      <c r="EL45845" s="325"/>
    </row>
    <row r="45846" spans="56:142" x14ac:dyDescent="0.2">
      <c r="BD45846" s="325"/>
      <c r="EL45846" s="325"/>
    </row>
    <row r="45847" spans="56:142" x14ac:dyDescent="0.2">
      <c r="BD45847" s="325"/>
      <c r="EL45847" s="325"/>
    </row>
    <row r="45848" spans="56:142" x14ac:dyDescent="0.2">
      <c r="BD45848" s="325"/>
      <c r="EL45848" s="325"/>
    </row>
    <row r="45849" spans="56:142" x14ac:dyDescent="0.2">
      <c r="BD45849" s="325"/>
      <c r="EL45849" s="325"/>
    </row>
    <row r="45850" spans="56:142" x14ac:dyDescent="0.2">
      <c r="BD45850" s="325"/>
      <c r="EL45850" s="325"/>
    </row>
    <row r="45851" spans="56:142" x14ac:dyDescent="0.2">
      <c r="BD45851" s="325"/>
      <c r="EL45851" s="325"/>
    </row>
    <row r="45852" spans="56:142" x14ac:dyDescent="0.2">
      <c r="BD45852" s="325"/>
      <c r="EL45852" s="325"/>
    </row>
    <row r="45853" spans="56:142" x14ac:dyDescent="0.2">
      <c r="BD45853" s="325"/>
      <c r="EL45853" s="325"/>
    </row>
    <row r="45854" spans="56:142" x14ac:dyDescent="0.2">
      <c r="BD45854" s="325"/>
      <c r="EL45854" s="325"/>
    </row>
    <row r="45855" spans="56:142" x14ac:dyDescent="0.2">
      <c r="BD45855" s="325"/>
      <c r="EL45855" s="325"/>
    </row>
    <row r="45856" spans="56:142" x14ac:dyDescent="0.2">
      <c r="BD45856" s="325"/>
      <c r="EL45856" s="325"/>
    </row>
    <row r="45857" spans="56:142" x14ac:dyDescent="0.2">
      <c r="BD45857" s="325"/>
      <c r="EL45857" s="325"/>
    </row>
    <row r="45858" spans="56:142" x14ac:dyDescent="0.2">
      <c r="BD45858" s="325"/>
      <c r="EL45858" s="325"/>
    </row>
    <row r="45859" spans="56:142" x14ac:dyDescent="0.2">
      <c r="BD45859" s="325"/>
      <c r="EL45859" s="325"/>
    </row>
    <row r="45860" spans="56:142" x14ac:dyDescent="0.2">
      <c r="BD45860" s="325"/>
      <c r="EL45860" s="325"/>
    </row>
    <row r="45861" spans="56:142" x14ac:dyDescent="0.2">
      <c r="BD45861" s="325"/>
      <c r="EL45861" s="325"/>
    </row>
    <row r="45862" spans="56:142" x14ac:dyDescent="0.2">
      <c r="BD45862" s="325"/>
      <c r="EL45862" s="325"/>
    </row>
    <row r="45863" spans="56:142" x14ac:dyDescent="0.2">
      <c r="BD45863" s="325"/>
      <c r="EL45863" s="325"/>
    </row>
    <row r="45864" spans="56:142" x14ac:dyDescent="0.2">
      <c r="BD45864" s="325"/>
      <c r="EL45864" s="325"/>
    </row>
    <row r="45865" spans="56:142" x14ac:dyDescent="0.2">
      <c r="BD45865" s="325"/>
      <c r="EL45865" s="325"/>
    </row>
    <row r="45866" spans="56:142" x14ac:dyDescent="0.2">
      <c r="BD45866" s="325"/>
      <c r="EL45866" s="325"/>
    </row>
    <row r="45867" spans="56:142" x14ac:dyDescent="0.2">
      <c r="BD45867" s="325"/>
      <c r="EL45867" s="325"/>
    </row>
    <row r="45868" spans="56:142" x14ac:dyDescent="0.2">
      <c r="BD45868" s="325"/>
      <c r="EL45868" s="325"/>
    </row>
    <row r="45869" spans="56:142" x14ac:dyDescent="0.2">
      <c r="BD45869" s="325"/>
      <c r="EL45869" s="325"/>
    </row>
    <row r="45870" spans="56:142" x14ac:dyDescent="0.2">
      <c r="BD45870" s="325"/>
      <c r="EL45870" s="325"/>
    </row>
    <row r="45871" spans="56:142" x14ac:dyDescent="0.2">
      <c r="BD45871" s="325"/>
      <c r="EL45871" s="325"/>
    </row>
    <row r="45872" spans="56:142" x14ac:dyDescent="0.2">
      <c r="BD45872" s="325"/>
      <c r="EL45872" s="325"/>
    </row>
    <row r="45873" spans="56:142" x14ac:dyDescent="0.2">
      <c r="BD45873" s="325"/>
      <c r="EL45873" s="325"/>
    </row>
    <row r="45874" spans="56:142" x14ac:dyDescent="0.2">
      <c r="BD45874" s="325"/>
      <c r="EL45874" s="325"/>
    </row>
    <row r="45875" spans="56:142" x14ac:dyDescent="0.2">
      <c r="BD45875" s="325"/>
      <c r="EL45875" s="325"/>
    </row>
    <row r="45876" spans="56:142" x14ac:dyDescent="0.2">
      <c r="BD45876" s="325"/>
      <c r="EL45876" s="325"/>
    </row>
    <row r="45877" spans="56:142" x14ac:dyDescent="0.2">
      <c r="BD45877" s="325"/>
      <c r="EL45877" s="325"/>
    </row>
    <row r="45878" spans="56:142" x14ac:dyDescent="0.2">
      <c r="BD45878" s="325"/>
      <c r="EL45878" s="325"/>
    </row>
    <row r="45879" spans="56:142" x14ac:dyDescent="0.2">
      <c r="BD45879" s="325"/>
      <c r="EL45879" s="325"/>
    </row>
    <row r="45880" spans="56:142" x14ac:dyDescent="0.2">
      <c r="BD45880" s="325"/>
      <c r="EL45880" s="325"/>
    </row>
    <row r="45881" spans="56:142" x14ac:dyDescent="0.2">
      <c r="BD45881" s="325"/>
      <c r="EL45881" s="325"/>
    </row>
    <row r="45882" spans="56:142" x14ac:dyDescent="0.2">
      <c r="BD45882" s="325"/>
      <c r="EL45882" s="325"/>
    </row>
    <row r="45883" spans="56:142" x14ac:dyDescent="0.2">
      <c r="BD45883" s="325"/>
      <c r="EL45883" s="325"/>
    </row>
    <row r="45884" spans="56:142" x14ac:dyDescent="0.2">
      <c r="BD45884" s="325"/>
      <c r="EL45884" s="325"/>
    </row>
    <row r="45885" spans="56:142" x14ac:dyDescent="0.2">
      <c r="BD45885" s="325"/>
      <c r="EL45885" s="325"/>
    </row>
    <row r="45886" spans="56:142" x14ac:dyDescent="0.2">
      <c r="BD45886" s="325"/>
      <c r="EL45886" s="325"/>
    </row>
    <row r="45887" spans="56:142" x14ac:dyDescent="0.2">
      <c r="BD45887" s="325"/>
      <c r="EL45887" s="325"/>
    </row>
    <row r="45888" spans="56:142" x14ac:dyDescent="0.2">
      <c r="BD45888" s="325"/>
      <c r="EL45888" s="325"/>
    </row>
    <row r="45889" spans="56:142" x14ac:dyDescent="0.2">
      <c r="BD45889" s="325"/>
      <c r="EL45889" s="325"/>
    </row>
    <row r="45890" spans="56:142" x14ac:dyDescent="0.2">
      <c r="BD45890" s="325"/>
      <c r="EL45890" s="325"/>
    </row>
    <row r="45891" spans="56:142" x14ac:dyDescent="0.2">
      <c r="BD45891" s="325"/>
      <c r="EL45891" s="325"/>
    </row>
    <row r="45892" spans="56:142" x14ac:dyDescent="0.2">
      <c r="BD45892" s="325"/>
      <c r="EL45892" s="325"/>
    </row>
    <row r="45893" spans="56:142" x14ac:dyDescent="0.2">
      <c r="BD45893" s="325"/>
      <c r="EL45893" s="325"/>
    </row>
    <row r="45894" spans="56:142" x14ac:dyDescent="0.2">
      <c r="BD45894" s="325"/>
      <c r="EL45894" s="325"/>
    </row>
    <row r="45895" spans="56:142" x14ac:dyDescent="0.2">
      <c r="BD45895" s="325"/>
      <c r="EL45895" s="325"/>
    </row>
    <row r="45896" spans="56:142" x14ac:dyDescent="0.2">
      <c r="BD45896" s="325"/>
      <c r="EL45896" s="325"/>
    </row>
    <row r="45897" spans="56:142" x14ac:dyDescent="0.2">
      <c r="BD45897" s="325"/>
      <c r="EL45897" s="325"/>
    </row>
    <row r="45898" spans="56:142" x14ac:dyDescent="0.2">
      <c r="BD45898" s="325"/>
      <c r="EL45898" s="325"/>
    </row>
    <row r="45899" spans="56:142" x14ac:dyDescent="0.2">
      <c r="BD45899" s="325"/>
      <c r="EL45899" s="325"/>
    </row>
    <row r="45900" spans="56:142" x14ac:dyDescent="0.2">
      <c r="BD45900" s="325"/>
      <c r="EL45900" s="325"/>
    </row>
    <row r="45901" spans="56:142" x14ac:dyDescent="0.2">
      <c r="BD45901" s="325"/>
      <c r="EL45901" s="325"/>
    </row>
    <row r="45902" spans="56:142" x14ac:dyDescent="0.2">
      <c r="BD45902" s="325"/>
      <c r="EL45902" s="325"/>
    </row>
    <row r="45903" spans="56:142" x14ac:dyDescent="0.2">
      <c r="BD45903" s="325"/>
      <c r="EL45903" s="325"/>
    </row>
    <row r="45904" spans="56:142" x14ac:dyDescent="0.2">
      <c r="BD45904" s="325"/>
      <c r="EL45904" s="325"/>
    </row>
    <row r="45905" spans="56:142" x14ac:dyDescent="0.2">
      <c r="BD45905" s="325"/>
      <c r="EL45905" s="325"/>
    </row>
    <row r="45906" spans="56:142" x14ac:dyDescent="0.2">
      <c r="BD45906" s="325"/>
      <c r="EL45906" s="325"/>
    </row>
    <row r="45907" spans="56:142" x14ac:dyDescent="0.2">
      <c r="BD45907" s="325"/>
      <c r="EL45907" s="325"/>
    </row>
    <row r="45908" spans="56:142" x14ac:dyDescent="0.2">
      <c r="BD45908" s="325"/>
      <c r="EL45908" s="325"/>
    </row>
    <row r="45909" spans="56:142" x14ac:dyDescent="0.2">
      <c r="BD45909" s="325"/>
      <c r="EL45909" s="325"/>
    </row>
    <row r="45910" spans="56:142" x14ac:dyDescent="0.2">
      <c r="BD45910" s="325"/>
      <c r="EL45910" s="325"/>
    </row>
    <row r="45911" spans="56:142" x14ac:dyDescent="0.2">
      <c r="BD45911" s="325"/>
      <c r="EL45911" s="325"/>
    </row>
    <row r="45912" spans="56:142" x14ac:dyDescent="0.2">
      <c r="BD45912" s="325"/>
      <c r="EL45912" s="325"/>
    </row>
    <row r="45913" spans="56:142" x14ac:dyDescent="0.2">
      <c r="BD45913" s="325"/>
      <c r="EL45913" s="325"/>
    </row>
    <row r="45914" spans="56:142" x14ac:dyDescent="0.2">
      <c r="BD45914" s="325"/>
      <c r="EL45914" s="325"/>
    </row>
    <row r="45915" spans="56:142" x14ac:dyDescent="0.2">
      <c r="BD45915" s="325"/>
      <c r="EL45915" s="325"/>
    </row>
    <row r="45916" spans="56:142" x14ac:dyDescent="0.2">
      <c r="BD45916" s="325"/>
      <c r="EL45916" s="325"/>
    </row>
    <row r="45917" spans="56:142" x14ac:dyDescent="0.2">
      <c r="BD45917" s="325"/>
      <c r="EL45917" s="325"/>
    </row>
    <row r="45918" spans="56:142" x14ac:dyDescent="0.2">
      <c r="BD45918" s="325"/>
      <c r="EL45918" s="325"/>
    </row>
    <row r="45919" spans="56:142" x14ac:dyDescent="0.2">
      <c r="BD45919" s="325"/>
      <c r="EL45919" s="325"/>
    </row>
    <row r="45920" spans="56:142" x14ac:dyDescent="0.2">
      <c r="BD45920" s="325"/>
      <c r="EL45920" s="325"/>
    </row>
    <row r="45921" spans="56:142" x14ac:dyDescent="0.2">
      <c r="BD45921" s="325"/>
      <c r="EL45921" s="325"/>
    </row>
    <row r="45922" spans="56:142" x14ac:dyDescent="0.2">
      <c r="BD45922" s="325"/>
      <c r="EL45922" s="325"/>
    </row>
    <row r="45923" spans="56:142" x14ac:dyDescent="0.2">
      <c r="BD45923" s="325"/>
      <c r="EL45923" s="325"/>
    </row>
    <row r="45924" spans="56:142" x14ac:dyDescent="0.2">
      <c r="BD45924" s="325"/>
      <c r="EL45924" s="325"/>
    </row>
    <row r="45925" spans="56:142" x14ac:dyDescent="0.2">
      <c r="BD45925" s="325"/>
      <c r="EL45925" s="325"/>
    </row>
    <row r="45926" spans="56:142" x14ac:dyDescent="0.2">
      <c r="BD45926" s="325"/>
      <c r="EL45926" s="325"/>
    </row>
    <row r="45927" spans="56:142" x14ac:dyDescent="0.2">
      <c r="BD45927" s="325"/>
      <c r="EL45927" s="325"/>
    </row>
    <row r="45928" spans="56:142" x14ac:dyDescent="0.2">
      <c r="BD45928" s="325"/>
      <c r="EL45928" s="325"/>
    </row>
    <row r="45929" spans="56:142" x14ac:dyDescent="0.2">
      <c r="BD45929" s="325"/>
      <c r="EL45929" s="325"/>
    </row>
    <row r="45930" spans="56:142" x14ac:dyDescent="0.2">
      <c r="BD45930" s="325"/>
      <c r="EL45930" s="325"/>
    </row>
    <row r="45931" spans="56:142" x14ac:dyDescent="0.2">
      <c r="BD45931" s="325"/>
      <c r="EL45931" s="325"/>
    </row>
    <row r="45932" spans="56:142" x14ac:dyDescent="0.2">
      <c r="BD45932" s="325"/>
      <c r="EL45932" s="325"/>
    </row>
    <row r="45933" spans="56:142" x14ac:dyDescent="0.2">
      <c r="BD45933" s="325"/>
      <c r="EL45933" s="325"/>
    </row>
    <row r="45934" spans="56:142" x14ac:dyDescent="0.2">
      <c r="BD45934" s="325"/>
      <c r="EL45934" s="325"/>
    </row>
    <row r="45935" spans="56:142" x14ac:dyDescent="0.2">
      <c r="BD45935" s="325"/>
      <c r="EL45935" s="325"/>
    </row>
    <row r="45936" spans="56:142" x14ac:dyDescent="0.2">
      <c r="BD45936" s="325"/>
      <c r="EL45936" s="325"/>
    </row>
    <row r="45937" spans="56:142" x14ac:dyDescent="0.2">
      <c r="BD45937" s="325"/>
      <c r="EL45937" s="325"/>
    </row>
    <row r="45938" spans="56:142" x14ac:dyDescent="0.2">
      <c r="BD45938" s="325"/>
      <c r="EL45938" s="325"/>
    </row>
    <row r="45939" spans="56:142" x14ac:dyDescent="0.2">
      <c r="BD45939" s="325"/>
      <c r="EL45939" s="325"/>
    </row>
    <row r="45940" spans="56:142" x14ac:dyDescent="0.2">
      <c r="BD45940" s="325"/>
      <c r="EL45940" s="325"/>
    </row>
    <row r="45941" spans="56:142" x14ac:dyDescent="0.2">
      <c r="BD45941" s="325"/>
      <c r="EL45941" s="325"/>
    </row>
    <row r="45942" spans="56:142" x14ac:dyDescent="0.2">
      <c r="BD45942" s="325"/>
      <c r="EL45942" s="325"/>
    </row>
    <row r="45943" spans="56:142" x14ac:dyDescent="0.2">
      <c r="BD45943" s="325"/>
      <c r="EL45943" s="325"/>
    </row>
    <row r="45944" spans="56:142" x14ac:dyDescent="0.2">
      <c r="BD45944" s="325"/>
      <c r="EL45944" s="325"/>
    </row>
    <row r="45945" spans="56:142" x14ac:dyDescent="0.2">
      <c r="BD45945" s="325"/>
      <c r="EL45945" s="325"/>
    </row>
    <row r="45946" spans="56:142" x14ac:dyDescent="0.2">
      <c r="BD45946" s="325"/>
      <c r="EL45946" s="325"/>
    </row>
    <row r="45947" spans="56:142" x14ac:dyDescent="0.2">
      <c r="BD45947" s="325"/>
      <c r="EL45947" s="325"/>
    </row>
    <row r="45948" spans="56:142" x14ac:dyDescent="0.2">
      <c r="BD45948" s="325"/>
      <c r="EL45948" s="325"/>
    </row>
    <row r="45949" spans="56:142" x14ac:dyDescent="0.2">
      <c r="BD45949" s="325"/>
      <c r="EL45949" s="325"/>
    </row>
    <row r="45950" spans="56:142" x14ac:dyDescent="0.2">
      <c r="BD45950" s="325"/>
      <c r="EL45950" s="325"/>
    </row>
    <row r="45951" spans="56:142" x14ac:dyDescent="0.2">
      <c r="BD45951" s="325"/>
      <c r="EL45951" s="325"/>
    </row>
    <row r="45952" spans="56:142" x14ac:dyDescent="0.2">
      <c r="BD45952" s="325"/>
      <c r="EL45952" s="325"/>
    </row>
    <row r="45953" spans="56:142" x14ac:dyDescent="0.2">
      <c r="BD45953" s="325"/>
      <c r="EL45953" s="325"/>
    </row>
    <row r="45954" spans="56:142" x14ac:dyDescent="0.2">
      <c r="BD45954" s="325"/>
      <c r="EL45954" s="325"/>
    </row>
    <row r="45955" spans="56:142" x14ac:dyDescent="0.2">
      <c r="BD45955" s="325"/>
      <c r="EL45955" s="325"/>
    </row>
    <row r="45956" spans="56:142" x14ac:dyDescent="0.2">
      <c r="BD45956" s="325"/>
      <c r="EL45956" s="325"/>
    </row>
    <row r="45957" spans="56:142" x14ac:dyDescent="0.2">
      <c r="BD45957" s="325"/>
      <c r="EL45957" s="325"/>
    </row>
    <row r="45958" spans="56:142" x14ac:dyDescent="0.2">
      <c r="BD45958" s="325"/>
      <c r="EL45958" s="325"/>
    </row>
    <row r="45959" spans="56:142" x14ac:dyDescent="0.2">
      <c r="BD45959" s="325"/>
      <c r="EL45959" s="325"/>
    </row>
    <row r="45960" spans="56:142" x14ac:dyDescent="0.2">
      <c r="BD45960" s="325"/>
      <c r="EL45960" s="325"/>
    </row>
    <row r="45961" spans="56:142" x14ac:dyDescent="0.2">
      <c r="BD45961" s="325"/>
      <c r="EL45961" s="325"/>
    </row>
    <row r="45962" spans="56:142" x14ac:dyDescent="0.2">
      <c r="BD45962" s="325"/>
      <c r="EL45962" s="325"/>
    </row>
    <row r="45963" spans="56:142" x14ac:dyDescent="0.2">
      <c r="BD45963" s="325"/>
      <c r="EL45963" s="325"/>
    </row>
    <row r="45964" spans="56:142" x14ac:dyDescent="0.2">
      <c r="BD45964" s="325"/>
      <c r="EL45964" s="325"/>
    </row>
    <row r="45965" spans="56:142" x14ac:dyDescent="0.2">
      <c r="BD45965" s="325"/>
      <c r="EL45965" s="325"/>
    </row>
    <row r="45966" spans="56:142" x14ac:dyDescent="0.2">
      <c r="BD45966" s="325"/>
      <c r="EL45966" s="325"/>
    </row>
    <row r="45967" spans="56:142" x14ac:dyDescent="0.2">
      <c r="BD45967" s="325"/>
      <c r="EL45967" s="325"/>
    </row>
    <row r="45968" spans="56:142" x14ac:dyDescent="0.2">
      <c r="BD45968" s="325"/>
      <c r="EL45968" s="325"/>
    </row>
    <row r="45969" spans="56:142" x14ac:dyDescent="0.2">
      <c r="BD45969" s="325"/>
      <c r="EL45969" s="325"/>
    </row>
    <row r="45970" spans="56:142" x14ac:dyDescent="0.2">
      <c r="BD45970" s="325"/>
      <c r="EL45970" s="325"/>
    </row>
    <row r="45971" spans="56:142" x14ac:dyDescent="0.2">
      <c r="BD45971" s="325"/>
      <c r="EL45971" s="325"/>
    </row>
    <row r="45972" spans="56:142" x14ac:dyDescent="0.2">
      <c r="BD45972" s="325"/>
      <c r="EL45972" s="325"/>
    </row>
    <row r="45973" spans="56:142" x14ac:dyDescent="0.2">
      <c r="BD45973" s="325"/>
      <c r="EL45973" s="325"/>
    </row>
    <row r="45974" spans="56:142" x14ac:dyDescent="0.2">
      <c r="BD45974" s="325"/>
      <c r="EL45974" s="325"/>
    </row>
    <row r="45975" spans="56:142" x14ac:dyDescent="0.2">
      <c r="BD45975" s="325"/>
      <c r="EL45975" s="325"/>
    </row>
    <row r="45976" spans="56:142" x14ac:dyDescent="0.2">
      <c r="BD45976" s="325"/>
      <c r="EL45976" s="325"/>
    </row>
    <row r="45977" spans="56:142" x14ac:dyDescent="0.2">
      <c r="BD45977" s="325"/>
      <c r="EL45977" s="325"/>
    </row>
    <row r="45978" spans="56:142" x14ac:dyDescent="0.2">
      <c r="BD45978" s="325"/>
      <c r="EL45978" s="325"/>
    </row>
    <row r="45979" spans="56:142" x14ac:dyDescent="0.2">
      <c r="BD45979" s="325"/>
      <c r="EL45979" s="325"/>
    </row>
    <row r="45980" spans="56:142" x14ac:dyDescent="0.2">
      <c r="BD45980" s="325"/>
      <c r="EL45980" s="325"/>
    </row>
    <row r="45981" spans="56:142" x14ac:dyDescent="0.2">
      <c r="BD45981" s="325"/>
      <c r="EL45981" s="325"/>
    </row>
    <row r="45982" spans="56:142" x14ac:dyDescent="0.2">
      <c r="BD45982" s="325"/>
      <c r="EL45982" s="325"/>
    </row>
    <row r="45983" spans="56:142" x14ac:dyDescent="0.2">
      <c r="BD45983" s="325"/>
      <c r="EL45983" s="325"/>
    </row>
    <row r="45984" spans="56:142" x14ac:dyDescent="0.2">
      <c r="BD45984" s="325"/>
      <c r="EL45984" s="325"/>
    </row>
    <row r="45985" spans="56:142" x14ac:dyDescent="0.2">
      <c r="BD45985" s="325"/>
      <c r="EL45985" s="325"/>
    </row>
    <row r="45986" spans="56:142" x14ac:dyDescent="0.2">
      <c r="BD45986" s="325"/>
      <c r="EL45986" s="325"/>
    </row>
    <row r="45987" spans="56:142" x14ac:dyDescent="0.2">
      <c r="BD45987" s="325"/>
      <c r="EL45987" s="325"/>
    </row>
    <row r="45988" spans="56:142" x14ac:dyDescent="0.2">
      <c r="BD45988" s="325"/>
      <c r="EL45988" s="325"/>
    </row>
    <row r="45989" spans="56:142" x14ac:dyDescent="0.2">
      <c r="BD45989" s="325"/>
      <c r="EL45989" s="325"/>
    </row>
    <row r="45990" spans="56:142" x14ac:dyDescent="0.2">
      <c r="BD45990" s="325"/>
      <c r="EL45990" s="325"/>
    </row>
    <row r="45991" spans="56:142" x14ac:dyDescent="0.2">
      <c r="BD45991" s="325"/>
      <c r="EL45991" s="325"/>
    </row>
    <row r="45992" spans="56:142" x14ac:dyDescent="0.2">
      <c r="BD45992" s="325"/>
      <c r="EL45992" s="325"/>
    </row>
    <row r="45993" spans="56:142" x14ac:dyDescent="0.2">
      <c r="BD45993" s="325"/>
      <c r="EL45993" s="325"/>
    </row>
    <row r="45994" spans="56:142" x14ac:dyDescent="0.2">
      <c r="BD45994" s="325"/>
      <c r="EL45994" s="325"/>
    </row>
    <row r="45995" spans="56:142" x14ac:dyDescent="0.2">
      <c r="BD45995" s="325"/>
      <c r="EL45995" s="325"/>
    </row>
    <row r="45996" spans="56:142" x14ac:dyDescent="0.2">
      <c r="BD45996" s="325"/>
      <c r="EL45996" s="325"/>
    </row>
    <row r="45997" spans="56:142" x14ac:dyDescent="0.2">
      <c r="BD45997" s="325"/>
      <c r="EL45997" s="325"/>
    </row>
    <row r="45998" spans="56:142" x14ac:dyDescent="0.2">
      <c r="BD45998" s="325"/>
      <c r="EL45998" s="325"/>
    </row>
    <row r="45999" spans="56:142" x14ac:dyDescent="0.2">
      <c r="BD45999" s="325"/>
      <c r="EL45999" s="325"/>
    </row>
    <row r="46000" spans="56:142" x14ac:dyDescent="0.2">
      <c r="BD46000" s="325"/>
      <c r="EL46000" s="325"/>
    </row>
    <row r="46001" spans="56:142" x14ac:dyDescent="0.2">
      <c r="BD46001" s="325"/>
      <c r="EL46001" s="325"/>
    </row>
    <row r="46002" spans="56:142" x14ac:dyDescent="0.2">
      <c r="BD46002" s="325"/>
      <c r="EL46002" s="325"/>
    </row>
    <row r="46003" spans="56:142" x14ac:dyDescent="0.2">
      <c r="BD46003" s="325"/>
      <c r="EL46003" s="325"/>
    </row>
    <row r="46004" spans="56:142" x14ac:dyDescent="0.2">
      <c r="BD46004" s="325"/>
      <c r="EL46004" s="325"/>
    </row>
    <row r="46005" spans="56:142" x14ac:dyDescent="0.2">
      <c r="BD46005" s="325"/>
      <c r="EL46005" s="325"/>
    </row>
    <row r="46006" spans="56:142" x14ac:dyDescent="0.2">
      <c r="BD46006" s="325"/>
      <c r="EL46006" s="325"/>
    </row>
    <row r="46007" spans="56:142" x14ac:dyDescent="0.2">
      <c r="BD46007" s="325"/>
      <c r="EL46007" s="325"/>
    </row>
    <row r="46008" spans="56:142" x14ac:dyDescent="0.2">
      <c r="BD46008" s="325"/>
      <c r="EL46008" s="325"/>
    </row>
    <row r="46009" spans="56:142" x14ac:dyDescent="0.2">
      <c r="BD46009" s="325"/>
      <c r="EL46009" s="325"/>
    </row>
    <row r="46010" spans="56:142" x14ac:dyDescent="0.2">
      <c r="BD46010" s="325"/>
      <c r="EL46010" s="325"/>
    </row>
    <row r="46011" spans="56:142" x14ac:dyDescent="0.2">
      <c r="BD46011" s="325"/>
      <c r="EL46011" s="325"/>
    </row>
    <row r="46012" spans="56:142" x14ac:dyDescent="0.2">
      <c r="BD46012" s="325"/>
      <c r="EL46012" s="325"/>
    </row>
    <row r="46013" spans="56:142" x14ac:dyDescent="0.2">
      <c r="BD46013" s="325"/>
      <c r="EL46013" s="325"/>
    </row>
    <row r="46014" spans="56:142" x14ac:dyDescent="0.2">
      <c r="BD46014" s="325"/>
      <c r="EL46014" s="325"/>
    </row>
    <row r="46015" spans="56:142" x14ac:dyDescent="0.2">
      <c r="BD46015" s="325"/>
      <c r="EL46015" s="325"/>
    </row>
    <row r="46016" spans="56:142" x14ac:dyDescent="0.2">
      <c r="BD46016" s="325"/>
      <c r="EL46016" s="325"/>
    </row>
    <row r="46017" spans="56:142" x14ac:dyDescent="0.2">
      <c r="BD46017" s="325"/>
      <c r="EL46017" s="325"/>
    </row>
    <row r="46018" spans="56:142" x14ac:dyDescent="0.2">
      <c r="BD46018" s="325"/>
      <c r="EL46018" s="325"/>
    </row>
    <row r="46019" spans="56:142" x14ac:dyDescent="0.2">
      <c r="BD46019" s="325"/>
      <c r="EL46019" s="325"/>
    </row>
    <row r="46020" spans="56:142" x14ac:dyDescent="0.2">
      <c r="BD46020" s="325"/>
      <c r="EL46020" s="325"/>
    </row>
    <row r="46021" spans="56:142" x14ac:dyDescent="0.2">
      <c r="BD46021" s="325"/>
      <c r="EL46021" s="325"/>
    </row>
    <row r="46022" spans="56:142" x14ac:dyDescent="0.2">
      <c r="BD46022" s="325"/>
      <c r="EL46022" s="325"/>
    </row>
    <row r="46023" spans="56:142" x14ac:dyDescent="0.2">
      <c r="BD46023" s="325"/>
      <c r="EL46023" s="325"/>
    </row>
    <row r="46024" spans="56:142" x14ac:dyDescent="0.2">
      <c r="BD46024" s="325"/>
      <c r="EL46024" s="325"/>
    </row>
    <row r="46025" spans="56:142" x14ac:dyDescent="0.2">
      <c r="BD46025" s="325"/>
      <c r="EL46025" s="325"/>
    </row>
    <row r="46026" spans="56:142" x14ac:dyDescent="0.2">
      <c r="BD46026" s="325"/>
      <c r="EL46026" s="325"/>
    </row>
    <row r="46027" spans="56:142" x14ac:dyDescent="0.2">
      <c r="BD46027" s="325"/>
      <c r="EL46027" s="325"/>
    </row>
    <row r="46028" spans="56:142" x14ac:dyDescent="0.2">
      <c r="BD46028" s="325"/>
      <c r="EL46028" s="325"/>
    </row>
    <row r="46029" spans="56:142" x14ac:dyDescent="0.2">
      <c r="BD46029" s="325"/>
      <c r="EL46029" s="325"/>
    </row>
    <row r="46030" spans="56:142" x14ac:dyDescent="0.2">
      <c r="BD46030" s="325"/>
      <c r="EL46030" s="325"/>
    </row>
    <row r="46031" spans="56:142" x14ac:dyDescent="0.2">
      <c r="BD46031" s="325"/>
      <c r="EL46031" s="325"/>
    </row>
    <row r="46032" spans="56:142" x14ac:dyDescent="0.2">
      <c r="BD46032" s="325"/>
      <c r="EL46032" s="325"/>
    </row>
    <row r="46033" spans="56:142" x14ac:dyDescent="0.2">
      <c r="BD46033" s="325"/>
      <c r="EL46033" s="325"/>
    </row>
    <row r="46034" spans="56:142" x14ac:dyDescent="0.2">
      <c r="BD46034" s="325"/>
      <c r="EL46034" s="325"/>
    </row>
    <row r="46035" spans="56:142" x14ac:dyDescent="0.2">
      <c r="BD46035" s="325"/>
      <c r="EL46035" s="325"/>
    </row>
    <row r="46036" spans="56:142" x14ac:dyDescent="0.2">
      <c r="BD46036" s="325"/>
      <c r="EL46036" s="325"/>
    </row>
    <row r="46037" spans="56:142" x14ac:dyDescent="0.2">
      <c r="BD46037" s="325"/>
      <c r="EL46037" s="325"/>
    </row>
    <row r="46038" spans="56:142" x14ac:dyDescent="0.2">
      <c r="BD46038" s="325"/>
      <c r="EL46038" s="325"/>
    </row>
    <row r="46039" spans="56:142" x14ac:dyDescent="0.2">
      <c r="BD46039" s="325"/>
      <c r="EL46039" s="325"/>
    </row>
    <row r="46040" spans="56:142" x14ac:dyDescent="0.2">
      <c r="BD46040" s="325"/>
      <c r="EL46040" s="325"/>
    </row>
    <row r="46041" spans="56:142" x14ac:dyDescent="0.2">
      <c r="BD46041" s="325"/>
      <c r="EL46041" s="325"/>
    </row>
    <row r="46042" spans="56:142" x14ac:dyDescent="0.2">
      <c r="BD46042" s="325"/>
      <c r="EL46042" s="325"/>
    </row>
    <row r="46043" spans="56:142" x14ac:dyDescent="0.2">
      <c r="BD46043" s="325"/>
      <c r="EL46043" s="325"/>
    </row>
    <row r="46044" spans="56:142" x14ac:dyDescent="0.2">
      <c r="BD46044" s="325"/>
      <c r="EL46044" s="325"/>
    </row>
    <row r="46045" spans="56:142" x14ac:dyDescent="0.2">
      <c r="BD46045" s="325"/>
      <c r="EL46045" s="325"/>
    </row>
    <row r="46046" spans="56:142" x14ac:dyDescent="0.2">
      <c r="BD46046" s="325"/>
      <c r="EL46046" s="325"/>
    </row>
    <row r="46047" spans="56:142" x14ac:dyDescent="0.2">
      <c r="BD46047" s="325"/>
      <c r="EL46047" s="325"/>
    </row>
    <row r="46048" spans="56:142" x14ac:dyDescent="0.2">
      <c r="BD46048" s="325"/>
      <c r="EL46048" s="325"/>
    </row>
    <row r="46049" spans="56:142" x14ac:dyDescent="0.2">
      <c r="BD46049" s="325"/>
      <c r="EL46049" s="325"/>
    </row>
    <row r="46050" spans="56:142" x14ac:dyDescent="0.2">
      <c r="BD46050" s="325"/>
      <c r="EL46050" s="325"/>
    </row>
    <row r="46051" spans="56:142" x14ac:dyDescent="0.2">
      <c r="BD46051" s="325"/>
      <c r="EL46051" s="325"/>
    </row>
    <row r="46052" spans="56:142" x14ac:dyDescent="0.2">
      <c r="BD46052" s="325"/>
      <c r="EL46052" s="325"/>
    </row>
    <row r="46053" spans="56:142" x14ac:dyDescent="0.2">
      <c r="BD46053" s="325"/>
      <c r="EL46053" s="325"/>
    </row>
    <row r="46054" spans="56:142" x14ac:dyDescent="0.2">
      <c r="BD46054" s="325"/>
      <c r="EL46054" s="325"/>
    </row>
    <row r="46055" spans="56:142" x14ac:dyDescent="0.2">
      <c r="BD46055" s="325"/>
      <c r="EL46055" s="325"/>
    </row>
    <row r="46056" spans="56:142" x14ac:dyDescent="0.2">
      <c r="BD46056" s="325"/>
      <c r="EL46056" s="325"/>
    </row>
    <row r="46057" spans="56:142" x14ac:dyDescent="0.2">
      <c r="BD46057" s="325"/>
      <c r="EL46057" s="325"/>
    </row>
    <row r="46058" spans="56:142" x14ac:dyDescent="0.2">
      <c r="BD46058" s="325"/>
      <c r="EL46058" s="325"/>
    </row>
    <row r="46059" spans="56:142" x14ac:dyDescent="0.2">
      <c r="BD46059" s="325"/>
      <c r="EL46059" s="325"/>
    </row>
    <row r="46060" spans="56:142" x14ac:dyDescent="0.2">
      <c r="BD46060" s="325"/>
      <c r="EL46060" s="325"/>
    </row>
    <row r="46061" spans="56:142" x14ac:dyDescent="0.2">
      <c r="BD46061" s="325"/>
      <c r="EL46061" s="325"/>
    </row>
    <row r="46062" spans="56:142" x14ac:dyDescent="0.2">
      <c r="BD46062" s="325"/>
      <c r="EL46062" s="325"/>
    </row>
    <row r="46063" spans="56:142" x14ac:dyDescent="0.2">
      <c r="BD46063" s="325"/>
      <c r="EL46063" s="325"/>
    </row>
    <row r="46064" spans="56:142" x14ac:dyDescent="0.2">
      <c r="BD46064" s="325"/>
      <c r="EL46064" s="325"/>
    </row>
    <row r="46065" spans="56:142" x14ac:dyDescent="0.2">
      <c r="BD46065" s="325"/>
      <c r="EL46065" s="325"/>
    </row>
    <row r="46066" spans="56:142" x14ac:dyDescent="0.2">
      <c r="BD46066" s="325"/>
      <c r="EL46066" s="325"/>
    </row>
    <row r="46067" spans="56:142" x14ac:dyDescent="0.2">
      <c r="BD46067" s="325"/>
      <c r="EL46067" s="325"/>
    </row>
    <row r="46068" spans="56:142" x14ac:dyDescent="0.2">
      <c r="BD46068" s="325"/>
      <c r="EL46068" s="325"/>
    </row>
    <row r="46069" spans="56:142" x14ac:dyDescent="0.2">
      <c r="BD46069" s="325"/>
      <c r="EL46069" s="325"/>
    </row>
    <row r="46070" spans="56:142" x14ac:dyDescent="0.2">
      <c r="BD46070" s="325"/>
      <c r="EL46070" s="325"/>
    </row>
    <row r="46071" spans="56:142" x14ac:dyDescent="0.2">
      <c r="BD46071" s="325"/>
      <c r="EL46071" s="325"/>
    </row>
    <row r="46072" spans="56:142" x14ac:dyDescent="0.2">
      <c r="BD46072" s="325"/>
      <c r="EL46072" s="325"/>
    </row>
    <row r="46073" spans="56:142" x14ac:dyDescent="0.2">
      <c r="BD46073" s="325"/>
      <c r="EL46073" s="325"/>
    </row>
    <row r="46074" spans="56:142" x14ac:dyDescent="0.2">
      <c r="BD46074" s="325"/>
      <c r="EL46074" s="325"/>
    </row>
    <row r="46075" spans="56:142" x14ac:dyDescent="0.2">
      <c r="BD46075" s="325"/>
      <c r="EL46075" s="325"/>
    </row>
    <row r="46076" spans="56:142" x14ac:dyDescent="0.2">
      <c r="BD46076" s="325"/>
      <c r="EL46076" s="325"/>
    </row>
    <row r="46077" spans="56:142" x14ac:dyDescent="0.2">
      <c r="BD46077" s="325"/>
      <c r="EL46077" s="325"/>
    </row>
    <row r="46078" spans="56:142" x14ac:dyDescent="0.2">
      <c r="BD46078" s="325"/>
      <c r="EL46078" s="325"/>
    </row>
    <row r="46079" spans="56:142" x14ac:dyDescent="0.2">
      <c r="BD46079" s="325"/>
      <c r="EL46079" s="325"/>
    </row>
    <row r="46080" spans="56:142" x14ac:dyDescent="0.2">
      <c r="BD46080" s="325"/>
      <c r="EL46080" s="325"/>
    </row>
    <row r="46081" spans="56:142" x14ac:dyDescent="0.2">
      <c r="BD46081" s="325"/>
      <c r="EL46081" s="325"/>
    </row>
    <row r="46082" spans="56:142" x14ac:dyDescent="0.2">
      <c r="BD46082" s="325"/>
      <c r="EL46082" s="325"/>
    </row>
    <row r="46083" spans="56:142" x14ac:dyDescent="0.2">
      <c r="BD46083" s="325"/>
      <c r="EL46083" s="325"/>
    </row>
    <row r="46084" spans="56:142" x14ac:dyDescent="0.2">
      <c r="BD46084" s="325"/>
      <c r="EL46084" s="325"/>
    </row>
    <row r="46085" spans="56:142" x14ac:dyDescent="0.2">
      <c r="BD46085" s="325"/>
      <c r="EL46085" s="325"/>
    </row>
    <row r="46086" spans="56:142" x14ac:dyDescent="0.2">
      <c r="BD46086" s="325"/>
      <c r="EL46086" s="325"/>
    </row>
    <row r="46087" spans="56:142" x14ac:dyDescent="0.2">
      <c r="BD46087" s="325"/>
      <c r="EL46087" s="325"/>
    </row>
    <row r="46088" spans="56:142" x14ac:dyDescent="0.2">
      <c r="BD46088" s="325"/>
      <c r="EL46088" s="325"/>
    </row>
    <row r="46089" spans="56:142" x14ac:dyDescent="0.2">
      <c r="BD46089" s="325"/>
      <c r="EL46089" s="325"/>
    </row>
    <row r="46090" spans="56:142" x14ac:dyDescent="0.2">
      <c r="BD46090" s="325"/>
      <c r="EL46090" s="325"/>
    </row>
    <row r="46091" spans="56:142" x14ac:dyDescent="0.2">
      <c r="BD46091" s="325"/>
      <c r="EL46091" s="325"/>
    </row>
    <row r="46092" spans="56:142" x14ac:dyDescent="0.2">
      <c r="BD46092" s="325"/>
      <c r="EL46092" s="325"/>
    </row>
    <row r="46093" spans="56:142" x14ac:dyDescent="0.2">
      <c r="BD46093" s="325"/>
      <c r="EL46093" s="325"/>
    </row>
    <row r="46094" spans="56:142" x14ac:dyDescent="0.2">
      <c r="BD46094" s="325"/>
      <c r="EL46094" s="325"/>
    </row>
    <row r="46095" spans="56:142" x14ac:dyDescent="0.2">
      <c r="BD46095" s="325"/>
      <c r="EL46095" s="325"/>
    </row>
    <row r="46096" spans="56:142" x14ac:dyDescent="0.2">
      <c r="BD46096" s="325"/>
      <c r="EL46096" s="325"/>
    </row>
    <row r="46097" spans="56:142" x14ac:dyDescent="0.2">
      <c r="BD46097" s="325"/>
      <c r="EL46097" s="325"/>
    </row>
    <row r="46098" spans="56:142" x14ac:dyDescent="0.2">
      <c r="BD46098" s="325"/>
      <c r="EL46098" s="325"/>
    </row>
    <row r="46099" spans="56:142" x14ac:dyDescent="0.2">
      <c r="BD46099" s="325"/>
      <c r="EL46099" s="325"/>
    </row>
    <row r="46100" spans="56:142" x14ac:dyDescent="0.2">
      <c r="BD46100" s="325"/>
      <c r="EL46100" s="325"/>
    </row>
    <row r="46101" spans="56:142" x14ac:dyDescent="0.2">
      <c r="BD46101" s="325"/>
      <c r="EL46101" s="325"/>
    </row>
    <row r="46102" spans="56:142" x14ac:dyDescent="0.2">
      <c r="BD46102" s="325"/>
      <c r="EL46102" s="325"/>
    </row>
    <row r="46103" spans="56:142" x14ac:dyDescent="0.2">
      <c r="BD46103" s="325"/>
      <c r="EL46103" s="325"/>
    </row>
    <row r="46104" spans="56:142" x14ac:dyDescent="0.2">
      <c r="BD46104" s="325"/>
      <c r="EL46104" s="325"/>
    </row>
    <row r="46105" spans="56:142" x14ac:dyDescent="0.2">
      <c r="BD46105" s="325"/>
      <c r="EL46105" s="325"/>
    </row>
    <row r="46106" spans="56:142" x14ac:dyDescent="0.2">
      <c r="BD46106" s="325"/>
      <c r="EL46106" s="325"/>
    </row>
    <row r="46107" spans="56:142" x14ac:dyDescent="0.2">
      <c r="BD46107" s="325"/>
      <c r="EL46107" s="325"/>
    </row>
    <row r="46108" spans="56:142" x14ac:dyDescent="0.2">
      <c r="BD46108" s="325"/>
      <c r="EL46108" s="325"/>
    </row>
    <row r="46109" spans="56:142" x14ac:dyDescent="0.2">
      <c r="BD46109" s="325"/>
      <c r="EL46109" s="325"/>
    </row>
    <row r="46110" spans="56:142" x14ac:dyDescent="0.2">
      <c r="BD46110" s="325"/>
      <c r="EL46110" s="325"/>
    </row>
    <row r="46111" spans="56:142" x14ac:dyDescent="0.2">
      <c r="BD46111" s="325"/>
      <c r="EL46111" s="325"/>
    </row>
    <row r="46112" spans="56:142" x14ac:dyDescent="0.2">
      <c r="BD46112" s="325"/>
      <c r="EL46112" s="325"/>
    </row>
    <row r="46113" spans="56:142" x14ac:dyDescent="0.2">
      <c r="BD46113" s="325"/>
      <c r="EL46113" s="325"/>
    </row>
    <row r="46114" spans="56:142" x14ac:dyDescent="0.2">
      <c r="BD46114" s="325"/>
      <c r="EL46114" s="325"/>
    </row>
    <row r="46115" spans="56:142" x14ac:dyDescent="0.2">
      <c r="BD46115" s="325"/>
      <c r="EL46115" s="325"/>
    </row>
    <row r="46116" spans="56:142" x14ac:dyDescent="0.2">
      <c r="BD46116" s="325"/>
      <c r="EL46116" s="325"/>
    </row>
    <row r="46117" spans="56:142" x14ac:dyDescent="0.2">
      <c r="BD46117" s="325"/>
      <c r="EL46117" s="325"/>
    </row>
    <row r="46118" spans="56:142" x14ac:dyDescent="0.2">
      <c r="BD46118" s="325"/>
      <c r="EL46118" s="325"/>
    </row>
    <row r="46119" spans="56:142" x14ac:dyDescent="0.2">
      <c r="BD46119" s="325"/>
      <c r="EL46119" s="325"/>
    </row>
    <row r="46120" spans="56:142" x14ac:dyDescent="0.2">
      <c r="BD46120" s="325"/>
      <c r="EL46120" s="325"/>
    </row>
    <row r="46121" spans="56:142" x14ac:dyDescent="0.2">
      <c r="BD46121" s="325"/>
      <c r="EL46121" s="325"/>
    </row>
    <row r="46122" spans="56:142" x14ac:dyDescent="0.2">
      <c r="BD46122" s="325"/>
      <c r="EL46122" s="325"/>
    </row>
    <row r="46123" spans="56:142" x14ac:dyDescent="0.2">
      <c r="BD46123" s="325"/>
      <c r="EL46123" s="325"/>
    </row>
    <row r="46124" spans="56:142" x14ac:dyDescent="0.2">
      <c r="BD46124" s="325"/>
      <c r="EL46124" s="325"/>
    </row>
    <row r="46125" spans="56:142" x14ac:dyDescent="0.2">
      <c r="BD46125" s="325"/>
      <c r="EL46125" s="325"/>
    </row>
    <row r="46126" spans="56:142" x14ac:dyDescent="0.2">
      <c r="BD46126" s="325"/>
      <c r="EL46126" s="325"/>
    </row>
    <row r="46127" spans="56:142" x14ac:dyDescent="0.2">
      <c r="BD46127" s="325"/>
      <c r="EL46127" s="325"/>
    </row>
    <row r="46128" spans="56:142" x14ac:dyDescent="0.2">
      <c r="BD46128" s="325"/>
      <c r="EL46128" s="325"/>
    </row>
    <row r="46129" spans="56:142" x14ac:dyDescent="0.2">
      <c r="BD46129" s="325"/>
      <c r="EL46129" s="325"/>
    </row>
    <row r="46130" spans="56:142" x14ac:dyDescent="0.2">
      <c r="BD46130" s="325"/>
      <c r="EL46130" s="325"/>
    </row>
    <row r="46131" spans="56:142" x14ac:dyDescent="0.2">
      <c r="BD46131" s="325"/>
      <c r="EL46131" s="325"/>
    </row>
    <row r="46132" spans="56:142" x14ac:dyDescent="0.2">
      <c r="BD46132" s="325"/>
      <c r="EL46132" s="325"/>
    </row>
    <row r="46133" spans="56:142" x14ac:dyDescent="0.2">
      <c r="BD46133" s="325"/>
      <c r="EL46133" s="325"/>
    </row>
    <row r="46134" spans="56:142" x14ac:dyDescent="0.2">
      <c r="BD46134" s="325"/>
      <c r="EL46134" s="325"/>
    </row>
    <row r="46135" spans="56:142" x14ac:dyDescent="0.2">
      <c r="BD46135" s="325"/>
      <c r="EL46135" s="325"/>
    </row>
    <row r="46136" spans="56:142" x14ac:dyDescent="0.2">
      <c r="BD46136" s="325"/>
      <c r="EL46136" s="325"/>
    </row>
    <row r="46137" spans="56:142" x14ac:dyDescent="0.2">
      <c r="BD46137" s="325"/>
      <c r="EL46137" s="325"/>
    </row>
    <row r="46138" spans="56:142" x14ac:dyDescent="0.2">
      <c r="BD46138" s="325"/>
      <c r="EL46138" s="325"/>
    </row>
    <row r="46139" spans="56:142" x14ac:dyDescent="0.2">
      <c r="BD46139" s="325"/>
      <c r="EL46139" s="325"/>
    </row>
    <row r="46140" spans="56:142" x14ac:dyDescent="0.2">
      <c r="BD46140" s="325"/>
      <c r="EL46140" s="325"/>
    </row>
    <row r="46141" spans="56:142" x14ac:dyDescent="0.2">
      <c r="BD46141" s="325"/>
      <c r="EL46141" s="325"/>
    </row>
    <row r="46142" spans="56:142" x14ac:dyDescent="0.2">
      <c r="BD46142" s="325"/>
      <c r="EL46142" s="325"/>
    </row>
    <row r="46143" spans="56:142" x14ac:dyDescent="0.2">
      <c r="BD46143" s="325"/>
      <c r="EL46143" s="325"/>
    </row>
    <row r="46144" spans="56:142" x14ac:dyDescent="0.2">
      <c r="BD46144" s="325"/>
      <c r="EL46144" s="325"/>
    </row>
    <row r="46145" spans="56:142" x14ac:dyDescent="0.2">
      <c r="BD46145" s="325"/>
      <c r="EL46145" s="325"/>
    </row>
    <row r="46146" spans="56:142" x14ac:dyDescent="0.2">
      <c r="BD46146" s="325"/>
      <c r="EL46146" s="325"/>
    </row>
    <row r="46147" spans="56:142" x14ac:dyDescent="0.2">
      <c r="BD46147" s="325"/>
      <c r="EL46147" s="325"/>
    </row>
    <row r="46148" spans="56:142" x14ac:dyDescent="0.2">
      <c r="BD46148" s="325"/>
      <c r="EL46148" s="325"/>
    </row>
    <row r="46149" spans="56:142" x14ac:dyDescent="0.2">
      <c r="BD46149" s="325"/>
      <c r="EL46149" s="325"/>
    </row>
    <row r="46150" spans="56:142" x14ac:dyDescent="0.2">
      <c r="BD46150" s="325"/>
      <c r="EL46150" s="325"/>
    </row>
    <row r="46151" spans="56:142" x14ac:dyDescent="0.2">
      <c r="BD46151" s="325"/>
      <c r="EL46151" s="325"/>
    </row>
    <row r="46152" spans="56:142" x14ac:dyDescent="0.2">
      <c r="BD46152" s="325"/>
      <c r="EL46152" s="325"/>
    </row>
    <row r="46153" spans="56:142" x14ac:dyDescent="0.2">
      <c r="BD46153" s="325"/>
      <c r="EL46153" s="325"/>
    </row>
    <row r="46154" spans="56:142" x14ac:dyDescent="0.2">
      <c r="BD46154" s="325"/>
      <c r="EL46154" s="325"/>
    </row>
    <row r="46155" spans="56:142" x14ac:dyDescent="0.2">
      <c r="BD46155" s="325"/>
      <c r="EL46155" s="325"/>
    </row>
    <row r="46156" spans="56:142" x14ac:dyDescent="0.2">
      <c r="BD46156" s="325"/>
      <c r="EL46156" s="325"/>
    </row>
    <row r="46157" spans="56:142" x14ac:dyDescent="0.2">
      <c r="BD46157" s="325"/>
      <c r="EL46157" s="325"/>
    </row>
    <row r="46158" spans="56:142" x14ac:dyDescent="0.2">
      <c r="BD46158" s="325"/>
      <c r="EL46158" s="325"/>
    </row>
    <row r="46159" spans="56:142" x14ac:dyDescent="0.2">
      <c r="BD46159" s="325"/>
      <c r="EL46159" s="325"/>
    </row>
    <row r="46160" spans="56:142" x14ac:dyDescent="0.2">
      <c r="BD46160" s="325"/>
      <c r="EL46160" s="325"/>
    </row>
    <row r="46161" spans="56:142" x14ac:dyDescent="0.2">
      <c r="BD46161" s="325"/>
      <c r="EL46161" s="325"/>
    </row>
    <row r="46162" spans="56:142" x14ac:dyDescent="0.2">
      <c r="BD46162" s="325"/>
      <c r="EL46162" s="325"/>
    </row>
    <row r="46163" spans="56:142" x14ac:dyDescent="0.2">
      <c r="BD46163" s="325"/>
      <c r="EL46163" s="325"/>
    </row>
    <row r="46164" spans="56:142" x14ac:dyDescent="0.2">
      <c r="BD46164" s="325"/>
      <c r="EL46164" s="325"/>
    </row>
    <row r="46165" spans="56:142" x14ac:dyDescent="0.2">
      <c r="BD46165" s="325"/>
      <c r="EL46165" s="325"/>
    </row>
    <row r="46166" spans="56:142" x14ac:dyDescent="0.2">
      <c r="BD46166" s="325"/>
      <c r="EL46166" s="325"/>
    </row>
    <row r="46167" spans="56:142" x14ac:dyDescent="0.2">
      <c r="BD46167" s="325"/>
      <c r="EL46167" s="325"/>
    </row>
    <row r="46168" spans="56:142" x14ac:dyDescent="0.2">
      <c r="BD46168" s="325"/>
      <c r="EL46168" s="325"/>
    </row>
    <row r="46169" spans="56:142" x14ac:dyDescent="0.2">
      <c r="BD46169" s="325"/>
      <c r="EL46169" s="325"/>
    </row>
    <row r="46170" spans="56:142" x14ac:dyDescent="0.2">
      <c r="BD46170" s="325"/>
      <c r="EL46170" s="325"/>
    </row>
    <row r="46171" spans="56:142" x14ac:dyDescent="0.2">
      <c r="BD46171" s="325"/>
      <c r="EL46171" s="325"/>
    </row>
    <row r="46172" spans="56:142" x14ac:dyDescent="0.2">
      <c r="BD46172" s="325"/>
      <c r="EL46172" s="325"/>
    </row>
    <row r="46173" spans="56:142" x14ac:dyDescent="0.2">
      <c r="BD46173" s="325"/>
      <c r="EL46173" s="325"/>
    </row>
    <row r="46174" spans="56:142" x14ac:dyDescent="0.2">
      <c r="BD46174" s="325"/>
      <c r="EL46174" s="325"/>
    </row>
    <row r="46175" spans="56:142" x14ac:dyDescent="0.2">
      <c r="BD46175" s="325"/>
      <c r="EL46175" s="325"/>
    </row>
    <row r="46176" spans="56:142" x14ac:dyDescent="0.2">
      <c r="BD46176" s="325"/>
      <c r="EL46176" s="325"/>
    </row>
    <row r="46177" spans="56:142" x14ac:dyDescent="0.2">
      <c r="BD46177" s="325"/>
      <c r="EL46177" s="325"/>
    </row>
    <row r="46178" spans="56:142" x14ac:dyDescent="0.2">
      <c r="BD46178" s="325"/>
      <c r="EL46178" s="325"/>
    </row>
    <row r="46179" spans="56:142" x14ac:dyDescent="0.2">
      <c r="BD46179" s="325"/>
      <c r="EL46179" s="325"/>
    </row>
    <row r="46180" spans="56:142" x14ac:dyDescent="0.2">
      <c r="BD46180" s="325"/>
      <c r="EL46180" s="325"/>
    </row>
    <row r="46181" spans="56:142" x14ac:dyDescent="0.2">
      <c r="BD46181" s="325"/>
      <c r="EL46181" s="325"/>
    </row>
    <row r="46182" spans="56:142" x14ac:dyDescent="0.2">
      <c r="BD46182" s="325"/>
      <c r="EL46182" s="325"/>
    </row>
    <row r="46183" spans="56:142" x14ac:dyDescent="0.2">
      <c r="BD46183" s="325"/>
      <c r="EL46183" s="325"/>
    </row>
    <row r="46184" spans="56:142" x14ac:dyDescent="0.2">
      <c r="BD46184" s="325"/>
      <c r="EL46184" s="325"/>
    </row>
    <row r="46185" spans="56:142" x14ac:dyDescent="0.2">
      <c r="BD46185" s="325"/>
      <c r="EL46185" s="325"/>
    </row>
    <row r="46186" spans="56:142" x14ac:dyDescent="0.2">
      <c r="BD46186" s="325"/>
      <c r="EL46186" s="325"/>
    </row>
    <row r="46187" spans="56:142" x14ac:dyDescent="0.2">
      <c r="BD46187" s="325"/>
      <c r="EL46187" s="325"/>
    </row>
    <row r="46188" spans="56:142" x14ac:dyDescent="0.2">
      <c r="BD46188" s="325"/>
      <c r="EL46188" s="325"/>
    </row>
    <row r="46189" spans="56:142" x14ac:dyDescent="0.2">
      <c r="BD46189" s="325"/>
      <c r="EL46189" s="325"/>
    </row>
    <row r="46190" spans="56:142" x14ac:dyDescent="0.2">
      <c r="BD46190" s="325"/>
      <c r="EL46190" s="325"/>
    </row>
    <row r="46191" spans="56:142" x14ac:dyDescent="0.2">
      <c r="BD46191" s="325"/>
      <c r="EL46191" s="325"/>
    </row>
    <row r="46192" spans="56:142" x14ac:dyDescent="0.2">
      <c r="BD46192" s="325"/>
      <c r="EL46192" s="325"/>
    </row>
    <row r="46193" spans="56:142" x14ac:dyDescent="0.2">
      <c r="BD46193" s="325"/>
      <c r="EL46193" s="325"/>
    </row>
    <row r="46194" spans="56:142" x14ac:dyDescent="0.2">
      <c r="BD46194" s="325"/>
      <c r="EL46194" s="325"/>
    </row>
    <row r="46195" spans="56:142" x14ac:dyDescent="0.2">
      <c r="BD46195" s="325"/>
      <c r="EL46195" s="325"/>
    </row>
    <row r="46196" spans="56:142" x14ac:dyDescent="0.2">
      <c r="BD46196" s="325"/>
      <c r="EL46196" s="325"/>
    </row>
    <row r="46197" spans="56:142" x14ac:dyDescent="0.2">
      <c r="BD46197" s="325"/>
      <c r="EL46197" s="325"/>
    </row>
    <row r="46198" spans="56:142" x14ac:dyDescent="0.2">
      <c r="BD46198" s="325"/>
      <c r="EL46198" s="325"/>
    </row>
    <row r="46199" spans="56:142" x14ac:dyDescent="0.2">
      <c r="BD46199" s="325"/>
      <c r="EL46199" s="325"/>
    </row>
    <row r="46200" spans="56:142" x14ac:dyDescent="0.2">
      <c r="BD46200" s="325"/>
      <c r="EL46200" s="325"/>
    </row>
    <row r="46201" spans="56:142" x14ac:dyDescent="0.2">
      <c r="BD46201" s="325"/>
      <c r="EL46201" s="325"/>
    </row>
    <row r="46202" spans="56:142" x14ac:dyDescent="0.2">
      <c r="BD46202" s="325"/>
      <c r="EL46202" s="325"/>
    </row>
    <row r="46203" spans="56:142" x14ac:dyDescent="0.2">
      <c r="BD46203" s="325"/>
      <c r="EL46203" s="325"/>
    </row>
    <row r="46204" spans="56:142" x14ac:dyDescent="0.2">
      <c r="BD46204" s="325"/>
      <c r="EL46204" s="325"/>
    </row>
    <row r="46205" spans="56:142" x14ac:dyDescent="0.2">
      <c r="BD46205" s="325"/>
      <c r="EL46205" s="325"/>
    </row>
    <row r="46206" spans="56:142" x14ac:dyDescent="0.2">
      <c r="BD46206" s="325"/>
      <c r="EL46206" s="325"/>
    </row>
    <row r="46207" spans="56:142" x14ac:dyDescent="0.2">
      <c r="BD46207" s="325"/>
      <c r="EL46207" s="325"/>
    </row>
    <row r="46208" spans="56:142" x14ac:dyDescent="0.2">
      <c r="BD46208" s="325"/>
      <c r="EL46208" s="325"/>
    </row>
    <row r="46209" spans="56:142" x14ac:dyDescent="0.2">
      <c r="BD46209" s="325"/>
      <c r="EL46209" s="325"/>
    </row>
    <row r="46210" spans="56:142" x14ac:dyDescent="0.2">
      <c r="BD46210" s="325"/>
      <c r="EL46210" s="325"/>
    </row>
    <row r="46211" spans="56:142" x14ac:dyDescent="0.2">
      <c r="BD46211" s="325"/>
      <c r="EL46211" s="325"/>
    </row>
    <row r="46212" spans="56:142" x14ac:dyDescent="0.2">
      <c r="BD46212" s="325"/>
      <c r="EL46212" s="325"/>
    </row>
    <row r="46213" spans="56:142" x14ac:dyDescent="0.2">
      <c r="BD46213" s="325"/>
      <c r="EL46213" s="325"/>
    </row>
    <row r="46214" spans="56:142" x14ac:dyDescent="0.2">
      <c r="BD46214" s="325"/>
      <c r="EL46214" s="325"/>
    </row>
    <row r="46215" spans="56:142" x14ac:dyDescent="0.2">
      <c r="BD46215" s="325"/>
      <c r="EL46215" s="325"/>
    </row>
    <row r="46216" spans="56:142" x14ac:dyDescent="0.2">
      <c r="BD46216" s="325"/>
      <c r="EL46216" s="325"/>
    </row>
    <row r="46217" spans="56:142" x14ac:dyDescent="0.2">
      <c r="BD46217" s="325"/>
      <c r="EL46217" s="325"/>
    </row>
    <row r="46218" spans="56:142" x14ac:dyDescent="0.2">
      <c r="BD46218" s="325"/>
      <c r="EL46218" s="325"/>
    </row>
    <row r="46219" spans="56:142" x14ac:dyDescent="0.2">
      <c r="BD46219" s="325"/>
      <c r="EL46219" s="325"/>
    </row>
    <row r="46220" spans="56:142" x14ac:dyDescent="0.2">
      <c r="BD46220" s="325"/>
      <c r="EL46220" s="325"/>
    </row>
    <row r="46221" spans="56:142" x14ac:dyDescent="0.2">
      <c r="BD46221" s="325"/>
      <c r="EL46221" s="325"/>
    </row>
    <row r="46222" spans="56:142" x14ac:dyDescent="0.2">
      <c r="BD46222" s="325"/>
      <c r="EL46222" s="325"/>
    </row>
    <row r="46223" spans="56:142" x14ac:dyDescent="0.2">
      <c r="BD46223" s="325"/>
      <c r="EL46223" s="325"/>
    </row>
    <row r="46224" spans="56:142" x14ac:dyDescent="0.2">
      <c r="BD46224" s="325"/>
      <c r="EL46224" s="325"/>
    </row>
    <row r="46225" spans="56:142" x14ac:dyDescent="0.2">
      <c r="BD46225" s="325"/>
      <c r="EL46225" s="325"/>
    </row>
    <row r="46226" spans="56:142" x14ac:dyDescent="0.2">
      <c r="BD46226" s="325"/>
      <c r="EL46226" s="325"/>
    </row>
    <row r="46227" spans="56:142" x14ac:dyDescent="0.2">
      <c r="BD46227" s="325"/>
      <c r="EL46227" s="325"/>
    </row>
    <row r="46228" spans="56:142" x14ac:dyDescent="0.2">
      <c r="BD46228" s="325"/>
      <c r="EL46228" s="325"/>
    </row>
    <row r="46229" spans="56:142" x14ac:dyDescent="0.2">
      <c r="BD46229" s="325"/>
      <c r="EL46229" s="325"/>
    </row>
    <row r="46230" spans="56:142" x14ac:dyDescent="0.2">
      <c r="BD46230" s="325"/>
      <c r="EL46230" s="325"/>
    </row>
    <row r="46231" spans="56:142" x14ac:dyDescent="0.2">
      <c r="BD46231" s="325"/>
      <c r="EL46231" s="325"/>
    </row>
    <row r="46232" spans="56:142" x14ac:dyDescent="0.2">
      <c r="BD46232" s="325"/>
      <c r="EL46232" s="325"/>
    </row>
    <row r="46233" spans="56:142" x14ac:dyDescent="0.2">
      <c r="BD46233" s="325"/>
      <c r="EL46233" s="325"/>
    </row>
    <row r="46234" spans="56:142" x14ac:dyDescent="0.2">
      <c r="BD46234" s="325"/>
      <c r="EL46234" s="325"/>
    </row>
    <row r="46235" spans="56:142" x14ac:dyDescent="0.2">
      <c r="BD46235" s="325"/>
      <c r="EL46235" s="325"/>
    </row>
    <row r="46236" spans="56:142" x14ac:dyDescent="0.2">
      <c r="BD46236" s="325"/>
      <c r="EL46236" s="325"/>
    </row>
    <row r="46237" spans="56:142" x14ac:dyDescent="0.2">
      <c r="BD46237" s="325"/>
      <c r="EL46237" s="325"/>
    </row>
    <row r="46238" spans="56:142" x14ac:dyDescent="0.2">
      <c r="BD46238" s="325"/>
      <c r="EL46238" s="325"/>
    </row>
    <row r="46239" spans="56:142" x14ac:dyDescent="0.2">
      <c r="BD46239" s="325"/>
      <c r="EL46239" s="325"/>
    </row>
    <row r="46240" spans="56:142" x14ac:dyDescent="0.2">
      <c r="BD46240" s="325"/>
      <c r="EL46240" s="325"/>
    </row>
    <row r="46241" spans="56:142" x14ac:dyDescent="0.2">
      <c r="BD46241" s="325"/>
      <c r="EL46241" s="325"/>
    </row>
    <row r="46242" spans="56:142" x14ac:dyDescent="0.2">
      <c r="BD46242" s="325"/>
      <c r="EL46242" s="325"/>
    </row>
    <row r="46243" spans="56:142" x14ac:dyDescent="0.2">
      <c r="BD46243" s="325"/>
      <c r="EL46243" s="325"/>
    </row>
    <row r="46244" spans="56:142" x14ac:dyDescent="0.2">
      <c r="BD46244" s="325"/>
      <c r="EL46244" s="325"/>
    </row>
    <row r="46245" spans="56:142" x14ac:dyDescent="0.2">
      <c r="BD46245" s="325"/>
      <c r="EL46245" s="325"/>
    </row>
    <row r="46246" spans="56:142" x14ac:dyDescent="0.2">
      <c r="BD46246" s="325"/>
      <c r="EL46246" s="325"/>
    </row>
    <row r="46247" spans="56:142" x14ac:dyDescent="0.2">
      <c r="BD46247" s="325"/>
      <c r="EL46247" s="325"/>
    </row>
    <row r="46248" spans="56:142" x14ac:dyDescent="0.2">
      <c r="BD46248" s="325"/>
      <c r="EL46248" s="325"/>
    </row>
    <row r="46249" spans="56:142" x14ac:dyDescent="0.2">
      <c r="BD46249" s="325"/>
      <c r="EL46249" s="325"/>
    </row>
    <row r="46250" spans="56:142" x14ac:dyDescent="0.2">
      <c r="BD46250" s="325"/>
      <c r="EL46250" s="325"/>
    </row>
    <row r="46251" spans="56:142" x14ac:dyDescent="0.2">
      <c r="BD46251" s="325"/>
      <c r="EL46251" s="325"/>
    </row>
    <row r="46252" spans="56:142" x14ac:dyDescent="0.2">
      <c r="BD46252" s="325"/>
      <c r="EL46252" s="325"/>
    </row>
    <row r="46253" spans="56:142" x14ac:dyDescent="0.2">
      <c r="BD46253" s="325"/>
      <c r="EL46253" s="325"/>
    </row>
    <row r="46254" spans="56:142" x14ac:dyDescent="0.2">
      <c r="BD46254" s="325"/>
      <c r="EL46254" s="325"/>
    </row>
    <row r="46255" spans="56:142" x14ac:dyDescent="0.2">
      <c r="BD46255" s="325"/>
      <c r="EL46255" s="325"/>
    </row>
    <row r="46256" spans="56:142" x14ac:dyDescent="0.2">
      <c r="BD46256" s="325"/>
      <c r="EL46256" s="325"/>
    </row>
    <row r="46257" spans="56:142" x14ac:dyDescent="0.2">
      <c r="BD46257" s="325"/>
      <c r="EL46257" s="325"/>
    </row>
    <row r="46258" spans="56:142" x14ac:dyDescent="0.2">
      <c r="BD46258" s="325"/>
      <c r="EL46258" s="325"/>
    </row>
    <row r="46259" spans="56:142" x14ac:dyDescent="0.2">
      <c r="BD46259" s="325"/>
      <c r="EL46259" s="325"/>
    </row>
    <row r="46260" spans="56:142" x14ac:dyDescent="0.2">
      <c r="BD46260" s="325"/>
      <c r="EL46260" s="325"/>
    </row>
    <row r="46261" spans="56:142" x14ac:dyDescent="0.2">
      <c r="BD46261" s="325"/>
      <c r="EL46261" s="325"/>
    </row>
    <row r="46262" spans="56:142" x14ac:dyDescent="0.2">
      <c r="BD46262" s="325"/>
      <c r="EL46262" s="325"/>
    </row>
    <row r="46263" spans="56:142" x14ac:dyDescent="0.2">
      <c r="BD46263" s="325"/>
      <c r="EL46263" s="325"/>
    </row>
    <row r="46264" spans="56:142" x14ac:dyDescent="0.2">
      <c r="BD46264" s="325"/>
      <c r="EL46264" s="325"/>
    </row>
    <row r="46265" spans="56:142" x14ac:dyDescent="0.2">
      <c r="BD46265" s="325"/>
      <c r="EL46265" s="325"/>
    </row>
    <row r="46266" spans="56:142" x14ac:dyDescent="0.2">
      <c r="BD46266" s="325"/>
      <c r="EL46266" s="325"/>
    </row>
    <row r="46267" spans="56:142" x14ac:dyDescent="0.2">
      <c r="BD46267" s="325"/>
      <c r="EL46267" s="325"/>
    </row>
    <row r="46268" spans="56:142" x14ac:dyDescent="0.2">
      <c r="BD46268" s="325"/>
      <c r="EL46268" s="325"/>
    </row>
    <row r="46269" spans="56:142" x14ac:dyDescent="0.2">
      <c r="BD46269" s="325"/>
      <c r="EL46269" s="325"/>
    </row>
    <row r="46270" spans="56:142" x14ac:dyDescent="0.2">
      <c r="BD46270" s="325"/>
      <c r="EL46270" s="325"/>
    </row>
    <row r="46271" spans="56:142" x14ac:dyDescent="0.2">
      <c r="BD46271" s="325"/>
      <c r="EL46271" s="325"/>
    </row>
    <row r="46272" spans="56:142" x14ac:dyDescent="0.2">
      <c r="BD46272" s="325"/>
      <c r="EL46272" s="325"/>
    </row>
    <row r="46273" spans="56:142" x14ac:dyDescent="0.2">
      <c r="BD46273" s="325"/>
      <c r="EL46273" s="325"/>
    </row>
    <row r="46274" spans="56:142" x14ac:dyDescent="0.2">
      <c r="BD46274" s="325"/>
      <c r="EL46274" s="325"/>
    </row>
    <row r="46275" spans="56:142" x14ac:dyDescent="0.2">
      <c r="BD46275" s="325"/>
      <c r="EL46275" s="325"/>
    </row>
    <row r="46276" spans="56:142" x14ac:dyDescent="0.2">
      <c r="BD46276" s="325"/>
      <c r="EL46276" s="325"/>
    </row>
    <row r="46277" spans="56:142" x14ac:dyDescent="0.2">
      <c r="BD46277" s="325"/>
      <c r="EL46277" s="325"/>
    </row>
    <row r="46278" spans="56:142" x14ac:dyDescent="0.2">
      <c r="BD46278" s="325"/>
      <c r="EL46278" s="325"/>
    </row>
    <row r="46279" spans="56:142" x14ac:dyDescent="0.2">
      <c r="BD46279" s="325"/>
      <c r="EL46279" s="325"/>
    </row>
    <row r="46280" spans="56:142" x14ac:dyDescent="0.2">
      <c r="BD46280" s="325"/>
      <c r="EL46280" s="325"/>
    </row>
    <row r="46281" spans="56:142" x14ac:dyDescent="0.2">
      <c r="BD46281" s="325"/>
      <c r="EL46281" s="325"/>
    </row>
    <row r="46282" spans="56:142" x14ac:dyDescent="0.2">
      <c r="BD46282" s="325"/>
      <c r="EL46282" s="325"/>
    </row>
    <row r="46283" spans="56:142" x14ac:dyDescent="0.2">
      <c r="BD46283" s="325"/>
      <c r="EL46283" s="325"/>
    </row>
    <row r="46284" spans="56:142" x14ac:dyDescent="0.2">
      <c r="BD46284" s="325"/>
      <c r="EL46284" s="325"/>
    </row>
    <row r="46285" spans="56:142" x14ac:dyDescent="0.2">
      <c r="BD46285" s="325"/>
      <c r="EL46285" s="325"/>
    </row>
    <row r="46286" spans="56:142" x14ac:dyDescent="0.2">
      <c r="BD46286" s="325"/>
      <c r="EL46286" s="325"/>
    </row>
    <row r="46287" spans="56:142" x14ac:dyDescent="0.2">
      <c r="BD46287" s="325"/>
      <c r="EL46287" s="325"/>
    </row>
    <row r="46288" spans="56:142" x14ac:dyDescent="0.2">
      <c r="BD46288" s="325"/>
      <c r="EL46288" s="325"/>
    </row>
    <row r="46289" spans="56:142" x14ac:dyDescent="0.2">
      <c r="BD46289" s="325"/>
      <c r="EL46289" s="325"/>
    </row>
    <row r="46290" spans="56:142" x14ac:dyDescent="0.2">
      <c r="BD46290" s="325"/>
      <c r="EL46290" s="325"/>
    </row>
    <row r="46291" spans="56:142" x14ac:dyDescent="0.2">
      <c r="BD46291" s="325"/>
      <c r="EL46291" s="325"/>
    </row>
    <row r="46292" spans="56:142" x14ac:dyDescent="0.2">
      <c r="BD46292" s="325"/>
      <c r="EL46292" s="325"/>
    </row>
    <row r="46293" spans="56:142" x14ac:dyDescent="0.2">
      <c r="BD46293" s="325"/>
      <c r="EL46293" s="325"/>
    </row>
    <row r="46294" spans="56:142" x14ac:dyDescent="0.2">
      <c r="BD46294" s="325"/>
      <c r="EL46294" s="325"/>
    </row>
    <row r="46295" spans="56:142" x14ac:dyDescent="0.2">
      <c r="BD46295" s="325"/>
      <c r="EL46295" s="325"/>
    </row>
    <row r="46296" spans="56:142" x14ac:dyDescent="0.2">
      <c r="BD46296" s="325"/>
      <c r="EL46296" s="325"/>
    </row>
    <row r="46297" spans="56:142" x14ac:dyDescent="0.2">
      <c r="BD46297" s="325"/>
      <c r="EL46297" s="325"/>
    </row>
    <row r="46298" spans="56:142" x14ac:dyDescent="0.2">
      <c r="BD46298" s="325"/>
      <c r="EL46298" s="325"/>
    </row>
    <row r="46299" spans="56:142" x14ac:dyDescent="0.2">
      <c r="BD46299" s="325"/>
      <c r="EL46299" s="325"/>
    </row>
    <row r="46300" spans="56:142" x14ac:dyDescent="0.2">
      <c r="BD46300" s="325"/>
      <c r="EL46300" s="325"/>
    </row>
    <row r="46301" spans="56:142" x14ac:dyDescent="0.2">
      <c r="BD46301" s="325"/>
      <c r="EL46301" s="325"/>
    </row>
    <row r="46302" spans="56:142" x14ac:dyDescent="0.2">
      <c r="BD46302" s="325"/>
      <c r="EL46302" s="325"/>
    </row>
    <row r="46303" spans="56:142" x14ac:dyDescent="0.2">
      <c r="BD46303" s="325"/>
      <c r="EL46303" s="325"/>
    </row>
    <row r="46304" spans="56:142" x14ac:dyDescent="0.2">
      <c r="BD46304" s="325"/>
      <c r="EL46304" s="325"/>
    </row>
    <row r="46305" spans="56:142" x14ac:dyDescent="0.2">
      <c r="BD46305" s="325"/>
      <c r="EL46305" s="325"/>
    </row>
    <row r="46306" spans="56:142" x14ac:dyDescent="0.2">
      <c r="BD46306" s="325"/>
      <c r="EL46306" s="325"/>
    </row>
    <row r="46307" spans="56:142" x14ac:dyDescent="0.2">
      <c r="BD46307" s="325"/>
      <c r="EL46307" s="325"/>
    </row>
    <row r="46308" spans="56:142" x14ac:dyDescent="0.2">
      <c r="BD46308" s="325"/>
      <c r="EL46308" s="325"/>
    </row>
    <row r="46309" spans="56:142" x14ac:dyDescent="0.2">
      <c r="BD46309" s="325"/>
      <c r="EL46309" s="325"/>
    </row>
    <row r="46310" spans="56:142" x14ac:dyDescent="0.2">
      <c r="BD46310" s="325"/>
      <c r="EL46310" s="325"/>
    </row>
    <row r="46311" spans="56:142" x14ac:dyDescent="0.2">
      <c r="BD46311" s="325"/>
      <c r="EL46311" s="325"/>
    </row>
    <row r="46312" spans="56:142" x14ac:dyDescent="0.2">
      <c r="BD46312" s="325"/>
      <c r="EL46312" s="325"/>
    </row>
    <row r="46313" spans="56:142" x14ac:dyDescent="0.2">
      <c r="BD46313" s="325"/>
      <c r="EL46313" s="325"/>
    </row>
    <row r="46314" spans="56:142" x14ac:dyDescent="0.2">
      <c r="BD46314" s="325"/>
      <c r="EL46314" s="325"/>
    </row>
    <row r="46315" spans="56:142" x14ac:dyDescent="0.2">
      <c r="BD46315" s="325"/>
      <c r="EL46315" s="325"/>
    </row>
    <row r="46316" spans="56:142" x14ac:dyDescent="0.2">
      <c r="BD46316" s="325"/>
      <c r="EL46316" s="325"/>
    </row>
    <row r="46317" spans="56:142" x14ac:dyDescent="0.2">
      <c r="BD46317" s="325"/>
      <c r="EL46317" s="325"/>
    </row>
    <row r="46318" spans="56:142" x14ac:dyDescent="0.2">
      <c r="BD46318" s="325"/>
      <c r="EL46318" s="325"/>
    </row>
    <row r="46319" spans="56:142" x14ac:dyDescent="0.2">
      <c r="BD46319" s="325"/>
      <c r="EL46319" s="325"/>
    </row>
    <row r="46320" spans="56:142" x14ac:dyDescent="0.2">
      <c r="BD46320" s="325"/>
      <c r="EL46320" s="325"/>
    </row>
    <row r="46321" spans="56:142" x14ac:dyDescent="0.2">
      <c r="BD46321" s="325"/>
      <c r="EL46321" s="325"/>
    </row>
    <row r="46322" spans="56:142" x14ac:dyDescent="0.2">
      <c r="BD46322" s="325"/>
      <c r="EL46322" s="325"/>
    </row>
    <row r="46323" spans="56:142" x14ac:dyDescent="0.2">
      <c r="BD46323" s="325"/>
      <c r="EL46323" s="325"/>
    </row>
    <row r="46324" spans="56:142" x14ac:dyDescent="0.2">
      <c r="BD46324" s="325"/>
      <c r="EL46324" s="325"/>
    </row>
    <row r="46325" spans="56:142" x14ac:dyDescent="0.2">
      <c r="BD46325" s="325"/>
      <c r="EL46325" s="325"/>
    </row>
    <row r="46326" spans="56:142" x14ac:dyDescent="0.2">
      <c r="BD46326" s="325"/>
      <c r="EL46326" s="325"/>
    </row>
    <row r="46327" spans="56:142" x14ac:dyDescent="0.2">
      <c r="BD46327" s="325"/>
      <c r="EL46327" s="325"/>
    </row>
    <row r="46328" spans="56:142" x14ac:dyDescent="0.2">
      <c r="BD46328" s="325"/>
      <c r="EL46328" s="325"/>
    </row>
    <row r="46329" spans="56:142" x14ac:dyDescent="0.2">
      <c r="BD46329" s="325"/>
      <c r="EL46329" s="325"/>
    </row>
    <row r="46330" spans="56:142" x14ac:dyDescent="0.2">
      <c r="BD46330" s="325"/>
      <c r="EL46330" s="325"/>
    </row>
    <row r="46331" spans="56:142" x14ac:dyDescent="0.2">
      <c r="BD46331" s="325"/>
      <c r="EL46331" s="325"/>
    </row>
    <row r="46332" spans="56:142" x14ac:dyDescent="0.2">
      <c r="BD46332" s="325"/>
      <c r="EL46332" s="325"/>
    </row>
    <row r="46333" spans="56:142" x14ac:dyDescent="0.2">
      <c r="BD46333" s="325"/>
      <c r="EL46333" s="325"/>
    </row>
    <row r="46334" spans="56:142" x14ac:dyDescent="0.2">
      <c r="BD46334" s="325"/>
      <c r="EL46334" s="325"/>
    </row>
    <row r="46335" spans="56:142" x14ac:dyDescent="0.2">
      <c r="BD46335" s="325"/>
      <c r="EL46335" s="325"/>
    </row>
    <row r="46336" spans="56:142" x14ac:dyDescent="0.2">
      <c r="BD46336" s="325"/>
      <c r="EL46336" s="325"/>
    </row>
    <row r="46337" spans="56:142" x14ac:dyDescent="0.2">
      <c r="BD46337" s="325"/>
      <c r="EL46337" s="325"/>
    </row>
    <row r="46338" spans="56:142" x14ac:dyDescent="0.2">
      <c r="BD46338" s="325"/>
      <c r="EL46338" s="325"/>
    </row>
    <row r="46339" spans="56:142" x14ac:dyDescent="0.2">
      <c r="BD46339" s="325"/>
      <c r="EL46339" s="325"/>
    </row>
    <row r="46340" spans="56:142" x14ac:dyDescent="0.2">
      <c r="BD46340" s="325"/>
      <c r="EL46340" s="325"/>
    </row>
    <row r="46341" spans="56:142" x14ac:dyDescent="0.2">
      <c r="BD46341" s="325"/>
      <c r="EL46341" s="325"/>
    </row>
    <row r="46342" spans="56:142" x14ac:dyDescent="0.2">
      <c r="BD46342" s="325"/>
      <c r="EL46342" s="325"/>
    </row>
    <row r="46343" spans="56:142" x14ac:dyDescent="0.2">
      <c r="BD46343" s="325"/>
      <c r="EL46343" s="325"/>
    </row>
    <row r="46344" spans="56:142" x14ac:dyDescent="0.2">
      <c r="BD46344" s="325"/>
      <c r="EL46344" s="325"/>
    </row>
    <row r="46345" spans="56:142" x14ac:dyDescent="0.2">
      <c r="BD46345" s="325"/>
      <c r="EL46345" s="325"/>
    </row>
    <row r="46346" spans="56:142" x14ac:dyDescent="0.2">
      <c r="BD46346" s="325"/>
      <c r="EL46346" s="325"/>
    </row>
    <row r="46347" spans="56:142" x14ac:dyDescent="0.2">
      <c r="BD46347" s="325"/>
      <c r="EL46347" s="325"/>
    </row>
    <row r="46348" spans="56:142" x14ac:dyDescent="0.2">
      <c r="BD46348" s="325"/>
      <c r="EL46348" s="325"/>
    </row>
    <row r="46349" spans="56:142" x14ac:dyDescent="0.2">
      <c r="BD46349" s="325"/>
      <c r="EL46349" s="325"/>
    </row>
    <row r="46350" spans="56:142" x14ac:dyDescent="0.2">
      <c r="BD46350" s="325"/>
      <c r="EL46350" s="325"/>
    </row>
    <row r="46351" spans="56:142" x14ac:dyDescent="0.2">
      <c r="BD46351" s="325"/>
      <c r="EL46351" s="325"/>
    </row>
    <row r="46352" spans="56:142" x14ac:dyDescent="0.2">
      <c r="BD46352" s="325"/>
      <c r="EL46352" s="325"/>
    </row>
    <row r="46353" spans="56:142" x14ac:dyDescent="0.2">
      <c r="BD46353" s="325"/>
      <c r="EL46353" s="325"/>
    </row>
    <row r="46354" spans="56:142" x14ac:dyDescent="0.2">
      <c r="BD46354" s="325"/>
      <c r="EL46354" s="325"/>
    </row>
    <row r="46355" spans="56:142" x14ac:dyDescent="0.2">
      <c r="BD46355" s="325"/>
      <c r="EL46355" s="325"/>
    </row>
    <row r="46356" spans="56:142" x14ac:dyDescent="0.2">
      <c r="BD46356" s="325"/>
      <c r="EL46356" s="325"/>
    </row>
    <row r="46357" spans="56:142" x14ac:dyDescent="0.2">
      <c r="BD46357" s="325"/>
      <c r="EL46357" s="325"/>
    </row>
    <row r="46358" spans="56:142" x14ac:dyDescent="0.2">
      <c r="BD46358" s="325"/>
      <c r="EL46358" s="325"/>
    </row>
    <row r="46359" spans="56:142" x14ac:dyDescent="0.2">
      <c r="BD46359" s="325"/>
      <c r="EL46359" s="325"/>
    </row>
    <row r="46360" spans="56:142" x14ac:dyDescent="0.2">
      <c r="BD46360" s="325"/>
      <c r="EL46360" s="325"/>
    </row>
    <row r="46361" spans="56:142" x14ac:dyDescent="0.2">
      <c r="BD46361" s="325"/>
      <c r="EL46361" s="325"/>
    </row>
    <row r="46362" spans="56:142" x14ac:dyDescent="0.2">
      <c r="BD46362" s="325"/>
      <c r="EL46362" s="325"/>
    </row>
    <row r="46363" spans="56:142" x14ac:dyDescent="0.2">
      <c r="BD46363" s="325"/>
      <c r="EL46363" s="325"/>
    </row>
    <row r="46364" spans="56:142" x14ac:dyDescent="0.2">
      <c r="BD46364" s="325"/>
      <c r="EL46364" s="325"/>
    </row>
    <row r="46365" spans="56:142" x14ac:dyDescent="0.2">
      <c r="BD46365" s="325"/>
      <c r="EL46365" s="325"/>
    </row>
    <row r="46366" spans="56:142" x14ac:dyDescent="0.2">
      <c r="BD46366" s="325"/>
      <c r="EL46366" s="325"/>
    </row>
    <row r="46367" spans="56:142" x14ac:dyDescent="0.2">
      <c r="BD46367" s="325"/>
      <c r="EL46367" s="325"/>
    </row>
    <row r="46368" spans="56:142" x14ac:dyDescent="0.2">
      <c r="BD46368" s="325"/>
      <c r="EL46368" s="325"/>
    </row>
    <row r="46369" spans="56:142" x14ac:dyDescent="0.2">
      <c r="BD46369" s="325"/>
      <c r="EL46369" s="325"/>
    </row>
    <row r="46370" spans="56:142" x14ac:dyDescent="0.2">
      <c r="BD46370" s="325"/>
      <c r="EL46370" s="325"/>
    </row>
    <row r="46371" spans="56:142" x14ac:dyDescent="0.2">
      <c r="BD46371" s="325"/>
      <c r="EL46371" s="325"/>
    </row>
    <row r="46372" spans="56:142" x14ac:dyDescent="0.2">
      <c r="BD46372" s="325"/>
      <c r="EL46372" s="325"/>
    </row>
    <row r="46373" spans="56:142" x14ac:dyDescent="0.2">
      <c r="BD46373" s="325"/>
      <c r="EL46373" s="325"/>
    </row>
    <row r="46374" spans="56:142" x14ac:dyDescent="0.2">
      <c r="BD46374" s="325"/>
      <c r="EL46374" s="325"/>
    </row>
    <row r="46375" spans="56:142" x14ac:dyDescent="0.2">
      <c r="BD46375" s="325"/>
      <c r="EL46375" s="325"/>
    </row>
    <row r="46376" spans="56:142" x14ac:dyDescent="0.2">
      <c r="BD46376" s="325"/>
      <c r="EL46376" s="325"/>
    </row>
    <row r="46377" spans="56:142" x14ac:dyDescent="0.2">
      <c r="BD46377" s="325"/>
      <c r="EL46377" s="325"/>
    </row>
    <row r="46378" spans="56:142" x14ac:dyDescent="0.2">
      <c r="BD46378" s="325"/>
      <c r="EL46378" s="325"/>
    </row>
    <row r="46379" spans="56:142" x14ac:dyDescent="0.2">
      <c r="BD46379" s="325"/>
      <c r="EL46379" s="325"/>
    </row>
    <row r="46380" spans="56:142" x14ac:dyDescent="0.2">
      <c r="BD46380" s="325"/>
      <c r="EL46380" s="325"/>
    </row>
    <row r="46381" spans="56:142" x14ac:dyDescent="0.2">
      <c r="BD46381" s="325"/>
      <c r="EL46381" s="325"/>
    </row>
    <row r="46382" spans="56:142" x14ac:dyDescent="0.2">
      <c r="BD46382" s="325"/>
      <c r="EL46382" s="325"/>
    </row>
    <row r="46383" spans="56:142" x14ac:dyDescent="0.2">
      <c r="BD46383" s="325"/>
      <c r="EL46383" s="325"/>
    </row>
    <row r="46384" spans="56:142" x14ac:dyDescent="0.2">
      <c r="BD46384" s="325"/>
      <c r="EL46384" s="325"/>
    </row>
    <row r="46385" spans="56:142" x14ac:dyDescent="0.2">
      <c r="BD46385" s="325"/>
      <c r="EL46385" s="325"/>
    </row>
    <row r="46386" spans="56:142" x14ac:dyDescent="0.2">
      <c r="BD46386" s="325"/>
      <c r="EL46386" s="325"/>
    </row>
    <row r="46387" spans="56:142" x14ac:dyDescent="0.2">
      <c r="BD46387" s="325"/>
      <c r="EL46387" s="325"/>
    </row>
    <row r="46388" spans="56:142" x14ac:dyDescent="0.2">
      <c r="BD46388" s="325"/>
      <c r="EL46388" s="325"/>
    </row>
    <row r="46389" spans="56:142" x14ac:dyDescent="0.2">
      <c r="BD46389" s="325"/>
      <c r="EL46389" s="325"/>
    </row>
    <row r="46390" spans="56:142" x14ac:dyDescent="0.2">
      <c r="BD46390" s="325"/>
      <c r="EL46390" s="325"/>
    </row>
    <row r="46391" spans="56:142" x14ac:dyDescent="0.2">
      <c r="BD46391" s="325"/>
      <c r="EL46391" s="325"/>
    </row>
    <row r="46392" spans="56:142" x14ac:dyDescent="0.2">
      <c r="BD46392" s="325"/>
      <c r="EL46392" s="325"/>
    </row>
    <row r="46393" spans="56:142" x14ac:dyDescent="0.2">
      <c r="BD46393" s="325"/>
      <c r="EL46393" s="325"/>
    </row>
    <row r="46394" spans="56:142" x14ac:dyDescent="0.2">
      <c r="BD46394" s="325"/>
      <c r="EL46394" s="325"/>
    </row>
    <row r="46395" spans="56:142" x14ac:dyDescent="0.2">
      <c r="BD46395" s="325"/>
      <c r="EL46395" s="325"/>
    </row>
    <row r="46396" spans="56:142" x14ac:dyDescent="0.2">
      <c r="BD46396" s="325"/>
      <c r="EL46396" s="325"/>
    </row>
    <row r="46397" spans="56:142" x14ac:dyDescent="0.2">
      <c r="BD46397" s="325"/>
      <c r="EL46397" s="325"/>
    </row>
    <row r="46398" spans="56:142" x14ac:dyDescent="0.2">
      <c r="BD46398" s="325"/>
      <c r="EL46398" s="325"/>
    </row>
    <row r="46399" spans="56:142" x14ac:dyDescent="0.2">
      <c r="BD46399" s="325"/>
      <c r="EL46399" s="325"/>
    </row>
    <row r="46400" spans="56:142" x14ac:dyDescent="0.2">
      <c r="BD46400" s="325"/>
      <c r="EL46400" s="325"/>
    </row>
    <row r="46401" spans="56:142" x14ac:dyDescent="0.2">
      <c r="BD46401" s="325"/>
      <c r="EL46401" s="325"/>
    </row>
    <row r="46402" spans="56:142" x14ac:dyDescent="0.2">
      <c r="BD46402" s="325"/>
      <c r="EL46402" s="325"/>
    </row>
    <row r="46403" spans="56:142" x14ac:dyDescent="0.2">
      <c r="BD46403" s="325"/>
      <c r="EL46403" s="325"/>
    </row>
    <row r="46404" spans="56:142" x14ac:dyDescent="0.2">
      <c r="BD46404" s="325"/>
      <c r="EL46404" s="325"/>
    </row>
    <row r="46405" spans="56:142" x14ac:dyDescent="0.2">
      <c r="BD46405" s="325"/>
      <c r="EL46405" s="325"/>
    </row>
    <row r="46406" spans="56:142" x14ac:dyDescent="0.2">
      <c r="BD46406" s="325"/>
      <c r="EL46406" s="325"/>
    </row>
    <row r="46407" spans="56:142" x14ac:dyDescent="0.2">
      <c r="BD46407" s="325"/>
      <c r="EL46407" s="325"/>
    </row>
    <row r="46408" spans="56:142" x14ac:dyDescent="0.2">
      <c r="BD46408" s="325"/>
      <c r="EL46408" s="325"/>
    </row>
    <row r="46409" spans="56:142" x14ac:dyDescent="0.2">
      <c r="BD46409" s="325"/>
      <c r="EL46409" s="325"/>
    </row>
    <row r="46410" spans="56:142" x14ac:dyDescent="0.2">
      <c r="BD46410" s="325"/>
      <c r="EL46410" s="325"/>
    </row>
    <row r="46411" spans="56:142" x14ac:dyDescent="0.2">
      <c r="BD46411" s="325"/>
      <c r="EL46411" s="325"/>
    </row>
    <row r="46412" spans="56:142" x14ac:dyDescent="0.2">
      <c r="BD46412" s="325"/>
      <c r="EL46412" s="325"/>
    </row>
    <row r="46413" spans="56:142" x14ac:dyDescent="0.2">
      <c r="BD46413" s="325"/>
      <c r="EL46413" s="325"/>
    </row>
    <row r="46414" spans="56:142" x14ac:dyDescent="0.2">
      <c r="BD46414" s="325"/>
      <c r="EL46414" s="325"/>
    </row>
    <row r="46415" spans="56:142" x14ac:dyDescent="0.2">
      <c r="BD46415" s="325"/>
      <c r="EL46415" s="325"/>
    </row>
    <row r="46416" spans="56:142" x14ac:dyDescent="0.2">
      <c r="BD46416" s="325"/>
      <c r="EL46416" s="325"/>
    </row>
    <row r="46417" spans="56:142" x14ac:dyDescent="0.2">
      <c r="BD46417" s="325"/>
      <c r="EL46417" s="325"/>
    </row>
    <row r="46418" spans="56:142" x14ac:dyDescent="0.2">
      <c r="BD46418" s="325"/>
      <c r="EL46418" s="325"/>
    </row>
    <row r="46419" spans="56:142" x14ac:dyDescent="0.2">
      <c r="BD46419" s="325"/>
      <c r="EL46419" s="325"/>
    </row>
    <row r="46420" spans="56:142" x14ac:dyDescent="0.2">
      <c r="BD46420" s="325"/>
      <c r="EL46420" s="325"/>
    </row>
    <row r="46421" spans="56:142" x14ac:dyDescent="0.2">
      <c r="BD46421" s="325"/>
      <c r="EL46421" s="325"/>
    </row>
    <row r="46422" spans="56:142" x14ac:dyDescent="0.2">
      <c r="BD46422" s="325"/>
      <c r="EL46422" s="325"/>
    </row>
    <row r="46423" spans="56:142" x14ac:dyDescent="0.2">
      <c r="BD46423" s="325"/>
      <c r="EL46423" s="325"/>
    </row>
    <row r="46424" spans="56:142" x14ac:dyDescent="0.2">
      <c r="BD46424" s="325"/>
      <c r="EL46424" s="325"/>
    </row>
    <row r="46425" spans="56:142" x14ac:dyDescent="0.2">
      <c r="BD46425" s="325"/>
      <c r="EL46425" s="325"/>
    </row>
    <row r="46426" spans="56:142" x14ac:dyDescent="0.2">
      <c r="BD46426" s="325"/>
      <c r="EL46426" s="325"/>
    </row>
    <row r="46427" spans="56:142" x14ac:dyDescent="0.2">
      <c r="BD46427" s="325"/>
      <c r="EL46427" s="325"/>
    </row>
    <row r="46428" spans="56:142" x14ac:dyDescent="0.2">
      <c r="BD46428" s="325"/>
      <c r="EL46428" s="325"/>
    </row>
    <row r="46429" spans="56:142" x14ac:dyDescent="0.2">
      <c r="BD46429" s="325"/>
      <c r="EL46429" s="325"/>
    </row>
    <row r="46430" spans="56:142" x14ac:dyDescent="0.2">
      <c r="BD46430" s="325"/>
      <c r="EL46430" s="325"/>
    </row>
    <row r="46431" spans="56:142" x14ac:dyDescent="0.2">
      <c r="BD46431" s="325"/>
      <c r="EL46431" s="325"/>
    </row>
    <row r="46432" spans="56:142" x14ac:dyDescent="0.2">
      <c r="BD46432" s="325"/>
      <c r="EL46432" s="325"/>
    </row>
    <row r="46433" spans="56:142" x14ac:dyDescent="0.2">
      <c r="BD46433" s="325"/>
      <c r="EL46433" s="325"/>
    </row>
    <row r="46434" spans="56:142" x14ac:dyDescent="0.2">
      <c r="BD46434" s="325"/>
      <c r="EL46434" s="325"/>
    </row>
    <row r="46435" spans="56:142" x14ac:dyDescent="0.2">
      <c r="BD46435" s="325"/>
      <c r="EL46435" s="325"/>
    </row>
    <row r="46436" spans="56:142" x14ac:dyDescent="0.2">
      <c r="BD46436" s="325"/>
      <c r="EL46436" s="325"/>
    </row>
    <row r="46437" spans="56:142" x14ac:dyDescent="0.2">
      <c r="BD46437" s="325"/>
      <c r="EL46437" s="325"/>
    </row>
    <row r="46438" spans="56:142" x14ac:dyDescent="0.2">
      <c r="BD46438" s="325"/>
      <c r="EL46438" s="325"/>
    </row>
    <row r="46439" spans="56:142" x14ac:dyDescent="0.2">
      <c r="BD46439" s="325"/>
      <c r="EL46439" s="325"/>
    </row>
    <row r="46440" spans="56:142" x14ac:dyDescent="0.2">
      <c r="BD46440" s="325"/>
      <c r="EL46440" s="325"/>
    </row>
    <row r="46441" spans="56:142" x14ac:dyDescent="0.2">
      <c r="BD46441" s="325"/>
      <c r="EL46441" s="325"/>
    </row>
    <row r="46442" spans="56:142" x14ac:dyDescent="0.2">
      <c r="BD46442" s="325"/>
      <c r="EL46442" s="325"/>
    </row>
    <row r="46443" spans="56:142" x14ac:dyDescent="0.2">
      <c r="BD46443" s="325"/>
      <c r="EL46443" s="325"/>
    </row>
    <row r="46444" spans="56:142" x14ac:dyDescent="0.2">
      <c r="BD46444" s="325"/>
      <c r="EL46444" s="325"/>
    </row>
    <row r="46445" spans="56:142" x14ac:dyDescent="0.2">
      <c r="BD46445" s="325"/>
      <c r="EL46445" s="325"/>
    </row>
    <row r="46446" spans="56:142" x14ac:dyDescent="0.2">
      <c r="BD46446" s="325"/>
      <c r="EL46446" s="325"/>
    </row>
    <row r="46447" spans="56:142" x14ac:dyDescent="0.2">
      <c r="BD46447" s="325"/>
      <c r="EL46447" s="325"/>
    </row>
    <row r="46448" spans="56:142" x14ac:dyDescent="0.2">
      <c r="BD46448" s="325"/>
      <c r="EL46448" s="325"/>
    </row>
    <row r="46449" spans="56:142" x14ac:dyDescent="0.2">
      <c r="BD46449" s="325"/>
      <c r="EL46449" s="325"/>
    </row>
    <row r="46450" spans="56:142" x14ac:dyDescent="0.2">
      <c r="BD46450" s="325"/>
      <c r="EL46450" s="325"/>
    </row>
    <row r="46451" spans="56:142" x14ac:dyDescent="0.2">
      <c r="BD46451" s="325"/>
      <c r="EL46451" s="325"/>
    </row>
    <row r="46452" spans="56:142" x14ac:dyDescent="0.2">
      <c r="BD46452" s="325"/>
      <c r="EL46452" s="325"/>
    </row>
    <row r="46453" spans="56:142" x14ac:dyDescent="0.2">
      <c r="BD46453" s="325"/>
      <c r="EL46453" s="325"/>
    </row>
    <row r="46454" spans="56:142" x14ac:dyDescent="0.2">
      <c r="BD46454" s="325"/>
      <c r="EL46454" s="325"/>
    </row>
    <row r="46455" spans="56:142" x14ac:dyDescent="0.2">
      <c r="BD46455" s="325"/>
      <c r="EL46455" s="325"/>
    </row>
    <row r="46456" spans="56:142" x14ac:dyDescent="0.2">
      <c r="BD46456" s="325"/>
      <c r="EL46456" s="325"/>
    </row>
    <row r="46457" spans="56:142" x14ac:dyDescent="0.2">
      <c r="BD46457" s="325"/>
      <c r="EL46457" s="325"/>
    </row>
    <row r="46458" spans="56:142" x14ac:dyDescent="0.2">
      <c r="BD46458" s="325"/>
      <c r="EL46458" s="325"/>
    </row>
    <row r="46459" spans="56:142" x14ac:dyDescent="0.2">
      <c r="BD46459" s="325"/>
      <c r="EL46459" s="325"/>
    </row>
    <row r="46460" spans="56:142" x14ac:dyDescent="0.2">
      <c r="BD46460" s="325"/>
      <c r="EL46460" s="325"/>
    </row>
    <row r="46461" spans="56:142" x14ac:dyDescent="0.2">
      <c r="BD46461" s="325"/>
      <c r="EL46461" s="325"/>
    </row>
    <row r="46462" spans="56:142" x14ac:dyDescent="0.2">
      <c r="BD46462" s="325"/>
      <c r="EL46462" s="325"/>
    </row>
    <row r="46463" spans="56:142" x14ac:dyDescent="0.2">
      <c r="BD46463" s="325"/>
      <c r="EL46463" s="325"/>
    </row>
    <row r="46464" spans="56:142" x14ac:dyDescent="0.2">
      <c r="BD46464" s="325"/>
      <c r="EL46464" s="325"/>
    </row>
    <row r="46465" spans="56:142" x14ac:dyDescent="0.2">
      <c r="BD46465" s="325"/>
      <c r="EL46465" s="325"/>
    </row>
    <row r="46466" spans="56:142" x14ac:dyDescent="0.2">
      <c r="BD46466" s="325"/>
      <c r="EL46466" s="325"/>
    </row>
    <row r="46467" spans="56:142" x14ac:dyDescent="0.2">
      <c r="BD46467" s="325"/>
      <c r="EL46467" s="325"/>
    </row>
    <row r="46468" spans="56:142" x14ac:dyDescent="0.2">
      <c r="BD46468" s="325"/>
      <c r="EL46468" s="325"/>
    </row>
    <row r="46469" spans="56:142" x14ac:dyDescent="0.2">
      <c r="BD46469" s="325"/>
      <c r="EL46469" s="325"/>
    </row>
    <row r="46470" spans="56:142" x14ac:dyDescent="0.2">
      <c r="BD46470" s="325"/>
      <c r="EL46470" s="325"/>
    </row>
    <row r="46471" spans="56:142" x14ac:dyDescent="0.2">
      <c r="BD46471" s="325"/>
      <c r="EL46471" s="325"/>
    </row>
    <row r="46472" spans="56:142" x14ac:dyDescent="0.2">
      <c r="BD46472" s="325"/>
      <c r="EL46472" s="325"/>
    </row>
    <row r="46473" spans="56:142" x14ac:dyDescent="0.2">
      <c r="BD46473" s="325"/>
      <c r="EL46473" s="325"/>
    </row>
    <row r="46474" spans="56:142" x14ac:dyDescent="0.2">
      <c r="BD46474" s="325"/>
      <c r="EL46474" s="325"/>
    </row>
    <row r="46475" spans="56:142" x14ac:dyDescent="0.2">
      <c r="BD46475" s="325"/>
      <c r="EL46475" s="325"/>
    </row>
    <row r="46476" spans="56:142" x14ac:dyDescent="0.2">
      <c r="BD46476" s="325"/>
      <c r="EL46476" s="325"/>
    </row>
    <row r="46477" spans="56:142" x14ac:dyDescent="0.2">
      <c r="BD46477" s="325"/>
      <c r="EL46477" s="325"/>
    </row>
    <row r="46478" spans="56:142" x14ac:dyDescent="0.2">
      <c r="BD46478" s="325"/>
      <c r="EL46478" s="325"/>
    </row>
    <row r="46479" spans="56:142" x14ac:dyDescent="0.2">
      <c r="BD46479" s="325"/>
      <c r="EL46479" s="325"/>
    </row>
    <row r="46480" spans="56:142" x14ac:dyDescent="0.2">
      <c r="BD46480" s="325"/>
      <c r="EL46480" s="325"/>
    </row>
    <row r="46481" spans="56:142" x14ac:dyDescent="0.2">
      <c r="BD46481" s="325"/>
      <c r="EL46481" s="325"/>
    </row>
    <row r="46482" spans="56:142" x14ac:dyDescent="0.2">
      <c r="BD46482" s="325"/>
      <c r="EL46482" s="325"/>
    </row>
    <row r="46483" spans="56:142" x14ac:dyDescent="0.2">
      <c r="BD46483" s="325"/>
      <c r="EL46483" s="325"/>
    </row>
    <row r="46484" spans="56:142" x14ac:dyDescent="0.2">
      <c r="BD46484" s="325"/>
      <c r="EL46484" s="325"/>
    </row>
    <row r="46485" spans="56:142" x14ac:dyDescent="0.2">
      <c r="BD46485" s="325"/>
      <c r="EL46485" s="325"/>
    </row>
    <row r="46486" spans="56:142" x14ac:dyDescent="0.2">
      <c r="BD46486" s="325"/>
      <c r="EL46486" s="325"/>
    </row>
    <row r="46487" spans="56:142" x14ac:dyDescent="0.2">
      <c r="BD46487" s="325"/>
      <c r="EL46487" s="325"/>
    </row>
    <row r="46488" spans="56:142" x14ac:dyDescent="0.2">
      <c r="BD46488" s="325"/>
      <c r="EL46488" s="325"/>
    </row>
    <row r="46489" spans="56:142" x14ac:dyDescent="0.2">
      <c r="BD46489" s="325"/>
      <c r="EL46489" s="325"/>
    </row>
    <row r="46490" spans="56:142" x14ac:dyDescent="0.2">
      <c r="BD46490" s="325"/>
      <c r="EL46490" s="325"/>
    </row>
    <row r="46491" spans="56:142" x14ac:dyDescent="0.2">
      <c r="BD46491" s="325"/>
      <c r="EL46491" s="325"/>
    </row>
    <row r="46492" spans="56:142" x14ac:dyDescent="0.2">
      <c r="BD46492" s="325"/>
      <c r="EL46492" s="325"/>
    </row>
    <row r="46493" spans="56:142" x14ac:dyDescent="0.2">
      <c r="BD46493" s="325"/>
      <c r="EL46493" s="325"/>
    </row>
    <row r="46494" spans="56:142" x14ac:dyDescent="0.2">
      <c r="BD46494" s="325"/>
      <c r="EL46494" s="325"/>
    </row>
    <row r="46495" spans="56:142" x14ac:dyDescent="0.2">
      <c r="BD46495" s="325"/>
      <c r="EL46495" s="325"/>
    </row>
    <row r="46496" spans="56:142" x14ac:dyDescent="0.2">
      <c r="BD46496" s="325"/>
      <c r="EL46496" s="325"/>
    </row>
    <row r="46497" spans="56:142" x14ac:dyDescent="0.2">
      <c r="BD46497" s="325"/>
      <c r="EL46497" s="325"/>
    </row>
    <row r="46498" spans="56:142" x14ac:dyDescent="0.2">
      <c r="BD46498" s="325"/>
      <c r="EL46498" s="325"/>
    </row>
    <row r="46499" spans="56:142" x14ac:dyDescent="0.2">
      <c r="BD46499" s="325"/>
      <c r="EL46499" s="325"/>
    </row>
    <row r="46500" spans="56:142" x14ac:dyDescent="0.2">
      <c r="BD46500" s="325"/>
      <c r="EL46500" s="325"/>
    </row>
    <row r="46501" spans="56:142" x14ac:dyDescent="0.2">
      <c r="BD46501" s="325"/>
      <c r="EL46501" s="325"/>
    </row>
    <row r="46502" spans="56:142" x14ac:dyDescent="0.2">
      <c r="BD46502" s="325"/>
      <c r="EL46502" s="325"/>
    </row>
    <row r="46503" spans="56:142" x14ac:dyDescent="0.2">
      <c r="BD46503" s="325"/>
      <c r="EL46503" s="325"/>
    </row>
    <row r="46504" spans="56:142" x14ac:dyDescent="0.2">
      <c r="BD46504" s="325"/>
      <c r="EL46504" s="325"/>
    </row>
    <row r="46505" spans="56:142" x14ac:dyDescent="0.2">
      <c r="BD46505" s="325"/>
      <c r="EL46505" s="325"/>
    </row>
    <row r="46506" spans="56:142" x14ac:dyDescent="0.2">
      <c r="BD46506" s="325"/>
      <c r="EL46506" s="325"/>
    </row>
    <row r="46507" spans="56:142" x14ac:dyDescent="0.2">
      <c r="BD46507" s="325"/>
      <c r="EL46507" s="325"/>
    </row>
    <row r="46508" spans="56:142" x14ac:dyDescent="0.2">
      <c r="BD46508" s="325"/>
      <c r="EL46508" s="325"/>
    </row>
    <row r="46509" spans="56:142" x14ac:dyDescent="0.2">
      <c r="BD46509" s="325"/>
      <c r="EL46509" s="325"/>
    </row>
    <row r="46510" spans="56:142" x14ac:dyDescent="0.2">
      <c r="BD46510" s="325"/>
      <c r="EL46510" s="325"/>
    </row>
    <row r="46511" spans="56:142" x14ac:dyDescent="0.2">
      <c r="BD46511" s="325"/>
      <c r="EL46511" s="325"/>
    </row>
    <row r="46512" spans="56:142" x14ac:dyDescent="0.2">
      <c r="BD46512" s="325"/>
      <c r="EL46512" s="325"/>
    </row>
    <row r="46513" spans="56:142" x14ac:dyDescent="0.2">
      <c r="BD46513" s="325"/>
      <c r="EL46513" s="325"/>
    </row>
    <row r="46514" spans="56:142" x14ac:dyDescent="0.2">
      <c r="BD46514" s="325"/>
      <c r="EL46514" s="325"/>
    </row>
    <row r="46515" spans="56:142" x14ac:dyDescent="0.2">
      <c r="BD46515" s="325"/>
      <c r="EL46515" s="325"/>
    </row>
    <row r="46516" spans="56:142" x14ac:dyDescent="0.2">
      <c r="BD46516" s="325"/>
      <c r="EL46516" s="325"/>
    </row>
    <row r="46517" spans="56:142" x14ac:dyDescent="0.2">
      <c r="BD46517" s="325"/>
      <c r="EL46517" s="325"/>
    </row>
    <row r="46518" spans="56:142" x14ac:dyDescent="0.2">
      <c r="BD46518" s="325"/>
      <c r="EL46518" s="325"/>
    </row>
    <row r="46519" spans="56:142" x14ac:dyDescent="0.2">
      <c r="BD46519" s="325"/>
      <c r="EL46519" s="325"/>
    </row>
    <row r="46520" spans="56:142" x14ac:dyDescent="0.2">
      <c r="BD46520" s="325"/>
      <c r="EL46520" s="325"/>
    </row>
    <row r="46521" spans="56:142" x14ac:dyDescent="0.2">
      <c r="BD46521" s="325"/>
      <c r="EL46521" s="325"/>
    </row>
    <row r="46522" spans="56:142" x14ac:dyDescent="0.2">
      <c r="BD46522" s="325"/>
      <c r="EL46522" s="325"/>
    </row>
    <row r="46523" spans="56:142" x14ac:dyDescent="0.2">
      <c r="BD46523" s="325"/>
      <c r="EL46523" s="325"/>
    </row>
    <row r="46524" spans="56:142" x14ac:dyDescent="0.2">
      <c r="BD46524" s="325"/>
      <c r="EL46524" s="325"/>
    </row>
    <row r="46525" spans="56:142" x14ac:dyDescent="0.2">
      <c r="BD46525" s="325"/>
      <c r="EL46525" s="325"/>
    </row>
    <row r="46526" spans="56:142" x14ac:dyDescent="0.2">
      <c r="BD46526" s="325"/>
      <c r="EL46526" s="325"/>
    </row>
    <row r="46527" spans="56:142" x14ac:dyDescent="0.2">
      <c r="BD46527" s="325"/>
      <c r="EL46527" s="325"/>
    </row>
    <row r="46528" spans="56:142" x14ac:dyDescent="0.2">
      <c r="BD46528" s="325"/>
      <c r="EL46528" s="325"/>
    </row>
    <row r="46529" spans="56:142" x14ac:dyDescent="0.2">
      <c r="BD46529" s="325"/>
      <c r="EL46529" s="325"/>
    </row>
    <row r="46530" spans="56:142" x14ac:dyDescent="0.2">
      <c r="BD46530" s="325"/>
      <c r="EL46530" s="325"/>
    </row>
    <row r="46531" spans="56:142" x14ac:dyDescent="0.2">
      <c r="BD46531" s="325"/>
      <c r="EL46531" s="325"/>
    </row>
    <row r="46532" spans="56:142" x14ac:dyDescent="0.2">
      <c r="BD46532" s="325"/>
      <c r="EL46532" s="325"/>
    </row>
    <row r="46533" spans="56:142" x14ac:dyDescent="0.2">
      <c r="BD46533" s="325"/>
      <c r="EL46533" s="325"/>
    </row>
    <row r="46534" spans="56:142" x14ac:dyDescent="0.2">
      <c r="BD46534" s="325"/>
      <c r="EL46534" s="325"/>
    </row>
    <row r="46535" spans="56:142" x14ac:dyDescent="0.2">
      <c r="BD46535" s="325"/>
      <c r="EL46535" s="325"/>
    </row>
    <row r="46536" spans="56:142" x14ac:dyDescent="0.2">
      <c r="BD46536" s="325"/>
      <c r="EL46536" s="325"/>
    </row>
    <row r="46537" spans="56:142" x14ac:dyDescent="0.2">
      <c r="BD46537" s="325"/>
      <c r="EL46537" s="325"/>
    </row>
    <row r="46538" spans="56:142" x14ac:dyDescent="0.2">
      <c r="BD46538" s="325"/>
      <c r="EL46538" s="325"/>
    </row>
    <row r="46539" spans="56:142" x14ac:dyDescent="0.2">
      <c r="BD46539" s="325"/>
      <c r="EL46539" s="325"/>
    </row>
    <row r="46540" spans="56:142" x14ac:dyDescent="0.2">
      <c r="BD46540" s="325"/>
      <c r="EL46540" s="325"/>
    </row>
    <row r="46541" spans="56:142" x14ac:dyDescent="0.2">
      <c r="BD46541" s="325"/>
      <c r="EL46541" s="325"/>
    </row>
    <row r="46542" spans="56:142" x14ac:dyDescent="0.2">
      <c r="BD46542" s="325"/>
      <c r="EL46542" s="325"/>
    </row>
    <row r="46543" spans="56:142" x14ac:dyDescent="0.2">
      <c r="BD46543" s="325"/>
      <c r="EL46543" s="325"/>
    </row>
    <row r="46544" spans="56:142" x14ac:dyDescent="0.2">
      <c r="BD46544" s="325"/>
      <c r="EL46544" s="325"/>
    </row>
    <row r="46545" spans="56:142" x14ac:dyDescent="0.2">
      <c r="BD46545" s="325"/>
      <c r="EL46545" s="325"/>
    </row>
    <row r="46546" spans="56:142" x14ac:dyDescent="0.2">
      <c r="BD46546" s="325"/>
      <c r="EL46546" s="325"/>
    </row>
    <row r="46547" spans="56:142" x14ac:dyDescent="0.2">
      <c r="BD46547" s="325"/>
      <c r="EL46547" s="325"/>
    </row>
    <row r="46548" spans="56:142" x14ac:dyDescent="0.2">
      <c r="BD46548" s="325"/>
      <c r="EL46548" s="325"/>
    </row>
    <row r="46549" spans="56:142" x14ac:dyDescent="0.2">
      <c r="BD46549" s="325"/>
      <c r="EL46549" s="325"/>
    </row>
    <row r="46550" spans="56:142" x14ac:dyDescent="0.2">
      <c r="BD46550" s="325"/>
      <c r="EL46550" s="325"/>
    </row>
    <row r="46551" spans="56:142" x14ac:dyDescent="0.2">
      <c r="BD46551" s="325"/>
      <c r="EL46551" s="325"/>
    </row>
    <row r="46552" spans="56:142" x14ac:dyDescent="0.2">
      <c r="BD46552" s="325"/>
      <c r="EL46552" s="325"/>
    </row>
    <row r="46553" spans="56:142" x14ac:dyDescent="0.2">
      <c r="BD46553" s="325"/>
      <c r="EL46553" s="325"/>
    </row>
    <row r="46554" spans="56:142" x14ac:dyDescent="0.2">
      <c r="BD46554" s="325"/>
      <c r="EL46554" s="325"/>
    </row>
    <row r="46555" spans="56:142" x14ac:dyDescent="0.2">
      <c r="BD46555" s="325"/>
      <c r="EL46555" s="325"/>
    </row>
    <row r="46556" spans="56:142" x14ac:dyDescent="0.2">
      <c r="BD46556" s="325"/>
      <c r="EL46556" s="325"/>
    </row>
    <row r="46557" spans="56:142" x14ac:dyDescent="0.2">
      <c r="BD46557" s="325"/>
      <c r="EL46557" s="325"/>
    </row>
    <row r="46558" spans="56:142" x14ac:dyDescent="0.2">
      <c r="BD46558" s="325"/>
      <c r="EL46558" s="325"/>
    </row>
    <row r="46559" spans="56:142" x14ac:dyDescent="0.2">
      <c r="BD46559" s="325"/>
      <c r="EL46559" s="325"/>
    </row>
    <row r="46560" spans="56:142" x14ac:dyDescent="0.2">
      <c r="BD46560" s="325"/>
      <c r="EL46560" s="325"/>
    </row>
    <row r="46561" spans="56:142" x14ac:dyDescent="0.2">
      <c r="BD46561" s="325"/>
      <c r="EL46561" s="325"/>
    </row>
    <row r="46562" spans="56:142" x14ac:dyDescent="0.2">
      <c r="BD46562" s="325"/>
      <c r="EL46562" s="325"/>
    </row>
    <row r="46563" spans="56:142" x14ac:dyDescent="0.2">
      <c r="BD46563" s="325"/>
      <c r="EL46563" s="325"/>
    </row>
    <row r="46564" spans="56:142" x14ac:dyDescent="0.2">
      <c r="BD46564" s="325"/>
      <c r="EL46564" s="325"/>
    </row>
    <row r="46565" spans="56:142" x14ac:dyDescent="0.2">
      <c r="BD46565" s="325"/>
      <c r="EL46565" s="325"/>
    </row>
    <row r="46566" spans="56:142" x14ac:dyDescent="0.2">
      <c r="BD46566" s="325"/>
      <c r="EL46566" s="325"/>
    </row>
    <row r="46567" spans="56:142" x14ac:dyDescent="0.2">
      <c r="BD46567" s="325"/>
      <c r="EL46567" s="325"/>
    </row>
    <row r="46568" spans="56:142" x14ac:dyDescent="0.2">
      <c r="BD46568" s="325"/>
      <c r="EL46568" s="325"/>
    </row>
    <row r="46569" spans="56:142" x14ac:dyDescent="0.2">
      <c r="BD46569" s="325"/>
      <c r="EL46569" s="325"/>
    </row>
    <row r="46570" spans="56:142" x14ac:dyDescent="0.2">
      <c r="BD46570" s="325"/>
      <c r="EL46570" s="325"/>
    </row>
    <row r="46571" spans="56:142" x14ac:dyDescent="0.2">
      <c r="BD46571" s="325"/>
      <c r="EL46571" s="325"/>
    </row>
    <row r="46572" spans="56:142" x14ac:dyDescent="0.2">
      <c r="BD46572" s="325"/>
      <c r="EL46572" s="325"/>
    </row>
    <row r="46573" spans="56:142" x14ac:dyDescent="0.2">
      <c r="BD46573" s="325"/>
      <c r="EL46573" s="325"/>
    </row>
    <row r="46574" spans="56:142" x14ac:dyDescent="0.2">
      <c r="BD46574" s="325"/>
      <c r="EL46574" s="325"/>
    </row>
    <row r="46575" spans="56:142" x14ac:dyDescent="0.2">
      <c r="BD46575" s="325"/>
      <c r="EL46575" s="325"/>
    </row>
    <row r="46576" spans="56:142" x14ac:dyDescent="0.2">
      <c r="BD46576" s="325"/>
      <c r="EL46576" s="325"/>
    </row>
    <row r="46577" spans="56:142" x14ac:dyDescent="0.2">
      <c r="BD46577" s="325"/>
      <c r="EL46577" s="325"/>
    </row>
    <row r="46578" spans="56:142" x14ac:dyDescent="0.2">
      <c r="BD46578" s="325"/>
      <c r="EL46578" s="325"/>
    </row>
    <row r="46579" spans="56:142" x14ac:dyDescent="0.2">
      <c r="BD46579" s="325"/>
      <c r="EL46579" s="325"/>
    </row>
    <row r="46580" spans="56:142" x14ac:dyDescent="0.2">
      <c r="BD46580" s="325"/>
      <c r="EL46580" s="325"/>
    </row>
    <row r="46581" spans="56:142" x14ac:dyDescent="0.2">
      <c r="BD46581" s="325"/>
      <c r="EL46581" s="325"/>
    </row>
    <row r="46582" spans="56:142" x14ac:dyDescent="0.2">
      <c r="BD46582" s="325"/>
      <c r="EL46582" s="325"/>
    </row>
    <row r="46583" spans="56:142" x14ac:dyDescent="0.2">
      <c r="BD46583" s="325"/>
      <c r="EL46583" s="325"/>
    </row>
    <row r="46584" spans="56:142" x14ac:dyDescent="0.2">
      <c r="BD46584" s="325"/>
      <c r="EL46584" s="325"/>
    </row>
    <row r="46585" spans="56:142" x14ac:dyDescent="0.2">
      <c r="BD46585" s="325"/>
      <c r="EL46585" s="325"/>
    </row>
    <row r="46586" spans="56:142" x14ac:dyDescent="0.2">
      <c r="BD46586" s="325"/>
      <c r="EL46586" s="325"/>
    </row>
    <row r="46587" spans="56:142" x14ac:dyDescent="0.2">
      <c r="BD46587" s="325"/>
      <c r="EL46587" s="325"/>
    </row>
    <row r="46588" spans="56:142" x14ac:dyDescent="0.2">
      <c r="BD46588" s="325"/>
      <c r="EL46588" s="325"/>
    </row>
    <row r="46589" spans="56:142" x14ac:dyDescent="0.2">
      <c r="BD46589" s="325"/>
      <c r="EL46589" s="325"/>
    </row>
    <row r="46590" spans="56:142" x14ac:dyDescent="0.2">
      <c r="BD46590" s="325"/>
      <c r="EL46590" s="325"/>
    </row>
    <row r="46591" spans="56:142" x14ac:dyDescent="0.2">
      <c r="BD46591" s="325"/>
      <c r="EL46591" s="325"/>
    </row>
    <row r="46592" spans="56:142" x14ac:dyDescent="0.2">
      <c r="BD46592" s="325"/>
      <c r="EL46592" s="325"/>
    </row>
    <row r="46593" spans="56:142" x14ac:dyDescent="0.2">
      <c r="BD46593" s="325"/>
      <c r="EL46593" s="325"/>
    </row>
    <row r="46594" spans="56:142" x14ac:dyDescent="0.2">
      <c r="BD46594" s="325"/>
      <c r="EL46594" s="325"/>
    </row>
    <row r="46595" spans="56:142" x14ac:dyDescent="0.2">
      <c r="BD46595" s="325"/>
      <c r="EL46595" s="325"/>
    </row>
    <row r="46596" spans="56:142" x14ac:dyDescent="0.2">
      <c r="BD46596" s="325"/>
      <c r="EL46596" s="325"/>
    </row>
    <row r="46597" spans="56:142" x14ac:dyDescent="0.2">
      <c r="BD46597" s="325"/>
      <c r="EL46597" s="325"/>
    </row>
    <row r="46598" spans="56:142" x14ac:dyDescent="0.2">
      <c r="BD46598" s="325"/>
      <c r="EL46598" s="325"/>
    </row>
    <row r="46599" spans="56:142" x14ac:dyDescent="0.2">
      <c r="BD46599" s="325"/>
      <c r="EL46599" s="325"/>
    </row>
    <row r="46600" spans="56:142" x14ac:dyDescent="0.2">
      <c r="BD46600" s="325"/>
      <c r="EL46600" s="325"/>
    </row>
    <row r="46601" spans="56:142" x14ac:dyDescent="0.2">
      <c r="BD46601" s="325"/>
      <c r="EL46601" s="325"/>
    </row>
    <row r="46602" spans="56:142" x14ac:dyDescent="0.2">
      <c r="BD46602" s="325"/>
      <c r="EL46602" s="325"/>
    </row>
    <row r="46603" spans="56:142" x14ac:dyDescent="0.2">
      <c r="BD46603" s="325"/>
      <c r="EL46603" s="325"/>
    </row>
    <row r="46604" spans="56:142" x14ac:dyDescent="0.2">
      <c r="BD46604" s="325"/>
      <c r="EL46604" s="325"/>
    </row>
    <row r="46605" spans="56:142" x14ac:dyDescent="0.2">
      <c r="BD46605" s="325"/>
      <c r="EL46605" s="325"/>
    </row>
    <row r="46606" spans="56:142" x14ac:dyDescent="0.2">
      <c r="BD46606" s="325"/>
      <c r="EL46606" s="325"/>
    </row>
    <row r="46607" spans="56:142" x14ac:dyDescent="0.2">
      <c r="BD46607" s="325"/>
      <c r="EL46607" s="325"/>
    </row>
    <row r="46608" spans="56:142" x14ac:dyDescent="0.2">
      <c r="BD46608" s="325"/>
      <c r="EL46608" s="325"/>
    </row>
    <row r="46609" spans="56:142" x14ac:dyDescent="0.2">
      <c r="BD46609" s="325"/>
      <c r="EL46609" s="325"/>
    </row>
    <row r="46610" spans="56:142" x14ac:dyDescent="0.2">
      <c r="BD46610" s="325"/>
      <c r="EL46610" s="325"/>
    </row>
    <row r="46611" spans="56:142" x14ac:dyDescent="0.2">
      <c r="BD46611" s="325"/>
      <c r="EL46611" s="325"/>
    </row>
    <row r="46612" spans="56:142" x14ac:dyDescent="0.2">
      <c r="BD46612" s="325"/>
      <c r="EL46612" s="325"/>
    </row>
    <row r="46613" spans="56:142" x14ac:dyDescent="0.2">
      <c r="BD46613" s="325"/>
      <c r="EL46613" s="325"/>
    </row>
    <row r="46614" spans="56:142" x14ac:dyDescent="0.2">
      <c r="BD46614" s="325"/>
      <c r="EL46614" s="325"/>
    </row>
    <row r="46615" spans="56:142" x14ac:dyDescent="0.2">
      <c r="BD46615" s="325"/>
      <c r="EL46615" s="325"/>
    </row>
    <row r="46616" spans="56:142" x14ac:dyDescent="0.2">
      <c r="BD46616" s="325"/>
      <c r="EL46616" s="325"/>
    </row>
    <row r="46617" spans="56:142" x14ac:dyDescent="0.2">
      <c r="BD46617" s="325"/>
      <c r="EL46617" s="325"/>
    </row>
    <row r="46618" spans="56:142" x14ac:dyDescent="0.2">
      <c r="BD46618" s="325"/>
      <c r="EL46618" s="325"/>
    </row>
    <row r="46619" spans="56:142" x14ac:dyDescent="0.2">
      <c r="BD46619" s="325"/>
      <c r="EL46619" s="325"/>
    </row>
    <row r="46620" spans="56:142" x14ac:dyDescent="0.2">
      <c r="BD46620" s="325"/>
      <c r="EL46620" s="325"/>
    </row>
    <row r="46621" spans="56:142" x14ac:dyDescent="0.2">
      <c r="BD46621" s="325"/>
      <c r="EL46621" s="325"/>
    </row>
    <row r="46622" spans="56:142" x14ac:dyDescent="0.2">
      <c r="BD46622" s="325"/>
      <c r="EL46622" s="325"/>
    </row>
    <row r="46623" spans="56:142" x14ac:dyDescent="0.2">
      <c r="BD46623" s="325"/>
      <c r="EL46623" s="325"/>
    </row>
    <row r="46624" spans="56:142" x14ac:dyDescent="0.2">
      <c r="BD46624" s="325"/>
      <c r="EL46624" s="325"/>
    </row>
    <row r="46625" spans="56:142" x14ac:dyDescent="0.2">
      <c r="BD46625" s="325"/>
      <c r="EL46625" s="325"/>
    </row>
    <row r="46626" spans="56:142" x14ac:dyDescent="0.2">
      <c r="BD46626" s="325"/>
      <c r="EL46626" s="325"/>
    </row>
    <row r="46627" spans="56:142" x14ac:dyDescent="0.2">
      <c r="BD46627" s="325"/>
      <c r="EL46627" s="325"/>
    </row>
    <row r="46628" spans="56:142" x14ac:dyDescent="0.2">
      <c r="BD46628" s="325"/>
      <c r="EL46628" s="325"/>
    </row>
    <row r="46629" spans="56:142" x14ac:dyDescent="0.2">
      <c r="BD46629" s="325"/>
      <c r="EL46629" s="325"/>
    </row>
    <row r="46630" spans="56:142" x14ac:dyDescent="0.2">
      <c r="BD46630" s="325"/>
      <c r="EL46630" s="325"/>
    </row>
    <row r="46631" spans="56:142" x14ac:dyDescent="0.2">
      <c r="BD46631" s="325"/>
      <c r="EL46631" s="325"/>
    </row>
    <row r="46632" spans="56:142" x14ac:dyDescent="0.2">
      <c r="BD46632" s="325"/>
      <c r="EL46632" s="325"/>
    </row>
    <row r="46633" spans="56:142" x14ac:dyDescent="0.2">
      <c r="BD46633" s="325"/>
      <c r="EL46633" s="325"/>
    </row>
    <row r="46634" spans="56:142" x14ac:dyDescent="0.2">
      <c r="BD46634" s="325"/>
      <c r="EL46634" s="325"/>
    </row>
    <row r="46635" spans="56:142" x14ac:dyDescent="0.2">
      <c r="BD46635" s="325"/>
      <c r="EL46635" s="325"/>
    </row>
    <row r="46636" spans="56:142" x14ac:dyDescent="0.2">
      <c r="BD46636" s="325"/>
      <c r="EL46636" s="325"/>
    </row>
    <row r="46637" spans="56:142" x14ac:dyDescent="0.2">
      <c r="BD46637" s="325"/>
      <c r="EL46637" s="325"/>
    </row>
    <row r="46638" spans="56:142" x14ac:dyDescent="0.2">
      <c r="BD46638" s="325"/>
      <c r="EL46638" s="325"/>
    </row>
    <row r="46639" spans="56:142" x14ac:dyDescent="0.2">
      <c r="BD46639" s="325"/>
      <c r="EL46639" s="325"/>
    </row>
    <row r="46640" spans="56:142" x14ac:dyDescent="0.2">
      <c r="BD46640" s="325"/>
      <c r="EL46640" s="325"/>
    </row>
    <row r="46641" spans="56:142" x14ac:dyDescent="0.2">
      <c r="BD46641" s="325"/>
      <c r="EL46641" s="325"/>
    </row>
    <row r="46642" spans="56:142" x14ac:dyDescent="0.2">
      <c r="BD46642" s="325"/>
      <c r="EL46642" s="325"/>
    </row>
    <row r="46643" spans="56:142" x14ac:dyDescent="0.2">
      <c r="BD46643" s="325"/>
      <c r="EL46643" s="325"/>
    </row>
    <row r="46644" spans="56:142" x14ac:dyDescent="0.2">
      <c r="BD46644" s="325"/>
      <c r="EL46644" s="325"/>
    </row>
    <row r="46645" spans="56:142" x14ac:dyDescent="0.2">
      <c r="BD46645" s="325"/>
      <c r="EL46645" s="325"/>
    </row>
    <row r="46646" spans="56:142" x14ac:dyDescent="0.2">
      <c r="BD46646" s="325"/>
      <c r="EL46646" s="325"/>
    </row>
    <row r="46647" spans="56:142" x14ac:dyDescent="0.2">
      <c r="BD46647" s="325"/>
      <c r="EL46647" s="325"/>
    </row>
    <row r="46648" spans="56:142" x14ac:dyDescent="0.2">
      <c r="BD46648" s="325"/>
      <c r="EL46648" s="325"/>
    </row>
    <row r="46649" spans="56:142" x14ac:dyDescent="0.2">
      <c r="BD46649" s="325"/>
      <c r="EL46649" s="325"/>
    </row>
    <row r="46650" spans="56:142" x14ac:dyDescent="0.2">
      <c r="BD46650" s="325"/>
      <c r="EL46650" s="325"/>
    </row>
    <row r="46651" spans="56:142" x14ac:dyDescent="0.2">
      <c r="BD46651" s="325"/>
      <c r="EL46651" s="325"/>
    </row>
    <row r="46652" spans="56:142" x14ac:dyDescent="0.2">
      <c r="BD46652" s="325"/>
      <c r="EL46652" s="325"/>
    </row>
    <row r="46653" spans="56:142" x14ac:dyDescent="0.2">
      <c r="BD46653" s="325"/>
      <c r="EL46653" s="325"/>
    </row>
    <row r="46654" spans="56:142" x14ac:dyDescent="0.2">
      <c r="BD46654" s="325"/>
      <c r="EL46654" s="325"/>
    </row>
    <row r="46655" spans="56:142" x14ac:dyDescent="0.2">
      <c r="BD46655" s="325"/>
      <c r="EL46655" s="325"/>
    </row>
    <row r="46656" spans="56:142" x14ac:dyDescent="0.2">
      <c r="BD46656" s="325"/>
      <c r="EL46656" s="325"/>
    </row>
    <row r="46657" spans="56:142" x14ac:dyDescent="0.2">
      <c r="BD46657" s="325"/>
      <c r="EL46657" s="325"/>
    </row>
    <row r="46658" spans="56:142" x14ac:dyDescent="0.2">
      <c r="BD46658" s="325"/>
      <c r="EL46658" s="325"/>
    </row>
    <row r="46659" spans="56:142" x14ac:dyDescent="0.2">
      <c r="BD46659" s="325"/>
      <c r="EL46659" s="325"/>
    </row>
    <row r="46660" spans="56:142" x14ac:dyDescent="0.2">
      <c r="BD46660" s="325"/>
      <c r="EL46660" s="325"/>
    </row>
    <row r="46661" spans="56:142" x14ac:dyDescent="0.2">
      <c r="BD46661" s="325"/>
      <c r="EL46661" s="325"/>
    </row>
    <row r="46662" spans="56:142" x14ac:dyDescent="0.2">
      <c r="BD46662" s="325"/>
      <c r="EL46662" s="325"/>
    </row>
    <row r="46663" spans="56:142" x14ac:dyDescent="0.2">
      <c r="BD46663" s="325"/>
      <c r="EL46663" s="325"/>
    </row>
    <row r="46664" spans="56:142" x14ac:dyDescent="0.2">
      <c r="BD46664" s="325"/>
      <c r="EL46664" s="325"/>
    </row>
    <row r="46665" spans="56:142" x14ac:dyDescent="0.2">
      <c r="BD46665" s="325"/>
      <c r="EL46665" s="325"/>
    </row>
    <row r="46666" spans="56:142" x14ac:dyDescent="0.2">
      <c r="BD46666" s="325"/>
      <c r="EL46666" s="325"/>
    </row>
    <row r="46667" spans="56:142" x14ac:dyDescent="0.2">
      <c r="BD46667" s="325"/>
      <c r="EL46667" s="325"/>
    </row>
    <row r="46668" spans="56:142" x14ac:dyDescent="0.2">
      <c r="BD46668" s="325"/>
      <c r="EL46668" s="325"/>
    </row>
    <row r="46669" spans="56:142" x14ac:dyDescent="0.2">
      <c r="BD46669" s="325"/>
      <c r="EL46669" s="325"/>
    </row>
    <row r="46670" spans="56:142" x14ac:dyDescent="0.2">
      <c r="BD46670" s="325"/>
      <c r="EL46670" s="325"/>
    </row>
    <row r="46671" spans="56:142" x14ac:dyDescent="0.2">
      <c r="BD46671" s="325"/>
      <c r="EL46671" s="325"/>
    </row>
    <row r="46672" spans="56:142" x14ac:dyDescent="0.2">
      <c r="BD46672" s="325"/>
      <c r="EL46672" s="325"/>
    </row>
    <row r="46673" spans="56:142" x14ac:dyDescent="0.2">
      <c r="BD46673" s="325"/>
      <c r="EL46673" s="325"/>
    </row>
    <row r="46674" spans="56:142" x14ac:dyDescent="0.2">
      <c r="BD46674" s="325"/>
      <c r="EL46674" s="325"/>
    </row>
    <row r="46675" spans="56:142" x14ac:dyDescent="0.2">
      <c r="BD46675" s="325"/>
      <c r="EL46675" s="325"/>
    </row>
    <row r="46676" spans="56:142" x14ac:dyDescent="0.2">
      <c r="BD46676" s="325"/>
      <c r="EL46676" s="325"/>
    </row>
    <row r="46677" spans="56:142" x14ac:dyDescent="0.2">
      <c r="BD46677" s="325"/>
      <c r="EL46677" s="325"/>
    </row>
    <row r="46678" spans="56:142" x14ac:dyDescent="0.2">
      <c r="BD46678" s="325"/>
      <c r="EL46678" s="325"/>
    </row>
    <row r="46679" spans="56:142" x14ac:dyDescent="0.2">
      <c r="BD46679" s="325"/>
      <c r="EL46679" s="325"/>
    </row>
    <row r="46680" spans="56:142" x14ac:dyDescent="0.2">
      <c r="BD46680" s="325"/>
      <c r="EL46680" s="325"/>
    </row>
    <row r="46681" spans="56:142" x14ac:dyDescent="0.2">
      <c r="BD46681" s="325"/>
      <c r="EL46681" s="325"/>
    </row>
    <row r="46682" spans="56:142" x14ac:dyDescent="0.2">
      <c r="BD46682" s="325"/>
      <c r="EL46682" s="325"/>
    </row>
    <row r="46683" spans="56:142" x14ac:dyDescent="0.2">
      <c r="BD46683" s="325"/>
      <c r="EL46683" s="325"/>
    </row>
    <row r="46684" spans="56:142" x14ac:dyDescent="0.2">
      <c r="BD46684" s="325"/>
      <c r="EL46684" s="325"/>
    </row>
    <row r="46685" spans="56:142" x14ac:dyDescent="0.2">
      <c r="BD46685" s="325"/>
      <c r="EL46685" s="325"/>
    </row>
    <row r="46686" spans="56:142" x14ac:dyDescent="0.2">
      <c r="BD46686" s="325"/>
      <c r="EL46686" s="325"/>
    </row>
    <row r="46687" spans="56:142" x14ac:dyDescent="0.2">
      <c r="BD46687" s="325"/>
      <c r="EL46687" s="325"/>
    </row>
    <row r="46688" spans="56:142" x14ac:dyDescent="0.2">
      <c r="BD46688" s="325"/>
      <c r="EL46688" s="325"/>
    </row>
    <row r="46689" spans="56:142" x14ac:dyDescent="0.2">
      <c r="BD46689" s="325"/>
      <c r="EL46689" s="325"/>
    </row>
    <row r="46690" spans="56:142" x14ac:dyDescent="0.2">
      <c r="BD46690" s="325"/>
      <c r="EL46690" s="325"/>
    </row>
    <row r="46691" spans="56:142" x14ac:dyDescent="0.2">
      <c r="BD46691" s="325"/>
      <c r="EL46691" s="325"/>
    </row>
    <row r="46692" spans="56:142" x14ac:dyDescent="0.2">
      <c r="BD46692" s="325"/>
      <c r="EL46692" s="325"/>
    </row>
    <row r="46693" spans="56:142" x14ac:dyDescent="0.2">
      <c r="BD46693" s="325"/>
      <c r="EL46693" s="325"/>
    </row>
    <row r="46694" spans="56:142" x14ac:dyDescent="0.2">
      <c r="BD46694" s="325"/>
      <c r="EL46694" s="325"/>
    </row>
    <row r="46695" spans="56:142" x14ac:dyDescent="0.2">
      <c r="BD46695" s="325"/>
      <c r="EL46695" s="325"/>
    </row>
    <row r="46696" spans="56:142" x14ac:dyDescent="0.2">
      <c r="BD46696" s="325"/>
      <c r="EL46696" s="325"/>
    </row>
    <row r="46697" spans="56:142" x14ac:dyDescent="0.2">
      <c r="BD46697" s="325"/>
      <c r="EL46697" s="325"/>
    </row>
    <row r="46698" spans="56:142" x14ac:dyDescent="0.2">
      <c r="BD46698" s="325"/>
      <c r="EL46698" s="325"/>
    </row>
    <row r="46699" spans="56:142" x14ac:dyDescent="0.2">
      <c r="BD46699" s="325"/>
      <c r="EL46699" s="325"/>
    </row>
    <row r="46700" spans="56:142" x14ac:dyDescent="0.2">
      <c r="BD46700" s="325"/>
      <c r="EL46700" s="325"/>
    </row>
    <row r="46701" spans="56:142" x14ac:dyDescent="0.2">
      <c r="BD46701" s="325"/>
      <c r="EL46701" s="325"/>
    </row>
    <row r="46702" spans="56:142" x14ac:dyDescent="0.2">
      <c r="BD46702" s="325"/>
      <c r="EL46702" s="325"/>
    </row>
    <row r="46703" spans="56:142" x14ac:dyDescent="0.2">
      <c r="BD46703" s="325"/>
      <c r="EL46703" s="325"/>
    </row>
    <row r="46704" spans="56:142" x14ac:dyDescent="0.2">
      <c r="BD46704" s="325"/>
      <c r="EL46704" s="325"/>
    </row>
    <row r="46705" spans="56:142" x14ac:dyDescent="0.2">
      <c r="BD46705" s="325"/>
      <c r="EL46705" s="325"/>
    </row>
    <row r="46706" spans="56:142" x14ac:dyDescent="0.2">
      <c r="BD46706" s="325"/>
      <c r="EL46706" s="325"/>
    </row>
    <row r="46707" spans="56:142" x14ac:dyDescent="0.2">
      <c r="BD46707" s="325"/>
      <c r="EL46707" s="325"/>
    </row>
    <row r="46708" spans="56:142" x14ac:dyDescent="0.2">
      <c r="BD46708" s="325"/>
      <c r="EL46708" s="325"/>
    </row>
    <row r="46709" spans="56:142" x14ac:dyDescent="0.2">
      <c r="BD46709" s="325"/>
      <c r="EL46709" s="325"/>
    </row>
    <row r="46710" spans="56:142" x14ac:dyDescent="0.2">
      <c r="BD46710" s="325"/>
      <c r="EL46710" s="325"/>
    </row>
    <row r="46711" spans="56:142" x14ac:dyDescent="0.2">
      <c r="BD46711" s="325"/>
      <c r="EL46711" s="325"/>
    </row>
    <row r="46712" spans="56:142" x14ac:dyDescent="0.2">
      <c r="BD46712" s="325"/>
      <c r="EL46712" s="325"/>
    </row>
    <row r="46713" spans="56:142" x14ac:dyDescent="0.2">
      <c r="BD46713" s="325"/>
      <c r="EL46713" s="325"/>
    </row>
    <row r="46714" spans="56:142" x14ac:dyDescent="0.2">
      <c r="BD46714" s="325"/>
      <c r="EL46714" s="325"/>
    </row>
    <row r="46715" spans="56:142" x14ac:dyDescent="0.2">
      <c r="BD46715" s="325"/>
      <c r="EL46715" s="325"/>
    </row>
    <row r="46716" spans="56:142" x14ac:dyDescent="0.2">
      <c r="BD46716" s="325"/>
      <c r="EL46716" s="325"/>
    </row>
    <row r="46717" spans="56:142" x14ac:dyDescent="0.2">
      <c r="BD46717" s="325"/>
      <c r="EL46717" s="325"/>
    </row>
    <row r="46718" spans="56:142" x14ac:dyDescent="0.2">
      <c r="BD46718" s="325"/>
      <c r="EL46718" s="325"/>
    </row>
    <row r="46719" spans="56:142" x14ac:dyDescent="0.2">
      <c r="BD46719" s="325"/>
      <c r="EL46719" s="325"/>
    </row>
    <row r="46720" spans="56:142" x14ac:dyDescent="0.2">
      <c r="BD46720" s="325"/>
      <c r="EL46720" s="325"/>
    </row>
    <row r="46721" spans="56:142" x14ac:dyDescent="0.2">
      <c r="BD46721" s="325"/>
      <c r="EL46721" s="325"/>
    </row>
    <row r="46722" spans="56:142" x14ac:dyDescent="0.2">
      <c r="BD46722" s="325"/>
      <c r="EL46722" s="325"/>
    </row>
    <row r="46723" spans="56:142" x14ac:dyDescent="0.2">
      <c r="BD46723" s="325"/>
      <c r="EL46723" s="325"/>
    </row>
    <row r="46724" spans="56:142" x14ac:dyDescent="0.2">
      <c r="BD46724" s="325"/>
      <c r="EL46724" s="325"/>
    </row>
    <row r="46725" spans="56:142" x14ac:dyDescent="0.2">
      <c r="BD46725" s="325"/>
      <c r="EL46725" s="325"/>
    </row>
    <row r="46726" spans="56:142" x14ac:dyDescent="0.2">
      <c r="BD46726" s="325"/>
      <c r="EL46726" s="325"/>
    </row>
    <row r="46727" spans="56:142" x14ac:dyDescent="0.2">
      <c r="BD46727" s="325"/>
      <c r="EL46727" s="325"/>
    </row>
    <row r="46728" spans="56:142" x14ac:dyDescent="0.2">
      <c r="BD46728" s="325"/>
      <c r="EL46728" s="325"/>
    </row>
    <row r="46729" spans="56:142" x14ac:dyDescent="0.2">
      <c r="BD46729" s="325"/>
      <c r="EL46729" s="325"/>
    </row>
    <row r="46730" spans="56:142" x14ac:dyDescent="0.2">
      <c r="BD46730" s="325"/>
      <c r="EL46730" s="325"/>
    </row>
    <row r="46731" spans="56:142" x14ac:dyDescent="0.2">
      <c r="BD46731" s="325"/>
      <c r="EL46731" s="325"/>
    </row>
    <row r="46732" spans="56:142" x14ac:dyDescent="0.2">
      <c r="BD46732" s="325"/>
      <c r="EL46732" s="325"/>
    </row>
    <row r="46733" spans="56:142" x14ac:dyDescent="0.2">
      <c r="BD46733" s="325"/>
      <c r="EL46733" s="325"/>
    </row>
    <row r="46734" spans="56:142" x14ac:dyDescent="0.2">
      <c r="BD46734" s="325"/>
      <c r="EL46734" s="325"/>
    </row>
    <row r="46735" spans="56:142" x14ac:dyDescent="0.2">
      <c r="BD46735" s="325"/>
      <c r="EL46735" s="325"/>
    </row>
    <row r="46736" spans="56:142" x14ac:dyDescent="0.2">
      <c r="BD46736" s="325"/>
      <c r="EL46736" s="325"/>
    </row>
    <row r="46737" spans="56:142" x14ac:dyDescent="0.2">
      <c r="BD46737" s="325"/>
      <c r="EL46737" s="325"/>
    </row>
    <row r="46738" spans="56:142" x14ac:dyDescent="0.2">
      <c r="BD46738" s="325"/>
      <c r="EL46738" s="325"/>
    </row>
    <row r="46739" spans="56:142" x14ac:dyDescent="0.2">
      <c r="BD46739" s="325"/>
      <c r="EL46739" s="325"/>
    </row>
    <row r="46740" spans="56:142" x14ac:dyDescent="0.2">
      <c r="BD46740" s="325"/>
      <c r="EL46740" s="325"/>
    </row>
    <row r="46741" spans="56:142" x14ac:dyDescent="0.2">
      <c r="BD46741" s="325"/>
      <c r="EL46741" s="325"/>
    </row>
    <row r="46742" spans="56:142" x14ac:dyDescent="0.2">
      <c r="BD46742" s="325"/>
      <c r="EL46742" s="325"/>
    </row>
    <row r="46743" spans="56:142" x14ac:dyDescent="0.2">
      <c r="BD46743" s="325"/>
      <c r="EL46743" s="325"/>
    </row>
    <row r="46744" spans="56:142" x14ac:dyDescent="0.2">
      <c r="BD46744" s="325"/>
      <c r="EL46744" s="325"/>
    </row>
    <row r="46745" spans="56:142" x14ac:dyDescent="0.2">
      <c r="BD46745" s="325"/>
      <c r="EL46745" s="325"/>
    </row>
    <row r="46746" spans="56:142" x14ac:dyDescent="0.2">
      <c r="BD46746" s="325"/>
      <c r="EL46746" s="325"/>
    </row>
    <row r="46747" spans="56:142" x14ac:dyDescent="0.2">
      <c r="BD46747" s="325"/>
      <c r="EL46747" s="325"/>
    </row>
    <row r="46748" spans="56:142" x14ac:dyDescent="0.2">
      <c r="BD46748" s="325"/>
      <c r="EL46748" s="325"/>
    </row>
    <row r="46749" spans="56:142" x14ac:dyDescent="0.2">
      <c r="BD46749" s="325"/>
      <c r="EL46749" s="325"/>
    </row>
    <row r="46750" spans="56:142" x14ac:dyDescent="0.2">
      <c r="BD46750" s="325"/>
      <c r="EL46750" s="325"/>
    </row>
    <row r="46751" spans="56:142" x14ac:dyDescent="0.2">
      <c r="BD46751" s="325"/>
      <c r="EL46751" s="325"/>
    </row>
    <row r="46752" spans="56:142" x14ac:dyDescent="0.2">
      <c r="BD46752" s="325"/>
      <c r="EL46752" s="325"/>
    </row>
    <row r="46753" spans="56:142" x14ac:dyDescent="0.2">
      <c r="BD46753" s="325"/>
      <c r="EL46753" s="325"/>
    </row>
    <row r="46754" spans="56:142" x14ac:dyDescent="0.2">
      <c r="BD46754" s="325"/>
      <c r="EL46754" s="325"/>
    </row>
    <row r="46755" spans="56:142" x14ac:dyDescent="0.2">
      <c r="BD46755" s="325"/>
      <c r="EL46755" s="325"/>
    </row>
    <row r="46756" spans="56:142" x14ac:dyDescent="0.2">
      <c r="BD46756" s="325"/>
      <c r="EL46756" s="325"/>
    </row>
    <row r="46757" spans="56:142" x14ac:dyDescent="0.2">
      <c r="BD46757" s="325"/>
      <c r="EL46757" s="325"/>
    </row>
    <row r="46758" spans="56:142" x14ac:dyDescent="0.2">
      <c r="BD46758" s="325"/>
      <c r="EL46758" s="325"/>
    </row>
    <row r="46759" spans="56:142" x14ac:dyDescent="0.2">
      <c r="BD46759" s="325"/>
      <c r="EL46759" s="325"/>
    </row>
    <row r="46760" spans="56:142" x14ac:dyDescent="0.2">
      <c r="BD46760" s="325"/>
      <c r="EL46760" s="325"/>
    </row>
    <row r="46761" spans="56:142" x14ac:dyDescent="0.2">
      <c r="BD46761" s="325"/>
      <c r="EL46761" s="325"/>
    </row>
    <row r="46762" spans="56:142" x14ac:dyDescent="0.2">
      <c r="BD46762" s="325"/>
      <c r="EL46762" s="325"/>
    </row>
    <row r="46763" spans="56:142" x14ac:dyDescent="0.2">
      <c r="BD46763" s="325"/>
      <c r="EL46763" s="325"/>
    </row>
    <row r="46764" spans="56:142" x14ac:dyDescent="0.2">
      <c r="BD46764" s="325"/>
      <c r="EL46764" s="325"/>
    </row>
    <row r="46765" spans="56:142" x14ac:dyDescent="0.2">
      <c r="BD46765" s="325"/>
      <c r="EL46765" s="325"/>
    </row>
    <row r="46766" spans="56:142" x14ac:dyDescent="0.2">
      <c r="BD46766" s="325"/>
      <c r="EL46766" s="325"/>
    </row>
    <row r="46767" spans="56:142" x14ac:dyDescent="0.2">
      <c r="BD46767" s="325"/>
      <c r="EL46767" s="325"/>
    </row>
    <row r="46768" spans="56:142" x14ac:dyDescent="0.2">
      <c r="BD46768" s="325"/>
      <c r="EL46768" s="325"/>
    </row>
    <row r="46769" spans="56:142" x14ac:dyDescent="0.2">
      <c r="BD46769" s="325"/>
      <c r="EL46769" s="325"/>
    </row>
    <row r="46770" spans="56:142" x14ac:dyDescent="0.2">
      <c r="BD46770" s="325"/>
      <c r="EL46770" s="325"/>
    </row>
    <row r="46771" spans="56:142" x14ac:dyDescent="0.2">
      <c r="BD46771" s="325"/>
      <c r="EL46771" s="325"/>
    </row>
    <row r="46772" spans="56:142" x14ac:dyDescent="0.2">
      <c r="BD46772" s="325"/>
      <c r="EL46772" s="325"/>
    </row>
    <row r="46773" spans="56:142" x14ac:dyDescent="0.2">
      <c r="BD46773" s="325"/>
      <c r="EL46773" s="325"/>
    </row>
    <row r="46774" spans="56:142" x14ac:dyDescent="0.2">
      <c r="BD46774" s="325"/>
      <c r="EL46774" s="325"/>
    </row>
    <row r="46775" spans="56:142" x14ac:dyDescent="0.2">
      <c r="BD46775" s="325"/>
      <c r="EL46775" s="325"/>
    </row>
    <row r="46776" spans="56:142" x14ac:dyDescent="0.2">
      <c r="BD46776" s="325"/>
      <c r="EL46776" s="325"/>
    </row>
    <row r="46777" spans="56:142" x14ac:dyDescent="0.2">
      <c r="BD46777" s="325"/>
      <c r="EL46777" s="325"/>
    </row>
    <row r="46778" spans="56:142" x14ac:dyDescent="0.2">
      <c r="BD46778" s="325"/>
      <c r="EL46778" s="325"/>
    </row>
    <row r="46779" spans="56:142" x14ac:dyDescent="0.2">
      <c r="BD46779" s="325"/>
      <c r="EL46779" s="325"/>
    </row>
    <row r="46780" spans="56:142" x14ac:dyDescent="0.2">
      <c r="BD46780" s="325"/>
      <c r="EL46780" s="325"/>
    </row>
    <row r="46781" spans="56:142" x14ac:dyDescent="0.2">
      <c r="BD46781" s="325"/>
      <c r="EL46781" s="325"/>
    </row>
    <row r="46782" spans="56:142" x14ac:dyDescent="0.2">
      <c r="BD46782" s="325"/>
      <c r="EL46782" s="325"/>
    </row>
    <row r="46783" spans="56:142" x14ac:dyDescent="0.2">
      <c r="BD46783" s="325"/>
      <c r="EL46783" s="325"/>
    </row>
    <row r="46784" spans="56:142" x14ac:dyDescent="0.2">
      <c r="BD46784" s="325"/>
      <c r="EL46784" s="325"/>
    </row>
    <row r="46785" spans="56:142" x14ac:dyDescent="0.2">
      <c r="BD46785" s="325"/>
      <c r="EL46785" s="325"/>
    </row>
    <row r="46786" spans="56:142" x14ac:dyDescent="0.2">
      <c r="BD46786" s="325"/>
      <c r="EL46786" s="325"/>
    </row>
    <row r="46787" spans="56:142" x14ac:dyDescent="0.2">
      <c r="BD46787" s="325"/>
      <c r="EL46787" s="325"/>
    </row>
    <row r="46788" spans="56:142" x14ac:dyDescent="0.2">
      <c r="BD46788" s="325"/>
      <c r="EL46788" s="325"/>
    </row>
    <row r="46789" spans="56:142" x14ac:dyDescent="0.2">
      <c r="BD46789" s="325"/>
      <c r="EL46789" s="325"/>
    </row>
    <row r="46790" spans="56:142" x14ac:dyDescent="0.2">
      <c r="BD46790" s="325"/>
      <c r="EL46790" s="325"/>
    </row>
    <row r="46791" spans="56:142" x14ac:dyDescent="0.2">
      <c r="BD46791" s="325"/>
      <c r="EL46791" s="325"/>
    </row>
    <row r="46792" spans="56:142" x14ac:dyDescent="0.2">
      <c r="BD46792" s="325"/>
      <c r="EL46792" s="325"/>
    </row>
    <row r="46793" spans="56:142" x14ac:dyDescent="0.2">
      <c r="BD46793" s="325"/>
      <c r="EL46793" s="325"/>
    </row>
    <row r="46794" spans="56:142" x14ac:dyDescent="0.2">
      <c r="BD46794" s="325"/>
      <c r="EL46794" s="325"/>
    </row>
    <row r="46795" spans="56:142" x14ac:dyDescent="0.2">
      <c r="BD46795" s="325"/>
      <c r="EL46795" s="325"/>
    </row>
    <row r="46796" spans="56:142" x14ac:dyDescent="0.2">
      <c r="BD46796" s="325"/>
      <c r="EL46796" s="325"/>
    </row>
    <row r="46797" spans="56:142" x14ac:dyDescent="0.2">
      <c r="BD46797" s="325"/>
      <c r="EL46797" s="325"/>
    </row>
    <row r="46798" spans="56:142" x14ac:dyDescent="0.2">
      <c r="BD46798" s="325"/>
      <c r="EL46798" s="325"/>
    </row>
    <row r="46799" spans="56:142" x14ac:dyDescent="0.2">
      <c r="BD46799" s="325"/>
      <c r="EL46799" s="325"/>
    </row>
    <row r="46800" spans="56:142" x14ac:dyDescent="0.2">
      <c r="BD46800" s="325"/>
      <c r="EL46800" s="325"/>
    </row>
    <row r="46801" spans="56:142" x14ac:dyDescent="0.2">
      <c r="BD46801" s="325"/>
      <c r="EL46801" s="325"/>
    </row>
    <row r="46802" spans="56:142" x14ac:dyDescent="0.2">
      <c r="BD46802" s="325"/>
      <c r="EL46802" s="325"/>
    </row>
    <row r="46803" spans="56:142" x14ac:dyDescent="0.2">
      <c r="BD46803" s="325"/>
      <c r="EL46803" s="325"/>
    </row>
    <row r="46804" spans="56:142" x14ac:dyDescent="0.2">
      <c r="BD46804" s="325"/>
      <c r="EL46804" s="325"/>
    </row>
    <row r="46805" spans="56:142" x14ac:dyDescent="0.2">
      <c r="BD46805" s="325"/>
      <c r="EL46805" s="325"/>
    </row>
    <row r="46806" spans="56:142" x14ac:dyDescent="0.2">
      <c r="BD46806" s="325"/>
      <c r="EL46806" s="325"/>
    </row>
    <row r="46807" spans="56:142" x14ac:dyDescent="0.2">
      <c r="BD46807" s="325"/>
      <c r="EL46807" s="325"/>
    </row>
    <row r="46808" spans="56:142" x14ac:dyDescent="0.2">
      <c r="BD46808" s="325"/>
      <c r="EL46808" s="325"/>
    </row>
    <row r="46809" spans="56:142" x14ac:dyDescent="0.2">
      <c r="BD46809" s="325"/>
      <c r="EL46809" s="325"/>
    </row>
    <row r="46810" spans="56:142" x14ac:dyDescent="0.2">
      <c r="BD46810" s="325"/>
      <c r="EL46810" s="325"/>
    </row>
    <row r="46811" spans="56:142" x14ac:dyDescent="0.2">
      <c r="BD46811" s="325"/>
      <c r="EL46811" s="325"/>
    </row>
    <row r="46812" spans="56:142" x14ac:dyDescent="0.2">
      <c r="BD46812" s="325"/>
      <c r="EL46812" s="325"/>
    </row>
    <row r="46813" spans="56:142" x14ac:dyDescent="0.2">
      <c r="BD46813" s="325"/>
      <c r="EL46813" s="325"/>
    </row>
    <row r="46814" spans="56:142" x14ac:dyDescent="0.2">
      <c r="BD46814" s="325"/>
      <c r="EL46814" s="325"/>
    </row>
    <row r="46815" spans="56:142" x14ac:dyDescent="0.2">
      <c r="BD46815" s="325"/>
      <c r="EL46815" s="325"/>
    </row>
    <row r="46816" spans="56:142" x14ac:dyDescent="0.2">
      <c r="BD46816" s="325"/>
      <c r="EL46816" s="325"/>
    </row>
    <row r="46817" spans="56:142" x14ac:dyDescent="0.2">
      <c r="BD46817" s="325"/>
      <c r="EL46817" s="325"/>
    </row>
    <row r="46818" spans="56:142" x14ac:dyDescent="0.2">
      <c r="BD46818" s="325"/>
      <c r="EL46818" s="325"/>
    </row>
    <row r="46819" spans="56:142" x14ac:dyDescent="0.2">
      <c r="BD46819" s="325"/>
      <c r="EL46819" s="325"/>
    </row>
    <row r="46820" spans="56:142" x14ac:dyDescent="0.2">
      <c r="BD46820" s="325"/>
      <c r="EL46820" s="325"/>
    </row>
    <row r="46821" spans="56:142" x14ac:dyDescent="0.2">
      <c r="BD46821" s="325"/>
      <c r="EL46821" s="325"/>
    </row>
    <row r="46822" spans="56:142" x14ac:dyDescent="0.2">
      <c r="BD46822" s="325"/>
      <c r="EL46822" s="325"/>
    </row>
    <row r="46823" spans="56:142" x14ac:dyDescent="0.2">
      <c r="BD46823" s="325"/>
      <c r="EL46823" s="325"/>
    </row>
    <row r="46824" spans="56:142" x14ac:dyDescent="0.2">
      <c r="BD46824" s="325"/>
      <c r="EL46824" s="325"/>
    </row>
    <row r="46825" spans="56:142" x14ac:dyDescent="0.2">
      <c r="BD46825" s="325"/>
      <c r="EL46825" s="325"/>
    </row>
    <row r="46826" spans="56:142" x14ac:dyDescent="0.2">
      <c r="BD46826" s="325"/>
      <c r="EL46826" s="325"/>
    </row>
    <row r="46827" spans="56:142" x14ac:dyDescent="0.2">
      <c r="BD46827" s="325"/>
      <c r="EL46827" s="325"/>
    </row>
    <row r="46828" spans="56:142" x14ac:dyDescent="0.2">
      <c r="BD46828" s="325"/>
      <c r="EL46828" s="325"/>
    </row>
    <row r="46829" spans="56:142" x14ac:dyDescent="0.2">
      <c r="BD46829" s="325"/>
      <c r="EL46829" s="325"/>
    </row>
    <row r="46830" spans="56:142" x14ac:dyDescent="0.2">
      <c r="BD46830" s="325"/>
      <c r="EL46830" s="325"/>
    </row>
    <row r="46831" spans="56:142" x14ac:dyDescent="0.2">
      <c r="BD46831" s="325"/>
      <c r="EL46831" s="325"/>
    </row>
    <row r="46832" spans="56:142" x14ac:dyDescent="0.2">
      <c r="BD46832" s="325"/>
      <c r="EL46832" s="325"/>
    </row>
    <row r="46833" spans="56:142" x14ac:dyDescent="0.2">
      <c r="BD46833" s="325"/>
      <c r="EL46833" s="325"/>
    </row>
    <row r="46834" spans="56:142" x14ac:dyDescent="0.2">
      <c r="BD46834" s="325"/>
      <c r="EL46834" s="325"/>
    </row>
    <row r="46835" spans="56:142" x14ac:dyDescent="0.2">
      <c r="BD46835" s="325"/>
      <c r="EL46835" s="325"/>
    </row>
    <row r="46836" spans="56:142" x14ac:dyDescent="0.2">
      <c r="BD46836" s="325"/>
      <c r="EL46836" s="325"/>
    </row>
    <row r="46837" spans="56:142" x14ac:dyDescent="0.2">
      <c r="BD46837" s="325"/>
      <c r="EL46837" s="325"/>
    </row>
    <row r="46838" spans="56:142" x14ac:dyDescent="0.2">
      <c r="BD46838" s="325"/>
      <c r="EL46838" s="325"/>
    </row>
    <row r="46839" spans="56:142" x14ac:dyDescent="0.2">
      <c r="BD46839" s="325"/>
      <c r="EL46839" s="325"/>
    </row>
    <row r="46840" spans="56:142" x14ac:dyDescent="0.2">
      <c r="BD46840" s="325"/>
      <c r="EL46840" s="325"/>
    </row>
    <row r="46841" spans="56:142" x14ac:dyDescent="0.2">
      <c r="BD46841" s="325"/>
      <c r="EL46841" s="325"/>
    </row>
    <row r="46842" spans="56:142" x14ac:dyDescent="0.2">
      <c r="BD46842" s="325"/>
      <c r="EL46842" s="325"/>
    </row>
    <row r="46843" spans="56:142" x14ac:dyDescent="0.2">
      <c r="BD46843" s="325"/>
      <c r="EL46843" s="325"/>
    </row>
    <row r="46844" spans="56:142" x14ac:dyDescent="0.2">
      <c r="BD46844" s="325"/>
      <c r="EL46844" s="325"/>
    </row>
    <row r="46845" spans="56:142" x14ac:dyDescent="0.2">
      <c r="BD46845" s="325"/>
      <c r="EL46845" s="325"/>
    </row>
    <row r="46846" spans="56:142" x14ac:dyDescent="0.2">
      <c r="BD46846" s="325"/>
      <c r="EL46846" s="325"/>
    </row>
    <row r="46847" spans="56:142" x14ac:dyDescent="0.2">
      <c r="BD46847" s="325"/>
      <c r="EL46847" s="325"/>
    </row>
    <row r="46848" spans="56:142" x14ac:dyDescent="0.2">
      <c r="BD46848" s="325"/>
      <c r="EL46848" s="325"/>
    </row>
    <row r="46849" spans="56:142" x14ac:dyDescent="0.2">
      <c r="BD46849" s="325"/>
      <c r="EL46849" s="325"/>
    </row>
    <row r="46850" spans="56:142" x14ac:dyDescent="0.2">
      <c r="BD46850" s="325"/>
      <c r="EL46850" s="325"/>
    </row>
    <row r="46851" spans="56:142" x14ac:dyDescent="0.2">
      <c r="BD46851" s="325"/>
      <c r="EL46851" s="325"/>
    </row>
    <row r="46852" spans="56:142" x14ac:dyDescent="0.2">
      <c r="BD46852" s="325"/>
      <c r="EL46852" s="325"/>
    </row>
    <row r="46853" spans="56:142" x14ac:dyDescent="0.2">
      <c r="BD46853" s="325"/>
      <c r="EL46853" s="325"/>
    </row>
    <row r="46854" spans="56:142" x14ac:dyDescent="0.2">
      <c r="BD46854" s="325"/>
      <c r="EL46854" s="325"/>
    </row>
    <row r="46855" spans="56:142" x14ac:dyDescent="0.2">
      <c r="BD46855" s="325"/>
      <c r="EL46855" s="325"/>
    </row>
    <row r="46856" spans="56:142" x14ac:dyDescent="0.2">
      <c r="BD46856" s="325"/>
      <c r="EL46856" s="325"/>
    </row>
    <row r="46857" spans="56:142" x14ac:dyDescent="0.2">
      <c r="BD46857" s="325"/>
      <c r="EL46857" s="325"/>
    </row>
    <row r="46858" spans="56:142" x14ac:dyDescent="0.2">
      <c r="BD46858" s="325"/>
      <c r="EL46858" s="325"/>
    </row>
    <row r="46859" spans="56:142" x14ac:dyDescent="0.2">
      <c r="BD46859" s="325"/>
      <c r="EL46859" s="325"/>
    </row>
    <row r="46860" spans="56:142" x14ac:dyDescent="0.2">
      <c r="BD46860" s="325"/>
      <c r="EL46860" s="325"/>
    </row>
    <row r="46861" spans="56:142" x14ac:dyDescent="0.2">
      <c r="BD46861" s="325"/>
      <c r="EL46861" s="325"/>
    </row>
    <row r="46862" spans="56:142" x14ac:dyDescent="0.2">
      <c r="BD46862" s="325"/>
      <c r="EL46862" s="325"/>
    </row>
    <row r="46863" spans="56:142" x14ac:dyDescent="0.2">
      <c r="BD46863" s="325"/>
      <c r="EL46863" s="325"/>
    </row>
    <row r="46864" spans="56:142" x14ac:dyDescent="0.2">
      <c r="BD46864" s="325"/>
      <c r="EL46864" s="325"/>
    </row>
    <row r="46865" spans="56:142" x14ac:dyDescent="0.2">
      <c r="BD46865" s="325"/>
      <c r="EL46865" s="325"/>
    </row>
    <row r="46866" spans="56:142" x14ac:dyDescent="0.2">
      <c r="BD46866" s="325"/>
      <c r="EL46866" s="325"/>
    </row>
    <row r="46867" spans="56:142" x14ac:dyDescent="0.2">
      <c r="BD46867" s="325"/>
      <c r="EL46867" s="325"/>
    </row>
    <row r="46868" spans="56:142" x14ac:dyDescent="0.2">
      <c r="BD46868" s="325"/>
      <c r="EL46868" s="325"/>
    </row>
    <row r="46869" spans="56:142" x14ac:dyDescent="0.2">
      <c r="BD46869" s="325"/>
      <c r="EL46869" s="325"/>
    </row>
    <row r="46870" spans="56:142" x14ac:dyDescent="0.2">
      <c r="BD46870" s="325"/>
      <c r="EL46870" s="325"/>
    </row>
    <row r="46871" spans="56:142" x14ac:dyDescent="0.2">
      <c r="BD46871" s="325"/>
      <c r="EL46871" s="325"/>
    </row>
    <row r="46872" spans="56:142" x14ac:dyDescent="0.2">
      <c r="BD46872" s="325"/>
      <c r="EL46872" s="325"/>
    </row>
    <row r="46873" spans="56:142" x14ac:dyDescent="0.2">
      <c r="BD46873" s="325"/>
      <c r="EL46873" s="325"/>
    </row>
    <row r="46874" spans="56:142" x14ac:dyDescent="0.2">
      <c r="BD46874" s="325"/>
      <c r="EL46874" s="325"/>
    </row>
    <row r="46875" spans="56:142" x14ac:dyDescent="0.2">
      <c r="BD46875" s="325"/>
      <c r="EL46875" s="325"/>
    </row>
    <row r="46876" spans="56:142" x14ac:dyDescent="0.2">
      <c r="BD46876" s="325"/>
      <c r="EL46876" s="325"/>
    </row>
    <row r="46877" spans="56:142" x14ac:dyDescent="0.2">
      <c r="BD46877" s="325"/>
      <c r="EL46877" s="325"/>
    </row>
    <row r="46878" spans="56:142" x14ac:dyDescent="0.2">
      <c r="BD46878" s="325"/>
      <c r="EL46878" s="325"/>
    </row>
    <row r="46879" spans="56:142" x14ac:dyDescent="0.2">
      <c r="BD46879" s="325"/>
      <c r="EL46879" s="325"/>
    </row>
    <row r="46880" spans="56:142" x14ac:dyDescent="0.2">
      <c r="BD46880" s="325"/>
      <c r="EL46880" s="325"/>
    </row>
    <row r="46881" spans="56:142" x14ac:dyDescent="0.2">
      <c r="BD46881" s="325"/>
      <c r="EL46881" s="325"/>
    </row>
    <row r="46882" spans="56:142" x14ac:dyDescent="0.2">
      <c r="BD46882" s="325"/>
      <c r="EL46882" s="325"/>
    </row>
    <row r="46883" spans="56:142" x14ac:dyDescent="0.2">
      <c r="BD46883" s="325"/>
      <c r="EL46883" s="325"/>
    </row>
    <row r="46884" spans="56:142" x14ac:dyDescent="0.2">
      <c r="BD46884" s="325"/>
      <c r="EL46884" s="325"/>
    </row>
    <row r="46885" spans="56:142" x14ac:dyDescent="0.2">
      <c r="BD46885" s="325"/>
      <c r="EL46885" s="325"/>
    </row>
    <row r="46886" spans="56:142" x14ac:dyDescent="0.2">
      <c r="BD46886" s="325"/>
      <c r="EL46886" s="325"/>
    </row>
    <row r="46887" spans="56:142" x14ac:dyDescent="0.2">
      <c r="BD46887" s="325"/>
      <c r="EL46887" s="325"/>
    </row>
    <row r="46888" spans="56:142" x14ac:dyDescent="0.2">
      <c r="BD46888" s="325"/>
      <c r="EL46888" s="325"/>
    </row>
    <row r="46889" spans="56:142" x14ac:dyDescent="0.2">
      <c r="BD46889" s="325"/>
      <c r="EL46889" s="325"/>
    </row>
    <row r="46890" spans="56:142" x14ac:dyDescent="0.2">
      <c r="BD46890" s="325"/>
      <c r="EL46890" s="325"/>
    </row>
    <row r="46891" spans="56:142" x14ac:dyDescent="0.2">
      <c r="BD46891" s="325"/>
      <c r="EL46891" s="325"/>
    </row>
    <row r="46892" spans="56:142" x14ac:dyDescent="0.2">
      <c r="BD46892" s="325"/>
      <c r="EL46892" s="325"/>
    </row>
    <row r="46893" spans="56:142" x14ac:dyDescent="0.2">
      <c r="BD46893" s="325"/>
      <c r="EL46893" s="325"/>
    </row>
    <row r="46894" spans="56:142" x14ac:dyDescent="0.2">
      <c r="BD46894" s="325"/>
      <c r="EL46894" s="325"/>
    </row>
    <row r="46895" spans="56:142" x14ac:dyDescent="0.2">
      <c r="BD46895" s="325"/>
      <c r="EL46895" s="325"/>
    </row>
    <row r="46896" spans="56:142" x14ac:dyDescent="0.2">
      <c r="BD46896" s="325"/>
      <c r="EL46896" s="325"/>
    </row>
    <row r="46897" spans="56:142" x14ac:dyDescent="0.2">
      <c r="BD46897" s="325"/>
      <c r="EL46897" s="325"/>
    </row>
    <row r="46898" spans="56:142" x14ac:dyDescent="0.2">
      <c r="BD46898" s="325"/>
      <c r="EL46898" s="325"/>
    </row>
    <row r="46899" spans="56:142" x14ac:dyDescent="0.2">
      <c r="BD46899" s="325"/>
      <c r="EL46899" s="325"/>
    </row>
    <row r="46900" spans="56:142" x14ac:dyDescent="0.2">
      <c r="BD46900" s="325"/>
      <c r="EL46900" s="325"/>
    </row>
    <row r="46901" spans="56:142" x14ac:dyDescent="0.2">
      <c r="BD46901" s="325"/>
      <c r="EL46901" s="325"/>
    </row>
    <row r="46902" spans="56:142" x14ac:dyDescent="0.2">
      <c r="BD46902" s="325"/>
      <c r="EL46902" s="325"/>
    </row>
    <row r="46903" spans="56:142" x14ac:dyDescent="0.2">
      <c r="BD46903" s="325"/>
      <c r="EL46903" s="325"/>
    </row>
    <row r="46904" spans="56:142" x14ac:dyDescent="0.2">
      <c r="BD46904" s="325"/>
      <c r="EL46904" s="325"/>
    </row>
    <row r="46905" spans="56:142" x14ac:dyDescent="0.2">
      <c r="BD46905" s="325"/>
      <c r="EL46905" s="325"/>
    </row>
    <row r="46906" spans="56:142" x14ac:dyDescent="0.2">
      <c r="BD46906" s="325"/>
      <c r="EL46906" s="325"/>
    </row>
    <row r="46907" spans="56:142" x14ac:dyDescent="0.2">
      <c r="BD46907" s="325"/>
      <c r="EL46907" s="325"/>
    </row>
    <row r="46908" spans="56:142" x14ac:dyDescent="0.2">
      <c r="BD46908" s="325"/>
      <c r="EL46908" s="325"/>
    </row>
    <row r="46909" spans="56:142" x14ac:dyDescent="0.2">
      <c r="BD46909" s="325"/>
      <c r="EL46909" s="325"/>
    </row>
    <row r="46910" spans="56:142" x14ac:dyDescent="0.2">
      <c r="BD46910" s="325"/>
      <c r="EL46910" s="325"/>
    </row>
    <row r="46911" spans="56:142" x14ac:dyDescent="0.2">
      <c r="BD46911" s="325"/>
      <c r="EL46911" s="325"/>
    </row>
    <row r="46912" spans="56:142" x14ac:dyDescent="0.2">
      <c r="BD46912" s="325"/>
      <c r="EL46912" s="325"/>
    </row>
    <row r="46913" spans="56:142" x14ac:dyDescent="0.2">
      <c r="BD46913" s="325"/>
      <c r="EL46913" s="325"/>
    </row>
    <row r="46914" spans="56:142" x14ac:dyDescent="0.2">
      <c r="BD46914" s="325"/>
      <c r="EL46914" s="325"/>
    </row>
    <row r="46915" spans="56:142" x14ac:dyDescent="0.2">
      <c r="BD46915" s="325"/>
      <c r="EL46915" s="325"/>
    </row>
    <row r="46916" spans="56:142" x14ac:dyDescent="0.2">
      <c r="BD46916" s="325"/>
      <c r="EL46916" s="325"/>
    </row>
    <row r="46917" spans="56:142" x14ac:dyDescent="0.2">
      <c r="BD46917" s="325"/>
      <c r="EL46917" s="325"/>
    </row>
    <row r="46918" spans="56:142" x14ac:dyDescent="0.2">
      <c r="BD46918" s="325"/>
      <c r="EL46918" s="325"/>
    </row>
    <row r="46919" spans="56:142" x14ac:dyDescent="0.2">
      <c r="BD46919" s="325"/>
      <c r="EL46919" s="325"/>
    </row>
    <row r="46920" spans="56:142" x14ac:dyDescent="0.2">
      <c r="BD46920" s="325"/>
      <c r="EL46920" s="325"/>
    </row>
    <row r="46921" spans="56:142" x14ac:dyDescent="0.2">
      <c r="BD46921" s="325"/>
      <c r="EL46921" s="325"/>
    </row>
    <row r="46922" spans="56:142" x14ac:dyDescent="0.2">
      <c r="BD46922" s="325"/>
      <c r="EL46922" s="325"/>
    </row>
    <row r="46923" spans="56:142" x14ac:dyDescent="0.2">
      <c r="BD46923" s="325"/>
      <c r="EL46923" s="325"/>
    </row>
    <row r="46924" spans="56:142" x14ac:dyDescent="0.2">
      <c r="BD46924" s="325"/>
      <c r="EL46924" s="325"/>
    </row>
    <row r="46925" spans="56:142" x14ac:dyDescent="0.2">
      <c r="BD46925" s="325"/>
      <c r="EL46925" s="325"/>
    </row>
    <row r="46926" spans="56:142" x14ac:dyDescent="0.2">
      <c r="BD46926" s="325"/>
      <c r="EL46926" s="325"/>
    </row>
    <row r="46927" spans="56:142" x14ac:dyDescent="0.2">
      <c r="BD46927" s="325"/>
      <c r="EL46927" s="325"/>
    </row>
    <row r="46928" spans="56:142" x14ac:dyDescent="0.2">
      <c r="BD46928" s="325"/>
      <c r="EL46928" s="325"/>
    </row>
    <row r="46929" spans="56:142" x14ac:dyDescent="0.2">
      <c r="BD46929" s="325"/>
      <c r="EL46929" s="325"/>
    </row>
    <row r="46930" spans="56:142" x14ac:dyDescent="0.2">
      <c r="BD46930" s="325"/>
      <c r="EL46930" s="325"/>
    </row>
    <row r="46931" spans="56:142" x14ac:dyDescent="0.2">
      <c r="BD46931" s="325"/>
      <c r="EL46931" s="325"/>
    </row>
    <row r="46932" spans="56:142" x14ac:dyDescent="0.2">
      <c r="BD46932" s="325"/>
      <c r="EL46932" s="325"/>
    </row>
    <row r="46933" spans="56:142" x14ac:dyDescent="0.2">
      <c r="BD46933" s="325"/>
      <c r="EL46933" s="325"/>
    </row>
    <row r="46934" spans="56:142" x14ac:dyDescent="0.2">
      <c r="BD46934" s="325"/>
      <c r="EL46934" s="325"/>
    </row>
    <row r="46935" spans="56:142" x14ac:dyDescent="0.2">
      <c r="BD46935" s="325"/>
      <c r="EL46935" s="325"/>
    </row>
    <row r="46936" spans="56:142" x14ac:dyDescent="0.2">
      <c r="BD46936" s="325"/>
      <c r="EL46936" s="325"/>
    </row>
    <row r="46937" spans="56:142" x14ac:dyDescent="0.2">
      <c r="BD46937" s="325"/>
      <c r="EL46937" s="325"/>
    </row>
    <row r="46938" spans="56:142" x14ac:dyDescent="0.2">
      <c r="BD46938" s="325"/>
      <c r="EL46938" s="325"/>
    </row>
    <row r="46939" spans="56:142" x14ac:dyDescent="0.2">
      <c r="BD46939" s="325"/>
      <c r="EL46939" s="325"/>
    </row>
    <row r="46940" spans="56:142" x14ac:dyDescent="0.2">
      <c r="BD46940" s="325"/>
      <c r="EL46940" s="325"/>
    </row>
    <row r="46941" spans="56:142" x14ac:dyDescent="0.2">
      <c r="BD46941" s="325"/>
      <c r="EL46941" s="325"/>
    </row>
    <row r="46942" spans="56:142" x14ac:dyDescent="0.2">
      <c r="BD46942" s="325"/>
      <c r="EL46942" s="325"/>
    </row>
    <row r="46943" spans="56:142" x14ac:dyDescent="0.2">
      <c r="BD46943" s="325"/>
      <c r="EL46943" s="325"/>
    </row>
    <row r="46944" spans="56:142" x14ac:dyDescent="0.2">
      <c r="BD46944" s="325"/>
      <c r="EL46944" s="325"/>
    </row>
    <row r="46945" spans="56:142" x14ac:dyDescent="0.2">
      <c r="BD46945" s="325"/>
      <c r="EL46945" s="325"/>
    </row>
    <row r="46946" spans="56:142" x14ac:dyDescent="0.2">
      <c r="BD46946" s="325"/>
      <c r="EL46946" s="325"/>
    </row>
    <row r="46947" spans="56:142" x14ac:dyDescent="0.2">
      <c r="BD46947" s="325"/>
      <c r="EL46947" s="325"/>
    </row>
    <row r="46948" spans="56:142" x14ac:dyDescent="0.2">
      <c r="BD46948" s="325"/>
      <c r="EL46948" s="325"/>
    </row>
    <row r="46949" spans="56:142" x14ac:dyDescent="0.2">
      <c r="BD46949" s="325"/>
      <c r="EL46949" s="325"/>
    </row>
    <row r="46950" spans="56:142" x14ac:dyDescent="0.2">
      <c r="BD46950" s="325"/>
      <c r="EL46950" s="325"/>
    </row>
    <row r="46951" spans="56:142" x14ac:dyDescent="0.2">
      <c r="BD46951" s="325"/>
      <c r="EL46951" s="325"/>
    </row>
    <row r="46952" spans="56:142" x14ac:dyDescent="0.2">
      <c r="BD46952" s="325"/>
      <c r="EL46952" s="325"/>
    </row>
    <row r="46953" spans="56:142" x14ac:dyDescent="0.2">
      <c r="BD46953" s="325"/>
      <c r="EL46953" s="325"/>
    </row>
    <row r="46954" spans="56:142" x14ac:dyDescent="0.2">
      <c r="BD46954" s="325"/>
      <c r="EL46954" s="325"/>
    </row>
    <row r="46955" spans="56:142" x14ac:dyDescent="0.2">
      <c r="BD46955" s="325"/>
      <c r="EL46955" s="325"/>
    </row>
    <row r="46956" spans="56:142" x14ac:dyDescent="0.2">
      <c r="BD46956" s="325"/>
      <c r="EL46956" s="325"/>
    </row>
    <row r="46957" spans="56:142" x14ac:dyDescent="0.2">
      <c r="BD46957" s="325"/>
      <c r="EL46957" s="325"/>
    </row>
    <row r="46958" spans="56:142" x14ac:dyDescent="0.2">
      <c r="BD46958" s="325"/>
      <c r="EL46958" s="325"/>
    </row>
    <row r="46959" spans="56:142" x14ac:dyDescent="0.2">
      <c r="BD46959" s="325"/>
      <c r="EL46959" s="325"/>
    </row>
    <row r="46960" spans="56:142" x14ac:dyDescent="0.2">
      <c r="BD46960" s="325"/>
      <c r="EL46960" s="325"/>
    </row>
    <row r="46961" spans="56:142" x14ac:dyDescent="0.2">
      <c r="BD46961" s="325"/>
      <c r="EL46961" s="325"/>
    </row>
    <row r="46962" spans="56:142" x14ac:dyDescent="0.2">
      <c r="BD46962" s="325"/>
      <c r="EL46962" s="325"/>
    </row>
    <row r="46963" spans="56:142" x14ac:dyDescent="0.2">
      <c r="BD46963" s="325"/>
      <c r="EL46963" s="325"/>
    </row>
    <row r="46964" spans="56:142" x14ac:dyDescent="0.2">
      <c r="BD46964" s="325"/>
      <c r="EL46964" s="325"/>
    </row>
    <row r="46965" spans="56:142" x14ac:dyDescent="0.2">
      <c r="BD46965" s="325"/>
      <c r="EL46965" s="325"/>
    </row>
    <row r="46966" spans="56:142" x14ac:dyDescent="0.2">
      <c r="BD46966" s="325"/>
      <c r="EL46966" s="325"/>
    </row>
    <row r="46967" spans="56:142" x14ac:dyDescent="0.2">
      <c r="BD46967" s="325"/>
      <c r="EL46967" s="325"/>
    </row>
    <row r="46968" spans="56:142" x14ac:dyDescent="0.2">
      <c r="BD46968" s="325"/>
      <c r="EL46968" s="325"/>
    </row>
    <row r="46969" spans="56:142" x14ac:dyDescent="0.2">
      <c r="BD46969" s="325"/>
      <c r="EL46969" s="325"/>
    </row>
    <row r="46970" spans="56:142" x14ac:dyDescent="0.2">
      <c r="BD46970" s="325"/>
      <c r="EL46970" s="325"/>
    </row>
    <row r="46971" spans="56:142" x14ac:dyDescent="0.2">
      <c r="BD46971" s="325"/>
      <c r="EL46971" s="325"/>
    </row>
    <row r="46972" spans="56:142" x14ac:dyDescent="0.2">
      <c r="BD46972" s="325"/>
      <c r="EL46972" s="325"/>
    </row>
    <row r="46973" spans="56:142" x14ac:dyDescent="0.2">
      <c r="BD46973" s="325"/>
      <c r="EL46973" s="325"/>
    </row>
    <row r="46974" spans="56:142" x14ac:dyDescent="0.2">
      <c r="BD46974" s="325"/>
      <c r="EL46974" s="325"/>
    </row>
    <row r="46975" spans="56:142" x14ac:dyDescent="0.2">
      <c r="BD46975" s="325"/>
      <c r="EL46975" s="325"/>
    </row>
    <row r="46976" spans="56:142" x14ac:dyDescent="0.2">
      <c r="BD46976" s="325"/>
      <c r="EL46976" s="325"/>
    </row>
    <row r="46977" spans="56:142" x14ac:dyDescent="0.2">
      <c r="BD46977" s="325"/>
      <c r="EL46977" s="325"/>
    </row>
    <row r="46978" spans="56:142" x14ac:dyDescent="0.2">
      <c r="BD46978" s="325"/>
      <c r="EL46978" s="325"/>
    </row>
    <row r="46979" spans="56:142" x14ac:dyDescent="0.2">
      <c r="BD46979" s="325"/>
      <c r="EL46979" s="325"/>
    </row>
    <row r="46980" spans="56:142" x14ac:dyDescent="0.2">
      <c r="BD46980" s="325"/>
      <c r="EL46980" s="325"/>
    </row>
    <row r="46981" spans="56:142" x14ac:dyDescent="0.2">
      <c r="BD46981" s="325"/>
      <c r="EL46981" s="325"/>
    </row>
    <row r="46982" spans="56:142" x14ac:dyDescent="0.2">
      <c r="BD46982" s="325"/>
      <c r="EL46982" s="325"/>
    </row>
    <row r="46983" spans="56:142" x14ac:dyDescent="0.2">
      <c r="BD46983" s="325"/>
      <c r="EL46983" s="325"/>
    </row>
    <row r="46984" spans="56:142" x14ac:dyDescent="0.2">
      <c r="BD46984" s="325"/>
      <c r="EL46984" s="325"/>
    </row>
    <row r="46985" spans="56:142" x14ac:dyDescent="0.2">
      <c r="BD46985" s="325"/>
      <c r="EL46985" s="325"/>
    </row>
    <row r="46986" spans="56:142" x14ac:dyDescent="0.2">
      <c r="BD46986" s="325"/>
      <c r="EL46986" s="325"/>
    </row>
    <row r="46987" spans="56:142" x14ac:dyDescent="0.2">
      <c r="BD46987" s="325"/>
      <c r="EL46987" s="325"/>
    </row>
    <row r="46988" spans="56:142" x14ac:dyDescent="0.2">
      <c r="BD46988" s="325"/>
      <c r="EL46988" s="325"/>
    </row>
    <row r="46989" spans="56:142" x14ac:dyDescent="0.2">
      <c r="BD46989" s="325"/>
      <c r="EL46989" s="325"/>
    </row>
    <row r="46990" spans="56:142" x14ac:dyDescent="0.2">
      <c r="BD46990" s="325"/>
      <c r="EL46990" s="325"/>
    </row>
    <row r="46991" spans="56:142" x14ac:dyDescent="0.2">
      <c r="BD46991" s="325"/>
      <c r="EL46991" s="325"/>
    </row>
    <row r="46992" spans="56:142" x14ac:dyDescent="0.2">
      <c r="BD46992" s="325"/>
      <c r="EL46992" s="325"/>
    </row>
    <row r="46993" spans="56:142" x14ac:dyDescent="0.2">
      <c r="BD46993" s="325"/>
      <c r="EL46993" s="325"/>
    </row>
    <row r="46994" spans="56:142" x14ac:dyDescent="0.2">
      <c r="BD46994" s="325"/>
      <c r="EL46994" s="325"/>
    </row>
    <row r="46995" spans="56:142" x14ac:dyDescent="0.2">
      <c r="BD46995" s="325"/>
      <c r="EL46995" s="325"/>
    </row>
    <row r="46996" spans="56:142" x14ac:dyDescent="0.2">
      <c r="BD46996" s="325"/>
      <c r="EL46996" s="325"/>
    </row>
    <row r="46997" spans="56:142" x14ac:dyDescent="0.2">
      <c r="BD46997" s="325"/>
      <c r="EL46997" s="325"/>
    </row>
    <row r="46998" spans="56:142" x14ac:dyDescent="0.2">
      <c r="BD46998" s="325"/>
      <c r="EL46998" s="325"/>
    </row>
    <row r="46999" spans="56:142" x14ac:dyDescent="0.2">
      <c r="BD46999" s="325"/>
      <c r="EL46999" s="325"/>
    </row>
    <row r="47000" spans="56:142" x14ac:dyDescent="0.2">
      <c r="BD47000" s="325"/>
      <c r="EL47000" s="325"/>
    </row>
    <row r="47001" spans="56:142" x14ac:dyDescent="0.2">
      <c r="BD47001" s="325"/>
      <c r="EL47001" s="325"/>
    </row>
    <row r="47002" spans="56:142" x14ac:dyDescent="0.2">
      <c r="BD47002" s="325"/>
      <c r="EL47002" s="325"/>
    </row>
    <row r="47003" spans="56:142" x14ac:dyDescent="0.2">
      <c r="BD47003" s="325"/>
      <c r="EL47003" s="325"/>
    </row>
    <row r="47004" spans="56:142" x14ac:dyDescent="0.2">
      <c r="BD47004" s="325"/>
      <c r="EL47004" s="325"/>
    </row>
    <row r="47005" spans="56:142" x14ac:dyDescent="0.2">
      <c r="BD47005" s="325"/>
      <c r="EL47005" s="325"/>
    </row>
    <row r="47006" spans="56:142" x14ac:dyDescent="0.2">
      <c r="BD47006" s="325"/>
      <c r="EL47006" s="325"/>
    </row>
    <row r="47007" spans="56:142" x14ac:dyDescent="0.2">
      <c r="BD47007" s="325"/>
      <c r="EL47007" s="325"/>
    </row>
    <row r="47008" spans="56:142" x14ac:dyDescent="0.2">
      <c r="BD47008" s="325"/>
      <c r="EL47008" s="325"/>
    </row>
    <row r="47009" spans="56:142" x14ac:dyDescent="0.2">
      <c r="BD47009" s="325"/>
      <c r="EL47009" s="325"/>
    </row>
    <row r="47010" spans="56:142" x14ac:dyDescent="0.2">
      <c r="BD47010" s="325"/>
      <c r="EL47010" s="325"/>
    </row>
    <row r="47011" spans="56:142" x14ac:dyDescent="0.2">
      <c r="BD47011" s="325"/>
      <c r="EL47011" s="325"/>
    </row>
    <row r="47012" spans="56:142" x14ac:dyDescent="0.2">
      <c r="BD47012" s="325"/>
      <c r="EL47012" s="325"/>
    </row>
    <row r="47013" spans="56:142" x14ac:dyDescent="0.2">
      <c r="BD47013" s="325"/>
      <c r="EL47013" s="325"/>
    </row>
    <row r="47014" spans="56:142" x14ac:dyDescent="0.2">
      <c r="BD47014" s="325"/>
      <c r="EL47014" s="325"/>
    </row>
    <row r="47015" spans="56:142" x14ac:dyDescent="0.2">
      <c r="BD47015" s="325"/>
      <c r="EL47015" s="325"/>
    </row>
    <row r="47016" spans="56:142" x14ac:dyDescent="0.2">
      <c r="BD47016" s="325"/>
      <c r="EL47016" s="325"/>
    </row>
    <row r="47017" spans="56:142" x14ac:dyDescent="0.2">
      <c r="BD47017" s="325"/>
      <c r="EL47017" s="325"/>
    </row>
    <row r="47018" spans="56:142" x14ac:dyDescent="0.2">
      <c r="BD47018" s="325"/>
      <c r="EL47018" s="325"/>
    </row>
    <row r="47019" spans="56:142" x14ac:dyDescent="0.2">
      <c r="BD47019" s="325"/>
      <c r="EL47019" s="325"/>
    </row>
    <row r="47020" spans="56:142" x14ac:dyDescent="0.2">
      <c r="BD47020" s="325"/>
      <c r="EL47020" s="325"/>
    </row>
    <row r="47021" spans="56:142" x14ac:dyDescent="0.2">
      <c r="BD47021" s="325"/>
      <c r="EL47021" s="325"/>
    </row>
    <row r="47022" spans="56:142" x14ac:dyDescent="0.2">
      <c r="BD47022" s="325"/>
      <c r="EL47022" s="325"/>
    </row>
    <row r="47023" spans="56:142" x14ac:dyDescent="0.2">
      <c r="BD47023" s="325"/>
      <c r="EL47023" s="325"/>
    </row>
    <row r="47024" spans="56:142" x14ac:dyDescent="0.2">
      <c r="BD47024" s="325"/>
      <c r="EL47024" s="325"/>
    </row>
    <row r="47025" spans="56:142" x14ac:dyDescent="0.2">
      <c r="BD47025" s="325"/>
      <c r="EL47025" s="325"/>
    </row>
    <row r="47026" spans="56:142" x14ac:dyDescent="0.2">
      <c r="BD47026" s="325"/>
      <c r="EL47026" s="325"/>
    </row>
    <row r="47027" spans="56:142" x14ac:dyDescent="0.2">
      <c r="BD47027" s="325"/>
      <c r="EL47027" s="325"/>
    </row>
    <row r="47028" spans="56:142" x14ac:dyDescent="0.2">
      <c r="BD47028" s="325"/>
      <c r="EL47028" s="325"/>
    </row>
    <row r="47029" spans="56:142" x14ac:dyDescent="0.2">
      <c r="BD47029" s="325"/>
      <c r="EL47029" s="325"/>
    </row>
    <row r="47030" spans="56:142" x14ac:dyDescent="0.2">
      <c r="BD47030" s="325"/>
      <c r="EL47030" s="325"/>
    </row>
    <row r="47031" spans="56:142" x14ac:dyDescent="0.2">
      <c r="BD47031" s="325"/>
      <c r="EL47031" s="325"/>
    </row>
    <row r="47032" spans="56:142" x14ac:dyDescent="0.2">
      <c r="BD47032" s="325"/>
      <c r="EL47032" s="325"/>
    </row>
    <row r="47033" spans="56:142" x14ac:dyDescent="0.2">
      <c r="BD47033" s="325"/>
      <c r="EL47033" s="325"/>
    </row>
    <row r="47034" spans="56:142" x14ac:dyDescent="0.2">
      <c r="BD47034" s="325"/>
      <c r="EL47034" s="325"/>
    </row>
    <row r="47035" spans="56:142" x14ac:dyDescent="0.2">
      <c r="BD47035" s="325"/>
      <c r="EL47035" s="325"/>
    </row>
    <row r="47036" spans="56:142" x14ac:dyDescent="0.2">
      <c r="BD47036" s="325"/>
      <c r="EL47036" s="325"/>
    </row>
    <row r="47037" spans="56:142" x14ac:dyDescent="0.2">
      <c r="BD47037" s="325"/>
      <c r="EL47037" s="325"/>
    </row>
    <row r="47038" spans="56:142" x14ac:dyDescent="0.2">
      <c r="BD47038" s="325"/>
      <c r="EL47038" s="325"/>
    </row>
    <row r="47039" spans="56:142" x14ac:dyDescent="0.2">
      <c r="BD47039" s="325"/>
      <c r="EL47039" s="325"/>
    </row>
    <row r="47040" spans="56:142" x14ac:dyDescent="0.2">
      <c r="BD47040" s="325"/>
      <c r="EL47040" s="325"/>
    </row>
    <row r="47041" spans="56:142" x14ac:dyDescent="0.2">
      <c r="BD47041" s="325"/>
      <c r="EL47041" s="325"/>
    </row>
    <row r="47042" spans="56:142" x14ac:dyDescent="0.2">
      <c r="BD47042" s="325"/>
      <c r="EL47042" s="325"/>
    </row>
    <row r="47043" spans="56:142" x14ac:dyDescent="0.2">
      <c r="BD47043" s="325"/>
      <c r="EL47043" s="325"/>
    </row>
    <row r="47044" spans="56:142" x14ac:dyDescent="0.2">
      <c r="BD47044" s="325"/>
      <c r="EL47044" s="325"/>
    </row>
    <row r="47045" spans="56:142" x14ac:dyDescent="0.2">
      <c r="BD47045" s="325"/>
      <c r="EL47045" s="325"/>
    </row>
    <row r="47046" spans="56:142" x14ac:dyDescent="0.2">
      <c r="BD47046" s="325"/>
      <c r="EL47046" s="325"/>
    </row>
    <row r="47047" spans="56:142" x14ac:dyDescent="0.2">
      <c r="BD47047" s="325"/>
      <c r="EL47047" s="325"/>
    </row>
    <row r="47048" spans="56:142" x14ac:dyDescent="0.2">
      <c r="BD47048" s="325"/>
      <c r="EL47048" s="325"/>
    </row>
    <row r="47049" spans="56:142" x14ac:dyDescent="0.2">
      <c r="BD47049" s="325"/>
      <c r="EL47049" s="325"/>
    </row>
    <row r="47050" spans="56:142" x14ac:dyDescent="0.2">
      <c r="BD47050" s="325"/>
      <c r="EL47050" s="325"/>
    </row>
    <row r="47051" spans="56:142" x14ac:dyDescent="0.2">
      <c r="BD47051" s="325"/>
      <c r="EL47051" s="325"/>
    </row>
    <row r="47052" spans="56:142" x14ac:dyDescent="0.2">
      <c r="BD47052" s="325"/>
      <c r="EL47052" s="325"/>
    </row>
    <row r="47053" spans="56:142" x14ac:dyDescent="0.2">
      <c r="BD47053" s="325"/>
      <c r="EL47053" s="325"/>
    </row>
    <row r="47054" spans="56:142" x14ac:dyDescent="0.2">
      <c r="BD47054" s="325"/>
      <c r="EL47054" s="325"/>
    </row>
    <row r="47055" spans="56:142" x14ac:dyDescent="0.2">
      <c r="BD47055" s="325"/>
      <c r="EL47055" s="325"/>
    </row>
    <row r="47056" spans="56:142" x14ac:dyDescent="0.2">
      <c r="BD47056" s="325"/>
      <c r="EL47056" s="325"/>
    </row>
    <row r="47057" spans="56:142" x14ac:dyDescent="0.2">
      <c r="BD47057" s="325"/>
      <c r="EL47057" s="325"/>
    </row>
    <row r="47058" spans="56:142" x14ac:dyDescent="0.2">
      <c r="BD47058" s="325"/>
      <c r="EL47058" s="325"/>
    </row>
    <row r="47059" spans="56:142" x14ac:dyDescent="0.2">
      <c r="BD47059" s="325"/>
      <c r="EL47059" s="325"/>
    </row>
    <row r="47060" spans="56:142" x14ac:dyDescent="0.2">
      <c r="BD47060" s="325"/>
      <c r="EL47060" s="325"/>
    </row>
    <row r="47061" spans="56:142" x14ac:dyDescent="0.2">
      <c r="BD47061" s="325"/>
      <c r="EL47061" s="325"/>
    </row>
    <row r="47062" spans="56:142" x14ac:dyDescent="0.2">
      <c r="BD47062" s="325"/>
      <c r="EL47062" s="325"/>
    </row>
    <row r="47063" spans="56:142" x14ac:dyDescent="0.2">
      <c r="BD47063" s="325"/>
      <c r="EL47063" s="325"/>
    </row>
    <row r="47064" spans="56:142" x14ac:dyDescent="0.2">
      <c r="BD47064" s="325"/>
      <c r="EL47064" s="325"/>
    </row>
    <row r="47065" spans="56:142" x14ac:dyDescent="0.2">
      <c r="BD47065" s="325"/>
      <c r="EL47065" s="325"/>
    </row>
    <row r="47066" spans="56:142" x14ac:dyDescent="0.2">
      <c r="BD47066" s="325"/>
      <c r="EL47066" s="325"/>
    </row>
    <row r="47067" spans="56:142" x14ac:dyDescent="0.2">
      <c r="BD47067" s="325"/>
      <c r="EL47067" s="325"/>
    </row>
    <row r="47068" spans="56:142" x14ac:dyDescent="0.2">
      <c r="BD47068" s="325"/>
      <c r="EL47068" s="325"/>
    </row>
    <row r="47069" spans="56:142" x14ac:dyDescent="0.2">
      <c r="BD47069" s="325"/>
      <c r="EL47069" s="325"/>
    </row>
    <row r="47070" spans="56:142" x14ac:dyDescent="0.2">
      <c r="BD47070" s="325"/>
      <c r="EL47070" s="325"/>
    </row>
    <row r="47071" spans="56:142" x14ac:dyDescent="0.2">
      <c r="BD47071" s="325"/>
      <c r="EL47071" s="325"/>
    </row>
    <row r="47072" spans="56:142" x14ac:dyDescent="0.2">
      <c r="BD47072" s="325"/>
      <c r="EL47072" s="325"/>
    </row>
    <row r="47073" spans="56:142" x14ac:dyDescent="0.2">
      <c r="BD47073" s="325"/>
      <c r="EL47073" s="325"/>
    </row>
    <row r="47074" spans="56:142" x14ac:dyDescent="0.2">
      <c r="BD47074" s="325"/>
      <c r="EL47074" s="325"/>
    </row>
    <row r="47075" spans="56:142" x14ac:dyDescent="0.2">
      <c r="BD47075" s="325"/>
      <c r="EL47075" s="325"/>
    </row>
    <row r="47076" spans="56:142" x14ac:dyDescent="0.2">
      <c r="BD47076" s="325"/>
      <c r="EL47076" s="325"/>
    </row>
    <row r="47077" spans="56:142" x14ac:dyDescent="0.2">
      <c r="BD47077" s="325"/>
      <c r="EL47077" s="325"/>
    </row>
    <row r="47078" spans="56:142" x14ac:dyDescent="0.2">
      <c r="BD47078" s="325"/>
      <c r="EL47078" s="325"/>
    </row>
    <row r="47079" spans="56:142" x14ac:dyDescent="0.2">
      <c r="BD47079" s="325"/>
      <c r="EL47079" s="325"/>
    </row>
    <row r="47080" spans="56:142" x14ac:dyDescent="0.2">
      <c r="BD47080" s="325"/>
      <c r="EL47080" s="325"/>
    </row>
    <row r="47081" spans="56:142" x14ac:dyDescent="0.2">
      <c r="BD47081" s="325"/>
      <c r="EL47081" s="325"/>
    </row>
    <row r="47082" spans="56:142" x14ac:dyDescent="0.2">
      <c r="BD47082" s="325"/>
      <c r="EL47082" s="325"/>
    </row>
    <row r="47083" spans="56:142" x14ac:dyDescent="0.2">
      <c r="BD47083" s="325"/>
      <c r="EL47083" s="325"/>
    </row>
    <row r="47084" spans="56:142" x14ac:dyDescent="0.2">
      <c r="BD47084" s="325"/>
      <c r="EL47084" s="325"/>
    </row>
    <row r="47085" spans="56:142" x14ac:dyDescent="0.2">
      <c r="BD47085" s="325"/>
      <c r="EL47085" s="325"/>
    </row>
    <row r="47086" spans="56:142" x14ac:dyDescent="0.2">
      <c r="BD47086" s="325"/>
      <c r="EL47086" s="325"/>
    </row>
    <row r="47087" spans="56:142" x14ac:dyDescent="0.2">
      <c r="BD47087" s="325"/>
      <c r="EL47087" s="325"/>
    </row>
    <row r="47088" spans="56:142" x14ac:dyDescent="0.2">
      <c r="BD47088" s="325"/>
      <c r="EL47088" s="325"/>
    </row>
    <row r="47089" spans="56:142" x14ac:dyDescent="0.2">
      <c r="BD47089" s="325"/>
      <c r="EL47089" s="325"/>
    </row>
    <row r="47090" spans="56:142" x14ac:dyDescent="0.2">
      <c r="BD47090" s="325"/>
      <c r="EL47090" s="325"/>
    </row>
    <row r="47091" spans="56:142" x14ac:dyDescent="0.2">
      <c r="BD47091" s="325"/>
      <c r="EL47091" s="325"/>
    </row>
    <row r="47092" spans="56:142" x14ac:dyDescent="0.2">
      <c r="BD47092" s="325"/>
      <c r="EL47092" s="325"/>
    </row>
    <row r="47093" spans="56:142" x14ac:dyDescent="0.2">
      <c r="BD47093" s="325"/>
      <c r="EL47093" s="325"/>
    </row>
    <row r="47094" spans="56:142" x14ac:dyDescent="0.2">
      <c r="BD47094" s="325"/>
      <c r="EL47094" s="325"/>
    </row>
    <row r="47095" spans="56:142" x14ac:dyDescent="0.2">
      <c r="BD47095" s="325"/>
      <c r="EL47095" s="325"/>
    </row>
    <row r="47096" spans="56:142" x14ac:dyDescent="0.2">
      <c r="BD47096" s="325"/>
      <c r="EL47096" s="325"/>
    </row>
    <row r="47097" spans="56:142" x14ac:dyDescent="0.2">
      <c r="BD47097" s="325"/>
      <c r="EL47097" s="325"/>
    </row>
    <row r="47098" spans="56:142" x14ac:dyDescent="0.2">
      <c r="BD47098" s="325"/>
      <c r="EL47098" s="325"/>
    </row>
    <row r="47099" spans="56:142" x14ac:dyDescent="0.2">
      <c r="BD47099" s="325"/>
      <c r="EL47099" s="325"/>
    </row>
    <row r="47100" spans="56:142" x14ac:dyDescent="0.2">
      <c r="BD47100" s="325"/>
      <c r="EL47100" s="325"/>
    </row>
    <row r="47101" spans="56:142" x14ac:dyDescent="0.2">
      <c r="BD47101" s="325"/>
      <c r="EL47101" s="325"/>
    </row>
    <row r="47102" spans="56:142" x14ac:dyDescent="0.2">
      <c r="BD47102" s="325"/>
      <c r="EL47102" s="325"/>
    </row>
    <row r="47103" spans="56:142" x14ac:dyDescent="0.2">
      <c r="BD47103" s="325"/>
      <c r="EL47103" s="325"/>
    </row>
    <row r="47104" spans="56:142" x14ac:dyDescent="0.2">
      <c r="BD47104" s="325"/>
      <c r="EL47104" s="325"/>
    </row>
    <row r="47105" spans="56:142" x14ac:dyDescent="0.2">
      <c r="BD47105" s="325"/>
      <c r="EL47105" s="325"/>
    </row>
    <row r="47106" spans="56:142" x14ac:dyDescent="0.2">
      <c r="BD47106" s="325"/>
      <c r="EL47106" s="325"/>
    </row>
    <row r="47107" spans="56:142" x14ac:dyDescent="0.2">
      <c r="BD47107" s="325"/>
      <c r="EL47107" s="325"/>
    </row>
    <row r="47108" spans="56:142" x14ac:dyDescent="0.2">
      <c r="BD47108" s="325"/>
      <c r="EL47108" s="325"/>
    </row>
    <row r="47109" spans="56:142" x14ac:dyDescent="0.2">
      <c r="BD47109" s="325"/>
      <c r="EL47109" s="325"/>
    </row>
    <row r="47110" spans="56:142" x14ac:dyDescent="0.2">
      <c r="BD47110" s="325"/>
      <c r="EL47110" s="325"/>
    </row>
    <row r="47111" spans="56:142" x14ac:dyDescent="0.2">
      <c r="BD47111" s="325"/>
      <c r="EL47111" s="325"/>
    </row>
    <row r="47112" spans="56:142" x14ac:dyDescent="0.2">
      <c r="BD47112" s="325"/>
      <c r="EL47112" s="325"/>
    </row>
    <row r="47113" spans="56:142" x14ac:dyDescent="0.2">
      <c r="BD47113" s="325"/>
      <c r="EL47113" s="325"/>
    </row>
    <row r="47114" spans="56:142" x14ac:dyDescent="0.2">
      <c r="BD47114" s="325"/>
      <c r="EL47114" s="325"/>
    </row>
    <row r="47115" spans="56:142" x14ac:dyDescent="0.2">
      <c r="BD47115" s="325"/>
      <c r="EL47115" s="325"/>
    </row>
    <row r="47116" spans="56:142" x14ac:dyDescent="0.2">
      <c r="BD47116" s="325"/>
      <c r="EL47116" s="325"/>
    </row>
    <row r="47117" spans="56:142" x14ac:dyDescent="0.2">
      <c r="BD47117" s="325"/>
      <c r="EL47117" s="325"/>
    </row>
    <row r="47118" spans="56:142" x14ac:dyDescent="0.2">
      <c r="BD47118" s="325"/>
      <c r="EL47118" s="325"/>
    </row>
    <row r="47119" spans="56:142" x14ac:dyDescent="0.2">
      <c r="BD47119" s="325"/>
      <c r="EL47119" s="325"/>
    </row>
    <row r="47120" spans="56:142" x14ac:dyDescent="0.2">
      <c r="BD47120" s="325"/>
      <c r="EL47120" s="325"/>
    </row>
    <row r="47121" spans="56:142" x14ac:dyDescent="0.2">
      <c r="BD47121" s="325"/>
      <c r="EL47121" s="325"/>
    </row>
    <row r="47122" spans="56:142" x14ac:dyDescent="0.2">
      <c r="BD47122" s="325"/>
      <c r="EL47122" s="325"/>
    </row>
    <row r="47123" spans="56:142" x14ac:dyDescent="0.2">
      <c r="BD47123" s="325"/>
      <c r="EL47123" s="325"/>
    </row>
    <row r="47124" spans="56:142" x14ac:dyDescent="0.2">
      <c r="BD47124" s="325"/>
      <c r="EL47124" s="325"/>
    </row>
    <row r="47125" spans="56:142" x14ac:dyDescent="0.2">
      <c r="BD47125" s="325"/>
      <c r="EL47125" s="325"/>
    </row>
    <row r="47126" spans="56:142" x14ac:dyDescent="0.2">
      <c r="BD47126" s="325"/>
      <c r="EL47126" s="325"/>
    </row>
    <row r="47127" spans="56:142" x14ac:dyDescent="0.2">
      <c r="BD47127" s="325"/>
      <c r="EL47127" s="325"/>
    </row>
    <row r="47128" spans="56:142" x14ac:dyDescent="0.2">
      <c r="BD47128" s="325"/>
      <c r="EL47128" s="325"/>
    </row>
    <row r="47129" spans="56:142" x14ac:dyDescent="0.2">
      <c r="BD47129" s="325"/>
      <c r="EL47129" s="325"/>
    </row>
    <row r="47130" spans="56:142" x14ac:dyDescent="0.2">
      <c r="BD47130" s="325"/>
      <c r="EL47130" s="325"/>
    </row>
    <row r="47131" spans="56:142" x14ac:dyDescent="0.2">
      <c r="BD47131" s="325"/>
      <c r="EL47131" s="325"/>
    </row>
    <row r="47132" spans="56:142" x14ac:dyDescent="0.2">
      <c r="BD47132" s="325"/>
      <c r="EL47132" s="325"/>
    </row>
    <row r="47133" spans="56:142" x14ac:dyDescent="0.2">
      <c r="BD47133" s="325"/>
      <c r="EL47133" s="325"/>
    </row>
    <row r="47134" spans="56:142" x14ac:dyDescent="0.2">
      <c r="BD47134" s="325"/>
      <c r="EL47134" s="325"/>
    </row>
    <row r="47135" spans="56:142" x14ac:dyDescent="0.2">
      <c r="BD47135" s="325"/>
      <c r="EL47135" s="325"/>
    </row>
    <row r="47136" spans="56:142" x14ac:dyDescent="0.2">
      <c r="BD47136" s="325"/>
      <c r="EL47136" s="325"/>
    </row>
    <row r="47137" spans="56:142" x14ac:dyDescent="0.2">
      <c r="BD47137" s="325"/>
      <c r="EL47137" s="325"/>
    </row>
    <row r="47138" spans="56:142" x14ac:dyDescent="0.2">
      <c r="BD47138" s="325"/>
      <c r="EL47138" s="325"/>
    </row>
    <row r="47139" spans="56:142" x14ac:dyDescent="0.2">
      <c r="BD47139" s="325"/>
      <c r="EL47139" s="325"/>
    </row>
    <row r="47140" spans="56:142" x14ac:dyDescent="0.2">
      <c r="BD47140" s="325"/>
      <c r="EL47140" s="325"/>
    </row>
    <row r="47141" spans="56:142" x14ac:dyDescent="0.2">
      <c r="BD47141" s="325"/>
      <c r="EL47141" s="325"/>
    </row>
    <row r="47142" spans="56:142" x14ac:dyDescent="0.2">
      <c r="BD47142" s="325"/>
      <c r="EL47142" s="325"/>
    </row>
    <row r="47143" spans="56:142" x14ac:dyDescent="0.2">
      <c r="BD47143" s="325"/>
      <c r="EL47143" s="325"/>
    </row>
    <row r="47144" spans="56:142" x14ac:dyDescent="0.2">
      <c r="BD47144" s="325"/>
      <c r="EL47144" s="325"/>
    </row>
    <row r="47145" spans="56:142" x14ac:dyDescent="0.2">
      <c r="BD47145" s="325"/>
      <c r="EL47145" s="325"/>
    </row>
    <row r="47146" spans="56:142" x14ac:dyDescent="0.2">
      <c r="BD47146" s="325"/>
      <c r="EL47146" s="325"/>
    </row>
    <row r="47147" spans="56:142" x14ac:dyDescent="0.2">
      <c r="BD47147" s="325"/>
      <c r="EL47147" s="325"/>
    </row>
    <row r="47148" spans="56:142" x14ac:dyDescent="0.2">
      <c r="BD47148" s="325"/>
      <c r="EL47148" s="325"/>
    </row>
    <row r="47149" spans="56:142" x14ac:dyDescent="0.2">
      <c r="BD47149" s="325"/>
      <c r="EL47149" s="325"/>
    </row>
    <row r="47150" spans="56:142" x14ac:dyDescent="0.2">
      <c r="BD47150" s="325"/>
      <c r="EL47150" s="325"/>
    </row>
    <row r="47151" spans="56:142" x14ac:dyDescent="0.2">
      <c r="BD47151" s="325"/>
      <c r="EL47151" s="325"/>
    </row>
    <row r="47152" spans="56:142" x14ac:dyDescent="0.2">
      <c r="BD47152" s="325"/>
      <c r="EL47152" s="325"/>
    </row>
    <row r="47153" spans="56:142" x14ac:dyDescent="0.2">
      <c r="BD47153" s="325"/>
      <c r="EL47153" s="325"/>
    </row>
    <row r="47154" spans="56:142" x14ac:dyDescent="0.2">
      <c r="BD47154" s="325"/>
      <c r="EL47154" s="325"/>
    </row>
    <row r="47155" spans="56:142" x14ac:dyDescent="0.2">
      <c r="BD47155" s="325"/>
      <c r="EL47155" s="325"/>
    </row>
    <row r="47156" spans="56:142" x14ac:dyDescent="0.2">
      <c r="BD47156" s="325"/>
      <c r="EL47156" s="325"/>
    </row>
    <row r="47157" spans="56:142" x14ac:dyDescent="0.2">
      <c r="BD47157" s="325"/>
      <c r="EL47157" s="325"/>
    </row>
    <row r="47158" spans="56:142" x14ac:dyDescent="0.2">
      <c r="BD47158" s="325"/>
      <c r="EL47158" s="325"/>
    </row>
    <row r="47159" spans="56:142" x14ac:dyDescent="0.2">
      <c r="BD47159" s="325"/>
      <c r="EL47159" s="325"/>
    </row>
    <row r="47160" spans="56:142" x14ac:dyDescent="0.2">
      <c r="BD47160" s="325"/>
      <c r="EL47160" s="325"/>
    </row>
    <row r="47161" spans="56:142" x14ac:dyDescent="0.2">
      <c r="BD47161" s="325"/>
      <c r="EL47161" s="325"/>
    </row>
    <row r="47162" spans="56:142" x14ac:dyDescent="0.2">
      <c r="BD47162" s="325"/>
      <c r="EL47162" s="325"/>
    </row>
    <row r="47163" spans="56:142" x14ac:dyDescent="0.2">
      <c r="BD47163" s="325"/>
      <c r="EL47163" s="325"/>
    </row>
    <row r="47164" spans="56:142" x14ac:dyDescent="0.2">
      <c r="BD47164" s="325"/>
      <c r="EL47164" s="325"/>
    </row>
    <row r="47165" spans="56:142" x14ac:dyDescent="0.2">
      <c r="BD47165" s="325"/>
      <c r="EL47165" s="325"/>
    </row>
    <row r="47166" spans="56:142" x14ac:dyDescent="0.2">
      <c r="BD47166" s="325"/>
      <c r="EL47166" s="325"/>
    </row>
    <row r="47167" spans="56:142" x14ac:dyDescent="0.2">
      <c r="BD47167" s="325"/>
      <c r="EL47167" s="325"/>
    </row>
    <row r="47168" spans="56:142" x14ac:dyDescent="0.2">
      <c r="BD47168" s="325"/>
      <c r="EL47168" s="325"/>
    </row>
    <row r="47169" spans="56:142" x14ac:dyDescent="0.2">
      <c r="BD47169" s="325"/>
      <c r="EL47169" s="325"/>
    </row>
    <row r="47170" spans="56:142" x14ac:dyDescent="0.2">
      <c r="BD47170" s="325"/>
      <c r="EL47170" s="325"/>
    </row>
    <row r="47171" spans="56:142" x14ac:dyDescent="0.2">
      <c r="BD47171" s="325"/>
      <c r="EL47171" s="325"/>
    </row>
    <row r="47172" spans="56:142" x14ac:dyDescent="0.2">
      <c r="BD47172" s="325"/>
      <c r="EL47172" s="325"/>
    </row>
    <row r="47173" spans="56:142" x14ac:dyDescent="0.2">
      <c r="BD47173" s="325"/>
      <c r="EL47173" s="325"/>
    </row>
    <row r="47174" spans="56:142" x14ac:dyDescent="0.2">
      <c r="BD47174" s="325"/>
      <c r="EL47174" s="325"/>
    </row>
    <row r="47175" spans="56:142" x14ac:dyDescent="0.2">
      <c r="BD47175" s="325"/>
      <c r="EL47175" s="325"/>
    </row>
    <row r="47176" spans="56:142" x14ac:dyDescent="0.2">
      <c r="BD47176" s="325"/>
      <c r="EL47176" s="325"/>
    </row>
    <row r="47177" spans="56:142" x14ac:dyDescent="0.2">
      <c r="BD47177" s="325"/>
      <c r="EL47177" s="325"/>
    </row>
    <row r="47178" spans="56:142" x14ac:dyDescent="0.2">
      <c r="BD47178" s="325"/>
      <c r="EL47178" s="325"/>
    </row>
    <row r="47179" spans="56:142" x14ac:dyDescent="0.2">
      <c r="BD47179" s="325"/>
      <c r="EL47179" s="325"/>
    </row>
    <row r="47180" spans="56:142" x14ac:dyDescent="0.2">
      <c r="BD47180" s="325"/>
      <c r="EL47180" s="325"/>
    </row>
    <row r="47181" spans="56:142" x14ac:dyDescent="0.2">
      <c r="BD47181" s="325"/>
      <c r="EL47181" s="325"/>
    </row>
    <row r="47182" spans="56:142" x14ac:dyDescent="0.2">
      <c r="BD47182" s="325"/>
      <c r="EL47182" s="325"/>
    </row>
    <row r="47183" spans="56:142" x14ac:dyDescent="0.2">
      <c r="BD47183" s="325"/>
      <c r="EL47183" s="325"/>
    </row>
    <row r="47184" spans="56:142" x14ac:dyDescent="0.2">
      <c r="BD47184" s="325"/>
      <c r="EL47184" s="325"/>
    </row>
    <row r="47185" spans="56:142" x14ac:dyDescent="0.2">
      <c r="BD47185" s="325"/>
      <c r="EL47185" s="325"/>
    </row>
    <row r="47186" spans="56:142" x14ac:dyDescent="0.2">
      <c r="BD47186" s="325"/>
      <c r="EL47186" s="325"/>
    </row>
    <row r="47187" spans="56:142" x14ac:dyDescent="0.2">
      <c r="BD47187" s="325"/>
      <c r="EL47187" s="325"/>
    </row>
    <row r="47188" spans="56:142" x14ac:dyDescent="0.2">
      <c r="BD47188" s="325"/>
      <c r="EL47188" s="325"/>
    </row>
    <row r="47189" spans="56:142" x14ac:dyDescent="0.2">
      <c r="BD47189" s="325"/>
      <c r="EL47189" s="325"/>
    </row>
    <row r="47190" spans="56:142" x14ac:dyDescent="0.2">
      <c r="BD47190" s="325"/>
      <c r="EL47190" s="325"/>
    </row>
    <row r="47191" spans="56:142" x14ac:dyDescent="0.2">
      <c r="BD47191" s="325"/>
      <c r="EL47191" s="325"/>
    </row>
    <row r="47192" spans="56:142" x14ac:dyDescent="0.2">
      <c r="BD47192" s="325"/>
      <c r="EL47192" s="325"/>
    </row>
    <row r="47193" spans="56:142" x14ac:dyDescent="0.2">
      <c r="BD47193" s="325"/>
      <c r="EL47193" s="325"/>
    </row>
    <row r="47194" spans="56:142" x14ac:dyDescent="0.2">
      <c r="BD47194" s="325"/>
      <c r="EL47194" s="325"/>
    </row>
    <row r="47195" spans="56:142" x14ac:dyDescent="0.2">
      <c r="BD47195" s="325"/>
      <c r="EL47195" s="325"/>
    </row>
    <row r="47196" spans="56:142" x14ac:dyDescent="0.2">
      <c r="BD47196" s="325"/>
      <c r="EL47196" s="325"/>
    </row>
    <row r="47197" spans="56:142" x14ac:dyDescent="0.2">
      <c r="BD47197" s="325"/>
      <c r="EL47197" s="325"/>
    </row>
    <row r="47198" spans="56:142" x14ac:dyDescent="0.2">
      <c r="BD47198" s="325"/>
      <c r="EL47198" s="325"/>
    </row>
    <row r="47199" spans="56:142" x14ac:dyDescent="0.2">
      <c r="BD47199" s="325"/>
      <c r="EL47199" s="325"/>
    </row>
    <row r="47200" spans="56:142" x14ac:dyDescent="0.2">
      <c r="BD47200" s="325"/>
      <c r="EL47200" s="325"/>
    </row>
    <row r="47201" spans="56:142" x14ac:dyDescent="0.2">
      <c r="BD47201" s="325"/>
      <c r="EL47201" s="325"/>
    </row>
    <row r="47202" spans="56:142" x14ac:dyDescent="0.2">
      <c r="BD47202" s="325"/>
      <c r="EL47202" s="325"/>
    </row>
    <row r="47203" spans="56:142" x14ac:dyDescent="0.2">
      <c r="BD47203" s="325"/>
      <c r="EL47203" s="325"/>
    </row>
    <row r="47204" spans="56:142" x14ac:dyDescent="0.2">
      <c r="BD47204" s="325"/>
      <c r="EL47204" s="325"/>
    </row>
    <row r="47205" spans="56:142" x14ac:dyDescent="0.2">
      <c r="BD47205" s="325"/>
      <c r="EL47205" s="325"/>
    </row>
    <row r="47206" spans="56:142" x14ac:dyDescent="0.2">
      <c r="BD47206" s="325"/>
      <c r="EL47206" s="325"/>
    </row>
    <row r="47207" spans="56:142" x14ac:dyDescent="0.2">
      <c r="BD47207" s="325"/>
      <c r="EL47207" s="325"/>
    </row>
    <row r="47208" spans="56:142" x14ac:dyDescent="0.2">
      <c r="BD47208" s="325"/>
      <c r="EL47208" s="325"/>
    </row>
    <row r="47209" spans="56:142" x14ac:dyDescent="0.2">
      <c r="BD47209" s="325"/>
      <c r="EL47209" s="325"/>
    </row>
    <row r="47210" spans="56:142" x14ac:dyDescent="0.2">
      <c r="BD47210" s="325"/>
      <c r="EL47210" s="325"/>
    </row>
    <row r="47211" spans="56:142" x14ac:dyDescent="0.2">
      <c r="BD47211" s="325"/>
      <c r="EL47211" s="325"/>
    </row>
    <row r="47212" spans="56:142" x14ac:dyDescent="0.2">
      <c r="BD47212" s="325"/>
      <c r="EL47212" s="325"/>
    </row>
    <row r="47213" spans="56:142" x14ac:dyDescent="0.2">
      <c r="BD47213" s="325"/>
      <c r="EL47213" s="325"/>
    </row>
    <row r="47214" spans="56:142" x14ac:dyDescent="0.2">
      <c r="BD47214" s="325"/>
      <c r="EL47214" s="325"/>
    </row>
    <row r="47215" spans="56:142" x14ac:dyDescent="0.2">
      <c r="BD47215" s="325"/>
      <c r="EL47215" s="325"/>
    </row>
    <row r="47216" spans="56:142" x14ac:dyDescent="0.2">
      <c r="BD47216" s="325"/>
      <c r="EL47216" s="325"/>
    </row>
    <row r="47217" spans="56:142" x14ac:dyDescent="0.2">
      <c r="BD47217" s="325"/>
      <c r="EL47217" s="325"/>
    </row>
    <row r="47218" spans="56:142" x14ac:dyDescent="0.2">
      <c r="BD47218" s="325"/>
      <c r="EL47218" s="325"/>
    </row>
    <row r="47219" spans="56:142" x14ac:dyDescent="0.2">
      <c r="BD47219" s="325"/>
      <c r="EL47219" s="325"/>
    </row>
    <row r="47220" spans="56:142" x14ac:dyDescent="0.2">
      <c r="BD47220" s="325"/>
      <c r="EL47220" s="325"/>
    </row>
    <row r="47221" spans="56:142" x14ac:dyDescent="0.2">
      <c r="BD47221" s="325"/>
      <c r="EL47221" s="325"/>
    </row>
    <row r="47222" spans="56:142" x14ac:dyDescent="0.2">
      <c r="BD47222" s="325"/>
      <c r="EL47222" s="325"/>
    </row>
    <row r="47223" spans="56:142" x14ac:dyDescent="0.2">
      <c r="BD47223" s="325"/>
      <c r="EL47223" s="325"/>
    </row>
    <row r="47224" spans="56:142" x14ac:dyDescent="0.2">
      <c r="BD47224" s="325"/>
      <c r="EL47224" s="325"/>
    </row>
    <row r="47225" spans="56:142" x14ac:dyDescent="0.2">
      <c r="BD47225" s="325"/>
      <c r="EL47225" s="325"/>
    </row>
    <row r="47226" spans="56:142" x14ac:dyDescent="0.2">
      <c r="BD47226" s="325"/>
      <c r="EL47226" s="325"/>
    </row>
    <row r="47227" spans="56:142" x14ac:dyDescent="0.2">
      <c r="BD47227" s="325"/>
      <c r="EL47227" s="325"/>
    </row>
    <row r="47228" spans="56:142" x14ac:dyDescent="0.2">
      <c r="BD47228" s="325"/>
      <c r="EL47228" s="325"/>
    </row>
    <row r="47229" spans="56:142" x14ac:dyDescent="0.2">
      <c r="BD47229" s="325"/>
      <c r="EL47229" s="325"/>
    </row>
    <row r="47230" spans="56:142" x14ac:dyDescent="0.2">
      <c r="BD47230" s="325"/>
      <c r="EL47230" s="325"/>
    </row>
    <row r="47231" spans="56:142" x14ac:dyDescent="0.2">
      <c r="BD47231" s="325"/>
      <c r="EL47231" s="325"/>
    </row>
    <row r="47232" spans="56:142" x14ac:dyDescent="0.2">
      <c r="BD47232" s="325"/>
      <c r="EL47232" s="325"/>
    </row>
    <row r="47233" spans="56:142" x14ac:dyDescent="0.2">
      <c r="BD47233" s="325"/>
      <c r="EL47233" s="325"/>
    </row>
    <row r="47234" spans="56:142" x14ac:dyDescent="0.2">
      <c r="BD47234" s="325"/>
      <c r="EL47234" s="325"/>
    </row>
    <row r="47235" spans="56:142" x14ac:dyDescent="0.2">
      <c r="BD47235" s="325"/>
      <c r="EL47235" s="325"/>
    </row>
    <row r="47236" spans="56:142" x14ac:dyDescent="0.2">
      <c r="BD47236" s="325"/>
      <c r="EL47236" s="325"/>
    </row>
    <row r="47237" spans="56:142" x14ac:dyDescent="0.2">
      <c r="BD47237" s="325"/>
      <c r="EL47237" s="325"/>
    </row>
    <row r="47238" spans="56:142" x14ac:dyDescent="0.2">
      <c r="BD47238" s="325"/>
      <c r="EL47238" s="325"/>
    </row>
    <row r="47239" spans="56:142" x14ac:dyDescent="0.2">
      <c r="BD47239" s="325"/>
      <c r="EL47239" s="325"/>
    </row>
    <row r="47240" spans="56:142" x14ac:dyDescent="0.2">
      <c r="BD47240" s="325"/>
      <c r="EL47240" s="325"/>
    </row>
    <row r="47241" spans="56:142" x14ac:dyDescent="0.2">
      <c r="BD47241" s="325"/>
      <c r="EL47241" s="325"/>
    </row>
    <row r="47242" spans="56:142" x14ac:dyDescent="0.2">
      <c r="BD47242" s="325"/>
      <c r="EL47242" s="325"/>
    </row>
    <row r="47243" spans="56:142" x14ac:dyDescent="0.2">
      <c r="BD47243" s="325"/>
      <c r="EL47243" s="325"/>
    </row>
    <row r="47244" spans="56:142" x14ac:dyDescent="0.2">
      <c r="BD47244" s="325"/>
      <c r="EL47244" s="325"/>
    </row>
    <row r="47245" spans="56:142" x14ac:dyDescent="0.2">
      <c r="BD47245" s="325"/>
      <c r="EL47245" s="325"/>
    </row>
    <row r="47246" spans="56:142" x14ac:dyDescent="0.2">
      <c r="BD47246" s="325"/>
      <c r="EL47246" s="325"/>
    </row>
    <row r="47247" spans="56:142" x14ac:dyDescent="0.2">
      <c r="BD47247" s="325"/>
      <c r="EL47247" s="325"/>
    </row>
    <row r="47248" spans="56:142" x14ac:dyDescent="0.2">
      <c r="BD47248" s="325"/>
      <c r="EL47248" s="325"/>
    </row>
    <row r="47249" spans="56:142" x14ac:dyDescent="0.2">
      <c r="BD47249" s="325"/>
      <c r="EL47249" s="325"/>
    </row>
    <row r="47250" spans="56:142" x14ac:dyDescent="0.2">
      <c r="BD47250" s="325"/>
      <c r="EL47250" s="325"/>
    </row>
    <row r="47251" spans="56:142" x14ac:dyDescent="0.2">
      <c r="BD47251" s="325"/>
      <c r="EL47251" s="325"/>
    </row>
    <row r="47252" spans="56:142" x14ac:dyDescent="0.2">
      <c r="BD47252" s="325"/>
      <c r="EL47252" s="325"/>
    </row>
    <row r="47253" spans="56:142" x14ac:dyDescent="0.2">
      <c r="BD47253" s="325"/>
      <c r="EL47253" s="325"/>
    </row>
    <row r="47254" spans="56:142" x14ac:dyDescent="0.2">
      <c r="BD47254" s="325"/>
      <c r="EL47254" s="325"/>
    </row>
    <row r="47255" spans="56:142" x14ac:dyDescent="0.2">
      <c r="BD47255" s="325"/>
      <c r="EL47255" s="325"/>
    </row>
    <row r="47256" spans="56:142" x14ac:dyDescent="0.2">
      <c r="BD47256" s="325"/>
      <c r="EL47256" s="325"/>
    </row>
    <row r="47257" spans="56:142" x14ac:dyDescent="0.2">
      <c r="BD47257" s="325"/>
      <c r="EL47257" s="325"/>
    </row>
    <row r="47258" spans="56:142" x14ac:dyDescent="0.2">
      <c r="BD47258" s="325"/>
      <c r="EL47258" s="325"/>
    </row>
    <row r="47259" spans="56:142" x14ac:dyDescent="0.2">
      <c r="BD47259" s="325"/>
      <c r="EL47259" s="325"/>
    </row>
    <row r="47260" spans="56:142" x14ac:dyDescent="0.2">
      <c r="BD47260" s="325"/>
      <c r="EL47260" s="325"/>
    </row>
    <row r="47261" spans="56:142" x14ac:dyDescent="0.2">
      <c r="BD47261" s="325"/>
      <c r="EL47261" s="325"/>
    </row>
    <row r="47262" spans="56:142" x14ac:dyDescent="0.2">
      <c r="BD47262" s="325"/>
      <c r="EL47262" s="325"/>
    </row>
    <row r="47263" spans="56:142" x14ac:dyDescent="0.2">
      <c r="BD47263" s="325"/>
      <c r="EL47263" s="325"/>
    </row>
    <row r="47264" spans="56:142" x14ac:dyDescent="0.2">
      <c r="BD47264" s="325"/>
      <c r="EL47264" s="325"/>
    </row>
    <row r="47265" spans="56:142" x14ac:dyDescent="0.2">
      <c r="BD47265" s="325"/>
      <c r="EL47265" s="325"/>
    </row>
    <row r="47266" spans="56:142" x14ac:dyDescent="0.2">
      <c r="BD47266" s="325"/>
      <c r="EL47266" s="325"/>
    </row>
    <row r="47267" spans="56:142" x14ac:dyDescent="0.2">
      <c r="BD47267" s="325"/>
      <c r="EL47267" s="325"/>
    </row>
    <row r="47268" spans="56:142" x14ac:dyDescent="0.2">
      <c r="BD47268" s="325"/>
      <c r="EL47268" s="325"/>
    </row>
    <row r="47269" spans="56:142" x14ac:dyDescent="0.2">
      <c r="BD47269" s="325"/>
      <c r="EL47269" s="325"/>
    </row>
    <row r="47270" spans="56:142" x14ac:dyDescent="0.2">
      <c r="BD47270" s="325"/>
      <c r="EL47270" s="325"/>
    </row>
    <row r="47271" spans="56:142" x14ac:dyDescent="0.2">
      <c r="BD47271" s="325"/>
      <c r="EL47271" s="325"/>
    </row>
    <row r="47272" spans="56:142" x14ac:dyDescent="0.2">
      <c r="BD47272" s="325"/>
      <c r="EL47272" s="325"/>
    </row>
    <row r="47273" spans="56:142" x14ac:dyDescent="0.2">
      <c r="BD47273" s="325"/>
      <c r="EL47273" s="325"/>
    </row>
    <row r="47274" spans="56:142" x14ac:dyDescent="0.2">
      <c r="BD47274" s="325"/>
      <c r="EL47274" s="325"/>
    </row>
    <row r="47275" spans="56:142" x14ac:dyDescent="0.2">
      <c r="BD47275" s="325"/>
      <c r="EL47275" s="325"/>
    </row>
    <row r="47276" spans="56:142" x14ac:dyDescent="0.2">
      <c r="BD47276" s="325"/>
      <c r="EL47276" s="325"/>
    </row>
    <row r="47277" spans="56:142" x14ac:dyDescent="0.2">
      <c r="BD47277" s="325"/>
      <c r="EL47277" s="325"/>
    </row>
    <row r="47278" spans="56:142" x14ac:dyDescent="0.2">
      <c r="BD47278" s="325"/>
      <c r="EL47278" s="325"/>
    </row>
    <row r="47279" spans="56:142" x14ac:dyDescent="0.2">
      <c r="BD47279" s="325"/>
      <c r="EL47279" s="325"/>
    </row>
    <row r="47280" spans="56:142" x14ac:dyDescent="0.2">
      <c r="BD47280" s="325"/>
      <c r="EL47280" s="325"/>
    </row>
    <row r="47281" spans="56:142" x14ac:dyDescent="0.2">
      <c r="BD47281" s="325"/>
      <c r="EL47281" s="325"/>
    </row>
    <row r="47282" spans="56:142" x14ac:dyDescent="0.2">
      <c r="BD47282" s="325"/>
      <c r="EL47282" s="325"/>
    </row>
    <row r="47283" spans="56:142" x14ac:dyDescent="0.2">
      <c r="BD47283" s="325"/>
      <c r="EL47283" s="325"/>
    </row>
    <row r="47284" spans="56:142" x14ac:dyDescent="0.2">
      <c r="BD47284" s="325"/>
      <c r="EL47284" s="325"/>
    </row>
    <row r="47285" spans="56:142" x14ac:dyDescent="0.2">
      <c r="BD47285" s="325"/>
      <c r="EL47285" s="325"/>
    </row>
    <row r="47286" spans="56:142" x14ac:dyDescent="0.2">
      <c r="BD47286" s="325"/>
      <c r="EL47286" s="325"/>
    </row>
    <row r="47287" spans="56:142" x14ac:dyDescent="0.2">
      <c r="BD47287" s="325"/>
      <c r="EL47287" s="325"/>
    </row>
    <row r="47288" spans="56:142" x14ac:dyDescent="0.2">
      <c r="BD47288" s="325"/>
      <c r="EL47288" s="325"/>
    </row>
    <row r="47289" spans="56:142" x14ac:dyDescent="0.2">
      <c r="BD47289" s="325"/>
      <c r="EL47289" s="325"/>
    </row>
    <row r="47290" spans="56:142" x14ac:dyDescent="0.2">
      <c r="BD47290" s="325"/>
      <c r="EL47290" s="325"/>
    </row>
    <row r="47291" spans="56:142" x14ac:dyDescent="0.2">
      <c r="BD47291" s="325"/>
      <c r="EL47291" s="325"/>
    </row>
    <row r="47292" spans="56:142" x14ac:dyDescent="0.2">
      <c r="BD47292" s="325"/>
      <c r="EL47292" s="325"/>
    </row>
    <row r="47293" spans="56:142" x14ac:dyDescent="0.2">
      <c r="BD47293" s="325"/>
      <c r="EL47293" s="325"/>
    </row>
    <row r="47294" spans="56:142" x14ac:dyDescent="0.2">
      <c r="BD47294" s="325"/>
      <c r="EL47294" s="325"/>
    </row>
    <row r="47295" spans="56:142" x14ac:dyDescent="0.2">
      <c r="BD47295" s="325"/>
      <c r="EL47295" s="325"/>
    </row>
    <row r="47296" spans="56:142" x14ac:dyDescent="0.2">
      <c r="BD47296" s="325"/>
      <c r="EL47296" s="325"/>
    </row>
    <row r="47297" spans="56:142" x14ac:dyDescent="0.2">
      <c r="BD47297" s="325"/>
      <c r="EL47297" s="325"/>
    </row>
    <row r="47298" spans="56:142" x14ac:dyDescent="0.2">
      <c r="BD47298" s="325"/>
      <c r="EL47298" s="325"/>
    </row>
    <row r="47299" spans="56:142" x14ac:dyDescent="0.2">
      <c r="BD47299" s="325"/>
      <c r="EL47299" s="325"/>
    </row>
    <row r="47300" spans="56:142" x14ac:dyDescent="0.2">
      <c r="BD47300" s="325"/>
      <c r="EL47300" s="325"/>
    </row>
    <row r="47301" spans="56:142" x14ac:dyDescent="0.2">
      <c r="BD47301" s="325"/>
      <c r="EL47301" s="325"/>
    </row>
    <row r="47302" spans="56:142" x14ac:dyDescent="0.2">
      <c r="BD47302" s="325"/>
      <c r="EL47302" s="325"/>
    </row>
    <row r="47303" spans="56:142" x14ac:dyDescent="0.2">
      <c r="BD47303" s="325"/>
      <c r="EL47303" s="325"/>
    </row>
    <row r="47304" spans="56:142" x14ac:dyDescent="0.2">
      <c r="BD47304" s="325"/>
      <c r="EL47304" s="325"/>
    </row>
    <row r="47305" spans="56:142" x14ac:dyDescent="0.2">
      <c r="BD47305" s="325"/>
      <c r="EL47305" s="325"/>
    </row>
    <row r="47306" spans="56:142" x14ac:dyDescent="0.2">
      <c r="BD47306" s="325"/>
      <c r="EL47306" s="325"/>
    </row>
    <row r="47307" spans="56:142" x14ac:dyDescent="0.2">
      <c r="BD47307" s="325"/>
      <c r="EL47307" s="325"/>
    </row>
    <row r="47308" spans="56:142" x14ac:dyDescent="0.2">
      <c r="BD47308" s="325"/>
      <c r="EL47308" s="325"/>
    </row>
    <row r="47309" spans="56:142" x14ac:dyDescent="0.2">
      <c r="BD47309" s="325"/>
      <c r="EL47309" s="325"/>
    </row>
    <row r="47310" spans="56:142" x14ac:dyDescent="0.2">
      <c r="BD47310" s="325"/>
      <c r="EL47310" s="325"/>
    </row>
    <row r="47311" spans="56:142" x14ac:dyDescent="0.2">
      <c r="BD47311" s="325"/>
      <c r="EL47311" s="325"/>
    </row>
    <row r="47312" spans="56:142" x14ac:dyDescent="0.2">
      <c r="BD47312" s="325"/>
      <c r="EL47312" s="325"/>
    </row>
    <row r="47313" spans="56:142" x14ac:dyDescent="0.2">
      <c r="BD47313" s="325"/>
      <c r="EL47313" s="325"/>
    </row>
    <row r="47314" spans="56:142" x14ac:dyDescent="0.2">
      <c r="BD47314" s="325"/>
      <c r="EL47314" s="325"/>
    </row>
    <row r="47315" spans="56:142" x14ac:dyDescent="0.2">
      <c r="BD47315" s="325"/>
      <c r="EL47315" s="325"/>
    </row>
    <row r="47316" spans="56:142" x14ac:dyDescent="0.2">
      <c r="BD47316" s="325"/>
      <c r="EL47316" s="325"/>
    </row>
    <row r="47317" spans="56:142" x14ac:dyDescent="0.2">
      <c r="BD47317" s="325"/>
      <c r="EL47317" s="325"/>
    </row>
    <row r="47318" spans="56:142" x14ac:dyDescent="0.2">
      <c r="BD47318" s="325"/>
      <c r="EL47318" s="325"/>
    </row>
    <row r="47319" spans="56:142" x14ac:dyDescent="0.2">
      <c r="BD47319" s="325"/>
      <c r="EL47319" s="325"/>
    </row>
    <row r="47320" spans="56:142" x14ac:dyDescent="0.2">
      <c r="BD47320" s="325"/>
      <c r="EL47320" s="325"/>
    </row>
    <row r="47321" spans="56:142" x14ac:dyDescent="0.2">
      <c r="BD47321" s="325"/>
      <c r="EL47321" s="325"/>
    </row>
    <row r="47322" spans="56:142" x14ac:dyDescent="0.2">
      <c r="BD47322" s="325"/>
      <c r="EL47322" s="325"/>
    </row>
    <row r="47323" spans="56:142" x14ac:dyDescent="0.2">
      <c r="BD47323" s="325"/>
      <c r="EL47323" s="325"/>
    </row>
    <row r="47324" spans="56:142" x14ac:dyDescent="0.2">
      <c r="BD47324" s="325"/>
      <c r="EL47324" s="325"/>
    </row>
    <row r="47325" spans="56:142" x14ac:dyDescent="0.2">
      <c r="BD47325" s="325"/>
      <c r="EL47325" s="325"/>
    </row>
    <row r="47326" spans="56:142" x14ac:dyDescent="0.2">
      <c r="BD47326" s="325"/>
      <c r="EL47326" s="325"/>
    </row>
    <row r="47327" spans="56:142" x14ac:dyDescent="0.2">
      <c r="BD47327" s="325"/>
      <c r="EL47327" s="325"/>
    </row>
    <row r="47328" spans="56:142" x14ac:dyDescent="0.2">
      <c r="BD47328" s="325"/>
      <c r="EL47328" s="325"/>
    </row>
    <row r="47329" spans="56:142" x14ac:dyDescent="0.2">
      <c r="BD47329" s="325"/>
      <c r="EL47329" s="325"/>
    </row>
    <row r="47330" spans="56:142" x14ac:dyDescent="0.2">
      <c r="BD47330" s="325"/>
      <c r="EL47330" s="325"/>
    </row>
    <row r="47331" spans="56:142" x14ac:dyDescent="0.2">
      <c r="BD47331" s="325"/>
      <c r="EL47331" s="325"/>
    </row>
    <row r="47332" spans="56:142" x14ac:dyDescent="0.2">
      <c r="BD47332" s="325"/>
      <c r="EL47332" s="325"/>
    </row>
    <row r="47333" spans="56:142" x14ac:dyDescent="0.2">
      <c r="BD47333" s="325"/>
      <c r="EL47333" s="325"/>
    </row>
    <row r="47334" spans="56:142" x14ac:dyDescent="0.2">
      <c r="BD47334" s="325"/>
      <c r="EL47334" s="325"/>
    </row>
    <row r="47335" spans="56:142" x14ac:dyDescent="0.2">
      <c r="BD47335" s="325"/>
      <c r="EL47335" s="325"/>
    </row>
    <row r="47336" spans="56:142" x14ac:dyDescent="0.2">
      <c r="BD47336" s="325"/>
      <c r="EL47336" s="325"/>
    </row>
    <row r="47337" spans="56:142" x14ac:dyDescent="0.2">
      <c r="BD47337" s="325"/>
      <c r="EL47337" s="325"/>
    </row>
    <row r="47338" spans="56:142" x14ac:dyDescent="0.2">
      <c r="BD47338" s="325"/>
      <c r="EL47338" s="325"/>
    </row>
    <row r="47339" spans="56:142" x14ac:dyDescent="0.2">
      <c r="BD47339" s="325"/>
      <c r="EL47339" s="325"/>
    </row>
    <row r="47340" spans="56:142" x14ac:dyDescent="0.2">
      <c r="BD47340" s="325"/>
      <c r="EL47340" s="325"/>
    </row>
    <row r="47341" spans="56:142" x14ac:dyDescent="0.2">
      <c r="BD47341" s="325"/>
      <c r="EL47341" s="325"/>
    </row>
    <row r="47342" spans="56:142" x14ac:dyDescent="0.2">
      <c r="BD47342" s="325"/>
      <c r="EL47342" s="325"/>
    </row>
    <row r="47343" spans="56:142" x14ac:dyDescent="0.2">
      <c r="BD47343" s="325"/>
      <c r="EL47343" s="325"/>
    </row>
    <row r="47344" spans="56:142" x14ac:dyDescent="0.2">
      <c r="BD47344" s="325"/>
      <c r="EL47344" s="325"/>
    </row>
    <row r="47345" spans="56:142" x14ac:dyDescent="0.2">
      <c r="BD47345" s="325"/>
      <c r="EL47345" s="325"/>
    </row>
    <row r="47346" spans="56:142" x14ac:dyDescent="0.2">
      <c r="BD47346" s="325"/>
      <c r="EL47346" s="325"/>
    </row>
    <row r="47347" spans="56:142" x14ac:dyDescent="0.2">
      <c r="BD47347" s="325"/>
      <c r="EL47347" s="325"/>
    </row>
    <row r="47348" spans="56:142" x14ac:dyDescent="0.2">
      <c r="BD47348" s="325"/>
      <c r="EL47348" s="325"/>
    </row>
    <row r="47349" spans="56:142" x14ac:dyDescent="0.2">
      <c r="BD47349" s="325"/>
      <c r="EL47349" s="325"/>
    </row>
    <row r="47350" spans="56:142" x14ac:dyDescent="0.2">
      <c r="BD47350" s="325"/>
      <c r="EL47350" s="325"/>
    </row>
    <row r="47351" spans="56:142" x14ac:dyDescent="0.2">
      <c r="BD47351" s="325"/>
      <c r="EL47351" s="325"/>
    </row>
    <row r="47352" spans="56:142" x14ac:dyDescent="0.2">
      <c r="BD47352" s="325"/>
      <c r="EL47352" s="325"/>
    </row>
    <row r="47353" spans="56:142" x14ac:dyDescent="0.2">
      <c r="BD47353" s="325"/>
      <c r="EL47353" s="325"/>
    </row>
    <row r="47354" spans="56:142" x14ac:dyDescent="0.2">
      <c r="BD47354" s="325"/>
      <c r="EL47354" s="325"/>
    </row>
    <row r="47355" spans="56:142" x14ac:dyDescent="0.2">
      <c r="BD47355" s="325"/>
      <c r="EL47355" s="325"/>
    </row>
    <row r="47356" spans="56:142" x14ac:dyDescent="0.2">
      <c r="BD47356" s="325"/>
      <c r="EL47356" s="325"/>
    </row>
    <row r="47357" spans="56:142" x14ac:dyDescent="0.2">
      <c r="BD47357" s="325"/>
      <c r="EL47357" s="325"/>
    </row>
    <row r="47358" spans="56:142" x14ac:dyDescent="0.2">
      <c r="BD47358" s="325"/>
      <c r="EL47358" s="325"/>
    </row>
    <row r="47359" spans="56:142" x14ac:dyDescent="0.2">
      <c r="BD47359" s="325"/>
      <c r="EL47359" s="325"/>
    </row>
    <row r="47360" spans="56:142" x14ac:dyDescent="0.2">
      <c r="BD47360" s="325"/>
      <c r="EL47360" s="325"/>
    </row>
    <row r="47361" spans="56:142" x14ac:dyDescent="0.2">
      <c r="BD47361" s="325"/>
      <c r="EL47361" s="325"/>
    </row>
    <row r="47362" spans="56:142" x14ac:dyDescent="0.2">
      <c r="BD47362" s="325"/>
      <c r="EL47362" s="325"/>
    </row>
    <row r="47363" spans="56:142" x14ac:dyDescent="0.2">
      <c r="BD47363" s="325"/>
      <c r="EL47363" s="325"/>
    </row>
    <row r="47364" spans="56:142" x14ac:dyDescent="0.2">
      <c r="BD47364" s="325"/>
      <c r="EL47364" s="325"/>
    </row>
    <row r="47365" spans="56:142" x14ac:dyDescent="0.2">
      <c r="BD47365" s="325"/>
      <c r="EL47365" s="325"/>
    </row>
    <row r="47366" spans="56:142" x14ac:dyDescent="0.2">
      <c r="BD47366" s="325"/>
      <c r="EL47366" s="325"/>
    </row>
    <row r="47367" spans="56:142" x14ac:dyDescent="0.2">
      <c r="BD47367" s="325"/>
      <c r="EL47367" s="325"/>
    </row>
    <row r="47368" spans="56:142" x14ac:dyDescent="0.2">
      <c r="BD47368" s="325"/>
      <c r="EL47368" s="325"/>
    </row>
    <row r="47369" spans="56:142" x14ac:dyDescent="0.2">
      <c r="BD47369" s="325"/>
      <c r="EL47369" s="325"/>
    </row>
    <row r="47370" spans="56:142" x14ac:dyDescent="0.2">
      <c r="BD47370" s="325"/>
      <c r="EL47370" s="325"/>
    </row>
    <row r="47371" spans="56:142" x14ac:dyDescent="0.2">
      <c r="BD47371" s="325"/>
      <c r="EL47371" s="325"/>
    </row>
    <row r="47372" spans="56:142" x14ac:dyDescent="0.2">
      <c r="BD47372" s="325"/>
      <c r="EL47372" s="325"/>
    </row>
    <row r="47373" spans="56:142" x14ac:dyDescent="0.2">
      <c r="BD47373" s="325"/>
      <c r="EL47373" s="325"/>
    </row>
    <row r="47374" spans="56:142" x14ac:dyDescent="0.2">
      <c r="BD47374" s="325"/>
      <c r="EL47374" s="325"/>
    </row>
    <row r="47375" spans="56:142" x14ac:dyDescent="0.2">
      <c r="BD47375" s="325"/>
      <c r="EL47375" s="325"/>
    </row>
    <row r="47376" spans="56:142" x14ac:dyDescent="0.2">
      <c r="BD47376" s="325"/>
      <c r="EL47376" s="325"/>
    </row>
    <row r="47377" spans="56:142" x14ac:dyDescent="0.2">
      <c r="BD47377" s="325"/>
      <c r="EL47377" s="325"/>
    </row>
    <row r="47378" spans="56:142" x14ac:dyDescent="0.2">
      <c r="BD47378" s="325"/>
      <c r="EL47378" s="325"/>
    </row>
    <row r="47379" spans="56:142" x14ac:dyDescent="0.2">
      <c r="BD47379" s="325"/>
      <c r="EL47379" s="325"/>
    </row>
    <row r="47380" spans="56:142" x14ac:dyDescent="0.2">
      <c r="BD47380" s="325"/>
      <c r="EL47380" s="325"/>
    </row>
    <row r="47381" spans="56:142" x14ac:dyDescent="0.2">
      <c r="BD47381" s="325"/>
      <c r="EL47381" s="325"/>
    </row>
    <row r="47382" spans="56:142" x14ac:dyDescent="0.2">
      <c r="BD47382" s="325"/>
      <c r="EL47382" s="325"/>
    </row>
    <row r="47383" spans="56:142" x14ac:dyDescent="0.2">
      <c r="BD47383" s="325"/>
      <c r="EL47383" s="325"/>
    </row>
    <row r="47384" spans="56:142" x14ac:dyDescent="0.2">
      <c r="BD47384" s="325"/>
      <c r="EL47384" s="325"/>
    </row>
    <row r="47385" spans="56:142" x14ac:dyDescent="0.2">
      <c r="BD47385" s="325"/>
      <c r="EL47385" s="325"/>
    </row>
    <row r="47386" spans="56:142" x14ac:dyDescent="0.2">
      <c r="BD47386" s="325"/>
      <c r="EL47386" s="325"/>
    </row>
    <row r="47387" spans="56:142" x14ac:dyDescent="0.2">
      <c r="BD47387" s="325"/>
      <c r="EL47387" s="325"/>
    </row>
    <row r="47388" spans="56:142" x14ac:dyDescent="0.2">
      <c r="BD47388" s="325"/>
      <c r="EL47388" s="325"/>
    </row>
    <row r="47389" spans="56:142" x14ac:dyDescent="0.2">
      <c r="BD47389" s="325"/>
      <c r="EL47389" s="325"/>
    </row>
    <row r="47390" spans="56:142" x14ac:dyDescent="0.2">
      <c r="BD47390" s="325"/>
      <c r="EL47390" s="325"/>
    </row>
    <row r="47391" spans="56:142" x14ac:dyDescent="0.2">
      <c r="BD47391" s="325"/>
      <c r="EL47391" s="325"/>
    </row>
    <row r="47392" spans="56:142" x14ac:dyDescent="0.2">
      <c r="BD47392" s="325"/>
      <c r="EL47392" s="325"/>
    </row>
    <row r="47393" spans="56:142" x14ac:dyDescent="0.2">
      <c r="BD47393" s="325"/>
      <c r="EL47393" s="325"/>
    </row>
    <row r="47394" spans="56:142" x14ac:dyDescent="0.2">
      <c r="BD47394" s="325"/>
      <c r="EL47394" s="325"/>
    </row>
    <row r="47395" spans="56:142" x14ac:dyDescent="0.2">
      <c r="BD47395" s="325"/>
      <c r="EL47395" s="325"/>
    </row>
    <row r="47396" spans="56:142" x14ac:dyDescent="0.2">
      <c r="BD47396" s="325"/>
      <c r="EL47396" s="325"/>
    </row>
    <row r="47397" spans="56:142" x14ac:dyDescent="0.2">
      <c r="BD47397" s="325"/>
      <c r="EL47397" s="325"/>
    </row>
    <row r="47398" spans="56:142" x14ac:dyDescent="0.2">
      <c r="BD47398" s="325"/>
      <c r="EL47398" s="325"/>
    </row>
    <row r="47399" spans="56:142" x14ac:dyDescent="0.2">
      <c r="BD47399" s="325"/>
      <c r="EL47399" s="325"/>
    </row>
    <row r="47400" spans="56:142" x14ac:dyDescent="0.2">
      <c r="BD47400" s="325"/>
      <c r="EL47400" s="325"/>
    </row>
    <row r="47401" spans="56:142" x14ac:dyDescent="0.2">
      <c r="BD47401" s="325"/>
      <c r="EL47401" s="325"/>
    </row>
    <row r="47402" spans="56:142" x14ac:dyDescent="0.2">
      <c r="BD47402" s="325"/>
      <c r="EL47402" s="325"/>
    </row>
    <row r="47403" spans="56:142" x14ac:dyDescent="0.2">
      <c r="BD47403" s="325"/>
      <c r="EL47403" s="325"/>
    </row>
    <row r="47404" spans="56:142" x14ac:dyDescent="0.2">
      <c r="BD47404" s="325"/>
      <c r="EL47404" s="325"/>
    </row>
    <row r="47405" spans="56:142" x14ac:dyDescent="0.2">
      <c r="BD47405" s="325"/>
      <c r="EL47405" s="325"/>
    </row>
    <row r="47406" spans="56:142" x14ac:dyDescent="0.2">
      <c r="BD47406" s="325"/>
      <c r="EL47406" s="325"/>
    </row>
    <row r="47407" spans="56:142" x14ac:dyDescent="0.2">
      <c r="BD47407" s="325"/>
      <c r="EL47407" s="325"/>
    </row>
    <row r="47408" spans="56:142" x14ac:dyDescent="0.2">
      <c r="BD47408" s="325"/>
      <c r="EL47408" s="325"/>
    </row>
    <row r="47409" spans="56:142" x14ac:dyDescent="0.2">
      <c r="BD47409" s="325"/>
      <c r="EL47409" s="325"/>
    </row>
    <row r="47410" spans="56:142" x14ac:dyDescent="0.2">
      <c r="BD47410" s="325"/>
      <c r="EL47410" s="325"/>
    </row>
    <row r="47411" spans="56:142" x14ac:dyDescent="0.2">
      <c r="BD47411" s="325"/>
      <c r="EL47411" s="325"/>
    </row>
    <row r="47412" spans="56:142" x14ac:dyDescent="0.2">
      <c r="BD47412" s="325"/>
      <c r="EL47412" s="325"/>
    </row>
    <row r="47413" spans="56:142" x14ac:dyDescent="0.2">
      <c r="BD47413" s="325"/>
      <c r="EL47413" s="325"/>
    </row>
    <row r="47414" spans="56:142" x14ac:dyDescent="0.2">
      <c r="BD47414" s="325"/>
      <c r="EL47414" s="325"/>
    </row>
    <row r="47415" spans="56:142" x14ac:dyDescent="0.2">
      <c r="BD47415" s="325"/>
      <c r="EL47415" s="325"/>
    </row>
    <row r="47416" spans="56:142" x14ac:dyDescent="0.2">
      <c r="BD47416" s="325"/>
      <c r="EL47416" s="325"/>
    </row>
    <row r="47417" spans="56:142" x14ac:dyDescent="0.2">
      <c r="BD47417" s="325"/>
      <c r="EL47417" s="325"/>
    </row>
    <row r="47418" spans="56:142" x14ac:dyDescent="0.2">
      <c r="BD47418" s="325"/>
      <c r="EL47418" s="325"/>
    </row>
    <row r="47419" spans="56:142" x14ac:dyDescent="0.2">
      <c r="BD47419" s="325"/>
      <c r="EL47419" s="325"/>
    </row>
    <row r="47420" spans="56:142" x14ac:dyDescent="0.2">
      <c r="BD47420" s="325"/>
      <c r="EL47420" s="325"/>
    </row>
    <row r="47421" spans="56:142" x14ac:dyDescent="0.2">
      <c r="BD47421" s="325"/>
      <c r="EL47421" s="325"/>
    </row>
    <row r="47422" spans="56:142" x14ac:dyDescent="0.2">
      <c r="BD47422" s="325"/>
      <c r="EL47422" s="325"/>
    </row>
    <row r="47423" spans="56:142" x14ac:dyDescent="0.2">
      <c r="BD47423" s="325"/>
      <c r="EL47423" s="325"/>
    </row>
    <row r="47424" spans="56:142" x14ac:dyDescent="0.2">
      <c r="BD47424" s="325"/>
      <c r="EL47424" s="325"/>
    </row>
    <row r="47425" spans="56:142" x14ac:dyDescent="0.2">
      <c r="BD47425" s="325"/>
      <c r="EL47425" s="325"/>
    </row>
    <row r="47426" spans="56:142" x14ac:dyDescent="0.2">
      <c r="BD47426" s="325"/>
      <c r="EL47426" s="325"/>
    </row>
    <row r="47427" spans="56:142" x14ac:dyDescent="0.2">
      <c r="BD47427" s="325"/>
      <c r="EL47427" s="325"/>
    </row>
    <row r="47428" spans="56:142" x14ac:dyDescent="0.2">
      <c r="BD47428" s="325"/>
      <c r="EL47428" s="325"/>
    </row>
    <row r="47429" spans="56:142" x14ac:dyDescent="0.2">
      <c r="BD47429" s="325"/>
      <c r="EL47429" s="325"/>
    </row>
    <row r="47430" spans="56:142" x14ac:dyDescent="0.2">
      <c r="BD47430" s="325"/>
      <c r="EL47430" s="325"/>
    </row>
    <row r="47431" spans="56:142" x14ac:dyDescent="0.2">
      <c r="BD47431" s="325"/>
      <c r="EL47431" s="325"/>
    </row>
    <row r="47432" spans="56:142" x14ac:dyDescent="0.2">
      <c r="BD47432" s="325"/>
      <c r="EL47432" s="325"/>
    </row>
    <row r="47433" spans="56:142" x14ac:dyDescent="0.2">
      <c r="BD47433" s="325"/>
      <c r="EL47433" s="325"/>
    </row>
    <row r="47434" spans="56:142" x14ac:dyDescent="0.2">
      <c r="BD47434" s="325"/>
      <c r="EL47434" s="325"/>
    </row>
    <row r="47435" spans="56:142" x14ac:dyDescent="0.2">
      <c r="BD47435" s="325"/>
      <c r="EL47435" s="325"/>
    </row>
    <row r="47436" spans="56:142" x14ac:dyDescent="0.2">
      <c r="BD47436" s="325"/>
      <c r="EL47436" s="325"/>
    </row>
    <row r="47437" spans="56:142" x14ac:dyDescent="0.2">
      <c r="BD47437" s="325"/>
      <c r="EL47437" s="325"/>
    </row>
    <row r="47438" spans="56:142" x14ac:dyDescent="0.2">
      <c r="BD47438" s="325"/>
      <c r="EL47438" s="325"/>
    </row>
    <row r="47439" spans="56:142" x14ac:dyDescent="0.2">
      <c r="BD47439" s="325"/>
      <c r="EL47439" s="325"/>
    </row>
    <row r="47440" spans="56:142" x14ac:dyDescent="0.2">
      <c r="BD47440" s="325"/>
      <c r="EL47440" s="325"/>
    </row>
    <row r="47441" spans="56:142" x14ac:dyDescent="0.2">
      <c r="BD47441" s="325"/>
      <c r="EL47441" s="325"/>
    </row>
    <row r="47442" spans="56:142" x14ac:dyDescent="0.2">
      <c r="BD47442" s="325"/>
      <c r="EL47442" s="325"/>
    </row>
    <row r="47443" spans="56:142" x14ac:dyDescent="0.2">
      <c r="BD47443" s="325"/>
      <c r="EL47443" s="325"/>
    </row>
    <row r="47444" spans="56:142" x14ac:dyDescent="0.2">
      <c r="BD47444" s="325"/>
      <c r="EL47444" s="325"/>
    </row>
    <row r="47445" spans="56:142" x14ac:dyDescent="0.2">
      <c r="BD47445" s="325"/>
      <c r="EL47445" s="325"/>
    </row>
    <row r="47446" spans="56:142" x14ac:dyDescent="0.2">
      <c r="BD47446" s="325"/>
      <c r="EL47446" s="325"/>
    </row>
    <row r="47447" spans="56:142" x14ac:dyDescent="0.2">
      <c r="BD47447" s="325"/>
      <c r="EL47447" s="325"/>
    </row>
    <row r="47448" spans="56:142" x14ac:dyDescent="0.2">
      <c r="BD47448" s="325"/>
      <c r="EL47448" s="325"/>
    </row>
    <row r="47449" spans="56:142" x14ac:dyDescent="0.2">
      <c r="BD47449" s="325"/>
      <c r="EL47449" s="325"/>
    </row>
    <row r="47450" spans="56:142" x14ac:dyDescent="0.2">
      <c r="BD47450" s="325"/>
      <c r="EL47450" s="325"/>
    </row>
    <row r="47451" spans="56:142" x14ac:dyDescent="0.2">
      <c r="BD47451" s="325"/>
      <c r="EL47451" s="325"/>
    </row>
    <row r="47452" spans="56:142" x14ac:dyDescent="0.2">
      <c r="BD47452" s="325"/>
      <c r="EL47452" s="325"/>
    </row>
    <row r="47453" spans="56:142" x14ac:dyDescent="0.2">
      <c r="BD47453" s="325"/>
      <c r="EL47453" s="325"/>
    </row>
    <row r="47454" spans="56:142" x14ac:dyDescent="0.2">
      <c r="BD47454" s="325"/>
      <c r="EL47454" s="325"/>
    </row>
    <row r="47455" spans="56:142" x14ac:dyDescent="0.2">
      <c r="BD47455" s="325"/>
      <c r="EL47455" s="325"/>
    </row>
    <row r="47456" spans="56:142" x14ac:dyDescent="0.2">
      <c r="BD47456" s="325"/>
      <c r="EL47456" s="325"/>
    </row>
    <row r="47457" spans="56:142" x14ac:dyDescent="0.2">
      <c r="BD47457" s="325"/>
      <c r="EL47457" s="325"/>
    </row>
    <row r="47458" spans="56:142" x14ac:dyDescent="0.2">
      <c r="BD47458" s="325"/>
      <c r="EL47458" s="325"/>
    </row>
    <row r="47459" spans="56:142" x14ac:dyDescent="0.2">
      <c r="BD47459" s="325"/>
      <c r="EL47459" s="325"/>
    </row>
    <row r="47460" spans="56:142" x14ac:dyDescent="0.2">
      <c r="BD47460" s="325"/>
      <c r="EL47460" s="325"/>
    </row>
    <row r="47461" spans="56:142" x14ac:dyDescent="0.2">
      <c r="BD47461" s="325"/>
      <c r="EL47461" s="325"/>
    </row>
    <row r="47462" spans="56:142" x14ac:dyDescent="0.2">
      <c r="BD47462" s="325"/>
      <c r="EL47462" s="325"/>
    </row>
    <row r="47463" spans="56:142" x14ac:dyDescent="0.2">
      <c r="BD47463" s="325"/>
      <c r="EL47463" s="325"/>
    </row>
    <row r="47464" spans="56:142" x14ac:dyDescent="0.2">
      <c r="BD47464" s="325"/>
      <c r="EL47464" s="325"/>
    </row>
    <row r="47465" spans="56:142" x14ac:dyDescent="0.2">
      <c r="BD47465" s="325"/>
      <c r="EL47465" s="325"/>
    </row>
    <row r="47466" spans="56:142" x14ac:dyDescent="0.2">
      <c r="BD47466" s="325"/>
      <c r="EL47466" s="325"/>
    </row>
    <row r="47467" spans="56:142" x14ac:dyDescent="0.2">
      <c r="BD47467" s="325"/>
      <c r="EL47467" s="325"/>
    </row>
    <row r="47468" spans="56:142" x14ac:dyDescent="0.2">
      <c r="BD47468" s="325"/>
      <c r="EL47468" s="325"/>
    </row>
    <row r="47469" spans="56:142" x14ac:dyDescent="0.2">
      <c r="BD47469" s="325"/>
      <c r="EL47469" s="325"/>
    </row>
    <row r="47470" spans="56:142" x14ac:dyDescent="0.2">
      <c r="BD47470" s="325"/>
      <c r="EL47470" s="325"/>
    </row>
    <row r="47471" spans="56:142" x14ac:dyDescent="0.2">
      <c r="BD47471" s="325"/>
      <c r="EL47471" s="325"/>
    </row>
    <row r="47472" spans="56:142" x14ac:dyDescent="0.2">
      <c r="BD47472" s="325"/>
      <c r="EL47472" s="325"/>
    </row>
    <row r="47473" spans="56:142" x14ac:dyDescent="0.2">
      <c r="BD47473" s="325"/>
      <c r="EL47473" s="325"/>
    </row>
    <row r="47474" spans="56:142" x14ac:dyDescent="0.2">
      <c r="BD47474" s="325"/>
      <c r="EL47474" s="325"/>
    </row>
    <row r="47475" spans="56:142" x14ac:dyDescent="0.2">
      <c r="BD47475" s="325"/>
      <c r="EL47475" s="325"/>
    </row>
    <row r="47476" spans="56:142" x14ac:dyDescent="0.2">
      <c r="BD47476" s="325"/>
      <c r="EL47476" s="325"/>
    </row>
    <row r="47477" spans="56:142" x14ac:dyDescent="0.2">
      <c r="BD47477" s="325"/>
      <c r="EL47477" s="325"/>
    </row>
    <row r="47478" spans="56:142" x14ac:dyDescent="0.2">
      <c r="BD47478" s="325"/>
      <c r="EL47478" s="325"/>
    </row>
    <row r="47479" spans="56:142" x14ac:dyDescent="0.2">
      <c r="BD47479" s="325"/>
      <c r="EL47479" s="325"/>
    </row>
    <row r="47480" spans="56:142" x14ac:dyDescent="0.2">
      <c r="BD47480" s="325"/>
      <c r="EL47480" s="325"/>
    </row>
    <row r="47481" spans="56:142" x14ac:dyDescent="0.2">
      <c r="BD47481" s="325"/>
      <c r="EL47481" s="325"/>
    </row>
    <row r="47482" spans="56:142" x14ac:dyDescent="0.2">
      <c r="BD47482" s="325"/>
      <c r="EL47482" s="325"/>
    </row>
    <row r="47483" spans="56:142" x14ac:dyDescent="0.2">
      <c r="BD47483" s="325"/>
      <c r="EL47483" s="325"/>
    </row>
    <row r="47484" spans="56:142" x14ac:dyDescent="0.2">
      <c r="BD47484" s="325"/>
      <c r="EL47484" s="325"/>
    </row>
    <row r="47485" spans="56:142" x14ac:dyDescent="0.2">
      <c r="BD47485" s="325"/>
      <c r="EL47485" s="325"/>
    </row>
    <row r="47486" spans="56:142" x14ac:dyDescent="0.2">
      <c r="BD47486" s="325"/>
      <c r="EL47486" s="325"/>
    </row>
    <row r="47487" spans="56:142" x14ac:dyDescent="0.2">
      <c r="BD47487" s="325"/>
      <c r="EL47487" s="325"/>
    </row>
    <row r="47488" spans="56:142" x14ac:dyDescent="0.2">
      <c r="BD47488" s="325"/>
      <c r="EL47488" s="325"/>
    </row>
    <row r="47489" spans="56:142" x14ac:dyDescent="0.2">
      <c r="BD47489" s="325"/>
      <c r="EL47489" s="325"/>
    </row>
    <row r="47490" spans="56:142" x14ac:dyDescent="0.2">
      <c r="BD47490" s="325"/>
      <c r="EL47490" s="325"/>
    </row>
    <row r="47491" spans="56:142" x14ac:dyDescent="0.2">
      <c r="BD47491" s="325"/>
      <c r="EL47491" s="325"/>
    </row>
    <row r="47492" spans="56:142" x14ac:dyDescent="0.2">
      <c r="BD47492" s="325"/>
      <c r="EL47492" s="325"/>
    </row>
    <row r="47493" spans="56:142" x14ac:dyDescent="0.2">
      <c r="BD47493" s="325"/>
      <c r="EL47493" s="325"/>
    </row>
    <row r="47494" spans="56:142" x14ac:dyDescent="0.2">
      <c r="BD47494" s="325"/>
      <c r="EL47494" s="325"/>
    </row>
    <row r="47495" spans="56:142" x14ac:dyDescent="0.2">
      <c r="BD47495" s="325"/>
      <c r="EL47495" s="325"/>
    </row>
    <row r="47496" spans="56:142" x14ac:dyDescent="0.2">
      <c r="BD47496" s="325"/>
      <c r="EL47496" s="325"/>
    </row>
    <row r="47497" spans="56:142" x14ac:dyDescent="0.2">
      <c r="BD47497" s="325"/>
      <c r="EL47497" s="325"/>
    </row>
    <row r="47498" spans="56:142" x14ac:dyDescent="0.2">
      <c r="BD47498" s="325"/>
      <c r="EL47498" s="325"/>
    </row>
    <row r="47499" spans="56:142" x14ac:dyDescent="0.2">
      <c r="BD47499" s="325"/>
      <c r="EL47499" s="325"/>
    </row>
    <row r="47500" spans="56:142" x14ac:dyDescent="0.2">
      <c r="BD47500" s="325"/>
      <c r="EL47500" s="325"/>
    </row>
    <row r="47501" spans="56:142" x14ac:dyDescent="0.2">
      <c r="BD47501" s="325"/>
      <c r="EL47501" s="325"/>
    </row>
    <row r="47502" spans="56:142" x14ac:dyDescent="0.2">
      <c r="BD47502" s="325"/>
      <c r="EL47502" s="325"/>
    </row>
    <row r="47503" spans="56:142" x14ac:dyDescent="0.2">
      <c r="BD47503" s="325"/>
      <c r="EL47503" s="325"/>
    </row>
    <row r="47504" spans="56:142" x14ac:dyDescent="0.2">
      <c r="BD47504" s="325"/>
      <c r="EL47504" s="325"/>
    </row>
    <row r="47505" spans="56:142" x14ac:dyDescent="0.2">
      <c r="BD47505" s="325"/>
      <c r="EL47505" s="325"/>
    </row>
    <row r="47506" spans="56:142" x14ac:dyDescent="0.2">
      <c r="BD47506" s="325"/>
      <c r="EL47506" s="325"/>
    </row>
    <row r="47507" spans="56:142" x14ac:dyDescent="0.2">
      <c r="BD47507" s="325"/>
      <c r="EL47507" s="325"/>
    </row>
    <row r="47508" spans="56:142" x14ac:dyDescent="0.2">
      <c r="BD47508" s="325"/>
      <c r="EL47508" s="325"/>
    </row>
    <row r="47509" spans="56:142" x14ac:dyDescent="0.2">
      <c r="BD47509" s="325"/>
      <c r="EL47509" s="325"/>
    </row>
    <row r="47510" spans="56:142" x14ac:dyDescent="0.2">
      <c r="BD47510" s="325"/>
      <c r="EL47510" s="325"/>
    </row>
    <row r="47511" spans="56:142" x14ac:dyDescent="0.2">
      <c r="BD47511" s="325"/>
      <c r="EL47511" s="325"/>
    </row>
    <row r="47512" spans="56:142" x14ac:dyDescent="0.2">
      <c r="BD47512" s="325"/>
      <c r="EL47512" s="325"/>
    </row>
    <row r="47513" spans="56:142" x14ac:dyDescent="0.2">
      <c r="BD47513" s="325"/>
      <c r="EL47513" s="325"/>
    </row>
    <row r="47514" spans="56:142" x14ac:dyDescent="0.2">
      <c r="BD47514" s="325"/>
      <c r="EL47514" s="325"/>
    </row>
    <row r="47515" spans="56:142" x14ac:dyDescent="0.2">
      <c r="BD47515" s="325"/>
      <c r="EL47515" s="325"/>
    </row>
    <row r="47516" spans="56:142" x14ac:dyDescent="0.2">
      <c r="BD47516" s="325"/>
      <c r="EL47516" s="325"/>
    </row>
    <row r="47517" spans="56:142" x14ac:dyDescent="0.2">
      <c r="BD47517" s="325"/>
      <c r="EL47517" s="325"/>
    </row>
    <row r="47518" spans="56:142" x14ac:dyDescent="0.2">
      <c r="BD47518" s="325"/>
      <c r="EL47518" s="325"/>
    </row>
    <row r="47519" spans="56:142" x14ac:dyDescent="0.2">
      <c r="BD47519" s="325"/>
      <c r="EL47519" s="325"/>
    </row>
    <row r="47520" spans="56:142" x14ac:dyDescent="0.2">
      <c r="BD47520" s="325"/>
      <c r="EL47520" s="325"/>
    </row>
    <row r="47521" spans="56:142" x14ac:dyDescent="0.2">
      <c r="BD47521" s="325"/>
      <c r="EL47521" s="325"/>
    </row>
    <row r="47522" spans="56:142" x14ac:dyDescent="0.2">
      <c r="BD47522" s="325"/>
      <c r="EL47522" s="325"/>
    </row>
    <row r="47523" spans="56:142" x14ac:dyDescent="0.2">
      <c r="BD47523" s="325"/>
      <c r="EL47523" s="325"/>
    </row>
    <row r="47524" spans="56:142" x14ac:dyDescent="0.2">
      <c r="BD47524" s="325"/>
      <c r="EL47524" s="325"/>
    </row>
    <row r="47525" spans="56:142" x14ac:dyDescent="0.2">
      <c r="BD47525" s="325"/>
      <c r="EL47525" s="325"/>
    </row>
    <row r="47526" spans="56:142" x14ac:dyDescent="0.2">
      <c r="BD47526" s="325"/>
      <c r="EL47526" s="325"/>
    </row>
    <row r="47527" spans="56:142" x14ac:dyDescent="0.2">
      <c r="BD47527" s="325"/>
      <c r="EL47527" s="325"/>
    </row>
    <row r="47528" spans="56:142" x14ac:dyDescent="0.2">
      <c r="BD47528" s="325"/>
      <c r="EL47528" s="325"/>
    </row>
    <row r="47529" spans="56:142" x14ac:dyDescent="0.2">
      <c r="BD47529" s="325"/>
      <c r="EL47529" s="325"/>
    </row>
    <row r="47530" spans="56:142" x14ac:dyDescent="0.2">
      <c r="BD47530" s="325"/>
      <c r="EL47530" s="325"/>
    </row>
    <row r="47531" spans="56:142" x14ac:dyDescent="0.2">
      <c r="BD47531" s="325"/>
      <c r="EL47531" s="325"/>
    </row>
    <row r="47532" spans="56:142" x14ac:dyDescent="0.2">
      <c r="BD47532" s="325"/>
      <c r="EL47532" s="325"/>
    </row>
    <row r="47533" spans="56:142" x14ac:dyDescent="0.2">
      <c r="BD47533" s="325"/>
      <c r="EL47533" s="325"/>
    </row>
    <row r="47534" spans="56:142" x14ac:dyDescent="0.2">
      <c r="BD47534" s="325"/>
      <c r="EL47534" s="325"/>
    </row>
    <row r="47535" spans="56:142" x14ac:dyDescent="0.2">
      <c r="BD47535" s="325"/>
      <c r="EL47535" s="325"/>
    </row>
    <row r="47536" spans="56:142" x14ac:dyDescent="0.2">
      <c r="BD47536" s="325"/>
      <c r="EL47536" s="325"/>
    </row>
    <row r="47537" spans="56:142" x14ac:dyDescent="0.2">
      <c r="BD47537" s="325"/>
      <c r="EL47537" s="325"/>
    </row>
    <row r="47538" spans="56:142" x14ac:dyDescent="0.2">
      <c r="BD47538" s="325"/>
      <c r="EL47538" s="325"/>
    </row>
    <row r="47539" spans="56:142" x14ac:dyDescent="0.2">
      <c r="BD47539" s="325"/>
      <c r="EL47539" s="325"/>
    </row>
    <row r="47540" spans="56:142" x14ac:dyDescent="0.2">
      <c r="BD47540" s="325"/>
      <c r="EL47540" s="325"/>
    </row>
    <row r="47541" spans="56:142" x14ac:dyDescent="0.2">
      <c r="BD47541" s="325"/>
      <c r="EL47541" s="325"/>
    </row>
    <row r="47542" spans="56:142" x14ac:dyDescent="0.2">
      <c r="BD47542" s="325"/>
      <c r="EL47542" s="325"/>
    </row>
    <row r="47543" spans="56:142" x14ac:dyDescent="0.2">
      <c r="BD47543" s="325"/>
      <c r="EL47543" s="325"/>
    </row>
    <row r="47544" spans="56:142" x14ac:dyDescent="0.2">
      <c r="BD47544" s="325"/>
      <c r="EL47544" s="325"/>
    </row>
    <row r="47545" spans="56:142" x14ac:dyDescent="0.2">
      <c r="BD47545" s="325"/>
      <c r="EL47545" s="325"/>
    </row>
    <row r="47546" spans="56:142" x14ac:dyDescent="0.2">
      <c r="BD47546" s="325"/>
      <c r="EL47546" s="325"/>
    </row>
    <row r="47547" spans="56:142" x14ac:dyDescent="0.2">
      <c r="BD47547" s="325"/>
      <c r="EL47547" s="325"/>
    </row>
    <row r="47548" spans="56:142" x14ac:dyDescent="0.2">
      <c r="BD47548" s="325"/>
      <c r="EL47548" s="325"/>
    </row>
    <row r="47549" spans="56:142" x14ac:dyDescent="0.2">
      <c r="BD47549" s="325"/>
      <c r="EL47549" s="325"/>
    </row>
    <row r="47550" spans="56:142" x14ac:dyDescent="0.2">
      <c r="BD47550" s="325"/>
      <c r="EL47550" s="325"/>
    </row>
    <row r="47551" spans="56:142" x14ac:dyDescent="0.2">
      <c r="BD47551" s="325"/>
      <c r="EL47551" s="325"/>
    </row>
    <row r="47552" spans="56:142" x14ac:dyDescent="0.2">
      <c r="BD47552" s="325"/>
      <c r="EL47552" s="325"/>
    </row>
    <row r="47553" spans="56:142" x14ac:dyDescent="0.2">
      <c r="BD47553" s="325"/>
      <c r="EL47553" s="325"/>
    </row>
    <row r="47554" spans="56:142" x14ac:dyDescent="0.2">
      <c r="BD47554" s="325"/>
      <c r="EL47554" s="325"/>
    </row>
    <row r="47555" spans="56:142" x14ac:dyDescent="0.2">
      <c r="BD47555" s="325"/>
      <c r="EL47555" s="325"/>
    </row>
    <row r="47556" spans="56:142" x14ac:dyDescent="0.2">
      <c r="BD47556" s="325"/>
      <c r="EL47556" s="325"/>
    </row>
    <row r="47557" spans="56:142" x14ac:dyDescent="0.2">
      <c r="BD47557" s="325"/>
      <c r="EL47557" s="325"/>
    </row>
    <row r="47558" spans="56:142" x14ac:dyDescent="0.2">
      <c r="BD47558" s="325"/>
      <c r="EL47558" s="325"/>
    </row>
    <row r="47559" spans="56:142" x14ac:dyDescent="0.2">
      <c r="BD47559" s="325"/>
      <c r="EL47559" s="325"/>
    </row>
    <row r="47560" spans="56:142" x14ac:dyDescent="0.2">
      <c r="BD47560" s="325"/>
      <c r="EL47560" s="325"/>
    </row>
    <row r="47561" spans="56:142" x14ac:dyDescent="0.2">
      <c r="BD47561" s="325"/>
      <c r="EL47561" s="325"/>
    </row>
    <row r="47562" spans="56:142" x14ac:dyDescent="0.2">
      <c r="BD47562" s="325"/>
      <c r="EL47562" s="325"/>
    </row>
    <row r="47563" spans="56:142" x14ac:dyDescent="0.2">
      <c r="BD47563" s="325"/>
      <c r="EL47563" s="325"/>
    </row>
    <row r="47564" spans="56:142" x14ac:dyDescent="0.2">
      <c r="BD47564" s="325"/>
      <c r="EL47564" s="325"/>
    </row>
    <row r="47565" spans="56:142" x14ac:dyDescent="0.2">
      <c r="BD47565" s="325"/>
      <c r="EL47565" s="325"/>
    </row>
    <row r="47566" spans="56:142" x14ac:dyDescent="0.2">
      <c r="BD47566" s="325"/>
      <c r="EL47566" s="325"/>
    </row>
    <row r="47567" spans="56:142" x14ac:dyDescent="0.2">
      <c r="BD47567" s="325"/>
      <c r="EL47567" s="325"/>
    </row>
    <row r="47568" spans="56:142" x14ac:dyDescent="0.2">
      <c r="BD47568" s="325"/>
      <c r="EL47568" s="325"/>
    </row>
    <row r="47569" spans="56:142" x14ac:dyDescent="0.2">
      <c r="BD47569" s="325"/>
      <c r="EL47569" s="325"/>
    </row>
    <row r="47570" spans="56:142" x14ac:dyDescent="0.2">
      <c r="BD47570" s="325"/>
      <c r="EL47570" s="325"/>
    </row>
    <row r="47571" spans="56:142" x14ac:dyDescent="0.2">
      <c r="BD47571" s="325"/>
      <c r="EL47571" s="325"/>
    </row>
    <row r="47572" spans="56:142" x14ac:dyDescent="0.2">
      <c r="BD47572" s="325"/>
      <c r="EL47572" s="325"/>
    </row>
    <row r="47573" spans="56:142" x14ac:dyDescent="0.2">
      <c r="BD47573" s="325"/>
      <c r="EL47573" s="325"/>
    </row>
    <row r="47574" spans="56:142" x14ac:dyDescent="0.2">
      <c r="BD47574" s="325"/>
      <c r="EL47574" s="325"/>
    </row>
    <row r="47575" spans="56:142" x14ac:dyDescent="0.2">
      <c r="BD47575" s="325"/>
      <c r="EL47575" s="325"/>
    </row>
    <row r="47576" spans="56:142" x14ac:dyDescent="0.2">
      <c r="BD47576" s="325"/>
      <c r="EL47576" s="325"/>
    </row>
    <row r="47577" spans="56:142" x14ac:dyDescent="0.2">
      <c r="BD47577" s="325"/>
      <c r="EL47577" s="325"/>
    </row>
    <row r="47578" spans="56:142" x14ac:dyDescent="0.2">
      <c r="BD47578" s="325"/>
      <c r="EL47578" s="325"/>
    </row>
    <row r="47579" spans="56:142" x14ac:dyDescent="0.2">
      <c r="BD47579" s="325"/>
      <c r="EL47579" s="325"/>
    </row>
    <row r="47580" spans="56:142" x14ac:dyDescent="0.2">
      <c r="BD47580" s="325"/>
      <c r="EL47580" s="325"/>
    </row>
    <row r="47581" spans="56:142" x14ac:dyDescent="0.2">
      <c r="BD47581" s="325"/>
      <c r="EL47581" s="325"/>
    </row>
    <row r="47582" spans="56:142" x14ac:dyDescent="0.2">
      <c r="BD47582" s="325"/>
      <c r="EL47582" s="325"/>
    </row>
    <row r="47583" spans="56:142" x14ac:dyDescent="0.2">
      <c r="BD47583" s="325"/>
      <c r="EL47583" s="325"/>
    </row>
    <row r="47584" spans="56:142" x14ac:dyDescent="0.2">
      <c r="BD47584" s="325"/>
      <c r="EL47584" s="325"/>
    </row>
    <row r="47585" spans="56:142" x14ac:dyDescent="0.2">
      <c r="BD47585" s="325"/>
      <c r="EL47585" s="325"/>
    </row>
    <row r="47586" spans="56:142" x14ac:dyDescent="0.2">
      <c r="BD47586" s="325"/>
      <c r="EL47586" s="325"/>
    </row>
    <row r="47587" spans="56:142" x14ac:dyDescent="0.2">
      <c r="BD47587" s="325"/>
      <c r="EL47587" s="325"/>
    </row>
    <row r="47588" spans="56:142" x14ac:dyDescent="0.2">
      <c r="BD47588" s="325"/>
      <c r="EL47588" s="325"/>
    </row>
    <row r="47589" spans="56:142" x14ac:dyDescent="0.2">
      <c r="BD47589" s="325"/>
      <c r="EL47589" s="325"/>
    </row>
    <row r="47590" spans="56:142" x14ac:dyDescent="0.2">
      <c r="BD47590" s="325"/>
      <c r="EL47590" s="325"/>
    </row>
    <row r="47591" spans="56:142" x14ac:dyDescent="0.2">
      <c r="BD47591" s="325"/>
      <c r="EL47591" s="325"/>
    </row>
    <row r="47592" spans="56:142" x14ac:dyDescent="0.2">
      <c r="BD47592" s="325"/>
      <c r="EL47592" s="325"/>
    </row>
    <row r="47593" spans="56:142" x14ac:dyDescent="0.2">
      <c r="BD47593" s="325"/>
      <c r="EL47593" s="325"/>
    </row>
    <row r="47594" spans="56:142" x14ac:dyDescent="0.2">
      <c r="BD47594" s="325"/>
      <c r="EL47594" s="325"/>
    </row>
    <row r="47595" spans="56:142" x14ac:dyDescent="0.2">
      <c r="BD47595" s="325"/>
      <c r="EL47595" s="325"/>
    </row>
    <row r="47596" spans="56:142" x14ac:dyDescent="0.2">
      <c r="BD47596" s="325"/>
      <c r="EL47596" s="325"/>
    </row>
    <row r="47597" spans="56:142" x14ac:dyDescent="0.2">
      <c r="BD47597" s="325"/>
      <c r="EL47597" s="325"/>
    </row>
    <row r="47598" spans="56:142" x14ac:dyDescent="0.2">
      <c r="BD47598" s="325"/>
      <c r="EL47598" s="325"/>
    </row>
    <row r="47599" spans="56:142" x14ac:dyDescent="0.2">
      <c r="BD47599" s="325"/>
      <c r="EL47599" s="325"/>
    </row>
    <row r="47600" spans="56:142" x14ac:dyDescent="0.2">
      <c r="BD47600" s="325"/>
      <c r="EL47600" s="325"/>
    </row>
    <row r="47601" spans="56:142" x14ac:dyDescent="0.2">
      <c r="BD47601" s="325"/>
      <c r="EL47601" s="325"/>
    </row>
    <row r="47602" spans="56:142" x14ac:dyDescent="0.2">
      <c r="BD47602" s="325"/>
      <c r="EL47602" s="325"/>
    </row>
    <row r="47603" spans="56:142" x14ac:dyDescent="0.2">
      <c r="BD47603" s="325"/>
      <c r="EL47603" s="325"/>
    </row>
    <row r="47604" spans="56:142" x14ac:dyDescent="0.2">
      <c r="BD47604" s="325"/>
      <c r="EL47604" s="325"/>
    </row>
    <row r="47605" spans="56:142" x14ac:dyDescent="0.2">
      <c r="BD47605" s="325"/>
      <c r="EL47605" s="325"/>
    </row>
    <row r="47606" spans="56:142" x14ac:dyDescent="0.2">
      <c r="BD47606" s="325"/>
      <c r="EL47606" s="325"/>
    </row>
    <row r="47607" spans="56:142" x14ac:dyDescent="0.2">
      <c r="BD47607" s="325"/>
      <c r="EL47607" s="325"/>
    </row>
    <row r="47608" spans="56:142" x14ac:dyDescent="0.2">
      <c r="BD47608" s="325"/>
      <c r="EL47608" s="325"/>
    </row>
    <row r="47609" spans="56:142" x14ac:dyDescent="0.2">
      <c r="BD47609" s="325"/>
      <c r="EL47609" s="325"/>
    </row>
    <row r="47610" spans="56:142" x14ac:dyDescent="0.2">
      <c r="BD47610" s="325"/>
      <c r="EL47610" s="325"/>
    </row>
    <row r="47611" spans="56:142" x14ac:dyDescent="0.2">
      <c r="BD47611" s="325"/>
      <c r="EL47611" s="325"/>
    </row>
    <row r="47612" spans="56:142" x14ac:dyDescent="0.2">
      <c r="BD47612" s="325"/>
      <c r="EL47612" s="325"/>
    </row>
    <row r="47613" spans="56:142" x14ac:dyDescent="0.2">
      <c r="BD47613" s="325"/>
      <c r="EL47613" s="325"/>
    </row>
    <row r="47614" spans="56:142" x14ac:dyDescent="0.2">
      <c r="BD47614" s="325"/>
      <c r="EL47614" s="325"/>
    </row>
    <row r="47615" spans="56:142" x14ac:dyDescent="0.2">
      <c r="BD47615" s="325"/>
      <c r="EL47615" s="325"/>
    </row>
    <row r="47616" spans="56:142" x14ac:dyDescent="0.2">
      <c r="BD47616" s="325"/>
      <c r="EL47616" s="325"/>
    </row>
    <row r="47617" spans="56:142" x14ac:dyDescent="0.2">
      <c r="BD47617" s="325"/>
      <c r="EL47617" s="325"/>
    </row>
    <row r="47618" spans="56:142" x14ac:dyDescent="0.2">
      <c r="BD47618" s="325"/>
      <c r="EL47618" s="325"/>
    </row>
    <row r="47619" spans="56:142" x14ac:dyDescent="0.2">
      <c r="BD47619" s="325"/>
      <c r="EL47619" s="325"/>
    </row>
    <row r="47620" spans="56:142" x14ac:dyDescent="0.2">
      <c r="BD47620" s="325"/>
      <c r="EL47620" s="325"/>
    </row>
    <row r="47621" spans="56:142" x14ac:dyDescent="0.2">
      <c r="BD47621" s="325"/>
      <c r="EL47621" s="325"/>
    </row>
    <row r="47622" spans="56:142" x14ac:dyDescent="0.2">
      <c r="BD47622" s="325"/>
      <c r="EL47622" s="325"/>
    </row>
    <row r="47623" spans="56:142" x14ac:dyDescent="0.2">
      <c r="BD47623" s="325"/>
      <c r="EL47623" s="325"/>
    </row>
    <row r="47624" spans="56:142" x14ac:dyDescent="0.2">
      <c r="BD47624" s="325"/>
      <c r="EL47624" s="325"/>
    </row>
    <row r="47625" spans="56:142" x14ac:dyDescent="0.2">
      <c r="BD47625" s="325"/>
      <c r="EL47625" s="325"/>
    </row>
    <row r="47626" spans="56:142" x14ac:dyDescent="0.2">
      <c r="BD47626" s="325"/>
      <c r="EL47626" s="325"/>
    </row>
    <row r="47627" spans="56:142" x14ac:dyDescent="0.2">
      <c r="BD47627" s="325"/>
      <c r="EL47627" s="325"/>
    </row>
    <row r="47628" spans="56:142" x14ac:dyDescent="0.2">
      <c r="BD47628" s="325"/>
      <c r="EL47628" s="325"/>
    </row>
    <row r="47629" spans="56:142" x14ac:dyDescent="0.2">
      <c r="BD47629" s="325"/>
      <c r="EL47629" s="325"/>
    </row>
    <row r="47630" spans="56:142" x14ac:dyDescent="0.2">
      <c r="BD47630" s="325"/>
      <c r="EL47630" s="325"/>
    </row>
    <row r="47631" spans="56:142" x14ac:dyDescent="0.2">
      <c r="BD47631" s="325"/>
      <c r="EL47631" s="325"/>
    </row>
    <row r="47632" spans="56:142" x14ac:dyDescent="0.2">
      <c r="BD47632" s="325"/>
      <c r="EL47632" s="325"/>
    </row>
    <row r="47633" spans="56:142" x14ac:dyDescent="0.2">
      <c r="BD47633" s="325"/>
      <c r="EL47633" s="325"/>
    </row>
    <row r="47634" spans="56:142" x14ac:dyDescent="0.2">
      <c r="BD47634" s="325"/>
      <c r="EL47634" s="325"/>
    </row>
    <row r="47635" spans="56:142" x14ac:dyDescent="0.2">
      <c r="BD47635" s="325"/>
      <c r="EL47635" s="325"/>
    </row>
    <row r="47636" spans="56:142" x14ac:dyDescent="0.2">
      <c r="BD47636" s="325"/>
      <c r="EL47636" s="325"/>
    </row>
    <row r="47637" spans="56:142" x14ac:dyDescent="0.2">
      <c r="BD47637" s="325"/>
      <c r="EL47637" s="325"/>
    </row>
    <row r="47638" spans="56:142" x14ac:dyDescent="0.2">
      <c r="BD47638" s="325"/>
      <c r="EL47638" s="325"/>
    </row>
    <row r="47639" spans="56:142" x14ac:dyDescent="0.2">
      <c r="BD47639" s="325"/>
      <c r="EL47639" s="325"/>
    </row>
    <row r="47640" spans="56:142" x14ac:dyDescent="0.2">
      <c r="BD47640" s="325"/>
      <c r="EL47640" s="325"/>
    </row>
    <row r="47641" spans="56:142" x14ac:dyDescent="0.2">
      <c r="BD47641" s="325"/>
      <c r="EL47641" s="325"/>
    </row>
    <row r="47642" spans="56:142" x14ac:dyDescent="0.2">
      <c r="BD47642" s="325"/>
      <c r="EL47642" s="325"/>
    </row>
    <row r="47643" spans="56:142" x14ac:dyDescent="0.2">
      <c r="BD47643" s="325"/>
      <c r="EL47643" s="325"/>
    </row>
    <row r="47644" spans="56:142" x14ac:dyDescent="0.2">
      <c r="BD47644" s="325"/>
      <c r="EL47644" s="325"/>
    </row>
    <row r="47645" spans="56:142" x14ac:dyDescent="0.2">
      <c r="BD47645" s="325"/>
      <c r="EL47645" s="325"/>
    </row>
    <row r="47646" spans="56:142" x14ac:dyDescent="0.2">
      <c r="BD47646" s="325"/>
      <c r="EL47646" s="325"/>
    </row>
    <row r="47647" spans="56:142" x14ac:dyDescent="0.2">
      <c r="BD47647" s="325"/>
      <c r="EL47647" s="325"/>
    </row>
    <row r="47648" spans="56:142" x14ac:dyDescent="0.2">
      <c r="BD47648" s="325"/>
      <c r="EL47648" s="325"/>
    </row>
    <row r="47649" spans="56:142" x14ac:dyDescent="0.2">
      <c r="BD47649" s="325"/>
      <c r="EL47649" s="325"/>
    </row>
    <row r="47650" spans="56:142" x14ac:dyDescent="0.2">
      <c r="BD47650" s="325"/>
      <c r="EL47650" s="325"/>
    </row>
    <row r="47651" spans="56:142" x14ac:dyDescent="0.2">
      <c r="BD47651" s="325"/>
      <c r="EL47651" s="325"/>
    </row>
    <row r="47652" spans="56:142" x14ac:dyDescent="0.2">
      <c r="BD47652" s="325"/>
      <c r="EL47652" s="325"/>
    </row>
    <row r="47653" spans="56:142" x14ac:dyDescent="0.2">
      <c r="BD47653" s="325"/>
      <c r="EL47653" s="325"/>
    </row>
    <row r="47654" spans="56:142" x14ac:dyDescent="0.2">
      <c r="BD47654" s="325"/>
      <c r="EL47654" s="325"/>
    </row>
    <row r="47655" spans="56:142" x14ac:dyDescent="0.2">
      <c r="BD47655" s="325"/>
      <c r="EL47655" s="325"/>
    </row>
    <row r="47656" spans="56:142" x14ac:dyDescent="0.2">
      <c r="BD47656" s="325"/>
      <c r="EL47656" s="325"/>
    </row>
    <row r="47657" spans="56:142" x14ac:dyDescent="0.2">
      <c r="BD47657" s="325"/>
      <c r="EL47657" s="325"/>
    </row>
    <row r="47658" spans="56:142" x14ac:dyDescent="0.2">
      <c r="BD47658" s="325"/>
      <c r="EL47658" s="325"/>
    </row>
    <row r="47659" spans="56:142" x14ac:dyDescent="0.2">
      <c r="BD47659" s="325"/>
      <c r="EL47659" s="325"/>
    </row>
    <row r="47660" spans="56:142" x14ac:dyDescent="0.2">
      <c r="BD47660" s="325"/>
      <c r="EL47660" s="325"/>
    </row>
    <row r="47661" spans="56:142" x14ac:dyDescent="0.2">
      <c r="BD47661" s="325"/>
      <c r="EL47661" s="325"/>
    </row>
    <row r="47662" spans="56:142" x14ac:dyDescent="0.2">
      <c r="BD47662" s="325"/>
      <c r="EL47662" s="325"/>
    </row>
    <row r="47663" spans="56:142" x14ac:dyDescent="0.2">
      <c r="BD47663" s="325"/>
      <c r="EL47663" s="325"/>
    </row>
    <row r="47664" spans="56:142" x14ac:dyDescent="0.2">
      <c r="BD47664" s="325"/>
      <c r="EL47664" s="325"/>
    </row>
    <row r="47665" spans="56:142" x14ac:dyDescent="0.2">
      <c r="BD47665" s="325"/>
      <c r="EL47665" s="325"/>
    </row>
    <row r="47666" spans="56:142" x14ac:dyDescent="0.2">
      <c r="BD47666" s="325"/>
      <c r="EL47666" s="325"/>
    </row>
    <row r="47667" spans="56:142" x14ac:dyDescent="0.2">
      <c r="BD47667" s="325"/>
      <c r="EL47667" s="325"/>
    </row>
    <row r="47668" spans="56:142" x14ac:dyDescent="0.2">
      <c r="BD47668" s="325"/>
      <c r="EL47668" s="325"/>
    </row>
    <row r="47669" spans="56:142" x14ac:dyDescent="0.2">
      <c r="BD47669" s="325"/>
      <c r="EL47669" s="325"/>
    </row>
    <row r="47670" spans="56:142" x14ac:dyDescent="0.2">
      <c r="BD47670" s="325"/>
      <c r="EL47670" s="325"/>
    </row>
    <row r="47671" spans="56:142" x14ac:dyDescent="0.2">
      <c r="BD47671" s="325"/>
      <c r="EL47671" s="325"/>
    </row>
    <row r="47672" spans="56:142" x14ac:dyDescent="0.2">
      <c r="BD47672" s="325"/>
      <c r="EL47672" s="325"/>
    </row>
    <row r="47673" spans="56:142" x14ac:dyDescent="0.2">
      <c r="BD47673" s="325"/>
      <c r="EL47673" s="325"/>
    </row>
    <row r="47674" spans="56:142" x14ac:dyDescent="0.2">
      <c r="BD47674" s="325"/>
      <c r="EL47674" s="325"/>
    </row>
    <row r="47675" spans="56:142" x14ac:dyDescent="0.2">
      <c r="BD47675" s="325"/>
      <c r="EL47675" s="325"/>
    </row>
    <row r="47676" spans="56:142" x14ac:dyDescent="0.2">
      <c r="BD47676" s="325"/>
      <c r="EL47676" s="325"/>
    </row>
    <row r="47677" spans="56:142" x14ac:dyDescent="0.2">
      <c r="BD47677" s="325"/>
      <c r="EL47677" s="325"/>
    </row>
    <row r="47678" spans="56:142" x14ac:dyDescent="0.2">
      <c r="BD47678" s="325"/>
      <c r="EL47678" s="325"/>
    </row>
    <row r="47679" spans="56:142" x14ac:dyDescent="0.2">
      <c r="BD47679" s="325"/>
      <c r="EL47679" s="325"/>
    </row>
    <row r="47680" spans="56:142" x14ac:dyDescent="0.2">
      <c r="BD47680" s="325"/>
      <c r="EL47680" s="325"/>
    </row>
    <row r="47681" spans="56:142" x14ac:dyDescent="0.2">
      <c r="BD47681" s="325"/>
      <c r="EL47681" s="325"/>
    </row>
    <row r="47682" spans="56:142" x14ac:dyDescent="0.2">
      <c r="BD47682" s="325"/>
      <c r="EL47682" s="325"/>
    </row>
    <row r="47683" spans="56:142" x14ac:dyDescent="0.2">
      <c r="BD47683" s="325"/>
      <c r="EL47683" s="325"/>
    </row>
    <row r="47684" spans="56:142" x14ac:dyDescent="0.2">
      <c r="BD47684" s="325"/>
      <c r="EL47684" s="325"/>
    </row>
    <row r="47685" spans="56:142" x14ac:dyDescent="0.2">
      <c r="BD47685" s="325"/>
      <c r="EL47685" s="325"/>
    </row>
    <row r="47686" spans="56:142" x14ac:dyDescent="0.2">
      <c r="BD47686" s="325"/>
      <c r="EL47686" s="325"/>
    </row>
    <row r="47687" spans="56:142" x14ac:dyDescent="0.2">
      <c r="BD47687" s="325"/>
      <c r="EL47687" s="325"/>
    </row>
    <row r="47688" spans="56:142" x14ac:dyDescent="0.2">
      <c r="BD47688" s="325"/>
      <c r="EL47688" s="325"/>
    </row>
    <row r="47689" spans="56:142" x14ac:dyDescent="0.2">
      <c r="BD47689" s="325"/>
      <c r="EL47689" s="325"/>
    </row>
    <row r="47690" spans="56:142" x14ac:dyDescent="0.2">
      <c r="BD47690" s="325"/>
      <c r="EL47690" s="325"/>
    </row>
    <row r="47691" spans="56:142" x14ac:dyDescent="0.2">
      <c r="BD47691" s="325"/>
      <c r="EL47691" s="325"/>
    </row>
    <row r="47692" spans="56:142" x14ac:dyDescent="0.2">
      <c r="BD47692" s="325"/>
      <c r="EL47692" s="325"/>
    </row>
    <row r="47693" spans="56:142" x14ac:dyDescent="0.2">
      <c r="BD47693" s="325"/>
      <c r="EL47693" s="325"/>
    </row>
    <row r="47694" spans="56:142" x14ac:dyDescent="0.2">
      <c r="BD47694" s="325"/>
      <c r="EL47694" s="325"/>
    </row>
    <row r="47695" spans="56:142" x14ac:dyDescent="0.2">
      <c r="BD47695" s="325"/>
      <c r="EL47695" s="325"/>
    </row>
    <row r="47696" spans="56:142" x14ac:dyDescent="0.2">
      <c r="BD47696" s="325"/>
      <c r="EL47696" s="325"/>
    </row>
    <row r="47697" spans="56:142" x14ac:dyDescent="0.2">
      <c r="BD47697" s="325"/>
      <c r="EL47697" s="325"/>
    </row>
    <row r="47698" spans="56:142" x14ac:dyDescent="0.2">
      <c r="BD47698" s="325"/>
      <c r="EL47698" s="325"/>
    </row>
    <row r="47699" spans="56:142" x14ac:dyDescent="0.2">
      <c r="BD47699" s="325"/>
      <c r="EL47699" s="325"/>
    </row>
    <row r="47700" spans="56:142" x14ac:dyDescent="0.2">
      <c r="BD47700" s="325"/>
      <c r="EL47700" s="325"/>
    </row>
    <row r="47701" spans="56:142" x14ac:dyDescent="0.2">
      <c r="BD47701" s="325"/>
      <c r="EL47701" s="325"/>
    </row>
    <row r="47702" spans="56:142" x14ac:dyDescent="0.2">
      <c r="BD47702" s="325"/>
      <c r="EL47702" s="325"/>
    </row>
    <row r="47703" spans="56:142" x14ac:dyDescent="0.2">
      <c r="BD47703" s="325"/>
      <c r="EL47703" s="325"/>
    </row>
    <row r="47704" spans="56:142" x14ac:dyDescent="0.2">
      <c r="BD47704" s="325"/>
      <c r="EL47704" s="325"/>
    </row>
    <row r="47705" spans="56:142" x14ac:dyDescent="0.2">
      <c r="BD47705" s="325"/>
      <c r="EL47705" s="325"/>
    </row>
    <row r="47706" spans="56:142" x14ac:dyDescent="0.2">
      <c r="BD47706" s="325"/>
      <c r="EL47706" s="325"/>
    </row>
    <row r="47707" spans="56:142" x14ac:dyDescent="0.2">
      <c r="BD47707" s="325"/>
      <c r="EL47707" s="325"/>
    </row>
    <row r="47708" spans="56:142" x14ac:dyDescent="0.2">
      <c r="BD47708" s="325"/>
      <c r="EL47708" s="325"/>
    </row>
    <row r="47709" spans="56:142" x14ac:dyDescent="0.2">
      <c r="BD47709" s="325"/>
      <c r="EL47709" s="325"/>
    </row>
    <row r="47710" spans="56:142" x14ac:dyDescent="0.2">
      <c r="BD47710" s="325"/>
      <c r="EL47710" s="325"/>
    </row>
    <row r="47711" spans="56:142" x14ac:dyDescent="0.2">
      <c r="BD47711" s="325"/>
      <c r="EL47711" s="325"/>
    </row>
    <row r="47712" spans="56:142" x14ac:dyDescent="0.2">
      <c r="BD47712" s="325"/>
      <c r="EL47712" s="325"/>
    </row>
    <row r="47713" spans="56:142" x14ac:dyDescent="0.2">
      <c r="BD47713" s="325"/>
      <c r="EL47713" s="325"/>
    </row>
    <row r="47714" spans="56:142" x14ac:dyDescent="0.2">
      <c r="BD47714" s="325"/>
      <c r="EL47714" s="325"/>
    </row>
    <row r="47715" spans="56:142" x14ac:dyDescent="0.2">
      <c r="BD47715" s="325"/>
      <c r="EL47715" s="325"/>
    </row>
    <row r="47716" spans="56:142" x14ac:dyDescent="0.2">
      <c r="BD47716" s="325"/>
      <c r="EL47716" s="325"/>
    </row>
    <row r="47717" spans="56:142" x14ac:dyDescent="0.2">
      <c r="BD47717" s="325"/>
      <c r="EL47717" s="325"/>
    </row>
    <row r="47718" spans="56:142" x14ac:dyDescent="0.2">
      <c r="BD47718" s="325"/>
      <c r="EL47718" s="325"/>
    </row>
    <row r="47719" spans="56:142" x14ac:dyDescent="0.2">
      <c r="BD47719" s="325"/>
      <c r="EL47719" s="325"/>
    </row>
    <row r="47720" spans="56:142" x14ac:dyDescent="0.2">
      <c r="BD47720" s="325"/>
      <c r="EL47720" s="325"/>
    </row>
    <row r="47721" spans="56:142" x14ac:dyDescent="0.2">
      <c r="BD47721" s="325"/>
      <c r="EL47721" s="325"/>
    </row>
    <row r="47722" spans="56:142" x14ac:dyDescent="0.2">
      <c r="BD47722" s="325"/>
      <c r="EL47722" s="325"/>
    </row>
    <row r="47723" spans="56:142" x14ac:dyDescent="0.2">
      <c r="BD47723" s="325"/>
      <c r="EL47723" s="325"/>
    </row>
    <row r="47724" spans="56:142" x14ac:dyDescent="0.2">
      <c r="BD47724" s="325"/>
      <c r="EL47724" s="325"/>
    </row>
    <row r="47725" spans="56:142" x14ac:dyDescent="0.2">
      <c r="BD47725" s="325"/>
      <c r="EL47725" s="325"/>
    </row>
    <row r="47726" spans="56:142" x14ac:dyDescent="0.2">
      <c r="BD47726" s="325"/>
      <c r="EL47726" s="325"/>
    </row>
    <row r="47727" spans="56:142" x14ac:dyDescent="0.2">
      <c r="BD47727" s="325"/>
      <c r="EL47727" s="325"/>
    </row>
    <row r="47728" spans="56:142" x14ac:dyDescent="0.2">
      <c r="BD47728" s="325"/>
      <c r="EL47728" s="325"/>
    </row>
    <row r="47729" spans="56:142" x14ac:dyDescent="0.2">
      <c r="BD47729" s="325"/>
      <c r="EL47729" s="325"/>
    </row>
    <row r="47730" spans="56:142" x14ac:dyDescent="0.2">
      <c r="BD47730" s="325"/>
      <c r="EL47730" s="325"/>
    </row>
    <row r="47731" spans="56:142" x14ac:dyDescent="0.2">
      <c r="BD47731" s="325"/>
      <c r="EL47731" s="325"/>
    </row>
    <row r="47732" spans="56:142" x14ac:dyDescent="0.2">
      <c r="BD47732" s="325"/>
      <c r="EL47732" s="325"/>
    </row>
    <row r="47733" spans="56:142" x14ac:dyDescent="0.2">
      <c r="BD47733" s="325"/>
      <c r="EL47733" s="325"/>
    </row>
    <row r="47734" spans="56:142" x14ac:dyDescent="0.2">
      <c r="BD47734" s="325"/>
      <c r="EL47734" s="325"/>
    </row>
    <row r="47735" spans="56:142" x14ac:dyDescent="0.2">
      <c r="BD47735" s="325"/>
      <c r="EL47735" s="325"/>
    </row>
    <row r="47736" spans="56:142" x14ac:dyDescent="0.2">
      <c r="BD47736" s="325"/>
      <c r="EL47736" s="325"/>
    </row>
    <row r="47737" spans="56:142" x14ac:dyDescent="0.2">
      <c r="BD47737" s="325"/>
      <c r="EL47737" s="325"/>
    </row>
    <row r="47738" spans="56:142" x14ac:dyDescent="0.2">
      <c r="BD47738" s="325"/>
      <c r="EL47738" s="325"/>
    </row>
    <row r="47739" spans="56:142" x14ac:dyDescent="0.2">
      <c r="BD47739" s="325"/>
      <c r="EL47739" s="325"/>
    </row>
    <row r="47740" spans="56:142" x14ac:dyDescent="0.2">
      <c r="BD47740" s="325"/>
      <c r="EL47740" s="325"/>
    </row>
    <row r="47741" spans="56:142" x14ac:dyDescent="0.2">
      <c r="BD47741" s="325"/>
      <c r="EL47741" s="325"/>
    </row>
    <row r="47742" spans="56:142" x14ac:dyDescent="0.2">
      <c r="BD47742" s="325"/>
      <c r="EL47742" s="325"/>
    </row>
    <row r="47743" spans="56:142" x14ac:dyDescent="0.2">
      <c r="BD47743" s="325"/>
      <c r="EL47743" s="325"/>
    </row>
    <row r="47744" spans="56:142" x14ac:dyDescent="0.2">
      <c r="BD47744" s="325"/>
      <c r="EL47744" s="325"/>
    </row>
    <row r="47745" spans="56:142" x14ac:dyDescent="0.2">
      <c r="BD47745" s="325"/>
      <c r="EL47745" s="325"/>
    </row>
    <row r="47746" spans="56:142" x14ac:dyDescent="0.2">
      <c r="BD47746" s="325"/>
      <c r="EL47746" s="325"/>
    </row>
    <row r="47747" spans="56:142" x14ac:dyDescent="0.2">
      <c r="BD47747" s="325"/>
      <c r="EL47747" s="325"/>
    </row>
    <row r="47748" spans="56:142" x14ac:dyDescent="0.2">
      <c r="BD47748" s="325"/>
      <c r="EL47748" s="325"/>
    </row>
    <row r="47749" spans="56:142" x14ac:dyDescent="0.2">
      <c r="BD47749" s="325"/>
      <c r="EL47749" s="325"/>
    </row>
    <row r="47750" spans="56:142" x14ac:dyDescent="0.2">
      <c r="BD47750" s="325"/>
      <c r="EL47750" s="325"/>
    </row>
    <row r="47751" spans="56:142" x14ac:dyDescent="0.2">
      <c r="BD47751" s="325"/>
      <c r="EL47751" s="325"/>
    </row>
    <row r="47752" spans="56:142" x14ac:dyDescent="0.2">
      <c r="BD47752" s="325"/>
      <c r="EL47752" s="325"/>
    </row>
    <row r="47753" spans="56:142" x14ac:dyDescent="0.2">
      <c r="BD47753" s="325"/>
      <c r="EL47753" s="325"/>
    </row>
    <row r="47754" spans="56:142" x14ac:dyDescent="0.2">
      <c r="BD47754" s="325"/>
      <c r="EL47754" s="325"/>
    </row>
    <row r="47755" spans="56:142" x14ac:dyDescent="0.2">
      <c r="BD47755" s="325"/>
      <c r="EL47755" s="325"/>
    </row>
    <row r="47756" spans="56:142" x14ac:dyDescent="0.2">
      <c r="BD47756" s="325"/>
      <c r="EL47756" s="325"/>
    </row>
    <row r="47757" spans="56:142" x14ac:dyDescent="0.2">
      <c r="BD47757" s="325"/>
      <c r="EL47757" s="325"/>
    </row>
    <row r="47758" spans="56:142" x14ac:dyDescent="0.2">
      <c r="BD47758" s="325"/>
      <c r="EL47758" s="325"/>
    </row>
    <row r="47759" spans="56:142" x14ac:dyDescent="0.2">
      <c r="BD47759" s="325"/>
      <c r="EL47759" s="325"/>
    </row>
    <row r="47760" spans="56:142" x14ac:dyDescent="0.2">
      <c r="BD47760" s="325"/>
      <c r="EL47760" s="325"/>
    </row>
    <row r="47761" spans="56:142" x14ac:dyDescent="0.2">
      <c r="BD47761" s="325"/>
      <c r="EL47761" s="325"/>
    </row>
    <row r="47762" spans="56:142" x14ac:dyDescent="0.2">
      <c r="BD47762" s="325"/>
      <c r="EL47762" s="325"/>
    </row>
    <row r="47763" spans="56:142" x14ac:dyDescent="0.2">
      <c r="BD47763" s="325"/>
      <c r="EL47763" s="325"/>
    </row>
    <row r="47764" spans="56:142" x14ac:dyDescent="0.2">
      <c r="BD47764" s="325"/>
      <c r="EL47764" s="325"/>
    </row>
    <row r="47765" spans="56:142" x14ac:dyDescent="0.2">
      <c r="BD47765" s="325"/>
      <c r="EL47765" s="325"/>
    </row>
    <row r="47766" spans="56:142" x14ac:dyDescent="0.2">
      <c r="BD47766" s="325"/>
      <c r="EL47766" s="325"/>
    </row>
    <row r="47767" spans="56:142" x14ac:dyDescent="0.2">
      <c r="BD47767" s="325"/>
      <c r="EL47767" s="325"/>
    </row>
    <row r="47768" spans="56:142" x14ac:dyDescent="0.2">
      <c r="BD47768" s="325"/>
      <c r="EL47768" s="325"/>
    </row>
    <row r="47769" spans="56:142" x14ac:dyDescent="0.2">
      <c r="BD47769" s="325"/>
      <c r="EL47769" s="325"/>
    </row>
    <row r="47770" spans="56:142" x14ac:dyDescent="0.2">
      <c r="BD47770" s="325"/>
      <c r="EL47770" s="325"/>
    </row>
    <row r="47771" spans="56:142" x14ac:dyDescent="0.2">
      <c r="BD47771" s="325"/>
      <c r="EL47771" s="325"/>
    </row>
    <row r="47772" spans="56:142" x14ac:dyDescent="0.2">
      <c r="BD47772" s="325"/>
      <c r="EL47772" s="325"/>
    </row>
    <row r="47773" spans="56:142" x14ac:dyDescent="0.2">
      <c r="BD47773" s="325"/>
      <c r="EL47773" s="325"/>
    </row>
    <row r="47774" spans="56:142" x14ac:dyDescent="0.2">
      <c r="BD47774" s="325"/>
      <c r="EL47774" s="325"/>
    </row>
    <row r="47775" spans="56:142" x14ac:dyDescent="0.2">
      <c r="BD47775" s="325"/>
      <c r="EL47775" s="325"/>
    </row>
    <row r="47776" spans="56:142" x14ac:dyDescent="0.2">
      <c r="BD47776" s="325"/>
      <c r="EL47776" s="325"/>
    </row>
    <row r="47777" spans="56:142" x14ac:dyDescent="0.2">
      <c r="BD47777" s="325"/>
      <c r="EL47777" s="325"/>
    </row>
    <row r="47778" spans="56:142" x14ac:dyDescent="0.2">
      <c r="BD47778" s="325"/>
      <c r="EL47778" s="325"/>
    </row>
    <row r="47779" spans="56:142" x14ac:dyDescent="0.2">
      <c r="BD47779" s="325"/>
      <c r="EL47779" s="325"/>
    </row>
    <row r="47780" spans="56:142" x14ac:dyDescent="0.2">
      <c r="BD47780" s="325"/>
      <c r="EL47780" s="325"/>
    </row>
    <row r="47781" spans="56:142" x14ac:dyDescent="0.2">
      <c r="BD47781" s="325"/>
      <c r="EL47781" s="325"/>
    </row>
    <row r="47782" spans="56:142" x14ac:dyDescent="0.2">
      <c r="BD47782" s="325"/>
      <c r="EL47782" s="325"/>
    </row>
    <row r="47783" spans="56:142" x14ac:dyDescent="0.2">
      <c r="BD47783" s="325"/>
      <c r="EL47783" s="325"/>
    </row>
    <row r="47784" spans="56:142" x14ac:dyDescent="0.2">
      <c r="BD47784" s="325"/>
      <c r="EL47784" s="325"/>
    </row>
    <row r="47785" spans="56:142" x14ac:dyDescent="0.2">
      <c r="BD47785" s="325"/>
      <c r="EL47785" s="325"/>
    </row>
    <row r="47786" spans="56:142" x14ac:dyDescent="0.2">
      <c r="BD47786" s="325"/>
      <c r="EL47786" s="325"/>
    </row>
    <row r="47787" spans="56:142" x14ac:dyDescent="0.2">
      <c r="BD47787" s="325"/>
      <c r="EL47787" s="325"/>
    </row>
    <row r="47788" spans="56:142" x14ac:dyDescent="0.2">
      <c r="BD47788" s="325"/>
      <c r="EL47788" s="325"/>
    </row>
    <row r="47789" spans="56:142" x14ac:dyDescent="0.2">
      <c r="BD47789" s="325"/>
      <c r="EL47789" s="325"/>
    </row>
    <row r="47790" spans="56:142" x14ac:dyDescent="0.2">
      <c r="BD47790" s="325"/>
      <c r="EL47790" s="325"/>
    </row>
    <row r="47791" spans="56:142" x14ac:dyDescent="0.2">
      <c r="BD47791" s="325"/>
      <c r="EL47791" s="325"/>
    </row>
    <row r="47792" spans="56:142" x14ac:dyDescent="0.2">
      <c r="BD47792" s="325"/>
      <c r="EL47792" s="325"/>
    </row>
    <row r="47793" spans="56:142" x14ac:dyDescent="0.2">
      <c r="BD47793" s="325"/>
      <c r="EL47793" s="325"/>
    </row>
    <row r="47794" spans="56:142" x14ac:dyDescent="0.2">
      <c r="BD47794" s="325"/>
      <c r="EL47794" s="325"/>
    </row>
    <row r="47795" spans="56:142" x14ac:dyDescent="0.2">
      <c r="BD47795" s="325"/>
      <c r="EL47795" s="325"/>
    </row>
    <row r="47796" spans="56:142" x14ac:dyDescent="0.2">
      <c r="BD47796" s="325"/>
      <c r="EL47796" s="325"/>
    </row>
    <row r="47797" spans="56:142" x14ac:dyDescent="0.2">
      <c r="BD47797" s="325"/>
      <c r="EL47797" s="325"/>
    </row>
    <row r="47798" spans="56:142" x14ac:dyDescent="0.2">
      <c r="BD47798" s="325"/>
      <c r="EL47798" s="325"/>
    </row>
    <row r="47799" spans="56:142" x14ac:dyDescent="0.2">
      <c r="BD47799" s="325"/>
      <c r="EL47799" s="325"/>
    </row>
    <row r="47800" spans="56:142" x14ac:dyDescent="0.2">
      <c r="BD47800" s="325"/>
      <c r="EL47800" s="325"/>
    </row>
    <row r="47801" spans="56:142" x14ac:dyDescent="0.2">
      <c r="BD47801" s="325"/>
      <c r="EL47801" s="325"/>
    </row>
    <row r="47802" spans="56:142" x14ac:dyDescent="0.2">
      <c r="BD47802" s="325"/>
      <c r="EL47802" s="325"/>
    </row>
    <row r="47803" spans="56:142" x14ac:dyDescent="0.2">
      <c r="BD47803" s="325"/>
      <c r="EL47803" s="325"/>
    </row>
    <row r="47804" spans="56:142" x14ac:dyDescent="0.2">
      <c r="BD47804" s="325"/>
      <c r="EL47804" s="325"/>
    </row>
    <row r="47805" spans="56:142" x14ac:dyDescent="0.2">
      <c r="BD47805" s="325"/>
      <c r="EL47805" s="325"/>
    </row>
    <row r="47806" spans="56:142" x14ac:dyDescent="0.2">
      <c r="BD47806" s="325"/>
      <c r="EL47806" s="325"/>
    </row>
    <row r="47807" spans="56:142" x14ac:dyDescent="0.2">
      <c r="BD47807" s="325"/>
      <c r="EL47807" s="325"/>
    </row>
    <row r="47808" spans="56:142" x14ac:dyDescent="0.2">
      <c r="BD47808" s="325"/>
      <c r="EL47808" s="325"/>
    </row>
    <row r="47809" spans="56:142" x14ac:dyDescent="0.2">
      <c r="BD47809" s="325"/>
      <c r="EL47809" s="325"/>
    </row>
    <row r="47810" spans="56:142" x14ac:dyDescent="0.2">
      <c r="BD47810" s="325"/>
      <c r="EL47810" s="325"/>
    </row>
    <row r="47811" spans="56:142" x14ac:dyDescent="0.2">
      <c r="BD47811" s="325"/>
      <c r="EL47811" s="325"/>
    </row>
    <row r="47812" spans="56:142" x14ac:dyDescent="0.2">
      <c r="BD47812" s="325"/>
      <c r="EL47812" s="325"/>
    </row>
    <row r="47813" spans="56:142" x14ac:dyDescent="0.2">
      <c r="BD47813" s="325"/>
      <c r="EL47813" s="325"/>
    </row>
    <row r="47814" spans="56:142" x14ac:dyDescent="0.2">
      <c r="BD47814" s="325"/>
      <c r="EL47814" s="325"/>
    </row>
    <row r="47815" spans="56:142" x14ac:dyDescent="0.2">
      <c r="BD47815" s="325"/>
      <c r="EL47815" s="325"/>
    </row>
    <row r="47816" spans="56:142" x14ac:dyDescent="0.2">
      <c r="BD47816" s="325"/>
      <c r="EL47816" s="325"/>
    </row>
    <row r="47817" spans="56:142" x14ac:dyDescent="0.2">
      <c r="BD47817" s="325"/>
      <c r="EL47817" s="325"/>
    </row>
    <row r="47818" spans="56:142" x14ac:dyDescent="0.2">
      <c r="BD47818" s="325"/>
      <c r="EL47818" s="325"/>
    </row>
    <row r="47819" spans="56:142" x14ac:dyDescent="0.2">
      <c r="BD47819" s="325"/>
      <c r="EL47819" s="325"/>
    </row>
    <row r="47820" spans="56:142" x14ac:dyDescent="0.2">
      <c r="BD47820" s="325"/>
      <c r="EL47820" s="325"/>
    </row>
    <row r="47821" spans="56:142" x14ac:dyDescent="0.2">
      <c r="BD47821" s="325"/>
      <c r="EL47821" s="325"/>
    </row>
    <row r="47822" spans="56:142" x14ac:dyDescent="0.2">
      <c r="BD47822" s="325"/>
      <c r="EL47822" s="325"/>
    </row>
    <row r="47823" spans="56:142" x14ac:dyDescent="0.2">
      <c r="BD47823" s="325"/>
      <c r="EL47823" s="325"/>
    </row>
    <row r="47824" spans="56:142" x14ac:dyDescent="0.2">
      <c r="BD47824" s="325"/>
      <c r="EL47824" s="325"/>
    </row>
    <row r="47825" spans="56:142" x14ac:dyDescent="0.2">
      <c r="BD47825" s="325"/>
      <c r="EL47825" s="325"/>
    </row>
    <row r="47826" spans="56:142" x14ac:dyDescent="0.2">
      <c r="BD47826" s="325"/>
      <c r="EL47826" s="325"/>
    </row>
    <row r="47827" spans="56:142" x14ac:dyDescent="0.2">
      <c r="BD47827" s="325"/>
      <c r="EL47827" s="325"/>
    </row>
    <row r="47828" spans="56:142" x14ac:dyDescent="0.2">
      <c r="BD47828" s="325"/>
      <c r="EL47828" s="325"/>
    </row>
    <row r="47829" spans="56:142" x14ac:dyDescent="0.2">
      <c r="BD47829" s="325"/>
      <c r="EL47829" s="325"/>
    </row>
    <row r="47830" spans="56:142" x14ac:dyDescent="0.2">
      <c r="BD47830" s="325"/>
      <c r="EL47830" s="325"/>
    </row>
    <row r="47831" spans="56:142" x14ac:dyDescent="0.2">
      <c r="BD47831" s="325"/>
      <c r="EL47831" s="325"/>
    </row>
    <row r="47832" spans="56:142" x14ac:dyDescent="0.2">
      <c r="BD47832" s="325"/>
      <c r="EL47832" s="325"/>
    </row>
    <row r="47833" spans="56:142" x14ac:dyDescent="0.2">
      <c r="BD47833" s="325"/>
      <c r="EL47833" s="325"/>
    </row>
    <row r="47834" spans="56:142" x14ac:dyDescent="0.2">
      <c r="BD47834" s="325"/>
      <c r="EL47834" s="325"/>
    </row>
    <row r="47835" spans="56:142" x14ac:dyDescent="0.2">
      <c r="BD47835" s="325"/>
      <c r="EL47835" s="325"/>
    </row>
    <row r="47836" spans="56:142" x14ac:dyDescent="0.2">
      <c r="BD47836" s="325"/>
      <c r="EL47836" s="325"/>
    </row>
    <row r="47837" spans="56:142" x14ac:dyDescent="0.2">
      <c r="BD47837" s="325"/>
      <c r="EL47837" s="325"/>
    </row>
    <row r="47838" spans="56:142" x14ac:dyDescent="0.2">
      <c r="BD47838" s="325"/>
      <c r="EL47838" s="325"/>
    </row>
    <row r="47839" spans="56:142" x14ac:dyDescent="0.2">
      <c r="BD47839" s="325"/>
      <c r="EL47839" s="325"/>
    </row>
    <row r="47840" spans="56:142" x14ac:dyDescent="0.2">
      <c r="BD47840" s="325"/>
      <c r="EL47840" s="325"/>
    </row>
    <row r="47841" spans="56:142" x14ac:dyDescent="0.2">
      <c r="BD47841" s="325"/>
      <c r="EL47841" s="325"/>
    </row>
    <row r="47842" spans="56:142" x14ac:dyDescent="0.2">
      <c r="BD47842" s="325"/>
      <c r="EL47842" s="325"/>
    </row>
    <row r="47843" spans="56:142" x14ac:dyDescent="0.2">
      <c r="BD47843" s="325"/>
      <c r="EL47843" s="325"/>
    </row>
    <row r="47844" spans="56:142" x14ac:dyDescent="0.2">
      <c r="BD47844" s="325"/>
      <c r="EL47844" s="325"/>
    </row>
    <row r="47845" spans="56:142" x14ac:dyDescent="0.2">
      <c r="BD47845" s="325"/>
      <c r="EL47845" s="325"/>
    </row>
    <row r="47846" spans="56:142" x14ac:dyDescent="0.2">
      <c r="BD47846" s="325"/>
      <c r="EL47846" s="325"/>
    </row>
    <row r="47847" spans="56:142" x14ac:dyDescent="0.2">
      <c r="BD47847" s="325"/>
      <c r="EL47847" s="325"/>
    </row>
    <row r="47848" spans="56:142" x14ac:dyDescent="0.2">
      <c r="BD47848" s="325"/>
      <c r="EL47848" s="325"/>
    </row>
    <row r="47849" spans="56:142" x14ac:dyDescent="0.2">
      <c r="BD47849" s="325"/>
      <c r="EL47849" s="325"/>
    </row>
    <row r="47850" spans="56:142" x14ac:dyDescent="0.2">
      <c r="BD47850" s="325"/>
      <c r="EL47850" s="325"/>
    </row>
    <row r="47851" spans="56:142" x14ac:dyDescent="0.2">
      <c r="BD47851" s="325"/>
      <c r="EL47851" s="325"/>
    </row>
    <row r="47852" spans="56:142" x14ac:dyDescent="0.2">
      <c r="BD47852" s="325"/>
      <c r="EL47852" s="325"/>
    </row>
    <row r="47853" spans="56:142" x14ac:dyDescent="0.2">
      <c r="BD47853" s="325"/>
      <c r="EL47853" s="325"/>
    </row>
    <row r="47854" spans="56:142" x14ac:dyDescent="0.2">
      <c r="BD47854" s="325"/>
      <c r="EL47854" s="325"/>
    </row>
    <row r="47855" spans="56:142" x14ac:dyDescent="0.2">
      <c r="BD47855" s="325"/>
      <c r="EL47855" s="325"/>
    </row>
    <row r="47856" spans="56:142" x14ac:dyDescent="0.2">
      <c r="BD47856" s="325"/>
      <c r="EL47856" s="325"/>
    </row>
    <row r="47857" spans="56:142" x14ac:dyDescent="0.2">
      <c r="BD47857" s="325"/>
      <c r="EL47857" s="325"/>
    </row>
    <row r="47858" spans="56:142" x14ac:dyDescent="0.2">
      <c r="BD47858" s="325"/>
      <c r="EL47858" s="325"/>
    </row>
    <row r="47859" spans="56:142" x14ac:dyDescent="0.2">
      <c r="BD47859" s="325"/>
      <c r="EL47859" s="325"/>
    </row>
    <row r="47860" spans="56:142" x14ac:dyDescent="0.2">
      <c r="BD47860" s="325"/>
      <c r="EL47860" s="325"/>
    </row>
    <row r="47861" spans="56:142" x14ac:dyDescent="0.2">
      <c r="BD47861" s="325"/>
      <c r="EL47861" s="325"/>
    </row>
    <row r="47862" spans="56:142" x14ac:dyDescent="0.2">
      <c r="BD47862" s="325"/>
      <c r="EL47862" s="325"/>
    </row>
    <row r="47863" spans="56:142" x14ac:dyDescent="0.2">
      <c r="BD47863" s="325"/>
      <c r="EL47863" s="325"/>
    </row>
    <row r="47864" spans="56:142" x14ac:dyDescent="0.2">
      <c r="BD47864" s="325"/>
      <c r="EL47864" s="325"/>
    </row>
    <row r="47865" spans="56:142" x14ac:dyDescent="0.2">
      <c r="BD47865" s="325"/>
      <c r="EL47865" s="325"/>
    </row>
    <row r="47866" spans="56:142" x14ac:dyDescent="0.2">
      <c r="BD47866" s="325"/>
      <c r="EL47866" s="325"/>
    </row>
    <row r="47867" spans="56:142" x14ac:dyDescent="0.2">
      <c r="BD47867" s="325"/>
      <c r="EL47867" s="325"/>
    </row>
    <row r="47868" spans="56:142" x14ac:dyDescent="0.2">
      <c r="BD47868" s="325"/>
      <c r="EL47868" s="325"/>
    </row>
    <row r="47869" spans="56:142" x14ac:dyDescent="0.2">
      <c r="BD47869" s="325"/>
      <c r="EL47869" s="325"/>
    </row>
    <row r="47870" spans="56:142" x14ac:dyDescent="0.2">
      <c r="BD47870" s="325"/>
      <c r="EL47870" s="325"/>
    </row>
    <row r="47871" spans="56:142" x14ac:dyDescent="0.2">
      <c r="BD47871" s="325"/>
      <c r="EL47871" s="325"/>
    </row>
    <row r="47872" spans="56:142" x14ac:dyDescent="0.2">
      <c r="BD47872" s="325"/>
      <c r="EL47872" s="325"/>
    </row>
    <row r="47873" spans="56:142" x14ac:dyDescent="0.2">
      <c r="BD47873" s="325"/>
      <c r="EL47873" s="325"/>
    </row>
    <row r="47874" spans="56:142" x14ac:dyDescent="0.2">
      <c r="BD47874" s="325"/>
      <c r="EL47874" s="325"/>
    </row>
    <row r="47875" spans="56:142" x14ac:dyDescent="0.2">
      <c r="BD47875" s="325"/>
      <c r="EL47875" s="325"/>
    </row>
    <row r="47876" spans="56:142" x14ac:dyDescent="0.2">
      <c r="BD47876" s="325"/>
      <c r="EL47876" s="325"/>
    </row>
    <row r="47877" spans="56:142" x14ac:dyDescent="0.2">
      <c r="BD47877" s="325"/>
      <c r="EL47877" s="325"/>
    </row>
    <row r="47878" spans="56:142" x14ac:dyDescent="0.2">
      <c r="BD47878" s="325"/>
      <c r="EL47878" s="325"/>
    </row>
    <row r="47879" spans="56:142" x14ac:dyDescent="0.2">
      <c r="BD47879" s="325"/>
      <c r="EL47879" s="325"/>
    </row>
    <row r="47880" spans="56:142" x14ac:dyDescent="0.2">
      <c r="BD47880" s="325"/>
      <c r="EL47880" s="325"/>
    </row>
    <row r="47881" spans="56:142" x14ac:dyDescent="0.2">
      <c r="BD47881" s="325"/>
      <c r="EL47881" s="325"/>
    </row>
    <row r="47882" spans="56:142" x14ac:dyDescent="0.2">
      <c r="BD47882" s="325"/>
      <c r="EL47882" s="325"/>
    </row>
    <row r="47883" spans="56:142" x14ac:dyDescent="0.2">
      <c r="BD47883" s="325"/>
      <c r="EL47883" s="325"/>
    </row>
    <row r="47884" spans="56:142" x14ac:dyDescent="0.2">
      <c r="BD47884" s="325"/>
      <c r="EL47884" s="325"/>
    </row>
    <row r="47885" spans="56:142" x14ac:dyDescent="0.2">
      <c r="BD47885" s="325"/>
      <c r="EL47885" s="325"/>
    </row>
    <row r="47886" spans="56:142" x14ac:dyDescent="0.2">
      <c r="BD47886" s="325"/>
      <c r="EL47886" s="325"/>
    </row>
    <row r="47887" spans="56:142" x14ac:dyDescent="0.2">
      <c r="BD47887" s="325"/>
      <c r="EL47887" s="325"/>
    </row>
    <row r="47888" spans="56:142" x14ac:dyDescent="0.2">
      <c r="BD47888" s="325"/>
      <c r="EL47888" s="325"/>
    </row>
    <row r="47889" spans="56:142" x14ac:dyDescent="0.2">
      <c r="BD47889" s="325"/>
      <c r="EL47889" s="325"/>
    </row>
    <row r="47890" spans="56:142" x14ac:dyDescent="0.2">
      <c r="BD47890" s="325"/>
      <c r="EL47890" s="325"/>
    </row>
    <row r="47891" spans="56:142" x14ac:dyDescent="0.2">
      <c r="BD47891" s="325"/>
      <c r="EL47891" s="325"/>
    </row>
    <row r="47892" spans="56:142" x14ac:dyDescent="0.2">
      <c r="BD47892" s="325"/>
      <c r="EL47892" s="325"/>
    </row>
    <row r="47893" spans="56:142" x14ac:dyDescent="0.2">
      <c r="BD47893" s="325"/>
      <c r="EL47893" s="325"/>
    </row>
    <row r="47894" spans="56:142" x14ac:dyDescent="0.2">
      <c r="BD47894" s="325"/>
      <c r="EL47894" s="325"/>
    </row>
    <row r="47895" spans="56:142" x14ac:dyDescent="0.2">
      <c r="BD47895" s="325"/>
      <c r="EL47895" s="325"/>
    </row>
    <row r="47896" spans="56:142" x14ac:dyDescent="0.2">
      <c r="BD47896" s="325"/>
      <c r="EL47896" s="325"/>
    </row>
    <row r="47897" spans="56:142" x14ac:dyDescent="0.2">
      <c r="BD47897" s="325"/>
      <c r="EL47897" s="325"/>
    </row>
    <row r="47898" spans="56:142" x14ac:dyDescent="0.2">
      <c r="BD47898" s="325"/>
      <c r="EL47898" s="325"/>
    </row>
    <row r="47899" spans="56:142" x14ac:dyDescent="0.2">
      <c r="BD47899" s="325"/>
      <c r="EL47899" s="325"/>
    </row>
    <row r="47900" spans="56:142" x14ac:dyDescent="0.2">
      <c r="BD47900" s="325"/>
      <c r="EL47900" s="325"/>
    </row>
    <row r="47901" spans="56:142" x14ac:dyDescent="0.2">
      <c r="BD47901" s="325"/>
      <c r="EL47901" s="325"/>
    </row>
    <row r="47902" spans="56:142" x14ac:dyDescent="0.2">
      <c r="BD47902" s="325"/>
      <c r="EL47902" s="325"/>
    </row>
    <row r="47903" spans="56:142" x14ac:dyDescent="0.2">
      <c r="BD47903" s="325"/>
      <c r="EL47903" s="325"/>
    </row>
    <row r="47904" spans="56:142" x14ac:dyDescent="0.2">
      <c r="BD47904" s="325"/>
      <c r="EL47904" s="325"/>
    </row>
    <row r="47905" spans="56:142" x14ac:dyDescent="0.2">
      <c r="BD47905" s="325"/>
      <c r="EL47905" s="325"/>
    </row>
    <row r="47906" spans="56:142" x14ac:dyDescent="0.2">
      <c r="BD47906" s="325"/>
      <c r="EL47906" s="325"/>
    </row>
    <row r="47907" spans="56:142" x14ac:dyDescent="0.2">
      <c r="BD47907" s="325"/>
      <c r="EL47907" s="325"/>
    </row>
    <row r="47908" spans="56:142" x14ac:dyDescent="0.2">
      <c r="BD47908" s="325"/>
      <c r="EL47908" s="325"/>
    </row>
    <row r="47909" spans="56:142" x14ac:dyDescent="0.2">
      <c r="BD47909" s="325"/>
      <c r="EL47909" s="325"/>
    </row>
    <row r="47910" spans="56:142" x14ac:dyDescent="0.2">
      <c r="BD47910" s="325"/>
      <c r="EL47910" s="325"/>
    </row>
    <row r="47911" spans="56:142" x14ac:dyDescent="0.2">
      <c r="BD47911" s="325"/>
      <c r="EL47911" s="325"/>
    </row>
    <row r="47912" spans="56:142" x14ac:dyDescent="0.2">
      <c r="BD47912" s="325"/>
      <c r="EL47912" s="325"/>
    </row>
    <row r="47913" spans="56:142" x14ac:dyDescent="0.2">
      <c r="BD47913" s="325"/>
      <c r="EL47913" s="325"/>
    </row>
    <row r="47914" spans="56:142" x14ac:dyDescent="0.2">
      <c r="BD47914" s="325"/>
      <c r="EL47914" s="325"/>
    </row>
    <row r="47915" spans="56:142" x14ac:dyDescent="0.2">
      <c r="BD47915" s="325"/>
      <c r="EL47915" s="325"/>
    </row>
    <row r="47916" spans="56:142" x14ac:dyDescent="0.2">
      <c r="BD47916" s="325"/>
      <c r="EL47916" s="325"/>
    </row>
    <row r="47917" spans="56:142" x14ac:dyDescent="0.2">
      <c r="BD47917" s="325"/>
      <c r="EL47917" s="325"/>
    </row>
    <row r="47918" spans="56:142" x14ac:dyDescent="0.2">
      <c r="BD47918" s="325"/>
      <c r="EL47918" s="325"/>
    </row>
    <row r="47919" spans="56:142" x14ac:dyDescent="0.2">
      <c r="BD47919" s="325"/>
      <c r="EL47919" s="325"/>
    </row>
    <row r="47920" spans="56:142" x14ac:dyDescent="0.2">
      <c r="BD47920" s="325"/>
      <c r="EL47920" s="325"/>
    </row>
    <row r="47921" spans="56:142" x14ac:dyDescent="0.2">
      <c r="BD47921" s="325"/>
      <c r="EL47921" s="325"/>
    </row>
    <row r="47922" spans="56:142" x14ac:dyDescent="0.2">
      <c r="BD47922" s="325"/>
      <c r="EL47922" s="325"/>
    </row>
    <row r="47923" spans="56:142" x14ac:dyDescent="0.2">
      <c r="BD47923" s="325"/>
      <c r="EL47923" s="325"/>
    </row>
    <row r="47924" spans="56:142" x14ac:dyDescent="0.2">
      <c r="BD47924" s="325"/>
      <c r="EL47924" s="325"/>
    </row>
    <row r="47925" spans="56:142" x14ac:dyDescent="0.2">
      <c r="BD47925" s="325"/>
      <c r="EL47925" s="325"/>
    </row>
    <row r="47926" spans="56:142" x14ac:dyDescent="0.2">
      <c r="BD47926" s="325"/>
      <c r="EL47926" s="325"/>
    </row>
    <row r="47927" spans="56:142" x14ac:dyDescent="0.2">
      <c r="BD47927" s="325"/>
      <c r="EL47927" s="325"/>
    </row>
    <row r="47928" spans="56:142" x14ac:dyDescent="0.2">
      <c r="BD47928" s="325"/>
      <c r="EL47928" s="325"/>
    </row>
    <row r="47929" spans="56:142" x14ac:dyDescent="0.2">
      <c r="BD47929" s="325"/>
      <c r="EL47929" s="325"/>
    </row>
    <row r="47930" spans="56:142" x14ac:dyDescent="0.2">
      <c r="BD47930" s="325"/>
      <c r="EL47930" s="325"/>
    </row>
    <row r="47931" spans="56:142" x14ac:dyDescent="0.2">
      <c r="BD47931" s="325"/>
      <c r="EL47931" s="325"/>
    </row>
    <row r="47932" spans="56:142" x14ac:dyDescent="0.2">
      <c r="BD47932" s="325"/>
      <c r="EL47932" s="325"/>
    </row>
    <row r="47933" spans="56:142" x14ac:dyDescent="0.2">
      <c r="BD47933" s="325"/>
      <c r="EL47933" s="325"/>
    </row>
    <row r="47934" spans="56:142" x14ac:dyDescent="0.2">
      <c r="BD47934" s="325"/>
      <c r="EL47934" s="325"/>
    </row>
    <row r="47935" spans="56:142" x14ac:dyDescent="0.2">
      <c r="BD47935" s="325"/>
      <c r="EL47935" s="325"/>
    </row>
    <row r="47936" spans="56:142" x14ac:dyDescent="0.2">
      <c r="BD47936" s="325"/>
      <c r="EL47936" s="325"/>
    </row>
    <row r="47937" spans="56:142" x14ac:dyDescent="0.2">
      <c r="BD47937" s="325"/>
      <c r="EL47937" s="325"/>
    </row>
    <row r="47938" spans="56:142" x14ac:dyDescent="0.2">
      <c r="BD47938" s="325"/>
      <c r="EL47938" s="325"/>
    </row>
    <row r="47939" spans="56:142" x14ac:dyDescent="0.2">
      <c r="BD47939" s="325"/>
      <c r="EL47939" s="325"/>
    </row>
    <row r="47940" spans="56:142" x14ac:dyDescent="0.2">
      <c r="BD47940" s="325"/>
      <c r="EL47940" s="325"/>
    </row>
    <row r="47941" spans="56:142" x14ac:dyDescent="0.2">
      <c r="BD47941" s="325"/>
      <c r="EL47941" s="325"/>
    </row>
    <row r="47942" spans="56:142" x14ac:dyDescent="0.2">
      <c r="BD47942" s="325"/>
      <c r="EL47942" s="325"/>
    </row>
    <row r="47943" spans="56:142" x14ac:dyDescent="0.2">
      <c r="BD47943" s="325"/>
      <c r="EL47943" s="325"/>
    </row>
    <row r="47944" spans="56:142" x14ac:dyDescent="0.2">
      <c r="BD47944" s="325"/>
      <c r="EL47944" s="325"/>
    </row>
    <row r="47945" spans="56:142" x14ac:dyDescent="0.2">
      <c r="BD47945" s="325"/>
      <c r="EL47945" s="325"/>
    </row>
    <row r="47946" spans="56:142" x14ac:dyDescent="0.2">
      <c r="BD47946" s="325"/>
      <c r="EL47946" s="325"/>
    </row>
    <row r="47947" spans="56:142" x14ac:dyDescent="0.2">
      <c r="BD47947" s="325"/>
      <c r="EL47947" s="325"/>
    </row>
    <row r="47948" spans="56:142" x14ac:dyDescent="0.2">
      <c r="BD47948" s="325"/>
      <c r="EL47948" s="325"/>
    </row>
    <row r="47949" spans="56:142" x14ac:dyDescent="0.2">
      <c r="BD47949" s="325"/>
      <c r="EL47949" s="325"/>
    </row>
    <row r="47950" spans="56:142" x14ac:dyDescent="0.2">
      <c r="BD47950" s="325"/>
      <c r="EL47950" s="325"/>
    </row>
    <row r="47951" spans="56:142" x14ac:dyDescent="0.2">
      <c r="BD47951" s="325"/>
      <c r="EL47951" s="325"/>
    </row>
    <row r="47952" spans="56:142" x14ac:dyDescent="0.2">
      <c r="BD47952" s="325"/>
      <c r="EL47952" s="325"/>
    </row>
    <row r="47953" spans="56:142" x14ac:dyDescent="0.2">
      <c r="BD47953" s="325"/>
      <c r="EL47953" s="325"/>
    </row>
    <row r="47954" spans="56:142" x14ac:dyDescent="0.2">
      <c r="BD47954" s="325"/>
      <c r="EL47954" s="325"/>
    </row>
    <row r="47955" spans="56:142" x14ac:dyDescent="0.2">
      <c r="BD47955" s="325"/>
      <c r="EL47955" s="325"/>
    </row>
    <row r="47956" spans="56:142" x14ac:dyDescent="0.2">
      <c r="BD47956" s="325"/>
      <c r="EL47956" s="325"/>
    </row>
    <row r="47957" spans="56:142" x14ac:dyDescent="0.2">
      <c r="BD47957" s="325"/>
      <c r="EL47957" s="325"/>
    </row>
    <row r="47958" spans="56:142" x14ac:dyDescent="0.2">
      <c r="BD47958" s="325"/>
      <c r="EL47958" s="325"/>
    </row>
    <row r="47959" spans="56:142" x14ac:dyDescent="0.2">
      <c r="BD47959" s="325"/>
      <c r="EL47959" s="325"/>
    </row>
    <row r="47960" spans="56:142" x14ac:dyDescent="0.2">
      <c r="BD47960" s="325"/>
      <c r="EL47960" s="325"/>
    </row>
    <row r="47961" spans="56:142" x14ac:dyDescent="0.2">
      <c r="BD47961" s="325"/>
      <c r="EL47961" s="325"/>
    </row>
    <row r="47962" spans="56:142" x14ac:dyDescent="0.2">
      <c r="BD47962" s="325"/>
      <c r="EL47962" s="325"/>
    </row>
    <row r="47963" spans="56:142" x14ac:dyDescent="0.2">
      <c r="BD47963" s="325"/>
      <c r="EL47963" s="325"/>
    </row>
    <row r="47964" spans="56:142" x14ac:dyDescent="0.2">
      <c r="BD47964" s="325"/>
      <c r="EL47964" s="325"/>
    </row>
    <row r="47965" spans="56:142" x14ac:dyDescent="0.2">
      <c r="BD47965" s="325"/>
      <c r="EL47965" s="325"/>
    </row>
    <row r="47966" spans="56:142" x14ac:dyDescent="0.2">
      <c r="BD47966" s="325"/>
      <c r="EL47966" s="325"/>
    </row>
    <row r="47967" spans="56:142" x14ac:dyDescent="0.2">
      <c r="BD47967" s="325"/>
      <c r="EL47967" s="325"/>
    </row>
    <row r="47968" spans="56:142" x14ac:dyDescent="0.2">
      <c r="BD47968" s="325"/>
      <c r="EL47968" s="325"/>
    </row>
    <row r="47969" spans="56:142" x14ac:dyDescent="0.2">
      <c r="BD47969" s="325"/>
      <c r="EL47969" s="325"/>
    </row>
    <row r="47970" spans="56:142" x14ac:dyDescent="0.2">
      <c r="BD47970" s="325"/>
      <c r="EL47970" s="325"/>
    </row>
    <row r="47971" spans="56:142" x14ac:dyDescent="0.2">
      <c r="BD47971" s="325"/>
      <c r="EL47971" s="325"/>
    </row>
    <row r="47972" spans="56:142" x14ac:dyDescent="0.2">
      <c r="BD47972" s="325"/>
      <c r="EL47972" s="325"/>
    </row>
    <row r="47973" spans="56:142" x14ac:dyDescent="0.2">
      <c r="BD47973" s="325"/>
      <c r="EL47973" s="325"/>
    </row>
    <row r="47974" spans="56:142" x14ac:dyDescent="0.2">
      <c r="BD47974" s="325"/>
      <c r="EL47974" s="325"/>
    </row>
    <row r="47975" spans="56:142" x14ac:dyDescent="0.2">
      <c r="BD47975" s="325"/>
      <c r="EL47975" s="325"/>
    </row>
    <row r="47976" spans="56:142" x14ac:dyDescent="0.2">
      <c r="BD47976" s="325"/>
      <c r="EL47976" s="325"/>
    </row>
    <row r="47977" spans="56:142" x14ac:dyDescent="0.2">
      <c r="BD47977" s="325"/>
      <c r="EL47977" s="325"/>
    </row>
    <row r="47978" spans="56:142" x14ac:dyDescent="0.2">
      <c r="BD47978" s="325"/>
      <c r="EL47978" s="325"/>
    </row>
    <row r="47979" spans="56:142" x14ac:dyDescent="0.2">
      <c r="BD47979" s="325"/>
      <c r="EL47979" s="325"/>
    </row>
    <row r="47980" spans="56:142" x14ac:dyDescent="0.2">
      <c r="BD47980" s="325"/>
      <c r="EL47980" s="325"/>
    </row>
    <row r="47981" spans="56:142" x14ac:dyDescent="0.2">
      <c r="BD47981" s="325"/>
      <c r="EL47981" s="325"/>
    </row>
    <row r="47982" spans="56:142" x14ac:dyDescent="0.2">
      <c r="BD47982" s="325"/>
      <c r="EL47982" s="325"/>
    </row>
    <row r="47983" spans="56:142" x14ac:dyDescent="0.2">
      <c r="BD47983" s="325"/>
      <c r="EL47983" s="325"/>
    </row>
    <row r="47984" spans="56:142" x14ac:dyDescent="0.2">
      <c r="BD47984" s="325"/>
      <c r="EL47984" s="325"/>
    </row>
    <row r="47985" spans="56:142" x14ac:dyDescent="0.2">
      <c r="BD47985" s="325"/>
      <c r="EL47985" s="325"/>
    </row>
    <row r="47986" spans="56:142" x14ac:dyDescent="0.2">
      <c r="BD47986" s="325"/>
      <c r="EL47986" s="325"/>
    </row>
    <row r="47987" spans="56:142" x14ac:dyDescent="0.2">
      <c r="BD47987" s="325"/>
      <c r="EL47987" s="325"/>
    </row>
    <row r="47988" spans="56:142" x14ac:dyDescent="0.2">
      <c r="BD47988" s="325"/>
      <c r="EL47988" s="325"/>
    </row>
    <row r="47989" spans="56:142" x14ac:dyDescent="0.2">
      <c r="BD47989" s="325"/>
      <c r="EL47989" s="325"/>
    </row>
    <row r="47990" spans="56:142" x14ac:dyDescent="0.2">
      <c r="BD47990" s="325"/>
      <c r="EL47990" s="325"/>
    </row>
    <row r="47991" spans="56:142" x14ac:dyDescent="0.2">
      <c r="BD47991" s="325"/>
      <c r="EL47991" s="325"/>
    </row>
    <row r="47992" spans="56:142" x14ac:dyDescent="0.2">
      <c r="BD47992" s="325"/>
      <c r="EL47992" s="325"/>
    </row>
    <row r="47993" spans="56:142" x14ac:dyDescent="0.2">
      <c r="BD47993" s="325"/>
      <c r="EL47993" s="325"/>
    </row>
    <row r="47994" spans="56:142" x14ac:dyDescent="0.2">
      <c r="BD47994" s="325"/>
      <c r="EL47994" s="325"/>
    </row>
    <row r="47995" spans="56:142" x14ac:dyDescent="0.2">
      <c r="BD47995" s="325"/>
      <c r="EL47995" s="325"/>
    </row>
    <row r="47996" spans="56:142" x14ac:dyDescent="0.2">
      <c r="BD47996" s="325"/>
      <c r="EL47996" s="325"/>
    </row>
    <row r="47997" spans="56:142" x14ac:dyDescent="0.2">
      <c r="BD47997" s="325"/>
      <c r="EL47997" s="325"/>
    </row>
    <row r="47998" spans="56:142" x14ac:dyDescent="0.2">
      <c r="BD47998" s="325"/>
      <c r="EL47998" s="325"/>
    </row>
    <row r="47999" spans="56:142" x14ac:dyDescent="0.2">
      <c r="BD47999" s="325"/>
      <c r="EL47999" s="325"/>
    </row>
    <row r="48000" spans="56:142" x14ac:dyDescent="0.2">
      <c r="BD48000" s="325"/>
      <c r="EL48000" s="325"/>
    </row>
    <row r="48001" spans="56:142" x14ac:dyDescent="0.2">
      <c r="BD48001" s="325"/>
      <c r="EL48001" s="325"/>
    </row>
    <row r="48002" spans="56:142" x14ac:dyDescent="0.2">
      <c r="BD48002" s="325"/>
      <c r="EL48002" s="325"/>
    </row>
    <row r="48003" spans="56:142" x14ac:dyDescent="0.2">
      <c r="BD48003" s="325"/>
      <c r="EL48003" s="325"/>
    </row>
    <row r="48004" spans="56:142" x14ac:dyDescent="0.2">
      <c r="BD48004" s="325"/>
      <c r="EL48004" s="325"/>
    </row>
    <row r="48005" spans="56:142" x14ac:dyDescent="0.2">
      <c r="BD48005" s="325"/>
      <c r="EL48005" s="325"/>
    </row>
    <row r="48006" spans="56:142" x14ac:dyDescent="0.2">
      <c r="BD48006" s="325"/>
      <c r="EL48006" s="325"/>
    </row>
    <row r="48007" spans="56:142" x14ac:dyDescent="0.2">
      <c r="BD48007" s="325"/>
      <c r="EL48007" s="325"/>
    </row>
    <row r="48008" spans="56:142" x14ac:dyDescent="0.2">
      <c r="BD48008" s="325"/>
      <c r="EL48008" s="325"/>
    </row>
    <row r="48009" spans="56:142" x14ac:dyDescent="0.2">
      <c r="BD48009" s="325"/>
      <c r="EL48009" s="325"/>
    </row>
    <row r="48010" spans="56:142" x14ac:dyDescent="0.2">
      <c r="BD48010" s="325"/>
      <c r="EL48010" s="325"/>
    </row>
    <row r="48011" spans="56:142" x14ac:dyDescent="0.2">
      <c r="BD48011" s="325"/>
      <c r="EL48011" s="325"/>
    </row>
    <row r="48012" spans="56:142" x14ac:dyDescent="0.2">
      <c r="BD48012" s="325"/>
      <c r="EL48012" s="325"/>
    </row>
    <row r="48013" spans="56:142" x14ac:dyDescent="0.2">
      <c r="BD48013" s="325"/>
      <c r="EL48013" s="325"/>
    </row>
    <row r="48014" spans="56:142" x14ac:dyDescent="0.2">
      <c r="BD48014" s="325"/>
      <c r="EL48014" s="325"/>
    </row>
    <row r="48015" spans="56:142" x14ac:dyDescent="0.2">
      <c r="BD48015" s="325"/>
      <c r="EL48015" s="325"/>
    </row>
    <row r="48016" spans="56:142" x14ac:dyDescent="0.2">
      <c r="BD48016" s="325"/>
      <c r="EL48016" s="325"/>
    </row>
    <row r="48017" spans="56:142" x14ac:dyDescent="0.2">
      <c r="BD48017" s="325"/>
      <c r="EL48017" s="325"/>
    </row>
    <row r="48018" spans="56:142" x14ac:dyDescent="0.2">
      <c r="BD48018" s="325"/>
      <c r="EL48018" s="325"/>
    </row>
    <row r="48019" spans="56:142" x14ac:dyDescent="0.2">
      <c r="BD48019" s="325"/>
      <c r="EL48019" s="325"/>
    </row>
    <row r="48020" spans="56:142" x14ac:dyDescent="0.2">
      <c r="BD48020" s="325"/>
      <c r="EL48020" s="325"/>
    </row>
    <row r="48021" spans="56:142" x14ac:dyDescent="0.2">
      <c r="BD48021" s="325"/>
      <c r="EL48021" s="325"/>
    </row>
    <row r="48022" spans="56:142" x14ac:dyDescent="0.2">
      <c r="BD48022" s="325"/>
      <c r="EL48022" s="325"/>
    </row>
    <row r="48023" spans="56:142" x14ac:dyDescent="0.2">
      <c r="BD48023" s="325"/>
      <c r="EL48023" s="325"/>
    </row>
    <row r="48024" spans="56:142" x14ac:dyDescent="0.2">
      <c r="BD48024" s="325"/>
      <c r="EL48024" s="325"/>
    </row>
    <row r="48025" spans="56:142" x14ac:dyDescent="0.2">
      <c r="BD48025" s="325"/>
      <c r="EL48025" s="325"/>
    </row>
    <row r="48026" spans="56:142" x14ac:dyDescent="0.2">
      <c r="BD48026" s="325"/>
      <c r="EL48026" s="325"/>
    </row>
    <row r="48027" spans="56:142" x14ac:dyDescent="0.2">
      <c r="BD48027" s="325"/>
      <c r="EL48027" s="325"/>
    </row>
    <row r="48028" spans="56:142" x14ac:dyDescent="0.2">
      <c r="BD48028" s="325"/>
      <c r="EL48028" s="325"/>
    </row>
    <row r="48029" spans="56:142" x14ac:dyDescent="0.2">
      <c r="BD48029" s="325"/>
      <c r="EL48029" s="325"/>
    </row>
    <row r="48030" spans="56:142" x14ac:dyDescent="0.2">
      <c r="BD48030" s="325"/>
      <c r="EL48030" s="325"/>
    </row>
    <row r="48031" spans="56:142" x14ac:dyDescent="0.2">
      <c r="BD48031" s="325"/>
      <c r="EL48031" s="325"/>
    </row>
    <row r="48032" spans="56:142" x14ac:dyDescent="0.2">
      <c r="BD48032" s="325"/>
      <c r="EL48032" s="325"/>
    </row>
    <row r="48033" spans="56:142" x14ac:dyDescent="0.2">
      <c r="BD48033" s="325"/>
      <c r="EL48033" s="325"/>
    </row>
    <row r="48034" spans="56:142" x14ac:dyDescent="0.2">
      <c r="BD48034" s="325"/>
      <c r="EL48034" s="325"/>
    </row>
    <row r="48035" spans="56:142" x14ac:dyDescent="0.2">
      <c r="BD48035" s="325"/>
      <c r="EL48035" s="325"/>
    </row>
    <row r="48036" spans="56:142" x14ac:dyDescent="0.2">
      <c r="BD48036" s="325"/>
      <c r="EL48036" s="325"/>
    </row>
    <row r="48037" spans="56:142" x14ac:dyDescent="0.2">
      <c r="BD48037" s="325"/>
      <c r="EL48037" s="325"/>
    </row>
    <row r="48038" spans="56:142" x14ac:dyDescent="0.2">
      <c r="BD48038" s="325"/>
      <c r="EL48038" s="325"/>
    </row>
    <row r="48039" spans="56:142" x14ac:dyDescent="0.2">
      <c r="BD48039" s="325"/>
      <c r="EL48039" s="325"/>
    </row>
    <row r="48040" spans="56:142" x14ac:dyDescent="0.2">
      <c r="BD48040" s="325"/>
      <c r="EL48040" s="325"/>
    </row>
    <row r="48041" spans="56:142" x14ac:dyDescent="0.2">
      <c r="BD48041" s="325"/>
      <c r="EL48041" s="325"/>
    </row>
    <row r="48042" spans="56:142" x14ac:dyDescent="0.2">
      <c r="BD48042" s="325"/>
      <c r="EL48042" s="325"/>
    </row>
    <row r="48043" spans="56:142" x14ac:dyDescent="0.2">
      <c r="BD48043" s="325"/>
      <c r="EL48043" s="325"/>
    </row>
    <row r="48044" spans="56:142" x14ac:dyDescent="0.2">
      <c r="BD48044" s="325"/>
      <c r="EL48044" s="325"/>
    </row>
    <row r="48045" spans="56:142" x14ac:dyDescent="0.2">
      <c r="BD48045" s="325"/>
      <c r="EL48045" s="325"/>
    </row>
    <row r="48046" spans="56:142" x14ac:dyDescent="0.2">
      <c r="BD48046" s="325"/>
      <c r="EL48046" s="325"/>
    </row>
    <row r="48047" spans="56:142" x14ac:dyDescent="0.2">
      <c r="BD48047" s="325"/>
      <c r="EL48047" s="325"/>
    </row>
    <row r="48048" spans="56:142" x14ac:dyDescent="0.2">
      <c r="BD48048" s="325"/>
      <c r="EL48048" s="325"/>
    </row>
    <row r="48049" spans="56:142" x14ac:dyDescent="0.2">
      <c r="BD48049" s="325"/>
      <c r="EL48049" s="325"/>
    </row>
    <row r="48050" spans="56:142" x14ac:dyDescent="0.2">
      <c r="BD48050" s="325"/>
      <c r="EL48050" s="325"/>
    </row>
    <row r="48051" spans="56:142" x14ac:dyDescent="0.2">
      <c r="BD48051" s="325"/>
      <c r="EL48051" s="325"/>
    </row>
    <row r="48052" spans="56:142" x14ac:dyDescent="0.2">
      <c r="BD48052" s="325"/>
      <c r="EL48052" s="325"/>
    </row>
    <row r="48053" spans="56:142" x14ac:dyDescent="0.2">
      <c r="BD48053" s="325"/>
      <c r="EL48053" s="325"/>
    </row>
    <row r="48054" spans="56:142" x14ac:dyDescent="0.2">
      <c r="BD48054" s="325"/>
      <c r="EL48054" s="325"/>
    </row>
    <row r="48055" spans="56:142" x14ac:dyDescent="0.2">
      <c r="BD48055" s="325"/>
      <c r="EL48055" s="325"/>
    </row>
    <row r="48056" spans="56:142" x14ac:dyDescent="0.2">
      <c r="BD48056" s="325"/>
      <c r="EL48056" s="325"/>
    </row>
    <row r="48057" spans="56:142" x14ac:dyDescent="0.2">
      <c r="BD48057" s="325"/>
      <c r="EL48057" s="325"/>
    </row>
    <row r="48058" spans="56:142" x14ac:dyDescent="0.2">
      <c r="BD48058" s="325"/>
      <c r="EL48058" s="325"/>
    </row>
    <row r="48059" spans="56:142" x14ac:dyDescent="0.2">
      <c r="BD48059" s="325"/>
      <c r="EL48059" s="325"/>
    </row>
    <row r="48060" spans="56:142" x14ac:dyDescent="0.2">
      <c r="BD48060" s="325"/>
      <c r="EL48060" s="325"/>
    </row>
    <row r="48061" spans="56:142" x14ac:dyDescent="0.2">
      <c r="BD48061" s="325"/>
      <c r="EL48061" s="325"/>
    </row>
    <row r="48062" spans="56:142" x14ac:dyDescent="0.2">
      <c r="BD48062" s="325"/>
      <c r="EL48062" s="325"/>
    </row>
    <row r="48063" spans="56:142" x14ac:dyDescent="0.2">
      <c r="BD48063" s="325"/>
      <c r="EL48063" s="325"/>
    </row>
    <row r="48064" spans="56:142" x14ac:dyDescent="0.2">
      <c r="BD48064" s="325"/>
      <c r="EL48064" s="325"/>
    </row>
    <row r="48065" spans="56:142" x14ac:dyDescent="0.2">
      <c r="BD48065" s="325"/>
      <c r="EL48065" s="325"/>
    </row>
    <row r="48066" spans="56:142" x14ac:dyDescent="0.2">
      <c r="BD48066" s="325"/>
      <c r="EL48066" s="325"/>
    </row>
    <row r="48067" spans="56:142" x14ac:dyDescent="0.2">
      <c r="BD48067" s="325"/>
      <c r="EL48067" s="325"/>
    </row>
    <row r="48068" spans="56:142" x14ac:dyDescent="0.2">
      <c r="BD48068" s="325"/>
      <c r="EL48068" s="325"/>
    </row>
    <row r="48069" spans="56:142" x14ac:dyDescent="0.2">
      <c r="BD48069" s="325"/>
      <c r="EL48069" s="325"/>
    </row>
    <row r="48070" spans="56:142" x14ac:dyDescent="0.2">
      <c r="BD48070" s="325"/>
      <c r="EL48070" s="325"/>
    </row>
    <row r="48071" spans="56:142" x14ac:dyDescent="0.2">
      <c r="BD48071" s="325"/>
      <c r="EL48071" s="325"/>
    </row>
    <row r="48072" spans="56:142" x14ac:dyDescent="0.2">
      <c r="BD48072" s="325"/>
      <c r="EL48072" s="325"/>
    </row>
    <row r="48073" spans="56:142" x14ac:dyDescent="0.2">
      <c r="BD48073" s="325"/>
      <c r="EL48073" s="325"/>
    </row>
    <row r="48074" spans="56:142" x14ac:dyDescent="0.2">
      <c r="BD48074" s="325"/>
      <c r="EL48074" s="325"/>
    </row>
    <row r="48075" spans="56:142" x14ac:dyDescent="0.2">
      <c r="BD48075" s="325"/>
      <c r="EL48075" s="325"/>
    </row>
    <row r="48076" spans="56:142" x14ac:dyDescent="0.2">
      <c r="BD48076" s="325"/>
      <c r="EL48076" s="325"/>
    </row>
    <row r="48077" spans="56:142" x14ac:dyDescent="0.2">
      <c r="BD48077" s="325"/>
      <c r="EL48077" s="325"/>
    </row>
    <row r="48078" spans="56:142" x14ac:dyDescent="0.2">
      <c r="BD48078" s="325"/>
      <c r="EL48078" s="325"/>
    </row>
    <row r="48079" spans="56:142" x14ac:dyDescent="0.2">
      <c r="BD48079" s="325"/>
      <c r="EL48079" s="325"/>
    </row>
    <row r="48080" spans="56:142" x14ac:dyDescent="0.2">
      <c r="BD48080" s="325"/>
      <c r="EL48080" s="325"/>
    </row>
    <row r="48081" spans="56:142" x14ac:dyDescent="0.2">
      <c r="BD48081" s="325"/>
      <c r="EL48081" s="325"/>
    </row>
    <row r="48082" spans="56:142" x14ac:dyDescent="0.2">
      <c r="BD48082" s="325"/>
      <c r="EL48082" s="325"/>
    </row>
    <row r="48083" spans="56:142" x14ac:dyDescent="0.2">
      <c r="BD48083" s="325"/>
      <c r="EL48083" s="325"/>
    </row>
    <row r="48084" spans="56:142" x14ac:dyDescent="0.2">
      <c r="BD48084" s="325"/>
      <c r="EL48084" s="325"/>
    </row>
    <row r="48085" spans="56:142" x14ac:dyDescent="0.2">
      <c r="BD48085" s="325"/>
      <c r="EL48085" s="325"/>
    </row>
    <row r="48086" spans="56:142" x14ac:dyDescent="0.2">
      <c r="BD48086" s="325"/>
      <c r="EL48086" s="325"/>
    </row>
    <row r="48087" spans="56:142" x14ac:dyDescent="0.2">
      <c r="BD48087" s="325"/>
      <c r="EL48087" s="325"/>
    </row>
    <row r="48088" spans="56:142" x14ac:dyDescent="0.2">
      <c r="BD48088" s="325"/>
      <c r="EL48088" s="325"/>
    </row>
    <row r="48089" spans="56:142" x14ac:dyDescent="0.2">
      <c r="BD48089" s="325"/>
      <c r="EL48089" s="325"/>
    </row>
    <row r="48090" spans="56:142" x14ac:dyDescent="0.2">
      <c r="BD48090" s="325"/>
      <c r="EL48090" s="325"/>
    </row>
    <row r="48091" spans="56:142" x14ac:dyDescent="0.2">
      <c r="BD48091" s="325"/>
      <c r="EL48091" s="325"/>
    </row>
    <row r="48092" spans="56:142" x14ac:dyDescent="0.2">
      <c r="BD48092" s="325"/>
      <c r="EL48092" s="325"/>
    </row>
    <row r="48093" spans="56:142" x14ac:dyDescent="0.2">
      <c r="BD48093" s="325"/>
      <c r="EL48093" s="325"/>
    </row>
    <row r="48094" spans="56:142" x14ac:dyDescent="0.2">
      <c r="BD48094" s="325"/>
      <c r="EL48094" s="325"/>
    </row>
    <row r="48095" spans="56:142" x14ac:dyDescent="0.2">
      <c r="BD48095" s="325"/>
      <c r="EL48095" s="325"/>
    </row>
    <row r="48096" spans="56:142" x14ac:dyDescent="0.2">
      <c r="BD48096" s="325"/>
      <c r="EL48096" s="325"/>
    </row>
    <row r="48097" spans="56:142" x14ac:dyDescent="0.2">
      <c r="BD48097" s="325"/>
      <c r="EL48097" s="325"/>
    </row>
    <row r="48098" spans="56:142" x14ac:dyDescent="0.2">
      <c r="BD48098" s="325"/>
      <c r="EL48098" s="325"/>
    </row>
    <row r="48099" spans="56:142" x14ac:dyDescent="0.2">
      <c r="BD48099" s="325"/>
      <c r="EL48099" s="325"/>
    </row>
    <row r="48100" spans="56:142" x14ac:dyDescent="0.2">
      <c r="BD48100" s="325"/>
      <c r="EL48100" s="325"/>
    </row>
    <row r="48101" spans="56:142" x14ac:dyDescent="0.2">
      <c r="BD48101" s="325"/>
      <c r="EL48101" s="325"/>
    </row>
    <row r="48102" spans="56:142" x14ac:dyDescent="0.2">
      <c r="BD48102" s="325"/>
      <c r="EL48102" s="325"/>
    </row>
    <row r="48103" spans="56:142" x14ac:dyDescent="0.2">
      <c r="BD48103" s="325"/>
      <c r="EL48103" s="325"/>
    </row>
    <row r="48104" spans="56:142" x14ac:dyDescent="0.2">
      <c r="BD48104" s="325"/>
      <c r="EL48104" s="325"/>
    </row>
    <row r="48105" spans="56:142" x14ac:dyDescent="0.2">
      <c r="BD48105" s="325"/>
      <c r="EL48105" s="325"/>
    </row>
    <row r="48106" spans="56:142" x14ac:dyDescent="0.2">
      <c r="BD48106" s="325"/>
      <c r="EL48106" s="325"/>
    </row>
    <row r="48107" spans="56:142" x14ac:dyDescent="0.2">
      <c r="BD48107" s="325"/>
      <c r="EL48107" s="325"/>
    </row>
    <row r="48108" spans="56:142" x14ac:dyDescent="0.2">
      <c r="BD48108" s="325"/>
      <c r="EL48108" s="325"/>
    </row>
    <row r="48109" spans="56:142" x14ac:dyDescent="0.2">
      <c r="BD48109" s="325"/>
      <c r="EL48109" s="325"/>
    </row>
    <row r="48110" spans="56:142" x14ac:dyDescent="0.2">
      <c r="BD48110" s="325"/>
      <c r="EL48110" s="325"/>
    </row>
    <row r="48111" spans="56:142" x14ac:dyDescent="0.2">
      <c r="BD48111" s="325"/>
      <c r="EL48111" s="325"/>
    </row>
    <row r="48112" spans="56:142" x14ac:dyDescent="0.2">
      <c r="BD48112" s="325"/>
      <c r="EL48112" s="325"/>
    </row>
    <row r="48113" spans="56:142" x14ac:dyDescent="0.2">
      <c r="BD48113" s="325"/>
      <c r="EL48113" s="325"/>
    </row>
    <row r="48114" spans="56:142" x14ac:dyDescent="0.2">
      <c r="BD48114" s="325"/>
      <c r="EL48114" s="325"/>
    </row>
    <row r="48115" spans="56:142" x14ac:dyDescent="0.2">
      <c r="BD48115" s="325"/>
      <c r="EL48115" s="325"/>
    </row>
    <row r="48116" spans="56:142" x14ac:dyDescent="0.2">
      <c r="BD48116" s="325"/>
      <c r="EL48116" s="325"/>
    </row>
    <row r="48117" spans="56:142" x14ac:dyDescent="0.2">
      <c r="BD48117" s="325"/>
      <c r="EL48117" s="325"/>
    </row>
    <row r="48118" spans="56:142" x14ac:dyDescent="0.2">
      <c r="BD48118" s="325"/>
      <c r="EL48118" s="325"/>
    </row>
    <row r="48119" spans="56:142" x14ac:dyDescent="0.2">
      <c r="BD48119" s="325"/>
      <c r="EL48119" s="325"/>
    </row>
    <row r="48120" spans="56:142" x14ac:dyDescent="0.2">
      <c r="BD48120" s="325"/>
      <c r="EL48120" s="325"/>
    </row>
    <row r="48121" spans="56:142" x14ac:dyDescent="0.2">
      <c r="BD48121" s="325"/>
      <c r="EL48121" s="325"/>
    </row>
    <row r="48122" spans="56:142" x14ac:dyDescent="0.2">
      <c r="BD48122" s="325"/>
      <c r="EL48122" s="325"/>
    </row>
    <row r="48123" spans="56:142" x14ac:dyDescent="0.2">
      <c r="BD48123" s="325"/>
      <c r="EL48123" s="325"/>
    </row>
    <row r="48124" spans="56:142" x14ac:dyDescent="0.2">
      <c r="BD48124" s="325"/>
      <c r="EL48124" s="325"/>
    </row>
    <row r="48125" spans="56:142" x14ac:dyDescent="0.2">
      <c r="BD48125" s="325"/>
      <c r="EL48125" s="325"/>
    </row>
    <row r="48126" spans="56:142" x14ac:dyDescent="0.2">
      <c r="BD48126" s="325"/>
      <c r="EL48126" s="325"/>
    </row>
    <row r="48127" spans="56:142" x14ac:dyDescent="0.2">
      <c r="BD48127" s="325"/>
      <c r="EL48127" s="325"/>
    </row>
    <row r="48128" spans="56:142" x14ac:dyDescent="0.2">
      <c r="BD48128" s="325"/>
      <c r="EL48128" s="325"/>
    </row>
    <row r="48129" spans="56:142" x14ac:dyDescent="0.2">
      <c r="BD48129" s="325"/>
      <c r="EL48129" s="325"/>
    </row>
    <row r="48130" spans="56:142" x14ac:dyDescent="0.2">
      <c r="BD48130" s="325"/>
      <c r="EL48130" s="325"/>
    </row>
    <row r="48131" spans="56:142" x14ac:dyDescent="0.2">
      <c r="BD48131" s="325"/>
      <c r="EL48131" s="325"/>
    </row>
    <row r="48132" spans="56:142" x14ac:dyDescent="0.2">
      <c r="BD48132" s="325"/>
      <c r="EL48132" s="325"/>
    </row>
    <row r="48133" spans="56:142" x14ac:dyDescent="0.2">
      <c r="BD48133" s="325"/>
      <c r="EL48133" s="325"/>
    </row>
    <row r="48134" spans="56:142" x14ac:dyDescent="0.2">
      <c r="BD48134" s="325"/>
      <c r="EL48134" s="325"/>
    </row>
    <row r="48135" spans="56:142" x14ac:dyDescent="0.2">
      <c r="BD48135" s="325"/>
      <c r="EL48135" s="325"/>
    </row>
    <row r="48136" spans="56:142" x14ac:dyDescent="0.2">
      <c r="BD48136" s="325"/>
      <c r="EL48136" s="325"/>
    </row>
    <row r="48137" spans="56:142" x14ac:dyDescent="0.2">
      <c r="BD48137" s="325"/>
      <c r="EL48137" s="325"/>
    </row>
    <row r="48138" spans="56:142" x14ac:dyDescent="0.2">
      <c r="BD48138" s="325"/>
      <c r="EL48138" s="325"/>
    </row>
    <row r="48139" spans="56:142" x14ac:dyDescent="0.2">
      <c r="BD48139" s="325"/>
      <c r="EL48139" s="325"/>
    </row>
    <row r="48140" spans="56:142" x14ac:dyDescent="0.2">
      <c r="BD48140" s="325"/>
      <c r="EL48140" s="325"/>
    </row>
    <row r="48141" spans="56:142" x14ac:dyDescent="0.2">
      <c r="BD48141" s="325"/>
      <c r="EL48141" s="325"/>
    </row>
    <row r="48142" spans="56:142" x14ac:dyDescent="0.2">
      <c r="BD48142" s="325"/>
      <c r="EL48142" s="325"/>
    </row>
    <row r="48143" spans="56:142" x14ac:dyDescent="0.2">
      <c r="BD48143" s="325"/>
      <c r="EL48143" s="325"/>
    </row>
    <row r="48144" spans="56:142" x14ac:dyDescent="0.2">
      <c r="BD48144" s="325"/>
      <c r="EL48144" s="325"/>
    </row>
    <row r="48145" spans="56:142" x14ac:dyDescent="0.2">
      <c r="BD48145" s="325"/>
      <c r="EL48145" s="325"/>
    </row>
    <row r="48146" spans="56:142" x14ac:dyDescent="0.2">
      <c r="BD48146" s="325"/>
      <c r="EL48146" s="325"/>
    </row>
    <row r="48147" spans="56:142" x14ac:dyDescent="0.2">
      <c r="BD48147" s="325"/>
      <c r="EL48147" s="325"/>
    </row>
    <row r="48148" spans="56:142" x14ac:dyDescent="0.2">
      <c r="BD48148" s="325"/>
      <c r="EL48148" s="325"/>
    </row>
    <row r="48149" spans="56:142" x14ac:dyDescent="0.2">
      <c r="BD48149" s="325"/>
      <c r="EL48149" s="325"/>
    </row>
    <row r="48150" spans="56:142" x14ac:dyDescent="0.2">
      <c r="BD48150" s="325"/>
      <c r="EL48150" s="325"/>
    </row>
    <row r="48151" spans="56:142" x14ac:dyDescent="0.2">
      <c r="BD48151" s="325"/>
      <c r="EL48151" s="325"/>
    </row>
    <row r="48152" spans="56:142" x14ac:dyDescent="0.2">
      <c r="BD48152" s="325"/>
      <c r="EL48152" s="325"/>
    </row>
    <row r="48153" spans="56:142" x14ac:dyDescent="0.2">
      <c r="BD48153" s="325"/>
      <c r="EL48153" s="325"/>
    </row>
    <row r="48154" spans="56:142" x14ac:dyDescent="0.2">
      <c r="BD48154" s="325"/>
      <c r="EL48154" s="325"/>
    </row>
    <row r="48155" spans="56:142" x14ac:dyDescent="0.2">
      <c r="BD48155" s="325"/>
      <c r="EL48155" s="325"/>
    </row>
    <row r="48156" spans="56:142" x14ac:dyDescent="0.2">
      <c r="BD48156" s="325"/>
      <c r="EL48156" s="325"/>
    </row>
    <row r="48157" spans="56:142" x14ac:dyDescent="0.2">
      <c r="BD48157" s="325"/>
      <c r="EL48157" s="325"/>
    </row>
    <row r="48158" spans="56:142" x14ac:dyDescent="0.2">
      <c r="BD48158" s="325"/>
      <c r="EL48158" s="325"/>
    </row>
    <row r="48159" spans="56:142" x14ac:dyDescent="0.2">
      <c r="BD48159" s="325"/>
      <c r="EL48159" s="325"/>
    </row>
    <row r="48160" spans="56:142" x14ac:dyDescent="0.2">
      <c r="BD48160" s="325"/>
      <c r="EL48160" s="325"/>
    </row>
    <row r="48161" spans="56:142" x14ac:dyDescent="0.2">
      <c r="BD48161" s="325"/>
      <c r="EL48161" s="325"/>
    </row>
    <row r="48162" spans="56:142" x14ac:dyDescent="0.2">
      <c r="BD48162" s="325"/>
      <c r="EL48162" s="325"/>
    </row>
    <row r="48163" spans="56:142" x14ac:dyDescent="0.2">
      <c r="BD48163" s="325"/>
      <c r="EL48163" s="325"/>
    </row>
    <row r="48164" spans="56:142" x14ac:dyDescent="0.2">
      <c r="BD48164" s="325"/>
      <c r="EL48164" s="325"/>
    </row>
    <row r="48165" spans="56:142" x14ac:dyDescent="0.2">
      <c r="BD48165" s="325"/>
      <c r="EL48165" s="325"/>
    </row>
    <row r="48166" spans="56:142" x14ac:dyDescent="0.2">
      <c r="BD48166" s="325"/>
      <c r="EL48166" s="325"/>
    </row>
    <row r="48167" spans="56:142" x14ac:dyDescent="0.2">
      <c r="BD48167" s="325"/>
      <c r="EL48167" s="325"/>
    </row>
    <row r="48168" spans="56:142" x14ac:dyDescent="0.2">
      <c r="BD48168" s="325"/>
      <c r="EL48168" s="325"/>
    </row>
    <row r="48169" spans="56:142" x14ac:dyDescent="0.2">
      <c r="BD48169" s="325"/>
      <c r="EL48169" s="325"/>
    </row>
    <row r="48170" spans="56:142" x14ac:dyDescent="0.2">
      <c r="BD48170" s="325"/>
      <c r="EL48170" s="325"/>
    </row>
    <row r="48171" spans="56:142" x14ac:dyDescent="0.2">
      <c r="BD48171" s="325"/>
      <c r="EL48171" s="325"/>
    </row>
    <row r="48172" spans="56:142" x14ac:dyDescent="0.2">
      <c r="BD48172" s="325"/>
      <c r="EL48172" s="325"/>
    </row>
    <row r="48173" spans="56:142" x14ac:dyDescent="0.2">
      <c r="BD48173" s="325"/>
      <c r="EL48173" s="325"/>
    </row>
    <row r="48174" spans="56:142" x14ac:dyDescent="0.2">
      <c r="BD48174" s="325"/>
      <c r="EL48174" s="325"/>
    </row>
    <row r="48175" spans="56:142" x14ac:dyDescent="0.2">
      <c r="BD48175" s="325"/>
      <c r="EL48175" s="325"/>
    </row>
    <row r="48176" spans="56:142" x14ac:dyDescent="0.2">
      <c r="BD48176" s="325"/>
      <c r="EL48176" s="325"/>
    </row>
    <row r="48177" spans="56:142" x14ac:dyDescent="0.2">
      <c r="BD48177" s="325"/>
      <c r="EL48177" s="325"/>
    </row>
    <row r="48178" spans="56:142" x14ac:dyDescent="0.2">
      <c r="BD48178" s="325"/>
      <c r="EL48178" s="325"/>
    </row>
    <row r="48179" spans="56:142" x14ac:dyDescent="0.2">
      <c r="BD48179" s="325"/>
      <c r="EL48179" s="325"/>
    </row>
    <row r="48180" spans="56:142" x14ac:dyDescent="0.2">
      <c r="BD48180" s="325"/>
      <c r="EL48180" s="325"/>
    </row>
    <row r="48181" spans="56:142" x14ac:dyDescent="0.2">
      <c r="BD48181" s="325"/>
      <c r="EL48181" s="325"/>
    </row>
    <row r="48182" spans="56:142" x14ac:dyDescent="0.2">
      <c r="BD48182" s="325"/>
      <c r="EL48182" s="325"/>
    </row>
    <row r="48183" spans="56:142" x14ac:dyDescent="0.2">
      <c r="BD48183" s="325"/>
      <c r="EL48183" s="325"/>
    </row>
    <row r="48184" spans="56:142" x14ac:dyDescent="0.2">
      <c r="BD48184" s="325"/>
      <c r="EL48184" s="325"/>
    </row>
    <row r="48185" spans="56:142" x14ac:dyDescent="0.2">
      <c r="BD48185" s="325"/>
      <c r="EL48185" s="325"/>
    </row>
    <row r="48186" spans="56:142" x14ac:dyDescent="0.2">
      <c r="BD48186" s="325"/>
      <c r="EL48186" s="325"/>
    </row>
    <row r="48187" spans="56:142" x14ac:dyDescent="0.2">
      <c r="BD48187" s="325"/>
      <c r="EL48187" s="325"/>
    </row>
    <row r="48188" spans="56:142" x14ac:dyDescent="0.2">
      <c r="BD48188" s="325"/>
      <c r="EL48188" s="325"/>
    </row>
    <row r="48189" spans="56:142" x14ac:dyDescent="0.2">
      <c r="BD48189" s="325"/>
      <c r="EL48189" s="325"/>
    </row>
    <row r="48190" spans="56:142" x14ac:dyDescent="0.2">
      <c r="BD48190" s="325"/>
      <c r="EL48190" s="325"/>
    </row>
    <row r="48191" spans="56:142" x14ac:dyDescent="0.2">
      <c r="BD48191" s="325"/>
      <c r="EL48191" s="325"/>
    </row>
    <row r="48192" spans="56:142" x14ac:dyDescent="0.2">
      <c r="BD48192" s="325"/>
      <c r="EL48192" s="325"/>
    </row>
    <row r="48193" spans="56:142" x14ac:dyDescent="0.2">
      <c r="BD48193" s="325"/>
      <c r="EL48193" s="325"/>
    </row>
    <row r="48194" spans="56:142" x14ac:dyDescent="0.2">
      <c r="BD48194" s="325"/>
      <c r="EL48194" s="325"/>
    </row>
    <row r="48195" spans="56:142" x14ac:dyDescent="0.2">
      <c r="BD48195" s="325"/>
      <c r="EL48195" s="325"/>
    </row>
    <row r="48196" spans="56:142" x14ac:dyDescent="0.2">
      <c r="BD48196" s="325"/>
      <c r="EL48196" s="325"/>
    </row>
    <row r="48197" spans="56:142" x14ac:dyDescent="0.2">
      <c r="BD48197" s="325"/>
      <c r="EL48197" s="325"/>
    </row>
    <row r="48198" spans="56:142" x14ac:dyDescent="0.2">
      <c r="BD48198" s="325"/>
      <c r="EL48198" s="325"/>
    </row>
    <row r="48199" spans="56:142" x14ac:dyDescent="0.2">
      <c r="BD48199" s="325"/>
      <c r="EL48199" s="325"/>
    </row>
    <row r="48200" spans="56:142" x14ac:dyDescent="0.2">
      <c r="BD48200" s="325"/>
      <c r="EL48200" s="325"/>
    </row>
    <row r="48201" spans="56:142" x14ac:dyDescent="0.2">
      <c r="BD48201" s="325"/>
      <c r="EL48201" s="325"/>
    </row>
    <row r="48202" spans="56:142" x14ac:dyDescent="0.2">
      <c r="BD48202" s="325"/>
      <c r="EL48202" s="325"/>
    </row>
    <row r="48203" spans="56:142" x14ac:dyDescent="0.2">
      <c r="BD48203" s="325"/>
      <c r="EL48203" s="325"/>
    </row>
    <row r="48204" spans="56:142" x14ac:dyDescent="0.2">
      <c r="BD48204" s="325"/>
      <c r="EL48204" s="325"/>
    </row>
    <row r="48205" spans="56:142" x14ac:dyDescent="0.2">
      <c r="BD48205" s="325"/>
      <c r="EL48205" s="325"/>
    </row>
    <row r="48206" spans="56:142" x14ac:dyDescent="0.2">
      <c r="BD48206" s="325"/>
      <c r="EL48206" s="325"/>
    </row>
    <row r="48207" spans="56:142" x14ac:dyDescent="0.2">
      <c r="BD48207" s="325"/>
      <c r="EL48207" s="325"/>
    </row>
    <row r="48208" spans="56:142" x14ac:dyDescent="0.2">
      <c r="BD48208" s="325"/>
      <c r="EL48208" s="325"/>
    </row>
    <row r="48209" spans="56:142" x14ac:dyDescent="0.2">
      <c r="BD48209" s="325"/>
      <c r="EL48209" s="325"/>
    </row>
    <row r="48210" spans="56:142" x14ac:dyDescent="0.2">
      <c r="BD48210" s="325"/>
      <c r="EL48210" s="325"/>
    </row>
    <row r="48211" spans="56:142" x14ac:dyDescent="0.2">
      <c r="BD48211" s="325"/>
      <c r="EL48211" s="325"/>
    </row>
    <row r="48212" spans="56:142" x14ac:dyDescent="0.2">
      <c r="BD48212" s="325"/>
      <c r="EL48212" s="325"/>
    </row>
    <row r="48213" spans="56:142" x14ac:dyDescent="0.2">
      <c r="BD48213" s="325"/>
      <c r="EL48213" s="325"/>
    </row>
    <row r="48214" spans="56:142" x14ac:dyDescent="0.2">
      <c r="BD48214" s="325"/>
      <c r="EL48214" s="325"/>
    </row>
    <row r="48215" spans="56:142" x14ac:dyDescent="0.2">
      <c r="BD48215" s="325"/>
      <c r="EL48215" s="325"/>
    </row>
    <row r="48216" spans="56:142" x14ac:dyDescent="0.2">
      <c r="BD48216" s="325"/>
      <c r="EL48216" s="325"/>
    </row>
    <row r="48217" spans="56:142" x14ac:dyDescent="0.2">
      <c r="BD48217" s="325"/>
      <c r="EL48217" s="325"/>
    </row>
    <row r="48218" spans="56:142" x14ac:dyDescent="0.2">
      <c r="BD48218" s="325"/>
      <c r="EL48218" s="325"/>
    </row>
    <row r="48219" spans="56:142" x14ac:dyDescent="0.2">
      <c r="BD48219" s="325"/>
      <c r="EL48219" s="325"/>
    </row>
    <row r="48220" spans="56:142" x14ac:dyDescent="0.2">
      <c r="BD48220" s="325"/>
      <c r="EL48220" s="325"/>
    </row>
    <row r="48221" spans="56:142" x14ac:dyDescent="0.2">
      <c r="BD48221" s="325"/>
      <c r="EL48221" s="325"/>
    </row>
    <row r="48222" spans="56:142" x14ac:dyDescent="0.2">
      <c r="BD48222" s="325"/>
      <c r="EL48222" s="325"/>
    </row>
    <row r="48223" spans="56:142" x14ac:dyDescent="0.2">
      <c r="BD48223" s="325"/>
      <c r="EL48223" s="325"/>
    </row>
    <row r="48224" spans="56:142" x14ac:dyDescent="0.2">
      <c r="BD48224" s="325"/>
      <c r="EL48224" s="325"/>
    </row>
    <row r="48225" spans="56:142" x14ac:dyDescent="0.2">
      <c r="BD48225" s="325"/>
      <c r="EL48225" s="325"/>
    </row>
    <row r="48226" spans="56:142" x14ac:dyDescent="0.2">
      <c r="BD48226" s="325"/>
      <c r="EL48226" s="325"/>
    </row>
    <row r="48227" spans="56:142" x14ac:dyDescent="0.2">
      <c r="BD48227" s="325"/>
      <c r="EL48227" s="325"/>
    </row>
    <row r="48228" spans="56:142" x14ac:dyDescent="0.2">
      <c r="BD48228" s="325"/>
      <c r="EL48228" s="325"/>
    </row>
    <row r="48229" spans="56:142" x14ac:dyDescent="0.2">
      <c r="BD48229" s="325"/>
      <c r="EL48229" s="325"/>
    </row>
    <row r="48230" spans="56:142" x14ac:dyDescent="0.2">
      <c r="BD48230" s="325"/>
      <c r="EL48230" s="325"/>
    </row>
    <row r="48231" spans="56:142" x14ac:dyDescent="0.2">
      <c r="BD48231" s="325"/>
      <c r="EL48231" s="325"/>
    </row>
    <row r="48232" spans="56:142" x14ac:dyDescent="0.2">
      <c r="BD48232" s="325"/>
      <c r="EL48232" s="325"/>
    </row>
    <row r="48233" spans="56:142" x14ac:dyDescent="0.2">
      <c r="BD48233" s="325"/>
      <c r="EL48233" s="325"/>
    </row>
    <row r="48234" spans="56:142" x14ac:dyDescent="0.2">
      <c r="BD48234" s="325"/>
      <c r="EL48234" s="325"/>
    </row>
    <row r="48235" spans="56:142" x14ac:dyDescent="0.2">
      <c r="BD48235" s="325"/>
      <c r="EL48235" s="325"/>
    </row>
    <row r="48236" spans="56:142" x14ac:dyDescent="0.2">
      <c r="BD48236" s="325"/>
      <c r="EL48236" s="325"/>
    </row>
    <row r="48237" spans="56:142" x14ac:dyDescent="0.2">
      <c r="BD48237" s="325"/>
      <c r="EL48237" s="325"/>
    </row>
    <row r="48238" spans="56:142" x14ac:dyDescent="0.2">
      <c r="BD48238" s="325"/>
      <c r="EL48238" s="325"/>
    </row>
    <row r="48239" spans="56:142" x14ac:dyDescent="0.2">
      <c r="BD48239" s="325"/>
      <c r="EL48239" s="325"/>
    </row>
    <row r="48240" spans="56:142" x14ac:dyDescent="0.2">
      <c r="BD48240" s="325"/>
      <c r="EL48240" s="325"/>
    </row>
    <row r="48241" spans="56:142" x14ac:dyDescent="0.2">
      <c r="BD48241" s="325"/>
      <c r="EL48241" s="325"/>
    </row>
    <row r="48242" spans="56:142" x14ac:dyDescent="0.2">
      <c r="BD48242" s="325"/>
      <c r="EL48242" s="325"/>
    </row>
    <row r="48243" spans="56:142" x14ac:dyDescent="0.2">
      <c r="BD48243" s="325"/>
      <c r="EL48243" s="325"/>
    </row>
    <row r="48244" spans="56:142" x14ac:dyDescent="0.2">
      <c r="BD48244" s="325"/>
      <c r="EL48244" s="325"/>
    </row>
    <row r="48245" spans="56:142" x14ac:dyDescent="0.2">
      <c r="BD48245" s="325"/>
      <c r="EL48245" s="325"/>
    </row>
    <row r="48246" spans="56:142" x14ac:dyDescent="0.2">
      <c r="BD48246" s="325"/>
      <c r="EL48246" s="325"/>
    </row>
    <row r="48247" spans="56:142" x14ac:dyDescent="0.2">
      <c r="BD48247" s="325"/>
      <c r="EL48247" s="325"/>
    </row>
    <row r="48248" spans="56:142" x14ac:dyDescent="0.2">
      <c r="BD48248" s="325"/>
      <c r="EL48248" s="325"/>
    </row>
    <row r="48249" spans="56:142" x14ac:dyDescent="0.2">
      <c r="BD48249" s="325"/>
      <c r="EL48249" s="325"/>
    </row>
    <row r="48250" spans="56:142" x14ac:dyDescent="0.2">
      <c r="BD48250" s="325"/>
      <c r="EL48250" s="325"/>
    </row>
    <row r="48251" spans="56:142" x14ac:dyDescent="0.2">
      <c r="BD48251" s="325"/>
      <c r="EL48251" s="325"/>
    </row>
    <row r="48252" spans="56:142" x14ac:dyDescent="0.2">
      <c r="BD48252" s="325"/>
      <c r="EL48252" s="325"/>
    </row>
    <row r="48253" spans="56:142" x14ac:dyDescent="0.2">
      <c r="BD48253" s="325"/>
      <c r="EL48253" s="325"/>
    </row>
    <row r="48254" spans="56:142" x14ac:dyDescent="0.2">
      <c r="BD48254" s="325"/>
      <c r="EL48254" s="325"/>
    </row>
    <row r="48255" spans="56:142" x14ac:dyDescent="0.2">
      <c r="BD48255" s="325"/>
      <c r="EL48255" s="325"/>
    </row>
    <row r="48256" spans="56:142" x14ac:dyDescent="0.2">
      <c r="BD48256" s="325"/>
      <c r="EL48256" s="325"/>
    </row>
    <row r="48257" spans="56:142" x14ac:dyDescent="0.2">
      <c r="BD48257" s="325"/>
      <c r="EL48257" s="325"/>
    </row>
    <row r="48258" spans="56:142" x14ac:dyDescent="0.2">
      <c r="BD48258" s="325"/>
      <c r="EL48258" s="325"/>
    </row>
    <row r="48259" spans="56:142" x14ac:dyDescent="0.2">
      <c r="BD48259" s="325"/>
      <c r="EL48259" s="325"/>
    </row>
    <row r="48260" spans="56:142" x14ac:dyDescent="0.2">
      <c r="BD48260" s="325"/>
      <c r="EL48260" s="325"/>
    </row>
    <row r="48261" spans="56:142" x14ac:dyDescent="0.2">
      <c r="BD48261" s="325"/>
      <c r="EL48261" s="325"/>
    </row>
    <row r="48262" spans="56:142" x14ac:dyDescent="0.2">
      <c r="BD48262" s="325"/>
      <c r="EL48262" s="325"/>
    </row>
    <row r="48263" spans="56:142" x14ac:dyDescent="0.2">
      <c r="BD48263" s="325"/>
      <c r="EL48263" s="325"/>
    </row>
    <row r="48264" spans="56:142" x14ac:dyDescent="0.2">
      <c r="BD48264" s="325"/>
      <c r="EL48264" s="325"/>
    </row>
    <row r="48265" spans="56:142" x14ac:dyDescent="0.2">
      <c r="BD48265" s="325"/>
      <c r="EL48265" s="325"/>
    </row>
    <row r="48266" spans="56:142" x14ac:dyDescent="0.2">
      <c r="BD48266" s="325"/>
      <c r="EL48266" s="325"/>
    </row>
    <row r="48267" spans="56:142" x14ac:dyDescent="0.2">
      <c r="BD48267" s="325"/>
      <c r="EL48267" s="325"/>
    </row>
    <row r="48268" spans="56:142" x14ac:dyDescent="0.2">
      <c r="BD48268" s="325"/>
      <c r="EL48268" s="325"/>
    </row>
    <row r="48269" spans="56:142" x14ac:dyDescent="0.2">
      <c r="BD48269" s="325"/>
      <c r="EL48269" s="325"/>
    </row>
    <row r="48270" spans="56:142" x14ac:dyDescent="0.2">
      <c r="BD48270" s="325"/>
      <c r="EL48270" s="325"/>
    </row>
    <row r="48271" spans="56:142" x14ac:dyDescent="0.2">
      <c r="BD48271" s="325"/>
      <c r="EL48271" s="325"/>
    </row>
    <row r="48272" spans="56:142" x14ac:dyDescent="0.2">
      <c r="BD48272" s="325"/>
      <c r="EL48272" s="325"/>
    </row>
    <row r="48273" spans="56:142" x14ac:dyDescent="0.2">
      <c r="BD48273" s="325"/>
      <c r="EL48273" s="325"/>
    </row>
    <row r="48274" spans="56:142" x14ac:dyDescent="0.2">
      <c r="BD48274" s="325"/>
      <c r="EL48274" s="325"/>
    </row>
    <row r="48275" spans="56:142" x14ac:dyDescent="0.2">
      <c r="BD48275" s="325"/>
      <c r="EL48275" s="325"/>
    </row>
    <row r="48276" spans="56:142" x14ac:dyDescent="0.2">
      <c r="BD48276" s="325"/>
      <c r="EL48276" s="325"/>
    </row>
    <row r="48277" spans="56:142" x14ac:dyDescent="0.2">
      <c r="BD48277" s="325"/>
      <c r="EL48277" s="325"/>
    </row>
    <row r="48278" spans="56:142" x14ac:dyDescent="0.2">
      <c r="BD48278" s="325"/>
      <c r="EL48278" s="325"/>
    </row>
    <row r="48279" spans="56:142" x14ac:dyDescent="0.2">
      <c r="BD48279" s="325"/>
      <c r="EL48279" s="325"/>
    </row>
    <row r="48280" spans="56:142" x14ac:dyDescent="0.2">
      <c r="BD48280" s="325"/>
      <c r="EL48280" s="325"/>
    </row>
    <row r="48281" spans="56:142" x14ac:dyDescent="0.2">
      <c r="BD48281" s="325"/>
      <c r="EL48281" s="325"/>
    </row>
    <row r="48282" spans="56:142" x14ac:dyDescent="0.2">
      <c r="BD48282" s="325"/>
      <c r="EL48282" s="325"/>
    </row>
    <row r="48283" spans="56:142" x14ac:dyDescent="0.2">
      <c r="BD48283" s="325"/>
      <c r="EL48283" s="325"/>
    </row>
    <row r="48284" spans="56:142" x14ac:dyDescent="0.2">
      <c r="BD48284" s="325"/>
      <c r="EL48284" s="325"/>
    </row>
    <row r="48285" spans="56:142" x14ac:dyDescent="0.2">
      <c r="BD48285" s="325"/>
      <c r="EL48285" s="325"/>
    </row>
    <row r="48286" spans="56:142" x14ac:dyDescent="0.2">
      <c r="BD48286" s="325"/>
      <c r="EL48286" s="325"/>
    </row>
    <row r="48287" spans="56:142" x14ac:dyDescent="0.2">
      <c r="BD48287" s="325"/>
      <c r="EL48287" s="325"/>
    </row>
    <row r="48288" spans="56:142" x14ac:dyDescent="0.2">
      <c r="BD48288" s="325"/>
      <c r="EL48288" s="325"/>
    </row>
    <row r="48289" spans="56:142" x14ac:dyDescent="0.2">
      <c r="BD48289" s="325"/>
      <c r="EL48289" s="325"/>
    </row>
    <row r="48290" spans="56:142" x14ac:dyDescent="0.2">
      <c r="BD48290" s="325"/>
      <c r="EL48290" s="325"/>
    </row>
    <row r="48291" spans="56:142" x14ac:dyDescent="0.2">
      <c r="BD48291" s="325"/>
      <c r="EL48291" s="325"/>
    </row>
    <row r="48292" spans="56:142" x14ac:dyDescent="0.2">
      <c r="BD48292" s="325"/>
      <c r="EL48292" s="325"/>
    </row>
    <row r="48293" spans="56:142" x14ac:dyDescent="0.2">
      <c r="BD48293" s="325"/>
      <c r="EL48293" s="325"/>
    </row>
    <row r="48294" spans="56:142" x14ac:dyDescent="0.2">
      <c r="BD48294" s="325"/>
      <c r="EL48294" s="325"/>
    </row>
    <row r="48295" spans="56:142" x14ac:dyDescent="0.2">
      <c r="BD48295" s="325"/>
      <c r="EL48295" s="325"/>
    </row>
    <row r="48296" spans="56:142" x14ac:dyDescent="0.2">
      <c r="BD48296" s="325"/>
      <c r="EL48296" s="325"/>
    </row>
    <row r="48297" spans="56:142" x14ac:dyDescent="0.2">
      <c r="BD48297" s="325"/>
      <c r="EL48297" s="325"/>
    </row>
    <row r="48298" spans="56:142" x14ac:dyDescent="0.2">
      <c r="BD48298" s="325"/>
      <c r="EL48298" s="325"/>
    </row>
    <row r="48299" spans="56:142" x14ac:dyDescent="0.2">
      <c r="BD48299" s="325"/>
      <c r="EL48299" s="325"/>
    </row>
    <row r="48300" spans="56:142" x14ac:dyDescent="0.2">
      <c r="BD48300" s="325"/>
      <c r="EL48300" s="325"/>
    </row>
    <row r="48301" spans="56:142" x14ac:dyDescent="0.2">
      <c r="BD48301" s="325"/>
      <c r="EL48301" s="325"/>
    </row>
    <row r="48302" spans="56:142" x14ac:dyDescent="0.2">
      <c r="BD48302" s="325"/>
      <c r="EL48302" s="325"/>
    </row>
    <row r="48303" spans="56:142" x14ac:dyDescent="0.2">
      <c r="BD48303" s="325"/>
      <c r="EL48303" s="325"/>
    </row>
    <row r="48304" spans="56:142" x14ac:dyDescent="0.2">
      <c r="BD48304" s="325"/>
      <c r="EL48304" s="325"/>
    </row>
    <row r="48305" spans="56:142" x14ac:dyDescent="0.2">
      <c r="BD48305" s="325"/>
      <c r="EL48305" s="325"/>
    </row>
    <row r="48306" spans="56:142" x14ac:dyDescent="0.2">
      <c r="BD48306" s="325"/>
      <c r="EL48306" s="325"/>
    </row>
    <row r="48307" spans="56:142" x14ac:dyDescent="0.2">
      <c r="BD48307" s="325"/>
      <c r="EL48307" s="325"/>
    </row>
    <row r="48308" spans="56:142" x14ac:dyDescent="0.2">
      <c r="BD48308" s="325"/>
      <c r="EL48308" s="325"/>
    </row>
    <row r="48309" spans="56:142" x14ac:dyDescent="0.2">
      <c r="BD48309" s="325"/>
      <c r="EL48309" s="325"/>
    </row>
    <row r="48310" spans="56:142" x14ac:dyDescent="0.2">
      <c r="BD48310" s="325"/>
      <c r="EL48310" s="325"/>
    </row>
    <row r="48311" spans="56:142" x14ac:dyDescent="0.2">
      <c r="BD48311" s="325"/>
      <c r="EL48311" s="325"/>
    </row>
    <row r="48312" spans="56:142" x14ac:dyDescent="0.2">
      <c r="BD48312" s="325"/>
      <c r="EL48312" s="325"/>
    </row>
    <row r="48313" spans="56:142" x14ac:dyDescent="0.2">
      <c r="BD48313" s="325"/>
      <c r="EL48313" s="325"/>
    </row>
    <row r="48314" spans="56:142" x14ac:dyDescent="0.2">
      <c r="BD48314" s="325"/>
      <c r="EL48314" s="325"/>
    </row>
    <row r="48315" spans="56:142" x14ac:dyDescent="0.2">
      <c r="BD48315" s="325"/>
      <c r="EL48315" s="325"/>
    </row>
    <row r="48316" spans="56:142" x14ac:dyDescent="0.2">
      <c r="BD48316" s="325"/>
      <c r="EL48316" s="325"/>
    </row>
    <row r="48317" spans="56:142" x14ac:dyDescent="0.2">
      <c r="BD48317" s="325"/>
      <c r="EL48317" s="325"/>
    </row>
    <row r="48318" spans="56:142" x14ac:dyDescent="0.2">
      <c r="BD48318" s="325"/>
      <c r="EL48318" s="325"/>
    </row>
    <row r="48319" spans="56:142" x14ac:dyDescent="0.2">
      <c r="BD48319" s="325"/>
      <c r="EL48319" s="325"/>
    </row>
    <row r="48320" spans="56:142" x14ac:dyDescent="0.2">
      <c r="BD48320" s="325"/>
      <c r="EL48320" s="325"/>
    </row>
    <row r="48321" spans="56:142" x14ac:dyDescent="0.2">
      <c r="BD48321" s="325"/>
      <c r="EL48321" s="325"/>
    </row>
    <row r="48322" spans="56:142" x14ac:dyDescent="0.2">
      <c r="BD48322" s="325"/>
      <c r="EL48322" s="325"/>
    </row>
    <row r="48323" spans="56:142" x14ac:dyDescent="0.2">
      <c r="BD48323" s="325"/>
      <c r="EL48323" s="325"/>
    </row>
    <row r="48324" spans="56:142" x14ac:dyDescent="0.2">
      <c r="BD48324" s="325"/>
      <c r="EL48324" s="325"/>
    </row>
    <row r="48325" spans="56:142" x14ac:dyDescent="0.2">
      <c r="BD48325" s="325"/>
      <c r="EL48325" s="325"/>
    </row>
    <row r="48326" spans="56:142" x14ac:dyDescent="0.2">
      <c r="BD48326" s="325"/>
      <c r="EL48326" s="325"/>
    </row>
    <row r="48327" spans="56:142" x14ac:dyDescent="0.2">
      <c r="BD48327" s="325"/>
      <c r="EL48327" s="325"/>
    </row>
    <row r="48328" spans="56:142" x14ac:dyDescent="0.2">
      <c r="BD48328" s="325"/>
      <c r="EL48328" s="325"/>
    </row>
    <row r="48329" spans="56:142" x14ac:dyDescent="0.2">
      <c r="BD48329" s="325"/>
      <c r="EL48329" s="325"/>
    </row>
    <row r="48330" spans="56:142" x14ac:dyDescent="0.2">
      <c r="BD48330" s="325"/>
      <c r="EL48330" s="325"/>
    </row>
    <row r="48331" spans="56:142" x14ac:dyDescent="0.2">
      <c r="BD48331" s="325"/>
      <c r="EL48331" s="325"/>
    </row>
    <row r="48332" spans="56:142" x14ac:dyDescent="0.2">
      <c r="BD48332" s="325"/>
      <c r="EL48332" s="325"/>
    </row>
    <row r="48333" spans="56:142" x14ac:dyDescent="0.2">
      <c r="BD48333" s="325"/>
      <c r="EL48333" s="325"/>
    </row>
    <row r="48334" spans="56:142" x14ac:dyDescent="0.2">
      <c r="BD48334" s="325"/>
      <c r="EL48334" s="325"/>
    </row>
    <row r="48335" spans="56:142" x14ac:dyDescent="0.2">
      <c r="BD48335" s="325"/>
      <c r="EL48335" s="325"/>
    </row>
    <row r="48336" spans="56:142" x14ac:dyDescent="0.2">
      <c r="BD48336" s="325"/>
      <c r="EL48336" s="325"/>
    </row>
    <row r="48337" spans="56:142" x14ac:dyDescent="0.2">
      <c r="BD48337" s="325"/>
      <c r="EL48337" s="325"/>
    </row>
    <row r="48338" spans="56:142" x14ac:dyDescent="0.2">
      <c r="BD48338" s="325"/>
      <c r="EL48338" s="325"/>
    </row>
    <row r="48339" spans="56:142" x14ac:dyDescent="0.2">
      <c r="BD48339" s="325"/>
      <c r="EL48339" s="325"/>
    </row>
    <row r="48340" spans="56:142" x14ac:dyDescent="0.2">
      <c r="BD48340" s="325"/>
      <c r="EL48340" s="325"/>
    </row>
    <row r="48341" spans="56:142" x14ac:dyDescent="0.2">
      <c r="BD48341" s="325"/>
      <c r="EL48341" s="325"/>
    </row>
    <row r="48342" spans="56:142" x14ac:dyDescent="0.2">
      <c r="BD48342" s="325"/>
      <c r="EL48342" s="325"/>
    </row>
    <row r="48343" spans="56:142" x14ac:dyDescent="0.2">
      <c r="BD48343" s="325"/>
      <c r="EL48343" s="325"/>
    </row>
    <row r="48344" spans="56:142" x14ac:dyDescent="0.2">
      <c r="BD48344" s="325"/>
      <c r="EL48344" s="325"/>
    </row>
    <row r="48345" spans="56:142" x14ac:dyDescent="0.2">
      <c r="BD48345" s="325"/>
      <c r="EL48345" s="325"/>
    </row>
    <row r="48346" spans="56:142" x14ac:dyDescent="0.2">
      <c r="BD48346" s="325"/>
      <c r="EL48346" s="325"/>
    </row>
    <row r="48347" spans="56:142" x14ac:dyDescent="0.2">
      <c r="BD48347" s="325"/>
      <c r="EL48347" s="325"/>
    </row>
    <row r="48348" spans="56:142" x14ac:dyDescent="0.2">
      <c r="BD48348" s="325"/>
      <c r="EL48348" s="325"/>
    </row>
    <row r="48349" spans="56:142" x14ac:dyDescent="0.2">
      <c r="BD48349" s="325"/>
      <c r="EL48349" s="325"/>
    </row>
    <row r="48350" spans="56:142" x14ac:dyDescent="0.2">
      <c r="BD48350" s="325"/>
      <c r="EL48350" s="325"/>
    </row>
    <row r="48351" spans="56:142" x14ac:dyDescent="0.2">
      <c r="BD48351" s="325"/>
      <c r="EL48351" s="325"/>
    </row>
    <row r="48352" spans="56:142" x14ac:dyDescent="0.2">
      <c r="BD48352" s="325"/>
      <c r="EL48352" s="325"/>
    </row>
    <row r="48353" spans="56:142" x14ac:dyDescent="0.2">
      <c r="BD48353" s="325"/>
      <c r="EL48353" s="325"/>
    </row>
    <row r="48354" spans="56:142" x14ac:dyDescent="0.2">
      <c r="BD48354" s="325"/>
      <c r="EL48354" s="325"/>
    </row>
    <row r="48355" spans="56:142" x14ac:dyDescent="0.2">
      <c r="BD48355" s="325"/>
      <c r="EL48355" s="325"/>
    </row>
    <row r="48356" spans="56:142" x14ac:dyDescent="0.2">
      <c r="BD48356" s="325"/>
      <c r="EL48356" s="325"/>
    </row>
    <row r="48357" spans="56:142" x14ac:dyDescent="0.2">
      <c r="BD48357" s="325"/>
      <c r="EL48357" s="325"/>
    </row>
    <row r="48358" spans="56:142" x14ac:dyDescent="0.2">
      <c r="BD48358" s="325"/>
      <c r="EL48358" s="325"/>
    </row>
    <row r="48359" spans="56:142" x14ac:dyDescent="0.2">
      <c r="BD48359" s="325"/>
      <c r="EL48359" s="325"/>
    </row>
    <row r="48360" spans="56:142" x14ac:dyDescent="0.2">
      <c r="BD48360" s="325"/>
      <c r="EL48360" s="325"/>
    </row>
    <row r="48361" spans="56:142" x14ac:dyDescent="0.2">
      <c r="BD48361" s="325"/>
      <c r="EL48361" s="325"/>
    </row>
    <row r="48362" spans="56:142" x14ac:dyDescent="0.2">
      <c r="BD48362" s="325"/>
      <c r="EL48362" s="325"/>
    </row>
    <row r="48363" spans="56:142" x14ac:dyDescent="0.2">
      <c r="BD48363" s="325"/>
      <c r="EL48363" s="325"/>
    </row>
    <row r="48364" spans="56:142" x14ac:dyDescent="0.2">
      <c r="BD48364" s="325"/>
      <c r="EL48364" s="325"/>
    </row>
    <row r="48365" spans="56:142" x14ac:dyDescent="0.2">
      <c r="BD48365" s="325"/>
      <c r="EL48365" s="325"/>
    </row>
    <row r="48366" spans="56:142" x14ac:dyDescent="0.2">
      <c r="BD48366" s="325"/>
      <c r="EL48366" s="325"/>
    </row>
    <row r="48367" spans="56:142" x14ac:dyDescent="0.2">
      <c r="BD48367" s="325"/>
      <c r="EL48367" s="325"/>
    </row>
    <row r="48368" spans="56:142" x14ac:dyDescent="0.2">
      <c r="BD48368" s="325"/>
      <c r="EL48368" s="325"/>
    </row>
    <row r="48369" spans="56:142" x14ac:dyDescent="0.2">
      <c r="BD48369" s="325"/>
      <c r="EL48369" s="325"/>
    </row>
    <row r="48370" spans="56:142" x14ac:dyDescent="0.2">
      <c r="BD48370" s="325"/>
      <c r="EL48370" s="325"/>
    </row>
    <row r="48371" spans="56:142" x14ac:dyDescent="0.2">
      <c r="BD48371" s="325"/>
      <c r="EL48371" s="325"/>
    </row>
    <row r="48372" spans="56:142" x14ac:dyDescent="0.2">
      <c r="BD48372" s="325"/>
      <c r="EL48372" s="325"/>
    </row>
    <row r="48373" spans="56:142" x14ac:dyDescent="0.2">
      <c r="BD48373" s="325"/>
      <c r="EL48373" s="325"/>
    </row>
    <row r="48374" spans="56:142" x14ac:dyDescent="0.2">
      <c r="BD48374" s="325"/>
      <c r="EL48374" s="325"/>
    </row>
    <row r="48375" spans="56:142" x14ac:dyDescent="0.2">
      <c r="BD48375" s="325"/>
      <c r="EL48375" s="325"/>
    </row>
    <row r="48376" spans="56:142" x14ac:dyDescent="0.2">
      <c r="BD48376" s="325"/>
      <c r="EL48376" s="325"/>
    </row>
    <row r="48377" spans="56:142" x14ac:dyDescent="0.2">
      <c r="BD48377" s="325"/>
      <c r="EL48377" s="325"/>
    </row>
    <row r="48378" spans="56:142" x14ac:dyDescent="0.2">
      <c r="BD48378" s="325"/>
      <c r="EL48378" s="325"/>
    </row>
    <row r="48379" spans="56:142" x14ac:dyDescent="0.2">
      <c r="BD48379" s="325"/>
      <c r="EL48379" s="325"/>
    </row>
    <row r="48380" spans="56:142" x14ac:dyDescent="0.2">
      <c r="BD48380" s="325"/>
      <c r="EL48380" s="325"/>
    </row>
    <row r="48381" spans="56:142" x14ac:dyDescent="0.2">
      <c r="BD48381" s="325"/>
      <c r="EL48381" s="325"/>
    </row>
    <row r="48382" spans="56:142" x14ac:dyDescent="0.2">
      <c r="BD48382" s="325"/>
      <c r="EL48382" s="325"/>
    </row>
    <row r="48383" spans="56:142" x14ac:dyDescent="0.2">
      <c r="BD48383" s="325"/>
      <c r="EL48383" s="325"/>
    </row>
    <row r="48384" spans="56:142" x14ac:dyDescent="0.2">
      <c r="BD48384" s="325"/>
      <c r="EL48384" s="325"/>
    </row>
    <row r="48385" spans="56:142" x14ac:dyDescent="0.2">
      <c r="BD48385" s="325"/>
      <c r="EL48385" s="325"/>
    </row>
    <row r="48386" spans="56:142" x14ac:dyDescent="0.2">
      <c r="BD48386" s="325"/>
      <c r="EL48386" s="325"/>
    </row>
    <row r="48387" spans="56:142" x14ac:dyDescent="0.2">
      <c r="BD48387" s="325"/>
      <c r="EL48387" s="325"/>
    </row>
    <row r="48388" spans="56:142" x14ac:dyDescent="0.2">
      <c r="BD48388" s="325"/>
      <c r="EL48388" s="325"/>
    </row>
    <row r="48389" spans="56:142" x14ac:dyDescent="0.2">
      <c r="BD48389" s="325"/>
      <c r="EL48389" s="325"/>
    </row>
    <row r="48390" spans="56:142" x14ac:dyDescent="0.2">
      <c r="BD48390" s="325"/>
      <c r="EL48390" s="325"/>
    </row>
    <row r="48391" spans="56:142" x14ac:dyDescent="0.2">
      <c r="BD48391" s="325"/>
      <c r="EL48391" s="325"/>
    </row>
    <row r="48392" spans="56:142" x14ac:dyDescent="0.2">
      <c r="BD48392" s="325"/>
      <c r="EL48392" s="325"/>
    </row>
    <row r="48393" spans="56:142" x14ac:dyDescent="0.2">
      <c r="BD48393" s="325"/>
      <c r="EL48393" s="325"/>
    </row>
    <row r="48394" spans="56:142" x14ac:dyDescent="0.2">
      <c r="BD48394" s="325"/>
      <c r="EL48394" s="325"/>
    </row>
    <row r="48395" spans="56:142" x14ac:dyDescent="0.2">
      <c r="BD48395" s="325"/>
      <c r="EL48395" s="325"/>
    </row>
    <row r="48396" spans="56:142" x14ac:dyDescent="0.2">
      <c r="BD48396" s="325"/>
      <c r="EL48396" s="325"/>
    </row>
    <row r="48397" spans="56:142" x14ac:dyDescent="0.2">
      <c r="BD48397" s="325"/>
      <c r="EL48397" s="325"/>
    </row>
    <row r="48398" spans="56:142" x14ac:dyDescent="0.2">
      <c r="BD48398" s="325"/>
      <c r="EL48398" s="325"/>
    </row>
    <row r="48399" spans="56:142" x14ac:dyDescent="0.2">
      <c r="BD48399" s="325"/>
      <c r="EL48399" s="325"/>
    </row>
    <row r="48400" spans="56:142" x14ac:dyDescent="0.2">
      <c r="BD48400" s="325"/>
      <c r="EL48400" s="325"/>
    </row>
    <row r="48401" spans="56:142" x14ac:dyDescent="0.2">
      <c r="BD48401" s="325"/>
      <c r="EL48401" s="325"/>
    </row>
    <row r="48402" spans="56:142" x14ac:dyDescent="0.2">
      <c r="BD48402" s="325"/>
      <c r="EL48402" s="325"/>
    </row>
    <row r="48403" spans="56:142" x14ac:dyDescent="0.2">
      <c r="BD48403" s="325"/>
      <c r="EL48403" s="325"/>
    </row>
    <row r="48404" spans="56:142" x14ac:dyDescent="0.2">
      <c r="BD48404" s="325"/>
      <c r="EL48404" s="325"/>
    </row>
    <row r="48405" spans="56:142" x14ac:dyDescent="0.2">
      <c r="BD48405" s="325"/>
      <c r="EL48405" s="325"/>
    </row>
    <row r="48406" spans="56:142" x14ac:dyDescent="0.2">
      <c r="BD48406" s="325"/>
      <c r="EL48406" s="325"/>
    </row>
    <row r="48407" spans="56:142" x14ac:dyDescent="0.2">
      <c r="BD48407" s="325"/>
      <c r="EL48407" s="325"/>
    </row>
    <row r="48408" spans="56:142" x14ac:dyDescent="0.2">
      <c r="BD48408" s="325"/>
      <c r="EL48408" s="325"/>
    </row>
    <row r="48409" spans="56:142" x14ac:dyDescent="0.2">
      <c r="BD48409" s="325"/>
      <c r="EL48409" s="325"/>
    </row>
    <row r="48410" spans="56:142" x14ac:dyDescent="0.2">
      <c r="BD48410" s="325"/>
      <c r="EL48410" s="325"/>
    </row>
    <row r="48411" spans="56:142" x14ac:dyDescent="0.2">
      <c r="BD48411" s="325"/>
      <c r="EL48411" s="325"/>
    </row>
    <row r="48412" spans="56:142" x14ac:dyDescent="0.2">
      <c r="BD48412" s="325"/>
      <c r="EL48412" s="325"/>
    </row>
    <row r="48413" spans="56:142" x14ac:dyDescent="0.2">
      <c r="BD48413" s="325"/>
      <c r="EL48413" s="325"/>
    </row>
    <row r="48414" spans="56:142" x14ac:dyDescent="0.2">
      <c r="BD48414" s="325"/>
      <c r="EL48414" s="325"/>
    </row>
    <row r="48415" spans="56:142" x14ac:dyDescent="0.2">
      <c r="BD48415" s="325"/>
      <c r="EL48415" s="325"/>
    </row>
    <row r="48416" spans="56:142" x14ac:dyDescent="0.2">
      <c r="BD48416" s="325"/>
      <c r="EL48416" s="325"/>
    </row>
    <row r="48417" spans="56:142" x14ac:dyDescent="0.2">
      <c r="BD48417" s="325"/>
      <c r="EL48417" s="325"/>
    </row>
    <row r="48418" spans="56:142" x14ac:dyDescent="0.2">
      <c r="BD48418" s="325"/>
      <c r="EL48418" s="325"/>
    </row>
    <row r="48419" spans="56:142" x14ac:dyDescent="0.2">
      <c r="BD48419" s="325"/>
      <c r="EL48419" s="325"/>
    </row>
    <row r="48420" spans="56:142" x14ac:dyDescent="0.2">
      <c r="BD48420" s="325"/>
      <c r="EL48420" s="325"/>
    </row>
    <row r="48421" spans="56:142" x14ac:dyDescent="0.2">
      <c r="BD48421" s="325"/>
      <c r="EL48421" s="325"/>
    </row>
    <row r="48422" spans="56:142" x14ac:dyDescent="0.2">
      <c r="BD48422" s="325"/>
      <c r="EL48422" s="325"/>
    </row>
    <row r="48423" spans="56:142" x14ac:dyDescent="0.2">
      <c r="BD48423" s="325"/>
      <c r="EL48423" s="325"/>
    </row>
    <row r="48424" spans="56:142" x14ac:dyDescent="0.2">
      <c r="BD48424" s="325"/>
      <c r="EL48424" s="325"/>
    </row>
    <row r="48425" spans="56:142" x14ac:dyDescent="0.2">
      <c r="BD48425" s="325"/>
      <c r="EL48425" s="325"/>
    </row>
    <row r="48426" spans="56:142" x14ac:dyDescent="0.2">
      <c r="BD48426" s="325"/>
      <c r="EL48426" s="325"/>
    </row>
    <row r="48427" spans="56:142" x14ac:dyDescent="0.2">
      <c r="BD48427" s="325"/>
      <c r="EL48427" s="325"/>
    </row>
    <row r="48428" spans="56:142" x14ac:dyDescent="0.2">
      <c r="BD48428" s="325"/>
      <c r="EL48428" s="325"/>
    </row>
    <row r="48429" spans="56:142" x14ac:dyDescent="0.2">
      <c r="BD48429" s="325"/>
      <c r="EL48429" s="325"/>
    </row>
    <row r="48430" spans="56:142" x14ac:dyDescent="0.2">
      <c r="BD48430" s="325"/>
      <c r="EL48430" s="325"/>
    </row>
    <row r="48431" spans="56:142" x14ac:dyDescent="0.2">
      <c r="BD48431" s="325"/>
      <c r="EL48431" s="325"/>
    </row>
    <row r="48432" spans="56:142" x14ac:dyDescent="0.2">
      <c r="BD48432" s="325"/>
      <c r="EL48432" s="325"/>
    </row>
    <row r="48433" spans="56:142" x14ac:dyDescent="0.2">
      <c r="BD48433" s="325"/>
      <c r="EL48433" s="325"/>
    </row>
    <row r="48434" spans="56:142" x14ac:dyDescent="0.2">
      <c r="BD48434" s="325"/>
      <c r="EL48434" s="325"/>
    </row>
    <row r="48435" spans="56:142" x14ac:dyDescent="0.2">
      <c r="BD48435" s="325"/>
      <c r="EL48435" s="325"/>
    </row>
    <row r="48436" spans="56:142" x14ac:dyDescent="0.2">
      <c r="BD48436" s="325"/>
      <c r="EL48436" s="325"/>
    </row>
    <row r="48437" spans="56:142" x14ac:dyDescent="0.2">
      <c r="BD48437" s="325"/>
      <c r="EL48437" s="325"/>
    </row>
    <row r="48438" spans="56:142" x14ac:dyDescent="0.2">
      <c r="BD48438" s="325"/>
      <c r="EL48438" s="325"/>
    </row>
    <row r="48439" spans="56:142" x14ac:dyDescent="0.2">
      <c r="BD48439" s="325"/>
      <c r="EL48439" s="325"/>
    </row>
    <row r="48440" spans="56:142" x14ac:dyDescent="0.2">
      <c r="BD48440" s="325"/>
      <c r="EL48440" s="325"/>
    </row>
    <row r="48441" spans="56:142" x14ac:dyDescent="0.2">
      <c r="BD48441" s="325"/>
      <c r="EL48441" s="325"/>
    </row>
    <row r="48442" spans="56:142" x14ac:dyDescent="0.2">
      <c r="BD48442" s="325"/>
      <c r="EL48442" s="325"/>
    </row>
    <row r="48443" spans="56:142" x14ac:dyDescent="0.2">
      <c r="BD48443" s="325"/>
      <c r="EL48443" s="325"/>
    </row>
    <row r="48444" spans="56:142" x14ac:dyDescent="0.2">
      <c r="BD48444" s="325"/>
      <c r="EL48444" s="325"/>
    </row>
    <row r="48445" spans="56:142" x14ac:dyDescent="0.2">
      <c r="BD48445" s="325"/>
      <c r="EL48445" s="325"/>
    </row>
    <row r="48446" spans="56:142" x14ac:dyDescent="0.2">
      <c r="BD48446" s="325"/>
      <c r="EL48446" s="325"/>
    </row>
    <row r="48447" spans="56:142" x14ac:dyDescent="0.2">
      <c r="BD48447" s="325"/>
      <c r="EL48447" s="325"/>
    </row>
    <row r="48448" spans="56:142" x14ac:dyDescent="0.2">
      <c r="BD48448" s="325"/>
      <c r="EL48448" s="325"/>
    </row>
    <row r="48449" spans="56:142" x14ac:dyDescent="0.2">
      <c r="BD48449" s="325"/>
      <c r="EL48449" s="325"/>
    </row>
    <row r="48450" spans="56:142" x14ac:dyDescent="0.2">
      <c r="BD48450" s="325"/>
      <c r="EL48450" s="325"/>
    </row>
    <row r="48451" spans="56:142" x14ac:dyDescent="0.2">
      <c r="BD48451" s="325"/>
      <c r="EL48451" s="325"/>
    </row>
    <row r="48452" spans="56:142" x14ac:dyDescent="0.2">
      <c r="BD48452" s="325"/>
      <c r="EL48452" s="325"/>
    </row>
    <row r="48453" spans="56:142" x14ac:dyDescent="0.2">
      <c r="BD48453" s="325"/>
      <c r="EL48453" s="325"/>
    </row>
    <row r="48454" spans="56:142" x14ac:dyDescent="0.2">
      <c r="BD48454" s="325"/>
      <c r="EL48454" s="325"/>
    </row>
    <row r="48455" spans="56:142" x14ac:dyDescent="0.2">
      <c r="BD48455" s="325"/>
      <c r="EL48455" s="325"/>
    </row>
    <row r="48456" spans="56:142" x14ac:dyDescent="0.2">
      <c r="BD48456" s="325"/>
      <c r="EL48456" s="325"/>
    </row>
    <row r="48457" spans="56:142" x14ac:dyDescent="0.2">
      <c r="BD48457" s="325"/>
      <c r="EL48457" s="325"/>
    </row>
    <row r="48458" spans="56:142" x14ac:dyDescent="0.2">
      <c r="BD48458" s="325"/>
      <c r="EL48458" s="325"/>
    </row>
    <row r="48459" spans="56:142" x14ac:dyDescent="0.2">
      <c r="BD48459" s="325"/>
      <c r="EL48459" s="325"/>
    </row>
    <row r="48460" spans="56:142" x14ac:dyDescent="0.2">
      <c r="BD48460" s="325"/>
      <c r="EL48460" s="325"/>
    </row>
    <row r="48461" spans="56:142" x14ac:dyDescent="0.2">
      <c r="BD48461" s="325"/>
      <c r="EL48461" s="325"/>
    </row>
    <row r="48462" spans="56:142" x14ac:dyDescent="0.2">
      <c r="BD48462" s="325"/>
      <c r="EL48462" s="325"/>
    </row>
    <row r="48463" spans="56:142" x14ac:dyDescent="0.2">
      <c r="BD48463" s="325"/>
      <c r="EL48463" s="325"/>
    </row>
    <row r="48464" spans="56:142" x14ac:dyDescent="0.2">
      <c r="BD48464" s="325"/>
      <c r="EL48464" s="325"/>
    </row>
    <row r="48465" spans="56:142" x14ac:dyDescent="0.2">
      <c r="BD48465" s="325"/>
      <c r="EL48465" s="325"/>
    </row>
    <row r="48466" spans="56:142" x14ac:dyDescent="0.2">
      <c r="BD48466" s="325"/>
      <c r="EL48466" s="325"/>
    </row>
    <row r="48467" spans="56:142" x14ac:dyDescent="0.2">
      <c r="BD48467" s="325"/>
      <c r="EL48467" s="325"/>
    </row>
    <row r="48468" spans="56:142" x14ac:dyDescent="0.2">
      <c r="BD48468" s="325"/>
      <c r="EL48468" s="325"/>
    </row>
    <row r="48469" spans="56:142" x14ac:dyDescent="0.2">
      <c r="BD48469" s="325"/>
      <c r="EL48469" s="325"/>
    </row>
    <row r="48470" spans="56:142" x14ac:dyDescent="0.2">
      <c r="BD48470" s="325"/>
      <c r="EL48470" s="325"/>
    </row>
    <row r="48471" spans="56:142" x14ac:dyDescent="0.2">
      <c r="BD48471" s="325"/>
      <c r="EL48471" s="325"/>
    </row>
    <row r="48472" spans="56:142" x14ac:dyDescent="0.2">
      <c r="BD48472" s="325"/>
      <c r="EL48472" s="325"/>
    </row>
    <row r="48473" spans="56:142" x14ac:dyDescent="0.2">
      <c r="BD48473" s="325"/>
      <c r="EL48473" s="325"/>
    </row>
    <row r="48474" spans="56:142" x14ac:dyDescent="0.2">
      <c r="BD48474" s="325"/>
      <c r="EL48474" s="325"/>
    </row>
    <row r="48475" spans="56:142" x14ac:dyDescent="0.2">
      <c r="BD48475" s="325"/>
      <c r="EL48475" s="325"/>
    </row>
    <row r="48476" spans="56:142" x14ac:dyDescent="0.2">
      <c r="BD48476" s="325"/>
      <c r="EL48476" s="325"/>
    </row>
    <row r="48477" spans="56:142" x14ac:dyDescent="0.2">
      <c r="BD48477" s="325"/>
      <c r="EL48477" s="325"/>
    </row>
    <row r="48478" spans="56:142" x14ac:dyDescent="0.2">
      <c r="BD48478" s="325"/>
      <c r="EL48478" s="325"/>
    </row>
    <row r="48479" spans="56:142" x14ac:dyDescent="0.2">
      <c r="BD48479" s="325"/>
      <c r="EL48479" s="325"/>
    </row>
    <row r="48480" spans="56:142" x14ac:dyDescent="0.2">
      <c r="BD48480" s="325"/>
      <c r="EL48480" s="325"/>
    </row>
    <row r="48481" spans="56:142" x14ac:dyDescent="0.2">
      <c r="BD48481" s="325"/>
      <c r="EL48481" s="325"/>
    </row>
    <row r="48482" spans="56:142" x14ac:dyDescent="0.2">
      <c r="BD48482" s="325"/>
      <c r="EL48482" s="325"/>
    </row>
    <row r="48483" spans="56:142" x14ac:dyDescent="0.2">
      <c r="BD48483" s="325"/>
      <c r="EL48483" s="325"/>
    </row>
    <row r="48484" spans="56:142" x14ac:dyDescent="0.2">
      <c r="BD48484" s="325"/>
      <c r="EL48484" s="325"/>
    </row>
    <row r="48485" spans="56:142" x14ac:dyDescent="0.2">
      <c r="BD48485" s="325"/>
      <c r="EL48485" s="325"/>
    </row>
    <row r="48486" spans="56:142" x14ac:dyDescent="0.2">
      <c r="BD48486" s="325"/>
      <c r="EL48486" s="325"/>
    </row>
    <row r="48487" spans="56:142" x14ac:dyDescent="0.2">
      <c r="BD48487" s="325"/>
      <c r="EL48487" s="325"/>
    </row>
    <row r="48488" spans="56:142" x14ac:dyDescent="0.2">
      <c r="BD48488" s="325"/>
      <c r="EL48488" s="325"/>
    </row>
    <row r="48489" spans="56:142" x14ac:dyDescent="0.2">
      <c r="BD48489" s="325"/>
      <c r="EL48489" s="325"/>
    </row>
    <row r="48490" spans="56:142" x14ac:dyDescent="0.2">
      <c r="BD48490" s="325"/>
      <c r="EL48490" s="325"/>
    </row>
    <row r="48491" spans="56:142" x14ac:dyDescent="0.2">
      <c r="BD48491" s="325"/>
      <c r="EL48491" s="325"/>
    </row>
    <row r="48492" spans="56:142" x14ac:dyDescent="0.2">
      <c r="BD48492" s="325"/>
      <c r="EL48492" s="325"/>
    </row>
    <row r="48493" spans="56:142" x14ac:dyDescent="0.2">
      <c r="BD48493" s="325"/>
      <c r="EL48493" s="325"/>
    </row>
    <row r="48494" spans="56:142" x14ac:dyDescent="0.2">
      <c r="BD48494" s="325"/>
      <c r="EL48494" s="325"/>
    </row>
    <row r="48495" spans="56:142" x14ac:dyDescent="0.2">
      <c r="BD48495" s="325"/>
      <c r="EL48495" s="325"/>
    </row>
    <row r="48496" spans="56:142" x14ac:dyDescent="0.2">
      <c r="BD48496" s="325"/>
      <c r="EL48496" s="325"/>
    </row>
    <row r="48497" spans="56:142" x14ac:dyDescent="0.2">
      <c r="BD48497" s="325"/>
      <c r="EL48497" s="325"/>
    </row>
    <row r="48498" spans="56:142" x14ac:dyDescent="0.2">
      <c r="BD48498" s="325"/>
      <c r="EL48498" s="325"/>
    </row>
    <row r="48499" spans="56:142" x14ac:dyDescent="0.2">
      <c r="BD48499" s="325"/>
      <c r="EL48499" s="325"/>
    </row>
    <row r="48500" spans="56:142" x14ac:dyDescent="0.2">
      <c r="BD48500" s="325"/>
      <c r="EL48500" s="325"/>
    </row>
    <row r="48501" spans="56:142" x14ac:dyDescent="0.2">
      <c r="BD48501" s="325"/>
      <c r="EL48501" s="325"/>
    </row>
    <row r="48502" spans="56:142" x14ac:dyDescent="0.2">
      <c r="BD48502" s="325"/>
      <c r="EL48502" s="325"/>
    </row>
    <row r="48503" spans="56:142" x14ac:dyDescent="0.2">
      <c r="BD48503" s="325"/>
      <c r="EL48503" s="325"/>
    </row>
    <row r="48504" spans="56:142" x14ac:dyDescent="0.2">
      <c r="BD48504" s="325"/>
      <c r="EL48504" s="325"/>
    </row>
    <row r="48505" spans="56:142" x14ac:dyDescent="0.2">
      <c r="BD48505" s="325"/>
      <c r="EL48505" s="325"/>
    </row>
    <row r="48506" spans="56:142" x14ac:dyDescent="0.2">
      <c r="BD48506" s="325"/>
      <c r="EL48506" s="325"/>
    </row>
    <row r="48507" spans="56:142" x14ac:dyDescent="0.2">
      <c r="BD48507" s="325"/>
      <c r="EL48507" s="325"/>
    </row>
    <row r="48508" spans="56:142" x14ac:dyDescent="0.2">
      <c r="BD48508" s="325"/>
      <c r="EL48508" s="325"/>
    </row>
    <row r="48509" spans="56:142" x14ac:dyDescent="0.2">
      <c r="BD48509" s="325"/>
      <c r="EL48509" s="325"/>
    </row>
    <row r="48510" spans="56:142" x14ac:dyDescent="0.2">
      <c r="BD48510" s="325"/>
      <c r="EL48510" s="325"/>
    </row>
    <row r="48511" spans="56:142" x14ac:dyDescent="0.2">
      <c r="BD48511" s="325"/>
      <c r="EL48511" s="325"/>
    </row>
    <row r="48512" spans="56:142" x14ac:dyDescent="0.2">
      <c r="BD48512" s="325"/>
      <c r="EL48512" s="325"/>
    </row>
    <row r="48513" spans="56:142" x14ac:dyDescent="0.2">
      <c r="BD48513" s="325"/>
      <c r="EL48513" s="325"/>
    </row>
    <row r="48514" spans="56:142" x14ac:dyDescent="0.2">
      <c r="BD48514" s="325"/>
      <c r="EL48514" s="325"/>
    </row>
    <row r="48515" spans="56:142" x14ac:dyDescent="0.2">
      <c r="BD48515" s="325"/>
      <c r="EL48515" s="325"/>
    </row>
    <row r="48516" spans="56:142" x14ac:dyDescent="0.2">
      <c r="BD48516" s="325"/>
      <c r="EL48516" s="325"/>
    </row>
    <row r="48517" spans="56:142" x14ac:dyDescent="0.2">
      <c r="BD48517" s="325"/>
      <c r="EL48517" s="325"/>
    </row>
    <row r="48518" spans="56:142" x14ac:dyDescent="0.2">
      <c r="BD48518" s="325"/>
      <c r="EL48518" s="325"/>
    </row>
    <row r="48519" spans="56:142" x14ac:dyDescent="0.2">
      <c r="BD48519" s="325"/>
      <c r="EL48519" s="325"/>
    </row>
    <row r="48520" spans="56:142" x14ac:dyDescent="0.2">
      <c r="BD48520" s="325"/>
      <c r="EL48520" s="325"/>
    </row>
    <row r="48521" spans="56:142" x14ac:dyDescent="0.2">
      <c r="BD48521" s="325"/>
      <c r="EL48521" s="325"/>
    </row>
    <row r="48522" spans="56:142" x14ac:dyDescent="0.2">
      <c r="BD48522" s="325"/>
      <c r="EL48522" s="325"/>
    </row>
    <row r="48523" spans="56:142" x14ac:dyDescent="0.2">
      <c r="BD48523" s="325"/>
      <c r="EL48523" s="325"/>
    </row>
    <row r="48524" spans="56:142" x14ac:dyDescent="0.2">
      <c r="BD48524" s="325"/>
      <c r="EL48524" s="325"/>
    </row>
    <row r="48525" spans="56:142" x14ac:dyDescent="0.2">
      <c r="BD48525" s="325"/>
      <c r="EL48525" s="325"/>
    </row>
    <row r="48526" spans="56:142" x14ac:dyDescent="0.2">
      <c r="BD48526" s="325"/>
      <c r="EL48526" s="325"/>
    </row>
    <row r="48527" spans="56:142" x14ac:dyDescent="0.2">
      <c r="BD48527" s="325"/>
      <c r="EL48527" s="325"/>
    </row>
    <row r="48528" spans="56:142" x14ac:dyDescent="0.2">
      <c r="BD48528" s="325"/>
      <c r="EL48528" s="325"/>
    </row>
    <row r="48529" spans="56:142" x14ac:dyDescent="0.2">
      <c r="BD48529" s="325"/>
      <c r="EL48529" s="325"/>
    </row>
    <row r="48530" spans="56:142" x14ac:dyDescent="0.2">
      <c r="BD48530" s="325"/>
      <c r="EL48530" s="325"/>
    </row>
    <row r="48531" spans="56:142" x14ac:dyDescent="0.2">
      <c r="BD48531" s="325"/>
      <c r="EL48531" s="325"/>
    </row>
    <row r="48532" spans="56:142" x14ac:dyDescent="0.2">
      <c r="BD48532" s="325"/>
      <c r="EL48532" s="325"/>
    </row>
    <row r="48533" spans="56:142" x14ac:dyDescent="0.2">
      <c r="BD48533" s="325"/>
      <c r="EL48533" s="325"/>
    </row>
    <row r="48534" spans="56:142" x14ac:dyDescent="0.2">
      <c r="BD48534" s="325"/>
      <c r="EL48534" s="325"/>
    </row>
    <row r="48535" spans="56:142" x14ac:dyDescent="0.2">
      <c r="BD48535" s="325"/>
      <c r="EL48535" s="325"/>
    </row>
    <row r="48536" spans="56:142" x14ac:dyDescent="0.2">
      <c r="BD48536" s="325"/>
      <c r="EL48536" s="325"/>
    </row>
    <row r="48537" spans="56:142" x14ac:dyDescent="0.2">
      <c r="BD48537" s="325"/>
      <c r="EL48537" s="325"/>
    </row>
    <row r="48538" spans="56:142" x14ac:dyDescent="0.2">
      <c r="BD48538" s="325"/>
      <c r="EL48538" s="325"/>
    </row>
    <row r="48539" spans="56:142" x14ac:dyDescent="0.2">
      <c r="BD48539" s="325"/>
      <c r="EL48539" s="325"/>
    </row>
    <row r="48540" spans="56:142" x14ac:dyDescent="0.2">
      <c r="BD48540" s="325"/>
      <c r="EL48540" s="325"/>
    </row>
    <row r="48541" spans="56:142" x14ac:dyDescent="0.2">
      <c r="BD48541" s="325"/>
      <c r="EL48541" s="325"/>
    </row>
    <row r="48542" spans="56:142" x14ac:dyDescent="0.2">
      <c r="BD48542" s="325"/>
      <c r="EL48542" s="325"/>
    </row>
    <row r="48543" spans="56:142" x14ac:dyDescent="0.2">
      <c r="BD48543" s="325"/>
      <c r="EL48543" s="325"/>
    </row>
    <row r="48544" spans="56:142" x14ac:dyDescent="0.2">
      <c r="BD48544" s="325"/>
      <c r="EL48544" s="325"/>
    </row>
    <row r="48545" spans="56:142" x14ac:dyDescent="0.2">
      <c r="BD48545" s="325"/>
      <c r="EL48545" s="325"/>
    </row>
    <row r="48546" spans="56:142" x14ac:dyDescent="0.2">
      <c r="BD48546" s="325"/>
      <c r="EL48546" s="325"/>
    </row>
    <row r="48547" spans="56:142" x14ac:dyDescent="0.2">
      <c r="BD48547" s="325"/>
      <c r="EL48547" s="325"/>
    </row>
    <row r="48548" spans="56:142" x14ac:dyDescent="0.2">
      <c r="BD48548" s="325"/>
      <c r="EL48548" s="325"/>
    </row>
    <row r="48549" spans="56:142" x14ac:dyDescent="0.2">
      <c r="BD48549" s="325"/>
      <c r="EL48549" s="325"/>
    </row>
    <row r="48550" spans="56:142" x14ac:dyDescent="0.2">
      <c r="BD48550" s="325"/>
      <c r="EL48550" s="325"/>
    </row>
    <row r="48551" spans="56:142" x14ac:dyDescent="0.2">
      <c r="BD48551" s="325"/>
      <c r="EL48551" s="325"/>
    </row>
    <row r="48552" spans="56:142" x14ac:dyDescent="0.2">
      <c r="BD48552" s="325"/>
      <c r="EL48552" s="325"/>
    </row>
    <row r="48553" spans="56:142" x14ac:dyDescent="0.2">
      <c r="BD48553" s="325"/>
      <c r="EL48553" s="325"/>
    </row>
    <row r="48554" spans="56:142" x14ac:dyDescent="0.2">
      <c r="BD48554" s="325"/>
      <c r="EL48554" s="325"/>
    </row>
    <row r="48555" spans="56:142" x14ac:dyDescent="0.2">
      <c r="BD48555" s="325"/>
      <c r="EL48555" s="325"/>
    </row>
    <row r="48556" spans="56:142" x14ac:dyDescent="0.2">
      <c r="BD48556" s="325"/>
      <c r="EL48556" s="325"/>
    </row>
    <row r="48557" spans="56:142" x14ac:dyDescent="0.2">
      <c r="BD48557" s="325"/>
      <c r="EL48557" s="325"/>
    </row>
    <row r="48558" spans="56:142" x14ac:dyDescent="0.2">
      <c r="BD48558" s="325"/>
      <c r="EL48558" s="325"/>
    </row>
    <row r="48559" spans="56:142" x14ac:dyDescent="0.2">
      <c r="BD48559" s="325"/>
      <c r="EL48559" s="325"/>
    </row>
    <row r="48560" spans="56:142" x14ac:dyDescent="0.2">
      <c r="BD48560" s="325"/>
      <c r="EL48560" s="325"/>
    </row>
    <row r="48561" spans="56:142" x14ac:dyDescent="0.2">
      <c r="BD48561" s="325"/>
      <c r="EL48561" s="325"/>
    </row>
    <row r="48562" spans="56:142" x14ac:dyDescent="0.2">
      <c r="BD48562" s="325"/>
      <c r="EL48562" s="325"/>
    </row>
    <row r="48563" spans="56:142" x14ac:dyDescent="0.2">
      <c r="BD48563" s="325"/>
      <c r="EL48563" s="325"/>
    </row>
    <row r="48564" spans="56:142" x14ac:dyDescent="0.2">
      <c r="BD48564" s="325"/>
      <c r="EL48564" s="325"/>
    </row>
    <row r="48565" spans="56:142" x14ac:dyDescent="0.2">
      <c r="BD48565" s="325"/>
      <c r="EL48565" s="325"/>
    </row>
    <row r="48566" spans="56:142" x14ac:dyDescent="0.2">
      <c r="BD48566" s="325"/>
      <c r="EL48566" s="325"/>
    </row>
    <row r="48567" spans="56:142" x14ac:dyDescent="0.2">
      <c r="BD48567" s="325"/>
      <c r="EL48567" s="325"/>
    </row>
    <row r="48568" spans="56:142" x14ac:dyDescent="0.2">
      <c r="BD48568" s="325"/>
      <c r="EL48568" s="325"/>
    </row>
    <row r="48569" spans="56:142" x14ac:dyDescent="0.2">
      <c r="BD48569" s="325"/>
      <c r="EL48569" s="325"/>
    </row>
    <row r="48570" spans="56:142" x14ac:dyDescent="0.2">
      <c r="BD48570" s="325"/>
      <c r="EL48570" s="325"/>
    </row>
    <row r="48571" spans="56:142" x14ac:dyDescent="0.2">
      <c r="BD48571" s="325"/>
      <c r="EL48571" s="325"/>
    </row>
    <row r="48572" spans="56:142" x14ac:dyDescent="0.2">
      <c r="BD48572" s="325"/>
      <c r="EL48572" s="325"/>
    </row>
    <row r="48573" spans="56:142" x14ac:dyDescent="0.2">
      <c r="BD48573" s="325"/>
      <c r="EL48573" s="325"/>
    </row>
    <row r="48574" spans="56:142" x14ac:dyDescent="0.2">
      <c r="BD48574" s="325"/>
      <c r="EL48574" s="325"/>
    </row>
    <row r="48575" spans="56:142" x14ac:dyDescent="0.2">
      <c r="BD48575" s="325"/>
      <c r="EL48575" s="325"/>
    </row>
    <row r="48576" spans="56:142" x14ac:dyDescent="0.2">
      <c r="BD48576" s="325"/>
      <c r="EL48576" s="325"/>
    </row>
    <row r="48577" spans="56:142" x14ac:dyDescent="0.2">
      <c r="BD48577" s="325"/>
      <c r="EL48577" s="325"/>
    </row>
    <row r="48578" spans="56:142" x14ac:dyDescent="0.2">
      <c r="BD48578" s="325"/>
      <c r="EL48578" s="325"/>
    </row>
    <row r="48579" spans="56:142" x14ac:dyDescent="0.2">
      <c r="BD48579" s="325"/>
      <c r="EL48579" s="325"/>
    </row>
    <row r="48580" spans="56:142" x14ac:dyDescent="0.2">
      <c r="BD48580" s="325"/>
      <c r="EL48580" s="325"/>
    </row>
    <row r="48581" spans="56:142" x14ac:dyDescent="0.2">
      <c r="BD48581" s="325"/>
      <c r="EL48581" s="325"/>
    </row>
    <row r="48582" spans="56:142" x14ac:dyDescent="0.2">
      <c r="BD48582" s="325"/>
      <c r="EL48582" s="325"/>
    </row>
    <row r="48583" spans="56:142" x14ac:dyDescent="0.2">
      <c r="BD48583" s="325"/>
      <c r="EL48583" s="325"/>
    </row>
    <row r="48584" spans="56:142" x14ac:dyDescent="0.2">
      <c r="BD48584" s="325"/>
      <c r="EL48584" s="325"/>
    </row>
    <row r="48585" spans="56:142" x14ac:dyDescent="0.2">
      <c r="BD48585" s="325"/>
      <c r="EL48585" s="325"/>
    </row>
    <row r="48586" spans="56:142" x14ac:dyDescent="0.2">
      <c r="BD48586" s="325"/>
      <c r="EL48586" s="325"/>
    </row>
    <row r="48587" spans="56:142" x14ac:dyDescent="0.2">
      <c r="BD48587" s="325"/>
      <c r="EL48587" s="325"/>
    </row>
    <row r="48588" spans="56:142" x14ac:dyDescent="0.2">
      <c r="BD48588" s="325"/>
      <c r="EL48588" s="325"/>
    </row>
    <row r="48589" spans="56:142" x14ac:dyDescent="0.2">
      <c r="BD48589" s="325"/>
      <c r="EL48589" s="325"/>
    </row>
    <row r="48590" spans="56:142" x14ac:dyDescent="0.2">
      <c r="BD48590" s="325"/>
      <c r="EL48590" s="325"/>
    </row>
    <row r="48591" spans="56:142" x14ac:dyDescent="0.2">
      <c r="BD48591" s="325"/>
      <c r="EL48591" s="325"/>
    </row>
    <row r="48592" spans="56:142" x14ac:dyDescent="0.2">
      <c r="BD48592" s="325"/>
      <c r="EL48592" s="325"/>
    </row>
    <row r="48593" spans="56:142" x14ac:dyDescent="0.2">
      <c r="BD48593" s="325"/>
      <c r="EL48593" s="325"/>
    </row>
    <row r="48594" spans="56:142" x14ac:dyDescent="0.2">
      <c r="BD48594" s="325"/>
      <c r="EL48594" s="325"/>
    </row>
    <row r="48595" spans="56:142" x14ac:dyDescent="0.2">
      <c r="BD48595" s="325"/>
      <c r="EL48595" s="325"/>
    </row>
    <row r="48596" spans="56:142" x14ac:dyDescent="0.2">
      <c r="BD48596" s="325"/>
      <c r="EL48596" s="325"/>
    </row>
    <row r="48597" spans="56:142" x14ac:dyDescent="0.2">
      <c r="BD48597" s="325"/>
      <c r="EL48597" s="325"/>
    </row>
    <row r="48598" spans="56:142" x14ac:dyDescent="0.2">
      <c r="BD48598" s="325"/>
      <c r="EL48598" s="325"/>
    </row>
    <row r="48599" spans="56:142" x14ac:dyDescent="0.2">
      <c r="BD48599" s="325"/>
      <c r="EL48599" s="325"/>
    </row>
    <row r="48600" spans="56:142" x14ac:dyDescent="0.2">
      <c r="BD48600" s="325"/>
      <c r="EL48600" s="325"/>
    </row>
    <row r="48601" spans="56:142" x14ac:dyDescent="0.2">
      <c r="BD48601" s="325"/>
      <c r="EL48601" s="325"/>
    </row>
    <row r="48602" spans="56:142" x14ac:dyDescent="0.2">
      <c r="BD48602" s="325"/>
      <c r="EL48602" s="325"/>
    </row>
    <row r="48603" spans="56:142" x14ac:dyDescent="0.2">
      <c r="BD48603" s="325"/>
      <c r="EL48603" s="325"/>
    </row>
    <row r="48604" spans="56:142" x14ac:dyDescent="0.2">
      <c r="BD48604" s="325"/>
      <c r="EL48604" s="325"/>
    </row>
    <row r="48605" spans="56:142" x14ac:dyDescent="0.2">
      <c r="BD48605" s="325"/>
      <c r="EL48605" s="325"/>
    </row>
    <row r="48606" spans="56:142" x14ac:dyDescent="0.2">
      <c r="BD48606" s="325"/>
      <c r="EL48606" s="325"/>
    </row>
    <row r="48607" spans="56:142" x14ac:dyDescent="0.2">
      <c r="BD48607" s="325"/>
      <c r="EL48607" s="325"/>
    </row>
    <row r="48608" spans="56:142" x14ac:dyDescent="0.2">
      <c r="BD48608" s="325"/>
      <c r="EL48608" s="325"/>
    </row>
    <row r="48609" spans="56:142" x14ac:dyDescent="0.2">
      <c r="BD48609" s="325"/>
      <c r="EL48609" s="325"/>
    </row>
    <row r="48610" spans="56:142" x14ac:dyDescent="0.2">
      <c r="BD48610" s="325"/>
      <c r="EL48610" s="325"/>
    </row>
    <row r="48611" spans="56:142" x14ac:dyDescent="0.2">
      <c r="BD48611" s="325"/>
      <c r="EL48611" s="325"/>
    </row>
    <row r="48612" spans="56:142" x14ac:dyDescent="0.2">
      <c r="BD48612" s="325"/>
      <c r="EL48612" s="325"/>
    </row>
    <row r="48613" spans="56:142" x14ac:dyDescent="0.2">
      <c r="BD48613" s="325"/>
      <c r="EL48613" s="325"/>
    </row>
    <row r="48614" spans="56:142" x14ac:dyDescent="0.2">
      <c r="BD48614" s="325"/>
      <c r="EL48614" s="325"/>
    </row>
    <row r="48615" spans="56:142" x14ac:dyDescent="0.2">
      <c r="BD48615" s="325"/>
      <c r="EL48615" s="325"/>
    </row>
    <row r="48616" spans="56:142" x14ac:dyDescent="0.2">
      <c r="BD48616" s="325"/>
      <c r="EL48616" s="325"/>
    </row>
    <row r="48617" spans="56:142" x14ac:dyDescent="0.2">
      <c r="BD48617" s="325"/>
      <c r="EL48617" s="325"/>
    </row>
    <row r="48618" spans="56:142" x14ac:dyDescent="0.2">
      <c r="BD48618" s="325"/>
      <c r="EL48618" s="325"/>
    </row>
    <row r="48619" spans="56:142" x14ac:dyDescent="0.2">
      <c r="BD48619" s="325"/>
      <c r="EL48619" s="325"/>
    </row>
    <row r="48620" spans="56:142" x14ac:dyDescent="0.2">
      <c r="BD48620" s="325"/>
      <c r="EL48620" s="325"/>
    </row>
    <row r="48621" spans="56:142" x14ac:dyDescent="0.2">
      <c r="BD48621" s="325"/>
      <c r="EL48621" s="325"/>
    </row>
    <row r="48622" spans="56:142" x14ac:dyDescent="0.2">
      <c r="BD48622" s="325"/>
      <c r="EL48622" s="325"/>
    </row>
    <row r="48623" spans="56:142" x14ac:dyDescent="0.2">
      <c r="BD48623" s="325"/>
      <c r="EL48623" s="325"/>
    </row>
    <row r="48624" spans="56:142" x14ac:dyDescent="0.2">
      <c r="BD48624" s="325"/>
      <c r="EL48624" s="325"/>
    </row>
    <row r="48625" spans="56:142" x14ac:dyDescent="0.2">
      <c r="BD48625" s="325"/>
      <c r="EL48625" s="325"/>
    </row>
    <row r="48626" spans="56:142" x14ac:dyDescent="0.2">
      <c r="BD48626" s="325"/>
      <c r="EL48626" s="325"/>
    </row>
    <row r="48627" spans="56:142" x14ac:dyDescent="0.2">
      <c r="BD48627" s="325"/>
      <c r="EL48627" s="325"/>
    </row>
    <row r="48628" spans="56:142" x14ac:dyDescent="0.2">
      <c r="BD48628" s="325"/>
      <c r="EL48628" s="325"/>
    </row>
    <row r="48629" spans="56:142" x14ac:dyDescent="0.2">
      <c r="BD48629" s="325"/>
      <c r="EL48629" s="325"/>
    </row>
    <row r="48630" spans="56:142" x14ac:dyDescent="0.2">
      <c r="BD48630" s="325"/>
      <c r="EL48630" s="325"/>
    </row>
    <row r="48631" spans="56:142" x14ac:dyDescent="0.2">
      <c r="BD48631" s="325"/>
      <c r="EL48631" s="325"/>
    </row>
    <row r="48632" spans="56:142" x14ac:dyDescent="0.2">
      <c r="BD48632" s="325"/>
      <c r="EL48632" s="325"/>
    </row>
    <row r="48633" spans="56:142" x14ac:dyDescent="0.2">
      <c r="BD48633" s="325"/>
      <c r="EL48633" s="325"/>
    </row>
    <row r="48634" spans="56:142" x14ac:dyDescent="0.2">
      <c r="BD48634" s="325"/>
      <c r="EL48634" s="325"/>
    </row>
    <row r="48635" spans="56:142" x14ac:dyDescent="0.2">
      <c r="BD48635" s="325"/>
      <c r="EL48635" s="325"/>
    </row>
    <row r="48636" spans="56:142" x14ac:dyDescent="0.2">
      <c r="BD48636" s="325"/>
      <c r="EL48636" s="325"/>
    </row>
    <row r="48637" spans="56:142" x14ac:dyDescent="0.2">
      <c r="BD48637" s="325"/>
      <c r="EL48637" s="325"/>
    </row>
    <row r="48638" spans="56:142" x14ac:dyDescent="0.2">
      <c r="BD48638" s="325"/>
      <c r="EL48638" s="325"/>
    </row>
    <row r="48639" spans="56:142" x14ac:dyDescent="0.2">
      <c r="BD48639" s="325"/>
      <c r="EL48639" s="325"/>
    </row>
    <row r="48640" spans="56:142" x14ac:dyDescent="0.2">
      <c r="BD48640" s="325"/>
      <c r="EL48640" s="325"/>
    </row>
    <row r="48641" spans="56:142" x14ac:dyDescent="0.2">
      <c r="BD48641" s="325"/>
      <c r="EL48641" s="325"/>
    </row>
    <row r="48642" spans="56:142" x14ac:dyDescent="0.2">
      <c r="BD48642" s="325"/>
      <c r="EL48642" s="325"/>
    </row>
    <row r="48643" spans="56:142" x14ac:dyDescent="0.2">
      <c r="BD48643" s="325"/>
      <c r="EL48643" s="325"/>
    </row>
    <row r="48644" spans="56:142" x14ac:dyDescent="0.2">
      <c r="BD48644" s="325"/>
      <c r="EL48644" s="325"/>
    </row>
    <row r="48645" spans="56:142" x14ac:dyDescent="0.2">
      <c r="BD48645" s="325"/>
      <c r="EL48645" s="325"/>
    </row>
    <row r="48646" spans="56:142" x14ac:dyDescent="0.2">
      <c r="BD48646" s="325"/>
      <c r="EL48646" s="325"/>
    </row>
    <row r="48647" spans="56:142" x14ac:dyDescent="0.2">
      <c r="BD48647" s="325"/>
      <c r="EL48647" s="325"/>
    </row>
    <row r="48648" spans="56:142" x14ac:dyDescent="0.2">
      <c r="BD48648" s="325"/>
      <c r="EL48648" s="325"/>
    </row>
    <row r="48649" spans="56:142" x14ac:dyDescent="0.2">
      <c r="BD48649" s="325"/>
      <c r="EL48649" s="325"/>
    </row>
    <row r="48650" spans="56:142" x14ac:dyDescent="0.2">
      <c r="BD48650" s="325"/>
      <c r="EL48650" s="325"/>
    </row>
    <row r="48651" spans="56:142" x14ac:dyDescent="0.2">
      <c r="BD48651" s="325"/>
      <c r="EL48651" s="325"/>
    </row>
    <row r="48652" spans="56:142" x14ac:dyDescent="0.2">
      <c r="BD48652" s="325"/>
      <c r="EL48652" s="325"/>
    </row>
    <row r="48653" spans="56:142" x14ac:dyDescent="0.2">
      <c r="BD48653" s="325"/>
      <c r="EL48653" s="325"/>
    </row>
    <row r="48654" spans="56:142" x14ac:dyDescent="0.2">
      <c r="BD48654" s="325"/>
      <c r="EL48654" s="325"/>
    </row>
    <row r="48655" spans="56:142" x14ac:dyDescent="0.2">
      <c r="BD48655" s="325"/>
      <c r="EL48655" s="325"/>
    </row>
    <row r="48656" spans="56:142" x14ac:dyDescent="0.2">
      <c r="BD48656" s="325"/>
      <c r="EL48656" s="325"/>
    </row>
    <row r="48657" spans="56:142" x14ac:dyDescent="0.2">
      <c r="BD48657" s="325"/>
      <c r="EL48657" s="325"/>
    </row>
    <row r="48658" spans="56:142" x14ac:dyDescent="0.2">
      <c r="BD48658" s="325"/>
      <c r="EL48658" s="325"/>
    </row>
    <row r="48659" spans="56:142" x14ac:dyDescent="0.2">
      <c r="BD48659" s="325"/>
      <c r="EL48659" s="325"/>
    </row>
    <row r="48660" spans="56:142" x14ac:dyDescent="0.2">
      <c r="BD48660" s="325"/>
      <c r="EL48660" s="325"/>
    </row>
    <row r="48661" spans="56:142" x14ac:dyDescent="0.2">
      <c r="BD48661" s="325"/>
      <c r="EL48661" s="325"/>
    </row>
    <row r="48662" spans="56:142" x14ac:dyDescent="0.2">
      <c r="BD48662" s="325"/>
      <c r="EL48662" s="325"/>
    </row>
    <row r="48663" spans="56:142" x14ac:dyDescent="0.2">
      <c r="BD48663" s="325"/>
      <c r="EL48663" s="325"/>
    </row>
    <row r="48664" spans="56:142" x14ac:dyDescent="0.2">
      <c r="BD48664" s="325"/>
      <c r="EL48664" s="325"/>
    </row>
    <row r="48665" spans="56:142" x14ac:dyDescent="0.2">
      <c r="BD48665" s="325"/>
      <c r="EL48665" s="325"/>
    </row>
    <row r="48666" spans="56:142" x14ac:dyDescent="0.2">
      <c r="BD48666" s="325"/>
      <c r="EL48666" s="325"/>
    </row>
    <row r="48667" spans="56:142" x14ac:dyDescent="0.2">
      <c r="BD48667" s="325"/>
      <c r="EL48667" s="325"/>
    </row>
    <row r="48668" spans="56:142" x14ac:dyDescent="0.2">
      <c r="BD48668" s="325"/>
      <c r="EL48668" s="325"/>
    </row>
    <row r="48669" spans="56:142" x14ac:dyDescent="0.2">
      <c r="BD48669" s="325"/>
      <c r="EL48669" s="325"/>
    </row>
    <row r="48670" spans="56:142" x14ac:dyDescent="0.2">
      <c r="BD48670" s="325"/>
      <c r="EL48670" s="325"/>
    </row>
    <row r="48671" spans="56:142" x14ac:dyDescent="0.2">
      <c r="BD48671" s="325"/>
      <c r="EL48671" s="325"/>
    </row>
    <row r="48672" spans="56:142" x14ac:dyDescent="0.2">
      <c r="BD48672" s="325"/>
      <c r="EL48672" s="325"/>
    </row>
    <row r="48673" spans="56:142" x14ac:dyDescent="0.2">
      <c r="BD48673" s="325"/>
      <c r="EL48673" s="325"/>
    </row>
    <row r="48674" spans="56:142" x14ac:dyDescent="0.2">
      <c r="BD48674" s="325"/>
      <c r="EL48674" s="325"/>
    </row>
    <row r="48675" spans="56:142" x14ac:dyDescent="0.2">
      <c r="BD48675" s="325"/>
      <c r="EL48675" s="325"/>
    </row>
    <row r="48676" spans="56:142" x14ac:dyDescent="0.2">
      <c r="BD48676" s="325"/>
      <c r="EL48676" s="325"/>
    </row>
    <row r="48677" spans="56:142" x14ac:dyDescent="0.2">
      <c r="BD48677" s="325"/>
      <c r="EL48677" s="325"/>
    </row>
    <row r="48678" spans="56:142" x14ac:dyDescent="0.2">
      <c r="BD48678" s="325"/>
      <c r="EL48678" s="325"/>
    </row>
    <row r="48679" spans="56:142" x14ac:dyDescent="0.2">
      <c r="BD48679" s="325"/>
      <c r="EL48679" s="325"/>
    </row>
    <row r="48680" spans="56:142" x14ac:dyDescent="0.2">
      <c r="BD48680" s="325"/>
      <c r="EL48680" s="325"/>
    </row>
    <row r="48681" spans="56:142" x14ac:dyDescent="0.2">
      <c r="BD48681" s="325"/>
      <c r="EL48681" s="325"/>
    </row>
    <row r="48682" spans="56:142" x14ac:dyDescent="0.2">
      <c r="BD48682" s="325"/>
      <c r="EL48682" s="325"/>
    </row>
    <row r="48683" spans="56:142" x14ac:dyDescent="0.2">
      <c r="BD48683" s="325"/>
      <c r="EL48683" s="325"/>
    </row>
    <row r="48684" spans="56:142" x14ac:dyDescent="0.2">
      <c r="BD48684" s="325"/>
      <c r="EL48684" s="325"/>
    </row>
    <row r="48685" spans="56:142" x14ac:dyDescent="0.2">
      <c r="BD48685" s="325"/>
      <c r="EL48685" s="325"/>
    </row>
    <row r="48686" spans="56:142" x14ac:dyDescent="0.2">
      <c r="BD48686" s="325"/>
      <c r="EL48686" s="325"/>
    </row>
    <row r="48687" spans="56:142" x14ac:dyDescent="0.2">
      <c r="BD48687" s="325"/>
      <c r="EL48687" s="325"/>
    </row>
    <row r="48688" spans="56:142" x14ac:dyDescent="0.2">
      <c r="BD48688" s="325"/>
      <c r="EL48688" s="325"/>
    </row>
    <row r="48689" spans="56:142" x14ac:dyDescent="0.2">
      <c r="BD48689" s="325"/>
      <c r="EL48689" s="325"/>
    </row>
    <row r="48690" spans="56:142" x14ac:dyDescent="0.2">
      <c r="BD48690" s="325"/>
      <c r="EL48690" s="325"/>
    </row>
    <row r="48691" spans="56:142" x14ac:dyDescent="0.2">
      <c r="BD48691" s="325"/>
      <c r="EL48691" s="325"/>
    </row>
    <row r="48692" spans="56:142" x14ac:dyDescent="0.2">
      <c r="BD48692" s="325"/>
      <c r="EL48692" s="325"/>
    </row>
    <row r="48693" spans="56:142" x14ac:dyDescent="0.2">
      <c r="BD48693" s="325"/>
      <c r="EL48693" s="325"/>
    </row>
    <row r="48694" spans="56:142" x14ac:dyDescent="0.2">
      <c r="BD48694" s="325"/>
      <c r="EL48694" s="325"/>
    </row>
    <row r="48695" spans="56:142" x14ac:dyDescent="0.2">
      <c r="BD48695" s="325"/>
      <c r="EL48695" s="325"/>
    </row>
    <row r="48696" spans="56:142" x14ac:dyDescent="0.2">
      <c r="BD48696" s="325"/>
      <c r="EL48696" s="325"/>
    </row>
    <row r="48697" spans="56:142" x14ac:dyDescent="0.2">
      <c r="BD48697" s="325"/>
      <c r="EL48697" s="325"/>
    </row>
    <row r="48698" spans="56:142" x14ac:dyDescent="0.2">
      <c r="BD48698" s="325"/>
      <c r="EL48698" s="325"/>
    </row>
    <row r="48699" spans="56:142" x14ac:dyDescent="0.2">
      <c r="BD48699" s="325"/>
      <c r="EL48699" s="325"/>
    </row>
    <row r="48700" spans="56:142" x14ac:dyDescent="0.2">
      <c r="BD48700" s="325"/>
      <c r="EL48700" s="325"/>
    </row>
    <row r="48701" spans="56:142" x14ac:dyDescent="0.2">
      <c r="BD48701" s="325"/>
      <c r="EL48701" s="325"/>
    </row>
    <row r="48702" spans="56:142" x14ac:dyDescent="0.2">
      <c r="BD48702" s="325"/>
      <c r="EL48702" s="325"/>
    </row>
    <row r="48703" spans="56:142" x14ac:dyDescent="0.2">
      <c r="BD48703" s="325"/>
      <c r="EL48703" s="325"/>
    </row>
    <row r="48704" spans="56:142" x14ac:dyDescent="0.2">
      <c r="BD48704" s="325"/>
      <c r="EL48704" s="325"/>
    </row>
    <row r="48705" spans="56:142" x14ac:dyDescent="0.2">
      <c r="BD48705" s="325"/>
      <c r="EL48705" s="325"/>
    </row>
    <row r="48706" spans="56:142" x14ac:dyDescent="0.2">
      <c r="BD48706" s="325"/>
      <c r="EL48706" s="325"/>
    </row>
    <row r="48707" spans="56:142" x14ac:dyDescent="0.2">
      <c r="BD48707" s="325"/>
      <c r="EL48707" s="325"/>
    </row>
    <row r="48708" spans="56:142" x14ac:dyDescent="0.2">
      <c r="BD48708" s="325"/>
      <c r="EL48708" s="325"/>
    </row>
    <row r="48709" spans="56:142" x14ac:dyDescent="0.2">
      <c r="BD48709" s="325"/>
      <c r="EL48709" s="325"/>
    </row>
    <row r="48710" spans="56:142" x14ac:dyDescent="0.2">
      <c r="BD48710" s="325"/>
      <c r="EL48710" s="325"/>
    </row>
    <row r="48711" spans="56:142" x14ac:dyDescent="0.2">
      <c r="BD48711" s="325"/>
      <c r="EL48711" s="325"/>
    </row>
    <row r="48712" spans="56:142" x14ac:dyDescent="0.2">
      <c r="BD48712" s="325"/>
      <c r="EL48712" s="325"/>
    </row>
    <row r="48713" spans="56:142" x14ac:dyDescent="0.2">
      <c r="BD48713" s="325"/>
      <c r="EL48713" s="325"/>
    </row>
    <row r="48714" spans="56:142" x14ac:dyDescent="0.2">
      <c r="BD48714" s="325"/>
      <c r="EL48714" s="325"/>
    </row>
    <row r="48715" spans="56:142" x14ac:dyDescent="0.2">
      <c r="BD48715" s="325"/>
      <c r="EL48715" s="325"/>
    </row>
    <row r="48716" spans="56:142" x14ac:dyDescent="0.2">
      <c r="BD48716" s="325"/>
      <c r="EL48716" s="325"/>
    </row>
    <row r="48717" spans="56:142" x14ac:dyDescent="0.2">
      <c r="BD48717" s="325"/>
      <c r="EL48717" s="325"/>
    </row>
    <row r="48718" spans="56:142" x14ac:dyDescent="0.2">
      <c r="BD48718" s="325"/>
      <c r="EL48718" s="325"/>
    </row>
    <row r="48719" spans="56:142" x14ac:dyDescent="0.2">
      <c r="BD48719" s="325"/>
      <c r="EL48719" s="325"/>
    </row>
    <row r="48720" spans="56:142" x14ac:dyDescent="0.2">
      <c r="BD48720" s="325"/>
      <c r="EL48720" s="325"/>
    </row>
    <row r="48721" spans="56:142" x14ac:dyDescent="0.2">
      <c r="BD48721" s="325"/>
      <c r="EL48721" s="325"/>
    </row>
    <row r="48722" spans="56:142" x14ac:dyDescent="0.2">
      <c r="BD48722" s="325"/>
      <c r="EL48722" s="325"/>
    </row>
    <row r="48723" spans="56:142" x14ac:dyDescent="0.2">
      <c r="BD48723" s="325"/>
      <c r="EL48723" s="325"/>
    </row>
    <row r="48724" spans="56:142" x14ac:dyDescent="0.2">
      <c r="BD48724" s="325"/>
      <c r="EL48724" s="325"/>
    </row>
    <row r="48725" spans="56:142" x14ac:dyDescent="0.2">
      <c r="BD48725" s="325"/>
      <c r="EL48725" s="325"/>
    </row>
    <row r="48726" spans="56:142" x14ac:dyDescent="0.2">
      <c r="BD48726" s="325"/>
      <c r="EL48726" s="325"/>
    </row>
    <row r="48727" spans="56:142" x14ac:dyDescent="0.2">
      <c r="BD48727" s="325"/>
      <c r="EL48727" s="325"/>
    </row>
    <row r="48728" spans="56:142" x14ac:dyDescent="0.2">
      <c r="BD48728" s="325"/>
      <c r="EL48728" s="325"/>
    </row>
    <row r="48729" spans="56:142" x14ac:dyDescent="0.2">
      <c r="BD48729" s="325"/>
      <c r="EL48729" s="325"/>
    </row>
    <row r="48730" spans="56:142" x14ac:dyDescent="0.2">
      <c r="BD48730" s="325"/>
      <c r="EL48730" s="325"/>
    </row>
    <row r="48731" spans="56:142" x14ac:dyDescent="0.2">
      <c r="BD48731" s="325"/>
      <c r="EL48731" s="325"/>
    </row>
    <row r="48732" spans="56:142" x14ac:dyDescent="0.2">
      <c r="BD48732" s="325"/>
      <c r="EL48732" s="325"/>
    </row>
    <row r="48733" spans="56:142" x14ac:dyDescent="0.2">
      <c r="BD48733" s="325"/>
      <c r="EL48733" s="325"/>
    </row>
    <row r="48734" spans="56:142" x14ac:dyDescent="0.2">
      <c r="BD48734" s="325"/>
      <c r="EL48734" s="325"/>
    </row>
    <row r="48735" spans="56:142" x14ac:dyDescent="0.2">
      <c r="BD48735" s="325"/>
      <c r="EL48735" s="325"/>
    </row>
    <row r="48736" spans="56:142" x14ac:dyDescent="0.2">
      <c r="BD48736" s="325"/>
      <c r="EL48736" s="325"/>
    </row>
    <row r="48737" spans="56:142" x14ac:dyDescent="0.2">
      <c r="BD48737" s="325"/>
      <c r="EL48737" s="325"/>
    </row>
    <row r="48738" spans="56:142" x14ac:dyDescent="0.2">
      <c r="BD48738" s="325"/>
      <c r="EL48738" s="325"/>
    </row>
    <row r="48739" spans="56:142" x14ac:dyDescent="0.2">
      <c r="BD48739" s="325"/>
      <c r="EL48739" s="325"/>
    </row>
    <row r="48740" spans="56:142" x14ac:dyDescent="0.2">
      <c r="BD48740" s="325"/>
      <c r="EL48740" s="325"/>
    </row>
    <row r="48741" spans="56:142" x14ac:dyDescent="0.2">
      <c r="BD48741" s="325"/>
      <c r="EL48741" s="325"/>
    </row>
    <row r="48742" spans="56:142" x14ac:dyDescent="0.2">
      <c r="BD48742" s="325"/>
      <c r="EL48742" s="325"/>
    </row>
    <row r="48743" spans="56:142" x14ac:dyDescent="0.2">
      <c r="BD48743" s="325"/>
      <c r="EL48743" s="325"/>
    </row>
    <row r="48744" spans="56:142" x14ac:dyDescent="0.2">
      <c r="BD48744" s="325"/>
      <c r="EL48744" s="325"/>
    </row>
    <row r="48745" spans="56:142" x14ac:dyDescent="0.2">
      <c r="BD48745" s="325"/>
      <c r="EL48745" s="325"/>
    </row>
    <row r="48746" spans="56:142" x14ac:dyDescent="0.2">
      <c r="BD48746" s="325"/>
      <c r="EL48746" s="325"/>
    </row>
    <row r="48747" spans="56:142" x14ac:dyDescent="0.2">
      <c r="BD48747" s="325"/>
      <c r="EL48747" s="325"/>
    </row>
    <row r="48748" spans="56:142" x14ac:dyDescent="0.2">
      <c r="BD48748" s="325"/>
      <c r="EL48748" s="325"/>
    </row>
    <row r="48749" spans="56:142" x14ac:dyDescent="0.2">
      <c r="BD48749" s="325"/>
      <c r="EL48749" s="325"/>
    </row>
    <row r="48750" spans="56:142" x14ac:dyDescent="0.2">
      <c r="BD48750" s="325"/>
      <c r="EL48750" s="325"/>
    </row>
    <row r="48751" spans="56:142" x14ac:dyDescent="0.2">
      <c r="BD48751" s="325"/>
      <c r="EL48751" s="325"/>
    </row>
    <row r="48752" spans="56:142" x14ac:dyDescent="0.2">
      <c r="BD48752" s="325"/>
      <c r="EL48752" s="325"/>
    </row>
    <row r="48753" spans="56:142" x14ac:dyDescent="0.2">
      <c r="BD48753" s="325"/>
      <c r="EL48753" s="325"/>
    </row>
    <row r="48754" spans="56:142" x14ac:dyDescent="0.2">
      <c r="BD48754" s="325"/>
      <c r="EL48754" s="325"/>
    </row>
    <row r="48755" spans="56:142" x14ac:dyDescent="0.2">
      <c r="BD48755" s="325"/>
      <c r="EL48755" s="325"/>
    </row>
    <row r="48756" spans="56:142" x14ac:dyDescent="0.2">
      <c r="BD48756" s="325"/>
      <c r="EL48756" s="325"/>
    </row>
    <row r="48757" spans="56:142" x14ac:dyDescent="0.2">
      <c r="BD48757" s="325"/>
      <c r="EL48757" s="325"/>
    </row>
    <row r="48758" spans="56:142" x14ac:dyDescent="0.2">
      <c r="BD48758" s="325"/>
      <c r="EL48758" s="325"/>
    </row>
    <row r="48759" spans="56:142" x14ac:dyDescent="0.2">
      <c r="BD48759" s="325"/>
      <c r="EL48759" s="325"/>
    </row>
    <row r="48760" spans="56:142" x14ac:dyDescent="0.2">
      <c r="BD48760" s="325"/>
      <c r="EL48760" s="325"/>
    </row>
    <row r="48761" spans="56:142" x14ac:dyDescent="0.2">
      <c r="BD48761" s="325"/>
      <c r="EL48761" s="325"/>
    </row>
    <row r="48762" spans="56:142" x14ac:dyDescent="0.2">
      <c r="BD48762" s="325"/>
      <c r="EL48762" s="325"/>
    </row>
    <row r="48763" spans="56:142" x14ac:dyDescent="0.2">
      <c r="BD48763" s="325"/>
      <c r="EL48763" s="325"/>
    </row>
    <row r="48764" spans="56:142" x14ac:dyDescent="0.2">
      <c r="BD48764" s="325"/>
      <c r="EL48764" s="325"/>
    </row>
    <row r="48765" spans="56:142" x14ac:dyDescent="0.2">
      <c r="BD48765" s="325"/>
      <c r="EL48765" s="325"/>
    </row>
    <row r="48766" spans="56:142" x14ac:dyDescent="0.2">
      <c r="BD48766" s="325"/>
      <c r="EL48766" s="325"/>
    </row>
    <row r="48767" spans="56:142" x14ac:dyDescent="0.2">
      <c r="BD48767" s="325"/>
      <c r="EL48767" s="325"/>
    </row>
    <row r="48768" spans="56:142" x14ac:dyDescent="0.2">
      <c r="BD48768" s="325"/>
      <c r="EL48768" s="325"/>
    </row>
    <row r="48769" spans="56:142" x14ac:dyDescent="0.2">
      <c r="BD48769" s="325"/>
      <c r="EL48769" s="325"/>
    </row>
    <row r="48770" spans="56:142" x14ac:dyDescent="0.2">
      <c r="BD48770" s="325"/>
      <c r="EL48770" s="325"/>
    </row>
    <row r="48771" spans="56:142" x14ac:dyDescent="0.2">
      <c r="BD48771" s="325"/>
      <c r="EL48771" s="325"/>
    </row>
    <row r="48772" spans="56:142" x14ac:dyDescent="0.2">
      <c r="BD48772" s="325"/>
      <c r="EL48772" s="325"/>
    </row>
    <row r="48773" spans="56:142" x14ac:dyDescent="0.2">
      <c r="BD48773" s="325"/>
      <c r="EL48773" s="325"/>
    </row>
    <row r="48774" spans="56:142" x14ac:dyDescent="0.2">
      <c r="BD48774" s="325"/>
      <c r="EL48774" s="325"/>
    </row>
    <row r="48775" spans="56:142" x14ac:dyDescent="0.2">
      <c r="BD48775" s="325"/>
      <c r="EL48775" s="325"/>
    </row>
    <row r="48776" spans="56:142" x14ac:dyDescent="0.2">
      <c r="BD48776" s="325"/>
      <c r="EL48776" s="325"/>
    </row>
    <row r="48777" spans="56:142" x14ac:dyDescent="0.2">
      <c r="BD48777" s="325"/>
      <c r="EL48777" s="325"/>
    </row>
    <row r="48778" spans="56:142" x14ac:dyDescent="0.2">
      <c r="BD48778" s="325"/>
      <c r="EL48778" s="325"/>
    </row>
    <row r="48779" spans="56:142" x14ac:dyDescent="0.2">
      <c r="BD48779" s="325"/>
      <c r="EL48779" s="325"/>
    </row>
    <row r="48780" spans="56:142" x14ac:dyDescent="0.2">
      <c r="BD48780" s="325"/>
      <c r="EL48780" s="325"/>
    </row>
    <row r="48781" spans="56:142" x14ac:dyDescent="0.2">
      <c r="BD48781" s="325"/>
      <c r="EL48781" s="325"/>
    </row>
    <row r="48782" spans="56:142" x14ac:dyDescent="0.2">
      <c r="BD48782" s="325"/>
      <c r="EL48782" s="325"/>
    </row>
    <row r="48783" spans="56:142" x14ac:dyDescent="0.2">
      <c r="BD48783" s="325"/>
      <c r="EL48783" s="325"/>
    </row>
    <row r="48784" spans="56:142" x14ac:dyDescent="0.2">
      <c r="BD48784" s="325"/>
      <c r="EL48784" s="325"/>
    </row>
    <row r="48785" spans="56:142" x14ac:dyDescent="0.2">
      <c r="BD48785" s="325"/>
      <c r="EL48785" s="325"/>
    </row>
    <row r="48786" spans="56:142" x14ac:dyDescent="0.2">
      <c r="BD48786" s="325"/>
      <c r="EL48786" s="325"/>
    </row>
    <row r="48787" spans="56:142" x14ac:dyDescent="0.2">
      <c r="BD48787" s="325"/>
      <c r="EL48787" s="325"/>
    </row>
    <row r="48788" spans="56:142" x14ac:dyDescent="0.2">
      <c r="BD48788" s="325"/>
      <c r="EL48788" s="325"/>
    </row>
    <row r="48789" spans="56:142" x14ac:dyDescent="0.2">
      <c r="BD48789" s="325"/>
      <c r="EL48789" s="325"/>
    </row>
    <row r="48790" spans="56:142" x14ac:dyDescent="0.2">
      <c r="BD48790" s="325"/>
      <c r="EL48790" s="325"/>
    </row>
    <row r="48791" spans="56:142" x14ac:dyDescent="0.2">
      <c r="BD48791" s="325"/>
      <c r="EL48791" s="325"/>
    </row>
    <row r="48792" spans="56:142" x14ac:dyDescent="0.2">
      <c r="BD48792" s="325"/>
      <c r="EL48792" s="325"/>
    </row>
    <row r="48793" spans="56:142" x14ac:dyDescent="0.2">
      <c r="BD48793" s="325"/>
      <c r="EL48793" s="325"/>
    </row>
    <row r="48794" spans="56:142" x14ac:dyDescent="0.2">
      <c r="BD48794" s="325"/>
      <c r="EL48794" s="325"/>
    </row>
    <row r="48795" spans="56:142" x14ac:dyDescent="0.2">
      <c r="BD48795" s="325"/>
      <c r="EL48795" s="325"/>
    </row>
    <row r="48796" spans="56:142" x14ac:dyDescent="0.2">
      <c r="BD48796" s="325"/>
      <c r="EL48796" s="325"/>
    </row>
    <row r="48797" spans="56:142" x14ac:dyDescent="0.2">
      <c r="BD48797" s="325"/>
      <c r="EL48797" s="325"/>
    </row>
    <row r="48798" spans="56:142" x14ac:dyDescent="0.2">
      <c r="BD48798" s="325"/>
      <c r="EL48798" s="325"/>
    </row>
    <row r="48799" spans="56:142" x14ac:dyDescent="0.2">
      <c r="BD48799" s="325"/>
      <c r="EL48799" s="325"/>
    </row>
    <row r="48800" spans="56:142" x14ac:dyDescent="0.2">
      <c r="BD48800" s="325"/>
      <c r="EL48800" s="325"/>
    </row>
    <row r="48801" spans="56:142" x14ac:dyDescent="0.2">
      <c r="BD48801" s="325"/>
      <c r="EL48801" s="325"/>
    </row>
    <row r="48802" spans="56:142" x14ac:dyDescent="0.2">
      <c r="BD48802" s="325"/>
      <c r="EL48802" s="325"/>
    </row>
    <row r="48803" spans="56:142" x14ac:dyDescent="0.2">
      <c r="BD48803" s="325"/>
      <c r="EL48803" s="325"/>
    </row>
    <row r="48804" spans="56:142" x14ac:dyDescent="0.2">
      <c r="BD48804" s="325"/>
      <c r="EL48804" s="325"/>
    </row>
    <row r="48805" spans="56:142" x14ac:dyDescent="0.2">
      <c r="BD48805" s="325"/>
      <c r="EL48805" s="325"/>
    </row>
    <row r="48806" spans="56:142" x14ac:dyDescent="0.2">
      <c r="BD48806" s="325"/>
      <c r="EL48806" s="325"/>
    </row>
    <row r="48807" spans="56:142" x14ac:dyDescent="0.2">
      <c r="BD48807" s="325"/>
      <c r="EL48807" s="325"/>
    </row>
    <row r="48808" spans="56:142" x14ac:dyDescent="0.2">
      <c r="BD48808" s="325"/>
      <c r="EL48808" s="325"/>
    </row>
    <row r="48809" spans="56:142" x14ac:dyDescent="0.2">
      <c r="BD48809" s="325"/>
      <c r="EL48809" s="325"/>
    </row>
    <row r="48810" spans="56:142" x14ac:dyDescent="0.2">
      <c r="BD48810" s="325"/>
      <c r="EL48810" s="325"/>
    </row>
    <row r="48811" spans="56:142" x14ac:dyDescent="0.2">
      <c r="BD48811" s="325"/>
      <c r="EL48811" s="325"/>
    </row>
    <row r="48812" spans="56:142" x14ac:dyDescent="0.2">
      <c r="BD48812" s="325"/>
      <c r="EL48812" s="325"/>
    </row>
    <row r="48813" spans="56:142" x14ac:dyDescent="0.2">
      <c r="BD48813" s="325"/>
      <c r="EL48813" s="325"/>
    </row>
    <row r="48814" spans="56:142" x14ac:dyDescent="0.2">
      <c r="BD48814" s="325"/>
      <c r="EL48814" s="325"/>
    </row>
    <row r="48815" spans="56:142" x14ac:dyDescent="0.2">
      <c r="BD48815" s="325"/>
      <c r="EL48815" s="325"/>
    </row>
    <row r="48816" spans="56:142" x14ac:dyDescent="0.2">
      <c r="BD48816" s="325"/>
      <c r="EL48816" s="325"/>
    </row>
    <row r="48817" spans="56:142" x14ac:dyDescent="0.2">
      <c r="BD48817" s="325"/>
      <c r="EL48817" s="325"/>
    </row>
    <row r="48818" spans="56:142" x14ac:dyDescent="0.2">
      <c r="BD48818" s="325"/>
      <c r="EL48818" s="325"/>
    </row>
    <row r="48819" spans="56:142" x14ac:dyDescent="0.2">
      <c r="BD48819" s="325"/>
      <c r="EL48819" s="325"/>
    </row>
    <row r="48820" spans="56:142" x14ac:dyDescent="0.2">
      <c r="BD48820" s="325"/>
      <c r="EL48820" s="325"/>
    </row>
    <row r="48821" spans="56:142" x14ac:dyDescent="0.2">
      <c r="BD48821" s="325"/>
      <c r="EL48821" s="325"/>
    </row>
    <row r="48822" spans="56:142" x14ac:dyDescent="0.2">
      <c r="BD48822" s="325"/>
      <c r="EL48822" s="325"/>
    </row>
    <row r="48823" spans="56:142" x14ac:dyDescent="0.2">
      <c r="BD48823" s="325"/>
      <c r="EL48823" s="325"/>
    </row>
    <row r="48824" spans="56:142" x14ac:dyDescent="0.2">
      <c r="BD48824" s="325"/>
      <c r="EL48824" s="325"/>
    </row>
    <row r="48825" spans="56:142" x14ac:dyDescent="0.2">
      <c r="BD48825" s="325"/>
      <c r="EL48825" s="325"/>
    </row>
    <row r="48826" spans="56:142" x14ac:dyDescent="0.2">
      <c r="BD48826" s="325"/>
      <c r="EL48826" s="325"/>
    </row>
    <row r="48827" spans="56:142" x14ac:dyDescent="0.2">
      <c r="BD48827" s="325"/>
      <c r="EL48827" s="325"/>
    </row>
    <row r="48828" spans="56:142" x14ac:dyDescent="0.2">
      <c r="BD48828" s="325"/>
      <c r="EL48828" s="325"/>
    </row>
    <row r="48829" spans="56:142" x14ac:dyDescent="0.2">
      <c r="BD48829" s="325"/>
      <c r="EL48829" s="325"/>
    </row>
    <row r="48830" spans="56:142" x14ac:dyDescent="0.2">
      <c r="BD48830" s="325"/>
      <c r="EL48830" s="325"/>
    </row>
    <row r="48831" spans="56:142" x14ac:dyDescent="0.2">
      <c r="BD48831" s="325"/>
      <c r="EL48831" s="325"/>
    </row>
    <row r="48832" spans="56:142" x14ac:dyDescent="0.2">
      <c r="BD48832" s="325"/>
      <c r="EL48832" s="325"/>
    </row>
    <row r="48833" spans="56:142" x14ac:dyDescent="0.2">
      <c r="BD48833" s="325"/>
      <c r="EL48833" s="325"/>
    </row>
    <row r="48834" spans="56:142" x14ac:dyDescent="0.2">
      <c r="BD48834" s="325"/>
      <c r="EL48834" s="325"/>
    </row>
    <row r="48835" spans="56:142" x14ac:dyDescent="0.2">
      <c r="BD48835" s="325"/>
      <c r="EL48835" s="325"/>
    </row>
    <row r="48836" spans="56:142" x14ac:dyDescent="0.2">
      <c r="BD48836" s="325"/>
      <c r="EL48836" s="325"/>
    </row>
    <row r="48837" spans="56:142" x14ac:dyDescent="0.2">
      <c r="BD48837" s="325"/>
      <c r="EL48837" s="325"/>
    </row>
    <row r="48838" spans="56:142" x14ac:dyDescent="0.2">
      <c r="BD48838" s="325"/>
      <c r="EL48838" s="325"/>
    </row>
    <row r="48839" spans="56:142" x14ac:dyDescent="0.2">
      <c r="BD48839" s="325"/>
      <c r="EL48839" s="325"/>
    </row>
    <row r="48840" spans="56:142" x14ac:dyDescent="0.2">
      <c r="BD48840" s="325"/>
      <c r="EL48840" s="325"/>
    </row>
    <row r="48841" spans="56:142" x14ac:dyDescent="0.2">
      <c r="BD48841" s="325"/>
      <c r="EL48841" s="325"/>
    </row>
    <row r="48842" spans="56:142" x14ac:dyDescent="0.2">
      <c r="BD48842" s="325"/>
      <c r="EL48842" s="325"/>
    </row>
    <row r="48843" spans="56:142" x14ac:dyDescent="0.2">
      <c r="BD48843" s="325"/>
      <c r="EL48843" s="325"/>
    </row>
    <row r="48844" spans="56:142" x14ac:dyDescent="0.2">
      <c r="BD48844" s="325"/>
      <c r="EL48844" s="325"/>
    </row>
    <row r="48845" spans="56:142" x14ac:dyDescent="0.2">
      <c r="BD48845" s="325"/>
      <c r="EL48845" s="325"/>
    </row>
    <row r="48846" spans="56:142" x14ac:dyDescent="0.2">
      <c r="BD48846" s="325"/>
      <c r="EL48846" s="325"/>
    </row>
    <row r="48847" spans="56:142" x14ac:dyDescent="0.2">
      <c r="BD48847" s="325"/>
      <c r="EL48847" s="325"/>
    </row>
    <row r="48848" spans="56:142" x14ac:dyDescent="0.2">
      <c r="BD48848" s="325"/>
      <c r="EL48848" s="325"/>
    </row>
    <row r="48849" spans="56:142" x14ac:dyDescent="0.2">
      <c r="BD48849" s="325"/>
      <c r="EL48849" s="325"/>
    </row>
    <row r="48850" spans="56:142" x14ac:dyDescent="0.2">
      <c r="BD48850" s="325"/>
      <c r="EL48850" s="325"/>
    </row>
    <row r="48851" spans="56:142" x14ac:dyDescent="0.2">
      <c r="BD48851" s="325"/>
      <c r="EL48851" s="325"/>
    </row>
    <row r="48852" spans="56:142" x14ac:dyDescent="0.2">
      <c r="BD48852" s="325"/>
      <c r="EL48852" s="325"/>
    </row>
    <row r="48853" spans="56:142" x14ac:dyDescent="0.2">
      <c r="BD48853" s="325"/>
      <c r="EL48853" s="325"/>
    </row>
    <row r="48854" spans="56:142" x14ac:dyDescent="0.2">
      <c r="BD48854" s="325"/>
      <c r="EL48854" s="325"/>
    </row>
    <row r="48855" spans="56:142" x14ac:dyDescent="0.2">
      <c r="BD48855" s="325"/>
      <c r="EL48855" s="325"/>
    </row>
    <row r="48856" spans="56:142" x14ac:dyDescent="0.2">
      <c r="BD48856" s="325"/>
      <c r="EL48856" s="325"/>
    </row>
    <row r="48857" spans="56:142" x14ac:dyDescent="0.2">
      <c r="BD48857" s="325"/>
      <c r="EL48857" s="325"/>
    </row>
    <row r="48858" spans="56:142" x14ac:dyDescent="0.2">
      <c r="BD48858" s="325"/>
      <c r="EL48858" s="325"/>
    </row>
    <row r="48859" spans="56:142" x14ac:dyDescent="0.2">
      <c r="BD48859" s="325"/>
      <c r="EL48859" s="325"/>
    </row>
    <row r="48860" spans="56:142" x14ac:dyDescent="0.2">
      <c r="BD48860" s="325"/>
      <c r="EL48860" s="325"/>
    </row>
    <row r="48861" spans="56:142" x14ac:dyDescent="0.2">
      <c r="BD48861" s="325"/>
      <c r="EL48861" s="325"/>
    </row>
    <row r="48862" spans="56:142" x14ac:dyDescent="0.2">
      <c r="BD48862" s="325"/>
      <c r="EL48862" s="325"/>
    </row>
    <row r="48863" spans="56:142" x14ac:dyDescent="0.2">
      <c r="BD48863" s="325"/>
      <c r="EL48863" s="325"/>
    </row>
    <row r="48864" spans="56:142" x14ac:dyDescent="0.2">
      <c r="BD48864" s="325"/>
      <c r="EL48864" s="325"/>
    </row>
    <row r="48865" spans="56:142" x14ac:dyDescent="0.2">
      <c r="BD48865" s="325"/>
      <c r="EL48865" s="325"/>
    </row>
    <row r="48866" spans="56:142" x14ac:dyDescent="0.2">
      <c r="BD48866" s="325"/>
      <c r="EL48866" s="325"/>
    </row>
    <row r="48867" spans="56:142" x14ac:dyDescent="0.2">
      <c r="BD48867" s="325"/>
      <c r="EL48867" s="325"/>
    </row>
    <row r="48868" spans="56:142" x14ac:dyDescent="0.2">
      <c r="BD48868" s="325"/>
      <c r="EL48868" s="325"/>
    </row>
    <row r="48869" spans="56:142" x14ac:dyDescent="0.2">
      <c r="BD48869" s="325"/>
      <c r="EL48869" s="325"/>
    </row>
    <row r="48870" spans="56:142" x14ac:dyDescent="0.2">
      <c r="BD48870" s="325"/>
      <c r="EL48870" s="325"/>
    </row>
    <row r="48871" spans="56:142" x14ac:dyDescent="0.2">
      <c r="BD48871" s="325"/>
      <c r="EL48871" s="325"/>
    </row>
    <row r="48872" spans="56:142" x14ac:dyDescent="0.2">
      <c r="BD48872" s="325"/>
      <c r="EL48872" s="325"/>
    </row>
    <row r="48873" spans="56:142" x14ac:dyDescent="0.2">
      <c r="BD48873" s="325"/>
      <c r="EL48873" s="325"/>
    </row>
    <row r="48874" spans="56:142" x14ac:dyDescent="0.2">
      <c r="BD48874" s="325"/>
      <c r="EL48874" s="325"/>
    </row>
    <row r="48875" spans="56:142" x14ac:dyDescent="0.2">
      <c r="BD48875" s="325"/>
      <c r="EL48875" s="325"/>
    </row>
    <row r="48876" spans="56:142" x14ac:dyDescent="0.2">
      <c r="BD48876" s="325"/>
      <c r="EL48876" s="325"/>
    </row>
    <row r="48877" spans="56:142" x14ac:dyDescent="0.2">
      <c r="BD48877" s="325"/>
      <c r="EL48877" s="325"/>
    </row>
    <row r="48878" spans="56:142" x14ac:dyDescent="0.2">
      <c r="BD48878" s="325"/>
      <c r="EL48878" s="325"/>
    </row>
    <row r="48879" spans="56:142" x14ac:dyDescent="0.2">
      <c r="BD48879" s="325"/>
      <c r="EL48879" s="325"/>
    </row>
    <row r="48880" spans="56:142" x14ac:dyDescent="0.2">
      <c r="BD48880" s="325"/>
      <c r="EL48880" s="325"/>
    </row>
    <row r="48881" spans="56:142" x14ac:dyDescent="0.2">
      <c r="BD48881" s="325"/>
      <c r="EL48881" s="325"/>
    </row>
    <row r="48882" spans="56:142" x14ac:dyDescent="0.2">
      <c r="BD48882" s="325"/>
      <c r="EL48882" s="325"/>
    </row>
    <row r="48883" spans="56:142" x14ac:dyDescent="0.2">
      <c r="BD48883" s="325"/>
      <c r="EL48883" s="325"/>
    </row>
    <row r="48884" spans="56:142" x14ac:dyDescent="0.2">
      <c r="BD48884" s="325"/>
      <c r="EL48884" s="325"/>
    </row>
    <row r="48885" spans="56:142" x14ac:dyDescent="0.2">
      <c r="BD48885" s="325"/>
      <c r="EL48885" s="325"/>
    </row>
    <row r="48886" spans="56:142" x14ac:dyDescent="0.2">
      <c r="BD48886" s="325"/>
      <c r="EL48886" s="325"/>
    </row>
    <row r="48887" spans="56:142" x14ac:dyDescent="0.2">
      <c r="BD48887" s="325"/>
      <c r="EL48887" s="325"/>
    </row>
    <row r="48888" spans="56:142" x14ac:dyDescent="0.2">
      <c r="BD48888" s="325"/>
      <c r="EL48888" s="325"/>
    </row>
    <row r="48889" spans="56:142" x14ac:dyDescent="0.2">
      <c r="BD48889" s="325"/>
      <c r="EL48889" s="325"/>
    </row>
    <row r="48890" spans="56:142" x14ac:dyDescent="0.2">
      <c r="BD48890" s="325"/>
      <c r="EL48890" s="325"/>
    </row>
    <row r="48891" spans="56:142" x14ac:dyDescent="0.2">
      <c r="BD48891" s="325"/>
      <c r="EL48891" s="325"/>
    </row>
    <row r="48892" spans="56:142" x14ac:dyDescent="0.2">
      <c r="BD48892" s="325"/>
      <c r="EL48892" s="325"/>
    </row>
    <row r="48893" spans="56:142" x14ac:dyDescent="0.2">
      <c r="BD48893" s="325"/>
      <c r="EL48893" s="325"/>
    </row>
    <row r="48894" spans="56:142" x14ac:dyDescent="0.2">
      <c r="BD48894" s="325"/>
      <c r="EL48894" s="325"/>
    </row>
    <row r="48895" spans="56:142" x14ac:dyDescent="0.2">
      <c r="BD48895" s="325"/>
      <c r="EL48895" s="325"/>
    </row>
    <row r="48896" spans="56:142" x14ac:dyDescent="0.2">
      <c r="BD48896" s="325"/>
      <c r="EL48896" s="325"/>
    </row>
    <row r="48897" spans="56:142" x14ac:dyDescent="0.2">
      <c r="BD48897" s="325"/>
      <c r="EL48897" s="325"/>
    </row>
    <row r="48898" spans="56:142" x14ac:dyDescent="0.2">
      <c r="BD48898" s="325"/>
      <c r="EL48898" s="325"/>
    </row>
    <row r="48899" spans="56:142" x14ac:dyDescent="0.2">
      <c r="BD48899" s="325"/>
      <c r="EL48899" s="325"/>
    </row>
    <row r="48900" spans="56:142" x14ac:dyDescent="0.2">
      <c r="BD48900" s="325"/>
      <c r="EL48900" s="325"/>
    </row>
    <row r="48901" spans="56:142" x14ac:dyDescent="0.2">
      <c r="BD48901" s="325"/>
      <c r="EL48901" s="325"/>
    </row>
    <row r="48902" spans="56:142" x14ac:dyDescent="0.2">
      <c r="BD48902" s="325"/>
      <c r="EL48902" s="325"/>
    </row>
    <row r="48903" spans="56:142" x14ac:dyDescent="0.2">
      <c r="BD48903" s="325"/>
      <c r="EL48903" s="325"/>
    </row>
    <row r="48904" spans="56:142" x14ac:dyDescent="0.2">
      <c r="BD48904" s="325"/>
      <c r="EL48904" s="325"/>
    </row>
    <row r="48905" spans="56:142" x14ac:dyDescent="0.2">
      <c r="BD48905" s="325"/>
      <c r="EL48905" s="325"/>
    </row>
    <row r="48906" spans="56:142" x14ac:dyDescent="0.2">
      <c r="BD48906" s="325"/>
      <c r="EL48906" s="325"/>
    </row>
    <row r="48907" spans="56:142" x14ac:dyDescent="0.2">
      <c r="BD48907" s="325"/>
      <c r="EL48907" s="325"/>
    </row>
    <row r="48908" spans="56:142" x14ac:dyDescent="0.2">
      <c r="BD48908" s="325"/>
      <c r="EL48908" s="325"/>
    </row>
    <row r="48909" spans="56:142" x14ac:dyDescent="0.2">
      <c r="BD48909" s="325"/>
      <c r="EL48909" s="325"/>
    </row>
    <row r="48910" spans="56:142" x14ac:dyDescent="0.2">
      <c r="BD48910" s="325"/>
      <c r="EL48910" s="325"/>
    </row>
    <row r="48911" spans="56:142" x14ac:dyDescent="0.2">
      <c r="BD48911" s="325"/>
      <c r="EL48911" s="325"/>
    </row>
    <row r="48912" spans="56:142" x14ac:dyDescent="0.2">
      <c r="BD48912" s="325"/>
      <c r="EL48912" s="325"/>
    </row>
    <row r="48913" spans="56:142" x14ac:dyDescent="0.2">
      <c r="BD48913" s="325"/>
      <c r="EL48913" s="325"/>
    </row>
    <row r="48914" spans="56:142" x14ac:dyDescent="0.2">
      <c r="BD48914" s="325"/>
      <c r="EL48914" s="325"/>
    </row>
    <row r="48915" spans="56:142" x14ac:dyDescent="0.2">
      <c r="BD48915" s="325"/>
      <c r="EL48915" s="325"/>
    </row>
    <row r="48916" spans="56:142" x14ac:dyDescent="0.2">
      <c r="BD48916" s="325"/>
      <c r="EL48916" s="325"/>
    </row>
    <row r="48917" spans="56:142" x14ac:dyDescent="0.2">
      <c r="BD48917" s="325"/>
      <c r="EL48917" s="325"/>
    </row>
    <row r="48918" spans="56:142" x14ac:dyDescent="0.2">
      <c r="BD48918" s="325"/>
      <c r="EL48918" s="325"/>
    </row>
    <row r="48919" spans="56:142" x14ac:dyDescent="0.2">
      <c r="BD48919" s="325"/>
      <c r="EL48919" s="325"/>
    </row>
    <row r="48920" spans="56:142" x14ac:dyDescent="0.2">
      <c r="BD48920" s="325"/>
      <c r="EL48920" s="325"/>
    </row>
    <row r="48921" spans="56:142" x14ac:dyDescent="0.2">
      <c r="BD48921" s="325"/>
      <c r="EL48921" s="325"/>
    </row>
    <row r="48922" spans="56:142" x14ac:dyDescent="0.2">
      <c r="BD48922" s="325"/>
      <c r="EL48922" s="325"/>
    </row>
    <row r="48923" spans="56:142" x14ac:dyDescent="0.2">
      <c r="BD48923" s="325"/>
      <c r="EL48923" s="325"/>
    </row>
    <row r="48924" spans="56:142" x14ac:dyDescent="0.2">
      <c r="BD48924" s="325"/>
      <c r="EL48924" s="325"/>
    </row>
    <row r="48925" spans="56:142" x14ac:dyDescent="0.2">
      <c r="BD48925" s="325"/>
      <c r="EL48925" s="325"/>
    </row>
    <row r="48926" spans="56:142" x14ac:dyDescent="0.2">
      <c r="BD48926" s="325"/>
      <c r="EL48926" s="325"/>
    </row>
    <row r="48927" spans="56:142" x14ac:dyDescent="0.2">
      <c r="BD48927" s="325"/>
      <c r="EL48927" s="325"/>
    </row>
    <row r="48928" spans="56:142" x14ac:dyDescent="0.2">
      <c r="BD48928" s="325"/>
      <c r="EL48928" s="325"/>
    </row>
    <row r="48929" spans="56:142" x14ac:dyDescent="0.2">
      <c r="BD48929" s="325"/>
      <c r="EL48929" s="325"/>
    </row>
    <row r="48930" spans="56:142" x14ac:dyDescent="0.2">
      <c r="BD48930" s="325"/>
      <c r="EL48930" s="325"/>
    </row>
    <row r="48931" spans="56:142" x14ac:dyDescent="0.2">
      <c r="BD48931" s="325"/>
      <c r="EL48931" s="325"/>
    </row>
    <row r="48932" spans="56:142" x14ac:dyDescent="0.2">
      <c r="BD48932" s="325"/>
      <c r="EL48932" s="325"/>
    </row>
    <row r="48933" spans="56:142" x14ac:dyDescent="0.2">
      <c r="BD48933" s="325"/>
      <c r="EL48933" s="325"/>
    </row>
    <row r="48934" spans="56:142" x14ac:dyDescent="0.2">
      <c r="BD48934" s="325"/>
      <c r="EL48934" s="325"/>
    </row>
    <row r="48935" spans="56:142" x14ac:dyDescent="0.2">
      <c r="BD48935" s="325"/>
      <c r="EL48935" s="325"/>
    </row>
    <row r="48936" spans="56:142" x14ac:dyDescent="0.2">
      <c r="BD48936" s="325"/>
      <c r="EL48936" s="325"/>
    </row>
    <row r="48937" spans="56:142" x14ac:dyDescent="0.2">
      <c r="BD48937" s="325"/>
      <c r="EL48937" s="325"/>
    </row>
    <row r="48938" spans="56:142" x14ac:dyDescent="0.2">
      <c r="BD48938" s="325"/>
      <c r="EL48938" s="325"/>
    </row>
    <row r="48939" spans="56:142" x14ac:dyDescent="0.2">
      <c r="BD48939" s="325"/>
      <c r="EL48939" s="325"/>
    </row>
    <row r="48940" spans="56:142" x14ac:dyDescent="0.2">
      <c r="BD48940" s="325"/>
      <c r="EL48940" s="325"/>
    </row>
    <row r="48941" spans="56:142" x14ac:dyDescent="0.2">
      <c r="BD48941" s="325"/>
      <c r="EL48941" s="325"/>
    </row>
    <row r="48942" spans="56:142" x14ac:dyDescent="0.2">
      <c r="BD48942" s="325"/>
      <c r="EL48942" s="325"/>
    </row>
    <row r="48943" spans="56:142" x14ac:dyDescent="0.2">
      <c r="BD48943" s="325"/>
      <c r="EL48943" s="325"/>
    </row>
    <row r="48944" spans="56:142" x14ac:dyDescent="0.2">
      <c r="BD48944" s="325"/>
      <c r="EL48944" s="325"/>
    </row>
    <row r="48945" spans="56:142" x14ac:dyDescent="0.2">
      <c r="BD48945" s="325"/>
      <c r="EL48945" s="325"/>
    </row>
    <row r="48946" spans="56:142" x14ac:dyDescent="0.2">
      <c r="BD48946" s="325"/>
      <c r="EL48946" s="325"/>
    </row>
    <row r="48947" spans="56:142" x14ac:dyDescent="0.2">
      <c r="BD48947" s="325"/>
      <c r="EL48947" s="325"/>
    </row>
    <row r="48948" spans="56:142" x14ac:dyDescent="0.2">
      <c r="BD48948" s="325"/>
      <c r="EL48948" s="325"/>
    </row>
    <row r="48949" spans="56:142" x14ac:dyDescent="0.2">
      <c r="BD48949" s="325"/>
      <c r="EL48949" s="325"/>
    </row>
    <row r="48950" spans="56:142" x14ac:dyDescent="0.2">
      <c r="BD48950" s="325"/>
      <c r="EL48950" s="325"/>
    </row>
    <row r="48951" spans="56:142" x14ac:dyDescent="0.2">
      <c r="BD48951" s="325"/>
      <c r="EL48951" s="325"/>
    </row>
    <row r="48952" spans="56:142" x14ac:dyDescent="0.2">
      <c r="BD48952" s="325"/>
      <c r="EL48952" s="325"/>
    </row>
    <row r="48953" spans="56:142" x14ac:dyDescent="0.2">
      <c r="BD48953" s="325"/>
      <c r="EL48953" s="325"/>
    </row>
    <row r="48954" spans="56:142" x14ac:dyDescent="0.2">
      <c r="BD48954" s="325"/>
      <c r="EL48954" s="325"/>
    </row>
    <row r="48955" spans="56:142" x14ac:dyDescent="0.2">
      <c r="BD48955" s="325"/>
      <c r="EL48955" s="325"/>
    </row>
    <row r="48956" spans="56:142" x14ac:dyDescent="0.2">
      <c r="BD48956" s="325"/>
      <c r="EL48956" s="325"/>
    </row>
    <row r="48957" spans="56:142" x14ac:dyDescent="0.2">
      <c r="BD48957" s="325"/>
      <c r="EL48957" s="325"/>
    </row>
    <row r="48958" spans="56:142" x14ac:dyDescent="0.2">
      <c r="BD48958" s="325"/>
      <c r="EL48958" s="325"/>
    </row>
    <row r="48959" spans="56:142" x14ac:dyDescent="0.2">
      <c r="BD48959" s="325"/>
      <c r="EL48959" s="325"/>
    </row>
    <row r="48960" spans="56:142" x14ac:dyDescent="0.2">
      <c r="BD48960" s="325"/>
      <c r="EL48960" s="325"/>
    </row>
    <row r="48961" spans="56:142" x14ac:dyDescent="0.2">
      <c r="BD48961" s="325"/>
      <c r="EL48961" s="325"/>
    </row>
    <row r="48962" spans="56:142" x14ac:dyDescent="0.2">
      <c r="BD48962" s="325"/>
      <c r="EL48962" s="325"/>
    </row>
    <row r="48963" spans="56:142" x14ac:dyDescent="0.2">
      <c r="BD48963" s="325"/>
      <c r="EL48963" s="325"/>
    </row>
    <row r="48964" spans="56:142" x14ac:dyDescent="0.2">
      <c r="BD48964" s="325"/>
      <c r="EL48964" s="325"/>
    </row>
    <row r="48965" spans="56:142" x14ac:dyDescent="0.2">
      <c r="BD48965" s="325"/>
      <c r="EL48965" s="325"/>
    </row>
    <row r="48966" spans="56:142" x14ac:dyDescent="0.2">
      <c r="BD48966" s="325"/>
      <c r="EL48966" s="325"/>
    </row>
    <row r="48967" spans="56:142" x14ac:dyDescent="0.2">
      <c r="BD48967" s="325"/>
      <c r="EL48967" s="325"/>
    </row>
    <row r="48968" spans="56:142" x14ac:dyDescent="0.2">
      <c r="BD48968" s="325"/>
      <c r="EL48968" s="325"/>
    </row>
    <row r="48969" spans="56:142" x14ac:dyDescent="0.2">
      <c r="BD48969" s="325"/>
      <c r="EL48969" s="325"/>
    </row>
    <row r="48970" spans="56:142" x14ac:dyDescent="0.2">
      <c r="BD48970" s="325"/>
      <c r="EL48970" s="325"/>
    </row>
    <row r="48971" spans="56:142" x14ac:dyDescent="0.2">
      <c r="BD48971" s="325"/>
      <c r="EL48971" s="325"/>
    </row>
    <row r="48972" spans="56:142" x14ac:dyDescent="0.2">
      <c r="BD48972" s="325"/>
      <c r="EL48972" s="325"/>
    </row>
    <row r="48973" spans="56:142" x14ac:dyDescent="0.2">
      <c r="BD48973" s="325"/>
      <c r="EL48973" s="325"/>
    </row>
    <row r="48974" spans="56:142" x14ac:dyDescent="0.2">
      <c r="BD48974" s="325"/>
      <c r="EL48974" s="325"/>
    </row>
    <row r="48975" spans="56:142" x14ac:dyDescent="0.2">
      <c r="BD48975" s="325"/>
      <c r="EL48975" s="325"/>
    </row>
    <row r="48976" spans="56:142" x14ac:dyDescent="0.2">
      <c r="BD48976" s="325"/>
      <c r="EL48976" s="325"/>
    </row>
    <row r="48977" spans="56:142" x14ac:dyDescent="0.2">
      <c r="BD48977" s="325"/>
      <c r="EL48977" s="325"/>
    </row>
    <row r="48978" spans="56:142" x14ac:dyDescent="0.2">
      <c r="BD48978" s="325"/>
      <c r="EL48978" s="325"/>
    </row>
    <row r="48979" spans="56:142" x14ac:dyDescent="0.2">
      <c r="BD48979" s="325"/>
      <c r="EL48979" s="325"/>
    </row>
    <row r="48980" spans="56:142" x14ac:dyDescent="0.2">
      <c r="BD48980" s="325"/>
      <c r="EL48980" s="325"/>
    </row>
    <row r="48981" spans="56:142" x14ac:dyDescent="0.2">
      <c r="BD48981" s="325"/>
      <c r="EL48981" s="325"/>
    </row>
    <row r="48982" spans="56:142" x14ac:dyDescent="0.2">
      <c r="BD48982" s="325"/>
      <c r="EL48982" s="325"/>
    </row>
    <row r="48983" spans="56:142" x14ac:dyDescent="0.2">
      <c r="BD48983" s="325"/>
      <c r="EL48983" s="325"/>
    </row>
    <row r="48984" spans="56:142" x14ac:dyDescent="0.2">
      <c r="BD48984" s="325"/>
      <c r="EL48984" s="325"/>
    </row>
    <row r="48985" spans="56:142" x14ac:dyDescent="0.2">
      <c r="BD48985" s="325"/>
      <c r="EL48985" s="325"/>
    </row>
    <row r="48986" spans="56:142" x14ac:dyDescent="0.2">
      <c r="BD48986" s="325"/>
      <c r="EL48986" s="325"/>
    </row>
    <row r="48987" spans="56:142" x14ac:dyDescent="0.2">
      <c r="BD48987" s="325"/>
      <c r="EL48987" s="325"/>
    </row>
    <row r="48988" spans="56:142" x14ac:dyDescent="0.2">
      <c r="BD48988" s="325"/>
      <c r="EL48988" s="325"/>
    </row>
    <row r="48989" spans="56:142" x14ac:dyDescent="0.2">
      <c r="BD48989" s="325"/>
      <c r="EL48989" s="325"/>
    </row>
    <row r="48990" spans="56:142" x14ac:dyDescent="0.2">
      <c r="BD48990" s="325"/>
      <c r="EL48990" s="325"/>
    </row>
    <row r="48991" spans="56:142" x14ac:dyDescent="0.2">
      <c r="BD48991" s="325"/>
      <c r="EL48991" s="325"/>
    </row>
    <row r="48992" spans="56:142" x14ac:dyDescent="0.2">
      <c r="BD48992" s="325"/>
      <c r="EL48992" s="325"/>
    </row>
    <row r="48993" spans="56:142" x14ac:dyDescent="0.2">
      <c r="BD48993" s="325"/>
      <c r="EL48993" s="325"/>
    </row>
    <row r="48994" spans="56:142" x14ac:dyDescent="0.2">
      <c r="BD48994" s="325"/>
      <c r="EL48994" s="325"/>
    </row>
    <row r="48995" spans="56:142" x14ac:dyDescent="0.2">
      <c r="BD48995" s="325"/>
      <c r="EL48995" s="325"/>
    </row>
    <row r="48996" spans="56:142" x14ac:dyDescent="0.2">
      <c r="BD48996" s="325"/>
      <c r="EL48996" s="325"/>
    </row>
    <row r="48997" spans="56:142" x14ac:dyDescent="0.2">
      <c r="BD48997" s="325"/>
      <c r="EL48997" s="325"/>
    </row>
    <row r="48998" spans="56:142" x14ac:dyDescent="0.2">
      <c r="BD48998" s="325"/>
      <c r="EL48998" s="325"/>
    </row>
    <row r="48999" spans="56:142" x14ac:dyDescent="0.2">
      <c r="BD48999" s="325"/>
      <c r="EL48999" s="325"/>
    </row>
    <row r="49000" spans="56:142" x14ac:dyDescent="0.2">
      <c r="BD49000" s="325"/>
      <c r="EL49000" s="325"/>
    </row>
    <row r="49001" spans="56:142" x14ac:dyDescent="0.2">
      <c r="BD49001" s="325"/>
      <c r="EL49001" s="325"/>
    </row>
    <row r="49002" spans="56:142" x14ac:dyDescent="0.2">
      <c r="BD49002" s="325"/>
      <c r="EL49002" s="325"/>
    </row>
    <row r="49003" spans="56:142" x14ac:dyDescent="0.2">
      <c r="BD49003" s="325"/>
      <c r="EL49003" s="325"/>
    </row>
    <row r="49004" spans="56:142" x14ac:dyDescent="0.2">
      <c r="BD49004" s="325"/>
      <c r="EL49004" s="325"/>
    </row>
    <row r="49005" spans="56:142" x14ac:dyDescent="0.2">
      <c r="BD49005" s="325"/>
      <c r="EL49005" s="325"/>
    </row>
    <row r="49006" spans="56:142" x14ac:dyDescent="0.2">
      <c r="BD49006" s="325"/>
      <c r="EL49006" s="325"/>
    </row>
    <row r="49007" spans="56:142" x14ac:dyDescent="0.2">
      <c r="BD49007" s="325"/>
      <c r="EL49007" s="325"/>
    </row>
    <row r="49008" spans="56:142" x14ac:dyDescent="0.2">
      <c r="BD49008" s="325"/>
      <c r="EL49008" s="325"/>
    </row>
    <row r="49009" spans="56:142" x14ac:dyDescent="0.2">
      <c r="BD49009" s="325"/>
      <c r="EL49009" s="325"/>
    </row>
    <row r="49010" spans="56:142" x14ac:dyDescent="0.2">
      <c r="BD49010" s="325"/>
      <c r="EL49010" s="325"/>
    </row>
    <row r="49011" spans="56:142" x14ac:dyDescent="0.2">
      <c r="BD49011" s="325"/>
      <c r="EL49011" s="325"/>
    </row>
    <row r="49012" spans="56:142" x14ac:dyDescent="0.2">
      <c r="BD49012" s="325"/>
      <c r="EL49012" s="325"/>
    </row>
    <row r="49013" spans="56:142" x14ac:dyDescent="0.2">
      <c r="BD49013" s="325"/>
      <c r="EL49013" s="325"/>
    </row>
    <row r="49014" spans="56:142" x14ac:dyDescent="0.2">
      <c r="BD49014" s="325"/>
      <c r="EL49014" s="325"/>
    </row>
    <row r="49015" spans="56:142" x14ac:dyDescent="0.2">
      <c r="BD49015" s="325"/>
      <c r="EL49015" s="325"/>
    </row>
    <row r="49016" spans="56:142" x14ac:dyDescent="0.2">
      <c r="BD49016" s="325"/>
      <c r="EL49016" s="325"/>
    </row>
    <row r="49017" spans="56:142" x14ac:dyDescent="0.2">
      <c r="BD49017" s="325"/>
      <c r="EL49017" s="325"/>
    </row>
    <row r="49018" spans="56:142" x14ac:dyDescent="0.2">
      <c r="BD49018" s="325"/>
      <c r="EL49018" s="325"/>
    </row>
    <row r="49019" spans="56:142" x14ac:dyDescent="0.2">
      <c r="BD49019" s="325"/>
      <c r="EL49019" s="325"/>
    </row>
    <row r="49020" spans="56:142" x14ac:dyDescent="0.2">
      <c r="BD49020" s="325"/>
      <c r="EL49020" s="325"/>
    </row>
    <row r="49021" spans="56:142" x14ac:dyDescent="0.2">
      <c r="BD49021" s="325"/>
      <c r="EL49021" s="325"/>
    </row>
    <row r="49022" spans="56:142" x14ac:dyDescent="0.2">
      <c r="BD49022" s="325"/>
      <c r="EL49022" s="325"/>
    </row>
    <row r="49023" spans="56:142" x14ac:dyDescent="0.2">
      <c r="BD49023" s="325"/>
      <c r="EL49023" s="325"/>
    </row>
    <row r="49024" spans="56:142" x14ac:dyDescent="0.2">
      <c r="BD49024" s="325"/>
      <c r="EL49024" s="325"/>
    </row>
    <row r="49025" spans="56:142" x14ac:dyDescent="0.2">
      <c r="BD49025" s="325"/>
      <c r="EL49025" s="325"/>
    </row>
    <row r="49026" spans="56:142" x14ac:dyDescent="0.2">
      <c r="BD49026" s="325"/>
      <c r="EL49026" s="325"/>
    </row>
    <row r="49027" spans="56:142" x14ac:dyDescent="0.2">
      <c r="BD49027" s="325"/>
      <c r="EL49027" s="325"/>
    </row>
    <row r="49028" spans="56:142" x14ac:dyDescent="0.2">
      <c r="BD49028" s="325"/>
      <c r="EL49028" s="325"/>
    </row>
    <row r="49029" spans="56:142" x14ac:dyDescent="0.2">
      <c r="BD49029" s="325"/>
      <c r="EL49029" s="325"/>
    </row>
    <row r="49030" spans="56:142" x14ac:dyDescent="0.2">
      <c r="BD49030" s="325"/>
      <c r="EL49030" s="325"/>
    </row>
    <row r="49031" spans="56:142" x14ac:dyDescent="0.2">
      <c r="BD49031" s="325"/>
      <c r="EL49031" s="325"/>
    </row>
    <row r="49032" spans="56:142" x14ac:dyDescent="0.2">
      <c r="BD49032" s="325"/>
      <c r="EL49032" s="325"/>
    </row>
    <row r="49033" spans="56:142" x14ac:dyDescent="0.2">
      <c r="BD49033" s="325"/>
      <c r="EL49033" s="325"/>
    </row>
    <row r="49034" spans="56:142" x14ac:dyDescent="0.2">
      <c r="BD49034" s="325"/>
      <c r="EL49034" s="325"/>
    </row>
    <row r="49035" spans="56:142" x14ac:dyDescent="0.2">
      <c r="BD49035" s="325"/>
      <c r="EL49035" s="325"/>
    </row>
    <row r="49036" spans="56:142" x14ac:dyDescent="0.2">
      <c r="BD49036" s="325"/>
      <c r="EL49036" s="325"/>
    </row>
    <row r="49037" spans="56:142" x14ac:dyDescent="0.2">
      <c r="BD49037" s="325"/>
      <c r="EL49037" s="325"/>
    </row>
    <row r="49038" spans="56:142" x14ac:dyDescent="0.2">
      <c r="BD49038" s="325"/>
      <c r="EL49038" s="325"/>
    </row>
    <row r="49039" spans="56:142" x14ac:dyDescent="0.2">
      <c r="BD49039" s="325"/>
      <c r="EL49039" s="325"/>
    </row>
    <row r="49040" spans="56:142" x14ac:dyDescent="0.2">
      <c r="BD49040" s="325"/>
      <c r="EL49040" s="325"/>
    </row>
    <row r="49041" spans="56:142" x14ac:dyDescent="0.2">
      <c r="BD49041" s="325"/>
      <c r="EL49041" s="325"/>
    </row>
    <row r="49042" spans="56:142" x14ac:dyDescent="0.2">
      <c r="BD49042" s="325"/>
      <c r="EL49042" s="325"/>
    </row>
    <row r="49043" spans="56:142" x14ac:dyDescent="0.2">
      <c r="BD49043" s="325"/>
      <c r="EL49043" s="325"/>
    </row>
    <row r="49044" spans="56:142" x14ac:dyDescent="0.2">
      <c r="BD49044" s="325"/>
      <c r="EL49044" s="325"/>
    </row>
    <row r="49045" spans="56:142" x14ac:dyDescent="0.2">
      <c r="BD49045" s="325"/>
      <c r="EL49045" s="325"/>
    </row>
    <row r="49046" spans="56:142" x14ac:dyDescent="0.2">
      <c r="BD49046" s="325"/>
      <c r="EL49046" s="325"/>
    </row>
    <row r="49047" spans="56:142" x14ac:dyDescent="0.2">
      <c r="BD49047" s="325"/>
      <c r="EL49047" s="325"/>
    </row>
    <row r="49048" spans="56:142" x14ac:dyDescent="0.2">
      <c r="BD49048" s="325"/>
      <c r="EL49048" s="325"/>
    </row>
    <row r="49049" spans="56:142" x14ac:dyDescent="0.2">
      <c r="BD49049" s="325"/>
      <c r="EL49049" s="325"/>
    </row>
    <row r="49050" spans="56:142" x14ac:dyDescent="0.2">
      <c r="BD49050" s="325"/>
      <c r="EL49050" s="325"/>
    </row>
    <row r="49051" spans="56:142" x14ac:dyDescent="0.2">
      <c r="BD49051" s="325"/>
      <c r="EL49051" s="325"/>
    </row>
    <row r="49052" spans="56:142" x14ac:dyDescent="0.2">
      <c r="BD49052" s="325"/>
      <c r="EL49052" s="325"/>
    </row>
    <row r="49053" spans="56:142" x14ac:dyDescent="0.2">
      <c r="BD49053" s="325"/>
      <c r="EL49053" s="325"/>
    </row>
    <row r="49054" spans="56:142" x14ac:dyDescent="0.2">
      <c r="BD49054" s="325"/>
      <c r="EL49054" s="325"/>
    </row>
    <row r="49055" spans="56:142" x14ac:dyDescent="0.2">
      <c r="BD49055" s="325"/>
      <c r="EL49055" s="325"/>
    </row>
    <row r="49056" spans="56:142" x14ac:dyDescent="0.2">
      <c r="BD49056" s="325"/>
      <c r="EL49056" s="325"/>
    </row>
    <row r="49057" spans="56:142" x14ac:dyDescent="0.2">
      <c r="BD49057" s="325"/>
      <c r="EL49057" s="325"/>
    </row>
    <row r="49058" spans="56:142" x14ac:dyDescent="0.2">
      <c r="BD49058" s="325"/>
      <c r="EL49058" s="325"/>
    </row>
    <row r="49059" spans="56:142" x14ac:dyDescent="0.2">
      <c r="BD49059" s="325"/>
      <c r="EL49059" s="325"/>
    </row>
    <row r="49060" spans="56:142" x14ac:dyDescent="0.2">
      <c r="BD49060" s="325"/>
      <c r="EL49060" s="325"/>
    </row>
    <row r="49061" spans="56:142" x14ac:dyDescent="0.2">
      <c r="BD49061" s="325"/>
      <c r="EL49061" s="325"/>
    </row>
    <row r="49062" spans="56:142" x14ac:dyDescent="0.2">
      <c r="BD49062" s="325"/>
      <c r="EL49062" s="325"/>
    </row>
    <row r="49063" spans="56:142" x14ac:dyDescent="0.2">
      <c r="BD49063" s="325"/>
      <c r="EL49063" s="325"/>
    </row>
    <row r="49064" spans="56:142" x14ac:dyDescent="0.2">
      <c r="BD49064" s="325"/>
      <c r="EL49064" s="325"/>
    </row>
    <row r="49065" spans="56:142" x14ac:dyDescent="0.2">
      <c r="BD49065" s="325"/>
      <c r="EL49065" s="325"/>
    </row>
    <row r="49066" spans="56:142" x14ac:dyDescent="0.2">
      <c r="BD49066" s="325"/>
      <c r="EL49066" s="325"/>
    </row>
    <row r="49067" spans="56:142" x14ac:dyDescent="0.2">
      <c r="BD49067" s="325"/>
      <c r="EL49067" s="325"/>
    </row>
    <row r="49068" spans="56:142" x14ac:dyDescent="0.2">
      <c r="BD49068" s="325"/>
      <c r="EL49068" s="325"/>
    </row>
    <row r="49069" spans="56:142" x14ac:dyDescent="0.2">
      <c r="BD49069" s="325"/>
      <c r="EL49069" s="325"/>
    </row>
    <row r="49070" spans="56:142" x14ac:dyDescent="0.2">
      <c r="BD49070" s="325"/>
      <c r="EL49070" s="325"/>
    </row>
    <row r="49071" spans="56:142" x14ac:dyDescent="0.2">
      <c r="BD49071" s="325"/>
      <c r="EL49071" s="325"/>
    </row>
    <row r="49072" spans="56:142" x14ac:dyDescent="0.2">
      <c r="BD49072" s="325"/>
      <c r="EL49072" s="325"/>
    </row>
    <row r="49073" spans="56:142" x14ac:dyDescent="0.2">
      <c r="BD49073" s="325"/>
      <c r="EL49073" s="325"/>
    </row>
    <row r="49074" spans="56:142" x14ac:dyDescent="0.2">
      <c r="BD49074" s="325"/>
      <c r="EL49074" s="325"/>
    </row>
    <row r="49075" spans="56:142" x14ac:dyDescent="0.2">
      <c r="BD49075" s="325"/>
      <c r="EL49075" s="325"/>
    </row>
    <row r="49076" spans="56:142" x14ac:dyDescent="0.2">
      <c r="BD49076" s="325"/>
      <c r="EL49076" s="325"/>
    </row>
    <row r="49077" spans="56:142" x14ac:dyDescent="0.2">
      <c r="BD49077" s="325"/>
      <c r="EL49077" s="325"/>
    </row>
    <row r="49078" spans="56:142" x14ac:dyDescent="0.2">
      <c r="BD49078" s="325"/>
      <c r="EL49078" s="325"/>
    </row>
    <row r="49079" spans="56:142" x14ac:dyDescent="0.2">
      <c r="BD49079" s="325"/>
      <c r="EL49079" s="325"/>
    </row>
    <row r="49080" spans="56:142" x14ac:dyDescent="0.2">
      <c r="BD49080" s="325"/>
      <c r="EL49080" s="325"/>
    </row>
    <row r="49081" spans="56:142" x14ac:dyDescent="0.2">
      <c r="BD49081" s="325"/>
      <c r="EL49081" s="325"/>
    </row>
    <row r="49082" spans="56:142" x14ac:dyDescent="0.2">
      <c r="BD49082" s="325"/>
      <c r="EL49082" s="325"/>
    </row>
    <row r="49083" spans="56:142" x14ac:dyDescent="0.2">
      <c r="BD49083" s="325"/>
      <c r="EL49083" s="325"/>
    </row>
    <row r="49084" spans="56:142" x14ac:dyDescent="0.2">
      <c r="BD49084" s="325"/>
      <c r="EL49084" s="325"/>
    </row>
    <row r="49085" spans="56:142" x14ac:dyDescent="0.2">
      <c r="BD49085" s="325"/>
      <c r="EL49085" s="325"/>
    </row>
    <row r="49086" spans="56:142" x14ac:dyDescent="0.2">
      <c r="BD49086" s="325"/>
      <c r="EL49086" s="325"/>
    </row>
    <row r="49087" spans="56:142" x14ac:dyDescent="0.2">
      <c r="BD49087" s="325"/>
      <c r="EL49087" s="325"/>
    </row>
    <row r="49088" spans="56:142" x14ac:dyDescent="0.2">
      <c r="BD49088" s="325"/>
      <c r="EL49088" s="325"/>
    </row>
    <row r="49089" spans="56:142" x14ac:dyDescent="0.2">
      <c r="BD49089" s="325"/>
      <c r="EL49089" s="325"/>
    </row>
    <row r="49090" spans="56:142" x14ac:dyDescent="0.2">
      <c r="BD49090" s="325"/>
      <c r="EL49090" s="325"/>
    </row>
    <row r="49091" spans="56:142" x14ac:dyDescent="0.2">
      <c r="BD49091" s="325"/>
      <c r="EL49091" s="325"/>
    </row>
    <row r="49092" spans="56:142" x14ac:dyDescent="0.2">
      <c r="BD49092" s="325"/>
      <c r="EL49092" s="325"/>
    </row>
    <row r="49093" spans="56:142" x14ac:dyDescent="0.2">
      <c r="BD49093" s="325"/>
      <c r="EL49093" s="325"/>
    </row>
    <row r="49094" spans="56:142" x14ac:dyDescent="0.2">
      <c r="BD49094" s="325"/>
      <c r="EL49094" s="325"/>
    </row>
    <row r="49095" spans="56:142" x14ac:dyDescent="0.2">
      <c r="BD49095" s="325"/>
      <c r="EL49095" s="325"/>
    </row>
    <row r="49096" spans="56:142" x14ac:dyDescent="0.2">
      <c r="BD49096" s="325"/>
      <c r="EL49096" s="325"/>
    </row>
    <row r="49097" spans="56:142" x14ac:dyDescent="0.2">
      <c r="BD49097" s="325"/>
      <c r="EL49097" s="325"/>
    </row>
    <row r="49098" spans="56:142" x14ac:dyDescent="0.2">
      <c r="BD49098" s="325"/>
      <c r="EL49098" s="325"/>
    </row>
    <row r="49099" spans="56:142" x14ac:dyDescent="0.2">
      <c r="BD49099" s="325"/>
      <c r="EL49099" s="325"/>
    </row>
    <row r="49100" spans="56:142" x14ac:dyDescent="0.2">
      <c r="BD49100" s="325"/>
      <c r="EL49100" s="325"/>
    </row>
    <row r="49101" spans="56:142" x14ac:dyDescent="0.2">
      <c r="BD49101" s="325"/>
      <c r="EL49101" s="325"/>
    </row>
    <row r="49102" spans="56:142" x14ac:dyDescent="0.2">
      <c r="BD49102" s="325"/>
      <c r="EL49102" s="325"/>
    </row>
    <row r="49103" spans="56:142" x14ac:dyDescent="0.2">
      <c r="BD49103" s="325"/>
      <c r="EL49103" s="325"/>
    </row>
    <row r="49104" spans="56:142" x14ac:dyDescent="0.2">
      <c r="BD49104" s="325"/>
      <c r="EL49104" s="325"/>
    </row>
    <row r="49105" spans="56:142" x14ac:dyDescent="0.2">
      <c r="BD49105" s="325"/>
      <c r="EL49105" s="325"/>
    </row>
    <row r="49106" spans="56:142" x14ac:dyDescent="0.2">
      <c r="BD49106" s="325"/>
      <c r="EL49106" s="325"/>
    </row>
    <row r="49107" spans="56:142" x14ac:dyDescent="0.2">
      <c r="BD49107" s="325"/>
      <c r="EL49107" s="325"/>
    </row>
    <row r="49108" spans="56:142" x14ac:dyDescent="0.2">
      <c r="BD49108" s="325"/>
      <c r="EL49108" s="325"/>
    </row>
    <row r="49109" spans="56:142" x14ac:dyDescent="0.2">
      <c r="BD49109" s="325"/>
      <c r="EL49109" s="325"/>
    </row>
    <row r="49110" spans="56:142" x14ac:dyDescent="0.2">
      <c r="BD49110" s="325"/>
      <c r="EL49110" s="325"/>
    </row>
    <row r="49111" spans="56:142" x14ac:dyDescent="0.2">
      <c r="BD49111" s="325"/>
      <c r="EL49111" s="325"/>
    </row>
    <row r="49112" spans="56:142" x14ac:dyDescent="0.2">
      <c r="BD49112" s="325"/>
      <c r="EL49112" s="325"/>
    </row>
    <row r="49113" spans="56:142" x14ac:dyDescent="0.2">
      <c r="BD49113" s="325"/>
      <c r="EL49113" s="325"/>
    </row>
    <row r="49114" spans="56:142" x14ac:dyDescent="0.2">
      <c r="BD49114" s="325"/>
      <c r="EL49114" s="325"/>
    </row>
    <row r="49115" spans="56:142" x14ac:dyDescent="0.2">
      <c r="BD49115" s="325"/>
      <c r="EL49115" s="325"/>
    </row>
    <row r="49116" spans="56:142" x14ac:dyDescent="0.2">
      <c r="BD49116" s="325"/>
      <c r="EL49116" s="325"/>
    </row>
    <row r="49117" spans="56:142" x14ac:dyDescent="0.2">
      <c r="BD49117" s="325"/>
      <c r="EL49117" s="325"/>
    </row>
    <row r="49118" spans="56:142" x14ac:dyDescent="0.2">
      <c r="BD49118" s="325"/>
      <c r="EL49118" s="325"/>
    </row>
    <row r="49119" spans="56:142" x14ac:dyDescent="0.2">
      <c r="BD49119" s="325"/>
      <c r="EL49119" s="325"/>
    </row>
    <row r="49120" spans="56:142" x14ac:dyDescent="0.2">
      <c r="BD49120" s="325"/>
      <c r="EL49120" s="325"/>
    </row>
    <row r="49121" spans="56:142" x14ac:dyDescent="0.2">
      <c r="BD49121" s="325"/>
      <c r="EL49121" s="325"/>
    </row>
    <row r="49122" spans="56:142" x14ac:dyDescent="0.2">
      <c r="BD49122" s="325"/>
      <c r="EL49122" s="325"/>
    </row>
    <row r="49123" spans="56:142" x14ac:dyDescent="0.2">
      <c r="BD49123" s="325"/>
      <c r="EL49123" s="325"/>
    </row>
    <row r="49124" spans="56:142" x14ac:dyDescent="0.2">
      <c r="BD49124" s="325"/>
      <c r="EL49124" s="325"/>
    </row>
    <row r="49125" spans="56:142" x14ac:dyDescent="0.2">
      <c r="BD49125" s="325"/>
      <c r="EL49125" s="325"/>
    </row>
    <row r="49126" spans="56:142" x14ac:dyDescent="0.2">
      <c r="BD49126" s="325"/>
      <c r="EL49126" s="325"/>
    </row>
    <row r="49127" spans="56:142" x14ac:dyDescent="0.2">
      <c r="BD49127" s="325"/>
      <c r="EL49127" s="325"/>
    </row>
    <row r="49128" spans="56:142" x14ac:dyDescent="0.2">
      <c r="BD49128" s="325"/>
      <c r="EL49128" s="325"/>
    </row>
    <row r="49129" spans="56:142" x14ac:dyDescent="0.2">
      <c r="BD49129" s="325"/>
      <c r="EL49129" s="325"/>
    </row>
    <row r="49130" spans="56:142" x14ac:dyDescent="0.2">
      <c r="BD49130" s="325"/>
      <c r="EL49130" s="325"/>
    </row>
    <row r="49131" spans="56:142" x14ac:dyDescent="0.2">
      <c r="BD49131" s="325"/>
      <c r="EL49131" s="325"/>
    </row>
    <row r="49132" spans="56:142" x14ac:dyDescent="0.2">
      <c r="BD49132" s="325"/>
      <c r="EL49132" s="325"/>
    </row>
    <row r="49133" spans="56:142" x14ac:dyDescent="0.2">
      <c r="BD49133" s="325"/>
      <c r="EL49133" s="325"/>
    </row>
    <row r="49134" spans="56:142" x14ac:dyDescent="0.2">
      <c r="BD49134" s="325"/>
      <c r="EL49134" s="325"/>
    </row>
    <row r="49135" spans="56:142" x14ac:dyDescent="0.2">
      <c r="BD49135" s="325"/>
      <c r="EL49135" s="325"/>
    </row>
    <row r="49136" spans="56:142" x14ac:dyDescent="0.2">
      <c r="BD49136" s="325"/>
      <c r="EL49136" s="325"/>
    </row>
    <row r="49137" spans="56:142" x14ac:dyDescent="0.2">
      <c r="BD49137" s="325"/>
      <c r="EL49137" s="325"/>
    </row>
    <row r="49138" spans="56:142" x14ac:dyDescent="0.2">
      <c r="BD49138" s="325"/>
      <c r="EL49138" s="325"/>
    </row>
    <row r="49139" spans="56:142" x14ac:dyDescent="0.2">
      <c r="BD49139" s="325"/>
      <c r="EL49139" s="325"/>
    </row>
    <row r="49140" spans="56:142" x14ac:dyDescent="0.2">
      <c r="BD49140" s="325"/>
      <c r="EL49140" s="325"/>
    </row>
    <row r="49141" spans="56:142" x14ac:dyDescent="0.2">
      <c r="BD49141" s="325"/>
      <c r="EL49141" s="325"/>
    </row>
    <row r="49142" spans="56:142" x14ac:dyDescent="0.2">
      <c r="BD49142" s="325"/>
      <c r="EL49142" s="325"/>
    </row>
    <row r="49143" spans="56:142" x14ac:dyDescent="0.2">
      <c r="BD49143" s="325"/>
      <c r="EL49143" s="325"/>
    </row>
    <row r="49144" spans="56:142" x14ac:dyDescent="0.2">
      <c r="BD49144" s="325"/>
      <c r="EL49144" s="325"/>
    </row>
    <row r="49145" spans="56:142" x14ac:dyDescent="0.2">
      <c r="BD49145" s="325"/>
      <c r="EL49145" s="325"/>
    </row>
    <row r="49146" spans="56:142" x14ac:dyDescent="0.2">
      <c r="BD49146" s="325"/>
      <c r="EL49146" s="325"/>
    </row>
    <row r="49147" spans="56:142" x14ac:dyDescent="0.2">
      <c r="BD49147" s="325"/>
      <c r="EL49147" s="325"/>
    </row>
    <row r="49148" spans="56:142" x14ac:dyDescent="0.2">
      <c r="BD49148" s="325"/>
      <c r="EL49148" s="325"/>
    </row>
    <row r="49149" spans="56:142" x14ac:dyDescent="0.2">
      <c r="BD49149" s="325"/>
      <c r="EL49149" s="325"/>
    </row>
    <row r="49150" spans="56:142" x14ac:dyDescent="0.2">
      <c r="BD49150" s="325"/>
      <c r="EL49150" s="325"/>
    </row>
    <row r="49151" spans="56:142" x14ac:dyDescent="0.2">
      <c r="BD49151" s="325"/>
      <c r="EL49151" s="325"/>
    </row>
    <row r="49152" spans="56:142" x14ac:dyDescent="0.2">
      <c r="BD49152" s="325"/>
      <c r="EL49152" s="325"/>
    </row>
    <row r="49153" spans="56:142" x14ac:dyDescent="0.2">
      <c r="BD49153" s="325"/>
      <c r="EL49153" s="325"/>
    </row>
    <row r="49154" spans="56:142" x14ac:dyDescent="0.2">
      <c r="BD49154" s="325"/>
      <c r="EL49154" s="325"/>
    </row>
    <row r="49155" spans="56:142" x14ac:dyDescent="0.2">
      <c r="BD49155" s="325"/>
      <c r="EL49155" s="325"/>
    </row>
    <row r="49156" spans="56:142" x14ac:dyDescent="0.2">
      <c r="BD49156" s="325"/>
      <c r="EL49156" s="325"/>
    </row>
    <row r="49157" spans="56:142" x14ac:dyDescent="0.2">
      <c r="BD49157" s="325"/>
      <c r="EL49157" s="325"/>
    </row>
    <row r="49158" spans="56:142" x14ac:dyDescent="0.2">
      <c r="BD49158" s="325"/>
      <c r="EL49158" s="325"/>
    </row>
    <row r="49159" spans="56:142" x14ac:dyDescent="0.2">
      <c r="BD49159" s="325"/>
      <c r="EL49159" s="325"/>
    </row>
    <row r="49160" spans="56:142" x14ac:dyDescent="0.2">
      <c r="BD49160" s="325"/>
      <c r="EL49160" s="325"/>
    </row>
    <row r="49161" spans="56:142" x14ac:dyDescent="0.2">
      <c r="BD49161" s="325"/>
      <c r="EL49161" s="325"/>
    </row>
    <row r="49162" spans="56:142" x14ac:dyDescent="0.2">
      <c r="BD49162" s="325"/>
      <c r="EL49162" s="325"/>
    </row>
    <row r="49163" spans="56:142" x14ac:dyDescent="0.2">
      <c r="BD49163" s="325"/>
      <c r="EL49163" s="325"/>
    </row>
    <row r="49164" spans="56:142" x14ac:dyDescent="0.2">
      <c r="BD49164" s="325"/>
      <c r="EL49164" s="325"/>
    </row>
    <row r="49165" spans="56:142" x14ac:dyDescent="0.2">
      <c r="BD49165" s="325"/>
      <c r="EL49165" s="325"/>
    </row>
    <row r="49166" spans="56:142" x14ac:dyDescent="0.2">
      <c r="BD49166" s="325"/>
      <c r="EL49166" s="325"/>
    </row>
    <row r="49167" spans="56:142" x14ac:dyDescent="0.2">
      <c r="BD49167" s="325"/>
      <c r="EL49167" s="325"/>
    </row>
    <row r="49168" spans="56:142" x14ac:dyDescent="0.2">
      <c r="BD49168" s="325"/>
      <c r="EL49168" s="325"/>
    </row>
    <row r="49169" spans="56:142" x14ac:dyDescent="0.2">
      <c r="BD49169" s="325"/>
      <c r="EL49169" s="325"/>
    </row>
    <row r="49170" spans="56:142" x14ac:dyDescent="0.2">
      <c r="BD49170" s="325"/>
      <c r="EL49170" s="325"/>
    </row>
    <row r="49171" spans="56:142" x14ac:dyDescent="0.2">
      <c r="BD49171" s="325"/>
      <c r="EL49171" s="325"/>
    </row>
    <row r="49172" spans="56:142" x14ac:dyDescent="0.2">
      <c r="BD49172" s="325"/>
      <c r="EL49172" s="325"/>
    </row>
    <row r="49173" spans="56:142" x14ac:dyDescent="0.2">
      <c r="BD49173" s="325"/>
      <c r="EL49173" s="325"/>
    </row>
    <row r="49174" spans="56:142" x14ac:dyDescent="0.2">
      <c r="BD49174" s="325"/>
      <c r="EL49174" s="325"/>
    </row>
    <row r="49175" spans="56:142" x14ac:dyDescent="0.2">
      <c r="BD49175" s="325"/>
      <c r="EL49175" s="325"/>
    </row>
    <row r="49176" spans="56:142" x14ac:dyDescent="0.2">
      <c r="BD49176" s="325"/>
      <c r="EL49176" s="325"/>
    </row>
    <row r="49177" spans="56:142" x14ac:dyDescent="0.2">
      <c r="BD49177" s="325"/>
      <c r="EL49177" s="325"/>
    </row>
    <row r="49178" spans="56:142" x14ac:dyDescent="0.2">
      <c r="BD49178" s="325"/>
      <c r="EL49178" s="325"/>
    </row>
    <row r="49179" spans="56:142" x14ac:dyDescent="0.2">
      <c r="BD49179" s="325"/>
      <c r="EL49179" s="325"/>
    </row>
    <row r="49180" spans="56:142" x14ac:dyDescent="0.2">
      <c r="BD49180" s="325"/>
      <c r="EL49180" s="325"/>
    </row>
    <row r="49181" spans="56:142" x14ac:dyDescent="0.2">
      <c r="BD49181" s="325"/>
      <c r="EL49181" s="325"/>
    </row>
    <row r="49182" spans="56:142" x14ac:dyDescent="0.2">
      <c r="BD49182" s="325"/>
      <c r="EL49182" s="325"/>
    </row>
    <row r="49183" spans="56:142" x14ac:dyDescent="0.2">
      <c r="BD49183" s="325"/>
      <c r="EL49183" s="325"/>
    </row>
    <row r="49184" spans="56:142" x14ac:dyDescent="0.2">
      <c r="BD49184" s="325"/>
      <c r="EL49184" s="325"/>
    </row>
    <row r="49185" spans="56:142" x14ac:dyDescent="0.2">
      <c r="BD49185" s="325"/>
      <c r="EL49185" s="325"/>
    </row>
    <row r="49186" spans="56:142" x14ac:dyDescent="0.2">
      <c r="BD49186" s="325"/>
      <c r="EL49186" s="325"/>
    </row>
    <row r="49187" spans="56:142" x14ac:dyDescent="0.2">
      <c r="BD49187" s="325"/>
      <c r="EL49187" s="325"/>
    </row>
    <row r="49188" spans="56:142" x14ac:dyDescent="0.2">
      <c r="BD49188" s="325"/>
      <c r="EL49188" s="325"/>
    </row>
    <row r="49189" spans="56:142" x14ac:dyDescent="0.2">
      <c r="BD49189" s="325"/>
      <c r="EL49189" s="325"/>
    </row>
    <row r="49190" spans="56:142" x14ac:dyDescent="0.2">
      <c r="BD49190" s="325"/>
      <c r="EL49190" s="325"/>
    </row>
    <row r="49191" spans="56:142" x14ac:dyDescent="0.2">
      <c r="BD49191" s="325"/>
      <c r="EL49191" s="325"/>
    </row>
    <row r="49192" spans="56:142" x14ac:dyDescent="0.2">
      <c r="BD49192" s="325"/>
      <c r="EL49192" s="325"/>
    </row>
    <row r="49193" spans="56:142" x14ac:dyDescent="0.2">
      <c r="BD49193" s="325"/>
      <c r="EL49193" s="325"/>
    </row>
    <row r="49194" spans="56:142" x14ac:dyDescent="0.2">
      <c r="BD49194" s="325"/>
      <c r="EL49194" s="325"/>
    </row>
    <row r="49195" spans="56:142" x14ac:dyDescent="0.2">
      <c r="BD49195" s="325"/>
      <c r="EL49195" s="325"/>
    </row>
    <row r="49196" spans="56:142" x14ac:dyDescent="0.2">
      <c r="BD49196" s="325"/>
      <c r="EL49196" s="325"/>
    </row>
    <row r="49197" spans="56:142" x14ac:dyDescent="0.2">
      <c r="BD49197" s="325"/>
      <c r="EL49197" s="325"/>
    </row>
    <row r="49198" spans="56:142" x14ac:dyDescent="0.2">
      <c r="BD49198" s="325"/>
      <c r="EL49198" s="325"/>
    </row>
    <row r="49199" spans="56:142" x14ac:dyDescent="0.2">
      <c r="BD49199" s="325"/>
      <c r="EL49199" s="325"/>
    </row>
    <row r="49200" spans="56:142" x14ac:dyDescent="0.2">
      <c r="BD49200" s="325"/>
      <c r="EL49200" s="325"/>
    </row>
    <row r="49201" spans="56:142" x14ac:dyDescent="0.2">
      <c r="BD49201" s="325"/>
      <c r="EL49201" s="325"/>
    </row>
    <row r="49202" spans="56:142" x14ac:dyDescent="0.2">
      <c r="BD49202" s="325"/>
      <c r="EL49202" s="325"/>
    </row>
    <row r="49203" spans="56:142" x14ac:dyDescent="0.2">
      <c r="BD49203" s="325"/>
      <c r="EL49203" s="325"/>
    </row>
    <row r="49204" spans="56:142" x14ac:dyDescent="0.2">
      <c r="BD49204" s="325"/>
      <c r="EL49204" s="325"/>
    </row>
    <row r="49205" spans="56:142" x14ac:dyDescent="0.2">
      <c r="BD49205" s="325"/>
      <c r="EL49205" s="325"/>
    </row>
    <row r="49206" spans="56:142" x14ac:dyDescent="0.2">
      <c r="BD49206" s="325"/>
      <c r="EL49206" s="325"/>
    </row>
    <row r="49207" spans="56:142" x14ac:dyDescent="0.2">
      <c r="BD49207" s="325"/>
      <c r="EL49207" s="325"/>
    </row>
    <row r="49208" spans="56:142" x14ac:dyDescent="0.2">
      <c r="BD49208" s="325"/>
      <c r="EL49208" s="325"/>
    </row>
    <row r="49209" spans="56:142" x14ac:dyDescent="0.2">
      <c r="BD49209" s="325"/>
      <c r="EL49209" s="325"/>
    </row>
    <row r="49210" spans="56:142" x14ac:dyDescent="0.2">
      <c r="BD49210" s="325"/>
      <c r="EL49210" s="325"/>
    </row>
    <row r="49211" spans="56:142" x14ac:dyDescent="0.2">
      <c r="BD49211" s="325"/>
      <c r="EL49211" s="325"/>
    </row>
    <row r="49212" spans="56:142" x14ac:dyDescent="0.2">
      <c r="BD49212" s="325"/>
      <c r="EL49212" s="325"/>
    </row>
    <row r="49213" spans="56:142" x14ac:dyDescent="0.2">
      <c r="BD49213" s="325"/>
      <c r="EL49213" s="325"/>
    </row>
    <row r="49214" spans="56:142" x14ac:dyDescent="0.2">
      <c r="BD49214" s="325"/>
      <c r="EL49214" s="325"/>
    </row>
    <row r="49215" spans="56:142" x14ac:dyDescent="0.2">
      <c r="BD49215" s="325"/>
      <c r="EL49215" s="325"/>
    </row>
    <row r="49216" spans="56:142" x14ac:dyDescent="0.2">
      <c r="BD49216" s="325"/>
      <c r="EL49216" s="325"/>
    </row>
    <row r="49217" spans="56:142" x14ac:dyDescent="0.2">
      <c r="BD49217" s="325"/>
      <c r="EL49217" s="325"/>
    </row>
    <row r="49218" spans="56:142" x14ac:dyDescent="0.2">
      <c r="BD49218" s="325"/>
      <c r="EL49218" s="325"/>
    </row>
    <row r="49219" spans="56:142" x14ac:dyDescent="0.2">
      <c r="BD49219" s="325"/>
      <c r="EL49219" s="325"/>
    </row>
    <row r="49220" spans="56:142" x14ac:dyDescent="0.2">
      <c r="BD49220" s="325"/>
      <c r="EL49220" s="325"/>
    </row>
    <row r="49221" spans="56:142" x14ac:dyDescent="0.2">
      <c r="BD49221" s="325"/>
      <c r="EL49221" s="325"/>
    </row>
    <row r="49222" spans="56:142" x14ac:dyDescent="0.2">
      <c r="BD49222" s="325"/>
      <c r="EL49222" s="325"/>
    </row>
    <row r="49223" spans="56:142" x14ac:dyDescent="0.2">
      <c r="BD49223" s="325"/>
      <c r="EL49223" s="325"/>
    </row>
    <row r="49224" spans="56:142" x14ac:dyDescent="0.2">
      <c r="BD49224" s="325"/>
      <c r="EL49224" s="325"/>
    </row>
    <row r="49225" spans="56:142" x14ac:dyDescent="0.2">
      <c r="BD49225" s="325"/>
      <c r="EL49225" s="325"/>
    </row>
    <row r="49226" spans="56:142" x14ac:dyDescent="0.2">
      <c r="BD49226" s="325"/>
      <c r="EL49226" s="325"/>
    </row>
    <row r="49227" spans="56:142" x14ac:dyDescent="0.2">
      <c r="BD49227" s="325"/>
      <c r="EL49227" s="325"/>
    </row>
    <row r="49228" spans="56:142" x14ac:dyDescent="0.2">
      <c r="BD49228" s="325"/>
      <c r="EL49228" s="325"/>
    </row>
    <row r="49229" spans="56:142" x14ac:dyDescent="0.2">
      <c r="BD49229" s="325"/>
      <c r="EL49229" s="325"/>
    </row>
    <row r="49230" spans="56:142" x14ac:dyDescent="0.2">
      <c r="BD49230" s="325"/>
      <c r="EL49230" s="325"/>
    </row>
    <row r="49231" spans="56:142" x14ac:dyDescent="0.2">
      <c r="BD49231" s="325"/>
      <c r="EL49231" s="325"/>
    </row>
    <row r="49232" spans="56:142" x14ac:dyDescent="0.2">
      <c r="BD49232" s="325"/>
      <c r="EL49232" s="325"/>
    </row>
    <row r="49233" spans="56:142" x14ac:dyDescent="0.2">
      <c r="BD49233" s="325"/>
      <c r="EL49233" s="325"/>
    </row>
    <row r="49234" spans="56:142" x14ac:dyDescent="0.2">
      <c r="BD49234" s="325"/>
      <c r="EL49234" s="325"/>
    </row>
    <row r="49235" spans="56:142" x14ac:dyDescent="0.2">
      <c r="BD49235" s="325"/>
      <c r="EL49235" s="325"/>
    </row>
    <row r="49236" spans="56:142" x14ac:dyDescent="0.2">
      <c r="BD49236" s="325"/>
      <c r="EL49236" s="325"/>
    </row>
    <row r="49237" spans="56:142" x14ac:dyDescent="0.2">
      <c r="BD49237" s="325"/>
      <c r="EL49237" s="325"/>
    </row>
    <row r="49238" spans="56:142" x14ac:dyDescent="0.2">
      <c r="BD49238" s="325"/>
      <c r="EL49238" s="325"/>
    </row>
    <row r="49239" spans="56:142" x14ac:dyDescent="0.2">
      <c r="BD49239" s="325"/>
      <c r="EL49239" s="325"/>
    </row>
    <row r="49240" spans="56:142" x14ac:dyDescent="0.2">
      <c r="BD49240" s="325"/>
      <c r="EL49240" s="325"/>
    </row>
    <row r="49241" spans="56:142" x14ac:dyDescent="0.2">
      <c r="BD49241" s="325"/>
      <c r="EL49241" s="325"/>
    </row>
    <row r="49242" spans="56:142" x14ac:dyDescent="0.2">
      <c r="BD49242" s="325"/>
      <c r="EL49242" s="325"/>
    </row>
    <row r="49243" spans="56:142" x14ac:dyDescent="0.2">
      <c r="BD49243" s="325"/>
      <c r="EL49243" s="325"/>
    </row>
    <row r="49244" spans="56:142" x14ac:dyDescent="0.2">
      <c r="BD49244" s="325"/>
      <c r="EL49244" s="325"/>
    </row>
    <row r="49245" spans="56:142" x14ac:dyDescent="0.2">
      <c r="BD49245" s="325"/>
      <c r="EL49245" s="325"/>
    </row>
    <row r="49246" spans="56:142" x14ac:dyDescent="0.2">
      <c r="BD49246" s="325"/>
      <c r="EL49246" s="325"/>
    </row>
    <row r="49247" spans="56:142" x14ac:dyDescent="0.2">
      <c r="BD49247" s="325"/>
      <c r="EL49247" s="325"/>
    </row>
    <row r="49248" spans="56:142" x14ac:dyDescent="0.2">
      <c r="BD49248" s="325"/>
      <c r="EL49248" s="325"/>
    </row>
    <row r="49249" spans="56:142" x14ac:dyDescent="0.2">
      <c r="BD49249" s="325"/>
      <c r="EL49249" s="325"/>
    </row>
    <row r="49250" spans="56:142" x14ac:dyDescent="0.2">
      <c r="BD49250" s="325"/>
      <c r="EL49250" s="325"/>
    </row>
    <row r="49251" spans="56:142" x14ac:dyDescent="0.2">
      <c r="BD49251" s="325"/>
      <c r="EL49251" s="325"/>
    </row>
    <row r="49252" spans="56:142" x14ac:dyDescent="0.2">
      <c r="BD49252" s="325"/>
      <c r="EL49252" s="325"/>
    </row>
    <row r="49253" spans="56:142" x14ac:dyDescent="0.2">
      <c r="BD49253" s="325"/>
      <c r="EL49253" s="325"/>
    </row>
    <row r="49254" spans="56:142" x14ac:dyDescent="0.2">
      <c r="BD49254" s="325"/>
      <c r="EL49254" s="325"/>
    </row>
    <row r="49255" spans="56:142" x14ac:dyDescent="0.2">
      <c r="BD49255" s="325"/>
      <c r="EL49255" s="325"/>
    </row>
    <row r="49256" spans="56:142" x14ac:dyDescent="0.2">
      <c r="BD49256" s="325"/>
      <c r="EL49256" s="325"/>
    </row>
    <row r="49257" spans="56:142" x14ac:dyDescent="0.2">
      <c r="BD49257" s="325"/>
      <c r="EL49257" s="325"/>
    </row>
    <row r="49258" spans="56:142" x14ac:dyDescent="0.2">
      <c r="BD49258" s="325"/>
      <c r="EL49258" s="325"/>
    </row>
    <row r="49259" spans="56:142" x14ac:dyDescent="0.2">
      <c r="BD49259" s="325"/>
      <c r="EL49259" s="325"/>
    </row>
    <row r="49260" spans="56:142" x14ac:dyDescent="0.2">
      <c r="BD49260" s="325"/>
      <c r="EL49260" s="325"/>
    </row>
    <row r="49261" spans="56:142" x14ac:dyDescent="0.2">
      <c r="BD49261" s="325"/>
      <c r="EL49261" s="325"/>
    </row>
    <row r="49262" spans="56:142" x14ac:dyDescent="0.2">
      <c r="BD49262" s="325"/>
      <c r="EL49262" s="325"/>
    </row>
    <row r="49263" spans="56:142" x14ac:dyDescent="0.2">
      <c r="BD49263" s="325"/>
      <c r="EL49263" s="325"/>
    </row>
    <row r="49264" spans="56:142" x14ac:dyDescent="0.2">
      <c r="BD49264" s="325"/>
      <c r="EL49264" s="325"/>
    </row>
    <row r="49265" spans="56:142" x14ac:dyDescent="0.2">
      <c r="BD49265" s="325"/>
      <c r="EL49265" s="325"/>
    </row>
    <row r="49266" spans="56:142" x14ac:dyDescent="0.2">
      <c r="BD49266" s="325"/>
      <c r="EL49266" s="325"/>
    </row>
    <row r="49267" spans="56:142" x14ac:dyDescent="0.2">
      <c r="BD49267" s="325"/>
      <c r="EL49267" s="325"/>
    </row>
    <row r="49268" spans="56:142" x14ac:dyDescent="0.2">
      <c r="BD49268" s="325"/>
      <c r="EL49268" s="325"/>
    </row>
    <row r="49269" spans="56:142" x14ac:dyDescent="0.2">
      <c r="BD49269" s="325"/>
      <c r="EL49269" s="325"/>
    </row>
    <row r="49270" spans="56:142" x14ac:dyDescent="0.2">
      <c r="BD49270" s="325"/>
      <c r="EL49270" s="325"/>
    </row>
    <row r="49271" spans="56:142" x14ac:dyDescent="0.2">
      <c r="BD49271" s="325"/>
      <c r="EL49271" s="325"/>
    </row>
    <row r="49272" spans="56:142" x14ac:dyDescent="0.2">
      <c r="BD49272" s="325"/>
      <c r="EL49272" s="325"/>
    </row>
    <row r="49273" spans="56:142" x14ac:dyDescent="0.2">
      <c r="BD49273" s="325"/>
      <c r="EL49273" s="325"/>
    </row>
    <row r="49274" spans="56:142" x14ac:dyDescent="0.2">
      <c r="BD49274" s="325"/>
      <c r="EL49274" s="325"/>
    </row>
    <row r="49275" spans="56:142" x14ac:dyDescent="0.2">
      <c r="BD49275" s="325"/>
      <c r="EL49275" s="325"/>
    </row>
    <row r="49276" spans="56:142" x14ac:dyDescent="0.2">
      <c r="BD49276" s="325"/>
      <c r="EL49276" s="325"/>
    </row>
    <row r="49277" spans="56:142" x14ac:dyDescent="0.2">
      <c r="BD49277" s="325"/>
      <c r="EL49277" s="325"/>
    </row>
    <row r="49278" spans="56:142" x14ac:dyDescent="0.2">
      <c r="BD49278" s="325"/>
      <c r="EL49278" s="325"/>
    </row>
    <row r="49279" spans="56:142" x14ac:dyDescent="0.2">
      <c r="BD49279" s="325"/>
      <c r="EL49279" s="325"/>
    </row>
    <row r="49280" spans="56:142" x14ac:dyDescent="0.2">
      <c r="BD49280" s="325"/>
      <c r="EL49280" s="325"/>
    </row>
    <row r="49281" spans="56:142" x14ac:dyDescent="0.2">
      <c r="BD49281" s="325"/>
      <c r="EL49281" s="325"/>
    </row>
    <row r="49282" spans="56:142" x14ac:dyDescent="0.2">
      <c r="BD49282" s="325"/>
      <c r="EL49282" s="325"/>
    </row>
    <row r="49283" spans="56:142" x14ac:dyDescent="0.2">
      <c r="BD49283" s="325"/>
      <c r="EL49283" s="325"/>
    </row>
    <row r="49284" spans="56:142" x14ac:dyDescent="0.2">
      <c r="BD49284" s="325"/>
      <c r="EL49284" s="325"/>
    </row>
    <row r="49285" spans="56:142" x14ac:dyDescent="0.2">
      <c r="BD49285" s="325"/>
      <c r="EL49285" s="325"/>
    </row>
    <row r="49286" spans="56:142" x14ac:dyDescent="0.2">
      <c r="BD49286" s="325"/>
      <c r="EL49286" s="325"/>
    </row>
    <row r="49287" spans="56:142" x14ac:dyDescent="0.2">
      <c r="BD49287" s="325"/>
      <c r="EL49287" s="325"/>
    </row>
    <row r="49288" spans="56:142" x14ac:dyDescent="0.2">
      <c r="BD49288" s="325"/>
      <c r="EL49288" s="325"/>
    </row>
    <row r="49289" spans="56:142" x14ac:dyDescent="0.2">
      <c r="BD49289" s="325"/>
      <c r="EL49289" s="325"/>
    </row>
    <row r="49290" spans="56:142" x14ac:dyDescent="0.2">
      <c r="BD49290" s="325"/>
      <c r="EL49290" s="325"/>
    </row>
    <row r="49291" spans="56:142" x14ac:dyDescent="0.2">
      <c r="BD49291" s="325"/>
      <c r="EL49291" s="325"/>
    </row>
    <row r="49292" spans="56:142" x14ac:dyDescent="0.2">
      <c r="BD49292" s="325"/>
      <c r="EL49292" s="325"/>
    </row>
    <row r="49293" spans="56:142" x14ac:dyDescent="0.2">
      <c r="BD49293" s="325"/>
      <c r="EL49293" s="325"/>
    </row>
    <row r="49294" spans="56:142" x14ac:dyDescent="0.2">
      <c r="BD49294" s="325"/>
      <c r="EL49294" s="325"/>
    </row>
    <row r="49295" spans="56:142" x14ac:dyDescent="0.2">
      <c r="BD49295" s="325"/>
      <c r="EL49295" s="325"/>
    </row>
    <row r="49296" spans="56:142" x14ac:dyDescent="0.2">
      <c r="BD49296" s="325"/>
      <c r="EL49296" s="325"/>
    </row>
    <row r="49297" spans="56:142" x14ac:dyDescent="0.2">
      <c r="BD49297" s="325"/>
      <c r="EL49297" s="325"/>
    </row>
    <row r="49298" spans="56:142" x14ac:dyDescent="0.2">
      <c r="BD49298" s="325"/>
      <c r="EL49298" s="325"/>
    </row>
    <row r="49299" spans="56:142" x14ac:dyDescent="0.2">
      <c r="BD49299" s="325"/>
      <c r="EL49299" s="325"/>
    </row>
    <row r="49300" spans="56:142" x14ac:dyDescent="0.2">
      <c r="BD49300" s="325"/>
      <c r="EL49300" s="325"/>
    </row>
    <row r="49301" spans="56:142" x14ac:dyDescent="0.2">
      <c r="BD49301" s="325"/>
      <c r="EL49301" s="325"/>
    </row>
    <row r="49302" spans="56:142" x14ac:dyDescent="0.2">
      <c r="BD49302" s="325"/>
      <c r="EL49302" s="325"/>
    </row>
    <row r="49303" spans="56:142" x14ac:dyDescent="0.2">
      <c r="BD49303" s="325"/>
      <c r="EL49303" s="325"/>
    </row>
    <row r="49304" spans="56:142" x14ac:dyDescent="0.2">
      <c r="BD49304" s="325"/>
      <c r="EL49304" s="325"/>
    </row>
    <row r="49305" spans="56:142" x14ac:dyDescent="0.2">
      <c r="BD49305" s="325"/>
      <c r="EL49305" s="325"/>
    </row>
    <row r="49306" spans="56:142" x14ac:dyDescent="0.2">
      <c r="BD49306" s="325"/>
      <c r="EL49306" s="325"/>
    </row>
    <row r="49307" spans="56:142" x14ac:dyDescent="0.2">
      <c r="BD49307" s="325"/>
      <c r="EL49307" s="325"/>
    </row>
    <row r="49308" spans="56:142" x14ac:dyDescent="0.2">
      <c r="BD49308" s="325"/>
      <c r="EL49308" s="325"/>
    </row>
    <row r="49309" spans="56:142" x14ac:dyDescent="0.2">
      <c r="BD49309" s="325"/>
      <c r="EL49309" s="325"/>
    </row>
    <row r="49310" spans="56:142" x14ac:dyDescent="0.2">
      <c r="BD49310" s="325"/>
      <c r="EL49310" s="325"/>
    </row>
    <row r="49311" spans="56:142" x14ac:dyDescent="0.2">
      <c r="BD49311" s="325"/>
      <c r="EL49311" s="325"/>
    </row>
    <row r="49312" spans="56:142" x14ac:dyDescent="0.2">
      <c r="BD49312" s="325"/>
      <c r="EL49312" s="325"/>
    </row>
    <row r="49313" spans="56:142" x14ac:dyDescent="0.2">
      <c r="BD49313" s="325"/>
      <c r="EL49313" s="325"/>
    </row>
    <row r="49314" spans="56:142" x14ac:dyDescent="0.2">
      <c r="BD49314" s="325"/>
      <c r="EL49314" s="325"/>
    </row>
    <row r="49315" spans="56:142" x14ac:dyDescent="0.2">
      <c r="BD49315" s="325"/>
      <c r="EL49315" s="325"/>
    </row>
    <row r="49316" spans="56:142" x14ac:dyDescent="0.2">
      <c r="BD49316" s="325"/>
      <c r="EL49316" s="325"/>
    </row>
    <row r="49317" spans="56:142" x14ac:dyDescent="0.2">
      <c r="BD49317" s="325"/>
      <c r="EL49317" s="325"/>
    </row>
    <row r="49318" spans="56:142" x14ac:dyDescent="0.2">
      <c r="BD49318" s="325"/>
      <c r="EL49318" s="325"/>
    </row>
    <row r="49319" spans="56:142" x14ac:dyDescent="0.2">
      <c r="BD49319" s="325"/>
      <c r="EL49319" s="325"/>
    </row>
    <row r="49320" spans="56:142" x14ac:dyDescent="0.2">
      <c r="BD49320" s="325"/>
      <c r="EL49320" s="325"/>
    </row>
    <row r="49321" spans="56:142" x14ac:dyDescent="0.2">
      <c r="BD49321" s="325"/>
      <c r="EL49321" s="325"/>
    </row>
    <row r="49322" spans="56:142" x14ac:dyDescent="0.2">
      <c r="BD49322" s="325"/>
      <c r="EL49322" s="325"/>
    </row>
    <row r="49323" spans="56:142" x14ac:dyDescent="0.2">
      <c r="BD49323" s="325"/>
      <c r="EL49323" s="325"/>
    </row>
    <row r="49324" spans="56:142" x14ac:dyDescent="0.2">
      <c r="BD49324" s="325"/>
      <c r="EL49324" s="325"/>
    </row>
    <row r="49325" spans="56:142" x14ac:dyDescent="0.2">
      <c r="BD49325" s="325"/>
      <c r="EL49325" s="325"/>
    </row>
    <row r="49326" spans="56:142" x14ac:dyDescent="0.2">
      <c r="BD49326" s="325"/>
      <c r="EL49326" s="325"/>
    </row>
    <row r="49327" spans="56:142" x14ac:dyDescent="0.2">
      <c r="BD49327" s="325"/>
      <c r="EL49327" s="325"/>
    </row>
    <row r="49328" spans="56:142" x14ac:dyDescent="0.2">
      <c r="BD49328" s="325"/>
      <c r="EL49328" s="325"/>
    </row>
    <row r="49329" spans="56:142" x14ac:dyDescent="0.2">
      <c r="BD49329" s="325"/>
      <c r="EL49329" s="325"/>
    </row>
    <row r="49330" spans="56:142" x14ac:dyDescent="0.2">
      <c r="BD49330" s="325"/>
      <c r="EL49330" s="325"/>
    </row>
    <row r="49331" spans="56:142" x14ac:dyDescent="0.2">
      <c r="BD49331" s="325"/>
      <c r="EL49331" s="325"/>
    </row>
    <row r="49332" spans="56:142" x14ac:dyDescent="0.2">
      <c r="BD49332" s="325"/>
      <c r="EL49332" s="325"/>
    </row>
    <row r="49333" spans="56:142" x14ac:dyDescent="0.2">
      <c r="BD49333" s="325"/>
      <c r="EL49333" s="325"/>
    </row>
    <row r="49334" spans="56:142" x14ac:dyDescent="0.2">
      <c r="BD49334" s="325"/>
      <c r="EL49334" s="325"/>
    </row>
    <row r="49335" spans="56:142" x14ac:dyDescent="0.2">
      <c r="BD49335" s="325"/>
      <c r="EL49335" s="325"/>
    </row>
    <row r="49336" spans="56:142" x14ac:dyDescent="0.2">
      <c r="BD49336" s="325"/>
      <c r="EL49336" s="325"/>
    </row>
    <row r="49337" spans="56:142" x14ac:dyDescent="0.2">
      <c r="BD49337" s="325"/>
      <c r="EL49337" s="325"/>
    </row>
    <row r="49338" spans="56:142" x14ac:dyDescent="0.2">
      <c r="BD49338" s="325"/>
      <c r="EL49338" s="325"/>
    </row>
    <row r="49339" spans="56:142" x14ac:dyDescent="0.2">
      <c r="BD49339" s="325"/>
      <c r="EL49339" s="325"/>
    </row>
    <row r="49340" spans="56:142" x14ac:dyDescent="0.2">
      <c r="BD49340" s="325"/>
      <c r="EL49340" s="325"/>
    </row>
    <row r="49341" spans="56:142" x14ac:dyDescent="0.2">
      <c r="BD49341" s="325"/>
      <c r="EL49341" s="325"/>
    </row>
    <row r="49342" spans="56:142" x14ac:dyDescent="0.2">
      <c r="BD49342" s="325"/>
      <c r="EL49342" s="325"/>
    </row>
    <row r="49343" spans="56:142" x14ac:dyDescent="0.2">
      <c r="BD49343" s="325"/>
      <c r="EL49343" s="325"/>
    </row>
    <row r="49344" spans="56:142" x14ac:dyDescent="0.2">
      <c r="BD49344" s="325"/>
      <c r="EL49344" s="325"/>
    </row>
    <row r="49345" spans="56:142" x14ac:dyDescent="0.2">
      <c r="BD49345" s="325"/>
      <c r="EL49345" s="325"/>
    </row>
    <row r="49346" spans="56:142" x14ac:dyDescent="0.2">
      <c r="BD49346" s="325"/>
      <c r="EL49346" s="325"/>
    </row>
    <row r="49347" spans="56:142" x14ac:dyDescent="0.2">
      <c r="BD49347" s="325"/>
      <c r="EL49347" s="325"/>
    </row>
    <row r="49348" spans="56:142" x14ac:dyDescent="0.2">
      <c r="BD49348" s="325"/>
      <c r="EL49348" s="325"/>
    </row>
    <row r="49349" spans="56:142" x14ac:dyDescent="0.2">
      <c r="BD49349" s="325"/>
      <c r="EL49349" s="325"/>
    </row>
    <row r="49350" spans="56:142" x14ac:dyDescent="0.2">
      <c r="BD49350" s="325"/>
      <c r="EL49350" s="325"/>
    </row>
    <row r="49351" spans="56:142" x14ac:dyDescent="0.2">
      <c r="BD49351" s="325"/>
      <c r="EL49351" s="325"/>
    </row>
    <row r="49352" spans="56:142" x14ac:dyDescent="0.2">
      <c r="BD49352" s="325"/>
      <c r="EL49352" s="325"/>
    </row>
    <row r="49353" spans="56:142" x14ac:dyDescent="0.2">
      <c r="BD49353" s="325"/>
      <c r="EL49353" s="325"/>
    </row>
    <row r="49354" spans="56:142" x14ac:dyDescent="0.2">
      <c r="BD49354" s="325"/>
      <c r="EL49354" s="325"/>
    </row>
    <row r="49355" spans="56:142" x14ac:dyDescent="0.2">
      <c r="BD49355" s="325"/>
      <c r="EL49355" s="325"/>
    </row>
    <row r="49356" spans="56:142" x14ac:dyDescent="0.2">
      <c r="BD49356" s="325"/>
      <c r="EL49356" s="325"/>
    </row>
    <row r="49357" spans="56:142" x14ac:dyDescent="0.2">
      <c r="BD49357" s="325"/>
      <c r="EL49357" s="325"/>
    </row>
    <row r="49358" spans="56:142" x14ac:dyDescent="0.2">
      <c r="BD49358" s="325"/>
      <c r="EL49358" s="325"/>
    </row>
    <row r="49359" spans="56:142" x14ac:dyDescent="0.2">
      <c r="BD49359" s="325"/>
      <c r="EL49359" s="325"/>
    </row>
    <row r="49360" spans="56:142" x14ac:dyDescent="0.2">
      <c r="BD49360" s="325"/>
      <c r="EL49360" s="325"/>
    </row>
    <row r="49361" spans="56:142" x14ac:dyDescent="0.2">
      <c r="BD49361" s="325"/>
      <c r="EL49361" s="325"/>
    </row>
    <row r="49362" spans="56:142" x14ac:dyDescent="0.2">
      <c r="BD49362" s="325"/>
      <c r="EL49362" s="325"/>
    </row>
    <row r="49363" spans="56:142" x14ac:dyDescent="0.2">
      <c r="BD49363" s="325"/>
      <c r="EL49363" s="325"/>
    </row>
    <row r="49364" spans="56:142" x14ac:dyDescent="0.2">
      <c r="BD49364" s="325"/>
      <c r="EL49364" s="325"/>
    </row>
    <row r="49365" spans="56:142" x14ac:dyDescent="0.2">
      <c r="BD49365" s="325"/>
      <c r="EL49365" s="325"/>
    </row>
    <row r="49366" spans="56:142" x14ac:dyDescent="0.2">
      <c r="BD49366" s="325"/>
      <c r="EL49366" s="325"/>
    </row>
    <row r="49367" spans="56:142" x14ac:dyDescent="0.2">
      <c r="BD49367" s="325"/>
      <c r="EL49367" s="325"/>
    </row>
    <row r="49368" spans="56:142" x14ac:dyDescent="0.2">
      <c r="BD49368" s="325"/>
      <c r="EL49368" s="325"/>
    </row>
    <row r="49369" spans="56:142" x14ac:dyDescent="0.2">
      <c r="BD49369" s="325"/>
      <c r="EL49369" s="325"/>
    </row>
    <row r="49370" spans="56:142" x14ac:dyDescent="0.2">
      <c r="BD49370" s="325"/>
      <c r="EL49370" s="325"/>
    </row>
    <row r="49371" spans="56:142" x14ac:dyDescent="0.2">
      <c r="BD49371" s="325"/>
      <c r="EL49371" s="325"/>
    </row>
    <row r="49372" spans="56:142" x14ac:dyDescent="0.2">
      <c r="BD49372" s="325"/>
      <c r="EL49372" s="325"/>
    </row>
    <row r="49373" spans="56:142" x14ac:dyDescent="0.2">
      <c r="BD49373" s="325"/>
      <c r="EL49373" s="325"/>
    </row>
    <row r="49374" spans="56:142" x14ac:dyDescent="0.2">
      <c r="BD49374" s="325"/>
      <c r="EL49374" s="325"/>
    </row>
    <row r="49375" spans="56:142" x14ac:dyDescent="0.2">
      <c r="BD49375" s="325"/>
      <c r="EL49375" s="325"/>
    </row>
    <row r="49376" spans="56:142" x14ac:dyDescent="0.2">
      <c r="BD49376" s="325"/>
      <c r="EL49376" s="325"/>
    </row>
    <row r="49377" spans="56:142" x14ac:dyDescent="0.2">
      <c r="BD49377" s="325"/>
      <c r="EL49377" s="325"/>
    </row>
    <row r="49378" spans="56:142" x14ac:dyDescent="0.2">
      <c r="BD49378" s="325"/>
      <c r="EL49378" s="325"/>
    </row>
    <row r="49379" spans="56:142" x14ac:dyDescent="0.2">
      <c r="BD49379" s="325"/>
      <c r="EL49379" s="325"/>
    </row>
    <row r="49380" spans="56:142" x14ac:dyDescent="0.2">
      <c r="BD49380" s="325"/>
      <c r="EL49380" s="325"/>
    </row>
    <row r="49381" spans="56:142" x14ac:dyDescent="0.2">
      <c r="BD49381" s="325"/>
      <c r="EL49381" s="325"/>
    </row>
    <row r="49382" spans="56:142" x14ac:dyDescent="0.2">
      <c r="BD49382" s="325"/>
      <c r="EL49382" s="325"/>
    </row>
    <row r="49383" spans="56:142" x14ac:dyDescent="0.2">
      <c r="BD49383" s="325"/>
      <c r="EL49383" s="325"/>
    </row>
    <row r="49384" spans="56:142" x14ac:dyDescent="0.2">
      <c r="BD49384" s="325"/>
      <c r="EL49384" s="325"/>
    </row>
    <row r="49385" spans="56:142" x14ac:dyDescent="0.2">
      <c r="BD49385" s="325"/>
      <c r="EL49385" s="325"/>
    </row>
    <row r="49386" spans="56:142" x14ac:dyDescent="0.2">
      <c r="BD49386" s="325"/>
      <c r="EL49386" s="325"/>
    </row>
    <row r="49387" spans="56:142" x14ac:dyDescent="0.2">
      <c r="BD49387" s="325"/>
      <c r="EL49387" s="325"/>
    </row>
    <row r="49388" spans="56:142" x14ac:dyDescent="0.2">
      <c r="BD49388" s="325"/>
      <c r="EL49388" s="325"/>
    </row>
    <row r="49389" spans="56:142" x14ac:dyDescent="0.2">
      <c r="BD49389" s="325"/>
      <c r="EL49389" s="325"/>
    </row>
    <row r="49390" spans="56:142" x14ac:dyDescent="0.2">
      <c r="BD49390" s="325"/>
      <c r="EL49390" s="325"/>
    </row>
    <row r="49391" spans="56:142" x14ac:dyDescent="0.2">
      <c r="BD49391" s="325"/>
      <c r="EL49391" s="325"/>
    </row>
    <row r="49392" spans="56:142" x14ac:dyDescent="0.2">
      <c r="BD49392" s="325"/>
      <c r="EL49392" s="325"/>
    </row>
    <row r="49393" spans="56:142" x14ac:dyDescent="0.2">
      <c r="BD49393" s="325"/>
      <c r="EL49393" s="325"/>
    </row>
    <row r="49394" spans="56:142" x14ac:dyDescent="0.2">
      <c r="BD49394" s="325"/>
      <c r="EL49394" s="325"/>
    </row>
    <row r="49395" spans="56:142" x14ac:dyDescent="0.2">
      <c r="BD49395" s="325"/>
      <c r="EL49395" s="325"/>
    </row>
    <row r="49396" spans="56:142" x14ac:dyDescent="0.2">
      <c r="BD49396" s="325"/>
      <c r="EL49396" s="325"/>
    </row>
    <row r="49397" spans="56:142" x14ac:dyDescent="0.2">
      <c r="BD49397" s="325"/>
      <c r="EL49397" s="325"/>
    </row>
    <row r="49398" spans="56:142" x14ac:dyDescent="0.2">
      <c r="BD49398" s="325"/>
      <c r="EL49398" s="325"/>
    </row>
    <row r="49399" spans="56:142" x14ac:dyDescent="0.2">
      <c r="BD49399" s="325"/>
      <c r="EL49399" s="325"/>
    </row>
    <row r="49400" spans="56:142" x14ac:dyDescent="0.2">
      <c r="BD49400" s="325"/>
      <c r="EL49400" s="325"/>
    </row>
    <row r="49401" spans="56:142" x14ac:dyDescent="0.2">
      <c r="BD49401" s="325"/>
      <c r="EL49401" s="325"/>
    </row>
    <row r="49402" spans="56:142" x14ac:dyDescent="0.2">
      <c r="BD49402" s="325"/>
      <c r="EL49402" s="325"/>
    </row>
    <row r="49403" spans="56:142" x14ac:dyDescent="0.2">
      <c r="BD49403" s="325"/>
      <c r="EL49403" s="325"/>
    </row>
    <row r="49404" spans="56:142" x14ac:dyDescent="0.2">
      <c r="BD49404" s="325"/>
      <c r="EL49404" s="325"/>
    </row>
    <row r="49405" spans="56:142" x14ac:dyDescent="0.2">
      <c r="BD49405" s="325"/>
      <c r="EL49405" s="325"/>
    </row>
    <row r="49406" spans="56:142" x14ac:dyDescent="0.2">
      <c r="BD49406" s="325"/>
      <c r="EL49406" s="325"/>
    </row>
    <row r="49407" spans="56:142" x14ac:dyDescent="0.2">
      <c r="BD49407" s="325"/>
      <c r="EL49407" s="325"/>
    </row>
    <row r="49408" spans="56:142" x14ac:dyDescent="0.2">
      <c r="BD49408" s="325"/>
      <c r="EL49408" s="325"/>
    </row>
    <row r="49409" spans="56:142" x14ac:dyDescent="0.2">
      <c r="BD49409" s="325"/>
      <c r="EL49409" s="325"/>
    </row>
    <row r="49410" spans="56:142" x14ac:dyDescent="0.2">
      <c r="BD49410" s="325"/>
      <c r="EL49410" s="325"/>
    </row>
    <row r="49411" spans="56:142" x14ac:dyDescent="0.2">
      <c r="BD49411" s="325"/>
      <c r="EL49411" s="325"/>
    </row>
    <row r="49412" spans="56:142" x14ac:dyDescent="0.2">
      <c r="BD49412" s="325"/>
      <c r="EL49412" s="325"/>
    </row>
    <row r="49413" spans="56:142" x14ac:dyDescent="0.2">
      <c r="BD49413" s="325"/>
      <c r="EL49413" s="325"/>
    </row>
    <row r="49414" spans="56:142" x14ac:dyDescent="0.2">
      <c r="BD49414" s="325"/>
      <c r="EL49414" s="325"/>
    </row>
    <row r="49415" spans="56:142" x14ac:dyDescent="0.2">
      <c r="BD49415" s="325"/>
      <c r="EL49415" s="325"/>
    </row>
    <row r="49416" spans="56:142" x14ac:dyDescent="0.2">
      <c r="BD49416" s="325"/>
      <c r="EL49416" s="325"/>
    </row>
    <row r="49417" spans="56:142" x14ac:dyDescent="0.2">
      <c r="BD49417" s="325"/>
      <c r="EL49417" s="325"/>
    </row>
    <row r="49418" spans="56:142" x14ac:dyDescent="0.2">
      <c r="BD49418" s="325"/>
      <c r="EL49418" s="325"/>
    </row>
    <row r="49419" spans="56:142" x14ac:dyDescent="0.2">
      <c r="BD49419" s="325"/>
      <c r="EL49419" s="325"/>
    </row>
    <row r="49420" spans="56:142" x14ac:dyDescent="0.2">
      <c r="BD49420" s="325"/>
      <c r="EL49420" s="325"/>
    </row>
    <row r="49421" spans="56:142" x14ac:dyDescent="0.2">
      <c r="BD49421" s="325"/>
      <c r="EL49421" s="325"/>
    </row>
    <row r="49422" spans="56:142" x14ac:dyDescent="0.2">
      <c r="BD49422" s="325"/>
      <c r="EL49422" s="325"/>
    </row>
    <row r="49423" spans="56:142" x14ac:dyDescent="0.2">
      <c r="BD49423" s="325"/>
      <c r="EL49423" s="325"/>
    </row>
    <row r="49424" spans="56:142" x14ac:dyDescent="0.2">
      <c r="BD49424" s="325"/>
      <c r="EL49424" s="325"/>
    </row>
    <row r="49425" spans="56:142" x14ac:dyDescent="0.2">
      <c r="BD49425" s="325"/>
      <c r="EL49425" s="325"/>
    </row>
    <row r="49426" spans="56:142" x14ac:dyDescent="0.2">
      <c r="BD49426" s="325"/>
      <c r="EL49426" s="325"/>
    </row>
    <row r="49427" spans="56:142" x14ac:dyDescent="0.2">
      <c r="BD49427" s="325"/>
      <c r="EL49427" s="325"/>
    </row>
    <row r="49428" spans="56:142" x14ac:dyDescent="0.2">
      <c r="BD49428" s="325"/>
      <c r="EL49428" s="325"/>
    </row>
    <row r="49429" spans="56:142" x14ac:dyDescent="0.2">
      <c r="BD49429" s="325"/>
      <c r="EL49429" s="325"/>
    </row>
    <row r="49430" spans="56:142" x14ac:dyDescent="0.2">
      <c r="BD49430" s="325"/>
      <c r="EL49430" s="325"/>
    </row>
    <row r="49431" spans="56:142" x14ac:dyDescent="0.2">
      <c r="BD49431" s="325"/>
      <c r="EL49431" s="325"/>
    </row>
    <row r="49432" spans="56:142" x14ac:dyDescent="0.2">
      <c r="BD49432" s="325"/>
      <c r="EL49432" s="325"/>
    </row>
    <row r="49433" spans="56:142" x14ac:dyDescent="0.2">
      <c r="BD49433" s="325"/>
      <c r="EL49433" s="325"/>
    </row>
    <row r="49434" spans="56:142" x14ac:dyDescent="0.2">
      <c r="BD49434" s="325"/>
      <c r="EL49434" s="325"/>
    </row>
    <row r="49435" spans="56:142" x14ac:dyDescent="0.2">
      <c r="BD49435" s="325"/>
      <c r="EL49435" s="325"/>
    </row>
    <row r="49436" spans="56:142" x14ac:dyDescent="0.2">
      <c r="BD49436" s="325"/>
      <c r="EL49436" s="325"/>
    </row>
    <row r="49437" spans="56:142" x14ac:dyDescent="0.2">
      <c r="BD49437" s="325"/>
      <c r="EL49437" s="325"/>
    </row>
    <row r="49438" spans="56:142" x14ac:dyDescent="0.2">
      <c r="BD49438" s="325"/>
      <c r="EL49438" s="325"/>
    </row>
    <row r="49439" spans="56:142" x14ac:dyDescent="0.2">
      <c r="BD49439" s="325"/>
      <c r="EL49439" s="325"/>
    </row>
    <row r="49440" spans="56:142" x14ac:dyDescent="0.2">
      <c r="BD49440" s="325"/>
      <c r="EL49440" s="325"/>
    </row>
    <row r="49441" spans="56:142" x14ac:dyDescent="0.2">
      <c r="BD49441" s="325"/>
      <c r="EL49441" s="325"/>
    </row>
    <row r="49442" spans="56:142" x14ac:dyDescent="0.2">
      <c r="BD49442" s="325"/>
      <c r="EL49442" s="325"/>
    </row>
    <row r="49443" spans="56:142" x14ac:dyDescent="0.2">
      <c r="BD49443" s="325"/>
      <c r="EL49443" s="325"/>
    </row>
    <row r="49444" spans="56:142" x14ac:dyDescent="0.2">
      <c r="BD49444" s="325"/>
      <c r="EL49444" s="325"/>
    </row>
    <row r="49445" spans="56:142" x14ac:dyDescent="0.2">
      <c r="BD49445" s="325"/>
      <c r="EL49445" s="325"/>
    </row>
    <row r="49446" spans="56:142" x14ac:dyDescent="0.2">
      <c r="BD49446" s="325"/>
      <c r="EL49446" s="325"/>
    </row>
    <row r="49447" spans="56:142" x14ac:dyDescent="0.2">
      <c r="BD49447" s="325"/>
      <c r="EL49447" s="325"/>
    </row>
    <row r="49448" spans="56:142" x14ac:dyDescent="0.2">
      <c r="BD49448" s="325"/>
      <c r="EL49448" s="325"/>
    </row>
    <row r="49449" spans="56:142" x14ac:dyDescent="0.2">
      <c r="BD49449" s="325"/>
      <c r="EL49449" s="325"/>
    </row>
    <row r="49450" spans="56:142" x14ac:dyDescent="0.2">
      <c r="BD49450" s="325"/>
      <c r="EL49450" s="325"/>
    </row>
    <row r="49451" spans="56:142" x14ac:dyDescent="0.2">
      <c r="BD49451" s="325"/>
      <c r="EL49451" s="325"/>
    </row>
    <row r="49452" spans="56:142" x14ac:dyDescent="0.2">
      <c r="BD49452" s="325"/>
      <c r="EL49452" s="325"/>
    </row>
    <row r="49453" spans="56:142" x14ac:dyDescent="0.2">
      <c r="BD49453" s="325"/>
      <c r="EL49453" s="325"/>
    </row>
    <row r="49454" spans="56:142" x14ac:dyDescent="0.2">
      <c r="BD49454" s="325"/>
      <c r="EL49454" s="325"/>
    </row>
    <row r="49455" spans="56:142" x14ac:dyDescent="0.2">
      <c r="BD49455" s="325"/>
      <c r="EL49455" s="325"/>
    </row>
    <row r="49456" spans="56:142" x14ac:dyDescent="0.2">
      <c r="BD49456" s="325"/>
      <c r="EL49456" s="325"/>
    </row>
    <row r="49457" spans="56:142" x14ac:dyDescent="0.2">
      <c r="BD49457" s="325"/>
      <c r="EL49457" s="325"/>
    </row>
    <row r="49458" spans="56:142" x14ac:dyDescent="0.2">
      <c r="BD49458" s="325"/>
      <c r="EL49458" s="325"/>
    </row>
    <row r="49459" spans="56:142" x14ac:dyDescent="0.2">
      <c r="BD49459" s="325"/>
      <c r="EL49459" s="325"/>
    </row>
    <row r="49460" spans="56:142" x14ac:dyDescent="0.2">
      <c r="BD49460" s="325"/>
      <c r="EL49460" s="325"/>
    </row>
    <row r="49461" spans="56:142" x14ac:dyDescent="0.2">
      <c r="BD49461" s="325"/>
      <c r="EL49461" s="325"/>
    </row>
    <row r="49462" spans="56:142" x14ac:dyDescent="0.2">
      <c r="BD49462" s="325"/>
      <c r="EL49462" s="325"/>
    </row>
    <row r="49463" spans="56:142" x14ac:dyDescent="0.2">
      <c r="BD49463" s="325"/>
      <c r="EL49463" s="325"/>
    </row>
    <row r="49464" spans="56:142" x14ac:dyDescent="0.2">
      <c r="BD49464" s="325"/>
      <c r="EL49464" s="325"/>
    </row>
    <row r="49465" spans="56:142" x14ac:dyDescent="0.2">
      <c r="BD49465" s="325"/>
      <c r="EL49465" s="325"/>
    </row>
    <row r="49466" spans="56:142" x14ac:dyDescent="0.2">
      <c r="BD49466" s="325"/>
      <c r="EL49466" s="325"/>
    </row>
    <row r="49467" spans="56:142" x14ac:dyDescent="0.2">
      <c r="BD49467" s="325"/>
      <c r="EL49467" s="325"/>
    </row>
    <row r="49468" spans="56:142" x14ac:dyDescent="0.2">
      <c r="BD49468" s="325"/>
      <c r="EL49468" s="325"/>
    </row>
    <row r="49469" spans="56:142" x14ac:dyDescent="0.2">
      <c r="BD49469" s="325"/>
      <c r="EL49469" s="325"/>
    </row>
    <row r="49470" spans="56:142" x14ac:dyDescent="0.2">
      <c r="BD49470" s="325"/>
      <c r="EL49470" s="325"/>
    </row>
    <row r="49471" spans="56:142" x14ac:dyDescent="0.2">
      <c r="BD49471" s="325"/>
      <c r="EL49471" s="325"/>
    </row>
    <row r="49472" spans="56:142" x14ac:dyDescent="0.2">
      <c r="BD49472" s="325"/>
      <c r="EL49472" s="325"/>
    </row>
    <row r="49473" spans="56:142" x14ac:dyDescent="0.2">
      <c r="BD49473" s="325"/>
      <c r="EL49473" s="325"/>
    </row>
    <row r="49474" spans="56:142" x14ac:dyDescent="0.2">
      <c r="BD49474" s="325"/>
      <c r="EL49474" s="325"/>
    </row>
    <row r="49475" spans="56:142" x14ac:dyDescent="0.2">
      <c r="BD49475" s="325"/>
      <c r="EL49475" s="325"/>
    </row>
    <row r="49476" spans="56:142" x14ac:dyDescent="0.2">
      <c r="BD49476" s="325"/>
      <c r="EL49476" s="325"/>
    </row>
    <row r="49477" spans="56:142" x14ac:dyDescent="0.2">
      <c r="BD49477" s="325"/>
      <c r="EL49477" s="325"/>
    </row>
    <row r="49478" spans="56:142" x14ac:dyDescent="0.2">
      <c r="BD49478" s="325"/>
      <c r="EL49478" s="325"/>
    </row>
    <row r="49479" spans="56:142" x14ac:dyDescent="0.2">
      <c r="BD49479" s="325"/>
      <c r="EL49479" s="325"/>
    </row>
    <row r="49480" spans="56:142" x14ac:dyDescent="0.2">
      <c r="BD49480" s="325"/>
      <c r="EL49480" s="325"/>
    </row>
    <row r="49481" spans="56:142" x14ac:dyDescent="0.2">
      <c r="BD49481" s="325"/>
      <c r="EL49481" s="325"/>
    </row>
    <row r="49482" spans="56:142" x14ac:dyDescent="0.2">
      <c r="BD49482" s="325"/>
      <c r="EL49482" s="325"/>
    </row>
    <row r="49483" spans="56:142" x14ac:dyDescent="0.2">
      <c r="BD49483" s="325"/>
      <c r="EL49483" s="325"/>
    </row>
    <row r="49484" spans="56:142" x14ac:dyDescent="0.2">
      <c r="BD49484" s="325"/>
      <c r="EL49484" s="325"/>
    </row>
    <row r="49485" spans="56:142" x14ac:dyDescent="0.2">
      <c r="BD49485" s="325"/>
      <c r="EL49485" s="325"/>
    </row>
    <row r="49486" spans="56:142" x14ac:dyDescent="0.2">
      <c r="BD49486" s="325"/>
      <c r="EL49486" s="325"/>
    </row>
    <row r="49487" spans="56:142" x14ac:dyDescent="0.2">
      <c r="BD49487" s="325"/>
      <c r="EL49487" s="325"/>
    </row>
    <row r="49488" spans="56:142" x14ac:dyDescent="0.2">
      <c r="BD49488" s="325"/>
      <c r="EL49488" s="325"/>
    </row>
    <row r="49489" spans="56:142" x14ac:dyDescent="0.2">
      <c r="BD49489" s="325"/>
      <c r="EL49489" s="325"/>
    </row>
    <row r="49490" spans="56:142" x14ac:dyDescent="0.2">
      <c r="BD49490" s="325"/>
      <c r="EL49490" s="325"/>
    </row>
    <row r="49491" spans="56:142" x14ac:dyDescent="0.2">
      <c r="BD49491" s="325"/>
      <c r="EL49491" s="325"/>
    </row>
    <row r="49492" spans="56:142" x14ac:dyDescent="0.2">
      <c r="BD49492" s="325"/>
      <c r="EL49492" s="325"/>
    </row>
    <row r="49493" spans="56:142" x14ac:dyDescent="0.2">
      <c r="BD49493" s="325"/>
      <c r="EL49493" s="325"/>
    </row>
    <row r="49494" spans="56:142" x14ac:dyDescent="0.2">
      <c r="BD49494" s="325"/>
      <c r="EL49494" s="325"/>
    </row>
    <row r="49495" spans="56:142" x14ac:dyDescent="0.2">
      <c r="BD49495" s="325"/>
      <c r="EL49495" s="325"/>
    </row>
    <row r="49496" spans="56:142" x14ac:dyDescent="0.2">
      <c r="BD49496" s="325"/>
      <c r="EL49496" s="325"/>
    </row>
    <row r="49497" spans="56:142" x14ac:dyDescent="0.2">
      <c r="BD49497" s="325"/>
      <c r="EL49497" s="325"/>
    </row>
    <row r="49498" spans="56:142" x14ac:dyDescent="0.2">
      <c r="BD49498" s="325"/>
      <c r="EL49498" s="325"/>
    </row>
    <row r="49499" spans="56:142" x14ac:dyDescent="0.2">
      <c r="BD49499" s="325"/>
      <c r="EL49499" s="325"/>
    </row>
    <row r="49500" spans="56:142" x14ac:dyDescent="0.2">
      <c r="BD49500" s="325"/>
      <c r="EL49500" s="325"/>
    </row>
    <row r="49501" spans="56:142" x14ac:dyDescent="0.2">
      <c r="BD49501" s="325"/>
      <c r="EL49501" s="325"/>
    </row>
    <row r="49502" spans="56:142" x14ac:dyDescent="0.2">
      <c r="BD49502" s="325"/>
      <c r="EL49502" s="325"/>
    </row>
    <row r="49503" spans="56:142" x14ac:dyDescent="0.2">
      <c r="BD49503" s="325"/>
      <c r="EL49503" s="325"/>
    </row>
    <row r="49504" spans="56:142" x14ac:dyDescent="0.2">
      <c r="BD49504" s="325"/>
      <c r="EL49504" s="325"/>
    </row>
    <row r="49505" spans="56:142" x14ac:dyDescent="0.2">
      <c r="BD49505" s="325"/>
      <c r="EL49505" s="325"/>
    </row>
    <row r="49506" spans="56:142" x14ac:dyDescent="0.2">
      <c r="BD49506" s="325"/>
      <c r="EL49506" s="325"/>
    </row>
    <row r="49507" spans="56:142" x14ac:dyDescent="0.2">
      <c r="BD49507" s="325"/>
      <c r="EL49507" s="325"/>
    </row>
    <row r="49508" spans="56:142" x14ac:dyDescent="0.2">
      <c r="BD49508" s="325"/>
      <c r="EL49508" s="325"/>
    </row>
    <row r="49509" spans="56:142" x14ac:dyDescent="0.2">
      <c r="BD49509" s="325"/>
      <c r="EL49509" s="325"/>
    </row>
    <row r="49510" spans="56:142" x14ac:dyDescent="0.2">
      <c r="BD49510" s="325"/>
      <c r="EL49510" s="325"/>
    </row>
    <row r="49511" spans="56:142" x14ac:dyDescent="0.2">
      <c r="BD49511" s="325"/>
      <c r="EL49511" s="325"/>
    </row>
    <row r="49512" spans="56:142" x14ac:dyDescent="0.2">
      <c r="BD49512" s="325"/>
      <c r="EL49512" s="325"/>
    </row>
    <row r="49513" spans="56:142" x14ac:dyDescent="0.2">
      <c r="BD49513" s="325"/>
      <c r="EL49513" s="325"/>
    </row>
    <row r="49514" spans="56:142" x14ac:dyDescent="0.2">
      <c r="BD49514" s="325"/>
      <c r="EL49514" s="325"/>
    </row>
    <row r="49515" spans="56:142" x14ac:dyDescent="0.2">
      <c r="BD49515" s="325"/>
      <c r="EL49515" s="325"/>
    </row>
    <row r="49516" spans="56:142" x14ac:dyDescent="0.2">
      <c r="BD49516" s="325"/>
      <c r="EL49516" s="325"/>
    </row>
    <row r="49517" spans="56:142" x14ac:dyDescent="0.2">
      <c r="BD49517" s="325"/>
      <c r="EL49517" s="325"/>
    </row>
    <row r="49518" spans="56:142" x14ac:dyDescent="0.2">
      <c r="BD49518" s="325"/>
      <c r="EL49518" s="325"/>
    </row>
    <row r="49519" spans="56:142" x14ac:dyDescent="0.2">
      <c r="BD49519" s="325"/>
      <c r="EL49519" s="325"/>
    </row>
    <row r="49520" spans="56:142" x14ac:dyDescent="0.2">
      <c r="BD49520" s="325"/>
      <c r="EL49520" s="325"/>
    </row>
    <row r="49521" spans="56:142" x14ac:dyDescent="0.2">
      <c r="BD49521" s="325"/>
      <c r="EL49521" s="325"/>
    </row>
    <row r="49522" spans="56:142" x14ac:dyDescent="0.2">
      <c r="BD49522" s="325"/>
      <c r="EL49522" s="325"/>
    </row>
    <row r="49523" spans="56:142" x14ac:dyDescent="0.2">
      <c r="BD49523" s="325"/>
      <c r="EL49523" s="325"/>
    </row>
    <row r="49524" spans="56:142" x14ac:dyDescent="0.2">
      <c r="BD49524" s="325"/>
      <c r="EL49524" s="325"/>
    </row>
    <row r="49525" spans="56:142" x14ac:dyDescent="0.2">
      <c r="BD49525" s="325"/>
      <c r="EL49525" s="325"/>
    </row>
    <row r="49526" spans="56:142" x14ac:dyDescent="0.2">
      <c r="BD49526" s="325"/>
      <c r="EL49526" s="325"/>
    </row>
    <row r="49527" spans="56:142" x14ac:dyDescent="0.2">
      <c r="BD49527" s="325"/>
      <c r="EL49527" s="325"/>
    </row>
    <row r="49528" spans="56:142" x14ac:dyDescent="0.2">
      <c r="BD49528" s="325"/>
      <c r="EL49528" s="325"/>
    </row>
    <row r="49529" spans="56:142" x14ac:dyDescent="0.2">
      <c r="BD49529" s="325"/>
      <c r="EL49529" s="325"/>
    </row>
    <row r="49530" spans="56:142" x14ac:dyDescent="0.2">
      <c r="BD49530" s="325"/>
      <c r="EL49530" s="325"/>
    </row>
    <row r="49531" spans="56:142" x14ac:dyDescent="0.2">
      <c r="BD49531" s="325"/>
      <c r="EL49531" s="325"/>
    </row>
    <row r="49532" spans="56:142" x14ac:dyDescent="0.2">
      <c r="BD49532" s="325"/>
      <c r="EL49532" s="325"/>
    </row>
    <row r="49533" spans="56:142" x14ac:dyDescent="0.2">
      <c r="BD49533" s="325"/>
      <c r="EL49533" s="325"/>
    </row>
    <row r="49534" spans="56:142" x14ac:dyDescent="0.2">
      <c r="BD49534" s="325"/>
      <c r="EL49534" s="325"/>
    </row>
    <row r="49535" spans="56:142" x14ac:dyDescent="0.2">
      <c r="BD49535" s="325"/>
      <c r="EL49535" s="325"/>
    </row>
    <row r="49536" spans="56:142" x14ac:dyDescent="0.2">
      <c r="BD49536" s="325"/>
      <c r="EL49536" s="325"/>
    </row>
    <row r="49537" spans="56:142" x14ac:dyDescent="0.2">
      <c r="BD49537" s="325"/>
      <c r="EL49537" s="325"/>
    </row>
    <row r="49538" spans="56:142" x14ac:dyDescent="0.2">
      <c r="BD49538" s="325"/>
      <c r="EL49538" s="325"/>
    </row>
    <row r="49539" spans="56:142" x14ac:dyDescent="0.2">
      <c r="BD49539" s="325"/>
      <c r="EL49539" s="325"/>
    </row>
    <row r="49540" spans="56:142" x14ac:dyDescent="0.2">
      <c r="BD49540" s="325"/>
      <c r="EL49540" s="325"/>
    </row>
    <row r="49541" spans="56:142" x14ac:dyDescent="0.2">
      <c r="BD49541" s="325"/>
      <c r="EL49541" s="325"/>
    </row>
    <row r="49542" spans="56:142" x14ac:dyDescent="0.2">
      <c r="BD49542" s="325"/>
      <c r="EL49542" s="325"/>
    </row>
    <row r="49543" spans="56:142" x14ac:dyDescent="0.2">
      <c r="BD49543" s="325"/>
      <c r="EL49543" s="325"/>
    </row>
    <row r="49544" spans="56:142" x14ac:dyDescent="0.2">
      <c r="BD49544" s="325"/>
      <c r="EL49544" s="325"/>
    </row>
    <row r="49545" spans="56:142" x14ac:dyDescent="0.2">
      <c r="BD49545" s="325"/>
      <c r="EL49545" s="325"/>
    </row>
    <row r="49546" spans="56:142" x14ac:dyDescent="0.2">
      <c r="BD49546" s="325"/>
      <c r="EL49546" s="325"/>
    </row>
    <row r="49547" spans="56:142" x14ac:dyDescent="0.2">
      <c r="BD49547" s="325"/>
      <c r="EL49547" s="325"/>
    </row>
    <row r="49548" spans="56:142" x14ac:dyDescent="0.2">
      <c r="BD49548" s="325"/>
      <c r="EL49548" s="325"/>
    </row>
    <row r="49549" spans="56:142" x14ac:dyDescent="0.2">
      <c r="BD49549" s="325"/>
      <c r="EL49549" s="325"/>
    </row>
    <row r="49550" spans="56:142" x14ac:dyDescent="0.2">
      <c r="BD49550" s="325"/>
      <c r="EL49550" s="325"/>
    </row>
    <row r="49551" spans="56:142" x14ac:dyDescent="0.2">
      <c r="BD49551" s="325"/>
      <c r="EL49551" s="325"/>
    </row>
    <row r="49552" spans="56:142" x14ac:dyDescent="0.2">
      <c r="BD49552" s="325"/>
      <c r="EL49552" s="325"/>
    </row>
    <row r="49553" spans="56:142" x14ac:dyDescent="0.2">
      <c r="BD49553" s="325"/>
      <c r="EL49553" s="325"/>
    </row>
    <row r="49554" spans="56:142" x14ac:dyDescent="0.2">
      <c r="BD49554" s="325"/>
      <c r="EL49554" s="325"/>
    </row>
    <row r="49555" spans="56:142" x14ac:dyDescent="0.2">
      <c r="BD49555" s="325"/>
      <c r="EL49555" s="325"/>
    </row>
    <row r="49556" spans="56:142" x14ac:dyDescent="0.2">
      <c r="BD49556" s="325"/>
      <c r="EL49556" s="325"/>
    </row>
    <row r="49557" spans="56:142" x14ac:dyDescent="0.2">
      <c r="BD49557" s="325"/>
      <c r="EL49557" s="325"/>
    </row>
    <row r="49558" spans="56:142" x14ac:dyDescent="0.2">
      <c r="BD49558" s="325"/>
      <c r="EL49558" s="325"/>
    </row>
    <row r="49559" spans="56:142" x14ac:dyDescent="0.2">
      <c r="BD49559" s="325"/>
      <c r="EL49559" s="325"/>
    </row>
    <row r="49560" spans="56:142" x14ac:dyDescent="0.2">
      <c r="BD49560" s="325"/>
      <c r="EL49560" s="325"/>
    </row>
    <row r="49561" spans="56:142" x14ac:dyDescent="0.2">
      <c r="BD49561" s="325"/>
      <c r="EL49561" s="325"/>
    </row>
    <row r="49562" spans="56:142" x14ac:dyDescent="0.2">
      <c r="BD49562" s="325"/>
      <c r="EL49562" s="325"/>
    </row>
    <row r="49563" spans="56:142" x14ac:dyDescent="0.2">
      <c r="BD49563" s="325"/>
      <c r="EL49563" s="325"/>
    </row>
    <row r="49564" spans="56:142" x14ac:dyDescent="0.2">
      <c r="BD49564" s="325"/>
      <c r="EL49564" s="325"/>
    </row>
    <row r="49565" spans="56:142" x14ac:dyDescent="0.2">
      <c r="BD49565" s="325"/>
      <c r="EL49565" s="325"/>
    </row>
    <row r="49566" spans="56:142" x14ac:dyDescent="0.2">
      <c r="BD49566" s="325"/>
      <c r="EL49566" s="325"/>
    </row>
    <row r="49567" spans="56:142" x14ac:dyDescent="0.2">
      <c r="BD49567" s="325"/>
      <c r="EL49567" s="325"/>
    </row>
    <row r="49568" spans="56:142" x14ac:dyDescent="0.2">
      <c r="BD49568" s="325"/>
      <c r="EL49568" s="325"/>
    </row>
    <row r="49569" spans="56:142" x14ac:dyDescent="0.2">
      <c r="BD49569" s="325"/>
      <c r="EL49569" s="325"/>
    </row>
    <row r="49570" spans="56:142" x14ac:dyDescent="0.2">
      <c r="BD49570" s="325"/>
      <c r="EL49570" s="325"/>
    </row>
    <row r="49571" spans="56:142" x14ac:dyDescent="0.2">
      <c r="BD49571" s="325"/>
      <c r="EL49571" s="325"/>
    </row>
    <row r="49572" spans="56:142" x14ac:dyDescent="0.2">
      <c r="BD49572" s="325"/>
      <c r="EL49572" s="325"/>
    </row>
    <row r="49573" spans="56:142" x14ac:dyDescent="0.2">
      <c r="BD49573" s="325"/>
      <c r="EL49573" s="325"/>
    </row>
    <row r="49574" spans="56:142" x14ac:dyDescent="0.2">
      <c r="BD49574" s="325"/>
      <c r="EL49574" s="325"/>
    </row>
    <row r="49575" spans="56:142" x14ac:dyDescent="0.2">
      <c r="BD49575" s="325"/>
      <c r="EL49575" s="325"/>
    </row>
    <row r="49576" spans="56:142" x14ac:dyDescent="0.2">
      <c r="BD49576" s="325"/>
      <c r="EL49576" s="325"/>
    </row>
    <row r="49577" spans="56:142" x14ac:dyDescent="0.2">
      <c r="BD49577" s="325"/>
      <c r="EL49577" s="325"/>
    </row>
    <row r="49578" spans="56:142" x14ac:dyDescent="0.2">
      <c r="BD49578" s="325"/>
      <c r="EL49578" s="325"/>
    </row>
    <row r="49579" spans="56:142" x14ac:dyDescent="0.2">
      <c r="BD49579" s="325"/>
      <c r="EL49579" s="325"/>
    </row>
    <row r="49580" spans="56:142" x14ac:dyDescent="0.2">
      <c r="BD49580" s="325"/>
      <c r="EL49580" s="325"/>
    </row>
    <row r="49581" spans="56:142" x14ac:dyDescent="0.2">
      <c r="BD49581" s="325"/>
      <c r="EL49581" s="325"/>
    </row>
    <row r="49582" spans="56:142" x14ac:dyDescent="0.2">
      <c r="BD49582" s="325"/>
      <c r="EL49582" s="325"/>
    </row>
    <row r="49583" spans="56:142" x14ac:dyDescent="0.2">
      <c r="BD49583" s="325"/>
      <c r="EL49583" s="325"/>
    </row>
    <row r="49584" spans="56:142" x14ac:dyDescent="0.2">
      <c r="BD49584" s="325"/>
      <c r="EL49584" s="325"/>
    </row>
    <row r="49585" spans="56:142" x14ac:dyDescent="0.2">
      <c r="BD49585" s="325"/>
      <c r="EL49585" s="325"/>
    </row>
    <row r="49586" spans="56:142" x14ac:dyDescent="0.2">
      <c r="BD49586" s="325"/>
      <c r="EL49586" s="325"/>
    </row>
    <row r="49587" spans="56:142" x14ac:dyDescent="0.2">
      <c r="BD49587" s="325"/>
      <c r="EL49587" s="325"/>
    </row>
    <row r="49588" spans="56:142" x14ac:dyDescent="0.2">
      <c r="BD49588" s="325"/>
      <c r="EL49588" s="325"/>
    </row>
    <row r="49589" spans="56:142" x14ac:dyDescent="0.2">
      <c r="BD49589" s="325"/>
      <c r="EL49589" s="325"/>
    </row>
    <row r="49590" spans="56:142" x14ac:dyDescent="0.2">
      <c r="BD49590" s="325"/>
      <c r="EL49590" s="325"/>
    </row>
    <row r="49591" spans="56:142" x14ac:dyDescent="0.2">
      <c r="BD49591" s="325"/>
      <c r="EL49591" s="325"/>
    </row>
    <row r="49592" spans="56:142" x14ac:dyDescent="0.2">
      <c r="BD49592" s="325"/>
      <c r="EL49592" s="325"/>
    </row>
    <row r="49593" spans="56:142" x14ac:dyDescent="0.2">
      <c r="BD49593" s="325"/>
      <c r="EL49593" s="325"/>
    </row>
    <row r="49594" spans="56:142" x14ac:dyDescent="0.2">
      <c r="BD49594" s="325"/>
      <c r="EL49594" s="325"/>
    </row>
    <row r="49595" spans="56:142" x14ac:dyDescent="0.2">
      <c r="BD49595" s="325"/>
      <c r="EL49595" s="325"/>
    </row>
    <row r="49596" spans="56:142" x14ac:dyDescent="0.2">
      <c r="BD49596" s="325"/>
      <c r="EL49596" s="325"/>
    </row>
    <row r="49597" spans="56:142" x14ac:dyDescent="0.2">
      <c r="BD49597" s="325"/>
      <c r="EL49597" s="325"/>
    </row>
    <row r="49598" spans="56:142" x14ac:dyDescent="0.2">
      <c r="BD49598" s="325"/>
      <c r="EL49598" s="325"/>
    </row>
    <row r="49599" spans="56:142" x14ac:dyDescent="0.2">
      <c r="BD49599" s="325"/>
      <c r="EL49599" s="325"/>
    </row>
    <row r="49600" spans="56:142" x14ac:dyDescent="0.2">
      <c r="BD49600" s="325"/>
      <c r="EL49600" s="325"/>
    </row>
    <row r="49601" spans="56:142" x14ac:dyDescent="0.2">
      <c r="BD49601" s="325"/>
      <c r="EL49601" s="325"/>
    </row>
    <row r="49602" spans="56:142" x14ac:dyDescent="0.2">
      <c r="BD49602" s="325"/>
      <c r="EL49602" s="325"/>
    </row>
    <row r="49603" spans="56:142" x14ac:dyDescent="0.2">
      <c r="BD49603" s="325"/>
      <c r="EL49603" s="325"/>
    </row>
    <row r="49604" spans="56:142" x14ac:dyDescent="0.2">
      <c r="BD49604" s="325"/>
      <c r="EL49604" s="325"/>
    </row>
    <row r="49605" spans="56:142" x14ac:dyDescent="0.2">
      <c r="BD49605" s="325"/>
      <c r="EL49605" s="325"/>
    </row>
    <row r="49606" spans="56:142" x14ac:dyDescent="0.2">
      <c r="BD49606" s="325"/>
      <c r="EL49606" s="325"/>
    </row>
    <row r="49607" spans="56:142" x14ac:dyDescent="0.2">
      <c r="BD49607" s="325"/>
      <c r="EL49607" s="325"/>
    </row>
    <row r="49608" spans="56:142" x14ac:dyDescent="0.2">
      <c r="BD49608" s="325"/>
      <c r="EL49608" s="325"/>
    </row>
    <row r="49609" spans="56:142" x14ac:dyDescent="0.2">
      <c r="BD49609" s="325"/>
      <c r="EL49609" s="325"/>
    </row>
    <row r="49610" spans="56:142" x14ac:dyDescent="0.2">
      <c r="BD49610" s="325"/>
      <c r="EL49610" s="325"/>
    </row>
    <row r="49611" spans="56:142" x14ac:dyDescent="0.2">
      <c r="BD49611" s="325"/>
      <c r="EL49611" s="325"/>
    </row>
    <row r="49612" spans="56:142" x14ac:dyDescent="0.2">
      <c r="BD49612" s="325"/>
      <c r="EL49612" s="325"/>
    </row>
    <row r="49613" spans="56:142" x14ac:dyDescent="0.2">
      <c r="BD49613" s="325"/>
      <c r="EL49613" s="325"/>
    </row>
    <row r="49614" spans="56:142" x14ac:dyDescent="0.2">
      <c r="BD49614" s="325"/>
      <c r="EL49614" s="325"/>
    </row>
    <row r="49615" spans="56:142" x14ac:dyDescent="0.2">
      <c r="BD49615" s="325"/>
      <c r="EL49615" s="325"/>
    </row>
    <row r="49616" spans="56:142" x14ac:dyDescent="0.2">
      <c r="BD49616" s="325"/>
      <c r="EL49616" s="325"/>
    </row>
    <row r="49617" spans="56:142" x14ac:dyDescent="0.2">
      <c r="BD49617" s="325"/>
      <c r="EL49617" s="325"/>
    </row>
    <row r="49618" spans="56:142" x14ac:dyDescent="0.2">
      <c r="BD49618" s="325"/>
      <c r="EL49618" s="325"/>
    </row>
    <row r="49619" spans="56:142" x14ac:dyDescent="0.2">
      <c r="BD49619" s="325"/>
      <c r="EL49619" s="325"/>
    </row>
    <row r="49620" spans="56:142" x14ac:dyDescent="0.2">
      <c r="BD49620" s="325"/>
      <c r="EL49620" s="325"/>
    </row>
    <row r="49621" spans="56:142" x14ac:dyDescent="0.2">
      <c r="BD49621" s="325"/>
      <c r="EL49621" s="325"/>
    </row>
    <row r="49622" spans="56:142" x14ac:dyDescent="0.2">
      <c r="BD49622" s="325"/>
      <c r="EL49622" s="325"/>
    </row>
    <row r="49623" spans="56:142" x14ac:dyDescent="0.2">
      <c r="BD49623" s="325"/>
      <c r="EL49623" s="325"/>
    </row>
    <row r="49624" spans="56:142" x14ac:dyDescent="0.2">
      <c r="BD49624" s="325"/>
      <c r="EL49624" s="325"/>
    </row>
    <row r="49625" spans="56:142" x14ac:dyDescent="0.2">
      <c r="BD49625" s="325"/>
      <c r="EL49625" s="325"/>
    </row>
    <row r="49626" spans="56:142" x14ac:dyDescent="0.2">
      <c r="BD49626" s="325"/>
      <c r="EL49626" s="325"/>
    </row>
    <row r="49627" spans="56:142" x14ac:dyDescent="0.2">
      <c r="BD49627" s="325"/>
      <c r="EL49627" s="325"/>
    </row>
    <row r="49628" spans="56:142" x14ac:dyDescent="0.2">
      <c r="BD49628" s="325"/>
      <c r="EL49628" s="325"/>
    </row>
    <row r="49629" spans="56:142" x14ac:dyDescent="0.2">
      <c r="BD49629" s="325"/>
      <c r="EL49629" s="325"/>
    </row>
    <row r="49630" spans="56:142" x14ac:dyDescent="0.2">
      <c r="BD49630" s="325"/>
      <c r="EL49630" s="325"/>
    </row>
    <row r="49631" spans="56:142" x14ac:dyDescent="0.2">
      <c r="BD49631" s="325"/>
      <c r="EL49631" s="325"/>
    </row>
    <row r="49632" spans="56:142" x14ac:dyDescent="0.2">
      <c r="BD49632" s="325"/>
      <c r="EL49632" s="325"/>
    </row>
    <row r="49633" spans="56:142" x14ac:dyDescent="0.2">
      <c r="BD49633" s="325"/>
      <c r="EL49633" s="325"/>
    </row>
    <row r="49634" spans="56:142" x14ac:dyDescent="0.2">
      <c r="BD49634" s="325"/>
      <c r="EL49634" s="325"/>
    </row>
    <row r="49635" spans="56:142" x14ac:dyDescent="0.2">
      <c r="BD49635" s="325"/>
      <c r="EL49635" s="325"/>
    </row>
    <row r="49636" spans="56:142" x14ac:dyDescent="0.2">
      <c r="BD49636" s="325"/>
      <c r="EL49636" s="325"/>
    </row>
    <row r="49637" spans="56:142" x14ac:dyDescent="0.2">
      <c r="BD49637" s="325"/>
      <c r="EL49637" s="325"/>
    </row>
    <row r="49638" spans="56:142" x14ac:dyDescent="0.2">
      <c r="BD49638" s="325"/>
      <c r="EL49638" s="325"/>
    </row>
    <row r="49639" spans="56:142" x14ac:dyDescent="0.2">
      <c r="BD49639" s="325"/>
      <c r="EL49639" s="325"/>
    </row>
    <row r="49640" spans="56:142" x14ac:dyDescent="0.2">
      <c r="BD49640" s="325"/>
      <c r="EL49640" s="325"/>
    </row>
    <row r="49641" spans="56:142" x14ac:dyDescent="0.2">
      <c r="BD49641" s="325"/>
      <c r="EL49641" s="325"/>
    </row>
    <row r="49642" spans="56:142" x14ac:dyDescent="0.2">
      <c r="BD49642" s="325"/>
      <c r="EL49642" s="325"/>
    </row>
    <row r="49643" spans="56:142" x14ac:dyDescent="0.2">
      <c r="BD49643" s="325"/>
      <c r="EL49643" s="325"/>
    </row>
    <row r="49644" spans="56:142" x14ac:dyDescent="0.2">
      <c r="BD49644" s="325"/>
      <c r="EL49644" s="325"/>
    </row>
    <row r="49645" spans="56:142" x14ac:dyDescent="0.2">
      <c r="BD49645" s="325"/>
      <c r="EL49645" s="325"/>
    </row>
    <row r="49646" spans="56:142" x14ac:dyDescent="0.2">
      <c r="BD49646" s="325"/>
      <c r="EL49646" s="325"/>
    </row>
    <row r="49647" spans="56:142" x14ac:dyDescent="0.2">
      <c r="BD49647" s="325"/>
      <c r="EL49647" s="325"/>
    </row>
    <row r="49648" spans="56:142" x14ac:dyDescent="0.2">
      <c r="BD49648" s="325"/>
      <c r="EL49648" s="325"/>
    </row>
    <row r="49649" spans="56:142" x14ac:dyDescent="0.2">
      <c r="BD49649" s="325"/>
      <c r="EL49649" s="325"/>
    </row>
    <row r="49650" spans="56:142" x14ac:dyDescent="0.2">
      <c r="BD49650" s="325"/>
      <c r="EL49650" s="325"/>
    </row>
    <row r="49651" spans="56:142" x14ac:dyDescent="0.2">
      <c r="BD49651" s="325"/>
      <c r="EL49651" s="325"/>
    </row>
    <row r="49652" spans="56:142" x14ac:dyDescent="0.2">
      <c r="BD49652" s="325"/>
      <c r="EL49652" s="325"/>
    </row>
    <row r="49653" spans="56:142" x14ac:dyDescent="0.2">
      <c r="BD49653" s="325"/>
      <c r="EL49653" s="325"/>
    </row>
    <row r="49654" spans="56:142" x14ac:dyDescent="0.2">
      <c r="BD49654" s="325"/>
      <c r="EL49654" s="325"/>
    </row>
    <row r="49655" spans="56:142" x14ac:dyDescent="0.2">
      <c r="BD49655" s="325"/>
      <c r="EL49655" s="325"/>
    </row>
    <row r="49656" spans="56:142" x14ac:dyDescent="0.2">
      <c r="BD49656" s="325"/>
      <c r="EL49656" s="325"/>
    </row>
    <row r="49657" spans="56:142" x14ac:dyDescent="0.2">
      <c r="BD49657" s="325"/>
      <c r="EL49657" s="325"/>
    </row>
    <row r="49658" spans="56:142" x14ac:dyDescent="0.2">
      <c r="BD49658" s="325"/>
      <c r="EL49658" s="325"/>
    </row>
    <row r="49659" spans="56:142" x14ac:dyDescent="0.2">
      <c r="BD49659" s="325"/>
      <c r="EL49659" s="325"/>
    </row>
    <row r="49660" spans="56:142" x14ac:dyDescent="0.2">
      <c r="BD49660" s="325"/>
      <c r="EL49660" s="325"/>
    </row>
    <row r="49661" spans="56:142" x14ac:dyDescent="0.2">
      <c r="BD49661" s="325"/>
      <c r="EL49661" s="325"/>
    </row>
    <row r="49662" spans="56:142" x14ac:dyDescent="0.2">
      <c r="BD49662" s="325"/>
      <c r="EL49662" s="325"/>
    </row>
    <row r="49663" spans="56:142" x14ac:dyDescent="0.2">
      <c r="BD49663" s="325"/>
      <c r="EL49663" s="325"/>
    </row>
    <row r="49664" spans="56:142" x14ac:dyDescent="0.2">
      <c r="BD49664" s="325"/>
      <c r="EL49664" s="325"/>
    </row>
    <row r="49665" spans="56:142" x14ac:dyDescent="0.2">
      <c r="BD49665" s="325"/>
      <c r="EL49665" s="325"/>
    </row>
    <row r="49666" spans="56:142" x14ac:dyDescent="0.2">
      <c r="BD49666" s="325"/>
      <c r="EL49666" s="325"/>
    </row>
    <row r="49667" spans="56:142" x14ac:dyDescent="0.2">
      <c r="BD49667" s="325"/>
      <c r="EL49667" s="325"/>
    </row>
    <row r="49668" spans="56:142" x14ac:dyDescent="0.2">
      <c r="BD49668" s="325"/>
      <c r="EL49668" s="325"/>
    </row>
    <row r="49669" spans="56:142" x14ac:dyDescent="0.2">
      <c r="BD49669" s="325"/>
      <c r="EL49669" s="325"/>
    </row>
    <row r="49670" spans="56:142" x14ac:dyDescent="0.2">
      <c r="BD49670" s="325"/>
      <c r="EL49670" s="325"/>
    </row>
    <row r="49671" spans="56:142" x14ac:dyDescent="0.2">
      <c r="BD49671" s="325"/>
      <c r="EL49671" s="325"/>
    </row>
    <row r="49672" spans="56:142" x14ac:dyDescent="0.2">
      <c r="BD49672" s="325"/>
      <c r="EL49672" s="325"/>
    </row>
    <row r="49673" spans="56:142" x14ac:dyDescent="0.2">
      <c r="BD49673" s="325"/>
      <c r="EL49673" s="325"/>
    </row>
    <row r="49674" spans="56:142" x14ac:dyDescent="0.2">
      <c r="BD49674" s="325"/>
      <c r="EL49674" s="325"/>
    </row>
    <row r="49675" spans="56:142" x14ac:dyDescent="0.2">
      <c r="BD49675" s="325"/>
      <c r="EL49675" s="325"/>
    </row>
    <row r="49676" spans="56:142" x14ac:dyDescent="0.2">
      <c r="BD49676" s="325"/>
      <c r="EL49676" s="325"/>
    </row>
    <row r="49677" spans="56:142" x14ac:dyDescent="0.2">
      <c r="BD49677" s="325"/>
      <c r="EL49677" s="325"/>
    </row>
    <row r="49678" spans="56:142" x14ac:dyDescent="0.2">
      <c r="BD49678" s="325"/>
      <c r="EL49678" s="325"/>
    </row>
    <row r="49679" spans="56:142" x14ac:dyDescent="0.2">
      <c r="BD49679" s="325"/>
      <c r="EL49679" s="325"/>
    </row>
    <row r="49680" spans="56:142" x14ac:dyDescent="0.2">
      <c r="BD49680" s="325"/>
      <c r="EL49680" s="325"/>
    </row>
    <row r="49681" spans="56:142" x14ac:dyDescent="0.2">
      <c r="BD49681" s="325"/>
      <c r="EL49681" s="325"/>
    </row>
    <row r="49682" spans="56:142" x14ac:dyDescent="0.2">
      <c r="BD49682" s="325"/>
      <c r="EL49682" s="325"/>
    </row>
    <row r="49683" spans="56:142" x14ac:dyDescent="0.2">
      <c r="BD49683" s="325"/>
      <c r="EL49683" s="325"/>
    </row>
    <row r="49684" spans="56:142" x14ac:dyDescent="0.2">
      <c r="BD49684" s="325"/>
      <c r="EL49684" s="325"/>
    </row>
    <row r="49685" spans="56:142" x14ac:dyDescent="0.2">
      <c r="BD49685" s="325"/>
      <c r="EL49685" s="325"/>
    </row>
    <row r="49686" spans="56:142" x14ac:dyDescent="0.2">
      <c r="BD49686" s="325"/>
      <c r="EL49686" s="325"/>
    </row>
    <row r="49687" spans="56:142" x14ac:dyDescent="0.2">
      <c r="BD49687" s="325"/>
      <c r="EL49687" s="325"/>
    </row>
    <row r="49688" spans="56:142" x14ac:dyDescent="0.2">
      <c r="BD49688" s="325"/>
      <c r="EL49688" s="325"/>
    </row>
    <row r="49689" spans="56:142" x14ac:dyDescent="0.2">
      <c r="BD49689" s="325"/>
      <c r="EL49689" s="325"/>
    </row>
    <row r="49690" spans="56:142" x14ac:dyDescent="0.2">
      <c r="BD49690" s="325"/>
      <c r="EL49690" s="325"/>
    </row>
    <row r="49691" spans="56:142" x14ac:dyDescent="0.2">
      <c r="BD49691" s="325"/>
      <c r="EL49691" s="325"/>
    </row>
    <row r="49692" spans="56:142" x14ac:dyDescent="0.2">
      <c r="BD49692" s="325"/>
      <c r="EL49692" s="325"/>
    </row>
    <row r="49693" spans="56:142" x14ac:dyDescent="0.2">
      <c r="BD49693" s="325"/>
      <c r="EL49693" s="325"/>
    </row>
    <row r="49694" spans="56:142" x14ac:dyDescent="0.2">
      <c r="BD49694" s="325"/>
      <c r="EL49694" s="325"/>
    </row>
    <row r="49695" spans="56:142" x14ac:dyDescent="0.2">
      <c r="BD49695" s="325"/>
      <c r="EL49695" s="325"/>
    </row>
    <row r="49696" spans="56:142" x14ac:dyDescent="0.2">
      <c r="BD49696" s="325"/>
      <c r="EL49696" s="325"/>
    </row>
    <row r="49697" spans="56:142" x14ac:dyDescent="0.2">
      <c r="BD49697" s="325"/>
      <c r="EL49697" s="325"/>
    </row>
    <row r="49698" spans="56:142" x14ac:dyDescent="0.2">
      <c r="BD49698" s="325"/>
      <c r="EL49698" s="325"/>
    </row>
    <row r="49699" spans="56:142" x14ac:dyDescent="0.2">
      <c r="BD49699" s="325"/>
      <c r="EL49699" s="325"/>
    </row>
    <row r="49700" spans="56:142" x14ac:dyDescent="0.2">
      <c r="BD49700" s="325"/>
      <c r="EL49700" s="325"/>
    </row>
    <row r="49701" spans="56:142" x14ac:dyDescent="0.2">
      <c r="BD49701" s="325"/>
      <c r="EL49701" s="325"/>
    </row>
    <row r="49702" spans="56:142" x14ac:dyDescent="0.2">
      <c r="BD49702" s="325"/>
      <c r="EL49702" s="325"/>
    </row>
    <row r="49703" spans="56:142" x14ac:dyDescent="0.2">
      <c r="BD49703" s="325"/>
      <c r="EL49703" s="325"/>
    </row>
    <row r="49704" spans="56:142" x14ac:dyDescent="0.2">
      <c r="BD49704" s="325"/>
      <c r="EL49704" s="325"/>
    </row>
    <row r="49705" spans="56:142" x14ac:dyDescent="0.2">
      <c r="BD49705" s="325"/>
      <c r="EL49705" s="325"/>
    </row>
    <row r="49706" spans="56:142" x14ac:dyDescent="0.2">
      <c r="BD49706" s="325"/>
      <c r="EL49706" s="325"/>
    </row>
    <row r="49707" spans="56:142" x14ac:dyDescent="0.2">
      <c r="BD49707" s="325"/>
      <c r="EL49707" s="325"/>
    </row>
    <row r="49708" spans="56:142" x14ac:dyDescent="0.2">
      <c r="BD49708" s="325"/>
      <c r="EL49708" s="325"/>
    </row>
    <row r="49709" spans="56:142" x14ac:dyDescent="0.2">
      <c r="BD49709" s="325"/>
      <c r="EL49709" s="325"/>
    </row>
    <row r="49710" spans="56:142" x14ac:dyDescent="0.2">
      <c r="BD49710" s="325"/>
      <c r="EL49710" s="325"/>
    </row>
    <row r="49711" spans="56:142" x14ac:dyDescent="0.2">
      <c r="BD49711" s="325"/>
      <c r="EL49711" s="325"/>
    </row>
    <row r="49712" spans="56:142" x14ac:dyDescent="0.2">
      <c r="BD49712" s="325"/>
      <c r="EL49712" s="325"/>
    </row>
    <row r="49713" spans="56:142" x14ac:dyDescent="0.2">
      <c r="BD49713" s="325"/>
      <c r="EL49713" s="325"/>
    </row>
    <row r="49714" spans="56:142" x14ac:dyDescent="0.2">
      <c r="BD49714" s="325"/>
      <c r="EL49714" s="325"/>
    </row>
    <row r="49715" spans="56:142" x14ac:dyDescent="0.2">
      <c r="BD49715" s="325"/>
      <c r="EL49715" s="325"/>
    </row>
    <row r="49716" spans="56:142" x14ac:dyDescent="0.2">
      <c r="BD49716" s="325"/>
      <c r="EL49716" s="325"/>
    </row>
    <row r="49717" spans="56:142" x14ac:dyDescent="0.2">
      <c r="BD49717" s="325"/>
      <c r="EL49717" s="325"/>
    </row>
    <row r="49718" spans="56:142" x14ac:dyDescent="0.2">
      <c r="BD49718" s="325"/>
      <c r="EL49718" s="325"/>
    </row>
    <row r="49719" spans="56:142" x14ac:dyDescent="0.2">
      <c r="BD49719" s="325"/>
      <c r="EL49719" s="325"/>
    </row>
    <row r="49720" spans="56:142" x14ac:dyDescent="0.2">
      <c r="BD49720" s="325"/>
      <c r="EL49720" s="325"/>
    </row>
    <row r="49721" spans="56:142" x14ac:dyDescent="0.2">
      <c r="BD49721" s="325"/>
      <c r="EL49721" s="325"/>
    </row>
    <row r="49722" spans="56:142" x14ac:dyDescent="0.2">
      <c r="BD49722" s="325"/>
      <c r="EL49722" s="325"/>
    </row>
    <row r="49723" spans="56:142" x14ac:dyDescent="0.2">
      <c r="BD49723" s="325"/>
      <c r="EL49723" s="325"/>
    </row>
    <row r="49724" spans="56:142" x14ac:dyDescent="0.2">
      <c r="BD49724" s="325"/>
      <c r="EL49724" s="325"/>
    </row>
    <row r="49725" spans="56:142" x14ac:dyDescent="0.2">
      <c r="BD49725" s="325"/>
      <c r="EL49725" s="325"/>
    </row>
    <row r="49726" spans="56:142" x14ac:dyDescent="0.2">
      <c r="BD49726" s="325"/>
      <c r="EL49726" s="325"/>
    </row>
    <row r="49727" spans="56:142" x14ac:dyDescent="0.2">
      <c r="BD49727" s="325"/>
      <c r="EL49727" s="325"/>
    </row>
    <row r="49728" spans="56:142" x14ac:dyDescent="0.2">
      <c r="BD49728" s="325"/>
      <c r="EL49728" s="325"/>
    </row>
    <row r="49729" spans="56:142" x14ac:dyDescent="0.2">
      <c r="BD49729" s="325"/>
      <c r="EL49729" s="325"/>
    </row>
    <row r="49730" spans="56:142" x14ac:dyDescent="0.2">
      <c r="BD49730" s="325"/>
      <c r="EL49730" s="325"/>
    </row>
    <row r="49731" spans="56:142" x14ac:dyDescent="0.2">
      <c r="BD49731" s="325"/>
      <c r="EL49731" s="325"/>
    </row>
    <row r="49732" spans="56:142" x14ac:dyDescent="0.2">
      <c r="BD49732" s="325"/>
      <c r="EL49732" s="325"/>
    </row>
    <row r="49733" spans="56:142" x14ac:dyDescent="0.2">
      <c r="BD49733" s="325"/>
      <c r="EL49733" s="325"/>
    </row>
    <row r="49734" spans="56:142" x14ac:dyDescent="0.2">
      <c r="BD49734" s="325"/>
      <c r="EL49734" s="325"/>
    </row>
    <row r="49735" spans="56:142" x14ac:dyDescent="0.2">
      <c r="BD49735" s="325"/>
      <c r="EL49735" s="325"/>
    </row>
    <row r="49736" spans="56:142" x14ac:dyDescent="0.2">
      <c r="BD49736" s="325"/>
      <c r="EL49736" s="325"/>
    </row>
    <row r="49737" spans="56:142" x14ac:dyDescent="0.2">
      <c r="BD49737" s="325"/>
      <c r="EL49737" s="325"/>
    </row>
    <row r="49738" spans="56:142" x14ac:dyDescent="0.2">
      <c r="BD49738" s="325"/>
      <c r="EL49738" s="325"/>
    </row>
    <row r="49739" spans="56:142" x14ac:dyDescent="0.2">
      <c r="BD49739" s="325"/>
      <c r="EL49739" s="325"/>
    </row>
    <row r="49740" spans="56:142" x14ac:dyDescent="0.2">
      <c r="BD49740" s="325"/>
      <c r="EL49740" s="325"/>
    </row>
    <row r="49741" spans="56:142" x14ac:dyDescent="0.2">
      <c r="BD49741" s="325"/>
      <c r="EL49741" s="325"/>
    </row>
    <row r="49742" spans="56:142" x14ac:dyDescent="0.2">
      <c r="BD49742" s="325"/>
      <c r="EL49742" s="325"/>
    </row>
    <row r="49743" spans="56:142" x14ac:dyDescent="0.2">
      <c r="BD49743" s="325"/>
      <c r="EL49743" s="325"/>
    </row>
    <row r="49744" spans="56:142" x14ac:dyDescent="0.2">
      <c r="BD49744" s="325"/>
      <c r="EL49744" s="325"/>
    </row>
    <row r="49745" spans="56:142" x14ac:dyDescent="0.2">
      <c r="BD49745" s="325"/>
      <c r="EL49745" s="325"/>
    </row>
    <row r="49746" spans="56:142" x14ac:dyDescent="0.2">
      <c r="BD49746" s="325"/>
      <c r="EL49746" s="325"/>
    </row>
    <row r="49747" spans="56:142" x14ac:dyDescent="0.2">
      <c r="BD49747" s="325"/>
      <c r="EL49747" s="325"/>
    </row>
    <row r="49748" spans="56:142" x14ac:dyDescent="0.2">
      <c r="BD49748" s="325"/>
      <c r="EL49748" s="325"/>
    </row>
    <row r="49749" spans="56:142" x14ac:dyDescent="0.2">
      <c r="BD49749" s="325"/>
      <c r="EL49749" s="325"/>
    </row>
    <row r="49750" spans="56:142" x14ac:dyDescent="0.2">
      <c r="BD49750" s="325"/>
      <c r="EL49750" s="325"/>
    </row>
    <row r="49751" spans="56:142" x14ac:dyDescent="0.2">
      <c r="BD49751" s="325"/>
      <c r="EL49751" s="325"/>
    </row>
    <row r="49752" spans="56:142" x14ac:dyDescent="0.2">
      <c r="BD49752" s="325"/>
      <c r="EL49752" s="325"/>
    </row>
    <row r="49753" spans="56:142" x14ac:dyDescent="0.2">
      <c r="BD49753" s="325"/>
      <c r="EL49753" s="325"/>
    </row>
    <row r="49754" spans="56:142" x14ac:dyDescent="0.2">
      <c r="BD49754" s="325"/>
      <c r="EL49754" s="325"/>
    </row>
    <row r="49755" spans="56:142" x14ac:dyDescent="0.2">
      <c r="BD49755" s="325"/>
      <c r="EL49755" s="325"/>
    </row>
    <row r="49756" spans="56:142" x14ac:dyDescent="0.2">
      <c r="BD49756" s="325"/>
      <c r="EL49756" s="325"/>
    </row>
    <row r="49757" spans="56:142" x14ac:dyDescent="0.2">
      <c r="BD49757" s="325"/>
      <c r="EL49757" s="325"/>
    </row>
    <row r="49758" spans="56:142" x14ac:dyDescent="0.2">
      <c r="BD49758" s="325"/>
      <c r="EL49758" s="325"/>
    </row>
    <row r="49759" spans="56:142" x14ac:dyDescent="0.2">
      <c r="BD49759" s="325"/>
      <c r="EL49759" s="325"/>
    </row>
    <row r="49760" spans="56:142" x14ac:dyDescent="0.2">
      <c r="BD49760" s="325"/>
      <c r="EL49760" s="325"/>
    </row>
    <row r="49761" spans="56:142" x14ac:dyDescent="0.2">
      <c r="BD49761" s="325"/>
      <c r="EL49761" s="325"/>
    </row>
    <row r="49762" spans="56:142" x14ac:dyDescent="0.2">
      <c r="BD49762" s="325"/>
      <c r="EL49762" s="325"/>
    </row>
    <row r="49763" spans="56:142" x14ac:dyDescent="0.2">
      <c r="BD49763" s="325"/>
      <c r="EL49763" s="325"/>
    </row>
    <row r="49764" spans="56:142" x14ac:dyDescent="0.2">
      <c r="BD49764" s="325"/>
      <c r="EL49764" s="325"/>
    </row>
    <row r="49765" spans="56:142" x14ac:dyDescent="0.2">
      <c r="BD49765" s="325"/>
      <c r="EL49765" s="325"/>
    </row>
    <row r="49766" spans="56:142" x14ac:dyDescent="0.2">
      <c r="BD49766" s="325"/>
      <c r="EL49766" s="325"/>
    </row>
    <row r="49767" spans="56:142" x14ac:dyDescent="0.2">
      <c r="BD49767" s="325"/>
      <c r="EL49767" s="325"/>
    </row>
    <row r="49768" spans="56:142" x14ac:dyDescent="0.2">
      <c r="BD49768" s="325"/>
      <c r="EL49768" s="325"/>
    </row>
    <row r="49769" spans="56:142" x14ac:dyDescent="0.2">
      <c r="BD49769" s="325"/>
      <c r="EL49769" s="325"/>
    </row>
    <row r="49770" spans="56:142" x14ac:dyDescent="0.2">
      <c r="BD49770" s="325"/>
      <c r="EL49770" s="325"/>
    </row>
    <row r="49771" spans="56:142" x14ac:dyDescent="0.2">
      <c r="BD49771" s="325"/>
      <c r="EL49771" s="325"/>
    </row>
    <row r="49772" spans="56:142" x14ac:dyDescent="0.2">
      <c r="BD49772" s="325"/>
      <c r="EL49772" s="325"/>
    </row>
    <row r="49773" spans="56:142" x14ac:dyDescent="0.2">
      <c r="BD49773" s="325"/>
      <c r="EL49773" s="325"/>
    </row>
    <row r="49774" spans="56:142" x14ac:dyDescent="0.2">
      <c r="BD49774" s="325"/>
      <c r="EL49774" s="325"/>
    </row>
    <row r="49775" spans="56:142" x14ac:dyDescent="0.2">
      <c r="BD49775" s="325"/>
      <c r="EL49775" s="325"/>
    </row>
    <row r="49776" spans="56:142" x14ac:dyDescent="0.2">
      <c r="BD49776" s="325"/>
      <c r="EL49776" s="325"/>
    </row>
    <row r="49777" spans="56:142" x14ac:dyDescent="0.2">
      <c r="BD49777" s="325"/>
      <c r="EL49777" s="325"/>
    </row>
    <row r="49778" spans="56:142" x14ac:dyDescent="0.2">
      <c r="BD49778" s="325"/>
      <c r="EL49778" s="325"/>
    </row>
    <row r="49779" spans="56:142" x14ac:dyDescent="0.2">
      <c r="BD49779" s="325"/>
      <c r="EL49779" s="325"/>
    </row>
    <row r="49780" spans="56:142" x14ac:dyDescent="0.2">
      <c r="BD49780" s="325"/>
      <c r="EL49780" s="325"/>
    </row>
    <row r="49781" spans="56:142" x14ac:dyDescent="0.2">
      <c r="BD49781" s="325"/>
      <c r="EL49781" s="325"/>
    </row>
    <row r="49782" spans="56:142" x14ac:dyDescent="0.2">
      <c r="BD49782" s="325"/>
      <c r="EL49782" s="325"/>
    </row>
    <row r="49783" spans="56:142" x14ac:dyDescent="0.2">
      <c r="BD49783" s="325"/>
      <c r="EL49783" s="325"/>
    </row>
    <row r="49784" spans="56:142" x14ac:dyDescent="0.2">
      <c r="BD49784" s="325"/>
      <c r="EL49784" s="325"/>
    </row>
    <row r="49785" spans="56:142" x14ac:dyDescent="0.2">
      <c r="BD49785" s="325"/>
      <c r="EL49785" s="325"/>
    </row>
    <row r="49786" spans="56:142" x14ac:dyDescent="0.2">
      <c r="BD49786" s="325"/>
      <c r="EL49786" s="325"/>
    </row>
    <row r="49787" spans="56:142" x14ac:dyDescent="0.2">
      <c r="BD49787" s="325"/>
      <c r="EL49787" s="325"/>
    </row>
    <row r="49788" spans="56:142" x14ac:dyDescent="0.2">
      <c r="BD49788" s="325"/>
      <c r="EL49788" s="325"/>
    </row>
    <row r="49789" spans="56:142" x14ac:dyDescent="0.2">
      <c r="BD49789" s="325"/>
      <c r="EL49789" s="325"/>
    </row>
    <row r="49790" spans="56:142" x14ac:dyDescent="0.2">
      <c r="BD49790" s="325"/>
      <c r="EL49790" s="325"/>
    </row>
    <row r="49791" spans="56:142" x14ac:dyDescent="0.2">
      <c r="BD49791" s="325"/>
      <c r="EL49791" s="325"/>
    </row>
    <row r="49792" spans="56:142" x14ac:dyDescent="0.2">
      <c r="BD49792" s="325"/>
      <c r="EL49792" s="325"/>
    </row>
    <row r="49793" spans="56:142" x14ac:dyDescent="0.2">
      <c r="BD49793" s="325"/>
      <c r="EL49793" s="325"/>
    </row>
    <row r="49794" spans="56:142" x14ac:dyDescent="0.2">
      <c r="BD49794" s="325"/>
      <c r="EL49794" s="325"/>
    </row>
    <row r="49795" spans="56:142" x14ac:dyDescent="0.2">
      <c r="BD49795" s="325"/>
      <c r="EL49795" s="325"/>
    </row>
    <row r="49796" spans="56:142" x14ac:dyDescent="0.2">
      <c r="BD49796" s="325"/>
      <c r="EL49796" s="325"/>
    </row>
    <row r="49797" spans="56:142" x14ac:dyDescent="0.2">
      <c r="BD49797" s="325"/>
      <c r="EL49797" s="325"/>
    </row>
    <row r="49798" spans="56:142" x14ac:dyDescent="0.2">
      <c r="BD49798" s="325"/>
      <c r="EL49798" s="325"/>
    </row>
    <row r="49799" spans="56:142" x14ac:dyDescent="0.2">
      <c r="BD49799" s="325"/>
      <c r="EL49799" s="325"/>
    </row>
    <row r="49800" spans="56:142" x14ac:dyDescent="0.2">
      <c r="BD49800" s="325"/>
      <c r="EL49800" s="325"/>
    </row>
    <row r="49801" spans="56:142" x14ac:dyDescent="0.2">
      <c r="BD49801" s="325"/>
      <c r="EL49801" s="325"/>
    </row>
    <row r="49802" spans="56:142" x14ac:dyDescent="0.2">
      <c r="BD49802" s="325"/>
      <c r="EL49802" s="325"/>
    </row>
    <row r="49803" spans="56:142" x14ac:dyDescent="0.2">
      <c r="BD49803" s="325"/>
      <c r="EL49803" s="325"/>
    </row>
    <row r="49804" spans="56:142" x14ac:dyDescent="0.2">
      <c r="BD49804" s="325"/>
      <c r="EL49804" s="325"/>
    </row>
    <row r="49805" spans="56:142" x14ac:dyDescent="0.2">
      <c r="BD49805" s="325"/>
      <c r="EL49805" s="325"/>
    </row>
    <row r="49806" spans="56:142" x14ac:dyDescent="0.2">
      <c r="BD49806" s="325"/>
      <c r="EL49806" s="325"/>
    </row>
    <row r="49807" spans="56:142" x14ac:dyDescent="0.2">
      <c r="BD49807" s="325"/>
      <c r="EL49807" s="325"/>
    </row>
    <row r="49808" spans="56:142" x14ac:dyDescent="0.2">
      <c r="BD49808" s="325"/>
      <c r="EL49808" s="325"/>
    </row>
    <row r="49809" spans="56:142" x14ac:dyDescent="0.2">
      <c r="BD49809" s="325"/>
      <c r="EL49809" s="325"/>
    </row>
    <row r="49810" spans="56:142" x14ac:dyDescent="0.2">
      <c r="BD49810" s="325"/>
      <c r="EL49810" s="325"/>
    </row>
    <row r="49811" spans="56:142" x14ac:dyDescent="0.2">
      <c r="BD49811" s="325"/>
      <c r="EL49811" s="325"/>
    </row>
    <row r="49812" spans="56:142" x14ac:dyDescent="0.2">
      <c r="BD49812" s="325"/>
      <c r="EL49812" s="325"/>
    </row>
    <row r="49813" spans="56:142" x14ac:dyDescent="0.2">
      <c r="BD49813" s="325"/>
      <c r="EL49813" s="325"/>
    </row>
    <row r="49814" spans="56:142" x14ac:dyDescent="0.2">
      <c r="BD49814" s="325"/>
      <c r="EL49814" s="325"/>
    </row>
    <row r="49815" spans="56:142" x14ac:dyDescent="0.2">
      <c r="BD49815" s="325"/>
      <c r="EL49815" s="325"/>
    </row>
    <row r="49816" spans="56:142" x14ac:dyDescent="0.2">
      <c r="BD49816" s="325"/>
      <c r="EL49816" s="325"/>
    </row>
    <row r="49817" spans="56:142" x14ac:dyDescent="0.2">
      <c r="BD49817" s="325"/>
      <c r="EL49817" s="325"/>
    </row>
    <row r="49818" spans="56:142" x14ac:dyDescent="0.2">
      <c r="BD49818" s="325"/>
      <c r="EL49818" s="325"/>
    </row>
    <row r="49819" spans="56:142" x14ac:dyDescent="0.2">
      <c r="BD49819" s="325"/>
      <c r="EL49819" s="325"/>
    </row>
    <row r="49820" spans="56:142" x14ac:dyDescent="0.2">
      <c r="BD49820" s="325"/>
      <c r="EL49820" s="325"/>
    </row>
    <row r="49821" spans="56:142" x14ac:dyDescent="0.2">
      <c r="BD49821" s="325"/>
      <c r="EL49821" s="325"/>
    </row>
    <row r="49822" spans="56:142" x14ac:dyDescent="0.2">
      <c r="BD49822" s="325"/>
      <c r="EL49822" s="325"/>
    </row>
    <row r="49823" spans="56:142" x14ac:dyDescent="0.2">
      <c r="BD49823" s="325"/>
      <c r="EL49823" s="325"/>
    </row>
    <row r="49824" spans="56:142" x14ac:dyDescent="0.2">
      <c r="BD49824" s="325"/>
      <c r="EL49824" s="325"/>
    </row>
    <row r="49825" spans="56:142" x14ac:dyDescent="0.2">
      <c r="BD49825" s="325"/>
      <c r="EL49825" s="325"/>
    </row>
    <row r="49826" spans="56:142" x14ac:dyDescent="0.2">
      <c r="BD49826" s="325"/>
      <c r="EL49826" s="325"/>
    </row>
    <row r="49827" spans="56:142" x14ac:dyDescent="0.2">
      <c r="BD49827" s="325"/>
      <c r="EL49827" s="325"/>
    </row>
    <row r="49828" spans="56:142" x14ac:dyDescent="0.2">
      <c r="BD49828" s="325"/>
      <c r="EL49828" s="325"/>
    </row>
    <row r="49829" spans="56:142" x14ac:dyDescent="0.2">
      <c r="BD49829" s="325"/>
      <c r="EL49829" s="325"/>
    </row>
    <row r="49830" spans="56:142" x14ac:dyDescent="0.2">
      <c r="BD49830" s="325"/>
      <c r="EL49830" s="325"/>
    </row>
    <row r="49831" spans="56:142" x14ac:dyDescent="0.2">
      <c r="BD49831" s="325"/>
      <c r="EL49831" s="325"/>
    </row>
    <row r="49832" spans="56:142" x14ac:dyDescent="0.2">
      <c r="BD49832" s="325"/>
      <c r="EL49832" s="325"/>
    </row>
    <row r="49833" spans="56:142" x14ac:dyDescent="0.2">
      <c r="BD49833" s="325"/>
      <c r="EL49833" s="325"/>
    </row>
    <row r="49834" spans="56:142" x14ac:dyDescent="0.2">
      <c r="BD49834" s="325"/>
      <c r="EL49834" s="325"/>
    </row>
    <row r="49835" spans="56:142" x14ac:dyDescent="0.2">
      <c r="BD49835" s="325"/>
      <c r="EL49835" s="325"/>
    </row>
    <row r="49836" spans="56:142" x14ac:dyDescent="0.2">
      <c r="BD49836" s="325"/>
      <c r="EL49836" s="325"/>
    </row>
    <row r="49837" spans="56:142" x14ac:dyDescent="0.2">
      <c r="BD49837" s="325"/>
      <c r="EL49837" s="325"/>
    </row>
    <row r="49838" spans="56:142" x14ac:dyDescent="0.2">
      <c r="BD49838" s="325"/>
      <c r="EL49838" s="325"/>
    </row>
    <row r="49839" spans="56:142" x14ac:dyDescent="0.2">
      <c r="BD49839" s="325"/>
      <c r="EL49839" s="325"/>
    </row>
    <row r="49840" spans="56:142" x14ac:dyDescent="0.2">
      <c r="BD49840" s="325"/>
      <c r="EL49840" s="325"/>
    </row>
    <row r="49841" spans="56:142" x14ac:dyDescent="0.2">
      <c r="BD49841" s="325"/>
      <c r="EL49841" s="325"/>
    </row>
    <row r="49842" spans="56:142" x14ac:dyDescent="0.2">
      <c r="BD49842" s="325"/>
      <c r="EL49842" s="325"/>
    </row>
    <row r="49843" spans="56:142" x14ac:dyDescent="0.2">
      <c r="BD49843" s="325"/>
      <c r="EL49843" s="325"/>
    </row>
    <row r="49844" spans="56:142" x14ac:dyDescent="0.2">
      <c r="BD49844" s="325"/>
      <c r="EL49844" s="325"/>
    </row>
    <row r="49845" spans="56:142" x14ac:dyDescent="0.2">
      <c r="BD49845" s="325"/>
      <c r="EL49845" s="325"/>
    </row>
    <row r="49846" spans="56:142" x14ac:dyDescent="0.2">
      <c r="BD49846" s="325"/>
      <c r="EL49846" s="325"/>
    </row>
    <row r="49847" spans="56:142" x14ac:dyDescent="0.2">
      <c r="BD49847" s="325"/>
      <c r="EL49847" s="325"/>
    </row>
    <row r="49848" spans="56:142" x14ac:dyDescent="0.2">
      <c r="BD49848" s="325"/>
      <c r="EL49848" s="325"/>
    </row>
    <row r="49849" spans="56:142" x14ac:dyDescent="0.2">
      <c r="BD49849" s="325"/>
      <c r="EL49849" s="325"/>
    </row>
    <row r="49850" spans="56:142" x14ac:dyDescent="0.2">
      <c r="BD49850" s="325"/>
      <c r="EL49850" s="325"/>
    </row>
    <row r="49851" spans="56:142" x14ac:dyDescent="0.2">
      <c r="BD49851" s="325"/>
      <c r="EL49851" s="325"/>
    </row>
    <row r="49852" spans="56:142" x14ac:dyDescent="0.2">
      <c r="BD49852" s="325"/>
      <c r="EL49852" s="325"/>
    </row>
    <row r="49853" spans="56:142" x14ac:dyDescent="0.2">
      <c r="BD49853" s="325"/>
      <c r="EL49853" s="325"/>
    </row>
    <row r="49854" spans="56:142" x14ac:dyDescent="0.2">
      <c r="BD49854" s="325"/>
      <c r="EL49854" s="325"/>
    </row>
    <row r="49855" spans="56:142" x14ac:dyDescent="0.2">
      <c r="BD49855" s="325"/>
      <c r="EL49855" s="325"/>
    </row>
    <row r="49856" spans="56:142" x14ac:dyDescent="0.2">
      <c r="BD49856" s="325"/>
      <c r="EL49856" s="325"/>
    </row>
    <row r="49857" spans="56:142" x14ac:dyDescent="0.2">
      <c r="BD49857" s="325"/>
      <c r="EL49857" s="325"/>
    </row>
    <row r="49858" spans="56:142" x14ac:dyDescent="0.2">
      <c r="BD49858" s="325"/>
      <c r="EL49858" s="325"/>
    </row>
    <row r="49859" spans="56:142" x14ac:dyDescent="0.2">
      <c r="BD49859" s="325"/>
      <c r="EL49859" s="325"/>
    </row>
    <row r="49860" spans="56:142" x14ac:dyDescent="0.2">
      <c r="BD49860" s="325"/>
      <c r="EL49860" s="325"/>
    </row>
    <row r="49861" spans="56:142" x14ac:dyDescent="0.2">
      <c r="BD49861" s="325"/>
      <c r="EL49861" s="325"/>
    </row>
    <row r="49862" spans="56:142" x14ac:dyDescent="0.2">
      <c r="BD49862" s="325"/>
      <c r="EL49862" s="325"/>
    </row>
    <row r="49863" spans="56:142" x14ac:dyDescent="0.2">
      <c r="BD49863" s="325"/>
      <c r="EL49863" s="325"/>
    </row>
    <row r="49864" spans="56:142" x14ac:dyDescent="0.2">
      <c r="BD49864" s="325"/>
      <c r="EL49864" s="325"/>
    </row>
    <row r="49865" spans="56:142" x14ac:dyDescent="0.2">
      <c r="BD49865" s="325"/>
      <c r="EL49865" s="325"/>
    </row>
    <row r="49866" spans="56:142" x14ac:dyDescent="0.2">
      <c r="BD49866" s="325"/>
      <c r="EL49866" s="325"/>
    </row>
    <row r="49867" spans="56:142" x14ac:dyDescent="0.2">
      <c r="BD49867" s="325"/>
      <c r="EL49867" s="325"/>
    </row>
    <row r="49868" spans="56:142" x14ac:dyDescent="0.2">
      <c r="BD49868" s="325"/>
      <c r="EL49868" s="325"/>
    </row>
    <row r="49869" spans="56:142" x14ac:dyDescent="0.2">
      <c r="BD49869" s="325"/>
      <c r="EL49869" s="325"/>
    </row>
    <row r="49870" spans="56:142" x14ac:dyDescent="0.2">
      <c r="BD49870" s="325"/>
      <c r="EL49870" s="325"/>
    </row>
    <row r="49871" spans="56:142" x14ac:dyDescent="0.2">
      <c r="BD49871" s="325"/>
      <c r="EL49871" s="325"/>
    </row>
    <row r="49872" spans="56:142" x14ac:dyDescent="0.2">
      <c r="BD49872" s="325"/>
      <c r="EL49872" s="325"/>
    </row>
    <row r="49873" spans="56:142" x14ac:dyDescent="0.2">
      <c r="BD49873" s="325"/>
      <c r="EL49873" s="325"/>
    </row>
    <row r="49874" spans="56:142" x14ac:dyDescent="0.2">
      <c r="BD49874" s="325"/>
      <c r="EL49874" s="325"/>
    </row>
    <row r="49875" spans="56:142" x14ac:dyDescent="0.2">
      <c r="BD49875" s="325"/>
      <c r="EL49875" s="325"/>
    </row>
    <row r="49876" spans="56:142" x14ac:dyDescent="0.2">
      <c r="BD49876" s="325"/>
      <c r="EL49876" s="325"/>
    </row>
    <row r="49877" spans="56:142" x14ac:dyDescent="0.2">
      <c r="BD49877" s="325"/>
      <c r="EL49877" s="325"/>
    </row>
    <row r="49878" spans="56:142" x14ac:dyDescent="0.2">
      <c r="BD49878" s="325"/>
      <c r="EL49878" s="325"/>
    </row>
    <row r="49879" spans="56:142" x14ac:dyDescent="0.2">
      <c r="BD49879" s="325"/>
      <c r="EL49879" s="325"/>
    </row>
    <row r="49880" spans="56:142" x14ac:dyDescent="0.2">
      <c r="BD49880" s="325"/>
      <c r="EL49880" s="325"/>
    </row>
    <row r="49881" spans="56:142" x14ac:dyDescent="0.2">
      <c r="BD49881" s="325"/>
      <c r="EL49881" s="325"/>
    </row>
    <row r="49882" spans="56:142" x14ac:dyDescent="0.2">
      <c r="BD49882" s="325"/>
      <c r="EL49882" s="325"/>
    </row>
    <row r="49883" spans="56:142" x14ac:dyDescent="0.2">
      <c r="BD49883" s="325"/>
      <c r="EL49883" s="325"/>
    </row>
    <row r="49884" spans="56:142" x14ac:dyDescent="0.2">
      <c r="BD49884" s="325"/>
      <c r="EL49884" s="325"/>
    </row>
    <row r="49885" spans="56:142" x14ac:dyDescent="0.2">
      <c r="BD49885" s="325"/>
      <c r="EL49885" s="325"/>
    </row>
    <row r="49886" spans="56:142" x14ac:dyDescent="0.2">
      <c r="BD49886" s="325"/>
      <c r="EL49886" s="325"/>
    </row>
    <row r="49887" spans="56:142" x14ac:dyDescent="0.2">
      <c r="BD49887" s="325"/>
      <c r="EL49887" s="325"/>
    </row>
    <row r="49888" spans="56:142" x14ac:dyDescent="0.2">
      <c r="BD49888" s="325"/>
      <c r="EL49888" s="325"/>
    </row>
    <row r="49889" spans="56:142" x14ac:dyDescent="0.2">
      <c r="BD49889" s="325"/>
      <c r="EL49889" s="325"/>
    </row>
    <row r="49890" spans="56:142" x14ac:dyDescent="0.2">
      <c r="BD49890" s="325"/>
      <c r="EL49890" s="325"/>
    </row>
    <row r="49891" spans="56:142" x14ac:dyDescent="0.2">
      <c r="BD49891" s="325"/>
      <c r="EL49891" s="325"/>
    </row>
    <row r="49892" spans="56:142" x14ac:dyDescent="0.2">
      <c r="BD49892" s="325"/>
      <c r="EL49892" s="325"/>
    </row>
    <row r="49893" spans="56:142" x14ac:dyDescent="0.2">
      <c r="BD49893" s="325"/>
      <c r="EL49893" s="325"/>
    </row>
    <row r="49894" spans="56:142" x14ac:dyDescent="0.2">
      <c r="BD49894" s="325"/>
      <c r="EL49894" s="325"/>
    </row>
    <row r="49895" spans="56:142" x14ac:dyDescent="0.2">
      <c r="BD49895" s="325"/>
      <c r="EL49895" s="325"/>
    </row>
    <row r="49896" spans="56:142" x14ac:dyDescent="0.2">
      <c r="BD49896" s="325"/>
      <c r="EL49896" s="325"/>
    </row>
    <row r="49897" spans="56:142" x14ac:dyDescent="0.2">
      <c r="BD49897" s="325"/>
      <c r="EL49897" s="325"/>
    </row>
    <row r="49898" spans="56:142" x14ac:dyDescent="0.2">
      <c r="BD49898" s="325"/>
      <c r="EL49898" s="325"/>
    </row>
    <row r="49899" spans="56:142" x14ac:dyDescent="0.2">
      <c r="BD49899" s="325"/>
      <c r="EL49899" s="325"/>
    </row>
    <row r="49900" spans="56:142" x14ac:dyDescent="0.2">
      <c r="BD49900" s="325"/>
      <c r="EL49900" s="325"/>
    </row>
    <row r="49901" spans="56:142" x14ac:dyDescent="0.2">
      <c r="BD49901" s="325"/>
      <c r="EL49901" s="325"/>
    </row>
    <row r="49902" spans="56:142" x14ac:dyDescent="0.2">
      <c r="BD49902" s="325"/>
      <c r="EL49902" s="325"/>
    </row>
    <row r="49903" spans="56:142" x14ac:dyDescent="0.2">
      <c r="BD49903" s="325"/>
      <c r="EL49903" s="325"/>
    </row>
    <row r="49904" spans="56:142" x14ac:dyDescent="0.2">
      <c r="BD49904" s="325"/>
      <c r="EL49904" s="325"/>
    </row>
    <row r="49905" spans="56:142" x14ac:dyDescent="0.2">
      <c r="BD49905" s="325"/>
      <c r="EL49905" s="325"/>
    </row>
    <row r="49906" spans="56:142" x14ac:dyDescent="0.2">
      <c r="BD49906" s="325"/>
      <c r="EL49906" s="325"/>
    </row>
    <row r="49907" spans="56:142" x14ac:dyDescent="0.2">
      <c r="BD49907" s="325"/>
      <c r="EL49907" s="325"/>
    </row>
    <row r="49908" spans="56:142" x14ac:dyDescent="0.2">
      <c r="BD49908" s="325"/>
      <c r="EL49908" s="325"/>
    </row>
    <row r="49909" spans="56:142" x14ac:dyDescent="0.2">
      <c r="BD49909" s="325"/>
      <c r="EL49909" s="325"/>
    </row>
    <row r="49910" spans="56:142" x14ac:dyDescent="0.2">
      <c r="BD49910" s="325"/>
      <c r="EL49910" s="325"/>
    </row>
    <row r="49911" spans="56:142" x14ac:dyDescent="0.2">
      <c r="BD49911" s="325"/>
      <c r="EL49911" s="325"/>
    </row>
    <row r="49912" spans="56:142" x14ac:dyDescent="0.2">
      <c r="BD49912" s="325"/>
      <c r="EL49912" s="325"/>
    </row>
    <row r="49913" spans="56:142" x14ac:dyDescent="0.2">
      <c r="BD49913" s="325"/>
      <c r="EL49913" s="325"/>
    </row>
    <row r="49914" spans="56:142" x14ac:dyDescent="0.2">
      <c r="BD49914" s="325"/>
      <c r="EL49914" s="325"/>
    </row>
    <row r="49915" spans="56:142" x14ac:dyDescent="0.2">
      <c r="BD49915" s="325"/>
      <c r="EL49915" s="325"/>
    </row>
    <row r="49916" spans="56:142" x14ac:dyDescent="0.2">
      <c r="BD49916" s="325"/>
      <c r="EL49916" s="325"/>
    </row>
    <row r="49917" spans="56:142" x14ac:dyDescent="0.2">
      <c r="BD49917" s="325"/>
      <c r="EL49917" s="325"/>
    </row>
    <row r="49918" spans="56:142" x14ac:dyDescent="0.2">
      <c r="BD49918" s="325"/>
      <c r="EL49918" s="325"/>
    </row>
    <row r="49919" spans="56:142" x14ac:dyDescent="0.2">
      <c r="BD49919" s="325"/>
      <c r="EL49919" s="325"/>
    </row>
    <row r="49920" spans="56:142" x14ac:dyDescent="0.2">
      <c r="BD49920" s="325"/>
      <c r="EL49920" s="325"/>
    </row>
    <row r="49921" spans="56:142" x14ac:dyDescent="0.2">
      <c r="BD49921" s="325"/>
      <c r="EL49921" s="325"/>
    </row>
    <row r="49922" spans="56:142" x14ac:dyDescent="0.2">
      <c r="BD49922" s="325"/>
      <c r="EL49922" s="325"/>
    </row>
    <row r="49923" spans="56:142" x14ac:dyDescent="0.2">
      <c r="BD49923" s="325"/>
      <c r="EL49923" s="325"/>
    </row>
    <row r="49924" spans="56:142" x14ac:dyDescent="0.2">
      <c r="BD49924" s="325"/>
      <c r="EL49924" s="325"/>
    </row>
    <row r="49925" spans="56:142" x14ac:dyDescent="0.2">
      <c r="BD49925" s="325"/>
      <c r="EL49925" s="325"/>
    </row>
    <row r="49926" spans="56:142" x14ac:dyDescent="0.2">
      <c r="BD49926" s="325"/>
      <c r="EL49926" s="325"/>
    </row>
    <row r="49927" spans="56:142" x14ac:dyDescent="0.2">
      <c r="BD49927" s="325"/>
      <c r="EL49927" s="325"/>
    </row>
    <row r="49928" spans="56:142" x14ac:dyDescent="0.2">
      <c r="BD49928" s="325"/>
      <c r="EL49928" s="325"/>
    </row>
    <row r="49929" spans="56:142" x14ac:dyDescent="0.2">
      <c r="BD49929" s="325"/>
      <c r="EL49929" s="325"/>
    </row>
    <row r="49930" spans="56:142" x14ac:dyDescent="0.2">
      <c r="BD49930" s="325"/>
      <c r="EL49930" s="325"/>
    </row>
    <row r="49931" spans="56:142" x14ac:dyDescent="0.2">
      <c r="BD49931" s="325"/>
      <c r="EL49931" s="325"/>
    </row>
    <row r="49932" spans="56:142" x14ac:dyDescent="0.2">
      <c r="BD49932" s="325"/>
      <c r="EL49932" s="325"/>
    </row>
    <row r="49933" spans="56:142" x14ac:dyDescent="0.2">
      <c r="BD49933" s="325"/>
      <c r="EL49933" s="325"/>
    </row>
    <row r="49934" spans="56:142" x14ac:dyDescent="0.2">
      <c r="BD49934" s="325"/>
      <c r="EL49934" s="325"/>
    </row>
    <row r="49935" spans="56:142" x14ac:dyDescent="0.2">
      <c r="BD49935" s="325"/>
      <c r="EL49935" s="325"/>
    </row>
    <row r="49936" spans="56:142" x14ac:dyDescent="0.2">
      <c r="BD49936" s="325"/>
      <c r="EL49936" s="325"/>
    </row>
    <row r="49937" spans="56:142" x14ac:dyDescent="0.2">
      <c r="BD49937" s="325"/>
      <c r="EL49937" s="325"/>
    </row>
    <row r="49938" spans="56:142" x14ac:dyDescent="0.2">
      <c r="BD49938" s="325"/>
      <c r="EL49938" s="325"/>
    </row>
    <row r="49939" spans="56:142" x14ac:dyDescent="0.2">
      <c r="BD49939" s="325"/>
      <c r="EL49939" s="325"/>
    </row>
    <row r="49940" spans="56:142" x14ac:dyDescent="0.2">
      <c r="BD49940" s="325"/>
      <c r="EL49940" s="325"/>
    </row>
    <row r="49941" spans="56:142" x14ac:dyDescent="0.2">
      <c r="BD49941" s="325"/>
      <c r="EL49941" s="325"/>
    </row>
    <row r="49942" spans="56:142" x14ac:dyDescent="0.2">
      <c r="BD49942" s="325"/>
      <c r="EL49942" s="325"/>
    </row>
    <row r="49943" spans="56:142" x14ac:dyDescent="0.2">
      <c r="BD49943" s="325"/>
      <c r="EL49943" s="325"/>
    </row>
    <row r="49944" spans="56:142" x14ac:dyDescent="0.2">
      <c r="BD49944" s="325"/>
      <c r="EL49944" s="325"/>
    </row>
    <row r="49945" spans="56:142" x14ac:dyDescent="0.2">
      <c r="BD49945" s="325"/>
      <c r="EL49945" s="325"/>
    </row>
    <row r="49946" spans="56:142" x14ac:dyDescent="0.2">
      <c r="BD49946" s="325"/>
      <c r="EL49946" s="325"/>
    </row>
    <row r="49947" spans="56:142" x14ac:dyDescent="0.2">
      <c r="BD49947" s="325"/>
      <c r="EL49947" s="325"/>
    </row>
    <row r="49948" spans="56:142" x14ac:dyDescent="0.2">
      <c r="BD49948" s="325"/>
      <c r="EL49948" s="325"/>
    </row>
    <row r="49949" spans="56:142" x14ac:dyDescent="0.2">
      <c r="BD49949" s="325"/>
      <c r="EL49949" s="325"/>
    </row>
    <row r="49950" spans="56:142" x14ac:dyDescent="0.2">
      <c r="BD49950" s="325"/>
      <c r="EL49950" s="325"/>
    </row>
    <row r="49951" spans="56:142" x14ac:dyDescent="0.2">
      <c r="BD49951" s="325"/>
      <c r="EL49951" s="325"/>
    </row>
    <row r="49952" spans="56:142" x14ac:dyDescent="0.2">
      <c r="BD49952" s="325"/>
      <c r="EL49952" s="325"/>
    </row>
    <row r="49953" spans="56:142" x14ac:dyDescent="0.2">
      <c r="BD49953" s="325"/>
      <c r="EL49953" s="325"/>
    </row>
    <row r="49954" spans="56:142" x14ac:dyDescent="0.2">
      <c r="BD49954" s="325"/>
      <c r="EL49954" s="325"/>
    </row>
    <row r="49955" spans="56:142" x14ac:dyDescent="0.2">
      <c r="BD49955" s="325"/>
      <c r="EL49955" s="325"/>
    </row>
    <row r="49956" spans="56:142" x14ac:dyDescent="0.2">
      <c r="BD49956" s="325"/>
      <c r="EL49956" s="325"/>
    </row>
    <row r="49957" spans="56:142" x14ac:dyDescent="0.2">
      <c r="BD49957" s="325"/>
      <c r="EL49957" s="325"/>
    </row>
    <row r="49958" spans="56:142" x14ac:dyDescent="0.2">
      <c r="BD49958" s="325"/>
      <c r="EL49958" s="325"/>
    </row>
    <row r="49959" spans="56:142" x14ac:dyDescent="0.2">
      <c r="BD49959" s="325"/>
      <c r="EL49959" s="325"/>
    </row>
    <row r="49960" spans="56:142" x14ac:dyDescent="0.2">
      <c r="BD49960" s="325"/>
      <c r="EL49960" s="325"/>
    </row>
    <row r="49961" spans="56:142" x14ac:dyDescent="0.2">
      <c r="BD49961" s="325"/>
      <c r="EL49961" s="325"/>
    </row>
    <row r="49962" spans="56:142" x14ac:dyDescent="0.2">
      <c r="BD49962" s="325"/>
      <c r="EL49962" s="325"/>
    </row>
    <row r="49963" spans="56:142" x14ac:dyDescent="0.2">
      <c r="BD49963" s="325"/>
      <c r="EL49963" s="325"/>
    </row>
    <row r="49964" spans="56:142" x14ac:dyDescent="0.2">
      <c r="BD49964" s="325"/>
      <c r="EL49964" s="325"/>
    </row>
    <row r="49965" spans="56:142" x14ac:dyDescent="0.2">
      <c r="BD49965" s="325"/>
      <c r="EL49965" s="325"/>
    </row>
    <row r="49966" spans="56:142" x14ac:dyDescent="0.2">
      <c r="BD49966" s="325"/>
      <c r="EL49966" s="325"/>
    </row>
    <row r="49967" spans="56:142" x14ac:dyDescent="0.2">
      <c r="BD49967" s="325"/>
      <c r="EL49967" s="325"/>
    </row>
    <row r="49968" spans="56:142" x14ac:dyDescent="0.2">
      <c r="BD49968" s="325"/>
      <c r="EL49968" s="325"/>
    </row>
    <row r="49969" spans="56:142" x14ac:dyDescent="0.2">
      <c r="BD49969" s="325"/>
      <c r="EL49969" s="325"/>
    </row>
    <row r="49970" spans="56:142" x14ac:dyDescent="0.2">
      <c r="BD49970" s="325"/>
      <c r="EL49970" s="325"/>
    </row>
    <row r="49971" spans="56:142" x14ac:dyDescent="0.2">
      <c r="BD49971" s="325"/>
      <c r="EL49971" s="325"/>
    </row>
    <row r="49972" spans="56:142" x14ac:dyDescent="0.2">
      <c r="BD49972" s="325"/>
      <c r="EL49972" s="325"/>
    </row>
    <row r="49973" spans="56:142" x14ac:dyDescent="0.2">
      <c r="BD49973" s="325"/>
      <c r="EL49973" s="325"/>
    </row>
    <row r="49974" spans="56:142" x14ac:dyDescent="0.2">
      <c r="BD49974" s="325"/>
      <c r="EL49974" s="325"/>
    </row>
    <row r="49975" spans="56:142" x14ac:dyDescent="0.2">
      <c r="BD49975" s="325"/>
      <c r="EL49975" s="325"/>
    </row>
    <row r="49976" spans="56:142" x14ac:dyDescent="0.2">
      <c r="BD49976" s="325"/>
      <c r="EL49976" s="325"/>
    </row>
    <row r="49977" spans="56:142" x14ac:dyDescent="0.2">
      <c r="BD49977" s="325"/>
      <c r="EL49977" s="325"/>
    </row>
    <row r="49978" spans="56:142" x14ac:dyDescent="0.2">
      <c r="BD49978" s="325"/>
      <c r="EL49978" s="325"/>
    </row>
    <row r="49979" spans="56:142" x14ac:dyDescent="0.2">
      <c r="BD49979" s="325"/>
      <c r="EL49979" s="325"/>
    </row>
    <row r="49980" spans="56:142" x14ac:dyDescent="0.2">
      <c r="BD49980" s="325"/>
      <c r="EL49980" s="325"/>
    </row>
    <row r="49981" spans="56:142" x14ac:dyDescent="0.2">
      <c r="BD49981" s="325"/>
      <c r="EL49981" s="325"/>
    </row>
    <row r="49982" spans="56:142" x14ac:dyDescent="0.2">
      <c r="BD49982" s="325"/>
      <c r="EL49982" s="325"/>
    </row>
    <row r="49983" spans="56:142" x14ac:dyDescent="0.2">
      <c r="BD49983" s="325"/>
      <c r="EL49983" s="325"/>
    </row>
    <row r="49984" spans="56:142" x14ac:dyDescent="0.2">
      <c r="BD49984" s="325"/>
      <c r="EL49984" s="325"/>
    </row>
    <row r="49985" spans="56:142" x14ac:dyDescent="0.2">
      <c r="BD49985" s="325"/>
      <c r="EL49985" s="325"/>
    </row>
    <row r="49986" spans="56:142" x14ac:dyDescent="0.2">
      <c r="BD49986" s="325"/>
      <c r="EL49986" s="325"/>
    </row>
    <row r="49987" spans="56:142" x14ac:dyDescent="0.2">
      <c r="BD49987" s="325"/>
      <c r="EL49987" s="325"/>
    </row>
    <row r="49988" spans="56:142" x14ac:dyDescent="0.2">
      <c r="BD49988" s="325"/>
      <c r="EL49988" s="325"/>
    </row>
    <row r="49989" spans="56:142" x14ac:dyDescent="0.2">
      <c r="BD49989" s="325"/>
      <c r="EL49989" s="325"/>
    </row>
    <row r="49990" spans="56:142" x14ac:dyDescent="0.2">
      <c r="BD49990" s="325"/>
      <c r="EL49990" s="325"/>
    </row>
    <row r="49991" spans="56:142" x14ac:dyDescent="0.2">
      <c r="BD49991" s="325"/>
      <c r="EL49991" s="325"/>
    </row>
    <row r="49992" spans="56:142" x14ac:dyDescent="0.2">
      <c r="BD49992" s="325"/>
      <c r="EL49992" s="325"/>
    </row>
    <row r="49993" spans="56:142" x14ac:dyDescent="0.2">
      <c r="BD49993" s="325"/>
      <c r="EL49993" s="325"/>
    </row>
    <row r="49994" spans="56:142" x14ac:dyDescent="0.2">
      <c r="BD49994" s="325"/>
      <c r="EL49994" s="325"/>
    </row>
    <row r="49995" spans="56:142" x14ac:dyDescent="0.2">
      <c r="BD49995" s="325"/>
      <c r="EL49995" s="325"/>
    </row>
    <row r="49996" spans="56:142" x14ac:dyDescent="0.2">
      <c r="BD49996" s="325"/>
      <c r="EL49996" s="325"/>
    </row>
    <row r="49997" spans="56:142" x14ac:dyDescent="0.2">
      <c r="BD49997" s="325"/>
      <c r="EL49997" s="325"/>
    </row>
    <row r="49998" spans="56:142" x14ac:dyDescent="0.2">
      <c r="BD49998" s="325"/>
      <c r="EL49998" s="325"/>
    </row>
    <row r="49999" spans="56:142" x14ac:dyDescent="0.2">
      <c r="BD49999" s="325"/>
      <c r="EL49999" s="325"/>
    </row>
    <row r="50000" spans="56:142" x14ac:dyDescent="0.2">
      <c r="BD50000" s="325"/>
      <c r="EL50000" s="325"/>
    </row>
    <row r="50001" spans="56:142" x14ac:dyDescent="0.2">
      <c r="BD50001" s="325"/>
      <c r="EL50001" s="325"/>
    </row>
    <row r="50002" spans="56:142" x14ac:dyDescent="0.2">
      <c r="BD50002" s="325"/>
      <c r="EL50002" s="325"/>
    </row>
    <row r="50003" spans="56:142" x14ac:dyDescent="0.2">
      <c r="BD50003" s="325"/>
      <c r="EL50003" s="325"/>
    </row>
    <row r="50004" spans="56:142" x14ac:dyDescent="0.2">
      <c r="BD50004" s="325"/>
      <c r="EL50004" s="325"/>
    </row>
    <row r="50005" spans="56:142" x14ac:dyDescent="0.2">
      <c r="BD50005" s="325"/>
      <c r="EL50005" s="325"/>
    </row>
    <row r="50006" spans="56:142" x14ac:dyDescent="0.2">
      <c r="BD50006" s="325"/>
      <c r="EL50006" s="325"/>
    </row>
    <row r="50007" spans="56:142" x14ac:dyDescent="0.2">
      <c r="BD50007" s="325"/>
      <c r="EL50007" s="325"/>
    </row>
    <row r="50008" spans="56:142" x14ac:dyDescent="0.2">
      <c r="BD50008" s="325"/>
      <c r="EL50008" s="325"/>
    </row>
    <row r="50009" spans="56:142" x14ac:dyDescent="0.2">
      <c r="BD50009" s="325"/>
      <c r="EL50009" s="325"/>
    </row>
    <row r="50010" spans="56:142" x14ac:dyDescent="0.2">
      <c r="BD50010" s="325"/>
      <c r="EL50010" s="325"/>
    </row>
    <row r="50011" spans="56:142" x14ac:dyDescent="0.2">
      <c r="BD50011" s="325"/>
      <c r="EL50011" s="325"/>
    </row>
    <row r="50012" spans="56:142" x14ac:dyDescent="0.2">
      <c r="BD50012" s="325"/>
      <c r="EL50012" s="325"/>
    </row>
    <row r="50013" spans="56:142" x14ac:dyDescent="0.2">
      <c r="BD50013" s="325"/>
      <c r="EL50013" s="325"/>
    </row>
    <row r="50014" spans="56:142" x14ac:dyDescent="0.2">
      <c r="BD50014" s="325"/>
      <c r="EL50014" s="325"/>
    </row>
    <row r="50015" spans="56:142" x14ac:dyDescent="0.2">
      <c r="BD50015" s="325"/>
      <c r="EL50015" s="325"/>
    </row>
    <row r="50016" spans="56:142" x14ac:dyDescent="0.2">
      <c r="BD50016" s="325"/>
      <c r="EL50016" s="325"/>
    </row>
    <row r="50017" spans="56:142" x14ac:dyDescent="0.2">
      <c r="BD50017" s="325"/>
      <c r="EL50017" s="325"/>
    </row>
    <row r="50018" spans="56:142" x14ac:dyDescent="0.2">
      <c r="BD50018" s="325"/>
      <c r="EL50018" s="325"/>
    </row>
    <row r="50019" spans="56:142" x14ac:dyDescent="0.2">
      <c r="BD50019" s="325"/>
      <c r="EL50019" s="325"/>
    </row>
    <row r="50020" spans="56:142" x14ac:dyDescent="0.2">
      <c r="BD50020" s="325"/>
      <c r="EL50020" s="325"/>
    </row>
    <row r="50021" spans="56:142" x14ac:dyDescent="0.2">
      <c r="BD50021" s="325"/>
      <c r="EL50021" s="325"/>
    </row>
    <row r="50022" spans="56:142" x14ac:dyDescent="0.2">
      <c r="BD50022" s="325"/>
      <c r="EL50022" s="325"/>
    </row>
    <row r="50023" spans="56:142" x14ac:dyDescent="0.2">
      <c r="BD50023" s="325"/>
      <c r="EL50023" s="325"/>
    </row>
    <row r="50024" spans="56:142" x14ac:dyDescent="0.2">
      <c r="BD50024" s="325"/>
      <c r="EL50024" s="325"/>
    </row>
    <row r="50025" spans="56:142" x14ac:dyDescent="0.2">
      <c r="BD50025" s="325"/>
      <c r="EL50025" s="325"/>
    </row>
    <row r="50026" spans="56:142" x14ac:dyDescent="0.2">
      <c r="BD50026" s="325"/>
      <c r="EL50026" s="325"/>
    </row>
    <row r="50027" spans="56:142" x14ac:dyDescent="0.2">
      <c r="BD50027" s="325"/>
      <c r="EL50027" s="325"/>
    </row>
    <row r="50028" spans="56:142" x14ac:dyDescent="0.2">
      <c r="BD50028" s="325"/>
      <c r="EL50028" s="325"/>
    </row>
    <row r="50029" spans="56:142" x14ac:dyDescent="0.2">
      <c r="BD50029" s="325"/>
      <c r="EL50029" s="325"/>
    </row>
    <row r="50030" spans="56:142" x14ac:dyDescent="0.2">
      <c r="BD50030" s="325"/>
      <c r="EL50030" s="325"/>
    </row>
    <row r="50031" spans="56:142" x14ac:dyDescent="0.2">
      <c r="BD50031" s="325"/>
      <c r="EL50031" s="325"/>
    </row>
    <row r="50032" spans="56:142" x14ac:dyDescent="0.2">
      <c r="BD50032" s="325"/>
      <c r="EL50032" s="325"/>
    </row>
    <row r="50033" spans="56:142" x14ac:dyDescent="0.2">
      <c r="BD50033" s="325"/>
      <c r="EL50033" s="325"/>
    </row>
    <row r="50034" spans="56:142" x14ac:dyDescent="0.2">
      <c r="BD50034" s="325"/>
      <c r="EL50034" s="325"/>
    </row>
    <row r="50035" spans="56:142" x14ac:dyDescent="0.2">
      <c r="BD50035" s="325"/>
      <c r="EL50035" s="325"/>
    </row>
    <row r="50036" spans="56:142" x14ac:dyDescent="0.2">
      <c r="BD50036" s="325"/>
      <c r="EL50036" s="325"/>
    </row>
    <row r="50037" spans="56:142" x14ac:dyDescent="0.2">
      <c r="BD50037" s="325"/>
      <c r="EL50037" s="325"/>
    </row>
    <row r="50038" spans="56:142" x14ac:dyDescent="0.2">
      <c r="BD50038" s="325"/>
      <c r="EL50038" s="325"/>
    </row>
    <row r="50039" spans="56:142" x14ac:dyDescent="0.2">
      <c r="BD50039" s="325"/>
      <c r="EL50039" s="325"/>
    </row>
    <row r="50040" spans="56:142" x14ac:dyDescent="0.2">
      <c r="BD50040" s="325"/>
      <c r="EL50040" s="325"/>
    </row>
    <row r="50041" spans="56:142" x14ac:dyDescent="0.2">
      <c r="BD50041" s="325"/>
      <c r="EL50041" s="325"/>
    </row>
    <row r="50042" spans="56:142" x14ac:dyDescent="0.2">
      <c r="BD50042" s="325"/>
      <c r="EL50042" s="325"/>
    </row>
    <row r="50043" spans="56:142" x14ac:dyDescent="0.2">
      <c r="BD50043" s="325"/>
      <c r="EL50043" s="325"/>
    </row>
    <row r="50044" spans="56:142" x14ac:dyDescent="0.2">
      <c r="BD50044" s="325"/>
      <c r="EL50044" s="325"/>
    </row>
    <row r="50045" spans="56:142" x14ac:dyDescent="0.2">
      <c r="BD50045" s="325"/>
      <c r="EL50045" s="325"/>
    </row>
    <row r="50046" spans="56:142" x14ac:dyDescent="0.2">
      <c r="BD50046" s="325"/>
      <c r="EL50046" s="325"/>
    </row>
    <row r="50047" spans="56:142" x14ac:dyDescent="0.2">
      <c r="BD50047" s="325"/>
      <c r="EL50047" s="325"/>
    </row>
    <row r="50048" spans="56:142" x14ac:dyDescent="0.2">
      <c r="BD50048" s="325"/>
      <c r="EL50048" s="325"/>
    </row>
    <row r="50049" spans="56:142" x14ac:dyDescent="0.2">
      <c r="BD50049" s="325"/>
      <c r="EL50049" s="325"/>
    </row>
    <row r="50050" spans="56:142" x14ac:dyDescent="0.2">
      <c r="BD50050" s="325"/>
      <c r="EL50050" s="325"/>
    </row>
    <row r="50051" spans="56:142" x14ac:dyDescent="0.2">
      <c r="BD50051" s="325"/>
      <c r="EL50051" s="325"/>
    </row>
    <row r="50052" spans="56:142" x14ac:dyDescent="0.2">
      <c r="BD50052" s="325"/>
      <c r="EL50052" s="325"/>
    </row>
    <row r="50053" spans="56:142" x14ac:dyDescent="0.2">
      <c r="BD50053" s="325"/>
      <c r="EL50053" s="325"/>
    </row>
    <row r="50054" spans="56:142" x14ac:dyDescent="0.2">
      <c r="BD50054" s="325"/>
      <c r="EL50054" s="325"/>
    </row>
    <row r="50055" spans="56:142" x14ac:dyDescent="0.2">
      <c r="BD50055" s="325"/>
      <c r="EL50055" s="325"/>
    </row>
    <row r="50056" spans="56:142" x14ac:dyDescent="0.2">
      <c r="BD50056" s="325"/>
      <c r="EL50056" s="325"/>
    </row>
    <row r="50057" spans="56:142" x14ac:dyDescent="0.2">
      <c r="BD50057" s="325"/>
      <c r="EL50057" s="325"/>
    </row>
    <row r="50058" spans="56:142" x14ac:dyDescent="0.2">
      <c r="BD50058" s="325"/>
      <c r="EL50058" s="325"/>
    </row>
    <row r="50059" spans="56:142" x14ac:dyDescent="0.2">
      <c r="BD50059" s="325"/>
      <c r="EL50059" s="325"/>
    </row>
    <row r="50060" spans="56:142" x14ac:dyDescent="0.2">
      <c r="BD50060" s="325"/>
      <c r="EL50060" s="325"/>
    </row>
    <row r="50061" spans="56:142" x14ac:dyDescent="0.2">
      <c r="BD50061" s="325"/>
      <c r="EL50061" s="325"/>
    </row>
    <row r="50062" spans="56:142" x14ac:dyDescent="0.2">
      <c r="BD50062" s="325"/>
      <c r="EL50062" s="325"/>
    </row>
    <row r="50063" spans="56:142" x14ac:dyDescent="0.2">
      <c r="BD50063" s="325"/>
      <c r="EL50063" s="325"/>
    </row>
    <row r="50064" spans="56:142" x14ac:dyDescent="0.2">
      <c r="BD50064" s="325"/>
      <c r="EL50064" s="325"/>
    </row>
    <row r="50065" spans="56:142" x14ac:dyDescent="0.2">
      <c r="BD50065" s="325"/>
      <c r="EL50065" s="325"/>
    </row>
    <row r="50066" spans="56:142" x14ac:dyDescent="0.2">
      <c r="BD50066" s="325"/>
      <c r="EL50066" s="325"/>
    </row>
    <row r="50067" spans="56:142" x14ac:dyDescent="0.2">
      <c r="BD50067" s="325"/>
      <c r="EL50067" s="325"/>
    </row>
    <row r="50068" spans="56:142" x14ac:dyDescent="0.2">
      <c r="BD50068" s="325"/>
      <c r="EL50068" s="325"/>
    </row>
    <row r="50069" spans="56:142" x14ac:dyDescent="0.2">
      <c r="BD50069" s="325"/>
      <c r="EL50069" s="325"/>
    </row>
    <row r="50070" spans="56:142" x14ac:dyDescent="0.2">
      <c r="BD50070" s="325"/>
      <c r="EL50070" s="325"/>
    </row>
    <row r="50071" spans="56:142" x14ac:dyDescent="0.2">
      <c r="BD50071" s="325"/>
      <c r="EL50071" s="325"/>
    </row>
    <row r="50072" spans="56:142" x14ac:dyDescent="0.2">
      <c r="BD50072" s="325"/>
      <c r="EL50072" s="325"/>
    </row>
    <row r="50073" spans="56:142" x14ac:dyDescent="0.2">
      <c r="BD50073" s="325"/>
      <c r="EL50073" s="325"/>
    </row>
    <row r="50074" spans="56:142" x14ac:dyDescent="0.2">
      <c r="BD50074" s="325"/>
      <c r="EL50074" s="325"/>
    </row>
    <row r="50075" spans="56:142" x14ac:dyDescent="0.2">
      <c r="BD50075" s="325"/>
      <c r="EL50075" s="325"/>
    </row>
    <row r="50076" spans="56:142" x14ac:dyDescent="0.2">
      <c r="BD50076" s="325"/>
      <c r="EL50076" s="325"/>
    </row>
    <row r="50077" spans="56:142" x14ac:dyDescent="0.2">
      <c r="BD50077" s="325"/>
      <c r="EL50077" s="325"/>
    </row>
    <row r="50078" spans="56:142" x14ac:dyDescent="0.2">
      <c r="BD50078" s="325"/>
      <c r="EL50078" s="325"/>
    </row>
    <row r="50079" spans="56:142" x14ac:dyDescent="0.2">
      <c r="BD50079" s="325"/>
      <c r="EL50079" s="325"/>
    </row>
    <row r="50080" spans="56:142" x14ac:dyDescent="0.2">
      <c r="BD50080" s="325"/>
      <c r="EL50080" s="325"/>
    </row>
    <row r="50081" spans="56:142" x14ac:dyDescent="0.2">
      <c r="BD50081" s="325"/>
      <c r="EL50081" s="325"/>
    </row>
    <row r="50082" spans="56:142" x14ac:dyDescent="0.2">
      <c r="BD50082" s="325"/>
      <c r="EL50082" s="325"/>
    </row>
    <row r="50083" spans="56:142" x14ac:dyDescent="0.2">
      <c r="BD50083" s="325"/>
      <c r="EL50083" s="325"/>
    </row>
    <row r="50084" spans="56:142" x14ac:dyDescent="0.2">
      <c r="BD50084" s="325"/>
      <c r="EL50084" s="325"/>
    </row>
    <row r="50085" spans="56:142" x14ac:dyDescent="0.2">
      <c r="BD50085" s="325"/>
      <c r="EL50085" s="325"/>
    </row>
    <row r="50086" spans="56:142" x14ac:dyDescent="0.2">
      <c r="BD50086" s="325"/>
      <c r="EL50086" s="325"/>
    </row>
    <row r="50087" spans="56:142" x14ac:dyDescent="0.2">
      <c r="BD50087" s="325"/>
      <c r="EL50087" s="325"/>
    </row>
    <row r="50088" spans="56:142" x14ac:dyDescent="0.2">
      <c r="BD50088" s="325"/>
      <c r="EL50088" s="325"/>
    </row>
    <row r="50089" spans="56:142" x14ac:dyDescent="0.2">
      <c r="BD50089" s="325"/>
      <c r="EL50089" s="325"/>
    </row>
    <row r="50090" spans="56:142" x14ac:dyDescent="0.2">
      <c r="BD50090" s="325"/>
      <c r="EL50090" s="325"/>
    </row>
    <row r="50091" spans="56:142" x14ac:dyDescent="0.2">
      <c r="BD50091" s="325"/>
      <c r="EL50091" s="325"/>
    </row>
    <row r="50092" spans="56:142" x14ac:dyDescent="0.2">
      <c r="BD50092" s="325"/>
      <c r="EL50092" s="325"/>
    </row>
    <row r="50093" spans="56:142" x14ac:dyDescent="0.2">
      <c r="BD50093" s="325"/>
      <c r="EL50093" s="325"/>
    </row>
    <row r="50094" spans="56:142" x14ac:dyDescent="0.2">
      <c r="BD50094" s="325"/>
      <c r="EL50094" s="325"/>
    </row>
    <row r="50095" spans="56:142" x14ac:dyDescent="0.2">
      <c r="BD50095" s="325"/>
      <c r="EL50095" s="325"/>
    </row>
    <row r="50096" spans="56:142" x14ac:dyDescent="0.2">
      <c r="BD50096" s="325"/>
      <c r="EL50096" s="325"/>
    </row>
    <row r="50097" spans="56:142" x14ac:dyDescent="0.2">
      <c r="BD50097" s="325"/>
      <c r="EL50097" s="325"/>
    </row>
    <row r="50098" spans="56:142" x14ac:dyDescent="0.2">
      <c r="BD50098" s="325"/>
      <c r="EL50098" s="325"/>
    </row>
    <row r="50099" spans="56:142" x14ac:dyDescent="0.2">
      <c r="BD50099" s="325"/>
      <c r="EL50099" s="325"/>
    </row>
    <row r="50100" spans="56:142" x14ac:dyDescent="0.2">
      <c r="BD50100" s="325"/>
      <c r="EL50100" s="325"/>
    </row>
    <row r="50101" spans="56:142" x14ac:dyDescent="0.2">
      <c r="BD50101" s="325"/>
      <c r="EL50101" s="325"/>
    </row>
    <row r="50102" spans="56:142" x14ac:dyDescent="0.2">
      <c r="BD50102" s="325"/>
      <c r="EL50102" s="325"/>
    </row>
    <row r="50103" spans="56:142" x14ac:dyDescent="0.2">
      <c r="BD50103" s="325"/>
      <c r="EL50103" s="325"/>
    </row>
    <row r="50104" spans="56:142" x14ac:dyDescent="0.2">
      <c r="BD50104" s="325"/>
      <c r="EL50104" s="325"/>
    </row>
    <row r="50105" spans="56:142" x14ac:dyDescent="0.2">
      <c r="BD50105" s="325"/>
      <c r="EL50105" s="325"/>
    </row>
    <row r="50106" spans="56:142" x14ac:dyDescent="0.2">
      <c r="BD50106" s="325"/>
      <c r="EL50106" s="325"/>
    </row>
    <row r="50107" spans="56:142" x14ac:dyDescent="0.2">
      <c r="BD50107" s="325"/>
      <c r="EL50107" s="325"/>
    </row>
    <row r="50108" spans="56:142" x14ac:dyDescent="0.2">
      <c r="BD50108" s="325"/>
      <c r="EL50108" s="325"/>
    </row>
    <row r="50109" spans="56:142" x14ac:dyDescent="0.2">
      <c r="BD50109" s="325"/>
      <c r="EL50109" s="325"/>
    </row>
    <row r="50110" spans="56:142" x14ac:dyDescent="0.2">
      <c r="BD50110" s="325"/>
      <c r="EL50110" s="325"/>
    </row>
    <row r="50111" spans="56:142" x14ac:dyDescent="0.2">
      <c r="BD50111" s="325"/>
      <c r="EL50111" s="325"/>
    </row>
    <row r="50112" spans="56:142" x14ac:dyDescent="0.2">
      <c r="BD50112" s="325"/>
      <c r="EL50112" s="325"/>
    </row>
    <row r="50113" spans="56:142" x14ac:dyDescent="0.2">
      <c r="BD50113" s="325"/>
      <c r="EL50113" s="325"/>
    </row>
    <row r="50114" spans="56:142" x14ac:dyDescent="0.2">
      <c r="BD50114" s="325"/>
      <c r="EL50114" s="325"/>
    </row>
    <row r="50115" spans="56:142" x14ac:dyDescent="0.2">
      <c r="BD50115" s="325"/>
      <c r="EL50115" s="325"/>
    </row>
    <row r="50116" spans="56:142" x14ac:dyDescent="0.2">
      <c r="BD50116" s="325"/>
      <c r="EL50116" s="325"/>
    </row>
    <row r="50117" spans="56:142" x14ac:dyDescent="0.2">
      <c r="BD50117" s="325"/>
      <c r="EL50117" s="325"/>
    </row>
    <row r="50118" spans="56:142" x14ac:dyDescent="0.2">
      <c r="BD50118" s="325"/>
      <c r="EL50118" s="325"/>
    </row>
    <row r="50119" spans="56:142" x14ac:dyDescent="0.2">
      <c r="BD50119" s="325"/>
      <c r="EL50119" s="325"/>
    </row>
    <row r="50120" spans="56:142" x14ac:dyDescent="0.2">
      <c r="BD50120" s="325"/>
      <c r="EL50120" s="325"/>
    </row>
    <row r="50121" spans="56:142" x14ac:dyDescent="0.2">
      <c r="BD50121" s="325"/>
      <c r="EL50121" s="325"/>
    </row>
    <row r="50122" spans="56:142" x14ac:dyDescent="0.2">
      <c r="BD50122" s="325"/>
      <c r="EL50122" s="325"/>
    </row>
    <row r="50123" spans="56:142" x14ac:dyDescent="0.2">
      <c r="BD50123" s="325"/>
      <c r="EL50123" s="325"/>
    </row>
    <row r="50124" spans="56:142" x14ac:dyDescent="0.2">
      <c r="BD50124" s="325"/>
      <c r="EL50124" s="325"/>
    </row>
    <row r="50125" spans="56:142" x14ac:dyDescent="0.2">
      <c r="BD50125" s="325"/>
      <c r="EL50125" s="325"/>
    </row>
    <row r="50126" spans="56:142" x14ac:dyDescent="0.2">
      <c r="BD50126" s="325"/>
      <c r="EL50126" s="325"/>
    </row>
    <row r="50127" spans="56:142" x14ac:dyDescent="0.2">
      <c r="BD50127" s="325"/>
      <c r="EL50127" s="325"/>
    </row>
    <row r="50128" spans="56:142" x14ac:dyDescent="0.2">
      <c r="BD50128" s="325"/>
      <c r="EL50128" s="325"/>
    </row>
    <row r="50129" spans="56:142" x14ac:dyDescent="0.2">
      <c r="BD50129" s="325"/>
      <c r="EL50129" s="325"/>
    </row>
    <row r="50130" spans="56:142" x14ac:dyDescent="0.2">
      <c r="BD50130" s="325"/>
      <c r="EL50130" s="325"/>
    </row>
    <row r="50131" spans="56:142" x14ac:dyDescent="0.2">
      <c r="BD50131" s="325"/>
      <c r="EL50131" s="325"/>
    </row>
    <row r="50132" spans="56:142" x14ac:dyDescent="0.2">
      <c r="BD50132" s="325"/>
      <c r="EL50132" s="325"/>
    </row>
    <row r="50133" spans="56:142" x14ac:dyDescent="0.2">
      <c r="BD50133" s="325"/>
      <c r="EL50133" s="325"/>
    </row>
    <row r="50134" spans="56:142" x14ac:dyDescent="0.2">
      <c r="BD50134" s="325"/>
      <c r="EL50134" s="325"/>
    </row>
    <row r="50135" spans="56:142" x14ac:dyDescent="0.2">
      <c r="BD50135" s="325"/>
      <c r="EL50135" s="325"/>
    </row>
    <row r="50136" spans="56:142" x14ac:dyDescent="0.2">
      <c r="BD50136" s="325"/>
      <c r="EL50136" s="325"/>
    </row>
    <row r="50137" spans="56:142" x14ac:dyDescent="0.2">
      <c r="BD50137" s="325"/>
      <c r="EL50137" s="325"/>
    </row>
    <row r="50138" spans="56:142" x14ac:dyDescent="0.2">
      <c r="BD50138" s="325"/>
      <c r="EL50138" s="325"/>
    </row>
    <row r="50139" spans="56:142" x14ac:dyDescent="0.2">
      <c r="BD50139" s="325"/>
      <c r="EL50139" s="325"/>
    </row>
    <row r="50140" spans="56:142" x14ac:dyDescent="0.2">
      <c r="BD50140" s="325"/>
      <c r="EL50140" s="325"/>
    </row>
    <row r="50141" spans="56:142" x14ac:dyDescent="0.2">
      <c r="BD50141" s="325"/>
      <c r="EL50141" s="325"/>
    </row>
    <row r="50142" spans="56:142" x14ac:dyDescent="0.2">
      <c r="BD50142" s="325"/>
      <c r="EL50142" s="325"/>
    </row>
    <row r="50143" spans="56:142" x14ac:dyDescent="0.2">
      <c r="BD50143" s="325"/>
      <c r="EL50143" s="325"/>
    </row>
    <row r="50144" spans="56:142" x14ac:dyDescent="0.2">
      <c r="BD50144" s="325"/>
      <c r="EL50144" s="325"/>
    </row>
    <row r="50145" spans="56:142" x14ac:dyDescent="0.2">
      <c r="BD50145" s="325"/>
      <c r="EL50145" s="325"/>
    </row>
    <row r="50146" spans="56:142" x14ac:dyDescent="0.2">
      <c r="BD50146" s="325"/>
      <c r="EL50146" s="325"/>
    </row>
    <row r="50147" spans="56:142" x14ac:dyDescent="0.2">
      <c r="BD50147" s="325"/>
      <c r="EL50147" s="325"/>
    </row>
    <row r="50148" spans="56:142" x14ac:dyDescent="0.2">
      <c r="BD50148" s="325"/>
      <c r="EL50148" s="325"/>
    </row>
    <row r="50149" spans="56:142" x14ac:dyDescent="0.2">
      <c r="BD50149" s="325"/>
      <c r="EL50149" s="325"/>
    </row>
    <row r="50150" spans="56:142" x14ac:dyDescent="0.2">
      <c r="BD50150" s="325"/>
      <c r="EL50150" s="325"/>
    </row>
    <row r="50151" spans="56:142" x14ac:dyDescent="0.2">
      <c r="BD50151" s="325"/>
      <c r="EL50151" s="325"/>
    </row>
    <row r="50152" spans="56:142" x14ac:dyDescent="0.2">
      <c r="BD50152" s="325"/>
      <c r="EL50152" s="325"/>
    </row>
    <row r="50153" spans="56:142" x14ac:dyDescent="0.2">
      <c r="BD50153" s="325"/>
      <c r="EL50153" s="325"/>
    </row>
    <row r="50154" spans="56:142" x14ac:dyDescent="0.2">
      <c r="BD50154" s="325"/>
      <c r="EL50154" s="325"/>
    </row>
    <row r="50155" spans="56:142" x14ac:dyDescent="0.2">
      <c r="BD50155" s="325"/>
      <c r="EL50155" s="325"/>
    </row>
    <row r="50156" spans="56:142" x14ac:dyDescent="0.2">
      <c r="BD50156" s="325"/>
      <c r="EL50156" s="325"/>
    </row>
    <row r="50157" spans="56:142" x14ac:dyDescent="0.2">
      <c r="BD50157" s="325"/>
      <c r="EL50157" s="325"/>
    </row>
    <row r="50158" spans="56:142" x14ac:dyDescent="0.2">
      <c r="BD50158" s="325"/>
      <c r="EL50158" s="325"/>
    </row>
    <row r="50159" spans="56:142" x14ac:dyDescent="0.2">
      <c r="BD50159" s="325"/>
      <c r="EL50159" s="325"/>
    </row>
    <row r="50160" spans="56:142" x14ac:dyDescent="0.2">
      <c r="BD50160" s="325"/>
      <c r="EL50160" s="325"/>
    </row>
    <row r="50161" spans="56:142" x14ac:dyDescent="0.2">
      <c r="BD50161" s="325"/>
      <c r="EL50161" s="325"/>
    </row>
    <row r="50162" spans="56:142" x14ac:dyDescent="0.2">
      <c r="BD50162" s="325"/>
      <c r="EL50162" s="325"/>
    </row>
    <row r="50163" spans="56:142" x14ac:dyDescent="0.2">
      <c r="BD50163" s="325"/>
      <c r="EL50163" s="325"/>
    </row>
    <row r="50164" spans="56:142" x14ac:dyDescent="0.2">
      <c r="BD50164" s="325"/>
      <c r="EL50164" s="325"/>
    </row>
    <row r="50165" spans="56:142" x14ac:dyDescent="0.2">
      <c r="BD50165" s="325"/>
      <c r="EL50165" s="325"/>
    </row>
    <row r="50166" spans="56:142" x14ac:dyDescent="0.2">
      <c r="BD50166" s="325"/>
      <c r="EL50166" s="325"/>
    </row>
    <row r="50167" spans="56:142" x14ac:dyDescent="0.2">
      <c r="BD50167" s="325"/>
      <c r="EL50167" s="325"/>
    </row>
    <row r="50168" spans="56:142" x14ac:dyDescent="0.2">
      <c r="BD50168" s="325"/>
      <c r="EL50168" s="325"/>
    </row>
    <row r="50169" spans="56:142" x14ac:dyDescent="0.2">
      <c r="BD50169" s="325"/>
      <c r="EL50169" s="325"/>
    </row>
    <row r="50170" spans="56:142" x14ac:dyDescent="0.2">
      <c r="BD50170" s="325"/>
      <c r="EL50170" s="325"/>
    </row>
    <row r="50171" spans="56:142" x14ac:dyDescent="0.2">
      <c r="BD50171" s="325"/>
      <c r="EL50171" s="325"/>
    </row>
    <row r="50172" spans="56:142" x14ac:dyDescent="0.2">
      <c r="BD50172" s="325"/>
      <c r="EL50172" s="325"/>
    </row>
    <row r="50173" spans="56:142" x14ac:dyDescent="0.2">
      <c r="BD50173" s="325"/>
      <c r="EL50173" s="325"/>
    </row>
    <row r="50174" spans="56:142" x14ac:dyDescent="0.2">
      <c r="BD50174" s="325"/>
      <c r="EL50174" s="325"/>
    </row>
    <row r="50175" spans="56:142" x14ac:dyDescent="0.2">
      <c r="BD50175" s="325"/>
      <c r="EL50175" s="325"/>
    </row>
    <row r="50176" spans="56:142" x14ac:dyDescent="0.2">
      <c r="BD50176" s="325"/>
      <c r="EL50176" s="325"/>
    </row>
    <row r="50177" spans="56:142" x14ac:dyDescent="0.2">
      <c r="BD50177" s="325"/>
      <c r="EL50177" s="325"/>
    </row>
    <row r="50178" spans="56:142" x14ac:dyDescent="0.2">
      <c r="BD50178" s="325"/>
      <c r="EL50178" s="325"/>
    </row>
    <row r="50179" spans="56:142" x14ac:dyDescent="0.2">
      <c r="BD50179" s="325"/>
      <c r="EL50179" s="325"/>
    </row>
    <row r="50180" spans="56:142" x14ac:dyDescent="0.2">
      <c r="BD50180" s="325"/>
      <c r="EL50180" s="325"/>
    </row>
    <row r="50181" spans="56:142" x14ac:dyDescent="0.2">
      <c r="BD50181" s="325"/>
      <c r="EL50181" s="325"/>
    </row>
    <row r="50182" spans="56:142" x14ac:dyDescent="0.2">
      <c r="BD50182" s="325"/>
      <c r="EL50182" s="325"/>
    </row>
    <row r="50183" spans="56:142" x14ac:dyDescent="0.2">
      <c r="BD50183" s="325"/>
      <c r="EL50183" s="325"/>
    </row>
    <row r="50184" spans="56:142" x14ac:dyDescent="0.2">
      <c r="BD50184" s="325"/>
      <c r="EL50184" s="325"/>
    </row>
    <row r="50185" spans="56:142" x14ac:dyDescent="0.2">
      <c r="BD50185" s="325"/>
      <c r="EL50185" s="325"/>
    </row>
    <row r="50186" spans="56:142" x14ac:dyDescent="0.2">
      <c r="BD50186" s="325"/>
      <c r="EL50186" s="325"/>
    </row>
    <row r="50187" spans="56:142" x14ac:dyDescent="0.2">
      <c r="BD50187" s="325"/>
      <c r="EL50187" s="325"/>
    </row>
    <row r="50188" spans="56:142" x14ac:dyDescent="0.2">
      <c r="BD50188" s="325"/>
      <c r="EL50188" s="325"/>
    </row>
    <row r="50189" spans="56:142" x14ac:dyDescent="0.2">
      <c r="BD50189" s="325"/>
      <c r="EL50189" s="325"/>
    </row>
    <row r="50190" spans="56:142" x14ac:dyDescent="0.2">
      <c r="BD50190" s="325"/>
      <c r="EL50190" s="325"/>
    </row>
    <row r="50191" spans="56:142" x14ac:dyDescent="0.2">
      <c r="BD50191" s="325"/>
      <c r="EL50191" s="325"/>
    </row>
    <row r="50192" spans="56:142" x14ac:dyDescent="0.2">
      <c r="BD50192" s="325"/>
      <c r="EL50192" s="325"/>
    </row>
    <row r="50193" spans="56:142" x14ac:dyDescent="0.2">
      <c r="BD50193" s="325"/>
      <c r="EL50193" s="325"/>
    </row>
    <row r="50194" spans="56:142" x14ac:dyDescent="0.2">
      <c r="BD50194" s="325"/>
      <c r="EL50194" s="325"/>
    </row>
    <row r="50195" spans="56:142" x14ac:dyDescent="0.2">
      <c r="BD50195" s="325"/>
      <c r="EL50195" s="325"/>
    </row>
    <row r="50196" spans="56:142" x14ac:dyDescent="0.2">
      <c r="BD50196" s="325"/>
      <c r="EL50196" s="325"/>
    </row>
    <row r="50197" spans="56:142" x14ac:dyDescent="0.2">
      <c r="BD50197" s="325"/>
      <c r="EL50197" s="325"/>
    </row>
    <row r="50198" spans="56:142" x14ac:dyDescent="0.2">
      <c r="BD50198" s="325"/>
      <c r="EL50198" s="325"/>
    </row>
    <row r="50199" spans="56:142" x14ac:dyDescent="0.2">
      <c r="BD50199" s="325"/>
      <c r="EL50199" s="325"/>
    </row>
    <row r="50200" spans="56:142" x14ac:dyDescent="0.2">
      <c r="BD50200" s="325"/>
      <c r="EL50200" s="325"/>
    </row>
    <row r="50201" spans="56:142" x14ac:dyDescent="0.2">
      <c r="BD50201" s="325"/>
      <c r="EL50201" s="325"/>
    </row>
    <row r="50202" spans="56:142" x14ac:dyDescent="0.2">
      <c r="BD50202" s="325"/>
      <c r="EL50202" s="325"/>
    </row>
    <row r="50203" spans="56:142" x14ac:dyDescent="0.2">
      <c r="BD50203" s="325"/>
      <c r="EL50203" s="325"/>
    </row>
    <row r="50204" spans="56:142" x14ac:dyDescent="0.2">
      <c r="BD50204" s="325"/>
      <c r="EL50204" s="325"/>
    </row>
    <row r="50205" spans="56:142" x14ac:dyDescent="0.2">
      <c r="BD50205" s="325"/>
      <c r="EL50205" s="325"/>
    </row>
    <row r="50206" spans="56:142" x14ac:dyDescent="0.2">
      <c r="BD50206" s="325"/>
      <c r="EL50206" s="325"/>
    </row>
    <row r="50207" spans="56:142" x14ac:dyDescent="0.2">
      <c r="BD50207" s="325"/>
      <c r="EL50207" s="325"/>
    </row>
    <row r="50208" spans="56:142" x14ac:dyDescent="0.2">
      <c r="BD50208" s="325"/>
      <c r="EL50208" s="325"/>
    </row>
    <row r="50209" spans="56:142" x14ac:dyDescent="0.2">
      <c r="BD50209" s="325"/>
      <c r="EL50209" s="325"/>
    </row>
    <row r="50210" spans="56:142" x14ac:dyDescent="0.2">
      <c r="BD50210" s="325"/>
      <c r="EL50210" s="325"/>
    </row>
    <row r="50211" spans="56:142" x14ac:dyDescent="0.2">
      <c r="BD50211" s="325"/>
      <c r="EL50211" s="325"/>
    </row>
    <row r="50212" spans="56:142" x14ac:dyDescent="0.2">
      <c r="BD50212" s="325"/>
      <c r="EL50212" s="325"/>
    </row>
    <row r="50213" spans="56:142" x14ac:dyDescent="0.2">
      <c r="BD50213" s="325"/>
      <c r="EL50213" s="325"/>
    </row>
    <row r="50214" spans="56:142" x14ac:dyDescent="0.2">
      <c r="BD50214" s="325"/>
      <c r="EL50214" s="325"/>
    </row>
    <row r="50215" spans="56:142" x14ac:dyDescent="0.2">
      <c r="BD50215" s="325"/>
      <c r="EL50215" s="325"/>
    </row>
    <row r="50216" spans="56:142" x14ac:dyDescent="0.2">
      <c r="BD50216" s="325"/>
      <c r="EL50216" s="325"/>
    </row>
    <row r="50217" spans="56:142" x14ac:dyDescent="0.2">
      <c r="BD50217" s="325"/>
      <c r="EL50217" s="325"/>
    </row>
    <row r="50218" spans="56:142" x14ac:dyDescent="0.2">
      <c r="BD50218" s="325"/>
      <c r="EL50218" s="325"/>
    </row>
    <row r="50219" spans="56:142" x14ac:dyDescent="0.2">
      <c r="BD50219" s="325"/>
      <c r="EL50219" s="325"/>
    </row>
    <row r="50220" spans="56:142" x14ac:dyDescent="0.2">
      <c r="BD50220" s="325"/>
      <c r="EL50220" s="325"/>
    </row>
    <row r="50221" spans="56:142" x14ac:dyDescent="0.2">
      <c r="BD50221" s="325"/>
      <c r="EL50221" s="325"/>
    </row>
    <row r="50222" spans="56:142" x14ac:dyDescent="0.2">
      <c r="BD50222" s="325"/>
      <c r="EL50222" s="325"/>
    </row>
    <row r="50223" spans="56:142" x14ac:dyDescent="0.2">
      <c r="BD50223" s="325"/>
      <c r="EL50223" s="325"/>
    </row>
    <row r="50224" spans="56:142" x14ac:dyDescent="0.2">
      <c r="BD50224" s="325"/>
      <c r="EL50224" s="325"/>
    </row>
    <row r="50225" spans="56:142" x14ac:dyDescent="0.2">
      <c r="BD50225" s="325"/>
      <c r="EL50225" s="325"/>
    </row>
    <row r="50226" spans="56:142" x14ac:dyDescent="0.2">
      <c r="BD50226" s="325"/>
      <c r="EL50226" s="325"/>
    </row>
    <row r="50227" spans="56:142" x14ac:dyDescent="0.2">
      <c r="BD50227" s="325"/>
      <c r="EL50227" s="325"/>
    </row>
    <row r="50228" spans="56:142" x14ac:dyDescent="0.2">
      <c r="BD50228" s="325"/>
      <c r="EL50228" s="325"/>
    </row>
    <row r="50229" spans="56:142" x14ac:dyDescent="0.2">
      <c r="BD50229" s="325"/>
      <c r="EL50229" s="325"/>
    </row>
    <row r="50230" spans="56:142" x14ac:dyDescent="0.2">
      <c r="BD50230" s="325"/>
      <c r="EL50230" s="325"/>
    </row>
    <row r="50231" spans="56:142" x14ac:dyDescent="0.2">
      <c r="BD50231" s="325"/>
      <c r="EL50231" s="325"/>
    </row>
    <row r="50232" spans="56:142" x14ac:dyDescent="0.2">
      <c r="BD50232" s="325"/>
      <c r="EL50232" s="325"/>
    </row>
    <row r="50233" spans="56:142" x14ac:dyDescent="0.2">
      <c r="BD50233" s="325"/>
      <c r="EL50233" s="325"/>
    </row>
    <row r="50234" spans="56:142" x14ac:dyDescent="0.2">
      <c r="BD50234" s="325"/>
      <c r="EL50234" s="325"/>
    </row>
    <row r="50235" spans="56:142" x14ac:dyDescent="0.2">
      <c r="BD50235" s="325"/>
      <c r="EL50235" s="325"/>
    </row>
    <row r="50236" spans="56:142" x14ac:dyDescent="0.2">
      <c r="BD50236" s="325"/>
      <c r="EL50236" s="325"/>
    </row>
    <row r="50237" spans="56:142" x14ac:dyDescent="0.2">
      <c r="BD50237" s="325"/>
      <c r="EL50237" s="325"/>
    </row>
    <row r="50238" spans="56:142" x14ac:dyDescent="0.2">
      <c r="BD50238" s="325"/>
      <c r="EL50238" s="325"/>
    </row>
    <row r="50239" spans="56:142" x14ac:dyDescent="0.2">
      <c r="BD50239" s="325"/>
      <c r="EL50239" s="325"/>
    </row>
    <row r="50240" spans="56:142" x14ac:dyDescent="0.2">
      <c r="BD50240" s="325"/>
      <c r="EL50240" s="325"/>
    </row>
    <row r="50241" spans="56:142" x14ac:dyDescent="0.2">
      <c r="BD50241" s="325"/>
      <c r="EL50241" s="325"/>
    </row>
    <row r="50242" spans="56:142" x14ac:dyDescent="0.2">
      <c r="BD50242" s="325"/>
      <c r="EL50242" s="325"/>
    </row>
    <row r="50243" spans="56:142" x14ac:dyDescent="0.2">
      <c r="BD50243" s="325"/>
      <c r="EL50243" s="325"/>
    </row>
    <row r="50244" spans="56:142" x14ac:dyDescent="0.2">
      <c r="BD50244" s="325"/>
      <c r="EL50244" s="325"/>
    </row>
    <row r="50245" spans="56:142" x14ac:dyDescent="0.2">
      <c r="BD50245" s="325"/>
      <c r="EL50245" s="325"/>
    </row>
    <row r="50246" spans="56:142" x14ac:dyDescent="0.2">
      <c r="BD50246" s="325"/>
      <c r="EL50246" s="325"/>
    </row>
    <row r="50247" spans="56:142" x14ac:dyDescent="0.2">
      <c r="BD50247" s="325"/>
      <c r="EL50247" s="325"/>
    </row>
    <row r="50248" spans="56:142" x14ac:dyDescent="0.2">
      <c r="BD50248" s="325"/>
      <c r="EL50248" s="325"/>
    </row>
    <row r="50249" spans="56:142" x14ac:dyDescent="0.2">
      <c r="BD50249" s="325"/>
      <c r="EL50249" s="325"/>
    </row>
    <row r="50250" spans="56:142" x14ac:dyDescent="0.2">
      <c r="BD50250" s="325"/>
      <c r="EL50250" s="325"/>
    </row>
    <row r="50251" spans="56:142" x14ac:dyDescent="0.2">
      <c r="BD50251" s="325"/>
      <c r="EL50251" s="325"/>
    </row>
    <row r="50252" spans="56:142" x14ac:dyDescent="0.2">
      <c r="BD50252" s="325"/>
      <c r="EL50252" s="325"/>
    </row>
    <row r="50253" spans="56:142" x14ac:dyDescent="0.2">
      <c r="BD50253" s="325"/>
      <c r="EL50253" s="325"/>
    </row>
    <row r="50254" spans="56:142" x14ac:dyDescent="0.2">
      <c r="BD50254" s="325"/>
      <c r="EL50254" s="325"/>
    </row>
    <row r="50255" spans="56:142" x14ac:dyDescent="0.2">
      <c r="BD50255" s="325"/>
      <c r="EL50255" s="325"/>
    </row>
    <row r="50256" spans="56:142" x14ac:dyDescent="0.2">
      <c r="BD50256" s="325"/>
      <c r="EL50256" s="325"/>
    </row>
    <row r="50257" spans="56:142" x14ac:dyDescent="0.2">
      <c r="BD50257" s="325"/>
      <c r="EL50257" s="325"/>
    </row>
    <row r="50258" spans="56:142" x14ac:dyDescent="0.2">
      <c r="BD50258" s="325"/>
      <c r="EL50258" s="325"/>
    </row>
    <row r="50259" spans="56:142" x14ac:dyDescent="0.2">
      <c r="BD50259" s="325"/>
      <c r="EL50259" s="325"/>
    </row>
    <row r="50260" spans="56:142" x14ac:dyDescent="0.2">
      <c r="BD50260" s="325"/>
      <c r="EL50260" s="325"/>
    </row>
    <row r="50261" spans="56:142" x14ac:dyDescent="0.2">
      <c r="BD50261" s="325"/>
      <c r="EL50261" s="325"/>
    </row>
    <row r="50262" spans="56:142" x14ac:dyDescent="0.2">
      <c r="BD50262" s="325"/>
      <c r="EL50262" s="325"/>
    </row>
    <row r="50263" spans="56:142" x14ac:dyDescent="0.2">
      <c r="BD50263" s="325"/>
      <c r="EL50263" s="325"/>
    </row>
    <row r="50264" spans="56:142" x14ac:dyDescent="0.2">
      <c r="BD50264" s="325"/>
      <c r="EL50264" s="325"/>
    </row>
    <row r="50265" spans="56:142" x14ac:dyDescent="0.2">
      <c r="BD50265" s="325"/>
      <c r="EL50265" s="325"/>
    </row>
    <row r="50266" spans="56:142" x14ac:dyDescent="0.2">
      <c r="BD50266" s="325"/>
      <c r="EL50266" s="325"/>
    </row>
    <row r="50267" spans="56:142" x14ac:dyDescent="0.2">
      <c r="BD50267" s="325"/>
      <c r="EL50267" s="325"/>
    </row>
    <row r="50268" spans="56:142" x14ac:dyDescent="0.2">
      <c r="BD50268" s="325"/>
      <c r="EL50268" s="325"/>
    </row>
    <row r="50269" spans="56:142" x14ac:dyDescent="0.2">
      <c r="BD50269" s="325"/>
      <c r="EL50269" s="325"/>
    </row>
    <row r="50270" spans="56:142" x14ac:dyDescent="0.2">
      <c r="BD50270" s="325"/>
      <c r="EL50270" s="325"/>
    </row>
    <row r="50271" spans="56:142" x14ac:dyDescent="0.2">
      <c r="BD50271" s="325"/>
      <c r="EL50271" s="325"/>
    </row>
    <row r="50272" spans="56:142" x14ac:dyDescent="0.2">
      <c r="BD50272" s="325"/>
      <c r="EL50272" s="325"/>
    </row>
    <row r="50273" spans="56:142" x14ac:dyDescent="0.2">
      <c r="BD50273" s="325"/>
      <c r="EL50273" s="325"/>
    </row>
    <row r="50274" spans="56:142" x14ac:dyDescent="0.2">
      <c r="BD50274" s="325"/>
      <c r="EL50274" s="325"/>
    </row>
    <row r="50275" spans="56:142" x14ac:dyDescent="0.2">
      <c r="BD50275" s="325"/>
      <c r="EL50275" s="325"/>
    </row>
    <row r="50276" spans="56:142" x14ac:dyDescent="0.2">
      <c r="BD50276" s="325"/>
      <c r="EL50276" s="325"/>
    </row>
    <row r="50277" spans="56:142" x14ac:dyDescent="0.2">
      <c r="BD50277" s="325"/>
      <c r="EL50277" s="325"/>
    </row>
    <row r="50278" spans="56:142" x14ac:dyDescent="0.2">
      <c r="BD50278" s="325"/>
      <c r="EL50278" s="325"/>
    </row>
    <row r="50279" spans="56:142" x14ac:dyDescent="0.2">
      <c r="BD50279" s="325"/>
      <c r="EL50279" s="325"/>
    </row>
    <row r="50280" spans="56:142" x14ac:dyDescent="0.2">
      <c r="BD50280" s="325"/>
      <c r="EL50280" s="325"/>
    </row>
    <row r="50281" spans="56:142" x14ac:dyDescent="0.2">
      <c r="BD50281" s="325"/>
      <c r="EL50281" s="325"/>
    </row>
    <row r="50282" spans="56:142" x14ac:dyDescent="0.2">
      <c r="BD50282" s="325"/>
      <c r="EL50282" s="325"/>
    </row>
    <row r="50283" spans="56:142" x14ac:dyDescent="0.2">
      <c r="BD50283" s="325"/>
      <c r="EL50283" s="325"/>
    </row>
    <row r="50284" spans="56:142" x14ac:dyDescent="0.2">
      <c r="BD50284" s="325"/>
      <c r="EL50284" s="325"/>
    </row>
    <row r="50285" spans="56:142" x14ac:dyDescent="0.2">
      <c r="BD50285" s="325"/>
      <c r="EL50285" s="325"/>
    </row>
    <row r="50286" spans="56:142" x14ac:dyDescent="0.2">
      <c r="BD50286" s="325"/>
      <c r="EL50286" s="325"/>
    </row>
    <row r="50287" spans="56:142" x14ac:dyDescent="0.2">
      <c r="BD50287" s="325"/>
      <c r="EL50287" s="325"/>
    </row>
    <row r="50288" spans="56:142" x14ac:dyDescent="0.2">
      <c r="BD50288" s="325"/>
      <c r="EL50288" s="325"/>
    </row>
    <row r="50289" spans="56:142" x14ac:dyDescent="0.2">
      <c r="BD50289" s="325"/>
      <c r="EL50289" s="325"/>
    </row>
    <row r="50290" spans="56:142" x14ac:dyDescent="0.2">
      <c r="BD50290" s="325"/>
      <c r="EL50290" s="325"/>
    </row>
    <row r="50291" spans="56:142" x14ac:dyDescent="0.2">
      <c r="BD50291" s="325"/>
      <c r="EL50291" s="325"/>
    </row>
    <row r="50292" spans="56:142" x14ac:dyDescent="0.2">
      <c r="BD50292" s="325"/>
      <c r="EL50292" s="325"/>
    </row>
    <row r="50293" spans="56:142" x14ac:dyDescent="0.2">
      <c r="BD50293" s="325"/>
      <c r="EL50293" s="325"/>
    </row>
    <row r="50294" spans="56:142" x14ac:dyDescent="0.2">
      <c r="BD50294" s="325"/>
      <c r="EL50294" s="325"/>
    </row>
    <row r="50295" spans="56:142" x14ac:dyDescent="0.2">
      <c r="BD50295" s="325"/>
      <c r="EL50295" s="325"/>
    </row>
    <row r="50296" spans="56:142" x14ac:dyDescent="0.2">
      <c r="BD50296" s="325"/>
      <c r="EL50296" s="325"/>
    </row>
    <row r="50297" spans="56:142" x14ac:dyDescent="0.2">
      <c r="BD50297" s="325"/>
      <c r="EL50297" s="325"/>
    </row>
    <row r="50298" spans="56:142" x14ac:dyDescent="0.2">
      <c r="BD50298" s="325"/>
      <c r="EL50298" s="325"/>
    </row>
    <row r="50299" spans="56:142" x14ac:dyDescent="0.2">
      <c r="BD50299" s="325"/>
      <c r="EL50299" s="325"/>
    </row>
    <row r="50300" spans="56:142" x14ac:dyDescent="0.2">
      <c r="BD50300" s="325"/>
      <c r="EL50300" s="325"/>
    </row>
    <row r="50301" spans="56:142" x14ac:dyDescent="0.2">
      <c r="BD50301" s="325"/>
      <c r="EL50301" s="325"/>
    </row>
    <row r="50302" spans="56:142" x14ac:dyDescent="0.2">
      <c r="BD50302" s="325"/>
      <c r="EL50302" s="325"/>
    </row>
    <row r="50303" spans="56:142" x14ac:dyDescent="0.2">
      <c r="BD50303" s="325"/>
      <c r="EL50303" s="325"/>
    </row>
    <row r="50304" spans="56:142" x14ac:dyDescent="0.2">
      <c r="BD50304" s="325"/>
      <c r="EL50304" s="325"/>
    </row>
    <row r="50305" spans="56:142" x14ac:dyDescent="0.2">
      <c r="BD50305" s="325"/>
      <c r="EL50305" s="325"/>
    </row>
    <row r="50306" spans="56:142" x14ac:dyDescent="0.2">
      <c r="BD50306" s="325"/>
      <c r="EL50306" s="325"/>
    </row>
    <row r="50307" spans="56:142" x14ac:dyDescent="0.2">
      <c r="BD50307" s="325"/>
      <c r="EL50307" s="325"/>
    </row>
    <row r="50308" spans="56:142" x14ac:dyDescent="0.2">
      <c r="BD50308" s="325"/>
      <c r="EL50308" s="325"/>
    </row>
    <row r="50309" spans="56:142" x14ac:dyDescent="0.2">
      <c r="BD50309" s="325"/>
      <c r="EL50309" s="325"/>
    </row>
    <row r="50310" spans="56:142" x14ac:dyDescent="0.2">
      <c r="BD50310" s="325"/>
      <c r="EL50310" s="325"/>
    </row>
    <row r="50311" spans="56:142" x14ac:dyDescent="0.2">
      <c r="BD50311" s="325"/>
      <c r="EL50311" s="325"/>
    </row>
    <row r="50312" spans="56:142" x14ac:dyDescent="0.2">
      <c r="BD50312" s="325"/>
      <c r="EL50312" s="325"/>
    </row>
    <row r="50313" spans="56:142" x14ac:dyDescent="0.2">
      <c r="BD50313" s="325"/>
      <c r="EL50313" s="325"/>
    </row>
    <row r="50314" spans="56:142" x14ac:dyDescent="0.2">
      <c r="BD50314" s="325"/>
      <c r="EL50314" s="325"/>
    </row>
    <row r="50315" spans="56:142" x14ac:dyDescent="0.2">
      <c r="BD50315" s="325"/>
      <c r="EL50315" s="325"/>
    </row>
    <row r="50316" spans="56:142" x14ac:dyDescent="0.2">
      <c r="BD50316" s="325"/>
      <c r="EL50316" s="325"/>
    </row>
    <row r="50317" spans="56:142" x14ac:dyDescent="0.2">
      <c r="BD50317" s="325"/>
      <c r="EL50317" s="325"/>
    </row>
    <row r="50318" spans="56:142" x14ac:dyDescent="0.2">
      <c r="BD50318" s="325"/>
      <c r="EL50318" s="325"/>
    </row>
    <row r="50319" spans="56:142" x14ac:dyDescent="0.2">
      <c r="BD50319" s="325"/>
      <c r="EL50319" s="325"/>
    </row>
    <row r="50320" spans="56:142" x14ac:dyDescent="0.2">
      <c r="BD50320" s="325"/>
      <c r="EL50320" s="325"/>
    </row>
    <row r="50321" spans="56:142" x14ac:dyDescent="0.2">
      <c r="BD50321" s="325"/>
      <c r="EL50321" s="325"/>
    </row>
    <row r="50322" spans="56:142" x14ac:dyDescent="0.2">
      <c r="BD50322" s="325"/>
      <c r="EL50322" s="325"/>
    </row>
    <row r="50323" spans="56:142" x14ac:dyDescent="0.2">
      <c r="BD50323" s="325"/>
      <c r="EL50323" s="325"/>
    </row>
    <row r="50324" spans="56:142" x14ac:dyDescent="0.2">
      <c r="BD50324" s="325"/>
      <c r="EL50324" s="325"/>
    </row>
    <row r="50325" spans="56:142" x14ac:dyDescent="0.2">
      <c r="BD50325" s="325"/>
      <c r="EL50325" s="325"/>
    </row>
    <row r="50326" spans="56:142" x14ac:dyDescent="0.2">
      <c r="BD50326" s="325"/>
      <c r="EL50326" s="325"/>
    </row>
    <row r="50327" spans="56:142" x14ac:dyDescent="0.2">
      <c r="BD50327" s="325"/>
      <c r="EL50327" s="325"/>
    </row>
    <row r="50328" spans="56:142" x14ac:dyDescent="0.2">
      <c r="BD50328" s="325"/>
      <c r="EL50328" s="325"/>
    </row>
    <row r="50329" spans="56:142" x14ac:dyDescent="0.2">
      <c r="BD50329" s="325"/>
      <c r="EL50329" s="325"/>
    </row>
    <row r="50330" spans="56:142" x14ac:dyDescent="0.2">
      <c r="BD50330" s="325"/>
      <c r="EL50330" s="325"/>
    </row>
    <row r="50331" spans="56:142" x14ac:dyDescent="0.2">
      <c r="BD50331" s="325"/>
      <c r="EL50331" s="325"/>
    </row>
    <row r="50332" spans="56:142" x14ac:dyDescent="0.2">
      <c r="BD50332" s="325"/>
      <c r="EL50332" s="325"/>
    </row>
    <row r="50333" spans="56:142" x14ac:dyDescent="0.2">
      <c r="BD50333" s="325"/>
      <c r="EL50333" s="325"/>
    </row>
    <row r="50334" spans="56:142" x14ac:dyDescent="0.2">
      <c r="BD50334" s="325"/>
      <c r="EL50334" s="325"/>
    </row>
    <row r="50335" spans="56:142" x14ac:dyDescent="0.2">
      <c r="BD50335" s="325"/>
      <c r="EL50335" s="325"/>
    </row>
    <row r="50336" spans="56:142" x14ac:dyDescent="0.2">
      <c r="BD50336" s="325"/>
      <c r="EL50336" s="325"/>
    </row>
    <row r="50337" spans="56:142" x14ac:dyDescent="0.2">
      <c r="BD50337" s="325"/>
      <c r="EL50337" s="325"/>
    </row>
    <row r="50338" spans="56:142" x14ac:dyDescent="0.2">
      <c r="BD50338" s="325"/>
      <c r="EL50338" s="325"/>
    </row>
    <row r="50339" spans="56:142" x14ac:dyDescent="0.2">
      <c r="BD50339" s="325"/>
      <c r="EL50339" s="325"/>
    </row>
    <row r="50340" spans="56:142" x14ac:dyDescent="0.2">
      <c r="BD50340" s="325"/>
      <c r="EL50340" s="325"/>
    </row>
    <row r="50341" spans="56:142" x14ac:dyDescent="0.2">
      <c r="BD50341" s="325"/>
      <c r="EL50341" s="325"/>
    </row>
    <row r="50342" spans="56:142" x14ac:dyDescent="0.2">
      <c r="BD50342" s="325"/>
      <c r="EL50342" s="325"/>
    </row>
    <row r="50343" spans="56:142" x14ac:dyDescent="0.2">
      <c r="BD50343" s="325"/>
      <c r="EL50343" s="325"/>
    </row>
    <row r="50344" spans="56:142" x14ac:dyDescent="0.2">
      <c r="BD50344" s="325"/>
      <c r="EL50344" s="325"/>
    </row>
    <row r="50345" spans="56:142" x14ac:dyDescent="0.2">
      <c r="BD50345" s="325"/>
      <c r="EL50345" s="325"/>
    </row>
    <row r="50346" spans="56:142" x14ac:dyDescent="0.2">
      <c r="BD50346" s="325"/>
      <c r="EL50346" s="325"/>
    </row>
    <row r="50347" spans="56:142" x14ac:dyDescent="0.2">
      <c r="BD50347" s="325"/>
      <c r="EL50347" s="325"/>
    </row>
    <row r="50348" spans="56:142" x14ac:dyDescent="0.2">
      <c r="BD50348" s="325"/>
      <c r="EL50348" s="325"/>
    </row>
    <row r="50349" spans="56:142" x14ac:dyDescent="0.2">
      <c r="BD50349" s="325"/>
      <c r="EL50349" s="325"/>
    </row>
    <row r="50350" spans="56:142" x14ac:dyDescent="0.2">
      <c r="BD50350" s="325"/>
      <c r="EL50350" s="325"/>
    </row>
    <row r="50351" spans="56:142" x14ac:dyDescent="0.2">
      <c r="BD50351" s="325"/>
      <c r="EL50351" s="325"/>
    </row>
    <row r="50352" spans="56:142" x14ac:dyDescent="0.2">
      <c r="BD50352" s="325"/>
      <c r="EL50352" s="325"/>
    </row>
    <row r="50353" spans="56:142" x14ac:dyDescent="0.2">
      <c r="BD50353" s="325"/>
      <c r="EL50353" s="325"/>
    </row>
    <row r="50354" spans="56:142" x14ac:dyDescent="0.2">
      <c r="BD50354" s="325"/>
      <c r="EL50354" s="325"/>
    </row>
    <row r="50355" spans="56:142" x14ac:dyDescent="0.2">
      <c r="BD50355" s="325"/>
      <c r="EL50355" s="325"/>
    </row>
    <row r="50356" spans="56:142" x14ac:dyDescent="0.2">
      <c r="BD50356" s="325"/>
      <c r="EL50356" s="325"/>
    </row>
    <row r="50357" spans="56:142" x14ac:dyDescent="0.2">
      <c r="BD50357" s="325"/>
      <c r="EL50357" s="325"/>
    </row>
    <row r="50358" spans="56:142" x14ac:dyDescent="0.2">
      <c r="BD50358" s="325"/>
      <c r="EL50358" s="325"/>
    </row>
    <row r="50359" spans="56:142" x14ac:dyDescent="0.2">
      <c r="BD50359" s="325"/>
      <c r="EL50359" s="325"/>
    </row>
    <row r="50360" spans="56:142" x14ac:dyDescent="0.2">
      <c r="BD50360" s="325"/>
      <c r="EL50360" s="325"/>
    </row>
    <row r="50361" spans="56:142" x14ac:dyDescent="0.2">
      <c r="BD50361" s="325"/>
      <c r="EL50361" s="325"/>
    </row>
    <row r="50362" spans="56:142" x14ac:dyDescent="0.2">
      <c r="BD50362" s="325"/>
      <c r="EL50362" s="325"/>
    </row>
    <row r="50363" spans="56:142" x14ac:dyDescent="0.2">
      <c r="BD50363" s="325"/>
      <c r="EL50363" s="325"/>
    </row>
    <row r="50364" spans="56:142" x14ac:dyDescent="0.2">
      <c r="BD50364" s="325"/>
      <c r="EL50364" s="325"/>
    </row>
    <row r="50365" spans="56:142" x14ac:dyDescent="0.2">
      <c r="BD50365" s="325"/>
      <c r="EL50365" s="325"/>
    </row>
    <row r="50366" spans="56:142" x14ac:dyDescent="0.2">
      <c r="BD50366" s="325"/>
      <c r="EL50366" s="325"/>
    </row>
    <row r="50367" spans="56:142" x14ac:dyDescent="0.2">
      <c r="BD50367" s="325"/>
      <c r="EL50367" s="325"/>
    </row>
    <row r="50368" spans="56:142" x14ac:dyDescent="0.2">
      <c r="BD50368" s="325"/>
      <c r="EL50368" s="325"/>
    </row>
    <row r="50369" spans="56:142" x14ac:dyDescent="0.2">
      <c r="BD50369" s="325"/>
      <c r="EL50369" s="325"/>
    </row>
    <row r="50370" spans="56:142" x14ac:dyDescent="0.2">
      <c r="BD50370" s="325"/>
      <c r="EL50370" s="325"/>
    </row>
    <row r="50371" spans="56:142" x14ac:dyDescent="0.2">
      <c r="BD50371" s="325"/>
      <c r="EL50371" s="325"/>
    </row>
    <row r="50372" spans="56:142" x14ac:dyDescent="0.2">
      <c r="BD50372" s="325"/>
      <c r="EL50372" s="325"/>
    </row>
    <row r="50373" spans="56:142" x14ac:dyDescent="0.2">
      <c r="BD50373" s="325"/>
      <c r="EL50373" s="325"/>
    </row>
    <row r="50374" spans="56:142" x14ac:dyDescent="0.2">
      <c r="BD50374" s="325"/>
      <c r="EL50374" s="325"/>
    </row>
    <row r="50375" spans="56:142" x14ac:dyDescent="0.2">
      <c r="BD50375" s="325"/>
      <c r="EL50375" s="325"/>
    </row>
    <row r="50376" spans="56:142" x14ac:dyDescent="0.2">
      <c r="BD50376" s="325"/>
      <c r="EL50376" s="325"/>
    </row>
    <row r="50377" spans="56:142" x14ac:dyDescent="0.2">
      <c r="BD50377" s="325"/>
      <c r="EL50377" s="325"/>
    </row>
    <row r="50378" spans="56:142" x14ac:dyDescent="0.2">
      <c r="BD50378" s="325"/>
      <c r="EL50378" s="325"/>
    </row>
    <row r="50379" spans="56:142" x14ac:dyDescent="0.2">
      <c r="BD50379" s="325"/>
      <c r="EL50379" s="325"/>
    </row>
    <row r="50380" spans="56:142" x14ac:dyDescent="0.2">
      <c r="BD50380" s="325"/>
      <c r="EL50380" s="325"/>
    </row>
    <row r="50381" spans="56:142" x14ac:dyDescent="0.2">
      <c r="BD50381" s="325"/>
      <c r="EL50381" s="325"/>
    </row>
    <row r="50382" spans="56:142" x14ac:dyDescent="0.2">
      <c r="BD50382" s="325"/>
      <c r="EL50382" s="325"/>
    </row>
    <row r="50383" spans="56:142" x14ac:dyDescent="0.2">
      <c r="BD50383" s="325"/>
      <c r="EL50383" s="325"/>
    </row>
    <row r="50384" spans="56:142" x14ac:dyDescent="0.2">
      <c r="BD50384" s="325"/>
      <c r="EL50384" s="325"/>
    </row>
    <row r="50385" spans="56:142" x14ac:dyDescent="0.2">
      <c r="BD50385" s="325"/>
      <c r="EL50385" s="325"/>
    </row>
    <row r="50386" spans="56:142" x14ac:dyDescent="0.2">
      <c r="BD50386" s="325"/>
      <c r="EL50386" s="325"/>
    </row>
    <row r="50387" spans="56:142" x14ac:dyDescent="0.2">
      <c r="BD50387" s="325"/>
      <c r="EL50387" s="325"/>
    </row>
    <row r="50388" spans="56:142" x14ac:dyDescent="0.2">
      <c r="BD50388" s="325"/>
      <c r="EL50388" s="325"/>
    </row>
    <row r="50389" spans="56:142" x14ac:dyDescent="0.2">
      <c r="BD50389" s="325"/>
      <c r="EL50389" s="325"/>
    </row>
    <row r="50390" spans="56:142" x14ac:dyDescent="0.2">
      <c r="BD50390" s="325"/>
      <c r="EL50390" s="325"/>
    </row>
    <row r="50391" spans="56:142" x14ac:dyDescent="0.2">
      <c r="BD50391" s="325"/>
      <c r="EL50391" s="325"/>
    </row>
    <row r="50392" spans="56:142" x14ac:dyDescent="0.2">
      <c r="BD50392" s="325"/>
      <c r="EL50392" s="325"/>
    </row>
    <row r="50393" spans="56:142" x14ac:dyDescent="0.2">
      <c r="BD50393" s="325"/>
      <c r="EL50393" s="325"/>
    </row>
    <row r="50394" spans="56:142" x14ac:dyDescent="0.2">
      <c r="BD50394" s="325"/>
      <c r="EL50394" s="325"/>
    </row>
    <row r="50395" spans="56:142" x14ac:dyDescent="0.2">
      <c r="BD50395" s="325"/>
      <c r="EL50395" s="325"/>
    </row>
    <row r="50396" spans="56:142" x14ac:dyDescent="0.2">
      <c r="BD50396" s="325"/>
      <c r="EL50396" s="325"/>
    </row>
    <row r="50397" spans="56:142" x14ac:dyDescent="0.2">
      <c r="BD50397" s="325"/>
      <c r="EL50397" s="325"/>
    </row>
    <row r="50398" spans="56:142" x14ac:dyDescent="0.2">
      <c r="BD50398" s="325"/>
      <c r="EL50398" s="325"/>
    </row>
    <row r="50399" spans="56:142" x14ac:dyDescent="0.2">
      <c r="BD50399" s="325"/>
      <c r="EL50399" s="325"/>
    </row>
    <row r="50400" spans="56:142" x14ac:dyDescent="0.2">
      <c r="BD50400" s="325"/>
      <c r="EL50400" s="325"/>
    </row>
    <row r="50401" spans="56:142" x14ac:dyDescent="0.2">
      <c r="BD50401" s="325"/>
      <c r="EL50401" s="325"/>
    </row>
    <row r="50402" spans="56:142" x14ac:dyDescent="0.2">
      <c r="BD50402" s="325"/>
      <c r="EL50402" s="325"/>
    </row>
    <row r="50403" spans="56:142" x14ac:dyDescent="0.2">
      <c r="BD50403" s="325"/>
      <c r="EL50403" s="325"/>
    </row>
    <row r="50404" spans="56:142" x14ac:dyDescent="0.2">
      <c r="BD50404" s="325"/>
      <c r="EL50404" s="325"/>
    </row>
    <row r="50405" spans="56:142" x14ac:dyDescent="0.2">
      <c r="BD50405" s="325"/>
      <c r="EL50405" s="325"/>
    </row>
    <row r="50406" spans="56:142" x14ac:dyDescent="0.2">
      <c r="BD50406" s="325"/>
      <c r="EL50406" s="325"/>
    </row>
    <row r="50407" spans="56:142" x14ac:dyDescent="0.2">
      <c r="BD50407" s="325"/>
      <c r="EL50407" s="325"/>
    </row>
    <row r="50408" spans="56:142" x14ac:dyDescent="0.2">
      <c r="BD50408" s="325"/>
      <c r="EL50408" s="325"/>
    </row>
    <row r="50409" spans="56:142" x14ac:dyDescent="0.2">
      <c r="BD50409" s="325"/>
      <c r="EL50409" s="325"/>
    </row>
    <row r="50410" spans="56:142" x14ac:dyDescent="0.2">
      <c r="BD50410" s="325"/>
      <c r="EL50410" s="325"/>
    </row>
    <row r="50411" spans="56:142" x14ac:dyDescent="0.2">
      <c r="BD50411" s="325"/>
      <c r="EL50411" s="325"/>
    </row>
    <row r="50412" spans="56:142" x14ac:dyDescent="0.2">
      <c r="BD50412" s="325"/>
      <c r="EL50412" s="325"/>
    </row>
    <row r="50413" spans="56:142" x14ac:dyDescent="0.2">
      <c r="BD50413" s="325"/>
      <c r="EL50413" s="325"/>
    </row>
    <row r="50414" spans="56:142" x14ac:dyDescent="0.2">
      <c r="BD50414" s="325"/>
      <c r="EL50414" s="325"/>
    </row>
    <row r="50415" spans="56:142" x14ac:dyDescent="0.2">
      <c r="BD50415" s="325"/>
      <c r="EL50415" s="325"/>
    </row>
    <row r="50416" spans="56:142" x14ac:dyDescent="0.2">
      <c r="BD50416" s="325"/>
      <c r="EL50416" s="325"/>
    </row>
    <row r="50417" spans="56:142" x14ac:dyDescent="0.2">
      <c r="BD50417" s="325"/>
      <c r="EL50417" s="325"/>
    </row>
    <row r="50418" spans="56:142" x14ac:dyDescent="0.2">
      <c r="BD50418" s="325"/>
      <c r="EL50418" s="325"/>
    </row>
    <row r="50419" spans="56:142" x14ac:dyDescent="0.2">
      <c r="BD50419" s="325"/>
      <c r="EL50419" s="325"/>
    </row>
    <row r="50420" spans="56:142" x14ac:dyDescent="0.2">
      <c r="BD50420" s="325"/>
      <c r="EL50420" s="325"/>
    </row>
    <row r="50421" spans="56:142" x14ac:dyDescent="0.2">
      <c r="BD50421" s="325"/>
      <c r="EL50421" s="325"/>
    </row>
    <row r="50422" spans="56:142" x14ac:dyDescent="0.2">
      <c r="BD50422" s="325"/>
      <c r="EL50422" s="325"/>
    </row>
    <row r="50423" spans="56:142" x14ac:dyDescent="0.2">
      <c r="BD50423" s="325"/>
      <c r="EL50423" s="325"/>
    </row>
    <row r="50424" spans="56:142" x14ac:dyDescent="0.2">
      <c r="BD50424" s="325"/>
      <c r="EL50424" s="325"/>
    </row>
    <row r="50425" spans="56:142" x14ac:dyDescent="0.2">
      <c r="BD50425" s="325"/>
      <c r="EL50425" s="325"/>
    </row>
    <row r="50426" spans="56:142" x14ac:dyDescent="0.2">
      <c r="BD50426" s="325"/>
      <c r="EL50426" s="325"/>
    </row>
    <row r="50427" spans="56:142" x14ac:dyDescent="0.2">
      <c r="BD50427" s="325"/>
      <c r="EL50427" s="325"/>
    </row>
    <row r="50428" spans="56:142" x14ac:dyDescent="0.2">
      <c r="BD50428" s="325"/>
      <c r="EL50428" s="325"/>
    </row>
    <row r="50429" spans="56:142" x14ac:dyDescent="0.2">
      <c r="BD50429" s="325"/>
      <c r="EL50429" s="325"/>
    </row>
    <row r="50430" spans="56:142" x14ac:dyDescent="0.2">
      <c r="BD50430" s="325"/>
      <c r="EL50430" s="325"/>
    </row>
    <row r="50431" spans="56:142" x14ac:dyDescent="0.2">
      <c r="BD50431" s="325"/>
      <c r="EL50431" s="325"/>
    </row>
    <row r="50432" spans="56:142" x14ac:dyDescent="0.2">
      <c r="BD50432" s="325"/>
      <c r="EL50432" s="325"/>
    </row>
    <row r="50433" spans="56:142" x14ac:dyDescent="0.2">
      <c r="BD50433" s="325"/>
      <c r="EL50433" s="325"/>
    </row>
    <row r="50434" spans="56:142" x14ac:dyDescent="0.2">
      <c r="BD50434" s="325"/>
      <c r="EL50434" s="325"/>
    </row>
    <row r="50435" spans="56:142" x14ac:dyDescent="0.2">
      <c r="BD50435" s="325"/>
      <c r="EL50435" s="325"/>
    </row>
    <row r="50436" spans="56:142" x14ac:dyDescent="0.2">
      <c r="BD50436" s="325"/>
      <c r="EL50436" s="325"/>
    </row>
    <row r="50437" spans="56:142" x14ac:dyDescent="0.2">
      <c r="BD50437" s="325"/>
      <c r="EL50437" s="325"/>
    </row>
    <row r="50438" spans="56:142" x14ac:dyDescent="0.2">
      <c r="BD50438" s="325"/>
      <c r="EL50438" s="325"/>
    </row>
    <row r="50439" spans="56:142" x14ac:dyDescent="0.2">
      <c r="BD50439" s="325"/>
      <c r="EL50439" s="325"/>
    </row>
    <row r="50440" spans="56:142" x14ac:dyDescent="0.2">
      <c r="BD50440" s="325"/>
      <c r="EL50440" s="325"/>
    </row>
    <row r="50441" spans="56:142" x14ac:dyDescent="0.2">
      <c r="BD50441" s="325"/>
      <c r="EL50441" s="325"/>
    </row>
    <row r="50442" spans="56:142" x14ac:dyDescent="0.2">
      <c r="BD50442" s="325"/>
      <c r="EL50442" s="325"/>
    </row>
    <row r="50443" spans="56:142" x14ac:dyDescent="0.2">
      <c r="BD50443" s="325"/>
      <c r="EL50443" s="325"/>
    </row>
    <row r="50444" spans="56:142" x14ac:dyDescent="0.2">
      <c r="BD50444" s="325"/>
      <c r="EL50444" s="325"/>
    </row>
    <row r="50445" spans="56:142" x14ac:dyDescent="0.2">
      <c r="BD50445" s="325"/>
      <c r="EL50445" s="325"/>
    </row>
    <row r="50446" spans="56:142" x14ac:dyDescent="0.2">
      <c r="BD50446" s="325"/>
      <c r="EL50446" s="325"/>
    </row>
    <row r="50447" spans="56:142" x14ac:dyDescent="0.2">
      <c r="BD50447" s="325"/>
      <c r="EL50447" s="325"/>
    </row>
    <row r="50448" spans="56:142" x14ac:dyDescent="0.2">
      <c r="BD50448" s="325"/>
      <c r="EL50448" s="325"/>
    </row>
    <row r="50449" spans="56:142" x14ac:dyDescent="0.2">
      <c r="BD50449" s="325"/>
      <c r="EL50449" s="325"/>
    </row>
    <row r="50450" spans="56:142" x14ac:dyDescent="0.2">
      <c r="BD50450" s="325"/>
      <c r="EL50450" s="325"/>
    </row>
    <row r="50451" spans="56:142" x14ac:dyDescent="0.2">
      <c r="BD50451" s="325"/>
      <c r="EL50451" s="325"/>
    </row>
    <row r="50452" spans="56:142" x14ac:dyDescent="0.2">
      <c r="BD50452" s="325"/>
      <c r="EL50452" s="325"/>
    </row>
    <row r="50453" spans="56:142" x14ac:dyDescent="0.2">
      <c r="BD50453" s="325"/>
      <c r="EL50453" s="325"/>
    </row>
    <row r="50454" spans="56:142" x14ac:dyDescent="0.2">
      <c r="BD50454" s="325"/>
      <c r="EL50454" s="325"/>
    </row>
    <row r="50455" spans="56:142" x14ac:dyDescent="0.2">
      <c r="BD50455" s="325"/>
      <c r="EL50455" s="325"/>
    </row>
    <row r="50456" spans="56:142" x14ac:dyDescent="0.2">
      <c r="BD50456" s="325"/>
      <c r="EL50456" s="325"/>
    </row>
    <row r="50457" spans="56:142" x14ac:dyDescent="0.2">
      <c r="BD50457" s="325"/>
      <c r="EL50457" s="325"/>
    </row>
    <row r="50458" spans="56:142" x14ac:dyDescent="0.2">
      <c r="BD50458" s="325"/>
      <c r="EL50458" s="325"/>
    </row>
    <row r="50459" spans="56:142" x14ac:dyDescent="0.2">
      <c r="BD50459" s="325"/>
      <c r="EL50459" s="325"/>
    </row>
    <row r="50460" spans="56:142" x14ac:dyDescent="0.2">
      <c r="BD50460" s="325"/>
      <c r="EL50460" s="325"/>
    </row>
    <row r="50461" spans="56:142" x14ac:dyDescent="0.2">
      <c r="BD50461" s="325"/>
      <c r="EL50461" s="325"/>
    </row>
    <row r="50462" spans="56:142" x14ac:dyDescent="0.2">
      <c r="BD50462" s="325"/>
      <c r="EL50462" s="325"/>
    </row>
    <row r="50463" spans="56:142" x14ac:dyDescent="0.2">
      <c r="BD50463" s="325"/>
      <c r="EL50463" s="325"/>
    </row>
    <row r="50464" spans="56:142" x14ac:dyDescent="0.2">
      <c r="BD50464" s="325"/>
      <c r="EL50464" s="325"/>
    </row>
    <row r="50465" spans="56:142" x14ac:dyDescent="0.2">
      <c r="BD50465" s="325"/>
      <c r="EL50465" s="325"/>
    </row>
    <row r="50466" spans="56:142" x14ac:dyDescent="0.2">
      <c r="BD50466" s="325"/>
      <c r="EL50466" s="325"/>
    </row>
    <row r="50467" spans="56:142" x14ac:dyDescent="0.2">
      <c r="BD50467" s="325"/>
      <c r="EL50467" s="325"/>
    </row>
    <row r="50468" spans="56:142" x14ac:dyDescent="0.2">
      <c r="BD50468" s="325"/>
      <c r="EL50468" s="325"/>
    </row>
    <row r="50469" spans="56:142" x14ac:dyDescent="0.2">
      <c r="BD50469" s="325"/>
      <c r="EL50469" s="325"/>
    </row>
    <row r="50470" spans="56:142" x14ac:dyDescent="0.2">
      <c r="BD50470" s="325"/>
      <c r="EL50470" s="325"/>
    </row>
    <row r="50471" spans="56:142" x14ac:dyDescent="0.2">
      <c r="BD50471" s="325"/>
      <c r="EL50471" s="325"/>
    </row>
    <row r="50472" spans="56:142" x14ac:dyDescent="0.2">
      <c r="BD50472" s="325"/>
      <c r="EL50472" s="325"/>
    </row>
    <row r="50473" spans="56:142" x14ac:dyDescent="0.2">
      <c r="BD50473" s="325"/>
      <c r="EL50473" s="325"/>
    </row>
    <row r="50474" spans="56:142" x14ac:dyDescent="0.2">
      <c r="BD50474" s="325"/>
      <c r="EL50474" s="325"/>
    </row>
    <row r="50475" spans="56:142" x14ac:dyDescent="0.2">
      <c r="BD50475" s="325"/>
      <c r="EL50475" s="325"/>
    </row>
    <row r="50476" spans="56:142" x14ac:dyDescent="0.2">
      <c r="BD50476" s="325"/>
      <c r="EL50476" s="325"/>
    </row>
    <row r="50477" spans="56:142" x14ac:dyDescent="0.2">
      <c r="BD50477" s="325"/>
      <c r="EL50477" s="325"/>
    </row>
    <row r="50478" spans="56:142" x14ac:dyDescent="0.2">
      <c r="BD50478" s="325"/>
      <c r="EL50478" s="325"/>
    </row>
    <row r="50479" spans="56:142" x14ac:dyDescent="0.2">
      <c r="BD50479" s="325"/>
      <c r="EL50479" s="325"/>
    </row>
    <row r="50480" spans="56:142" x14ac:dyDescent="0.2">
      <c r="BD50480" s="325"/>
      <c r="EL50480" s="325"/>
    </row>
    <row r="50481" spans="56:142" x14ac:dyDescent="0.2">
      <c r="BD50481" s="325"/>
      <c r="EL50481" s="325"/>
    </row>
    <row r="50482" spans="56:142" x14ac:dyDescent="0.2">
      <c r="BD50482" s="325"/>
      <c r="EL50482" s="325"/>
    </row>
    <row r="50483" spans="56:142" x14ac:dyDescent="0.2">
      <c r="BD50483" s="325"/>
      <c r="EL50483" s="325"/>
    </row>
    <row r="50484" spans="56:142" x14ac:dyDescent="0.2">
      <c r="BD50484" s="325"/>
      <c r="EL50484" s="325"/>
    </row>
    <row r="50485" spans="56:142" x14ac:dyDescent="0.2">
      <c r="BD50485" s="325"/>
      <c r="EL50485" s="325"/>
    </row>
    <row r="50486" spans="56:142" x14ac:dyDescent="0.2">
      <c r="BD50486" s="325"/>
      <c r="EL50486" s="325"/>
    </row>
    <row r="50487" spans="56:142" x14ac:dyDescent="0.2">
      <c r="BD50487" s="325"/>
      <c r="EL50487" s="325"/>
    </row>
    <row r="50488" spans="56:142" x14ac:dyDescent="0.2">
      <c r="BD50488" s="325"/>
      <c r="EL50488" s="325"/>
    </row>
    <row r="50489" spans="56:142" x14ac:dyDescent="0.2">
      <c r="BD50489" s="325"/>
      <c r="EL50489" s="325"/>
    </row>
    <row r="50490" spans="56:142" x14ac:dyDescent="0.2">
      <c r="BD50490" s="325"/>
      <c r="EL50490" s="325"/>
    </row>
    <row r="50491" spans="56:142" x14ac:dyDescent="0.2">
      <c r="BD50491" s="325"/>
      <c r="EL50491" s="325"/>
    </row>
    <row r="50492" spans="56:142" x14ac:dyDescent="0.2">
      <c r="BD50492" s="325"/>
      <c r="EL50492" s="325"/>
    </row>
    <row r="50493" spans="56:142" x14ac:dyDescent="0.2">
      <c r="BD50493" s="325"/>
      <c r="EL50493" s="325"/>
    </row>
    <row r="50494" spans="56:142" x14ac:dyDescent="0.2">
      <c r="BD50494" s="325"/>
      <c r="EL50494" s="325"/>
    </row>
    <row r="50495" spans="56:142" x14ac:dyDescent="0.2">
      <c r="BD50495" s="325"/>
      <c r="EL50495" s="325"/>
    </row>
    <row r="50496" spans="56:142" x14ac:dyDescent="0.2">
      <c r="BD50496" s="325"/>
      <c r="EL50496" s="325"/>
    </row>
    <row r="50497" spans="56:142" x14ac:dyDescent="0.2">
      <c r="BD50497" s="325"/>
      <c r="EL50497" s="325"/>
    </row>
    <row r="50498" spans="56:142" x14ac:dyDescent="0.2">
      <c r="BD50498" s="325"/>
      <c r="EL50498" s="325"/>
    </row>
    <row r="50499" spans="56:142" x14ac:dyDescent="0.2">
      <c r="BD50499" s="325"/>
      <c r="EL50499" s="325"/>
    </row>
    <row r="50500" spans="56:142" x14ac:dyDescent="0.2">
      <c r="BD50500" s="325"/>
      <c r="EL50500" s="325"/>
    </row>
    <row r="50501" spans="56:142" x14ac:dyDescent="0.2">
      <c r="BD50501" s="325"/>
      <c r="EL50501" s="325"/>
    </row>
    <row r="50502" spans="56:142" x14ac:dyDescent="0.2">
      <c r="BD50502" s="325"/>
      <c r="EL50502" s="325"/>
    </row>
    <row r="50503" spans="56:142" x14ac:dyDescent="0.2">
      <c r="BD50503" s="325"/>
      <c r="EL50503" s="325"/>
    </row>
    <row r="50504" spans="56:142" x14ac:dyDescent="0.2">
      <c r="BD50504" s="325"/>
      <c r="EL50504" s="325"/>
    </row>
    <row r="50505" spans="56:142" x14ac:dyDescent="0.2">
      <c r="BD50505" s="325"/>
      <c r="EL50505" s="325"/>
    </row>
    <row r="50506" spans="56:142" x14ac:dyDescent="0.2">
      <c r="BD50506" s="325"/>
      <c r="EL50506" s="325"/>
    </row>
    <row r="50507" spans="56:142" x14ac:dyDescent="0.2">
      <c r="BD50507" s="325"/>
      <c r="EL50507" s="325"/>
    </row>
    <row r="50508" spans="56:142" x14ac:dyDescent="0.2">
      <c r="BD50508" s="325"/>
      <c r="EL50508" s="325"/>
    </row>
    <row r="50509" spans="56:142" x14ac:dyDescent="0.2">
      <c r="BD50509" s="325"/>
      <c r="EL50509" s="325"/>
    </row>
    <row r="50510" spans="56:142" x14ac:dyDescent="0.2">
      <c r="BD50510" s="325"/>
      <c r="EL50510" s="325"/>
    </row>
    <row r="50511" spans="56:142" x14ac:dyDescent="0.2">
      <c r="BD50511" s="325"/>
      <c r="EL50511" s="325"/>
    </row>
    <row r="50512" spans="56:142" x14ac:dyDescent="0.2">
      <c r="BD50512" s="325"/>
      <c r="EL50512" s="325"/>
    </row>
    <row r="50513" spans="56:142" x14ac:dyDescent="0.2">
      <c r="BD50513" s="325"/>
      <c r="EL50513" s="325"/>
    </row>
    <row r="50514" spans="56:142" x14ac:dyDescent="0.2">
      <c r="BD50514" s="325"/>
      <c r="EL50514" s="325"/>
    </row>
    <row r="50515" spans="56:142" x14ac:dyDescent="0.2">
      <c r="BD50515" s="325"/>
      <c r="EL50515" s="325"/>
    </row>
    <row r="50516" spans="56:142" x14ac:dyDescent="0.2">
      <c r="BD50516" s="325"/>
      <c r="EL50516" s="325"/>
    </row>
    <row r="50517" spans="56:142" x14ac:dyDescent="0.2">
      <c r="BD50517" s="325"/>
      <c r="EL50517" s="325"/>
    </row>
    <row r="50518" spans="56:142" x14ac:dyDescent="0.2">
      <c r="BD50518" s="325"/>
      <c r="EL50518" s="325"/>
    </row>
    <row r="50519" spans="56:142" x14ac:dyDescent="0.2">
      <c r="BD50519" s="325"/>
      <c r="EL50519" s="325"/>
    </row>
    <row r="50520" spans="56:142" x14ac:dyDescent="0.2">
      <c r="BD50520" s="325"/>
      <c r="EL50520" s="325"/>
    </row>
    <row r="50521" spans="56:142" x14ac:dyDescent="0.2">
      <c r="BD50521" s="325"/>
      <c r="EL50521" s="325"/>
    </row>
    <row r="50522" spans="56:142" x14ac:dyDescent="0.2">
      <c r="BD50522" s="325"/>
      <c r="EL50522" s="325"/>
    </row>
    <row r="50523" spans="56:142" x14ac:dyDescent="0.2">
      <c r="BD50523" s="325"/>
      <c r="EL50523" s="325"/>
    </row>
    <row r="50524" spans="56:142" x14ac:dyDescent="0.2">
      <c r="BD50524" s="325"/>
      <c r="EL50524" s="325"/>
    </row>
    <row r="50525" spans="56:142" x14ac:dyDescent="0.2">
      <c r="BD50525" s="325"/>
      <c r="EL50525" s="325"/>
    </row>
    <row r="50526" spans="56:142" x14ac:dyDescent="0.2">
      <c r="BD50526" s="325"/>
      <c r="EL50526" s="325"/>
    </row>
    <row r="50527" spans="56:142" x14ac:dyDescent="0.2">
      <c r="BD50527" s="325"/>
      <c r="EL50527" s="325"/>
    </row>
    <row r="50528" spans="56:142" x14ac:dyDescent="0.2">
      <c r="BD50528" s="325"/>
      <c r="EL50528" s="325"/>
    </row>
    <row r="50529" spans="56:142" x14ac:dyDescent="0.2">
      <c r="BD50529" s="325"/>
      <c r="EL50529" s="325"/>
    </row>
    <row r="50530" spans="56:142" x14ac:dyDescent="0.2">
      <c r="BD50530" s="325"/>
      <c r="EL50530" s="325"/>
    </row>
    <row r="50531" spans="56:142" x14ac:dyDescent="0.2">
      <c r="BD50531" s="325"/>
      <c r="EL50531" s="325"/>
    </row>
    <row r="50532" spans="56:142" x14ac:dyDescent="0.2">
      <c r="BD50532" s="325"/>
      <c r="EL50532" s="325"/>
    </row>
    <row r="50533" spans="56:142" x14ac:dyDescent="0.2">
      <c r="BD50533" s="325"/>
      <c r="EL50533" s="325"/>
    </row>
    <row r="50534" spans="56:142" x14ac:dyDescent="0.2">
      <c r="BD50534" s="325"/>
      <c r="EL50534" s="325"/>
    </row>
    <row r="50535" spans="56:142" x14ac:dyDescent="0.2">
      <c r="BD50535" s="325"/>
      <c r="EL50535" s="325"/>
    </row>
    <row r="50536" spans="56:142" x14ac:dyDescent="0.2">
      <c r="BD50536" s="325"/>
      <c r="EL50536" s="325"/>
    </row>
    <row r="50537" spans="56:142" x14ac:dyDescent="0.2">
      <c r="BD50537" s="325"/>
      <c r="EL50537" s="325"/>
    </row>
    <row r="50538" spans="56:142" x14ac:dyDescent="0.2">
      <c r="BD50538" s="325"/>
      <c r="EL50538" s="325"/>
    </row>
    <row r="50539" spans="56:142" x14ac:dyDescent="0.2">
      <c r="BD50539" s="325"/>
      <c r="EL50539" s="325"/>
    </row>
    <row r="50540" spans="56:142" x14ac:dyDescent="0.2">
      <c r="BD50540" s="325"/>
      <c r="EL50540" s="325"/>
    </row>
    <row r="50541" spans="56:142" x14ac:dyDescent="0.2">
      <c r="BD50541" s="325"/>
      <c r="EL50541" s="325"/>
    </row>
    <row r="50542" spans="56:142" x14ac:dyDescent="0.2">
      <c r="BD50542" s="325"/>
      <c r="EL50542" s="325"/>
    </row>
    <row r="50543" spans="56:142" x14ac:dyDescent="0.2">
      <c r="BD50543" s="325"/>
      <c r="EL50543" s="325"/>
    </row>
    <row r="50544" spans="56:142" x14ac:dyDescent="0.2">
      <c r="BD50544" s="325"/>
      <c r="EL50544" s="325"/>
    </row>
    <row r="50545" spans="56:142" x14ac:dyDescent="0.2">
      <c r="BD50545" s="325"/>
      <c r="EL50545" s="325"/>
    </row>
    <row r="50546" spans="56:142" x14ac:dyDescent="0.2">
      <c r="BD50546" s="325"/>
      <c r="EL50546" s="325"/>
    </row>
    <row r="50547" spans="56:142" x14ac:dyDescent="0.2">
      <c r="BD50547" s="325"/>
      <c r="EL50547" s="325"/>
    </row>
    <row r="50548" spans="56:142" x14ac:dyDescent="0.2">
      <c r="BD50548" s="325"/>
      <c r="EL50548" s="325"/>
    </row>
    <row r="50549" spans="56:142" x14ac:dyDescent="0.2">
      <c r="BD50549" s="325"/>
      <c r="EL50549" s="325"/>
    </row>
    <row r="50550" spans="56:142" x14ac:dyDescent="0.2">
      <c r="BD50550" s="325"/>
      <c r="EL50550" s="325"/>
    </row>
    <row r="50551" spans="56:142" x14ac:dyDescent="0.2">
      <c r="BD50551" s="325"/>
      <c r="EL50551" s="325"/>
    </row>
    <row r="50552" spans="56:142" x14ac:dyDescent="0.2">
      <c r="BD50552" s="325"/>
      <c r="EL50552" s="325"/>
    </row>
    <row r="50553" spans="56:142" x14ac:dyDescent="0.2">
      <c r="BD50553" s="325"/>
      <c r="EL50553" s="325"/>
    </row>
    <row r="50554" spans="56:142" x14ac:dyDescent="0.2">
      <c r="BD50554" s="325"/>
      <c r="EL50554" s="325"/>
    </row>
    <row r="50555" spans="56:142" x14ac:dyDescent="0.2">
      <c r="BD50555" s="325"/>
      <c r="EL50555" s="325"/>
    </row>
    <row r="50556" spans="56:142" x14ac:dyDescent="0.2">
      <c r="BD50556" s="325"/>
      <c r="EL50556" s="325"/>
    </row>
    <row r="50557" spans="56:142" x14ac:dyDescent="0.2">
      <c r="BD50557" s="325"/>
      <c r="EL50557" s="325"/>
    </row>
    <row r="50558" spans="56:142" x14ac:dyDescent="0.2">
      <c r="BD50558" s="325"/>
      <c r="EL50558" s="325"/>
    </row>
    <row r="50559" spans="56:142" x14ac:dyDescent="0.2">
      <c r="BD50559" s="325"/>
      <c r="EL50559" s="325"/>
    </row>
    <row r="50560" spans="56:142" x14ac:dyDescent="0.2">
      <c r="BD50560" s="325"/>
      <c r="EL50560" s="325"/>
    </row>
    <row r="50561" spans="56:142" x14ac:dyDescent="0.2">
      <c r="BD50561" s="325"/>
      <c r="EL50561" s="325"/>
    </row>
    <row r="50562" spans="56:142" x14ac:dyDescent="0.2">
      <c r="BD50562" s="325"/>
      <c r="EL50562" s="325"/>
    </row>
    <row r="50563" spans="56:142" x14ac:dyDescent="0.2">
      <c r="BD50563" s="325"/>
      <c r="EL50563" s="325"/>
    </row>
    <row r="50564" spans="56:142" x14ac:dyDescent="0.2">
      <c r="BD50564" s="325"/>
      <c r="EL50564" s="325"/>
    </row>
    <row r="50565" spans="56:142" x14ac:dyDescent="0.2">
      <c r="BD50565" s="325"/>
      <c r="EL50565" s="325"/>
    </row>
    <row r="50566" spans="56:142" x14ac:dyDescent="0.2">
      <c r="BD50566" s="325"/>
      <c r="EL50566" s="325"/>
    </row>
    <row r="50567" spans="56:142" x14ac:dyDescent="0.2">
      <c r="BD50567" s="325"/>
      <c r="EL50567" s="325"/>
    </row>
    <row r="50568" spans="56:142" x14ac:dyDescent="0.2">
      <c r="BD50568" s="325"/>
      <c r="EL50568" s="325"/>
    </row>
    <row r="50569" spans="56:142" x14ac:dyDescent="0.2">
      <c r="BD50569" s="325"/>
      <c r="EL50569" s="325"/>
    </row>
    <row r="50570" spans="56:142" x14ac:dyDescent="0.2">
      <c r="BD50570" s="325"/>
      <c r="EL50570" s="325"/>
    </row>
    <row r="50571" spans="56:142" x14ac:dyDescent="0.2">
      <c r="BD50571" s="325"/>
      <c r="EL50571" s="325"/>
    </row>
    <row r="50572" spans="56:142" x14ac:dyDescent="0.2">
      <c r="BD50572" s="325"/>
      <c r="EL50572" s="325"/>
    </row>
    <row r="50573" spans="56:142" x14ac:dyDescent="0.2">
      <c r="BD50573" s="325"/>
      <c r="EL50573" s="325"/>
    </row>
    <row r="50574" spans="56:142" x14ac:dyDescent="0.2">
      <c r="BD50574" s="325"/>
      <c r="EL50574" s="325"/>
    </row>
    <row r="50575" spans="56:142" x14ac:dyDescent="0.2">
      <c r="BD50575" s="325"/>
      <c r="EL50575" s="325"/>
    </row>
    <row r="50576" spans="56:142" x14ac:dyDescent="0.2">
      <c r="BD50576" s="325"/>
      <c r="EL50576" s="325"/>
    </row>
    <row r="50577" spans="56:142" x14ac:dyDescent="0.2">
      <c r="BD50577" s="325"/>
      <c r="EL50577" s="325"/>
    </row>
    <row r="50578" spans="56:142" x14ac:dyDescent="0.2">
      <c r="BD50578" s="325"/>
      <c r="EL50578" s="325"/>
    </row>
    <row r="50579" spans="56:142" x14ac:dyDescent="0.2">
      <c r="BD50579" s="325"/>
      <c r="EL50579" s="325"/>
    </row>
    <row r="50580" spans="56:142" x14ac:dyDescent="0.2">
      <c r="BD50580" s="325"/>
      <c r="EL50580" s="325"/>
    </row>
    <row r="50581" spans="56:142" x14ac:dyDescent="0.2">
      <c r="BD50581" s="325"/>
      <c r="EL50581" s="325"/>
    </row>
    <row r="50582" spans="56:142" x14ac:dyDescent="0.2">
      <c r="BD50582" s="325"/>
      <c r="EL50582" s="325"/>
    </row>
    <row r="50583" spans="56:142" x14ac:dyDescent="0.2">
      <c r="BD50583" s="325"/>
      <c r="EL50583" s="325"/>
    </row>
    <row r="50584" spans="56:142" x14ac:dyDescent="0.2">
      <c r="BD50584" s="325"/>
      <c r="EL50584" s="325"/>
    </row>
    <row r="50585" spans="56:142" x14ac:dyDescent="0.2">
      <c r="BD50585" s="325"/>
      <c r="EL50585" s="325"/>
    </row>
    <row r="50586" spans="56:142" x14ac:dyDescent="0.2">
      <c r="BD50586" s="325"/>
      <c r="EL50586" s="325"/>
    </row>
    <row r="50587" spans="56:142" x14ac:dyDescent="0.2">
      <c r="BD50587" s="325"/>
      <c r="EL50587" s="325"/>
    </row>
    <row r="50588" spans="56:142" x14ac:dyDescent="0.2">
      <c r="BD50588" s="325"/>
      <c r="EL50588" s="325"/>
    </row>
    <row r="50589" spans="56:142" x14ac:dyDescent="0.2">
      <c r="BD50589" s="325"/>
      <c r="EL50589" s="325"/>
    </row>
    <row r="50590" spans="56:142" x14ac:dyDescent="0.2">
      <c r="BD50590" s="325"/>
      <c r="EL50590" s="325"/>
    </row>
    <row r="50591" spans="56:142" x14ac:dyDescent="0.2">
      <c r="BD50591" s="325"/>
      <c r="EL50591" s="325"/>
    </row>
    <row r="50592" spans="56:142" x14ac:dyDescent="0.2">
      <c r="BD50592" s="325"/>
      <c r="EL50592" s="325"/>
    </row>
    <row r="50593" spans="56:142" x14ac:dyDescent="0.2">
      <c r="BD50593" s="325"/>
      <c r="EL50593" s="325"/>
    </row>
    <row r="50594" spans="56:142" x14ac:dyDescent="0.2">
      <c r="BD50594" s="325"/>
      <c r="EL50594" s="325"/>
    </row>
    <row r="50595" spans="56:142" x14ac:dyDescent="0.2">
      <c r="BD50595" s="325"/>
      <c r="EL50595" s="325"/>
    </row>
    <row r="50596" spans="56:142" x14ac:dyDescent="0.2">
      <c r="BD50596" s="325"/>
      <c r="EL50596" s="325"/>
    </row>
    <row r="50597" spans="56:142" x14ac:dyDescent="0.2">
      <c r="BD50597" s="325"/>
      <c r="EL50597" s="325"/>
    </row>
    <row r="50598" spans="56:142" x14ac:dyDescent="0.2">
      <c r="BD50598" s="325"/>
      <c r="EL50598" s="325"/>
    </row>
    <row r="50599" spans="56:142" x14ac:dyDescent="0.2">
      <c r="BD50599" s="325"/>
      <c r="EL50599" s="325"/>
    </row>
    <row r="50600" spans="56:142" x14ac:dyDescent="0.2">
      <c r="BD50600" s="325"/>
      <c r="EL50600" s="325"/>
    </row>
    <row r="50601" spans="56:142" x14ac:dyDescent="0.2">
      <c r="BD50601" s="325"/>
      <c r="EL50601" s="325"/>
    </row>
    <row r="50602" spans="56:142" x14ac:dyDescent="0.2">
      <c r="BD50602" s="325"/>
      <c r="EL50602" s="325"/>
    </row>
    <row r="50603" spans="56:142" x14ac:dyDescent="0.2">
      <c r="BD50603" s="325"/>
      <c r="EL50603" s="325"/>
    </row>
    <row r="50604" spans="56:142" x14ac:dyDescent="0.2">
      <c r="BD50604" s="325"/>
      <c r="EL50604" s="325"/>
    </row>
    <row r="50605" spans="56:142" x14ac:dyDescent="0.2">
      <c r="BD50605" s="325"/>
      <c r="EL50605" s="325"/>
    </row>
    <row r="50606" spans="56:142" x14ac:dyDescent="0.2">
      <c r="BD50606" s="325"/>
      <c r="EL50606" s="325"/>
    </row>
    <row r="50607" spans="56:142" x14ac:dyDescent="0.2">
      <c r="BD50607" s="325"/>
      <c r="EL50607" s="325"/>
    </row>
    <row r="50608" spans="56:142" x14ac:dyDescent="0.2">
      <c r="BD50608" s="325"/>
      <c r="EL50608" s="325"/>
    </row>
    <row r="50609" spans="56:142" x14ac:dyDescent="0.2">
      <c r="BD50609" s="325"/>
      <c r="EL50609" s="325"/>
    </row>
    <row r="50610" spans="56:142" x14ac:dyDescent="0.2">
      <c r="BD50610" s="325"/>
      <c r="EL50610" s="325"/>
    </row>
    <row r="50611" spans="56:142" x14ac:dyDescent="0.2">
      <c r="BD50611" s="325"/>
      <c r="EL50611" s="325"/>
    </row>
    <row r="50612" spans="56:142" x14ac:dyDescent="0.2">
      <c r="BD50612" s="325"/>
      <c r="EL50612" s="325"/>
    </row>
    <row r="50613" spans="56:142" x14ac:dyDescent="0.2">
      <c r="BD50613" s="325"/>
      <c r="EL50613" s="325"/>
    </row>
    <row r="50614" spans="56:142" x14ac:dyDescent="0.2">
      <c r="BD50614" s="325"/>
      <c r="EL50614" s="325"/>
    </row>
    <row r="50615" spans="56:142" x14ac:dyDescent="0.2">
      <c r="BD50615" s="325"/>
      <c r="EL50615" s="325"/>
    </row>
    <row r="50616" spans="56:142" x14ac:dyDescent="0.2">
      <c r="BD50616" s="325"/>
      <c r="EL50616" s="325"/>
    </row>
    <row r="50617" spans="56:142" x14ac:dyDescent="0.2">
      <c r="BD50617" s="325"/>
      <c r="EL50617" s="325"/>
    </row>
    <row r="50618" spans="56:142" x14ac:dyDescent="0.2">
      <c r="BD50618" s="325"/>
      <c r="EL50618" s="325"/>
    </row>
    <row r="50619" spans="56:142" x14ac:dyDescent="0.2">
      <c r="BD50619" s="325"/>
      <c r="EL50619" s="325"/>
    </row>
    <row r="50620" spans="56:142" x14ac:dyDescent="0.2">
      <c r="BD50620" s="325"/>
      <c r="EL50620" s="325"/>
    </row>
    <row r="50621" spans="56:142" x14ac:dyDescent="0.2">
      <c r="BD50621" s="325"/>
      <c r="EL50621" s="325"/>
    </row>
    <row r="50622" spans="56:142" x14ac:dyDescent="0.2">
      <c r="BD50622" s="325"/>
      <c r="EL50622" s="325"/>
    </row>
    <row r="50623" spans="56:142" x14ac:dyDescent="0.2">
      <c r="BD50623" s="325"/>
      <c r="EL50623" s="325"/>
    </row>
    <row r="50624" spans="56:142" x14ac:dyDescent="0.2">
      <c r="BD50624" s="325"/>
      <c r="EL50624" s="325"/>
    </row>
    <row r="50625" spans="56:142" x14ac:dyDescent="0.2">
      <c r="BD50625" s="325"/>
      <c r="EL50625" s="325"/>
    </row>
    <row r="50626" spans="56:142" x14ac:dyDescent="0.2">
      <c r="BD50626" s="325"/>
      <c r="EL50626" s="325"/>
    </row>
    <row r="50627" spans="56:142" x14ac:dyDescent="0.2">
      <c r="BD50627" s="325"/>
      <c r="EL50627" s="325"/>
    </row>
    <row r="50628" spans="56:142" x14ac:dyDescent="0.2">
      <c r="BD50628" s="325"/>
      <c r="EL50628" s="325"/>
    </row>
    <row r="50629" spans="56:142" x14ac:dyDescent="0.2">
      <c r="BD50629" s="325"/>
      <c r="EL50629" s="325"/>
    </row>
    <row r="50630" spans="56:142" x14ac:dyDescent="0.2">
      <c r="BD50630" s="325"/>
      <c r="EL50630" s="325"/>
    </row>
    <row r="50631" spans="56:142" x14ac:dyDescent="0.2">
      <c r="BD50631" s="325"/>
      <c r="EL50631" s="325"/>
    </row>
    <row r="50632" spans="56:142" x14ac:dyDescent="0.2">
      <c r="BD50632" s="325"/>
      <c r="EL50632" s="325"/>
    </row>
    <row r="50633" spans="56:142" x14ac:dyDescent="0.2">
      <c r="BD50633" s="325"/>
      <c r="EL50633" s="325"/>
    </row>
    <row r="50634" spans="56:142" x14ac:dyDescent="0.2">
      <c r="BD50634" s="325"/>
      <c r="EL50634" s="325"/>
    </row>
    <row r="50635" spans="56:142" x14ac:dyDescent="0.2">
      <c r="BD50635" s="325"/>
      <c r="EL50635" s="325"/>
    </row>
    <row r="50636" spans="56:142" x14ac:dyDescent="0.2">
      <c r="BD50636" s="325"/>
      <c r="EL50636" s="325"/>
    </row>
    <row r="50637" spans="56:142" x14ac:dyDescent="0.2">
      <c r="BD50637" s="325"/>
      <c r="EL50637" s="325"/>
    </row>
    <row r="50638" spans="56:142" x14ac:dyDescent="0.2">
      <c r="BD50638" s="325"/>
      <c r="EL50638" s="325"/>
    </row>
    <row r="50639" spans="56:142" x14ac:dyDescent="0.2">
      <c r="BD50639" s="325"/>
      <c r="EL50639" s="325"/>
    </row>
    <row r="50640" spans="56:142" x14ac:dyDescent="0.2">
      <c r="BD50640" s="325"/>
      <c r="EL50640" s="325"/>
    </row>
    <row r="50641" spans="56:142" x14ac:dyDescent="0.2">
      <c r="BD50641" s="325"/>
      <c r="EL50641" s="325"/>
    </row>
    <row r="50642" spans="56:142" x14ac:dyDescent="0.2">
      <c r="BD50642" s="325"/>
      <c r="EL50642" s="325"/>
    </row>
    <row r="50643" spans="56:142" x14ac:dyDescent="0.2">
      <c r="BD50643" s="325"/>
      <c r="EL50643" s="325"/>
    </row>
    <row r="50644" spans="56:142" x14ac:dyDescent="0.2">
      <c r="BD50644" s="325"/>
      <c r="EL50644" s="325"/>
    </row>
    <row r="50645" spans="56:142" x14ac:dyDescent="0.2">
      <c r="BD50645" s="325"/>
      <c r="EL50645" s="325"/>
    </row>
    <row r="50646" spans="56:142" x14ac:dyDescent="0.2">
      <c r="BD50646" s="325"/>
      <c r="EL50646" s="325"/>
    </row>
    <row r="50647" spans="56:142" x14ac:dyDescent="0.2">
      <c r="BD50647" s="325"/>
      <c r="EL50647" s="325"/>
    </row>
    <row r="50648" spans="56:142" x14ac:dyDescent="0.2">
      <c r="BD50648" s="325"/>
      <c r="EL50648" s="325"/>
    </row>
    <row r="50649" spans="56:142" x14ac:dyDescent="0.2">
      <c r="BD50649" s="325"/>
      <c r="EL50649" s="325"/>
    </row>
    <row r="50650" spans="56:142" x14ac:dyDescent="0.2">
      <c r="BD50650" s="325"/>
      <c r="EL50650" s="325"/>
    </row>
    <row r="50651" spans="56:142" x14ac:dyDescent="0.2">
      <c r="BD50651" s="325"/>
      <c r="EL50651" s="325"/>
    </row>
    <row r="50652" spans="56:142" x14ac:dyDescent="0.2">
      <c r="BD50652" s="325"/>
      <c r="EL50652" s="325"/>
    </row>
    <row r="50653" spans="56:142" x14ac:dyDescent="0.2">
      <c r="BD50653" s="325"/>
      <c r="EL50653" s="325"/>
    </row>
    <row r="50654" spans="56:142" x14ac:dyDescent="0.2">
      <c r="BD50654" s="325"/>
      <c r="EL50654" s="325"/>
    </row>
    <row r="50655" spans="56:142" x14ac:dyDescent="0.2">
      <c r="BD50655" s="325"/>
      <c r="EL50655" s="325"/>
    </row>
    <row r="50656" spans="56:142" x14ac:dyDescent="0.2">
      <c r="BD50656" s="325"/>
      <c r="EL50656" s="325"/>
    </row>
    <row r="50657" spans="56:142" x14ac:dyDescent="0.2">
      <c r="BD50657" s="325"/>
      <c r="EL50657" s="325"/>
    </row>
    <row r="50658" spans="56:142" x14ac:dyDescent="0.2">
      <c r="BD50658" s="325"/>
      <c r="EL50658" s="325"/>
    </row>
    <row r="50659" spans="56:142" x14ac:dyDescent="0.2">
      <c r="BD50659" s="325"/>
      <c r="EL50659" s="325"/>
    </row>
    <row r="50660" spans="56:142" x14ac:dyDescent="0.2">
      <c r="BD50660" s="325"/>
      <c r="EL50660" s="325"/>
    </row>
    <row r="50661" spans="56:142" x14ac:dyDescent="0.2">
      <c r="BD50661" s="325"/>
      <c r="EL50661" s="325"/>
    </row>
    <row r="50662" spans="56:142" x14ac:dyDescent="0.2">
      <c r="BD50662" s="325"/>
      <c r="EL50662" s="325"/>
    </row>
    <row r="50663" spans="56:142" x14ac:dyDescent="0.2">
      <c r="BD50663" s="325"/>
      <c r="EL50663" s="325"/>
    </row>
    <row r="50664" spans="56:142" x14ac:dyDescent="0.2">
      <c r="BD50664" s="325"/>
      <c r="EL50664" s="325"/>
    </row>
    <row r="50665" spans="56:142" x14ac:dyDescent="0.2">
      <c r="BD50665" s="325"/>
      <c r="EL50665" s="325"/>
    </row>
    <row r="50666" spans="56:142" x14ac:dyDescent="0.2">
      <c r="BD50666" s="325"/>
      <c r="EL50666" s="325"/>
    </row>
    <row r="50667" spans="56:142" x14ac:dyDescent="0.2">
      <c r="BD50667" s="325"/>
      <c r="EL50667" s="325"/>
    </row>
    <row r="50668" spans="56:142" x14ac:dyDescent="0.2">
      <c r="BD50668" s="325"/>
      <c r="EL50668" s="325"/>
    </row>
    <row r="50669" spans="56:142" x14ac:dyDescent="0.2">
      <c r="BD50669" s="325"/>
      <c r="EL50669" s="325"/>
    </row>
    <row r="50670" spans="56:142" x14ac:dyDescent="0.2">
      <c r="BD50670" s="325"/>
      <c r="EL50670" s="325"/>
    </row>
    <row r="50671" spans="56:142" x14ac:dyDescent="0.2">
      <c r="BD50671" s="325"/>
      <c r="EL50671" s="325"/>
    </row>
    <row r="50672" spans="56:142" x14ac:dyDescent="0.2">
      <c r="BD50672" s="325"/>
      <c r="EL50672" s="325"/>
    </row>
    <row r="50673" spans="56:142" x14ac:dyDescent="0.2">
      <c r="BD50673" s="325"/>
      <c r="EL50673" s="325"/>
    </row>
    <row r="50674" spans="56:142" x14ac:dyDescent="0.2">
      <c r="BD50674" s="325"/>
      <c r="EL50674" s="325"/>
    </row>
    <row r="50675" spans="56:142" x14ac:dyDescent="0.2">
      <c r="BD50675" s="325"/>
      <c r="EL50675" s="325"/>
    </row>
    <row r="50676" spans="56:142" x14ac:dyDescent="0.2">
      <c r="BD50676" s="325"/>
      <c r="EL50676" s="325"/>
    </row>
    <row r="50677" spans="56:142" x14ac:dyDescent="0.2">
      <c r="BD50677" s="325"/>
      <c r="EL50677" s="325"/>
    </row>
    <row r="50678" spans="56:142" x14ac:dyDescent="0.2">
      <c r="BD50678" s="325"/>
      <c r="EL50678" s="325"/>
    </row>
    <row r="50679" spans="56:142" x14ac:dyDescent="0.2">
      <c r="BD50679" s="325"/>
      <c r="EL50679" s="325"/>
    </row>
    <row r="50680" spans="56:142" x14ac:dyDescent="0.2">
      <c r="BD50680" s="325"/>
      <c r="EL50680" s="325"/>
    </row>
    <row r="50681" spans="56:142" x14ac:dyDescent="0.2">
      <c r="BD50681" s="325"/>
      <c r="EL50681" s="325"/>
    </row>
    <row r="50682" spans="56:142" x14ac:dyDescent="0.2">
      <c r="BD50682" s="325"/>
      <c r="EL50682" s="325"/>
    </row>
    <row r="50683" spans="56:142" x14ac:dyDescent="0.2">
      <c r="BD50683" s="325"/>
      <c r="EL50683" s="325"/>
    </row>
    <row r="50684" spans="56:142" x14ac:dyDescent="0.2">
      <c r="BD50684" s="325"/>
      <c r="EL50684" s="325"/>
    </row>
    <row r="50685" spans="56:142" x14ac:dyDescent="0.2">
      <c r="BD50685" s="325"/>
      <c r="EL50685" s="325"/>
    </row>
    <row r="50686" spans="56:142" x14ac:dyDescent="0.2">
      <c r="BD50686" s="325"/>
      <c r="EL50686" s="325"/>
    </row>
    <row r="50687" spans="56:142" x14ac:dyDescent="0.2">
      <c r="BD50687" s="325"/>
      <c r="EL50687" s="325"/>
    </row>
    <row r="50688" spans="56:142" x14ac:dyDescent="0.2">
      <c r="BD50688" s="325"/>
      <c r="EL50688" s="325"/>
    </row>
    <row r="50689" spans="56:142" x14ac:dyDescent="0.2">
      <c r="BD50689" s="325"/>
      <c r="EL50689" s="325"/>
    </row>
    <row r="50690" spans="56:142" x14ac:dyDescent="0.2">
      <c r="BD50690" s="325"/>
      <c r="EL50690" s="325"/>
    </row>
    <row r="50691" spans="56:142" x14ac:dyDescent="0.2">
      <c r="BD50691" s="325"/>
      <c r="EL50691" s="325"/>
    </row>
    <row r="50692" spans="56:142" x14ac:dyDescent="0.2">
      <c r="BD50692" s="325"/>
      <c r="EL50692" s="325"/>
    </row>
    <row r="50693" spans="56:142" x14ac:dyDescent="0.2">
      <c r="BD50693" s="325"/>
      <c r="EL50693" s="325"/>
    </row>
    <row r="50694" spans="56:142" x14ac:dyDescent="0.2">
      <c r="BD50694" s="325"/>
      <c r="EL50694" s="325"/>
    </row>
    <row r="50695" spans="56:142" x14ac:dyDescent="0.2">
      <c r="BD50695" s="325"/>
      <c r="EL50695" s="325"/>
    </row>
    <row r="50696" spans="56:142" x14ac:dyDescent="0.2">
      <c r="BD50696" s="325"/>
      <c r="EL50696" s="325"/>
    </row>
    <row r="50697" spans="56:142" x14ac:dyDescent="0.2">
      <c r="BD50697" s="325"/>
      <c r="EL50697" s="325"/>
    </row>
    <row r="50698" spans="56:142" x14ac:dyDescent="0.2">
      <c r="BD50698" s="325"/>
      <c r="EL50698" s="325"/>
    </row>
    <row r="50699" spans="56:142" x14ac:dyDescent="0.2">
      <c r="BD50699" s="325"/>
      <c r="EL50699" s="325"/>
    </row>
    <row r="50700" spans="56:142" x14ac:dyDescent="0.2">
      <c r="BD50700" s="325"/>
      <c r="EL50700" s="325"/>
    </row>
    <row r="50701" spans="56:142" x14ac:dyDescent="0.2">
      <c r="BD50701" s="325"/>
      <c r="EL50701" s="325"/>
    </row>
    <row r="50702" spans="56:142" x14ac:dyDescent="0.2">
      <c r="BD50702" s="325"/>
      <c r="EL50702" s="325"/>
    </row>
    <row r="50703" spans="56:142" x14ac:dyDescent="0.2">
      <c r="BD50703" s="325"/>
      <c r="EL50703" s="325"/>
    </row>
    <row r="50704" spans="56:142" x14ac:dyDescent="0.2">
      <c r="BD50704" s="325"/>
      <c r="EL50704" s="325"/>
    </row>
    <row r="50705" spans="56:142" x14ac:dyDescent="0.2">
      <c r="BD50705" s="325"/>
      <c r="EL50705" s="325"/>
    </row>
    <row r="50706" spans="56:142" x14ac:dyDescent="0.2">
      <c r="BD50706" s="325"/>
      <c r="EL50706" s="325"/>
    </row>
    <row r="50707" spans="56:142" x14ac:dyDescent="0.2">
      <c r="BD50707" s="325"/>
      <c r="EL50707" s="325"/>
    </row>
    <row r="50708" spans="56:142" x14ac:dyDescent="0.2">
      <c r="BD50708" s="325"/>
      <c r="EL50708" s="325"/>
    </row>
    <row r="50709" spans="56:142" x14ac:dyDescent="0.2">
      <c r="BD50709" s="325"/>
      <c r="EL50709" s="325"/>
    </row>
    <row r="50710" spans="56:142" x14ac:dyDescent="0.2">
      <c r="BD50710" s="325"/>
      <c r="EL50710" s="325"/>
    </row>
    <row r="50711" spans="56:142" x14ac:dyDescent="0.2">
      <c r="BD50711" s="325"/>
      <c r="EL50711" s="325"/>
    </row>
    <row r="50712" spans="56:142" x14ac:dyDescent="0.2">
      <c r="BD50712" s="325"/>
      <c r="EL50712" s="325"/>
    </row>
    <row r="50713" spans="56:142" x14ac:dyDescent="0.2">
      <c r="BD50713" s="325"/>
      <c r="EL50713" s="325"/>
    </row>
    <row r="50714" spans="56:142" x14ac:dyDescent="0.2">
      <c r="BD50714" s="325"/>
      <c r="EL50714" s="325"/>
    </row>
    <row r="50715" spans="56:142" x14ac:dyDescent="0.2">
      <c r="BD50715" s="325"/>
      <c r="EL50715" s="325"/>
    </row>
    <row r="50716" spans="56:142" x14ac:dyDescent="0.2">
      <c r="BD50716" s="325"/>
      <c r="EL50716" s="325"/>
    </row>
    <row r="50717" spans="56:142" x14ac:dyDescent="0.2">
      <c r="BD50717" s="325"/>
      <c r="EL50717" s="325"/>
    </row>
    <row r="50718" spans="56:142" x14ac:dyDescent="0.2">
      <c r="BD50718" s="325"/>
      <c r="EL50718" s="325"/>
    </row>
    <row r="50719" spans="56:142" x14ac:dyDescent="0.2">
      <c r="BD50719" s="325"/>
      <c r="EL50719" s="325"/>
    </row>
    <row r="50720" spans="56:142" x14ac:dyDescent="0.2">
      <c r="BD50720" s="325"/>
      <c r="EL50720" s="325"/>
    </row>
    <row r="50721" spans="56:142" x14ac:dyDescent="0.2">
      <c r="BD50721" s="325"/>
      <c r="EL50721" s="325"/>
    </row>
    <row r="50722" spans="56:142" x14ac:dyDescent="0.2">
      <c r="BD50722" s="325"/>
      <c r="EL50722" s="325"/>
    </row>
    <row r="50723" spans="56:142" x14ac:dyDescent="0.2">
      <c r="BD50723" s="325"/>
      <c r="EL50723" s="325"/>
    </row>
    <row r="50724" spans="56:142" x14ac:dyDescent="0.2">
      <c r="BD50724" s="325"/>
      <c r="EL50724" s="325"/>
    </row>
    <row r="50725" spans="56:142" x14ac:dyDescent="0.2">
      <c r="BD50725" s="325"/>
      <c r="EL50725" s="325"/>
    </row>
    <row r="50726" spans="56:142" x14ac:dyDescent="0.2">
      <c r="BD50726" s="325"/>
      <c r="EL50726" s="325"/>
    </row>
    <row r="50727" spans="56:142" x14ac:dyDescent="0.2">
      <c r="BD50727" s="325"/>
      <c r="EL50727" s="325"/>
    </row>
    <row r="50728" spans="56:142" x14ac:dyDescent="0.2">
      <c r="BD50728" s="325"/>
      <c r="EL50728" s="325"/>
    </row>
    <row r="50729" spans="56:142" x14ac:dyDescent="0.2">
      <c r="BD50729" s="325"/>
      <c r="EL50729" s="325"/>
    </row>
    <row r="50730" spans="56:142" x14ac:dyDescent="0.2">
      <c r="BD50730" s="325"/>
      <c r="EL50730" s="325"/>
    </row>
    <row r="50731" spans="56:142" x14ac:dyDescent="0.2">
      <c r="BD50731" s="325"/>
      <c r="EL50731" s="325"/>
    </row>
    <row r="50732" spans="56:142" x14ac:dyDescent="0.2">
      <c r="BD50732" s="325"/>
      <c r="EL50732" s="325"/>
    </row>
    <row r="50733" spans="56:142" x14ac:dyDescent="0.2">
      <c r="BD50733" s="325"/>
      <c r="EL50733" s="325"/>
    </row>
    <row r="50734" spans="56:142" x14ac:dyDescent="0.2">
      <c r="BD50734" s="325"/>
      <c r="EL50734" s="325"/>
    </row>
    <row r="50735" spans="56:142" x14ac:dyDescent="0.2">
      <c r="BD50735" s="325"/>
      <c r="EL50735" s="325"/>
    </row>
    <row r="50736" spans="56:142" x14ac:dyDescent="0.2">
      <c r="BD50736" s="325"/>
      <c r="EL50736" s="325"/>
    </row>
    <row r="50737" spans="56:142" x14ac:dyDescent="0.2">
      <c r="BD50737" s="325"/>
      <c r="EL50737" s="325"/>
    </row>
    <row r="50738" spans="56:142" x14ac:dyDescent="0.2">
      <c r="BD50738" s="325"/>
      <c r="EL50738" s="325"/>
    </row>
    <row r="50739" spans="56:142" x14ac:dyDescent="0.2">
      <c r="BD50739" s="325"/>
      <c r="EL50739" s="325"/>
    </row>
    <row r="50740" spans="56:142" x14ac:dyDescent="0.2">
      <c r="BD50740" s="325"/>
      <c r="EL50740" s="325"/>
    </row>
    <row r="50741" spans="56:142" x14ac:dyDescent="0.2">
      <c r="BD50741" s="325"/>
      <c r="EL50741" s="325"/>
    </row>
    <row r="50742" spans="56:142" x14ac:dyDescent="0.2">
      <c r="BD50742" s="325"/>
      <c r="EL50742" s="325"/>
    </row>
    <row r="50743" spans="56:142" x14ac:dyDescent="0.2">
      <c r="BD50743" s="325"/>
      <c r="EL50743" s="325"/>
    </row>
    <row r="50744" spans="56:142" x14ac:dyDescent="0.2">
      <c r="BD50744" s="325"/>
      <c r="EL50744" s="325"/>
    </row>
    <row r="50745" spans="56:142" x14ac:dyDescent="0.2">
      <c r="BD50745" s="325"/>
      <c r="EL50745" s="325"/>
    </row>
    <row r="50746" spans="56:142" x14ac:dyDescent="0.2">
      <c r="BD50746" s="325"/>
      <c r="EL50746" s="325"/>
    </row>
    <row r="50747" spans="56:142" x14ac:dyDescent="0.2">
      <c r="BD50747" s="325"/>
      <c r="EL50747" s="325"/>
    </row>
    <row r="50748" spans="56:142" x14ac:dyDescent="0.2">
      <c r="BD50748" s="325"/>
      <c r="EL50748" s="325"/>
    </row>
    <row r="50749" spans="56:142" x14ac:dyDescent="0.2">
      <c r="BD50749" s="325"/>
      <c r="EL50749" s="325"/>
    </row>
    <row r="50750" spans="56:142" x14ac:dyDescent="0.2">
      <c r="BD50750" s="325"/>
      <c r="EL50750" s="325"/>
    </row>
    <row r="50751" spans="56:142" x14ac:dyDescent="0.2">
      <c r="BD50751" s="325"/>
      <c r="EL50751" s="325"/>
    </row>
    <row r="50752" spans="56:142" x14ac:dyDescent="0.2">
      <c r="BD50752" s="325"/>
      <c r="EL50752" s="325"/>
    </row>
    <row r="50753" spans="56:142" x14ac:dyDescent="0.2">
      <c r="BD50753" s="325"/>
      <c r="EL50753" s="325"/>
    </row>
    <row r="50754" spans="56:142" x14ac:dyDescent="0.2">
      <c r="BD50754" s="325"/>
      <c r="EL50754" s="325"/>
    </row>
    <row r="50755" spans="56:142" x14ac:dyDescent="0.2">
      <c r="BD50755" s="325"/>
      <c r="EL50755" s="325"/>
    </row>
    <row r="50756" spans="56:142" x14ac:dyDescent="0.2">
      <c r="BD50756" s="325"/>
      <c r="EL50756" s="325"/>
    </row>
    <row r="50757" spans="56:142" x14ac:dyDescent="0.2">
      <c r="BD50757" s="325"/>
      <c r="EL50757" s="325"/>
    </row>
    <row r="50758" spans="56:142" x14ac:dyDescent="0.2">
      <c r="BD50758" s="325"/>
      <c r="EL50758" s="325"/>
    </row>
    <row r="50759" spans="56:142" x14ac:dyDescent="0.2">
      <c r="BD50759" s="325"/>
      <c r="EL50759" s="325"/>
    </row>
    <row r="50760" spans="56:142" x14ac:dyDescent="0.2">
      <c r="BD50760" s="325"/>
      <c r="EL50760" s="325"/>
    </row>
    <row r="50761" spans="56:142" x14ac:dyDescent="0.2">
      <c r="BD50761" s="325"/>
      <c r="EL50761" s="325"/>
    </row>
    <row r="50762" spans="56:142" x14ac:dyDescent="0.2">
      <c r="BD50762" s="325"/>
      <c r="EL50762" s="325"/>
    </row>
    <row r="50763" spans="56:142" x14ac:dyDescent="0.2">
      <c r="BD50763" s="325"/>
      <c r="EL50763" s="325"/>
    </row>
    <row r="50764" spans="56:142" x14ac:dyDescent="0.2">
      <c r="BD50764" s="325"/>
      <c r="EL50764" s="325"/>
    </row>
    <row r="50765" spans="56:142" x14ac:dyDescent="0.2">
      <c r="BD50765" s="325"/>
      <c r="EL50765" s="325"/>
    </row>
    <row r="50766" spans="56:142" x14ac:dyDescent="0.2">
      <c r="BD50766" s="325"/>
      <c r="EL50766" s="325"/>
    </row>
    <row r="50767" spans="56:142" x14ac:dyDescent="0.2">
      <c r="BD50767" s="325"/>
      <c r="EL50767" s="325"/>
    </row>
    <row r="50768" spans="56:142" x14ac:dyDescent="0.2">
      <c r="BD50768" s="325"/>
      <c r="EL50768" s="325"/>
    </row>
    <row r="50769" spans="56:142" x14ac:dyDescent="0.2">
      <c r="BD50769" s="325"/>
      <c r="EL50769" s="325"/>
    </row>
    <row r="50770" spans="56:142" x14ac:dyDescent="0.2">
      <c r="BD50770" s="325"/>
      <c r="EL50770" s="325"/>
    </row>
    <row r="50771" spans="56:142" x14ac:dyDescent="0.2">
      <c r="BD50771" s="325"/>
      <c r="EL50771" s="325"/>
    </row>
    <row r="50772" spans="56:142" x14ac:dyDescent="0.2">
      <c r="BD50772" s="325"/>
      <c r="EL50772" s="325"/>
    </row>
    <row r="50773" spans="56:142" x14ac:dyDescent="0.2">
      <c r="BD50773" s="325"/>
      <c r="EL50773" s="325"/>
    </row>
    <row r="50774" spans="56:142" x14ac:dyDescent="0.2">
      <c r="BD50774" s="325"/>
      <c r="EL50774" s="325"/>
    </row>
    <row r="50775" spans="56:142" x14ac:dyDescent="0.2">
      <c r="BD50775" s="325"/>
      <c r="EL50775" s="325"/>
    </row>
    <row r="50776" spans="56:142" x14ac:dyDescent="0.2">
      <c r="BD50776" s="325"/>
      <c r="EL50776" s="325"/>
    </row>
    <row r="50777" spans="56:142" x14ac:dyDescent="0.2">
      <c r="BD50777" s="325"/>
      <c r="EL50777" s="325"/>
    </row>
    <row r="50778" spans="56:142" x14ac:dyDescent="0.2">
      <c r="BD50778" s="325"/>
      <c r="EL50778" s="325"/>
    </row>
    <row r="50779" spans="56:142" x14ac:dyDescent="0.2">
      <c r="BD50779" s="325"/>
      <c r="EL50779" s="325"/>
    </row>
    <row r="50780" spans="56:142" x14ac:dyDescent="0.2">
      <c r="BD50780" s="325"/>
      <c r="EL50780" s="325"/>
    </row>
    <row r="50781" spans="56:142" x14ac:dyDescent="0.2">
      <c r="BD50781" s="325"/>
      <c r="EL50781" s="325"/>
    </row>
    <row r="50782" spans="56:142" x14ac:dyDescent="0.2">
      <c r="BD50782" s="325"/>
      <c r="EL50782" s="325"/>
    </row>
    <row r="50783" spans="56:142" x14ac:dyDescent="0.2">
      <c r="BD50783" s="325"/>
      <c r="EL50783" s="325"/>
    </row>
    <row r="50784" spans="56:142" x14ac:dyDescent="0.2">
      <c r="BD50784" s="325"/>
      <c r="EL50784" s="325"/>
    </row>
    <row r="50785" spans="56:142" x14ac:dyDescent="0.2">
      <c r="BD50785" s="325"/>
      <c r="EL50785" s="325"/>
    </row>
    <row r="50786" spans="56:142" x14ac:dyDescent="0.2">
      <c r="BD50786" s="325"/>
      <c r="EL50786" s="325"/>
    </row>
    <row r="50787" spans="56:142" x14ac:dyDescent="0.2">
      <c r="BD50787" s="325"/>
      <c r="EL50787" s="325"/>
    </row>
    <row r="50788" spans="56:142" x14ac:dyDescent="0.2">
      <c r="BD50788" s="325"/>
      <c r="EL50788" s="325"/>
    </row>
    <row r="50789" spans="56:142" x14ac:dyDescent="0.2">
      <c r="BD50789" s="325"/>
      <c r="EL50789" s="325"/>
    </row>
    <row r="50790" spans="56:142" x14ac:dyDescent="0.2">
      <c r="BD50790" s="325"/>
      <c r="EL50790" s="325"/>
    </row>
    <row r="50791" spans="56:142" x14ac:dyDescent="0.2">
      <c r="BD50791" s="325"/>
      <c r="EL50791" s="325"/>
    </row>
    <row r="50792" spans="56:142" x14ac:dyDescent="0.2">
      <c r="BD50792" s="325"/>
      <c r="EL50792" s="325"/>
    </row>
    <row r="50793" spans="56:142" x14ac:dyDescent="0.2">
      <c r="BD50793" s="325"/>
      <c r="EL50793" s="325"/>
    </row>
    <row r="50794" spans="56:142" x14ac:dyDescent="0.2">
      <c r="BD50794" s="325"/>
      <c r="EL50794" s="325"/>
    </row>
    <row r="50795" spans="56:142" x14ac:dyDescent="0.2">
      <c r="BD50795" s="325"/>
      <c r="EL50795" s="325"/>
    </row>
    <row r="50796" spans="56:142" x14ac:dyDescent="0.2">
      <c r="BD50796" s="325"/>
      <c r="EL50796" s="325"/>
    </row>
    <row r="50797" spans="56:142" x14ac:dyDescent="0.2">
      <c r="BD50797" s="325"/>
      <c r="EL50797" s="325"/>
    </row>
    <row r="50798" spans="56:142" x14ac:dyDescent="0.2">
      <c r="BD50798" s="325"/>
      <c r="EL50798" s="325"/>
    </row>
    <row r="50799" spans="56:142" x14ac:dyDescent="0.2">
      <c r="BD50799" s="325"/>
      <c r="EL50799" s="325"/>
    </row>
    <row r="50800" spans="56:142" x14ac:dyDescent="0.2">
      <c r="BD50800" s="325"/>
      <c r="EL50800" s="325"/>
    </row>
    <row r="50801" spans="56:142" x14ac:dyDescent="0.2">
      <c r="BD50801" s="325"/>
      <c r="EL50801" s="325"/>
    </row>
    <row r="50802" spans="56:142" x14ac:dyDescent="0.2">
      <c r="BD50802" s="325"/>
      <c r="EL50802" s="325"/>
    </row>
    <row r="50803" spans="56:142" x14ac:dyDescent="0.2">
      <c r="BD50803" s="325"/>
      <c r="EL50803" s="325"/>
    </row>
    <row r="50804" spans="56:142" x14ac:dyDescent="0.2">
      <c r="BD50804" s="325"/>
      <c r="EL50804" s="325"/>
    </row>
    <row r="50805" spans="56:142" x14ac:dyDescent="0.2">
      <c r="BD50805" s="325"/>
      <c r="EL50805" s="325"/>
    </row>
    <row r="50806" spans="56:142" x14ac:dyDescent="0.2">
      <c r="BD50806" s="325"/>
      <c r="EL50806" s="325"/>
    </row>
    <row r="50807" spans="56:142" x14ac:dyDescent="0.2">
      <c r="BD50807" s="325"/>
      <c r="EL50807" s="325"/>
    </row>
    <row r="50808" spans="56:142" x14ac:dyDescent="0.2">
      <c r="BD50808" s="325"/>
      <c r="EL50808" s="325"/>
    </row>
    <row r="50809" spans="56:142" x14ac:dyDescent="0.2">
      <c r="BD50809" s="325"/>
      <c r="EL50809" s="325"/>
    </row>
    <row r="50810" spans="56:142" x14ac:dyDescent="0.2">
      <c r="BD50810" s="325"/>
      <c r="EL50810" s="325"/>
    </row>
    <row r="50811" spans="56:142" x14ac:dyDescent="0.2">
      <c r="BD50811" s="325"/>
      <c r="EL50811" s="325"/>
    </row>
    <row r="50812" spans="56:142" x14ac:dyDescent="0.2">
      <c r="BD50812" s="325"/>
      <c r="EL50812" s="325"/>
    </row>
    <row r="50813" spans="56:142" x14ac:dyDescent="0.2">
      <c r="BD50813" s="325"/>
      <c r="EL50813" s="325"/>
    </row>
    <row r="50814" spans="56:142" x14ac:dyDescent="0.2">
      <c r="BD50814" s="325"/>
      <c r="EL50814" s="325"/>
    </row>
    <row r="50815" spans="56:142" x14ac:dyDescent="0.2">
      <c r="BD50815" s="325"/>
      <c r="EL50815" s="325"/>
    </row>
    <row r="50816" spans="56:142" x14ac:dyDescent="0.2">
      <c r="BD50816" s="325"/>
      <c r="EL50816" s="325"/>
    </row>
    <row r="50817" spans="56:142" x14ac:dyDescent="0.2">
      <c r="BD50817" s="325"/>
      <c r="EL50817" s="325"/>
    </row>
    <row r="50818" spans="56:142" x14ac:dyDescent="0.2">
      <c r="BD50818" s="325"/>
      <c r="EL50818" s="325"/>
    </row>
    <row r="50819" spans="56:142" x14ac:dyDescent="0.2">
      <c r="BD50819" s="325"/>
      <c r="EL50819" s="325"/>
    </row>
    <row r="50820" spans="56:142" x14ac:dyDescent="0.2">
      <c r="BD50820" s="325"/>
      <c r="EL50820" s="325"/>
    </row>
    <row r="50821" spans="56:142" x14ac:dyDescent="0.2">
      <c r="BD50821" s="325"/>
      <c r="EL50821" s="325"/>
    </row>
    <row r="50822" spans="56:142" x14ac:dyDescent="0.2">
      <c r="BD50822" s="325"/>
      <c r="EL50822" s="325"/>
    </row>
    <row r="50823" spans="56:142" x14ac:dyDescent="0.2">
      <c r="BD50823" s="325"/>
      <c r="EL50823" s="325"/>
    </row>
    <row r="50824" spans="56:142" x14ac:dyDescent="0.2">
      <c r="BD50824" s="325"/>
      <c r="EL50824" s="325"/>
    </row>
    <row r="50825" spans="56:142" x14ac:dyDescent="0.2">
      <c r="BD50825" s="325"/>
      <c r="EL50825" s="325"/>
    </row>
    <row r="50826" spans="56:142" x14ac:dyDescent="0.2">
      <c r="BD50826" s="325"/>
      <c r="EL50826" s="325"/>
    </row>
    <row r="50827" spans="56:142" x14ac:dyDescent="0.2">
      <c r="BD50827" s="325"/>
      <c r="EL50827" s="325"/>
    </row>
    <row r="50828" spans="56:142" x14ac:dyDescent="0.2">
      <c r="BD50828" s="325"/>
      <c r="EL50828" s="325"/>
    </row>
    <row r="50829" spans="56:142" x14ac:dyDescent="0.2">
      <c r="BD50829" s="325"/>
      <c r="EL50829" s="325"/>
    </row>
    <row r="50830" spans="56:142" x14ac:dyDescent="0.2">
      <c r="BD50830" s="325"/>
      <c r="EL50830" s="325"/>
    </row>
    <row r="50831" spans="56:142" x14ac:dyDescent="0.2">
      <c r="BD50831" s="325"/>
      <c r="EL50831" s="325"/>
    </row>
    <row r="50832" spans="56:142" x14ac:dyDescent="0.2">
      <c r="BD50832" s="325"/>
      <c r="EL50832" s="325"/>
    </row>
    <row r="50833" spans="56:142" x14ac:dyDescent="0.2">
      <c r="BD50833" s="325"/>
      <c r="EL50833" s="325"/>
    </row>
    <row r="50834" spans="56:142" x14ac:dyDescent="0.2">
      <c r="BD50834" s="325"/>
      <c r="EL50834" s="325"/>
    </row>
    <row r="50835" spans="56:142" x14ac:dyDescent="0.2">
      <c r="BD50835" s="325"/>
      <c r="EL50835" s="325"/>
    </row>
    <row r="50836" spans="56:142" x14ac:dyDescent="0.2">
      <c r="BD50836" s="325"/>
      <c r="EL50836" s="325"/>
    </row>
    <row r="50837" spans="56:142" x14ac:dyDescent="0.2">
      <c r="BD50837" s="325"/>
      <c r="EL50837" s="325"/>
    </row>
    <row r="50838" spans="56:142" x14ac:dyDescent="0.2">
      <c r="BD50838" s="325"/>
      <c r="EL50838" s="325"/>
    </row>
    <row r="50839" spans="56:142" x14ac:dyDescent="0.2">
      <c r="BD50839" s="325"/>
      <c r="EL50839" s="325"/>
    </row>
    <row r="50840" spans="56:142" x14ac:dyDescent="0.2">
      <c r="BD50840" s="325"/>
      <c r="EL50840" s="325"/>
    </row>
    <row r="50841" spans="56:142" x14ac:dyDescent="0.2">
      <c r="BD50841" s="325"/>
      <c r="EL50841" s="325"/>
    </row>
    <row r="50842" spans="56:142" x14ac:dyDescent="0.2">
      <c r="BD50842" s="325"/>
      <c r="EL50842" s="325"/>
    </row>
    <row r="50843" spans="56:142" x14ac:dyDescent="0.2">
      <c r="BD50843" s="325"/>
      <c r="EL50843" s="325"/>
    </row>
    <row r="50844" spans="56:142" x14ac:dyDescent="0.2">
      <c r="BD50844" s="325"/>
      <c r="EL50844" s="325"/>
    </row>
    <row r="50845" spans="56:142" x14ac:dyDescent="0.2">
      <c r="BD50845" s="325"/>
      <c r="EL50845" s="325"/>
    </row>
    <row r="50846" spans="56:142" x14ac:dyDescent="0.2">
      <c r="BD50846" s="325"/>
      <c r="EL50846" s="325"/>
    </row>
    <row r="50847" spans="56:142" x14ac:dyDescent="0.2">
      <c r="BD50847" s="325"/>
      <c r="EL50847" s="325"/>
    </row>
    <row r="50848" spans="56:142" x14ac:dyDescent="0.2">
      <c r="BD50848" s="325"/>
      <c r="EL50848" s="325"/>
    </row>
    <row r="50849" spans="56:142" x14ac:dyDescent="0.2">
      <c r="BD50849" s="325"/>
      <c r="EL50849" s="325"/>
    </row>
    <row r="50850" spans="56:142" x14ac:dyDescent="0.2">
      <c r="BD50850" s="325"/>
      <c r="EL50850" s="325"/>
    </row>
    <row r="50851" spans="56:142" x14ac:dyDescent="0.2">
      <c r="BD50851" s="325"/>
      <c r="EL50851" s="325"/>
    </row>
    <row r="50852" spans="56:142" x14ac:dyDescent="0.2">
      <c r="BD50852" s="325"/>
      <c r="EL50852" s="325"/>
    </row>
    <row r="50853" spans="56:142" x14ac:dyDescent="0.2">
      <c r="BD50853" s="325"/>
      <c r="EL50853" s="325"/>
    </row>
    <row r="50854" spans="56:142" x14ac:dyDescent="0.2">
      <c r="BD50854" s="325"/>
      <c r="EL50854" s="325"/>
    </row>
    <row r="50855" spans="56:142" x14ac:dyDescent="0.2">
      <c r="BD50855" s="325"/>
      <c r="EL50855" s="325"/>
    </row>
    <row r="50856" spans="56:142" x14ac:dyDescent="0.2">
      <c r="BD50856" s="325"/>
      <c r="EL50856" s="325"/>
    </row>
    <row r="50857" spans="56:142" x14ac:dyDescent="0.2">
      <c r="BD50857" s="325"/>
      <c r="EL50857" s="325"/>
    </row>
    <row r="50858" spans="56:142" x14ac:dyDescent="0.2">
      <c r="BD50858" s="325"/>
      <c r="EL50858" s="325"/>
    </row>
    <row r="50859" spans="56:142" x14ac:dyDescent="0.2">
      <c r="BD50859" s="325"/>
      <c r="EL50859" s="325"/>
    </row>
    <row r="50860" spans="56:142" x14ac:dyDescent="0.2">
      <c r="BD50860" s="325"/>
      <c r="EL50860" s="325"/>
    </row>
    <row r="50861" spans="56:142" x14ac:dyDescent="0.2">
      <c r="BD50861" s="325"/>
      <c r="EL50861" s="325"/>
    </row>
    <row r="50862" spans="56:142" x14ac:dyDescent="0.2">
      <c r="BD50862" s="325"/>
      <c r="EL50862" s="325"/>
    </row>
    <row r="50863" spans="56:142" x14ac:dyDescent="0.2">
      <c r="BD50863" s="325"/>
      <c r="EL50863" s="325"/>
    </row>
    <row r="50864" spans="56:142" x14ac:dyDescent="0.2">
      <c r="BD50864" s="325"/>
      <c r="EL50864" s="325"/>
    </row>
    <row r="50865" spans="56:142" x14ac:dyDescent="0.2">
      <c r="BD50865" s="325"/>
      <c r="EL50865" s="325"/>
    </row>
    <row r="50866" spans="56:142" x14ac:dyDescent="0.2">
      <c r="BD50866" s="325"/>
      <c r="EL50866" s="325"/>
    </row>
    <row r="50867" spans="56:142" x14ac:dyDescent="0.2">
      <c r="BD50867" s="325"/>
      <c r="EL50867" s="325"/>
    </row>
    <row r="50868" spans="56:142" x14ac:dyDescent="0.2">
      <c r="BD50868" s="325"/>
      <c r="EL50868" s="325"/>
    </row>
    <row r="50869" spans="56:142" x14ac:dyDescent="0.2">
      <c r="BD50869" s="325"/>
      <c r="EL50869" s="325"/>
    </row>
    <row r="50870" spans="56:142" x14ac:dyDescent="0.2">
      <c r="BD50870" s="325"/>
      <c r="EL50870" s="325"/>
    </row>
    <row r="50871" spans="56:142" x14ac:dyDescent="0.2">
      <c r="BD50871" s="325"/>
      <c r="EL50871" s="325"/>
    </row>
    <row r="50872" spans="56:142" x14ac:dyDescent="0.2">
      <c r="BD50872" s="325"/>
      <c r="EL50872" s="325"/>
    </row>
    <row r="50873" spans="56:142" x14ac:dyDescent="0.2">
      <c r="BD50873" s="325"/>
      <c r="EL50873" s="325"/>
    </row>
    <row r="50874" spans="56:142" x14ac:dyDescent="0.2">
      <c r="BD50874" s="325"/>
      <c r="EL50874" s="325"/>
    </row>
    <row r="50875" spans="56:142" x14ac:dyDescent="0.2">
      <c r="BD50875" s="325"/>
      <c r="EL50875" s="325"/>
    </row>
    <row r="50876" spans="56:142" x14ac:dyDescent="0.2">
      <c r="BD50876" s="325"/>
      <c r="EL50876" s="325"/>
    </row>
    <row r="50877" spans="56:142" x14ac:dyDescent="0.2">
      <c r="BD50877" s="325"/>
      <c r="EL50877" s="325"/>
    </row>
    <row r="50878" spans="56:142" x14ac:dyDescent="0.2">
      <c r="BD50878" s="325"/>
      <c r="EL50878" s="325"/>
    </row>
    <row r="50879" spans="56:142" x14ac:dyDescent="0.2">
      <c r="BD50879" s="325"/>
      <c r="EL50879" s="325"/>
    </row>
    <row r="50880" spans="56:142" x14ac:dyDescent="0.2">
      <c r="BD50880" s="325"/>
      <c r="EL50880" s="325"/>
    </row>
    <row r="50881" spans="56:142" x14ac:dyDescent="0.2">
      <c r="BD50881" s="325"/>
      <c r="EL50881" s="325"/>
    </row>
    <row r="50882" spans="56:142" x14ac:dyDescent="0.2">
      <c r="BD50882" s="325"/>
      <c r="EL50882" s="325"/>
    </row>
    <row r="50883" spans="56:142" x14ac:dyDescent="0.2">
      <c r="BD50883" s="325"/>
      <c r="EL50883" s="325"/>
    </row>
    <row r="50884" spans="56:142" x14ac:dyDescent="0.2">
      <c r="BD50884" s="325"/>
      <c r="EL50884" s="325"/>
    </row>
    <row r="50885" spans="56:142" x14ac:dyDescent="0.2">
      <c r="BD50885" s="325"/>
      <c r="EL50885" s="325"/>
    </row>
    <row r="50886" spans="56:142" x14ac:dyDescent="0.2">
      <c r="BD50886" s="325"/>
      <c r="EL50886" s="325"/>
    </row>
    <row r="50887" spans="56:142" x14ac:dyDescent="0.2">
      <c r="BD50887" s="325"/>
      <c r="EL50887" s="325"/>
    </row>
    <row r="50888" spans="56:142" x14ac:dyDescent="0.2">
      <c r="BD50888" s="325"/>
      <c r="EL50888" s="325"/>
    </row>
    <row r="50889" spans="56:142" x14ac:dyDescent="0.2">
      <c r="BD50889" s="325"/>
      <c r="EL50889" s="325"/>
    </row>
    <row r="50890" spans="56:142" x14ac:dyDescent="0.2">
      <c r="BD50890" s="325"/>
      <c r="EL50890" s="325"/>
    </row>
    <row r="50891" spans="56:142" x14ac:dyDescent="0.2">
      <c r="BD50891" s="325"/>
      <c r="EL50891" s="325"/>
    </row>
    <row r="50892" spans="56:142" x14ac:dyDescent="0.2">
      <c r="BD50892" s="325"/>
      <c r="EL50892" s="325"/>
    </row>
    <row r="50893" spans="56:142" x14ac:dyDescent="0.2">
      <c r="BD50893" s="325"/>
      <c r="EL50893" s="325"/>
    </row>
    <row r="50894" spans="56:142" x14ac:dyDescent="0.2">
      <c r="BD50894" s="325"/>
      <c r="EL50894" s="325"/>
    </row>
    <row r="50895" spans="56:142" x14ac:dyDescent="0.2">
      <c r="BD50895" s="325"/>
      <c r="EL50895" s="325"/>
    </row>
    <row r="50896" spans="56:142" x14ac:dyDescent="0.2">
      <c r="BD50896" s="325"/>
      <c r="EL50896" s="325"/>
    </row>
    <row r="50897" spans="56:142" x14ac:dyDescent="0.2">
      <c r="BD50897" s="325"/>
      <c r="EL50897" s="325"/>
    </row>
    <row r="50898" spans="56:142" x14ac:dyDescent="0.2">
      <c r="BD50898" s="325"/>
      <c r="EL50898" s="325"/>
    </row>
    <row r="50899" spans="56:142" x14ac:dyDescent="0.2">
      <c r="BD50899" s="325"/>
      <c r="EL50899" s="325"/>
    </row>
    <row r="50900" spans="56:142" x14ac:dyDescent="0.2">
      <c r="BD50900" s="325"/>
      <c r="EL50900" s="325"/>
    </row>
    <row r="50901" spans="56:142" x14ac:dyDescent="0.2">
      <c r="BD50901" s="325"/>
      <c r="EL50901" s="325"/>
    </row>
    <row r="50902" spans="56:142" x14ac:dyDescent="0.2">
      <c r="BD50902" s="325"/>
      <c r="EL50902" s="325"/>
    </row>
    <row r="50903" spans="56:142" x14ac:dyDescent="0.2">
      <c r="BD50903" s="325"/>
      <c r="EL50903" s="325"/>
    </row>
    <row r="50904" spans="56:142" x14ac:dyDescent="0.2">
      <c r="BD50904" s="325"/>
      <c r="EL50904" s="325"/>
    </row>
    <row r="50905" spans="56:142" x14ac:dyDescent="0.2">
      <c r="BD50905" s="325"/>
      <c r="EL50905" s="325"/>
    </row>
    <row r="50906" spans="56:142" x14ac:dyDescent="0.2">
      <c r="BD50906" s="325"/>
      <c r="EL50906" s="325"/>
    </row>
    <row r="50907" spans="56:142" x14ac:dyDescent="0.2">
      <c r="BD50907" s="325"/>
      <c r="EL50907" s="325"/>
    </row>
    <row r="50908" spans="56:142" x14ac:dyDescent="0.2">
      <c r="BD50908" s="325"/>
      <c r="EL50908" s="325"/>
    </row>
    <row r="50909" spans="56:142" x14ac:dyDescent="0.2">
      <c r="BD50909" s="325"/>
      <c r="EL50909" s="325"/>
    </row>
    <row r="50910" spans="56:142" x14ac:dyDescent="0.2">
      <c r="BD50910" s="325"/>
      <c r="EL50910" s="325"/>
    </row>
    <row r="50911" spans="56:142" x14ac:dyDescent="0.2">
      <c r="BD50911" s="325"/>
      <c r="EL50911" s="325"/>
    </row>
    <row r="50912" spans="56:142" x14ac:dyDescent="0.2">
      <c r="BD50912" s="325"/>
      <c r="EL50912" s="325"/>
    </row>
    <row r="50913" spans="56:142" x14ac:dyDescent="0.2">
      <c r="BD50913" s="325"/>
      <c r="EL50913" s="325"/>
    </row>
    <row r="50914" spans="56:142" x14ac:dyDescent="0.2">
      <c r="BD50914" s="325"/>
      <c r="EL50914" s="325"/>
    </row>
    <row r="50915" spans="56:142" x14ac:dyDescent="0.2">
      <c r="BD50915" s="325"/>
      <c r="EL50915" s="325"/>
    </row>
    <row r="50916" spans="56:142" x14ac:dyDescent="0.2">
      <c r="BD50916" s="325"/>
      <c r="EL50916" s="325"/>
    </row>
    <row r="50917" spans="56:142" x14ac:dyDescent="0.2">
      <c r="BD50917" s="325"/>
      <c r="EL50917" s="325"/>
    </row>
    <row r="50918" spans="56:142" x14ac:dyDescent="0.2">
      <c r="BD50918" s="325"/>
      <c r="EL50918" s="325"/>
    </row>
    <row r="50919" spans="56:142" x14ac:dyDescent="0.2">
      <c r="BD50919" s="325"/>
      <c r="EL50919" s="325"/>
    </row>
    <row r="50920" spans="56:142" x14ac:dyDescent="0.2">
      <c r="BD50920" s="325"/>
      <c r="EL50920" s="325"/>
    </row>
    <row r="50921" spans="56:142" x14ac:dyDescent="0.2">
      <c r="BD50921" s="325"/>
      <c r="EL50921" s="325"/>
    </row>
    <row r="50922" spans="56:142" x14ac:dyDescent="0.2">
      <c r="BD50922" s="325"/>
      <c r="EL50922" s="325"/>
    </row>
    <row r="50923" spans="56:142" x14ac:dyDescent="0.2">
      <c r="BD50923" s="325"/>
      <c r="EL50923" s="325"/>
    </row>
    <row r="50924" spans="56:142" x14ac:dyDescent="0.2">
      <c r="BD50924" s="325"/>
      <c r="EL50924" s="325"/>
    </row>
    <row r="50925" spans="56:142" x14ac:dyDescent="0.2">
      <c r="BD50925" s="325"/>
      <c r="EL50925" s="325"/>
    </row>
    <row r="50926" spans="56:142" x14ac:dyDescent="0.2">
      <c r="BD50926" s="325"/>
      <c r="EL50926" s="325"/>
    </row>
    <row r="50927" spans="56:142" x14ac:dyDescent="0.2">
      <c r="BD50927" s="325"/>
      <c r="EL50927" s="325"/>
    </row>
    <row r="50928" spans="56:142" x14ac:dyDescent="0.2">
      <c r="BD50928" s="325"/>
      <c r="EL50928" s="325"/>
    </row>
    <row r="50929" spans="56:142" x14ac:dyDescent="0.2">
      <c r="BD50929" s="325"/>
      <c r="EL50929" s="325"/>
    </row>
    <row r="50930" spans="56:142" x14ac:dyDescent="0.2">
      <c r="BD50930" s="325"/>
      <c r="EL50930" s="325"/>
    </row>
    <row r="50931" spans="56:142" x14ac:dyDescent="0.2">
      <c r="BD50931" s="325"/>
      <c r="EL50931" s="325"/>
    </row>
    <row r="50932" spans="56:142" x14ac:dyDescent="0.2">
      <c r="BD50932" s="325"/>
      <c r="EL50932" s="325"/>
    </row>
    <row r="50933" spans="56:142" x14ac:dyDescent="0.2">
      <c r="BD50933" s="325"/>
      <c r="EL50933" s="325"/>
    </row>
    <row r="50934" spans="56:142" x14ac:dyDescent="0.2">
      <c r="BD50934" s="325"/>
      <c r="EL50934" s="325"/>
    </row>
    <row r="50935" spans="56:142" x14ac:dyDescent="0.2">
      <c r="BD50935" s="325"/>
      <c r="EL50935" s="325"/>
    </row>
    <row r="50936" spans="56:142" x14ac:dyDescent="0.2">
      <c r="BD50936" s="325"/>
      <c r="EL50936" s="325"/>
    </row>
    <row r="50937" spans="56:142" x14ac:dyDescent="0.2">
      <c r="BD50937" s="325"/>
      <c r="EL50937" s="325"/>
    </row>
    <row r="50938" spans="56:142" x14ac:dyDescent="0.2">
      <c r="BD50938" s="325"/>
      <c r="EL50938" s="325"/>
    </row>
    <row r="50939" spans="56:142" x14ac:dyDescent="0.2">
      <c r="BD50939" s="325"/>
      <c r="EL50939" s="325"/>
    </row>
    <row r="50940" spans="56:142" x14ac:dyDescent="0.2">
      <c r="BD50940" s="325"/>
      <c r="EL50940" s="325"/>
    </row>
    <row r="50941" spans="56:142" x14ac:dyDescent="0.2">
      <c r="BD50941" s="325"/>
      <c r="EL50941" s="325"/>
    </row>
    <row r="50942" spans="56:142" x14ac:dyDescent="0.2">
      <c r="BD50942" s="325"/>
      <c r="EL50942" s="325"/>
    </row>
    <row r="50943" spans="56:142" x14ac:dyDescent="0.2">
      <c r="BD50943" s="325"/>
      <c r="EL50943" s="325"/>
    </row>
    <row r="50944" spans="56:142" x14ac:dyDescent="0.2">
      <c r="BD50944" s="325"/>
      <c r="EL50944" s="325"/>
    </row>
    <row r="50945" spans="56:142" x14ac:dyDescent="0.2">
      <c r="BD50945" s="325"/>
      <c r="EL50945" s="325"/>
    </row>
    <row r="50946" spans="56:142" x14ac:dyDescent="0.2">
      <c r="BD50946" s="325"/>
      <c r="EL50946" s="325"/>
    </row>
    <row r="50947" spans="56:142" x14ac:dyDescent="0.2">
      <c r="BD50947" s="325"/>
      <c r="EL50947" s="325"/>
    </row>
    <row r="50948" spans="56:142" x14ac:dyDescent="0.2">
      <c r="BD50948" s="325"/>
      <c r="EL50948" s="325"/>
    </row>
    <row r="50949" spans="56:142" x14ac:dyDescent="0.2">
      <c r="BD50949" s="325"/>
      <c r="EL50949" s="325"/>
    </row>
    <row r="50950" spans="56:142" x14ac:dyDescent="0.2">
      <c r="BD50950" s="325"/>
      <c r="EL50950" s="325"/>
    </row>
    <row r="50951" spans="56:142" x14ac:dyDescent="0.2">
      <c r="BD50951" s="325"/>
      <c r="EL50951" s="325"/>
    </row>
    <row r="50952" spans="56:142" x14ac:dyDescent="0.2">
      <c r="BD50952" s="325"/>
      <c r="EL50952" s="325"/>
    </row>
    <row r="50953" spans="56:142" x14ac:dyDescent="0.2">
      <c r="BD50953" s="325"/>
      <c r="EL50953" s="325"/>
    </row>
    <row r="50954" spans="56:142" x14ac:dyDescent="0.2">
      <c r="BD50954" s="325"/>
      <c r="EL50954" s="325"/>
    </row>
    <row r="50955" spans="56:142" x14ac:dyDescent="0.2">
      <c r="BD50955" s="325"/>
      <c r="EL50955" s="325"/>
    </row>
    <row r="50956" spans="56:142" x14ac:dyDescent="0.2">
      <c r="BD50956" s="325"/>
      <c r="EL50956" s="325"/>
    </row>
    <row r="50957" spans="56:142" x14ac:dyDescent="0.2">
      <c r="BD50957" s="325"/>
      <c r="EL50957" s="325"/>
    </row>
    <row r="50958" spans="56:142" x14ac:dyDescent="0.2">
      <c r="BD50958" s="325"/>
      <c r="EL50958" s="325"/>
    </row>
    <row r="50959" spans="56:142" x14ac:dyDescent="0.2">
      <c r="BD50959" s="325"/>
      <c r="EL50959" s="325"/>
    </row>
    <row r="50960" spans="56:142" x14ac:dyDescent="0.2">
      <c r="BD50960" s="325"/>
      <c r="EL50960" s="325"/>
    </row>
    <row r="50961" spans="56:142" x14ac:dyDescent="0.2">
      <c r="BD50961" s="325"/>
      <c r="EL50961" s="325"/>
    </row>
    <row r="50962" spans="56:142" x14ac:dyDescent="0.2">
      <c r="BD50962" s="325"/>
      <c r="EL50962" s="325"/>
    </row>
    <row r="50963" spans="56:142" x14ac:dyDescent="0.2">
      <c r="BD50963" s="325"/>
      <c r="EL50963" s="325"/>
    </row>
    <row r="50964" spans="56:142" x14ac:dyDescent="0.2">
      <c r="BD50964" s="325"/>
      <c r="EL50964" s="325"/>
    </row>
    <row r="50965" spans="56:142" x14ac:dyDescent="0.2">
      <c r="BD50965" s="325"/>
      <c r="EL50965" s="325"/>
    </row>
    <row r="50966" spans="56:142" x14ac:dyDescent="0.2">
      <c r="BD50966" s="325"/>
      <c r="EL50966" s="325"/>
    </row>
    <row r="50967" spans="56:142" x14ac:dyDescent="0.2">
      <c r="BD50967" s="325"/>
      <c r="EL50967" s="325"/>
    </row>
    <row r="50968" spans="56:142" x14ac:dyDescent="0.2">
      <c r="BD50968" s="325"/>
      <c r="EL50968" s="325"/>
    </row>
    <row r="50969" spans="56:142" x14ac:dyDescent="0.2">
      <c r="BD50969" s="325"/>
      <c r="EL50969" s="325"/>
    </row>
    <row r="50970" spans="56:142" x14ac:dyDescent="0.2">
      <c r="BD50970" s="325"/>
      <c r="EL50970" s="325"/>
    </row>
    <row r="50971" spans="56:142" x14ac:dyDescent="0.2">
      <c r="BD50971" s="325"/>
      <c r="EL50971" s="325"/>
    </row>
    <row r="50972" spans="56:142" x14ac:dyDescent="0.2">
      <c r="BD50972" s="325"/>
      <c r="EL50972" s="325"/>
    </row>
    <row r="50973" spans="56:142" x14ac:dyDescent="0.2">
      <c r="BD50973" s="325"/>
      <c r="EL50973" s="325"/>
    </row>
    <row r="50974" spans="56:142" x14ac:dyDescent="0.2">
      <c r="BD50974" s="325"/>
      <c r="EL50974" s="325"/>
    </row>
    <row r="50975" spans="56:142" x14ac:dyDescent="0.2">
      <c r="BD50975" s="325"/>
      <c r="EL50975" s="325"/>
    </row>
    <row r="50976" spans="56:142" x14ac:dyDescent="0.2">
      <c r="BD50976" s="325"/>
      <c r="EL50976" s="325"/>
    </row>
    <row r="50977" spans="56:142" x14ac:dyDescent="0.2">
      <c r="BD50977" s="325"/>
      <c r="EL50977" s="325"/>
    </row>
    <row r="50978" spans="56:142" x14ac:dyDescent="0.2">
      <c r="BD50978" s="325"/>
      <c r="EL50978" s="325"/>
    </row>
    <row r="50979" spans="56:142" x14ac:dyDescent="0.2">
      <c r="BD50979" s="325"/>
      <c r="EL50979" s="325"/>
    </row>
    <row r="50980" spans="56:142" x14ac:dyDescent="0.2">
      <c r="BD50980" s="325"/>
      <c r="EL50980" s="325"/>
    </row>
    <row r="50981" spans="56:142" x14ac:dyDescent="0.2">
      <c r="BD50981" s="325"/>
      <c r="EL50981" s="325"/>
    </row>
    <row r="50982" spans="56:142" x14ac:dyDescent="0.2">
      <c r="BD50982" s="325"/>
      <c r="EL50982" s="325"/>
    </row>
    <row r="50983" spans="56:142" x14ac:dyDescent="0.2">
      <c r="BD50983" s="325"/>
      <c r="EL50983" s="325"/>
    </row>
    <row r="50984" spans="56:142" x14ac:dyDescent="0.2">
      <c r="BD50984" s="325"/>
      <c r="EL50984" s="325"/>
    </row>
    <row r="50985" spans="56:142" x14ac:dyDescent="0.2">
      <c r="BD50985" s="325"/>
      <c r="EL50985" s="325"/>
    </row>
    <row r="50986" spans="56:142" x14ac:dyDescent="0.2">
      <c r="BD50986" s="325"/>
      <c r="EL50986" s="325"/>
    </row>
    <row r="50987" spans="56:142" x14ac:dyDescent="0.2">
      <c r="BD50987" s="325"/>
      <c r="EL50987" s="325"/>
    </row>
    <row r="50988" spans="56:142" x14ac:dyDescent="0.2">
      <c r="BD50988" s="325"/>
      <c r="EL50988" s="325"/>
    </row>
    <row r="50989" spans="56:142" x14ac:dyDescent="0.2">
      <c r="BD50989" s="325"/>
      <c r="EL50989" s="325"/>
    </row>
    <row r="50990" spans="56:142" x14ac:dyDescent="0.2">
      <c r="BD50990" s="325"/>
      <c r="EL50990" s="325"/>
    </row>
    <row r="50991" spans="56:142" x14ac:dyDescent="0.2">
      <c r="BD50991" s="325"/>
      <c r="EL50991" s="325"/>
    </row>
    <row r="50992" spans="56:142" x14ac:dyDescent="0.2">
      <c r="BD50992" s="325"/>
      <c r="EL50992" s="325"/>
    </row>
    <row r="50993" spans="56:142" x14ac:dyDescent="0.2">
      <c r="BD50993" s="325"/>
      <c r="EL50993" s="325"/>
    </row>
    <row r="50994" spans="56:142" x14ac:dyDescent="0.2">
      <c r="BD50994" s="325"/>
      <c r="EL50994" s="325"/>
    </row>
    <row r="50995" spans="56:142" x14ac:dyDescent="0.2">
      <c r="BD50995" s="325"/>
      <c r="EL50995" s="325"/>
    </row>
    <row r="50996" spans="56:142" x14ac:dyDescent="0.2">
      <c r="BD50996" s="325"/>
      <c r="EL50996" s="325"/>
    </row>
    <row r="50997" spans="56:142" x14ac:dyDescent="0.2">
      <c r="BD50997" s="325"/>
      <c r="EL50997" s="325"/>
    </row>
    <row r="50998" spans="56:142" x14ac:dyDescent="0.2">
      <c r="BD50998" s="325"/>
      <c r="EL50998" s="325"/>
    </row>
    <row r="50999" spans="56:142" x14ac:dyDescent="0.2">
      <c r="BD50999" s="325"/>
      <c r="EL50999" s="325"/>
    </row>
    <row r="51000" spans="56:142" x14ac:dyDescent="0.2">
      <c r="BD51000" s="325"/>
      <c r="EL51000" s="325"/>
    </row>
    <row r="51001" spans="56:142" x14ac:dyDescent="0.2">
      <c r="BD51001" s="325"/>
      <c r="EL51001" s="325"/>
    </row>
    <row r="51002" spans="56:142" x14ac:dyDescent="0.2">
      <c r="BD51002" s="325"/>
      <c r="EL51002" s="325"/>
    </row>
    <row r="51003" spans="56:142" x14ac:dyDescent="0.2">
      <c r="BD51003" s="325"/>
      <c r="EL51003" s="325"/>
    </row>
    <row r="51004" spans="56:142" x14ac:dyDescent="0.2">
      <c r="BD51004" s="325"/>
      <c r="EL51004" s="325"/>
    </row>
    <row r="51005" spans="56:142" x14ac:dyDescent="0.2">
      <c r="BD51005" s="325"/>
      <c r="EL51005" s="325"/>
    </row>
    <row r="51006" spans="56:142" x14ac:dyDescent="0.2">
      <c r="BD51006" s="325"/>
      <c r="EL51006" s="325"/>
    </row>
    <row r="51007" spans="56:142" x14ac:dyDescent="0.2">
      <c r="BD51007" s="325"/>
      <c r="EL51007" s="325"/>
    </row>
    <row r="51008" spans="56:142" x14ac:dyDescent="0.2">
      <c r="BD51008" s="325"/>
      <c r="EL51008" s="325"/>
    </row>
    <row r="51009" spans="56:142" x14ac:dyDescent="0.2">
      <c r="BD51009" s="325"/>
      <c r="EL51009" s="325"/>
    </row>
    <row r="51010" spans="56:142" x14ac:dyDescent="0.2">
      <c r="BD51010" s="325"/>
      <c r="EL51010" s="325"/>
    </row>
    <row r="51011" spans="56:142" x14ac:dyDescent="0.2">
      <c r="BD51011" s="325"/>
      <c r="EL51011" s="325"/>
    </row>
    <row r="51012" spans="56:142" x14ac:dyDescent="0.2">
      <c r="BD51012" s="325"/>
      <c r="EL51012" s="325"/>
    </row>
    <row r="51013" spans="56:142" x14ac:dyDescent="0.2">
      <c r="BD51013" s="325"/>
      <c r="EL51013" s="325"/>
    </row>
    <row r="51014" spans="56:142" x14ac:dyDescent="0.2">
      <c r="BD51014" s="325"/>
      <c r="EL51014" s="325"/>
    </row>
    <row r="51015" spans="56:142" x14ac:dyDescent="0.2">
      <c r="BD51015" s="325"/>
      <c r="EL51015" s="325"/>
    </row>
    <row r="51016" spans="56:142" x14ac:dyDescent="0.2">
      <c r="BD51016" s="325"/>
      <c r="EL51016" s="325"/>
    </row>
    <row r="51017" spans="56:142" x14ac:dyDescent="0.2">
      <c r="BD51017" s="325"/>
      <c r="EL51017" s="325"/>
    </row>
    <row r="51018" spans="56:142" x14ac:dyDescent="0.2">
      <c r="BD51018" s="325"/>
      <c r="EL51018" s="325"/>
    </row>
    <row r="51019" spans="56:142" x14ac:dyDescent="0.2">
      <c r="BD51019" s="325"/>
      <c r="EL51019" s="325"/>
    </row>
    <row r="51020" spans="56:142" x14ac:dyDescent="0.2">
      <c r="BD51020" s="325"/>
      <c r="EL51020" s="325"/>
    </row>
    <row r="51021" spans="56:142" x14ac:dyDescent="0.2">
      <c r="BD51021" s="325"/>
      <c r="EL51021" s="325"/>
    </row>
    <row r="51022" spans="56:142" x14ac:dyDescent="0.2">
      <c r="BD51022" s="325"/>
      <c r="EL51022" s="325"/>
    </row>
    <row r="51023" spans="56:142" x14ac:dyDescent="0.2">
      <c r="BD51023" s="325"/>
      <c r="EL51023" s="325"/>
    </row>
    <row r="51024" spans="56:142" x14ac:dyDescent="0.2">
      <c r="BD51024" s="325"/>
      <c r="EL51024" s="325"/>
    </row>
    <row r="51025" spans="56:142" x14ac:dyDescent="0.2">
      <c r="BD51025" s="325"/>
      <c r="EL51025" s="325"/>
    </row>
    <row r="51026" spans="56:142" x14ac:dyDescent="0.2">
      <c r="BD51026" s="325"/>
      <c r="EL51026" s="325"/>
    </row>
    <row r="51027" spans="56:142" x14ac:dyDescent="0.2">
      <c r="BD51027" s="325"/>
      <c r="EL51027" s="325"/>
    </row>
    <row r="51028" spans="56:142" x14ac:dyDescent="0.2">
      <c r="BD51028" s="325"/>
      <c r="EL51028" s="325"/>
    </row>
    <row r="51029" spans="56:142" x14ac:dyDescent="0.2">
      <c r="BD51029" s="325"/>
      <c r="EL51029" s="325"/>
    </row>
    <row r="51030" spans="56:142" x14ac:dyDescent="0.2">
      <c r="BD51030" s="325"/>
      <c r="EL51030" s="325"/>
    </row>
    <row r="51031" spans="56:142" x14ac:dyDescent="0.2">
      <c r="BD51031" s="325"/>
      <c r="EL51031" s="325"/>
    </row>
    <row r="51032" spans="56:142" x14ac:dyDescent="0.2">
      <c r="BD51032" s="325"/>
      <c r="EL51032" s="325"/>
    </row>
    <row r="51033" spans="56:142" x14ac:dyDescent="0.2">
      <c r="BD51033" s="325"/>
      <c r="EL51033" s="325"/>
    </row>
    <row r="51034" spans="56:142" x14ac:dyDescent="0.2">
      <c r="BD51034" s="325"/>
      <c r="EL51034" s="325"/>
    </row>
    <row r="51035" spans="56:142" x14ac:dyDescent="0.2">
      <c r="BD51035" s="325"/>
      <c r="EL51035" s="325"/>
    </row>
    <row r="51036" spans="56:142" x14ac:dyDescent="0.2">
      <c r="BD51036" s="325"/>
      <c r="EL51036" s="325"/>
    </row>
    <row r="51037" spans="56:142" x14ac:dyDescent="0.2">
      <c r="BD51037" s="325"/>
      <c r="EL51037" s="325"/>
    </row>
    <row r="51038" spans="56:142" x14ac:dyDescent="0.2">
      <c r="BD51038" s="325"/>
      <c r="EL51038" s="325"/>
    </row>
    <row r="51039" spans="56:142" x14ac:dyDescent="0.2">
      <c r="BD51039" s="325"/>
      <c r="EL51039" s="325"/>
    </row>
    <row r="51040" spans="56:142" x14ac:dyDescent="0.2">
      <c r="BD51040" s="325"/>
      <c r="EL51040" s="325"/>
    </row>
    <row r="51041" spans="56:142" x14ac:dyDescent="0.2">
      <c r="BD51041" s="325"/>
      <c r="EL51041" s="325"/>
    </row>
    <row r="51042" spans="56:142" x14ac:dyDescent="0.2">
      <c r="BD51042" s="325"/>
      <c r="EL51042" s="325"/>
    </row>
    <row r="51043" spans="56:142" x14ac:dyDescent="0.2">
      <c r="BD51043" s="325"/>
      <c r="EL51043" s="325"/>
    </row>
    <row r="51044" spans="56:142" x14ac:dyDescent="0.2">
      <c r="BD51044" s="325"/>
      <c r="EL51044" s="325"/>
    </row>
    <row r="51045" spans="56:142" x14ac:dyDescent="0.2">
      <c r="BD51045" s="325"/>
      <c r="EL51045" s="325"/>
    </row>
    <row r="51046" spans="56:142" x14ac:dyDescent="0.2">
      <c r="BD51046" s="325"/>
      <c r="EL51046" s="325"/>
    </row>
    <row r="51047" spans="56:142" x14ac:dyDescent="0.2">
      <c r="BD51047" s="325"/>
      <c r="EL51047" s="325"/>
    </row>
    <row r="51048" spans="56:142" x14ac:dyDescent="0.2">
      <c r="BD51048" s="325"/>
      <c r="EL51048" s="325"/>
    </row>
    <row r="51049" spans="56:142" x14ac:dyDescent="0.2">
      <c r="BD51049" s="325"/>
      <c r="EL51049" s="325"/>
    </row>
    <row r="51050" spans="56:142" x14ac:dyDescent="0.2">
      <c r="BD51050" s="325"/>
      <c r="EL51050" s="325"/>
    </row>
    <row r="51051" spans="56:142" x14ac:dyDescent="0.2">
      <c r="BD51051" s="325"/>
      <c r="EL51051" s="325"/>
    </row>
    <row r="51052" spans="56:142" x14ac:dyDescent="0.2">
      <c r="BD51052" s="325"/>
      <c r="EL51052" s="325"/>
    </row>
    <row r="51053" spans="56:142" x14ac:dyDescent="0.2">
      <c r="BD51053" s="325"/>
      <c r="EL51053" s="325"/>
    </row>
    <row r="51054" spans="56:142" x14ac:dyDescent="0.2">
      <c r="BD51054" s="325"/>
      <c r="EL51054" s="325"/>
    </row>
    <row r="51055" spans="56:142" x14ac:dyDescent="0.2">
      <c r="BD51055" s="325"/>
      <c r="EL51055" s="325"/>
    </row>
    <row r="51056" spans="56:142" x14ac:dyDescent="0.2">
      <c r="BD51056" s="325"/>
      <c r="EL51056" s="325"/>
    </row>
    <row r="51057" spans="56:142" x14ac:dyDescent="0.2">
      <c r="BD51057" s="325"/>
      <c r="EL51057" s="325"/>
    </row>
    <row r="51058" spans="56:142" x14ac:dyDescent="0.2">
      <c r="BD51058" s="325"/>
      <c r="EL51058" s="325"/>
    </row>
    <row r="51059" spans="56:142" x14ac:dyDescent="0.2">
      <c r="BD51059" s="325"/>
      <c r="EL51059" s="325"/>
    </row>
    <row r="51060" spans="56:142" x14ac:dyDescent="0.2">
      <c r="BD51060" s="325"/>
      <c r="EL51060" s="325"/>
    </row>
    <row r="51061" spans="56:142" x14ac:dyDescent="0.2">
      <c r="BD51061" s="325"/>
      <c r="EL51061" s="325"/>
    </row>
    <row r="51062" spans="56:142" x14ac:dyDescent="0.2">
      <c r="BD51062" s="325"/>
      <c r="EL51062" s="325"/>
    </row>
    <row r="51063" spans="56:142" x14ac:dyDescent="0.2">
      <c r="BD51063" s="325"/>
      <c r="EL51063" s="325"/>
    </row>
    <row r="51064" spans="56:142" x14ac:dyDescent="0.2">
      <c r="BD51064" s="325"/>
      <c r="EL51064" s="325"/>
    </row>
    <row r="51065" spans="56:142" x14ac:dyDescent="0.2">
      <c r="BD51065" s="325"/>
      <c r="EL51065" s="325"/>
    </row>
    <row r="51066" spans="56:142" x14ac:dyDescent="0.2">
      <c r="BD51066" s="325"/>
      <c r="EL51066" s="325"/>
    </row>
    <row r="51067" spans="56:142" x14ac:dyDescent="0.2">
      <c r="BD51067" s="325"/>
      <c r="EL51067" s="325"/>
    </row>
    <row r="51068" spans="56:142" x14ac:dyDescent="0.2">
      <c r="BD51068" s="325"/>
      <c r="EL51068" s="325"/>
    </row>
    <row r="51069" spans="56:142" x14ac:dyDescent="0.2">
      <c r="BD51069" s="325"/>
      <c r="EL51069" s="325"/>
    </row>
    <row r="51070" spans="56:142" x14ac:dyDescent="0.2">
      <c r="BD51070" s="325"/>
      <c r="EL51070" s="325"/>
    </row>
    <row r="51071" spans="56:142" x14ac:dyDescent="0.2">
      <c r="BD51071" s="325"/>
      <c r="EL51071" s="325"/>
    </row>
    <row r="51072" spans="56:142" x14ac:dyDescent="0.2">
      <c r="BD51072" s="325"/>
      <c r="EL51072" s="325"/>
    </row>
    <row r="51073" spans="56:142" x14ac:dyDescent="0.2">
      <c r="BD51073" s="325"/>
      <c r="EL51073" s="325"/>
    </row>
    <row r="51074" spans="56:142" x14ac:dyDescent="0.2">
      <c r="BD51074" s="325"/>
      <c r="EL51074" s="325"/>
    </row>
    <row r="51075" spans="56:142" x14ac:dyDescent="0.2">
      <c r="BD51075" s="325"/>
      <c r="EL51075" s="325"/>
    </row>
    <row r="51076" spans="56:142" x14ac:dyDescent="0.2">
      <c r="BD51076" s="325"/>
      <c r="EL51076" s="325"/>
    </row>
    <row r="51077" spans="56:142" x14ac:dyDescent="0.2">
      <c r="BD51077" s="325"/>
      <c r="EL51077" s="325"/>
    </row>
    <row r="51078" spans="56:142" x14ac:dyDescent="0.2">
      <c r="BD51078" s="325"/>
      <c r="EL51078" s="325"/>
    </row>
    <row r="51079" spans="56:142" x14ac:dyDescent="0.2">
      <c r="BD51079" s="325"/>
      <c r="EL51079" s="325"/>
    </row>
    <row r="51080" spans="56:142" x14ac:dyDescent="0.2">
      <c r="BD51080" s="325"/>
      <c r="EL51080" s="325"/>
    </row>
    <row r="51081" spans="56:142" x14ac:dyDescent="0.2">
      <c r="BD51081" s="325"/>
      <c r="EL51081" s="325"/>
    </row>
    <row r="51082" spans="56:142" x14ac:dyDescent="0.2">
      <c r="BD51082" s="325"/>
      <c r="EL51082" s="325"/>
    </row>
    <row r="51083" spans="56:142" x14ac:dyDescent="0.2">
      <c r="BD51083" s="325"/>
      <c r="EL51083" s="325"/>
    </row>
    <row r="51084" spans="56:142" x14ac:dyDescent="0.2">
      <c r="BD51084" s="325"/>
      <c r="EL51084" s="325"/>
    </row>
    <row r="51085" spans="56:142" x14ac:dyDescent="0.2">
      <c r="BD51085" s="325"/>
      <c r="EL51085" s="325"/>
    </row>
    <row r="51086" spans="56:142" x14ac:dyDescent="0.2">
      <c r="BD51086" s="325"/>
      <c r="EL51086" s="325"/>
    </row>
    <row r="51087" spans="56:142" x14ac:dyDescent="0.2">
      <c r="BD51087" s="325"/>
      <c r="EL51087" s="325"/>
    </row>
    <row r="51088" spans="56:142" x14ac:dyDescent="0.2">
      <c r="BD51088" s="325"/>
      <c r="EL51088" s="325"/>
    </row>
    <row r="51089" spans="56:142" x14ac:dyDescent="0.2">
      <c r="BD51089" s="325"/>
      <c r="EL51089" s="325"/>
    </row>
    <row r="51090" spans="56:142" x14ac:dyDescent="0.2">
      <c r="BD51090" s="325"/>
      <c r="EL51090" s="325"/>
    </row>
    <row r="51091" spans="56:142" x14ac:dyDescent="0.2">
      <c r="BD51091" s="325"/>
      <c r="EL51091" s="325"/>
    </row>
    <row r="51092" spans="56:142" x14ac:dyDescent="0.2">
      <c r="BD51092" s="325"/>
      <c r="EL51092" s="325"/>
    </row>
    <row r="51093" spans="56:142" x14ac:dyDescent="0.2">
      <c r="BD51093" s="325"/>
      <c r="EL51093" s="325"/>
    </row>
    <row r="51094" spans="56:142" x14ac:dyDescent="0.2">
      <c r="BD51094" s="325"/>
      <c r="EL51094" s="325"/>
    </row>
    <row r="51095" spans="56:142" x14ac:dyDescent="0.2">
      <c r="BD51095" s="325"/>
      <c r="EL51095" s="325"/>
    </row>
    <row r="51096" spans="56:142" x14ac:dyDescent="0.2">
      <c r="BD51096" s="325"/>
      <c r="EL51096" s="325"/>
    </row>
    <row r="51097" spans="56:142" x14ac:dyDescent="0.2">
      <c r="BD51097" s="325"/>
      <c r="EL51097" s="325"/>
    </row>
    <row r="51098" spans="56:142" x14ac:dyDescent="0.2">
      <c r="BD51098" s="325"/>
      <c r="EL51098" s="325"/>
    </row>
    <row r="51099" spans="56:142" x14ac:dyDescent="0.2">
      <c r="BD51099" s="325"/>
      <c r="EL51099" s="325"/>
    </row>
    <row r="51100" spans="56:142" x14ac:dyDescent="0.2">
      <c r="BD51100" s="325"/>
      <c r="EL51100" s="325"/>
    </row>
    <row r="51101" spans="56:142" x14ac:dyDescent="0.2">
      <c r="BD51101" s="325"/>
      <c r="EL51101" s="325"/>
    </row>
    <row r="51102" spans="56:142" x14ac:dyDescent="0.2">
      <c r="BD51102" s="325"/>
      <c r="EL51102" s="325"/>
    </row>
    <row r="51103" spans="56:142" x14ac:dyDescent="0.2">
      <c r="BD51103" s="325"/>
      <c r="EL51103" s="325"/>
    </row>
    <row r="51104" spans="56:142" x14ac:dyDescent="0.2">
      <c r="BD51104" s="325"/>
      <c r="EL51104" s="325"/>
    </row>
    <row r="51105" spans="56:142" x14ac:dyDescent="0.2">
      <c r="BD51105" s="325"/>
      <c r="EL51105" s="325"/>
    </row>
    <row r="51106" spans="56:142" x14ac:dyDescent="0.2">
      <c r="BD51106" s="325"/>
      <c r="EL51106" s="325"/>
    </row>
    <row r="51107" spans="56:142" x14ac:dyDescent="0.2">
      <c r="BD51107" s="325"/>
      <c r="EL51107" s="325"/>
    </row>
    <row r="51108" spans="56:142" x14ac:dyDescent="0.2">
      <c r="BD51108" s="325"/>
      <c r="EL51108" s="325"/>
    </row>
    <row r="51109" spans="56:142" x14ac:dyDescent="0.2">
      <c r="BD51109" s="325"/>
      <c r="EL51109" s="325"/>
    </row>
    <row r="51110" spans="56:142" x14ac:dyDescent="0.2">
      <c r="BD51110" s="325"/>
      <c r="EL51110" s="325"/>
    </row>
    <row r="51111" spans="56:142" x14ac:dyDescent="0.2">
      <c r="BD51111" s="325"/>
      <c r="EL51111" s="325"/>
    </row>
    <row r="51112" spans="56:142" x14ac:dyDescent="0.2">
      <c r="BD51112" s="325"/>
      <c r="EL51112" s="325"/>
    </row>
    <row r="51113" spans="56:142" x14ac:dyDescent="0.2">
      <c r="BD51113" s="325"/>
      <c r="EL51113" s="325"/>
    </row>
    <row r="51114" spans="56:142" x14ac:dyDescent="0.2">
      <c r="BD51114" s="325"/>
      <c r="EL51114" s="325"/>
    </row>
    <row r="51115" spans="56:142" x14ac:dyDescent="0.2">
      <c r="BD51115" s="325"/>
      <c r="EL51115" s="325"/>
    </row>
    <row r="51116" spans="56:142" x14ac:dyDescent="0.2">
      <c r="BD51116" s="325"/>
      <c r="EL51116" s="325"/>
    </row>
    <row r="51117" spans="56:142" x14ac:dyDescent="0.2">
      <c r="BD51117" s="325"/>
      <c r="EL51117" s="325"/>
    </row>
    <row r="51118" spans="56:142" x14ac:dyDescent="0.2">
      <c r="BD51118" s="325"/>
      <c r="EL51118" s="325"/>
    </row>
    <row r="51119" spans="56:142" x14ac:dyDescent="0.2">
      <c r="BD51119" s="325"/>
      <c r="EL51119" s="325"/>
    </row>
    <row r="51120" spans="56:142" x14ac:dyDescent="0.2">
      <c r="BD51120" s="325"/>
      <c r="EL51120" s="325"/>
    </row>
    <row r="51121" spans="56:142" x14ac:dyDescent="0.2">
      <c r="BD51121" s="325"/>
      <c r="EL51121" s="325"/>
    </row>
    <row r="51122" spans="56:142" x14ac:dyDescent="0.2">
      <c r="BD51122" s="325"/>
      <c r="EL51122" s="325"/>
    </row>
    <row r="51123" spans="56:142" x14ac:dyDescent="0.2">
      <c r="BD51123" s="325"/>
      <c r="EL51123" s="325"/>
    </row>
    <row r="51124" spans="56:142" x14ac:dyDescent="0.2">
      <c r="BD51124" s="325"/>
      <c r="EL51124" s="325"/>
    </row>
    <row r="51125" spans="56:142" x14ac:dyDescent="0.2">
      <c r="BD51125" s="325"/>
      <c r="EL51125" s="325"/>
    </row>
    <row r="51126" spans="56:142" x14ac:dyDescent="0.2">
      <c r="BD51126" s="325"/>
      <c r="EL51126" s="325"/>
    </row>
    <row r="51127" spans="56:142" x14ac:dyDescent="0.2">
      <c r="BD51127" s="325"/>
      <c r="EL51127" s="325"/>
    </row>
    <row r="51128" spans="56:142" x14ac:dyDescent="0.2">
      <c r="BD51128" s="325"/>
      <c r="EL51128" s="325"/>
    </row>
    <row r="51129" spans="56:142" x14ac:dyDescent="0.2">
      <c r="BD51129" s="325"/>
      <c r="EL51129" s="325"/>
    </row>
    <row r="51130" spans="56:142" x14ac:dyDescent="0.2">
      <c r="BD51130" s="325"/>
      <c r="EL51130" s="325"/>
    </row>
    <row r="51131" spans="56:142" x14ac:dyDescent="0.2">
      <c r="BD51131" s="325"/>
      <c r="EL51131" s="325"/>
    </row>
    <row r="51132" spans="56:142" x14ac:dyDescent="0.2">
      <c r="BD51132" s="325"/>
      <c r="EL51132" s="325"/>
    </row>
    <row r="51133" spans="56:142" x14ac:dyDescent="0.2">
      <c r="BD51133" s="325"/>
      <c r="EL51133" s="325"/>
    </row>
    <row r="51134" spans="56:142" x14ac:dyDescent="0.2">
      <c r="BD51134" s="325"/>
      <c r="EL51134" s="325"/>
    </row>
    <row r="51135" spans="56:142" x14ac:dyDescent="0.2">
      <c r="BD51135" s="325"/>
      <c r="EL51135" s="325"/>
    </row>
    <row r="51136" spans="56:142" x14ac:dyDescent="0.2">
      <c r="BD51136" s="325"/>
      <c r="EL51136" s="325"/>
    </row>
    <row r="51137" spans="56:142" x14ac:dyDescent="0.2">
      <c r="BD51137" s="325"/>
      <c r="EL51137" s="325"/>
    </row>
    <row r="51138" spans="56:142" x14ac:dyDescent="0.2">
      <c r="BD51138" s="325"/>
      <c r="EL51138" s="325"/>
    </row>
    <row r="51139" spans="56:142" x14ac:dyDescent="0.2">
      <c r="BD51139" s="325"/>
      <c r="EL51139" s="325"/>
    </row>
    <row r="51140" spans="56:142" x14ac:dyDescent="0.2">
      <c r="BD51140" s="325"/>
      <c r="EL51140" s="325"/>
    </row>
    <row r="51141" spans="56:142" x14ac:dyDescent="0.2">
      <c r="BD51141" s="325"/>
      <c r="EL51141" s="325"/>
    </row>
    <row r="51142" spans="56:142" x14ac:dyDescent="0.2">
      <c r="BD51142" s="325"/>
      <c r="EL51142" s="325"/>
    </row>
    <row r="51143" spans="56:142" x14ac:dyDescent="0.2">
      <c r="BD51143" s="325"/>
      <c r="EL51143" s="325"/>
    </row>
    <row r="51144" spans="56:142" x14ac:dyDescent="0.2">
      <c r="BD51144" s="325"/>
      <c r="EL51144" s="325"/>
    </row>
    <row r="51145" spans="56:142" x14ac:dyDescent="0.2">
      <c r="BD51145" s="325"/>
      <c r="EL51145" s="325"/>
    </row>
    <row r="51146" spans="56:142" x14ac:dyDescent="0.2">
      <c r="BD51146" s="325"/>
      <c r="EL51146" s="325"/>
    </row>
    <row r="51147" spans="56:142" x14ac:dyDescent="0.2">
      <c r="BD51147" s="325"/>
      <c r="EL51147" s="325"/>
    </row>
    <row r="51148" spans="56:142" x14ac:dyDescent="0.2">
      <c r="BD51148" s="325"/>
      <c r="EL51148" s="325"/>
    </row>
    <row r="51149" spans="56:142" x14ac:dyDescent="0.2">
      <c r="BD51149" s="325"/>
      <c r="EL51149" s="325"/>
    </row>
    <row r="51150" spans="56:142" x14ac:dyDescent="0.2">
      <c r="BD51150" s="325"/>
      <c r="EL51150" s="325"/>
    </row>
    <row r="51151" spans="56:142" x14ac:dyDescent="0.2">
      <c r="BD51151" s="325"/>
      <c r="EL51151" s="325"/>
    </row>
    <row r="51152" spans="56:142" x14ac:dyDescent="0.2">
      <c r="BD51152" s="325"/>
      <c r="EL51152" s="325"/>
    </row>
    <row r="51153" spans="56:142" x14ac:dyDescent="0.2">
      <c r="BD51153" s="325"/>
      <c r="EL51153" s="325"/>
    </row>
    <row r="51154" spans="56:142" x14ac:dyDescent="0.2">
      <c r="BD51154" s="325"/>
      <c r="EL51154" s="325"/>
    </row>
    <row r="51155" spans="56:142" x14ac:dyDescent="0.2">
      <c r="BD51155" s="325"/>
      <c r="EL51155" s="325"/>
    </row>
    <row r="51156" spans="56:142" x14ac:dyDescent="0.2">
      <c r="BD51156" s="325"/>
      <c r="EL51156" s="325"/>
    </row>
    <row r="51157" spans="56:142" x14ac:dyDescent="0.2">
      <c r="BD51157" s="325"/>
      <c r="EL51157" s="325"/>
    </row>
    <row r="51158" spans="56:142" x14ac:dyDescent="0.2">
      <c r="BD51158" s="325"/>
      <c r="EL51158" s="325"/>
    </row>
    <row r="51159" spans="56:142" x14ac:dyDescent="0.2">
      <c r="BD51159" s="325"/>
      <c r="EL51159" s="325"/>
    </row>
    <row r="51160" spans="56:142" x14ac:dyDescent="0.2">
      <c r="BD51160" s="325"/>
      <c r="EL51160" s="325"/>
    </row>
    <row r="51161" spans="56:142" x14ac:dyDescent="0.2">
      <c r="BD51161" s="325"/>
      <c r="EL51161" s="325"/>
    </row>
    <row r="51162" spans="56:142" x14ac:dyDescent="0.2">
      <c r="BD51162" s="325"/>
      <c r="EL51162" s="325"/>
    </row>
    <row r="51163" spans="56:142" x14ac:dyDescent="0.2">
      <c r="BD51163" s="325"/>
      <c r="EL51163" s="325"/>
    </row>
    <row r="51164" spans="56:142" x14ac:dyDescent="0.2">
      <c r="BD51164" s="325"/>
      <c r="EL51164" s="325"/>
    </row>
    <row r="51165" spans="56:142" x14ac:dyDescent="0.2">
      <c r="BD51165" s="325"/>
      <c r="EL51165" s="325"/>
    </row>
    <row r="51166" spans="56:142" x14ac:dyDescent="0.2">
      <c r="BD51166" s="325"/>
      <c r="EL51166" s="325"/>
    </row>
    <row r="51167" spans="56:142" x14ac:dyDescent="0.2">
      <c r="BD51167" s="325"/>
      <c r="EL51167" s="325"/>
    </row>
    <row r="51168" spans="56:142" x14ac:dyDescent="0.2">
      <c r="BD51168" s="325"/>
      <c r="EL51168" s="325"/>
    </row>
    <row r="51169" spans="56:142" x14ac:dyDescent="0.2">
      <c r="BD51169" s="325"/>
      <c r="EL51169" s="325"/>
    </row>
    <row r="51170" spans="56:142" x14ac:dyDescent="0.2">
      <c r="BD51170" s="325"/>
      <c r="EL51170" s="325"/>
    </row>
    <row r="51171" spans="56:142" x14ac:dyDescent="0.2">
      <c r="BD51171" s="325"/>
      <c r="EL51171" s="325"/>
    </row>
    <row r="51172" spans="56:142" x14ac:dyDescent="0.2">
      <c r="BD51172" s="325"/>
      <c r="EL51172" s="325"/>
    </row>
    <row r="51173" spans="56:142" x14ac:dyDescent="0.2">
      <c r="BD51173" s="325"/>
      <c r="EL51173" s="325"/>
    </row>
    <row r="51174" spans="56:142" x14ac:dyDescent="0.2">
      <c r="BD51174" s="325"/>
      <c r="EL51174" s="325"/>
    </row>
    <row r="51175" spans="56:142" x14ac:dyDescent="0.2">
      <c r="BD51175" s="325"/>
      <c r="EL51175" s="325"/>
    </row>
    <row r="51176" spans="56:142" x14ac:dyDescent="0.2">
      <c r="BD51176" s="325"/>
      <c r="EL51176" s="325"/>
    </row>
    <row r="51177" spans="56:142" x14ac:dyDescent="0.2">
      <c r="BD51177" s="325"/>
      <c r="EL51177" s="325"/>
    </row>
    <row r="51178" spans="56:142" x14ac:dyDescent="0.2">
      <c r="BD51178" s="325"/>
      <c r="EL51178" s="325"/>
    </row>
    <row r="51179" spans="56:142" x14ac:dyDescent="0.2">
      <c r="BD51179" s="325"/>
      <c r="EL51179" s="325"/>
    </row>
    <row r="51180" spans="56:142" x14ac:dyDescent="0.2">
      <c r="BD51180" s="325"/>
      <c r="EL51180" s="325"/>
    </row>
    <row r="51181" spans="56:142" x14ac:dyDescent="0.2">
      <c r="BD51181" s="325"/>
      <c r="EL51181" s="325"/>
    </row>
    <row r="51182" spans="56:142" x14ac:dyDescent="0.2">
      <c r="BD51182" s="325"/>
      <c r="EL51182" s="325"/>
    </row>
    <row r="51183" spans="56:142" x14ac:dyDescent="0.2">
      <c r="BD51183" s="325"/>
      <c r="EL51183" s="325"/>
    </row>
    <row r="51184" spans="56:142" x14ac:dyDescent="0.2">
      <c r="BD51184" s="325"/>
      <c r="EL51184" s="325"/>
    </row>
    <row r="51185" spans="56:142" x14ac:dyDescent="0.2">
      <c r="BD51185" s="325"/>
      <c r="EL51185" s="325"/>
    </row>
    <row r="51186" spans="56:142" x14ac:dyDescent="0.2">
      <c r="BD51186" s="325"/>
      <c r="EL51186" s="325"/>
    </row>
    <row r="51187" spans="56:142" x14ac:dyDescent="0.2">
      <c r="BD51187" s="325"/>
      <c r="EL51187" s="325"/>
    </row>
    <row r="51188" spans="56:142" x14ac:dyDescent="0.2">
      <c r="BD51188" s="325"/>
      <c r="EL51188" s="325"/>
    </row>
    <row r="51189" spans="56:142" x14ac:dyDescent="0.2">
      <c r="BD51189" s="325"/>
      <c r="EL51189" s="325"/>
    </row>
    <row r="51190" spans="56:142" x14ac:dyDescent="0.2">
      <c r="BD51190" s="325"/>
      <c r="EL51190" s="325"/>
    </row>
    <row r="51191" spans="56:142" x14ac:dyDescent="0.2">
      <c r="BD51191" s="325"/>
      <c r="EL51191" s="325"/>
    </row>
    <row r="51192" spans="56:142" x14ac:dyDescent="0.2">
      <c r="BD51192" s="325"/>
      <c r="EL51192" s="325"/>
    </row>
    <row r="51193" spans="56:142" x14ac:dyDescent="0.2">
      <c r="BD51193" s="325"/>
      <c r="EL51193" s="325"/>
    </row>
    <row r="51194" spans="56:142" x14ac:dyDescent="0.2">
      <c r="BD51194" s="325"/>
      <c r="EL51194" s="325"/>
    </row>
    <row r="51195" spans="56:142" x14ac:dyDescent="0.2">
      <c r="BD51195" s="325"/>
      <c r="EL51195" s="325"/>
    </row>
    <row r="51196" spans="56:142" x14ac:dyDescent="0.2">
      <c r="BD51196" s="325"/>
      <c r="EL51196" s="325"/>
    </row>
    <row r="51197" spans="56:142" x14ac:dyDescent="0.2">
      <c r="BD51197" s="325"/>
      <c r="EL51197" s="325"/>
    </row>
    <row r="51198" spans="56:142" x14ac:dyDescent="0.2">
      <c r="BD51198" s="325"/>
      <c r="EL51198" s="325"/>
    </row>
    <row r="51199" spans="56:142" x14ac:dyDescent="0.2">
      <c r="BD51199" s="325"/>
      <c r="EL51199" s="325"/>
    </row>
    <row r="51200" spans="56:142" x14ac:dyDescent="0.2">
      <c r="BD51200" s="325"/>
      <c r="EL51200" s="325"/>
    </row>
    <row r="51201" spans="56:142" x14ac:dyDescent="0.2">
      <c r="BD51201" s="325"/>
      <c r="EL51201" s="325"/>
    </row>
    <row r="51202" spans="56:142" x14ac:dyDescent="0.2">
      <c r="BD51202" s="325"/>
      <c r="EL51202" s="325"/>
    </row>
    <row r="51203" spans="56:142" x14ac:dyDescent="0.2">
      <c r="BD51203" s="325"/>
      <c r="EL51203" s="325"/>
    </row>
    <row r="51204" spans="56:142" x14ac:dyDescent="0.2">
      <c r="BD51204" s="325"/>
      <c r="EL51204" s="325"/>
    </row>
    <row r="51205" spans="56:142" x14ac:dyDescent="0.2">
      <c r="BD51205" s="325"/>
      <c r="EL51205" s="325"/>
    </row>
    <row r="51206" spans="56:142" x14ac:dyDescent="0.2">
      <c r="BD51206" s="325"/>
      <c r="EL51206" s="325"/>
    </row>
    <row r="51207" spans="56:142" x14ac:dyDescent="0.2">
      <c r="BD51207" s="325"/>
      <c r="EL51207" s="325"/>
    </row>
    <row r="51208" spans="56:142" x14ac:dyDescent="0.2">
      <c r="BD51208" s="325"/>
      <c r="EL51208" s="325"/>
    </row>
    <row r="51209" spans="56:142" x14ac:dyDescent="0.2">
      <c r="BD51209" s="325"/>
      <c r="EL51209" s="325"/>
    </row>
    <row r="51210" spans="56:142" x14ac:dyDescent="0.2">
      <c r="BD51210" s="325"/>
      <c r="EL51210" s="325"/>
    </row>
    <row r="51211" spans="56:142" x14ac:dyDescent="0.2">
      <c r="BD51211" s="325"/>
      <c r="EL51211" s="325"/>
    </row>
    <row r="51212" spans="56:142" x14ac:dyDescent="0.2">
      <c r="BD51212" s="325"/>
      <c r="EL51212" s="325"/>
    </row>
    <row r="51213" spans="56:142" x14ac:dyDescent="0.2">
      <c r="BD51213" s="325"/>
      <c r="EL51213" s="325"/>
    </row>
    <row r="51214" spans="56:142" x14ac:dyDescent="0.2">
      <c r="BD51214" s="325"/>
      <c r="EL51214" s="325"/>
    </row>
    <row r="51215" spans="56:142" x14ac:dyDescent="0.2">
      <c r="BD51215" s="325"/>
      <c r="EL51215" s="325"/>
    </row>
    <row r="51216" spans="56:142" x14ac:dyDescent="0.2">
      <c r="BD51216" s="325"/>
      <c r="EL51216" s="325"/>
    </row>
    <row r="51217" spans="56:142" x14ac:dyDescent="0.2">
      <c r="BD51217" s="325"/>
      <c r="EL51217" s="325"/>
    </row>
    <row r="51218" spans="56:142" x14ac:dyDescent="0.2">
      <c r="BD51218" s="325"/>
      <c r="EL51218" s="325"/>
    </row>
    <row r="51219" spans="56:142" x14ac:dyDescent="0.2">
      <c r="BD51219" s="325"/>
      <c r="EL51219" s="325"/>
    </row>
    <row r="51220" spans="56:142" x14ac:dyDescent="0.2">
      <c r="BD51220" s="325"/>
      <c r="EL51220" s="325"/>
    </row>
    <row r="51221" spans="56:142" x14ac:dyDescent="0.2">
      <c r="BD51221" s="325"/>
      <c r="EL51221" s="325"/>
    </row>
    <row r="51222" spans="56:142" x14ac:dyDescent="0.2">
      <c r="BD51222" s="325"/>
      <c r="EL51222" s="325"/>
    </row>
    <row r="51223" spans="56:142" x14ac:dyDescent="0.2">
      <c r="BD51223" s="325"/>
      <c r="EL51223" s="325"/>
    </row>
    <row r="51224" spans="56:142" x14ac:dyDescent="0.2">
      <c r="BD51224" s="325"/>
      <c r="EL51224" s="325"/>
    </row>
    <row r="51225" spans="56:142" x14ac:dyDescent="0.2">
      <c r="BD51225" s="325"/>
      <c r="EL51225" s="325"/>
    </row>
    <row r="51226" spans="56:142" x14ac:dyDescent="0.2">
      <c r="BD51226" s="325"/>
      <c r="EL51226" s="325"/>
    </row>
    <row r="51227" spans="56:142" x14ac:dyDescent="0.2">
      <c r="BD51227" s="325"/>
      <c r="EL51227" s="325"/>
    </row>
    <row r="51228" spans="56:142" x14ac:dyDescent="0.2">
      <c r="BD51228" s="325"/>
      <c r="EL51228" s="325"/>
    </row>
    <row r="51229" spans="56:142" x14ac:dyDescent="0.2">
      <c r="BD51229" s="325"/>
      <c r="EL51229" s="325"/>
    </row>
    <row r="51230" spans="56:142" x14ac:dyDescent="0.2">
      <c r="BD51230" s="325"/>
      <c r="EL51230" s="325"/>
    </row>
    <row r="51231" spans="56:142" x14ac:dyDescent="0.2">
      <c r="BD51231" s="325"/>
      <c r="EL51231" s="325"/>
    </row>
    <row r="51232" spans="56:142" x14ac:dyDescent="0.2">
      <c r="BD51232" s="325"/>
      <c r="EL51232" s="325"/>
    </row>
    <row r="51233" spans="56:142" x14ac:dyDescent="0.2">
      <c r="BD51233" s="325"/>
      <c r="EL51233" s="325"/>
    </row>
    <row r="51234" spans="56:142" x14ac:dyDescent="0.2">
      <c r="BD51234" s="325"/>
      <c r="EL51234" s="325"/>
    </row>
    <row r="51235" spans="56:142" x14ac:dyDescent="0.2">
      <c r="BD51235" s="325"/>
      <c r="EL51235" s="325"/>
    </row>
    <row r="51236" spans="56:142" x14ac:dyDescent="0.2">
      <c r="BD51236" s="325"/>
      <c r="EL51236" s="325"/>
    </row>
    <row r="51237" spans="56:142" x14ac:dyDescent="0.2">
      <c r="BD51237" s="325"/>
      <c r="EL51237" s="325"/>
    </row>
    <row r="51238" spans="56:142" x14ac:dyDescent="0.2">
      <c r="BD51238" s="325"/>
      <c r="EL51238" s="325"/>
    </row>
    <row r="51239" spans="56:142" x14ac:dyDescent="0.2">
      <c r="BD51239" s="325"/>
      <c r="EL51239" s="325"/>
    </row>
    <row r="51240" spans="56:142" x14ac:dyDescent="0.2">
      <c r="BD51240" s="325"/>
      <c r="EL51240" s="325"/>
    </row>
    <row r="51241" spans="56:142" x14ac:dyDescent="0.2">
      <c r="BD51241" s="325"/>
      <c r="EL51241" s="325"/>
    </row>
    <row r="51242" spans="56:142" x14ac:dyDescent="0.2">
      <c r="BD51242" s="325"/>
      <c r="EL51242" s="325"/>
    </row>
    <row r="51243" spans="56:142" x14ac:dyDescent="0.2">
      <c r="BD51243" s="325"/>
      <c r="EL51243" s="325"/>
    </row>
    <row r="51244" spans="56:142" x14ac:dyDescent="0.2">
      <c r="BD51244" s="325"/>
      <c r="EL51244" s="325"/>
    </row>
    <row r="51245" spans="56:142" x14ac:dyDescent="0.2">
      <c r="BD51245" s="325"/>
      <c r="EL51245" s="325"/>
    </row>
    <row r="51246" spans="56:142" x14ac:dyDescent="0.2">
      <c r="BD51246" s="325"/>
      <c r="EL51246" s="325"/>
    </row>
    <row r="51247" spans="56:142" x14ac:dyDescent="0.2">
      <c r="BD51247" s="325"/>
      <c r="EL51247" s="325"/>
    </row>
    <row r="51248" spans="56:142" x14ac:dyDescent="0.2">
      <c r="BD51248" s="325"/>
      <c r="EL51248" s="325"/>
    </row>
    <row r="51249" spans="56:142" x14ac:dyDescent="0.2">
      <c r="BD51249" s="325"/>
      <c r="EL51249" s="325"/>
    </row>
    <row r="51250" spans="56:142" x14ac:dyDescent="0.2">
      <c r="BD51250" s="325"/>
      <c r="EL51250" s="325"/>
    </row>
    <row r="51251" spans="56:142" x14ac:dyDescent="0.2">
      <c r="BD51251" s="325"/>
      <c r="EL51251" s="325"/>
    </row>
    <row r="51252" spans="56:142" x14ac:dyDescent="0.2">
      <c r="BD51252" s="325"/>
      <c r="EL51252" s="325"/>
    </row>
    <row r="51253" spans="56:142" x14ac:dyDescent="0.2">
      <c r="BD51253" s="325"/>
      <c r="EL51253" s="325"/>
    </row>
    <row r="51254" spans="56:142" x14ac:dyDescent="0.2">
      <c r="BD51254" s="325"/>
      <c r="EL51254" s="325"/>
    </row>
    <row r="51255" spans="56:142" x14ac:dyDescent="0.2">
      <c r="BD51255" s="325"/>
      <c r="EL51255" s="325"/>
    </row>
    <row r="51256" spans="56:142" x14ac:dyDescent="0.2">
      <c r="BD51256" s="325"/>
      <c r="EL51256" s="325"/>
    </row>
    <row r="51257" spans="56:142" x14ac:dyDescent="0.2">
      <c r="BD51257" s="325"/>
      <c r="EL51257" s="325"/>
    </row>
    <row r="51258" spans="56:142" x14ac:dyDescent="0.2">
      <c r="BD51258" s="325"/>
      <c r="EL51258" s="325"/>
    </row>
    <row r="51259" spans="56:142" x14ac:dyDescent="0.2">
      <c r="BD51259" s="325"/>
      <c r="EL51259" s="325"/>
    </row>
    <row r="51260" spans="56:142" x14ac:dyDescent="0.2">
      <c r="BD51260" s="325"/>
      <c r="EL51260" s="325"/>
    </row>
    <row r="51261" spans="56:142" x14ac:dyDescent="0.2">
      <c r="BD51261" s="325"/>
      <c r="EL51261" s="325"/>
    </row>
    <row r="51262" spans="56:142" x14ac:dyDescent="0.2">
      <c r="BD51262" s="325"/>
      <c r="EL51262" s="325"/>
    </row>
    <row r="51263" spans="56:142" x14ac:dyDescent="0.2">
      <c r="BD51263" s="325"/>
      <c r="EL51263" s="325"/>
    </row>
    <row r="51264" spans="56:142" x14ac:dyDescent="0.2">
      <c r="BD51264" s="325"/>
      <c r="EL51264" s="325"/>
    </row>
    <row r="51265" spans="56:142" x14ac:dyDescent="0.2">
      <c r="BD51265" s="325"/>
      <c r="EL51265" s="325"/>
    </row>
    <row r="51266" spans="56:142" x14ac:dyDescent="0.2">
      <c r="BD51266" s="325"/>
      <c r="EL51266" s="325"/>
    </row>
    <row r="51267" spans="56:142" x14ac:dyDescent="0.2">
      <c r="BD51267" s="325"/>
      <c r="EL51267" s="325"/>
    </row>
    <row r="51268" spans="56:142" x14ac:dyDescent="0.2">
      <c r="BD51268" s="325"/>
      <c r="EL51268" s="325"/>
    </row>
    <row r="51269" spans="56:142" x14ac:dyDescent="0.2">
      <c r="BD51269" s="325"/>
      <c r="EL51269" s="325"/>
    </row>
    <row r="51270" spans="56:142" x14ac:dyDescent="0.2">
      <c r="BD51270" s="325"/>
      <c r="EL51270" s="325"/>
    </row>
    <row r="51271" spans="56:142" x14ac:dyDescent="0.2">
      <c r="BD51271" s="325"/>
      <c r="EL51271" s="325"/>
    </row>
    <row r="51272" spans="56:142" x14ac:dyDescent="0.2">
      <c r="BD51272" s="325"/>
      <c r="EL51272" s="325"/>
    </row>
    <row r="51273" spans="56:142" x14ac:dyDescent="0.2">
      <c r="BD51273" s="325"/>
      <c r="EL51273" s="325"/>
    </row>
    <row r="51274" spans="56:142" x14ac:dyDescent="0.2">
      <c r="BD51274" s="325"/>
      <c r="EL51274" s="325"/>
    </row>
    <row r="51275" spans="56:142" x14ac:dyDescent="0.2">
      <c r="BD51275" s="325"/>
      <c r="EL51275" s="325"/>
    </row>
    <row r="51276" spans="56:142" x14ac:dyDescent="0.2">
      <c r="BD51276" s="325"/>
      <c r="EL51276" s="325"/>
    </row>
    <row r="51277" spans="56:142" x14ac:dyDescent="0.2">
      <c r="BD51277" s="325"/>
      <c r="EL51277" s="325"/>
    </row>
    <row r="51278" spans="56:142" x14ac:dyDescent="0.2">
      <c r="BD51278" s="325"/>
      <c r="EL51278" s="325"/>
    </row>
    <row r="51279" spans="56:142" x14ac:dyDescent="0.2">
      <c r="BD51279" s="325"/>
      <c r="EL51279" s="325"/>
    </row>
    <row r="51280" spans="56:142" x14ac:dyDescent="0.2">
      <c r="BD51280" s="325"/>
      <c r="EL51280" s="325"/>
    </row>
    <row r="51281" spans="56:142" x14ac:dyDescent="0.2">
      <c r="BD51281" s="325"/>
      <c r="EL51281" s="325"/>
    </row>
    <row r="51282" spans="56:142" x14ac:dyDescent="0.2">
      <c r="BD51282" s="325"/>
      <c r="EL51282" s="325"/>
    </row>
    <row r="51283" spans="56:142" x14ac:dyDescent="0.2">
      <c r="BD51283" s="325"/>
      <c r="EL51283" s="325"/>
    </row>
    <row r="51284" spans="56:142" x14ac:dyDescent="0.2">
      <c r="BD51284" s="325"/>
      <c r="EL51284" s="325"/>
    </row>
    <row r="51285" spans="56:142" x14ac:dyDescent="0.2">
      <c r="BD51285" s="325"/>
      <c r="EL51285" s="325"/>
    </row>
    <row r="51286" spans="56:142" x14ac:dyDescent="0.2">
      <c r="BD51286" s="325"/>
      <c r="EL51286" s="325"/>
    </row>
    <row r="51287" spans="56:142" x14ac:dyDescent="0.2">
      <c r="BD51287" s="325"/>
      <c r="EL51287" s="325"/>
    </row>
    <row r="51288" spans="56:142" x14ac:dyDescent="0.2">
      <c r="BD51288" s="325"/>
      <c r="EL51288" s="325"/>
    </row>
    <row r="51289" spans="56:142" x14ac:dyDescent="0.2">
      <c r="BD51289" s="325"/>
      <c r="EL51289" s="325"/>
    </row>
    <row r="51290" spans="56:142" x14ac:dyDescent="0.2">
      <c r="BD51290" s="325"/>
      <c r="EL51290" s="325"/>
    </row>
    <row r="51291" spans="56:142" x14ac:dyDescent="0.2">
      <c r="BD51291" s="325"/>
      <c r="EL51291" s="325"/>
    </row>
    <row r="51292" spans="56:142" x14ac:dyDescent="0.2">
      <c r="BD51292" s="325"/>
      <c r="EL51292" s="325"/>
    </row>
    <row r="51293" spans="56:142" x14ac:dyDescent="0.2">
      <c r="BD51293" s="325"/>
      <c r="EL51293" s="325"/>
    </row>
    <row r="51294" spans="56:142" x14ac:dyDescent="0.2">
      <c r="BD51294" s="325"/>
      <c r="EL51294" s="325"/>
    </row>
    <row r="51295" spans="56:142" x14ac:dyDescent="0.2">
      <c r="BD51295" s="325"/>
      <c r="EL51295" s="325"/>
    </row>
    <row r="51296" spans="56:142" x14ac:dyDescent="0.2">
      <c r="BD51296" s="325"/>
      <c r="EL51296" s="325"/>
    </row>
    <row r="51297" spans="56:142" x14ac:dyDescent="0.2">
      <c r="BD51297" s="325"/>
      <c r="EL51297" s="325"/>
    </row>
    <row r="51298" spans="56:142" x14ac:dyDescent="0.2">
      <c r="BD51298" s="325"/>
      <c r="EL51298" s="325"/>
    </row>
    <row r="51299" spans="56:142" x14ac:dyDescent="0.2">
      <c r="BD51299" s="325"/>
      <c r="EL51299" s="325"/>
    </row>
    <row r="51300" spans="56:142" x14ac:dyDescent="0.2">
      <c r="BD51300" s="325"/>
      <c r="EL51300" s="325"/>
    </row>
    <row r="51301" spans="56:142" x14ac:dyDescent="0.2">
      <c r="BD51301" s="325"/>
      <c r="EL51301" s="325"/>
    </row>
    <row r="51302" spans="56:142" x14ac:dyDescent="0.2">
      <c r="BD51302" s="325"/>
      <c r="EL51302" s="325"/>
    </row>
    <row r="51303" spans="56:142" x14ac:dyDescent="0.2">
      <c r="BD51303" s="325"/>
      <c r="EL51303" s="325"/>
    </row>
    <row r="51304" spans="56:142" x14ac:dyDescent="0.2">
      <c r="BD51304" s="325"/>
      <c r="EL51304" s="325"/>
    </row>
    <row r="51305" spans="56:142" x14ac:dyDescent="0.2">
      <c r="BD51305" s="325"/>
      <c r="EL51305" s="325"/>
    </row>
    <row r="51306" spans="56:142" x14ac:dyDescent="0.2">
      <c r="BD51306" s="325"/>
      <c r="EL51306" s="325"/>
    </row>
    <row r="51307" spans="56:142" x14ac:dyDescent="0.2">
      <c r="BD51307" s="325"/>
      <c r="EL51307" s="325"/>
    </row>
    <row r="51308" spans="56:142" x14ac:dyDescent="0.2">
      <c r="BD51308" s="325"/>
      <c r="EL51308" s="325"/>
    </row>
    <row r="51309" spans="56:142" x14ac:dyDescent="0.2">
      <c r="BD51309" s="325"/>
      <c r="EL51309" s="325"/>
    </row>
    <row r="51310" spans="56:142" x14ac:dyDescent="0.2">
      <c r="BD51310" s="325"/>
      <c r="EL51310" s="325"/>
    </row>
    <row r="51311" spans="56:142" x14ac:dyDescent="0.2">
      <c r="BD51311" s="325"/>
      <c r="EL51311" s="325"/>
    </row>
    <row r="51312" spans="56:142" x14ac:dyDescent="0.2">
      <c r="BD51312" s="325"/>
      <c r="EL51312" s="325"/>
    </row>
    <row r="51313" spans="56:142" x14ac:dyDescent="0.2">
      <c r="BD51313" s="325"/>
      <c r="EL51313" s="325"/>
    </row>
    <row r="51314" spans="56:142" x14ac:dyDescent="0.2">
      <c r="BD51314" s="325"/>
      <c r="EL51314" s="325"/>
    </row>
    <row r="51315" spans="56:142" x14ac:dyDescent="0.2">
      <c r="BD51315" s="325"/>
      <c r="EL51315" s="325"/>
    </row>
    <row r="51316" spans="56:142" x14ac:dyDescent="0.2">
      <c r="BD51316" s="325"/>
      <c r="EL51316" s="325"/>
    </row>
    <row r="51317" spans="56:142" x14ac:dyDescent="0.2">
      <c r="BD51317" s="325"/>
      <c r="EL51317" s="325"/>
    </row>
    <row r="51318" spans="56:142" x14ac:dyDescent="0.2">
      <c r="BD51318" s="325"/>
      <c r="EL51318" s="325"/>
    </row>
    <row r="51319" spans="56:142" x14ac:dyDescent="0.2">
      <c r="BD51319" s="325"/>
      <c r="EL51319" s="325"/>
    </row>
    <row r="51320" spans="56:142" x14ac:dyDescent="0.2">
      <c r="BD51320" s="325"/>
      <c r="EL51320" s="325"/>
    </row>
    <row r="51321" spans="56:142" x14ac:dyDescent="0.2">
      <c r="BD51321" s="325"/>
      <c r="EL51321" s="325"/>
    </row>
    <row r="51322" spans="56:142" x14ac:dyDescent="0.2">
      <c r="BD51322" s="325"/>
      <c r="EL51322" s="325"/>
    </row>
    <row r="51323" spans="56:142" x14ac:dyDescent="0.2">
      <c r="BD51323" s="325"/>
      <c r="EL51323" s="325"/>
    </row>
    <row r="51324" spans="56:142" x14ac:dyDescent="0.2">
      <c r="BD51324" s="325"/>
      <c r="EL51324" s="325"/>
    </row>
    <row r="51325" spans="56:142" x14ac:dyDescent="0.2">
      <c r="BD51325" s="325"/>
      <c r="EL51325" s="325"/>
    </row>
    <row r="51326" spans="56:142" x14ac:dyDescent="0.2">
      <c r="BD51326" s="325"/>
      <c r="EL51326" s="325"/>
    </row>
    <row r="51327" spans="56:142" x14ac:dyDescent="0.2">
      <c r="BD51327" s="325"/>
      <c r="EL51327" s="325"/>
    </row>
    <row r="51328" spans="56:142" x14ac:dyDescent="0.2">
      <c r="BD51328" s="325"/>
      <c r="EL51328" s="325"/>
    </row>
    <row r="51329" spans="56:142" x14ac:dyDescent="0.2">
      <c r="BD51329" s="325"/>
      <c r="EL51329" s="325"/>
    </row>
    <row r="51330" spans="56:142" x14ac:dyDescent="0.2">
      <c r="BD51330" s="325"/>
      <c r="EL51330" s="325"/>
    </row>
    <row r="51331" spans="56:142" x14ac:dyDescent="0.2">
      <c r="BD51331" s="325"/>
      <c r="EL51331" s="325"/>
    </row>
    <row r="51332" spans="56:142" x14ac:dyDescent="0.2">
      <c r="BD51332" s="325"/>
      <c r="EL51332" s="325"/>
    </row>
    <row r="51333" spans="56:142" x14ac:dyDescent="0.2">
      <c r="BD51333" s="325"/>
      <c r="EL51333" s="325"/>
    </row>
    <row r="51334" spans="56:142" x14ac:dyDescent="0.2">
      <c r="BD51334" s="325"/>
      <c r="EL51334" s="325"/>
    </row>
    <row r="51335" spans="56:142" x14ac:dyDescent="0.2">
      <c r="BD51335" s="325"/>
      <c r="EL51335" s="325"/>
    </row>
    <row r="51336" spans="56:142" x14ac:dyDescent="0.2">
      <c r="BD51336" s="325"/>
      <c r="EL51336" s="325"/>
    </row>
    <row r="51337" spans="56:142" x14ac:dyDescent="0.2">
      <c r="BD51337" s="325"/>
      <c r="EL51337" s="325"/>
    </row>
    <row r="51338" spans="56:142" x14ac:dyDescent="0.2">
      <c r="BD51338" s="325"/>
      <c r="EL51338" s="325"/>
    </row>
    <row r="51339" spans="56:142" x14ac:dyDescent="0.2">
      <c r="BD51339" s="325"/>
      <c r="EL51339" s="325"/>
    </row>
    <row r="51340" spans="56:142" x14ac:dyDescent="0.2">
      <c r="BD51340" s="325"/>
      <c r="EL51340" s="325"/>
    </row>
    <row r="51341" spans="56:142" x14ac:dyDescent="0.2">
      <c r="BD51341" s="325"/>
      <c r="EL51341" s="325"/>
    </row>
    <row r="51342" spans="56:142" x14ac:dyDescent="0.2">
      <c r="BD51342" s="325"/>
      <c r="EL51342" s="325"/>
    </row>
    <row r="51343" spans="56:142" x14ac:dyDescent="0.2">
      <c r="BD51343" s="325"/>
      <c r="EL51343" s="325"/>
    </row>
    <row r="51344" spans="56:142" x14ac:dyDescent="0.2">
      <c r="BD51344" s="325"/>
      <c r="EL51344" s="325"/>
    </row>
    <row r="51345" spans="56:142" x14ac:dyDescent="0.2">
      <c r="BD51345" s="325"/>
      <c r="EL51345" s="325"/>
    </row>
    <row r="51346" spans="56:142" x14ac:dyDescent="0.2">
      <c r="BD51346" s="325"/>
      <c r="EL51346" s="325"/>
    </row>
    <row r="51347" spans="56:142" x14ac:dyDescent="0.2">
      <c r="BD51347" s="325"/>
      <c r="EL51347" s="325"/>
    </row>
    <row r="51348" spans="56:142" x14ac:dyDescent="0.2">
      <c r="BD51348" s="325"/>
      <c r="EL51348" s="325"/>
    </row>
    <row r="51349" spans="56:142" x14ac:dyDescent="0.2">
      <c r="BD51349" s="325"/>
      <c r="EL51349" s="325"/>
    </row>
    <row r="51350" spans="56:142" x14ac:dyDescent="0.2">
      <c r="BD51350" s="325"/>
      <c r="EL51350" s="325"/>
    </row>
    <row r="51351" spans="56:142" x14ac:dyDescent="0.2">
      <c r="BD51351" s="325"/>
      <c r="EL51351" s="325"/>
    </row>
    <row r="51352" spans="56:142" x14ac:dyDescent="0.2">
      <c r="BD51352" s="325"/>
      <c r="EL51352" s="325"/>
    </row>
    <row r="51353" spans="56:142" x14ac:dyDescent="0.2">
      <c r="BD51353" s="325"/>
      <c r="EL51353" s="325"/>
    </row>
    <row r="51354" spans="56:142" x14ac:dyDescent="0.2">
      <c r="BD51354" s="325"/>
      <c r="EL51354" s="325"/>
    </row>
    <row r="51355" spans="56:142" x14ac:dyDescent="0.2">
      <c r="BD51355" s="325"/>
      <c r="EL51355" s="325"/>
    </row>
    <row r="51356" spans="56:142" x14ac:dyDescent="0.2">
      <c r="BD51356" s="325"/>
      <c r="EL51356" s="325"/>
    </row>
    <row r="51357" spans="56:142" x14ac:dyDescent="0.2">
      <c r="BD51357" s="325"/>
      <c r="EL51357" s="325"/>
    </row>
    <row r="51358" spans="56:142" x14ac:dyDescent="0.2">
      <c r="BD51358" s="325"/>
      <c r="EL51358" s="325"/>
    </row>
    <row r="51359" spans="56:142" x14ac:dyDescent="0.2">
      <c r="BD51359" s="325"/>
      <c r="EL51359" s="325"/>
    </row>
    <row r="51360" spans="56:142" x14ac:dyDescent="0.2">
      <c r="BD51360" s="325"/>
      <c r="EL51360" s="325"/>
    </row>
    <row r="51361" spans="56:142" x14ac:dyDescent="0.2">
      <c r="BD51361" s="325"/>
      <c r="EL51361" s="325"/>
    </row>
    <row r="51362" spans="56:142" x14ac:dyDescent="0.2">
      <c r="BD51362" s="325"/>
      <c r="EL51362" s="325"/>
    </row>
    <row r="51363" spans="56:142" x14ac:dyDescent="0.2">
      <c r="BD51363" s="325"/>
      <c r="EL51363" s="325"/>
    </row>
    <row r="51364" spans="56:142" x14ac:dyDescent="0.2">
      <c r="BD51364" s="325"/>
      <c r="EL51364" s="325"/>
    </row>
    <row r="51365" spans="56:142" x14ac:dyDescent="0.2">
      <c r="BD51365" s="325"/>
      <c r="EL51365" s="325"/>
    </row>
    <row r="51366" spans="56:142" x14ac:dyDescent="0.2">
      <c r="BD51366" s="325"/>
      <c r="EL51366" s="325"/>
    </row>
    <row r="51367" spans="56:142" x14ac:dyDescent="0.2">
      <c r="BD51367" s="325"/>
      <c r="EL51367" s="325"/>
    </row>
    <row r="51368" spans="56:142" x14ac:dyDescent="0.2">
      <c r="BD51368" s="325"/>
      <c r="EL51368" s="325"/>
    </row>
    <row r="51369" spans="56:142" x14ac:dyDescent="0.2">
      <c r="BD51369" s="325"/>
      <c r="EL51369" s="325"/>
    </row>
    <row r="51370" spans="56:142" x14ac:dyDescent="0.2">
      <c r="BD51370" s="325"/>
      <c r="EL51370" s="325"/>
    </row>
    <row r="51371" spans="56:142" x14ac:dyDescent="0.2">
      <c r="BD51371" s="325"/>
      <c r="EL51371" s="325"/>
    </row>
    <row r="51372" spans="56:142" x14ac:dyDescent="0.2">
      <c r="BD51372" s="325"/>
      <c r="EL51372" s="325"/>
    </row>
    <row r="51373" spans="56:142" x14ac:dyDescent="0.2">
      <c r="BD51373" s="325"/>
      <c r="EL51373" s="325"/>
    </row>
    <row r="51374" spans="56:142" x14ac:dyDescent="0.2">
      <c r="BD51374" s="325"/>
      <c r="EL51374" s="325"/>
    </row>
    <row r="51375" spans="56:142" x14ac:dyDescent="0.2">
      <c r="BD51375" s="325"/>
      <c r="EL51375" s="325"/>
    </row>
    <row r="51376" spans="56:142" x14ac:dyDescent="0.2">
      <c r="BD51376" s="325"/>
      <c r="EL51376" s="325"/>
    </row>
    <row r="51377" spans="56:142" x14ac:dyDescent="0.2">
      <c r="BD51377" s="325"/>
      <c r="EL51377" s="325"/>
    </row>
    <row r="51378" spans="56:142" x14ac:dyDescent="0.2">
      <c r="BD51378" s="325"/>
      <c r="EL51378" s="325"/>
    </row>
    <row r="51379" spans="56:142" x14ac:dyDescent="0.2">
      <c r="BD51379" s="325"/>
      <c r="EL51379" s="325"/>
    </row>
    <row r="51380" spans="56:142" x14ac:dyDescent="0.2">
      <c r="BD51380" s="325"/>
      <c r="EL51380" s="325"/>
    </row>
    <row r="51381" spans="56:142" x14ac:dyDescent="0.2">
      <c r="BD51381" s="325"/>
      <c r="EL51381" s="325"/>
    </row>
    <row r="51382" spans="56:142" x14ac:dyDescent="0.2">
      <c r="BD51382" s="325"/>
      <c r="EL51382" s="325"/>
    </row>
    <row r="51383" spans="56:142" x14ac:dyDescent="0.2">
      <c r="BD51383" s="325"/>
      <c r="EL51383" s="325"/>
    </row>
    <row r="51384" spans="56:142" x14ac:dyDescent="0.2">
      <c r="BD51384" s="325"/>
      <c r="EL51384" s="325"/>
    </row>
    <row r="51385" spans="56:142" x14ac:dyDescent="0.2">
      <c r="BD51385" s="325"/>
      <c r="EL51385" s="325"/>
    </row>
    <row r="51386" spans="56:142" x14ac:dyDescent="0.2">
      <c r="BD51386" s="325"/>
      <c r="EL51386" s="325"/>
    </row>
    <row r="51387" spans="56:142" x14ac:dyDescent="0.2">
      <c r="BD51387" s="325"/>
      <c r="EL51387" s="325"/>
    </row>
    <row r="51388" spans="56:142" x14ac:dyDescent="0.2">
      <c r="BD51388" s="325"/>
      <c r="EL51388" s="325"/>
    </row>
    <row r="51389" spans="56:142" x14ac:dyDescent="0.2">
      <c r="BD51389" s="325"/>
      <c r="EL51389" s="325"/>
    </row>
    <row r="51390" spans="56:142" x14ac:dyDescent="0.2">
      <c r="BD51390" s="325"/>
      <c r="EL51390" s="325"/>
    </row>
    <row r="51391" spans="56:142" x14ac:dyDescent="0.2">
      <c r="BD51391" s="325"/>
      <c r="EL51391" s="325"/>
    </row>
    <row r="51392" spans="56:142" x14ac:dyDescent="0.2">
      <c r="BD51392" s="325"/>
      <c r="EL51392" s="325"/>
    </row>
    <row r="51393" spans="56:142" x14ac:dyDescent="0.2">
      <c r="BD51393" s="325"/>
      <c r="EL51393" s="325"/>
    </row>
    <row r="51394" spans="56:142" x14ac:dyDescent="0.2">
      <c r="BD51394" s="325"/>
      <c r="EL51394" s="325"/>
    </row>
    <row r="51395" spans="56:142" x14ac:dyDescent="0.2">
      <c r="BD51395" s="325"/>
      <c r="EL51395" s="325"/>
    </row>
    <row r="51396" spans="56:142" x14ac:dyDescent="0.2">
      <c r="BD51396" s="325"/>
      <c r="EL51396" s="325"/>
    </row>
    <row r="51397" spans="56:142" x14ac:dyDescent="0.2">
      <c r="BD51397" s="325"/>
      <c r="EL51397" s="325"/>
    </row>
    <row r="51398" spans="56:142" x14ac:dyDescent="0.2">
      <c r="BD51398" s="325"/>
      <c r="EL51398" s="325"/>
    </row>
    <row r="51399" spans="56:142" x14ac:dyDescent="0.2">
      <c r="BD51399" s="325"/>
      <c r="EL51399" s="325"/>
    </row>
    <row r="51400" spans="56:142" x14ac:dyDescent="0.2">
      <c r="BD51400" s="325"/>
      <c r="EL51400" s="325"/>
    </row>
    <row r="51401" spans="56:142" x14ac:dyDescent="0.2">
      <c r="BD51401" s="325"/>
      <c r="EL51401" s="325"/>
    </row>
    <row r="51402" spans="56:142" x14ac:dyDescent="0.2">
      <c r="BD51402" s="325"/>
      <c r="EL51402" s="325"/>
    </row>
    <row r="51403" spans="56:142" x14ac:dyDescent="0.2">
      <c r="BD51403" s="325"/>
      <c r="EL51403" s="325"/>
    </row>
    <row r="51404" spans="56:142" x14ac:dyDescent="0.2">
      <c r="BD51404" s="325"/>
      <c r="EL51404" s="325"/>
    </row>
    <row r="51405" spans="56:142" x14ac:dyDescent="0.2">
      <c r="BD51405" s="325"/>
      <c r="EL51405" s="325"/>
    </row>
    <row r="51406" spans="56:142" x14ac:dyDescent="0.2">
      <c r="BD51406" s="325"/>
      <c r="EL51406" s="325"/>
    </row>
    <row r="51407" spans="56:142" x14ac:dyDescent="0.2">
      <c r="BD51407" s="325"/>
      <c r="EL51407" s="325"/>
    </row>
    <row r="51408" spans="56:142" x14ac:dyDescent="0.2">
      <c r="BD51408" s="325"/>
      <c r="EL51408" s="325"/>
    </row>
    <row r="51409" spans="56:142" x14ac:dyDescent="0.2">
      <c r="BD51409" s="325"/>
      <c r="EL51409" s="325"/>
    </row>
    <row r="51410" spans="56:142" x14ac:dyDescent="0.2">
      <c r="BD51410" s="325"/>
      <c r="EL51410" s="325"/>
    </row>
    <row r="51411" spans="56:142" x14ac:dyDescent="0.2">
      <c r="BD51411" s="325"/>
      <c r="EL51411" s="325"/>
    </row>
    <row r="51412" spans="56:142" x14ac:dyDescent="0.2">
      <c r="BD51412" s="325"/>
      <c r="EL51412" s="325"/>
    </row>
    <row r="51413" spans="56:142" x14ac:dyDescent="0.2">
      <c r="BD51413" s="325"/>
      <c r="EL51413" s="325"/>
    </row>
    <row r="51414" spans="56:142" x14ac:dyDescent="0.2">
      <c r="BD51414" s="325"/>
      <c r="EL51414" s="325"/>
    </row>
    <row r="51415" spans="56:142" x14ac:dyDescent="0.2">
      <c r="BD51415" s="325"/>
      <c r="EL51415" s="325"/>
    </row>
    <row r="51416" spans="56:142" x14ac:dyDescent="0.2">
      <c r="BD51416" s="325"/>
      <c r="EL51416" s="325"/>
    </row>
    <row r="51417" spans="56:142" x14ac:dyDescent="0.2">
      <c r="BD51417" s="325"/>
      <c r="EL51417" s="325"/>
    </row>
    <row r="51418" spans="56:142" x14ac:dyDescent="0.2">
      <c r="BD51418" s="325"/>
      <c r="EL51418" s="325"/>
    </row>
    <row r="51419" spans="56:142" x14ac:dyDescent="0.2">
      <c r="BD51419" s="325"/>
      <c r="EL51419" s="325"/>
    </row>
    <row r="51420" spans="56:142" x14ac:dyDescent="0.2">
      <c r="BD51420" s="325"/>
      <c r="EL51420" s="325"/>
    </row>
    <row r="51421" spans="56:142" x14ac:dyDescent="0.2">
      <c r="BD51421" s="325"/>
      <c r="EL51421" s="325"/>
    </row>
    <row r="51422" spans="56:142" x14ac:dyDescent="0.2">
      <c r="BD51422" s="325"/>
      <c r="EL51422" s="325"/>
    </row>
    <row r="51423" spans="56:142" x14ac:dyDescent="0.2">
      <c r="BD51423" s="325"/>
      <c r="EL51423" s="325"/>
    </row>
    <row r="51424" spans="56:142" x14ac:dyDescent="0.2">
      <c r="BD51424" s="325"/>
      <c r="EL51424" s="325"/>
    </row>
    <row r="51425" spans="56:142" x14ac:dyDescent="0.2">
      <c r="BD51425" s="325"/>
      <c r="EL51425" s="325"/>
    </row>
    <row r="51426" spans="56:142" x14ac:dyDescent="0.2">
      <c r="BD51426" s="325"/>
      <c r="EL51426" s="325"/>
    </row>
    <row r="51427" spans="56:142" x14ac:dyDescent="0.2">
      <c r="BD51427" s="325"/>
      <c r="EL51427" s="325"/>
    </row>
    <row r="51428" spans="56:142" x14ac:dyDescent="0.2">
      <c r="BD51428" s="325"/>
      <c r="EL51428" s="325"/>
    </row>
    <row r="51429" spans="56:142" x14ac:dyDescent="0.2">
      <c r="BD51429" s="325"/>
      <c r="EL51429" s="325"/>
    </row>
    <row r="51430" spans="56:142" x14ac:dyDescent="0.2">
      <c r="BD51430" s="325"/>
      <c r="EL51430" s="325"/>
    </row>
    <row r="51431" spans="56:142" x14ac:dyDescent="0.2">
      <c r="BD51431" s="325"/>
      <c r="EL51431" s="325"/>
    </row>
    <row r="51432" spans="56:142" x14ac:dyDescent="0.2">
      <c r="BD51432" s="325"/>
      <c r="EL51432" s="325"/>
    </row>
    <row r="51433" spans="56:142" x14ac:dyDescent="0.2">
      <c r="BD51433" s="325"/>
      <c r="EL51433" s="325"/>
    </row>
    <row r="51434" spans="56:142" x14ac:dyDescent="0.2">
      <c r="BD51434" s="325"/>
      <c r="EL51434" s="325"/>
    </row>
    <row r="51435" spans="56:142" x14ac:dyDescent="0.2">
      <c r="BD51435" s="325"/>
      <c r="EL51435" s="325"/>
    </row>
    <row r="51436" spans="56:142" x14ac:dyDescent="0.2">
      <c r="BD51436" s="325"/>
      <c r="EL51436" s="325"/>
    </row>
    <row r="51437" spans="56:142" x14ac:dyDescent="0.2">
      <c r="BD51437" s="325"/>
      <c r="EL51437" s="325"/>
    </row>
    <row r="51438" spans="56:142" x14ac:dyDescent="0.2">
      <c r="BD51438" s="325"/>
      <c r="EL51438" s="325"/>
    </row>
    <row r="51439" spans="56:142" x14ac:dyDescent="0.2">
      <c r="BD51439" s="325"/>
      <c r="EL51439" s="325"/>
    </row>
    <row r="51440" spans="56:142" x14ac:dyDescent="0.2">
      <c r="BD51440" s="325"/>
      <c r="EL51440" s="325"/>
    </row>
    <row r="51441" spans="56:142" x14ac:dyDescent="0.2">
      <c r="BD51441" s="325"/>
      <c r="EL51441" s="325"/>
    </row>
    <row r="51442" spans="56:142" x14ac:dyDescent="0.2">
      <c r="BD51442" s="325"/>
      <c r="EL51442" s="325"/>
    </row>
    <row r="51443" spans="56:142" x14ac:dyDescent="0.2">
      <c r="BD51443" s="325"/>
      <c r="EL51443" s="325"/>
    </row>
    <row r="51444" spans="56:142" x14ac:dyDescent="0.2">
      <c r="BD51444" s="325"/>
      <c r="EL51444" s="325"/>
    </row>
    <row r="51445" spans="56:142" x14ac:dyDescent="0.2">
      <c r="BD51445" s="325"/>
      <c r="EL51445" s="325"/>
    </row>
    <row r="51446" spans="56:142" x14ac:dyDescent="0.2">
      <c r="BD51446" s="325"/>
      <c r="EL51446" s="325"/>
    </row>
    <row r="51447" spans="56:142" x14ac:dyDescent="0.2">
      <c r="BD51447" s="325"/>
      <c r="EL51447" s="325"/>
    </row>
    <row r="51448" spans="56:142" x14ac:dyDescent="0.2">
      <c r="BD51448" s="325"/>
      <c r="EL51448" s="325"/>
    </row>
    <row r="51449" spans="56:142" x14ac:dyDescent="0.2">
      <c r="BD51449" s="325"/>
      <c r="EL51449" s="325"/>
    </row>
    <row r="51450" spans="56:142" x14ac:dyDescent="0.2">
      <c r="BD51450" s="325"/>
      <c r="EL51450" s="325"/>
    </row>
    <row r="51451" spans="56:142" x14ac:dyDescent="0.2">
      <c r="BD51451" s="325"/>
      <c r="EL51451" s="325"/>
    </row>
    <row r="51452" spans="56:142" x14ac:dyDescent="0.2">
      <c r="BD51452" s="325"/>
      <c r="EL51452" s="325"/>
    </row>
    <row r="51453" spans="56:142" x14ac:dyDescent="0.2">
      <c r="BD51453" s="325"/>
      <c r="EL51453" s="325"/>
    </row>
    <row r="51454" spans="56:142" x14ac:dyDescent="0.2">
      <c r="BD51454" s="325"/>
      <c r="EL51454" s="325"/>
    </row>
    <row r="51455" spans="56:142" x14ac:dyDescent="0.2">
      <c r="BD51455" s="325"/>
      <c r="EL51455" s="325"/>
    </row>
    <row r="51456" spans="56:142" x14ac:dyDescent="0.2">
      <c r="BD51456" s="325"/>
      <c r="EL51456" s="325"/>
    </row>
    <row r="51457" spans="56:142" x14ac:dyDescent="0.2">
      <c r="BD51457" s="325"/>
      <c r="EL51457" s="325"/>
    </row>
    <row r="51458" spans="56:142" x14ac:dyDescent="0.2">
      <c r="BD51458" s="325"/>
      <c r="EL51458" s="325"/>
    </row>
    <row r="51459" spans="56:142" x14ac:dyDescent="0.2">
      <c r="BD51459" s="325"/>
      <c r="EL51459" s="325"/>
    </row>
    <row r="51460" spans="56:142" x14ac:dyDescent="0.2">
      <c r="BD51460" s="325"/>
      <c r="EL51460" s="325"/>
    </row>
    <row r="51461" spans="56:142" x14ac:dyDescent="0.2">
      <c r="BD51461" s="325"/>
      <c r="EL51461" s="325"/>
    </row>
    <row r="51462" spans="56:142" x14ac:dyDescent="0.2">
      <c r="BD51462" s="325"/>
      <c r="EL51462" s="325"/>
    </row>
    <row r="51463" spans="56:142" x14ac:dyDescent="0.2">
      <c r="BD51463" s="325"/>
      <c r="EL51463" s="325"/>
    </row>
    <row r="51464" spans="56:142" x14ac:dyDescent="0.2">
      <c r="BD51464" s="325"/>
      <c r="EL51464" s="325"/>
    </row>
    <row r="51465" spans="56:142" x14ac:dyDescent="0.2">
      <c r="BD51465" s="325"/>
      <c r="EL51465" s="325"/>
    </row>
    <row r="51466" spans="56:142" x14ac:dyDescent="0.2">
      <c r="BD51466" s="325"/>
      <c r="EL51466" s="325"/>
    </row>
    <row r="51467" spans="56:142" x14ac:dyDescent="0.2">
      <c r="BD51467" s="325"/>
      <c r="EL51467" s="325"/>
    </row>
    <row r="51468" spans="56:142" x14ac:dyDescent="0.2">
      <c r="BD51468" s="325"/>
      <c r="EL51468" s="325"/>
    </row>
    <row r="51469" spans="56:142" x14ac:dyDescent="0.2">
      <c r="BD51469" s="325"/>
      <c r="EL51469" s="325"/>
    </row>
    <row r="51470" spans="56:142" x14ac:dyDescent="0.2">
      <c r="BD51470" s="325"/>
      <c r="EL51470" s="325"/>
    </row>
    <row r="51471" spans="56:142" x14ac:dyDescent="0.2">
      <c r="BD51471" s="325"/>
      <c r="EL51471" s="325"/>
    </row>
    <row r="51472" spans="56:142" x14ac:dyDescent="0.2">
      <c r="BD51472" s="325"/>
      <c r="EL51472" s="325"/>
    </row>
    <row r="51473" spans="56:142" x14ac:dyDescent="0.2">
      <c r="BD51473" s="325"/>
      <c r="EL51473" s="325"/>
    </row>
    <row r="51474" spans="56:142" x14ac:dyDescent="0.2">
      <c r="BD51474" s="325"/>
      <c r="EL51474" s="325"/>
    </row>
    <row r="51475" spans="56:142" x14ac:dyDescent="0.2">
      <c r="BD51475" s="325"/>
      <c r="EL51475" s="325"/>
    </row>
    <row r="51476" spans="56:142" x14ac:dyDescent="0.2">
      <c r="BD51476" s="325"/>
      <c r="EL51476" s="325"/>
    </row>
    <row r="51477" spans="56:142" x14ac:dyDescent="0.2">
      <c r="BD51477" s="325"/>
      <c r="EL51477" s="325"/>
    </row>
    <row r="51478" spans="56:142" x14ac:dyDescent="0.2">
      <c r="BD51478" s="325"/>
      <c r="EL51478" s="325"/>
    </row>
    <row r="51479" spans="56:142" x14ac:dyDescent="0.2">
      <c r="BD51479" s="325"/>
      <c r="EL51479" s="325"/>
    </row>
    <row r="51480" spans="56:142" x14ac:dyDescent="0.2">
      <c r="BD51480" s="325"/>
      <c r="EL51480" s="325"/>
    </row>
    <row r="51481" spans="56:142" x14ac:dyDescent="0.2">
      <c r="BD51481" s="325"/>
      <c r="EL51481" s="325"/>
    </row>
    <row r="51482" spans="56:142" x14ac:dyDescent="0.2">
      <c r="BD51482" s="325"/>
      <c r="EL51482" s="325"/>
    </row>
    <row r="51483" spans="56:142" x14ac:dyDescent="0.2">
      <c r="BD51483" s="325"/>
      <c r="EL51483" s="325"/>
    </row>
    <row r="51484" spans="56:142" x14ac:dyDescent="0.2">
      <c r="BD51484" s="325"/>
      <c r="EL51484" s="325"/>
    </row>
    <row r="51485" spans="56:142" x14ac:dyDescent="0.2">
      <c r="BD51485" s="325"/>
      <c r="EL51485" s="325"/>
    </row>
    <row r="51486" spans="56:142" x14ac:dyDescent="0.2">
      <c r="BD51486" s="325"/>
      <c r="EL51486" s="325"/>
    </row>
    <row r="51487" spans="56:142" x14ac:dyDescent="0.2">
      <c r="BD51487" s="325"/>
      <c r="EL51487" s="325"/>
    </row>
    <row r="51488" spans="56:142" x14ac:dyDescent="0.2">
      <c r="BD51488" s="325"/>
      <c r="EL51488" s="325"/>
    </row>
    <row r="51489" spans="56:142" x14ac:dyDescent="0.2">
      <c r="BD51489" s="325"/>
      <c r="EL51489" s="325"/>
    </row>
    <row r="51490" spans="56:142" x14ac:dyDescent="0.2">
      <c r="BD51490" s="325"/>
      <c r="EL51490" s="325"/>
    </row>
    <row r="51491" spans="56:142" x14ac:dyDescent="0.2">
      <c r="BD51491" s="325"/>
      <c r="EL51491" s="325"/>
    </row>
    <row r="51492" spans="56:142" x14ac:dyDescent="0.2">
      <c r="BD51492" s="325"/>
      <c r="EL51492" s="325"/>
    </row>
    <row r="51493" spans="56:142" x14ac:dyDescent="0.2">
      <c r="BD51493" s="325"/>
      <c r="EL51493" s="325"/>
    </row>
    <row r="51494" spans="56:142" x14ac:dyDescent="0.2">
      <c r="BD51494" s="325"/>
      <c r="EL51494" s="325"/>
    </row>
    <row r="51495" spans="56:142" x14ac:dyDescent="0.2">
      <c r="BD51495" s="325"/>
      <c r="EL51495" s="325"/>
    </row>
    <row r="51496" spans="56:142" x14ac:dyDescent="0.2">
      <c r="BD51496" s="325"/>
      <c r="EL51496" s="325"/>
    </row>
    <row r="51497" spans="56:142" x14ac:dyDescent="0.2">
      <c r="BD51497" s="325"/>
      <c r="EL51497" s="325"/>
    </row>
    <row r="51498" spans="56:142" x14ac:dyDescent="0.2">
      <c r="BD51498" s="325"/>
      <c r="EL51498" s="325"/>
    </row>
    <row r="51499" spans="56:142" x14ac:dyDescent="0.2">
      <c r="BD51499" s="325"/>
      <c r="EL51499" s="325"/>
    </row>
    <row r="51500" spans="56:142" x14ac:dyDescent="0.2">
      <c r="BD51500" s="325"/>
      <c r="EL51500" s="325"/>
    </row>
    <row r="51501" spans="56:142" x14ac:dyDescent="0.2">
      <c r="BD51501" s="325"/>
      <c r="EL51501" s="325"/>
    </row>
    <row r="51502" spans="56:142" x14ac:dyDescent="0.2">
      <c r="BD51502" s="325"/>
      <c r="EL51502" s="325"/>
    </row>
    <row r="51503" spans="56:142" x14ac:dyDescent="0.2">
      <c r="BD51503" s="325"/>
      <c r="EL51503" s="325"/>
    </row>
    <row r="51504" spans="56:142" x14ac:dyDescent="0.2">
      <c r="BD51504" s="325"/>
      <c r="EL51504" s="325"/>
    </row>
    <row r="51505" spans="56:142" x14ac:dyDescent="0.2">
      <c r="BD51505" s="325"/>
      <c r="EL51505" s="325"/>
    </row>
    <row r="51506" spans="56:142" x14ac:dyDescent="0.2">
      <c r="BD51506" s="325"/>
      <c r="EL51506" s="325"/>
    </row>
    <row r="51507" spans="56:142" x14ac:dyDescent="0.2">
      <c r="BD51507" s="325"/>
      <c r="EL51507" s="325"/>
    </row>
    <row r="51508" spans="56:142" x14ac:dyDescent="0.2">
      <c r="BD51508" s="325"/>
      <c r="EL51508" s="325"/>
    </row>
    <row r="51509" spans="56:142" x14ac:dyDescent="0.2">
      <c r="BD51509" s="325"/>
      <c r="EL51509" s="325"/>
    </row>
    <row r="51510" spans="56:142" x14ac:dyDescent="0.2">
      <c r="BD51510" s="325"/>
      <c r="EL51510" s="325"/>
    </row>
    <row r="51511" spans="56:142" x14ac:dyDescent="0.2">
      <c r="BD51511" s="325"/>
      <c r="EL51511" s="325"/>
    </row>
    <row r="51512" spans="56:142" x14ac:dyDescent="0.2">
      <c r="BD51512" s="325"/>
      <c r="EL51512" s="325"/>
    </row>
    <row r="51513" spans="56:142" x14ac:dyDescent="0.2">
      <c r="BD51513" s="325"/>
      <c r="EL51513" s="325"/>
    </row>
    <row r="51514" spans="56:142" x14ac:dyDescent="0.2">
      <c r="BD51514" s="325"/>
      <c r="EL51514" s="325"/>
    </row>
    <row r="51515" spans="56:142" x14ac:dyDescent="0.2">
      <c r="BD51515" s="325"/>
      <c r="EL51515" s="325"/>
    </row>
    <row r="51516" spans="56:142" x14ac:dyDescent="0.2">
      <c r="BD51516" s="325"/>
      <c r="EL51516" s="325"/>
    </row>
    <row r="51517" spans="56:142" x14ac:dyDescent="0.2">
      <c r="BD51517" s="325"/>
      <c r="EL51517" s="325"/>
    </row>
    <row r="51518" spans="56:142" x14ac:dyDescent="0.2">
      <c r="BD51518" s="325"/>
      <c r="EL51518" s="325"/>
    </row>
    <row r="51519" spans="56:142" x14ac:dyDescent="0.2">
      <c r="BD51519" s="325"/>
      <c r="EL51519" s="325"/>
    </row>
    <row r="51520" spans="56:142" x14ac:dyDescent="0.2">
      <c r="BD51520" s="325"/>
      <c r="EL51520" s="325"/>
    </row>
    <row r="51521" spans="56:142" x14ac:dyDescent="0.2">
      <c r="BD51521" s="325"/>
      <c r="EL51521" s="325"/>
    </row>
    <row r="51522" spans="56:142" x14ac:dyDescent="0.2">
      <c r="BD51522" s="325"/>
      <c r="EL51522" s="325"/>
    </row>
    <row r="51523" spans="56:142" x14ac:dyDescent="0.2">
      <c r="BD51523" s="325"/>
      <c r="EL51523" s="325"/>
    </row>
    <row r="51524" spans="56:142" x14ac:dyDescent="0.2">
      <c r="BD51524" s="325"/>
      <c r="EL51524" s="325"/>
    </row>
    <row r="51525" spans="56:142" x14ac:dyDescent="0.2">
      <c r="BD51525" s="325"/>
      <c r="EL51525" s="325"/>
    </row>
    <row r="51526" spans="56:142" x14ac:dyDescent="0.2">
      <c r="BD51526" s="325"/>
      <c r="EL51526" s="325"/>
    </row>
    <row r="51527" spans="56:142" x14ac:dyDescent="0.2">
      <c r="BD51527" s="325"/>
      <c r="EL51527" s="325"/>
    </row>
    <row r="51528" spans="56:142" x14ac:dyDescent="0.2">
      <c r="BD51528" s="325"/>
      <c r="EL51528" s="325"/>
    </row>
    <row r="51529" spans="56:142" x14ac:dyDescent="0.2">
      <c r="BD51529" s="325"/>
      <c r="EL51529" s="325"/>
    </row>
    <row r="51530" spans="56:142" x14ac:dyDescent="0.2">
      <c r="BD51530" s="325"/>
      <c r="EL51530" s="325"/>
    </row>
    <row r="51531" spans="56:142" x14ac:dyDescent="0.2">
      <c r="BD51531" s="325"/>
      <c r="EL51531" s="325"/>
    </row>
    <row r="51532" spans="56:142" x14ac:dyDescent="0.2">
      <c r="BD51532" s="325"/>
      <c r="EL51532" s="325"/>
    </row>
    <row r="51533" spans="56:142" x14ac:dyDescent="0.2">
      <c r="BD51533" s="325"/>
      <c r="EL51533" s="325"/>
    </row>
    <row r="51534" spans="56:142" x14ac:dyDescent="0.2">
      <c r="BD51534" s="325"/>
      <c r="EL51534" s="325"/>
    </row>
    <row r="51535" spans="56:142" x14ac:dyDescent="0.2">
      <c r="BD51535" s="325"/>
      <c r="EL51535" s="325"/>
    </row>
    <row r="51536" spans="56:142" x14ac:dyDescent="0.2">
      <c r="BD51536" s="325"/>
      <c r="EL51536" s="325"/>
    </row>
    <row r="51537" spans="56:142" x14ac:dyDescent="0.2">
      <c r="BD51537" s="325"/>
      <c r="EL51537" s="325"/>
    </row>
    <row r="51538" spans="56:142" x14ac:dyDescent="0.2">
      <c r="BD51538" s="325"/>
      <c r="EL51538" s="325"/>
    </row>
    <row r="51539" spans="56:142" x14ac:dyDescent="0.2">
      <c r="BD51539" s="325"/>
      <c r="EL51539" s="325"/>
    </row>
    <row r="51540" spans="56:142" x14ac:dyDescent="0.2">
      <c r="BD51540" s="325"/>
      <c r="EL51540" s="325"/>
    </row>
    <row r="51541" spans="56:142" x14ac:dyDescent="0.2">
      <c r="BD51541" s="325"/>
      <c r="EL51541" s="325"/>
    </row>
    <row r="51542" spans="56:142" x14ac:dyDescent="0.2">
      <c r="BD51542" s="325"/>
      <c r="EL51542" s="325"/>
    </row>
    <row r="51543" spans="56:142" x14ac:dyDescent="0.2">
      <c r="BD51543" s="325"/>
      <c r="EL51543" s="325"/>
    </row>
    <row r="51544" spans="56:142" x14ac:dyDescent="0.2">
      <c r="BD51544" s="325"/>
      <c r="EL51544" s="325"/>
    </row>
    <row r="51545" spans="56:142" x14ac:dyDescent="0.2">
      <c r="BD51545" s="325"/>
      <c r="EL51545" s="325"/>
    </row>
    <row r="51546" spans="56:142" x14ac:dyDescent="0.2">
      <c r="BD51546" s="325"/>
      <c r="EL51546" s="325"/>
    </row>
    <row r="51547" spans="56:142" x14ac:dyDescent="0.2">
      <c r="BD51547" s="325"/>
      <c r="EL51547" s="325"/>
    </row>
    <row r="51548" spans="56:142" x14ac:dyDescent="0.2">
      <c r="BD51548" s="325"/>
      <c r="EL51548" s="325"/>
    </row>
    <row r="51549" spans="56:142" x14ac:dyDescent="0.2">
      <c r="BD51549" s="325"/>
      <c r="EL51549" s="325"/>
    </row>
    <row r="51550" spans="56:142" x14ac:dyDescent="0.2">
      <c r="BD51550" s="325"/>
      <c r="EL51550" s="325"/>
    </row>
    <row r="51551" spans="56:142" x14ac:dyDescent="0.2">
      <c r="BD51551" s="325"/>
      <c r="EL51551" s="325"/>
    </row>
    <row r="51552" spans="56:142" x14ac:dyDescent="0.2">
      <c r="BD51552" s="325"/>
      <c r="EL51552" s="325"/>
    </row>
    <row r="51553" spans="56:142" x14ac:dyDescent="0.2">
      <c r="BD51553" s="325"/>
      <c r="EL51553" s="325"/>
    </row>
    <row r="51554" spans="56:142" x14ac:dyDescent="0.2">
      <c r="BD51554" s="325"/>
      <c r="EL51554" s="325"/>
    </row>
    <row r="51555" spans="56:142" x14ac:dyDescent="0.2">
      <c r="BD51555" s="325"/>
      <c r="EL51555" s="325"/>
    </row>
    <row r="51556" spans="56:142" x14ac:dyDescent="0.2">
      <c r="BD51556" s="325"/>
      <c r="EL51556" s="325"/>
    </row>
    <row r="51557" spans="56:142" x14ac:dyDescent="0.2">
      <c r="BD51557" s="325"/>
      <c r="EL51557" s="325"/>
    </row>
    <row r="51558" spans="56:142" x14ac:dyDescent="0.2">
      <c r="BD51558" s="325"/>
      <c r="EL51558" s="325"/>
    </row>
    <row r="51559" spans="56:142" x14ac:dyDescent="0.2">
      <c r="BD51559" s="325"/>
      <c r="EL51559" s="325"/>
    </row>
    <row r="51560" spans="56:142" x14ac:dyDescent="0.2">
      <c r="BD51560" s="325"/>
      <c r="EL51560" s="325"/>
    </row>
    <row r="51561" spans="56:142" x14ac:dyDescent="0.2">
      <c r="BD51561" s="325"/>
      <c r="EL51561" s="325"/>
    </row>
    <row r="51562" spans="56:142" x14ac:dyDescent="0.2">
      <c r="BD51562" s="325"/>
      <c r="EL51562" s="325"/>
    </row>
    <row r="51563" spans="56:142" x14ac:dyDescent="0.2">
      <c r="BD51563" s="325"/>
      <c r="EL51563" s="325"/>
    </row>
    <row r="51564" spans="56:142" x14ac:dyDescent="0.2">
      <c r="BD51564" s="325"/>
      <c r="EL51564" s="325"/>
    </row>
    <row r="51565" spans="56:142" x14ac:dyDescent="0.2">
      <c r="BD51565" s="325"/>
      <c r="EL51565" s="325"/>
    </row>
    <row r="51566" spans="56:142" x14ac:dyDescent="0.2">
      <c r="BD51566" s="325"/>
      <c r="EL51566" s="325"/>
    </row>
    <row r="51567" spans="56:142" x14ac:dyDescent="0.2">
      <c r="BD51567" s="325"/>
      <c r="EL51567" s="325"/>
    </row>
    <row r="51568" spans="56:142" x14ac:dyDescent="0.2">
      <c r="BD51568" s="325"/>
      <c r="EL51568" s="325"/>
    </row>
    <row r="51569" spans="56:142" x14ac:dyDescent="0.2">
      <c r="BD51569" s="325"/>
      <c r="EL51569" s="325"/>
    </row>
    <row r="51570" spans="56:142" x14ac:dyDescent="0.2">
      <c r="BD51570" s="325"/>
      <c r="EL51570" s="325"/>
    </row>
    <row r="51571" spans="56:142" x14ac:dyDescent="0.2">
      <c r="BD51571" s="325"/>
      <c r="EL51571" s="325"/>
    </row>
    <row r="51572" spans="56:142" x14ac:dyDescent="0.2">
      <c r="BD51572" s="325"/>
      <c r="EL51572" s="325"/>
    </row>
    <row r="51573" spans="56:142" x14ac:dyDescent="0.2">
      <c r="BD51573" s="325"/>
      <c r="EL51573" s="325"/>
    </row>
    <row r="51574" spans="56:142" x14ac:dyDescent="0.2">
      <c r="BD51574" s="325"/>
      <c r="EL51574" s="325"/>
    </row>
    <row r="51575" spans="56:142" x14ac:dyDescent="0.2">
      <c r="BD51575" s="325"/>
      <c r="EL51575" s="325"/>
    </row>
    <row r="51576" spans="56:142" x14ac:dyDescent="0.2">
      <c r="BD51576" s="325"/>
      <c r="EL51576" s="325"/>
    </row>
    <row r="51577" spans="56:142" x14ac:dyDescent="0.2">
      <c r="BD51577" s="325"/>
      <c r="EL51577" s="325"/>
    </row>
    <row r="51578" spans="56:142" x14ac:dyDescent="0.2">
      <c r="BD51578" s="325"/>
      <c r="EL51578" s="325"/>
    </row>
    <row r="51579" spans="56:142" x14ac:dyDescent="0.2">
      <c r="BD51579" s="325"/>
      <c r="EL51579" s="325"/>
    </row>
    <row r="51580" spans="56:142" x14ac:dyDescent="0.2">
      <c r="BD51580" s="325"/>
      <c r="EL51580" s="325"/>
    </row>
    <row r="51581" spans="56:142" x14ac:dyDescent="0.2">
      <c r="BD51581" s="325"/>
      <c r="EL51581" s="325"/>
    </row>
    <row r="51582" spans="56:142" x14ac:dyDescent="0.2">
      <c r="BD51582" s="325"/>
      <c r="EL51582" s="325"/>
    </row>
    <row r="51583" spans="56:142" x14ac:dyDescent="0.2">
      <c r="BD51583" s="325"/>
      <c r="EL51583" s="325"/>
    </row>
    <row r="51584" spans="56:142" x14ac:dyDescent="0.2">
      <c r="BD51584" s="325"/>
      <c r="EL51584" s="325"/>
    </row>
    <row r="51585" spans="56:142" x14ac:dyDescent="0.2">
      <c r="BD51585" s="325"/>
      <c r="EL51585" s="325"/>
    </row>
    <row r="51586" spans="56:142" x14ac:dyDescent="0.2">
      <c r="BD51586" s="325"/>
      <c r="EL51586" s="325"/>
    </row>
    <row r="51587" spans="56:142" x14ac:dyDescent="0.2">
      <c r="BD51587" s="325"/>
      <c r="EL51587" s="325"/>
    </row>
    <row r="51588" spans="56:142" x14ac:dyDescent="0.2">
      <c r="BD51588" s="325"/>
      <c r="EL51588" s="325"/>
    </row>
    <row r="51589" spans="56:142" x14ac:dyDescent="0.2">
      <c r="BD51589" s="325"/>
      <c r="EL51589" s="325"/>
    </row>
    <row r="51590" spans="56:142" x14ac:dyDescent="0.2">
      <c r="BD51590" s="325"/>
      <c r="EL51590" s="325"/>
    </row>
    <row r="51591" spans="56:142" x14ac:dyDescent="0.2">
      <c r="BD51591" s="325"/>
      <c r="EL51591" s="325"/>
    </row>
    <row r="51592" spans="56:142" x14ac:dyDescent="0.2">
      <c r="BD51592" s="325"/>
      <c r="EL51592" s="325"/>
    </row>
    <row r="51593" spans="56:142" x14ac:dyDescent="0.2">
      <c r="BD51593" s="325"/>
      <c r="EL51593" s="325"/>
    </row>
    <row r="51594" spans="56:142" x14ac:dyDescent="0.2">
      <c r="BD51594" s="325"/>
      <c r="EL51594" s="325"/>
    </row>
    <row r="51595" spans="56:142" x14ac:dyDescent="0.2">
      <c r="BD51595" s="325"/>
      <c r="EL51595" s="325"/>
    </row>
    <row r="51596" spans="56:142" x14ac:dyDescent="0.2">
      <c r="BD51596" s="325"/>
      <c r="EL51596" s="325"/>
    </row>
    <row r="51597" spans="56:142" x14ac:dyDescent="0.2">
      <c r="BD51597" s="325"/>
      <c r="EL51597" s="325"/>
    </row>
    <row r="51598" spans="56:142" x14ac:dyDescent="0.2">
      <c r="BD51598" s="325"/>
      <c r="EL51598" s="325"/>
    </row>
    <row r="51599" spans="56:142" x14ac:dyDescent="0.2">
      <c r="BD51599" s="325"/>
      <c r="EL51599" s="325"/>
    </row>
    <row r="51600" spans="56:142" x14ac:dyDescent="0.2">
      <c r="BD51600" s="325"/>
      <c r="EL51600" s="325"/>
    </row>
    <row r="51601" spans="56:142" x14ac:dyDescent="0.2">
      <c r="BD51601" s="325"/>
      <c r="EL51601" s="325"/>
    </row>
    <row r="51602" spans="56:142" x14ac:dyDescent="0.2">
      <c r="BD51602" s="325"/>
      <c r="EL51602" s="325"/>
    </row>
    <row r="51603" spans="56:142" x14ac:dyDescent="0.2">
      <c r="BD51603" s="325"/>
      <c r="EL51603" s="325"/>
    </row>
    <row r="51604" spans="56:142" x14ac:dyDescent="0.2">
      <c r="BD51604" s="325"/>
      <c r="EL51604" s="325"/>
    </row>
    <row r="51605" spans="56:142" x14ac:dyDescent="0.2">
      <c r="BD51605" s="325"/>
      <c r="EL51605" s="325"/>
    </row>
    <row r="51606" spans="56:142" x14ac:dyDescent="0.2">
      <c r="BD51606" s="325"/>
      <c r="EL51606" s="325"/>
    </row>
    <row r="51607" spans="56:142" x14ac:dyDescent="0.2">
      <c r="BD51607" s="325"/>
      <c r="EL51607" s="325"/>
    </row>
    <row r="51608" spans="56:142" x14ac:dyDescent="0.2">
      <c r="BD51608" s="325"/>
      <c r="EL51608" s="325"/>
    </row>
    <row r="51609" spans="56:142" x14ac:dyDescent="0.2">
      <c r="BD51609" s="325"/>
      <c r="EL51609" s="325"/>
    </row>
    <row r="51610" spans="56:142" x14ac:dyDescent="0.2">
      <c r="BD51610" s="325"/>
      <c r="EL51610" s="325"/>
    </row>
    <row r="51611" spans="56:142" x14ac:dyDescent="0.2">
      <c r="BD51611" s="325"/>
      <c r="EL51611" s="325"/>
    </row>
    <row r="51612" spans="56:142" x14ac:dyDescent="0.2">
      <c r="BD51612" s="325"/>
      <c r="EL51612" s="325"/>
    </row>
    <row r="51613" spans="56:142" x14ac:dyDescent="0.2">
      <c r="BD51613" s="325"/>
      <c r="EL51613" s="325"/>
    </row>
    <row r="51614" spans="56:142" x14ac:dyDescent="0.2">
      <c r="BD51614" s="325"/>
      <c r="EL51614" s="325"/>
    </row>
    <row r="51615" spans="56:142" x14ac:dyDescent="0.2">
      <c r="BD51615" s="325"/>
      <c r="EL51615" s="325"/>
    </row>
    <row r="51616" spans="56:142" x14ac:dyDescent="0.2">
      <c r="BD51616" s="325"/>
      <c r="EL51616" s="325"/>
    </row>
    <row r="51617" spans="56:142" x14ac:dyDescent="0.2">
      <c r="BD51617" s="325"/>
      <c r="EL51617" s="325"/>
    </row>
    <row r="51618" spans="56:142" x14ac:dyDescent="0.2">
      <c r="BD51618" s="325"/>
      <c r="EL51618" s="325"/>
    </row>
    <row r="51619" spans="56:142" x14ac:dyDescent="0.2">
      <c r="BD51619" s="325"/>
      <c r="EL51619" s="325"/>
    </row>
    <row r="51620" spans="56:142" x14ac:dyDescent="0.2">
      <c r="BD51620" s="325"/>
      <c r="EL51620" s="325"/>
    </row>
    <row r="51621" spans="56:142" x14ac:dyDescent="0.2">
      <c r="BD51621" s="325"/>
      <c r="EL51621" s="325"/>
    </row>
    <row r="51622" spans="56:142" x14ac:dyDescent="0.2">
      <c r="BD51622" s="325"/>
      <c r="EL51622" s="325"/>
    </row>
    <row r="51623" spans="56:142" x14ac:dyDescent="0.2">
      <c r="BD51623" s="325"/>
      <c r="EL51623" s="325"/>
    </row>
    <row r="51624" spans="56:142" x14ac:dyDescent="0.2">
      <c r="BD51624" s="325"/>
      <c r="EL51624" s="325"/>
    </row>
    <row r="51625" spans="56:142" x14ac:dyDescent="0.2">
      <c r="BD51625" s="325"/>
      <c r="EL51625" s="325"/>
    </row>
    <row r="51626" spans="56:142" x14ac:dyDescent="0.2">
      <c r="BD51626" s="325"/>
      <c r="EL51626" s="325"/>
    </row>
    <row r="51627" spans="56:142" x14ac:dyDescent="0.2">
      <c r="BD51627" s="325"/>
      <c r="EL51627" s="325"/>
    </row>
    <row r="51628" spans="56:142" x14ac:dyDescent="0.2">
      <c r="BD51628" s="325"/>
      <c r="EL51628" s="325"/>
    </row>
    <row r="51629" spans="56:142" x14ac:dyDescent="0.2">
      <c r="BD51629" s="325"/>
      <c r="EL51629" s="325"/>
    </row>
    <row r="51630" spans="56:142" x14ac:dyDescent="0.2">
      <c r="BD51630" s="325"/>
      <c r="EL51630" s="325"/>
    </row>
    <row r="51631" spans="56:142" x14ac:dyDescent="0.2">
      <c r="BD51631" s="325"/>
      <c r="EL51631" s="325"/>
    </row>
    <row r="51632" spans="56:142" x14ac:dyDescent="0.2">
      <c r="BD51632" s="325"/>
      <c r="EL51632" s="325"/>
    </row>
    <row r="51633" spans="56:142" x14ac:dyDescent="0.2">
      <c r="BD51633" s="325"/>
      <c r="EL51633" s="325"/>
    </row>
    <row r="51634" spans="56:142" x14ac:dyDescent="0.2">
      <c r="BD51634" s="325"/>
      <c r="EL51634" s="325"/>
    </row>
    <row r="51635" spans="56:142" x14ac:dyDescent="0.2">
      <c r="BD51635" s="325"/>
      <c r="EL51635" s="325"/>
    </row>
    <row r="51636" spans="56:142" x14ac:dyDescent="0.2">
      <c r="BD51636" s="325"/>
      <c r="EL51636" s="325"/>
    </row>
    <row r="51637" spans="56:142" x14ac:dyDescent="0.2">
      <c r="BD51637" s="325"/>
      <c r="EL51637" s="325"/>
    </row>
    <row r="51638" spans="56:142" x14ac:dyDescent="0.2">
      <c r="BD51638" s="325"/>
      <c r="EL51638" s="325"/>
    </row>
    <row r="51639" spans="56:142" x14ac:dyDescent="0.2">
      <c r="BD51639" s="325"/>
      <c r="EL51639" s="325"/>
    </row>
    <row r="51640" spans="56:142" x14ac:dyDescent="0.2">
      <c r="BD51640" s="325"/>
      <c r="EL51640" s="325"/>
    </row>
    <row r="51641" spans="56:142" x14ac:dyDescent="0.2">
      <c r="BD51641" s="325"/>
      <c r="EL51641" s="325"/>
    </row>
    <row r="51642" spans="56:142" x14ac:dyDescent="0.2">
      <c r="BD51642" s="325"/>
      <c r="EL51642" s="325"/>
    </row>
    <row r="51643" spans="56:142" x14ac:dyDescent="0.2">
      <c r="BD51643" s="325"/>
      <c r="EL51643" s="325"/>
    </row>
    <row r="51644" spans="56:142" x14ac:dyDescent="0.2">
      <c r="BD51644" s="325"/>
      <c r="EL51644" s="325"/>
    </row>
    <row r="51645" spans="56:142" x14ac:dyDescent="0.2">
      <c r="BD51645" s="325"/>
      <c r="EL51645" s="325"/>
    </row>
    <row r="51646" spans="56:142" x14ac:dyDescent="0.2">
      <c r="BD51646" s="325"/>
      <c r="EL51646" s="325"/>
    </row>
    <row r="51647" spans="56:142" x14ac:dyDescent="0.2">
      <c r="BD51647" s="325"/>
      <c r="EL51647" s="325"/>
    </row>
    <row r="51648" spans="56:142" x14ac:dyDescent="0.2">
      <c r="BD51648" s="325"/>
      <c r="EL51648" s="325"/>
    </row>
    <row r="51649" spans="56:142" x14ac:dyDescent="0.2">
      <c r="BD51649" s="325"/>
      <c r="EL51649" s="325"/>
    </row>
    <row r="51650" spans="56:142" x14ac:dyDescent="0.2">
      <c r="BD51650" s="325"/>
      <c r="EL51650" s="325"/>
    </row>
    <row r="51651" spans="56:142" x14ac:dyDescent="0.2">
      <c r="BD51651" s="325"/>
      <c r="EL51651" s="325"/>
    </row>
    <row r="51652" spans="56:142" x14ac:dyDescent="0.2">
      <c r="BD51652" s="325"/>
      <c r="EL51652" s="325"/>
    </row>
    <row r="51653" spans="56:142" x14ac:dyDescent="0.2">
      <c r="BD51653" s="325"/>
      <c r="EL51653" s="325"/>
    </row>
    <row r="51654" spans="56:142" x14ac:dyDescent="0.2">
      <c r="BD51654" s="325"/>
      <c r="EL51654" s="325"/>
    </row>
    <row r="51655" spans="56:142" x14ac:dyDescent="0.2">
      <c r="BD51655" s="325"/>
      <c r="EL51655" s="325"/>
    </row>
    <row r="51656" spans="56:142" x14ac:dyDescent="0.2">
      <c r="BD51656" s="325"/>
      <c r="EL51656" s="325"/>
    </row>
    <row r="51657" spans="56:142" x14ac:dyDescent="0.2">
      <c r="BD51657" s="325"/>
      <c r="EL51657" s="325"/>
    </row>
    <row r="51658" spans="56:142" x14ac:dyDescent="0.2">
      <c r="BD51658" s="325"/>
      <c r="EL51658" s="325"/>
    </row>
    <row r="51659" spans="56:142" x14ac:dyDescent="0.2">
      <c r="BD51659" s="325"/>
      <c r="EL51659" s="325"/>
    </row>
    <row r="51660" spans="56:142" x14ac:dyDescent="0.2">
      <c r="BD51660" s="325"/>
      <c r="EL51660" s="325"/>
    </row>
    <row r="51661" spans="56:142" x14ac:dyDescent="0.2">
      <c r="BD51661" s="325"/>
      <c r="EL51661" s="325"/>
    </row>
    <row r="51662" spans="56:142" x14ac:dyDescent="0.2">
      <c r="BD51662" s="325"/>
      <c r="EL51662" s="325"/>
    </row>
    <row r="51663" spans="56:142" x14ac:dyDescent="0.2">
      <c r="BD51663" s="325"/>
      <c r="EL51663" s="325"/>
    </row>
    <row r="51664" spans="56:142" x14ac:dyDescent="0.2">
      <c r="BD51664" s="325"/>
      <c r="EL51664" s="325"/>
    </row>
    <row r="51665" spans="56:142" x14ac:dyDescent="0.2">
      <c r="BD51665" s="325"/>
      <c r="EL51665" s="325"/>
    </row>
    <row r="51666" spans="56:142" x14ac:dyDescent="0.2">
      <c r="BD51666" s="325"/>
      <c r="EL51666" s="325"/>
    </row>
    <row r="51667" spans="56:142" x14ac:dyDescent="0.2">
      <c r="BD51667" s="325"/>
      <c r="EL51667" s="325"/>
    </row>
    <row r="51668" spans="56:142" x14ac:dyDescent="0.2">
      <c r="BD51668" s="325"/>
      <c r="EL51668" s="325"/>
    </row>
    <row r="51669" spans="56:142" x14ac:dyDescent="0.2">
      <c r="BD51669" s="325"/>
      <c r="EL51669" s="325"/>
    </row>
    <row r="51670" spans="56:142" x14ac:dyDescent="0.2">
      <c r="BD51670" s="325"/>
      <c r="EL51670" s="325"/>
    </row>
    <row r="51671" spans="56:142" x14ac:dyDescent="0.2">
      <c r="BD51671" s="325"/>
      <c r="EL51671" s="325"/>
    </row>
    <row r="51672" spans="56:142" x14ac:dyDescent="0.2">
      <c r="BD51672" s="325"/>
      <c r="EL51672" s="325"/>
    </row>
    <row r="51673" spans="56:142" x14ac:dyDescent="0.2">
      <c r="BD51673" s="325"/>
      <c r="EL51673" s="325"/>
    </row>
    <row r="51674" spans="56:142" x14ac:dyDescent="0.2">
      <c r="BD51674" s="325"/>
      <c r="EL51674" s="325"/>
    </row>
    <row r="51675" spans="56:142" x14ac:dyDescent="0.2">
      <c r="BD51675" s="325"/>
      <c r="EL51675" s="325"/>
    </row>
    <row r="51676" spans="56:142" x14ac:dyDescent="0.2">
      <c r="BD51676" s="325"/>
      <c r="EL51676" s="325"/>
    </row>
    <row r="51677" spans="56:142" x14ac:dyDescent="0.2">
      <c r="BD51677" s="325"/>
      <c r="EL51677" s="325"/>
    </row>
    <row r="51678" spans="56:142" x14ac:dyDescent="0.2">
      <c r="BD51678" s="325"/>
      <c r="EL51678" s="325"/>
    </row>
    <row r="51679" spans="56:142" x14ac:dyDescent="0.2">
      <c r="BD51679" s="325"/>
      <c r="EL51679" s="325"/>
    </row>
    <row r="51680" spans="56:142" x14ac:dyDescent="0.2">
      <c r="BD51680" s="325"/>
      <c r="EL51680" s="325"/>
    </row>
    <row r="51681" spans="56:142" x14ac:dyDescent="0.2">
      <c r="BD51681" s="325"/>
      <c r="EL51681" s="325"/>
    </row>
    <row r="51682" spans="56:142" x14ac:dyDescent="0.2">
      <c r="BD51682" s="325"/>
      <c r="EL51682" s="325"/>
    </row>
    <row r="51683" spans="56:142" x14ac:dyDescent="0.2">
      <c r="BD51683" s="325"/>
      <c r="EL51683" s="325"/>
    </row>
    <row r="51684" spans="56:142" x14ac:dyDescent="0.2">
      <c r="BD51684" s="325"/>
      <c r="EL51684" s="325"/>
    </row>
    <row r="51685" spans="56:142" x14ac:dyDescent="0.2">
      <c r="BD51685" s="325"/>
      <c r="EL51685" s="325"/>
    </row>
    <row r="51686" spans="56:142" x14ac:dyDescent="0.2">
      <c r="BD51686" s="325"/>
      <c r="EL51686" s="325"/>
    </row>
    <row r="51687" spans="56:142" x14ac:dyDescent="0.2">
      <c r="BD51687" s="325"/>
      <c r="EL51687" s="325"/>
    </row>
    <row r="51688" spans="56:142" x14ac:dyDescent="0.2">
      <c r="BD51688" s="325"/>
      <c r="EL51688" s="325"/>
    </row>
    <row r="51689" spans="56:142" x14ac:dyDescent="0.2">
      <c r="BD51689" s="325"/>
      <c r="EL51689" s="325"/>
    </row>
    <row r="51690" spans="56:142" x14ac:dyDescent="0.2">
      <c r="BD51690" s="325"/>
      <c r="EL51690" s="325"/>
    </row>
    <row r="51691" spans="56:142" x14ac:dyDescent="0.2">
      <c r="BD51691" s="325"/>
      <c r="EL51691" s="325"/>
    </row>
    <row r="51692" spans="56:142" x14ac:dyDescent="0.2">
      <c r="BD51692" s="325"/>
      <c r="EL51692" s="325"/>
    </row>
    <row r="51693" spans="56:142" x14ac:dyDescent="0.2">
      <c r="BD51693" s="325"/>
      <c r="EL51693" s="325"/>
    </row>
    <row r="51694" spans="56:142" x14ac:dyDescent="0.2">
      <c r="BD51694" s="325"/>
      <c r="EL51694" s="325"/>
    </row>
    <row r="51695" spans="56:142" x14ac:dyDescent="0.2">
      <c r="BD51695" s="325"/>
      <c r="EL51695" s="325"/>
    </row>
    <row r="51696" spans="56:142" x14ac:dyDescent="0.2">
      <c r="BD51696" s="325"/>
      <c r="EL51696" s="325"/>
    </row>
    <row r="51697" spans="56:142" x14ac:dyDescent="0.2">
      <c r="BD51697" s="325"/>
      <c r="EL51697" s="325"/>
    </row>
    <row r="51698" spans="56:142" x14ac:dyDescent="0.2">
      <c r="BD51698" s="325"/>
      <c r="EL51698" s="325"/>
    </row>
    <row r="51699" spans="56:142" x14ac:dyDescent="0.2">
      <c r="BD51699" s="325"/>
      <c r="EL51699" s="325"/>
    </row>
    <row r="51700" spans="56:142" x14ac:dyDescent="0.2">
      <c r="BD51700" s="325"/>
      <c r="EL51700" s="325"/>
    </row>
    <row r="51701" spans="56:142" x14ac:dyDescent="0.2">
      <c r="BD51701" s="325"/>
      <c r="EL51701" s="325"/>
    </row>
    <row r="51702" spans="56:142" x14ac:dyDescent="0.2">
      <c r="BD51702" s="325"/>
      <c r="EL51702" s="325"/>
    </row>
    <row r="51703" spans="56:142" x14ac:dyDescent="0.2">
      <c r="BD51703" s="325"/>
      <c r="EL51703" s="325"/>
    </row>
    <row r="51704" spans="56:142" x14ac:dyDescent="0.2">
      <c r="BD51704" s="325"/>
      <c r="EL51704" s="325"/>
    </row>
    <row r="51705" spans="56:142" x14ac:dyDescent="0.2">
      <c r="BD51705" s="325"/>
      <c r="EL51705" s="325"/>
    </row>
    <row r="51706" spans="56:142" x14ac:dyDescent="0.2">
      <c r="BD51706" s="325"/>
      <c r="EL51706" s="325"/>
    </row>
    <row r="51707" spans="56:142" x14ac:dyDescent="0.2">
      <c r="BD51707" s="325"/>
      <c r="EL51707" s="325"/>
    </row>
    <row r="51708" spans="56:142" x14ac:dyDescent="0.2">
      <c r="BD51708" s="325"/>
      <c r="EL51708" s="325"/>
    </row>
    <row r="51709" spans="56:142" x14ac:dyDescent="0.2">
      <c r="BD51709" s="325"/>
      <c r="EL51709" s="325"/>
    </row>
    <row r="51710" spans="56:142" x14ac:dyDescent="0.2">
      <c r="BD51710" s="325"/>
      <c r="EL51710" s="325"/>
    </row>
    <row r="51711" spans="56:142" x14ac:dyDescent="0.2">
      <c r="BD51711" s="325"/>
      <c r="EL51711" s="325"/>
    </row>
    <row r="51712" spans="56:142" x14ac:dyDescent="0.2">
      <c r="BD51712" s="325"/>
      <c r="EL51712" s="325"/>
    </row>
    <row r="51713" spans="56:142" x14ac:dyDescent="0.2">
      <c r="BD51713" s="325"/>
      <c r="EL51713" s="325"/>
    </row>
    <row r="51714" spans="56:142" x14ac:dyDescent="0.2">
      <c r="BD51714" s="325"/>
      <c r="EL51714" s="325"/>
    </row>
    <row r="51715" spans="56:142" x14ac:dyDescent="0.2">
      <c r="BD51715" s="325"/>
      <c r="EL51715" s="325"/>
    </row>
    <row r="51716" spans="56:142" x14ac:dyDescent="0.2">
      <c r="BD51716" s="325"/>
      <c r="EL51716" s="325"/>
    </row>
    <row r="51717" spans="56:142" x14ac:dyDescent="0.2">
      <c r="BD51717" s="325"/>
      <c r="EL51717" s="325"/>
    </row>
    <row r="51718" spans="56:142" x14ac:dyDescent="0.2">
      <c r="BD51718" s="325"/>
      <c r="EL51718" s="325"/>
    </row>
    <row r="51719" spans="56:142" x14ac:dyDescent="0.2">
      <c r="BD51719" s="325"/>
      <c r="EL51719" s="325"/>
    </row>
    <row r="51720" spans="56:142" x14ac:dyDescent="0.2">
      <c r="BD51720" s="325"/>
      <c r="EL51720" s="325"/>
    </row>
    <row r="51721" spans="56:142" x14ac:dyDescent="0.2">
      <c r="BD51721" s="325"/>
      <c r="EL51721" s="325"/>
    </row>
    <row r="51722" spans="56:142" x14ac:dyDescent="0.2">
      <c r="BD51722" s="325"/>
      <c r="EL51722" s="325"/>
    </row>
    <row r="51723" spans="56:142" x14ac:dyDescent="0.2">
      <c r="BD51723" s="325"/>
      <c r="EL51723" s="325"/>
    </row>
    <row r="51724" spans="56:142" x14ac:dyDescent="0.2">
      <c r="BD51724" s="325"/>
      <c r="EL51724" s="325"/>
    </row>
    <row r="51725" spans="56:142" x14ac:dyDescent="0.2">
      <c r="BD51725" s="325"/>
      <c r="EL51725" s="325"/>
    </row>
    <row r="51726" spans="56:142" x14ac:dyDescent="0.2">
      <c r="BD51726" s="325"/>
      <c r="EL51726" s="325"/>
    </row>
    <row r="51727" spans="56:142" x14ac:dyDescent="0.2">
      <c r="BD51727" s="325"/>
      <c r="EL51727" s="325"/>
    </row>
    <row r="51728" spans="56:142" x14ac:dyDescent="0.2">
      <c r="BD51728" s="325"/>
      <c r="EL51728" s="325"/>
    </row>
    <row r="51729" spans="56:142" x14ac:dyDescent="0.2">
      <c r="BD51729" s="325"/>
      <c r="EL51729" s="325"/>
    </row>
    <row r="51730" spans="56:142" x14ac:dyDescent="0.2">
      <c r="BD51730" s="325"/>
      <c r="EL51730" s="325"/>
    </row>
    <row r="51731" spans="56:142" x14ac:dyDescent="0.2">
      <c r="BD51731" s="325"/>
      <c r="EL51731" s="325"/>
    </row>
    <row r="51732" spans="56:142" x14ac:dyDescent="0.2">
      <c r="BD51732" s="325"/>
      <c r="EL51732" s="325"/>
    </row>
    <row r="51733" spans="56:142" x14ac:dyDescent="0.2">
      <c r="BD51733" s="325"/>
      <c r="EL51733" s="325"/>
    </row>
    <row r="51734" spans="56:142" x14ac:dyDescent="0.2">
      <c r="BD51734" s="325"/>
      <c r="EL51734" s="325"/>
    </row>
    <row r="51735" spans="56:142" x14ac:dyDescent="0.2">
      <c r="BD51735" s="325"/>
      <c r="EL51735" s="325"/>
    </row>
    <row r="51736" spans="56:142" x14ac:dyDescent="0.2">
      <c r="BD51736" s="325"/>
      <c r="EL51736" s="325"/>
    </row>
    <row r="51737" spans="56:142" x14ac:dyDescent="0.2">
      <c r="BD51737" s="325"/>
      <c r="EL51737" s="325"/>
    </row>
    <row r="51738" spans="56:142" x14ac:dyDescent="0.2">
      <c r="BD51738" s="325"/>
      <c r="EL51738" s="325"/>
    </row>
    <row r="51739" spans="56:142" x14ac:dyDescent="0.2">
      <c r="BD51739" s="325"/>
      <c r="EL51739" s="325"/>
    </row>
    <row r="51740" spans="56:142" x14ac:dyDescent="0.2">
      <c r="BD51740" s="325"/>
      <c r="EL51740" s="325"/>
    </row>
    <row r="51741" spans="56:142" x14ac:dyDescent="0.2">
      <c r="BD51741" s="325"/>
      <c r="EL51741" s="325"/>
    </row>
    <row r="51742" spans="56:142" x14ac:dyDescent="0.2">
      <c r="BD51742" s="325"/>
      <c r="EL51742" s="325"/>
    </row>
    <row r="51743" spans="56:142" x14ac:dyDescent="0.2">
      <c r="BD51743" s="325"/>
      <c r="EL51743" s="325"/>
    </row>
    <row r="51744" spans="56:142" x14ac:dyDescent="0.2">
      <c r="BD51744" s="325"/>
      <c r="EL51744" s="325"/>
    </row>
    <row r="51745" spans="56:142" x14ac:dyDescent="0.2">
      <c r="BD51745" s="325"/>
      <c r="EL51745" s="325"/>
    </row>
    <row r="51746" spans="56:142" x14ac:dyDescent="0.2">
      <c r="BD51746" s="325"/>
      <c r="EL51746" s="325"/>
    </row>
    <row r="51747" spans="56:142" x14ac:dyDescent="0.2">
      <c r="BD51747" s="325"/>
      <c r="EL51747" s="325"/>
    </row>
    <row r="51748" spans="56:142" x14ac:dyDescent="0.2">
      <c r="BD51748" s="325"/>
      <c r="EL51748" s="325"/>
    </row>
    <row r="51749" spans="56:142" x14ac:dyDescent="0.2">
      <c r="BD51749" s="325"/>
      <c r="EL51749" s="325"/>
    </row>
    <row r="51750" spans="56:142" x14ac:dyDescent="0.2">
      <c r="BD51750" s="325"/>
      <c r="EL51750" s="325"/>
    </row>
    <row r="51751" spans="56:142" x14ac:dyDescent="0.2">
      <c r="BD51751" s="325"/>
      <c r="EL51751" s="325"/>
    </row>
    <row r="51752" spans="56:142" x14ac:dyDescent="0.2">
      <c r="BD51752" s="325"/>
      <c r="EL51752" s="325"/>
    </row>
    <row r="51753" spans="56:142" x14ac:dyDescent="0.2">
      <c r="BD51753" s="325"/>
      <c r="EL51753" s="325"/>
    </row>
    <row r="51754" spans="56:142" x14ac:dyDescent="0.2">
      <c r="BD51754" s="325"/>
      <c r="EL51754" s="325"/>
    </row>
    <row r="51755" spans="56:142" x14ac:dyDescent="0.2">
      <c r="BD51755" s="325"/>
      <c r="EL51755" s="325"/>
    </row>
    <row r="51756" spans="56:142" x14ac:dyDescent="0.2">
      <c r="BD51756" s="325"/>
      <c r="EL51756" s="325"/>
    </row>
    <row r="51757" spans="56:142" x14ac:dyDescent="0.2">
      <c r="BD51757" s="325"/>
      <c r="EL51757" s="325"/>
    </row>
    <row r="51758" spans="56:142" x14ac:dyDescent="0.2">
      <c r="BD51758" s="325"/>
      <c r="EL51758" s="325"/>
    </row>
    <row r="51759" spans="56:142" x14ac:dyDescent="0.2">
      <c r="BD51759" s="325"/>
      <c r="EL51759" s="325"/>
    </row>
    <row r="51760" spans="56:142" x14ac:dyDescent="0.2">
      <c r="BD51760" s="325"/>
      <c r="EL51760" s="325"/>
    </row>
    <row r="51761" spans="56:142" x14ac:dyDescent="0.2">
      <c r="BD51761" s="325"/>
      <c r="EL51761" s="325"/>
    </row>
    <row r="51762" spans="56:142" x14ac:dyDescent="0.2">
      <c r="BD51762" s="325"/>
      <c r="EL51762" s="325"/>
    </row>
    <row r="51763" spans="56:142" x14ac:dyDescent="0.2">
      <c r="BD51763" s="325"/>
      <c r="EL51763" s="325"/>
    </row>
    <row r="51764" spans="56:142" x14ac:dyDescent="0.2">
      <c r="BD51764" s="325"/>
      <c r="EL51764" s="325"/>
    </row>
    <row r="51765" spans="56:142" x14ac:dyDescent="0.2">
      <c r="BD51765" s="325"/>
      <c r="EL51765" s="325"/>
    </row>
    <row r="51766" spans="56:142" x14ac:dyDescent="0.2">
      <c r="BD51766" s="325"/>
      <c r="EL51766" s="325"/>
    </row>
    <row r="51767" spans="56:142" x14ac:dyDescent="0.2">
      <c r="BD51767" s="325"/>
      <c r="EL51767" s="325"/>
    </row>
    <row r="51768" spans="56:142" x14ac:dyDescent="0.2">
      <c r="BD51768" s="325"/>
      <c r="EL51768" s="325"/>
    </row>
    <row r="51769" spans="56:142" x14ac:dyDescent="0.2">
      <c r="BD51769" s="325"/>
      <c r="EL51769" s="325"/>
    </row>
    <row r="51770" spans="56:142" x14ac:dyDescent="0.2">
      <c r="BD51770" s="325"/>
      <c r="EL51770" s="325"/>
    </row>
    <row r="51771" spans="56:142" x14ac:dyDescent="0.2">
      <c r="BD51771" s="325"/>
      <c r="EL51771" s="325"/>
    </row>
    <row r="51772" spans="56:142" x14ac:dyDescent="0.2">
      <c r="BD51772" s="325"/>
      <c r="EL51772" s="325"/>
    </row>
    <row r="51773" spans="56:142" x14ac:dyDescent="0.2">
      <c r="BD51773" s="325"/>
      <c r="EL51773" s="325"/>
    </row>
    <row r="51774" spans="56:142" x14ac:dyDescent="0.2">
      <c r="BD51774" s="325"/>
      <c r="EL51774" s="325"/>
    </row>
    <row r="51775" spans="56:142" x14ac:dyDescent="0.2">
      <c r="BD51775" s="325"/>
      <c r="EL51775" s="325"/>
    </row>
    <row r="51776" spans="56:142" x14ac:dyDescent="0.2">
      <c r="BD51776" s="325"/>
      <c r="EL51776" s="325"/>
    </row>
    <row r="51777" spans="56:142" x14ac:dyDescent="0.2">
      <c r="BD51777" s="325"/>
      <c r="EL51777" s="325"/>
    </row>
    <row r="51778" spans="56:142" x14ac:dyDescent="0.2">
      <c r="BD51778" s="325"/>
      <c r="EL51778" s="325"/>
    </row>
    <row r="51779" spans="56:142" x14ac:dyDescent="0.2">
      <c r="BD51779" s="325"/>
      <c r="EL51779" s="325"/>
    </row>
    <row r="51780" spans="56:142" x14ac:dyDescent="0.2">
      <c r="BD51780" s="325"/>
      <c r="EL51780" s="325"/>
    </row>
    <row r="51781" spans="56:142" x14ac:dyDescent="0.2">
      <c r="BD51781" s="325"/>
      <c r="EL51781" s="325"/>
    </row>
    <row r="51782" spans="56:142" x14ac:dyDescent="0.2">
      <c r="BD51782" s="325"/>
      <c r="EL51782" s="325"/>
    </row>
    <row r="51783" spans="56:142" x14ac:dyDescent="0.2">
      <c r="BD51783" s="325"/>
      <c r="EL51783" s="325"/>
    </row>
    <row r="51784" spans="56:142" x14ac:dyDescent="0.2">
      <c r="BD51784" s="325"/>
      <c r="EL51784" s="325"/>
    </row>
    <row r="51785" spans="56:142" x14ac:dyDescent="0.2">
      <c r="BD51785" s="325"/>
      <c r="EL51785" s="325"/>
    </row>
    <row r="51786" spans="56:142" x14ac:dyDescent="0.2">
      <c r="BD51786" s="325"/>
      <c r="EL51786" s="325"/>
    </row>
    <row r="51787" spans="56:142" x14ac:dyDescent="0.2">
      <c r="BD51787" s="325"/>
      <c r="EL51787" s="325"/>
    </row>
    <row r="51788" spans="56:142" x14ac:dyDescent="0.2">
      <c r="BD51788" s="325"/>
      <c r="EL51788" s="325"/>
    </row>
    <row r="51789" spans="56:142" x14ac:dyDescent="0.2">
      <c r="BD51789" s="325"/>
      <c r="EL51789" s="325"/>
    </row>
    <row r="51790" spans="56:142" x14ac:dyDescent="0.2">
      <c r="BD51790" s="325"/>
      <c r="EL51790" s="325"/>
    </row>
    <row r="51791" spans="56:142" x14ac:dyDescent="0.2">
      <c r="BD51791" s="325"/>
      <c r="EL51791" s="325"/>
    </row>
    <row r="51792" spans="56:142" x14ac:dyDescent="0.2">
      <c r="BD51792" s="325"/>
      <c r="EL51792" s="325"/>
    </row>
    <row r="51793" spans="56:142" x14ac:dyDescent="0.2">
      <c r="BD51793" s="325"/>
      <c r="EL51793" s="325"/>
    </row>
    <row r="51794" spans="56:142" x14ac:dyDescent="0.2">
      <c r="BD51794" s="325"/>
      <c r="EL51794" s="325"/>
    </row>
    <row r="51795" spans="56:142" x14ac:dyDescent="0.2">
      <c r="BD51795" s="325"/>
      <c r="EL51795" s="325"/>
    </row>
    <row r="51796" spans="56:142" x14ac:dyDescent="0.2">
      <c r="BD51796" s="325"/>
      <c r="EL51796" s="325"/>
    </row>
    <row r="51797" spans="56:142" x14ac:dyDescent="0.2">
      <c r="BD51797" s="325"/>
      <c r="EL51797" s="325"/>
    </row>
    <row r="51798" spans="56:142" x14ac:dyDescent="0.2">
      <c r="BD51798" s="325"/>
      <c r="EL51798" s="325"/>
    </row>
    <row r="51799" spans="56:142" x14ac:dyDescent="0.2">
      <c r="BD51799" s="325"/>
      <c r="EL51799" s="325"/>
    </row>
    <row r="51800" spans="56:142" x14ac:dyDescent="0.2">
      <c r="BD51800" s="325"/>
      <c r="EL51800" s="325"/>
    </row>
    <row r="51801" spans="56:142" x14ac:dyDescent="0.2">
      <c r="BD51801" s="325"/>
      <c r="EL51801" s="325"/>
    </row>
    <row r="51802" spans="56:142" x14ac:dyDescent="0.2">
      <c r="BD51802" s="325"/>
      <c r="EL51802" s="325"/>
    </row>
    <row r="51803" spans="56:142" x14ac:dyDescent="0.2">
      <c r="BD51803" s="325"/>
      <c r="EL51803" s="325"/>
    </row>
    <row r="51804" spans="56:142" x14ac:dyDescent="0.2">
      <c r="BD51804" s="325"/>
      <c r="EL51804" s="325"/>
    </row>
    <row r="51805" spans="56:142" x14ac:dyDescent="0.2">
      <c r="BD51805" s="325"/>
      <c r="EL51805" s="325"/>
    </row>
    <row r="51806" spans="56:142" x14ac:dyDescent="0.2">
      <c r="BD51806" s="325"/>
      <c r="EL51806" s="325"/>
    </row>
    <row r="51807" spans="56:142" x14ac:dyDescent="0.2">
      <c r="BD51807" s="325"/>
      <c r="EL51807" s="325"/>
    </row>
    <row r="51808" spans="56:142" x14ac:dyDescent="0.2">
      <c r="BD51808" s="325"/>
      <c r="EL51808" s="325"/>
    </row>
    <row r="51809" spans="56:142" x14ac:dyDescent="0.2">
      <c r="BD51809" s="325"/>
      <c r="EL51809" s="325"/>
    </row>
    <row r="51810" spans="56:142" x14ac:dyDescent="0.2">
      <c r="BD51810" s="325"/>
      <c r="EL51810" s="325"/>
    </row>
    <row r="51811" spans="56:142" x14ac:dyDescent="0.2">
      <c r="BD51811" s="325"/>
      <c r="EL51811" s="325"/>
    </row>
    <row r="51812" spans="56:142" x14ac:dyDescent="0.2">
      <c r="BD51812" s="325"/>
      <c r="EL51812" s="325"/>
    </row>
    <row r="51813" spans="56:142" x14ac:dyDescent="0.2">
      <c r="BD51813" s="325"/>
      <c r="EL51813" s="325"/>
    </row>
    <row r="51814" spans="56:142" x14ac:dyDescent="0.2">
      <c r="BD51814" s="325"/>
      <c r="EL51814" s="325"/>
    </row>
    <row r="51815" spans="56:142" x14ac:dyDescent="0.2">
      <c r="BD51815" s="325"/>
      <c r="EL51815" s="325"/>
    </row>
    <row r="51816" spans="56:142" x14ac:dyDescent="0.2">
      <c r="BD51816" s="325"/>
      <c r="EL51816" s="325"/>
    </row>
    <row r="51817" spans="56:142" x14ac:dyDescent="0.2">
      <c r="BD51817" s="325"/>
      <c r="EL51817" s="325"/>
    </row>
    <row r="51818" spans="56:142" x14ac:dyDescent="0.2">
      <c r="BD51818" s="325"/>
      <c r="EL51818" s="325"/>
    </row>
    <row r="51819" spans="56:142" x14ac:dyDescent="0.2">
      <c r="BD51819" s="325"/>
      <c r="EL51819" s="325"/>
    </row>
    <row r="51820" spans="56:142" x14ac:dyDescent="0.2">
      <c r="BD51820" s="325"/>
      <c r="EL51820" s="325"/>
    </row>
    <row r="51821" spans="56:142" x14ac:dyDescent="0.2">
      <c r="BD51821" s="325"/>
      <c r="EL51821" s="325"/>
    </row>
    <row r="51822" spans="56:142" x14ac:dyDescent="0.2">
      <c r="BD51822" s="325"/>
      <c r="EL51822" s="325"/>
    </row>
    <row r="51823" spans="56:142" x14ac:dyDescent="0.2">
      <c r="BD51823" s="325"/>
      <c r="EL51823" s="325"/>
    </row>
    <row r="51824" spans="56:142" x14ac:dyDescent="0.2">
      <c r="BD51824" s="325"/>
      <c r="EL51824" s="325"/>
    </row>
    <row r="51825" spans="56:142" x14ac:dyDescent="0.2">
      <c r="BD51825" s="325"/>
      <c r="EL51825" s="325"/>
    </row>
    <row r="51826" spans="56:142" x14ac:dyDescent="0.2">
      <c r="BD51826" s="325"/>
      <c r="EL51826" s="325"/>
    </row>
    <row r="51827" spans="56:142" x14ac:dyDescent="0.2">
      <c r="BD51827" s="325"/>
      <c r="EL51827" s="325"/>
    </row>
    <row r="51828" spans="56:142" x14ac:dyDescent="0.2">
      <c r="BD51828" s="325"/>
      <c r="EL51828" s="325"/>
    </row>
    <row r="51829" spans="56:142" x14ac:dyDescent="0.2">
      <c r="BD51829" s="325"/>
      <c r="EL51829" s="325"/>
    </row>
    <row r="51830" spans="56:142" x14ac:dyDescent="0.2">
      <c r="BD51830" s="325"/>
      <c r="EL51830" s="325"/>
    </row>
    <row r="51831" spans="56:142" x14ac:dyDescent="0.2">
      <c r="BD51831" s="325"/>
      <c r="EL51831" s="325"/>
    </row>
    <row r="51832" spans="56:142" x14ac:dyDescent="0.2">
      <c r="BD51832" s="325"/>
      <c r="EL51832" s="325"/>
    </row>
    <row r="51833" spans="56:142" x14ac:dyDescent="0.2">
      <c r="BD51833" s="325"/>
      <c r="EL51833" s="325"/>
    </row>
    <row r="51834" spans="56:142" x14ac:dyDescent="0.2">
      <c r="BD51834" s="325"/>
      <c r="EL51834" s="325"/>
    </row>
    <row r="51835" spans="56:142" x14ac:dyDescent="0.2">
      <c r="BD51835" s="325"/>
      <c r="EL51835" s="325"/>
    </row>
    <row r="51836" spans="56:142" x14ac:dyDescent="0.2">
      <c r="BD51836" s="325"/>
      <c r="EL51836" s="325"/>
    </row>
    <row r="51837" spans="56:142" x14ac:dyDescent="0.2">
      <c r="BD51837" s="325"/>
      <c r="EL51837" s="325"/>
    </row>
    <row r="51838" spans="56:142" x14ac:dyDescent="0.2">
      <c r="BD51838" s="325"/>
      <c r="EL51838" s="325"/>
    </row>
    <row r="51839" spans="56:142" x14ac:dyDescent="0.2">
      <c r="BD51839" s="325"/>
      <c r="EL51839" s="325"/>
    </row>
    <row r="51840" spans="56:142" x14ac:dyDescent="0.2">
      <c r="BD51840" s="325"/>
      <c r="EL51840" s="325"/>
    </row>
    <row r="51841" spans="56:142" x14ac:dyDescent="0.2">
      <c r="BD51841" s="325"/>
      <c r="EL51841" s="325"/>
    </row>
    <row r="51842" spans="56:142" x14ac:dyDescent="0.2">
      <c r="BD51842" s="325"/>
      <c r="EL51842" s="325"/>
    </row>
    <row r="51843" spans="56:142" x14ac:dyDescent="0.2">
      <c r="BD51843" s="325"/>
      <c r="EL51843" s="325"/>
    </row>
    <row r="51844" spans="56:142" x14ac:dyDescent="0.2">
      <c r="BD51844" s="325"/>
      <c r="EL51844" s="325"/>
    </row>
    <row r="51845" spans="56:142" x14ac:dyDescent="0.2">
      <c r="BD51845" s="325"/>
      <c r="EL51845" s="325"/>
    </row>
    <row r="51846" spans="56:142" x14ac:dyDescent="0.2">
      <c r="BD51846" s="325"/>
      <c r="EL51846" s="325"/>
    </row>
    <row r="51847" spans="56:142" x14ac:dyDescent="0.2">
      <c r="BD51847" s="325"/>
      <c r="EL51847" s="325"/>
    </row>
    <row r="51848" spans="56:142" x14ac:dyDescent="0.2">
      <c r="BD51848" s="325"/>
      <c r="EL51848" s="325"/>
    </row>
    <row r="51849" spans="56:142" x14ac:dyDescent="0.2">
      <c r="BD51849" s="325"/>
      <c r="EL51849" s="325"/>
    </row>
    <row r="51850" spans="56:142" x14ac:dyDescent="0.2">
      <c r="BD51850" s="325"/>
      <c r="EL51850" s="325"/>
    </row>
    <row r="51851" spans="56:142" x14ac:dyDescent="0.2">
      <c r="BD51851" s="325"/>
      <c r="EL51851" s="325"/>
    </row>
    <row r="51852" spans="56:142" x14ac:dyDescent="0.2">
      <c r="BD51852" s="325"/>
      <c r="EL51852" s="325"/>
    </row>
    <row r="51853" spans="56:142" x14ac:dyDescent="0.2">
      <c r="BD51853" s="325"/>
      <c r="EL51853" s="325"/>
    </row>
    <row r="51854" spans="56:142" x14ac:dyDescent="0.2">
      <c r="BD51854" s="325"/>
      <c r="EL51854" s="325"/>
    </row>
    <row r="51855" spans="56:142" x14ac:dyDescent="0.2">
      <c r="BD51855" s="325"/>
      <c r="EL51855" s="325"/>
    </row>
    <row r="51856" spans="56:142" x14ac:dyDescent="0.2">
      <c r="BD51856" s="325"/>
      <c r="EL51856" s="325"/>
    </row>
    <row r="51857" spans="56:142" x14ac:dyDescent="0.2">
      <c r="BD51857" s="325"/>
      <c r="EL51857" s="325"/>
    </row>
    <row r="51858" spans="56:142" x14ac:dyDescent="0.2">
      <c r="BD51858" s="325"/>
      <c r="EL51858" s="325"/>
    </row>
    <row r="51859" spans="56:142" x14ac:dyDescent="0.2">
      <c r="BD51859" s="325"/>
      <c r="EL51859" s="325"/>
    </row>
    <row r="51860" spans="56:142" x14ac:dyDescent="0.2">
      <c r="BD51860" s="325"/>
      <c r="EL51860" s="325"/>
    </row>
    <row r="51861" spans="56:142" x14ac:dyDescent="0.2">
      <c r="BD51861" s="325"/>
      <c r="EL51861" s="325"/>
    </row>
    <row r="51862" spans="56:142" x14ac:dyDescent="0.2">
      <c r="BD51862" s="325"/>
      <c r="EL51862" s="325"/>
    </row>
    <row r="51863" spans="56:142" x14ac:dyDescent="0.2">
      <c r="BD51863" s="325"/>
      <c r="EL51863" s="325"/>
    </row>
    <row r="51864" spans="56:142" x14ac:dyDescent="0.2">
      <c r="BD51864" s="325"/>
      <c r="EL51864" s="325"/>
    </row>
    <row r="51865" spans="56:142" x14ac:dyDescent="0.2">
      <c r="BD51865" s="325"/>
      <c r="EL51865" s="325"/>
    </row>
    <row r="51866" spans="56:142" x14ac:dyDescent="0.2">
      <c r="BD51866" s="325"/>
      <c r="EL51866" s="325"/>
    </row>
    <row r="51867" spans="56:142" x14ac:dyDescent="0.2">
      <c r="BD51867" s="325"/>
      <c r="EL51867" s="325"/>
    </row>
    <row r="51868" spans="56:142" x14ac:dyDescent="0.2">
      <c r="BD51868" s="325"/>
      <c r="EL51868" s="325"/>
    </row>
    <row r="51869" spans="56:142" x14ac:dyDescent="0.2">
      <c r="BD51869" s="325"/>
      <c r="EL51869" s="325"/>
    </row>
    <row r="51870" spans="56:142" x14ac:dyDescent="0.2">
      <c r="BD51870" s="325"/>
      <c r="EL51870" s="325"/>
    </row>
    <row r="51871" spans="56:142" x14ac:dyDescent="0.2">
      <c r="BD51871" s="325"/>
      <c r="EL51871" s="325"/>
    </row>
    <row r="51872" spans="56:142" x14ac:dyDescent="0.2">
      <c r="BD51872" s="325"/>
      <c r="EL51872" s="325"/>
    </row>
    <row r="51873" spans="56:142" x14ac:dyDescent="0.2">
      <c r="BD51873" s="325"/>
      <c r="EL51873" s="325"/>
    </row>
    <row r="51874" spans="56:142" x14ac:dyDescent="0.2">
      <c r="BD51874" s="325"/>
      <c r="EL51874" s="325"/>
    </row>
    <row r="51875" spans="56:142" x14ac:dyDescent="0.2">
      <c r="BD51875" s="325"/>
      <c r="EL51875" s="325"/>
    </row>
    <row r="51876" spans="56:142" x14ac:dyDescent="0.2">
      <c r="BD51876" s="325"/>
      <c r="EL51876" s="325"/>
    </row>
    <row r="51877" spans="56:142" x14ac:dyDescent="0.2">
      <c r="BD51877" s="325"/>
      <c r="EL51877" s="325"/>
    </row>
    <row r="51878" spans="56:142" x14ac:dyDescent="0.2">
      <c r="BD51878" s="325"/>
      <c r="EL51878" s="325"/>
    </row>
    <row r="51879" spans="56:142" x14ac:dyDescent="0.2">
      <c r="BD51879" s="325"/>
      <c r="EL51879" s="325"/>
    </row>
    <row r="51880" spans="56:142" x14ac:dyDescent="0.2">
      <c r="BD51880" s="325"/>
      <c r="EL51880" s="325"/>
    </row>
    <row r="51881" spans="56:142" x14ac:dyDescent="0.2">
      <c r="BD51881" s="325"/>
      <c r="EL51881" s="325"/>
    </row>
    <row r="51882" spans="56:142" x14ac:dyDescent="0.2">
      <c r="BD51882" s="325"/>
      <c r="EL51882" s="325"/>
    </row>
    <row r="51883" spans="56:142" x14ac:dyDescent="0.2">
      <c r="BD51883" s="325"/>
      <c r="EL51883" s="325"/>
    </row>
    <row r="51884" spans="56:142" x14ac:dyDescent="0.2">
      <c r="BD51884" s="325"/>
      <c r="EL51884" s="325"/>
    </row>
    <row r="51885" spans="56:142" x14ac:dyDescent="0.2">
      <c r="BD51885" s="325"/>
      <c r="EL51885" s="325"/>
    </row>
    <row r="51886" spans="56:142" x14ac:dyDescent="0.2">
      <c r="BD51886" s="325"/>
      <c r="EL51886" s="325"/>
    </row>
    <row r="51887" spans="56:142" x14ac:dyDescent="0.2">
      <c r="BD51887" s="325"/>
      <c r="EL51887" s="325"/>
    </row>
    <row r="51888" spans="56:142" x14ac:dyDescent="0.2">
      <c r="BD51888" s="325"/>
      <c r="EL51888" s="325"/>
    </row>
    <row r="51889" spans="56:142" x14ac:dyDescent="0.2">
      <c r="BD51889" s="325"/>
      <c r="EL51889" s="325"/>
    </row>
    <row r="51890" spans="56:142" x14ac:dyDescent="0.2">
      <c r="BD51890" s="325"/>
      <c r="EL51890" s="325"/>
    </row>
    <row r="51891" spans="56:142" x14ac:dyDescent="0.2">
      <c r="BD51891" s="325"/>
      <c r="EL51891" s="325"/>
    </row>
    <row r="51892" spans="56:142" x14ac:dyDescent="0.2">
      <c r="BD51892" s="325"/>
      <c r="EL51892" s="325"/>
    </row>
    <row r="51893" spans="56:142" x14ac:dyDescent="0.2">
      <c r="BD51893" s="325"/>
      <c r="EL51893" s="325"/>
    </row>
    <row r="51894" spans="56:142" x14ac:dyDescent="0.2">
      <c r="BD51894" s="325"/>
      <c r="EL51894" s="325"/>
    </row>
    <row r="51895" spans="56:142" x14ac:dyDescent="0.2">
      <c r="BD51895" s="325"/>
      <c r="EL51895" s="325"/>
    </row>
    <row r="51896" spans="56:142" x14ac:dyDescent="0.2">
      <c r="BD51896" s="325"/>
      <c r="EL51896" s="325"/>
    </row>
    <row r="51897" spans="56:142" x14ac:dyDescent="0.2">
      <c r="BD51897" s="325"/>
      <c r="EL51897" s="325"/>
    </row>
    <row r="51898" spans="56:142" x14ac:dyDescent="0.2">
      <c r="BD51898" s="325"/>
      <c r="EL51898" s="325"/>
    </row>
    <row r="51899" spans="56:142" x14ac:dyDescent="0.2">
      <c r="BD51899" s="325"/>
      <c r="EL51899" s="325"/>
    </row>
    <row r="51900" spans="56:142" x14ac:dyDescent="0.2">
      <c r="BD51900" s="325"/>
      <c r="EL51900" s="325"/>
    </row>
    <row r="51901" spans="56:142" x14ac:dyDescent="0.2">
      <c r="BD51901" s="325"/>
      <c r="EL51901" s="325"/>
    </row>
    <row r="51902" spans="56:142" x14ac:dyDescent="0.2">
      <c r="BD51902" s="325"/>
      <c r="EL51902" s="325"/>
    </row>
    <row r="51903" spans="56:142" x14ac:dyDescent="0.2">
      <c r="BD51903" s="325"/>
      <c r="EL51903" s="325"/>
    </row>
    <row r="51904" spans="56:142" x14ac:dyDescent="0.2">
      <c r="BD51904" s="325"/>
      <c r="EL51904" s="325"/>
    </row>
    <row r="51905" spans="56:142" x14ac:dyDescent="0.2">
      <c r="BD51905" s="325"/>
      <c r="EL51905" s="325"/>
    </row>
    <row r="51906" spans="56:142" x14ac:dyDescent="0.2">
      <c r="BD51906" s="325"/>
      <c r="EL51906" s="325"/>
    </row>
    <row r="51907" spans="56:142" x14ac:dyDescent="0.2">
      <c r="BD51907" s="325"/>
      <c r="EL51907" s="325"/>
    </row>
    <row r="51908" spans="56:142" x14ac:dyDescent="0.2">
      <c r="BD51908" s="325"/>
      <c r="EL51908" s="325"/>
    </row>
    <row r="51909" spans="56:142" x14ac:dyDescent="0.2">
      <c r="BD51909" s="325"/>
      <c r="EL51909" s="325"/>
    </row>
    <row r="51910" spans="56:142" x14ac:dyDescent="0.2">
      <c r="BD51910" s="325"/>
      <c r="EL51910" s="325"/>
    </row>
    <row r="51911" spans="56:142" x14ac:dyDescent="0.2">
      <c r="BD51911" s="325"/>
      <c r="EL51911" s="325"/>
    </row>
    <row r="51912" spans="56:142" x14ac:dyDescent="0.2">
      <c r="BD51912" s="325"/>
      <c r="EL51912" s="325"/>
    </row>
    <row r="51913" spans="56:142" x14ac:dyDescent="0.2">
      <c r="BD51913" s="325"/>
      <c r="EL51913" s="325"/>
    </row>
    <row r="51914" spans="56:142" x14ac:dyDescent="0.2">
      <c r="BD51914" s="325"/>
      <c r="EL51914" s="325"/>
    </row>
    <row r="51915" spans="56:142" x14ac:dyDescent="0.2">
      <c r="BD51915" s="325"/>
      <c r="EL51915" s="325"/>
    </row>
    <row r="51916" spans="56:142" x14ac:dyDescent="0.2">
      <c r="BD51916" s="325"/>
      <c r="EL51916" s="325"/>
    </row>
    <row r="51917" spans="56:142" x14ac:dyDescent="0.2">
      <c r="BD51917" s="325"/>
      <c r="EL51917" s="325"/>
    </row>
    <row r="51918" spans="56:142" x14ac:dyDescent="0.2">
      <c r="BD51918" s="325"/>
      <c r="EL51918" s="325"/>
    </row>
    <row r="51919" spans="56:142" x14ac:dyDescent="0.2">
      <c r="BD51919" s="325"/>
      <c r="EL51919" s="325"/>
    </row>
    <row r="51920" spans="56:142" x14ac:dyDescent="0.2">
      <c r="BD51920" s="325"/>
      <c r="EL51920" s="325"/>
    </row>
    <row r="51921" spans="56:142" x14ac:dyDescent="0.2">
      <c r="BD51921" s="325"/>
      <c r="EL51921" s="325"/>
    </row>
    <row r="51922" spans="56:142" x14ac:dyDescent="0.2">
      <c r="BD51922" s="325"/>
      <c r="EL51922" s="325"/>
    </row>
    <row r="51923" spans="56:142" x14ac:dyDescent="0.2">
      <c r="BD51923" s="325"/>
      <c r="EL51923" s="325"/>
    </row>
    <row r="51924" spans="56:142" x14ac:dyDescent="0.2">
      <c r="BD51924" s="325"/>
      <c r="EL51924" s="325"/>
    </row>
    <row r="51925" spans="56:142" x14ac:dyDescent="0.2">
      <c r="BD51925" s="325"/>
      <c r="EL51925" s="325"/>
    </row>
    <row r="51926" spans="56:142" x14ac:dyDescent="0.2">
      <c r="BD51926" s="325"/>
      <c r="EL51926" s="325"/>
    </row>
    <row r="51927" spans="56:142" x14ac:dyDescent="0.2">
      <c r="BD51927" s="325"/>
      <c r="EL51927" s="325"/>
    </row>
    <row r="51928" spans="56:142" x14ac:dyDescent="0.2">
      <c r="BD51928" s="325"/>
      <c r="EL51928" s="325"/>
    </row>
    <row r="51929" spans="56:142" x14ac:dyDescent="0.2">
      <c r="BD51929" s="325"/>
      <c r="EL51929" s="325"/>
    </row>
    <row r="51930" spans="56:142" x14ac:dyDescent="0.2">
      <c r="BD51930" s="325"/>
      <c r="EL51930" s="325"/>
    </row>
    <row r="51931" spans="56:142" x14ac:dyDescent="0.2">
      <c r="BD51931" s="325"/>
      <c r="EL51931" s="325"/>
    </row>
    <row r="51932" spans="56:142" x14ac:dyDescent="0.2">
      <c r="BD51932" s="325"/>
      <c r="EL51932" s="325"/>
    </row>
    <row r="51933" spans="56:142" x14ac:dyDescent="0.2">
      <c r="BD51933" s="325"/>
      <c r="EL51933" s="325"/>
    </row>
    <row r="51934" spans="56:142" x14ac:dyDescent="0.2">
      <c r="BD51934" s="325"/>
      <c r="EL51934" s="325"/>
    </row>
    <row r="51935" spans="56:142" x14ac:dyDescent="0.2">
      <c r="BD51935" s="325"/>
      <c r="EL51935" s="325"/>
    </row>
    <row r="51936" spans="56:142" x14ac:dyDescent="0.2">
      <c r="BD51936" s="325"/>
      <c r="EL51936" s="325"/>
    </row>
    <row r="51937" spans="56:142" x14ac:dyDescent="0.2">
      <c r="BD51937" s="325"/>
      <c r="EL51937" s="325"/>
    </row>
    <row r="51938" spans="56:142" x14ac:dyDescent="0.2">
      <c r="BD51938" s="325"/>
      <c r="EL51938" s="325"/>
    </row>
    <row r="51939" spans="56:142" x14ac:dyDescent="0.2">
      <c r="BD51939" s="325"/>
      <c r="EL51939" s="325"/>
    </row>
    <row r="51940" spans="56:142" x14ac:dyDescent="0.2">
      <c r="BD51940" s="325"/>
      <c r="EL51940" s="325"/>
    </row>
    <row r="51941" spans="56:142" x14ac:dyDescent="0.2">
      <c r="BD51941" s="325"/>
      <c r="EL51941" s="325"/>
    </row>
    <row r="51942" spans="56:142" x14ac:dyDescent="0.2">
      <c r="BD51942" s="325"/>
      <c r="EL51942" s="325"/>
    </row>
    <row r="51943" spans="56:142" x14ac:dyDescent="0.2">
      <c r="BD51943" s="325"/>
      <c r="EL51943" s="325"/>
    </row>
    <row r="51944" spans="56:142" x14ac:dyDescent="0.2">
      <c r="BD51944" s="325"/>
      <c r="EL51944" s="325"/>
    </row>
    <row r="51945" spans="56:142" x14ac:dyDescent="0.2">
      <c r="BD51945" s="325"/>
      <c r="EL51945" s="325"/>
    </row>
    <row r="51946" spans="56:142" x14ac:dyDescent="0.2">
      <c r="BD51946" s="325"/>
      <c r="EL51946" s="325"/>
    </row>
    <row r="51947" spans="56:142" x14ac:dyDescent="0.2">
      <c r="BD51947" s="325"/>
      <c r="EL51947" s="325"/>
    </row>
    <row r="51948" spans="56:142" x14ac:dyDescent="0.2">
      <c r="BD51948" s="325"/>
      <c r="EL51948" s="325"/>
    </row>
    <row r="51949" spans="56:142" x14ac:dyDescent="0.2">
      <c r="BD51949" s="325"/>
      <c r="EL51949" s="325"/>
    </row>
    <row r="51950" spans="56:142" x14ac:dyDescent="0.2">
      <c r="BD51950" s="325"/>
      <c r="EL51950" s="325"/>
    </row>
    <row r="51951" spans="56:142" x14ac:dyDescent="0.2">
      <c r="BD51951" s="325"/>
      <c r="EL51951" s="325"/>
    </row>
    <row r="51952" spans="56:142" x14ac:dyDescent="0.2">
      <c r="BD51952" s="325"/>
      <c r="EL51952" s="325"/>
    </row>
    <row r="51953" spans="56:142" x14ac:dyDescent="0.2">
      <c r="BD51953" s="325"/>
      <c r="EL51953" s="325"/>
    </row>
    <row r="51954" spans="56:142" x14ac:dyDescent="0.2">
      <c r="BD51954" s="325"/>
      <c r="EL51954" s="325"/>
    </row>
    <row r="51955" spans="56:142" x14ac:dyDescent="0.2">
      <c r="BD51955" s="325"/>
      <c r="EL51955" s="325"/>
    </row>
    <row r="51956" spans="56:142" x14ac:dyDescent="0.2">
      <c r="BD51956" s="325"/>
      <c r="EL51956" s="325"/>
    </row>
    <row r="51957" spans="56:142" x14ac:dyDescent="0.2">
      <c r="BD51957" s="325"/>
      <c r="EL51957" s="325"/>
    </row>
    <row r="51958" spans="56:142" x14ac:dyDescent="0.2">
      <c r="BD51958" s="325"/>
      <c r="EL51958" s="325"/>
    </row>
    <row r="51959" spans="56:142" x14ac:dyDescent="0.2">
      <c r="BD51959" s="325"/>
      <c r="EL51959" s="325"/>
    </row>
    <row r="51960" spans="56:142" x14ac:dyDescent="0.2">
      <c r="BD51960" s="325"/>
      <c r="EL51960" s="325"/>
    </row>
    <row r="51961" spans="56:142" x14ac:dyDescent="0.2">
      <c r="BD51961" s="325"/>
      <c r="EL51961" s="325"/>
    </row>
    <row r="51962" spans="56:142" x14ac:dyDescent="0.2">
      <c r="BD51962" s="325"/>
      <c r="EL51962" s="325"/>
    </row>
    <row r="51963" spans="56:142" x14ac:dyDescent="0.2">
      <c r="BD51963" s="325"/>
      <c r="EL51963" s="325"/>
    </row>
    <row r="51964" spans="56:142" x14ac:dyDescent="0.2">
      <c r="BD51964" s="325"/>
      <c r="EL51964" s="325"/>
    </row>
    <row r="51965" spans="56:142" x14ac:dyDescent="0.2">
      <c r="BD51965" s="325"/>
      <c r="EL51965" s="325"/>
    </row>
    <row r="51966" spans="56:142" x14ac:dyDescent="0.2">
      <c r="BD51966" s="325"/>
      <c r="EL51966" s="325"/>
    </row>
    <row r="51967" spans="56:142" x14ac:dyDescent="0.2">
      <c r="BD51967" s="325"/>
      <c r="EL51967" s="325"/>
    </row>
    <row r="51968" spans="56:142" x14ac:dyDescent="0.2">
      <c r="BD51968" s="325"/>
      <c r="EL51968" s="325"/>
    </row>
    <row r="51969" spans="56:142" x14ac:dyDescent="0.2">
      <c r="BD51969" s="325"/>
      <c r="EL51969" s="325"/>
    </row>
    <row r="51970" spans="56:142" x14ac:dyDescent="0.2">
      <c r="BD51970" s="325"/>
      <c r="EL51970" s="325"/>
    </row>
    <row r="51971" spans="56:142" x14ac:dyDescent="0.2">
      <c r="BD51971" s="325"/>
      <c r="EL51971" s="325"/>
    </row>
    <row r="51972" spans="56:142" x14ac:dyDescent="0.2">
      <c r="BD51972" s="325"/>
      <c r="EL51972" s="325"/>
    </row>
    <row r="51973" spans="56:142" x14ac:dyDescent="0.2">
      <c r="BD51973" s="325"/>
      <c r="EL51973" s="325"/>
    </row>
    <row r="51974" spans="56:142" x14ac:dyDescent="0.2">
      <c r="BD51974" s="325"/>
      <c r="EL51974" s="325"/>
    </row>
    <row r="51975" spans="56:142" x14ac:dyDescent="0.2">
      <c r="BD51975" s="325"/>
      <c r="EL51975" s="325"/>
    </row>
    <row r="51976" spans="56:142" x14ac:dyDescent="0.2">
      <c r="BD51976" s="325"/>
      <c r="EL51976" s="325"/>
    </row>
    <row r="51977" spans="56:142" x14ac:dyDescent="0.2">
      <c r="BD51977" s="325"/>
      <c r="EL51977" s="325"/>
    </row>
    <row r="51978" spans="56:142" x14ac:dyDescent="0.2">
      <c r="BD51978" s="325"/>
      <c r="EL51978" s="325"/>
    </row>
    <row r="51979" spans="56:142" x14ac:dyDescent="0.2">
      <c r="BD51979" s="325"/>
      <c r="EL51979" s="325"/>
    </row>
    <row r="51980" spans="56:142" x14ac:dyDescent="0.2">
      <c r="BD51980" s="325"/>
      <c r="EL51980" s="325"/>
    </row>
    <row r="51981" spans="56:142" x14ac:dyDescent="0.2">
      <c r="BD51981" s="325"/>
      <c r="EL51981" s="325"/>
    </row>
    <row r="51982" spans="56:142" x14ac:dyDescent="0.2">
      <c r="BD51982" s="325"/>
      <c r="EL51982" s="325"/>
    </row>
    <row r="51983" spans="56:142" x14ac:dyDescent="0.2">
      <c r="BD51983" s="325"/>
      <c r="EL51983" s="325"/>
    </row>
    <row r="51984" spans="56:142" x14ac:dyDescent="0.2">
      <c r="BD51984" s="325"/>
      <c r="EL51984" s="325"/>
    </row>
    <row r="51985" spans="56:142" x14ac:dyDescent="0.2">
      <c r="BD51985" s="325"/>
      <c r="EL51985" s="325"/>
    </row>
    <row r="51986" spans="56:142" x14ac:dyDescent="0.2">
      <c r="BD51986" s="325"/>
      <c r="EL51986" s="325"/>
    </row>
    <row r="51987" spans="56:142" x14ac:dyDescent="0.2">
      <c r="BD51987" s="325"/>
      <c r="EL51987" s="325"/>
    </row>
    <row r="51988" spans="56:142" x14ac:dyDescent="0.2">
      <c r="BD51988" s="325"/>
      <c r="EL51988" s="325"/>
    </row>
    <row r="51989" spans="56:142" x14ac:dyDescent="0.2">
      <c r="BD51989" s="325"/>
      <c r="EL51989" s="325"/>
    </row>
    <row r="51990" spans="56:142" x14ac:dyDescent="0.2">
      <c r="BD51990" s="325"/>
      <c r="EL51990" s="325"/>
    </row>
    <row r="51991" spans="56:142" x14ac:dyDescent="0.2">
      <c r="BD51991" s="325"/>
      <c r="EL51991" s="325"/>
    </row>
    <row r="51992" spans="56:142" x14ac:dyDescent="0.2">
      <c r="BD51992" s="325"/>
      <c r="EL51992" s="325"/>
    </row>
    <row r="51993" spans="56:142" x14ac:dyDescent="0.2">
      <c r="BD51993" s="325"/>
      <c r="EL51993" s="325"/>
    </row>
    <row r="51994" spans="56:142" x14ac:dyDescent="0.2">
      <c r="BD51994" s="325"/>
      <c r="EL51994" s="325"/>
    </row>
    <row r="51995" spans="56:142" x14ac:dyDescent="0.2">
      <c r="BD51995" s="325"/>
      <c r="EL51995" s="325"/>
    </row>
    <row r="51996" spans="56:142" x14ac:dyDescent="0.2">
      <c r="BD51996" s="325"/>
      <c r="EL51996" s="325"/>
    </row>
    <row r="51997" spans="56:142" x14ac:dyDescent="0.2">
      <c r="BD51997" s="325"/>
      <c r="EL51997" s="325"/>
    </row>
    <row r="51998" spans="56:142" x14ac:dyDescent="0.2">
      <c r="BD51998" s="325"/>
      <c r="EL51998" s="325"/>
    </row>
    <row r="51999" spans="56:142" x14ac:dyDescent="0.2">
      <c r="BD51999" s="325"/>
      <c r="EL51999" s="325"/>
    </row>
    <row r="52000" spans="56:142" x14ac:dyDescent="0.2">
      <c r="BD52000" s="325"/>
      <c r="EL52000" s="325"/>
    </row>
    <row r="52001" spans="56:142" x14ac:dyDescent="0.2">
      <c r="BD52001" s="325"/>
      <c r="EL52001" s="325"/>
    </row>
    <row r="52002" spans="56:142" x14ac:dyDescent="0.2">
      <c r="BD52002" s="325"/>
      <c r="EL52002" s="325"/>
    </row>
    <row r="52003" spans="56:142" x14ac:dyDescent="0.2">
      <c r="BD52003" s="325"/>
      <c r="EL52003" s="325"/>
    </row>
    <row r="52004" spans="56:142" x14ac:dyDescent="0.2">
      <c r="BD52004" s="325"/>
      <c r="EL52004" s="325"/>
    </row>
    <row r="52005" spans="56:142" x14ac:dyDescent="0.2">
      <c r="BD52005" s="325"/>
      <c r="EL52005" s="325"/>
    </row>
    <row r="52006" spans="56:142" x14ac:dyDescent="0.2">
      <c r="BD52006" s="325"/>
      <c r="EL52006" s="325"/>
    </row>
    <row r="52007" spans="56:142" x14ac:dyDescent="0.2">
      <c r="BD52007" s="325"/>
      <c r="EL52007" s="325"/>
    </row>
    <row r="52008" spans="56:142" x14ac:dyDescent="0.2">
      <c r="BD52008" s="325"/>
      <c r="EL52008" s="325"/>
    </row>
    <row r="52009" spans="56:142" x14ac:dyDescent="0.2">
      <c r="BD52009" s="325"/>
      <c r="EL52009" s="325"/>
    </row>
    <row r="52010" spans="56:142" x14ac:dyDescent="0.2">
      <c r="BD52010" s="325"/>
      <c r="EL52010" s="325"/>
    </row>
    <row r="52011" spans="56:142" x14ac:dyDescent="0.2">
      <c r="BD52011" s="325"/>
      <c r="EL52011" s="325"/>
    </row>
    <row r="52012" spans="56:142" x14ac:dyDescent="0.2">
      <c r="BD52012" s="325"/>
      <c r="EL52012" s="325"/>
    </row>
    <row r="52013" spans="56:142" x14ac:dyDescent="0.2">
      <c r="BD52013" s="325"/>
      <c r="EL52013" s="325"/>
    </row>
    <row r="52014" spans="56:142" x14ac:dyDescent="0.2">
      <c r="BD52014" s="325"/>
      <c r="EL52014" s="325"/>
    </row>
    <row r="52015" spans="56:142" x14ac:dyDescent="0.2">
      <c r="BD52015" s="325"/>
      <c r="EL52015" s="325"/>
    </row>
    <row r="52016" spans="56:142" x14ac:dyDescent="0.2">
      <c r="BD52016" s="325"/>
      <c r="EL52016" s="325"/>
    </row>
    <row r="52017" spans="56:142" x14ac:dyDescent="0.2">
      <c r="BD52017" s="325"/>
      <c r="EL52017" s="325"/>
    </row>
    <row r="52018" spans="56:142" x14ac:dyDescent="0.2">
      <c r="BD52018" s="325"/>
      <c r="EL52018" s="325"/>
    </row>
    <row r="52019" spans="56:142" x14ac:dyDescent="0.2">
      <c r="BD52019" s="325"/>
      <c r="EL52019" s="325"/>
    </row>
    <row r="52020" spans="56:142" x14ac:dyDescent="0.2">
      <c r="BD52020" s="325"/>
      <c r="EL52020" s="325"/>
    </row>
    <row r="52021" spans="56:142" x14ac:dyDescent="0.2">
      <c r="BD52021" s="325"/>
      <c r="EL52021" s="325"/>
    </row>
    <row r="52022" spans="56:142" x14ac:dyDescent="0.2">
      <c r="BD52022" s="325"/>
      <c r="EL52022" s="325"/>
    </row>
    <row r="52023" spans="56:142" x14ac:dyDescent="0.2">
      <c r="BD52023" s="325"/>
      <c r="EL52023" s="325"/>
    </row>
    <row r="52024" spans="56:142" x14ac:dyDescent="0.2">
      <c r="BD52024" s="325"/>
      <c r="EL52024" s="325"/>
    </row>
    <row r="52025" spans="56:142" x14ac:dyDescent="0.2">
      <c r="BD52025" s="325"/>
      <c r="EL52025" s="325"/>
    </row>
    <row r="52026" spans="56:142" x14ac:dyDescent="0.2">
      <c r="BD52026" s="325"/>
      <c r="EL52026" s="325"/>
    </row>
    <row r="52027" spans="56:142" x14ac:dyDescent="0.2">
      <c r="BD52027" s="325"/>
      <c r="EL52027" s="325"/>
    </row>
    <row r="52028" spans="56:142" x14ac:dyDescent="0.2">
      <c r="BD52028" s="325"/>
      <c r="EL52028" s="325"/>
    </row>
    <row r="52029" spans="56:142" x14ac:dyDescent="0.2">
      <c r="BD52029" s="325"/>
      <c r="EL52029" s="325"/>
    </row>
    <row r="52030" spans="56:142" x14ac:dyDescent="0.2">
      <c r="BD52030" s="325"/>
      <c r="EL52030" s="325"/>
    </row>
    <row r="52031" spans="56:142" x14ac:dyDescent="0.2">
      <c r="BD52031" s="325"/>
      <c r="EL52031" s="325"/>
    </row>
    <row r="52032" spans="56:142" x14ac:dyDescent="0.2">
      <c r="BD52032" s="325"/>
      <c r="EL52032" s="325"/>
    </row>
    <row r="52033" spans="56:142" x14ac:dyDescent="0.2">
      <c r="BD52033" s="325"/>
      <c r="EL52033" s="325"/>
    </row>
    <row r="52034" spans="56:142" x14ac:dyDescent="0.2">
      <c r="BD52034" s="325"/>
      <c r="EL52034" s="325"/>
    </row>
    <row r="52035" spans="56:142" x14ac:dyDescent="0.2">
      <c r="BD52035" s="325"/>
      <c r="EL52035" s="325"/>
    </row>
    <row r="52036" spans="56:142" x14ac:dyDescent="0.2">
      <c r="BD52036" s="325"/>
      <c r="EL52036" s="325"/>
    </row>
    <row r="52037" spans="56:142" x14ac:dyDescent="0.2">
      <c r="BD52037" s="325"/>
      <c r="EL52037" s="325"/>
    </row>
    <row r="52038" spans="56:142" x14ac:dyDescent="0.2">
      <c r="BD52038" s="325"/>
      <c r="EL52038" s="325"/>
    </row>
    <row r="52039" spans="56:142" x14ac:dyDescent="0.2">
      <c r="BD52039" s="325"/>
      <c r="EL52039" s="325"/>
    </row>
    <row r="52040" spans="56:142" x14ac:dyDescent="0.2">
      <c r="BD52040" s="325"/>
      <c r="EL52040" s="325"/>
    </row>
    <row r="52041" spans="56:142" x14ac:dyDescent="0.2">
      <c r="BD52041" s="325"/>
      <c r="EL52041" s="325"/>
    </row>
    <row r="52042" spans="56:142" x14ac:dyDescent="0.2">
      <c r="BD52042" s="325"/>
      <c r="EL52042" s="325"/>
    </row>
    <row r="52043" spans="56:142" x14ac:dyDescent="0.2">
      <c r="BD52043" s="325"/>
      <c r="EL52043" s="325"/>
    </row>
    <row r="52044" spans="56:142" x14ac:dyDescent="0.2">
      <c r="BD52044" s="325"/>
      <c r="EL52044" s="325"/>
    </row>
    <row r="52045" spans="56:142" x14ac:dyDescent="0.2">
      <c r="BD52045" s="325"/>
      <c r="EL52045" s="325"/>
    </row>
    <row r="52046" spans="56:142" x14ac:dyDescent="0.2">
      <c r="BD52046" s="325"/>
      <c r="EL52046" s="325"/>
    </row>
    <row r="52047" spans="56:142" x14ac:dyDescent="0.2">
      <c r="BD52047" s="325"/>
      <c r="EL52047" s="325"/>
    </row>
    <row r="52048" spans="56:142" x14ac:dyDescent="0.2">
      <c r="BD52048" s="325"/>
      <c r="EL52048" s="325"/>
    </row>
    <row r="52049" spans="56:142" x14ac:dyDescent="0.2">
      <c r="BD52049" s="325"/>
      <c r="EL52049" s="325"/>
    </row>
    <row r="52050" spans="56:142" x14ac:dyDescent="0.2">
      <c r="BD52050" s="325"/>
      <c r="EL52050" s="325"/>
    </row>
    <row r="52051" spans="56:142" x14ac:dyDescent="0.2">
      <c r="BD52051" s="325"/>
      <c r="EL52051" s="325"/>
    </row>
    <row r="52052" spans="56:142" x14ac:dyDescent="0.2">
      <c r="BD52052" s="325"/>
      <c r="EL52052" s="325"/>
    </row>
    <row r="52053" spans="56:142" x14ac:dyDescent="0.2">
      <c r="BD52053" s="325"/>
      <c r="EL52053" s="325"/>
    </row>
    <row r="52054" spans="56:142" x14ac:dyDescent="0.2">
      <c r="BD52054" s="325"/>
      <c r="EL52054" s="325"/>
    </row>
    <row r="52055" spans="56:142" x14ac:dyDescent="0.2">
      <c r="BD52055" s="325"/>
      <c r="EL52055" s="325"/>
    </row>
    <row r="52056" spans="56:142" x14ac:dyDescent="0.2">
      <c r="BD52056" s="325"/>
      <c r="EL52056" s="325"/>
    </row>
    <row r="52057" spans="56:142" x14ac:dyDescent="0.2">
      <c r="BD52057" s="325"/>
      <c r="EL52057" s="325"/>
    </row>
    <row r="52058" spans="56:142" x14ac:dyDescent="0.2">
      <c r="BD52058" s="325"/>
      <c r="EL52058" s="325"/>
    </row>
    <row r="52059" spans="56:142" x14ac:dyDescent="0.2">
      <c r="BD52059" s="325"/>
      <c r="EL52059" s="325"/>
    </row>
    <row r="52060" spans="56:142" x14ac:dyDescent="0.2">
      <c r="BD52060" s="325"/>
      <c r="EL52060" s="325"/>
    </row>
    <row r="52061" spans="56:142" x14ac:dyDescent="0.2">
      <c r="BD52061" s="325"/>
      <c r="EL52061" s="325"/>
    </row>
    <row r="52062" spans="56:142" x14ac:dyDescent="0.2">
      <c r="BD52062" s="325"/>
      <c r="EL52062" s="325"/>
    </row>
    <row r="52063" spans="56:142" x14ac:dyDescent="0.2">
      <c r="BD52063" s="325"/>
      <c r="EL52063" s="325"/>
    </row>
    <row r="52064" spans="56:142" x14ac:dyDescent="0.2">
      <c r="BD52064" s="325"/>
      <c r="EL52064" s="325"/>
    </row>
    <row r="52065" spans="56:142" x14ac:dyDescent="0.2">
      <c r="BD52065" s="325"/>
      <c r="EL52065" s="325"/>
    </row>
    <row r="52066" spans="56:142" x14ac:dyDescent="0.2">
      <c r="BD52066" s="325"/>
      <c r="EL52066" s="325"/>
    </row>
    <row r="52067" spans="56:142" x14ac:dyDescent="0.2">
      <c r="BD52067" s="325"/>
      <c r="EL52067" s="325"/>
    </row>
    <row r="52068" spans="56:142" x14ac:dyDescent="0.2">
      <c r="BD52068" s="325"/>
      <c r="EL52068" s="325"/>
    </row>
    <row r="52069" spans="56:142" x14ac:dyDescent="0.2">
      <c r="BD52069" s="325"/>
      <c r="EL52069" s="325"/>
    </row>
    <row r="52070" spans="56:142" x14ac:dyDescent="0.2">
      <c r="BD52070" s="325"/>
      <c r="EL52070" s="325"/>
    </row>
    <row r="52071" spans="56:142" x14ac:dyDescent="0.2">
      <c r="BD52071" s="325"/>
      <c r="EL52071" s="325"/>
    </row>
    <row r="52072" spans="56:142" x14ac:dyDescent="0.2">
      <c r="BD52072" s="325"/>
      <c r="EL52072" s="325"/>
    </row>
    <row r="52073" spans="56:142" x14ac:dyDescent="0.2">
      <c r="BD52073" s="325"/>
      <c r="EL52073" s="325"/>
    </row>
    <row r="52074" spans="56:142" x14ac:dyDescent="0.2">
      <c r="BD52074" s="325"/>
      <c r="EL52074" s="325"/>
    </row>
    <row r="52075" spans="56:142" x14ac:dyDescent="0.2">
      <c r="BD52075" s="325"/>
      <c r="EL52075" s="325"/>
    </row>
    <row r="52076" spans="56:142" x14ac:dyDescent="0.2">
      <c r="BD52076" s="325"/>
      <c r="EL52076" s="325"/>
    </row>
    <row r="52077" spans="56:142" x14ac:dyDescent="0.2">
      <c r="BD52077" s="325"/>
      <c r="EL52077" s="325"/>
    </row>
    <row r="52078" spans="56:142" x14ac:dyDescent="0.2">
      <c r="BD52078" s="325"/>
      <c r="EL52078" s="325"/>
    </row>
    <row r="52079" spans="56:142" x14ac:dyDescent="0.2">
      <c r="BD52079" s="325"/>
      <c r="EL52079" s="325"/>
    </row>
    <row r="52080" spans="56:142" x14ac:dyDescent="0.2">
      <c r="BD52080" s="325"/>
      <c r="EL52080" s="325"/>
    </row>
    <row r="52081" spans="56:142" x14ac:dyDescent="0.2">
      <c r="BD52081" s="325"/>
      <c r="EL52081" s="325"/>
    </row>
    <row r="52082" spans="56:142" x14ac:dyDescent="0.2">
      <c r="BD52082" s="325"/>
      <c r="EL52082" s="325"/>
    </row>
    <row r="52083" spans="56:142" x14ac:dyDescent="0.2">
      <c r="BD52083" s="325"/>
      <c r="EL52083" s="325"/>
    </row>
    <row r="52084" spans="56:142" x14ac:dyDescent="0.2">
      <c r="BD52084" s="325"/>
      <c r="EL52084" s="325"/>
    </row>
    <row r="52085" spans="56:142" x14ac:dyDescent="0.2">
      <c r="BD52085" s="325"/>
      <c r="EL52085" s="325"/>
    </row>
    <row r="52086" spans="56:142" x14ac:dyDescent="0.2">
      <c r="BD52086" s="325"/>
      <c r="EL52086" s="325"/>
    </row>
    <row r="52087" spans="56:142" x14ac:dyDescent="0.2">
      <c r="BD52087" s="325"/>
      <c r="EL52087" s="325"/>
    </row>
    <row r="52088" spans="56:142" x14ac:dyDescent="0.2">
      <c r="BD52088" s="325"/>
      <c r="EL52088" s="325"/>
    </row>
    <row r="52089" spans="56:142" x14ac:dyDescent="0.2">
      <c r="BD52089" s="325"/>
      <c r="EL52089" s="325"/>
    </row>
    <row r="52090" spans="56:142" x14ac:dyDescent="0.2">
      <c r="BD52090" s="325"/>
      <c r="EL52090" s="325"/>
    </row>
    <row r="52091" spans="56:142" x14ac:dyDescent="0.2">
      <c r="BD52091" s="325"/>
      <c r="EL52091" s="325"/>
    </row>
    <row r="52092" spans="56:142" x14ac:dyDescent="0.2">
      <c r="BD52092" s="325"/>
      <c r="EL52092" s="325"/>
    </row>
    <row r="52093" spans="56:142" x14ac:dyDescent="0.2">
      <c r="BD52093" s="325"/>
      <c r="EL52093" s="325"/>
    </row>
    <row r="52094" spans="56:142" x14ac:dyDescent="0.2">
      <c r="BD52094" s="325"/>
      <c r="EL52094" s="325"/>
    </row>
    <row r="52095" spans="56:142" x14ac:dyDescent="0.2">
      <c r="BD52095" s="325"/>
      <c r="EL52095" s="325"/>
    </row>
    <row r="52096" spans="56:142" x14ac:dyDescent="0.2">
      <c r="BD52096" s="325"/>
      <c r="EL52096" s="325"/>
    </row>
    <row r="52097" spans="56:142" x14ac:dyDescent="0.2">
      <c r="BD52097" s="325"/>
      <c r="EL52097" s="325"/>
    </row>
    <row r="52098" spans="56:142" x14ac:dyDescent="0.2">
      <c r="BD52098" s="325"/>
      <c r="EL52098" s="325"/>
    </row>
    <row r="52099" spans="56:142" x14ac:dyDescent="0.2">
      <c r="BD52099" s="325"/>
      <c r="EL52099" s="325"/>
    </row>
    <row r="52100" spans="56:142" x14ac:dyDescent="0.2">
      <c r="BD52100" s="325"/>
      <c r="EL52100" s="325"/>
    </row>
    <row r="52101" spans="56:142" x14ac:dyDescent="0.2">
      <c r="BD52101" s="325"/>
      <c r="EL52101" s="325"/>
    </row>
    <row r="52102" spans="56:142" x14ac:dyDescent="0.2">
      <c r="BD52102" s="325"/>
      <c r="EL52102" s="325"/>
    </row>
    <row r="52103" spans="56:142" x14ac:dyDescent="0.2">
      <c r="BD52103" s="325"/>
      <c r="EL52103" s="325"/>
    </row>
    <row r="52104" spans="56:142" x14ac:dyDescent="0.2">
      <c r="BD52104" s="325"/>
      <c r="EL52104" s="325"/>
    </row>
    <row r="52105" spans="56:142" x14ac:dyDescent="0.2">
      <c r="BD52105" s="325"/>
      <c r="EL52105" s="325"/>
    </row>
    <row r="52106" spans="56:142" x14ac:dyDescent="0.2">
      <c r="BD52106" s="325"/>
      <c r="EL52106" s="325"/>
    </row>
    <row r="52107" spans="56:142" x14ac:dyDescent="0.2">
      <c r="BD52107" s="325"/>
      <c r="EL52107" s="325"/>
    </row>
    <row r="52108" spans="56:142" x14ac:dyDescent="0.2">
      <c r="BD52108" s="325"/>
      <c r="EL52108" s="325"/>
    </row>
    <row r="52109" spans="56:142" x14ac:dyDescent="0.2">
      <c r="BD52109" s="325"/>
      <c r="EL52109" s="325"/>
    </row>
    <row r="52110" spans="56:142" x14ac:dyDescent="0.2">
      <c r="BD52110" s="325"/>
      <c r="EL52110" s="325"/>
    </row>
    <row r="52111" spans="56:142" x14ac:dyDescent="0.2">
      <c r="BD52111" s="325"/>
      <c r="EL52111" s="325"/>
    </row>
    <row r="52112" spans="56:142" x14ac:dyDescent="0.2">
      <c r="BD52112" s="325"/>
      <c r="EL52112" s="325"/>
    </row>
    <row r="52113" spans="56:142" x14ac:dyDescent="0.2">
      <c r="BD52113" s="325"/>
      <c r="EL52113" s="325"/>
    </row>
    <row r="52114" spans="56:142" x14ac:dyDescent="0.2">
      <c r="BD52114" s="325"/>
      <c r="EL52114" s="325"/>
    </row>
    <row r="52115" spans="56:142" x14ac:dyDescent="0.2">
      <c r="BD52115" s="325"/>
      <c r="EL52115" s="325"/>
    </row>
    <row r="52116" spans="56:142" x14ac:dyDescent="0.2">
      <c r="BD52116" s="325"/>
      <c r="EL52116" s="325"/>
    </row>
    <row r="52117" spans="56:142" x14ac:dyDescent="0.2">
      <c r="BD52117" s="325"/>
      <c r="EL52117" s="325"/>
    </row>
    <row r="52118" spans="56:142" x14ac:dyDescent="0.2">
      <c r="BD52118" s="325"/>
      <c r="EL52118" s="325"/>
    </row>
    <row r="52119" spans="56:142" x14ac:dyDescent="0.2">
      <c r="BD52119" s="325"/>
      <c r="EL52119" s="325"/>
    </row>
    <row r="52120" spans="56:142" x14ac:dyDescent="0.2">
      <c r="BD52120" s="325"/>
      <c r="EL52120" s="325"/>
    </row>
    <row r="52121" spans="56:142" x14ac:dyDescent="0.2">
      <c r="BD52121" s="325"/>
      <c r="EL52121" s="325"/>
    </row>
    <row r="52122" spans="56:142" x14ac:dyDescent="0.2">
      <c r="BD52122" s="325"/>
      <c r="EL52122" s="325"/>
    </row>
    <row r="52123" spans="56:142" x14ac:dyDescent="0.2">
      <c r="BD52123" s="325"/>
      <c r="EL52123" s="325"/>
    </row>
    <row r="52124" spans="56:142" x14ac:dyDescent="0.2">
      <c r="BD52124" s="325"/>
      <c r="EL52124" s="325"/>
    </row>
    <row r="52125" spans="56:142" x14ac:dyDescent="0.2">
      <c r="BD52125" s="325"/>
      <c r="EL52125" s="325"/>
    </row>
    <row r="52126" spans="56:142" x14ac:dyDescent="0.2">
      <c r="BD52126" s="325"/>
      <c r="EL52126" s="325"/>
    </row>
    <row r="52127" spans="56:142" x14ac:dyDescent="0.2">
      <c r="BD52127" s="325"/>
      <c r="EL52127" s="325"/>
    </row>
    <row r="52128" spans="56:142" x14ac:dyDescent="0.2">
      <c r="BD52128" s="325"/>
      <c r="EL52128" s="325"/>
    </row>
    <row r="52129" spans="56:142" x14ac:dyDescent="0.2">
      <c r="BD52129" s="325"/>
      <c r="EL52129" s="325"/>
    </row>
    <row r="52130" spans="56:142" x14ac:dyDescent="0.2">
      <c r="BD52130" s="325"/>
      <c r="EL52130" s="325"/>
    </row>
    <row r="52131" spans="56:142" x14ac:dyDescent="0.2">
      <c r="BD52131" s="325"/>
      <c r="EL52131" s="325"/>
    </row>
    <row r="52132" spans="56:142" x14ac:dyDescent="0.2">
      <c r="BD52132" s="325"/>
      <c r="EL52132" s="325"/>
    </row>
    <row r="52133" spans="56:142" x14ac:dyDescent="0.2">
      <c r="BD52133" s="325"/>
      <c r="EL52133" s="325"/>
    </row>
    <row r="52134" spans="56:142" x14ac:dyDescent="0.2">
      <c r="BD52134" s="325"/>
      <c r="EL52134" s="325"/>
    </row>
    <row r="52135" spans="56:142" x14ac:dyDescent="0.2">
      <c r="BD52135" s="325"/>
      <c r="EL52135" s="325"/>
    </row>
    <row r="52136" spans="56:142" x14ac:dyDescent="0.2">
      <c r="BD52136" s="325"/>
      <c r="EL52136" s="325"/>
    </row>
    <row r="52137" spans="56:142" x14ac:dyDescent="0.2">
      <c r="BD52137" s="325"/>
      <c r="EL52137" s="325"/>
    </row>
    <row r="52138" spans="56:142" x14ac:dyDescent="0.2">
      <c r="BD52138" s="325"/>
      <c r="EL52138" s="325"/>
    </row>
    <row r="52139" spans="56:142" x14ac:dyDescent="0.2">
      <c r="BD52139" s="325"/>
      <c r="EL52139" s="325"/>
    </row>
    <row r="52140" spans="56:142" x14ac:dyDescent="0.2">
      <c r="BD52140" s="325"/>
      <c r="EL52140" s="325"/>
    </row>
    <row r="52141" spans="56:142" x14ac:dyDescent="0.2">
      <c r="BD52141" s="325"/>
      <c r="EL52141" s="325"/>
    </row>
    <row r="52142" spans="56:142" x14ac:dyDescent="0.2">
      <c r="BD52142" s="325"/>
      <c r="EL52142" s="325"/>
    </row>
    <row r="52143" spans="56:142" x14ac:dyDescent="0.2">
      <c r="BD52143" s="325"/>
      <c r="EL52143" s="325"/>
    </row>
    <row r="52144" spans="56:142" x14ac:dyDescent="0.2">
      <c r="BD52144" s="325"/>
      <c r="EL52144" s="325"/>
    </row>
    <row r="52145" spans="56:142" x14ac:dyDescent="0.2">
      <c r="BD52145" s="325"/>
      <c r="EL52145" s="325"/>
    </row>
    <row r="52146" spans="56:142" x14ac:dyDescent="0.2">
      <c r="BD52146" s="325"/>
      <c r="EL52146" s="325"/>
    </row>
    <row r="52147" spans="56:142" x14ac:dyDescent="0.2">
      <c r="BD52147" s="325"/>
      <c r="EL52147" s="325"/>
    </row>
    <row r="52148" spans="56:142" x14ac:dyDescent="0.2">
      <c r="BD52148" s="325"/>
      <c r="EL52148" s="325"/>
    </row>
    <row r="52149" spans="56:142" x14ac:dyDescent="0.2">
      <c r="BD52149" s="325"/>
      <c r="EL52149" s="325"/>
    </row>
    <row r="52150" spans="56:142" x14ac:dyDescent="0.2">
      <c r="BD52150" s="325"/>
      <c r="EL52150" s="325"/>
    </row>
    <row r="52151" spans="56:142" x14ac:dyDescent="0.2">
      <c r="BD52151" s="325"/>
      <c r="EL52151" s="325"/>
    </row>
    <row r="52152" spans="56:142" x14ac:dyDescent="0.2">
      <c r="BD52152" s="325"/>
      <c r="EL52152" s="325"/>
    </row>
    <row r="52153" spans="56:142" x14ac:dyDescent="0.2">
      <c r="BD52153" s="325"/>
      <c r="EL52153" s="325"/>
    </row>
    <row r="52154" spans="56:142" x14ac:dyDescent="0.2">
      <c r="BD52154" s="325"/>
      <c r="EL52154" s="325"/>
    </row>
    <row r="52155" spans="56:142" x14ac:dyDescent="0.2">
      <c r="BD52155" s="325"/>
      <c r="EL52155" s="325"/>
    </row>
    <row r="52156" spans="56:142" x14ac:dyDescent="0.2">
      <c r="BD52156" s="325"/>
      <c r="EL52156" s="325"/>
    </row>
    <row r="52157" spans="56:142" x14ac:dyDescent="0.2">
      <c r="BD52157" s="325"/>
      <c r="EL52157" s="325"/>
    </row>
    <row r="52158" spans="56:142" x14ac:dyDescent="0.2">
      <c r="BD52158" s="325"/>
      <c r="EL52158" s="325"/>
    </row>
    <row r="52159" spans="56:142" x14ac:dyDescent="0.2">
      <c r="BD52159" s="325"/>
      <c r="EL52159" s="325"/>
    </row>
    <row r="52160" spans="56:142" x14ac:dyDescent="0.2">
      <c r="BD52160" s="325"/>
      <c r="EL52160" s="325"/>
    </row>
    <row r="52161" spans="56:142" x14ac:dyDescent="0.2">
      <c r="BD52161" s="325"/>
      <c r="EL52161" s="325"/>
    </row>
    <row r="52162" spans="56:142" x14ac:dyDescent="0.2">
      <c r="BD52162" s="325"/>
      <c r="EL52162" s="325"/>
    </row>
    <row r="52163" spans="56:142" x14ac:dyDescent="0.2">
      <c r="BD52163" s="325"/>
      <c r="EL52163" s="325"/>
    </row>
    <row r="52164" spans="56:142" x14ac:dyDescent="0.2">
      <c r="BD52164" s="325"/>
      <c r="EL52164" s="325"/>
    </row>
    <row r="52165" spans="56:142" x14ac:dyDescent="0.2">
      <c r="BD52165" s="325"/>
      <c r="EL52165" s="325"/>
    </row>
    <row r="52166" spans="56:142" x14ac:dyDescent="0.2">
      <c r="BD52166" s="325"/>
      <c r="EL52166" s="325"/>
    </row>
    <row r="52167" spans="56:142" x14ac:dyDescent="0.2">
      <c r="BD52167" s="325"/>
      <c r="EL52167" s="325"/>
    </row>
    <row r="52168" spans="56:142" x14ac:dyDescent="0.2">
      <c r="BD52168" s="325"/>
      <c r="EL52168" s="325"/>
    </row>
    <row r="52169" spans="56:142" x14ac:dyDescent="0.2">
      <c r="BD52169" s="325"/>
      <c r="EL52169" s="325"/>
    </row>
    <row r="52170" spans="56:142" x14ac:dyDescent="0.2">
      <c r="BD52170" s="325"/>
      <c r="EL52170" s="325"/>
    </row>
    <row r="52171" spans="56:142" x14ac:dyDescent="0.2">
      <c r="BD52171" s="325"/>
      <c r="EL52171" s="325"/>
    </row>
    <row r="52172" spans="56:142" x14ac:dyDescent="0.2">
      <c r="BD52172" s="325"/>
      <c r="EL52172" s="325"/>
    </row>
    <row r="52173" spans="56:142" x14ac:dyDescent="0.2">
      <c r="BD52173" s="325"/>
      <c r="EL52173" s="325"/>
    </row>
    <row r="52174" spans="56:142" x14ac:dyDescent="0.2">
      <c r="BD52174" s="325"/>
      <c r="EL52174" s="325"/>
    </row>
    <row r="52175" spans="56:142" x14ac:dyDescent="0.2">
      <c r="BD52175" s="325"/>
      <c r="EL52175" s="325"/>
    </row>
    <row r="52176" spans="56:142" x14ac:dyDescent="0.2">
      <c r="BD52176" s="325"/>
      <c r="EL52176" s="325"/>
    </row>
    <row r="52177" spans="56:142" x14ac:dyDescent="0.2">
      <c r="BD52177" s="325"/>
      <c r="EL52177" s="325"/>
    </row>
    <row r="52178" spans="56:142" x14ac:dyDescent="0.2">
      <c r="BD52178" s="325"/>
      <c r="EL52178" s="325"/>
    </row>
    <row r="52179" spans="56:142" x14ac:dyDescent="0.2">
      <c r="BD52179" s="325"/>
      <c r="EL52179" s="325"/>
    </row>
    <row r="52180" spans="56:142" x14ac:dyDescent="0.2">
      <c r="BD52180" s="325"/>
      <c r="EL52180" s="325"/>
    </row>
    <row r="52181" spans="56:142" x14ac:dyDescent="0.2">
      <c r="BD52181" s="325"/>
      <c r="EL52181" s="325"/>
    </row>
    <row r="52182" spans="56:142" x14ac:dyDescent="0.2">
      <c r="BD52182" s="325"/>
      <c r="EL52182" s="325"/>
    </row>
    <row r="52183" spans="56:142" x14ac:dyDescent="0.2">
      <c r="BD52183" s="325"/>
      <c r="EL52183" s="325"/>
    </row>
    <row r="52184" spans="56:142" x14ac:dyDescent="0.2">
      <c r="BD52184" s="325"/>
      <c r="EL52184" s="325"/>
    </row>
    <row r="52185" spans="56:142" x14ac:dyDescent="0.2">
      <c r="BD52185" s="325"/>
      <c r="EL52185" s="325"/>
    </row>
    <row r="52186" spans="56:142" x14ac:dyDescent="0.2">
      <c r="BD52186" s="325"/>
      <c r="EL52186" s="325"/>
    </row>
    <row r="52187" spans="56:142" x14ac:dyDescent="0.2">
      <c r="BD52187" s="325"/>
      <c r="EL52187" s="325"/>
    </row>
    <row r="52188" spans="56:142" x14ac:dyDescent="0.2">
      <c r="BD52188" s="325"/>
      <c r="EL52188" s="325"/>
    </row>
    <row r="52189" spans="56:142" x14ac:dyDescent="0.2">
      <c r="BD52189" s="325"/>
      <c r="EL52189" s="325"/>
    </row>
    <row r="52190" spans="56:142" x14ac:dyDescent="0.2">
      <c r="BD52190" s="325"/>
      <c r="EL52190" s="325"/>
    </row>
    <row r="52191" spans="56:142" x14ac:dyDescent="0.2">
      <c r="BD52191" s="325"/>
      <c r="EL52191" s="325"/>
    </row>
    <row r="52192" spans="56:142" x14ac:dyDescent="0.2">
      <c r="BD52192" s="325"/>
      <c r="EL52192" s="325"/>
    </row>
    <row r="52193" spans="56:142" x14ac:dyDescent="0.2">
      <c r="BD52193" s="325"/>
      <c r="EL52193" s="325"/>
    </row>
    <row r="52194" spans="56:142" x14ac:dyDescent="0.2">
      <c r="BD52194" s="325"/>
      <c r="EL52194" s="325"/>
    </row>
    <row r="52195" spans="56:142" x14ac:dyDescent="0.2">
      <c r="BD52195" s="325"/>
      <c r="EL52195" s="325"/>
    </row>
    <row r="52196" spans="56:142" x14ac:dyDescent="0.2">
      <c r="BD52196" s="325"/>
      <c r="EL52196" s="325"/>
    </row>
    <row r="52197" spans="56:142" x14ac:dyDescent="0.2">
      <c r="BD52197" s="325"/>
      <c r="EL52197" s="325"/>
    </row>
    <row r="52198" spans="56:142" x14ac:dyDescent="0.2">
      <c r="BD52198" s="325"/>
      <c r="EL52198" s="325"/>
    </row>
    <row r="52199" spans="56:142" x14ac:dyDescent="0.2">
      <c r="BD52199" s="325"/>
      <c r="EL52199" s="325"/>
    </row>
    <row r="52200" spans="56:142" x14ac:dyDescent="0.2">
      <c r="BD52200" s="325"/>
      <c r="EL52200" s="325"/>
    </row>
    <row r="52201" spans="56:142" x14ac:dyDescent="0.2">
      <c r="BD52201" s="325"/>
      <c r="EL52201" s="325"/>
    </row>
    <row r="52202" spans="56:142" x14ac:dyDescent="0.2">
      <c r="BD52202" s="325"/>
      <c r="EL52202" s="325"/>
    </row>
    <row r="52203" spans="56:142" x14ac:dyDescent="0.2">
      <c r="BD52203" s="325"/>
      <c r="EL52203" s="325"/>
    </row>
    <row r="52204" spans="56:142" x14ac:dyDescent="0.2">
      <c r="BD52204" s="325"/>
      <c r="EL52204" s="325"/>
    </row>
    <row r="52205" spans="56:142" x14ac:dyDescent="0.2">
      <c r="BD52205" s="325"/>
      <c r="EL52205" s="325"/>
    </row>
    <row r="52206" spans="56:142" x14ac:dyDescent="0.2">
      <c r="BD52206" s="325"/>
      <c r="EL52206" s="325"/>
    </row>
    <row r="52207" spans="56:142" x14ac:dyDescent="0.2">
      <c r="BD52207" s="325"/>
      <c r="EL52207" s="325"/>
    </row>
    <row r="52208" spans="56:142" x14ac:dyDescent="0.2">
      <c r="BD52208" s="325"/>
      <c r="EL52208" s="325"/>
    </row>
    <row r="52209" spans="56:142" x14ac:dyDescent="0.2">
      <c r="BD52209" s="325"/>
      <c r="EL52209" s="325"/>
    </row>
    <row r="52210" spans="56:142" x14ac:dyDescent="0.2">
      <c r="BD52210" s="325"/>
      <c r="EL52210" s="325"/>
    </row>
    <row r="52211" spans="56:142" x14ac:dyDescent="0.2">
      <c r="BD52211" s="325"/>
      <c r="EL52211" s="325"/>
    </row>
    <row r="52212" spans="56:142" x14ac:dyDescent="0.2">
      <c r="BD52212" s="325"/>
      <c r="EL52212" s="325"/>
    </row>
    <row r="52213" spans="56:142" x14ac:dyDescent="0.2">
      <c r="BD52213" s="325"/>
      <c r="EL52213" s="325"/>
    </row>
    <row r="52214" spans="56:142" x14ac:dyDescent="0.2">
      <c r="BD52214" s="325"/>
      <c r="EL52214" s="325"/>
    </row>
    <row r="52215" spans="56:142" x14ac:dyDescent="0.2">
      <c r="BD52215" s="325"/>
      <c r="EL52215" s="325"/>
    </row>
    <row r="52216" spans="56:142" x14ac:dyDescent="0.2">
      <c r="BD52216" s="325"/>
      <c r="EL52216" s="325"/>
    </row>
    <row r="52217" spans="56:142" x14ac:dyDescent="0.2">
      <c r="BD52217" s="325"/>
      <c r="EL52217" s="325"/>
    </row>
    <row r="52218" spans="56:142" x14ac:dyDescent="0.2">
      <c r="BD52218" s="325"/>
      <c r="EL52218" s="325"/>
    </row>
    <row r="52219" spans="56:142" x14ac:dyDescent="0.2">
      <c r="BD52219" s="325"/>
      <c r="EL52219" s="325"/>
    </row>
    <row r="52220" spans="56:142" x14ac:dyDescent="0.2">
      <c r="BD52220" s="325"/>
      <c r="EL52220" s="325"/>
    </row>
    <row r="52221" spans="56:142" x14ac:dyDescent="0.2">
      <c r="BD52221" s="325"/>
      <c r="EL52221" s="325"/>
    </row>
    <row r="52222" spans="56:142" x14ac:dyDescent="0.2">
      <c r="BD52222" s="325"/>
      <c r="EL52222" s="325"/>
    </row>
    <row r="52223" spans="56:142" x14ac:dyDescent="0.2">
      <c r="BD52223" s="325"/>
      <c r="EL52223" s="325"/>
    </row>
    <row r="52224" spans="56:142" x14ac:dyDescent="0.2">
      <c r="BD52224" s="325"/>
      <c r="EL52224" s="325"/>
    </row>
    <row r="52225" spans="56:142" x14ac:dyDescent="0.2">
      <c r="BD52225" s="325"/>
      <c r="EL52225" s="325"/>
    </row>
    <row r="52226" spans="56:142" x14ac:dyDescent="0.2">
      <c r="BD52226" s="325"/>
      <c r="EL52226" s="325"/>
    </row>
    <row r="52227" spans="56:142" x14ac:dyDescent="0.2">
      <c r="BD52227" s="325"/>
      <c r="EL52227" s="325"/>
    </row>
    <row r="52228" spans="56:142" x14ac:dyDescent="0.2">
      <c r="BD52228" s="325"/>
      <c r="EL52228" s="325"/>
    </row>
    <row r="52229" spans="56:142" x14ac:dyDescent="0.2">
      <c r="BD52229" s="325"/>
      <c r="EL52229" s="325"/>
    </row>
    <row r="52230" spans="56:142" x14ac:dyDescent="0.2">
      <c r="BD52230" s="325"/>
      <c r="EL52230" s="325"/>
    </row>
    <row r="52231" spans="56:142" x14ac:dyDescent="0.2">
      <c r="BD52231" s="325"/>
      <c r="EL52231" s="325"/>
    </row>
    <row r="52232" spans="56:142" x14ac:dyDescent="0.2">
      <c r="BD52232" s="325"/>
      <c r="EL52232" s="325"/>
    </row>
    <row r="52233" spans="56:142" x14ac:dyDescent="0.2">
      <c r="BD52233" s="325"/>
      <c r="EL52233" s="325"/>
    </row>
    <row r="52234" spans="56:142" x14ac:dyDescent="0.2">
      <c r="BD52234" s="325"/>
      <c r="EL52234" s="325"/>
    </row>
    <row r="52235" spans="56:142" x14ac:dyDescent="0.2">
      <c r="BD52235" s="325"/>
      <c r="EL52235" s="325"/>
    </row>
    <row r="52236" spans="56:142" x14ac:dyDescent="0.2">
      <c r="BD52236" s="325"/>
      <c r="EL52236" s="325"/>
    </row>
    <row r="52237" spans="56:142" x14ac:dyDescent="0.2">
      <c r="BD52237" s="325"/>
      <c r="EL52237" s="325"/>
    </row>
    <row r="52238" spans="56:142" x14ac:dyDescent="0.2">
      <c r="BD52238" s="325"/>
      <c r="EL52238" s="325"/>
    </row>
    <row r="52239" spans="56:142" x14ac:dyDescent="0.2">
      <c r="BD52239" s="325"/>
      <c r="EL52239" s="325"/>
    </row>
    <row r="52240" spans="56:142" x14ac:dyDescent="0.2">
      <c r="BD52240" s="325"/>
      <c r="EL52240" s="325"/>
    </row>
    <row r="52241" spans="56:142" x14ac:dyDescent="0.2">
      <c r="BD52241" s="325"/>
      <c r="EL52241" s="325"/>
    </row>
    <row r="52242" spans="56:142" x14ac:dyDescent="0.2">
      <c r="BD52242" s="325"/>
      <c r="EL52242" s="325"/>
    </row>
    <row r="52243" spans="56:142" x14ac:dyDescent="0.2">
      <c r="BD52243" s="325"/>
      <c r="EL52243" s="325"/>
    </row>
    <row r="52244" spans="56:142" x14ac:dyDescent="0.2">
      <c r="BD52244" s="325"/>
      <c r="EL52244" s="325"/>
    </row>
    <row r="52245" spans="56:142" x14ac:dyDescent="0.2">
      <c r="BD52245" s="325"/>
      <c r="EL52245" s="325"/>
    </row>
    <row r="52246" spans="56:142" x14ac:dyDescent="0.2">
      <c r="BD52246" s="325"/>
      <c r="EL52246" s="325"/>
    </row>
    <row r="52247" spans="56:142" x14ac:dyDescent="0.2">
      <c r="BD52247" s="325"/>
      <c r="EL52247" s="325"/>
    </row>
    <row r="52248" spans="56:142" x14ac:dyDescent="0.2">
      <c r="BD52248" s="325"/>
      <c r="EL52248" s="325"/>
    </row>
    <row r="52249" spans="56:142" x14ac:dyDescent="0.2">
      <c r="BD52249" s="325"/>
      <c r="EL52249" s="325"/>
    </row>
    <row r="52250" spans="56:142" x14ac:dyDescent="0.2">
      <c r="BD52250" s="325"/>
      <c r="EL52250" s="325"/>
    </row>
    <row r="52251" spans="56:142" x14ac:dyDescent="0.2">
      <c r="BD52251" s="325"/>
      <c r="EL52251" s="325"/>
    </row>
    <row r="52252" spans="56:142" x14ac:dyDescent="0.2">
      <c r="BD52252" s="325"/>
      <c r="EL52252" s="325"/>
    </row>
    <row r="52253" spans="56:142" x14ac:dyDescent="0.2">
      <c r="BD52253" s="325"/>
      <c r="EL52253" s="325"/>
    </row>
    <row r="52254" spans="56:142" x14ac:dyDescent="0.2">
      <c r="BD52254" s="325"/>
      <c r="EL52254" s="325"/>
    </row>
    <row r="52255" spans="56:142" x14ac:dyDescent="0.2">
      <c r="BD52255" s="325"/>
      <c r="EL52255" s="325"/>
    </row>
    <row r="52256" spans="56:142" x14ac:dyDescent="0.2">
      <c r="BD52256" s="325"/>
      <c r="EL52256" s="325"/>
    </row>
    <row r="52257" spans="56:142" x14ac:dyDescent="0.2">
      <c r="BD52257" s="325"/>
      <c r="EL52257" s="325"/>
    </row>
    <row r="52258" spans="56:142" x14ac:dyDescent="0.2">
      <c r="BD52258" s="325"/>
      <c r="EL52258" s="325"/>
    </row>
    <row r="52259" spans="56:142" x14ac:dyDescent="0.2">
      <c r="BD52259" s="325"/>
      <c r="EL52259" s="325"/>
    </row>
    <row r="52260" spans="56:142" x14ac:dyDescent="0.2">
      <c r="BD52260" s="325"/>
      <c r="EL52260" s="325"/>
    </row>
    <row r="52261" spans="56:142" x14ac:dyDescent="0.2">
      <c r="BD52261" s="325"/>
      <c r="EL52261" s="325"/>
    </row>
    <row r="52262" spans="56:142" x14ac:dyDescent="0.2">
      <c r="BD52262" s="325"/>
      <c r="EL52262" s="325"/>
    </row>
    <row r="52263" spans="56:142" x14ac:dyDescent="0.2">
      <c r="BD52263" s="325"/>
      <c r="EL52263" s="325"/>
    </row>
    <row r="52264" spans="56:142" x14ac:dyDescent="0.2">
      <c r="BD52264" s="325"/>
      <c r="EL52264" s="325"/>
    </row>
    <row r="52265" spans="56:142" x14ac:dyDescent="0.2">
      <c r="BD52265" s="325"/>
      <c r="EL52265" s="325"/>
    </row>
    <row r="52266" spans="56:142" x14ac:dyDescent="0.2">
      <c r="BD52266" s="325"/>
      <c r="EL52266" s="325"/>
    </row>
    <row r="52267" spans="56:142" x14ac:dyDescent="0.2">
      <c r="BD52267" s="325"/>
      <c r="EL52267" s="325"/>
    </row>
    <row r="52268" spans="56:142" x14ac:dyDescent="0.2">
      <c r="BD52268" s="325"/>
      <c r="EL52268" s="325"/>
    </row>
    <row r="52269" spans="56:142" x14ac:dyDescent="0.2">
      <c r="BD52269" s="325"/>
      <c r="EL52269" s="325"/>
    </row>
    <row r="52270" spans="56:142" x14ac:dyDescent="0.2">
      <c r="BD52270" s="325"/>
      <c r="EL52270" s="325"/>
    </row>
    <row r="52271" spans="56:142" x14ac:dyDescent="0.2">
      <c r="BD52271" s="325"/>
      <c r="EL52271" s="325"/>
    </row>
    <row r="52272" spans="56:142" x14ac:dyDescent="0.2">
      <c r="BD52272" s="325"/>
      <c r="EL52272" s="325"/>
    </row>
    <row r="52273" spans="56:142" x14ac:dyDescent="0.2">
      <c r="BD52273" s="325"/>
      <c r="EL52273" s="325"/>
    </row>
    <row r="52274" spans="56:142" x14ac:dyDescent="0.2">
      <c r="BD52274" s="325"/>
      <c r="EL52274" s="325"/>
    </row>
    <row r="52275" spans="56:142" x14ac:dyDescent="0.2">
      <c r="BD52275" s="325"/>
      <c r="EL52275" s="325"/>
    </row>
    <row r="52276" spans="56:142" x14ac:dyDescent="0.2">
      <c r="BD52276" s="325"/>
      <c r="EL52276" s="325"/>
    </row>
    <row r="52277" spans="56:142" x14ac:dyDescent="0.2">
      <c r="BD52277" s="325"/>
      <c r="EL52277" s="325"/>
    </row>
    <row r="52278" spans="56:142" x14ac:dyDescent="0.2">
      <c r="BD52278" s="325"/>
      <c r="EL52278" s="325"/>
    </row>
    <row r="52279" spans="56:142" x14ac:dyDescent="0.2">
      <c r="BD52279" s="325"/>
      <c r="EL52279" s="325"/>
    </row>
    <row r="52280" spans="56:142" x14ac:dyDescent="0.2">
      <c r="BD52280" s="325"/>
      <c r="EL52280" s="325"/>
    </row>
    <row r="52281" spans="56:142" x14ac:dyDescent="0.2">
      <c r="BD52281" s="325"/>
      <c r="EL52281" s="325"/>
    </row>
    <row r="52282" spans="56:142" x14ac:dyDescent="0.2">
      <c r="BD52282" s="325"/>
      <c r="EL52282" s="325"/>
    </row>
    <row r="52283" spans="56:142" x14ac:dyDescent="0.2">
      <c r="BD52283" s="325"/>
      <c r="EL52283" s="325"/>
    </row>
    <row r="52284" spans="56:142" x14ac:dyDescent="0.2">
      <c r="BD52284" s="325"/>
      <c r="EL52284" s="325"/>
    </row>
    <row r="52285" spans="56:142" x14ac:dyDescent="0.2">
      <c r="BD52285" s="325"/>
      <c r="EL52285" s="325"/>
    </row>
    <row r="52286" spans="56:142" x14ac:dyDescent="0.2">
      <c r="BD52286" s="325"/>
      <c r="EL52286" s="325"/>
    </row>
    <row r="52287" spans="56:142" x14ac:dyDescent="0.2">
      <c r="BD52287" s="325"/>
      <c r="EL52287" s="325"/>
    </row>
    <row r="52288" spans="56:142" x14ac:dyDescent="0.2">
      <c r="BD52288" s="325"/>
      <c r="EL52288" s="325"/>
    </row>
    <row r="52289" spans="56:142" x14ac:dyDescent="0.2">
      <c r="BD52289" s="325"/>
      <c r="EL52289" s="325"/>
    </row>
    <row r="52290" spans="56:142" x14ac:dyDescent="0.2">
      <c r="BD52290" s="325"/>
      <c r="EL52290" s="325"/>
    </row>
    <row r="52291" spans="56:142" x14ac:dyDescent="0.2">
      <c r="BD52291" s="325"/>
      <c r="EL52291" s="325"/>
    </row>
    <row r="52292" spans="56:142" x14ac:dyDescent="0.2">
      <c r="BD52292" s="325"/>
      <c r="EL52292" s="325"/>
    </row>
    <row r="52293" spans="56:142" x14ac:dyDescent="0.2">
      <c r="BD52293" s="325"/>
      <c r="EL52293" s="325"/>
    </row>
    <row r="52294" spans="56:142" x14ac:dyDescent="0.2">
      <c r="BD52294" s="325"/>
      <c r="EL52294" s="325"/>
    </row>
    <row r="52295" spans="56:142" x14ac:dyDescent="0.2">
      <c r="BD52295" s="325"/>
      <c r="EL52295" s="325"/>
    </row>
    <row r="52296" spans="56:142" x14ac:dyDescent="0.2">
      <c r="BD52296" s="325"/>
      <c r="EL52296" s="325"/>
    </row>
    <row r="52297" spans="56:142" x14ac:dyDescent="0.2">
      <c r="BD52297" s="325"/>
      <c r="EL52297" s="325"/>
    </row>
    <row r="52298" spans="56:142" x14ac:dyDescent="0.2">
      <c r="BD52298" s="325"/>
      <c r="EL52298" s="325"/>
    </row>
    <row r="52299" spans="56:142" x14ac:dyDescent="0.2">
      <c r="BD52299" s="325"/>
      <c r="EL52299" s="325"/>
    </row>
    <row r="52300" spans="56:142" x14ac:dyDescent="0.2">
      <c r="BD52300" s="325"/>
      <c r="EL52300" s="325"/>
    </row>
    <row r="52301" spans="56:142" x14ac:dyDescent="0.2">
      <c r="BD52301" s="325"/>
      <c r="EL52301" s="325"/>
    </row>
    <row r="52302" spans="56:142" x14ac:dyDescent="0.2">
      <c r="BD52302" s="325"/>
      <c r="EL52302" s="325"/>
    </row>
    <row r="52303" spans="56:142" x14ac:dyDescent="0.2">
      <c r="BD52303" s="325"/>
      <c r="EL52303" s="325"/>
    </row>
    <row r="52304" spans="56:142" x14ac:dyDescent="0.2">
      <c r="BD52304" s="325"/>
      <c r="EL52304" s="325"/>
    </row>
    <row r="52305" spans="56:142" x14ac:dyDescent="0.2">
      <c r="BD52305" s="325"/>
      <c r="EL52305" s="325"/>
    </row>
    <row r="52306" spans="56:142" x14ac:dyDescent="0.2">
      <c r="BD52306" s="325"/>
      <c r="EL52306" s="325"/>
    </row>
    <row r="52307" spans="56:142" x14ac:dyDescent="0.2">
      <c r="BD52307" s="325"/>
      <c r="EL52307" s="325"/>
    </row>
    <row r="52308" spans="56:142" x14ac:dyDescent="0.2">
      <c r="BD52308" s="325"/>
      <c r="EL52308" s="325"/>
    </row>
    <row r="52309" spans="56:142" x14ac:dyDescent="0.2">
      <c r="BD52309" s="325"/>
      <c r="EL52309" s="325"/>
    </row>
    <row r="52310" spans="56:142" x14ac:dyDescent="0.2">
      <c r="BD52310" s="325"/>
      <c r="EL52310" s="325"/>
    </row>
    <row r="52311" spans="56:142" x14ac:dyDescent="0.2">
      <c r="BD52311" s="325"/>
      <c r="EL52311" s="325"/>
    </row>
    <row r="52312" spans="56:142" x14ac:dyDescent="0.2">
      <c r="BD52312" s="325"/>
      <c r="EL52312" s="325"/>
    </row>
    <row r="52313" spans="56:142" x14ac:dyDescent="0.2">
      <c r="BD52313" s="325"/>
      <c r="EL52313" s="325"/>
    </row>
    <row r="52314" spans="56:142" x14ac:dyDescent="0.2">
      <c r="BD52314" s="325"/>
      <c r="EL52314" s="325"/>
    </row>
    <row r="52315" spans="56:142" x14ac:dyDescent="0.2">
      <c r="BD52315" s="325"/>
      <c r="EL52315" s="325"/>
    </row>
    <row r="52316" spans="56:142" x14ac:dyDescent="0.2">
      <c r="BD52316" s="325"/>
      <c r="EL52316" s="325"/>
    </row>
    <row r="52317" spans="56:142" x14ac:dyDescent="0.2">
      <c r="BD52317" s="325"/>
      <c r="EL52317" s="325"/>
    </row>
    <row r="52318" spans="56:142" x14ac:dyDescent="0.2">
      <c r="BD52318" s="325"/>
      <c r="EL52318" s="325"/>
    </row>
    <row r="52319" spans="56:142" x14ac:dyDescent="0.2">
      <c r="BD52319" s="325"/>
      <c r="EL52319" s="325"/>
    </row>
    <row r="52320" spans="56:142" x14ac:dyDescent="0.2">
      <c r="BD52320" s="325"/>
      <c r="EL52320" s="325"/>
    </row>
    <row r="52321" spans="56:142" x14ac:dyDescent="0.2">
      <c r="BD52321" s="325"/>
      <c r="EL52321" s="325"/>
    </row>
    <row r="52322" spans="56:142" x14ac:dyDescent="0.2">
      <c r="BD52322" s="325"/>
      <c r="EL52322" s="325"/>
    </row>
    <row r="52323" spans="56:142" x14ac:dyDescent="0.2">
      <c r="BD52323" s="325"/>
      <c r="EL52323" s="325"/>
    </row>
    <row r="52324" spans="56:142" x14ac:dyDescent="0.2">
      <c r="BD52324" s="325"/>
      <c r="EL52324" s="325"/>
    </row>
    <row r="52325" spans="56:142" x14ac:dyDescent="0.2">
      <c r="BD52325" s="325"/>
      <c r="EL52325" s="325"/>
    </row>
    <row r="52326" spans="56:142" x14ac:dyDescent="0.2">
      <c r="BD52326" s="325"/>
      <c r="EL52326" s="325"/>
    </row>
    <row r="52327" spans="56:142" x14ac:dyDescent="0.2">
      <c r="BD52327" s="325"/>
      <c r="EL52327" s="325"/>
    </row>
    <row r="52328" spans="56:142" x14ac:dyDescent="0.2">
      <c r="BD52328" s="325"/>
      <c r="EL52328" s="325"/>
    </row>
    <row r="52329" spans="56:142" x14ac:dyDescent="0.2">
      <c r="BD52329" s="325"/>
      <c r="EL52329" s="325"/>
    </row>
    <row r="52330" spans="56:142" x14ac:dyDescent="0.2">
      <c r="BD52330" s="325"/>
      <c r="EL52330" s="325"/>
    </row>
    <row r="52331" spans="56:142" x14ac:dyDescent="0.2">
      <c r="BD52331" s="325"/>
      <c r="EL52331" s="325"/>
    </row>
    <row r="52332" spans="56:142" x14ac:dyDescent="0.2">
      <c r="BD52332" s="325"/>
      <c r="EL52332" s="325"/>
    </row>
    <row r="52333" spans="56:142" x14ac:dyDescent="0.2">
      <c r="BD52333" s="325"/>
      <c r="EL52333" s="325"/>
    </row>
    <row r="52334" spans="56:142" x14ac:dyDescent="0.2">
      <c r="BD52334" s="325"/>
      <c r="EL52334" s="325"/>
    </row>
    <row r="52335" spans="56:142" x14ac:dyDescent="0.2">
      <c r="BD52335" s="325"/>
      <c r="EL52335" s="325"/>
    </row>
    <row r="52336" spans="56:142" x14ac:dyDescent="0.2">
      <c r="BD52336" s="325"/>
      <c r="EL52336" s="325"/>
    </row>
    <row r="52337" spans="56:142" x14ac:dyDescent="0.2">
      <c r="BD52337" s="325"/>
      <c r="EL52337" s="325"/>
    </row>
    <row r="52338" spans="56:142" x14ac:dyDescent="0.2">
      <c r="BD52338" s="325"/>
      <c r="EL52338" s="325"/>
    </row>
    <row r="52339" spans="56:142" x14ac:dyDescent="0.2">
      <c r="BD52339" s="325"/>
      <c r="EL52339" s="325"/>
    </row>
    <row r="52340" spans="56:142" x14ac:dyDescent="0.2">
      <c r="BD52340" s="325"/>
      <c r="EL52340" s="325"/>
    </row>
    <row r="52341" spans="56:142" x14ac:dyDescent="0.2">
      <c r="BD52341" s="325"/>
      <c r="EL52341" s="325"/>
    </row>
    <row r="52342" spans="56:142" x14ac:dyDescent="0.2">
      <c r="BD52342" s="325"/>
      <c r="EL52342" s="325"/>
    </row>
    <row r="52343" spans="56:142" x14ac:dyDescent="0.2">
      <c r="BD52343" s="325"/>
      <c r="EL52343" s="325"/>
    </row>
    <row r="52344" spans="56:142" x14ac:dyDescent="0.2">
      <c r="BD52344" s="325"/>
      <c r="EL52344" s="325"/>
    </row>
    <row r="52345" spans="56:142" x14ac:dyDescent="0.2">
      <c r="BD52345" s="325"/>
      <c r="EL52345" s="325"/>
    </row>
    <row r="52346" spans="56:142" x14ac:dyDescent="0.2">
      <c r="BD52346" s="325"/>
      <c r="EL52346" s="325"/>
    </row>
    <row r="52347" spans="56:142" x14ac:dyDescent="0.2">
      <c r="BD52347" s="325"/>
      <c r="EL52347" s="325"/>
    </row>
    <row r="52348" spans="56:142" x14ac:dyDescent="0.2">
      <c r="BD52348" s="325"/>
      <c r="EL52348" s="325"/>
    </row>
    <row r="52349" spans="56:142" x14ac:dyDescent="0.2">
      <c r="BD52349" s="325"/>
      <c r="EL52349" s="325"/>
    </row>
    <row r="52350" spans="56:142" x14ac:dyDescent="0.2">
      <c r="BD52350" s="325"/>
      <c r="EL52350" s="325"/>
    </row>
    <row r="52351" spans="56:142" x14ac:dyDescent="0.2">
      <c r="BD52351" s="325"/>
      <c r="EL52351" s="325"/>
    </row>
    <row r="52352" spans="56:142" x14ac:dyDescent="0.2">
      <c r="BD52352" s="325"/>
      <c r="EL52352" s="325"/>
    </row>
    <row r="52353" spans="56:142" x14ac:dyDescent="0.2">
      <c r="BD52353" s="325"/>
      <c r="EL52353" s="325"/>
    </row>
    <row r="52354" spans="56:142" x14ac:dyDescent="0.2">
      <c r="BD52354" s="325"/>
      <c r="EL52354" s="325"/>
    </row>
    <row r="52355" spans="56:142" x14ac:dyDescent="0.2">
      <c r="BD52355" s="325"/>
      <c r="EL52355" s="325"/>
    </row>
    <row r="52356" spans="56:142" x14ac:dyDescent="0.2">
      <c r="BD52356" s="325"/>
      <c r="EL52356" s="325"/>
    </row>
    <row r="52357" spans="56:142" x14ac:dyDescent="0.2">
      <c r="BD52357" s="325"/>
      <c r="EL52357" s="325"/>
    </row>
    <row r="52358" spans="56:142" x14ac:dyDescent="0.2">
      <c r="BD52358" s="325"/>
      <c r="EL52358" s="325"/>
    </row>
    <row r="52359" spans="56:142" x14ac:dyDescent="0.2">
      <c r="BD52359" s="325"/>
      <c r="EL52359" s="325"/>
    </row>
    <row r="52360" spans="56:142" x14ac:dyDescent="0.2">
      <c r="BD52360" s="325"/>
      <c r="EL52360" s="325"/>
    </row>
    <row r="52361" spans="56:142" x14ac:dyDescent="0.2">
      <c r="BD52361" s="325"/>
      <c r="EL52361" s="325"/>
    </row>
    <row r="52362" spans="56:142" x14ac:dyDescent="0.2">
      <c r="BD52362" s="325"/>
      <c r="EL52362" s="325"/>
    </row>
    <row r="52363" spans="56:142" x14ac:dyDescent="0.2">
      <c r="BD52363" s="325"/>
      <c r="EL52363" s="325"/>
    </row>
    <row r="52364" spans="56:142" x14ac:dyDescent="0.2">
      <c r="BD52364" s="325"/>
      <c r="EL52364" s="325"/>
    </row>
    <row r="52365" spans="56:142" x14ac:dyDescent="0.2">
      <c r="BD52365" s="325"/>
      <c r="EL52365" s="325"/>
    </row>
    <row r="52366" spans="56:142" x14ac:dyDescent="0.2">
      <c r="BD52366" s="325"/>
      <c r="EL52366" s="325"/>
    </row>
    <row r="52367" spans="56:142" x14ac:dyDescent="0.2">
      <c r="BD52367" s="325"/>
      <c r="EL52367" s="325"/>
    </row>
    <row r="52368" spans="56:142" x14ac:dyDescent="0.2">
      <c r="BD52368" s="325"/>
      <c r="EL52368" s="325"/>
    </row>
    <row r="52369" spans="56:142" x14ac:dyDescent="0.2">
      <c r="BD52369" s="325"/>
      <c r="EL52369" s="325"/>
    </row>
    <row r="52370" spans="56:142" x14ac:dyDescent="0.2">
      <c r="BD52370" s="325"/>
      <c r="EL52370" s="325"/>
    </row>
    <row r="52371" spans="56:142" x14ac:dyDescent="0.2">
      <c r="BD52371" s="325"/>
      <c r="EL52371" s="325"/>
    </row>
    <row r="52372" spans="56:142" x14ac:dyDescent="0.2">
      <c r="BD52372" s="325"/>
      <c r="EL52372" s="325"/>
    </row>
    <row r="52373" spans="56:142" x14ac:dyDescent="0.2">
      <c r="BD52373" s="325"/>
      <c r="EL52373" s="325"/>
    </row>
    <row r="52374" spans="56:142" x14ac:dyDescent="0.2">
      <c r="BD52374" s="325"/>
      <c r="EL52374" s="325"/>
    </row>
    <row r="52375" spans="56:142" x14ac:dyDescent="0.2">
      <c r="BD52375" s="325"/>
      <c r="EL52375" s="325"/>
    </row>
    <row r="52376" spans="56:142" x14ac:dyDescent="0.2">
      <c r="BD52376" s="325"/>
      <c r="EL52376" s="325"/>
    </row>
    <row r="52377" spans="56:142" x14ac:dyDescent="0.2">
      <c r="BD52377" s="325"/>
      <c r="EL52377" s="325"/>
    </row>
    <row r="52378" spans="56:142" x14ac:dyDescent="0.2">
      <c r="BD52378" s="325"/>
      <c r="EL52378" s="325"/>
    </row>
    <row r="52379" spans="56:142" x14ac:dyDescent="0.2">
      <c r="BD52379" s="325"/>
      <c r="EL52379" s="325"/>
    </row>
    <row r="52380" spans="56:142" x14ac:dyDescent="0.2">
      <c r="BD52380" s="325"/>
      <c r="EL52380" s="325"/>
    </row>
    <row r="52381" spans="56:142" x14ac:dyDescent="0.2">
      <c r="BD52381" s="325"/>
      <c r="EL52381" s="325"/>
    </row>
    <row r="52382" spans="56:142" x14ac:dyDescent="0.2">
      <c r="BD52382" s="325"/>
      <c r="EL52382" s="325"/>
    </row>
    <row r="52383" spans="56:142" x14ac:dyDescent="0.2">
      <c r="BD52383" s="325"/>
      <c r="EL52383" s="325"/>
    </row>
    <row r="52384" spans="56:142" x14ac:dyDescent="0.2">
      <c r="BD52384" s="325"/>
      <c r="EL52384" s="325"/>
    </row>
    <row r="52385" spans="56:142" x14ac:dyDescent="0.2">
      <c r="BD52385" s="325"/>
      <c r="EL52385" s="325"/>
    </row>
    <row r="52386" spans="56:142" x14ac:dyDescent="0.2">
      <c r="BD52386" s="325"/>
      <c r="EL52386" s="325"/>
    </row>
    <row r="52387" spans="56:142" x14ac:dyDescent="0.2">
      <c r="BD52387" s="325"/>
      <c r="EL52387" s="325"/>
    </row>
    <row r="52388" spans="56:142" x14ac:dyDescent="0.2">
      <c r="BD52388" s="325"/>
      <c r="EL52388" s="325"/>
    </row>
    <row r="52389" spans="56:142" x14ac:dyDescent="0.2">
      <c r="BD52389" s="325"/>
      <c r="EL52389" s="325"/>
    </row>
    <row r="52390" spans="56:142" x14ac:dyDescent="0.2">
      <c r="BD52390" s="325"/>
      <c r="EL52390" s="325"/>
    </row>
    <row r="52391" spans="56:142" x14ac:dyDescent="0.2">
      <c r="BD52391" s="325"/>
      <c r="EL52391" s="325"/>
    </row>
    <row r="52392" spans="56:142" x14ac:dyDescent="0.2">
      <c r="BD52392" s="325"/>
      <c r="EL52392" s="325"/>
    </row>
    <row r="52393" spans="56:142" x14ac:dyDescent="0.2">
      <c r="BD52393" s="325"/>
      <c r="EL52393" s="325"/>
    </row>
    <row r="52394" spans="56:142" x14ac:dyDescent="0.2">
      <c r="BD52394" s="325"/>
      <c r="EL52394" s="325"/>
    </row>
    <row r="52395" spans="56:142" x14ac:dyDescent="0.2">
      <c r="BD52395" s="325"/>
      <c r="EL52395" s="325"/>
    </row>
    <row r="52396" spans="56:142" x14ac:dyDescent="0.2">
      <c r="BD52396" s="325"/>
      <c r="EL52396" s="325"/>
    </row>
    <row r="52397" spans="56:142" x14ac:dyDescent="0.2">
      <c r="BD52397" s="325"/>
      <c r="EL52397" s="325"/>
    </row>
    <row r="52398" spans="56:142" x14ac:dyDescent="0.2">
      <c r="BD52398" s="325"/>
      <c r="EL52398" s="325"/>
    </row>
    <row r="52399" spans="56:142" x14ac:dyDescent="0.2">
      <c r="BD52399" s="325"/>
      <c r="EL52399" s="325"/>
    </row>
    <row r="52400" spans="56:142" x14ac:dyDescent="0.2">
      <c r="BD52400" s="325"/>
      <c r="EL52400" s="325"/>
    </row>
    <row r="52401" spans="56:142" x14ac:dyDescent="0.2">
      <c r="BD52401" s="325"/>
      <c r="EL52401" s="325"/>
    </row>
    <row r="52402" spans="56:142" x14ac:dyDescent="0.2">
      <c r="BD52402" s="325"/>
      <c r="EL52402" s="325"/>
    </row>
    <row r="52403" spans="56:142" x14ac:dyDescent="0.2">
      <c r="BD52403" s="325"/>
      <c r="EL52403" s="325"/>
    </row>
    <row r="52404" spans="56:142" x14ac:dyDescent="0.2">
      <c r="BD52404" s="325"/>
      <c r="EL52404" s="325"/>
    </row>
    <row r="52405" spans="56:142" x14ac:dyDescent="0.2">
      <c r="BD52405" s="325"/>
      <c r="EL52405" s="325"/>
    </row>
    <row r="52406" spans="56:142" x14ac:dyDescent="0.2">
      <c r="BD52406" s="325"/>
      <c r="EL52406" s="325"/>
    </row>
    <row r="52407" spans="56:142" x14ac:dyDescent="0.2">
      <c r="BD52407" s="325"/>
      <c r="EL52407" s="325"/>
    </row>
    <row r="52408" spans="56:142" x14ac:dyDescent="0.2">
      <c r="BD52408" s="325"/>
      <c r="EL52408" s="325"/>
    </row>
    <row r="52409" spans="56:142" x14ac:dyDescent="0.2">
      <c r="BD52409" s="325"/>
      <c r="EL52409" s="325"/>
    </row>
    <row r="52410" spans="56:142" x14ac:dyDescent="0.2">
      <c r="BD52410" s="325"/>
      <c r="EL52410" s="325"/>
    </row>
    <row r="52411" spans="56:142" x14ac:dyDescent="0.2">
      <c r="BD52411" s="325"/>
      <c r="EL52411" s="325"/>
    </row>
    <row r="52412" spans="56:142" x14ac:dyDescent="0.2">
      <c r="BD52412" s="325"/>
      <c r="EL52412" s="325"/>
    </row>
    <row r="52413" spans="56:142" x14ac:dyDescent="0.2">
      <c r="BD52413" s="325"/>
      <c r="EL52413" s="325"/>
    </row>
    <row r="52414" spans="56:142" x14ac:dyDescent="0.2">
      <c r="BD52414" s="325"/>
      <c r="EL52414" s="325"/>
    </row>
    <row r="52415" spans="56:142" x14ac:dyDescent="0.2">
      <c r="BD52415" s="325"/>
      <c r="EL52415" s="325"/>
    </row>
    <row r="52416" spans="56:142" x14ac:dyDescent="0.2">
      <c r="BD52416" s="325"/>
      <c r="EL52416" s="325"/>
    </row>
    <row r="52417" spans="56:142" x14ac:dyDescent="0.2">
      <c r="BD52417" s="325"/>
      <c r="EL52417" s="325"/>
    </row>
    <row r="52418" spans="56:142" x14ac:dyDescent="0.2">
      <c r="BD52418" s="325"/>
      <c r="EL52418" s="325"/>
    </row>
    <row r="52419" spans="56:142" x14ac:dyDescent="0.2">
      <c r="BD52419" s="325"/>
      <c r="EL52419" s="325"/>
    </row>
    <row r="52420" spans="56:142" x14ac:dyDescent="0.2">
      <c r="BD52420" s="325"/>
      <c r="EL52420" s="325"/>
    </row>
    <row r="52421" spans="56:142" x14ac:dyDescent="0.2">
      <c r="BD52421" s="325"/>
      <c r="EL52421" s="325"/>
    </row>
    <row r="52422" spans="56:142" x14ac:dyDescent="0.2">
      <c r="BD52422" s="325"/>
      <c r="EL52422" s="325"/>
    </row>
    <row r="52423" spans="56:142" x14ac:dyDescent="0.2">
      <c r="BD52423" s="325"/>
      <c r="EL52423" s="325"/>
    </row>
    <row r="52424" spans="56:142" x14ac:dyDescent="0.2">
      <c r="BD52424" s="325"/>
      <c r="EL52424" s="325"/>
    </row>
    <row r="52425" spans="56:142" x14ac:dyDescent="0.2">
      <c r="BD52425" s="325"/>
      <c r="EL52425" s="325"/>
    </row>
    <row r="52426" spans="56:142" x14ac:dyDescent="0.2">
      <c r="BD52426" s="325"/>
      <c r="EL52426" s="325"/>
    </row>
    <row r="52427" spans="56:142" x14ac:dyDescent="0.2">
      <c r="BD52427" s="325"/>
      <c r="EL52427" s="325"/>
    </row>
    <row r="52428" spans="56:142" x14ac:dyDescent="0.2">
      <c r="BD52428" s="325"/>
      <c r="EL52428" s="325"/>
    </row>
    <row r="52429" spans="56:142" x14ac:dyDescent="0.2">
      <c r="BD52429" s="325"/>
      <c r="EL52429" s="325"/>
    </row>
    <row r="52430" spans="56:142" x14ac:dyDescent="0.2">
      <c r="BD52430" s="325"/>
      <c r="EL52430" s="325"/>
    </row>
    <row r="52431" spans="56:142" x14ac:dyDescent="0.2">
      <c r="BD52431" s="325"/>
      <c r="EL52431" s="325"/>
    </row>
    <row r="52432" spans="56:142" x14ac:dyDescent="0.2">
      <c r="BD52432" s="325"/>
      <c r="EL52432" s="325"/>
    </row>
    <row r="52433" spans="56:142" x14ac:dyDescent="0.2">
      <c r="BD52433" s="325"/>
      <c r="EL52433" s="325"/>
    </row>
    <row r="52434" spans="56:142" x14ac:dyDescent="0.2">
      <c r="BD52434" s="325"/>
      <c r="EL52434" s="325"/>
    </row>
    <row r="52435" spans="56:142" x14ac:dyDescent="0.2">
      <c r="BD52435" s="325"/>
      <c r="EL52435" s="325"/>
    </row>
    <row r="52436" spans="56:142" x14ac:dyDescent="0.2">
      <c r="BD52436" s="325"/>
      <c r="EL52436" s="325"/>
    </row>
    <row r="52437" spans="56:142" x14ac:dyDescent="0.2">
      <c r="BD52437" s="325"/>
      <c r="EL52437" s="325"/>
    </row>
    <row r="52438" spans="56:142" x14ac:dyDescent="0.2">
      <c r="BD52438" s="325"/>
      <c r="EL52438" s="325"/>
    </row>
    <row r="52439" spans="56:142" x14ac:dyDescent="0.2">
      <c r="BD52439" s="325"/>
      <c r="EL52439" s="325"/>
    </row>
    <row r="52440" spans="56:142" x14ac:dyDescent="0.2">
      <c r="BD52440" s="325"/>
      <c r="EL52440" s="325"/>
    </row>
    <row r="52441" spans="56:142" x14ac:dyDescent="0.2">
      <c r="BD52441" s="325"/>
      <c r="EL52441" s="325"/>
    </row>
    <row r="52442" spans="56:142" x14ac:dyDescent="0.2">
      <c r="BD52442" s="325"/>
      <c r="EL52442" s="325"/>
    </row>
    <row r="52443" spans="56:142" x14ac:dyDescent="0.2">
      <c r="BD52443" s="325"/>
      <c r="EL52443" s="325"/>
    </row>
    <row r="52444" spans="56:142" x14ac:dyDescent="0.2">
      <c r="BD52444" s="325"/>
      <c r="EL52444" s="325"/>
    </row>
    <row r="52445" spans="56:142" x14ac:dyDescent="0.2">
      <c r="BD52445" s="325"/>
      <c r="EL52445" s="325"/>
    </row>
    <row r="52446" spans="56:142" x14ac:dyDescent="0.2">
      <c r="BD52446" s="325"/>
      <c r="EL52446" s="325"/>
    </row>
    <row r="52447" spans="56:142" x14ac:dyDescent="0.2">
      <c r="BD52447" s="325"/>
      <c r="EL52447" s="325"/>
    </row>
    <row r="52448" spans="56:142" x14ac:dyDescent="0.2">
      <c r="BD52448" s="325"/>
      <c r="EL52448" s="325"/>
    </row>
    <row r="52449" spans="56:142" x14ac:dyDescent="0.2">
      <c r="BD52449" s="325"/>
      <c r="EL52449" s="325"/>
    </row>
    <row r="52450" spans="56:142" x14ac:dyDescent="0.2">
      <c r="BD52450" s="325"/>
      <c r="EL52450" s="325"/>
    </row>
    <row r="52451" spans="56:142" x14ac:dyDescent="0.2">
      <c r="BD52451" s="325"/>
      <c r="EL52451" s="325"/>
    </row>
    <row r="52452" spans="56:142" x14ac:dyDescent="0.2">
      <c r="BD52452" s="325"/>
      <c r="EL52452" s="325"/>
    </row>
    <row r="52453" spans="56:142" x14ac:dyDescent="0.2">
      <c r="BD52453" s="325"/>
      <c r="EL52453" s="325"/>
    </row>
    <row r="52454" spans="56:142" x14ac:dyDescent="0.2">
      <c r="BD52454" s="325"/>
      <c r="EL52454" s="325"/>
    </row>
    <row r="52455" spans="56:142" x14ac:dyDescent="0.2">
      <c r="BD52455" s="325"/>
      <c r="EL52455" s="325"/>
    </row>
    <row r="52456" spans="56:142" x14ac:dyDescent="0.2">
      <c r="BD52456" s="325"/>
      <c r="EL52456" s="325"/>
    </row>
    <row r="52457" spans="56:142" x14ac:dyDescent="0.2">
      <c r="BD52457" s="325"/>
      <c r="EL52457" s="325"/>
    </row>
    <row r="52458" spans="56:142" x14ac:dyDescent="0.2">
      <c r="BD52458" s="325"/>
      <c r="EL52458" s="325"/>
    </row>
    <row r="52459" spans="56:142" x14ac:dyDescent="0.2">
      <c r="BD52459" s="325"/>
      <c r="EL52459" s="325"/>
    </row>
    <row r="52460" spans="56:142" x14ac:dyDescent="0.2">
      <c r="BD52460" s="325"/>
      <c r="EL52460" s="325"/>
    </row>
    <row r="52461" spans="56:142" x14ac:dyDescent="0.2">
      <c r="BD52461" s="325"/>
      <c r="EL52461" s="325"/>
    </row>
    <row r="52462" spans="56:142" x14ac:dyDescent="0.2">
      <c r="BD52462" s="325"/>
      <c r="EL52462" s="325"/>
    </row>
    <row r="52463" spans="56:142" x14ac:dyDescent="0.2">
      <c r="BD52463" s="325"/>
      <c r="EL52463" s="325"/>
    </row>
    <row r="52464" spans="56:142" x14ac:dyDescent="0.2">
      <c r="BD52464" s="325"/>
      <c r="EL52464" s="325"/>
    </row>
    <row r="52465" spans="56:142" x14ac:dyDescent="0.2">
      <c r="BD52465" s="325"/>
      <c r="EL52465" s="325"/>
    </row>
    <row r="52466" spans="56:142" x14ac:dyDescent="0.2">
      <c r="BD52466" s="325"/>
      <c r="EL52466" s="325"/>
    </row>
    <row r="52467" spans="56:142" x14ac:dyDescent="0.2">
      <c r="BD52467" s="325"/>
      <c r="EL52467" s="325"/>
    </row>
    <row r="52468" spans="56:142" x14ac:dyDescent="0.2">
      <c r="BD52468" s="325"/>
      <c r="EL52468" s="325"/>
    </row>
    <row r="52469" spans="56:142" x14ac:dyDescent="0.2">
      <c r="BD52469" s="325"/>
      <c r="EL52469" s="325"/>
    </row>
    <row r="52470" spans="56:142" x14ac:dyDescent="0.2">
      <c r="BD52470" s="325"/>
      <c r="EL52470" s="325"/>
    </row>
    <row r="52471" spans="56:142" x14ac:dyDescent="0.2">
      <c r="BD52471" s="325"/>
      <c r="EL52471" s="325"/>
    </row>
    <row r="52472" spans="56:142" x14ac:dyDescent="0.2">
      <c r="BD52472" s="325"/>
      <c r="EL52472" s="325"/>
    </row>
    <row r="52473" spans="56:142" x14ac:dyDescent="0.2">
      <c r="BD52473" s="325"/>
      <c r="EL52473" s="325"/>
    </row>
    <row r="52474" spans="56:142" x14ac:dyDescent="0.2">
      <c r="BD52474" s="325"/>
      <c r="EL52474" s="325"/>
    </row>
    <row r="52475" spans="56:142" x14ac:dyDescent="0.2">
      <c r="BD52475" s="325"/>
      <c r="EL52475" s="325"/>
    </row>
    <row r="52476" spans="56:142" x14ac:dyDescent="0.2">
      <c r="BD52476" s="325"/>
      <c r="EL52476" s="325"/>
    </row>
    <row r="52477" spans="56:142" x14ac:dyDescent="0.2">
      <c r="BD52477" s="325"/>
      <c r="EL52477" s="325"/>
    </row>
    <row r="52478" spans="56:142" x14ac:dyDescent="0.2">
      <c r="BD52478" s="325"/>
      <c r="EL52478" s="325"/>
    </row>
    <row r="52479" spans="56:142" x14ac:dyDescent="0.2">
      <c r="BD52479" s="325"/>
      <c r="EL52479" s="325"/>
    </row>
    <row r="52480" spans="56:142" x14ac:dyDescent="0.2">
      <c r="BD52480" s="325"/>
      <c r="EL52480" s="325"/>
    </row>
    <row r="52481" spans="56:142" x14ac:dyDescent="0.2">
      <c r="BD52481" s="325"/>
      <c r="EL52481" s="325"/>
    </row>
    <row r="52482" spans="56:142" x14ac:dyDescent="0.2">
      <c r="BD52482" s="325"/>
      <c r="EL52482" s="325"/>
    </row>
    <row r="52483" spans="56:142" x14ac:dyDescent="0.2">
      <c r="BD52483" s="325"/>
      <c r="EL52483" s="325"/>
    </row>
    <row r="52484" spans="56:142" x14ac:dyDescent="0.2">
      <c r="BD52484" s="325"/>
      <c r="EL52484" s="325"/>
    </row>
    <row r="52485" spans="56:142" x14ac:dyDescent="0.2">
      <c r="BD52485" s="325"/>
      <c r="EL52485" s="325"/>
    </row>
    <row r="52486" spans="56:142" x14ac:dyDescent="0.2">
      <c r="BD52486" s="325"/>
      <c r="EL52486" s="325"/>
    </row>
    <row r="52487" spans="56:142" x14ac:dyDescent="0.2">
      <c r="BD52487" s="325"/>
      <c r="EL52487" s="325"/>
    </row>
    <row r="52488" spans="56:142" x14ac:dyDescent="0.2">
      <c r="BD52488" s="325"/>
      <c r="EL52488" s="325"/>
    </row>
    <row r="52489" spans="56:142" x14ac:dyDescent="0.2">
      <c r="BD52489" s="325"/>
      <c r="EL52489" s="325"/>
    </row>
    <row r="52490" spans="56:142" x14ac:dyDescent="0.2">
      <c r="BD52490" s="325"/>
      <c r="EL52490" s="325"/>
    </row>
    <row r="52491" spans="56:142" x14ac:dyDescent="0.2">
      <c r="BD52491" s="325"/>
      <c r="EL52491" s="325"/>
    </row>
    <row r="52492" spans="56:142" x14ac:dyDescent="0.2">
      <c r="BD52492" s="325"/>
      <c r="EL52492" s="325"/>
    </row>
    <row r="52493" spans="56:142" x14ac:dyDescent="0.2">
      <c r="BD52493" s="325"/>
      <c r="EL52493" s="325"/>
    </row>
    <row r="52494" spans="56:142" x14ac:dyDescent="0.2">
      <c r="BD52494" s="325"/>
      <c r="EL52494" s="325"/>
    </row>
    <row r="52495" spans="56:142" x14ac:dyDescent="0.2">
      <c r="BD52495" s="325"/>
      <c r="EL52495" s="325"/>
    </row>
    <row r="52496" spans="56:142" x14ac:dyDescent="0.2">
      <c r="BD52496" s="325"/>
      <c r="EL52496" s="325"/>
    </row>
    <row r="52497" spans="56:142" x14ac:dyDescent="0.2">
      <c r="BD52497" s="325"/>
      <c r="EL52497" s="325"/>
    </row>
    <row r="52498" spans="56:142" x14ac:dyDescent="0.2">
      <c r="BD52498" s="325"/>
      <c r="EL52498" s="325"/>
    </row>
    <row r="52499" spans="56:142" x14ac:dyDescent="0.2">
      <c r="BD52499" s="325"/>
      <c r="EL52499" s="325"/>
    </row>
    <row r="52500" spans="56:142" x14ac:dyDescent="0.2">
      <c r="BD52500" s="325"/>
      <c r="EL52500" s="325"/>
    </row>
    <row r="52501" spans="56:142" x14ac:dyDescent="0.2">
      <c r="BD52501" s="325"/>
      <c r="EL52501" s="325"/>
    </row>
    <row r="52502" spans="56:142" x14ac:dyDescent="0.2">
      <c r="BD52502" s="325"/>
      <c r="EL52502" s="325"/>
    </row>
    <row r="52503" spans="56:142" x14ac:dyDescent="0.2">
      <c r="BD52503" s="325"/>
      <c r="EL52503" s="325"/>
    </row>
    <row r="52504" spans="56:142" x14ac:dyDescent="0.2">
      <c r="BD52504" s="325"/>
      <c r="EL52504" s="325"/>
    </row>
    <row r="52505" spans="56:142" x14ac:dyDescent="0.2">
      <c r="BD52505" s="325"/>
      <c r="EL52505" s="325"/>
    </row>
    <row r="52506" spans="56:142" x14ac:dyDescent="0.2">
      <c r="BD52506" s="325"/>
      <c r="EL52506" s="325"/>
    </row>
    <row r="52507" spans="56:142" x14ac:dyDescent="0.2">
      <c r="BD52507" s="325"/>
      <c r="EL52507" s="325"/>
    </row>
    <row r="52508" spans="56:142" x14ac:dyDescent="0.2">
      <c r="BD52508" s="325"/>
      <c r="EL52508" s="325"/>
    </row>
    <row r="52509" spans="56:142" x14ac:dyDescent="0.2">
      <c r="BD52509" s="325"/>
      <c r="EL52509" s="325"/>
    </row>
    <row r="52510" spans="56:142" x14ac:dyDescent="0.2">
      <c r="BD52510" s="325"/>
      <c r="EL52510" s="325"/>
    </row>
    <row r="52511" spans="56:142" x14ac:dyDescent="0.2">
      <c r="BD52511" s="325"/>
      <c r="EL52511" s="325"/>
    </row>
    <row r="52512" spans="56:142" x14ac:dyDescent="0.2">
      <c r="BD52512" s="325"/>
      <c r="EL52512" s="325"/>
    </row>
    <row r="52513" spans="56:142" x14ac:dyDescent="0.2">
      <c r="BD52513" s="325"/>
      <c r="EL52513" s="325"/>
    </row>
    <row r="52514" spans="56:142" x14ac:dyDescent="0.2">
      <c r="BD52514" s="325"/>
      <c r="EL52514" s="325"/>
    </row>
    <row r="52515" spans="56:142" x14ac:dyDescent="0.2">
      <c r="BD52515" s="325"/>
      <c r="EL52515" s="325"/>
    </row>
    <row r="52516" spans="56:142" x14ac:dyDescent="0.2">
      <c r="BD52516" s="325"/>
      <c r="EL52516" s="325"/>
    </row>
    <row r="52517" spans="56:142" x14ac:dyDescent="0.2">
      <c r="BD52517" s="325"/>
      <c r="EL52517" s="325"/>
    </row>
    <row r="52518" spans="56:142" x14ac:dyDescent="0.2">
      <c r="BD52518" s="325"/>
      <c r="EL52518" s="325"/>
    </row>
    <row r="52519" spans="56:142" x14ac:dyDescent="0.2">
      <c r="BD52519" s="325"/>
      <c r="EL52519" s="325"/>
    </row>
    <row r="52520" spans="56:142" x14ac:dyDescent="0.2">
      <c r="BD52520" s="325"/>
      <c r="EL52520" s="325"/>
    </row>
    <row r="52521" spans="56:142" x14ac:dyDescent="0.2">
      <c r="BD52521" s="325"/>
      <c r="EL52521" s="325"/>
    </row>
    <row r="52522" spans="56:142" x14ac:dyDescent="0.2">
      <c r="BD52522" s="325"/>
      <c r="EL52522" s="325"/>
    </row>
    <row r="52523" spans="56:142" x14ac:dyDescent="0.2">
      <c r="BD52523" s="325"/>
      <c r="EL52523" s="325"/>
    </row>
    <row r="52524" spans="56:142" x14ac:dyDescent="0.2">
      <c r="BD52524" s="325"/>
      <c r="EL52524" s="325"/>
    </row>
    <row r="52525" spans="56:142" x14ac:dyDescent="0.2">
      <c r="BD52525" s="325"/>
      <c r="EL52525" s="325"/>
    </row>
    <row r="52526" spans="56:142" x14ac:dyDescent="0.2">
      <c r="BD52526" s="325"/>
      <c r="EL52526" s="325"/>
    </row>
    <row r="52527" spans="56:142" x14ac:dyDescent="0.2">
      <c r="BD52527" s="325"/>
      <c r="EL52527" s="325"/>
    </row>
    <row r="52528" spans="56:142" x14ac:dyDescent="0.2">
      <c r="BD52528" s="325"/>
      <c r="EL52528" s="325"/>
    </row>
    <row r="52529" spans="56:142" x14ac:dyDescent="0.2">
      <c r="BD52529" s="325"/>
      <c r="EL52529" s="325"/>
    </row>
    <row r="52530" spans="56:142" x14ac:dyDescent="0.2">
      <c r="BD52530" s="325"/>
      <c r="EL52530" s="325"/>
    </row>
    <row r="52531" spans="56:142" x14ac:dyDescent="0.2">
      <c r="BD52531" s="325"/>
      <c r="EL52531" s="325"/>
    </row>
    <row r="52532" spans="56:142" x14ac:dyDescent="0.2">
      <c r="BD52532" s="325"/>
      <c r="EL52532" s="325"/>
    </row>
    <row r="52533" spans="56:142" x14ac:dyDescent="0.2">
      <c r="BD52533" s="325"/>
      <c r="EL52533" s="325"/>
    </row>
    <row r="52534" spans="56:142" x14ac:dyDescent="0.2">
      <c r="BD52534" s="325"/>
      <c r="EL52534" s="325"/>
    </row>
    <row r="52535" spans="56:142" x14ac:dyDescent="0.2">
      <c r="BD52535" s="325"/>
      <c r="EL52535" s="325"/>
    </row>
    <row r="52536" spans="56:142" x14ac:dyDescent="0.2">
      <c r="BD52536" s="325"/>
      <c r="EL52536" s="325"/>
    </row>
    <row r="52537" spans="56:142" x14ac:dyDescent="0.2">
      <c r="BD52537" s="325"/>
      <c r="EL52537" s="325"/>
    </row>
    <row r="52538" spans="56:142" x14ac:dyDescent="0.2">
      <c r="BD52538" s="325"/>
      <c r="EL52538" s="325"/>
    </row>
    <row r="52539" spans="56:142" x14ac:dyDescent="0.2">
      <c r="BD52539" s="325"/>
      <c r="EL52539" s="325"/>
    </row>
    <row r="52540" spans="56:142" x14ac:dyDescent="0.2">
      <c r="BD52540" s="325"/>
      <c r="EL52540" s="325"/>
    </row>
    <row r="52541" spans="56:142" x14ac:dyDescent="0.2">
      <c r="BD52541" s="325"/>
      <c r="EL52541" s="325"/>
    </row>
    <row r="52542" spans="56:142" x14ac:dyDescent="0.2">
      <c r="BD52542" s="325"/>
      <c r="EL52542" s="325"/>
    </row>
    <row r="52543" spans="56:142" x14ac:dyDescent="0.2">
      <c r="BD52543" s="325"/>
      <c r="EL52543" s="325"/>
    </row>
    <row r="52544" spans="56:142" x14ac:dyDescent="0.2">
      <c r="BD52544" s="325"/>
      <c r="EL52544" s="325"/>
    </row>
    <row r="52545" spans="56:142" x14ac:dyDescent="0.2">
      <c r="BD52545" s="325"/>
      <c r="EL52545" s="325"/>
    </row>
    <row r="52546" spans="56:142" x14ac:dyDescent="0.2">
      <c r="BD52546" s="325"/>
      <c r="EL52546" s="325"/>
    </row>
    <row r="52547" spans="56:142" x14ac:dyDescent="0.2">
      <c r="BD52547" s="325"/>
      <c r="EL52547" s="325"/>
    </row>
    <row r="52548" spans="56:142" x14ac:dyDescent="0.2">
      <c r="BD52548" s="325"/>
      <c r="EL52548" s="325"/>
    </row>
    <row r="52549" spans="56:142" x14ac:dyDescent="0.2">
      <c r="BD52549" s="325"/>
      <c r="EL52549" s="325"/>
    </row>
    <row r="52550" spans="56:142" x14ac:dyDescent="0.2">
      <c r="BD52550" s="325"/>
      <c r="EL52550" s="325"/>
    </row>
    <row r="52551" spans="56:142" x14ac:dyDescent="0.2">
      <c r="BD52551" s="325"/>
      <c r="EL52551" s="325"/>
    </row>
    <row r="52552" spans="56:142" x14ac:dyDescent="0.2">
      <c r="BD52552" s="325"/>
      <c r="EL52552" s="325"/>
    </row>
    <row r="52553" spans="56:142" x14ac:dyDescent="0.2">
      <c r="BD52553" s="325"/>
      <c r="EL52553" s="325"/>
    </row>
    <row r="52554" spans="56:142" x14ac:dyDescent="0.2">
      <c r="BD52554" s="325"/>
      <c r="EL52554" s="325"/>
    </row>
    <row r="52555" spans="56:142" x14ac:dyDescent="0.2">
      <c r="BD52555" s="325"/>
      <c r="EL52555" s="325"/>
    </row>
    <row r="52556" spans="56:142" x14ac:dyDescent="0.2">
      <c r="BD52556" s="325"/>
      <c r="EL52556" s="325"/>
    </row>
    <row r="52557" spans="56:142" x14ac:dyDescent="0.2">
      <c r="BD52557" s="325"/>
      <c r="EL52557" s="325"/>
    </row>
    <row r="52558" spans="56:142" x14ac:dyDescent="0.2">
      <c r="BD52558" s="325"/>
      <c r="EL52558" s="325"/>
    </row>
    <row r="52559" spans="56:142" x14ac:dyDescent="0.2">
      <c r="BD52559" s="325"/>
      <c r="EL52559" s="325"/>
    </row>
    <row r="52560" spans="56:142" x14ac:dyDescent="0.2">
      <c r="BD52560" s="325"/>
      <c r="EL52560" s="325"/>
    </row>
    <row r="52561" spans="56:142" x14ac:dyDescent="0.2">
      <c r="BD52561" s="325"/>
      <c r="EL52561" s="325"/>
    </row>
    <row r="52562" spans="56:142" x14ac:dyDescent="0.2">
      <c r="BD52562" s="325"/>
      <c r="EL52562" s="325"/>
    </row>
    <row r="52563" spans="56:142" x14ac:dyDescent="0.2">
      <c r="BD52563" s="325"/>
      <c r="EL52563" s="325"/>
    </row>
    <row r="52564" spans="56:142" x14ac:dyDescent="0.2">
      <c r="BD52564" s="325"/>
      <c r="EL52564" s="325"/>
    </row>
    <row r="52565" spans="56:142" x14ac:dyDescent="0.2">
      <c r="BD52565" s="325"/>
      <c r="EL52565" s="325"/>
    </row>
    <row r="52566" spans="56:142" x14ac:dyDescent="0.2">
      <c r="BD52566" s="325"/>
      <c r="EL52566" s="325"/>
    </row>
    <row r="52567" spans="56:142" x14ac:dyDescent="0.2">
      <c r="BD52567" s="325"/>
      <c r="EL52567" s="325"/>
    </row>
    <row r="52568" spans="56:142" x14ac:dyDescent="0.2">
      <c r="BD52568" s="325"/>
      <c r="EL52568" s="325"/>
    </row>
    <row r="52569" spans="56:142" x14ac:dyDescent="0.2">
      <c r="BD52569" s="325"/>
      <c r="EL52569" s="325"/>
    </row>
    <row r="52570" spans="56:142" x14ac:dyDescent="0.2">
      <c r="BD52570" s="325"/>
      <c r="EL52570" s="325"/>
    </row>
    <row r="52571" spans="56:142" x14ac:dyDescent="0.2">
      <c r="BD52571" s="325"/>
      <c r="EL52571" s="325"/>
    </row>
    <row r="52572" spans="56:142" x14ac:dyDescent="0.2">
      <c r="BD52572" s="325"/>
      <c r="EL52572" s="325"/>
    </row>
    <row r="52573" spans="56:142" x14ac:dyDescent="0.2">
      <c r="BD52573" s="325"/>
      <c r="EL52573" s="325"/>
    </row>
    <row r="52574" spans="56:142" x14ac:dyDescent="0.2">
      <c r="BD52574" s="325"/>
      <c r="EL52574" s="325"/>
    </row>
    <row r="52575" spans="56:142" x14ac:dyDescent="0.2">
      <c r="BD52575" s="325"/>
      <c r="EL52575" s="325"/>
    </row>
    <row r="52576" spans="56:142" x14ac:dyDescent="0.2">
      <c r="BD52576" s="325"/>
      <c r="EL52576" s="325"/>
    </row>
    <row r="52577" spans="56:142" x14ac:dyDescent="0.2">
      <c r="BD52577" s="325"/>
      <c r="EL52577" s="325"/>
    </row>
    <row r="52578" spans="56:142" x14ac:dyDescent="0.2">
      <c r="BD52578" s="325"/>
      <c r="EL52578" s="325"/>
    </row>
    <row r="52579" spans="56:142" x14ac:dyDescent="0.2">
      <c r="BD52579" s="325"/>
      <c r="EL52579" s="325"/>
    </row>
    <row r="52580" spans="56:142" x14ac:dyDescent="0.2">
      <c r="BD52580" s="325"/>
      <c r="EL52580" s="325"/>
    </row>
    <row r="52581" spans="56:142" x14ac:dyDescent="0.2">
      <c r="BD52581" s="325"/>
      <c r="EL52581" s="325"/>
    </row>
    <row r="52582" spans="56:142" x14ac:dyDescent="0.2">
      <c r="BD52582" s="325"/>
      <c r="EL52582" s="325"/>
    </row>
    <row r="52583" spans="56:142" x14ac:dyDescent="0.2">
      <c r="BD52583" s="325"/>
      <c r="EL52583" s="325"/>
    </row>
    <row r="52584" spans="56:142" x14ac:dyDescent="0.2">
      <c r="BD52584" s="325"/>
      <c r="EL52584" s="325"/>
    </row>
    <row r="52585" spans="56:142" x14ac:dyDescent="0.2">
      <c r="BD52585" s="325"/>
      <c r="EL52585" s="325"/>
    </row>
    <row r="52586" spans="56:142" x14ac:dyDescent="0.2">
      <c r="BD52586" s="325"/>
      <c r="EL52586" s="325"/>
    </row>
    <row r="52587" spans="56:142" x14ac:dyDescent="0.2">
      <c r="BD52587" s="325"/>
      <c r="EL52587" s="325"/>
    </row>
    <row r="52588" spans="56:142" x14ac:dyDescent="0.2">
      <c r="BD52588" s="325"/>
      <c r="EL52588" s="325"/>
    </row>
    <row r="52589" spans="56:142" x14ac:dyDescent="0.2">
      <c r="BD52589" s="325"/>
      <c r="EL52589" s="325"/>
    </row>
    <row r="52590" spans="56:142" x14ac:dyDescent="0.2">
      <c r="BD52590" s="325"/>
      <c r="EL52590" s="325"/>
    </row>
    <row r="52591" spans="56:142" x14ac:dyDescent="0.2">
      <c r="BD52591" s="325"/>
      <c r="EL52591" s="325"/>
    </row>
    <row r="52592" spans="56:142" x14ac:dyDescent="0.2">
      <c r="BD52592" s="325"/>
      <c r="EL52592" s="325"/>
    </row>
    <row r="52593" spans="56:142" x14ac:dyDescent="0.2">
      <c r="BD52593" s="325"/>
      <c r="EL52593" s="325"/>
    </row>
    <row r="52594" spans="56:142" x14ac:dyDescent="0.2">
      <c r="BD52594" s="325"/>
      <c r="EL52594" s="325"/>
    </row>
    <row r="52595" spans="56:142" x14ac:dyDescent="0.2">
      <c r="BD52595" s="325"/>
      <c r="EL52595" s="325"/>
    </row>
    <row r="52596" spans="56:142" x14ac:dyDescent="0.2">
      <c r="BD52596" s="325"/>
      <c r="EL52596" s="325"/>
    </row>
    <row r="52597" spans="56:142" x14ac:dyDescent="0.2">
      <c r="BD52597" s="325"/>
      <c r="EL52597" s="325"/>
    </row>
    <row r="52598" spans="56:142" x14ac:dyDescent="0.2">
      <c r="BD52598" s="325"/>
      <c r="EL52598" s="325"/>
    </row>
    <row r="52599" spans="56:142" x14ac:dyDescent="0.2">
      <c r="BD52599" s="325"/>
      <c r="EL52599" s="325"/>
    </row>
    <row r="52600" spans="56:142" x14ac:dyDescent="0.2">
      <c r="BD52600" s="325"/>
      <c r="EL52600" s="325"/>
    </row>
    <row r="52601" spans="56:142" x14ac:dyDescent="0.2">
      <c r="BD52601" s="325"/>
      <c r="EL52601" s="325"/>
    </row>
    <row r="52602" spans="56:142" x14ac:dyDescent="0.2">
      <c r="BD52602" s="325"/>
      <c r="EL52602" s="325"/>
    </row>
    <row r="52603" spans="56:142" x14ac:dyDescent="0.2">
      <c r="BD52603" s="325"/>
      <c r="EL52603" s="325"/>
    </row>
    <row r="52604" spans="56:142" x14ac:dyDescent="0.2">
      <c r="BD52604" s="325"/>
      <c r="EL52604" s="325"/>
    </row>
    <row r="52605" spans="56:142" x14ac:dyDescent="0.2">
      <c r="BD52605" s="325"/>
      <c r="EL52605" s="325"/>
    </row>
    <row r="52606" spans="56:142" x14ac:dyDescent="0.2">
      <c r="BD52606" s="325"/>
      <c r="EL52606" s="325"/>
    </row>
    <row r="52607" spans="56:142" x14ac:dyDescent="0.2">
      <c r="BD52607" s="325"/>
      <c r="EL52607" s="325"/>
    </row>
    <row r="52608" spans="56:142" x14ac:dyDescent="0.2">
      <c r="BD52608" s="325"/>
      <c r="EL52608" s="325"/>
    </row>
    <row r="52609" spans="56:142" x14ac:dyDescent="0.2">
      <c r="BD52609" s="325"/>
      <c r="EL52609" s="325"/>
    </row>
    <row r="52610" spans="56:142" x14ac:dyDescent="0.2">
      <c r="BD52610" s="325"/>
      <c r="EL52610" s="325"/>
    </row>
    <row r="52611" spans="56:142" x14ac:dyDescent="0.2">
      <c r="BD52611" s="325"/>
      <c r="EL52611" s="325"/>
    </row>
    <row r="52612" spans="56:142" x14ac:dyDescent="0.2">
      <c r="BD52612" s="325"/>
      <c r="EL52612" s="325"/>
    </row>
    <row r="52613" spans="56:142" x14ac:dyDescent="0.2">
      <c r="BD52613" s="325"/>
      <c r="EL52613" s="325"/>
    </row>
    <row r="52614" spans="56:142" x14ac:dyDescent="0.2">
      <c r="BD52614" s="325"/>
      <c r="EL52614" s="325"/>
    </row>
    <row r="52615" spans="56:142" x14ac:dyDescent="0.2">
      <c r="BD52615" s="325"/>
      <c r="EL52615" s="325"/>
    </row>
    <row r="52616" spans="56:142" x14ac:dyDescent="0.2">
      <c r="BD52616" s="325"/>
      <c r="EL52616" s="325"/>
    </row>
    <row r="52617" spans="56:142" x14ac:dyDescent="0.2">
      <c r="BD52617" s="325"/>
      <c r="EL52617" s="325"/>
    </row>
    <row r="52618" spans="56:142" x14ac:dyDescent="0.2">
      <c r="BD52618" s="325"/>
      <c r="EL52618" s="325"/>
    </row>
    <row r="52619" spans="56:142" x14ac:dyDescent="0.2">
      <c r="BD52619" s="325"/>
      <c r="EL52619" s="325"/>
    </row>
    <row r="52620" spans="56:142" x14ac:dyDescent="0.2">
      <c r="BD52620" s="325"/>
      <c r="EL52620" s="325"/>
    </row>
    <row r="52621" spans="56:142" x14ac:dyDescent="0.2">
      <c r="BD52621" s="325"/>
      <c r="EL52621" s="325"/>
    </row>
    <row r="52622" spans="56:142" x14ac:dyDescent="0.2">
      <c r="BD52622" s="325"/>
      <c r="EL52622" s="325"/>
    </row>
    <row r="52623" spans="56:142" x14ac:dyDescent="0.2">
      <c r="BD52623" s="325"/>
      <c r="EL52623" s="325"/>
    </row>
    <row r="52624" spans="56:142" x14ac:dyDescent="0.2">
      <c r="BD52624" s="325"/>
      <c r="EL52624" s="325"/>
    </row>
    <row r="52625" spans="56:142" x14ac:dyDescent="0.2">
      <c r="BD52625" s="325"/>
      <c r="EL52625" s="325"/>
    </row>
    <row r="52626" spans="56:142" x14ac:dyDescent="0.2">
      <c r="BD52626" s="325"/>
      <c r="EL52626" s="325"/>
    </row>
    <row r="52627" spans="56:142" x14ac:dyDescent="0.2">
      <c r="BD52627" s="325"/>
      <c r="EL52627" s="325"/>
    </row>
    <row r="52628" spans="56:142" x14ac:dyDescent="0.2">
      <c r="BD52628" s="325"/>
      <c r="EL52628" s="325"/>
    </row>
    <row r="52629" spans="56:142" x14ac:dyDescent="0.2">
      <c r="BD52629" s="325"/>
      <c r="EL52629" s="325"/>
    </row>
    <row r="52630" spans="56:142" x14ac:dyDescent="0.2">
      <c r="BD52630" s="325"/>
      <c r="EL52630" s="325"/>
    </row>
    <row r="52631" spans="56:142" x14ac:dyDescent="0.2">
      <c r="BD52631" s="325"/>
      <c r="EL52631" s="325"/>
    </row>
    <row r="52632" spans="56:142" x14ac:dyDescent="0.2">
      <c r="BD52632" s="325"/>
      <c r="EL52632" s="325"/>
    </row>
    <row r="52633" spans="56:142" x14ac:dyDescent="0.2">
      <c r="BD52633" s="325"/>
      <c r="EL52633" s="325"/>
    </row>
    <row r="52634" spans="56:142" x14ac:dyDescent="0.2">
      <c r="BD52634" s="325"/>
      <c r="EL52634" s="325"/>
    </row>
    <row r="52635" spans="56:142" x14ac:dyDescent="0.2">
      <c r="BD52635" s="325"/>
      <c r="EL52635" s="325"/>
    </row>
    <row r="52636" spans="56:142" x14ac:dyDescent="0.2">
      <c r="BD52636" s="325"/>
      <c r="EL52636" s="325"/>
    </row>
    <row r="52637" spans="56:142" x14ac:dyDescent="0.2">
      <c r="BD52637" s="325"/>
      <c r="EL52637" s="325"/>
    </row>
    <row r="52638" spans="56:142" x14ac:dyDescent="0.2">
      <c r="BD52638" s="325"/>
      <c r="EL52638" s="325"/>
    </row>
    <row r="52639" spans="56:142" x14ac:dyDescent="0.2">
      <c r="BD52639" s="325"/>
      <c r="EL52639" s="325"/>
    </row>
    <row r="52640" spans="56:142" x14ac:dyDescent="0.2">
      <c r="BD52640" s="325"/>
      <c r="EL52640" s="325"/>
    </row>
    <row r="52641" spans="56:142" x14ac:dyDescent="0.2">
      <c r="BD52641" s="325"/>
      <c r="EL52641" s="325"/>
    </row>
    <row r="52642" spans="56:142" x14ac:dyDescent="0.2">
      <c r="BD52642" s="325"/>
      <c r="EL52642" s="325"/>
    </row>
    <row r="52643" spans="56:142" x14ac:dyDescent="0.2">
      <c r="BD52643" s="325"/>
      <c r="EL52643" s="325"/>
    </row>
    <row r="52644" spans="56:142" x14ac:dyDescent="0.2">
      <c r="BD52644" s="325"/>
      <c r="EL52644" s="325"/>
    </row>
    <row r="52645" spans="56:142" x14ac:dyDescent="0.2">
      <c r="BD52645" s="325"/>
      <c r="EL52645" s="325"/>
    </row>
    <row r="52646" spans="56:142" x14ac:dyDescent="0.2">
      <c r="BD52646" s="325"/>
      <c r="EL52646" s="325"/>
    </row>
    <row r="52647" spans="56:142" x14ac:dyDescent="0.2">
      <c r="BD52647" s="325"/>
      <c r="EL52647" s="325"/>
    </row>
    <row r="52648" spans="56:142" x14ac:dyDescent="0.2">
      <c r="BD52648" s="325"/>
      <c r="EL52648" s="325"/>
    </row>
    <row r="52649" spans="56:142" x14ac:dyDescent="0.2">
      <c r="BD52649" s="325"/>
      <c r="EL52649" s="325"/>
    </row>
    <row r="52650" spans="56:142" x14ac:dyDescent="0.2">
      <c r="BD52650" s="325"/>
      <c r="EL52650" s="325"/>
    </row>
    <row r="52651" spans="56:142" x14ac:dyDescent="0.2">
      <c r="BD52651" s="325"/>
      <c r="EL52651" s="325"/>
    </row>
    <row r="52652" spans="56:142" x14ac:dyDescent="0.2">
      <c r="BD52652" s="325"/>
      <c r="EL52652" s="325"/>
    </row>
    <row r="52653" spans="56:142" x14ac:dyDescent="0.2">
      <c r="BD52653" s="325"/>
      <c r="EL52653" s="325"/>
    </row>
    <row r="52654" spans="56:142" x14ac:dyDescent="0.2">
      <c r="BD52654" s="325"/>
      <c r="EL52654" s="325"/>
    </row>
    <row r="52655" spans="56:142" x14ac:dyDescent="0.2">
      <c r="BD52655" s="325"/>
      <c r="EL52655" s="325"/>
    </row>
    <row r="52656" spans="56:142" x14ac:dyDescent="0.2">
      <c r="BD52656" s="325"/>
      <c r="EL52656" s="325"/>
    </row>
    <row r="52657" spans="56:142" x14ac:dyDescent="0.2">
      <c r="BD52657" s="325"/>
      <c r="EL52657" s="325"/>
    </row>
    <row r="52658" spans="56:142" x14ac:dyDescent="0.2">
      <c r="BD52658" s="325"/>
      <c r="EL52658" s="325"/>
    </row>
    <row r="52659" spans="56:142" x14ac:dyDescent="0.2">
      <c r="BD52659" s="325"/>
      <c r="EL52659" s="325"/>
    </row>
    <row r="52660" spans="56:142" x14ac:dyDescent="0.2">
      <c r="BD52660" s="325"/>
      <c r="EL52660" s="325"/>
    </row>
    <row r="52661" spans="56:142" x14ac:dyDescent="0.2">
      <c r="BD52661" s="325"/>
      <c r="EL52661" s="325"/>
    </row>
    <row r="52662" spans="56:142" x14ac:dyDescent="0.2">
      <c r="BD52662" s="325"/>
      <c r="EL52662" s="325"/>
    </row>
    <row r="52663" spans="56:142" x14ac:dyDescent="0.2">
      <c r="BD52663" s="325"/>
      <c r="EL52663" s="325"/>
    </row>
    <row r="52664" spans="56:142" x14ac:dyDescent="0.2">
      <c r="BD52664" s="325"/>
      <c r="EL52664" s="325"/>
    </row>
    <row r="52665" spans="56:142" x14ac:dyDescent="0.2">
      <c r="BD52665" s="325"/>
      <c r="EL52665" s="325"/>
    </row>
    <row r="52666" spans="56:142" x14ac:dyDescent="0.2">
      <c r="BD52666" s="325"/>
      <c r="EL52666" s="325"/>
    </row>
    <row r="52667" spans="56:142" x14ac:dyDescent="0.2">
      <c r="BD52667" s="325"/>
      <c r="EL52667" s="325"/>
    </row>
    <row r="52668" spans="56:142" x14ac:dyDescent="0.2">
      <c r="BD52668" s="325"/>
      <c r="EL52668" s="325"/>
    </row>
    <row r="52669" spans="56:142" x14ac:dyDescent="0.2">
      <c r="BD52669" s="325"/>
      <c r="EL52669" s="325"/>
    </row>
    <row r="52670" spans="56:142" x14ac:dyDescent="0.2">
      <c r="BD52670" s="325"/>
      <c r="EL52670" s="325"/>
    </row>
    <row r="52671" spans="56:142" x14ac:dyDescent="0.2">
      <c r="BD52671" s="325"/>
      <c r="EL52671" s="325"/>
    </row>
    <row r="52672" spans="56:142" x14ac:dyDescent="0.2">
      <c r="BD52672" s="325"/>
      <c r="EL52672" s="325"/>
    </row>
    <row r="52673" spans="56:142" x14ac:dyDescent="0.2">
      <c r="BD52673" s="325"/>
      <c r="EL52673" s="325"/>
    </row>
    <row r="52674" spans="56:142" x14ac:dyDescent="0.2">
      <c r="BD52674" s="325"/>
      <c r="EL52674" s="325"/>
    </row>
    <row r="52675" spans="56:142" x14ac:dyDescent="0.2">
      <c r="BD52675" s="325"/>
      <c r="EL52675" s="325"/>
    </row>
    <row r="52676" spans="56:142" x14ac:dyDescent="0.2">
      <c r="BD52676" s="325"/>
      <c r="EL52676" s="325"/>
    </row>
    <row r="52677" spans="56:142" x14ac:dyDescent="0.2">
      <c r="BD52677" s="325"/>
      <c r="EL52677" s="325"/>
    </row>
    <row r="52678" spans="56:142" x14ac:dyDescent="0.2">
      <c r="BD52678" s="325"/>
      <c r="EL52678" s="325"/>
    </row>
    <row r="52679" spans="56:142" x14ac:dyDescent="0.2">
      <c r="BD52679" s="325"/>
      <c r="EL52679" s="325"/>
    </row>
    <row r="52680" spans="56:142" x14ac:dyDescent="0.2">
      <c r="BD52680" s="325"/>
      <c r="EL52680" s="325"/>
    </row>
    <row r="52681" spans="56:142" x14ac:dyDescent="0.2">
      <c r="BD52681" s="325"/>
      <c r="EL52681" s="325"/>
    </row>
    <row r="52682" spans="56:142" x14ac:dyDescent="0.2">
      <c r="BD52682" s="325"/>
      <c r="EL52682" s="325"/>
    </row>
    <row r="52683" spans="56:142" x14ac:dyDescent="0.2">
      <c r="BD52683" s="325"/>
      <c r="EL52683" s="325"/>
    </row>
    <row r="52684" spans="56:142" x14ac:dyDescent="0.2">
      <c r="BD52684" s="325"/>
      <c r="EL52684" s="325"/>
    </row>
    <row r="52685" spans="56:142" x14ac:dyDescent="0.2">
      <c r="BD52685" s="325"/>
      <c r="EL52685" s="325"/>
    </row>
    <row r="52686" spans="56:142" x14ac:dyDescent="0.2">
      <c r="BD52686" s="325"/>
      <c r="EL52686" s="325"/>
    </row>
    <row r="52687" spans="56:142" x14ac:dyDescent="0.2">
      <c r="BD52687" s="325"/>
      <c r="EL52687" s="325"/>
    </row>
    <row r="52688" spans="56:142" x14ac:dyDescent="0.2">
      <c r="BD52688" s="325"/>
      <c r="EL52688" s="325"/>
    </row>
    <row r="52689" spans="56:142" x14ac:dyDescent="0.2">
      <c r="BD52689" s="325"/>
      <c r="EL52689" s="325"/>
    </row>
    <row r="52690" spans="56:142" x14ac:dyDescent="0.2">
      <c r="BD52690" s="325"/>
      <c r="EL52690" s="325"/>
    </row>
    <row r="52691" spans="56:142" x14ac:dyDescent="0.2">
      <c r="BD52691" s="325"/>
      <c r="EL52691" s="325"/>
    </row>
    <row r="52692" spans="56:142" x14ac:dyDescent="0.2">
      <c r="BD52692" s="325"/>
      <c r="EL52692" s="325"/>
    </row>
    <row r="52693" spans="56:142" x14ac:dyDescent="0.2">
      <c r="BD52693" s="325"/>
      <c r="EL52693" s="325"/>
    </row>
    <row r="52694" spans="56:142" x14ac:dyDescent="0.2">
      <c r="BD52694" s="325"/>
      <c r="EL52694" s="325"/>
    </row>
    <row r="52695" spans="56:142" x14ac:dyDescent="0.2">
      <c r="BD52695" s="325"/>
      <c r="EL52695" s="325"/>
    </row>
    <row r="52696" spans="56:142" x14ac:dyDescent="0.2">
      <c r="BD52696" s="325"/>
      <c r="EL52696" s="325"/>
    </row>
    <row r="52697" spans="56:142" x14ac:dyDescent="0.2">
      <c r="BD52697" s="325"/>
      <c r="EL52697" s="325"/>
    </row>
    <row r="52698" spans="56:142" x14ac:dyDescent="0.2">
      <c r="BD52698" s="325"/>
      <c r="EL52698" s="325"/>
    </row>
    <row r="52699" spans="56:142" x14ac:dyDescent="0.2">
      <c r="BD52699" s="325"/>
      <c r="EL52699" s="325"/>
    </row>
    <row r="52700" spans="56:142" x14ac:dyDescent="0.2">
      <c r="BD52700" s="325"/>
      <c r="EL52700" s="325"/>
    </row>
    <row r="52701" spans="56:142" x14ac:dyDescent="0.2">
      <c r="BD52701" s="325"/>
      <c r="EL52701" s="325"/>
    </row>
    <row r="52702" spans="56:142" x14ac:dyDescent="0.2">
      <c r="BD52702" s="325"/>
      <c r="EL52702" s="325"/>
    </row>
    <row r="52703" spans="56:142" x14ac:dyDescent="0.2">
      <c r="BD52703" s="325"/>
      <c r="EL52703" s="325"/>
    </row>
    <row r="52704" spans="56:142" x14ac:dyDescent="0.2">
      <c r="BD52704" s="325"/>
      <c r="EL52704" s="325"/>
    </row>
    <row r="52705" spans="56:142" x14ac:dyDescent="0.2">
      <c r="BD52705" s="325"/>
      <c r="EL52705" s="325"/>
    </row>
    <row r="52706" spans="56:142" x14ac:dyDescent="0.2">
      <c r="BD52706" s="325"/>
      <c r="EL52706" s="325"/>
    </row>
    <row r="52707" spans="56:142" x14ac:dyDescent="0.2">
      <c r="BD52707" s="325"/>
      <c r="EL52707" s="325"/>
    </row>
    <row r="52708" spans="56:142" x14ac:dyDescent="0.2">
      <c r="BD52708" s="325"/>
      <c r="EL52708" s="325"/>
    </row>
    <row r="52709" spans="56:142" x14ac:dyDescent="0.2">
      <c r="BD52709" s="325"/>
      <c r="EL52709" s="325"/>
    </row>
    <row r="52710" spans="56:142" x14ac:dyDescent="0.2">
      <c r="BD52710" s="325"/>
      <c r="EL52710" s="325"/>
    </row>
    <row r="52711" spans="56:142" x14ac:dyDescent="0.2">
      <c r="BD52711" s="325"/>
      <c r="EL52711" s="325"/>
    </row>
    <row r="52712" spans="56:142" x14ac:dyDescent="0.2">
      <c r="BD52712" s="325"/>
      <c r="EL52712" s="325"/>
    </row>
    <row r="52713" spans="56:142" x14ac:dyDescent="0.2">
      <c r="BD52713" s="325"/>
      <c r="EL52713" s="325"/>
    </row>
    <row r="52714" spans="56:142" x14ac:dyDescent="0.2">
      <c r="BD52714" s="325"/>
      <c r="EL52714" s="325"/>
    </row>
    <row r="52715" spans="56:142" x14ac:dyDescent="0.2">
      <c r="BD52715" s="325"/>
      <c r="EL52715" s="325"/>
    </row>
    <row r="52716" spans="56:142" x14ac:dyDescent="0.2">
      <c r="BD52716" s="325"/>
      <c r="EL52716" s="325"/>
    </row>
    <row r="52717" spans="56:142" x14ac:dyDescent="0.2">
      <c r="BD52717" s="325"/>
      <c r="EL52717" s="325"/>
    </row>
    <row r="52718" spans="56:142" x14ac:dyDescent="0.2">
      <c r="BD52718" s="325"/>
      <c r="EL52718" s="325"/>
    </row>
    <row r="52719" spans="56:142" x14ac:dyDescent="0.2">
      <c r="BD52719" s="325"/>
      <c r="EL52719" s="325"/>
    </row>
    <row r="52720" spans="56:142" x14ac:dyDescent="0.2">
      <c r="BD52720" s="325"/>
      <c r="EL52720" s="325"/>
    </row>
    <row r="52721" spans="56:142" x14ac:dyDescent="0.2">
      <c r="BD52721" s="325"/>
      <c r="EL52721" s="325"/>
    </row>
    <row r="52722" spans="56:142" x14ac:dyDescent="0.2">
      <c r="BD52722" s="325"/>
      <c r="EL52722" s="325"/>
    </row>
    <row r="52723" spans="56:142" x14ac:dyDescent="0.2">
      <c r="BD52723" s="325"/>
      <c r="EL52723" s="325"/>
    </row>
    <row r="52724" spans="56:142" x14ac:dyDescent="0.2">
      <c r="BD52724" s="325"/>
      <c r="EL52724" s="325"/>
    </row>
    <row r="52725" spans="56:142" x14ac:dyDescent="0.2">
      <c r="BD52725" s="325"/>
      <c r="EL52725" s="325"/>
    </row>
    <row r="52726" spans="56:142" x14ac:dyDescent="0.2">
      <c r="BD52726" s="325"/>
      <c r="EL52726" s="325"/>
    </row>
    <row r="52727" spans="56:142" x14ac:dyDescent="0.2">
      <c r="BD52727" s="325"/>
      <c r="EL52727" s="325"/>
    </row>
    <row r="52728" spans="56:142" x14ac:dyDescent="0.2">
      <c r="BD52728" s="325"/>
      <c r="EL52728" s="325"/>
    </row>
    <row r="52729" spans="56:142" x14ac:dyDescent="0.2">
      <c r="BD52729" s="325"/>
      <c r="EL52729" s="325"/>
    </row>
    <row r="52730" spans="56:142" x14ac:dyDescent="0.2">
      <c r="BD52730" s="325"/>
      <c r="EL52730" s="325"/>
    </row>
    <row r="52731" spans="56:142" x14ac:dyDescent="0.2">
      <c r="BD52731" s="325"/>
      <c r="EL52731" s="325"/>
    </row>
    <row r="52732" spans="56:142" x14ac:dyDescent="0.2">
      <c r="BD52732" s="325"/>
      <c r="EL52732" s="325"/>
    </row>
    <row r="52733" spans="56:142" x14ac:dyDescent="0.2">
      <c r="BD52733" s="325"/>
      <c r="EL52733" s="325"/>
    </row>
    <row r="52734" spans="56:142" x14ac:dyDescent="0.2">
      <c r="BD52734" s="325"/>
      <c r="EL52734" s="325"/>
    </row>
    <row r="52735" spans="56:142" x14ac:dyDescent="0.2">
      <c r="BD52735" s="325"/>
      <c r="EL52735" s="325"/>
    </row>
    <row r="52736" spans="56:142" x14ac:dyDescent="0.2">
      <c r="BD52736" s="325"/>
      <c r="EL52736" s="325"/>
    </row>
    <row r="52737" spans="56:142" x14ac:dyDescent="0.2">
      <c r="BD52737" s="325"/>
      <c r="EL52737" s="325"/>
    </row>
    <row r="52738" spans="56:142" x14ac:dyDescent="0.2">
      <c r="BD52738" s="325"/>
      <c r="EL52738" s="325"/>
    </row>
    <row r="52739" spans="56:142" x14ac:dyDescent="0.2">
      <c r="BD52739" s="325"/>
      <c r="EL52739" s="325"/>
    </row>
    <row r="52740" spans="56:142" x14ac:dyDescent="0.2">
      <c r="BD52740" s="325"/>
      <c r="EL52740" s="325"/>
    </row>
    <row r="52741" spans="56:142" x14ac:dyDescent="0.2">
      <c r="BD52741" s="325"/>
      <c r="EL52741" s="325"/>
    </row>
    <row r="52742" spans="56:142" x14ac:dyDescent="0.2">
      <c r="BD52742" s="325"/>
      <c r="EL52742" s="325"/>
    </row>
    <row r="52743" spans="56:142" x14ac:dyDescent="0.2">
      <c r="BD52743" s="325"/>
      <c r="EL52743" s="325"/>
    </row>
    <row r="52744" spans="56:142" x14ac:dyDescent="0.2">
      <c r="BD52744" s="325"/>
      <c r="EL52744" s="325"/>
    </row>
    <row r="52745" spans="56:142" x14ac:dyDescent="0.2">
      <c r="BD52745" s="325"/>
      <c r="EL52745" s="325"/>
    </row>
    <row r="52746" spans="56:142" x14ac:dyDescent="0.2">
      <c r="BD52746" s="325"/>
      <c r="EL52746" s="325"/>
    </row>
    <row r="52747" spans="56:142" x14ac:dyDescent="0.2">
      <c r="BD52747" s="325"/>
      <c r="EL52747" s="325"/>
    </row>
    <row r="52748" spans="56:142" x14ac:dyDescent="0.2">
      <c r="BD52748" s="325"/>
      <c r="EL52748" s="325"/>
    </row>
    <row r="52749" spans="56:142" x14ac:dyDescent="0.2">
      <c r="BD52749" s="325"/>
      <c r="EL52749" s="325"/>
    </row>
    <row r="52750" spans="56:142" x14ac:dyDescent="0.2">
      <c r="BD52750" s="325"/>
      <c r="EL52750" s="325"/>
    </row>
    <row r="52751" spans="56:142" x14ac:dyDescent="0.2">
      <c r="BD52751" s="325"/>
      <c r="EL52751" s="325"/>
    </row>
    <row r="52752" spans="56:142" x14ac:dyDescent="0.2">
      <c r="BD52752" s="325"/>
      <c r="EL52752" s="325"/>
    </row>
    <row r="52753" spans="56:142" x14ac:dyDescent="0.2">
      <c r="BD52753" s="325"/>
      <c r="EL52753" s="325"/>
    </row>
    <row r="52754" spans="56:142" x14ac:dyDescent="0.2">
      <c r="BD52754" s="325"/>
      <c r="EL52754" s="325"/>
    </row>
    <row r="52755" spans="56:142" x14ac:dyDescent="0.2">
      <c r="BD52755" s="325"/>
      <c r="EL52755" s="325"/>
    </row>
    <row r="52756" spans="56:142" x14ac:dyDescent="0.2">
      <c r="BD52756" s="325"/>
      <c r="EL52756" s="325"/>
    </row>
    <row r="52757" spans="56:142" x14ac:dyDescent="0.2">
      <c r="BD52757" s="325"/>
      <c r="EL52757" s="325"/>
    </row>
    <row r="52758" spans="56:142" x14ac:dyDescent="0.2">
      <c r="BD52758" s="325"/>
      <c r="EL52758" s="325"/>
    </row>
    <row r="52759" spans="56:142" x14ac:dyDescent="0.2">
      <c r="BD52759" s="325"/>
      <c r="EL52759" s="325"/>
    </row>
    <row r="52760" spans="56:142" x14ac:dyDescent="0.2">
      <c r="BD52760" s="325"/>
      <c r="EL52760" s="325"/>
    </row>
    <row r="52761" spans="56:142" x14ac:dyDescent="0.2">
      <c r="BD52761" s="325"/>
      <c r="EL52761" s="325"/>
    </row>
    <row r="52762" spans="56:142" x14ac:dyDescent="0.2">
      <c r="BD52762" s="325"/>
      <c r="EL52762" s="325"/>
    </row>
    <row r="52763" spans="56:142" x14ac:dyDescent="0.2">
      <c r="BD52763" s="325"/>
      <c r="EL52763" s="325"/>
    </row>
    <row r="52764" spans="56:142" x14ac:dyDescent="0.2">
      <c r="BD52764" s="325"/>
      <c r="EL52764" s="325"/>
    </row>
    <row r="52765" spans="56:142" x14ac:dyDescent="0.2">
      <c r="BD52765" s="325"/>
      <c r="EL52765" s="325"/>
    </row>
    <row r="52766" spans="56:142" x14ac:dyDescent="0.2">
      <c r="BD52766" s="325"/>
      <c r="EL52766" s="325"/>
    </row>
    <row r="52767" spans="56:142" x14ac:dyDescent="0.2">
      <c r="BD52767" s="325"/>
      <c r="EL52767" s="325"/>
    </row>
    <row r="52768" spans="56:142" x14ac:dyDescent="0.2">
      <c r="BD52768" s="325"/>
      <c r="EL52768" s="325"/>
    </row>
    <row r="52769" spans="56:142" x14ac:dyDescent="0.2">
      <c r="BD52769" s="325"/>
      <c r="EL52769" s="325"/>
    </row>
    <row r="52770" spans="56:142" x14ac:dyDescent="0.2">
      <c r="BD52770" s="325"/>
      <c r="EL52770" s="325"/>
    </row>
    <row r="52771" spans="56:142" x14ac:dyDescent="0.2">
      <c r="BD52771" s="325"/>
      <c r="EL52771" s="325"/>
    </row>
    <row r="52772" spans="56:142" x14ac:dyDescent="0.2">
      <c r="BD52772" s="325"/>
      <c r="EL52772" s="325"/>
    </row>
    <row r="52773" spans="56:142" x14ac:dyDescent="0.2">
      <c r="BD52773" s="325"/>
      <c r="EL52773" s="325"/>
    </row>
    <row r="52774" spans="56:142" x14ac:dyDescent="0.2">
      <c r="BD52774" s="325"/>
      <c r="EL52774" s="325"/>
    </row>
    <row r="52775" spans="56:142" x14ac:dyDescent="0.2">
      <c r="BD52775" s="325"/>
      <c r="EL52775" s="325"/>
    </row>
    <row r="52776" spans="56:142" x14ac:dyDescent="0.2">
      <c r="BD52776" s="325"/>
      <c r="EL52776" s="325"/>
    </row>
    <row r="52777" spans="56:142" x14ac:dyDescent="0.2">
      <c r="BD52777" s="325"/>
      <c r="EL52777" s="325"/>
    </row>
    <row r="52778" spans="56:142" x14ac:dyDescent="0.2">
      <c r="BD52778" s="325"/>
      <c r="EL52778" s="325"/>
    </row>
    <row r="52779" spans="56:142" x14ac:dyDescent="0.2">
      <c r="BD52779" s="325"/>
      <c r="EL52779" s="325"/>
    </row>
    <row r="52780" spans="56:142" x14ac:dyDescent="0.2">
      <c r="BD52780" s="325"/>
      <c r="EL52780" s="325"/>
    </row>
    <row r="52781" spans="56:142" x14ac:dyDescent="0.2">
      <c r="BD52781" s="325"/>
      <c r="EL52781" s="325"/>
    </row>
    <row r="52782" spans="56:142" x14ac:dyDescent="0.2">
      <c r="BD52782" s="325"/>
      <c r="EL52782" s="325"/>
    </row>
    <row r="52783" spans="56:142" x14ac:dyDescent="0.2">
      <c r="BD52783" s="325"/>
      <c r="EL52783" s="325"/>
    </row>
    <row r="52784" spans="56:142" x14ac:dyDescent="0.2">
      <c r="BD52784" s="325"/>
      <c r="EL52784" s="325"/>
    </row>
    <row r="52785" spans="56:142" x14ac:dyDescent="0.2">
      <c r="BD52785" s="325"/>
      <c r="EL52785" s="325"/>
    </row>
    <row r="52786" spans="56:142" x14ac:dyDescent="0.2">
      <c r="BD52786" s="325"/>
      <c r="EL52786" s="325"/>
    </row>
    <row r="52787" spans="56:142" x14ac:dyDescent="0.2">
      <c r="BD52787" s="325"/>
      <c r="EL52787" s="325"/>
    </row>
    <row r="52788" spans="56:142" x14ac:dyDescent="0.2">
      <c r="BD52788" s="325"/>
      <c r="EL52788" s="325"/>
    </row>
    <row r="52789" spans="56:142" x14ac:dyDescent="0.2">
      <c r="BD52789" s="325"/>
      <c r="EL52789" s="325"/>
    </row>
    <row r="52790" spans="56:142" x14ac:dyDescent="0.2">
      <c r="BD52790" s="325"/>
      <c r="EL52790" s="325"/>
    </row>
    <row r="52791" spans="56:142" x14ac:dyDescent="0.2">
      <c r="BD52791" s="325"/>
      <c r="EL52791" s="325"/>
    </row>
    <row r="52792" spans="56:142" x14ac:dyDescent="0.2">
      <c r="BD52792" s="325"/>
      <c r="EL52792" s="325"/>
    </row>
    <row r="52793" spans="56:142" x14ac:dyDescent="0.2">
      <c r="BD52793" s="325"/>
      <c r="EL52793" s="325"/>
    </row>
    <row r="52794" spans="56:142" x14ac:dyDescent="0.2">
      <c r="BD52794" s="325"/>
      <c r="EL52794" s="325"/>
    </row>
    <row r="52795" spans="56:142" x14ac:dyDescent="0.2">
      <c r="BD52795" s="325"/>
      <c r="EL52795" s="325"/>
    </row>
    <row r="52796" spans="56:142" x14ac:dyDescent="0.2">
      <c r="BD52796" s="325"/>
      <c r="EL52796" s="325"/>
    </row>
    <row r="52797" spans="56:142" x14ac:dyDescent="0.2">
      <c r="BD52797" s="325"/>
      <c r="EL52797" s="325"/>
    </row>
    <row r="52798" spans="56:142" x14ac:dyDescent="0.2">
      <c r="BD52798" s="325"/>
      <c r="EL52798" s="325"/>
    </row>
    <row r="52799" spans="56:142" x14ac:dyDescent="0.2">
      <c r="BD52799" s="325"/>
      <c r="EL52799" s="325"/>
    </row>
    <row r="52800" spans="56:142" x14ac:dyDescent="0.2">
      <c r="BD52800" s="325"/>
      <c r="EL52800" s="325"/>
    </row>
    <row r="52801" spans="56:142" x14ac:dyDescent="0.2">
      <c r="BD52801" s="325"/>
      <c r="EL52801" s="325"/>
    </row>
    <row r="52802" spans="56:142" x14ac:dyDescent="0.2">
      <c r="BD52802" s="325"/>
      <c r="EL52802" s="325"/>
    </row>
    <row r="52803" spans="56:142" x14ac:dyDescent="0.2">
      <c r="BD52803" s="325"/>
      <c r="EL52803" s="325"/>
    </row>
    <row r="52804" spans="56:142" x14ac:dyDescent="0.2">
      <c r="BD52804" s="325"/>
      <c r="EL52804" s="325"/>
    </row>
    <row r="52805" spans="56:142" x14ac:dyDescent="0.2">
      <c r="BD52805" s="325"/>
      <c r="EL52805" s="325"/>
    </row>
    <row r="52806" spans="56:142" x14ac:dyDescent="0.2">
      <c r="BD52806" s="325"/>
      <c r="EL52806" s="325"/>
    </row>
    <row r="52807" spans="56:142" x14ac:dyDescent="0.2">
      <c r="BD52807" s="325"/>
      <c r="EL52807" s="325"/>
    </row>
    <row r="52808" spans="56:142" x14ac:dyDescent="0.2">
      <c r="BD52808" s="325"/>
      <c r="EL52808" s="325"/>
    </row>
    <row r="52809" spans="56:142" x14ac:dyDescent="0.2">
      <c r="BD52809" s="325"/>
      <c r="EL52809" s="325"/>
    </row>
    <row r="52810" spans="56:142" x14ac:dyDescent="0.2">
      <c r="BD52810" s="325"/>
      <c r="EL52810" s="325"/>
    </row>
    <row r="52811" spans="56:142" x14ac:dyDescent="0.2">
      <c r="BD52811" s="325"/>
      <c r="EL52811" s="325"/>
    </row>
    <row r="52812" spans="56:142" x14ac:dyDescent="0.2">
      <c r="BD52812" s="325"/>
      <c r="EL52812" s="325"/>
    </row>
    <row r="52813" spans="56:142" x14ac:dyDescent="0.2">
      <c r="BD52813" s="325"/>
      <c r="EL52813" s="325"/>
    </row>
    <row r="52814" spans="56:142" x14ac:dyDescent="0.2">
      <c r="BD52814" s="325"/>
      <c r="EL52814" s="325"/>
    </row>
    <row r="52815" spans="56:142" x14ac:dyDescent="0.2">
      <c r="BD52815" s="325"/>
      <c r="EL52815" s="325"/>
    </row>
    <row r="52816" spans="56:142" x14ac:dyDescent="0.2">
      <c r="BD52816" s="325"/>
      <c r="EL52816" s="325"/>
    </row>
    <row r="52817" spans="56:142" x14ac:dyDescent="0.2">
      <c r="BD52817" s="325"/>
      <c r="EL52817" s="325"/>
    </row>
    <row r="52818" spans="56:142" x14ac:dyDescent="0.2">
      <c r="BD52818" s="325"/>
      <c r="EL52818" s="325"/>
    </row>
    <row r="52819" spans="56:142" x14ac:dyDescent="0.2">
      <c r="BD52819" s="325"/>
      <c r="EL52819" s="325"/>
    </row>
    <row r="52820" spans="56:142" x14ac:dyDescent="0.2">
      <c r="BD52820" s="325"/>
      <c r="EL52820" s="325"/>
    </row>
    <row r="52821" spans="56:142" x14ac:dyDescent="0.2">
      <c r="BD52821" s="325"/>
      <c r="EL52821" s="325"/>
    </row>
    <row r="52822" spans="56:142" x14ac:dyDescent="0.2">
      <c r="BD52822" s="325"/>
      <c r="EL52822" s="325"/>
    </row>
    <row r="52823" spans="56:142" x14ac:dyDescent="0.2">
      <c r="BD52823" s="325"/>
      <c r="EL52823" s="325"/>
    </row>
    <row r="52824" spans="56:142" x14ac:dyDescent="0.2">
      <c r="BD52824" s="325"/>
      <c r="EL52824" s="325"/>
    </row>
    <row r="52825" spans="56:142" x14ac:dyDescent="0.2">
      <c r="BD52825" s="325"/>
      <c r="EL52825" s="325"/>
    </row>
    <row r="52826" spans="56:142" x14ac:dyDescent="0.2">
      <c r="BD52826" s="325"/>
      <c r="EL52826" s="325"/>
    </row>
    <row r="52827" spans="56:142" x14ac:dyDescent="0.2">
      <c r="BD52827" s="325"/>
      <c r="EL52827" s="325"/>
    </row>
    <row r="52828" spans="56:142" x14ac:dyDescent="0.2">
      <c r="BD52828" s="325"/>
      <c r="EL52828" s="325"/>
    </row>
    <row r="52829" spans="56:142" x14ac:dyDescent="0.2">
      <c r="BD52829" s="325"/>
      <c r="EL52829" s="325"/>
    </row>
    <row r="52830" spans="56:142" x14ac:dyDescent="0.2">
      <c r="BD52830" s="325"/>
      <c r="EL52830" s="325"/>
    </row>
    <row r="52831" spans="56:142" x14ac:dyDescent="0.2">
      <c r="BD52831" s="325"/>
      <c r="EL52831" s="325"/>
    </row>
    <row r="52832" spans="56:142" x14ac:dyDescent="0.2">
      <c r="BD52832" s="325"/>
      <c r="EL52832" s="325"/>
    </row>
    <row r="52833" spans="56:142" x14ac:dyDescent="0.2">
      <c r="BD52833" s="325"/>
      <c r="EL52833" s="325"/>
    </row>
    <row r="52834" spans="56:142" x14ac:dyDescent="0.2">
      <c r="BD52834" s="325"/>
      <c r="EL52834" s="325"/>
    </row>
    <row r="52835" spans="56:142" x14ac:dyDescent="0.2">
      <c r="BD52835" s="325"/>
      <c r="EL52835" s="325"/>
    </row>
    <row r="52836" spans="56:142" x14ac:dyDescent="0.2">
      <c r="BD52836" s="325"/>
      <c r="EL52836" s="325"/>
    </row>
    <row r="52837" spans="56:142" x14ac:dyDescent="0.2">
      <c r="BD52837" s="325"/>
      <c r="EL52837" s="325"/>
    </row>
    <row r="52838" spans="56:142" x14ac:dyDescent="0.2">
      <c r="BD52838" s="325"/>
      <c r="EL52838" s="325"/>
    </row>
    <row r="52839" spans="56:142" x14ac:dyDescent="0.2">
      <c r="BD52839" s="325"/>
      <c r="EL52839" s="325"/>
    </row>
    <row r="52840" spans="56:142" x14ac:dyDescent="0.2">
      <c r="BD52840" s="325"/>
      <c r="EL52840" s="325"/>
    </row>
    <row r="52841" spans="56:142" x14ac:dyDescent="0.2">
      <c r="BD52841" s="325"/>
      <c r="EL52841" s="325"/>
    </row>
    <row r="52842" spans="56:142" x14ac:dyDescent="0.2">
      <c r="BD52842" s="325"/>
      <c r="EL52842" s="325"/>
    </row>
    <row r="52843" spans="56:142" x14ac:dyDescent="0.2">
      <c r="BD52843" s="325"/>
      <c r="EL52843" s="325"/>
    </row>
    <row r="52844" spans="56:142" x14ac:dyDescent="0.2">
      <c r="BD52844" s="325"/>
      <c r="EL52844" s="325"/>
    </row>
    <row r="52845" spans="56:142" x14ac:dyDescent="0.2">
      <c r="BD52845" s="325"/>
      <c r="EL52845" s="325"/>
    </row>
    <row r="52846" spans="56:142" x14ac:dyDescent="0.2">
      <c r="BD52846" s="325"/>
      <c r="EL52846" s="325"/>
    </row>
    <row r="52847" spans="56:142" x14ac:dyDescent="0.2">
      <c r="BD52847" s="325"/>
      <c r="EL52847" s="325"/>
    </row>
    <row r="52848" spans="56:142" x14ac:dyDescent="0.2">
      <c r="BD52848" s="325"/>
      <c r="EL52848" s="325"/>
    </row>
    <row r="52849" spans="56:142" x14ac:dyDescent="0.2">
      <c r="BD52849" s="325"/>
      <c r="EL52849" s="325"/>
    </row>
    <row r="52850" spans="56:142" x14ac:dyDescent="0.2">
      <c r="BD52850" s="325"/>
      <c r="EL52850" s="325"/>
    </row>
    <row r="52851" spans="56:142" x14ac:dyDescent="0.2">
      <c r="BD52851" s="325"/>
      <c r="EL52851" s="325"/>
    </row>
    <row r="52852" spans="56:142" x14ac:dyDescent="0.2">
      <c r="BD52852" s="325"/>
      <c r="EL52852" s="325"/>
    </row>
    <row r="52853" spans="56:142" x14ac:dyDescent="0.2">
      <c r="BD52853" s="325"/>
      <c r="EL52853" s="325"/>
    </row>
    <row r="52854" spans="56:142" x14ac:dyDescent="0.2">
      <c r="BD52854" s="325"/>
      <c r="EL52854" s="325"/>
    </row>
    <row r="52855" spans="56:142" x14ac:dyDescent="0.2">
      <c r="BD52855" s="325"/>
      <c r="EL52855" s="325"/>
    </row>
    <row r="52856" spans="56:142" x14ac:dyDescent="0.2">
      <c r="BD52856" s="325"/>
      <c r="EL52856" s="325"/>
    </row>
    <row r="52857" spans="56:142" x14ac:dyDescent="0.2">
      <c r="BD52857" s="325"/>
      <c r="EL52857" s="325"/>
    </row>
    <row r="52858" spans="56:142" x14ac:dyDescent="0.2">
      <c r="BD52858" s="325"/>
      <c r="EL52858" s="325"/>
    </row>
    <row r="52859" spans="56:142" x14ac:dyDescent="0.2">
      <c r="BD52859" s="325"/>
      <c r="EL52859" s="325"/>
    </row>
    <row r="52860" spans="56:142" x14ac:dyDescent="0.2">
      <c r="BD52860" s="325"/>
      <c r="EL52860" s="325"/>
    </row>
    <row r="52861" spans="56:142" x14ac:dyDescent="0.2">
      <c r="BD52861" s="325"/>
      <c r="EL52861" s="325"/>
    </row>
    <row r="52862" spans="56:142" x14ac:dyDescent="0.2">
      <c r="BD52862" s="325"/>
      <c r="EL52862" s="325"/>
    </row>
    <row r="52863" spans="56:142" x14ac:dyDescent="0.2">
      <c r="BD52863" s="325"/>
      <c r="EL52863" s="325"/>
    </row>
    <row r="52864" spans="56:142" x14ac:dyDescent="0.2">
      <c r="BD52864" s="325"/>
      <c r="EL52864" s="325"/>
    </row>
    <row r="52865" spans="56:142" x14ac:dyDescent="0.2">
      <c r="BD52865" s="325"/>
      <c r="EL52865" s="325"/>
    </row>
    <row r="52866" spans="56:142" x14ac:dyDescent="0.2">
      <c r="BD52866" s="325"/>
      <c r="EL52866" s="325"/>
    </row>
    <row r="52867" spans="56:142" x14ac:dyDescent="0.2">
      <c r="BD52867" s="325"/>
      <c r="EL52867" s="325"/>
    </row>
    <row r="52868" spans="56:142" x14ac:dyDescent="0.2">
      <c r="BD52868" s="325"/>
      <c r="EL52868" s="325"/>
    </row>
    <row r="52869" spans="56:142" x14ac:dyDescent="0.2">
      <c r="BD52869" s="325"/>
      <c r="EL52869" s="325"/>
    </row>
    <row r="52870" spans="56:142" x14ac:dyDescent="0.2">
      <c r="BD52870" s="325"/>
      <c r="EL52870" s="325"/>
    </row>
    <row r="52871" spans="56:142" x14ac:dyDescent="0.2">
      <c r="BD52871" s="325"/>
      <c r="EL52871" s="325"/>
    </row>
    <row r="52872" spans="56:142" x14ac:dyDescent="0.2">
      <c r="BD52872" s="325"/>
      <c r="EL52872" s="325"/>
    </row>
    <row r="52873" spans="56:142" x14ac:dyDescent="0.2">
      <c r="BD52873" s="325"/>
      <c r="EL52873" s="325"/>
    </row>
    <row r="52874" spans="56:142" x14ac:dyDescent="0.2">
      <c r="BD52874" s="325"/>
      <c r="EL52874" s="325"/>
    </row>
    <row r="52875" spans="56:142" x14ac:dyDescent="0.2">
      <c r="BD52875" s="325"/>
      <c r="EL52875" s="325"/>
    </row>
    <row r="52876" spans="56:142" x14ac:dyDescent="0.2">
      <c r="BD52876" s="325"/>
      <c r="EL52876" s="325"/>
    </row>
    <row r="52877" spans="56:142" x14ac:dyDescent="0.2">
      <c r="BD52877" s="325"/>
      <c r="EL52877" s="325"/>
    </row>
    <row r="52878" spans="56:142" x14ac:dyDescent="0.2">
      <c r="BD52878" s="325"/>
      <c r="EL52878" s="325"/>
    </row>
    <row r="52879" spans="56:142" x14ac:dyDescent="0.2">
      <c r="BD52879" s="325"/>
      <c r="EL52879" s="325"/>
    </row>
    <row r="52880" spans="56:142" x14ac:dyDescent="0.2">
      <c r="BD52880" s="325"/>
      <c r="EL52880" s="325"/>
    </row>
    <row r="52881" spans="56:142" x14ac:dyDescent="0.2">
      <c r="BD52881" s="325"/>
      <c r="EL52881" s="325"/>
    </row>
    <row r="52882" spans="56:142" x14ac:dyDescent="0.2">
      <c r="BD52882" s="325"/>
      <c r="EL52882" s="325"/>
    </row>
    <row r="52883" spans="56:142" x14ac:dyDescent="0.2">
      <c r="BD52883" s="325"/>
      <c r="EL52883" s="325"/>
    </row>
    <row r="52884" spans="56:142" x14ac:dyDescent="0.2">
      <c r="BD52884" s="325"/>
      <c r="EL52884" s="325"/>
    </row>
    <row r="52885" spans="56:142" x14ac:dyDescent="0.2">
      <c r="BD52885" s="325"/>
      <c r="EL52885" s="325"/>
    </row>
    <row r="52886" spans="56:142" x14ac:dyDescent="0.2">
      <c r="BD52886" s="325"/>
      <c r="EL52886" s="325"/>
    </row>
    <row r="52887" spans="56:142" x14ac:dyDescent="0.2">
      <c r="BD52887" s="325"/>
      <c r="EL52887" s="325"/>
    </row>
    <row r="52888" spans="56:142" x14ac:dyDescent="0.2">
      <c r="BD52888" s="325"/>
      <c r="EL52888" s="325"/>
    </row>
    <row r="52889" spans="56:142" x14ac:dyDescent="0.2">
      <c r="BD52889" s="325"/>
      <c r="EL52889" s="325"/>
    </row>
    <row r="52890" spans="56:142" x14ac:dyDescent="0.2">
      <c r="BD52890" s="325"/>
      <c r="EL52890" s="325"/>
    </row>
    <row r="52891" spans="56:142" x14ac:dyDescent="0.2">
      <c r="BD52891" s="325"/>
      <c r="EL52891" s="325"/>
    </row>
    <row r="52892" spans="56:142" x14ac:dyDescent="0.2">
      <c r="BD52892" s="325"/>
      <c r="EL52892" s="325"/>
    </row>
    <row r="52893" spans="56:142" x14ac:dyDescent="0.2">
      <c r="BD52893" s="325"/>
      <c r="EL52893" s="325"/>
    </row>
    <row r="52894" spans="56:142" x14ac:dyDescent="0.2">
      <c r="BD52894" s="325"/>
      <c r="EL52894" s="325"/>
    </row>
    <row r="52895" spans="56:142" x14ac:dyDescent="0.2">
      <c r="BD52895" s="325"/>
      <c r="EL52895" s="325"/>
    </row>
    <row r="52896" spans="56:142" x14ac:dyDescent="0.2">
      <c r="BD52896" s="325"/>
      <c r="EL52896" s="325"/>
    </row>
    <row r="52897" spans="56:142" x14ac:dyDescent="0.2">
      <c r="BD52897" s="325"/>
      <c r="EL52897" s="325"/>
    </row>
    <row r="52898" spans="56:142" x14ac:dyDescent="0.2">
      <c r="BD52898" s="325"/>
      <c r="EL52898" s="325"/>
    </row>
    <row r="52899" spans="56:142" x14ac:dyDescent="0.2">
      <c r="BD52899" s="325"/>
      <c r="EL52899" s="325"/>
    </row>
    <row r="52900" spans="56:142" x14ac:dyDescent="0.2">
      <c r="BD52900" s="325"/>
      <c r="EL52900" s="325"/>
    </row>
    <row r="52901" spans="56:142" x14ac:dyDescent="0.2">
      <c r="BD52901" s="325"/>
      <c r="EL52901" s="325"/>
    </row>
    <row r="52902" spans="56:142" x14ac:dyDescent="0.2">
      <c r="BD52902" s="325"/>
      <c r="EL52902" s="325"/>
    </row>
    <row r="52903" spans="56:142" x14ac:dyDescent="0.2">
      <c r="BD52903" s="325"/>
      <c r="EL52903" s="325"/>
    </row>
    <row r="52904" spans="56:142" x14ac:dyDescent="0.2">
      <c r="BD52904" s="325"/>
      <c r="EL52904" s="325"/>
    </row>
    <row r="52905" spans="56:142" x14ac:dyDescent="0.2">
      <c r="BD52905" s="325"/>
      <c r="EL52905" s="325"/>
    </row>
    <row r="52906" spans="56:142" x14ac:dyDescent="0.2">
      <c r="BD52906" s="325"/>
      <c r="EL52906" s="325"/>
    </row>
    <row r="52907" spans="56:142" x14ac:dyDescent="0.2">
      <c r="BD52907" s="325"/>
      <c r="EL52907" s="325"/>
    </row>
    <row r="52908" spans="56:142" x14ac:dyDescent="0.2">
      <c r="BD52908" s="325"/>
      <c r="EL52908" s="325"/>
    </row>
    <row r="52909" spans="56:142" x14ac:dyDescent="0.2">
      <c r="BD52909" s="325"/>
      <c r="EL52909" s="325"/>
    </row>
    <row r="52910" spans="56:142" x14ac:dyDescent="0.2">
      <c r="BD52910" s="325"/>
      <c r="EL52910" s="325"/>
    </row>
    <row r="52911" spans="56:142" x14ac:dyDescent="0.2">
      <c r="BD52911" s="325"/>
      <c r="EL52911" s="325"/>
    </row>
    <row r="52912" spans="56:142" x14ac:dyDescent="0.2">
      <c r="BD52912" s="325"/>
      <c r="EL52912" s="325"/>
    </row>
    <row r="52913" spans="56:142" x14ac:dyDescent="0.2">
      <c r="BD52913" s="325"/>
      <c r="EL52913" s="325"/>
    </row>
    <row r="52914" spans="56:142" x14ac:dyDescent="0.2">
      <c r="BD52914" s="325"/>
      <c r="EL52914" s="325"/>
    </row>
    <row r="52915" spans="56:142" x14ac:dyDescent="0.2">
      <c r="BD52915" s="325"/>
      <c r="EL52915" s="325"/>
    </row>
    <row r="52916" spans="56:142" x14ac:dyDescent="0.2">
      <c r="BD52916" s="325"/>
      <c r="EL52916" s="325"/>
    </row>
    <row r="52917" spans="56:142" x14ac:dyDescent="0.2">
      <c r="BD52917" s="325"/>
      <c r="EL52917" s="325"/>
    </row>
    <row r="52918" spans="56:142" x14ac:dyDescent="0.2">
      <c r="BD52918" s="325"/>
      <c r="EL52918" s="325"/>
    </row>
    <row r="52919" spans="56:142" x14ac:dyDescent="0.2">
      <c r="BD52919" s="325"/>
      <c r="EL52919" s="325"/>
    </row>
    <row r="52920" spans="56:142" x14ac:dyDescent="0.2">
      <c r="BD52920" s="325"/>
      <c r="EL52920" s="325"/>
    </row>
    <row r="52921" spans="56:142" x14ac:dyDescent="0.2">
      <c r="BD52921" s="325"/>
      <c r="EL52921" s="325"/>
    </row>
    <row r="52922" spans="56:142" x14ac:dyDescent="0.2">
      <c r="BD52922" s="325"/>
      <c r="EL52922" s="325"/>
    </row>
    <row r="52923" spans="56:142" x14ac:dyDescent="0.2">
      <c r="BD52923" s="325"/>
      <c r="EL52923" s="325"/>
    </row>
    <row r="52924" spans="56:142" x14ac:dyDescent="0.2">
      <c r="BD52924" s="325"/>
      <c r="EL52924" s="325"/>
    </row>
    <row r="52925" spans="56:142" x14ac:dyDescent="0.2">
      <c r="BD52925" s="325"/>
      <c r="EL52925" s="325"/>
    </row>
    <row r="52926" spans="56:142" x14ac:dyDescent="0.2">
      <c r="BD52926" s="325"/>
      <c r="EL52926" s="325"/>
    </row>
    <row r="52927" spans="56:142" x14ac:dyDescent="0.2">
      <c r="BD52927" s="325"/>
      <c r="EL52927" s="325"/>
    </row>
    <row r="52928" spans="56:142" x14ac:dyDescent="0.2">
      <c r="BD52928" s="325"/>
      <c r="EL52928" s="325"/>
    </row>
    <row r="52929" spans="56:142" x14ac:dyDescent="0.2">
      <c r="BD52929" s="325"/>
      <c r="EL52929" s="325"/>
    </row>
    <row r="52930" spans="56:142" x14ac:dyDescent="0.2">
      <c r="BD52930" s="325"/>
      <c r="EL52930" s="325"/>
    </row>
    <row r="52931" spans="56:142" x14ac:dyDescent="0.2">
      <c r="BD52931" s="325"/>
      <c r="EL52931" s="325"/>
    </row>
    <row r="52932" spans="56:142" x14ac:dyDescent="0.2">
      <c r="BD52932" s="325"/>
      <c r="EL52932" s="325"/>
    </row>
    <row r="52933" spans="56:142" x14ac:dyDescent="0.2">
      <c r="BD52933" s="325"/>
      <c r="EL52933" s="325"/>
    </row>
    <row r="52934" spans="56:142" x14ac:dyDescent="0.2">
      <c r="BD52934" s="325"/>
      <c r="EL52934" s="325"/>
    </row>
    <row r="52935" spans="56:142" x14ac:dyDescent="0.2">
      <c r="BD52935" s="325"/>
      <c r="EL52935" s="325"/>
    </row>
    <row r="52936" spans="56:142" x14ac:dyDescent="0.2">
      <c r="BD52936" s="325"/>
      <c r="EL52936" s="325"/>
    </row>
    <row r="52937" spans="56:142" x14ac:dyDescent="0.2">
      <c r="BD52937" s="325"/>
      <c r="EL52937" s="325"/>
    </row>
    <row r="52938" spans="56:142" x14ac:dyDescent="0.2">
      <c r="BD52938" s="325"/>
      <c r="EL52938" s="325"/>
    </row>
    <row r="52939" spans="56:142" x14ac:dyDescent="0.2">
      <c r="BD52939" s="325"/>
      <c r="EL52939" s="325"/>
    </row>
    <row r="52940" spans="56:142" x14ac:dyDescent="0.2">
      <c r="BD52940" s="325"/>
      <c r="EL52940" s="325"/>
    </row>
    <row r="52941" spans="56:142" x14ac:dyDescent="0.2">
      <c r="BD52941" s="325"/>
      <c r="EL52941" s="325"/>
    </row>
    <row r="52942" spans="56:142" x14ac:dyDescent="0.2">
      <c r="BD52942" s="325"/>
      <c r="EL52942" s="325"/>
    </row>
    <row r="52943" spans="56:142" x14ac:dyDescent="0.2">
      <c r="BD52943" s="325"/>
      <c r="EL52943" s="325"/>
    </row>
    <row r="52944" spans="56:142" x14ac:dyDescent="0.2">
      <c r="BD52944" s="325"/>
      <c r="EL52944" s="325"/>
    </row>
    <row r="52945" spans="56:142" x14ac:dyDescent="0.2">
      <c r="BD52945" s="325"/>
      <c r="EL52945" s="325"/>
    </row>
    <row r="52946" spans="56:142" x14ac:dyDescent="0.2">
      <c r="BD52946" s="325"/>
      <c r="EL52946" s="325"/>
    </row>
    <row r="52947" spans="56:142" x14ac:dyDescent="0.2">
      <c r="BD52947" s="325"/>
      <c r="EL52947" s="325"/>
    </row>
    <row r="52948" spans="56:142" x14ac:dyDescent="0.2">
      <c r="BD52948" s="325"/>
      <c r="EL52948" s="325"/>
    </row>
    <row r="52949" spans="56:142" x14ac:dyDescent="0.2">
      <c r="BD52949" s="325"/>
      <c r="EL52949" s="325"/>
    </row>
    <row r="52950" spans="56:142" x14ac:dyDescent="0.2">
      <c r="BD52950" s="325"/>
      <c r="EL52950" s="325"/>
    </row>
    <row r="52951" spans="56:142" x14ac:dyDescent="0.2">
      <c r="BD52951" s="325"/>
      <c r="EL52951" s="325"/>
    </row>
    <row r="52952" spans="56:142" x14ac:dyDescent="0.2">
      <c r="BD52952" s="325"/>
      <c r="EL52952" s="325"/>
    </row>
    <row r="52953" spans="56:142" x14ac:dyDescent="0.2">
      <c r="BD52953" s="325"/>
      <c r="EL52953" s="325"/>
    </row>
    <row r="52954" spans="56:142" x14ac:dyDescent="0.2">
      <c r="BD52954" s="325"/>
      <c r="EL52954" s="325"/>
    </row>
    <row r="52955" spans="56:142" x14ac:dyDescent="0.2">
      <c r="BD52955" s="325"/>
      <c r="EL52955" s="325"/>
    </row>
    <row r="52956" spans="56:142" x14ac:dyDescent="0.2">
      <c r="BD52956" s="325"/>
      <c r="EL52956" s="325"/>
    </row>
    <row r="52957" spans="56:142" x14ac:dyDescent="0.2">
      <c r="BD52957" s="325"/>
      <c r="EL52957" s="325"/>
    </row>
    <row r="52958" spans="56:142" x14ac:dyDescent="0.2">
      <c r="BD52958" s="325"/>
      <c r="EL52958" s="325"/>
    </row>
    <row r="52959" spans="56:142" x14ac:dyDescent="0.2">
      <c r="BD52959" s="325"/>
      <c r="EL52959" s="325"/>
    </row>
    <row r="52960" spans="56:142" x14ac:dyDescent="0.2">
      <c r="BD52960" s="325"/>
      <c r="EL52960" s="325"/>
    </row>
    <row r="52961" spans="56:142" x14ac:dyDescent="0.2">
      <c r="BD52961" s="325"/>
      <c r="EL52961" s="325"/>
    </row>
    <row r="52962" spans="56:142" x14ac:dyDescent="0.2">
      <c r="BD52962" s="325"/>
      <c r="EL52962" s="325"/>
    </row>
    <row r="52963" spans="56:142" x14ac:dyDescent="0.2">
      <c r="BD52963" s="325"/>
      <c r="EL52963" s="325"/>
    </row>
    <row r="52964" spans="56:142" x14ac:dyDescent="0.2">
      <c r="BD52964" s="325"/>
      <c r="EL52964" s="325"/>
    </row>
    <row r="52965" spans="56:142" x14ac:dyDescent="0.2">
      <c r="BD52965" s="325"/>
      <c r="EL52965" s="325"/>
    </row>
    <row r="52966" spans="56:142" x14ac:dyDescent="0.2">
      <c r="BD52966" s="325"/>
      <c r="EL52966" s="325"/>
    </row>
    <row r="52967" spans="56:142" x14ac:dyDescent="0.2">
      <c r="BD52967" s="325"/>
      <c r="EL52967" s="325"/>
    </row>
    <row r="52968" spans="56:142" x14ac:dyDescent="0.2">
      <c r="BD52968" s="325"/>
      <c r="EL52968" s="325"/>
    </row>
    <row r="52969" spans="56:142" x14ac:dyDescent="0.2">
      <c r="BD52969" s="325"/>
      <c r="EL52969" s="325"/>
    </row>
    <row r="52970" spans="56:142" x14ac:dyDescent="0.2">
      <c r="BD52970" s="325"/>
      <c r="EL52970" s="325"/>
    </row>
    <row r="52971" spans="56:142" x14ac:dyDescent="0.2">
      <c r="BD52971" s="325"/>
      <c r="EL52971" s="325"/>
    </row>
    <row r="52972" spans="56:142" x14ac:dyDescent="0.2">
      <c r="BD52972" s="325"/>
      <c r="EL52972" s="325"/>
    </row>
    <row r="52973" spans="56:142" x14ac:dyDescent="0.2">
      <c r="BD52973" s="325"/>
      <c r="EL52973" s="325"/>
    </row>
    <row r="52974" spans="56:142" x14ac:dyDescent="0.2">
      <c r="BD52974" s="325"/>
      <c r="EL52974" s="325"/>
    </row>
    <row r="52975" spans="56:142" x14ac:dyDescent="0.2">
      <c r="BD52975" s="325"/>
      <c r="EL52975" s="325"/>
    </row>
    <row r="52976" spans="56:142" x14ac:dyDescent="0.2">
      <c r="BD52976" s="325"/>
      <c r="EL52976" s="325"/>
    </row>
    <row r="52977" spans="56:142" x14ac:dyDescent="0.2">
      <c r="BD52977" s="325"/>
      <c r="EL52977" s="325"/>
    </row>
    <row r="52978" spans="56:142" x14ac:dyDescent="0.2">
      <c r="BD52978" s="325"/>
      <c r="EL52978" s="325"/>
    </row>
    <row r="52979" spans="56:142" x14ac:dyDescent="0.2">
      <c r="BD52979" s="325"/>
      <c r="EL52979" s="325"/>
    </row>
    <row r="52980" spans="56:142" x14ac:dyDescent="0.2">
      <c r="BD52980" s="325"/>
      <c r="EL52980" s="325"/>
    </row>
    <row r="52981" spans="56:142" x14ac:dyDescent="0.2">
      <c r="BD52981" s="325"/>
      <c r="EL52981" s="325"/>
    </row>
    <row r="52982" spans="56:142" x14ac:dyDescent="0.2">
      <c r="BD52982" s="325"/>
      <c r="EL52982" s="325"/>
    </row>
    <row r="52983" spans="56:142" x14ac:dyDescent="0.2">
      <c r="BD52983" s="325"/>
      <c r="EL52983" s="325"/>
    </row>
    <row r="52984" spans="56:142" x14ac:dyDescent="0.2">
      <c r="BD52984" s="325"/>
      <c r="EL52984" s="325"/>
    </row>
    <row r="52985" spans="56:142" x14ac:dyDescent="0.2">
      <c r="BD52985" s="325"/>
      <c r="EL52985" s="325"/>
    </row>
    <row r="52986" spans="56:142" x14ac:dyDescent="0.2">
      <c r="BD52986" s="325"/>
      <c r="EL52986" s="325"/>
    </row>
    <row r="52987" spans="56:142" x14ac:dyDescent="0.2">
      <c r="BD52987" s="325"/>
      <c r="EL52987" s="325"/>
    </row>
    <row r="52988" spans="56:142" x14ac:dyDescent="0.2">
      <c r="BD52988" s="325"/>
      <c r="EL52988" s="325"/>
    </row>
    <row r="52989" spans="56:142" x14ac:dyDescent="0.2">
      <c r="BD52989" s="325"/>
      <c r="EL52989" s="325"/>
    </row>
    <row r="52990" spans="56:142" x14ac:dyDescent="0.2">
      <c r="BD52990" s="325"/>
      <c r="EL52990" s="325"/>
    </row>
    <row r="52991" spans="56:142" x14ac:dyDescent="0.2">
      <c r="BD52991" s="325"/>
      <c r="EL52991" s="325"/>
    </row>
    <row r="52992" spans="56:142" x14ac:dyDescent="0.2">
      <c r="BD52992" s="325"/>
      <c r="EL52992" s="325"/>
    </row>
    <row r="52993" spans="56:142" x14ac:dyDescent="0.2">
      <c r="BD52993" s="325"/>
      <c r="EL52993" s="325"/>
    </row>
    <row r="52994" spans="56:142" x14ac:dyDescent="0.2">
      <c r="BD52994" s="325"/>
      <c r="EL52994" s="325"/>
    </row>
    <row r="52995" spans="56:142" x14ac:dyDescent="0.2">
      <c r="BD52995" s="325"/>
      <c r="EL52995" s="325"/>
    </row>
    <row r="52996" spans="56:142" x14ac:dyDescent="0.2">
      <c r="BD52996" s="325"/>
      <c r="EL52996" s="325"/>
    </row>
    <row r="52997" spans="56:142" x14ac:dyDescent="0.2">
      <c r="BD52997" s="325"/>
      <c r="EL52997" s="325"/>
    </row>
    <row r="52998" spans="56:142" x14ac:dyDescent="0.2">
      <c r="BD52998" s="325"/>
      <c r="EL52998" s="325"/>
    </row>
    <row r="52999" spans="56:142" x14ac:dyDescent="0.2">
      <c r="BD52999" s="325"/>
      <c r="EL52999" s="325"/>
    </row>
    <row r="53000" spans="56:142" x14ac:dyDescent="0.2">
      <c r="BD53000" s="325"/>
      <c r="EL53000" s="325"/>
    </row>
    <row r="53001" spans="56:142" x14ac:dyDescent="0.2">
      <c r="BD53001" s="325"/>
      <c r="EL53001" s="325"/>
    </row>
    <row r="53002" spans="56:142" x14ac:dyDescent="0.2">
      <c r="BD53002" s="325"/>
      <c r="EL53002" s="325"/>
    </row>
    <row r="53003" spans="56:142" x14ac:dyDescent="0.2">
      <c r="BD53003" s="325"/>
      <c r="EL53003" s="325"/>
    </row>
    <row r="53004" spans="56:142" x14ac:dyDescent="0.2">
      <c r="BD53004" s="325"/>
      <c r="EL53004" s="325"/>
    </row>
    <row r="53005" spans="56:142" x14ac:dyDescent="0.2">
      <c r="BD53005" s="325"/>
      <c r="EL53005" s="325"/>
    </row>
    <row r="53006" spans="56:142" x14ac:dyDescent="0.2">
      <c r="BD53006" s="325"/>
      <c r="EL53006" s="325"/>
    </row>
    <row r="53007" spans="56:142" x14ac:dyDescent="0.2">
      <c r="BD53007" s="325"/>
      <c r="EL53007" s="325"/>
    </row>
    <row r="53008" spans="56:142" x14ac:dyDescent="0.2">
      <c r="BD53008" s="325"/>
      <c r="EL53008" s="325"/>
    </row>
    <row r="53009" spans="56:142" x14ac:dyDescent="0.2">
      <c r="BD53009" s="325"/>
      <c r="EL53009" s="325"/>
    </row>
    <row r="53010" spans="56:142" x14ac:dyDescent="0.2">
      <c r="BD53010" s="325"/>
      <c r="EL53010" s="325"/>
    </row>
    <row r="53011" spans="56:142" x14ac:dyDescent="0.2">
      <c r="BD53011" s="325"/>
      <c r="EL53011" s="325"/>
    </row>
    <row r="53012" spans="56:142" x14ac:dyDescent="0.2">
      <c r="BD53012" s="325"/>
      <c r="EL53012" s="325"/>
    </row>
    <row r="53013" spans="56:142" x14ac:dyDescent="0.2">
      <c r="BD53013" s="325"/>
      <c r="EL53013" s="325"/>
    </row>
    <row r="53014" spans="56:142" x14ac:dyDescent="0.2">
      <c r="BD53014" s="325"/>
      <c r="EL53014" s="325"/>
    </row>
    <row r="53015" spans="56:142" x14ac:dyDescent="0.2">
      <c r="BD53015" s="325"/>
      <c r="EL53015" s="325"/>
    </row>
    <row r="53016" spans="56:142" x14ac:dyDescent="0.2">
      <c r="BD53016" s="325"/>
      <c r="EL53016" s="325"/>
    </row>
    <row r="53017" spans="56:142" x14ac:dyDescent="0.2">
      <c r="BD53017" s="325"/>
      <c r="EL53017" s="325"/>
    </row>
    <row r="53018" spans="56:142" x14ac:dyDescent="0.2">
      <c r="BD53018" s="325"/>
      <c r="EL53018" s="325"/>
    </row>
    <row r="53019" spans="56:142" x14ac:dyDescent="0.2">
      <c r="BD53019" s="325"/>
      <c r="EL53019" s="325"/>
    </row>
    <row r="53020" spans="56:142" x14ac:dyDescent="0.2">
      <c r="BD53020" s="325"/>
      <c r="EL53020" s="325"/>
    </row>
    <row r="53021" spans="56:142" x14ac:dyDescent="0.2">
      <c r="BD53021" s="325"/>
      <c r="EL53021" s="325"/>
    </row>
    <row r="53022" spans="56:142" x14ac:dyDescent="0.2">
      <c r="BD53022" s="325"/>
      <c r="EL53022" s="325"/>
    </row>
    <row r="53023" spans="56:142" x14ac:dyDescent="0.2">
      <c r="BD53023" s="325"/>
      <c r="EL53023" s="325"/>
    </row>
    <row r="53024" spans="56:142" x14ac:dyDescent="0.2">
      <c r="BD53024" s="325"/>
      <c r="EL53024" s="325"/>
    </row>
    <row r="53025" spans="56:142" x14ac:dyDescent="0.2">
      <c r="BD53025" s="325"/>
      <c r="EL53025" s="325"/>
    </row>
    <row r="53026" spans="56:142" x14ac:dyDescent="0.2">
      <c r="BD53026" s="325"/>
      <c r="EL53026" s="325"/>
    </row>
    <row r="53027" spans="56:142" x14ac:dyDescent="0.2">
      <c r="BD53027" s="325"/>
      <c r="EL53027" s="325"/>
    </row>
    <row r="53028" spans="56:142" x14ac:dyDescent="0.2">
      <c r="BD53028" s="325"/>
      <c r="EL53028" s="325"/>
    </row>
    <row r="53029" spans="56:142" x14ac:dyDescent="0.2">
      <c r="BD53029" s="325"/>
      <c r="EL53029" s="325"/>
    </row>
    <row r="53030" spans="56:142" x14ac:dyDescent="0.2">
      <c r="BD53030" s="325"/>
      <c r="EL53030" s="325"/>
    </row>
    <row r="53031" spans="56:142" x14ac:dyDescent="0.2">
      <c r="BD53031" s="325"/>
      <c r="EL53031" s="325"/>
    </row>
    <row r="53032" spans="56:142" x14ac:dyDescent="0.2">
      <c r="BD53032" s="325"/>
      <c r="EL53032" s="325"/>
    </row>
    <row r="53033" spans="56:142" x14ac:dyDescent="0.2">
      <c r="BD53033" s="325"/>
      <c r="EL53033" s="325"/>
    </row>
    <row r="53034" spans="56:142" x14ac:dyDescent="0.2">
      <c r="BD53034" s="325"/>
      <c r="EL53034" s="325"/>
    </row>
    <row r="53035" spans="56:142" x14ac:dyDescent="0.2">
      <c r="BD53035" s="325"/>
      <c r="EL53035" s="325"/>
    </row>
    <row r="53036" spans="56:142" x14ac:dyDescent="0.2">
      <c r="BD53036" s="325"/>
      <c r="EL53036" s="325"/>
    </row>
    <row r="53037" spans="56:142" x14ac:dyDescent="0.2">
      <c r="BD53037" s="325"/>
      <c r="EL53037" s="325"/>
    </row>
    <row r="53038" spans="56:142" x14ac:dyDescent="0.2">
      <c r="BD53038" s="325"/>
      <c r="EL53038" s="325"/>
    </row>
    <row r="53039" spans="56:142" x14ac:dyDescent="0.2">
      <c r="BD53039" s="325"/>
      <c r="EL53039" s="325"/>
    </row>
    <row r="53040" spans="56:142" x14ac:dyDescent="0.2">
      <c r="BD53040" s="325"/>
      <c r="EL53040" s="325"/>
    </row>
    <row r="53041" spans="56:142" x14ac:dyDescent="0.2">
      <c r="BD53041" s="325"/>
      <c r="EL53041" s="325"/>
    </row>
    <row r="53042" spans="56:142" x14ac:dyDescent="0.2">
      <c r="BD53042" s="325"/>
      <c r="EL53042" s="325"/>
    </row>
    <row r="53043" spans="56:142" x14ac:dyDescent="0.2">
      <c r="BD53043" s="325"/>
      <c r="EL53043" s="325"/>
    </row>
    <row r="53044" spans="56:142" x14ac:dyDescent="0.2">
      <c r="BD53044" s="325"/>
      <c r="EL53044" s="325"/>
    </row>
    <row r="53045" spans="56:142" x14ac:dyDescent="0.2">
      <c r="BD53045" s="325"/>
      <c r="EL53045" s="325"/>
    </row>
    <row r="53046" spans="56:142" x14ac:dyDescent="0.2">
      <c r="BD53046" s="325"/>
      <c r="EL53046" s="325"/>
    </row>
    <row r="53047" spans="56:142" x14ac:dyDescent="0.2">
      <c r="BD53047" s="325"/>
      <c r="EL53047" s="325"/>
    </row>
    <row r="53048" spans="56:142" x14ac:dyDescent="0.2">
      <c r="BD53048" s="325"/>
      <c r="EL53048" s="325"/>
    </row>
    <row r="53049" spans="56:142" x14ac:dyDescent="0.2">
      <c r="BD53049" s="325"/>
      <c r="EL53049" s="325"/>
    </row>
    <row r="53050" spans="56:142" x14ac:dyDescent="0.2">
      <c r="BD53050" s="325"/>
      <c r="EL53050" s="325"/>
    </row>
    <row r="53051" spans="56:142" x14ac:dyDescent="0.2">
      <c r="BD53051" s="325"/>
      <c r="EL53051" s="325"/>
    </row>
    <row r="53052" spans="56:142" x14ac:dyDescent="0.2">
      <c r="BD53052" s="325"/>
      <c r="EL53052" s="325"/>
    </row>
    <row r="53053" spans="56:142" x14ac:dyDescent="0.2">
      <c r="BD53053" s="325"/>
      <c r="EL53053" s="325"/>
    </row>
    <row r="53054" spans="56:142" x14ac:dyDescent="0.2">
      <c r="BD53054" s="325"/>
      <c r="EL53054" s="325"/>
    </row>
    <row r="53055" spans="56:142" x14ac:dyDescent="0.2">
      <c r="BD53055" s="325"/>
      <c r="EL53055" s="325"/>
    </row>
    <row r="53056" spans="56:142" x14ac:dyDescent="0.2">
      <c r="BD53056" s="325"/>
      <c r="EL53056" s="325"/>
    </row>
    <row r="53057" spans="56:142" x14ac:dyDescent="0.2">
      <c r="BD53057" s="325"/>
      <c r="EL53057" s="325"/>
    </row>
    <row r="53058" spans="56:142" x14ac:dyDescent="0.2">
      <c r="BD53058" s="325"/>
      <c r="EL53058" s="325"/>
    </row>
    <row r="53059" spans="56:142" x14ac:dyDescent="0.2">
      <c r="BD53059" s="325"/>
      <c r="EL53059" s="325"/>
    </row>
    <row r="53060" spans="56:142" x14ac:dyDescent="0.2">
      <c r="BD53060" s="325"/>
      <c r="EL53060" s="325"/>
    </row>
    <row r="53061" spans="56:142" x14ac:dyDescent="0.2">
      <c r="BD53061" s="325"/>
      <c r="EL53061" s="325"/>
    </row>
    <row r="53062" spans="56:142" x14ac:dyDescent="0.2">
      <c r="BD53062" s="325"/>
      <c r="EL53062" s="325"/>
    </row>
    <row r="53063" spans="56:142" x14ac:dyDescent="0.2">
      <c r="BD53063" s="325"/>
      <c r="EL53063" s="325"/>
    </row>
    <row r="53064" spans="56:142" x14ac:dyDescent="0.2">
      <c r="BD53064" s="325"/>
      <c r="EL53064" s="325"/>
    </row>
    <row r="53065" spans="56:142" x14ac:dyDescent="0.2">
      <c r="BD53065" s="325"/>
      <c r="EL53065" s="325"/>
    </row>
    <row r="53066" spans="56:142" x14ac:dyDescent="0.2">
      <c r="BD53066" s="325"/>
      <c r="EL53066" s="325"/>
    </row>
    <row r="53067" spans="56:142" x14ac:dyDescent="0.2">
      <c r="BD53067" s="325"/>
      <c r="EL53067" s="325"/>
    </row>
    <row r="53068" spans="56:142" x14ac:dyDescent="0.2">
      <c r="BD53068" s="325"/>
      <c r="EL53068" s="325"/>
    </row>
    <row r="53069" spans="56:142" x14ac:dyDescent="0.2">
      <c r="BD53069" s="325"/>
      <c r="EL53069" s="325"/>
    </row>
    <row r="53070" spans="56:142" x14ac:dyDescent="0.2">
      <c r="BD53070" s="325"/>
      <c r="EL53070" s="325"/>
    </row>
    <row r="53071" spans="56:142" x14ac:dyDescent="0.2">
      <c r="BD53071" s="325"/>
      <c r="EL53071" s="325"/>
    </row>
    <row r="53072" spans="56:142" x14ac:dyDescent="0.2">
      <c r="BD53072" s="325"/>
      <c r="EL53072" s="325"/>
    </row>
    <row r="53073" spans="56:142" x14ac:dyDescent="0.2">
      <c r="BD53073" s="325"/>
      <c r="EL53073" s="325"/>
    </row>
    <row r="53074" spans="56:142" x14ac:dyDescent="0.2">
      <c r="BD53074" s="325"/>
      <c r="EL53074" s="325"/>
    </row>
    <row r="53075" spans="56:142" x14ac:dyDescent="0.2">
      <c r="BD53075" s="325"/>
      <c r="EL53075" s="325"/>
    </row>
    <row r="53076" spans="56:142" x14ac:dyDescent="0.2">
      <c r="BD53076" s="325"/>
      <c r="EL53076" s="325"/>
    </row>
    <row r="53077" spans="56:142" x14ac:dyDescent="0.2">
      <c r="BD53077" s="325"/>
      <c r="EL53077" s="325"/>
    </row>
    <row r="53078" spans="56:142" x14ac:dyDescent="0.2">
      <c r="BD53078" s="325"/>
      <c r="EL53078" s="325"/>
    </row>
    <row r="53079" spans="56:142" x14ac:dyDescent="0.2">
      <c r="BD53079" s="325"/>
      <c r="EL53079" s="325"/>
    </row>
    <row r="53080" spans="56:142" x14ac:dyDescent="0.2">
      <c r="BD53080" s="325"/>
      <c r="EL53080" s="325"/>
    </row>
    <row r="53081" spans="56:142" x14ac:dyDescent="0.2">
      <c r="BD53081" s="325"/>
      <c r="EL53081" s="325"/>
    </row>
    <row r="53082" spans="56:142" x14ac:dyDescent="0.2">
      <c r="BD53082" s="325"/>
      <c r="EL53082" s="325"/>
    </row>
    <row r="53083" spans="56:142" x14ac:dyDescent="0.2">
      <c r="BD53083" s="325"/>
      <c r="EL53083" s="325"/>
    </row>
    <row r="53084" spans="56:142" x14ac:dyDescent="0.2">
      <c r="BD53084" s="325"/>
      <c r="EL53084" s="325"/>
    </row>
    <row r="53085" spans="56:142" x14ac:dyDescent="0.2">
      <c r="BD53085" s="325"/>
      <c r="EL53085" s="325"/>
    </row>
    <row r="53086" spans="56:142" x14ac:dyDescent="0.2">
      <c r="BD53086" s="325"/>
      <c r="EL53086" s="325"/>
    </row>
    <row r="53087" spans="56:142" x14ac:dyDescent="0.2">
      <c r="BD53087" s="325"/>
      <c r="EL53087" s="325"/>
    </row>
    <row r="53088" spans="56:142" x14ac:dyDescent="0.2">
      <c r="BD53088" s="325"/>
      <c r="EL53088" s="325"/>
    </row>
    <row r="53089" spans="56:142" x14ac:dyDescent="0.2">
      <c r="BD53089" s="325"/>
      <c r="EL53089" s="325"/>
    </row>
    <row r="53090" spans="56:142" x14ac:dyDescent="0.2">
      <c r="BD53090" s="325"/>
      <c r="EL53090" s="325"/>
    </row>
    <row r="53091" spans="56:142" x14ac:dyDescent="0.2">
      <c r="BD53091" s="325"/>
      <c r="EL53091" s="325"/>
    </row>
    <row r="53092" spans="56:142" x14ac:dyDescent="0.2">
      <c r="BD53092" s="325"/>
      <c r="EL53092" s="325"/>
    </row>
    <row r="53093" spans="56:142" x14ac:dyDescent="0.2">
      <c r="BD53093" s="325"/>
      <c r="EL53093" s="325"/>
    </row>
    <row r="53094" spans="56:142" x14ac:dyDescent="0.2">
      <c r="BD53094" s="325"/>
      <c r="EL53094" s="325"/>
    </row>
    <row r="53095" spans="56:142" x14ac:dyDescent="0.2">
      <c r="BD53095" s="325"/>
      <c r="EL53095" s="325"/>
    </row>
    <row r="53096" spans="56:142" x14ac:dyDescent="0.2">
      <c r="BD53096" s="325"/>
      <c r="EL53096" s="325"/>
    </row>
    <row r="53097" spans="56:142" x14ac:dyDescent="0.2">
      <c r="BD53097" s="325"/>
      <c r="EL53097" s="325"/>
    </row>
    <row r="53098" spans="56:142" x14ac:dyDescent="0.2">
      <c r="BD53098" s="325"/>
      <c r="EL53098" s="325"/>
    </row>
    <row r="53099" spans="56:142" x14ac:dyDescent="0.2">
      <c r="BD53099" s="325"/>
      <c r="EL53099" s="325"/>
    </row>
    <row r="53100" spans="56:142" x14ac:dyDescent="0.2">
      <c r="BD53100" s="325"/>
      <c r="EL53100" s="325"/>
    </row>
    <row r="53101" spans="56:142" x14ac:dyDescent="0.2">
      <c r="BD53101" s="325"/>
      <c r="EL53101" s="325"/>
    </row>
    <row r="53102" spans="56:142" x14ac:dyDescent="0.2">
      <c r="BD53102" s="325"/>
      <c r="EL53102" s="325"/>
    </row>
    <row r="53103" spans="56:142" x14ac:dyDescent="0.2">
      <c r="BD53103" s="325"/>
      <c r="EL53103" s="325"/>
    </row>
    <row r="53104" spans="56:142" x14ac:dyDescent="0.2">
      <c r="BD53104" s="325"/>
      <c r="EL53104" s="325"/>
    </row>
    <row r="53105" spans="56:142" x14ac:dyDescent="0.2">
      <c r="BD53105" s="325"/>
      <c r="EL53105" s="325"/>
    </row>
    <row r="53106" spans="56:142" x14ac:dyDescent="0.2">
      <c r="BD53106" s="325"/>
      <c r="EL53106" s="325"/>
    </row>
    <row r="53107" spans="56:142" x14ac:dyDescent="0.2">
      <c r="BD53107" s="325"/>
      <c r="EL53107" s="325"/>
    </row>
    <row r="53108" spans="56:142" x14ac:dyDescent="0.2">
      <c r="BD53108" s="325"/>
      <c r="EL53108" s="325"/>
    </row>
    <row r="53109" spans="56:142" x14ac:dyDescent="0.2">
      <c r="BD53109" s="325"/>
      <c r="EL53109" s="325"/>
    </row>
    <row r="53110" spans="56:142" x14ac:dyDescent="0.2">
      <c r="BD53110" s="325"/>
      <c r="EL53110" s="325"/>
    </row>
    <row r="53111" spans="56:142" x14ac:dyDescent="0.2">
      <c r="BD53111" s="325"/>
      <c r="EL53111" s="325"/>
    </row>
    <row r="53112" spans="56:142" x14ac:dyDescent="0.2">
      <c r="BD53112" s="325"/>
      <c r="EL53112" s="325"/>
    </row>
    <row r="53113" spans="56:142" x14ac:dyDescent="0.2">
      <c r="BD53113" s="325"/>
      <c r="EL53113" s="325"/>
    </row>
    <row r="53114" spans="56:142" x14ac:dyDescent="0.2">
      <c r="BD53114" s="325"/>
      <c r="EL53114" s="325"/>
    </row>
    <row r="53115" spans="56:142" x14ac:dyDescent="0.2">
      <c r="BD53115" s="325"/>
      <c r="EL53115" s="325"/>
    </row>
    <row r="53116" spans="56:142" x14ac:dyDescent="0.2">
      <c r="BD53116" s="325"/>
      <c r="EL53116" s="325"/>
    </row>
    <row r="53117" spans="56:142" x14ac:dyDescent="0.2">
      <c r="BD53117" s="325"/>
      <c r="EL53117" s="325"/>
    </row>
    <row r="53118" spans="56:142" x14ac:dyDescent="0.2">
      <c r="BD53118" s="325"/>
      <c r="EL53118" s="325"/>
    </row>
    <row r="53119" spans="56:142" x14ac:dyDescent="0.2">
      <c r="BD53119" s="325"/>
      <c r="EL53119" s="325"/>
    </row>
    <row r="53120" spans="56:142" x14ac:dyDescent="0.2">
      <c r="BD53120" s="325"/>
      <c r="EL53120" s="325"/>
    </row>
    <row r="53121" spans="56:142" x14ac:dyDescent="0.2">
      <c r="BD53121" s="325"/>
      <c r="EL53121" s="325"/>
    </row>
    <row r="53122" spans="56:142" x14ac:dyDescent="0.2">
      <c r="BD53122" s="325"/>
      <c r="EL53122" s="325"/>
    </row>
    <row r="53123" spans="56:142" x14ac:dyDescent="0.2">
      <c r="BD53123" s="325"/>
      <c r="EL53123" s="325"/>
    </row>
    <row r="53124" spans="56:142" x14ac:dyDescent="0.2">
      <c r="BD53124" s="325"/>
      <c r="EL53124" s="325"/>
    </row>
    <row r="53125" spans="56:142" x14ac:dyDescent="0.2">
      <c r="BD53125" s="325"/>
      <c r="EL53125" s="325"/>
    </row>
    <row r="53126" spans="56:142" x14ac:dyDescent="0.2">
      <c r="BD53126" s="325"/>
      <c r="EL53126" s="325"/>
    </row>
    <row r="53127" spans="56:142" x14ac:dyDescent="0.2">
      <c r="BD53127" s="325"/>
      <c r="EL53127" s="325"/>
    </row>
    <row r="53128" spans="56:142" x14ac:dyDescent="0.2">
      <c r="BD53128" s="325"/>
      <c r="EL53128" s="325"/>
    </row>
    <row r="53129" spans="56:142" x14ac:dyDescent="0.2">
      <c r="BD53129" s="325"/>
      <c r="EL53129" s="325"/>
    </row>
    <row r="53130" spans="56:142" x14ac:dyDescent="0.2">
      <c r="BD53130" s="325"/>
      <c r="EL53130" s="325"/>
    </row>
    <row r="53131" spans="56:142" x14ac:dyDescent="0.2">
      <c r="BD53131" s="325"/>
      <c r="EL53131" s="325"/>
    </row>
    <row r="53132" spans="56:142" x14ac:dyDescent="0.2">
      <c r="BD53132" s="325"/>
      <c r="EL53132" s="325"/>
    </row>
    <row r="53133" spans="56:142" x14ac:dyDescent="0.2">
      <c r="BD53133" s="325"/>
      <c r="EL53133" s="325"/>
    </row>
    <row r="53134" spans="56:142" x14ac:dyDescent="0.2">
      <c r="BD53134" s="325"/>
      <c r="EL53134" s="325"/>
    </row>
    <row r="53135" spans="56:142" x14ac:dyDescent="0.2">
      <c r="BD53135" s="325"/>
      <c r="EL53135" s="325"/>
    </row>
    <row r="53136" spans="56:142" x14ac:dyDescent="0.2">
      <c r="BD53136" s="325"/>
      <c r="EL53136" s="325"/>
    </row>
    <row r="53137" spans="56:142" x14ac:dyDescent="0.2">
      <c r="BD53137" s="325"/>
      <c r="EL53137" s="325"/>
    </row>
    <row r="53138" spans="56:142" x14ac:dyDescent="0.2">
      <c r="BD53138" s="325"/>
      <c r="EL53138" s="325"/>
    </row>
    <row r="53139" spans="56:142" x14ac:dyDescent="0.2">
      <c r="BD53139" s="325"/>
      <c r="EL53139" s="325"/>
    </row>
    <row r="53140" spans="56:142" x14ac:dyDescent="0.2">
      <c r="BD53140" s="325"/>
      <c r="EL53140" s="325"/>
    </row>
    <row r="53141" spans="56:142" x14ac:dyDescent="0.2">
      <c r="BD53141" s="325"/>
      <c r="EL53141" s="325"/>
    </row>
    <row r="53142" spans="56:142" x14ac:dyDescent="0.2">
      <c r="BD53142" s="325"/>
      <c r="EL53142" s="325"/>
    </row>
    <row r="53143" spans="56:142" x14ac:dyDescent="0.2">
      <c r="BD53143" s="325"/>
      <c r="EL53143" s="325"/>
    </row>
    <row r="53144" spans="56:142" x14ac:dyDescent="0.2">
      <c r="BD53144" s="325"/>
      <c r="EL53144" s="325"/>
    </row>
    <row r="53145" spans="56:142" x14ac:dyDescent="0.2">
      <c r="BD53145" s="325"/>
      <c r="EL53145" s="325"/>
    </row>
    <row r="53146" spans="56:142" x14ac:dyDescent="0.2">
      <c r="BD53146" s="325"/>
      <c r="EL53146" s="325"/>
    </row>
    <row r="53147" spans="56:142" x14ac:dyDescent="0.2">
      <c r="BD53147" s="325"/>
      <c r="EL53147" s="325"/>
    </row>
    <row r="53148" spans="56:142" x14ac:dyDescent="0.2">
      <c r="BD53148" s="325"/>
      <c r="EL53148" s="325"/>
    </row>
    <row r="53149" spans="56:142" x14ac:dyDescent="0.2">
      <c r="BD53149" s="325"/>
      <c r="EL53149" s="325"/>
    </row>
    <row r="53150" spans="56:142" x14ac:dyDescent="0.2">
      <c r="BD53150" s="325"/>
      <c r="EL53150" s="325"/>
    </row>
    <row r="53151" spans="56:142" x14ac:dyDescent="0.2">
      <c r="BD53151" s="325"/>
      <c r="EL53151" s="325"/>
    </row>
    <row r="53152" spans="56:142" x14ac:dyDescent="0.2">
      <c r="BD53152" s="325"/>
      <c r="EL53152" s="325"/>
    </row>
    <row r="53153" spans="56:142" x14ac:dyDescent="0.2">
      <c r="BD53153" s="325"/>
      <c r="EL53153" s="325"/>
    </row>
    <row r="53154" spans="56:142" x14ac:dyDescent="0.2">
      <c r="BD53154" s="325"/>
      <c r="EL53154" s="325"/>
    </row>
    <row r="53155" spans="56:142" x14ac:dyDescent="0.2">
      <c r="BD53155" s="325"/>
      <c r="EL53155" s="325"/>
    </row>
    <row r="53156" spans="56:142" x14ac:dyDescent="0.2">
      <c r="BD53156" s="325"/>
      <c r="EL53156" s="325"/>
    </row>
    <row r="53157" spans="56:142" x14ac:dyDescent="0.2">
      <c r="BD53157" s="325"/>
      <c r="EL53157" s="325"/>
    </row>
    <row r="53158" spans="56:142" x14ac:dyDescent="0.2">
      <c r="BD53158" s="325"/>
      <c r="EL53158" s="325"/>
    </row>
    <row r="53159" spans="56:142" x14ac:dyDescent="0.2">
      <c r="BD53159" s="325"/>
      <c r="EL53159" s="325"/>
    </row>
    <row r="53160" spans="56:142" x14ac:dyDescent="0.2">
      <c r="BD53160" s="325"/>
      <c r="EL53160" s="325"/>
    </row>
    <row r="53161" spans="56:142" x14ac:dyDescent="0.2">
      <c r="BD53161" s="325"/>
      <c r="EL53161" s="325"/>
    </row>
    <row r="53162" spans="56:142" x14ac:dyDescent="0.2">
      <c r="BD53162" s="325"/>
      <c r="EL53162" s="325"/>
    </row>
    <row r="53163" spans="56:142" x14ac:dyDescent="0.2">
      <c r="BD53163" s="325"/>
      <c r="EL53163" s="325"/>
    </row>
    <row r="53164" spans="56:142" x14ac:dyDescent="0.2">
      <c r="BD53164" s="325"/>
      <c r="EL53164" s="325"/>
    </row>
    <row r="53165" spans="56:142" x14ac:dyDescent="0.2">
      <c r="BD53165" s="325"/>
      <c r="EL53165" s="325"/>
    </row>
    <row r="53166" spans="56:142" x14ac:dyDescent="0.2">
      <c r="BD53166" s="325"/>
      <c r="EL53166" s="325"/>
    </row>
    <row r="53167" spans="56:142" x14ac:dyDescent="0.2">
      <c r="BD53167" s="325"/>
      <c r="EL53167" s="325"/>
    </row>
    <row r="53168" spans="56:142" x14ac:dyDescent="0.2">
      <c r="BD53168" s="325"/>
      <c r="EL53168" s="325"/>
    </row>
    <row r="53169" spans="56:142" x14ac:dyDescent="0.2">
      <c r="BD53169" s="325"/>
      <c r="EL53169" s="325"/>
    </row>
    <row r="53170" spans="56:142" x14ac:dyDescent="0.2">
      <c r="BD53170" s="325"/>
      <c r="EL53170" s="325"/>
    </row>
    <row r="53171" spans="56:142" x14ac:dyDescent="0.2">
      <c r="BD53171" s="325"/>
      <c r="EL53171" s="325"/>
    </row>
    <row r="53172" spans="56:142" x14ac:dyDescent="0.2">
      <c r="BD53172" s="325"/>
      <c r="EL53172" s="325"/>
    </row>
    <row r="53173" spans="56:142" x14ac:dyDescent="0.2">
      <c r="BD53173" s="325"/>
      <c r="EL53173" s="325"/>
    </row>
    <row r="53174" spans="56:142" x14ac:dyDescent="0.2">
      <c r="BD53174" s="325"/>
      <c r="EL53174" s="325"/>
    </row>
    <row r="53175" spans="56:142" x14ac:dyDescent="0.2">
      <c r="BD53175" s="325"/>
      <c r="EL53175" s="325"/>
    </row>
    <row r="53176" spans="56:142" x14ac:dyDescent="0.2">
      <c r="BD53176" s="325"/>
      <c r="EL53176" s="325"/>
    </row>
    <row r="53177" spans="56:142" x14ac:dyDescent="0.2">
      <c r="BD53177" s="325"/>
      <c r="EL53177" s="325"/>
    </row>
    <row r="53178" spans="56:142" x14ac:dyDescent="0.2">
      <c r="BD53178" s="325"/>
      <c r="EL53178" s="325"/>
    </row>
    <row r="53179" spans="56:142" x14ac:dyDescent="0.2">
      <c r="BD53179" s="325"/>
      <c r="EL53179" s="325"/>
    </row>
    <row r="53180" spans="56:142" x14ac:dyDescent="0.2">
      <c r="BD53180" s="325"/>
      <c r="EL53180" s="325"/>
    </row>
    <row r="53181" spans="56:142" x14ac:dyDescent="0.2">
      <c r="BD53181" s="325"/>
      <c r="EL53181" s="325"/>
    </row>
    <row r="53182" spans="56:142" x14ac:dyDescent="0.2">
      <c r="BD53182" s="325"/>
      <c r="EL53182" s="325"/>
    </row>
    <row r="53183" spans="56:142" x14ac:dyDescent="0.2">
      <c r="BD53183" s="325"/>
      <c r="EL53183" s="325"/>
    </row>
    <row r="53184" spans="56:142" x14ac:dyDescent="0.2">
      <c r="BD53184" s="325"/>
      <c r="EL53184" s="325"/>
    </row>
    <row r="53185" spans="56:142" x14ac:dyDescent="0.2">
      <c r="BD53185" s="325"/>
      <c r="EL53185" s="325"/>
    </row>
    <row r="53186" spans="56:142" x14ac:dyDescent="0.2">
      <c r="BD53186" s="325"/>
      <c r="EL53186" s="325"/>
    </row>
    <row r="53187" spans="56:142" x14ac:dyDescent="0.2">
      <c r="BD53187" s="325"/>
      <c r="EL53187" s="325"/>
    </row>
    <row r="53188" spans="56:142" x14ac:dyDescent="0.2">
      <c r="BD53188" s="325"/>
      <c r="EL53188" s="325"/>
    </row>
    <row r="53189" spans="56:142" x14ac:dyDescent="0.2">
      <c r="BD53189" s="325"/>
      <c r="EL53189" s="325"/>
    </row>
    <row r="53190" spans="56:142" x14ac:dyDescent="0.2">
      <c r="BD53190" s="325"/>
      <c r="EL53190" s="325"/>
    </row>
    <row r="53191" spans="56:142" x14ac:dyDescent="0.2">
      <c r="BD53191" s="325"/>
      <c r="EL53191" s="325"/>
    </row>
    <row r="53192" spans="56:142" x14ac:dyDescent="0.2">
      <c r="BD53192" s="325"/>
      <c r="EL53192" s="325"/>
    </row>
    <row r="53193" spans="56:142" x14ac:dyDescent="0.2">
      <c r="BD53193" s="325"/>
      <c r="EL53193" s="325"/>
    </row>
    <row r="53194" spans="56:142" x14ac:dyDescent="0.2">
      <c r="BD53194" s="325"/>
      <c r="EL53194" s="325"/>
    </row>
    <row r="53195" spans="56:142" x14ac:dyDescent="0.2">
      <c r="BD53195" s="325"/>
      <c r="EL53195" s="325"/>
    </row>
    <row r="53196" spans="56:142" x14ac:dyDescent="0.2">
      <c r="BD53196" s="325"/>
      <c r="EL53196" s="325"/>
    </row>
    <row r="53197" spans="56:142" x14ac:dyDescent="0.2">
      <c r="BD53197" s="325"/>
      <c r="EL53197" s="325"/>
    </row>
    <row r="53198" spans="56:142" x14ac:dyDescent="0.2">
      <c r="BD53198" s="325"/>
      <c r="EL53198" s="325"/>
    </row>
    <row r="53199" spans="56:142" x14ac:dyDescent="0.2">
      <c r="BD53199" s="325"/>
      <c r="EL53199" s="325"/>
    </row>
    <row r="53200" spans="56:142" x14ac:dyDescent="0.2">
      <c r="BD53200" s="325"/>
      <c r="EL53200" s="325"/>
    </row>
    <row r="53201" spans="56:142" x14ac:dyDescent="0.2">
      <c r="BD53201" s="325"/>
      <c r="EL53201" s="325"/>
    </row>
    <row r="53202" spans="56:142" x14ac:dyDescent="0.2">
      <c r="BD53202" s="325"/>
      <c r="EL53202" s="325"/>
    </row>
    <row r="53203" spans="56:142" x14ac:dyDescent="0.2">
      <c r="BD53203" s="325"/>
      <c r="EL53203" s="325"/>
    </row>
    <row r="53204" spans="56:142" x14ac:dyDescent="0.2">
      <c r="BD53204" s="325"/>
      <c r="EL53204" s="325"/>
    </row>
    <row r="53205" spans="56:142" x14ac:dyDescent="0.2">
      <c r="BD53205" s="325"/>
      <c r="EL53205" s="325"/>
    </row>
    <row r="53206" spans="56:142" x14ac:dyDescent="0.2">
      <c r="BD53206" s="325"/>
      <c r="EL53206" s="325"/>
    </row>
    <row r="53207" spans="56:142" x14ac:dyDescent="0.2">
      <c r="BD53207" s="325"/>
      <c r="EL53207" s="325"/>
    </row>
    <row r="53208" spans="56:142" x14ac:dyDescent="0.2">
      <c r="BD53208" s="325"/>
      <c r="EL53208" s="325"/>
    </row>
    <row r="53209" spans="56:142" x14ac:dyDescent="0.2">
      <c r="BD53209" s="325"/>
      <c r="EL53209" s="325"/>
    </row>
    <row r="53210" spans="56:142" x14ac:dyDescent="0.2">
      <c r="BD53210" s="325"/>
      <c r="EL53210" s="325"/>
    </row>
    <row r="53211" spans="56:142" x14ac:dyDescent="0.2">
      <c r="BD53211" s="325"/>
      <c r="EL53211" s="325"/>
    </row>
    <row r="53212" spans="56:142" x14ac:dyDescent="0.2">
      <c r="BD53212" s="325"/>
      <c r="EL53212" s="325"/>
    </row>
    <row r="53213" spans="56:142" x14ac:dyDescent="0.2">
      <c r="BD53213" s="325"/>
      <c r="EL53213" s="325"/>
    </row>
    <row r="53214" spans="56:142" x14ac:dyDescent="0.2">
      <c r="BD53214" s="325"/>
      <c r="EL53214" s="325"/>
    </row>
    <row r="53215" spans="56:142" x14ac:dyDescent="0.2">
      <c r="BD53215" s="325"/>
      <c r="EL53215" s="325"/>
    </row>
    <row r="53216" spans="56:142" x14ac:dyDescent="0.2">
      <c r="BD53216" s="325"/>
      <c r="EL53216" s="325"/>
    </row>
    <row r="53217" spans="56:142" x14ac:dyDescent="0.2">
      <c r="BD53217" s="325"/>
      <c r="EL53217" s="325"/>
    </row>
    <row r="53218" spans="56:142" x14ac:dyDescent="0.2">
      <c r="BD53218" s="325"/>
      <c r="EL53218" s="325"/>
    </row>
    <row r="53219" spans="56:142" x14ac:dyDescent="0.2">
      <c r="BD53219" s="325"/>
      <c r="EL53219" s="325"/>
    </row>
    <row r="53220" spans="56:142" x14ac:dyDescent="0.2">
      <c r="BD53220" s="325"/>
      <c r="EL53220" s="325"/>
    </row>
    <row r="53221" spans="56:142" x14ac:dyDescent="0.2">
      <c r="BD53221" s="325"/>
      <c r="EL53221" s="325"/>
    </row>
    <row r="53222" spans="56:142" x14ac:dyDescent="0.2">
      <c r="BD53222" s="325"/>
      <c r="EL53222" s="325"/>
    </row>
    <row r="53223" spans="56:142" x14ac:dyDescent="0.2">
      <c r="BD53223" s="325"/>
      <c r="EL53223" s="325"/>
    </row>
    <row r="53224" spans="56:142" x14ac:dyDescent="0.2">
      <c r="BD53224" s="325"/>
      <c r="EL53224" s="325"/>
    </row>
    <row r="53225" spans="56:142" x14ac:dyDescent="0.2">
      <c r="BD53225" s="325"/>
      <c r="EL53225" s="325"/>
    </row>
    <row r="53226" spans="56:142" x14ac:dyDescent="0.2">
      <c r="BD53226" s="325"/>
      <c r="EL53226" s="325"/>
    </row>
    <row r="53227" spans="56:142" x14ac:dyDescent="0.2">
      <c r="BD53227" s="325"/>
      <c r="EL53227" s="325"/>
    </row>
    <row r="53228" spans="56:142" x14ac:dyDescent="0.2">
      <c r="BD53228" s="325"/>
      <c r="EL53228" s="325"/>
    </row>
    <row r="53229" spans="56:142" x14ac:dyDescent="0.2">
      <c r="BD53229" s="325"/>
      <c r="EL53229" s="325"/>
    </row>
    <row r="53230" spans="56:142" x14ac:dyDescent="0.2">
      <c r="BD53230" s="325"/>
      <c r="EL53230" s="325"/>
    </row>
    <row r="53231" spans="56:142" x14ac:dyDescent="0.2">
      <c r="BD53231" s="325"/>
      <c r="EL53231" s="325"/>
    </row>
    <row r="53232" spans="56:142" x14ac:dyDescent="0.2">
      <c r="BD53232" s="325"/>
      <c r="EL53232" s="325"/>
    </row>
    <row r="53233" spans="56:142" x14ac:dyDescent="0.2">
      <c r="BD53233" s="325"/>
      <c r="EL53233" s="325"/>
    </row>
    <row r="53234" spans="56:142" x14ac:dyDescent="0.2">
      <c r="BD53234" s="325"/>
      <c r="EL53234" s="325"/>
    </row>
    <row r="53235" spans="56:142" x14ac:dyDescent="0.2">
      <c r="BD53235" s="325"/>
      <c r="EL53235" s="325"/>
    </row>
    <row r="53236" spans="56:142" x14ac:dyDescent="0.2">
      <c r="BD53236" s="325"/>
      <c r="EL53236" s="325"/>
    </row>
    <row r="53237" spans="56:142" x14ac:dyDescent="0.2">
      <c r="BD53237" s="325"/>
      <c r="EL53237" s="325"/>
    </row>
    <row r="53238" spans="56:142" x14ac:dyDescent="0.2">
      <c r="BD53238" s="325"/>
      <c r="EL53238" s="325"/>
    </row>
    <row r="53239" spans="56:142" x14ac:dyDescent="0.2">
      <c r="BD53239" s="325"/>
      <c r="EL53239" s="325"/>
    </row>
    <row r="53240" spans="56:142" x14ac:dyDescent="0.2">
      <c r="BD53240" s="325"/>
      <c r="EL53240" s="325"/>
    </row>
    <row r="53241" spans="56:142" x14ac:dyDescent="0.2">
      <c r="BD53241" s="325"/>
      <c r="EL53241" s="325"/>
    </row>
    <row r="53242" spans="56:142" x14ac:dyDescent="0.2">
      <c r="BD53242" s="325"/>
      <c r="EL53242" s="325"/>
    </row>
    <row r="53243" spans="56:142" x14ac:dyDescent="0.2">
      <c r="BD53243" s="325"/>
      <c r="EL53243" s="325"/>
    </row>
    <row r="53244" spans="56:142" x14ac:dyDescent="0.2">
      <c r="BD53244" s="325"/>
      <c r="EL53244" s="325"/>
    </row>
    <row r="53245" spans="56:142" x14ac:dyDescent="0.2">
      <c r="BD53245" s="325"/>
      <c r="EL53245" s="325"/>
    </row>
    <row r="53246" spans="56:142" x14ac:dyDescent="0.2">
      <c r="BD53246" s="325"/>
      <c r="EL53246" s="325"/>
    </row>
    <row r="53247" spans="56:142" x14ac:dyDescent="0.2">
      <c r="BD53247" s="325"/>
      <c r="EL53247" s="325"/>
    </row>
    <row r="53248" spans="56:142" x14ac:dyDescent="0.2">
      <c r="BD53248" s="325"/>
      <c r="EL53248" s="325"/>
    </row>
    <row r="53249" spans="56:142" x14ac:dyDescent="0.2">
      <c r="BD53249" s="325"/>
      <c r="EL53249" s="325"/>
    </row>
    <row r="53250" spans="56:142" x14ac:dyDescent="0.2">
      <c r="BD53250" s="325"/>
      <c r="EL53250" s="325"/>
    </row>
    <row r="53251" spans="56:142" x14ac:dyDescent="0.2">
      <c r="BD53251" s="325"/>
      <c r="EL53251" s="325"/>
    </row>
    <row r="53252" spans="56:142" x14ac:dyDescent="0.2">
      <c r="BD53252" s="325"/>
      <c r="EL53252" s="325"/>
    </row>
    <row r="53253" spans="56:142" x14ac:dyDescent="0.2">
      <c r="BD53253" s="325"/>
      <c r="EL53253" s="325"/>
    </row>
    <row r="53254" spans="56:142" x14ac:dyDescent="0.2">
      <c r="BD53254" s="325"/>
      <c r="EL53254" s="325"/>
    </row>
    <row r="53255" spans="56:142" x14ac:dyDescent="0.2">
      <c r="BD53255" s="325"/>
      <c r="EL53255" s="325"/>
    </row>
    <row r="53256" spans="56:142" x14ac:dyDescent="0.2">
      <c r="BD53256" s="325"/>
      <c r="EL53256" s="325"/>
    </row>
    <row r="53257" spans="56:142" x14ac:dyDescent="0.2">
      <c r="BD53257" s="325"/>
      <c r="EL53257" s="325"/>
    </row>
    <row r="53258" spans="56:142" x14ac:dyDescent="0.2">
      <c r="BD53258" s="325"/>
      <c r="EL53258" s="325"/>
    </row>
    <row r="53259" spans="56:142" x14ac:dyDescent="0.2">
      <c r="BD53259" s="325"/>
      <c r="EL53259" s="325"/>
    </row>
    <row r="53260" spans="56:142" x14ac:dyDescent="0.2">
      <c r="BD53260" s="325"/>
      <c r="EL53260" s="325"/>
    </row>
    <row r="53261" spans="56:142" x14ac:dyDescent="0.2">
      <c r="BD53261" s="325"/>
      <c r="EL53261" s="325"/>
    </row>
    <row r="53262" spans="56:142" x14ac:dyDescent="0.2">
      <c r="BD53262" s="325"/>
      <c r="EL53262" s="325"/>
    </row>
    <row r="53263" spans="56:142" x14ac:dyDescent="0.2">
      <c r="BD53263" s="325"/>
      <c r="EL53263" s="325"/>
    </row>
    <row r="53264" spans="56:142" x14ac:dyDescent="0.2">
      <c r="BD53264" s="325"/>
      <c r="EL53264" s="325"/>
    </row>
    <row r="53265" spans="56:142" x14ac:dyDescent="0.2">
      <c r="BD53265" s="325"/>
      <c r="EL53265" s="325"/>
    </row>
    <row r="53266" spans="56:142" x14ac:dyDescent="0.2">
      <c r="BD53266" s="325"/>
      <c r="EL53266" s="325"/>
    </row>
    <row r="53267" spans="56:142" x14ac:dyDescent="0.2">
      <c r="BD53267" s="325"/>
      <c r="EL53267" s="325"/>
    </row>
    <row r="53268" spans="56:142" x14ac:dyDescent="0.2">
      <c r="BD53268" s="325"/>
      <c r="EL53268" s="325"/>
    </row>
    <row r="53269" spans="56:142" x14ac:dyDescent="0.2">
      <c r="BD53269" s="325"/>
      <c r="EL53269" s="325"/>
    </row>
    <row r="53270" spans="56:142" x14ac:dyDescent="0.2">
      <c r="BD53270" s="325"/>
      <c r="EL53270" s="325"/>
    </row>
    <row r="53271" spans="56:142" x14ac:dyDescent="0.2">
      <c r="BD53271" s="325"/>
      <c r="EL53271" s="325"/>
    </row>
    <row r="53272" spans="56:142" x14ac:dyDescent="0.2">
      <c r="BD53272" s="325"/>
      <c r="EL53272" s="325"/>
    </row>
    <row r="53273" spans="56:142" x14ac:dyDescent="0.2">
      <c r="BD53273" s="325"/>
      <c r="EL53273" s="325"/>
    </row>
    <row r="53274" spans="56:142" x14ac:dyDescent="0.2">
      <c r="BD53274" s="325"/>
      <c r="EL53274" s="325"/>
    </row>
    <row r="53275" spans="56:142" x14ac:dyDescent="0.2">
      <c r="BD53275" s="325"/>
      <c r="EL53275" s="325"/>
    </row>
    <row r="53276" spans="56:142" x14ac:dyDescent="0.2">
      <c r="BD53276" s="325"/>
      <c r="EL53276" s="325"/>
    </row>
    <row r="53277" spans="56:142" x14ac:dyDescent="0.2">
      <c r="BD53277" s="325"/>
      <c r="EL53277" s="325"/>
    </row>
    <row r="53278" spans="56:142" x14ac:dyDescent="0.2">
      <c r="BD53278" s="325"/>
      <c r="EL53278" s="325"/>
    </row>
    <row r="53279" spans="56:142" x14ac:dyDescent="0.2">
      <c r="BD53279" s="325"/>
      <c r="EL53279" s="325"/>
    </row>
    <row r="53280" spans="56:142" x14ac:dyDescent="0.2">
      <c r="BD53280" s="325"/>
      <c r="EL53280" s="325"/>
    </row>
    <row r="53281" spans="56:142" x14ac:dyDescent="0.2">
      <c r="BD53281" s="325"/>
      <c r="EL53281" s="325"/>
    </row>
    <row r="53282" spans="56:142" x14ac:dyDescent="0.2">
      <c r="BD53282" s="325"/>
      <c r="EL53282" s="325"/>
    </row>
    <row r="53283" spans="56:142" x14ac:dyDescent="0.2">
      <c r="BD53283" s="325"/>
      <c r="EL53283" s="325"/>
    </row>
    <row r="53284" spans="56:142" x14ac:dyDescent="0.2">
      <c r="BD53284" s="325"/>
      <c r="EL53284" s="325"/>
    </row>
    <row r="53285" spans="56:142" x14ac:dyDescent="0.2">
      <c r="BD53285" s="325"/>
      <c r="EL53285" s="325"/>
    </row>
    <row r="53286" spans="56:142" x14ac:dyDescent="0.2">
      <c r="BD53286" s="325"/>
      <c r="EL53286" s="325"/>
    </row>
    <row r="53287" spans="56:142" x14ac:dyDescent="0.2">
      <c r="BD53287" s="325"/>
      <c r="EL53287" s="325"/>
    </row>
    <row r="53288" spans="56:142" x14ac:dyDescent="0.2">
      <c r="BD53288" s="325"/>
      <c r="EL53288" s="325"/>
    </row>
    <row r="53289" spans="56:142" x14ac:dyDescent="0.2">
      <c r="BD53289" s="325"/>
      <c r="EL53289" s="325"/>
    </row>
    <row r="53290" spans="56:142" x14ac:dyDescent="0.2">
      <c r="BD53290" s="325"/>
      <c r="EL53290" s="325"/>
    </row>
    <row r="53291" spans="56:142" x14ac:dyDescent="0.2">
      <c r="BD53291" s="325"/>
      <c r="EL53291" s="325"/>
    </row>
    <row r="53292" spans="56:142" x14ac:dyDescent="0.2">
      <c r="BD53292" s="325"/>
      <c r="EL53292" s="325"/>
    </row>
    <row r="53293" spans="56:142" x14ac:dyDescent="0.2">
      <c r="BD53293" s="325"/>
      <c r="EL53293" s="325"/>
    </row>
    <row r="53294" spans="56:142" x14ac:dyDescent="0.2">
      <c r="BD53294" s="325"/>
      <c r="EL53294" s="325"/>
    </row>
    <row r="53295" spans="56:142" x14ac:dyDescent="0.2">
      <c r="BD53295" s="325"/>
      <c r="EL53295" s="325"/>
    </row>
    <row r="53296" spans="56:142" x14ac:dyDescent="0.2">
      <c r="BD53296" s="325"/>
      <c r="EL53296" s="325"/>
    </row>
    <row r="53297" spans="56:142" x14ac:dyDescent="0.2">
      <c r="BD53297" s="325"/>
      <c r="EL53297" s="325"/>
    </row>
    <row r="53298" spans="56:142" x14ac:dyDescent="0.2">
      <c r="BD53298" s="325"/>
      <c r="EL53298" s="325"/>
    </row>
    <row r="53299" spans="56:142" x14ac:dyDescent="0.2">
      <c r="BD53299" s="325"/>
      <c r="EL53299" s="325"/>
    </row>
    <row r="53300" spans="56:142" x14ac:dyDescent="0.2">
      <c r="BD53300" s="325"/>
      <c r="EL53300" s="325"/>
    </row>
    <row r="53301" spans="56:142" x14ac:dyDescent="0.2">
      <c r="BD53301" s="325"/>
      <c r="EL53301" s="325"/>
    </row>
    <row r="53302" spans="56:142" x14ac:dyDescent="0.2">
      <c r="BD53302" s="325"/>
      <c r="EL53302" s="325"/>
    </row>
    <row r="53303" spans="56:142" x14ac:dyDescent="0.2">
      <c r="BD53303" s="325"/>
      <c r="EL53303" s="325"/>
    </row>
    <row r="53304" spans="56:142" x14ac:dyDescent="0.2">
      <c r="BD53304" s="325"/>
      <c r="EL53304" s="325"/>
    </row>
    <row r="53305" spans="56:142" x14ac:dyDescent="0.2">
      <c r="BD53305" s="325"/>
      <c r="EL53305" s="325"/>
    </row>
    <row r="53306" spans="56:142" x14ac:dyDescent="0.2">
      <c r="BD53306" s="325"/>
      <c r="EL53306" s="325"/>
    </row>
    <row r="53307" spans="56:142" x14ac:dyDescent="0.2">
      <c r="BD53307" s="325"/>
      <c r="EL53307" s="325"/>
    </row>
    <row r="53308" spans="56:142" x14ac:dyDescent="0.2">
      <c r="BD53308" s="325"/>
      <c r="EL53308" s="325"/>
    </row>
    <row r="53309" spans="56:142" x14ac:dyDescent="0.2">
      <c r="BD53309" s="325"/>
      <c r="EL53309" s="325"/>
    </row>
    <row r="53310" spans="56:142" x14ac:dyDescent="0.2">
      <c r="BD53310" s="325"/>
      <c r="EL53310" s="325"/>
    </row>
    <row r="53311" spans="56:142" x14ac:dyDescent="0.2">
      <c r="BD53311" s="325"/>
      <c r="EL53311" s="325"/>
    </row>
    <row r="53312" spans="56:142" x14ac:dyDescent="0.2">
      <c r="BD53312" s="325"/>
      <c r="EL53312" s="325"/>
    </row>
    <row r="53313" spans="56:142" x14ac:dyDescent="0.2">
      <c r="BD53313" s="325"/>
      <c r="EL53313" s="325"/>
    </row>
    <row r="53314" spans="56:142" x14ac:dyDescent="0.2">
      <c r="BD53314" s="325"/>
      <c r="EL53314" s="325"/>
    </row>
    <row r="53315" spans="56:142" x14ac:dyDescent="0.2">
      <c r="BD53315" s="325"/>
      <c r="EL53315" s="325"/>
    </row>
    <row r="53316" spans="56:142" x14ac:dyDescent="0.2">
      <c r="BD53316" s="325"/>
      <c r="EL53316" s="325"/>
    </row>
    <row r="53317" spans="56:142" x14ac:dyDescent="0.2">
      <c r="BD53317" s="325"/>
      <c r="EL53317" s="325"/>
    </row>
    <row r="53318" spans="56:142" x14ac:dyDescent="0.2">
      <c r="BD53318" s="325"/>
      <c r="EL53318" s="325"/>
    </row>
    <row r="53319" spans="56:142" x14ac:dyDescent="0.2">
      <c r="BD53319" s="325"/>
      <c r="EL53319" s="325"/>
    </row>
    <row r="53320" spans="56:142" x14ac:dyDescent="0.2">
      <c r="BD53320" s="325"/>
      <c r="EL53320" s="325"/>
    </row>
    <row r="53321" spans="56:142" x14ac:dyDescent="0.2">
      <c r="BD53321" s="325"/>
      <c r="EL53321" s="325"/>
    </row>
    <row r="53322" spans="56:142" x14ac:dyDescent="0.2">
      <c r="BD53322" s="325"/>
      <c r="EL53322" s="325"/>
    </row>
    <row r="53323" spans="56:142" x14ac:dyDescent="0.2">
      <c r="BD53323" s="325"/>
      <c r="EL53323" s="325"/>
    </row>
    <row r="53324" spans="56:142" x14ac:dyDescent="0.2">
      <c r="BD53324" s="325"/>
      <c r="EL53324" s="325"/>
    </row>
    <row r="53325" spans="56:142" x14ac:dyDescent="0.2">
      <c r="BD53325" s="325"/>
      <c r="EL53325" s="325"/>
    </row>
    <row r="53326" spans="56:142" x14ac:dyDescent="0.2">
      <c r="BD53326" s="325"/>
      <c r="EL53326" s="325"/>
    </row>
    <row r="53327" spans="56:142" x14ac:dyDescent="0.2">
      <c r="BD53327" s="325"/>
      <c r="EL53327" s="325"/>
    </row>
    <row r="53328" spans="56:142" x14ac:dyDescent="0.2">
      <c r="BD53328" s="325"/>
      <c r="EL53328" s="325"/>
    </row>
    <row r="53329" spans="56:142" x14ac:dyDescent="0.2">
      <c r="BD53329" s="325"/>
      <c r="EL53329" s="325"/>
    </row>
    <row r="53330" spans="56:142" x14ac:dyDescent="0.2">
      <c r="BD53330" s="325"/>
      <c r="EL53330" s="325"/>
    </row>
    <row r="53331" spans="56:142" x14ac:dyDescent="0.2">
      <c r="BD53331" s="325"/>
      <c r="EL53331" s="325"/>
    </row>
    <row r="53332" spans="56:142" x14ac:dyDescent="0.2">
      <c r="BD53332" s="325"/>
      <c r="EL53332" s="325"/>
    </row>
    <row r="53333" spans="56:142" x14ac:dyDescent="0.2">
      <c r="BD53333" s="325"/>
      <c r="EL53333" s="325"/>
    </row>
    <row r="53334" spans="56:142" x14ac:dyDescent="0.2">
      <c r="BD53334" s="325"/>
      <c r="EL53334" s="325"/>
    </row>
    <row r="53335" spans="56:142" x14ac:dyDescent="0.2">
      <c r="BD53335" s="325"/>
      <c r="EL53335" s="325"/>
    </row>
    <row r="53336" spans="56:142" x14ac:dyDescent="0.2">
      <c r="BD53336" s="325"/>
      <c r="EL53336" s="325"/>
    </row>
    <row r="53337" spans="56:142" x14ac:dyDescent="0.2">
      <c r="BD53337" s="325"/>
      <c r="EL53337" s="325"/>
    </row>
    <row r="53338" spans="56:142" x14ac:dyDescent="0.2">
      <c r="BD53338" s="325"/>
      <c r="EL53338" s="325"/>
    </row>
    <row r="53339" spans="56:142" x14ac:dyDescent="0.2">
      <c r="BD53339" s="325"/>
      <c r="EL53339" s="325"/>
    </row>
    <row r="53340" spans="56:142" x14ac:dyDescent="0.2">
      <c r="BD53340" s="325"/>
      <c r="EL53340" s="325"/>
    </row>
    <row r="53341" spans="56:142" x14ac:dyDescent="0.2">
      <c r="BD53341" s="325"/>
      <c r="EL53341" s="325"/>
    </row>
    <row r="53342" spans="56:142" x14ac:dyDescent="0.2">
      <c r="BD53342" s="325"/>
      <c r="EL53342" s="325"/>
    </row>
    <row r="53343" spans="56:142" x14ac:dyDescent="0.2">
      <c r="BD53343" s="325"/>
      <c r="EL53343" s="325"/>
    </row>
    <row r="53344" spans="56:142" x14ac:dyDescent="0.2">
      <c r="BD53344" s="325"/>
      <c r="EL53344" s="325"/>
    </row>
    <row r="53345" spans="56:142" x14ac:dyDescent="0.2">
      <c r="BD53345" s="325"/>
      <c r="EL53345" s="325"/>
    </row>
    <row r="53346" spans="56:142" x14ac:dyDescent="0.2">
      <c r="BD53346" s="325"/>
      <c r="EL53346" s="325"/>
    </row>
    <row r="53347" spans="56:142" x14ac:dyDescent="0.2">
      <c r="BD53347" s="325"/>
      <c r="EL53347" s="325"/>
    </row>
    <row r="53348" spans="56:142" x14ac:dyDescent="0.2">
      <c r="BD53348" s="325"/>
      <c r="EL53348" s="325"/>
    </row>
    <row r="53349" spans="56:142" x14ac:dyDescent="0.2">
      <c r="BD53349" s="325"/>
      <c r="EL53349" s="325"/>
    </row>
    <row r="53350" spans="56:142" x14ac:dyDescent="0.2">
      <c r="BD53350" s="325"/>
      <c r="EL53350" s="325"/>
    </row>
    <row r="53351" spans="56:142" x14ac:dyDescent="0.2">
      <c r="BD53351" s="325"/>
      <c r="EL53351" s="325"/>
    </row>
    <row r="53352" spans="56:142" x14ac:dyDescent="0.2">
      <c r="BD53352" s="325"/>
      <c r="EL53352" s="325"/>
    </row>
    <row r="53353" spans="56:142" x14ac:dyDescent="0.2">
      <c r="BD53353" s="325"/>
      <c r="EL53353" s="325"/>
    </row>
    <row r="53354" spans="56:142" x14ac:dyDescent="0.2">
      <c r="BD53354" s="325"/>
      <c r="EL53354" s="325"/>
    </row>
    <row r="53355" spans="56:142" x14ac:dyDescent="0.2">
      <c r="BD53355" s="325"/>
      <c r="EL53355" s="325"/>
    </row>
    <row r="53356" spans="56:142" x14ac:dyDescent="0.2">
      <c r="BD53356" s="325"/>
      <c r="EL53356" s="325"/>
    </row>
    <row r="53357" spans="56:142" x14ac:dyDescent="0.2">
      <c r="BD53357" s="325"/>
      <c r="EL53357" s="325"/>
    </row>
    <row r="53358" spans="56:142" x14ac:dyDescent="0.2">
      <c r="BD53358" s="325"/>
      <c r="EL53358" s="325"/>
    </row>
    <row r="53359" spans="56:142" x14ac:dyDescent="0.2">
      <c r="BD53359" s="325"/>
      <c r="EL53359" s="325"/>
    </row>
    <row r="53360" spans="56:142" x14ac:dyDescent="0.2">
      <c r="BD53360" s="325"/>
      <c r="EL53360" s="325"/>
    </row>
    <row r="53361" spans="56:142" x14ac:dyDescent="0.2">
      <c r="BD53361" s="325"/>
      <c r="EL53361" s="325"/>
    </row>
    <row r="53362" spans="56:142" x14ac:dyDescent="0.2">
      <c r="BD53362" s="325"/>
      <c r="EL53362" s="325"/>
    </row>
    <row r="53363" spans="56:142" x14ac:dyDescent="0.2">
      <c r="BD53363" s="325"/>
      <c r="EL53363" s="325"/>
    </row>
    <row r="53364" spans="56:142" x14ac:dyDescent="0.2">
      <c r="BD53364" s="325"/>
      <c r="EL53364" s="325"/>
    </row>
    <row r="53365" spans="56:142" x14ac:dyDescent="0.2">
      <c r="BD53365" s="325"/>
      <c r="EL53365" s="325"/>
    </row>
    <row r="53366" spans="56:142" x14ac:dyDescent="0.2">
      <c r="BD53366" s="325"/>
      <c r="EL53366" s="325"/>
    </row>
    <row r="53367" spans="56:142" x14ac:dyDescent="0.2">
      <c r="BD53367" s="325"/>
      <c r="EL53367" s="325"/>
    </row>
    <row r="53368" spans="56:142" x14ac:dyDescent="0.2">
      <c r="BD53368" s="325"/>
      <c r="EL53368" s="325"/>
    </row>
    <row r="53369" spans="56:142" x14ac:dyDescent="0.2">
      <c r="BD53369" s="325"/>
      <c r="EL53369" s="325"/>
    </row>
    <row r="53370" spans="56:142" x14ac:dyDescent="0.2">
      <c r="BD53370" s="325"/>
      <c r="EL53370" s="325"/>
    </row>
    <row r="53371" spans="56:142" x14ac:dyDescent="0.2">
      <c r="BD53371" s="325"/>
      <c r="EL53371" s="325"/>
    </row>
    <row r="53372" spans="56:142" x14ac:dyDescent="0.2">
      <c r="BD53372" s="325"/>
      <c r="EL53372" s="325"/>
    </row>
    <row r="53373" spans="56:142" x14ac:dyDescent="0.2">
      <c r="BD53373" s="325"/>
      <c r="EL53373" s="325"/>
    </row>
    <row r="53374" spans="56:142" x14ac:dyDescent="0.2">
      <c r="BD53374" s="325"/>
      <c r="EL53374" s="325"/>
    </row>
    <row r="53375" spans="56:142" x14ac:dyDescent="0.2">
      <c r="BD53375" s="325"/>
      <c r="EL53375" s="325"/>
    </row>
    <row r="53376" spans="56:142" x14ac:dyDescent="0.2">
      <c r="BD53376" s="325"/>
      <c r="EL53376" s="325"/>
    </row>
    <row r="53377" spans="56:142" x14ac:dyDescent="0.2">
      <c r="BD53377" s="325"/>
      <c r="EL53377" s="325"/>
    </row>
    <row r="53378" spans="56:142" x14ac:dyDescent="0.2">
      <c r="BD53378" s="325"/>
      <c r="EL53378" s="325"/>
    </row>
    <row r="53379" spans="56:142" x14ac:dyDescent="0.2">
      <c r="BD53379" s="325"/>
      <c r="EL53379" s="325"/>
    </row>
    <row r="53380" spans="56:142" x14ac:dyDescent="0.2">
      <c r="BD53380" s="325"/>
      <c r="EL53380" s="325"/>
    </row>
    <row r="53381" spans="56:142" x14ac:dyDescent="0.2">
      <c r="BD53381" s="325"/>
      <c r="EL53381" s="325"/>
    </row>
    <row r="53382" spans="56:142" x14ac:dyDescent="0.2">
      <c r="BD53382" s="325"/>
      <c r="EL53382" s="325"/>
    </row>
    <row r="53383" spans="56:142" x14ac:dyDescent="0.2">
      <c r="BD53383" s="325"/>
      <c r="EL53383" s="325"/>
    </row>
    <row r="53384" spans="56:142" x14ac:dyDescent="0.2">
      <c r="BD53384" s="325"/>
      <c r="EL53384" s="325"/>
    </row>
    <row r="53385" spans="56:142" x14ac:dyDescent="0.2">
      <c r="BD53385" s="325"/>
      <c r="EL53385" s="325"/>
    </row>
    <row r="53386" spans="56:142" x14ac:dyDescent="0.2">
      <c r="BD53386" s="325"/>
      <c r="EL53386" s="325"/>
    </row>
    <row r="53387" spans="56:142" x14ac:dyDescent="0.2">
      <c r="BD53387" s="325"/>
      <c r="EL53387" s="325"/>
    </row>
    <row r="53388" spans="56:142" x14ac:dyDescent="0.2">
      <c r="BD53388" s="325"/>
      <c r="EL53388" s="325"/>
    </row>
    <row r="53389" spans="56:142" x14ac:dyDescent="0.2">
      <c r="BD53389" s="325"/>
      <c r="EL53389" s="325"/>
    </row>
    <row r="53390" spans="56:142" x14ac:dyDescent="0.2">
      <c r="BD53390" s="325"/>
      <c r="EL53390" s="325"/>
    </row>
    <row r="53391" spans="56:142" x14ac:dyDescent="0.2">
      <c r="BD53391" s="325"/>
      <c r="EL53391" s="325"/>
    </row>
    <row r="53392" spans="56:142" x14ac:dyDescent="0.2">
      <c r="BD53392" s="325"/>
      <c r="EL53392" s="325"/>
    </row>
    <row r="53393" spans="56:142" x14ac:dyDescent="0.2">
      <c r="BD53393" s="325"/>
      <c r="EL53393" s="325"/>
    </row>
    <row r="53394" spans="56:142" x14ac:dyDescent="0.2">
      <c r="BD53394" s="325"/>
      <c r="EL53394" s="325"/>
    </row>
    <row r="53395" spans="56:142" x14ac:dyDescent="0.2">
      <c r="BD53395" s="325"/>
      <c r="EL53395" s="325"/>
    </row>
    <row r="53396" spans="56:142" x14ac:dyDescent="0.2">
      <c r="BD53396" s="325"/>
      <c r="EL53396" s="325"/>
    </row>
    <row r="53397" spans="56:142" x14ac:dyDescent="0.2">
      <c r="BD53397" s="325"/>
      <c r="EL53397" s="325"/>
    </row>
    <row r="53398" spans="56:142" x14ac:dyDescent="0.2">
      <c r="BD53398" s="325"/>
      <c r="EL53398" s="325"/>
    </row>
    <row r="53399" spans="56:142" x14ac:dyDescent="0.2">
      <c r="BD53399" s="325"/>
      <c r="EL53399" s="325"/>
    </row>
    <row r="53400" spans="56:142" x14ac:dyDescent="0.2">
      <c r="BD53400" s="325"/>
      <c r="EL53400" s="325"/>
    </row>
    <row r="53401" spans="56:142" x14ac:dyDescent="0.2">
      <c r="BD53401" s="325"/>
      <c r="EL53401" s="325"/>
    </row>
    <row r="53402" spans="56:142" x14ac:dyDescent="0.2">
      <c r="BD53402" s="325"/>
      <c r="EL53402" s="325"/>
    </row>
    <row r="53403" spans="56:142" x14ac:dyDescent="0.2">
      <c r="BD53403" s="325"/>
      <c r="EL53403" s="325"/>
    </row>
    <row r="53404" spans="56:142" x14ac:dyDescent="0.2">
      <c r="BD53404" s="325"/>
      <c r="EL53404" s="325"/>
    </row>
    <row r="53405" spans="56:142" x14ac:dyDescent="0.2">
      <c r="BD53405" s="325"/>
      <c r="EL53405" s="325"/>
    </row>
    <row r="53406" spans="56:142" x14ac:dyDescent="0.2">
      <c r="BD53406" s="325"/>
      <c r="EL53406" s="325"/>
    </row>
    <row r="53407" spans="56:142" x14ac:dyDescent="0.2">
      <c r="BD53407" s="325"/>
      <c r="EL53407" s="325"/>
    </row>
    <row r="53408" spans="56:142" x14ac:dyDescent="0.2">
      <c r="BD53408" s="325"/>
      <c r="EL53408" s="325"/>
    </row>
    <row r="53409" spans="56:142" x14ac:dyDescent="0.2">
      <c r="BD53409" s="325"/>
      <c r="EL53409" s="325"/>
    </row>
    <row r="53410" spans="56:142" x14ac:dyDescent="0.2">
      <c r="BD53410" s="325"/>
      <c r="EL53410" s="325"/>
    </row>
    <row r="53411" spans="56:142" x14ac:dyDescent="0.2">
      <c r="BD53411" s="325"/>
      <c r="EL53411" s="325"/>
    </row>
    <row r="53412" spans="56:142" x14ac:dyDescent="0.2">
      <c r="BD53412" s="325"/>
      <c r="EL53412" s="325"/>
    </row>
    <row r="53413" spans="56:142" x14ac:dyDescent="0.2">
      <c r="BD53413" s="325"/>
      <c r="EL53413" s="325"/>
    </row>
    <row r="53414" spans="56:142" x14ac:dyDescent="0.2">
      <c r="BD53414" s="325"/>
      <c r="EL53414" s="325"/>
    </row>
    <row r="53415" spans="56:142" x14ac:dyDescent="0.2">
      <c r="BD53415" s="325"/>
      <c r="EL53415" s="325"/>
    </row>
    <row r="53416" spans="56:142" x14ac:dyDescent="0.2">
      <c r="BD53416" s="325"/>
      <c r="EL53416" s="325"/>
    </row>
    <row r="53417" spans="56:142" x14ac:dyDescent="0.2">
      <c r="BD53417" s="325"/>
      <c r="EL53417" s="325"/>
    </row>
    <row r="53418" spans="56:142" x14ac:dyDescent="0.2">
      <c r="BD53418" s="325"/>
      <c r="EL53418" s="325"/>
    </row>
    <row r="53419" spans="56:142" x14ac:dyDescent="0.2">
      <c r="BD53419" s="325"/>
      <c r="EL53419" s="325"/>
    </row>
    <row r="53420" spans="56:142" x14ac:dyDescent="0.2">
      <c r="BD53420" s="325"/>
      <c r="EL53420" s="325"/>
    </row>
    <row r="53421" spans="56:142" x14ac:dyDescent="0.2">
      <c r="BD53421" s="325"/>
      <c r="EL53421" s="325"/>
    </row>
    <row r="53422" spans="56:142" x14ac:dyDescent="0.2">
      <c r="BD53422" s="325"/>
      <c r="EL53422" s="325"/>
    </row>
    <row r="53423" spans="56:142" x14ac:dyDescent="0.2">
      <c r="BD53423" s="325"/>
      <c r="EL53423" s="325"/>
    </row>
    <row r="53424" spans="56:142" x14ac:dyDescent="0.2">
      <c r="BD53424" s="325"/>
      <c r="EL53424" s="325"/>
    </row>
    <row r="53425" spans="56:142" x14ac:dyDescent="0.2">
      <c r="BD53425" s="325"/>
      <c r="EL53425" s="325"/>
    </row>
    <row r="53426" spans="56:142" x14ac:dyDescent="0.2">
      <c r="BD53426" s="325"/>
      <c r="EL53426" s="325"/>
    </row>
    <row r="53427" spans="56:142" x14ac:dyDescent="0.2">
      <c r="BD53427" s="325"/>
      <c r="EL53427" s="325"/>
    </row>
    <row r="53428" spans="56:142" x14ac:dyDescent="0.2">
      <c r="BD53428" s="325"/>
      <c r="EL53428" s="325"/>
    </row>
    <row r="53429" spans="56:142" x14ac:dyDescent="0.2">
      <c r="BD53429" s="325"/>
      <c r="EL53429" s="325"/>
    </row>
    <row r="53430" spans="56:142" x14ac:dyDescent="0.2">
      <c r="BD53430" s="325"/>
      <c r="EL53430" s="325"/>
    </row>
    <row r="53431" spans="56:142" x14ac:dyDescent="0.2">
      <c r="BD53431" s="325"/>
      <c r="EL53431" s="325"/>
    </row>
    <row r="53432" spans="56:142" x14ac:dyDescent="0.2">
      <c r="BD53432" s="325"/>
      <c r="EL53432" s="325"/>
    </row>
    <row r="53433" spans="56:142" x14ac:dyDescent="0.2">
      <c r="BD53433" s="325"/>
      <c r="EL53433" s="325"/>
    </row>
    <row r="53434" spans="56:142" x14ac:dyDescent="0.2">
      <c r="BD53434" s="325"/>
      <c r="EL53434" s="325"/>
    </row>
    <row r="53435" spans="56:142" x14ac:dyDescent="0.2">
      <c r="BD53435" s="325"/>
      <c r="EL53435" s="325"/>
    </row>
    <row r="53436" spans="56:142" x14ac:dyDescent="0.2">
      <c r="BD53436" s="325"/>
      <c r="EL53436" s="325"/>
    </row>
    <row r="53437" spans="56:142" x14ac:dyDescent="0.2">
      <c r="BD53437" s="325"/>
      <c r="EL53437" s="325"/>
    </row>
    <row r="53438" spans="56:142" x14ac:dyDescent="0.2">
      <c r="BD53438" s="325"/>
      <c r="EL53438" s="325"/>
    </row>
    <row r="53439" spans="56:142" x14ac:dyDescent="0.2">
      <c r="BD53439" s="325"/>
      <c r="EL53439" s="325"/>
    </row>
    <row r="53440" spans="56:142" x14ac:dyDescent="0.2">
      <c r="BD53440" s="325"/>
      <c r="EL53440" s="325"/>
    </row>
    <row r="53441" spans="56:142" x14ac:dyDescent="0.2">
      <c r="BD53441" s="325"/>
      <c r="EL53441" s="325"/>
    </row>
    <row r="53442" spans="56:142" x14ac:dyDescent="0.2">
      <c r="BD53442" s="325"/>
      <c r="EL53442" s="325"/>
    </row>
    <row r="53443" spans="56:142" x14ac:dyDescent="0.2">
      <c r="BD53443" s="325"/>
      <c r="EL53443" s="325"/>
    </row>
    <row r="53444" spans="56:142" x14ac:dyDescent="0.2">
      <c r="BD53444" s="325"/>
      <c r="EL53444" s="325"/>
    </row>
    <row r="53445" spans="56:142" x14ac:dyDescent="0.2">
      <c r="BD53445" s="325"/>
      <c r="EL53445" s="325"/>
    </row>
    <row r="53446" spans="56:142" x14ac:dyDescent="0.2">
      <c r="BD53446" s="325"/>
      <c r="EL53446" s="325"/>
    </row>
    <row r="53447" spans="56:142" x14ac:dyDescent="0.2">
      <c r="BD53447" s="325"/>
      <c r="EL53447" s="325"/>
    </row>
    <row r="53448" spans="56:142" x14ac:dyDescent="0.2">
      <c r="BD53448" s="325"/>
      <c r="EL53448" s="325"/>
    </row>
    <row r="53449" spans="56:142" x14ac:dyDescent="0.2">
      <c r="BD53449" s="325"/>
      <c r="EL53449" s="325"/>
    </row>
    <row r="53450" spans="56:142" x14ac:dyDescent="0.2">
      <c r="BD53450" s="325"/>
      <c r="EL53450" s="325"/>
    </row>
    <row r="53451" spans="56:142" x14ac:dyDescent="0.2">
      <c r="BD53451" s="325"/>
      <c r="EL53451" s="325"/>
    </row>
    <row r="53452" spans="56:142" x14ac:dyDescent="0.2">
      <c r="BD53452" s="325"/>
      <c r="EL53452" s="325"/>
    </row>
    <row r="53453" spans="56:142" x14ac:dyDescent="0.2">
      <c r="BD53453" s="325"/>
      <c r="EL53453" s="325"/>
    </row>
    <row r="53454" spans="56:142" x14ac:dyDescent="0.2">
      <c r="BD53454" s="325"/>
      <c r="EL53454" s="325"/>
    </row>
    <row r="53455" spans="56:142" x14ac:dyDescent="0.2">
      <c r="BD53455" s="325"/>
      <c r="EL53455" s="325"/>
    </row>
    <row r="53456" spans="56:142" x14ac:dyDescent="0.2">
      <c r="BD53456" s="325"/>
      <c r="EL53456" s="325"/>
    </row>
    <row r="53457" spans="56:142" x14ac:dyDescent="0.2">
      <c r="BD53457" s="325"/>
      <c r="EL53457" s="325"/>
    </row>
    <row r="53458" spans="56:142" x14ac:dyDescent="0.2">
      <c r="BD53458" s="325"/>
      <c r="EL53458" s="325"/>
    </row>
    <row r="53459" spans="56:142" x14ac:dyDescent="0.2">
      <c r="BD53459" s="325"/>
      <c r="EL53459" s="325"/>
    </row>
    <row r="53460" spans="56:142" x14ac:dyDescent="0.2">
      <c r="BD53460" s="325"/>
      <c r="EL53460" s="325"/>
    </row>
    <row r="53461" spans="56:142" x14ac:dyDescent="0.2">
      <c r="BD53461" s="325"/>
      <c r="EL53461" s="325"/>
    </row>
    <row r="53462" spans="56:142" x14ac:dyDescent="0.2">
      <c r="BD53462" s="325"/>
      <c r="EL53462" s="325"/>
    </row>
    <row r="53463" spans="56:142" x14ac:dyDescent="0.2">
      <c r="BD53463" s="325"/>
      <c r="EL53463" s="325"/>
    </row>
    <row r="53464" spans="56:142" x14ac:dyDescent="0.2">
      <c r="BD53464" s="325"/>
      <c r="EL53464" s="325"/>
    </row>
    <row r="53465" spans="56:142" x14ac:dyDescent="0.2">
      <c r="BD53465" s="325"/>
      <c r="EL53465" s="325"/>
    </row>
    <row r="53466" spans="56:142" x14ac:dyDescent="0.2">
      <c r="BD53466" s="325"/>
      <c r="EL53466" s="325"/>
    </row>
    <row r="53467" spans="56:142" x14ac:dyDescent="0.2">
      <c r="BD53467" s="325"/>
      <c r="EL53467" s="325"/>
    </row>
    <row r="53468" spans="56:142" x14ac:dyDescent="0.2">
      <c r="BD53468" s="325"/>
      <c r="EL53468" s="325"/>
    </row>
    <row r="53469" spans="56:142" x14ac:dyDescent="0.2">
      <c r="BD53469" s="325"/>
      <c r="EL53469" s="325"/>
    </row>
    <row r="53470" spans="56:142" x14ac:dyDescent="0.2">
      <c r="BD53470" s="325"/>
      <c r="EL53470" s="325"/>
    </row>
    <row r="53471" spans="56:142" x14ac:dyDescent="0.2">
      <c r="BD53471" s="325"/>
      <c r="EL53471" s="325"/>
    </row>
    <row r="53472" spans="56:142" x14ac:dyDescent="0.2">
      <c r="BD53472" s="325"/>
      <c r="EL53472" s="325"/>
    </row>
    <row r="53473" spans="56:142" x14ac:dyDescent="0.2">
      <c r="BD53473" s="325"/>
      <c r="EL53473" s="325"/>
    </row>
    <row r="53474" spans="56:142" x14ac:dyDescent="0.2">
      <c r="BD53474" s="325"/>
      <c r="EL53474" s="325"/>
    </row>
    <row r="53475" spans="56:142" x14ac:dyDescent="0.2">
      <c r="BD53475" s="325"/>
      <c r="EL53475" s="325"/>
    </row>
    <row r="53476" spans="56:142" x14ac:dyDescent="0.2">
      <c r="BD53476" s="325"/>
      <c r="EL53476" s="325"/>
    </row>
    <row r="53477" spans="56:142" x14ac:dyDescent="0.2">
      <c r="BD53477" s="325"/>
      <c r="EL53477" s="325"/>
    </row>
    <row r="53478" spans="56:142" x14ac:dyDescent="0.2">
      <c r="BD53478" s="325"/>
      <c r="EL53478" s="325"/>
    </row>
    <row r="53479" spans="56:142" x14ac:dyDescent="0.2">
      <c r="BD53479" s="325"/>
      <c r="EL53479" s="325"/>
    </row>
    <row r="53480" spans="56:142" x14ac:dyDescent="0.2">
      <c r="BD53480" s="325"/>
      <c r="EL53480" s="325"/>
    </row>
    <row r="53481" spans="56:142" x14ac:dyDescent="0.2">
      <c r="BD53481" s="325"/>
      <c r="EL53481" s="325"/>
    </row>
    <row r="53482" spans="56:142" x14ac:dyDescent="0.2">
      <c r="BD53482" s="325"/>
      <c r="EL53482" s="325"/>
    </row>
    <row r="53483" spans="56:142" x14ac:dyDescent="0.2">
      <c r="BD53483" s="325"/>
      <c r="EL53483" s="325"/>
    </row>
    <row r="53484" spans="56:142" x14ac:dyDescent="0.2">
      <c r="BD53484" s="325"/>
      <c r="EL53484" s="325"/>
    </row>
    <row r="53485" spans="56:142" x14ac:dyDescent="0.2">
      <c r="BD53485" s="325"/>
      <c r="EL53485" s="325"/>
    </row>
    <row r="53486" spans="56:142" x14ac:dyDescent="0.2">
      <c r="BD53486" s="325"/>
      <c r="EL53486" s="325"/>
    </row>
    <row r="53487" spans="56:142" x14ac:dyDescent="0.2">
      <c r="BD53487" s="325"/>
      <c r="EL53487" s="325"/>
    </row>
    <row r="53488" spans="56:142" x14ac:dyDescent="0.2">
      <c r="BD53488" s="325"/>
      <c r="EL53488" s="325"/>
    </row>
    <row r="53489" spans="56:142" x14ac:dyDescent="0.2">
      <c r="BD53489" s="325"/>
      <c r="EL53489" s="325"/>
    </row>
    <row r="53490" spans="56:142" x14ac:dyDescent="0.2">
      <c r="BD53490" s="325"/>
      <c r="EL53490" s="325"/>
    </row>
    <row r="53491" spans="56:142" x14ac:dyDescent="0.2">
      <c r="BD53491" s="325"/>
      <c r="EL53491" s="325"/>
    </row>
    <row r="53492" spans="56:142" x14ac:dyDescent="0.2">
      <c r="BD53492" s="325"/>
      <c r="EL53492" s="325"/>
    </row>
    <row r="53493" spans="56:142" x14ac:dyDescent="0.2">
      <c r="BD53493" s="325"/>
      <c r="EL53493" s="325"/>
    </row>
    <row r="53494" spans="56:142" x14ac:dyDescent="0.2">
      <c r="BD53494" s="325"/>
      <c r="EL53494" s="325"/>
    </row>
    <row r="53495" spans="56:142" x14ac:dyDescent="0.2">
      <c r="BD53495" s="325"/>
      <c r="EL53495" s="325"/>
    </row>
    <row r="53496" spans="56:142" x14ac:dyDescent="0.2">
      <c r="BD53496" s="325"/>
      <c r="EL53496" s="325"/>
    </row>
    <row r="53497" spans="56:142" x14ac:dyDescent="0.2">
      <c r="BD53497" s="325"/>
      <c r="EL53497" s="325"/>
    </row>
    <row r="53498" spans="56:142" x14ac:dyDescent="0.2">
      <c r="BD53498" s="325"/>
      <c r="EL53498" s="325"/>
    </row>
    <row r="53499" spans="56:142" x14ac:dyDescent="0.2">
      <c r="BD53499" s="325"/>
      <c r="EL53499" s="325"/>
    </row>
    <row r="53500" spans="56:142" x14ac:dyDescent="0.2">
      <c r="BD53500" s="325"/>
      <c r="EL53500" s="325"/>
    </row>
    <row r="53501" spans="56:142" x14ac:dyDescent="0.2">
      <c r="BD53501" s="325"/>
      <c r="EL53501" s="325"/>
    </row>
    <row r="53502" spans="56:142" x14ac:dyDescent="0.2">
      <c r="BD53502" s="325"/>
      <c r="EL53502" s="325"/>
    </row>
    <row r="53503" spans="56:142" x14ac:dyDescent="0.2">
      <c r="BD53503" s="325"/>
      <c r="EL53503" s="325"/>
    </row>
    <row r="53504" spans="56:142" x14ac:dyDescent="0.2">
      <c r="BD53504" s="325"/>
      <c r="EL53504" s="325"/>
    </row>
    <row r="53505" spans="56:142" x14ac:dyDescent="0.2">
      <c r="BD53505" s="325"/>
      <c r="EL53505" s="325"/>
    </row>
    <row r="53506" spans="56:142" x14ac:dyDescent="0.2">
      <c r="BD53506" s="325"/>
      <c r="EL53506" s="325"/>
    </row>
    <row r="53507" spans="56:142" x14ac:dyDescent="0.2">
      <c r="BD53507" s="325"/>
      <c r="EL53507" s="325"/>
    </row>
    <row r="53508" spans="56:142" x14ac:dyDescent="0.2">
      <c r="BD53508" s="325"/>
      <c r="EL53508" s="325"/>
    </row>
    <row r="53509" spans="56:142" x14ac:dyDescent="0.2">
      <c r="BD53509" s="325"/>
      <c r="EL53509" s="325"/>
    </row>
    <row r="53510" spans="56:142" x14ac:dyDescent="0.2">
      <c r="BD53510" s="325"/>
      <c r="EL53510" s="325"/>
    </row>
    <row r="53511" spans="56:142" x14ac:dyDescent="0.2">
      <c r="BD53511" s="325"/>
      <c r="EL53511" s="325"/>
    </row>
    <row r="53512" spans="56:142" x14ac:dyDescent="0.2">
      <c r="BD53512" s="325"/>
      <c r="EL53512" s="325"/>
    </row>
    <row r="53513" spans="56:142" x14ac:dyDescent="0.2">
      <c r="BD53513" s="325"/>
      <c r="EL53513" s="325"/>
    </row>
    <row r="53514" spans="56:142" x14ac:dyDescent="0.2">
      <c r="BD53514" s="325"/>
      <c r="EL53514" s="325"/>
    </row>
    <row r="53515" spans="56:142" x14ac:dyDescent="0.2">
      <c r="BD53515" s="325"/>
      <c r="EL53515" s="325"/>
    </row>
    <row r="53516" spans="56:142" x14ac:dyDescent="0.2">
      <c r="BD53516" s="325"/>
      <c r="EL53516" s="325"/>
    </row>
    <row r="53517" spans="56:142" x14ac:dyDescent="0.2">
      <c r="BD53517" s="325"/>
      <c r="EL53517" s="325"/>
    </row>
    <row r="53518" spans="56:142" x14ac:dyDescent="0.2">
      <c r="BD53518" s="325"/>
      <c r="EL53518" s="325"/>
    </row>
    <row r="53519" spans="56:142" x14ac:dyDescent="0.2">
      <c r="BD53519" s="325"/>
      <c r="EL53519" s="325"/>
    </row>
    <row r="53520" spans="56:142" x14ac:dyDescent="0.2">
      <c r="BD53520" s="325"/>
      <c r="EL53520" s="325"/>
    </row>
    <row r="53521" spans="56:142" x14ac:dyDescent="0.2">
      <c r="BD53521" s="325"/>
      <c r="EL53521" s="325"/>
    </row>
    <row r="53522" spans="56:142" x14ac:dyDescent="0.2">
      <c r="BD53522" s="325"/>
      <c r="EL53522" s="325"/>
    </row>
    <row r="53523" spans="56:142" x14ac:dyDescent="0.2">
      <c r="BD53523" s="325"/>
      <c r="EL53523" s="325"/>
    </row>
    <row r="53524" spans="56:142" x14ac:dyDescent="0.2">
      <c r="BD53524" s="325"/>
      <c r="EL53524" s="325"/>
    </row>
    <row r="53525" spans="56:142" x14ac:dyDescent="0.2">
      <c r="BD53525" s="325"/>
      <c r="EL53525" s="325"/>
    </row>
    <row r="53526" spans="56:142" x14ac:dyDescent="0.2">
      <c r="BD53526" s="325"/>
      <c r="EL53526" s="325"/>
    </row>
    <row r="53527" spans="56:142" x14ac:dyDescent="0.2">
      <c r="BD53527" s="325"/>
      <c r="EL53527" s="325"/>
    </row>
    <row r="53528" spans="56:142" x14ac:dyDescent="0.2">
      <c r="BD53528" s="325"/>
      <c r="EL53528" s="325"/>
    </row>
    <row r="53529" spans="56:142" x14ac:dyDescent="0.2">
      <c r="BD53529" s="325"/>
      <c r="EL53529" s="325"/>
    </row>
    <row r="53530" spans="56:142" x14ac:dyDescent="0.2">
      <c r="BD53530" s="325"/>
      <c r="EL53530" s="325"/>
    </row>
    <row r="53531" spans="56:142" x14ac:dyDescent="0.2">
      <c r="BD53531" s="325"/>
      <c r="EL53531" s="325"/>
    </row>
    <row r="53532" spans="56:142" x14ac:dyDescent="0.2">
      <c r="BD53532" s="325"/>
      <c r="EL53532" s="325"/>
    </row>
    <row r="53533" spans="56:142" x14ac:dyDescent="0.2">
      <c r="BD53533" s="325"/>
      <c r="EL53533" s="325"/>
    </row>
    <row r="53534" spans="56:142" x14ac:dyDescent="0.2">
      <c r="BD53534" s="325"/>
      <c r="EL53534" s="325"/>
    </row>
    <row r="53535" spans="56:142" x14ac:dyDescent="0.2">
      <c r="BD53535" s="325"/>
      <c r="EL53535" s="325"/>
    </row>
    <row r="53536" spans="56:142" x14ac:dyDescent="0.2">
      <c r="BD53536" s="325"/>
      <c r="EL53536" s="325"/>
    </row>
    <row r="53537" spans="56:142" x14ac:dyDescent="0.2">
      <c r="BD53537" s="325"/>
      <c r="EL53537" s="325"/>
    </row>
    <row r="53538" spans="56:142" x14ac:dyDescent="0.2">
      <c r="BD53538" s="325"/>
      <c r="EL53538" s="325"/>
    </row>
    <row r="53539" spans="56:142" x14ac:dyDescent="0.2">
      <c r="BD53539" s="325"/>
      <c r="EL53539" s="325"/>
    </row>
    <row r="53540" spans="56:142" x14ac:dyDescent="0.2">
      <c r="BD53540" s="325"/>
      <c r="EL53540" s="325"/>
    </row>
    <row r="53541" spans="56:142" x14ac:dyDescent="0.2">
      <c r="BD53541" s="325"/>
      <c r="EL53541" s="325"/>
    </row>
    <row r="53542" spans="56:142" x14ac:dyDescent="0.2">
      <c r="BD53542" s="325"/>
      <c r="EL53542" s="325"/>
    </row>
    <row r="53543" spans="56:142" x14ac:dyDescent="0.2">
      <c r="BD53543" s="325"/>
      <c r="EL53543" s="325"/>
    </row>
    <row r="53544" spans="56:142" x14ac:dyDescent="0.2">
      <c r="BD53544" s="325"/>
      <c r="EL53544" s="325"/>
    </row>
    <row r="53545" spans="56:142" x14ac:dyDescent="0.2">
      <c r="BD53545" s="325"/>
      <c r="EL53545" s="325"/>
    </row>
    <row r="53546" spans="56:142" x14ac:dyDescent="0.2">
      <c r="BD53546" s="325"/>
      <c r="EL53546" s="325"/>
    </row>
    <row r="53547" spans="56:142" x14ac:dyDescent="0.2">
      <c r="BD53547" s="325"/>
      <c r="EL53547" s="325"/>
    </row>
    <row r="53548" spans="56:142" x14ac:dyDescent="0.2">
      <c r="BD53548" s="325"/>
      <c r="EL53548" s="325"/>
    </row>
    <row r="53549" spans="56:142" x14ac:dyDescent="0.2">
      <c r="BD53549" s="325"/>
      <c r="EL53549" s="325"/>
    </row>
    <row r="53550" spans="56:142" x14ac:dyDescent="0.2">
      <c r="BD53550" s="325"/>
      <c r="EL53550" s="325"/>
    </row>
    <row r="53551" spans="56:142" x14ac:dyDescent="0.2">
      <c r="BD53551" s="325"/>
      <c r="EL53551" s="325"/>
    </row>
    <row r="53552" spans="56:142" x14ac:dyDescent="0.2">
      <c r="BD53552" s="325"/>
      <c r="EL53552" s="325"/>
    </row>
    <row r="53553" spans="56:142" x14ac:dyDescent="0.2">
      <c r="BD53553" s="325"/>
      <c r="EL53553" s="325"/>
    </row>
    <row r="53554" spans="56:142" x14ac:dyDescent="0.2">
      <c r="BD53554" s="325"/>
      <c r="EL53554" s="325"/>
    </row>
    <row r="53555" spans="56:142" x14ac:dyDescent="0.2">
      <c r="BD53555" s="325"/>
      <c r="EL53555" s="325"/>
    </row>
    <row r="53556" spans="56:142" x14ac:dyDescent="0.2">
      <c r="BD53556" s="325"/>
      <c r="EL53556" s="325"/>
    </row>
    <row r="53557" spans="56:142" x14ac:dyDescent="0.2">
      <c r="BD53557" s="325"/>
      <c r="EL53557" s="325"/>
    </row>
    <row r="53558" spans="56:142" x14ac:dyDescent="0.2">
      <c r="BD53558" s="325"/>
      <c r="EL53558" s="325"/>
    </row>
    <row r="53559" spans="56:142" x14ac:dyDescent="0.2">
      <c r="BD53559" s="325"/>
      <c r="EL53559" s="325"/>
    </row>
    <row r="53560" spans="56:142" x14ac:dyDescent="0.2">
      <c r="BD53560" s="325"/>
      <c r="EL53560" s="325"/>
    </row>
    <row r="53561" spans="56:142" x14ac:dyDescent="0.2">
      <c r="BD53561" s="325"/>
      <c r="EL53561" s="325"/>
    </row>
    <row r="53562" spans="56:142" x14ac:dyDescent="0.2">
      <c r="BD53562" s="325"/>
      <c r="EL53562" s="325"/>
    </row>
    <row r="53563" spans="56:142" x14ac:dyDescent="0.2">
      <c r="BD53563" s="325"/>
      <c r="EL53563" s="325"/>
    </row>
    <row r="53564" spans="56:142" x14ac:dyDescent="0.2">
      <c r="BD53564" s="325"/>
      <c r="EL53564" s="325"/>
    </row>
    <row r="53565" spans="56:142" x14ac:dyDescent="0.2">
      <c r="BD53565" s="325"/>
      <c r="EL53565" s="325"/>
    </row>
    <row r="53566" spans="56:142" x14ac:dyDescent="0.2">
      <c r="BD53566" s="325"/>
      <c r="EL53566" s="325"/>
    </row>
    <row r="53567" spans="56:142" x14ac:dyDescent="0.2">
      <c r="BD53567" s="325"/>
      <c r="EL53567" s="325"/>
    </row>
    <row r="53568" spans="56:142" x14ac:dyDescent="0.2">
      <c r="BD53568" s="325"/>
      <c r="EL53568" s="325"/>
    </row>
    <row r="53569" spans="56:142" x14ac:dyDescent="0.2">
      <c r="BD53569" s="325"/>
      <c r="EL53569" s="325"/>
    </row>
    <row r="53570" spans="56:142" x14ac:dyDescent="0.2">
      <c r="BD53570" s="325"/>
      <c r="EL53570" s="325"/>
    </row>
    <row r="53571" spans="56:142" x14ac:dyDescent="0.2">
      <c r="BD53571" s="325"/>
      <c r="EL53571" s="325"/>
    </row>
    <row r="53572" spans="56:142" x14ac:dyDescent="0.2">
      <c r="BD53572" s="325"/>
      <c r="EL53572" s="325"/>
    </row>
    <row r="53573" spans="56:142" x14ac:dyDescent="0.2">
      <c r="BD53573" s="325"/>
      <c r="EL53573" s="325"/>
    </row>
    <row r="53574" spans="56:142" x14ac:dyDescent="0.2">
      <c r="BD53574" s="325"/>
      <c r="EL53574" s="325"/>
    </row>
    <row r="53575" spans="56:142" x14ac:dyDescent="0.2">
      <c r="BD53575" s="325"/>
      <c r="EL53575" s="325"/>
    </row>
    <row r="53576" spans="56:142" x14ac:dyDescent="0.2">
      <c r="BD53576" s="325"/>
      <c r="EL53576" s="325"/>
    </row>
    <row r="53577" spans="56:142" x14ac:dyDescent="0.2">
      <c r="BD53577" s="325"/>
      <c r="EL53577" s="325"/>
    </row>
    <row r="53578" spans="56:142" x14ac:dyDescent="0.2">
      <c r="BD53578" s="325"/>
      <c r="EL53578" s="325"/>
    </row>
    <row r="53579" spans="56:142" x14ac:dyDescent="0.2">
      <c r="BD53579" s="325"/>
      <c r="EL53579" s="325"/>
    </row>
    <row r="53580" spans="56:142" x14ac:dyDescent="0.2">
      <c r="BD53580" s="325"/>
      <c r="EL53580" s="325"/>
    </row>
    <row r="53581" spans="56:142" x14ac:dyDescent="0.2">
      <c r="BD53581" s="325"/>
      <c r="EL53581" s="325"/>
    </row>
    <row r="53582" spans="56:142" x14ac:dyDescent="0.2">
      <c r="BD53582" s="325"/>
      <c r="EL53582" s="325"/>
    </row>
    <row r="53583" spans="56:142" x14ac:dyDescent="0.2">
      <c r="BD53583" s="325"/>
      <c r="EL53583" s="325"/>
    </row>
    <row r="53584" spans="56:142" x14ac:dyDescent="0.2">
      <c r="BD53584" s="325"/>
      <c r="EL53584" s="325"/>
    </row>
    <row r="53585" spans="56:142" x14ac:dyDescent="0.2">
      <c r="BD53585" s="325"/>
      <c r="EL53585" s="325"/>
    </row>
    <row r="53586" spans="56:142" x14ac:dyDescent="0.2">
      <c r="BD53586" s="325"/>
      <c r="EL53586" s="325"/>
    </row>
    <row r="53587" spans="56:142" x14ac:dyDescent="0.2">
      <c r="BD53587" s="325"/>
      <c r="EL53587" s="325"/>
    </row>
    <row r="53588" spans="56:142" x14ac:dyDescent="0.2">
      <c r="BD53588" s="325"/>
      <c r="EL53588" s="325"/>
    </row>
    <row r="53589" spans="56:142" x14ac:dyDescent="0.2">
      <c r="BD53589" s="325"/>
      <c r="EL53589" s="325"/>
    </row>
    <row r="53590" spans="56:142" x14ac:dyDescent="0.2">
      <c r="BD53590" s="325"/>
      <c r="EL53590" s="325"/>
    </row>
    <row r="53591" spans="56:142" x14ac:dyDescent="0.2">
      <c r="BD53591" s="325"/>
      <c r="EL53591" s="325"/>
    </row>
    <row r="53592" spans="56:142" x14ac:dyDescent="0.2">
      <c r="BD53592" s="325"/>
      <c r="EL53592" s="325"/>
    </row>
    <row r="53593" spans="56:142" x14ac:dyDescent="0.2">
      <c r="BD53593" s="325"/>
      <c r="EL53593" s="325"/>
    </row>
    <row r="53594" spans="56:142" x14ac:dyDescent="0.2">
      <c r="BD53594" s="325"/>
      <c r="EL53594" s="325"/>
    </row>
    <row r="53595" spans="56:142" x14ac:dyDescent="0.2">
      <c r="BD53595" s="325"/>
      <c r="EL53595" s="325"/>
    </row>
    <row r="53596" spans="56:142" x14ac:dyDescent="0.2">
      <c r="BD53596" s="325"/>
      <c r="EL53596" s="325"/>
    </row>
    <row r="53597" spans="56:142" x14ac:dyDescent="0.2">
      <c r="BD53597" s="325"/>
      <c r="EL53597" s="325"/>
    </row>
    <row r="53598" spans="56:142" x14ac:dyDescent="0.2">
      <c r="BD53598" s="325"/>
      <c r="EL53598" s="325"/>
    </row>
    <row r="53599" spans="56:142" x14ac:dyDescent="0.2">
      <c r="BD53599" s="325"/>
      <c r="EL53599" s="325"/>
    </row>
    <row r="53600" spans="56:142" x14ac:dyDescent="0.2">
      <c r="BD53600" s="325"/>
      <c r="EL53600" s="325"/>
    </row>
    <row r="53601" spans="56:142" x14ac:dyDescent="0.2">
      <c r="BD53601" s="325"/>
      <c r="EL53601" s="325"/>
    </row>
    <row r="53602" spans="56:142" x14ac:dyDescent="0.2">
      <c r="BD53602" s="325"/>
      <c r="EL53602" s="325"/>
    </row>
    <row r="53603" spans="56:142" x14ac:dyDescent="0.2">
      <c r="BD53603" s="325"/>
      <c r="EL53603" s="325"/>
    </row>
    <row r="53604" spans="56:142" x14ac:dyDescent="0.2">
      <c r="BD53604" s="325"/>
      <c r="EL53604" s="325"/>
    </row>
    <row r="53605" spans="56:142" x14ac:dyDescent="0.2">
      <c r="BD53605" s="325"/>
      <c r="EL53605" s="325"/>
    </row>
    <row r="53606" spans="56:142" x14ac:dyDescent="0.2">
      <c r="BD53606" s="325"/>
      <c r="EL53606" s="325"/>
    </row>
    <row r="53607" spans="56:142" x14ac:dyDescent="0.2">
      <c r="BD53607" s="325"/>
      <c r="EL53607" s="325"/>
    </row>
    <row r="53608" spans="56:142" x14ac:dyDescent="0.2">
      <c r="BD53608" s="325"/>
      <c r="EL53608" s="325"/>
    </row>
    <row r="53609" spans="56:142" x14ac:dyDescent="0.2">
      <c r="BD53609" s="325"/>
      <c r="EL53609" s="325"/>
    </row>
    <row r="53610" spans="56:142" x14ac:dyDescent="0.2">
      <c r="BD53610" s="325"/>
      <c r="EL53610" s="325"/>
    </row>
    <row r="53611" spans="56:142" x14ac:dyDescent="0.2">
      <c r="BD53611" s="325"/>
      <c r="EL53611" s="325"/>
    </row>
    <row r="53612" spans="56:142" x14ac:dyDescent="0.2">
      <c r="BD53612" s="325"/>
      <c r="EL53612" s="325"/>
    </row>
    <row r="53613" spans="56:142" x14ac:dyDescent="0.2">
      <c r="BD53613" s="325"/>
      <c r="EL53613" s="325"/>
    </row>
    <row r="53614" spans="56:142" x14ac:dyDescent="0.2">
      <c r="BD53614" s="325"/>
      <c r="EL53614" s="325"/>
    </row>
    <row r="53615" spans="56:142" x14ac:dyDescent="0.2">
      <c r="BD53615" s="325"/>
      <c r="EL53615" s="325"/>
    </row>
    <row r="53616" spans="56:142" x14ac:dyDescent="0.2">
      <c r="BD53616" s="325"/>
      <c r="EL53616" s="325"/>
    </row>
    <row r="53617" spans="56:142" x14ac:dyDescent="0.2">
      <c r="BD53617" s="325"/>
      <c r="EL53617" s="325"/>
    </row>
    <row r="53618" spans="56:142" x14ac:dyDescent="0.2">
      <c r="BD53618" s="325"/>
      <c r="EL53618" s="325"/>
    </row>
    <row r="53619" spans="56:142" x14ac:dyDescent="0.2">
      <c r="BD53619" s="325"/>
      <c r="EL53619" s="325"/>
    </row>
    <row r="53620" spans="56:142" x14ac:dyDescent="0.2">
      <c r="BD53620" s="325"/>
      <c r="EL53620" s="325"/>
    </row>
    <row r="53621" spans="56:142" x14ac:dyDescent="0.2">
      <c r="BD53621" s="325"/>
      <c r="EL53621" s="325"/>
    </row>
    <row r="53622" spans="56:142" x14ac:dyDescent="0.2">
      <c r="BD53622" s="325"/>
      <c r="EL53622" s="325"/>
    </row>
    <row r="53623" spans="56:142" x14ac:dyDescent="0.2">
      <c r="BD53623" s="325"/>
      <c r="EL53623" s="325"/>
    </row>
    <row r="53624" spans="56:142" x14ac:dyDescent="0.2">
      <c r="BD53624" s="325"/>
      <c r="EL53624" s="325"/>
    </row>
    <row r="53625" spans="56:142" x14ac:dyDescent="0.2">
      <c r="BD53625" s="325"/>
      <c r="EL53625" s="325"/>
    </row>
    <row r="53626" spans="56:142" x14ac:dyDescent="0.2">
      <c r="BD53626" s="325"/>
      <c r="EL53626" s="325"/>
    </row>
    <row r="53627" spans="56:142" x14ac:dyDescent="0.2">
      <c r="BD53627" s="325"/>
      <c r="EL53627" s="325"/>
    </row>
    <row r="53628" spans="56:142" x14ac:dyDescent="0.2">
      <c r="BD53628" s="325"/>
      <c r="EL53628" s="325"/>
    </row>
    <row r="53629" spans="56:142" x14ac:dyDescent="0.2">
      <c r="BD53629" s="325"/>
      <c r="EL53629" s="325"/>
    </row>
    <row r="53630" spans="56:142" x14ac:dyDescent="0.2">
      <c r="BD53630" s="325"/>
      <c r="EL53630" s="325"/>
    </row>
    <row r="53631" spans="56:142" x14ac:dyDescent="0.2">
      <c r="BD53631" s="325"/>
      <c r="EL53631" s="325"/>
    </row>
    <row r="53632" spans="56:142" x14ac:dyDescent="0.2">
      <c r="BD53632" s="325"/>
      <c r="EL53632" s="325"/>
    </row>
    <row r="53633" spans="56:142" x14ac:dyDescent="0.2">
      <c r="BD53633" s="325"/>
      <c r="EL53633" s="325"/>
    </row>
    <row r="53634" spans="56:142" x14ac:dyDescent="0.2">
      <c r="BD53634" s="325"/>
      <c r="EL53634" s="325"/>
    </row>
    <row r="53635" spans="56:142" x14ac:dyDescent="0.2">
      <c r="BD53635" s="325"/>
      <c r="EL53635" s="325"/>
    </row>
    <row r="53636" spans="56:142" x14ac:dyDescent="0.2">
      <c r="BD53636" s="325"/>
      <c r="EL53636" s="325"/>
    </row>
    <row r="53637" spans="56:142" x14ac:dyDescent="0.2">
      <c r="BD53637" s="325"/>
      <c r="EL53637" s="325"/>
    </row>
    <row r="53638" spans="56:142" x14ac:dyDescent="0.2">
      <c r="BD53638" s="325"/>
      <c r="EL53638" s="325"/>
    </row>
    <row r="53639" spans="56:142" x14ac:dyDescent="0.2">
      <c r="BD53639" s="325"/>
      <c r="EL53639" s="325"/>
    </row>
    <row r="53640" spans="56:142" x14ac:dyDescent="0.2">
      <c r="BD53640" s="325"/>
      <c r="EL53640" s="325"/>
    </row>
    <row r="53641" spans="56:142" x14ac:dyDescent="0.2">
      <c r="BD53641" s="325"/>
      <c r="EL53641" s="325"/>
    </row>
    <row r="53642" spans="56:142" x14ac:dyDescent="0.2">
      <c r="BD53642" s="325"/>
      <c r="EL53642" s="325"/>
    </row>
    <row r="53643" spans="56:142" x14ac:dyDescent="0.2">
      <c r="BD53643" s="325"/>
      <c r="EL53643" s="325"/>
    </row>
    <row r="53644" spans="56:142" x14ac:dyDescent="0.2">
      <c r="BD53644" s="325"/>
      <c r="EL53644" s="325"/>
    </row>
    <row r="53645" spans="56:142" x14ac:dyDescent="0.2">
      <c r="BD53645" s="325"/>
      <c r="EL53645" s="325"/>
    </row>
    <row r="53646" spans="56:142" x14ac:dyDescent="0.2">
      <c r="BD53646" s="325"/>
      <c r="EL53646" s="325"/>
    </row>
    <row r="53647" spans="56:142" x14ac:dyDescent="0.2">
      <c r="BD53647" s="325"/>
      <c r="EL53647" s="325"/>
    </row>
    <row r="53648" spans="56:142" x14ac:dyDescent="0.2">
      <c r="BD53648" s="325"/>
      <c r="EL53648" s="325"/>
    </row>
    <row r="53649" spans="56:142" x14ac:dyDescent="0.2">
      <c r="BD53649" s="325"/>
      <c r="EL53649" s="325"/>
    </row>
    <row r="53650" spans="56:142" x14ac:dyDescent="0.2">
      <c r="BD53650" s="325"/>
      <c r="EL53650" s="325"/>
    </row>
    <row r="53651" spans="56:142" x14ac:dyDescent="0.2">
      <c r="BD53651" s="325"/>
      <c r="EL53651" s="325"/>
    </row>
    <row r="53652" spans="56:142" x14ac:dyDescent="0.2">
      <c r="BD53652" s="325"/>
      <c r="EL53652" s="325"/>
    </row>
    <row r="53653" spans="56:142" x14ac:dyDescent="0.2">
      <c r="BD53653" s="325"/>
      <c r="EL53653" s="325"/>
    </row>
    <row r="53654" spans="56:142" x14ac:dyDescent="0.2">
      <c r="BD53654" s="325"/>
      <c r="EL53654" s="325"/>
    </row>
    <row r="53655" spans="56:142" x14ac:dyDescent="0.2">
      <c r="BD53655" s="325"/>
      <c r="EL53655" s="325"/>
    </row>
    <row r="53656" spans="56:142" x14ac:dyDescent="0.2">
      <c r="BD53656" s="325"/>
      <c r="EL53656" s="325"/>
    </row>
    <row r="53657" spans="56:142" x14ac:dyDescent="0.2">
      <c r="BD53657" s="325"/>
      <c r="EL53657" s="325"/>
    </row>
    <row r="53658" spans="56:142" x14ac:dyDescent="0.2">
      <c r="BD53658" s="325"/>
      <c r="EL53658" s="325"/>
    </row>
    <row r="53659" spans="56:142" x14ac:dyDescent="0.2">
      <c r="BD53659" s="325"/>
      <c r="EL53659" s="325"/>
    </row>
    <row r="53660" spans="56:142" x14ac:dyDescent="0.2">
      <c r="BD53660" s="325"/>
      <c r="EL53660" s="325"/>
    </row>
    <row r="53661" spans="56:142" x14ac:dyDescent="0.2">
      <c r="BD53661" s="325"/>
      <c r="EL53661" s="325"/>
    </row>
    <row r="53662" spans="56:142" x14ac:dyDescent="0.2">
      <c r="BD53662" s="325"/>
      <c r="EL53662" s="325"/>
    </row>
    <row r="53663" spans="56:142" x14ac:dyDescent="0.2">
      <c r="BD53663" s="325"/>
      <c r="EL53663" s="325"/>
    </row>
    <row r="53664" spans="56:142" x14ac:dyDescent="0.2">
      <c r="BD53664" s="325"/>
      <c r="EL53664" s="325"/>
    </row>
    <row r="53665" spans="56:142" x14ac:dyDescent="0.2">
      <c r="BD53665" s="325"/>
      <c r="EL53665" s="325"/>
    </row>
    <row r="53666" spans="56:142" x14ac:dyDescent="0.2">
      <c r="BD53666" s="325"/>
      <c r="EL53666" s="325"/>
    </row>
    <row r="53667" spans="56:142" x14ac:dyDescent="0.2">
      <c r="BD53667" s="325"/>
      <c r="EL53667" s="325"/>
    </row>
    <row r="53668" spans="56:142" x14ac:dyDescent="0.2">
      <c r="BD53668" s="325"/>
      <c r="EL53668" s="325"/>
    </row>
    <row r="53669" spans="56:142" x14ac:dyDescent="0.2">
      <c r="BD53669" s="325"/>
      <c r="EL53669" s="325"/>
    </row>
    <row r="53670" spans="56:142" x14ac:dyDescent="0.2">
      <c r="BD53670" s="325"/>
      <c r="EL53670" s="325"/>
    </row>
    <row r="53671" spans="56:142" x14ac:dyDescent="0.2">
      <c r="BD53671" s="325"/>
      <c r="EL53671" s="325"/>
    </row>
    <row r="53672" spans="56:142" x14ac:dyDescent="0.2">
      <c r="BD53672" s="325"/>
      <c r="EL53672" s="325"/>
    </row>
    <row r="53673" spans="56:142" x14ac:dyDescent="0.2">
      <c r="BD53673" s="325"/>
      <c r="EL53673" s="325"/>
    </row>
    <row r="53674" spans="56:142" x14ac:dyDescent="0.2">
      <c r="BD53674" s="325"/>
      <c r="EL53674" s="325"/>
    </row>
    <row r="53675" spans="56:142" x14ac:dyDescent="0.2">
      <c r="BD53675" s="325"/>
      <c r="EL53675" s="325"/>
    </row>
    <row r="53676" spans="56:142" x14ac:dyDescent="0.2">
      <c r="BD53676" s="325"/>
      <c r="EL53676" s="325"/>
    </row>
    <row r="53677" spans="56:142" x14ac:dyDescent="0.2">
      <c r="BD53677" s="325"/>
      <c r="EL53677" s="325"/>
    </row>
    <row r="53678" spans="56:142" x14ac:dyDescent="0.2">
      <c r="BD53678" s="325"/>
      <c r="EL53678" s="325"/>
    </row>
    <row r="53679" spans="56:142" x14ac:dyDescent="0.2">
      <c r="BD53679" s="325"/>
      <c r="EL53679" s="325"/>
    </row>
    <row r="53680" spans="56:142" x14ac:dyDescent="0.2">
      <c r="BD53680" s="325"/>
      <c r="EL53680" s="325"/>
    </row>
    <row r="53681" spans="56:142" x14ac:dyDescent="0.2">
      <c r="BD53681" s="325"/>
      <c r="EL53681" s="325"/>
    </row>
    <row r="53682" spans="56:142" x14ac:dyDescent="0.2">
      <c r="BD53682" s="325"/>
      <c r="EL53682" s="325"/>
    </row>
    <row r="53683" spans="56:142" x14ac:dyDescent="0.2">
      <c r="BD53683" s="325"/>
      <c r="EL53683" s="325"/>
    </row>
    <row r="53684" spans="56:142" x14ac:dyDescent="0.2">
      <c r="BD53684" s="325"/>
      <c r="EL53684" s="325"/>
    </row>
    <row r="53685" spans="56:142" x14ac:dyDescent="0.2">
      <c r="BD53685" s="325"/>
      <c r="EL53685" s="325"/>
    </row>
    <row r="53686" spans="56:142" x14ac:dyDescent="0.2">
      <c r="BD53686" s="325"/>
      <c r="EL53686" s="325"/>
    </row>
    <row r="53687" spans="56:142" x14ac:dyDescent="0.2">
      <c r="BD53687" s="325"/>
      <c r="EL53687" s="325"/>
    </row>
    <row r="53688" spans="56:142" x14ac:dyDescent="0.2">
      <c r="BD53688" s="325"/>
      <c r="EL53688" s="325"/>
    </row>
    <row r="53689" spans="56:142" x14ac:dyDescent="0.2">
      <c r="BD53689" s="325"/>
      <c r="EL53689" s="325"/>
    </row>
    <row r="53690" spans="56:142" x14ac:dyDescent="0.2">
      <c r="BD53690" s="325"/>
      <c r="EL53690" s="325"/>
    </row>
    <row r="53691" spans="56:142" x14ac:dyDescent="0.2">
      <c r="BD53691" s="325"/>
      <c r="EL53691" s="325"/>
    </row>
    <row r="53692" spans="56:142" x14ac:dyDescent="0.2">
      <c r="BD53692" s="325"/>
      <c r="EL53692" s="325"/>
    </row>
    <row r="53693" spans="56:142" x14ac:dyDescent="0.2">
      <c r="BD53693" s="325"/>
      <c r="EL53693" s="325"/>
    </row>
    <row r="53694" spans="56:142" x14ac:dyDescent="0.2">
      <c r="BD53694" s="325"/>
      <c r="EL53694" s="325"/>
    </row>
    <row r="53695" spans="56:142" x14ac:dyDescent="0.2">
      <c r="BD53695" s="325"/>
      <c r="EL53695" s="325"/>
    </row>
    <row r="53696" spans="56:142" x14ac:dyDescent="0.2">
      <c r="BD53696" s="325"/>
      <c r="EL53696" s="325"/>
    </row>
    <row r="53697" spans="56:142" x14ac:dyDescent="0.2">
      <c r="BD53697" s="325"/>
      <c r="EL53697" s="325"/>
    </row>
    <row r="53698" spans="56:142" x14ac:dyDescent="0.2">
      <c r="BD53698" s="325"/>
      <c r="EL53698" s="325"/>
    </row>
    <row r="53699" spans="56:142" x14ac:dyDescent="0.2">
      <c r="BD53699" s="325"/>
      <c r="EL53699" s="325"/>
    </row>
    <row r="53700" spans="56:142" x14ac:dyDescent="0.2">
      <c r="BD53700" s="325"/>
      <c r="EL53700" s="325"/>
    </row>
    <row r="53701" spans="56:142" x14ac:dyDescent="0.2">
      <c r="BD53701" s="325"/>
      <c r="EL53701" s="325"/>
    </row>
    <row r="53702" spans="56:142" x14ac:dyDescent="0.2">
      <c r="BD53702" s="325"/>
      <c r="EL53702" s="325"/>
    </row>
    <row r="53703" spans="56:142" x14ac:dyDescent="0.2">
      <c r="BD53703" s="325"/>
      <c r="EL53703" s="325"/>
    </row>
    <row r="53704" spans="56:142" x14ac:dyDescent="0.2">
      <c r="BD53704" s="325"/>
      <c r="EL53704" s="325"/>
    </row>
    <row r="53705" spans="56:142" x14ac:dyDescent="0.2">
      <c r="BD53705" s="325"/>
      <c r="EL53705" s="325"/>
    </row>
    <row r="53706" spans="56:142" x14ac:dyDescent="0.2">
      <c r="BD53706" s="325"/>
      <c r="EL53706" s="325"/>
    </row>
    <row r="53707" spans="56:142" x14ac:dyDescent="0.2">
      <c r="BD53707" s="325"/>
      <c r="EL53707" s="325"/>
    </row>
    <row r="53708" spans="56:142" x14ac:dyDescent="0.2">
      <c r="BD53708" s="325"/>
      <c r="EL53708" s="325"/>
    </row>
    <row r="53709" spans="56:142" x14ac:dyDescent="0.2">
      <c r="BD53709" s="325"/>
      <c r="EL53709" s="325"/>
    </row>
    <row r="53710" spans="56:142" x14ac:dyDescent="0.2">
      <c r="BD53710" s="325"/>
      <c r="EL53710" s="325"/>
    </row>
    <row r="53711" spans="56:142" x14ac:dyDescent="0.2">
      <c r="BD53711" s="325"/>
      <c r="EL53711" s="325"/>
    </row>
    <row r="53712" spans="56:142" x14ac:dyDescent="0.2">
      <c r="BD53712" s="325"/>
      <c r="EL53712" s="325"/>
    </row>
    <row r="53713" spans="56:142" x14ac:dyDescent="0.2">
      <c r="BD53713" s="325"/>
      <c r="EL53713" s="325"/>
    </row>
    <row r="53714" spans="56:142" x14ac:dyDescent="0.2">
      <c r="BD53714" s="325"/>
      <c r="EL53714" s="325"/>
    </row>
    <row r="53715" spans="56:142" x14ac:dyDescent="0.2">
      <c r="BD53715" s="325"/>
      <c r="EL53715" s="325"/>
    </row>
    <row r="53716" spans="56:142" x14ac:dyDescent="0.2">
      <c r="BD53716" s="325"/>
      <c r="EL53716" s="325"/>
    </row>
    <row r="53717" spans="56:142" x14ac:dyDescent="0.2">
      <c r="BD53717" s="325"/>
      <c r="EL53717" s="325"/>
    </row>
    <row r="53718" spans="56:142" x14ac:dyDescent="0.2">
      <c r="BD53718" s="325"/>
      <c r="EL53718" s="325"/>
    </row>
    <row r="53719" spans="56:142" x14ac:dyDescent="0.2">
      <c r="BD53719" s="325"/>
      <c r="EL53719" s="325"/>
    </row>
    <row r="53720" spans="56:142" x14ac:dyDescent="0.2">
      <c r="BD53720" s="325"/>
      <c r="EL53720" s="325"/>
    </row>
    <row r="53721" spans="56:142" x14ac:dyDescent="0.2">
      <c r="BD53721" s="325"/>
      <c r="EL53721" s="325"/>
    </row>
    <row r="53722" spans="56:142" x14ac:dyDescent="0.2">
      <c r="BD53722" s="325"/>
      <c r="EL53722" s="325"/>
    </row>
    <row r="53723" spans="56:142" x14ac:dyDescent="0.2">
      <c r="BD53723" s="325"/>
      <c r="EL53723" s="325"/>
    </row>
    <row r="53724" spans="56:142" x14ac:dyDescent="0.2">
      <c r="BD53724" s="325"/>
      <c r="EL53724" s="325"/>
    </row>
    <row r="53725" spans="56:142" x14ac:dyDescent="0.2">
      <c r="BD53725" s="325"/>
      <c r="EL53725" s="325"/>
    </row>
    <row r="53726" spans="56:142" x14ac:dyDescent="0.2">
      <c r="BD53726" s="325"/>
      <c r="EL53726" s="325"/>
    </row>
    <row r="53727" spans="56:142" x14ac:dyDescent="0.2">
      <c r="BD53727" s="325"/>
      <c r="EL53727" s="325"/>
    </row>
    <row r="53728" spans="56:142" x14ac:dyDescent="0.2">
      <c r="BD53728" s="325"/>
      <c r="EL53728" s="325"/>
    </row>
    <row r="53729" spans="56:142" x14ac:dyDescent="0.2">
      <c r="BD53729" s="325"/>
      <c r="EL53729" s="325"/>
    </row>
    <row r="53730" spans="56:142" x14ac:dyDescent="0.2">
      <c r="BD53730" s="325"/>
      <c r="EL53730" s="325"/>
    </row>
    <row r="53731" spans="56:142" x14ac:dyDescent="0.2">
      <c r="BD53731" s="325"/>
      <c r="EL53731" s="325"/>
    </row>
    <row r="53732" spans="56:142" x14ac:dyDescent="0.2">
      <c r="BD53732" s="325"/>
      <c r="EL53732" s="325"/>
    </row>
    <row r="53733" spans="56:142" x14ac:dyDescent="0.2">
      <c r="BD53733" s="325"/>
      <c r="EL53733" s="325"/>
    </row>
    <row r="53734" spans="56:142" x14ac:dyDescent="0.2">
      <c r="BD53734" s="325"/>
      <c r="EL53734" s="325"/>
    </row>
    <row r="53735" spans="56:142" x14ac:dyDescent="0.2">
      <c r="BD53735" s="325"/>
      <c r="EL53735" s="325"/>
    </row>
    <row r="53736" spans="56:142" x14ac:dyDescent="0.2">
      <c r="BD53736" s="325"/>
      <c r="EL53736" s="325"/>
    </row>
    <row r="53737" spans="56:142" x14ac:dyDescent="0.2">
      <c r="BD53737" s="325"/>
      <c r="EL53737" s="325"/>
    </row>
    <row r="53738" spans="56:142" x14ac:dyDescent="0.2">
      <c r="BD53738" s="325"/>
      <c r="EL53738" s="325"/>
    </row>
    <row r="53739" spans="56:142" x14ac:dyDescent="0.2">
      <c r="BD53739" s="325"/>
      <c r="EL53739" s="325"/>
    </row>
    <row r="53740" spans="56:142" x14ac:dyDescent="0.2">
      <c r="BD53740" s="325"/>
      <c r="EL53740" s="325"/>
    </row>
    <row r="53741" spans="56:142" x14ac:dyDescent="0.2">
      <c r="BD53741" s="325"/>
      <c r="EL53741" s="325"/>
    </row>
    <row r="53742" spans="56:142" x14ac:dyDescent="0.2">
      <c r="BD53742" s="325"/>
      <c r="EL53742" s="325"/>
    </row>
    <row r="53743" spans="56:142" x14ac:dyDescent="0.2">
      <c r="BD53743" s="325"/>
      <c r="EL53743" s="325"/>
    </row>
    <row r="53744" spans="56:142" x14ac:dyDescent="0.2">
      <c r="BD53744" s="325"/>
      <c r="EL53744" s="325"/>
    </row>
    <row r="53745" spans="56:142" x14ac:dyDescent="0.2">
      <c r="BD53745" s="325"/>
      <c r="EL53745" s="325"/>
    </row>
    <row r="53746" spans="56:142" x14ac:dyDescent="0.2">
      <c r="BD53746" s="325"/>
      <c r="EL53746" s="325"/>
    </row>
    <row r="53747" spans="56:142" x14ac:dyDescent="0.2">
      <c r="BD53747" s="325"/>
      <c r="EL53747" s="325"/>
    </row>
    <row r="53748" spans="56:142" x14ac:dyDescent="0.2">
      <c r="BD53748" s="325"/>
      <c r="EL53748" s="325"/>
    </row>
    <row r="53749" spans="56:142" x14ac:dyDescent="0.2">
      <c r="BD53749" s="325"/>
      <c r="EL53749" s="325"/>
    </row>
    <row r="53750" spans="56:142" x14ac:dyDescent="0.2">
      <c r="BD53750" s="325"/>
      <c r="EL53750" s="325"/>
    </row>
    <row r="53751" spans="56:142" x14ac:dyDescent="0.2">
      <c r="BD53751" s="325"/>
      <c r="EL53751" s="325"/>
    </row>
    <row r="53752" spans="56:142" x14ac:dyDescent="0.2">
      <c r="BD53752" s="325"/>
      <c r="EL53752" s="325"/>
    </row>
    <row r="53753" spans="56:142" x14ac:dyDescent="0.2">
      <c r="BD53753" s="325"/>
      <c r="EL53753" s="325"/>
    </row>
    <row r="53754" spans="56:142" x14ac:dyDescent="0.2">
      <c r="BD53754" s="325"/>
      <c r="EL53754" s="325"/>
    </row>
    <row r="53755" spans="56:142" x14ac:dyDescent="0.2">
      <c r="BD53755" s="325"/>
      <c r="EL53755" s="325"/>
    </row>
    <row r="53756" spans="56:142" x14ac:dyDescent="0.2">
      <c r="BD53756" s="325"/>
      <c r="EL53756" s="325"/>
    </row>
    <row r="53757" spans="56:142" x14ac:dyDescent="0.2">
      <c r="BD53757" s="325"/>
      <c r="EL53757" s="325"/>
    </row>
    <row r="53758" spans="56:142" x14ac:dyDescent="0.2">
      <c r="BD53758" s="325"/>
      <c r="EL53758" s="325"/>
    </row>
    <row r="53759" spans="56:142" x14ac:dyDescent="0.2">
      <c r="BD53759" s="325"/>
      <c r="EL53759" s="325"/>
    </row>
    <row r="53760" spans="56:142" x14ac:dyDescent="0.2">
      <c r="BD53760" s="325"/>
      <c r="EL53760" s="325"/>
    </row>
    <row r="53761" spans="56:142" x14ac:dyDescent="0.2">
      <c r="BD53761" s="325"/>
      <c r="EL53761" s="325"/>
    </row>
    <row r="53762" spans="56:142" x14ac:dyDescent="0.2">
      <c r="BD53762" s="325"/>
      <c r="EL53762" s="325"/>
    </row>
    <row r="53763" spans="56:142" x14ac:dyDescent="0.2">
      <c r="BD53763" s="325"/>
      <c r="EL53763" s="325"/>
    </row>
    <row r="53764" spans="56:142" x14ac:dyDescent="0.2">
      <c r="BD53764" s="325"/>
      <c r="EL53764" s="325"/>
    </row>
    <row r="53765" spans="56:142" x14ac:dyDescent="0.2">
      <c r="BD53765" s="325"/>
      <c r="EL53765" s="325"/>
    </row>
    <row r="53766" spans="56:142" x14ac:dyDescent="0.2">
      <c r="BD53766" s="325"/>
      <c r="EL53766" s="325"/>
    </row>
    <row r="53767" spans="56:142" x14ac:dyDescent="0.2">
      <c r="BD53767" s="325"/>
      <c r="EL53767" s="325"/>
    </row>
    <row r="53768" spans="56:142" x14ac:dyDescent="0.2">
      <c r="BD53768" s="325"/>
      <c r="EL53768" s="325"/>
    </row>
    <row r="53769" spans="56:142" x14ac:dyDescent="0.2">
      <c r="BD53769" s="325"/>
      <c r="EL53769" s="325"/>
    </row>
    <row r="53770" spans="56:142" x14ac:dyDescent="0.2">
      <c r="BD53770" s="325"/>
      <c r="EL53770" s="325"/>
    </row>
    <row r="53771" spans="56:142" x14ac:dyDescent="0.2">
      <c r="BD53771" s="325"/>
      <c r="EL53771" s="325"/>
    </row>
    <row r="53772" spans="56:142" x14ac:dyDescent="0.2">
      <c r="BD53772" s="325"/>
      <c r="EL53772" s="325"/>
    </row>
    <row r="53773" spans="56:142" x14ac:dyDescent="0.2">
      <c r="BD53773" s="325"/>
      <c r="EL53773" s="325"/>
    </row>
    <row r="53774" spans="56:142" x14ac:dyDescent="0.2">
      <c r="BD53774" s="325"/>
      <c r="EL53774" s="325"/>
    </row>
    <row r="53775" spans="56:142" x14ac:dyDescent="0.2">
      <c r="BD53775" s="325"/>
      <c r="EL53775" s="325"/>
    </row>
    <row r="53776" spans="56:142" x14ac:dyDescent="0.2">
      <c r="BD53776" s="325"/>
      <c r="EL53776" s="325"/>
    </row>
    <row r="53777" spans="56:142" x14ac:dyDescent="0.2">
      <c r="BD53777" s="325"/>
      <c r="EL53777" s="325"/>
    </row>
    <row r="53778" spans="56:142" x14ac:dyDescent="0.2">
      <c r="BD53778" s="325"/>
      <c r="EL53778" s="325"/>
    </row>
    <row r="53779" spans="56:142" x14ac:dyDescent="0.2">
      <c r="BD53779" s="325"/>
      <c r="EL53779" s="325"/>
    </row>
    <row r="53780" spans="56:142" x14ac:dyDescent="0.2">
      <c r="BD53780" s="325"/>
      <c r="EL53780" s="325"/>
    </row>
    <row r="53781" spans="56:142" x14ac:dyDescent="0.2">
      <c r="BD53781" s="325"/>
      <c r="EL53781" s="325"/>
    </row>
    <row r="53782" spans="56:142" x14ac:dyDescent="0.2">
      <c r="BD53782" s="325"/>
      <c r="EL53782" s="325"/>
    </row>
    <row r="53783" spans="56:142" x14ac:dyDescent="0.2">
      <c r="BD53783" s="325"/>
      <c r="EL53783" s="325"/>
    </row>
    <row r="53784" spans="56:142" x14ac:dyDescent="0.2">
      <c r="BD53784" s="325"/>
      <c r="EL53784" s="325"/>
    </row>
    <row r="53785" spans="56:142" x14ac:dyDescent="0.2">
      <c r="BD53785" s="325"/>
      <c r="EL53785" s="325"/>
    </row>
    <row r="53786" spans="56:142" x14ac:dyDescent="0.2">
      <c r="BD53786" s="325"/>
      <c r="EL53786" s="325"/>
    </row>
    <row r="53787" spans="56:142" x14ac:dyDescent="0.2">
      <c r="BD53787" s="325"/>
      <c r="EL53787" s="325"/>
    </row>
    <row r="53788" spans="56:142" x14ac:dyDescent="0.2">
      <c r="BD53788" s="325"/>
      <c r="EL53788" s="325"/>
    </row>
    <row r="53789" spans="56:142" x14ac:dyDescent="0.2">
      <c r="BD53789" s="325"/>
      <c r="EL53789" s="325"/>
    </row>
    <row r="53790" spans="56:142" x14ac:dyDescent="0.2">
      <c r="BD53790" s="325"/>
      <c r="EL53790" s="325"/>
    </row>
    <row r="53791" spans="56:142" x14ac:dyDescent="0.2">
      <c r="BD53791" s="325"/>
      <c r="EL53791" s="325"/>
    </row>
    <row r="53792" spans="56:142" x14ac:dyDescent="0.2">
      <c r="BD53792" s="325"/>
      <c r="EL53792" s="325"/>
    </row>
    <row r="53793" spans="56:142" x14ac:dyDescent="0.2">
      <c r="BD53793" s="325"/>
      <c r="EL53793" s="325"/>
    </row>
    <row r="53794" spans="56:142" x14ac:dyDescent="0.2">
      <c r="BD53794" s="325"/>
      <c r="EL53794" s="325"/>
    </row>
    <row r="53795" spans="56:142" x14ac:dyDescent="0.2">
      <c r="BD53795" s="325"/>
      <c r="EL53795" s="325"/>
    </row>
    <row r="53796" spans="56:142" x14ac:dyDescent="0.2">
      <c r="BD53796" s="325"/>
      <c r="EL53796" s="325"/>
    </row>
    <row r="53797" spans="56:142" x14ac:dyDescent="0.2">
      <c r="BD53797" s="325"/>
      <c r="EL53797" s="325"/>
    </row>
    <row r="53798" spans="56:142" x14ac:dyDescent="0.2">
      <c r="BD53798" s="325"/>
      <c r="EL53798" s="325"/>
    </row>
    <row r="53799" spans="56:142" x14ac:dyDescent="0.2">
      <c r="BD53799" s="325"/>
      <c r="EL53799" s="325"/>
    </row>
    <row r="53800" spans="56:142" x14ac:dyDescent="0.2">
      <c r="BD53800" s="325"/>
      <c r="EL53800" s="325"/>
    </row>
    <row r="53801" spans="56:142" x14ac:dyDescent="0.2">
      <c r="BD53801" s="325"/>
      <c r="EL53801" s="325"/>
    </row>
    <row r="53802" spans="56:142" x14ac:dyDescent="0.2">
      <c r="BD53802" s="325"/>
      <c r="EL53802" s="325"/>
    </row>
    <row r="53803" spans="56:142" x14ac:dyDescent="0.2">
      <c r="BD53803" s="325"/>
      <c r="EL53803" s="325"/>
    </row>
    <row r="53804" spans="56:142" x14ac:dyDescent="0.2">
      <c r="BD53804" s="325"/>
      <c r="EL53804" s="325"/>
    </row>
    <row r="53805" spans="56:142" x14ac:dyDescent="0.2">
      <c r="BD53805" s="325"/>
      <c r="EL53805" s="325"/>
    </row>
    <row r="53806" spans="56:142" x14ac:dyDescent="0.2">
      <c r="BD53806" s="325"/>
      <c r="EL53806" s="325"/>
    </row>
    <row r="53807" spans="56:142" x14ac:dyDescent="0.2">
      <c r="BD53807" s="325"/>
      <c r="EL53807" s="325"/>
    </row>
    <row r="53808" spans="56:142" x14ac:dyDescent="0.2">
      <c r="BD53808" s="325"/>
      <c r="EL53808" s="325"/>
    </row>
    <row r="53809" spans="56:142" x14ac:dyDescent="0.2">
      <c r="BD53809" s="325"/>
      <c r="EL53809" s="325"/>
    </row>
    <row r="53810" spans="56:142" x14ac:dyDescent="0.2">
      <c r="BD53810" s="325"/>
      <c r="EL53810" s="325"/>
    </row>
    <row r="53811" spans="56:142" x14ac:dyDescent="0.2">
      <c r="BD53811" s="325"/>
      <c r="EL53811" s="325"/>
    </row>
    <row r="53812" spans="56:142" x14ac:dyDescent="0.2">
      <c r="BD53812" s="325"/>
      <c r="EL53812" s="325"/>
    </row>
    <row r="53813" spans="56:142" x14ac:dyDescent="0.2">
      <c r="BD53813" s="325"/>
      <c r="EL53813" s="325"/>
    </row>
    <row r="53814" spans="56:142" x14ac:dyDescent="0.2">
      <c r="BD53814" s="325"/>
      <c r="EL53814" s="325"/>
    </row>
    <row r="53815" spans="56:142" x14ac:dyDescent="0.2">
      <c r="BD53815" s="325"/>
      <c r="EL53815" s="325"/>
    </row>
    <row r="53816" spans="56:142" x14ac:dyDescent="0.2">
      <c r="BD53816" s="325"/>
      <c r="EL53816" s="325"/>
    </row>
    <row r="53817" spans="56:142" x14ac:dyDescent="0.2">
      <c r="BD53817" s="325"/>
      <c r="EL53817" s="325"/>
    </row>
    <row r="53818" spans="56:142" x14ac:dyDescent="0.2">
      <c r="BD53818" s="325"/>
      <c r="EL53818" s="325"/>
    </row>
    <row r="53819" spans="56:142" x14ac:dyDescent="0.2">
      <c r="BD53819" s="325"/>
      <c r="EL53819" s="325"/>
    </row>
    <row r="53820" spans="56:142" x14ac:dyDescent="0.2">
      <c r="BD53820" s="325"/>
      <c r="EL53820" s="325"/>
    </row>
    <row r="53821" spans="56:142" x14ac:dyDescent="0.2">
      <c r="BD53821" s="325"/>
      <c r="EL53821" s="325"/>
    </row>
    <row r="53822" spans="56:142" x14ac:dyDescent="0.2">
      <c r="BD53822" s="325"/>
      <c r="EL53822" s="325"/>
    </row>
    <row r="53823" spans="56:142" x14ac:dyDescent="0.2">
      <c r="BD53823" s="325"/>
      <c r="EL53823" s="325"/>
    </row>
    <row r="53824" spans="56:142" x14ac:dyDescent="0.2">
      <c r="BD53824" s="325"/>
      <c r="EL53824" s="325"/>
    </row>
    <row r="53825" spans="56:142" x14ac:dyDescent="0.2">
      <c r="BD53825" s="325"/>
      <c r="EL53825" s="325"/>
    </row>
    <row r="53826" spans="56:142" x14ac:dyDescent="0.2">
      <c r="BD53826" s="325"/>
      <c r="EL53826" s="325"/>
    </row>
    <row r="53827" spans="56:142" x14ac:dyDescent="0.2">
      <c r="BD53827" s="325"/>
      <c r="EL53827" s="325"/>
    </row>
    <row r="53828" spans="56:142" x14ac:dyDescent="0.2">
      <c r="BD53828" s="325"/>
      <c r="EL53828" s="325"/>
    </row>
    <row r="53829" spans="56:142" x14ac:dyDescent="0.2">
      <c r="BD53829" s="325"/>
      <c r="EL53829" s="325"/>
    </row>
    <row r="53830" spans="56:142" x14ac:dyDescent="0.2">
      <c r="BD53830" s="325"/>
      <c r="EL53830" s="325"/>
    </row>
    <row r="53831" spans="56:142" x14ac:dyDescent="0.2">
      <c r="BD53831" s="325"/>
      <c r="EL53831" s="325"/>
    </row>
    <row r="53832" spans="56:142" x14ac:dyDescent="0.2">
      <c r="BD53832" s="325"/>
      <c r="EL53832" s="325"/>
    </row>
    <row r="53833" spans="56:142" x14ac:dyDescent="0.2">
      <c r="BD53833" s="325"/>
      <c r="EL53833" s="325"/>
    </row>
    <row r="53834" spans="56:142" x14ac:dyDescent="0.2">
      <c r="BD53834" s="325"/>
      <c r="EL53834" s="325"/>
    </row>
    <row r="53835" spans="56:142" x14ac:dyDescent="0.2">
      <c r="BD53835" s="325"/>
      <c r="EL53835" s="325"/>
    </row>
    <row r="53836" spans="56:142" x14ac:dyDescent="0.2">
      <c r="BD53836" s="325"/>
      <c r="EL53836" s="325"/>
    </row>
    <row r="53837" spans="56:142" x14ac:dyDescent="0.2">
      <c r="BD53837" s="325"/>
      <c r="EL53837" s="325"/>
    </row>
    <row r="53838" spans="56:142" x14ac:dyDescent="0.2">
      <c r="BD53838" s="325"/>
      <c r="EL53838" s="325"/>
    </row>
    <row r="53839" spans="56:142" x14ac:dyDescent="0.2">
      <c r="BD53839" s="325"/>
      <c r="EL53839" s="325"/>
    </row>
    <row r="53840" spans="56:142" x14ac:dyDescent="0.2">
      <c r="BD53840" s="325"/>
      <c r="EL53840" s="325"/>
    </row>
    <row r="53841" spans="56:142" x14ac:dyDescent="0.2">
      <c r="BD53841" s="325"/>
      <c r="EL53841" s="325"/>
    </row>
    <row r="53842" spans="56:142" x14ac:dyDescent="0.2">
      <c r="BD53842" s="325"/>
      <c r="EL53842" s="325"/>
    </row>
    <row r="53843" spans="56:142" x14ac:dyDescent="0.2">
      <c r="BD53843" s="325"/>
      <c r="EL53843" s="325"/>
    </row>
    <row r="53844" spans="56:142" x14ac:dyDescent="0.2">
      <c r="BD53844" s="325"/>
      <c r="EL53844" s="325"/>
    </row>
    <row r="53845" spans="56:142" x14ac:dyDescent="0.2">
      <c r="BD53845" s="325"/>
      <c r="EL53845" s="325"/>
    </row>
    <row r="53846" spans="56:142" x14ac:dyDescent="0.2">
      <c r="BD53846" s="325"/>
      <c r="EL53846" s="325"/>
    </row>
    <row r="53847" spans="56:142" x14ac:dyDescent="0.2">
      <c r="BD53847" s="325"/>
      <c r="EL53847" s="325"/>
    </row>
    <row r="53848" spans="56:142" x14ac:dyDescent="0.2">
      <c r="BD53848" s="325"/>
      <c r="EL53848" s="325"/>
    </row>
    <row r="53849" spans="56:142" x14ac:dyDescent="0.2">
      <c r="BD53849" s="325"/>
      <c r="EL53849" s="325"/>
    </row>
    <row r="53850" spans="56:142" x14ac:dyDescent="0.2">
      <c r="BD53850" s="325"/>
      <c r="EL53850" s="325"/>
    </row>
    <row r="53851" spans="56:142" x14ac:dyDescent="0.2">
      <c r="BD53851" s="325"/>
      <c r="EL53851" s="325"/>
    </row>
    <row r="53852" spans="56:142" x14ac:dyDescent="0.2">
      <c r="BD53852" s="325"/>
      <c r="EL53852" s="325"/>
    </row>
    <row r="53853" spans="56:142" x14ac:dyDescent="0.2">
      <c r="BD53853" s="325"/>
      <c r="EL53853" s="325"/>
    </row>
    <row r="53854" spans="56:142" x14ac:dyDescent="0.2">
      <c r="BD53854" s="325"/>
      <c r="EL53854" s="325"/>
    </row>
    <row r="53855" spans="56:142" x14ac:dyDescent="0.2">
      <c r="BD53855" s="325"/>
      <c r="EL53855" s="325"/>
    </row>
    <row r="53856" spans="56:142" x14ac:dyDescent="0.2">
      <c r="BD53856" s="325"/>
      <c r="EL53856" s="325"/>
    </row>
    <row r="53857" spans="56:142" x14ac:dyDescent="0.2">
      <c r="BD53857" s="325"/>
      <c r="EL53857" s="325"/>
    </row>
    <row r="53858" spans="56:142" x14ac:dyDescent="0.2">
      <c r="BD53858" s="325"/>
      <c r="EL53858" s="325"/>
    </row>
    <row r="53859" spans="56:142" x14ac:dyDescent="0.2">
      <c r="BD53859" s="325"/>
      <c r="EL53859" s="325"/>
    </row>
    <row r="53860" spans="56:142" x14ac:dyDescent="0.2">
      <c r="BD53860" s="325"/>
      <c r="EL53860" s="325"/>
    </row>
    <row r="53861" spans="56:142" x14ac:dyDescent="0.2">
      <c r="BD53861" s="325"/>
      <c r="EL53861" s="325"/>
    </row>
    <row r="53862" spans="56:142" x14ac:dyDescent="0.2">
      <c r="BD53862" s="325"/>
      <c r="EL53862" s="325"/>
    </row>
    <row r="53863" spans="56:142" x14ac:dyDescent="0.2">
      <c r="BD53863" s="325"/>
      <c r="EL53863" s="325"/>
    </row>
    <row r="53864" spans="56:142" x14ac:dyDescent="0.2">
      <c r="BD53864" s="325"/>
      <c r="EL53864" s="325"/>
    </row>
    <row r="53865" spans="56:142" x14ac:dyDescent="0.2">
      <c r="BD53865" s="325"/>
      <c r="EL53865" s="325"/>
    </row>
    <row r="53866" spans="56:142" x14ac:dyDescent="0.2">
      <c r="BD53866" s="325"/>
      <c r="EL53866" s="325"/>
    </row>
    <row r="53867" spans="56:142" x14ac:dyDescent="0.2">
      <c r="BD53867" s="325"/>
      <c r="EL53867" s="325"/>
    </row>
    <row r="53868" spans="56:142" x14ac:dyDescent="0.2">
      <c r="BD53868" s="325"/>
      <c r="EL53868" s="325"/>
    </row>
    <row r="53869" spans="56:142" x14ac:dyDescent="0.2">
      <c r="BD53869" s="325"/>
      <c r="EL53869" s="325"/>
    </row>
    <row r="53870" spans="56:142" x14ac:dyDescent="0.2">
      <c r="BD53870" s="325"/>
      <c r="EL53870" s="325"/>
    </row>
    <row r="53871" spans="56:142" x14ac:dyDescent="0.2">
      <c r="BD53871" s="325"/>
      <c r="EL53871" s="325"/>
    </row>
    <row r="53872" spans="56:142" x14ac:dyDescent="0.2">
      <c r="BD53872" s="325"/>
      <c r="EL53872" s="325"/>
    </row>
    <row r="53873" spans="56:142" x14ac:dyDescent="0.2">
      <c r="BD53873" s="325"/>
      <c r="EL53873" s="325"/>
    </row>
    <row r="53874" spans="56:142" x14ac:dyDescent="0.2">
      <c r="BD53874" s="325"/>
      <c r="EL53874" s="325"/>
    </row>
    <row r="53875" spans="56:142" x14ac:dyDescent="0.2">
      <c r="BD53875" s="325"/>
      <c r="EL53875" s="325"/>
    </row>
    <row r="53876" spans="56:142" x14ac:dyDescent="0.2">
      <c r="BD53876" s="325"/>
      <c r="EL53876" s="325"/>
    </row>
    <row r="53877" spans="56:142" x14ac:dyDescent="0.2">
      <c r="BD53877" s="325"/>
      <c r="EL53877" s="325"/>
    </row>
    <row r="53878" spans="56:142" x14ac:dyDescent="0.2">
      <c r="BD53878" s="325"/>
      <c r="EL53878" s="325"/>
    </row>
    <row r="53879" spans="56:142" x14ac:dyDescent="0.2">
      <c r="BD53879" s="325"/>
      <c r="EL53879" s="325"/>
    </row>
    <row r="53880" spans="56:142" x14ac:dyDescent="0.2">
      <c r="BD53880" s="325"/>
      <c r="EL53880" s="325"/>
    </row>
    <row r="53881" spans="56:142" x14ac:dyDescent="0.2">
      <c r="BD53881" s="325"/>
      <c r="EL53881" s="325"/>
    </row>
    <row r="53882" spans="56:142" x14ac:dyDescent="0.2">
      <c r="BD53882" s="325"/>
      <c r="EL53882" s="325"/>
    </row>
    <row r="53883" spans="56:142" x14ac:dyDescent="0.2">
      <c r="BD53883" s="325"/>
      <c r="EL53883" s="325"/>
    </row>
    <row r="53884" spans="56:142" x14ac:dyDescent="0.2">
      <c r="BD53884" s="325"/>
      <c r="EL53884" s="325"/>
    </row>
    <row r="53885" spans="56:142" x14ac:dyDescent="0.2">
      <c r="BD53885" s="325"/>
      <c r="EL53885" s="325"/>
    </row>
    <row r="53886" spans="56:142" x14ac:dyDescent="0.2">
      <c r="BD53886" s="325"/>
      <c r="EL53886" s="325"/>
    </row>
    <row r="53887" spans="56:142" x14ac:dyDescent="0.2">
      <c r="BD53887" s="325"/>
      <c r="EL53887" s="325"/>
    </row>
    <row r="53888" spans="56:142" x14ac:dyDescent="0.2">
      <c r="BD53888" s="325"/>
      <c r="EL53888" s="325"/>
    </row>
    <row r="53889" spans="56:142" x14ac:dyDescent="0.2">
      <c r="BD53889" s="325"/>
      <c r="EL53889" s="325"/>
    </row>
    <row r="53890" spans="56:142" x14ac:dyDescent="0.2">
      <c r="BD53890" s="325"/>
      <c r="EL53890" s="325"/>
    </row>
    <row r="53891" spans="56:142" x14ac:dyDescent="0.2">
      <c r="BD53891" s="325"/>
      <c r="EL53891" s="325"/>
    </row>
    <row r="53892" spans="56:142" x14ac:dyDescent="0.2">
      <c r="BD53892" s="325"/>
      <c r="EL53892" s="325"/>
    </row>
    <row r="53893" spans="56:142" x14ac:dyDescent="0.2">
      <c r="BD53893" s="325"/>
      <c r="EL53893" s="325"/>
    </row>
    <row r="53894" spans="56:142" x14ac:dyDescent="0.2">
      <c r="BD53894" s="325"/>
      <c r="EL53894" s="325"/>
    </row>
    <row r="53895" spans="56:142" x14ac:dyDescent="0.2">
      <c r="BD53895" s="325"/>
      <c r="EL53895" s="325"/>
    </row>
    <row r="53896" spans="56:142" x14ac:dyDescent="0.2">
      <c r="BD53896" s="325"/>
      <c r="EL53896" s="325"/>
    </row>
    <row r="53897" spans="56:142" x14ac:dyDescent="0.2">
      <c r="BD53897" s="325"/>
      <c r="EL53897" s="325"/>
    </row>
    <row r="53898" spans="56:142" x14ac:dyDescent="0.2">
      <c r="BD53898" s="325"/>
      <c r="EL53898" s="325"/>
    </row>
    <row r="53899" spans="56:142" x14ac:dyDescent="0.2">
      <c r="BD53899" s="325"/>
      <c r="EL53899" s="325"/>
    </row>
    <row r="53900" spans="56:142" x14ac:dyDescent="0.2">
      <c r="BD53900" s="325"/>
      <c r="EL53900" s="325"/>
    </row>
    <row r="53901" spans="56:142" x14ac:dyDescent="0.2">
      <c r="BD53901" s="325"/>
      <c r="EL53901" s="325"/>
    </row>
    <row r="53902" spans="56:142" x14ac:dyDescent="0.2">
      <c r="BD53902" s="325"/>
      <c r="EL53902" s="325"/>
    </row>
    <row r="53903" spans="56:142" x14ac:dyDescent="0.2">
      <c r="BD53903" s="325"/>
      <c r="EL53903" s="325"/>
    </row>
    <row r="53904" spans="56:142" x14ac:dyDescent="0.2">
      <c r="BD53904" s="325"/>
      <c r="EL53904" s="325"/>
    </row>
    <row r="53905" spans="56:142" x14ac:dyDescent="0.2">
      <c r="BD53905" s="325"/>
      <c r="EL53905" s="325"/>
    </row>
    <row r="53906" spans="56:142" x14ac:dyDescent="0.2">
      <c r="BD53906" s="325"/>
      <c r="EL53906" s="325"/>
    </row>
    <row r="53907" spans="56:142" x14ac:dyDescent="0.2">
      <c r="BD53907" s="325"/>
      <c r="EL53907" s="325"/>
    </row>
    <row r="53908" spans="56:142" x14ac:dyDescent="0.2">
      <c r="BD53908" s="325"/>
      <c r="EL53908" s="325"/>
    </row>
    <row r="53909" spans="56:142" x14ac:dyDescent="0.2">
      <c r="BD53909" s="325"/>
      <c r="EL53909" s="325"/>
    </row>
    <row r="53910" spans="56:142" x14ac:dyDescent="0.2">
      <c r="BD53910" s="325"/>
      <c r="EL53910" s="325"/>
    </row>
    <row r="53911" spans="56:142" x14ac:dyDescent="0.2">
      <c r="BD53911" s="325"/>
      <c r="EL53911" s="325"/>
    </row>
    <row r="53912" spans="56:142" x14ac:dyDescent="0.2">
      <c r="BD53912" s="325"/>
      <c r="EL53912" s="325"/>
    </row>
    <row r="53913" spans="56:142" x14ac:dyDescent="0.2">
      <c r="BD53913" s="325"/>
      <c r="EL53913" s="325"/>
    </row>
    <row r="53914" spans="56:142" x14ac:dyDescent="0.2">
      <c r="BD53914" s="325"/>
      <c r="EL53914" s="325"/>
    </row>
    <row r="53915" spans="56:142" x14ac:dyDescent="0.2">
      <c r="BD53915" s="325"/>
      <c r="EL53915" s="325"/>
    </row>
    <row r="53916" spans="56:142" x14ac:dyDescent="0.2">
      <c r="BD53916" s="325"/>
      <c r="EL53916" s="325"/>
    </row>
    <row r="53917" spans="56:142" x14ac:dyDescent="0.2">
      <c r="BD53917" s="325"/>
      <c r="EL53917" s="325"/>
    </row>
    <row r="53918" spans="56:142" x14ac:dyDescent="0.2">
      <c r="BD53918" s="325"/>
      <c r="EL53918" s="325"/>
    </row>
    <row r="53919" spans="56:142" x14ac:dyDescent="0.2">
      <c r="BD53919" s="325"/>
      <c r="EL53919" s="325"/>
    </row>
    <row r="53920" spans="56:142" x14ac:dyDescent="0.2">
      <c r="BD53920" s="325"/>
      <c r="EL53920" s="325"/>
    </row>
    <row r="53921" spans="56:142" x14ac:dyDescent="0.2">
      <c r="BD53921" s="325"/>
      <c r="EL53921" s="325"/>
    </row>
    <row r="53922" spans="56:142" x14ac:dyDescent="0.2">
      <c r="BD53922" s="325"/>
      <c r="EL53922" s="325"/>
    </row>
    <row r="53923" spans="56:142" x14ac:dyDescent="0.2">
      <c r="BD53923" s="325"/>
      <c r="EL53923" s="325"/>
    </row>
    <row r="53924" spans="56:142" x14ac:dyDescent="0.2">
      <c r="BD53924" s="325"/>
      <c r="EL53924" s="325"/>
    </row>
    <row r="53925" spans="56:142" x14ac:dyDescent="0.2">
      <c r="BD53925" s="325"/>
      <c r="EL53925" s="325"/>
    </row>
    <row r="53926" spans="56:142" x14ac:dyDescent="0.2">
      <c r="BD53926" s="325"/>
      <c r="EL53926" s="325"/>
    </row>
    <row r="53927" spans="56:142" x14ac:dyDescent="0.2">
      <c r="BD53927" s="325"/>
      <c r="EL53927" s="325"/>
    </row>
    <row r="53928" spans="56:142" x14ac:dyDescent="0.2">
      <c r="BD53928" s="325"/>
      <c r="EL53928" s="325"/>
    </row>
    <row r="53929" spans="56:142" x14ac:dyDescent="0.2">
      <c r="BD53929" s="325"/>
      <c r="EL53929" s="325"/>
    </row>
    <row r="53930" spans="56:142" x14ac:dyDescent="0.2">
      <c r="BD53930" s="325"/>
      <c r="EL53930" s="325"/>
    </row>
    <row r="53931" spans="56:142" x14ac:dyDescent="0.2">
      <c r="BD53931" s="325"/>
      <c r="EL53931" s="325"/>
    </row>
    <row r="53932" spans="56:142" x14ac:dyDescent="0.2">
      <c r="BD53932" s="325"/>
      <c r="EL53932" s="325"/>
    </row>
    <row r="53933" spans="56:142" x14ac:dyDescent="0.2">
      <c r="BD53933" s="325"/>
      <c r="EL53933" s="325"/>
    </row>
    <row r="53934" spans="56:142" x14ac:dyDescent="0.2">
      <c r="BD53934" s="325"/>
      <c r="EL53934" s="325"/>
    </row>
    <row r="53935" spans="56:142" x14ac:dyDescent="0.2">
      <c r="BD53935" s="325"/>
      <c r="EL53935" s="325"/>
    </row>
    <row r="53936" spans="56:142" x14ac:dyDescent="0.2">
      <c r="BD53936" s="325"/>
      <c r="EL53936" s="325"/>
    </row>
    <row r="53937" spans="56:142" x14ac:dyDescent="0.2">
      <c r="BD53937" s="325"/>
      <c r="EL53937" s="325"/>
    </row>
    <row r="53938" spans="56:142" x14ac:dyDescent="0.2">
      <c r="BD53938" s="325"/>
      <c r="EL53938" s="325"/>
    </row>
    <row r="53939" spans="56:142" x14ac:dyDescent="0.2">
      <c r="BD53939" s="325"/>
      <c r="EL53939" s="325"/>
    </row>
    <row r="53940" spans="56:142" x14ac:dyDescent="0.2">
      <c r="BD53940" s="325"/>
      <c r="EL53940" s="325"/>
    </row>
    <row r="53941" spans="56:142" x14ac:dyDescent="0.2">
      <c r="BD53941" s="325"/>
      <c r="EL53941" s="325"/>
    </row>
    <row r="53942" spans="56:142" x14ac:dyDescent="0.2">
      <c r="BD53942" s="325"/>
      <c r="EL53942" s="325"/>
    </row>
    <row r="53943" spans="56:142" x14ac:dyDescent="0.2">
      <c r="BD53943" s="325"/>
      <c r="EL53943" s="325"/>
    </row>
    <row r="53944" spans="56:142" x14ac:dyDescent="0.2">
      <c r="BD53944" s="325"/>
      <c r="EL53944" s="325"/>
    </row>
    <row r="53945" spans="56:142" x14ac:dyDescent="0.2">
      <c r="BD53945" s="325"/>
      <c r="EL53945" s="325"/>
    </row>
    <row r="53946" spans="56:142" x14ac:dyDescent="0.2">
      <c r="BD53946" s="325"/>
      <c r="EL53946" s="325"/>
    </row>
    <row r="53947" spans="56:142" x14ac:dyDescent="0.2">
      <c r="BD53947" s="325"/>
      <c r="EL53947" s="325"/>
    </row>
    <row r="53948" spans="56:142" x14ac:dyDescent="0.2">
      <c r="BD53948" s="325"/>
      <c r="EL53948" s="325"/>
    </row>
    <row r="53949" spans="56:142" x14ac:dyDescent="0.2">
      <c r="BD53949" s="325"/>
      <c r="EL53949" s="325"/>
    </row>
    <row r="53950" spans="56:142" x14ac:dyDescent="0.2">
      <c r="BD53950" s="325"/>
      <c r="EL53950" s="325"/>
    </row>
    <row r="53951" spans="56:142" x14ac:dyDescent="0.2">
      <c r="BD53951" s="325"/>
      <c r="EL53951" s="325"/>
    </row>
    <row r="53952" spans="56:142" x14ac:dyDescent="0.2">
      <c r="BD53952" s="325"/>
      <c r="EL53952" s="325"/>
    </row>
    <row r="53953" spans="56:142" x14ac:dyDescent="0.2">
      <c r="BD53953" s="325"/>
      <c r="EL53953" s="325"/>
    </row>
    <row r="53954" spans="56:142" x14ac:dyDescent="0.2">
      <c r="BD53954" s="325"/>
      <c r="EL53954" s="325"/>
    </row>
    <row r="53955" spans="56:142" x14ac:dyDescent="0.2">
      <c r="BD53955" s="325"/>
      <c r="EL53955" s="325"/>
    </row>
    <row r="53956" spans="56:142" x14ac:dyDescent="0.2">
      <c r="BD53956" s="325"/>
      <c r="EL53956" s="325"/>
    </row>
    <row r="53957" spans="56:142" x14ac:dyDescent="0.2">
      <c r="BD53957" s="325"/>
      <c r="EL53957" s="325"/>
    </row>
    <row r="53958" spans="56:142" x14ac:dyDescent="0.2">
      <c r="BD53958" s="325"/>
      <c r="EL53958" s="325"/>
    </row>
    <row r="53959" spans="56:142" x14ac:dyDescent="0.2">
      <c r="BD53959" s="325"/>
      <c r="EL53959" s="325"/>
    </row>
    <row r="53960" spans="56:142" x14ac:dyDescent="0.2">
      <c r="BD53960" s="325"/>
      <c r="EL53960" s="325"/>
    </row>
    <row r="53961" spans="56:142" x14ac:dyDescent="0.2">
      <c r="BD53961" s="325"/>
      <c r="EL53961" s="325"/>
    </row>
    <row r="53962" spans="56:142" x14ac:dyDescent="0.2">
      <c r="BD53962" s="325"/>
      <c r="EL53962" s="325"/>
    </row>
    <row r="53963" spans="56:142" x14ac:dyDescent="0.2">
      <c r="BD53963" s="325"/>
      <c r="EL53963" s="325"/>
    </row>
    <row r="53964" spans="56:142" x14ac:dyDescent="0.2">
      <c r="BD53964" s="325"/>
      <c r="EL53964" s="325"/>
    </row>
    <row r="53965" spans="56:142" x14ac:dyDescent="0.2">
      <c r="BD53965" s="325"/>
      <c r="EL53965" s="325"/>
    </row>
    <row r="53966" spans="56:142" x14ac:dyDescent="0.2">
      <c r="BD53966" s="325"/>
      <c r="EL53966" s="325"/>
    </row>
    <row r="53967" spans="56:142" x14ac:dyDescent="0.2">
      <c r="BD53967" s="325"/>
      <c r="EL53967" s="325"/>
    </row>
    <row r="53968" spans="56:142" x14ac:dyDescent="0.2">
      <c r="BD53968" s="325"/>
      <c r="EL53968" s="325"/>
    </row>
    <row r="53969" spans="56:142" x14ac:dyDescent="0.2">
      <c r="BD53969" s="325"/>
      <c r="EL53969" s="325"/>
    </row>
    <row r="53970" spans="56:142" x14ac:dyDescent="0.2">
      <c r="BD53970" s="325"/>
      <c r="EL53970" s="325"/>
    </row>
    <row r="53971" spans="56:142" x14ac:dyDescent="0.2">
      <c r="BD53971" s="325"/>
      <c r="EL53971" s="325"/>
    </row>
    <row r="53972" spans="56:142" x14ac:dyDescent="0.2">
      <c r="BD53972" s="325"/>
      <c r="EL53972" s="325"/>
    </row>
    <row r="53973" spans="56:142" x14ac:dyDescent="0.2">
      <c r="BD53973" s="325"/>
      <c r="EL53973" s="325"/>
    </row>
    <row r="53974" spans="56:142" x14ac:dyDescent="0.2">
      <c r="BD53974" s="325"/>
      <c r="EL53974" s="325"/>
    </row>
    <row r="53975" spans="56:142" x14ac:dyDescent="0.2">
      <c r="BD53975" s="325"/>
      <c r="EL53975" s="325"/>
    </row>
    <row r="53976" spans="56:142" x14ac:dyDescent="0.2">
      <c r="BD53976" s="325"/>
      <c r="EL53976" s="325"/>
    </row>
    <row r="53977" spans="56:142" x14ac:dyDescent="0.2">
      <c r="BD53977" s="325"/>
      <c r="EL53977" s="325"/>
    </row>
    <row r="53978" spans="56:142" x14ac:dyDescent="0.2">
      <c r="BD53978" s="325"/>
      <c r="EL53978" s="325"/>
    </row>
    <row r="53979" spans="56:142" x14ac:dyDescent="0.2">
      <c r="BD53979" s="325"/>
      <c r="EL53979" s="325"/>
    </row>
    <row r="53980" spans="56:142" x14ac:dyDescent="0.2">
      <c r="BD53980" s="325"/>
      <c r="EL53980" s="325"/>
    </row>
    <row r="53981" spans="56:142" x14ac:dyDescent="0.2">
      <c r="BD53981" s="325"/>
      <c r="EL53981" s="325"/>
    </row>
    <row r="53982" spans="56:142" x14ac:dyDescent="0.2">
      <c r="BD53982" s="325"/>
      <c r="EL53982" s="325"/>
    </row>
    <row r="53983" spans="56:142" x14ac:dyDescent="0.2">
      <c r="BD53983" s="325"/>
      <c r="EL53983" s="325"/>
    </row>
    <row r="53984" spans="56:142" x14ac:dyDescent="0.2">
      <c r="BD53984" s="325"/>
      <c r="EL53984" s="325"/>
    </row>
    <row r="53985" spans="56:142" x14ac:dyDescent="0.2">
      <c r="BD53985" s="325"/>
      <c r="EL53985" s="325"/>
    </row>
    <row r="53986" spans="56:142" x14ac:dyDescent="0.2">
      <c r="BD53986" s="325"/>
      <c r="EL53986" s="325"/>
    </row>
    <row r="53987" spans="56:142" x14ac:dyDescent="0.2">
      <c r="BD53987" s="325"/>
      <c r="EL53987" s="325"/>
    </row>
    <row r="53988" spans="56:142" x14ac:dyDescent="0.2">
      <c r="BD53988" s="325"/>
      <c r="EL53988" s="325"/>
    </row>
    <row r="53989" spans="56:142" x14ac:dyDescent="0.2">
      <c r="BD53989" s="325"/>
      <c r="EL53989" s="325"/>
    </row>
    <row r="53990" spans="56:142" x14ac:dyDescent="0.2">
      <c r="BD53990" s="325"/>
      <c r="EL53990" s="325"/>
    </row>
    <row r="53991" spans="56:142" x14ac:dyDescent="0.2">
      <c r="BD53991" s="325"/>
      <c r="EL53991" s="325"/>
    </row>
    <row r="53992" spans="56:142" x14ac:dyDescent="0.2">
      <c r="BD53992" s="325"/>
      <c r="EL53992" s="325"/>
    </row>
    <row r="53993" spans="56:142" x14ac:dyDescent="0.2">
      <c r="BD53993" s="325"/>
      <c r="EL53993" s="325"/>
    </row>
    <row r="53994" spans="56:142" x14ac:dyDescent="0.2">
      <c r="BD53994" s="325"/>
      <c r="EL53994" s="325"/>
    </row>
    <row r="53995" spans="56:142" x14ac:dyDescent="0.2">
      <c r="BD53995" s="325"/>
      <c r="EL53995" s="325"/>
    </row>
    <row r="53996" spans="56:142" x14ac:dyDescent="0.2">
      <c r="BD53996" s="325"/>
      <c r="EL53996" s="325"/>
    </row>
    <row r="53997" spans="56:142" x14ac:dyDescent="0.2">
      <c r="BD53997" s="325"/>
      <c r="EL53997" s="325"/>
    </row>
    <row r="53998" spans="56:142" x14ac:dyDescent="0.2">
      <c r="BD53998" s="325"/>
      <c r="EL53998" s="325"/>
    </row>
    <row r="53999" spans="56:142" x14ac:dyDescent="0.2">
      <c r="BD53999" s="325"/>
      <c r="EL53999" s="325"/>
    </row>
    <row r="54000" spans="56:142" x14ac:dyDescent="0.2">
      <c r="BD54000" s="325"/>
      <c r="EL54000" s="325"/>
    </row>
    <row r="54001" spans="56:142" x14ac:dyDescent="0.2">
      <c r="BD54001" s="325"/>
      <c r="EL54001" s="325"/>
    </row>
    <row r="54002" spans="56:142" x14ac:dyDescent="0.2">
      <c r="BD54002" s="325"/>
      <c r="EL54002" s="325"/>
    </row>
    <row r="54003" spans="56:142" x14ac:dyDescent="0.2">
      <c r="BD54003" s="325"/>
      <c r="EL54003" s="325"/>
    </row>
    <row r="54004" spans="56:142" x14ac:dyDescent="0.2">
      <c r="BD54004" s="325"/>
      <c r="EL54004" s="325"/>
    </row>
    <row r="54005" spans="56:142" x14ac:dyDescent="0.2">
      <c r="BD54005" s="325"/>
      <c r="EL54005" s="325"/>
    </row>
    <row r="54006" spans="56:142" x14ac:dyDescent="0.2">
      <c r="BD54006" s="325"/>
      <c r="EL54006" s="325"/>
    </row>
    <row r="54007" spans="56:142" x14ac:dyDescent="0.2">
      <c r="BD54007" s="325"/>
      <c r="EL54007" s="325"/>
    </row>
    <row r="54008" spans="56:142" x14ac:dyDescent="0.2">
      <c r="BD54008" s="325"/>
      <c r="EL54008" s="325"/>
    </row>
    <row r="54009" spans="56:142" x14ac:dyDescent="0.2">
      <c r="BD54009" s="325"/>
      <c r="EL54009" s="325"/>
    </row>
    <row r="54010" spans="56:142" x14ac:dyDescent="0.2">
      <c r="BD54010" s="325"/>
      <c r="EL54010" s="325"/>
    </row>
    <row r="54011" spans="56:142" x14ac:dyDescent="0.2">
      <c r="BD54011" s="325"/>
      <c r="EL54011" s="325"/>
    </row>
    <row r="54012" spans="56:142" x14ac:dyDescent="0.2">
      <c r="BD54012" s="325"/>
      <c r="EL54012" s="325"/>
    </row>
    <row r="54013" spans="56:142" x14ac:dyDescent="0.2">
      <c r="BD54013" s="325"/>
      <c r="EL54013" s="325"/>
    </row>
    <row r="54014" spans="56:142" x14ac:dyDescent="0.2">
      <c r="BD54014" s="325"/>
      <c r="EL54014" s="325"/>
    </row>
    <row r="54015" spans="56:142" x14ac:dyDescent="0.2">
      <c r="BD54015" s="325"/>
      <c r="EL54015" s="325"/>
    </row>
    <row r="54016" spans="56:142" x14ac:dyDescent="0.2">
      <c r="BD54016" s="325"/>
      <c r="EL54016" s="325"/>
    </row>
    <row r="54017" spans="56:142" x14ac:dyDescent="0.2">
      <c r="BD54017" s="325"/>
      <c r="EL54017" s="325"/>
    </row>
    <row r="54018" spans="56:142" x14ac:dyDescent="0.2">
      <c r="BD54018" s="325"/>
      <c r="EL54018" s="325"/>
    </row>
    <row r="54019" spans="56:142" x14ac:dyDescent="0.2">
      <c r="BD54019" s="325"/>
      <c r="EL54019" s="325"/>
    </row>
    <row r="54020" spans="56:142" x14ac:dyDescent="0.2">
      <c r="BD54020" s="325"/>
      <c r="EL54020" s="325"/>
    </row>
    <row r="54021" spans="56:142" x14ac:dyDescent="0.2">
      <c r="BD54021" s="325"/>
      <c r="EL54021" s="325"/>
    </row>
    <row r="54022" spans="56:142" x14ac:dyDescent="0.2">
      <c r="BD54022" s="325"/>
      <c r="EL54022" s="325"/>
    </row>
    <row r="54023" spans="56:142" x14ac:dyDescent="0.2">
      <c r="BD54023" s="325"/>
      <c r="EL54023" s="325"/>
    </row>
    <row r="54024" spans="56:142" x14ac:dyDescent="0.2">
      <c r="BD54024" s="325"/>
      <c r="EL54024" s="325"/>
    </row>
    <row r="54025" spans="56:142" x14ac:dyDescent="0.2">
      <c r="BD54025" s="325"/>
      <c r="EL54025" s="325"/>
    </row>
    <row r="54026" spans="56:142" x14ac:dyDescent="0.2">
      <c r="BD54026" s="325"/>
      <c r="EL54026" s="325"/>
    </row>
    <row r="54027" spans="56:142" x14ac:dyDescent="0.2">
      <c r="BD54027" s="325"/>
      <c r="EL54027" s="325"/>
    </row>
    <row r="54028" spans="56:142" x14ac:dyDescent="0.2">
      <c r="BD54028" s="325"/>
      <c r="EL54028" s="325"/>
    </row>
    <row r="54029" spans="56:142" x14ac:dyDescent="0.2">
      <c r="BD54029" s="325"/>
      <c r="EL54029" s="325"/>
    </row>
    <row r="54030" spans="56:142" x14ac:dyDescent="0.2">
      <c r="BD54030" s="325"/>
      <c r="EL54030" s="325"/>
    </row>
    <row r="54031" spans="56:142" x14ac:dyDescent="0.2">
      <c r="BD54031" s="325"/>
      <c r="EL54031" s="325"/>
    </row>
    <row r="54032" spans="56:142" x14ac:dyDescent="0.2">
      <c r="BD54032" s="325"/>
      <c r="EL54032" s="325"/>
    </row>
    <row r="54033" spans="56:142" x14ac:dyDescent="0.2">
      <c r="BD54033" s="325"/>
      <c r="EL54033" s="325"/>
    </row>
    <row r="54034" spans="56:142" x14ac:dyDescent="0.2">
      <c r="BD54034" s="325"/>
      <c r="EL54034" s="325"/>
    </row>
    <row r="54035" spans="56:142" x14ac:dyDescent="0.2">
      <c r="BD54035" s="325"/>
      <c r="EL54035" s="325"/>
    </row>
    <row r="54036" spans="56:142" x14ac:dyDescent="0.2">
      <c r="BD54036" s="325"/>
      <c r="EL54036" s="325"/>
    </row>
    <row r="54037" spans="56:142" x14ac:dyDescent="0.2">
      <c r="BD54037" s="325"/>
      <c r="EL54037" s="325"/>
    </row>
    <row r="54038" spans="56:142" x14ac:dyDescent="0.2">
      <c r="BD54038" s="325"/>
      <c r="EL54038" s="325"/>
    </row>
    <row r="54039" spans="56:142" x14ac:dyDescent="0.2">
      <c r="BD54039" s="325"/>
      <c r="EL54039" s="325"/>
    </row>
    <row r="54040" spans="56:142" x14ac:dyDescent="0.2">
      <c r="BD54040" s="325"/>
      <c r="EL54040" s="325"/>
    </row>
    <row r="54041" spans="56:142" x14ac:dyDescent="0.2">
      <c r="BD54041" s="325"/>
      <c r="EL54041" s="325"/>
    </row>
    <row r="54042" spans="56:142" x14ac:dyDescent="0.2">
      <c r="BD54042" s="325"/>
      <c r="EL54042" s="325"/>
    </row>
    <row r="54043" spans="56:142" x14ac:dyDescent="0.2">
      <c r="BD54043" s="325"/>
      <c r="EL54043" s="325"/>
    </row>
    <row r="54044" spans="56:142" x14ac:dyDescent="0.2">
      <c r="BD54044" s="325"/>
      <c r="EL54044" s="325"/>
    </row>
    <row r="54045" spans="56:142" x14ac:dyDescent="0.2">
      <c r="BD54045" s="325"/>
      <c r="EL54045" s="325"/>
    </row>
    <row r="54046" spans="56:142" x14ac:dyDescent="0.2">
      <c r="BD54046" s="325"/>
      <c r="EL54046" s="325"/>
    </row>
    <row r="54047" spans="56:142" x14ac:dyDescent="0.2">
      <c r="BD54047" s="325"/>
      <c r="EL54047" s="325"/>
    </row>
    <row r="54048" spans="56:142" x14ac:dyDescent="0.2">
      <c r="BD54048" s="325"/>
      <c r="EL54048" s="325"/>
    </row>
    <row r="54049" spans="56:142" x14ac:dyDescent="0.2">
      <c r="BD54049" s="325"/>
      <c r="EL54049" s="325"/>
    </row>
    <row r="54050" spans="56:142" x14ac:dyDescent="0.2">
      <c r="BD54050" s="325"/>
      <c r="EL54050" s="325"/>
    </row>
    <row r="54051" spans="56:142" x14ac:dyDescent="0.2">
      <c r="BD54051" s="325"/>
      <c r="EL54051" s="325"/>
    </row>
    <row r="54052" spans="56:142" x14ac:dyDescent="0.2">
      <c r="BD54052" s="325"/>
      <c r="EL54052" s="325"/>
    </row>
    <row r="54053" spans="56:142" x14ac:dyDescent="0.2">
      <c r="BD54053" s="325"/>
      <c r="EL54053" s="325"/>
    </row>
    <row r="54054" spans="56:142" x14ac:dyDescent="0.2">
      <c r="BD54054" s="325"/>
      <c r="EL54054" s="325"/>
    </row>
    <row r="54055" spans="56:142" x14ac:dyDescent="0.2">
      <c r="BD54055" s="325"/>
      <c r="EL54055" s="325"/>
    </row>
    <row r="54056" spans="56:142" x14ac:dyDescent="0.2">
      <c r="BD54056" s="325"/>
      <c r="EL54056" s="325"/>
    </row>
    <row r="54057" spans="56:142" x14ac:dyDescent="0.2">
      <c r="BD54057" s="325"/>
      <c r="EL54057" s="325"/>
    </row>
    <row r="54058" spans="56:142" x14ac:dyDescent="0.2">
      <c r="BD54058" s="325"/>
      <c r="EL54058" s="325"/>
    </row>
    <row r="54059" spans="56:142" x14ac:dyDescent="0.2">
      <c r="BD54059" s="325"/>
      <c r="EL54059" s="325"/>
    </row>
    <row r="54060" spans="56:142" x14ac:dyDescent="0.2">
      <c r="BD54060" s="325"/>
      <c r="EL54060" s="325"/>
    </row>
    <row r="54061" spans="56:142" x14ac:dyDescent="0.2">
      <c r="BD54061" s="325"/>
      <c r="EL54061" s="325"/>
    </row>
    <row r="54062" spans="56:142" x14ac:dyDescent="0.2">
      <c r="BD54062" s="325"/>
      <c r="EL54062" s="325"/>
    </row>
    <row r="54063" spans="56:142" x14ac:dyDescent="0.2">
      <c r="BD54063" s="325"/>
      <c r="EL54063" s="325"/>
    </row>
    <row r="54064" spans="56:142" x14ac:dyDescent="0.2">
      <c r="BD54064" s="325"/>
      <c r="EL54064" s="325"/>
    </row>
    <row r="54065" spans="56:142" x14ac:dyDescent="0.2">
      <c r="BD54065" s="325"/>
      <c r="EL54065" s="325"/>
    </row>
    <row r="54066" spans="56:142" x14ac:dyDescent="0.2">
      <c r="BD54066" s="325"/>
      <c r="EL54066" s="325"/>
    </row>
    <row r="54067" spans="56:142" x14ac:dyDescent="0.2">
      <c r="BD54067" s="325"/>
      <c r="EL54067" s="325"/>
    </row>
    <row r="54068" spans="56:142" x14ac:dyDescent="0.2">
      <c r="BD54068" s="325"/>
      <c r="EL54068" s="325"/>
    </row>
    <row r="54069" spans="56:142" x14ac:dyDescent="0.2">
      <c r="BD54069" s="325"/>
      <c r="EL54069" s="325"/>
    </row>
    <row r="54070" spans="56:142" x14ac:dyDescent="0.2">
      <c r="BD54070" s="325"/>
      <c r="EL54070" s="325"/>
    </row>
    <row r="54071" spans="56:142" x14ac:dyDescent="0.2">
      <c r="BD54071" s="325"/>
      <c r="EL54071" s="325"/>
    </row>
    <row r="54072" spans="56:142" x14ac:dyDescent="0.2">
      <c r="BD54072" s="325"/>
      <c r="EL54072" s="325"/>
    </row>
    <row r="54073" spans="56:142" x14ac:dyDescent="0.2">
      <c r="BD54073" s="325"/>
      <c r="EL54073" s="325"/>
    </row>
    <row r="54074" spans="56:142" x14ac:dyDescent="0.2">
      <c r="BD54074" s="325"/>
      <c r="EL54074" s="325"/>
    </row>
    <row r="54075" spans="56:142" x14ac:dyDescent="0.2">
      <c r="BD54075" s="325"/>
      <c r="EL54075" s="325"/>
    </row>
    <row r="54076" spans="56:142" x14ac:dyDescent="0.2">
      <c r="BD54076" s="325"/>
      <c r="EL54076" s="325"/>
    </row>
    <row r="54077" spans="56:142" x14ac:dyDescent="0.2">
      <c r="BD54077" s="325"/>
      <c r="EL54077" s="325"/>
    </row>
    <row r="54078" spans="56:142" x14ac:dyDescent="0.2">
      <c r="BD54078" s="325"/>
      <c r="EL54078" s="325"/>
    </row>
    <row r="54079" spans="56:142" x14ac:dyDescent="0.2">
      <c r="BD54079" s="325"/>
      <c r="EL54079" s="325"/>
    </row>
    <row r="54080" spans="56:142" x14ac:dyDescent="0.2">
      <c r="BD54080" s="325"/>
      <c r="EL54080" s="325"/>
    </row>
    <row r="54081" spans="56:142" x14ac:dyDescent="0.2">
      <c r="BD54081" s="325"/>
      <c r="EL54081" s="325"/>
    </row>
    <row r="54082" spans="56:142" x14ac:dyDescent="0.2">
      <c r="BD54082" s="325"/>
      <c r="EL54082" s="325"/>
    </row>
    <row r="54083" spans="56:142" x14ac:dyDescent="0.2">
      <c r="BD54083" s="325"/>
      <c r="EL54083" s="325"/>
    </row>
    <row r="54084" spans="56:142" x14ac:dyDescent="0.2">
      <c r="BD54084" s="325"/>
      <c r="EL54084" s="325"/>
    </row>
    <row r="54085" spans="56:142" x14ac:dyDescent="0.2">
      <c r="BD54085" s="325"/>
      <c r="EL54085" s="325"/>
    </row>
    <row r="54086" spans="56:142" x14ac:dyDescent="0.2">
      <c r="BD54086" s="325"/>
      <c r="EL54086" s="325"/>
    </row>
    <row r="54087" spans="56:142" x14ac:dyDescent="0.2">
      <c r="BD54087" s="325"/>
      <c r="EL54087" s="325"/>
    </row>
    <row r="54088" spans="56:142" x14ac:dyDescent="0.2">
      <c r="BD54088" s="325"/>
      <c r="EL54088" s="325"/>
    </row>
    <row r="54089" spans="56:142" x14ac:dyDescent="0.2">
      <c r="BD54089" s="325"/>
      <c r="EL54089" s="325"/>
    </row>
    <row r="54090" spans="56:142" x14ac:dyDescent="0.2">
      <c r="BD54090" s="325"/>
      <c r="EL54090" s="325"/>
    </row>
    <row r="54091" spans="56:142" x14ac:dyDescent="0.2">
      <c r="BD54091" s="325"/>
      <c r="EL54091" s="325"/>
    </row>
    <row r="54092" spans="56:142" x14ac:dyDescent="0.2">
      <c r="BD54092" s="325"/>
      <c r="EL54092" s="325"/>
    </row>
    <row r="54093" spans="56:142" x14ac:dyDescent="0.2">
      <c r="BD54093" s="325"/>
      <c r="EL54093" s="325"/>
    </row>
    <row r="54094" spans="56:142" x14ac:dyDescent="0.2">
      <c r="BD54094" s="325"/>
      <c r="EL54094" s="325"/>
    </row>
    <row r="54095" spans="56:142" x14ac:dyDescent="0.2">
      <c r="BD54095" s="325"/>
      <c r="EL54095" s="325"/>
    </row>
    <row r="54096" spans="56:142" x14ac:dyDescent="0.2">
      <c r="BD54096" s="325"/>
      <c r="EL54096" s="325"/>
    </row>
    <row r="54097" spans="56:142" x14ac:dyDescent="0.2">
      <c r="BD54097" s="325"/>
      <c r="EL54097" s="325"/>
    </row>
    <row r="54098" spans="56:142" x14ac:dyDescent="0.2">
      <c r="BD54098" s="325"/>
      <c r="EL54098" s="325"/>
    </row>
    <row r="54099" spans="56:142" x14ac:dyDescent="0.2">
      <c r="BD54099" s="325"/>
      <c r="EL54099" s="325"/>
    </row>
    <row r="54100" spans="56:142" x14ac:dyDescent="0.2">
      <c r="BD54100" s="325"/>
      <c r="EL54100" s="325"/>
    </row>
    <row r="54101" spans="56:142" x14ac:dyDescent="0.2">
      <c r="BD54101" s="325"/>
      <c r="EL54101" s="325"/>
    </row>
    <row r="54102" spans="56:142" x14ac:dyDescent="0.2">
      <c r="BD54102" s="325"/>
      <c r="EL54102" s="325"/>
    </row>
    <row r="54103" spans="56:142" x14ac:dyDescent="0.2">
      <c r="BD54103" s="325"/>
      <c r="EL54103" s="325"/>
    </row>
    <row r="54104" spans="56:142" x14ac:dyDescent="0.2">
      <c r="BD54104" s="325"/>
      <c r="EL54104" s="325"/>
    </row>
    <row r="54105" spans="56:142" x14ac:dyDescent="0.2">
      <c r="BD54105" s="325"/>
      <c r="EL54105" s="325"/>
    </row>
    <row r="54106" spans="56:142" x14ac:dyDescent="0.2">
      <c r="BD54106" s="325"/>
      <c r="EL54106" s="325"/>
    </row>
    <row r="54107" spans="56:142" x14ac:dyDescent="0.2">
      <c r="BD54107" s="325"/>
      <c r="EL54107" s="325"/>
    </row>
    <row r="54108" spans="56:142" x14ac:dyDescent="0.2">
      <c r="BD54108" s="325"/>
      <c r="EL54108" s="325"/>
    </row>
    <row r="54109" spans="56:142" x14ac:dyDescent="0.2">
      <c r="BD54109" s="325"/>
      <c r="EL54109" s="325"/>
    </row>
    <row r="54110" spans="56:142" x14ac:dyDescent="0.2">
      <c r="BD54110" s="325"/>
      <c r="EL54110" s="325"/>
    </row>
    <row r="54111" spans="56:142" x14ac:dyDescent="0.2">
      <c r="BD54111" s="325"/>
      <c r="EL54111" s="325"/>
    </row>
    <row r="54112" spans="56:142" x14ac:dyDescent="0.2">
      <c r="BD54112" s="325"/>
      <c r="EL54112" s="325"/>
    </row>
    <row r="54113" spans="56:142" x14ac:dyDescent="0.2">
      <c r="BD54113" s="325"/>
      <c r="EL54113" s="325"/>
    </row>
    <row r="54114" spans="56:142" x14ac:dyDescent="0.2">
      <c r="BD54114" s="325"/>
      <c r="EL54114" s="325"/>
    </row>
    <row r="54115" spans="56:142" x14ac:dyDescent="0.2">
      <c r="BD54115" s="325"/>
      <c r="EL54115" s="325"/>
    </row>
    <row r="54116" spans="56:142" x14ac:dyDescent="0.2">
      <c r="BD54116" s="325"/>
      <c r="EL54116" s="325"/>
    </row>
    <row r="54117" spans="56:142" x14ac:dyDescent="0.2">
      <c r="BD54117" s="325"/>
      <c r="EL54117" s="325"/>
    </row>
    <row r="54118" spans="56:142" x14ac:dyDescent="0.2">
      <c r="BD54118" s="325"/>
      <c r="EL54118" s="325"/>
    </row>
    <row r="54119" spans="56:142" x14ac:dyDescent="0.2">
      <c r="BD54119" s="325"/>
      <c r="EL54119" s="325"/>
    </row>
    <row r="54120" spans="56:142" x14ac:dyDescent="0.2">
      <c r="BD54120" s="325"/>
      <c r="EL54120" s="325"/>
    </row>
    <row r="54121" spans="56:142" x14ac:dyDescent="0.2">
      <c r="BD54121" s="325"/>
      <c r="EL54121" s="325"/>
    </row>
    <row r="54122" spans="56:142" x14ac:dyDescent="0.2">
      <c r="BD54122" s="325"/>
      <c r="EL54122" s="325"/>
    </row>
    <row r="54123" spans="56:142" x14ac:dyDescent="0.2">
      <c r="BD54123" s="325"/>
      <c r="EL54123" s="325"/>
    </row>
    <row r="54124" spans="56:142" x14ac:dyDescent="0.2">
      <c r="BD54124" s="325"/>
      <c r="EL54124" s="325"/>
    </row>
    <row r="54125" spans="56:142" x14ac:dyDescent="0.2">
      <c r="BD54125" s="325"/>
      <c r="EL54125" s="325"/>
    </row>
    <row r="54126" spans="56:142" x14ac:dyDescent="0.2">
      <c r="BD54126" s="325"/>
      <c r="EL54126" s="325"/>
    </row>
    <row r="54127" spans="56:142" x14ac:dyDescent="0.2">
      <c r="BD54127" s="325"/>
      <c r="EL54127" s="325"/>
    </row>
    <row r="54128" spans="56:142" x14ac:dyDescent="0.2">
      <c r="BD54128" s="325"/>
      <c r="EL54128" s="325"/>
    </row>
    <row r="54129" spans="56:142" x14ac:dyDescent="0.2">
      <c r="BD54129" s="325"/>
      <c r="EL54129" s="325"/>
    </row>
    <row r="54130" spans="56:142" x14ac:dyDescent="0.2">
      <c r="BD54130" s="325"/>
      <c r="EL54130" s="325"/>
    </row>
    <row r="54131" spans="56:142" x14ac:dyDescent="0.2">
      <c r="BD54131" s="325"/>
      <c r="EL54131" s="325"/>
    </row>
    <row r="54132" spans="56:142" x14ac:dyDescent="0.2">
      <c r="BD54132" s="325"/>
      <c r="EL54132" s="325"/>
    </row>
    <row r="54133" spans="56:142" x14ac:dyDescent="0.2">
      <c r="BD54133" s="325"/>
      <c r="EL54133" s="325"/>
    </row>
    <row r="54134" spans="56:142" x14ac:dyDescent="0.2">
      <c r="BD54134" s="325"/>
      <c r="EL54134" s="325"/>
    </row>
    <row r="54135" spans="56:142" x14ac:dyDescent="0.2">
      <c r="BD54135" s="325"/>
      <c r="EL54135" s="325"/>
    </row>
    <row r="54136" spans="56:142" x14ac:dyDescent="0.2">
      <c r="BD54136" s="325"/>
      <c r="EL54136" s="325"/>
    </row>
    <row r="54137" spans="56:142" x14ac:dyDescent="0.2">
      <c r="BD54137" s="325"/>
      <c r="EL54137" s="325"/>
    </row>
    <row r="54138" spans="56:142" x14ac:dyDescent="0.2">
      <c r="BD54138" s="325"/>
      <c r="EL54138" s="325"/>
    </row>
    <row r="54139" spans="56:142" x14ac:dyDescent="0.2">
      <c r="BD54139" s="325"/>
      <c r="EL54139" s="325"/>
    </row>
    <row r="54140" spans="56:142" x14ac:dyDescent="0.2">
      <c r="BD54140" s="325"/>
      <c r="EL54140" s="325"/>
    </row>
    <row r="54141" spans="56:142" x14ac:dyDescent="0.2">
      <c r="BD54141" s="325"/>
      <c r="EL54141" s="325"/>
    </row>
    <row r="54142" spans="56:142" x14ac:dyDescent="0.2">
      <c r="BD54142" s="325"/>
      <c r="EL54142" s="325"/>
    </row>
    <row r="54143" spans="56:142" x14ac:dyDescent="0.2">
      <c r="BD54143" s="325"/>
      <c r="EL54143" s="325"/>
    </row>
    <row r="54144" spans="56:142" x14ac:dyDescent="0.2">
      <c r="BD54144" s="325"/>
      <c r="EL54144" s="325"/>
    </row>
    <row r="54145" spans="56:142" x14ac:dyDescent="0.2">
      <c r="BD54145" s="325"/>
      <c r="EL54145" s="325"/>
    </row>
    <row r="54146" spans="56:142" x14ac:dyDescent="0.2">
      <c r="BD54146" s="325"/>
      <c r="EL54146" s="325"/>
    </row>
    <row r="54147" spans="56:142" x14ac:dyDescent="0.2">
      <c r="BD54147" s="325"/>
      <c r="EL54147" s="325"/>
    </row>
    <row r="54148" spans="56:142" x14ac:dyDescent="0.2">
      <c r="BD54148" s="325"/>
      <c r="EL54148" s="325"/>
    </row>
    <row r="54149" spans="56:142" x14ac:dyDescent="0.2">
      <c r="BD54149" s="325"/>
      <c r="EL54149" s="325"/>
    </row>
    <row r="54150" spans="56:142" x14ac:dyDescent="0.2">
      <c r="BD54150" s="325"/>
      <c r="EL54150" s="325"/>
    </row>
    <row r="54151" spans="56:142" x14ac:dyDescent="0.2">
      <c r="BD54151" s="325"/>
      <c r="EL54151" s="325"/>
    </row>
    <row r="54152" spans="56:142" x14ac:dyDescent="0.2">
      <c r="BD54152" s="325"/>
      <c r="EL54152" s="325"/>
    </row>
    <row r="54153" spans="56:142" x14ac:dyDescent="0.2">
      <c r="BD54153" s="325"/>
      <c r="EL54153" s="325"/>
    </row>
    <row r="54154" spans="56:142" x14ac:dyDescent="0.2">
      <c r="BD54154" s="325"/>
      <c r="EL54154" s="325"/>
    </row>
    <row r="54155" spans="56:142" x14ac:dyDescent="0.2">
      <c r="BD54155" s="325"/>
      <c r="EL54155" s="325"/>
    </row>
    <row r="54156" spans="56:142" x14ac:dyDescent="0.2">
      <c r="BD54156" s="325"/>
      <c r="EL54156" s="325"/>
    </row>
    <row r="54157" spans="56:142" x14ac:dyDescent="0.2">
      <c r="BD54157" s="325"/>
      <c r="EL54157" s="325"/>
    </row>
    <row r="54158" spans="56:142" x14ac:dyDescent="0.2">
      <c r="BD54158" s="325"/>
      <c r="EL54158" s="325"/>
    </row>
    <row r="54159" spans="56:142" x14ac:dyDescent="0.2">
      <c r="BD54159" s="325"/>
      <c r="EL54159" s="325"/>
    </row>
    <row r="54160" spans="56:142" x14ac:dyDescent="0.2">
      <c r="BD54160" s="325"/>
      <c r="EL54160" s="325"/>
    </row>
    <row r="54161" spans="56:142" x14ac:dyDescent="0.2">
      <c r="BD54161" s="325"/>
      <c r="EL54161" s="325"/>
    </row>
    <row r="54162" spans="56:142" x14ac:dyDescent="0.2">
      <c r="BD54162" s="325"/>
      <c r="EL54162" s="325"/>
    </row>
    <row r="54163" spans="56:142" x14ac:dyDescent="0.2">
      <c r="BD54163" s="325"/>
      <c r="EL54163" s="325"/>
    </row>
    <row r="54164" spans="56:142" x14ac:dyDescent="0.2">
      <c r="BD54164" s="325"/>
      <c r="EL54164" s="325"/>
    </row>
    <row r="54165" spans="56:142" x14ac:dyDescent="0.2">
      <c r="BD54165" s="325"/>
      <c r="EL54165" s="325"/>
    </row>
    <row r="54166" spans="56:142" x14ac:dyDescent="0.2">
      <c r="BD54166" s="325"/>
      <c r="EL54166" s="325"/>
    </row>
    <row r="54167" spans="56:142" x14ac:dyDescent="0.2">
      <c r="BD54167" s="325"/>
      <c r="EL54167" s="325"/>
    </row>
    <row r="54168" spans="56:142" x14ac:dyDescent="0.2">
      <c r="BD54168" s="325"/>
      <c r="EL54168" s="325"/>
    </row>
    <row r="54169" spans="56:142" x14ac:dyDescent="0.2">
      <c r="BD54169" s="325"/>
      <c r="EL54169" s="325"/>
    </row>
    <row r="54170" spans="56:142" x14ac:dyDescent="0.2">
      <c r="BD54170" s="325"/>
      <c r="EL54170" s="325"/>
    </row>
    <row r="54171" spans="56:142" x14ac:dyDescent="0.2">
      <c r="BD54171" s="325"/>
      <c r="EL54171" s="325"/>
    </row>
    <row r="54172" spans="56:142" x14ac:dyDescent="0.2">
      <c r="BD54172" s="325"/>
      <c r="EL54172" s="325"/>
    </row>
    <row r="54173" spans="56:142" x14ac:dyDescent="0.2">
      <c r="BD54173" s="325"/>
      <c r="EL54173" s="325"/>
    </row>
    <row r="54174" spans="56:142" x14ac:dyDescent="0.2">
      <c r="BD54174" s="325"/>
      <c r="EL54174" s="325"/>
    </row>
    <row r="54175" spans="56:142" x14ac:dyDescent="0.2">
      <c r="BD54175" s="325"/>
      <c r="EL54175" s="325"/>
    </row>
    <row r="54176" spans="56:142" x14ac:dyDescent="0.2">
      <c r="BD54176" s="325"/>
      <c r="EL54176" s="325"/>
    </row>
    <row r="54177" spans="56:142" x14ac:dyDescent="0.2">
      <c r="BD54177" s="325"/>
      <c r="EL54177" s="325"/>
    </row>
    <row r="54178" spans="56:142" x14ac:dyDescent="0.2">
      <c r="BD54178" s="325"/>
      <c r="EL54178" s="325"/>
    </row>
    <row r="54179" spans="56:142" x14ac:dyDescent="0.2">
      <c r="BD54179" s="325"/>
      <c r="EL54179" s="325"/>
    </row>
    <row r="54180" spans="56:142" x14ac:dyDescent="0.2">
      <c r="BD54180" s="325"/>
      <c r="EL54180" s="325"/>
    </row>
    <row r="54181" spans="56:142" x14ac:dyDescent="0.2">
      <c r="BD54181" s="325"/>
      <c r="EL54181" s="325"/>
    </row>
    <row r="54182" spans="56:142" x14ac:dyDescent="0.2">
      <c r="BD54182" s="325"/>
      <c r="EL54182" s="325"/>
    </row>
    <row r="54183" spans="56:142" x14ac:dyDescent="0.2">
      <c r="BD54183" s="325"/>
      <c r="EL54183" s="325"/>
    </row>
    <row r="54184" spans="56:142" x14ac:dyDescent="0.2">
      <c r="BD54184" s="325"/>
      <c r="EL54184" s="325"/>
    </row>
    <row r="54185" spans="56:142" x14ac:dyDescent="0.2">
      <c r="BD54185" s="325"/>
      <c r="EL54185" s="325"/>
    </row>
    <row r="54186" spans="56:142" x14ac:dyDescent="0.2">
      <c r="BD54186" s="325"/>
      <c r="EL54186" s="325"/>
    </row>
    <row r="54187" spans="56:142" x14ac:dyDescent="0.2">
      <c r="BD54187" s="325"/>
      <c r="EL54187" s="325"/>
    </row>
    <row r="54188" spans="56:142" x14ac:dyDescent="0.2">
      <c r="BD54188" s="325"/>
      <c r="EL54188" s="325"/>
    </row>
    <row r="54189" spans="56:142" x14ac:dyDescent="0.2">
      <c r="BD54189" s="325"/>
      <c r="EL54189" s="325"/>
    </row>
    <row r="54190" spans="56:142" x14ac:dyDescent="0.2">
      <c r="BD54190" s="325"/>
      <c r="EL54190" s="325"/>
    </row>
    <row r="54191" spans="56:142" x14ac:dyDescent="0.2">
      <c r="BD54191" s="325"/>
      <c r="EL54191" s="325"/>
    </row>
    <row r="54192" spans="56:142" x14ac:dyDescent="0.2">
      <c r="BD54192" s="325"/>
      <c r="EL54192" s="325"/>
    </row>
    <row r="54193" spans="56:142" x14ac:dyDescent="0.2">
      <c r="BD54193" s="325"/>
      <c r="EL54193" s="325"/>
    </row>
    <row r="54194" spans="56:142" x14ac:dyDescent="0.2">
      <c r="BD54194" s="325"/>
      <c r="EL54194" s="325"/>
    </row>
    <row r="54195" spans="56:142" x14ac:dyDescent="0.2">
      <c r="BD54195" s="325"/>
      <c r="EL54195" s="325"/>
    </row>
    <row r="54196" spans="56:142" x14ac:dyDescent="0.2">
      <c r="BD54196" s="325"/>
      <c r="EL54196" s="325"/>
    </row>
    <row r="54197" spans="56:142" x14ac:dyDescent="0.2">
      <c r="BD54197" s="325"/>
      <c r="EL54197" s="325"/>
    </row>
    <row r="54198" spans="56:142" x14ac:dyDescent="0.2">
      <c r="BD54198" s="325"/>
      <c r="EL54198" s="325"/>
    </row>
    <row r="54199" spans="56:142" x14ac:dyDescent="0.2">
      <c r="BD54199" s="325"/>
      <c r="EL54199" s="325"/>
    </row>
    <row r="54200" spans="56:142" x14ac:dyDescent="0.2">
      <c r="BD54200" s="325"/>
      <c r="EL54200" s="325"/>
    </row>
    <row r="54201" spans="56:142" x14ac:dyDescent="0.2">
      <c r="BD54201" s="325"/>
      <c r="EL54201" s="325"/>
    </row>
    <row r="54202" spans="56:142" x14ac:dyDescent="0.2">
      <c r="BD54202" s="325"/>
      <c r="EL54202" s="325"/>
    </row>
    <row r="54203" spans="56:142" x14ac:dyDescent="0.2">
      <c r="BD54203" s="325"/>
      <c r="EL54203" s="325"/>
    </row>
    <row r="54204" spans="56:142" x14ac:dyDescent="0.2">
      <c r="BD54204" s="325"/>
      <c r="EL54204" s="325"/>
    </row>
    <row r="54205" spans="56:142" x14ac:dyDescent="0.2">
      <c r="BD54205" s="325"/>
      <c r="EL54205" s="325"/>
    </row>
    <row r="54206" spans="56:142" x14ac:dyDescent="0.2">
      <c r="BD54206" s="325"/>
      <c r="EL54206" s="325"/>
    </row>
    <row r="54207" spans="56:142" x14ac:dyDescent="0.2">
      <c r="BD54207" s="325"/>
      <c r="EL54207" s="325"/>
    </row>
    <row r="54208" spans="56:142" x14ac:dyDescent="0.2">
      <c r="BD54208" s="325"/>
      <c r="EL54208" s="325"/>
    </row>
    <row r="54209" spans="56:142" x14ac:dyDescent="0.2">
      <c r="BD54209" s="325"/>
      <c r="EL54209" s="325"/>
    </row>
    <row r="54210" spans="56:142" x14ac:dyDescent="0.2">
      <c r="BD54210" s="325"/>
      <c r="EL54210" s="325"/>
    </row>
    <row r="54211" spans="56:142" x14ac:dyDescent="0.2">
      <c r="BD54211" s="325"/>
      <c r="EL54211" s="325"/>
    </row>
    <row r="54212" spans="56:142" x14ac:dyDescent="0.2">
      <c r="BD54212" s="325"/>
      <c r="EL54212" s="325"/>
    </row>
    <row r="54213" spans="56:142" x14ac:dyDescent="0.2">
      <c r="BD54213" s="325"/>
      <c r="EL54213" s="325"/>
    </row>
    <row r="54214" spans="56:142" x14ac:dyDescent="0.2">
      <c r="BD54214" s="325"/>
      <c r="EL54214" s="325"/>
    </row>
    <row r="54215" spans="56:142" x14ac:dyDescent="0.2">
      <c r="BD54215" s="325"/>
      <c r="EL54215" s="325"/>
    </row>
    <row r="54216" spans="56:142" x14ac:dyDescent="0.2">
      <c r="BD54216" s="325"/>
      <c r="EL54216" s="325"/>
    </row>
    <row r="54217" spans="56:142" x14ac:dyDescent="0.2">
      <c r="BD54217" s="325"/>
      <c r="EL54217" s="325"/>
    </row>
    <row r="54218" spans="56:142" x14ac:dyDescent="0.2">
      <c r="BD54218" s="325"/>
      <c r="EL54218" s="325"/>
    </row>
    <row r="54219" spans="56:142" x14ac:dyDescent="0.2">
      <c r="BD54219" s="325"/>
      <c r="EL54219" s="325"/>
    </row>
    <row r="54220" spans="56:142" x14ac:dyDescent="0.2">
      <c r="BD54220" s="325"/>
      <c r="EL54220" s="325"/>
    </row>
    <row r="54221" spans="56:142" x14ac:dyDescent="0.2">
      <c r="BD54221" s="325"/>
      <c r="EL54221" s="325"/>
    </row>
    <row r="54222" spans="56:142" x14ac:dyDescent="0.2">
      <c r="BD54222" s="325"/>
      <c r="EL54222" s="325"/>
    </row>
    <row r="54223" spans="56:142" x14ac:dyDescent="0.2">
      <c r="BD54223" s="325"/>
      <c r="EL54223" s="325"/>
    </row>
    <row r="54224" spans="56:142" x14ac:dyDescent="0.2">
      <c r="BD54224" s="325"/>
      <c r="EL54224" s="325"/>
    </row>
    <row r="54225" spans="56:142" x14ac:dyDescent="0.2">
      <c r="BD54225" s="325"/>
      <c r="EL54225" s="325"/>
    </row>
    <row r="54226" spans="56:142" x14ac:dyDescent="0.2">
      <c r="BD54226" s="325"/>
      <c r="EL54226" s="325"/>
    </row>
    <row r="54227" spans="56:142" x14ac:dyDescent="0.2">
      <c r="BD54227" s="325"/>
      <c r="EL54227" s="325"/>
    </row>
    <row r="54228" spans="56:142" x14ac:dyDescent="0.2">
      <c r="BD54228" s="325"/>
      <c r="EL54228" s="325"/>
    </row>
    <row r="54229" spans="56:142" x14ac:dyDescent="0.2">
      <c r="BD54229" s="325"/>
      <c r="EL54229" s="325"/>
    </row>
    <row r="54230" spans="56:142" x14ac:dyDescent="0.2">
      <c r="BD54230" s="325"/>
      <c r="EL54230" s="325"/>
    </row>
    <row r="54231" spans="56:142" x14ac:dyDescent="0.2">
      <c r="BD54231" s="325"/>
      <c r="EL54231" s="325"/>
    </row>
    <row r="54232" spans="56:142" x14ac:dyDescent="0.2">
      <c r="BD54232" s="325"/>
      <c r="EL54232" s="325"/>
    </row>
    <row r="54233" spans="56:142" x14ac:dyDescent="0.2">
      <c r="BD54233" s="325"/>
      <c r="EL54233" s="325"/>
    </row>
    <row r="54234" spans="56:142" x14ac:dyDescent="0.2">
      <c r="BD54234" s="325"/>
      <c r="EL54234" s="325"/>
    </row>
    <row r="54235" spans="56:142" x14ac:dyDescent="0.2">
      <c r="BD54235" s="325"/>
      <c r="EL54235" s="325"/>
    </row>
    <row r="54236" spans="56:142" x14ac:dyDescent="0.2">
      <c r="BD54236" s="325"/>
      <c r="EL54236" s="325"/>
    </row>
    <row r="54237" spans="56:142" x14ac:dyDescent="0.2">
      <c r="BD54237" s="325"/>
      <c r="EL54237" s="325"/>
    </row>
    <row r="54238" spans="56:142" x14ac:dyDescent="0.2">
      <c r="BD54238" s="325"/>
      <c r="EL54238" s="325"/>
    </row>
    <row r="54239" spans="56:142" x14ac:dyDescent="0.2">
      <c r="BD54239" s="325"/>
      <c r="EL54239" s="325"/>
    </row>
    <row r="54240" spans="56:142" x14ac:dyDescent="0.2">
      <c r="BD54240" s="325"/>
      <c r="EL54240" s="325"/>
    </row>
    <row r="54241" spans="56:142" x14ac:dyDescent="0.2">
      <c r="BD54241" s="325"/>
      <c r="EL54241" s="325"/>
    </row>
    <row r="54242" spans="56:142" x14ac:dyDescent="0.2">
      <c r="BD54242" s="325"/>
      <c r="EL54242" s="325"/>
    </row>
    <row r="54243" spans="56:142" x14ac:dyDescent="0.2">
      <c r="BD54243" s="325"/>
      <c r="EL54243" s="325"/>
    </row>
    <row r="54244" spans="56:142" x14ac:dyDescent="0.2">
      <c r="BD54244" s="325"/>
      <c r="EL54244" s="325"/>
    </row>
    <row r="54245" spans="56:142" x14ac:dyDescent="0.2">
      <c r="BD54245" s="325"/>
      <c r="EL54245" s="325"/>
    </row>
    <row r="54246" spans="56:142" x14ac:dyDescent="0.2">
      <c r="BD54246" s="325"/>
      <c r="EL54246" s="325"/>
    </row>
    <row r="54247" spans="56:142" x14ac:dyDescent="0.2">
      <c r="BD54247" s="325"/>
      <c r="EL54247" s="325"/>
    </row>
    <row r="54248" spans="56:142" x14ac:dyDescent="0.2">
      <c r="BD54248" s="325"/>
      <c r="EL54248" s="325"/>
    </row>
    <row r="54249" spans="56:142" x14ac:dyDescent="0.2">
      <c r="BD54249" s="325"/>
      <c r="EL54249" s="325"/>
    </row>
    <row r="54250" spans="56:142" x14ac:dyDescent="0.2">
      <c r="BD54250" s="325"/>
      <c r="EL54250" s="325"/>
    </row>
    <row r="54251" spans="56:142" x14ac:dyDescent="0.2">
      <c r="BD54251" s="325"/>
      <c r="EL54251" s="325"/>
    </row>
    <row r="54252" spans="56:142" x14ac:dyDescent="0.2">
      <c r="BD54252" s="325"/>
      <c r="EL54252" s="325"/>
    </row>
    <row r="54253" spans="56:142" x14ac:dyDescent="0.2">
      <c r="BD54253" s="325"/>
      <c r="EL54253" s="325"/>
    </row>
    <row r="54254" spans="56:142" x14ac:dyDescent="0.2">
      <c r="BD54254" s="325"/>
      <c r="EL54254" s="325"/>
    </row>
    <row r="54255" spans="56:142" x14ac:dyDescent="0.2">
      <c r="BD54255" s="325"/>
      <c r="EL54255" s="325"/>
    </row>
    <row r="54256" spans="56:142" x14ac:dyDescent="0.2">
      <c r="BD54256" s="325"/>
      <c r="EL54256" s="325"/>
    </row>
    <row r="54257" spans="56:142" x14ac:dyDescent="0.2">
      <c r="BD54257" s="325"/>
      <c r="EL54257" s="325"/>
    </row>
    <row r="54258" spans="56:142" x14ac:dyDescent="0.2">
      <c r="BD54258" s="325"/>
      <c r="EL54258" s="325"/>
    </row>
    <row r="54259" spans="56:142" x14ac:dyDescent="0.2">
      <c r="BD54259" s="325"/>
      <c r="EL54259" s="325"/>
    </row>
    <row r="54260" spans="56:142" x14ac:dyDescent="0.2">
      <c r="BD54260" s="325"/>
      <c r="EL54260" s="325"/>
    </row>
    <row r="54261" spans="56:142" x14ac:dyDescent="0.2">
      <c r="BD54261" s="325"/>
      <c r="EL54261" s="325"/>
    </row>
    <row r="54262" spans="56:142" x14ac:dyDescent="0.2">
      <c r="BD54262" s="325"/>
      <c r="EL54262" s="325"/>
    </row>
    <row r="54263" spans="56:142" x14ac:dyDescent="0.2">
      <c r="BD54263" s="325"/>
      <c r="EL54263" s="325"/>
    </row>
    <row r="54264" spans="56:142" x14ac:dyDescent="0.2">
      <c r="BD54264" s="325"/>
      <c r="EL54264" s="325"/>
    </row>
    <row r="54265" spans="56:142" x14ac:dyDescent="0.2">
      <c r="BD54265" s="325"/>
      <c r="EL54265" s="325"/>
    </row>
    <row r="54266" spans="56:142" x14ac:dyDescent="0.2">
      <c r="BD54266" s="325"/>
      <c r="EL54266" s="325"/>
    </row>
    <row r="54267" spans="56:142" x14ac:dyDescent="0.2">
      <c r="BD54267" s="325"/>
      <c r="EL54267" s="325"/>
    </row>
    <row r="54268" spans="56:142" x14ac:dyDescent="0.2">
      <c r="BD54268" s="325"/>
      <c r="EL54268" s="325"/>
    </row>
    <row r="54269" spans="56:142" x14ac:dyDescent="0.2">
      <c r="BD54269" s="325"/>
      <c r="EL54269" s="325"/>
    </row>
    <row r="54270" spans="56:142" x14ac:dyDescent="0.2">
      <c r="BD54270" s="325"/>
      <c r="EL54270" s="325"/>
    </row>
    <row r="54271" spans="56:142" x14ac:dyDescent="0.2">
      <c r="BD54271" s="325"/>
      <c r="EL54271" s="325"/>
    </row>
    <row r="54272" spans="56:142" x14ac:dyDescent="0.2">
      <c r="BD54272" s="325"/>
      <c r="EL54272" s="325"/>
    </row>
    <row r="54273" spans="56:142" x14ac:dyDescent="0.2">
      <c r="BD54273" s="325"/>
      <c r="EL54273" s="325"/>
    </row>
    <row r="54274" spans="56:142" x14ac:dyDescent="0.2">
      <c r="BD54274" s="325"/>
      <c r="EL54274" s="325"/>
    </row>
    <row r="54275" spans="56:142" x14ac:dyDescent="0.2">
      <c r="BD54275" s="325"/>
      <c r="EL54275" s="325"/>
    </row>
    <row r="54276" spans="56:142" x14ac:dyDescent="0.2">
      <c r="BD54276" s="325"/>
      <c r="EL54276" s="325"/>
    </row>
    <row r="54277" spans="56:142" x14ac:dyDescent="0.2">
      <c r="BD54277" s="325"/>
      <c r="EL54277" s="325"/>
    </row>
    <row r="54278" spans="56:142" x14ac:dyDescent="0.2">
      <c r="BD54278" s="325"/>
      <c r="EL54278" s="325"/>
    </row>
    <row r="54279" spans="56:142" x14ac:dyDescent="0.2">
      <c r="BD54279" s="325"/>
      <c r="EL54279" s="325"/>
    </row>
    <row r="54280" spans="56:142" x14ac:dyDescent="0.2">
      <c r="BD54280" s="325"/>
      <c r="EL54280" s="325"/>
    </row>
    <row r="54281" spans="56:142" x14ac:dyDescent="0.2">
      <c r="BD54281" s="325"/>
      <c r="EL54281" s="325"/>
    </row>
    <row r="54282" spans="56:142" x14ac:dyDescent="0.2">
      <c r="BD54282" s="325"/>
      <c r="EL54282" s="325"/>
    </row>
    <row r="54283" spans="56:142" x14ac:dyDescent="0.2">
      <c r="BD54283" s="325"/>
      <c r="EL54283" s="325"/>
    </row>
    <row r="54284" spans="56:142" x14ac:dyDescent="0.2">
      <c r="BD54284" s="325"/>
      <c r="EL54284" s="325"/>
    </row>
    <row r="54285" spans="56:142" x14ac:dyDescent="0.2">
      <c r="BD54285" s="325"/>
      <c r="EL54285" s="325"/>
    </row>
    <row r="54286" spans="56:142" x14ac:dyDescent="0.2">
      <c r="BD54286" s="325"/>
      <c r="EL54286" s="325"/>
    </row>
    <row r="54287" spans="56:142" x14ac:dyDescent="0.2">
      <c r="BD54287" s="325"/>
      <c r="EL54287" s="325"/>
    </row>
    <row r="54288" spans="56:142" x14ac:dyDescent="0.2">
      <c r="BD54288" s="325"/>
      <c r="EL54288" s="325"/>
    </row>
    <row r="54289" spans="56:142" x14ac:dyDescent="0.2">
      <c r="BD54289" s="325"/>
      <c r="EL54289" s="325"/>
    </row>
    <row r="54290" spans="56:142" x14ac:dyDescent="0.2">
      <c r="BD54290" s="325"/>
      <c r="EL54290" s="325"/>
    </row>
    <row r="54291" spans="56:142" x14ac:dyDescent="0.2">
      <c r="BD54291" s="325"/>
      <c r="EL54291" s="325"/>
    </row>
    <row r="54292" spans="56:142" x14ac:dyDescent="0.2">
      <c r="BD54292" s="325"/>
      <c r="EL54292" s="325"/>
    </row>
    <row r="54293" spans="56:142" x14ac:dyDescent="0.2">
      <c r="BD54293" s="325"/>
      <c r="EL54293" s="325"/>
    </row>
    <row r="54294" spans="56:142" x14ac:dyDescent="0.2">
      <c r="BD54294" s="325"/>
      <c r="EL54294" s="325"/>
    </row>
    <row r="54295" spans="56:142" x14ac:dyDescent="0.2">
      <c r="BD54295" s="325"/>
      <c r="EL54295" s="325"/>
    </row>
    <row r="54296" spans="56:142" x14ac:dyDescent="0.2">
      <c r="BD54296" s="325"/>
      <c r="EL54296" s="325"/>
    </row>
    <row r="54297" spans="56:142" x14ac:dyDescent="0.2">
      <c r="BD54297" s="325"/>
      <c r="EL54297" s="325"/>
    </row>
    <row r="54298" spans="56:142" x14ac:dyDescent="0.2">
      <c r="BD54298" s="325"/>
      <c r="EL54298" s="325"/>
    </row>
    <row r="54299" spans="56:142" x14ac:dyDescent="0.2">
      <c r="BD54299" s="325"/>
      <c r="EL54299" s="325"/>
    </row>
    <row r="54300" spans="56:142" x14ac:dyDescent="0.2">
      <c r="BD54300" s="325"/>
      <c r="EL54300" s="325"/>
    </row>
    <row r="54301" spans="56:142" x14ac:dyDescent="0.2">
      <c r="BD54301" s="325"/>
      <c r="EL54301" s="325"/>
    </row>
    <row r="54302" spans="56:142" x14ac:dyDescent="0.2">
      <c r="BD54302" s="325"/>
      <c r="EL54302" s="325"/>
    </row>
    <row r="54303" spans="56:142" x14ac:dyDescent="0.2">
      <c r="BD54303" s="325"/>
      <c r="EL54303" s="325"/>
    </row>
    <row r="54304" spans="56:142" x14ac:dyDescent="0.2">
      <c r="BD54304" s="325"/>
      <c r="EL54304" s="325"/>
    </row>
    <row r="54305" spans="56:142" x14ac:dyDescent="0.2">
      <c r="BD54305" s="325"/>
      <c r="EL54305" s="325"/>
    </row>
    <row r="54306" spans="56:142" x14ac:dyDescent="0.2">
      <c r="BD54306" s="325"/>
      <c r="EL54306" s="325"/>
    </row>
    <row r="54307" spans="56:142" x14ac:dyDescent="0.2">
      <c r="BD54307" s="325"/>
      <c r="EL54307" s="325"/>
    </row>
    <row r="54308" spans="56:142" x14ac:dyDescent="0.2">
      <c r="BD54308" s="325"/>
      <c r="EL54308" s="325"/>
    </row>
    <row r="54309" spans="56:142" x14ac:dyDescent="0.2">
      <c r="BD54309" s="325"/>
      <c r="EL54309" s="325"/>
    </row>
    <row r="54310" spans="56:142" x14ac:dyDescent="0.2">
      <c r="BD54310" s="325"/>
      <c r="EL54310" s="325"/>
    </row>
    <row r="54311" spans="56:142" x14ac:dyDescent="0.2">
      <c r="BD54311" s="325"/>
      <c r="EL54311" s="325"/>
    </row>
    <row r="54312" spans="56:142" x14ac:dyDescent="0.2">
      <c r="BD54312" s="325"/>
      <c r="EL54312" s="325"/>
    </row>
    <row r="54313" spans="56:142" x14ac:dyDescent="0.2">
      <c r="BD54313" s="325"/>
      <c r="EL54313" s="325"/>
    </row>
    <row r="54314" spans="56:142" x14ac:dyDescent="0.2">
      <c r="BD54314" s="325"/>
      <c r="EL54314" s="325"/>
    </row>
    <row r="54315" spans="56:142" x14ac:dyDescent="0.2">
      <c r="BD54315" s="325"/>
      <c r="EL54315" s="325"/>
    </row>
    <row r="54316" spans="56:142" x14ac:dyDescent="0.2">
      <c r="BD54316" s="325"/>
      <c r="EL54316" s="325"/>
    </row>
    <row r="54317" spans="56:142" x14ac:dyDescent="0.2">
      <c r="BD54317" s="325"/>
      <c r="EL54317" s="325"/>
    </row>
    <row r="54318" spans="56:142" x14ac:dyDescent="0.2">
      <c r="BD54318" s="325"/>
      <c r="EL54318" s="325"/>
    </row>
    <row r="54319" spans="56:142" x14ac:dyDescent="0.2">
      <c r="BD54319" s="325"/>
      <c r="EL54319" s="325"/>
    </row>
    <row r="54320" spans="56:142" x14ac:dyDescent="0.2">
      <c r="BD54320" s="325"/>
      <c r="EL54320" s="325"/>
    </row>
    <row r="54321" spans="56:142" x14ac:dyDescent="0.2">
      <c r="BD54321" s="325"/>
      <c r="EL54321" s="325"/>
    </row>
    <row r="54322" spans="56:142" x14ac:dyDescent="0.2">
      <c r="BD54322" s="325"/>
      <c r="EL54322" s="325"/>
    </row>
    <row r="54323" spans="56:142" x14ac:dyDescent="0.2">
      <c r="BD54323" s="325"/>
      <c r="EL54323" s="325"/>
    </row>
    <row r="54324" spans="56:142" x14ac:dyDescent="0.2">
      <c r="BD54324" s="325"/>
      <c r="EL54324" s="325"/>
    </row>
    <row r="54325" spans="56:142" x14ac:dyDescent="0.2">
      <c r="BD54325" s="325"/>
      <c r="EL54325" s="325"/>
    </row>
    <row r="54326" spans="56:142" x14ac:dyDescent="0.2">
      <c r="BD54326" s="325"/>
      <c r="EL54326" s="325"/>
    </row>
    <row r="54327" spans="56:142" x14ac:dyDescent="0.2">
      <c r="BD54327" s="325"/>
      <c r="EL54327" s="325"/>
    </row>
    <row r="54328" spans="56:142" x14ac:dyDescent="0.2">
      <c r="BD54328" s="325"/>
      <c r="EL54328" s="325"/>
    </row>
    <row r="54329" spans="56:142" x14ac:dyDescent="0.2">
      <c r="BD54329" s="325"/>
      <c r="EL54329" s="325"/>
    </row>
    <row r="54330" spans="56:142" x14ac:dyDescent="0.2">
      <c r="BD54330" s="325"/>
      <c r="EL54330" s="325"/>
    </row>
    <row r="54331" spans="56:142" x14ac:dyDescent="0.2">
      <c r="BD54331" s="325"/>
      <c r="EL54331" s="325"/>
    </row>
    <row r="54332" spans="56:142" x14ac:dyDescent="0.2">
      <c r="BD54332" s="325"/>
      <c r="EL54332" s="325"/>
    </row>
    <row r="54333" spans="56:142" x14ac:dyDescent="0.2">
      <c r="BD54333" s="325"/>
      <c r="EL54333" s="325"/>
    </row>
    <row r="54334" spans="56:142" x14ac:dyDescent="0.2">
      <c r="BD54334" s="325"/>
      <c r="EL54334" s="325"/>
    </row>
    <row r="54335" spans="56:142" x14ac:dyDescent="0.2">
      <c r="BD54335" s="325"/>
      <c r="EL54335" s="325"/>
    </row>
    <row r="54336" spans="56:142" x14ac:dyDescent="0.2">
      <c r="BD54336" s="325"/>
      <c r="EL54336" s="325"/>
    </row>
    <row r="54337" spans="56:142" x14ac:dyDescent="0.2">
      <c r="BD54337" s="325"/>
      <c r="EL54337" s="325"/>
    </row>
    <row r="54338" spans="56:142" x14ac:dyDescent="0.2">
      <c r="BD54338" s="325"/>
      <c r="EL54338" s="325"/>
    </row>
    <row r="54339" spans="56:142" x14ac:dyDescent="0.2">
      <c r="BD54339" s="325"/>
      <c r="EL54339" s="325"/>
    </row>
    <row r="54340" spans="56:142" x14ac:dyDescent="0.2">
      <c r="BD54340" s="325"/>
      <c r="EL54340" s="325"/>
    </row>
    <row r="54341" spans="56:142" x14ac:dyDescent="0.2">
      <c r="BD54341" s="325"/>
      <c r="EL54341" s="325"/>
    </row>
    <row r="54342" spans="56:142" x14ac:dyDescent="0.2">
      <c r="BD54342" s="325"/>
      <c r="EL54342" s="325"/>
    </row>
    <row r="54343" spans="56:142" x14ac:dyDescent="0.2">
      <c r="BD54343" s="325"/>
      <c r="EL54343" s="325"/>
    </row>
    <row r="54344" spans="56:142" x14ac:dyDescent="0.2">
      <c r="BD54344" s="325"/>
      <c r="EL54344" s="325"/>
    </row>
    <row r="54345" spans="56:142" x14ac:dyDescent="0.2">
      <c r="BD54345" s="325"/>
      <c r="EL54345" s="325"/>
    </row>
    <row r="54346" spans="56:142" x14ac:dyDescent="0.2">
      <c r="BD54346" s="325"/>
      <c r="EL54346" s="325"/>
    </row>
    <row r="54347" spans="56:142" x14ac:dyDescent="0.2">
      <c r="BD54347" s="325"/>
      <c r="EL54347" s="325"/>
    </row>
    <row r="54348" spans="56:142" x14ac:dyDescent="0.2">
      <c r="BD54348" s="325"/>
      <c r="EL54348" s="325"/>
    </row>
    <row r="54349" spans="56:142" x14ac:dyDescent="0.2">
      <c r="BD54349" s="325"/>
      <c r="EL54349" s="325"/>
    </row>
    <row r="54350" spans="56:142" x14ac:dyDescent="0.2">
      <c r="BD54350" s="325"/>
      <c r="EL54350" s="325"/>
    </row>
    <row r="54351" spans="56:142" x14ac:dyDescent="0.2">
      <c r="BD54351" s="325"/>
      <c r="EL54351" s="325"/>
    </row>
    <row r="54352" spans="56:142" x14ac:dyDescent="0.2">
      <c r="BD54352" s="325"/>
      <c r="EL54352" s="325"/>
    </row>
    <row r="54353" spans="56:142" x14ac:dyDescent="0.2">
      <c r="BD54353" s="325"/>
      <c r="EL54353" s="325"/>
    </row>
    <row r="54354" spans="56:142" x14ac:dyDescent="0.2">
      <c r="BD54354" s="325"/>
      <c r="EL54354" s="325"/>
    </row>
    <row r="54355" spans="56:142" x14ac:dyDescent="0.2">
      <c r="BD54355" s="325"/>
      <c r="EL54355" s="325"/>
    </row>
    <row r="54356" spans="56:142" x14ac:dyDescent="0.2">
      <c r="BD54356" s="325"/>
      <c r="EL54356" s="325"/>
    </row>
    <row r="54357" spans="56:142" x14ac:dyDescent="0.2">
      <c r="BD54357" s="325"/>
      <c r="EL54357" s="325"/>
    </row>
    <row r="54358" spans="56:142" x14ac:dyDescent="0.2">
      <c r="BD54358" s="325"/>
      <c r="EL54358" s="325"/>
    </row>
    <row r="54359" spans="56:142" x14ac:dyDescent="0.2">
      <c r="BD54359" s="325"/>
      <c r="EL54359" s="325"/>
    </row>
    <row r="54360" spans="56:142" x14ac:dyDescent="0.2">
      <c r="BD54360" s="325"/>
      <c r="EL54360" s="325"/>
    </row>
    <row r="54361" spans="56:142" x14ac:dyDescent="0.2">
      <c r="BD54361" s="325"/>
      <c r="EL54361" s="325"/>
    </row>
    <row r="54362" spans="56:142" x14ac:dyDescent="0.2">
      <c r="BD54362" s="325"/>
      <c r="EL54362" s="325"/>
    </row>
    <row r="54363" spans="56:142" x14ac:dyDescent="0.2">
      <c r="BD54363" s="325"/>
      <c r="EL54363" s="325"/>
    </row>
    <row r="54364" spans="56:142" x14ac:dyDescent="0.2">
      <c r="BD54364" s="325"/>
      <c r="EL54364" s="325"/>
    </row>
    <row r="54365" spans="56:142" x14ac:dyDescent="0.2">
      <c r="BD54365" s="325"/>
      <c r="EL54365" s="325"/>
    </row>
    <row r="54366" spans="56:142" x14ac:dyDescent="0.2">
      <c r="BD54366" s="325"/>
      <c r="EL54366" s="325"/>
    </row>
    <row r="54367" spans="56:142" x14ac:dyDescent="0.2">
      <c r="BD54367" s="325"/>
      <c r="EL54367" s="325"/>
    </row>
    <row r="54368" spans="56:142" x14ac:dyDescent="0.2">
      <c r="BD54368" s="325"/>
      <c r="EL54368" s="325"/>
    </row>
    <row r="54369" spans="56:142" x14ac:dyDescent="0.2">
      <c r="BD54369" s="325"/>
      <c r="EL54369" s="325"/>
    </row>
    <row r="54370" spans="56:142" x14ac:dyDescent="0.2">
      <c r="BD54370" s="325"/>
      <c r="EL54370" s="325"/>
    </row>
    <row r="54371" spans="56:142" x14ac:dyDescent="0.2">
      <c r="BD54371" s="325"/>
      <c r="EL54371" s="325"/>
    </row>
    <row r="54372" spans="56:142" x14ac:dyDescent="0.2">
      <c r="BD54372" s="325"/>
      <c r="EL54372" s="325"/>
    </row>
    <row r="54373" spans="56:142" x14ac:dyDescent="0.2">
      <c r="BD54373" s="325"/>
      <c r="EL54373" s="325"/>
    </row>
    <row r="54374" spans="56:142" x14ac:dyDescent="0.2">
      <c r="BD54374" s="325"/>
      <c r="EL54374" s="325"/>
    </row>
    <row r="54375" spans="56:142" x14ac:dyDescent="0.2">
      <c r="BD54375" s="325"/>
      <c r="EL54375" s="325"/>
    </row>
    <row r="54376" spans="56:142" x14ac:dyDescent="0.2">
      <c r="BD54376" s="325"/>
      <c r="EL54376" s="325"/>
    </row>
    <row r="54377" spans="56:142" x14ac:dyDescent="0.2">
      <c r="BD54377" s="325"/>
      <c r="EL54377" s="325"/>
    </row>
    <row r="54378" spans="56:142" x14ac:dyDescent="0.2">
      <c r="BD54378" s="325"/>
      <c r="EL54378" s="325"/>
    </row>
    <row r="54379" spans="56:142" x14ac:dyDescent="0.2">
      <c r="BD54379" s="325"/>
      <c r="EL54379" s="325"/>
    </row>
    <row r="54380" spans="56:142" x14ac:dyDescent="0.2">
      <c r="BD54380" s="325"/>
      <c r="EL54380" s="325"/>
    </row>
    <row r="54381" spans="56:142" x14ac:dyDescent="0.2">
      <c r="BD54381" s="325"/>
      <c r="EL54381" s="325"/>
    </row>
    <row r="54382" spans="56:142" x14ac:dyDescent="0.2">
      <c r="BD54382" s="325"/>
      <c r="EL54382" s="325"/>
    </row>
    <row r="54383" spans="56:142" x14ac:dyDescent="0.2">
      <c r="BD54383" s="325"/>
      <c r="EL54383" s="325"/>
    </row>
    <row r="54384" spans="56:142" x14ac:dyDescent="0.2">
      <c r="BD54384" s="325"/>
      <c r="EL54384" s="325"/>
    </row>
    <row r="54385" spans="56:142" x14ac:dyDescent="0.2">
      <c r="BD54385" s="325"/>
      <c r="EL54385" s="325"/>
    </row>
    <row r="54386" spans="56:142" x14ac:dyDescent="0.2">
      <c r="BD54386" s="325"/>
      <c r="EL54386" s="325"/>
    </row>
    <row r="54387" spans="56:142" x14ac:dyDescent="0.2">
      <c r="BD54387" s="325"/>
      <c r="EL54387" s="325"/>
    </row>
    <row r="54388" spans="56:142" x14ac:dyDescent="0.2">
      <c r="BD54388" s="325"/>
      <c r="EL54388" s="325"/>
    </row>
    <row r="54389" spans="56:142" x14ac:dyDescent="0.2">
      <c r="BD54389" s="325"/>
      <c r="EL54389" s="325"/>
    </row>
    <row r="54390" spans="56:142" x14ac:dyDescent="0.2">
      <c r="BD54390" s="325"/>
      <c r="EL54390" s="325"/>
    </row>
    <row r="54391" spans="56:142" x14ac:dyDescent="0.2">
      <c r="BD54391" s="325"/>
      <c r="EL54391" s="325"/>
    </row>
    <row r="54392" spans="56:142" x14ac:dyDescent="0.2">
      <c r="BD54392" s="325"/>
      <c r="EL54392" s="325"/>
    </row>
    <row r="54393" spans="56:142" x14ac:dyDescent="0.2">
      <c r="BD54393" s="325"/>
      <c r="EL54393" s="325"/>
    </row>
    <row r="54394" spans="56:142" x14ac:dyDescent="0.2">
      <c r="BD54394" s="325"/>
      <c r="EL54394" s="325"/>
    </row>
    <row r="54395" spans="56:142" x14ac:dyDescent="0.2">
      <c r="BD54395" s="325"/>
      <c r="EL54395" s="325"/>
    </row>
    <row r="54396" spans="56:142" x14ac:dyDescent="0.2">
      <c r="BD54396" s="325"/>
      <c r="EL54396" s="325"/>
    </row>
    <row r="54397" spans="56:142" x14ac:dyDescent="0.2">
      <c r="BD54397" s="325"/>
      <c r="EL54397" s="325"/>
    </row>
    <row r="54398" spans="56:142" x14ac:dyDescent="0.2">
      <c r="BD54398" s="325"/>
      <c r="EL54398" s="325"/>
    </row>
    <row r="54399" spans="56:142" x14ac:dyDescent="0.2">
      <c r="BD54399" s="325"/>
      <c r="EL54399" s="325"/>
    </row>
    <row r="54400" spans="56:142" x14ac:dyDescent="0.2">
      <c r="BD54400" s="325"/>
      <c r="EL54400" s="325"/>
    </row>
    <row r="54401" spans="56:142" x14ac:dyDescent="0.2">
      <c r="BD54401" s="325"/>
      <c r="EL54401" s="325"/>
    </row>
    <row r="54402" spans="56:142" x14ac:dyDescent="0.2">
      <c r="BD54402" s="325"/>
      <c r="EL54402" s="325"/>
    </row>
    <row r="54403" spans="56:142" x14ac:dyDescent="0.2">
      <c r="BD54403" s="325"/>
      <c r="EL54403" s="325"/>
    </row>
    <row r="54404" spans="56:142" x14ac:dyDescent="0.2">
      <c r="BD54404" s="325"/>
      <c r="EL54404" s="325"/>
    </row>
    <row r="54405" spans="56:142" x14ac:dyDescent="0.2">
      <c r="BD54405" s="325"/>
      <c r="EL54405" s="325"/>
    </row>
    <row r="54406" spans="56:142" x14ac:dyDescent="0.2">
      <c r="BD54406" s="325"/>
      <c r="EL54406" s="325"/>
    </row>
    <row r="54407" spans="56:142" x14ac:dyDescent="0.2">
      <c r="BD54407" s="325"/>
      <c r="EL54407" s="325"/>
    </row>
    <row r="54408" spans="56:142" x14ac:dyDescent="0.2">
      <c r="BD54408" s="325"/>
      <c r="EL54408" s="325"/>
    </row>
    <row r="54409" spans="56:142" x14ac:dyDescent="0.2">
      <c r="BD54409" s="325"/>
      <c r="EL54409" s="325"/>
    </row>
    <row r="54410" spans="56:142" x14ac:dyDescent="0.2">
      <c r="BD54410" s="325"/>
      <c r="EL54410" s="325"/>
    </row>
    <row r="54411" spans="56:142" x14ac:dyDescent="0.2">
      <c r="BD54411" s="325"/>
      <c r="EL54411" s="325"/>
    </row>
    <row r="54412" spans="56:142" x14ac:dyDescent="0.2">
      <c r="BD54412" s="325"/>
      <c r="EL54412" s="325"/>
    </row>
    <row r="54413" spans="56:142" x14ac:dyDescent="0.2">
      <c r="BD54413" s="325"/>
      <c r="EL54413" s="325"/>
    </row>
    <row r="54414" spans="56:142" x14ac:dyDescent="0.2">
      <c r="BD54414" s="325"/>
      <c r="EL54414" s="325"/>
    </row>
    <row r="54415" spans="56:142" x14ac:dyDescent="0.2">
      <c r="BD54415" s="325"/>
      <c r="EL54415" s="325"/>
    </row>
    <row r="54416" spans="56:142" x14ac:dyDescent="0.2">
      <c r="BD54416" s="325"/>
      <c r="EL54416" s="325"/>
    </row>
    <row r="54417" spans="56:142" x14ac:dyDescent="0.2">
      <c r="BD54417" s="325"/>
      <c r="EL54417" s="325"/>
    </row>
    <row r="54418" spans="56:142" x14ac:dyDescent="0.2">
      <c r="BD54418" s="325"/>
      <c r="EL54418" s="325"/>
    </row>
    <row r="54419" spans="56:142" x14ac:dyDescent="0.2">
      <c r="BD54419" s="325"/>
      <c r="EL54419" s="325"/>
    </row>
    <row r="54420" spans="56:142" x14ac:dyDescent="0.2">
      <c r="BD54420" s="325"/>
      <c r="EL54420" s="325"/>
    </row>
    <row r="54421" spans="56:142" x14ac:dyDescent="0.2">
      <c r="BD54421" s="325"/>
      <c r="EL54421" s="325"/>
    </row>
    <row r="54422" spans="56:142" x14ac:dyDescent="0.2">
      <c r="BD54422" s="325"/>
      <c r="EL54422" s="325"/>
    </row>
    <row r="54423" spans="56:142" x14ac:dyDescent="0.2">
      <c r="BD54423" s="325"/>
      <c r="EL54423" s="325"/>
    </row>
    <row r="54424" spans="56:142" x14ac:dyDescent="0.2">
      <c r="BD54424" s="325"/>
      <c r="EL54424" s="325"/>
    </row>
    <row r="54425" spans="56:142" x14ac:dyDescent="0.2">
      <c r="BD54425" s="325"/>
      <c r="EL54425" s="325"/>
    </row>
    <row r="54426" spans="56:142" x14ac:dyDescent="0.2">
      <c r="BD54426" s="325"/>
      <c r="EL54426" s="325"/>
    </row>
    <row r="54427" spans="56:142" x14ac:dyDescent="0.2">
      <c r="BD54427" s="325"/>
      <c r="EL54427" s="325"/>
    </row>
    <row r="54428" spans="56:142" x14ac:dyDescent="0.2">
      <c r="BD54428" s="325"/>
      <c r="EL54428" s="325"/>
    </row>
    <row r="54429" spans="56:142" x14ac:dyDescent="0.2">
      <c r="BD54429" s="325"/>
      <c r="EL54429" s="325"/>
    </row>
    <row r="54430" spans="56:142" x14ac:dyDescent="0.2">
      <c r="BD54430" s="325"/>
      <c r="EL54430" s="325"/>
    </row>
    <row r="54431" spans="56:142" x14ac:dyDescent="0.2">
      <c r="BD54431" s="325"/>
      <c r="EL54431" s="325"/>
    </row>
    <row r="54432" spans="56:142" x14ac:dyDescent="0.2">
      <c r="BD54432" s="325"/>
      <c r="EL54432" s="325"/>
    </row>
    <row r="54433" spans="56:142" x14ac:dyDescent="0.2">
      <c r="BD54433" s="325"/>
      <c r="EL54433" s="325"/>
    </row>
    <row r="54434" spans="56:142" x14ac:dyDescent="0.2">
      <c r="BD54434" s="325"/>
      <c r="EL54434" s="325"/>
    </row>
    <row r="54435" spans="56:142" x14ac:dyDescent="0.2">
      <c r="BD54435" s="325"/>
      <c r="EL54435" s="325"/>
    </row>
    <row r="54436" spans="56:142" x14ac:dyDescent="0.2">
      <c r="BD54436" s="325"/>
      <c r="EL54436" s="325"/>
    </row>
    <row r="54437" spans="56:142" x14ac:dyDescent="0.2">
      <c r="BD54437" s="325"/>
      <c r="EL54437" s="325"/>
    </row>
    <row r="54438" spans="56:142" x14ac:dyDescent="0.2">
      <c r="BD54438" s="325"/>
      <c r="EL54438" s="325"/>
    </row>
    <row r="54439" spans="56:142" x14ac:dyDescent="0.2">
      <c r="BD54439" s="325"/>
      <c r="EL54439" s="325"/>
    </row>
    <row r="54440" spans="56:142" x14ac:dyDescent="0.2">
      <c r="BD54440" s="325"/>
      <c r="EL54440" s="325"/>
    </row>
    <row r="54441" spans="56:142" x14ac:dyDescent="0.2">
      <c r="BD54441" s="325"/>
      <c r="EL54441" s="325"/>
    </row>
    <row r="54442" spans="56:142" x14ac:dyDescent="0.2">
      <c r="BD54442" s="325"/>
      <c r="EL54442" s="325"/>
    </row>
    <row r="54443" spans="56:142" x14ac:dyDescent="0.2">
      <c r="BD54443" s="325"/>
      <c r="EL54443" s="325"/>
    </row>
    <row r="54444" spans="56:142" x14ac:dyDescent="0.2">
      <c r="BD54444" s="325"/>
      <c r="EL54444" s="325"/>
    </row>
    <row r="54445" spans="56:142" x14ac:dyDescent="0.2">
      <c r="BD54445" s="325"/>
      <c r="EL54445" s="325"/>
    </row>
    <row r="54446" spans="56:142" x14ac:dyDescent="0.2">
      <c r="BD54446" s="325"/>
      <c r="EL54446" s="325"/>
    </row>
    <row r="54447" spans="56:142" x14ac:dyDescent="0.2">
      <c r="BD54447" s="325"/>
      <c r="EL54447" s="325"/>
    </row>
    <row r="54448" spans="56:142" x14ac:dyDescent="0.2">
      <c r="BD54448" s="325"/>
      <c r="EL54448" s="325"/>
    </row>
    <row r="54449" spans="56:142" x14ac:dyDescent="0.2">
      <c r="BD54449" s="325"/>
      <c r="EL54449" s="325"/>
    </row>
    <row r="54450" spans="56:142" x14ac:dyDescent="0.2">
      <c r="BD54450" s="325"/>
      <c r="EL54450" s="325"/>
    </row>
    <row r="54451" spans="56:142" x14ac:dyDescent="0.2">
      <c r="BD54451" s="325"/>
      <c r="EL54451" s="325"/>
    </row>
    <row r="54452" spans="56:142" x14ac:dyDescent="0.2">
      <c r="BD54452" s="325"/>
      <c r="EL54452" s="325"/>
    </row>
    <row r="54453" spans="56:142" x14ac:dyDescent="0.2">
      <c r="BD54453" s="325"/>
      <c r="EL54453" s="325"/>
    </row>
    <row r="54454" spans="56:142" x14ac:dyDescent="0.2">
      <c r="BD54454" s="325"/>
      <c r="EL54454" s="325"/>
    </row>
    <row r="54455" spans="56:142" x14ac:dyDescent="0.2">
      <c r="BD54455" s="325"/>
      <c r="EL54455" s="325"/>
    </row>
    <row r="54456" spans="56:142" x14ac:dyDescent="0.2">
      <c r="BD54456" s="325"/>
      <c r="EL54456" s="325"/>
    </row>
    <row r="54457" spans="56:142" x14ac:dyDescent="0.2">
      <c r="BD54457" s="325"/>
      <c r="EL54457" s="325"/>
    </row>
    <row r="54458" spans="56:142" x14ac:dyDescent="0.2">
      <c r="BD54458" s="325"/>
      <c r="EL54458" s="325"/>
    </row>
    <row r="54459" spans="56:142" x14ac:dyDescent="0.2">
      <c r="BD54459" s="325"/>
      <c r="EL54459" s="325"/>
    </row>
    <row r="54460" spans="56:142" x14ac:dyDescent="0.2">
      <c r="BD54460" s="325"/>
      <c r="EL54460" s="325"/>
    </row>
    <row r="54461" spans="56:142" x14ac:dyDescent="0.2">
      <c r="BD54461" s="325"/>
      <c r="EL54461" s="325"/>
    </row>
    <row r="54462" spans="56:142" x14ac:dyDescent="0.2">
      <c r="BD54462" s="325"/>
      <c r="EL54462" s="325"/>
    </row>
    <row r="54463" spans="56:142" x14ac:dyDescent="0.2">
      <c r="BD54463" s="325"/>
      <c r="EL54463" s="325"/>
    </row>
    <row r="54464" spans="56:142" x14ac:dyDescent="0.2">
      <c r="BD54464" s="325"/>
      <c r="EL54464" s="325"/>
    </row>
    <row r="54465" spans="56:142" x14ac:dyDescent="0.2">
      <c r="BD54465" s="325"/>
      <c r="EL54465" s="325"/>
    </row>
    <row r="54466" spans="56:142" x14ac:dyDescent="0.2">
      <c r="BD54466" s="325"/>
      <c r="EL54466" s="325"/>
    </row>
    <row r="54467" spans="56:142" x14ac:dyDescent="0.2">
      <c r="BD54467" s="325"/>
      <c r="EL54467" s="325"/>
    </row>
    <row r="54468" spans="56:142" x14ac:dyDescent="0.2">
      <c r="BD54468" s="325"/>
      <c r="EL54468" s="325"/>
    </row>
    <row r="54469" spans="56:142" x14ac:dyDescent="0.2">
      <c r="BD54469" s="325"/>
      <c r="EL54469" s="325"/>
    </row>
    <row r="54470" spans="56:142" x14ac:dyDescent="0.2">
      <c r="BD54470" s="325"/>
      <c r="EL54470" s="325"/>
    </row>
    <row r="54471" spans="56:142" x14ac:dyDescent="0.2">
      <c r="BD54471" s="325"/>
      <c r="EL54471" s="325"/>
    </row>
    <row r="54472" spans="56:142" x14ac:dyDescent="0.2">
      <c r="BD54472" s="325"/>
      <c r="EL54472" s="325"/>
    </row>
    <row r="54473" spans="56:142" x14ac:dyDescent="0.2">
      <c r="BD54473" s="325"/>
      <c r="EL54473" s="325"/>
    </row>
    <row r="54474" spans="56:142" x14ac:dyDescent="0.2">
      <c r="BD54474" s="325"/>
      <c r="EL54474" s="325"/>
    </row>
    <row r="54475" spans="56:142" x14ac:dyDescent="0.2">
      <c r="BD54475" s="325"/>
      <c r="EL54475" s="325"/>
    </row>
    <row r="54476" spans="56:142" x14ac:dyDescent="0.2">
      <c r="BD54476" s="325"/>
      <c r="EL54476" s="325"/>
    </row>
    <row r="54477" spans="56:142" x14ac:dyDescent="0.2">
      <c r="BD54477" s="325"/>
      <c r="EL54477" s="325"/>
    </row>
    <row r="54478" spans="56:142" x14ac:dyDescent="0.2">
      <c r="BD54478" s="325"/>
      <c r="EL54478" s="325"/>
    </row>
    <row r="54479" spans="56:142" x14ac:dyDescent="0.2">
      <c r="BD54479" s="325"/>
      <c r="EL54479" s="325"/>
    </row>
    <row r="54480" spans="56:142" x14ac:dyDescent="0.2">
      <c r="BD54480" s="325"/>
      <c r="EL54480" s="325"/>
    </row>
    <row r="54481" spans="56:142" x14ac:dyDescent="0.2">
      <c r="BD54481" s="325"/>
      <c r="EL54481" s="325"/>
    </row>
    <row r="54482" spans="56:142" x14ac:dyDescent="0.2">
      <c r="BD54482" s="325"/>
      <c r="EL54482" s="325"/>
    </row>
    <row r="54483" spans="56:142" x14ac:dyDescent="0.2">
      <c r="BD54483" s="325"/>
      <c r="EL54483" s="325"/>
    </row>
    <row r="54484" spans="56:142" x14ac:dyDescent="0.2">
      <c r="BD54484" s="325"/>
      <c r="EL54484" s="325"/>
    </row>
    <row r="54485" spans="56:142" x14ac:dyDescent="0.2">
      <c r="BD54485" s="325"/>
      <c r="EL54485" s="325"/>
    </row>
    <row r="54486" spans="56:142" x14ac:dyDescent="0.2">
      <c r="BD54486" s="325"/>
      <c r="EL54486" s="325"/>
    </row>
    <row r="54487" spans="56:142" x14ac:dyDescent="0.2">
      <c r="BD54487" s="325"/>
      <c r="EL54487" s="325"/>
    </row>
    <row r="54488" spans="56:142" x14ac:dyDescent="0.2">
      <c r="BD54488" s="325"/>
      <c r="EL54488" s="325"/>
    </row>
    <row r="54489" spans="56:142" x14ac:dyDescent="0.2">
      <c r="BD54489" s="325"/>
      <c r="EL54489" s="325"/>
    </row>
    <row r="54490" spans="56:142" x14ac:dyDescent="0.2">
      <c r="BD54490" s="325"/>
      <c r="EL54490" s="325"/>
    </row>
    <row r="54491" spans="56:142" x14ac:dyDescent="0.2">
      <c r="BD54491" s="325"/>
      <c r="EL54491" s="325"/>
    </row>
    <row r="54492" spans="56:142" x14ac:dyDescent="0.2">
      <c r="BD54492" s="325"/>
      <c r="EL54492" s="325"/>
    </row>
    <row r="54493" spans="56:142" x14ac:dyDescent="0.2">
      <c r="BD54493" s="325"/>
      <c r="EL54493" s="325"/>
    </row>
    <row r="54494" spans="56:142" x14ac:dyDescent="0.2">
      <c r="BD54494" s="325"/>
      <c r="EL54494" s="325"/>
    </row>
    <row r="54495" spans="56:142" x14ac:dyDescent="0.2">
      <c r="BD54495" s="325"/>
      <c r="EL54495" s="325"/>
    </row>
    <row r="54496" spans="56:142" x14ac:dyDescent="0.2">
      <c r="BD54496" s="325"/>
      <c r="EL54496" s="325"/>
    </row>
    <row r="54497" spans="56:142" x14ac:dyDescent="0.2">
      <c r="BD54497" s="325"/>
      <c r="EL54497" s="325"/>
    </row>
    <row r="54498" spans="56:142" x14ac:dyDescent="0.2">
      <c r="BD54498" s="325"/>
      <c r="EL54498" s="325"/>
    </row>
    <row r="54499" spans="56:142" x14ac:dyDescent="0.2">
      <c r="BD54499" s="325"/>
      <c r="EL54499" s="325"/>
    </row>
    <row r="54500" spans="56:142" x14ac:dyDescent="0.2">
      <c r="BD54500" s="325"/>
      <c r="EL54500" s="325"/>
    </row>
    <row r="54501" spans="56:142" x14ac:dyDescent="0.2">
      <c r="BD54501" s="325"/>
      <c r="EL54501" s="325"/>
    </row>
    <row r="54502" spans="56:142" x14ac:dyDescent="0.2">
      <c r="BD54502" s="325"/>
      <c r="EL54502" s="325"/>
    </row>
    <row r="54503" spans="56:142" x14ac:dyDescent="0.2">
      <c r="BD54503" s="325"/>
      <c r="EL54503" s="325"/>
    </row>
    <row r="54504" spans="56:142" x14ac:dyDescent="0.2">
      <c r="BD54504" s="325"/>
      <c r="EL54504" s="325"/>
    </row>
    <row r="54505" spans="56:142" x14ac:dyDescent="0.2">
      <c r="BD54505" s="325"/>
      <c r="EL54505" s="325"/>
    </row>
    <row r="54506" spans="56:142" x14ac:dyDescent="0.2">
      <c r="BD54506" s="325"/>
      <c r="EL54506" s="325"/>
    </row>
    <row r="54507" spans="56:142" x14ac:dyDescent="0.2">
      <c r="BD54507" s="325"/>
      <c r="EL54507" s="325"/>
    </row>
    <row r="54508" spans="56:142" x14ac:dyDescent="0.2">
      <c r="BD54508" s="325"/>
      <c r="EL54508" s="325"/>
    </row>
    <row r="54509" spans="56:142" x14ac:dyDescent="0.2">
      <c r="BD54509" s="325"/>
      <c r="EL54509" s="325"/>
    </row>
    <row r="54510" spans="56:142" x14ac:dyDescent="0.2">
      <c r="BD54510" s="325"/>
      <c r="EL54510" s="325"/>
    </row>
    <row r="54511" spans="56:142" x14ac:dyDescent="0.2">
      <c r="BD54511" s="325"/>
      <c r="EL54511" s="325"/>
    </row>
    <row r="54512" spans="56:142" x14ac:dyDescent="0.2">
      <c r="BD54512" s="325"/>
      <c r="EL54512" s="325"/>
    </row>
    <row r="54513" spans="56:142" x14ac:dyDescent="0.2">
      <c r="BD54513" s="325"/>
      <c r="EL54513" s="325"/>
    </row>
    <row r="54514" spans="56:142" x14ac:dyDescent="0.2">
      <c r="BD54514" s="325"/>
      <c r="EL54514" s="325"/>
    </row>
    <row r="54515" spans="56:142" x14ac:dyDescent="0.2">
      <c r="BD54515" s="325"/>
      <c r="EL54515" s="325"/>
    </row>
    <row r="54516" spans="56:142" x14ac:dyDescent="0.2">
      <c r="BD54516" s="325"/>
      <c r="EL54516" s="325"/>
    </row>
    <row r="54517" spans="56:142" x14ac:dyDescent="0.2">
      <c r="BD54517" s="325"/>
      <c r="EL54517" s="325"/>
    </row>
    <row r="54518" spans="56:142" x14ac:dyDescent="0.2">
      <c r="BD54518" s="325"/>
      <c r="EL54518" s="325"/>
    </row>
    <row r="54519" spans="56:142" x14ac:dyDescent="0.2">
      <c r="BD54519" s="325"/>
      <c r="EL54519" s="325"/>
    </row>
    <row r="54520" spans="56:142" x14ac:dyDescent="0.2">
      <c r="BD54520" s="325"/>
      <c r="EL54520" s="325"/>
    </row>
    <row r="54521" spans="56:142" x14ac:dyDescent="0.2">
      <c r="BD54521" s="325"/>
      <c r="EL54521" s="325"/>
    </row>
    <row r="54522" spans="56:142" x14ac:dyDescent="0.2">
      <c r="BD54522" s="325"/>
      <c r="EL54522" s="325"/>
    </row>
    <row r="54523" spans="56:142" x14ac:dyDescent="0.2">
      <c r="BD54523" s="325"/>
      <c r="EL54523" s="325"/>
    </row>
    <row r="54524" spans="56:142" x14ac:dyDescent="0.2">
      <c r="BD54524" s="325"/>
      <c r="EL54524" s="325"/>
    </row>
    <row r="54525" spans="56:142" x14ac:dyDescent="0.2">
      <c r="BD54525" s="325"/>
      <c r="EL54525" s="325"/>
    </row>
    <row r="54526" spans="56:142" x14ac:dyDescent="0.2">
      <c r="BD54526" s="325"/>
      <c r="EL54526" s="325"/>
    </row>
    <row r="54527" spans="56:142" x14ac:dyDescent="0.2">
      <c r="BD54527" s="325"/>
      <c r="EL54527" s="325"/>
    </row>
    <row r="54528" spans="56:142" x14ac:dyDescent="0.2">
      <c r="BD54528" s="325"/>
      <c r="EL54528" s="325"/>
    </row>
    <row r="54529" spans="56:142" x14ac:dyDescent="0.2">
      <c r="BD54529" s="325"/>
      <c r="EL54529" s="325"/>
    </row>
    <row r="54530" spans="56:142" x14ac:dyDescent="0.2">
      <c r="BD54530" s="325"/>
      <c r="EL54530" s="325"/>
    </row>
    <row r="54531" spans="56:142" x14ac:dyDescent="0.2">
      <c r="BD54531" s="325"/>
      <c r="EL54531" s="325"/>
    </row>
    <row r="54532" spans="56:142" x14ac:dyDescent="0.2">
      <c r="BD54532" s="325"/>
      <c r="EL54532" s="325"/>
    </row>
    <row r="54533" spans="56:142" x14ac:dyDescent="0.2">
      <c r="BD54533" s="325"/>
      <c r="EL54533" s="325"/>
    </row>
    <row r="54534" spans="56:142" x14ac:dyDescent="0.2">
      <c r="BD54534" s="325"/>
      <c r="EL54534" s="325"/>
    </row>
    <row r="54535" spans="56:142" x14ac:dyDescent="0.2">
      <c r="BD54535" s="325"/>
      <c r="EL54535" s="325"/>
    </row>
    <row r="54536" spans="56:142" x14ac:dyDescent="0.2">
      <c r="BD54536" s="325"/>
      <c r="EL54536" s="325"/>
    </row>
    <row r="54537" spans="56:142" x14ac:dyDescent="0.2">
      <c r="BD54537" s="325"/>
      <c r="EL54537" s="325"/>
    </row>
    <row r="54538" spans="56:142" x14ac:dyDescent="0.2">
      <c r="BD54538" s="325"/>
      <c r="EL54538" s="325"/>
    </row>
    <row r="54539" spans="56:142" x14ac:dyDescent="0.2">
      <c r="BD54539" s="325"/>
      <c r="EL54539" s="325"/>
    </row>
    <row r="54540" spans="56:142" x14ac:dyDescent="0.2">
      <c r="BD54540" s="325"/>
      <c r="EL54540" s="325"/>
    </row>
    <row r="54541" spans="56:142" x14ac:dyDescent="0.2">
      <c r="BD54541" s="325"/>
      <c r="EL54541" s="325"/>
    </row>
    <row r="54542" spans="56:142" x14ac:dyDescent="0.2">
      <c r="BD54542" s="325"/>
      <c r="EL54542" s="325"/>
    </row>
    <row r="54543" spans="56:142" x14ac:dyDescent="0.2">
      <c r="BD54543" s="325"/>
      <c r="EL54543" s="325"/>
    </row>
    <row r="54544" spans="56:142" x14ac:dyDescent="0.2">
      <c r="BD54544" s="325"/>
      <c r="EL54544" s="325"/>
    </row>
    <row r="54545" spans="56:142" x14ac:dyDescent="0.2">
      <c r="BD54545" s="325"/>
      <c r="EL54545" s="325"/>
    </row>
    <row r="54546" spans="56:142" x14ac:dyDescent="0.2">
      <c r="BD54546" s="325"/>
      <c r="EL54546" s="325"/>
    </row>
    <row r="54547" spans="56:142" x14ac:dyDescent="0.2">
      <c r="BD54547" s="325"/>
      <c r="EL54547" s="325"/>
    </row>
    <row r="54548" spans="56:142" x14ac:dyDescent="0.2">
      <c r="BD54548" s="325"/>
      <c r="EL54548" s="325"/>
    </row>
    <row r="54549" spans="56:142" x14ac:dyDescent="0.2">
      <c r="BD54549" s="325"/>
      <c r="EL54549" s="325"/>
    </row>
    <row r="54550" spans="56:142" x14ac:dyDescent="0.2">
      <c r="BD54550" s="325"/>
      <c r="EL54550" s="325"/>
    </row>
    <row r="54551" spans="56:142" x14ac:dyDescent="0.2">
      <c r="BD54551" s="325"/>
      <c r="EL54551" s="325"/>
    </row>
    <row r="54552" spans="56:142" x14ac:dyDescent="0.2">
      <c r="BD54552" s="325"/>
      <c r="EL54552" s="325"/>
    </row>
    <row r="54553" spans="56:142" x14ac:dyDescent="0.2">
      <c r="BD54553" s="325"/>
      <c r="EL54553" s="325"/>
    </row>
    <row r="54554" spans="56:142" x14ac:dyDescent="0.2">
      <c r="BD54554" s="325"/>
      <c r="EL54554" s="325"/>
    </row>
    <row r="54555" spans="56:142" x14ac:dyDescent="0.2">
      <c r="BD54555" s="325"/>
      <c r="EL54555" s="325"/>
    </row>
    <row r="54556" spans="56:142" x14ac:dyDescent="0.2">
      <c r="BD54556" s="325"/>
      <c r="EL54556" s="325"/>
    </row>
    <row r="54557" spans="56:142" x14ac:dyDescent="0.2">
      <c r="BD54557" s="325"/>
      <c r="EL54557" s="325"/>
    </row>
    <row r="54558" spans="56:142" x14ac:dyDescent="0.2">
      <c r="BD54558" s="325"/>
      <c r="EL54558" s="325"/>
    </row>
    <row r="54559" spans="56:142" x14ac:dyDescent="0.2">
      <c r="BD54559" s="325"/>
      <c r="EL54559" s="325"/>
    </row>
    <row r="54560" spans="56:142" x14ac:dyDescent="0.2">
      <c r="BD54560" s="325"/>
      <c r="EL54560" s="325"/>
    </row>
    <row r="54561" spans="56:142" x14ac:dyDescent="0.2">
      <c r="BD54561" s="325"/>
      <c r="EL54561" s="325"/>
    </row>
    <row r="54562" spans="56:142" x14ac:dyDescent="0.2">
      <c r="BD54562" s="325"/>
      <c r="EL54562" s="325"/>
    </row>
    <row r="54563" spans="56:142" x14ac:dyDescent="0.2">
      <c r="BD54563" s="325"/>
      <c r="EL54563" s="325"/>
    </row>
    <row r="54564" spans="56:142" x14ac:dyDescent="0.2">
      <c r="BD54564" s="325"/>
      <c r="EL54564" s="325"/>
    </row>
    <row r="54565" spans="56:142" x14ac:dyDescent="0.2">
      <c r="BD54565" s="325"/>
      <c r="EL54565" s="325"/>
    </row>
    <row r="54566" spans="56:142" x14ac:dyDescent="0.2">
      <c r="BD54566" s="325"/>
      <c r="EL54566" s="325"/>
    </row>
    <row r="54567" spans="56:142" x14ac:dyDescent="0.2">
      <c r="BD54567" s="325"/>
      <c r="EL54567" s="325"/>
    </row>
    <row r="54568" spans="56:142" x14ac:dyDescent="0.2">
      <c r="BD54568" s="325"/>
      <c r="EL54568" s="325"/>
    </row>
    <row r="54569" spans="56:142" x14ac:dyDescent="0.2">
      <c r="BD54569" s="325"/>
      <c r="EL54569" s="325"/>
    </row>
    <row r="54570" spans="56:142" x14ac:dyDescent="0.2">
      <c r="BD54570" s="325"/>
      <c r="EL54570" s="325"/>
    </row>
    <row r="54571" spans="56:142" x14ac:dyDescent="0.2">
      <c r="BD54571" s="325"/>
      <c r="EL54571" s="325"/>
    </row>
    <row r="54572" spans="56:142" x14ac:dyDescent="0.2">
      <c r="BD54572" s="325"/>
      <c r="EL54572" s="325"/>
    </row>
    <row r="54573" spans="56:142" x14ac:dyDescent="0.2">
      <c r="BD54573" s="325"/>
      <c r="EL54573" s="325"/>
    </row>
    <row r="54574" spans="56:142" x14ac:dyDescent="0.2">
      <c r="BD54574" s="325"/>
      <c r="EL54574" s="325"/>
    </row>
    <row r="54575" spans="56:142" x14ac:dyDescent="0.2">
      <c r="BD54575" s="325"/>
      <c r="EL54575" s="325"/>
    </row>
    <row r="54576" spans="56:142" x14ac:dyDescent="0.2">
      <c r="BD54576" s="325"/>
      <c r="EL54576" s="325"/>
    </row>
    <row r="54577" spans="56:142" x14ac:dyDescent="0.2">
      <c r="BD54577" s="325"/>
      <c r="EL54577" s="325"/>
    </row>
    <row r="54578" spans="56:142" x14ac:dyDescent="0.2">
      <c r="BD54578" s="325"/>
      <c r="EL54578" s="325"/>
    </row>
    <row r="54579" spans="56:142" x14ac:dyDescent="0.2">
      <c r="BD54579" s="325"/>
      <c r="EL54579" s="325"/>
    </row>
    <row r="54580" spans="56:142" x14ac:dyDescent="0.2">
      <c r="BD54580" s="325"/>
      <c r="EL54580" s="325"/>
    </row>
    <row r="54581" spans="56:142" x14ac:dyDescent="0.2">
      <c r="BD54581" s="325"/>
      <c r="EL54581" s="325"/>
    </row>
    <row r="54582" spans="56:142" x14ac:dyDescent="0.2">
      <c r="BD54582" s="325"/>
      <c r="EL54582" s="325"/>
    </row>
    <row r="54583" spans="56:142" x14ac:dyDescent="0.2">
      <c r="BD54583" s="325"/>
      <c r="EL54583" s="325"/>
    </row>
    <row r="54584" spans="56:142" x14ac:dyDescent="0.2">
      <c r="BD54584" s="325"/>
      <c r="EL54584" s="325"/>
    </row>
    <row r="54585" spans="56:142" x14ac:dyDescent="0.2">
      <c r="BD54585" s="325"/>
      <c r="EL54585" s="325"/>
    </row>
    <row r="54586" spans="56:142" x14ac:dyDescent="0.2">
      <c r="BD54586" s="325"/>
      <c r="EL54586" s="325"/>
    </row>
    <row r="54587" spans="56:142" x14ac:dyDescent="0.2">
      <c r="BD54587" s="325"/>
      <c r="EL54587" s="325"/>
    </row>
    <row r="54588" spans="56:142" x14ac:dyDescent="0.2">
      <c r="BD54588" s="325"/>
      <c r="EL54588" s="325"/>
    </row>
    <row r="54589" spans="56:142" x14ac:dyDescent="0.2">
      <c r="BD54589" s="325"/>
      <c r="EL54589" s="325"/>
    </row>
    <row r="54590" spans="56:142" x14ac:dyDescent="0.2">
      <c r="BD54590" s="325"/>
      <c r="EL54590" s="325"/>
    </row>
    <row r="54591" spans="56:142" x14ac:dyDescent="0.2">
      <c r="BD54591" s="325"/>
      <c r="EL54591" s="325"/>
    </row>
    <row r="54592" spans="56:142" x14ac:dyDescent="0.2">
      <c r="BD54592" s="325"/>
      <c r="EL54592" s="325"/>
    </row>
    <row r="54593" spans="56:142" x14ac:dyDescent="0.2">
      <c r="BD54593" s="325"/>
      <c r="EL54593" s="325"/>
    </row>
    <row r="54594" spans="56:142" x14ac:dyDescent="0.2">
      <c r="BD54594" s="325"/>
      <c r="EL54594" s="325"/>
    </row>
    <row r="54595" spans="56:142" x14ac:dyDescent="0.2">
      <c r="BD54595" s="325"/>
      <c r="EL54595" s="325"/>
    </row>
    <row r="54596" spans="56:142" x14ac:dyDescent="0.2">
      <c r="BD54596" s="325"/>
      <c r="EL54596" s="325"/>
    </row>
    <row r="54597" spans="56:142" x14ac:dyDescent="0.2">
      <c r="BD54597" s="325"/>
      <c r="EL54597" s="325"/>
    </row>
    <row r="54598" spans="56:142" x14ac:dyDescent="0.2">
      <c r="BD54598" s="325"/>
      <c r="EL54598" s="325"/>
    </row>
    <row r="54599" spans="56:142" x14ac:dyDescent="0.2">
      <c r="BD54599" s="325"/>
      <c r="EL54599" s="325"/>
    </row>
    <row r="54600" spans="56:142" x14ac:dyDescent="0.2">
      <c r="BD54600" s="325"/>
      <c r="EL54600" s="325"/>
    </row>
    <row r="54601" spans="56:142" x14ac:dyDescent="0.2">
      <c r="BD54601" s="325"/>
      <c r="EL54601" s="325"/>
    </row>
    <row r="54602" spans="56:142" x14ac:dyDescent="0.2">
      <c r="BD54602" s="325"/>
      <c r="EL54602" s="325"/>
    </row>
    <row r="54603" spans="56:142" x14ac:dyDescent="0.2">
      <c r="BD54603" s="325"/>
      <c r="EL54603" s="325"/>
    </row>
    <row r="54604" spans="56:142" x14ac:dyDescent="0.2">
      <c r="BD54604" s="325"/>
      <c r="EL54604" s="325"/>
    </row>
    <row r="54605" spans="56:142" x14ac:dyDescent="0.2">
      <c r="BD54605" s="325"/>
      <c r="EL54605" s="325"/>
    </row>
    <row r="54606" spans="56:142" x14ac:dyDescent="0.2">
      <c r="BD54606" s="325"/>
      <c r="EL54606" s="325"/>
    </row>
    <row r="54607" spans="56:142" x14ac:dyDescent="0.2">
      <c r="BD54607" s="325"/>
      <c r="EL54607" s="325"/>
    </row>
    <row r="54608" spans="56:142" x14ac:dyDescent="0.2">
      <c r="BD54608" s="325"/>
      <c r="EL54608" s="325"/>
    </row>
    <row r="54609" spans="56:142" x14ac:dyDescent="0.2">
      <c r="BD54609" s="325"/>
      <c r="EL54609" s="325"/>
    </row>
    <row r="54610" spans="56:142" x14ac:dyDescent="0.2">
      <c r="BD54610" s="325"/>
      <c r="EL54610" s="325"/>
    </row>
    <row r="54611" spans="56:142" x14ac:dyDescent="0.2">
      <c r="BD54611" s="325"/>
      <c r="EL54611" s="325"/>
    </row>
    <row r="54612" spans="56:142" x14ac:dyDescent="0.2">
      <c r="BD54612" s="325"/>
      <c r="EL54612" s="325"/>
    </row>
    <row r="54613" spans="56:142" x14ac:dyDescent="0.2">
      <c r="BD54613" s="325"/>
      <c r="EL54613" s="325"/>
    </row>
    <row r="54614" spans="56:142" x14ac:dyDescent="0.2">
      <c r="BD54614" s="325"/>
      <c r="EL54614" s="325"/>
    </row>
    <row r="54615" spans="56:142" x14ac:dyDescent="0.2">
      <c r="BD54615" s="325"/>
      <c r="EL54615" s="325"/>
    </row>
    <row r="54616" spans="56:142" x14ac:dyDescent="0.2">
      <c r="BD54616" s="325"/>
      <c r="EL54616" s="325"/>
    </row>
    <row r="54617" spans="56:142" x14ac:dyDescent="0.2">
      <c r="BD54617" s="325"/>
      <c r="EL54617" s="325"/>
    </row>
    <row r="54618" spans="56:142" x14ac:dyDescent="0.2">
      <c r="BD54618" s="325"/>
      <c r="EL54618" s="325"/>
    </row>
    <row r="54619" spans="56:142" x14ac:dyDescent="0.2">
      <c r="BD54619" s="325"/>
      <c r="EL54619" s="325"/>
    </row>
    <row r="54620" spans="56:142" x14ac:dyDescent="0.2">
      <c r="BD54620" s="325"/>
      <c r="EL54620" s="325"/>
    </row>
    <row r="54621" spans="56:142" x14ac:dyDescent="0.2">
      <c r="BD54621" s="325"/>
      <c r="EL54621" s="325"/>
    </row>
    <row r="54622" spans="56:142" x14ac:dyDescent="0.2">
      <c r="BD54622" s="325"/>
      <c r="EL54622" s="325"/>
    </row>
    <row r="54623" spans="56:142" x14ac:dyDescent="0.2">
      <c r="BD54623" s="325"/>
      <c r="EL54623" s="325"/>
    </row>
    <row r="54624" spans="56:142" x14ac:dyDescent="0.2">
      <c r="BD54624" s="325"/>
      <c r="EL54624" s="325"/>
    </row>
    <row r="54625" spans="56:142" x14ac:dyDescent="0.2">
      <c r="BD54625" s="325"/>
      <c r="EL54625" s="325"/>
    </row>
    <row r="54626" spans="56:142" x14ac:dyDescent="0.2">
      <c r="BD54626" s="325"/>
      <c r="EL54626" s="325"/>
    </row>
    <row r="54627" spans="56:142" x14ac:dyDescent="0.2">
      <c r="BD54627" s="325"/>
      <c r="EL54627" s="325"/>
    </row>
    <row r="54628" spans="56:142" x14ac:dyDescent="0.2">
      <c r="BD54628" s="325"/>
      <c r="EL54628" s="325"/>
    </row>
    <row r="54629" spans="56:142" x14ac:dyDescent="0.2">
      <c r="BD54629" s="325"/>
      <c r="EL54629" s="325"/>
    </row>
    <row r="54630" spans="56:142" x14ac:dyDescent="0.2">
      <c r="BD54630" s="325"/>
      <c r="EL54630" s="325"/>
    </row>
    <row r="54631" spans="56:142" x14ac:dyDescent="0.2">
      <c r="BD54631" s="325"/>
      <c r="EL54631" s="325"/>
    </row>
    <row r="54632" spans="56:142" x14ac:dyDescent="0.2">
      <c r="BD54632" s="325"/>
      <c r="EL54632" s="325"/>
    </row>
    <row r="54633" spans="56:142" x14ac:dyDescent="0.2">
      <c r="BD54633" s="325"/>
      <c r="EL54633" s="325"/>
    </row>
    <row r="54634" spans="56:142" x14ac:dyDescent="0.2">
      <c r="BD54634" s="325"/>
      <c r="EL54634" s="325"/>
    </row>
    <row r="54635" spans="56:142" x14ac:dyDescent="0.2">
      <c r="BD54635" s="325"/>
      <c r="EL54635" s="325"/>
    </row>
    <row r="54636" spans="56:142" x14ac:dyDescent="0.2">
      <c r="BD54636" s="325"/>
      <c r="EL54636" s="325"/>
    </row>
    <row r="54637" spans="56:142" x14ac:dyDescent="0.2">
      <c r="BD54637" s="325"/>
      <c r="EL54637" s="325"/>
    </row>
    <row r="54638" spans="56:142" x14ac:dyDescent="0.2">
      <c r="BD54638" s="325"/>
      <c r="EL54638" s="325"/>
    </row>
    <row r="54639" spans="56:142" x14ac:dyDescent="0.2">
      <c r="BD54639" s="325"/>
      <c r="EL54639" s="325"/>
    </row>
    <row r="54640" spans="56:142" x14ac:dyDescent="0.2">
      <c r="BD54640" s="325"/>
      <c r="EL54640" s="325"/>
    </row>
    <row r="54641" spans="56:142" x14ac:dyDescent="0.2">
      <c r="BD54641" s="325"/>
      <c r="EL54641" s="325"/>
    </row>
    <row r="54642" spans="56:142" x14ac:dyDescent="0.2">
      <c r="BD54642" s="325"/>
      <c r="EL54642" s="325"/>
    </row>
    <row r="54643" spans="56:142" x14ac:dyDescent="0.2">
      <c r="BD54643" s="325"/>
      <c r="EL54643" s="325"/>
    </row>
    <row r="54644" spans="56:142" x14ac:dyDescent="0.2">
      <c r="BD54644" s="325"/>
      <c r="EL54644" s="325"/>
    </row>
    <row r="54645" spans="56:142" x14ac:dyDescent="0.2">
      <c r="BD54645" s="325"/>
      <c r="EL54645" s="325"/>
    </row>
    <row r="54646" spans="56:142" x14ac:dyDescent="0.2">
      <c r="BD54646" s="325"/>
      <c r="EL54646" s="325"/>
    </row>
    <row r="54647" spans="56:142" x14ac:dyDescent="0.2">
      <c r="BD54647" s="325"/>
      <c r="EL54647" s="325"/>
    </row>
    <row r="54648" spans="56:142" x14ac:dyDescent="0.2">
      <c r="BD54648" s="325"/>
      <c r="EL54648" s="325"/>
    </row>
    <row r="54649" spans="56:142" x14ac:dyDescent="0.2">
      <c r="BD54649" s="325"/>
      <c r="EL54649" s="325"/>
    </row>
    <row r="54650" spans="56:142" x14ac:dyDescent="0.2">
      <c r="BD54650" s="325"/>
      <c r="EL54650" s="325"/>
    </row>
    <row r="54651" spans="56:142" x14ac:dyDescent="0.2">
      <c r="BD54651" s="325"/>
      <c r="EL54651" s="325"/>
    </row>
    <row r="54652" spans="56:142" x14ac:dyDescent="0.2">
      <c r="BD54652" s="325"/>
      <c r="EL54652" s="325"/>
    </row>
    <row r="54653" spans="56:142" x14ac:dyDescent="0.2">
      <c r="BD54653" s="325"/>
      <c r="EL54653" s="325"/>
    </row>
    <row r="54654" spans="56:142" x14ac:dyDescent="0.2">
      <c r="BD54654" s="325"/>
      <c r="EL54654" s="325"/>
    </row>
    <row r="54655" spans="56:142" x14ac:dyDescent="0.2">
      <c r="BD54655" s="325"/>
      <c r="EL54655" s="325"/>
    </row>
    <row r="54656" spans="56:142" x14ac:dyDescent="0.2">
      <c r="BD54656" s="325"/>
      <c r="EL54656" s="325"/>
    </row>
    <row r="54657" spans="56:142" x14ac:dyDescent="0.2">
      <c r="BD54657" s="325"/>
      <c r="EL54657" s="325"/>
    </row>
    <row r="54658" spans="56:142" x14ac:dyDescent="0.2">
      <c r="BD54658" s="325"/>
      <c r="EL54658" s="325"/>
    </row>
    <row r="54659" spans="56:142" x14ac:dyDescent="0.2">
      <c r="BD54659" s="325"/>
      <c r="EL54659" s="325"/>
    </row>
    <row r="54660" spans="56:142" x14ac:dyDescent="0.2">
      <c r="BD54660" s="325"/>
      <c r="EL54660" s="325"/>
    </row>
    <row r="54661" spans="56:142" x14ac:dyDescent="0.2">
      <c r="BD54661" s="325"/>
      <c r="EL54661" s="325"/>
    </row>
    <row r="54662" spans="56:142" x14ac:dyDescent="0.2">
      <c r="BD54662" s="325"/>
      <c r="EL54662" s="325"/>
    </row>
    <row r="54663" spans="56:142" x14ac:dyDescent="0.2">
      <c r="BD54663" s="325"/>
      <c r="EL54663" s="325"/>
    </row>
    <row r="54664" spans="56:142" x14ac:dyDescent="0.2">
      <c r="BD54664" s="325"/>
      <c r="EL54664" s="325"/>
    </row>
    <row r="54665" spans="56:142" x14ac:dyDescent="0.2">
      <c r="BD54665" s="325"/>
      <c r="EL54665" s="325"/>
    </row>
    <row r="54666" spans="56:142" x14ac:dyDescent="0.2">
      <c r="BD54666" s="325"/>
      <c r="EL54666" s="325"/>
    </row>
    <row r="54667" spans="56:142" x14ac:dyDescent="0.2">
      <c r="BD54667" s="325"/>
      <c r="EL54667" s="325"/>
    </row>
    <row r="54668" spans="56:142" x14ac:dyDescent="0.2">
      <c r="BD54668" s="325"/>
      <c r="EL54668" s="325"/>
    </row>
    <row r="54669" spans="56:142" x14ac:dyDescent="0.2">
      <c r="BD54669" s="325"/>
      <c r="EL54669" s="325"/>
    </row>
    <row r="54670" spans="56:142" x14ac:dyDescent="0.2">
      <c r="BD54670" s="325"/>
      <c r="EL54670" s="325"/>
    </row>
    <row r="54671" spans="56:142" x14ac:dyDescent="0.2">
      <c r="BD54671" s="325"/>
      <c r="EL54671" s="325"/>
    </row>
    <row r="54672" spans="56:142" x14ac:dyDescent="0.2">
      <c r="BD54672" s="325"/>
      <c r="EL54672" s="325"/>
    </row>
    <row r="54673" spans="56:142" x14ac:dyDescent="0.2">
      <c r="BD54673" s="325"/>
      <c r="EL54673" s="325"/>
    </row>
    <row r="54674" spans="56:142" x14ac:dyDescent="0.2">
      <c r="BD54674" s="325"/>
      <c r="EL54674" s="325"/>
    </row>
    <row r="54675" spans="56:142" x14ac:dyDescent="0.2">
      <c r="BD54675" s="325"/>
      <c r="EL54675" s="325"/>
    </row>
    <row r="54676" spans="56:142" x14ac:dyDescent="0.2">
      <c r="BD54676" s="325"/>
      <c r="EL54676" s="325"/>
    </row>
    <row r="54677" spans="56:142" x14ac:dyDescent="0.2">
      <c r="BD54677" s="325"/>
      <c r="EL54677" s="325"/>
    </row>
    <row r="54678" spans="56:142" x14ac:dyDescent="0.2">
      <c r="BD54678" s="325"/>
      <c r="EL54678" s="325"/>
    </row>
    <row r="54679" spans="56:142" x14ac:dyDescent="0.2">
      <c r="BD54679" s="325"/>
      <c r="EL54679" s="325"/>
    </row>
    <row r="54680" spans="56:142" x14ac:dyDescent="0.2">
      <c r="BD54680" s="325"/>
      <c r="EL54680" s="325"/>
    </row>
    <row r="54681" spans="56:142" x14ac:dyDescent="0.2">
      <c r="BD54681" s="325"/>
      <c r="EL54681" s="325"/>
    </row>
    <row r="54682" spans="56:142" x14ac:dyDescent="0.2">
      <c r="BD54682" s="325"/>
      <c r="EL54682" s="325"/>
    </row>
    <row r="54683" spans="56:142" x14ac:dyDescent="0.2">
      <c r="BD54683" s="325"/>
      <c r="EL54683" s="325"/>
    </row>
    <row r="54684" spans="56:142" x14ac:dyDescent="0.2">
      <c r="BD54684" s="325"/>
      <c r="EL54684" s="325"/>
    </row>
    <row r="54685" spans="56:142" x14ac:dyDescent="0.2">
      <c r="BD54685" s="325"/>
      <c r="EL54685" s="325"/>
    </row>
    <row r="54686" spans="56:142" x14ac:dyDescent="0.2">
      <c r="BD54686" s="325"/>
      <c r="EL54686" s="325"/>
    </row>
    <row r="54687" spans="56:142" x14ac:dyDescent="0.2">
      <c r="BD54687" s="325"/>
      <c r="EL54687" s="325"/>
    </row>
    <row r="54688" spans="56:142" x14ac:dyDescent="0.2">
      <c r="BD54688" s="325"/>
      <c r="EL54688" s="325"/>
    </row>
    <row r="54689" spans="56:142" x14ac:dyDescent="0.2">
      <c r="BD54689" s="325"/>
      <c r="EL54689" s="325"/>
    </row>
    <row r="54690" spans="56:142" x14ac:dyDescent="0.2">
      <c r="BD54690" s="325"/>
      <c r="EL54690" s="325"/>
    </row>
    <row r="54691" spans="56:142" x14ac:dyDescent="0.2">
      <c r="BD54691" s="325"/>
      <c r="EL54691" s="325"/>
    </row>
    <row r="54692" spans="56:142" x14ac:dyDescent="0.2">
      <c r="BD54692" s="325"/>
      <c r="EL54692" s="325"/>
    </row>
    <row r="54693" spans="56:142" x14ac:dyDescent="0.2">
      <c r="BD54693" s="325"/>
      <c r="EL54693" s="325"/>
    </row>
    <row r="54694" spans="56:142" x14ac:dyDescent="0.2">
      <c r="BD54694" s="325"/>
      <c r="EL54694" s="325"/>
    </row>
    <row r="54695" spans="56:142" x14ac:dyDescent="0.2">
      <c r="BD54695" s="325"/>
      <c r="EL54695" s="325"/>
    </row>
    <row r="54696" spans="56:142" x14ac:dyDescent="0.2">
      <c r="BD54696" s="325"/>
      <c r="EL54696" s="325"/>
    </row>
    <row r="54697" spans="56:142" x14ac:dyDescent="0.2">
      <c r="BD54697" s="325"/>
      <c r="EL54697" s="325"/>
    </row>
    <row r="54698" spans="56:142" x14ac:dyDescent="0.2">
      <c r="BD54698" s="325"/>
      <c r="EL54698" s="325"/>
    </row>
    <row r="54699" spans="56:142" x14ac:dyDescent="0.2">
      <c r="BD54699" s="325"/>
      <c r="EL54699" s="325"/>
    </row>
    <row r="54700" spans="56:142" x14ac:dyDescent="0.2">
      <c r="BD54700" s="325"/>
      <c r="EL54700" s="325"/>
    </row>
    <row r="54701" spans="56:142" x14ac:dyDescent="0.2">
      <c r="BD54701" s="325"/>
      <c r="EL54701" s="325"/>
    </row>
    <row r="54702" spans="56:142" x14ac:dyDescent="0.2">
      <c r="BD54702" s="325"/>
      <c r="EL54702" s="325"/>
    </row>
    <row r="54703" spans="56:142" x14ac:dyDescent="0.2">
      <c r="BD54703" s="325"/>
      <c r="EL54703" s="325"/>
    </row>
    <row r="54704" spans="56:142" x14ac:dyDescent="0.2">
      <c r="BD54704" s="325"/>
      <c r="EL54704" s="325"/>
    </row>
    <row r="54705" spans="56:142" x14ac:dyDescent="0.2">
      <c r="BD54705" s="325"/>
      <c r="EL54705" s="325"/>
    </row>
    <row r="54706" spans="56:142" x14ac:dyDescent="0.2">
      <c r="BD54706" s="325"/>
      <c r="EL54706" s="325"/>
    </row>
    <row r="54707" spans="56:142" x14ac:dyDescent="0.2">
      <c r="BD54707" s="325"/>
      <c r="EL54707" s="325"/>
    </row>
    <row r="54708" spans="56:142" x14ac:dyDescent="0.2">
      <c r="BD54708" s="325"/>
      <c r="EL54708" s="325"/>
    </row>
    <row r="54709" spans="56:142" x14ac:dyDescent="0.2">
      <c r="BD54709" s="325"/>
      <c r="EL54709" s="325"/>
    </row>
    <row r="54710" spans="56:142" x14ac:dyDescent="0.2">
      <c r="BD54710" s="325"/>
      <c r="EL54710" s="325"/>
    </row>
    <row r="54711" spans="56:142" x14ac:dyDescent="0.2">
      <c r="BD54711" s="325"/>
      <c r="EL54711" s="325"/>
    </row>
    <row r="54712" spans="56:142" x14ac:dyDescent="0.2">
      <c r="BD54712" s="325"/>
      <c r="EL54712" s="325"/>
    </row>
    <row r="54713" spans="56:142" x14ac:dyDescent="0.2">
      <c r="BD54713" s="325"/>
      <c r="EL54713" s="325"/>
    </row>
    <row r="54714" spans="56:142" x14ac:dyDescent="0.2">
      <c r="BD54714" s="325"/>
      <c r="EL54714" s="325"/>
    </row>
    <row r="54715" spans="56:142" x14ac:dyDescent="0.2">
      <c r="BD54715" s="325"/>
      <c r="EL54715" s="325"/>
    </row>
    <row r="54716" spans="56:142" x14ac:dyDescent="0.2">
      <c r="BD54716" s="325"/>
      <c r="EL54716" s="325"/>
    </row>
    <row r="54717" spans="56:142" x14ac:dyDescent="0.2">
      <c r="BD54717" s="325"/>
      <c r="EL54717" s="325"/>
    </row>
    <row r="54718" spans="56:142" x14ac:dyDescent="0.2">
      <c r="BD54718" s="325"/>
      <c r="EL54718" s="325"/>
    </row>
    <row r="54719" spans="56:142" x14ac:dyDescent="0.2">
      <c r="BD54719" s="325"/>
      <c r="EL54719" s="325"/>
    </row>
    <row r="54720" spans="56:142" x14ac:dyDescent="0.2">
      <c r="BD54720" s="325"/>
      <c r="EL54720" s="325"/>
    </row>
    <row r="54721" spans="56:142" x14ac:dyDescent="0.2">
      <c r="BD54721" s="325"/>
      <c r="EL54721" s="325"/>
    </row>
    <row r="54722" spans="56:142" x14ac:dyDescent="0.2">
      <c r="BD54722" s="325"/>
      <c r="EL54722" s="325"/>
    </row>
    <row r="54723" spans="56:142" x14ac:dyDescent="0.2">
      <c r="BD54723" s="325"/>
      <c r="EL54723" s="325"/>
    </row>
    <row r="54724" spans="56:142" x14ac:dyDescent="0.2">
      <c r="BD54724" s="325"/>
      <c r="EL54724" s="325"/>
    </row>
    <row r="54725" spans="56:142" x14ac:dyDescent="0.2">
      <c r="BD54725" s="325"/>
      <c r="EL54725" s="325"/>
    </row>
    <row r="54726" spans="56:142" x14ac:dyDescent="0.2">
      <c r="BD54726" s="325"/>
      <c r="EL54726" s="325"/>
    </row>
    <row r="54727" spans="56:142" x14ac:dyDescent="0.2">
      <c r="BD54727" s="325"/>
      <c r="EL54727" s="325"/>
    </row>
    <row r="54728" spans="56:142" x14ac:dyDescent="0.2">
      <c r="BD54728" s="325"/>
      <c r="EL54728" s="325"/>
    </row>
    <row r="54729" spans="56:142" x14ac:dyDescent="0.2">
      <c r="BD54729" s="325"/>
      <c r="EL54729" s="325"/>
    </row>
    <row r="54730" spans="56:142" x14ac:dyDescent="0.2">
      <c r="BD54730" s="325"/>
      <c r="EL54730" s="325"/>
    </row>
    <row r="54731" spans="56:142" x14ac:dyDescent="0.2">
      <c r="BD54731" s="325"/>
      <c r="EL54731" s="325"/>
    </row>
    <row r="54732" spans="56:142" x14ac:dyDescent="0.2">
      <c r="BD54732" s="325"/>
      <c r="EL54732" s="325"/>
    </row>
    <row r="54733" spans="56:142" x14ac:dyDescent="0.2">
      <c r="BD54733" s="325"/>
      <c r="EL54733" s="325"/>
    </row>
    <row r="54734" spans="56:142" x14ac:dyDescent="0.2">
      <c r="BD54734" s="325"/>
      <c r="EL54734" s="325"/>
    </row>
    <row r="54735" spans="56:142" x14ac:dyDescent="0.2">
      <c r="BD54735" s="325"/>
      <c r="EL54735" s="325"/>
    </row>
    <row r="54736" spans="56:142" x14ac:dyDescent="0.2">
      <c r="BD54736" s="325"/>
      <c r="EL54736" s="325"/>
    </row>
    <row r="54737" spans="56:142" x14ac:dyDescent="0.2">
      <c r="BD54737" s="325"/>
      <c r="EL54737" s="325"/>
    </row>
    <row r="54738" spans="56:142" x14ac:dyDescent="0.2">
      <c r="BD54738" s="325"/>
      <c r="EL54738" s="325"/>
    </row>
    <row r="54739" spans="56:142" x14ac:dyDescent="0.2">
      <c r="BD54739" s="325"/>
      <c r="EL54739" s="325"/>
    </row>
    <row r="54740" spans="56:142" x14ac:dyDescent="0.2">
      <c r="BD54740" s="325"/>
      <c r="EL54740" s="325"/>
    </row>
    <row r="54741" spans="56:142" x14ac:dyDescent="0.2">
      <c r="BD54741" s="325"/>
      <c r="EL54741" s="325"/>
    </row>
    <row r="54742" spans="56:142" x14ac:dyDescent="0.2">
      <c r="BD54742" s="325"/>
      <c r="EL54742" s="325"/>
    </row>
    <row r="54743" spans="56:142" x14ac:dyDescent="0.2">
      <c r="BD54743" s="325"/>
      <c r="EL54743" s="325"/>
    </row>
    <row r="54744" spans="56:142" x14ac:dyDescent="0.2">
      <c r="BD54744" s="325"/>
      <c r="EL54744" s="325"/>
    </row>
    <row r="54745" spans="56:142" x14ac:dyDescent="0.2">
      <c r="BD54745" s="325"/>
      <c r="EL54745" s="325"/>
    </row>
    <row r="54746" spans="56:142" x14ac:dyDescent="0.2">
      <c r="BD54746" s="325"/>
      <c r="EL54746" s="325"/>
    </row>
    <row r="54747" spans="56:142" x14ac:dyDescent="0.2">
      <c r="BD54747" s="325"/>
      <c r="EL54747" s="325"/>
    </row>
    <row r="54748" spans="56:142" x14ac:dyDescent="0.2">
      <c r="BD54748" s="325"/>
      <c r="EL54748" s="325"/>
    </row>
    <row r="54749" spans="56:142" x14ac:dyDescent="0.2">
      <c r="BD54749" s="325"/>
      <c r="EL54749" s="325"/>
    </row>
    <row r="54750" spans="56:142" x14ac:dyDescent="0.2">
      <c r="BD54750" s="325"/>
      <c r="EL54750" s="325"/>
    </row>
    <row r="54751" spans="56:142" x14ac:dyDescent="0.2">
      <c r="BD54751" s="325"/>
      <c r="EL54751" s="325"/>
    </row>
    <row r="54752" spans="56:142" x14ac:dyDescent="0.2">
      <c r="BD54752" s="325"/>
      <c r="EL54752" s="325"/>
    </row>
    <row r="54753" spans="56:142" x14ac:dyDescent="0.2">
      <c r="BD54753" s="325"/>
      <c r="EL54753" s="325"/>
    </row>
    <row r="54754" spans="56:142" x14ac:dyDescent="0.2">
      <c r="BD54754" s="325"/>
      <c r="EL54754" s="325"/>
    </row>
    <row r="54755" spans="56:142" x14ac:dyDescent="0.2">
      <c r="BD54755" s="325"/>
      <c r="EL54755" s="325"/>
    </row>
    <row r="54756" spans="56:142" x14ac:dyDescent="0.2">
      <c r="BD54756" s="325"/>
      <c r="EL54756" s="325"/>
    </row>
    <row r="54757" spans="56:142" x14ac:dyDescent="0.2">
      <c r="BD54757" s="325"/>
      <c r="EL54757" s="325"/>
    </row>
    <row r="54758" spans="56:142" x14ac:dyDescent="0.2">
      <c r="BD54758" s="325"/>
      <c r="EL54758" s="325"/>
    </row>
    <row r="54759" spans="56:142" x14ac:dyDescent="0.2">
      <c r="BD54759" s="325"/>
      <c r="EL54759" s="325"/>
    </row>
    <row r="54760" spans="56:142" x14ac:dyDescent="0.2">
      <c r="BD54760" s="325"/>
      <c r="EL54760" s="325"/>
    </row>
    <row r="54761" spans="56:142" x14ac:dyDescent="0.2">
      <c r="BD54761" s="325"/>
      <c r="EL54761" s="325"/>
    </row>
    <row r="54762" spans="56:142" x14ac:dyDescent="0.2">
      <c r="BD54762" s="325"/>
      <c r="EL54762" s="325"/>
    </row>
    <row r="54763" spans="56:142" x14ac:dyDescent="0.2">
      <c r="BD54763" s="325"/>
      <c r="EL54763" s="325"/>
    </row>
    <row r="54764" spans="56:142" x14ac:dyDescent="0.2">
      <c r="BD54764" s="325"/>
      <c r="EL54764" s="325"/>
    </row>
    <row r="54765" spans="56:142" x14ac:dyDescent="0.2">
      <c r="BD54765" s="325"/>
      <c r="EL54765" s="325"/>
    </row>
    <row r="54766" spans="56:142" x14ac:dyDescent="0.2">
      <c r="BD54766" s="325"/>
      <c r="EL54766" s="325"/>
    </row>
    <row r="54767" spans="56:142" x14ac:dyDescent="0.2">
      <c r="BD54767" s="325"/>
      <c r="EL54767" s="325"/>
    </row>
    <row r="54768" spans="56:142" x14ac:dyDescent="0.2">
      <c r="BD54768" s="325"/>
      <c r="EL54768" s="325"/>
    </row>
    <row r="54769" spans="56:142" x14ac:dyDescent="0.2">
      <c r="BD54769" s="325"/>
      <c r="EL54769" s="325"/>
    </row>
    <row r="54770" spans="56:142" x14ac:dyDescent="0.2">
      <c r="BD54770" s="325"/>
      <c r="EL54770" s="325"/>
    </row>
    <row r="54771" spans="56:142" x14ac:dyDescent="0.2">
      <c r="BD54771" s="325"/>
      <c r="EL54771" s="325"/>
    </row>
    <row r="54772" spans="56:142" x14ac:dyDescent="0.2">
      <c r="BD54772" s="325"/>
      <c r="EL54772" s="325"/>
    </row>
    <row r="54773" spans="56:142" x14ac:dyDescent="0.2">
      <c r="BD54773" s="325"/>
      <c r="EL54773" s="325"/>
    </row>
    <row r="54774" spans="56:142" x14ac:dyDescent="0.2">
      <c r="BD54774" s="325"/>
      <c r="EL54774" s="325"/>
    </row>
    <row r="54775" spans="56:142" x14ac:dyDescent="0.2">
      <c r="BD54775" s="325"/>
      <c r="EL54775" s="325"/>
    </row>
    <row r="54776" spans="56:142" x14ac:dyDescent="0.2">
      <c r="BD54776" s="325"/>
      <c r="EL54776" s="325"/>
    </row>
    <row r="54777" spans="56:142" x14ac:dyDescent="0.2">
      <c r="BD54777" s="325"/>
      <c r="EL54777" s="325"/>
    </row>
    <row r="54778" spans="56:142" x14ac:dyDescent="0.2">
      <c r="BD54778" s="325"/>
      <c r="EL54778" s="325"/>
    </row>
    <row r="54779" spans="56:142" x14ac:dyDescent="0.2">
      <c r="BD54779" s="325"/>
      <c r="EL54779" s="325"/>
    </row>
    <row r="54780" spans="56:142" x14ac:dyDescent="0.2">
      <c r="BD54780" s="325"/>
      <c r="EL54780" s="325"/>
    </row>
    <row r="54781" spans="56:142" x14ac:dyDescent="0.2">
      <c r="BD54781" s="325"/>
      <c r="EL54781" s="325"/>
    </row>
    <row r="54782" spans="56:142" x14ac:dyDescent="0.2">
      <c r="BD54782" s="325"/>
      <c r="EL54782" s="325"/>
    </row>
    <row r="54783" spans="56:142" x14ac:dyDescent="0.2">
      <c r="BD54783" s="325"/>
      <c r="EL54783" s="325"/>
    </row>
    <row r="54784" spans="56:142" x14ac:dyDescent="0.2">
      <c r="BD54784" s="325"/>
      <c r="EL54784" s="325"/>
    </row>
    <row r="54785" spans="56:142" x14ac:dyDescent="0.2">
      <c r="BD54785" s="325"/>
      <c r="EL54785" s="325"/>
    </row>
    <row r="54786" spans="56:142" x14ac:dyDescent="0.2">
      <c r="BD54786" s="325"/>
      <c r="EL54786" s="325"/>
    </row>
    <row r="54787" spans="56:142" x14ac:dyDescent="0.2">
      <c r="BD54787" s="325"/>
      <c r="EL54787" s="325"/>
    </row>
    <row r="54788" spans="56:142" x14ac:dyDescent="0.2">
      <c r="BD54788" s="325"/>
      <c r="EL54788" s="325"/>
    </row>
    <row r="54789" spans="56:142" x14ac:dyDescent="0.2">
      <c r="BD54789" s="325"/>
      <c r="EL54789" s="325"/>
    </row>
    <row r="54790" spans="56:142" x14ac:dyDescent="0.2">
      <c r="BD54790" s="325"/>
      <c r="EL54790" s="325"/>
    </row>
    <row r="54791" spans="56:142" x14ac:dyDescent="0.2">
      <c r="BD54791" s="325"/>
      <c r="EL54791" s="325"/>
    </row>
    <row r="54792" spans="56:142" x14ac:dyDescent="0.2">
      <c r="BD54792" s="325"/>
      <c r="EL54792" s="325"/>
    </row>
    <row r="54793" spans="56:142" x14ac:dyDescent="0.2">
      <c r="BD54793" s="325"/>
      <c r="EL54793" s="325"/>
    </row>
    <row r="54794" spans="56:142" x14ac:dyDescent="0.2">
      <c r="BD54794" s="325"/>
      <c r="EL54794" s="325"/>
    </row>
    <row r="54795" spans="56:142" x14ac:dyDescent="0.2">
      <c r="BD54795" s="325"/>
      <c r="EL54795" s="325"/>
    </row>
    <row r="54796" spans="56:142" x14ac:dyDescent="0.2">
      <c r="BD54796" s="325"/>
      <c r="EL54796" s="325"/>
    </row>
    <row r="54797" spans="56:142" x14ac:dyDescent="0.2">
      <c r="BD54797" s="325"/>
      <c r="EL54797" s="325"/>
    </row>
    <row r="54798" spans="56:142" x14ac:dyDescent="0.2">
      <c r="BD54798" s="325"/>
      <c r="EL54798" s="325"/>
    </row>
    <row r="54799" spans="56:142" x14ac:dyDescent="0.2">
      <c r="BD54799" s="325"/>
      <c r="EL54799" s="325"/>
    </row>
    <row r="54800" spans="56:142" x14ac:dyDescent="0.2">
      <c r="BD54800" s="325"/>
      <c r="EL54800" s="325"/>
    </row>
    <row r="54801" spans="56:142" x14ac:dyDescent="0.2">
      <c r="BD54801" s="325"/>
      <c r="EL54801" s="325"/>
    </row>
    <row r="54802" spans="56:142" x14ac:dyDescent="0.2">
      <c r="BD54802" s="325"/>
      <c r="EL54802" s="325"/>
    </row>
    <row r="54803" spans="56:142" x14ac:dyDescent="0.2">
      <c r="BD54803" s="325"/>
      <c r="EL54803" s="325"/>
    </row>
    <row r="54804" spans="56:142" x14ac:dyDescent="0.2">
      <c r="BD54804" s="325"/>
      <c r="EL54804" s="325"/>
    </row>
    <row r="54805" spans="56:142" x14ac:dyDescent="0.2">
      <c r="BD54805" s="325"/>
      <c r="EL54805" s="325"/>
    </row>
    <row r="54806" spans="56:142" x14ac:dyDescent="0.2">
      <c r="BD54806" s="325"/>
      <c r="EL54806" s="325"/>
    </row>
    <row r="54807" spans="56:142" x14ac:dyDescent="0.2">
      <c r="BD54807" s="325"/>
      <c r="EL54807" s="325"/>
    </row>
    <row r="54808" spans="56:142" x14ac:dyDescent="0.2">
      <c r="BD54808" s="325"/>
      <c r="EL54808" s="325"/>
    </row>
    <row r="54809" spans="56:142" x14ac:dyDescent="0.2">
      <c r="BD54809" s="325"/>
      <c r="EL54809" s="325"/>
    </row>
    <row r="54810" spans="56:142" x14ac:dyDescent="0.2">
      <c r="BD54810" s="325"/>
      <c r="EL54810" s="325"/>
    </row>
    <row r="54811" spans="56:142" x14ac:dyDescent="0.2">
      <c r="BD54811" s="325"/>
      <c r="EL54811" s="325"/>
    </row>
    <row r="54812" spans="56:142" x14ac:dyDescent="0.2">
      <c r="BD54812" s="325"/>
      <c r="EL54812" s="325"/>
    </row>
    <row r="54813" spans="56:142" x14ac:dyDescent="0.2">
      <c r="BD54813" s="325"/>
      <c r="EL54813" s="325"/>
    </row>
    <row r="54814" spans="56:142" x14ac:dyDescent="0.2">
      <c r="BD54814" s="325"/>
      <c r="EL54814" s="325"/>
    </row>
    <row r="54815" spans="56:142" x14ac:dyDescent="0.2">
      <c r="BD54815" s="325"/>
      <c r="EL54815" s="325"/>
    </row>
    <row r="54816" spans="56:142" x14ac:dyDescent="0.2">
      <c r="BD54816" s="325"/>
      <c r="EL54816" s="325"/>
    </row>
    <row r="54817" spans="56:142" x14ac:dyDescent="0.2">
      <c r="BD54817" s="325"/>
      <c r="EL54817" s="325"/>
    </row>
    <row r="54818" spans="56:142" x14ac:dyDescent="0.2">
      <c r="BD54818" s="325"/>
      <c r="EL54818" s="325"/>
    </row>
    <row r="54819" spans="56:142" x14ac:dyDescent="0.2">
      <c r="BD54819" s="325"/>
      <c r="EL54819" s="325"/>
    </row>
    <row r="54820" spans="56:142" x14ac:dyDescent="0.2">
      <c r="BD54820" s="325"/>
      <c r="EL54820" s="325"/>
    </row>
    <row r="54821" spans="56:142" x14ac:dyDescent="0.2">
      <c r="BD54821" s="325"/>
      <c r="EL54821" s="325"/>
    </row>
    <row r="54822" spans="56:142" x14ac:dyDescent="0.2">
      <c r="BD54822" s="325"/>
      <c r="EL54822" s="325"/>
    </row>
    <row r="54823" spans="56:142" x14ac:dyDescent="0.2">
      <c r="BD54823" s="325"/>
      <c r="EL54823" s="325"/>
    </row>
    <row r="54824" spans="56:142" x14ac:dyDescent="0.2">
      <c r="BD54824" s="325"/>
      <c r="EL54824" s="325"/>
    </row>
    <row r="54825" spans="56:142" x14ac:dyDescent="0.2">
      <c r="BD54825" s="325"/>
      <c r="EL54825" s="325"/>
    </row>
    <row r="54826" spans="56:142" x14ac:dyDescent="0.2">
      <c r="BD54826" s="325"/>
      <c r="EL54826" s="325"/>
    </row>
    <row r="54827" spans="56:142" x14ac:dyDescent="0.2">
      <c r="BD54827" s="325"/>
      <c r="EL54827" s="325"/>
    </row>
    <row r="54828" spans="56:142" x14ac:dyDescent="0.2">
      <c r="BD54828" s="325"/>
      <c r="EL54828" s="325"/>
    </row>
    <row r="54829" spans="56:142" x14ac:dyDescent="0.2">
      <c r="BD54829" s="325"/>
      <c r="EL54829" s="325"/>
    </row>
    <row r="54830" spans="56:142" x14ac:dyDescent="0.2">
      <c r="BD54830" s="325"/>
      <c r="EL54830" s="325"/>
    </row>
    <row r="54831" spans="56:142" x14ac:dyDescent="0.2">
      <c r="BD54831" s="325"/>
      <c r="EL54831" s="325"/>
    </row>
    <row r="54832" spans="56:142" x14ac:dyDescent="0.2">
      <c r="BD54832" s="325"/>
      <c r="EL54832" s="325"/>
    </row>
    <row r="54833" spans="56:142" x14ac:dyDescent="0.2">
      <c r="BD54833" s="325"/>
      <c r="EL54833" s="325"/>
    </row>
    <row r="54834" spans="56:142" x14ac:dyDescent="0.2">
      <c r="BD54834" s="325"/>
      <c r="EL54834" s="325"/>
    </row>
    <row r="54835" spans="56:142" x14ac:dyDescent="0.2">
      <c r="BD54835" s="325"/>
      <c r="EL54835" s="325"/>
    </row>
    <row r="54836" spans="56:142" x14ac:dyDescent="0.2">
      <c r="BD54836" s="325"/>
      <c r="EL54836" s="325"/>
    </row>
    <row r="54837" spans="56:142" x14ac:dyDescent="0.2">
      <c r="BD54837" s="325"/>
      <c r="EL54837" s="325"/>
    </row>
    <row r="54838" spans="56:142" x14ac:dyDescent="0.2">
      <c r="BD54838" s="325"/>
      <c r="EL54838" s="325"/>
    </row>
    <row r="54839" spans="56:142" x14ac:dyDescent="0.2">
      <c r="BD54839" s="325"/>
      <c r="EL54839" s="325"/>
    </row>
    <row r="54840" spans="56:142" x14ac:dyDescent="0.2">
      <c r="BD54840" s="325"/>
      <c r="EL54840" s="325"/>
    </row>
    <row r="54841" spans="56:142" x14ac:dyDescent="0.2">
      <c r="BD54841" s="325"/>
      <c r="EL54841" s="325"/>
    </row>
    <row r="54842" spans="56:142" x14ac:dyDescent="0.2">
      <c r="BD54842" s="325"/>
      <c r="EL54842" s="325"/>
    </row>
    <row r="54843" spans="56:142" x14ac:dyDescent="0.2">
      <c r="BD54843" s="325"/>
      <c r="EL54843" s="325"/>
    </row>
    <row r="54844" spans="56:142" x14ac:dyDescent="0.2">
      <c r="BD54844" s="325"/>
      <c r="EL54844" s="325"/>
    </row>
    <row r="54845" spans="56:142" x14ac:dyDescent="0.2">
      <c r="BD54845" s="325"/>
      <c r="EL54845" s="325"/>
    </row>
    <row r="54846" spans="56:142" x14ac:dyDescent="0.2">
      <c r="BD54846" s="325"/>
      <c r="EL54846" s="325"/>
    </row>
    <row r="54847" spans="56:142" x14ac:dyDescent="0.2">
      <c r="BD54847" s="325"/>
      <c r="EL54847" s="325"/>
    </row>
    <row r="54848" spans="56:142" x14ac:dyDescent="0.2">
      <c r="BD54848" s="325"/>
      <c r="EL54848" s="325"/>
    </row>
    <row r="54849" spans="56:142" x14ac:dyDescent="0.2">
      <c r="BD54849" s="325"/>
      <c r="EL54849" s="325"/>
    </row>
    <row r="54850" spans="56:142" x14ac:dyDescent="0.2">
      <c r="BD54850" s="325"/>
      <c r="EL54850" s="325"/>
    </row>
    <row r="54851" spans="56:142" x14ac:dyDescent="0.2">
      <c r="BD54851" s="325"/>
      <c r="EL54851" s="325"/>
    </row>
    <row r="54852" spans="56:142" x14ac:dyDescent="0.2">
      <c r="BD54852" s="325"/>
      <c r="EL54852" s="325"/>
    </row>
    <row r="54853" spans="56:142" x14ac:dyDescent="0.2">
      <c r="BD54853" s="325"/>
      <c r="EL54853" s="325"/>
    </row>
    <row r="54854" spans="56:142" x14ac:dyDescent="0.2">
      <c r="BD54854" s="325"/>
      <c r="EL54854" s="325"/>
    </row>
    <row r="54855" spans="56:142" x14ac:dyDescent="0.2">
      <c r="BD54855" s="325"/>
      <c r="EL54855" s="325"/>
    </row>
    <row r="54856" spans="56:142" x14ac:dyDescent="0.2">
      <c r="BD54856" s="325"/>
      <c r="EL54856" s="325"/>
    </row>
    <row r="54857" spans="56:142" x14ac:dyDescent="0.2">
      <c r="BD54857" s="325"/>
      <c r="EL54857" s="325"/>
    </row>
    <row r="54858" spans="56:142" x14ac:dyDescent="0.2">
      <c r="BD54858" s="325"/>
      <c r="EL54858" s="325"/>
    </row>
    <row r="54859" spans="56:142" x14ac:dyDescent="0.2">
      <c r="BD54859" s="325"/>
      <c r="EL54859" s="325"/>
    </row>
    <row r="54860" spans="56:142" x14ac:dyDescent="0.2">
      <c r="BD54860" s="325"/>
      <c r="EL54860" s="325"/>
    </row>
    <row r="54861" spans="56:142" x14ac:dyDescent="0.2">
      <c r="BD54861" s="325"/>
      <c r="EL54861" s="325"/>
    </row>
    <row r="54862" spans="56:142" x14ac:dyDescent="0.2">
      <c r="BD54862" s="325"/>
      <c r="EL54862" s="325"/>
    </row>
    <row r="54863" spans="56:142" x14ac:dyDescent="0.2">
      <c r="BD54863" s="325"/>
      <c r="EL54863" s="325"/>
    </row>
    <row r="54864" spans="56:142" x14ac:dyDescent="0.2">
      <c r="BD54864" s="325"/>
      <c r="EL54864" s="325"/>
    </row>
    <row r="54865" spans="56:142" x14ac:dyDescent="0.2">
      <c r="BD54865" s="325"/>
      <c r="EL54865" s="325"/>
    </row>
    <row r="54866" spans="56:142" x14ac:dyDescent="0.2">
      <c r="BD54866" s="325"/>
      <c r="EL54866" s="325"/>
    </row>
    <row r="54867" spans="56:142" x14ac:dyDescent="0.2">
      <c r="BD54867" s="325"/>
      <c r="EL54867" s="325"/>
    </row>
    <row r="54868" spans="56:142" x14ac:dyDescent="0.2">
      <c r="BD54868" s="325"/>
      <c r="EL54868" s="325"/>
    </row>
    <row r="54869" spans="56:142" x14ac:dyDescent="0.2">
      <c r="BD54869" s="325"/>
      <c r="EL54869" s="325"/>
    </row>
    <row r="54870" spans="56:142" x14ac:dyDescent="0.2">
      <c r="BD54870" s="325"/>
      <c r="EL54870" s="325"/>
    </row>
    <row r="54871" spans="56:142" x14ac:dyDescent="0.2">
      <c r="BD54871" s="325"/>
      <c r="EL54871" s="325"/>
    </row>
    <row r="54872" spans="56:142" x14ac:dyDescent="0.2">
      <c r="BD54872" s="325"/>
      <c r="EL54872" s="325"/>
    </row>
    <row r="54873" spans="56:142" x14ac:dyDescent="0.2">
      <c r="BD54873" s="325"/>
      <c r="EL54873" s="325"/>
    </row>
    <row r="54874" spans="56:142" x14ac:dyDescent="0.2">
      <c r="BD54874" s="325"/>
      <c r="EL54874" s="325"/>
    </row>
    <row r="54875" spans="56:142" x14ac:dyDescent="0.2">
      <c r="BD54875" s="325"/>
      <c r="EL54875" s="325"/>
    </row>
    <row r="54876" spans="56:142" x14ac:dyDescent="0.2">
      <c r="BD54876" s="325"/>
      <c r="EL54876" s="325"/>
    </row>
    <row r="54877" spans="56:142" x14ac:dyDescent="0.2">
      <c r="BD54877" s="325"/>
      <c r="EL54877" s="325"/>
    </row>
    <row r="54878" spans="56:142" x14ac:dyDescent="0.2">
      <c r="BD54878" s="325"/>
      <c r="EL54878" s="325"/>
    </row>
    <row r="54879" spans="56:142" x14ac:dyDescent="0.2">
      <c r="BD54879" s="325"/>
      <c r="EL54879" s="325"/>
    </row>
    <row r="54880" spans="56:142" x14ac:dyDescent="0.2">
      <c r="BD54880" s="325"/>
      <c r="EL54880" s="325"/>
    </row>
    <row r="54881" spans="56:142" x14ac:dyDescent="0.2">
      <c r="BD54881" s="325"/>
      <c r="EL54881" s="325"/>
    </row>
    <row r="54882" spans="56:142" x14ac:dyDescent="0.2">
      <c r="BD54882" s="325"/>
      <c r="EL54882" s="325"/>
    </row>
    <row r="54883" spans="56:142" x14ac:dyDescent="0.2">
      <c r="BD54883" s="325"/>
      <c r="EL54883" s="325"/>
    </row>
    <row r="54884" spans="56:142" x14ac:dyDescent="0.2">
      <c r="BD54884" s="325"/>
      <c r="EL54884" s="325"/>
    </row>
    <row r="54885" spans="56:142" x14ac:dyDescent="0.2">
      <c r="BD54885" s="325"/>
      <c r="EL54885" s="325"/>
    </row>
    <row r="54886" spans="56:142" x14ac:dyDescent="0.2">
      <c r="BD54886" s="325"/>
      <c r="EL54886" s="325"/>
    </row>
    <row r="54887" spans="56:142" x14ac:dyDescent="0.2">
      <c r="BD54887" s="325"/>
      <c r="EL54887" s="325"/>
    </row>
    <row r="54888" spans="56:142" x14ac:dyDescent="0.2">
      <c r="BD54888" s="325"/>
      <c r="EL54888" s="325"/>
    </row>
    <row r="54889" spans="56:142" x14ac:dyDescent="0.2">
      <c r="BD54889" s="325"/>
      <c r="EL54889" s="325"/>
    </row>
    <row r="54890" spans="56:142" x14ac:dyDescent="0.2">
      <c r="BD54890" s="325"/>
      <c r="EL54890" s="325"/>
    </row>
    <row r="54891" spans="56:142" x14ac:dyDescent="0.2">
      <c r="BD54891" s="325"/>
      <c r="EL54891" s="325"/>
    </row>
    <row r="54892" spans="56:142" x14ac:dyDescent="0.2">
      <c r="BD54892" s="325"/>
      <c r="EL54892" s="325"/>
    </row>
    <row r="54893" spans="56:142" x14ac:dyDescent="0.2">
      <c r="BD54893" s="325"/>
      <c r="EL54893" s="325"/>
    </row>
    <row r="54894" spans="56:142" x14ac:dyDescent="0.2">
      <c r="BD54894" s="325"/>
      <c r="EL54894" s="325"/>
    </row>
    <row r="54895" spans="56:142" x14ac:dyDescent="0.2">
      <c r="BD54895" s="325"/>
      <c r="EL54895" s="325"/>
    </row>
    <row r="54896" spans="56:142" x14ac:dyDescent="0.2">
      <c r="BD54896" s="325"/>
      <c r="EL54896" s="325"/>
    </row>
    <row r="54897" spans="56:142" x14ac:dyDescent="0.2">
      <c r="BD54897" s="325"/>
      <c r="EL54897" s="325"/>
    </row>
    <row r="54898" spans="56:142" x14ac:dyDescent="0.2">
      <c r="BD54898" s="325"/>
      <c r="EL54898" s="325"/>
    </row>
    <row r="54899" spans="56:142" x14ac:dyDescent="0.2">
      <c r="BD54899" s="325"/>
      <c r="EL54899" s="325"/>
    </row>
    <row r="54900" spans="56:142" x14ac:dyDescent="0.2">
      <c r="BD54900" s="325"/>
      <c r="EL54900" s="325"/>
    </row>
    <row r="54901" spans="56:142" x14ac:dyDescent="0.2">
      <c r="BD54901" s="325"/>
      <c r="EL54901" s="325"/>
    </row>
    <row r="54902" spans="56:142" x14ac:dyDescent="0.2">
      <c r="BD54902" s="325"/>
      <c r="EL54902" s="325"/>
    </row>
    <row r="54903" spans="56:142" x14ac:dyDescent="0.2">
      <c r="BD54903" s="325"/>
      <c r="EL54903" s="325"/>
    </row>
    <row r="54904" spans="56:142" x14ac:dyDescent="0.2">
      <c r="BD54904" s="325"/>
      <c r="EL54904" s="325"/>
    </row>
    <row r="54905" spans="56:142" x14ac:dyDescent="0.2">
      <c r="BD54905" s="325"/>
      <c r="EL54905" s="325"/>
    </row>
    <row r="54906" spans="56:142" x14ac:dyDescent="0.2">
      <c r="BD54906" s="325"/>
      <c r="EL54906" s="325"/>
    </row>
    <row r="54907" spans="56:142" x14ac:dyDescent="0.2">
      <c r="BD54907" s="325"/>
      <c r="EL54907" s="325"/>
    </row>
    <row r="54908" spans="56:142" x14ac:dyDescent="0.2">
      <c r="BD54908" s="325"/>
      <c r="EL54908" s="325"/>
    </row>
    <row r="54909" spans="56:142" x14ac:dyDescent="0.2">
      <c r="BD54909" s="325"/>
      <c r="EL54909" s="325"/>
    </row>
    <row r="54910" spans="56:142" x14ac:dyDescent="0.2">
      <c r="BD54910" s="325"/>
      <c r="EL54910" s="325"/>
    </row>
    <row r="54911" spans="56:142" x14ac:dyDescent="0.2">
      <c r="BD54911" s="325"/>
      <c r="EL54911" s="325"/>
    </row>
    <row r="54912" spans="56:142" x14ac:dyDescent="0.2">
      <c r="BD54912" s="325"/>
      <c r="EL54912" s="325"/>
    </row>
    <row r="54913" spans="56:142" x14ac:dyDescent="0.2">
      <c r="BD54913" s="325"/>
      <c r="EL54913" s="325"/>
    </row>
    <row r="54914" spans="56:142" x14ac:dyDescent="0.2">
      <c r="BD54914" s="325"/>
      <c r="EL54914" s="325"/>
    </row>
    <row r="54915" spans="56:142" x14ac:dyDescent="0.2">
      <c r="BD54915" s="325"/>
      <c r="EL54915" s="325"/>
    </row>
    <row r="54916" spans="56:142" x14ac:dyDescent="0.2">
      <c r="BD54916" s="325"/>
      <c r="EL54916" s="325"/>
    </row>
    <row r="54917" spans="56:142" x14ac:dyDescent="0.2">
      <c r="BD54917" s="325"/>
      <c r="EL54917" s="325"/>
    </row>
    <row r="54918" spans="56:142" x14ac:dyDescent="0.2">
      <c r="BD54918" s="325"/>
      <c r="EL54918" s="325"/>
    </row>
    <row r="54919" spans="56:142" x14ac:dyDescent="0.2">
      <c r="BD54919" s="325"/>
      <c r="EL54919" s="325"/>
    </row>
    <row r="54920" spans="56:142" x14ac:dyDescent="0.2">
      <c r="BD54920" s="325"/>
      <c r="EL54920" s="325"/>
    </row>
    <row r="54921" spans="56:142" x14ac:dyDescent="0.2">
      <c r="BD54921" s="325"/>
      <c r="EL54921" s="325"/>
    </row>
    <row r="54922" spans="56:142" x14ac:dyDescent="0.2">
      <c r="BD54922" s="325"/>
      <c r="EL54922" s="325"/>
    </row>
    <row r="54923" spans="56:142" x14ac:dyDescent="0.2">
      <c r="BD54923" s="325"/>
      <c r="EL54923" s="325"/>
    </row>
    <row r="54924" spans="56:142" x14ac:dyDescent="0.2">
      <c r="BD54924" s="325"/>
      <c r="EL54924" s="325"/>
    </row>
    <row r="54925" spans="56:142" x14ac:dyDescent="0.2">
      <c r="BD54925" s="325"/>
      <c r="EL54925" s="325"/>
    </row>
    <row r="54926" spans="56:142" x14ac:dyDescent="0.2">
      <c r="BD54926" s="325"/>
      <c r="EL54926" s="325"/>
    </row>
    <row r="54927" spans="56:142" x14ac:dyDescent="0.2">
      <c r="BD54927" s="325"/>
      <c r="EL54927" s="325"/>
    </row>
    <row r="54928" spans="56:142" x14ac:dyDescent="0.2">
      <c r="BD54928" s="325"/>
      <c r="EL54928" s="325"/>
    </row>
    <row r="54929" spans="56:142" x14ac:dyDescent="0.2">
      <c r="BD54929" s="325"/>
      <c r="EL54929" s="325"/>
    </row>
    <row r="54930" spans="56:142" x14ac:dyDescent="0.2">
      <c r="BD54930" s="325"/>
      <c r="EL54930" s="325"/>
    </row>
    <row r="54931" spans="56:142" x14ac:dyDescent="0.2">
      <c r="BD54931" s="325"/>
      <c r="EL54931" s="325"/>
    </row>
    <row r="54932" spans="56:142" x14ac:dyDescent="0.2">
      <c r="BD54932" s="325"/>
      <c r="EL54932" s="325"/>
    </row>
    <row r="54933" spans="56:142" x14ac:dyDescent="0.2">
      <c r="BD54933" s="325"/>
      <c r="EL54933" s="325"/>
    </row>
    <row r="54934" spans="56:142" x14ac:dyDescent="0.2">
      <c r="BD54934" s="325"/>
      <c r="EL54934" s="325"/>
    </row>
    <row r="54935" spans="56:142" x14ac:dyDescent="0.2">
      <c r="BD54935" s="325"/>
      <c r="EL54935" s="325"/>
    </row>
    <row r="54936" spans="56:142" x14ac:dyDescent="0.2">
      <c r="BD54936" s="325"/>
      <c r="EL54936" s="325"/>
    </row>
    <row r="54937" spans="56:142" x14ac:dyDescent="0.2">
      <c r="BD54937" s="325"/>
      <c r="EL54937" s="325"/>
    </row>
    <row r="54938" spans="56:142" x14ac:dyDescent="0.2">
      <c r="BD54938" s="325"/>
      <c r="EL54938" s="325"/>
    </row>
    <row r="54939" spans="56:142" x14ac:dyDescent="0.2">
      <c r="BD54939" s="325"/>
      <c r="EL54939" s="325"/>
    </row>
    <row r="54940" spans="56:142" x14ac:dyDescent="0.2">
      <c r="BD54940" s="325"/>
      <c r="EL54940" s="325"/>
    </row>
    <row r="54941" spans="56:142" x14ac:dyDescent="0.2">
      <c r="BD54941" s="325"/>
      <c r="EL54941" s="325"/>
    </row>
    <row r="54942" spans="56:142" x14ac:dyDescent="0.2">
      <c r="BD54942" s="325"/>
      <c r="EL54942" s="325"/>
    </row>
    <row r="54943" spans="56:142" x14ac:dyDescent="0.2">
      <c r="BD54943" s="325"/>
      <c r="EL54943" s="325"/>
    </row>
    <row r="54944" spans="56:142" x14ac:dyDescent="0.2">
      <c r="BD54944" s="325"/>
      <c r="EL54944" s="325"/>
    </row>
    <row r="54945" spans="56:142" x14ac:dyDescent="0.2">
      <c r="BD54945" s="325"/>
      <c r="EL54945" s="325"/>
    </row>
    <row r="54946" spans="56:142" x14ac:dyDescent="0.2">
      <c r="BD54946" s="325"/>
      <c r="EL54946" s="325"/>
    </row>
    <row r="54947" spans="56:142" x14ac:dyDescent="0.2">
      <c r="BD54947" s="325"/>
      <c r="EL54947" s="325"/>
    </row>
    <row r="54948" spans="56:142" x14ac:dyDescent="0.2">
      <c r="BD54948" s="325"/>
      <c r="EL54948" s="325"/>
    </row>
    <row r="54949" spans="56:142" x14ac:dyDescent="0.2">
      <c r="BD54949" s="325"/>
      <c r="EL54949" s="325"/>
    </row>
    <row r="54950" spans="56:142" x14ac:dyDescent="0.2">
      <c r="BD54950" s="325"/>
      <c r="EL54950" s="325"/>
    </row>
    <row r="54951" spans="56:142" x14ac:dyDescent="0.2">
      <c r="BD54951" s="325"/>
      <c r="EL54951" s="325"/>
    </row>
    <row r="54952" spans="56:142" x14ac:dyDescent="0.2">
      <c r="BD54952" s="325"/>
      <c r="EL54952" s="325"/>
    </row>
    <row r="54953" spans="56:142" x14ac:dyDescent="0.2">
      <c r="BD54953" s="325"/>
      <c r="EL54953" s="325"/>
    </row>
    <row r="54954" spans="56:142" x14ac:dyDescent="0.2">
      <c r="BD54954" s="325"/>
      <c r="EL54954" s="325"/>
    </row>
    <row r="54955" spans="56:142" x14ac:dyDescent="0.2">
      <c r="BD54955" s="325"/>
      <c r="EL54955" s="325"/>
    </row>
    <row r="54956" spans="56:142" x14ac:dyDescent="0.2">
      <c r="BD54956" s="325"/>
      <c r="EL54956" s="325"/>
    </row>
    <row r="54957" spans="56:142" x14ac:dyDescent="0.2">
      <c r="BD54957" s="325"/>
      <c r="EL54957" s="325"/>
    </row>
    <row r="54958" spans="56:142" x14ac:dyDescent="0.2">
      <c r="BD54958" s="325"/>
      <c r="EL54958" s="325"/>
    </row>
    <row r="54959" spans="56:142" x14ac:dyDescent="0.2">
      <c r="BD54959" s="325"/>
      <c r="EL54959" s="325"/>
    </row>
    <row r="54960" spans="56:142" x14ac:dyDescent="0.2">
      <c r="BD54960" s="325"/>
      <c r="EL54960" s="325"/>
    </row>
    <row r="54961" spans="56:142" x14ac:dyDescent="0.2">
      <c r="BD54961" s="325"/>
      <c r="EL54961" s="325"/>
    </row>
    <row r="54962" spans="56:142" x14ac:dyDescent="0.2">
      <c r="BD54962" s="325"/>
      <c r="EL54962" s="325"/>
    </row>
    <row r="54963" spans="56:142" x14ac:dyDescent="0.2">
      <c r="BD54963" s="325"/>
      <c r="EL54963" s="325"/>
    </row>
    <row r="54964" spans="56:142" x14ac:dyDescent="0.2">
      <c r="BD54964" s="325"/>
      <c r="EL54964" s="325"/>
    </row>
    <row r="54965" spans="56:142" x14ac:dyDescent="0.2">
      <c r="BD54965" s="325"/>
      <c r="EL54965" s="325"/>
    </row>
    <row r="54966" spans="56:142" x14ac:dyDescent="0.2">
      <c r="BD54966" s="325"/>
      <c r="EL54966" s="325"/>
    </row>
    <row r="54967" spans="56:142" x14ac:dyDescent="0.2">
      <c r="BD54967" s="325"/>
      <c r="EL54967" s="325"/>
    </row>
    <row r="54968" spans="56:142" x14ac:dyDescent="0.2">
      <c r="BD54968" s="325"/>
      <c r="EL54968" s="325"/>
    </row>
    <row r="54969" spans="56:142" x14ac:dyDescent="0.2">
      <c r="BD54969" s="325"/>
      <c r="EL54969" s="325"/>
    </row>
    <row r="54970" spans="56:142" x14ac:dyDescent="0.2">
      <c r="BD54970" s="325"/>
      <c r="EL54970" s="325"/>
    </row>
    <row r="54971" spans="56:142" x14ac:dyDescent="0.2">
      <c r="BD54971" s="325"/>
      <c r="EL54971" s="325"/>
    </row>
    <row r="54972" spans="56:142" x14ac:dyDescent="0.2">
      <c r="BD54972" s="325"/>
      <c r="EL54972" s="325"/>
    </row>
    <row r="54973" spans="56:142" x14ac:dyDescent="0.2">
      <c r="BD54973" s="325"/>
      <c r="EL54973" s="325"/>
    </row>
    <row r="54974" spans="56:142" x14ac:dyDescent="0.2">
      <c r="BD54974" s="325"/>
      <c r="EL54974" s="325"/>
    </row>
    <row r="54975" spans="56:142" x14ac:dyDescent="0.2">
      <c r="BD54975" s="325"/>
      <c r="EL54975" s="325"/>
    </row>
    <row r="54976" spans="56:142" x14ac:dyDescent="0.2">
      <c r="BD54976" s="325"/>
      <c r="EL54976" s="325"/>
    </row>
    <row r="54977" spans="56:142" x14ac:dyDescent="0.2">
      <c r="BD54977" s="325"/>
      <c r="EL54977" s="325"/>
    </row>
    <row r="54978" spans="56:142" x14ac:dyDescent="0.2">
      <c r="BD54978" s="325"/>
      <c r="EL54978" s="325"/>
    </row>
    <row r="54979" spans="56:142" x14ac:dyDescent="0.2">
      <c r="BD54979" s="325"/>
      <c r="EL54979" s="325"/>
    </row>
    <row r="54980" spans="56:142" x14ac:dyDescent="0.2">
      <c r="BD54980" s="325"/>
      <c r="EL54980" s="325"/>
    </row>
    <row r="54981" spans="56:142" x14ac:dyDescent="0.2">
      <c r="BD54981" s="325"/>
      <c r="EL54981" s="325"/>
    </row>
    <row r="54982" spans="56:142" x14ac:dyDescent="0.2">
      <c r="BD54982" s="325"/>
      <c r="EL54982" s="325"/>
    </row>
    <row r="54983" spans="56:142" x14ac:dyDescent="0.2">
      <c r="BD54983" s="325"/>
      <c r="EL54983" s="325"/>
    </row>
    <row r="54984" spans="56:142" x14ac:dyDescent="0.2">
      <c r="BD54984" s="325"/>
      <c r="EL54984" s="325"/>
    </row>
    <row r="54985" spans="56:142" x14ac:dyDescent="0.2">
      <c r="BD54985" s="325"/>
      <c r="EL54985" s="325"/>
    </row>
    <row r="54986" spans="56:142" x14ac:dyDescent="0.2">
      <c r="BD54986" s="325"/>
      <c r="EL54986" s="325"/>
    </row>
    <row r="54987" spans="56:142" x14ac:dyDescent="0.2">
      <c r="BD54987" s="325"/>
      <c r="EL54987" s="325"/>
    </row>
    <row r="54988" spans="56:142" x14ac:dyDescent="0.2">
      <c r="BD54988" s="325"/>
      <c r="EL54988" s="325"/>
    </row>
    <row r="54989" spans="56:142" x14ac:dyDescent="0.2">
      <c r="BD54989" s="325"/>
      <c r="EL54989" s="325"/>
    </row>
    <row r="54990" spans="56:142" x14ac:dyDescent="0.2">
      <c r="BD54990" s="325"/>
      <c r="EL54990" s="325"/>
    </row>
    <row r="54991" spans="56:142" x14ac:dyDescent="0.2">
      <c r="BD54991" s="325"/>
      <c r="EL54991" s="325"/>
    </row>
    <row r="54992" spans="56:142" x14ac:dyDescent="0.2">
      <c r="BD54992" s="325"/>
      <c r="EL54992" s="325"/>
    </row>
    <row r="54993" spans="56:142" x14ac:dyDescent="0.2">
      <c r="BD54993" s="325"/>
      <c r="EL54993" s="325"/>
    </row>
    <row r="54994" spans="56:142" x14ac:dyDescent="0.2">
      <c r="BD54994" s="325"/>
      <c r="EL54994" s="325"/>
    </row>
    <row r="54995" spans="56:142" x14ac:dyDescent="0.2">
      <c r="BD54995" s="325"/>
      <c r="EL54995" s="325"/>
    </row>
    <row r="54996" spans="56:142" x14ac:dyDescent="0.2">
      <c r="BD54996" s="325"/>
      <c r="EL54996" s="325"/>
    </row>
    <row r="54997" spans="56:142" x14ac:dyDescent="0.2">
      <c r="BD54997" s="325"/>
      <c r="EL54997" s="325"/>
    </row>
    <row r="54998" spans="56:142" x14ac:dyDescent="0.2">
      <c r="BD54998" s="325"/>
      <c r="EL54998" s="325"/>
    </row>
    <row r="54999" spans="56:142" x14ac:dyDescent="0.2">
      <c r="BD54999" s="325"/>
      <c r="EL54999" s="325"/>
    </row>
    <row r="55000" spans="56:142" x14ac:dyDescent="0.2">
      <c r="BD55000" s="325"/>
      <c r="EL55000" s="325"/>
    </row>
    <row r="55001" spans="56:142" x14ac:dyDescent="0.2">
      <c r="BD55001" s="325"/>
      <c r="EL55001" s="325"/>
    </row>
    <row r="55002" spans="56:142" x14ac:dyDescent="0.2">
      <c r="BD55002" s="325"/>
      <c r="EL55002" s="325"/>
    </row>
    <row r="55003" spans="56:142" x14ac:dyDescent="0.2">
      <c r="BD55003" s="325"/>
      <c r="EL55003" s="325"/>
    </row>
    <row r="55004" spans="56:142" x14ac:dyDescent="0.2">
      <c r="BD55004" s="325"/>
      <c r="EL55004" s="325"/>
    </row>
    <row r="55005" spans="56:142" x14ac:dyDescent="0.2">
      <c r="BD55005" s="325"/>
      <c r="EL55005" s="325"/>
    </row>
    <row r="55006" spans="56:142" x14ac:dyDescent="0.2">
      <c r="BD55006" s="325"/>
      <c r="EL55006" s="325"/>
    </row>
    <row r="55007" spans="56:142" x14ac:dyDescent="0.2">
      <c r="BD55007" s="325"/>
      <c r="EL55007" s="325"/>
    </row>
    <row r="55008" spans="56:142" x14ac:dyDescent="0.2">
      <c r="BD55008" s="325"/>
      <c r="EL55008" s="325"/>
    </row>
    <row r="55009" spans="56:142" x14ac:dyDescent="0.2">
      <c r="BD55009" s="325"/>
      <c r="EL55009" s="325"/>
    </row>
    <row r="55010" spans="56:142" x14ac:dyDescent="0.2">
      <c r="BD55010" s="325"/>
      <c r="EL55010" s="325"/>
    </row>
    <row r="55011" spans="56:142" x14ac:dyDescent="0.2">
      <c r="BD55011" s="325"/>
      <c r="EL55011" s="325"/>
    </row>
    <row r="55012" spans="56:142" x14ac:dyDescent="0.2">
      <c r="BD55012" s="325"/>
      <c r="EL55012" s="325"/>
    </row>
    <row r="55013" spans="56:142" x14ac:dyDescent="0.2">
      <c r="BD55013" s="325"/>
      <c r="EL55013" s="325"/>
    </row>
    <row r="55014" spans="56:142" x14ac:dyDescent="0.2">
      <c r="BD55014" s="325"/>
      <c r="EL55014" s="325"/>
    </row>
    <row r="55015" spans="56:142" x14ac:dyDescent="0.2">
      <c r="BD55015" s="325"/>
      <c r="EL55015" s="325"/>
    </row>
    <row r="55016" spans="56:142" x14ac:dyDescent="0.2">
      <c r="BD55016" s="325"/>
      <c r="EL55016" s="325"/>
    </row>
    <row r="55017" spans="56:142" x14ac:dyDescent="0.2">
      <c r="BD55017" s="325"/>
      <c r="EL55017" s="325"/>
    </row>
    <row r="55018" spans="56:142" x14ac:dyDescent="0.2">
      <c r="BD55018" s="325"/>
      <c r="EL55018" s="325"/>
    </row>
    <row r="55019" spans="56:142" x14ac:dyDescent="0.2">
      <c r="BD55019" s="325"/>
      <c r="EL55019" s="325"/>
    </row>
    <row r="55020" spans="56:142" x14ac:dyDescent="0.2">
      <c r="BD55020" s="325"/>
      <c r="EL55020" s="325"/>
    </row>
    <row r="55021" spans="56:142" x14ac:dyDescent="0.2">
      <c r="BD55021" s="325"/>
      <c r="EL55021" s="325"/>
    </row>
    <row r="55022" spans="56:142" x14ac:dyDescent="0.2">
      <c r="BD55022" s="325"/>
      <c r="EL55022" s="325"/>
    </row>
    <row r="55023" spans="56:142" x14ac:dyDescent="0.2">
      <c r="BD55023" s="325"/>
      <c r="EL55023" s="325"/>
    </row>
    <row r="55024" spans="56:142" x14ac:dyDescent="0.2">
      <c r="BD55024" s="325"/>
      <c r="EL55024" s="325"/>
    </row>
    <row r="55025" spans="56:142" x14ac:dyDescent="0.2">
      <c r="BD55025" s="325"/>
      <c r="EL55025" s="325"/>
    </row>
    <row r="55026" spans="56:142" x14ac:dyDescent="0.2">
      <c r="BD55026" s="325"/>
      <c r="EL55026" s="325"/>
    </row>
    <row r="55027" spans="56:142" x14ac:dyDescent="0.2">
      <c r="BD55027" s="325"/>
      <c r="EL55027" s="325"/>
    </row>
    <row r="55028" spans="56:142" x14ac:dyDescent="0.2">
      <c r="BD55028" s="325"/>
      <c r="EL55028" s="325"/>
    </row>
    <row r="55029" spans="56:142" x14ac:dyDescent="0.2">
      <c r="BD55029" s="325"/>
      <c r="EL55029" s="325"/>
    </row>
    <row r="55030" spans="56:142" x14ac:dyDescent="0.2">
      <c r="BD55030" s="325"/>
      <c r="EL55030" s="325"/>
    </row>
    <row r="55031" spans="56:142" x14ac:dyDescent="0.2">
      <c r="BD55031" s="325"/>
      <c r="EL55031" s="325"/>
    </row>
    <row r="55032" spans="56:142" x14ac:dyDescent="0.2">
      <c r="BD55032" s="325"/>
      <c r="EL55032" s="325"/>
    </row>
    <row r="55033" spans="56:142" x14ac:dyDescent="0.2">
      <c r="BD55033" s="325"/>
      <c r="EL55033" s="325"/>
    </row>
    <row r="55034" spans="56:142" x14ac:dyDescent="0.2">
      <c r="BD55034" s="325"/>
      <c r="EL55034" s="325"/>
    </row>
    <row r="55035" spans="56:142" x14ac:dyDescent="0.2">
      <c r="BD55035" s="325"/>
      <c r="EL55035" s="325"/>
    </row>
    <row r="55036" spans="56:142" x14ac:dyDescent="0.2">
      <c r="BD55036" s="325"/>
      <c r="EL55036" s="325"/>
    </row>
    <row r="55037" spans="56:142" x14ac:dyDescent="0.2">
      <c r="BD55037" s="325"/>
      <c r="EL55037" s="325"/>
    </row>
    <row r="55038" spans="56:142" x14ac:dyDescent="0.2">
      <c r="BD55038" s="325"/>
      <c r="EL55038" s="325"/>
    </row>
    <row r="55039" spans="56:142" x14ac:dyDescent="0.2">
      <c r="BD55039" s="325"/>
      <c r="EL55039" s="325"/>
    </row>
    <row r="55040" spans="56:142" x14ac:dyDescent="0.2">
      <c r="BD55040" s="325"/>
      <c r="EL55040" s="325"/>
    </row>
    <row r="55041" spans="56:142" x14ac:dyDescent="0.2">
      <c r="BD55041" s="325"/>
      <c r="EL55041" s="325"/>
    </row>
    <row r="55042" spans="56:142" x14ac:dyDescent="0.2">
      <c r="BD55042" s="325"/>
      <c r="EL55042" s="325"/>
    </row>
    <row r="55043" spans="56:142" x14ac:dyDescent="0.2">
      <c r="BD55043" s="325"/>
      <c r="EL55043" s="325"/>
    </row>
    <row r="55044" spans="56:142" x14ac:dyDescent="0.2">
      <c r="BD55044" s="325"/>
      <c r="EL55044" s="325"/>
    </row>
    <row r="55045" spans="56:142" x14ac:dyDescent="0.2">
      <c r="BD55045" s="325"/>
      <c r="EL55045" s="325"/>
    </row>
    <row r="55046" spans="56:142" x14ac:dyDescent="0.2">
      <c r="BD55046" s="325"/>
      <c r="EL55046" s="325"/>
    </row>
    <row r="55047" spans="56:142" x14ac:dyDescent="0.2">
      <c r="BD55047" s="325"/>
      <c r="EL55047" s="325"/>
    </row>
    <row r="55048" spans="56:142" x14ac:dyDescent="0.2">
      <c r="BD55048" s="325"/>
      <c r="EL55048" s="325"/>
    </row>
    <row r="55049" spans="56:142" x14ac:dyDescent="0.2">
      <c r="BD55049" s="325"/>
      <c r="EL55049" s="325"/>
    </row>
    <row r="55050" spans="56:142" x14ac:dyDescent="0.2">
      <c r="BD55050" s="325"/>
      <c r="EL55050" s="325"/>
    </row>
    <row r="55051" spans="56:142" x14ac:dyDescent="0.2">
      <c r="BD55051" s="325"/>
      <c r="EL55051" s="325"/>
    </row>
    <row r="55052" spans="56:142" x14ac:dyDescent="0.2">
      <c r="BD55052" s="325"/>
      <c r="EL55052" s="325"/>
    </row>
    <row r="55053" spans="56:142" x14ac:dyDescent="0.2">
      <c r="BD55053" s="325"/>
      <c r="EL55053" s="325"/>
    </row>
    <row r="55054" spans="56:142" x14ac:dyDescent="0.2">
      <c r="BD55054" s="325"/>
      <c r="EL55054" s="325"/>
    </row>
    <row r="55055" spans="56:142" x14ac:dyDescent="0.2">
      <c r="BD55055" s="325"/>
      <c r="EL55055" s="325"/>
    </row>
    <row r="55056" spans="56:142" x14ac:dyDescent="0.2">
      <c r="BD55056" s="325"/>
      <c r="EL55056" s="325"/>
    </row>
    <row r="55057" spans="56:142" x14ac:dyDescent="0.2">
      <c r="BD55057" s="325"/>
      <c r="EL55057" s="325"/>
    </row>
    <row r="55058" spans="56:142" x14ac:dyDescent="0.2">
      <c r="BD55058" s="325"/>
      <c r="EL55058" s="325"/>
    </row>
    <row r="55059" spans="56:142" x14ac:dyDescent="0.2">
      <c r="BD55059" s="325"/>
      <c r="EL55059" s="325"/>
    </row>
    <row r="55060" spans="56:142" x14ac:dyDescent="0.2">
      <c r="BD55060" s="325"/>
      <c r="EL55060" s="325"/>
    </row>
    <row r="55061" spans="56:142" x14ac:dyDescent="0.2">
      <c r="BD55061" s="325"/>
      <c r="EL55061" s="325"/>
    </row>
    <row r="55062" spans="56:142" x14ac:dyDescent="0.2">
      <c r="BD55062" s="325"/>
      <c r="EL55062" s="325"/>
    </row>
    <row r="55063" spans="56:142" x14ac:dyDescent="0.2">
      <c r="BD55063" s="325"/>
      <c r="EL55063" s="325"/>
    </row>
    <row r="55064" spans="56:142" x14ac:dyDescent="0.2">
      <c r="BD55064" s="325"/>
      <c r="EL55064" s="325"/>
    </row>
    <row r="55065" spans="56:142" x14ac:dyDescent="0.2">
      <c r="BD55065" s="325"/>
      <c r="EL55065" s="325"/>
    </row>
    <row r="55066" spans="56:142" x14ac:dyDescent="0.2">
      <c r="BD55066" s="325"/>
      <c r="EL55066" s="325"/>
    </row>
    <row r="55067" spans="56:142" x14ac:dyDescent="0.2">
      <c r="BD55067" s="325"/>
      <c r="EL55067" s="325"/>
    </row>
    <row r="55068" spans="56:142" x14ac:dyDescent="0.2">
      <c r="BD55068" s="325"/>
      <c r="EL55068" s="325"/>
    </row>
    <row r="55069" spans="56:142" x14ac:dyDescent="0.2">
      <c r="BD55069" s="325"/>
      <c r="EL55069" s="325"/>
    </row>
    <row r="55070" spans="56:142" x14ac:dyDescent="0.2">
      <c r="BD55070" s="325"/>
      <c r="EL55070" s="325"/>
    </row>
    <row r="55071" spans="56:142" x14ac:dyDescent="0.2">
      <c r="BD55071" s="325"/>
      <c r="EL55071" s="325"/>
    </row>
    <row r="55072" spans="56:142" x14ac:dyDescent="0.2">
      <c r="BD55072" s="325"/>
      <c r="EL55072" s="325"/>
    </row>
    <row r="55073" spans="56:142" x14ac:dyDescent="0.2">
      <c r="BD55073" s="325"/>
      <c r="EL55073" s="325"/>
    </row>
    <row r="55074" spans="56:142" x14ac:dyDescent="0.2">
      <c r="BD55074" s="325"/>
      <c r="EL55074" s="325"/>
    </row>
    <row r="55075" spans="56:142" x14ac:dyDescent="0.2">
      <c r="BD55075" s="325"/>
      <c r="EL55075" s="325"/>
    </row>
    <row r="55076" spans="56:142" x14ac:dyDescent="0.2">
      <c r="BD55076" s="325"/>
      <c r="EL55076" s="325"/>
    </row>
    <row r="55077" spans="56:142" x14ac:dyDescent="0.2">
      <c r="BD55077" s="325"/>
      <c r="EL55077" s="325"/>
    </row>
    <row r="55078" spans="56:142" x14ac:dyDescent="0.2">
      <c r="BD55078" s="325"/>
      <c r="EL55078" s="325"/>
    </row>
    <row r="55079" spans="56:142" x14ac:dyDescent="0.2">
      <c r="BD55079" s="325"/>
      <c r="EL55079" s="325"/>
    </row>
    <row r="55080" spans="56:142" x14ac:dyDescent="0.2">
      <c r="BD55080" s="325"/>
      <c r="EL55080" s="325"/>
    </row>
    <row r="55081" spans="56:142" x14ac:dyDescent="0.2">
      <c r="BD55081" s="325"/>
      <c r="EL55081" s="325"/>
    </row>
    <row r="55082" spans="56:142" x14ac:dyDescent="0.2">
      <c r="BD55082" s="325"/>
      <c r="EL55082" s="325"/>
    </row>
    <row r="55083" spans="56:142" x14ac:dyDescent="0.2">
      <c r="BD55083" s="325"/>
      <c r="EL55083" s="325"/>
    </row>
    <row r="55084" spans="56:142" x14ac:dyDescent="0.2">
      <c r="BD55084" s="325"/>
      <c r="EL55084" s="325"/>
    </row>
    <row r="55085" spans="56:142" x14ac:dyDescent="0.2">
      <c r="BD55085" s="325"/>
      <c r="EL55085" s="325"/>
    </row>
    <row r="55086" spans="56:142" x14ac:dyDescent="0.2">
      <c r="BD55086" s="325"/>
      <c r="EL55086" s="325"/>
    </row>
    <row r="55087" spans="56:142" x14ac:dyDescent="0.2">
      <c r="BD55087" s="325"/>
      <c r="EL55087" s="325"/>
    </row>
    <row r="55088" spans="56:142" x14ac:dyDescent="0.2">
      <c r="BD55088" s="325"/>
      <c r="EL55088" s="325"/>
    </row>
    <row r="55089" spans="56:142" x14ac:dyDescent="0.2">
      <c r="BD55089" s="325"/>
      <c r="EL55089" s="325"/>
    </row>
    <row r="55090" spans="56:142" x14ac:dyDescent="0.2">
      <c r="BD55090" s="325"/>
      <c r="EL55090" s="325"/>
    </row>
    <row r="55091" spans="56:142" x14ac:dyDescent="0.2">
      <c r="BD55091" s="325"/>
      <c r="EL55091" s="325"/>
    </row>
    <row r="55092" spans="56:142" x14ac:dyDescent="0.2">
      <c r="BD55092" s="325"/>
      <c r="EL55092" s="325"/>
    </row>
    <row r="55093" spans="56:142" x14ac:dyDescent="0.2">
      <c r="BD55093" s="325"/>
      <c r="EL55093" s="325"/>
    </row>
    <row r="55094" spans="56:142" x14ac:dyDescent="0.2">
      <c r="BD55094" s="325"/>
      <c r="EL55094" s="325"/>
    </row>
    <row r="55095" spans="56:142" x14ac:dyDescent="0.2">
      <c r="BD55095" s="325"/>
      <c r="EL55095" s="325"/>
    </row>
    <row r="55096" spans="56:142" x14ac:dyDescent="0.2">
      <c r="BD55096" s="325"/>
      <c r="EL55096" s="325"/>
    </row>
    <row r="55097" spans="56:142" x14ac:dyDescent="0.2">
      <c r="BD55097" s="325"/>
      <c r="EL55097" s="325"/>
    </row>
    <row r="55098" spans="56:142" x14ac:dyDescent="0.2">
      <c r="BD55098" s="325"/>
      <c r="EL55098" s="325"/>
    </row>
    <row r="55099" spans="56:142" x14ac:dyDescent="0.2">
      <c r="BD55099" s="325"/>
      <c r="EL55099" s="325"/>
    </row>
    <row r="55100" spans="56:142" x14ac:dyDescent="0.2">
      <c r="BD55100" s="325"/>
      <c r="EL55100" s="325"/>
    </row>
    <row r="55101" spans="56:142" x14ac:dyDescent="0.2">
      <c r="BD55101" s="325"/>
      <c r="EL55101" s="325"/>
    </row>
    <row r="55102" spans="56:142" x14ac:dyDescent="0.2">
      <c r="BD55102" s="325"/>
      <c r="EL55102" s="325"/>
    </row>
    <row r="55103" spans="56:142" x14ac:dyDescent="0.2">
      <c r="BD55103" s="325"/>
      <c r="EL55103" s="325"/>
    </row>
    <row r="55104" spans="56:142" x14ac:dyDescent="0.2">
      <c r="BD55104" s="325"/>
      <c r="EL55104" s="325"/>
    </row>
    <row r="55105" spans="56:142" x14ac:dyDescent="0.2">
      <c r="BD55105" s="325"/>
      <c r="EL55105" s="325"/>
    </row>
    <row r="55106" spans="56:142" x14ac:dyDescent="0.2">
      <c r="BD55106" s="325"/>
      <c r="EL55106" s="325"/>
    </row>
    <row r="55107" spans="56:142" x14ac:dyDescent="0.2">
      <c r="BD55107" s="325"/>
      <c r="EL55107" s="325"/>
    </row>
    <row r="55108" spans="56:142" x14ac:dyDescent="0.2">
      <c r="BD55108" s="325"/>
      <c r="EL55108" s="325"/>
    </row>
    <row r="55109" spans="56:142" x14ac:dyDescent="0.2">
      <c r="BD55109" s="325"/>
      <c r="EL55109" s="325"/>
    </row>
    <row r="55110" spans="56:142" x14ac:dyDescent="0.2">
      <c r="BD55110" s="325"/>
      <c r="EL55110" s="325"/>
    </row>
    <row r="55111" spans="56:142" x14ac:dyDescent="0.2">
      <c r="BD55111" s="325"/>
      <c r="EL55111" s="325"/>
    </row>
    <row r="55112" spans="56:142" x14ac:dyDescent="0.2">
      <c r="BD55112" s="325"/>
      <c r="EL55112" s="325"/>
    </row>
    <row r="55113" spans="56:142" x14ac:dyDescent="0.2">
      <c r="BD55113" s="325"/>
      <c r="EL55113" s="325"/>
    </row>
    <row r="55114" spans="56:142" x14ac:dyDescent="0.2">
      <c r="BD55114" s="325"/>
      <c r="EL55114" s="325"/>
    </row>
    <row r="55115" spans="56:142" x14ac:dyDescent="0.2">
      <c r="BD55115" s="325"/>
      <c r="EL55115" s="325"/>
    </row>
    <row r="55116" spans="56:142" x14ac:dyDescent="0.2">
      <c r="BD55116" s="325"/>
      <c r="EL55116" s="325"/>
    </row>
    <row r="55117" spans="56:142" x14ac:dyDescent="0.2">
      <c r="BD55117" s="325"/>
      <c r="EL55117" s="325"/>
    </row>
    <row r="55118" spans="56:142" x14ac:dyDescent="0.2">
      <c r="BD55118" s="325"/>
      <c r="EL55118" s="325"/>
    </row>
    <row r="55119" spans="56:142" x14ac:dyDescent="0.2">
      <c r="BD55119" s="325"/>
      <c r="EL55119" s="325"/>
    </row>
    <row r="55120" spans="56:142" x14ac:dyDescent="0.2">
      <c r="BD55120" s="325"/>
      <c r="EL55120" s="325"/>
    </row>
    <row r="55121" spans="56:142" x14ac:dyDescent="0.2">
      <c r="BD55121" s="325"/>
      <c r="EL55121" s="325"/>
    </row>
    <row r="55122" spans="56:142" x14ac:dyDescent="0.2">
      <c r="BD55122" s="325"/>
      <c r="EL55122" s="325"/>
    </row>
    <row r="55123" spans="56:142" x14ac:dyDescent="0.2">
      <c r="BD55123" s="325"/>
      <c r="EL55123" s="325"/>
    </row>
    <row r="55124" spans="56:142" x14ac:dyDescent="0.2">
      <c r="BD55124" s="325"/>
      <c r="EL55124" s="325"/>
    </row>
    <row r="55125" spans="56:142" x14ac:dyDescent="0.2">
      <c r="BD55125" s="325"/>
      <c r="EL55125" s="325"/>
    </row>
    <row r="55126" spans="56:142" x14ac:dyDescent="0.2">
      <c r="BD55126" s="325"/>
      <c r="EL55126" s="325"/>
    </row>
    <row r="55127" spans="56:142" x14ac:dyDescent="0.2">
      <c r="BD55127" s="325"/>
      <c r="EL55127" s="325"/>
    </row>
    <row r="55128" spans="56:142" x14ac:dyDescent="0.2">
      <c r="BD55128" s="325"/>
      <c r="EL55128" s="325"/>
    </row>
    <row r="55129" spans="56:142" x14ac:dyDescent="0.2">
      <c r="BD55129" s="325"/>
      <c r="EL55129" s="325"/>
    </row>
    <row r="55130" spans="56:142" x14ac:dyDescent="0.2">
      <c r="BD55130" s="325"/>
      <c r="EL55130" s="325"/>
    </row>
    <row r="55131" spans="56:142" x14ac:dyDescent="0.2">
      <c r="BD55131" s="325"/>
      <c r="EL55131" s="325"/>
    </row>
    <row r="55132" spans="56:142" x14ac:dyDescent="0.2">
      <c r="BD55132" s="325"/>
      <c r="EL55132" s="325"/>
    </row>
    <row r="55133" spans="56:142" x14ac:dyDescent="0.2">
      <c r="BD55133" s="325"/>
      <c r="EL55133" s="325"/>
    </row>
    <row r="55134" spans="56:142" x14ac:dyDescent="0.2">
      <c r="BD55134" s="325"/>
      <c r="EL55134" s="325"/>
    </row>
    <row r="55135" spans="56:142" x14ac:dyDescent="0.2">
      <c r="BD55135" s="325"/>
      <c r="EL55135" s="325"/>
    </row>
    <row r="55136" spans="56:142" x14ac:dyDescent="0.2">
      <c r="BD55136" s="325"/>
      <c r="EL55136" s="325"/>
    </row>
    <row r="55137" spans="56:142" x14ac:dyDescent="0.2">
      <c r="BD55137" s="325"/>
      <c r="EL55137" s="325"/>
    </row>
    <row r="55138" spans="56:142" x14ac:dyDescent="0.2">
      <c r="BD55138" s="325"/>
      <c r="EL55138" s="325"/>
    </row>
    <row r="55139" spans="56:142" x14ac:dyDescent="0.2">
      <c r="BD55139" s="325"/>
      <c r="EL55139" s="325"/>
    </row>
    <row r="55140" spans="56:142" x14ac:dyDescent="0.2">
      <c r="BD55140" s="325"/>
      <c r="EL55140" s="325"/>
    </row>
    <row r="55141" spans="56:142" x14ac:dyDescent="0.2">
      <c r="BD55141" s="325"/>
      <c r="EL55141" s="325"/>
    </row>
    <row r="55142" spans="56:142" x14ac:dyDescent="0.2">
      <c r="BD55142" s="325"/>
      <c r="EL55142" s="325"/>
    </row>
    <row r="55143" spans="56:142" x14ac:dyDescent="0.2">
      <c r="BD55143" s="325"/>
      <c r="EL55143" s="325"/>
    </row>
    <row r="55144" spans="56:142" x14ac:dyDescent="0.2">
      <c r="BD55144" s="325"/>
      <c r="EL55144" s="325"/>
    </row>
    <row r="55145" spans="56:142" x14ac:dyDescent="0.2">
      <c r="BD55145" s="325"/>
      <c r="EL55145" s="325"/>
    </row>
    <row r="55146" spans="56:142" x14ac:dyDescent="0.2">
      <c r="BD55146" s="325"/>
      <c r="EL55146" s="325"/>
    </row>
    <row r="55147" spans="56:142" x14ac:dyDescent="0.2">
      <c r="BD55147" s="325"/>
      <c r="EL55147" s="325"/>
    </row>
    <row r="55148" spans="56:142" x14ac:dyDescent="0.2">
      <c r="BD55148" s="325"/>
      <c r="EL55148" s="325"/>
    </row>
    <row r="55149" spans="56:142" x14ac:dyDescent="0.2">
      <c r="BD55149" s="325"/>
      <c r="EL55149" s="325"/>
    </row>
    <row r="55150" spans="56:142" x14ac:dyDescent="0.2">
      <c r="BD55150" s="325"/>
      <c r="EL55150" s="325"/>
    </row>
    <row r="55151" spans="56:142" x14ac:dyDescent="0.2">
      <c r="BD55151" s="325"/>
      <c r="EL55151" s="325"/>
    </row>
    <row r="55152" spans="56:142" x14ac:dyDescent="0.2">
      <c r="BD55152" s="325"/>
      <c r="EL55152" s="325"/>
    </row>
    <row r="55153" spans="56:142" x14ac:dyDescent="0.2">
      <c r="BD55153" s="325"/>
      <c r="EL55153" s="325"/>
    </row>
    <row r="55154" spans="56:142" x14ac:dyDescent="0.2">
      <c r="BD55154" s="325"/>
      <c r="EL55154" s="325"/>
    </row>
    <row r="55155" spans="56:142" x14ac:dyDescent="0.2">
      <c r="BD55155" s="325"/>
      <c r="EL55155" s="325"/>
    </row>
    <row r="55156" spans="56:142" x14ac:dyDescent="0.2">
      <c r="BD55156" s="325"/>
      <c r="EL55156" s="325"/>
    </row>
    <row r="55157" spans="56:142" x14ac:dyDescent="0.2">
      <c r="BD55157" s="325"/>
      <c r="EL55157" s="325"/>
    </row>
    <row r="55158" spans="56:142" x14ac:dyDescent="0.2">
      <c r="BD55158" s="325"/>
      <c r="EL55158" s="325"/>
    </row>
    <row r="55159" spans="56:142" x14ac:dyDescent="0.2">
      <c r="BD55159" s="325"/>
      <c r="EL55159" s="325"/>
    </row>
    <row r="55160" spans="56:142" x14ac:dyDescent="0.2">
      <c r="BD55160" s="325"/>
      <c r="EL55160" s="325"/>
    </row>
    <row r="55161" spans="56:142" x14ac:dyDescent="0.2">
      <c r="BD55161" s="325"/>
      <c r="EL55161" s="325"/>
    </row>
    <row r="55162" spans="56:142" x14ac:dyDescent="0.2">
      <c r="BD55162" s="325"/>
      <c r="EL55162" s="325"/>
    </row>
    <row r="55163" spans="56:142" x14ac:dyDescent="0.2">
      <c r="BD55163" s="325"/>
      <c r="EL55163" s="325"/>
    </row>
    <row r="55164" spans="56:142" x14ac:dyDescent="0.2">
      <c r="BD55164" s="325"/>
      <c r="EL55164" s="325"/>
    </row>
    <row r="55165" spans="56:142" x14ac:dyDescent="0.2">
      <c r="BD55165" s="325"/>
      <c r="EL55165" s="325"/>
    </row>
    <row r="55166" spans="56:142" x14ac:dyDescent="0.2">
      <c r="BD55166" s="325"/>
      <c r="EL55166" s="325"/>
    </row>
    <row r="55167" spans="56:142" x14ac:dyDescent="0.2">
      <c r="BD55167" s="325"/>
      <c r="EL55167" s="325"/>
    </row>
    <row r="55168" spans="56:142" x14ac:dyDescent="0.2">
      <c r="BD55168" s="325"/>
      <c r="EL55168" s="325"/>
    </row>
    <row r="55169" spans="56:142" x14ac:dyDescent="0.2">
      <c r="BD55169" s="325"/>
      <c r="EL55169" s="325"/>
    </row>
    <row r="55170" spans="56:142" x14ac:dyDescent="0.2">
      <c r="BD55170" s="325"/>
      <c r="EL55170" s="325"/>
    </row>
    <row r="55171" spans="56:142" x14ac:dyDescent="0.2">
      <c r="BD55171" s="325"/>
      <c r="EL55171" s="325"/>
    </row>
    <row r="55172" spans="56:142" x14ac:dyDescent="0.2">
      <c r="BD55172" s="325"/>
      <c r="EL55172" s="325"/>
    </row>
    <row r="55173" spans="56:142" x14ac:dyDescent="0.2">
      <c r="BD55173" s="325"/>
      <c r="EL55173" s="325"/>
    </row>
    <row r="55174" spans="56:142" x14ac:dyDescent="0.2">
      <c r="BD55174" s="325"/>
      <c r="EL55174" s="325"/>
    </row>
    <row r="55175" spans="56:142" x14ac:dyDescent="0.2">
      <c r="BD55175" s="325"/>
      <c r="EL55175" s="325"/>
    </row>
    <row r="55176" spans="56:142" x14ac:dyDescent="0.2">
      <c r="BD55176" s="325"/>
      <c r="EL55176" s="325"/>
    </row>
    <row r="55177" spans="56:142" x14ac:dyDescent="0.2">
      <c r="BD55177" s="325"/>
      <c r="EL55177" s="325"/>
    </row>
    <row r="55178" spans="56:142" x14ac:dyDescent="0.2">
      <c r="BD55178" s="325"/>
      <c r="EL55178" s="325"/>
    </row>
    <row r="55179" spans="56:142" x14ac:dyDescent="0.2">
      <c r="BD55179" s="325"/>
      <c r="EL55179" s="325"/>
    </row>
    <row r="55180" spans="56:142" x14ac:dyDescent="0.2">
      <c r="BD55180" s="325"/>
      <c r="EL55180" s="325"/>
    </row>
    <row r="55181" spans="56:142" x14ac:dyDescent="0.2">
      <c r="BD55181" s="325"/>
      <c r="EL55181" s="325"/>
    </row>
    <row r="55182" spans="56:142" x14ac:dyDescent="0.2">
      <c r="BD55182" s="325"/>
      <c r="EL55182" s="325"/>
    </row>
    <row r="55183" spans="56:142" x14ac:dyDescent="0.2">
      <c r="BD55183" s="325"/>
      <c r="EL55183" s="325"/>
    </row>
    <row r="55184" spans="56:142" x14ac:dyDescent="0.2">
      <c r="BD55184" s="325"/>
      <c r="EL55184" s="325"/>
    </row>
    <row r="55185" spans="56:142" x14ac:dyDescent="0.2">
      <c r="BD55185" s="325"/>
      <c r="EL55185" s="325"/>
    </row>
    <row r="55186" spans="56:142" x14ac:dyDescent="0.2">
      <c r="BD55186" s="325"/>
      <c r="EL55186" s="325"/>
    </row>
    <row r="55187" spans="56:142" x14ac:dyDescent="0.2">
      <c r="BD55187" s="325"/>
      <c r="EL55187" s="325"/>
    </row>
    <row r="55188" spans="56:142" x14ac:dyDescent="0.2">
      <c r="BD55188" s="325"/>
      <c r="EL55188" s="325"/>
    </row>
    <row r="55189" spans="56:142" x14ac:dyDescent="0.2">
      <c r="BD55189" s="325"/>
      <c r="EL55189" s="325"/>
    </row>
    <row r="55190" spans="56:142" x14ac:dyDescent="0.2">
      <c r="BD55190" s="325"/>
      <c r="EL55190" s="325"/>
    </row>
    <row r="55191" spans="56:142" x14ac:dyDescent="0.2">
      <c r="BD55191" s="325"/>
      <c r="EL55191" s="325"/>
    </row>
    <row r="55192" spans="56:142" x14ac:dyDescent="0.2">
      <c r="BD55192" s="325"/>
      <c r="EL55192" s="325"/>
    </row>
    <row r="55193" spans="56:142" x14ac:dyDescent="0.2">
      <c r="BD55193" s="325"/>
      <c r="EL55193" s="325"/>
    </row>
    <row r="55194" spans="56:142" x14ac:dyDescent="0.2">
      <c r="BD55194" s="325"/>
      <c r="EL55194" s="325"/>
    </row>
    <row r="55195" spans="56:142" x14ac:dyDescent="0.2">
      <c r="BD55195" s="325"/>
      <c r="EL55195" s="325"/>
    </row>
    <row r="55196" spans="56:142" x14ac:dyDescent="0.2">
      <c r="BD55196" s="325"/>
      <c r="EL55196" s="325"/>
    </row>
    <row r="55197" spans="56:142" x14ac:dyDescent="0.2">
      <c r="BD55197" s="325"/>
      <c r="EL55197" s="325"/>
    </row>
    <row r="55198" spans="56:142" x14ac:dyDescent="0.2">
      <c r="BD55198" s="325"/>
      <c r="EL55198" s="325"/>
    </row>
    <row r="55199" spans="56:142" x14ac:dyDescent="0.2">
      <c r="BD55199" s="325"/>
      <c r="EL55199" s="325"/>
    </row>
    <row r="55200" spans="56:142" x14ac:dyDescent="0.2">
      <c r="BD55200" s="325"/>
      <c r="EL55200" s="325"/>
    </row>
    <row r="55201" spans="56:142" x14ac:dyDescent="0.2">
      <c r="BD55201" s="325"/>
      <c r="EL55201" s="325"/>
    </row>
    <row r="55202" spans="56:142" x14ac:dyDescent="0.2">
      <c r="BD55202" s="325"/>
      <c r="EL55202" s="325"/>
    </row>
    <row r="55203" spans="56:142" x14ac:dyDescent="0.2">
      <c r="BD55203" s="325"/>
      <c r="EL55203" s="325"/>
    </row>
    <row r="55204" spans="56:142" x14ac:dyDescent="0.2">
      <c r="BD55204" s="325"/>
      <c r="EL55204" s="325"/>
    </row>
    <row r="55205" spans="56:142" x14ac:dyDescent="0.2">
      <c r="BD55205" s="325"/>
      <c r="EL55205" s="325"/>
    </row>
    <row r="55206" spans="56:142" x14ac:dyDescent="0.2">
      <c r="BD55206" s="325"/>
      <c r="EL55206" s="325"/>
    </row>
    <row r="55207" spans="56:142" x14ac:dyDescent="0.2">
      <c r="BD55207" s="325"/>
      <c r="EL55207" s="325"/>
    </row>
    <row r="55208" spans="56:142" x14ac:dyDescent="0.2">
      <c r="BD55208" s="325"/>
      <c r="EL55208" s="325"/>
    </row>
    <row r="55209" spans="56:142" x14ac:dyDescent="0.2">
      <c r="BD55209" s="325"/>
      <c r="EL55209" s="325"/>
    </row>
    <row r="55210" spans="56:142" x14ac:dyDescent="0.2">
      <c r="BD55210" s="325"/>
      <c r="EL55210" s="325"/>
    </row>
    <row r="55211" spans="56:142" x14ac:dyDescent="0.2">
      <c r="BD55211" s="325"/>
      <c r="EL55211" s="325"/>
    </row>
    <row r="55212" spans="56:142" x14ac:dyDescent="0.2">
      <c r="BD55212" s="325"/>
      <c r="EL55212" s="325"/>
    </row>
    <row r="55213" spans="56:142" x14ac:dyDescent="0.2">
      <c r="BD55213" s="325"/>
      <c r="EL55213" s="325"/>
    </row>
    <row r="55214" spans="56:142" x14ac:dyDescent="0.2">
      <c r="BD55214" s="325"/>
      <c r="EL55214" s="325"/>
    </row>
    <row r="55215" spans="56:142" x14ac:dyDescent="0.2">
      <c r="BD55215" s="325"/>
      <c r="EL55215" s="325"/>
    </row>
    <row r="55216" spans="56:142" x14ac:dyDescent="0.2">
      <c r="BD55216" s="325"/>
      <c r="EL55216" s="325"/>
    </row>
    <row r="55217" spans="56:142" x14ac:dyDescent="0.2">
      <c r="BD55217" s="325"/>
      <c r="EL55217" s="325"/>
    </row>
    <row r="55218" spans="56:142" x14ac:dyDescent="0.2">
      <c r="BD55218" s="325"/>
      <c r="EL55218" s="325"/>
    </row>
    <row r="55219" spans="56:142" x14ac:dyDescent="0.2">
      <c r="BD55219" s="325"/>
      <c r="EL55219" s="325"/>
    </row>
    <row r="55220" spans="56:142" x14ac:dyDescent="0.2">
      <c r="BD55220" s="325"/>
      <c r="EL55220" s="325"/>
    </row>
    <row r="55221" spans="56:142" x14ac:dyDescent="0.2">
      <c r="BD55221" s="325"/>
      <c r="EL55221" s="325"/>
    </row>
    <row r="55222" spans="56:142" x14ac:dyDescent="0.2">
      <c r="BD55222" s="325"/>
      <c r="EL55222" s="325"/>
    </row>
    <row r="55223" spans="56:142" x14ac:dyDescent="0.2">
      <c r="BD55223" s="325"/>
      <c r="EL55223" s="325"/>
    </row>
    <row r="55224" spans="56:142" x14ac:dyDescent="0.2">
      <c r="BD55224" s="325"/>
      <c r="EL55224" s="325"/>
    </row>
    <row r="55225" spans="56:142" x14ac:dyDescent="0.2">
      <c r="BD55225" s="325"/>
      <c r="EL55225" s="325"/>
    </row>
    <row r="55226" spans="56:142" x14ac:dyDescent="0.2">
      <c r="BD55226" s="325"/>
      <c r="EL55226" s="325"/>
    </row>
    <row r="55227" spans="56:142" x14ac:dyDescent="0.2">
      <c r="BD55227" s="325"/>
      <c r="EL55227" s="325"/>
    </row>
    <row r="55228" spans="56:142" x14ac:dyDescent="0.2">
      <c r="BD55228" s="325"/>
      <c r="EL55228" s="325"/>
    </row>
    <row r="55229" spans="56:142" x14ac:dyDescent="0.2">
      <c r="BD55229" s="325"/>
      <c r="EL55229" s="325"/>
    </row>
    <row r="55230" spans="56:142" x14ac:dyDescent="0.2">
      <c r="BD55230" s="325"/>
      <c r="EL55230" s="325"/>
    </row>
    <row r="55231" spans="56:142" x14ac:dyDescent="0.2">
      <c r="BD55231" s="325"/>
      <c r="EL55231" s="325"/>
    </row>
    <row r="55232" spans="56:142" x14ac:dyDescent="0.2">
      <c r="BD55232" s="325"/>
      <c r="EL55232" s="325"/>
    </row>
    <row r="55233" spans="56:142" x14ac:dyDescent="0.2">
      <c r="BD55233" s="325"/>
      <c r="EL55233" s="325"/>
    </row>
    <row r="55234" spans="56:142" x14ac:dyDescent="0.2">
      <c r="BD55234" s="325"/>
      <c r="EL55234" s="325"/>
    </row>
    <row r="55235" spans="56:142" x14ac:dyDescent="0.2">
      <c r="BD55235" s="325"/>
      <c r="EL55235" s="325"/>
    </row>
    <row r="55236" spans="56:142" x14ac:dyDescent="0.2">
      <c r="BD55236" s="325"/>
      <c r="EL55236" s="325"/>
    </row>
    <row r="55237" spans="56:142" x14ac:dyDescent="0.2">
      <c r="BD55237" s="325"/>
      <c r="EL55237" s="325"/>
    </row>
    <row r="55238" spans="56:142" x14ac:dyDescent="0.2">
      <c r="BD55238" s="325"/>
      <c r="EL55238" s="325"/>
    </row>
    <row r="55239" spans="56:142" x14ac:dyDescent="0.2">
      <c r="BD55239" s="325"/>
      <c r="EL55239" s="325"/>
    </row>
    <row r="55240" spans="56:142" x14ac:dyDescent="0.2">
      <c r="BD55240" s="325"/>
      <c r="EL55240" s="325"/>
    </row>
    <row r="55241" spans="56:142" x14ac:dyDescent="0.2">
      <c r="BD55241" s="325"/>
      <c r="EL55241" s="325"/>
    </row>
    <row r="55242" spans="56:142" x14ac:dyDescent="0.2">
      <c r="BD55242" s="325"/>
      <c r="EL55242" s="325"/>
    </row>
    <row r="55243" spans="56:142" x14ac:dyDescent="0.2">
      <c r="BD55243" s="325"/>
      <c r="EL55243" s="325"/>
    </row>
    <row r="55244" spans="56:142" x14ac:dyDescent="0.2">
      <c r="BD55244" s="325"/>
      <c r="EL55244" s="325"/>
    </row>
    <row r="55245" spans="56:142" x14ac:dyDescent="0.2">
      <c r="BD55245" s="325"/>
      <c r="EL55245" s="325"/>
    </row>
    <row r="55246" spans="56:142" x14ac:dyDescent="0.2">
      <c r="BD55246" s="325"/>
      <c r="EL55246" s="325"/>
    </row>
    <row r="55247" spans="56:142" x14ac:dyDescent="0.2">
      <c r="BD55247" s="325"/>
      <c r="EL55247" s="325"/>
    </row>
    <row r="55248" spans="56:142" x14ac:dyDescent="0.2">
      <c r="BD55248" s="325"/>
      <c r="EL55248" s="325"/>
    </row>
    <row r="55249" spans="56:142" x14ac:dyDescent="0.2">
      <c r="BD55249" s="325"/>
      <c r="EL55249" s="325"/>
    </row>
    <row r="55250" spans="56:142" x14ac:dyDescent="0.2">
      <c r="BD55250" s="325"/>
      <c r="EL55250" s="325"/>
    </row>
    <row r="55251" spans="56:142" x14ac:dyDescent="0.2">
      <c r="BD55251" s="325"/>
      <c r="EL55251" s="325"/>
    </row>
    <row r="55252" spans="56:142" x14ac:dyDescent="0.2">
      <c r="BD55252" s="325"/>
      <c r="EL55252" s="325"/>
    </row>
    <row r="55253" spans="56:142" x14ac:dyDescent="0.2">
      <c r="BD55253" s="325"/>
      <c r="EL55253" s="325"/>
    </row>
    <row r="55254" spans="56:142" x14ac:dyDescent="0.2">
      <c r="BD55254" s="325"/>
      <c r="EL55254" s="325"/>
    </row>
    <row r="55255" spans="56:142" x14ac:dyDescent="0.2">
      <c r="BD55255" s="325"/>
      <c r="EL55255" s="325"/>
    </row>
    <row r="55256" spans="56:142" x14ac:dyDescent="0.2">
      <c r="BD55256" s="325"/>
      <c r="EL55256" s="325"/>
    </row>
    <row r="55257" spans="56:142" x14ac:dyDescent="0.2">
      <c r="BD55257" s="325"/>
      <c r="EL55257" s="325"/>
    </row>
    <row r="55258" spans="56:142" x14ac:dyDescent="0.2">
      <c r="BD55258" s="325"/>
      <c r="EL55258" s="325"/>
    </row>
    <row r="55259" spans="56:142" x14ac:dyDescent="0.2">
      <c r="BD55259" s="325"/>
      <c r="EL55259" s="325"/>
    </row>
    <row r="55260" spans="56:142" x14ac:dyDescent="0.2">
      <c r="BD55260" s="325"/>
      <c r="EL55260" s="325"/>
    </row>
    <row r="55261" spans="56:142" x14ac:dyDescent="0.2">
      <c r="BD55261" s="325"/>
      <c r="EL55261" s="325"/>
    </row>
    <row r="55262" spans="56:142" x14ac:dyDescent="0.2">
      <c r="BD55262" s="325"/>
      <c r="EL55262" s="325"/>
    </row>
    <row r="55263" spans="56:142" x14ac:dyDescent="0.2">
      <c r="BD55263" s="325"/>
      <c r="EL55263" s="325"/>
    </row>
    <row r="55264" spans="56:142" x14ac:dyDescent="0.2">
      <c r="BD55264" s="325"/>
      <c r="EL55264" s="325"/>
    </row>
    <row r="55265" spans="56:142" x14ac:dyDescent="0.2">
      <c r="BD55265" s="325"/>
      <c r="EL55265" s="325"/>
    </row>
    <row r="55266" spans="56:142" x14ac:dyDescent="0.2">
      <c r="BD55266" s="325"/>
      <c r="EL55266" s="325"/>
    </row>
    <row r="55267" spans="56:142" x14ac:dyDescent="0.2">
      <c r="BD55267" s="325"/>
      <c r="EL55267" s="325"/>
    </row>
    <row r="55268" spans="56:142" x14ac:dyDescent="0.2">
      <c r="BD55268" s="325"/>
      <c r="EL55268" s="325"/>
    </row>
    <row r="55269" spans="56:142" x14ac:dyDescent="0.2">
      <c r="BD55269" s="325"/>
      <c r="EL55269" s="325"/>
    </row>
    <row r="55270" spans="56:142" x14ac:dyDescent="0.2">
      <c r="BD55270" s="325"/>
      <c r="EL55270" s="325"/>
    </row>
    <row r="55271" spans="56:142" x14ac:dyDescent="0.2">
      <c r="BD55271" s="325"/>
      <c r="EL55271" s="325"/>
    </row>
    <row r="55272" spans="56:142" x14ac:dyDescent="0.2">
      <c r="BD55272" s="325"/>
      <c r="EL55272" s="325"/>
    </row>
    <row r="55273" spans="56:142" x14ac:dyDescent="0.2">
      <c r="BD55273" s="325"/>
      <c r="EL55273" s="325"/>
    </row>
    <row r="55274" spans="56:142" x14ac:dyDescent="0.2">
      <c r="BD55274" s="325"/>
      <c r="EL55274" s="325"/>
    </row>
    <row r="55275" spans="56:142" x14ac:dyDescent="0.2">
      <c r="BD55275" s="325"/>
      <c r="EL55275" s="325"/>
    </row>
    <row r="55276" spans="56:142" x14ac:dyDescent="0.2">
      <c r="BD55276" s="325"/>
      <c r="EL55276" s="325"/>
    </row>
    <row r="55277" spans="56:142" x14ac:dyDescent="0.2">
      <c r="BD55277" s="325"/>
      <c r="EL55277" s="325"/>
    </row>
    <row r="55278" spans="56:142" x14ac:dyDescent="0.2">
      <c r="BD55278" s="325"/>
      <c r="EL55278" s="325"/>
    </row>
    <row r="55279" spans="56:142" x14ac:dyDescent="0.2">
      <c r="BD55279" s="325"/>
      <c r="EL55279" s="325"/>
    </row>
    <row r="55280" spans="56:142" x14ac:dyDescent="0.2">
      <c r="BD55280" s="325"/>
      <c r="EL55280" s="325"/>
    </row>
    <row r="55281" spans="56:142" x14ac:dyDescent="0.2">
      <c r="BD55281" s="325"/>
      <c r="EL55281" s="325"/>
    </row>
    <row r="55282" spans="56:142" x14ac:dyDescent="0.2">
      <c r="BD55282" s="325"/>
      <c r="EL55282" s="325"/>
    </row>
    <row r="55283" spans="56:142" x14ac:dyDescent="0.2">
      <c r="BD55283" s="325"/>
      <c r="EL55283" s="325"/>
    </row>
    <row r="55284" spans="56:142" x14ac:dyDescent="0.2">
      <c r="BD55284" s="325"/>
      <c r="EL55284" s="325"/>
    </row>
    <row r="55285" spans="56:142" x14ac:dyDescent="0.2">
      <c r="BD55285" s="325"/>
      <c r="EL55285" s="325"/>
    </row>
    <row r="55286" spans="56:142" x14ac:dyDescent="0.2">
      <c r="BD55286" s="325"/>
      <c r="EL55286" s="325"/>
    </row>
    <row r="55287" spans="56:142" x14ac:dyDescent="0.2">
      <c r="BD55287" s="325"/>
      <c r="EL55287" s="325"/>
    </row>
    <row r="55288" spans="56:142" x14ac:dyDescent="0.2">
      <c r="BD55288" s="325"/>
      <c r="EL55288" s="325"/>
    </row>
    <row r="55289" spans="56:142" x14ac:dyDescent="0.2">
      <c r="BD55289" s="325"/>
      <c r="EL55289" s="325"/>
    </row>
    <row r="55290" spans="56:142" x14ac:dyDescent="0.2">
      <c r="BD55290" s="325"/>
      <c r="EL55290" s="325"/>
    </row>
    <row r="55291" spans="56:142" x14ac:dyDescent="0.2">
      <c r="BD55291" s="325"/>
      <c r="EL55291" s="325"/>
    </row>
    <row r="55292" spans="56:142" x14ac:dyDescent="0.2">
      <c r="BD55292" s="325"/>
      <c r="EL55292" s="325"/>
    </row>
    <row r="55293" spans="56:142" x14ac:dyDescent="0.2">
      <c r="BD55293" s="325"/>
      <c r="EL55293" s="325"/>
    </row>
    <row r="55294" spans="56:142" x14ac:dyDescent="0.2">
      <c r="BD55294" s="325"/>
      <c r="EL55294" s="325"/>
    </row>
    <row r="55295" spans="56:142" x14ac:dyDescent="0.2">
      <c r="BD55295" s="325"/>
      <c r="EL55295" s="325"/>
    </row>
    <row r="55296" spans="56:142" x14ac:dyDescent="0.2">
      <c r="BD55296" s="325"/>
      <c r="EL55296" s="325"/>
    </row>
    <row r="55297" spans="56:142" x14ac:dyDescent="0.2">
      <c r="BD55297" s="325"/>
      <c r="EL55297" s="325"/>
    </row>
    <row r="55298" spans="56:142" x14ac:dyDescent="0.2">
      <c r="BD55298" s="325"/>
      <c r="EL55298" s="325"/>
    </row>
    <row r="55299" spans="56:142" x14ac:dyDescent="0.2">
      <c r="BD55299" s="325"/>
      <c r="EL55299" s="325"/>
    </row>
    <row r="55300" spans="56:142" x14ac:dyDescent="0.2">
      <c r="BD55300" s="325"/>
      <c r="EL55300" s="325"/>
    </row>
    <row r="55301" spans="56:142" x14ac:dyDescent="0.2">
      <c r="BD55301" s="325"/>
      <c r="EL55301" s="325"/>
    </row>
    <row r="55302" spans="56:142" x14ac:dyDescent="0.2">
      <c r="BD55302" s="325"/>
      <c r="EL55302" s="325"/>
    </row>
    <row r="55303" spans="56:142" x14ac:dyDescent="0.2">
      <c r="BD55303" s="325"/>
      <c r="EL55303" s="325"/>
    </row>
    <row r="55304" spans="56:142" x14ac:dyDescent="0.2">
      <c r="BD55304" s="325"/>
      <c r="EL55304" s="325"/>
    </row>
    <row r="55305" spans="56:142" x14ac:dyDescent="0.2">
      <c r="BD55305" s="325"/>
      <c r="EL55305" s="325"/>
    </row>
    <row r="55306" spans="56:142" x14ac:dyDescent="0.2">
      <c r="BD55306" s="325"/>
      <c r="EL55306" s="325"/>
    </row>
    <row r="55307" spans="56:142" x14ac:dyDescent="0.2">
      <c r="BD55307" s="325"/>
      <c r="EL55307" s="325"/>
    </row>
    <row r="55308" spans="56:142" x14ac:dyDescent="0.2">
      <c r="BD55308" s="325"/>
      <c r="EL55308" s="325"/>
    </row>
    <row r="55309" spans="56:142" x14ac:dyDescent="0.2">
      <c r="BD55309" s="325"/>
      <c r="EL55309" s="325"/>
    </row>
    <row r="55310" spans="56:142" x14ac:dyDescent="0.2">
      <c r="BD55310" s="325"/>
      <c r="EL55310" s="325"/>
    </row>
    <row r="55311" spans="56:142" x14ac:dyDescent="0.2">
      <c r="BD55311" s="325"/>
      <c r="EL55311" s="325"/>
    </row>
    <row r="55312" spans="56:142" x14ac:dyDescent="0.2">
      <c r="BD55312" s="325"/>
      <c r="EL55312" s="325"/>
    </row>
    <row r="55313" spans="56:142" x14ac:dyDescent="0.2">
      <c r="BD55313" s="325"/>
      <c r="EL55313" s="325"/>
    </row>
    <row r="55314" spans="56:142" x14ac:dyDescent="0.2">
      <c r="BD55314" s="325"/>
      <c r="EL55314" s="325"/>
    </row>
    <row r="55315" spans="56:142" x14ac:dyDescent="0.2">
      <c r="BD55315" s="325"/>
      <c r="EL55315" s="325"/>
    </row>
    <row r="55316" spans="56:142" x14ac:dyDescent="0.2">
      <c r="BD55316" s="325"/>
      <c r="EL55316" s="325"/>
    </row>
    <row r="55317" spans="56:142" x14ac:dyDescent="0.2">
      <c r="BD55317" s="325"/>
      <c r="EL55317" s="325"/>
    </row>
    <row r="55318" spans="56:142" x14ac:dyDescent="0.2">
      <c r="BD55318" s="325"/>
      <c r="EL55318" s="325"/>
    </row>
    <row r="55319" spans="56:142" x14ac:dyDescent="0.2">
      <c r="BD55319" s="325"/>
      <c r="EL55319" s="325"/>
    </row>
    <row r="55320" spans="56:142" x14ac:dyDescent="0.2">
      <c r="BD55320" s="325"/>
      <c r="EL55320" s="325"/>
    </row>
    <row r="55321" spans="56:142" x14ac:dyDescent="0.2">
      <c r="BD55321" s="325"/>
      <c r="EL55321" s="325"/>
    </row>
    <row r="55322" spans="56:142" x14ac:dyDescent="0.2">
      <c r="BD55322" s="325"/>
      <c r="EL55322" s="325"/>
    </row>
    <row r="55323" spans="56:142" x14ac:dyDescent="0.2">
      <c r="BD55323" s="325"/>
      <c r="EL55323" s="325"/>
    </row>
    <row r="55324" spans="56:142" x14ac:dyDescent="0.2">
      <c r="BD55324" s="325"/>
      <c r="EL55324" s="325"/>
    </row>
    <row r="55325" spans="56:142" x14ac:dyDescent="0.2">
      <c r="BD55325" s="325"/>
      <c r="EL55325" s="325"/>
    </row>
    <row r="55326" spans="56:142" x14ac:dyDescent="0.2">
      <c r="BD55326" s="325"/>
      <c r="EL55326" s="325"/>
    </row>
    <row r="55327" spans="56:142" x14ac:dyDescent="0.2">
      <c r="BD55327" s="325"/>
      <c r="EL55327" s="325"/>
    </row>
    <row r="55328" spans="56:142" x14ac:dyDescent="0.2">
      <c r="BD55328" s="325"/>
      <c r="EL55328" s="325"/>
    </row>
    <row r="55329" spans="56:142" x14ac:dyDescent="0.2">
      <c r="BD55329" s="325"/>
      <c r="EL55329" s="325"/>
    </row>
    <row r="55330" spans="56:142" x14ac:dyDescent="0.2">
      <c r="BD55330" s="325"/>
      <c r="EL55330" s="325"/>
    </row>
    <row r="55331" spans="56:142" x14ac:dyDescent="0.2">
      <c r="BD55331" s="325"/>
      <c r="EL55331" s="325"/>
    </row>
    <row r="55332" spans="56:142" x14ac:dyDescent="0.2">
      <c r="BD55332" s="325"/>
      <c r="EL55332" s="325"/>
    </row>
    <row r="55333" spans="56:142" x14ac:dyDescent="0.2">
      <c r="BD55333" s="325"/>
      <c r="EL55333" s="325"/>
    </row>
    <row r="55334" spans="56:142" x14ac:dyDescent="0.2">
      <c r="BD55334" s="325"/>
      <c r="EL55334" s="325"/>
    </row>
    <row r="55335" spans="56:142" x14ac:dyDescent="0.2">
      <c r="BD55335" s="325"/>
      <c r="EL55335" s="325"/>
    </row>
    <row r="55336" spans="56:142" x14ac:dyDescent="0.2">
      <c r="BD55336" s="325"/>
      <c r="EL55336" s="325"/>
    </row>
    <row r="55337" spans="56:142" x14ac:dyDescent="0.2">
      <c r="BD55337" s="325"/>
      <c r="EL55337" s="325"/>
    </row>
    <row r="55338" spans="56:142" x14ac:dyDescent="0.2">
      <c r="BD55338" s="325"/>
      <c r="EL55338" s="325"/>
    </row>
    <row r="55339" spans="56:142" x14ac:dyDescent="0.2">
      <c r="BD55339" s="325"/>
      <c r="EL55339" s="325"/>
    </row>
    <row r="55340" spans="56:142" x14ac:dyDescent="0.2">
      <c r="BD55340" s="325"/>
      <c r="EL55340" s="325"/>
    </row>
    <row r="55341" spans="56:142" x14ac:dyDescent="0.2">
      <c r="BD55341" s="325"/>
      <c r="EL55341" s="325"/>
    </row>
    <row r="55342" spans="56:142" x14ac:dyDescent="0.2">
      <c r="BD55342" s="325"/>
      <c r="EL55342" s="325"/>
    </row>
    <row r="55343" spans="56:142" x14ac:dyDescent="0.2">
      <c r="BD55343" s="325"/>
      <c r="EL55343" s="325"/>
    </row>
    <row r="55344" spans="56:142" x14ac:dyDescent="0.2">
      <c r="BD55344" s="325"/>
      <c r="EL55344" s="325"/>
    </row>
    <row r="55345" spans="56:142" x14ac:dyDescent="0.2">
      <c r="BD55345" s="325"/>
      <c r="EL55345" s="325"/>
    </row>
    <row r="55346" spans="56:142" x14ac:dyDescent="0.2">
      <c r="BD55346" s="325"/>
      <c r="EL55346" s="325"/>
    </row>
    <row r="55347" spans="56:142" x14ac:dyDescent="0.2">
      <c r="BD55347" s="325"/>
      <c r="EL55347" s="325"/>
    </row>
    <row r="55348" spans="56:142" x14ac:dyDescent="0.2">
      <c r="BD55348" s="325"/>
      <c r="EL55348" s="325"/>
    </row>
    <row r="55349" spans="56:142" x14ac:dyDescent="0.2">
      <c r="BD55349" s="325"/>
      <c r="EL55349" s="325"/>
    </row>
    <row r="55350" spans="56:142" x14ac:dyDescent="0.2">
      <c r="BD55350" s="325"/>
      <c r="EL55350" s="325"/>
    </row>
    <row r="55351" spans="56:142" x14ac:dyDescent="0.2">
      <c r="BD55351" s="325"/>
      <c r="EL55351" s="325"/>
    </row>
    <row r="55352" spans="56:142" x14ac:dyDescent="0.2">
      <c r="BD55352" s="325"/>
      <c r="EL55352" s="325"/>
    </row>
    <row r="55353" spans="56:142" x14ac:dyDescent="0.2">
      <c r="BD55353" s="325"/>
      <c r="EL55353" s="325"/>
    </row>
    <row r="55354" spans="56:142" x14ac:dyDescent="0.2">
      <c r="BD55354" s="325"/>
      <c r="EL55354" s="325"/>
    </row>
    <row r="55355" spans="56:142" x14ac:dyDescent="0.2">
      <c r="BD55355" s="325"/>
      <c r="EL55355" s="325"/>
    </row>
    <row r="55356" spans="56:142" x14ac:dyDescent="0.2">
      <c r="BD55356" s="325"/>
      <c r="EL55356" s="325"/>
    </row>
    <row r="55357" spans="56:142" x14ac:dyDescent="0.2">
      <c r="BD55357" s="325"/>
      <c r="EL55357" s="325"/>
    </row>
    <row r="55358" spans="56:142" x14ac:dyDescent="0.2">
      <c r="BD55358" s="325"/>
      <c r="EL55358" s="325"/>
    </row>
    <row r="55359" spans="56:142" x14ac:dyDescent="0.2">
      <c r="BD55359" s="325"/>
      <c r="EL55359" s="325"/>
    </row>
    <row r="55360" spans="56:142" x14ac:dyDescent="0.2">
      <c r="BD55360" s="325"/>
      <c r="EL55360" s="325"/>
    </row>
    <row r="55361" spans="56:142" x14ac:dyDescent="0.2">
      <c r="BD55361" s="325"/>
      <c r="EL55361" s="325"/>
    </row>
    <row r="55362" spans="56:142" x14ac:dyDescent="0.2">
      <c r="BD55362" s="325"/>
      <c r="EL55362" s="325"/>
    </row>
    <row r="55363" spans="56:142" x14ac:dyDescent="0.2">
      <c r="BD55363" s="325"/>
      <c r="EL55363" s="325"/>
    </row>
    <row r="55364" spans="56:142" x14ac:dyDescent="0.2">
      <c r="BD55364" s="325"/>
      <c r="EL55364" s="325"/>
    </row>
    <row r="55365" spans="56:142" x14ac:dyDescent="0.2">
      <c r="BD55365" s="325"/>
      <c r="EL55365" s="325"/>
    </row>
    <row r="55366" spans="56:142" x14ac:dyDescent="0.2">
      <c r="BD55366" s="325"/>
      <c r="EL55366" s="325"/>
    </row>
    <row r="55367" spans="56:142" x14ac:dyDescent="0.2">
      <c r="BD55367" s="325"/>
      <c r="EL55367" s="325"/>
    </row>
    <row r="55368" spans="56:142" x14ac:dyDescent="0.2">
      <c r="BD55368" s="325"/>
      <c r="EL55368" s="325"/>
    </row>
    <row r="55369" spans="56:142" x14ac:dyDescent="0.2">
      <c r="BD55369" s="325"/>
      <c r="EL55369" s="325"/>
    </row>
    <row r="55370" spans="56:142" x14ac:dyDescent="0.2">
      <c r="BD55370" s="325"/>
      <c r="EL55370" s="325"/>
    </row>
    <row r="55371" spans="56:142" x14ac:dyDescent="0.2">
      <c r="BD55371" s="325"/>
      <c r="EL55371" s="325"/>
    </row>
    <row r="55372" spans="56:142" x14ac:dyDescent="0.2">
      <c r="BD55372" s="325"/>
      <c r="EL55372" s="325"/>
    </row>
    <row r="55373" spans="56:142" x14ac:dyDescent="0.2">
      <c r="BD55373" s="325"/>
      <c r="EL55373" s="325"/>
    </row>
    <row r="55374" spans="56:142" x14ac:dyDescent="0.2">
      <c r="BD55374" s="325"/>
      <c r="EL55374" s="325"/>
    </row>
    <row r="55375" spans="56:142" x14ac:dyDescent="0.2">
      <c r="BD55375" s="325"/>
      <c r="EL55375" s="325"/>
    </row>
    <row r="55376" spans="56:142" x14ac:dyDescent="0.2">
      <c r="BD55376" s="325"/>
      <c r="EL55376" s="325"/>
    </row>
    <row r="55377" spans="56:142" x14ac:dyDescent="0.2">
      <c r="BD55377" s="325"/>
      <c r="EL55377" s="325"/>
    </row>
    <row r="55378" spans="56:142" x14ac:dyDescent="0.2">
      <c r="BD55378" s="325"/>
      <c r="EL55378" s="325"/>
    </row>
    <row r="55379" spans="56:142" x14ac:dyDescent="0.2">
      <c r="BD55379" s="325"/>
      <c r="EL55379" s="325"/>
    </row>
    <row r="55380" spans="56:142" x14ac:dyDescent="0.2">
      <c r="BD55380" s="325"/>
      <c r="EL55380" s="325"/>
    </row>
    <row r="55381" spans="56:142" x14ac:dyDescent="0.2">
      <c r="BD55381" s="325"/>
      <c r="EL55381" s="325"/>
    </row>
    <row r="55382" spans="56:142" x14ac:dyDescent="0.2">
      <c r="BD55382" s="325"/>
      <c r="EL55382" s="325"/>
    </row>
    <row r="55383" spans="56:142" x14ac:dyDescent="0.2">
      <c r="BD55383" s="325"/>
      <c r="EL55383" s="325"/>
    </row>
    <row r="55384" spans="56:142" x14ac:dyDescent="0.2">
      <c r="BD55384" s="325"/>
      <c r="EL55384" s="325"/>
    </row>
    <row r="55385" spans="56:142" x14ac:dyDescent="0.2">
      <c r="BD55385" s="325"/>
      <c r="EL55385" s="325"/>
    </row>
    <row r="55386" spans="56:142" x14ac:dyDescent="0.2">
      <c r="BD55386" s="325"/>
      <c r="EL55386" s="325"/>
    </row>
    <row r="55387" spans="56:142" x14ac:dyDescent="0.2">
      <c r="BD55387" s="325"/>
      <c r="EL55387" s="325"/>
    </row>
    <row r="55388" spans="56:142" x14ac:dyDescent="0.2">
      <c r="BD55388" s="325"/>
      <c r="EL55388" s="325"/>
    </row>
    <row r="55389" spans="56:142" x14ac:dyDescent="0.2">
      <c r="BD55389" s="325"/>
      <c r="EL55389" s="325"/>
    </row>
    <row r="55390" spans="56:142" x14ac:dyDescent="0.2">
      <c r="BD55390" s="325"/>
      <c r="EL55390" s="325"/>
    </row>
    <row r="55391" spans="56:142" x14ac:dyDescent="0.2">
      <c r="BD55391" s="325"/>
      <c r="EL55391" s="325"/>
    </row>
    <row r="55392" spans="56:142" x14ac:dyDescent="0.2">
      <c r="BD55392" s="325"/>
      <c r="EL55392" s="325"/>
    </row>
    <row r="55393" spans="56:142" x14ac:dyDescent="0.2">
      <c r="BD55393" s="325"/>
      <c r="EL55393" s="325"/>
    </row>
    <row r="55394" spans="56:142" x14ac:dyDescent="0.2">
      <c r="BD55394" s="325"/>
      <c r="EL55394" s="325"/>
    </row>
    <row r="55395" spans="56:142" x14ac:dyDescent="0.2">
      <c r="BD55395" s="325"/>
      <c r="EL55395" s="325"/>
    </row>
    <row r="55396" spans="56:142" x14ac:dyDescent="0.2">
      <c r="BD55396" s="325"/>
      <c r="EL55396" s="325"/>
    </row>
    <row r="55397" spans="56:142" x14ac:dyDescent="0.2">
      <c r="BD55397" s="325"/>
      <c r="EL55397" s="325"/>
    </row>
    <row r="55398" spans="56:142" x14ac:dyDescent="0.2">
      <c r="BD55398" s="325"/>
      <c r="EL55398" s="325"/>
    </row>
    <row r="55399" spans="56:142" x14ac:dyDescent="0.2">
      <c r="BD55399" s="325"/>
      <c r="EL55399" s="325"/>
    </row>
    <row r="55400" spans="56:142" x14ac:dyDescent="0.2">
      <c r="BD55400" s="325"/>
      <c r="EL55400" s="325"/>
    </row>
    <row r="55401" spans="56:142" x14ac:dyDescent="0.2">
      <c r="BD55401" s="325"/>
      <c r="EL55401" s="325"/>
    </row>
    <row r="55402" spans="56:142" x14ac:dyDescent="0.2">
      <c r="BD55402" s="325"/>
      <c r="EL55402" s="325"/>
    </row>
    <row r="55403" spans="56:142" x14ac:dyDescent="0.2">
      <c r="BD55403" s="325"/>
      <c r="EL55403" s="325"/>
    </row>
    <row r="55404" spans="56:142" x14ac:dyDescent="0.2">
      <c r="BD55404" s="325"/>
      <c r="EL55404" s="325"/>
    </row>
    <row r="55405" spans="56:142" x14ac:dyDescent="0.2">
      <c r="BD55405" s="325"/>
      <c r="EL55405" s="325"/>
    </row>
    <row r="55406" spans="56:142" x14ac:dyDescent="0.2">
      <c r="BD55406" s="325"/>
      <c r="EL55406" s="325"/>
    </row>
    <row r="55407" spans="56:142" x14ac:dyDescent="0.2">
      <c r="BD55407" s="325"/>
      <c r="EL55407" s="325"/>
    </row>
    <row r="55408" spans="56:142" x14ac:dyDescent="0.2">
      <c r="BD55408" s="325"/>
      <c r="EL55408" s="325"/>
    </row>
    <row r="55409" spans="56:142" x14ac:dyDescent="0.2">
      <c r="BD55409" s="325"/>
      <c r="EL55409" s="325"/>
    </row>
    <row r="55410" spans="56:142" x14ac:dyDescent="0.2">
      <c r="BD55410" s="325"/>
      <c r="EL55410" s="325"/>
    </row>
    <row r="55411" spans="56:142" x14ac:dyDescent="0.2">
      <c r="BD55411" s="325"/>
      <c r="EL55411" s="325"/>
    </row>
    <row r="55412" spans="56:142" x14ac:dyDescent="0.2">
      <c r="BD55412" s="325"/>
      <c r="EL55412" s="325"/>
    </row>
    <row r="55413" spans="56:142" x14ac:dyDescent="0.2">
      <c r="BD55413" s="325"/>
      <c r="EL55413" s="325"/>
    </row>
    <row r="55414" spans="56:142" x14ac:dyDescent="0.2">
      <c r="BD55414" s="325"/>
      <c r="EL55414" s="325"/>
    </row>
    <row r="55415" spans="56:142" x14ac:dyDescent="0.2">
      <c r="BD55415" s="325"/>
      <c r="EL55415" s="325"/>
    </row>
    <row r="55416" spans="56:142" x14ac:dyDescent="0.2">
      <c r="BD55416" s="325"/>
      <c r="EL55416" s="325"/>
    </row>
    <row r="55417" spans="56:142" x14ac:dyDescent="0.2">
      <c r="BD55417" s="325"/>
      <c r="EL55417" s="325"/>
    </row>
    <row r="55418" spans="56:142" x14ac:dyDescent="0.2">
      <c r="BD55418" s="325"/>
      <c r="EL55418" s="325"/>
    </row>
    <row r="55419" spans="56:142" x14ac:dyDescent="0.2">
      <c r="BD55419" s="325"/>
      <c r="EL55419" s="325"/>
    </row>
    <row r="55420" spans="56:142" x14ac:dyDescent="0.2">
      <c r="BD55420" s="325"/>
      <c r="EL55420" s="325"/>
    </row>
    <row r="55421" spans="56:142" x14ac:dyDescent="0.2">
      <c r="BD55421" s="325"/>
      <c r="EL55421" s="325"/>
    </row>
    <row r="55422" spans="56:142" x14ac:dyDescent="0.2">
      <c r="BD55422" s="325"/>
      <c r="EL55422" s="325"/>
    </row>
    <row r="55423" spans="56:142" x14ac:dyDescent="0.2">
      <c r="BD55423" s="325"/>
      <c r="EL55423" s="325"/>
    </row>
    <row r="55424" spans="56:142" x14ac:dyDescent="0.2">
      <c r="BD55424" s="325"/>
      <c r="EL55424" s="325"/>
    </row>
    <row r="55425" spans="56:142" x14ac:dyDescent="0.2">
      <c r="BD55425" s="325"/>
      <c r="EL55425" s="325"/>
    </row>
    <row r="55426" spans="56:142" x14ac:dyDescent="0.2">
      <c r="BD55426" s="325"/>
      <c r="EL55426" s="325"/>
    </row>
    <row r="55427" spans="56:142" x14ac:dyDescent="0.2">
      <c r="BD55427" s="325"/>
      <c r="EL55427" s="325"/>
    </row>
    <row r="55428" spans="56:142" x14ac:dyDescent="0.2">
      <c r="BD55428" s="325"/>
      <c r="EL55428" s="325"/>
    </row>
    <row r="55429" spans="56:142" x14ac:dyDescent="0.2">
      <c r="BD55429" s="325"/>
      <c r="EL55429" s="325"/>
    </row>
    <row r="55430" spans="56:142" x14ac:dyDescent="0.2">
      <c r="BD55430" s="325"/>
      <c r="EL55430" s="325"/>
    </row>
    <row r="55431" spans="56:142" x14ac:dyDescent="0.2">
      <c r="BD55431" s="325"/>
      <c r="EL55431" s="325"/>
    </row>
    <row r="55432" spans="56:142" x14ac:dyDescent="0.2">
      <c r="BD55432" s="325"/>
      <c r="EL55432" s="325"/>
    </row>
    <row r="55433" spans="56:142" x14ac:dyDescent="0.2">
      <c r="BD55433" s="325"/>
      <c r="EL55433" s="325"/>
    </row>
    <row r="55434" spans="56:142" x14ac:dyDescent="0.2">
      <c r="BD55434" s="325"/>
      <c r="EL55434" s="325"/>
    </row>
    <row r="55435" spans="56:142" x14ac:dyDescent="0.2">
      <c r="BD55435" s="325"/>
      <c r="EL55435" s="325"/>
    </row>
    <row r="55436" spans="56:142" x14ac:dyDescent="0.2">
      <c r="BD55436" s="325"/>
      <c r="EL55436" s="325"/>
    </row>
    <row r="55437" spans="56:142" x14ac:dyDescent="0.2">
      <c r="BD55437" s="325"/>
      <c r="EL55437" s="325"/>
    </row>
    <row r="55438" spans="56:142" x14ac:dyDescent="0.2">
      <c r="BD55438" s="325"/>
      <c r="EL55438" s="325"/>
    </row>
    <row r="55439" spans="56:142" x14ac:dyDescent="0.2">
      <c r="BD55439" s="325"/>
      <c r="EL55439" s="325"/>
    </row>
    <row r="55440" spans="56:142" x14ac:dyDescent="0.2">
      <c r="BD55440" s="325"/>
      <c r="EL55440" s="325"/>
    </row>
    <row r="55441" spans="56:142" x14ac:dyDescent="0.2">
      <c r="BD55441" s="325"/>
      <c r="EL55441" s="325"/>
    </row>
    <row r="55442" spans="56:142" x14ac:dyDescent="0.2">
      <c r="BD55442" s="325"/>
      <c r="EL55442" s="325"/>
    </row>
    <row r="55443" spans="56:142" x14ac:dyDescent="0.2">
      <c r="BD55443" s="325"/>
      <c r="EL55443" s="325"/>
    </row>
    <row r="55444" spans="56:142" x14ac:dyDescent="0.2">
      <c r="BD55444" s="325"/>
      <c r="EL55444" s="325"/>
    </row>
    <row r="55445" spans="56:142" x14ac:dyDescent="0.2">
      <c r="BD55445" s="325"/>
      <c r="EL55445" s="325"/>
    </row>
    <row r="55446" spans="56:142" x14ac:dyDescent="0.2">
      <c r="BD55446" s="325"/>
      <c r="EL55446" s="325"/>
    </row>
    <row r="55447" spans="56:142" x14ac:dyDescent="0.2">
      <c r="BD55447" s="325"/>
      <c r="EL55447" s="325"/>
    </row>
    <row r="55448" spans="56:142" x14ac:dyDescent="0.2">
      <c r="BD55448" s="325"/>
      <c r="EL55448" s="325"/>
    </row>
    <row r="55449" spans="56:142" x14ac:dyDescent="0.2">
      <c r="BD55449" s="325"/>
      <c r="EL55449" s="325"/>
    </row>
    <row r="55450" spans="56:142" x14ac:dyDescent="0.2">
      <c r="BD55450" s="325"/>
      <c r="EL55450" s="325"/>
    </row>
    <row r="55451" spans="56:142" x14ac:dyDescent="0.2">
      <c r="BD55451" s="325"/>
      <c r="EL55451" s="325"/>
    </row>
    <row r="55452" spans="56:142" x14ac:dyDescent="0.2">
      <c r="BD55452" s="325"/>
      <c r="EL55452" s="325"/>
    </row>
    <row r="55453" spans="56:142" x14ac:dyDescent="0.2">
      <c r="BD55453" s="325"/>
      <c r="EL55453" s="325"/>
    </row>
    <row r="55454" spans="56:142" x14ac:dyDescent="0.2">
      <c r="BD55454" s="325"/>
      <c r="EL55454" s="325"/>
    </row>
    <row r="55455" spans="56:142" x14ac:dyDescent="0.2">
      <c r="BD55455" s="325"/>
      <c r="EL55455" s="325"/>
    </row>
    <row r="55456" spans="56:142" x14ac:dyDescent="0.2">
      <c r="BD55456" s="325"/>
      <c r="EL55456" s="325"/>
    </row>
    <row r="55457" spans="56:142" x14ac:dyDescent="0.2">
      <c r="BD55457" s="325"/>
      <c r="EL55457" s="325"/>
    </row>
    <row r="55458" spans="56:142" x14ac:dyDescent="0.2">
      <c r="BD55458" s="325"/>
      <c r="EL55458" s="325"/>
    </row>
    <row r="55459" spans="56:142" x14ac:dyDescent="0.2">
      <c r="BD55459" s="325"/>
      <c r="EL55459" s="325"/>
    </row>
    <row r="55460" spans="56:142" x14ac:dyDescent="0.2">
      <c r="BD55460" s="325"/>
      <c r="EL55460" s="325"/>
    </row>
    <row r="55461" spans="56:142" x14ac:dyDescent="0.2">
      <c r="BD55461" s="325"/>
      <c r="EL55461" s="325"/>
    </row>
    <row r="55462" spans="56:142" x14ac:dyDescent="0.2">
      <c r="BD55462" s="325"/>
      <c r="EL55462" s="325"/>
    </row>
    <row r="55463" spans="56:142" x14ac:dyDescent="0.2">
      <c r="BD55463" s="325"/>
      <c r="EL55463" s="325"/>
    </row>
    <row r="55464" spans="56:142" x14ac:dyDescent="0.2">
      <c r="BD55464" s="325"/>
      <c r="EL55464" s="325"/>
    </row>
    <row r="55465" spans="56:142" x14ac:dyDescent="0.2">
      <c r="BD55465" s="325"/>
      <c r="EL55465" s="325"/>
    </row>
    <row r="55466" spans="56:142" x14ac:dyDescent="0.2">
      <c r="BD55466" s="325"/>
      <c r="EL55466" s="325"/>
    </row>
    <row r="55467" spans="56:142" x14ac:dyDescent="0.2">
      <c r="BD55467" s="325"/>
      <c r="EL55467" s="325"/>
    </row>
    <row r="55468" spans="56:142" x14ac:dyDescent="0.2">
      <c r="BD55468" s="325"/>
      <c r="EL55468" s="325"/>
    </row>
    <row r="55469" spans="56:142" x14ac:dyDescent="0.2">
      <c r="BD55469" s="325"/>
      <c r="EL55469" s="325"/>
    </row>
    <row r="55470" spans="56:142" x14ac:dyDescent="0.2">
      <c r="BD55470" s="325"/>
      <c r="EL55470" s="325"/>
    </row>
    <row r="55471" spans="56:142" x14ac:dyDescent="0.2">
      <c r="BD55471" s="325"/>
      <c r="EL55471" s="325"/>
    </row>
    <row r="55472" spans="56:142" x14ac:dyDescent="0.2">
      <c r="BD55472" s="325"/>
      <c r="EL55472" s="325"/>
    </row>
    <row r="55473" spans="56:142" x14ac:dyDescent="0.2">
      <c r="BD55473" s="325"/>
      <c r="EL55473" s="325"/>
    </row>
    <row r="55474" spans="56:142" x14ac:dyDescent="0.2">
      <c r="BD55474" s="325"/>
      <c r="EL55474" s="325"/>
    </row>
    <row r="55475" spans="56:142" x14ac:dyDescent="0.2">
      <c r="BD55475" s="325"/>
      <c r="EL55475" s="325"/>
    </row>
    <row r="55476" spans="56:142" x14ac:dyDescent="0.2">
      <c r="BD55476" s="325"/>
      <c r="EL55476" s="325"/>
    </row>
    <row r="55477" spans="56:142" x14ac:dyDescent="0.2">
      <c r="BD55477" s="325"/>
      <c r="EL55477" s="325"/>
    </row>
    <row r="55478" spans="56:142" x14ac:dyDescent="0.2">
      <c r="BD55478" s="325"/>
      <c r="EL55478" s="325"/>
    </row>
    <row r="55479" spans="56:142" x14ac:dyDescent="0.2">
      <c r="BD55479" s="325"/>
      <c r="EL55479" s="325"/>
    </row>
    <row r="55480" spans="56:142" x14ac:dyDescent="0.2">
      <c r="BD55480" s="325"/>
      <c r="EL55480" s="325"/>
    </row>
    <row r="55481" spans="56:142" x14ac:dyDescent="0.2">
      <c r="BD55481" s="325"/>
      <c r="EL55481" s="325"/>
    </row>
    <row r="55482" spans="56:142" x14ac:dyDescent="0.2">
      <c r="BD55482" s="325"/>
      <c r="EL55482" s="325"/>
    </row>
    <row r="55483" spans="56:142" x14ac:dyDescent="0.2">
      <c r="BD55483" s="325"/>
      <c r="EL55483" s="325"/>
    </row>
    <row r="55484" spans="56:142" x14ac:dyDescent="0.2">
      <c r="BD55484" s="325"/>
      <c r="EL55484" s="325"/>
    </row>
    <row r="55485" spans="56:142" x14ac:dyDescent="0.2">
      <c r="BD55485" s="325"/>
      <c r="EL55485" s="325"/>
    </row>
    <row r="55486" spans="56:142" x14ac:dyDescent="0.2">
      <c r="BD55486" s="325"/>
      <c r="EL55486" s="325"/>
    </row>
    <row r="55487" spans="56:142" x14ac:dyDescent="0.2">
      <c r="BD55487" s="325"/>
      <c r="EL55487" s="325"/>
    </row>
    <row r="55488" spans="56:142" x14ac:dyDescent="0.2">
      <c r="BD55488" s="325"/>
      <c r="EL55488" s="325"/>
    </row>
    <row r="55489" spans="56:142" x14ac:dyDescent="0.2">
      <c r="BD55489" s="325"/>
      <c r="EL55489" s="325"/>
    </row>
    <row r="55490" spans="56:142" x14ac:dyDescent="0.2">
      <c r="BD55490" s="325"/>
      <c r="EL55490" s="325"/>
    </row>
    <row r="55491" spans="56:142" x14ac:dyDescent="0.2">
      <c r="BD55491" s="325"/>
      <c r="EL55491" s="325"/>
    </row>
    <row r="55492" spans="56:142" x14ac:dyDescent="0.2">
      <c r="BD55492" s="325"/>
      <c r="EL55492" s="325"/>
    </row>
    <row r="55493" spans="56:142" x14ac:dyDescent="0.2">
      <c r="BD55493" s="325"/>
      <c r="EL55493" s="325"/>
    </row>
    <row r="55494" spans="56:142" x14ac:dyDescent="0.2">
      <c r="BD55494" s="325"/>
      <c r="EL55494" s="325"/>
    </row>
    <row r="55495" spans="56:142" x14ac:dyDescent="0.2">
      <c r="BD55495" s="325"/>
      <c r="EL55495" s="325"/>
    </row>
    <row r="55496" spans="56:142" x14ac:dyDescent="0.2">
      <c r="BD55496" s="325"/>
      <c r="EL55496" s="325"/>
    </row>
    <row r="55497" spans="56:142" x14ac:dyDescent="0.2">
      <c r="BD55497" s="325"/>
      <c r="EL55497" s="325"/>
    </row>
    <row r="55498" spans="56:142" x14ac:dyDescent="0.2">
      <c r="BD55498" s="325"/>
      <c r="EL55498" s="325"/>
    </row>
    <row r="55499" spans="56:142" x14ac:dyDescent="0.2">
      <c r="BD55499" s="325"/>
      <c r="EL55499" s="325"/>
    </row>
    <row r="55500" spans="56:142" x14ac:dyDescent="0.2">
      <c r="BD55500" s="325"/>
      <c r="EL55500" s="325"/>
    </row>
    <row r="55501" spans="56:142" x14ac:dyDescent="0.2">
      <c r="BD55501" s="325"/>
      <c r="EL55501" s="325"/>
    </row>
    <row r="55502" spans="56:142" x14ac:dyDescent="0.2">
      <c r="BD55502" s="325"/>
      <c r="EL55502" s="325"/>
    </row>
    <row r="55503" spans="56:142" x14ac:dyDescent="0.2">
      <c r="BD55503" s="325"/>
      <c r="EL55503" s="325"/>
    </row>
    <row r="55504" spans="56:142" x14ac:dyDescent="0.2">
      <c r="BD55504" s="325"/>
      <c r="EL55504" s="325"/>
    </row>
    <row r="55505" spans="56:142" x14ac:dyDescent="0.2">
      <c r="BD55505" s="325"/>
      <c r="EL55505" s="325"/>
    </row>
    <row r="55506" spans="56:142" x14ac:dyDescent="0.2">
      <c r="BD55506" s="325"/>
      <c r="EL55506" s="325"/>
    </row>
    <row r="55507" spans="56:142" x14ac:dyDescent="0.2">
      <c r="BD55507" s="325"/>
      <c r="EL55507" s="325"/>
    </row>
    <row r="55508" spans="56:142" x14ac:dyDescent="0.2">
      <c r="BD55508" s="325"/>
      <c r="EL55508" s="325"/>
    </row>
    <row r="55509" spans="56:142" x14ac:dyDescent="0.2">
      <c r="BD55509" s="325"/>
      <c r="EL55509" s="325"/>
    </row>
    <row r="55510" spans="56:142" x14ac:dyDescent="0.2">
      <c r="BD55510" s="325"/>
      <c r="EL55510" s="325"/>
    </row>
    <row r="55511" spans="56:142" x14ac:dyDescent="0.2">
      <c r="BD55511" s="325"/>
      <c r="EL55511" s="325"/>
    </row>
    <row r="55512" spans="56:142" x14ac:dyDescent="0.2">
      <c r="BD55512" s="325"/>
      <c r="EL55512" s="325"/>
    </row>
    <row r="55513" spans="56:142" x14ac:dyDescent="0.2">
      <c r="BD55513" s="325"/>
      <c r="EL55513" s="325"/>
    </row>
    <row r="55514" spans="56:142" x14ac:dyDescent="0.2">
      <c r="BD55514" s="325"/>
      <c r="EL55514" s="325"/>
    </row>
    <row r="55515" spans="56:142" x14ac:dyDescent="0.2">
      <c r="BD55515" s="325"/>
      <c r="EL55515" s="325"/>
    </row>
    <row r="55516" spans="56:142" x14ac:dyDescent="0.2">
      <c r="BD55516" s="325"/>
      <c r="EL55516" s="325"/>
    </row>
    <row r="55517" spans="56:142" x14ac:dyDescent="0.2">
      <c r="BD55517" s="325"/>
      <c r="EL55517" s="325"/>
    </row>
    <row r="55518" spans="56:142" x14ac:dyDescent="0.2">
      <c r="BD55518" s="325"/>
      <c r="EL55518" s="325"/>
    </row>
    <row r="55519" spans="56:142" x14ac:dyDescent="0.2">
      <c r="BD55519" s="325"/>
      <c r="EL55519" s="325"/>
    </row>
    <row r="55520" spans="56:142" x14ac:dyDescent="0.2">
      <c r="BD55520" s="325"/>
      <c r="EL55520" s="325"/>
    </row>
    <row r="55521" spans="56:142" x14ac:dyDescent="0.2">
      <c r="BD55521" s="325"/>
      <c r="EL55521" s="325"/>
    </row>
    <row r="55522" spans="56:142" x14ac:dyDescent="0.2">
      <c r="BD55522" s="325"/>
      <c r="EL55522" s="325"/>
    </row>
    <row r="55523" spans="56:142" x14ac:dyDescent="0.2">
      <c r="BD55523" s="325"/>
      <c r="EL55523" s="325"/>
    </row>
    <row r="55524" spans="56:142" x14ac:dyDescent="0.2">
      <c r="BD55524" s="325"/>
      <c r="EL55524" s="325"/>
    </row>
    <row r="55525" spans="56:142" x14ac:dyDescent="0.2">
      <c r="BD55525" s="325"/>
      <c r="EL55525" s="325"/>
    </row>
    <row r="55526" spans="56:142" x14ac:dyDescent="0.2">
      <c r="BD55526" s="325"/>
      <c r="EL55526" s="325"/>
    </row>
    <row r="55527" spans="56:142" x14ac:dyDescent="0.2">
      <c r="BD55527" s="325"/>
      <c r="EL55527" s="325"/>
    </row>
    <row r="55528" spans="56:142" x14ac:dyDescent="0.2">
      <c r="BD55528" s="325"/>
      <c r="EL55528" s="325"/>
    </row>
    <row r="55529" spans="56:142" x14ac:dyDescent="0.2">
      <c r="BD55529" s="325"/>
      <c r="EL55529" s="325"/>
    </row>
    <row r="55530" spans="56:142" x14ac:dyDescent="0.2">
      <c r="BD55530" s="325"/>
      <c r="EL55530" s="325"/>
    </row>
    <row r="55531" spans="56:142" x14ac:dyDescent="0.2">
      <c r="BD55531" s="325"/>
      <c r="EL55531" s="325"/>
    </row>
    <row r="55532" spans="56:142" x14ac:dyDescent="0.2">
      <c r="BD55532" s="325"/>
      <c r="EL55532" s="325"/>
    </row>
    <row r="55533" spans="56:142" x14ac:dyDescent="0.2">
      <c r="BD55533" s="325"/>
      <c r="EL55533" s="325"/>
    </row>
    <row r="55534" spans="56:142" x14ac:dyDescent="0.2">
      <c r="BD55534" s="325"/>
      <c r="EL55534" s="325"/>
    </row>
    <row r="55535" spans="56:142" x14ac:dyDescent="0.2">
      <c r="BD55535" s="325"/>
      <c r="EL55535" s="325"/>
    </row>
    <row r="55536" spans="56:142" x14ac:dyDescent="0.2">
      <c r="BD55536" s="325"/>
      <c r="EL55536" s="325"/>
    </row>
    <row r="55537" spans="56:142" x14ac:dyDescent="0.2">
      <c r="BD55537" s="325"/>
      <c r="EL55537" s="325"/>
    </row>
    <row r="55538" spans="56:142" x14ac:dyDescent="0.2">
      <c r="BD55538" s="325"/>
      <c r="EL55538" s="325"/>
    </row>
    <row r="55539" spans="56:142" x14ac:dyDescent="0.2">
      <c r="BD55539" s="325"/>
      <c r="EL55539" s="325"/>
    </row>
    <row r="55540" spans="56:142" x14ac:dyDescent="0.2">
      <c r="BD55540" s="325"/>
      <c r="EL55540" s="325"/>
    </row>
    <row r="55541" spans="56:142" x14ac:dyDescent="0.2">
      <c r="BD55541" s="325"/>
      <c r="EL55541" s="325"/>
    </row>
    <row r="55542" spans="56:142" x14ac:dyDescent="0.2">
      <c r="BD55542" s="325"/>
      <c r="EL55542" s="325"/>
    </row>
    <row r="55543" spans="56:142" x14ac:dyDescent="0.2">
      <c r="BD55543" s="325"/>
      <c r="EL55543" s="325"/>
    </row>
    <row r="55544" spans="56:142" x14ac:dyDescent="0.2">
      <c r="BD55544" s="325"/>
      <c r="EL55544" s="325"/>
    </row>
    <row r="55545" spans="56:142" x14ac:dyDescent="0.2">
      <c r="BD55545" s="325"/>
      <c r="EL55545" s="325"/>
    </row>
    <row r="55546" spans="56:142" x14ac:dyDescent="0.2">
      <c r="BD55546" s="325"/>
      <c r="EL55546" s="325"/>
    </row>
    <row r="55547" spans="56:142" x14ac:dyDescent="0.2">
      <c r="BD55547" s="325"/>
      <c r="EL55547" s="325"/>
    </row>
    <row r="55548" spans="56:142" x14ac:dyDescent="0.2">
      <c r="BD55548" s="325"/>
      <c r="EL55548" s="325"/>
    </row>
    <row r="55549" spans="56:142" x14ac:dyDescent="0.2">
      <c r="BD55549" s="325"/>
      <c r="EL55549" s="325"/>
    </row>
    <row r="55550" spans="56:142" x14ac:dyDescent="0.2">
      <c r="BD55550" s="325"/>
      <c r="EL55550" s="325"/>
    </row>
    <row r="55551" spans="56:142" x14ac:dyDescent="0.2">
      <c r="BD55551" s="325"/>
      <c r="EL55551" s="325"/>
    </row>
    <row r="55552" spans="56:142" x14ac:dyDescent="0.2">
      <c r="BD55552" s="325"/>
      <c r="EL55552" s="325"/>
    </row>
    <row r="55553" spans="56:142" x14ac:dyDescent="0.2">
      <c r="BD55553" s="325"/>
      <c r="EL55553" s="325"/>
    </row>
    <row r="55554" spans="56:142" x14ac:dyDescent="0.2">
      <c r="BD55554" s="325"/>
      <c r="EL55554" s="325"/>
    </row>
    <row r="55555" spans="56:142" x14ac:dyDescent="0.2">
      <c r="BD55555" s="325"/>
      <c r="EL55555" s="325"/>
    </row>
    <row r="55556" spans="56:142" x14ac:dyDescent="0.2">
      <c r="BD55556" s="325"/>
      <c r="EL55556" s="325"/>
    </row>
    <row r="55557" spans="56:142" x14ac:dyDescent="0.2">
      <c r="BD55557" s="325"/>
      <c r="EL55557" s="325"/>
    </row>
    <row r="55558" spans="56:142" x14ac:dyDescent="0.2">
      <c r="BD55558" s="325"/>
      <c r="EL55558" s="325"/>
    </row>
    <row r="55559" spans="56:142" x14ac:dyDescent="0.2">
      <c r="BD55559" s="325"/>
      <c r="EL55559" s="325"/>
    </row>
    <row r="55560" spans="56:142" x14ac:dyDescent="0.2">
      <c r="BD55560" s="325"/>
      <c r="EL55560" s="325"/>
    </row>
    <row r="55561" spans="56:142" x14ac:dyDescent="0.2">
      <c r="BD55561" s="325"/>
      <c r="EL55561" s="325"/>
    </row>
    <row r="55562" spans="56:142" x14ac:dyDescent="0.2">
      <c r="BD55562" s="325"/>
      <c r="EL55562" s="325"/>
    </row>
    <row r="55563" spans="56:142" x14ac:dyDescent="0.2">
      <c r="BD55563" s="325"/>
      <c r="EL55563" s="325"/>
    </row>
    <row r="55564" spans="56:142" x14ac:dyDescent="0.2">
      <c r="BD55564" s="325"/>
      <c r="EL55564" s="325"/>
    </row>
    <row r="55565" spans="56:142" x14ac:dyDescent="0.2">
      <c r="BD55565" s="325"/>
      <c r="EL55565" s="325"/>
    </row>
    <row r="55566" spans="56:142" x14ac:dyDescent="0.2">
      <c r="BD55566" s="325"/>
      <c r="EL55566" s="325"/>
    </row>
    <row r="55567" spans="56:142" x14ac:dyDescent="0.2">
      <c r="BD55567" s="325"/>
      <c r="EL55567" s="325"/>
    </row>
    <row r="55568" spans="56:142" x14ac:dyDescent="0.2">
      <c r="BD55568" s="325"/>
      <c r="EL55568" s="325"/>
    </row>
    <row r="55569" spans="56:142" x14ac:dyDescent="0.2">
      <c r="BD55569" s="325"/>
      <c r="EL55569" s="325"/>
    </row>
    <row r="55570" spans="56:142" x14ac:dyDescent="0.2">
      <c r="BD55570" s="325"/>
      <c r="EL55570" s="325"/>
    </row>
    <row r="55571" spans="56:142" x14ac:dyDescent="0.2">
      <c r="BD55571" s="325"/>
      <c r="EL55571" s="325"/>
    </row>
    <row r="55572" spans="56:142" x14ac:dyDescent="0.2">
      <c r="BD55572" s="325"/>
      <c r="EL55572" s="325"/>
    </row>
    <row r="55573" spans="56:142" x14ac:dyDescent="0.2">
      <c r="BD55573" s="325"/>
      <c r="EL55573" s="325"/>
    </row>
    <row r="55574" spans="56:142" x14ac:dyDescent="0.2">
      <c r="BD55574" s="325"/>
      <c r="EL55574" s="325"/>
    </row>
    <row r="55575" spans="56:142" x14ac:dyDescent="0.2">
      <c r="BD55575" s="325"/>
      <c r="EL55575" s="325"/>
    </row>
    <row r="55576" spans="56:142" x14ac:dyDescent="0.2">
      <c r="BD55576" s="325"/>
      <c r="EL55576" s="325"/>
    </row>
    <row r="55577" spans="56:142" x14ac:dyDescent="0.2">
      <c r="BD55577" s="325"/>
      <c r="EL55577" s="325"/>
    </row>
    <row r="55578" spans="56:142" x14ac:dyDescent="0.2">
      <c r="BD55578" s="325"/>
      <c r="EL55578" s="325"/>
    </row>
    <row r="55579" spans="56:142" x14ac:dyDescent="0.2">
      <c r="BD55579" s="325"/>
      <c r="EL55579" s="325"/>
    </row>
    <row r="55580" spans="56:142" x14ac:dyDescent="0.2">
      <c r="BD55580" s="325"/>
      <c r="EL55580" s="325"/>
    </row>
    <row r="55581" spans="56:142" x14ac:dyDescent="0.2">
      <c r="BD55581" s="325"/>
      <c r="EL55581" s="325"/>
    </row>
    <row r="55582" spans="56:142" x14ac:dyDescent="0.2">
      <c r="BD55582" s="325"/>
      <c r="EL55582" s="325"/>
    </row>
    <row r="55583" spans="56:142" x14ac:dyDescent="0.2">
      <c r="BD55583" s="325"/>
      <c r="EL55583" s="325"/>
    </row>
    <row r="55584" spans="56:142" x14ac:dyDescent="0.2">
      <c r="BD55584" s="325"/>
      <c r="EL55584" s="325"/>
    </row>
    <row r="55585" spans="56:142" x14ac:dyDescent="0.2">
      <c r="BD55585" s="325"/>
      <c r="EL55585" s="325"/>
    </row>
    <row r="55586" spans="56:142" x14ac:dyDescent="0.2">
      <c r="BD55586" s="325"/>
      <c r="EL55586" s="325"/>
    </row>
    <row r="55587" spans="56:142" x14ac:dyDescent="0.2">
      <c r="BD55587" s="325"/>
      <c r="EL55587" s="325"/>
    </row>
    <row r="55588" spans="56:142" x14ac:dyDescent="0.2">
      <c r="BD55588" s="325"/>
      <c r="EL55588" s="325"/>
    </row>
    <row r="55589" spans="56:142" x14ac:dyDescent="0.2">
      <c r="BD55589" s="325"/>
      <c r="EL55589" s="325"/>
    </row>
    <row r="55590" spans="56:142" x14ac:dyDescent="0.2">
      <c r="BD55590" s="325"/>
      <c r="EL55590" s="325"/>
    </row>
    <row r="55591" spans="56:142" x14ac:dyDescent="0.2">
      <c r="BD55591" s="325"/>
      <c r="EL55591" s="325"/>
    </row>
    <row r="55592" spans="56:142" x14ac:dyDescent="0.2">
      <c r="BD55592" s="325"/>
      <c r="EL55592" s="325"/>
    </row>
    <row r="55593" spans="56:142" x14ac:dyDescent="0.2">
      <c r="BD55593" s="325"/>
      <c r="EL55593" s="325"/>
    </row>
    <row r="55594" spans="56:142" x14ac:dyDescent="0.2">
      <c r="BD55594" s="325"/>
      <c r="EL55594" s="325"/>
    </row>
    <row r="55595" spans="56:142" x14ac:dyDescent="0.2">
      <c r="BD55595" s="325"/>
      <c r="EL55595" s="325"/>
    </row>
    <row r="55596" spans="56:142" x14ac:dyDescent="0.2">
      <c r="BD55596" s="325"/>
      <c r="EL55596" s="325"/>
    </row>
    <row r="55597" spans="56:142" x14ac:dyDescent="0.2">
      <c r="BD55597" s="325"/>
      <c r="EL55597" s="325"/>
    </row>
    <row r="55598" spans="56:142" x14ac:dyDescent="0.2">
      <c r="BD55598" s="325"/>
      <c r="EL55598" s="325"/>
    </row>
    <row r="55599" spans="56:142" x14ac:dyDescent="0.2">
      <c r="BD55599" s="325"/>
      <c r="EL55599" s="325"/>
    </row>
    <row r="55600" spans="56:142" x14ac:dyDescent="0.2">
      <c r="BD55600" s="325"/>
      <c r="EL55600" s="325"/>
    </row>
    <row r="55601" spans="56:142" x14ac:dyDescent="0.2">
      <c r="BD55601" s="325"/>
      <c r="EL55601" s="325"/>
    </row>
    <row r="55602" spans="56:142" x14ac:dyDescent="0.2">
      <c r="BD55602" s="325"/>
      <c r="EL55602" s="325"/>
    </row>
    <row r="55603" spans="56:142" x14ac:dyDescent="0.2">
      <c r="BD55603" s="325"/>
      <c r="EL55603" s="325"/>
    </row>
    <row r="55604" spans="56:142" x14ac:dyDescent="0.2">
      <c r="BD55604" s="325"/>
      <c r="EL55604" s="325"/>
    </row>
    <row r="55605" spans="56:142" x14ac:dyDescent="0.2">
      <c r="BD55605" s="325"/>
      <c r="EL55605" s="325"/>
    </row>
    <row r="55606" spans="56:142" x14ac:dyDescent="0.2">
      <c r="BD55606" s="325"/>
      <c r="EL55606" s="325"/>
    </row>
    <row r="55607" spans="56:142" x14ac:dyDescent="0.2">
      <c r="BD55607" s="325"/>
      <c r="EL55607" s="325"/>
    </row>
    <row r="55608" spans="56:142" x14ac:dyDescent="0.2">
      <c r="BD55608" s="325"/>
      <c r="EL55608" s="325"/>
    </row>
    <row r="55609" spans="56:142" x14ac:dyDescent="0.2">
      <c r="BD55609" s="325"/>
      <c r="EL55609" s="325"/>
    </row>
    <row r="55610" spans="56:142" x14ac:dyDescent="0.2">
      <c r="BD55610" s="325"/>
      <c r="EL55610" s="325"/>
    </row>
    <row r="55611" spans="56:142" x14ac:dyDescent="0.2">
      <c r="BD55611" s="325"/>
      <c r="EL55611" s="325"/>
    </row>
    <row r="55612" spans="56:142" x14ac:dyDescent="0.2">
      <c r="BD55612" s="325"/>
      <c r="EL55612" s="325"/>
    </row>
    <row r="55613" spans="56:142" x14ac:dyDescent="0.2">
      <c r="BD55613" s="325"/>
      <c r="EL55613" s="325"/>
    </row>
    <row r="55614" spans="56:142" x14ac:dyDescent="0.2">
      <c r="BD55614" s="325"/>
      <c r="EL55614" s="325"/>
    </row>
    <row r="55615" spans="56:142" x14ac:dyDescent="0.2">
      <c r="BD55615" s="325"/>
      <c r="EL55615" s="325"/>
    </row>
    <row r="55616" spans="56:142" x14ac:dyDescent="0.2">
      <c r="BD55616" s="325"/>
      <c r="EL55616" s="325"/>
    </row>
    <row r="55617" spans="56:142" x14ac:dyDescent="0.2">
      <c r="BD55617" s="325"/>
      <c r="EL55617" s="325"/>
    </row>
    <row r="55618" spans="56:142" x14ac:dyDescent="0.2">
      <c r="BD55618" s="325"/>
      <c r="EL55618" s="325"/>
    </row>
    <row r="55619" spans="56:142" x14ac:dyDescent="0.2">
      <c r="BD55619" s="325"/>
      <c r="EL55619" s="325"/>
    </row>
    <row r="55620" spans="56:142" x14ac:dyDescent="0.2">
      <c r="BD55620" s="325"/>
      <c r="EL55620" s="325"/>
    </row>
    <row r="55621" spans="56:142" x14ac:dyDescent="0.2">
      <c r="BD55621" s="325"/>
      <c r="EL55621" s="325"/>
    </row>
    <row r="55622" spans="56:142" x14ac:dyDescent="0.2">
      <c r="BD55622" s="325"/>
      <c r="EL55622" s="325"/>
    </row>
    <row r="55623" spans="56:142" x14ac:dyDescent="0.2">
      <c r="BD55623" s="325"/>
      <c r="EL55623" s="325"/>
    </row>
    <row r="55624" spans="56:142" x14ac:dyDescent="0.2">
      <c r="BD55624" s="325"/>
      <c r="EL55624" s="325"/>
    </row>
    <row r="55625" spans="56:142" x14ac:dyDescent="0.2">
      <c r="BD55625" s="325"/>
      <c r="EL55625" s="325"/>
    </row>
    <row r="55626" spans="56:142" x14ac:dyDescent="0.2">
      <c r="BD55626" s="325"/>
      <c r="EL55626" s="325"/>
    </row>
    <row r="55627" spans="56:142" x14ac:dyDescent="0.2">
      <c r="BD55627" s="325"/>
      <c r="EL55627" s="325"/>
    </row>
    <row r="55628" spans="56:142" x14ac:dyDescent="0.2">
      <c r="BD55628" s="325"/>
      <c r="EL55628" s="325"/>
    </row>
    <row r="55629" spans="56:142" x14ac:dyDescent="0.2">
      <c r="BD55629" s="325"/>
      <c r="EL55629" s="325"/>
    </row>
    <row r="55630" spans="56:142" x14ac:dyDescent="0.2">
      <c r="BD55630" s="325"/>
      <c r="EL55630" s="325"/>
    </row>
    <row r="55631" spans="56:142" x14ac:dyDescent="0.2">
      <c r="BD55631" s="325"/>
      <c r="EL55631" s="325"/>
    </row>
    <row r="55632" spans="56:142" x14ac:dyDescent="0.2">
      <c r="BD55632" s="325"/>
      <c r="EL55632" s="325"/>
    </row>
    <row r="55633" spans="56:142" x14ac:dyDescent="0.2">
      <c r="BD55633" s="325"/>
      <c r="EL55633" s="325"/>
    </row>
    <row r="55634" spans="56:142" x14ac:dyDescent="0.2">
      <c r="BD55634" s="325"/>
      <c r="EL55634" s="325"/>
    </row>
    <row r="55635" spans="56:142" x14ac:dyDescent="0.2">
      <c r="BD55635" s="325"/>
      <c r="EL55635" s="325"/>
    </row>
    <row r="55636" spans="56:142" x14ac:dyDescent="0.2">
      <c r="BD55636" s="325"/>
      <c r="EL55636" s="325"/>
    </row>
    <row r="55637" spans="56:142" x14ac:dyDescent="0.2">
      <c r="BD55637" s="325"/>
      <c r="EL55637" s="325"/>
    </row>
    <row r="55638" spans="56:142" x14ac:dyDescent="0.2">
      <c r="BD55638" s="325"/>
      <c r="EL55638" s="325"/>
    </row>
    <row r="55639" spans="56:142" x14ac:dyDescent="0.2">
      <c r="BD55639" s="325"/>
      <c r="EL55639" s="325"/>
    </row>
    <row r="55640" spans="56:142" x14ac:dyDescent="0.2">
      <c r="BD55640" s="325"/>
      <c r="EL55640" s="325"/>
    </row>
    <row r="55641" spans="56:142" x14ac:dyDescent="0.2">
      <c r="BD55641" s="325"/>
      <c r="EL55641" s="325"/>
    </row>
    <row r="55642" spans="56:142" x14ac:dyDescent="0.2">
      <c r="BD55642" s="325"/>
      <c r="EL55642" s="325"/>
    </row>
    <row r="55643" spans="56:142" x14ac:dyDescent="0.2">
      <c r="BD55643" s="325"/>
      <c r="EL55643" s="325"/>
    </row>
    <row r="55644" spans="56:142" x14ac:dyDescent="0.2">
      <c r="BD55644" s="325"/>
      <c r="EL55644" s="325"/>
    </row>
    <row r="55645" spans="56:142" x14ac:dyDescent="0.2">
      <c r="BD55645" s="325"/>
      <c r="EL55645" s="325"/>
    </row>
    <row r="55646" spans="56:142" x14ac:dyDescent="0.2">
      <c r="BD55646" s="325"/>
      <c r="EL55646" s="325"/>
    </row>
    <row r="55647" spans="56:142" x14ac:dyDescent="0.2">
      <c r="BD55647" s="325"/>
      <c r="EL55647" s="325"/>
    </row>
    <row r="55648" spans="56:142" x14ac:dyDescent="0.2">
      <c r="BD55648" s="325"/>
      <c r="EL55648" s="325"/>
    </row>
    <row r="55649" spans="56:142" x14ac:dyDescent="0.2">
      <c r="BD55649" s="325"/>
      <c r="EL55649" s="325"/>
    </row>
    <row r="55650" spans="56:142" x14ac:dyDescent="0.2">
      <c r="BD55650" s="325"/>
      <c r="EL55650" s="325"/>
    </row>
    <row r="55651" spans="56:142" x14ac:dyDescent="0.2">
      <c r="BD55651" s="325"/>
      <c r="EL55651" s="325"/>
    </row>
    <row r="55652" spans="56:142" x14ac:dyDescent="0.2">
      <c r="BD55652" s="325"/>
      <c r="EL55652" s="325"/>
    </row>
    <row r="55653" spans="56:142" x14ac:dyDescent="0.2">
      <c r="BD55653" s="325"/>
      <c r="EL55653" s="325"/>
    </row>
    <row r="55654" spans="56:142" x14ac:dyDescent="0.2">
      <c r="BD55654" s="325"/>
      <c r="EL55654" s="325"/>
    </row>
    <row r="55655" spans="56:142" x14ac:dyDescent="0.2">
      <c r="BD55655" s="325"/>
      <c r="EL55655" s="325"/>
    </row>
    <row r="55656" spans="56:142" x14ac:dyDescent="0.2">
      <c r="BD55656" s="325"/>
      <c r="EL55656" s="325"/>
    </row>
    <row r="55657" spans="56:142" x14ac:dyDescent="0.2">
      <c r="BD55657" s="325"/>
      <c r="EL55657" s="325"/>
    </row>
    <row r="55658" spans="56:142" x14ac:dyDescent="0.2">
      <c r="BD55658" s="325"/>
      <c r="EL55658" s="325"/>
    </row>
    <row r="55659" spans="56:142" x14ac:dyDescent="0.2">
      <c r="BD55659" s="325"/>
      <c r="EL55659" s="325"/>
    </row>
    <row r="55660" spans="56:142" x14ac:dyDescent="0.2">
      <c r="BD55660" s="325"/>
      <c r="EL55660" s="325"/>
    </row>
    <row r="55661" spans="56:142" x14ac:dyDescent="0.2">
      <c r="BD55661" s="325"/>
      <c r="EL55661" s="325"/>
    </row>
    <row r="55662" spans="56:142" x14ac:dyDescent="0.2">
      <c r="BD55662" s="325"/>
      <c r="EL55662" s="325"/>
    </row>
    <row r="55663" spans="56:142" x14ac:dyDescent="0.2">
      <c r="BD55663" s="325"/>
      <c r="EL55663" s="325"/>
    </row>
    <row r="55664" spans="56:142" x14ac:dyDescent="0.2">
      <c r="BD55664" s="325"/>
      <c r="EL55664" s="325"/>
    </row>
    <row r="55665" spans="56:142" x14ac:dyDescent="0.2">
      <c r="BD55665" s="325"/>
      <c r="EL55665" s="325"/>
    </row>
    <row r="55666" spans="56:142" x14ac:dyDescent="0.2">
      <c r="BD55666" s="325"/>
      <c r="EL55666" s="325"/>
    </row>
    <row r="55667" spans="56:142" x14ac:dyDescent="0.2">
      <c r="BD55667" s="325"/>
      <c r="EL55667" s="325"/>
    </row>
    <row r="55668" spans="56:142" x14ac:dyDescent="0.2">
      <c r="BD55668" s="325"/>
      <c r="EL55668" s="325"/>
    </row>
    <row r="55669" spans="56:142" x14ac:dyDescent="0.2">
      <c r="BD55669" s="325"/>
      <c r="EL55669" s="325"/>
    </row>
    <row r="55670" spans="56:142" x14ac:dyDescent="0.2">
      <c r="BD55670" s="325"/>
      <c r="EL55670" s="325"/>
    </row>
    <row r="55671" spans="56:142" x14ac:dyDescent="0.2">
      <c r="BD55671" s="325"/>
      <c r="EL55671" s="325"/>
    </row>
    <row r="55672" spans="56:142" x14ac:dyDescent="0.2">
      <c r="BD55672" s="325"/>
      <c r="EL55672" s="325"/>
    </row>
    <row r="55673" spans="56:142" x14ac:dyDescent="0.2">
      <c r="BD55673" s="325"/>
      <c r="EL55673" s="325"/>
    </row>
    <row r="55674" spans="56:142" x14ac:dyDescent="0.2">
      <c r="BD55674" s="325"/>
      <c r="EL55674" s="325"/>
    </row>
    <row r="55675" spans="56:142" x14ac:dyDescent="0.2">
      <c r="BD55675" s="325"/>
      <c r="EL55675" s="325"/>
    </row>
    <row r="55676" spans="56:142" x14ac:dyDescent="0.2">
      <c r="BD55676" s="325"/>
      <c r="EL55676" s="325"/>
    </row>
    <row r="55677" spans="56:142" x14ac:dyDescent="0.2">
      <c r="BD55677" s="325"/>
      <c r="EL55677" s="325"/>
    </row>
    <row r="55678" spans="56:142" x14ac:dyDescent="0.2">
      <c r="BD55678" s="325"/>
      <c r="EL55678" s="325"/>
    </row>
    <row r="55679" spans="56:142" x14ac:dyDescent="0.2">
      <c r="BD55679" s="325"/>
      <c r="EL55679" s="325"/>
    </row>
    <row r="55680" spans="56:142" x14ac:dyDescent="0.2">
      <c r="BD55680" s="325"/>
      <c r="EL55680" s="325"/>
    </row>
    <row r="55681" spans="56:142" x14ac:dyDescent="0.2">
      <c r="BD55681" s="325"/>
      <c r="EL55681" s="325"/>
    </row>
    <row r="55682" spans="56:142" x14ac:dyDescent="0.2">
      <c r="BD55682" s="325"/>
      <c r="EL55682" s="325"/>
    </row>
    <row r="55683" spans="56:142" x14ac:dyDescent="0.2">
      <c r="BD55683" s="325"/>
      <c r="EL55683" s="325"/>
    </row>
    <row r="55684" spans="56:142" x14ac:dyDescent="0.2">
      <c r="BD55684" s="325"/>
      <c r="EL55684" s="325"/>
    </row>
    <row r="55685" spans="56:142" x14ac:dyDescent="0.2">
      <c r="BD55685" s="325"/>
      <c r="EL55685" s="325"/>
    </row>
    <row r="55686" spans="56:142" x14ac:dyDescent="0.2">
      <c r="BD55686" s="325"/>
      <c r="EL55686" s="325"/>
    </row>
    <row r="55687" spans="56:142" x14ac:dyDescent="0.2">
      <c r="BD55687" s="325"/>
      <c r="EL55687" s="325"/>
    </row>
    <row r="55688" spans="56:142" x14ac:dyDescent="0.2">
      <c r="BD55688" s="325"/>
      <c r="EL55688" s="325"/>
    </row>
    <row r="55689" spans="56:142" x14ac:dyDescent="0.2">
      <c r="BD55689" s="325"/>
      <c r="EL55689" s="325"/>
    </row>
    <row r="55690" spans="56:142" x14ac:dyDescent="0.2">
      <c r="BD55690" s="325"/>
      <c r="EL55690" s="325"/>
    </row>
    <row r="55691" spans="56:142" x14ac:dyDescent="0.2">
      <c r="BD55691" s="325"/>
      <c r="EL55691" s="325"/>
    </row>
    <row r="55692" spans="56:142" x14ac:dyDescent="0.2">
      <c r="BD55692" s="325"/>
      <c r="EL55692" s="325"/>
    </row>
    <row r="55693" spans="56:142" x14ac:dyDescent="0.2">
      <c r="BD55693" s="325"/>
      <c r="EL55693" s="325"/>
    </row>
    <row r="55694" spans="56:142" x14ac:dyDescent="0.2">
      <c r="BD55694" s="325"/>
      <c r="EL55694" s="325"/>
    </row>
    <row r="55695" spans="56:142" x14ac:dyDescent="0.2">
      <c r="BD55695" s="325"/>
      <c r="EL55695" s="325"/>
    </row>
    <row r="55696" spans="56:142" x14ac:dyDescent="0.2">
      <c r="BD55696" s="325"/>
      <c r="EL55696" s="325"/>
    </row>
    <row r="55697" spans="56:142" x14ac:dyDescent="0.2">
      <c r="BD55697" s="325"/>
      <c r="EL55697" s="325"/>
    </row>
    <row r="55698" spans="56:142" x14ac:dyDescent="0.2">
      <c r="BD55698" s="325"/>
      <c r="EL55698" s="325"/>
    </row>
    <row r="55699" spans="56:142" x14ac:dyDescent="0.2">
      <c r="BD55699" s="325"/>
      <c r="EL55699" s="325"/>
    </row>
    <row r="55700" spans="56:142" x14ac:dyDescent="0.2">
      <c r="BD55700" s="325"/>
      <c r="EL55700" s="325"/>
    </row>
    <row r="55701" spans="56:142" x14ac:dyDescent="0.2">
      <c r="BD55701" s="325"/>
      <c r="EL55701" s="325"/>
    </row>
    <row r="55702" spans="56:142" x14ac:dyDescent="0.2">
      <c r="BD55702" s="325"/>
      <c r="EL55702" s="325"/>
    </row>
    <row r="55703" spans="56:142" x14ac:dyDescent="0.2">
      <c r="BD55703" s="325"/>
      <c r="EL55703" s="325"/>
    </row>
    <row r="55704" spans="56:142" x14ac:dyDescent="0.2">
      <c r="BD55704" s="325"/>
      <c r="EL55704" s="325"/>
    </row>
    <row r="55705" spans="56:142" x14ac:dyDescent="0.2">
      <c r="BD55705" s="325"/>
      <c r="EL55705" s="325"/>
    </row>
    <row r="55706" spans="56:142" x14ac:dyDescent="0.2">
      <c r="BD55706" s="325"/>
      <c r="EL55706" s="325"/>
    </row>
    <row r="55707" spans="56:142" x14ac:dyDescent="0.2">
      <c r="BD55707" s="325"/>
      <c r="EL55707" s="325"/>
    </row>
    <row r="55708" spans="56:142" x14ac:dyDescent="0.2">
      <c r="BD55708" s="325"/>
      <c r="EL55708" s="325"/>
    </row>
    <row r="55709" spans="56:142" x14ac:dyDescent="0.2">
      <c r="BD55709" s="325"/>
      <c r="EL55709" s="325"/>
    </row>
    <row r="55710" spans="56:142" x14ac:dyDescent="0.2">
      <c r="BD55710" s="325"/>
      <c r="EL55710" s="325"/>
    </row>
    <row r="55711" spans="56:142" x14ac:dyDescent="0.2">
      <c r="BD55711" s="325"/>
      <c r="EL55711" s="325"/>
    </row>
    <row r="55712" spans="56:142" x14ac:dyDescent="0.2">
      <c r="BD55712" s="325"/>
      <c r="EL55712" s="325"/>
    </row>
    <row r="55713" spans="56:142" x14ac:dyDescent="0.2">
      <c r="BD55713" s="325"/>
      <c r="EL55713" s="325"/>
    </row>
    <row r="55714" spans="56:142" x14ac:dyDescent="0.2">
      <c r="BD55714" s="325"/>
      <c r="EL55714" s="325"/>
    </row>
    <row r="55715" spans="56:142" x14ac:dyDescent="0.2">
      <c r="BD55715" s="325"/>
      <c r="EL55715" s="325"/>
    </row>
    <row r="55716" spans="56:142" x14ac:dyDescent="0.2">
      <c r="BD55716" s="325"/>
      <c r="EL55716" s="325"/>
    </row>
    <row r="55717" spans="56:142" x14ac:dyDescent="0.2">
      <c r="BD55717" s="325"/>
      <c r="EL55717" s="325"/>
    </row>
    <row r="55718" spans="56:142" x14ac:dyDescent="0.2">
      <c r="BD55718" s="325"/>
      <c r="EL55718" s="325"/>
    </row>
    <row r="55719" spans="56:142" x14ac:dyDescent="0.2">
      <c r="BD55719" s="325"/>
      <c r="EL55719" s="325"/>
    </row>
    <row r="55720" spans="56:142" x14ac:dyDescent="0.2">
      <c r="BD55720" s="325"/>
      <c r="EL55720" s="325"/>
    </row>
    <row r="55721" spans="56:142" x14ac:dyDescent="0.2">
      <c r="BD55721" s="325"/>
      <c r="EL55721" s="325"/>
    </row>
    <row r="55722" spans="56:142" x14ac:dyDescent="0.2">
      <c r="BD55722" s="325"/>
      <c r="EL55722" s="325"/>
    </row>
    <row r="55723" spans="56:142" x14ac:dyDescent="0.2">
      <c r="BD55723" s="325"/>
      <c r="EL55723" s="325"/>
    </row>
    <row r="55724" spans="56:142" x14ac:dyDescent="0.2">
      <c r="BD55724" s="325"/>
      <c r="EL55724" s="325"/>
    </row>
    <row r="55725" spans="56:142" x14ac:dyDescent="0.2">
      <c r="BD55725" s="325"/>
      <c r="EL55725" s="325"/>
    </row>
    <row r="55726" spans="56:142" x14ac:dyDescent="0.2">
      <c r="BD55726" s="325"/>
      <c r="EL55726" s="325"/>
    </row>
    <row r="55727" spans="56:142" x14ac:dyDescent="0.2">
      <c r="BD55727" s="325"/>
      <c r="EL55727" s="325"/>
    </row>
    <row r="55728" spans="56:142" x14ac:dyDescent="0.2">
      <c r="BD55728" s="325"/>
      <c r="EL55728" s="325"/>
    </row>
    <row r="55729" spans="56:142" x14ac:dyDescent="0.2">
      <c r="BD55729" s="325"/>
      <c r="EL55729" s="325"/>
    </row>
    <row r="55730" spans="56:142" x14ac:dyDescent="0.2">
      <c r="BD55730" s="325"/>
      <c r="EL55730" s="325"/>
    </row>
    <row r="55731" spans="56:142" x14ac:dyDescent="0.2">
      <c r="BD55731" s="325"/>
      <c r="EL55731" s="325"/>
    </row>
    <row r="55732" spans="56:142" x14ac:dyDescent="0.2">
      <c r="BD55732" s="325"/>
      <c r="EL55732" s="325"/>
    </row>
    <row r="55733" spans="56:142" x14ac:dyDescent="0.2">
      <c r="BD55733" s="325"/>
      <c r="EL55733" s="325"/>
    </row>
    <row r="55734" spans="56:142" x14ac:dyDescent="0.2">
      <c r="BD55734" s="325"/>
      <c r="EL55734" s="325"/>
    </row>
    <row r="55735" spans="56:142" x14ac:dyDescent="0.2">
      <c r="BD55735" s="325"/>
      <c r="EL55735" s="325"/>
    </row>
    <row r="55736" spans="56:142" x14ac:dyDescent="0.2">
      <c r="BD55736" s="325"/>
      <c r="EL55736" s="325"/>
    </row>
    <row r="55737" spans="56:142" x14ac:dyDescent="0.2">
      <c r="BD55737" s="325"/>
      <c r="EL55737" s="325"/>
    </row>
    <row r="55738" spans="56:142" x14ac:dyDescent="0.2">
      <c r="BD55738" s="325"/>
      <c r="EL55738" s="325"/>
    </row>
    <row r="55739" spans="56:142" x14ac:dyDescent="0.2">
      <c r="BD55739" s="325"/>
      <c r="EL55739" s="325"/>
    </row>
    <row r="55740" spans="56:142" x14ac:dyDescent="0.2">
      <c r="BD55740" s="325"/>
      <c r="EL55740" s="325"/>
    </row>
    <row r="55741" spans="56:142" x14ac:dyDescent="0.2">
      <c r="BD55741" s="325"/>
      <c r="EL55741" s="325"/>
    </row>
    <row r="55742" spans="56:142" x14ac:dyDescent="0.2">
      <c r="BD55742" s="325"/>
      <c r="EL55742" s="325"/>
    </row>
    <row r="55743" spans="56:142" x14ac:dyDescent="0.2">
      <c r="BD55743" s="325"/>
      <c r="EL55743" s="325"/>
    </row>
    <row r="55744" spans="56:142" x14ac:dyDescent="0.2">
      <c r="BD55744" s="325"/>
      <c r="EL55744" s="325"/>
    </row>
    <row r="55745" spans="56:142" x14ac:dyDescent="0.2">
      <c r="BD55745" s="325"/>
      <c r="EL55745" s="325"/>
    </row>
    <row r="55746" spans="56:142" x14ac:dyDescent="0.2">
      <c r="BD55746" s="325"/>
      <c r="EL55746" s="325"/>
    </row>
    <row r="55747" spans="56:142" x14ac:dyDescent="0.2">
      <c r="BD55747" s="325"/>
      <c r="EL55747" s="325"/>
    </row>
    <row r="55748" spans="56:142" x14ac:dyDescent="0.2">
      <c r="BD55748" s="325"/>
      <c r="EL55748" s="325"/>
    </row>
    <row r="55749" spans="56:142" x14ac:dyDescent="0.2">
      <c r="BD55749" s="325"/>
      <c r="EL55749" s="325"/>
    </row>
    <row r="55750" spans="56:142" x14ac:dyDescent="0.2">
      <c r="BD55750" s="325"/>
      <c r="EL55750" s="325"/>
    </row>
    <row r="55751" spans="56:142" x14ac:dyDescent="0.2">
      <c r="BD55751" s="325"/>
      <c r="EL55751" s="325"/>
    </row>
    <row r="55752" spans="56:142" x14ac:dyDescent="0.2">
      <c r="BD55752" s="325"/>
      <c r="EL55752" s="325"/>
    </row>
    <row r="55753" spans="56:142" x14ac:dyDescent="0.2">
      <c r="BD55753" s="325"/>
      <c r="EL55753" s="325"/>
    </row>
    <row r="55754" spans="56:142" x14ac:dyDescent="0.2">
      <c r="BD55754" s="325"/>
      <c r="EL55754" s="325"/>
    </row>
    <row r="55755" spans="56:142" x14ac:dyDescent="0.2">
      <c r="BD55755" s="325"/>
      <c r="EL55755" s="325"/>
    </row>
    <row r="55756" spans="56:142" x14ac:dyDescent="0.2">
      <c r="BD55756" s="325"/>
      <c r="EL55756" s="325"/>
    </row>
    <row r="55757" spans="56:142" x14ac:dyDescent="0.2">
      <c r="BD55757" s="325"/>
      <c r="EL55757" s="325"/>
    </row>
    <row r="55758" spans="56:142" x14ac:dyDescent="0.2">
      <c r="BD55758" s="325"/>
      <c r="EL55758" s="325"/>
    </row>
    <row r="55759" spans="56:142" x14ac:dyDescent="0.2">
      <c r="BD55759" s="325"/>
      <c r="EL55759" s="325"/>
    </row>
    <row r="55760" spans="56:142" x14ac:dyDescent="0.2">
      <c r="BD55760" s="325"/>
      <c r="EL55760" s="325"/>
    </row>
    <row r="55761" spans="56:142" x14ac:dyDescent="0.2">
      <c r="BD55761" s="325"/>
      <c r="EL55761" s="325"/>
    </row>
    <row r="55762" spans="56:142" x14ac:dyDescent="0.2">
      <c r="BD55762" s="325"/>
      <c r="EL55762" s="325"/>
    </row>
    <row r="55763" spans="56:142" x14ac:dyDescent="0.2">
      <c r="BD55763" s="325"/>
      <c r="EL55763" s="325"/>
    </row>
    <row r="55764" spans="56:142" x14ac:dyDescent="0.2">
      <c r="BD55764" s="325"/>
      <c r="EL55764" s="325"/>
    </row>
    <row r="55765" spans="56:142" x14ac:dyDescent="0.2">
      <c r="BD55765" s="325"/>
      <c r="EL55765" s="325"/>
    </row>
    <row r="55766" spans="56:142" x14ac:dyDescent="0.2">
      <c r="BD55766" s="325"/>
      <c r="EL55766" s="325"/>
    </row>
    <row r="55767" spans="56:142" x14ac:dyDescent="0.2">
      <c r="BD55767" s="325"/>
      <c r="EL55767" s="325"/>
    </row>
    <row r="55768" spans="56:142" x14ac:dyDescent="0.2">
      <c r="BD55768" s="325"/>
      <c r="EL55768" s="325"/>
    </row>
    <row r="55769" spans="56:142" x14ac:dyDescent="0.2">
      <c r="BD55769" s="325"/>
      <c r="EL55769" s="325"/>
    </row>
    <row r="55770" spans="56:142" x14ac:dyDescent="0.2">
      <c r="BD55770" s="325"/>
      <c r="EL55770" s="325"/>
    </row>
    <row r="55771" spans="56:142" x14ac:dyDescent="0.2">
      <c r="BD55771" s="325"/>
      <c r="EL55771" s="325"/>
    </row>
    <row r="55772" spans="56:142" x14ac:dyDescent="0.2">
      <c r="BD55772" s="325"/>
      <c r="EL55772" s="325"/>
    </row>
    <row r="55773" spans="56:142" x14ac:dyDescent="0.2">
      <c r="BD55773" s="325"/>
      <c r="EL55773" s="325"/>
    </row>
    <row r="55774" spans="56:142" x14ac:dyDescent="0.2">
      <c r="BD55774" s="325"/>
      <c r="EL55774" s="325"/>
    </row>
    <row r="55775" spans="56:142" x14ac:dyDescent="0.2">
      <c r="BD55775" s="325"/>
      <c r="EL55775" s="325"/>
    </row>
    <row r="55776" spans="56:142" x14ac:dyDescent="0.2">
      <c r="BD55776" s="325"/>
      <c r="EL55776" s="325"/>
    </row>
    <row r="55777" spans="56:142" x14ac:dyDescent="0.2">
      <c r="BD55777" s="325"/>
      <c r="EL55777" s="325"/>
    </row>
    <row r="55778" spans="56:142" x14ac:dyDescent="0.2">
      <c r="BD55778" s="325"/>
      <c r="EL55778" s="325"/>
    </row>
    <row r="55779" spans="56:142" x14ac:dyDescent="0.2">
      <c r="BD55779" s="325"/>
      <c r="EL55779" s="325"/>
    </row>
    <row r="55780" spans="56:142" x14ac:dyDescent="0.2">
      <c r="BD55780" s="325"/>
      <c r="EL55780" s="325"/>
    </row>
    <row r="55781" spans="56:142" x14ac:dyDescent="0.2">
      <c r="BD55781" s="325"/>
      <c r="EL55781" s="325"/>
    </row>
    <row r="55782" spans="56:142" x14ac:dyDescent="0.2">
      <c r="BD55782" s="325"/>
      <c r="EL55782" s="325"/>
    </row>
    <row r="55783" spans="56:142" x14ac:dyDescent="0.2">
      <c r="BD55783" s="325"/>
      <c r="EL55783" s="325"/>
    </row>
    <row r="55784" spans="56:142" x14ac:dyDescent="0.2">
      <c r="BD55784" s="325"/>
      <c r="EL55784" s="325"/>
    </row>
    <row r="55785" spans="56:142" x14ac:dyDescent="0.2">
      <c r="BD55785" s="325"/>
      <c r="EL55785" s="325"/>
    </row>
    <row r="55786" spans="56:142" x14ac:dyDescent="0.2">
      <c r="BD55786" s="325"/>
      <c r="EL55786" s="325"/>
    </row>
    <row r="55787" spans="56:142" x14ac:dyDescent="0.2">
      <c r="BD55787" s="325"/>
      <c r="EL55787" s="325"/>
    </row>
    <row r="55788" spans="56:142" x14ac:dyDescent="0.2">
      <c r="BD55788" s="325"/>
      <c r="EL55788" s="325"/>
    </row>
    <row r="55789" spans="56:142" x14ac:dyDescent="0.2">
      <c r="BD55789" s="325"/>
      <c r="EL55789" s="325"/>
    </row>
    <row r="55790" spans="56:142" x14ac:dyDescent="0.2">
      <c r="BD55790" s="325"/>
      <c r="EL55790" s="325"/>
    </row>
    <row r="55791" spans="56:142" x14ac:dyDescent="0.2">
      <c r="BD55791" s="325"/>
      <c r="EL55791" s="325"/>
    </row>
    <row r="55792" spans="56:142" x14ac:dyDescent="0.2">
      <c r="BD55792" s="325"/>
      <c r="EL55792" s="325"/>
    </row>
    <row r="55793" spans="56:142" x14ac:dyDescent="0.2">
      <c r="BD55793" s="325"/>
      <c r="EL55793" s="325"/>
    </row>
    <row r="55794" spans="56:142" x14ac:dyDescent="0.2">
      <c r="BD55794" s="325"/>
      <c r="EL55794" s="325"/>
    </row>
    <row r="55795" spans="56:142" x14ac:dyDescent="0.2">
      <c r="BD55795" s="325"/>
      <c r="EL55795" s="325"/>
    </row>
    <row r="55796" spans="56:142" x14ac:dyDescent="0.2">
      <c r="BD55796" s="325"/>
      <c r="EL55796" s="325"/>
    </row>
    <row r="55797" spans="56:142" x14ac:dyDescent="0.2">
      <c r="BD55797" s="325"/>
      <c r="EL55797" s="325"/>
    </row>
    <row r="55798" spans="56:142" x14ac:dyDescent="0.2">
      <c r="BD55798" s="325"/>
      <c r="EL55798" s="325"/>
    </row>
    <row r="55799" spans="56:142" x14ac:dyDescent="0.2">
      <c r="BD55799" s="325"/>
      <c r="EL55799" s="325"/>
    </row>
    <row r="55800" spans="56:142" x14ac:dyDescent="0.2">
      <c r="BD55800" s="325"/>
      <c r="EL55800" s="325"/>
    </row>
    <row r="55801" spans="56:142" x14ac:dyDescent="0.2">
      <c r="BD55801" s="325"/>
      <c r="EL55801" s="325"/>
    </row>
    <row r="55802" spans="56:142" x14ac:dyDescent="0.2">
      <c r="BD55802" s="325"/>
      <c r="EL55802" s="325"/>
    </row>
    <row r="55803" spans="56:142" x14ac:dyDescent="0.2">
      <c r="BD55803" s="325"/>
      <c r="EL55803" s="325"/>
    </row>
    <row r="55804" spans="56:142" x14ac:dyDescent="0.2">
      <c r="BD55804" s="325"/>
      <c r="EL55804" s="325"/>
    </row>
    <row r="55805" spans="56:142" x14ac:dyDescent="0.2">
      <c r="BD55805" s="325"/>
      <c r="EL55805" s="325"/>
    </row>
    <row r="55806" spans="56:142" x14ac:dyDescent="0.2">
      <c r="BD55806" s="325"/>
      <c r="EL55806" s="325"/>
    </row>
    <row r="55807" spans="56:142" x14ac:dyDescent="0.2">
      <c r="BD55807" s="325"/>
      <c r="EL55807" s="325"/>
    </row>
    <row r="55808" spans="56:142" x14ac:dyDescent="0.2">
      <c r="BD55808" s="325"/>
      <c r="EL55808" s="325"/>
    </row>
    <row r="55809" spans="56:142" x14ac:dyDescent="0.2">
      <c r="BD55809" s="325"/>
      <c r="EL55809" s="325"/>
    </row>
    <row r="55810" spans="56:142" x14ac:dyDescent="0.2">
      <c r="BD55810" s="325"/>
      <c r="EL55810" s="325"/>
    </row>
    <row r="55811" spans="56:142" x14ac:dyDescent="0.2">
      <c r="BD55811" s="325"/>
      <c r="EL55811" s="325"/>
    </row>
    <row r="55812" spans="56:142" x14ac:dyDescent="0.2">
      <c r="BD55812" s="325"/>
      <c r="EL55812" s="325"/>
    </row>
    <row r="55813" spans="56:142" x14ac:dyDescent="0.2">
      <c r="BD55813" s="325"/>
      <c r="EL55813" s="325"/>
    </row>
    <row r="55814" spans="56:142" x14ac:dyDescent="0.2">
      <c r="BD55814" s="325"/>
      <c r="EL55814" s="325"/>
    </row>
    <row r="55815" spans="56:142" x14ac:dyDescent="0.2">
      <c r="BD55815" s="325"/>
      <c r="EL55815" s="325"/>
    </row>
    <row r="55816" spans="56:142" x14ac:dyDescent="0.2">
      <c r="BD55816" s="325"/>
      <c r="EL55816" s="325"/>
    </row>
    <row r="55817" spans="56:142" x14ac:dyDescent="0.2">
      <c r="BD55817" s="325"/>
      <c r="EL55817" s="325"/>
    </row>
    <row r="55818" spans="56:142" x14ac:dyDescent="0.2">
      <c r="BD55818" s="325"/>
      <c r="EL55818" s="325"/>
    </row>
    <row r="55819" spans="56:142" x14ac:dyDescent="0.2">
      <c r="BD55819" s="325"/>
      <c r="EL55819" s="325"/>
    </row>
    <row r="55820" spans="56:142" x14ac:dyDescent="0.2">
      <c r="BD55820" s="325"/>
      <c r="EL55820" s="325"/>
    </row>
    <row r="55821" spans="56:142" x14ac:dyDescent="0.2">
      <c r="BD55821" s="325"/>
      <c r="EL55821" s="325"/>
    </row>
    <row r="55822" spans="56:142" x14ac:dyDescent="0.2">
      <c r="BD55822" s="325"/>
      <c r="EL55822" s="325"/>
    </row>
    <row r="55823" spans="56:142" x14ac:dyDescent="0.2">
      <c r="BD55823" s="325"/>
      <c r="EL55823" s="325"/>
    </row>
    <row r="55824" spans="56:142" x14ac:dyDescent="0.2">
      <c r="BD55824" s="325"/>
      <c r="EL55824" s="325"/>
    </row>
    <row r="55825" spans="56:142" x14ac:dyDescent="0.2">
      <c r="BD55825" s="325"/>
      <c r="EL55825" s="325"/>
    </row>
    <row r="55826" spans="56:142" x14ac:dyDescent="0.2">
      <c r="BD55826" s="325"/>
      <c r="EL55826" s="325"/>
    </row>
    <row r="55827" spans="56:142" x14ac:dyDescent="0.2">
      <c r="BD55827" s="325"/>
      <c r="EL55827" s="325"/>
    </row>
    <row r="55828" spans="56:142" x14ac:dyDescent="0.2">
      <c r="BD55828" s="325"/>
      <c r="EL55828" s="325"/>
    </row>
    <row r="55829" spans="56:142" x14ac:dyDescent="0.2">
      <c r="BD55829" s="325"/>
      <c r="EL55829" s="325"/>
    </row>
    <row r="55830" spans="56:142" x14ac:dyDescent="0.2">
      <c r="BD55830" s="325"/>
      <c r="EL55830" s="325"/>
    </row>
    <row r="55831" spans="56:142" x14ac:dyDescent="0.2">
      <c r="BD55831" s="325"/>
      <c r="EL55831" s="325"/>
    </row>
    <row r="55832" spans="56:142" x14ac:dyDescent="0.2">
      <c r="BD55832" s="325"/>
      <c r="EL55832" s="325"/>
    </row>
    <row r="55833" spans="56:142" x14ac:dyDescent="0.2">
      <c r="BD55833" s="325"/>
      <c r="EL55833" s="325"/>
    </row>
    <row r="55834" spans="56:142" x14ac:dyDescent="0.2">
      <c r="BD55834" s="325"/>
      <c r="EL55834" s="325"/>
    </row>
    <row r="55835" spans="56:142" x14ac:dyDescent="0.2">
      <c r="BD55835" s="325"/>
      <c r="EL55835" s="325"/>
    </row>
    <row r="55836" spans="56:142" x14ac:dyDescent="0.2">
      <c r="BD55836" s="325"/>
      <c r="EL55836" s="325"/>
    </row>
    <row r="55837" spans="56:142" x14ac:dyDescent="0.2">
      <c r="BD55837" s="325"/>
      <c r="EL55837" s="325"/>
    </row>
    <row r="55838" spans="56:142" x14ac:dyDescent="0.2">
      <c r="BD55838" s="325"/>
      <c r="EL55838" s="325"/>
    </row>
    <row r="55839" spans="56:142" x14ac:dyDescent="0.2">
      <c r="BD55839" s="325"/>
      <c r="EL55839" s="325"/>
    </row>
    <row r="55840" spans="56:142" x14ac:dyDescent="0.2">
      <c r="BD55840" s="325"/>
      <c r="EL55840" s="325"/>
    </row>
    <row r="55841" spans="56:142" x14ac:dyDescent="0.2">
      <c r="BD55841" s="325"/>
      <c r="EL55841" s="325"/>
    </row>
    <row r="55842" spans="56:142" x14ac:dyDescent="0.2">
      <c r="BD55842" s="325"/>
      <c r="EL55842" s="325"/>
    </row>
    <row r="55843" spans="56:142" x14ac:dyDescent="0.2">
      <c r="BD55843" s="325"/>
      <c r="EL55843" s="325"/>
    </row>
    <row r="55844" spans="56:142" x14ac:dyDescent="0.2">
      <c r="BD55844" s="325"/>
      <c r="EL55844" s="325"/>
    </row>
    <row r="55845" spans="56:142" x14ac:dyDescent="0.2">
      <c r="BD55845" s="325"/>
      <c r="EL55845" s="325"/>
    </row>
    <row r="55846" spans="56:142" x14ac:dyDescent="0.2">
      <c r="BD55846" s="325"/>
      <c r="EL55846" s="325"/>
    </row>
    <row r="55847" spans="56:142" x14ac:dyDescent="0.2">
      <c r="BD55847" s="325"/>
      <c r="EL55847" s="325"/>
    </row>
    <row r="55848" spans="56:142" x14ac:dyDescent="0.2">
      <c r="BD55848" s="325"/>
      <c r="EL55848" s="325"/>
    </row>
    <row r="55849" spans="56:142" x14ac:dyDescent="0.2">
      <c r="BD55849" s="325"/>
      <c r="EL55849" s="325"/>
    </row>
    <row r="55850" spans="56:142" x14ac:dyDescent="0.2">
      <c r="BD55850" s="325"/>
      <c r="EL55850" s="325"/>
    </row>
    <row r="55851" spans="56:142" x14ac:dyDescent="0.2">
      <c r="BD55851" s="325"/>
      <c r="EL55851" s="325"/>
    </row>
    <row r="55852" spans="56:142" x14ac:dyDescent="0.2">
      <c r="BD55852" s="325"/>
      <c r="EL55852" s="325"/>
    </row>
    <row r="55853" spans="56:142" x14ac:dyDescent="0.2">
      <c r="BD55853" s="325"/>
      <c r="EL55853" s="325"/>
    </row>
    <row r="55854" spans="56:142" x14ac:dyDescent="0.2">
      <c r="BD55854" s="325"/>
      <c r="EL55854" s="325"/>
    </row>
    <row r="55855" spans="56:142" x14ac:dyDescent="0.2">
      <c r="BD55855" s="325"/>
      <c r="EL55855" s="325"/>
    </row>
    <row r="55856" spans="56:142" x14ac:dyDescent="0.2">
      <c r="BD55856" s="325"/>
      <c r="EL55856" s="325"/>
    </row>
    <row r="55857" spans="56:142" x14ac:dyDescent="0.2">
      <c r="BD55857" s="325"/>
      <c r="EL55857" s="325"/>
    </row>
    <row r="55858" spans="56:142" x14ac:dyDescent="0.2">
      <c r="BD55858" s="325"/>
      <c r="EL55858" s="325"/>
    </row>
    <row r="55859" spans="56:142" x14ac:dyDescent="0.2">
      <c r="BD55859" s="325"/>
      <c r="EL55859" s="325"/>
    </row>
    <row r="55860" spans="56:142" x14ac:dyDescent="0.2">
      <c r="BD55860" s="325"/>
      <c r="EL55860" s="325"/>
    </row>
    <row r="55861" spans="56:142" x14ac:dyDescent="0.2">
      <c r="BD55861" s="325"/>
      <c r="EL55861" s="325"/>
    </row>
    <row r="55862" spans="56:142" x14ac:dyDescent="0.2">
      <c r="BD55862" s="325"/>
      <c r="EL55862" s="325"/>
    </row>
    <row r="55863" spans="56:142" x14ac:dyDescent="0.2">
      <c r="BD55863" s="325"/>
      <c r="EL55863" s="325"/>
    </row>
    <row r="55864" spans="56:142" x14ac:dyDescent="0.2">
      <c r="BD55864" s="325"/>
      <c r="EL55864" s="325"/>
    </row>
    <row r="55865" spans="56:142" x14ac:dyDescent="0.2">
      <c r="BD55865" s="325"/>
      <c r="EL55865" s="325"/>
    </row>
    <row r="55866" spans="56:142" x14ac:dyDescent="0.2">
      <c r="BD55866" s="325"/>
      <c r="EL55866" s="325"/>
    </row>
    <row r="55867" spans="56:142" x14ac:dyDescent="0.2">
      <c r="BD55867" s="325"/>
      <c r="EL55867" s="325"/>
    </row>
    <row r="55868" spans="56:142" x14ac:dyDescent="0.2">
      <c r="BD55868" s="325"/>
      <c r="EL55868" s="325"/>
    </row>
    <row r="55869" spans="56:142" x14ac:dyDescent="0.2">
      <c r="BD55869" s="325"/>
      <c r="EL55869" s="325"/>
    </row>
    <row r="55870" spans="56:142" x14ac:dyDescent="0.2">
      <c r="BD55870" s="325"/>
      <c r="EL55870" s="325"/>
    </row>
    <row r="55871" spans="56:142" x14ac:dyDescent="0.2">
      <c r="BD55871" s="325"/>
      <c r="EL55871" s="325"/>
    </row>
    <row r="55872" spans="56:142" x14ac:dyDescent="0.2">
      <c r="BD55872" s="325"/>
      <c r="EL55872" s="325"/>
    </row>
    <row r="55873" spans="56:142" x14ac:dyDescent="0.2">
      <c r="BD55873" s="325"/>
      <c r="EL55873" s="325"/>
    </row>
    <row r="55874" spans="56:142" x14ac:dyDescent="0.2">
      <c r="BD55874" s="325"/>
      <c r="EL55874" s="325"/>
    </row>
    <row r="55875" spans="56:142" x14ac:dyDescent="0.2">
      <c r="BD55875" s="325"/>
      <c r="EL55875" s="325"/>
    </row>
    <row r="55876" spans="56:142" x14ac:dyDescent="0.2">
      <c r="BD55876" s="325"/>
      <c r="EL55876" s="325"/>
    </row>
    <row r="55877" spans="56:142" x14ac:dyDescent="0.2">
      <c r="BD55877" s="325"/>
      <c r="EL55877" s="325"/>
    </row>
    <row r="55878" spans="56:142" x14ac:dyDescent="0.2">
      <c r="BD55878" s="325"/>
      <c r="EL55878" s="325"/>
    </row>
    <row r="55879" spans="56:142" x14ac:dyDescent="0.2">
      <c r="BD55879" s="325"/>
      <c r="EL55879" s="325"/>
    </row>
    <row r="55880" spans="56:142" x14ac:dyDescent="0.2">
      <c r="BD55880" s="325"/>
      <c r="EL55880" s="325"/>
    </row>
    <row r="55881" spans="56:142" x14ac:dyDescent="0.2">
      <c r="BD55881" s="325"/>
      <c r="EL55881" s="325"/>
    </row>
    <row r="55882" spans="56:142" x14ac:dyDescent="0.2">
      <c r="BD55882" s="325"/>
      <c r="EL55882" s="325"/>
    </row>
    <row r="55883" spans="56:142" x14ac:dyDescent="0.2">
      <c r="BD55883" s="325"/>
      <c r="EL55883" s="325"/>
    </row>
    <row r="55884" spans="56:142" x14ac:dyDescent="0.2">
      <c r="BD55884" s="325"/>
      <c r="EL55884" s="325"/>
    </row>
    <row r="55885" spans="56:142" x14ac:dyDescent="0.2">
      <c r="BD55885" s="325"/>
      <c r="EL55885" s="325"/>
    </row>
    <row r="55886" spans="56:142" x14ac:dyDescent="0.2">
      <c r="BD55886" s="325"/>
      <c r="EL55886" s="325"/>
    </row>
    <row r="55887" spans="56:142" x14ac:dyDescent="0.2">
      <c r="BD55887" s="325"/>
      <c r="EL55887" s="325"/>
    </row>
    <row r="55888" spans="56:142" x14ac:dyDescent="0.2">
      <c r="BD55888" s="325"/>
      <c r="EL55888" s="325"/>
    </row>
    <row r="55889" spans="56:142" x14ac:dyDescent="0.2">
      <c r="BD55889" s="325"/>
      <c r="EL55889" s="325"/>
    </row>
    <row r="55890" spans="56:142" x14ac:dyDescent="0.2">
      <c r="BD55890" s="325"/>
      <c r="EL55890" s="325"/>
    </row>
    <row r="55891" spans="56:142" x14ac:dyDescent="0.2">
      <c r="BD55891" s="325"/>
      <c r="EL55891" s="325"/>
    </row>
    <row r="55892" spans="56:142" x14ac:dyDescent="0.2">
      <c r="BD55892" s="325"/>
      <c r="EL55892" s="325"/>
    </row>
    <row r="55893" spans="56:142" x14ac:dyDescent="0.2">
      <c r="BD55893" s="325"/>
      <c r="EL55893" s="325"/>
    </row>
    <row r="55894" spans="56:142" x14ac:dyDescent="0.2">
      <c r="BD55894" s="325"/>
      <c r="EL55894" s="325"/>
    </row>
    <row r="55895" spans="56:142" x14ac:dyDescent="0.2">
      <c r="BD55895" s="325"/>
      <c r="EL55895" s="325"/>
    </row>
    <row r="55896" spans="56:142" x14ac:dyDescent="0.2">
      <c r="BD55896" s="325"/>
      <c r="EL55896" s="325"/>
    </row>
    <row r="55897" spans="56:142" x14ac:dyDescent="0.2">
      <c r="BD55897" s="325"/>
      <c r="EL55897" s="325"/>
    </row>
    <row r="55898" spans="56:142" x14ac:dyDescent="0.2">
      <c r="BD55898" s="325"/>
      <c r="EL55898" s="325"/>
    </row>
    <row r="55899" spans="56:142" x14ac:dyDescent="0.2">
      <c r="BD55899" s="325"/>
      <c r="EL55899" s="325"/>
    </row>
    <row r="55900" spans="56:142" x14ac:dyDescent="0.2">
      <c r="BD55900" s="325"/>
      <c r="EL55900" s="325"/>
    </row>
    <row r="55901" spans="56:142" x14ac:dyDescent="0.2">
      <c r="BD55901" s="325"/>
      <c r="EL55901" s="325"/>
    </row>
    <row r="55902" spans="56:142" x14ac:dyDescent="0.2">
      <c r="BD55902" s="325"/>
      <c r="EL55902" s="325"/>
    </row>
    <row r="55903" spans="56:142" x14ac:dyDescent="0.2">
      <c r="BD55903" s="325"/>
      <c r="EL55903" s="325"/>
    </row>
    <row r="55904" spans="56:142" x14ac:dyDescent="0.2">
      <c r="BD55904" s="325"/>
      <c r="EL55904" s="325"/>
    </row>
    <row r="55905" spans="56:142" x14ac:dyDescent="0.2">
      <c r="BD55905" s="325"/>
      <c r="EL55905" s="325"/>
    </row>
    <row r="55906" spans="56:142" x14ac:dyDescent="0.2">
      <c r="BD55906" s="325"/>
      <c r="EL55906" s="325"/>
    </row>
    <row r="55907" spans="56:142" x14ac:dyDescent="0.2">
      <c r="BD55907" s="325"/>
      <c r="EL55907" s="325"/>
    </row>
    <row r="55908" spans="56:142" x14ac:dyDescent="0.2">
      <c r="BD55908" s="325"/>
      <c r="EL55908" s="325"/>
    </row>
    <row r="55909" spans="56:142" x14ac:dyDescent="0.2">
      <c r="BD55909" s="325"/>
      <c r="EL55909" s="325"/>
    </row>
    <row r="55910" spans="56:142" x14ac:dyDescent="0.2">
      <c r="BD55910" s="325"/>
      <c r="EL55910" s="325"/>
    </row>
    <row r="55911" spans="56:142" x14ac:dyDescent="0.2">
      <c r="BD55911" s="325"/>
      <c r="EL55911" s="325"/>
    </row>
    <row r="55912" spans="56:142" x14ac:dyDescent="0.2">
      <c r="BD55912" s="325"/>
      <c r="EL55912" s="325"/>
    </row>
    <row r="55913" spans="56:142" x14ac:dyDescent="0.2">
      <c r="BD55913" s="325"/>
      <c r="EL55913" s="325"/>
    </row>
    <row r="55914" spans="56:142" x14ac:dyDescent="0.2">
      <c r="BD55914" s="325"/>
      <c r="EL55914" s="325"/>
    </row>
    <row r="55915" spans="56:142" x14ac:dyDescent="0.2">
      <c r="BD55915" s="325"/>
      <c r="EL55915" s="325"/>
    </row>
    <row r="55916" spans="56:142" x14ac:dyDescent="0.2">
      <c r="BD55916" s="325"/>
      <c r="EL55916" s="325"/>
    </row>
    <row r="55917" spans="56:142" x14ac:dyDescent="0.2">
      <c r="BD55917" s="325"/>
      <c r="EL55917" s="325"/>
    </row>
    <row r="55918" spans="56:142" x14ac:dyDescent="0.2">
      <c r="BD55918" s="325"/>
      <c r="EL55918" s="325"/>
    </row>
    <row r="55919" spans="56:142" x14ac:dyDescent="0.2">
      <c r="BD55919" s="325"/>
      <c r="EL55919" s="325"/>
    </row>
    <row r="55920" spans="56:142" x14ac:dyDescent="0.2">
      <c r="BD55920" s="325"/>
      <c r="EL55920" s="325"/>
    </row>
    <row r="55921" spans="56:142" x14ac:dyDescent="0.2">
      <c r="BD55921" s="325"/>
      <c r="EL55921" s="325"/>
    </row>
    <row r="55922" spans="56:142" x14ac:dyDescent="0.2">
      <c r="BD55922" s="325"/>
      <c r="EL55922" s="325"/>
    </row>
    <row r="55923" spans="56:142" x14ac:dyDescent="0.2">
      <c r="BD55923" s="325"/>
      <c r="EL55923" s="325"/>
    </row>
    <row r="55924" spans="56:142" x14ac:dyDescent="0.2">
      <c r="BD55924" s="325"/>
      <c r="EL55924" s="325"/>
    </row>
    <row r="55925" spans="56:142" x14ac:dyDescent="0.2">
      <c r="BD55925" s="325"/>
      <c r="EL55925" s="325"/>
    </row>
    <row r="55926" spans="56:142" x14ac:dyDescent="0.2">
      <c r="BD55926" s="325"/>
      <c r="EL55926" s="325"/>
    </row>
    <row r="55927" spans="56:142" x14ac:dyDescent="0.2">
      <c r="BD55927" s="325"/>
      <c r="EL55927" s="325"/>
    </row>
    <row r="55928" spans="56:142" x14ac:dyDescent="0.2">
      <c r="BD55928" s="325"/>
      <c r="EL55928" s="325"/>
    </row>
    <row r="55929" spans="56:142" x14ac:dyDescent="0.2">
      <c r="BD55929" s="325"/>
      <c r="EL55929" s="325"/>
    </row>
    <row r="55930" spans="56:142" x14ac:dyDescent="0.2">
      <c r="BD55930" s="325"/>
      <c r="EL55930" s="325"/>
    </row>
    <row r="55931" spans="56:142" x14ac:dyDescent="0.2">
      <c r="BD55931" s="325"/>
      <c r="EL55931" s="325"/>
    </row>
    <row r="55932" spans="56:142" x14ac:dyDescent="0.2">
      <c r="BD55932" s="325"/>
      <c r="EL55932" s="325"/>
    </row>
    <row r="55933" spans="56:142" x14ac:dyDescent="0.2">
      <c r="BD55933" s="325"/>
      <c r="EL55933" s="325"/>
    </row>
    <row r="55934" spans="56:142" x14ac:dyDescent="0.2">
      <c r="BD55934" s="325"/>
      <c r="EL55934" s="325"/>
    </row>
    <row r="55935" spans="56:142" x14ac:dyDescent="0.2">
      <c r="BD55935" s="325"/>
      <c r="EL55935" s="325"/>
    </row>
    <row r="55936" spans="56:142" x14ac:dyDescent="0.2">
      <c r="BD55936" s="325"/>
      <c r="EL55936" s="325"/>
    </row>
    <row r="55937" spans="56:142" x14ac:dyDescent="0.2">
      <c r="BD55937" s="325"/>
      <c r="EL55937" s="325"/>
    </row>
    <row r="55938" spans="56:142" x14ac:dyDescent="0.2">
      <c r="BD55938" s="325"/>
      <c r="EL55938" s="325"/>
    </row>
    <row r="55939" spans="56:142" x14ac:dyDescent="0.2">
      <c r="BD55939" s="325"/>
      <c r="EL55939" s="325"/>
    </row>
    <row r="55940" spans="56:142" x14ac:dyDescent="0.2">
      <c r="BD55940" s="325"/>
      <c r="EL55940" s="325"/>
    </row>
    <row r="55941" spans="56:142" x14ac:dyDescent="0.2">
      <c r="BD55941" s="325"/>
      <c r="EL55941" s="325"/>
    </row>
    <row r="55942" spans="56:142" x14ac:dyDescent="0.2">
      <c r="BD55942" s="325"/>
      <c r="EL55942" s="325"/>
    </row>
    <row r="55943" spans="56:142" x14ac:dyDescent="0.2">
      <c r="BD55943" s="325"/>
      <c r="EL55943" s="325"/>
    </row>
    <row r="55944" spans="56:142" x14ac:dyDescent="0.2">
      <c r="BD55944" s="325"/>
      <c r="EL55944" s="325"/>
    </row>
    <row r="55945" spans="56:142" x14ac:dyDescent="0.2">
      <c r="BD55945" s="325"/>
      <c r="EL55945" s="325"/>
    </row>
    <row r="55946" spans="56:142" x14ac:dyDescent="0.2">
      <c r="BD55946" s="325"/>
      <c r="EL55946" s="325"/>
    </row>
    <row r="55947" spans="56:142" x14ac:dyDescent="0.2">
      <c r="BD55947" s="325"/>
      <c r="EL55947" s="325"/>
    </row>
    <row r="55948" spans="56:142" x14ac:dyDescent="0.2">
      <c r="BD55948" s="325"/>
      <c r="EL55948" s="325"/>
    </row>
    <row r="55949" spans="56:142" x14ac:dyDescent="0.2">
      <c r="BD55949" s="325"/>
      <c r="EL55949" s="325"/>
    </row>
    <row r="55950" spans="56:142" x14ac:dyDescent="0.2">
      <c r="BD55950" s="325"/>
      <c r="EL55950" s="325"/>
    </row>
    <row r="55951" spans="56:142" x14ac:dyDescent="0.2">
      <c r="BD55951" s="325"/>
      <c r="EL55951" s="325"/>
    </row>
    <row r="55952" spans="56:142" x14ac:dyDescent="0.2">
      <c r="BD55952" s="325"/>
      <c r="EL55952" s="325"/>
    </row>
    <row r="55953" spans="56:142" x14ac:dyDescent="0.2">
      <c r="BD55953" s="325"/>
      <c r="EL55953" s="325"/>
    </row>
    <row r="55954" spans="56:142" x14ac:dyDescent="0.2">
      <c r="BD55954" s="325"/>
      <c r="EL55954" s="325"/>
    </row>
    <row r="55955" spans="56:142" x14ac:dyDescent="0.2">
      <c r="BD55955" s="325"/>
      <c r="EL55955" s="325"/>
    </row>
    <row r="55956" spans="56:142" x14ac:dyDescent="0.2">
      <c r="BD55956" s="325"/>
      <c r="EL55956" s="325"/>
    </row>
    <row r="55957" spans="56:142" x14ac:dyDescent="0.2">
      <c r="BD55957" s="325"/>
      <c r="EL55957" s="325"/>
    </row>
    <row r="55958" spans="56:142" x14ac:dyDescent="0.2">
      <c r="BD55958" s="325"/>
      <c r="EL55958" s="325"/>
    </row>
    <row r="55959" spans="56:142" x14ac:dyDescent="0.2">
      <c r="BD55959" s="325"/>
      <c r="EL55959" s="325"/>
    </row>
    <row r="55960" spans="56:142" x14ac:dyDescent="0.2">
      <c r="BD55960" s="325"/>
      <c r="EL55960" s="325"/>
    </row>
    <row r="55961" spans="56:142" x14ac:dyDescent="0.2">
      <c r="BD55961" s="325"/>
      <c r="EL55961" s="325"/>
    </row>
    <row r="55962" spans="56:142" x14ac:dyDescent="0.2">
      <c r="BD55962" s="325"/>
      <c r="EL55962" s="325"/>
    </row>
    <row r="55963" spans="56:142" x14ac:dyDescent="0.2">
      <c r="BD55963" s="325"/>
      <c r="EL55963" s="325"/>
    </row>
    <row r="55964" spans="56:142" x14ac:dyDescent="0.2">
      <c r="BD55964" s="325"/>
      <c r="EL55964" s="325"/>
    </row>
    <row r="55965" spans="56:142" x14ac:dyDescent="0.2">
      <c r="BD55965" s="325"/>
      <c r="EL55965" s="325"/>
    </row>
    <row r="55966" spans="56:142" x14ac:dyDescent="0.2">
      <c r="BD55966" s="325"/>
      <c r="EL55966" s="325"/>
    </row>
    <row r="55967" spans="56:142" x14ac:dyDescent="0.2">
      <c r="BD55967" s="325"/>
      <c r="EL55967" s="325"/>
    </row>
    <row r="55968" spans="56:142" x14ac:dyDescent="0.2">
      <c r="BD55968" s="325"/>
      <c r="EL55968" s="325"/>
    </row>
    <row r="55969" spans="56:142" x14ac:dyDescent="0.2">
      <c r="BD55969" s="325"/>
      <c r="EL55969" s="325"/>
    </row>
    <row r="55970" spans="56:142" x14ac:dyDescent="0.2">
      <c r="BD55970" s="325"/>
      <c r="EL55970" s="325"/>
    </row>
    <row r="55971" spans="56:142" x14ac:dyDescent="0.2">
      <c r="BD55971" s="325"/>
      <c r="EL55971" s="325"/>
    </row>
    <row r="55972" spans="56:142" x14ac:dyDescent="0.2">
      <c r="BD55972" s="325"/>
      <c r="EL55972" s="325"/>
    </row>
    <row r="55973" spans="56:142" x14ac:dyDescent="0.2">
      <c r="BD55973" s="325"/>
      <c r="EL55973" s="325"/>
    </row>
    <row r="55974" spans="56:142" x14ac:dyDescent="0.2">
      <c r="BD55974" s="325"/>
      <c r="EL55974" s="325"/>
    </row>
    <row r="55975" spans="56:142" x14ac:dyDescent="0.2">
      <c r="BD55975" s="325"/>
      <c r="EL55975" s="325"/>
    </row>
    <row r="55976" spans="56:142" x14ac:dyDescent="0.2">
      <c r="BD55976" s="325"/>
      <c r="EL55976" s="325"/>
    </row>
    <row r="55977" spans="56:142" x14ac:dyDescent="0.2">
      <c r="BD55977" s="325"/>
      <c r="EL55977" s="325"/>
    </row>
    <row r="55978" spans="56:142" x14ac:dyDescent="0.2">
      <c r="BD55978" s="325"/>
      <c r="EL55978" s="325"/>
    </row>
    <row r="55979" spans="56:142" x14ac:dyDescent="0.2">
      <c r="BD55979" s="325"/>
      <c r="EL55979" s="325"/>
    </row>
    <row r="55980" spans="56:142" x14ac:dyDescent="0.2">
      <c r="BD55980" s="325"/>
      <c r="EL55980" s="325"/>
    </row>
    <row r="55981" spans="56:142" x14ac:dyDescent="0.2">
      <c r="BD55981" s="325"/>
      <c r="EL55981" s="325"/>
    </row>
    <row r="55982" spans="56:142" x14ac:dyDescent="0.2">
      <c r="BD55982" s="325"/>
      <c r="EL55982" s="325"/>
    </row>
    <row r="55983" spans="56:142" x14ac:dyDescent="0.2">
      <c r="BD55983" s="325"/>
      <c r="EL55983" s="325"/>
    </row>
    <row r="55984" spans="56:142" x14ac:dyDescent="0.2">
      <c r="BD55984" s="325"/>
      <c r="EL55984" s="325"/>
    </row>
    <row r="55985" spans="56:142" x14ac:dyDescent="0.2">
      <c r="BD55985" s="325"/>
      <c r="EL55985" s="325"/>
    </row>
    <row r="55986" spans="56:142" x14ac:dyDescent="0.2">
      <c r="BD55986" s="325"/>
      <c r="EL55986" s="325"/>
    </row>
    <row r="55987" spans="56:142" x14ac:dyDescent="0.2">
      <c r="BD55987" s="325"/>
      <c r="EL55987" s="325"/>
    </row>
    <row r="55988" spans="56:142" x14ac:dyDescent="0.2">
      <c r="BD55988" s="325"/>
      <c r="EL55988" s="325"/>
    </row>
    <row r="55989" spans="56:142" x14ac:dyDescent="0.2">
      <c r="BD55989" s="325"/>
      <c r="EL55989" s="325"/>
    </row>
    <row r="55990" spans="56:142" x14ac:dyDescent="0.2">
      <c r="BD55990" s="325"/>
      <c r="EL55990" s="325"/>
    </row>
    <row r="55991" spans="56:142" x14ac:dyDescent="0.2">
      <c r="BD55991" s="325"/>
      <c r="EL55991" s="325"/>
    </row>
    <row r="55992" spans="56:142" x14ac:dyDescent="0.2">
      <c r="BD55992" s="325"/>
      <c r="EL55992" s="325"/>
    </row>
    <row r="55993" spans="56:142" x14ac:dyDescent="0.2">
      <c r="BD55993" s="325"/>
      <c r="EL55993" s="325"/>
    </row>
    <row r="55994" spans="56:142" x14ac:dyDescent="0.2">
      <c r="BD55994" s="325"/>
      <c r="EL55994" s="325"/>
    </row>
    <row r="55995" spans="56:142" x14ac:dyDescent="0.2">
      <c r="BD55995" s="325"/>
      <c r="EL55995" s="325"/>
    </row>
    <row r="55996" spans="56:142" x14ac:dyDescent="0.2">
      <c r="BD55996" s="325"/>
      <c r="EL55996" s="325"/>
    </row>
    <row r="55997" spans="56:142" x14ac:dyDescent="0.2">
      <c r="BD55997" s="325"/>
      <c r="EL55997" s="325"/>
    </row>
    <row r="55998" spans="56:142" x14ac:dyDescent="0.2">
      <c r="BD55998" s="325"/>
      <c r="EL55998" s="325"/>
    </row>
    <row r="55999" spans="56:142" x14ac:dyDescent="0.2">
      <c r="BD55999" s="325"/>
      <c r="EL55999" s="325"/>
    </row>
    <row r="56000" spans="56:142" x14ac:dyDescent="0.2">
      <c r="BD56000" s="325"/>
      <c r="EL56000" s="325"/>
    </row>
    <row r="56001" spans="56:142" x14ac:dyDescent="0.2">
      <c r="BD56001" s="325"/>
      <c r="EL56001" s="325"/>
    </row>
    <row r="56002" spans="56:142" x14ac:dyDescent="0.2">
      <c r="BD56002" s="325"/>
      <c r="EL56002" s="325"/>
    </row>
    <row r="56003" spans="56:142" x14ac:dyDescent="0.2">
      <c r="BD56003" s="325"/>
      <c r="EL56003" s="325"/>
    </row>
    <row r="56004" spans="56:142" x14ac:dyDescent="0.2">
      <c r="BD56004" s="325"/>
      <c r="EL56004" s="325"/>
    </row>
    <row r="56005" spans="56:142" x14ac:dyDescent="0.2">
      <c r="BD56005" s="325"/>
      <c r="EL56005" s="325"/>
    </row>
    <row r="56006" spans="56:142" x14ac:dyDescent="0.2">
      <c r="BD56006" s="325"/>
      <c r="EL56006" s="325"/>
    </row>
    <row r="56007" spans="56:142" x14ac:dyDescent="0.2">
      <c r="BD56007" s="325"/>
      <c r="EL56007" s="325"/>
    </row>
    <row r="56008" spans="56:142" x14ac:dyDescent="0.2">
      <c r="BD56008" s="325"/>
      <c r="EL56008" s="325"/>
    </row>
    <row r="56009" spans="56:142" x14ac:dyDescent="0.2">
      <c r="BD56009" s="325"/>
      <c r="EL56009" s="325"/>
    </row>
    <row r="56010" spans="56:142" x14ac:dyDescent="0.2">
      <c r="BD56010" s="325"/>
      <c r="EL56010" s="325"/>
    </row>
    <row r="56011" spans="56:142" x14ac:dyDescent="0.2">
      <c r="BD56011" s="325"/>
      <c r="EL56011" s="325"/>
    </row>
    <row r="56012" spans="56:142" x14ac:dyDescent="0.2">
      <c r="BD56012" s="325"/>
      <c r="EL56012" s="325"/>
    </row>
    <row r="56013" spans="56:142" x14ac:dyDescent="0.2">
      <c r="BD56013" s="325"/>
      <c r="EL56013" s="325"/>
    </row>
    <row r="56014" spans="56:142" x14ac:dyDescent="0.2">
      <c r="BD56014" s="325"/>
      <c r="EL56014" s="325"/>
    </row>
    <row r="56015" spans="56:142" x14ac:dyDescent="0.2">
      <c r="BD56015" s="325"/>
      <c r="EL56015" s="325"/>
    </row>
    <row r="56016" spans="56:142" x14ac:dyDescent="0.2">
      <c r="BD56016" s="325"/>
      <c r="EL56016" s="325"/>
    </row>
    <row r="56017" spans="56:142" x14ac:dyDescent="0.2">
      <c r="BD56017" s="325"/>
      <c r="EL56017" s="325"/>
    </row>
    <row r="56018" spans="56:142" x14ac:dyDescent="0.2">
      <c r="BD56018" s="325"/>
      <c r="EL56018" s="325"/>
    </row>
    <row r="56019" spans="56:142" x14ac:dyDescent="0.2">
      <c r="BD56019" s="325"/>
      <c r="EL56019" s="325"/>
    </row>
    <row r="56020" spans="56:142" x14ac:dyDescent="0.2">
      <c r="BD56020" s="325"/>
      <c r="EL56020" s="325"/>
    </row>
    <row r="56021" spans="56:142" x14ac:dyDescent="0.2">
      <c r="BD56021" s="325"/>
      <c r="EL56021" s="325"/>
    </row>
    <row r="56022" spans="56:142" x14ac:dyDescent="0.2">
      <c r="BD56022" s="325"/>
      <c r="EL56022" s="325"/>
    </row>
    <row r="56023" spans="56:142" x14ac:dyDescent="0.2">
      <c r="BD56023" s="325"/>
      <c r="EL56023" s="325"/>
    </row>
    <row r="56024" spans="56:142" x14ac:dyDescent="0.2">
      <c r="BD56024" s="325"/>
      <c r="EL56024" s="325"/>
    </row>
    <row r="56025" spans="56:142" x14ac:dyDescent="0.2">
      <c r="BD56025" s="325"/>
      <c r="EL56025" s="325"/>
    </row>
    <row r="56026" spans="56:142" x14ac:dyDescent="0.2">
      <c r="BD56026" s="325"/>
      <c r="EL56026" s="325"/>
    </row>
    <row r="56027" spans="56:142" x14ac:dyDescent="0.2">
      <c r="BD56027" s="325"/>
      <c r="EL56027" s="325"/>
    </row>
    <row r="56028" spans="56:142" x14ac:dyDescent="0.2">
      <c r="BD56028" s="325"/>
      <c r="EL56028" s="325"/>
    </row>
    <row r="56029" spans="56:142" x14ac:dyDescent="0.2">
      <c r="BD56029" s="325"/>
      <c r="EL56029" s="325"/>
    </row>
    <row r="56030" spans="56:142" x14ac:dyDescent="0.2">
      <c r="BD56030" s="325"/>
      <c r="EL56030" s="325"/>
    </row>
    <row r="56031" spans="56:142" x14ac:dyDescent="0.2">
      <c r="BD56031" s="325"/>
      <c r="EL56031" s="325"/>
    </row>
    <row r="56032" spans="56:142" x14ac:dyDescent="0.2">
      <c r="BD56032" s="325"/>
      <c r="EL56032" s="325"/>
    </row>
    <row r="56033" spans="56:142" x14ac:dyDescent="0.2">
      <c r="BD56033" s="325"/>
      <c r="EL56033" s="325"/>
    </row>
    <row r="56034" spans="56:142" x14ac:dyDescent="0.2">
      <c r="BD56034" s="325"/>
      <c r="EL56034" s="325"/>
    </row>
    <row r="56035" spans="56:142" x14ac:dyDescent="0.2">
      <c r="BD56035" s="325"/>
      <c r="EL56035" s="325"/>
    </row>
    <row r="56036" spans="56:142" x14ac:dyDescent="0.2">
      <c r="BD56036" s="325"/>
      <c r="EL56036" s="325"/>
    </row>
    <row r="56037" spans="56:142" x14ac:dyDescent="0.2">
      <c r="BD56037" s="325"/>
      <c r="EL56037" s="325"/>
    </row>
    <row r="56038" spans="56:142" x14ac:dyDescent="0.2">
      <c r="BD56038" s="325"/>
      <c r="EL56038" s="325"/>
    </row>
    <row r="56039" spans="56:142" x14ac:dyDescent="0.2">
      <c r="BD56039" s="325"/>
      <c r="EL56039" s="325"/>
    </row>
    <row r="56040" spans="56:142" x14ac:dyDescent="0.2">
      <c r="BD56040" s="325"/>
      <c r="EL56040" s="325"/>
    </row>
    <row r="56041" spans="56:142" x14ac:dyDescent="0.2">
      <c r="BD56041" s="325"/>
      <c r="EL56041" s="325"/>
    </row>
    <row r="56042" spans="56:142" x14ac:dyDescent="0.2">
      <c r="BD56042" s="325"/>
      <c r="EL56042" s="325"/>
    </row>
    <row r="56043" spans="56:142" x14ac:dyDescent="0.2">
      <c r="BD56043" s="325"/>
      <c r="EL56043" s="325"/>
    </row>
    <row r="56044" spans="56:142" x14ac:dyDescent="0.2">
      <c r="BD56044" s="325"/>
      <c r="EL56044" s="325"/>
    </row>
    <row r="56045" spans="56:142" x14ac:dyDescent="0.2">
      <c r="BD56045" s="325"/>
      <c r="EL56045" s="325"/>
    </row>
    <row r="56046" spans="56:142" x14ac:dyDescent="0.2">
      <c r="BD56046" s="325"/>
      <c r="EL56046" s="325"/>
    </row>
    <row r="56047" spans="56:142" x14ac:dyDescent="0.2">
      <c r="BD56047" s="325"/>
      <c r="EL56047" s="325"/>
    </row>
    <row r="56048" spans="56:142" x14ac:dyDescent="0.2">
      <c r="BD56048" s="325"/>
      <c r="EL56048" s="325"/>
    </row>
    <row r="56049" spans="56:142" x14ac:dyDescent="0.2">
      <c r="BD56049" s="325"/>
      <c r="EL56049" s="325"/>
    </row>
    <row r="56050" spans="56:142" x14ac:dyDescent="0.2">
      <c r="BD56050" s="325"/>
      <c r="EL56050" s="325"/>
    </row>
    <row r="56051" spans="56:142" x14ac:dyDescent="0.2">
      <c r="BD56051" s="325"/>
      <c r="EL56051" s="325"/>
    </row>
    <row r="56052" spans="56:142" x14ac:dyDescent="0.2">
      <c r="BD56052" s="325"/>
      <c r="EL56052" s="325"/>
    </row>
    <row r="56053" spans="56:142" x14ac:dyDescent="0.2">
      <c r="BD56053" s="325"/>
      <c r="EL56053" s="325"/>
    </row>
    <row r="56054" spans="56:142" x14ac:dyDescent="0.2">
      <c r="BD56054" s="325"/>
      <c r="EL56054" s="325"/>
    </row>
    <row r="56055" spans="56:142" x14ac:dyDescent="0.2">
      <c r="BD56055" s="325"/>
      <c r="EL56055" s="325"/>
    </row>
    <row r="56056" spans="56:142" x14ac:dyDescent="0.2">
      <c r="BD56056" s="325"/>
      <c r="EL56056" s="325"/>
    </row>
    <row r="56057" spans="56:142" x14ac:dyDescent="0.2">
      <c r="BD56057" s="325"/>
      <c r="EL56057" s="325"/>
    </row>
    <row r="56058" spans="56:142" x14ac:dyDescent="0.2">
      <c r="BD56058" s="325"/>
      <c r="EL56058" s="325"/>
    </row>
    <row r="56059" spans="56:142" x14ac:dyDescent="0.2">
      <c r="BD56059" s="325"/>
      <c r="EL56059" s="325"/>
    </row>
    <row r="56060" spans="56:142" x14ac:dyDescent="0.2">
      <c r="BD56060" s="325"/>
      <c r="EL56060" s="325"/>
    </row>
    <row r="56061" spans="56:142" x14ac:dyDescent="0.2">
      <c r="BD56061" s="325"/>
      <c r="EL56061" s="325"/>
    </row>
    <row r="56062" spans="56:142" x14ac:dyDescent="0.2">
      <c r="BD56062" s="325"/>
      <c r="EL56062" s="325"/>
    </row>
    <row r="56063" spans="56:142" x14ac:dyDescent="0.2">
      <c r="BD56063" s="325"/>
      <c r="EL56063" s="325"/>
    </row>
    <row r="56064" spans="56:142" x14ac:dyDescent="0.2">
      <c r="BD56064" s="325"/>
      <c r="EL56064" s="325"/>
    </row>
    <row r="56065" spans="56:142" x14ac:dyDescent="0.2">
      <c r="BD56065" s="325"/>
      <c r="EL56065" s="325"/>
    </row>
    <row r="56066" spans="56:142" x14ac:dyDescent="0.2">
      <c r="BD56066" s="325"/>
      <c r="EL56066" s="325"/>
    </row>
    <row r="56067" spans="56:142" x14ac:dyDescent="0.2">
      <c r="BD56067" s="325"/>
      <c r="EL56067" s="325"/>
    </row>
    <row r="56068" spans="56:142" x14ac:dyDescent="0.2">
      <c r="BD56068" s="325"/>
      <c r="EL56068" s="325"/>
    </row>
    <row r="56069" spans="56:142" x14ac:dyDescent="0.2">
      <c r="BD56069" s="325"/>
      <c r="EL56069" s="325"/>
    </row>
    <row r="56070" spans="56:142" x14ac:dyDescent="0.2">
      <c r="BD56070" s="325"/>
      <c r="EL56070" s="325"/>
    </row>
    <row r="56071" spans="56:142" x14ac:dyDescent="0.2">
      <c r="BD56071" s="325"/>
      <c r="EL56071" s="325"/>
    </row>
    <row r="56072" spans="56:142" x14ac:dyDescent="0.2">
      <c r="BD56072" s="325"/>
      <c r="EL56072" s="325"/>
    </row>
    <row r="56073" spans="56:142" x14ac:dyDescent="0.2">
      <c r="BD56073" s="325"/>
      <c r="EL56073" s="325"/>
    </row>
    <row r="56074" spans="56:142" x14ac:dyDescent="0.2">
      <c r="BD56074" s="325"/>
      <c r="EL56074" s="325"/>
    </row>
    <row r="56075" spans="56:142" x14ac:dyDescent="0.2">
      <c r="BD56075" s="325"/>
      <c r="EL56075" s="325"/>
    </row>
    <row r="56076" spans="56:142" x14ac:dyDescent="0.2">
      <c r="BD56076" s="325"/>
      <c r="EL56076" s="325"/>
    </row>
    <row r="56077" spans="56:142" x14ac:dyDescent="0.2">
      <c r="BD56077" s="325"/>
      <c r="EL56077" s="325"/>
    </row>
    <row r="56078" spans="56:142" x14ac:dyDescent="0.2">
      <c r="BD56078" s="325"/>
      <c r="EL56078" s="325"/>
    </row>
    <row r="56079" spans="56:142" x14ac:dyDescent="0.2">
      <c r="BD56079" s="325"/>
      <c r="EL56079" s="325"/>
    </row>
    <row r="56080" spans="56:142" x14ac:dyDescent="0.2">
      <c r="BD56080" s="325"/>
      <c r="EL56080" s="325"/>
    </row>
    <row r="56081" spans="56:142" x14ac:dyDescent="0.2">
      <c r="BD56081" s="325"/>
      <c r="EL56081" s="325"/>
    </row>
    <row r="56082" spans="56:142" x14ac:dyDescent="0.2">
      <c r="BD56082" s="325"/>
      <c r="EL56082" s="325"/>
    </row>
    <row r="56083" spans="56:142" x14ac:dyDescent="0.2">
      <c r="BD56083" s="325"/>
      <c r="EL56083" s="325"/>
    </row>
    <row r="56084" spans="56:142" x14ac:dyDescent="0.2">
      <c r="BD56084" s="325"/>
      <c r="EL56084" s="325"/>
    </row>
    <row r="56085" spans="56:142" x14ac:dyDescent="0.2">
      <c r="BD56085" s="325"/>
      <c r="EL56085" s="325"/>
    </row>
    <row r="56086" spans="56:142" x14ac:dyDescent="0.2">
      <c r="BD56086" s="325"/>
      <c r="EL56086" s="325"/>
    </row>
    <row r="56087" spans="56:142" x14ac:dyDescent="0.2">
      <c r="BD56087" s="325"/>
      <c r="EL56087" s="325"/>
    </row>
    <row r="56088" spans="56:142" x14ac:dyDescent="0.2">
      <c r="BD56088" s="325"/>
      <c r="EL56088" s="325"/>
    </row>
    <row r="56089" spans="56:142" x14ac:dyDescent="0.2">
      <c r="BD56089" s="325"/>
      <c r="EL56089" s="325"/>
    </row>
    <row r="56090" spans="56:142" x14ac:dyDescent="0.2">
      <c r="BD56090" s="325"/>
      <c r="EL56090" s="325"/>
    </row>
    <row r="56091" spans="56:142" x14ac:dyDescent="0.2">
      <c r="BD56091" s="325"/>
      <c r="EL56091" s="325"/>
    </row>
    <row r="56092" spans="56:142" x14ac:dyDescent="0.2">
      <c r="BD56092" s="325"/>
      <c r="EL56092" s="325"/>
    </row>
    <row r="56093" spans="56:142" x14ac:dyDescent="0.2">
      <c r="BD56093" s="325"/>
      <c r="EL56093" s="325"/>
    </row>
    <row r="56094" spans="56:142" x14ac:dyDescent="0.2">
      <c r="BD56094" s="325"/>
      <c r="EL56094" s="325"/>
    </row>
    <row r="56095" spans="56:142" x14ac:dyDescent="0.2">
      <c r="BD56095" s="325"/>
      <c r="EL56095" s="325"/>
    </row>
    <row r="56096" spans="56:142" x14ac:dyDescent="0.2">
      <c r="BD56096" s="325"/>
      <c r="EL56096" s="325"/>
    </row>
    <row r="56097" spans="56:142" x14ac:dyDescent="0.2">
      <c r="BD56097" s="325"/>
      <c r="EL56097" s="325"/>
    </row>
    <row r="56098" spans="56:142" x14ac:dyDescent="0.2">
      <c r="BD56098" s="325"/>
      <c r="EL56098" s="325"/>
    </row>
    <row r="56099" spans="56:142" x14ac:dyDescent="0.2">
      <c r="BD56099" s="325"/>
      <c r="EL56099" s="325"/>
    </row>
    <row r="56100" spans="56:142" x14ac:dyDescent="0.2">
      <c r="BD56100" s="325"/>
      <c r="EL56100" s="325"/>
    </row>
    <row r="56101" spans="56:142" x14ac:dyDescent="0.2">
      <c r="BD56101" s="325"/>
      <c r="EL56101" s="325"/>
    </row>
    <row r="56102" spans="56:142" x14ac:dyDescent="0.2">
      <c r="BD56102" s="325"/>
      <c r="EL56102" s="325"/>
    </row>
    <row r="56103" spans="56:142" x14ac:dyDescent="0.2">
      <c r="BD56103" s="325"/>
      <c r="EL56103" s="325"/>
    </row>
    <row r="56104" spans="56:142" x14ac:dyDescent="0.2">
      <c r="BD56104" s="325"/>
      <c r="EL56104" s="325"/>
    </row>
    <row r="56105" spans="56:142" x14ac:dyDescent="0.2">
      <c r="BD56105" s="325"/>
      <c r="EL56105" s="325"/>
    </row>
    <row r="56106" spans="56:142" x14ac:dyDescent="0.2">
      <c r="BD56106" s="325"/>
      <c r="EL56106" s="325"/>
    </row>
    <row r="56107" spans="56:142" x14ac:dyDescent="0.2">
      <c r="BD56107" s="325"/>
      <c r="EL56107" s="325"/>
    </row>
    <row r="56108" spans="56:142" x14ac:dyDescent="0.2">
      <c r="BD56108" s="325"/>
      <c r="EL56108" s="325"/>
    </row>
    <row r="56109" spans="56:142" x14ac:dyDescent="0.2">
      <c r="BD56109" s="325"/>
      <c r="EL56109" s="325"/>
    </row>
    <row r="56110" spans="56:142" x14ac:dyDescent="0.2">
      <c r="BD56110" s="325"/>
      <c r="EL56110" s="325"/>
    </row>
    <row r="56111" spans="56:142" x14ac:dyDescent="0.2">
      <c r="BD56111" s="325"/>
      <c r="EL56111" s="325"/>
    </row>
    <row r="56112" spans="56:142" x14ac:dyDescent="0.2">
      <c r="BD56112" s="325"/>
      <c r="EL56112" s="325"/>
    </row>
    <row r="56113" spans="56:142" x14ac:dyDescent="0.2">
      <c r="BD56113" s="325"/>
      <c r="EL56113" s="325"/>
    </row>
    <row r="56114" spans="56:142" x14ac:dyDescent="0.2">
      <c r="BD56114" s="325"/>
      <c r="EL56114" s="325"/>
    </row>
    <row r="56115" spans="56:142" x14ac:dyDescent="0.2">
      <c r="BD56115" s="325"/>
      <c r="EL56115" s="325"/>
    </row>
    <row r="56116" spans="56:142" x14ac:dyDescent="0.2">
      <c r="BD56116" s="325"/>
      <c r="EL56116" s="325"/>
    </row>
    <row r="56117" spans="56:142" x14ac:dyDescent="0.2">
      <c r="BD56117" s="325"/>
      <c r="EL56117" s="325"/>
    </row>
    <row r="56118" spans="56:142" x14ac:dyDescent="0.2">
      <c r="BD56118" s="325"/>
      <c r="EL56118" s="325"/>
    </row>
    <row r="56119" spans="56:142" x14ac:dyDescent="0.2">
      <c r="BD56119" s="325"/>
      <c r="EL56119" s="325"/>
    </row>
    <row r="56120" spans="56:142" x14ac:dyDescent="0.2">
      <c r="BD56120" s="325"/>
      <c r="EL56120" s="325"/>
    </row>
    <row r="56121" spans="56:142" x14ac:dyDescent="0.2">
      <c r="BD56121" s="325"/>
      <c r="EL56121" s="325"/>
    </row>
    <row r="56122" spans="56:142" x14ac:dyDescent="0.2">
      <c r="BD56122" s="325"/>
      <c r="EL56122" s="325"/>
    </row>
    <row r="56123" spans="56:142" x14ac:dyDescent="0.2">
      <c r="BD56123" s="325"/>
      <c r="EL56123" s="325"/>
    </row>
    <row r="56124" spans="56:142" x14ac:dyDescent="0.2">
      <c r="BD56124" s="325"/>
      <c r="EL56124" s="325"/>
    </row>
    <row r="56125" spans="56:142" x14ac:dyDescent="0.2">
      <c r="BD56125" s="325"/>
      <c r="EL56125" s="325"/>
    </row>
    <row r="56126" spans="56:142" x14ac:dyDescent="0.2">
      <c r="BD56126" s="325"/>
      <c r="EL56126" s="325"/>
    </row>
    <row r="56127" spans="56:142" x14ac:dyDescent="0.2">
      <c r="BD56127" s="325"/>
      <c r="EL56127" s="325"/>
    </row>
    <row r="56128" spans="56:142" x14ac:dyDescent="0.2">
      <c r="BD56128" s="325"/>
      <c r="EL56128" s="325"/>
    </row>
    <row r="56129" spans="56:142" x14ac:dyDescent="0.2">
      <c r="BD56129" s="325"/>
      <c r="EL56129" s="325"/>
    </row>
    <row r="56130" spans="56:142" x14ac:dyDescent="0.2">
      <c r="BD56130" s="325"/>
      <c r="EL56130" s="325"/>
    </row>
    <row r="56131" spans="56:142" x14ac:dyDescent="0.2">
      <c r="BD56131" s="325"/>
      <c r="EL56131" s="325"/>
    </row>
    <row r="56132" spans="56:142" x14ac:dyDescent="0.2">
      <c r="BD56132" s="325"/>
      <c r="EL56132" s="325"/>
    </row>
    <row r="56133" spans="56:142" x14ac:dyDescent="0.2">
      <c r="BD56133" s="325"/>
      <c r="EL56133" s="325"/>
    </row>
    <row r="56134" spans="56:142" x14ac:dyDescent="0.2">
      <c r="BD56134" s="325"/>
      <c r="EL56134" s="325"/>
    </row>
    <row r="56135" spans="56:142" x14ac:dyDescent="0.2">
      <c r="BD56135" s="325"/>
      <c r="EL56135" s="325"/>
    </row>
    <row r="56136" spans="56:142" x14ac:dyDescent="0.2">
      <c r="BD56136" s="325"/>
      <c r="EL56136" s="325"/>
    </row>
    <row r="56137" spans="56:142" x14ac:dyDescent="0.2">
      <c r="BD56137" s="325"/>
      <c r="EL56137" s="325"/>
    </row>
    <row r="56138" spans="56:142" x14ac:dyDescent="0.2">
      <c r="BD56138" s="325"/>
      <c r="EL56138" s="325"/>
    </row>
    <row r="56139" spans="56:142" x14ac:dyDescent="0.2">
      <c r="BD56139" s="325"/>
      <c r="EL56139" s="325"/>
    </row>
    <row r="56140" spans="56:142" x14ac:dyDescent="0.2">
      <c r="BD56140" s="325"/>
      <c r="EL56140" s="325"/>
    </row>
    <row r="56141" spans="56:142" x14ac:dyDescent="0.2">
      <c r="BD56141" s="325"/>
      <c r="EL56141" s="325"/>
    </row>
    <row r="56142" spans="56:142" x14ac:dyDescent="0.2">
      <c r="BD56142" s="325"/>
      <c r="EL56142" s="325"/>
    </row>
    <row r="56143" spans="56:142" x14ac:dyDescent="0.2">
      <c r="BD56143" s="325"/>
      <c r="EL56143" s="325"/>
    </row>
    <row r="56144" spans="56:142" x14ac:dyDescent="0.2">
      <c r="BD56144" s="325"/>
      <c r="EL56144" s="325"/>
    </row>
    <row r="56145" spans="56:142" x14ac:dyDescent="0.2">
      <c r="BD56145" s="325"/>
      <c r="EL56145" s="325"/>
    </row>
    <row r="56146" spans="56:142" x14ac:dyDescent="0.2">
      <c r="BD56146" s="325"/>
      <c r="EL56146" s="325"/>
    </row>
    <row r="56147" spans="56:142" x14ac:dyDescent="0.2">
      <c r="BD56147" s="325"/>
      <c r="EL56147" s="325"/>
    </row>
    <row r="56148" spans="56:142" x14ac:dyDescent="0.2">
      <c r="BD56148" s="325"/>
      <c r="EL56148" s="325"/>
    </row>
    <row r="56149" spans="56:142" x14ac:dyDescent="0.2">
      <c r="BD56149" s="325"/>
      <c r="EL56149" s="325"/>
    </row>
    <row r="56150" spans="56:142" x14ac:dyDescent="0.2">
      <c r="BD56150" s="325"/>
      <c r="EL56150" s="325"/>
    </row>
    <row r="56151" spans="56:142" x14ac:dyDescent="0.2">
      <c r="BD56151" s="325"/>
      <c r="EL56151" s="325"/>
    </row>
    <row r="56152" spans="56:142" x14ac:dyDescent="0.2">
      <c r="BD56152" s="325"/>
      <c r="EL56152" s="325"/>
    </row>
    <row r="56153" spans="56:142" x14ac:dyDescent="0.2">
      <c r="BD56153" s="325"/>
      <c r="EL56153" s="325"/>
    </row>
    <row r="56154" spans="56:142" x14ac:dyDescent="0.2">
      <c r="BD56154" s="325"/>
      <c r="EL56154" s="325"/>
    </row>
    <row r="56155" spans="56:142" x14ac:dyDescent="0.2">
      <c r="BD56155" s="325"/>
      <c r="EL56155" s="325"/>
    </row>
    <row r="56156" spans="56:142" x14ac:dyDescent="0.2">
      <c r="BD56156" s="325"/>
      <c r="EL56156" s="325"/>
    </row>
    <row r="56157" spans="56:142" x14ac:dyDescent="0.2">
      <c r="BD56157" s="325"/>
      <c r="EL56157" s="325"/>
    </row>
    <row r="56158" spans="56:142" x14ac:dyDescent="0.2">
      <c r="BD56158" s="325"/>
      <c r="EL56158" s="325"/>
    </row>
    <row r="56159" spans="56:142" x14ac:dyDescent="0.2">
      <c r="BD56159" s="325"/>
      <c r="EL56159" s="325"/>
    </row>
    <row r="56160" spans="56:142" x14ac:dyDescent="0.2">
      <c r="BD56160" s="325"/>
      <c r="EL56160" s="325"/>
    </row>
    <row r="56161" spans="56:142" x14ac:dyDescent="0.2">
      <c r="BD56161" s="325"/>
      <c r="EL56161" s="325"/>
    </row>
    <row r="56162" spans="56:142" x14ac:dyDescent="0.2">
      <c r="BD56162" s="325"/>
      <c r="EL56162" s="325"/>
    </row>
    <row r="56163" spans="56:142" x14ac:dyDescent="0.2">
      <c r="BD56163" s="325"/>
      <c r="EL56163" s="325"/>
    </row>
    <row r="56164" spans="56:142" x14ac:dyDescent="0.2">
      <c r="BD56164" s="325"/>
      <c r="EL56164" s="325"/>
    </row>
    <row r="56165" spans="56:142" x14ac:dyDescent="0.2">
      <c r="BD56165" s="325"/>
      <c r="EL56165" s="325"/>
    </row>
    <row r="56166" spans="56:142" x14ac:dyDescent="0.2">
      <c r="BD56166" s="325"/>
      <c r="EL56166" s="325"/>
    </row>
    <row r="56167" spans="56:142" x14ac:dyDescent="0.2">
      <c r="BD56167" s="325"/>
      <c r="EL56167" s="325"/>
    </row>
    <row r="56168" spans="56:142" x14ac:dyDescent="0.2">
      <c r="BD56168" s="325"/>
      <c r="EL56168" s="325"/>
    </row>
    <row r="56169" spans="56:142" x14ac:dyDescent="0.2">
      <c r="BD56169" s="325"/>
      <c r="EL56169" s="325"/>
    </row>
    <row r="56170" spans="56:142" x14ac:dyDescent="0.2">
      <c r="BD56170" s="325"/>
      <c r="EL56170" s="325"/>
    </row>
    <row r="56171" spans="56:142" x14ac:dyDescent="0.2">
      <c r="BD56171" s="325"/>
      <c r="EL56171" s="325"/>
    </row>
    <row r="56172" spans="56:142" x14ac:dyDescent="0.2">
      <c r="BD56172" s="325"/>
      <c r="EL56172" s="325"/>
    </row>
    <row r="56173" spans="56:142" x14ac:dyDescent="0.2">
      <c r="BD56173" s="325"/>
      <c r="EL56173" s="325"/>
    </row>
    <row r="56174" spans="56:142" x14ac:dyDescent="0.2">
      <c r="BD56174" s="325"/>
      <c r="EL56174" s="325"/>
    </row>
    <row r="56175" spans="56:142" x14ac:dyDescent="0.2">
      <c r="BD56175" s="325"/>
      <c r="EL56175" s="325"/>
    </row>
    <row r="56176" spans="56:142" x14ac:dyDescent="0.2">
      <c r="BD56176" s="325"/>
      <c r="EL56176" s="325"/>
    </row>
    <row r="56177" spans="56:142" x14ac:dyDescent="0.2">
      <c r="BD56177" s="325"/>
      <c r="EL56177" s="325"/>
    </row>
    <row r="56178" spans="56:142" x14ac:dyDescent="0.2">
      <c r="BD56178" s="325"/>
      <c r="EL56178" s="325"/>
    </row>
    <row r="56179" spans="56:142" x14ac:dyDescent="0.2">
      <c r="BD56179" s="325"/>
      <c r="EL56179" s="325"/>
    </row>
    <row r="56180" spans="56:142" x14ac:dyDescent="0.2">
      <c r="BD56180" s="325"/>
      <c r="EL56180" s="325"/>
    </row>
    <row r="56181" spans="56:142" x14ac:dyDescent="0.2">
      <c r="BD56181" s="325"/>
      <c r="EL56181" s="325"/>
    </row>
    <row r="56182" spans="56:142" x14ac:dyDescent="0.2">
      <c r="BD56182" s="325"/>
      <c r="EL56182" s="325"/>
    </row>
    <row r="56183" spans="56:142" x14ac:dyDescent="0.2">
      <c r="BD56183" s="325"/>
      <c r="EL56183" s="325"/>
    </row>
    <row r="56184" spans="56:142" x14ac:dyDescent="0.2">
      <c r="BD56184" s="325"/>
      <c r="EL56184" s="325"/>
    </row>
    <row r="56185" spans="56:142" x14ac:dyDescent="0.2">
      <c r="BD56185" s="325"/>
      <c r="EL56185" s="325"/>
    </row>
    <row r="56186" spans="56:142" x14ac:dyDescent="0.2">
      <c r="BD56186" s="325"/>
      <c r="EL56186" s="325"/>
    </row>
    <row r="56187" spans="56:142" x14ac:dyDescent="0.2">
      <c r="BD56187" s="325"/>
      <c r="EL56187" s="325"/>
    </row>
    <row r="56188" spans="56:142" x14ac:dyDescent="0.2">
      <c r="BD56188" s="325"/>
      <c r="EL56188" s="325"/>
    </row>
    <row r="56189" spans="56:142" x14ac:dyDescent="0.2">
      <c r="BD56189" s="325"/>
      <c r="EL56189" s="325"/>
    </row>
    <row r="56190" spans="56:142" x14ac:dyDescent="0.2">
      <c r="BD56190" s="325"/>
      <c r="EL56190" s="325"/>
    </row>
    <row r="56191" spans="56:142" x14ac:dyDescent="0.2">
      <c r="BD56191" s="325"/>
      <c r="EL56191" s="325"/>
    </row>
    <row r="56192" spans="56:142" x14ac:dyDescent="0.2">
      <c r="BD56192" s="325"/>
      <c r="EL56192" s="325"/>
    </row>
    <row r="56193" spans="56:142" x14ac:dyDescent="0.2">
      <c r="BD56193" s="325"/>
      <c r="EL56193" s="325"/>
    </row>
    <row r="56194" spans="56:142" x14ac:dyDescent="0.2">
      <c r="BD56194" s="325"/>
      <c r="EL56194" s="325"/>
    </row>
    <row r="56195" spans="56:142" x14ac:dyDescent="0.2">
      <c r="BD56195" s="325"/>
      <c r="EL56195" s="325"/>
    </row>
    <row r="56196" spans="56:142" x14ac:dyDescent="0.2">
      <c r="BD56196" s="325"/>
      <c r="EL56196" s="325"/>
    </row>
    <row r="56197" spans="56:142" x14ac:dyDescent="0.2">
      <c r="BD56197" s="325"/>
      <c r="EL56197" s="325"/>
    </row>
    <row r="56198" spans="56:142" x14ac:dyDescent="0.2">
      <c r="BD56198" s="325"/>
      <c r="EL56198" s="325"/>
    </row>
    <row r="56199" spans="56:142" x14ac:dyDescent="0.2">
      <c r="BD56199" s="325"/>
      <c r="EL56199" s="325"/>
    </row>
    <row r="56200" spans="56:142" x14ac:dyDescent="0.2">
      <c r="BD56200" s="325"/>
      <c r="EL56200" s="325"/>
    </row>
    <row r="56201" spans="56:142" x14ac:dyDescent="0.2">
      <c r="BD56201" s="325"/>
      <c r="EL56201" s="325"/>
    </row>
    <row r="56202" spans="56:142" x14ac:dyDescent="0.2">
      <c r="BD56202" s="325"/>
      <c r="EL56202" s="325"/>
    </row>
    <row r="56203" spans="56:142" x14ac:dyDescent="0.2">
      <c r="BD56203" s="325"/>
      <c r="EL56203" s="325"/>
    </row>
    <row r="56204" spans="56:142" x14ac:dyDescent="0.2">
      <c r="BD56204" s="325"/>
      <c r="EL56204" s="325"/>
    </row>
    <row r="56205" spans="56:142" x14ac:dyDescent="0.2">
      <c r="BD56205" s="325"/>
      <c r="EL56205" s="325"/>
    </row>
    <row r="56206" spans="56:142" x14ac:dyDescent="0.2">
      <c r="BD56206" s="325"/>
      <c r="EL56206" s="325"/>
    </row>
    <row r="56207" spans="56:142" x14ac:dyDescent="0.2">
      <c r="BD56207" s="325"/>
      <c r="EL56207" s="325"/>
    </row>
    <row r="56208" spans="56:142" x14ac:dyDescent="0.2">
      <c r="BD56208" s="325"/>
      <c r="EL56208" s="325"/>
    </row>
    <row r="56209" spans="56:142" x14ac:dyDescent="0.2">
      <c r="BD56209" s="325"/>
      <c r="EL56209" s="325"/>
    </row>
    <row r="56210" spans="56:142" x14ac:dyDescent="0.2">
      <c r="BD56210" s="325"/>
      <c r="EL56210" s="325"/>
    </row>
    <row r="56211" spans="56:142" x14ac:dyDescent="0.2">
      <c r="BD56211" s="325"/>
      <c r="EL56211" s="325"/>
    </row>
    <row r="56212" spans="56:142" x14ac:dyDescent="0.2">
      <c r="BD56212" s="325"/>
      <c r="EL56212" s="325"/>
    </row>
    <row r="56213" spans="56:142" x14ac:dyDescent="0.2">
      <c r="BD56213" s="325"/>
      <c r="EL56213" s="325"/>
    </row>
    <row r="56214" spans="56:142" x14ac:dyDescent="0.2">
      <c r="BD56214" s="325"/>
      <c r="EL56214" s="325"/>
    </row>
    <row r="56215" spans="56:142" x14ac:dyDescent="0.2">
      <c r="BD56215" s="325"/>
      <c r="EL56215" s="325"/>
    </row>
    <row r="56216" spans="56:142" x14ac:dyDescent="0.2">
      <c r="BD56216" s="325"/>
      <c r="EL56216" s="325"/>
    </row>
    <row r="56217" spans="56:142" x14ac:dyDescent="0.2">
      <c r="BD56217" s="325"/>
      <c r="EL56217" s="325"/>
    </row>
    <row r="56218" spans="56:142" x14ac:dyDescent="0.2">
      <c r="BD56218" s="325"/>
      <c r="EL56218" s="325"/>
    </row>
    <row r="56219" spans="56:142" x14ac:dyDescent="0.2">
      <c r="BD56219" s="325"/>
      <c r="EL56219" s="325"/>
    </row>
    <row r="56220" spans="56:142" x14ac:dyDescent="0.2">
      <c r="BD56220" s="325"/>
      <c r="EL56220" s="325"/>
    </row>
    <row r="56221" spans="56:142" x14ac:dyDescent="0.2">
      <c r="BD56221" s="325"/>
      <c r="EL56221" s="325"/>
    </row>
    <row r="56222" spans="56:142" x14ac:dyDescent="0.2">
      <c r="BD56222" s="325"/>
      <c r="EL56222" s="325"/>
    </row>
    <row r="56223" spans="56:142" x14ac:dyDescent="0.2">
      <c r="BD56223" s="325"/>
      <c r="EL56223" s="325"/>
    </row>
    <row r="56224" spans="56:142" x14ac:dyDescent="0.2">
      <c r="BD56224" s="325"/>
      <c r="EL56224" s="325"/>
    </row>
    <row r="56225" spans="56:142" x14ac:dyDescent="0.2">
      <c r="BD56225" s="325"/>
      <c r="EL56225" s="325"/>
    </row>
    <row r="56226" spans="56:142" x14ac:dyDescent="0.2">
      <c r="BD56226" s="325"/>
      <c r="EL56226" s="325"/>
    </row>
    <row r="56227" spans="56:142" x14ac:dyDescent="0.2">
      <c r="BD56227" s="325"/>
      <c r="EL56227" s="325"/>
    </row>
    <row r="56228" spans="56:142" x14ac:dyDescent="0.2">
      <c r="BD56228" s="325"/>
      <c r="EL56228" s="325"/>
    </row>
    <row r="56229" spans="56:142" x14ac:dyDescent="0.2">
      <c r="BD56229" s="325"/>
      <c r="EL56229" s="325"/>
    </row>
    <row r="56230" spans="56:142" x14ac:dyDescent="0.2">
      <c r="BD56230" s="325"/>
      <c r="EL56230" s="325"/>
    </row>
    <row r="56231" spans="56:142" x14ac:dyDescent="0.2">
      <c r="BD56231" s="325"/>
      <c r="EL56231" s="325"/>
    </row>
    <row r="56232" spans="56:142" x14ac:dyDescent="0.2">
      <c r="BD56232" s="325"/>
      <c r="EL56232" s="325"/>
    </row>
    <row r="56233" spans="56:142" x14ac:dyDescent="0.2">
      <c r="BD56233" s="325"/>
      <c r="EL56233" s="325"/>
    </row>
    <row r="56234" spans="56:142" x14ac:dyDescent="0.2">
      <c r="BD56234" s="325"/>
      <c r="EL56234" s="325"/>
    </row>
    <row r="56235" spans="56:142" x14ac:dyDescent="0.2">
      <c r="BD56235" s="325"/>
      <c r="EL56235" s="325"/>
    </row>
    <row r="56236" spans="56:142" x14ac:dyDescent="0.2">
      <c r="BD56236" s="325"/>
      <c r="EL56236" s="325"/>
    </row>
    <row r="56237" spans="56:142" x14ac:dyDescent="0.2">
      <c r="BD56237" s="325"/>
      <c r="EL56237" s="325"/>
    </row>
    <row r="56238" spans="56:142" x14ac:dyDescent="0.2">
      <c r="BD56238" s="325"/>
      <c r="EL56238" s="325"/>
    </row>
    <row r="56239" spans="56:142" x14ac:dyDescent="0.2">
      <c r="BD56239" s="325"/>
      <c r="EL56239" s="325"/>
    </row>
    <row r="56240" spans="56:142" x14ac:dyDescent="0.2">
      <c r="BD56240" s="325"/>
      <c r="EL56240" s="325"/>
    </row>
    <row r="56241" spans="56:142" x14ac:dyDescent="0.2">
      <c r="BD56241" s="325"/>
      <c r="EL56241" s="325"/>
    </row>
    <row r="56242" spans="56:142" x14ac:dyDescent="0.2">
      <c r="BD56242" s="325"/>
      <c r="EL56242" s="325"/>
    </row>
    <row r="56243" spans="56:142" x14ac:dyDescent="0.2">
      <c r="BD56243" s="325"/>
      <c r="EL56243" s="325"/>
    </row>
    <row r="56244" spans="56:142" x14ac:dyDescent="0.2">
      <c r="BD56244" s="325"/>
      <c r="EL56244" s="325"/>
    </row>
    <row r="56245" spans="56:142" x14ac:dyDescent="0.2">
      <c r="BD56245" s="325"/>
      <c r="EL56245" s="325"/>
    </row>
    <row r="56246" spans="56:142" x14ac:dyDescent="0.2">
      <c r="BD56246" s="325"/>
      <c r="EL56246" s="325"/>
    </row>
    <row r="56247" spans="56:142" x14ac:dyDescent="0.2">
      <c r="BD56247" s="325"/>
      <c r="EL56247" s="325"/>
    </row>
    <row r="56248" spans="56:142" x14ac:dyDescent="0.2">
      <c r="BD56248" s="325"/>
      <c r="EL56248" s="325"/>
    </row>
    <row r="56249" spans="56:142" x14ac:dyDescent="0.2">
      <c r="BD56249" s="325"/>
      <c r="EL56249" s="325"/>
    </row>
    <row r="56250" spans="56:142" x14ac:dyDescent="0.2">
      <c r="BD56250" s="325"/>
      <c r="EL56250" s="325"/>
    </row>
    <row r="56251" spans="56:142" x14ac:dyDescent="0.2">
      <c r="BD56251" s="325"/>
      <c r="EL56251" s="325"/>
    </row>
    <row r="56252" spans="56:142" x14ac:dyDescent="0.2">
      <c r="BD56252" s="325"/>
      <c r="EL56252" s="325"/>
    </row>
    <row r="56253" spans="56:142" x14ac:dyDescent="0.2">
      <c r="BD56253" s="325"/>
      <c r="EL56253" s="325"/>
    </row>
    <row r="56254" spans="56:142" x14ac:dyDescent="0.2">
      <c r="BD56254" s="325"/>
      <c r="EL56254" s="325"/>
    </row>
    <row r="56255" spans="56:142" x14ac:dyDescent="0.2">
      <c r="BD56255" s="325"/>
      <c r="EL56255" s="325"/>
    </row>
    <row r="56256" spans="56:142" x14ac:dyDescent="0.2">
      <c r="BD56256" s="325"/>
      <c r="EL56256" s="325"/>
    </row>
    <row r="56257" spans="56:142" x14ac:dyDescent="0.2">
      <c r="BD56257" s="325"/>
      <c r="EL56257" s="325"/>
    </row>
    <row r="56258" spans="56:142" x14ac:dyDescent="0.2">
      <c r="BD56258" s="325"/>
      <c r="EL56258" s="325"/>
    </row>
    <row r="56259" spans="56:142" x14ac:dyDescent="0.2">
      <c r="BD56259" s="325"/>
      <c r="EL56259" s="325"/>
    </row>
    <row r="56260" spans="56:142" x14ac:dyDescent="0.2">
      <c r="BD56260" s="325"/>
      <c r="EL56260" s="325"/>
    </row>
    <row r="56261" spans="56:142" x14ac:dyDescent="0.2">
      <c r="BD56261" s="325"/>
      <c r="EL56261" s="325"/>
    </row>
    <row r="56262" spans="56:142" x14ac:dyDescent="0.2">
      <c r="BD56262" s="325"/>
      <c r="EL56262" s="325"/>
    </row>
    <row r="56263" spans="56:142" x14ac:dyDescent="0.2">
      <c r="BD56263" s="325"/>
      <c r="EL56263" s="325"/>
    </row>
    <row r="56264" spans="56:142" x14ac:dyDescent="0.2">
      <c r="BD56264" s="325"/>
      <c r="EL56264" s="325"/>
    </row>
    <row r="56265" spans="56:142" x14ac:dyDescent="0.2">
      <c r="BD56265" s="325"/>
      <c r="EL56265" s="325"/>
    </row>
    <row r="56266" spans="56:142" x14ac:dyDescent="0.2">
      <c r="BD56266" s="325"/>
      <c r="EL56266" s="325"/>
    </row>
    <row r="56267" spans="56:142" x14ac:dyDescent="0.2">
      <c r="BD56267" s="325"/>
      <c r="EL56267" s="325"/>
    </row>
    <row r="56268" spans="56:142" x14ac:dyDescent="0.2">
      <c r="BD56268" s="325"/>
      <c r="EL56268" s="325"/>
    </row>
    <row r="56269" spans="56:142" x14ac:dyDescent="0.2">
      <c r="BD56269" s="325"/>
      <c r="EL56269" s="325"/>
    </row>
    <row r="56270" spans="56:142" x14ac:dyDescent="0.2">
      <c r="BD56270" s="325"/>
      <c r="EL56270" s="325"/>
    </row>
    <row r="56271" spans="56:142" x14ac:dyDescent="0.2">
      <c r="BD56271" s="325"/>
      <c r="EL56271" s="325"/>
    </row>
    <row r="56272" spans="56:142" x14ac:dyDescent="0.2">
      <c r="BD56272" s="325"/>
      <c r="EL56272" s="325"/>
    </row>
    <row r="56273" spans="56:142" x14ac:dyDescent="0.2">
      <c r="BD56273" s="325"/>
      <c r="EL56273" s="325"/>
    </row>
    <row r="56274" spans="56:142" x14ac:dyDescent="0.2">
      <c r="BD56274" s="325"/>
      <c r="EL56274" s="325"/>
    </row>
    <row r="56275" spans="56:142" x14ac:dyDescent="0.2">
      <c r="BD56275" s="325"/>
      <c r="EL56275" s="325"/>
    </row>
    <row r="56276" spans="56:142" x14ac:dyDescent="0.2">
      <c r="BD56276" s="325"/>
      <c r="EL56276" s="325"/>
    </row>
    <row r="56277" spans="56:142" x14ac:dyDescent="0.2">
      <c r="BD56277" s="325"/>
      <c r="EL56277" s="325"/>
    </row>
    <row r="56278" spans="56:142" x14ac:dyDescent="0.2">
      <c r="BD56278" s="325"/>
      <c r="EL56278" s="325"/>
    </row>
    <row r="56279" spans="56:142" x14ac:dyDescent="0.2">
      <c r="BD56279" s="325"/>
      <c r="EL56279" s="325"/>
    </row>
    <row r="56280" spans="56:142" x14ac:dyDescent="0.2">
      <c r="BD56280" s="325"/>
      <c r="EL56280" s="325"/>
    </row>
    <row r="56281" spans="56:142" x14ac:dyDescent="0.2">
      <c r="BD56281" s="325"/>
      <c r="EL56281" s="325"/>
    </row>
    <row r="56282" spans="56:142" x14ac:dyDescent="0.2">
      <c r="BD56282" s="325"/>
      <c r="EL56282" s="325"/>
    </row>
    <row r="56283" spans="56:142" x14ac:dyDescent="0.2">
      <c r="BD56283" s="325"/>
      <c r="EL56283" s="325"/>
    </row>
    <row r="56284" spans="56:142" x14ac:dyDescent="0.2">
      <c r="BD56284" s="325"/>
      <c r="EL56284" s="325"/>
    </row>
    <row r="56285" spans="56:142" x14ac:dyDescent="0.2">
      <c r="BD56285" s="325"/>
      <c r="EL56285" s="325"/>
    </row>
    <row r="56286" spans="56:142" x14ac:dyDescent="0.2">
      <c r="BD56286" s="325"/>
      <c r="EL56286" s="325"/>
    </row>
    <row r="56287" spans="56:142" x14ac:dyDescent="0.2">
      <c r="BD56287" s="325"/>
      <c r="EL56287" s="325"/>
    </row>
    <row r="56288" spans="56:142" x14ac:dyDescent="0.2">
      <c r="BD56288" s="325"/>
      <c r="EL56288" s="325"/>
    </row>
    <row r="56289" spans="56:142" x14ac:dyDescent="0.2">
      <c r="BD56289" s="325"/>
      <c r="EL56289" s="325"/>
    </row>
    <row r="56290" spans="56:142" x14ac:dyDescent="0.2">
      <c r="BD56290" s="325"/>
      <c r="EL56290" s="325"/>
    </row>
    <row r="56291" spans="56:142" x14ac:dyDescent="0.2">
      <c r="BD56291" s="325"/>
      <c r="EL56291" s="325"/>
    </row>
    <row r="56292" spans="56:142" x14ac:dyDescent="0.2">
      <c r="BD56292" s="325"/>
      <c r="EL56292" s="325"/>
    </row>
    <row r="56293" spans="56:142" x14ac:dyDescent="0.2">
      <c r="BD56293" s="325"/>
      <c r="EL56293" s="325"/>
    </row>
    <row r="56294" spans="56:142" x14ac:dyDescent="0.2">
      <c r="BD56294" s="325"/>
      <c r="EL56294" s="325"/>
    </row>
    <row r="56295" spans="56:142" x14ac:dyDescent="0.2">
      <c r="BD56295" s="325"/>
      <c r="EL56295" s="325"/>
    </row>
    <row r="56296" spans="56:142" x14ac:dyDescent="0.2">
      <c r="BD56296" s="325"/>
      <c r="EL56296" s="325"/>
    </row>
    <row r="56297" spans="56:142" x14ac:dyDescent="0.2">
      <c r="BD56297" s="325"/>
      <c r="EL56297" s="325"/>
    </row>
    <row r="56298" spans="56:142" x14ac:dyDescent="0.2">
      <c r="BD56298" s="325"/>
      <c r="EL56298" s="325"/>
    </row>
    <row r="56299" spans="56:142" x14ac:dyDescent="0.2">
      <c r="BD56299" s="325"/>
      <c r="EL56299" s="325"/>
    </row>
    <row r="56300" spans="56:142" x14ac:dyDescent="0.2">
      <c r="BD56300" s="325"/>
      <c r="EL56300" s="325"/>
    </row>
    <row r="56301" spans="56:142" x14ac:dyDescent="0.2">
      <c r="BD56301" s="325"/>
      <c r="EL56301" s="325"/>
    </row>
    <row r="56302" spans="56:142" x14ac:dyDescent="0.2">
      <c r="BD56302" s="325"/>
      <c r="EL56302" s="325"/>
    </row>
    <row r="56303" spans="56:142" x14ac:dyDescent="0.2">
      <c r="BD56303" s="325"/>
      <c r="EL56303" s="325"/>
    </row>
    <row r="56304" spans="56:142" x14ac:dyDescent="0.2">
      <c r="BD56304" s="325"/>
      <c r="EL56304" s="325"/>
    </row>
    <row r="56305" spans="56:142" x14ac:dyDescent="0.2">
      <c r="BD56305" s="325"/>
      <c r="EL56305" s="325"/>
    </row>
    <row r="56306" spans="56:142" x14ac:dyDescent="0.2">
      <c r="BD56306" s="325"/>
      <c r="EL56306" s="325"/>
    </row>
    <row r="56307" spans="56:142" x14ac:dyDescent="0.2">
      <c r="BD56307" s="325"/>
      <c r="EL56307" s="325"/>
    </row>
    <row r="56308" spans="56:142" x14ac:dyDescent="0.2">
      <c r="BD56308" s="325"/>
      <c r="EL56308" s="325"/>
    </row>
    <row r="56309" spans="56:142" x14ac:dyDescent="0.2">
      <c r="BD56309" s="325"/>
      <c r="EL56309" s="325"/>
    </row>
    <row r="56310" spans="56:142" x14ac:dyDescent="0.2">
      <c r="BD56310" s="325"/>
      <c r="EL56310" s="325"/>
    </row>
    <row r="56311" spans="56:142" x14ac:dyDescent="0.2">
      <c r="BD56311" s="325"/>
      <c r="EL56311" s="325"/>
    </row>
    <row r="56312" spans="56:142" x14ac:dyDescent="0.2">
      <c r="BD56312" s="325"/>
      <c r="EL56312" s="325"/>
    </row>
    <row r="56313" spans="56:142" x14ac:dyDescent="0.2">
      <c r="BD56313" s="325"/>
      <c r="EL56313" s="325"/>
    </row>
    <row r="56314" spans="56:142" x14ac:dyDescent="0.2">
      <c r="BD56314" s="325"/>
      <c r="EL56314" s="325"/>
    </row>
    <row r="56315" spans="56:142" x14ac:dyDescent="0.2">
      <c r="BD56315" s="325"/>
      <c r="EL56315" s="325"/>
    </row>
    <row r="56316" spans="56:142" x14ac:dyDescent="0.2">
      <c r="BD56316" s="325"/>
      <c r="EL56316" s="325"/>
    </row>
    <row r="56317" spans="56:142" x14ac:dyDescent="0.2">
      <c r="BD56317" s="325"/>
      <c r="EL56317" s="325"/>
    </row>
    <row r="56318" spans="56:142" x14ac:dyDescent="0.2">
      <c r="BD56318" s="325"/>
      <c r="EL56318" s="325"/>
    </row>
    <row r="56319" spans="56:142" x14ac:dyDescent="0.2">
      <c r="BD56319" s="325"/>
      <c r="EL56319" s="325"/>
    </row>
    <row r="56320" spans="56:142" x14ac:dyDescent="0.2">
      <c r="BD56320" s="325"/>
      <c r="EL56320" s="325"/>
    </row>
    <row r="56321" spans="56:142" x14ac:dyDescent="0.2">
      <c r="BD56321" s="325"/>
      <c r="EL56321" s="325"/>
    </row>
    <row r="56322" spans="56:142" x14ac:dyDescent="0.2">
      <c r="BD56322" s="325"/>
      <c r="EL56322" s="325"/>
    </row>
    <row r="56323" spans="56:142" x14ac:dyDescent="0.2">
      <c r="BD56323" s="325"/>
      <c r="EL56323" s="325"/>
    </row>
    <row r="56324" spans="56:142" x14ac:dyDescent="0.2">
      <c r="BD56324" s="325"/>
      <c r="EL56324" s="325"/>
    </row>
    <row r="56325" spans="56:142" x14ac:dyDescent="0.2">
      <c r="BD56325" s="325"/>
      <c r="EL56325" s="325"/>
    </row>
    <row r="56326" spans="56:142" x14ac:dyDescent="0.2">
      <c r="BD56326" s="325"/>
      <c r="EL56326" s="325"/>
    </row>
    <row r="56327" spans="56:142" x14ac:dyDescent="0.2">
      <c r="BD56327" s="325"/>
      <c r="EL56327" s="325"/>
    </row>
    <row r="56328" spans="56:142" x14ac:dyDescent="0.2">
      <c r="BD56328" s="325"/>
      <c r="EL56328" s="325"/>
    </row>
    <row r="56329" spans="56:142" x14ac:dyDescent="0.2">
      <c r="BD56329" s="325"/>
      <c r="EL56329" s="325"/>
    </row>
    <row r="56330" spans="56:142" x14ac:dyDescent="0.2">
      <c r="BD56330" s="325"/>
      <c r="EL56330" s="325"/>
    </row>
    <row r="56331" spans="56:142" x14ac:dyDescent="0.2">
      <c r="BD56331" s="325"/>
      <c r="EL56331" s="325"/>
    </row>
    <row r="56332" spans="56:142" x14ac:dyDescent="0.2">
      <c r="BD56332" s="325"/>
      <c r="EL56332" s="325"/>
    </row>
    <row r="56333" spans="56:142" x14ac:dyDescent="0.2">
      <c r="BD56333" s="325"/>
      <c r="EL56333" s="325"/>
    </row>
    <row r="56334" spans="56:142" x14ac:dyDescent="0.2">
      <c r="BD56334" s="325"/>
      <c r="EL56334" s="325"/>
    </row>
    <row r="56335" spans="56:142" x14ac:dyDescent="0.2">
      <c r="BD56335" s="325"/>
      <c r="EL56335" s="325"/>
    </row>
    <row r="56336" spans="56:142" x14ac:dyDescent="0.2">
      <c r="BD56336" s="325"/>
      <c r="EL56336" s="325"/>
    </row>
    <row r="56337" spans="56:142" x14ac:dyDescent="0.2">
      <c r="BD56337" s="325"/>
      <c r="EL56337" s="325"/>
    </row>
    <row r="56338" spans="56:142" x14ac:dyDescent="0.2">
      <c r="BD56338" s="325"/>
      <c r="EL56338" s="325"/>
    </row>
    <row r="56339" spans="56:142" x14ac:dyDescent="0.2">
      <c r="BD56339" s="325"/>
      <c r="EL56339" s="325"/>
    </row>
    <row r="56340" spans="56:142" x14ac:dyDescent="0.2">
      <c r="BD56340" s="325"/>
      <c r="EL56340" s="325"/>
    </row>
    <row r="56341" spans="56:142" x14ac:dyDescent="0.2">
      <c r="BD56341" s="325"/>
      <c r="EL56341" s="325"/>
    </row>
    <row r="56342" spans="56:142" x14ac:dyDescent="0.2">
      <c r="BD56342" s="325"/>
      <c r="EL56342" s="325"/>
    </row>
    <row r="56343" spans="56:142" x14ac:dyDescent="0.2">
      <c r="BD56343" s="325"/>
      <c r="EL56343" s="325"/>
    </row>
    <row r="56344" spans="56:142" x14ac:dyDescent="0.2">
      <c r="BD56344" s="325"/>
      <c r="EL56344" s="325"/>
    </row>
    <row r="56345" spans="56:142" x14ac:dyDescent="0.2">
      <c r="BD56345" s="325"/>
      <c r="EL56345" s="325"/>
    </row>
    <row r="56346" spans="56:142" x14ac:dyDescent="0.2">
      <c r="BD56346" s="325"/>
      <c r="EL56346" s="325"/>
    </row>
    <row r="56347" spans="56:142" x14ac:dyDescent="0.2">
      <c r="BD56347" s="325"/>
      <c r="EL56347" s="325"/>
    </row>
    <row r="56348" spans="56:142" x14ac:dyDescent="0.2">
      <c r="BD56348" s="325"/>
      <c r="EL56348" s="325"/>
    </row>
    <row r="56349" spans="56:142" x14ac:dyDescent="0.2">
      <c r="BD56349" s="325"/>
      <c r="EL56349" s="325"/>
    </row>
    <row r="56350" spans="56:142" x14ac:dyDescent="0.2">
      <c r="BD56350" s="325"/>
      <c r="EL56350" s="325"/>
    </row>
    <row r="56351" spans="56:142" x14ac:dyDescent="0.2">
      <c r="BD56351" s="325"/>
      <c r="EL56351" s="325"/>
    </row>
    <row r="56352" spans="56:142" x14ac:dyDescent="0.2">
      <c r="BD56352" s="325"/>
      <c r="EL56352" s="325"/>
    </row>
    <row r="56353" spans="56:142" x14ac:dyDescent="0.2">
      <c r="BD56353" s="325"/>
      <c r="EL56353" s="325"/>
    </row>
    <row r="56354" spans="56:142" x14ac:dyDescent="0.2">
      <c r="BD56354" s="325"/>
      <c r="EL56354" s="325"/>
    </row>
    <row r="56355" spans="56:142" x14ac:dyDescent="0.2">
      <c r="BD56355" s="325"/>
      <c r="EL56355" s="325"/>
    </row>
    <row r="56356" spans="56:142" x14ac:dyDescent="0.2">
      <c r="BD56356" s="325"/>
      <c r="EL56356" s="325"/>
    </row>
    <row r="56357" spans="56:142" x14ac:dyDescent="0.2">
      <c r="BD56357" s="325"/>
      <c r="EL56357" s="325"/>
    </row>
    <row r="56358" spans="56:142" x14ac:dyDescent="0.2">
      <c r="BD56358" s="325"/>
      <c r="EL56358" s="325"/>
    </row>
    <row r="56359" spans="56:142" x14ac:dyDescent="0.2">
      <c r="BD56359" s="325"/>
      <c r="EL56359" s="325"/>
    </row>
    <row r="56360" spans="56:142" x14ac:dyDescent="0.2">
      <c r="BD56360" s="325"/>
      <c r="EL56360" s="325"/>
    </row>
    <row r="56361" spans="56:142" x14ac:dyDescent="0.2">
      <c r="BD56361" s="325"/>
      <c r="EL56361" s="325"/>
    </row>
    <row r="56362" spans="56:142" x14ac:dyDescent="0.2">
      <c r="BD56362" s="325"/>
      <c r="EL56362" s="325"/>
    </row>
    <row r="56363" spans="56:142" x14ac:dyDescent="0.2">
      <c r="BD56363" s="325"/>
      <c r="EL56363" s="325"/>
    </row>
    <row r="56364" spans="56:142" x14ac:dyDescent="0.2">
      <c r="BD56364" s="325"/>
      <c r="EL56364" s="325"/>
    </row>
    <row r="56365" spans="56:142" x14ac:dyDescent="0.2">
      <c r="BD56365" s="325"/>
      <c r="EL56365" s="325"/>
    </row>
    <row r="56366" spans="56:142" x14ac:dyDescent="0.2">
      <c r="BD56366" s="325"/>
      <c r="EL56366" s="325"/>
    </row>
    <row r="56367" spans="56:142" x14ac:dyDescent="0.2">
      <c r="BD56367" s="325"/>
      <c r="EL56367" s="325"/>
    </row>
    <row r="56368" spans="56:142" x14ac:dyDescent="0.2">
      <c r="BD56368" s="325"/>
      <c r="EL56368" s="325"/>
    </row>
    <row r="56369" spans="56:142" x14ac:dyDescent="0.2">
      <c r="BD56369" s="325"/>
      <c r="EL56369" s="325"/>
    </row>
    <row r="56370" spans="56:142" x14ac:dyDescent="0.2">
      <c r="BD56370" s="325"/>
      <c r="EL56370" s="325"/>
    </row>
    <row r="56371" spans="56:142" x14ac:dyDescent="0.2">
      <c r="BD56371" s="325"/>
      <c r="EL56371" s="325"/>
    </row>
    <row r="56372" spans="56:142" x14ac:dyDescent="0.2">
      <c r="BD56372" s="325"/>
      <c r="EL56372" s="325"/>
    </row>
    <row r="56373" spans="56:142" x14ac:dyDescent="0.2">
      <c r="BD56373" s="325"/>
      <c r="EL56373" s="325"/>
    </row>
    <row r="56374" spans="56:142" x14ac:dyDescent="0.2">
      <c r="BD56374" s="325"/>
      <c r="EL56374" s="325"/>
    </row>
    <row r="56375" spans="56:142" x14ac:dyDescent="0.2">
      <c r="BD56375" s="325"/>
      <c r="EL56375" s="325"/>
    </row>
    <row r="56376" spans="56:142" x14ac:dyDescent="0.2">
      <c r="BD56376" s="325"/>
      <c r="EL56376" s="325"/>
    </row>
    <row r="56377" spans="56:142" x14ac:dyDescent="0.2">
      <c r="BD56377" s="325"/>
      <c r="EL56377" s="325"/>
    </row>
    <row r="56378" spans="56:142" x14ac:dyDescent="0.2">
      <c r="BD56378" s="325"/>
      <c r="EL56378" s="325"/>
    </row>
    <row r="56379" spans="56:142" x14ac:dyDescent="0.2">
      <c r="BD56379" s="325"/>
      <c r="EL56379" s="325"/>
    </row>
    <row r="56380" spans="56:142" x14ac:dyDescent="0.2">
      <c r="BD56380" s="325"/>
      <c r="EL56380" s="325"/>
    </row>
    <row r="56381" spans="56:142" x14ac:dyDescent="0.2">
      <c r="BD56381" s="325"/>
      <c r="EL56381" s="325"/>
    </row>
    <row r="56382" spans="56:142" x14ac:dyDescent="0.2">
      <c r="BD56382" s="325"/>
      <c r="EL56382" s="325"/>
    </row>
    <row r="56383" spans="56:142" x14ac:dyDescent="0.2">
      <c r="BD56383" s="325"/>
      <c r="EL56383" s="325"/>
    </row>
    <row r="56384" spans="56:142" x14ac:dyDescent="0.2">
      <c r="BD56384" s="325"/>
      <c r="EL56384" s="325"/>
    </row>
    <row r="56385" spans="56:142" x14ac:dyDescent="0.2">
      <c r="BD56385" s="325"/>
      <c r="EL56385" s="325"/>
    </row>
    <row r="56386" spans="56:142" x14ac:dyDescent="0.2">
      <c r="BD56386" s="325"/>
      <c r="EL56386" s="325"/>
    </row>
    <row r="56387" spans="56:142" x14ac:dyDescent="0.2">
      <c r="BD56387" s="325"/>
      <c r="EL56387" s="325"/>
    </row>
    <row r="56388" spans="56:142" x14ac:dyDescent="0.2">
      <c r="BD56388" s="325"/>
      <c r="EL56388" s="325"/>
    </row>
    <row r="56389" spans="56:142" x14ac:dyDescent="0.2">
      <c r="BD56389" s="325"/>
      <c r="EL56389" s="325"/>
    </row>
    <row r="56390" spans="56:142" x14ac:dyDescent="0.2">
      <c r="BD56390" s="325"/>
      <c r="EL56390" s="325"/>
    </row>
    <row r="56391" spans="56:142" x14ac:dyDescent="0.2">
      <c r="BD56391" s="325"/>
      <c r="EL56391" s="325"/>
    </row>
    <row r="56392" spans="56:142" x14ac:dyDescent="0.2">
      <c r="BD56392" s="325"/>
      <c r="EL56392" s="325"/>
    </row>
    <row r="56393" spans="56:142" x14ac:dyDescent="0.2">
      <c r="BD56393" s="325"/>
      <c r="EL56393" s="325"/>
    </row>
    <row r="56394" spans="56:142" x14ac:dyDescent="0.2">
      <c r="BD56394" s="325"/>
      <c r="EL56394" s="325"/>
    </row>
    <row r="56395" spans="56:142" x14ac:dyDescent="0.2">
      <c r="BD56395" s="325"/>
      <c r="EL56395" s="325"/>
    </row>
    <row r="56396" spans="56:142" x14ac:dyDescent="0.2">
      <c r="BD56396" s="325"/>
      <c r="EL56396" s="325"/>
    </row>
    <row r="56397" spans="56:142" x14ac:dyDescent="0.2">
      <c r="BD56397" s="325"/>
      <c r="EL56397" s="325"/>
    </row>
    <row r="56398" spans="56:142" x14ac:dyDescent="0.2">
      <c r="BD56398" s="325"/>
      <c r="EL56398" s="325"/>
    </row>
    <row r="56399" spans="56:142" x14ac:dyDescent="0.2">
      <c r="BD56399" s="325"/>
      <c r="EL56399" s="325"/>
    </row>
    <row r="56400" spans="56:142" x14ac:dyDescent="0.2">
      <c r="BD56400" s="325"/>
      <c r="EL56400" s="325"/>
    </row>
    <row r="56401" spans="56:142" x14ac:dyDescent="0.2">
      <c r="BD56401" s="325"/>
      <c r="EL56401" s="325"/>
    </row>
    <row r="56402" spans="56:142" x14ac:dyDescent="0.2">
      <c r="BD56402" s="325"/>
      <c r="EL56402" s="325"/>
    </row>
    <row r="56403" spans="56:142" x14ac:dyDescent="0.2">
      <c r="BD56403" s="325"/>
      <c r="EL56403" s="325"/>
    </row>
    <row r="56404" spans="56:142" x14ac:dyDescent="0.2">
      <c r="BD56404" s="325"/>
      <c r="EL56404" s="325"/>
    </row>
    <row r="56405" spans="56:142" x14ac:dyDescent="0.2">
      <c r="BD56405" s="325"/>
      <c r="EL56405" s="325"/>
    </row>
    <row r="56406" spans="56:142" x14ac:dyDescent="0.2">
      <c r="BD56406" s="325"/>
      <c r="EL56406" s="325"/>
    </row>
    <row r="56407" spans="56:142" x14ac:dyDescent="0.2">
      <c r="BD56407" s="325"/>
      <c r="EL56407" s="325"/>
    </row>
    <row r="56408" spans="56:142" x14ac:dyDescent="0.2">
      <c r="BD56408" s="325"/>
      <c r="EL56408" s="325"/>
    </row>
    <row r="56409" spans="56:142" x14ac:dyDescent="0.2">
      <c r="BD56409" s="325"/>
      <c r="EL56409" s="325"/>
    </row>
    <row r="56410" spans="56:142" x14ac:dyDescent="0.2">
      <c r="BD56410" s="325"/>
      <c r="EL56410" s="325"/>
    </row>
    <row r="56411" spans="56:142" x14ac:dyDescent="0.2">
      <c r="BD56411" s="325"/>
      <c r="EL56411" s="325"/>
    </row>
    <row r="56412" spans="56:142" x14ac:dyDescent="0.2">
      <c r="BD56412" s="325"/>
      <c r="EL56412" s="325"/>
    </row>
    <row r="56413" spans="56:142" x14ac:dyDescent="0.2">
      <c r="BD56413" s="325"/>
      <c r="EL56413" s="325"/>
    </row>
    <row r="56414" spans="56:142" x14ac:dyDescent="0.2">
      <c r="BD56414" s="325"/>
      <c r="EL56414" s="325"/>
    </row>
    <row r="56415" spans="56:142" x14ac:dyDescent="0.2">
      <c r="BD56415" s="325"/>
      <c r="EL56415" s="325"/>
    </row>
    <row r="56416" spans="56:142" x14ac:dyDescent="0.2">
      <c r="BD56416" s="325"/>
      <c r="EL56416" s="325"/>
    </row>
    <row r="56417" spans="56:142" x14ac:dyDescent="0.2">
      <c r="BD56417" s="325"/>
      <c r="EL56417" s="325"/>
    </row>
    <row r="56418" spans="56:142" x14ac:dyDescent="0.2">
      <c r="BD56418" s="325"/>
      <c r="EL56418" s="325"/>
    </row>
    <row r="56419" spans="56:142" x14ac:dyDescent="0.2">
      <c r="BD56419" s="325"/>
      <c r="EL56419" s="325"/>
    </row>
    <row r="56420" spans="56:142" x14ac:dyDescent="0.2">
      <c r="BD56420" s="325"/>
      <c r="EL56420" s="325"/>
    </row>
    <row r="56421" spans="56:142" x14ac:dyDescent="0.2">
      <c r="BD56421" s="325"/>
      <c r="EL56421" s="325"/>
    </row>
    <row r="56422" spans="56:142" x14ac:dyDescent="0.2">
      <c r="BD56422" s="325"/>
      <c r="EL56422" s="325"/>
    </row>
    <row r="56423" spans="56:142" x14ac:dyDescent="0.2">
      <c r="BD56423" s="325"/>
      <c r="EL56423" s="325"/>
    </row>
    <row r="56424" spans="56:142" x14ac:dyDescent="0.2">
      <c r="BD56424" s="325"/>
      <c r="EL56424" s="325"/>
    </row>
    <row r="56425" spans="56:142" x14ac:dyDescent="0.2">
      <c r="BD56425" s="325"/>
      <c r="EL56425" s="325"/>
    </row>
    <row r="56426" spans="56:142" x14ac:dyDescent="0.2">
      <c r="BD56426" s="325"/>
      <c r="EL56426" s="325"/>
    </row>
    <row r="56427" spans="56:142" x14ac:dyDescent="0.2">
      <c r="BD56427" s="325"/>
      <c r="EL56427" s="325"/>
    </row>
    <row r="56428" spans="56:142" x14ac:dyDescent="0.2">
      <c r="BD56428" s="325"/>
      <c r="EL56428" s="325"/>
    </row>
    <row r="56429" spans="56:142" x14ac:dyDescent="0.2">
      <c r="BD56429" s="325"/>
      <c r="EL56429" s="325"/>
    </row>
    <row r="56430" spans="56:142" x14ac:dyDescent="0.2">
      <c r="BD56430" s="325"/>
      <c r="EL56430" s="325"/>
    </row>
    <row r="56431" spans="56:142" x14ac:dyDescent="0.2">
      <c r="BD56431" s="325"/>
      <c r="EL56431" s="325"/>
    </row>
    <row r="56432" spans="56:142" x14ac:dyDescent="0.2">
      <c r="BD56432" s="325"/>
      <c r="EL56432" s="325"/>
    </row>
    <row r="56433" spans="56:142" x14ac:dyDescent="0.2">
      <c r="BD56433" s="325"/>
      <c r="EL56433" s="325"/>
    </row>
    <row r="56434" spans="56:142" x14ac:dyDescent="0.2">
      <c r="BD56434" s="325"/>
      <c r="EL56434" s="325"/>
    </row>
    <row r="56435" spans="56:142" x14ac:dyDescent="0.2">
      <c r="BD56435" s="325"/>
      <c r="EL56435" s="325"/>
    </row>
    <row r="56436" spans="56:142" x14ac:dyDescent="0.2">
      <c r="BD56436" s="325"/>
      <c r="EL56436" s="325"/>
    </row>
    <row r="56437" spans="56:142" x14ac:dyDescent="0.2">
      <c r="BD56437" s="325"/>
      <c r="EL56437" s="325"/>
    </row>
    <row r="56438" spans="56:142" x14ac:dyDescent="0.2">
      <c r="BD56438" s="325"/>
      <c r="EL56438" s="325"/>
    </row>
    <row r="56439" spans="56:142" x14ac:dyDescent="0.2">
      <c r="BD56439" s="325"/>
      <c r="EL56439" s="325"/>
    </row>
    <row r="56440" spans="56:142" x14ac:dyDescent="0.2">
      <c r="BD56440" s="325"/>
      <c r="EL56440" s="325"/>
    </row>
    <row r="56441" spans="56:142" x14ac:dyDescent="0.2">
      <c r="BD56441" s="325"/>
      <c r="EL56441" s="325"/>
    </row>
    <row r="56442" spans="56:142" x14ac:dyDescent="0.2">
      <c r="BD56442" s="325"/>
      <c r="EL56442" s="325"/>
    </row>
    <row r="56443" spans="56:142" x14ac:dyDescent="0.2">
      <c r="BD56443" s="325"/>
      <c r="EL56443" s="325"/>
    </row>
    <row r="56444" spans="56:142" x14ac:dyDescent="0.2">
      <c r="BD56444" s="325"/>
      <c r="EL56444" s="325"/>
    </row>
    <row r="56445" spans="56:142" x14ac:dyDescent="0.2">
      <c r="BD56445" s="325"/>
      <c r="EL56445" s="325"/>
    </row>
    <row r="56446" spans="56:142" x14ac:dyDescent="0.2">
      <c r="BD56446" s="325"/>
      <c r="EL56446" s="325"/>
    </row>
    <row r="56447" spans="56:142" x14ac:dyDescent="0.2">
      <c r="BD56447" s="325"/>
      <c r="EL56447" s="325"/>
    </row>
    <row r="56448" spans="56:142" x14ac:dyDescent="0.2">
      <c r="BD56448" s="325"/>
      <c r="EL56448" s="325"/>
    </row>
    <row r="56449" spans="56:142" x14ac:dyDescent="0.2">
      <c r="BD56449" s="325"/>
      <c r="EL56449" s="325"/>
    </row>
    <row r="56450" spans="56:142" x14ac:dyDescent="0.2">
      <c r="BD56450" s="325"/>
      <c r="EL56450" s="325"/>
    </row>
    <row r="56451" spans="56:142" x14ac:dyDescent="0.2">
      <c r="BD56451" s="325"/>
      <c r="EL56451" s="325"/>
    </row>
    <row r="56452" spans="56:142" x14ac:dyDescent="0.2">
      <c r="BD56452" s="325"/>
      <c r="EL56452" s="325"/>
    </row>
    <row r="56453" spans="56:142" x14ac:dyDescent="0.2">
      <c r="BD56453" s="325"/>
      <c r="EL56453" s="325"/>
    </row>
    <row r="56454" spans="56:142" x14ac:dyDescent="0.2">
      <c r="BD56454" s="325"/>
      <c r="EL56454" s="325"/>
    </row>
    <row r="56455" spans="56:142" x14ac:dyDescent="0.2">
      <c r="BD56455" s="325"/>
      <c r="EL56455" s="325"/>
    </row>
    <row r="56456" spans="56:142" x14ac:dyDescent="0.2">
      <c r="BD56456" s="325"/>
      <c r="EL56456" s="325"/>
    </row>
    <row r="56457" spans="56:142" x14ac:dyDescent="0.2">
      <c r="BD56457" s="325"/>
      <c r="EL56457" s="325"/>
    </row>
    <row r="56458" spans="56:142" x14ac:dyDescent="0.2">
      <c r="BD56458" s="325"/>
      <c r="EL56458" s="325"/>
    </row>
    <row r="56459" spans="56:142" x14ac:dyDescent="0.2">
      <c r="BD56459" s="325"/>
      <c r="EL56459" s="325"/>
    </row>
    <row r="56460" spans="56:142" x14ac:dyDescent="0.2">
      <c r="BD56460" s="325"/>
      <c r="EL56460" s="325"/>
    </row>
    <row r="56461" spans="56:142" x14ac:dyDescent="0.2">
      <c r="BD56461" s="325"/>
      <c r="EL56461" s="325"/>
    </row>
    <row r="56462" spans="56:142" x14ac:dyDescent="0.2">
      <c r="BD56462" s="325"/>
      <c r="EL56462" s="325"/>
    </row>
    <row r="56463" spans="56:142" x14ac:dyDescent="0.2">
      <c r="BD56463" s="325"/>
      <c r="EL56463" s="325"/>
    </row>
    <row r="56464" spans="56:142" x14ac:dyDescent="0.2">
      <c r="BD56464" s="325"/>
      <c r="EL56464" s="325"/>
    </row>
    <row r="56465" spans="56:142" x14ac:dyDescent="0.2">
      <c r="BD56465" s="325"/>
      <c r="EL56465" s="325"/>
    </row>
    <row r="56466" spans="56:142" x14ac:dyDescent="0.2">
      <c r="BD56466" s="325"/>
      <c r="EL56466" s="325"/>
    </row>
    <row r="56467" spans="56:142" x14ac:dyDescent="0.2">
      <c r="BD56467" s="325"/>
      <c r="EL56467" s="325"/>
    </row>
    <row r="56468" spans="56:142" x14ac:dyDescent="0.2">
      <c r="BD56468" s="325"/>
      <c r="EL56468" s="325"/>
    </row>
    <row r="56469" spans="56:142" x14ac:dyDescent="0.2">
      <c r="BD56469" s="325"/>
      <c r="EL56469" s="325"/>
    </row>
    <row r="56470" spans="56:142" x14ac:dyDescent="0.2">
      <c r="BD56470" s="325"/>
      <c r="EL56470" s="325"/>
    </row>
    <row r="56471" spans="56:142" x14ac:dyDescent="0.2">
      <c r="BD56471" s="325"/>
      <c r="EL56471" s="325"/>
    </row>
    <row r="56472" spans="56:142" x14ac:dyDescent="0.2">
      <c r="BD56472" s="325"/>
      <c r="EL56472" s="325"/>
    </row>
    <row r="56473" spans="56:142" x14ac:dyDescent="0.2">
      <c r="BD56473" s="325"/>
      <c r="EL56473" s="325"/>
    </row>
    <row r="56474" spans="56:142" x14ac:dyDescent="0.2">
      <c r="BD56474" s="325"/>
      <c r="EL56474" s="325"/>
    </row>
    <row r="56475" spans="56:142" x14ac:dyDescent="0.2">
      <c r="BD56475" s="325"/>
      <c r="EL56475" s="325"/>
    </row>
    <row r="56476" spans="56:142" x14ac:dyDescent="0.2">
      <c r="BD56476" s="325"/>
      <c r="EL56476" s="325"/>
    </row>
    <row r="56477" spans="56:142" x14ac:dyDescent="0.2">
      <c r="BD56477" s="325"/>
      <c r="EL56477" s="325"/>
    </row>
    <row r="56478" spans="56:142" x14ac:dyDescent="0.2">
      <c r="BD56478" s="325"/>
      <c r="EL56478" s="325"/>
    </row>
    <row r="56479" spans="56:142" x14ac:dyDescent="0.2">
      <c r="BD56479" s="325"/>
      <c r="EL56479" s="325"/>
    </row>
    <row r="56480" spans="56:142" x14ac:dyDescent="0.2">
      <c r="BD56480" s="325"/>
      <c r="EL56480" s="325"/>
    </row>
    <row r="56481" spans="56:142" x14ac:dyDescent="0.2">
      <c r="BD56481" s="325"/>
      <c r="EL56481" s="325"/>
    </row>
    <row r="56482" spans="56:142" x14ac:dyDescent="0.2">
      <c r="BD56482" s="325"/>
      <c r="EL56482" s="325"/>
    </row>
    <row r="56483" spans="56:142" x14ac:dyDescent="0.2">
      <c r="BD56483" s="325"/>
      <c r="EL56483" s="325"/>
    </row>
    <row r="56484" spans="56:142" x14ac:dyDescent="0.2">
      <c r="BD56484" s="325"/>
      <c r="EL56484" s="325"/>
    </row>
    <row r="56485" spans="56:142" x14ac:dyDescent="0.2">
      <c r="BD56485" s="325"/>
      <c r="EL56485" s="325"/>
    </row>
    <row r="56486" spans="56:142" x14ac:dyDescent="0.2">
      <c r="BD56486" s="325"/>
      <c r="EL56486" s="325"/>
    </row>
    <row r="56487" spans="56:142" x14ac:dyDescent="0.2">
      <c r="BD56487" s="325"/>
      <c r="EL56487" s="325"/>
    </row>
    <row r="56488" spans="56:142" x14ac:dyDescent="0.2">
      <c r="BD56488" s="325"/>
      <c r="EL56488" s="325"/>
    </row>
    <row r="56489" spans="56:142" x14ac:dyDescent="0.2">
      <c r="BD56489" s="325"/>
      <c r="EL56489" s="325"/>
    </row>
    <row r="56490" spans="56:142" x14ac:dyDescent="0.2">
      <c r="BD56490" s="325"/>
      <c r="EL56490" s="325"/>
    </row>
    <row r="56491" spans="56:142" x14ac:dyDescent="0.2">
      <c r="BD56491" s="325"/>
      <c r="EL56491" s="325"/>
    </row>
    <row r="56492" spans="56:142" x14ac:dyDescent="0.2">
      <c r="BD56492" s="325"/>
      <c r="EL56492" s="325"/>
    </row>
    <row r="56493" spans="56:142" x14ac:dyDescent="0.2">
      <c r="BD56493" s="325"/>
      <c r="EL56493" s="325"/>
    </row>
    <row r="56494" spans="56:142" x14ac:dyDescent="0.2">
      <c r="BD56494" s="325"/>
      <c r="EL56494" s="325"/>
    </row>
    <row r="56495" spans="56:142" x14ac:dyDescent="0.2">
      <c r="BD56495" s="325"/>
      <c r="EL56495" s="325"/>
    </row>
    <row r="56496" spans="56:142" x14ac:dyDescent="0.2">
      <c r="BD56496" s="325"/>
      <c r="EL56496" s="325"/>
    </row>
    <row r="56497" spans="56:142" x14ac:dyDescent="0.2">
      <c r="BD56497" s="325"/>
      <c r="EL56497" s="325"/>
    </row>
    <row r="56498" spans="56:142" x14ac:dyDescent="0.2">
      <c r="BD56498" s="325"/>
      <c r="EL56498" s="325"/>
    </row>
    <row r="56499" spans="56:142" x14ac:dyDescent="0.2">
      <c r="BD56499" s="325"/>
      <c r="EL56499" s="325"/>
    </row>
    <row r="56500" spans="56:142" x14ac:dyDescent="0.2">
      <c r="BD56500" s="325"/>
      <c r="EL56500" s="325"/>
    </row>
    <row r="56501" spans="56:142" x14ac:dyDescent="0.2">
      <c r="BD56501" s="325"/>
      <c r="EL56501" s="325"/>
    </row>
    <row r="56502" spans="56:142" x14ac:dyDescent="0.2">
      <c r="BD56502" s="325"/>
      <c r="EL56502" s="325"/>
    </row>
    <row r="56503" spans="56:142" x14ac:dyDescent="0.2">
      <c r="BD56503" s="325"/>
      <c r="EL56503" s="325"/>
    </row>
    <row r="56504" spans="56:142" x14ac:dyDescent="0.2">
      <c r="BD56504" s="325"/>
      <c r="EL56504" s="325"/>
    </row>
    <row r="56505" spans="56:142" x14ac:dyDescent="0.2">
      <c r="BD56505" s="325"/>
      <c r="EL56505" s="325"/>
    </row>
    <row r="56506" spans="56:142" x14ac:dyDescent="0.2">
      <c r="BD56506" s="325"/>
      <c r="EL56506" s="325"/>
    </row>
    <row r="56507" spans="56:142" x14ac:dyDescent="0.2">
      <c r="BD56507" s="325"/>
      <c r="EL56507" s="325"/>
    </row>
    <row r="56508" spans="56:142" x14ac:dyDescent="0.2">
      <c r="BD56508" s="325"/>
      <c r="EL56508" s="325"/>
    </row>
    <row r="56509" spans="56:142" x14ac:dyDescent="0.2">
      <c r="BD56509" s="325"/>
      <c r="EL56509" s="325"/>
    </row>
    <row r="56510" spans="56:142" x14ac:dyDescent="0.2">
      <c r="BD56510" s="325"/>
      <c r="EL56510" s="325"/>
    </row>
    <row r="56511" spans="56:142" x14ac:dyDescent="0.2">
      <c r="BD56511" s="325"/>
      <c r="EL56511" s="325"/>
    </row>
    <row r="56512" spans="56:142" x14ac:dyDescent="0.2">
      <c r="BD56512" s="325"/>
      <c r="EL56512" s="325"/>
    </row>
    <row r="56513" spans="56:142" x14ac:dyDescent="0.2">
      <c r="BD56513" s="325"/>
      <c r="EL56513" s="325"/>
    </row>
    <row r="56514" spans="56:142" x14ac:dyDescent="0.2">
      <c r="BD56514" s="325"/>
      <c r="EL56514" s="325"/>
    </row>
    <row r="56515" spans="56:142" x14ac:dyDescent="0.2">
      <c r="BD56515" s="325"/>
      <c r="EL56515" s="325"/>
    </row>
    <row r="56516" spans="56:142" x14ac:dyDescent="0.2">
      <c r="BD56516" s="325"/>
      <c r="EL56516" s="325"/>
    </row>
    <row r="56517" spans="56:142" x14ac:dyDescent="0.2">
      <c r="BD56517" s="325"/>
      <c r="EL56517" s="325"/>
    </row>
    <row r="56518" spans="56:142" x14ac:dyDescent="0.2">
      <c r="BD56518" s="325"/>
      <c r="EL56518" s="325"/>
    </row>
    <row r="56519" spans="56:142" x14ac:dyDescent="0.2">
      <c r="BD56519" s="325"/>
      <c r="EL56519" s="325"/>
    </row>
    <row r="56520" spans="56:142" x14ac:dyDescent="0.2">
      <c r="BD56520" s="325"/>
      <c r="EL56520" s="325"/>
    </row>
    <row r="56521" spans="56:142" x14ac:dyDescent="0.2">
      <c r="BD56521" s="325"/>
      <c r="EL56521" s="325"/>
    </row>
    <row r="56522" spans="56:142" x14ac:dyDescent="0.2">
      <c r="BD56522" s="325"/>
      <c r="EL56522" s="325"/>
    </row>
    <row r="56523" spans="56:142" x14ac:dyDescent="0.2">
      <c r="BD56523" s="325"/>
      <c r="EL56523" s="325"/>
    </row>
    <row r="56524" spans="56:142" x14ac:dyDescent="0.2">
      <c r="BD56524" s="325"/>
      <c r="EL56524" s="325"/>
    </row>
    <row r="56525" spans="56:142" x14ac:dyDescent="0.2">
      <c r="BD56525" s="325"/>
      <c r="EL56525" s="325"/>
    </row>
    <row r="56526" spans="56:142" x14ac:dyDescent="0.2">
      <c r="BD56526" s="325"/>
      <c r="EL56526" s="325"/>
    </row>
    <row r="56527" spans="56:142" x14ac:dyDescent="0.2">
      <c r="BD56527" s="325"/>
      <c r="EL56527" s="325"/>
    </row>
    <row r="56528" spans="56:142" x14ac:dyDescent="0.2">
      <c r="BD56528" s="325"/>
      <c r="EL56528" s="325"/>
    </row>
    <row r="56529" spans="56:142" x14ac:dyDescent="0.2">
      <c r="BD56529" s="325"/>
      <c r="EL56529" s="325"/>
    </row>
    <row r="56530" spans="56:142" x14ac:dyDescent="0.2">
      <c r="BD56530" s="325"/>
      <c r="EL56530" s="325"/>
    </row>
    <row r="56531" spans="56:142" x14ac:dyDescent="0.2">
      <c r="BD56531" s="325"/>
      <c r="EL56531" s="325"/>
    </row>
    <row r="56532" spans="56:142" x14ac:dyDescent="0.2">
      <c r="BD56532" s="325"/>
      <c r="EL56532" s="325"/>
    </row>
    <row r="56533" spans="56:142" x14ac:dyDescent="0.2">
      <c r="BD56533" s="325"/>
      <c r="EL56533" s="325"/>
    </row>
    <row r="56534" spans="56:142" x14ac:dyDescent="0.2">
      <c r="BD56534" s="325"/>
      <c r="EL56534" s="325"/>
    </row>
    <row r="56535" spans="56:142" x14ac:dyDescent="0.2">
      <c r="BD56535" s="325"/>
      <c r="EL56535" s="325"/>
    </row>
    <row r="56536" spans="56:142" x14ac:dyDescent="0.2">
      <c r="BD56536" s="325"/>
      <c r="EL56536" s="325"/>
    </row>
    <row r="56537" spans="56:142" x14ac:dyDescent="0.2">
      <c r="BD56537" s="325"/>
      <c r="EL56537" s="325"/>
    </row>
    <row r="56538" spans="56:142" x14ac:dyDescent="0.2">
      <c r="BD56538" s="325"/>
      <c r="EL56538" s="325"/>
    </row>
    <row r="56539" spans="56:142" x14ac:dyDescent="0.2">
      <c r="BD56539" s="325"/>
      <c r="EL56539" s="325"/>
    </row>
    <row r="56540" spans="56:142" x14ac:dyDescent="0.2">
      <c r="BD56540" s="325"/>
      <c r="EL56540" s="325"/>
    </row>
    <row r="56541" spans="56:142" x14ac:dyDescent="0.2">
      <c r="BD56541" s="325"/>
      <c r="EL56541" s="325"/>
    </row>
    <row r="56542" spans="56:142" x14ac:dyDescent="0.2">
      <c r="BD56542" s="325"/>
      <c r="EL56542" s="325"/>
    </row>
    <row r="56543" spans="56:142" x14ac:dyDescent="0.2">
      <c r="BD56543" s="325"/>
      <c r="EL56543" s="325"/>
    </row>
    <row r="56544" spans="56:142" x14ac:dyDescent="0.2">
      <c r="BD56544" s="325"/>
      <c r="EL56544" s="325"/>
    </row>
    <row r="56545" spans="56:142" x14ac:dyDescent="0.2">
      <c r="BD56545" s="325"/>
      <c r="EL56545" s="325"/>
    </row>
    <row r="56546" spans="56:142" x14ac:dyDescent="0.2">
      <c r="BD56546" s="325"/>
      <c r="EL56546" s="325"/>
    </row>
    <row r="56547" spans="56:142" x14ac:dyDescent="0.2">
      <c r="BD56547" s="325"/>
      <c r="EL56547" s="325"/>
    </row>
    <row r="56548" spans="56:142" x14ac:dyDescent="0.2">
      <c r="BD56548" s="325"/>
      <c r="EL56548" s="325"/>
    </row>
    <row r="56549" spans="56:142" x14ac:dyDescent="0.2">
      <c r="BD56549" s="325"/>
      <c r="EL56549" s="325"/>
    </row>
    <row r="56550" spans="56:142" x14ac:dyDescent="0.2">
      <c r="BD56550" s="325"/>
      <c r="EL56550" s="325"/>
    </row>
    <row r="56551" spans="56:142" x14ac:dyDescent="0.2">
      <c r="BD56551" s="325"/>
      <c r="EL56551" s="325"/>
    </row>
    <row r="56552" spans="56:142" x14ac:dyDescent="0.2">
      <c r="BD56552" s="325"/>
      <c r="EL56552" s="325"/>
    </row>
    <row r="56553" spans="56:142" x14ac:dyDescent="0.2">
      <c r="BD56553" s="325"/>
      <c r="EL56553" s="325"/>
    </row>
    <row r="56554" spans="56:142" x14ac:dyDescent="0.2">
      <c r="BD56554" s="325"/>
      <c r="EL56554" s="325"/>
    </row>
    <row r="56555" spans="56:142" x14ac:dyDescent="0.2">
      <c r="BD56555" s="325"/>
      <c r="EL56555" s="325"/>
    </row>
    <row r="56556" spans="56:142" x14ac:dyDescent="0.2">
      <c r="BD56556" s="325"/>
      <c r="EL56556" s="325"/>
    </row>
    <row r="56557" spans="56:142" x14ac:dyDescent="0.2">
      <c r="BD56557" s="325"/>
      <c r="EL56557" s="325"/>
    </row>
    <row r="56558" spans="56:142" x14ac:dyDescent="0.2">
      <c r="BD56558" s="325"/>
      <c r="EL56558" s="325"/>
    </row>
    <row r="56559" spans="56:142" x14ac:dyDescent="0.2">
      <c r="BD56559" s="325"/>
      <c r="EL56559" s="325"/>
    </row>
    <row r="56560" spans="56:142" x14ac:dyDescent="0.2">
      <c r="BD56560" s="325"/>
      <c r="EL56560" s="325"/>
    </row>
    <row r="56561" spans="56:142" x14ac:dyDescent="0.2">
      <c r="BD56561" s="325"/>
      <c r="EL56561" s="325"/>
    </row>
    <row r="56562" spans="56:142" x14ac:dyDescent="0.2">
      <c r="BD56562" s="325"/>
      <c r="EL56562" s="325"/>
    </row>
    <row r="56563" spans="56:142" x14ac:dyDescent="0.2">
      <c r="BD56563" s="325"/>
      <c r="EL56563" s="325"/>
    </row>
    <row r="56564" spans="56:142" x14ac:dyDescent="0.2">
      <c r="BD56564" s="325"/>
      <c r="EL56564" s="325"/>
    </row>
    <row r="56565" spans="56:142" x14ac:dyDescent="0.2">
      <c r="BD56565" s="325"/>
      <c r="EL56565" s="325"/>
    </row>
    <row r="56566" spans="56:142" x14ac:dyDescent="0.2">
      <c r="BD56566" s="325"/>
      <c r="EL56566" s="325"/>
    </row>
    <row r="56567" spans="56:142" x14ac:dyDescent="0.2">
      <c r="BD56567" s="325"/>
      <c r="EL56567" s="325"/>
    </row>
    <row r="56568" spans="56:142" x14ac:dyDescent="0.2">
      <c r="BD56568" s="325"/>
      <c r="EL56568" s="325"/>
    </row>
    <row r="56569" spans="56:142" x14ac:dyDescent="0.2">
      <c r="BD56569" s="325"/>
      <c r="EL56569" s="325"/>
    </row>
    <row r="56570" spans="56:142" x14ac:dyDescent="0.2">
      <c r="BD56570" s="325"/>
      <c r="EL56570" s="325"/>
    </row>
    <row r="56571" spans="56:142" x14ac:dyDescent="0.2">
      <c r="BD56571" s="325"/>
      <c r="EL56571" s="325"/>
    </row>
    <row r="56572" spans="56:142" x14ac:dyDescent="0.2">
      <c r="BD56572" s="325"/>
      <c r="EL56572" s="325"/>
    </row>
    <row r="56573" spans="56:142" x14ac:dyDescent="0.2">
      <c r="BD56573" s="325"/>
      <c r="EL56573" s="325"/>
    </row>
    <row r="56574" spans="56:142" x14ac:dyDescent="0.2">
      <c r="BD56574" s="325"/>
      <c r="EL56574" s="325"/>
    </row>
    <row r="56575" spans="56:142" x14ac:dyDescent="0.2">
      <c r="BD56575" s="325"/>
      <c r="EL56575" s="325"/>
    </row>
    <row r="56576" spans="56:142" x14ac:dyDescent="0.2">
      <c r="BD56576" s="325"/>
      <c r="EL56576" s="325"/>
    </row>
    <row r="56577" spans="56:142" x14ac:dyDescent="0.2">
      <c r="BD56577" s="325"/>
      <c r="EL56577" s="325"/>
    </row>
    <row r="56578" spans="56:142" x14ac:dyDescent="0.2">
      <c r="BD56578" s="325"/>
      <c r="EL56578" s="325"/>
    </row>
    <row r="56579" spans="56:142" x14ac:dyDescent="0.2">
      <c r="BD56579" s="325"/>
      <c r="EL56579" s="325"/>
    </row>
    <row r="56580" spans="56:142" x14ac:dyDescent="0.2">
      <c r="BD56580" s="325"/>
      <c r="EL56580" s="325"/>
    </row>
    <row r="56581" spans="56:142" x14ac:dyDescent="0.2">
      <c r="BD56581" s="325"/>
      <c r="EL56581" s="325"/>
    </row>
    <row r="56582" spans="56:142" x14ac:dyDescent="0.2">
      <c r="BD56582" s="325"/>
      <c r="EL56582" s="325"/>
    </row>
    <row r="56583" spans="56:142" x14ac:dyDescent="0.2">
      <c r="BD56583" s="325"/>
      <c r="EL56583" s="325"/>
    </row>
    <row r="56584" spans="56:142" x14ac:dyDescent="0.2">
      <c r="BD56584" s="325"/>
      <c r="EL56584" s="325"/>
    </row>
    <row r="56585" spans="56:142" x14ac:dyDescent="0.2">
      <c r="BD56585" s="325"/>
      <c r="EL56585" s="325"/>
    </row>
    <row r="56586" spans="56:142" x14ac:dyDescent="0.2">
      <c r="BD56586" s="325"/>
      <c r="EL56586" s="325"/>
    </row>
    <row r="56587" spans="56:142" x14ac:dyDescent="0.2">
      <c r="BD56587" s="325"/>
      <c r="EL56587" s="325"/>
    </row>
    <row r="56588" spans="56:142" x14ac:dyDescent="0.2">
      <c r="BD56588" s="325"/>
      <c r="EL56588" s="325"/>
    </row>
    <row r="56589" spans="56:142" x14ac:dyDescent="0.2">
      <c r="BD56589" s="325"/>
      <c r="EL56589" s="325"/>
    </row>
    <row r="56590" spans="56:142" x14ac:dyDescent="0.2">
      <c r="BD56590" s="325"/>
      <c r="EL56590" s="325"/>
    </row>
    <row r="56591" spans="56:142" x14ac:dyDescent="0.2">
      <c r="BD56591" s="325"/>
      <c r="EL56591" s="325"/>
    </row>
    <row r="56592" spans="56:142" x14ac:dyDescent="0.2">
      <c r="BD56592" s="325"/>
      <c r="EL56592" s="325"/>
    </row>
    <row r="56593" spans="56:142" x14ac:dyDescent="0.2">
      <c r="BD56593" s="325"/>
      <c r="EL56593" s="325"/>
    </row>
    <row r="56594" spans="56:142" x14ac:dyDescent="0.2">
      <c r="BD56594" s="325"/>
      <c r="EL56594" s="325"/>
    </row>
    <row r="56595" spans="56:142" x14ac:dyDescent="0.2">
      <c r="BD56595" s="325"/>
      <c r="EL56595" s="325"/>
    </row>
    <row r="56596" spans="56:142" x14ac:dyDescent="0.2">
      <c r="BD56596" s="325"/>
      <c r="EL56596" s="325"/>
    </row>
    <row r="56597" spans="56:142" x14ac:dyDescent="0.2">
      <c r="BD56597" s="325"/>
      <c r="EL56597" s="325"/>
    </row>
    <row r="56598" spans="56:142" x14ac:dyDescent="0.2">
      <c r="BD56598" s="325"/>
      <c r="EL56598" s="325"/>
    </row>
    <row r="56599" spans="56:142" x14ac:dyDescent="0.2">
      <c r="BD56599" s="325"/>
      <c r="EL56599" s="325"/>
    </row>
    <row r="56600" spans="56:142" x14ac:dyDescent="0.2">
      <c r="BD56600" s="325"/>
      <c r="EL56600" s="325"/>
    </row>
    <row r="56601" spans="56:142" x14ac:dyDescent="0.2">
      <c r="BD56601" s="325"/>
      <c r="EL56601" s="325"/>
    </row>
    <row r="56602" spans="56:142" x14ac:dyDescent="0.2">
      <c r="BD56602" s="325"/>
      <c r="EL56602" s="325"/>
    </row>
    <row r="56603" spans="56:142" x14ac:dyDescent="0.2">
      <c r="BD56603" s="325"/>
      <c r="EL56603" s="325"/>
    </row>
    <row r="56604" spans="56:142" x14ac:dyDescent="0.2">
      <c r="BD56604" s="325"/>
      <c r="EL56604" s="325"/>
    </row>
    <row r="56605" spans="56:142" x14ac:dyDescent="0.2">
      <c r="BD56605" s="325"/>
      <c r="EL56605" s="325"/>
    </row>
    <row r="56606" spans="56:142" x14ac:dyDescent="0.2">
      <c r="BD56606" s="325"/>
      <c r="EL56606" s="325"/>
    </row>
    <row r="56607" spans="56:142" x14ac:dyDescent="0.2">
      <c r="BD56607" s="325"/>
      <c r="EL56607" s="325"/>
    </row>
    <row r="56608" spans="56:142" x14ac:dyDescent="0.2">
      <c r="BD56608" s="325"/>
      <c r="EL56608" s="325"/>
    </row>
    <row r="56609" spans="56:142" x14ac:dyDescent="0.2">
      <c r="BD56609" s="325"/>
      <c r="EL56609" s="325"/>
    </row>
    <row r="56610" spans="56:142" x14ac:dyDescent="0.2">
      <c r="BD56610" s="325"/>
      <c r="EL56610" s="325"/>
    </row>
    <row r="56611" spans="56:142" x14ac:dyDescent="0.2">
      <c r="BD56611" s="325"/>
      <c r="EL56611" s="325"/>
    </row>
    <row r="56612" spans="56:142" x14ac:dyDescent="0.2">
      <c r="BD56612" s="325"/>
      <c r="EL56612" s="325"/>
    </row>
    <row r="56613" spans="56:142" x14ac:dyDescent="0.2">
      <c r="BD56613" s="325"/>
      <c r="EL56613" s="325"/>
    </row>
    <row r="56614" spans="56:142" x14ac:dyDescent="0.2">
      <c r="BD56614" s="325"/>
      <c r="EL56614" s="325"/>
    </row>
    <row r="56615" spans="56:142" x14ac:dyDescent="0.2">
      <c r="BD56615" s="325"/>
      <c r="EL56615" s="325"/>
    </row>
    <row r="56616" spans="56:142" x14ac:dyDescent="0.2">
      <c r="BD56616" s="325"/>
      <c r="EL56616" s="325"/>
    </row>
    <row r="56617" spans="56:142" x14ac:dyDescent="0.2">
      <c r="BD56617" s="325"/>
      <c r="EL56617" s="325"/>
    </row>
    <row r="56618" spans="56:142" x14ac:dyDescent="0.2">
      <c r="BD56618" s="325"/>
      <c r="EL56618" s="325"/>
    </row>
    <row r="56619" spans="56:142" x14ac:dyDescent="0.2">
      <c r="BD56619" s="325"/>
      <c r="EL56619" s="325"/>
    </row>
    <row r="56620" spans="56:142" x14ac:dyDescent="0.2">
      <c r="BD56620" s="325"/>
      <c r="EL56620" s="325"/>
    </row>
    <row r="56621" spans="56:142" x14ac:dyDescent="0.2">
      <c r="BD56621" s="325"/>
      <c r="EL56621" s="325"/>
    </row>
    <row r="56622" spans="56:142" x14ac:dyDescent="0.2">
      <c r="BD56622" s="325"/>
      <c r="EL56622" s="325"/>
    </row>
    <row r="56623" spans="56:142" x14ac:dyDescent="0.2">
      <c r="BD56623" s="325"/>
      <c r="EL56623" s="325"/>
    </row>
    <row r="56624" spans="56:142" x14ac:dyDescent="0.2">
      <c r="BD56624" s="325"/>
      <c r="EL56624" s="325"/>
    </row>
    <row r="56625" spans="56:142" x14ac:dyDescent="0.2">
      <c r="BD56625" s="325"/>
      <c r="EL56625" s="325"/>
    </row>
    <row r="56626" spans="56:142" x14ac:dyDescent="0.2">
      <c r="BD56626" s="325"/>
      <c r="EL56626" s="325"/>
    </row>
    <row r="56627" spans="56:142" x14ac:dyDescent="0.2">
      <c r="BD56627" s="325"/>
      <c r="EL56627" s="325"/>
    </row>
    <row r="56628" spans="56:142" x14ac:dyDescent="0.2">
      <c r="BD56628" s="325"/>
      <c r="EL56628" s="325"/>
    </row>
    <row r="56629" spans="56:142" x14ac:dyDescent="0.2">
      <c r="BD56629" s="325"/>
      <c r="EL56629" s="325"/>
    </row>
    <row r="56630" spans="56:142" x14ac:dyDescent="0.2">
      <c r="BD56630" s="325"/>
      <c r="EL56630" s="325"/>
    </row>
    <row r="56631" spans="56:142" x14ac:dyDescent="0.2">
      <c r="BD56631" s="325"/>
      <c r="EL56631" s="325"/>
    </row>
    <row r="56632" spans="56:142" x14ac:dyDescent="0.2">
      <c r="BD56632" s="325"/>
      <c r="EL56632" s="325"/>
    </row>
    <row r="56633" spans="56:142" x14ac:dyDescent="0.2">
      <c r="BD56633" s="325"/>
      <c r="EL56633" s="325"/>
    </row>
    <row r="56634" spans="56:142" x14ac:dyDescent="0.2">
      <c r="BD56634" s="325"/>
      <c r="EL56634" s="325"/>
    </row>
    <row r="56635" spans="56:142" x14ac:dyDescent="0.2">
      <c r="BD56635" s="325"/>
      <c r="EL56635" s="325"/>
    </row>
    <row r="56636" spans="56:142" x14ac:dyDescent="0.2">
      <c r="BD56636" s="325"/>
      <c r="EL56636" s="325"/>
    </row>
    <row r="56637" spans="56:142" x14ac:dyDescent="0.2">
      <c r="BD56637" s="325"/>
      <c r="EL56637" s="325"/>
    </row>
    <row r="56638" spans="56:142" x14ac:dyDescent="0.2">
      <c r="BD56638" s="325"/>
      <c r="EL56638" s="325"/>
    </row>
    <row r="56639" spans="56:142" x14ac:dyDescent="0.2">
      <c r="BD56639" s="325"/>
      <c r="EL56639" s="325"/>
    </row>
    <row r="56640" spans="56:142" x14ac:dyDescent="0.2">
      <c r="BD56640" s="325"/>
      <c r="EL56640" s="325"/>
    </row>
    <row r="56641" spans="56:142" x14ac:dyDescent="0.2">
      <c r="BD56641" s="325"/>
      <c r="EL56641" s="325"/>
    </row>
    <row r="56642" spans="56:142" x14ac:dyDescent="0.2">
      <c r="BD56642" s="325"/>
      <c r="EL56642" s="325"/>
    </row>
    <row r="56643" spans="56:142" x14ac:dyDescent="0.2">
      <c r="BD56643" s="325"/>
      <c r="EL56643" s="325"/>
    </row>
    <row r="56644" spans="56:142" x14ac:dyDescent="0.2">
      <c r="BD56644" s="325"/>
      <c r="EL56644" s="325"/>
    </row>
    <row r="56645" spans="56:142" x14ac:dyDescent="0.2">
      <c r="BD56645" s="325"/>
      <c r="EL56645" s="325"/>
    </row>
    <row r="56646" spans="56:142" x14ac:dyDescent="0.2">
      <c r="BD56646" s="325"/>
      <c r="EL56646" s="325"/>
    </row>
    <row r="56647" spans="56:142" x14ac:dyDescent="0.2">
      <c r="BD56647" s="325"/>
      <c r="EL56647" s="325"/>
    </row>
    <row r="56648" spans="56:142" x14ac:dyDescent="0.2">
      <c r="BD56648" s="325"/>
      <c r="EL56648" s="325"/>
    </row>
    <row r="56649" spans="56:142" x14ac:dyDescent="0.2">
      <c r="BD56649" s="325"/>
      <c r="EL56649" s="325"/>
    </row>
    <row r="56650" spans="56:142" x14ac:dyDescent="0.2">
      <c r="BD56650" s="325"/>
      <c r="EL56650" s="325"/>
    </row>
    <row r="56651" spans="56:142" x14ac:dyDescent="0.2">
      <c r="BD56651" s="325"/>
      <c r="EL56651" s="325"/>
    </row>
    <row r="56652" spans="56:142" x14ac:dyDescent="0.2">
      <c r="BD56652" s="325"/>
      <c r="EL56652" s="325"/>
    </row>
    <row r="56653" spans="56:142" x14ac:dyDescent="0.2">
      <c r="BD56653" s="325"/>
      <c r="EL56653" s="325"/>
    </row>
    <row r="56654" spans="56:142" x14ac:dyDescent="0.2">
      <c r="BD56654" s="325"/>
      <c r="EL56654" s="325"/>
    </row>
    <row r="56655" spans="56:142" x14ac:dyDescent="0.2">
      <c r="BD56655" s="325"/>
      <c r="EL56655" s="325"/>
    </row>
    <row r="56656" spans="56:142" x14ac:dyDescent="0.2">
      <c r="BD56656" s="325"/>
      <c r="EL56656" s="325"/>
    </row>
    <row r="56657" spans="56:142" x14ac:dyDescent="0.2">
      <c r="BD56657" s="325"/>
      <c r="EL56657" s="325"/>
    </row>
    <row r="56658" spans="56:142" x14ac:dyDescent="0.2">
      <c r="BD56658" s="325"/>
      <c r="EL56658" s="325"/>
    </row>
    <row r="56659" spans="56:142" x14ac:dyDescent="0.2">
      <c r="BD56659" s="325"/>
      <c r="EL56659" s="325"/>
    </row>
    <row r="56660" spans="56:142" x14ac:dyDescent="0.2">
      <c r="BD56660" s="325"/>
      <c r="EL56660" s="325"/>
    </row>
    <row r="56661" spans="56:142" x14ac:dyDescent="0.2">
      <c r="BD56661" s="325"/>
      <c r="EL56661" s="325"/>
    </row>
    <row r="56662" spans="56:142" x14ac:dyDescent="0.2">
      <c r="BD56662" s="325"/>
      <c r="EL56662" s="325"/>
    </row>
    <row r="56663" spans="56:142" x14ac:dyDescent="0.2">
      <c r="BD56663" s="325"/>
      <c r="EL56663" s="325"/>
    </row>
    <row r="56664" spans="56:142" x14ac:dyDescent="0.2">
      <c r="BD56664" s="325"/>
      <c r="EL56664" s="325"/>
    </row>
    <row r="56665" spans="56:142" x14ac:dyDescent="0.2">
      <c r="BD56665" s="325"/>
      <c r="EL56665" s="325"/>
    </row>
    <row r="56666" spans="56:142" x14ac:dyDescent="0.2">
      <c r="BD56666" s="325"/>
      <c r="EL56666" s="325"/>
    </row>
    <row r="56667" spans="56:142" x14ac:dyDescent="0.2">
      <c r="BD56667" s="325"/>
      <c r="EL56667" s="325"/>
    </row>
    <row r="56668" spans="56:142" x14ac:dyDescent="0.2">
      <c r="BD56668" s="325"/>
      <c r="EL56668" s="325"/>
    </row>
    <row r="56669" spans="56:142" x14ac:dyDescent="0.2">
      <c r="BD56669" s="325"/>
      <c r="EL56669" s="325"/>
    </row>
    <row r="56670" spans="56:142" x14ac:dyDescent="0.2">
      <c r="BD56670" s="325"/>
      <c r="EL56670" s="325"/>
    </row>
    <row r="56671" spans="56:142" x14ac:dyDescent="0.2">
      <c r="BD56671" s="325"/>
      <c r="EL56671" s="325"/>
    </row>
    <row r="56672" spans="56:142" x14ac:dyDescent="0.2">
      <c r="BD56672" s="325"/>
      <c r="EL56672" s="325"/>
    </row>
    <row r="56673" spans="56:142" x14ac:dyDescent="0.2">
      <c r="BD56673" s="325"/>
      <c r="EL56673" s="325"/>
    </row>
    <row r="56674" spans="56:142" x14ac:dyDescent="0.2">
      <c r="BD56674" s="325"/>
      <c r="EL56674" s="325"/>
    </row>
    <row r="56675" spans="56:142" x14ac:dyDescent="0.2">
      <c r="BD56675" s="325"/>
      <c r="EL56675" s="325"/>
    </row>
    <row r="56676" spans="56:142" x14ac:dyDescent="0.2">
      <c r="BD56676" s="325"/>
      <c r="EL56676" s="325"/>
    </row>
    <row r="56677" spans="56:142" x14ac:dyDescent="0.2">
      <c r="BD56677" s="325"/>
      <c r="EL56677" s="325"/>
    </row>
    <row r="56678" spans="56:142" x14ac:dyDescent="0.2">
      <c r="BD56678" s="325"/>
      <c r="EL56678" s="325"/>
    </row>
    <row r="56679" spans="56:142" x14ac:dyDescent="0.2">
      <c r="BD56679" s="325"/>
      <c r="EL56679" s="325"/>
    </row>
    <row r="56680" spans="56:142" x14ac:dyDescent="0.2">
      <c r="BD56680" s="325"/>
      <c r="EL56680" s="325"/>
    </row>
    <row r="56681" spans="56:142" x14ac:dyDescent="0.2">
      <c r="BD56681" s="325"/>
      <c r="EL56681" s="325"/>
    </row>
    <row r="56682" spans="56:142" x14ac:dyDescent="0.2">
      <c r="BD56682" s="325"/>
      <c r="EL56682" s="325"/>
    </row>
    <row r="56683" spans="56:142" x14ac:dyDescent="0.2">
      <c r="BD56683" s="325"/>
      <c r="EL56683" s="325"/>
    </row>
    <row r="56684" spans="56:142" x14ac:dyDescent="0.2">
      <c r="BD56684" s="325"/>
      <c r="EL56684" s="325"/>
    </row>
    <row r="56685" spans="56:142" x14ac:dyDescent="0.2">
      <c r="BD56685" s="325"/>
      <c r="EL56685" s="325"/>
    </row>
    <row r="56686" spans="56:142" x14ac:dyDescent="0.2">
      <c r="BD56686" s="325"/>
      <c r="EL56686" s="325"/>
    </row>
    <row r="56687" spans="56:142" x14ac:dyDescent="0.2">
      <c r="BD56687" s="325"/>
      <c r="EL56687" s="325"/>
    </row>
    <row r="56688" spans="56:142" x14ac:dyDescent="0.2">
      <c r="BD56688" s="325"/>
      <c r="EL56688" s="325"/>
    </row>
    <row r="56689" spans="56:142" x14ac:dyDescent="0.2">
      <c r="BD56689" s="325"/>
      <c r="EL56689" s="325"/>
    </row>
    <row r="56690" spans="56:142" x14ac:dyDescent="0.2">
      <c r="BD56690" s="325"/>
      <c r="EL56690" s="325"/>
    </row>
    <row r="56691" spans="56:142" x14ac:dyDescent="0.2">
      <c r="BD56691" s="325"/>
      <c r="EL56691" s="325"/>
    </row>
    <row r="56692" spans="56:142" x14ac:dyDescent="0.2">
      <c r="BD56692" s="325"/>
      <c r="EL56692" s="325"/>
    </row>
    <row r="56693" spans="56:142" x14ac:dyDescent="0.2">
      <c r="BD56693" s="325"/>
      <c r="EL56693" s="325"/>
    </row>
    <row r="56694" spans="56:142" x14ac:dyDescent="0.2">
      <c r="BD56694" s="325"/>
      <c r="EL56694" s="325"/>
    </row>
    <row r="56695" spans="56:142" x14ac:dyDescent="0.2">
      <c r="BD56695" s="325"/>
      <c r="EL56695" s="325"/>
    </row>
    <row r="56696" spans="56:142" x14ac:dyDescent="0.2">
      <c r="BD56696" s="325"/>
      <c r="EL56696" s="325"/>
    </row>
    <row r="56697" spans="56:142" x14ac:dyDescent="0.2">
      <c r="BD56697" s="325"/>
      <c r="EL56697" s="325"/>
    </row>
    <row r="56698" spans="56:142" x14ac:dyDescent="0.2">
      <c r="BD56698" s="325"/>
      <c r="EL56698" s="325"/>
    </row>
    <row r="56699" spans="56:142" x14ac:dyDescent="0.2">
      <c r="BD56699" s="325"/>
      <c r="EL56699" s="325"/>
    </row>
    <row r="56700" spans="56:142" x14ac:dyDescent="0.2">
      <c r="BD56700" s="325"/>
      <c r="EL56700" s="325"/>
    </row>
    <row r="56701" spans="56:142" x14ac:dyDescent="0.2">
      <c r="BD56701" s="325"/>
      <c r="EL56701" s="325"/>
    </row>
    <row r="56702" spans="56:142" x14ac:dyDescent="0.2">
      <c r="BD56702" s="325"/>
      <c r="EL56702" s="325"/>
    </row>
    <row r="56703" spans="56:142" x14ac:dyDescent="0.2">
      <c r="BD56703" s="325"/>
      <c r="EL56703" s="325"/>
    </row>
    <row r="56704" spans="56:142" x14ac:dyDescent="0.2">
      <c r="BD56704" s="325"/>
      <c r="EL56704" s="325"/>
    </row>
    <row r="56705" spans="56:142" x14ac:dyDescent="0.2">
      <c r="BD56705" s="325"/>
      <c r="EL56705" s="325"/>
    </row>
    <row r="56706" spans="56:142" x14ac:dyDescent="0.2">
      <c r="BD56706" s="325"/>
      <c r="EL56706" s="325"/>
    </row>
    <row r="56707" spans="56:142" x14ac:dyDescent="0.2">
      <c r="BD56707" s="325"/>
      <c r="EL56707" s="325"/>
    </row>
    <row r="56708" spans="56:142" x14ac:dyDescent="0.2">
      <c r="BD56708" s="325"/>
      <c r="EL56708" s="325"/>
    </row>
    <row r="56709" spans="56:142" x14ac:dyDescent="0.2">
      <c r="BD56709" s="325"/>
      <c r="EL56709" s="325"/>
    </row>
    <row r="56710" spans="56:142" x14ac:dyDescent="0.2">
      <c r="BD56710" s="325"/>
      <c r="EL56710" s="325"/>
    </row>
    <row r="56711" spans="56:142" x14ac:dyDescent="0.2">
      <c r="BD56711" s="325"/>
      <c r="EL56711" s="325"/>
    </row>
    <row r="56712" spans="56:142" x14ac:dyDescent="0.2">
      <c r="BD56712" s="325"/>
      <c r="EL56712" s="325"/>
    </row>
    <row r="56713" spans="56:142" x14ac:dyDescent="0.2">
      <c r="BD56713" s="325"/>
      <c r="EL56713" s="325"/>
    </row>
    <row r="56714" spans="56:142" x14ac:dyDescent="0.2">
      <c r="BD56714" s="325"/>
      <c r="EL56714" s="325"/>
    </row>
    <row r="56715" spans="56:142" x14ac:dyDescent="0.2">
      <c r="BD56715" s="325"/>
      <c r="EL56715" s="325"/>
    </row>
    <row r="56716" spans="56:142" x14ac:dyDescent="0.2">
      <c r="BD56716" s="325"/>
      <c r="EL56716" s="325"/>
    </row>
    <row r="56717" spans="56:142" x14ac:dyDescent="0.2">
      <c r="BD56717" s="325"/>
      <c r="EL56717" s="325"/>
    </row>
    <row r="56718" spans="56:142" x14ac:dyDescent="0.2">
      <c r="BD56718" s="325"/>
      <c r="EL56718" s="325"/>
    </row>
    <row r="56719" spans="56:142" x14ac:dyDescent="0.2">
      <c r="BD56719" s="325"/>
      <c r="EL56719" s="325"/>
    </row>
    <row r="56720" spans="56:142" x14ac:dyDescent="0.2">
      <c r="BD56720" s="325"/>
      <c r="EL56720" s="325"/>
    </row>
    <row r="56721" spans="56:142" x14ac:dyDescent="0.2">
      <c r="BD56721" s="325"/>
      <c r="EL56721" s="325"/>
    </row>
    <row r="56722" spans="56:142" x14ac:dyDescent="0.2">
      <c r="BD56722" s="325"/>
      <c r="EL56722" s="325"/>
    </row>
    <row r="56723" spans="56:142" x14ac:dyDescent="0.2">
      <c r="BD56723" s="325"/>
      <c r="EL56723" s="325"/>
    </row>
    <row r="56724" spans="56:142" x14ac:dyDescent="0.2">
      <c r="BD56724" s="325"/>
      <c r="EL56724" s="325"/>
    </row>
    <row r="56725" spans="56:142" x14ac:dyDescent="0.2">
      <c r="BD56725" s="325"/>
      <c r="EL56725" s="325"/>
    </row>
    <row r="56726" spans="56:142" x14ac:dyDescent="0.2">
      <c r="BD56726" s="325"/>
      <c r="EL56726" s="325"/>
    </row>
    <row r="56727" spans="56:142" x14ac:dyDescent="0.2">
      <c r="BD56727" s="325"/>
      <c r="EL56727" s="325"/>
    </row>
    <row r="56728" spans="56:142" x14ac:dyDescent="0.2">
      <c r="BD56728" s="325"/>
      <c r="EL56728" s="325"/>
    </row>
    <row r="56729" spans="56:142" x14ac:dyDescent="0.2">
      <c r="BD56729" s="325"/>
      <c r="EL56729" s="325"/>
    </row>
    <row r="56730" spans="56:142" x14ac:dyDescent="0.2">
      <c r="BD56730" s="325"/>
      <c r="EL56730" s="325"/>
    </row>
    <row r="56731" spans="56:142" x14ac:dyDescent="0.2">
      <c r="BD56731" s="325"/>
      <c r="EL56731" s="325"/>
    </row>
    <row r="56732" spans="56:142" x14ac:dyDescent="0.2">
      <c r="BD56732" s="325"/>
      <c r="EL56732" s="325"/>
    </row>
    <row r="56733" spans="56:142" x14ac:dyDescent="0.2">
      <c r="BD56733" s="325"/>
      <c r="EL56733" s="325"/>
    </row>
    <row r="56734" spans="56:142" x14ac:dyDescent="0.2">
      <c r="BD56734" s="325"/>
      <c r="EL56734" s="325"/>
    </row>
    <row r="56735" spans="56:142" x14ac:dyDescent="0.2">
      <c r="BD56735" s="325"/>
      <c r="EL56735" s="325"/>
    </row>
    <row r="56736" spans="56:142" x14ac:dyDescent="0.2">
      <c r="BD56736" s="325"/>
      <c r="EL56736" s="325"/>
    </row>
    <row r="56737" spans="56:142" x14ac:dyDescent="0.2">
      <c r="BD56737" s="325"/>
      <c r="EL56737" s="325"/>
    </row>
    <row r="56738" spans="56:142" x14ac:dyDescent="0.2">
      <c r="BD56738" s="325"/>
      <c r="EL56738" s="325"/>
    </row>
    <row r="56739" spans="56:142" x14ac:dyDescent="0.2">
      <c r="BD56739" s="325"/>
      <c r="EL56739" s="325"/>
    </row>
    <row r="56740" spans="56:142" x14ac:dyDescent="0.2">
      <c r="BD56740" s="325"/>
      <c r="EL56740" s="325"/>
    </row>
    <row r="56741" spans="56:142" x14ac:dyDescent="0.2">
      <c r="BD56741" s="325"/>
      <c r="EL56741" s="325"/>
    </row>
    <row r="56742" spans="56:142" x14ac:dyDescent="0.2">
      <c r="BD56742" s="325"/>
      <c r="EL56742" s="325"/>
    </row>
    <row r="56743" spans="56:142" x14ac:dyDescent="0.2">
      <c r="BD56743" s="325"/>
      <c r="EL56743" s="325"/>
    </row>
    <row r="56744" spans="56:142" x14ac:dyDescent="0.2">
      <c r="BD56744" s="325"/>
      <c r="EL56744" s="325"/>
    </row>
    <row r="56745" spans="56:142" x14ac:dyDescent="0.2">
      <c r="BD56745" s="325"/>
      <c r="EL56745" s="325"/>
    </row>
    <row r="56746" spans="56:142" x14ac:dyDescent="0.2">
      <c r="BD56746" s="325"/>
      <c r="EL56746" s="325"/>
    </row>
    <row r="56747" spans="56:142" x14ac:dyDescent="0.2">
      <c r="BD56747" s="325"/>
      <c r="EL56747" s="325"/>
    </row>
    <row r="56748" spans="56:142" x14ac:dyDescent="0.2">
      <c r="BD56748" s="325"/>
      <c r="EL56748" s="325"/>
    </row>
    <row r="56749" spans="56:142" x14ac:dyDescent="0.2">
      <c r="BD56749" s="325"/>
      <c r="EL56749" s="325"/>
    </row>
    <row r="56750" spans="56:142" x14ac:dyDescent="0.2">
      <c r="BD56750" s="325"/>
      <c r="EL56750" s="325"/>
    </row>
    <row r="56751" spans="56:142" x14ac:dyDescent="0.2">
      <c r="BD56751" s="325"/>
      <c r="EL56751" s="325"/>
    </row>
    <row r="56752" spans="56:142" x14ac:dyDescent="0.2">
      <c r="BD56752" s="325"/>
      <c r="EL56752" s="325"/>
    </row>
    <row r="56753" spans="56:142" x14ac:dyDescent="0.2">
      <c r="BD56753" s="325"/>
      <c r="EL56753" s="325"/>
    </row>
    <row r="56754" spans="56:142" x14ac:dyDescent="0.2">
      <c r="BD56754" s="325"/>
      <c r="EL56754" s="325"/>
    </row>
    <row r="56755" spans="56:142" x14ac:dyDescent="0.2">
      <c r="BD56755" s="325"/>
      <c r="EL56755" s="325"/>
    </row>
    <row r="56756" spans="56:142" x14ac:dyDescent="0.2">
      <c r="BD56756" s="325"/>
      <c r="EL56756" s="325"/>
    </row>
    <row r="56757" spans="56:142" x14ac:dyDescent="0.2">
      <c r="BD56757" s="325"/>
      <c r="EL56757" s="325"/>
    </row>
    <row r="56758" spans="56:142" x14ac:dyDescent="0.2">
      <c r="BD56758" s="325"/>
      <c r="EL56758" s="325"/>
    </row>
    <row r="56759" spans="56:142" x14ac:dyDescent="0.2">
      <c r="BD56759" s="325"/>
      <c r="EL56759" s="325"/>
    </row>
    <row r="56760" spans="56:142" x14ac:dyDescent="0.2">
      <c r="BD56760" s="325"/>
      <c r="EL56760" s="325"/>
    </row>
    <row r="56761" spans="56:142" x14ac:dyDescent="0.2">
      <c r="BD56761" s="325"/>
      <c r="EL56761" s="325"/>
    </row>
    <row r="56762" spans="56:142" x14ac:dyDescent="0.2">
      <c r="BD56762" s="325"/>
      <c r="EL56762" s="325"/>
    </row>
    <row r="56763" spans="56:142" x14ac:dyDescent="0.2">
      <c r="BD56763" s="325"/>
      <c r="EL56763" s="325"/>
    </row>
    <row r="56764" spans="56:142" x14ac:dyDescent="0.2">
      <c r="BD56764" s="325"/>
      <c r="EL56764" s="325"/>
    </row>
    <row r="56765" spans="56:142" x14ac:dyDescent="0.2">
      <c r="BD56765" s="325"/>
      <c r="EL56765" s="325"/>
    </row>
    <row r="56766" spans="56:142" x14ac:dyDescent="0.2">
      <c r="BD56766" s="325"/>
      <c r="EL56766" s="325"/>
    </row>
    <row r="56767" spans="56:142" x14ac:dyDescent="0.2">
      <c r="BD56767" s="325"/>
      <c r="EL56767" s="325"/>
    </row>
    <row r="56768" spans="56:142" x14ac:dyDescent="0.2">
      <c r="BD56768" s="325"/>
      <c r="EL56768" s="325"/>
    </row>
    <row r="56769" spans="56:142" x14ac:dyDescent="0.2">
      <c r="BD56769" s="325"/>
      <c r="EL56769" s="325"/>
    </row>
    <row r="56770" spans="56:142" x14ac:dyDescent="0.2">
      <c r="BD56770" s="325"/>
      <c r="EL56770" s="325"/>
    </row>
    <row r="56771" spans="56:142" x14ac:dyDescent="0.2">
      <c r="BD56771" s="325"/>
      <c r="EL56771" s="325"/>
    </row>
    <row r="56772" spans="56:142" x14ac:dyDescent="0.2">
      <c r="BD56772" s="325"/>
      <c r="EL56772" s="325"/>
    </row>
    <row r="56773" spans="56:142" x14ac:dyDescent="0.2">
      <c r="BD56773" s="325"/>
      <c r="EL56773" s="325"/>
    </row>
    <row r="56774" spans="56:142" x14ac:dyDescent="0.2">
      <c r="BD56774" s="325"/>
      <c r="EL56774" s="325"/>
    </row>
    <row r="56775" spans="56:142" x14ac:dyDescent="0.2">
      <c r="BD56775" s="325"/>
      <c r="EL56775" s="325"/>
    </row>
    <row r="56776" spans="56:142" x14ac:dyDescent="0.2">
      <c r="BD56776" s="325"/>
      <c r="EL56776" s="325"/>
    </row>
    <row r="56777" spans="56:142" x14ac:dyDescent="0.2">
      <c r="BD56777" s="325"/>
      <c r="EL56777" s="325"/>
    </row>
    <row r="56778" spans="56:142" x14ac:dyDescent="0.2">
      <c r="BD56778" s="325"/>
      <c r="EL56778" s="325"/>
    </row>
    <row r="56779" spans="56:142" x14ac:dyDescent="0.2">
      <c r="BD56779" s="325"/>
      <c r="EL56779" s="325"/>
    </row>
    <row r="56780" spans="56:142" x14ac:dyDescent="0.2">
      <c r="BD56780" s="325"/>
      <c r="EL56780" s="325"/>
    </row>
    <row r="56781" spans="56:142" x14ac:dyDescent="0.2">
      <c r="BD56781" s="325"/>
      <c r="EL56781" s="325"/>
    </row>
    <row r="56782" spans="56:142" x14ac:dyDescent="0.2">
      <c r="BD56782" s="325"/>
      <c r="EL56782" s="325"/>
    </row>
    <row r="56783" spans="56:142" x14ac:dyDescent="0.2">
      <c r="BD56783" s="325"/>
      <c r="EL56783" s="325"/>
    </row>
    <row r="56784" spans="56:142" x14ac:dyDescent="0.2">
      <c r="BD56784" s="325"/>
      <c r="EL56784" s="325"/>
    </row>
    <row r="56785" spans="56:142" x14ac:dyDescent="0.2">
      <c r="BD56785" s="325"/>
      <c r="EL56785" s="325"/>
    </row>
    <row r="56786" spans="56:142" x14ac:dyDescent="0.2">
      <c r="BD56786" s="325"/>
      <c r="EL56786" s="325"/>
    </row>
    <row r="56787" spans="56:142" x14ac:dyDescent="0.2">
      <c r="BD56787" s="325"/>
      <c r="EL56787" s="325"/>
    </row>
    <row r="56788" spans="56:142" x14ac:dyDescent="0.2">
      <c r="BD56788" s="325"/>
      <c r="EL56788" s="325"/>
    </row>
    <row r="56789" spans="56:142" x14ac:dyDescent="0.2">
      <c r="BD56789" s="325"/>
      <c r="EL56789" s="325"/>
    </row>
    <row r="56790" spans="56:142" x14ac:dyDescent="0.2">
      <c r="BD56790" s="325"/>
      <c r="EL56790" s="325"/>
    </row>
    <row r="56791" spans="56:142" x14ac:dyDescent="0.2">
      <c r="BD56791" s="325"/>
      <c r="EL56791" s="325"/>
    </row>
    <row r="56792" spans="56:142" x14ac:dyDescent="0.2">
      <c r="BD56792" s="325"/>
      <c r="EL56792" s="325"/>
    </row>
    <row r="56793" spans="56:142" x14ac:dyDescent="0.2">
      <c r="BD56793" s="325"/>
      <c r="EL56793" s="325"/>
    </row>
    <row r="56794" spans="56:142" x14ac:dyDescent="0.2">
      <c r="BD56794" s="325"/>
      <c r="EL56794" s="325"/>
    </row>
    <row r="56795" spans="56:142" x14ac:dyDescent="0.2">
      <c r="BD56795" s="325"/>
      <c r="EL56795" s="325"/>
    </row>
    <row r="56796" spans="56:142" x14ac:dyDescent="0.2">
      <c r="BD56796" s="325"/>
      <c r="EL56796" s="325"/>
    </row>
    <row r="56797" spans="56:142" x14ac:dyDescent="0.2">
      <c r="BD56797" s="325"/>
      <c r="EL56797" s="325"/>
    </row>
    <row r="56798" spans="56:142" x14ac:dyDescent="0.2">
      <c r="BD56798" s="325"/>
      <c r="EL56798" s="325"/>
    </row>
    <row r="56799" spans="56:142" x14ac:dyDescent="0.2">
      <c r="BD56799" s="325"/>
      <c r="EL56799" s="325"/>
    </row>
    <row r="56800" spans="56:142" x14ac:dyDescent="0.2">
      <c r="BD56800" s="325"/>
      <c r="EL56800" s="325"/>
    </row>
    <row r="56801" spans="56:142" x14ac:dyDescent="0.2">
      <c r="BD56801" s="325"/>
      <c r="EL56801" s="325"/>
    </row>
    <row r="56802" spans="56:142" x14ac:dyDescent="0.2">
      <c r="BD56802" s="325"/>
      <c r="EL56802" s="325"/>
    </row>
    <row r="56803" spans="56:142" x14ac:dyDescent="0.2">
      <c r="BD56803" s="325"/>
      <c r="EL56803" s="325"/>
    </row>
    <row r="56804" spans="56:142" x14ac:dyDescent="0.2">
      <c r="BD56804" s="325"/>
      <c r="EL56804" s="325"/>
    </row>
    <row r="56805" spans="56:142" x14ac:dyDescent="0.2">
      <c r="BD56805" s="325"/>
      <c r="EL56805" s="325"/>
    </row>
    <row r="56806" spans="56:142" x14ac:dyDescent="0.2">
      <c r="BD56806" s="325"/>
      <c r="EL56806" s="325"/>
    </row>
    <row r="56807" spans="56:142" x14ac:dyDescent="0.2">
      <c r="BD56807" s="325"/>
      <c r="EL56807" s="325"/>
    </row>
    <row r="56808" spans="56:142" x14ac:dyDescent="0.2">
      <c r="BD56808" s="325"/>
      <c r="EL56808" s="325"/>
    </row>
    <row r="56809" spans="56:142" x14ac:dyDescent="0.2">
      <c r="BD56809" s="325"/>
      <c r="EL56809" s="325"/>
    </row>
    <row r="56810" spans="56:142" x14ac:dyDescent="0.2">
      <c r="BD56810" s="325"/>
      <c r="EL56810" s="325"/>
    </row>
    <row r="56811" spans="56:142" x14ac:dyDescent="0.2">
      <c r="BD56811" s="325"/>
      <c r="EL56811" s="325"/>
    </row>
    <row r="56812" spans="56:142" x14ac:dyDescent="0.2">
      <c r="BD56812" s="325"/>
      <c r="EL56812" s="325"/>
    </row>
    <row r="56813" spans="56:142" x14ac:dyDescent="0.2">
      <c r="BD56813" s="325"/>
      <c r="EL56813" s="325"/>
    </row>
    <row r="56814" spans="56:142" x14ac:dyDescent="0.2">
      <c r="BD56814" s="325"/>
      <c r="EL56814" s="325"/>
    </row>
    <row r="56815" spans="56:142" x14ac:dyDescent="0.2">
      <c r="BD56815" s="325"/>
      <c r="EL56815" s="325"/>
    </row>
    <row r="56816" spans="56:142" x14ac:dyDescent="0.2">
      <c r="BD56816" s="325"/>
      <c r="EL56816" s="325"/>
    </row>
    <row r="56817" spans="56:142" x14ac:dyDescent="0.2">
      <c r="BD56817" s="325"/>
      <c r="EL56817" s="325"/>
    </row>
    <row r="56818" spans="56:142" x14ac:dyDescent="0.2">
      <c r="BD56818" s="325"/>
      <c r="EL56818" s="325"/>
    </row>
    <row r="56819" spans="56:142" x14ac:dyDescent="0.2">
      <c r="BD56819" s="325"/>
      <c r="EL56819" s="325"/>
    </row>
    <row r="56820" spans="56:142" x14ac:dyDescent="0.2">
      <c r="BD56820" s="325"/>
      <c r="EL56820" s="325"/>
    </row>
    <row r="56821" spans="56:142" x14ac:dyDescent="0.2">
      <c r="BD56821" s="325"/>
      <c r="EL56821" s="325"/>
    </row>
    <row r="56822" spans="56:142" x14ac:dyDescent="0.2">
      <c r="BD56822" s="325"/>
      <c r="EL56822" s="325"/>
    </row>
    <row r="56823" spans="56:142" x14ac:dyDescent="0.2">
      <c r="BD56823" s="325"/>
      <c r="EL56823" s="325"/>
    </row>
    <row r="56824" spans="56:142" x14ac:dyDescent="0.2">
      <c r="BD56824" s="325"/>
      <c r="EL56824" s="325"/>
    </row>
    <row r="56825" spans="56:142" x14ac:dyDescent="0.2">
      <c r="BD56825" s="325"/>
      <c r="EL56825" s="325"/>
    </row>
    <row r="56826" spans="56:142" x14ac:dyDescent="0.2">
      <c r="BD56826" s="325"/>
      <c r="EL56826" s="325"/>
    </row>
    <row r="56827" spans="56:142" x14ac:dyDescent="0.2">
      <c r="BD56827" s="325"/>
      <c r="EL56827" s="325"/>
    </row>
    <row r="56828" spans="56:142" x14ac:dyDescent="0.2">
      <c r="BD56828" s="325"/>
      <c r="EL56828" s="325"/>
    </row>
    <row r="56829" spans="56:142" x14ac:dyDescent="0.2">
      <c r="BD56829" s="325"/>
      <c r="EL56829" s="325"/>
    </row>
    <row r="56830" spans="56:142" x14ac:dyDescent="0.2">
      <c r="BD56830" s="325"/>
      <c r="EL56830" s="325"/>
    </row>
    <row r="56831" spans="56:142" x14ac:dyDescent="0.2">
      <c r="BD56831" s="325"/>
      <c r="EL56831" s="325"/>
    </row>
    <row r="56832" spans="56:142" x14ac:dyDescent="0.2">
      <c r="BD56832" s="325"/>
      <c r="EL56832" s="325"/>
    </row>
    <row r="56833" spans="56:142" x14ac:dyDescent="0.2">
      <c r="BD56833" s="325"/>
      <c r="EL56833" s="325"/>
    </row>
    <row r="56834" spans="56:142" x14ac:dyDescent="0.2">
      <c r="BD56834" s="325"/>
      <c r="EL56834" s="325"/>
    </row>
    <row r="56835" spans="56:142" x14ac:dyDescent="0.2">
      <c r="BD56835" s="325"/>
      <c r="EL56835" s="325"/>
    </row>
    <row r="56836" spans="56:142" x14ac:dyDescent="0.2">
      <c r="BD56836" s="325"/>
      <c r="EL56836" s="325"/>
    </row>
    <row r="56837" spans="56:142" x14ac:dyDescent="0.2">
      <c r="BD56837" s="325"/>
      <c r="EL56837" s="325"/>
    </row>
    <row r="56838" spans="56:142" x14ac:dyDescent="0.2">
      <c r="BD56838" s="325"/>
      <c r="EL56838" s="325"/>
    </row>
    <row r="56839" spans="56:142" x14ac:dyDescent="0.2">
      <c r="BD56839" s="325"/>
      <c r="EL56839" s="325"/>
    </row>
    <row r="56840" spans="56:142" x14ac:dyDescent="0.2">
      <c r="BD56840" s="325"/>
      <c r="EL56840" s="325"/>
    </row>
    <row r="56841" spans="56:142" x14ac:dyDescent="0.2">
      <c r="BD56841" s="325"/>
      <c r="EL56841" s="325"/>
    </row>
    <row r="56842" spans="56:142" x14ac:dyDescent="0.2">
      <c r="BD56842" s="325"/>
      <c r="EL56842" s="325"/>
    </row>
    <row r="56843" spans="56:142" x14ac:dyDescent="0.2">
      <c r="BD56843" s="325"/>
      <c r="EL56843" s="325"/>
    </row>
    <row r="56844" spans="56:142" x14ac:dyDescent="0.2">
      <c r="BD56844" s="325"/>
      <c r="EL56844" s="325"/>
    </row>
    <row r="56845" spans="56:142" x14ac:dyDescent="0.2">
      <c r="BD56845" s="325"/>
      <c r="EL56845" s="325"/>
    </row>
    <row r="56846" spans="56:142" x14ac:dyDescent="0.2">
      <c r="BD56846" s="325"/>
      <c r="EL56846" s="325"/>
    </row>
    <row r="56847" spans="56:142" x14ac:dyDescent="0.2">
      <c r="BD56847" s="325"/>
      <c r="EL56847" s="325"/>
    </row>
    <row r="56848" spans="56:142" x14ac:dyDescent="0.2">
      <c r="BD56848" s="325"/>
      <c r="EL56848" s="325"/>
    </row>
    <row r="56849" spans="56:142" x14ac:dyDescent="0.2">
      <c r="BD56849" s="325"/>
      <c r="EL56849" s="325"/>
    </row>
    <row r="56850" spans="56:142" x14ac:dyDescent="0.2">
      <c r="BD56850" s="325"/>
      <c r="EL56850" s="325"/>
    </row>
    <row r="56851" spans="56:142" x14ac:dyDescent="0.2">
      <c r="BD56851" s="325"/>
      <c r="EL56851" s="325"/>
    </row>
    <row r="56852" spans="56:142" x14ac:dyDescent="0.2">
      <c r="BD56852" s="325"/>
      <c r="EL56852" s="325"/>
    </row>
    <row r="56853" spans="56:142" x14ac:dyDescent="0.2">
      <c r="BD56853" s="325"/>
      <c r="EL56853" s="325"/>
    </row>
    <row r="56854" spans="56:142" x14ac:dyDescent="0.2">
      <c r="BD56854" s="325"/>
      <c r="EL56854" s="325"/>
    </row>
    <row r="56855" spans="56:142" x14ac:dyDescent="0.2">
      <c r="BD56855" s="325"/>
      <c r="EL56855" s="325"/>
    </row>
    <row r="56856" spans="56:142" x14ac:dyDescent="0.2">
      <c r="BD56856" s="325"/>
      <c r="EL56856" s="325"/>
    </row>
    <row r="56857" spans="56:142" x14ac:dyDescent="0.2">
      <c r="BD56857" s="325"/>
      <c r="EL56857" s="325"/>
    </row>
    <row r="56858" spans="56:142" x14ac:dyDescent="0.2">
      <c r="BD56858" s="325"/>
      <c r="EL56858" s="325"/>
    </row>
    <row r="56859" spans="56:142" x14ac:dyDescent="0.2">
      <c r="BD56859" s="325"/>
      <c r="EL56859" s="325"/>
    </row>
    <row r="56860" spans="56:142" x14ac:dyDescent="0.2">
      <c r="BD56860" s="325"/>
      <c r="EL56860" s="325"/>
    </row>
    <row r="56861" spans="56:142" x14ac:dyDescent="0.2">
      <c r="BD56861" s="325"/>
      <c r="EL56861" s="325"/>
    </row>
    <row r="56862" spans="56:142" x14ac:dyDescent="0.2">
      <c r="BD56862" s="325"/>
      <c r="EL56862" s="325"/>
    </row>
    <row r="56863" spans="56:142" x14ac:dyDescent="0.2">
      <c r="BD56863" s="325"/>
      <c r="EL56863" s="325"/>
    </row>
    <row r="56864" spans="56:142" x14ac:dyDescent="0.2">
      <c r="BD56864" s="325"/>
      <c r="EL56864" s="325"/>
    </row>
    <row r="56865" spans="56:142" x14ac:dyDescent="0.2">
      <c r="BD56865" s="325"/>
      <c r="EL56865" s="325"/>
    </row>
    <row r="56866" spans="56:142" x14ac:dyDescent="0.2">
      <c r="BD56866" s="325"/>
      <c r="EL56866" s="325"/>
    </row>
    <row r="56867" spans="56:142" x14ac:dyDescent="0.2">
      <c r="BD56867" s="325"/>
      <c r="EL56867" s="325"/>
    </row>
    <row r="56868" spans="56:142" x14ac:dyDescent="0.2">
      <c r="BD56868" s="325"/>
      <c r="EL56868" s="325"/>
    </row>
    <row r="56869" spans="56:142" x14ac:dyDescent="0.2">
      <c r="BD56869" s="325"/>
      <c r="EL56869" s="325"/>
    </row>
    <row r="56870" spans="56:142" x14ac:dyDescent="0.2">
      <c r="BD56870" s="325"/>
      <c r="EL56870" s="325"/>
    </row>
    <row r="56871" spans="56:142" x14ac:dyDescent="0.2">
      <c r="BD56871" s="325"/>
      <c r="EL56871" s="325"/>
    </row>
    <row r="56872" spans="56:142" x14ac:dyDescent="0.2">
      <c r="BD56872" s="325"/>
      <c r="EL56872" s="325"/>
    </row>
    <row r="56873" spans="56:142" x14ac:dyDescent="0.2">
      <c r="BD56873" s="325"/>
      <c r="EL56873" s="325"/>
    </row>
    <row r="56874" spans="56:142" x14ac:dyDescent="0.2">
      <c r="BD56874" s="325"/>
      <c r="EL56874" s="325"/>
    </row>
    <row r="56875" spans="56:142" x14ac:dyDescent="0.2">
      <c r="BD56875" s="325"/>
      <c r="EL56875" s="325"/>
    </row>
    <row r="56876" spans="56:142" x14ac:dyDescent="0.2">
      <c r="BD56876" s="325"/>
      <c r="EL56876" s="325"/>
    </row>
    <row r="56877" spans="56:142" x14ac:dyDescent="0.2">
      <c r="BD56877" s="325"/>
      <c r="EL56877" s="325"/>
    </row>
    <row r="56878" spans="56:142" x14ac:dyDescent="0.2">
      <c r="BD56878" s="325"/>
      <c r="EL56878" s="325"/>
    </row>
    <row r="56879" spans="56:142" x14ac:dyDescent="0.2">
      <c r="BD56879" s="325"/>
      <c r="EL56879" s="325"/>
    </row>
    <row r="56880" spans="56:142" x14ac:dyDescent="0.2">
      <c r="BD56880" s="325"/>
      <c r="EL56880" s="325"/>
    </row>
    <row r="56881" spans="56:142" x14ac:dyDescent="0.2">
      <c r="BD56881" s="325"/>
      <c r="EL56881" s="325"/>
    </row>
    <row r="56882" spans="56:142" x14ac:dyDescent="0.2">
      <c r="BD56882" s="325"/>
      <c r="EL56882" s="325"/>
    </row>
    <row r="56883" spans="56:142" x14ac:dyDescent="0.2">
      <c r="BD56883" s="325"/>
      <c r="EL56883" s="325"/>
    </row>
    <row r="56884" spans="56:142" x14ac:dyDescent="0.2">
      <c r="BD56884" s="325"/>
      <c r="EL56884" s="325"/>
    </row>
    <row r="56885" spans="56:142" x14ac:dyDescent="0.2">
      <c r="BD56885" s="325"/>
      <c r="EL56885" s="325"/>
    </row>
    <row r="56886" spans="56:142" x14ac:dyDescent="0.2">
      <c r="BD56886" s="325"/>
      <c r="EL56886" s="325"/>
    </row>
    <row r="56887" spans="56:142" x14ac:dyDescent="0.2">
      <c r="BD56887" s="325"/>
      <c r="EL56887" s="325"/>
    </row>
    <row r="56888" spans="56:142" x14ac:dyDescent="0.2">
      <c r="BD56888" s="325"/>
      <c r="EL56888" s="325"/>
    </row>
    <row r="56889" spans="56:142" x14ac:dyDescent="0.2">
      <c r="BD56889" s="325"/>
      <c r="EL56889" s="325"/>
    </row>
    <row r="56890" spans="56:142" x14ac:dyDescent="0.2">
      <c r="BD56890" s="325"/>
      <c r="EL56890" s="325"/>
    </row>
    <row r="56891" spans="56:142" x14ac:dyDescent="0.2">
      <c r="BD56891" s="325"/>
      <c r="EL56891" s="325"/>
    </row>
    <row r="56892" spans="56:142" x14ac:dyDescent="0.2">
      <c r="BD56892" s="325"/>
      <c r="EL56892" s="325"/>
    </row>
    <row r="56893" spans="56:142" x14ac:dyDescent="0.2">
      <c r="BD56893" s="325"/>
      <c r="EL56893" s="325"/>
    </row>
    <row r="56894" spans="56:142" x14ac:dyDescent="0.2">
      <c r="BD56894" s="325"/>
      <c r="EL56894" s="325"/>
    </row>
    <row r="56895" spans="56:142" x14ac:dyDescent="0.2">
      <c r="BD56895" s="325"/>
      <c r="EL56895" s="325"/>
    </row>
    <row r="56896" spans="56:142" x14ac:dyDescent="0.2">
      <c r="BD56896" s="325"/>
      <c r="EL56896" s="325"/>
    </row>
    <row r="56897" spans="56:142" x14ac:dyDescent="0.2">
      <c r="BD56897" s="325"/>
      <c r="EL56897" s="325"/>
    </row>
    <row r="56898" spans="56:142" x14ac:dyDescent="0.2">
      <c r="BD56898" s="325"/>
      <c r="EL56898" s="325"/>
    </row>
    <row r="56899" spans="56:142" x14ac:dyDescent="0.2">
      <c r="BD56899" s="325"/>
      <c r="EL56899" s="325"/>
    </row>
    <row r="56900" spans="56:142" x14ac:dyDescent="0.2">
      <c r="BD56900" s="325"/>
      <c r="EL56900" s="325"/>
    </row>
    <row r="56901" spans="56:142" x14ac:dyDescent="0.2">
      <c r="BD56901" s="325"/>
      <c r="EL56901" s="325"/>
    </row>
    <row r="56902" spans="56:142" x14ac:dyDescent="0.2">
      <c r="BD56902" s="325"/>
      <c r="EL56902" s="325"/>
    </row>
    <row r="56903" spans="56:142" x14ac:dyDescent="0.2">
      <c r="BD56903" s="325"/>
      <c r="EL56903" s="325"/>
    </row>
    <row r="56904" spans="56:142" x14ac:dyDescent="0.2">
      <c r="BD56904" s="325"/>
      <c r="EL56904" s="325"/>
    </row>
    <row r="56905" spans="56:142" x14ac:dyDescent="0.2">
      <c r="BD56905" s="325"/>
      <c r="EL56905" s="325"/>
    </row>
    <row r="56906" spans="56:142" x14ac:dyDescent="0.2">
      <c r="BD56906" s="325"/>
      <c r="EL56906" s="325"/>
    </row>
    <row r="56907" spans="56:142" x14ac:dyDescent="0.2">
      <c r="BD56907" s="325"/>
      <c r="EL56907" s="325"/>
    </row>
    <row r="56908" spans="56:142" x14ac:dyDescent="0.2">
      <c r="BD56908" s="325"/>
      <c r="EL56908" s="325"/>
    </row>
    <row r="56909" spans="56:142" x14ac:dyDescent="0.2">
      <c r="BD56909" s="325"/>
      <c r="EL56909" s="325"/>
    </row>
    <row r="56910" spans="56:142" x14ac:dyDescent="0.2">
      <c r="BD56910" s="325"/>
      <c r="EL56910" s="325"/>
    </row>
    <row r="56911" spans="56:142" x14ac:dyDescent="0.2">
      <c r="BD56911" s="325"/>
      <c r="EL56911" s="325"/>
    </row>
    <row r="56912" spans="56:142" x14ac:dyDescent="0.2">
      <c r="BD56912" s="325"/>
      <c r="EL56912" s="325"/>
    </row>
    <row r="56913" spans="56:142" x14ac:dyDescent="0.2">
      <c r="BD56913" s="325"/>
      <c r="EL56913" s="325"/>
    </row>
    <row r="56914" spans="56:142" x14ac:dyDescent="0.2">
      <c r="BD56914" s="325"/>
      <c r="EL56914" s="325"/>
    </row>
    <row r="56915" spans="56:142" x14ac:dyDescent="0.2">
      <c r="BD56915" s="325"/>
      <c r="EL56915" s="325"/>
    </row>
    <row r="56916" spans="56:142" x14ac:dyDescent="0.2">
      <c r="BD56916" s="325"/>
      <c r="EL56916" s="325"/>
    </row>
    <row r="56917" spans="56:142" x14ac:dyDescent="0.2">
      <c r="BD56917" s="325"/>
      <c r="EL56917" s="325"/>
    </row>
    <row r="56918" spans="56:142" x14ac:dyDescent="0.2">
      <c r="BD56918" s="325"/>
      <c r="EL56918" s="325"/>
    </row>
    <row r="56919" spans="56:142" x14ac:dyDescent="0.2">
      <c r="BD56919" s="325"/>
      <c r="EL56919" s="325"/>
    </row>
    <row r="56920" spans="56:142" x14ac:dyDescent="0.2">
      <c r="BD56920" s="325"/>
      <c r="EL56920" s="325"/>
    </row>
    <row r="56921" spans="56:142" x14ac:dyDescent="0.2">
      <c r="BD56921" s="325"/>
      <c r="EL56921" s="325"/>
    </row>
    <row r="56922" spans="56:142" x14ac:dyDescent="0.2">
      <c r="BD56922" s="325"/>
      <c r="EL56922" s="325"/>
    </row>
    <row r="56923" spans="56:142" x14ac:dyDescent="0.2">
      <c r="BD56923" s="325"/>
      <c r="EL56923" s="325"/>
    </row>
    <row r="56924" spans="56:142" x14ac:dyDescent="0.2">
      <c r="BD56924" s="325"/>
      <c r="EL56924" s="325"/>
    </row>
    <row r="56925" spans="56:142" x14ac:dyDescent="0.2">
      <c r="BD56925" s="325"/>
      <c r="EL56925" s="325"/>
    </row>
    <row r="56926" spans="56:142" x14ac:dyDescent="0.2">
      <c r="BD56926" s="325"/>
      <c r="EL56926" s="325"/>
    </row>
    <row r="56927" spans="56:142" x14ac:dyDescent="0.2">
      <c r="BD56927" s="325"/>
      <c r="EL56927" s="325"/>
    </row>
    <row r="56928" spans="56:142" x14ac:dyDescent="0.2">
      <c r="BD56928" s="325"/>
      <c r="EL56928" s="325"/>
    </row>
    <row r="56929" spans="56:142" x14ac:dyDescent="0.2">
      <c r="BD56929" s="325"/>
      <c r="EL56929" s="325"/>
    </row>
    <row r="56930" spans="56:142" x14ac:dyDescent="0.2">
      <c r="BD56930" s="325"/>
      <c r="EL56930" s="325"/>
    </row>
    <row r="56931" spans="56:142" x14ac:dyDescent="0.2">
      <c r="BD56931" s="325"/>
      <c r="EL56931" s="325"/>
    </row>
    <row r="56932" spans="56:142" x14ac:dyDescent="0.2">
      <c r="BD56932" s="325"/>
      <c r="EL56932" s="325"/>
    </row>
    <row r="56933" spans="56:142" x14ac:dyDescent="0.2">
      <c r="BD56933" s="325"/>
      <c r="EL56933" s="325"/>
    </row>
    <row r="56934" spans="56:142" x14ac:dyDescent="0.2">
      <c r="BD56934" s="325"/>
      <c r="EL56934" s="325"/>
    </row>
    <row r="56935" spans="56:142" x14ac:dyDescent="0.2">
      <c r="BD56935" s="325"/>
      <c r="EL56935" s="325"/>
    </row>
    <row r="56936" spans="56:142" x14ac:dyDescent="0.2">
      <c r="BD56936" s="325"/>
      <c r="EL56936" s="325"/>
    </row>
    <row r="56937" spans="56:142" x14ac:dyDescent="0.2">
      <c r="BD56937" s="325"/>
      <c r="EL56937" s="325"/>
    </row>
    <row r="56938" spans="56:142" x14ac:dyDescent="0.2">
      <c r="BD56938" s="325"/>
      <c r="EL56938" s="325"/>
    </row>
    <row r="56939" spans="56:142" x14ac:dyDescent="0.2">
      <c r="BD56939" s="325"/>
      <c r="EL56939" s="325"/>
    </row>
    <row r="56940" spans="56:142" x14ac:dyDescent="0.2">
      <c r="BD56940" s="325"/>
      <c r="EL56940" s="325"/>
    </row>
    <row r="56941" spans="56:142" x14ac:dyDescent="0.2">
      <c r="BD56941" s="325"/>
      <c r="EL56941" s="325"/>
    </row>
    <row r="56942" spans="56:142" x14ac:dyDescent="0.2">
      <c r="BD56942" s="325"/>
      <c r="EL56942" s="325"/>
    </row>
    <row r="56943" spans="56:142" x14ac:dyDescent="0.2">
      <c r="BD56943" s="325"/>
      <c r="EL56943" s="325"/>
    </row>
    <row r="56944" spans="56:142" x14ac:dyDescent="0.2">
      <c r="BD56944" s="325"/>
      <c r="EL56944" s="325"/>
    </row>
    <row r="56945" spans="56:142" x14ac:dyDescent="0.2">
      <c r="BD56945" s="325"/>
      <c r="EL56945" s="325"/>
    </row>
    <row r="56946" spans="56:142" x14ac:dyDescent="0.2">
      <c r="BD56946" s="325"/>
      <c r="EL56946" s="325"/>
    </row>
    <row r="56947" spans="56:142" x14ac:dyDescent="0.2">
      <c r="BD56947" s="325"/>
      <c r="EL56947" s="325"/>
    </row>
    <row r="56948" spans="56:142" x14ac:dyDescent="0.2">
      <c r="BD56948" s="325"/>
      <c r="EL56948" s="325"/>
    </row>
    <row r="56949" spans="56:142" x14ac:dyDescent="0.2">
      <c r="BD56949" s="325"/>
      <c r="EL56949" s="325"/>
    </row>
    <row r="56950" spans="56:142" x14ac:dyDescent="0.2">
      <c r="BD56950" s="325"/>
      <c r="EL56950" s="325"/>
    </row>
    <row r="56951" spans="56:142" x14ac:dyDescent="0.2">
      <c r="BD56951" s="325"/>
      <c r="EL56951" s="325"/>
    </row>
    <row r="56952" spans="56:142" x14ac:dyDescent="0.2">
      <c r="BD56952" s="325"/>
      <c r="EL56952" s="325"/>
    </row>
    <row r="56953" spans="56:142" x14ac:dyDescent="0.2">
      <c r="BD56953" s="325"/>
      <c r="EL56953" s="325"/>
    </row>
    <row r="56954" spans="56:142" x14ac:dyDescent="0.2">
      <c r="BD56954" s="325"/>
      <c r="EL56954" s="325"/>
    </row>
    <row r="56955" spans="56:142" x14ac:dyDescent="0.2">
      <c r="BD56955" s="325"/>
      <c r="EL56955" s="325"/>
    </row>
    <row r="56956" spans="56:142" x14ac:dyDescent="0.2">
      <c r="BD56956" s="325"/>
      <c r="EL56956" s="325"/>
    </row>
    <row r="56957" spans="56:142" x14ac:dyDescent="0.2">
      <c r="BD56957" s="325"/>
      <c r="EL56957" s="325"/>
    </row>
    <row r="56958" spans="56:142" x14ac:dyDescent="0.2">
      <c r="BD56958" s="325"/>
      <c r="EL56958" s="325"/>
    </row>
    <row r="56959" spans="56:142" x14ac:dyDescent="0.2">
      <c r="BD56959" s="325"/>
      <c r="EL56959" s="325"/>
    </row>
    <row r="56960" spans="56:142" x14ac:dyDescent="0.2">
      <c r="BD56960" s="325"/>
      <c r="EL56960" s="325"/>
    </row>
    <row r="56961" spans="56:142" x14ac:dyDescent="0.2">
      <c r="BD56961" s="325"/>
      <c r="EL56961" s="325"/>
    </row>
    <row r="56962" spans="56:142" x14ac:dyDescent="0.2">
      <c r="BD56962" s="325"/>
      <c r="EL56962" s="325"/>
    </row>
    <row r="56963" spans="56:142" x14ac:dyDescent="0.2">
      <c r="BD56963" s="325"/>
      <c r="EL56963" s="325"/>
    </row>
    <row r="56964" spans="56:142" x14ac:dyDescent="0.2">
      <c r="BD56964" s="325"/>
      <c r="EL56964" s="325"/>
    </row>
    <row r="56965" spans="56:142" x14ac:dyDescent="0.2">
      <c r="BD56965" s="325"/>
      <c r="EL56965" s="325"/>
    </row>
    <row r="56966" spans="56:142" x14ac:dyDescent="0.2">
      <c r="BD56966" s="325"/>
      <c r="EL56966" s="325"/>
    </row>
    <row r="56967" spans="56:142" x14ac:dyDescent="0.2">
      <c r="BD56967" s="325"/>
      <c r="EL56967" s="325"/>
    </row>
    <row r="56968" spans="56:142" x14ac:dyDescent="0.2">
      <c r="BD56968" s="325"/>
      <c r="EL56968" s="325"/>
    </row>
    <row r="56969" spans="56:142" x14ac:dyDescent="0.2">
      <c r="BD56969" s="325"/>
      <c r="EL56969" s="325"/>
    </row>
    <row r="56970" spans="56:142" x14ac:dyDescent="0.2">
      <c r="BD56970" s="325"/>
      <c r="EL56970" s="325"/>
    </row>
    <row r="56971" spans="56:142" x14ac:dyDescent="0.2">
      <c r="BD56971" s="325"/>
      <c r="EL56971" s="325"/>
    </row>
    <row r="56972" spans="56:142" x14ac:dyDescent="0.2">
      <c r="BD56972" s="325"/>
      <c r="EL56972" s="325"/>
    </row>
    <row r="56973" spans="56:142" x14ac:dyDescent="0.2">
      <c r="BD56973" s="325"/>
      <c r="EL56973" s="325"/>
    </row>
    <row r="56974" spans="56:142" x14ac:dyDescent="0.2">
      <c r="BD56974" s="325"/>
      <c r="EL56974" s="325"/>
    </row>
    <row r="56975" spans="56:142" x14ac:dyDescent="0.2">
      <c r="BD56975" s="325"/>
      <c r="EL56975" s="325"/>
    </row>
    <row r="56976" spans="56:142" x14ac:dyDescent="0.2">
      <c r="BD56976" s="325"/>
      <c r="EL56976" s="325"/>
    </row>
    <row r="56977" spans="56:142" x14ac:dyDescent="0.2">
      <c r="BD56977" s="325"/>
      <c r="EL56977" s="325"/>
    </row>
    <row r="56978" spans="56:142" x14ac:dyDescent="0.2">
      <c r="BD56978" s="325"/>
      <c r="EL56978" s="325"/>
    </row>
    <row r="56979" spans="56:142" x14ac:dyDescent="0.2">
      <c r="BD56979" s="325"/>
      <c r="EL56979" s="325"/>
    </row>
    <row r="56980" spans="56:142" x14ac:dyDescent="0.2">
      <c r="BD56980" s="325"/>
      <c r="EL56980" s="325"/>
    </row>
    <row r="56981" spans="56:142" x14ac:dyDescent="0.2">
      <c r="BD56981" s="325"/>
      <c r="EL56981" s="325"/>
    </row>
    <row r="56982" spans="56:142" x14ac:dyDescent="0.2">
      <c r="BD56982" s="325"/>
      <c r="EL56982" s="325"/>
    </row>
    <row r="56983" spans="56:142" x14ac:dyDescent="0.2">
      <c r="BD56983" s="325"/>
      <c r="EL56983" s="325"/>
    </row>
    <row r="56984" spans="56:142" x14ac:dyDescent="0.2">
      <c r="BD56984" s="325"/>
      <c r="EL56984" s="325"/>
    </row>
    <row r="56985" spans="56:142" x14ac:dyDescent="0.2">
      <c r="BD56985" s="325"/>
      <c r="EL56985" s="325"/>
    </row>
    <row r="56986" spans="56:142" x14ac:dyDescent="0.2">
      <c r="BD56986" s="325"/>
      <c r="EL56986" s="325"/>
    </row>
    <row r="56987" spans="56:142" x14ac:dyDescent="0.2">
      <c r="BD56987" s="325"/>
      <c r="EL56987" s="325"/>
    </row>
    <row r="56988" spans="56:142" x14ac:dyDescent="0.2">
      <c r="BD56988" s="325"/>
      <c r="EL56988" s="325"/>
    </row>
    <row r="56989" spans="56:142" x14ac:dyDescent="0.2">
      <c r="BD56989" s="325"/>
      <c r="EL56989" s="325"/>
    </row>
    <row r="56990" spans="56:142" x14ac:dyDescent="0.2">
      <c r="BD56990" s="325"/>
      <c r="EL56990" s="325"/>
    </row>
    <row r="56991" spans="56:142" x14ac:dyDescent="0.2">
      <c r="BD56991" s="325"/>
      <c r="EL56991" s="325"/>
    </row>
    <row r="56992" spans="56:142" x14ac:dyDescent="0.2">
      <c r="BD56992" s="325"/>
      <c r="EL56992" s="325"/>
    </row>
    <row r="56993" spans="56:142" x14ac:dyDescent="0.2">
      <c r="BD56993" s="325"/>
      <c r="EL56993" s="325"/>
    </row>
    <row r="56994" spans="56:142" x14ac:dyDescent="0.2">
      <c r="BD56994" s="325"/>
      <c r="EL56994" s="325"/>
    </row>
    <row r="56995" spans="56:142" x14ac:dyDescent="0.2">
      <c r="BD56995" s="325"/>
      <c r="EL56995" s="325"/>
    </row>
    <row r="56996" spans="56:142" x14ac:dyDescent="0.2">
      <c r="BD56996" s="325"/>
      <c r="EL56996" s="325"/>
    </row>
    <row r="56997" spans="56:142" x14ac:dyDescent="0.2">
      <c r="BD56997" s="325"/>
      <c r="EL56997" s="325"/>
    </row>
    <row r="56998" spans="56:142" x14ac:dyDescent="0.2">
      <c r="BD56998" s="325"/>
      <c r="EL56998" s="325"/>
    </row>
    <row r="56999" spans="56:142" x14ac:dyDescent="0.2">
      <c r="BD56999" s="325"/>
      <c r="EL56999" s="325"/>
    </row>
    <row r="57000" spans="56:142" x14ac:dyDescent="0.2">
      <c r="BD57000" s="325"/>
      <c r="EL57000" s="325"/>
    </row>
    <row r="57001" spans="56:142" x14ac:dyDescent="0.2">
      <c r="BD57001" s="325"/>
      <c r="EL57001" s="325"/>
    </row>
    <row r="57002" spans="56:142" x14ac:dyDescent="0.2">
      <c r="BD57002" s="325"/>
      <c r="EL57002" s="325"/>
    </row>
    <row r="57003" spans="56:142" x14ac:dyDescent="0.2">
      <c r="BD57003" s="325"/>
      <c r="EL57003" s="325"/>
    </row>
    <row r="57004" spans="56:142" x14ac:dyDescent="0.2">
      <c r="BD57004" s="325"/>
      <c r="EL57004" s="325"/>
    </row>
    <row r="57005" spans="56:142" x14ac:dyDescent="0.2">
      <c r="BD57005" s="325"/>
      <c r="EL57005" s="325"/>
    </row>
    <row r="57006" spans="56:142" x14ac:dyDescent="0.2">
      <c r="BD57006" s="325"/>
      <c r="EL57006" s="325"/>
    </row>
    <row r="57007" spans="56:142" x14ac:dyDescent="0.2">
      <c r="BD57007" s="325"/>
      <c r="EL57007" s="325"/>
    </row>
    <row r="57008" spans="56:142" x14ac:dyDescent="0.2">
      <c r="BD57008" s="325"/>
      <c r="EL57008" s="325"/>
    </row>
    <row r="57009" spans="56:142" x14ac:dyDescent="0.2">
      <c r="BD57009" s="325"/>
      <c r="EL57009" s="325"/>
    </row>
    <row r="57010" spans="56:142" x14ac:dyDescent="0.2">
      <c r="BD57010" s="325"/>
      <c r="EL57010" s="325"/>
    </row>
    <row r="57011" spans="56:142" x14ac:dyDescent="0.2">
      <c r="BD57011" s="325"/>
      <c r="EL57011" s="325"/>
    </row>
    <row r="57012" spans="56:142" x14ac:dyDescent="0.2">
      <c r="BD57012" s="325"/>
      <c r="EL57012" s="325"/>
    </row>
    <row r="57013" spans="56:142" x14ac:dyDescent="0.2">
      <c r="BD57013" s="325"/>
      <c r="EL57013" s="325"/>
    </row>
    <row r="57014" spans="56:142" x14ac:dyDescent="0.2">
      <c r="BD57014" s="325"/>
      <c r="EL57014" s="325"/>
    </row>
    <row r="57015" spans="56:142" x14ac:dyDescent="0.2">
      <c r="BD57015" s="325"/>
      <c r="EL57015" s="325"/>
    </row>
    <row r="57016" spans="56:142" x14ac:dyDescent="0.2">
      <c r="BD57016" s="325"/>
      <c r="EL57016" s="325"/>
    </row>
    <row r="57017" spans="56:142" x14ac:dyDescent="0.2">
      <c r="BD57017" s="325"/>
      <c r="EL57017" s="325"/>
    </row>
    <row r="57018" spans="56:142" x14ac:dyDescent="0.2">
      <c r="BD57018" s="325"/>
      <c r="EL57018" s="325"/>
    </row>
    <row r="57019" spans="56:142" x14ac:dyDescent="0.2">
      <c r="BD57019" s="325"/>
      <c r="EL57019" s="325"/>
    </row>
    <row r="57020" spans="56:142" x14ac:dyDescent="0.2">
      <c r="BD57020" s="325"/>
      <c r="EL57020" s="325"/>
    </row>
    <row r="57021" spans="56:142" x14ac:dyDescent="0.2">
      <c r="BD57021" s="325"/>
      <c r="EL57021" s="325"/>
    </row>
    <row r="57022" spans="56:142" x14ac:dyDescent="0.2">
      <c r="BD57022" s="325"/>
      <c r="EL57022" s="325"/>
    </row>
    <row r="57023" spans="56:142" x14ac:dyDescent="0.2">
      <c r="BD57023" s="325"/>
      <c r="EL57023" s="325"/>
    </row>
    <row r="57024" spans="56:142" x14ac:dyDescent="0.2">
      <c r="BD57024" s="325"/>
      <c r="EL57024" s="325"/>
    </row>
    <row r="57025" spans="56:142" x14ac:dyDescent="0.2">
      <c r="BD57025" s="325"/>
      <c r="EL57025" s="325"/>
    </row>
    <row r="57026" spans="56:142" x14ac:dyDescent="0.2">
      <c r="BD57026" s="325"/>
      <c r="EL57026" s="325"/>
    </row>
    <row r="57027" spans="56:142" x14ac:dyDescent="0.2">
      <c r="BD57027" s="325"/>
      <c r="EL57027" s="325"/>
    </row>
    <row r="57028" spans="56:142" x14ac:dyDescent="0.2">
      <c r="BD57028" s="325"/>
      <c r="EL57028" s="325"/>
    </row>
    <row r="57029" spans="56:142" x14ac:dyDescent="0.2">
      <c r="BD57029" s="325"/>
      <c r="EL57029" s="325"/>
    </row>
    <row r="57030" spans="56:142" x14ac:dyDescent="0.2">
      <c r="BD57030" s="325"/>
      <c r="EL57030" s="325"/>
    </row>
    <row r="57031" spans="56:142" x14ac:dyDescent="0.2">
      <c r="BD57031" s="325"/>
      <c r="EL57031" s="325"/>
    </row>
    <row r="57032" spans="56:142" x14ac:dyDescent="0.2">
      <c r="BD57032" s="325"/>
      <c r="EL57032" s="325"/>
    </row>
    <row r="57033" spans="56:142" x14ac:dyDescent="0.2">
      <c r="BD57033" s="325"/>
      <c r="EL57033" s="325"/>
    </row>
    <row r="57034" spans="56:142" x14ac:dyDescent="0.2">
      <c r="BD57034" s="325"/>
      <c r="EL57034" s="325"/>
    </row>
    <row r="57035" spans="56:142" x14ac:dyDescent="0.2">
      <c r="BD57035" s="325"/>
      <c r="EL57035" s="325"/>
    </row>
    <row r="57036" spans="56:142" x14ac:dyDescent="0.2">
      <c r="BD57036" s="325"/>
      <c r="EL57036" s="325"/>
    </row>
    <row r="57037" spans="56:142" x14ac:dyDescent="0.2">
      <c r="BD57037" s="325"/>
      <c r="EL57037" s="325"/>
    </row>
    <row r="57038" spans="56:142" x14ac:dyDescent="0.2">
      <c r="BD57038" s="325"/>
      <c r="EL57038" s="325"/>
    </row>
    <row r="57039" spans="56:142" x14ac:dyDescent="0.2">
      <c r="BD57039" s="325"/>
      <c r="EL57039" s="325"/>
    </row>
    <row r="57040" spans="56:142" x14ac:dyDescent="0.2">
      <c r="BD57040" s="325"/>
      <c r="EL57040" s="325"/>
    </row>
    <row r="57041" spans="56:142" x14ac:dyDescent="0.2">
      <c r="BD57041" s="325"/>
      <c r="EL57041" s="325"/>
    </row>
    <row r="57042" spans="56:142" x14ac:dyDescent="0.2">
      <c r="BD57042" s="325"/>
      <c r="EL57042" s="325"/>
    </row>
    <row r="57043" spans="56:142" x14ac:dyDescent="0.2">
      <c r="BD57043" s="325"/>
      <c r="EL57043" s="325"/>
    </row>
    <row r="57044" spans="56:142" x14ac:dyDescent="0.2">
      <c r="BD57044" s="325"/>
      <c r="EL57044" s="325"/>
    </row>
    <row r="57045" spans="56:142" x14ac:dyDescent="0.2">
      <c r="BD57045" s="325"/>
      <c r="EL57045" s="325"/>
    </row>
    <row r="57046" spans="56:142" x14ac:dyDescent="0.2">
      <c r="BD57046" s="325"/>
      <c r="EL57046" s="325"/>
    </row>
    <row r="57047" spans="56:142" x14ac:dyDescent="0.2">
      <c r="BD57047" s="325"/>
      <c r="EL57047" s="325"/>
    </row>
    <row r="57048" spans="56:142" x14ac:dyDescent="0.2">
      <c r="BD57048" s="325"/>
      <c r="EL57048" s="325"/>
    </row>
    <row r="57049" spans="56:142" x14ac:dyDescent="0.2">
      <c r="BD57049" s="325"/>
      <c r="EL57049" s="325"/>
    </row>
    <row r="57050" spans="56:142" x14ac:dyDescent="0.2">
      <c r="BD57050" s="325"/>
      <c r="EL57050" s="325"/>
    </row>
    <row r="57051" spans="56:142" x14ac:dyDescent="0.2">
      <c r="BD57051" s="325"/>
      <c r="EL57051" s="325"/>
    </row>
    <row r="57052" spans="56:142" x14ac:dyDescent="0.2">
      <c r="BD57052" s="325"/>
      <c r="EL57052" s="325"/>
    </row>
    <row r="57053" spans="56:142" x14ac:dyDescent="0.2">
      <c r="BD57053" s="325"/>
      <c r="EL57053" s="325"/>
    </row>
    <row r="57054" spans="56:142" x14ac:dyDescent="0.2">
      <c r="BD57054" s="325"/>
      <c r="EL57054" s="325"/>
    </row>
    <row r="57055" spans="56:142" x14ac:dyDescent="0.2">
      <c r="BD57055" s="325"/>
      <c r="EL57055" s="325"/>
    </row>
    <row r="57056" spans="56:142" x14ac:dyDescent="0.2">
      <c r="BD57056" s="325"/>
      <c r="EL57056" s="325"/>
    </row>
    <row r="57057" spans="56:142" x14ac:dyDescent="0.2">
      <c r="BD57057" s="325"/>
      <c r="EL57057" s="325"/>
    </row>
    <row r="57058" spans="56:142" x14ac:dyDescent="0.2">
      <c r="BD57058" s="325"/>
      <c r="EL57058" s="325"/>
    </row>
    <row r="57059" spans="56:142" x14ac:dyDescent="0.2">
      <c r="BD57059" s="325"/>
      <c r="EL57059" s="325"/>
    </row>
    <row r="57060" spans="56:142" x14ac:dyDescent="0.2">
      <c r="BD57060" s="325"/>
      <c r="EL57060" s="325"/>
    </row>
    <row r="57061" spans="56:142" x14ac:dyDescent="0.2">
      <c r="BD57061" s="325"/>
      <c r="EL57061" s="325"/>
    </row>
    <row r="57062" spans="56:142" x14ac:dyDescent="0.2">
      <c r="BD57062" s="325"/>
      <c r="EL57062" s="325"/>
    </row>
    <row r="57063" spans="56:142" x14ac:dyDescent="0.2">
      <c r="BD57063" s="325"/>
      <c r="EL57063" s="325"/>
    </row>
    <row r="57064" spans="56:142" x14ac:dyDescent="0.2">
      <c r="BD57064" s="325"/>
      <c r="EL57064" s="325"/>
    </row>
    <row r="57065" spans="56:142" x14ac:dyDescent="0.2">
      <c r="BD57065" s="325"/>
      <c r="EL57065" s="325"/>
    </row>
    <row r="57066" spans="56:142" x14ac:dyDescent="0.2">
      <c r="BD57066" s="325"/>
      <c r="EL57066" s="325"/>
    </row>
    <row r="57067" spans="56:142" x14ac:dyDescent="0.2">
      <c r="BD57067" s="325"/>
      <c r="EL57067" s="325"/>
    </row>
    <row r="57068" spans="56:142" x14ac:dyDescent="0.2">
      <c r="BD57068" s="325"/>
      <c r="EL57068" s="325"/>
    </row>
    <row r="57069" spans="56:142" x14ac:dyDescent="0.2">
      <c r="BD57069" s="325"/>
      <c r="EL57069" s="325"/>
    </row>
    <row r="57070" spans="56:142" x14ac:dyDescent="0.2">
      <c r="BD57070" s="325"/>
      <c r="EL57070" s="325"/>
    </row>
    <row r="57071" spans="56:142" x14ac:dyDescent="0.2">
      <c r="BD57071" s="325"/>
      <c r="EL57071" s="325"/>
    </row>
    <row r="57072" spans="56:142" x14ac:dyDescent="0.2">
      <c r="BD57072" s="325"/>
      <c r="EL57072" s="325"/>
    </row>
    <row r="57073" spans="56:142" x14ac:dyDescent="0.2">
      <c r="BD57073" s="325"/>
      <c r="EL57073" s="325"/>
    </row>
    <row r="57074" spans="56:142" x14ac:dyDescent="0.2">
      <c r="BD57074" s="325"/>
      <c r="EL57074" s="325"/>
    </row>
    <row r="57075" spans="56:142" x14ac:dyDescent="0.2">
      <c r="BD57075" s="325"/>
      <c r="EL57075" s="325"/>
    </row>
    <row r="57076" spans="56:142" x14ac:dyDescent="0.2">
      <c r="BD57076" s="325"/>
      <c r="EL57076" s="325"/>
    </row>
    <row r="57077" spans="56:142" x14ac:dyDescent="0.2">
      <c r="BD57077" s="325"/>
      <c r="EL57077" s="325"/>
    </row>
    <row r="57078" spans="56:142" x14ac:dyDescent="0.2">
      <c r="BD57078" s="325"/>
      <c r="EL57078" s="325"/>
    </row>
    <row r="57079" spans="56:142" x14ac:dyDescent="0.2">
      <c r="BD57079" s="325"/>
      <c r="EL57079" s="325"/>
    </row>
    <row r="57080" spans="56:142" x14ac:dyDescent="0.2">
      <c r="BD57080" s="325"/>
      <c r="EL57080" s="325"/>
    </row>
    <row r="57081" spans="56:142" x14ac:dyDescent="0.2">
      <c r="BD57081" s="325"/>
      <c r="EL57081" s="325"/>
    </row>
    <row r="57082" spans="56:142" x14ac:dyDescent="0.2">
      <c r="BD57082" s="325"/>
      <c r="EL57082" s="325"/>
    </row>
    <row r="57083" spans="56:142" x14ac:dyDescent="0.2">
      <c r="BD57083" s="325"/>
      <c r="EL57083" s="325"/>
    </row>
    <row r="57084" spans="56:142" x14ac:dyDescent="0.2">
      <c r="BD57084" s="325"/>
      <c r="EL57084" s="325"/>
    </row>
    <row r="57085" spans="56:142" x14ac:dyDescent="0.2">
      <c r="BD57085" s="325"/>
      <c r="EL57085" s="325"/>
    </row>
    <row r="57086" spans="56:142" x14ac:dyDescent="0.2">
      <c r="BD57086" s="325"/>
      <c r="EL57086" s="325"/>
    </row>
    <row r="57087" spans="56:142" x14ac:dyDescent="0.2">
      <c r="BD57087" s="325"/>
      <c r="EL57087" s="325"/>
    </row>
    <row r="57088" spans="56:142" x14ac:dyDescent="0.2">
      <c r="BD57088" s="325"/>
      <c r="EL57088" s="325"/>
    </row>
    <row r="57089" spans="56:142" x14ac:dyDescent="0.2">
      <c r="BD57089" s="325"/>
      <c r="EL57089" s="325"/>
    </row>
    <row r="57090" spans="56:142" x14ac:dyDescent="0.2">
      <c r="BD57090" s="325"/>
      <c r="EL57090" s="325"/>
    </row>
    <row r="57091" spans="56:142" x14ac:dyDescent="0.2">
      <c r="BD57091" s="325"/>
      <c r="EL57091" s="325"/>
    </row>
    <row r="57092" spans="56:142" x14ac:dyDescent="0.2">
      <c r="BD57092" s="325"/>
      <c r="EL57092" s="325"/>
    </row>
    <row r="57093" spans="56:142" x14ac:dyDescent="0.2">
      <c r="BD57093" s="325"/>
      <c r="EL57093" s="325"/>
    </row>
    <row r="57094" spans="56:142" x14ac:dyDescent="0.2">
      <c r="BD57094" s="325"/>
      <c r="EL57094" s="325"/>
    </row>
    <row r="57095" spans="56:142" x14ac:dyDescent="0.2">
      <c r="BD57095" s="325"/>
      <c r="EL57095" s="325"/>
    </row>
    <row r="57096" spans="56:142" x14ac:dyDescent="0.2">
      <c r="BD57096" s="325"/>
      <c r="EL57096" s="325"/>
    </row>
    <row r="57097" spans="56:142" x14ac:dyDescent="0.2">
      <c r="BD57097" s="325"/>
      <c r="EL57097" s="325"/>
    </row>
    <row r="57098" spans="56:142" x14ac:dyDescent="0.2">
      <c r="BD57098" s="325"/>
      <c r="EL57098" s="325"/>
    </row>
    <row r="57099" spans="56:142" x14ac:dyDescent="0.2">
      <c r="BD57099" s="325"/>
      <c r="EL57099" s="325"/>
    </row>
    <row r="57100" spans="56:142" x14ac:dyDescent="0.2">
      <c r="BD57100" s="325"/>
      <c r="EL57100" s="325"/>
    </row>
    <row r="57101" spans="56:142" x14ac:dyDescent="0.2">
      <c r="BD57101" s="325"/>
      <c r="EL57101" s="325"/>
    </row>
    <row r="57102" spans="56:142" x14ac:dyDescent="0.2">
      <c r="BD57102" s="325"/>
      <c r="EL57102" s="325"/>
    </row>
    <row r="57103" spans="56:142" x14ac:dyDescent="0.2">
      <c r="BD57103" s="325"/>
      <c r="EL57103" s="325"/>
    </row>
    <row r="57104" spans="56:142" x14ac:dyDescent="0.2">
      <c r="BD57104" s="325"/>
      <c r="EL57104" s="325"/>
    </row>
    <row r="57105" spans="56:142" x14ac:dyDescent="0.2">
      <c r="BD57105" s="325"/>
      <c r="EL57105" s="325"/>
    </row>
    <row r="57106" spans="56:142" x14ac:dyDescent="0.2">
      <c r="BD57106" s="325"/>
      <c r="EL57106" s="325"/>
    </row>
    <row r="57107" spans="56:142" x14ac:dyDescent="0.2">
      <c r="BD57107" s="325"/>
      <c r="EL57107" s="325"/>
    </row>
    <row r="57108" spans="56:142" x14ac:dyDescent="0.2">
      <c r="BD57108" s="325"/>
      <c r="EL57108" s="325"/>
    </row>
    <row r="57109" spans="56:142" x14ac:dyDescent="0.2">
      <c r="BD57109" s="325"/>
      <c r="EL57109" s="325"/>
    </row>
    <row r="57110" spans="56:142" x14ac:dyDescent="0.2">
      <c r="BD57110" s="325"/>
      <c r="EL57110" s="325"/>
    </row>
    <row r="57111" spans="56:142" x14ac:dyDescent="0.2">
      <c r="BD57111" s="325"/>
      <c r="EL57111" s="325"/>
    </row>
    <row r="57112" spans="56:142" x14ac:dyDescent="0.2">
      <c r="BD57112" s="325"/>
      <c r="EL57112" s="325"/>
    </row>
    <row r="57113" spans="56:142" x14ac:dyDescent="0.2">
      <c r="BD57113" s="325"/>
      <c r="EL57113" s="325"/>
    </row>
    <row r="57114" spans="56:142" x14ac:dyDescent="0.2">
      <c r="BD57114" s="325"/>
      <c r="EL57114" s="325"/>
    </row>
    <row r="57115" spans="56:142" x14ac:dyDescent="0.2">
      <c r="BD57115" s="325"/>
      <c r="EL57115" s="325"/>
    </row>
    <row r="57116" spans="56:142" x14ac:dyDescent="0.2">
      <c r="BD57116" s="325"/>
      <c r="EL57116" s="325"/>
    </row>
    <row r="57117" spans="56:142" x14ac:dyDescent="0.2">
      <c r="BD57117" s="325"/>
      <c r="EL57117" s="325"/>
    </row>
    <row r="57118" spans="56:142" x14ac:dyDescent="0.2">
      <c r="BD57118" s="325"/>
      <c r="EL57118" s="325"/>
    </row>
    <row r="57119" spans="56:142" x14ac:dyDescent="0.2">
      <c r="BD57119" s="325"/>
      <c r="EL57119" s="325"/>
    </row>
    <row r="57120" spans="56:142" x14ac:dyDescent="0.2">
      <c r="BD57120" s="325"/>
      <c r="EL57120" s="325"/>
    </row>
    <row r="57121" spans="56:142" x14ac:dyDescent="0.2">
      <c r="BD57121" s="325"/>
      <c r="EL57121" s="325"/>
    </row>
    <row r="57122" spans="56:142" x14ac:dyDescent="0.2">
      <c r="BD57122" s="325"/>
      <c r="EL57122" s="325"/>
    </row>
    <row r="57123" spans="56:142" x14ac:dyDescent="0.2">
      <c r="BD57123" s="325"/>
      <c r="EL57123" s="325"/>
    </row>
    <row r="57124" spans="56:142" x14ac:dyDescent="0.2">
      <c r="BD57124" s="325"/>
      <c r="EL57124" s="325"/>
    </row>
    <row r="57125" spans="56:142" x14ac:dyDescent="0.2">
      <c r="BD57125" s="325"/>
      <c r="EL57125" s="325"/>
    </row>
    <row r="57126" spans="56:142" x14ac:dyDescent="0.2">
      <c r="BD57126" s="325"/>
      <c r="EL57126" s="325"/>
    </row>
    <row r="57127" spans="56:142" x14ac:dyDescent="0.2">
      <c r="BD57127" s="325"/>
      <c r="EL57127" s="325"/>
    </row>
    <row r="57128" spans="56:142" x14ac:dyDescent="0.2">
      <c r="BD57128" s="325"/>
      <c r="EL57128" s="325"/>
    </row>
    <row r="57129" spans="56:142" x14ac:dyDescent="0.2">
      <c r="BD57129" s="325"/>
      <c r="EL57129" s="325"/>
    </row>
    <row r="57130" spans="56:142" x14ac:dyDescent="0.2">
      <c r="BD57130" s="325"/>
      <c r="EL57130" s="325"/>
    </row>
    <row r="57131" spans="56:142" x14ac:dyDescent="0.2">
      <c r="BD57131" s="325"/>
      <c r="EL57131" s="325"/>
    </row>
    <row r="57132" spans="56:142" x14ac:dyDescent="0.2">
      <c r="BD57132" s="325"/>
      <c r="EL57132" s="325"/>
    </row>
    <row r="57133" spans="56:142" x14ac:dyDescent="0.2">
      <c r="BD57133" s="325"/>
      <c r="EL57133" s="325"/>
    </row>
    <row r="57134" spans="56:142" x14ac:dyDescent="0.2">
      <c r="BD57134" s="325"/>
      <c r="EL57134" s="325"/>
    </row>
    <row r="57135" spans="56:142" x14ac:dyDescent="0.2">
      <c r="BD57135" s="325"/>
      <c r="EL57135" s="325"/>
    </row>
    <row r="57136" spans="56:142" x14ac:dyDescent="0.2">
      <c r="BD57136" s="325"/>
      <c r="EL57136" s="325"/>
    </row>
    <row r="57137" spans="56:142" x14ac:dyDescent="0.2">
      <c r="BD57137" s="325"/>
      <c r="EL57137" s="325"/>
    </row>
    <row r="57138" spans="56:142" x14ac:dyDescent="0.2">
      <c r="BD57138" s="325"/>
      <c r="EL57138" s="325"/>
    </row>
    <row r="57139" spans="56:142" x14ac:dyDescent="0.2">
      <c r="BD57139" s="325"/>
      <c r="EL57139" s="325"/>
    </row>
    <row r="57140" spans="56:142" x14ac:dyDescent="0.2">
      <c r="BD57140" s="325"/>
      <c r="EL57140" s="325"/>
    </row>
    <row r="57141" spans="56:142" x14ac:dyDescent="0.2">
      <c r="BD57141" s="325"/>
      <c r="EL57141" s="325"/>
    </row>
    <row r="57142" spans="56:142" x14ac:dyDescent="0.2">
      <c r="BD57142" s="325"/>
      <c r="EL57142" s="325"/>
    </row>
    <row r="57143" spans="56:142" x14ac:dyDescent="0.2">
      <c r="BD57143" s="325"/>
      <c r="EL57143" s="325"/>
    </row>
    <row r="57144" spans="56:142" x14ac:dyDescent="0.2">
      <c r="BD57144" s="325"/>
      <c r="EL57144" s="325"/>
    </row>
    <row r="57145" spans="56:142" x14ac:dyDescent="0.2">
      <c r="BD57145" s="325"/>
      <c r="EL57145" s="325"/>
    </row>
    <row r="57146" spans="56:142" x14ac:dyDescent="0.2">
      <c r="BD57146" s="325"/>
      <c r="EL57146" s="325"/>
    </row>
    <row r="57147" spans="56:142" x14ac:dyDescent="0.2">
      <c r="BD57147" s="325"/>
      <c r="EL57147" s="325"/>
    </row>
    <row r="57148" spans="56:142" x14ac:dyDescent="0.2">
      <c r="BD57148" s="325"/>
      <c r="EL57148" s="325"/>
    </row>
    <row r="57149" spans="56:142" x14ac:dyDescent="0.2">
      <c r="BD57149" s="325"/>
      <c r="EL57149" s="325"/>
    </row>
    <row r="57150" spans="56:142" x14ac:dyDescent="0.2">
      <c r="BD57150" s="325"/>
      <c r="EL57150" s="325"/>
    </row>
    <row r="57151" spans="56:142" x14ac:dyDescent="0.2">
      <c r="BD57151" s="325"/>
      <c r="EL57151" s="325"/>
    </row>
    <row r="57152" spans="56:142" x14ac:dyDescent="0.2">
      <c r="BD57152" s="325"/>
      <c r="EL57152" s="325"/>
    </row>
    <row r="57153" spans="56:142" x14ac:dyDescent="0.2">
      <c r="BD57153" s="325"/>
      <c r="EL57153" s="325"/>
    </row>
    <row r="57154" spans="56:142" x14ac:dyDescent="0.2">
      <c r="BD57154" s="325"/>
      <c r="EL57154" s="325"/>
    </row>
    <row r="57155" spans="56:142" x14ac:dyDescent="0.2">
      <c r="BD57155" s="325"/>
      <c r="EL57155" s="325"/>
    </row>
    <row r="57156" spans="56:142" x14ac:dyDescent="0.2">
      <c r="BD57156" s="325"/>
      <c r="EL57156" s="325"/>
    </row>
    <row r="57157" spans="56:142" x14ac:dyDescent="0.2">
      <c r="BD57157" s="325"/>
      <c r="EL57157" s="325"/>
    </row>
    <row r="57158" spans="56:142" x14ac:dyDescent="0.2">
      <c r="BD57158" s="325"/>
      <c r="EL57158" s="325"/>
    </row>
    <row r="57159" spans="56:142" x14ac:dyDescent="0.2">
      <c r="BD57159" s="325"/>
      <c r="EL57159" s="325"/>
    </row>
    <row r="57160" spans="56:142" x14ac:dyDescent="0.2">
      <c r="BD57160" s="325"/>
      <c r="EL57160" s="325"/>
    </row>
    <row r="57161" spans="56:142" x14ac:dyDescent="0.2">
      <c r="BD57161" s="325"/>
      <c r="EL57161" s="325"/>
    </row>
    <row r="57162" spans="56:142" x14ac:dyDescent="0.2">
      <c r="BD57162" s="325"/>
      <c r="EL57162" s="325"/>
    </row>
    <row r="57163" spans="56:142" x14ac:dyDescent="0.2">
      <c r="BD57163" s="325"/>
      <c r="EL57163" s="325"/>
    </row>
    <row r="57164" spans="56:142" x14ac:dyDescent="0.2">
      <c r="BD57164" s="325"/>
      <c r="EL57164" s="325"/>
    </row>
    <row r="57165" spans="56:142" x14ac:dyDescent="0.2">
      <c r="BD57165" s="325"/>
      <c r="EL57165" s="325"/>
    </row>
    <row r="57166" spans="56:142" x14ac:dyDescent="0.2">
      <c r="BD57166" s="325"/>
      <c r="EL57166" s="325"/>
    </row>
    <row r="57167" spans="56:142" x14ac:dyDescent="0.2">
      <c r="BD57167" s="325"/>
      <c r="EL57167" s="325"/>
    </row>
    <row r="57168" spans="56:142" x14ac:dyDescent="0.2">
      <c r="BD57168" s="325"/>
      <c r="EL57168" s="325"/>
    </row>
    <row r="57169" spans="56:142" x14ac:dyDescent="0.2">
      <c r="BD57169" s="325"/>
      <c r="EL57169" s="325"/>
    </row>
    <row r="57170" spans="56:142" x14ac:dyDescent="0.2">
      <c r="BD57170" s="325"/>
      <c r="EL57170" s="325"/>
    </row>
    <row r="57171" spans="56:142" x14ac:dyDescent="0.2">
      <c r="BD57171" s="325"/>
      <c r="EL57171" s="325"/>
    </row>
    <row r="57172" spans="56:142" x14ac:dyDescent="0.2">
      <c r="BD57172" s="325"/>
      <c r="EL57172" s="325"/>
    </row>
    <row r="57173" spans="56:142" x14ac:dyDescent="0.2">
      <c r="BD57173" s="325"/>
      <c r="EL57173" s="325"/>
    </row>
    <row r="57174" spans="56:142" x14ac:dyDescent="0.2">
      <c r="BD57174" s="325"/>
      <c r="EL57174" s="325"/>
    </row>
    <row r="57175" spans="56:142" x14ac:dyDescent="0.2">
      <c r="BD57175" s="325"/>
      <c r="EL57175" s="325"/>
    </row>
    <row r="57176" spans="56:142" x14ac:dyDescent="0.2">
      <c r="BD57176" s="325"/>
      <c r="EL57176" s="325"/>
    </row>
    <row r="57177" spans="56:142" x14ac:dyDescent="0.2">
      <c r="BD57177" s="325"/>
      <c r="EL57177" s="325"/>
    </row>
    <row r="57178" spans="56:142" x14ac:dyDescent="0.2">
      <c r="BD57178" s="325"/>
      <c r="EL57178" s="325"/>
    </row>
    <row r="57179" spans="56:142" x14ac:dyDescent="0.2">
      <c r="BD57179" s="325"/>
      <c r="EL57179" s="325"/>
    </row>
    <row r="57180" spans="56:142" x14ac:dyDescent="0.2">
      <c r="BD57180" s="325"/>
      <c r="EL57180" s="325"/>
    </row>
    <row r="57181" spans="56:142" x14ac:dyDescent="0.2">
      <c r="BD57181" s="325"/>
      <c r="EL57181" s="325"/>
    </row>
    <row r="57182" spans="56:142" x14ac:dyDescent="0.2">
      <c r="BD57182" s="325"/>
      <c r="EL57182" s="325"/>
    </row>
    <row r="57183" spans="56:142" x14ac:dyDescent="0.2">
      <c r="BD57183" s="325"/>
      <c r="EL57183" s="325"/>
    </row>
    <row r="57184" spans="56:142" x14ac:dyDescent="0.2">
      <c r="BD57184" s="325"/>
      <c r="EL57184" s="325"/>
    </row>
    <row r="57185" spans="56:142" x14ac:dyDescent="0.2">
      <c r="BD57185" s="325"/>
      <c r="EL57185" s="325"/>
    </row>
    <row r="57186" spans="56:142" x14ac:dyDescent="0.2">
      <c r="BD57186" s="325"/>
      <c r="EL57186" s="325"/>
    </row>
    <row r="57187" spans="56:142" x14ac:dyDescent="0.2">
      <c r="BD57187" s="325"/>
      <c r="EL57187" s="325"/>
    </row>
    <row r="57188" spans="56:142" x14ac:dyDescent="0.2">
      <c r="BD57188" s="325"/>
      <c r="EL57188" s="325"/>
    </row>
    <row r="57189" spans="56:142" x14ac:dyDescent="0.2">
      <c r="BD57189" s="325"/>
      <c r="EL57189" s="325"/>
    </row>
    <row r="57190" spans="56:142" x14ac:dyDescent="0.2">
      <c r="BD57190" s="325"/>
      <c r="EL57190" s="325"/>
    </row>
    <row r="57191" spans="56:142" x14ac:dyDescent="0.2">
      <c r="BD57191" s="325"/>
      <c r="EL57191" s="325"/>
    </row>
    <row r="57192" spans="56:142" x14ac:dyDescent="0.2">
      <c r="BD57192" s="325"/>
      <c r="EL57192" s="325"/>
    </row>
    <row r="57193" spans="56:142" x14ac:dyDescent="0.2">
      <c r="BD57193" s="325"/>
      <c r="EL57193" s="325"/>
    </row>
    <row r="57194" spans="56:142" x14ac:dyDescent="0.2">
      <c r="BD57194" s="325"/>
      <c r="EL57194" s="325"/>
    </row>
    <row r="57195" spans="56:142" x14ac:dyDescent="0.2">
      <c r="BD57195" s="325"/>
      <c r="EL57195" s="325"/>
    </row>
    <row r="57196" spans="56:142" x14ac:dyDescent="0.2">
      <c r="BD57196" s="325"/>
      <c r="EL57196" s="325"/>
    </row>
    <row r="57197" spans="56:142" x14ac:dyDescent="0.2">
      <c r="BD57197" s="325"/>
      <c r="EL57197" s="325"/>
    </row>
    <row r="57198" spans="56:142" x14ac:dyDescent="0.2">
      <c r="BD57198" s="325"/>
      <c r="EL57198" s="325"/>
    </row>
    <row r="57199" spans="56:142" x14ac:dyDescent="0.2">
      <c r="BD57199" s="325"/>
      <c r="EL57199" s="325"/>
    </row>
    <row r="57200" spans="56:142" x14ac:dyDescent="0.2">
      <c r="BD57200" s="325"/>
      <c r="EL57200" s="325"/>
    </row>
    <row r="57201" spans="56:142" x14ac:dyDescent="0.2">
      <c r="BD57201" s="325"/>
      <c r="EL57201" s="325"/>
    </row>
    <row r="57202" spans="56:142" x14ac:dyDescent="0.2">
      <c r="BD57202" s="325"/>
      <c r="EL57202" s="325"/>
    </row>
    <row r="57203" spans="56:142" x14ac:dyDescent="0.2">
      <c r="BD57203" s="325"/>
      <c r="EL57203" s="325"/>
    </row>
    <row r="57204" spans="56:142" x14ac:dyDescent="0.2">
      <c r="BD57204" s="325"/>
      <c r="EL57204" s="325"/>
    </row>
    <row r="57205" spans="56:142" x14ac:dyDescent="0.2">
      <c r="BD57205" s="325"/>
      <c r="EL57205" s="325"/>
    </row>
    <row r="57206" spans="56:142" x14ac:dyDescent="0.2">
      <c r="BD57206" s="325"/>
      <c r="EL57206" s="325"/>
    </row>
    <row r="57207" spans="56:142" x14ac:dyDescent="0.2">
      <c r="BD57207" s="325"/>
      <c r="EL57207" s="325"/>
    </row>
    <row r="57208" spans="56:142" x14ac:dyDescent="0.2">
      <c r="BD57208" s="325"/>
      <c r="EL57208" s="325"/>
    </row>
    <row r="57209" spans="56:142" x14ac:dyDescent="0.2">
      <c r="BD57209" s="325"/>
      <c r="EL57209" s="325"/>
    </row>
    <row r="57210" spans="56:142" x14ac:dyDescent="0.2">
      <c r="BD57210" s="325"/>
      <c r="EL57210" s="325"/>
    </row>
    <row r="57211" spans="56:142" x14ac:dyDescent="0.2">
      <c r="BD57211" s="325"/>
      <c r="EL57211" s="325"/>
    </row>
    <row r="57212" spans="56:142" x14ac:dyDescent="0.2">
      <c r="BD57212" s="325"/>
      <c r="EL57212" s="325"/>
    </row>
    <row r="57213" spans="56:142" x14ac:dyDescent="0.2">
      <c r="BD57213" s="325"/>
      <c r="EL57213" s="325"/>
    </row>
    <row r="57214" spans="56:142" x14ac:dyDescent="0.2">
      <c r="BD57214" s="325"/>
      <c r="EL57214" s="325"/>
    </row>
    <row r="57215" spans="56:142" x14ac:dyDescent="0.2">
      <c r="BD57215" s="325"/>
      <c r="EL57215" s="325"/>
    </row>
    <row r="57216" spans="56:142" x14ac:dyDescent="0.2">
      <c r="BD57216" s="325"/>
      <c r="EL57216" s="325"/>
    </row>
    <row r="57217" spans="56:142" x14ac:dyDescent="0.2">
      <c r="BD57217" s="325"/>
      <c r="EL57217" s="325"/>
    </row>
    <row r="57218" spans="56:142" x14ac:dyDescent="0.2">
      <c r="BD57218" s="325"/>
      <c r="EL57218" s="325"/>
    </row>
    <row r="57219" spans="56:142" x14ac:dyDescent="0.2">
      <c r="BD57219" s="325"/>
      <c r="EL57219" s="325"/>
    </row>
    <row r="57220" spans="56:142" x14ac:dyDescent="0.2">
      <c r="BD57220" s="325"/>
      <c r="EL57220" s="325"/>
    </row>
    <row r="57221" spans="56:142" x14ac:dyDescent="0.2">
      <c r="BD57221" s="325"/>
      <c r="EL57221" s="325"/>
    </row>
    <row r="57222" spans="56:142" x14ac:dyDescent="0.2">
      <c r="BD57222" s="325"/>
      <c r="EL57222" s="325"/>
    </row>
    <row r="57223" spans="56:142" x14ac:dyDescent="0.2">
      <c r="BD57223" s="325"/>
      <c r="EL57223" s="325"/>
    </row>
    <row r="57224" spans="56:142" x14ac:dyDescent="0.2">
      <c r="BD57224" s="325"/>
      <c r="EL57224" s="325"/>
    </row>
    <row r="57225" spans="56:142" x14ac:dyDescent="0.2">
      <c r="BD57225" s="325"/>
      <c r="EL57225" s="325"/>
    </row>
    <row r="57226" spans="56:142" x14ac:dyDescent="0.2">
      <c r="BD57226" s="325"/>
      <c r="EL57226" s="325"/>
    </row>
    <row r="57227" spans="56:142" x14ac:dyDescent="0.2">
      <c r="BD57227" s="325"/>
      <c r="EL57227" s="325"/>
    </row>
    <row r="57228" spans="56:142" x14ac:dyDescent="0.2">
      <c r="BD57228" s="325"/>
      <c r="EL57228" s="325"/>
    </row>
    <row r="57229" spans="56:142" x14ac:dyDescent="0.2">
      <c r="BD57229" s="325"/>
      <c r="EL57229" s="325"/>
    </row>
    <row r="57230" spans="56:142" x14ac:dyDescent="0.2">
      <c r="BD57230" s="325"/>
      <c r="EL57230" s="325"/>
    </row>
    <row r="57231" spans="56:142" x14ac:dyDescent="0.2">
      <c r="BD57231" s="325"/>
      <c r="EL57231" s="325"/>
    </row>
    <row r="57232" spans="56:142" x14ac:dyDescent="0.2">
      <c r="BD57232" s="325"/>
      <c r="EL57232" s="325"/>
    </row>
    <row r="57233" spans="56:142" x14ac:dyDescent="0.2">
      <c r="BD57233" s="325"/>
      <c r="EL57233" s="325"/>
    </row>
    <row r="57234" spans="56:142" x14ac:dyDescent="0.2">
      <c r="BD57234" s="325"/>
      <c r="EL57234" s="325"/>
    </row>
    <row r="57235" spans="56:142" x14ac:dyDescent="0.2">
      <c r="BD57235" s="325"/>
      <c r="EL57235" s="325"/>
    </row>
    <row r="57236" spans="56:142" x14ac:dyDescent="0.2">
      <c r="BD57236" s="325"/>
      <c r="EL57236" s="325"/>
    </row>
    <row r="57237" spans="56:142" x14ac:dyDescent="0.2">
      <c r="BD57237" s="325"/>
      <c r="EL57237" s="325"/>
    </row>
    <row r="57238" spans="56:142" x14ac:dyDescent="0.2">
      <c r="BD57238" s="325"/>
      <c r="EL57238" s="325"/>
    </row>
    <row r="57239" spans="56:142" x14ac:dyDescent="0.2">
      <c r="BD57239" s="325"/>
      <c r="EL57239" s="325"/>
    </row>
    <row r="57240" spans="56:142" x14ac:dyDescent="0.2">
      <c r="BD57240" s="325"/>
      <c r="EL57240" s="325"/>
    </row>
    <row r="57241" spans="56:142" x14ac:dyDescent="0.2">
      <c r="BD57241" s="325"/>
      <c r="EL57241" s="325"/>
    </row>
    <row r="57242" spans="56:142" x14ac:dyDescent="0.2">
      <c r="BD57242" s="325"/>
      <c r="EL57242" s="325"/>
    </row>
    <row r="57243" spans="56:142" x14ac:dyDescent="0.2">
      <c r="BD57243" s="325"/>
      <c r="EL57243" s="325"/>
    </row>
    <row r="57244" spans="56:142" x14ac:dyDescent="0.2">
      <c r="BD57244" s="325"/>
      <c r="EL57244" s="325"/>
    </row>
    <row r="57245" spans="56:142" x14ac:dyDescent="0.2">
      <c r="BD57245" s="325"/>
      <c r="EL57245" s="325"/>
    </row>
    <row r="57246" spans="56:142" x14ac:dyDescent="0.2">
      <c r="BD57246" s="325"/>
      <c r="EL57246" s="325"/>
    </row>
    <row r="57247" spans="56:142" x14ac:dyDescent="0.2">
      <c r="BD57247" s="325"/>
      <c r="EL57247" s="325"/>
    </row>
    <row r="57248" spans="56:142" x14ac:dyDescent="0.2">
      <c r="BD57248" s="325"/>
      <c r="EL57248" s="325"/>
    </row>
    <row r="57249" spans="56:142" x14ac:dyDescent="0.2">
      <c r="BD57249" s="325"/>
      <c r="EL57249" s="325"/>
    </row>
    <row r="57250" spans="56:142" x14ac:dyDescent="0.2">
      <c r="BD57250" s="325"/>
      <c r="EL57250" s="325"/>
    </row>
    <row r="57251" spans="56:142" x14ac:dyDescent="0.2">
      <c r="BD57251" s="325"/>
      <c r="EL57251" s="325"/>
    </row>
    <row r="57252" spans="56:142" x14ac:dyDescent="0.2">
      <c r="BD57252" s="325"/>
      <c r="EL57252" s="325"/>
    </row>
    <row r="57253" spans="56:142" x14ac:dyDescent="0.2">
      <c r="BD57253" s="325"/>
      <c r="EL57253" s="325"/>
    </row>
    <row r="57254" spans="56:142" x14ac:dyDescent="0.2">
      <c r="BD57254" s="325"/>
      <c r="EL57254" s="325"/>
    </row>
    <row r="57255" spans="56:142" x14ac:dyDescent="0.2">
      <c r="BD57255" s="325"/>
      <c r="EL57255" s="325"/>
    </row>
    <row r="57256" spans="56:142" x14ac:dyDescent="0.2">
      <c r="BD57256" s="325"/>
      <c r="EL57256" s="325"/>
    </row>
    <row r="57257" spans="56:142" x14ac:dyDescent="0.2">
      <c r="BD57257" s="325"/>
      <c r="EL57257" s="325"/>
    </row>
    <row r="57258" spans="56:142" x14ac:dyDescent="0.2">
      <c r="BD57258" s="325"/>
      <c r="EL57258" s="325"/>
    </row>
    <row r="57259" spans="56:142" x14ac:dyDescent="0.2">
      <c r="BD57259" s="325"/>
      <c r="EL57259" s="325"/>
    </row>
    <row r="57260" spans="56:142" x14ac:dyDescent="0.2">
      <c r="BD57260" s="325"/>
      <c r="EL57260" s="325"/>
    </row>
    <row r="57261" spans="56:142" x14ac:dyDescent="0.2">
      <c r="BD57261" s="325"/>
      <c r="EL57261" s="325"/>
    </row>
    <row r="57262" spans="56:142" x14ac:dyDescent="0.2">
      <c r="BD57262" s="325"/>
      <c r="EL57262" s="325"/>
    </row>
    <row r="57263" spans="56:142" x14ac:dyDescent="0.2">
      <c r="BD57263" s="325"/>
      <c r="EL57263" s="325"/>
    </row>
    <row r="57264" spans="56:142" x14ac:dyDescent="0.2">
      <c r="BD57264" s="325"/>
      <c r="EL57264" s="325"/>
    </row>
    <row r="57265" spans="56:142" x14ac:dyDescent="0.2">
      <c r="BD57265" s="325"/>
      <c r="EL57265" s="325"/>
    </row>
    <row r="57266" spans="56:142" x14ac:dyDescent="0.2">
      <c r="BD57266" s="325"/>
      <c r="EL57266" s="325"/>
    </row>
    <row r="57267" spans="56:142" x14ac:dyDescent="0.2">
      <c r="BD57267" s="325"/>
      <c r="EL57267" s="325"/>
    </row>
    <row r="57268" spans="56:142" x14ac:dyDescent="0.2">
      <c r="BD57268" s="325"/>
      <c r="EL57268" s="325"/>
    </row>
    <row r="57269" spans="56:142" x14ac:dyDescent="0.2">
      <c r="BD57269" s="325"/>
      <c r="EL57269" s="325"/>
    </row>
    <row r="57270" spans="56:142" x14ac:dyDescent="0.2">
      <c r="BD57270" s="325"/>
      <c r="EL57270" s="325"/>
    </row>
    <row r="57271" spans="56:142" x14ac:dyDescent="0.2">
      <c r="BD57271" s="325"/>
      <c r="EL57271" s="325"/>
    </row>
    <row r="57272" spans="56:142" x14ac:dyDescent="0.2">
      <c r="BD57272" s="325"/>
      <c r="EL57272" s="325"/>
    </row>
    <row r="57273" spans="56:142" x14ac:dyDescent="0.2">
      <c r="BD57273" s="325"/>
      <c r="EL57273" s="325"/>
    </row>
    <row r="57274" spans="56:142" x14ac:dyDescent="0.2">
      <c r="BD57274" s="325"/>
      <c r="EL57274" s="325"/>
    </row>
    <row r="57275" spans="56:142" x14ac:dyDescent="0.2">
      <c r="BD57275" s="325"/>
      <c r="EL57275" s="325"/>
    </row>
    <row r="57276" spans="56:142" x14ac:dyDescent="0.2">
      <c r="BD57276" s="325"/>
      <c r="EL57276" s="325"/>
    </row>
    <row r="57277" spans="56:142" x14ac:dyDescent="0.2">
      <c r="BD57277" s="325"/>
      <c r="EL57277" s="325"/>
    </row>
    <row r="57278" spans="56:142" x14ac:dyDescent="0.2">
      <c r="BD57278" s="325"/>
      <c r="EL57278" s="325"/>
    </row>
    <row r="57279" spans="56:142" x14ac:dyDescent="0.2">
      <c r="BD57279" s="325"/>
      <c r="EL57279" s="325"/>
    </row>
    <row r="57280" spans="56:142" x14ac:dyDescent="0.2">
      <c r="BD57280" s="325"/>
      <c r="EL57280" s="325"/>
    </row>
    <row r="57281" spans="56:142" x14ac:dyDescent="0.2">
      <c r="BD57281" s="325"/>
      <c r="EL57281" s="325"/>
    </row>
    <row r="57282" spans="56:142" x14ac:dyDescent="0.2">
      <c r="BD57282" s="325"/>
      <c r="EL57282" s="325"/>
    </row>
    <row r="57283" spans="56:142" x14ac:dyDescent="0.2">
      <c r="BD57283" s="325"/>
      <c r="EL57283" s="325"/>
    </row>
    <row r="57284" spans="56:142" x14ac:dyDescent="0.2">
      <c r="BD57284" s="325"/>
      <c r="EL57284" s="325"/>
    </row>
    <row r="57285" spans="56:142" x14ac:dyDescent="0.2">
      <c r="BD57285" s="325"/>
      <c r="EL57285" s="325"/>
    </row>
    <row r="57286" spans="56:142" x14ac:dyDescent="0.2">
      <c r="BD57286" s="325"/>
      <c r="EL57286" s="325"/>
    </row>
    <row r="57287" spans="56:142" x14ac:dyDescent="0.2">
      <c r="BD57287" s="325"/>
      <c r="EL57287" s="325"/>
    </row>
    <row r="57288" spans="56:142" x14ac:dyDescent="0.2">
      <c r="BD57288" s="325"/>
      <c r="EL57288" s="325"/>
    </row>
    <row r="57289" spans="56:142" x14ac:dyDescent="0.2">
      <c r="BD57289" s="325"/>
      <c r="EL57289" s="325"/>
    </row>
    <row r="57290" spans="56:142" x14ac:dyDescent="0.2">
      <c r="BD57290" s="325"/>
      <c r="EL57290" s="325"/>
    </row>
    <row r="57291" spans="56:142" x14ac:dyDescent="0.2">
      <c r="BD57291" s="325"/>
      <c r="EL57291" s="325"/>
    </row>
    <row r="57292" spans="56:142" x14ac:dyDescent="0.2">
      <c r="BD57292" s="325"/>
      <c r="EL57292" s="325"/>
    </row>
    <row r="57293" spans="56:142" x14ac:dyDescent="0.2">
      <c r="BD57293" s="325"/>
      <c r="EL57293" s="325"/>
    </row>
    <row r="57294" spans="56:142" x14ac:dyDescent="0.2">
      <c r="BD57294" s="325"/>
      <c r="EL57294" s="325"/>
    </row>
    <row r="57295" spans="56:142" x14ac:dyDescent="0.2">
      <c r="BD57295" s="325"/>
      <c r="EL57295" s="325"/>
    </row>
    <row r="57296" spans="56:142" x14ac:dyDescent="0.2">
      <c r="BD57296" s="325"/>
      <c r="EL57296" s="325"/>
    </row>
    <row r="57297" spans="56:142" x14ac:dyDescent="0.2">
      <c r="BD57297" s="325"/>
      <c r="EL57297" s="325"/>
    </row>
    <row r="57298" spans="56:142" x14ac:dyDescent="0.2">
      <c r="BD57298" s="325"/>
      <c r="EL57298" s="325"/>
    </row>
    <row r="57299" spans="56:142" x14ac:dyDescent="0.2">
      <c r="BD57299" s="325"/>
      <c r="EL57299" s="325"/>
    </row>
    <row r="57300" spans="56:142" x14ac:dyDescent="0.2">
      <c r="BD57300" s="325"/>
      <c r="EL57300" s="325"/>
    </row>
    <row r="57301" spans="56:142" x14ac:dyDescent="0.2">
      <c r="BD57301" s="325"/>
      <c r="EL57301" s="325"/>
    </row>
    <row r="57302" spans="56:142" x14ac:dyDescent="0.2">
      <c r="BD57302" s="325"/>
      <c r="EL57302" s="325"/>
    </row>
    <row r="57303" spans="56:142" x14ac:dyDescent="0.2">
      <c r="BD57303" s="325"/>
      <c r="EL57303" s="325"/>
    </row>
    <row r="57304" spans="56:142" x14ac:dyDescent="0.2">
      <c r="BD57304" s="325"/>
      <c r="EL57304" s="325"/>
    </row>
    <row r="57305" spans="56:142" x14ac:dyDescent="0.2">
      <c r="BD57305" s="325"/>
      <c r="EL57305" s="325"/>
    </row>
    <row r="57306" spans="56:142" x14ac:dyDescent="0.2">
      <c r="BD57306" s="325"/>
      <c r="EL57306" s="325"/>
    </row>
    <row r="57307" spans="56:142" x14ac:dyDescent="0.2">
      <c r="BD57307" s="325"/>
      <c r="EL57307" s="325"/>
    </row>
    <row r="57308" spans="56:142" x14ac:dyDescent="0.2">
      <c r="BD57308" s="325"/>
      <c r="EL57308" s="325"/>
    </row>
    <row r="57309" spans="56:142" x14ac:dyDescent="0.2">
      <c r="BD57309" s="325"/>
      <c r="EL57309" s="325"/>
    </row>
    <row r="57310" spans="56:142" x14ac:dyDescent="0.2">
      <c r="BD57310" s="325"/>
      <c r="EL57310" s="325"/>
    </row>
    <row r="57311" spans="56:142" x14ac:dyDescent="0.2">
      <c r="BD57311" s="325"/>
      <c r="EL57311" s="325"/>
    </row>
    <row r="57312" spans="56:142" x14ac:dyDescent="0.2">
      <c r="BD57312" s="325"/>
      <c r="EL57312" s="325"/>
    </row>
    <row r="57313" spans="56:142" x14ac:dyDescent="0.2">
      <c r="BD57313" s="325"/>
      <c r="EL57313" s="325"/>
    </row>
    <row r="57314" spans="56:142" x14ac:dyDescent="0.2">
      <c r="BD57314" s="325"/>
      <c r="EL57314" s="325"/>
    </row>
    <row r="57315" spans="56:142" x14ac:dyDescent="0.2">
      <c r="BD57315" s="325"/>
      <c r="EL57315" s="325"/>
    </row>
    <row r="57316" spans="56:142" x14ac:dyDescent="0.2">
      <c r="BD57316" s="325"/>
      <c r="EL57316" s="325"/>
    </row>
    <row r="57317" spans="56:142" x14ac:dyDescent="0.2">
      <c r="BD57317" s="325"/>
      <c r="EL57317" s="325"/>
    </row>
    <row r="57318" spans="56:142" x14ac:dyDescent="0.2">
      <c r="BD57318" s="325"/>
      <c r="EL57318" s="325"/>
    </row>
    <row r="57319" spans="56:142" x14ac:dyDescent="0.2">
      <c r="BD57319" s="325"/>
      <c r="EL57319" s="325"/>
    </row>
    <row r="57320" spans="56:142" x14ac:dyDescent="0.2">
      <c r="BD57320" s="325"/>
      <c r="EL57320" s="325"/>
    </row>
    <row r="57321" spans="56:142" x14ac:dyDescent="0.2">
      <c r="BD57321" s="325"/>
      <c r="EL57321" s="325"/>
    </row>
    <row r="57322" spans="56:142" x14ac:dyDescent="0.2">
      <c r="BD57322" s="325"/>
      <c r="EL57322" s="325"/>
    </row>
    <row r="57323" spans="56:142" x14ac:dyDescent="0.2">
      <c r="BD57323" s="325"/>
      <c r="EL57323" s="325"/>
    </row>
    <row r="57324" spans="56:142" x14ac:dyDescent="0.2">
      <c r="BD57324" s="325"/>
      <c r="EL57324" s="325"/>
    </row>
    <row r="57325" spans="56:142" x14ac:dyDescent="0.2">
      <c r="BD57325" s="325"/>
      <c r="EL57325" s="325"/>
    </row>
    <row r="57326" spans="56:142" x14ac:dyDescent="0.2">
      <c r="BD57326" s="325"/>
      <c r="EL57326" s="325"/>
    </row>
    <row r="57327" spans="56:142" x14ac:dyDescent="0.2">
      <c r="BD57327" s="325"/>
      <c r="EL57327" s="325"/>
    </row>
    <row r="57328" spans="56:142" x14ac:dyDescent="0.2">
      <c r="BD57328" s="325"/>
      <c r="EL57328" s="325"/>
    </row>
    <row r="57329" spans="56:142" x14ac:dyDescent="0.2">
      <c r="BD57329" s="325"/>
      <c r="EL57329" s="325"/>
    </row>
    <row r="57330" spans="56:142" x14ac:dyDescent="0.2">
      <c r="BD57330" s="325"/>
      <c r="EL57330" s="325"/>
    </row>
    <row r="57331" spans="56:142" x14ac:dyDescent="0.2">
      <c r="BD57331" s="325"/>
      <c r="EL57331" s="325"/>
    </row>
    <row r="57332" spans="56:142" x14ac:dyDescent="0.2">
      <c r="BD57332" s="325"/>
      <c r="EL57332" s="325"/>
    </row>
    <row r="57333" spans="56:142" x14ac:dyDescent="0.2">
      <c r="BD57333" s="325"/>
      <c r="EL57333" s="325"/>
    </row>
    <row r="57334" spans="56:142" x14ac:dyDescent="0.2">
      <c r="BD57334" s="325"/>
      <c r="EL57334" s="325"/>
    </row>
    <row r="57335" spans="56:142" x14ac:dyDescent="0.2">
      <c r="BD57335" s="325"/>
      <c r="EL57335" s="325"/>
    </row>
    <row r="57336" spans="56:142" x14ac:dyDescent="0.2">
      <c r="BD57336" s="325"/>
      <c r="EL57336" s="325"/>
    </row>
    <row r="57337" spans="56:142" x14ac:dyDescent="0.2">
      <c r="BD57337" s="325"/>
      <c r="EL57337" s="325"/>
    </row>
    <row r="57338" spans="56:142" x14ac:dyDescent="0.2">
      <c r="BD57338" s="325"/>
      <c r="EL57338" s="325"/>
    </row>
    <row r="57339" spans="56:142" x14ac:dyDescent="0.2">
      <c r="BD57339" s="325"/>
      <c r="EL57339" s="325"/>
    </row>
    <row r="57340" spans="56:142" x14ac:dyDescent="0.2">
      <c r="BD57340" s="325"/>
      <c r="EL57340" s="325"/>
    </row>
    <row r="57341" spans="56:142" x14ac:dyDescent="0.2">
      <c r="BD57341" s="325"/>
      <c r="EL57341" s="325"/>
    </row>
    <row r="57342" spans="56:142" x14ac:dyDescent="0.2">
      <c r="BD57342" s="325"/>
      <c r="EL57342" s="325"/>
    </row>
    <row r="57343" spans="56:142" x14ac:dyDescent="0.2">
      <c r="BD57343" s="325"/>
      <c r="EL57343" s="325"/>
    </row>
    <row r="57344" spans="56:142" x14ac:dyDescent="0.2">
      <c r="BD57344" s="325"/>
      <c r="EL57344" s="325"/>
    </row>
    <row r="57345" spans="56:142" x14ac:dyDescent="0.2">
      <c r="BD57345" s="325"/>
      <c r="EL57345" s="325"/>
    </row>
    <row r="57346" spans="56:142" x14ac:dyDescent="0.2">
      <c r="BD57346" s="325"/>
      <c r="EL57346" s="325"/>
    </row>
    <row r="57347" spans="56:142" x14ac:dyDescent="0.2">
      <c r="BD57347" s="325"/>
      <c r="EL57347" s="325"/>
    </row>
    <row r="57348" spans="56:142" x14ac:dyDescent="0.2">
      <c r="BD57348" s="325"/>
      <c r="EL57348" s="325"/>
    </row>
    <row r="57349" spans="56:142" x14ac:dyDescent="0.2">
      <c r="BD57349" s="325"/>
      <c r="EL57349" s="325"/>
    </row>
    <row r="57350" spans="56:142" x14ac:dyDescent="0.2">
      <c r="BD57350" s="325"/>
      <c r="EL57350" s="325"/>
    </row>
    <row r="57351" spans="56:142" x14ac:dyDescent="0.2">
      <c r="BD57351" s="325"/>
      <c r="EL57351" s="325"/>
    </row>
    <row r="57352" spans="56:142" x14ac:dyDescent="0.2">
      <c r="BD57352" s="325"/>
      <c r="EL57352" s="325"/>
    </row>
    <row r="57353" spans="56:142" x14ac:dyDescent="0.2">
      <c r="BD57353" s="325"/>
      <c r="EL57353" s="325"/>
    </row>
    <row r="57354" spans="56:142" x14ac:dyDescent="0.2">
      <c r="BD57354" s="325"/>
      <c r="EL57354" s="325"/>
    </row>
    <row r="57355" spans="56:142" x14ac:dyDescent="0.2">
      <c r="BD57355" s="325"/>
      <c r="EL57355" s="325"/>
    </row>
    <row r="57356" spans="56:142" x14ac:dyDescent="0.2">
      <c r="BD57356" s="325"/>
      <c r="EL57356" s="325"/>
    </row>
    <row r="57357" spans="56:142" x14ac:dyDescent="0.2">
      <c r="BD57357" s="325"/>
      <c r="EL57357" s="325"/>
    </row>
    <row r="57358" spans="56:142" x14ac:dyDescent="0.2">
      <c r="BD57358" s="325"/>
      <c r="EL57358" s="325"/>
    </row>
    <row r="57359" spans="56:142" x14ac:dyDescent="0.2">
      <c r="BD57359" s="325"/>
      <c r="EL57359" s="325"/>
    </row>
    <row r="57360" spans="56:142" x14ac:dyDescent="0.2">
      <c r="BD57360" s="325"/>
      <c r="EL57360" s="325"/>
    </row>
    <row r="57361" spans="56:142" x14ac:dyDescent="0.2">
      <c r="BD57361" s="325"/>
      <c r="EL57361" s="325"/>
    </row>
    <row r="57362" spans="56:142" x14ac:dyDescent="0.2">
      <c r="BD57362" s="325"/>
      <c r="EL57362" s="325"/>
    </row>
    <row r="57363" spans="56:142" x14ac:dyDescent="0.2">
      <c r="BD57363" s="325"/>
      <c r="EL57363" s="325"/>
    </row>
    <row r="57364" spans="56:142" x14ac:dyDescent="0.2">
      <c r="BD57364" s="325"/>
      <c r="EL57364" s="325"/>
    </row>
    <row r="57365" spans="56:142" x14ac:dyDescent="0.2">
      <c r="BD57365" s="325"/>
      <c r="EL57365" s="325"/>
    </row>
    <row r="57366" spans="56:142" x14ac:dyDescent="0.2">
      <c r="BD57366" s="325"/>
      <c r="EL57366" s="325"/>
    </row>
    <row r="57367" spans="56:142" x14ac:dyDescent="0.2">
      <c r="BD57367" s="325"/>
      <c r="EL57367" s="325"/>
    </row>
    <row r="57368" spans="56:142" x14ac:dyDescent="0.2">
      <c r="BD57368" s="325"/>
      <c r="EL57368" s="325"/>
    </row>
    <row r="57369" spans="56:142" x14ac:dyDescent="0.2">
      <c r="BD57369" s="325"/>
      <c r="EL57369" s="325"/>
    </row>
    <row r="57370" spans="56:142" x14ac:dyDescent="0.2">
      <c r="BD57370" s="325"/>
      <c r="EL57370" s="325"/>
    </row>
    <row r="57371" spans="56:142" x14ac:dyDescent="0.2">
      <c r="BD57371" s="325"/>
      <c r="EL57371" s="325"/>
    </row>
    <row r="57372" spans="56:142" x14ac:dyDescent="0.2">
      <c r="BD57372" s="325"/>
      <c r="EL57372" s="325"/>
    </row>
    <row r="57373" spans="56:142" x14ac:dyDescent="0.2">
      <c r="BD57373" s="325"/>
      <c r="EL57373" s="325"/>
    </row>
    <row r="57374" spans="56:142" x14ac:dyDescent="0.2">
      <c r="BD57374" s="325"/>
      <c r="EL57374" s="325"/>
    </row>
    <row r="57375" spans="56:142" x14ac:dyDescent="0.2">
      <c r="BD57375" s="325"/>
      <c r="EL57375" s="325"/>
    </row>
    <row r="57376" spans="56:142" x14ac:dyDescent="0.2">
      <c r="BD57376" s="325"/>
      <c r="EL57376" s="325"/>
    </row>
    <row r="57377" spans="56:142" x14ac:dyDescent="0.2">
      <c r="BD57377" s="325"/>
      <c r="EL57377" s="325"/>
    </row>
    <row r="57378" spans="56:142" x14ac:dyDescent="0.2">
      <c r="BD57378" s="325"/>
      <c r="EL57378" s="325"/>
    </row>
    <row r="57379" spans="56:142" x14ac:dyDescent="0.2">
      <c r="BD57379" s="325"/>
      <c r="EL57379" s="325"/>
    </row>
    <row r="57380" spans="56:142" x14ac:dyDescent="0.2">
      <c r="BD57380" s="325"/>
      <c r="EL57380" s="325"/>
    </row>
    <row r="57381" spans="56:142" x14ac:dyDescent="0.2">
      <c r="BD57381" s="325"/>
      <c r="EL57381" s="325"/>
    </row>
    <row r="57382" spans="56:142" x14ac:dyDescent="0.2">
      <c r="BD57382" s="325"/>
      <c r="EL57382" s="325"/>
    </row>
    <row r="57383" spans="56:142" x14ac:dyDescent="0.2">
      <c r="BD57383" s="325"/>
      <c r="EL57383" s="325"/>
    </row>
    <row r="57384" spans="56:142" x14ac:dyDescent="0.2">
      <c r="BD57384" s="325"/>
      <c r="EL57384" s="325"/>
    </row>
    <row r="57385" spans="56:142" x14ac:dyDescent="0.2">
      <c r="BD57385" s="325"/>
      <c r="EL57385" s="325"/>
    </row>
    <row r="57386" spans="56:142" x14ac:dyDescent="0.2">
      <c r="BD57386" s="325"/>
      <c r="EL57386" s="325"/>
    </row>
    <row r="57387" spans="56:142" x14ac:dyDescent="0.2">
      <c r="BD57387" s="325"/>
      <c r="EL57387" s="325"/>
    </row>
    <row r="57388" spans="56:142" x14ac:dyDescent="0.2">
      <c r="BD57388" s="325"/>
      <c r="EL57388" s="325"/>
    </row>
    <row r="57389" spans="56:142" x14ac:dyDescent="0.2">
      <c r="BD57389" s="325"/>
      <c r="EL57389" s="325"/>
    </row>
    <row r="57390" spans="56:142" x14ac:dyDescent="0.2">
      <c r="BD57390" s="325"/>
      <c r="EL57390" s="325"/>
    </row>
    <row r="57391" spans="56:142" x14ac:dyDescent="0.2">
      <c r="BD57391" s="325"/>
      <c r="EL57391" s="325"/>
    </row>
    <row r="57392" spans="56:142" x14ac:dyDescent="0.2">
      <c r="BD57392" s="325"/>
      <c r="EL57392" s="325"/>
    </row>
    <row r="57393" spans="56:142" x14ac:dyDescent="0.2">
      <c r="BD57393" s="325"/>
      <c r="EL57393" s="325"/>
    </row>
    <row r="57394" spans="56:142" x14ac:dyDescent="0.2">
      <c r="BD57394" s="325"/>
      <c r="EL57394" s="325"/>
    </row>
    <row r="57395" spans="56:142" x14ac:dyDescent="0.2">
      <c r="BD57395" s="325"/>
      <c r="EL57395" s="325"/>
    </row>
    <row r="57396" spans="56:142" x14ac:dyDescent="0.2">
      <c r="BD57396" s="325"/>
      <c r="EL57396" s="325"/>
    </row>
    <row r="57397" spans="56:142" x14ac:dyDescent="0.2">
      <c r="BD57397" s="325"/>
      <c r="EL57397" s="325"/>
    </row>
    <row r="57398" spans="56:142" x14ac:dyDescent="0.2">
      <c r="BD57398" s="325"/>
      <c r="EL57398" s="325"/>
    </row>
    <row r="57399" spans="56:142" x14ac:dyDescent="0.2">
      <c r="BD57399" s="325"/>
      <c r="EL57399" s="325"/>
    </row>
    <row r="57400" spans="56:142" x14ac:dyDescent="0.2">
      <c r="BD57400" s="325"/>
      <c r="EL57400" s="325"/>
    </row>
    <row r="57401" spans="56:142" x14ac:dyDescent="0.2">
      <c r="BD57401" s="325"/>
      <c r="EL57401" s="325"/>
    </row>
    <row r="57402" spans="56:142" x14ac:dyDescent="0.2">
      <c r="BD57402" s="325"/>
      <c r="EL57402" s="325"/>
    </row>
    <row r="57403" spans="56:142" x14ac:dyDescent="0.2">
      <c r="BD57403" s="325"/>
      <c r="EL57403" s="325"/>
    </row>
    <row r="57404" spans="56:142" x14ac:dyDescent="0.2">
      <c r="BD57404" s="325"/>
      <c r="EL57404" s="325"/>
    </row>
    <row r="57405" spans="56:142" x14ac:dyDescent="0.2">
      <c r="BD57405" s="325"/>
      <c r="EL57405" s="325"/>
    </row>
    <row r="57406" spans="56:142" x14ac:dyDescent="0.2">
      <c r="BD57406" s="325"/>
      <c r="EL57406" s="325"/>
    </row>
    <row r="57407" spans="56:142" x14ac:dyDescent="0.2">
      <c r="BD57407" s="325"/>
      <c r="EL57407" s="325"/>
    </row>
    <row r="57408" spans="56:142" x14ac:dyDescent="0.2">
      <c r="BD57408" s="325"/>
      <c r="EL57408" s="325"/>
    </row>
    <row r="57409" spans="56:142" x14ac:dyDescent="0.2">
      <c r="BD57409" s="325"/>
      <c r="EL57409" s="325"/>
    </row>
    <row r="57410" spans="56:142" x14ac:dyDescent="0.2">
      <c r="BD57410" s="325"/>
      <c r="EL57410" s="325"/>
    </row>
    <row r="57411" spans="56:142" x14ac:dyDescent="0.2">
      <c r="BD57411" s="325"/>
      <c r="EL57411" s="325"/>
    </row>
    <row r="57412" spans="56:142" x14ac:dyDescent="0.2">
      <c r="BD57412" s="325"/>
      <c r="EL57412" s="325"/>
    </row>
    <row r="57413" spans="56:142" x14ac:dyDescent="0.2">
      <c r="BD57413" s="325"/>
      <c r="EL57413" s="325"/>
    </row>
    <row r="57414" spans="56:142" x14ac:dyDescent="0.2">
      <c r="BD57414" s="325"/>
      <c r="EL57414" s="325"/>
    </row>
    <row r="57415" spans="56:142" x14ac:dyDescent="0.2">
      <c r="BD57415" s="325"/>
      <c r="EL57415" s="325"/>
    </row>
    <row r="57416" spans="56:142" x14ac:dyDescent="0.2">
      <c r="BD57416" s="325"/>
      <c r="EL57416" s="325"/>
    </row>
    <row r="57417" spans="56:142" x14ac:dyDescent="0.2">
      <c r="BD57417" s="325"/>
      <c r="EL57417" s="325"/>
    </row>
    <row r="57418" spans="56:142" x14ac:dyDescent="0.2">
      <c r="BD57418" s="325"/>
      <c r="EL57418" s="325"/>
    </row>
    <row r="57419" spans="56:142" x14ac:dyDescent="0.2">
      <c r="BD57419" s="325"/>
      <c r="EL57419" s="325"/>
    </row>
    <row r="57420" spans="56:142" x14ac:dyDescent="0.2">
      <c r="BD57420" s="325"/>
      <c r="EL57420" s="325"/>
    </row>
    <row r="57421" spans="56:142" x14ac:dyDescent="0.2">
      <c r="BD57421" s="325"/>
      <c r="EL57421" s="325"/>
    </row>
    <row r="57422" spans="56:142" x14ac:dyDescent="0.2">
      <c r="BD57422" s="325"/>
      <c r="EL57422" s="325"/>
    </row>
    <row r="57423" spans="56:142" x14ac:dyDescent="0.2">
      <c r="BD57423" s="325"/>
      <c r="EL57423" s="325"/>
    </row>
    <row r="57424" spans="56:142" x14ac:dyDescent="0.2">
      <c r="BD57424" s="325"/>
      <c r="EL57424" s="325"/>
    </row>
    <row r="57425" spans="56:142" x14ac:dyDescent="0.2">
      <c r="BD57425" s="325"/>
      <c r="EL57425" s="325"/>
    </row>
    <row r="57426" spans="56:142" x14ac:dyDescent="0.2">
      <c r="BD57426" s="325"/>
      <c r="EL57426" s="325"/>
    </row>
    <row r="57427" spans="56:142" x14ac:dyDescent="0.2">
      <c r="BD57427" s="325"/>
      <c r="EL57427" s="325"/>
    </row>
    <row r="57428" spans="56:142" x14ac:dyDescent="0.2">
      <c r="BD57428" s="325"/>
      <c r="EL57428" s="325"/>
    </row>
    <row r="57429" spans="56:142" x14ac:dyDescent="0.2">
      <c r="BD57429" s="325"/>
      <c r="EL57429" s="325"/>
    </row>
    <row r="57430" spans="56:142" x14ac:dyDescent="0.2">
      <c r="BD57430" s="325"/>
      <c r="EL57430" s="325"/>
    </row>
    <row r="57431" spans="56:142" x14ac:dyDescent="0.2">
      <c r="BD57431" s="325"/>
      <c r="EL57431" s="325"/>
    </row>
    <row r="57432" spans="56:142" x14ac:dyDescent="0.2">
      <c r="BD57432" s="325"/>
      <c r="EL57432" s="325"/>
    </row>
    <row r="57433" spans="56:142" x14ac:dyDescent="0.2">
      <c r="BD57433" s="325"/>
      <c r="EL57433" s="325"/>
    </row>
    <row r="57434" spans="56:142" x14ac:dyDescent="0.2">
      <c r="BD57434" s="325"/>
      <c r="EL57434" s="325"/>
    </row>
    <row r="57435" spans="56:142" x14ac:dyDescent="0.2">
      <c r="BD57435" s="325"/>
      <c r="EL57435" s="325"/>
    </row>
    <row r="57436" spans="56:142" x14ac:dyDescent="0.2">
      <c r="BD57436" s="325"/>
      <c r="EL57436" s="325"/>
    </row>
    <row r="57437" spans="56:142" x14ac:dyDescent="0.2">
      <c r="BD57437" s="325"/>
      <c r="EL57437" s="325"/>
    </row>
    <row r="57438" spans="56:142" x14ac:dyDescent="0.2">
      <c r="BD57438" s="325"/>
      <c r="EL57438" s="325"/>
    </row>
    <row r="57439" spans="56:142" x14ac:dyDescent="0.2">
      <c r="BD57439" s="325"/>
      <c r="EL57439" s="325"/>
    </row>
    <row r="57440" spans="56:142" x14ac:dyDescent="0.2">
      <c r="BD57440" s="325"/>
      <c r="EL57440" s="325"/>
    </row>
    <row r="57441" spans="56:142" x14ac:dyDescent="0.2">
      <c r="BD57441" s="325"/>
      <c r="EL57441" s="325"/>
    </row>
    <row r="57442" spans="56:142" x14ac:dyDescent="0.2">
      <c r="BD57442" s="325"/>
      <c r="EL57442" s="325"/>
    </row>
    <row r="57443" spans="56:142" x14ac:dyDescent="0.2">
      <c r="BD57443" s="325"/>
      <c r="EL57443" s="325"/>
    </row>
    <row r="57444" spans="56:142" x14ac:dyDescent="0.2">
      <c r="BD57444" s="325"/>
      <c r="EL57444" s="325"/>
    </row>
    <row r="57445" spans="56:142" x14ac:dyDescent="0.2">
      <c r="BD57445" s="325"/>
      <c r="EL57445" s="325"/>
    </row>
    <row r="57446" spans="56:142" x14ac:dyDescent="0.2">
      <c r="BD57446" s="325"/>
      <c r="EL57446" s="325"/>
    </row>
    <row r="57447" spans="56:142" x14ac:dyDescent="0.2">
      <c r="BD57447" s="325"/>
      <c r="EL57447" s="325"/>
    </row>
    <row r="57448" spans="56:142" x14ac:dyDescent="0.2">
      <c r="BD57448" s="325"/>
      <c r="EL57448" s="325"/>
    </row>
    <row r="57449" spans="56:142" x14ac:dyDescent="0.2">
      <c r="BD57449" s="325"/>
      <c r="EL57449" s="325"/>
    </row>
    <row r="57450" spans="56:142" x14ac:dyDescent="0.2">
      <c r="BD57450" s="325"/>
      <c r="EL57450" s="325"/>
    </row>
    <row r="57451" spans="56:142" x14ac:dyDescent="0.2">
      <c r="BD57451" s="325"/>
      <c r="EL57451" s="325"/>
    </row>
    <row r="57452" spans="56:142" x14ac:dyDescent="0.2">
      <c r="BD57452" s="325"/>
      <c r="EL57452" s="325"/>
    </row>
    <row r="57453" spans="56:142" x14ac:dyDescent="0.2">
      <c r="BD57453" s="325"/>
      <c r="EL57453" s="325"/>
    </row>
    <row r="57454" spans="56:142" x14ac:dyDescent="0.2">
      <c r="BD57454" s="325"/>
      <c r="EL57454" s="325"/>
    </row>
    <row r="57455" spans="56:142" x14ac:dyDescent="0.2">
      <c r="BD57455" s="325"/>
      <c r="EL57455" s="325"/>
    </row>
    <row r="57456" spans="56:142" x14ac:dyDescent="0.2">
      <c r="BD57456" s="325"/>
      <c r="EL57456" s="325"/>
    </row>
    <row r="57457" spans="56:142" x14ac:dyDescent="0.2">
      <c r="BD57457" s="325"/>
      <c r="EL57457" s="325"/>
    </row>
    <row r="57458" spans="56:142" x14ac:dyDescent="0.2">
      <c r="BD57458" s="325"/>
      <c r="EL57458" s="325"/>
    </row>
    <row r="57459" spans="56:142" x14ac:dyDescent="0.2">
      <c r="BD57459" s="325"/>
      <c r="EL57459" s="325"/>
    </row>
    <row r="57460" spans="56:142" x14ac:dyDescent="0.2">
      <c r="BD57460" s="325"/>
      <c r="EL57460" s="325"/>
    </row>
    <row r="57461" spans="56:142" x14ac:dyDescent="0.2">
      <c r="BD57461" s="325"/>
      <c r="EL57461" s="325"/>
    </row>
    <row r="57462" spans="56:142" x14ac:dyDescent="0.2">
      <c r="BD57462" s="325"/>
      <c r="EL57462" s="325"/>
    </row>
    <row r="57463" spans="56:142" x14ac:dyDescent="0.2">
      <c r="BD57463" s="325"/>
      <c r="EL57463" s="325"/>
    </row>
    <row r="57464" spans="56:142" x14ac:dyDescent="0.2">
      <c r="BD57464" s="325"/>
      <c r="EL57464" s="325"/>
    </row>
    <row r="57465" spans="56:142" x14ac:dyDescent="0.2">
      <c r="BD57465" s="325"/>
      <c r="EL57465" s="325"/>
    </row>
    <row r="57466" spans="56:142" x14ac:dyDescent="0.2">
      <c r="BD57466" s="325"/>
      <c r="EL57466" s="325"/>
    </row>
    <row r="57467" spans="56:142" x14ac:dyDescent="0.2">
      <c r="BD57467" s="325"/>
      <c r="EL57467" s="325"/>
    </row>
    <row r="57468" spans="56:142" x14ac:dyDescent="0.2">
      <c r="BD57468" s="325"/>
      <c r="EL57468" s="325"/>
    </row>
    <row r="57469" spans="56:142" x14ac:dyDescent="0.2">
      <c r="BD57469" s="325"/>
      <c r="EL57469" s="325"/>
    </row>
    <row r="57470" spans="56:142" x14ac:dyDescent="0.2">
      <c r="BD57470" s="325"/>
      <c r="EL57470" s="325"/>
    </row>
    <row r="57471" spans="56:142" x14ac:dyDescent="0.2">
      <c r="BD57471" s="325"/>
      <c r="EL57471" s="325"/>
    </row>
    <row r="57472" spans="56:142" x14ac:dyDescent="0.2">
      <c r="BD57472" s="325"/>
      <c r="EL57472" s="325"/>
    </row>
    <row r="57473" spans="56:142" x14ac:dyDescent="0.2">
      <c r="BD57473" s="325"/>
      <c r="EL57473" s="325"/>
    </row>
    <row r="57474" spans="56:142" x14ac:dyDescent="0.2">
      <c r="BD57474" s="325"/>
      <c r="EL57474" s="325"/>
    </row>
    <row r="57475" spans="56:142" x14ac:dyDescent="0.2">
      <c r="BD57475" s="325"/>
      <c r="EL57475" s="325"/>
    </row>
    <row r="57476" spans="56:142" x14ac:dyDescent="0.2">
      <c r="BD57476" s="325"/>
      <c r="EL57476" s="325"/>
    </row>
    <row r="57477" spans="56:142" x14ac:dyDescent="0.2">
      <c r="BD57477" s="325"/>
      <c r="EL57477" s="325"/>
    </row>
    <row r="57478" spans="56:142" x14ac:dyDescent="0.2">
      <c r="BD57478" s="325"/>
      <c r="EL57478" s="325"/>
    </row>
    <row r="57479" spans="56:142" x14ac:dyDescent="0.2">
      <c r="BD57479" s="325"/>
      <c r="EL57479" s="325"/>
    </row>
    <row r="57480" spans="56:142" x14ac:dyDescent="0.2">
      <c r="BD57480" s="325"/>
      <c r="EL57480" s="325"/>
    </row>
    <row r="57481" spans="56:142" x14ac:dyDescent="0.2">
      <c r="BD57481" s="325"/>
      <c r="EL57481" s="325"/>
    </row>
    <row r="57482" spans="56:142" x14ac:dyDescent="0.2">
      <c r="BD57482" s="325"/>
      <c r="EL57482" s="325"/>
    </row>
    <row r="57483" spans="56:142" x14ac:dyDescent="0.2">
      <c r="BD57483" s="325"/>
      <c r="EL57483" s="325"/>
    </row>
    <row r="57484" spans="56:142" x14ac:dyDescent="0.2">
      <c r="BD57484" s="325"/>
      <c r="EL57484" s="325"/>
    </row>
    <row r="57485" spans="56:142" x14ac:dyDescent="0.2">
      <c r="BD57485" s="325"/>
      <c r="EL57485" s="325"/>
    </row>
    <row r="57486" spans="56:142" x14ac:dyDescent="0.2">
      <c r="BD57486" s="325"/>
      <c r="EL57486" s="325"/>
    </row>
    <row r="57487" spans="56:142" x14ac:dyDescent="0.2">
      <c r="BD57487" s="325"/>
      <c r="EL57487" s="325"/>
    </row>
    <row r="57488" spans="56:142" x14ac:dyDescent="0.2">
      <c r="BD57488" s="325"/>
      <c r="EL57488" s="325"/>
    </row>
    <row r="57489" spans="56:142" x14ac:dyDescent="0.2">
      <c r="BD57489" s="325"/>
      <c r="EL57489" s="325"/>
    </row>
    <row r="57490" spans="56:142" x14ac:dyDescent="0.2">
      <c r="BD57490" s="325"/>
      <c r="EL57490" s="325"/>
    </row>
    <row r="57491" spans="56:142" x14ac:dyDescent="0.2">
      <c r="BD57491" s="325"/>
      <c r="EL57491" s="325"/>
    </row>
    <row r="57492" spans="56:142" x14ac:dyDescent="0.2">
      <c r="BD57492" s="325"/>
      <c r="EL57492" s="325"/>
    </row>
    <row r="57493" spans="56:142" x14ac:dyDescent="0.2">
      <c r="BD57493" s="325"/>
      <c r="EL57493" s="325"/>
    </row>
    <row r="57494" spans="56:142" x14ac:dyDescent="0.2">
      <c r="BD57494" s="325"/>
      <c r="EL57494" s="325"/>
    </row>
    <row r="57495" spans="56:142" x14ac:dyDescent="0.2">
      <c r="BD57495" s="325"/>
      <c r="EL57495" s="325"/>
    </row>
    <row r="57496" spans="56:142" x14ac:dyDescent="0.2">
      <c r="BD57496" s="325"/>
      <c r="EL57496" s="325"/>
    </row>
    <row r="57497" spans="56:142" x14ac:dyDescent="0.2">
      <c r="BD57497" s="325"/>
      <c r="EL57497" s="325"/>
    </row>
    <row r="57498" spans="56:142" x14ac:dyDescent="0.2">
      <c r="BD57498" s="325"/>
      <c r="EL57498" s="325"/>
    </row>
    <row r="57499" spans="56:142" x14ac:dyDescent="0.2">
      <c r="BD57499" s="325"/>
      <c r="EL57499" s="325"/>
    </row>
    <row r="57500" spans="56:142" x14ac:dyDescent="0.2">
      <c r="BD57500" s="325"/>
      <c r="EL57500" s="325"/>
    </row>
    <row r="57501" spans="56:142" x14ac:dyDescent="0.2">
      <c r="BD57501" s="325"/>
      <c r="EL57501" s="325"/>
    </row>
    <row r="57502" spans="56:142" x14ac:dyDescent="0.2">
      <c r="BD57502" s="325"/>
      <c r="EL57502" s="325"/>
    </row>
    <row r="57503" spans="56:142" x14ac:dyDescent="0.2">
      <c r="BD57503" s="325"/>
      <c r="EL57503" s="325"/>
    </row>
    <row r="57504" spans="56:142" x14ac:dyDescent="0.2">
      <c r="BD57504" s="325"/>
      <c r="EL57504" s="325"/>
    </row>
    <row r="57505" spans="56:142" x14ac:dyDescent="0.2">
      <c r="BD57505" s="325"/>
      <c r="EL57505" s="325"/>
    </row>
    <row r="57506" spans="56:142" x14ac:dyDescent="0.2">
      <c r="BD57506" s="325"/>
      <c r="EL57506" s="325"/>
    </row>
    <row r="57507" spans="56:142" x14ac:dyDescent="0.2">
      <c r="BD57507" s="325"/>
      <c r="EL57507" s="325"/>
    </row>
    <row r="57508" spans="56:142" x14ac:dyDescent="0.2">
      <c r="BD57508" s="325"/>
      <c r="EL57508" s="325"/>
    </row>
    <row r="57509" spans="56:142" x14ac:dyDescent="0.2">
      <c r="BD57509" s="325"/>
      <c r="EL57509" s="325"/>
    </row>
    <row r="57510" spans="56:142" x14ac:dyDescent="0.2">
      <c r="BD57510" s="325"/>
      <c r="EL57510" s="325"/>
    </row>
    <row r="57511" spans="56:142" x14ac:dyDescent="0.2">
      <c r="BD57511" s="325"/>
      <c r="EL57511" s="325"/>
    </row>
    <row r="57512" spans="56:142" x14ac:dyDescent="0.2">
      <c r="BD57512" s="325"/>
      <c r="EL57512" s="325"/>
    </row>
    <row r="57513" spans="56:142" x14ac:dyDescent="0.2">
      <c r="BD57513" s="325"/>
      <c r="EL57513" s="325"/>
    </row>
    <row r="57514" spans="56:142" x14ac:dyDescent="0.2">
      <c r="BD57514" s="325"/>
      <c r="EL57514" s="325"/>
    </row>
    <row r="57515" spans="56:142" x14ac:dyDescent="0.2">
      <c r="BD57515" s="325"/>
      <c r="EL57515" s="325"/>
    </row>
    <row r="57516" spans="56:142" x14ac:dyDescent="0.2">
      <c r="BD57516" s="325"/>
      <c r="EL57516" s="325"/>
    </row>
    <row r="57517" spans="56:142" x14ac:dyDescent="0.2">
      <c r="BD57517" s="325"/>
      <c r="EL57517" s="325"/>
    </row>
    <row r="57518" spans="56:142" x14ac:dyDescent="0.2">
      <c r="BD57518" s="325"/>
      <c r="EL57518" s="325"/>
    </row>
    <row r="57519" spans="56:142" x14ac:dyDescent="0.2">
      <c r="BD57519" s="325"/>
      <c r="EL57519" s="325"/>
    </row>
    <row r="57520" spans="56:142" x14ac:dyDescent="0.2">
      <c r="BD57520" s="325"/>
      <c r="EL57520" s="325"/>
    </row>
    <row r="57521" spans="56:142" x14ac:dyDescent="0.2">
      <c r="BD57521" s="325"/>
      <c r="EL57521" s="325"/>
    </row>
    <row r="57522" spans="56:142" x14ac:dyDescent="0.2">
      <c r="BD57522" s="325"/>
      <c r="EL57522" s="325"/>
    </row>
    <row r="57523" spans="56:142" x14ac:dyDescent="0.2">
      <c r="BD57523" s="325"/>
      <c r="EL57523" s="325"/>
    </row>
    <row r="57524" spans="56:142" x14ac:dyDescent="0.2">
      <c r="BD57524" s="325"/>
      <c r="EL57524" s="325"/>
    </row>
    <row r="57525" spans="56:142" x14ac:dyDescent="0.2">
      <c r="BD57525" s="325"/>
      <c r="EL57525" s="325"/>
    </row>
    <row r="57526" spans="56:142" x14ac:dyDescent="0.2">
      <c r="BD57526" s="325"/>
      <c r="EL57526" s="325"/>
    </row>
    <row r="57527" spans="56:142" x14ac:dyDescent="0.2">
      <c r="BD57527" s="325"/>
      <c r="EL57527" s="325"/>
    </row>
    <row r="57528" spans="56:142" x14ac:dyDescent="0.2">
      <c r="BD57528" s="325"/>
      <c r="EL57528" s="325"/>
    </row>
    <row r="57529" spans="56:142" x14ac:dyDescent="0.2">
      <c r="BD57529" s="325"/>
      <c r="EL57529" s="325"/>
    </row>
    <row r="57530" spans="56:142" x14ac:dyDescent="0.2">
      <c r="BD57530" s="325"/>
      <c r="EL57530" s="325"/>
    </row>
    <row r="57531" spans="56:142" x14ac:dyDescent="0.2">
      <c r="BD57531" s="325"/>
      <c r="EL57531" s="325"/>
    </row>
    <row r="57532" spans="56:142" x14ac:dyDescent="0.2">
      <c r="BD57532" s="325"/>
      <c r="EL57532" s="325"/>
    </row>
    <row r="57533" spans="56:142" x14ac:dyDescent="0.2">
      <c r="BD57533" s="325"/>
      <c r="EL57533" s="325"/>
    </row>
    <row r="57534" spans="56:142" x14ac:dyDescent="0.2">
      <c r="BD57534" s="325"/>
      <c r="EL57534" s="325"/>
    </row>
    <row r="57535" spans="56:142" x14ac:dyDescent="0.2">
      <c r="BD57535" s="325"/>
      <c r="EL57535" s="325"/>
    </row>
    <row r="57536" spans="56:142" x14ac:dyDescent="0.2">
      <c r="BD57536" s="325"/>
      <c r="EL57536" s="325"/>
    </row>
    <row r="57537" spans="56:142" x14ac:dyDescent="0.2">
      <c r="BD57537" s="325"/>
      <c r="EL57537" s="325"/>
    </row>
    <row r="57538" spans="56:142" x14ac:dyDescent="0.2">
      <c r="BD57538" s="325"/>
      <c r="EL57538" s="325"/>
    </row>
    <row r="57539" spans="56:142" x14ac:dyDescent="0.2">
      <c r="BD57539" s="325"/>
      <c r="EL57539" s="325"/>
    </row>
    <row r="57540" spans="56:142" x14ac:dyDescent="0.2">
      <c r="BD57540" s="325"/>
      <c r="EL57540" s="325"/>
    </row>
    <row r="57541" spans="56:142" x14ac:dyDescent="0.2">
      <c r="BD57541" s="325"/>
      <c r="EL57541" s="325"/>
    </row>
    <row r="57542" spans="56:142" x14ac:dyDescent="0.2">
      <c r="BD57542" s="325"/>
      <c r="EL57542" s="325"/>
    </row>
    <row r="57543" spans="56:142" x14ac:dyDescent="0.2">
      <c r="BD57543" s="325"/>
      <c r="EL57543" s="325"/>
    </row>
    <row r="57544" spans="56:142" x14ac:dyDescent="0.2">
      <c r="BD57544" s="325"/>
      <c r="EL57544" s="325"/>
    </row>
    <row r="57545" spans="56:142" x14ac:dyDescent="0.2">
      <c r="BD57545" s="325"/>
      <c r="EL57545" s="325"/>
    </row>
    <row r="57546" spans="56:142" x14ac:dyDescent="0.2">
      <c r="BD57546" s="325"/>
      <c r="EL57546" s="325"/>
    </row>
    <row r="57547" spans="56:142" x14ac:dyDescent="0.2">
      <c r="BD57547" s="325"/>
      <c r="EL57547" s="325"/>
    </row>
    <row r="57548" spans="56:142" x14ac:dyDescent="0.2">
      <c r="BD57548" s="325"/>
      <c r="EL57548" s="325"/>
    </row>
    <row r="57549" spans="56:142" x14ac:dyDescent="0.2">
      <c r="BD57549" s="325"/>
      <c r="EL57549" s="325"/>
    </row>
    <row r="57550" spans="56:142" x14ac:dyDescent="0.2">
      <c r="BD57550" s="325"/>
      <c r="EL57550" s="325"/>
    </row>
    <row r="57551" spans="56:142" x14ac:dyDescent="0.2">
      <c r="BD57551" s="325"/>
      <c r="EL57551" s="325"/>
    </row>
    <row r="57552" spans="56:142" x14ac:dyDescent="0.2">
      <c r="BD57552" s="325"/>
      <c r="EL57552" s="325"/>
    </row>
    <row r="57553" spans="56:142" x14ac:dyDescent="0.2">
      <c r="BD57553" s="325"/>
      <c r="EL57553" s="325"/>
    </row>
    <row r="57554" spans="56:142" x14ac:dyDescent="0.2">
      <c r="BD57554" s="325"/>
      <c r="EL57554" s="325"/>
    </row>
    <row r="57555" spans="56:142" x14ac:dyDescent="0.2">
      <c r="BD57555" s="325"/>
      <c r="EL57555" s="325"/>
    </row>
    <row r="57556" spans="56:142" x14ac:dyDescent="0.2">
      <c r="BD57556" s="325"/>
      <c r="EL57556" s="325"/>
    </row>
    <row r="57557" spans="56:142" x14ac:dyDescent="0.2">
      <c r="BD57557" s="325"/>
      <c r="EL57557" s="325"/>
    </row>
    <row r="57558" spans="56:142" x14ac:dyDescent="0.2">
      <c r="BD57558" s="325"/>
      <c r="EL57558" s="325"/>
    </row>
    <row r="57559" spans="56:142" x14ac:dyDescent="0.2">
      <c r="BD57559" s="325"/>
      <c r="EL57559" s="325"/>
    </row>
    <row r="57560" spans="56:142" x14ac:dyDescent="0.2">
      <c r="BD57560" s="325"/>
      <c r="EL57560" s="325"/>
    </row>
    <row r="57561" spans="56:142" x14ac:dyDescent="0.2">
      <c r="BD57561" s="325"/>
      <c r="EL57561" s="325"/>
    </row>
    <row r="57562" spans="56:142" x14ac:dyDescent="0.2">
      <c r="BD57562" s="325"/>
      <c r="EL57562" s="325"/>
    </row>
    <row r="57563" spans="56:142" x14ac:dyDescent="0.2">
      <c r="BD57563" s="325"/>
      <c r="EL57563" s="325"/>
    </row>
    <row r="57564" spans="56:142" x14ac:dyDescent="0.2">
      <c r="BD57564" s="325"/>
      <c r="EL57564" s="325"/>
    </row>
    <row r="57565" spans="56:142" x14ac:dyDescent="0.2">
      <c r="BD57565" s="325"/>
      <c r="EL57565" s="325"/>
    </row>
    <row r="57566" spans="56:142" x14ac:dyDescent="0.2">
      <c r="BD57566" s="325"/>
      <c r="EL57566" s="325"/>
    </row>
    <row r="57567" spans="56:142" x14ac:dyDescent="0.2">
      <c r="BD57567" s="325"/>
      <c r="EL57567" s="325"/>
    </row>
    <row r="57568" spans="56:142" x14ac:dyDescent="0.2">
      <c r="BD57568" s="325"/>
      <c r="EL57568" s="325"/>
    </row>
    <row r="57569" spans="56:142" x14ac:dyDescent="0.2">
      <c r="BD57569" s="325"/>
      <c r="EL57569" s="325"/>
    </row>
    <row r="57570" spans="56:142" x14ac:dyDescent="0.2">
      <c r="BD57570" s="325"/>
      <c r="EL57570" s="325"/>
    </row>
    <row r="57571" spans="56:142" x14ac:dyDescent="0.2">
      <c r="BD57571" s="325"/>
      <c r="EL57571" s="325"/>
    </row>
    <row r="57572" spans="56:142" x14ac:dyDescent="0.2">
      <c r="BD57572" s="325"/>
      <c r="EL57572" s="325"/>
    </row>
    <row r="57573" spans="56:142" x14ac:dyDescent="0.2">
      <c r="BD57573" s="325"/>
      <c r="EL57573" s="325"/>
    </row>
    <row r="57574" spans="56:142" x14ac:dyDescent="0.2">
      <c r="BD57574" s="325"/>
      <c r="EL57574" s="325"/>
    </row>
    <row r="57575" spans="56:142" x14ac:dyDescent="0.2">
      <c r="BD57575" s="325"/>
      <c r="EL57575" s="325"/>
    </row>
    <row r="57576" spans="56:142" x14ac:dyDescent="0.2">
      <c r="BD57576" s="325"/>
      <c r="EL57576" s="325"/>
    </row>
    <row r="57577" spans="56:142" x14ac:dyDescent="0.2">
      <c r="BD57577" s="325"/>
      <c r="EL57577" s="325"/>
    </row>
    <row r="57578" spans="56:142" x14ac:dyDescent="0.2">
      <c r="BD57578" s="325"/>
      <c r="EL57578" s="325"/>
    </row>
    <row r="57579" spans="56:142" x14ac:dyDescent="0.2">
      <c r="BD57579" s="325"/>
      <c r="EL57579" s="325"/>
    </row>
    <row r="57580" spans="56:142" x14ac:dyDescent="0.2">
      <c r="BD57580" s="325"/>
      <c r="EL57580" s="325"/>
    </row>
    <row r="57581" spans="56:142" x14ac:dyDescent="0.2">
      <c r="BD57581" s="325"/>
      <c r="EL57581" s="325"/>
    </row>
    <row r="57582" spans="56:142" x14ac:dyDescent="0.2">
      <c r="BD57582" s="325"/>
      <c r="EL57582" s="325"/>
    </row>
    <row r="57583" spans="56:142" x14ac:dyDescent="0.2">
      <c r="BD57583" s="325"/>
      <c r="EL57583" s="325"/>
    </row>
    <row r="57584" spans="56:142" x14ac:dyDescent="0.2">
      <c r="BD57584" s="325"/>
      <c r="EL57584" s="325"/>
    </row>
    <row r="57585" spans="56:142" x14ac:dyDescent="0.2">
      <c r="BD57585" s="325"/>
      <c r="EL57585" s="325"/>
    </row>
    <row r="57586" spans="56:142" x14ac:dyDescent="0.2">
      <c r="BD57586" s="325"/>
      <c r="EL57586" s="325"/>
    </row>
    <row r="57587" spans="56:142" x14ac:dyDescent="0.2">
      <c r="BD57587" s="325"/>
      <c r="EL57587" s="325"/>
    </row>
    <row r="57588" spans="56:142" x14ac:dyDescent="0.2">
      <c r="BD57588" s="325"/>
      <c r="EL57588" s="325"/>
    </row>
    <row r="57589" spans="56:142" x14ac:dyDescent="0.2">
      <c r="BD57589" s="325"/>
      <c r="EL57589" s="325"/>
    </row>
    <row r="57590" spans="56:142" x14ac:dyDescent="0.2">
      <c r="BD57590" s="325"/>
      <c r="EL57590" s="325"/>
    </row>
    <row r="57591" spans="56:142" x14ac:dyDescent="0.2">
      <c r="BD57591" s="325"/>
      <c r="EL57591" s="325"/>
    </row>
    <row r="57592" spans="56:142" x14ac:dyDescent="0.2">
      <c r="BD57592" s="325"/>
      <c r="EL57592" s="325"/>
    </row>
    <row r="57593" spans="56:142" x14ac:dyDescent="0.2">
      <c r="BD57593" s="325"/>
      <c r="EL57593" s="325"/>
    </row>
    <row r="57594" spans="56:142" x14ac:dyDescent="0.2">
      <c r="BD57594" s="325"/>
      <c r="EL57594" s="325"/>
    </row>
    <row r="57595" spans="56:142" x14ac:dyDescent="0.2">
      <c r="BD57595" s="325"/>
      <c r="EL57595" s="325"/>
    </row>
    <row r="57596" spans="56:142" x14ac:dyDescent="0.2">
      <c r="BD57596" s="325"/>
      <c r="EL57596" s="325"/>
    </row>
    <row r="57597" spans="56:142" x14ac:dyDescent="0.2">
      <c r="BD57597" s="325"/>
      <c r="EL57597" s="325"/>
    </row>
    <row r="57598" spans="56:142" x14ac:dyDescent="0.2">
      <c r="BD57598" s="325"/>
      <c r="EL57598" s="325"/>
    </row>
    <row r="57599" spans="56:142" x14ac:dyDescent="0.2">
      <c r="BD57599" s="325"/>
      <c r="EL57599" s="325"/>
    </row>
    <row r="57600" spans="56:142" x14ac:dyDescent="0.2">
      <c r="BD57600" s="325"/>
      <c r="EL57600" s="325"/>
    </row>
    <row r="57601" spans="56:142" x14ac:dyDescent="0.2">
      <c r="BD57601" s="325"/>
      <c r="EL57601" s="325"/>
    </row>
    <row r="57602" spans="56:142" x14ac:dyDescent="0.2">
      <c r="BD57602" s="325"/>
      <c r="EL57602" s="325"/>
    </row>
    <row r="57603" spans="56:142" x14ac:dyDescent="0.2">
      <c r="BD57603" s="325"/>
      <c r="EL57603" s="325"/>
    </row>
    <row r="57604" spans="56:142" x14ac:dyDescent="0.2">
      <c r="BD57604" s="325"/>
      <c r="EL57604" s="325"/>
    </row>
    <row r="57605" spans="56:142" x14ac:dyDescent="0.2">
      <c r="BD57605" s="325"/>
      <c r="EL57605" s="325"/>
    </row>
    <row r="57606" spans="56:142" x14ac:dyDescent="0.2">
      <c r="BD57606" s="325"/>
      <c r="EL57606" s="325"/>
    </row>
    <row r="57607" spans="56:142" x14ac:dyDescent="0.2">
      <c r="BD57607" s="325"/>
      <c r="EL57607" s="325"/>
    </row>
    <row r="57608" spans="56:142" x14ac:dyDescent="0.2">
      <c r="BD57608" s="325"/>
      <c r="EL57608" s="325"/>
    </row>
    <row r="57609" spans="56:142" x14ac:dyDescent="0.2">
      <c r="BD57609" s="325"/>
      <c r="EL57609" s="325"/>
    </row>
    <row r="57610" spans="56:142" x14ac:dyDescent="0.2">
      <c r="BD57610" s="325"/>
      <c r="EL57610" s="325"/>
    </row>
    <row r="57611" spans="56:142" x14ac:dyDescent="0.2">
      <c r="BD57611" s="325"/>
      <c r="EL57611" s="325"/>
    </row>
    <row r="57612" spans="56:142" x14ac:dyDescent="0.2">
      <c r="BD57612" s="325"/>
      <c r="EL57612" s="325"/>
    </row>
    <row r="57613" spans="56:142" x14ac:dyDescent="0.2">
      <c r="BD57613" s="325"/>
      <c r="EL57613" s="325"/>
    </row>
    <row r="57614" spans="56:142" x14ac:dyDescent="0.2">
      <c r="BD57614" s="325"/>
      <c r="EL57614" s="325"/>
    </row>
    <row r="57615" spans="56:142" x14ac:dyDescent="0.2">
      <c r="BD57615" s="325"/>
      <c r="EL57615" s="325"/>
    </row>
    <row r="57616" spans="56:142" x14ac:dyDescent="0.2">
      <c r="BD57616" s="325"/>
      <c r="EL57616" s="325"/>
    </row>
    <row r="57617" spans="56:142" x14ac:dyDescent="0.2">
      <c r="BD57617" s="325"/>
      <c r="EL57617" s="325"/>
    </row>
    <row r="57618" spans="56:142" x14ac:dyDescent="0.2">
      <c r="BD57618" s="325"/>
      <c r="EL57618" s="325"/>
    </row>
    <row r="57619" spans="56:142" x14ac:dyDescent="0.2">
      <c r="BD57619" s="325"/>
      <c r="EL57619" s="325"/>
    </row>
    <row r="57620" spans="56:142" x14ac:dyDescent="0.2">
      <c r="BD57620" s="325"/>
      <c r="EL57620" s="325"/>
    </row>
    <row r="57621" spans="56:142" x14ac:dyDescent="0.2">
      <c r="BD57621" s="325"/>
      <c r="EL57621" s="325"/>
    </row>
    <row r="57622" spans="56:142" x14ac:dyDescent="0.2">
      <c r="BD57622" s="325"/>
      <c r="EL57622" s="325"/>
    </row>
    <row r="57623" spans="56:142" x14ac:dyDescent="0.2">
      <c r="BD57623" s="325"/>
      <c r="EL57623" s="325"/>
    </row>
    <row r="57624" spans="56:142" x14ac:dyDescent="0.2">
      <c r="BD57624" s="325"/>
      <c r="EL57624" s="325"/>
    </row>
    <row r="57625" spans="56:142" x14ac:dyDescent="0.2">
      <c r="BD57625" s="325"/>
      <c r="EL57625" s="325"/>
    </row>
    <row r="57626" spans="56:142" x14ac:dyDescent="0.2">
      <c r="BD57626" s="325"/>
      <c r="EL57626" s="325"/>
    </row>
    <row r="57627" spans="56:142" x14ac:dyDescent="0.2">
      <c r="BD57627" s="325"/>
      <c r="EL57627" s="325"/>
    </row>
    <row r="57628" spans="56:142" x14ac:dyDescent="0.2">
      <c r="BD57628" s="325"/>
      <c r="EL57628" s="325"/>
    </row>
    <row r="57629" spans="56:142" x14ac:dyDescent="0.2">
      <c r="BD57629" s="325"/>
      <c r="EL57629" s="325"/>
    </row>
    <row r="57630" spans="56:142" x14ac:dyDescent="0.2">
      <c r="BD57630" s="325"/>
      <c r="EL57630" s="325"/>
    </row>
    <row r="57631" spans="56:142" x14ac:dyDescent="0.2">
      <c r="BD57631" s="325"/>
      <c r="EL57631" s="325"/>
    </row>
    <row r="57632" spans="56:142" x14ac:dyDescent="0.2">
      <c r="BD57632" s="325"/>
      <c r="EL57632" s="325"/>
    </row>
    <row r="57633" spans="56:142" x14ac:dyDescent="0.2">
      <c r="BD57633" s="325"/>
      <c r="EL57633" s="325"/>
    </row>
    <row r="57634" spans="56:142" x14ac:dyDescent="0.2">
      <c r="BD57634" s="325"/>
      <c r="EL57634" s="325"/>
    </row>
    <row r="57635" spans="56:142" x14ac:dyDescent="0.2">
      <c r="BD57635" s="325"/>
      <c r="EL57635" s="325"/>
    </row>
    <row r="57636" spans="56:142" x14ac:dyDescent="0.2">
      <c r="BD57636" s="325"/>
      <c r="EL57636" s="325"/>
    </row>
    <row r="57637" spans="56:142" x14ac:dyDescent="0.2">
      <c r="BD57637" s="325"/>
      <c r="EL57637" s="325"/>
    </row>
    <row r="57638" spans="56:142" x14ac:dyDescent="0.2">
      <c r="BD57638" s="325"/>
      <c r="EL57638" s="325"/>
    </row>
    <row r="57639" spans="56:142" x14ac:dyDescent="0.2">
      <c r="BD57639" s="325"/>
      <c r="EL57639" s="325"/>
    </row>
    <row r="57640" spans="56:142" x14ac:dyDescent="0.2">
      <c r="BD57640" s="325"/>
      <c r="EL57640" s="325"/>
    </row>
    <row r="57641" spans="56:142" x14ac:dyDescent="0.2">
      <c r="BD57641" s="325"/>
      <c r="EL57641" s="325"/>
    </row>
    <row r="57642" spans="56:142" x14ac:dyDescent="0.2">
      <c r="BD57642" s="325"/>
      <c r="EL57642" s="325"/>
    </row>
    <row r="57643" spans="56:142" x14ac:dyDescent="0.2">
      <c r="BD57643" s="325"/>
      <c r="EL57643" s="325"/>
    </row>
    <row r="57644" spans="56:142" x14ac:dyDescent="0.2">
      <c r="BD57644" s="325"/>
      <c r="EL57644" s="325"/>
    </row>
    <row r="57645" spans="56:142" x14ac:dyDescent="0.2">
      <c r="BD57645" s="325"/>
      <c r="EL57645" s="325"/>
    </row>
    <row r="57646" spans="56:142" x14ac:dyDescent="0.2">
      <c r="BD57646" s="325"/>
      <c r="EL57646" s="325"/>
    </row>
    <row r="57647" spans="56:142" x14ac:dyDescent="0.2">
      <c r="BD57647" s="325"/>
      <c r="EL57647" s="325"/>
    </row>
    <row r="57648" spans="56:142" x14ac:dyDescent="0.2">
      <c r="BD57648" s="325"/>
      <c r="EL57648" s="325"/>
    </row>
    <row r="57649" spans="56:142" x14ac:dyDescent="0.2">
      <c r="BD57649" s="325"/>
      <c r="EL57649" s="325"/>
    </row>
    <row r="57650" spans="56:142" x14ac:dyDescent="0.2">
      <c r="BD57650" s="325"/>
      <c r="EL57650" s="325"/>
    </row>
    <row r="57651" spans="56:142" x14ac:dyDescent="0.2">
      <c r="BD57651" s="325"/>
      <c r="EL57651" s="325"/>
    </row>
    <row r="57652" spans="56:142" x14ac:dyDescent="0.2">
      <c r="BD57652" s="325"/>
      <c r="EL57652" s="325"/>
    </row>
    <row r="57653" spans="56:142" x14ac:dyDescent="0.2">
      <c r="BD57653" s="325"/>
      <c r="EL57653" s="325"/>
    </row>
    <row r="57654" spans="56:142" x14ac:dyDescent="0.2">
      <c r="BD57654" s="325"/>
      <c r="EL57654" s="325"/>
    </row>
    <row r="57655" spans="56:142" x14ac:dyDescent="0.2">
      <c r="BD57655" s="325"/>
      <c r="EL57655" s="325"/>
    </row>
    <row r="57656" spans="56:142" x14ac:dyDescent="0.2">
      <c r="BD57656" s="325"/>
      <c r="EL57656" s="325"/>
    </row>
    <row r="57657" spans="56:142" x14ac:dyDescent="0.2">
      <c r="BD57657" s="325"/>
      <c r="EL57657" s="325"/>
    </row>
    <row r="57658" spans="56:142" x14ac:dyDescent="0.2">
      <c r="BD57658" s="325"/>
      <c r="EL57658" s="325"/>
    </row>
    <row r="57659" spans="56:142" x14ac:dyDescent="0.2">
      <c r="BD57659" s="325"/>
      <c r="EL57659" s="325"/>
    </row>
    <row r="57660" spans="56:142" x14ac:dyDescent="0.2">
      <c r="BD57660" s="325"/>
      <c r="EL57660" s="325"/>
    </row>
    <row r="57661" spans="56:142" x14ac:dyDescent="0.2">
      <c r="BD57661" s="325"/>
      <c r="EL57661" s="325"/>
    </row>
    <row r="57662" spans="56:142" x14ac:dyDescent="0.2">
      <c r="BD57662" s="325"/>
      <c r="EL57662" s="325"/>
    </row>
    <row r="57663" spans="56:142" x14ac:dyDescent="0.2">
      <c r="BD57663" s="325"/>
      <c r="EL57663" s="325"/>
    </row>
    <row r="57664" spans="56:142" x14ac:dyDescent="0.2">
      <c r="BD57664" s="325"/>
      <c r="EL57664" s="325"/>
    </row>
    <row r="57665" spans="56:142" x14ac:dyDescent="0.2">
      <c r="BD57665" s="325"/>
      <c r="EL57665" s="325"/>
    </row>
    <row r="57666" spans="56:142" x14ac:dyDescent="0.2">
      <c r="BD57666" s="325"/>
      <c r="EL57666" s="325"/>
    </row>
    <row r="57667" spans="56:142" x14ac:dyDescent="0.2">
      <c r="BD57667" s="325"/>
      <c r="EL57667" s="325"/>
    </row>
    <row r="57668" spans="56:142" x14ac:dyDescent="0.2">
      <c r="BD57668" s="325"/>
      <c r="EL57668" s="325"/>
    </row>
    <row r="57669" spans="56:142" x14ac:dyDescent="0.2">
      <c r="BD57669" s="325"/>
      <c r="EL57669" s="325"/>
    </row>
    <row r="57670" spans="56:142" x14ac:dyDescent="0.2">
      <c r="BD57670" s="325"/>
      <c r="EL57670" s="325"/>
    </row>
    <row r="57671" spans="56:142" x14ac:dyDescent="0.2">
      <c r="BD57671" s="325"/>
      <c r="EL57671" s="325"/>
    </row>
    <row r="57672" spans="56:142" x14ac:dyDescent="0.2">
      <c r="BD57672" s="325"/>
      <c r="EL57672" s="325"/>
    </row>
    <row r="57673" spans="56:142" x14ac:dyDescent="0.2">
      <c r="BD57673" s="325"/>
      <c r="EL57673" s="325"/>
    </row>
    <row r="57674" spans="56:142" x14ac:dyDescent="0.2">
      <c r="BD57674" s="325"/>
      <c r="EL57674" s="325"/>
    </row>
    <row r="57675" spans="56:142" x14ac:dyDescent="0.2">
      <c r="BD57675" s="325"/>
      <c r="EL57675" s="325"/>
    </row>
    <row r="57676" spans="56:142" x14ac:dyDescent="0.2">
      <c r="BD57676" s="325"/>
      <c r="EL57676" s="325"/>
    </row>
    <row r="57677" spans="56:142" x14ac:dyDescent="0.2">
      <c r="BD57677" s="325"/>
      <c r="EL57677" s="325"/>
    </row>
    <row r="57678" spans="56:142" x14ac:dyDescent="0.2">
      <c r="BD57678" s="325"/>
      <c r="EL57678" s="325"/>
    </row>
    <row r="57679" spans="56:142" x14ac:dyDescent="0.2">
      <c r="BD57679" s="325"/>
      <c r="EL57679" s="325"/>
    </row>
    <row r="57680" spans="56:142" x14ac:dyDescent="0.2">
      <c r="BD57680" s="325"/>
      <c r="EL57680" s="325"/>
    </row>
    <row r="57681" spans="56:142" x14ac:dyDescent="0.2">
      <c r="BD57681" s="325"/>
      <c r="EL57681" s="325"/>
    </row>
    <row r="57682" spans="56:142" x14ac:dyDescent="0.2">
      <c r="BD57682" s="325"/>
      <c r="EL57682" s="325"/>
    </row>
    <row r="57683" spans="56:142" x14ac:dyDescent="0.2">
      <c r="BD57683" s="325"/>
      <c r="EL57683" s="325"/>
    </row>
    <row r="57684" spans="56:142" x14ac:dyDescent="0.2">
      <c r="BD57684" s="325"/>
      <c r="EL57684" s="325"/>
    </row>
    <row r="57685" spans="56:142" x14ac:dyDescent="0.2">
      <c r="BD57685" s="325"/>
      <c r="EL57685" s="325"/>
    </row>
    <row r="57686" spans="56:142" x14ac:dyDescent="0.2">
      <c r="BD57686" s="325"/>
      <c r="EL57686" s="325"/>
    </row>
    <row r="57687" spans="56:142" x14ac:dyDescent="0.2">
      <c r="BD57687" s="325"/>
      <c r="EL57687" s="325"/>
    </row>
    <row r="57688" spans="56:142" x14ac:dyDescent="0.2">
      <c r="BD57688" s="325"/>
      <c r="EL57688" s="325"/>
    </row>
    <row r="57689" spans="56:142" x14ac:dyDescent="0.2">
      <c r="BD57689" s="325"/>
      <c r="EL57689" s="325"/>
    </row>
    <row r="57690" spans="56:142" x14ac:dyDescent="0.2">
      <c r="BD57690" s="325"/>
      <c r="EL57690" s="325"/>
    </row>
    <row r="57691" spans="56:142" x14ac:dyDescent="0.2">
      <c r="BD57691" s="325"/>
      <c r="EL57691" s="325"/>
    </row>
    <row r="57692" spans="56:142" x14ac:dyDescent="0.2">
      <c r="BD57692" s="325"/>
      <c r="EL57692" s="325"/>
    </row>
    <row r="57693" spans="56:142" x14ac:dyDescent="0.2">
      <c r="BD57693" s="325"/>
      <c r="EL57693" s="325"/>
    </row>
    <row r="57694" spans="56:142" x14ac:dyDescent="0.2">
      <c r="BD57694" s="325"/>
      <c r="EL57694" s="325"/>
    </row>
    <row r="57695" spans="56:142" x14ac:dyDescent="0.2">
      <c r="BD57695" s="325"/>
      <c r="EL57695" s="325"/>
    </row>
    <row r="57696" spans="56:142" x14ac:dyDescent="0.2">
      <c r="BD57696" s="325"/>
      <c r="EL57696" s="325"/>
    </row>
    <row r="57697" spans="56:142" x14ac:dyDescent="0.2">
      <c r="BD57697" s="325"/>
      <c r="EL57697" s="325"/>
    </row>
    <row r="57698" spans="56:142" x14ac:dyDescent="0.2">
      <c r="BD57698" s="325"/>
      <c r="EL57698" s="325"/>
    </row>
    <row r="57699" spans="56:142" x14ac:dyDescent="0.2">
      <c r="BD57699" s="325"/>
      <c r="EL57699" s="325"/>
    </row>
    <row r="57700" spans="56:142" x14ac:dyDescent="0.2">
      <c r="BD57700" s="325"/>
      <c r="EL57700" s="325"/>
    </row>
    <row r="57701" spans="56:142" x14ac:dyDescent="0.2">
      <c r="BD57701" s="325"/>
      <c r="EL57701" s="325"/>
    </row>
    <row r="57702" spans="56:142" x14ac:dyDescent="0.2">
      <c r="BD57702" s="325"/>
      <c r="EL57702" s="325"/>
    </row>
    <row r="57703" spans="56:142" x14ac:dyDescent="0.2">
      <c r="BD57703" s="325"/>
      <c r="EL57703" s="325"/>
    </row>
    <row r="57704" spans="56:142" x14ac:dyDescent="0.2">
      <c r="BD57704" s="325"/>
      <c r="EL57704" s="325"/>
    </row>
    <row r="57705" spans="56:142" x14ac:dyDescent="0.2">
      <c r="BD57705" s="325"/>
      <c r="EL57705" s="325"/>
    </row>
    <row r="57706" spans="56:142" x14ac:dyDescent="0.2">
      <c r="BD57706" s="325"/>
      <c r="EL57706" s="325"/>
    </row>
    <row r="57707" spans="56:142" x14ac:dyDescent="0.2">
      <c r="BD57707" s="325"/>
      <c r="EL57707" s="325"/>
    </row>
    <row r="57708" spans="56:142" x14ac:dyDescent="0.2">
      <c r="BD57708" s="325"/>
      <c r="EL57708" s="325"/>
    </row>
    <row r="57709" spans="56:142" x14ac:dyDescent="0.2">
      <c r="BD57709" s="325"/>
      <c r="EL57709" s="325"/>
    </row>
    <row r="57710" spans="56:142" x14ac:dyDescent="0.2">
      <c r="BD57710" s="325"/>
      <c r="EL57710" s="325"/>
    </row>
    <row r="57711" spans="56:142" x14ac:dyDescent="0.2">
      <c r="BD57711" s="325"/>
      <c r="EL57711" s="325"/>
    </row>
    <row r="57712" spans="56:142" x14ac:dyDescent="0.2">
      <c r="BD57712" s="325"/>
      <c r="EL57712" s="325"/>
    </row>
    <row r="57713" spans="56:142" x14ac:dyDescent="0.2">
      <c r="BD57713" s="325"/>
      <c r="EL57713" s="325"/>
    </row>
    <row r="57714" spans="56:142" x14ac:dyDescent="0.2">
      <c r="BD57714" s="325"/>
      <c r="EL57714" s="325"/>
    </row>
    <row r="57715" spans="56:142" x14ac:dyDescent="0.2">
      <c r="BD57715" s="325"/>
      <c r="EL57715" s="325"/>
    </row>
    <row r="57716" spans="56:142" x14ac:dyDescent="0.2">
      <c r="BD57716" s="325"/>
      <c r="EL57716" s="325"/>
    </row>
    <row r="57717" spans="56:142" x14ac:dyDescent="0.2">
      <c r="BD57717" s="325"/>
      <c r="EL57717" s="325"/>
    </row>
    <row r="57718" spans="56:142" x14ac:dyDescent="0.2">
      <c r="BD57718" s="325"/>
      <c r="EL57718" s="325"/>
    </row>
    <row r="57719" spans="56:142" x14ac:dyDescent="0.2">
      <c r="BD57719" s="325"/>
      <c r="EL57719" s="325"/>
    </row>
    <row r="57720" spans="56:142" x14ac:dyDescent="0.2">
      <c r="BD57720" s="325"/>
      <c r="EL57720" s="325"/>
    </row>
    <row r="57721" spans="56:142" x14ac:dyDescent="0.2">
      <c r="BD57721" s="325"/>
      <c r="EL57721" s="325"/>
    </row>
    <row r="57722" spans="56:142" x14ac:dyDescent="0.2">
      <c r="BD57722" s="325"/>
      <c r="EL57722" s="325"/>
    </row>
    <row r="57723" spans="56:142" x14ac:dyDescent="0.2">
      <c r="BD57723" s="325"/>
      <c r="EL57723" s="325"/>
    </row>
    <row r="57724" spans="56:142" x14ac:dyDescent="0.2">
      <c r="BD57724" s="325"/>
      <c r="EL57724" s="325"/>
    </row>
    <row r="57725" spans="56:142" x14ac:dyDescent="0.2">
      <c r="BD57725" s="325"/>
      <c r="EL57725" s="325"/>
    </row>
    <row r="57726" spans="56:142" x14ac:dyDescent="0.2">
      <c r="BD57726" s="325"/>
      <c r="EL57726" s="325"/>
    </row>
    <row r="57727" spans="56:142" x14ac:dyDescent="0.2">
      <c r="BD57727" s="325"/>
      <c r="EL57727" s="325"/>
    </row>
    <row r="57728" spans="56:142" x14ac:dyDescent="0.2">
      <c r="BD57728" s="325"/>
      <c r="EL57728" s="325"/>
    </row>
    <row r="57729" spans="56:142" x14ac:dyDescent="0.2">
      <c r="BD57729" s="325"/>
      <c r="EL57729" s="325"/>
    </row>
    <row r="57730" spans="56:142" x14ac:dyDescent="0.2">
      <c r="BD57730" s="325"/>
      <c r="EL57730" s="325"/>
    </row>
    <row r="57731" spans="56:142" x14ac:dyDescent="0.2">
      <c r="BD57731" s="325"/>
      <c r="EL57731" s="325"/>
    </row>
    <row r="57732" spans="56:142" x14ac:dyDescent="0.2">
      <c r="BD57732" s="325"/>
      <c r="EL57732" s="325"/>
    </row>
    <row r="57733" spans="56:142" x14ac:dyDescent="0.2">
      <c r="BD57733" s="325"/>
      <c r="EL57733" s="325"/>
    </row>
    <row r="57734" spans="56:142" x14ac:dyDescent="0.2">
      <c r="BD57734" s="325"/>
      <c r="EL57734" s="325"/>
    </row>
    <row r="57735" spans="56:142" x14ac:dyDescent="0.2">
      <c r="BD57735" s="325"/>
      <c r="EL57735" s="325"/>
    </row>
    <row r="57736" spans="56:142" x14ac:dyDescent="0.2">
      <c r="BD57736" s="325"/>
      <c r="EL57736" s="325"/>
    </row>
    <row r="57737" spans="56:142" x14ac:dyDescent="0.2">
      <c r="BD57737" s="325"/>
      <c r="EL57737" s="325"/>
    </row>
    <row r="57738" spans="56:142" x14ac:dyDescent="0.2">
      <c r="BD57738" s="325"/>
      <c r="EL57738" s="325"/>
    </row>
    <row r="57739" spans="56:142" x14ac:dyDescent="0.2">
      <c r="BD57739" s="325"/>
      <c r="EL57739" s="325"/>
    </row>
    <row r="57740" spans="56:142" x14ac:dyDescent="0.2">
      <c r="BD57740" s="325"/>
      <c r="EL57740" s="325"/>
    </row>
    <row r="57741" spans="56:142" x14ac:dyDescent="0.2">
      <c r="BD57741" s="325"/>
      <c r="EL57741" s="325"/>
    </row>
    <row r="57742" spans="56:142" x14ac:dyDescent="0.2">
      <c r="BD57742" s="325"/>
      <c r="EL57742" s="325"/>
    </row>
    <row r="57743" spans="56:142" x14ac:dyDescent="0.2">
      <c r="BD57743" s="325"/>
      <c r="EL57743" s="325"/>
    </row>
    <row r="57744" spans="56:142" x14ac:dyDescent="0.2">
      <c r="BD57744" s="325"/>
      <c r="EL57744" s="325"/>
    </row>
    <row r="57745" spans="56:142" x14ac:dyDescent="0.2">
      <c r="BD57745" s="325"/>
      <c r="EL57745" s="325"/>
    </row>
    <row r="57746" spans="56:142" x14ac:dyDescent="0.2">
      <c r="BD57746" s="325"/>
      <c r="EL57746" s="325"/>
    </row>
    <row r="57747" spans="56:142" x14ac:dyDescent="0.2">
      <c r="BD57747" s="325"/>
      <c r="EL57747" s="325"/>
    </row>
    <row r="57748" spans="56:142" x14ac:dyDescent="0.2">
      <c r="BD57748" s="325"/>
      <c r="EL57748" s="325"/>
    </row>
    <row r="57749" spans="56:142" x14ac:dyDescent="0.2">
      <c r="BD57749" s="325"/>
      <c r="EL57749" s="325"/>
    </row>
    <row r="57750" spans="56:142" x14ac:dyDescent="0.2">
      <c r="BD57750" s="325"/>
      <c r="EL57750" s="325"/>
    </row>
    <row r="57751" spans="56:142" x14ac:dyDescent="0.2">
      <c r="BD57751" s="325"/>
      <c r="EL57751" s="325"/>
    </row>
    <row r="57752" spans="56:142" x14ac:dyDescent="0.2">
      <c r="BD57752" s="325"/>
      <c r="EL57752" s="325"/>
    </row>
    <row r="57753" spans="56:142" x14ac:dyDescent="0.2">
      <c r="BD57753" s="325"/>
      <c r="EL57753" s="325"/>
    </row>
    <row r="57754" spans="56:142" x14ac:dyDescent="0.2">
      <c r="BD57754" s="325"/>
      <c r="EL57754" s="325"/>
    </row>
    <row r="57755" spans="56:142" x14ac:dyDescent="0.2">
      <c r="BD57755" s="325"/>
      <c r="EL57755" s="325"/>
    </row>
    <row r="57756" spans="56:142" x14ac:dyDescent="0.2">
      <c r="BD57756" s="325"/>
      <c r="EL57756" s="325"/>
    </row>
    <row r="57757" spans="56:142" x14ac:dyDescent="0.2">
      <c r="BD57757" s="325"/>
      <c r="EL57757" s="325"/>
    </row>
    <row r="57758" spans="56:142" x14ac:dyDescent="0.2">
      <c r="BD57758" s="325"/>
      <c r="EL57758" s="325"/>
    </row>
    <row r="57759" spans="56:142" x14ac:dyDescent="0.2">
      <c r="BD57759" s="325"/>
      <c r="EL57759" s="325"/>
    </row>
    <row r="57760" spans="56:142" x14ac:dyDescent="0.2">
      <c r="BD57760" s="325"/>
      <c r="EL57760" s="325"/>
    </row>
    <row r="57761" spans="56:142" x14ac:dyDescent="0.2">
      <c r="BD57761" s="325"/>
      <c r="EL57761" s="325"/>
    </row>
    <row r="57762" spans="56:142" x14ac:dyDescent="0.2">
      <c r="BD57762" s="325"/>
      <c r="EL57762" s="325"/>
    </row>
    <row r="57763" spans="56:142" x14ac:dyDescent="0.2">
      <c r="BD57763" s="325"/>
      <c r="EL57763" s="325"/>
    </row>
    <row r="57764" spans="56:142" x14ac:dyDescent="0.2">
      <c r="BD57764" s="325"/>
      <c r="EL57764" s="325"/>
    </row>
    <row r="57765" spans="56:142" x14ac:dyDescent="0.2">
      <c r="BD57765" s="325"/>
      <c r="EL57765" s="325"/>
    </row>
    <row r="57766" spans="56:142" x14ac:dyDescent="0.2">
      <c r="BD57766" s="325"/>
      <c r="EL57766" s="325"/>
    </row>
    <row r="57767" spans="56:142" x14ac:dyDescent="0.2">
      <c r="BD57767" s="325"/>
      <c r="EL57767" s="325"/>
    </row>
    <row r="57768" spans="56:142" x14ac:dyDescent="0.2">
      <c r="BD57768" s="325"/>
      <c r="EL57768" s="325"/>
    </row>
    <row r="57769" spans="56:142" x14ac:dyDescent="0.2">
      <c r="BD57769" s="325"/>
      <c r="EL57769" s="325"/>
    </row>
    <row r="57770" spans="56:142" x14ac:dyDescent="0.2">
      <c r="BD57770" s="325"/>
      <c r="EL57770" s="325"/>
    </row>
    <row r="57771" spans="56:142" x14ac:dyDescent="0.2">
      <c r="BD57771" s="325"/>
      <c r="EL57771" s="325"/>
    </row>
    <row r="57772" spans="56:142" x14ac:dyDescent="0.2">
      <c r="BD57772" s="325"/>
      <c r="EL57772" s="325"/>
    </row>
    <row r="57773" spans="56:142" x14ac:dyDescent="0.2">
      <c r="BD57773" s="325"/>
      <c r="EL57773" s="325"/>
    </row>
    <row r="57774" spans="56:142" x14ac:dyDescent="0.2">
      <c r="BD57774" s="325"/>
      <c r="EL57774" s="325"/>
    </row>
    <row r="57775" spans="56:142" x14ac:dyDescent="0.2">
      <c r="BD57775" s="325"/>
      <c r="EL57775" s="325"/>
    </row>
    <row r="57776" spans="56:142" x14ac:dyDescent="0.2">
      <c r="BD57776" s="325"/>
      <c r="EL57776" s="325"/>
    </row>
    <row r="57777" spans="56:142" x14ac:dyDescent="0.2">
      <c r="BD57777" s="325"/>
      <c r="EL57777" s="325"/>
    </row>
    <row r="57778" spans="56:142" x14ac:dyDescent="0.2">
      <c r="BD57778" s="325"/>
      <c r="EL57778" s="325"/>
    </row>
    <row r="57779" spans="56:142" x14ac:dyDescent="0.2">
      <c r="BD57779" s="325"/>
      <c r="EL57779" s="325"/>
    </row>
    <row r="57780" spans="56:142" x14ac:dyDescent="0.2">
      <c r="BD57780" s="325"/>
      <c r="EL57780" s="325"/>
    </row>
    <row r="57781" spans="56:142" x14ac:dyDescent="0.2">
      <c r="BD57781" s="325"/>
      <c r="EL57781" s="325"/>
    </row>
    <row r="57782" spans="56:142" x14ac:dyDescent="0.2">
      <c r="BD57782" s="325"/>
      <c r="EL57782" s="325"/>
    </row>
    <row r="57783" spans="56:142" x14ac:dyDescent="0.2">
      <c r="BD57783" s="325"/>
      <c r="EL57783" s="325"/>
    </row>
    <row r="57784" spans="56:142" x14ac:dyDescent="0.2">
      <c r="BD57784" s="325"/>
      <c r="EL57784" s="325"/>
    </row>
    <row r="57785" spans="56:142" x14ac:dyDescent="0.2">
      <c r="BD57785" s="325"/>
      <c r="EL57785" s="325"/>
    </row>
    <row r="57786" spans="56:142" x14ac:dyDescent="0.2">
      <c r="BD57786" s="325"/>
      <c r="EL57786" s="325"/>
    </row>
    <row r="57787" spans="56:142" x14ac:dyDescent="0.2">
      <c r="BD57787" s="325"/>
      <c r="EL57787" s="325"/>
    </row>
    <row r="57788" spans="56:142" x14ac:dyDescent="0.2">
      <c r="BD57788" s="325"/>
      <c r="EL57788" s="325"/>
    </row>
    <row r="57789" spans="56:142" x14ac:dyDescent="0.2">
      <c r="BD57789" s="325"/>
      <c r="EL57789" s="325"/>
    </row>
    <row r="57790" spans="56:142" x14ac:dyDescent="0.2">
      <c r="BD57790" s="325"/>
      <c r="EL57790" s="325"/>
    </row>
    <row r="57791" spans="56:142" x14ac:dyDescent="0.2">
      <c r="BD57791" s="325"/>
      <c r="EL57791" s="325"/>
    </row>
    <row r="57792" spans="56:142" x14ac:dyDescent="0.2">
      <c r="BD57792" s="325"/>
      <c r="EL57792" s="325"/>
    </row>
    <row r="57793" spans="56:142" x14ac:dyDescent="0.2">
      <c r="BD57793" s="325"/>
      <c r="EL57793" s="325"/>
    </row>
    <row r="57794" spans="56:142" x14ac:dyDescent="0.2">
      <c r="BD57794" s="325"/>
      <c r="EL57794" s="325"/>
    </row>
    <row r="57795" spans="56:142" x14ac:dyDescent="0.2">
      <c r="BD57795" s="325"/>
      <c r="EL57795" s="325"/>
    </row>
    <row r="57796" spans="56:142" x14ac:dyDescent="0.2">
      <c r="BD57796" s="325"/>
      <c r="EL57796" s="325"/>
    </row>
    <row r="57797" spans="56:142" x14ac:dyDescent="0.2">
      <c r="BD57797" s="325"/>
      <c r="EL57797" s="325"/>
    </row>
    <row r="57798" spans="56:142" x14ac:dyDescent="0.2">
      <c r="BD57798" s="325"/>
      <c r="EL57798" s="325"/>
    </row>
    <row r="57799" spans="56:142" x14ac:dyDescent="0.2">
      <c r="BD57799" s="325"/>
      <c r="EL57799" s="325"/>
    </row>
    <row r="57800" spans="56:142" x14ac:dyDescent="0.2">
      <c r="BD57800" s="325"/>
      <c r="EL57800" s="325"/>
    </row>
    <row r="57801" spans="56:142" x14ac:dyDescent="0.2">
      <c r="BD57801" s="325"/>
      <c r="EL57801" s="325"/>
    </row>
    <row r="57802" spans="56:142" x14ac:dyDescent="0.2">
      <c r="BD57802" s="325"/>
      <c r="EL57802" s="325"/>
    </row>
    <row r="57803" spans="56:142" x14ac:dyDescent="0.2">
      <c r="BD57803" s="325"/>
      <c r="EL57803" s="325"/>
    </row>
    <row r="57804" spans="56:142" x14ac:dyDescent="0.2">
      <c r="BD57804" s="325"/>
      <c r="EL57804" s="325"/>
    </row>
    <row r="57805" spans="56:142" x14ac:dyDescent="0.2">
      <c r="BD57805" s="325"/>
      <c r="EL57805" s="325"/>
    </row>
    <row r="57806" spans="56:142" x14ac:dyDescent="0.2">
      <c r="BD57806" s="325"/>
      <c r="EL57806" s="325"/>
    </row>
    <row r="57807" spans="56:142" x14ac:dyDescent="0.2">
      <c r="BD57807" s="325"/>
      <c r="EL57807" s="325"/>
    </row>
    <row r="57808" spans="56:142" x14ac:dyDescent="0.2">
      <c r="BD57808" s="325"/>
      <c r="EL57808" s="325"/>
    </row>
    <row r="57809" spans="56:142" x14ac:dyDescent="0.2">
      <c r="BD57809" s="325"/>
      <c r="EL57809" s="325"/>
    </row>
    <row r="57810" spans="56:142" x14ac:dyDescent="0.2">
      <c r="BD57810" s="325"/>
      <c r="EL57810" s="325"/>
    </row>
    <row r="57811" spans="56:142" x14ac:dyDescent="0.2">
      <c r="BD57811" s="325"/>
      <c r="EL57811" s="325"/>
    </row>
    <row r="57812" spans="56:142" x14ac:dyDescent="0.2">
      <c r="BD57812" s="325"/>
      <c r="EL57812" s="325"/>
    </row>
    <row r="57813" spans="56:142" x14ac:dyDescent="0.2">
      <c r="BD57813" s="325"/>
      <c r="EL57813" s="325"/>
    </row>
    <row r="57814" spans="56:142" x14ac:dyDescent="0.2">
      <c r="BD57814" s="325"/>
      <c r="EL57814" s="325"/>
    </row>
    <row r="57815" spans="56:142" x14ac:dyDescent="0.2">
      <c r="BD57815" s="325"/>
      <c r="EL57815" s="325"/>
    </row>
    <row r="57816" spans="56:142" x14ac:dyDescent="0.2">
      <c r="BD57816" s="325"/>
      <c r="EL57816" s="325"/>
    </row>
    <row r="57817" spans="56:142" x14ac:dyDescent="0.2">
      <c r="BD57817" s="325"/>
      <c r="EL57817" s="325"/>
    </row>
    <row r="57818" spans="56:142" x14ac:dyDescent="0.2">
      <c r="BD57818" s="325"/>
      <c r="EL57818" s="325"/>
    </row>
    <row r="57819" spans="56:142" x14ac:dyDescent="0.2">
      <c r="BD57819" s="325"/>
      <c r="EL57819" s="325"/>
    </row>
    <row r="57820" spans="56:142" x14ac:dyDescent="0.2">
      <c r="BD57820" s="325"/>
      <c r="EL57820" s="325"/>
    </row>
    <row r="57821" spans="56:142" x14ac:dyDescent="0.2">
      <c r="BD57821" s="325"/>
      <c r="EL57821" s="325"/>
    </row>
    <row r="57822" spans="56:142" x14ac:dyDescent="0.2">
      <c r="BD57822" s="325"/>
      <c r="EL57822" s="325"/>
    </row>
    <row r="57823" spans="56:142" x14ac:dyDescent="0.2">
      <c r="BD57823" s="325"/>
      <c r="EL57823" s="325"/>
    </row>
    <row r="57824" spans="56:142" x14ac:dyDescent="0.2">
      <c r="BD57824" s="325"/>
      <c r="EL57824" s="325"/>
    </row>
    <row r="57825" spans="56:142" x14ac:dyDescent="0.2">
      <c r="BD57825" s="325"/>
      <c r="EL57825" s="325"/>
    </row>
    <row r="57826" spans="56:142" x14ac:dyDescent="0.2">
      <c r="BD57826" s="325"/>
      <c r="EL57826" s="325"/>
    </row>
    <row r="57827" spans="56:142" x14ac:dyDescent="0.2">
      <c r="BD57827" s="325"/>
      <c r="EL57827" s="325"/>
    </row>
    <row r="57828" spans="56:142" x14ac:dyDescent="0.2">
      <c r="BD57828" s="325"/>
      <c r="EL57828" s="325"/>
    </row>
    <row r="57829" spans="56:142" x14ac:dyDescent="0.2">
      <c r="BD57829" s="325"/>
      <c r="EL57829" s="325"/>
    </row>
    <row r="57830" spans="56:142" x14ac:dyDescent="0.2">
      <c r="BD57830" s="325"/>
      <c r="EL57830" s="325"/>
    </row>
    <row r="57831" spans="56:142" x14ac:dyDescent="0.2">
      <c r="BD57831" s="325"/>
      <c r="EL57831" s="325"/>
    </row>
    <row r="57832" spans="56:142" x14ac:dyDescent="0.2">
      <c r="BD57832" s="325"/>
      <c r="EL57832" s="325"/>
    </row>
    <row r="57833" spans="56:142" x14ac:dyDescent="0.2">
      <c r="BD57833" s="325"/>
      <c r="EL57833" s="325"/>
    </row>
    <row r="57834" spans="56:142" x14ac:dyDescent="0.2">
      <c r="BD57834" s="325"/>
      <c r="EL57834" s="325"/>
    </row>
    <row r="57835" spans="56:142" x14ac:dyDescent="0.2">
      <c r="BD57835" s="325"/>
      <c r="EL57835" s="325"/>
    </row>
    <row r="57836" spans="56:142" x14ac:dyDescent="0.2">
      <c r="BD57836" s="325"/>
      <c r="EL57836" s="325"/>
    </row>
    <row r="57837" spans="56:142" x14ac:dyDescent="0.2">
      <c r="BD57837" s="325"/>
      <c r="EL57837" s="325"/>
    </row>
    <row r="57838" spans="56:142" x14ac:dyDescent="0.2">
      <c r="BD57838" s="325"/>
      <c r="EL57838" s="325"/>
    </row>
    <row r="57839" spans="56:142" x14ac:dyDescent="0.2">
      <c r="BD57839" s="325"/>
      <c r="EL57839" s="325"/>
    </row>
    <row r="57840" spans="56:142" x14ac:dyDescent="0.2">
      <c r="BD57840" s="325"/>
      <c r="EL57840" s="325"/>
    </row>
    <row r="57841" spans="56:142" x14ac:dyDescent="0.2">
      <c r="BD57841" s="325"/>
      <c r="EL57841" s="325"/>
    </row>
    <row r="57842" spans="56:142" x14ac:dyDescent="0.2">
      <c r="BD57842" s="325"/>
      <c r="EL57842" s="325"/>
    </row>
    <row r="57843" spans="56:142" x14ac:dyDescent="0.2">
      <c r="BD57843" s="325"/>
      <c r="EL57843" s="325"/>
    </row>
    <row r="57844" spans="56:142" x14ac:dyDescent="0.2">
      <c r="BD57844" s="325"/>
      <c r="EL57844" s="325"/>
    </row>
    <row r="57845" spans="56:142" x14ac:dyDescent="0.2">
      <c r="BD57845" s="325"/>
      <c r="EL57845" s="325"/>
    </row>
    <row r="57846" spans="56:142" x14ac:dyDescent="0.2">
      <c r="BD57846" s="325"/>
      <c r="EL57846" s="325"/>
    </row>
    <row r="57847" spans="56:142" x14ac:dyDescent="0.2">
      <c r="BD57847" s="325"/>
      <c r="EL57847" s="325"/>
    </row>
    <row r="57848" spans="56:142" x14ac:dyDescent="0.2">
      <c r="BD57848" s="325"/>
      <c r="EL57848" s="325"/>
    </row>
    <row r="57849" spans="56:142" x14ac:dyDescent="0.2">
      <c r="BD57849" s="325"/>
      <c r="EL57849" s="325"/>
    </row>
    <row r="57850" spans="56:142" x14ac:dyDescent="0.2">
      <c r="BD57850" s="325"/>
      <c r="EL57850" s="325"/>
    </row>
    <row r="57851" spans="56:142" x14ac:dyDescent="0.2">
      <c r="BD57851" s="325"/>
      <c r="EL57851" s="325"/>
    </row>
    <row r="57852" spans="56:142" x14ac:dyDescent="0.2">
      <c r="BD57852" s="325"/>
      <c r="EL57852" s="325"/>
    </row>
    <row r="57853" spans="56:142" x14ac:dyDescent="0.2">
      <c r="BD57853" s="325"/>
      <c r="EL57853" s="325"/>
    </row>
    <row r="57854" spans="56:142" x14ac:dyDescent="0.2">
      <c r="BD57854" s="325"/>
      <c r="EL57854" s="325"/>
    </row>
    <row r="57855" spans="56:142" x14ac:dyDescent="0.2">
      <c r="BD57855" s="325"/>
      <c r="EL57855" s="325"/>
    </row>
    <row r="57856" spans="56:142" x14ac:dyDescent="0.2">
      <c r="BD57856" s="325"/>
      <c r="EL57856" s="325"/>
    </row>
    <row r="57857" spans="56:142" x14ac:dyDescent="0.2">
      <c r="BD57857" s="325"/>
      <c r="EL57857" s="325"/>
    </row>
    <row r="57858" spans="56:142" x14ac:dyDescent="0.2">
      <c r="BD57858" s="325"/>
      <c r="EL57858" s="325"/>
    </row>
    <row r="57859" spans="56:142" x14ac:dyDescent="0.2">
      <c r="BD57859" s="325"/>
      <c r="EL57859" s="325"/>
    </row>
    <row r="57860" spans="56:142" x14ac:dyDescent="0.2">
      <c r="BD57860" s="325"/>
      <c r="EL57860" s="325"/>
    </row>
    <row r="57861" spans="56:142" x14ac:dyDescent="0.2">
      <c r="BD57861" s="325"/>
      <c r="EL57861" s="325"/>
    </row>
    <row r="57862" spans="56:142" x14ac:dyDescent="0.2">
      <c r="BD57862" s="325"/>
      <c r="EL57862" s="325"/>
    </row>
    <row r="57863" spans="56:142" x14ac:dyDescent="0.2">
      <c r="BD57863" s="325"/>
      <c r="EL57863" s="325"/>
    </row>
    <row r="57864" spans="56:142" x14ac:dyDescent="0.2">
      <c r="BD57864" s="325"/>
      <c r="EL57864" s="325"/>
    </row>
    <row r="57865" spans="56:142" x14ac:dyDescent="0.2">
      <c r="BD57865" s="325"/>
      <c r="EL57865" s="325"/>
    </row>
    <row r="57866" spans="56:142" x14ac:dyDescent="0.2">
      <c r="BD57866" s="325"/>
      <c r="EL57866" s="325"/>
    </row>
    <row r="57867" spans="56:142" x14ac:dyDescent="0.2">
      <c r="BD57867" s="325"/>
      <c r="EL57867" s="325"/>
    </row>
    <row r="57868" spans="56:142" x14ac:dyDescent="0.2">
      <c r="BD57868" s="325"/>
      <c r="EL57868" s="325"/>
    </row>
    <row r="57869" spans="56:142" x14ac:dyDescent="0.2">
      <c r="BD57869" s="325"/>
      <c r="EL57869" s="325"/>
    </row>
    <row r="57870" spans="56:142" x14ac:dyDescent="0.2">
      <c r="BD57870" s="325"/>
      <c r="EL57870" s="325"/>
    </row>
    <row r="57871" spans="56:142" x14ac:dyDescent="0.2">
      <c r="BD57871" s="325"/>
      <c r="EL57871" s="325"/>
    </row>
    <row r="57872" spans="56:142" x14ac:dyDescent="0.2">
      <c r="BD57872" s="325"/>
      <c r="EL57872" s="325"/>
    </row>
    <row r="57873" spans="56:142" x14ac:dyDescent="0.2">
      <c r="BD57873" s="325"/>
      <c r="EL57873" s="325"/>
    </row>
    <row r="57874" spans="56:142" x14ac:dyDescent="0.2">
      <c r="BD57874" s="325"/>
      <c r="EL57874" s="325"/>
    </row>
    <row r="57875" spans="56:142" x14ac:dyDescent="0.2">
      <c r="BD57875" s="325"/>
      <c r="EL57875" s="325"/>
    </row>
    <row r="57876" spans="56:142" x14ac:dyDescent="0.2">
      <c r="BD57876" s="325"/>
      <c r="EL57876" s="325"/>
    </row>
    <row r="57877" spans="56:142" x14ac:dyDescent="0.2">
      <c r="BD57877" s="325"/>
      <c r="EL57877" s="325"/>
    </row>
    <row r="57878" spans="56:142" x14ac:dyDescent="0.2">
      <c r="BD57878" s="325"/>
      <c r="EL57878" s="325"/>
    </row>
    <row r="57879" spans="56:142" x14ac:dyDescent="0.2">
      <c r="BD57879" s="325"/>
      <c r="EL57879" s="325"/>
    </row>
    <row r="57880" spans="56:142" x14ac:dyDescent="0.2">
      <c r="BD57880" s="325"/>
      <c r="EL57880" s="325"/>
    </row>
    <row r="57881" spans="56:142" x14ac:dyDescent="0.2">
      <c r="BD57881" s="325"/>
      <c r="EL57881" s="325"/>
    </row>
    <row r="57882" spans="56:142" x14ac:dyDescent="0.2">
      <c r="BD57882" s="325"/>
      <c r="EL57882" s="325"/>
    </row>
    <row r="57883" spans="56:142" x14ac:dyDescent="0.2">
      <c r="BD57883" s="325"/>
      <c r="EL57883" s="325"/>
    </row>
    <row r="57884" spans="56:142" x14ac:dyDescent="0.2">
      <c r="BD57884" s="325"/>
      <c r="EL57884" s="325"/>
    </row>
    <row r="57885" spans="56:142" x14ac:dyDescent="0.2">
      <c r="BD57885" s="325"/>
      <c r="EL57885" s="325"/>
    </row>
    <row r="57886" spans="56:142" x14ac:dyDescent="0.2">
      <c r="BD57886" s="325"/>
      <c r="EL57886" s="325"/>
    </row>
    <row r="57887" spans="56:142" x14ac:dyDescent="0.2">
      <c r="BD57887" s="325"/>
      <c r="EL57887" s="325"/>
    </row>
    <row r="57888" spans="56:142" x14ac:dyDescent="0.2">
      <c r="BD57888" s="325"/>
      <c r="EL57888" s="325"/>
    </row>
    <row r="57889" spans="56:142" x14ac:dyDescent="0.2">
      <c r="BD57889" s="325"/>
      <c r="EL57889" s="325"/>
    </row>
    <row r="57890" spans="56:142" x14ac:dyDescent="0.2">
      <c r="BD57890" s="325"/>
      <c r="EL57890" s="325"/>
    </row>
    <row r="57891" spans="56:142" x14ac:dyDescent="0.2">
      <c r="BD57891" s="325"/>
      <c r="EL57891" s="325"/>
    </row>
    <row r="57892" spans="56:142" x14ac:dyDescent="0.2">
      <c r="BD57892" s="325"/>
      <c r="EL57892" s="325"/>
    </row>
    <row r="57893" spans="56:142" x14ac:dyDescent="0.2">
      <c r="BD57893" s="325"/>
      <c r="EL57893" s="325"/>
    </row>
    <row r="57894" spans="56:142" x14ac:dyDescent="0.2">
      <c r="BD57894" s="325"/>
      <c r="EL57894" s="325"/>
    </row>
    <row r="57895" spans="56:142" x14ac:dyDescent="0.2">
      <c r="BD57895" s="325"/>
      <c r="EL57895" s="325"/>
    </row>
    <row r="57896" spans="56:142" x14ac:dyDescent="0.2">
      <c r="BD57896" s="325"/>
      <c r="EL57896" s="325"/>
    </row>
    <row r="57897" spans="56:142" x14ac:dyDescent="0.2">
      <c r="BD57897" s="325"/>
      <c r="EL57897" s="325"/>
    </row>
    <row r="57898" spans="56:142" x14ac:dyDescent="0.2">
      <c r="BD57898" s="325"/>
      <c r="EL57898" s="325"/>
    </row>
    <row r="57899" spans="56:142" x14ac:dyDescent="0.2">
      <c r="BD57899" s="325"/>
      <c r="EL57899" s="325"/>
    </row>
    <row r="57900" spans="56:142" x14ac:dyDescent="0.2">
      <c r="BD57900" s="325"/>
      <c r="EL57900" s="325"/>
    </row>
    <row r="57901" spans="56:142" x14ac:dyDescent="0.2">
      <c r="BD57901" s="325"/>
      <c r="EL57901" s="325"/>
    </row>
    <row r="57902" spans="56:142" x14ac:dyDescent="0.2">
      <c r="BD57902" s="325"/>
      <c r="EL57902" s="325"/>
    </row>
    <row r="57903" spans="56:142" x14ac:dyDescent="0.2">
      <c r="BD57903" s="325"/>
      <c r="EL57903" s="325"/>
    </row>
    <row r="57904" spans="56:142" x14ac:dyDescent="0.2">
      <c r="BD57904" s="325"/>
      <c r="EL57904" s="325"/>
    </row>
    <row r="57905" spans="56:142" x14ac:dyDescent="0.2">
      <c r="BD57905" s="325"/>
      <c r="EL57905" s="325"/>
    </row>
    <row r="57906" spans="56:142" x14ac:dyDescent="0.2">
      <c r="BD57906" s="325"/>
      <c r="EL57906" s="325"/>
    </row>
    <row r="57907" spans="56:142" x14ac:dyDescent="0.2">
      <c r="BD57907" s="325"/>
      <c r="EL57907" s="325"/>
    </row>
    <row r="57908" spans="56:142" x14ac:dyDescent="0.2">
      <c r="BD57908" s="325"/>
      <c r="EL57908" s="325"/>
    </row>
    <row r="57909" spans="56:142" x14ac:dyDescent="0.2">
      <c r="BD57909" s="325"/>
      <c r="EL57909" s="325"/>
    </row>
    <row r="57910" spans="56:142" x14ac:dyDescent="0.2">
      <c r="BD57910" s="325"/>
      <c r="EL57910" s="325"/>
    </row>
    <row r="57911" spans="56:142" x14ac:dyDescent="0.2">
      <c r="BD57911" s="325"/>
      <c r="EL57911" s="325"/>
    </row>
    <row r="57912" spans="56:142" x14ac:dyDescent="0.2">
      <c r="BD57912" s="325"/>
      <c r="EL57912" s="325"/>
    </row>
    <row r="57913" spans="56:142" x14ac:dyDescent="0.2">
      <c r="BD57913" s="325"/>
      <c r="EL57913" s="325"/>
    </row>
    <row r="57914" spans="56:142" x14ac:dyDescent="0.2">
      <c r="BD57914" s="325"/>
      <c r="EL57914" s="325"/>
    </row>
    <row r="57915" spans="56:142" x14ac:dyDescent="0.2">
      <c r="BD57915" s="325"/>
      <c r="EL57915" s="325"/>
    </row>
    <row r="57916" spans="56:142" x14ac:dyDescent="0.2">
      <c r="BD57916" s="325"/>
      <c r="EL57916" s="325"/>
    </row>
    <row r="57917" spans="56:142" x14ac:dyDescent="0.2">
      <c r="BD57917" s="325"/>
      <c r="EL57917" s="325"/>
    </row>
    <row r="57918" spans="56:142" x14ac:dyDescent="0.2">
      <c r="BD57918" s="325"/>
      <c r="EL57918" s="325"/>
    </row>
    <row r="57919" spans="56:142" x14ac:dyDescent="0.2">
      <c r="BD57919" s="325"/>
      <c r="EL57919" s="325"/>
    </row>
    <row r="57920" spans="56:142" x14ac:dyDescent="0.2">
      <c r="BD57920" s="325"/>
      <c r="EL57920" s="325"/>
    </row>
    <row r="57921" spans="56:142" x14ac:dyDescent="0.2">
      <c r="BD57921" s="325"/>
      <c r="EL57921" s="325"/>
    </row>
    <row r="57922" spans="56:142" x14ac:dyDescent="0.2">
      <c r="BD57922" s="325"/>
      <c r="EL57922" s="325"/>
    </row>
    <row r="57923" spans="56:142" x14ac:dyDescent="0.2">
      <c r="BD57923" s="325"/>
      <c r="EL57923" s="325"/>
    </row>
    <row r="57924" spans="56:142" x14ac:dyDescent="0.2">
      <c r="BD57924" s="325"/>
      <c r="EL57924" s="325"/>
    </row>
    <row r="57925" spans="56:142" x14ac:dyDescent="0.2">
      <c r="BD57925" s="325"/>
      <c r="EL57925" s="325"/>
    </row>
    <row r="57926" spans="56:142" x14ac:dyDescent="0.2">
      <c r="BD57926" s="325"/>
      <c r="EL57926" s="325"/>
    </row>
    <row r="57927" spans="56:142" x14ac:dyDescent="0.2">
      <c r="BD57927" s="325"/>
      <c r="EL57927" s="325"/>
    </row>
    <row r="57928" spans="56:142" x14ac:dyDescent="0.2">
      <c r="BD57928" s="325"/>
      <c r="EL57928" s="325"/>
    </row>
    <row r="57929" spans="56:142" x14ac:dyDescent="0.2">
      <c r="BD57929" s="325"/>
      <c r="EL57929" s="325"/>
    </row>
    <row r="57930" spans="56:142" x14ac:dyDescent="0.2">
      <c r="BD57930" s="325"/>
      <c r="EL57930" s="325"/>
    </row>
    <row r="57931" spans="56:142" x14ac:dyDescent="0.2">
      <c r="BD57931" s="325"/>
      <c r="EL57931" s="325"/>
    </row>
    <row r="57932" spans="56:142" x14ac:dyDescent="0.2">
      <c r="BD57932" s="325"/>
      <c r="EL57932" s="325"/>
    </row>
    <row r="57933" spans="56:142" x14ac:dyDescent="0.2">
      <c r="BD57933" s="325"/>
      <c r="EL57933" s="325"/>
    </row>
    <row r="57934" spans="56:142" x14ac:dyDescent="0.2">
      <c r="BD57934" s="325"/>
      <c r="EL57934" s="325"/>
    </row>
    <row r="57935" spans="56:142" x14ac:dyDescent="0.2">
      <c r="BD57935" s="325"/>
      <c r="EL57935" s="325"/>
    </row>
    <row r="57936" spans="56:142" x14ac:dyDescent="0.2">
      <c r="BD57936" s="325"/>
      <c r="EL57936" s="325"/>
    </row>
    <row r="57937" spans="56:142" x14ac:dyDescent="0.2">
      <c r="BD57937" s="325"/>
      <c r="EL57937" s="325"/>
    </row>
    <row r="57938" spans="56:142" x14ac:dyDescent="0.2">
      <c r="BD57938" s="325"/>
      <c r="EL57938" s="325"/>
    </row>
    <row r="57939" spans="56:142" x14ac:dyDescent="0.2">
      <c r="BD57939" s="325"/>
      <c r="EL57939" s="325"/>
    </row>
    <row r="57940" spans="56:142" x14ac:dyDescent="0.2">
      <c r="BD57940" s="325"/>
      <c r="EL57940" s="325"/>
    </row>
    <row r="57941" spans="56:142" x14ac:dyDescent="0.2">
      <c r="BD57941" s="325"/>
      <c r="EL57941" s="325"/>
    </row>
    <row r="57942" spans="56:142" x14ac:dyDescent="0.2">
      <c r="BD57942" s="325"/>
      <c r="EL57942" s="325"/>
    </row>
    <row r="57943" spans="56:142" x14ac:dyDescent="0.2">
      <c r="BD57943" s="325"/>
      <c r="EL57943" s="325"/>
    </row>
    <row r="57944" spans="56:142" x14ac:dyDescent="0.2">
      <c r="BD57944" s="325"/>
      <c r="EL57944" s="325"/>
    </row>
    <row r="57945" spans="56:142" x14ac:dyDescent="0.2">
      <c r="BD57945" s="325"/>
      <c r="EL57945" s="325"/>
    </row>
    <row r="57946" spans="56:142" x14ac:dyDescent="0.2">
      <c r="BD57946" s="325"/>
      <c r="EL57946" s="325"/>
    </row>
    <row r="57947" spans="56:142" x14ac:dyDescent="0.2">
      <c r="BD57947" s="325"/>
      <c r="EL57947" s="325"/>
    </row>
    <row r="57948" spans="56:142" x14ac:dyDescent="0.2">
      <c r="BD57948" s="325"/>
      <c r="EL57948" s="325"/>
    </row>
    <row r="57949" spans="56:142" x14ac:dyDescent="0.2">
      <c r="BD57949" s="325"/>
      <c r="EL57949" s="325"/>
    </row>
    <row r="57950" spans="56:142" x14ac:dyDescent="0.2">
      <c r="BD57950" s="325"/>
      <c r="EL57950" s="325"/>
    </row>
    <row r="57951" spans="56:142" x14ac:dyDescent="0.2">
      <c r="BD57951" s="325"/>
      <c r="EL57951" s="325"/>
    </row>
    <row r="57952" spans="56:142" x14ac:dyDescent="0.2">
      <c r="BD57952" s="325"/>
      <c r="EL57952" s="325"/>
    </row>
    <row r="57953" spans="56:142" x14ac:dyDescent="0.2">
      <c r="BD57953" s="325"/>
      <c r="EL57953" s="325"/>
    </row>
    <row r="57954" spans="56:142" x14ac:dyDescent="0.2">
      <c r="BD57954" s="325"/>
      <c r="EL57954" s="325"/>
    </row>
    <row r="57955" spans="56:142" x14ac:dyDescent="0.2">
      <c r="BD57955" s="325"/>
      <c r="EL57955" s="325"/>
    </row>
    <row r="57956" spans="56:142" x14ac:dyDescent="0.2">
      <c r="BD57956" s="325"/>
      <c r="EL57956" s="325"/>
    </row>
    <row r="57957" spans="56:142" x14ac:dyDescent="0.2">
      <c r="BD57957" s="325"/>
      <c r="EL57957" s="325"/>
    </row>
    <row r="57958" spans="56:142" x14ac:dyDescent="0.2">
      <c r="BD57958" s="325"/>
      <c r="EL57958" s="325"/>
    </row>
    <row r="57959" spans="56:142" x14ac:dyDescent="0.2">
      <c r="BD57959" s="325"/>
      <c r="EL57959" s="325"/>
    </row>
    <row r="57960" spans="56:142" x14ac:dyDescent="0.2">
      <c r="BD57960" s="325"/>
      <c r="EL57960" s="325"/>
    </row>
    <row r="57961" spans="56:142" x14ac:dyDescent="0.2">
      <c r="BD57961" s="325"/>
      <c r="EL57961" s="325"/>
    </row>
    <row r="57962" spans="56:142" x14ac:dyDescent="0.2">
      <c r="BD57962" s="325"/>
      <c r="EL57962" s="325"/>
    </row>
    <row r="57963" spans="56:142" x14ac:dyDescent="0.2">
      <c r="BD57963" s="325"/>
      <c r="EL57963" s="325"/>
    </row>
    <row r="57964" spans="56:142" x14ac:dyDescent="0.2">
      <c r="BD57964" s="325"/>
      <c r="EL57964" s="325"/>
    </row>
    <row r="57965" spans="56:142" x14ac:dyDescent="0.2">
      <c r="BD57965" s="325"/>
      <c r="EL57965" s="325"/>
    </row>
    <row r="57966" spans="56:142" x14ac:dyDescent="0.2">
      <c r="BD57966" s="325"/>
      <c r="EL57966" s="325"/>
    </row>
    <row r="57967" spans="56:142" x14ac:dyDescent="0.2">
      <c r="BD57967" s="325"/>
      <c r="EL57967" s="325"/>
    </row>
    <row r="57968" spans="56:142" x14ac:dyDescent="0.2">
      <c r="BD57968" s="325"/>
      <c r="EL57968" s="325"/>
    </row>
    <row r="57969" spans="56:142" x14ac:dyDescent="0.2">
      <c r="BD57969" s="325"/>
      <c r="EL57969" s="325"/>
    </row>
    <row r="57970" spans="56:142" x14ac:dyDescent="0.2">
      <c r="BD57970" s="325"/>
      <c r="EL57970" s="325"/>
    </row>
    <row r="57971" spans="56:142" x14ac:dyDescent="0.2">
      <c r="BD57971" s="325"/>
      <c r="EL57971" s="325"/>
    </row>
    <row r="57972" spans="56:142" x14ac:dyDescent="0.2">
      <c r="BD57972" s="325"/>
      <c r="EL57972" s="325"/>
    </row>
    <row r="57973" spans="56:142" x14ac:dyDescent="0.2">
      <c r="BD57973" s="325"/>
      <c r="EL57973" s="325"/>
    </row>
    <row r="57974" spans="56:142" x14ac:dyDescent="0.2">
      <c r="BD57974" s="325"/>
      <c r="EL57974" s="325"/>
    </row>
    <row r="57975" spans="56:142" x14ac:dyDescent="0.2">
      <c r="BD57975" s="325"/>
      <c r="EL57975" s="325"/>
    </row>
    <row r="57976" spans="56:142" x14ac:dyDescent="0.2">
      <c r="BD57976" s="325"/>
      <c r="EL57976" s="325"/>
    </row>
    <row r="57977" spans="56:142" x14ac:dyDescent="0.2">
      <c r="BD57977" s="325"/>
      <c r="EL57977" s="325"/>
    </row>
    <row r="57978" spans="56:142" x14ac:dyDescent="0.2">
      <c r="BD57978" s="325"/>
      <c r="EL57978" s="325"/>
    </row>
    <row r="57979" spans="56:142" x14ac:dyDescent="0.2">
      <c r="BD57979" s="325"/>
      <c r="EL57979" s="325"/>
    </row>
    <row r="57980" spans="56:142" x14ac:dyDescent="0.2">
      <c r="BD57980" s="325"/>
      <c r="EL57980" s="325"/>
    </row>
    <row r="57981" spans="56:142" x14ac:dyDescent="0.2">
      <c r="BD57981" s="325"/>
      <c r="EL57981" s="325"/>
    </row>
    <row r="57982" spans="56:142" x14ac:dyDescent="0.2">
      <c r="BD57982" s="325"/>
      <c r="EL57982" s="325"/>
    </row>
    <row r="57983" spans="56:142" x14ac:dyDescent="0.2">
      <c r="BD57983" s="325"/>
      <c r="EL57983" s="325"/>
    </row>
    <row r="57984" spans="56:142" x14ac:dyDescent="0.2">
      <c r="BD57984" s="325"/>
      <c r="EL57984" s="325"/>
    </row>
    <row r="57985" spans="56:142" x14ac:dyDescent="0.2">
      <c r="BD57985" s="325"/>
      <c r="EL57985" s="325"/>
    </row>
    <row r="57986" spans="56:142" x14ac:dyDescent="0.2">
      <c r="BD57986" s="325"/>
      <c r="EL57986" s="325"/>
    </row>
    <row r="57987" spans="56:142" x14ac:dyDescent="0.2">
      <c r="BD57987" s="325"/>
      <c r="EL57987" s="325"/>
    </row>
    <row r="57988" spans="56:142" x14ac:dyDescent="0.2">
      <c r="BD57988" s="325"/>
      <c r="EL57988" s="325"/>
    </row>
    <row r="57989" spans="56:142" x14ac:dyDescent="0.2">
      <c r="BD57989" s="325"/>
      <c r="EL57989" s="325"/>
    </row>
    <row r="57990" spans="56:142" x14ac:dyDescent="0.2">
      <c r="BD57990" s="325"/>
      <c r="EL57990" s="325"/>
    </row>
    <row r="57991" spans="56:142" x14ac:dyDescent="0.2">
      <c r="BD57991" s="325"/>
      <c r="EL57991" s="325"/>
    </row>
    <row r="57992" spans="56:142" x14ac:dyDescent="0.2">
      <c r="BD57992" s="325"/>
      <c r="EL57992" s="325"/>
    </row>
    <row r="57993" spans="56:142" x14ac:dyDescent="0.2">
      <c r="BD57993" s="325"/>
      <c r="EL57993" s="325"/>
    </row>
    <row r="57994" spans="56:142" x14ac:dyDescent="0.2">
      <c r="BD57994" s="325"/>
      <c r="EL57994" s="325"/>
    </row>
    <row r="57995" spans="56:142" x14ac:dyDescent="0.2">
      <c r="BD57995" s="325"/>
      <c r="EL57995" s="325"/>
    </row>
    <row r="57996" spans="56:142" x14ac:dyDescent="0.2">
      <c r="BD57996" s="325"/>
      <c r="EL57996" s="325"/>
    </row>
    <row r="57997" spans="56:142" x14ac:dyDescent="0.2">
      <c r="BD57997" s="325"/>
      <c r="EL57997" s="325"/>
    </row>
    <row r="57998" spans="56:142" x14ac:dyDescent="0.2">
      <c r="BD57998" s="325"/>
      <c r="EL57998" s="325"/>
    </row>
    <row r="57999" spans="56:142" x14ac:dyDescent="0.2">
      <c r="BD57999" s="325"/>
      <c r="EL57999" s="325"/>
    </row>
    <row r="58000" spans="56:142" x14ac:dyDescent="0.2">
      <c r="BD58000" s="325"/>
      <c r="EL58000" s="325"/>
    </row>
    <row r="58001" spans="56:142" x14ac:dyDescent="0.2">
      <c r="BD58001" s="325"/>
      <c r="EL58001" s="325"/>
    </row>
    <row r="58002" spans="56:142" x14ac:dyDescent="0.2">
      <c r="BD58002" s="325"/>
      <c r="EL58002" s="325"/>
    </row>
    <row r="58003" spans="56:142" x14ac:dyDescent="0.2">
      <c r="BD58003" s="325"/>
      <c r="EL58003" s="325"/>
    </row>
    <row r="58004" spans="56:142" x14ac:dyDescent="0.2">
      <c r="BD58004" s="325"/>
      <c r="EL58004" s="325"/>
    </row>
    <row r="58005" spans="56:142" x14ac:dyDescent="0.2">
      <c r="BD58005" s="325"/>
      <c r="EL58005" s="325"/>
    </row>
    <row r="58006" spans="56:142" x14ac:dyDescent="0.2">
      <c r="BD58006" s="325"/>
      <c r="EL58006" s="325"/>
    </row>
    <row r="58007" spans="56:142" x14ac:dyDescent="0.2">
      <c r="BD58007" s="325"/>
      <c r="EL58007" s="325"/>
    </row>
    <row r="58008" spans="56:142" x14ac:dyDescent="0.2">
      <c r="BD58008" s="325"/>
      <c r="EL58008" s="325"/>
    </row>
    <row r="58009" spans="56:142" x14ac:dyDescent="0.2">
      <c r="BD58009" s="325"/>
      <c r="EL58009" s="325"/>
    </row>
    <row r="58010" spans="56:142" x14ac:dyDescent="0.2">
      <c r="BD58010" s="325"/>
      <c r="EL58010" s="325"/>
    </row>
    <row r="58011" spans="56:142" x14ac:dyDescent="0.2">
      <c r="BD58011" s="325"/>
      <c r="EL58011" s="325"/>
    </row>
    <row r="58012" spans="56:142" x14ac:dyDescent="0.2">
      <c r="BD58012" s="325"/>
      <c r="EL58012" s="325"/>
    </row>
    <row r="58013" spans="56:142" x14ac:dyDescent="0.2">
      <c r="BD58013" s="325"/>
      <c r="EL58013" s="325"/>
    </row>
    <row r="58014" spans="56:142" x14ac:dyDescent="0.2">
      <c r="BD58014" s="325"/>
      <c r="EL58014" s="325"/>
    </row>
    <row r="58015" spans="56:142" x14ac:dyDescent="0.2">
      <c r="BD58015" s="325"/>
      <c r="EL58015" s="325"/>
    </row>
    <row r="58016" spans="56:142" x14ac:dyDescent="0.2">
      <c r="BD58016" s="325"/>
      <c r="EL58016" s="325"/>
    </row>
    <row r="58017" spans="56:142" x14ac:dyDescent="0.2">
      <c r="BD58017" s="325"/>
      <c r="EL58017" s="325"/>
    </row>
    <row r="58018" spans="56:142" x14ac:dyDescent="0.2">
      <c r="BD58018" s="325"/>
      <c r="EL58018" s="325"/>
    </row>
    <row r="58019" spans="56:142" x14ac:dyDescent="0.2">
      <c r="BD58019" s="325"/>
      <c r="EL58019" s="325"/>
    </row>
    <row r="58020" spans="56:142" x14ac:dyDescent="0.2">
      <c r="BD58020" s="325"/>
      <c r="EL58020" s="325"/>
    </row>
    <row r="58021" spans="56:142" x14ac:dyDescent="0.2">
      <c r="BD58021" s="325"/>
      <c r="EL58021" s="325"/>
    </row>
    <row r="58022" spans="56:142" x14ac:dyDescent="0.2">
      <c r="BD58022" s="325"/>
      <c r="EL58022" s="325"/>
    </row>
    <row r="58023" spans="56:142" x14ac:dyDescent="0.2">
      <c r="BD58023" s="325"/>
      <c r="EL58023" s="325"/>
    </row>
    <row r="58024" spans="56:142" x14ac:dyDescent="0.2">
      <c r="BD58024" s="325"/>
      <c r="EL58024" s="325"/>
    </row>
    <row r="58025" spans="56:142" x14ac:dyDescent="0.2">
      <c r="BD58025" s="325"/>
      <c r="EL58025" s="325"/>
    </row>
    <row r="58026" spans="56:142" x14ac:dyDescent="0.2">
      <c r="BD58026" s="325"/>
      <c r="EL58026" s="325"/>
    </row>
    <row r="58027" spans="56:142" x14ac:dyDescent="0.2">
      <c r="BD58027" s="325"/>
      <c r="EL58027" s="325"/>
    </row>
    <row r="58028" spans="56:142" x14ac:dyDescent="0.2">
      <c r="BD58028" s="325"/>
      <c r="EL58028" s="325"/>
    </row>
    <row r="58029" spans="56:142" x14ac:dyDescent="0.2">
      <c r="BD58029" s="325"/>
      <c r="EL58029" s="325"/>
    </row>
    <row r="58030" spans="56:142" x14ac:dyDescent="0.2">
      <c r="BD58030" s="325"/>
      <c r="EL58030" s="325"/>
    </row>
    <row r="58031" spans="56:142" x14ac:dyDescent="0.2">
      <c r="BD58031" s="325"/>
      <c r="EL58031" s="325"/>
    </row>
    <row r="58032" spans="56:142" x14ac:dyDescent="0.2">
      <c r="BD58032" s="325"/>
      <c r="EL58032" s="325"/>
    </row>
    <row r="58033" spans="56:142" x14ac:dyDescent="0.2">
      <c r="BD58033" s="325"/>
      <c r="EL58033" s="325"/>
    </row>
    <row r="58034" spans="56:142" x14ac:dyDescent="0.2">
      <c r="BD58034" s="325"/>
      <c r="EL58034" s="325"/>
    </row>
    <row r="58035" spans="56:142" x14ac:dyDescent="0.2">
      <c r="BD58035" s="325"/>
      <c r="EL58035" s="325"/>
    </row>
    <row r="58036" spans="56:142" x14ac:dyDescent="0.2">
      <c r="BD58036" s="325"/>
      <c r="EL58036" s="325"/>
    </row>
    <row r="58037" spans="56:142" x14ac:dyDescent="0.2">
      <c r="BD58037" s="325"/>
      <c r="EL58037" s="325"/>
    </row>
    <row r="58038" spans="56:142" x14ac:dyDescent="0.2">
      <c r="BD58038" s="325"/>
      <c r="EL58038" s="325"/>
    </row>
    <row r="58039" spans="56:142" x14ac:dyDescent="0.2">
      <c r="BD58039" s="325"/>
      <c r="EL58039" s="325"/>
    </row>
    <row r="58040" spans="56:142" x14ac:dyDescent="0.2">
      <c r="BD58040" s="325"/>
      <c r="EL58040" s="325"/>
    </row>
    <row r="58041" spans="56:142" x14ac:dyDescent="0.2">
      <c r="BD58041" s="325"/>
      <c r="EL58041" s="325"/>
    </row>
    <row r="58042" spans="56:142" x14ac:dyDescent="0.2">
      <c r="BD58042" s="325"/>
      <c r="EL58042" s="325"/>
    </row>
    <row r="58043" spans="56:142" x14ac:dyDescent="0.2">
      <c r="BD58043" s="325"/>
      <c r="EL58043" s="325"/>
    </row>
    <row r="58044" spans="56:142" x14ac:dyDescent="0.2">
      <c r="BD58044" s="325"/>
      <c r="EL58044" s="325"/>
    </row>
    <row r="58045" spans="56:142" x14ac:dyDescent="0.2">
      <c r="BD58045" s="325"/>
      <c r="EL58045" s="325"/>
    </row>
    <row r="58046" spans="56:142" x14ac:dyDescent="0.2">
      <c r="BD58046" s="325"/>
      <c r="EL58046" s="325"/>
    </row>
    <row r="58047" spans="56:142" x14ac:dyDescent="0.2">
      <c r="BD58047" s="325"/>
      <c r="EL58047" s="325"/>
    </row>
    <row r="58048" spans="56:142" x14ac:dyDescent="0.2">
      <c r="BD58048" s="325"/>
      <c r="EL58048" s="325"/>
    </row>
    <row r="58049" spans="56:142" x14ac:dyDescent="0.2">
      <c r="BD58049" s="325"/>
      <c r="EL58049" s="325"/>
    </row>
    <row r="58050" spans="56:142" x14ac:dyDescent="0.2">
      <c r="BD58050" s="325"/>
      <c r="EL58050" s="325"/>
    </row>
    <row r="58051" spans="56:142" x14ac:dyDescent="0.2">
      <c r="BD58051" s="325"/>
      <c r="EL58051" s="325"/>
    </row>
    <row r="58052" spans="56:142" x14ac:dyDescent="0.2">
      <c r="BD58052" s="325"/>
      <c r="EL58052" s="325"/>
    </row>
    <row r="58053" spans="56:142" x14ac:dyDescent="0.2">
      <c r="BD58053" s="325"/>
      <c r="EL58053" s="325"/>
    </row>
    <row r="58054" spans="56:142" x14ac:dyDescent="0.2">
      <c r="BD58054" s="325"/>
      <c r="EL58054" s="325"/>
    </row>
    <row r="58055" spans="56:142" x14ac:dyDescent="0.2">
      <c r="BD58055" s="325"/>
      <c r="EL58055" s="325"/>
    </row>
    <row r="58056" spans="56:142" x14ac:dyDescent="0.2">
      <c r="BD58056" s="325"/>
      <c r="EL58056" s="325"/>
    </row>
    <row r="58057" spans="56:142" x14ac:dyDescent="0.2">
      <c r="BD58057" s="325"/>
      <c r="EL58057" s="325"/>
    </row>
    <row r="58058" spans="56:142" x14ac:dyDescent="0.2">
      <c r="BD58058" s="325"/>
      <c r="EL58058" s="325"/>
    </row>
    <row r="58059" spans="56:142" x14ac:dyDescent="0.2">
      <c r="BD58059" s="325"/>
      <c r="EL58059" s="325"/>
    </row>
    <row r="58060" spans="56:142" x14ac:dyDescent="0.2">
      <c r="BD58060" s="325"/>
      <c r="EL58060" s="325"/>
    </row>
    <row r="58061" spans="56:142" x14ac:dyDescent="0.2">
      <c r="BD58061" s="325"/>
      <c r="EL58061" s="325"/>
    </row>
    <row r="58062" spans="56:142" x14ac:dyDescent="0.2">
      <c r="BD58062" s="325"/>
      <c r="EL58062" s="325"/>
    </row>
    <row r="58063" spans="56:142" x14ac:dyDescent="0.2">
      <c r="BD58063" s="325"/>
      <c r="EL58063" s="325"/>
    </row>
    <row r="58064" spans="56:142" x14ac:dyDescent="0.2">
      <c r="BD58064" s="325"/>
      <c r="EL58064" s="325"/>
    </row>
    <row r="58065" spans="56:142" x14ac:dyDescent="0.2">
      <c r="BD58065" s="325"/>
      <c r="EL58065" s="325"/>
    </row>
    <row r="58066" spans="56:142" x14ac:dyDescent="0.2">
      <c r="BD58066" s="325"/>
      <c r="EL58066" s="325"/>
    </row>
    <row r="58067" spans="56:142" x14ac:dyDescent="0.2">
      <c r="BD58067" s="325"/>
      <c r="EL58067" s="325"/>
    </row>
    <row r="58068" spans="56:142" x14ac:dyDescent="0.2">
      <c r="BD58068" s="325"/>
      <c r="EL58068" s="325"/>
    </row>
    <row r="58069" spans="56:142" x14ac:dyDescent="0.2">
      <c r="BD58069" s="325"/>
      <c r="EL58069" s="325"/>
    </row>
    <row r="58070" spans="56:142" x14ac:dyDescent="0.2">
      <c r="BD58070" s="325"/>
      <c r="EL58070" s="325"/>
    </row>
    <row r="58071" spans="56:142" x14ac:dyDescent="0.2">
      <c r="BD58071" s="325"/>
      <c r="EL58071" s="325"/>
    </row>
    <row r="58072" spans="56:142" x14ac:dyDescent="0.2">
      <c r="BD58072" s="325"/>
      <c r="EL58072" s="325"/>
    </row>
    <row r="58073" spans="56:142" x14ac:dyDescent="0.2">
      <c r="BD58073" s="325"/>
      <c r="EL58073" s="325"/>
    </row>
    <row r="58074" spans="56:142" x14ac:dyDescent="0.2">
      <c r="BD58074" s="325"/>
      <c r="EL58074" s="325"/>
    </row>
    <row r="58075" spans="56:142" x14ac:dyDescent="0.2">
      <c r="BD58075" s="325"/>
      <c r="EL58075" s="325"/>
    </row>
    <row r="58076" spans="56:142" x14ac:dyDescent="0.2">
      <c r="BD58076" s="325"/>
      <c r="EL58076" s="325"/>
    </row>
    <row r="58077" spans="56:142" x14ac:dyDescent="0.2">
      <c r="BD58077" s="325"/>
      <c r="EL58077" s="325"/>
    </row>
    <row r="58078" spans="56:142" x14ac:dyDescent="0.2">
      <c r="BD58078" s="325"/>
      <c r="EL58078" s="325"/>
    </row>
    <row r="58079" spans="56:142" x14ac:dyDescent="0.2">
      <c r="BD58079" s="325"/>
      <c r="EL58079" s="325"/>
    </row>
    <row r="58080" spans="56:142" x14ac:dyDescent="0.2">
      <c r="BD58080" s="325"/>
      <c r="EL58080" s="325"/>
    </row>
    <row r="58081" spans="56:142" x14ac:dyDescent="0.2">
      <c r="BD58081" s="325"/>
      <c r="EL58081" s="325"/>
    </row>
    <row r="58082" spans="56:142" x14ac:dyDescent="0.2">
      <c r="BD58082" s="325"/>
      <c r="EL58082" s="325"/>
    </row>
    <row r="58083" spans="56:142" x14ac:dyDescent="0.2">
      <c r="BD58083" s="325"/>
      <c r="EL58083" s="325"/>
    </row>
    <row r="58084" spans="56:142" x14ac:dyDescent="0.2">
      <c r="BD58084" s="325"/>
      <c r="EL58084" s="325"/>
    </row>
    <row r="58085" spans="56:142" x14ac:dyDescent="0.2">
      <c r="BD58085" s="325"/>
      <c r="EL58085" s="325"/>
    </row>
    <row r="58086" spans="56:142" x14ac:dyDescent="0.2">
      <c r="BD58086" s="325"/>
      <c r="EL58086" s="325"/>
    </row>
    <row r="58087" spans="56:142" x14ac:dyDescent="0.2">
      <c r="BD58087" s="325"/>
      <c r="EL58087" s="325"/>
    </row>
    <row r="58088" spans="56:142" x14ac:dyDescent="0.2">
      <c r="BD58088" s="325"/>
      <c r="EL58088" s="325"/>
    </row>
    <row r="58089" spans="56:142" x14ac:dyDescent="0.2">
      <c r="BD58089" s="325"/>
      <c r="EL58089" s="325"/>
    </row>
    <row r="58090" spans="56:142" x14ac:dyDescent="0.2">
      <c r="BD58090" s="325"/>
      <c r="EL58090" s="325"/>
    </row>
    <row r="58091" spans="56:142" x14ac:dyDescent="0.2">
      <c r="BD58091" s="325"/>
      <c r="EL58091" s="325"/>
    </row>
    <row r="58092" spans="56:142" x14ac:dyDescent="0.2">
      <c r="BD58092" s="325"/>
      <c r="EL58092" s="325"/>
    </row>
    <row r="58093" spans="56:142" x14ac:dyDescent="0.2">
      <c r="BD58093" s="325"/>
      <c r="EL58093" s="325"/>
    </row>
    <row r="58094" spans="56:142" x14ac:dyDescent="0.2">
      <c r="BD58094" s="325"/>
      <c r="EL58094" s="325"/>
    </row>
    <row r="58095" spans="56:142" x14ac:dyDescent="0.2">
      <c r="BD58095" s="325"/>
      <c r="EL58095" s="325"/>
    </row>
    <row r="58096" spans="56:142" x14ac:dyDescent="0.2">
      <c r="BD58096" s="325"/>
      <c r="EL58096" s="325"/>
    </row>
    <row r="58097" spans="56:142" x14ac:dyDescent="0.2">
      <c r="BD58097" s="325"/>
      <c r="EL58097" s="325"/>
    </row>
    <row r="58098" spans="56:142" x14ac:dyDescent="0.2">
      <c r="BD58098" s="325"/>
      <c r="EL58098" s="325"/>
    </row>
    <row r="58099" spans="56:142" x14ac:dyDescent="0.2">
      <c r="BD58099" s="325"/>
      <c r="EL58099" s="325"/>
    </row>
    <row r="58100" spans="56:142" x14ac:dyDescent="0.2">
      <c r="BD58100" s="325"/>
      <c r="EL58100" s="325"/>
    </row>
    <row r="58101" spans="56:142" x14ac:dyDescent="0.2">
      <c r="BD58101" s="325"/>
      <c r="EL58101" s="325"/>
    </row>
    <row r="58102" spans="56:142" x14ac:dyDescent="0.2">
      <c r="BD58102" s="325"/>
      <c r="EL58102" s="325"/>
    </row>
    <row r="58103" spans="56:142" x14ac:dyDescent="0.2">
      <c r="BD58103" s="325"/>
      <c r="EL58103" s="325"/>
    </row>
    <row r="58104" spans="56:142" x14ac:dyDescent="0.2">
      <c r="BD58104" s="325"/>
      <c r="EL58104" s="325"/>
    </row>
    <row r="58105" spans="56:142" x14ac:dyDescent="0.2">
      <c r="BD58105" s="325"/>
      <c r="EL58105" s="325"/>
    </row>
    <row r="58106" spans="56:142" x14ac:dyDescent="0.2">
      <c r="BD58106" s="325"/>
      <c r="EL58106" s="325"/>
    </row>
    <row r="58107" spans="56:142" x14ac:dyDescent="0.2">
      <c r="BD58107" s="325"/>
      <c r="EL58107" s="325"/>
    </row>
    <row r="58108" spans="56:142" x14ac:dyDescent="0.2">
      <c r="BD58108" s="325"/>
      <c r="EL58108" s="325"/>
    </row>
    <row r="58109" spans="56:142" x14ac:dyDescent="0.2">
      <c r="BD58109" s="325"/>
      <c r="EL58109" s="325"/>
    </row>
    <row r="58110" spans="56:142" x14ac:dyDescent="0.2">
      <c r="BD58110" s="325"/>
      <c r="EL58110" s="325"/>
    </row>
    <row r="58111" spans="56:142" x14ac:dyDescent="0.2">
      <c r="BD58111" s="325"/>
      <c r="EL58111" s="325"/>
    </row>
    <row r="58112" spans="56:142" x14ac:dyDescent="0.2">
      <c r="BD58112" s="325"/>
      <c r="EL58112" s="325"/>
    </row>
    <row r="58113" spans="56:142" x14ac:dyDescent="0.2">
      <c r="BD58113" s="325"/>
      <c r="EL58113" s="325"/>
    </row>
    <row r="58114" spans="56:142" x14ac:dyDescent="0.2">
      <c r="BD58114" s="325"/>
      <c r="EL58114" s="325"/>
    </row>
    <row r="58115" spans="56:142" x14ac:dyDescent="0.2">
      <c r="BD58115" s="325"/>
      <c r="EL58115" s="325"/>
    </row>
    <row r="58116" spans="56:142" x14ac:dyDescent="0.2">
      <c r="BD58116" s="325"/>
      <c r="EL58116" s="325"/>
    </row>
    <row r="58117" spans="56:142" x14ac:dyDescent="0.2">
      <c r="BD58117" s="325"/>
      <c r="EL58117" s="325"/>
    </row>
    <row r="58118" spans="56:142" x14ac:dyDescent="0.2">
      <c r="BD58118" s="325"/>
      <c r="EL58118" s="325"/>
    </row>
    <row r="58119" spans="56:142" x14ac:dyDescent="0.2">
      <c r="BD58119" s="325"/>
      <c r="EL58119" s="325"/>
    </row>
    <row r="58120" spans="56:142" x14ac:dyDescent="0.2">
      <c r="BD58120" s="325"/>
      <c r="EL58120" s="325"/>
    </row>
    <row r="58121" spans="56:142" x14ac:dyDescent="0.2">
      <c r="BD58121" s="325"/>
      <c r="EL58121" s="325"/>
    </row>
    <row r="58122" spans="56:142" x14ac:dyDescent="0.2">
      <c r="BD58122" s="325"/>
      <c r="EL58122" s="325"/>
    </row>
    <row r="58123" spans="56:142" x14ac:dyDescent="0.2">
      <c r="BD58123" s="325"/>
      <c r="EL58123" s="325"/>
    </row>
    <row r="58124" spans="56:142" x14ac:dyDescent="0.2">
      <c r="BD58124" s="325"/>
      <c r="EL58124" s="325"/>
    </row>
    <row r="58125" spans="56:142" x14ac:dyDescent="0.2">
      <c r="BD58125" s="325"/>
      <c r="EL58125" s="325"/>
    </row>
    <row r="58126" spans="56:142" x14ac:dyDescent="0.2">
      <c r="BD58126" s="325"/>
      <c r="EL58126" s="325"/>
    </row>
    <row r="58127" spans="56:142" x14ac:dyDescent="0.2">
      <c r="BD58127" s="325"/>
      <c r="EL58127" s="325"/>
    </row>
    <row r="58128" spans="56:142" x14ac:dyDescent="0.2">
      <c r="BD58128" s="325"/>
      <c r="EL58128" s="325"/>
    </row>
    <row r="58129" spans="56:142" x14ac:dyDescent="0.2">
      <c r="BD58129" s="325"/>
      <c r="EL58129" s="325"/>
    </row>
    <row r="58130" spans="56:142" x14ac:dyDescent="0.2">
      <c r="BD58130" s="325"/>
      <c r="EL58130" s="325"/>
    </row>
    <row r="58131" spans="56:142" x14ac:dyDescent="0.2">
      <c r="BD58131" s="325"/>
      <c r="EL58131" s="325"/>
    </row>
    <row r="58132" spans="56:142" x14ac:dyDescent="0.2">
      <c r="BD58132" s="325"/>
      <c r="EL58132" s="325"/>
    </row>
    <row r="58133" spans="56:142" x14ac:dyDescent="0.2">
      <c r="BD58133" s="325"/>
      <c r="EL58133" s="325"/>
    </row>
    <row r="58134" spans="56:142" x14ac:dyDescent="0.2">
      <c r="BD58134" s="325"/>
      <c r="EL58134" s="325"/>
    </row>
    <row r="58135" spans="56:142" x14ac:dyDescent="0.2">
      <c r="BD58135" s="325"/>
      <c r="EL58135" s="325"/>
    </row>
    <row r="58136" spans="56:142" x14ac:dyDescent="0.2">
      <c r="BD58136" s="325"/>
      <c r="EL58136" s="325"/>
    </row>
    <row r="58137" spans="56:142" x14ac:dyDescent="0.2">
      <c r="BD58137" s="325"/>
      <c r="EL58137" s="325"/>
    </row>
    <row r="58138" spans="56:142" x14ac:dyDescent="0.2">
      <c r="BD58138" s="325"/>
      <c r="EL58138" s="325"/>
    </row>
    <row r="58139" spans="56:142" x14ac:dyDescent="0.2">
      <c r="BD58139" s="325"/>
      <c r="EL58139" s="325"/>
    </row>
    <row r="58140" spans="56:142" x14ac:dyDescent="0.2">
      <c r="BD58140" s="325"/>
      <c r="EL58140" s="325"/>
    </row>
    <row r="58141" spans="56:142" x14ac:dyDescent="0.2">
      <c r="BD58141" s="325"/>
      <c r="EL58141" s="325"/>
    </row>
    <row r="58142" spans="56:142" x14ac:dyDescent="0.2">
      <c r="BD58142" s="325"/>
      <c r="EL58142" s="325"/>
    </row>
    <row r="58143" spans="56:142" x14ac:dyDescent="0.2">
      <c r="BD58143" s="325"/>
      <c r="EL58143" s="325"/>
    </row>
    <row r="58144" spans="56:142" x14ac:dyDescent="0.2">
      <c r="BD58144" s="325"/>
      <c r="EL58144" s="325"/>
    </row>
    <row r="58145" spans="56:142" x14ac:dyDescent="0.2">
      <c r="BD58145" s="325"/>
      <c r="EL58145" s="325"/>
    </row>
    <row r="58146" spans="56:142" x14ac:dyDescent="0.2">
      <c r="BD58146" s="325"/>
      <c r="EL58146" s="325"/>
    </row>
    <row r="58147" spans="56:142" x14ac:dyDescent="0.2">
      <c r="BD58147" s="325"/>
      <c r="EL58147" s="325"/>
    </row>
    <row r="58148" spans="56:142" x14ac:dyDescent="0.2">
      <c r="BD58148" s="325"/>
      <c r="EL58148" s="325"/>
    </row>
    <row r="58149" spans="56:142" x14ac:dyDescent="0.2">
      <c r="BD58149" s="325"/>
      <c r="EL58149" s="325"/>
    </row>
    <row r="58150" spans="56:142" x14ac:dyDescent="0.2">
      <c r="BD58150" s="325"/>
      <c r="EL58150" s="325"/>
    </row>
    <row r="58151" spans="56:142" x14ac:dyDescent="0.2">
      <c r="BD58151" s="325"/>
      <c r="EL58151" s="325"/>
    </row>
    <row r="58152" spans="56:142" x14ac:dyDescent="0.2">
      <c r="BD58152" s="325"/>
      <c r="EL58152" s="325"/>
    </row>
    <row r="58153" spans="56:142" x14ac:dyDescent="0.2">
      <c r="BD58153" s="325"/>
      <c r="EL58153" s="325"/>
    </row>
    <row r="58154" spans="56:142" x14ac:dyDescent="0.2">
      <c r="BD58154" s="325"/>
      <c r="EL58154" s="325"/>
    </row>
    <row r="58155" spans="56:142" x14ac:dyDescent="0.2">
      <c r="BD58155" s="325"/>
      <c r="EL58155" s="325"/>
    </row>
    <row r="58156" spans="56:142" x14ac:dyDescent="0.2">
      <c r="BD58156" s="325"/>
      <c r="EL58156" s="325"/>
    </row>
    <row r="58157" spans="56:142" x14ac:dyDescent="0.2">
      <c r="BD58157" s="325"/>
      <c r="EL58157" s="325"/>
    </row>
    <row r="58158" spans="56:142" x14ac:dyDescent="0.2">
      <c r="BD58158" s="325"/>
      <c r="EL58158" s="325"/>
    </row>
    <row r="58159" spans="56:142" x14ac:dyDescent="0.2">
      <c r="BD58159" s="325"/>
      <c r="EL58159" s="325"/>
    </row>
    <row r="58160" spans="56:142" x14ac:dyDescent="0.2">
      <c r="BD58160" s="325"/>
      <c r="EL58160" s="325"/>
    </row>
    <row r="58161" spans="56:142" x14ac:dyDescent="0.2">
      <c r="BD58161" s="325"/>
      <c r="EL58161" s="325"/>
    </row>
    <row r="58162" spans="56:142" x14ac:dyDescent="0.2">
      <c r="BD58162" s="325"/>
      <c r="EL58162" s="325"/>
    </row>
    <row r="58163" spans="56:142" x14ac:dyDescent="0.2">
      <c r="BD58163" s="325"/>
      <c r="EL58163" s="325"/>
    </row>
    <row r="58164" spans="56:142" x14ac:dyDescent="0.2">
      <c r="BD58164" s="325"/>
      <c r="EL58164" s="325"/>
    </row>
    <row r="58165" spans="56:142" x14ac:dyDescent="0.2">
      <c r="BD58165" s="325"/>
      <c r="EL58165" s="325"/>
    </row>
    <row r="58166" spans="56:142" x14ac:dyDescent="0.2">
      <c r="BD58166" s="325"/>
      <c r="EL58166" s="325"/>
    </row>
    <row r="58167" spans="56:142" x14ac:dyDescent="0.2">
      <c r="BD58167" s="325"/>
      <c r="EL58167" s="325"/>
    </row>
    <row r="58168" spans="56:142" x14ac:dyDescent="0.2">
      <c r="BD58168" s="325"/>
      <c r="EL58168" s="325"/>
    </row>
    <row r="58169" spans="56:142" x14ac:dyDescent="0.2">
      <c r="BD58169" s="325"/>
      <c r="EL58169" s="325"/>
    </row>
    <row r="58170" spans="56:142" x14ac:dyDescent="0.2">
      <c r="BD58170" s="325"/>
      <c r="EL58170" s="325"/>
    </row>
    <row r="58171" spans="56:142" x14ac:dyDescent="0.2">
      <c r="BD58171" s="325"/>
      <c r="EL58171" s="325"/>
    </row>
    <row r="58172" spans="56:142" x14ac:dyDescent="0.2">
      <c r="BD58172" s="325"/>
      <c r="EL58172" s="325"/>
    </row>
    <row r="58173" spans="56:142" x14ac:dyDescent="0.2">
      <c r="BD58173" s="325"/>
      <c r="EL58173" s="325"/>
    </row>
    <row r="58174" spans="56:142" x14ac:dyDescent="0.2">
      <c r="BD58174" s="325"/>
      <c r="EL58174" s="325"/>
    </row>
    <row r="58175" spans="56:142" x14ac:dyDescent="0.2">
      <c r="BD58175" s="325"/>
      <c r="EL58175" s="325"/>
    </row>
    <row r="58176" spans="56:142" x14ac:dyDescent="0.2">
      <c r="BD58176" s="325"/>
      <c r="EL58176" s="325"/>
    </row>
    <row r="58177" spans="56:142" x14ac:dyDescent="0.2">
      <c r="BD58177" s="325"/>
      <c r="EL58177" s="325"/>
    </row>
    <row r="58178" spans="56:142" x14ac:dyDescent="0.2">
      <c r="BD58178" s="325"/>
      <c r="EL58178" s="325"/>
    </row>
    <row r="58179" spans="56:142" x14ac:dyDescent="0.2">
      <c r="BD58179" s="325"/>
      <c r="EL58179" s="325"/>
    </row>
    <row r="58180" spans="56:142" x14ac:dyDescent="0.2">
      <c r="BD58180" s="325"/>
      <c r="EL58180" s="325"/>
    </row>
    <row r="58181" spans="56:142" x14ac:dyDescent="0.2">
      <c r="BD58181" s="325"/>
      <c r="EL58181" s="325"/>
    </row>
    <row r="58182" spans="56:142" x14ac:dyDescent="0.2">
      <c r="BD58182" s="325"/>
      <c r="EL58182" s="325"/>
    </row>
    <row r="58183" spans="56:142" x14ac:dyDescent="0.2">
      <c r="BD58183" s="325"/>
      <c r="EL58183" s="325"/>
    </row>
    <row r="58184" spans="56:142" x14ac:dyDescent="0.2">
      <c r="BD58184" s="325"/>
      <c r="EL58184" s="325"/>
    </row>
    <row r="58185" spans="56:142" x14ac:dyDescent="0.2">
      <c r="BD58185" s="325"/>
      <c r="EL58185" s="325"/>
    </row>
    <row r="58186" spans="56:142" x14ac:dyDescent="0.2">
      <c r="BD58186" s="325"/>
      <c r="EL58186" s="325"/>
    </row>
    <row r="58187" spans="56:142" x14ac:dyDescent="0.2">
      <c r="BD58187" s="325"/>
      <c r="EL58187" s="325"/>
    </row>
    <row r="58188" spans="56:142" x14ac:dyDescent="0.2">
      <c r="BD58188" s="325"/>
      <c r="EL58188" s="325"/>
    </row>
    <row r="58189" spans="56:142" x14ac:dyDescent="0.2">
      <c r="BD58189" s="325"/>
      <c r="EL58189" s="325"/>
    </row>
    <row r="58190" spans="56:142" x14ac:dyDescent="0.2">
      <c r="BD58190" s="325"/>
      <c r="EL58190" s="325"/>
    </row>
    <row r="58191" spans="56:142" x14ac:dyDescent="0.2">
      <c r="BD58191" s="325"/>
      <c r="EL58191" s="325"/>
    </row>
    <row r="58192" spans="56:142" x14ac:dyDescent="0.2">
      <c r="BD58192" s="325"/>
      <c r="EL58192" s="325"/>
    </row>
    <row r="58193" spans="56:142" x14ac:dyDescent="0.2">
      <c r="BD58193" s="325"/>
      <c r="EL58193" s="325"/>
    </row>
    <row r="58194" spans="56:142" x14ac:dyDescent="0.2">
      <c r="BD58194" s="325"/>
      <c r="EL58194" s="325"/>
    </row>
    <row r="58195" spans="56:142" x14ac:dyDescent="0.2">
      <c r="BD58195" s="325"/>
      <c r="EL58195" s="325"/>
    </row>
    <row r="58196" spans="56:142" x14ac:dyDescent="0.2">
      <c r="BD58196" s="325"/>
      <c r="EL58196" s="325"/>
    </row>
    <row r="58197" spans="56:142" x14ac:dyDescent="0.2">
      <c r="BD58197" s="325"/>
      <c r="EL58197" s="325"/>
    </row>
    <row r="58198" spans="56:142" x14ac:dyDescent="0.2">
      <c r="BD58198" s="325"/>
      <c r="EL58198" s="325"/>
    </row>
    <row r="58199" spans="56:142" x14ac:dyDescent="0.2">
      <c r="BD58199" s="325"/>
      <c r="EL58199" s="325"/>
    </row>
    <row r="58200" spans="56:142" x14ac:dyDescent="0.2">
      <c r="BD58200" s="325"/>
      <c r="EL58200" s="325"/>
    </row>
    <row r="58201" spans="56:142" x14ac:dyDescent="0.2">
      <c r="BD58201" s="325"/>
      <c r="EL58201" s="325"/>
    </row>
    <row r="58202" spans="56:142" x14ac:dyDescent="0.2">
      <c r="BD58202" s="325"/>
      <c r="EL58202" s="325"/>
    </row>
    <row r="58203" spans="56:142" x14ac:dyDescent="0.2">
      <c r="BD58203" s="325"/>
      <c r="EL58203" s="325"/>
    </row>
    <row r="58204" spans="56:142" x14ac:dyDescent="0.2">
      <c r="BD58204" s="325"/>
      <c r="EL58204" s="325"/>
    </row>
    <row r="58205" spans="56:142" x14ac:dyDescent="0.2">
      <c r="BD58205" s="325"/>
      <c r="EL58205" s="325"/>
    </row>
    <row r="58206" spans="56:142" x14ac:dyDescent="0.2">
      <c r="BD58206" s="325"/>
      <c r="EL58206" s="325"/>
    </row>
    <row r="58207" spans="56:142" x14ac:dyDescent="0.2">
      <c r="BD58207" s="325"/>
      <c r="EL58207" s="325"/>
    </row>
    <row r="58208" spans="56:142" x14ac:dyDescent="0.2">
      <c r="BD58208" s="325"/>
      <c r="EL58208" s="325"/>
    </row>
    <row r="58209" spans="56:142" x14ac:dyDescent="0.2">
      <c r="BD58209" s="325"/>
      <c r="EL58209" s="325"/>
    </row>
    <row r="58210" spans="56:142" x14ac:dyDescent="0.2">
      <c r="BD58210" s="325"/>
      <c r="EL58210" s="325"/>
    </row>
    <row r="58211" spans="56:142" x14ac:dyDescent="0.2">
      <c r="BD58211" s="325"/>
      <c r="EL58211" s="325"/>
    </row>
    <row r="58212" spans="56:142" x14ac:dyDescent="0.2">
      <c r="BD58212" s="325"/>
      <c r="EL58212" s="325"/>
    </row>
    <row r="58213" spans="56:142" x14ac:dyDescent="0.2">
      <c r="BD58213" s="325"/>
      <c r="EL58213" s="325"/>
    </row>
    <row r="58214" spans="56:142" x14ac:dyDescent="0.2">
      <c r="BD58214" s="325"/>
      <c r="EL58214" s="325"/>
    </row>
    <row r="58215" spans="56:142" x14ac:dyDescent="0.2">
      <c r="BD58215" s="325"/>
      <c r="EL58215" s="325"/>
    </row>
    <row r="58216" spans="56:142" x14ac:dyDescent="0.2">
      <c r="BD58216" s="325"/>
      <c r="EL58216" s="325"/>
    </row>
    <row r="58217" spans="56:142" x14ac:dyDescent="0.2">
      <c r="BD58217" s="325"/>
      <c r="EL58217" s="325"/>
    </row>
    <row r="58218" spans="56:142" x14ac:dyDescent="0.2">
      <c r="BD58218" s="325"/>
      <c r="EL58218" s="325"/>
    </row>
    <row r="58219" spans="56:142" x14ac:dyDescent="0.2">
      <c r="BD58219" s="325"/>
      <c r="EL58219" s="325"/>
    </row>
    <row r="58220" spans="56:142" x14ac:dyDescent="0.2">
      <c r="BD58220" s="325"/>
      <c r="EL58220" s="325"/>
    </row>
    <row r="58221" spans="56:142" x14ac:dyDescent="0.2">
      <c r="BD58221" s="325"/>
      <c r="EL58221" s="325"/>
    </row>
    <row r="58222" spans="56:142" x14ac:dyDescent="0.2">
      <c r="BD58222" s="325"/>
      <c r="EL58222" s="325"/>
    </row>
    <row r="58223" spans="56:142" x14ac:dyDescent="0.2">
      <c r="BD58223" s="325"/>
      <c r="EL58223" s="325"/>
    </row>
    <row r="58224" spans="56:142" x14ac:dyDescent="0.2">
      <c r="BD58224" s="325"/>
      <c r="EL58224" s="325"/>
    </row>
    <row r="58225" spans="56:142" x14ac:dyDescent="0.2">
      <c r="BD58225" s="325"/>
      <c r="EL58225" s="325"/>
    </row>
    <row r="58226" spans="56:142" x14ac:dyDescent="0.2">
      <c r="BD58226" s="325"/>
      <c r="EL58226" s="325"/>
    </row>
    <row r="58227" spans="56:142" x14ac:dyDescent="0.2">
      <c r="BD58227" s="325"/>
      <c r="EL58227" s="325"/>
    </row>
    <row r="58228" spans="56:142" x14ac:dyDescent="0.2">
      <c r="BD58228" s="325"/>
      <c r="EL58228" s="325"/>
    </row>
    <row r="58229" spans="56:142" x14ac:dyDescent="0.2">
      <c r="BD58229" s="325"/>
      <c r="EL58229" s="325"/>
    </row>
    <row r="58230" spans="56:142" x14ac:dyDescent="0.2">
      <c r="BD58230" s="325"/>
      <c r="EL58230" s="325"/>
    </row>
    <row r="58231" spans="56:142" x14ac:dyDescent="0.2">
      <c r="BD58231" s="325"/>
      <c r="EL58231" s="325"/>
    </row>
    <row r="58232" spans="56:142" x14ac:dyDescent="0.2">
      <c r="BD58232" s="325"/>
      <c r="EL58232" s="325"/>
    </row>
    <row r="58233" spans="56:142" x14ac:dyDescent="0.2">
      <c r="BD58233" s="325"/>
      <c r="EL58233" s="325"/>
    </row>
    <row r="58234" spans="56:142" x14ac:dyDescent="0.2">
      <c r="BD58234" s="325"/>
      <c r="EL58234" s="325"/>
    </row>
    <row r="58235" spans="56:142" x14ac:dyDescent="0.2">
      <c r="BD58235" s="325"/>
      <c r="EL58235" s="325"/>
    </row>
    <row r="58236" spans="56:142" x14ac:dyDescent="0.2">
      <c r="BD58236" s="325"/>
      <c r="EL58236" s="325"/>
    </row>
    <row r="58237" spans="56:142" x14ac:dyDescent="0.2">
      <c r="BD58237" s="325"/>
      <c r="EL58237" s="325"/>
    </row>
    <row r="58238" spans="56:142" x14ac:dyDescent="0.2">
      <c r="BD58238" s="325"/>
      <c r="EL58238" s="325"/>
    </row>
    <row r="58239" spans="56:142" x14ac:dyDescent="0.2">
      <c r="BD58239" s="325"/>
      <c r="EL58239" s="325"/>
    </row>
    <row r="58240" spans="56:142" x14ac:dyDescent="0.2">
      <c r="BD58240" s="325"/>
      <c r="EL58240" s="325"/>
    </row>
    <row r="58241" spans="56:142" x14ac:dyDescent="0.2">
      <c r="BD58241" s="325"/>
      <c r="EL58241" s="325"/>
    </row>
    <row r="58242" spans="56:142" x14ac:dyDescent="0.2">
      <c r="BD58242" s="325"/>
      <c r="EL58242" s="325"/>
    </row>
    <row r="58243" spans="56:142" x14ac:dyDescent="0.2">
      <c r="BD58243" s="325"/>
      <c r="EL58243" s="325"/>
    </row>
    <row r="58244" spans="56:142" x14ac:dyDescent="0.2">
      <c r="BD58244" s="325"/>
      <c r="EL58244" s="325"/>
    </row>
    <row r="58245" spans="56:142" x14ac:dyDescent="0.2">
      <c r="BD58245" s="325"/>
      <c r="EL58245" s="325"/>
    </row>
    <row r="58246" spans="56:142" x14ac:dyDescent="0.2">
      <c r="BD58246" s="325"/>
      <c r="EL58246" s="325"/>
    </row>
    <row r="58247" spans="56:142" x14ac:dyDescent="0.2">
      <c r="BD58247" s="325"/>
      <c r="EL58247" s="325"/>
    </row>
    <row r="58248" spans="56:142" x14ac:dyDescent="0.2">
      <c r="BD58248" s="325"/>
      <c r="EL58248" s="325"/>
    </row>
    <row r="58249" spans="56:142" x14ac:dyDescent="0.2">
      <c r="BD58249" s="325"/>
      <c r="EL58249" s="325"/>
    </row>
    <row r="58250" spans="56:142" x14ac:dyDescent="0.2">
      <c r="BD58250" s="325"/>
      <c r="EL58250" s="325"/>
    </row>
    <row r="58251" spans="56:142" x14ac:dyDescent="0.2">
      <c r="BD58251" s="325"/>
      <c r="EL58251" s="325"/>
    </row>
    <row r="58252" spans="56:142" x14ac:dyDescent="0.2">
      <c r="BD58252" s="325"/>
      <c r="EL58252" s="325"/>
    </row>
    <row r="58253" spans="56:142" x14ac:dyDescent="0.2">
      <c r="BD58253" s="325"/>
      <c r="EL58253" s="325"/>
    </row>
    <row r="58254" spans="56:142" x14ac:dyDescent="0.2">
      <c r="BD58254" s="325"/>
      <c r="EL58254" s="325"/>
    </row>
    <row r="58255" spans="56:142" x14ac:dyDescent="0.2">
      <c r="BD58255" s="325"/>
      <c r="EL58255" s="325"/>
    </row>
    <row r="58256" spans="56:142" x14ac:dyDescent="0.2">
      <c r="BD58256" s="325"/>
      <c r="EL58256" s="325"/>
    </row>
    <row r="58257" spans="56:142" x14ac:dyDescent="0.2">
      <c r="BD58257" s="325"/>
      <c r="EL58257" s="325"/>
    </row>
    <row r="58258" spans="56:142" x14ac:dyDescent="0.2">
      <c r="BD58258" s="325"/>
      <c r="EL58258" s="325"/>
    </row>
    <row r="58259" spans="56:142" x14ac:dyDescent="0.2">
      <c r="BD58259" s="325"/>
      <c r="EL58259" s="325"/>
    </row>
    <row r="58260" spans="56:142" x14ac:dyDescent="0.2">
      <c r="BD58260" s="325"/>
      <c r="EL58260" s="325"/>
    </row>
    <row r="58261" spans="56:142" x14ac:dyDescent="0.2">
      <c r="BD58261" s="325"/>
      <c r="EL58261" s="325"/>
    </row>
    <row r="58262" spans="56:142" x14ac:dyDescent="0.2">
      <c r="BD58262" s="325"/>
      <c r="EL58262" s="325"/>
    </row>
    <row r="58263" spans="56:142" x14ac:dyDescent="0.2">
      <c r="BD58263" s="325"/>
      <c r="EL58263" s="325"/>
    </row>
    <row r="58264" spans="56:142" x14ac:dyDescent="0.2">
      <c r="BD58264" s="325"/>
      <c r="EL58264" s="325"/>
    </row>
    <row r="58265" spans="56:142" x14ac:dyDescent="0.2">
      <c r="BD58265" s="325"/>
      <c r="EL58265" s="325"/>
    </row>
    <row r="58266" spans="56:142" x14ac:dyDescent="0.2">
      <c r="BD58266" s="325"/>
      <c r="EL58266" s="325"/>
    </row>
    <row r="58267" spans="56:142" x14ac:dyDescent="0.2">
      <c r="BD58267" s="325"/>
      <c r="EL58267" s="325"/>
    </row>
    <row r="58268" spans="56:142" x14ac:dyDescent="0.2">
      <c r="BD58268" s="325"/>
      <c r="EL58268" s="325"/>
    </row>
    <row r="58269" spans="56:142" x14ac:dyDescent="0.2">
      <c r="BD58269" s="325"/>
      <c r="EL58269" s="325"/>
    </row>
    <row r="58270" spans="56:142" x14ac:dyDescent="0.2">
      <c r="BD58270" s="325"/>
      <c r="EL58270" s="325"/>
    </row>
    <row r="58271" spans="56:142" x14ac:dyDescent="0.2">
      <c r="BD58271" s="325"/>
      <c r="EL58271" s="325"/>
    </row>
    <row r="58272" spans="56:142" x14ac:dyDescent="0.2">
      <c r="BD58272" s="325"/>
      <c r="EL58272" s="325"/>
    </row>
    <row r="58273" spans="56:142" x14ac:dyDescent="0.2">
      <c r="BD58273" s="325"/>
      <c r="EL58273" s="325"/>
    </row>
    <row r="58274" spans="56:142" x14ac:dyDescent="0.2">
      <c r="BD58274" s="325"/>
      <c r="EL58274" s="325"/>
    </row>
    <row r="58275" spans="56:142" x14ac:dyDescent="0.2">
      <c r="BD58275" s="325"/>
      <c r="EL58275" s="325"/>
    </row>
    <row r="58276" spans="56:142" x14ac:dyDescent="0.2">
      <c r="BD58276" s="325"/>
      <c r="EL58276" s="325"/>
    </row>
    <row r="58277" spans="56:142" x14ac:dyDescent="0.2">
      <c r="BD58277" s="325"/>
      <c r="EL58277" s="325"/>
    </row>
    <row r="58278" spans="56:142" x14ac:dyDescent="0.2">
      <c r="BD58278" s="325"/>
      <c r="EL58278" s="325"/>
    </row>
    <row r="58279" spans="56:142" x14ac:dyDescent="0.2">
      <c r="BD58279" s="325"/>
      <c r="EL58279" s="325"/>
    </row>
    <row r="58280" spans="56:142" x14ac:dyDescent="0.2">
      <c r="BD58280" s="325"/>
      <c r="EL58280" s="325"/>
    </row>
    <row r="58281" spans="56:142" x14ac:dyDescent="0.2">
      <c r="BD58281" s="325"/>
      <c r="EL58281" s="325"/>
    </row>
    <row r="58282" spans="56:142" x14ac:dyDescent="0.2">
      <c r="BD58282" s="325"/>
      <c r="EL58282" s="325"/>
    </row>
    <row r="58283" spans="56:142" x14ac:dyDescent="0.2">
      <c r="BD58283" s="325"/>
      <c r="EL58283" s="325"/>
    </row>
    <row r="58284" spans="56:142" x14ac:dyDescent="0.2">
      <c r="BD58284" s="325"/>
      <c r="EL58284" s="325"/>
    </row>
    <row r="58285" spans="56:142" x14ac:dyDescent="0.2">
      <c r="BD58285" s="325"/>
      <c r="EL58285" s="325"/>
    </row>
    <row r="58286" spans="56:142" x14ac:dyDescent="0.2">
      <c r="BD58286" s="325"/>
      <c r="EL58286" s="325"/>
    </row>
    <row r="58287" spans="56:142" x14ac:dyDescent="0.2">
      <c r="BD58287" s="325"/>
      <c r="EL58287" s="325"/>
    </row>
    <row r="58288" spans="56:142" x14ac:dyDescent="0.2">
      <c r="BD58288" s="325"/>
      <c r="EL58288" s="325"/>
    </row>
    <row r="58289" spans="56:142" x14ac:dyDescent="0.2">
      <c r="BD58289" s="325"/>
      <c r="EL58289" s="325"/>
    </row>
    <row r="58290" spans="56:142" x14ac:dyDescent="0.2">
      <c r="BD58290" s="325"/>
      <c r="EL58290" s="325"/>
    </row>
    <row r="58291" spans="56:142" x14ac:dyDescent="0.2">
      <c r="BD58291" s="325"/>
      <c r="EL58291" s="325"/>
    </row>
    <row r="58292" spans="56:142" x14ac:dyDescent="0.2">
      <c r="BD58292" s="325"/>
      <c r="EL58292" s="325"/>
    </row>
    <row r="58293" spans="56:142" x14ac:dyDescent="0.2">
      <c r="BD58293" s="325"/>
      <c r="EL58293" s="325"/>
    </row>
    <row r="58294" spans="56:142" x14ac:dyDescent="0.2">
      <c r="BD58294" s="325"/>
      <c r="EL58294" s="325"/>
    </row>
    <row r="58295" spans="56:142" x14ac:dyDescent="0.2">
      <c r="BD58295" s="325"/>
      <c r="EL58295" s="325"/>
    </row>
    <row r="58296" spans="56:142" x14ac:dyDescent="0.2">
      <c r="BD58296" s="325"/>
      <c r="EL58296" s="325"/>
    </row>
    <row r="58297" spans="56:142" x14ac:dyDescent="0.2">
      <c r="BD58297" s="325"/>
      <c r="EL58297" s="325"/>
    </row>
    <row r="58298" spans="56:142" x14ac:dyDescent="0.2">
      <c r="BD58298" s="325"/>
      <c r="EL58298" s="325"/>
    </row>
    <row r="58299" spans="56:142" x14ac:dyDescent="0.2">
      <c r="BD58299" s="325"/>
      <c r="EL58299" s="325"/>
    </row>
    <row r="58300" spans="56:142" x14ac:dyDescent="0.2">
      <c r="BD58300" s="325"/>
      <c r="EL58300" s="325"/>
    </row>
    <row r="58301" spans="56:142" x14ac:dyDescent="0.2">
      <c r="BD58301" s="325"/>
      <c r="EL58301" s="325"/>
    </row>
    <row r="58302" spans="56:142" x14ac:dyDescent="0.2">
      <c r="BD58302" s="325"/>
      <c r="EL58302" s="325"/>
    </row>
    <row r="58303" spans="56:142" x14ac:dyDescent="0.2">
      <c r="BD58303" s="325"/>
      <c r="EL58303" s="325"/>
    </row>
    <row r="58304" spans="56:142" x14ac:dyDescent="0.2">
      <c r="BD58304" s="325"/>
      <c r="EL58304" s="325"/>
    </row>
    <row r="58305" spans="56:142" x14ac:dyDescent="0.2">
      <c r="BD58305" s="325"/>
      <c r="EL58305" s="325"/>
    </row>
    <row r="58306" spans="56:142" x14ac:dyDescent="0.2">
      <c r="BD58306" s="325"/>
      <c r="EL58306" s="325"/>
    </row>
    <row r="58307" spans="56:142" x14ac:dyDescent="0.2">
      <c r="BD58307" s="325"/>
      <c r="EL58307" s="325"/>
    </row>
    <row r="58308" spans="56:142" x14ac:dyDescent="0.2">
      <c r="BD58308" s="325"/>
      <c r="EL58308" s="325"/>
    </row>
    <row r="58309" spans="56:142" x14ac:dyDescent="0.2">
      <c r="BD58309" s="325"/>
      <c r="EL58309" s="325"/>
    </row>
    <row r="58310" spans="56:142" x14ac:dyDescent="0.2">
      <c r="BD58310" s="325"/>
      <c r="EL58310" s="325"/>
    </row>
    <row r="58311" spans="56:142" x14ac:dyDescent="0.2">
      <c r="BD58311" s="325"/>
      <c r="EL58311" s="325"/>
    </row>
    <row r="58312" spans="56:142" x14ac:dyDescent="0.2">
      <c r="BD58312" s="325"/>
      <c r="EL58312" s="325"/>
    </row>
    <row r="58313" spans="56:142" x14ac:dyDescent="0.2">
      <c r="BD58313" s="325"/>
      <c r="EL58313" s="325"/>
    </row>
    <row r="58314" spans="56:142" x14ac:dyDescent="0.2">
      <c r="BD58314" s="325"/>
      <c r="EL58314" s="325"/>
    </row>
    <row r="58315" spans="56:142" x14ac:dyDescent="0.2">
      <c r="BD58315" s="325"/>
      <c r="EL58315" s="325"/>
    </row>
    <row r="58316" spans="56:142" x14ac:dyDescent="0.2">
      <c r="BD58316" s="325"/>
      <c r="EL58316" s="325"/>
    </row>
    <row r="58317" spans="56:142" x14ac:dyDescent="0.2">
      <c r="BD58317" s="325"/>
      <c r="EL58317" s="325"/>
    </row>
    <row r="58318" spans="56:142" x14ac:dyDescent="0.2">
      <c r="BD58318" s="325"/>
      <c r="EL58318" s="325"/>
    </row>
    <row r="58319" spans="56:142" x14ac:dyDescent="0.2">
      <c r="BD58319" s="325"/>
      <c r="EL58319" s="325"/>
    </row>
    <row r="58320" spans="56:142" x14ac:dyDescent="0.2">
      <c r="BD58320" s="325"/>
      <c r="EL58320" s="325"/>
    </row>
    <row r="58321" spans="56:142" x14ac:dyDescent="0.2">
      <c r="BD58321" s="325"/>
      <c r="EL58321" s="325"/>
    </row>
    <row r="58322" spans="56:142" x14ac:dyDescent="0.2">
      <c r="BD58322" s="325"/>
      <c r="EL58322" s="325"/>
    </row>
    <row r="58323" spans="56:142" x14ac:dyDescent="0.2">
      <c r="BD58323" s="325"/>
      <c r="EL58323" s="325"/>
    </row>
    <row r="58324" spans="56:142" x14ac:dyDescent="0.2">
      <c r="BD58324" s="325"/>
      <c r="EL58324" s="325"/>
    </row>
    <row r="58325" spans="56:142" x14ac:dyDescent="0.2">
      <c r="BD58325" s="325"/>
      <c r="EL58325" s="325"/>
    </row>
    <row r="58326" spans="56:142" x14ac:dyDescent="0.2">
      <c r="BD58326" s="325"/>
      <c r="EL58326" s="325"/>
    </row>
    <row r="58327" spans="56:142" x14ac:dyDescent="0.2">
      <c r="BD58327" s="325"/>
      <c r="EL58327" s="325"/>
    </row>
    <row r="58328" spans="56:142" x14ac:dyDescent="0.2">
      <c r="BD58328" s="325"/>
      <c r="EL58328" s="325"/>
    </row>
    <row r="58329" spans="56:142" x14ac:dyDescent="0.2">
      <c r="BD58329" s="325"/>
      <c r="EL58329" s="325"/>
    </row>
    <row r="58330" spans="56:142" x14ac:dyDescent="0.2">
      <c r="BD58330" s="325"/>
      <c r="EL58330" s="325"/>
    </row>
    <row r="58331" spans="56:142" x14ac:dyDescent="0.2">
      <c r="BD58331" s="325"/>
      <c r="EL58331" s="325"/>
    </row>
    <row r="58332" spans="56:142" x14ac:dyDescent="0.2">
      <c r="BD58332" s="325"/>
      <c r="EL58332" s="325"/>
    </row>
    <row r="58333" spans="56:142" x14ac:dyDescent="0.2">
      <c r="BD58333" s="325"/>
      <c r="EL58333" s="325"/>
    </row>
    <row r="58334" spans="56:142" x14ac:dyDescent="0.2">
      <c r="BD58334" s="325"/>
      <c r="EL58334" s="325"/>
    </row>
    <row r="58335" spans="56:142" x14ac:dyDescent="0.2">
      <c r="BD58335" s="325"/>
      <c r="EL58335" s="325"/>
    </row>
    <row r="58336" spans="56:142" x14ac:dyDescent="0.2">
      <c r="BD58336" s="325"/>
      <c r="EL58336" s="325"/>
    </row>
    <row r="58337" spans="56:142" x14ac:dyDescent="0.2">
      <c r="BD58337" s="325"/>
      <c r="EL58337" s="325"/>
    </row>
    <row r="58338" spans="56:142" x14ac:dyDescent="0.2">
      <c r="BD58338" s="325"/>
      <c r="EL58338" s="325"/>
    </row>
    <row r="58339" spans="56:142" x14ac:dyDescent="0.2">
      <c r="BD58339" s="325"/>
      <c r="EL58339" s="325"/>
    </row>
    <row r="58340" spans="56:142" x14ac:dyDescent="0.2">
      <c r="BD58340" s="325"/>
      <c r="EL58340" s="325"/>
    </row>
    <row r="58341" spans="56:142" x14ac:dyDescent="0.2">
      <c r="BD58341" s="325"/>
      <c r="EL58341" s="325"/>
    </row>
    <row r="58342" spans="56:142" x14ac:dyDescent="0.2">
      <c r="BD58342" s="325"/>
      <c r="EL58342" s="325"/>
    </row>
    <row r="58343" spans="56:142" x14ac:dyDescent="0.2">
      <c r="BD58343" s="325"/>
      <c r="EL58343" s="325"/>
    </row>
    <row r="58344" spans="56:142" x14ac:dyDescent="0.2">
      <c r="BD58344" s="325"/>
      <c r="EL58344" s="325"/>
    </row>
    <row r="58345" spans="56:142" x14ac:dyDescent="0.2">
      <c r="BD58345" s="325"/>
      <c r="EL58345" s="325"/>
    </row>
    <row r="58346" spans="56:142" x14ac:dyDescent="0.2">
      <c r="BD58346" s="325"/>
      <c r="EL58346" s="325"/>
    </row>
    <row r="58347" spans="56:142" x14ac:dyDescent="0.2">
      <c r="BD58347" s="325"/>
      <c r="EL58347" s="325"/>
    </row>
    <row r="58348" spans="56:142" x14ac:dyDescent="0.2">
      <c r="BD58348" s="325"/>
      <c r="EL58348" s="325"/>
    </row>
    <row r="58349" spans="56:142" x14ac:dyDescent="0.2">
      <c r="BD58349" s="325"/>
      <c r="EL58349" s="325"/>
    </row>
    <row r="58350" spans="56:142" x14ac:dyDescent="0.2">
      <c r="BD58350" s="325"/>
      <c r="EL58350" s="325"/>
    </row>
    <row r="58351" spans="56:142" x14ac:dyDescent="0.2">
      <c r="BD58351" s="325"/>
      <c r="EL58351" s="325"/>
    </row>
    <row r="58352" spans="56:142" x14ac:dyDescent="0.2">
      <c r="BD58352" s="325"/>
      <c r="EL58352" s="325"/>
    </row>
    <row r="58353" spans="56:142" x14ac:dyDescent="0.2">
      <c r="BD58353" s="325"/>
      <c r="EL58353" s="325"/>
    </row>
    <row r="58354" spans="56:142" x14ac:dyDescent="0.2">
      <c r="BD58354" s="325"/>
      <c r="EL58354" s="325"/>
    </row>
    <row r="58355" spans="56:142" x14ac:dyDescent="0.2">
      <c r="BD58355" s="325"/>
      <c r="EL58355" s="325"/>
    </row>
    <row r="58356" spans="56:142" x14ac:dyDescent="0.2">
      <c r="BD58356" s="325"/>
      <c r="EL58356" s="325"/>
    </row>
    <row r="58357" spans="56:142" x14ac:dyDescent="0.2">
      <c r="BD58357" s="325"/>
      <c r="EL58357" s="325"/>
    </row>
    <row r="58358" spans="56:142" x14ac:dyDescent="0.2">
      <c r="BD58358" s="325"/>
      <c r="EL58358" s="325"/>
    </row>
    <row r="58359" spans="56:142" x14ac:dyDescent="0.2">
      <c r="BD58359" s="325"/>
      <c r="EL58359" s="325"/>
    </row>
    <row r="58360" spans="56:142" x14ac:dyDescent="0.2">
      <c r="BD58360" s="325"/>
      <c r="EL58360" s="325"/>
    </row>
    <row r="58361" spans="56:142" x14ac:dyDescent="0.2">
      <c r="BD58361" s="325"/>
      <c r="EL58361" s="325"/>
    </row>
    <row r="58362" spans="56:142" x14ac:dyDescent="0.2">
      <c r="BD58362" s="325"/>
      <c r="EL58362" s="325"/>
    </row>
    <row r="58363" spans="56:142" x14ac:dyDescent="0.2">
      <c r="BD58363" s="325"/>
      <c r="EL58363" s="325"/>
    </row>
    <row r="58364" spans="56:142" x14ac:dyDescent="0.2">
      <c r="BD58364" s="325"/>
      <c r="EL58364" s="325"/>
    </row>
    <row r="58365" spans="56:142" x14ac:dyDescent="0.2">
      <c r="BD58365" s="325"/>
      <c r="EL58365" s="325"/>
    </row>
    <row r="58366" spans="56:142" x14ac:dyDescent="0.2">
      <c r="BD58366" s="325"/>
      <c r="EL58366" s="325"/>
    </row>
    <row r="58367" spans="56:142" x14ac:dyDescent="0.2">
      <c r="BD58367" s="325"/>
      <c r="EL58367" s="325"/>
    </row>
    <row r="58368" spans="56:142" x14ac:dyDescent="0.2">
      <c r="BD58368" s="325"/>
      <c r="EL58368" s="325"/>
    </row>
    <row r="58369" spans="56:142" x14ac:dyDescent="0.2">
      <c r="BD58369" s="325"/>
      <c r="EL58369" s="325"/>
    </row>
    <row r="58370" spans="56:142" x14ac:dyDescent="0.2">
      <c r="BD58370" s="325"/>
      <c r="EL58370" s="325"/>
    </row>
    <row r="58371" spans="56:142" x14ac:dyDescent="0.2">
      <c r="BD58371" s="325"/>
      <c r="EL58371" s="325"/>
    </row>
    <row r="58372" spans="56:142" x14ac:dyDescent="0.2">
      <c r="BD58372" s="325"/>
      <c r="EL58372" s="325"/>
    </row>
    <row r="58373" spans="56:142" x14ac:dyDescent="0.2">
      <c r="BD58373" s="325"/>
      <c r="EL58373" s="325"/>
    </row>
    <row r="58374" spans="56:142" x14ac:dyDescent="0.2">
      <c r="BD58374" s="325"/>
      <c r="EL58374" s="325"/>
    </row>
    <row r="58375" spans="56:142" x14ac:dyDescent="0.2">
      <c r="BD58375" s="325"/>
      <c r="EL58375" s="325"/>
    </row>
    <row r="58376" spans="56:142" x14ac:dyDescent="0.2">
      <c r="BD58376" s="325"/>
      <c r="EL58376" s="325"/>
    </row>
    <row r="58377" spans="56:142" x14ac:dyDescent="0.2">
      <c r="BD58377" s="325"/>
      <c r="EL58377" s="325"/>
    </row>
    <row r="58378" spans="56:142" x14ac:dyDescent="0.2">
      <c r="BD58378" s="325"/>
      <c r="EL58378" s="325"/>
    </row>
    <row r="58379" spans="56:142" x14ac:dyDescent="0.2">
      <c r="BD58379" s="325"/>
      <c r="EL58379" s="325"/>
    </row>
    <row r="58380" spans="56:142" x14ac:dyDescent="0.2">
      <c r="BD58380" s="325"/>
      <c r="EL58380" s="325"/>
    </row>
    <row r="58381" spans="56:142" x14ac:dyDescent="0.2">
      <c r="BD58381" s="325"/>
      <c r="EL58381" s="325"/>
    </row>
    <row r="58382" spans="56:142" x14ac:dyDescent="0.2">
      <c r="BD58382" s="325"/>
      <c r="EL58382" s="325"/>
    </row>
    <row r="58383" spans="56:142" x14ac:dyDescent="0.2">
      <c r="BD58383" s="325"/>
      <c r="EL58383" s="325"/>
    </row>
    <row r="58384" spans="56:142" x14ac:dyDescent="0.2">
      <c r="BD58384" s="325"/>
      <c r="EL58384" s="325"/>
    </row>
    <row r="58385" spans="56:142" x14ac:dyDescent="0.2">
      <c r="BD58385" s="325"/>
      <c r="EL58385" s="325"/>
    </row>
    <row r="58386" spans="56:142" x14ac:dyDescent="0.2">
      <c r="BD58386" s="325"/>
      <c r="EL58386" s="325"/>
    </row>
    <row r="58387" spans="56:142" x14ac:dyDescent="0.2">
      <c r="BD58387" s="325"/>
      <c r="EL58387" s="325"/>
    </row>
    <row r="58388" spans="56:142" x14ac:dyDescent="0.2">
      <c r="BD58388" s="325"/>
      <c r="EL58388" s="325"/>
    </row>
    <row r="58389" spans="56:142" x14ac:dyDescent="0.2">
      <c r="BD58389" s="325"/>
      <c r="EL58389" s="325"/>
    </row>
    <row r="58390" spans="56:142" x14ac:dyDescent="0.2">
      <c r="BD58390" s="325"/>
      <c r="EL58390" s="325"/>
    </row>
    <row r="58391" spans="56:142" x14ac:dyDescent="0.2">
      <c r="BD58391" s="325"/>
      <c r="EL58391" s="325"/>
    </row>
    <row r="58392" spans="56:142" x14ac:dyDescent="0.2">
      <c r="BD58392" s="325"/>
      <c r="EL58392" s="325"/>
    </row>
    <row r="58393" spans="56:142" x14ac:dyDescent="0.2">
      <c r="BD58393" s="325"/>
      <c r="EL58393" s="325"/>
    </row>
    <row r="58394" spans="56:142" x14ac:dyDescent="0.2">
      <c r="BD58394" s="325"/>
      <c r="EL58394" s="325"/>
    </row>
    <row r="58395" spans="56:142" x14ac:dyDescent="0.2">
      <c r="BD58395" s="325"/>
      <c r="EL58395" s="325"/>
    </row>
    <row r="58396" spans="56:142" x14ac:dyDescent="0.2">
      <c r="BD58396" s="325"/>
      <c r="EL58396" s="325"/>
    </row>
    <row r="58397" spans="56:142" x14ac:dyDescent="0.2">
      <c r="BD58397" s="325"/>
      <c r="EL58397" s="325"/>
    </row>
    <row r="58398" spans="56:142" x14ac:dyDescent="0.2">
      <c r="BD58398" s="325"/>
      <c r="EL58398" s="325"/>
    </row>
    <row r="58399" spans="56:142" x14ac:dyDescent="0.2">
      <c r="BD58399" s="325"/>
      <c r="EL58399" s="325"/>
    </row>
    <row r="58400" spans="56:142" x14ac:dyDescent="0.2">
      <c r="BD58400" s="325"/>
      <c r="EL58400" s="325"/>
    </row>
    <row r="58401" spans="56:142" x14ac:dyDescent="0.2">
      <c r="BD58401" s="325"/>
      <c r="EL58401" s="325"/>
    </row>
    <row r="58402" spans="56:142" x14ac:dyDescent="0.2">
      <c r="BD58402" s="325"/>
      <c r="EL58402" s="325"/>
    </row>
    <row r="58403" spans="56:142" x14ac:dyDescent="0.2">
      <c r="BD58403" s="325"/>
      <c r="EL58403" s="325"/>
    </row>
    <row r="58404" spans="56:142" x14ac:dyDescent="0.2">
      <c r="BD58404" s="325"/>
      <c r="EL58404" s="325"/>
    </row>
    <row r="58405" spans="56:142" x14ac:dyDescent="0.2">
      <c r="BD58405" s="325"/>
      <c r="EL58405" s="325"/>
    </row>
    <row r="58406" spans="56:142" x14ac:dyDescent="0.2">
      <c r="BD58406" s="325"/>
      <c r="EL58406" s="325"/>
    </row>
    <row r="58407" spans="56:142" x14ac:dyDescent="0.2">
      <c r="BD58407" s="325"/>
      <c r="EL58407" s="325"/>
    </row>
    <row r="58408" spans="56:142" x14ac:dyDescent="0.2">
      <c r="BD58408" s="325"/>
      <c r="EL58408" s="325"/>
    </row>
    <row r="58409" spans="56:142" x14ac:dyDescent="0.2">
      <c r="BD58409" s="325"/>
      <c r="EL58409" s="325"/>
    </row>
    <row r="58410" spans="56:142" x14ac:dyDescent="0.2">
      <c r="BD58410" s="325"/>
      <c r="EL58410" s="325"/>
    </row>
    <row r="58411" spans="56:142" x14ac:dyDescent="0.2">
      <c r="BD58411" s="325"/>
      <c r="EL58411" s="325"/>
    </row>
    <row r="58412" spans="56:142" x14ac:dyDescent="0.2">
      <c r="BD58412" s="325"/>
      <c r="EL58412" s="325"/>
    </row>
    <row r="58413" spans="56:142" x14ac:dyDescent="0.2">
      <c r="BD58413" s="325"/>
      <c r="EL58413" s="325"/>
    </row>
    <row r="58414" spans="56:142" x14ac:dyDescent="0.2">
      <c r="BD58414" s="325"/>
      <c r="EL58414" s="325"/>
    </row>
    <row r="58415" spans="56:142" x14ac:dyDescent="0.2">
      <c r="BD58415" s="325"/>
      <c r="EL58415" s="325"/>
    </row>
    <row r="58416" spans="56:142" x14ac:dyDescent="0.2">
      <c r="BD58416" s="325"/>
      <c r="EL58416" s="325"/>
    </row>
    <row r="58417" spans="56:142" x14ac:dyDescent="0.2">
      <c r="BD58417" s="325"/>
      <c r="EL58417" s="325"/>
    </row>
    <row r="58418" spans="56:142" x14ac:dyDescent="0.2">
      <c r="BD58418" s="325"/>
      <c r="EL58418" s="325"/>
    </row>
    <row r="58419" spans="56:142" x14ac:dyDescent="0.2">
      <c r="BD58419" s="325"/>
      <c r="EL58419" s="325"/>
    </row>
    <row r="58420" spans="56:142" x14ac:dyDescent="0.2">
      <c r="BD58420" s="325"/>
      <c r="EL58420" s="325"/>
    </row>
    <row r="58421" spans="56:142" x14ac:dyDescent="0.2">
      <c r="BD58421" s="325"/>
      <c r="EL58421" s="325"/>
    </row>
    <row r="58422" spans="56:142" x14ac:dyDescent="0.2">
      <c r="BD58422" s="325"/>
      <c r="EL58422" s="325"/>
    </row>
    <row r="58423" spans="56:142" x14ac:dyDescent="0.2">
      <c r="BD58423" s="325"/>
      <c r="EL58423" s="325"/>
    </row>
    <row r="58424" spans="56:142" x14ac:dyDescent="0.2">
      <c r="BD58424" s="325"/>
      <c r="EL58424" s="325"/>
    </row>
    <row r="58425" spans="56:142" x14ac:dyDescent="0.2">
      <c r="BD58425" s="325"/>
      <c r="EL58425" s="325"/>
    </row>
    <row r="58426" spans="56:142" x14ac:dyDescent="0.2">
      <c r="BD58426" s="325"/>
      <c r="EL58426" s="325"/>
    </row>
    <row r="58427" spans="56:142" x14ac:dyDescent="0.2">
      <c r="BD58427" s="325"/>
      <c r="EL58427" s="325"/>
    </row>
    <row r="58428" spans="56:142" x14ac:dyDescent="0.2">
      <c r="BD58428" s="325"/>
      <c r="EL58428" s="325"/>
    </row>
    <row r="58429" spans="56:142" x14ac:dyDescent="0.2">
      <c r="BD58429" s="325"/>
      <c r="EL58429" s="325"/>
    </row>
    <row r="58430" spans="56:142" x14ac:dyDescent="0.2">
      <c r="BD58430" s="325"/>
      <c r="EL58430" s="325"/>
    </row>
    <row r="58431" spans="56:142" x14ac:dyDescent="0.2">
      <c r="BD58431" s="325"/>
      <c r="EL58431" s="325"/>
    </row>
    <row r="58432" spans="56:142" x14ac:dyDescent="0.2">
      <c r="BD58432" s="325"/>
      <c r="EL58432" s="325"/>
    </row>
    <row r="58433" spans="56:142" x14ac:dyDescent="0.2">
      <c r="BD58433" s="325"/>
      <c r="EL58433" s="325"/>
    </row>
    <row r="58434" spans="56:142" x14ac:dyDescent="0.2">
      <c r="BD58434" s="325"/>
      <c r="EL58434" s="325"/>
    </row>
    <row r="58435" spans="56:142" x14ac:dyDescent="0.2">
      <c r="BD58435" s="325"/>
      <c r="EL58435" s="325"/>
    </row>
    <row r="58436" spans="56:142" x14ac:dyDescent="0.2">
      <c r="BD58436" s="325"/>
      <c r="EL58436" s="325"/>
    </row>
    <row r="58437" spans="56:142" x14ac:dyDescent="0.2">
      <c r="BD58437" s="325"/>
      <c r="EL58437" s="325"/>
    </row>
    <row r="58438" spans="56:142" x14ac:dyDescent="0.2">
      <c r="BD58438" s="325"/>
      <c r="EL58438" s="325"/>
    </row>
    <row r="58439" spans="56:142" x14ac:dyDescent="0.2">
      <c r="BD58439" s="325"/>
      <c r="EL58439" s="325"/>
    </row>
    <row r="58440" spans="56:142" x14ac:dyDescent="0.2">
      <c r="BD58440" s="325"/>
      <c r="EL58440" s="325"/>
    </row>
    <row r="58441" spans="56:142" x14ac:dyDescent="0.2">
      <c r="BD58441" s="325"/>
      <c r="EL58441" s="325"/>
    </row>
    <row r="58442" spans="56:142" x14ac:dyDescent="0.2">
      <c r="BD58442" s="325"/>
      <c r="EL58442" s="325"/>
    </row>
    <row r="58443" spans="56:142" x14ac:dyDescent="0.2">
      <c r="BD58443" s="325"/>
      <c r="EL58443" s="325"/>
    </row>
    <row r="58444" spans="56:142" x14ac:dyDescent="0.2">
      <c r="BD58444" s="325"/>
      <c r="EL58444" s="325"/>
    </row>
    <row r="58445" spans="56:142" x14ac:dyDescent="0.2">
      <c r="BD58445" s="325"/>
      <c r="EL58445" s="325"/>
    </row>
    <row r="58446" spans="56:142" x14ac:dyDescent="0.2">
      <c r="BD58446" s="325"/>
      <c r="EL58446" s="325"/>
    </row>
    <row r="58447" spans="56:142" x14ac:dyDescent="0.2">
      <c r="BD58447" s="325"/>
      <c r="EL58447" s="325"/>
    </row>
    <row r="58448" spans="56:142" x14ac:dyDescent="0.2">
      <c r="BD58448" s="325"/>
      <c r="EL58448" s="325"/>
    </row>
    <row r="58449" spans="56:142" x14ac:dyDescent="0.2">
      <c r="BD58449" s="325"/>
      <c r="EL58449" s="325"/>
    </row>
    <row r="58450" spans="56:142" x14ac:dyDescent="0.2">
      <c r="BD58450" s="325"/>
      <c r="EL58450" s="325"/>
    </row>
    <row r="58451" spans="56:142" x14ac:dyDescent="0.2">
      <c r="BD58451" s="325"/>
      <c r="EL58451" s="325"/>
    </row>
    <row r="58452" spans="56:142" x14ac:dyDescent="0.2">
      <c r="BD58452" s="325"/>
      <c r="EL58452" s="325"/>
    </row>
    <row r="58453" spans="56:142" x14ac:dyDescent="0.2">
      <c r="BD58453" s="325"/>
      <c r="EL58453" s="325"/>
    </row>
    <row r="58454" spans="56:142" x14ac:dyDescent="0.2">
      <c r="BD58454" s="325"/>
      <c r="EL58454" s="325"/>
    </row>
    <row r="58455" spans="56:142" x14ac:dyDescent="0.2">
      <c r="BD58455" s="325"/>
      <c r="EL58455" s="325"/>
    </row>
    <row r="58456" spans="56:142" x14ac:dyDescent="0.2">
      <c r="BD58456" s="325"/>
      <c r="EL58456" s="325"/>
    </row>
    <row r="58457" spans="56:142" x14ac:dyDescent="0.2">
      <c r="BD58457" s="325"/>
      <c r="EL58457" s="325"/>
    </row>
    <row r="58458" spans="56:142" x14ac:dyDescent="0.2">
      <c r="BD58458" s="325"/>
      <c r="EL58458" s="325"/>
    </row>
    <row r="58459" spans="56:142" x14ac:dyDescent="0.2">
      <c r="BD58459" s="325"/>
      <c r="EL58459" s="325"/>
    </row>
    <row r="58460" spans="56:142" x14ac:dyDescent="0.2">
      <c r="BD58460" s="325"/>
      <c r="EL58460" s="325"/>
    </row>
    <row r="58461" spans="56:142" x14ac:dyDescent="0.2">
      <c r="BD58461" s="325"/>
      <c r="EL58461" s="325"/>
    </row>
    <row r="58462" spans="56:142" x14ac:dyDescent="0.2">
      <c r="BD58462" s="325"/>
      <c r="EL58462" s="325"/>
    </row>
    <row r="58463" spans="56:142" x14ac:dyDescent="0.2">
      <c r="BD58463" s="325"/>
      <c r="EL58463" s="325"/>
    </row>
    <row r="58464" spans="56:142" x14ac:dyDescent="0.2">
      <c r="BD58464" s="325"/>
      <c r="EL58464" s="325"/>
    </row>
    <row r="58465" spans="56:142" x14ac:dyDescent="0.2">
      <c r="BD58465" s="325"/>
      <c r="EL58465" s="325"/>
    </row>
    <row r="58466" spans="56:142" x14ac:dyDescent="0.2">
      <c r="BD58466" s="325"/>
      <c r="EL58466" s="325"/>
    </row>
    <row r="58467" spans="56:142" x14ac:dyDescent="0.2">
      <c r="BD58467" s="325"/>
      <c r="EL58467" s="325"/>
    </row>
    <row r="58468" spans="56:142" x14ac:dyDescent="0.2">
      <c r="BD58468" s="325"/>
      <c r="EL58468" s="325"/>
    </row>
    <row r="58469" spans="56:142" x14ac:dyDescent="0.2">
      <c r="BD58469" s="325"/>
      <c r="EL58469" s="325"/>
    </row>
    <row r="58470" spans="56:142" x14ac:dyDescent="0.2">
      <c r="BD58470" s="325"/>
      <c r="EL58470" s="325"/>
    </row>
    <row r="58471" spans="56:142" x14ac:dyDescent="0.2">
      <c r="BD58471" s="325"/>
      <c r="EL58471" s="325"/>
    </row>
    <row r="58472" spans="56:142" x14ac:dyDescent="0.2">
      <c r="BD58472" s="325"/>
      <c r="EL58472" s="325"/>
    </row>
    <row r="58473" spans="56:142" x14ac:dyDescent="0.2">
      <c r="BD58473" s="325"/>
      <c r="EL58473" s="325"/>
    </row>
    <row r="58474" spans="56:142" x14ac:dyDescent="0.2">
      <c r="BD58474" s="325"/>
      <c r="EL58474" s="325"/>
    </row>
    <row r="58475" spans="56:142" x14ac:dyDescent="0.2">
      <c r="BD58475" s="325"/>
      <c r="EL58475" s="325"/>
    </row>
    <row r="58476" spans="56:142" x14ac:dyDescent="0.2">
      <c r="BD58476" s="325"/>
      <c r="EL58476" s="325"/>
    </row>
    <row r="58477" spans="56:142" x14ac:dyDescent="0.2">
      <c r="BD58477" s="325"/>
      <c r="EL58477" s="325"/>
    </row>
    <row r="58478" spans="56:142" x14ac:dyDescent="0.2">
      <c r="BD58478" s="325"/>
      <c r="EL58478" s="325"/>
    </row>
    <row r="58479" spans="56:142" x14ac:dyDescent="0.2">
      <c r="BD58479" s="325"/>
      <c r="EL58479" s="325"/>
    </row>
    <row r="58480" spans="56:142" x14ac:dyDescent="0.2">
      <c r="BD58480" s="325"/>
      <c r="EL58480" s="325"/>
    </row>
    <row r="58481" spans="56:142" x14ac:dyDescent="0.2">
      <c r="BD58481" s="325"/>
      <c r="EL58481" s="325"/>
    </row>
    <row r="58482" spans="56:142" x14ac:dyDescent="0.2">
      <c r="BD58482" s="325"/>
      <c r="EL58482" s="325"/>
    </row>
    <row r="58483" spans="56:142" x14ac:dyDescent="0.2">
      <c r="BD58483" s="325"/>
      <c r="EL58483" s="325"/>
    </row>
    <row r="58484" spans="56:142" x14ac:dyDescent="0.2">
      <c r="BD58484" s="325"/>
      <c r="EL58484" s="325"/>
    </row>
    <row r="58485" spans="56:142" x14ac:dyDescent="0.2">
      <c r="BD58485" s="325"/>
      <c r="EL58485" s="325"/>
    </row>
    <row r="58486" spans="56:142" x14ac:dyDescent="0.2">
      <c r="BD58486" s="325"/>
      <c r="EL58486" s="325"/>
    </row>
    <row r="58487" spans="56:142" x14ac:dyDescent="0.2">
      <c r="BD58487" s="325"/>
      <c r="EL58487" s="325"/>
    </row>
    <row r="58488" spans="56:142" x14ac:dyDescent="0.2">
      <c r="BD58488" s="325"/>
      <c r="EL58488" s="325"/>
    </row>
    <row r="58489" spans="56:142" x14ac:dyDescent="0.2">
      <c r="BD58489" s="325"/>
      <c r="EL58489" s="325"/>
    </row>
    <row r="58490" spans="56:142" x14ac:dyDescent="0.2">
      <c r="BD58490" s="325"/>
      <c r="EL58490" s="325"/>
    </row>
    <row r="58491" spans="56:142" x14ac:dyDescent="0.2">
      <c r="BD58491" s="325"/>
      <c r="EL58491" s="325"/>
    </row>
    <row r="58492" spans="56:142" x14ac:dyDescent="0.2">
      <c r="BD58492" s="325"/>
      <c r="EL58492" s="325"/>
    </row>
    <row r="58493" spans="56:142" x14ac:dyDescent="0.2">
      <c r="BD58493" s="325"/>
      <c r="EL58493" s="325"/>
    </row>
    <row r="58494" spans="56:142" x14ac:dyDescent="0.2">
      <c r="BD58494" s="325"/>
      <c r="EL58494" s="325"/>
    </row>
    <row r="58495" spans="56:142" x14ac:dyDescent="0.2">
      <c r="BD58495" s="325"/>
      <c r="EL58495" s="325"/>
    </row>
    <row r="58496" spans="56:142" x14ac:dyDescent="0.2">
      <c r="BD58496" s="325"/>
      <c r="EL58496" s="325"/>
    </row>
    <row r="58497" spans="56:142" x14ac:dyDescent="0.2">
      <c r="BD58497" s="325"/>
      <c r="EL58497" s="325"/>
    </row>
    <row r="58498" spans="56:142" x14ac:dyDescent="0.2">
      <c r="BD58498" s="325"/>
      <c r="EL58498" s="325"/>
    </row>
    <row r="58499" spans="56:142" x14ac:dyDescent="0.2">
      <c r="BD58499" s="325"/>
      <c r="EL58499" s="325"/>
    </row>
    <row r="58500" spans="56:142" x14ac:dyDescent="0.2">
      <c r="BD58500" s="325"/>
      <c r="EL58500" s="325"/>
    </row>
    <row r="58501" spans="56:142" x14ac:dyDescent="0.2">
      <c r="BD58501" s="325"/>
      <c r="EL58501" s="325"/>
    </row>
    <row r="58502" spans="56:142" x14ac:dyDescent="0.2">
      <c r="BD58502" s="325"/>
      <c r="EL58502" s="325"/>
    </row>
    <row r="58503" spans="56:142" x14ac:dyDescent="0.2">
      <c r="BD58503" s="325"/>
      <c r="EL58503" s="325"/>
    </row>
    <row r="58504" spans="56:142" x14ac:dyDescent="0.2">
      <c r="BD58504" s="325"/>
      <c r="EL58504" s="325"/>
    </row>
    <row r="58505" spans="56:142" x14ac:dyDescent="0.2">
      <c r="BD58505" s="325"/>
      <c r="EL58505" s="325"/>
    </row>
    <row r="58506" spans="56:142" x14ac:dyDescent="0.2">
      <c r="BD58506" s="325"/>
      <c r="EL58506" s="325"/>
    </row>
    <row r="58507" spans="56:142" x14ac:dyDescent="0.2">
      <c r="BD58507" s="325"/>
      <c r="EL58507" s="325"/>
    </row>
    <row r="58508" spans="56:142" x14ac:dyDescent="0.2">
      <c r="BD58508" s="325"/>
      <c r="EL58508" s="325"/>
    </row>
    <row r="58509" spans="56:142" x14ac:dyDescent="0.2">
      <c r="BD58509" s="325"/>
      <c r="EL58509" s="325"/>
    </row>
    <row r="58510" spans="56:142" x14ac:dyDescent="0.2">
      <c r="BD58510" s="325"/>
      <c r="EL58510" s="325"/>
    </row>
    <row r="58511" spans="56:142" x14ac:dyDescent="0.2">
      <c r="BD58511" s="325"/>
      <c r="EL58511" s="325"/>
    </row>
    <row r="58512" spans="56:142" x14ac:dyDescent="0.2">
      <c r="BD58512" s="325"/>
      <c r="EL58512" s="325"/>
    </row>
    <row r="58513" spans="56:142" x14ac:dyDescent="0.2">
      <c r="BD58513" s="325"/>
      <c r="EL58513" s="325"/>
    </row>
    <row r="58514" spans="56:142" x14ac:dyDescent="0.2">
      <c r="BD58514" s="325"/>
      <c r="EL58514" s="325"/>
    </row>
    <row r="58515" spans="56:142" x14ac:dyDescent="0.2">
      <c r="BD58515" s="325"/>
      <c r="EL58515" s="325"/>
    </row>
    <row r="58516" spans="56:142" x14ac:dyDescent="0.2">
      <c r="BD58516" s="325"/>
      <c r="EL58516" s="325"/>
    </row>
    <row r="58517" spans="56:142" x14ac:dyDescent="0.2">
      <c r="BD58517" s="325"/>
      <c r="EL58517" s="325"/>
    </row>
    <row r="58518" spans="56:142" x14ac:dyDescent="0.2">
      <c r="BD58518" s="325"/>
      <c r="EL58518" s="325"/>
    </row>
    <row r="58519" spans="56:142" x14ac:dyDescent="0.2">
      <c r="BD58519" s="325"/>
      <c r="EL58519" s="325"/>
    </row>
    <row r="58520" spans="56:142" x14ac:dyDescent="0.2">
      <c r="BD58520" s="325"/>
      <c r="EL58520" s="325"/>
    </row>
    <row r="58521" spans="56:142" x14ac:dyDescent="0.2">
      <c r="BD58521" s="325"/>
      <c r="EL58521" s="325"/>
    </row>
    <row r="58522" spans="56:142" x14ac:dyDescent="0.2">
      <c r="BD58522" s="325"/>
      <c r="EL58522" s="325"/>
    </row>
    <row r="58523" spans="56:142" x14ac:dyDescent="0.2">
      <c r="BD58523" s="325"/>
      <c r="EL58523" s="325"/>
    </row>
    <row r="58524" spans="56:142" x14ac:dyDescent="0.2">
      <c r="BD58524" s="325"/>
      <c r="EL58524" s="325"/>
    </row>
    <row r="58525" spans="56:142" x14ac:dyDescent="0.2">
      <c r="BD58525" s="325"/>
      <c r="EL58525" s="325"/>
    </row>
    <row r="58526" spans="56:142" x14ac:dyDescent="0.2">
      <c r="BD58526" s="325"/>
      <c r="EL58526" s="325"/>
    </row>
    <row r="58527" spans="56:142" x14ac:dyDescent="0.2">
      <c r="BD58527" s="325"/>
      <c r="EL58527" s="325"/>
    </row>
    <row r="58528" spans="56:142" x14ac:dyDescent="0.2">
      <c r="BD58528" s="325"/>
      <c r="EL58528" s="325"/>
    </row>
    <row r="58529" spans="56:142" x14ac:dyDescent="0.2">
      <c r="BD58529" s="325"/>
      <c r="EL58529" s="325"/>
    </row>
    <row r="58530" spans="56:142" x14ac:dyDescent="0.2">
      <c r="BD58530" s="325"/>
      <c r="EL58530" s="325"/>
    </row>
    <row r="58531" spans="56:142" x14ac:dyDescent="0.2">
      <c r="BD58531" s="325"/>
      <c r="EL58531" s="325"/>
    </row>
    <row r="58532" spans="56:142" x14ac:dyDescent="0.2">
      <c r="BD58532" s="325"/>
      <c r="EL58532" s="325"/>
    </row>
    <row r="58533" spans="56:142" x14ac:dyDescent="0.2">
      <c r="BD58533" s="325"/>
      <c r="EL58533" s="325"/>
    </row>
    <row r="58534" spans="56:142" x14ac:dyDescent="0.2">
      <c r="BD58534" s="325"/>
      <c r="EL58534" s="325"/>
    </row>
    <row r="58535" spans="56:142" x14ac:dyDescent="0.2">
      <c r="BD58535" s="325"/>
      <c r="EL58535" s="325"/>
    </row>
    <row r="58536" spans="56:142" x14ac:dyDescent="0.2">
      <c r="BD58536" s="325"/>
      <c r="EL58536" s="325"/>
    </row>
    <row r="58537" spans="56:142" x14ac:dyDescent="0.2">
      <c r="BD58537" s="325"/>
      <c r="EL58537" s="325"/>
    </row>
    <row r="58538" spans="56:142" x14ac:dyDescent="0.2">
      <c r="BD58538" s="325"/>
      <c r="EL58538" s="325"/>
    </row>
    <row r="58539" spans="56:142" x14ac:dyDescent="0.2">
      <c r="BD58539" s="325"/>
      <c r="EL58539" s="325"/>
    </row>
    <row r="58540" spans="56:142" x14ac:dyDescent="0.2">
      <c r="BD58540" s="325"/>
      <c r="EL58540" s="325"/>
    </row>
    <row r="58541" spans="56:142" x14ac:dyDescent="0.2">
      <c r="BD58541" s="325"/>
      <c r="EL58541" s="325"/>
    </row>
    <row r="58542" spans="56:142" x14ac:dyDescent="0.2">
      <c r="BD58542" s="325"/>
      <c r="EL58542" s="325"/>
    </row>
    <row r="58543" spans="56:142" x14ac:dyDescent="0.2">
      <c r="BD58543" s="325"/>
      <c r="EL58543" s="325"/>
    </row>
    <row r="58544" spans="56:142" x14ac:dyDescent="0.2">
      <c r="BD58544" s="325"/>
      <c r="EL58544" s="325"/>
    </row>
    <row r="58545" spans="56:142" x14ac:dyDescent="0.2">
      <c r="BD58545" s="325"/>
      <c r="EL58545" s="325"/>
    </row>
    <row r="58546" spans="56:142" x14ac:dyDescent="0.2">
      <c r="BD58546" s="325"/>
      <c r="EL58546" s="325"/>
    </row>
    <row r="58547" spans="56:142" x14ac:dyDescent="0.2">
      <c r="BD58547" s="325"/>
      <c r="EL58547" s="325"/>
    </row>
    <row r="58548" spans="56:142" x14ac:dyDescent="0.2">
      <c r="BD58548" s="325"/>
      <c r="EL58548" s="325"/>
    </row>
    <row r="58549" spans="56:142" x14ac:dyDescent="0.2">
      <c r="BD58549" s="325"/>
      <c r="EL58549" s="325"/>
    </row>
    <row r="58550" spans="56:142" x14ac:dyDescent="0.2">
      <c r="BD58550" s="325"/>
      <c r="EL58550" s="325"/>
    </row>
    <row r="58551" spans="56:142" x14ac:dyDescent="0.2">
      <c r="BD58551" s="325"/>
      <c r="EL58551" s="325"/>
    </row>
    <row r="58552" spans="56:142" x14ac:dyDescent="0.2">
      <c r="BD58552" s="325"/>
      <c r="EL58552" s="325"/>
    </row>
    <row r="58553" spans="56:142" x14ac:dyDescent="0.2">
      <c r="BD58553" s="325"/>
      <c r="EL58553" s="325"/>
    </row>
    <row r="58554" spans="56:142" x14ac:dyDescent="0.2">
      <c r="BD58554" s="325"/>
      <c r="EL58554" s="325"/>
    </row>
    <row r="58555" spans="56:142" x14ac:dyDescent="0.2">
      <c r="BD58555" s="325"/>
      <c r="EL58555" s="325"/>
    </row>
    <row r="58556" spans="56:142" x14ac:dyDescent="0.2">
      <c r="BD58556" s="325"/>
      <c r="EL58556" s="325"/>
    </row>
    <row r="58557" spans="56:142" x14ac:dyDescent="0.2">
      <c r="BD58557" s="325"/>
      <c r="EL58557" s="325"/>
    </row>
    <row r="58558" spans="56:142" x14ac:dyDescent="0.2">
      <c r="BD58558" s="325"/>
      <c r="EL58558" s="325"/>
    </row>
    <row r="58559" spans="56:142" x14ac:dyDescent="0.2">
      <c r="BD58559" s="325"/>
      <c r="EL58559" s="325"/>
    </row>
    <row r="58560" spans="56:142" x14ac:dyDescent="0.2">
      <c r="BD58560" s="325"/>
      <c r="EL58560" s="325"/>
    </row>
    <row r="58561" spans="56:142" x14ac:dyDescent="0.2">
      <c r="BD58561" s="325"/>
      <c r="EL58561" s="325"/>
    </row>
    <row r="58562" spans="56:142" x14ac:dyDescent="0.2">
      <c r="BD58562" s="325"/>
      <c r="EL58562" s="325"/>
    </row>
    <row r="58563" spans="56:142" x14ac:dyDescent="0.2">
      <c r="BD58563" s="325"/>
      <c r="EL58563" s="325"/>
    </row>
    <row r="58564" spans="56:142" x14ac:dyDescent="0.2">
      <c r="BD58564" s="325"/>
      <c r="EL58564" s="325"/>
    </row>
    <row r="58565" spans="56:142" x14ac:dyDescent="0.2">
      <c r="BD58565" s="325"/>
      <c r="EL58565" s="325"/>
    </row>
    <row r="58566" spans="56:142" x14ac:dyDescent="0.2">
      <c r="BD58566" s="325"/>
      <c r="EL58566" s="325"/>
    </row>
    <row r="58567" spans="56:142" x14ac:dyDescent="0.2">
      <c r="BD58567" s="325"/>
      <c r="EL58567" s="325"/>
    </row>
    <row r="58568" spans="56:142" x14ac:dyDescent="0.2">
      <c r="BD58568" s="325"/>
      <c r="EL58568" s="325"/>
    </row>
    <row r="58569" spans="56:142" x14ac:dyDescent="0.2">
      <c r="BD58569" s="325"/>
      <c r="EL58569" s="325"/>
    </row>
    <row r="58570" spans="56:142" x14ac:dyDescent="0.2">
      <c r="BD58570" s="325"/>
      <c r="EL58570" s="325"/>
    </row>
    <row r="58571" spans="56:142" x14ac:dyDescent="0.2">
      <c r="BD58571" s="325"/>
      <c r="EL58571" s="325"/>
    </row>
    <row r="58572" spans="56:142" x14ac:dyDescent="0.2">
      <c r="BD58572" s="325"/>
      <c r="EL58572" s="325"/>
    </row>
    <row r="58573" spans="56:142" x14ac:dyDescent="0.2">
      <c r="BD58573" s="325"/>
      <c r="EL58573" s="325"/>
    </row>
    <row r="58574" spans="56:142" x14ac:dyDescent="0.2">
      <c r="BD58574" s="325"/>
      <c r="EL58574" s="325"/>
    </row>
    <row r="58575" spans="56:142" x14ac:dyDescent="0.2">
      <c r="BD58575" s="325"/>
      <c r="EL58575" s="325"/>
    </row>
    <row r="58576" spans="56:142" x14ac:dyDescent="0.2">
      <c r="BD58576" s="325"/>
      <c r="EL58576" s="325"/>
    </row>
    <row r="58577" spans="56:142" x14ac:dyDescent="0.2">
      <c r="BD58577" s="325"/>
      <c r="EL58577" s="325"/>
    </row>
    <row r="58578" spans="56:142" x14ac:dyDescent="0.2">
      <c r="BD58578" s="325"/>
      <c r="EL58578" s="325"/>
    </row>
    <row r="58579" spans="56:142" x14ac:dyDescent="0.2">
      <c r="BD58579" s="325"/>
      <c r="EL58579" s="325"/>
    </row>
    <row r="58580" spans="56:142" x14ac:dyDescent="0.2">
      <c r="BD58580" s="325"/>
      <c r="EL58580" s="325"/>
    </row>
    <row r="58581" spans="56:142" x14ac:dyDescent="0.2">
      <c r="BD58581" s="325"/>
      <c r="EL58581" s="325"/>
    </row>
    <row r="58582" spans="56:142" x14ac:dyDescent="0.2">
      <c r="BD58582" s="325"/>
      <c r="EL58582" s="325"/>
    </row>
    <row r="58583" spans="56:142" x14ac:dyDescent="0.2">
      <c r="BD58583" s="325"/>
      <c r="EL58583" s="325"/>
    </row>
    <row r="58584" spans="56:142" x14ac:dyDescent="0.2">
      <c r="BD58584" s="325"/>
      <c r="EL58584" s="325"/>
    </row>
    <row r="58585" spans="56:142" x14ac:dyDescent="0.2">
      <c r="BD58585" s="325"/>
      <c r="EL58585" s="325"/>
    </row>
    <row r="58586" spans="56:142" x14ac:dyDescent="0.2">
      <c r="BD58586" s="325"/>
      <c r="EL58586" s="325"/>
    </row>
    <row r="58587" spans="56:142" x14ac:dyDescent="0.2">
      <c r="BD58587" s="325"/>
      <c r="EL58587" s="325"/>
    </row>
    <row r="58588" spans="56:142" x14ac:dyDescent="0.2">
      <c r="BD58588" s="325"/>
      <c r="EL58588" s="325"/>
    </row>
    <row r="58589" spans="56:142" x14ac:dyDescent="0.2">
      <c r="BD58589" s="325"/>
      <c r="EL58589" s="325"/>
    </row>
    <row r="58590" spans="56:142" x14ac:dyDescent="0.2">
      <c r="BD58590" s="325"/>
      <c r="EL58590" s="325"/>
    </row>
    <row r="58591" spans="56:142" x14ac:dyDescent="0.2">
      <c r="BD58591" s="325"/>
      <c r="EL58591" s="325"/>
    </row>
    <row r="58592" spans="56:142" x14ac:dyDescent="0.2">
      <c r="BD58592" s="325"/>
      <c r="EL58592" s="325"/>
    </row>
    <row r="58593" spans="56:142" x14ac:dyDescent="0.2">
      <c r="BD58593" s="325"/>
      <c r="EL58593" s="325"/>
    </row>
    <row r="58594" spans="56:142" x14ac:dyDescent="0.2">
      <c r="BD58594" s="325"/>
      <c r="EL58594" s="325"/>
    </row>
    <row r="58595" spans="56:142" x14ac:dyDescent="0.2">
      <c r="BD58595" s="325"/>
      <c r="EL58595" s="325"/>
    </row>
    <row r="58596" spans="56:142" x14ac:dyDescent="0.2">
      <c r="BD58596" s="325"/>
      <c r="EL58596" s="325"/>
    </row>
    <row r="58597" spans="56:142" x14ac:dyDescent="0.2">
      <c r="BD58597" s="325"/>
      <c r="EL58597" s="325"/>
    </row>
    <row r="58598" spans="56:142" x14ac:dyDescent="0.2">
      <c r="BD58598" s="325"/>
      <c r="EL58598" s="325"/>
    </row>
    <row r="58599" spans="56:142" x14ac:dyDescent="0.2">
      <c r="BD58599" s="325"/>
      <c r="EL58599" s="325"/>
    </row>
    <row r="58600" spans="56:142" x14ac:dyDescent="0.2">
      <c r="BD58600" s="325"/>
      <c r="EL58600" s="325"/>
    </row>
    <row r="58601" spans="56:142" x14ac:dyDescent="0.2">
      <c r="BD58601" s="325"/>
      <c r="EL58601" s="325"/>
    </row>
    <row r="58602" spans="56:142" x14ac:dyDescent="0.2">
      <c r="BD58602" s="325"/>
      <c r="EL58602" s="325"/>
    </row>
    <row r="58603" spans="56:142" x14ac:dyDescent="0.2">
      <c r="BD58603" s="325"/>
      <c r="EL58603" s="325"/>
    </row>
    <row r="58604" spans="56:142" x14ac:dyDescent="0.2">
      <c r="BD58604" s="325"/>
      <c r="EL58604" s="325"/>
    </row>
    <row r="58605" spans="56:142" x14ac:dyDescent="0.2">
      <c r="BD58605" s="325"/>
      <c r="EL58605" s="325"/>
    </row>
    <row r="58606" spans="56:142" x14ac:dyDescent="0.2">
      <c r="BD58606" s="325"/>
      <c r="EL58606" s="325"/>
    </row>
    <row r="58607" spans="56:142" x14ac:dyDescent="0.2">
      <c r="BD58607" s="325"/>
      <c r="EL58607" s="325"/>
    </row>
    <row r="58608" spans="56:142" x14ac:dyDescent="0.2">
      <c r="BD58608" s="325"/>
      <c r="EL58608" s="325"/>
    </row>
    <row r="58609" spans="56:142" x14ac:dyDescent="0.2">
      <c r="BD58609" s="325"/>
      <c r="EL58609" s="325"/>
    </row>
    <row r="58610" spans="56:142" x14ac:dyDescent="0.2">
      <c r="BD58610" s="325"/>
      <c r="EL58610" s="325"/>
    </row>
    <row r="58611" spans="56:142" x14ac:dyDescent="0.2">
      <c r="BD58611" s="325"/>
      <c r="EL58611" s="325"/>
    </row>
    <row r="58612" spans="56:142" x14ac:dyDescent="0.2">
      <c r="BD58612" s="325"/>
      <c r="EL58612" s="325"/>
    </row>
    <row r="58613" spans="56:142" x14ac:dyDescent="0.2">
      <c r="BD58613" s="325"/>
      <c r="EL58613" s="325"/>
    </row>
    <row r="58614" spans="56:142" x14ac:dyDescent="0.2">
      <c r="BD58614" s="325"/>
      <c r="EL58614" s="325"/>
    </row>
    <row r="58615" spans="56:142" x14ac:dyDescent="0.2">
      <c r="BD58615" s="325"/>
      <c r="EL58615" s="325"/>
    </row>
    <row r="58616" spans="56:142" x14ac:dyDescent="0.2">
      <c r="BD58616" s="325"/>
      <c r="EL58616" s="325"/>
    </row>
    <row r="58617" spans="56:142" x14ac:dyDescent="0.2">
      <c r="BD58617" s="325"/>
      <c r="EL58617" s="325"/>
    </row>
    <row r="58618" spans="56:142" x14ac:dyDescent="0.2">
      <c r="BD58618" s="325"/>
      <c r="EL58618" s="325"/>
    </row>
    <row r="58619" spans="56:142" x14ac:dyDescent="0.2">
      <c r="BD58619" s="325"/>
      <c r="EL58619" s="325"/>
    </row>
    <row r="58620" spans="56:142" x14ac:dyDescent="0.2">
      <c r="BD58620" s="325"/>
      <c r="EL58620" s="325"/>
    </row>
    <row r="58621" spans="56:142" x14ac:dyDescent="0.2">
      <c r="BD58621" s="325"/>
      <c r="EL58621" s="325"/>
    </row>
    <row r="58622" spans="56:142" x14ac:dyDescent="0.2">
      <c r="BD58622" s="325"/>
      <c r="EL58622" s="325"/>
    </row>
    <row r="58623" spans="56:142" x14ac:dyDescent="0.2">
      <c r="BD58623" s="325"/>
      <c r="EL58623" s="325"/>
    </row>
    <row r="58624" spans="56:142" x14ac:dyDescent="0.2">
      <c r="BD58624" s="325"/>
      <c r="EL58624" s="325"/>
    </row>
    <row r="58625" spans="56:142" x14ac:dyDescent="0.2">
      <c r="BD58625" s="325"/>
      <c r="EL58625" s="325"/>
    </row>
    <row r="58626" spans="56:142" x14ac:dyDescent="0.2">
      <c r="BD58626" s="325"/>
      <c r="EL58626" s="325"/>
    </row>
    <row r="58627" spans="56:142" x14ac:dyDescent="0.2">
      <c r="BD58627" s="325"/>
      <c r="EL58627" s="325"/>
    </row>
    <row r="58628" spans="56:142" x14ac:dyDescent="0.2">
      <c r="BD58628" s="325"/>
      <c r="EL58628" s="325"/>
    </row>
    <row r="58629" spans="56:142" x14ac:dyDescent="0.2">
      <c r="BD58629" s="325"/>
      <c r="EL58629" s="325"/>
    </row>
    <row r="58630" spans="56:142" x14ac:dyDescent="0.2">
      <c r="BD58630" s="325"/>
      <c r="EL58630" s="325"/>
    </row>
    <row r="58631" spans="56:142" x14ac:dyDescent="0.2">
      <c r="BD58631" s="325"/>
      <c r="EL58631" s="325"/>
    </row>
    <row r="58632" spans="56:142" x14ac:dyDescent="0.2">
      <c r="BD58632" s="325"/>
      <c r="EL58632" s="325"/>
    </row>
    <row r="58633" spans="56:142" x14ac:dyDescent="0.2">
      <c r="BD58633" s="325"/>
      <c r="EL58633" s="325"/>
    </row>
    <row r="58634" spans="56:142" x14ac:dyDescent="0.2">
      <c r="BD58634" s="325"/>
      <c r="EL58634" s="325"/>
    </row>
    <row r="58635" spans="56:142" x14ac:dyDescent="0.2">
      <c r="BD58635" s="325"/>
      <c r="EL58635" s="325"/>
    </row>
    <row r="58636" spans="56:142" x14ac:dyDescent="0.2">
      <c r="BD58636" s="325"/>
      <c r="EL58636" s="325"/>
    </row>
    <row r="58637" spans="56:142" x14ac:dyDescent="0.2">
      <c r="BD58637" s="325"/>
      <c r="EL58637" s="325"/>
    </row>
    <row r="58638" spans="56:142" x14ac:dyDescent="0.2">
      <c r="BD58638" s="325"/>
      <c r="EL58638" s="325"/>
    </row>
    <row r="58639" spans="56:142" x14ac:dyDescent="0.2">
      <c r="BD58639" s="325"/>
      <c r="EL58639" s="325"/>
    </row>
    <row r="58640" spans="56:142" x14ac:dyDescent="0.2">
      <c r="BD58640" s="325"/>
      <c r="EL58640" s="325"/>
    </row>
    <row r="58641" spans="56:142" x14ac:dyDescent="0.2">
      <c r="BD58641" s="325"/>
      <c r="EL58641" s="325"/>
    </row>
    <row r="58642" spans="56:142" x14ac:dyDescent="0.2">
      <c r="BD58642" s="325"/>
      <c r="EL58642" s="325"/>
    </row>
    <row r="58643" spans="56:142" x14ac:dyDescent="0.2">
      <c r="BD58643" s="325"/>
      <c r="EL58643" s="325"/>
    </row>
    <row r="58644" spans="56:142" x14ac:dyDescent="0.2">
      <c r="BD58644" s="325"/>
      <c r="EL58644" s="325"/>
    </row>
    <row r="58645" spans="56:142" x14ac:dyDescent="0.2">
      <c r="BD58645" s="325"/>
      <c r="EL58645" s="325"/>
    </row>
    <row r="58646" spans="56:142" x14ac:dyDescent="0.2">
      <c r="BD58646" s="325"/>
      <c r="EL58646" s="325"/>
    </row>
    <row r="58647" spans="56:142" x14ac:dyDescent="0.2">
      <c r="BD58647" s="325"/>
      <c r="EL58647" s="325"/>
    </row>
    <row r="58648" spans="56:142" x14ac:dyDescent="0.2">
      <c r="BD58648" s="325"/>
      <c r="EL58648" s="325"/>
    </row>
    <row r="58649" spans="56:142" x14ac:dyDescent="0.2">
      <c r="BD58649" s="325"/>
      <c r="EL58649" s="325"/>
    </row>
    <row r="58650" spans="56:142" x14ac:dyDescent="0.2">
      <c r="BD58650" s="325"/>
      <c r="EL58650" s="325"/>
    </row>
    <row r="58651" spans="56:142" x14ac:dyDescent="0.2">
      <c r="BD58651" s="325"/>
      <c r="EL58651" s="325"/>
    </row>
    <row r="58652" spans="56:142" x14ac:dyDescent="0.2">
      <c r="BD58652" s="325"/>
      <c r="EL58652" s="325"/>
    </row>
    <row r="58653" spans="56:142" x14ac:dyDescent="0.2">
      <c r="BD58653" s="325"/>
      <c r="EL58653" s="325"/>
    </row>
    <row r="58654" spans="56:142" x14ac:dyDescent="0.2">
      <c r="BD58654" s="325"/>
      <c r="EL58654" s="325"/>
    </row>
    <row r="58655" spans="56:142" x14ac:dyDescent="0.2">
      <c r="BD58655" s="325"/>
      <c r="EL58655" s="325"/>
    </row>
    <row r="58656" spans="56:142" x14ac:dyDescent="0.2">
      <c r="BD58656" s="325"/>
      <c r="EL58656" s="325"/>
    </row>
    <row r="58657" spans="56:142" x14ac:dyDescent="0.2">
      <c r="BD58657" s="325"/>
      <c r="EL58657" s="325"/>
    </row>
    <row r="58658" spans="56:142" x14ac:dyDescent="0.2">
      <c r="BD58658" s="325"/>
      <c r="EL58658" s="325"/>
    </row>
    <row r="58659" spans="56:142" x14ac:dyDescent="0.2">
      <c r="BD58659" s="325"/>
      <c r="EL58659" s="325"/>
    </row>
    <row r="58660" spans="56:142" x14ac:dyDescent="0.2">
      <c r="BD58660" s="325"/>
      <c r="EL58660" s="325"/>
    </row>
    <row r="58661" spans="56:142" x14ac:dyDescent="0.2">
      <c r="BD58661" s="325"/>
      <c r="EL58661" s="325"/>
    </row>
    <row r="58662" spans="56:142" x14ac:dyDescent="0.2">
      <c r="BD58662" s="325"/>
      <c r="EL58662" s="325"/>
    </row>
    <row r="58663" spans="56:142" x14ac:dyDescent="0.2">
      <c r="BD58663" s="325"/>
      <c r="EL58663" s="325"/>
    </row>
    <row r="58664" spans="56:142" x14ac:dyDescent="0.2">
      <c r="BD58664" s="325"/>
      <c r="EL58664" s="325"/>
    </row>
    <row r="58665" spans="56:142" x14ac:dyDescent="0.2">
      <c r="BD58665" s="325"/>
      <c r="EL58665" s="325"/>
    </row>
    <row r="58666" spans="56:142" x14ac:dyDescent="0.2">
      <c r="BD58666" s="325"/>
      <c r="EL58666" s="325"/>
    </row>
    <row r="58667" spans="56:142" x14ac:dyDescent="0.2">
      <c r="BD58667" s="325"/>
      <c r="EL58667" s="325"/>
    </row>
    <row r="58668" spans="56:142" x14ac:dyDescent="0.2">
      <c r="BD58668" s="325"/>
      <c r="EL58668" s="325"/>
    </row>
    <row r="58669" spans="56:142" x14ac:dyDescent="0.2">
      <c r="BD58669" s="325"/>
      <c r="EL58669" s="325"/>
    </row>
    <row r="58670" spans="56:142" x14ac:dyDescent="0.2">
      <c r="BD58670" s="325"/>
      <c r="EL58670" s="325"/>
    </row>
    <row r="58671" spans="56:142" x14ac:dyDescent="0.2">
      <c r="BD58671" s="325"/>
      <c r="EL58671" s="325"/>
    </row>
    <row r="58672" spans="56:142" x14ac:dyDescent="0.2">
      <c r="BD58672" s="325"/>
      <c r="EL58672" s="325"/>
    </row>
    <row r="58673" spans="56:142" x14ac:dyDescent="0.2">
      <c r="BD58673" s="325"/>
      <c r="EL58673" s="325"/>
    </row>
    <row r="58674" spans="56:142" x14ac:dyDescent="0.2">
      <c r="BD58674" s="325"/>
      <c r="EL58674" s="325"/>
    </row>
    <row r="58675" spans="56:142" x14ac:dyDescent="0.2">
      <c r="BD58675" s="325"/>
      <c r="EL58675" s="325"/>
    </row>
    <row r="58676" spans="56:142" x14ac:dyDescent="0.2">
      <c r="BD58676" s="325"/>
      <c r="EL58676" s="325"/>
    </row>
    <row r="58677" spans="56:142" x14ac:dyDescent="0.2">
      <c r="BD58677" s="325"/>
      <c r="EL58677" s="325"/>
    </row>
    <row r="58678" spans="56:142" x14ac:dyDescent="0.2">
      <c r="BD58678" s="325"/>
      <c r="EL58678" s="325"/>
    </row>
    <row r="58679" spans="56:142" x14ac:dyDescent="0.2">
      <c r="BD58679" s="325"/>
      <c r="EL58679" s="325"/>
    </row>
    <row r="58680" spans="56:142" x14ac:dyDescent="0.2">
      <c r="BD58680" s="325"/>
      <c r="EL58680" s="325"/>
    </row>
    <row r="58681" spans="56:142" x14ac:dyDescent="0.2">
      <c r="BD58681" s="325"/>
      <c r="EL58681" s="325"/>
    </row>
    <row r="58682" spans="56:142" x14ac:dyDescent="0.2">
      <c r="BD58682" s="325"/>
      <c r="EL58682" s="325"/>
    </row>
    <row r="58683" spans="56:142" x14ac:dyDescent="0.2">
      <c r="BD58683" s="325"/>
      <c r="EL58683" s="325"/>
    </row>
    <row r="58684" spans="56:142" x14ac:dyDescent="0.2">
      <c r="BD58684" s="325"/>
      <c r="EL58684" s="325"/>
    </row>
    <row r="58685" spans="56:142" x14ac:dyDescent="0.2">
      <c r="BD58685" s="325"/>
      <c r="EL58685" s="325"/>
    </row>
    <row r="58686" spans="56:142" x14ac:dyDescent="0.2">
      <c r="BD58686" s="325"/>
      <c r="EL58686" s="325"/>
    </row>
    <row r="58687" spans="56:142" x14ac:dyDescent="0.2">
      <c r="BD58687" s="325"/>
      <c r="EL58687" s="325"/>
    </row>
    <row r="58688" spans="56:142" x14ac:dyDescent="0.2">
      <c r="BD58688" s="325"/>
      <c r="EL58688" s="325"/>
    </row>
    <row r="58689" spans="56:142" x14ac:dyDescent="0.2">
      <c r="BD58689" s="325"/>
      <c r="EL58689" s="325"/>
    </row>
    <row r="58690" spans="56:142" x14ac:dyDescent="0.2">
      <c r="BD58690" s="325"/>
      <c r="EL58690" s="325"/>
    </row>
    <row r="58691" spans="56:142" x14ac:dyDescent="0.2">
      <c r="BD58691" s="325"/>
      <c r="EL58691" s="325"/>
    </row>
    <row r="58692" spans="56:142" x14ac:dyDescent="0.2">
      <c r="BD58692" s="325"/>
      <c r="EL58692" s="325"/>
    </row>
    <row r="58693" spans="56:142" x14ac:dyDescent="0.2">
      <c r="BD58693" s="325"/>
      <c r="EL58693" s="325"/>
    </row>
    <row r="58694" spans="56:142" x14ac:dyDescent="0.2">
      <c r="BD58694" s="325"/>
      <c r="EL58694" s="325"/>
    </row>
    <row r="58695" spans="56:142" x14ac:dyDescent="0.2">
      <c r="BD58695" s="325"/>
      <c r="EL58695" s="325"/>
    </row>
    <row r="58696" spans="56:142" x14ac:dyDescent="0.2">
      <c r="BD58696" s="325"/>
      <c r="EL58696" s="325"/>
    </row>
    <row r="58697" spans="56:142" x14ac:dyDescent="0.2">
      <c r="BD58697" s="325"/>
      <c r="EL58697" s="325"/>
    </row>
    <row r="58698" spans="56:142" x14ac:dyDescent="0.2">
      <c r="BD58698" s="325"/>
      <c r="EL58698" s="325"/>
    </row>
    <row r="58699" spans="56:142" x14ac:dyDescent="0.2">
      <c r="BD58699" s="325"/>
      <c r="EL58699" s="325"/>
    </row>
    <row r="58700" spans="56:142" x14ac:dyDescent="0.2">
      <c r="BD58700" s="325"/>
      <c r="EL58700" s="325"/>
    </row>
    <row r="58701" spans="56:142" x14ac:dyDescent="0.2">
      <c r="BD58701" s="325"/>
      <c r="EL58701" s="325"/>
    </row>
    <row r="58702" spans="56:142" x14ac:dyDescent="0.2">
      <c r="BD58702" s="325"/>
      <c r="EL58702" s="325"/>
    </row>
    <row r="58703" spans="56:142" x14ac:dyDescent="0.2">
      <c r="BD58703" s="325"/>
      <c r="EL58703" s="325"/>
    </row>
    <row r="58704" spans="56:142" x14ac:dyDescent="0.2">
      <c r="BD58704" s="325"/>
      <c r="EL58704" s="325"/>
    </row>
    <row r="58705" spans="56:142" x14ac:dyDescent="0.2">
      <c r="BD58705" s="325"/>
      <c r="EL58705" s="325"/>
    </row>
    <row r="58706" spans="56:142" x14ac:dyDescent="0.2">
      <c r="BD58706" s="325"/>
      <c r="EL58706" s="325"/>
    </row>
    <row r="58707" spans="56:142" x14ac:dyDescent="0.2">
      <c r="BD58707" s="325"/>
      <c r="EL58707" s="325"/>
    </row>
    <row r="58708" spans="56:142" x14ac:dyDescent="0.2">
      <c r="BD58708" s="325"/>
      <c r="EL58708" s="325"/>
    </row>
    <row r="58709" spans="56:142" x14ac:dyDescent="0.2">
      <c r="BD58709" s="325"/>
      <c r="EL58709" s="325"/>
    </row>
    <row r="58710" spans="56:142" x14ac:dyDescent="0.2">
      <c r="BD58710" s="325"/>
      <c r="EL58710" s="325"/>
    </row>
    <row r="58711" spans="56:142" x14ac:dyDescent="0.2">
      <c r="BD58711" s="325"/>
      <c r="EL58711" s="325"/>
    </row>
    <row r="58712" spans="56:142" x14ac:dyDescent="0.2">
      <c r="BD58712" s="325"/>
      <c r="EL58712" s="325"/>
    </row>
    <row r="58713" spans="56:142" x14ac:dyDescent="0.2">
      <c r="BD58713" s="325"/>
      <c r="EL58713" s="325"/>
    </row>
    <row r="58714" spans="56:142" x14ac:dyDescent="0.2">
      <c r="BD58714" s="325"/>
      <c r="EL58714" s="325"/>
    </row>
    <row r="58715" spans="56:142" x14ac:dyDescent="0.2">
      <c r="BD58715" s="325"/>
      <c r="EL58715" s="325"/>
    </row>
    <row r="58716" spans="56:142" x14ac:dyDescent="0.2">
      <c r="BD58716" s="325"/>
      <c r="EL58716" s="325"/>
    </row>
    <row r="58717" spans="56:142" x14ac:dyDescent="0.2">
      <c r="BD58717" s="325"/>
      <c r="EL58717" s="325"/>
    </row>
    <row r="58718" spans="56:142" x14ac:dyDescent="0.2">
      <c r="BD58718" s="325"/>
      <c r="EL58718" s="325"/>
    </row>
    <row r="58719" spans="56:142" x14ac:dyDescent="0.2">
      <c r="BD58719" s="325"/>
      <c r="EL58719" s="325"/>
    </row>
    <row r="58720" spans="56:142" x14ac:dyDescent="0.2">
      <c r="BD58720" s="325"/>
      <c r="EL58720" s="325"/>
    </row>
    <row r="58721" spans="56:142" x14ac:dyDescent="0.2">
      <c r="BD58721" s="325"/>
      <c r="EL58721" s="325"/>
    </row>
    <row r="58722" spans="56:142" x14ac:dyDescent="0.2">
      <c r="BD58722" s="325"/>
      <c r="EL58722" s="325"/>
    </row>
    <row r="58723" spans="56:142" x14ac:dyDescent="0.2">
      <c r="BD58723" s="325"/>
      <c r="EL58723" s="325"/>
    </row>
    <row r="58724" spans="56:142" x14ac:dyDescent="0.2">
      <c r="BD58724" s="325"/>
      <c r="EL58724" s="325"/>
    </row>
    <row r="58725" spans="56:142" x14ac:dyDescent="0.2">
      <c r="BD58725" s="325"/>
      <c r="EL58725" s="325"/>
    </row>
    <row r="58726" spans="56:142" x14ac:dyDescent="0.2">
      <c r="BD58726" s="325"/>
      <c r="EL58726" s="325"/>
    </row>
    <row r="58727" spans="56:142" x14ac:dyDescent="0.2">
      <c r="BD58727" s="325"/>
      <c r="EL58727" s="325"/>
    </row>
    <row r="58728" spans="56:142" x14ac:dyDescent="0.2">
      <c r="BD58728" s="325"/>
      <c r="EL58728" s="325"/>
    </row>
    <row r="58729" spans="56:142" x14ac:dyDescent="0.2">
      <c r="BD58729" s="325"/>
      <c r="EL58729" s="325"/>
    </row>
    <row r="58730" spans="56:142" x14ac:dyDescent="0.2">
      <c r="BD58730" s="325"/>
      <c r="EL58730" s="325"/>
    </row>
    <row r="58731" spans="56:142" x14ac:dyDescent="0.2">
      <c r="BD58731" s="325"/>
      <c r="EL58731" s="325"/>
    </row>
    <row r="58732" spans="56:142" x14ac:dyDescent="0.2">
      <c r="BD58732" s="325"/>
      <c r="EL58732" s="325"/>
    </row>
    <row r="58733" spans="56:142" x14ac:dyDescent="0.2">
      <c r="BD58733" s="325"/>
      <c r="EL58733" s="325"/>
    </row>
    <row r="58734" spans="56:142" x14ac:dyDescent="0.2">
      <c r="BD58734" s="325"/>
      <c r="EL58734" s="325"/>
    </row>
    <row r="58735" spans="56:142" x14ac:dyDescent="0.2">
      <c r="BD58735" s="325"/>
      <c r="EL58735" s="325"/>
    </row>
    <row r="58736" spans="56:142" x14ac:dyDescent="0.2">
      <c r="BD58736" s="325"/>
      <c r="EL58736" s="325"/>
    </row>
    <row r="58737" spans="56:142" x14ac:dyDescent="0.2">
      <c r="BD58737" s="325"/>
      <c r="EL58737" s="325"/>
    </row>
    <row r="58738" spans="56:142" x14ac:dyDescent="0.2">
      <c r="BD58738" s="325"/>
      <c r="EL58738" s="325"/>
    </row>
    <row r="58739" spans="56:142" x14ac:dyDescent="0.2">
      <c r="BD58739" s="325"/>
      <c r="EL58739" s="325"/>
    </row>
    <row r="58740" spans="56:142" x14ac:dyDescent="0.2">
      <c r="BD58740" s="325"/>
      <c r="EL58740" s="325"/>
    </row>
    <row r="58741" spans="56:142" x14ac:dyDescent="0.2">
      <c r="BD58741" s="325"/>
      <c r="EL58741" s="325"/>
    </row>
    <row r="58742" spans="56:142" x14ac:dyDescent="0.2">
      <c r="BD58742" s="325"/>
      <c r="EL58742" s="325"/>
    </row>
    <row r="58743" spans="56:142" x14ac:dyDescent="0.2">
      <c r="BD58743" s="325"/>
      <c r="EL58743" s="325"/>
    </row>
    <row r="58744" spans="56:142" x14ac:dyDescent="0.2">
      <c r="BD58744" s="325"/>
      <c r="EL58744" s="325"/>
    </row>
    <row r="58745" spans="56:142" x14ac:dyDescent="0.2">
      <c r="BD58745" s="325"/>
      <c r="EL58745" s="325"/>
    </row>
    <row r="58746" spans="56:142" x14ac:dyDescent="0.2">
      <c r="BD58746" s="325"/>
      <c r="EL58746" s="325"/>
    </row>
    <row r="58747" spans="56:142" x14ac:dyDescent="0.2">
      <c r="BD58747" s="325"/>
      <c r="EL58747" s="325"/>
    </row>
    <row r="58748" spans="56:142" x14ac:dyDescent="0.2">
      <c r="BD58748" s="325"/>
      <c r="EL58748" s="325"/>
    </row>
    <row r="58749" spans="56:142" x14ac:dyDescent="0.2">
      <c r="BD58749" s="325"/>
      <c r="EL58749" s="325"/>
    </row>
    <row r="58750" spans="56:142" x14ac:dyDescent="0.2">
      <c r="BD58750" s="325"/>
      <c r="EL58750" s="325"/>
    </row>
    <row r="58751" spans="56:142" x14ac:dyDescent="0.2">
      <c r="BD58751" s="325"/>
      <c r="EL58751" s="325"/>
    </row>
    <row r="58752" spans="56:142" x14ac:dyDescent="0.2">
      <c r="BD58752" s="325"/>
      <c r="EL58752" s="325"/>
    </row>
    <row r="58753" spans="56:142" x14ac:dyDescent="0.2">
      <c r="BD58753" s="325"/>
      <c r="EL58753" s="325"/>
    </row>
    <row r="58754" spans="56:142" x14ac:dyDescent="0.2">
      <c r="BD58754" s="325"/>
      <c r="EL58754" s="325"/>
    </row>
    <row r="58755" spans="56:142" x14ac:dyDescent="0.2">
      <c r="BD58755" s="325"/>
      <c r="EL58755" s="325"/>
    </row>
    <row r="58756" spans="56:142" x14ac:dyDescent="0.2">
      <c r="BD58756" s="325"/>
      <c r="EL58756" s="325"/>
    </row>
    <row r="58757" spans="56:142" x14ac:dyDescent="0.2">
      <c r="BD58757" s="325"/>
      <c r="EL58757" s="325"/>
    </row>
    <row r="58758" spans="56:142" x14ac:dyDescent="0.2">
      <c r="BD58758" s="325"/>
      <c r="EL58758" s="325"/>
    </row>
    <row r="58759" spans="56:142" x14ac:dyDescent="0.2">
      <c r="BD58759" s="325"/>
      <c r="EL58759" s="325"/>
    </row>
    <row r="58760" spans="56:142" x14ac:dyDescent="0.2">
      <c r="BD58760" s="325"/>
      <c r="EL58760" s="325"/>
    </row>
    <row r="58761" spans="56:142" x14ac:dyDescent="0.2">
      <c r="BD58761" s="325"/>
      <c r="EL58761" s="325"/>
    </row>
    <row r="58762" spans="56:142" x14ac:dyDescent="0.2">
      <c r="BD58762" s="325"/>
      <c r="EL58762" s="325"/>
    </row>
    <row r="58763" spans="56:142" x14ac:dyDescent="0.2">
      <c r="BD58763" s="325"/>
      <c r="EL58763" s="325"/>
    </row>
    <row r="58764" spans="56:142" x14ac:dyDescent="0.2">
      <c r="BD58764" s="325"/>
      <c r="EL58764" s="325"/>
    </row>
    <row r="58765" spans="56:142" x14ac:dyDescent="0.2">
      <c r="BD58765" s="325"/>
      <c r="EL58765" s="325"/>
    </row>
    <row r="58766" spans="56:142" x14ac:dyDescent="0.2">
      <c r="BD58766" s="325"/>
      <c r="EL58766" s="325"/>
    </row>
    <row r="58767" spans="56:142" x14ac:dyDescent="0.2">
      <c r="BD58767" s="325"/>
      <c r="EL58767" s="325"/>
    </row>
    <row r="58768" spans="56:142" x14ac:dyDescent="0.2">
      <c r="BD58768" s="325"/>
      <c r="EL58768" s="325"/>
    </row>
    <row r="58769" spans="56:142" x14ac:dyDescent="0.2">
      <c r="BD58769" s="325"/>
      <c r="EL58769" s="325"/>
    </row>
    <row r="58770" spans="56:142" x14ac:dyDescent="0.2">
      <c r="BD58770" s="325"/>
      <c r="EL58770" s="325"/>
    </row>
    <row r="58771" spans="56:142" x14ac:dyDescent="0.2">
      <c r="BD58771" s="325"/>
      <c r="EL58771" s="325"/>
    </row>
    <row r="58772" spans="56:142" x14ac:dyDescent="0.2">
      <c r="BD58772" s="325"/>
      <c r="EL58772" s="325"/>
    </row>
    <row r="58773" spans="56:142" x14ac:dyDescent="0.2">
      <c r="BD58773" s="325"/>
      <c r="EL58773" s="325"/>
    </row>
    <row r="58774" spans="56:142" x14ac:dyDescent="0.2">
      <c r="BD58774" s="325"/>
      <c r="EL58774" s="325"/>
    </row>
    <row r="58775" spans="56:142" x14ac:dyDescent="0.2">
      <c r="BD58775" s="325"/>
      <c r="EL58775" s="325"/>
    </row>
    <row r="58776" spans="56:142" x14ac:dyDescent="0.2">
      <c r="BD58776" s="325"/>
      <c r="EL58776" s="325"/>
    </row>
    <row r="58777" spans="56:142" x14ac:dyDescent="0.2">
      <c r="BD58777" s="325"/>
      <c r="EL58777" s="325"/>
    </row>
    <row r="58778" spans="56:142" x14ac:dyDescent="0.2">
      <c r="BD58778" s="325"/>
      <c r="EL58778" s="325"/>
    </row>
    <row r="58779" spans="56:142" x14ac:dyDescent="0.2">
      <c r="BD58779" s="325"/>
      <c r="EL58779" s="325"/>
    </row>
    <row r="58780" spans="56:142" x14ac:dyDescent="0.2">
      <c r="BD58780" s="325"/>
      <c r="EL58780" s="325"/>
    </row>
    <row r="58781" spans="56:142" x14ac:dyDescent="0.2">
      <c r="BD58781" s="325"/>
      <c r="EL58781" s="325"/>
    </row>
    <row r="58782" spans="56:142" x14ac:dyDescent="0.2">
      <c r="BD58782" s="325"/>
      <c r="EL58782" s="325"/>
    </row>
    <row r="58783" spans="56:142" x14ac:dyDescent="0.2">
      <c r="BD58783" s="325"/>
      <c r="EL58783" s="325"/>
    </row>
    <row r="58784" spans="56:142" x14ac:dyDescent="0.2">
      <c r="BD58784" s="325"/>
      <c r="EL58784" s="325"/>
    </row>
    <row r="58785" spans="56:142" x14ac:dyDescent="0.2">
      <c r="BD58785" s="325"/>
      <c r="EL58785" s="325"/>
    </row>
    <row r="58786" spans="56:142" x14ac:dyDescent="0.2">
      <c r="BD58786" s="325"/>
      <c r="EL58786" s="325"/>
    </row>
    <row r="58787" spans="56:142" x14ac:dyDescent="0.2">
      <c r="BD58787" s="325"/>
      <c r="EL58787" s="325"/>
    </row>
    <row r="58788" spans="56:142" x14ac:dyDescent="0.2">
      <c r="BD58788" s="325"/>
      <c r="EL58788" s="325"/>
    </row>
    <row r="58789" spans="56:142" x14ac:dyDescent="0.2">
      <c r="BD58789" s="325"/>
      <c r="EL58789" s="325"/>
    </row>
    <row r="58790" spans="56:142" x14ac:dyDescent="0.2">
      <c r="BD58790" s="325"/>
      <c r="EL58790" s="325"/>
    </row>
    <row r="58791" spans="56:142" x14ac:dyDescent="0.2">
      <c r="BD58791" s="325"/>
      <c r="EL58791" s="325"/>
    </row>
    <row r="58792" spans="56:142" x14ac:dyDescent="0.2">
      <c r="BD58792" s="325"/>
      <c r="EL58792" s="325"/>
    </row>
    <row r="58793" spans="56:142" x14ac:dyDescent="0.2">
      <c r="BD58793" s="325"/>
      <c r="EL58793" s="325"/>
    </row>
    <row r="58794" spans="56:142" x14ac:dyDescent="0.2">
      <c r="BD58794" s="325"/>
      <c r="EL58794" s="325"/>
    </row>
    <row r="58795" spans="56:142" x14ac:dyDescent="0.2">
      <c r="BD58795" s="325"/>
      <c r="EL58795" s="325"/>
    </row>
    <row r="58796" spans="56:142" x14ac:dyDescent="0.2">
      <c r="BD58796" s="325"/>
      <c r="EL58796" s="325"/>
    </row>
    <row r="58797" spans="56:142" x14ac:dyDescent="0.2">
      <c r="BD58797" s="325"/>
      <c r="EL58797" s="325"/>
    </row>
    <row r="58798" spans="56:142" x14ac:dyDescent="0.2">
      <c r="BD58798" s="325"/>
      <c r="EL58798" s="325"/>
    </row>
    <row r="58799" spans="56:142" x14ac:dyDescent="0.2">
      <c r="BD58799" s="325"/>
      <c r="EL58799" s="325"/>
    </row>
    <row r="58800" spans="56:142" x14ac:dyDescent="0.2">
      <c r="BD58800" s="325"/>
      <c r="EL58800" s="325"/>
    </row>
    <row r="58801" spans="56:142" x14ac:dyDescent="0.2">
      <c r="BD58801" s="325"/>
      <c r="EL58801" s="325"/>
    </row>
    <row r="58802" spans="56:142" x14ac:dyDescent="0.2">
      <c r="BD58802" s="325"/>
      <c r="EL58802" s="325"/>
    </row>
    <row r="58803" spans="56:142" x14ac:dyDescent="0.2">
      <c r="BD58803" s="325"/>
      <c r="EL58803" s="325"/>
    </row>
    <row r="58804" spans="56:142" x14ac:dyDescent="0.2">
      <c r="BD58804" s="325"/>
      <c r="EL58804" s="325"/>
    </row>
    <row r="58805" spans="56:142" x14ac:dyDescent="0.2">
      <c r="BD58805" s="325"/>
      <c r="EL58805" s="325"/>
    </row>
    <row r="58806" spans="56:142" x14ac:dyDescent="0.2">
      <c r="BD58806" s="325"/>
      <c r="EL58806" s="325"/>
    </row>
    <row r="58807" spans="56:142" x14ac:dyDescent="0.2">
      <c r="BD58807" s="325"/>
      <c r="EL58807" s="325"/>
    </row>
    <row r="58808" spans="56:142" x14ac:dyDescent="0.2">
      <c r="BD58808" s="325"/>
      <c r="EL58808" s="325"/>
    </row>
    <row r="58809" spans="56:142" x14ac:dyDescent="0.2">
      <c r="BD58809" s="325"/>
      <c r="EL58809" s="325"/>
    </row>
    <row r="58810" spans="56:142" x14ac:dyDescent="0.2">
      <c r="BD58810" s="325"/>
      <c r="EL58810" s="325"/>
    </row>
    <row r="58811" spans="56:142" x14ac:dyDescent="0.2">
      <c r="BD58811" s="325"/>
      <c r="EL58811" s="325"/>
    </row>
    <row r="58812" spans="56:142" x14ac:dyDescent="0.2">
      <c r="BD58812" s="325"/>
      <c r="EL58812" s="325"/>
    </row>
    <row r="58813" spans="56:142" x14ac:dyDescent="0.2">
      <c r="BD58813" s="325"/>
      <c r="EL58813" s="325"/>
    </row>
    <row r="58814" spans="56:142" x14ac:dyDescent="0.2">
      <c r="BD58814" s="325"/>
      <c r="EL58814" s="325"/>
    </row>
    <row r="58815" spans="56:142" x14ac:dyDescent="0.2">
      <c r="BD58815" s="325"/>
      <c r="EL58815" s="325"/>
    </row>
    <row r="58816" spans="56:142" x14ac:dyDescent="0.2">
      <c r="BD58816" s="325"/>
      <c r="EL58816" s="325"/>
    </row>
    <row r="58817" spans="56:142" x14ac:dyDescent="0.2">
      <c r="BD58817" s="325"/>
      <c r="EL58817" s="325"/>
    </row>
    <row r="58818" spans="56:142" x14ac:dyDescent="0.2">
      <c r="BD58818" s="325"/>
      <c r="EL58818" s="325"/>
    </row>
    <row r="58819" spans="56:142" x14ac:dyDescent="0.2">
      <c r="BD58819" s="325"/>
      <c r="EL58819" s="325"/>
    </row>
    <row r="58820" spans="56:142" x14ac:dyDescent="0.2">
      <c r="BD58820" s="325"/>
      <c r="EL58820" s="325"/>
    </row>
    <row r="58821" spans="56:142" x14ac:dyDescent="0.2">
      <c r="BD58821" s="325"/>
      <c r="EL58821" s="325"/>
    </row>
    <row r="58822" spans="56:142" x14ac:dyDescent="0.2">
      <c r="BD58822" s="325"/>
      <c r="EL58822" s="325"/>
    </row>
    <row r="58823" spans="56:142" x14ac:dyDescent="0.2">
      <c r="BD58823" s="325"/>
      <c r="EL58823" s="325"/>
    </row>
    <row r="58824" spans="56:142" x14ac:dyDescent="0.2">
      <c r="BD58824" s="325"/>
      <c r="EL58824" s="325"/>
    </row>
    <row r="58825" spans="56:142" x14ac:dyDescent="0.2">
      <c r="BD58825" s="325"/>
      <c r="EL58825" s="325"/>
    </row>
    <row r="58826" spans="56:142" x14ac:dyDescent="0.2">
      <c r="BD58826" s="325"/>
      <c r="EL58826" s="325"/>
    </row>
    <row r="58827" spans="56:142" x14ac:dyDescent="0.2">
      <c r="BD58827" s="325"/>
      <c r="EL58827" s="325"/>
    </row>
    <row r="58828" spans="56:142" x14ac:dyDescent="0.2">
      <c r="BD58828" s="325"/>
      <c r="EL58828" s="325"/>
    </row>
    <row r="58829" spans="56:142" x14ac:dyDescent="0.2">
      <c r="BD58829" s="325"/>
      <c r="EL58829" s="325"/>
    </row>
    <row r="58830" spans="56:142" x14ac:dyDescent="0.2">
      <c r="BD58830" s="325"/>
      <c r="EL58830" s="325"/>
    </row>
    <row r="58831" spans="56:142" x14ac:dyDescent="0.2">
      <c r="BD58831" s="325"/>
      <c r="EL58831" s="325"/>
    </row>
    <row r="58832" spans="56:142" x14ac:dyDescent="0.2">
      <c r="BD58832" s="325"/>
      <c r="EL58832" s="325"/>
    </row>
    <row r="58833" spans="56:142" x14ac:dyDescent="0.2">
      <c r="BD58833" s="325"/>
      <c r="EL58833" s="325"/>
    </row>
    <row r="58834" spans="56:142" x14ac:dyDescent="0.2">
      <c r="BD58834" s="325"/>
      <c r="EL58834" s="325"/>
    </row>
    <row r="58835" spans="56:142" x14ac:dyDescent="0.2">
      <c r="BD58835" s="325"/>
      <c r="EL58835" s="325"/>
    </row>
    <row r="58836" spans="56:142" x14ac:dyDescent="0.2">
      <c r="BD58836" s="325"/>
      <c r="EL58836" s="325"/>
    </row>
    <row r="58837" spans="56:142" x14ac:dyDescent="0.2">
      <c r="BD58837" s="325"/>
      <c r="EL58837" s="325"/>
    </row>
    <row r="58838" spans="56:142" x14ac:dyDescent="0.2">
      <c r="BD58838" s="325"/>
      <c r="EL58838" s="325"/>
    </row>
    <row r="58839" spans="56:142" x14ac:dyDescent="0.2">
      <c r="BD58839" s="325"/>
      <c r="EL58839" s="325"/>
    </row>
    <row r="58840" spans="56:142" x14ac:dyDescent="0.2">
      <c r="BD58840" s="325"/>
      <c r="EL58840" s="325"/>
    </row>
    <row r="58841" spans="56:142" x14ac:dyDescent="0.2">
      <c r="BD58841" s="325"/>
      <c r="EL58841" s="325"/>
    </row>
    <row r="58842" spans="56:142" x14ac:dyDescent="0.2">
      <c r="BD58842" s="325"/>
      <c r="EL58842" s="325"/>
    </row>
    <row r="58843" spans="56:142" x14ac:dyDescent="0.2">
      <c r="BD58843" s="325"/>
      <c r="EL58843" s="325"/>
    </row>
    <row r="58844" spans="56:142" x14ac:dyDescent="0.2">
      <c r="BD58844" s="325"/>
      <c r="EL58844" s="325"/>
    </row>
    <row r="58845" spans="56:142" x14ac:dyDescent="0.2">
      <c r="BD58845" s="325"/>
      <c r="EL58845" s="325"/>
    </row>
    <row r="58846" spans="56:142" x14ac:dyDescent="0.2">
      <c r="BD58846" s="325"/>
      <c r="EL58846" s="325"/>
    </row>
    <row r="58847" spans="56:142" x14ac:dyDescent="0.2">
      <c r="BD58847" s="325"/>
      <c r="EL58847" s="325"/>
    </row>
    <row r="58848" spans="56:142" x14ac:dyDescent="0.2">
      <c r="BD58848" s="325"/>
      <c r="EL58848" s="325"/>
    </row>
    <row r="58849" spans="56:142" x14ac:dyDescent="0.2">
      <c r="BD58849" s="325"/>
      <c r="EL58849" s="325"/>
    </row>
    <row r="58850" spans="56:142" x14ac:dyDescent="0.2">
      <c r="BD58850" s="325"/>
      <c r="EL58850" s="325"/>
    </row>
    <row r="58851" spans="56:142" x14ac:dyDescent="0.2">
      <c r="BD58851" s="325"/>
      <c r="EL58851" s="325"/>
    </row>
    <row r="58852" spans="56:142" x14ac:dyDescent="0.2">
      <c r="BD58852" s="325"/>
      <c r="EL58852" s="325"/>
    </row>
    <row r="58853" spans="56:142" x14ac:dyDescent="0.2">
      <c r="BD58853" s="325"/>
      <c r="EL58853" s="325"/>
    </row>
    <row r="58854" spans="56:142" x14ac:dyDescent="0.2">
      <c r="BD58854" s="325"/>
      <c r="EL58854" s="325"/>
    </row>
    <row r="58855" spans="56:142" x14ac:dyDescent="0.2">
      <c r="BD58855" s="325"/>
      <c r="EL58855" s="325"/>
    </row>
    <row r="58856" spans="56:142" x14ac:dyDescent="0.2">
      <c r="BD58856" s="325"/>
      <c r="EL58856" s="325"/>
    </row>
    <row r="58857" spans="56:142" x14ac:dyDescent="0.2">
      <c r="BD58857" s="325"/>
      <c r="EL58857" s="325"/>
    </row>
    <row r="58858" spans="56:142" x14ac:dyDescent="0.2">
      <c r="BD58858" s="325"/>
      <c r="EL58858" s="325"/>
    </row>
    <row r="58859" spans="56:142" x14ac:dyDescent="0.2">
      <c r="BD58859" s="325"/>
      <c r="EL58859" s="325"/>
    </row>
    <row r="58860" spans="56:142" x14ac:dyDescent="0.2">
      <c r="BD58860" s="325"/>
      <c r="EL58860" s="325"/>
    </row>
    <row r="58861" spans="56:142" x14ac:dyDescent="0.2">
      <c r="BD58861" s="325"/>
      <c r="EL58861" s="325"/>
    </row>
    <row r="58862" spans="56:142" x14ac:dyDescent="0.2">
      <c r="BD58862" s="325"/>
      <c r="EL58862" s="325"/>
    </row>
    <row r="58863" spans="56:142" x14ac:dyDescent="0.2">
      <c r="BD58863" s="325"/>
      <c r="EL58863" s="325"/>
    </row>
    <row r="58864" spans="56:142" x14ac:dyDescent="0.2">
      <c r="BD58864" s="325"/>
      <c r="EL58864" s="325"/>
    </row>
    <row r="58865" spans="56:142" x14ac:dyDescent="0.2">
      <c r="BD58865" s="325"/>
      <c r="EL58865" s="325"/>
    </row>
    <row r="58866" spans="56:142" x14ac:dyDescent="0.2">
      <c r="BD58866" s="325"/>
      <c r="EL58866" s="325"/>
    </row>
    <row r="58867" spans="56:142" x14ac:dyDescent="0.2">
      <c r="BD58867" s="325"/>
      <c r="EL58867" s="325"/>
    </row>
    <row r="58868" spans="56:142" x14ac:dyDescent="0.2">
      <c r="BD58868" s="325"/>
      <c r="EL58868" s="325"/>
    </row>
    <row r="58869" spans="56:142" x14ac:dyDescent="0.2">
      <c r="BD58869" s="325"/>
      <c r="EL58869" s="325"/>
    </row>
    <row r="58870" spans="56:142" x14ac:dyDescent="0.2">
      <c r="BD58870" s="325"/>
      <c r="EL58870" s="325"/>
    </row>
    <row r="58871" spans="56:142" x14ac:dyDescent="0.2">
      <c r="BD58871" s="325"/>
      <c r="EL58871" s="325"/>
    </row>
    <row r="58872" spans="56:142" x14ac:dyDescent="0.2">
      <c r="BD58872" s="325"/>
      <c r="EL58872" s="325"/>
    </row>
    <row r="58873" spans="56:142" x14ac:dyDescent="0.2">
      <c r="BD58873" s="325"/>
      <c r="EL58873" s="325"/>
    </row>
    <row r="58874" spans="56:142" x14ac:dyDescent="0.2">
      <c r="BD58874" s="325"/>
      <c r="EL58874" s="325"/>
    </row>
    <row r="58875" spans="56:142" x14ac:dyDescent="0.2">
      <c r="BD58875" s="325"/>
      <c r="EL58875" s="325"/>
    </row>
    <row r="58876" spans="56:142" x14ac:dyDescent="0.2">
      <c r="BD58876" s="325"/>
      <c r="EL58876" s="325"/>
    </row>
    <row r="58877" spans="56:142" x14ac:dyDescent="0.2">
      <c r="BD58877" s="325"/>
      <c r="EL58877" s="325"/>
    </row>
    <row r="58878" spans="56:142" x14ac:dyDescent="0.2">
      <c r="BD58878" s="325"/>
      <c r="EL58878" s="325"/>
    </row>
    <row r="58879" spans="56:142" x14ac:dyDescent="0.2">
      <c r="BD58879" s="325"/>
      <c r="EL58879" s="325"/>
    </row>
    <row r="58880" spans="56:142" x14ac:dyDescent="0.2">
      <c r="BD58880" s="325"/>
      <c r="EL58880" s="325"/>
    </row>
    <row r="58881" spans="56:142" x14ac:dyDescent="0.2">
      <c r="BD58881" s="325"/>
      <c r="EL58881" s="325"/>
    </row>
    <row r="58882" spans="56:142" x14ac:dyDescent="0.2">
      <c r="BD58882" s="325"/>
      <c r="EL58882" s="325"/>
    </row>
    <row r="58883" spans="56:142" x14ac:dyDescent="0.2">
      <c r="BD58883" s="325"/>
      <c r="EL58883" s="325"/>
    </row>
    <row r="58884" spans="56:142" x14ac:dyDescent="0.2">
      <c r="BD58884" s="325"/>
      <c r="EL58884" s="325"/>
    </row>
    <row r="58885" spans="56:142" x14ac:dyDescent="0.2">
      <c r="BD58885" s="325"/>
      <c r="EL58885" s="325"/>
    </row>
    <row r="58886" spans="56:142" x14ac:dyDescent="0.2">
      <c r="BD58886" s="325"/>
      <c r="EL58886" s="325"/>
    </row>
    <row r="58887" spans="56:142" x14ac:dyDescent="0.2">
      <c r="BD58887" s="325"/>
      <c r="EL58887" s="325"/>
    </row>
    <row r="58888" spans="56:142" x14ac:dyDescent="0.2">
      <c r="BD58888" s="325"/>
      <c r="EL58888" s="325"/>
    </row>
    <row r="58889" spans="56:142" x14ac:dyDescent="0.2">
      <c r="BD58889" s="325"/>
      <c r="EL58889" s="325"/>
    </row>
    <row r="58890" spans="56:142" x14ac:dyDescent="0.2">
      <c r="BD58890" s="325"/>
      <c r="EL58890" s="325"/>
    </row>
    <row r="58891" spans="56:142" x14ac:dyDescent="0.2">
      <c r="BD58891" s="325"/>
      <c r="EL58891" s="325"/>
    </row>
    <row r="58892" spans="56:142" x14ac:dyDescent="0.2">
      <c r="BD58892" s="325"/>
      <c r="EL58892" s="325"/>
    </row>
    <row r="58893" spans="56:142" x14ac:dyDescent="0.2">
      <c r="BD58893" s="325"/>
      <c r="EL58893" s="325"/>
    </row>
    <row r="58894" spans="56:142" x14ac:dyDescent="0.2">
      <c r="BD58894" s="325"/>
      <c r="EL58894" s="325"/>
    </row>
    <row r="58895" spans="56:142" x14ac:dyDescent="0.2">
      <c r="BD58895" s="325"/>
      <c r="EL58895" s="325"/>
    </row>
    <row r="58896" spans="56:142" x14ac:dyDescent="0.2">
      <c r="BD58896" s="325"/>
      <c r="EL58896" s="325"/>
    </row>
    <row r="58897" spans="56:142" x14ac:dyDescent="0.2">
      <c r="BD58897" s="325"/>
      <c r="EL58897" s="325"/>
    </row>
    <row r="58898" spans="56:142" x14ac:dyDescent="0.2">
      <c r="BD58898" s="325"/>
      <c r="EL58898" s="325"/>
    </row>
    <row r="58899" spans="56:142" x14ac:dyDescent="0.2">
      <c r="BD58899" s="325"/>
      <c r="EL58899" s="325"/>
    </row>
    <row r="58900" spans="56:142" x14ac:dyDescent="0.2">
      <c r="BD58900" s="325"/>
      <c r="EL58900" s="325"/>
    </row>
    <row r="58901" spans="56:142" x14ac:dyDescent="0.2">
      <c r="BD58901" s="325"/>
      <c r="EL58901" s="325"/>
    </row>
    <row r="58902" spans="56:142" x14ac:dyDescent="0.2">
      <c r="BD58902" s="325"/>
      <c r="EL58902" s="325"/>
    </row>
    <row r="58903" spans="56:142" x14ac:dyDescent="0.2">
      <c r="BD58903" s="325"/>
      <c r="EL58903" s="325"/>
    </row>
    <row r="58904" spans="56:142" x14ac:dyDescent="0.2">
      <c r="BD58904" s="325"/>
      <c r="EL58904" s="325"/>
    </row>
    <row r="58905" spans="56:142" x14ac:dyDescent="0.2">
      <c r="BD58905" s="325"/>
      <c r="EL58905" s="325"/>
    </row>
    <row r="58906" spans="56:142" x14ac:dyDescent="0.2">
      <c r="BD58906" s="325"/>
      <c r="EL58906" s="325"/>
    </row>
    <row r="58907" spans="56:142" x14ac:dyDescent="0.2">
      <c r="BD58907" s="325"/>
      <c r="EL58907" s="325"/>
    </row>
    <row r="58908" spans="56:142" x14ac:dyDescent="0.2">
      <c r="BD58908" s="325"/>
      <c r="EL58908" s="325"/>
    </row>
    <row r="58909" spans="56:142" x14ac:dyDescent="0.2">
      <c r="BD58909" s="325"/>
      <c r="EL58909" s="325"/>
    </row>
    <row r="58910" spans="56:142" x14ac:dyDescent="0.2">
      <c r="BD58910" s="325"/>
      <c r="EL58910" s="325"/>
    </row>
    <row r="58911" spans="56:142" x14ac:dyDescent="0.2">
      <c r="BD58911" s="325"/>
      <c r="EL58911" s="325"/>
    </row>
    <row r="58912" spans="56:142" x14ac:dyDescent="0.2">
      <c r="BD58912" s="325"/>
      <c r="EL58912" s="325"/>
    </row>
    <row r="58913" spans="56:142" x14ac:dyDescent="0.2">
      <c r="BD58913" s="325"/>
      <c r="EL58913" s="325"/>
    </row>
    <row r="58914" spans="56:142" x14ac:dyDescent="0.2">
      <c r="BD58914" s="325"/>
      <c r="EL58914" s="325"/>
    </row>
    <row r="58915" spans="56:142" x14ac:dyDescent="0.2">
      <c r="BD58915" s="325"/>
      <c r="EL58915" s="325"/>
    </row>
    <row r="58916" spans="56:142" x14ac:dyDescent="0.2">
      <c r="BD58916" s="325"/>
      <c r="EL58916" s="325"/>
    </row>
    <row r="58917" spans="56:142" x14ac:dyDescent="0.2">
      <c r="BD58917" s="325"/>
      <c r="EL58917" s="325"/>
    </row>
    <row r="58918" spans="56:142" x14ac:dyDescent="0.2">
      <c r="BD58918" s="325"/>
      <c r="EL58918" s="325"/>
    </row>
    <row r="58919" spans="56:142" x14ac:dyDescent="0.2">
      <c r="BD58919" s="325"/>
      <c r="EL58919" s="325"/>
    </row>
    <row r="58920" spans="56:142" x14ac:dyDescent="0.2">
      <c r="BD58920" s="325"/>
      <c r="EL58920" s="325"/>
    </row>
    <row r="58921" spans="56:142" x14ac:dyDescent="0.2">
      <c r="BD58921" s="325"/>
      <c r="EL58921" s="325"/>
    </row>
    <row r="58922" spans="56:142" x14ac:dyDescent="0.2">
      <c r="BD58922" s="325"/>
      <c r="EL58922" s="325"/>
    </row>
    <row r="58923" spans="56:142" x14ac:dyDescent="0.2">
      <c r="BD58923" s="325"/>
      <c r="EL58923" s="325"/>
    </row>
    <row r="58924" spans="56:142" x14ac:dyDescent="0.2">
      <c r="BD58924" s="325"/>
      <c r="EL58924" s="325"/>
    </row>
    <row r="58925" spans="56:142" x14ac:dyDescent="0.2">
      <c r="BD58925" s="325"/>
      <c r="EL58925" s="325"/>
    </row>
    <row r="58926" spans="56:142" x14ac:dyDescent="0.2">
      <c r="BD58926" s="325"/>
      <c r="EL58926" s="325"/>
    </row>
    <row r="58927" spans="56:142" x14ac:dyDescent="0.2">
      <c r="BD58927" s="325"/>
      <c r="EL58927" s="325"/>
    </row>
    <row r="58928" spans="56:142" x14ac:dyDescent="0.2">
      <c r="BD58928" s="325"/>
      <c r="EL58928" s="325"/>
    </row>
    <row r="58929" spans="56:142" x14ac:dyDescent="0.2">
      <c r="BD58929" s="325"/>
      <c r="EL58929" s="325"/>
    </row>
    <row r="58930" spans="56:142" x14ac:dyDescent="0.2">
      <c r="BD58930" s="325"/>
      <c r="EL58930" s="325"/>
    </row>
    <row r="58931" spans="56:142" x14ac:dyDescent="0.2">
      <c r="BD58931" s="325"/>
      <c r="EL58931" s="325"/>
    </row>
    <row r="58932" spans="56:142" x14ac:dyDescent="0.2">
      <c r="BD58932" s="325"/>
      <c r="EL58932" s="325"/>
    </row>
    <row r="58933" spans="56:142" x14ac:dyDescent="0.2">
      <c r="BD58933" s="325"/>
      <c r="EL58933" s="325"/>
    </row>
    <row r="58934" spans="56:142" x14ac:dyDescent="0.2">
      <c r="BD58934" s="325"/>
      <c r="EL58934" s="325"/>
    </row>
    <row r="58935" spans="56:142" x14ac:dyDescent="0.2">
      <c r="BD58935" s="325"/>
      <c r="EL58935" s="325"/>
    </row>
    <row r="58936" spans="56:142" x14ac:dyDescent="0.2">
      <c r="BD58936" s="325"/>
      <c r="EL58936" s="325"/>
    </row>
    <row r="58937" spans="56:142" x14ac:dyDescent="0.2">
      <c r="BD58937" s="325"/>
      <c r="EL58937" s="325"/>
    </row>
    <row r="58938" spans="56:142" x14ac:dyDescent="0.2">
      <c r="BD58938" s="325"/>
      <c r="EL58938" s="325"/>
    </row>
    <row r="58939" spans="56:142" x14ac:dyDescent="0.2">
      <c r="BD58939" s="325"/>
      <c r="EL58939" s="325"/>
    </row>
    <row r="58940" spans="56:142" x14ac:dyDescent="0.2">
      <c r="BD58940" s="325"/>
      <c r="EL58940" s="325"/>
    </row>
    <row r="58941" spans="56:142" x14ac:dyDescent="0.2">
      <c r="BD58941" s="325"/>
      <c r="EL58941" s="325"/>
    </row>
    <row r="58942" spans="56:142" x14ac:dyDescent="0.2">
      <c r="BD58942" s="325"/>
      <c r="EL58942" s="325"/>
    </row>
    <row r="58943" spans="56:142" x14ac:dyDescent="0.2">
      <c r="BD58943" s="325"/>
      <c r="EL58943" s="325"/>
    </row>
    <row r="58944" spans="56:142" x14ac:dyDescent="0.2">
      <c r="BD58944" s="325"/>
      <c r="EL58944" s="325"/>
    </row>
    <row r="58945" spans="56:142" x14ac:dyDescent="0.2">
      <c r="BD58945" s="325"/>
      <c r="EL58945" s="325"/>
    </row>
    <row r="58946" spans="56:142" x14ac:dyDescent="0.2">
      <c r="BD58946" s="325"/>
      <c r="EL58946" s="325"/>
    </row>
    <row r="58947" spans="56:142" x14ac:dyDescent="0.2">
      <c r="BD58947" s="325"/>
      <c r="EL58947" s="325"/>
    </row>
    <row r="58948" spans="56:142" x14ac:dyDescent="0.2">
      <c r="BD58948" s="325"/>
      <c r="EL58948" s="325"/>
    </row>
    <row r="58949" spans="56:142" x14ac:dyDescent="0.2">
      <c r="BD58949" s="325"/>
      <c r="EL58949" s="325"/>
    </row>
    <row r="58950" spans="56:142" x14ac:dyDescent="0.2">
      <c r="BD58950" s="325"/>
      <c r="EL58950" s="325"/>
    </row>
    <row r="58951" spans="56:142" x14ac:dyDescent="0.2">
      <c r="BD58951" s="325"/>
      <c r="EL58951" s="325"/>
    </row>
    <row r="58952" spans="56:142" x14ac:dyDescent="0.2">
      <c r="BD58952" s="325"/>
      <c r="EL58952" s="325"/>
    </row>
    <row r="58953" spans="56:142" x14ac:dyDescent="0.2">
      <c r="BD58953" s="325"/>
      <c r="EL58953" s="325"/>
    </row>
    <row r="58954" spans="56:142" x14ac:dyDescent="0.2">
      <c r="BD58954" s="325"/>
      <c r="EL58954" s="325"/>
    </row>
    <row r="58955" spans="56:142" x14ac:dyDescent="0.2">
      <c r="BD58955" s="325"/>
      <c r="EL58955" s="325"/>
    </row>
    <row r="58956" spans="56:142" x14ac:dyDescent="0.2">
      <c r="BD58956" s="325"/>
      <c r="EL58956" s="325"/>
    </row>
    <row r="58957" spans="56:142" x14ac:dyDescent="0.2">
      <c r="BD58957" s="325"/>
      <c r="EL58957" s="325"/>
    </row>
    <row r="58958" spans="56:142" x14ac:dyDescent="0.2">
      <c r="BD58958" s="325"/>
      <c r="EL58958" s="325"/>
    </row>
    <row r="58959" spans="56:142" x14ac:dyDescent="0.2">
      <c r="BD58959" s="325"/>
      <c r="EL58959" s="325"/>
    </row>
    <row r="58960" spans="56:142" x14ac:dyDescent="0.2">
      <c r="BD58960" s="325"/>
      <c r="EL58960" s="325"/>
    </row>
    <row r="58961" spans="56:142" x14ac:dyDescent="0.2">
      <c r="BD58961" s="325"/>
      <c r="EL58961" s="325"/>
    </row>
    <row r="58962" spans="56:142" x14ac:dyDescent="0.2">
      <c r="BD58962" s="325"/>
      <c r="EL58962" s="325"/>
    </row>
    <row r="58963" spans="56:142" x14ac:dyDescent="0.2">
      <c r="BD58963" s="325"/>
      <c r="EL58963" s="325"/>
    </row>
    <row r="58964" spans="56:142" x14ac:dyDescent="0.2">
      <c r="BD58964" s="325"/>
      <c r="EL58964" s="325"/>
    </row>
    <row r="58965" spans="56:142" x14ac:dyDescent="0.2">
      <c r="BD58965" s="325"/>
      <c r="EL58965" s="325"/>
    </row>
    <row r="58966" spans="56:142" x14ac:dyDescent="0.2">
      <c r="BD58966" s="325"/>
      <c r="EL58966" s="325"/>
    </row>
    <row r="58967" spans="56:142" x14ac:dyDescent="0.2">
      <c r="BD58967" s="325"/>
      <c r="EL58967" s="325"/>
    </row>
    <row r="58968" spans="56:142" x14ac:dyDescent="0.2">
      <c r="BD58968" s="325"/>
      <c r="EL58968" s="325"/>
    </row>
    <row r="58969" spans="56:142" x14ac:dyDescent="0.2">
      <c r="BD58969" s="325"/>
      <c r="EL58969" s="325"/>
    </row>
    <row r="58970" spans="56:142" x14ac:dyDescent="0.2">
      <c r="BD58970" s="325"/>
      <c r="EL58970" s="325"/>
    </row>
    <row r="58971" spans="56:142" x14ac:dyDescent="0.2">
      <c r="BD58971" s="325"/>
      <c r="EL58971" s="325"/>
    </row>
    <row r="58972" spans="56:142" x14ac:dyDescent="0.2">
      <c r="BD58972" s="325"/>
      <c r="EL58972" s="325"/>
    </row>
    <row r="58973" spans="56:142" x14ac:dyDescent="0.2">
      <c r="BD58973" s="325"/>
      <c r="EL58973" s="325"/>
    </row>
    <row r="58974" spans="56:142" x14ac:dyDescent="0.2">
      <c r="BD58974" s="325"/>
      <c r="EL58974" s="325"/>
    </row>
    <row r="58975" spans="56:142" x14ac:dyDescent="0.2">
      <c r="BD58975" s="325"/>
      <c r="EL58975" s="325"/>
    </row>
    <row r="58976" spans="56:142" x14ac:dyDescent="0.2">
      <c r="BD58976" s="325"/>
      <c r="EL58976" s="325"/>
    </row>
    <row r="58977" spans="56:142" x14ac:dyDescent="0.2">
      <c r="BD58977" s="325"/>
      <c r="EL58977" s="325"/>
    </row>
    <row r="58978" spans="56:142" x14ac:dyDescent="0.2">
      <c r="BD58978" s="325"/>
      <c r="EL58978" s="325"/>
    </row>
    <row r="58979" spans="56:142" x14ac:dyDescent="0.2">
      <c r="BD58979" s="325"/>
      <c r="EL58979" s="325"/>
    </row>
    <row r="58980" spans="56:142" x14ac:dyDescent="0.2">
      <c r="BD58980" s="325"/>
      <c r="EL58980" s="325"/>
    </row>
    <row r="58981" spans="56:142" x14ac:dyDescent="0.2">
      <c r="BD58981" s="325"/>
      <c r="EL58981" s="325"/>
    </row>
    <row r="58982" spans="56:142" x14ac:dyDescent="0.2">
      <c r="BD58982" s="325"/>
      <c r="EL58982" s="325"/>
    </row>
    <row r="58983" spans="56:142" x14ac:dyDescent="0.2">
      <c r="BD58983" s="325"/>
      <c r="EL58983" s="325"/>
    </row>
    <row r="58984" spans="56:142" x14ac:dyDescent="0.2">
      <c r="BD58984" s="325"/>
      <c r="EL58984" s="325"/>
    </row>
    <row r="58985" spans="56:142" x14ac:dyDescent="0.2">
      <c r="BD58985" s="325"/>
      <c r="EL58985" s="325"/>
    </row>
    <row r="58986" spans="56:142" x14ac:dyDescent="0.2">
      <c r="BD58986" s="325"/>
      <c r="EL58986" s="325"/>
    </row>
    <row r="58987" spans="56:142" x14ac:dyDescent="0.2">
      <c r="BD58987" s="325"/>
      <c r="EL58987" s="325"/>
    </row>
    <row r="58988" spans="56:142" x14ac:dyDescent="0.2">
      <c r="BD58988" s="325"/>
      <c r="EL58988" s="325"/>
    </row>
    <row r="58989" spans="56:142" x14ac:dyDescent="0.2">
      <c r="BD58989" s="325"/>
      <c r="EL58989" s="325"/>
    </row>
    <row r="58990" spans="56:142" x14ac:dyDescent="0.2">
      <c r="BD58990" s="325"/>
      <c r="EL58990" s="325"/>
    </row>
    <row r="58991" spans="56:142" x14ac:dyDescent="0.2">
      <c r="BD58991" s="325"/>
      <c r="EL58991" s="325"/>
    </row>
    <row r="58992" spans="56:142" x14ac:dyDescent="0.2">
      <c r="BD58992" s="325"/>
      <c r="EL58992" s="325"/>
    </row>
    <row r="58993" spans="56:142" x14ac:dyDescent="0.2">
      <c r="BD58993" s="325"/>
      <c r="EL58993" s="325"/>
    </row>
    <row r="58994" spans="56:142" x14ac:dyDescent="0.2">
      <c r="BD58994" s="325"/>
      <c r="EL58994" s="325"/>
    </row>
    <row r="58995" spans="56:142" x14ac:dyDescent="0.2">
      <c r="BD58995" s="325"/>
      <c r="EL58995" s="325"/>
    </row>
    <row r="58996" spans="56:142" x14ac:dyDescent="0.2">
      <c r="BD58996" s="325"/>
      <c r="EL58996" s="325"/>
    </row>
    <row r="58997" spans="56:142" x14ac:dyDescent="0.2">
      <c r="BD58997" s="325"/>
      <c r="EL58997" s="325"/>
    </row>
    <row r="58998" spans="56:142" x14ac:dyDescent="0.2">
      <c r="BD58998" s="325"/>
      <c r="EL58998" s="325"/>
    </row>
    <row r="58999" spans="56:142" x14ac:dyDescent="0.2">
      <c r="BD58999" s="325"/>
      <c r="EL58999" s="325"/>
    </row>
    <row r="59000" spans="56:142" x14ac:dyDescent="0.2">
      <c r="BD59000" s="325"/>
      <c r="EL59000" s="325"/>
    </row>
    <row r="59001" spans="56:142" x14ac:dyDescent="0.2">
      <c r="BD59001" s="325"/>
      <c r="EL59001" s="325"/>
    </row>
    <row r="59002" spans="56:142" x14ac:dyDescent="0.2">
      <c r="BD59002" s="325"/>
      <c r="EL59002" s="325"/>
    </row>
    <row r="59003" spans="56:142" x14ac:dyDescent="0.2">
      <c r="BD59003" s="325"/>
      <c r="EL59003" s="325"/>
    </row>
    <row r="59004" spans="56:142" x14ac:dyDescent="0.2">
      <c r="BD59004" s="325"/>
      <c r="EL59004" s="325"/>
    </row>
    <row r="59005" spans="56:142" x14ac:dyDescent="0.2">
      <c r="BD59005" s="325"/>
      <c r="EL59005" s="325"/>
    </row>
    <row r="59006" spans="56:142" x14ac:dyDescent="0.2">
      <c r="BD59006" s="325"/>
      <c r="EL59006" s="325"/>
    </row>
    <row r="59007" spans="56:142" x14ac:dyDescent="0.2">
      <c r="BD59007" s="325"/>
      <c r="EL59007" s="325"/>
    </row>
    <row r="59008" spans="56:142" x14ac:dyDescent="0.2">
      <c r="BD59008" s="325"/>
      <c r="EL59008" s="325"/>
    </row>
    <row r="59009" spans="56:142" x14ac:dyDescent="0.2">
      <c r="BD59009" s="325"/>
      <c r="EL59009" s="325"/>
    </row>
    <row r="59010" spans="56:142" x14ac:dyDescent="0.2">
      <c r="BD59010" s="325"/>
      <c r="EL59010" s="325"/>
    </row>
    <row r="59011" spans="56:142" x14ac:dyDescent="0.2">
      <c r="BD59011" s="325"/>
      <c r="EL59011" s="325"/>
    </row>
    <row r="59012" spans="56:142" x14ac:dyDescent="0.2">
      <c r="BD59012" s="325"/>
      <c r="EL59012" s="325"/>
    </row>
    <row r="59013" spans="56:142" x14ac:dyDescent="0.2">
      <c r="BD59013" s="325"/>
      <c r="EL59013" s="325"/>
    </row>
    <row r="59014" spans="56:142" x14ac:dyDescent="0.2">
      <c r="BD59014" s="325"/>
      <c r="EL59014" s="325"/>
    </row>
    <row r="59015" spans="56:142" x14ac:dyDescent="0.2">
      <c r="BD59015" s="325"/>
      <c r="EL59015" s="325"/>
    </row>
    <row r="59016" spans="56:142" x14ac:dyDescent="0.2">
      <c r="BD59016" s="325"/>
      <c r="EL59016" s="325"/>
    </row>
    <row r="59017" spans="56:142" x14ac:dyDescent="0.2">
      <c r="BD59017" s="325"/>
      <c r="EL59017" s="325"/>
    </row>
    <row r="59018" spans="56:142" x14ac:dyDescent="0.2">
      <c r="BD59018" s="325"/>
      <c r="EL59018" s="325"/>
    </row>
    <row r="59019" spans="56:142" x14ac:dyDescent="0.2">
      <c r="BD59019" s="325"/>
      <c r="EL59019" s="325"/>
    </row>
    <row r="59020" spans="56:142" x14ac:dyDescent="0.2">
      <c r="BD59020" s="325"/>
      <c r="EL59020" s="325"/>
    </row>
    <row r="59021" spans="56:142" x14ac:dyDescent="0.2">
      <c r="BD59021" s="325"/>
      <c r="EL59021" s="325"/>
    </row>
    <row r="59022" spans="56:142" x14ac:dyDescent="0.2">
      <c r="BD59022" s="325"/>
      <c r="EL59022" s="325"/>
    </row>
    <row r="59023" spans="56:142" x14ac:dyDescent="0.2">
      <c r="BD59023" s="325"/>
      <c r="EL59023" s="325"/>
    </row>
    <row r="59024" spans="56:142" x14ac:dyDescent="0.2">
      <c r="BD59024" s="325"/>
      <c r="EL59024" s="325"/>
    </row>
    <row r="59025" spans="56:142" x14ac:dyDescent="0.2">
      <c r="BD59025" s="325"/>
      <c r="EL59025" s="325"/>
    </row>
    <row r="59026" spans="56:142" x14ac:dyDescent="0.2">
      <c r="BD59026" s="325"/>
      <c r="EL59026" s="325"/>
    </row>
    <row r="59027" spans="56:142" x14ac:dyDescent="0.2">
      <c r="BD59027" s="325"/>
      <c r="EL59027" s="325"/>
    </row>
    <row r="59028" spans="56:142" x14ac:dyDescent="0.2">
      <c r="BD59028" s="325"/>
      <c r="EL59028" s="325"/>
    </row>
    <row r="59029" spans="56:142" x14ac:dyDescent="0.2">
      <c r="BD59029" s="325"/>
      <c r="EL59029" s="325"/>
    </row>
    <row r="59030" spans="56:142" x14ac:dyDescent="0.2">
      <c r="BD59030" s="325"/>
      <c r="EL59030" s="325"/>
    </row>
    <row r="59031" spans="56:142" x14ac:dyDescent="0.2">
      <c r="BD59031" s="325"/>
      <c r="EL59031" s="325"/>
    </row>
    <row r="59032" spans="56:142" x14ac:dyDescent="0.2">
      <c r="BD59032" s="325"/>
      <c r="EL59032" s="325"/>
    </row>
    <row r="59033" spans="56:142" x14ac:dyDescent="0.2">
      <c r="BD59033" s="325"/>
      <c r="EL59033" s="325"/>
    </row>
    <row r="59034" spans="56:142" x14ac:dyDescent="0.2">
      <c r="BD59034" s="325"/>
      <c r="EL59034" s="325"/>
    </row>
    <row r="59035" spans="56:142" x14ac:dyDescent="0.2">
      <c r="BD59035" s="325"/>
      <c r="EL59035" s="325"/>
    </row>
    <row r="59036" spans="56:142" x14ac:dyDescent="0.2">
      <c r="BD59036" s="325"/>
      <c r="EL59036" s="325"/>
    </row>
    <row r="59037" spans="56:142" x14ac:dyDescent="0.2">
      <c r="BD59037" s="325"/>
      <c r="EL59037" s="325"/>
    </row>
    <row r="59038" spans="56:142" x14ac:dyDescent="0.2">
      <c r="BD59038" s="325"/>
      <c r="EL59038" s="325"/>
    </row>
    <row r="59039" spans="56:142" x14ac:dyDescent="0.2">
      <c r="BD59039" s="325"/>
      <c r="EL59039" s="325"/>
    </row>
    <row r="59040" spans="56:142" x14ac:dyDescent="0.2">
      <c r="BD59040" s="325"/>
      <c r="EL59040" s="325"/>
    </row>
    <row r="59041" spans="56:142" x14ac:dyDescent="0.2">
      <c r="BD59041" s="325"/>
      <c r="EL59041" s="325"/>
    </row>
    <row r="59042" spans="56:142" x14ac:dyDescent="0.2">
      <c r="BD59042" s="325"/>
      <c r="EL59042" s="325"/>
    </row>
    <row r="59043" spans="56:142" x14ac:dyDescent="0.2">
      <c r="BD59043" s="325"/>
      <c r="EL59043" s="325"/>
    </row>
    <row r="59044" spans="56:142" x14ac:dyDescent="0.2">
      <c r="BD59044" s="325"/>
      <c r="EL59044" s="325"/>
    </row>
    <row r="59045" spans="56:142" x14ac:dyDescent="0.2">
      <c r="BD59045" s="325"/>
      <c r="EL59045" s="325"/>
    </row>
    <row r="59046" spans="56:142" x14ac:dyDescent="0.2">
      <c r="BD59046" s="325"/>
      <c r="EL59046" s="325"/>
    </row>
    <row r="59047" spans="56:142" x14ac:dyDescent="0.2">
      <c r="BD59047" s="325"/>
      <c r="EL59047" s="325"/>
    </row>
    <row r="59048" spans="56:142" x14ac:dyDescent="0.2">
      <c r="BD59048" s="325"/>
      <c r="EL59048" s="325"/>
    </row>
    <row r="59049" spans="56:142" x14ac:dyDescent="0.2">
      <c r="BD59049" s="325"/>
      <c r="EL59049" s="325"/>
    </row>
    <row r="59050" spans="56:142" x14ac:dyDescent="0.2">
      <c r="BD59050" s="325"/>
      <c r="EL59050" s="325"/>
    </row>
    <row r="59051" spans="56:142" x14ac:dyDescent="0.2">
      <c r="BD59051" s="325"/>
      <c r="EL59051" s="325"/>
    </row>
    <row r="59052" spans="56:142" x14ac:dyDescent="0.2">
      <c r="BD59052" s="325"/>
      <c r="EL59052" s="325"/>
    </row>
    <row r="59053" spans="56:142" x14ac:dyDescent="0.2">
      <c r="BD59053" s="325"/>
      <c r="EL59053" s="325"/>
    </row>
    <row r="59054" spans="56:142" x14ac:dyDescent="0.2">
      <c r="BD59054" s="325"/>
      <c r="EL59054" s="325"/>
    </row>
    <row r="59055" spans="56:142" x14ac:dyDescent="0.2">
      <c r="BD59055" s="325"/>
      <c r="EL59055" s="325"/>
    </row>
    <row r="59056" spans="56:142" x14ac:dyDescent="0.2">
      <c r="BD59056" s="325"/>
      <c r="EL59056" s="325"/>
    </row>
    <row r="59057" spans="56:142" x14ac:dyDescent="0.2">
      <c r="BD59057" s="325"/>
      <c r="EL59057" s="325"/>
    </row>
    <row r="59058" spans="56:142" x14ac:dyDescent="0.2">
      <c r="BD59058" s="325"/>
      <c r="EL59058" s="325"/>
    </row>
    <row r="59059" spans="56:142" x14ac:dyDescent="0.2">
      <c r="BD59059" s="325"/>
      <c r="EL59059" s="325"/>
    </row>
    <row r="59060" spans="56:142" x14ac:dyDescent="0.2">
      <c r="BD59060" s="325"/>
      <c r="EL59060" s="325"/>
    </row>
    <row r="59061" spans="56:142" x14ac:dyDescent="0.2">
      <c r="BD59061" s="325"/>
      <c r="EL59061" s="325"/>
    </row>
    <row r="59062" spans="56:142" x14ac:dyDescent="0.2">
      <c r="BD59062" s="325"/>
      <c r="EL59062" s="325"/>
    </row>
    <row r="59063" spans="56:142" x14ac:dyDescent="0.2">
      <c r="BD59063" s="325"/>
      <c r="EL59063" s="325"/>
    </row>
    <row r="59064" spans="56:142" x14ac:dyDescent="0.2">
      <c r="BD59064" s="325"/>
      <c r="EL59064" s="325"/>
    </row>
    <row r="59065" spans="56:142" x14ac:dyDescent="0.2">
      <c r="BD59065" s="325"/>
      <c r="EL59065" s="325"/>
    </row>
    <row r="59066" spans="56:142" x14ac:dyDescent="0.2">
      <c r="BD59066" s="325"/>
      <c r="EL59066" s="325"/>
    </row>
    <row r="59067" spans="56:142" x14ac:dyDescent="0.2">
      <c r="BD59067" s="325"/>
      <c r="EL59067" s="325"/>
    </row>
    <row r="59068" spans="56:142" x14ac:dyDescent="0.2">
      <c r="BD59068" s="325"/>
      <c r="EL59068" s="325"/>
    </row>
    <row r="59069" spans="56:142" x14ac:dyDescent="0.2">
      <c r="BD59069" s="325"/>
      <c r="EL59069" s="325"/>
    </row>
    <row r="59070" spans="56:142" x14ac:dyDescent="0.2">
      <c r="BD59070" s="325"/>
      <c r="EL59070" s="325"/>
    </row>
    <row r="59071" spans="56:142" x14ac:dyDescent="0.2">
      <c r="BD59071" s="325"/>
      <c r="EL59071" s="325"/>
    </row>
    <row r="59072" spans="56:142" x14ac:dyDescent="0.2">
      <c r="BD59072" s="325"/>
      <c r="EL59072" s="325"/>
    </row>
    <row r="59073" spans="56:142" x14ac:dyDescent="0.2">
      <c r="BD59073" s="325"/>
      <c r="EL59073" s="325"/>
    </row>
    <row r="59074" spans="56:142" x14ac:dyDescent="0.2">
      <c r="BD59074" s="325"/>
      <c r="EL59074" s="325"/>
    </row>
    <row r="59075" spans="56:142" x14ac:dyDescent="0.2">
      <c r="BD59075" s="325"/>
      <c r="EL59075" s="325"/>
    </row>
    <row r="59076" spans="56:142" x14ac:dyDescent="0.2">
      <c r="BD59076" s="325"/>
      <c r="EL59076" s="325"/>
    </row>
    <row r="59077" spans="56:142" x14ac:dyDescent="0.2">
      <c r="BD59077" s="325"/>
      <c r="EL59077" s="325"/>
    </row>
    <row r="59078" spans="56:142" x14ac:dyDescent="0.2">
      <c r="BD59078" s="325"/>
      <c r="EL59078" s="325"/>
    </row>
    <row r="59079" spans="56:142" x14ac:dyDescent="0.2">
      <c r="BD59079" s="325"/>
      <c r="EL59079" s="325"/>
    </row>
    <row r="59080" spans="56:142" x14ac:dyDescent="0.2">
      <c r="BD59080" s="325"/>
      <c r="EL59080" s="325"/>
    </row>
    <row r="59081" spans="56:142" x14ac:dyDescent="0.2">
      <c r="BD59081" s="325"/>
      <c r="EL59081" s="325"/>
    </row>
    <row r="59082" spans="56:142" x14ac:dyDescent="0.2">
      <c r="BD59082" s="325"/>
      <c r="EL59082" s="325"/>
    </row>
    <row r="59083" spans="56:142" x14ac:dyDescent="0.2">
      <c r="BD59083" s="325"/>
      <c r="EL59083" s="325"/>
    </row>
    <row r="59084" spans="56:142" x14ac:dyDescent="0.2">
      <c r="BD59084" s="325"/>
      <c r="EL59084" s="325"/>
    </row>
    <row r="59085" spans="56:142" x14ac:dyDescent="0.2">
      <c r="BD59085" s="325"/>
      <c r="EL59085" s="325"/>
    </row>
    <row r="59086" spans="56:142" x14ac:dyDescent="0.2">
      <c r="BD59086" s="325"/>
      <c r="EL59086" s="325"/>
    </row>
    <row r="59087" spans="56:142" x14ac:dyDescent="0.2">
      <c r="BD59087" s="325"/>
      <c r="EL59087" s="325"/>
    </row>
    <row r="59088" spans="56:142" x14ac:dyDescent="0.2">
      <c r="BD59088" s="325"/>
      <c r="EL59088" s="325"/>
    </row>
    <row r="59089" spans="56:142" x14ac:dyDescent="0.2">
      <c r="BD59089" s="325"/>
      <c r="EL59089" s="325"/>
    </row>
    <row r="59090" spans="56:142" x14ac:dyDescent="0.2">
      <c r="BD59090" s="325"/>
      <c r="EL59090" s="325"/>
    </row>
    <row r="59091" spans="56:142" x14ac:dyDescent="0.2">
      <c r="BD59091" s="325"/>
      <c r="EL59091" s="325"/>
    </row>
    <row r="59092" spans="56:142" x14ac:dyDescent="0.2">
      <c r="BD59092" s="325"/>
      <c r="EL59092" s="325"/>
    </row>
    <row r="59093" spans="56:142" x14ac:dyDescent="0.2">
      <c r="BD59093" s="325"/>
      <c r="EL59093" s="325"/>
    </row>
    <row r="59094" spans="56:142" x14ac:dyDescent="0.2">
      <c r="BD59094" s="325"/>
      <c r="EL59094" s="325"/>
    </row>
    <row r="59095" spans="56:142" x14ac:dyDescent="0.2">
      <c r="BD59095" s="325"/>
      <c r="EL59095" s="325"/>
    </row>
    <row r="59096" spans="56:142" x14ac:dyDescent="0.2">
      <c r="BD59096" s="325"/>
      <c r="EL59096" s="325"/>
    </row>
    <row r="59097" spans="56:142" x14ac:dyDescent="0.2">
      <c r="BD59097" s="325"/>
      <c r="EL59097" s="325"/>
    </row>
    <row r="59098" spans="56:142" x14ac:dyDescent="0.2">
      <c r="BD59098" s="325"/>
      <c r="EL59098" s="325"/>
    </row>
    <row r="59099" spans="56:142" x14ac:dyDescent="0.2">
      <c r="BD59099" s="325"/>
      <c r="EL59099" s="325"/>
    </row>
    <row r="59100" spans="56:142" x14ac:dyDescent="0.2">
      <c r="BD59100" s="325"/>
      <c r="EL59100" s="325"/>
    </row>
    <row r="59101" spans="56:142" x14ac:dyDescent="0.2">
      <c r="BD59101" s="325"/>
      <c r="EL59101" s="325"/>
    </row>
    <row r="59102" spans="56:142" x14ac:dyDescent="0.2">
      <c r="BD59102" s="325"/>
      <c r="EL59102" s="325"/>
    </row>
    <row r="59103" spans="56:142" x14ac:dyDescent="0.2">
      <c r="BD59103" s="325"/>
      <c r="EL59103" s="325"/>
    </row>
    <row r="59104" spans="56:142" x14ac:dyDescent="0.2">
      <c r="BD59104" s="325"/>
      <c r="EL59104" s="325"/>
    </row>
    <row r="59105" spans="56:142" x14ac:dyDescent="0.2">
      <c r="BD59105" s="325"/>
      <c r="EL59105" s="325"/>
    </row>
    <row r="59106" spans="56:142" x14ac:dyDescent="0.2">
      <c r="BD59106" s="325"/>
      <c r="EL59106" s="325"/>
    </row>
    <row r="59107" spans="56:142" x14ac:dyDescent="0.2">
      <c r="BD59107" s="325"/>
      <c r="EL59107" s="325"/>
    </row>
    <row r="59108" spans="56:142" x14ac:dyDescent="0.2">
      <c r="BD59108" s="325"/>
      <c r="EL59108" s="325"/>
    </row>
    <row r="59109" spans="56:142" x14ac:dyDescent="0.2">
      <c r="BD59109" s="325"/>
      <c r="EL59109" s="325"/>
    </row>
    <row r="59110" spans="56:142" x14ac:dyDescent="0.2">
      <c r="BD59110" s="325"/>
      <c r="EL59110" s="325"/>
    </row>
    <row r="59111" spans="56:142" x14ac:dyDescent="0.2">
      <c r="BD59111" s="325"/>
      <c r="EL59111" s="325"/>
    </row>
    <row r="59112" spans="56:142" x14ac:dyDescent="0.2">
      <c r="BD59112" s="325"/>
      <c r="EL59112" s="325"/>
    </row>
    <row r="59113" spans="56:142" x14ac:dyDescent="0.2">
      <c r="BD59113" s="325"/>
      <c r="EL59113" s="325"/>
    </row>
    <row r="59114" spans="56:142" x14ac:dyDescent="0.2">
      <c r="BD59114" s="325"/>
      <c r="EL59114" s="325"/>
    </row>
    <row r="59115" spans="56:142" x14ac:dyDescent="0.2">
      <c r="BD59115" s="325"/>
      <c r="EL59115" s="325"/>
    </row>
    <row r="59116" spans="56:142" x14ac:dyDescent="0.2">
      <c r="BD59116" s="325"/>
      <c r="EL59116" s="325"/>
    </row>
    <row r="59117" spans="56:142" x14ac:dyDescent="0.2">
      <c r="BD59117" s="325"/>
      <c r="EL59117" s="325"/>
    </row>
    <row r="59118" spans="56:142" x14ac:dyDescent="0.2">
      <c r="BD59118" s="325"/>
      <c r="EL59118" s="325"/>
    </row>
    <row r="59119" spans="56:142" x14ac:dyDescent="0.2">
      <c r="BD59119" s="325"/>
      <c r="EL59119" s="325"/>
    </row>
    <row r="59120" spans="56:142" x14ac:dyDescent="0.2">
      <c r="BD59120" s="325"/>
      <c r="EL59120" s="325"/>
    </row>
    <row r="59121" spans="56:142" x14ac:dyDescent="0.2">
      <c r="BD59121" s="325"/>
      <c r="EL59121" s="325"/>
    </row>
    <row r="59122" spans="56:142" x14ac:dyDescent="0.2">
      <c r="BD59122" s="325"/>
      <c r="EL59122" s="325"/>
    </row>
    <row r="59123" spans="56:142" x14ac:dyDescent="0.2">
      <c r="BD59123" s="325"/>
      <c r="EL59123" s="325"/>
    </row>
    <row r="59124" spans="56:142" x14ac:dyDescent="0.2">
      <c r="BD59124" s="325"/>
      <c r="EL59124" s="325"/>
    </row>
    <row r="59125" spans="56:142" x14ac:dyDescent="0.2">
      <c r="BD59125" s="325"/>
      <c r="EL59125" s="325"/>
    </row>
    <row r="59126" spans="56:142" x14ac:dyDescent="0.2">
      <c r="BD59126" s="325"/>
      <c r="EL59126" s="325"/>
    </row>
    <row r="59127" spans="56:142" x14ac:dyDescent="0.2">
      <c r="BD59127" s="325"/>
      <c r="EL59127" s="325"/>
    </row>
    <row r="59128" spans="56:142" x14ac:dyDescent="0.2">
      <c r="BD59128" s="325"/>
      <c r="EL59128" s="325"/>
    </row>
    <row r="59129" spans="56:142" x14ac:dyDescent="0.2">
      <c r="BD59129" s="325"/>
      <c r="EL59129" s="325"/>
    </row>
    <row r="59130" spans="56:142" x14ac:dyDescent="0.2">
      <c r="BD59130" s="325"/>
      <c r="EL59130" s="325"/>
    </row>
    <row r="59131" spans="56:142" x14ac:dyDescent="0.2">
      <c r="BD59131" s="325"/>
      <c r="EL59131" s="325"/>
    </row>
    <row r="59132" spans="56:142" x14ac:dyDescent="0.2">
      <c r="BD59132" s="325"/>
      <c r="EL59132" s="325"/>
    </row>
    <row r="59133" spans="56:142" x14ac:dyDescent="0.2">
      <c r="BD59133" s="325"/>
      <c r="EL59133" s="325"/>
    </row>
    <row r="59134" spans="56:142" x14ac:dyDescent="0.2">
      <c r="BD59134" s="325"/>
      <c r="EL59134" s="325"/>
    </row>
    <row r="59135" spans="56:142" x14ac:dyDescent="0.2">
      <c r="BD59135" s="325"/>
      <c r="EL59135" s="325"/>
    </row>
    <row r="59136" spans="56:142" x14ac:dyDescent="0.2">
      <c r="BD59136" s="325"/>
      <c r="EL59136" s="325"/>
    </row>
    <row r="59137" spans="56:142" x14ac:dyDescent="0.2">
      <c r="BD59137" s="325"/>
      <c r="EL59137" s="325"/>
    </row>
    <row r="59138" spans="56:142" x14ac:dyDescent="0.2">
      <c r="BD59138" s="325"/>
      <c r="EL59138" s="325"/>
    </row>
    <row r="59139" spans="56:142" x14ac:dyDescent="0.2">
      <c r="BD59139" s="325"/>
      <c r="EL59139" s="325"/>
    </row>
    <row r="59140" spans="56:142" x14ac:dyDescent="0.2">
      <c r="BD59140" s="325"/>
      <c r="EL59140" s="325"/>
    </row>
    <row r="59141" spans="56:142" x14ac:dyDescent="0.2">
      <c r="BD59141" s="325"/>
      <c r="EL59141" s="325"/>
    </row>
    <row r="59142" spans="56:142" x14ac:dyDescent="0.2">
      <c r="BD59142" s="325"/>
      <c r="EL59142" s="325"/>
    </row>
    <row r="59143" spans="56:142" x14ac:dyDescent="0.2">
      <c r="BD59143" s="325"/>
      <c r="EL59143" s="325"/>
    </row>
    <row r="59144" spans="56:142" x14ac:dyDescent="0.2">
      <c r="BD59144" s="325"/>
      <c r="EL59144" s="325"/>
    </row>
    <row r="59145" spans="56:142" x14ac:dyDescent="0.2">
      <c r="BD59145" s="325"/>
      <c r="EL59145" s="325"/>
    </row>
    <row r="59146" spans="56:142" x14ac:dyDescent="0.2">
      <c r="BD59146" s="325"/>
      <c r="EL59146" s="325"/>
    </row>
    <row r="59147" spans="56:142" x14ac:dyDescent="0.2">
      <c r="BD59147" s="325"/>
      <c r="EL59147" s="325"/>
    </row>
    <row r="59148" spans="56:142" x14ac:dyDescent="0.2">
      <c r="BD59148" s="325"/>
      <c r="EL59148" s="325"/>
    </row>
    <row r="59149" spans="56:142" x14ac:dyDescent="0.2">
      <c r="BD59149" s="325"/>
      <c r="EL59149" s="325"/>
    </row>
    <row r="59150" spans="56:142" x14ac:dyDescent="0.2">
      <c r="BD59150" s="325"/>
      <c r="EL59150" s="325"/>
    </row>
    <row r="59151" spans="56:142" x14ac:dyDescent="0.2">
      <c r="BD59151" s="325"/>
      <c r="EL59151" s="325"/>
    </row>
    <row r="59152" spans="56:142" x14ac:dyDescent="0.2">
      <c r="BD59152" s="325"/>
      <c r="EL59152" s="325"/>
    </row>
    <row r="59153" spans="56:142" x14ac:dyDescent="0.2">
      <c r="BD59153" s="325"/>
      <c r="EL59153" s="325"/>
    </row>
    <row r="59154" spans="56:142" x14ac:dyDescent="0.2">
      <c r="BD59154" s="325"/>
      <c r="EL59154" s="325"/>
    </row>
    <row r="59155" spans="56:142" x14ac:dyDescent="0.2">
      <c r="BD59155" s="325"/>
      <c r="EL59155" s="325"/>
    </row>
    <row r="59156" spans="56:142" x14ac:dyDescent="0.2">
      <c r="BD59156" s="325"/>
      <c r="EL59156" s="325"/>
    </row>
    <row r="59157" spans="56:142" x14ac:dyDescent="0.2">
      <c r="BD59157" s="325"/>
      <c r="EL59157" s="325"/>
    </row>
    <row r="59158" spans="56:142" x14ac:dyDescent="0.2">
      <c r="BD59158" s="325"/>
      <c r="EL59158" s="325"/>
    </row>
    <row r="59159" spans="56:142" x14ac:dyDescent="0.2">
      <c r="BD59159" s="325"/>
      <c r="EL59159" s="325"/>
    </row>
    <row r="59160" spans="56:142" x14ac:dyDescent="0.2">
      <c r="BD59160" s="325"/>
      <c r="EL59160" s="325"/>
    </row>
    <row r="59161" spans="56:142" x14ac:dyDescent="0.2">
      <c r="BD59161" s="325"/>
      <c r="EL59161" s="325"/>
    </row>
    <row r="59162" spans="56:142" x14ac:dyDescent="0.2">
      <c r="BD59162" s="325"/>
      <c r="EL59162" s="325"/>
    </row>
    <row r="59163" spans="56:142" x14ac:dyDescent="0.2">
      <c r="BD59163" s="325"/>
      <c r="EL59163" s="325"/>
    </row>
    <row r="59164" spans="56:142" x14ac:dyDescent="0.2">
      <c r="BD59164" s="325"/>
      <c r="EL59164" s="325"/>
    </row>
    <row r="59165" spans="56:142" x14ac:dyDescent="0.2">
      <c r="BD59165" s="325"/>
      <c r="EL59165" s="325"/>
    </row>
    <row r="59166" spans="56:142" x14ac:dyDescent="0.2">
      <c r="BD59166" s="325"/>
      <c r="EL59166" s="325"/>
    </row>
    <row r="59167" spans="56:142" x14ac:dyDescent="0.2">
      <c r="BD59167" s="325"/>
      <c r="EL59167" s="325"/>
    </row>
    <row r="59168" spans="56:142" x14ac:dyDescent="0.2">
      <c r="BD59168" s="325"/>
      <c r="EL59168" s="325"/>
    </row>
    <row r="59169" spans="56:142" x14ac:dyDescent="0.2">
      <c r="BD59169" s="325"/>
      <c r="EL59169" s="325"/>
    </row>
    <row r="59170" spans="56:142" x14ac:dyDescent="0.2">
      <c r="BD59170" s="325"/>
      <c r="EL59170" s="325"/>
    </row>
    <row r="59171" spans="56:142" x14ac:dyDescent="0.2">
      <c r="BD59171" s="325"/>
      <c r="EL59171" s="325"/>
    </row>
    <row r="59172" spans="56:142" x14ac:dyDescent="0.2">
      <c r="BD59172" s="325"/>
      <c r="EL59172" s="325"/>
    </row>
    <row r="59173" spans="56:142" x14ac:dyDescent="0.2">
      <c r="BD59173" s="325"/>
      <c r="EL59173" s="325"/>
    </row>
    <row r="59174" spans="56:142" x14ac:dyDescent="0.2">
      <c r="BD59174" s="325"/>
      <c r="EL59174" s="325"/>
    </row>
    <row r="59175" spans="56:142" x14ac:dyDescent="0.2">
      <c r="BD59175" s="325"/>
      <c r="EL59175" s="325"/>
    </row>
    <row r="59176" spans="56:142" x14ac:dyDescent="0.2">
      <c r="BD59176" s="325"/>
      <c r="EL59176" s="325"/>
    </row>
    <row r="59177" spans="56:142" x14ac:dyDescent="0.2">
      <c r="BD59177" s="325"/>
      <c r="EL59177" s="325"/>
    </row>
    <row r="59178" spans="56:142" x14ac:dyDescent="0.2">
      <c r="BD59178" s="325"/>
      <c r="EL59178" s="325"/>
    </row>
    <row r="59179" spans="56:142" x14ac:dyDescent="0.2">
      <c r="BD59179" s="325"/>
      <c r="EL59179" s="325"/>
    </row>
    <row r="59180" spans="56:142" x14ac:dyDescent="0.2">
      <c r="BD59180" s="325"/>
      <c r="EL59180" s="325"/>
    </row>
    <row r="59181" spans="56:142" x14ac:dyDescent="0.2">
      <c r="BD59181" s="325"/>
      <c r="EL59181" s="325"/>
    </row>
    <row r="59182" spans="56:142" x14ac:dyDescent="0.2">
      <c r="BD59182" s="325"/>
      <c r="EL59182" s="325"/>
    </row>
    <row r="59183" spans="56:142" x14ac:dyDescent="0.2">
      <c r="BD59183" s="325"/>
      <c r="EL59183" s="325"/>
    </row>
    <row r="59184" spans="56:142" x14ac:dyDescent="0.2">
      <c r="BD59184" s="325"/>
      <c r="EL59184" s="325"/>
    </row>
    <row r="59185" spans="56:142" x14ac:dyDescent="0.2">
      <c r="BD59185" s="325"/>
      <c r="EL59185" s="325"/>
    </row>
    <row r="59186" spans="56:142" x14ac:dyDescent="0.2">
      <c r="BD59186" s="325"/>
      <c r="EL59186" s="325"/>
    </row>
    <row r="59187" spans="56:142" x14ac:dyDescent="0.2">
      <c r="BD59187" s="325"/>
      <c r="EL59187" s="325"/>
    </row>
    <row r="59188" spans="56:142" x14ac:dyDescent="0.2">
      <c r="BD59188" s="325"/>
      <c r="EL59188" s="325"/>
    </row>
    <row r="59189" spans="56:142" x14ac:dyDescent="0.2">
      <c r="BD59189" s="325"/>
      <c r="EL59189" s="325"/>
    </row>
    <row r="59190" spans="56:142" x14ac:dyDescent="0.2">
      <c r="BD59190" s="325"/>
      <c r="EL59190" s="325"/>
    </row>
    <row r="59191" spans="56:142" x14ac:dyDescent="0.2">
      <c r="BD59191" s="325"/>
      <c r="EL59191" s="325"/>
    </row>
    <row r="59192" spans="56:142" x14ac:dyDescent="0.2">
      <c r="BD59192" s="325"/>
      <c r="EL59192" s="325"/>
    </row>
    <row r="59193" spans="56:142" x14ac:dyDescent="0.2">
      <c r="BD59193" s="325"/>
      <c r="EL59193" s="325"/>
    </row>
    <row r="59194" spans="56:142" x14ac:dyDescent="0.2">
      <c r="BD59194" s="325"/>
      <c r="EL59194" s="325"/>
    </row>
    <row r="59195" spans="56:142" x14ac:dyDescent="0.2">
      <c r="BD59195" s="325"/>
      <c r="EL59195" s="325"/>
    </row>
    <row r="59196" spans="56:142" x14ac:dyDescent="0.2">
      <c r="BD59196" s="325"/>
      <c r="EL59196" s="325"/>
    </row>
    <row r="59197" spans="56:142" x14ac:dyDescent="0.2">
      <c r="BD59197" s="325"/>
      <c r="EL59197" s="325"/>
    </row>
    <row r="59198" spans="56:142" x14ac:dyDescent="0.2">
      <c r="BD59198" s="325"/>
      <c r="EL59198" s="325"/>
    </row>
    <row r="59199" spans="56:142" x14ac:dyDescent="0.2">
      <c r="BD59199" s="325"/>
      <c r="EL59199" s="325"/>
    </row>
    <row r="59200" spans="56:142" x14ac:dyDescent="0.2">
      <c r="BD59200" s="325"/>
      <c r="EL59200" s="325"/>
    </row>
    <row r="59201" spans="56:142" x14ac:dyDescent="0.2">
      <c r="BD59201" s="325"/>
      <c r="EL59201" s="325"/>
    </row>
    <row r="59202" spans="56:142" x14ac:dyDescent="0.2">
      <c r="BD59202" s="325"/>
      <c r="EL59202" s="325"/>
    </row>
    <row r="59203" spans="56:142" x14ac:dyDescent="0.2">
      <c r="BD59203" s="325"/>
      <c r="EL59203" s="325"/>
    </row>
    <row r="59204" spans="56:142" x14ac:dyDescent="0.2">
      <c r="BD59204" s="325"/>
      <c r="EL59204" s="325"/>
    </row>
    <row r="59205" spans="56:142" x14ac:dyDescent="0.2">
      <c r="BD59205" s="325"/>
      <c r="EL59205" s="325"/>
    </row>
    <row r="59206" spans="56:142" x14ac:dyDescent="0.2">
      <c r="BD59206" s="325"/>
      <c r="EL59206" s="325"/>
    </row>
    <row r="59207" spans="56:142" x14ac:dyDescent="0.2">
      <c r="BD59207" s="325"/>
      <c r="EL59207" s="325"/>
    </row>
    <row r="59208" spans="56:142" x14ac:dyDescent="0.2">
      <c r="BD59208" s="325"/>
      <c r="EL59208" s="325"/>
    </row>
    <row r="59209" spans="56:142" x14ac:dyDescent="0.2">
      <c r="BD59209" s="325"/>
      <c r="EL59209" s="325"/>
    </row>
    <row r="59210" spans="56:142" x14ac:dyDescent="0.2">
      <c r="BD59210" s="325"/>
      <c r="EL59210" s="325"/>
    </row>
    <row r="59211" spans="56:142" x14ac:dyDescent="0.2">
      <c r="BD59211" s="325"/>
      <c r="EL59211" s="325"/>
    </row>
    <row r="59212" spans="56:142" x14ac:dyDescent="0.2">
      <c r="BD59212" s="325"/>
      <c r="EL59212" s="325"/>
    </row>
    <row r="59213" spans="56:142" x14ac:dyDescent="0.2">
      <c r="BD59213" s="325"/>
      <c r="EL59213" s="325"/>
    </row>
    <row r="59214" spans="56:142" x14ac:dyDescent="0.2">
      <c r="BD59214" s="325"/>
      <c r="EL59214" s="325"/>
    </row>
    <row r="59215" spans="56:142" x14ac:dyDescent="0.2">
      <c r="BD59215" s="325"/>
      <c r="EL59215" s="325"/>
    </row>
    <row r="59216" spans="56:142" x14ac:dyDescent="0.2">
      <c r="BD59216" s="325"/>
      <c r="EL59216" s="325"/>
    </row>
    <row r="59217" spans="56:142" x14ac:dyDescent="0.2">
      <c r="BD59217" s="325"/>
      <c r="EL59217" s="325"/>
    </row>
    <row r="59218" spans="56:142" x14ac:dyDescent="0.2">
      <c r="BD59218" s="325"/>
      <c r="EL59218" s="325"/>
    </row>
    <row r="59219" spans="56:142" x14ac:dyDescent="0.2">
      <c r="BD59219" s="325"/>
      <c r="EL59219" s="325"/>
    </row>
    <row r="59220" spans="56:142" x14ac:dyDescent="0.2">
      <c r="BD59220" s="325"/>
      <c r="EL59220" s="325"/>
    </row>
    <row r="59221" spans="56:142" x14ac:dyDescent="0.2">
      <c r="BD59221" s="325"/>
      <c r="EL59221" s="325"/>
    </row>
    <row r="59222" spans="56:142" x14ac:dyDescent="0.2">
      <c r="BD59222" s="325"/>
      <c r="EL59222" s="325"/>
    </row>
    <row r="59223" spans="56:142" x14ac:dyDescent="0.2">
      <c r="BD59223" s="325"/>
      <c r="EL59223" s="325"/>
    </row>
    <row r="59224" spans="56:142" x14ac:dyDescent="0.2">
      <c r="BD59224" s="325"/>
      <c r="EL59224" s="325"/>
    </row>
    <row r="59225" spans="56:142" x14ac:dyDescent="0.2">
      <c r="BD59225" s="325"/>
      <c r="EL59225" s="325"/>
    </row>
    <row r="59226" spans="56:142" x14ac:dyDescent="0.2">
      <c r="BD59226" s="325"/>
      <c r="EL59226" s="325"/>
    </row>
    <row r="59227" spans="56:142" x14ac:dyDescent="0.2">
      <c r="BD59227" s="325"/>
      <c r="EL59227" s="325"/>
    </row>
    <row r="59228" spans="56:142" x14ac:dyDescent="0.2">
      <c r="BD59228" s="325"/>
      <c r="EL59228" s="325"/>
    </row>
    <row r="59229" spans="56:142" x14ac:dyDescent="0.2">
      <c r="BD59229" s="325"/>
      <c r="EL59229" s="325"/>
    </row>
    <row r="59230" spans="56:142" x14ac:dyDescent="0.2">
      <c r="BD59230" s="325"/>
      <c r="EL59230" s="325"/>
    </row>
    <row r="59231" spans="56:142" x14ac:dyDescent="0.2">
      <c r="BD59231" s="325"/>
      <c r="EL59231" s="325"/>
    </row>
    <row r="59232" spans="56:142" x14ac:dyDescent="0.2">
      <c r="BD59232" s="325"/>
      <c r="EL59232" s="325"/>
    </row>
    <row r="59233" spans="56:142" x14ac:dyDescent="0.2">
      <c r="BD59233" s="325"/>
      <c r="EL59233" s="325"/>
    </row>
    <row r="59234" spans="56:142" x14ac:dyDescent="0.2">
      <c r="BD59234" s="325"/>
      <c r="EL59234" s="325"/>
    </row>
    <row r="59235" spans="56:142" x14ac:dyDescent="0.2">
      <c r="BD59235" s="325"/>
      <c r="EL59235" s="325"/>
    </row>
    <row r="59236" spans="56:142" x14ac:dyDescent="0.2">
      <c r="BD59236" s="325"/>
      <c r="EL59236" s="325"/>
    </row>
    <row r="59237" spans="56:142" x14ac:dyDescent="0.2">
      <c r="BD59237" s="325"/>
      <c r="EL59237" s="325"/>
    </row>
    <row r="59238" spans="56:142" x14ac:dyDescent="0.2">
      <c r="BD59238" s="325"/>
      <c r="EL59238" s="325"/>
    </row>
    <row r="59239" spans="56:142" x14ac:dyDescent="0.2">
      <c r="BD59239" s="325"/>
      <c r="EL59239" s="325"/>
    </row>
    <row r="59240" spans="56:142" x14ac:dyDescent="0.2">
      <c r="BD59240" s="325"/>
      <c r="EL59240" s="325"/>
    </row>
    <row r="59241" spans="56:142" x14ac:dyDescent="0.2">
      <c r="BD59241" s="325"/>
      <c r="EL59241" s="325"/>
    </row>
    <row r="59242" spans="56:142" x14ac:dyDescent="0.2">
      <c r="BD59242" s="325"/>
      <c r="EL59242" s="325"/>
    </row>
    <row r="59243" spans="56:142" x14ac:dyDescent="0.2">
      <c r="BD59243" s="325"/>
      <c r="EL59243" s="325"/>
    </row>
    <row r="59244" spans="56:142" x14ac:dyDescent="0.2">
      <c r="BD59244" s="325"/>
      <c r="EL59244" s="325"/>
    </row>
    <row r="59245" spans="56:142" x14ac:dyDescent="0.2">
      <c r="BD59245" s="325"/>
      <c r="EL59245" s="325"/>
    </row>
    <row r="59246" spans="56:142" x14ac:dyDescent="0.2">
      <c r="BD59246" s="325"/>
      <c r="EL59246" s="325"/>
    </row>
    <row r="59247" spans="56:142" x14ac:dyDescent="0.2">
      <c r="BD59247" s="325"/>
      <c r="EL59247" s="325"/>
    </row>
    <row r="59248" spans="56:142" x14ac:dyDescent="0.2">
      <c r="BD59248" s="325"/>
      <c r="EL59248" s="325"/>
    </row>
    <row r="59249" spans="56:142" x14ac:dyDescent="0.2">
      <c r="BD59249" s="325"/>
      <c r="EL59249" s="325"/>
    </row>
    <row r="59250" spans="56:142" x14ac:dyDescent="0.2">
      <c r="BD59250" s="325"/>
      <c r="EL59250" s="325"/>
    </row>
    <row r="59251" spans="56:142" x14ac:dyDescent="0.2">
      <c r="BD59251" s="325"/>
      <c r="EL59251" s="325"/>
    </row>
    <row r="59252" spans="56:142" x14ac:dyDescent="0.2">
      <c r="BD59252" s="325"/>
      <c r="EL59252" s="325"/>
    </row>
    <row r="59253" spans="56:142" x14ac:dyDescent="0.2">
      <c r="BD59253" s="325"/>
      <c r="EL59253" s="325"/>
    </row>
    <row r="59254" spans="56:142" x14ac:dyDescent="0.2">
      <c r="BD59254" s="325"/>
      <c r="EL59254" s="325"/>
    </row>
    <row r="59255" spans="56:142" x14ac:dyDescent="0.2">
      <c r="BD59255" s="325"/>
      <c r="EL59255" s="325"/>
    </row>
    <row r="59256" spans="56:142" x14ac:dyDescent="0.2">
      <c r="BD59256" s="325"/>
      <c r="EL59256" s="325"/>
    </row>
    <row r="59257" spans="56:142" x14ac:dyDescent="0.2">
      <c r="BD59257" s="325"/>
      <c r="EL59257" s="325"/>
    </row>
    <row r="59258" spans="56:142" x14ac:dyDescent="0.2">
      <c r="BD59258" s="325"/>
      <c r="EL59258" s="325"/>
    </row>
    <row r="59259" spans="56:142" x14ac:dyDescent="0.2">
      <c r="BD59259" s="325"/>
      <c r="EL59259" s="325"/>
    </row>
    <row r="59260" spans="56:142" x14ac:dyDescent="0.2">
      <c r="BD59260" s="325"/>
      <c r="EL59260" s="325"/>
    </row>
    <row r="59261" spans="56:142" x14ac:dyDescent="0.2">
      <c r="BD59261" s="325"/>
      <c r="EL59261" s="325"/>
    </row>
    <row r="59262" spans="56:142" x14ac:dyDescent="0.2">
      <c r="BD59262" s="325"/>
      <c r="EL59262" s="325"/>
    </row>
    <row r="59263" spans="56:142" x14ac:dyDescent="0.2">
      <c r="BD59263" s="325"/>
      <c r="EL59263" s="325"/>
    </row>
    <row r="59264" spans="56:142" x14ac:dyDescent="0.2">
      <c r="BD59264" s="325"/>
      <c r="EL59264" s="325"/>
    </row>
    <row r="59265" spans="56:142" x14ac:dyDescent="0.2">
      <c r="BD59265" s="325"/>
      <c r="EL59265" s="325"/>
    </row>
    <row r="59266" spans="56:142" x14ac:dyDescent="0.2">
      <c r="BD59266" s="325"/>
      <c r="EL59266" s="325"/>
    </row>
    <row r="59267" spans="56:142" x14ac:dyDescent="0.2">
      <c r="BD59267" s="325"/>
      <c r="EL59267" s="325"/>
    </row>
    <row r="59268" spans="56:142" x14ac:dyDescent="0.2">
      <c r="BD59268" s="325"/>
      <c r="EL59268" s="325"/>
    </row>
    <row r="59269" spans="56:142" x14ac:dyDescent="0.2">
      <c r="BD59269" s="325"/>
      <c r="EL59269" s="325"/>
    </row>
    <row r="59270" spans="56:142" x14ac:dyDescent="0.2">
      <c r="BD59270" s="325"/>
      <c r="EL59270" s="325"/>
    </row>
    <row r="59271" spans="56:142" x14ac:dyDescent="0.2">
      <c r="BD59271" s="325"/>
      <c r="EL59271" s="325"/>
    </row>
    <row r="59272" spans="56:142" x14ac:dyDescent="0.2">
      <c r="BD59272" s="325"/>
      <c r="EL59272" s="325"/>
    </row>
    <row r="59273" spans="56:142" x14ac:dyDescent="0.2">
      <c r="BD59273" s="325"/>
      <c r="EL59273" s="325"/>
    </row>
    <row r="59274" spans="56:142" x14ac:dyDescent="0.2">
      <c r="BD59274" s="325"/>
      <c r="EL59274" s="325"/>
    </row>
    <row r="59275" spans="56:142" x14ac:dyDescent="0.2">
      <c r="BD59275" s="325"/>
      <c r="EL59275" s="325"/>
    </row>
    <row r="59276" spans="56:142" x14ac:dyDescent="0.2">
      <c r="BD59276" s="325"/>
      <c r="EL59276" s="325"/>
    </row>
    <row r="59277" spans="56:142" x14ac:dyDescent="0.2">
      <c r="BD59277" s="325"/>
      <c r="EL59277" s="325"/>
    </row>
    <row r="59278" spans="56:142" x14ac:dyDescent="0.2">
      <c r="BD59278" s="325"/>
      <c r="EL59278" s="325"/>
    </row>
    <row r="59279" spans="56:142" x14ac:dyDescent="0.2">
      <c r="BD59279" s="325"/>
      <c r="EL59279" s="325"/>
    </row>
    <row r="59280" spans="56:142" x14ac:dyDescent="0.2">
      <c r="BD59280" s="325"/>
      <c r="EL59280" s="325"/>
    </row>
    <row r="59281" spans="56:142" x14ac:dyDescent="0.2">
      <c r="BD59281" s="325"/>
      <c r="EL59281" s="325"/>
    </row>
    <row r="59282" spans="56:142" x14ac:dyDescent="0.2">
      <c r="BD59282" s="325"/>
      <c r="EL59282" s="325"/>
    </row>
    <row r="59283" spans="56:142" x14ac:dyDescent="0.2">
      <c r="BD59283" s="325"/>
      <c r="EL59283" s="325"/>
    </row>
    <row r="59284" spans="56:142" x14ac:dyDescent="0.2">
      <c r="BD59284" s="325"/>
      <c r="EL59284" s="325"/>
    </row>
    <row r="59285" spans="56:142" x14ac:dyDescent="0.2">
      <c r="BD59285" s="325"/>
      <c r="EL59285" s="325"/>
    </row>
    <row r="59286" spans="56:142" x14ac:dyDescent="0.2">
      <c r="BD59286" s="325"/>
      <c r="EL59286" s="325"/>
    </row>
    <row r="59287" spans="56:142" x14ac:dyDescent="0.2">
      <c r="BD59287" s="325"/>
      <c r="EL59287" s="325"/>
    </row>
    <row r="59288" spans="56:142" x14ac:dyDescent="0.2">
      <c r="BD59288" s="325"/>
      <c r="EL59288" s="325"/>
    </row>
    <row r="59289" spans="56:142" x14ac:dyDescent="0.2">
      <c r="BD59289" s="325"/>
      <c r="EL59289" s="325"/>
    </row>
    <row r="59290" spans="56:142" x14ac:dyDescent="0.2">
      <c r="BD59290" s="325"/>
      <c r="EL59290" s="325"/>
    </row>
    <row r="59291" spans="56:142" x14ac:dyDescent="0.2">
      <c r="BD59291" s="325"/>
      <c r="EL59291" s="325"/>
    </row>
    <row r="59292" spans="56:142" x14ac:dyDescent="0.2">
      <c r="BD59292" s="325"/>
      <c r="EL59292" s="325"/>
    </row>
    <row r="59293" spans="56:142" x14ac:dyDescent="0.2">
      <c r="BD59293" s="325"/>
      <c r="EL59293" s="325"/>
    </row>
    <row r="59294" spans="56:142" x14ac:dyDescent="0.2">
      <c r="BD59294" s="325"/>
      <c r="EL59294" s="325"/>
    </row>
    <row r="59295" spans="56:142" x14ac:dyDescent="0.2">
      <c r="BD59295" s="325"/>
      <c r="EL59295" s="325"/>
    </row>
    <row r="59296" spans="56:142" x14ac:dyDescent="0.2">
      <c r="BD59296" s="325"/>
      <c r="EL59296" s="325"/>
    </row>
    <row r="59297" spans="56:142" x14ac:dyDescent="0.2">
      <c r="BD59297" s="325"/>
      <c r="EL59297" s="325"/>
    </row>
    <row r="59298" spans="56:142" x14ac:dyDescent="0.2">
      <c r="BD59298" s="325"/>
      <c r="EL59298" s="325"/>
    </row>
    <row r="59299" spans="56:142" x14ac:dyDescent="0.2">
      <c r="BD59299" s="325"/>
      <c r="EL59299" s="325"/>
    </row>
    <row r="59300" spans="56:142" x14ac:dyDescent="0.2">
      <c r="BD59300" s="325"/>
      <c r="EL59300" s="325"/>
    </row>
    <row r="59301" spans="56:142" x14ac:dyDescent="0.2">
      <c r="BD59301" s="325"/>
      <c r="EL59301" s="325"/>
    </row>
    <row r="59302" spans="56:142" x14ac:dyDescent="0.2">
      <c r="BD59302" s="325"/>
      <c r="EL59302" s="325"/>
    </row>
    <row r="59303" spans="56:142" x14ac:dyDescent="0.2">
      <c r="BD59303" s="325"/>
      <c r="EL59303" s="325"/>
    </row>
    <row r="59304" spans="56:142" x14ac:dyDescent="0.2">
      <c r="BD59304" s="325"/>
      <c r="EL59304" s="325"/>
    </row>
    <row r="59305" spans="56:142" x14ac:dyDescent="0.2">
      <c r="BD59305" s="325"/>
      <c r="EL59305" s="325"/>
    </row>
    <row r="59306" spans="56:142" x14ac:dyDescent="0.2">
      <c r="BD59306" s="325"/>
      <c r="EL59306" s="325"/>
    </row>
    <row r="59307" spans="56:142" x14ac:dyDescent="0.2">
      <c r="BD59307" s="325"/>
      <c r="EL59307" s="325"/>
    </row>
    <row r="59308" spans="56:142" x14ac:dyDescent="0.2">
      <c r="BD59308" s="325"/>
      <c r="EL59308" s="325"/>
    </row>
    <row r="59309" spans="56:142" x14ac:dyDescent="0.2">
      <c r="BD59309" s="325"/>
      <c r="EL59309" s="325"/>
    </row>
    <row r="59310" spans="56:142" x14ac:dyDescent="0.2">
      <c r="BD59310" s="325"/>
      <c r="EL59310" s="325"/>
    </row>
    <row r="59311" spans="56:142" x14ac:dyDescent="0.2">
      <c r="BD59311" s="325"/>
      <c r="EL59311" s="325"/>
    </row>
    <row r="59312" spans="56:142" x14ac:dyDescent="0.2">
      <c r="BD59312" s="325"/>
      <c r="EL59312" s="325"/>
    </row>
    <row r="59313" spans="56:142" x14ac:dyDescent="0.2">
      <c r="BD59313" s="325"/>
      <c r="EL59313" s="325"/>
    </row>
    <row r="59314" spans="56:142" x14ac:dyDescent="0.2">
      <c r="BD59314" s="325"/>
      <c r="EL59314" s="325"/>
    </row>
    <row r="59315" spans="56:142" x14ac:dyDescent="0.2">
      <c r="BD59315" s="325"/>
      <c r="EL59315" s="325"/>
    </row>
    <row r="59316" spans="56:142" x14ac:dyDescent="0.2">
      <c r="BD59316" s="325"/>
      <c r="EL59316" s="325"/>
    </row>
    <row r="59317" spans="56:142" x14ac:dyDescent="0.2">
      <c r="BD59317" s="325"/>
      <c r="EL59317" s="325"/>
    </row>
    <row r="59318" spans="56:142" x14ac:dyDescent="0.2">
      <c r="BD59318" s="325"/>
      <c r="EL59318" s="325"/>
    </row>
    <row r="59319" spans="56:142" x14ac:dyDescent="0.2">
      <c r="BD59319" s="325"/>
      <c r="EL59319" s="325"/>
    </row>
    <row r="59320" spans="56:142" x14ac:dyDescent="0.2">
      <c r="BD59320" s="325"/>
      <c r="EL59320" s="325"/>
    </row>
    <row r="59321" spans="56:142" x14ac:dyDescent="0.2">
      <c r="BD59321" s="325"/>
      <c r="EL59321" s="325"/>
    </row>
    <row r="59322" spans="56:142" x14ac:dyDescent="0.2">
      <c r="BD59322" s="325"/>
      <c r="EL59322" s="325"/>
    </row>
    <row r="59323" spans="56:142" x14ac:dyDescent="0.2">
      <c r="BD59323" s="325"/>
      <c r="EL59323" s="325"/>
    </row>
    <row r="59324" spans="56:142" x14ac:dyDescent="0.2">
      <c r="BD59324" s="325"/>
      <c r="EL59324" s="325"/>
    </row>
    <row r="59325" spans="56:142" x14ac:dyDescent="0.2">
      <c r="BD59325" s="325"/>
      <c r="EL59325" s="325"/>
    </row>
    <row r="59326" spans="56:142" x14ac:dyDescent="0.2">
      <c r="BD59326" s="325"/>
      <c r="EL59326" s="325"/>
    </row>
    <row r="59327" spans="56:142" x14ac:dyDescent="0.2">
      <c r="BD59327" s="325"/>
      <c r="EL59327" s="325"/>
    </row>
    <row r="59328" spans="56:142" x14ac:dyDescent="0.2">
      <c r="BD59328" s="325"/>
      <c r="EL59328" s="325"/>
    </row>
    <row r="59329" spans="56:142" x14ac:dyDescent="0.2">
      <c r="BD59329" s="325"/>
      <c r="EL59329" s="325"/>
    </row>
    <row r="59330" spans="56:142" x14ac:dyDescent="0.2">
      <c r="BD59330" s="325"/>
      <c r="EL59330" s="325"/>
    </row>
    <row r="59331" spans="56:142" x14ac:dyDescent="0.2">
      <c r="BD59331" s="325"/>
      <c r="EL59331" s="325"/>
    </row>
    <row r="59332" spans="56:142" x14ac:dyDescent="0.2">
      <c r="BD59332" s="325"/>
      <c r="EL59332" s="325"/>
    </row>
    <row r="59333" spans="56:142" x14ac:dyDescent="0.2">
      <c r="BD59333" s="325"/>
      <c r="EL59333" s="325"/>
    </row>
    <row r="59334" spans="56:142" x14ac:dyDescent="0.2">
      <c r="BD59334" s="325"/>
      <c r="EL59334" s="325"/>
    </row>
    <row r="59335" spans="56:142" x14ac:dyDescent="0.2">
      <c r="BD59335" s="325"/>
      <c r="EL59335" s="325"/>
    </row>
    <row r="59336" spans="56:142" x14ac:dyDescent="0.2">
      <c r="BD59336" s="325"/>
      <c r="EL59336" s="325"/>
    </row>
    <row r="59337" spans="56:142" x14ac:dyDescent="0.2">
      <c r="BD59337" s="325"/>
      <c r="EL59337" s="325"/>
    </row>
    <row r="59338" spans="56:142" x14ac:dyDescent="0.2">
      <c r="BD59338" s="325"/>
      <c r="EL59338" s="325"/>
    </row>
    <row r="59339" spans="56:142" x14ac:dyDescent="0.2">
      <c r="BD59339" s="325"/>
      <c r="EL59339" s="325"/>
    </row>
    <row r="59340" spans="56:142" x14ac:dyDescent="0.2">
      <c r="BD59340" s="325"/>
      <c r="EL59340" s="325"/>
    </row>
    <row r="59341" spans="56:142" x14ac:dyDescent="0.2">
      <c r="BD59341" s="325"/>
      <c r="EL59341" s="325"/>
    </row>
    <row r="59342" spans="56:142" x14ac:dyDescent="0.2">
      <c r="BD59342" s="325"/>
      <c r="EL59342" s="325"/>
    </row>
    <row r="59343" spans="56:142" x14ac:dyDescent="0.2">
      <c r="BD59343" s="325"/>
      <c r="EL59343" s="325"/>
    </row>
    <row r="59344" spans="56:142" x14ac:dyDescent="0.2">
      <c r="BD59344" s="325"/>
      <c r="EL59344" s="325"/>
    </row>
    <row r="59345" spans="56:142" x14ac:dyDescent="0.2">
      <c r="BD59345" s="325"/>
      <c r="EL59345" s="325"/>
    </row>
    <row r="59346" spans="56:142" x14ac:dyDescent="0.2">
      <c r="BD59346" s="325"/>
      <c r="EL59346" s="325"/>
    </row>
    <row r="59347" spans="56:142" x14ac:dyDescent="0.2">
      <c r="BD59347" s="325"/>
      <c r="EL59347" s="325"/>
    </row>
    <row r="59348" spans="56:142" x14ac:dyDescent="0.2">
      <c r="BD59348" s="325"/>
      <c r="EL59348" s="325"/>
    </row>
    <row r="59349" spans="56:142" x14ac:dyDescent="0.2">
      <c r="BD59349" s="325"/>
      <c r="EL59349" s="325"/>
    </row>
    <row r="59350" spans="56:142" x14ac:dyDescent="0.2">
      <c r="BD59350" s="325"/>
      <c r="EL59350" s="325"/>
    </row>
    <row r="59351" spans="56:142" x14ac:dyDescent="0.2">
      <c r="BD59351" s="325"/>
      <c r="EL59351" s="325"/>
    </row>
    <row r="59352" spans="56:142" x14ac:dyDescent="0.2">
      <c r="BD59352" s="325"/>
      <c r="EL59352" s="325"/>
    </row>
    <row r="59353" spans="56:142" x14ac:dyDescent="0.2">
      <c r="BD59353" s="325"/>
      <c r="EL59353" s="325"/>
    </row>
    <row r="59354" spans="56:142" x14ac:dyDescent="0.2">
      <c r="BD59354" s="325"/>
      <c r="EL59354" s="325"/>
    </row>
    <row r="59355" spans="56:142" x14ac:dyDescent="0.2">
      <c r="BD59355" s="325"/>
      <c r="EL59355" s="325"/>
    </row>
    <row r="59356" spans="56:142" x14ac:dyDescent="0.2">
      <c r="BD59356" s="325"/>
      <c r="EL59356" s="325"/>
    </row>
    <row r="59357" spans="56:142" x14ac:dyDescent="0.2">
      <c r="BD59357" s="325"/>
      <c r="EL59357" s="325"/>
    </row>
    <row r="59358" spans="56:142" x14ac:dyDescent="0.2">
      <c r="BD59358" s="325"/>
      <c r="EL59358" s="325"/>
    </row>
    <row r="59359" spans="56:142" x14ac:dyDescent="0.2">
      <c r="BD59359" s="325"/>
      <c r="EL59359" s="325"/>
    </row>
    <row r="59360" spans="56:142" x14ac:dyDescent="0.2">
      <c r="BD59360" s="325"/>
      <c r="EL59360" s="325"/>
    </row>
    <row r="59361" spans="56:142" x14ac:dyDescent="0.2">
      <c r="BD59361" s="325"/>
      <c r="EL59361" s="325"/>
    </row>
    <row r="59362" spans="56:142" x14ac:dyDescent="0.2">
      <c r="BD59362" s="325"/>
      <c r="EL59362" s="325"/>
    </row>
    <row r="59363" spans="56:142" x14ac:dyDescent="0.2">
      <c r="BD59363" s="325"/>
      <c r="EL59363" s="325"/>
    </row>
    <row r="59364" spans="56:142" x14ac:dyDescent="0.2">
      <c r="BD59364" s="325"/>
      <c r="EL59364" s="325"/>
    </row>
    <row r="59365" spans="56:142" x14ac:dyDescent="0.2">
      <c r="BD59365" s="325"/>
      <c r="EL59365" s="325"/>
    </row>
    <row r="59366" spans="56:142" x14ac:dyDescent="0.2">
      <c r="BD59366" s="325"/>
      <c r="EL59366" s="325"/>
    </row>
    <row r="59367" spans="56:142" x14ac:dyDescent="0.2">
      <c r="BD59367" s="325"/>
      <c r="EL59367" s="325"/>
    </row>
    <row r="59368" spans="56:142" x14ac:dyDescent="0.2">
      <c r="BD59368" s="325"/>
      <c r="EL59368" s="325"/>
    </row>
    <row r="59369" spans="56:142" x14ac:dyDescent="0.2">
      <c r="BD59369" s="325"/>
      <c r="EL59369" s="325"/>
    </row>
    <row r="59370" spans="56:142" x14ac:dyDescent="0.2">
      <c r="BD59370" s="325"/>
      <c r="EL59370" s="325"/>
    </row>
    <row r="59371" spans="56:142" x14ac:dyDescent="0.2">
      <c r="BD59371" s="325"/>
      <c r="EL59371" s="325"/>
    </row>
    <row r="59372" spans="56:142" x14ac:dyDescent="0.2">
      <c r="BD59372" s="325"/>
      <c r="EL59372" s="325"/>
    </row>
    <row r="59373" spans="56:142" x14ac:dyDescent="0.2">
      <c r="BD59373" s="325"/>
      <c r="EL59373" s="325"/>
    </row>
    <row r="59374" spans="56:142" x14ac:dyDescent="0.2">
      <c r="BD59374" s="325"/>
      <c r="EL59374" s="325"/>
    </row>
    <row r="59375" spans="56:142" x14ac:dyDescent="0.2">
      <c r="BD59375" s="325"/>
      <c r="EL59375" s="325"/>
    </row>
    <row r="59376" spans="56:142" x14ac:dyDescent="0.2">
      <c r="BD59376" s="325"/>
      <c r="EL59376" s="325"/>
    </row>
    <row r="59377" spans="56:142" x14ac:dyDescent="0.2">
      <c r="BD59377" s="325"/>
      <c r="EL59377" s="325"/>
    </row>
    <row r="59378" spans="56:142" x14ac:dyDescent="0.2">
      <c r="BD59378" s="325"/>
      <c r="EL59378" s="325"/>
    </row>
    <row r="59379" spans="56:142" x14ac:dyDescent="0.2">
      <c r="BD59379" s="325"/>
      <c r="EL59379" s="325"/>
    </row>
    <row r="59380" spans="56:142" x14ac:dyDescent="0.2">
      <c r="BD59380" s="325"/>
      <c r="EL59380" s="325"/>
    </row>
    <row r="59381" spans="56:142" x14ac:dyDescent="0.2">
      <c r="BD59381" s="325"/>
      <c r="EL59381" s="325"/>
    </row>
    <row r="59382" spans="56:142" x14ac:dyDescent="0.2">
      <c r="BD59382" s="325"/>
      <c r="EL59382" s="325"/>
    </row>
    <row r="59383" spans="56:142" x14ac:dyDescent="0.2">
      <c r="BD59383" s="325"/>
      <c r="EL59383" s="325"/>
    </row>
    <row r="59384" spans="56:142" x14ac:dyDescent="0.2">
      <c r="BD59384" s="325"/>
      <c r="EL59384" s="325"/>
    </row>
    <row r="59385" spans="56:142" x14ac:dyDescent="0.2">
      <c r="BD59385" s="325"/>
      <c r="EL59385" s="325"/>
    </row>
    <row r="59386" spans="56:142" x14ac:dyDescent="0.2">
      <c r="BD59386" s="325"/>
      <c r="EL59386" s="325"/>
    </row>
    <row r="59387" spans="56:142" x14ac:dyDescent="0.2">
      <c r="BD59387" s="325"/>
      <c r="EL59387" s="325"/>
    </row>
    <row r="59388" spans="56:142" x14ac:dyDescent="0.2">
      <c r="BD59388" s="325"/>
      <c r="EL59388" s="325"/>
    </row>
    <row r="59389" spans="56:142" x14ac:dyDescent="0.2">
      <c r="BD59389" s="325"/>
      <c r="EL59389" s="325"/>
    </row>
    <row r="59390" spans="56:142" x14ac:dyDescent="0.2">
      <c r="BD59390" s="325"/>
      <c r="EL59390" s="325"/>
    </row>
    <row r="59391" spans="56:142" x14ac:dyDescent="0.2">
      <c r="BD59391" s="325"/>
      <c r="EL59391" s="325"/>
    </row>
    <row r="59392" spans="56:142" x14ac:dyDescent="0.2">
      <c r="BD59392" s="325"/>
      <c r="EL59392" s="325"/>
    </row>
    <row r="59393" spans="56:142" x14ac:dyDescent="0.2">
      <c r="BD59393" s="325"/>
      <c r="EL59393" s="325"/>
    </row>
    <row r="59394" spans="56:142" x14ac:dyDescent="0.2">
      <c r="BD59394" s="325"/>
      <c r="EL59394" s="325"/>
    </row>
    <row r="59395" spans="56:142" x14ac:dyDescent="0.2">
      <c r="BD59395" s="325"/>
      <c r="EL59395" s="325"/>
    </row>
    <row r="59396" spans="56:142" x14ac:dyDescent="0.2">
      <c r="BD59396" s="325"/>
      <c r="EL59396" s="325"/>
    </row>
    <row r="59397" spans="56:142" x14ac:dyDescent="0.2">
      <c r="BD59397" s="325"/>
      <c r="EL59397" s="325"/>
    </row>
    <row r="59398" spans="56:142" x14ac:dyDescent="0.2">
      <c r="BD59398" s="325"/>
      <c r="EL59398" s="325"/>
    </row>
    <row r="59399" spans="56:142" x14ac:dyDescent="0.2">
      <c r="BD59399" s="325"/>
      <c r="EL59399" s="325"/>
    </row>
    <row r="59400" spans="56:142" x14ac:dyDescent="0.2">
      <c r="BD59400" s="325"/>
      <c r="EL59400" s="325"/>
    </row>
    <row r="59401" spans="56:142" x14ac:dyDescent="0.2">
      <c r="BD59401" s="325"/>
      <c r="EL59401" s="325"/>
    </row>
    <row r="59402" spans="56:142" x14ac:dyDescent="0.2">
      <c r="BD59402" s="325"/>
      <c r="EL59402" s="325"/>
    </row>
    <row r="59403" spans="56:142" x14ac:dyDescent="0.2">
      <c r="BD59403" s="325"/>
      <c r="EL59403" s="325"/>
    </row>
    <row r="59404" spans="56:142" x14ac:dyDescent="0.2">
      <c r="BD59404" s="325"/>
      <c r="EL59404" s="325"/>
    </row>
    <row r="59405" spans="56:142" x14ac:dyDescent="0.2">
      <c r="BD59405" s="325"/>
      <c r="EL59405" s="325"/>
    </row>
    <row r="59406" spans="56:142" x14ac:dyDescent="0.2">
      <c r="BD59406" s="325"/>
      <c r="EL59406" s="325"/>
    </row>
    <row r="59407" spans="56:142" x14ac:dyDescent="0.2">
      <c r="BD59407" s="325"/>
      <c r="EL59407" s="325"/>
    </row>
    <row r="59408" spans="56:142" x14ac:dyDescent="0.2">
      <c r="BD59408" s="325"/>
      <c r="EL59408" s="325"/>
    </row>
    <row r="59409" spans="56:142" x14ac:dyDescent="0.2">
      <c r="BD59409" s="325"/>
      <c r="EL59409" s="325"/>
    </row>
    <row r="59410" spans="56:142" x14ac:dyDescent="0.2">
      <c r="BD59410" s="325"/>
      <c r="EL59410" s="325"/>
    </row>
    <row r="59411" spans="56:142" x14ac:dyDescent="0.2">
      <c r="BD59411" s="325"/>
      <c r="EL59411" s="325"/>
    </row>
    <row r="59412" spans="56:142" x14ac:dyDescent="0.2">
      <c r="BD59412" s="325"/>
      <c r="EL59412" s="325"/>
    </row>
    <row r="59413" spans="56:142" x14ac:dyDescent="0.2">
      <c r="BD59413" s="325"/>
      <c r="EL59413" s="325"/>
    </row>
    <row r="59414" spans="56:142" x14ac:dyDescent="0.2">
      <c r="BD59414" s="325"/>
      <c r="EL59414" s="325"/>
    </row>
    <row r="59415" spans="56:142" x14ac:dyDescent="0.2">
      <c r="BD59415" s="325"/>
      <c r="EL59415" s="325"/>
    </row>
    <row r="59416" spans="56:142" x14ac:dyDescent="0.2">
      <c r="BD59416" s="325"/>
      <c r="EL59416" s="325"/>
    </row>
    <row r="59417" spans="56:142" x14ac:dyDescent="0.2">
      <c r="BD59417" s="325"/>
      <c r="EL59417" s="325"/>
    </row>
    <row r="59418" spans="56:142" x14ac:dyDescent="0.2">
      <c r="BD59418" s="325"/>
      <c r="EL59418" s="325"/>
    </row>
    <row r="59419" spans="56:142" x14ac:dyDescent="0.2">
      <c r="BD59419" s="325"/>
      <c r="EL59419" s="325"/>
    </row>
    <row r="59420" spans="56:142" x14ac:dyDescent="0.2">
      <c r="BD59420" s="325"/>
      <c r="EL59420" s="325"/>
    </row>
    <row r="59421" spans="56:142" x14ac:dyDescent="0.2">
      <c r="BD59421" s="325"/>
      <c r="EL59421" s="325"/>
    </row>
    <row r="59422" spans="56:142" x14ac:dyDescent="0.2">
      <c r="BD59422" s="325"/>
      <c r="EL59422" s="325"/>
    </row>
    <row r="59423" spans="56:142" x14ac:dyDescent="0.2">
      <c r="BD59423" s="325"/>
      <c r="EL59423" s="325"/>
    </row>
    <row r="59424" spans="56:142" x14ac:dyDescent="0.2">
      <c r="BD59424" s="325"/>
      <c r="EL59424" s="325"/>
    </row>
    <row r="59425" spans="56:142" x14ac:dyDescent="0.2">
      <c r="BD59425" s="325"/>
      <c r="EL59425" s="325"/>
    </row>
    <row r="59426" spans="56:142" x14ac:dyDescent="0.2">
      <c r="BD59426" s="325"/>
      <c r="EL59426" s="325"/>
    </row>
    <row r="59427" spans="56:142" x14ac:dyDescent="0.2">
      <c r="BD59427" s="325"/>
      <c r="EL59427" s="325"/>
    </row>
    <row r="59428" spans="56:142" x14ac:dyDescent="0.2">
      <c r="BD59428" s="325"/>
      <c r="EL59428" s="325"/>
    </row>
    <row r="59429" spans="56:142" x14ac:dyDescent="0.2">
      <c r="BD59429" s="325"/>
      <c r="EL59429" s="325"/>
    </row>
    <row r="59430" spans="56:142" x14ac:dyDescent="0.2">
      <c r="BD59430" s="325"/>
      <c r="EL59430" s="325"/>
    </row>
    <row r="59431" spans="56:142" x14ac:dyDescent="0.2">
      <c r="BD59431" s="325"/>
      <c r="EL59431" s="325"/>
    </row>
    <row r="59432" spans="56:142" x14ac:dyDescent="0.2">
      <c r="BD59432" s="325"/>
      <c r="EL59432" s="325"/>
    </row>
    <row r="59433" spans="56:142" x14ac:dyDescent="0.2">
      <c r="BD59433" s="325"/>
      <c r="EL59433" s="325"/>
    </row>
    <row r="59434" spans="56:142" x14ac:dyDescent="0.2">
      <c r="BD59434" s="325"/>
      <c r="EL59434" s="325"/>
    </row>
    <row r="59435" spans="56:142" x14ac:dyDescent="0.2">
      <c r="BD59435" s="325"/>
      <c r="EL59435" s="325"/>
    </row>
    <row r="59436" spans="56:142" x14ac:dyDescent="0.2">
      <c r="BD59436" s="325"/>
      <c r="EL59436" s="325"/>
    </row>
    <row r="59437" spans="56:142" x14ac:dyDescent="0.2">
      <c r="BD59437" s="325"/>
      <c r="EL59437" s="325"/>
    </row>
    <row r="59438" spans="56:142" x14ac:dyDescent="0.2">
      <c r="BD59438" s="325"/>
      <c r="EL59438" s="325"/>
    </row>
    <row r="59439" spans="56:142" x14ac:dyDescent="0.2">
      <c r="BD59439" s="325"/>
      <c r="EL59439" s="325"/>
    </row>
    <row r="59440" spans="56:142" x14ac:dyDescent="0.2">
      <c r="BD59440" s="325"/>
      <c r="EL59440" s="325"/>
    </row>
    <row r="59441" spans="56:142" x14ac:dyDescent="0.2">
      <c r="BD59441" s="325"/>
      <c r="EL59441" s="325"/>
    </row>
    <row r="59442" spans="56:142" x14ac:dyDescent="0.2">
      <c r="BD59442" s="325"/>
      <c r="EL59442" s="325"/>
    </row>
    <row r="59443" spans="56:142" x14ac:dyDescent="0.2">
      <c r="BD59443" s="325"/>
      <c r="EL59443" s="325"/>
    </row>
    <row r="59444" spans="56:142" x14ac:dyDescent="0.2">
      <c r="BD59444" s="325"/>
      <c r="EL59444" s="325"/>
    </row>
    <row r="59445" spans="56:142" x14ac:dyDescent="0.2">
      <c r="BD59445" s="325"/>
      <c r="EL59445" s="325"/>
    </row>
    <row r="59446" spans="56:142" x14ac:dyDescent="0.2">
      <c r="BD59446" s="325"/>
      <c r="EL59446" s="325"/>
    </row>
    <row r="59447" spans="56:142" x14ac:dyDescent="0.2">
      <c r="BD59447" s="325"/>
      <c r="EL59447" s="325"/>
    </row>
    <row r="59448" spans="56:142" x14ac:dyDescent="0.2">
      <c r="BD59448" s="325"/>
      <c r="EL59448" s="325"/>
    </row>
    <row r="59449" spans="56:142" x14ac:dyDescent="0.2">
      <c r="BD59449" s="325"/>
      <c r="EL59449" s="325"/>
    </row>
    <row r="59450" spans="56:142" x14ac:dyDescent="0.2">
      <c r="BD59450" s="325"/>
      <c r="EL59450" s="325"/>
    </row>
    <row r="59451" spans="56:142" x14ac:dyDescent="0.2">
      <c r="BD59451" s="325"/>
      <c r="EL59451" s="325"/>
    </row>
    <row r="59452" spans="56:142" x14ac:dyDescent="0.2">
      <c r="BD59452" s="325"/>
      <c r="EL59452" s="325"/>
    </row>
    <row r="59453" spans="56:142" x14ac:dyDescent="0.2">
      <c r="BD59453" s="325"/>
      <c r="EL59453" s="325"/>
    </row>
    <row r="59454" spans="56:142" x14ac:dyDescent="0.2">
      <c r="BD59454" s="325"/>
      <c r="EL59454" s="325"/>
    </row>
    <row r="59455" spans="56:142" x14ac:dyDescent="0.2">
      <c r="BD59455" s="325"/>
      <c r="EL59455" s="325"/>
    </row>
    <row r="59456" spans="56:142" x14ac:dyDescent="0.2">
      <c r="BD59456" s="325"/>
      <c r="EL59456" s="325"/>
    </row>
    <row r="59457" spans="56:142" x14ac:dyDescent="0.2">
      <c r="BD59457" s="325"/>
      <c r="EL59457" s="325"/>
    </row>
    <row r="59458" spans="56:142" x14ac:dyDescent="0.2">
      <c r="BD59458" s="325"/>
      <c r="EL59458" s="325"/>
    </row>
    <row r="59459" spans="56:142" x14ac:dyDescent="0.2">
      <c r="BD59459" s="325"/>
      <c r="EL59459" s="325"/>
    </row>
    <row r="59460" spans="56:142" x14ac:dyDescent="0.2">
      <c r="BD59460" s="325"/>
      <c r="EL59460" s="325"/>
    </row>
    <row r="59461" spans="56:142" x14ac:dyDescent="0.2">
      <c r="BD59461" s="325"/>
      <c r="EL59461" s="325"/>
    </row>
    <row r="59462" spans="56:142" x14ac:dyDescent="0.2">
      <c r="BD59462" s="325"/>
      <c r="EL59462" s="325"/>
    </row>
    <row r="59463" spans="56:142" x14ac:dyDescent="0.2">
      <c r="BD59463" s="325"/>
      <c r="EL59463" s="325"/>
    </row>
    <row r="59464" spans="56:142" x14ac:dyDescent="0.2">
      <c r="BD59464" s="325"/>
      <c r="EL59464" s="325"/>
    </row>
    <row r="59465" spans="56:142" x14ac:dyDescent="0.2">
      <c r="BD59465" s="325"/>
      <c r="EL59465" s="325"/>
    </row>
    <row r="59466" spans="56:142" x14ac:dyDescent="0.2">
      <c r="BD59466" s="325"/>
      <c r="EL59466" s="325"/>
    </row>
    <row r="59467" spans="56:142" x14ac:dyDescent="0.2">
      <c r="BD59467" s="325"/>
      <c r="EL59467" s="325"/>
    </row>
    <row r="59468" spans="56:142" x14ac:dyDescent="0.2">
      <c r="BD59468" s="325"/>
      <c r="EL59468" s="325"/>
    </row>
    <row r="59469" spans="56:142" x14ac:dyDescent="0.2">
      <c r="BD59469" s="325"/>
      <c r="EL59469" s="325"/>
    </row>
    <row r="59470" spans="56:142" x14ac:dyDescent="0.2">
      <c r="BD59470" s="325"/>
      <c r="EL59470" s="325"/>
    </row>
    <row r="59471" spans="56:142" x14ac:dyDescent="0.2">
      <c r="BD59471" s="325"/>
      <c r="EL59471" s="325"/>
    </row>
    <row r="59472" spans="56:142" x14ac:dyDescent="0.2">
      <c r="BD59472" s="325"/>
      <c r="EL59472" s="325"/>
    </row>
    <row r="59473" spans="56:142" x14ac:dyDescent="0.2">
      <c r="BD59473" s="325"/>
      <c r="EL59473" s="325"/>
    </row>
    <row r="59474" spans="56:142" x14ac:dyDescent="0.2">
      <c r="BD59474" s="325"/>
      <c r="EL59474" s="325"/>
    </row>
    <row r="59475" spans="56:142" x14ac:dyDescent="0.2">
      <c r="BD59475" s="325"/>
      <c r="EL59475" s="325"/>
    </row>
    <row r="59476" spans="56:142" x14ac:dyDescent="0.2">
      <c r="BD59476" s="325"/>
      <c r="EL59476" s="325"/>
    </row>
    <row r="59477" spans="56:142" x14ac:dyDescent="0.2">
      <c r="BD59477" s="325"/>
      <c r="EL59477" s="325"/>
    </row>
    <row r="59478" spans="56:142" x14ac:dyDescent="0.2">
      <c r="BD59478" s="325"/>
      <c r="EL59478" s="325"/>
    </row>
    <row r="59479" spans="56:142" x14ac:dyDescent="0.2">
      <c r="BD59479" s="325"/>
      <c r="EL59479" s="325"/>
    </row>
    <row r="59480" spans="56:142" x14ac:dyDescent="0.2">
      <c r="BD59480" s="325"/>
      <c r="EL59480" s="325"/>
    </row>
    <row r="59481" spans="56:142" x14ac:dyDescent="0.2">
      <c r="BD59481" s="325"/>
      <c r="EL59481" s="325"/>
    </row>
    <row r="59482" spans="56:142" x14ac:dyDescent="0.2">
      <c r="BD59482" s="325"/>
      <c r="EL59482" s="325"/>
    </row>
    <row r="59483" spans="56:142" x14ac:dyDescent="0.2">
      <c r="BD59483" s="325"/>
      <c r="EL59483" s="325"/>
    </row>
    <row r="59484" spans="56:142" x14ac:dyDescent="0.2">
      <c r="BD59484" s="325"/>
      <c r="EL59484" s="325"/>
    </row>
    <row r="59485" spans="56:142" x14ac:dyDescent="0.2">
      <c r="BD59485" s="325"/>
      <c r="EL59485" s="325"/>
    </row>
    <row r="59486" spans="56:142" x14ac:dyDescent="0.2">
      <c r="BD59486" s="325"/>
      <c r="EL59486" s="325"/>
    </row>
    <row r="59487" spans="56:142" x14ac:dyDescent="0.2">
      <c r="BD59487" s="325"/>
      <c r="EL59487" s="325"/>
    </row>
    <row r="59488" spans="56:142" x14ac:dyDescent="0.2">
      <c r="BD59488" s="325"/>
      <c r="EL59488" s="325"/>
    </row>
    <row r="59489" spans="56:142" x14ac:dyDescent="0.2">
      <c r="BD59489" s="325"/>
      <c r="EL59489" s="325"/>
    </row>
    <row r="59490" spans="56:142" x14ac:dyDescent="0.2">
      <c r="BD59490" s="325"/>
      <c r="EL59490" s="325"/>
    </row>
    <row r="59491" spans="56:142" x14ac:dyDescent="0.2">
      <c r="BD59491" s="325"/>
      <c r="EL59491" s="325"/>
    </row>
    <row r="59492" spans="56:142" x14ac:dyDescent="0.2">
      <c r="BD59492" s="325"/>
      <c r="EL59492" s="325"/>
    </row>
    <row r="59493" spans="56:142" x14ac:dyDescent="0.2">
      <c r="BD59493" s="325"/>
      <c r="EL59493" s="325"/>
    </row>
    <row r="59494" spans="56:142" x14ac:dyDescent="0.2">
      <c r="BD59494" s="325"/>
      <c r="EL59494" s="325"/>
    </row>
    <row r="59495" spans="56:142" x14ac:dyDescent="0.2">
      <c r="BD59495" s="325"/>
      <c r="EL59495" s="325"/>
    </row>
    <row r="59496" spans="56:142" x14ac:dyDescent="0.2">
      <c r="BD59496" s="325"/>
      <c r="EL59496" s="325"/>
    </row>
    <row r="59497" spans="56:142" x14ac:dyDescent="0.2">
      <c r="BD59497" s="325"/>
      <c r="EL59497" s="325"/>
    </row>
    <row r="59498" spans="56:142" x14ac:dyDescent="0.2">
      <c r="BD59498" s="325"/>
      <c r="EL59498" s="325"/>
    </row>
    <row r="59499" spans="56:142" x14ac:dyDescent="0.2">
      <c r="BD59499" s="325"/>
      <c r="EL59499" s="325"/>
    </row>
    <row r="59500" spans="56:142" x14ac:dyDescent="0.2">
      <c r="BD59500" s="325"/>
      <c r="EL59500" s="325"/>
    </row>
    <row r="59501" spans="56:142" x14ac:dyDescent="0.2">
      <c r="BD59501" s="325"/>
      <c r="EL59501" s="325"/>
    </row>
    <row r="59502" spans="56:142" x14ac:dyDescent="0.2">
      <c r="BD59502" s="325"/>
      <c r="EL59502" s="325"/>
    </row>
    <row r="59503" spans="56:142" x14ac:dyDescent="0.2">
      <c r="BD59503" s="325"/>
      <c r="EL59503" s="325"/>
    </row>
    <row r="59504" spans="56:142" x14ac:dyDescent="0.2">
      <c r="BD59504" s="325"/>
      <c r="EL59504" s="325"/>
    </row>
    <row r="59505" spans="56:142" x14ac:dyDescent="0.2">
      <c r="BD59505" s="325"/>
      <c r="EL59505" s="325"/>
    </row>
    <row r="59506" spans="56:142" x14ac:dyDescent="0.2">
      <c r="BD59506" s="325"/>
      <c r="EL59506" s="325"/>
    </row>
    <row r="59507" spans="56:142" x14ac:dyDescent="0.2">
      <c r="BD59507" s="325"/>
      <c r="EL59507" s="325"/>
    </row>
    <row r="59508" spans="56:142" x14ac:dyDescent="0.2">
      <c r="BD59508" s="325"/>
      <c r="EL59508" s="325"/>
    </row>
    <row r="59509" spans="56:142" x14ac:dyDescent="0.2">
      <c r="BD59509" s="325"/>
      <c r="EL59509" s="325"/>
    </row>
    <row r="59510" spans="56:142" x14ac:dyDescent="0.2">
      <c r="BD59510" s="325"/>
      <c r="EL59510" s="325"/>
    </row>
    <row r="59511" spans="56:142" x14ac:dyDescent="0.2">
      <c r="BD59511" s="325"/>
      <c r="EL59511" s="325"/>
    </row>
    <row r="59512" spans="56:142" x14ac:dyDescent="0.2">
      <c r="BD59512" s="325"/>
      <c r="EL59512" s="325"/>
    </row>
    <row r="59513" spans="56:142" x14ac:dyDescent="0.2">
      <c r="BD59513" s="325"/>
      <c r="EL59513" s="325"/>
    </row>
    <row r="59514" spans="56:142" x14ac:dyDescent="0.2">
      <c r="BD59514" s="325"/>
      <c r="EL59514" s="325"/>
    </row>
    <row r="59515" spans="56:142" x14ac:dyDescent="0.2">
      <c r="BD59515" s="325"/>
      <c r="EL59515" s="325"/>
    </row>
    <row r="59516" spans="56:142" x14ac:dyDescent="0.2">
      <c r="BD59516" s="325"/>
      <c r="EL59516" s="325"/>
    </row>
    <row r="59517" spans="56:142" x14ac:dyDescent="0.2">
      <c r="BD59517" s="325"/>
      <c r="EL59517" s="325"/>
    </row>
    <row r="59518" spans="56:142" x14ac:dyDescent="0.2">
      <c r="BD59518" s="325"/>
      <c r="EL59518" s="325"/>
    </row>
    <row r="59519" spans="56:142" x14ac:dyDescent="0.2">
      <c r="BD59519" s="325"/>
      <c r="EL59519" s="325"/>
    </row>
    <row r="59520" spans="56:142" x14ac:dyDescent="0.2">
      <c r="BD59520" s="325"/>
      <c r="EL59520" s="325"/>
    </row>
    <row r="59521" spans="56:142" x14ac:dyDescent="0.2">
      <c r="BD59521" s="325"/>
      <c r="EL59521" s="325"/>
    </row>
    <row r="59522" spans="56:142" x14ac:dyDescent="0.2">
      <c r="BD59522" s="325"/>
      <c r="EL59522" s="325"/>
    </row>
    <row r="59523" spans="56:142" x14ac:dyDescent="0.2">
      <c r="BD59523" s="325"/>
      <c r="EL59523" s="325"/>
    </row>
    <row r="59524" spans="56:142" x14ac:dyDescent="0.2">
      <c r="BD59524" s="325"/>
      <c r="EL59524" s="325"/>
    </row>
    <row r="59525" spans="56:142" x14ac:dyDescent="0.2">
      <c r="BD59525" s="325"/>
      <c r="EL59525" s="325"/>
    </row>
    <row r="59526" spans="56:142" x14ac:dyDescent="0.2">
      <c r="BD59526" s="325"/>
      <c r="EL59526" s="325"/>
    </row>
    <row r="59527" spans="56:142" x14ac:dyDescent="0.2">
      <c r="BD59527" s="325"/>
      <c r="EL59527" s="325"/>
    </row>
    <row r="59528" spans="56:142" x14ac:dyDescent="0.2">
      <c r="BD59528" s="325"/>
      <c r="EL59528" s="325"/>
    </row>
    <row r="59529" spans="56:142" x14ac:dyDescent="0.2">
      <c r="BD59529" s="325"/>
      <c r="EL59529" s="325"/>
    </row>
    <row r="59530" spans="56:142" x14ac:dyDescent="0.2">
      <c r="BD59530" s="325"/>
      <c r="EL59530" s="325"/>
    </row>
    <row r="59531" spans="56:142" x14ac:dyDescent="0.2">
      <c r="BD59531" s="325"/>
      <c r="EL59531" s="325"/>
    </row>
    <row r="59532" spans="56:142" x14ac:dyDescent="0.2">
      <c r="BD59532" s="325"/>
      <c r="EL59532" s="325"/>
    </row>
    <row r="59533" spans="56:142" x14ac:dyDescent="0.2">
      <c r="BD59533" s="325"/>
      <c r="EL59533" s="325"/>
    </row>
    <row r="59534" spans="56:142" x14ac:dyDescent="0.2">
      <c r="BD59534" s="325"/>
      <c r="EL59534" s="325"/>
    </row>
    <row r="59535" spans="56:142" x14ac:dyDescent="0.2">
      <c r="BD59535" s="325"/>
      <c r="EL59535" s="325"/>
    </row>
    <row r="59536" spans="56:142" x14ac:dyDescent="0.2">
      <c r="BD59536" s="325"/>
      <c r="EL59536" s="325"/>
    </row>
    <row r="59537" spans="56:142" x14ac:dyDescent="0.2">
      <c r="BD59537" s="325"/>
      <c r="EL59537" s="325"/>
    </row>
    <row r="59538" spans="56:142" x14ac:dyDescent="0.2">
      <c r="BD59538" s="325"/>
      <c r="EL59538" s="325"/>
    </row>
    <row r="59539" spans="56:142" x14ac:dyDescent="0.2">
      <c r="BD59539" s="325"/>
      <c r="EL59539" s="325"/>
    </row>
    <row r="59540" spans="56:142" x14ac:dyDescent="0.2">
      <c r="BD59540" s="325"/>
      <c r="EL59540" s="325"/>
    </row>
    <row r="59541" spans="56:142" x14ac:dyDescent="0.2">
      <c r="BD59541" s="325"/>
      <c r="EL59541" s="325"/>
    </row>
    <row r="59542" spans="56:142" x14ac:dyDescent="0.2">
      <c r="BD59542" s="325"/>
      <c r="EL59542" s="325"/>
    </row>
    <row r="59543" spans="56:142" x14ac:dyDescent="0.2">
      <c r="BD59543" s="325"/>
      <c r="EL59543" s="325"/>
    </row>
    <row r="59544" spans="56:142" x14ac:dyDescent="0.2">
      <c r="BD59544" s="325"/>
      <c r="EL59544" s="325"/>
    </row>
    <row r="59545" spans="56:142" x14ac:dyDescent="0.2">
      <c r="BD59545" s="325"/>
      <c r="EL59545" s="325"/>
    </row>
    <row r="59546" spans="56:142" x14ac:dyDescent="0.2">
      <c r="BD59546" s="325"/>
      <c r="EL59546" s="325"/>
    </row>
    <row r="59547" spans="56:142" x14ac:dyDescent="0.2">
      <c r="BD59547" s="325"/>
      <c r="EL59547" s="325"/>
    </row>
    <row r="59548" spans="56:142" x14ac:dyDescent="0.2">
      <c r="BD59548" s="325"/>
      <c r="EL59548" s="325"/>
    </row>
    <row r="59549" spans="56:142" x14ac:dyDescent="0.2">
      <c r="BD59549" s="325"/>
      <c r="EL59549" s="325"/>
    </row>
    <row r="59550" spans="56:142" x14ac:dyDescent="0.2">
      <c r="BD59550" s="325"/>
      <c r="EL59550" s="325"/>
    </row>
    <row r="59551" spans="56:142" x14ac:dyDescent="0.2">
      <c r="BD59551" s="325"/>
      <c r="EL59551" s="325"/>
    </row>
    <row r="59552" spans="56:142" x14ac:dyDescent="0.2">
      <c r="BD59552" s="325"/>
      <c r="EL59552" s="325"/>
    </row>
    <row r="59553" spans="56:142" x14ac:dyDescent="0.2">
      <c r="BD59553" s="325"/>
      <c r="EL59553" s="325"/>
    </row>
    <row r="59554" spans="56:142" x14ac:dyDescent="0.2">
      <c r="BD59554" s="325"/>
      <c r="EL59554" s="325"/>
    </row>
    <row r="59555" spans="56:142" x14ac:dyDescent="0.2">
      <c r="BD59555" s="325"/>
      <c r="EL59555" s="325"/>
    </row>
    <row r="59556" spans="56:142" x14ac:dyDescent="0.2">
      <c r="BD59556" s="325"/>
      <c r="EL59556" s="325"/>
    </row>
    <row r="59557" spans="56:142" x14ac:dyDescent="0.2">
      <c r="BD59557" s="325"/>
      <c r="EL59557" s="325"/>
    </row>
    <row r="59558" spans="56:142" x14ac:dyDescent="0.2">
      <c r="BD59558" s="325"/>
      <c r="EL59558" s="325"/>
    </row>
    <row r="59559" spans="56:142" x14ac:dyDescent="0.2">
      <c r="BD59559" s="325"/>
      <c r="EL59559" s="325"/>
    </row>
    <row r="59560" spans="56:142" x14ac:dyDescent="0.2">
      <c r="BD59560" s="325"/>
      <c r="EL59560" s="325"/>
    </row>
    <row r="59561" spans="56:142" x14ac:dyDescent="0.2">
      <c r="BD59561" s="325"/>
      <c r="EL59561" s="325"/>
    </row>
    <row r="59562" spans="56:142" x14ac:dyDescent="0.2">
      <c r="BD59562" s="325"/>
      <c r="EL59562" s="325"/>
    </row>
    <row r="59563" spans="56:142" x14ac:dyDescent="0.2">
      <c r="BD59563" s="325"/>
      <c r="EL59563" s="325"/>
    </row>
    <row r="59564" spans="56:142" x14ac:dyDescent="0.2">
      <c r="BD59564" s="325"/>
      <c r="EL59564" s="325"/>
    </row>
    <row r="59565" spans="56:142" x14ac:dyDescent="0.2">
      <c r="BD59565" s="325"/>
      <c r="EL59565" s="325"/>
    </row>
    <row r="59566" spans="56:142" x14ac:dyDescent="0.2">
      <c r="BD59566" s="325"/>
      <c r="EL59566" s="325"/>
    </row>
    <row r="59567" spans="56:142" x14ac:dyDescent="0.2">
      <c r="BD59567" s="325"/>
      <c r="EL59567" s="325"/>
    </row>
    <row r="59568" spans="56:142" x14ac:dyDescent="0.2">
      <c r="BD59568" s="325"/>
      <c r="EL59568" s="325"/>
    </row>
    <row r="59569" spans="56:142" x14ac:dyDescent="0.2">
      <c r="BD59569" s="325"/>
      <c r="EL59569" s="325"/>
    </row>
    <row r="59570" spans="56:142" x14ac:dyDescent="0.2">
      <c r="BD59570" s="325"/>
      <c r="EL59570" s="325"/>
    </row>
    <row r="59571" spans="56:142" x14ac:dyDescent="0.2">
      <c r="BD59571" s="325"/>
      <c r="EL59571" s="325"/>
    </row>
    <row r="59572" spans="56:142" x14ac:dyDescent="0.2">
      <c r="BD59572" s="325"/>
      <c r="EL59572" s="325"/>
    </row>
    <row r="59573" spans="56:142" x14ac:dyDescent="0.2">
      <c r="BD59573" s="325"/>
      <c r="EL59573" s="325"/>
    </row>
    <row r="59574" spans="56:142" x14ac:dyDescent="0.2">
      <c r="BD59574" s="325"/>
      <c r="EL59574" s="325"/>
    </row>
    <row r="59575" spans="56:142" x14ac:dyDescent="0.2">
      <c r="BD59575" s="325"/>
      <c r="EL59575" s="325"/>
    </row>
    <row r="59576" spans="56:142" x14ac:dyDescent="0.2">
      <c r="BD59576" s="325"/>
      <c r="EL59576" s="325"/>
    </row>
    <row r="59577" spans="56:142" x14ac:dyDescent="0.2">
      <c r="BD59577" s="325"/>
      <c r="EL59577" s="325"/>
    </row>
    <row r="59578" spans="56:142" x14ac:dyDescent="0.2">
      <c r="BD59578" s="325"/>
      <c r="EL59578" s="325"/>
    </row>
    <row r="59579" spans="56:142" x14ac:dyDescent="0.2">
      <c r="BD59579" s="325"/>
      <c r="EL59579" s="325"/>
    </row>
    <row r="59580" spans="56:142" x14ac:dyDescent="0.2">
      <c r="BD59580" s="325"/>
      <c r="EL59580" s="325"/>
    </row>
    <row r="59581" spans="56:142" x14ac:dyDescent="0.2">
      <c r="BD59581" s="325"/>
      <c r="EL59581" s="325"/>
    </row>
    <row r="59582" spans="56:142" x14ac:dyDescent="0.2">
      <c r="BD59582" s="325"/>
      <c r="EL59582" s="325"/>
    </row>
    <row r="59583" spans="56:142" x14ac:dyDescent="0.2">
      <c r="BD59583" s="325"/>
      <c r="EL59583" s="325"/>
    </row>
    <row r="59584" spans="56:142" x14ac:dyDescent="0.2">
      <c r="BD59584" s="325"/>
      <c r="EL59584" s="325"/>
    </row>
    <row r="59585" spans="56:142" x14ac:dyDescent="0.2">
      <c r="BD59585" s="325"/>
      <c r="EL59585" s="325"/>
    </row>
    <row r="59586" spans="56:142" x14ac:dyDescent="0.2">
      <c r="BD59586" s="325"/>
      <c r="EL59586" s="325"/>
    </row>
    <row r="59587" spans="56:142" x14ac:dyDescent="0.2">
      <c r="BD59587" s="325"/>
      <c r="EL59587" s="325"/>
    </row>
    <row r="59588" spans="56:142" x14ac:dyDescent="0.2">
      <c r="BD59588" s="325"/>
      <c r="EL59588" s="325"/>
    </row>
    <row r="59589" spans="56:142" x14ac:dyDescent="0.2">
      <c r="BD59589" s="325"/>
      <c r="EL59589" s="325"/>
    </row>
    <row r="59590" spans="56:142" x14ac:dyDescent="0.2">
      <c r="BD59590" s="325"/>
      <c r="EL59590" s="325"/>
    </row>
    <row r="59591" spans="56:142" x14ac:dyDescent="0.2">
      <c r="BD59591" s="325"/>
      <c r="EL59591" s="325"/>
    </row>
    <row r="59592" spans="56:142" x14ac:dyDescent="0.2">
      <c r="BD59592" s="325"/>
      <c r="EL59592" s="325"/>
    </row>
    <row r="59593" spans="56:142" x14ac:dyDescent="0.2">
      <c r="BD59593" s="325"/>
      <c r="EL59593" s="325"/>
    </row>
    <row r="59594" spans="56:142" x14ac:dyDescent="0.2">
      <c r="BD59594" s="325"/>
      <c r="EL59594" s="325"/>
    </row>
    <row r="59595" spans="56:142" x14ac:dyDescent="0.2">
      <c r="BD59595" s="325"/>
      <c r="EL59595" s="325"/>
    </row>
    <row r="59596" spans="56:142" x14ac:dyDescent="0.2">
      <c r="BD59596" s="325"/>
      <c r="EL59596" s="325"/>
    </row>
    <row r="59597" spans="56:142" x14ac:dyDescent="0.2">
      <c r="BD59597" s="325"/>
      <c r="EL59597" s="325"/>
    </row>
    <row r="59598" spans="56:142" x14ac:dyDescent="0.2">
      <c r="BD59598" s="325"/>
      <c r="EL59598" s="325"/>
    </row>
    <row r="59599" spans="56:142" x14ac:dyDescent="0.2">
      <c r="BD59599" s="325"/>
      <c r="EL59599" s="325"/>
    </row>
    <row r="59600" spans="56:142" x14ac:dyDescent="0.2">
      <c r="BD59600" s="325"/>
      <c r="EL59600" s="325"/>
    </row>
    <row r="59601" spans="56:142" x14ac:dyDescent="0.2">
      <c r="BD59601" s="325"/>
      <c r="EL59601" s="325"/>
    </row>
    <row r="59602" spans="56:142" x14ac:dyDescent="0.2">
      <c r="BD59602" s="325"/>
      <c r="EL59602" s="325"/>
    </row>
    <row r="59603" spans="56:142" x14ac:dyDescent="0.2">
      <c r="BD59603" s="325"/>
      <c r="EL59603" s="325"/>
    </row>
    <row r="59604" spans="56:142" x14ac:dyDescent="0.2">
      <c r="BD59604" s="325"/>
      <c r="EL59604" s="325"/>
    </row>
    <row r="59605" spans="56:142" x14ac:dyDescent="0.2">
      <c r="BD59605" s="325"/>
      <c r="EL59605" s="325"/>
    </row>
    <row r="59606" spans="56:142" x14ac:dyDescent="0.2">
      <c r="BD59606" s="325"/>
      <c r="EL59606" s="325"/>
    </row>
    <row r="59607" spans="56:142" x14ac:dyDescent="0.2">
      <c r="BD59607" s="325"/>
      <c r="EL59607" s="325"/>
    </row>
    <row r="59608" spans="56:142" x14ac:dyDescent="0.2">
      <c r="BD59608" s="325"/>
      <c r="EL59608" s="325"/>
    </row>
    <row r="59609" spans="56:142" x14ac:dyDescent="0.2">
      <c r="BD59609" s="325"/>
      <c r="EL59609" s="325"/>
    </row>
    <row r="59610" spans="56:142" x14ac:dyDescent="0.2">
      <c r="BD59610" s="325"/>
      <c r="EL59610" s="325"/>
    </row>
    <row r="59611" spans="56:142" x14ac:dyDescent="0.2">
      <c r="BD59611" s="325"/>
      <c r="EL59611" s="325"/>
    </row>
    <row r="59612" spans="56:142" x14ac:dyDescent="0.2">
      <c r="BD59612" s="325"/>
      <c r="EL59612" s="325"/>
    </row>
    <row r="59613" spans="56:142" x14ac:dyDescent="0.2">
      <c r="BD59613" s="325"/>
      <c r="EL59613" s="325"/>
    </row>
    <row r="59614" spans="56:142" x14ac:dyDescent="0.2">
      <c r="BD59614" s="325"/>
      <c r="EL59614" s="325"/>
    </row>
    <row r="59615" spans="56:142" x14ac:dyDescent="0.2">
      <c r="BD59615" s="325"/>
      <c r="EL59615" s="325"/>
    </row>
    <row r="59616" spans="56:142" x14ac:dyDescent="0.2">
      <c r="BD59616" s="325"/>
      <c r="EL59616" s="325"/>
    </row>
    <row r="59617" spans="56:142" x14ac:dyDescent="0.2">
      <c r="BD59617" s="325"/>
      <c r="EL59617" s="325"/>
    </row>
    <row r="59618" spans="56:142" x14ac:dyDescent="0.2">
      <c r="BD59618" s="325"/>
      <c r="EL59618" s="325"/>
    </row>
    <row r="59619" spans="56:142" x14ac:dyDescent="0.2">
      <c r="BD59619" s="325"/>
      <c r="EL59619" s="325"/>
    </row>
    <row r="59620" spans="56:142" x14ac:dyDescent="0.2">
      <c r="BD59620" s="325"/>
      <c r="EL59620" s="325"/>
    </row>
    <row r="59621" spans="56:142" x14ac:dyDescent="0.2">
      <c r="BD59621" s="325"/>
      <c r="EL59621" s="325"/>
    </row>
    <row r="59622" spans="56:142" x14ac:dyDescent="0.2">
      <c r="BD59622" s="325"/>
      <c r="EL59622" s="325"/>
    </row>
    <row r="59623" spans="56:142" x14ac:dyDescent="0.2">
      <c r="BD59623" s="325"/>
      <c r="EL59623" s="325"/>
    </row>
    <row r="59624" spans="56:142" x14ac:dyDescent="0.2">
      <c r="BD59624" s="325"/>
      <c r="EL59624" s="325"/>
    </row>
    <row r="59625" spans="56:142" x14ac:dyDescent="0.2">
      <c r="BD59625" s="325"/>
      <c r="EL59625" s="325"/>
    </row>
    <row r="59626" spans="56:142" x14ac:dyDescent="0.2">
      <c r="BD59626" s="325"/>
      <c r="EL59626" s="325"/>
    </row>
    <row r="59627" spans="56:142" x14ac:dyDescent="0.2">
      <c r="BD59627" s="325"/>
      <c r="EL59627" s="325"/>
    </row>
    <row r="59628" spans="56:142" x14ac:dyDescent="0.2">
      <c r="BD59628" s="325"/>
      <c r="EL59628" s="325"/>
    </row>
    <row r="59629" spans="56:142" x14ac:dyDescent="0.2">
      <c r="BD59629" s="325"/>
      <c r="EL59629" s="325"/>
    </row>
    <row r="59630" spans="56:142" x14ac:dyDescent="0.2">
      <c r="BD59630" s="325"/>
      <c r="EL59630" s="325"/>
    </row>
    <row r="59631" spans="56:142" x14ac:dyDescent="0.2">
      <c r="BD59631" s="325"/>
      <c r="EL59631" s="325"/>
    </row>
    <row r="59632" spans="56:142" x14ac:dyDescent="0.2">
      <c r="BD59632" s="325"/>
      <c r="EL59632" s="325"/>
    </row>
    <row r="59633" spans="56:142" x14ac:dyDescent="0.2">
      <c r="BD59633" s="325"/>
      <c r="EL59633" s="325"/>
    </row>
    <row r="59634" spans="56:142" x14ac:dyDescent="0.2">
      <c r="BD59634" s="325"/>
      <c r="EL59634" s="325"/>
    </row>
    <row r="59635" spans="56:142" x14ac:dyDescent="0.2">
      <c r="BD59635" s="325"/>
      <c r="EL59635" s="325"/>
    </row>
    <row r="59636" spans="56:142" x14ac:dyDescent="0.2">
      <c r="BD59636" s="325"/>
      <c r="EL59636" s="325"/>
    </row>
    <row r="59637" spans="56:142" x14ac:dyDescent="0.2">
      <c r="BD59637" s="325"/>
      <c r="EL59637" s="325"/>
    </row>
    <row r="59638" spans="56:142" x14ac:dyDescent="0.2">
      <c r="BD59638" s="325"/>
      <c r="EL59638" s="325"/>
    </row>
    <row r="59639" spans="56:142" x14ac:dyDescent="0.2">
      <c r="BD59639" s="325"/>
      <c r="EL59639" s="325"/>
    </row>
    <row r="59640" spans="56:142" x14ac:dyDescent="0.2">
      <c r="BD59640" s="325"/>
      <c r="EL59640" s="325"/>
    </row>
    <row r="59641" spans="56:142" x14ac:dyDescent="0.2">
      <c r="BD59641" s="325"/>
      <c r="EL59641" s="325"/>
    </row>
    <row r="59642" spans="56:142" x14ac:dyDescent="0.2">
      <c r="BD59642" s="325"/>
      <c r="EL59642" s="325"/>
    </row>
    <row r="59643" spans="56:142" x14ac:dyDescent="0.2">
      <c r="BD59643" s="325"/>
      <c r="EL59643" s="325"/>
    </row>
    <row r="59644" spans="56:142" x14ac:dyDescent="0.2">
      <c r="BD59644" s="325"/>
      <c r="EL59644" s="325"/>
    </row>
    <row r="59645" spans="56:142" x14ac:dyDescent="0.2">
      <c r="BD59645" s="325"/>
      <c r="EL59645" s="325"/>
    </row>
    <row r="59646" spans="56:142" x14ac:dyDescent="0.2">
      <c r="BD59646" s="325"/>
      <c r="EL59646" s="325"/>
    </row>
    <row r="59647" spans="56:142" x14ac:dyDescent="0.2">
      <c r="BD59647" s="325"/>
      <c r="EL59647" s="325"/>
    </row>
    <row r="59648" spans="56:142" x14ac:dyDescent="0.2">
      <c r="BD59648" s="325"/>
      <c r="EL59648" s="325"/>
    </row>
    <row r="59649" spans="56:142" x14ac:dyDescent="0.2">
      <c r="BD59649" s="325"/>
      <c r="EL59649" s="325"/>
    </row>
    <row r="59650" spans="56:142" x14ac:dyDescent="0.2">
      <c r="BD59650" s="325"/>
      <c r="EL59650" s="325"/>
    </row>
    <row r="59651" spans="56:142" x14ac:dyDescent="0.2">
      <c r="BD59651" s="325"/>
      <c r="EL59651" s="325"/>
    </row>
    <row r="59652" spans="56:142" x14ac:dyDescent="0.2">
      <c r="BD59652" s="325"/>
      <c r="EL59652" s="325"/>
    </row>
    <row r="59653" spans="56:142" x14ac:dyDescent="0.2">
      <c r="BD59653" s="325"/>
      <c r="EL59653" s="325"/>
    </row>
    <row r="59654" spans="56:142" x14ac:dyDescent="0.2">
      <c r="BD59654" s="325"/>
      <c r="EL59654" s="325"/>
    </row>
    <row r="59655" spans="56:142" x14ac:dyDescent="0.2">
      <c r="BD59655" s="325"/>
      <c r="EL59655" s="325"/>
    </row>
    <row r="59656" spans="56:142" x14ac:dyDescent="0.2">
      <c r="BD59656" s="325"/>
      <c r="EL59656" s="325"/>
    </row>
    <row r="59657" spans="56:142" x14ac:dyDescent="0.2">
      <c r="BD59657" s="325"/>
      <c r="EL59657" s="325"/>
    </row>
    <row r="59658" spans="56:142" x14ac:dyDescent="0.2">
      <c r="BD59658" s="325"/>
      <c r="EL59658" s="325"/>
    </row>
    <row r="59659" spans="56:142" x14ac:dyDescent="0.2">
      <c r="BD59659" s="325"/>
      <c r="EL59659" s="325"/>
    </row>
    <row r="59660" spans="56:142" x14ac:dyDescent="0.2">
      <c r="BD59660" s="325"/>
      <c r="EL59660" s="325"/>
    </row>
    <row r="59661" spans="56:142" x14ac:dyDescent="0.2">
      <c r="BD59661" s="325"/>
      <c r="EL59661" s="325"/>
    </row>
    <row r="59662" spans="56:142" x14ac:dyDescent="0.2">
      <c r="BD59662" s="325"/>
      <c r="EL59662" s="325"/>
    </row>
    <row r="59663" spans="56:142" x14ac:dyDescent="0.2">
      <c r="BD59663" s="325"/>
      <c r="EL59663" s="325"/>
    </row>
    <row r="59664" spans="56:142" x14ac:dyDescent="0.2">
      <c r="BD59664" s="325"/>
      <c r="EL59664" s="325"/>
    </row>
    <row r="59665" spans="56:142" x14ac:dyDescent="0.2">
      <c r="BD59665" s="325"/>
      <c r="EL59665" s="325"/>
    </row>
    <row r="59666" spans="56:142" x14ac:dyDescent="0.2">
      <c r="BD59666" s="325"/>
      <c r="EL59666" s="325"/>
    </row>
    <row r="59667" spans="56:142" x14ac:dyDescent="0.2">
      <c r="BD59667" s="325"/>
      <c r="EL59667" s="325"/>
    </row>
    <row r="59668" spans="56:142" x14ac:dyDescent="0.2">
      <c r="BD59668" s="325"/>
      <c r="EL59668" s="325"/>
    </row>
    <row r="59669" spans="56:142" x14ac:dyDescent="0.2">
      <c r="BD59669" s="325"/>
      <c r="EL59669" s="325"/>
    </row>
    <row r="59670" spans="56:142" x14ac:dyDescent="0.2">
      <c r="BD59670" s="325"/>
      <c r="EL59670" s="325"/>
    </row>
    <row r="59671" spans="56:142" x14ac:dyDescent="0.2">
      <c r="BD59671" s="325"/>
      <c r="EL59671" s="325"/>
    </row>
    <row r="59672" spans="56:142" x14ac:dyDescent="0.2">
      <c r="BD59672" s="325"/>
      <c r="EL59672" s="325"/>
    </row>
    <row r="59673" spans="56:142" x14ac:dyDescent="0.2">
      <c r="BD59673" s="325"/>
      <c r="EL59673" s="325"/>
    </row>
    <row r="59674" spans="56:142" x14ac:dyDescent="0.2">
      <c r="BD59674" s="325"/>
      <c r="EL59674" s="325"/>
    </row>
    <row r="59675" spans="56:142" x14ac:dyDescent="0.2">
      <c r="BD59675" s="325"/>
      <c r="EL59675" s="325"/>
    </row>
    <row r="59676" spans="56:142" x14ac:dyDescent="0.2">
      <c r="BD59676" s="325"/>
      <c r="EL59676" s="325"/>
    </row>
    <row r="59677" spans="56:142" x14ac:dyDescent="0.2">
      <c r="BD59677" s="325"/>
      <c r="EL59677" s="325"/>
    </row>
    <row r="59678" spans="56:142" x14ac:dyDescent="0.2">
      <c r="BD59678" s="325"/>
      <c r="EL59678" s="325"/>
    </row>
    <row r="59679" spans="56:142" x14ac:dyDescent="0.2">
      <c r="BD59679" s="325"/>
      <c r="EL59679" s="325"/>
    </row>
    <row r="59680" spans="56:142" x14ac:dyDescent="0.2">
      <c r="BD59680" s="325"/>
      <c r="EL59680" s="325"/>
    </row>
    <row r="59681" spans="56:142" x14ac:dyDescent="0.2">
      <c r="BD59681" s="325"/>
      <c r="EL59681" s="325"/>
    </row>
    <row r="59682" spans="56:142" x14ac:dyDescent="0.2">
      <c r="BD59682" s="325"/>
      <c r="EL59682" s="325"/>
    </row>
    <row r="59683" spans="56:142" x14ac:dyDescent="0.2">
      <c r="BD59683" s="325"/>
      <c r="EL59683" s="325"/>
    </row>
    <row r="59684" spans="56:142" x14ac:dyDescent="0.2">
      <c r="BD59684" s="325"/>
      <c r="EL59684" s="325"/>
    </row>
    <row r="59685" spans="56:142" x14ac:dyDescent="0.2">
      <c r="BD59685" s="325"/>
      <c r="EL59685" s="325"/>
    </row>
    <row r="59686" spans="56:142" x14ac:dyDescent="0.2">
      <c r="BD59686" s="325"/>
      <c r="EL59686" s="325"/>
    </row>
    <row r="59687" spans="56:142" x14ac:dyDescent="0.2">
      <c r="BD59687" s="325"/>
      <c r="EL59687" s="325"/>
    </row>
    <row r="59688" spans="56:142" x14ac:dyDescent="0.2">
      <c r="BD59688" s="325"/>
      <c r="EL59688" s="325"/>
    </row>
    <row r="59689" spans="56:142" x14ac:dyDescent="0.2">
      <c r="BD59689" s="325"/>
      <c r="EL59689" s="325"/>
    </row>
    <row r="59690" spans="56:142" x14ac:dyDescent="0.2">
      <c r="BD59690" s="325"/>
      <c r="EL59690" s="325"/>
    </row>
    <row r="59691" spans="56:142" x14ac:dyDescent="0.2">
      <c r="BD59691" s="325"/>
      <c r="EL59691" s="325"/>
    </row>
    <row r="59692" spans="56:142" x14ac:dyDescent="0.2">
      <c r="BD59692" s="325"/>
      <c r="EL59692" s="325"/>
    </row>
    <row r="59693" spans="56:142" x14ac:dyDescent="0.2">
      <c r="BD59693" s="325"/>
      <c r="EL59693" s="325"/>
    </row>
    <row r="59694" spans="56:142" x14ac:dyDescent="0.2">
      <c r="BD59694" s="325"/>
      <c r="EL59694" s="325"/>
    </row>
    <row r="59695" spans="56:142" x14ac:dyDescent="0.2">
      <c r="BD59695" s="325"/>
      <c r="EL59695" s="325"/>
    </row>
    <row r="59696" spans="56:142" x14ac:dyDescent="0.2">
      <c r="BD59696" s="325"/>
      <c r="EL59696" s="325"/>
    </row>
    <row r="59697" spans="56:142" x14ac:dyDescent="0.2">
      <c r="BD59697" s="325"/>
      <c r="EL59697" s="325"/>
    </row>
    <row r="59698" spans="56:142" x14ac:dyDescent="0.2">
      <c r="BD59698" s="325"/>
      <c r="EL59698" s="325"/>
    </row>
    <row r="59699" spans="56:142" x14ac:dyDescent="0.2">
      <c r="BD59699" s="325"/>
      <c r="EL59699" s="325"/>
    </row>
    <row r="59700" spans="56:142" x14ac:dyDescent="0.2">
      <c r="BD59700" s="325"/>
      <c r="EL59700" s="325"/>
    </row>
    <row r="59701" spans="56:142" x14ac:dyDescent="0.2">
      <c r="BD59701" s="325"/>
      <c r="EL59701" s="325"/>
    </row>
    <row r="59702" spans="56:142" x14ac:dyDescent="0.2">
      <c r="BD59702" s="325"/>
      <c r="EL59702" s="325"/>
    </row>
    <row r="59703" spans="56:142" x14ac:dyDescent="0.2">
      <c r="BD59703" s="325"/>
      <c r="EL59703" s="325"/>
    </row>
    <row r="59704" spans="56:142" x14ac:dyDescent="0.2">
      <c r="BD59704" s="325"/>
      <c r="EL59704" s="325"/>
    </row>
    <row r="59705" spans="56:142" x14ac:dyDescent="0.2">
      <c r="BD59705" s="325"/>
      <c r="EL59705" s="325"/>
    </row>
    <row r="59706" spans="56:142" x14ac:dyDescent="0.2">
      <c r="BD59706" s="325"/>
      <c r="EL59706" s="325"/>
    </row>
    <row r="59707" spans="56:142" x14ac:dyDescent="0.2">
      <c r="BD59707" s="325"/>
      <c r="EL59707" s="325"/>
    </row>
    <row r="59708" spans="56:142" x14ac:dyDescent="0.2">
      <c r="BD59708" s="325"/>
      <c r="EL59708" s="325"/>
    </row>
    <row r="59709" spans="56:142" x14ac:dyDescent="0.2">
      <c r="BD59709" s="325"/>
      <c r="EL59709" s="325"/>
    </row>
    <row r="59710" spans="56:142" x14ac:dyDescent="0.2">
      <c r="BD59710" s="325"/>
      <c r="EL59710" s="325"/>
    </row>
    <row r="59711" spans="56:142" x14ac:dyDescent="0.2">
      <c r="BD59711" s="325"/>
      <c r="EL59711" s="325"/>
    </row>
    <row r="59712" spans="56:142" x14ac:dyDescent="0.2">
      <c r="BD59712" s="325"/>
      <c r="EL59712" s="325"/>
    </row>
    <row r="59713" spans="56:142" x14ac:dyDescent="0.2">
      <c r="BD59713" s="325"/>
      <c r="EL59713" s="325"/>
    </row>
    <row r="59714" spans="56:142" x14ac:dyDescent="0.2">
      <c r="BD59714" s="325"/>
      <c r="EL59714" s="325"/>
    </row>
    <row r="59715" spans="56:142" x14ac:dyDescent="0.2">
      <c r="BD59715" s="325"/>
      <c r="EL59715" s="325"/>
    </row>
    <row r="59716" spans="56:142" x14ac:dyDescent="0.2">
      <c r="BD59716" s="325"/>
      <c r="EL59716" s="325"/>
    </row>
    <row r="59717" spans="56:142" x14ac:dyDescent="0.2">
      <c r="BD59717" s="325"/>
      <c r="EL59717" s="325"/>
    </row>
    <row r="59718" spans="56:142" x14ac:dyDescent="0.2">
      <c r="BD59718" s="325"/>
      <c r="EL59718" s="325"/>
    </row>
    <row r="59719" spans="56:142" x14ac:dyDescent="0.2">
      <c r="BD59719" s="325"/>
      <c r="EL59719" s="325"/>
    </row>
    <row r="59720" spans="56:142" x14ac:dyDescent="0.2">
      <c r="BD59720" s="325"/>
      <c r="EL59720" s="325"/>
    </row>
    <row r="59721" spans="56:142" x14ac:dyDescent="0.2">
      <c r="BD59721" s="325"/>
      <c r="EL59721" s="325"/>
    </row>
    <row r="59722" spans="56:142" x14ac:dyDescent="0.2">
      <c r="BD59722" s="325"/>
      <c r="EL59722" s="325"/>
    </row>
    <row r="59723" spans="56:142" x14ac:dyDescent="0.2">
      <c r="BD59723" s="325"/>
      <c r="EL59723" s="325"/>
    </row>
    <row r="59724" spans="56:142" x14ac:dyDescent="0.2">
      <c r="BD59724" s="325"/>
      <c r="EL59724" s="325"/>
    </row>
    <row r="59725" spans="56:142" x14ac:dyDescent="0.2">
      <c r="BD59725" s="325"/>
      <c r="EL59725" s="325"/>
    </row>
    <row r="59726" spans="56:142" x14ac:dyDescent="0.2">
      <c r="BD59726" s="325"/>
      <c r="EL59726" s="325"/>
    </row>
    <row r="59727" spans="56:142" x14ac:dyDescent="0.2">
      <c r="BD59727" s="325"/>
      <c r="EL59727" s="325"/>
    </row>
    <row r="59728" spans="56:142" x14ac:dyDescent="0.2">
      <c r="BD59728" s="325"/>
      <c r="EL59728" s="325"/>
    </row>
    <row r="59729" spans="56:142" x14ac:dyDescent="0.2">
      <c r="BD59729" s="325"/>
      <c r="EL59729" s="325"/>
    </row>
    <row r="59730" spans="56:142" x14ac:dyDescent="0.2">
      <c r="BD59730" s="325"/>
      <c r="EL59730" s="325"/>
    </row>
    <row r="59731" spans="56:142" x14ac:dyDescent="0.2">
      <c r="BD59731" s="325"/>
      <c r="EL59731" s="325"/>
    </row>
    <row r="59732" spans="56:142" x14ac:dyDescent="0.2">
      <c r="BD59732" s="325"/>
      <c r="EL59732" s="325"/>
    </row>
    <row r="59733" spans="56:142" x14ac:dyDescent="0.2">
      <c r="BD59733" s="325"/>
      <c r="EL59733" s="325"/>
    </row>
    <row r="59734" spans="56:142" x14ac:dyDescent="0.2">
      <c r="BD59734" s="325"/>
      <c r="EL59734" s="325"/>
    </row>
    <row r="59735" spans="56:142" x14ac:dyDescent="0.2">
      <c r="BD59735" s="325"/>
      <c r="EL59735" s="325"/>
    </row>
    <row r="59736" spans="56:142" x14ac:dyDescent="0.2">
      <c r="BD59736" s="325"/>
      <c r="EL59736" s="325"/>
    </row>
    <row r="59737" spans="56:142" x14ac:dyDescent="0.2">
      <c r="BD59737" s="325"/>
      <c r="EL59737" s="325"/>
    </row>
    <row r="59738" spans="56:142" x14ac:dyDescent="0.2">
      <c r="BD59738" s="325"/>
      <c r="EL59738" s="325"/>
    </row>
    <row r="59739" spans="56:142" x14ac:dyDescent="0.2">
      <c r="BD59739" s="325"/>
      <c r="EL59739" s="325"/>
    </row>
    <row r="59740" spans="56:142" x14ac:dyDescent="0.2">
      <c r="BD59740" s="325"/>
      <c r="EL59740" s="325"/>
    </row>
    <row r="59741" spans="56:142" x14ac:dyDescent="0.2">
      <c r="BD59741" s="325"/>
      <c r="EL59741" s="325"/>
    </row>
    <row r="59742" spans="56:142" x14ac:dyDescent="0.2">
      <c r="BD59742" s="325"/>
      <c r="EL59742" s="325"/>
    </row>
    <row r="59743" spans="56:142" x14ac:dyDescent="0.2">
      <c r="BD59743" s="325"/>
      <c r="EL59743" s="325"/>
    </row>
    <row r="59744" spans="56:142" x14ac:dyDescent="0.2">
      <c r="BD59744" s="325"/>
      <c r="EL59744" s="325"/>
    </row>
    <row r="59745" spans="56:142" x14ac:dyDescent="0.2">
      <c r="BD59745" s="325"/>
      <c r="EL59745" s="325"/>
    </row>
    <row r="59746" spans="56:142" x14ac:dyDescent="0.2">
      <c r="BD59746" s="325"/>
      <c r="EL59746" s="325"/>
    </row>
    <row r="59747" spans="56:142" x14ac:dyDescent="0.2">
      <c r="BD59747" s="325"/>
      <c r="EL59747" s="325"/>
    </row>
    <row r="59748" spans="56:142" x14ac:dyDescent="0.2">
      <c r="BD59748" s="325"/>
      <c r="EL59748" s="325"/>
    </row>
    <row r="59749" spans="56:142" x14ac:dyDescent="0.2">
      <c r="BD59749" s="325"/>
      <c r="EL59749" s="325"/>
    </row>
    <row r="59750" spans="56:142" x14ac:dyDescent="0.2">
      <c r="BD59750" s="325"/>
      <c r="EL59750" s="325"/>
    </row>
    <row r="59751" spans="56:142" x14ac:dyDescent="0.2">
      <c r="BD59751" s="325"/>
      <c r="EL59751" s="325"/>
    </row>
    <row r="59752" spans="56:142" x14ac:dyDescent="0.2">
      <c r="BD59752" s="325"/>
      <c r="EL59752" s="325"/>
    </row>
    <row r="59753" spans="56:142" x14ac:dyDescent="0.2">
      <c r="BD59753" s="325"/>
      <c r="EL59753" s="325"/>
    </row>
    <row r="59754" spans="56:142" x14ac:dyDescent="0.2">
      <c r="BD59754" s="325"/>
      <c r="EL59754" s="325"/>
    </row>
    <row r="59755" spans="56:142" x14ac:dyDescent="0.2">
      <c r="BD59755" s="325"/>
      <c r="EL59755" s="325"/>
    </row>
    <row r="59756" spans="56:142" x14ac:dyDescent="0.2">
      <c r="BD59756" s="325"/>
      <c r="EL59756" s="325"/>
    </row>
    <row r="59757" spans="56:142" x14ac:dyDescent="0.2">
      <c r="BD59757" s="325"/>
      <c r="EL59757" s="325"/>
    </row>
    <row r="59758" spans="56:142" x14ac:dyDescent="0.2">
      <c r="BD59758" s="325"/>
      <c r="EL59758" s="325"/>
    </row>
    <row r="59759" spans="56:142" x14ac:dyDescent="0.2">
      <c r="BD59759" s="325"/>
      <c r="EL59759" s="325"/>
    </row>
    <row r="59760" spans="56:142" x14ac:dyDescent="0.2">
      <c r="BD59760" s="325"/>
      <c r="EL59760" s="325"/>
    </row>
    <row r="59761" spans="56:142" x14ac:dyDescent="0.2">
      <c r="BD59761" s="325"/>
      <c r="EL59761" s="325"/>
    </row>
    <row r="59762" spans="56:142" x14ac:dyDescent="0.2">
      <c r="BD59762" s="325"/>
      <c r="EL59762" s="325"/>
    </row>
    <row r="59763" spans="56:142" x14ac:dyDescent="0.2">
      <c r="BD59763" s="325"/>
      <c r="EL59763" s="325"/>
    </row>
    <row r="59764" spans="56:142" x14ac:dyDescent="0.2">
      <c r="BD59764" s="325"/>
      <c r="EL59764" s="325"/>
    </row>
    <row r="59765" spans="56:142" x14ac:dyDescent="0.2">
      <c r="BD59765" s="325"/>
      <c r="EL59765" s="325"/>
    </row>
    <row r="59766" spans="56:142" x14ac:dyDescent="0.2">
      <c r="BD59766" s="325"/>
      <c r="EL59766" s="325"/>
    </row>
    <row r="59767" spans="56:142" x14ac:dyDescent="0.2">
      <c r="BD59767" s="325"/>
      <c r="EL59767" s="325"/>
    </row>
    <row r="59768" spans="56:142" x14ac:dyDescent="0.2">
      <c r="BD59768" s="325"/>
      <c r="EL59768" s="325"/>
    </row>
    <row r="59769" spans="56:142" x14ac:dyDescent="0.2">
      <c r="BD59769" s="325"/>
      <c r="EL59769" s="325"/>
    </row>
    <row r="59770" spans="56:142" x14ac:dyDescent="0.2">
      <c r="BD59770" s="325"/>
      <c r="EL59770" s="325"/>
    </row>
    <row r="59771" spans="56:142" x14ac:dyDescent="0.2">
      <c r="BD59771" s="325"/>
      <c r="EL59771" s="325"/>
    </row>
    <row r="59772" spans="56:142" x14ac:dyDescent="0.2">
      <c r="BD59772" s="325"/>
      <c r="EL59772" s="325"/>
    </row>
    <row r="59773" spans="56:142" x14ac:dyDescent="0.2">
      <c r="BD59773" s="325"/>
      <c r="EL59773" s="325"/>
    </row>
    <row r="59774" spans="56:142" x14ac:dyDescent="0.2">
      <c r="BD59774" s="325"/>
      <c r="EL59774" s="325"/>
    </row>
    <row r="59775" spans="56:142" x14ac:dyDescent="0.2">
      <c r="BD59775" s="325"/>
      <c r="EL59775" s="325"/>
    </row>
    <row r="59776" spans="56:142" x14ac:dyDescent="0.2">
      <c r="BD59776" s="325"/>
      <c r="EL59776" s="325"/>
    </row>
    <row r="59777" spans="56:142" x14ac:dyDescent="0.2">
      <c r="BD59777" s="325"/>
      <c r="EL59777" s="325"/>
    </row>
    <row r="59778" spans="56:142" x14ac:dyDescent="0.2">
      <c r="BD59778" s="325"/>
      <c r="EL59778" s="325"/>
    </row>
    <row r="59779" spans="56:142" x14ac:dyDescent="0.2">
      <c r="BD59779" s="325"/>
      <c r="EL59779" s="325"/>
    </row>
    <row r="59780" spans="56:142" x14ac:dyDescent="0.2">
      <c r="BD59780" s="325"/>
      <c r="EL59780" s="325"/>
    </row>
    <row r="59781" spans="56:142" x14ac:dyDescent="0.2">
      <c r="BD59781" s="325"/>
      <c r="EL59781" s="325"/>
    </row>
    <row r="59782" spans="56:142" x14ac:dyDescent="0.2">
      <c r="BD59782" s="325"/>
      <c r="EL59782" s="325"/>
    </row>
    <row r="59783" spans="56:142" x14ac:dyDescent="0.2">
      <c r="BD59783" s="325"/>
      <c r="EL59783" s="325"/>
    </row>
    <row r="59784" spans="56:142" x14ac:dyDescent="0.2">
      <c r="BD59784" s="325"/>
      <c r="EL59784" s="325"/>
    </row>
    <row r="59785" spans="56:142" x14ac:dyDescent="0.2">
      <c r="BD59785" s="325"/>
      <c r="EL59785" s="325"/>
    </row>
    <row r="59786" spans="56:142" x14ac:dyDescent="0.2">
      <c r="BD59786" s="325"/>
      <c r="EL59786" s="325"/>
    </row>
    <row r="59787" spans="56:142" x14ac:dyDescent="0.2">
      <c r="BD59787" s="325"/>
      <c r="EL59787" s="325"/>
    </row>
    <row r="59788" spans="56:142" x14ac:dyDescent="0.2">
      <c r="BD59788" s="325"/>
      <c r="EL59788" s="325"/>
    </row>
    <row r="59789" spans="56:142" x14ac:dyDescent="0.2">
      <c r="BD59789" s="325"/>
      <c r="EL59789" s="325"/>
    </row>
    <row r="59790" spans="56:142" x14ac:dyDescent="0.2">
      <c r="BD59790" s="325"/>
      <c r="EL59790" s="325"/>
    </row>
    <row r="59791" spans="56:142" x14ac:dyDescent="0.2">
      <c r="BD59791" s="325"/>
      <c r="EL59791" s="325"/>
    </row>
    <row r="59792" spans="56:142" x14ac:dyDescent="0.2">
      <c r="BD59792" s="325"/>
      <c r="EL59792" s="325"/>
    </row>
    <row r="59793" spans="56:142" x14ac:dyDescent="0.2">
      <c r="BD59793" s="325"/>
      <c r="EL59793" s="325"/>
    </row>
    <row r="59794" spans="56:142" x14ac:dyDescent="0.2">
      <c r="BD59794" s="325"/>
      <c r="EL59794" s="325"/>
    </row>
    <row r="59795" spans="56:142" x14ac:dyDescent="0.2">
      <c r="BD59795" s="325"/>
      <c r="EL59795" s="325"/>
    </row>
    <row r="59796" spans="56:142" x14ac:dyDescent="0.2">
      <c r="BD59796" s="325"/>
      <c r="EL59796" s="325"/>
    </row>
    <row r="59797" spans="56:142" x14ac:dyDescent="0.2">
      <c r="BD59797" s="325"/>
      <c r="EL59797" s="325"/>
    </row>
    <row r="59798" spans="56:142" x14ac:dyDescent="0.2">
      <c r="BD59798" s="325"/>
      <c r="EL59798" s="325"/>
    </row>
    <row r="59799" spans="56:142" x14ac:dyDescent="0.2">
      <c r="BD59799" s="325"/>
      <c r="EL59799" s="325"/>
    </row>
    <row r="59800" spans="56:142" x14ac:dyDescent="0.2">
      <c r="BD59800" s="325"/>
      <c r="EL59800" s="325"/>
    </row>
    <row r="59801" spans="56:142" x14ac:dyDescent="0.2">
      <c r="BD59801" s="325"/>
      <c r="EL59801" s="325"/>
    </row>
    <row r="59802" spans="56:142" x14ac:dyDescent="0.2">
      <c r="BD59802" s="325"/>
      <c r="EL59802" s="325"/>
    </row>
    <row r="59803" spans="56:142" x14ac:dyDescent="0.2">
      <c r="BD59803" s="325"/>
      <c r="EL59803" s="325"/>
    </row>
    <row r="59804" spans="56:142" x14ac:dyDescent="0.2">
      <c r="BD59804" s="325"/>
      <c r="EL59804" s="325"/>
    </row>
    <row r="59805" spans="56:142" x14ac:dyDescent="0.2">
      <c r="BD59805" s="325"/>
      <c r="EL59805" s="325"/>
    </row>
    <row r="59806" spans="56:142" x14ac:dyDescent="0.2">
      <c r="BD59806" s="325"/>
      <c r="EL59806" s="325"/>
    </row>
    <row r="59807" spans="56:142" x14ac:dyDescent="0.2">
      <c r="BD59807" s="325"/>
      <c r="EL59807" s="325"/>
    </row>
    <row r="59808" spans="56:142" x14ac:dyDescent="0.2">
      <c r="BD59808" s="325"/>
      <c r="EL59808" s="325"/>
    </row>
    <row r="59809" spans="56:142" x14ac:dyDescent="0.2">
      <c r="BD59809" s="325"/>
      <c r="EL59809" s="325"/>
    </row>
    <row r="59810" spans="56:142" x14ac:dyDescent="0.2">
      <c r="BD59810" s="325"/>
      <c r="EL59810" s="325"/>
    </row>
    <row r="59811" spans="56:142" x14ac:dyDescent="0.2">
      <c r="BD59811" s="325"/>
      <c r="EL59811" s="325"/>
    </row>
    <row r="59812" spans="56:142" x14ac:dyDescent="0.2">
      <c r="BD59812" s="325"/>
      <c r="EL59812" s="325"/>
    </row>
    <row r="59813" spans="56:142" x14ac:dyDescent="0.2">
      <c r="BD59813" s="325"/>
      <c r="EL59813" s="325"/>
    </row>
    <row r="59814" spans="56:142" x14ac:dyDescent="0.2">
      <c r="BD59814" s="325"/>
      <c r="EL59814" s="325"/>
    </row>
    <row r="59815" spans="56:142" x14ac:dyDescent="0.2">
      <c r="BD59815" s="325"/>
      <c r="EL59815" s="325"/>
    </row>
    <row r="59816" spans="56:142" x14ac:dyDescent="0.2">
      <c r="BD59816" s="325"/>
      <c r="EL59816" s="325"/>
    </row>
    <row r="59817" spans="56:142" x14ac:dyDescent="0.2">
      <c r="BD59817" s="325"/>
      <c r="EL59817" s="325"/>
    </row>
    <row r="59818" spans="56:142" x14ac:dyDescent="0.2">
      <c r="BD59818" s="325"/>
      <c r="EL59818" s="325"/>
    </row>
    <row r="59819" spans="56:142" x14ac:dyDescent="0.2">
      <c r="BD59819" s="325"/>
      <c r="EL59819" s="325"/>
    </row>
    <row r="59820" spans="56:142" x14ac:dyDescent="0.2">
      <c r="BD59820" s="325"/>
      <c r="EL59820" s="325"/>
    </row>
    <row r="59821" spans="56:142" x14ac:dyDescent="0.2">
      <c r="BD59821" s="325"/>
      <c r="EL59821" s="325"/>
    </row>
    <row r="59822" spans="56:142" x14ac:dyDescent="0.2">
      <c r="BD59822" s="325"/>
      <c r="EL59822" s="325"/>
    </row>
    <row r="59823" spans="56:142" x14ac:dyDescent="0.2">
      <c r="BD59823" s="325"/>
      <c r="EL59823" s="325"/>
    </row>
    <row r="59824" spans="56:142" x14ac:dyDescent="0.2">
      <c r="BD59824" s="325"/>
      <c r="EL59824" s="325"/>
    </row>
    <row r="59825" spans="56:142" x14ac:dyDescent="0.2">
      <c r="BD59825" s="325"/>
      <c r="EL59825" s="325"/>
    </row>
    <row r="59826" spans="56:142" x14ac:dyDescent="0.2">
      <c r="BD59826" s="325"/>
      <c r="EL59826" s="325"/>
    </row>
    <row r="59827" spans="56:142" x14ac:dyDescent="0.2">
      <c r="BD59827" s="325"/>
      <c r="EL59827" s="325"/>
    </row>
    <row r="59828" spans="56:142" x14ac:dyDescent="0.2">
      <c r="BD59828" s="325"/>
      <c r="EL59828" s="325"/>
    </row>
    <row r="59829" spans="56:142" x14ac:dyDescent="0.2">
      <c r="BD59829" s="325"/>
      <c r="EL59829" s="325"/>
    </row>
    <row r="59830" spans="56:142" x14ac:dyDescent="0.2">
      <c r="BD59830" s="325"/>
      <c r="EL59830" s="325"/>
    </row>
    <row r="59831" spans="56:142" x14ac:dyDescent="0.2">
      <c r="BD59831" s="325"/>
      <c r="EL59831" s="325"/>
    </row>
    <row r="59832" spans="56:142" x14ac:dyDescent="0.2">
      <c r="BD59832" s="325"/>
      <c r="EL59832" s="325"/>
    </row>
    <row r="59833" spans="56:142" x14ac:dyDescent="0.2">
      <c r="BD59833" s="325"/>
      <c r="EL59833" s="325"/>
    </row>
    <row r="59834" spans="56:142" x14ac:dyDescent="0.2">
      <c r="BD59834" s="325"/>
      <c r="EL59834" s="325"/>
    </row>
    <row r="59835" spans="56:142" x14ac:dyDescent="0.2">
      <c r="BD59835" s="325"/>
      <c r="EL59835" s="325"/>
    </row>
    <row r="59836" spans="56:142" x14ac:dyDescent="0.2">
      <c r="BD59836" s="325"/>
      <c r="EL59836" s="325"/>
    </row>
    <row r="59837" spans="56:142" x14ac:dyDescent="0.2">
      <c r="BD59837" s="325"/>
      <c r="EL59837" s="325"/>
    </row>
    <row r="59838" spans="56:142" x14ac:dyDescent="0.2">
      <c r="BD59838" s="325"/>
      <c r="EL59838" s="325"/>
    </row>
    <row r="59839" spans="56:142" x14ac:dyDescent="0.2">
      <c r="BD59839" s="325"/>
      <c r="EL59839" s="325"/>
    </row>
    <row r="59840" spans="56:142" x14ac:dyDescent="0.2">
      <c r="BD59840" s="325"/>
      <c r="EL59840" s="325"/>
    </row>
    <row r="59841" spans="56:142" x14ac:dyDescent="0.2">
      <c r="BD59841" s="325"/>
      <c r="EL59841" s="325"/>
    </row>
    <row r="59842" spans="56:142" x14ac:dyDescent="0.2">
      <c r="BD59842" s="325"/>
      <c r="EL59842" s="325"/>
    </row>
    <row r="59843" spans="56:142" x14ac:dyDescent="0.2">
      <c r="BD59843" s="325"/>
      <c r="EL59843" s="325"/>
    </row>
    <row r="59844" spans="56:142" x14ac:dyDescent="0.2">
      <c r="BD59844" s="325"/>
      <c r="EL59844" s="325"/>
    </row>
    <row r="59845" spans="56:142" x14ac:dyDescent="0.2">
      <c r="BD59845" s="325"/>
      <c r="EL59845" s="325"/>
    </row>
    <row r="59846" spans="56:142" x14ac:dyDescent="0.2">
      <c r="BD59846" s="325"/>
      <c r="EL59846" s="325"/>
    </row>
    <row r="59847" spans="56:142" x14ac:dyDescent="0.2">
      <c r="BD59847" s="325"/>
      <c r="EL59847" s="325"/>
    </row>
    <row r="59848" spans="56:142" x14ac:dyDescent="0.2">
      <c r="BD59848" s="325"/>
      <c r="EL59848" s="325"/>
    </row>
    <row r="59849" spans="56:142" x14ac:dyDescent="0.2">
      <c r="BD59849" s="325"/>
      <c r="EL59849" s="325"/>
    </row>
    <row r="59850" spans="56:142" x14ac:dyDescent="0.2">
      <c r="BD59850" s="325"/>
      <c r="EL59850" s="325"/>
    </row>
    <row r="59851" spans="56:142" x14ac:dyDescent="0.2">
      <c r="BD59851" s="325"/>
      <c r="EL59851" s="325"/>
    </row>
    <row r="59852" spans="56:142" x14ac:dyDescent="0.2">
      <c r="BD59852" s="325"/>
      <c r="EL59852" s="325"/>
    </row>
    <row r="59853" spans="56:142" x14ac:dyDescent="0.2">
      <c r="BD59853" s="325"/>
      <c r="EL59853" s="325"/>
    </row>
    <row r="59854" spans="56:142" x14ac:dyDescent="0.2">
      <c r="BD59854" s="325"/>
      <c r="EL59854" s="325"/>
    </row>
    <row r="59855" spans="56:142" x14ac:dyDescent="0.2">
      <c r="BD59855" s="325"/>
      <c r="EL59855" s="325"/>
    </row>
    <row r="59856" spans="56:142" x14ac:dyDescent="0.2">
      <c r="BD59856" s="325"/>
      <c r="EL59856" s="325"/>
    </row>
    <row r="59857" spans="56:142" x14ac:dyDescent="0.2">
      <c r="BD59857" s="325"/>
      <c r="EL59857" s="325"/>
    </row>
    <row r="59858" spans="56:142" x14ac:dyDescent="0.2">
      <c r="BD59858" s="325"/>
      <c r="EL59858" s="325"/>
    </row>
    <row r="59859" spans="56:142" x14ac:dyDescent="0.2">
      <c r="BD59859" s="325"/>
      <c r="EL59859" s="325"/>
    </row>
    <row r="59860" spans="56:142" x14ac:dyDescent="0.2">
      <c r="BD59860" s="325"/>
      <c r="EL59860" s="325"/>
    </row>
    <row r="59861" spans="56:142" x14ac:dyDescent="0.2">
      <c r="BD59861" s="325"/>
      <c r="EL59861" s="325"/>
    </row>
    <row r="59862" spans="56:142" x14ac:dyDescent="0.2">
      <c r="BD59862" s="325"/>
      <c r="EL59862" s="325"/>
    </row>
    <row r="59863" spans="56:142" x14ac:dyDescent="0.2">
      <c r="BD59863" s="325"/>
      <c r="EL59863" s="325"/>
    </row>
    <row r="59864" spans="56:142" x14ac:dyDescent="0.2">
      <c r="BD59864" s="325"/>
      <c r="EL59864" s="325"/>
    </row>
    <row r="59865" spans="56:142" x14ac:dyDescent="0.2">
      <c r="BD59865" s="325"/>
      <c r="EL59865" s="325"/>
    </row>
    <row r="59866" spans="56:142" x14ac:dyDescent="0.2">
      <c r="BD59866" s="325"/>
      <c r="EL59866" s="325"/>
    </row>
    <row r="59867" spans="56:142" x14ac:dyDescent="0.2">
      <c r="BD59867" s="325"/>
      <c r="EL59867" s="325"/>
    </row>
    <row r="59868" spans="56:142" x14ac:dyDescent="0.2">
      <c r="BD59868" s="325"/>
      <c r="EL59868" s="325"/>
    </row>
    <row r="59869" spans="56:142" x14ac:dyDescent="0.2">
      <c r="BD59869" s="325"/>
      <c r="EL59869" s="325"/>
    </row>
    <row r="59870" spans="56:142" x14ac:dyDescent="0.2">
      <c r="BD59870" s="325"/>
      <c r="EL59870" s="325"/>
    </row>
    <row r="59871" spans="56:142" x14ac:dyDescent="0.2">
      <c r="BD59871" s="325"/>
      <c r="EL59871" s="325"/>
    </row>
    <row r="59872" spans="56:142" x14ac:dyDescent="0.2">
      <c r="BD59872" s="325"/>
      <c r="EL59872" s="325"/>
    </row>
    <row r="59873" spans="56:142" x14ac:dyDescent="0.2">
      <c r="BD59873" s="325"/>
      <c r="EL59873" s="325"/>
    </row>
    <row r="59874" spans="56:142" x14ac:dyDescent="0.2">
      <c r="BD59874" s="325"/>
      <c r="EL59874" s="325"/>
    </row>
    <row r="59875" spans="56:142" x14ac:dyDescent="0.2">
      <c r="BD59875" s="325"/>
      <c r="EL59875" s="325"/>
    </row>
    <row r="59876" spans="56:142" x14ac:dyDescent="0.2">
      <c r="BD59876" s="325"/>
      <c r="EL59876" s="325"/>
    </row>
    <row r="59877" spans="56:142" x14ac:dyDescent="0.2">
      <c r="BD59877" s="325"/>
      <c r="EL59877" s="325"/>
    </row>
    <row r="59878" spans="56:142" x14ac:dyDescent="0.2">
      <c r="BD59878" s="325"/>
      <c r="EL59878" s="325"/>
    </row>
    <row r="59879" spans="56:142" x14ac:dyDescent="0.2">
      <c r="BD59879" s="325"/>
      <c r="EL59879" s="325"/>
    </row>
    <row r="59880" spans="56:142" x14ac:dyDescent="0.2">
      <c r="BD59880" s="325"/>
      <c r="EL59880" s="325"/>
    </row>
    <row r="59881" spans="56:142" x14ac:dyDescent="0.2">
      <c r="BD59881" s="325"/>
      <c r="EL59881" s="325"/>
    </row>
    <row r="59882" spans="56:142" x14ac:dyDescent="0.2">
      <c r="BD59882" s="325"/>
      <c r="EL59882" s="325"/>
    </row>
    <row r="59883" spans="56:142" x14ac:dyDescent="0.2">
      <c r="BD59883" s="325"/>
      <c r="EL59883" s="325"/>
    </row>
    <row r="59884" spans="56:142" x14ac:dyDescent="0.2">
      <c r="BD59884" s="325"/>
      <c r="EL59884" s="325"/>
    </row>
    <row r="59885" spans="56:142" x14ac:dyDescent="0.2">
      <c r="BD59885" s="325"/>
      <c r="EL59885" s="325"/>
    </row>
    <row r="59886" spans="56:142" x14ac:dyDescent="0.2">
      <c r="BD59886" s="325"/>
      <c r="EL59886" s="325"/>
    </row>
    <row r="59887" spans="56:142" x14ac:dyDescent="0.2">
      <c r="BD59887" s="325"/>
      <c r="EL59887" s="325"/>
    </row>
    <row r="59888" spans="56:142" x14ac:dyDescent="0.2">
      <c r="BD59888" s="325"/>
      <c r="EL59888" s="325"/>
    </row>
    <row r="59889" spans="56:142" x14ac:dyDescent="0.2">
      <c r="BD59889" s="325"/>
      <c r="EL59889" s="325"/>
    </row>
    <row r="59890" spans="56:142" x14ac:dyDescent="0.2">
      <c r="BD59890" s="325"/>
      <c r="EL59890" s="325"/>
    </row>
    <row r="59891" spans="56:142" x14ac:dyDescent="0.2">
      <c r="BD59891" s="325"/>
      <c r="EL59891" s="325"/>
    </row>
    <row r="59892" spans="56:142" x14ac:dyDescent="0.2">
      <c r="BD59892" s="325"/>
      <c r="EL59892" s="325"/>
    </row>
    <row r="59893" spans="56:142" x14ac:dyDescent="0.2">
      <c r="BD59893" s="325"/>
      <c r="EL59893" s="325"/>
    </row>
    <row r="59894" spans="56:142" x14ac:dyDescent="0.2">
      <c r="BD59894" s="325"/>
      <c r="EL59894" s="325"/>
    </row>
    <row r="59895" spans="56:142" x14ac:dyDescent="0.2">
      <c r="BD59895" s="325"/>
      <c r="EL59895" s="325"/>
    </row>
    <row r="59896" spans="56:142" x14ac:dyDescent="0.2">
      <c r="BD59896" s="325"/>
      <c r="EL59896" s="325"/>
    </row>
    <row r="59897" spans="56:142" x14ac:dyDescent="0.2">
      <c r="BD59897" s="325"/>
      <c r="EL59897" s="325"/>
    </row>
    <row r="59898" spans="56:142" x14ac:dyDescent="0.2">
      <c r="BD59898" s="325"/>
      <c r="EL59898" s="325"/>
    </row>
    <row r="59899" spans="56:142" x14ac:dyDescent="0.2">
      <c r="BD59899" s="325"/>
      <c r="EL59899" s="325"/>
    </row>
    <row r="59900" spans="56:142" x14ac:dyDescent="0.2">
      <c r="BD59900" s="325"/>
      <c r="EL59900" s="325"/>
    </row>
    <row r="59901" spans="56:142" x14ac:dyDescent="0.2">
      <c r="BD59901" s="325"/>
      <c r="EL59901" s="325"/>
    </row>
    <row r="59902" spans="56:142" x14ac:dyDescent="0.2">
      <c r="BD59902" s="325"/>
      <c r="EL59902" s="325"/>
    </row>
    <row r="59903" spans="56:142" x14ac:dyDescent="0.2">
      <c r="BD59903" s="325"/>
      <c r="EL59903" s="325"/>
    </row>
    <row r="59904" spans="56:142" x14ac:dyDescent="0.2">
      <c r="BD59904" s="325"/>
      <c r="EL59904" s="325"/>
    </row>
    <row r="59905" spans="56:142" x14ac:dyDescent="0.2">
      <c r="BD59905" s="325"/>
      <c r="EL59905" s="325"/>
    </row>
    <row r="59906" spans="56:142" x14ac:dyDescent="0.2">
      <c r="BD59906" s="325"/>
      <c r="EL59906" s="325"/>
    </row>
    <row r="59907" spans="56:142" x14ac:dyDescent="0.2">
      <c r="BD59907" s="325"/>
      <c r="EL59907" s="325"/>
    </row>
    <row r="59908" spans="56:142" x14ac:dyDescent="0.2">
      <c r="BD59908" s="325"/>
      <c r="EL59908" s="325"/>
    </row>
    <row r="59909" spans="56:142" x14ac:dyDescent="0.2">
      <c r="BD59909" s="325"/>
      <c r="EL59909" s="325"/>
    </row>
    <row r="59910" spans="56:142" x14ac:dyDescent="0.2">
      <c r="BD59910" s="325"/>
      <c r="EL59910" s="325"/>
    </row>
    <row r="59911" spans="56:142" x14ac:dyDescent="0.2">
      <c r="BD59911" s="325"/>
      <c r="EL59911" s="325"/>
    </row>
    <row r="59912" spans="56:142" x14ac:dyDescent="0.2">
      <c r="BD59912" s="325"/>
      <c r="EL59912" s="325"/>
    </row>
    <row r="59913" spans="56:142" x14ac:dyDescent="0.2">
      <c r="BD59913" s="325"/>
      <c r="EL59913" s="325"/>
    </row>
    <row r="59914" spans="56:142" x14ac:dyDescent="0.2">
      <c r="BD59914" s="325"/>
      <c r="EL59914" s="325"/>
    </row>
    <row r="59915" spans="56:142" x14ac:dyDescent="0.2">
      <c r="BD59915" s="325"/>
      <c r="EL59915" s="325"/>
    </row>
    <row r="59916" spans="56:142" x14ac:dyDescent="0.2">
      <c r="BD59916" s="325"/>
      <c r="EL59916" s="325"/>
    </row>
    <row r="59917" spans="56:142" x14ac:dyDescent="0.2">
      <c r="BD59917" s="325"/>
      <c r="EL59917" s="325"/>
    </row>
    <row r="59918" spans="56:142" x14ac:dyDescent="0.2">
      <c r="BD59918" s="325"/>
      <c r="EL59918" s="325"/>
    </row>
    <row r="59919" spans="56:142" x14ac:dyDescent="0.2">
      <c r="BD59919" s="325"/>
      <c r="EL59919" s="325"/>
    </row>
    <row r="59920" spans="56:142" x14ac:dyDescent="0.2">
      <c r="BD59920" s="325"/>
      <c r="EL59920" s="325"/>
    </row>
    <row r="59921" spans="56:142" x14ac:dyDescent="0.2">
      <c r="BD59921" s="325"/>
      <c r="EL59921" s="325"/>
    </row>
    <row r="59922" spans="56:142" x14ac:dyDescent="0.2">
      <c r="BD59922" s="325"/>
      <c r="EL59922" s="325"/>
    </row>
    <row r="59923" spans="56:142" x14ac:dyDescent="0.2">
      <c r="BD59923" s="325"/>
      <c r="EL59923" s="325"/>
    </row>
    <row r="59924" spans="56:142" x14ac:dyDescent="0.2">
      <c r="BD59924" s="325"/>
      <c r="EL59924" s="325"/>
    </row>
    <row r="59925" spans="56:142" x14ac:dyDescent="0.2">
      <c r="BD59925" s="325"/>
      <c r="EL59925" s="325"/>
    </row>
    <row r="59926" spans="56:142" x14ac:dyDescent="0.2">
      <c r="BD59926" s="325"/>
      <c r="EL59926" s="325"/>
    </row>
    <row r="59927" spans="56:142" x14ac:dyDescent="0.2">
      <c r="BD59927" s="325"/>
      <c r="EL59927" s="325"/>
    </row>
    <row r="59928" spans="56:142" x14ac:dyDescent="0.2">
      <c r="BD59928" s="325"/>
      <c r="EL59928" s="325"/>
    </row>
    <row r="59929" spans="56:142" x14ac:dyDescent="0.2">
      <c r="BD59929" s="325"/>
      <c r="EL59929" s="325"/>
    </row>
    <row r="59930" spans="56:142" x14ac:dyDescent="0.2">
      <c r="BD59930" s="325"/>
      <c r="EL59930" s="325"/>
    </row>
    <row r="59931" spans="56:142" x14ac:dyDescent="0.2">
      <c r="BD59931" s="325"/>
      <c r="EL59931" s="325"/>
    </row>
    <row r="59932" spans="56:142" x14ac:dyDescent="0.2">
      <c r="BD59932" s="325"/>
      <c r="EL59932" s="325"/>
    </row>
    <row r="59933" spans="56:142" x14ac:dyDescent="0.2">
      <c r="BD59933" s="325"/>
      <c r="EL59933" s="325"/>
    </row>
    <row r="59934" spans="56:142" x14ac:dyDescent="0.2">
      <c r="BD59934" s="325"/>
      <c r="EL59934" s="325"/>
    </row>
    <row r="59935" spans="56:142" x14ac:dyDescent="0.2">
      <c r="BD59935" s="325"/>
      <c r="EL59935" s="325"/>
    </row>
    <row r="59936" spans="56:142" x14ac:dyDescent="0.2">
      <c r="BD59936" s="325"/>
      <c r="EL59936" s="325"/>
    </row>
    <row r="59937" spans="56:142" x14ac:dyDescent="0.2">
      <c r="BD59937" s="325"/>
      <c r="EL59937" s="325"/>
    </row>
    <row r="59938" spans="56:142" x14ac:dyDescent="0.2">
      <c r="BD59938" s="325"/>
      <c r="EL59938" s="325"/>
    </row>
    <row r="59939" spans="56:142" x14ac:dyDescent="0.2">
      <c r="BD59939" s="325"/>
      <c r="EL59939" s="325"/>
    </row>
    <row r="59940" spans="56:142" x14ac:dyDescent="0.2">
      <c r="BD59940" s="325"/>
      <c r="EL59940" s="325"/>
    </row>
    <row r="59941" spans="56:142" x14ac:dyDescent="0.2">
      <c r="BD59941" s="325"/>
      <c r="EL59941" s="325"/>
    </row>
    <row r="59942" spans="56:142" x14ac:dyDescent="0.2">
      <c r="BD59942" s="325"/>
      <c r="EL59942" s="325"/>
    </row>
    <row r="59943" spans="56:142" x14ac:dyDescent="0.2">
      <c r="BD59943" s="325"/>
      <c r="EL59943" s="325"/>
    </row>
    <row r="59944" spans="56:142" x14ac:dyDescent="0.2">
      <c r="BD59944" s="325"/>
      <c r="EL59944" s="325"/>
    </row>
    <row r="59945" spans="56:142" x14ac:dyDescent="0.2">
      <c r="BD59945" s="325"/>
      <c r="EL59945" s="325"/>
    </row>
    <row r="59946" spans="56:142" x14ac:dyDescent="0.2">
      <c r="BD59946" s="325"/>
      <c r="EL59946" s="325"/>
    </row>
    <row r="59947" spans="56:142" x14ac:dyDescent="0.2">
      <c r="BD59947" s="325"/>
      <c r="EL59947" s="325"/>
    </row>
    <row r="59948" spans="56:142" x14ac:dyDescent="0.2">
      <c r="BD59948" s="325"/>
      <c r="EL59948" s="325"/>
    </row>
    <row r="59949" spans="56:142" x14ac:dyDescent="0.2">
      <c r="BD59949" s="325"/>
      <c r="EL59949" s="325"/>
    </row>
    <row r="59950" spans="56:142" x14ac:dyDescent="0.2">
      <c r="BD59950" s="325"/>
      <c r="EL59950" s="325"/>
    </row>
    <row r="59951" spans="56:142" x14ac:dyDescent="0.2">
      <c r="BD59951" s="325"/>
      <c r="EL59951" s="325"/>
    </row>
    <row r="59952" spans="56:142" x14ac:dyDescent="0.2">
      <c r="BD59952" s="325"/>
      <c r="EL59952" s="325"/>
    </row>
    <row r="59953" spans="56:142" x14ac:dyDescent="0.2">
      <c r="BD59953" s="325"/>
      <c r="EL59953" s="325"/>
    </row>
    <row r="59954" spans="56:142" x14ac:dyDescent="0.2">
      <c r="BD59954" s="325"/>
      <c r="EL59954" s="325"/>
    </row>
    <row r="59955" spans="56:142" x14ac:dyDescent="0.2">
      <c r="BD59955" s="325"/>
      <c r="EL59955" s="325"/>
    </row>
    <row r="59956" spans="56:142" x14ac:dyDescent="0.2">
      <c r="BD59956" s="325"/>
      <c r="EL59956" s="325"/>
    </row>
    <row r="59957" spans="56:142" x14ac:dyDescent="0.2">
      <c r="BD59957" s="325"/>
      <c r="EL59957" s="325"/>
    </row>
    <row r="59958" spans="56:142" x14ac:dyDescent="0.2">
      <c r="BD59958" s="325"/>
      <c r="EL59958" s="325"/>
    </row>
    <row r="59959" spans="56:142" x14ac:dyDescent="0.2">
      <c r="BD59959" s="325"/>
      <c r="EL59959" s="325"/>
    </row>
    <row r="59960" spans="56:142" x14ac:dyDescent="0.2">
      <c r="BD59960" s="325"/>
      <c r="EL59960" s="325"/>
    </row>
    <row r="59961" spans="56:142" x14ac:dyDescent="0.2">
      <c r="BD59961" s="325"/>
      <c r="EL59961" s="325"/>
    </row>
    <row r="59962" spans="56:142" x14ac:dyDescent="0.2">
      <c r="BD59962" s="325"/>
      <c r="EL59962" s="325"/>
    </row>
    <row r="59963" spans="56:142" x14ac:dyDescent="0.2">
      <c r="BD59963" s="325"/>
      <c r="EL59963" s="325"/>
    </row>
    <row r="59964" spans="56:142" x14ac:dyDescent="0.2">
      <c r="BD59964" s="325"/>
      <c r="EL59964" s="325"/>
    </row>
    <row r="59965" spans="56:142" x14ac:dyDescent="0.2">
      <c r="BD59965" s="325"/>
      <c r="EL59965" s="325"/>
    </row>
    <row r="59966" spans="56:142" x14ac:dyDescent="0.2">
      <c r="BD59966" s="325"/>
      <c r="EL59966" s="325"/>
    </row>
    <row r="59967" spans="56:142" x14ac:dyDescent="0.2">
      <c r="BD59967" s="325"/>
      <c r="EL59967" s="325"/>
    </row>
    <row r="59968" spans="56:142" x14ac:dyDescent="0.2">
      <c r="BD59968" s="325"/>
      <c r="EL59968" s="325"/>
    </row>
    <row r="59969" spans="56:142" x14ac:dyDescent="0.2">
      <c r="BD59969" s="325"/>
      <c r="EL59969" s="325"/>
    </row>
    <row r="59970" spans="56:142" x14ac:dyDescent="0.2">
      <c r="BD59970" s="325"/>
      <c r="EL59970" s="325"/>
    </row>
    <row r="59971" spans="56:142" x14ac:dyDescent="0.2">
      <c r="BD59971" s="325"/>
      <c r="EL59971" s="325"/>
    </row>
    <row r="59972" spans="56:142" x14ac:dyDescent="0.2">
      <c r="BD59972" s="325"/>
      <c r="EL59972" s="325"/>
    </row>
    <row r="59973" spans="56:142" x14ac:dyDescent="0.2">
      <c r="BD59973" s="325"/>
      <c r="EL59973" s="325"/>
    </row>
    <row r="59974" spans="56:142" x14ac:dyDescent="0.2">
      <c r="BD59974" s="325"/>
      <c r="EL59974" s="325"/>
    </row>
    <row r="59975" spans="56:142" x14ac:dyDescent="0.2">
      <c r="BD59975" s="325"/>
      <c r="EL59975" s="325"/>
    </row>
    <row r="59976" spans="56:142" x14ac:dyDescent="0.2">
      <c r="BD59976" s="325"/>
      <c r="EL59976" s="325"/>
    </row>
    <row r="59977" spans="56:142" x14ac:dyDescent="0.2">
      <c r="BD59977" s="325"/>
      <c r="EL59977" s="325"/>
    </row>
    <row r="59978" spans="56:142" x14ac:dyDescent="0.2">
      <c r="BD59978" s="325"/>
      <c r="EL59978" s="325"/>
    </row>
    <row r="59979" spans="56:142" x14ac:dyDescent="0.2">
      <c r="BD59979" s="325"/>
      <c r="EL59979" s="325"/>
    </row>
    <row r="59980" spans="56:142" x14ac:dyDescent="0.2">
      <c r="BD59980" s="325"/>
      <c r="EL59980" s="325"/>
    </row>
    <row r="59981" spans="56:142" x14ac:dyDescent="0.2">
      <c r="BD59981" s="325"/>
      <c r="EL59981" s="325"/>
    </row>
    <row r="59982" spans="56:142" x14ac:dyDescent="0.2">
      <c r="BD59982" s="325"/>
      <c r="EL59982" s="325"/>
    </row>
    <row r="59983" spans="56:142" x14ac:dyDescent="0.2">
      <c r="BD59983" s="325"/>
      <c r="EL59983" s="325"/>
    </row>
    <row r="59984" spans="56:142" x14ac:dyDescent="0.2">
      <c r="BD59984" s="325"/>
      <c r="EL59984" s="325"/>
    </row>
    <row r="59985" spans="56:142" x14ac:dyDescent="0.2">
      <c r="BD59985" s="325"/>
      <c r="EL59985" s="325"/>
    </row>
    <row r="59986" spans="56:142" x14ac:dyDescent="0.2">
      <c r="BD59986" s="325"/>
      <c r="EL59986" s="325"/>
    </row>
    <row r="59987" spans="56:142" x14ac:dyDescent="0.2">
      <c r="BD59987" s="325"/>
      <c r="EL59987" s="325"/>
    </row>
    <row r="59988" spans="56:142" x14ac:dyDescent="0.2">
      <c r="BD59988" s="325"/>
      <c r="EL59988" s="325"/>
    </row>
    <row r="59989" spans="56:142" x14ac:dyDescent="0.2">
      <c r="BD59989" s="325"/>
      <c r="EL59989" s="325"/>
    </row>
    <row r="59990" spans="56:142" x14ac:dyDescent="0.2">
      <c r="BD59990" s="325"/>
      <c r="EL59990" s="325"/>
    </row>
    <row r="59991" spans="56:142" x14ac:dyDescent="0.2">
      <c r="BD59991" s="325"/>
      <c r="EL59991" s="325"/>
    </row>
    <row r="59992" spans="56:142" x14ac:dyDescent="0.2">
      <c r="BD59992" s="325"/>
      <c r="EL59992" s="325"/>
    </row>
    <row r="59993" spans="56:142" x14ac:dyDescent="0.2">
      <c r="BD59993" s="325"/>
      <c r="EL59993" s="325"/>
    </row>
    <row r="59994" spans="56:142" x14ac:dyDescent="0.2">
      <c r="BD59994" s="325"/>
      <c r="EL59994" s="325"/>
    </row>
    <row r="59995" spans="56:142" x14ac:dyDescent="0.2">
      <c r="BD59995" s="325"/>
      <c r="EL59995" s="325"/>
    </row>
    <row r="59996" spans="56:142" x14ac:dyDescent="0.2">
      <c r="BD59996" s="325"/>
      <c r="EL59996" s="325"/>
    </row>
    <row r="59997" spans="56:142" x14ac:dyDescent="0.2">
      <c r="BD59997" s="325"/>
      <c r="EL59997" s="325"/>
    </row>
    <row r="59998" spans="56:142" x14ac:dyDescent="0.2">
      <c r="BD59998" s="325"/>
      <c r="EL59998" s="325"/>
    </row>
    <row r="59999" spans="56:142" x14ac:dyDescent="0.2">
      <c r="BD59999" s="325"/>
      <c r="EL59999" s="325"/>
    </row>
    <row r="60000" spans="56:142" x14ac:dyDescent="0.2">
      <c r="BD60000" s="325"/>
      <c r="EL60000" s="325"/>
    </row>
    <row r="60001" spans="56:142" x14ac:dyDescent="0.2">
      <c r="BD60001" s="325"/>
      <c r="EL60001" s="325"/>
    </row>
    <row r="60002" spans="56:142" x14ac:dyDescent="0.2">
      <c r="BD60002" s="325"/>
      <c r="EL60002" s="325"/>
    </row>
    <row r="60003" spans="56:142" x14ac:dyDescent="0.2">
      <c r="BD60003" s="325"/>
      <c r="EL60003" s="325"/>
    </row>
    <row r="60004" spans="56:142" x14ac:dyDescent="0.2">
      <c r="BD60004" s="325"/>
      <c r="EL60004" s="325"/>
    </row>
    <row r="60005" spans="56:142" x14ac:dyDescent="0.2">
      <c r="BD60005" s="325"/>
      <c r="EL60005" s="325"/>
    </row>
    <row r="60006" spans="56:142" x14ac:dyDescent="0.2">
      <c r="BD60006" s="325"/>
      <c r="EL60006" s="325"/>
    </row>
    <row r="60007" spans="56:142" x14ac:dyDescent="0.2">
      <c r="BD60007" s="325"/>
      <c r="EL60007" s="325"/>
    </row>
    <row r="60008" spans="56:142" x14ac:dyDescent="0.2">
      <c r="BD60008" s="325"/>
      <c r="EL60008" s="325"/>
    </row>
    <row r="60009" spans="56:142" x14ac:dyDescent="0.2">
      <c r="BD60009" s="325"/>
      <c r="EL60009" s="325"/>
    </row>
    <row r="60010" spans="56:142" x14ac:dyDescent="0.2">
      <c r="BD60010" s="325"/>
      <c r="EL60010" s="325"/>
    </row>
    <row r="60011" spans="56:142" x14ac:dyDescent="0.2">
      <c r="BD60011" s="325"/>
      <c r="EL60011" s="325"/>
    </row>
    <row r="60012" spans="56:142" x14ac:dyDescent="0.2">
      <c r="BD60012" s="325"/>
      <c r="EL60012" s="325"/>
    </row>
    <row r="60013" spans="56:142" x14ac:dyDescent="0.2">
      <c r="BD60013" s="325"/>
      <c r="EL60013" s="325"/>
    </row>
    <row r="60014" spans="56:142" x14ac:dyDescent="0.2">
      <c r="BD60014" s="325"/>
      <c r="EL60014" s="325"/>
    </row>
    <row r="60015" spans="56:142" x14ac:dyDescent="0.2">
      <c r="BD60015" s="325"/>
      <c r="EL60015" s="325"/>
    </row>
    <row r="60016" spans="56:142" x14ac:dyDescent="0.2">
      <c r="BD60016" s="325"/>
      <c r="EL60016" s="325"/>
    </row>
    <row r="60017" spans="56:142" x14ac:dyDescent="0.2">
      <c r="BD60017" s="325"/>
      <c r="EL60017" s="325"/>
    </row>
    <row r="60018" spans="56:142" x14ac:dyDescent="0.2">
      <c r="BD60018" s="325"/>
      <c r="EL60018" s="325"/>
    </row>
    <row r="60019" spans="56:142" x14ac:dyDescent="0.2">
      <c r="BD60019" s="325"/>
      <c r="EL60019" s="325"/>
    </row>
    <row r="60020" spans="56:142" x14ac:dyDescent="0.2">
      <c r="BD60020" s="325"/>
      <c r="EL60020" s="325"/>
    </row>
    <row r="60021" spans="56:142" x14ac:dyDescent="0.2">
      <c r="BD60021" s="325"/>
      <c r="EL60021" s="325"/>
    </row>
    <row r="60022" spans="56:142" x14ac:dyDescent="0.2">
      <c r="BD60022" s="325"/>
      <c r="EL60022" s="325"/>
    </row>
    <row r="60023" spans="56:142" x14ac:dyDescent="0.2">
      <c r="BD60023" s="325"/>
      <c r="EL60023" s="325"/>
    </row>
    <row r="60024" spans="56:142" x14ac:dyDescent="0.2">
      <c r="BD60024" s="325"/>
      <c r="EL60024" s="325"/>
    </row>
    <row r="60025" spans="56:142" x14ac:dyDescent="0.2">
      <c r="BD60025" s="325"/>
      <c r="EL60025" s="325"/>
    </row>
    <row r="60026" spans="56:142" x14ac:dyDescent="0.2">
      <c r="BD60026" s="325"/>
      <c r="EL60026" s="325"/>
    </row>
    <row r="60027" spans="56:142" x14ac:dyDescent="0.2">
      <c r="BD60027" s="325"/>
      <c r="EL60027" s="325"/>
    </row>
    <row r="60028" spans="56:142" x14ac:dyDescent="0.2">
      <c r="BD60028" s="325"/>
      <c r="EL60028" s="325"/>
    </row>
    <row r="60029" spans="56:142" x14ac:dyDescent="0.2">
      <c r="BD60029" s="325"/>
      <c r="EL60029" s="325"/>
    </row>
    <row r="60030" spans="56:142" x14ac:dyDescent="0.2">
      <c r="BD60030" s="325"/>
      <c r="EL60030" s="325"/>
    </row>
    <row r="60031" spans="56:142" x14ac:dyDescent="0.2">
      <c r="BD60031" s="325"/>
      <c r="EL60031" s="325"/>
    </row>
    <row r="60032" spans="56:142" x14ac:dyDescent="0.2">
      <c r="BD60032" s="325"/>
      <c r="EL60032" s="325"/>
    </row>
    <row r="60033" spans="56:142" x14ac:dyDescent="0.2">
      <c r="BD60033" s="325"/>
      <c r="EL60033" s="325"/>
    </row>
    <row r="60034" spans="56:142" x14ac:dyDescent="0.2">
      <c r="BD60034" s="325"/>
      <c r="EL60034" s="325"/>
    </row>
    <row r="60035" spans="56:142" x14ac:dyDescent="0.2">
      <c r="BD60035" s="325"/>
      <c r="EL60035" s="325"/>
    </row>
    <row r="60036" spans="56:142" x14ac:dyDescent="0.2">
      <c r="BD60036" s="325"/>
      <c r="EL60036" s="325"/>
    </row>
    <row r="60037" spans="56:142" x14ac:dyDescent="0.2">
      <c r="BD60037" s="325"/>
      <c r="EL60037" s="325"/>
    </row>
    <row r="60038" spans="56:142" x14ac:dyDescent="0.2">
      <c r="BD60038" s="325"/>
      <c r="EL60038" s="325"/>
    </row>
    <row r="60039" spans="56:142" x14ac:dyDescent="0.2">
      <c r="BD60039" s="325"/>
      <c r="EL60039" s="325"/>
    </row>
    <row r="60040" spans="56:142" x14ac:dyDescent="0.2">
      <c r="BD60040" s="325"/>
      <c r="EL60040" s="325"/>
    </row>
    <row r="60041" spans="56:142" x14ac:dyDescent="0.2">
      <c r="BD60041" s="325"/>
      <c r="EL60041" s="325"/>
    </row>
    <row r="60042" spans="56:142" x14ac:dyDescent="0.2">
      <c r="BD60042" s="325"/>
      <c r="EL60042" s="325"/>
    </row>
    <row r="60043" spans="56:142" x14ac:dyDescent="0.2">
      <c r="BD60043" s="325"/>
      <c r="EL60043" s="325"/>
    </row>
    <row r="60044" spans="56:142" x14ac:dyDescent="0.2">
      <c r="BD60044" s="325"/>
      <c r="EL60044" s="325"/>
    </row>
    <row r="60045" spans="56:142" x14ac:dyDescent="0.2">
      <c r="BD60045" s="325"/>
      <c r="EL60045" s="325"/>
    </row>
    <row r="60046" spans="56:142" x14ac:dyDescent="0.2">
      <c r="BD60046" s="325"/>
      <c r="EL60046" s="325"/>
    </row>
    <row r="60047" spans="56:142" x14ac:dyDescent="0.2">
      <c r="BD60047" s="325"/>
      <c r="EL60047" s="325"/>
    </row>
    <row r="60048" spans="56:142" x14ac:dyDescent="0.2">
      <c r="BD60048" s="325"/>
      <c r="EL60048" s="325"/>
    </row>
    <row r="60049" spans="56:142" x14ac:dyDescent="0.2">
      <c r="BD60049" s="325"/>
      <c r="EL60049" s="325"/>
    </row>
    <row r="60050" spans="56:142" x14ac:dyDescent="0.2">
      <c r="BD60050" s="325"/>
      <c r="EL60050" s="325"/>
    </row>
    <row r="60051" spans="56:142" x14ac:dyDescent="0.2">
      <c r="BD60051" s="325"/>
      <c r="EL60051" s="325"/>
    </row>
    <row r="60052" spans="56:142" x14ac:dyDescent="0.2">
      <c r="BD60052" s="325"/>
      <c r="EL60052" s="325"/>
    </row>
    <row r="60053" spans="56:142" x14ac:dyDescent="0.2">
      <c r="BD60053" s="325"/>
      <c r="EL60053" s="325"/>
    </row>
    <row r="60054" spans="56:142" x14ac:dyDescent="0.2">
      <c r="BD60054" s="325"/>
      <c r="EL60054" s="325"/>
    </row>
    <row r="60055" spans="56:142" x14ac:dyDescent="0.2">
      <c r="BD60055" s="325"/>
      <c r="EL60055" s="325"/>
    </row>
    <row r="60056" spans="56:142" x14ac:dyDescent="0.2">
      <c r="BD60056" s="325"/>
      <c r="EL60056" s="325"/>
    </row>
    <row r="60057" spans="56:142" x14ac:dyDescent="0.2">
      <c r="BD60057" s="325"/>
      <c r="EL60057" s="325"/>
    </row>
    <row r="60058" spans="56:142" x14ac:dyDescent="0.2">
      <c r="BD60058" s="325"/>
      <c r="EL60058" s="325"/>
    </row>
    <row r="60059" spans="56:142" x14ac:dyDescent="0.2">
      <c r="BD60059" s="325"/>
      <c r="EL60059" s="325"/>
    </row>
    <row r="60060" spans="56:142" x14ac:dyDescent="0.2">
      <c r="BD60060" s="325"/>
      <c r="EL60060" s="325"/>
    </row>
    <row r="60061" spans="56:142" x14ac:dyDescent="0.2">
      <c r="BD60061" s="325"/>
      <c r="EL60061" s="325"/>
    </row>
    <row r="60062" spans="56:142" x14ac:dyDescent="0.2">
      <c r="BD60062" s="325"/>
      <c r="EL60062" s="325"/>
    </row>
    <row r="60063" spans="56:142" x14ac:dyDescent="0.2">
      <c r="BD60063" s="325"/>
      <c r="EL60063" s="325"/>
    </row>
    <row r="60064" spans="56:142" x14ac:dyDescent="0.2">
      <c r="BD60064" s="325"/>
      <c r="EL60064" s="325"/>
    </row>
    <row r="60065" spans="56:142" x14ac:dyDescent="0.2">
      <c r="BD60065" s="325"/>
      <c r="EL60065" s="325"/>
    </row>
    <row r="60066" spans="56:142" x14ac:dyDescent="0.2">
      <c r="BD60066" s="325"/>
      <c r="EL60066" s="325"/>
    </row>
    <row r="60067" spans="56:142" x14ac:dyDescent="0.2">
      <c r="BD60067" s="325"/>
      <c r="EL60067" s="325"/>
    </row>
    <row r="60068" spans="56:142" x14ac:dyDescent="0.2">
      <c r="BD60068" s="325"/>
      <c r="EL60068" s="325"/>
    </row>
    <row r="60069" spans="56:142" x14ac:dyDescent="0.2">
      <c r="BD60069" s="325"/>
      <c r="EL60069" s="325"/>
    </row>
    <row r="60070" spans="56:142" x14ac:dyDescent="0.2">
      <c r="BD60070" s="325"/>
      <c r="EL60070" s="325"/>
    </row>
    <row r="60071" spans="56:142" x14ac:dyDescent="0.2">
      <c r="BD60071" s="325"/>
      <c r="EL60071" s="325"/>
    </row>
    <row r="60072" spans="56:142" x14ac:dyDescent="0.2">
      <c r="BD60072" s="325"/>
      <c r="EL60072" s="325"/>
    </row>
    <row r="60073" spans="56:142" x14ac:dyDescent="0.2">
      <c r="BD60073" s="325"/>
      <c r="EL60073" s="325"/>
    </row>
    <row r="60074" spans="56:142" x14ac:dyDescent="0.2">
      <c r="BD60074" s="325"/>
      <c r="EL60074" s="325"/>
    </row>
    <row r="60075" spans="56:142" x14ac:dyDescent="0.2">
      <c r="BD60075" s="325"/>
      <c r="EL60075" s="325"/>
    </row>
    <row r="60076" spans="56:142" x14ac:dyDescent="0.2">
      <c r="BD60076" s="325"/>
      <c r="EL60076" s="325"/>
    </row>
    <row r="60077" spans="56:142" x14ac:dyDescent="0.2">
      <c r="BD60077" s="325"/>
      <c r="EL60077" s="325"/>
    </row>
    <row r="60078" spans="56:142" x14ac:dyDescent="0.2">
      <c r="BD60078" s="325"/>
      <c r="EL60078" s="325"/>
    </row>
    <row r="60079" spans="56:142" x14ac:dyDescent="0.2">
      <c r="BD60079" s="325"/>
      <c r="EL60079" s="325"/>
    </row>
    <row r="60080" spans="56:142" x14ac:dyDescent="0.2">
      <c r="BD60080" s="325"/>
      <c r="EL60080" s="325"/>
    </row>
    <row r="60081" spans="56:142" x14ac:dyDescent="0.2">
      <c r="BD60081" s="325"/>
      <c r="EL60081" s="325"/>
    </row>
    <row r="60082" spans="56:142" x14ac:dyDescent="0.2">
      <c r="BD60082" s="325"/>
      <c r="EL60082" s="325"/>
    </row>
    <row r="60083" spans="56:142" x14ac:dyDescent="0.2">
      <c r="BD60083" s="325"/>
      <c r="EL60083" s="325"/>
    </row>
    <row r="60084" spans="56:142" x14ac:dyDescent="0.2">
      <c r="BD60084" s="325"/>
      <c r="EL60084" s="325"/>
    </row>
    <row r="60085" spans="56:142" x14ac:dyDescent="0.2">
      <c r="BD60085" s="325"/>
      <c r="EL60085" s="325"/>
    </row>
    <row r="60086" spans="56:142" x14ac:dyDescent="0.2">
      <c r="BD60086" s="325"/>
      <c r="EL60086" s="325"/>
    </row>
    <row r="60087" spans="56:142" x14ac:dyDescent="0.2">
      <c r="BD60087" s="325"/>
      <c r="EL60087" s="325"/>
    </row>
    <row r="60088" spans="56:142" x14ac:dyDescent="0.2">
      <c r="BD60088" s="325"/>
      <c r="EL60088" s="325"/>
    </row>
    <row r="60089" spans="56:142" x14ac:dyDescent="0.2">
      <c r="BD60089" s="325"/>
      <c r="EL60089" s="325"/>
    </row>
    <row r="60090" spans="56:142" x14ac:dyDescent="0.2">
      <c r="BD60090" s="325"/>
      <c r="EL60090" s="325"/>
    </row>
    <row r="60091" spans="56:142" x14ac:dyDescent="0.2">
      <c r="BD60091" s="325"/>
      <c r="EL60091" s="325"/>
    </row>
    <row r="60092" spans="56:142" x14ac:dyDescent="0.2">
      <c r="BD60092" s="325"/>
      <c r="EL60092" s="325"/>
    </row>
    <row r="60093" spans="56:142" x14ac:dyDescent="0.2">
      <c r="BD60093" s="325"/>
      <c r="EL60093" s="325"/>
    </row>
    <row r="60094" spans="56:142" x14ac:dyDescent="0.2">
      <c r="BD60094" s="325"/>
      <c r="EL60094" s="325"/>
    </row>
    <row r="60095" spans="56:142" x14ac:dyDescent="0.2">
      <c r="BD60095" s="325"/>
      <c r="EL60095" s="325"/>
    </row>
    <row r="60096" spans="56:142" x14ac:dyDescent="0.2">
      <c r="BD60096" s="325"/>
      <c r="EL60096" s="325"/>
    </row>
    <row r="60097" spans="56:142" x14ac:dyDescent="0.2">
      <c r="BD60097" s="325"/>
      <c r="EL60097" s="325"/>
    </row>
    <row r="60098" spans="56:142" x14ac:dyDescent="0.2">
      <c r="BD60098" s="325"/>
      <c r="EL60098" s="325"/>
    </row>
    <row r="60099" spans="56:142" x14ac:dyDescent="0.2">
      <c r="BD60099" s="325"/>
      <c r="EL60099" s="325"/>
    </row>
    <row r="60100" spans="56:142" x14ac:dyDescent="0.2">
      <c r="BD60100" s="325"/>
      <c r="EL60100" s="325"/>
    </row>
    <row r="60101" spans="56:142" x14ac:dyDescent="0.2">
      <c r="BD60101" s="325"/>
      <c r="EL60101" s="325"/>
    </row>
    <row r="60102" spans="56:142" x14ac:dyDescent="0.2">
      <c r="BD60102" s="325"/>
      <c r="EL60102" s="325"/>
    </row>
    <row r="60103" spans="56:142" x14ac:dyDescent="0.2">
      <c r="BD60103" s="325"/>
      <c r="EL60103" s="325"/>
    </row>
    <row r="60104" spans="56:142" x14ac:dyDescent="0.2">
      <c r="BD60104" s="325"/>
      <c r="EL60104" s="325"/>
    </row>
    <row r="60105" spans="56:142" x14ac:dyDescent="0.2">
      <c r="BD60105" s="325"/>
      <c r="EL60105" s="325"/>
    </row>
    <row r="60106" spans="56:142" x14ac:dyDescent="0.2">
      <c r="BD60106" s="325"/>
      <c r="EL60106" s="325"/>
    </row>
    <row r="60107" spans="56:142" x14ac:dyDescent="0.2">
      <c r="BD60107" s="325"/>
      <c r="EL60107" s="325"/>
    </row>
    <row r="60108" spans="56:142" x14ac:dyDescent="0.2">
      <c r="BD60108" s="325"/>
      <c r="EL60108" s="325"/>
    </row>
    <row r="60109" spans="56:142" x14ac:dyDescent="0.2">
      <c r="BD60109" s="325"/>
      <c r="EL60109" s="325"/>
    </row>
    <row r="60110" spans="56:142" x14ac:dyDescent="0.2">
      <c r="BD60110" s="325"/>
      <c r="EL60110" s="325"/>
    </row>
    <row r="60111" spans="56:142" x14ac:dyDescent="0.2">
      <c r="BD60111" s="325"/>
      <c r="EL60111" s="325"/>
    </row>
    <row r="60112" spans="56:142" x14ac:dyDescent="0.2">
      <c r="BD60112" s="325"/>
      <c r="EL60112" s="325"/>
    </row>
    <row r="60113" spans="56:142" x14ac:dyDescent="0.2">
      <c r="BD60113" s="325"/>
      <c r="EL60113" s="325"/>
    </row>
    <row r="60114" spans="56:142" x14ac:dyDescent="0.2">
      <c r="BD60114" s="325"/>
      <c r="EL60114" s="325"/>
    </row>
    <row r="60115" spans="56:142" x14ac:dyDescent="0.2">
      <c r="BD60115" s="325"/>
      <c r="EL60115" s="325"/>
    </row>
    <row r="60116" spans="56:142" x14ac:dyDescent="0.2">
      <c r="BD60116" s="325"/>
      <c r="EL60116" s="325"/>
    </row>
    <row r="60117" spans="56:142" x14ac:dyDescent="0.2">
      <c r="BD60117" s="325"/>
      <c r="EL60117" s="325"/>
    </row>
    <row r="60118" spans="56:142" x14ac:dyDescent="0.2">
      <c r="BD60118" s="325"/>
      <c r="EL60118" s="325"/>
    </row>
    <row r="60119" spans="56:142" x14ac:dyDescent="0.2">
      <c r="BD60119" s="325"/>
      <c r="EL60119" s="325"/>
    </row>
    <row r="60120" spans="56:142" x14ac:dyDescent="0.2">
      <c r="BD60120" s="325"/>
      <c r="EL60120" s="325"/>
    </row>
    <row r="60121" spans="56:142" x14ac:dyDescent="0.2">
      <c r="BD60121" s="325"/>
      <c r="EL60121" s="325"/>
    </row>
    <row r="60122" spans="56:142" x14ac:dyDescent="0.2">
      <c r="BD60122" s="325"/>
      <c r="EL60122" s="325"/>
    </row>
    <row r="60123" spans="56:142" x14ac:dyDescent="0.2">
      <c r="BD60123" s="325"/>
      <c r="EL60123" s="325"/>
    </row>
    <row r="60124" spans="56:142" x14ac:dyDescent="0.2">
      <c r="BD60124" s="325"/>
      <c r="EL60124" s="325"/>
    </row>
    <row r="60125" spans="56:142" x14ac:dyDescent="0.2">
      <c r="BD60125" s="325"/>
      <c r="EL60125" s="325"/>
    </row>
    <row r="60126" spans="56:142" x14ac:dyDescent="0.2">
      <c r="BD60126" s="325"/>
      <c r="EL60126" s="325"/>
    </row>
    <row r="60127" spans="56:142" x14ac:dyDescent="0.2">
      <c r="BD60127" s="325"/>
      <c r="EL60127" s="325"/>
    </row>
    <row r="60128" spans="56:142" x14ac:dyDescent="0.2">
      <c r="BD60128" s="325"/>
      <c r="EL60128" s="325"/>
    </row>
    <row r="60129" spans="56:142" x14ac:dyDescent="0.2">
      <c r="BD60129" s="325"/>
      <c r="EL60129" s="325"/>
    </row>
    <row r="60130" spans="56:142" x14ac:dyDescent="0.2">
      <c r="BD60130" s="325"/>
      <c r="EL60130" s="325"/>
    </row>
    <row r="60131" spans="56:142" x14ac:dyDescent="0.2">
      <c r="BD60131" s="325"/>
      <c r="EL60131" s="325"/>
    </row>
    <row r="60132" spans="56:142" x14ac:dyDescent="0.2">
      <c r="BD60132" s="325"/>
      <c r="EL60132" s="325"/>
    </row>
    <row r="60133" spans="56:142" x14ac:dyDescent="0.2">
      <c r="BD60133" s="325"/>
      <c r="EL60133" s="325"/>
    </row>
    <row r="60134" spans="56:142" x14ac:dyDescent="0.2">
      <c r="BD60134" s="325"/>
      <c r="EL60134" s="325"/>
    </row>
    <row r="60135" spans="56:142" x14ac:dyDescent="0.2">
      <c r="BD60135" s="325"/>
      <c r="EL60135" s="325"/>
    </row>
    <row r="60136" spans="56:142" x14ac:dyDescent="0.2">
      <c r="BD60136" s="325"/>
      <c r="EL60136" s="325"/>
    </row>
    <row r="60137" spans="56:142" x14ac:dyDescent="0.2">
      <c r="BD60137" s="325"/>
      <c r="EL60137" s="325"/>
    </row>
    <row r="60138" spans="56:142" x14ac:dyDescent="0.2">
      <c r="BD60138" s="325"/>
      <c r="EL60138" s="325"/>
    </row>
    <row r="60139" spans="56:142" x14ac:dyDescent="0.2">
      <c r="BD60139" s="325"/>
      <c r="EL60139" s="325"/>
    </row>
    <row r="60140" spans="56:142" x14ac:dyDescent="0.2">
      <c r="BD60140" s="325"/>
      <c r="EL60140" s="325"/>
    </row>
    <row r="60141" spans="56:142" x14ac:dyDescent="0.2">
      <c r="BD60141" s="325"/>
      <c r="EL60141" s="325"/>
    </row>
    <row r="60142" spans="56:142" x14ac:dyDescent="0.2">
      <c r="BD60142" s="325"/>
      <c r="EL60142" s="325"/>
    </row>
    <row r="60143" spans="56:142" x14ac:dyDescent="0.2">
      <c r="BD60143" s="325"/>
      <c r="EL60143" s="325"/>
    </row>
    <row r="60144" spans="56:142" x14ac:dyDescent="0.2">
      <c r="BD60144" s="325"/>
      <c r="EL60144" s="325"/>
    </row>
    <row r="60145" spans="56:142" x14ac:dyDescent="0.2">
      <c r="BD60145" s="325"/>
      <c r="EL60145" s="325"/>
    </row>
    <row r="60146" spans="56:142" x14ac:dyDescent="0.2">
      <c r="BD60146" s="325"/>
      <c r="EL60146" s="325"/>
    </row>
    <row r="60147" spans="56:142" x14ac:dyDescent="0.2">
      <c r="BD60147" s="325"/>
      <c r="EL60147" s="325"/>
    </row>
    <row r="60148" spans="56:142" x14ac:dyDescent="0.2">
      <c r="BD60148" s="325"/>
      <c r="EL60148" s="325"/>
    </row>
    <row r="60149" spans="56:142" x14ac:dyDescent="0.2">
      <c r="BD60149" s="325"/>
      <c r="EL60149" s="325"/>
    </row>
    <row r="60150" spans="56:142" x14ac:dyDescent="0.2">
      <c r="BD60150" s="325"/>
      <c r="EL60150" s="325"/>
    </row>
    <row r="60151" spans="56:142" x14ac:dyDescent="0.2">
      <c r="BD60151" s="325"/>
      <c r="EL60151" s="325"/>
    </row>
    <row r="60152" spans="56:142" x14ac:dyDescent="0.2">
      <c r="BD60152" s="325"/>
      <c r="EL60152" s="325"/>
    </row>
    <row r="60153" spans="56:142" x14ac:dyDescent="0.2">
      <c r="BD60153" s="325"/>
      <c r="EL60153" s="325"/>
    </row>
    <row r="60154" spans="56:142" x14ac:dyDescent="0.2">
      <c r="BD60154" s="325"/>
      <c r="EL60154" s="325"/>
    </row>
    <row r="60155" spans="56:142" x14ac:dyDescent="0.2">
      <c r="BD60155" s="325"/>
      <c r="EL60155" s="325"/>
    </row>
    <row r="60156" spans="56:142" x14ac:dyDescent="0.2">
      <c r="BD60156" s="325"/>
      <c r="EL60156" s="325"/>
    </row>
    <row r="60157" spans="56:142" x14ac:dyDescent="0.2">
      <c r="BD60157" s="325"/>
      <c r="EL60157" s="325"/>
    </row>
    <row r="60158" spans="56:142" x14ac:dyDescent="0.2">
      <c r="BD60158" s="325"/>
      <c r="EL60158" s="325"/>
    </row>
    <row r="60159" spans="56:142" x14ac:dyDescent="0.2">
      <c r="BD60159" s="325"/>
      <c r="EL60159" s="325"/>
    </row>
    <row r="60160" spans="56:142" x14ac:dyDescent="0.2">
      <c r="BD60160" s="325"/>
      <c r="EL60160" s="325"/>
    </row>
    <row r="60161" spans="56:142" x14ac:dyDescent="0.2">
      <c r="BD60161" s="325"/>
      <c r="EL60161" s="325"/>
    </row>
    <row r="60162" spans="56:142" x14ac:dyDescent="0.2">
      <c r="BD60162" s="325"/>
      <c r="EL60162" s="325"/>
    </row>
    <row r="60163" spans="56:142" x14ac:dyDescent="0.2">
      <c r="BD60163" s="325"/>
      <c r="EL60163" s="325"/>
    </row>
    <row r="60164" spans="56:142" x14ac:dyDescent="0.2">
      <c r="BD60164" s="325"/>
      <c r="EL60164" s="325"/>
    </row>
    <row r="60165" spans="56:142" x14ac:dyDescent="0.2">
      <c r="BD60165" s="325"/>
      <c r="EL60165" s="325"/>
    </row>
    <row r="60166" spans="56:142" x14ac:dyDescent="0.2">
      <c r="BD60166" s="325"/>
      <c r="EL60166" s="325"/>
    </row>
    <row r="60167" spans="56:142" x14ac:dyDescent="0.2">
      <c r="BD60167" s="325"/>
      <c r="EL60167" s="325"/>
    </row>
    <row r="60168" spans="56:142" x14ac:dyDescent="0.2">
      <c r="BD60168" s="325"/>
      <c r="EL60168" s="325"/>
    </row>
    <row r="60169" spans="56:142" x14ac:dyDescent="0.2">
      <c r="BD60169" s="325"/>
      <c r="EL60169" s="325"/>
    </row>
    <row r="60170" spans="56:142" x14ac:dyDescent="0.2">
      <c r="BD60170" s="325"/>
      <c r="EL60170" s="325"/>
    </row>
    <row r="60171" spans="56:142" x14ac:dyDescent="0.2">
      <c r="BD60171" s="325"/>
      <c r="EL60171" s="325"/>
    </row>
    <row r="60172" spans="56:142" x14ac:dyDescent="0.2">
      <c r="BD60172" s="325"/>
      <c r="EL60172" s="325"/>
    </row>
    <row r="60173" spans="56:142" x14ac:dyDescent="0.2">
      <c r="BD60173" s="325"/>
      <c r="EL60173" s="325"/>
    </row>
    <row r="60174" spans="56:142" x14ac:dyDescent="0.2">
      <c r="BD60174" s="325"/>
      <c r="EL60174" s="325"/>
    </row>
    <row r="60175" spans="56:142" x14ac:dyDescent="0.2">
      <c r="BD60175" s="325"/>
      <c r="EL60175" s="325"/>
    </row>
    <row r="60176" spans="56:142" x14ac:dyDescent="0.2">
      <c r="BD60176" s="325"/>
      <c r="EL60176" s="325"/>
    </row>
    <row r="60177" spans="56:142" x14ac:dyDescent="0.2">
      <c r="BD60177" s="325"/>
      <c r="EL60177" s="325"/>
    </row>
    <row r="60178" spans="56:142" x14ac:dyDescent="0.2">
      <c r="BD60178" s="325"/>
      <c r="EL60178" s="325"/>
    </row>
    <row r="60179" spans="56:142" x14ac:dyDescent="0.2">
      <c r="BD60179" s="325"/>
      <c r="EL60179" s="325"/>
    </row>
    <row r="60180" spans="56:142" x14ac:dyDescent="0.2">
      <c r="BD60180" s="325"/>
      <c r="EL60180" s="325"/>
    </row>
    <row r="60181" spans="56:142" x14ac:dyDescent="0.2">
      <c r="BD60181" s="325"/>
      <c r="EL60181" s="325"/>
    </row>
    <row r="60182" spans="56:142" x14ac:dyDescent="0.2">
      <c r="BD60182" s="325"/>
      <c r="EL60182" s="325"/>
    </row>
    <row r="60183" spans="56:142" x14ac:dyDescent="0.2">
      <c r="BD60183" s="325"/>
      <c r="EL60183" s="325"/>
    </row>
    <row r="60184" spans="56:142" x14ac:dyDescent="0.2">
      <c r="BD60184" s="325"/>
      <c r="EL60184" s="325"/>
    </row>
    <row r="60185" spans="56:142" x14ac:dyDescent="0.2">
      <c r="BD60185" s="325"/>
      <c r="EL60185" s="325"/>
    </row>
    <row r="60186" spans="56:142" x14ac:dyDescent="0.2">
      <c r="BD60186" s="325"/>
      <c r="EL60186" s="325"/>
    </row>
    <row r="60187" spans="56:142" x14ac:dyDescent="0.2">
      <c r="BD60187" s="325"/>
      <c r="EL60187" s="325"/>
    </row>
    <row r="60188" spans="56:142" x14ac:dyDescent="0.2">
      <c r="BD60188" s="325"/>
      <c r="EL60188" s="325"/>
    </row>
    <row r="60189" spans="56:142" x14ac:dyDescent="0.2">
      <c r="BD60189" s="325"/>
      <c r="EL60189" s="325"/>
    </row>
    <row r="60190" spans="56:142" x14ac:dyDescent="0.2">
      <c r="BD60190" s="325"/>
      <c r="EL60190" s="325"/>
    </row>
    <row r="60191" spans="56:142" x14ac:dyDescent="0.2">
      <c r="BD60191" s="325"/>
      <c r="EL60191" s="325"/>
    </row>
    <row r="60192" spans="56:142" x14ac:dyDescent="0.2">
      <c r="BD60192" s="325"/>
      <c r="EL60192" s="325"/>
    </row>
    <row r="60193" spans="56:142" x14ac:dyDescent="0.2">
      <c r="BD60193" s="325"/>
      <c r="EL60193" s="325"/>
    </row>
    <row r="60194" spans="56:142" x14ac:dyDescent="0.2">
      <c r="BD60194" s="325"/>
      <c r="EL60194" s="325"/>
    </row>
    <row r="60195" spans="56:142" x14ac:dyDescent="0.2">
      <c r="BD60195" s="325"/>
      <c r="EL60195" s="325"/>
    </row>
    <row r="60196" spans="56:142" x14ac:dyDescent="0.2">
      <c r="BD60196" s="325"/>
      <c r="EL60196" s="325"/>
    </row>
    <row r="60197" spans="56:142" x14ac:dyDescent="0.2">
      <c r="BD60197" s="325"/>
      <c r="EL60197" s="325"/>
    </row>
    <row r="60198" spans="56:142" x14ac:dyDescent="0.2">
      <c r="BD60198" s="325"/>
      <c r="EL60198" s="325"/>
    </row>
    <row r="60199" spans="56:142" x14ac:dyDescent="0.2">
      <c r="BD60199" s="325"/>
      <c r="EL60199" s="325"/>
    </row>
    <row r="60200" spans="56:142" x14ac:dyDescent="0.2">
      <c r="BD60200" s="325"/>
      <c r="EL60200" s="325"/>
    </row>
    <row r="60201" spans="56:142" x14ac:dyDescent="0.2">
      <c r="BD60201" s="325"/>
      <c r="EL60201" s="325"/>
    </row>
    <row r="60202" spans="56:142" x14ac:dyDescent="0.2">
      <c r="BD60202" s="325"/>
      <c r="EL60202" s="325"/>
    </row>
    <row r="60203" spans="56:142" x14ac:dyDescent="0.2">
      <c r="BD60203" s="325"/>
      <c r="EL60203" s="325"/>
    </row>
    <row r="60204" spans="56:142" x14ac:dyDescent="0.2">
      <c r="BD60204" s="325"/>
      <c r="EL60204" s="325"/>
    </row>
    <row r="60205" spans="56:142" x14ac:dyDescent="0.2">
      <c r="BD60205" s="325"/>
      <c r="EL60205" s="325"/>
    </row>
    <row r="60206" spans="56:142" x14ac:dyDescent="0.2">
      <c r="BD60206" s="325"/>
      <c r="EL60206" s="325"/>
    </row>
    <row r="60207" spans="56:142" x14ac:dyDescent="0.2">
      <c r="BD60207" s="325"/>
      <c r="EL60207" s="325"/>
    </row>
    <row r="60208" spans="56:142" x14ac:dyDescent="0.2">
      <c r="BD60208" s="325"/>
      <c r="EL60208" s="325"/>
    </row>
    <row r="60209" spans="56:142" x14ac:dyDescent="0.2">
      <c r="BD60209" s="325"/>
      <c r="EL60209" s="325"/>
    </row>
    <row r="60210" spans="56:142" x14ac:dyDescent="0.2">
      <c r="BD60210" s="325"/>
      <c r="EL60210" s="325"/>
    </row>
    <row r="60211" spans="56:142" x14ac:dyDescent="0.2">
      <c r="BD60211" s="325"/>
      <c r="EL60211" s="325"/>
    </row>
    <row r="60212" spans="56:142" x14ac:dyDescent="0.2">
      <c r="BD60212" s="325"/>
      <c r="EL60212" s="325"/>
    </row>
    <row r="60213" spans="56:142" x14ac:dyDescent="0.2">
      <c r="BD60213" s="325"/>
      <c r="EL60213" s="325"/>
    </row>
    <row r="60214" spans="56:142" x14ac:dyDescent="0.2">
      <c r="BD60214" s="325"/>
      <c r="EL60214" s="325"/>
    </row>
    <row r="60215" spans="56:142" x14ac:dyDescent="0.2">
      <c r="BD60215" s="325"/>
      <c r="EL60215" s="325"/>
    </row>
    <row r="60216" spans="56:142" x14ac:dyDescent="0.2">
      <c r="BD60216" s="325"/>
      <c r="EL60216" s="325"/>
    </row>
    <row r="60217" spans="56:142" x14ac:dyDescent="0.2">
      <c r="BD60217" s="325"/>
      <c r="EL60217" s="325"/>
    </row>
    <row r="60218" spans="56:142" x14ac:dyDescent="0.2">
      <c r="BD60218" s="325"/>
      <c r="EL60218" s="325"/>
    </row>
    <row r="60219" spans="56:142" x14ac:dyDescent="0.2">
      <c r="BD60219" s="325"/>
      <c r="EL60219" s="325"/>
    </row>
    <row r="60220" spans="56:142" x14ac:dyDescent="0.2">
      <c r="BD60220" s="325"/>
      <c r="EL60220" s="325"/>
    </row>
    <row r="60221" spans="56:142" x14ac:dyDescent="0.2">
      <c r="BD60221" s="325"/>
      <c r="EL60221" s="325"/>
    </row>
    <row r="60222" spans="56:142" x14ac:dyDescent="0.2">
      <c r="BD60222" s="325"/>
      <c r="EL60222" s="325"/>
    </row>
    <row r="60223" spans="56:142" x14ac:dyDescent="0.2">
      <c r="BD60223" s="325"/>
      <c r="EL60223" s="325"/>
    </row>
    <row r="60224" spans="56:142" x14ac:dyDescent="0.2">
      <c r="BD60224" s="325"/>
      <c r="EL60224" s="325"/>
    </row>
    <row r="60225" spans="56:142" x14ac:dyDescent="0.2">
      <c r="BD60225" s="325"/>
      <c r="EL60225" s="325"/>
    </row>
    <row r="60226" spans="56:142" x14ac:dyDescent="0.2">
      <c r="BD60226" s="325"/>
      <c r="EL60226" s="325"/>
    </row>
    <row r="60227" spans="56:142" x14ac:dyDescent="0.2">
      <c r="BD60227" s="325"/>
      <c r="EL60227" s="325"/>
    </row>
    <row r="60228" spans="56:142" x14ac:dyDescent="0.2">
      <c r="BD60228" s="325"/>
      <c r="EL60228" s="325"/>
    </row>
    <row r="60229" spans="56:142" x14ac:dyDescent="0.2">
      <c r="BD60229" s="325"/>
      <c r="EL60229" s="325"/>
    </row>
    <row r="60230" spans="56:142" x14ac:dyDescent="0.2">
      <c r="BD60230" s="325"/>
      <c r="EL60230" s="325"/>
    </row>
    <row r="60231" spans="56:142" x14ac:dyDescent="0.2">
      <c r="BD60231" s="325"/>
      <c r="EL60231" s="325"/>
    </row>
    <row r="60232" spans="56:142" x14ac:dyDescent="0.2">
      <c r="BD60232" s="325"/>
      <c r="EL60232" s="325"/>
    </row>
    <row r="60233" spans="56:142" x14ac:dyDescent="0.2">
      <c r="BD60233" s="325"/>
      <c r="EL60233" s="325"/>
    </row>
    <row r="60234" spans="56:142" x14ac:dyDescent="0.2">
      <c r="BD60234" s="325"/>
      <c r="EL60234" s="325"/>
    </row>
    <row r="60235" spans="56:142" x14ac:dyDescent="0.2">
      <c r="BD60235" s="325"/>
      <c r="EL60235" s="325"/>
    </row>
    <row r="60236" spans="56:142" x14ac:dyDescent="0.2">
      <c r="BD60236" s="325"/>
      <c r="EL60236" s="325"/>
    </row>
    <row r="60237" spans="56:142" x14ac:dyDescent="0.2">
      <c r="BD60237" s="325"/>
      <c r="EL60237" s="325"/>
    </row>
    <row r="60238" spans="56:142" x14ac:dyDescent="0.2">
      <c r="BD60238" s="325"/>
      <c r="EL60238" s="325"/>
    </row>
    <row r="60239" spans="56:142" x14ac:dyDescent="0.2">
      <c r="BD60239" s="325"/>
      <c r="EL60239" s="325"/>
    </row>
    <row r="60240" spans="56:142" x14ac:dyDescent="0.2">
      <c r="BD60240" s="325"/>
      <c r="EL60240" s="325"/>
    </row>
    <row r="60241" spans="56:142" x14ac:dyDescent="0.2">
      <c r="BD60241" s="325"/>
      <c r="EL60241" s="325"/>
    </row>
    <row r="60242" spans="56:142" x14ac:dyDescent="0.2">
      <c r="BD60242" s="325"/>
      <c r="EL60242" s="325"/>
    </row>
    <row r="60243" spans="56:142" x14ac:dyDescent="0.2">
      <c r="BD60243" s="325"/>
      <c r="EL60243" s="325"/>
    </row>
    <row r="60244" spans="56:142" x14ac:dyDescent="0.2">
      <c r="BD60244" s="325"/>
      <c r="EL60244" s="325"/>
    </row>
    <row r="60245" spans="56:142" x14ac:dyDescent="0.2">
      <c r="BD60245" s="325"/>
      <c r="EL60245" s="325"/>
    </row>
    <row r="60246" spans="56:142" x14ac:dyDescent="0.2">
      <c r="BD60246" s="325"/>
      <c r="EL60246" s="325"/>
    </row>
    <row r="60247" spans="56:142" x14ac:dyDescent="0.2">
      <c r="BD60247" s="325"/>
      <c r="EL60247" s="325"/>
    </row>
    <row r="60248" spans="56:142" x14ac:dyDescent="0.2">
      <c r="BD60248" s="325"/>
      <c r="EL60248" s="325"/>
    </row>
    <row r="60249" spans="56:142" x14ac:dyDescent="0.2">
      <c r="BD60249" s="325"/>
      <c r="EL60249" s="325"/>
    </row>
    <row r="60250" spans="56:142" x14ac:dyDescent="0.2">
      <c r="BD60250" s="325"/>
      <c r="EL60250" s="325"/>
    </row>
    <row r="60251" spans="56:142" x14ac:dyDescent="0.2">
      <c r="BD60251" s="325"/>
      <c r="EL60251" s="325"/>
    </row>
    <row r="60252" spans="56:142" x14ac:dyDescent="0.2">
      <c r="BD60252" s="325"/>
      <c r="EL60252" s="325"/>
    </row>
    <row r="60253" spans="56:142" x14ac:dyDescent="0.2">
      <c r="BD60253" s="325"/>
      <c r="EL60253" s="325"/>
    </row>
    <row r="60254" spans="56:142" x14ac:dyDescent="0.2">
      <c r="BD60254" s="325"/>
      <c r="EL60254" s="325"/>
    </row>
    <row r="60255" spans="56:142" x14ac:dyDescent="0.2">
      <c r="BD60255" s="325"/>
      <c r="EL60255" s="325"/>
    </row>
    <row r="60256" spans="56:142" x14ac:dyDescent="0.2">
      <c r="BD60256" s="325"/>
      <c r="EL60256" s="325"/>
    </row>
    <row r="60257" spans="56:142" x14ac:dyDescent="0.2">
      <c r="BD60257" s="325"/>
      <c r="EL60257" s="325"/>
    </row>
    <row r="60258" spans="56:142" x14ac:dyDescent="0.2">
      <c r="BD60258" s="325"/>
      <c r="EL60258" s="325"/>
    </row>
    <row r="60259" spans="56:142" x14ac:dyDescent="0.2">
      <c r="BD60259" s="325"/>
      <c r="EL60259" s="325"/>
    </row>
    <row r="60260" spans="56:142" x14ac:dyDescent="0.2">
      <c r="BD60260" s="325"/>
      <c r="EL60260" s="325"/>
    </row>
    <row r="60261" spans="56:142" x14ac:dyDescent="0.2">
      <c r="BD60261" s="325"/>
      <c r="EL60261" s="325"/>
    </row>
    <row r="60262" spans="56:142" x14ac:dyDescent="0.2">
      <c r="BD60262" s="325"/>
      <c r="EL60262" s="325"/>
    </row>
    <row r="60263" spans="56:142" x14ac:dyDescent="0.2">
      <c r="BD60263" s="325"/>
      <c r="EL60263" s="325"/>
    </row>
    <row r="60264" spans="56:142" x14ac:dyDescent="0.2">
      <c r="BD60264" s="325"/>
      <c r="EL60264" s="325"/>
    </row>
    <row r="60265" spans="56:142" x14ac:dyDescent="0.2">
      <c r="BD60265" s="325"/>
      <c r="EL60265" s="325"/>
    </row>
    <row r="60266" spans="56:142" x14ac:dyDescent="0.2">
      <c r="BD60266" s="325"/>
      <c r="EL60266" s="325"/>
    </row>
    <row r="60267" spans="56:142" x14ac:dyDescent="0.2">
      <c r="BD60267" s="325"/>
      <c r="EL60267" s="325"/>
    </row>
    <row r="60268" spans="56:142" x14ac:dyDescent="0.2">
      <c r="BD60268" s="325"/>
      <c r="EL60268" s="325"/>
    </row>
    <row r="60269" spans="56:142" x14ac:dyDescent="0.2">
      <c r="BD60269" s="325"/>
      <c r="EL60269" s="325"/>
    </row>
    <row r="60270" spans="56:142" x14ac:dyDescent="0.2">
      <c r="BD60270" s="325"/>
      <c r="EL60270" s="325"/>
    </row>
    <row r="60271" spans="56:142" x14ac:dyDescent="0.2">
      <c r="BD60271" s="325"/>
      <c r="EL60271" s="325"/>
    </row>
    <row r="60272" spans="56:142" x14ac:dyDescent="0.2">
      <c r="BD60272" s="325"/>
      <c r="EL60272" s="325"/>
    </row>
    <row r="60273" spans="56:142" x14ac:dyDescent="0.2">
      <c r="BD60273" s="325"/>
      <c r="EL60273" s="325"/>
    </row>
    <row r="60274" spans="56:142" x14ac:dyDescent="0.2">
      <c r="BD60274" s="325"/>
      <c r="EL60274" s="325"/>
    </row>
    <row r="60275" spans="56:142" x14ac:dyDescent="0.2">
      <c r="BD60275" s="325"/>
      <c r="EL60275" s="325"/>
    </row>
    <row r="60276" spans="56:142" x14ac:dyDescent="0.2">
      <c r="BD60276" s="325"/>
      <c r="EL60276" s="325"/>
    </row>
    <row r="60277" spans="56:142" x14ac:dyDescent="0.2">
      <c r="BD60277" s="325"/>
      <c r="EL60277" s="325"/>
    </row>
    <row r="60278" spans="56:142" x14ac:dyDescent="0.2">
      <c r="BD60278" s="325"/>
      <c r="EL60278" s="325"/>
    </row>
    <row r="60279" spans="56:142" x14ac:dyDescent="0.2">
      <c r="BD60279" s="325"/>
      <c r="EL60279" s="325"/>
    </row>
    <row r="60280" spans="56:142" x14ac:dyDescent="0.2">
      <c r="BD60280" s="325"/>
      <c r="EL60280" s="325"/>
    </row>
    <row r="60281" spans="56:142" x14ac:dyDescent="0.2">
      <c r="BD60281" s="325"/>
      <c r="EL60281" s="325"/>
    </row>
    <row r="60282" spans="56:142" x14ac:dyDescent="0.2">
      <c r="BD60282" s="325"/>
      <c r="EL60282" s="325"/>
    </row>
    <row r="60283" spans="56:142" x14ac:dyDescent="0.2">
      <c r="BD60283" s="325"/>
      <c r="EL60283" s="325"/>
    </row>
    <row r="60284" spans="56:142" x14ac:dyDescent="0.2">
      <c r="BD60284" s="325"/>
      <c r="EL60284" s="325"/>
    </row>
    <row r="60285" spans="56:142" x14ac:dyDescent="0.2">
      <c r="BD60285" s="325"/>
      <c r="EL60285" s="325"/>
    </row>
    <row r="60286" spans="56:142" x14ac:dyDescent="0.2">
      <c r="BD60286" s="325"/>
      <c r="EL60286" s="325"/>
    </row>
    <row r="60287" spans="56:142" x14ac:dyDescent="0.2">
      <c r="BD60287" s="325"/>
      <c r="EL60287" s="325"/>
    </row>
    <row r="60288" spans="56:142" x14ac:dyDescent="0.2">
      <c r="BD60288" s="325"/>
      <c r="EL60288" s="325"/>
    </row>
    <row r="60289" spans="56:142" x14ac:dyDescent="0.2">
      <c r="BD60289" s="325"/>
      <c r="EL60289" s="325"/>
    </row>
    <row r="60290" spans="56:142" x14ac:dyDescent="0.2">
      <c r="BD60290" s="325"/>
      <c r="EL60290" s="325"/>
    </row>
    <row r="60291" spans="56:142" x14ac:dyDescent="0.2">
      <c r="BD60291" s="325"/>
      <c r="EL60291" s="325"/>
    </row>
    <row r="60292" spans="56:142" x14ac:dyDescent="0.2">
      <c r="BD60292" s="325"/>
      <c r="EL60292" s="325"/>
    </row>
    <row r="60293" spans="56:142" x14ac:dyDescent="0.2">
      <c r="BD60293" s="325"/>
      <c r="EL60293" s="325"/>
    </row>
    <row r="60294" spans="56:142" x14ac:dyDescent="0.2">
      <c r="BD60294" s="325"/>
      <c r="EL60294" s="325"/>
    </row>
    <row r="60295" spans="56:142" x14ac:dyDescent="0.2">
      <c r="BD60295" s="325"/>
      <c r="EL60295" s="325"/>
    </row>
    <row r="60296" spans="56:142" x14ac:dyDescent="0.2">
      <c r="BD60296" s="325"/>
      <c r="EL60296" s="325"/>
    </row>
    <row r="60297" spans="56:142" x14ac:dyDescent="0.2">
      <c r="BD60297" s="325"/>
      <c r="EL60297" s="325"/>
    </row>
    <row r="60298" spans="56:142" x14ac:dyDescent="0.2">
      <c r="BD60298" s="325"/>
      <c r="EL60298" s="325"/>
    </row>
    <row r="60299" spans="56:142" x14ac:dyDescent="0.2">
      <c r="BD60299" s="325"/>
      <c r="EL60299" s="325"/>
    </row>
    <row r="60300" spans="56:142" x14ac:dyDescent="0.2">
      <c r="BD60300" s="325"/>
      <c r="EL60300" s="325"/>
    </row>
    <row r="60301" spans="56:142" x14ac:dyDescent="0.2">
      <c r="BD60301" s="325"/>
      <c r="EL60301" s="325"/>
    </row>
    <row r="60302" spans="56:142" x14ac:dyDescent="0.2">
      <c r="BD60302" s="325"/>
      <c r="EL60302" s="325"/>
    </row>
    <row r="60303" spans="56:142" x14ac:dyDescent="0.2">
      <c r="BD60303" s="325"/>
      <c r="EL60303" s="325"/>
    </row>
    <row r="60304" spans="56:142" x14ac:dyDescent="0.2">
      <c r="BD60304" s="325"/>
      <c r="EL60304" s="325"/>
    </row>
    <row r="60305" spans="56:142" x14ac:dyDescent="0.2">
      <c r="BD60305" s="325"/>
      <c r="EL60305" s="325"/>
    </row>
    <row r="60306" spans="56:142" x14ac:dyDescent="0.2">
      <c r="BD60306" s="325"/>
      <c r="EL60306" s="325"/>
    </row>
    <row r="60307" spans="56:142" x14ac:dyDescent="0.2">
      <c r="BD60307" s="325"/>
      <c r="EL60307" s="325"/>
    </row>
    <row r="60308" spans="56:142" x14ac:dyDescent="0.2">
      <c r="BD60308" s="325"/>
      <c r="EL60308" s="325"/>
    </row>
    <row r="60309" spans="56:142" x14ac:dyDescent="0.2">
      <c r="BD60309" s="325"/>
      <c r="EL60309" s="325"/>
    </row>
    <row r="60310" spans="56:142" x14ac:dyDescent="0.2">
      <c r="BD60310" s="325"/>
      <c r="EL60310" s="325"/>
    </row>
    <row r="60311" spans="56:142" x14ac:dyDescent="0.2">
      <c r="BD60311" s="325"/>
      <c r="EL60311" s="325"/>
    </row>
    <row r="60312" spans="56:142" x14ac:dyDescent="0.2">
      <c r="BD60312" s="325"/>
      <c r="EL60312" s="325"/>
    </row>
    <row r="60313" spans="56:142" x14ac:dyDescent="0.2">
      <c r="BD60313" s="325"/>
      <c r="EL60313" s="325"/>
    </row>
    <row r="60314" spans="56:142" x14ac:dyDescent="0.2">
      <c r="BD60314" s="325"/>
      <c r="EL60314" s="325"/>
    </row>
    <row r="60315" spans="56:142" x14ac:dyDescent="0.2">
      <c r="BD60315" s="325"/>
      <c r="EL60315" s="325"/>
    </row>
    <row r="60316" spans="56:142" x14ac:dyDescent="0.2">
      <c r="BD60316" s="325"/>
      <c r="EL60316" s="325"/>
    </row>
    <row r="60317" spans="56:142" x14ac:dyDescent="0.2">
      <c r="BD60317" s="325"/>
      <c r="EL60317" s="325"/>
    </row>
    <row r="60318" spans="56:142" x14ac:dyDescent="0.2">
      <c r="BD60318" s="325"/>
      <c r="EL60318" s="325"/>
    </row>
    <row r="60319" spans="56:142" x14ac:dyDescent="0.2">
      <c r="BD60319" s="325"/>
      <c r="EL60319" s="325"/>
    </row>
    <row r="60320" spans="56:142" x14ac:dyDescent="0.2">
      <c r="BD60320" s="325"/>
      <c r="EL60320" s="325"/>
    </row>
    <row r="60321" spans="56:142" x14ac:dyDescent="0.2">
      <c r="BD60321" s="325"/>
      <c r="EL60321" s="325"/>
    </row>
    <row r="60322" spans="56:142" x14ac:dyDescent="0.2">
      <c r="BD60322" s="325"/>
      <c r="EL60322" s="325"/>
    </row>
    <row r="60323" spans="56:142" x14ac:dyDescent="0.2">
      <c r="BD60323" s="325"/>
      <c r="EL60323" s="325"/>
    </row>
    <row r="60324" spans="56:142" x14ac:dyDescent="0.2">
      <c r="BD60324" s="325"/>
      <c r="EL60324" s="325"/>
    </row>
    <row r="60325" spans="56:142" x14ac:dyDescent="0.2">
      <c r="BD60325" s="325"/>
      <c r="EL60325" s="325"/>
    </row>
    <row r="60326" spans="56:142" x14ac:dyDescent="0.2">
      <c r="BD60326" s="325"/>
      <c r="EL60326" s="325"/>
    </row>
    <row r="60327" spans="56:142" x14ac:dyDescent="0.2">
      <c r="BD60327" s="325"/>
      <c r="EL60327" s="325"/>
    </row>
    <row r="60328" spans="56:142" x14ac:dyDescent="0.2">
      <c r="BD60328" s="325"/>
      <c r="EL60328" s="325"/>
    </row>
    <row r="60329" spans="56:142" x14ac:dyDescent="0.2">
      <c r="BD60329" s="325"/>
      <c r="EL60329" s="325"/>
    </row>
    <row r="60330" spans="56:142" x14ac:dyDescent="0.2">
      <c r="BD60330" s="325"/>
      <c r="EL60330" s="325"/>
    </row>
    <row r="60331" spans="56:142" x14ac:dyDescent="0.2">
      <c r="BD60331" s="325"/>
      <c r="EL60331" s="325"/>
    </row>
    <row r="60332" spans="56:142" x14ac:dyDescent="0.2">
      <c r="BD60332" s="325"/>
      <c r="EL60332" s="325"/>
    </row>
    <row r="60333" spans="56:142" x14ac:dyDescent="0.2">
      <c r="BD60333" s="325"/>
      <c r="EL60333" s="325"/>
    </row>
    <row r="60334" spans="56:142" x14ac:dyDescent="0.2">
      <c r="BD60334" s="325"/>
      <c r="EL60334" s="325"/>
    </row>
    <row r="60335" spans="56:142" x14ac:dyDescent="0.2">
      <c r="BD60335" s="325"/>
      <c r="EL60335" s="325"/>
    </row>
    <row r="60336" spans="56:142" x14ac:dyDescent="0.2">
      <c r="BD60336" s="325"/>
      <c r="EL60336" s="325"/>
    </row>
    <row r="60337" spans="56:142" x14ac:dyDescent="0.2">
      <c r="BD60337" s="325"/>
      <c r="EL60337" s="325"/>
    </row>
    <row r="60338" spans="56:142" x14ac:dyDescent="0.2">
      <c r="BD60338" s="325"/>
      <c r="EL60338" s="325"/>
    </row>
    <row r="60339" spans="56:142" x14ac:dyDescent="0.2">
      <c r="BD60339" s="325"/>
      <c r="EL60339" s="325"/>
    </row>
    <row r="60340" spans="56:142" x14ac:dyDescent="0.2">
      <c r="BD60340" s="325"/>
      <c r="EL60340" s="325"/>
    </row>
    <row r="60341" spans="56:142" x14ac:dyDescent="0.2">
      <c r="BD60341" s="325"/>
      <c r="EL60341" s="325"/>
    </row>
    <row r="60342" spans="56:142" x14ac:dyDescent="0.2">
      <c r="BD60342" s="325"/>
      <c r="EL60342" s="325"/>
    </row>
    <row r="60343" spans="56:142" x14ac:dyDescent="0.2">
      <c r="BD60343" s="325"/>
      <c r="EL60343" s="325"/>
    </row>
    <row r="60344" spans="56:142" x14ac:dyDescent="0.2">
      <c r="BD60344" s="325"/>
      <c r="EL60344" s="325"/>
    </row>
    <row r="60345" spans="56:142" x14ac:dyDescent="0.2">
      <c r="BD60345" s="325"/>
      <c r="EL60345" s="325"/>
    </row>
    <row r="60346" spans="56:142" x14ac:dyDescent="0.2">
      <c r="BD60346" s="325"/>
      <c r="EL60346" s="325"/>
    </row>
    <row r="60347" spans="56:142" x14ac:dyDescent="0.2">
      <c r="BD60347" s="325"/>
      <c r="EL60347" s="325"/>
    </row>
    <row r="60348" spans="56:142" x14ac:dyDescent="0.2">
      <c r="BD60348" s="325"/>
      <c r="EL60348" s="325"/>
    </row>
    <row r="60349" spans="56:142" x14ac:dyDescent="0.2">
      <c r="BD60349" s="325"/>
      <c r="EL60349" s="325"/>
    </row>
    <row r="60350" spans="56:142" x14ac:dyDescent="0.2">
      <c r="BD60350" s="325"/>
      <c r="EL60350" s="325"/>
    </row>
    <row r="60351" spans="56:142" x14ac:dyDescent="0.2">
      <c r="BD60351" s="325"/>
      <c r="EL60351" s="325"/>
    </row>
    <row r="60352" spans="56:142" x14ac:dyDescent="0.2">
      <c r="BD60352" s="325"/>
      <c r="EL60352" s="325"/>
    </row>
    <row r="60353" spans="56:142" x14ac:dyDescent="0.2">
      <c r="BD60353" s="325"/>
      <c r="EL60353" s="325"/>
    </row>
    <row r="60354" spans="56:142" x14ac:dyDescent="0.2">
      <c r="BD60354" s="325"/>
      <c r="EL60354" s="325"/>
    </row>
    <row r="60355" spans="56:142" x14ac:dyDescent="0.2">
      <c r="BD60355" s="325"/>
      <c r="EL60355" s="325"/>
    </row>
    <row r="60356" spans="56:142" x14ac:dyDescent="0.2">
      <c r="BD60356" s="325"/>
      <c r="EL60356" s="325"/>
    </row>
    <row r="60357" spans="56:142" x14ac:dyDescent="0.2">
      <c r="BD60357" s="325"/>
      <c r="EL60357" s="325"/>
    </row>
    <row r="60358" spans="56:142" x14ac:dyDescent="0.2">
      <c r="BD60358" s="325"/>
      <c r="EL60358" s="325"/>
    </row>
    <row r="60359" spans="56:142" x14ac:dyDescent="0.2">
      <c r="BD60359" s="325"/>
      <c r="EL60359" s="325"/>
    </row>
    <row r="60360" spans="56:142" x14ac:dyDescent="0.2">
      <c r="BD60360" s="325"/>
      <c r="EL60360" s="325"/>
    </row>
    <row r="60361" spans="56:142" x14ac:dyDescent="0.2">
      <c r="BD60361" s="325"/>
      <c r="EL60361" s="325"/>
    </row>
    <row r="60362" spans="56:142" x14ac:dyDescent="0.2">
      <c r="BD60362" s="325"/>
      <c r="EL60362" s="325"/>
    </row>
    <row r="60363" spans="56:142" x14ac:dyDescent="0.2">
      <c r="BD60363" s="325"/>
      <c r="EL60363" s="325"/>
    </row>
    <row r="60364" spans="56:142" x14ac:dyDescent="0.2">
      <c r="BD60364" s="325"/>
      <c r="EL60364" s="325"/>
    </row>
    <row r="60365" spans="56:142" x14ac:dyDescent="0.2">
      <c r="BD60365" s="325"/>
      <c r="EL60365" s="325"/>
    </row>
    <row r="60366" spans="56:142" x14ac:dyDescent="0.2">
      <c r="BD60366" s="325"/>
      <c r="EL60366" s="325"/>
    </row>
    <row r="60367" spans="56:142" x14ac:dyDescent="0.2">
      <c r="BD60367" s="325"/>
      <c r="EL60367" s="325"/>
    </row>
    <row r="60368" spans="56:142" x14ac:dyDescent="0.2">
      <c r="BD60368" s="325"/>
      <c r="EL60368" s="325"/>
    </row>
    <row r="60369" spans="56:142" x14ac:dyDescent="0.2">
      <c r="BD60369" s="325"/>
      <c r="EL60369" s="325"/>
    </row>
    <row r="60370" spans="56:142" x14ac:dyDescent="0.2">
      <c r="BD60370" s="325"/>
      <c r="EL60370" s="325"/>
    </row>
    <row r="60371" spans="56:142" x14ac:dyDescent="0.2">
      <c r="BD60371" s="325"/>
      <c r="EL60371" s="325"/>
    </row>
    <row r="60372" spans="56:142" x14ac:dyDescent="0.2">
      <c r="BD60372" s="325"/>
      <c r="EL60372" s="325"/>
    </row>
    <row r="60373" spans="56:142" x14ac:dyDescent="0.2">
      <c r="BD60373" s="325"/>
      <c r="EL60373" s="325"/>
    </row>
    <row r="60374" spans="56:142" x14ac:dyDescent="0.2">
      <c r="BD60374" s="325"/>
      <c r="EL60374" s="325"/>
    </row>
    <row r="60375" spans="56:142" x14ac:dyDescent="0.2">
      <c r="BD60375" s="325"/>
      <c r="EL60375" s="325"/>
    </row>
    <row r="60376" spans="56:142" x14ac:dyDescent="0.2">
      <c r="BD60376" s="325"/>
      <c r="EL60376" s="325"/>
    </row>
    <row r="60377" spans="56:142" x14ac:dyDescent="0.2">
      <c r="BD60377" s="325"/>
      <c r="EL60377" s="325"/>
    </row>
    <row r="60378" spans="56:142" x14ac:dyDescent="0.2">
      <c r="BD60378" s="325"/>
      <c r="EL60378" s="325"/>
    </row>
    <row r="60379" spans="56:142" x14ac:dyDescent="0.2">
      <c r="BD60379" s="325"/>
      <c r="EL60379" s="325"/>
    </row>
    <row r="60380" spans="56:142" x14ac:dyDescent="0.2">
      <c r="BD60380" s="325"/>
      <c r="EL60380" s="325"/>
    </row>
    <row r="60381" spans="56:142" x14ac:dyDescent="0.2">
      <c r="BD60381" s="325"/>
      <c r="EL60381" s="325"/>
    </row>
    <row r="60382" spans="56:142" x14ac:dyDescent="0.2">
      <c r="BD60382" s="325"/>
      <c r="EL60382" s="325"/>
    </row>
    <row r="60383" spans="56:142" x14ac:dyDescent="0.2">
      <c r="BD60383" s="325"/>
      <c r="EL60383" s="325"/>
    </row>
    <row r="60384" spans="56:142" x14ac:dyDescent="0.2">
      <c r="BD60384" s="325"/>
      <c r="EL60384" s="325"/>
    </row>
    <row r="60385" spans="56:142" x14ac:dyDescent="0.2">
      <c r="BD60385" s="325"/>
      <c r="EL60385" s="325"/>
    </row>
    <row r="60386" spans="56:142" x14ac:dyDescent="0.2">
      <c r="BD60386" s="325"/>
      <c r="EL60386" s="325"/>
    </row>
    <row r="60387" spans="56:142" x14ac:dyDescent="0.2">
      <c r="BD60387" s="325"/>
      <c r="EL60387" s="325"/>
    </row>
    <row r="60388" spans="56:142" x14ac:dyDescent="0.2">
      <c r="BD60388" s="325"/>
      <c r="EL60388" s="325"/>
    </row>
    <row r="60389" spans="56:142" x14ac:dyDescent="0.2">
      <c r="BD60389" s="325"/>
      <c r="EL60389" s="325"/>
    </row>
    <row r="60390" spans="56:142" x14ac:dyDescent="0.2">
      <c r="BD60390" s="325"/>
      <c r="EL60390" s="325"/>
    </row>
    <row r="60391" spans="56:142" x14ac:dyDescent="0.2">
      <c r="BD60391" s="325"/>
      <c r="EL60391" s="325"/>
    </row>
    <row r="60392" spans="56:142" x14ac:dyDescent="0.2">
      <c r="BD60392" s="325"/>
      <c r="EL60392" s="325"/>
    </row>
    <row r="60393" spans="56:142" x14ac:dyDescent="0.2">
      <c r="BD60393" s="325"/>
      <c r="EL60393" s="325"/>
    </row>
    <row r="60394" spans="56:142" x14ac:dyDescent="0.2">
      <c r="BD60394" s="325"/>
      <c r="EL60394" s="325"/>
    </row>
    <row r="60395" spans="56:142" x14ac:dyDescent="0.2">
      <c r="BD60395" s="325"/>
      <c r="EL60395" s="325"/>
    </row>
    <row r="60396" spans="56:142" x14ac:dyDescent="0.2">
      <c r="BD60396" s="325"/>
      <c r="EL60396" s="325"/>
    </row>
    <row r="60397" spans="56:142" x14ac:dyDescent="0.2">
      <c r="BD60397" s="325"/>
      <c r="EL60397" s="325"/>
    </row>
    <row r="60398" spans="56:142" x14ac:dyDescent="0.2">
      <c r="BD60398" s="325"/>
      <c r="EL60398" s="325"/>
    </row>
    <row r="60399" spans="56:142" x14ac:dyDescent="0.2">
      <c r="BD60399" s="325"/>
      <c r="EL60399" s="325"/>
    </row>
    <row r="60400" spans="56:142" x14ac:dyDescent="0.2">
      <c r="BD60400" s="325"/>
      <c r="EL60400" s="325"/>
    </row>
    <row r="60401" spans="56:142" x14ac:dyDescent="0.2">
      <c r="BD60401" s="325"/>
      <c r="EL60401" s="325"/>
    </row>
    <row r="60402" spans="56:142" x14ac:dyDescent="0.2">
      <c r="BD60402" s="325"/>
      <c r="EL60402" s="325"/>
    </row>
    <row r="60403" spans="56:142" x14ac:dyDescent="0.2">
      <c r="BD60403" s="325"/>
      <c r="EL60403" s="325"/>
    </row>
    <row r="60404" spans="56:142" x14ac:dyDescent="0.2">
      <c r="BD60404" s="325"/>
      <c r="EL60404" s="325"/>
    </row>
    <row r="60405" spans="56:142" x14ac:dyDescent="0.2">
      <c r="BD60405" s="325"/>
      <c r="EL60405" s="325"/>
    </row>
    <row r="60406" spans="56:142" x14ac:dyDescent="0.2">
      <c r="BD60406" s="325"/>
      <c r="EL60406" s="325"/>
    </row>
    <row r="60407" spans="56:142" x14ac:dyDescent="0.2">
      <c r="BD60407" s="325"/>
      <c r="EL60407" s="325"/>
    </row>
    <row r="60408" spans="56:142" x14ac:dyDescent="0.2">
      <c r="BD60408" s="325"/>
      <c r="EL60408" s="325"/>
    </row>
    <row r="60409" spans="56:142" x14ac:dyDescent="0.2">
      <c r="BD60409" s="325"/>
      <c r="EL60409" s="325"/>
    </row>
    <row r="60410" spans="56:142" x14ac:dyDescent="0.2">
      <c r="BD60410" s="325"/>
      <c r="EL60410" s="325"/>
    </row>
    <row r="60411" spans="56:142" x14ac:dyDescent="0.2">
      <c r="BD60411" s="325"/>
      <c r="EL60411" s="325"/>
    </row>
    <row r="60412" spans="56:142" x14ac:dyDescent="0.2">
      <c r="BD60412" s="325"/>
      <c r="EL60412" s="325"/>
    </row>
    <row r="60413" spans="56:142" x14ac:dyDescent="0.2">
      <c r="BD60413" s="325"/>
      <c r="EL60413" s="325"/>
    </row>
    <row r="60414" spans="56:142" x14ac:dyDescent="0.2">
      <c r="BD60414" s="325"/>
      <c r="EL60414" s="325"/>
    </row>
    <row r="60415" spans="56:142" x14ac:dyDescent="0.2">
      <c r="BD60415" s="325"/>
      <c r="EL60415" s="325"/>
    </row>
    <row r="60416" spans="56:142" x14ac:dyDescent="0.2">
      <c r="BD60416" s="325"/>
      <c r="EL60416" s="325"/>
    </row>
    <row r="60417" spans="56:142" x14ac:dyDescent="0.2">
      <c r="BD60417" s="325"/>
      <c r="EL60417" s="325"/>
    </row>
    <row r="60418" spans="56:142" x14ac:dyDescent="0.2">
      <c r="BD60418" s="325"/>
      <c r="EL60418" s="325"/>
    </row>
    <row r="60419" spans="56:142" x14ac:dyDescent="0.2">
      <c r="BD60419" s="325"/>
      <c r="EL60419" s="325"/>
    </row>
    <row r="60420" spans="56:142" x14ac:dyDescent="0.2">
      <c r="BD60420" s="325"/>
      <c r="EL60420" s="325"/>
    </row>
    <row r="60421" spans="56:142" x14ac:dyDescent="0.2">
      <c r="BD60421" s="325"/>
      <c r="EL60421" s="325"/>
    </row>
    <row r="60422" spans="56:142" x14ac:dyDescent="0.2">
      <c r="BD60422" s="325"/>
      <c r="EL60422" s="325"/>
    </row>
    <row r="60423" spans="56:142" x14ac:dyDescent="0.2">
      <c r="BD60423" s="325"/>
      <c r="EL60423" s="325"/>
    </row>
    <row r="60424" spans="56:142" x14ac:dyDescent="0.2">
      <c r="BD60424" s="325"/>
      <c r="EL60424" s="325"/>
    </row>
    <row r="60425" spans="56:142" x14ac:dyDescent="0.2">
      <c r="BD60425" s="325"/>
      <c r="EL60425" s="325"/>
    </row>
    <row r="60426" spans="56:142" x14ac:dyDescent="0.2">
      <c r="BD60426" s="325"/>
      <c r="EL60426" s="325"/>
    </row>
    <row r="60427" spans="56:142" x14ac:dyDescent="0.2">
      <c r="BD60427" s="325"/>
      <c r="EL60427" s="325"/>
    </row>
    <row r="60428" spans="56:142" x14ac:dyDescent="0.2">
      <c r="BD60428" s="325"/>
      <c r="EL60428" s="325"/>
    </row>
    <row r="60429" spans="56:142" x14ac:dyDescent="0.2">
      <c r="BD60429" s="325"/>
      <c r="EL60429" s="325"/>
    </row>
    <row r="60430" spans="56:142" x14ac:dyDescent="0.2">
      <c r="BD60430" s="325"/>
      <c r="EL60430" s="325"/>
    </row>
    <row r="60431" spans="56:142" x14ac:dyDescent="0.2">
      <c r="BD60431" s="325"/>
      <c r="EL60431" s="325"/>
    </row>
    <row r="60432" spans="56:142" x14ac:dyDescent="0.2">
      <c r="BD60432" s="325"/>
      <c r="EL60432" s="325"/>
    </row>
    <row r="60433" spans="56:142" x14ac:dyDescent="0.2">
      <c r="BD60433" s="325"/>
      <c r="EL60433" s="325"/>
    </row>
    <row r="60434" spans="56:142" x14ac:dyDescent="0.2">
      <c r="BD60434" s="325"/>
      <c r="EL60434" s="325"/>
    </row>
    <row r="60435" spans="56:142" x14ac:dyDescent="0.2">
      <c r="BD60435" s="325"/>
      <c r="EL60435" s="325"/>
    </row>
    <row r="60436" spans="56:142" x14ac:dyDescent="0.2">
      <c r="BD60436" s="325"/>
      <c r="EL60436" s="325"/>
    </row>
    <row r="60437" spans="56:142" x14ac:dyDescent="0.2">
      <c r="BD60437" s="325"/>
      <c r="EL60437" s="325"/>
    </row>
    <row r="60438" spans="56:142" x14ac:dyDescent="0.2">
      <c r="BD60438" s="325"/>
      <c r="EL60438" s="325"/>
    </row>
    <row r="60439" spans="56:142" x14ac:dyDescent="0.2">
      <c r="BD60439" s="325"/>
      <c r="EL60439" s="325"/>
    </row>
    <row r="60440" spans="56:142" x14ac:dyDescent="0.2">
      <c r="BD60440" s="325"/>
      <c r="EL60440" s="325"/>
    </row>
    <row r="60441" spans="56:142" x14ac:dyDescent="0.2">
      <c r="BD60441" s="325"/>
      <c r="EL60441" s="325"/>
    </row>
    <row r="60442" spans="56:142" x14ac:dyDescent="0.2">
      <c r="BD60442" s="325"/>
      <c r="EL60442" s="325"/>
    </row>
    <row r="60443" spans="56:142" x14ac:dyDescent="0.2">
      <c r="BD60443" s="325"/>
      <c r="EL60443" s="325"/>
    </row>
    <row r="60444" spans="56:142" x14ac:dyDescent="0.2">
      <c r="BD60444" s="325"/>
      <c r="EL60444" s="325"/>
    </row>
    <row r="60445" spans="56:142" x14ac:dyDescent="0.2">
      <c r="BD60445" s="325"/>
      <c r="EL60445" s="325"/>
    </row>
    <row r="60446" spans="56:142" x14ac:dyDescent="0.2">
      <c r="BD60446" s="325"/>
      <c r="EL60446" s="325"/>
    </row>
    <row r="60447" spans="56:142" x14ac:dyDescent="0.2">
      <c r="BD60447" s="325"/>
      <c r="EL60447" s="325"/>
    </row>
    <row r="60448" spans="56:142" x14ac:dyDescent="0.2">
      <c r="BD60448" s="325"/>
      <c r="EL60448" s="325"/>
    </row>
    <row r="60449" spans="56:142" x14ac:dyDescent="0.2">
      <c r="BD60449" s="325"/>
      <c r="EL60449" s="325"/>
    </row>
    <row r="60450" spans="56:142" x14ac:dyDescent="0.2">
      <c r="BD60450" s="325"/>
      <c r="EL60450" s="325"/>
    </row>
    <row r="60451" spans="56:142" x14ac:dyDescent="0.2">
      <c r="BD60451" s="325"/>
      <c r="EL60451" s="325"/>
    </row>
    <row r="60452" spans="56:142" x14ac:dyDescent="0.2">
      <c r="BD60452" s="325"/>
      <c r="EL60452" s="325"/>
    </row>
    <row r="60453" spans="56:142" x14ac:dyDescent="0.2">
      <c r="BD60453" s="325"/>
      <c r="EL60453" s="325"/>
    </row>
    <row r="60454" spans="56:142" x14ac:dyDescent="0.2">
      <c r="BD60454" s="325"/>
      <c r="EL60454" s="325"/>
    </row>
    <row r="60455" spans="56:142" x14ac:dyDescent="0.2">
      <c r="BD60455" s="325"/>
      <c r="EL60455" s="325"/>
    </row>
    <row r="60456" spans="56:142" x14ac:dyDescent="0.2">
      <c r="BD60456" s="325"/>
      <c r="EL60456" s="325"/>
    </row>
    <row r="60457" spans="56:142" x14ac:dyDescent="0.2">
      <c r="BD60457" s="325"/>
      <c r="EL60457" s="325"/>
    </row>
    <row r="60458" spans="56:142" x14ac:dyDescent="0.2">
      <c r="BD60458" s="325"/>
      <c r="EL60458" s="325"/>
    </row>
    <row r="60459" spans="56:142" x14ac:dyDescent="0.2">
      <c r="BD60459" s="325"/>
      <c r="EL60459" s="325"/>
    </row>
    <row r="60460" spans="56:142" x14ac:dyDescent="0.2">
      <c r="BD60460" s="325"/>
      <c r="EL60460" s="325"/>
    </row>
    <row r="60461" spans="56:142" x14ac:dyDescent="0.2">
      <c r="BD60461" s="325"/>
      <c r="EL60461" s="325"/>
    </row>
    <row r="60462" spans="56:142" x14ac:dyDescent="0.2">
      <c r="BD60462" s="325"/>
      <c r="EL60462" s="325"/>
    </row>
    <row r="60463" spans="56:142" x14ac:dyDescent="0.2">
      <c r="BD60463" s="325"/>
      <c r="EL60463" s="325"/>
    </row>
    <row r="60464" spans="56:142" x14ac:dyDescent="0.2">
      <c r="BD60464" s="325"/>
      <c r="EL60464" s="325"/>
    </row>
    <row r="60465" spans="56:142" x14ac:dyDescent="0.2">
      <c r="BD60465" s="325"/>
      <c r="EL60465" s="325"/>
    </row>
    <row r="60466" spans="56:142" x14ac:dyDescent="0.2">
      <c r="BD60466" s="325"/>
      <c r="EL60466" s="325"/>
    </row>
    <row r="60467" spans="56:142" x14ac:dyDescent="0.2">
      <c r="BD60467" s="325"/>
      <c r="EL60467" s="325"/>
    </row>
    <row r="60468" spans="56:142" x14ac:dyDescent="0.2">
      <c r="BD60468" s="325"/>
      <c r="EL60468" s="325"/>
    </row>
    <row r="60469" spans="56:142" x14ac:dyDescent="0.2">
      <c r="BD60469" s="325"/>
      <c r="EL60469" s="325"/>
    </row>
    <row r="60470" spans="56:142" x14ac:dyDescent="0.2">
      <c r="BD60470" s="325"/>
      <c r="EL60470" s="325"/>
    </row>
    <row r="60471" spans="56:142" x14ac:dyDescent="0.2">
      <c r="BD60471" s="325"/>
      <c r="EL60471" s="325"/>
    </row>
    <row r="60472" spans="56:142" x14ac:dyDescent="0.2">
      <c r="BD60472" s="325"/>
      <c r="EL60472" s="325"/>
    </row>
    <row r="60473" spans="56:142" x14ac:dyDescent="0.2">
      <c r="BD60473" s="325"/>
      <c r="EL60473" s="325"/>
    </row>
    <row r="60474" spans="56:142" x14ac:dyDescent="0.2">
      <c r="BD60474" s="325"/>
      <c r="EL60474" s="325"/>
    </row>
    <row r="60475" spans="56:142" x14ac:dyDescent="0.2">
      <c r="BD60475" s="325"/>
      <c r="EL60475" s="325"/>
    </row>
    <row r="60476" spans="56:142" x14ac:dyDescent="0.2">
      <c r="BD60476" s="325"/>
      <c r="EL60476" s="325"/>
    </row>
    <row r="60477" spans="56:142" x14ac:dyDescent="0.2">
      <c r="BD60477" s="325"/>
      <c r="EL60477" s="325"/>
    </row>
    <row r="60478" spans="56:142" x14ac:dyDescent="0.2">
      <c r="BD60478" s="325"/>
      <c r="EL60478" s="325"/>
    </row>
    <row r="60479" spans="56:142" x14ac:dyDescent="0.2">
      <c r="BD60479" s="325"/>
      <c r="EL60479" s="325"/>
    </row>
    <row r="60480" spans="56:142" x14ac:dyDescent="0.2">
      <c r="BD60480" s="325"/>
      <c r="EL60480" s="325"/>
    </row>
    <row r="60481" spans="56:142" x14ac:dyDescent="0.2">
      <c r="BD60481" s="325"/>
      <c r="EL60481" s="325"/>
    </row>
    <row r="60482" spans="56:142" x14ac:dyDescent="0.2">
      <c r="BD60482" s="325"/>
      <c r="EL60482" s="325"/>
    </row>
    <row r="60483" spans="56:142" x14ac:dyDescent="0.2">
      <c r="BD60483" s="325"/>
      <c r="EL60483" s="325"/>
    </row>
    <row r="60484" spans="56:142" x14ac:dyDescent="0.2">
      <c r="BD60484" s="325"/>
      <c r="EL60484" s="325"/>
    </row>
    <row r="60485" spans="56:142" x14ac:dyDescent="0.2">
      <c r="BD60485" s="325"/>
      <c r="EL60485" s="325"/>
    </row>
    <row r="60486" spans="56:142" x14ac:dyDescent="0.2">
      <c r="BD60486" s="325"/>
      <c r="EL60486" s="325"/>
    </row>
    <row r="60487" spans="56:142" x14ac:dyDescent="0.2">
      <c r="BD60487" s="325"/>
      <c r="EL60487" s="325"/>
    </row>
    <row r="60488" spans="56:142" x14ac:dyDescent="0.2">
      <c r="BD60488" s="325"/>
      <c r="EL60488" s="325"/>
    </row>
    <row r="60489" spans="56:142" x14ac:dyDescent="0.2">
      <c r="BD60489" s="325"/>
      <c r="EL60489" s="325"/>
    </row>
    <row r="60490" spans="56:142" x14ac:dyDescent="0.2">
      <c r="BD60490" s="325"/>
      <c r="EL60490" s="325"/>
    </row>
    <row r="60491" spans="56:142" x14ac:dyDescent="0.2">
      <c r="BD60491" s="325"/>
      <c r="EL60491" s="325"/>
    </row>
    <row r="60492" spans="56:142" x14ac:dyDescent="0.2">
      <c r="BD60492" s="325"/>
      <c r="EL60492" s="325"/>
    </row>
    <row r="60493" spans="56:142" x14ac:dyDescent="0.2">
      <c r="BD60493" s="325"/>
      <c r="EL60493" s="325"/>
    </row>
    <row r="60494" spans="56:142" x14ac:dyDescent="0.2">
      <c r="BD60494" s="325"/>
      <c r="EL60494" s="325"/>
    </row>
    <row r="60495" spans="56:142" x14ac:dyDescent="0.2">
      <c r="BD60495" s="325"/>
      <c r="EL60495" s="325"/>
    </row>
    <row r="60496" spans="56:142" x14ac:dyDescent="0.2">
      <c r="BD60496" s="325"/>
      <c r="EL60496" s="325"/>
    </row>
    <row r="60497" spans="56:142" x14ac:dyDescent="0.2">
      <c r="BD60497" s="325"/>
      <c r="EL60497" s="325"/>
    </row>
    <row r="60498" spans="56:142" x14ac:dyDescent="0.2">
      <c r="BD60498" s="325"/>
      <c r="EL60498" s="325"/>
    </row>
    <row r="60499" spans="56:142" x14ac:dyDescent="0.2">
      <c r="BD60499" s="325"/>
      <c r="EL60499" s="325"/>
    </row>
    <row r="60500" spans="56:142" x14ac:dyDescent="0.2">
      <c r="BD60500" s="325"/>
      <c r="EL60500" s="325"/>
    </row>
    <row r="60501" spans="56:142" x14ac:dyDescent="0.2">
      <c r="BD60501" s="325"/>
      <c r="EL60501" s="325"/>
    </row>
    <row r="60502" spans="56:142" x14ac:dyDescent="0.2">
      <c r="BD60502" s="325"/>
      <c r="EL60502" s="325"/>
    </row>
    <row r="60503" spans="56:142" x14ac:dyDescent="0.2">
      <c r="BD60503" s="325"/>
      <c r="EL60503" s="325"/>
    </row>
    <row r="60504" spans="56:142" x14ac:dyDescent="0.2">
      <c r="BD60504" s="325"/>
      <c r="EL60504" s="325"/>
    </row>
    <row r="60505" spans="56:142" x14ac:dyDescent="0.2">
      <c r="BD60505" s="325"/>
      <c r="EL60505" s="325"/>
    </row>
    <row r="60506" spans="56:142" x14ac:dyDescent="0.2">
      <c r="BD60506" s="325"/>
      <c r="EL60506" s="325"/>
    </row>
    <row r="60507" spans="56:142" x14ac:dyDescent="0.2">
      <c r="BD60507" s="325"/>
      <c r="EL60507" s="325"/>
    </row>
    <row r="60508" spans="56:142" x14ac:dyDescent="0.2">
      <c r="BD60508" s="325"/>
      <c r="EL60508" s="325"/>
    </row>
    <row r="60509" spans="56:142" x14ac:dyDescent="0.2">
      <c r="BD60509" s="325"/>
      <c r="EL60509" s="325"/>
    </row>
    <row r="60510" spans="56:142" x14ac:dyDescent="0.2">
      <c r="BD60510" s="325"/>
      <c r="EL60510" s="325"/>
    </row>
    <row r="60511" spans="56:142" x14ac:dyDescent="0.2">
      <c r="BD60511" s="325"/>
      <c r="EL60511" s="325"/>
    </row>
    <row r="60512" spans="56:142" x14ac:dyDescent="0.2">
      <c r="BD60512" s="325"/>
      <c r="EL60512" s="325"/>
    </row>
    <row r="60513" spans="56:142" x14ac:dyDescent="0.2">
      <c r="BD60513" s="325"/>
      <c r="EL60513" s="325"/>
    </row>
    <row r="60514" spans="56:142" x14ac:dyDescent="0.2">
      <c r="BD60514" s="325"/>
      <c r="EL60514" s="325"/>
    </row>
    <row r="60515" spans="56:142" x14ac:dyDescent="0.2">
      <c r="BD60515" s="325"/>
      <c r="EL60515" s="325"/>
    </row>
    <row r="60516" spans="56:142" x14ac:dyDescent="0.2">
      <c r="BD60516" s="325"/>
      <c r="EL60516" s="325"/>
    </row>
    <row r="60517" spans="56:142" x14ac:dyDescent="0.2">
      <c r="BD60517" s="325"/>
      <c r="EL60517" s="325"/>
    </row>
    <row r="60518" spans="56:142" x14ac:dyDescent="0.2">
      <c r="BD60518" s="325"/>
      <c r="EL60518" s="325"/>
    </row>
    <row r="60519" spans="56:142" x14ac:dyDescent="0.2">
      <c r="BD60519" s="325"/>
      <c r="EL60519" s="325"/>
    </row>
    <row r="60520" spans="56:142" x14ac:dyDescent="0.2">
      <c r="BD60520" s="325"/>
      <c r="EL60520" s="325"/>
    </row>
    <row r="60521" spans="56:142" x14ac:dyDescent="0.2">
      <c r="BD60521" s="325"/>
      <c r="EL60521" s="325"/>
    </row>
    <row r="60522" spans="56:142" x14ac:dyDescent="0.2">
      <c r="BD60522" s="325"/>
      <c r="EL60522" s="325"/>
    </row>
    <row r="60523" spans="56:142" x14ac:dyDescent="0.2">
      <c r="BD60523" s="325"/>
      <c r="EL60523" s="325"/>
    </row>
    <row r="60524" spans="56:142" x14ac:dyDescent="0.2">
      <c r="BD60524" s="325"/>
      <c r="EL60524" s="325"/>
    </row>
    <row r="60525" spans="56:142" x14ac:dyDescent="0.2">
      <c r="BD60525" s="325"/>
      <c r="EL60525" s="325"/>
    </row>
    <row r="60526" spans="56:142" x14ac:dyDescent="0.2">
      <c r="BD60526" s="325"/>
      <c r="EL60526" s="325"/>
    </row>
    <row r="60527" spans="56:142" x14ac:dyDescent="0.2">
      <c r="BD60527" s="325"/>
      <c r="EL60527" s="325"/>
    </row>
    <row r="60528" spans="56:142" x14ac:dyDescent="0.2">
      <c r="BD60528" s="325"/>
      <c r="EL60528" s="325"/>
    </row>
    <row r="60529" spans="56:142" x14ac:dyDescent="0.2">
      <c r="BD60529" s="325"/>
      <c r="EL60529" s="325"/>
    </row>
    <row r="60530" spans="56:142" x14ac:dyDescent="0.2">
      <c r="BD60530" s="325"/>
      <c r="EL60530" s="325"/>
    </row>
    <row r="60531" spans="56:142" x14ac:dyDescent="0.2">
      <c r="BD60531" s="325"/>
      <c r="EL60531" s="325"/>
    </row>
    <row r="60532" spans="56:142" x14ac:dyDescent="0.2">
      <c r="BD60532" s="325"/>
      <c r="EL60532" s="325"/>
    </row>
    <row r="60533" spans="56:142" x14ac:dyDescent="0.2">
      <c r="BD60533" s="325"/>
      <c r="EL60533" s="325"/>
    </row>
    <row r="60534" spans="56:142" x14ac:dyDescent="0.2">
      <c r="BD60534" s="325"/>
      <c r="EL60534" s="325"/>
    </row>
    <row r="60535" spans="56:142" x14ac:dyDescent="0.2">
      <c r="BD60535" s="325"/>
      <c r="EL60535" s="325"/>
    </row>
    <row r="60536" spans="56:142" x14ac:dyDescent="0.2">
      <c r="BD60536" s="325"/>
      <c r="EL60536" s="325"/>
    </row>
    <row r="60537" spans="56:142" x14ac:dyDescent="0.2">
      <c r="BD60537" s="325"/>
      <c r="EL60537" s="325"/>
    </row>
    <row r="60538" spans="56:142" x14ac:dyDescent="0.2">
      <c r="BD60538" s="325"/>
      <c r="EL60538" s="325"/>
    </row>
    <row r="60539" spans="56:142" x14ac:dyDescent="0.2">
      <c r="BD60539" s="325"/>
      <c r="EL60539" s="325"/>
    </row>
    <row r="60540" spans="56:142" x14ac:dyDescent="0.2">
      <c r="BD60540" s="325"/>
      <c r="EL60540" s="325"/>
    </row>
    <row r="60541" spans="56:142" x14ac:dyDescent="0.2">
      <c r="BD60541" s="325"/>
      <c r="EL60541" s="325"/>
    </row>
    <row r="60542" spans="56:142" x14ac:dyDescent="0.2">
      <c r="BD60542" s="325"/>
      <c r="EL60542" s="325"/>
    </row>
    <row r="60543" spans="56:142" x14ac:dyDescent="0.2">
      <c r="BD60543" s="325"/>
      <c r="EL60543" s="325"/>
    </row>
    <row r="60544" spans="56:142" x14ac:dyDescent="0.2">
      <c r="BD60544" s="325"/>
      <c r="EL60544" s="325"/>
    </row>
    <row r="60545" spans="56:142" x14ac:dyDescent="0.2">
      <c r="BD60545" s="325"/>
      <c r="EL60545" s="325"/>
    </row>
    <row r="60546" spans="56:142" x14ac:dyDescent="0.2">
      <c r="BD60546" s="325"/>
      <c r="EL60546" s="325"/>
    </row>
    <row r="60547" spans="56:142" x14ac:dyDescent="0.2">
      <c r="BD60547" s="325"/>
      <c r="EL60547" s="325"/>
    </row>
    <row r="60548" spans="56:142" x14ac:dyDescent="0.2">
      <c r="BD60548" s="325"/>
      <c r="EL60548" s="325"/>
    </row>
    <row r="60549" spans="56:142" x14ac:dyDescent="0.2">
      <c r="BD60549" s="325"/>
      <c r="EL60549" s="325"/>
    </row>
    <row r="60550" spans="56:142" x14ac:dyDescent="0.2">
      <c r="BD60550" s="325"/>
      <c r="EL60550" s="325"/>
    </row>
    <row r="60551" spans="56:142" x14ac:dyDescent="0.2">
      <c r="BD60551" s="325"/>
      <c r="EL60551" s="325"/>
    </row>
    <row r="60552" spans="56:142" x14ac:dyDescent="0.2">
      <c r="BD60552" s="325"/>
      <c r="EL60552" s="325"/>
    </row>
    <row r="60553" spans="56:142" x14ac:dyDescent="0.2">
      <c r="BD60553" s="325"/>
      <c r="EL60553" s="325"/>
    </row>
    <row r="60554" spans="56:142" x14ac:dyDescent="0.2">
      <c r="BD60554" s="325"/>
      <c r="EL60554" s="325"/>
    </row>
    <row r="60555" spans="56:142" x14ac:dyDescent="0.2">
      <c r="BD60555" s="325"/>
      <c r="EL60555" s="325"/>
    </row>
    <row r="60556" spans="56:142" x14ac:dyDescent="0.2">
      <c r="BD60556" s="325"/>
      <c r="EL60556" s="325"/>
    </row>
    <row r="60557" spans="56:142" x14ac:dyDescent="0.2">
      <c r="BD60557" s="325"/>
      <c r="EL60557" s="325"/>
    </row>
    <row r="60558" spans="56:142" x14ac:dyDescent="0.2">
      <c r="BD60558" s="325"/>
      <c r="EL60558" s="325"/>
    </row>
    <row r="60559" spans="56:142" x14ac:dyDescent="0.2">
      <c r="BD60559" s="325"/>
      <c r="EL60559" s="325"/>
    </row>
    <row r="60560" spans="56:142" x14ac:dyDescent="0.2">
      <c r="BD60560" s="325"/>
      <c r="EL60560" s="325"/>
    </row>
    <row r="60561" spans="56:142" x14ac:dyDescent="0.2">
      <c r="BD60561" s="325"/>
      <c r="EL60561" s="325"/>
    </row>
    <row r="60562" spans="56:142" x14ac:dyDescent="0.2">
      <c r="BD60562" s="325"/>
      <c r="EL60562" s="325"/>
    </row>
    <row r="60563" spans="56:142" x14ac:dyDescent="0.2">
      <c r="BD60563" s="325"/>
      <c r="EL60563" s="325"/>
    </row>
    <row r="60564" spans="56:142" x14ac:dyDescent="0.2">
      <c r="BD60564" s="325"/>
      <c r="EL60564" s="325"/>
    </row>
    <row r="60565" spans="56:142" x14ac:dyDescent="0.2">
      <c r="BD60565" s="325"/>
      <c r="EL60565" s="325"/>
    </row>
    <row r="60566" spans="56:142" x14ac:dyDescent="0.2">
      <c r="BD60566" s="325"/>
      <c r="EL60566" s="325"/>
    </row>
    <row r="60567" spans="56:142" x14ac:dyDescent="0.2">
      <c r="BD60567" s="325"/>
      <c r="EL60567" s="325"/>
    </row>
    <row r="60568" spans="56:142" x14ac:dyDescent="0.2">
      <c r="BD60568" s="325"/>
      <c r="EL60568" s="325"/>
    </row>
    <row r="60569" spans="56:142" x14ac:dyDescent="0.2">
      <c r="BD60569" s="325"/>
      <c r="EL60569" s="325"/>
    </row>
    <row r="60570" spans="56:142" x14ac:dyDescent="0.2">
      <c r="BD60570" s="325"/>
      <c r="EL60570" s="325"/>
    </row>
    <row r="60571" spans="56:142" x14ac:dyDescent="0.2">
      <c r="BD60571" s="325"/>
      <c r="EL60571" s="325"/>
    </row>
    <row r="60572" spans="56:142" x14ac:dyDescent="0.2">
      <c r="BD60572" s="325"/>
      <c r="EL60572" s="325"/>
    </row>
    <row r="60573" spans="56:142" x14ac:dyDescent="0.2">
      <c r="BD60573" s="325"/>
      <c r="EL60573" s="325"/>
    </row>
    <row r="60574" spans="56:142" x14ac:dyDescent="0.2">
      <c r="BD60574" s="325"/>
      <c r="EL60574" s="325"/>
    </row>
    <row r="60575" spans="56:142" x14ac:dyDescent="0.2">
      <c r="BD60575" s="325"/>
      <c r="EL60575" s="325"/>
    </row>
    <row r="60576" spans="56:142" x14ac:dyDescent="0.2">
      <c r="BD60576" s="325"/>
      <c r="EL60576" s="325"/>
    </row>
    <row r="60577" spans="56:142" x14ac:dyDescent="0.2">
      <c r="BD60577" s="325"/>
      <c r="EL60577" s="325"/>
    </row>
    <row r="60578" spans="56:142" x14ac:dyDescent="0.2">
      <c r="BD60578" s="325"/>
      <c r="EL60578" s="325"/>
    </row>
    <row r="60579" spans="56:142" x14ac:dyDescent="0.2">
      <c r="BD60579" s="325"/>
      <c r="EL60579" s="325"/>
    </row>
    <row r="60580" spans="56:142" x14ac:dyDescent="0.2">
      <c r="BD60580" s="325"/>
      <c r="EL60580" s="325"/>
    </row>
    <row r="60581" spans="56:142" x14ac:dyDescent="0.2">
      <c r="BD60581" s="325"/>
      <c r="EL60581" s="325"/>
    </row>
    <row r="60582" spans="56:142" x14ac:dyDescent="0.2">
      <c r="BD60582" s="325"/>
      <c r="EL60582" s="325"/>
    </row>
    <row r="60583" spans="56:142" x14ac:dyDescent="0.2">
      <c r="BD60583" s="325"/>
      <c r="EL60583" s="325"/>
    </row>
    <row r="60584" spans="56:142" x14ac:dyDescent="0.2">
      <c r="BD60584" s="325"/>
      <c r="EL60584" s="325"/>
    </row>
    <row r="60585" spans="56:142" x14ac:dyDescent="0.2">
      <c r="BD60585" s="325"/>
      <c r="EL60585" s="325"/>
    </row>
    <row r="60586" spans="56:142" x14ac:dyDescent="0.2">
      <c r="BD60586" s="325"/>
      <c r="EL60586" s="325"/>
    </row>
    <row r="60587" spans="56:142" x14ac:dyDescent="0.2">
      <c r="BD60587" s="325"/>
      <c r="EL60587" s="325"/>
    </row>
    <row r="60588" spans="56:142" x14ac:dyDescent="0.2">
      <c r="BD60588" s="325"/>
      <c r="EL60588" s="325"/>
    </row>
    <row r="60589" spans="56:142" x14ac:dyDescent="0.2">
      <c r="BD60589" s="325"/>
      <c r="EL60589" s="325"/>
    </row>
    <row r="60590" spans="56:142" x14ac:dyDescent="0.2">
      <c r="BD60590" s="325"/>
      <c r="EL60590" s="325"/>
    </row>
    <row r="60591" spans="56:142" x14ac:dyDescent="0.2">
      <c r="BD60591" s="325"/>
      <c r="EL60591" s="325"/>
    </row>
    <row r="60592" spans="56:142" x14ac:dyDescent="0.2">
      <c r="BD60592" s="325"/>
      <c r="EL60592" s="325"/>
    </row>
    <row r="60593" spans="56:142" x14ac:dyDescent="0.2">
      <c r="BD60593" s="325"/>
      <c r="EL60593" s="325"/>
    </row>
    <row r="60594" spans="56:142" x14ac:dyDescent="0.2">
      <c r="BD60594" s="325"/>
      <c r="EL60594" s="325"/>
    </row>
    <row r="60595" spans="56:142" x14ac:dyDescent="0.2">
      <c r="BD60595" s="325"/>
      <c r="EL60595" s="325"/>
    </row>
    <row r="60596" spans="56:142" x14ac:dyDescent="0.2">
      <c r="BD60596" s="325"/>
      <c r="EL60596" s="325"/>
    </row>
    <row r="60597" spans="56:142" x14ac:dyDescent="0.2">
      <c r="BD60597" s="325"/>
      <c r="EL60597" s="325"/>
    </row>
    <row r="60598" spans="56:142" x14ac:dyDescent="0.2">
      <c r="BD60598" s="325"/>
      <c r="EL60598" s="325"/>
    </row>
    <row r="60599" spans="56:142" x14ac:dyDescent="0.2">
      <c r="BD60599" s="325"/>
      <c r="EL60599" s="325"/>
    </row>
    <row r="60600" spans="56:142" x14ac:dyDescent="0.2">
      <c r="BD60600" s="325"/>
      <c r="EL60600" s="325"/>
    </row>
    <row r="60601" spans="56:142" x14ac:dyDescent="0.2">
      <c r="BD60601" s="325"/>
      <c r="EL60601" s="325"/>
    </row>
    <row r="60602" spans="56:142" x14ac:dyDescent="0.2">
      <c r="BD60602" s="325"/>
      <c r="EL60602" s="325"/>
    </row>
    <row r="60603" spans="56:142" x14ac:dyDescent="0.2">
      <c r="BD60603" s="325"/>
      <c r="EL60603" s="325"/>
    </row>
    <row r="60604" spans="56:142" x14ac:dyDescent="0.2">
      <c r="BD60604" s="325"/>
      <c r="EL60604" s="325"/>
    </row>
    <row r="60605" spans="56:142" x14ac:dyDescent="0.2">
      <c r="BD60605" s="325"/>
      <c r="EL60605" s="325"/>
    </row>
    <row r="60606" spans="56:142" x14ac:dyDescent="0.2">
      <c r="BD60606" s="325"/>
      <c r="EL60606" s="325"/>
    </row>
    <row r="60607" spans="56:142" x14ac:dyDescent="0.2">
      <c r="BD60607" s="325"/>
      <c r="EL60607" s="325"/>
    </row>
    <row r="60608" spans="56:142" x14ac:dyDescent="0.2">
      <c r="BD60608" s="325"/>
      <c r="EL60608" s="325"/>
    </row>
    <row r="60609" spans="56:142" x14ac:dyDescent="0.2">
      <c r="BD60609" s="325"/>
      <c r="EL60609" s="325"/>
    </row>
    <row r="60610" spans="56:142" x14ac:dyDescent="0.2">
      <c r="BD60610" s="325"/>
      <c r="EL60610" s="325"/>
    </row>
    <row r="60611" spans="56:142" x14ac:dyDescent="0.2">
      <c r="BD60611" s="325"/>
      <c r="EL60611" s="325"/>
    </row>
    <row r="60612" spans="56:142" x14ac:dyDescent="0.2">
      <c r="BD60612" s="325"/>
      <c r="EL60612" s="325"/>
    </row>
    <row r="60613" spans="56:142" x14ac:dyDescent="0.2">
      <c r="BD60613" s="325"/>
      <c r="EL60613" s="325"/>
    </row>
    <row r="60614" spans="56:142" x14ac:dyDescent="0.2">
      <c r="BD60614" s="325"/>
      <c r="EL60614" s="325"/>
    </row>
    <row r="60615" spans="56:142" x14ac:dyDescent="0.2">
      <c r="BD60615" s="325"/>
      <c r="EL60615" s="325"/>
    </row>
    <row r="60616" spans="56:142" x14ac:dyDescent="0.2">
      <c r="BD60616" s="325"/>
      <c r="EL60616" s="325"/>
    </row>
    <row r="60617" spans="56:142" x14ac:dyDescent="0.2">
      <c r="BD60617" s="325"/>
      <c r="EL60617" s="325"/>
    </row>
    <row r="60618" spans="56:142" x14ac:dyDescent="0.2">
      <c r="BD60618" s="325"/>
      <c r="EL60618" s="325"/>
    </row>
    <row r="60619" spans="56:142" x14ac:dyDescent="0.2">
      <c r="BD60619" s="325"/>
      <c r="EL60619" s="325"/>
    </row>
    <row r="60620" spans="56:142" x14ac:dyDescent="0.2">
      <c r="BD60620" s="325"/>
      <c r="EL60620" s="325"/>
    </row>
    <row r="60621" spans="56:142" x14ac:dyDescent="0.2">
      <c r="BD60621" s="325"/>
      <c r="EL60621" s="325"/>
    </row>
    <row r="60622" spans="56:142" x14ac:dyDescent="0.2">
      <c r="BD60622" s="325"/>
      <c r="EL60622" s="325"/>
    </row>
    <row r="60623" spans="56:142" x14ac:dyDescent="0.2">
      <c r="BD60623" s="325"/>
      <c r="EL60623" s="325"/>
    </row>
    <row r="60624" spans="56:142" x14ac:dyDescent="0.2">
      <c r="BD60624" s="325"/>
      <c r="EL60624" s="325"/>
    </row>
    <row r="60625" spans="56:142" x14ac:dyDescent="0.2">
      <c r="BD60625" s="325"/>
      <c r="EL60625" s="325"/>
    </row>
    <row r="60626" spans="56:142" x14ac:dyDescent="0.2">
      <c r="BD60626" s="325"/>
      <c r="EL60626" s="325"/>
    </row>
    <row r="60627" spans="56:142" x14ac:dyDescent="0.2">
      <c r="BD60627" s="325"/>
      <c r="EL60627" s="325"/>
    </row>
    <row r="60628" spans="56:142" x14ac:dyDescent="0.2">
      <c r="BD60628" s="325"/>
      <c r="EL60628" s="325"/>
    </row>
    <row r="60629" spans="56:142" x14ac:dyDescent="0.2">
      <c r="BD60629" s="325"/>
      <c r="EL60629" s="325"/>
    </row>
    <row r="60630" spans="56:142" x14ac:dyDescent="0.2">
      <c r="BD60630" s="325"/>
      <c r="EL60630" s="325"/>
    </row>
    <row r="60631" spans="56:142" x14ac:dyDescent="0.2">
      <c r="BD60631" s="325"/>
      <c r="EL60631" s="325"/>
    </row>
    <row r="60632" spans="56:142" x14ac:dyDescent="0.2">
      <c r="BD60632" s="325"/>
      <c r="EL60632" s="325"/>
    </row>
    <row r="60633" spans="56:142" x14ac:dyDescent="0.2">
      <c r="BD60633" s="325"/>
      <c r="EL60633" s="325"/>
    </row>
    <row r="60634" spans="56:142" x14ac:dyDescent="0.2">
      <c r="BD60634" s="325"/>
      <c r="EL60634" s="325"/>
    </row>
    <row r="60635" spans="56:142" x14ac:dyDescent="0.2">
      <c r="BD60635" s="325"/>
      <c r="EL60635" s="325"/>
    </row>
    <row r="60636" spans="56:142" x14ac:dyDescent="0.2">
      <c r="BD60636" s="325"/>
      <c r="EL60636" s="325"/>
    </row>
    <row r="60637" spans="56:142" x14ac:dyDescent="0.2">
      <c r="BD60637" s="325"/>
      <c r="EL60637" s="325"/>
    </row>
    <row r="60638" spans="56:142" x14ac:dyDescent="0.2">
      <c r="BD60638" s="325"/>
      <c r="EL60638" s="325"/>
    </row>
    <row r="60639" spans="56:142" x14ac:dyDescent="0.2">
      <c r="BD60639" s="325"/>
      <c r="EL60639" s="325"/>
    </row>
    <row r="60640" spans="56:142" x14ac:dyDescent="0.2">
      <c r="BD60640" s="325"/>
      <c r="EL60640" s="325"/>
    </row>
    <row r="60641" spans="56:142" x14ac:dyDescent="0.2">
      <c r="BD60641" s="325"/>
      <c r="EL60641" s="325"/>
    </row>
    <row r="60642" spans="56:142" x14ac:dyDescent="0.2">
      <c r="BD60642" s="325"/>
      <c r="EL60642" s="325"/>
    </row>
    <row r="60643" spans="56:142" x14ac:dyDescent="0.2">
      <c r="BD60643" s="325"/>
      <c r="EL60643" s="325"/>
    </row>
    <row r="60644" spans="56:142" x14ac:dyDescent="0.2">
      <c r="BD60644" s="325"/>
      <c r="EL60644" s="325"/>
    </row>
    <row r="60645" spans="56:142" x14ac:dyDescent="0.2">
      <c r="BD60645" s="325"/>
      <c r="EL60645" s="325"/>
    </row>
    <row r="60646" spans="56:142" x14ac:dyDescent="0.2">
      <c r="BD60646" s="325"/>
      <c r="EL60646" s="325"/>
    </row>
    <row r="60647" spans="56:142" x14ac:dyDescent="0.2">
      <c r="BD60647" s="325"/>
      <c r="EL60647" s="325"/>
    </row>
    <row r="60648" spans="56:142" x14ac:dyDescent="0.2">
      <c r="BD60648" s="325"/>
      <c r="EL60648" s="325"/>
    </row>
    <row r="60649" spans="56:142" x14ac:dyDescent="0.2">
      <c r="BD60649" s="325"/>
      <c r="EL60649" s="325"/>
    </row>
    <row r="60650" spans="56:142" x14ac:dyDescent="0.2">
      <c r="BD60650" s="325"/>
      <c r="EL60650" s="325"/>
    </row>
    <row r="60651" spans="56:142" x14ac:dyDescent="0.2">
      <c r="BD60651" s="325"/>
      <c r="EL60651" s="325"/>
    </row>
    <row r="60652" spans="56:142" x14ac:dyDescent="0.2">
      <c r="BD60652" s="325"/>
      <c r="EL60652" s="325"/>
    </row>
    <row r="60653" spans="56:142" x14ac:dyDescent="0.2">
      <c r="BD60653" s="325"/>
      <c r="EL60653" s="325"/>
    </row>
    <row r="60654" spans="56:142" x14ac:dyDescent="0.2">
      <c r="BD60654" s="325"/>
      <c r="EL60654" s="325"/>
    </row>
    <row r="60655" spans="56:142" x14ac:dyDescent="0.2">
      <c r="BD60655" s="325"/>
      <c r="EL60655" s="325"/>
    </row>
    <row r="60656" spans="56:142" x14ac:dyDescent="0.2">
      <c r="BD60656" s="325"/>
      <c r="EL60656" s="325"/>
    </row>
    <row r="60657" spans="56:142" x14ac:dyDescent="0.2">
      <c r="BD60657" s="325"/>
      <c r="EL60657" s="325"/>
    </row>
    <row r="60658" spans="56:142" x14ac:dyDescent="0.2">
      <c r="BD60658" s="325"/>
      <c r="EL60658" s="325"/>
    </row>
    <row r="60659" spans="56:142" x14ac:dyDescent="0.2">
      <c r="BD60659" s="325"/>
      <c r="EL60659" s="325"/>
    </row>
    <row r="60660" spans="56:142" x14ac:dyDescent="0.2">
      <c r="BD60660" s="325"/>
      <c r="EL60660" s="325"/>
    </row>
    <row r="60661" spans="56:142" x14ac:dyDescent="0.2">
      <c r="BD60661" s="325"/>
      <c r="EL60661" s="325"/>
    </row>
    <row r="60662" spans="56:142" x14ac:dyDescent="0.2">
      <c r="BD60662" s="325"/>
      <c r="EL60662" s="325"/>
    </row>
    <row r="60663" spans="56:142" x14ac:dyDescent="0.2">
      <c r="BD60663" s="325"/>
      <c r="EL60663" s="325"/>
    </row>
    <row r="60664" spans="56:142" x14ac:dyDescent="0.2">
      <c r="BD60664" s="325"/>
      <c r="EL60664" s="325"/>
    </row>
    <row r="60665" spans="56:142" x14ac:dyDescent="0.2">
      <c r="BD60665" s="325"/>
      <c r="EL60665" s="325"/>
    </row>
    <row r="60666" spans="56:142" x14ac:dyDescent="0.2">
      <c r="BD60666" s="325"/>
      <c r="EL60666" s="325"/>
    </row>
    <row r="60667" spans="56:142" x14ac:dyDescent="0.2">
      <c r="BD60667" s="325"/>
      <c r="EL60667" s="325"/>
    </row>
    <row r="60668" spans="56:142" x14ac:dyDescent="0.2">
      <c r="BD60668" s="325"/>
      <c r="EL60668" s="325"/>
    </row>
    <row r="60669" spans="56:142" x14ac:dyDescent="0.2">
      <c r="BD60669" s="325"/>
      <c r="EL60669" s="325"/>
    </row>
    <row r="60670" spans="56:142" x14ac:dyDescent="0.2">
      <c r="BD60670" s="325"/>
      <c r="EL60670" s="325"/>
    </row>
    <row r="60671" spans="56:142" x14ac:dyDescent="0.2">
      <c r="BD60671" s="325"/>
      <c r="EL60671" s="325"/>
    </row>
    <row r="60672" spans="56:142" x14ac:dyDescent="0.2">
      <c r="BD60672" s="325"/>
      <c r="EL60672" s="325"/>
    </row>
    <row r="60673" spans="56:142" x14ac:dyDescent="0.2">
      <c r="BD60673" s="325"/>
      <c r="EL60673" s="325"/>
    </row>
    <row r="60674" spans="56:142" x14ac:dyDescent="0.2">
      <c r="BD60674" s="325"/>
      <c r="EL60674" s="325"/>
    </row>
    <row r="60675" spans="56:142" x14ac:dyDescent="0.2">
      <c r="BD60675" s="325"/>
      <c r="EL60675" s="325"/>
    </row>
    <row r="60676" spans="56:142" x14ac:dyDescent="0.2">
      <c r="BD60676" s="325"/>
      <c r="EL60676" s="325"/>
    </row>
    <row r="60677" spans="56:142" x14ac:dyDescent="0.2">
      <c r="BD60677" s="325"/>
      <c r="EL60677" s="325"/>
    </row>
    <row r="60678" spans="56:142" x14ac:dyDescent="0.2">
      <c r="BD60678" s="325"/>
      <c r="EL60678" s="325"/>
    </row>
    <row r="60679" spans="56:142" x14ac:dyDescent="0.2">
      <c r="BD60679" s="325"/>
      <c r="EL60679" s="325"/>
    </row>
    <row r="60680" spans="56:142" x14ac:dyDescent="0.2">
      <c r="BD60680" s="325"/>
      <c r="EL60680" s="325"/>
    </row>
    <row r="60681" spans="56:142" x14ac:dyDescent="0.2">
      <c r="BD60681" s="325"/>
      <c r="EL60681" s="325"/>
    </row>
    <row r="60682" spans="56:142" x14ac:dyDescent="0.2">
      <c r="BD60682" s="325"/>
      <c r="EL60682" s="325"/>
    </row>
    <row r="60683" spans="56:142" x14ac:dyDescent="0.2">
      <c r="BD60683" s="325"/>
      <c r="EL60683" s="325"/>
    </row>
    <row r="60684" spans="56:142" x14ac:dyDescent="0.2">
      <c r="BD60684" s="325"/>
      <c r="EL60684" s="325"/>
    </row>
    <row r="60685" spans="56:142" x14ac:dyDescent="0.2">
      <c r="BD60685" s="325"/>
      <c r="EL60685" s="325"/>
    </row>
    <row r="60686" spans="56:142" x14ac:dyDescent="0.2">
      <c r="BD60686" s="325"/>
      <c r="EL60686" s="325"/>
    </row>
    <row r="60687" spans="56:142" x14ac:dyDescent="0.2">
      <c r="BD60687" s="325"/>
      <c r="EL60687" s="325"/>
    </row>
    <row r="60688" spans="56:142" x14ac:dyDescent="0.2">
      <c r="BD60688" s="325"/>
      <c r="EL60688" s="325"/>
    </row>
    <row r="60689" spans="56:142" x14ac:dyDescent="0.2">
      <c r="BD60689" s="325"/>
      <c r="EL60689" s="325"/>
    </row>
    <row r="60690" spans="56:142" x14ac:dyDescent="0.2">
      <c r="BD60690" s="325"/>
      <c r="EL60690" s="325"/>
    </row>
    <row r="60691" spans="56:142" x14ac:dyDescent="0.2">
      <c r="BD60691" s="325"/>
      <c r="EL60691" s="325"/>
    </row>
    <row r="60692" spans="56:142" x14ac:dyDescent="0.2">
      <c r="BD60692" s="325"/>
      <c r="EL60692" s="325"/>
    </row>
    <row r="60693" spans="56:142" x14ac:dyDescent="0.2">
      <c r="BD60693" s="325"/>
      <c r="EL60693" s="325"/>
    </row>
    <row r="60694" spans="56:142" x14ac:dyDescent="0.2">
      <c r="BD60694" s="325"/>
      <c r="EL60694" s="325"/>
    </row>
    <row r="60695" spans="56:142" x14ac:dyDescent="0.2">
      <c r="BD60695" s="325"/>
      <c r="EL60695" s="325"/>
    </row>
    <row r="60696" spans="56:142" x14ac:dyDescent="0.2">
      <c r="BD60696" s="325"/>
      <c r="EL60696" s="325"/>
    </row>
    <row r="60697" spans="56:142" x14ac:dyDescent="0.2">
      <c r="BD60697" s="325"/>
      <c r="EL60697" s="325"/>
    </row>
    <row r="60698" spans="56:142" x14ac:dyDescent="0.2">
      <c r="BD60698" s="325"/>
      <c r="EL60698" s="325"/>
    </row>
    <row r="60699" spans="56:142" x14ac:dyDescent="0.2">
      <c r="BD60699" s="325"/>
      <c r="EL60699" s="325"/>
    </row>
    <row r="60700" spans="56:142" x14ac:dyDescent="0.2">
      <c r="BD60700" s="325"/>
      <c r="EL60700" s="325"/>
    </row>
    <row r="60701" spans="56:142" x14ac:dyDescent="0.2">
      <c r="BD60701" s="325"/>
      <c r="EL60701" s="325"/>
    </row>
    <row r="60702" spans="56:142" x14ac:dyDescent="0.2">
      <c r="BD60702" s="325"/>
      <c r="EL60702" s="325"/>
    </row>
    <row r="60703" spans="56:142" x14ac:dyDescent="0.2">
      <c r="BD60703" s="325"/>
      <c r="EL60703" s="325"/>
    </row>
    <row r="60704" spans="56:142" x14ac:dyDescent="0.2">
      <c r="BD60704" s="325"/>
      <c r="EL60704" s="325"/>
    </row>
    <row r="60705" spans="56:142" x14ac:dyDescent="0.2">
      <c r="BD60705" s="325"/>
      <c r="EL60705" s="325"/>
    </row>
    <row r="60706" spans="56:142" x14ac:dyDescent="0.2">
      <c r="BD60706" s="325"/>
      <c r="EL60706" s="325"/>
    </row>
    <row r="60707" spans="56:142" x14ac:dyDescent="0.2">
      <c r="BD60707" s="325"/>
      <c r="EL60707" s="325"/>
    </row>
    <row r="60708" spans="56:142" x14ac:dyDescent="0.2">
      <c r="BD60708" s="325"/>
      <c r="EL60708" s="325"/>
    </row>
    <row r="60709" spans="56:142" x14ac:dyDescent="0.2">
      <c r="BD60709" s="325"/>
      <c r="EL60709" s="325"/>
    </row>
    <row r="60710" spans="56:142" x14ac:dyDescent="0.2">
      <c r="BD60710" s="325"/>
      <c r="EL60710" s="325"/>
    </row>
    <row r="60711" spans="56:142" x14ac:dyDescent="0.2">
      <c r="BD60711" s="325"/>
      <c r="EL60711" s="325"/>
    </row>
    <row r="60712" spans="56:142" x14ac:dyDescent="0.2">
      <c r="BD60712" s="325"/>
      <c r="EL60712" s="325"/>
    </row>
    <row r="60713" spans="56:142" x14ac:dyDescent="0.2">
      <c r="BD60713" s="325"/>
      <c r="EL60713" s="325"/>
    </row>
    <row r="60714" spans="56:142" x14ac:dyDescent="0.2">
      <c r="BD60714" s="325"/>
      <c r="EL60714" s="325"/>
    </row>
    <row r="60715" spans="56:142" x14ac:dyDescent="0.2">
      <c r="BD60715" s="325"/>
      <c r="EL60715" s="325"/>
    </row>
    <row r="60716" spans="56:142" x14ac:dyDescent="0.2">
      <c r="BD60716" s="325"/>
      <c r="EL60716" s="325"/>
    </row>
    <row r="60717" spans="56:142" x14ac:dyDescent="0.2">
      <c r="BD60717" s="325"/>
      <c r="EL60717" s="325"/>
    </row>
    <row r="60718" spans="56:142" x14ac:dyDescent="0.2">
      <c r="BD60718" s="325"/>
      <c r="EL60718" s="325"/>
    </row>
    <row r="60719" spans="56:142" x14ac:dyDescent="0.2">
      <c r="BD60719" s="325"/>
      <c r="EL60719" s="325"/>
    </row>
    <row r="60720" spans="56:142" x14ac:dyDescent="0.2">
      <c r="BD60720" s="325"/>
      <c r="EL60720" s="325"/>
    </row>
    <row r="60721" spans="56:142" x14ac:dyDescent="0.2">
      <c r="BD60721" s="325"/>
      <c r="EL60721" s="325"/>
    </row>
    <row r="60722" spans="56:142" x14ac:dyDescent="0.2">
      <c r="BD60722" s="325"/>
      <c r="EL60722" s="325"/>
    </row>
    <row r="60723" spans="56:142" x14ac:dyDescent="0.2">
      <c r="BD60723" s="325"/>
      <c r="EL60723" s="325"/>
    </row>
    <row r="60724" spans="56:142" x14ac:dyDescent="0.2">
      <c r="BD60724" s="325"/>
      <c r="EL60724" s="325"/>
    </row>
    <row r="60725" spans="56:142" x14ac:dyDescent="0.2">
      <c r="BD60725" s="325"/>
      <c r="EL60725" s="325"/>
    </row>
    <row r="60726" spans="56:142" x14ac:dyDescent="0.2">
      <c r="BD60726" s="325"/>
      <c r="EL60726" s="325"/>
    </row>
    <row r="60727" spans="56:142" x14ac:dyDescent="0.2">
      <c r="BD60727" s="325"/>
      <c r="EL60727" s="325"/>
    </row>
    <row r="60728" spans="56:142" x14ac:dyDescent="0.2">
      <c r="BD60728" s="325"/>
      <c r="EL60728" s="325"/>
    </row>
    <row r="60729" spans="56:142" x14ac:dyDescent="0.2">
      <c r="BD60729" s="325"/>
      <c r="EL60729" s="325"/>
    </row>
    <row r="60730" spans="56:142" x14ac:dyDescent="0.2">
      <c r="BD60730" s="325"/>
      <c r="EL60730" s="325"/>
    </row>
    <row r="60731" spans="56:142" x14ac:dyDescent="0.2">
      <c r="BD60731" s="325"/>
      <c r="EL60731" s="325"/>
    </row>
    <row r="60732" spans="56:142" x14ac:dyDescent="0.2">
      <c r="BD60732" s="325"/>
      <c r="EL60732" s="325"/>
    </row>
    <row r="60733" spans="56:142" x14ac:dyDescent="0.2">
      <c r="BD60733" s="325"/>
      <c r="EL60733" s="325"/>
    </row>
    <row r="60734" spans="56:142" x14ac:dyDescent="0.2">
      <c r="BD60734" s="325"/>
      <c r="EL60734" s="325"/>
    </row>
    <row r="60735" spans="56:142" x14ac:dyDescent="0.2">
      <c r="BD60735" s="325"/>
      <c r="EL60735" s="325"/>
    </row>
    <row r="60736" spans="56:142" x14ac:dyDescent="0.2">
      <c r="BD60736" s="325"/>
      <c r="EL60736" s="325"/>
    </row>
    <row r="60737" spans="56:142" x14ac:dyDescent="0.2">
      <c r="BD60737" s="325"/>
      <c r="EL60737" s="325"/>
    </row>
    <row r="60738" spans="56:142" x14ac:dyDescent="0.2">
      <c r="BD60738" s="325"/>
      <c r="EL60738" s="325"/>
    </row>
    <row r="60739" spans="56:142" x14ac:dyDescent="0.2">
      <c r="BD60739" s="325"/>
      <c r="EL60739" s="325"/>
    </row>
    <row r="60740" spans="56:142" x14ac:dyDescent="0.2">
      <c r="BD60740" s="325"/>
      <c r="EL60740" s="325"/>
    </row>
    <row r="60741" spans="56:142" x14ac:dyDescent="0.2">
      <c r="BD60741" s="325"/>
      <c r="EL60741" s="325"/>
    </row>
    <row r="60742" spans="56:142" x14ac:dyDescent="0.2">
      <c r="BD60742" s="325"/>
      <c r="EL60742" s="325"/>
    </row>
    <row r="60743" spans="56:142" x14ac:dyDescent="0.2">
      <c r="BD60743" s="325"/>
      <c r="EL60743" s="325"/>
    </row>
    <row r="60744" spans="56:142" x14ac:dyDescent="0.2">
      <c r="BD60744" s="325"/>
      <c r="EL60744" s="325"/>
    </row>
    <row r="60745" spans="56:142" x14ac:dyDescent="0.2">
      <c r="BD60745" s="325"/>
      <c r="EL60745" s="325"/>
    </row>
    <row r="60746" spans="56:142" x14ac:dyDescent="0.2">
      <c r="BD60746" s="325"/>
      <c r="EL60746" s="325"/>
    </row>
    <row r="60747" spans="56:142" x14ac:dyDescent="0.2">
      <c r="BD60747" s="325"/>
      <c r="EL60747" s="325"/>
    </row>
    <row r="60748" spans="56:142" x14ac:dyDescent="0.2">
      <c r="BD60748" s="325"/>
      <c r="EL60748" s="325"/>
    </row>
    <row r="60749" spans="56:142" x14ac:dyDescent="0.2">
      <c r="BD60749" s="325"/>
      <c r="EL60749" s="325"/>
    </row>
    <row r="60750" spans="56:142" x14ac:dyDescent="0.2">
      <c r="BD60750" s="325"/>
      <c r="EL60750" s="325"/>
    </row>
    <row r="60751" spans="56:142" x14ac:dyDescent="0.2">
      <c r="BD60751" s="325"/>
      <c r="EL60751" s="325"/>
    </row>
    <row r="60752" spans="56:142" x14ac:dyDescent="0.2">
      <c r="BD60752" s="325"/>
      <c r="EL60752" s="325"/>
    </row>
    <row r="60753" spans="56:142" x14ac:dyDescent="0.2">
      <c r="BD60753" s="325"/>
      <c r="EL60753" s="325"/>
    </row>
    <row r="60754" spans="56:142" x14ac:dyDescent="0.2">
      <c r="BD60754" s="325"/>
      <c r="EL60754" s="325"/>
    </row>
    <row r="60755" spans="56:142" x14ac:dyDescent="0.2">
      <c r="BD60755" s="325"/>
      <c r="EL60755" s="325"/>
    </row>
    <row r="60756" spans="56:142" x14ac:dyDescent="0.2">
      <c r="BD60756" s="325"/>
      <c r="EL60756" s="325"/>
    </row>
    <row r="60757" spans="56:142" x14ac:dyDescent="0.2">
      <c r="BD60757" s="325"/>
      <c r="EL60757" s="325"/>
    </row>
    <row r="60758" spans="56:142" x14ac:dyDescent="0.2">
      <c r="BD60758" s="325"/>
      <c r="EL60758" s="325"/>
    </row>
    <row r="60759" spans="56:142" x14ac:dyDescent="0.2">
      <c r="BD60759" s="325"/>
      <c r="EL60759" s="325"/>
    </row>
    <row r="60760" spans="56:142" x14ac:dyDescent="0.2">
      <c r="BD60760" s="325"/>
      <c r="EL60760" s="325"/>
    </row>
    <row r="60761" spans="56:142" x14ac:dyDescent="0.2">
      <c r="BD60761" s="325"/>
      <c r="EL60761" s="325"/>
    </row>
    <row r="60762" spans="56:142" x14ac:dyDescent="0.2">
      <c r="BD60762" s="325"/>
      <c r="EL60762" s="325"/>
    </row>
    <row r="60763" spans="56:142" x14ac:dyDescent="0.2">
      <c r="BD60763" s="325"/>
      <c r="EL60763" s="325"/>
    </row>
    <row r="60764" spans="56:142" x14ac:dyDescent="0.2">
      <c r="BD60764" s="325"/>
      <c r="EL60764" s="325"/>
    </row>
    <row r="60765" spans="56:142" x14ac:dyDescent="0.2">
      <c r="BD60765" s="325"/>
      <c r="EL60765" s="325"/>
    </row>
    <row r="60766" spans="56:142" x14ac:dyDescent="0.2">
      <c r="BD60766" s="325"/>
      <c r="EL60766" s="325"/>
    </row>
    <row r="60767" spans="56:142" x14ac:dyDescent="0.2">
      <c r="BD60767" s="325"/>
      <c r="EL60767" s="325"/>
    </row>
    <row r="60768" spans="56:142" x14ac:dyDescent="0.2">
      <c r="BD60768" s="325"/>
      <c r="EL60768" s="325"/>
    </row>
    <row r="60769" spans="56:142" x14ac:dyDescent="0.2">
      <c r="BD60769" s="325"/>
      <c r="EL60769" s="325"/>
    </row>
    <row r="60770" spans="56:142" x14ac:dyDescent="0.2">
      <c r="BD60770" s="325"/>
      <c r="EL60770" s="325"/>
    </row>
    <row r="60771" spans="56:142" x14ac:dyDescent="0.2">
      <c r="BD60771" s="325"/>
      <c r="EL60771" s="325"/>
    </row>
    <row r="60772" spans="56:142" x14ac:dyDescent="0.2">
      <c r="BD60772" s="325"/>
      <c r="EL60772" s="325"/>
    </row>
    <row r="60773" spans="56:142" x14ac:dyDescent="0.2">
      <c r="BD60773" s="325"/>
      <c r="EL60773" s="325"/>
    </row>
    <row r="60774" spans="56:142" x14ac:dyDescent="0.2">
      <c r="BD60774" s="325"/>
      <c r="EL60774" s="325"/>
    </row>
    <row r="60775" spans="56:142" x14ac:dyDescent="0.2">
      <c r="BD60775" s="325"/>
      <c r="EL60775" s="325"/>
    </row>
    <row r="60776" spans="56:142" x14ac:dyDescent="0.2">
      <c r="BD60776" s="325"/>
      <c r="EL60776" s="325"/>
    </row>
    <row r="60777" spans="56:142" x14ac:dyDescent="0.2">
      <c r="BD60777" s="325"/>
      <c r="EL60777" s="325"/>
    </row>
    <row r="60778" spans="56:142" x14ac:dyDescent="0.2">
      <c r="BD60778" s="325"/>
      <c r="EL60778" s="325"/>
    </row>
    <row r="60779" spans="56:142" x14ac:dyDescent="0.2">
      <c r="BD60779" s="325"/>
      <c r="EL60779" s="325"/>
    </row>
    <row r="60780" spans="56:142" x14ac:dyDescent="0.2">
      <c r="BD60780" s="325"/>
      <c r="EL60780" s="325"/>
    </row>
    <row r="60781" spans="56:142" x14ac:dyDescent="0.2">
      <c r="BD60781" s="325"/>
      <c r="EL60781" s="325"/>
    </row>
    <row r="60782" spans="56:142" x14ac:dyDescent="0.2">
      <c r="BD60782" s="325"/>
      <c r="EL60782" s="325"/>
    </row>
    <row r="60783" spans="56:142" x14ac:dyDescent="0.2">
      <c r="BD60783" s="325"/>
      <c r="EL60783" s="325"/>
    </row>
    <row r="60784" spans="56:142" x14ac:dyDescent="0.2">
      <c r="BD60784" s="325"/>
      <c r="EL60784" s="325"/>
    </row>
    <row r="60785" spans="56:142" x14ac:dyDescent="0.2">
      <c r="BD60785" s="325"/>
      <c r="EL60785" s="325"/>
    </row>
    <row r="60786" spans="56:142" x14ac:dyDescent="0.2">
      <c r="BD60786" s="325"/>
      <c r="EL60786" s="325"/>
    </row>
    <row r="60787" spans="56:142" x14ac:dyDescent="0.2">
      <c r="BD60787" s="325"/>
      <c r="EL60787" s="325"/>
    </row>
    <row r="60788" spans="56:142" x14ac:dyDescent="0.2">
      <c r="BD60788" s="325"/>
      <c r="EL60788" s="325"/>
    </row>
    <row r="60789" spans="56:142" x14ac:dyDescent="0.2">
      <c r="BD60789" s="325"/>
      <c r="EL60789" s="325"/>
    </row>
    <row r="60790" spans="56:142" x14ac:dyDescent="0.2">
      <c r="BD60790" s="325"/>
      <c r="EL60790" s="325"/>
    </row>
    <row r="60791" spans="56:142" x14ac:dyDescent="0.2">
      <c r="BD60791" s="325"/>
      <c r="EL60791" s="325"/>
    </row>
    <row r="60792" spans="56:142" x14ac:dyDescent="0.2">
      <c r="BD60792" s="325"/>
      <c r="EL60792" s="325"/>
    </row>
    <row r="60793" spans="56:142" x14ac:dyDescent="0.2">
      <c r="BD60793" s="325"/>
      <c r="EL60793" s="325"/>
    </row>
    <row r="60794" spans="56:142" x14ac:dyDescent="0.2">
      <c r="BD60794" s="325"/>
      <c r="EL60794" s="325"/>
    </row>
    <row r="60795" spans="56:142" x14ac:dyDescent="0.2">
      <c r="BD60795" s="325"/>
      <c r="EL60795" s="325"/>
    </row>
    <row r="60796" spans="56:142" x14ac:dyDescent="0.2">
      <c r="BD60796" s="325"/>
      <c r="EL60796" s="325"/>
    </row>
    <row r="60797" spans="56:142" x14ac:dyDescent="0.2">
      <c r="BD60797" s="325"/>
      <c r="EL60797" s="325"/>
    </row>
    <row r="60798" spans="56:142" x14ac:dyDescent="0.2">
      <c r="BD60798" s="325"/>
      <c r="EL60798" s="325"/>
    </row>
    <row r="60799" spans="56:142" x14ac:dyDescent="0.2">
      <c r="BD60799" s="325"/>
      <c r="EL60799" s="325"/>
    </row>
    <row r="60800" spans="56:142" x14ac:dyDescent="0.2">
      <c r="BD60800" s="325"/>
      <c r="EL60800" s="325"/>
    </row>
    <row r="60801" spans="56:142" x14ac:dyDescent="0.2">
      <c r="BD60801" s="325"/>
      <c r="EL60801" s="325"/>
    </row>
    <row r="60802" spans="56:142" x14ac:dyDescent="0.2">
      <c r="BD60802" s="325"/>
      <c r="EL60802" s="325"/>
    </row>
    <row r="60803" spans="56:142" x14ac:dyDescent="0.2">
      <c r="BD60803" s="325"/>
      <c r="EL60803" s="325"/>
    </row>
    <row r="60804" spans="56:142" x14ac:dyDescent="0.2">
      <c r="BD60804" s="325"/>
      <c r="EL60804" s="325"/>
    </row>
    <row r="60805" spans="56:142" x14ac:dyDescent="0.2">
      <c r="BD60805" s="325"/>
      <c r="EL60805" s="325"/>
    </row>
    <row r="60806" spans="56:142" x14ac:dyDescent="0.2">
      <c r="BD60806" s="325"/>
      <c r="EL60806" s="325"/>
    </row>
    <row r="60807" spans="56:142" x14ac:dyDescent="0.2">
      <c r="BD60807" s="325"/>
      <c r="EL60807" s="325"/>
    </row>
    <row r="60808" spans="56:142" x14ac:dyDescent="0.2">
      <c r="BD60808" s="325"/>
      <c r="EL60808" s="325"/>
    </row>
    <row r="60809" spans="56:142" x14ac:dyDescent="0.2">
      <c r="BD60809" s="325"/>
      <c r="EL60809" s="325"/>
    </row>
    <row r="60810" spans="56:142" x14ac:dyDescent="0.2">
      <c r="BD60810" s="325"/>
      <c r="EL60810" s="325"/>
    </row>
    <row r="60811" spans="56:142" x14ac:dyDescent="0.2">
      <c r="BD60811" s="325"/>
      <c r="EL60811" s="325"/>
    </row>
    <row r="60812" spans="56:142" x14ac:dyDescent="0.2">
      <c r="BD60812" s="325"/>
      <c r="EL60812" s="325"/>
    </row>
    <row r="60813" spans="56:142" x14ac:dyDescent="0.2">
      <c r="BD60813" s="325"/>
      <c r="EL60813" s="325"/>
    </row>
    <row r="60814" spans="56:142" x14ac:dyDescent="0.2">
      <c r="BD60814" s="325"/>
      <c r="EL60814" s="325"/>
    </row>
    <row r="60815" spans="56:142" x14ac:dyDescent="0.2">
      <c r="BD60815" s="325"/>
      <c r="EL60815" s="325"/>
    </row>
    <row r="60816" spans="56:142" x14ac:dyDescent="0.2">
      <c r="BD60816" s="325"/>
      <c r="EL60816" s="325"/>
    </row>
    <row r="60817" spans="56:142" x14ac:dyDescent="0.2">
      <c r="BD60817" s="325"/>
      <c r="EL60817" s="325"/>
    </row>
    <row r="60818" spans="56:142" x14ac:dyDescent="0.2">
      <c r="BD60818" s="325"/>
      <c r="EL60818" s="325"/>
    </row>
    <row r="60819" spans="56:142" x14ac:dyDescent="0.2">
      <c r="BD60819" s="325"/>
      <c r="EL60819" s="325"/>
    </row>
    <row r="60820" spans="56:142" x14ac:dyDescent="0.2">
      <c r="BD60820" s="325"/>
      <c r="EL60820" s="325"/>
    </row>
    <row r="60821" spans="56:142" x14ac:dyDescent="0.2">
      <c r="BD60821" s="325"/>
      <c r="EL60821" s="325"/>
    </row>
    <row r="60822" spans="56:142" x14ac:dyDescent="0.2">
      <c r="BD60822" s="325"/>
      <c r="EL60822" s="325"/>
    </row>
    <row r="60823" spans="56:142" x14ac:dyDescent="0.2">
      <c r="BD60823" s="325"/>
      <c r="EL60823" s="325"/>
    </row>
    <row r="60824" spans="56:142" x14ac:dyDescent="0.2">
      <c r="BD60824" s="325"/>
      <c r="EL60824" s="325"/>
    </row>
    <row r="60825" spans="56:142" x14ac:dyDescent="0.2">
      <c r="BD60825" s="325"/>
      <c r="EL60825" s="325"/>
    </row>
    <row r="60826" spans="56:142" x14ac:dyDescent="0.2">
      <c r="BD60826" s="325"/>
      <c r="EL60826" s="325"/>
    </row>
    <row r="60827" spans="56:142" x14ac:dyDescent="0.2">
      <c r="BD60827" s="325"/>
      <c r="EL60827" s="325"/>
    </row>
    <row r="60828" spans="56:142" x14ac:dyDescent="0.2">
      <c r="BD60828" s="325"/>
      <c r="EL60828" s="325"/>
    </row>
    <row r="60829" spans="56:142" x14ac:dyDescent="0.2">
      <c r="BD60829" s="325"/>
      <c r="EL60829" s="325"/>
    </row>
    <row r="60830" spans="56:142" x14ac:dyDescent="0.2">
      <c r="BD60830" s="325"/>
      <c r="EL60830" s="325"/>
    </row>
    <row r="60831" spans="56:142" x14ac:dyDescent="0.2">
      <c r="BD60831" s="325"/>
      <c r="EL60831" s="325"/>
    </row>
    <row r="60832" spans="56:142" x14ac:dyDescent="0.2">
      <c r="BD60832" s="325"/>
      <c r="EL60832" s="325"/>
    </row>
    <row r="60833" spans="56:142" x14ac:dyDescent="0.2">
      <c r="BD60833" s="325"/>
      <c r="EL60833" s="325"/>
    </row>
    <row r="60834" spans="56:142" x14ac:dyDescent="0.2">
      <c r="BD60834" s="325"/>
      <c r="EL60834" s="325"/>
    </row>
    <row r="60835" spans="56:142" x14ac:dyDescent="0.2">
      <c r="BD60835" s="325"/>
      <c r="EL60835" s="325"/>
    </row>
    <row r="60836" spans="56:142" x14ac:dyDescent="0.2">
      <c r="BD60836" s="325"/>
      <c r="EL60836" s="325"/>
    </row>
    <row r="60837" spans="56:142" x14ac:dyDescent="0.2">
      <c r="BD60837" s="325"/>
      <c r="EL60837" s="325"/>
    </row>
    <row r="60838" spans="56:142" x14ac:dyDescent="0.2">
      <c r="BD60838" s="325"/>
      <c r="EL60838" s="325"/>
    </row>
    <row r="60839" spans="56:142" x14ac:dyDescent="0.2">
      <c r="BD60839" s="325"/>
      <c r="EL60839" s="325"/>
    </row>
    <row r="60840" spans="56:142" x14ac:dyDescent="0.2">
      <c r="BD60840" s="325"/>
      <c r="EL60840" s="325"/>
    </row>
    <row r="60841" spans="56:142" x14ac:dyDescent="0.2">
      <c r="BD60841" s="325"/>
      <c r="EL60841" s="325"/>
    </row>
    <row r="60842" spans="56:142" x14ac:dyDescent="0.2">
      <c r="BD60842" s="325"/>
      <c r="EL60842" s="325"/>
    </row>
    <row r="60843" spans="56:142" x14ac:dyDescent="0.2">
      <c r="BD60843" s="325"/>
      <c r="EL60843" s="325"/>
    </row>
    <row r="60844" spans="56:142" x14ac:dyDescent="0.2">
      <c r="BD60844" s="325"/>
      <c r="EL60844" s="325"/>
    </row>
    <row r="60845" spans="56:142" x14ac:dyDescent="0.2">
      <c r="BD60845" s="325"/>
      <c r="EL60845" s="325"/>
    </row>
    <row r="60846" spans="56:142" x14ac:dyDescent="0.2">
      <c r="BD60846" s="325"/>
      <c r="EL60846" s="325"/>
    </row>
    <row r="60847" spans="56:142" x14ac:dyDescent="0.2">
      <c r="BD60847" s="325"/>
      <c r="EL60847" s="325"/>
    </row>
    <row r="60848" spans="56:142" x14ac:dyDescent="0.2">
      <c r="BD60848" s="325"/>
      <c r="EL60848" s="325"/>
    </row>
    <row r="60849" spans="56:142" x14ac:dyDescent="0.2">
      <c r="BD60849" s="325"/>
      <c r="EL60849" s="325"/>
    </row>
    <row r="60850" spans="56:142" x14ac:dyDescent="0.2">
      <c r="BD60850" s="325"/>
      <c r="EL60850" s="325"/>
    </row>
    <row r="60851" spans="56:142" x14ac:dyDescent="0.2">
      <c r="BD60851" s="325"/>
      <c r="EL60851" s="325"/>
    </row>
    <row r="60852" spans="56:142" x14ac:dyDescent="0.2">
      <c r="BD60852" s="325"/>
      <c r="EL60852" s="325"/>
    </row>
    <row r="60853" spans="56:142" x14ac:dyDescent="0.2">
      <c r="BD60853" s="325"/>
      <c r="EL60853" s="325"/>
    </row>
    <row r="60854" spans="56:142" x14ac:dyDescent="0.2">
      <c r="BD60854" s="325"/>
      <c r="EL60854" s="325"/>
    </row>
    <row r="60855" spans="56:142" x14ac:dyDescent="0.2">
      <c r="BD60855" s="325"/>
      <c r="EL60855" s="325"/>
    </row>
    <row r="60856" spans="56:142" x14ac:dyDescent="0.2">
      <c r="BD60856" s="325"/>
      <c r="EL60856" s="325"/>
    </row>
    <row r="60857" spans="56:142" x14ac:dyDescent="0.2">
      <c r="BD60857" s="325"/>
      <c r="EL60857" s="325"/>
    </row>
    <row r="60858" spans="56:142" x14ac:dyDescent="0.2">
      <c r="BD60858" s="325"/>
      <c r="EL60858" s="325"/>
    </row>
    <row r="60859" spans="56:142" x14ac:dyDescent="0.2">
      <c r="BD60859" s="325"/>
      <c r="EL60859" s="325"/>
    </row>
    <row r="60860" spans="56:142" x14ac:dyDescent="0.2">
      <c r="BD60860" s="325"/>
      <c r="EL60860" s="325"/>
    </row>
    <row r="60861" spans="56:142" x14ac:dyDescent="0.2">
      <c r="BD60861" s="325"/>
      <c r="EL60861" s="325"/>
    </row>
    <row r="60862" spans="56:142" x14ac:dyDescent="0.2">
      <c r="BD60862" s="325"/>
      <c r="EL60862" s="325"/>
    </row>
    <row r="60863" spans="56:142" x14ac:dyDescent="0.2">
      <c r="BD60863" s="325"/>
      <c r="EL60863" s="325"/>
    </row>
    <row r="60864" spans="56:142" x14ac:dyDescent="0.2">
      <c r="BD60864" s="325"/>
      <c r="EL60864" s="325"/>
    </row>
    <row r="60865" spans="56:142" x14ac:dyDescent="0.2">
      <c r="BD60865" s="325"/>
      <c r="EL60865" s="325"/>
    </row>
    <row r="60866" spans="56:142" x14ac:dyDescent="0.2">
      <c r="BD60866" s="325"/>
      <c r="EL60866" s="325"/>
    </row>
    <row r="60867" spans="56:142" x14ac:dyDescent="0.2">
      <c r="BD60867" s="325"/>
      <c r="EL60867" s="325"/>
    </row>
    <row r="60868" spans="56:142" x14ac:dyDescent="0.2">
      <c r="BD60868" s="325"/>
      <c r="EL60868" s="325"/>
    </row>
    <row r="60869" spans="56:142" x14ac:dyDescent="0.2">
      <c r="BD60869" s="325"/>
      <c r="EL60869" s="325"/>
    </row>
    <row r="60870" spans="56:142" x14ac:dyDescent="0.2">
      <c r="BD60870" s="325"/>
      <c r="EL60870" s="325"/>
    </row>
    <row r="60871" spans="56:142" x14ac:dyDescent="0.2">
      <c r="BD60871" s="325"/>
      <c r="EL60871" s="325"/>
    </row>
    <row r="60872" spans="56:142" x14ac:dyDescent="0.2">
      <c r="BD60872" s="325"/>
      <c r="EL60872" s="325"/>
    </row>
    <row r="60873" spans="56:142" x14ac:dyDescent="0.2">
      <c r="BD60873" s="325"/>
      <c r="EL60873" s="325"/>
    </row>
    <row r="60874" spans="56:142" x14ac:dyDescent="0.2">
      <c r="BD60874" s="325"/>
      <c r="EL60874" s="325"/>
    </row>
    <row r="60875" spans="56:142" x14ac:dyDescent="0.2">
      <c r="BD60875" s="325"/>
      <c r="EL60875" s="325"/>
    </row>
    <row r="60876" spans="56:142" x14ac:dyDescent="0.2">
      <c r="BD60876" s="325"/>
      <c r="EL60876" s="325"/>
    </row>
    <row r="60877" spans="56:142" x14ac:dyDescent="0.2">
      <c r="BD60877" s="325"/>
      <c r="EL60877" s="325"/>
    </row>
    <row r="60878" spans="56:142" x14ac:dyDescent="0.2">
      <c r="BD60878" s="325"/>
      <c r="EL60878" s="325"/>
    </row>
    <row r="60879" spans="56:142" x14ac:dyDescent="0.2">
      <c r="BD60879" s="325"/>
      <c r="EL60879" s="325"/>
    </row>
    <row r="60880" spans="56:142" x14ac:dyDescent="0.2">
      <c r="BD60880" s="325"/>
      <c r="EL60880" s="325"/>
    </row>
    <row r="60881" spans="56:142" x14ac:dyDescent="0.2">
      <c r="BD60881" s="325"/>
      <c r="EL60881" s="325"/>
    </row>
    <row r="60882" spans="56:142" x14ac:dyDescent="0.2">
      <c r="BD60882" s="325"/>
      <c r="EL60882" s="325"/>
    </row>
    <row r="60883" spans="56:142" x14ac:dyDescent="0.2">
      <c r="BD60883" s="325"/>
      <c r="EL60883" s="325"/>
    </row>
    <row r="60884" spans="56:142" x14ac:dyDescent="0.2">
      <c r="BD60884" s="325"/>
      <c r="EL60884" s="325"/>
    </row>
    <row r="60885" spans="56:142" x14ac:dyDescent="0.2">
      <c r="BD60885" s="325"/>
      <c r="EL60885" s="325"/>
    </row>
    <row r="60886" spans="56:142" x14ac:dyDescent="0.2">
      <c r="BD60886" s="325"/>
      <c r="EL60886" s="325"/>
    </row>
    <row r="60887" spans="56:142" x14ac:dyDescent="0.2">
      <c r="BD60887" s="325"/>
      <c r="EL60887" s="325"/>
    </row>
    <row r="60888" spans="56:142" x14ac:dyDescent="0.2">
      <c r="BD60888" s="325"/>
      <c r="EL60888" s="325"/>
    </row>
    <row r="60889" spans="56:142" x14ac:dyDescent="0.2">
      <c r="BD60889" s="325"/>
      <c r="EL60889" s="325"/>
    </row>
    <row r="60890" spans="56:142" x14ac:dyDescent="0.2">
      <c r="BD60890" s="325"/>
      <c r="EL60890" s="325"/>
    </row>
    <row r="60891" spans="56:142" x14ac:dyDescent="0.2">
      <c r="BD60891" s="325"/>
      <c r="EL60891" s="325"/>
    </row>
    <row r="60892" spans="56:142" x14ac:dyDescent="0.2">
      <c r="BD60892" s="325"/>
      <c r="EL60892" s="325"/>
    </row>
    <row r="60893" spans="56:142" x14ac:dyDescent="0.2">
      <c r="BD60893" s="325"/>
      <c r="EL60893" s="325"/>
    </row>
    <row r="60894" spans="56:142" x14ac:dyDescent="0.2">
      <c r="BD60894" s="325"/>
      <c r="EL60894" s="325"/>
    </row>
    <row r="60895" spans="56:142" x14ac:dyDescent="0.2">
      <c r="BD60895" s="325"/>
      <c r="EL60895" s="325"/>
    </row>
    <row r="60896" spans="56:142" x14ac:dyDescent="0.2">
      <c r="BD60896" s="325"/>
      <c r="EL60896" s="325"/>
    </row>
    <row r="60897" spans="56:142" x14ac:dyDescent="0.2">
      <c r="BD60897" s="325"/>
      <c r="EL60897" s="325"/>
    </row>
    <row r="60898" spans="56:142" x14ac:dyDescent="0.2">
      <c r="BD60898" s="325"/>
      <c r="EL60898" s="325"/>
    </row>
    <row r="60899" spans="56:142" x14ac:dyDescent="0.2">
      <c r="BD60899" s="325"/>
      <c r="EL60899" s="325"/>
    </row>
    <row r="60900" spans="56:142" x14ac:dyDescent="0.2">
      <c r="BD60900" s="325"/>
      <c r="EL60900" s="325"/>
    </row>
    <row r="60901" spans="56:142" x14ac:dyDescent="0.2">
      <c r="BD60901" s="325"/>
      <c r="EL60901" s="325"/>
    </row>
    <row r="60902" spans="56:142" x14ac:dyDescent="0.2">
      <c r="BD60902" s="325"/>
      <c r="EL60902" s="325"/>
    </row>
    <row r="60903" spans="56:142" x14ac:dyDescent="0.2">
      <c r="BD60903" s="325"/>
      <c r="EL60903" s="325"/>
    </row>
    <row r="60904" spans="56:142" x14ac:dyDescent="0.2">
      <c r="BD60904" s="325"/>
      <c r="EL60904" s="325"/>
    </row>
    <row r="60905" spans="56:142" x14ac:dyDescent="0.2">
      <c r="BD60905" s="325"/>
      <c r="EL60905" s="325"/>
    </row>
    <row r="60906" spans="56:142" x14ac:dyDescent="0.2">
      <c r="BD60906" s="325"/>
      <c r="EL60906" s="325"/>
    </row>
    <row r="60907" spans="56:142" x14ac:dyDescent="0.2">
      <c r="BD60907" s="325"/>
      <c r="EL60907" s="325"/>
    </row>
    <row r="60908" spans="56:142" x14ac:dyDescent="0.2">
      <c r="BD60908" s="325"/>
      <c r="EL60908" s="325"/>
    </row>
    <row r="60909" spans="56:142" x14ac:dyDescent="0.2">
      <c r="BD60909" s="325"/>
      <c r="EL60909" s="325"/>
    </row>
    <row r="60910" spans="56:142" x14ac:dyDescent="0.2">
      <c r="BD60910" s="325"/>
      <c r="EL60910" s="325"/>
    </row>
    <row r="60911" spans="56:142" x14ac:dyDescent="0.2">
      <c r="BD60911" s="325"/>
      <c r="EL60911" s="325"/>
    </row>
    <row r="60912" spans="56:142" x14ac:dyDescent="0.2">
      <c r="BD60912" s="325"/>
      <c r="EL60912" s="325"/>
    </row>
    <row r="60913" spans="56:142" x14ac:dyDescent="0.2">
      <c r="BD60913" s="325"/>
      <c r="EL60913" s="325"/>
    </row>
    <row r="60914" spans="56:142" x14ac:dyDescent="0.2">
      <c r="BD60914" s="325"/>
      <c r="EL60914" s="325"/>
    </row>
    <row r="60915" spans="56:142" x14ac:dyDescent="0.2">
      <c r="BD60915" s="325"/>
      <c r="EL60915" s="325"/>
    </row>
    <row r="60916" spans="56:142" x14ac:dyDescent="0.2">
      <c r="BD60916" s="325"/>
      <c r="EL60916" s="325"/>
    </row>
    <row r="60917" spans="56:142" x14ac:dyDescent="0.2">
      <c r="BD60917" s="325"/>
      <c r="EL60917" s="325"/>
    </row>
    <row r="60918" spans="56:142" x14ac:dyDescent="0.2">
      <c r="BD60918" s="325"/>
      <c r="EL60918" s="325"/>
    </row>
    <row r="60919" spans="56:142" x14ac:dyDescent="0.2">
      <c r="BD60919" s="325"/>
      <c r="EL60919" s="325"/>
    </row>
    <row r="60920" spans="56:142" x14ac:dyDescent="0.2">
      <c r="BD60920" s="325"/>
      <c r="EL60920" s="325"/>
    </row>
    <row r="60921" spans="56:142" x14ac:dyDescent="0.2">
      <c r="BD60921" s="325"/>
      <c r="EL60921" s="325"/>
    </row>
    <row r="60922" spans="56:142" x14ac:dyDescent="0.2">
      <c r="BD60922" s="325"/>
      <c r="EL60922" s="325"/>
    </row>
    <row r="60923" spans="56:142" x14ac:dyDescent="0.2">
      <c r="BD60923" s="325"/>
      <c r="EL60923" s="325"/>
    </row>
    <row r="60924" spans="56:142" x14ac:dyDescent="0.2">
      <c r="BD60924" s="325"/>
      <c r="EL60924" s="325"/>
    </row>
    <row r="60925" spans="56:142" x14ac:dyDescent="0.2">
      <c r="BD60925" s="325"/>
      <c r="EL60925" s="325"/>
    </row>
    <row r="60926" spans="56:142" x14ac:dyDescent="0.2">
      <c r="BD60926" s="325"/>
      <c r="EL60926" s="325"/>
    </row>
    <row r="60927" spans="56:142" x14ac:dyDescent="0.2">
      <c r="BD60927" s="325"/>
      <c r="EL60927" s="325"/>
    </row>
    <row r="60928" spans="56:142" x14ac:dyDescent="0.2">
      <c r="BD60928" s="325"/>
      <c r="EL60928" s="325"/>
    </row>
    <row r="60929" spans="56:142" x14ac:dyDescent="0.2">
      <c r="BD60929" s="325"/>
      <c r="EL60929" s="325"/>
    </row>
    <row r="60930" spans="56:142" x14ac:dyDescent="0.2">
      <c r="BD60930" s="325"/>
      <c r="EL60930" s="325"/>
    </row>
    <row r="60931" spans="56:142" x14ac:dyDescent="0.2">
      <c r="BD60931" s="325"/>
      <c r="EL60931" s="325"/>
    </row>
    <row r="60932" spans="56:142" x14ac:dyDescent="0.2">
      <c r="BD60932" s="325"/>
      <c r="EL60932" s="325"/>
    </row>
    <row r="60933" spans="56:142" x14ac:dyDescent="0.2">
      <c r="BD60933" s="325"/>
      <c r="EL60933" s="325"/>
    </row>
    <row r="60934" spans="56:142" x14ac:dyDescent="0.2">
      <c r="BD60934" s="325"/>
      <c r="EL60934" s="325"/>
    </row>
    <row r="60935" spans="56:142" x14ac:dyDescent="0.2">
      <c r="BD60935" s="325"/>
      <c r="EL60935" s="325"/>
    </row>
    <row r="60936" spans="56:142" x14ac:dyDescent="0.2">
      <c r="BD60936" s="325"/>
      <c r="EL60936" s="325"/>
    </row>
    <row r="60937" spans="56:142" x14ac:dyDescent="0.2">
      <c r="BD60937" s="325"/>
      <c r="EL60937" s="325"/>
    </row>
    <row r="60938" spans="56:142" x14ac:dyDescent="0.2">
      <c r="BD60938" s="325"/>
      <c r="EL60938" s="325"/>
    </row>
    <row r="60939" spans="56:142" x14ac:dyDescent="0.2">
      <c r="BD60939" s="325"/>
      <c r="EL60939" s="325"/>
    </row>
    <row r="60940" spans="56:142" x14ac:dyDescent="0.2">
      <c r="BD60940" s="325"/>
      <c r="EL60940" s="325"/>
    </row>
    <row r="60941" spans="56:142" x14ac:dyDescent="0.2">
      <c r="BD60941" s="325"/>
      <c r="EL60941" s="325"/>
    </row>
    <row r="60942" spans="56:142" x14ac:dyDescent="0.2">
      <c r="BD60942" s="325"/>
      <c r="EL60942" s="325"/>
    </row>
    <row r="60943" spans="56:142" x14ac:dyDescent="0.2">
      <c r="BD60943" s="325"/>
      <c r="EL60943" s="325"/>
    </row>
    <row r="60944" spans="56:142" x14ac:dyDescent="0.2">
      <c r="BD60944" s="325"/>
      <c r="EL60944" s="325"/>
    </row>
    <row r="60945" spans="56:142" x14ac:dyDescent="0.2">
      <c r="BD60945" s="325"/>
      <c r="EL60945" s="325"/>
    </row>
    <row r="60946" spans="56:142" x14ac:dyDescent="0.2">
      <c r="BD60946" s="325"/>
      <c r="EL60946" s="325"/>
    </row>
    <row r="60947" spans="56:142" x14ac:dyDescent="0.2">
      <c r="BD60947" s="325"/>
      <c r="EL60947" s="325"/>
    </row>
    <row r="60948" spans="56:142" x14ac:dyDescent="0.2">
      <c r="BD60948" s="325"/>
      <c r="EL60948" s="325"/>
    </row>
    <row r="60949" spans="56:142" x14ac:dyDescent="0.2">
      <c r="BD60949" s="325"/>
      <c r="EL60949" s="325"/>
    </row>
    <row r="60950" spans="56:142" x14ac:dyDescent="0.2">
      <c r="BD60950" s="325"/>
      <c r="EL60950" s="325"/>
    </row>
    <row r="60951" spans="56:142" x14ac:dyDescent="0.2">
      <c r="BD60951" s="325"/>
      <c r="EL60951" s="325"/>
    </row>
    <row r="60952" spans="56:142" x14ac:dyDescent="0.2">
      <c r="BD60952" s="325"/>
      <c r="EL60952" s="325"/>
    </row>
    <row r="60953" spans="56:142" x14ac:dyDescent="0.2">
      <c r="BD60953" s="325"/>
      <c r="EL60953" s="325"/>
    </row>
    <row r="60954" spans="56:142" x14ac:dyDescent="0.2">
      <c r="BD60954" s="325"/>
      <c r="EL60954" s="325"/>
    </row>
    <row r="60955" spans="56:142" x14ac:dyDescent="0.2">
      <c r="BD60955" s="325"/>
      <c r="EL60955" s="325"/>
    </row>
    <row r="60956" spans="56:142" x14ac:dyDescent="0.2">
      <c r="BD60956" s="325"/>
      <c r="EL60956" s="325"/>
    </row>
    <row r="60957" spans="56:142" x14ac:dyDescent="0.2">
      <c r="BD60957" s="325"/>
      <c r="EL60957" s="325"/>
    </row>
    <row r="60958" spans="56:142" x14ac:dyDescent="0.2">
      <c r="BD60958" s="325"/>
      <c r="EL60958" s="325"/>
    </row>
    <row r="60959" spans="56:142" x14ac:dyDescent="0.2">
      <c r="BD60959" s="325"/>
      <c r="EL60959" s="325"/>
    </row>
    <row r="60960" spans="56:142" x14ac:dyDescent="0.2">
      <c r="BD60960" s="325"/>
      <c r="EL60960" s="325"/>
    </row>
    <row r="60961" spans="56:142" x14ac:dyDescent="0.2">
      <c r="BD60961" s="325"/>
      <c r="EL60961" s="325"/>
    </row>
    <row r="60962" spans="56:142" x14ac:dyDescent="0.2">
      <c r="BD60962" s="325"/>
      <c r="EL60962" s="325"/>
    </row>
    <row r="60963" spans="56:142" x14ac:dyDescent="0.2">
      <c r="BD60963" s="325"/>
      <c r="EL60963" s="325"/>
    </row>
    <row r="60964" spans="56:142" x14ac:dyDescent="0.2">
      <c r="BD60964" s="325"/>
      <c r="EL60964" s="325"/>
    </row>
    <row r="60965" spans="56:142" x14ac:dyDescent="0.2">
      <c r="BD60965" s="325"/>
      <c r="EL60965" s="325"/>
    </row>
    <row r="60966" spans="56:142" x14ac:dyDescent="0.2">
      <c r="BD60966" s="325"/>
      <c r="EL60966" s="325"/>
    </row>
    <row r="60967" spans="56:142" x14ac:dyDescent="0.2">
      <c r="BD60967" s="325"/>
      <c r="EL60967" s="325"/>
    </row>
    <row r="60968" spans="56:142" x14ac:dyDescent="0.2">
      <c r="BD60968" s="325"/>
      <c r="EL60968" s="325"/>
    </row>
    <row r="60969" spans="56:142" x14ac:dyDescent="0.2">
      <c r="BD60969" s="325"/>
      <c r="EL60969" s="325"/>
    </row>
    <row r="60970" spans="56:142" x14ac:dyDescent="0.2">
      <c r="BD60970" s="325"/>
      <c r="EL60970" s="325"/>
    </row>
    <row r="60971" spans="56:142" x14ac:dyDescent="0.2">
      <c r="BD60971" s="325"/>
      <c r="EL60971" s="325"/>
    </row>
    <row r="60972" spans="56:142" x14ac:dyDescent="0.2">
      <c r="BD60972" s="325"/>
      <c r="EL60972" s="325"/>
    </row>
    <row r="60973" spans="56:142" x14ac:dyDescent="0.2">
      <c r="BD60973" s="325"/>
      <c r="EL60973" s="325"/>
    </row>
    <row r="60974" spans="56:142" x14ac:dyDescent="0.2">
      <c r="BD60974" s="325"/>
      <c r="EL60974" s="325"/>
    </row>
    <row r="60975" spans="56:142" x14ac:dyDescent="0.2">
      <c r="BD60975" s="325"/>
      <c r="EL60975" s="325"/>
    </row>
    <row r="60976" spans="56:142" x14ac:dyDescent="0.2">
      <c r="BD60976" s="325"/>
      <c r="EL60976" s="325"/>
    </row>
    <row r="60977" spans="56:142" x14ac:dyDescent="0.2">
      <c r="BD60977" s="325"/>
      <c r="EL60977" s="325"/>
    </row>
    <row r="60978" spans="56:142" x14ac:dyDescent="0.2">
      <c r="BD60978" s="325"/>
      <c r="EL60978" s="325"/>
    </row>
    <row r="60979" spans="56:142" x14ac:dyDescent="0.2">
      <c r="BD60979" s="325"/>
      <c r="EL60979" s="325"/>
    </row>
    <row r="60980" spans="56:142" x14ac:dyDescent="0.2">
      <c r="BD60980" s="325"/>
      <c r="EL60980" s="325"/>
    </row>
    <row r="60981" spans="56:142" x14ac:dyDescent="0.2">
      <c r="BD60981" s="325"/>
      <c r="EL60981" s="325"/>
    </row>
    <row r="60982" spans="56:142" x14ac:dyDescent="0.2">
      <c r="BD60982" s="325"/>
      <c r="EL60982" s="325"/>
    </row>
    <row r="60983" spans="56:142" x14ac:dyDescent="0.2">
      <c r="BD60983" s="325"/>
      <c r="EL60983" s="325"/>
    </row>
    <row r="60984" spans="56:142" x14ac:dyDescent="0.2">
      <c r="BD60984" s="325"/>
      <c r="EL60984" s="325"/>
    </row>
    <row r="60985" spans="56:142" x14ac:dyDescent="0.2">
      <c r="BD60985" s="325"/>
      <c r="EL60985" s="325"/>
    </row>
    <row r="60986" spans="56:142" x14ac:dyDescent="0.2">
      <c r="BD60986" s="325"/>
      <c r="EL60986" s="325"/>
    </row>
    <row r="60987" spans="56:142" x14ac:dyDescent="0.2">
      <c r="BD60987" s="325"/>
      <c r="EL60987" s="325"/>
    </row>
    <row r="60988" spans="56:142" x14ac:dyDescent="0.2">
      <c r="BD60988" s="325"/>
      <c r="EL60988" s="325"/>
    </row>
    <row r="60989" spans="56:142" x14ac:dyDescent="0.2">
      <c r="BD60989" s="325"/>
      <c r="EL60989" s="325"/>
    </row>
    <row r="60990" spans="56:142" x14ac:dyDescent="0.2">
      <c r="BD60990" s="325"/>
      <c r="EL60990" s="325"/>
    </row>
    <row r="60991" spans="56:142" x14ac:dyDescent="0.2">
      <c r="BD60991" s="325"/>
      <c r="EL60991" s="325"/>
    </row>
    <row r="60992" spans="56:142" x14ac:dyDescent="0.2">
      <c r="BD60992" s="325"/>
      <c r="EL60992" s="325"/>
    </row>
    <row r="60993" spans="56:142" x14ac:dyDescent="0.2">
      <c r="BD60993" s="325"/>
      <c r="EL60993" s="325"/>
    </row>
    <row r="60994" spans="56:142" x14ac:dyDescent="0.2">
      <c r="BD60994" s="325"/>
      <c r="EL60994" s="325"/>
    </row>
    <row r="60995" spans="56:142" x14ac:dyDescent="0.2">
      <c r="BD60995" s="325"/>
      <c r="EL60995" s="325"/>
    </row>
    <row r="60996" spans="56:142" x14ac:dyDescent="0.2">
      <c r="BD60996" s="325"/>
      <c r="EL60996" s="325"/>
    </row>
    <row r="60997" spans="56:142" x14ac:dyDescent="0.2">
      <c r="BD60997" s="325"/>
      <c r="EL60997" s="325"/>
    </row>
    <row r="60998" spans="56:142" x14ac:dyDescent="0.2">
      <c r="BD60998" s="325"/>
      <c r="EL60998" s="325"/>
    </row>
    <row r="60999" spans="56:142" x14ac:dyDescent="0.2">
      <c r="BD60999" s="325"/>
      <c r="EL60999" s="325"/>
    </row>
    <row r="61000" spans="56:142" x14ac:dyDescent="0.2">
      <c r="BD61000" s="325"/>
      <c r="EL61000" s="325"/>
    </row>
    <row r="61001" spans="56:142" x14ac:dyDescent="0.2">
      <c r="BD61001" s="325"/>
      <c r="EL61001" s="325"/>
    </row>
    <row r="61002" spans="56:142" x14ac:dyDescent="0.2">
      <c r="BD61002" s="325"/>
      <c r="EL61002" s="325"/>
    </row>
    <row r="61003" spans="56:142" x14ac:dyDescent="0.2">
      <c r="BD61003" s="325"/>
      <c r="EL61003" s="325"/>
    </row>
    <row r="61004" spans="56:142" x14ac:dyDescent="0.2">
      <c r="BD61004" s="325"/>
      <c r="EL61004" s="325"/>
    </row>
    <row r="61005" spans="56:142" x14ac:dyDescent="0.2">
      <c r="BD61005" s="325"/>
      <c r="EL61005" s="325"/>
    </row>
    <row r="61006" spans="56:142" x14ac:dyDescent="0.2">
      <c r="BD61006" s="325"/>
      <c r="EL61006" s="325"/>
    </row>
    <row r="61007" spans="56:142" x14ac:dyDescent="0.2">
      <c r="BD61007" s="325"/>
      <c r="EL61007" s="325"/>
    </row>
    <row r="61008" spans="56:142" x14ac:dyDescent="0.2">
      <c r="BD61008" s="325"/>
      <c r="EL61008" s="325"/>
    </row>
    <row r="61009" spans="56:142" x14ac:dyDescent="0.2">
      <c r="BD61009" s="325"/>
      <c r="EL61009" s="325"/>
    </row>
    <row r="61010" spans="56:142" x14ac:dyDescent="0.2">
      <c r="BD61010" s="325"/>
      <c r="EL61010" s="325"/>
    </row>
    <row r="61011" spans="56:142" x14ac:dyDescent="0.2">
      <c r="BD61011" s="325"/>
      <c r="EL61011" s="325"/>
    </row>
    <row r="61012" spans="56:142" x14ac:dyDescent="0.2">
      <c r="BD61012" s="325"/>
      <c r="EL61012" s="325"/>
    </row>
    <row r="61013" spans="56:142" x14ac:dyDescent="0.2">
      <c r="BD61013" s="325"/>
      <c r="EL61013" s="325"/>
    </row>
    <row r="61014" spans="56:142" x14ac:dyDescent="0.2">
      <c r="BD61014" s="325"/>
      <c r="EL61014" s="325"/>
    </row>
    <row r="61015" spans="56:142" x14ac:dyDescent="0.2">
      <c r="BD61015" s="325"/>
      <c r="EL61015" s="325"/>
    </row>
    <row r="61016" spans="56:142" x14ac:dyDescent="0.2">
      <c r="BD61016" s="325"/>
      <c r="EL61016" s="325"/>
    </row>
    <row r="61017" spans="56:142" x14ac:dyDescent="0.2">
      <c r="BD61017" s="325"/>
      <c r="EL61017" s="325"/>
    </row>
    <row r="61018" spans="56:142" x14ac:dyDescent="0.2">
      <c r="BD61018" s="325"/>
      <c r="EL61018" s="325"/>
    </row>
    <row r="61019" spans="56:142" x14ac:dyDescent="0.2">
      <c r="BD61019" s="325"/>
      <c r="EL61019" s="325"/>
    </row>
    <row r="61020" spans="56:142" x14ac:dyDescent="0.2">
      <c r="BD61020" s="325"/>
      <c r="EL61020" s="325"/>
    </row>
    <row r="61021" spans="56:142" x14ac:dyDescent="0.2">
      <c r="BD61021" s="325"/>
      <c r="EL61021" s="325"/>
    </row>
    <row r="61022" spans="56:142" x14ac:dyDescent="0.2">
      <c r="BD61022" s="325"/>
      <c r="EL61022" s="325"/>
    </row>
    <row r="61023" spans="56:142" x14ac:dyDescent="0.2">
      <c r="BD61023" s="325"/>
      <c r="EL61023" s="325"/>
    </row>
    <row r="61024" spans="56:142" x14ac:dyDescent="0.2">
      <c r="BD61024" s="325"/>
      <c r="EL61024" s="325"/>
    </row>
    <row r="61025" spans="56:142" x14ac:dyDescent="0.2">
      <c r="BD61025" s="325"/>
      <c r="EL61025" s="325"/>
    </row>
    <row r="61026" spans="56:142" x14ac:dyDescent="0.2">
      <c r="BD61026" s="325"/>
      <c r="EL61026" s="325"/>
    </row>
    <row r="61027" spans="56:142" x14ac:dyDescent="0.2">
      <c r="BD61027" s="325"/>
      <c r="EL61027" s="325"/>
    </row>
    <row r="61028" spans="56:142" x14ac:dyDescent="0.2">
      <c r="BD61028" s="325"/>
      <c r="EL61028" s="325"/>
    </row>
    <row r="61029" spans="56:142" x14ac:dyDescent="0.2">
      <c r="BD61029" s="325"/>
      <c r="EL61029" s="325"/>
    </row>
    <row r="61030" spans="56:142" x14ac:dyDescent="0.2">
      <c r="BD61030" s="325"/>
      <c r="EL61030" s="325"/>
    </row>
    <row r="61031" spans="56:142" x14ac:dyDescent="0.2">
      <c r="BD61031" s="325"/>
      <c r="EL61031" s="325"/>
    </row>
    <row r="61032" spans="56:142" x14ac:dyDescent="0.2">
      <c r="BD61032" s="325"/>
      <c r="EL61032" s="325"/>
    </row>
    <row r="61033" spans="56:142" x14ac:dyDescent="0.2">
      <c r="BD61033" s="325"/>
      <c r="EL61033" s="325"/>
    </row>
    <row r="61034" spans="56:142" x14ac:dyDescent="0.2">
      <c r="BD61034" s="325"/>
      <c r="EL61034" s="325"/>
    </row>
    <row r="61035" spans="56:142" x14ac:dyDescent="0.2">
      <c r="BD61035" s="325"/>
      <c r="EL61035" s="325"/>
    </row>
    <row r="61036" spans="56:142" x14ac:dyDescent="0.2">
      <c r="BD61036" s="325"/>
      <c r="EL61036" s="325"/>
    </row>
    <row r="61037" spans="56:142" x14ac:dyDescent="0.2">
      <c r="BD61037" s="325"/>
      <c r="EL61037" s="325"/>
    </row>
    <row r="61038" spans="56:142" x14ac:dyDescent="0.2">
      <c r="BD61038" s="325"/>
      <c r="EL61038" s="325"/>
    </row>
    <row r="61039" spans="56:142" x14ac:dyDescent="0.2">
      <c r="BD61039" s="325"/>
      <c r="EL61039" s="325"/>
    </row>
    <row r="61040" spans="56:142" x14ac:dyDescent="0.2">
      <c r="BD61040" s="325"/>
      <c r="EL61040" s="325"/>
    </row>
    <row r="61041" spans="56:142" x14ac:dyDescent="0.2">
      <c r="BD61041" s="325"/>
      <c r="EL61041" s="325"/>
    </row>
    <row r="61042" spans="56:142" x14ac:dyDescent="0.2">
      <c r="BD61042" s="325"/>
      <c r="EL61042" s="325"/>
    </row>
    <row r="61043" spans="56:142" x14ac:dyDescent="0.2">
      <c r="BD61043" s="325"/>
      <c r="EL61043" s="325"/>
    </row>
    <row r="61044" spans="56:142" x14ac:dyDescent="0.2">
      <c r="BD61044" s="325"/>
      <c r="EL61044" s="325"/>
    </row>
    <row r="61045" spans="56:142" x14ac:dyDescent="0.2">
      <c r="BD61045" s="325"/>
      <c r="EL61045" s="325"/>
    </row>
    <row r="61046" spans="56:142" x14ac:dyDescent="0.2">
      <c r="BD61046" s="325"/>
      <c r="EL61046" s="325"/>
    </row>
    <row r="61047" spans="56:142" x14ac:dyDescent="0.2">
      <c r="BD61047" s="325"/>
      <c r="EL61047" s="325"/>
    </row>
    <row r="61048" spans="56:142" x14ac:dyDescent="0.2">
      <c r="BD61048" s="325"/>
      <c r="EL61048" s="325"/>
    </row>
    <row r="61049" spans="56:142" x14ac:dyDescent="0.2">
      <c r="BD61049" s="325"/>
      <c r="EL61049" s="325"/>
    </row>
    <row r="61050" spans="56:142" x14ac:dyDescent="0.2">
      <c r="BD61050" s="325"/>
      <c r="EL61050" s="325"/>
    </row>
    <row r="61051" spans="56:142" x14ac:dyDescent="0.2">
      <c r="BD61051" s="325"/>
      <c r="EL61051" s="325"/>
    </row>
    <row r="61052" spans="56:142" x14ac:dyDescent="0.2">
      <c r="BD61052" s="325"/>
      <c r="EL61052" s="325"/>
    </row>
    <row r="61053" spans="56:142" x14ac:dyDescent="0.2">
      <c r="BD61053" s="325"/>
      <c r="EL61053" s="325"/>
    </row>
    <row r="61054" spans="56:142" x14ac:dyDescent="0.2">
      <c r="BD61054" s="325"/>
      <c r="EL61054" s="325"/>
    </row>
    <row r="61055" spans="56:142" x14ac:dyDescent="0.2">
      <c r="BD61055" s="325"/>
      <c r="EL61055" s="325"/>
    </row>
    <row r="61056" spans="56:142" x14ac:dyDescent="0.2">
      <c r="BD61056" s="325"/>
      <c r="EL61056" s="325"/>
    </row>
    <row r="61057" spans="56:142" x14ac:dyDescent="0.2">
      <c r="BD61057" s="325"/>
      <c r="EL61057" s="325"/>
    </row>
    <row r="61058" spans="56:142" x14ac:dyDescent="0.2">
      <c r="BD61058" s="325"/>
      <c r="EL61058" s="325"/>
    </row>
    <row r="61059" spans="56:142" x14ac:dyDescent="0.2">
      <c r="BD61059" s="325"/>
      <c r="EL61059" s="325"/>
    </row>
    <row r="61060" spans="56:142" x14ac:dyDescent="0.2">
      <c r="BD61060" s="325"/>
      <c r="EL61060" s="325"/>
    </row>
    <row r="61061" spans="56:142" x14ac:dyDescent="0.2">
      <c r="BD61061" s="325"/>
      <c r="EL61061" s="325"/>
    </row>
    <row r="61062" spans="56:142" x14ac:dyDescent="0.2">
      <c r="BD61062" s="325"/>
      <c r="EL61062" s="325"/>
    </row>
    <row r="61063" spans="56:142" x14ac:dyDescent="0.2">
      <c r="BD61063" s="325"/>
      <c r="EL61063" s="325"/>
    </row>
    <row r="61064" spans="56:142" x14ac:dyDescent="0.2">
      <c r="BD61064" s="325"/>
      <c r="EL61064" s="325"/>
    </row>
    <row r="61065" spans="56:142" x14ac:dyDescent="0.2">
      <c r="BD61065" s="325"/>
      <c r="EL61065" s="325"/>
    </row>
    <row r="61066" spans="56:142" x14ac:dyDescent="0.2">
      <c r="BD61066" s="325"/>
      <c r="EL61066" s="325"/>
    </row>
    <row r="61067" spans="56:142" x14ac:dyDescent="0.2">
      <c r="BD61067" s="325"/>
      <c r="EL61067" s="325"/>
    </row>
    <row r="61068" spans="56:142" x14ac:dyDescent="0.2">
      <c r="BD61068" s="325"/>
      <c r="EL61068" s="325"/>
    </row>
    <row r="61069" spans="56:142" x14ac:dyDescent="0.2">
      <c r="BD61069" s="325"/>
      <c r="EL61069" s="325"/>
    </row>
    <row r="61070" spans="56:142" x14ac:dyDescent="0.2">
      <c r="BD61070" s="325"/>
      <c r="EL61070" s="325"/>
    </row>
    <row r="61071" spans="56:142" x14ac:dyDescent="0.2">
      <c r="BD61071" s="325"/>
      <c r="EL61071" s="325"/>
    </row>
    <row r="61072" spans="56:142" x14ac:dyDescent="0.2">
      <c r="BD61072" s="325"/>
      <c r="EL61072" s="325"/>
    </row>
    <row r="61073" spans="56:142" x14ac:dyDescent="0.2">
      <c r="BD61073" s="325"/>
      <c r="EL61073" s="325"/>
    </row>
    <row r="61074" spans="56:142" x14ac:dyDescent="0.2">
      <c r="BD61074" s="325"/>
      <c r="EL61074" s="325"/>
    </row>
    <row r="61075" spans="56:142" x14ac:dyDescent="0.2">
      <c r="BD61075" s="325"/>
      <c r="EL61075" s="325"/>
    </row>
    <row r="61076" spans="56:142" x14ac:dyDescent="0.2">
      <c r="BD61076" s="325"/>
      <c r="EL61076" s="325"/>
    </row>
    <row r="61077" spans="56:142" x14ac:dyDescent="0.2">
      <c r="BD61077" s="325"/>
      <c r="EL61077" s="325"/>
    </row>
    <row r="61078" spans="56:142" x14ac:dyDescent="0.2">
      <c r="BD61078" s="325"/>
      <c r="EL61078" s="325"/>
    </row>
    <row r="61079" spans="56:142" x14ac:dyDescent="0.2">
      <c r="BD61079" s="325"/>
      <c r="EL61079" s="325"/>
    </row>
    <row r="61080" spans="56:142" x14ac:dyDescent="0.2">
      <c r="BD61080" s="325"/>
      <c r="EL61080" s="325"/>
    </row>
    <row r="61081" spans="56:142" x14ac:dyDescent="0.2">
      <c r="BD61081" s="325"/>
      <c r="EL61081" s="325"/>
    </row>
    <row r="61082" spans="56:142" x14ac:dyDescent="0.2">
      <c r="BD61082" s="325"/>
      <c r="EL61082" s="325"/>
    </row>
    <row r="61083" spans="56:142" x14ac:dyDescent="0.2">
      <c r="BD61083" s="325"/>
      <c r="EL61083" s="325"/>
    </row>
    <row r="61084" spans="56:142" x14ac:dyDescent="0.2">
      <c r="BD61084" s="325"/>
      <c r="EL61084" s="325"/>
    </row>
    <row r="61085" spans="56:142" x14ac:dyDescent="0.2">
      <c r="BD61085" s="325"/>
      <c r="EL61085" s="325"/>
    </row>
    <row r="61086" spans="56:142" x14ac:dyDescent="0.2">
      <c r="BD61086" s="325"/>
      <c r="EL61086" s="325"/>
    </row>
    <row r="61087" spans="56:142" x14ac:dyDescent="0.2">
      <c r="BD61087" s="325"/>
      <c r="EL61087" s="325"/>
    </row>
    <row r="61088" spans="56:142" x14ac:dyDescent="0.2">
      <c r="BD61088" s="325"/>
      <c r="EL61088" s="325"/>
    </row>
    <row r="61089" spans="56:142" x14ac:dyDescent="0.2">
      <c r="BD61089" s="325"/>
      <c r="EL61089" s="325"/>
    </row>
    <row r="61090" spans="56:142" x14ac:dyDescent="0.2">
      <c r="BD61090" s="325"/>
      <c r="EL61090" s="325"/>
    </row>
    <row r="61091" spans="56:142" x14ac:dyDescent="0.2">
      <c r="BD61091" s="325"/>
      <c r="EL61091" s="325"/>
    </row>
    <row r="61092" spans="56:142" x14ac:dyDescent="0.2">
      <c r="BD61092" s="325"/>
      <c r="EL61092" s="325"/>
    </row>
    <row r="61093" spans="56:142" x14ac:dyDescent="0.2">
      <c r="BD61093" s="325"/>
      <c r="EL61093" s="325"/>
    </row>
    <row r="61094" spans="56:142" x14ac:dyDescent="0.2">
      <c r="BD61094" s="325"/>
      <c r="EL61094" s="325"/>
    </row>
    <row r="61095" spans="56:142" x14ac:dyDescent="0.2">
      <c r="BD61095" s="325"/>
      <c r="EL61095" s="325"/>
    </row>
    <row r="61096" spans="56:142" x14ac:dyDescent="0.2">
      <c r="BD61096" s="325"/>
      <c r="EL61096" s="325"/>
    </row>
    <row r="61097" spans="56:142" x14ac:dyDescent="0.2">
      <c r="BD61097" s="325"/>
      <c r="EL61097" s="325"/>
    </row>
    <row r="61098" spans="56:142" x14ac:dyDescent="0.2">
      <c r="BD61098" s="325"/>
      <c r="EL61098" s="325"/>
    </row>
    <row r="61099" spans="56:142" x14ac:dyDescent="0.2">
      <c r="BD61099" s="325"/>
      <c r="EL61099" s="325"/>
    </row>
    <row r="61100" spans="56:142" x14ac:dyDescent="0.2">
      <c r="BD61100" s="325"/>
      <c r="EL61100" s="325"/>
    </row>
    <row r="61101" spans="56:142" x14ac:dyDescent="0.2">
      <c r="BD61101" s="325"/>
      <c r="EL61101" s="325"/>
    </row>
    <row r="61102" spans="56:142" x14ac:dyDescent="0.2">
      <c r="BD61102" s="325"/>
      <c r="EL61102" s="325"/>
    </row>
    <row r="61103" spans="56:142" x14ac:dyDescent="0.2">
      <c r="BD61103" s="325"/>
      <c r="EL61103" s="325"/>
    </row>
    <row r="61104" spans="56:142" x14ac:dyDescent="0.2">
      <c r="BD61104" s="325"/>
      <c r="EL61104" s="325"/>
    </row>
    <row r="61105" spans="56:142" x14ac:dyDescent="0.2">
      <c r="BD61105" s="325"/>
      <c r="EL61105" s="325"/>
    </row>
    <row r="61106" spans="56:142" x14ac:dyDescent="0.2">
      <c r="BD61106" s="325"/>
      <c r="EL61106" s="325"/>
    </row>
    <row r="61107" spans="56:142" x14ac:dyDescent="0.2">
      <c r="BD61107" s="325"/>
      <c r="EL61107" s="325"/>
    </row>
    <row r="61108" spans="56:142" x14ac:dyDescent="0.2">
      <c r="BD61108" s="325"/>
      <c r="EL61108" s="325"/>
    </row>
    <row r="61109" spans="56:142" x14ac:dyDescent="0.2">
      <c r="BD61109" s="325"/>
      <c r="EL61109" s="325"/>
    </row>
    <row r="61110" spans="56:142" x14ac:dyDescent="0.2">
      <c r="BD61110" s="325"/>
      <c r="EL61110" s="325"/>
    </row>
    <row r="61111" spans="56:142" x14ac:dyDescent="0.2">
      <c r="BD61111" s="325"/>
      <c r="EL61111" s="325"/>
    </row>
    <row r="61112" spans="56:142" x14ac:dyDescent="0.2">
      <c r="BD61112" s="325"/>
      <c r="EL61112" s="325"/>
    </row>
    <row r="61113" spans="56:142" x14ac:dyDescent="0.2">
      <c r="BD61113" s="325"/>
      <c r="EL61113" s="325"/>
    </row>
    <row r="61114" spans="56:142" x14ac:dyDescent="0.2">
      <c r="BD61114" s="325"/>
      <c r="EL61114" s="325"/>
    </row>
    <row r="61115" spans="56:142" x14ac:dyDescent="0.2">
      <c r="BD61115" s="325"/>
      <c r="EL61115" s="325"/>
    </row>
    <row r="61116" spans="56:142" x14ac:dyDescent="0.2">
      <c r="BD61116" s="325"/>
      <c r="EL61116" s="325"/>
    </row>
    <row r="61117" spans="56:142" x14ac:dyDescent="0.2">
      <c r="BD61117" s="325"/>
      <c r="EL61117" s="325"/>
    </row>
    <row r="61118" spans="56:142" x14ac:dyDescent="0.2">
      <c r="BD61118" s="325"/>
      <c r="EL61118" s="325"/>
    </row>
    <row r="61119" spans="56:142" x14ac:dyDescent="0.2">
      <c r="BD61119" s="325"/>
      <c r="EL61119" s="325"/>
    </row>
    <row r="61120" spans="56:142" x14ac:dyDescent="0.2">
      <c r="BD61120" s="325"/>
      <c r="EL61120" s="325"/>
    </row>
    <row r="61121" spans="56:142" x14ac:dyDescent="0.2">
      <c r="BD61121" s="325"/>
      <c r="EL61121" s="325"/>
    </row>
    <row r="61122" spans="56:142" x14ac:dyDescent="0.2">
      <c r="BD61122" s="325"/>
      <c r="EL61122" s="325"/>
    </row>
    <row r="61123" spans="56:142" x14ac:dyDescent="0.2">
      <c r="BD61123" s="325"/>
      <c r="EL61123" s="325"/>
    </row>
    <row r="61124" spans="56:142" x14ac:dyDescent="0.2">
      <c r="BD61124" s="325"/>
      <c r="EL61124" s="325"/>
    </row>
    <row r="61125" spans="56:142" x14ac:dyDescent="0.2">
      <c r="BD61125" s="325"/>
      <c r="EL61125" s="325"/>
    </row>
    <row r="61126" spans="56:142" x14ac:dyDescent="0.2">
      <c r="BD61126" s="325"/>
      <c r="EL61126" s="325"/>
    </row>
    <row r="61127" spans="56:142" x14ac:dyDescent="0.2">
      <c r="BD61127" s="325"/>
      <c r="EL61127" s="325"/>
    </row>
    <row r="61128" spans="56:142" x14ac:dyDescent="0.2">
      <c r="BD61128" s="325"/>
      <c r="EL61128" s="325"/>
    </row>
    <row r="61129" spans="56:142" x14ac:dyDescent="0.2">
      <c r="BD61129" s="325"/>
      <c r="EL61129" s="325"/>
    </row>
    <row r="61130" spans="56:142" x14ac:dyDescent="0.2">
      <c r="BD61130" s="325"/>
      <c r="EL61130" s="325"/>
    </row>
    <row r="61131" spans="56:142" x14ac:dyDescent="0.2">
      <c r="BD61131" s="325"/>
      <c r="EL61131" s="325"/>
    </row>
    <row r="61132" spans="56:142" x14ac:dyDescent="0.2">
      <c r="BD61132" s="325"/>
      <c r="EL61132" s="325"/>
    </row>
    <row r="61133" spans="56:142" x14ac:dyDescent="0.2">
      <c r="BD61133" s="325"/>
      <c r="EL61133" s="325"/>
    </row>
    <row r="61134" spans="56:142" x14ac:dyDescent="0.2">
      <c r="BD61134" s="325"/>
      <c r="EL61134" s="325"/>
    </row>
    <row r="61135" spans="56:142" x14ac:dyDescent="0.2">
      <c r="BD61135" s="325"/>
      <c r="EL61135" s="325"/>
    </row>
    <row r="61136" spans="56:142" x14ac:dyDescent="0.2">
      <c r="BD61136" s="325"/>
      <c r="EL61136" s="325"/>
    </row>
    <row r="61137" spans="56:142" x14ac:dyDescent="0.2">
      <c r="BD61137" s="325"/>
      <c r="EL61137" s="325"/>
    </row>
    <row r="61138" spans="56:142" x14ac:dyDescent="0.2">
      <c r="BD61138" s="325"/>
      <c r="EL61138" s="325"/>
    </row>
    <row r="61139" spans="56:142" x14ac:dyDescent="0.2">
      <c r="BD61139" s="325"/>
      <c r="EL61139" s="325"/>
    </row>
    <row r="61140" spans="56:142" x14ac:dyDescent="0.2">
      <c r="BD61140" s="325"/>
      <c r="EL61140" s="325"/>
    </row>
    <row r="61141" spans="56:142" x14ac:dyDescent="0.2">
      <c r="BD61141" s="325"/>
      <c r="EL61141" s="325"/>
    </row>
    <row r="61142" spans="56:142" x14ac:dyDescent="0.2">
      <c r="BD61142" s="325"/>
      <c r="EL61142" s="325"/>
    </row>
    <row r="61143" spans="56:142" x14ac:dyDescent="0.2">
      <c r="BD61143" s="325"/>
      <c r="EL61143" s="325"/>
    </row>
    <row r="61144" spans="56:142" x14ac:dyDescent="0.2">
      <c r="BD61144" s="325"/>
      <c r="EL61144" s="325"/>
    </row>
    <row r="61145" spans="56:142" x14ac:dyDescent="0.2">
      <c r="BD61145" s="325"/>
      <c r="EL61145" s="325"/>
    </row>
    <row r="61146" spans="56:142" x14ac:dyDescent="0.2">
      <c r="BD61146" s="325"/>
      <c r="EL61146" s="325"/>
    </row>
    <row r="61147" spans="56:142" x14ac:dyDescent="0.2">
      <c r="BD61147" s="325"/>
      <c r="EL61147" s="325"/>
    </row>
    <row r="61148" spans="56:142" x14ac:dyDescent="0.2">
      <c r="BD61148" s="325"/>
      <c r="EL61148" s="325"/>
    </row>
    <row r="61149" spans="56:142" x14ac:dyDescent="0.2">
      <c r="BD61149" s="325"/>
      <c r="EL61149" s="325"/>
    </row>
    <row r="61150" spans="56:142" x14ac:dyDescent="0.2">
      <c r="BD61150" s="325"/>
      <c r="EL61150" s="325"/>
    </row>
    <row r="61151" spans="56:142" x14ac:dyDescent="0.2">
      <c r="BD61151" s="325"/>
      <c r="EL61151" s="325"/>
    </row>
    <row r="61152" spans="56:142" x14ac:dyDescent="0.2">
      <c r="BD61152" s="325"/>
      <c r="EL61152" s="325"/>
    </row>
    <row r="61153" spans="56:142" x14ac:dyDescent="0.2">
      <c r="BD61153" s="325"/>
      <c r="EL61153" s="325"/>
    </row>
    <row r="61154" spans="56:142" x14ac:dyDescent="0.2">
      <c r="BD61154" s="325"/>
      <c r="EL61154" s="325"/>
    </row>
    <row r="61155" spans="56:142" x14ac:dyDescent="0.2">
      <c r="BD61155" s="325"/>
      <c r="EL61155" s="325"/>
    </row>
    <row r="61156" spans="56:142" x14ac:dyDescent="0.2">
      <c r="BD61156" s="325"/>
      <c r="EL61156" s="325"/>
    </row>
    <row r="61157" spans="56:142" x14ac:dyDescent="0.2">
      <c r="BD61157" s="325"/>
      <c r="EL61157" s="325"/>
    </row>
    <row r="61158" spans="56:142" x14ac:dyDescent="0.2">
      <c r="BD61158" s="325"/>
      <c r="EL61158" s="325"/>
    </row>
    <row r="61159" spans="56:142" x14ac:dyDescent="0.2">
      <c r="BD61159" s="325"/>
      <c r="EL61159" s="325"/>
    </row>
    <row r="61160" spans="56:142" x14ac:dyDescent="0.2">
      <c r="BD61160" s="325"/>
      <c r="EL61160" s="325"/>
    </row>
    <row r="61161" spans="56:142" x14ac:dyDescent="0.2">
      <c r="BD61161" s="325"/>
      <c r="EL61161" s="325"/>
    </row>
    <row r="61162" spans="56:142" x14ac:dyDescent="0.2">
      <c r="BD61162" s="325"/>
      <c r="EL61162" s="325"/>
    </row>
    <row r="61163" spans="56:142" x14ac:dyDescent="0.2">
      <c r="BD61163" s="325"/>
      <c r="EL61163" s="325"/>
    </row>
    <row r="61164" spans="56:142" x14ac:dyDescent="0.2">
      <c r="BD61164" s="325"/>
      <c r="EL61164" s="325"/>
    </row>
    <row r="61165" spans="56:142" x14ac:dyDescent="0.2">
      <c r="BD61165" s="325"/>
      <c r="EL61165" s="325"/>
    </row>
    <row r="61166" spans="56:142" x14ac:dyDescent="0.2">
      <c r="BD61166" s="325"/>
      <c r="EL61166" s="325"/>
    </row>
    <row r="61167" spans="56:142" x14ac:dyDescent="0.2">
      <c r="BD61167" s="325"/>
      <c r="EL61167" s="325"/>
    </row>
    <row r="61168" spans="56:142" x14ac:dyDescent="0.2">
      <c r="BD61168" s="325"/>
      <c r="EL61168" s="325"/>
    </row>
    <row r="61169" spans="56:142" x14ac:dyDescent="0.2">
      <c r="BD61169" s="325"/>
      <c r="EL61169" s="325"/>
    </row>
    <row r="61170" spans="56:142" x14ac:dyDescent="0.2">
      <c r="BD61170" s="325"/>
      <c r="EL61170" s="325"/>
    </row>
    <row r="61171" spans="56:142" x14ac:dyDescent="0.2">
      <c r="BD61171" s="325"/>
      <c r="EL61171" s="325"/>
    </row>
    <row r="61172" spans="56:142" x14ac:dyDescent="0.2">
      <c r="BD61172" s="325"/>
      <c r="EL61172" s="325"/>
    </row>
    <row r="61173" spans="56:142" x14ac:dyDescent="0.2">
      <c r="BD61173" s="325"/>
      <c r="EL61173" s="325"/>
    </row>
    <row r="61174" spans="56:142" x14ac:dyDescent="0.2">
      <c r="BD61174" s="325"/>
      <c r="EL61174" s="325"/>
    </row>
    <row r="61175" spans="56:142" x14ac:dyDescent="0.2">
      <c r="BD61175" s="325"/>
      <c r="EL61175" s="325"/>
    </row>
    <row r="61176" spans="56:142" x14ac:dyDescent="0.2">
      <c r="BD61176" s="325"/>
      <c r="EL61176" s="325"/>
    </row>
    <row r="61177" spans="56:142" x14ac:dyDescent="0.2">
      <c r="BD61177" s="325"/>
      <c r="EL61177" s="325"/>
    </row>
    <row r="61178" spans="56:142" x14ac:dyDescent="0.2">
      <c r="BD61178" s="325"/>
      <c r="EL61178" s="325"/>
    </row>
    <row r="61179" spans="56:142" x14ac:dyDescent="0.2">
      <c r="BD61179" s="325"/>
      <c r="EL61179" s="325"/>
    </row>
    <row r="61180" spans="56:142" x14ac:dyDescent="0.2">
      <c r="BD61180" s="325"/>
      <c r="EL61180" s="325"/>
    </row>
    <row r="61181" spans="56:142" x14ac:dyDescent="0.2">
      <c r="BD61181" s="325"/>
      <c r="EL61181" s="325"/>
    </row>
    <row r="61182" spans="56:142" x14ac:dyDescent="0.2">
      <c r="BD61182" s="325"/>
      <c r="EL61182" s="325"/>
    </row>
    <row r="61183" spans="56:142" x14ac:dyDescent="0.2">
      <c r="BD61183" s="325"/>
      <c r="EL61183" s="325"/>
    </row>
    <row r="61184" spans="56:142" x14ac:dyDescent="0.2">
      <c r="BD61184" s="325"/>
      <c r="EL61184" s="325"/>
    </row>
    <row r="61185" spans="56:142" x14ac:dyDescent="0.2">
      <c r="BD61185" s="325"/>
      <c r="EL61185" s="325"/>
    </row>
    <row r="61186" spans="56:142" x14ac:dyDescent="0.2">
      <c r="BD61186" s="325"/>
      <c r="EL61186" s="325"/>
    </row>
    <row r="61187" spans="56:142" x14ac:dyDescent="0.2">
      <c r="BD61187" s="325"/>
      <c r="EL61187" s="325"/>
    </row>
    <row r="61188" spans="56:142" x14ac:dyDescent="0.2">
      <c r="BD61188" s="325"/>
      <c r="EL61188" s="325"/>
    </row>
    <row r="61189" spans="56:142" x14ac:dyDescent="0.2">
      <c r="BD61189" s="325"/>
      <c r="EL61189" s="325"/>
    </row>
    <row r="61190" spans="56:142" x14ac:dyDescent="0.2">
      <c r="BD61190" s="325"/>
      <c r="EL61190" s="325"/>
    </row>
    <row r="61191" spans="56:142" x14ac:dyDescent="0.2">
      <c r="BD61191" s="325"/>
      <c r="EL61191" s="325"/>
    </row>
    <row r="61192" spans="56:142" x14ac:dyDescent="0.2">
      <c r="BD61192" s="325"/>
      <c r="EL61192" s="325"/>
    </row>
    <row r="61193" spans="56:142" x14ac:dyDescent="0.2">
      <c r="BD61193" s="325"/>
      <c r="EL61193" s="325"/>
    </row>
    <row r="61194" spans="56:142" x14ac:dyDescent="0.2">
      <c r="BD61194" s="325"/>
      <c r="EL61194" s="325"/>
    </row>
    <row r="61195" spans="56:142" x14ac:dyDescent="0.2">
      <c r="BD61195" s="325"/>
      <c r="EL61195" s="325"/>
    </row>
    <row r="61196" spans="56:142" x14ac:dyDescent="0.2">
      <c r="BD61196" s="325"/>
      <c r="EL61196" s="325"/>
    </row>
    <row r="61197" spans="56:142" x14ac:dyDescent="0.2">
      <c r="BD61197" s="325"/>
      <c r="EL61197" s="325"/>
    </row>
    <row r="61198" spans="56:142" x14ac:dyDescent="0.2">
      <c r="BD61198" s="325"/>
      <c r="EL61198" s="325"/>
    </row>
    <row r="61199" spans="56:142" x14ac:dyDescent="0.2">
      <c r="BD61199" s="325"/>
      <c r="EL61199" s="325"/>
    </row>
    <row r="61200" spans="56:142" x14ac:dyDescent="0.2">
      <c r="BD61200" s="325"/>
      <c r="EL61200" s="325"/>
    </row>
    <row r="61201" spans="56:142" x14ac:dyDescent="0.2">
      <c r="BD61201" s="325"/>
      <c r="EL61201" s="325"/>
    </row>
    <row r="61202" spans="56:142" x14ac:dyDescent="0.2">
      <c r="BD61202" s="325"/>
      <c r="EL61202" s="325"/>
    </row>
    <row r="61203" spans="56:142" x14ac:dyDescent="0.2">
      <c r="BD61203" s="325"/>
      <c r="EL61203" s="325"/>
    </row>
    <row r="61204" spans="56:142" x14ac:dyDescent="0.2">
      <c r="BD61204" s="325"/>
      <c r="EL61204" s="325"/>
    </row>
    <row r="61205" spans="56:142" x14ac:dyDescent="0.2">
      <c r="BD61205" s="325"/>
      <c r="EL61205" s="325"/>
    </row>
    <row r="61206" spans="56:142" x14ac:dyDescent="0.2">
      <c r="BD61206" s="325"/>
      <c r="EL61206" s="325"/>
    </row>
    <row r="61207" spans="56:142" x14ac:dyDescent="0.2">
      <c r="BD61207" s="325"/>
      <c r="EL61207" s="325"/>
    </row>
    <row r="61208" spans="56:142" x14ac:dyDescent="0.2">
      <c r="BD61208" s="325"/>
      <c r="EL61208" s="325"/>
    </row>
    <row r="61209" spans="56:142" x14ac:dyDescent="0.2">
      <c r="BD61209" s="325"/>
      <c r="EL61209" s="325"/>
    </row>
    <row r="61210" spans="56:142" x14ac:dyDescent="0.2">
      <c r="BD61210" s="325"/>
      <c r="EL61210" s="325"/>
    </row>
    <row r="61211" spans="56:142" x14ac:dyDescent="0.2">
      <c r="BD61211" s="325"/>
      <c r="EL61211" s="325"/>
    </row>
    <row r="61212" spans="56:142" x14ac:dyDescent="0.2">
      <c r="BD61212" s="325"/>
      <c r="EL61212" s="325"/>
    </row>
    <row r="61213" spans="56:142" x14ac:dyDescent="0.2">
      <c r="BD61213" s="325"/>
      <c r="EL61213" s="325"/>
    </row>
    <row r="61214" spans="56:142" x14ac:dyDescent="0.2">
      <c r="BD61214" s="325"/>
      <c r="EL61214" s="325"/>
    </row>
    <row r="61215" spans="56:142" x14ac:dyDescent="0.2">
      <c r="BD61215" s="325"/>
      <c r="EL61215" s="325"/>
    </row>
    <row r="61216" spans="56:142" x14ac:dyDescent="0.2">
      <c r="BD61216" s="325"/>
      <c r="EL61216" s="325"/>
    </row>
    <row r="61217" spans="56:142" x14ac:dyDescent="0.2">
      <c r="BD61217" s="325"/>
      <c r="EL61217" s="325"/>
    </row>
    <row r="61218" spans="56:142" x14ac:dyDescent="0.2">
      <c r="BD61218" s="325"/>
      <c r="EL61218" s="325"/>
    </row>
    <row r="61219" spans="56:142" x14ac:dyDescent="0.2">
      <c r="BD61219" s="325"/>
      <c r="EL61219" s="325"/>
    </row>
    <row r="61220" spans="56:142" x14ac:dyDescent="0.2">
      <c r="BD61220" s="325"/>
      <c r="EL61220" s="325"/>
    </row>
    <row r="61221" spans="56:142" x14ac:dyDescent="0.2">
      <c r="BD61221" s="325"/>
      <c r="EL61221" s="325"/>
    </row>
    <row r="61222" spans="56:142" x14ac:dyDescent="0.2">
      <c r="BD61222" s="325"/>
      <c r="EL61222" s="325"/>
    </row>
    <row r="61223" spans="56:142" x14ac:dyDescent="0.2">
      <c r="BD61223" s="325"/>
      <c r="EL61223" s="325"/>
    </row>
    <row r="61224" spans="56:142" x14ac:dyDescent="0.2">
      <c r="BD61224" s="325"/>
      <c r="EL61224" s="325"/>
    </row>
    <row r="61225" spans="56:142" x14ac:dyDescent="0.2">
      <c r="BD61225" s="325"/>
      <c r="EL61225" s="325"/>
    </row>
    <row r="61226" spans="56:142" x14ac:dyDescent="0.2">
      <c r="BD61226" s="325"/>
      <c r="EL61226" s="325"/>
    </row>
    <row r="61227" spans="56:142" x14ac:dyDescent="0.2">
      <c r="BD61227" s="325"/>
      <c r="EL61227" s="325"/>
    </row>
    <row r="61228" spans="56:142" x14ac:dyDescent="0.2">
      <c r="BD61228" s="325"/>
      <c r="EL61228" s="325"/>
    </row>
    <row r="61229" spans="56:142" x14ac:dyDescent="0.2">
      <c r="BD61229" s="325"/>
      <c r="EL61229" s="325"/>
    </row>
    <row r="61230" spans="56:142" x14ac:dyDescent="0.2">
      <c r="BD61230" s="325"/>
      <c r="EL61230" s="325"/>
    </row>
    <row r="61231" spans="56:142" x14ac:dyDescent="0.2">
      <c r="BD61231" s="325"/>
      <c r="EL61231" s="325"/>
    </row>
    <row r="61232" spans="56:142" x14ac:dyDescent="0.2">
      <c r="BD61232" s="325"/>
      <c r="EL61232" s="325"/>
    </row>
    <row r="61233" spans="56:142" x14ac:dyDescent="0.2">
      <c r="BD61233" s="325"/>
      <c r="EL61233" s="325"/>
    </row>
    <row r="61234" spans="56:142" x14ac:dyDescent="0.2">
      <c r="BD61234" s="325"/>
      <c r="EL61234" s="325"/>
    </row>
    <row r="61235" spans="56:142" x14ac:dyDescent="0.2">
      <c r="BD61235" s="325"/>
      <c r="EL61235" s="325"/>
    </row>
    <row r="61236" spans="56:142" x14ac:dyDescent="0.2">
      <c r="BD61236" s="325"/>
      <c r="EL61236" s="325"/>
    </row>
    <row r="61237" spans="56:142" x14ac:dyDescent="0.2">
      <c r="BD61237" s="325"/>
      <c r="EL61237" s="325"/>
    </row>
    <row r="61238" spans="56:142" x14ac:dyDescent="0.2">
      <c r="BD61238" s="325"/>
      <c r="EL61238" s="325"/>
    </row>
    <row r="61239" spans="56:142" x14ac:dyDescent="0.2">
      <c r="BD61239" s="325"/>
      <c r="EL61239" s="325"/>
    </row>
    <row r="61240" spans="56:142" x14ac:dyDescent="0.2">
      <c r="BD61240" s="325"/>
      <c r="EL61240" s="325"/>
    </row>
    <row r="61241" spans="56:142" x14ac:dyDescent="0.2">
      <c r="BD61241" s="325"/>
      <c r="EL61241" s="325"/>
    </row>
    <row r="61242" spans="56:142" x14ac:dyDescent="0.2">
      <c r="BD61242" s="325"/>
      <c r="EL61242" s="325"/>
    </row>
    <row r="61243" spans="56:142" x14ac:dyDescent="0.2">
      <c r="BD61243" s="325"/>
      <c r="EL61243" s="325"/>
    </row>
    <row r="61244" spans="56:142" x14ac:dyDescent="0.2">
      <c r="BD61244" s="325"/>
      <c r="EL61244" s="325"/>
    </row>
    <row r="61245" spans="56:142" x14ac:dyDescent="0.2">
      <c r="BD61245" s="325"/>
      <c r="EL61245" s="325"/>
    </row>
    <row r="61246" spans="56:142" x14ac:dyDescent="0.2">
      <c r="BD61246" s="325"/>
      <c r="EL61246" s="325"/>
    </row>
    <row r="61247" spans="56:142" x14ac:dyDescent="0.2">
      <c r="BD61247" s="325"/>
      <c r="EL61247" s="325"/>
    </row>
    <row r="61248" spans="56:142" x14ac:dyDescent="0.2">
      <c r="BD61248" s="325"/>
      <c r="EL61248" s="325"/>
    </row>
    <row r="61249" spans="56:142" x14ac:dyDescent="0.2">
      <c r="BD61249" s="325"/>
      <c r="EL61249" s="325"/>
    </row>
    <row r="61250" spans="56:142" x14ac:dyDescent="0.2">
      <c r="BD61250" s="325"/>
      <c r="EL61250" s="325"/>
    </row>
    <row r="61251" spans="56:142" x14ac:dyDescent="0.2">
      <c r="BD61251" s="325"/>
      <c r="EL61251" s="325"/>
    </row>
    <row r="61252" spans="56:142" x14ac:dyDescent="0.2">
      <c r="BD61252" s="325"/>
      <c r="EL61252" s="325"/>
    </row>
    <row r="61253" spans="56:142" x14ac:dyDescent="0.2">
      <c r="BD61253" s="325"/>
      <c r="EL61253" s="325"/>
    </row>
    <row r="61254" spans="56:142" x14ac:dyDescent="0.2">
      <c r="BD61254" s="325"/>
      <c r="EL61254" s="325"/>
    </row>
    <row r="61255" spans="56:142" x14ac:dyDescent="0.2">
      <c r="BD61255" s="325"/>
      <c r="EL61255" s="325"/>
    </row>
    <row r="61256" spans="56:142" x14ac:dyDescent="0.2">
      <c r="BD61256" s="325"/>
      <c r="EL61256" s="325"/>
    </row>
    <row r="61257" spans="56:142" x14ac:dyDescent="0.2">
      <c r="BD61257" s="325"/>
      <c r="EL61257" s="325"/>
    </row>
    <row r="61258" spans="56:142" x14ac:dyDescent="0.2">
      <c r="BD61258" s="325"/>
      <c r="EL61258" s="325"/>
    </row>
    <row r="61259" spans="56:142" x14ac:dyDescent="0.2">
      <c r="BD61259" s="325"/>
      <c r="EL61259" s="325"/>
    </row>
    <row r="61260" spans="56:142" x14ac:dyDescent="0.2">
      <c r="BD61260" s="325"/>
      <c r="EL61260" s="325"/>
    </row>
    <row r="61261" spans="56:142" x14ac:dyDescent="0.2">
      <c r="BD61261" s="325"/>
      <c r="EL61261" s="325"/>
    </row>
    <row r="61262" spans="56:142" x14ac:dyDescent="0.2">
      <c r="BD61262" s="325"/>
      <c r="EL61262" s="325"/>
    </row>
    <row r="61263" spans="56:142" x14ac:dyDescent="0.2">
      <c r="BD61263" s="325"/>
      <c r="EL61263" s="325"/>
    </row>
    <row r="61264" spans="56:142" x14ac:dyDescent="0.2">
      <c r="BD61264" s="325"/>
      <c r="EL61264" s="325"/>
    </row>
    <row r="61265" spans="56:142" x14ac:dyDescent="0.2">
      <c r="BD61265" s="325"/>
      <c r="EL61265" s="325"/>
    </row>
    <row r="61266" spans="56:142" x14ac:dyDescent="0.2">
      <c r="BD61266" s="325"/>
      <c r="EL61266" s="325"/>
    </row>
    <row r="61267" spans="56:142" x14ac:dyDescent="0.2">
      <c r="BD61267" s="325"/>
      <c r="EL61267" s="325"/>
    </row>
    <row r="61268" spans="56:142" x14ac:dyDescent="0.2">
      <c r="BD61268" s="325"/>
      <c r="EL61268" s="325"/>
    </row>
    <row r="61269" spans="56:142" x14ac:dyDescent="0.2">
      <c r="BD61269" s="325"/>
      <c r="EL61269" s="325"/>
    </row>
    <row r="61270" spans="56:142" x14ac:dyDescent="0.2">
      <c r="BD61270" s="325"/>
      <c r="EL61270" s="325"/>
    </row>
    <row r="61271" spans="56:142" x14ac:dyDescent="0.2">
      <c r="BD61271" s="325"/>
      <c r="EL61271" s="325"/>
    </row>
    <row r="61272" spans="56:142" x14ac:dyDescent="0.2">
      <c r="BD61272" s="325"/>
      <c r="EL61272" s="325"/>
    </row>
    <row r="61273" spans="56:142" x14ac:dyDescent="0.2">
      <c r="BD61273" s="325"/>
      <c r="EL61273" s="325"/>
    </row>
    <row r="61274" spans="56:142" x14ac:dyDescent="0.2">
      <c r="BD61274" s="325"/>
      <c r="EL61274" s="325"/>
    </row>
    <row r="61275" spans="56:142" x14ac:dyDescent="0.2">
      <c r="BD61275" s="325"/>
      <c r="EL61275" s="325"/>
    </row>
    <row r="61276" spans="56:142" x14ac:dyDescent="0.2">
      <c r="BD61276" s="325"/>
      <c r="EL61276" s="325"/>
    </row>
    <row r="61277" spans="56:142" x14ac:dyDescent="0.2">
      <c r="BD61277" s="325"/>
      <c r="EL61277" s="325"/>
    </row>
    <row r="61278" spans="56:142" x14ac:dyDescent="0.2">
      <c r="BD61278" s="325"/>
      <c r="EL61278" s="325"/>
    </row>
    <row r="61279" spans="56:142" x14ac:dyDescent="0.2">
      <c r="BD61279" s="325"/>
      <c r="EL61279" s="325"/>
    </row>
    <row r="61280" spans="56:142" x14ac:dyDescent="0.2">
      <c r="BD61280" s="325"/>
      <c r="EL61280" s="325"/>
    </row>
    <row r="61281" spans="56:142" x14ac:dyDescent="0.2">
      <c r="BD61281" s="325"/>
      <c r="EL61281" s="325"/>
    </row>
    <row r="61282" spans="56:142" x14ac:dyDescent="0.2">
      <c r="BD61282" s="325"/>
      <c r="EL61282" s="325"/>
    </row>
    <row r="61283" spans="56:142" x14ac:dyDescent="0.2">
      <c r="BD61283" s="325"/>
      <c r="EL61283" s="325"/>
    </row>
    <row r="61284" spans="56:142" x14ac:dyDescent="0.2">
      <c r="BD61284" s="325"/>
      <c r="EL61284" s="325"/>
    </row>
    <row r="61285" spans="56:142" x14ac:dyDescent="0.2">
      <c r="BD61285" s="325"/>
      <c r="EL61285" s="325"/>
    </row>
    <row r="61286" spans="56:142" x14ac:dyDescent="0.2">
      <c r="BD61286" s="325"/>
      <c r="EL61286" s="325"/>
    </row>
    <row r="61287" spans="56:142" x14ac:dyDescent="0.2">
      <c r="BD61287" s="325"/>
      <c r="EL61287" s="325"/>
    </row>
    <row r="61288" spans="56:142" x14ac:dyDescent="0.2">
      <c r="BD61288" s="325"/>
      <c r="EL61288" s="325"/>
    </row>
    <row r="61289" spans="56:142" x14ac:dyDescent="0.2">
      <c r="BD61289" s="325"/>
      <c r="EL61289" s="325"/>
    </row>
    <row r="61290" spans="56:142" x14ac:dyDescent="0.2">
      <c r="BD61290" s="325"/>
      <c r="EL61290" s="325"/>
    </row>
    <row r="61291" spans="56:142" x14ac:dyDescent="0.2">
      <c r="BD61291" s="325"/>
      <c r="EL61291" s="325"/>
    </row>
    <row r="61292" spans="56:142" x14ac:dyDescent="0.2">
      <c r="BD61292" s="325"/>
      <c r="EL61292" s="325"/>
    </row>
    <row r="61293" spans="56:142" x14ac:dyDescent="0.2">
      <c r="BD61293" s="325"/>
      <c r="EL61293" s="325"/>
    </row>
    <row r="61294" spans="56:142" x14ac:dyDescent="0.2">
      <c r="BD61294" s="325"/>
      <c r="EL61294" s="325"/>
    </row>
    <row r="61295" spans="56:142" x14ac:dyDescent="0.2">
      <c r="BD61295" s="325"/>
      <c r="EL61295" s="325"/>
    </row>
    <row r="61296" spans="56:142" x14ac:dyDescent="0.2">
      <c r="BD61296" s="325"/>
      <c r="EL61296" s="325"/>
    </row>
    <row r="61297" spans="56:142" x14ac:dyDescent="0.2">
      <c r="BD61297" s="325"/>
      <c r="EL61297" s="325"/>
    </row>
    <row r="61298" spans="56:142" x14ac:dyDescent="0.2">
      <c r="BD61298" s="325"/>
      <c r="EL61298" s="325"/>
    </row>
    <row r="61299" spans="56:142" x14ac:dyDescent="0.2">
      <c r="BD61299" s="325"/>
      <c r="EL61299" s="325"/>
    </row>
    <row r="61300" spans="56:142" x14ac:dyDescent="0.2">
      <c r="BD61300" s="325"/>
      <c r="EL61300" s="325"/>
    </row>
    <row r="61301" spans="56:142" x14ac:dyDescent="0.2">
      <c r="BD61301" s="325"/>
      <c r="EL61301" s="325"/>
    </row>
    <row r="61302" spans="56:142" x14ac:dyDescent="0.2">
      <c r="BD61302" s="325"/>
      <c r="EL61302" s="325"/>
    </row>
    <row r="61303" spans="56:142" x14ac:dyDescent="0.2">
      <c r="BD61303" s="325"/>
      <c r="EL61303" s="325"/>
    </row>
    <row r="61304" spans="56:142" x14ac:dyDescent="0.2">
      <c r="BD61304" s="325"/>
      <c r="EL61304" s="325"/>
    </row>
    <row r="61305" spans="56:142" x14ac:dyDescent="0.2">
      <c r="BD61305" s="325"/>
      <c r="EL61305" s="325"/>
    </row>
    <row r="61306" spans="56:142" x14ac:dyDescent="0.2">
      <c r="BD61306" s="325"/>
      <c r="EL61306" s="325"/>
    </row>
    <row r="61307" spans="56:142" x14ac:dyDescent="0.2">
      <c r="BD61307" s="325"/>
      <c r="EL61307" s="325"/>
    </row>
    <row r="61308" spans="56:142" x14ac:dyDescent="0.2">
      <c r="BD61308" s="325"/>
      <c r="EL61308" s="325"/>
    </row>
    <row r="61309" spans="56:142" x14ac:dyDescent="0.2">
      <c r="BD61309" s="325"/>
      <c r="EL61309" s="325"/>
    </row>
    <row r="61310" spans="56:142" x14ac:dyDescent="0.2">
      <c r="BD61310" s="325"/>
      <c r="EL61310" s="325"/>
    </row>
    <row r="61311" spans="56:142" x14ac:dyDescent="0.2">
      <c r="BD61311" s="325"/>
      <c r="EL61311" s="325"/>
    </row>
    <row r="61312" spans="56:142" x14ac:dyDescent="0.2">
      <c r="BD61312" s="325"/>
      <c r="EL61312" s="325"/>
    </row>
    <row r="61313" spans="56:142" x14ac:dyDescent="0.2">
      <c r="BD61313" s="325"/>
      <c r="EL61313" s="325"/>
    </row>
    <row r="61314" spans="56:142" x14ac:dyDescent="0.2">
      <c r="BD61314" s="325"/>
      <c r="EL61314" s="325"/>
    </row>
    <row r="61315" spans="56:142" x14ac:dyDescent="0.2">
      <c r="BD61315" s="325"/>
      <c r="EL61315" s="325"/>
    </row>
    <row r="61316" spans="56:142" x14ac:dyDescent="0.2">
      <c r="BD61316" s="325"/>
      <c r="EL61316" s="325"/>
    </row>
    <row r="61317" spans="56:142" x14ac:dyDescent="0.2">
      <c r="BD61317" s="325"/>
      <c r="EL61317" s="325"/>
    </row>
    <row r="61318" spans="56:142" x14ac:dyDescent="0.2">
      <c r="BD61318" s="325"/>
      <c r="EL61318" s="325"/>
    </row>
    <row r="61319" spans="56:142" x14ac:dyDescent="0.2">
      <c r="BD61319" s="325"/>
      <c r="EL61319" s="325"/>
    </row>
    <row r="61320" spans="56:142" x14ac:dyDescent="0.2">
      <c r="BD61320" s="325"/>
      <c r="EL61320" s="325"/>
    </row>
    <row r="61321" spans="56:142" x14ac:dyDescent="0.2">
      <c r="BD61321" s="325"/>
      <c r="EL61321" s="325"/>
    </row>
    <row r="61322" spans="56:142" x14ac:dyDescent="0.2">
      <c r="BD61322" s="325"/>
      <c r="EL61322" s="325"/>
    </row>
    <row r="61323" spans="56:142" x14ac:dyDescent="0.2">
      <c r="BD61323" s="325"/>
      <c r="EL61323" s="325"/>
    </row>
    <row r="61324" spans="56:142" x14ac:dyDescent="0.2">
      <c r="BD61324" s="325"/>
      <c r="EL61324" s="325"/>
    </row>
    <row r="61325" spans="56:142" x14ac:dyDescent="0.2">
      <c r="BD61325" s="325"/>
      <c r="EL61325" s="325"/>
    </row>
    <row r="61326" spans="56:142" x14ac:dyDescent="0.2">
      <c r="BD61326" s="325"/>
      <c r="EL61326" s="325"/>
    </row>
    <row r="61327" spans="56:142" x14ac:dyDescent="0.2">
      <c r="BD61327" s="325"/>
      <c r="EL61327" s="325"/>
    </row>
    <row r="61328" spans="56:142" x14ac:dyDescent="0.2">
      <c r="BD61328" s="325"/>
      <c r="EL61328" s="325"/>
    </row>
    <row r="61329" spans="56:142" x14ac:dyDescent="0.2">
      <c r="BD61329" s="325"/>
      <c r="EL61329" s="325"/>
    </row>
    <row r="61330" spans="56:142" x14ac:dyDescent="0.2">
      <c r="BD61330" s="325"/>
      <c r="EL61330" s="325"/>
    </row>
    <row r="61331" spans="56:142" x14ac:dyDescent="0.2">
      <c r="BD61331" s="325"/>
      <c r="EL61331" s="325"/>
    </row>
    <row r="61332" spans="56:142" x14ac:dyDescent="0.2">
      <c r="BD61332" s="325"/>
      <c r="EL61332" s="325"/>
    </row>
    <row r="61333" spans="56:142" x14ac:dyDescent="0.2">
      <c r="BD61333" s="325"/>
      <c r="EL61333" s="325"/>
    </row>
    <row r="61334" spans="56:142" x14ac:dyDescent="0.2">
      <c r="BD61334" s="325"/>
      <c r="EL61334" s="325"/>
    </row>
    <row r="61335" spans="56:142" x14ac:dyDescent="0.2">
      <c r="BD61335" s="325"/>
      <c r="EL61335" s="325"/>
    </row>
    <row r="61336" spans="56:142" x14ac:dyDescent="0.2">
      <c r="BD61336" s="325"/>
      <c r="EL61336" s="325"/>
    </row>
    <row r="61337" spans="56:142" x14ac:dyDescent="0.2">
      <c r="BD61337" s="325"/>
      <c r="EL61337" s="325"/>
    </row>
    <row r="61338" spans="56:142" x14ac:dyDescent="0.2">
      <c r="BD61338" s="325"/>
      <c r="EL61338" s="325"/>
    </row>
    <row r="61339" spans="56:142" x14ac:dyDescent="0.2">
      <c r="BD61339" s="325"/>
      <c r="EL61339" s="325"/>
    </row>
    <row r="61340" spans="56:142" x14ac:dyDescent="0.2">
      <c r="BD61340" s="325"/>
      <c r="EL61340" s="325"/>
    </row>
    <row r="61341" spans="56:142" x14ac:dyDescent="0.2">
      <c r="BD61341" s="325"/>
      <c r="EL61341" s="325"/>
    </row>
    <row r="61342" spans="56:142" x14ac:dyDescent="0.2">
      <c r="BD61342" s="325"/>
      <c r="EL61342" s="325"/>
    </row>
    <row r="61343" spans="56:142" x14ac:dyDescent="0.2">
      <c r="BD61343" s="325"/>
      <c r="EL61343" s="325"/>
    </row>
    <row r="61344" spans="56:142" x14ac:dyDescent="0.2">
      <c r="BD61344" s="325"/>
      <c r="EL61344" s="325"/>
    </row>
    <row r="61345" spans="56:142" x14ac:dyDescent="0.2">
      <c r="BD61345" s="325"/>
      <c r="EL61345" s="325"/>
    </row>
    <row r="61346" spans="56:142" x14ac:dyDescent="0.2">
      <c r="BD61346" s="325"/>
      <c r="EL61346" s="325"/>
    </row>
    <row r="61347" spans="56:142" x14ac:dyDescent="0.2">
      <c r="BD61347" s="325"/>
      <c r="EL61347" s="325"/>
    </row>
    <row r="61348" spans="56:142" x14ac:dyDescent="0.2">
      <c r="BD61348" s="325"/>
      <c r="EL61348" s="325"/>
    </row>
    <row r="61349" spans="56:142" x14ac:dyDescent="0.2">
      <c r="BD61349" s="325"/>
      <c r="EL61349" s="325"/>
    </row>
    <row r="61350" spans="56:142" x14ac:dyDescent="0.2">
      <c r="BD61350" s="325"/>
      <c r="EL61350" s="325"/>
    </row>
    <row r="61351" spans="56:142" x14ac:dyDescent="0.2">
      <c r="BD61351" s="325"/>
      <c r="EL61351" s="325"/>
    </row>
    <row r="61352" spans="56:142" x14ac:dyDescent="0.2">
      <c r="BD61352" s="325"/>
      <c r="EL61352" s="325"/>
    </row>
    <row r="61353" spans="56:142" x14ac:dyDescent="0.2">
      <c r="BD61353" s="325"/>
      <c r="EL61353" s="325"/>
    </row>
    <row r="61354" spans="56:142" x14ac:dyDescent="0.2">
      <c r="BD61354" s="325"/>
      <c r="EL61354" s="325"/>
    </row>
    <row r="61355" spans="56:142" x14ac:dyDescent="0.2">
      <c r="BD61355" s="325"/>
      <c r="EL61355" s="325"/>
    </row>
    <row r="61356" spans="56:142" x14ac:dyDescent="0.2">
      <c r="BD61356" s="325"/>
      <c r="EL61356" s="325"/>
    </row>
    <row r="61357" spans="56:142" x14ac:dyDescent="0.2">
      <c r="BD61357" s="325"/>
      <c r="EL61357" s="325"/>
    </row>
    <row r="61358" spans="56:142" x14ac:dyDescent="0.2">
      <c r="BD61358" s="325"/>
      <c r="EL61358" s="325"/>
    </row>
    <row r="61359" spans="56:142" x14ac:dyDescent="0.2">
      <c r="BD61359" s="325"/>
      <c r="EL61359" s="325"/>
    </row>
    <row r="61360" spans="56:142" x14ac:dyDescent="0.2">
      <c r="BD61360" s="325"/>
      <c r="EL61360" s="325"/>
    </row>
    <row r="61361" spans="56:142" x14ac:dyDescent="0.2">
      <c r="BD61361" s="325"/>
      <c r="EL61361" s="325"/>
    </row>
    <row r="61362" spans="56:142" x14ac:dyDescent="0.2">
      <c r="BD61362" s="325"/>
      <c r="EL61362" s="325"/>
    </row>
    <row r="61363" spans="56:142" x14ac:dyDescent="0.2">
      <c r="BD61363" s="325"/>
      <c r="EL61363" s="325"/>
    </row>
    <row r="61364" spans="56:142" x14ac:dyDescent="0.2">
      <c r="BD61364" s="325"/>
      <c r="EL61364" s="325"/>
    </row>
    <row r="61365" spans="56:142" x14ac:dyDescent="0.2">
      <c r="BD61365" s="325"/>
      <c r="EL61365" s="325"/>
    </row>
    <row r="61366" spans="56:142" x14ac:dyDescent="0.2">
      <c r="BD61366" s="325"/>
      <c r="EL61366" s="325"/>
    </row>
    <row r="61367" spans="56:142" x14ac:dyDescent="0.2">
      <c r="BD61367" s="325"/>
      <c r="EL61367" s="325"/>
    </row>
    <row r="61368" spans="56:142" x14ac:dyDescent="0.2">
      <c r="BD61368" s="325"/>
      <c r="EL61368" s="325"/>
    </row>
    <row r="61369" spans="56:142" x14ac:dyDescent="0.2">
      <c r="BD61369" s="325"/>
      <c r="EL61369" s="325"/>
    </row>
    <row r="61370" spans="56:142" x14ac:dyDescent="0.2">
      <c r="BD61370" s="325"/>
      <c r="EL61370" s="325"/>
    </row>
    <row r="61371" spans="56:142" x14ac:dyDescent="0.2">
      <c r="BD61371" s="325"/>
      <c r="EL61371" s="325"/>
    </row>
    <row r="61372" spans="56:142" x14ac:dyDescent="0.2">
      <c r="BD61372" s="325"/>
      <c r="EL61372" s="325"/>
    </row>
    <row r="61373" spans="56:142" x14ac:dyDescent="0.2">
      <c r="BD61373" s="325"/>
      <c r="EL61373" s="325"/>
    </row>
    <row r="61374" spans="56:142" x14ac:dyDescent="0.2">
      <c r="BD61374" s="325"/>
      <c r="EL61374" s="325"/>
    </row>
    <row r="61375" spans="56:142" x14ac:dyDescent="0.2">
      <c r="BD61375" s="325"/>
      <c r="EL61375" s="325"/>
    </row>
    <row r="61376" spans="56:142" x14ac:dyDescent="0.2">
      <c r="BD61376" s="325"/>
      <c r="EL61376" s="325"/>
    </row>
    <row r="61377" spans="56:142" x14ac:dyDescent="0.2">
      <c r="BD61377" s="325"/>
      <c r="EL61377" s="325"/>
    </row>
    <row r="61378" spans="56:142" x14ac:dyDescent="0.2">
      <c r="BD61378" s="325"/>
      <c r="EL61378" s="325"/>
    </row>
    <row r="61379" spans="56:142" x14ac:dyDescent="0.2">
      <c r="BD61379" s="325"/>
      <c r="EL61379" s="325"/>
    </row>
    <row r="61380" spans="56:142" x14ac:dyDescent="0.2">
      <c r="BD61380" s="325"/>
      <c r="EL61380" s="325"/>
    </row>
    <row r="61381" spans="56:142" x14ac:dyDescent="0.2">
      <c r="BD61381" s="325"/>
      <c r="EL61381" s="325"/>
    </row>
    <row r="61382" spans="56:142" x14ac:dyDescent="0.2">
      <c r="BD61382" s="325"/>
      <c r="EL61382" s="325"/>
    </row>
    <row r="61383" spans="56:142" x14ac:dyDescent="0.2">
      <c r="BD61383" s="325"/>
      <c r="EL61383" s="325"/>
    </row>
    <row r="61384" spans="56:142" x14ac:dyDescent="0.2">
      <c r="BD61384" s="325"/>
      <c r="EL61384" s="325"/>
    </row>
    <row r="61385" spans="56:142" x14ac:dyDescent="0.2">
      <c r="BD61385" s="325"/>
      <c r="EL61385" s="325"/>
    </row>
    <row r="61386" spans="56:142" x14ac:dyDescent="0.2">
      <c r="BD61386" s="325"/>
      <c r="EL61386" s="325"/>
    </row>
    <row r="61387" spans="56:142" x14ac:dyDescent="0.2">
      <c r="BD61387" s="325"/>
      <c r="EL61387" s="325"/>
    </row>
    <row r="61388" spans="56:142" x14ac:dyDescent="0.2">
      <c r="BD61388" s="325"/>
      <c r="EL61388" s="325"/>
    </row>
    <row r="61389" spans="56:142" x14ac:dyDescent="0.2">
      <c r="BD61389" s="325"/>
      <c r="EL61389" s="325"/>
    </row>
    <row r="61390" spans="56:142" x14ac:dyDescent="0.2">
      <c r="BD61390" s="325"/>
      <c r="EL61390" s="325"/>
    </row>
    <row r="61391" spans="56:142" x14ac:dyDescent="0.2">
      <c r="BD61391" s="325"/>
      <c r="EL61391" s="325"/>
    </row>
    <row r="61392" spans="56:142" x14ac:dyDescent="0.2">
      <c r="BD61392" s="325"/>
      <c r="EL61392" s="325"/>
    </row>
    <row r="61393" spans="56:142" x14ac:dyDescent="0.2">
      <c r="BD61393" s="325"/>
      <c r="EL61393" s="325"/>
    </row>
    <row r="61394" spans="56:142" x14ac:dyDescent="0.2">
      <c r="BD61394" s="325"/>
      <c r="EL61394" s="325"/>
    </row>
    <row r="61395" spans="56:142" x14ac:dyDescent="0.2">
      <c r="BD61395" s="325"/>
      <c r="EL61395" s="325"/>
    </row>
    <row r="61396" spans="56:142" x14ac:dyDescent="0.2">
      <c r="BD61396" s="325"/>
      <c r="EL61396" s="325"/>
    </row>
    <row r="61397" spans="56:142" x14ac:dyDescent="0.2">
      <c r="BD61397" s="325"/>
      <c r="EL61397" s="325"/>
    </row>
    <row r="61398" spans="56:142" x14ac:dyDescent="0.2">
      <c r="BD61398" s="325"/>
      <c r="EL61398" s="325"/>
    </row>
    <row r="61399" spans="56:142" x14ac:dyDescent="0.2">
      <c r="BD61399" s="325"/>
      <c r="EL61399" s="325"/>
    </row>
    <row r="61400" spans="56:142" x14ac:dyDescent="0.2">
      <c r="BD61400" s="325"/>
      <c r="EL61400" s="325"/>
    </row>
    <row r="61401" spans="56:142" x14ac:dyDescent="0.2">
      <c r="BD61401" s="325"/>
      <c r="EL61401" s="325"/>
    </row>
    <row r="61402" spans="56:142" x14ac:dyDescent="0.2">
      <c r="BD61402" s="325"/>
      <c r="EL61402" s="325"/>
    </row>
    <row r="61403" spans="56:142" x14ac:dyDescent="0.2">
      <c r="BD61403" s="325"/>
      <c r="EL61403" s="325"/>
    </row>
    <row r="61404" spans="56:142" x14ac:dyDescent="0.2">
      <c r="BD61404" s="325"/>
      <c r="EL61404" s="325"/>
    </row>
    <row r="61405" spans="56:142" x14ac:dyDescent="0.2">
      <c r="BD61405" s="325"/>
      <c r="EL61405" s="325"/>
    </row>
    <row r="61406" spans="56:142" x14ac:dyDescent="0.2">
      <c r="BD61406" s="325"/>
      <c r="EL61406" s="325"/>
    </row>
    <row r="61407" spans="56:142" x14ac:dyDescent="0.2">
      <c r="BD61407" s="325"/>
      <c r="EL61407" s="325"/>
    </row>
    <row r="61408" spans="56:142" x14ac:dyDescent="0.2">
      <c r="BD61408" s="325"/>
      <c r="EL61408" s="325"/>
    </row>
    <row r="61409" spans="56:142" x14ac:dyDescent="0.2">
      <c r="BD61409" s="325"/>
      <c r="EL61409" s="325"/>
    </row>
    <row r="61410" spans="56:142" x14ac:dyDescent="0.2">
      <c r="BD61410" s="325"/>
      <c r="EL61410" s="325"/>
    </row>
    <row r="61411" spans="56:142" x14ac:dyDescent="0.2">
      <c r="BD61411" s="325"/>
      <c r="EL61411" s="325"/>
    </row>
    <row r="61412" spans="56:142" x14ac:dyDescent="0.2">
      <c r="BD61412" s="325"/>
      <c r="EL61412" s="325"/>
    </row>
    <row r="61413" spans="56:142" x14ac:dyDescent="0.2">
      <c r="BD61413" s="325"/>
      <c r="EL61413" s="325"/>
    </row>
    <row r="61414" spans="56:142" x14ac:dyDescent="0.2">
      <c r="BD61414" s="325"/>
      <c r="EL61414" s="325"/>
    </row>
    <row r="61415" spans="56:142" x14ac:dyDescent="0.2">
      <c r="BD61415" s="325"/>
      <c r="EL61415" s="325"/>
    </row>
    <row r="61416" spans="56:142" x14ac:dyDescent="0.2">
      <c r="BD61416" s="325"/>
      <c r="EL61416" s="325"/>
    </row>
    <row r="61417" spans="56:142" x14ac:dyDescent="0.2">
      <c r="BD61417" s="325"/>
      <c r="EL61417" s="325"/>
    </row>
    <row r="61418" spans="56:142" x14ac:dyDescent="0.2">
      <c r="BD61418" s="325"/>
      <c r="EL61418" s="325"/>
    </row>
    <row r="61419" spans="56:142" x14ac:dyDescent="0.2">
      <c r="BD61419" s="325"/>
      <c r="EL61419" s="325"/>
    </row>
    <row r="61420" spans="56:142" x14ac:dyDescent="0.2">
      <c r="BD61420" s="325"/>
      <c r="EL61420" s="325"/>
    </row>
    <row r="61421" spans="56:142" x14ac:dyDescent="0.2">
      <c r="BD61421" s="325"/>
      <c r="EL61421" s="325"/>
    </row>
    <row r="61422" spans="56:142" x14ac:dyDescent="0.2">
      <c r="BD61422" s="325"/>
      <c r="EL61422" s="325"/>
    </row>
    <row r="61423" spans="56:142" x14ac:dyDescent="0.2">
      <c r="BD61423" s="325"/>
      <c r="EL61423" s="325"/>
    </row>
    <row r="61424" spans="56:142" x14ac:dyDescent="0.2">
      <c r="BD61424" s="325"/>
      <c r="EL61424" s="325"/>
    </row>
    <row r="61425" spans="56:142" x14ac:dyDescent="0.2">
      <c r="BD61425" s="325"/>
      <c r="EL61425" s="325"/>
    </row>
    <row r="61426" spans="56:142" x14ac:dyDescent="0.2">
      <c r="BD61426" s="325"/>
      <c r="EL61426" s="325"/>
    </row>
    <row r="61427" spans="56:142" x14ac:dyDescent="0.2">
      <c r="BD61427" s="325"/>
      <c r="EL61427" s="325"/>
    </row>
    <row r="61428" spans="56:142" x14ac:dyDescent="0.2">
      <c r="BD61428" s="325"/>
      <c r="EL61428" s="325"/>
    </row>
    <row r="61429" spans="56:142" x14ac:dyDescent="0.2">
      <c r="BD61429" s="325"/>
      <c r="EL61429" s="325"/>
    </row>
    <row r="61430" spans="56:142" x14ac:dyDescent="0.2">
      <c r="BD61430" s="325"/>
      <c r="EL61430" s="325"/>
    </row>
    <row r="61431" spans="56:142" x14ac:dyDescent="0.2">
      <c r="BD61431" s="325"/>
      <c r="EL61431" s="325"/>
    </row>
    <row r="61432" spans="56:142" x14ac:dyDescent="0.2">
      <c r="BD61432" s="325"/>
      <c r="EL61432" s="325"/>
    </row>
    <row r="61433" spans="56:142" x14ac:dyDescent="0.2">
      <c r="BD61433" s="325"/>
      <c r="EL61433" s="325"/>
    </row>
    <row r="61434" spans="56:142" x14ac:dyDescent="0.2">
      <c r="BD61434" s="325"/>
      <c r="EL61434" s="325"/>
    </row>
    <row r="61435" spans="56:142" x14ac:dyDescent="0.2">
      <c r="BD61435" s="325"/>
      <c r="EL61435" s="325"/>
    </row>
    <row r="61436" spans="56:142" x14ac:dyDescent="0.2">
      <c r="BD61436" s="325"/>
      <c r="EL61436" s="325"/>
    </row>
    <row r="61437" spans="56:142" x14ac:dyDescent="0.2">
      <c r="BD61437" s="325"/>
      <c r="EL61437" s="325"/>
    </row>
    <row r="61438" spans="56:142" x14ac:dyDescent="0.2">
      <c r="BD61438" s="325"/>
      <c r="EL61438" s="325"/>
    </row>
    <row r="61439" spans="56:142" x14ac:dyDescent="0.2">
      <c r="BD61439" s="325"/>
      <c r="EL61439" s="325"/>
    </row>
    <row r="61440" spans="56:142" x14ac:dyDescent="0.2">
      <c r="BD61440" s="325"/>
      <c r="EL61440" s="325"/>
    </row>
    <row r="61441" spans="56:142" x14ac:dyDescent="0.2">
      <c r="BD61441" s="325"/>
      <c r="EL61441" s="325"/>
    </row>
    <row r="61442" spans="56:142" x14ac:dyDescent="0.2">
      <c r="BD61442" s="325"/>
      <c r="EL61442" s="325"/>
    </row>
    <row r="61443" spans="56:142" x14ac:dyDescent="0.2">
      <c r="BD61443" s="325"/>
      <c r="EL61443" s="325"/>
    </row>
    <row r="61444" spans="56:142" x14ac:dyDescent="0.2">
      <c r="BD61444" s="325"/>
      <c r="EL61444" s="325"/>
    </row>
    <row r="61445" spans="56:142" x14ac:dyDescent="0.2">
      <c r="BD61445" s="325"/>
      <c r="EL61445" s="325"/>
    </row>
    <row r="61446" spans="56:142" x14ac:dyDescent="0.2">
      <c r="BD61446" s="325"/>
      <c r="EL61446" s="325"/>
    </row>
    <row r="61447" spans="56:142" x14ac:dyDescent="0.2">
      <c r="BD61447" s="325"/>
      <c r="EL61447" s="325"/>
    </row>
    <row r="61448" spans="56:142" x14ac:dyDescent="0.2">
      <c r="BD61448" s="325"/>
      <c r="EL61448" s="325"/>
    </row>
    <row r="61449" spans="56:142" x14ac:dyDescent="0.2">
      <c r="BD61449" s="325"/>
      <c r="EL61449" s="325"/>
    </row>
    <row r="61450" spans="56:142" x14ac:dyDescent="0.2">
      <c r="BD61450" s="325"/>
      <c r="EL61450" s="325"/>
    </row>
    <row r="61451" spans="56:142" x14ac:dyDescent="0.2">
      <c r="BD61451" s="325"/>
      <c r="EL61451" s="325"/>
    </row>
    <row r="61452" spans="56:142" x14ac:dyDescent="0.2">
      <c r="BD61452" s="325"/>
      <c r="EL61452" s="325"/>
    </row>
    <row r="61453" spans="56:142" x14ac:dyDescent="0.2">
      <c r="BD61453" s="325"/>
      <c r="EL61453" s="325"/>
    </row>
    <row r="61454" spans="56:142" x14ac:dyDescent="0.2">
      <c r="BD61454" s="325"/>
      <c r="EL61454" s="325"/>
    </row>
    <row r="61455" spans="56:142" x14ac:dyDescent="0.2">
      <c r="BD61455" s="325"/>
      <c r="EL61455" s="325"/>
    </row>
    <row r="61456" spans="56:142" x14ac:dyDescent="0.2">
      <c r="BD61456" s="325"/>
      <c r="EL61456" s="325"/>
    </row>
    <row r="61457" spans="56:142" x14ac:dyDescent="0.2">
      <c r="BD61457" s="325"/>
      <c r="EL61457" s="325"/>
    </row>
    <row r="61458" spans="56:142" x14ac:dyDescent="0.2">
      <c r="BD61458" s="325"/>
      <c r="EL61458" s="325"/>
    </row>
    <row r="61459" spans="56:142" x14ac:dyDescent="0.2">
      <c r="BD61459" s="325"/>
      <c r="EL61459" s="325"/>
    </row>
    <row r="61460" spans="56:142" x14ac:dyDescent="0.2">
      <c r="BD61460" s="325"/>
      <c r="EL61460" s="325"/>
    </row>
    <row r="61461" spans="56:142" x14ac:dyDescent="0.2">
      <c r="BD61461" s="325"/>
      <c r="EL61461" s="325"/>
    </row>
    <row r="61462" spans="56:142" x14ac:dyDescent="0.2">
      <c r="BD61462" s="325"/>
      <c r="EL61462" s="325"/>
    </row>
    <row r="61463" spans="56:142" x14ac:dyDescent="0.2">
      <c r="BD61463" s="325"/>
      <c r="EL61463" s="325"/>
    </row>
    <row r="61464" spans="56:142" x14ac:dyDescent="0.2">
      <c r="BD61464" s="325"/>
      <c r="EL61464" s="325"/>
    </row>
    <row r="61465" spans="56:142" x14ac:dyDescent="0.2">
      <c r="BD61465" s="325"/>
      <c r="EL61465" s="325"/>
    </row>
    <row r="61466" spans="56:142" x14ac:dyDescent="0.2">
      <c r="BD61466" s="325"/>
      <c r="EL61466" s="325"/>
    </row>
    <row r="61467" spans="56:142" x14ac:dyDescent="0.2">
      <c r="BD61467" s="325"/>
      <c r="EL61467" s="325"/>
    </row>
    <row r="61468" spans="56:142" x14ac:dyDescent="0.2">
      <c r="BD61468" s="325"/>
      <c r="EL61468" s="325"/>
    </row>
    <row r="61469" spans="56:142" x14ac:dyDescent="0.2">
      <c r="BD61469" s="325"/>
      <c r="EL61469" s="325"/>
    </row>
    <row r="61470" spans="56:142" x14ac:dyDescent="0.2">
      <c r="BD61470" s="325"/>
      <c r="EL61470" s="325"/>
    </row>
    <row r="61471" spans="56:142" x14ac:dyDescent="0.2">
      <c r="BD61471" s="325"/>
      <c r="EL61471" s="325"/>
    </row>
    <row r="61472" spans="56:142" x14ac:dyDescent="0.2">
      <c r="BD61472" s="325"/>
      <c r="EL61472" s="325"/>
    </row>
    <row r="61473" spans="56:142" x14ac:dyDescent="0.2">
      <c r="BD61473" s="325"/>
      <c r="EL61473" s="325"/>
    </row>
    <row r="61474" spans="56:142" x14ac:dyDescent="0.2">
      <c r="BD61474" s="325"/>
      <c r="EL61474" s="325"/>
    </row>
    <row r="61475" spans="56:142" x14ac:dyDescent="0.2">
      <c r="BD61475" s="325"/>
      <c r="EL61475" s="325"/>
    </row>
    <row r="61476" spans="56:142" x14ac:dyDescent="0.2">
      <c r="BD61476" s="325"/>
      <c r="EL61476" s="325"/>
    </row>
    <row r="61477" spans="56:142" x14ac:dyDescent="0.2">
      <c r="BD61477" s="325"/>
      <c r="EL61477" s="325"/>
    </row>
    <row r="61478" spans="56:142" x14ac:dyDescent="0.2">
      <c r="BD61478" s="325"/>
      <c r="EL61478" s="325"/>
    </row>
    <row r="61479" spans="56:142" x14ac:dyDescent="0.2">
      <c r="BD61479" s="325"/>
      <c r="EL61479" s="325"/>
    </row>
    <row r="61480" spans="56:142" x14ac:dyDescent="0.2">
      <c r="BD61480" s="325"/>
      <c r="EL61480" s="325"/>
    </row>
    <row r="61481" spans="56:142" x14ac:dyDescent="0.2">
      <c r="BD61481" s="325"/>
      <c r="EL61481" s="325"/>
    </row>
    <row r="61482" spans="56:142" x14ac:dyDescent="0.2">
      <c r="BD61482" s="325"/>
      <c r="EL61482" s="325"/>
    </row>
    <row r="61483" spans="56:142" x14ac:dyDescent="0.2">
      <c r="BD61483" s="325"/>
      <c r="EL61483" s="325"/>
    </row>
    <row r="61484" spans="56:142" x14ac:dyDescent="0.2">
      <c r="BD61484" s="325"/>
      <c r="EL61484" s="325"/>
    </row>
    <row r="61485" spans="56:142" x14ac:dyDescent="0.2">
      <c r="BD61485" s="325"/>
      <c r="EL61485" s="325"/>
    </row>
    <row r="61486" spans="56:142" x14ac:dyDescent="0.2">
      <c r="BD61486" s="325"/>
      <c r="EL61486" s="325"/>
    </row>
    <row r="61487" spans="56:142" x14ac:dyDescent="0.2">
      <c r="BD61487" s="325"/>
      <c r="EL61487" s="325"/>
    </row>
    <row r="61488" spans="56:142" x14ac:dyDescent="0.2">
      <c r="BD61488" s="325"/>
      <c r="EL61488" s="325"/>
    </row>
    <row r="61489" spans="56:142" x14ac:dyDescent="0.2">
      <c r="BD61489" s="325"/>
      <c r="EL61489" s="325"/>
    </row>
    <row r="61490" spans="56:142" x14ac:dyDescent="0.2">
      <c r="BD61490" s="325"/>
      <c r="EL61490" s="325"/>
    </row>
    <row r="61491" spans="56:142" x14ac:dyDescent="0.2">
      <c r="BD61491" s="325"/>
      <c r="EL61491" s="325"/>
    </row>
    <row r="61492" spans="56:142" x14ac:dyDescent="0.2">
      <c r="BD61492" s="325"/>
      <c r="EL61492" s="325"/>
    </row>
    <row r="61493" spans="56:142" x14ac:dyDescent="0.2">
      <c r="BD61493" s="325"/>
      <c r="EL61493" s="325"/>
    </row>
    <row r="61494" spans="56:142" x14ac:dyDescent="0.2">
      <c r="BD61494" s="325"/>
      <c r="EL61494" s="325"/>
    </row>
    <row r="61495" spans="56:142" x14ac:dyDescent="0.2">
      <c r="BD61495" s="325"/>
      <c r="EL61495" s="325"/>
    </row>
    <row r="61496" spans="56:142" x14ac:dyDescent="0.2">
      <c r="BD61496" s="325"/>
      <c r="EL61496" s="325"/>
    </row>
    <row r="61497" spans="56:142" x14ac:dyDescent="0.2">
      <c r="BD61497" s="325"/>
      <c r="EL61497" s="325"/>
    </row>
    <row r="61498" spans="56:142" x14ac:dyDescent="0.2">
      <c r="BD61498" s="325"/>
      <c r="EL61498" s="325"/>
    </row>
    <row r="61499" spans="56:142" x14ac:dyDescent="0.2">
      <c r="BD61499" s="325"/>
      <c r="EL61499" s="325"/>
    </row>
    <row r="61500" spans="56:142" x14ac:dyDescent="0.2">
      <c r="BD61500" s="325"/>
      <c r="EL61500" s="325"/>
    </row>
    <row r="61501" spans="56:142" x14ac:dyDescent="0.2">
      <c r="BD61501" s="325"/>
      <c r="EL61501" s="325"/>
    </row>
    <row r="61502" spans="56:142" x14ac:dyDescent="0.2">
      <c r="BD61502" s="325"/>
      <c r="EL61502" s="325"/>
    </row>
    <row r="61503" spans="56:142" x14ac:dyDescent="0.2">
      <c r="BD61503" s="325"/>
      <c r="EL61503" s="325"/>
    </row>
    <row r="61504" spans="56:142" x14ac:dyDescent="0.2">
      <c r="BD61504" s="325"/>
      <c r="EL61504" s="325"/>
    </row>
    <row r="61505" spans="56:142" x14ac:dyDescent="0.2">
      <c r="BD61505" s="325"/>
      <c r="EL61505" s="325"/>
    </row>
    <row r="61506" spans="56:142" x14ac:dyDescent="0.2">
      <c r="BD61506" s="325"/>
      <c r="EL61506" s="325"/>
    </row>
    <row r="61507" spans="56:142" x14ac:dyDescent="0.2">
      <c r="BD61507" s="325"/>
      <c r="EL61507" s="325"/>
    </row>
    <row r="61508" spans="56:142" x14ac:dyDescent="0.2">
      <c r="BD61508" s="325"/>
      <c r="EL61508" s="325"/>
    </row>
    <row r="61509" spans="56:142" x14ac:dyDescent="0.2">
      <c r="BD61509" s="325"/>
      <c r="EL61509" s="325"/>
    </row>
    <row r="61510" spans="56:142" x14ac:dyDescent="0.2">
      <c r="BD61510" s="325"/>
      <c r="EL61510" s="325"/>
    </row>
    <row r="61511" spans="56:142" x14ac:dyDescent="0.2">
      <c r="BD61511" s="325"/>
      <c r="EL61511" s="325"/>
    </row>
    <row r="61512" spans="56:142" x14ac:dyDescent="0.2">
      <c r="BD61512" s="325"/>
      <c r="EL61512" s="325"/>
    </row>
    <row r="61513" spans="56:142" x14ac:dyDescent="0.2">
      <c r="BD61513" s="325"/>
      <c r="EL61513" s="325"/>
    </row>
    <row r="61514" spans="56:142" x14ac:dyDescent="0.2">
      <c r="BD61514" s="325"/>
      <c r="EL61514" s="325"/>
    </row>
    <row r="61515" spans="56:142" x14ac:dyDescent="0.2">
      <c r="BD61515" s="325"/>
      <c r="EL61515" s="325"/>
    </row>
    <row r="61516" spans="56:142" x14ac:dyDescent="0.2">
      <c r="BD61516" s="325"/>
      <c r="EL61516" s="325"/>
    </row>
    <row r="61517" spans="56:142" x14ac:dyDescent="0.2">
      <c r="BD61517" s="325"/>
      <c r="EL61517" s="325"/>
    </row>
    <row r="61518" spans="56:142" x14ac:dyDescent="0.2">
      <c r="BD61518" s="325"/>
      <c r="EL61518" s="325"/>
    </row>
    <row r="61519" spans="56:142" x14ac:dyDescent="0.2">
      <c r="BD61519" s="325"/>
      <c r="EL61519" s="325"/>
    </row>
    <row r="61520" spans="56:142" x14ac:dyDescent="0.2">
      <c r="BD61520" s="325"/>
      <c r="EL61520" s="325"/>
    </row>
    <row r="61521" spans="56:142" x14ac:dyDescent="0.2">
      <c r="BD61521" s="325"/>
      <c r="EL61521" s="325"/>
    </row>
    <row r="61522" spans="56:142" x14ac:dyDescent="0.2">
      <c r="BD61522" s="325"/>
      <c r="EL61522" s="325"/>
    </row>
    <row r="61523" spans="56:142" x14ac:dyDescent="0.2">
      <c r="BD61523" s="325"/>
      <c r="EL61523" s="325"/>
    </row>
    <row r="61524" spans="56:142" x14ac:dyDescent="0.2">
      <c r="BD61524" s="325"/>
      <c r="EL61524" s="325"/>
    </row>
    <row r="61525" spans="56:142" x14ac:dyDescent="0.2">
      <c r="BD61525" s="325"/>
      <c r="EL61525" s="325"/>
    </row>
    <row r="61526" spans="56:142" x14ac:dyDescent="0.2">
      <c r="BD61526" s="325"/>
      <c r="EL61526" s="325"/>
    </row>
    <row r="61527" spans="56:142" x14ac:dyDescent="0.2">
      <c r="BD61527" s="325"/>
      <c r="EL61527" s="325"/>
    </row>
    <row r="61528" spans="56:142" x14ac:dyDescent="0.2">
      <c r="BD61528" s="325"/>
      <c r="EL61528" s="325"/>
    </row>
    <row r="61529" spans="56:142" x14ac:dyDescent="0.2">
      <c r="BD61529" s="325"/>
      <c r="EL61529" s="325"/>
    </row>
    <row r="61530" spans="56:142" x14ac:dyDescent="0.2">
      <c r="BD61530" s="325"/>
      <c r="EL61530" s="325"/>
    </row>
    <row r="61531" spans="56:142" x14ac:dyDescent="0.2">
      <c r="BD61531" s="325"/>
      <c r="EL61531" s="325"/>
    </row>
    <row r="61532" spans="56:142" x14ac:dyDescent="0.2">
      <c r="BD61532" s="325"/>
      <c r="EL61532" s="325"/>
    </row>
    <row r="61533" spans="56:142" x14ac:dyDescent="0.2">
      <c r="BD61533" s="325"/>
      <c r="EL61533" s="325"/>
    </row>
    <row r="61534" spans="56:142" x14ac:dyDescent="0.2">
      <c r="BD61534" s="325"/>
      <c r="EL61534" s="325"/>
    </row>
    <row r="61535" spans="56:142" x14ac:dyDescent="0.2">
      <c r="BD61535" s="325"/>
      <c r="EL61535" s="325"/>
    </row>
    <row r="61536" spans="56:142" x14ac:dyDescent="0.2">
      <c r="BD61536" s="325"/>
      <c r="EL61536" s="325"/>
    </row>
    <row r="61537" spans="56:142" x14ac:dyDescent="0.2">
      <c r="BD61537" s="325"/>
      <c r="EL61537" s="325"/>
    </row>
    <row r="61538" spans="56:142" x14ac:dyDescent="0.2">
      <c r="BD61538" s="325"/>
      <c r="EL61538" s="325"/>
    </row>
    <row r="61539" spans="56:142" x14ac:dyDescent="0.2">
      <c r="BD61539" s="325"/>
      <c r="EL61539" s="325"/>
    </row>
    <row r="61540" spans="56:142" x14ac:dyDescent="0.2">
      <c r="BD61540" s="325"/>
      <c r="EL61540" s="325"/>
    </row>
    <row r="61541" spans="56:142" x14ac:dyDescent="0.2">
      <c r="BD61541" s="325"/>
      <c r="EL61541" s="325"/>
    </row>
    <row r="61542" spans="56:142" x14ac:dyDescent="0.2">
      <c r="BD61542" s="325"/>
      <c r="EL61542" s="325"/>
    </row>
    <row r="61543" spans="56:142" x14ac:dyDescent="0.2">
      <c r="BD61543" s="325"/>
      <c r="EL61543" s="325"/>
    </row>
    <row r="61544" spans="56:142" x14ac:dyDescent="0.2">
      <c r="BD61544" s="325"/>
      <c r="EL61544" s="325"/>
    </row>
    <row r="61545" spans="56:142" x14ac:dyDescent="0.2">
      <c r="BD61545" s="325"/>
      <c r="EL61545" s="325"/>
    </row>
    <row r="61546" spans="56:142" x14ac:dyDescent="0.2">
      <c r="BD61546" s="325"/>
      <c r="EL61546" s="325"/>
    </row>
    <row r="61547" spans="56:142" x14ac:dyDescent="0.2">
      <c r="BD61547" s="325"/>
      <c r="EL61547" s="325"/>
    </row>
    <row r="61548" spans="56:142" x14ac:dyDescent="0.2">
      <c r="BD61548" s="325"/>
      <c r="EL61548" s="325"/>
    </row>
    <row r="61549" spans="56:142" x14ac:dyDescent="0.2">
      <c r="BD61549" s="325"/>
      <c r="EL61549" s="325"/>
    </row>
    <row r="61550" spans="56:142" x14ac:dyDescent="0.2">
      <c r="BD61550" s="325"/>
      <c r="EL61550" s="325"/>
    </row>
    <row r="61551" spans="56:142" x14ac:dyDescent="0.2">
      <c r="BD61551" s="325"/>
      <c r="EL61551" s="325"/>
    </row>
    <row r="61552" spans="56:142" x14ac:dyDescent="0.2">
      <c r="BD61552" s="325"/>
      <c r="EL61552" s="325"/>
    </row>
    <row r="61553" spans="56:142" x14ac:dyDescent="0.2">
      <c r="BD61553" s="325"/>
      <c r="EL61553" s="325"/>
    </row>
    <row r="61554" spans="56:142" x14ac:dyDescent="0.2">
      <c r="BD61554" s="325"/>
      <c r="EL61554" s="325"/>
    </row>
    <row r="61555" spans="56:142" x14ac:dyDescent="0.2">
      <c r="BD61555" s="325"/>
      <c r="EL61555" s="325"/>
    </row>
    <row r="61556" spans="56:142" x14ac:dyDescent="0.2">
      <c r="BD61556" s="325"/>
      <c r="EL61556" s="325"/>
    </row>
    <row r="61557" spans="56:142" x14ac:dyDescent="0.2">
      <c r="BD61557" s="325"/>
      <c r="EL61557" s="325"/>
    </row>
    <row r="61558" spans="56:142" x14ac:dyDescent="0.2">
      <c r="BD61558" s="325"/>
      <c r="EL61558" s="325"/>
    </row>
    <row r="61559" spans="56:142" x14ac:dyDescent="0.2">
      <c r="BD61559" s="325"/>
      <c r="EL61559" s="325"/>
    </row>
    <row r="61560" spans="56:142" x14ac:dyDescent="0.2">
      <c r="BD61560" s="325"/>
      <c r="EL61560" s="325"/>
    </row>
    <row r="61561" spans="56:142" x14ac:dyDescent="0.2">
      <c r="BD61561" s="325"/>
      <c r="EL61561" s="325"/>
    </row>
    <row r="61562" spans="56:142" x14ac:dyDescent="0.2">
      <c r="BD61562" s="325"/>
      <c r="EL61562" s="325"/>
    </row>
    <row r="61563" spans="56:142" x14ac:dyDescent="0.2">
      <c r="BD61563" s="325"/>
      <c r="EL61563" s="325"/>
    </row>
    <row r="61564" spans="56:142" x14ac:dyDescent="0.2">
      <c r="BD61564" s="325"/>
      <c r="EL61564" s="325"/>
    </row>
    <row r="61565" spans="56:142" x14ac:dyDescent="0.2">
      <c r="BD61565" s="325"/>
      <c r="EL61565" s="325"/>
    </row>
    <row r="61566" spans="56:142" x14ac:dyDescent="0.2">
      <c r="BD61566" s="325"/>
      <c r="EL61566" s="325"/>
    </row>
    <row r="61567" spans="56:142" x14ac:dyDescent="0.2">
      <c r="BD61567" s="325"/>
      <c r="EL61567" s="325"/>
    </row>
    <row r="61568" spans="56:142" x14ac:dyDescent="0.2">
      <c r="BD61568" s="325"/>
      <c r="EL61568" s="325"/>
    </row>
    <row r="61569" spans="56:142" x14ac:dyDescent="0.2">
      <c r="BD61569" s="325"/>
      <c r="EL61569" s="325"/>
    </row>
    <row r="61570" spans="56:142" x14ac:dyDescent="0.2">
      <c r="BD61570" s="325"/>
      <c r="EL61570" s="325"/>
    </row>
    <row r="61571" spans="56:142" x14ac:dyDescent="0.2">
      <c r="BD61571" s="325"/>
      <c r="EL61571" s="325"/>
    </row>
    <row r="61572" spans="56:142" x14ac:dyDescent="0.2">
      <c r="BD61572" s="325"/>
      <c r="EL61572" s="325"/>
    </row>
    <row r="61573" spans="56:142" x14ac:dyDescent="0.2">
      <c r="BD61573" s="325"/>
      <c r="EL61573" s="325"/>
    </row>
    <row r="61574" spans="56:142" x14ac:dyDescent="0.2">
      <c r="BD61574" s="325"/>
      <c r="EL61574" s="325"/>
    </row>
    <row r="61575" spans="56:142" x14ac:dyDescent="0.2">
      <c r="BD61575" s="325"/>
      <c r="EL61575" s="325"/>
    </row>
    <row r="61576" spans="56:142" x14ac:dyDescent="0.2">
      <c r="BD61576" s="325"/>
      <c r="EL61576" s="325"/>
    </row>
    <row r="61577" spans="56:142" x14ac:dyDescent="0.2">
      <c r="BD61577" s="325"/>
      <c r="EL61577" s="325"/>
    </row>
    <row r="61578" spans="56:142" x14ac:dyDescent="0.2">
      <c r="BD61578" s="325"/>
      <c r="EL61578" s="325"/>
    </row>
    <row r="61579" spans="56:142" x14ac:dyDescent="0.2">
      <c r="BD61579" s="325"/>
      <c r="EL61579" s="325"/>
    </row>
    <row r="61580" spans="56:142" x14ac:dyDescent="0.2">
      <c r="BD61580" s="325"/>
      <c r="EL61580" s="325"/>
    </row>
    <row r="61581" spans="56:142" x14ac:dyDescent="0.2">
      <c r="BD61581" s="325"/>
      <c r="EL61581" s="325"/>
    </row>
    <row r="61582" spans="56:142" x14ac:dyDescent="0.2">
      <c r="BD61582" s="325"/>
      <c r="EL61582" s="325"/>
    </row>
    <row r="61583" spans="56:142" x14ac:dyDescent="0.2">
      <c r="BD61583" s="325"/>
      <c r="EL61583" s="325"/>
    </row>
    <row r="61584" spans="56:142" x14ac:dyDescent="0.2">
      <c r="BD61584" s="325"/>
      <c r="EL61584" s="325"/>
    </row>
    <row r="61585" spans="56:142" x14ac:dyDescent="0.2">
      <c r="BD61585" s="325"/>
      <c r="EL61585" s="325"/>
    </row>
    <row r="61586" spans="56:142" x14ac:dyDescent="0.2">
      <c r="BD61586" s="325"/>
      <c r="EL61586" s="325"/>
    </row>
    <row r="61587" spans="56:142" x14ac:dyDescent="0.2">
      <c r="BD61587" s="325"/>
      <c r="EL61587" s="325"/>
    </row>
    <row r="61588" spans="56:142" x14ac:dyDescent="0.2">
      <c r="BD61588" s="325"/>
      <c r="EL61588" s="325"/>
    </row>
    <row r="61589" spans="56:142" x14ac:dyDescent="0.2">
      <c r="BD61589" s="325"/>
      <c r="EL61589" s="325"/>
    </row>
    <row r="61590" spans="56:142" x14ac:dyDescent="0.2">
      <c r="BD61590" s="325"/>
      <c r="EL61590" s="325"/>
    </row>
    <row r="61591" spans="56:142" x14ac:dyDescent="0.2">
      <c r="BD61591" s="325"/>
      <c r="EL61591" s="325"/>
    </row>
    <row r="61592" spans="56:142" x14ac:dyDescent="0.2">
      <c r="BD61592" s="325"/>
      <c r="EL61592" s="325"/>
    </row>
    <row r="61593" spans="56:142" x14ac:dyDescent="0.2">
      <c r="BD61593" s="325"/>
      <c r="EL61593" s="325"/>
    </row>
    <row r="61594" spans="56:142" x14ac:dyDescent="0.2">
      <c r="BD61594" s="325"/>
      <c r="EL61594" s="325"/>
    </row>
    <row r="61595" spans="56:142" x14ac:dyDescent="0.2">
      <c r="BD61595" s="325"/>
      <c r="EL61595" s="325"/>
    </row>
    <row r="61596" spans="56:142" x14ac:dyDescent="0.2">
      <c r="BD61596" s="325"/>
      <c r="EL61596" s="325"/>
    </row>
    <row r="61597" spans="56:142" x14ac:dyDescent="0.2">
      <c r="BD61597" s="325"/>
      <c r="EL61597" s="325"/>
    </row>
    <row r="61598" spans="56:142" x14ac:dyDescent="0.2">
      <c r="BD61598" s="325"/>
      <c r="EL61598" s="325"/>
    </row>
    <row r="61599" spans="56:142" x14ac:dyDescent="0.2">
      <c r="BD61599" s="325"/>
      <c r="EL61599" s="325"/>
    </row>
    <row r="61600" spans="56:142" x14ac:dyDescent="0.2">
      <c r="BD61600" s="325"/>
      <c r="EL61600" s="325"/>
    </row>
    <row r="61601" spans="56:142" x14ac:dyDescent="0.2">
      <c r="BD61601" s="325"/>
      <c r="EL61601" s="325"/>
    </row>
    <row r="61602" spans="56:142" x14ac:dyDescent="0.2">
      <c r="BD61602" s="325"/>
      <c r="EL61602" s="325"/>
    </row>
    <row r="61603" spans="56:142" x14ac:dyDescent="0.2">
      <c r="BD61603" s="325"/>
      <c r="EL61603" s="325"/>
    </row>
    <row r="61604" spans="56:142" x14ac:dyDescent="0.2">
      <c r="BD61604" s="325"/>
      <c r="EL61604" s="325"/>
    </row>
    <row r="61605" spans="56:142" x14ac:dyDescent="0.2">
      <c r="BD61605" s="325"/>
      <c r="EL61605" s="325"/>
    </row>
    <row r="61606" spans="56:142" x14ac:dyDescent="0.2">
      <c r="BD61606" s="325"/>
      <c r="EL61606" s="325"/>
    </row>
    <row r="61607" spans="56:142" x14ac:dyDescent="0.2">
      <c r="BD61607" s="325"/>
      <c r="EL61607" s="325"/>
    </row>
    <row r="61608" spans="56:142" x14ac:dyDescent="0.2">
      <c r="BD61608" s="325"/>
      <c r="EL61608" s="325"/>
    </row>
    <row r="61609" spans="56:142" x14ac:dyDescent="0.2">
      <c r="BD61609" s="325"/>
      <c r="EL61609" s="325"/>
    </row>
    <row r="61610" spans="56:142" x14ac:dyDescent="0.2">
      <c r="BD61610" s="325"/>
      <c r="EL61610" s="325"/>
    </row>
    <row r="61611" spans="56:142" x14ac:dyDescent="0.2">
      <c r="BD61611" s="325"/>
      <c r="EL61611" s="325"/>
    </row>
    <row r="61612" spans="56:142" x14ac:dyDescent="0.2">
      <c r="BD61612" s="325"/>
      <c r="EL61612" s="325"/>
    </row>
    <row r="61613" spans="56:142" x14ac:dyDescent="0.2">
      <c r="BD61613" s="325"/>
      <c r="EL61613" s="325"/>
    </row>
    <row r="61614" spans="56:142" x14ac:dyDescent="0.2">
      <c r="BD61614" s="325"/>
      <c r="EL61614" s="325"/>
    </row>
    <row r="61615" spans="56:142" x14ac:dyDescent="0.2">
      <c r="BD61615" s="325"/>
      <c r="EL61615" s="325"/>
    </row>
    <row r="61616" spans="56:142" x14ac:dyDescent="0.2">
      <c r="BD61616" s="325"/>
      <c r="EL61616" s="325"/>
    </row>
    <row r="61617" spans="56:142" x14ac:dyDescent="0.2">
      <c r="BD61617" s="325"/>
      <c r="EL61617" s="325"/>
    </row>
    <row r="61618" spans="56:142" x14ac:dyDescent="0.2">
      <c r="BD61618" s="325"/>
      <c r="EL61618" s="325"/>
    </row>
    <row r="61619" spans="56:142" x14ac:dyDescent="0.2">
      <c r="BD61619" s="325"/>
      <c r="EL61619" s="325"/>
    </row>
    <row r="61620" spans="56:142" x14ac:dyDescent="0.2">
      <c r="BD61620" s="325"/>
      <c r="EL61620" s="325"/>
    </row>
    <row r="61621" spans="56:142" x14ac:dyDescent="0.2">
      <c r="BD61621" s="325"/>
      <c r="EL61621" s="325"/>
    </row>
    <row r="61622" spans="56:142" x14ac:dyDescent="0.2">
      <c r="BD61622" s="325"/>
      <c r="EL61622" s="325"/>
    </row>
    <row r="61623" spans="56:142" x14ac:dyDescent="0.2">
      <c r="BD61623" s="325"/>
      <c r="EL61623" s="325"/>
    </row>
    <row r="61624" spans="56:142" x14ac:dyDescent="0.2">
      <c r="BD61624" s="325"/>
      <c r="EL61624" s="325"/>
    </row>
    <row r="61625" spans="56:142" x14ac:dyDescent="0.2">
      <c r="BD61625" s="325"/>
      <c r="EL61625" s="325"/>
    </row>
    <row r="61626" spans="56:142" x14ac:dyDescent="0.2">
      <c r="BD61626" s="325"/>
      <c r="EL61626" s="325"/>
    </row>
    <row r="61627" spans="56:142" x14ac:dyDescent="0.2">
      <c r="BD61627" s="325"/>
      <c r="EL61627" s="325"/>
    </row>
    <row r="61628" spans="56:142" x14ac:dyDescent="0.2">
      <c r="BD61628" s="325"/>
      <c r="EL61628" s="325"/>
    </row>
    <row r="61629" spans="56:142" x14ac:dyDescent="0.2">
      <c r="BD61629" s="325"/>
      <c r="EL61629" s="325"/>
    </row>
    <row r="61630" spans="56:142" x14ac:dyDescent="0.2">
      <c r="BD61630" s="325"/>
      <c r="EL61630" s="325"/>
    </row>
    <row r="61631" spans="56:142" x14ac:dyDescent="0.2">
      <c r="BD61631" s="325"/>
      <c r="EL61631" s="325"/>
    </row>
    <row r="61632" spans="56:142" x14ac:dyDescent="0.2">
      <c r="BD61632" s="325"/>
      <c r="EL61632" s="325"/>
    </row>
    <row r="61633" spans="56:142" x14ac:dyDescent="0.2">
      <c r="BD61633" s="325"/>
      <c r="EL61633" s="325"/>
    </row>
    <row r="61634" spans="56:142" x14ac:dyDescent="0.2">
      <c r="BD61634" s="325"/>
      <c r="EL61634" s="325"/>
    </row>
    <row r="61635" spans="56:142" x14ac:dyDescent="0.2">
      <c r="BD61635" s="325"/>
      <c r="EL61635" s="325"/>
    </row>
    <row r="61636" spans="56:142" x14ac:dyDescent="0.2">
      <c r="BD61636" s="325"/>
      <c r="EL61636" s="325"/>
    </row>
    <row r="61637" spans="56:142" x14ac:dyDescent="0.2">
      <c r="BD61637" s="325"/>
      <c r="EL61637" s="325"/>
    </row>
    <row r="61638" spans="56:142" x14ac:dyDescent="0.2">
      <c r="BD61638" s="325"/>
      <c r="EL61638" s="325"/>
    </row>
    <row r="61639" spans="56:142" x14ac:dyDescent="0.2">
      <c r="BD61639" s="325"/>
      <c r="EL61639" s="325"/>
    </row>
    <row r="61640" spans="56:142" x14ac:dyDescent="0.2">
      <c r="BD61640" s="325"/>
      <c r="EL61640" s="325"/>
    </row>
    <row r="61641" spans="56:142" x14ac:dyDescent="0.2">
      <c r="BD61641" s="325"/>
      <c r="EL61641" s="325"/>
    </row>
    <row r="61642" spans="56:142" x14ac:dyDescent="0.2">
      <c r="BD61642" s="325"/>
      <c r="EL61642" s="325"/>
    </row>
    <row r="61643" spans="56:142" x14ac:dyDescent="0.2">
      <c r="BD61643" s="325"/>
      <c r="EL61643" s="325"/>
    </row>
    <row r="61644" spans="56:142" x14ac:dyDescent="0.2">
      <c r="BD61644" s="325"/>
      <c r="EL61644" s="325"/>
    </row>
    <row r="61645" spans="56:142" x14ac:dyDescent="0.2">
      <c r="BD61645" s="325"/>
      <c r="EL61645" s="325"/>
    </row>
    <row r="61646" spans="56:142" x14ac:dyDescent="0.2">
      <c r="BD61646" s="325"/>
      <c r="EL61646" s="325"/>
    </row>
    <row r="61647" spans="56:142" x14ac:dyDescent="0.2">
      <c r="BD61647" s="325"/>
      <c r="EL61647" s="325"/>
    </row>
    <row r="61648" spans="56:142" x14ac:dyDescent="0.2">
      <c r="BD61648" s="325"/>
      <c r="EL61648" s="325"/>
    </row>
    <row r="61649" spans="56:142" x14ac:dyDescent="0.2">
      <c r="BD61649" s="325"/>
      <c r="EL61649" s="325"/>
    </row>
    <row r="61650" spans="56:142" x14ac:dyDescent="0.2">
      <c r="BD61650" s="325"/>
      <c r="EL61650" s="325"/>
    </row>
    <row r="61651" spans="56:142" x14ac:dyDescent="0.2">
      <c r="BD61651" s="325"/>
      <c r="EL61651" s="325"/>
    </row>
    <row r="61652" spans="56:142" x14ac:dyDescent="0.2">
      <c r="BD61652" s="325"/>
      <c r="EL61652" s="325"/>
    </row>
    <row r="61653" spans="56:142" x14ac:dyDescent="0.2">
      <c r="BD61653" s="325"/>
      <c r="EL61653" s="325"/>
    </row>
    <row r="61654" spans="56:142" x14ac:dyDescent="0.2">
      <c r="BD61654" s="325"/>
      <c r="EL61654" s="325"/>
    </row>
    <row r="61655" spans="56:142" x14ac:dyDescent="0.2">
      <c r="BD61655" s="325"/>
      <c r="EL61655" s="325"/>
    </row>
    <row r="61656" spans="56:142" x14ac:dyDescent="0.2">
      <c r="BD61656" s="325"/>
      <c r="EL61656" s="325"/>
    </row>
    <row r="61657" spans="56:142" x14ac:dyDescent="0.2">
      <c r="BD61657" s="325"/>
      <c r="EL61657" s="325"/>
    </row>
    <row r="61658" spans="56:142" x14ac:dyDescent="0.2">
      <c r="BD61658" s="325"/>
      <c r="EL61658" s="325"/>
    </row>
    <row r="61659" spans="56:142" x14ac:dyDescent="0.2">
      <c r="BD61659" s="325"/>
      <c r="EL61659" s="325"/>
    </row>
    <row r="61660" spans="56:142" x14ac:dyDescent="0.2">
      <c r="BD61660" s="325"/>
      <c r="EL61660" s="325"/>
    </row>
    <row r="61661" spans="56:142" x14ac:dyDescent="0.2">
      <c r="BD61661" s="325"/>
      <c r="EL61661" s="325"/>
    </row>
    <row r="61662" spans="56:142" x14ac:dyDescent="0.2">
      <c r="BD61662" s="325"/>
      <c r="EL61662" s="325"/>
    </row>
    <row r="61663" spans="56:142" x14ac:dyDescent="0.2">
      <c r="BD61663" s="325"/>
      <c r="EL61663" s="325"/>
    </row>
    <row r="61664" spans="56:142" x14ac:dyDescent="0.2">
      <c r="BD61664" s="325"/>
      <c r="EL61664" s="325"/>
    </row>
    <row r="61665" spans="56:142" x14ac:dyDescent="0.2">
      <c r="BD61665" s="325"/>
      <c r="EL61665" s="325"/>
    </row>
    <row r="61666" spans="56:142" x14ac:dyDescent="0.2">
      <c r="BD61666" s="325"/>
      <c r="EL61666" s="325"/>
    </row>
    <row r="61667" spans="56:142" x14ac:dyDescent="0.2">
      <c r="BD61667" s="325"/>
      <c r="EL61667" s="325"/>
    </row>
    <row r="61668" spans="56:142" x14ac:dyDescent="0.2">
      <c r="BD61668" s="325"/>
      <c r="EL61668" s="325"/>
    </row>
    <row r="61669" spans="56:142" x14ac:dyDescent="0.2">
      <c r="BD61669" s="325"/>
      <c r="EL61669" s="325"/>
    </row>
    <row r="61670" spans="56:142" x14ac:dyDescent="0.2">
      <c r="BD61670" s="325"/>
      <c r="EL61670" s="325"/>
    </row>
    <row r="61671" spans="56:142" x14ac:dyDescent="0.2">
      <c r="BD61671" s="325"/>
      <c r="EL61671" s="325"/>
    </row>
    <row r="61672" spans="56:142" x14ac:dyDescent="0.2">
      <c r="BD61672" s="325"/>
      <c r="EL61672" s="325"/>
    </row>
    <row r="61673" spans="56:142" x14ac:dyDescent="0.2">
      <c r="BD61673" s="325"/>
      <c r="EL61673" s="325"/>
    </row>
    <row r="61674" spans="56:142" x14ac:dyDescent="0.2">
      <c r="BD61674" s="325"/>
      <c r="EL61674" s="325"/>
    </row>
    <row r="61675" spans="56:142" x14ac:dyDescent="0.2">
      <c r="BD61675" s="325"/>
      <c r="EL61675" s="325"/>
    </row>
    <row r="61676" spans="56:142" x14ac:dyDescent="0.2">
      <c r="BD61676" s="325"/>
      <c r="EL61676" s="325"/>
    </row>
    <row r="61677" spans="56:142" x14ac:dyDescent="0.2">
      <c r="BD61677" s="325"/>
      <c r="EL61677" s="325"/>
    </row>
    <row r="61678" spans="56:142" x14ac:dyDescent="0.2">
      <c r="BD61678" s="325"/>
      <c r="EL61678" s="325"/>
    </row>
    <row r="61679" spans="56:142" x14ac:dyDescent="0.2">
      <c r="BD61679" s="325"/>
      <c r="EL61679" s="325"/>
    </row>
    <row r="61680" spans="56:142" x14ac:dyDescent="0.2">
      <c r="BD61680" s="325"/>
      <c r="EL61680" s="325"/>
    </row>
    <row r="61681" spans="56:142" x14ac:dyDescent="0.2">
      <c r="BD61681" s="325"/>
      <c r="EL61681" s="325"/>
    </row>
    <row r="61682" spans="56:142" x14ac:dyDescent="0.2">
      <c r="BD61682" s="325"/>
      <c r="EL61682" s="325"/>
    </row>
    <row r="61683" spans="56:142" x14ac:dyDescent="0.2">
      <c r="BD61683" s="325"/>
      <c r="EL61683" s="325"/>
    </row>
    <row r="61684" spans="56:142" x14ac:dyDescent="0.2">
      <c r="BD61684" s="325"/>
      <c r="EL61684" s="325"/>
    </row>
    <row r="61685" spans="56:142" x14ac:dyDescent="0.2">
      <c r="BD61685" s="325"/>
      <c r="EL61685" s="325"/>
    </row>
    <row r="61686" spans="56:142" x14ac:dyDescent="0.2">
      <c r="BD61686" s="325"/>
      <c r="EL61686" s="325"/>
    </row>
    <row r="61687" spans="56:142" x14ac:dyDescent="0.2">
      <c r="BD61687" s="325"/>
      <c r="EL61687" s="325"/>
    </row>
    <row r="61688" spans="56:142" x14ac:dyDescent="0.2">
      <c r="BD61688" s="325"/>
      <c r="EL61688" s="325"/>
    </row>
    <row r="61689" spans="56:142" x14ac:dyDescent="0.2">
      <c r="BD61689" s="325"/>
      <c r="EL61689" s="325"/>
    </row>
    <row r="61690" spans="56:142" x14ac:dyDescent="0.2">
      <c r="BD61690" s="325"/>
      <c r="EL61690" s="325"/>
    </row>
    <row r="61691" spans="56:142" x14ac:dyDescent="0.2">
      <c r="BD61691" s="325"/>
      <c r="EL61691" s="325"/>
    </row>
    <row r="61692" spans="56:142" x14ac:dyDescent="0.2">
      <c r="BD61692" s="325"/>
      <c r="EL61692" s="325"/>
    </row>
    <row r="61693" spans="56:142" x14ac:dyDescent="0.2">
      <c r="BD61693" s="325"/>
      <c r="EL61693" s="325"/>
    </row>
    <row r="61694" spans="56:142" x14ac:dyDescent="0.2">
      <c r="BD61694" s="325"/>
      <c r="EL61694" s="325"/>
    </row>
    <row r="61695" spans="56:142" x14ac:dyDescent="0.2">
      <c r="BD61695" s="325"/>
      <c r="EL61695" s="325"/>
    </row>
    <row r="61696" spans="56:142" x14ac:dyDescent="0.2">
      <c r="BD61696" s="325"/>
      <c r="EL61696" s="325"/>
    </row>
    <row r="61697" spans="56:142" x14ac:dyDescent="0.2">
      <c r="BD61697" s="325"/>
      <c r="EL61697" s="325"/>
    </row>
    <row r="61698" spans="56:142" x14ac:dyDescent="0.2">
      <c r="BD61698" s="325"/>
      <c r="EL61698" s="325"/>
    </row>
    <row r="61699" spans="56:142" x14ac:dyDescent="0.2">
      <c r="BD61699" s="325"/>
      <c r="EL61699" s="325"/>
    </row>
    <row r="61700" spans="56:142" x14ac:dyDescent="0.2">
      <c r="BD61700" s="325"/>
      <c r="EL61700" s="325"/>
    </row>
    <row r="61701" spans="56:142" x14ac:dyDescent="0.2">
      <c r="BD61701" s="325"/>
      <c r="EL61701" s="325"/>
    </row>
    <row r="61702" spans="56:142" x14ac:dyDescent="0.2">
      <c r="BD61702" s="325"/>
      <c r="EL61702" s="325"/>
    </row>
    <row r="61703" spans="56:142" x14ac:dyDescent="0.2">
      <c r="BD61703" s="325"/>
      <c r="EL61703" s="325"/>
    </row>
    <row r="61704" spans="56:142" x14ac:dyDescent="0.2">
      <c r="BD61704" s="325"/>
      <c r="EL61704" s="325"/>
    </row>
    <row r="61705" spans="56:142" x14ac:dyDescent="0.2">
      <c r="BD61705" s="325"/>
      <c r="EL61705" s="325"/>
    </row>
    <row r="61706" spans="56:142" x14ac:dyDescent="0.2">
      <c r="BD61706" s="325"/>
      <c r="EL61706" s="325"/>
    </row>
    <row r="61707" spans="56:142" x14ac:dyDescent="0.2">
      <c r="BD61707" s="325"/>
      <c r="EL61707" s="325"/>
    </row>
    <row r="61708" spans="56:142" x14ac:dyDescent="0.2">
      <c r="BD61708" s="325"/>
      <c r="EL61708" s="325"/>
    </row>
    <row r="61709" spans="56:142" x14ac:dyDescent="0.2">
      <c r="BD61709" s="325"/>
      <c r="EL61709" s="325"/>
    </row>
    <row r="61710" spans="56:142" x14ac:dyDescent="0.2">
      <c r="BD61710" s="325"/>
      <c r="EL61710" s="325"/>
    </row>
    <row r="61711" spans="56:142" x14ac:dyDescent="0.2">
      <c r="BD61711" s="325"/>
      <c r="EL61711" s="325"/>
    </row>
    <row r="61712" spans="56:142" x14ac:dyDescent="0.2">
      <c r="BD61712" s="325"/>
      <c r="EL61712" s="325"/>
    </row>
    <row r="61713" spans="56:142" x14ac:dyDescent="0.2">
      <c r="BD61713" s="325"/>
      <c r="EL61713" s="325"/>
    </row>
    <row r="61714" spans="56:142" x14ac:dyDescent="0.2">
      <c r="BD61714" s="325"/>
      <c r="EL61714" s="325"/>
    </row>
    <row r="61715" spans="56:142" x14ac:dyDescent="0.2">
      <c r="BD61715" s="325"/>
      <c r="EL61715" s="325"/>
    </row>
    <row r="61716" spans="56:142" x14ac:dyDescent="0.2">
      <c r="BD61716" s="325"/>
      <c r="EL61716" s="325"/>
    </row>
    <row r="61717" spans="56:142" x14ac:dyDescent="0.2">
      <c r="BD61717" s="325"/>
      <c r="EL61717" s="325"/>
    </row>
    <row r="61718" spans="56:142" x14ac:dyDescent="0.2">
      <c r="BD61718" s="325"/>
      <c r="EL61718" s="325"/>
    </row>
    <row r="61719" spans="56:142" x14ac:dyDescent="0.2">
      <c r="BD61719" s="325"/>
      <c r="EL61719" s="325"/>
    </row>
    <row r="61720" spans="56:142" x14ac:dyDescent="0.2">
      <c r="BD61720" s="325"/>
      <c r="EL61720" s="325"/>
    </row>
    <row r="61721" spans="56:142" x14ac:dyDescent="0.2">
      <c r="BD61721" s="325"/>
      <c r="EL61721" s="325"/>
    </row>
    <row r="61722" spans="56:142" x14ac:dyDescent="0.2">
      <c r="BD61722" s="325"/>
      <c r="EL61722" s="325"/>
    </row>
    <row r="61723" spans="56:142" x14ac:dyDescent="0.2">
      <c r="BD61723" s="325"/>
      <c r="EL61723" s="325"/>
    </row>
    <row r="61724" spans="56:142" x14ac:dyDescent="0.2">
      <c r="BD61724" s="325"/>
      <c r="EL61724" s="325"/>
    </row>
    <row r="61725" spans="56:142" x14ac:dyDescent="0.2">
      <c r="BD61725" s="325"/>
      <c r="EL61725" s="325"/>
    </row>
    <row r="61726" spans="56:142" x14ac:dyDescent="0.2">
      <c r="BD61726" s="325"/>
      <c r="EL61726" s="325"/>
    </row>
    <row r="61727" spans="56:142" x14ac:dyDescent="0.2">
      <c r="BD61727" s="325"/>
      <c r="EL61727" s="325"/>
    </row>
    <row r="61728" spans="56:142" x14ac:dyDescent="0.2">
      <c r="BD61728" s="325"/>
      <c r="EL61728" s="325"/>
    </row>
    <row r="61729" spans="56:142" x14ac:dyDescent="0.2">
      <c r="BD61729" s="325"/>
      <c r="EL61729" s="325"/>
    </row>
    <row r="61730" spans="56:142" x14ac:dyDescent="0.2">
      <c r="BD61730" s="325"/>
      <c r="EL61730" s="325"/>
    </row>
    <row r="61731" spans="56:142" x14ac:dyDescent="0.2">
      <c r="BD61731" s="325"/>
      <c r="EL61731" s="325"/>
    </row>
    <row r="61732" spans="56:142" x14ac:dyDescent="0.2">
      <c r="BD61732" s="325"/>
      <c r="EL61732" s="325"/>
    </row>
    <row r="61733" spans="56:142" x14ac:dyDescent="0.2">
      <c r="BD61733" s="325"/>
      <c r="EL61733" s="325"/>
    </row>
    <row r="61734" spans="56:142" x14ac:dyDescent="0.2">
      <c r="BD61734" s="325"/>
      <c r="EL61734" s="325"/>
    </row>
    <row r="61735" spans="56:142" x14ac:dyDescent="0.2">
      <c r="BD61735" s="325"/>
      <c r="EL61735" s="325"/>
    </row>
    <row r="61736" spans="56:142" x14ac:dyDescent="0.2">
      <c r="BD61736" s="325"/>
      <c r="EL61736" s="325"/>
    </row>
    <row r="61737" spans="56:142" x14ac:dyDescent="0.2">
      <c r="BD61737" s="325"/>
      <c r="EL61737" s="325"/>
    </row>
    <row r="61738" spans="56:142" x14ac:dyDescent="0.2">
      <c r="BD61738" s="325"/>
      <c r="EL61738" s="325"/>
    </row>
    <row r="61739" spans="56:142" x14ac:dyDescent="0.2">
      <c r="BD61739" s="325"/>
      <c r="EL61739" s="325"/>
    </row>
    <row r="61740" spans="56:142" x14ac:dyDescent="0.2">
      <c r="BD61740" s="325"/>
      <c r="EL61740" s="325"/>
    </row>
    <row r="61741" spans="56:142" x14ac:dyDescent="0.2">
      <c r="BD61741" s="325"/>
      <c r="EL61741" s="325"/>
    </row>
    <row r="61742" spans="56:142" x14ac:dyDescent="0.2">
      <c r="BD61742" s="325"/>
      <c r="EL61742" s="325"/>
    </row>
    <row r="61743" spans="56:142" x14ac:dyDescent="0.2">
      <c r="BD61743" s="325"/>
      <c r="EL61743" s="325"/>
    </row>
    <row r="61744" spans="56:142" x14ac:dyDescent="0.2">
      <c r="BD61744" s="325"/>
      <c r="EL61744" s="325"/>
    </row>
    <row r="61745" spans="56:142" x14ac:dyDescent="0.2">
      <c r="BD61745" s="325"/>
      <c r="EL61745" s="325"/>
    </row>
    <row r="61746" spans="56:142" x14ac:dyDescent="0.2">
      <c r="BD61746" s="325"/>
      <c r="EL61746" s="325"/>
    </row>
    <row r="61747" spans="56:142" x14ac:dyDescent="0.2">
      <c r="BD61747" s="325"/>
      <c r="EL61747" s="325"/>
    </row>
    <row r="61748" spans="56:142" x14ac:dyDescent="0.2">
      <c r="BD61748" s="325"/>
      <c r="EL61748" s="325"/>
    </row>
    <row r="61749" spans="56:142" x14ac:dyDescent="0.2">
      <c r="BD61749" s="325"/>
      <c r="EL61749" s="325"/>
    </row>
    <row r="61750" spans="56:142" x14ac:dyDescent="0.2">
      <c r="BD61750" s="325"/>
      <c r="EL61750" s="325"/>
    </row>
    <row r="61751" spans="56:142" x14ac:dyDescent="0.2">
      <c r="BD61751" s="325"/>
      <c r="EL61751" s="325"/>
    </row>
    <row r="61752" spans="56:142" x14ac:dyDescent="0.2">
      <c r="BD61752" s="325"/>
      <c r="EL61752" s="325"/>
    </row>
    <row r="61753" spans="56:142" x14ac:dyDescent="0.2">
      <c r="BD61753" s="325"/>
      <c r="EL61753" s="325"/>
    </row>
    <row r="61754" spans="56:142" x14ac:dyDescent="0.2">
      <c r="BD61754" s="325"/>
      <c r="EL61754" s="325"/>
    </row>
    <row r="61755" spans="56:142" x14ac:dyDescent="0.2">
      <c r="BD61755" s="325"/>
      <c r="EL61755" s="325"/>
    </row>
    <row r="61756" spans="56:142" x14ac:dyDescent="0.2">
      <c r="BD61756" s="325"/>
      <c r="EL61756" s="325"/>
    </row>
    <row r="61757" spans="56:142" x14ac:dyDescent="0.2">
      <c r="BD61757" s="325"/>
      <c r="EL61757" s="325"/>
    </row>
    <row r="61758" spans="56:142" x14ac:dyDescent="0.2">
      <c r="BD61758" s="325"/>
      <c r="EL61758" s="325"/>
    </row>
    <row r="61759" spans="56:142" x14ac:dyDescent="0.2">
      <c r="BD61759" s="325"/>
      <c r="EL61759" s="325"/>
    </row>
    <row r="61760" spans="56:142" x14ac:dyDescent="0.2">
      <c r="BD61760" s="325"/>
      <c r="EL61760" s="325"/>
    </row>
    <row r="61761" spans="56:142" x14ac:dyDescent="0.2">
      <c r="BD61761" s="325"/>
      <c r="EL61761" s="325"/>
    </row>
    <row r="61762" spans="56:142" x14ac:dyDescent="0.2">
      <c r="BD61762" s="325"/>
      <c r="EL61762" s="325"/>
    </row>
    <row r="61763" spans="56:142" x14ac:dyDescent="0.2">
      <c r="BD61763" s="325"/>
      <c r="EL61763" s="325"/>
    </row>
    <row r="61764" spans="56:142" x14ac:dyDescent="0.2">
      <c r="BD61764" s="325"/>
      <c r="EL61764" s="325"/>
    </row>
    <row r="61765" spans="56:142" x14ac:dyDescent="0.2">
      <c r="BD61765" s="325"/>
      <c r="EL61765" s="325"/>
    </row>
    <row r="61766" spans="56:142" x14ac:dyDescent="0.2">
      <c r="BD61766" s="325"/>
      <c r="EL61766" s="325"/>
    </row>
    <row r="61767" spans="56:142" x14ac:dyDescent="0.2">
      <c r="BD61767" s="325"/>
      <c r="EL61767" s="325"/>
    </row>
    <row r="61768" spans="56:142" x14ac:dyDescent="0.2">
      <c r="BD61768" s="325"/>
      <c r="EL61768" s="325"/>
    </row>
    <row r="61769" spans="56:142" x14ac:dyDescent="0.2">
      <c r="BD61769" s="325"/>
      <c r="EL61769" s="325"/>
    </row>
    <row r="61770" spans="56:142" x14ac:dyDescent="0.2">
      <c r="BD61770" s="325"/>
      <c r="EL61770" s="325"/>
    </row>
    <row r="61771" spans="56:142" x14ac:dyDescent="0.2">
      <c r="BD61771" s="325"/>
      <c r="EL61771" s="325"/>
    </row>
    <row r="61772" spans="56:142" x14ac:dyDescent="0.2">
      <c r="BD61772" s="325"/>
      <c r="EL61772" s="325"/>
    </row>
    <row r="61773" spans="56:142" x14ac:dyDescent="0.2">
      <c r="BD61773" s="325"/>
      <c r="EL61773" s="325"/>
    </row>
    <row r="61774" spans="56:142" x14ac:dyDescent="0.2">
      <c r="BD61774" s="325"/>
      <c r="EL61774" s="325"/>
    </row>
    <row r="61775" spans="56:142" x14ac:dyDescent="0.2">
      <c r="BD61775" s="325"/>
      <c r="EL61775" s="325"/>
    </row>
    <row r="61776" spans="56:142" x14ac:dyDescent="0.2">
      <c r="BD61776" s="325"/>
      <c r="EL61776" s="325"/>
    </row>
    <row r="61777" spans="56:142" x14ac:dyDescent="0.2">
      <c r="BD61777" s="325"/>
      <c r="EL61777" s="325"/>
    </row>
    <row r="61778" spans="56:142" x14ac:dyDescent="0.2">
      <c r="BD61778" s="325"/>
      <c r="EL61778" s="325"/>
    </row>
    <row r="61779" spans="56:142" x14ac:dyDescent="0.2">
      <c r="BD61779" s="325"/>
      <c r="EL61779" s="325"/>
    </row>
    <row r="61780" spans="56:142" x14ac:dyDescent="0.2">
      <c r="BD61780" s="325"/>
      <c r="EL61780" s="325"/>
    </row>
    <row r="61781" spans="56:142" x14ac:dyDescent="0.2">
      <c r="BD61781" s="325"/>
      <c r="EL61781" s="325"/>
    </row>
    <row r="61782" spans="56:142" x14ac:dyDescent="0.2">
      <c r="BD61782" s="325"/>
      <c r="EL61782" s="325"/>
    </row>
    <row r="61783" spans="56:142" x14ac:dyDescent="0.2">
      <c r="BD61783" s="325"/>
      <c r="EL61783" s="325"/>
    </row>
    <row r="61784" spans="56:142" x14ac:dyDescent="0.2">
      <c r="BD61784" s="325"/>
      <c r="EL61784" s="325"/>
    </row>
    <row r="61785" spans="56:142" x14ac:dyDescent="0.2">
      <c r="BD61785" s="325"/>
      <c r="EL61785" s="325"/>
    </row>
    <row r="61786" spans="56:142" x14ac:dyDescent="0.2">
      <c r="BD61786" s="325"/>
      <c r="EL61786" s="325"/>
    </row>
    <row r="61787" spans="56:142" x14ac:dyDescent="0.2">
      <c r="BD61787" s="325"/>
      <c r="EL61787" s="325"/>
    </row>
    <row r="61788" spans="56:142" x14ac:dyDescent="0.2">
      <c r="BD61788" s="325"/>
      <c r="EL61788" s="325"/>
    </row>
    <row r="61789" spans="56:142" x14ac:dyDescent="0.2">
      <c r="BD61789" s="325"/>
      <c r="EL61789" s="325"/>
    </row>
    <row r="61790" spans="56:142" x14ac:dyDescent="0.2">
      <c r="BD61790" s="325"/>
      <c r="EL61790" s="325"/>
    </row>
    <row r="61791" spans="56:142" x14ac:dyDescent="0.2">
      <c r="BD61791" s="325"/>
      <c r="EL61791" s="325"/>
    </row>
    <row r="61792" spans="56:142" x14ac:dyDescent="0.2">
      <c r="BD61792" s="325"/>
      <c r="EL61792" s="325"/>
    </row>
    <row r="61793" spans="56:142" x14ac:dyDescent="0.2">
      <c r="BD61793" s="325"/>
      <c r="EL61793" s="325"/>
    </row>
    <row r="61794" spans="56:142" x14ac:dyDescent="0.2">
      <c r="BD61794" s="325"/>
      <c r="EL61794" s="325"/>
    </row>
    <row r="61795" spans="56:142" x14ac:dyDescent="0.2">
      <c r="BD61795" s="325"/>
      <c r="EL61795" s="325"/>
    </row>
    <row r="61796" spans="56:142" x14ac:dyDescent="0.2">
      <c r="BD61796" s="325"/>
      <c r="EL61796" s="325"/>
    </row>
    <row r="61797" spans="56:142" x14ac:dyDescent="0.2">
      <c r="BD61797" s="325"/>
      <c r="EL61797" s="325"/>
    </row>
    <row r="61798" spans="56:142" x14ac:dyDescent="0.2">
      <c r="BD61798" s="325"/>
      <c r="EL61798" s="325"/>
    </row>
    <row r="61799" spans="56:142" x14ac:dyDescent="0.2">
      <c r="BD61799" s="325"/>
      <c r="EL61799" s="325"/>
    </row>
    <row r="61800" spans="56:142" x14ac:dyDescent="0.2">
      <c r="BD61800" s="325"/>
      <c r="EL61800" s="325"/>
    </row>
    <row r="61801" spans="56:142" x14ac:dyDescent="0.2">
      <c r="BD61801" s="325"/>
      <c r="EL61801" s="325"/>
    </row>
    <row r="61802" spans="56:142" x14ac:dyDescent="0.2">
      <c r="BD61802" s="325"/>
      <c r="EL61802" s="325"/>
    </row>
    <row r="61803" spans="56:142" x14ac:dyDescent="0.2">
      <c r="BD61803" s="325"/>
      <c r="EL61803" s="325"/>
    </row>
    <row r="61804" spans="56:142" x14ac:dyDescent="0.2">
      <c r="BD61804" s="325"/>
      <c r="EL61804" s="325"/>
    </row>
    <row r="61805" spans="56:142" x14ac:dyDescent="0.2">
      <c r="BD61805" s="325"/>
      <c r="EL61805" s="325"/>
    </row>
    <row r="61806" spans="56:142" x14ac:dyDescent="0.2">
      <c r="BD61806" s="325"/>
      <c r="EL61806" s="325"/>
    </row>
    <row r="61807" spans="56:142" x14ac:dyDescent="0.2">
      <c r="BD61807" s="325"/>
      <c r="EL61807" s="325"/>
    </row>
    <row r="61808" spans="56:142" x14ac:dyDescent="0.2">
      <c r="BD61808" s="325"/>
      <c r="EL61808" s="325"/>
    </row>
    <row r="61809" spans="56:142" x14ac:dyDescent="0.2">
      <c r="BD61809" s="325"/>
      <c r="EL61809" s="325"/>
    </row>
    <row r="61810" spans="56:142" x14ac:dyDescent="0.2">
      <c r="BD61810" s="325"/>
      <c r="EL61810" s="325"/>
    </row>
    <row r="61811" spans="56:142" x14ac:dyDescent="0.2">
      <c r="BD61811" s="325"/>
      <c r="EL61811" s="325"/>
    </row>
    <row r="61812" spans="56:142" x14ac:dyDescent="0.2">
      <c r="BD61812" s="325"/>
      <c r="EL61812" s="325"/>
    </row>
    <row r="61813" spans="56:142" x14ac:dyDescent="0.2">
      <c r="BD61813" s="325"/>
      <c r="EL61813" s="325"/>
    </row>
    <row r="61814" spans="56:142" x14ac:dyDescent="0.2">
      <c r="BD61814" s="325"/>
      <c r="EL61814" s="325"/>
    </row>
    <row r="61815" spans="56:142" x14ac:dyDescent="0.2">
      <c r="BD61815" s="325"/>
      <c r="EL61815" s="325"/>
    </row>
    <row r="61816" spans="56:142" x14ac:dyDescent="0.2">
      <c r="BD61816" s="325"/>
      <c r="EL61816" s="325"/>
    </row>
    <row r="61817" spans="56:142" x14ac:dyDescent="0.2">
      <c r="BD61817" s="325"/>
      <c r="EL61817" s="325"/>
    </row>
    <row r="61818" spans="56:142" x14ac:dyDescent="0.2">
      <c r="BD61818" s="325"/>
      <c r="EL61818" s="325"/>
    </row>
    <row r="61819" spans="56:142" x14ac:dyDescent="0.2">
      <c r="BD61819" s="325"/>
      <c r="EL61819" s="325"/>
    </row>
    <row r="61820" spans="56:142" x14ac:dyDescent="0.2">
      <c r="BD61820" s="325"/>
      <c r="EL61820" s="325"/>
    </row>
    <row r="61821" spans="56:142" x14ac:dyDescent="0.2">
      <c r="BD61821" s="325"/>
      <c r="EL61821" s="325"/>
    </row>
    <row r="61822" spans="56:142" x14ac:dyDescent="0.2">
      <c r="BD61822" s="325"/>
      <c r="EL61822" s="325"/>
    </row>
    <row r="61823" spans="56:142" x14ac:dyDescent="0.2">
      <c r="BD61823" s="325"/>
      <c r="EL61823" s="325"/>
    </row>
    <row r="61824" spans="56:142" x14ac:dyDescent="0.2">
      <c r="BD61824" s="325"/>
      <c r="EL61824" s="325"/>
    </row>
    <row r="61825" spans="56:142" x14ac:dyDescent="0.2">
      <c r="BD61825" s="325"/>
      <c r="EL61825" s="325"/>
    </row>
    <row r="61826" spans="56:142" x14ac:dyDescent="0.2">
      <c r="BD61826" s="325"/>
      <c r="EL61826" s="325"/>
    </row>
    <row r="61827" spans="56:142" x14ac:dyDescent="0.2">
      <c r="BD61827" s="325"/>
      <c r="EL61827" s="325"/>
    </row>
    <row r="61828" spans="56:142" x14ac:dyDescent="0.2">
      <c r="BD61828" s="325"/>
      <c r="EL61828" s="325"/>
    </row>
    <row r="61829" spans="56:142" x14ac:dyDescent="0.2">
      <c r="BD61829" s="325"/>
      <c r="EL61829" s="325"/>
    </row>
    <row r="61830" spans="56:142" x14ac:dyDescent="0.2">
      <c r="BD61830" s="325"/>
      <c r="EL61830" s="325"/>
    </row>
    <row r="61831" spans="56:142" x14ac:dyDescent="0.2">
      <c r="BD61831" s="325"/>
      <c r="EL61831" s="325"/>
    </row>
    <row r="61832" spans="56:142" x14ac:dyDescent="0.2">
      <c r="BD61832" s="325"/>
      <c r="EL61832" s="325"/>
    </row>
    <row r="61833" spans="56:142" x14ac:dyDescent="0.2">
      <c r="BD61833" s="325"/>
      <c r="EL61833" s="325"/>
    </row>
    <row r="61834" spans="56:142" x14ac:dyDescent="0.2">
      <c r="BD61834" s="325"/>
      <c r="EL61834" s="325"/>
    </row>
    <row r="61835" spans="56:142" x14ac:dyDescent="0.2">
      <c r="BD61835" s="325"/>
      <c r="EL61835" s="325"/>
    </row>
    <row r="61836" spans="56:142" x14ac:dyDescent="0.2">
      <c r="BD61836" s="325"/>
      <c r="EL61836" s="325"/>
    </row>
    <row r="61837" spans="56:142" x14ac:dyDescent="0.2">
      <c r="BD61837" s="325"/>
      <c r="EL61837" s="325"/>
    </row>
    <row r="61838" spans="56:142" x14ac:dyDescent="0.2">
      <c r="BD61838" s="325"/>
      <c r="EL61838" s="325"/>
    </row>
    <row r="61839" spans="56:142" x14ac:dyDescent="0.2">
      <c r="BD61839" s="325"/>
      <c r="EL61839" s="325"/>
    </row>
    <row r="61840" spans="56:142" x14ac:dyDescent="0.2">
      <c r="BD61840" s="325"/>
      <c r="EL61840" s="325"/>
    </row>
    <row r="61841" spans="56:142" x14ac:dyDescent="0.2">
      <c r="BD61841" s="325"/>
      <c r="EL61841" s="325"/>
    </row>
    <row r="61842" spans="56:142" x14ac:dyDescent="0.2">
      <c r="BD61842" s="325"/>
      <c r="EL61842" s="325"/>
    </row>
    <row r="61843" spans="56:142" x14ac:dyDescent="0.2">
      <c r="BD61843" s="325"/>
      <c r="EL61843" s="325"/>
    </row>
    <row r="61844" spans="56:142" x14ac:dyDescent="0.2">
      <c r="BD61844" s="325"/>
      <c r="EL61844" s="325"/>
    </row>
    <row r="61845" spans="56:142" x14ac:dyDescent="0.2">
      <c r="BD61845" s="325"/>
      <c r="EL61845" s="325"/>
    </row>
    <row r="61846" spans="56:142" x14ac:dyDescent="0.2">
      <c r="BD61846" s="325"/>
      <c r="EL61846" s="325"/>
    </row>
    <row r="61847" spans="56:142" x14ac:dyDescent="0.2">
      <c r="BD61847" s="325"/>
      <c r="EL61847" s="325"/>
    </row>
    <row r="61848" spans="56:142" x14ac:dyDescent="0.2">
      <c r="BD61848" s="325"/>
      <c r="EL61848" s="325"/>
    </row>
    <row r="61849" spans="56:142" x14ac:dyDescent="0.2">
      <c r="BD61849" s="325"/>
      <c r="EL61849" s="325"/>
    </row>
    <row r="61850" spans="56:142" x14ac:dyDescent="0.2">
      <c r="BD61850" s="325"/>
      <c r="EL61850" s="325"/>
    </row>
    <row r="61851" spans="56:142" x14ac:dyDescent="0.2">
      <c r="BD61851" s="325"/>
      <c r="EL61851" s="325"/>
    </row>
    <row r="61852" spans="56:142" x14ac:dyDescent="0.2">
      <c r="BD61852" s="325"/>
      <c r="EL61852" s="325"/>
    </row>
    <row r="61853" spans="56:142" x14ac:dyDescent="0.2">
      <c r="BD61853" s="325"/>
      <c r="EL61853" s="325"/>
    </row>
    <row r="61854" spans="56:142" x14ac:dyDescent="0.2">
      <c r="BD61854" s="325"/>
      <c r="EL61854" s="325"/>
    </row>
    <row r="61855" spans="56:142" x14ac:dyDescent="0.2">
      <c r="BD61855" s="325"/>
      <c r="EL61855" s="325"/>
    </row>
    <row r="61856" spans="56:142" x14ac:dyDescent="0.2">
      <c r="BD61856" s="325"/>
      <c r="EL61856" s="325"/>
    </row>
    <row r="61857" spans="56:142" x14ac:dyDescent="0.2">
      <c r="BD61857" s="325"/>
      <c r="EL61857" s="325"/>
    </row>
    <row r="61858" spans="56:142" x14ac:dyDescent="0.2">
      <c r="BD61858" s="325"/>
      <c r="EL61858" s="325"/>
    </row>
    <row r="61859" spans="56:142" x14ac:dyDescent="0.2">
      <c r="BD61859" s="325"/>
      <c r="EL61859" s="325"/>
    </row>
    <row r="61860" spans="56:142" x14ac:dyDescent="0.2">
      <c r="BD61860" s="325"/>
      <c r="EL61860" s="325"/>
    </row>
    <row r="61861" spans="56:142" x14ac:dyDescent="0.2">
      <c r="BD61861" s="325"/>
      <c r="EL61861" s="325"/>
    </row>
    <row r="61862" spans="56:142" x14ac:dyDescent="0.2">
      <c r="BD61862" s="325"/>
      <c r="EL61862" s="325"/>
    </row>
    <row r="61863" spans="56:142" x14ac:dyDescent="0.2">
      <c r="BD61863" s="325"/>
      <c r="EL61863" s="325"/>
    </row>
    <row r="61864" spans="56:142" x14ac:dyDescent="0.2">
      <c r="BD61864" s="325"/>
      <c r="EL61864" s="325"/>
    </row>
    <row r="61865" spans="56:142" x14ac:dyDescent="0.2">
      <c r="BD61865" s="325"/>
      <c r="EL61865" s="325"/>
    </row>
    <row r="61866" spans="56:142" x14ac:dyDescent="0.2">
      <c r="BD61866" s="325"/>
      <c r="EL61866" s="325"/>
    </row>
    <row r="61867" spans="56:142" x14ac:dyDescent="0.2">
      <c r="BD61867" s="325"/>
      <c r="EL61867" s="325"/>
    </row>
    <row r="61868" spans="56:142" x14ac:dyDescent="0.2">
      <c r="BD61868" s="325"/>
      <c r="EL61868" s="325"/>
    </row>
    <row r="61869" spans="56:142" x14ac:dyDescent="0.2">
      <c r="BD61869" s="325"/>
      <c r="EL61869" s="325"/>
    </row>
    <row r="61870" spans="56:142" x14ac:dyDescent="0.2">
      <c r="BD61870" s="325"/>
      <c r="EL61870" s="325"/>
    </row>
    <row r="61871" spans="56:142" x14ac:dyDescent="0.2">
      <c r="BD61871" s="325"/>
      <c r="EL61871" s="325"/>
    </row>
    <row r="61872" spans="56:142" x14ac:dyDescent="0.2">
      <c r="BD61872" s="325"/>
      <c r="EL61872" s="325"/>
    </row>
    <row r="61873" spans="56:142" x14ac:dyDescent="0.2">
      <c r="BD61873" s="325"/>
      <c r="EL61873" s="325"/>
    </row>
    <row r="61874" spans="56:142" x14ac:dyDescent="0.2">
      <c r="BD61874" s="325"/>
      <c r="EL61874" s="325"/>
    </row>
    <row r="61875" spans="56:142" x14ac:dyDescent="0.2">
      <c r="BD61875" s="325"/>
      <c r="EL61875" s="325"/>
    </row>
    <row r="61876" spans="56:142" x14ac:dyDescent="0.2">
      <c r="BD61876" s="325"/>
      <c r="EL61876" s="325"/>
    </row>
    <row r="61877" spans="56:142" x14ac:dyDescent="0.2">
      <c r="BD61877" s="325"/>
      <c r="EL61877" s="325"/>
    </row>
    <row r="61878" spans="56:142" x14ac:dyDescent="0.2">
      <c r="BD61878" s="325"/>
      <c r="EL61878" s="325"/>
    </row>
    <row r="61879" spans="56:142" x14ac:dyDescent="0.2">
      <c r="BD61879" s="325"/>
      <c r="EL61879" s="325"/>
    </row>
    <row r="61880" spans="56:142" x14ac:dyDescent="0.2">
      <c r="BD61880" s="325"/>
      <c r="EL61880" s="325"/>
    </row>
    <row r="61881" spans="56:142" x14ac:dyDescent="0.2">
      <c r="BD61881" s="325"/>
      <c r="EL61881" s="325"/>
    </row>
    <row r="61882" spans="56:142" x14ac:dyDescent="0.2">
      <c r="BD61882" s="325"/>
      <c r="EL61882" s="325"/>
    </row>
    <row r="61883" spans="56:142" x14ac:dyDescent="0.2">
      <c r="BD61883" s="325"/>
      <c r="EL61883" s="325"/>
    </row>
    <row r="61884" spans="56:142" x14ac:dyDescent="0.2">
      <c r="BD61884" s="325"/>
      <c r="EL61884" s="325"/>
    </row>
    <row r="61885" spans="56:142" x14ac:dyDescent="0.2">
      <c r="BD61885" s="325"/>
      <c r="EL61885" s="325"/>
    </row>
    <row r="61886" spans="56:142" x14ac:dyDescent="0.2">
      <c r="BD61886" s="325"/>
      <c r="EL61886" s="325"/>
    </row>
    <row r="61887" spans="56:142" x14ac:dyDescent="0.2">
      <c r="BD61887" s="325"/>
      <c r="EL61887" s="325"/>
    </row>
    <row r="61888" spans="56:142" x14ac:dyDescent="0.2">
      <c r="BD61888" s="325"/>
      <c r="EL61888" s="325"/>
    </row>
    <row r="61889" spans="56:142" x14ac:dyDescent="0.2">
      <c r="BD61889" s="325"/>
      <c r="EL61889" s="325"/>
    </row>
    <row r="61890" spans="56:142" x14ac:dyDescent="0.2">
      <c r="BD61890" s="325"/>
      <c r="EL61890" s="325"/>
    </row>
    <row r="61891" spans="56:142" x14ac:dyDescent="0.2">
      <c r="BD61891" s="325"/>
      <c r="EL61891" s="325"/>
    </row>
    <row r="61892" spans="56:142" x14ac:dyDescent="0.2">
      <c r="BD61892" s="325"/>
      <c r="EL61892" s="325"/>
    </row>
    <row r="61893" spans="56:142" x14ac:dyDescent="0.2">
      <c r="BD61893" s="325"/>
      <c r="EL61893" s="325"/>
    </row>
    <row r="61894" spans="56:142" x14ac:dyDescent="0.2">
      <c r="BD61894" s="325"/>
      <c r="EL61894" s="325"/>
    </row>
    <row r="61895" spans="56:142" x14ac:dyDescent="0.2">
      <c r="BD61895" s="325"/>
      <c r="EL61895" s="325"/>
    </row>
    <row r="61896" spans="56:142" x14ac:dyDescent="0.2">
      <c r="BD61896" s="325"/>
      <c r="EL61896" s="325"/>
    </row>
    <row r="61897" spans="56:142" x14ac:dyDescent="0.2">
      <c r="BD61897" s="325"/>
      <c r="EL61897" s="325"/>
    </row>
    <row r="61898" spans="56:142" x14ac:dyDescent="0.2">
      <c r="BD61898" s="325"/>
      <c r="EL61898" s="325"/>
    </row>
    <row r="61899" spans="56:142" x14ac:dyDescent="0.2">
      <c r="BD61899" s="325"/>
      <c r="EL61899" s="325"/>
    </row>
    <row r="61900" spans="56:142" x14ac:dyDescent="0.2">
      <c r="BD61900" s="325"/>
      <c r="EL61900" s="325"/>
    </row>
    <row r="61901" spans="56:142" x14ac:dyDescent="0.2">
      <c r="BD61901" s="325"/>
      <c r="EL61901" s="325"/>
    </row>
    <row r="61902" spans="56:142" x14ac:dyDescent="0.2">
      <c r="BD61902" s="325"/>
      <c r="EL61902" s="325"/>
    </row>
    <row r="61903" spans="56:142" x14ac:dyDescent="0.2">
      <c r="BD61903" s="325"/>
      <c r="EL61903" s="325"/>
    </row>
    <row r="61904" spans="56:142" x14ac:dyDescent="0.2">
      <c r="BD61904" s="325"/>
      <c r="EL61904" s="325"/>
    </row>
    <row r="61905" spans="56:142" x14ac:dyDescent="0.2">
      <c r="BD61905" s="325"/>
      <c r="EL61905" s="325"/>
    </row>
    <row r="61906" spans="56:142" x14ac:dyDescent="0.2">
      <c r="BD61906" s="325"/>
      <c r="EL61906" s="325"/>
    </row>
    <row r="61907" spans="56:142" x14ac:dyDescent="0.2">
      <c r="BD61907" s="325"/>
      <c r="EL61907" s="325"/>
    </row>
    <row r="61908" spans="56:142" x14ac:dyDescent="0.2">
      <c r="BD61908" s="325"/>
      <c r="EL61908" s="325"/>
    </row>
    <row r="61909" spans="56:142" x14ac:dyDescent="0.2">
      <c r="BD61909" s="325"/>
      <c r="EL61909" s="325"/>
    </row>
    <row r="61910" spans="56:142" x14ac:dyDescent="0.2">
      <c r="BD61910" s="325"/>
      <c r="EL61910" s="325"/>
    </row>
    <row r="61911" spans="56:142" x14ac:dyDescent="0.2">
      <c r="BD61911" s="325"/>
      <c r="EL61911" s="325"/>
    </row>
    <row r="61912" spans="56:142" x14ac:dyDescent="0.2">
      <c r="BD61912" s="325"/>
      <c r="EL61912" s="325"/>
    </row>
    <row r="61913" spans="56:142" x14ac:dyDescent="0.2">
      <c r="BD61913" s="325"/>
      <c r="EL61913" s="325"/>
    </row>
    <row r="61914" spans="56:142" x14ac:dyDescent="0.2">
      <c r="BD61914" s="325"/>
      <c r="EL61914" s="325"/>
    </row>
    <row r="61915" spans="56:142" x14ac:dyDescent="0.2">
      <c r="BD61915" s="325"/>
      <c r="EL61915" s="325"/>
    </row>
    <row r="61916" spans="56:142" x14ac:dyDescent="0.2">
      <c r="BD61916" s="325"/>
      <c r="EL61916" s="325"/>
    </row>
    <row r="61917" spans="56:142" x14ac:dyDescent="0.2">
      <c r="BD61917" s="325"/>
      <c r="EL61917" s="325"/>
    </row>
    <row r="61918" spans="56:142" x14ac:dyDescent="0.2">
      <c r="BD61918" s="325"/>
      <c r="EL61918" s="325"/>
    </row>
    <row r="61919" spans="56:142" x14ac:dyDescent="0.2">
      <c r="BD61919" s="325"/>
      <c r="EL61919" s="325"/>
    </row>
    <row r="61920" spans="56:142" x14ac:dyDescent="0.2">
      <c r="BD61920" s="325"/>
      <c r="EL61920" s="325"/>
    </row>
    <row r="61921" spans="56:142" x14ac:dyDescent="0.2">
      <c r="BD61921" s="325"/>
      <c r="EL61921" s="325"/>
    </row>
    <row r="61922" spans="56:142" x14ac:dyDescent="0.2">
      <c r="BD61922" s="325"/>
      <c r="EL61922" s="325"/>
    </row>
    <row r="61923" spans="56:142" x14ac:dyDescent="0.2">
      <c r="BD61923" s="325"/>
      <c r="EL61923" s="325"/>
    </row>
    <row r="61924" spans="56:142" x14ac:dyDescent="0.2">
      <c r="BD61924" s="325"/>
      <c r="EL61924" s="325"/>
    </row>
    <row r="61925" spans="56:142" x14ac:dyDescent="0.2">
      <c r="BD61925" s="325"/>
      <c r="EL61925" s="325"/>
    </row>
    <row r="61926" spans="56:142" x14ac:dyDescent="0.2">
      <c r="BD61926" s="325"/>
      <c r="EL61926" s="325"/>
    </row>
    <row r="61927" spans="56:142" x14ac:dyDescent="0.2">
      <c r="BD61927" s="325"/>
      <c r="EL61927" s="325"/>
    </row>
    <row r="61928" spans="56:142" x14ac:dyDescent="0.2">
      <c r="BD61928" s="325"/>
      <c r="EL61928" s="325"/>
    </row>
    <row r="61929" spans="56:142" x14ac:dyDescent="0.2">
      <c r="BD61929" s="325"/>
      <c r="EL61929" s="325"/>
    </row>
    <row r="61930" spans="56:142" x14ac:dyDescent="0.2">
      <c r="BD61930" s="325"/>
      <c r="EL61930" s="325"/>
    </row>
    <row r="61931" spans="56:142" x14ac:dyDescent="0.2">
      <c r="BD61931" s="325"/>
      <c r="EL61931" s="325"/>
    </row>
    <row r="61932" spans="56:142" x14ac:dyDescent="0.2">
      <c r="BD61932" s="325"/>
      <c r="EL61932" s="325"/>
    </row>
    <row r="61933" spans="56:142" x14ac:dyDescent="0.2">
      <c r="BD61933" s="325"/>
      <c r="EL61933" s="325"/>
    </row>
    <row r="61934" spans="56:142" x14ac:dyDescent="0.2">
      <c r="BD61934" s="325"/>
      <c r="EL61934" s="325"/>
    </row>
    <row r="61935" spans="56:142" x14ac:dyDescent="0.2">
      <c r="BD61935" s="325"/>
      <c r="EL61935" s="325"/>
    </row>
    <row r="61936" spans="56:142" x14ac:dyDescent="0.2">
      <c r="BD61936" s="325"/>
      <c r="EL61936" s="325"/>
    </row>
    <row r="61937" spans="56:142" x14ac:dyDescent="0.2">
      <c r="BD61937" s="325"/>
      <c r="EL61937" s="325"/>
    </row>
    <row r="61938" spans="56:142" x14ac:dyDescent="0.2">
      <c r="BD61938" s="325"/>
      <c r="EL61938" s="325"/>
    </row>
    <row r="61939" spans="56:142" x14ac:dyDescent="0.2">
      <c r="BD61939" s="325"/>
      <c r="EL61939" s="325"/>
    </row>
    <row r="61940" spans="56:142" x14ac:dyDescent="0.2">
      <c r="BD61940" s="325"/>
      <c r="EL61940" s="325"/>
    </row>
    <row r="61941" spans="56:142" x14ac:dyDescent="0.2">
      <c r="BD61941" s="325"/>
      <c r="EL61941" s="325"/>
    </row>
    <row r="61942" spans="56:142" x14ac:dyDescent="0.2">
      <c r="BD61942" s="325"/>
      <c r="EL61942" s="325"/>
    </row>
    <row r="61943" spans="56:142" x14ac:dyDescent="0.2">
      <c r="BD61943" s="325"/>
      <c r="EL61943" s="325"/>
    </row>
    <row r="61944" spans="56:142" x14ac:dyDescent="0.2">
      <c r="BD61944" s="325"/>
      <c r="EL61944" s="325"/>
    </row>
    <row r="61945" spans="56:142" x14ac:dyDescent="0.2">
      <c r="BD61945" s="325"/>
      <c r="EL61945" s="325"/>
    </row>
    <row r="61946" spans="56:142" x14ac:dyDescent="0.2">
      <c r="BD61946" s="325"/>
      <c r="EL61946" s="325"/>
    </row>
    <row r="61947" spans="56:142" x14ac:dyDescent="0.2">
      <c r="BD61947" s="325"/>
      <c r="EL61947" s="325"/>
    </row>
    <row r="61948" spans="56:142" x14ac:dyDescent="0.2">
      <c r="BD61948" s="325"/>
      <c r="EL61948" s="325"/>
    </row>
    <row r="61949" spans="56:142" x14ac:dyDescent="0.2">
      <c r="BD61949" s="325"/>
      <c r="EL61949" s="325"/>
    </row>
    <row r="61950" spans="56:142" x14ac:dyDescent="0.2">
      <c r="BD61950" s="325"/>
      <c r="EL61950" s="325"/>
    </row>
    <row r="61951" spans="56:142" x14ac:dyDescent="0.2">
      <c r="BD61951" s="325"/>
      <c r="EL61951" s="325"/>
    </row>
    <row r="61952" spans="56:142" x14ac:dyDescent="0.2">
      <c r="BD61952" s="325"/>
      <c r="EL61952" s="325"/>
    </row>
    <row r="61953" spans="56:142" x14ac:dyDescent="0.2">
      <c r="BD61953" s="325"/>
      <c r="EL61953" s="325"/>
    </row>
    <row r="61954" spans="56:142" x14ac:dyDescent="0.2">
      <c r="BD61954" s="325"/>
      <c r="EL61954" s="325"/>
    </row>
    <row r="61955" spans="56:142" x14ac:dyDescent="0.2">
      <c r="BD61955" s="325"/>
      <c r="EL61955" s="325"/>
    </row>
    <row r="61956" spans="56:142" x14ac:dyDescent="0.2">
      <c r="BD61956" s="325"/>
      <c r="EL61956" s="325"/>
    </row>
    <row r="61957" spans="56:142" x14ac:dyDescent="0.2">
      <c r="BD61957" s="325"/>
      <c r="EL61957" s="325"/>
    </row>
    <row r="61958" spans="56:142" x14ac:dyDescent="0.2">
      <c r="BD61958" s="325"/>
      <c r="EL61958" s="325"/>
    </row>
    <row r="61959" spans="56:142" x14ac:dyDescent="0.2">
      <c r="BD61959" s="325"/>
      <c r="EL61959" s="325"/>
    </row>
    <row r="61960" spans="56:142" x14ac:dyDescent="0.2">
      <c r="BD61960" s="325"/>
      <c r="EL61960" s="325"/>
    </row>
    <row r="61961" spans="56:142" x14ac:dyDescent="0.2">
      <c r="BD61961" s="325"/>
      <c r="EL61961" s="325"/>
    </row>
    <row r="61962" spans="56:142" x14ac:dyDescent="0.2">
      <c r="BD61962" s="325"/>
      <c r="EL61962" s="325"/>
    </row>
    <row r="61963" spans="56:142" x14ac:dyDescent="0.2">
      <c r="BD61963" s="325"/>
      <c r="EL61963" s="325"/>
    </row>
    <row r="61964" spans="56:142" x14ac:dyDescent="0.2">
      <c r="BD61964" s="325"/>
      <c r="EL61964" s="325"/>
    </row>
    <row r="61965" spans="56:142" x14ac:dyDescent="0.2">
      <c r="BD61965" s="325"/>
      <c r="EL61965" s="325"/>
    </row>
    <row r="61966" spans="56:142" x14ac:dyDescent="0.2">
      <c r="BD61966" s="325"/>
      <c r="EL61966" s="325"/>
    </row>
    <row r="61967" spans="56:142" x14ac:dyDescent="0.2">
      <c r="BD61967" s="325"/>
      <c r="EL61967" s="325"/>
    </row>
    <row r="61968" spans="56:142" x14ac:dyDescent="0.2">
      <c r="BD61968" s="325"/>
      <c r="EL61968" s="325"/>
    </row>
    <row r="61969" spans="56:142" x14ac:dyDescent="0.2">
      <c r="BD61969" s="325"/>
      <c r="EL61969" s="325"/>
    </row>
    <row r="61970" spans="56:142" x14ac:dyDescent="0.2">
      <c r="BD61970" s="325"/>
      <c r="EL61970" s="325"/>
    </row>
    <row r="61971" spans="56:142" x14ac:dyDescent="0.2">
      <c r="BD61971" s="325"/>
      <c r="EL61971" s="325"/>
    </row>
    <row r="61972" spans="56:142" x14ac:dyDescent="0.2">
      <c r="BD61972" s="325"/>
      <c r="EL61972" s="325"/>
    </row>
    <row r="61973" spans="56:142" x14ac:dyDescent="0.2">
      <c r="BD61973" s="325"/>
      <c r="EL61973" s="325"/>
    </row>
    <row r="61974" spans="56:142" x14ac:dyDescent="0.2">
      <c r="BD61974" s="325"/>
      <c r="EL61974" s="325"/>
    </row>
    <row r="61975" spans="56:142" x14ac:dyDescent="0.2">
      <c r="BD61975" s="325"/>
      <c r="EL61975" s="325"/>
    </row>
    <row r="61976" spans="56:142" x14ac:dyDescent="0.2">
      <c r="BD61976" s="325"/>
      <c r="EL61976" s="325"/>
    </row>
    <row r="61977" spans="56:142" x14ac:dyDescent="0.2">
      <c r="BD61977" s="325"/>
      <c r="EL61977" s="325"/>
    </row>
    <row r="61978" spans="56:142" x14ac:dyDescent="0.2">
      <c r="BD61978" s="325"/>
      <c r="EL61978" s="325"/>
    </row>
    <row r="61979" spans="56:142" x14ac:dyDescent="0.2">
      <c r="BD61979" s="325"/>
      <c r="EL61979" s="325"/>
    </row>
    <row r="61980" spans="56:142" x14ac:dyDescent="0.2">
      <c r="BD61980" s="325"/>
      <c r="EL61980" s="325"/>
    </row>
    <row r="61981" spans="56:142" x14ac:dyDescent="0.2">
      <c r="BD61981" s="325"/>
      <c r="EL61981" s="325"/>
    </row>
    <row r="61982" spans="56:142" x14ac:dyDescent="0.2">
      <c r="BD61982" s="325"/>
      <c r="EL61982" s="325"/>
    </row>
    <row r="61983" spans="56:142" x14ac:dyDescent="0.2">
      <c r="BD61983" s="325"/>
      <c r="EL61983" s="325"/>
    </row>
    <row r="61984" spans="56:142" x14ac:dyDescent="0.2">
      <c r="BD61984" s="325"/>
      <c r="EL61984" s="325"/>
    </row>
    <row r="61985" spans="56:142" x14ac:dyDescent="0.2">
      <c r="BD61985" s="325"/>
      <c r="EL61985" s="325"/>
    </row>
    <row r="61986" spans="56:142" x14ac:dyDescent="0.2">
      <c r="BD61986" s="325"/>
      <c r="EL61986" s="325"/>
    </row>
    <row r="61987" spans="56:142" x14ac:dyDescent="0.2">
      <c r="BD61987" s="325"/>
      <c r="EL61987" s="325"/>
    </row>
    <row r="61988" spans="56:142" x14ac:dyDescent="0.2">
      <c r="BD61988" s="325"/>
      <c r="EL61988" s="325"/>
    </row>
    <row r="61989" spans="56:142" x14ac:dyDescent="0.2">
      <c r="BD61989" s="325"/>
      <c r="EL61989" s="325"/>
    </row>
    <row r="61990" spans="56:142" x14ac:dyDescent="0.2">
      <c r="BD61990" s="325"/>
      <c r="EL61990" s="325"/>
    </row>
    <row r="61991" spans="56:142" x14ac:dyDescent="0.2">
      <c r="BD61991" s="325"/>
      <c r="EL61991" s="325"/>
    </row>
    <row r="61992" spans="56:142" x14ac:dyDescent="0.2">
      <c r="BD61992" s="325"/>
      <c r="EL61992" s="325"/>
    </row>
    <row r="61993" spans="56:142" x14ac:dyDescent="0.2">
      <c r="BD61993" s="325"/>
      <c r="EL61993" s="325"/>
    </row>
    <row r="61994" spans="56:142" x14ac:dyDescent="0.2">
      <c r="BD61994" s="325"/>
      <c r="EL61994" s="325"/>
    </row>
    <row r="61995" spans="56:142" x14ac:dyDescent="0.2">
      <c r="BD61995" s="325"/>
      <c r="EL61995" s="325"/>
    </row>
    <row r="61996" spans="56:142" x14ac:dyDescent="0.2">
      <c r="BD61996" s="325"/>
      <c r="EL61996" s="325"/>
    </row>
    <row r="61997" spans="56:142" x14ac:dyDescent="0.2">
      <c r="BD61997" s="325"/>
      <c r="EL61997" s="325"/>
    </row>
    <row r="61998" spans="56:142" x14ac:dyDescent="0.2">
      <c r="BD61998" s="325"/>
      <c r="EL61998" s="325"/>
    </row>
    <row r="61999" spans="56:142" x14ac:dyDescent="0.2">
      <c r="BD61999" s="325"/>
      <c r="EL61999" s="325"/>
    </row>
    <row r="62000" spans="56:142" x14ac:dyDescent="0.2">
      <c r="BD62000" s="325"/>
      <c r="EL62000" s="325"/>
    </row>
    <row r="62001" spans="56:142" x14ac:dyDescent="0.2">
      <c r="BD62001" s="325"/>
      <c r="EL62001" s="325"/>
    </row>
    <row r="62002" spans="56:142" x14ac:dyDescent="0.2">
      <c r="BD62002" s="325"/>
      <c r="EL62002" s="325"/>
    </row>
    <row r="62003" spans="56:142" x14ac:dyDescent="0.2">
      <c r="BD62003" s="325"/>
      <c r="EL62003" s="325"/>
    </row>
    <row r="62004" spans="56:142" x14ac:dyDescent="0.2">
      <c r="BD62004" s="325"/>
      <c r="EL62004" s="325"/>
    </row>
    <row r="62005" spans="56:142" x14ac:dyDescent="0.2">
      <c r="BD62005" s="325"/>
      <c r="EL62005" s="325"/>
    </row>
    <row r="62006" spans="56:142" x14ac:dyDescent="0.2">
      <c r="BD62006" s="325"/>
      <c r="EL62006" s="325"/>
    </row>
    <row r="62007" spans="56:142" x14ac:dyDescent="0.2">
      <c r="BD62007" s="325"/>
      <c r="EL62007" s="325"/>
    </row>
    <row r="62008" spans="56:142" x14ac:dyDescent="0.2">
      <c r="BD62008" s="325"/>
      <c r="EL62008" s="325"/>
    </row>
    <row r="62009" spans="56:142" x14ac:dyDescent="0.2">
      <c r="BD62009" s="325"/>
      <c r="EL62009" s="325"/>
    </row>
    <row r="62010" spans="56:142" x14ac:dyDescent="0.2">
      <c r="BD62010" s="325"/>
      <c r="EL62010" s="325"/>
    </row>
    <row r="62011" spans="56:142" x14ac:dyDescent="0.2">
      <c r="BD62011" s="325"/>
      <c r="EL62011" s="325"/>
    </row>
    <row r="62012" spans="56:142" x14ac:dyDescent="0.2">
      <c r="BD62012" s="325"/>
      <c r="EL62012" s="325"/>
    </row>
    <row r="62013" spans="56:142" x14ac:dyDescent="0.2">
      <c r="BD62013" s="325"/>
      <c r="EL62013" s="325"/>
    </row>
    <row r="62014" spans="56:142" x14ac:dyDescent="0.2">
      <c r="BD62014" s="325"/>
      <c r="EL62014" s="325"/>
    </row>
    <row r="62015" spans="56:142" x14ac:dyDescent="0.2">
      <c r="BD62015" s="325"/>
      <c r="EL62015" s="325"/>
    </row>
    <row r="62016" spans="56:142" x14ac:dyDescent="0.2">
      <c r="BD62016" s="325"/>
      <c r="EL62016" s="325"/>
    </row>
    <row r="62017" spans="56:142" x14ac:dyDescent="0.2">
      <c r="BD62017" s="325"/>
      <c r="EL62017" s="325"/>
    </row>
    <row r="62018" spans="56:142" x14ac:dyDescent="0.2">
      <c r="BD62018" s="325"/>
      <c r="EL62018" s="325"/>
    </row>
    <row r="62019" spans="56:142" x14ac:dyDescent="0.2">
      <c r="BD62019" s="325"/>
      <c r="EL62019" s="325"/>
    </row>
    <row r="62020" spans="56:142" x14ac:dyDescent="0.2">
      <c r="BD62020" s="325"/>
      <c r="EL62020" s="325"/>
    </row>
    <row r="62021" spans="56:142" x14ac:dyDescent="0.2">
      <c r="BD62021" s="325"/>
      <c r="EL62021" s="325"/>
    </row>
    <row r="62022" spans="56:142" x14ac:dyDescent="0.2">
      <c r="BD62022" s="325"/>
      <c r="EL62022" s="325"/>
    </row>
    <row r="62023" spans="56:142" x14ac:dyDescent="0.2">
      <c r="BD62023" s="325"/>
      <c r="EL62023" s="325"/>
    </row>
    <row r="62024" spans="56:142" x14ac:dyDescent="0.2">
      <c r="BD62024" s="325"/>
      <c r="EL62024" s="325"/>
    </row>
    <row r="62025" spans="56:142" x14ac:dyDescent="0.2">
      <c r="BD62025" s="325"/>
      <c r="EL62025" s="325"/>
    </row>
    <row r="62026" spans="56:142" x14ac:dyDescent="0.2">
      <c r="BD62026" s="325"/>
      <c r="EL62026" s="325"/>
    </row>
    <row r="62027" spans="56:142" x14ac:dyDescent="0.2">
      <c r="BD62027" s="325"/>
      <c r="EL62027" s="325"/>
    </row>
    <row r="62028" spans="56:142" x14ac:dyDescent="0.2">
      <c r="BD62028" s="325"/>
      <c r="EL62028" s="325"/>
    </row>
    <row r="62029" spans="56:142" x14ac:dyDescent="0.2">
      <c r="BD62029" s="325"/>
      <c r="EL62029" s="325"/>
    </row>
    <row r="62030" spans="56:142" x14ac:dyDescent="0.2">
      <c r="BD62030" s="325"/>
      <c r="EL62030" s="325"/>
    </row>
    <row r="62031" spans="56:142" x14ac:dyDescent="0.2">
      <c r="BD62031" s="325"/>
      <c r="EL62031" s="325"/>
    </row>
    <row r="62032" spans="56:142" x14ac:dyDescent="0.2">
      <c r="BD62032" s="325"/>
      <c r="EL62032" s="325"/>
    </row>
    <row r="62033" spans="56:142" x14ac:dyDescent="0.2">
      <c r="BD62033" s="325"/>
      <c r="EL62033" s="325"/>
    </row>
    <row r="62034" spans="56:142" x14ac:dyDescent="0.2">
      <c r="BD62034" s="325"/>
      <c r="EL62034" s="325"/>
    </row>
    <row r="62035" spans="56:142" x14ac:dyDescent="0.2">
      <c r="BD62035" s="325"/>
      <c r="EL62035" s="325"/>
    </row>
    <row r="62036" spans="56:142" x14ac:dyDescent="0.2">
      <c r="BD62036" s="325"/>
      <c r="EL62036" s="325"/>
    </row>
    <row r="62037" spans="56:142" x14ac:dyDescent="0.2">
      <c r="BD62037" s="325"/>
      <c r="EL62037" s="325"/>
    </row>
    <row r="62038" spans="56:142" x14ac:dyDescent="0.2">
      <c r="BD62038" s="325"/>
      <c r="EL62038" s="325"/>
    </row>
    <row r="62039" spans="56:142" x14ac:dyDescent="0.2">
      <c r="BD62039" s="325"/>
      <c r="EL62039" s="325"/>
    </row>
    <row r="62040" spans="56:142" x14ac:dyDescent="0.2">
      <c r="BD62040" s="325"/>
      <c r="EL62040" s="325"/>
    </row>
    <row r="62041" spans="56:142" x14ac:dyDescent="0.2">
      <c r="BD62041" s="325"/>
      <c r="EL62041" s="325"/>
    </row>
    <row r="62042" spans="56:142" x14ac:dyDescent="0.2">
      <c r="BD62042" s="325"/>
      <c r="EL62042" s="325"/>
    </row>
    <row r="62043" spans="56:142" x14ac:dyDescent="0.2">
      <c r="BD62043" s="325"/>
      <c r="EL62043" s="325"/>
    </row>
    <row r="62044" spans="56:142" x14ac:dyDescent="0.2">
      <c r="BD62044" s="325"/>
      <c r="EL62044" s="325"/>
    </row>
    <row r="62045" spans="56:142" x14ac:dyDescent="0.2">
      <c r="BD62045" s="325"/>
      <c r="EL62045" s="325"/>
    </row>
    <row r="62046" spans="56:142" x14ac:dyDescent="0.2">
      <c r="BD62046" s="325"/>
      <c r="EL62046" s="325"/>
    </row>
    <row r="62047" spans="56:142" x14ac:dyDescent="0.2">
      <c r="BD62047" s="325"/>
      <c r="EL62047" s="325"/>
    </row>
    <row r="62048" spans="56:142" x14ac:dyDescent="0.2">
      <c r="BD62048" s="325"/>
      <c r="EL62048" s="325"/>
    </row>
    <row r="62049" spans="56:142" x14ac:dyDescent="0.2">
      <c r="BD62049" s="325"/>
      <c r="EL62049" s="325"/>
    </row>
    <row r="62050" spans="56:142" x14ac:dyDescent="0.2">
      <c r="BD62050" s="325"/>
      <c r="EL62050" s="325"/>
    </row>
    <row r="62051" spans="56:142" x14ac:dyDescent="0.2">
      <c r="BD62051" s="325"/>
      <c r="EL62051" s="325"/>
    </row>
    <row r="62052" spans="56:142" x14ac:dyDescent="0.2">
      <c r="BD62052" s="325"/>
      <c r="EL62052" s="325"/>
    </row>
    <row r="62053" spans="56:142" x14ac:dyDescent="0.2">
      <c r="BD62053" s="325"/>
      <c r="EL62053" s="325"/>
    </row>
    <row r="62054" spans="56:142" x14ac:dyDescent="0.2">
      <c r="BD62054" s="325"/>
      <c r="EL62054" s="325"/>
    </row>
    <row r="62055" spans="56:142" x14ac:dyDescent="0.2">
      <c r="BD62055" s="325"/>
      <c r="EL62055" s="325"/>
    </row>
    <row r="62056" spans="56:142" x14ac:dyDescent="0.2">
      <c r="BD62056" s="325"/>
      <c r="EL62056" s="325"/>
    </row>
    <row r="62057" spans="56:142" x14ac:dyDescent="0.2">
      <c r="BD62057" s="325"/>
      <c r="EL62057" s="325"/>
    </row>
    <row r="62058" spans="56:142" x14ac:dyDescent="0.2">
      <c r="BD62058" s="325"/>
      <c r="EL62058" s="325"/>
    </row>
    <row r="62059" spans="56:142" x14ac:dyDescent="0.2">
      <c r="BD62059" s="325"/>
      <c r="EL62059" s="325"/>
    </row>
    <row r="62060" spans="56:142" x14ac:dyDescent="0.2">
      <c r="BD62060" s="325"/>
      <c r="EL62060" s="325"/>
    </row>
    <row r="62061" spans="56:142" x14ac:dyDescent="0.2">
      <c r="BD62061" s="325"/>
      <c r="EL62061" s="325"/>
    </row>
    <row r="62062" spans="56:142" x14ac:dyDescent="0.2">
      <c r="BD62062" s="325"/>
      <c r="EL62062" s="325"/>
    </row>
    <row r="62063" spans="56:142" x14ac:dyDescent="0.2">
      <c r="BD62063" s="325"/>
      <c r="EL62063" s="325"/>
    </row>
    <row r="62064" spans="56:142" x14ac:dyDescent="0.2">
      <c r="BD62064" s="325"/>
      <c r="EL62064" s="325"/>
    </row>
    <row r="62065" spans="56:142" x14ac:dyDescent="0.2">
      <c r="BD62065" s="325"/>
      <c r="EL62065" s="325"/>
    </row>
    <row r="62066" spans="56:142" x14ac:dyDescent="0.2">
      <c r="BD62066" s="325"/>
      <c r="EL62066" s="325"/>
    </row>
    <row r="62067" spans="56:142" x14ac:dyDescent="0.2">
      <c r="BD62067" s="325"/>
      <c r="EL62067" s="325"/>
    </row>
    <row r="62068" spans="56:142" x14ac:dyDescent="0.2">
      <c r="BD62068" s="325"/>
      <c r="EL62068" s="325"/>
    </row>
    <row r="62069" spans="56:142" x14ac:dyDescent="0.2">
      <c r="BD62069" s="325"/>
      <c r="EL62069" s="325"/>
    </row>
    <row r="62070" spans="56:142" x14ac:dyDescent="0.2">
      <c r="BD62070" s="325"/>
      <c r="EL62070" s="325"/>
    </row>
    <row r="62071" spans="56:142" x14ac:dyDescent="0.2">
      <c r="BD62071" s="325"/>
      <c r="EL62071" s="325"/>
    </row>
    <row r="62072" spans="56:142" x14ac:dyDescent="0.2">
      <c r="BD62072" s="325"/>
      <c r="EL62072" s="325"/>
    </row>
    <row r="62073" spans="56:142" x14ac:dyDescent="0.2">
      <c r="BD62073" s="325"/>
      <c r="EL62073" s="325"/>
    </row>
    <row r="62074" spans="56:142" x14ac:dyDescent="0.2">
      <c r="BD62074" s="325"/>
      <c r="EL62074" s="325"/>
    </row>
    <row r="62075" spans="56:142" x14ac:dyDescent="0.2">
      <c r="BD62075" s="325"/>
      <c r="EL62075" s="325"/>
    </row>
    <row r="62076" spans="56:142" x14ac:dyDescent="0.2">
      <c r="BD62076" s="325"/>
      <c r="EL62076" s="325"/>
    </row>
    <row r="62077" spans="56:142" x14ac:dyDescent="0.2">
      <c r="BD62077" s="325"/>
      <c r="EL62077" s="325"/>
    </row>
    <row r="62078" spans="56:142" x14ac:dyDescent="0.2">
      <c r="BD62078" s="325"/>
      <c r="EL62078" s="325"/>
    </row>
    <row r="62079" spans="56:142" x14ac:dyDescent="0.2">
      <c r="BD62079" s="325"/>
      <c r="EL62079" s="325"/>
    </row>
    <row r="62080" spans="56:142" x14ac:dyDescent="0.2">
      <c r="BD62080" s="325"/>
      <c r="EL62080" s="325"/>
    </row>
    <row r="62081" spans="56:142" x14ac:dyDescent="0.2">
      <c r="BD62081" s="325"/>
      <c r="EL62081" s="325"/>
    </row>
    <row r="62082" spans="56:142" x14ac:dyDescent="0.2">
      <c r="BD62082" s="325"/>
      <c r="EL62082" s="325"/>
    </row>
    <row r="62083" spans="56:142" x14ac:dyDescent="0.2">
      <c r="BD62083" s="325"/>
      <c r="EL62083" s="325"/>
    </row>
    <row r="62084" spans="56:142" x14ac:dyDescent="0.2">
      <c r="BD62084" s="325"/>
      <c r="EL62084" s="325"/>
    </row>
    <row r="62085" spans="56:142" x14ac:dyDescent="0.2">
      <c r="BD62085" s="325"/>
      <c r="EL62085" s="325"/>
    </row>
    <row r="62086" spans="56:142" x14ac:dyDescent="0.2">
      <c r="BD62086" s="325"/>
      <c r="EL62086" s="325"/>
    </row>
    <row r="62087" spans="56:142" x14ac:dyDescent="0.2">
      <c r="BD62087" s="325"/>
      <c r="EL62087" s="325"/>
    </row>
    <row r="62088" spans="56:142" x14ac:dyDescent="0.2">
      <c r="BD62088" s="325"/>
      <c r="EL62088" s="325"/>
    </row>
    <row r="62089" spans="56:142" x14ac:dyDescent="0.2">
      <c r="BD62089" s="325"/>
      <c r="EL62089" s="325"/>
    </row>
    <row r="62090" spans="56:142" x14ac:dyDescent="0.2">
      <c r="BD62090" s="325"/>
      <c r="EL62090" s="325"/>
    </row>
    <row r="62091" spans="56:142" x14ac:dyDescent="0.2">
      <c r="BD62091" s="325"/>
      <c r="EL62091" s="325"/>
    </row>
    <row r="62092" spans="56:142" x14ac:dyDescent="0.2">
      <c r="BD62092" s="325"/>
      <c r="EL62092" s="325"/>
    </row>
    <row r="62093" spans="56:142" x14ac:dyDescent="0.2">
      <c r="BD62093" s="325"/>
      <c r="EL62093" s="325"/>
    </row>
    <row r="62094" spans="56:142" x14ac:dyDescent="0.2">
      <c r="BD62094" s="325"/>
      <c r="EL62094" s="325"/>
    </row>
    <row r="62095" spans="56:142" x14ac:dyDescent="0.2">
      <c r="BD62095" s="325"/>
      <c r="EL62095" s="325"/>
    </row>
    <row r="62096" spans="56:142" x14ac:dyDescent="0.2">
      <c r="BD62096" s="325"/>
      <c r="EL62096" s="325"/>
    </row>
    <row r="62097" spans="56:142" x14ac:dyDescent="0.2">
      <c r="BD62097" s="325"/>
      <c r="EL62097" s="325"/>
    </row>
    <row r="62098" spans="56:142" x14ac:dyDescent="0.2">
      <c r="BD62098" s="325"/>
      <c r="EL62098" s="325"/>
    </row>
    <row r="62099" spans="56:142" x14ac:dyDescent="0.2">
      <c r="BD62099" s="325"/>
      <c r="EL62099" s="325"/>
    </row>
    <row r="62100" spans="56:142" x14ac:dyDescent="0.2">
      <c r="BD62100" s="325"/>
      <c r="EL62100" s="325"/>
    </row>
    <row r="62101" spans="56:142" x14ac:dyDescent="0.2">
      <c r="BD62101" s="325"/>
      <c r="EL62101" s="325"/>
    </row>
    <row r="62102" spans="56:142" x14ac:dyDescent="0.2">
      <c r="BD62102" s="325"/>
      <c r="EL62102" s="325"/>
    </row>
    <row r="62103" spans="56:142" x14ac:dyDescent="0.2">
      <c r="BD62103" s="325"/>
      <c r="EL62103" s="325"/>
    </row>
    <row r="62104" spans="56:142" x14ac:dyDescent="0.2">
      <c r="BD62104" s="325"/>
      <c r="EL62104" s="325"/>
    </row>
    <row r="62105" spans="56:142" x14ac:dyDescent="0.2">
      <c r="BD62105" s="325"/>
      <c r="EL62105" s="325"/>
    </row>
    <row r="62106" spans="56:142" x14ac:dyDescent="0.2">
      <c r="BD62106" s="325"/>
      <c r="EL62106" s="325"/>
    </row>
    <row r="62107" spans="56:142" x14ac:dyDescent="0.2">
      <c r="BD62107" s="325"/>
      <c r="EL62107" s="325"/>
    </row>
    <row r="62108" spans="56:142" x14ac:dyDescent="0.2">
      <c r="BD62108" s="325"/>
      <c r="EL62108" s="325"/>
    </row>
    <row r="62109" spans="56:142" x14ac:dyDescent="0.2">
      <c r="BD62109" s="325"/>
      <c r="EL62109" s="325"/>
    </row>
    <row r="62110" spans="56:142" x14ac:dyDescent="0.2">
      <c r="BD62110" s="325"/>
      <c r="EL62110" s="325"/>
    </row>
    <row r="62111" spans="56:142" x14ac:dyDescent="0.2">
      <c r="BD62111" s="325"/>
      <c r="EL62111" s="325"/>
    </row>
    <row r="62112" spans="56:142" x14ac:dyDescent="0.2">
      <c r="BD62112" s="325"/>
      <c r="EL62112" s="325"/>
    </row>
    <row r="62113" spans="56:142" x14ac:dyDescent="0.2">
      <c r="BD62113" s="325"/>
      <c r="EL62113" s="325"/>
    </row>
    <row r="62114" spans="56:142" x14ac:dyDescent="0.2">
      <c r="BD62114" s="325"/>
      <c r="EL62114" s="325"/>
    </row>
    <row r="62115" spans="56:142" x14ac:dyDescent="0.2">
      <c r="BD62115" s="325"/>
      <c r="EL62115" s="325"/>
    </row>
    <row r="62116" spans="56:142" x14ac:dyDescent="0.2">
      <c r="BD62116" s="325"/>
      <c r="EL62116" s="325"/>
    </row>
    <row r="62117" spans="56:142" x14ac:dyDescent="0.2">
      <c r="BD62117" s="325"/>
      <c r="EL62117" s="325"/>
    </row>
    <row r="62118" spans="56:142" x14ac:dyDescent="0.2">
      <c r="BD62118" s="325"/>
      <c r="EL62118" s="325"/>
    </row>
    <row r="62119" spans="56:142" x14ac:dyDescent="0.2">
      <c r="BD62119" s="325"/>
      <c r="EL62119" s="325"/>
    </row>
    <row r="62120" spans="56:142" x14ac:dyDescent="0.2">
      <c r="BD62120" s="325"/>
      <c r="EL62120" s="325"/>
    </row>
    <row r="62121" spans="56:142" x14ac:dyDescent="0.2">
      <c r="BD62121" s="325"/>
      <c r="EL62121" s="325"/>
    </row>
    <row r="62122" spans="56:142" x14ac:dyDescent="0.2">
      <c r="BD62122" s="325"/>
      <c r="EL62122" s="325"/>
    </row>
    <row r="62123" spans="56:142" x14ac:dyDescent="0.2">
      <c r="BD62123" s="325"/>
      <c r="EL62123" s="325"/>
    </row>
    <row r="62124" spans="56:142" x14ac:dyDescent="0.2">
      <c r="BD62124" s="325"/>
      <c r="EL62124" s="325"/>
    </row>
    <row r="62125" spans="56:142" x14ac:dyDescent="0.2">
      <c r="BD62125" s="325"/>
      <c r="EL62125" s="325"/>
    </row>
    <row r="62126" spans="56:142" x14ac:dyDescent="0.2">
      <c r="BD62126" s="325"/>
      <c r="EL62126" s="325"/>
    </row>
    <row r="62127" spans="56:142" x14ac:dyDescent="0.2">
      <c r="BD62127" s="325"/>
      <c r="EL62127" s="325"/>
    </row>
    <row r="62128" spans="56:142" x14ac:dyDescent="0.2">
      <c r="BD62128" s="325"/>
      <c r="EL62128" s="325"/>
    </row>
    <row r="62129" spans="56:142" x14ac:dyDescent="0.2">
      <c r="BD62129" s="325"/>
      <c r="EL62129" s="325"/>
    </row>
    <row r="62130" spans="56:142" x14ac:dyDescent="0.2">
      <c r="BD62130" s="325"/>
      <c r="EL62130" s="325"/>
    </row>
    <row r="62131" spans="56:142" x14ac:dyDescent="0.2">
      <c r="BD62131" s="325"/>
      <c r="EL62131" s="325"/>
    </row>
    <row r="62132" spans="56:142" x14ac:dyDescent="0.2">
      <c r="BD62132" s="325"/>
      <c r="EL62132" s="325"/>
    </row>
    <row r="62133" spans="56:142" x14ac:dyDescent="0.2">
      <c r="BD62133" s="325"/>
      <c r="EL62133" s="325"/>
    </row>
    <row r="62134" spans="56:142" x14ac:dyDescent="0.2">
      <c r="BD62134" s="325"/>
      <c r="EL62134" s="325"/>
    </row>
    <row r="62135" spans="56:142" x14ac:dyDescent="0.2">
      <c r="BD62135" s="325"/>
      <c r="EL62135" s="325"/>
    </row>
    <row r="62136" spans="56:142" x14ac:dyDescent="0.2">
      <c r="BD62136" s="325"/>
      <c r="EL62136" s="325"/>
    </row>
    <row r="62137" spans="56:142" x14ac:dyDescent="0.2">
      <c r="BD62137" s="325"/>
      <c r="EL62137" s="325"/>
    </row>
    <row r="62138" spans="56:142" x14ac:dyDescent="0.2">
      <c r="BD62138" s="325"/>
      <c r="EL62138" s="325"/>
    </row>
    <row r="62139" spans="56:142" x14ac:dyDescent="0.2">
      <c r="BD62139" s="325"/>
      <c r="EL62139" s="325"/>
    </row>
    <row r="62140" spans="56:142" x14ac:dyDescent="0.2">
      <c r="BD62140" s="325"/>
      <c r="EL62140" s="325"/>
    </row>
    <row r="62141" spans="56:142" x14ac:dyDescent="0.2">
      <c r="BD62141" s="325"/>
      <c r="EL62141" s="325"/>
    </row>
    <row r="62142" spans="56:142" x14ac:dyDescent="0.2">
      <c r="BD62142" s="325"/>
      <c r="EL62142" s="325"/>
    </row>
    <row r="62143" spans="56:142" x14ac:dyDescent="0.2">
      <c r="BD62143" s="325"/>
      <c r="EL62143" s="325"/>
    </row>
    <row r="62144" spans="56:142" x14ac:dyDescent="0.2">
      <c r="BD62144" s="325"/>
      <c r="EL62144" s="325"/>
    </row>
    <row r="62145" spans="56:142" x14ac:dyDescent="0.2">
      <c r="BD62145" s="325"/>
      <c r="EL62145" s="325"/>
    </row>
    <row r="62146" spans="56:142" x14ac:dyDescent="0.2">
      <c r="BD62146" s="325"/>
      <c r="EL62146" s="325"/>
    </row>
    <row r="62147" spans="56:142" x14ac:dyDescent="0.2">
      <c r="BD62147" s="325"/>
      <c r="EL62147" s="325"/>
    </row>
    <row r="62148" spans="56:142" x14ac:dyDescent="0.2">
      <c r="BD62148" s="325"/>
      <c r="EL62148" s="325"/>
    </row>
    <row r="62149" spans="56:142" x14ac:dyDescent="0.2">
      <c r="BD62149" s="325"/>
      <c r="EL62149" s="325"/>
    </row>
    <row r="62150" spans="56:142" x14ac:dyDescent="0.2">
      <c r="BD62150" s="325"/>
      <c r="EL62150" s="325"/>
    </row>
    <row r="62151" spans="56:142" x14ac:dyDescent="0.2">
      <c r="BD62151" s="325"/>
      <c r="EL62151" s="325"/>
    </row>
    <row r="62152" spans="56:142" x14ac:dyDescent="0.2">
      <c r="BD62152" s="325"/>
      <c r="EL62152" s="325"/>
    </row>
    <row r="62153" spans="56:142" x14ac:dyDescent="0.2">
      <c r="BD62153" s="325"/>
      <c r="EL62153" s="325"/>
    </row>
    <row r="62154" spans="56:142" x14ac:dyDescent="0.2">
      <c r="BD62154" s="325"/>
      <c r="EL62154" s="325"/>
    </row>
    <row r="62155" spans="56:142" x14ac:dyDescent="0.2">
      <c r="BD62155" s="325"/>
      <c r="EL62155" s="325"/>
    </row>
    <row r="62156" spans="56:142" x14ac:dyDescent="0.2">
      <c r="BD62156" s="325"/>
      <c r="EL62156" s="325"/>
    </row>
    <row r="62157" spans="56:142" x14ac:dyDescent="0.2">
      <c r="BD62157" s="325"/>
      <c r="EL62157" s="325"/>
    </row>
    <row r="62158" spans="56:142" x14ac:dyDescent="0.2">
      <c r="BD62158" s="325"/>
      <c r="EL62158" s="325"/>
    </row>
    <row r="62159" spans="56:142" x14ac:dyDescent="0.2">
      <c r="BD62159" s="325"/>
      <c r="EL62159" s="325"/>
    </row>
    <row r="62160" spans="56:142" x14ac:dyDescent="0.2">
      <c r="BD62160" s="325"/>
      <c r="EL62160" s="325"/>
    </row>
    <row r="62161" spans="56:142" x14ac:dyDescent="0.2">
      <c r="BD62161" s="325"/>
      <c r="EL62161" s="325"/>
    </row>
    <row r="62162" spans="56:142" x14ac:dyDescent="0.2">
      <c r="BD62162" s="325"/>
      <c r="EL62162" s="325"/>
    </row>
    <row r="62163" spans="56:142" x14ac:dyDescent="0.2">
      <c r="BD62163" s="325"/>
      <c r="EL62163" s="325"/>
    </row>
    <row r="62164" spans="56:142" x14ac:dyDescent="0.2">
      <c r="BD62164" s="325"/>
      <c r="EL62164" s="325"/>
    </row>
    <row r="62165" spans="56:142" x14ac:dyDescent="0.2">
      <c r="BD62165" s="325"/>
      <c r="EL62165" s="325"/>
    </row>
    <row r="62166" spans="56:142" x14ac:dyDescent="0.2">
      <c r="BD62166" s="325"/>
      <c r="EL62166" s="325"/>
    </row>
    <row r="62167" spans="56:142" x14ac:dyDescent="0.2">
      <c r="BD62167" s="325"/>
      <c r="EL62167" s="325"/>
    </row>
    <row r="62168" spans="56:142" x14ac:dyDescent="0.2">
      <c r="BD62168" s="325"/>
      <c r="EL62168" s="325"/>
    </row>
    <row r="62169" spans="56:142" x14ac:dyDescent="0.2">
      <c r="BD62169" s="325"/>
      <c r="EL62169" s="325"/>
    </row>
    <row r="62170" spans="56:142" x14ac:dyDescent="0.2">
      <c r="BD62170" s="325"/>
      <c r="EL62170" s="325"/>
    </row>
    <row r="62171" spans="56:142" x14ac:dyDescent="0.2">
      <c r="BD62171" s="325"/>
      <c r="EL62171" s="325"/>
    </row>
    <row r="62172" spans="56:142" x14ac:dyDescent="0.2">
      <c r="BD62172" s="325"/>
      <c r="EL62172" s="325"/>
    </row>
    <row r="62173" spans="56:142" x14ac:dyDescent="0.2">
      <c r="BD62173" s="325"/>
      <c r="EL62173" s="325"/>
    </row>
    <row r="62174" spans="56:142" x14ac:dyDescent="0.2">
      <c r="BD62174" s="325"/>
      <c r="EL62174" s="325"/>
    </row>
    <row r="62175" spans="56:142" x14ac:dyDescent="0.2">
      <c r="BD62175" s="325"/>
      <c r="EL62175" s="325"/>
    </row>
    <row r="62176" spans="56:142" x14ac:dyDescent="0.2">
      <c r="BD62176" s="325"/>
      <c r="EL62176" s="325"/>
    </row>
    <row r="62177" spans="56:142" x14ac:dyDescent="0.2">
      <c r="BD62177" s="325"/>
      <c r="EL62177" s="325"/>
    </row>
    <row r="62178" spans="56:142" x14ac:dyDescent="0.2">
      <c r="BD62178" s="325"/>
      <c r="EL62178" s="325"/>
    </row>
    <row r="62179" spans="56:142" x14ac:dyDescent="0.2">
      <c r="BD62179" s="325"/>
      <c r="EL62179" s="325"/>
    </row>
    <row r="62180" spans="56:142" x14ac:dyDescent="0.2">
      <c r="BD62180" s="325"/>
      <c r="EL62180" s="325"/>
    </row>
    <row r="62181" spans="56:142" x14ac:dyDescent="0.2">
      <c r="BD62181" s="325"/>
      <c r="EL62181" s="325"/>
    </row>
    <row r="62182" spans="56:142" x14ac:dyDescent="0.2">
      <c r="BD62182" s="325"/>
      <c r="EL62182" s="325"/>
    </row>
    <row r="62183" spans="56:142" x14ac:dyDescent="0.2">
      <c r="BD62183" s="325"/>
      <c r="EL62183" s="325"/>
    </row>
    <row r="62184" spans="56:142" x14ac:dyDescent="0.2">
      <c r="BD62184" s="325"/>
      <c r="EL62184" s="325"/>
    </row>
    <row r="62185" spans="56:142" x14ac:dyDescent="0.2">
      <c r="BD62185" s="325"/>
      <c r="EL62185" s="325"/>
    </row>
    <row r="62186" spans="56:142" x14ac:dyDescent="0.2">
      <c r="BD62186" s="325"/>
      <c r="EL62186" s="325"/>
    </row>
    <row r="62187" spans="56:142" x14ac:dyDescent="0.2">
      <c r="BD62187" s="325"/>
      <c r="EL62187" s="325"/>
    </row>
    <row r="62188" spans="56:142" x14ac:dyDescent="0.2">
      <c r="BD62188" s="325"/>
      <c r="EL62188" s="325"/>
    </row>
    <row r="62189" spans="56:142" x14ac:dyDescent="0.2">
      <c r="BD62189" s="325"/>
      <c r="EL62189" s="325"/>
    </row>
    <row r="62190" spans="56:142" x14ac:dyDescent="0.2">
      <c r="BD62190" s="325"/>
      <c r="EL62190" s="325"/>
    </row>
    <row r="62191" spans="56:142" x14ac:dyDescent="0.2">
      <c r="BD62191" s="325"/>
      <c r="EL62191" s="325"/>
    </row>
    <row r="62192" spans="56:142" x14ac:dyDescent="0.2">
      <c r="BD62192" s="325"/>
      <c r="EL62192" s="325"/>
    </row>
    <row r="62193" spans="56:142" x14ac:dyDescent="0.2">
      <c r="BD62193" s="325"/>
      <c r="EL62193" s="325"/>
    </row>
    <row r="62194" spans="56:142" x14ac:dyDescent="0.2">
      <c r="BD62194" s="325"/>
      <c r="EL62194" s="325"/>
    </row>
    <row r="62195" spans="56:142" x14ac:dyDescent="0.2">
      <c r="BD62195" s="325"/>
      <c r="EL62195" s="325"/>
    </row>
    <row r="62196" spans="56:142" x14ac:dyDescent="0.2">
      <c r="BD62196" s="325"/>
      <c r="EL62196" s="325"/>
    </row>
    <row r="62197" spans="56:142" x14ac:dyDescent="0.2">
      <c r="BD62197" s="325"/>
      <c r="EL62197" s="325"/>
    </row>
    <row r="62198" spans="56:142" x14ac:dyDescent="0.2">
      <c r="BD62198" s="325"/>
      <c r="EL62198" s="325"/>
    </row>
    <row r="62199" spans="56:142" x14ac:dyDescent="0.2">
      <c r="BD62199" s="325"/>
      <c r="EL62199" s="325"/>
    </row>
    <row r="62200" spans="56:142" x14ac:dyDescent="0.2">
      <c r="BD62200" s="325"/>
      <c r="EL62200" s="325"/>
    </row>
    <row r="62201" spans="56:142" x14ac:dyDescent="0.2">
      <c r="BD62201" s="325"/>
      <c r="EL62201" s="325"/>
    </row>
    <row r="62202" spans="56:142" x14ac:dyDescent="0.2">
      <c r="BD62202" s="325"/>
      <c r="EL62202" s="325"/>
    </row>
    <row r="62203" spans="56:142" x14ac:dyDescent="0.2">
      <c r="BD62203" s="325"/>
      <c r="EL62203" s="325"/>
    </row>
    <row r="62204" spans="56:142" x14ac:dyDescent="0.2">
      <c r="BD62204" s="325"/>
      <c r="EL62204" s="325"/>
    </row>
    <row r="62205" spans="56:142" x14ac:dyDescent="0.2">
      <c r="BD62205" s="325"/>
      <c r="EL62205" s="325"/>
    </row>
    <row r="62206" spans="56:142" x14ac:dyDescent="0.2">
      <c r="BD62206" s="325"/>
      <c r="EL62206" s="325"/>
    </row>
    <row r="62207" spans="56:142" x14ac:dyDescent="0.2">
      <c r="BD62207" s="325"/>
      <c r="EL62207" s="325"/>
    </row>
    <row r="62208" spans="56:142" x14ac:dyDescent="0.2">
      <c r="BD62208" s="325"/>
      <c r="EL62208" s="325"/>
    </row>
    <row r="62209" spans="56:142" x14ac:dyDescent="0.2">
      <c r="BD62209" s="325"/>
      <c r="EL62209" s="325"/>
    </row>
    <row r="62210" spans="56:142" x14ac:dyDescent="0.2">
      <c r="BD62210" s="325"/>
      <c r="EL62210" s="325"/>
    </row>
    <row r="62211" spans="56:142" x14ac:dyDescent="0.2">
      <c r="BD62211" s="325"/>
      <c r="EL62211" s="325"/>
    </row>
    <row r="62212" spans="56:142" x14ac:dyDescent="0.2">
      <c r="BD62212" s="325"/>
      <c r="EL62212" s="325"/>
    </row>
    <row r="62213" spans="56:142" x14ac:dyDescent="0.2">
      <c r="BD62213" s="325"/>
      <c r="EL62213" s="325"/>
    </row>
    <row r="62214" spans="56:142" x14ac:dyDescent="0.2">
      <c r="BD62214" s="325"/>
      <c r="EL62214" s="325"/>
    </row>
    <row r="62215" spans="56:142" x14ac:dyDescent="0.2">
      <c r="BD62215" s="325"/>
      <c r="EL62215" s="325"/>
    </row>
    <row r="62216" spans="56:142" x14ac:dyDescent="0.2">
      <c r="BD62216" s="325"/>
      <c r="EL62216" s="325"/>
    </row>
    <row r="62217" spans="56:142" x14ac:dyDescent="0.2">
      <c r="BD62217" s="325"/>
      <c r="EL62217" s="325"/>
    </row>
    <row r="62218" spans="56:142" x14ac:dyDescent="0.2">
      <c r="BD62218" s="325"/>
      <c r="EL62218" s="325"/>
    </row>
    <row r="62219" spans="56:142" x14ac:dyDescent="0.2">
      <c r="BD62219" s="325"/>
      <c r="EL62219" s="325"/>
    </row>
    <row r="62220" spans="56:142" x14ac:dyDescent="0.2">
      <c r="BD62220" s="325"/>
      <c r="EL62220" s="325"/>
    </row>
    <row r="62221" spans="56:142" x14ac:dyDescent="0.2">
      <c r="BD62221" s="325"/>
      <c r="EL62221" s="325"/>
    </row>
    <row r="62222" spans="56:142" x14ac:dyDescent="0.2">
      <c r="BD62222" s="325"/>
      <c r="EL62222" s="325"/>
    </row>
    <row r="62223" spans="56:142" x14ac:dyDescent="0.2">
      <c r="BD62223" s="325"/>
      <c r="EL62223" s="325"/>
    </row>
    <row r="62224" spans="56:142" x14ac:dyDescent="0.2">
      <c r="BD62224" s="325"/>
      <c r="EL62224" s="325"/>
    </row>
    <row r="62225" spans="56:142" x14ac:dyDescent="0.2">
      <c r="BD62225" s="325"/>
      <c r="EL62225" s="325"/>
    </row>
    <row r="62226" spans="56:142" x14ac:dyDescent="0.2">
      <c r="BD62226" s="325"/>
      <c r="EL62226" s="325"/>
    </row>
    <row r="62227" spans="56:142" x14ac:dyDescent="0.2">
      <c r="BD62227" s="325"/>
      <c r="EL62227" s="325"/>
    </row>
    <row r="62228" spans="56:142" x14ac:dyDescent="0.2">
      <c r="BD62228" s="325"/>
      <c r="EL62228" s="325"/>
    </row>
    <row r="62229" spans="56:142" x14ac:dyDescent="0.2">
      <c r="BD62229" s="325"/>
      <c r="EL62229" s="325"/>
    </row>
    <row r="62230" spans="56:142" x14ac:dyDescent="0.2">
      <c r="BD62230" s="325"/>
      <c r="EL62230" s="325"/>
    </row>
    <row r="62231" spans="56:142" x14ac:dyDescent="0.2">
      <c r="BD62231" s="325"/>
      <c r="EL62231" s="325"/>
    </row>
    <row r="62232" spans="56:142" x14ac:dyDescent="0.2">
      <c r="BD62232" s="325"/>
      <c r="EL62232" s="325"/>
    </row>
    <row r="62233" spans="56:142" x14ac:dyDescent="0.2">
      <c r="BD62233" s="325"/>
      <c r="EL62233" s="325"/>
    </row>
    <row r="62234" spans="56:142" x14ac:dyDescent="0.2">
      <c r="BD62234" s="325"/>
      <c r="EL62234" s="325"/>
    </row>
    <row r="62235" spans="56:142" x14ac:dyDescent="0.2">
      <c r="BD62235" s="325"/>
      <c r="EL62235" s="325"/>
    </row>
    <row r="62236" spans="56:142" x14ac:dyDescent="0.2">
      <c r="BD62236" s="325"/>
      <c r="EL62236" s="325"/>
    </row>
    <row r="62237" spans="56:142" x14ac:dyDescent="0.2">
      <c r="BD62237" s="325"/>
      <c r="EL62237" s="325"/>
    </row>
    <row r="62238" spans="56:142" x14ac:dyDescent="0.2">
      <c r="BD62238" s="325"/>
      <c r="EL62238" s="325"/>
    </row>
    <row r="62239" spans="56:142" x14ac:dyDescent="0.2">
      <c r="BD62239" s="325"/>
      <c r="EL62239" s="325"/>
    </row>
    <row r="62240" spans="56:142" x14ac:dyDescent="0.2">
      <c r="BD62240" s="325"/>
      <c r="EL62240" s="325"/>
    </row>
    <row r="62241" spans="56:142" x14ac:dyDescent="0.2">
      <c r="BD62241" s="325"/>
      <c r="EL62241" s="325"/>
    </row>
    <row r="62242" spans="56:142" x14ac:dyDescent="0.2">
      <c r="BD62242" s="325"/>
      <c r="EL62242" s="325"/>
    </row>
    <row r="62243" spans="56:142" x14ac:dyDescent="0.2">
      <c r="BD62243" s="325"/>
      <c r="EL62243" s="325"/>
    </row>
    <row r="62244" spans="56:142" x14ac:dyDescent="0.2">
      <c r="BD62244" s="325"/>
      <c r="EL62244" s="325"/>
    </row>
    <row r="62245" spans="56:142" x14ac:dyDescent="0.2">
      <c r="BD62245" s="325"/>
      <c r="EL62245" s="325"/>
    </row>
    <row r="62246" spans="56:142" x14ac:dyDescent="0.2">
      <c r="BD62246" s="325"/>
      <c r="EL62246" s="325"/>
    </row>
    <row r="62247" spans="56:142" x14ac:dyDescent="0.2">
      <c r="BD62247" s="325"/>
      <c r="EL62247" s="325"/>
    </row>
    <row r="62248" spans="56:142" x14ac:dyDescent="0.2">
      <c r="BD62248" s="325"/>
      <c r="EL62248" s="325"/>
    </row>
    <row r="62249" spans="56:142" x14ac:dyDescent="0.2">
      <c r="BD62249" s="325"/>
      <c r="EL62249" s="325"/>
    </row>
    <row r="62250" spans="56:142" x14ac:dyDescent="0.2">
      <c r="BD62250" s="325"/>
      <c r="EL62250" s="325"/>
    </row>
    <row r="62251" spans="56:142" x14ac:dyDescent="0.2">
      <c r="BD62251" s="325"/>
      <c r="EL62251" s="325"/>
    </row>
    <row r="62252" spans="56:142" x14ac:dyDescent="0.2">
      <c r="BD62252" s="325"/>
      <c r="EL62252" s="325"/>
    </row>
    <row r="62253" spans="56:142" x14ac:dyDescent="0.2">
      <c r="BD62253" s="325"/>
      <c r="EL62253" s="325"/>
    </row>
    <row r="62254" spans="56:142" x14ac:dyDescent="0.2">
      <c r="BD62254" s="325"/>
      <c r="EL62254" s="325"/>
    </row>
    <row r="62255" spans="56:142" x14ac:dyDescent="0.2">
      <c r="BD62255" s="325"/>
      <c r="EL62255" s="325"/>
    </row>
    <row r="62256" spans="56:142" x14ac:dyDescent="0.2">
      <c r="BD62256" s="325"/>
      <c r="EL62256" s="325"/>
    </row>
    <row r="62257" spans="56:142" x14ac:dyDescent="0.2">
      <c r="BD62257" s="325"/>
      <c r="EL62257" s="325"/>
    </row>
    <row r="62258" spans="56:142" x14ac:dyDescent="0.2">
      <c r="BD62258" s="325"/>
      <c r="EL62258" s="325"/>
    </row>
    <row r="62259" spans="56:142" x14ac:dyDescent="0.2">
      <c r="BD62259" s="325"/>
      <c r="EL62259" s="325"/>
    </row>
    <row r="62260" spans="56:142" x14ac:dyDescent="0.2">
      <c r="BD62260" s="325"/>
      <c r="EL62260" s="325"/>
    </row>
    <row r="62261" spans="56:142" x14ac:dyDescent="0.2">
      <c r="BD62261" s="325"/>
      <c r="EL62261" s="325"/>
    </row>
    <row r="62262" spans="56:142" x14ac:dyDescent="0.2">
      <c r="BD62262" s="325"/>
      <c r="EL62262" s="325"/>
    </row>
    <row r="62263" spans="56:142" x14ac:dyDescent="0.2">
      <c r="BD62263" s="325"/>
      <c r="EL62263" s="325"/>
    </row>
    <row r="62264" spans="56:142" x14ac:dyDescent="0.2">
      <c r="BD62264" s="325"/>
      <c r="EL62264" s="325"/>
    </row>
    <row r="62265" spans="56:142" x14ac:dyDescent="0.2">
      <c r="BD62265" s="325"/>
      <c r="EL62265" s="325"/>
    </row>
    <row r="62266" spans="56:142" x14ac:dyDescent="0.2">
      <c r="BD62266" s="325"/>
      <c r="EL62266" s="325"/>
    </row>
    <row r="62267" spans="56:142" x14ac:dyDescent="0.2">
      <c r="BD62267" s="325"/>
      <c r="EL62267" s="325"/>
    </row>
    <row r="62268" spans="56:142" x14ac:dyDescent="0.2">
      <c r="BD62268" s="325"/>
      <c r="EL62268" s="325"/>
    </row>
    <row r="62269" spans="56:142" x14ac:dyDescent="0.2">
      <c r="BD62269" s="325"/>
      <c r="EL62269" s="325"/>
    </row>
    <row r="62270" spans="56:142" x14ac:dyDescent="0.2">
      <c r="BD62270" s="325"/>
      <c r="EL62270" s="325"/>
    </row>
    <row r="62271" spans="56:142" x14ac:dyDescent="0.2">
      <c r="BD62271" s="325"/>
      <c r="EL62271" s="325"/>
    </row>
    <row r="62272" spans="56:142" x14ac:dyDescent="0.2">
      <c r="BD62272" s="325"/>
      <c r="EL62272" s="325"/>
    </row>
    <row r="62273" spans="56:142" x14ac:dyDescent="0.2">
      <c r="BD62273" s="325"/>
      <c r="EL62273" s="325"/>
    </row>
    <row r="62274" spans="56:142" x14ac:dyDescent="0.2">
      <c r="BD62274" s="325"/>
      <c r="EL62274" s="325"/>
    </row>
    <row r="62275" spans="56:142" x14ac:dyDescent="0.2">
      <c r="BD62275" s="325"/>
      <c r="EL62275" s="325"/>
    </row>
    <row r="62276" spans="56:142" x14ac:dyDescent="0.2">
      <c r="BD62276" s="325"/>
      <c r="EL62276" s="325"/>
    </row>
    <row r="62277" spans="56:142" x14ac:dyDescent="0.2">
      <c r="BD62277" s="325"/>
      <c r="EL62277" s="325"/>
    </row>
    <row r="62278" spans="56:142" x14ac:dyDescent="0.2">
      <c r="BD62278" s="325"/>
      <c r="EL62278" s="325"/>
    </row>
    <row r="62279" spans="56:142" x14ac:dyDescent="0.2">
      <c r="BD62279" s="325"/>
      <c r="EL62279" s="325"/>
    </row>
    <row r="62280" spans="56:142" x14ac:dyDescent="0.2">
      <c r="BD62280" s="325"/>
      <c r="EL62280" s="325"/>
    </row>
    <row r="62281" spans="56:142" x14ac:dyDescent="0.2">
      <c r="BD62281" s="325"/>
      <c r="EL62281" s="325"/>
    </row>
    <row r="62282" spans="56:142" x14ac:dyDescent="0.2">
      <c r="BD62282" s="325"/>
      <c r="EL62282" s="325"/>
    </row>
    <row r="62283" spans="56:142" x14ac:dyDescent="0.2">
      <c r="BD62283" s="325"/>
      <c r="EL62283" s="325"/>
    </row>
    <row r="62284" spans="56:142" x14ac:dyDescent="0.2">
      <c r="BD62284" s="325"/>
      <c r="EL62284" s="325"/>
    </row>
    <row r="62285" spans="56:142" x14ac:dyDescent="0.2">
      <c r="BD62285" s="325"/>
      <c r="EL62285" s="325"/>
    </row>
    <row r="62286" spans="56:142" x14ac:dyDescent="0.2">
      <c r="BD62286" s="325"/>
      <c r="EL62286" s="325"/>
    </row>
    <row r="62287" spans="56:142" x14ac:dyDescent="0.2">
      <c r="BD62287" s="325"/>
      <c r="EL62287" s="325"/>
    </row>
    <row r="62288" spans="56:142" x14ac:dyDescent="0.2">
      <c r="BD62288" s="325"/>
      <c r="EL62288" s="325"/>
    </row>
    <row r="62289" spans="56:142" x14ac:dyDescent="0.2">
      <c r="BD62289" s="325"/>
      <c r="EL62289" s="325"/>
    </row>
    <row r="62290" spans="56:142" x14ac:dyDescent="0.2">
      <c r="BD62290" s="325"/>
      <c r="EL62290" s="325"/>
    </row>
    <row r="62291" spans="56:142" x14ac:dyDescent="0.2">
      <c r="BD62291" s="325"/>
      <c r="EL62291" s="325"/>
    </row>
    <row r="62292" spans="56:142" x14ac:dyDescent="0.2">
      <c r="BD62292" s="325"/>
      <c r="EL62292" s="325"/>
    </row>
    <row r="62293" spans="56:142" x14ac:dyDescent="0.2">
      <c r="BD62293" s="325"/>
      <c r="EL62293" s="325"/>
    </row>
    <row r="62294" spans="56:142" x14ac:dyDescent="0.2">
      <c r="BD62294" s="325"/>
      <c r="EL62294" s="325"/>
    </row>
    <row r="62295" spans="56:142" x14ac:dyDescent="0.2">
      <c r="BD62295" s="325"/>
      <c r="EL62295" s="325"/>
    </row>
    <row r="62296" spans="56:142" x14ac:dyDescent="0.2">
      <c r="BD62296" s="325"/>
      <c r="EL62296" s="325"/>
    </row>
    <row r="62297" spans="56:142" x14ac:dyDescent="0.2">
      <c r="BD62297" s="325"/>
      <c r="EL62297" s="325"/>
    </row>
    <row r="62298" spans="56:142" x14ac:dyDescent="0.2">
      <c r="BD62298" s="325"/>
      <c r="EL62298" s="325"/>
    </row>
    <row r="62299" spans="56:142" x14ac:dyDescent="0.2">
      <c r="BD62299" s="325"/>
      <c r="EL62299" s="325"/>
    </row>
    <row r="62300" spans="56:142" x14ac:dyDescent="0.2">
      <c r="BD62300" s="325"/>
      <c r="EL62300" s="325"/>
    </row>
    <row r="62301" spans="56:142" x14ac:dyDescent="0.2">
      <c r="BD62301" s="325"/>
      <c r="EL62301" s="325"/>
    </row>
    <row r="62302" spans="56:142" x14ac:dyDescent="0.2">
      <c r="BD62302" s="325"/>
      <c r="EL62302" s="325"/>
    </row>
    <row r="62303" spans="56:142" x14ac:dyDescent="0.2">
      <c r="BD62303" s="325"/>
      <c r="EL62303" s="325"/>
    </row>
    <row r="62304" spans="56:142" x14ac:dyDescent="0.2">
      <c r="BD62304" s="325"/>
      <c r="EL62304" s="325"/>
    </row>
    <row r="62305" spans="56:142" x14ac:dyDescent="0.2">
      <c r="BD62305" s="325"/>
      <c r="EL62305" s="325"/>
    </row>
    <row r="62306" spans="56:142" x14ac:dyDescent="0.2">
      <c r="BD62306" s="325"/>
      <c r="EL62306" s="325"/>
    </row>
    <row r="62307" spans="56:142" x14ac:dyDescent="0.2">
      <c r="BD62307" s="325"/>
      <c r="EL62307" s="325"/>
    </row>
    <row r="62308" spans="56:142" x14ac:dyDescent="0.2">
      <c r="BD62308" s="325"/>
      <c r="EL62308" s="325"/>
    </row>
    <row r="62309" spans="56:142" x14ac:dyDescent="0.2">
      <c r="BD62309" s="325"/>
      <c r="EL62309" s="325"/>
    </row>
    <row r="62310" spans="56:142" x14ac:dyDescent="0.2">
      <c r="BD62310" s="325"/>
      <c r="EL62310" s="325"/>
    </row>
    <row r="62311" spans="56:142" x14ac:dyDescent="0.2">
      <c r="BD62311" s="325"/>
      <c r="EL62311" s="325"/>
    </row>
    <row r="62312" spans="56:142" x14ac:dyDescent="0.2">
      <c r="BD62312" s="325"/>
      <c r="EL62312" s="325"/>
    </row>
    <row r="62313" spans="56:142" x14ac:dyDescent="0.2">
      <c r="BD62313" s="325"/>
      <c r="EL62313" s="325"/>
    </row>
    <row r="62314" spans="56:142" x14ac:dyDescent="0.2">
      <c r="BD62314" s="325"/>
      <c r="EL62314" s="325"/>
    </row>
    <row r="62315" spans="56:142" x14ac:dyDescent="0.2">
      <c r="BD62315" s="325"/>
      <c r="EL62315" s="325"/>
    </row>
    <row r="62316" spans="56:142" x14ac:dyDescent="0.2">
      <c r="BD62316" s="325"/>
      <c r="EL62316" s="325"/>
    </row>
    <row r="62317" spans="56:142" x14ac:dyDescent="0.2">
      <c r="BD62317" s="325"/>
      <c r="EL62317" s="325"/>
    </row>
    <row r="62318" spans="56:142" x14ac:dyDescent="0.2">
      <c r="BD62318" s="325"/>
      <c r="EL62318" s="325"/>
    </row>
    <row r="62319" spans="56:142" x14ac:dyDescent="0.2">
      <c r="BD62319" s="325"/>
      <c r="EL62319" s="325"/>
    </row>
    <row r="62320" spans="56:142" x14ac:dyDescent="0.2">
      <c r="BD62320" s="325"/>
      <c r="EL62320" s="325"/>
    </row>
    <row r="62321" spans="56:142" x14ac:dyDescent="0.2">
      <c r="BD62321" s="325"/>
      <c r="EL62321" s="325"/>
    </row>
    <row r="62322" spans="56:142" x14ac:dyDescent="0.2">
      <c r="BD62322" s="325"/>
      <c r="EL62322" s="325"/>
    </row>
    <row r="62323" spans="56:142" x14ac:dyDescent="0.2">
      <c r="BD62323" s="325"/>
      <c r="EL62323" s="325"/>
    </row>
    <row r="62324" spans="56:142" x14ac:dyDescent="0.2">
      <c r="BD62324" s="325"/>
      <c r="EL62324" s="325"/>
    </row>
    <row r="62325" spans="56:142" x14ac:dyDescent="0.2">
      <c r="BD62325" s="325"/>
      <c r="EL62325" s="325"/>
    </row>
    <row r="62326" spans="56:142" x14ac:dyDescent="0.2">
      <c r="BD62326" s="325"/>
      <c r="EL62326" s="325"/>
    </row>
    <row r="62327" spans="56:142" x14ac:dyDescent="0.2">
      <c r="BD62327" s="325"/>
      <c r="EL62327" s="325"/>
    </row>
    <row r="62328" spans="56:142" x14ac:dyDescent="0.2">
      <c r="BD62328" s="325"/>
      <c r="EL62328" s="325"/>
    </row>
    <row r="62329" spans="56:142" x14ac:dyDescent="0.2">
      <c r="BD62329" s="325"/>
      <c r="EL62329" s="325"/>
    </row>
    <row r="62330" spans="56:142" x14ac:dyDescent="0.2">
      <c r="BD62330" s="325"/>
      <c r="EL62330" s="325"/>
    </row>
    <row r="62331" spans="56:142" x14ac:dyDescent="0.2">
      <c r="BD62331" s="325"/>
      <c r="EL62331" s="325"/>
    </row>
    <row r="62332" spans="56:142" x14ac:dyDescent="0.2">
      <c r="BD62332" s="325"/>
      <c r="EL62332" s="325"/>
    </row>
    <row r="62333" spans="56:142" x14ac:dyDescent="0.2">
      <c r="BD62333" s="325"/>
      <c r="EL62333" s="325"/>
    </row>
    <row r="62334" spans="56:142" x14ac:dyDescent="0.2">
      <c r="BD62334" s="325"/>
      <c r="EL62334" s="325"/>
    </row>
    <row r="62335" spans="56:142" x14ac:dyDescent="0.2">
      <c r="BD62335" s="325"/>
      <c r="EL62335" s="325"/>
    </row>
    <row r="62336" spans="56:142" x14ac:dyDescent="0.2">
      <c r="BD62336" s="325"/>
      <c r="EL62336" s="325"/>
    </row>
    <row r="62337" spans="56:142" x14ac:dyDescent="0.2">
      <c r="BD62337" s="325"/>
      <c r="EL62337" s="325"/>
    </row>
    <row r="62338" spans="56:142" x14ac:dyDescent="0.2">
      <c r="BD62338" s="325"/>
      <c r="EL62338" s="325"/>
    </row>
    <row r="62339" spans="56:142" x14ac:dyDescent="0.2">
      <c r="BD62339" s="325"/>
      <c r="EL62339" s="325"/>
    </row>
    <row r="62340" spans="56:142" x14ac:dyDescent="0.2">
      <c r="BD62340" s="325"/>
      <c r="EL62340" s="325"/>
    </row>
    <row r="62341" spans="56:142" x14ac:dyDescent="0.2">
      <c r="BD62341" s="325"/>
      <c r="EL62341" s="325"/>
    </row>
    <row r="62342" spans="56:142" x14ac:dyDescent="0.2">
      <c r="BD62342" s="325"/>
      <c r="EL62342" s="325"/>
    </row>
    <row r="62343" spans="56:142" x14ac:dyDescent="0.2">
      <c r="BD62343" s="325"/>
      <c r="EL62343" s="325"/>
    </row>
    <row r="62344" spans="56:142" x14ac:dyDescent="0.2">
      <c r="BD62344" s="325"/>
      <c r="EL62344" s="325"/>
    </row>
    <row r="62345" spans="56:142" x14ac:dyDescent="0.2">
      <c r="BD62345" s="325"/>
      <c r="EL62345" s="325"/>
    </row>
    <row r="62346" spans="56:142" x14ac:dyDescent="0.2">
      <c r="BD62346" s="325"/>
      <c r="EL62346" s="325"/>
    </row>
    <row r="62347" spans="56:142" x14ac:dyDescent="0.2">
      <c r="BD62347" s="325"/>
      <c r="EL62347" s="325"/>
    </row>
    <row r="62348" spans="56:142" x14ac:dyDescent="0.2">
      <c r="BD62348" s="325"/>
      <c r="EL62348" s="325"/>
    </row>
    <row r="62349" spans="56:142" x14ac:dyDescent="0.2">
      <c r="BD62349" s="325"/>
      <c r="EL62349" s="325"/>
    </row>
    <row r="62350" spans="56:142" x14ac:dyDescent="0.2">
      <c r="BD62350" s="325"/>
      <c r="EL62350" s="325"/>
    </row>
    <row r="62351" spans="56:142" x14ac:dyDescent="0.2">
      <c r="BD62351" s="325"/>
      <c r="EL62351" s="325"/>
    </row>
    <row r="62352" spans="56:142" x14ac:dyDescent="0.2">
      <c r="BD62352" s="325"/>
      <c r="EL62352" s="325"/>
    </row>
    <row r="62353" spans="56:142" x14ac:dyDescent="0.2">
      <c r="BD62353" s="325"/>
      <c r="EL62353" s="325"/>
    </row>
    <row r="62354" spans="56:142" x14ac:dyDescent="0.2">
      <c r="BD62354" s="325"/>
      <c r="EL62354" s="325"/>
    </row>
    <row r="62355" spans="56:142" x14ac:dyDescent="0.2">
      <c r="BD62355" s="325"/>
      <c r="EL62355" s="325"/>
    </row>
    <row r="62356" spans="56:142" x14ac:dyDescent="0.2">
      <c r="BD62356" s="325"/>
      <c r="EL62356" s="325"/>
    </row>
    <row r="62357" spans="56:142" x14ac:dyDescent="0.2">
      <c r="BD62357" s="325"/>
      <c r="EL62357" s="325"/>
    </row>
    <row r="62358" spans="56:142" x14ac:dyDescent="0.2">
      <c r="BD62358" s="325"/>
      <c r="EL62358" s="325"/>
    </row>
    <row r="62359" spans="56:142" x14ac:dyDescent="0.2">
      <c r="BD62359" s="325"/>
      <c r="EL62359" s="325"/>
    </row>
    <row r="62360" spans="56:142" x14ac:dyDescent="0.2">
      <c r="BD62360" s="325"/>
      <c r="EL62360" s="325"/>
    </row>
    <row r="62361" spans="56:142" x14ac:dyDescent="0.2">
      <c r="BD62361" s="325"/>
      <c r="EL62361" s="325"/>
    </row>
    <row r="62362" spans="56:142" x14ac:dyDescent="0.2">
      <c r="BD62362" s="325"/>
      <c r="EL62362" s="325"/>
    </row>
    <row r="62363" spans="56:142" x14ac:dyDescent="0.2">
      <c r="BD62363" s="325"/>
      <c r="EL62363" s="325"/>
    </row>
    <row r="62364" spans="56:142" x14ac:dyDescent="0.2">
      <c r="BD62364" s="325"/>
      <c r="EL62364" s="325"/>
    </row>
    <row r="62365" spans="56:142" x14ac:dyDescent="0.2">
      <c r="BD62365" s="325"/>
      <c r="EL62365" s="325"/>
    </row>
    <row r="62366" spans="56:142" x14ac:dyDescent="0.2">
      <c r="BD62366" s="325"/>
      <c r="EL62366" s="325"/>
    </row>
    <row r="62367" spans="56:142" x14ac:dyDescent="0.2">
      <c r="BD62367" s="325"/>
      <c r="EL62367" s="325"/>
    </row>
    <row r="62368" spans="56:142" x14ac:dyDescent="0.2">
      <c r="BD62368" s="325"/>
      <c r="EL62368" s="325"/>
    </row>
    <row r="62369" spans="56:142" x14ac:dyDescent="0.2">
      <c r="BD62369" s="325"/>
      <c r="EL62369" s="325"/>
    </row>
    <row r="62370" spans="56:142" x14ac:dyDescent="0.2">
      <c r="BD62370" s="325"/>
      <c r="EL62370" s="325"/>
    </row>
    <row r="62371" spans="56:142" x14ac:dyDescent="0.2">
      <c r="BD62371" s="325"/>
      <c r="EL62371" s="325"/>
    </row>
    <row r="62372" spans="56:142" x14ac:dyDescent="0.2">
      <c r="BD62372" s="325"/>
      <c r="EL62372" s="325"/>
    </row>
    <row r="62373" spans="56:142" x14ac:dyDescent="0.2">
      <c r="BD62373" s="325"/>
      <c r="EL62373" s="325"/>
    </row>
    <row r="62374" spans="56:142" x14ac:dyDescent="0.2">
      <c r="BD62374" s="325"/>
      <c r="EL62374" s="325"/>
    </row>
    <row r="62375" spans="56:142" x14ac:dyDescent="0.2">
      <c r="BD62375" s="325"/>
      <c r="EL62375" s="325"/>
    </row>
    <row r="62376" spans="56:142" x14ac:dyDescent="0.2">
      <c r="BD62376" s="325"/>
      <c r="EL62376" s="325"/>
    </row>
    <row r="62377" spans="56:142" x14ac:dyDescent="0.2">
      <c r="BD62377" s="325"/>
      <c r="EL62377" s="325"/>
    </row>
    <row r="62378" spans="56:142" x14ac:dyDescent="0.2">
      <c r="BD62378" s="325"/>
      <c r="EL62378" s="325"/>
    </row>
    <row r="62379" spans="56:142" x14ac:dyDescent="0.2">
      <c r="BD62379" s="325"/>
      <c r="EL62379" s="325"/>
    </row>
    <row r="62380" spans="56:142" x14ac:dyDescent="0.2">
      <c r="BD62380" s="325"/>
      <c r="EL62380" s="325"/>
    </row>
    <row r="62381" spans="56:142" x14ac:dyDescent="0.2">
      <c r="BD62381" s="325"/>
      <c r="EL62381" s="325"/>
    </row>
    <row r="62382" spans="56:142" x14ac:dyDescent="0.2">
      <c r="BD62382" s="325"/>
      <c r="EL62382" s="325"/>
    </row>
    <row r="62383" spans="56:142" x14ac:dyDescent="0.2">
      <c r="BD62383" s="325"/>
      <c r="EL62383" s="325"/>
    </row>
    <row r="62384" spans="56:142" x14ac:dyDescent="0.2">
      <c r="BD62384" s="325"/>
      <c r="EL62384" s="325"/>
    </row>
    <row r="62385" spans="56:142" x14ac:dyDescent="0.2">
      <c r="BD62385" s="325"/>
      <c r="EL62385" s="325"/>
    </row>
    <row r="62386" spans="56:142" x14ac:dyDescent="0.2">
      <c r="BD62386" s="325"/>
      <c r="EL62386" s="325"/>
    </row>
    <row r="62387" spans="56:142" x14ac:dyDescent="0.2">
      <c r="BD62387" s="325"/>
      <c r="EL62387" s="325"/>
    </row>
    <row r="62388" spans="56:142" x14ac:dyDescent="0.2">
      <c r="BD62388" s="325"/>
      <c r="EL62388" s="325"/>
    </row>
    <row r="62389" spans="56:142" x14ac:dyDescent="0.2">
      <c r="BD62389" s="325"/>
      <c r="EL62389" s="325"/>
    </row>
    <row r="62390" spans="56:142" x14ac:dyDescent="0.2">
      <c r="BD62390" s="325"/>
      <c r="EL62390" s="325"/>
    </row>
    <row r="62391" spans="56:142" x14ac:dyDescent="0.2">
      <c r="BD62391" s="325"/>
      <c r="EL62391" s="325"/>
    </row>
    <row r="62392" spans="56:142" x14ac:dyDescent="0.2">
      <c r="BD62392" s="325"/>
      <c r="EL62392" s="325"/>
    </row>
    <row r="62393" spans="56:142" x14ac:dyDescent="0.2">
      <c r="BD62393" s="325"/>
      <c r="EL62393" s="325"/>
    </row>
    <row r="62394" spans="56:142" x14ac:dyDescent="0.2">
      <c r="BD62394" s="325"/>
      <c r="EL62394" s="325"/>
    </row>
    <row r="62395" spans="56:142" x14ac:dyDescent="0.2">
      <c r="BD62395" s="325"/>
      <c r="EL62395" s="325"/>
    </row>
    <row r="62396" spans="56:142" x14ac:dyDescent="0.2">
      <c r="BD62396" s="325"/>
      <c r="EL62396" s="325"/>
    </row>
    <row r="62397" spans="56:142" x14ac:dyDescent="0.2">
      <c r="BD62397" s="325"/>
      <c r="EL62397" s="325"/>
    </row>
    <row r="62398" spans="56:142" x14ac:dyDescent="0.2">
      <c r="BD62398" s="325"/>
      <c r="EL62398" s="325"/>
    </row>
    <row r="62399" spans="56:142" x14ac:dyDescent="0.2">
      <c r="BD62399" s="325"/>
      <c r="EL62399" s="325"/>
    </row>
    <row r="62400" spans="56:142" x14ac:dyDescent="0.2">
      <c r="BD62400" s="325"/>
      <c r="EL62400" s="325"/>
    </row>
    <row r="62401" spans="56:142" x14ac:dyDescent="0.2">
      <c r="BD62401" s="325"/>
      <c r="EL62401" s="325"/>
    </row>
    <row r="62402" spans="56:142" x14ac:dyDescent="0.2">
      <c r="BD62402" s="325"/>
      <c r="EL62402" s="325"/>
    </row>
    <row r="62403" spans="56:142" x14ac:dyDescent="0.2">
      <c r="BD62403" s="325"/>
      <c r="EL62403" s="325"/>
    </row>
    <row r="62404" spans="56:142" x14ac:dyDescent="0.2">
      <c r="BD62404" s="325"/>
      <c r="EL62404" s="325"/>
    </row>
    <row r="62405" spans="56:142" x14ac:dyDescent="0.2">
      <c r="BD62405" s="325"/>
      <c r="EL62405" s="325"/>
    </row>
    <row r="62406" spans="56:142" x14ac:dyDescent="0.2">
      <c r="BD62406" s="325"/>
      <c r="EL62406" s="325"/>
    </row>
    <row r="62407" spans="56:142" x14ac:dyDescent="0.2">
      <c r="BD62407" s="325"/>
      <c r="EL62407" s="325"/>
    </row>
    <row r="62408" spans="56:142" x14ac:dyDescent="0.2">
      <c r="BD62408" s="325"/>
      <c r="EL62408" s="325"/>
    </row>
    <row r="62409" spans="56:142" x14ac:dyDescent="0.2">
      <c r="BD62409" s="325"/>
      <c r="EL62409" s="325"/>
    </row>
    <row r="62410" spans="56:142" x14ac:dyDescent="0.2">
      <c r="BD62410" s="325"/>
      <c r="EL62410" s="325"/>
    </row>
    <row r="62411" spans="56:142" x14ac:dyDescent="0.2">
      <c r="BD62411" s="325"/>
      <c r="EL62411" s="325"/>
    </row>
    <row r="62412" spans="56:142" x14ac:dyDescent="0.2">
      <c r="BD62412" s="325"/>
      <c r="EL62412" s="325"/>
    </row>
    <row r="62413" spans="56:142" x14ac:dyDescent="0.2">
      <c r="BD62413" s="325"/>
      <c r="EL62413" s="325"/>
    </row>
    <row r="62414" spans="56:142" x14ac:dyDescent="0.2">
      <c r="BD62414" s="325"/>
      <c r="EL62414" s="325"/>
    </row>
    <row r="62415" spans="56:142" x14ac:dyDescent="0.2">
      <c r="BD62415" s="325"/>
      <c r="EL62415" s="325"/>
    </row>
    <row r="62416" spans="56:142" x14ac:dyDescent="0.2">
      <c r="BD62416" s="325"/>
      <c r="EL62416" s="325"/>
    </row>
    <row r="62417" spans="56:142" x14ac:dyDescent="0.2">
      <c r="BD62417" s="325"/>
      <c r="EL62417" s="325"/>
    </row>
    <row r="62418" spans="56:142" x14ac:dyDescent="0.2">
      <c r="BD62418" s="325"/>
      <c r="EL62418" s="325"/>
    </row>
    <row r="62419" spans="56:142" x14ac:dyDescent="0.2">
      <c r="BD62419" s="325"/>
      <c r="EL62419" s="325"/>
    </row>
    <row r="62420" spans="56:142" x14ac:dyDescent="0.2">
      <c r="BD62420" s="325"/>
      <c r="EL62420" s="325"/>
    </row>
    <row r="62421" spans="56:142" x14ac:dyDescent="0.2">
      <c r="BD62421" s="325"/>
      <c r="EL62421" s="325"/>
    </row>
    <row r="62422" spans="56:142" x14ac:dyDescent="0.2">
      <c r="BD62422" s="325"/>
      <c r="EL62422" s="325"/>
    </row>
    <row r="62423" spans="56:142" x14ac:dyDescent="0.2">
      <c r="BD62423" s="325"/>
      <c r="EL62423" s="325"/>
    </row>
    <row r="62424" spans="56:142" x14ac:dyDescent="0.2">
      <c r="BD62424" s="325"/>
      <c r="EL62424" s="325"/>
    </row>
    <row r="62425" spans="56:142" x14ac:dyDescent="0.2">
      <c r="BD62425" s="325"/>
      <c r="EL62425" s="325"/>
    </row>
    <row r="62426" spans="56:142" x14ac:dyDescent="0.2">
      <c r="BD62426" s="325"/>
      <c r="EL62426" s="325"/>
    </row>
    <row r="62427" spans="56:142" x14ac:dyDescent="0.2">
      <c r="BD62427" s="325"/>
      <c r="EL62427" s="325"/>
    </row>
    <row r="62428" spans="56:142" x14ac:dyDescent="0.2">
      <c r="BD62428" s="325"/>
      <c r="EL62428" s="325"/>
    </row>
    <row r="62429" spans="56:142" x14ac:dyDescent="0.2">
      <c r="BD62429" s="325"/>
      <c r="EL62429" s="325"/>
    </row>
    <row r="62430" spans="56:142" x14ac:dyDescent="0.2">
      <c r="BD62430" s="325"/>
      <c r="EL62430" s="325"/>
    </row>
    <row r="62431" spans="56:142" x14ac:dyDescent="0.2">
      <c r="BD62431" s="325"/>
      <c r="EL62431" s="325"/>
    </row>
    <row r="62432" spans="56:142" x14ac:dyDescent="0.2">
      <c r="BD62432" s="325"/>
      <c r="EL62432" s="325"/>
    </row>
    <row r="62433" spans="56:142" x14ac:dyDescent="0.2">
      <c r="BD62433" s="325"/>
      <c r="EL62433" s="325"/>
    </row>
    <row r="62434" spans="56:142" x14ac:dyDescent="0.2">
      <c r="BD62434" s="325"/>
      <c r="EL62434" s="325"/>
    </row>
    <row r="62435" spans="56:142" x14ac:dyDescent="0.2">
      <c r="BD62435" s="325"/>
      <c r="EL62435" s="325"/>
    </row>
    <row r="62436" spans="56:142" x14ac:dyDescent="0.2">
      <c r="BD62436" s="325"/>
      <c r="EL62436" s="325"/>
    </row>
    <row r="62437" spans="56:142" x14ac:dyDescent="0.2">
      <c r="BD62437" s="325"/>
      <c r="EL62437" s="325"/>
    </row>
    <row r="62438" spans="56:142" x14ac:dyDescent="0.2">
      <c r="BD62438" s="325"/>
      <c r="EL62438" s="325"/>
    </row>
    <row r="62439" spans="56:142" x14ac:dyDescent="0.2">
      <c r="BD62439" s="325"/>
      <c r="EL62439" s="325"/>
    </row>
    <row r="62440" spans="56:142" x14ac:dyDescent="0.2">
      <c r="BD62440" s="325"/>
      <c r="EL62440" s="325"/>
    </row>
    <row r="62441" spans="56:142" x14ac:dyDescent="0.2">
      <c r="BD62441" s="325"/>
      <c r="EL62441" s="325"/>
    </row>
    <row r="62442" spans="56:142" x14ac:dyDescent="0.2">
      <c r="BD62442" s="325"/>
      <c r="EL62442" s="325"/>
    </row>
    <row r="62443" spans="56:142" x14ac:dyDescent="0.2">
      <c r="BD62443" s="325"/>
      <c r="EL62443" s="325"/>
    </row>
    <row r="62444" spans="56:142" x14ac:dyDescent="0.2">
      <c r="BD62444" s="325"/>
      <c r="EL62444" s="325"/>
    </row>
    <row r="62445" spans="56:142" x14ac:dyDescent="0.2">
      <c r="BD62445" s="325"/>
      <c r="EL62445" s="325"/>
    </row>
    <row r="62446" spans="56:142" x14ac:dyDescent="0.2">
      <c r="BD62446" s="325"/>
      <c r="EL62446" s="325"/>
    </row>
    <row r="62447" spans="56:142" x14ac:dyDescent="0.2">
      <c r="BD62447" s="325"/>
      <c r="EL62447" s="325"/>
    </row>
    <row r="62448" spans="56:142" x14ac:dyDescent="0.2">
      <c r="BD62448" s="325"/>
      <c r="EL62448" s="325"/>
    </row>
    <row r="62449" spans="56:142" x14ac:dyDescent="0.2">
      <c r="BD62449" s="325"/>
      <c r="EL62449" s="325"/>
    </row>
    <row r="62450" spans="56:142" x14ac:dyDescent="0.2">
      <c r="BD62450" s="325"/>
      <c r="EL62450" s="325"/>
    </row>
    <row r="62451" spans="56:142" x14ac:dyDescent="0.2">
      <c r="BD62451" s="325"/>
      <c r="EL62451" s="325"/>
    </row>
    <row r="62452" spans="56:142" x14ac:dyDescent="0.2">
      <c r="BD62452" s="325"/>
      <c r="EL62452" s="325"/>
    </row>
    <row r="62453" spans="56:142" x14ac:dyDescent="0.2">
      <c r="BD62453" s="325"/>
      <c r="EL62453" s="325"/>
    </row>
    <row r="62454" spans="56:142" x14ac:dyDescent="0.2">
      <c r="BD62454" s="325"/>
      <c r="EL62454" s="325"/>
    </row>
    <row r="62455" spans="56:142" x14ac:dyDescent="0.2">
      <c r="BD62455" s="325"/>
      <c r="EL62455" s="325"/>
    </row>
    <row r="62456" spans="56:142" x14ac:dyDescent="0.2">
      <c r="BD62456" s="325"/>
      <c r="EL62456" s="325"/>
    </row>
    <row r="62457" spans="56:142" x14ac:dyDescent="0.2">
      <c r="BD62457" s="325"/>
      <c r="EL62457" s="325"/>
    </row>
    <row r="62458" spans="56:142" x14ac:dyDescent="0.2">
      <c r="BD62458" s="325"/>
      <c r="EL62458" s="325"/>
    </row>
    <row r="62459" spans="56:142" x14ac:dyDescent="0.2">
      <c r="BD62459" s="325"/>
      <c r="EL62459" s="325"/>
    </row>
    <row r="62460" spans="56:142" x14ac:dyDescent="0.2">
      <c r="BD62460" s="325"/>
      <c r="EL62460" s="325"/>
    </row>
    <row r="62461" spans="56:142" x14ac:dyDescent="0.2">
      <c r="BD62461" s="325"/>
      <c r="EL62461" s="325"/>
    </row>
    <row r="62462" spans="56:142" x14ac:dyDescent="0.2">
      <c r="BD62462" s="325"/>
      <c r="EL62462" s="325"/>
    </row>
    <row r="62463" spans="56:142" x14ac:dyDescent="0.2">
      <c r="BD62463" s="325"/>
      <c r="EL62463" s="325"/>
    </row>
    <row r="62464" spans="56:142" x14ac:dyDescent="0.2">
      <c r="BD62464" s="325"/>
      <c r="EL62464" s="325"/>
    </row>
    <row r="62465" spans="56:142" x14ac:dyDescent="0.2">
      <c r="BD62465" s="325"/>
      <c r="EL62465" s="325"/>
    </row>
    <row r="62466" spans="56:142" x14ac:dyDescent="0.2">
      <c r="BD62466" s="325"/>
      <c r="EL62466" s="325"/>
    </row>
    <row r="62467" spans="56:142" x14ac:dyDescent="0.2">
      <c r="BD62467" s="325"/>
      <c r="EL62467" s="325"/>
    </row>
    <row r="62468" spans="56:142" x14ac:dyDescent="0.2">
      <c r="BD62468" s="325"/>
      <c r="EL62468" s="325"/>
    </row>
    <row r="62469" spans="56:142" x14ac:dyDescent="0.2">
      <c r="BD62469" s="325"/>
      <c r="EL62469" s="325"/>
    </row>
    <row r="62470" spans="56:142" x14ac:dyDescent="0.2">
      <c r="BD62470" s="325"/>
      <c r="EL62470" s="325"/>
    </row>
    <row r="62471" spans="56:142" x14ac:dyDescent="0.2">
      <c r="BD62471" s="325"/>
      <c r="EL62471" s="325"/>
    </row>
    <row r="62472" spans="56:142" x14ac:dyDescent="0.2">
      <c r="BD62472" s="325"/>
      <c r="EL62472" s="325"/>
    </row>
    <row r="62473" spans="56:142" x14ac:dyDescent="0.2">
      <c r="BD62473" s="325"/>
      <c r="EL62473" s="325"/>
    </row>
    <row r="62474" spans="56:142" x14ac:dyDescent="0.2">
      <c r="BD62474" s="325"/>
      <c r="EL62474" s="325"/>
    </row>
    <row r="62475" spans="56:142" x14ac:dyDescent="0.2">
      <c r="BD62475" s="325"/>
      <c r="EL62475" s="325"/>
    </row>
    <row r="62476" spans="56:142" x14ac:dyDescent="0.2">
      <c r="BD62476" s="325"/>
      <c r="EL62476" s="325"/>
    </row>
    <row r="62477" spans="56:142" x14ac:dyDescent="0.2">
      <c r="BD62477" s="325"/>
      <c r="EL62477" s="325"/>
    </row>
    <row r="62478" spans="56:142" x14ac:dyDescent="0.2">
      <c r="BD62478" s="325"/>
      <c r="EL62478" s="325"/>
    </row>
    <row r="62479" spans="56:142" x14ac:dyDescent="0.2">
      <c r="BD62479" s="325"/>
      <c r="EL62479" s="325"/>
    </row>
    <row r="62480" spans="56:142" x14ac:dyDescent="0.2">
      <c r="BD62480" s="325"/>
      <c r="EL62480" s="325"/>
    </row>
    <row r="62481" spans="56:142" x14ac:dyDescent="0.2">
      <c r="BD62481" s="325"/>
      <c r="EL62481" s="325"/>
    </row>
    <row r="62482" spans="56:142" x14ac:dyDescent="0.2">
      <c r="BD62482" s="325"/>
      <c r="EL62482" s="325"/>
    </row>
    <row r="62483" spans="56:142" x14ac:dyDescent="0.2">
      <c r="BD62483" s="325"/>
      <c r="EL62483" s="325"/>
    </row>
    <row r="62484" spans="56:142" x14ac:dyDescent="0.2">
      <c r="BD62484" s="325"/>
      <c r="EL62484" s="325"/>
    </row>
    <row r="62485" spans="56:142" x14ac:dyDescent="0.2">
      <c r="BD62485" s="325"/>
      <c r="EL62485" s="325"/>
    </row>
    <row r="62486" spans="56:142" x14ac:dyDescent="0.2">
      <c r="BD62486" s="325"/>
      <c r="EL62486" s="325"/>
    </row>
    <row r="62487" spans="56:142" x14ac:dyDescent="0.2">
      <c r="BD62487" s="325"/>
      <c r="EL62487" s="325"/>
    </row>
    <row r="62488" spans="56:142" x14ac:dyDescent="0.2">
      <c r="BD62488" s="325"/>
      <c r="EL62488" s="325"/>
    </row>
    <row r="62489" spans="56:142" x14ac:dyDescent="0.2">
      <c r="BD62489" s="325"/>
      <c r="EL62489" s="325"/>
    </row>
    <row r="62490" spans="56:142" x14ac:dyDescent="0.2">
      <c r="BD62490" s="325"/>
      <c r="EL62490" s="325"/>
    </row>
    <row r="62491" spans="56:142" x14ac:dyDescent="0.2">
      <c r="BD62491" s="325"/>
      <c r="EL62491" s="325"/>
    </row>
    <row r="62492" spans="56:142" x14ac:dyDescent="0.2">
      <c r="BD62492" s="325"/>
      <c r="EL62492" s="325"/>
    </row>
    <row r="62493" spans="56:142" x14ac:dyDescent="0.2">
      <c r="BD62493" s="325"/>
      <c r="EL62493" s="325"/>
    </row>
    <row r="62494" spans="56:142" x14ac:dyDescent="0.2">
      <c r="BD62494" s="325"/>
      <c r="EL62494" s="325"/>
    </row>
    <row r="62495" spans="56:142" x14ac:dyDescent="0.2">
      <c r="BD62495" s="325"/>
      <c r="EL62495" s="325"/>
    </row>
    <row r="62496" spans="56:142" x14ac:dyDescent="0.2">
      <c r="BD62496" s="325"/>
      <c r="EL62496" s="325"/>
    </row>
    <row r="62497" spans="56:142" x14ac:dyDescent="0.2">
      <c r="BD62497" s="325"/>
      <c r="EL62497" s="325"/>
    </row>
    <row r="62498" spans="56:142" x14ac:dyDescent="0.2">
      <c r="BD62498" s="325"/>
      <c r="EL62498" s="325"/>
    </row>
    <row r="62499" spans="56:142" x14ac:dyDescent="0.2">
      <c r="BD62499" s="325"/>
      <c r="EL62499" s="325"/>
    </row>
    <row r="62500" spans="56:142" x14ac:dyDescent="0.2">
      <c r="BD62500" s="325"/>
      <c r="EL62500" s="325"/>
    </row>
    <row r="62501" spans="56:142" x14ac:dyDescent="0.2">
      <c r="BD62501" s="325"/>
      <c r="EL62501" s="325"/>
    </row>
    <row r="62502" spans="56:142" x14ac:dyDescent="0.2">
      <c r="BD62502" s="325"/>
      <c r="EL62502" s="325"/>
    </row>
    <row r="62503" spans="56:142" x14ac:dyDescent="0.2">
      <c r="BD62503" s="325"/>
      <c r="EL62503" s="325"/>
    </row>
    <row r="62504" spans="56:142" x14ac:dyDescent="0.2">
      <c r="BD62504" s="325"/>
      <c r="EL62504" s="325"/>
    </row>
    <row r="62505" spans="56:142" x14ac:dyDescent="0.2">
      <c r="BD62505" s="325"/>
      <c r="EL62505" s="325"/>
    </row>
    <row r="62506" spans="56:142" x14ac:dyDescent="0.2">
      <c r="BD62506" s="325"/>
      <c r="EL62506" s="325"/>
    </row>
    <row r="62507" spans="56:142" x14ac:dyDescent="0.2">
      <c r="BD62507" s="325"/>
      <c r="EL62507" s="325"/>
    </row>
    <row r="62508" spans="56:142" x14ac:dyDescent="0.2">
      <c r="BD62508" s="325"/>
      <c r="EL62508" s="325"/>
    </row>
    <row r="62509" spans="56:142" x14ac:dyDescent="0.2">
      <c r="BD62509" s="325"/>
      <c r="EL62509" s="325"/>
    </row>
    <row r="62510" spans="56:142" x14ac:dyDescent="0.2">
      <c r="BD62510" s="325"/>
      <c r="EL62510" s="325"/>
    </row>
    <row r="62511" spans="56:142" x14ac:dyDescent="0.2">
      <c r="BD62511" s="325"/>
      <c r="EL62511" s="325"/>
    </row>
    <row r="62512" spans="56:142" x14ac:dyDescent="0.2">
      <c r="BD62512" s="325"/>
      <c r="EL62512" s="325"/>
    </row>
    <row r="62513" spans="56:142" x14ac:dyDescent="0.2">
      <c r="BD62513" s="325"/>
      <c r="EL62513" s="325"/>
    </row>
    <row r="62514" spans="56:142" x14ac:dyDescent="0.2">
      <c r="BD62514" s="325"/>
      <c r="EL62514" s="325"/>
    </row>
    <row r="62515" spans="56:142" x14ac:dyDescent="0.2">
      <c r="BD62515" s="325"/>
      <c r="EL62515" s="325"/>
    </row>
    <row r="62516" spans="56:142" x14ac:dyDescent="0.2">
      <c r="BD62516" s="325"/>
      <c r="EL62516" s="325"/>
    </row>
    <row r="62517" spans="56:142" x14ac:dyDescent="0.2">
      <c r="BD62517" s="325"/>
      <c r="EL62517" s="325"/>
    </row>
    <row r="62518" spans="56:142" x14ac:dyDescent="0.2">
      <c r="BD62518" s="325"/>
      <c r="EL62518" s="325"/>
    </row>
    <row r="62519" spans="56:142" x14ac:dyDescent="0.2">
      <c r="BD62519" s="325"/>
      <c r="EL62519" s="325"/>
    </row>
    <row r="62520" spans="56:142" x14ac:dyDescent="0.2">
      <c r="BD62520" s="325"/>
      <c r="EL62520" s="325"/>
    </row>
    <row r="62521" spans="56:142" x14ac:dyDescent="0.2">
      <c r="BD62521" s="325"/>
      <c r="EL62521" s="325"/>
    </row>
    <row r="62522" spans="56:142" x14ac:dyDescent="0.2">
      <c r="BD62522" s="325"/>
      <c r="EL62522" s="325"/>
    </row>
    <row r="62523" spans="56:142" x14ac:dyDescent="0.2">
      <c r="BD62523" s="325"/>
      <c r="EL62523" s="325"/>
    </row>
    <row r="62524" spans="56:142" x14ac:dyDescent="0.2">
      <c r="BD62524" s="325"/>
      <c r="EL62524" s="325"/>
    </row>
    <row r="62525" spans="56:142" x14ac:dyDescent="0.2">
      <c r="BD62525" s="325"/>
      <c r="EL62525" s="325"/>
    </row>
    <row r="62526" spans="56:142" x14ac:dyDescent="0.2">
      <c r="BD62526" s="325"/>
      <c r="EL62526" s="325"/>
    </row>
    <row r="62527" spans="56:142" x14ac:dyDescent="0.2">
      <c r="BD62527" s="325"/>
      <c r="EL62527" s="325"/>
    </row>
    <row r="62528" spans="56:142" x14ac:dyDescent="0.2">
      <c r="BD62528" s="325"/>
      <c r="EL62528" s="325"/>
    </row>
    <row r="62529" spans="56:142" x14ac:dyDescent="0.2">
      <c r="BD62529" s="325"/>
      <c r="EL62529" s="325"/>
    </row>
    <row r="62530" spans="56:142" x14ac:dyDescent="0.2">
      <c r="BD62530" s="325"/>
      <c r="EL62530" s="325"/>
    </row>
    <row r="62531" spans="56:142" x14ac:dyDescent="0.2">
      <c r="BD62531" s="325"/>
      <c r="EL62531" s="325"/>
    </row>
    <row r="62532" spans="56:142" x14ac:dyDescent="0.2">
      <c r="BD62532" s="325"/>
      <c r="EL62532" s="325"/>
    </row>
    <row r="62533" spans="56:142" x14ac:dyDescent="0.2">
      <c r="BD62533" s="325"/>
      <c r="EL62533" s="325"/>
    </row>
    <row r="62534" spans="56:142" x14ac:dyDescent="0.2">
      <c r="BD62534" s="325"/>
      <c r="EL62534" s="325"/>
    </row>
    <row r="62535" spans="56:142" x14ac:dyDescent="0.2">
      <c r="BD62535" s="325"/>
      <c r="EL62535" s="325"/>
    </row>
    <row r="62536" spans="56:142" x14ac:dyDescent="0.2">
      <c r="BD62536" s="325"/>
      <c r="EL62536" s="325"/>
    </row>
    <row r="62537" spans="56:142" x14ac:dyDescent="0.2">
      <c r="BD62537" s="325"/>
      <c r="EL62537" s="325"/>
    </row>
    <row r="62538" spans="56:142" x14ac:dyDescent="0.2">
      <c r="BD62538" s="325"/>
      <c r="EL62538" s="325"/>
    </row>
    <row r="62539" spans="56:142" x14ac:dyDescent="0.2">
      <c r="BD62539" s="325"/>
      <c r="EL62539" s="325"/>
    </row>
    <row r="62540" spans="56:142" x14ac:dyDescent="0.2">
      <c r="BD62540" s="325"/>
      <c r="EL62540" s="325"/>
    </row>
    <row r="62541" spans="56:142" x14ac:dyDescent="0.2">
      <c r="BD62541" s="325"/>
      <c r="EL62541" s="325"/>
    </row>
    <row r="62542" spans="56:142" x14ac:dyDescent="0.2">
      <c r="BD62542" s="325"/>
      <c r="EL62542" s="325"/>
    </row>
    <row r="62543" spans="56:142" x14ac:dyDescent="0.2">
      <c r="BD62543" s="325"/>
      <c r="EL62543" s="325"/>
    </row>
    <row r="62544" spans="56:142" x14ac:dyDescent="0.2">
      <c r="BD62544" s="325"/>
      <c r="EL62544" s="325"/>
    </row>
    <row r="62545" spans="56:142" x14ac:dyDescent="0.2">
      <c r="BD62545" s="325"/>
      <c r="EL62545" s="325"/>
    </row>
    <row r="62546" spans="56:142" x14ac:dyDescent="0.2">
      <c r="BD62546" s="325"/>
      <c r="EL62546" s="325"/>
    </row>
    <row r="62547" spans="56:142" x14ac:dyDescent="0.2">
      <c r="BD62547" s="325"/>
      <c r="EL62547" s="325"/>
    </row>
    <row r="62548" spans="56:142" x14ac:dyDescent="0.2">
      <c r="BD62548" s="325"/>
      <c r="EL62548" s="325"/>
    </row>
    <row r="62549" spans="56:142" x14ac:dyDescent="0.2">
      <c r="BD62549" s="325"/>
      <c r="EL62549" s="325"/>
    </row>
    <row r="62550" spans="56:142" x14ac:dyDescent="0.2">
      <c r="BD62550" s="325"/>
      <c r="EL62550" s="325"/>
    </row>
    <row r="62551" spans="56:142" x14ac:dyDescent="0.2">
      <c r="BD62551" s="325"/>
      <c r="EL62551" s="325"/>
    </row>
    <row r="62552" spans="56:142" x14ac:dyDescent="0.2">
      <c r="BD62552" s="325"/>
      <c r="EL62552" s="325"/>
    </row>
    <row r="62553" spans="56:142" x14ac:dyDescent="0.2">
      <c r="BD62553" s="325"/>
      <c r="EL62553" s="325"/>
    </row>
    <row r="62554" spans="56:142" x14ac:dyDescent="0.2">
      <c r="BD62554" s="325"/>
      <c r="EL62554" s="325"/>
    </row>
    <row r="62555" spans="56:142" x14ac:dyDescent="0.2">
      <c r="BD62555" s="325"/>
      <c r="EL62555" s="325"/>
    </row>
    <row r="62556" spans="56:142" x14ac:dyDescent="0.2">
      <c r="BD62556" s="325"/>
      <c r="EL62556" s="325"/>
    </row>
    <row r="62557" spans="56:142" x14ac:dyDescent="0.2">
      <c r="BD62557" s="325"/>
      <c r="EL62557" s="325"/>
    </row>
    <row r="62558" spans="56:142" x14ac:dyDescent="0.2">
      <c r="BD62558" s="325"/>
      <c r="EL62558" s="325"/>
    </row>
    <row r="62559" spans="56:142" x14ac:dyDescent="0.2">
      <c r="BD62559" s="325"/>
      <c r="EL62559" s="325"/>
    </row>
    <row r="62560" spans="56:142" x14ac:dyDescent="0.2">
      <c r="BD62560" s="325"/>
      <c r="EL62560" s="325"/>
    </row>
    <row r="62561" spans="56:142" x14ac:dyDescent="0.2">
      <c r="BD62561" s="325"/>
      <c r="EL62561" s="325"/>
    </row>
    <row r="62562" spans="56:142" x14ac:dyDescent="0.2">
      <c r="BD62562" s="325"/>
      <c r="EL62562" s="325"/>
    </row>
    <row r="62563" spans="56:142" x14ac:dyDescent="0.2">
      <c r="BD62563" s="325"/>
      <c r="EL62563" s="325"/>
    </row>
    <row r="62564" spans="56:142" x14ac:dyDescent="0.2">
      <c r="BD62564" s="325"/>
      <c r="EL62564" s="325"/>
    </row>
    <row r="62565" spans="56:142" x14ac:dyDescent="0.2">
      <c r="BD62565" s="325"/>
      <c r="EL62565" s="325"/>
    </row>
    <row r="62566" spans="56:142" x14ac:dyDescent="0.2">
      <c r="BD62566" s="325"/>
      <c r="EL62566" s="325"/>
    </row>
    <row r="62567" spans="56:142" x14ac:dyDescent="0.2">
      <c r="BD62567" s="325"/>
      <c r="EL62567" s="325"/>
    </row>
    <row r="62568" spans="56:142" x14ac:dyDescent="0.2">
      <c r="BD62568" s="325"/>
      <c r="EL62568" s="325"/>
    </row>
    <row r="62569" spans="56:142" x14ac:dyDescent="0.2">
      <c r="BD62569" s="325"/>
      <c r="EL62569" s="325"/>
    </row>
    <row r="62570" spans="56:142" x14ac:dyDescent="0.2">
      <c r="BD62570" s="325"/>
      <c r="EL62570" s="325"/>
    </row>
    <row r="62571" spans="56:142" x14ac:dyDescent="0.2">
      <c r="BD62571" s="325"/>
      <c r="EL62571" s="325"/>
    </row>
    <row r="62572" spans="56:142" x14ac:dyDescent="0.2">
      <c r="BD62572" s="325"/>
      <c r="EL62572" s="325"/>
    </row>
    <row r="62573" spans="56:142" x14ac:dyDescent="0.2">
      <c r="BD62573" s="325"/>
      <c r="EL62573" s="325"/>
    </row>
    <row r="62574" spans="56:142" x14ac:dyDescent="0.2">
      <c r="BD62574" s="325"/>
      <c r="EL62574" s="325"/>
    </row>
    <row r="62575" spans="56:142" x14ac:dyDescent="0.2">
      <c r="BD62575" s="325"/>
      <c r="EL62575" s="325"/>
    </row>
    <row r="62576" spans="56:142" x14ac:dyDescent="0.2">
      <c r="BD62576" s="325"/>
      <c r="EL62576" s="325"/>
    </row>
    <row r="62577" spans="56:142" x14ac:dyDescent="0.2">
      <c r="BD62577" s="325"/>
      <c r="EL62577" s="325"/>
    </row>
    <row r="62578" spans="56:142" x14ac:dyDescent="0.2">
      <c r="BD62578" s="325"/>
      <c r="EL62578" s="325"/>
    </row>
    <row r="62579" spans="56:142" x14ac:dyDescent="0.2">
      <c r="BD62579" s="325"/>
      <c r="EL62579" s="325"/>
    </row>
    <row r="62580" spans="56:142" x14ac:dyDescent="0.2">
      <c r="BD62580" s="325"/>
      <c r="EL62580" s="325"/>
    </row>
    <row r="62581" spans="56:142" x14ac:dyDescent="0.2">
      <c r="BD62581" s="325"/>
      <c r="EL62581" s="325"/>
    </row>
    <row r="62582" spans="56:142" x14ac:dyDescent="0.2">
      <c r="BD62582" s="325"/>
      <c r="EL62582" s="325"/>
    </row>
    <row r="62583" spans="56:142" x14ac:dyDescent="0.2">
      <c r="BD62583" s="325"/>
      <c r="EL62583" s="325"/>
    </row>
    <row r="62584" spans="56:142" x14ac:dyDescent="0.2">
      <c r="BD62584" s="325"/>
      <c r="EL62584" s="325"/>
    </row>
    <row r="62585" spans="56:142" x14ac:dyDescent="0.2">
      <c r="BD62585" s="325"/>
      <c r="EL62585" s="325"/>
    </row>
    <row r="62586" spans="56:142" x14ac:dyDescent="0.2">
      <c r="BD62586" s="325"/>
      <c r="EL62586" s="325"/>
    </row>
    <row r="62587" spans="56:142" x14ac:dyDescent="0.2">
      <c r="BD62587" s="325"/>
      <c r="EL62587" s="325"/>
    </row>
    <row r="62588" spans="56:142" x14ac:dyDescent="0.2">
      <c r="BD62588" s="325"/>
      <c r="EL62588" s="325"/>
    </row>
    <row r="62589" spans="56:142" x14ac:dyDescent="0.2">
      <c r="BD62589" s="325"/>
      <c r="EL62589" s="325"/>
    </row>
    <row r="62590" spans="56:142" x14ac:dyDescent="0.2">
      <c r="BD62590" s="325"/>
      <c r="EL62590" s="325"/>
    </row>
    <row r="62591" spans="56:142" x14ac:dyDescent="0.2">
      <c r="BD62591" s="325"/>
      <c r="EL62591" s="325"/>
    </row>
    <row r="62592" spans="56:142" x14ac:dyDescent="0.2">
      <c r="BD62592" s="325"/>
      <c r="EL62592" s="325"/>
    </row>
    <row r="62593" spans="56:142" x14ac:dyDescent="0.2">
      <c r="BD62593" s="325"/>
      <c r="EL62593" s="325"/>
    </row>
    <row r="62594" spans="56:142" x14ac:dyDescent="0.2">
      <c r="BD62594" s="325"/>
      <c r="EL62594" s="325"/>
    </row>
    <row r="62595" spans="56:142" x14ac:dyDescent="0.2">
      <c r="BD62595" s="325"/>
      <c r="EL62595" s="325"/>
    </row>
    <row r="62596" spans="56:142" x14ac:dyDescent="0.2">
      <c r="BD62596" s="325"/>
      <c r="EL62596" s="325"/>
    </row>
    <row r="62597" spans="56:142" x14ac:dyDescent="0.2">
      <c r="BD62597" s="325"/>
      <c r="EL62597" s="325"/>
    </row>
    <row r="62598" spans="56:142" x14ac:dyDescent="0.2">
      <c r="BD62598" s="325"/>
      <c r="EL62598" s="325"/>
    </row>
    <row r="62599" spans="56:142" x14ac:dyDescent="0.2">
      <c r="BD62599" s="325"/>
      <c r="EL62599" s="325"/>
    </row>
    <row r="62600" spans="56:142" x14ac:dyDescent="0.2">
      <c r="BD62600" s="325"/>
      <c r="EL62600" s="325"/>
    </row>
    <row r="62601" spans="56:142" x14ac:dyDescent="0.2">
      <c r="BD62601" s="325"/>
      <c r="EL62601" s="325"/>
    </row>
    <row r="62602" spans="56:142" x14ac:dyDescent="0.2">
      <c r="BD62602" s="325"/>
      <c r="EL62602" s="325"/>
    </row>
    <row r="62603" spans="56:142" x14ac:dyDescent="0.2">
      <c r="BD62603" s="325"/>
      <c r="EL62603" s="325"/>
    </row>
    <row r="62604" spans="56:142" x14ac:dyDescent="0.2">
      <c r="BD62604" s="325"/>
      <c r="EL62604" s="325"/>
    </row>
    <row r="62605" spans="56:142" x14ac:dyDescent="0.2">
      <c r="BD62605" s="325"/>
      <c r="EL62605" s="325"/>
    </row>
    <row r="62606" spans="56:142" x14ac:dyDescent="0.2">
      <c r="BD62606" s="325"/>
      <c r="EL62606" s="325"/>
    </row>
    <row r="62607" spans="56:142" x14ac:dyDescent="0.2">
      <c r="BD62607" s="325"/>
      <c r="EL62607" s="325"/>
    </row>
    <row r="62608" spans="56:142" x14ac:dyDescent="0.2">
      <c r="BD62608" s="325"/>
      <c r="EL62608" s="325"/>
    </row>
    <row r="62609" spans="56:142" x14ac:dyDescent="0.2">
      <c r="BD62609" s="325"/>
      <c r="EL62609" s="325"/>
    </row>
    <row r="62610" spans="56:142" x14ac:dyDescent="0.2">
      <c r="BD62610" s="325"/>
      <c r="EL62610" s="325"/>
    </row>
    <row r="62611" spans="56:142" x14ac:dyDescent="0.2">
      <c r="BD62611" s="325"/>
      <c r="EL62611" s="325"/>
    </row>
    <row r="62612" spans="56:142" x14ac:dyDescent="0.2">
      <c r="BD62612" s="325"/>
      <c r="EL62612" s="325"/>
    </row>
    <row r="62613" spans="56:142" x14ac:dyDescent="0.2">
      <c r="BD62613" s="325"/>
      <c r="EL62613" s="325"/>
    </row>
    <row r="62614" spans="56:142" x14ac:dyDescent="0.2">
      <c r="BD62614" s="325"/>
      <c r="EL62614" s="325"/>
    </row>
    <row r="62615" spans="56:142" x14ac:dyDescent="0.2">
      <c r="BD62615" s="325"/>
      <c r="EL62615" s="325"/>
    </row>
    <row r="62616" spans="56:142" x14ac:dyDescent="0.2">
      <c r="BD62616" s="325"/>
      <c r="EL62616" s="325"/>
    </row>
    <row r="62617" spans="56:142" x14ac:dyDescent="0.2">
      <c r="BD62617" s="325"/>
      <c r="EL62617" s="325"/>
    </row>
    <row r="62618" spans="56:142" x14ac:dyDescent="0.2">
      <c r="BD62618" s="325"/>
      <c r="EL62618" s="325"/>
    </row>
    <row r="62619" spans="56:142" x14ac:dyDescent="0.2">
      <c r="BD62619" s="325"/>
      <c r="EL62619" s="325"/>
    </row>
    <row r="62620" spans="56:142" x14ac:dyDescent="0.2">
      <c r="BD62620" s="325"/>
      <c r="EL62620" s="325"/>
    </row>
    <row r="62621" spans="56:142" x14ac:dyDescent="0.2">
      <c r="BD62621" s="325"/>
      <c r="EL62621" s="325"/>
    </row>
    <row r="62622" spans="56:142" x14ac:dyDescent="0.2">
      <c r="BD62622" s="325"/>
      <c r="EL62622" s="325"/>
    </row>
    <row r="62623" spans="56:142" x14ac:dyDescent="0.2">
      <c r="BD62623" s="325"/>
      <c r="EL62623" s="325"/>
    </row>
    <row r="62624" spans="56:142" x14ac:dyDescent="0.2">
      <c r="BD62624" s="325"/>
      <c r="EL62624" s="325"/>
    </row>
    <row r="62625" spans="56:142" x14ac:dyDescent="0.2">
      <c r="BD62625" s="325"/>
      <c r="EL62625" s="325"/>
    </row>
    <row r="62626" spans="56:142" x14ac:dyDescent="0.2">
      <c r="BD62626" s="325"/>
      <c r="EL62626" s="325"/>
    </row>
    <row r="62627" spans="56:142" x14ac:dyDescent="0.2">
      <c r="BD62627" s="325"/>
      <c r="EL62627" s="325"/>
    </row>
    <row r="62628" spans="56:142" x14ac:dyDescent="0.2">
      <c r="BD62628" s="325"/>
      <c r="EL62628" s="325"/>
    </row>
    <row r="62629" spans="56:142" x14ac:dyDescent="0.2">
      <c r="BD62629" s="325"/>
      <c r="EL62629" s="325"/>
    </row>
    <row r="62630" spans="56:142" x14ac:dyDescent="0.2">
      <c r="BD62630" s="325"/>
      <c r="EL62630" s="325"/>
    </row>
    <row r="62631" spans="56:142" x14ac:dyDescent="0.2">
      <c r="BD62631" s="325"/>
      <c r="EL62631" s="325"/>
    </row>
    <row r="62632" spans="56:142" x14ac:dyDescent="0.2">
      <c r="BD62632" s="325"/>
      <c r="EL62632" s="325"/>
    </row>
    <row r="62633" spans="56:142" x14ac:dyDescent="0.2">
      <c r="BD62633" s="325"/>
      <c r="EL62633" s="325"/>
    </row>
    <row r="62634" spans="56:142" x14ac:dyDescent="0.2">
      <c r="BD62634" s="325"/>
      <c r="EL62634" s="325"/>
    </row>
    <row r="62635" spans="56:142" x14ac:dyDescent="0.2">
      <c r="BD62635" s="325"/>
      <c r="EL62635" s="325"/>
    </row>
    <row r="62636" spans="56:142" x14ac:dyDescent="0.2">
      <c r="BD62636" s="325"/>
      <c r="EL62636" s="325"/>
    </row>
    <row r="62637" spans="56:142" x14ac:dyDescent="0.2">
      <c r="BD62637" s="325"/>
      <c r="EL62637" s="325"/>
    </row>
    <row r="62638" spans="56:142" x14ac:dyDescent="0.2">
      <c r="BD62638" s="325"/>
      <c r="EL62638" s="325"/>
    </row>
    <row r="62639" spans="56:142" x14ac:dyDescent="0.2">
      <c r="BD62639" s="325"/>
      <c r="EL62639" s="325"/>
    </row>
    <row r="62640" spans="56:142" x14ac:dyDescent="0.2">
      <c r="BD62640" s="325"/>
      <c r="EL62640" s="325"/>
    </row>
    <row r="62641" spans="56:142" x14ac:dyDescent="0.2">
      <c r="BD62641" s="325"/>
      <c r="EL62641" s="325"/>
    </row>
    <row r="62642" spans="56:142" x14ac:dyDescent="0.2">
      <c r="BD62642" s="325"/>
      <c r="EL62642" s="325"/>
    </row>
    <row r="62643" spans="56:142" x14ac:dyDescent="0.2">
      <c r="BD62643" s="325"/>
      <c r="EL62643" s="325"/>
    </row>
    <row r="62644" spans="56:142" x14ac:dyDescent="0.2">
      <c r="BD62644" s="325"/>
      <c r="EL62644" s="325"/>
    </row>
    <row r="62645" spans="56:142" x14ac:dyDescent="0.2">
      <c r="BD62645" s="325"/>
      <c r="EL62645" s="325"/>
    </row>
    <row r="62646" spans="56:142" x14ac:dyDescent="0.2">
      <c r="BD62646" s="325"/>
      <c r="EL62646" s="325"/>
    </row>
    <row r="62647" spans="56:142" x14ac:dyDescent="0.2">
      <c r="BD62647" s="325"/>
      <c r="EL62647" s="325"/>
    </row>
    <row r="62648" spans="56:142" x14ac:dyDescent="0.2">
      <c r="BD62648" s="325"/>
      <c r="EL62648" s="325"/>
    </row>
    <row r="62649" spans="56:142" x14ac:dyDescent="0.2">
      <c r="BD62649" s="325"/>
      <c r="EL62649" s="325"/>
    </row>
    <row r="62650" spans="56:142" x14ac:dyDescent="0.2">
      <c r="BD62650" s="325"/>
      <c r="EL62650" s="325"/>
    </row>
    <row r="62651" spans="56:142" x14ac:dyDescent="0.2">
      <c r="BD62651" s="325"/>
      <c r="EL62651" s="325"/>
    </row>
    <row r="62652" spans="56:142" x14ac:dyDescent="0.2">
      <c r="BD62652" s="325"/>
      <c r="EL62652" s="325"/>
    </row>
    <row r="62653" spans="56:142" x14ac:dyDescent="0.2">
      <c r="BD62653" s="325"/>
      <c r="EL62653" s="325"/>
    </row>
    <row r="62654" spans="56:142" x14ac:dyDescent="0.2">
      <c r="BD62654" s="325"/>
      <c r="EL62654" s="325"/>
    </row>
    <row r="62655" spans="56:142" x14ac:dyDescent="0.2">
      <c r="BD62655" s="325"/>
      <c r="EL62655" s="325"/>
    </row>
    <row r="62656" spans="56:142" x14ac:dyDescent="0.2">
      <c r="BD62656" s="325"/>
      <c r="EL62656" s="325"/>
    </row>
    <row r="62657" spans="56:142" x14ac:dyDescent="0.2">
      <c r="BD62657" s="325"/>
      <c r="EL62657" s="325"/>
    </row>
    <row r="62658" spans="56:142" x14ac:dyDescent="0.2">
      <c r="BD62658" s="325"/>
      <c r="EL62658" s="325"/>
    </row>
    <row r="62659" spans="56:142" x14ac:dyDescent="0.2">
      <c r="BD62659" s="325"/>
      <c r="EL62659" s="325"/>
    </row>
    <row r="62660" spans="56:142" x14ac:dyDescent="0.2">
      <c r="BD62660" s="325"/>
      <c r="EL62660" s="325"/>
    </row>
    <row r="62661" spans="56:142" x14ac:dyDescent="0.2">
      <c r="BD62661" s="325"/>
      <c r="EL62661" s="325"/>
    </row>
    <row r="62662" spans="56:142" x14ac:dyDescent="0.2">
      <c r="BD62662" s="325"/>
      <c r="EL62662" s="325"/>
    </row>
    <row r="62663" spans="56:142" x14ac:dyDescent="0.2">
      <c r="BD62663" s="325"/>
      <c r="EL62663" s="325"/>
    </row>
    <row r="62664" spans="56:142" x14ac:dyDescent="0.2">
      <c r="BD62664" s="325"/>
      <c r="EL62664" s="325"/>
    </row>
    <row r="62665" spans="56:142" x14ac:dyDescent="0.2">
      <c r="BD62665" s="325"/>
      <c r="EL62665" s="325"/>
    </row>
    <row r="62666" spans="56:142" x14ac:dyDescent="0.2">
      <c r="BD62666" s="325"/>
      <c r="EL62666" s="325"/>
    </row>
    <row r="62667" spans="56:142" x14ac:dyDescent="0.2">
      <c r="BD62667" s="325"/>
      <c r="EL62667" s="325"/>
    </row>
    <row r="62668" spans="56:142" x14ac:dyDescent="0.2">
      <c r="BD62668" s="325"/>
      <c r="EL62668" s="325"/>
    </row>
    <row r="62669" spans="56:142" x14ac:dyDescent="0.2">
      <c r="BD62669" s="325"/>
      <c r="EL62669" s="325"/>
    </row>
    <row r="62670" spans="56:142" x14ac:dyDescent="0.2">
      <c r="BD62670" s="325"/>
      <c r="EL62670" s="325"/>
    </row>
    <row r="62671" spans="56:142" x14ac:dyDescent="0.2">
      <c r="BD62671" s="325"/>
      <c r="EL62671" s="325"/>
    </row>
    <row r="62672" spans="56:142" x14ac:dyDescent="0.2">
      <c r="BD62672" s="325"/>
      <c r="EL62672" s="325"/>
    </row>
    <row r="62673" spans="56:142" x14ac:dyDescent="0.2">
      <c r="BD62673" s="325"/>
      <c r="EL62673" s="325"/>
    </row>
    <row r="62674" spans="56:142" x14ac:dyDescent="0.2">
      <c r="BD62674" s="325"/>
      <c r="EL62674" s="325"/>
    </row>
    <row r="62675" spans="56:142" x14ac:dyDescent="0.2">
      <c r="BD62675" s="325"/>
      <c r="EL62675" s="325"/>
    </row>
    <row r="62676" spans="56:142" x14ac:dyDescent="0.2">
      <c r="BD62676" s="325"/>
      <c r="EL62676" s="325"/>
    </row>
    <row r="62677" spans="56:142" x14ac:dyDescent="0.2">
      <c r="BD62677" s="325"/>
      <c r="EL62677" s="325"/>
    </row>
    <row r="62678" spans="56:142" x14ac:dyDescent="0.2">
      <c r="BD62678" s="325"/>
      <c r="EL62678" s="325"/>
    </row>
    <row r="62679" spans="56:142" x14ac:dyDescent="0.2">
      <c r="BD62679" s="325"/>
      <c r="EL62679" s="325"/>
    </row>
    <row r="62680" spans="56:142" x14ac:dyDescent="0.2">
      <c r="BD62680" s="325"/>
      <c r="EL62680" s="325"/>
    </row>
    <row r="62681" spans="56:142" x14ac:dyDescent="0.2">
      <c r="BD62681" s="325"/>
      <c r="EL62681" s="325"/>
    </row>
    <row r="62682" spans="56:142" x14ac:dyDescent="0.2">
      <c r="BD62682" s="325"/>
      <c r="EL62682" s="325"/>
    </row>
    <row r="62683" spans="56:142" x14ac:dyDescent="0.2">
      <c r="BD62683" s="325"/>
      <c r="EL62683" s="325"/>
    </row>
    <row r="62684" spans="56:142" x14ac:dyDescent="0.2">
      <c r="BD62684" s="325"/>
      <c r="EL62684" s="325"/>
    </row>
    <row r="62685" spans="56:142" x14ac:dyDescent="0.2">
      <c r="BD62685" s="325"/>
      <c r="EL62685" s="325"/>
    </row>
    <row r="62686" spans="56:142" x14ac:dyDescent="0.2">
      <c r="BD62686" s="325"/>
      <c r="EL62686" s="325"/>
    </row>
    <row r="62687" spans="56:142" x14ac:dyDescent="0.2">
      <c r="BD62687" s="325"/>
      <c r="EL62687" s="325"/>
    </row>
    <row r="62688" spans="56:142" x14ac:dyDescent="0.2">
      <c r="BD62688" s="325"/>
      <c r="EL62688" s="325"/>
    </row>
    <row r="62689" spans="56:142" x14ac:dyDescent="0.2">
      <c r="BD62689" s="325"/>
      <c r="EL62689" s="325"/>
    </row>
    <row r="62690" spans="56:142" x14ac:dyDescent="0.2">
      <c r="BD62690" s="325"/>
      <c r="EL62690" s="325"/>
    </row>
    <row r="62691" spans="56:142" x14ac:dyDescent="0.2">
      <c r="BD62691" s="325"/>
      <c r="EL62691" s="325"/>
    </row>
    <row r="62692" spans="56:142" x14ac:dyDescent="0.2">
      <c r="BD62692" s="325"/>
      <c r="EL62692" s="325"/>
    </row>
    <row r="62693" spans="56:142" x14ac:dyDescent="0.2">
      <c r="BD62693" s="325"/>
      <c r="EL62693" s="325"/>
    </row>
    <row r="62694" spans="56:142" x14ac:dyDescent="0.2">
      <c r="BD62694" s="325"/>
      <c r="EL62694" s="325"/>
    </row>
    <row r="62695" spans="56:142" x14ac:dyDescent="0.2">
      <c r="BD62695" s="325"/>
      <c r="EL62695" s="325"/>
    </row>
    <row r="62696" spans="56:142" x14ac:dyDescent="0.2">
      <c r="BD62696" s="325"/>
      <c r="EL62696" s="325"/>
    </row>
    <row r="62697" spans="56:142" x14ac:dyDescent="0.2">
      <c r="BD62697" s="325"/>
      <c r="EL62697" s="325"/>
    </row>
    <row r="62698" spans="56:142" x14ac:dyDescent="0.2">
      <c r="BD62698" s="325"/>
      <c r="EL62698" s="325"/>
    </row>
    <row r="62699" spans="56:142" x14ac:dyDescent="0.2">
      <c r="BD62699" s="325"/>
      <c r="EL62699" s="325"/>
    </row>
    <row r="62700" spans="56:142" x14ac:dyDescent="0.2">
      <c r="BD62700" s="325"/>
      <c r="EL62700" s="325"/>
    </row>
    <row r="62701" spans="56:142" x14ac:dyDescent="0.2">
      <c r="BD62701" s="325"/>
      <c r="EL62701" s="325"/>
    </row>
    <row r="62702" spans="56:142" x14ac:dyDescent="0.2">
      <c r="BD62702" s="325"/>
      <c r="EL62702" s="325"/>
    </row>
    <row r="62703" spans="56:142" x14ac:dyDescent="0.2">
      <c r="BD62703" s="325"/>
      <c r="EL62703" s="325"/>
    </row>
    <row r="62704" spans="56:142" x14ac:dyDescent="0.2">
      <c r="BD62704" s="325"/>
      <c r="EL62704" s="325"/>
    </row>
    <row r="62705" spans="56:142" x14ac:dyDescent="0.2">
      <c r="BD62705" s="325"/>
      <c r="EL62705" s="325"/>
    </row>
    <row r="62706" spans="56:142" x14ac:dyDescent="0.2">
      <c r="BD62706" s="325"/>
      <c r="EL62706" s="325"/>
    </row>
    <row r="62707" spans="56:142" x14ac:dyDescent="0.2">
      <c r="BD62707" s="325"/>
      <c r="EL62707" s="325"/>
    </row>
    <row r="62708" spans="56:142" x14ac:dyDescent="0.2">
      <c r="BD62708" s="325"/>
      <c r="EL62708" s="325"/>
    </row>
    <row r="62709" spans="56:142" x14ac:dyDescent="0.2">
      <c r="BD62709" s="325"/>
      <c r="EL62709" s="325"/>
    </row>
    <row r="62710" spans="56:142" x14ac:dyDescent="0.2">
      <c r="BD62710" s="325"/>
      <c r="EL62710" s="325"/>
    </row>
    <row r="62711" spans="56:142" x14ac:dyDescent="0.2">
      <c r="BD62711" s="325"/>
      <c r="EL62711" s="325"/>
    </row>
    <row r="62712" spans="56:142" x14ac:dyDescent="0.2">
      <c r="BD62712" s="325"/>
      <c r="EL62712" s="325"/>
    </row>
    <row r="62713" spans="56:142" x14ac:dyDescent="0.2">
      <c r="BD62713" s="325"/>
      <c r="EL62713" s="325"/>
    </row>
    <row r="62714" spans="56:142" x14ac:dyDescent="0.2">
      <c r="BD62714" s="325"/>
      <c r="EL62714" s="325"/>
    </row>
    <row r="62715" spans="56:142" x14ac:dyDescent="0.2">
      <c r="BD62715" s="325"/>
      <c r="EL62715" s="325"/>
    </row>
    <row r="62716" spans="56:142" x14ac:dyDescent="0.2">
      <c r="BD62716" s="325"/>
      <c r="EL62716" s="325"/>
    </row>
    <row r="62717" spans="56:142" x14ac:dyDescent="0.2">
      <c r="BD62717" s="325"/>
      <c r="EL62717" s="325"/>
    </row>
    <row r="62718" spans="56:142" x14ac:dyDescent="0.2">
      <c r="BD62718" s="325"/>
      <c r="EL62718" s="325"/>
    </row>
    <row r="62719" spans="56:142" x14ac:dyDescent="0.2">
      <c r="BD62719" s="325"/>
      <c r="EL62719" s="325"/>
    </row>
    <row r="62720" spans="56:142" x14ac:dyDescent="0.2">
      <c r="BD62720" s="325"/>
      <c r="EL62720" s="325"/>
    </row>
    <row r="62721" spans="56:142" x14ac:dyDescent="0.2">
      <c r="BD62721" s="325"/>
      <c r="EL62721" s="325"/>
    </row>
    <row r="62722" spans="56:142" x14ac:dyDescent="0.2">
      <c r="BD62722" s="325"/>
      <c r="EL62722" s="325"/>
    </row>
    <row r="62723" spans="56:142" x14ac:dyDescent="0.2">
      <c r="BD62723" s="325"/>
      <c r="EL62723" s="325"/>
    </row>
    <row r="62724" spans="56:142" x14ac:dyDescent="0.2">
      <c r="BD62724" s="325"/>
      <c r="EL62724" s="325"/>
    </row>
    <row r="62725" spans="56:142" x14ac:dyDescent="0.2">
      <c r="BD62725" s="325"/>
      <c r="EL62725" s="325"/>
    </row>
    <row r="62726" spans="56:142" x14ac:dyDescent="0.2">
      <c r="BD62726" s="325"/>
      <c r="EL62726" s="325"/>
    </row>
    <row r="62727" spans="56:142" x14ac:dyDescent="0.2">
      <c r="BD62727" s="325"/>
      <c r="EL62727" s="325"/>
    </row>
    <row r="62728" spans="56:142" x14ac:dyDescent="0.2">
      <c r="BD62728" s="325"/>
      <c r="EL62728" s="325"/>
    </row>
    <row r="62729" spans="56:142" x14ac:dyDescent="0.2">
      <c r="BD62729" s="325"/>
      <c r="EL62729" s="325"/>
    </row>
    <row r="62730" spans="56:142" x14ac:dyDescent="0.2">
      <c r="BD62730" s="325"/>
      <c r="EL62730" s="325"/>
    </row>
    <row r="62731" spans="56:142" x14ac:dyDescent="0.2">
      <c r="BD62731" s="325"/>
      <c r="EL62731" s="325"/>
    </row>
    <row r="62732" spans="56:142" x14ac:dyDescent="0.2">
      <c r="BD62732" s="325"/>
      <c r="EL62732" s="325"/>
    </row>
    <row r="62733" spans="56:142" x14ac:dyDescent="0.2">
      <c r="BD62733" s="325"/>
      <c r="EL62733" s="325"/>
    </row>
    <row r="62734" spans="56:142" x14ac:dyDescent="0.2">
      <c r="BD62734" s="325"/>
      <c r="EL62734" s="325"/>
    </row>
    <row r="62735" spans="56:142" x14ac:dyDescent="0.2">
      <c r="BD62735" s="325"/>
      <c r="EL62735" s="325"/>
    </row>
    <row r="62736" spans="56:142" x14ac:dyDescent="0.2">
      <c r="BD62736" s="325"/>
      <c r="EL62736" s="325"/>
    </row>
    <row r="62737" spans="56:142" x14ac:dyDescent="0.2">
      <c r="BD62737" s="325"/>
      <c r="EL62737" s="325"/>
    </row>
    <row r="62738" spans="56:142" x14ac:dyDescent="0.2">
      <c r="BD62738" s="325"/>
      <c r="EL62738" s="325"/>
    </row>
    <row r="62739" spans="56:142" x14ac:dyDescent="0.2">
      <c r="BD62739" s="325"/>
      <c r="EL62739" s="325"/>
    </row>
    <row r="62740" spans="56:142" x14ac:dyDescent="0.2">
      <c r="BD62740" s="325"/>
      <c r="EL62740" s="325"/>
    </row>
    <row r="62741" spans="56:142" x14ac:dyDescent="0.2">
      <c r="BD62741" s="325"/>
      <c r="EL62741" s="325"/>
    </row>
    <row r="62742" spans="56:142" x14ac:dyDescent="0.2">
      <c r="BD62742" s="325"/>
      <c r="EL62742" s="325"/>
    </row>
    <row r="62743" spans="56:142" x14ac:dyDescent="0.2">
      <c r="BD62743" s="325"/>
      <c r="EL62743" s="325"/>
    </row>
    <row r="62744" spans="56:142" x14ac:dyDescent="0.2">
      <c r="BD62744" s="325"/>
      <c r="EL62744" s="325"/>
    </row>
    <row r="62745" spans="56:142" x14ac:dyDescent="0.2">
      <c r="BD62745" s="325"/>
      <c r="EL62745" s="325"/>
    </row>
    <row r="62746" spans="56:142" x14ac:dyDescent="0.2">
      <c r="BD62746" s="325"/>
      <c r="EL62746" s="325"/>
    </row>
    <row r="62747" spans="56:142" x14ac:dyDescent="0.2">
      <c r="BD62747" s="325"/>
      <c r="EL62747" s="325"/>
    </row>
    <row r="62748" spans="56:142" x14ac:dyDescent="0.2">
      <c r="BD62748" s="325"/>
      <c r="EL62748" s="325"/>
    </row>
    <row r="62749" spans="56:142" x14ac:dyDescent="0.2">
      <c r="BD62749" s="325"/>
      <c r="EL62749" s="325"/>
    </row>
    <row r="62750" spans="56:142" x14ac:dyDescent="0.2">
      <c r="BD62750" s="325"/>
      <c r="EL62750" s="325"/>
    </row>
    <row r="62751" spans="56:142" x14ac:dyDescent="0.2">
      <c r="BD62751" s="325"/>
      <c r="EL62751" s="325"/>
    </row>
    <row r="62752" spans="56:142" x14ac:dyDescent="0.2">
      <c r="BD62752" s="325"/>
      <c r="EL62752" s="325"/>
    </row>
    <row r="62753" spans="56:142" x14ac:dyDescent="0.2">
      <c r="BD62753" s="325"/>
      <c r="EL62753" s="325"/>
    </row>
    <row r="62754" spans="56:142" x14ac:dyDescent="0.2">
      <c r="BD62754" s="325"/>
      <c r="EL62754" s="325"/>
    </row>
    <row r="62755" spans="56:142" x14ac:dyDescent="0.2">
      <c r="BD62755" s="325"/>
      <c r="EL62755" s="325"/>
    </row>
    <row r="62756" spans="56:142" x14ac:dyDescent="0.2">
      <c r="BD62756" s="325"/>
      <c r="EL62756" s="325"/>
    </row>
    <row r="62757" spans="56:142" x14ac:dyDescent="0.2">
      <c r="BD62757" s="325"/>
      <c r="EL62757" s="325"/>
    </row>
    <row r="62758" spans="56:142" x14ac:dyDescent="0.2">
      <c r="BD62758" s="325"/>
      <c r="EL62758" s="325"/>
    </row>
    <row r="62759" spans="56:142" x14ac:dyDescent="0.2">
      <c r="BD62759" s="325"/>
      <c r="EL62759" s="325"/>
    </row>
    <row r="62760" spans="56:142" x14ac:dyDescent="0.2">
      <c r="BD62760" s="325"/>
      <c r="EL62760" s="325"/>
    </row>
    <row r="62761" spans="56:142" x14ac:dyDescent="0.2">
      <c r="BD62761" s="325"/>
      <c r="EL62761" s="325"/>
    </row>
    <row r="62762" spans="56:142" x14ac:dyDescent="0.2">
      <c r="BD62762" s="325"/>
      <c r="EL62762" s="325"/>
    </row>
    <row r="62763" spans="56:142" x14ac:dyDescent="0.2">
      <c r="BD62763" s="325"/>
      <c r="EL62763" s="325"/>
    </row>
    <row r="62764" spans="56:142" x14ac:dyDescent="0.2">
      <c r="BD62764" s="325"/>
      <c r="EL62764" s="325"/>
    </row>
    <row r="62765" spans="56:142" x14ac:dyDescent="0.2">
      <c r="BD62765" s="325"/>
      <c r="EL62765" s="325"/>
    </row>
    <row r="62766" spans="56:142" x14ac:dyDescent="0.2">
      <c r="BD62766" s="325"/>
      <c r="EL62766" s="325"/>
    </row>
    <row r="62767" spans="56:142" x14ac:dyDescent="0.2">
      <c r="BD62767" s="325"/>
      <c r="EL62767" s="325"/>
    </row>
    <row r="62768" spans="56:142" x14ac:dyDescent="0.2">
      <c r="BD62768" s="325"/>
      <c r="EL62768" s="325"/>
    </row>
    <row r="62769" spans="56:142" x14ac:dyDescent="0.2">
      <c r="BD62769" s="325"/>
      <c r="EL62769" s="325"/>
    </row>
    <row r="62770" spans="56:142" x14ac:dyDescent="0.2">
      <c r="BD62770" s="325"/>
      <c r="EL62770" s="325"/>
    </row>
    <row r="62771" spans="56:142" x14ac:dyDescent="0.2">
      <c r="BD62771" s="325"/>
      <c r="EL62771" s="325"/>
    </row>
    <row r="62772" spans="56:142" x14ac:dyDescent="0.2">
      <c r="BD62772" s="325"/>
      <c r="EL62772" s="325"/>
    </row>
    <row r="62773" spans="56:142" x14ac:dyDescent="0.2">
      <c r="BD62773" s="325"/>
      <c r="EL62773" s="325"/>
    </row>
    <row r="62774" spans="56:142" x14ac:dyDescent="0.2">
      <c r="BD62774" s="325"/>
      <c r="EL62774" s="325"/>
    </row>
    <row r="62775" spans="56:142" x14ac:dyDescent="0.2">
      <c r="BD62775" s="325"/>
      <c r="EL62775" s="325"/>
    </row>
    <row r="62776" spans="56:142" x14ac:dyDescent="0.2">
      <c r="BD62776" s="325"/>
      <c r="EL62776" s="325"/>
    </row>
    <row r="62777" spans="56:142" x14ac:dyDescent="0.2">
      <c r="BD62777" s="325"/>
      <c r="EL62777" s="325"/>
    </row>
    <row r="62778" spans="56:142" x14ac:dyDescent="0.2">
      <c r="BD62778" s="325"/>
      <c r="EL62778" s="325"/>
    </row>
    <row r="62779" spans="56:142" x14ac:dyDescent="0.2">
      <c r="BD62779" s="325"/>
      <c r="EL62779" s="325"/>
    </row>
    <row r="62780" spans="56:142" x14ac:dyDescent="0.2">
      <c r="BD62780" s="325"/>
      <c r="EL62780" s="325"/>
    </row>
    <row r="62781" spans="56:142" x14ac:dyDescent="0.2">
      <c r="BD62781" s="325"/>
      <c r="EL62781" s="325"/>
    </row>
    <row r="62782" spans="56:142" x14ac:dyDescent="0.2">
      <c r="BD62782" s="325"/>
      <c r="EL62782" s="325"/>
    </row>
    <row r="62783" spans="56:142" x14ac:dyDescent="0.2">
      <c r="BD62783" s="325"/>
      <c r="EL62783" s="325"/>
    </row>
    <row r="62784" spans="56:142" x14ac:dyDescent="0.2">
      <c r="BD62784" s="325"/>
      <c r="EL62784" s="325"/>
    </row>
    <row r="62785" spans="56:142" x14ac:dyDescent="0.2">
      <c r="BD62785" s="325"/>
      <c r="EL62785" s="325"/>
    </row>
    <row r="62786" spans="56:142" x14ac:dyDescent="0.2">
      <c r="BD62786" s="325"/>
      <c r="EL62786" s="325"/>
    </row>
    <row r="62787" spans="56:142" x14ac:dyDescent="0.2">
      <c r="BD62787" s="325"/>
      <c r="EL62787" s="325"/>
    </row>
    <row r="62788" spans="56:142" x14ac:dyDescent="0.2">
      <c r="BD62788" s="325"/>
      <c r="EL62788" s="325"/>
    </row>
    <row r="62789" spans="56:142" x14ac:dyDescent="0.2">
      <c r="BD62789" s="325"/>
      <c r="EL62789" s="325"/>
    </row>
    <row r="62790" spans="56:142" x14ac:dyDescent="0.2">
      <c r="BD62790" s="325"/>
      <c r="EL62790" s="325"/>
    </row>
    <row r="62791" spans="56:142" x14ac:dyDescent="0.2">
      <c r="BD62791" s="325"/>
      <c r="EL62791" s="325"/>
    </row>
    <row r="62792" spans="56:142" x14ac:dyDescent="0.2">
      <c r="BD62792" s="325"/>
      <c r="EL62792" s="325"/>
    </row>
    <row r="62793" spans="56:142" x14ac:dyDescent="0.2">
      <c r="BD62793" s="325"/>
      <c r="EL62793" s="325"/>
    </row>
    <row r="62794" spans="56:142" x14ac:dyDescent="0.2">
      <c r="BD62794" s="325"/>
      <c r="EL62794" s="325"/>
    </row>
    <row r="62795" spans="56:142" x14ac:dyDescent="0.2">
      <c r="BD62795" s="325"/>
      <c r="EL62795" s="325"/>
    </row>
    <row r="62796" spans="56:142" x14ac:dyDescent="0.2">
      <c r="BD62796" s="325"/>
      <c r="EL62796" s="325"/>
    </row>
    <row r="62797" spans="56:142" x14ac:dyDescent="0.2">
      <c r="BD62797" s="325"/>
      <c r="EL62797" s="325"/>
    </row>
    <row r="62798" spans="56:142" x14ac:dyDescent="0.2">
      <c r="BD62798" s="325"/>
      <c r="EL62798" s="325"/>
    </row>
    <row r="62799" spans="56:142" x14ac:dyDescent="0.2">
      <c r="BD62799" s="325"/>
      <c r="EL62799" s="325"/>
    </row>
    <row r="62800" spans="56:142" x14ac:dyDescent="0.2">
      <c r="BD62800" s="325"/>
      <c r="EL62800" s="325"/>
    </row>
    <row r="62801" spans="56:142" x14ac:dyDescent="0.2">
      <c r="BD62801" s="325"/>
      <c r="EL62801" s="325"/>
    </row>
    <row r="62802" spans="56:142" x14ac:dyDescent="0.2">
      <c r="BD62802" s="325"/>
      <c r="EL62802" s="325"/>
    </row>
    <row r="62803" spans="56:142" x14ac:dyDescent="0.2">
      <c r="BD62803" s="325"/>
      <c r="EL62803" s="325"/>
    </row>
    <row r="62804" spans="56:142" x14ac:dyDescent="0.2">
      <c r="BD62804" s="325"/>
      <c r="EL62804" s="325"/>
    </row>
    <row r="62805" spans="56:142" x14ac:dyDescent="0.2">
      <c r="BD62805" s="325"/>
      <c r="EL62805" s="325"/>
    </row>
    <row r="62806" spans="56:142" x14ac:dyDescent="0.2">
      <c r="BD62806" s="325"/>
      <c r="EL62806" s="325"/>
    </row>
    <row r="62807" spans="56:142" x14ac:dyDescent="0.2">
      <c r="BD62807" s="325"/>
      <c r="EL62807" s="325"/>
    </row>
    <row r="62808" spans="56:142" x14ac:dyDescent="0.2">
      <c r="BD62808" s="325"/>
      <c r="EL62808" s="325"/>
    </row>
    <row r="62809" spans="56:142" x14ac:dyDescent="0.2">
      <c r="BD62809" s="325"/>
      <c r="EL62809" s="325"/>
    </row>
    <row r="62810" spans="56:142" x14ac:dyDescent="0.2">
      <c r="BD62810" s="325"/>
      <c r="EL62810" s="325"/>
    </row>
    <row r="62811" spans="56:142" x14ac:dyDescent="0.2">
      <c r="BD62811" s="325"/>
      <c r="EL62811" s="325"/>
    </row>
    <row r="62812" spans="56:142" x14ac:dyDescent="0.2">
      <c r="BD62812" s="325"/>
      <c r="EL62812" s="325"/>
    </row>
    <row r="62813" spans="56:142" x14ac:dyDescent="0.2">
      <c r="BD62813" s="325"/>
      <c r="EL62813" s="325"/>
    </row>
    <row r="62814" spans="56:142" x14ac:dyDescent="0.2">
      <c r="BD62814" s="325"/>
      <c r="EL62814" s="325"/>
    </row>
    <row r="62815" spans="56:142" x14ac:dyDescent="0.2">
      <c r="BD62815" s="325"/>
      <c r="EL62815" s="325"/>
    </row>
    <row r="62816" spans="56:142" x14ac:dyDescent="0.2">
      <c r="BD62816" s="325"/>
      <c r="EL62816" s="325"/>
    </row>
    <row r="62817" spans="56:142" x14ac:dyDescent="0.2">
      <c r="BD62817" s="325"/>
      <c r="EL62817" s="325"/>
    </row>
    <row r="62818" spans="56:142" x14ac:dyDescent="0.2">
      <c r="BD62818" s="325"/>
      <c r="EL62818" s="325"/>
    </row>
    <row r="62819" spans="56:142" x14ac:dyDescent="0.2">
      <c r="BD62819" s="325"/>
      <c r="EL62819" s="325"/>
    </row>
    <row r="62820" spans="56:142" x14ac:dyDescent="0.2">
      <c r="BD62820" s="325"/>
      <c r="EL62820" s="325"/>
    </row>
    <row r="62821" spans="56:142" x14ac:dyDescent="0.2">
      <c r="BD62821" s="325"/>
      <c r="EL62821" s="325"/>
    </row>
    <row r="62822" spans="56:142" x14ac:dyDescent="0.2">
      <c r="BD62822" s="325"/>
      <c r="EL62822" s="325"/>
    </row>
    <row r="62823" spans="56:142" x14ac:dyDescent="0.2">
      <c r="BD62823" s="325"/>
      <c r="EL62823" s="325"/>
    </row>
    <row r="62824" spans="56:142" x14ac:dyDescent="0.2">
      <c r="BD62824" s="325"/>
      <c r="EL62824" s="325"/>
    </row>
    <row r="62825" spans="56:142" x14ac:dyDescent="0.2">
      <c r="BD62825" s="325"/>
      <c r="EL62825" s="325"/>
    </row>
    <row r="62826" spans="56:142" x14ac:dyDescent="0.2">
      <c r="BD62826" s="325"/>
      <c r="EL62826" s="325"/>
    </row>
    <row r="62827" spans="56:142" x14ac:dyDescent="0.2">
      <c r="BD62827" s="325"/>
      <c r="EL62827" s="325"/>
    </row>
    <row r="62828" spans="56:142" x14ac:dyDescent="0.2">
      <c r="BD62828" s="325"/>
      <c r="EL62828" s="325"/>
    </row>
    <row r="62829" spans="56:142" x14ac:dyDescent="0.2">
      <c r="BD62829" s="325"/>
      <c r="EL62829" s="325"/>
    </row>
    <row r="62830" spans="56:142" x14ac:dyDescent="0.2">
      <c r="BD62830" s="325"/>
      <c r="EL62830" s="325"/>
    </row>
    <row r="62831" spans="56:142" x14ac:dyDescent="0.2">
      <c r="BD62831" s="325"/>
      <c r="EL62831" s="325"/>
    </row>
    <row r="62832" spans="56:142" x14ac:dyDescent="0.2">
      <c r="BD62832" s="325"/>
      <c r="EL62832" s="325"/>
    </row>
    <row r="62833" spans="56:142" x14ac:dyDescent="0.2">
      <c r="BD62833" s="325"/>
      <c r="EL62833" s="325"/>
    </row>
    <row r="62834" spans="56:142" x14ac:dyDescent="0.2">
      <c r="BD62834" s="325"/>
      <c r="EL62834" s="325"/>
    </row>
    <row r="62835" spans="56:142" x14ac:dyDescent="0.2">
      <c r="BD62835" s="325"/>
      <c r="EL62835" s="325"/>
    </row>
    <row r="62836" spans="56:142" x14ac:dyDescent="0.2">
      <c r="BD62836" s="325"/>
      <c r="EL62836" s="325"/>
    </row>
    <row r="62837" spans="56:142" x14ac:dyDescent="0.2">
      <c r="BD62837" s="325"/>
      <c r="EL62837" s="325"/>
    </row>
    <row r="62838" spans="56:142" x14ac:dyDescent="0.2">
      <c r="BD62838" s="325"/>
      <c r="EL62838" s="325"/>
    </row>
    <row r="62839" spans="56:142" x14ac:dyDescent="0.2">
      <c r="BD62839" s="325"/>
      <c r="EL62839" s="325"/>
    </row>
    <row r="62840" spans="56:142" x14ac:dyDescent="0.2">
      <c r="BD62840" s="325"/>
      <c r="EL62840" s="325"/>
    </row>
    <row r="62841" spans="56:142" x14ac:dyDescent="0.2">
      <c r="BD62841" s="325"/>
      <c r="EL62841" s="325"/>
    </row>
    <row r="62842" spans="56:142" x14ac:dyDescent="0.2">
      <c r="BD62842" s="325"/>
      <c r="EL62842" s="325"/>
    </row>
    <row r="62843" spans="56:142" x14ac:dyDescent="0.2">
      <c r="BD62843" s="325"/>
      <c r="EL62843" s="325"/>
    </row>
    <row r="62844" spans="56:142" x14ac:dyDescent="0.2">
      <c r="BD62844" s="325"/>
      <c r="EL62844" s="325"/>
    </row>
    <row r="62845" spans="56:142" x14ac:dyDescent="0.2">
      <c r="BD62845" s="325"/>
      <c r="EL62845" s="325"/>
    </row>
    <row r="62846" spans="56:142" x14ac:dyDescent="0.2">
      <c r="BD62846" s="325"/>
      <c r="EL62846" s="325"/>
    </row>
    <row r="62847" spans="56:142" x14ac:dyDescent="0.2">
      <c r="BD62847" s="325"/>
      <c r="EL62847" s="325"/>
    </row>
    <row r="62848" spans="56:142" x14ac:dyDescent="0.2">
      <c r="BD62848" s="325"/>
      <c r="EL62848" s="325"/>
    </row>
    <row r="62849" spans="56:142" x14ac:dyDescent="0.2">
      <c r="BD62849" s="325"/>
      <c r="EL62849" s="325"/>
    </row>
    <row r="62850" spans="56:142" x14ac:dyDescent="0.2">
      <c r="BD62850" s="325"/>
      <c r="EL62850" s="325"/>
    </row>
    <row r="62851" spans="56:142" x14ac:dyDescent="0.2">
      <c r="BD62851" s="325"/>
      <c r="EL62851" s="325"/>
    </row>
    <row r="62852" spans="56:142" x14ac:dyDescent="0.2">
      <c r="BD62852" s="325"/>
      <c r="EL62852" s="325"/>
    </row>
    <row r="62853" spans="56:142" x14ac:dyDescent="0.2">
      <c r="BD62853" s="325"/>
      <c r="EL62853" s="325"/>
    </row>
    <row r="62854" spans="56:142" x14ac:dyDescent="0.2">
      <c r="BD62854" s="325"/>
      <c r="EL62854" s="325"/>
    </row>
    <row r="62855" spans="56:142" x14ac:dyDescent="0.2">
      <c r="BD62855" s="325"/>
      <c r="EL62855" s="325"/>
    </row>
    <row r="62856" spans="56:142" x14ac:dyDescent="0.2">
      <c r="BD62856" s="325"/>
      <c r="EL62856" s="325"/>
    </row>
    <row r="62857" spans="56:142" x14ac:dyDescent="0.2">
      <c r="BD62857" s="325"/>
      <c r="EL62857" s="325"/>
    </row>
    <row r="62858" spans="56:142" x14ac:dyDescent="0.2">
      <c r="BD62858" s="325"/>
      <c r="EL62858" s="325"/>
    </row>
    <row r="62859" spans="56:142" x14ac:dyDescent="0.2">
      <c r="BD62859" s="325"/>
      <c r="EL62859" s="325"/>
    </row>
    <row r="62860" spans="56:142" x14ac:dyDescent="0.2">
      <c r="BD62860" s="325"/>
      <c r="EL62860" s="325"/>
    </row>
    <row r="62861" spans="56:142" x14ac:dyDescent="0.2">
      <c r="BD62861" s="325"/>
      <c r="EL62861" s="325"/>
    </row>
    <row r="62862" spans="56:142" x14ac:dyDescent="0.2">
      <c r="BD62862" s="325"/>
      <c r="EL62862" s="325"/>
    </row>
    <row r="62863" spans="56:142" x14ac:dyDescent="0.2">
      <c r="BD62863" s="325"/>
      <c r="EL62863" s="325"/>
    </row>
    <row r="62864" spans="56:142" x14ac:dyDescent="0.2">
      <c r="BD62864" s="325"/>
      <c r="EL62864" s="325"/>
    </row>
    <row r="62865" spans="56:142" x14ac:dyDescent="0.2">
      <c r="BD62865" s="325"/>
      <c r="EL62865" s="325"/>
    </row>
    <row r="62866" spans="56:142" x14ac:dyDescent="0.2">
      <c r="BD62866" s="325"/>
      <c r="EL62866" s="325"/>
    </row>
    <row r="62867" spans="56:142" x14ac:dyDescent="0.2">
      <c r="BD62867" s="325"/>
      <c r="EL62867" s="325"/>
    </row>
    <row r="62868" spans="56:142" x14ac:dyDescent="0.2">
      <c r="BD62868" s="325"/>
      <c r="EL62868" s="325"/>
    </row>
    <row r="62869" spans="56:142" x14ac:dyDescent="0.2">
      <c r="BD62869" s="325"/>
      <c r="EL62869" s="325"/>
    </row>
    <row r="62870" spans="56:142" x14ac:dyDescent="0.2">
      <c r="BD62870" s="325"/>
      <c r="EL62870" s="325"/>
    </row>
    <row r="62871" spans="56:142" x14ac:dyDescent="0.2">
      <c r="BD62871" s="325"/>
      <c r="EL62871" s="325"/>
    </row>
    <row r="62872" spans="56:142" x14ac:dyDescent="0.2">
      <c r="BD62872" s="325"/>
      <c r="EL62872" s="325"/>
    </row>
    <row r="62873" spans="56:142" x14ac:dyDescent="0.2">
      <c r="BD62873" s="325"/>
      <c r="EL62873" s="325"/>
    </row>
    <row r="62874" spans="56:142" x14ac:dyDescent="0.2">
      <c r="BD62874" s="325"/>
      <c r="EL62874" s="325"/>
    </row>
    <row r="62875" spans="56:142" x14ac:dyDescent="0.2">
      <c r="BD62875" s="325"/>
      <c r="EL62875" s="325"/>
    </row>
    <row r="62876" spans="56:142" x14ac:dyDescent="0.2">
      <c r="BD62876" s="325"/>
      <c r="EL62876" s="325"/>
    </row>
    <row r="62877" spans="56:142" x14ac:dyDescent="0.2">
      <c r="BD62877" s="325"/>
      <c r="EL62877" s="325"/>
    </row>
    <row r="62878" spans="56:142" x14ac:dyDescent="0.2">
      <c r="BD62878" s="325"/>
      <c r="EL62878" s="325"/>
    </row>
    <row r="62879" spans="56:142" x14ac:dyDescent="0.2">
      <c r="BD62879" s="325"/>
      <c r="EL62879" s="325"/>
    </row>
    <row r="62880" spans="56:142" x14ac:dyDescent="0.2">
      <c r="BD62880" s="325"/>
      <c r="EL62880" s="325"/>
    </row>
    <row r="62881" spans="56:142" x14ac:dyDescent="0.2">
      <c r="BD62881" s="325"/>
      <c r="EL62881" s="325"/>
    </row>
    <row r="62882" spans="56:142" x14ac:dyDescent="0.2">
      <c r="BD62882" s="325"/>
      <c r="EL62882" s="325"/>
    </row>
    <row r="62883" spans="56:142" x14ac:dyDescent="0.2">
      <c r="BD62883" s="325"/>
      <c r="EL62883" s="325"/>
    </row>
    <row r="62884" spans="56:142" x14ac:dyDescent="0.2">
      <c r="BD62884" s="325"/>
      <c r="EL62884" s="325"/>
    </row>
    <row r="62885" spans="56:142" x14ac:dyDescent="0.2">
      <c r="BD62885" s="325"/>
      <c r="EL62885" s="325"/>
    </row>
    <row r="62886" spans="56:142" x14ac:dyDescent="0.2">
      <c r="BD62886" s="325"/>
      <c r="EL62886" s="325"/>
    </row>
    <row r="62887" spans="56:142" x14ac:dyDescent="0.2">
      <c r="BD62887" s="325"/>
      <c r="EL62887" s="325"/>
    </row>
    <row r="62888" spans="56:142" x14ac:dyDescent="0.2">
      <c r="BD62888" s="325"/>
      <c r="EL62888" s="325"/>
    </row>
    <row r="62889" spans="56:142" x14ac:dyDescent="0.2">
      <c r="BD62889" s="325"/>
      <c r="EL62889" s="325"/>
    </row>
    <row r="62890" spans="56:142" x14ac:dyDescent="0.2">
      <c r="BD62890" s="325"/>
      <c r="EL62890" s="325"/>
    </row>
    <row r="62891" spans="56:142" x14ac:dyDescent="0.2">
      <c r="BD62891" s="325"/>
      <c r="EL62891" s="325"/>
    </row>
    <row r="62892" spans="56:142" x14ac:dyDescent="0.2">
      <c r="BD62892" s="325"/>
      <c r="EL62892" s="325"/>
    </row>
    <row r="62893" spans="56:142" x14ac:dyDescent="0.2">
      <c r="BD62893" s="325"/>
      <c r="EL62893" s="325"/>
    </row>
    <row r="62894" spans="56:142" x14ac:dyDescent="0.2">
      <c r="BD62894" s="325"/>
      <c r="EL62894" s="325"/>
    </row>
    <row r="62895" spans="56:142" x14ac:dyDescent="0.2">
      <c r="BD62895" s="325"/>
      <c r="EL62895" s="325"/>
    </row>
    <row r="62896" spans="56:142" x14ac:dyDescent="0.2">
      <c r="BD62896" s="325"/>
      <c r="EL62896" s="325"/>
    </row>
    <row r="62897" spans="56:142" x14ac:dyDescent="0.2">
      <c r="BD62897" s="325"/>
      <c r="EL62897" s="325"/>
    </row>
    <row r="62898" spans="56:142" x14ac:dyDescent="0.2">
      <c r="BD62898" s="325"/>
      <c r="EL62898" s="325"/>
    </row>
    <row r="62899" spans="56:142" x14ac:dyDescent="0.2">
      <c r="BD62899" s="325"/>
      <c r="EL62899" s="325"/>
    </row>
    <row r="62900" spans="56:142" x14ac:dyDescent="0.2">
      <c r="BD62900" s="325"/>
      <c r="EL62900" s="325"/>
    </row>
    <row r="62901" spans="56:142" x14ac:dyDescent="0.2">
      <c r="BD62901" s="325"/>
      <c r="EL62901" s="325"/>
    </row>
    <row r="62902" spans="56:142" x14ac:dyDescent="0.2">
      <c r="BD62902" s="325"/>
      <c r="EL62902" s="325"/>
    </row>
    <row r="62903" spans="56:142" x14ac:dyDescent="0.2">
      <c r="BD62903" s="325"/>
      <c r="EL62903" s="325"/>
    </row>
    <row r="62904" spans="56:142" x14ac:dyDescent="0.2">
      <c r="BD62904" s="325"/>
      <c r="EL62904" s="325"/>
    </row>
    <row r="62905" spans="56:142" x14ac:dyDescent="0.2">
      <c r="BD62905" s="325"/>
      <c r="EL62905" s="325"/>
    </row>
    <row r="62906" spans="56:142" x14ac:dyDescent="0.2">
      <c r="BD62906" s="325"/>
      <c r="EL62906" s="325"/>
    </row>
    <row r="62907" spans="56:142" x14ac:dyDescent="0.2">
      <c r="BD62907" s="325"/>
      <c r="EL62907" s="325"/>
    </row>
    <row r="62908" spans="56:142" x14ac:dyDescent="0.2">
      <c r="BD62908" s="325"/>
      <c r="EL62908" s="325"/>
    </row>
    <row r="62909" spans="56:142" x14ac:dyDescent="0.2">
      <c r="BD62909" s="325"/>
      <c r="EL62909" s="325"/>
    </row>
    <row r="62910" spans="56:142" x14ac:dyDescent="0.2">
      <c r="BD62910" s="325"/>
      <c r="EL62910" s="325"/>
    </row>
    <row r="62911" spans="56:142" x14ac:dyDescent="0.2">
      <c r="BD62911" s="325"/>
      <c r="EL62911" s="325"/>
    </row>
    <row r="62912" spans="56:142" x14ac:dyDescent="0.2">
      <c r="BD62912" s="325"/>
      <c r="EL62912" s="325"/>
    </row>
    <row r="62913" spans="56:142" x14ac:dyDescent="0.2">
      <c r="BD62913" s="325"/>
      <c r="EL62913" s="325"/>
    </row>
    <row r="62914" spans="56:142" x14ac:dyDescent="0.2">
      <c r="BD62914" s="325"/>
      <c r="EL62914" s="325"/>
    </row>
    <row r="62915" spans="56:142" x14ac:dyDescent="0.2">
      <c r="BD62915" s="325"/>
      <c r="EL62915" s="325"/>
    </row>
    <row r="62916" spans="56:142" x14ac:dyDescent="0.2">
      <c r="BD62916" s="325"/>
      <c r="EL62916" s="325"/>
    </row>
    <row r="62917" spans="56:142" x14ac:dyDescent="0.2">
      <c r="BD62917" s="325"/>
      <c r="EL62917" s="325"/>
    </row>
    <row r="62918" spans="56:142" x14ac:dyDescent="0.2">
      <c r="BD62918" s="325"/>
      <c r="EL62918" s="325"/>
    </row>
    <row r="62919" spans="56:142" x14ac:dyDescent="0.2">
      <c r="BD62919" s="325"/>
      <c r="EL62919" s="325"/>
    </row>
    <row r="62920" spans="56:142" x14ac:dyDescent="0.2">
      <c r="BD62920" s="325"/>
      <c r="EL62920" s="325"/>
    </row>
    <row r="62921" spans="56:142" x14ac:dyDescent="0.2">
      <c r="BD62921" s="325"/>
      <c r="EL62921" s="325"/>
    </row>
    <row r="62922" spans="56:142" x14ac:dyDescent="0.2">
      <c r="BD62922" s="325"/>
      <c r="EL62922" s="325"/>
    </row>
    <row r="62923" spans="56:142" x14ac:dyDescent="0.2">
      <c r="BD62923" s="325"/>
      <c r="EL62923" s="325"/>
    </row>
    <row r="62924" spans="56:142" x14ac:dyDescent="0.2">
      <c r="BD62924" s="325"/>
      <c r="EL62924" s="325"/>
    </row>
    <row r="62925" spans="56:142" x14ac:dyDescent="0.2">
      <c r="BD62925" s="325"/>
      <c r="EL62925" s="325"/>
    </row>
    <row r="62926" spans="56:142" x14ac:dyDescent="0.2">
      <c r="BD62926" s="325"/>
      <c r="EL62926" s="325"/>
    </row>
    <row r="62927" spans="56:142" x14ac:dyDescent="0.2">
      <c r="BD62927" s="325"/>
      <c r="EL62927" s="325"/>
    </row>
    <row r="62928" spans="56:142" x14ac:dyDescent="0.2">
      <c r="BD62928" s="325"/>
      <c r="EL62928" s="325"/>
    </row>
    <row r="62929" spans="56:142" x14ac:dyDescent="0.2">
      <c r="BD62929" s="325"/>
      <c r="EL62929" s="325"/>
    </row>
    <row r="62930" spans="56:142" x14ac:dyDescent="0.2">
      <c r="BD62930" s="325"/>
      <c r="EL62930" s="325"/>
    </row>
    <row r="62931" spans="56:142" x14ac:dyDescent="0.2">
      <c r="BD62931" s="325"/>
      <c r="EL62931" s="325"/>
    </row>
    <row r="62932" spans="56:142" x14ac:dyDescent="0.2">
      <c r="BD62932" s="325"/>
      <c r="EL62932" s="325"/>
    </row>
    <row r="62933" spans="56:142" x14ac:dyDescent="0.2">
      <c r="BD62933" s="325"/>
      <c r="EL62933" s="325"/>
    </row>
    <row r="62934" spans="56:142" x14ac:dyDescent="0.2">
      <c r="BD62934" s="325"/>
      <c r="EL62934" s="325"/>
    </row>
    <row r="62935" spans="56:142" x14ac:dyDescent="0.2">
      <c r="BD62935" s="325"/>
      <c r="EL62935" s="325"/>
    </row>
    <row r="62936" spans="56:142" x14ac:dyDescent="0.2">
      <c r="BD62936" s="325"/>
      <c r="EL62936" s="325"/>
    </row>
    <row r="62937" spans="56:142" x14ac:dyDescent="0.2">
      <c r="BD62937" s="325"/>
      <c r="EL62937" s="325"/>
    </row>
    <row r="62938" spans="56:142" x14ac:dyDescent="0.2">
      <c r="BD62938" s="325"/>
      <c r="EL62938" s="325"/>
    </row>
    <row r="62939" spans="56:142" x14ac:dyDescent="0.2">
      <c r="BD62939" s="325"/>
      <c r="EL62939" s="325"/>
    </row>
    <row r="62940" spans="56:142" x14ac:dyDescent="0.2">
      <c r="BD62940" s="325"/>
      <c r="EL62940" s="325"/>
    </row>
    <row r="62941" spans="56:142" x14ac:dyDescent="0.2">
      <c r="BD62941" s="325"/>
      <c r="EL62941" s="325"/>
    </row>
    <row r="62942" spans="56:142" x14ac:dyDescent="0.2">
      <c r="BD62942" s="325"/>
      <c r="EL62942" s="325"/>
    </row>
    <row r="62943" spans="56:142" x14ac:dyDescent="0.2">
      <c r="BD62943" s="325"/>
      <c r="EL62943" s="325"/>
    </row>
    <row r="62944" spans="56:142" x14ac:dyDescent="0.2">
      <c r="BD62944" s="325"/>
      <c r="EL62944" s="325"/>
    </row>
    <row r="62945" spans="56:142" x14ac:dyDescent="0.2">
      <c r="BD62945" s="325"/>
      <c r="EL62945" s="325"/>
    </row>
    <row r="62946" spans="56:142" x14ac:dyDescent="0.2">
      <c r="BD62946" s="325"/>
      <c r="EL62946" s="325"/>
    </row>
    <row r="62947" spans="56:142" x14ac:dyDescent="0.2">
      <c r="BD62947" s="325"/>
      <c r="EL62947" s="325"/>
    </row>
    <row r="62948" spans="56:142" x14ac:dyDescent="0.2">
      <c r="BD62948" s="325"/>
      <c r="EL62948" s="325"/>
    </row>
    <row r="62949" spans="56:142" x14ac:dyDescent="0.2">
      <c r="BD62949" s="325"/>
      <c r="EL62949" s="325"/>
    </row>
    <row r="62950" spans="56:142" x14ac:dyDescent="0.2">
      <c r="BD62950" s="325"/>
      <c r="EL62950" s="325"/>
    </row>
    <row r="62951" spans="56:142" x14ac:dyDescent="0.2">
      <c r="BD62951" s="325"/>
      <c r="EL62951" s="325"/>
    </row>
    <row r="62952" spans="56:142" x14ac:dyDescent="0.2">
      <c r="BD62952" s="325"/>
      <c r="EL62952" s="325"/>
    </row>
    <row r="62953" spans="56:142" x14ac:dyDescent="0.2">
      <c r="BD62953" s="325"/>
      <c r="EL62953" s="325"/>
    </row>
    <row r="62954" spans="56:142" x14ac:dyDescent="0.2">
      <c r="BD62954" s="325"/>
      <c r="EL62954" s="325"/>
    </row>
    <row r="62955" spans="56:142" x14ac:dyDescent="0.2">
      <c r="BD62955" s="325"/>
      <c r="EL62955" s="325"/>
    </row>
    <row r="62956" spans="56:142" x14ac:dyDescent="0.2">
      <c r="BD62956" s="325"/>
      <c r="EL62956" s="325"/>
    </row>
    <row r="62957" spans="56:142" x14ac:dyDescent="0.2">
      <c r="BD62957" s="325"/>
      <c r="EL62957" s="325"/>
    </row>
    <row r="62958" spans="56:142" x14ac:dyDescent="0.2">
      <c r="BD62958" s="325"/>
      <c r="EL62958" s="325"/>
    </row>
    <row r="62959" spans="56:142" x14ac:dyDescent="0.2">
      <c r="BD62959" s="325"/>
      <c r="EL62959" s="325"/>
    </row>
    <row r="62960" spans="56:142" x14ac:dyDescent="0.2">
      <c r="BD62960" s="325"/>
      <c r="EL62960" s="325"/>
    </row>
    <row r="62961" spans="56:142" x14ac:dyDescent="0.2">
      <c r="BD62961" s="325"/>
      <c r="EL62961" s="325"/>
    </row>
    <row r="62962" spans="56:142" x14ac:dyDescent="0.2">
      <c r="BD62962" s="325"/>
      <c r="EL62962" s="325"/>
    </row>
    <row r="62963" spans="56:142" x14ac:dyDescent="0.2">
      <c r="BD62963" s="325"/>
      <c r="EL62963" s="325"/>
    </row>
    <row r="62964" spans="56:142" x14ac:dyDescent="0.2">
      <c r="BD62964" s="325"/>
      <c r="EL62964" s="325"/>
    </row>
    <row r="62965" spans="56:142" x14ac:dyDescent="0.2">
      <c r="BD62965" s="325"/>
      <c r="EL62965" s="325"/>
    </row>
    <row r="62966" spans="56:142" x14ac:dyDescent="0.2">
      <c r="BD62966" s="325"/>
      <c r="EL62966" s="325"/>
    </row>
    <row r="62967" spans="56:142" x14ac:dyDescent="0.2">
      <c r="BD62967" s="325"/>
      <c r="EL62967" s="325"/>
    </row>
    <row r="62968" spans="56:142" x14ac:dyDescent="0.2">
      <c r="BD62968" s="325"/>
      <c r="EL62968" s="325"/>
    </row>
    <row r="62969" spans="56:142" x14ac:dyDescent="0.2">
      <c r="BD62969" s="325"/>
      <c r="EL62969" s="325"/>
    </row>
    <row r="62970" spans="56:142" x14ac:dyDescent="0.2">
      <c r="BD62970" s="325"/>
      <c r="EL62970" s="325"/>
    </row>
    <row r="62971" spans="56:142" x14ac:dyDescent="0.2">
      <c r="BD62971" s="325"/>
      <c r="EL62971" s="325"/>
    </row>
    <row r="62972" spans="56:142" x14ac:dyDescent="0.2">
      <c r="BD62972" s="325"/>
      <c r="EL62972" s="325"/>
    </row>
    <row r="62973" spans="56:142" x14ac:dyDescent="0.2">
      <c r="BD62973" s="325"/>
      <c r="EL62973" s="325"/>
    </row>
    <row r="62974" spans="56:142" x14ac:dyDescent="0.2">
      <c r="BD62974" s="325"/>
      <c r="EL62974" s="325"/>
    </row>
    <row r="62975" spans="56:142" x14ac:dyDescent="0.2">
      <c r="BD62975" s="325"/>
      <c r="EL62975" s="325"/>
    </row>
    <row r="62976" spans="56:142" x14ac:dyDescent="0.2">
      <c r="BD62976" s="325"/>
      <c r="EL62976" s="325"/>
    </row>
    <row r="62977" spans="56:142" x14ac:dyDescent="0.2">
      <c r="BD62977" s="325"/>
      <c r="EL62977" s="325"/>
    </row>
    <row r="62978" spans="56:142" x14ac:dyDescent="0.2">
      <c r="BD62978" s="325"/>
      <c r="EL62978" s="325"/>
    </row>
    <row r="62979" spans="56:142" x14ac:dyDescent="0.2">
      <c r="BD62979" s="325"/>
      <c r="EL62979" s="325"/>
    </row>
    <row r="62980" spans="56:142" x14ac:dyDescent="0.2">
      <c r="BD62980" s="325"/>
      <c r="EL62980" s="325"/>
    </row>
    <row r="62981" spans="56:142" x14ac:dyDescent="0.2">
      <c r="BD62981" s="325"/>
      <c r="EL62981" s="325"/>
    </row>
    <row r="62982" spans="56:142" x14ac:dyDescent="0.2">
      <c r="BD62982" s="325"/>
      <c r="EL62982" s="325"/>
    </row>
    <row r="62983" spans="56:142" x14ac:dyDescent="0.2">
      <c r="BD62983" s="325"/>
      <c r="EL62983" s="325"/>
    </row>
    <row r="62984" spans="56:142" x14ac:dyDescent="0.2">
      <c r="BD62984" s="325"/>
      <c r="EL62984" s="325"/>
    </row>
    <row r="62985" spans="56:142" x14ac:dyDescent="0.2">
      <c r="BD62985" s="325"/>
      <c r="EL62985" s="325"/>
    </row>
    <row r="62986" spans="56:142" x14ac:dyDescent="0.2">
      <c r="BD62986" s="325"/>
      <c r="EL62986" s="325"/>
    </row>
    <row r="62987" spans="56:142" x14ac:dyDescent="0.2">
      <c r="BD62987" s="325"/>
      <c r="EL62987" s="325"/>
    </row>
    <row r="62988" spans="56:142" x14ac:dyDescent="0.2">
      <c r="BD62988" s="325"/>
      <c r="EL62988" s="325"/>
    </row>
    <row r="62989" spans="56:142" x14ac:dyDescent="0.2">
      <c r="BD62989" s="325"/>
      <c r="EL62989" s="325"/>
    </row>
    <row r="62990" spans="56:142" x14ac:dyDescent="0.2">
      <c r="BD62990" s="325"/>
      <c r="EL62990" s="325"/>
    </row>
    <row r="62991" spans="56:142" x14ac:dyDescent="0.2">
      <c r="BD62991" s="325"/>
      <c r="EL62991" s="325"/>
    </row>
    <row r="62992" spans="56:142" x14ac:dyDescent="0.2">
      <c r="BD62992" s="325"/>
      <c r="EL62992" s="325"/>
    </row>
    <row r="62993" spans="56:142" x14ac:dyDescent="0.2">
      <c r="BD62993" s="325"/>
      <c r="EL62993" s="325"/>
    </row>
    <row r="62994" spans="56:142" x14ac:dyDescent="0.2">
      <c r="BD62994" s="325"/>
      <c r="EL62994" s="325"/>
    </row>
    <row r="62995" spans="56:142" x14ac:dyDescent="0.2">
      <c r="BD62995" s="325"/>
      <c r="EL62995" s="325"/>
    </row>
    <row r="62996" spans="56:142" x14ac:dyDescent="0.2">
      <c r="BD62996" s="325"/>
      <c r="EL62996" s="325"/>
    </row>
    <row r="62997" spans="56:142" x14ac:dyDescent="0.2">
      <c r="BD62997" s="325"/>
      <c r="EL62997" s="325"/>
    </row>
    <row r="62998" spans="56:142" x14ac:dyDescent="0.2">
      <c r="BD62998" s="325"/>
      <c r="EL62998" s="325"/>
    </row>
    <row r="62999" spans="56:142" x14ac:dyDescent="0.2">
      <c r="BD62999" s="325"/>
      <c r="EL62999" s="325"/>
    </row>
    <row r="63000" spans="56:142" x14ac:dyDescent="0.2">
      <c r="BD63000" s="325"/>
      <c r="EL63000" s="325"/>
    </row>
    <row r="63001" spans="56:142" x14ac:dyDescent="0.2">
      <c r="BD63001" s="325"/>
      <c r="EL63001" s="325"/>
    </row>
    <row r="63002" spans="56:142" x14ac:dyDescent="0.2">
      <c r="BD63002" s="325"/>
      <c r="EL63002" s="325"/>
    </row>
    <row r="63003" spans="56:142" x14ac:dyDescent="0.2">
      <c r="BD63003" s="325"/>
      <c r="EL63003" s="325"/>
    </row>
    <row r="63004" spans="56:142" x14ac:dyDescent="0.2">
      <c r="BD63004" s="325"/>
      <c r="EL63004" s="325"/>
    </row>
    <row r="63005" spans="56:142" x14ac:dyDescent="0.2">
      <c r="BD63005" s="325"/>
      <c r="EL63005" s="325"/>
    </row>
    <row r="63006" spans="56:142" x14ac:dyDescent="0.2">
      <c r="BD63006" s="325"/>
      <c r="EL63006" s="325"/>
    </row>
    <row r="63007" spans="56:142" x14ac:dyDescent="0.2">
      <c r="BD63007" s="325"/>
      <c r="EL63007" s="325"/>
    </row>
    <row r="63008" spans="56:142" x14ac:dyDescent="0.2">
      <c r="BD63008" s="325"/>
      <c r="EL63008" s="325"/>
    </row>
    <row r="63009" spans="56:142" x14ac:dyDescent="0.2">
      <c r="BD63009" s="325"/>
      <c r="EL63009" s="325"/>
    </row>
    <row r="63010" spans="56:142" x14ac:dyDescent="0.2">
      <c r="BD63010" s="325"/>
      <c r="EL63010" s="325"/>
    </row>
    <row r="63011" spans="56:142" x14ac:dyDescent="0.2">
      <c r="BD63011" s="325"/>
      <c r="EL63011" s="325"/>
    </row>
    <row r="63012" spans="56:142" x14ac:dyDescent="0.2">
      <c r="BD63012" s="325"/>
      <c r="EL63012" s="325"/>
    </row>
    <row r="63013" spans="56:142" x14ac:dyDescent="0.2">
      <c r="BD63013" s="325"/>
      <c r="EL63013" s="325"/>
    </row>
    <row r="63014" spans="56:142" x14ac:dyDescent="0.2">
      <c r="BD63014" s="325"/>
      <c r="EL63014" s="325"/>
    </row>
    <row r="63015" spans="56:142" x14ac:dyDescent="0.2">
      <c r="BD63015" s="325"/>
      <c r="EL63015" s="325"/>
    </row>
    <row r="63016" spans="56:142" x14ac:dyDescent="0.2">
      <c r="BD63016" s="325"/>
      <c r="EL63016" s="325"/>
    </row>
    <row r="63017" spans="56:142" x14ac:dyDescent="0.2">
      <c r="BD63017" s="325"/>
      <c r="EL63017" s="325"/>
    </row>
    <row r="63018" spans="56:142" x14ac:dyDescent="0.2">
      <c r="BD63018" s="325"/>
      <c r="EL63018" s="325"/>
    </row>
    <row r="63019" spans="56:142" x14ac:dyDescent="0.2">
      <c r="BD63019" s="325"/>
      <c r="EL63019" s="325"/>
    </row>
    <row r="63020" spans="56:142" x14ac:dyDescent="0.2">
      <c r="BD63020" s="325"/>
      <c r="EL63020" s="325"/>
    </row>
    <row r="63021" spans="56:142" x14ac:dyDescent="0.2">
      <c r="BD63021" s="325"/>
      <c r="EL63021" s="325"/>
    </row>
    <row r="63022" spans="56:142" x14ac:dyDescent="0.2">
      <c r="BD63022" s="325"/>
      <c r="EL63022" s="325"/>
    </row>
    <row r="63023" spans="56:142" x14ac:dyDescent="0.2">
      <c r="BD63023" s="325"/>
      <c r="EL63023" s="325"/>
    </row>
    <row r="63024" spans="56:142" x14ac:dyDescent="0.2">
      <c r="BD63024" s="325"/>
      <c r="EL63024" s="325"/>
    </row>
    <row r="63025" spans="56:142" x14ac:dyDescent="0.2">
      <c r="BD63025" s="325"/>
      <c r="EL63025" s="325"/>
    </row>
    <row r="63026" spans="56:142" x14ac:dyDescent="0.2">
      <c r="BD63026" s="325"/>
      <c r="EL63026" s="325"/>
    </row>
    <row r="63027" spans="56:142" x14ac:dyDescent="0.2">
      <c r="BD63027" s="325"/>
      <c r="EL63027" s="325"/>
    </row>
    <row r="63028" spans="56:142" x14ac:dyDescent="0.2">
      <c r="BD63028" s="325"/>
      <c r="EL63028" s="325"/>
    </row>
    <row r="63029" spans="56:142" x14ac:dyDescent="0.2">
      <c r="BD63029" s="325"/>
      <c r="EL63029" s="325"/>
    </row>
    <row r="63030" spans="56:142" x14ac:dyDescent="0.2">
      <c r="BD63030" s="325"/>
      <c r="EL63030" s="325"/>
    </row>
    <row r="63031" spans="56:142" x14ac:dyDescent="0.2">
      <c r="BD63031" s="325"/>
      <c r="EL63031" s="325"/>
    </row>
    <row r="63032" spans="56:142" x14ac:dyDescent="0.2">
      <c r="BD63032" s="325"/>
      <c r="EL63032" s="325"/>
    </row>
    <row r="63033" spans="56:142" x14ac:dyDescent="0.2">
      <c r="BD63033" s="325"/>
      <c r="EL63033" s="325"/>
    </row>
    <row r="63034" spans="56:142" x14ac:dyDescent="0.2">
      <c r="BD63034" s="325"/>
      <c r="EL63034" s="325"/>
    </row>
    <row r="63035" spans="56:142" x14ac:dyDescent="0.2">
      <c r="BD63035" s="325"/>
      <c r="EL63035" s="325"/>
    </row>
    <row r="63036" spans="56:142" x14ac:dyDescent="0.2">
      <c r="BD63036" s="325"/>
      <c r="EL63036" s="325"/>
    </row>
    <row r="63037" spans="56:142" x14ac:dyDescent="0.2">
      <c r="BD63037" s="325"/>
      <c r="EL63037" s="325"/>
    </row>
    <row r="63038" spans="56:142" x14ac:dyDescent="0.2">
      <c r="BD63038" s="325"/>
      <c r="EL63038" s="325"/>
    </row>
    <row r="63039" spans="56:142" x14ac:dyDescent="0.2">
      <c r="BD63039" s="325"/>
      <c r="EL63039" s="325"/>
    </row>
    <row r="63040" spans="56:142" x14ac:dyDescent="0.2">
      <c r="BD63040" s="325"/>
      <c r="EL63040" s="325"/>
    </row>
    <row r="63041" spans="56:142" x14ac:dyDescent="0.2">
      <c r="BD63041" s="325"/>
      <c r="EL63041" s="325"/>
    </row>
    <row r="63042" spans="56:142" x14ac:dyDescent="0.2">
      <c r="BD63042" s="325"/>
      <c r="EL63042" s="325"/>
    </row>
    <row r="63043" spans="56:142" x14ac:dyDescent="0.2">
      <c r="BD63043" s="325"/>
      <c r="EL63043" s="325"/>
    </row>
    <row r="63044" spans="56:142" x14ac:dyDescent="0.2">
      <c r="BD63044" s="325"/>
      <c r="EL63044" s="325"/>
    </row>
    <row r="63045" spans="56:142" x14ac:dyDescent="0.2">
      <c r="BD63045" s="325"/>
      <c r="EL63045" s="325"/>
    </row>
    <row r="63046" spans="56:142" x14ac:dyDescent="0.2">
      <c r="BD63046" s="325"/>
      <c r="EL63046" s="325"/>
    </row>
    <row r="63047" spans="56:142" x14ac:dyDescent="0.2">
      <c r="BD63047" s="325"/>
      <c r="EL63047" s="325"/>
    </row>
    <row r="63048" spans="56:142" x14ac:dyDescent="0.2">
      <c r="BD63048" s="325"/>
      <c r="EL63048" s="325"/>
    </row>
    <row r="63049" spans="56:142" x14ac:dyDescent="0.2">
      <c r="BD63049" s="325"/>
      <c r="EL63049" s="325"/>
    </row>
    <row r="63050" spans="56:142" x14ac:dyDescent="0.2">
      <c r="BD63050" s="325"/>
      <c r="EL63050" s="325"/>
    </row>
    <row r="63051" spans="56:142" x14ac:dyDescent="0.2">
      <c r="BD63051" s="325"/>
      <c r="EL63051" s="325"/>
    </row>
    <row r="63052" spans="56:142" x14ac:dyDescent="0.2">
      <c r="BD63052" s="325"/>
      <c r="EL63052" s="325"/>
    </row>
    <row r="63053" spans="56:142" x14ac:dyDescent="0.2">
      <c r="BD63053" s="325"/>
      <c r="EL63053" s="325"/>
    </row>
    <row r="63054" spans="56:142" x14ac:dyDescent="0.2">
      <c r="BD63054" s="325"/>
      <c r="EL63054" s="325"/>
    </row>
    <row r="63055" spans="56:142" x14ac:dyDescent="0.2">
      <c r="BD63055" s="325"/>
      <c r="EL63055" s="325"/>
    </row>
    <row r="63056" spans="56:142" x14ac:dyDescent="0.2">
      <c r="BD63056" s="325"/>
      <c r="EL63056" s="325"/>
    </row>
    <row r="63057" spans="56:142" x14ac:dyDescent="0.2">
      <c r="BD63057" s="325"/>
      <c r="EL63057" s="325"/>
    </row>
    <row r="63058" spans="56:142" x14ac:dyDescent="0.2">
      <c r="BD63058" s="325"/>
      <c r="EL63058" s="325"/>
    </row>
    <row r="63059" spans="56:142" x14ac:dyDescent="0.2">
      <c r="BD63059" s="325"/>
      <c r="EL63059" s="325"/>
    </row>
    <row r="63060" spans="56:142" x14ac:dyDescent="0.2">
      <c r="BD63060" s="325"/>
      <c r="EL63060" s="325"/>
    </row>
    <row r="63061" spans="56:142" x14ac:dyDescent="0.2">
      <c r="BD63061" s="325"/>
      <c r="EL63061" s="325"/>
    </row>
    <row r="63062" spans="56:142" x14ac:dyDescent="0.2">
      <c r="BD63062" s="325"/>
      <c r="EL63062" s="325"/>
    </row>
    <row r="63063" spans="56:142" x14ac:dyDescent="0.2">
      <c r="BD63063" s="325"/>
      <c r="EL63063" s="325"/>
    </row>
    <row r="63064" spans="56:142" x14ac:dyDescent="0.2">
      <c r="BD63064" s="325"/>
      <c r="EL63064" s="325"/>
    </row>
    <row r="63065" spans="56:142" x14ac:dyDescent="0.2">
      <c r="BD63065" s="325"/>
      <c r="EL63065" s="325"/>
    </row>
    <row r="63066" spans="56:142" x14ac:dyDescent="0.2">
      <c r="BD63066" s="325"/>
      <c r="EL63066" s="325"/>
    </row>
    <row r="63067" spans="56:142" x14ac:dyDescent="0.2">
      <c r="BD63067" s="325"/>
      <c r="EL63067" s="325"/>
    </row>
    <row r="63068" spans="56:142" x14ac:dyDescent="0.2">
      <c r="BD63068" s="325"/>
      <c r="EL63068" s="325"/>
    </row>
    <row r="63069" spans="56:142" x14ac:dyDescent="0.2">
      <c r="BD63069" s="325"/>
      <c r="EL63069" s="325"/>
    </row>
    <row r="63070" spans="56:142" x14ac:dyDescent="0.2">
      <c r="BD63070" s="325"/>
      <c r="EL63070" s="325"/>
    </row>
    <row r="63071" spans="56:142" x14ac:dyDescent="0.2">
      <c r="BD63071" s="325"/>
      <c r="EL63071" s="325"/>
    </row>
    <row r="63072" spans="56:142" x14ac:dyDescent="0.2">
      <c r="BD63072" s="325"/>
      <c r="EL63072" s="325"/>
    </row>
    <row r="63073" spans="56:142" x14ac:dyDescent="0.2">
      <c r="BD63073" s="325"/>
      <c r="EL63073" s="325"/>
    </row>
    <row r="63074" spans="56:142" x14ac:dyDescent="0.2">
      <c r="BD63074" s="325"/>
      <c r="EL63074" s="325"/>
    </row>
    <row r="63075" spans="56:142" x14ac:dyDescent="0.2">
      <c r="BD63075" s="325"/>
      <c r="EL63075" s="325"/>
    </row>
    <row r="63076" spans="56:142" x14ac:dyDescent="0.2">
      <c r="BD63076" s="325"/>
      <c r="EL63076" s="325"/>
    </row>
    <row r="63077" spans="56:142" x14ac:dyDescent="0.2">
      <c r="BD63077" s="325"/>
      <c r="EL63077" s="325"/>
    </row>
    <row r="63078" spans="56:142" x14ac:dyDescent="0.2">
      <c r="BD63078" s="325"/>
      <c r="EL63078" s="325"/>
    </row>
    <row r="63079" spans="56:142" x14ac:dyDescent="0.2">
      <c r="BD63079" s="325"/>
      <c r="EL63079" s="325"/>
    </row>
    <row r="63080" spans="56:142" x14ac:dyDescent="0.2">
      <c r="BD63080" s="325"/>
      <c r="EL63080" s="325"/>
    </row>
    <row r="63081" spans="56:142" x14ac:dyDescent="0.2">
      <c r="BD63081" s="325"/>
      <c r="EL63081" s="325"/>
    </row>
    <row r="63082" spans="56:142" x14ac:dyDescent="0.2">
      <c r="BD63082" s="325"/>
      <c r="EL63082" s="325"/>
    </row>
    <row r="63083" spans="56:142" x14ac:dyDescent="0.2">
      <c r="BD63083" s="325"/>
      <c r="EL63083" s="325"/>
    </row>
    <row r="63084" spans="56:142" x14ac:dyDescent="0.2">
      <c r="BD63084" s="325"/>
      <c r="EL63084" s="325"/>
    </row>
    <row r="63085" spans="56:142" x14ac:dyDescent="0.2">
      <c r="BD63085" s="325"/>
      <c r="EL63085" s="325"/>
    </row>
    <row r="63086" spans="56:142" x14ac:dyDescent="0.2">
      <c r="BD63086" s="325"/>
      <c r="EL63086" s="325"/>
    </row>
    <row r="63087" spans="56:142" x14ac:dyDescent="0.2">
      <c r="BD63087" s="325"/>
      <c r="EL63087" s="325"/>
    </row>
    <row r="63088" spans="56:142" x14ac:dyDescent="0.2">
      <c r="BD63088" s="325"/>
      <c r="EL63088" s="325"/>
    </row>
    <row r="63089" spans="56:142" x14ac:dyDescent="0.2">
      <c r="BD63089" s="325"/>
      <c r="EL63089" s="325"/>
    </row>
    <row r="63090" spans="56:142" x14ac:dyDescent="0.2">
      <c r="BD63090" s="325"/>
      <c r="EL63090" s="325"/>
    </row>
    <row r="63091" spans="56:142" x14ac:dyDescent="0.2">
      <c r="BD63091" s="325"/>
      <c r="EL63091" s="325"/>
    </row>
    <row r="63092" spans="56:142" x14ac:dyDescent="0.2">
      <c r="BD63092" s="325"/>
      <c r="EL63092" s="325"/>
    </row>
    <row r="63093" spans="56:142" x14ac:dyDescent="0.2">
      <c r="BD63093" s="325"/>
      <c r="EL63093" s="325"/>
    </row>
    <row r="63094" spans="56:142" x14ac:dyDescent="0.2">
      <c r="BD63094" s="325"/>
      <c r="EL63094" s="325"/>
    </row>
    <row r="63095" spans="56:142" x14ac:dyDescent="0.2">
      <c r="BD63095" s="325"/>
      <c r="EL63095" s="325"/>
    </row>
    <row r="63096" spans="56:142" x14ac:dyDescent="0.2">
      <c r="BD63096" s="325"/>
      <c r="EL63096" s="325"/>
    </row>
    <row r="63097" spans="56:142" x14ac:dyDescent="0.2">
      <c r="BD63097" s="325"/>
      <c r="EL63097" s="325"/>
    </row>
    <row r="63098" spans="56:142" x14ac:dyDescent="0.2">
      <c r="BD63098" s="325"/>
      <c r="EL63098" s="325"/>
    </row>
    <row r="63099" spans="56:142" x14ac:dyDescent="0.2">
      <c r="BD63099" s="325"/>
      <c r="EL63099" s="325"/>
    </row>
    <row r="63100" spans="56:142" x14ac:dyDescent="0.2">
      <c r="BD63100" s="325"/>
      <c r="EL63100" s="325"/>
    </row>
    <row r="63101" spans="56:142" x14ac:dyDescent="0.2">
      <c r="BD63101" s="325"/>
      <c r="EL63101" s="325"/>
    </row>
    <row r="63102" spans="56:142" x14ac:dyDescent="0.2">
      <c r="BD63102" s="325"/>
      <c r="EL63102" s="325"/>
    </row>
    <row r="63103" spans="56:142" x14ac:dyDescent="0.2">
      <c r="BD63103" s="325"/>
      <c r="EL63103" s="325"/>
    </row>
    <row r="63104" spans="56:142" x14ac:dyDescent="0.2">
      <c r="BD63104" s="325"/>
      <c r="EL63104" s="325"/>
    </row>
    <row r="63105" spans="56:142" x14ac:dyDescent="0.2">
      <c r="BD63105" s="325"/>
      <c r="EL63105" s="325"/>
    </row>
    <row r="63106" spans="56:142" x14ac:dyDescent="0.2">
      <c r="BD63106" s="325"/>
      <c r="EL63106" s="325"/>
    </row>
    <row r="63107" spans="56:142" x14ac:dyDescent="0.2">
      <c r="BD63107" s="325"/>
      <c r="EL63107" s="325"/>
    </row>
    <row r="63108" spans="56:142" x14ac:dyDescent="0.2">
      <c r="BD63108" s="325"/>
      <c r="EL63108" s="325"/>
    </row>
    <row r="63109" spans="56:142" x14ac:dyDescent="0.2">
      <c r="BD63109" s="325"/>
      <c r="EL63109" s="325"/>
    </row>
    <row r="63110" spans="56:142" x14ac:dyDescent="0.2">
      <c r="BD63110" s="325"/>
      <c r="EL63110" s="325"/>
    </row>
    <row r="63111" spans="56:142" x14ac:dyDescent="0.2">
      <c r="BD63111" s="325"/>
      <c r="EL63111" s="325"/>
    </row>
    <row r="63112" spans="56:142" x14ac:dyDescent="0.2">
      <c r="BD63112" s="325"/>
      <c r="EL63112" s="325"/>
    </row>
    <row r="63113" spans="56:142" x14ac:dyDescent="0.2">
      <c r="BD63113" s="325"/>
      <c r="EL63113" s="325"/>
    </row>
    <row r="63114" spans="56:142" x14ac:dyDescent="0.2">
      <c r="BD63114" s="325"/>
      <c r="EL63114" s="325"/>
    </row>
    <row r="63115" spans="56:142" x14ac:dyDescent="0.2">
      <c r="BD63115" s="325"/>
      <c r="EL63115" s="325"/>
    </row>
    <row r="63116" spans="56:142" x14ac:dyDescent="0.2">
      <c r="BD63116" s="325"/>
      <c r="EL63116" s="325"/>
    </row>
    <row r="63117" spans="56:142" x14ac:dyDescent="0.2">
      <c r="BD63117" s="325"/>
      <c r="EL63117" s="325"/>
    </row>
    <row r="63118" spans="56:142" x14ac:dyDescent="0.2">
      <c r="BD63118" s="325"/>
      <c r="EL63118" s="325"/>
    </row>
    <row r="63119" spans="56:142" x14ac:dyDescent="0.2">
      <c r="BD63119" s="325"/>
      <c r="EL63119" s="325"/>
    </row>
    <row r="63120" spans="56:142" x14ac:dyDescent="0.2">
      <c r="BD63120" s="325"/>
      <c r="EL63120" s="325"/>
    </row>
    <row r="63121" spans="56:142" x14ac:dyDescent="0.2">
      <c r="BD63121" s="325"/>
      <c r="EL63121" s="325"/>
    </row>
    <row r="63122" spans="56:142" x14ac:dyDescent="0.2">
      <c r="BD63122" s="325"/>
      <c r="EL63122" s="325"/>
    </row>
    <row r="63123" spans="56:142" x14ac:dyDescent="0.2">
      <c r="BD63123" s="325"/>
      <c r="EL63123" s="325"/>
    </row>
    <row r="63124" spans="56:142" x14ac:dyDescent="0.2">
      <c r="BD63124" s="325"/>
      <c r="EL63124" s="325"/>
    </row>
    <row r="63125" spans="56:142" x14ac:dyDescent="0.2">
      <c r="BD63125" s="325"/>
      <c r="EL63125" s="325"/>
    </row>
    <row r="63126" spans="56:142" x14ac:dyDescent="0.2">
      <c r="BD63126" s="325"/>
      <c r="EL63126" s="325"/>
    </row>
    <row r="63127" spans="56:142" x14ac:dyDescent="0.2">
      <c r="BD63127" s="325"/>
      <c r="EL63127" s="325"/>
    </row>
    <row r="63128" spans="56:142" x14ac:dyDescent="0.2">
      <c r="BD63128" s="325"/>
      <c r="EL63128" s="325"/>
    </row>
    <row r="63129" spans="56:142" x14ac:dyDescent="0.2">
      <c r="BD63129" s="325"/>
      <c r="EL63129" s="325"/>
    </row>
    <row r="63130" spans="56:142" x14ac:dyDescent="0.2">
      <c r="BD63130" s="325"/>
      <c r="EL63130" s="325"/>
    </row>
    <row r="63131" spans="56:142" x14ac:dyDescent="0.2">
      <c r="BD63131" s="325"/>
      <c r="EL63131" s="325"/>
    </row>
    <row r="63132" spans="56:142" x14ac:dyDescent="0.2">
      <c r="BD63132" s="325"/>
      <c r="EL63132" s="325"/>
    </row>
    <row r="63133" spans="56:142" x14ac:dyDescent="0.2">
      <c r="BD63133" s="325"/>
      <c r="EL63133" s="325"/>
    </row>
    <row r="63134" spans="56:142" x14ac:dyDescent="0.2">
      <c r="BD63134" s="325"/>
      <c r="EL63134" s="325"/>
    </row>
    <row r="63135" spans="56:142" x14ac:dyDescent="0.2">
      <c r="BD63135" s="325"/>
      <c r="EL63135" s="325"/>
    </row>
    <row r="63136" spans="56:142" x14ac:dyDescent="0.2">
      <c r="BD63136" s="325"/>
      <c r="EL63136" s="325"/>
    </row>
    <row r="63137" spans="56:142" x14ac:dyDescent="0.2">
      <c r="BD63137" s="325"/>
      <c r="EL63137" s="325"/>
    </row>
    <row r="63138" spans="56:142" x14ac:dyDescent="0.2">
      <c r="BD63138" s="325"/>
      <c r="EL63138" s="325"/>
    </row>
    <row r="63139" spans="56:142" x14ac:dyDescent="0.2">
      <c r="BD63139" s="325"/>
      <c r="EL63139" s="325"/>
    </row>
    <row r="63140" spans="56:142" x14ac:dyDescent="0.2">
      <c r="BD63140" s="325"/>
      <c r="EL63140" s="325"/>
    </row>
    <row r="63141" spans="56:142" x14ac:dyDescent="0.2">
      <c r="BD63141" s="325"/>
      <c r="EL63141" s="325"/>
    </row>
    <row r="63142" spans="56:142" x14ac:dyDescent="0.2">
      <c r="BD63142" s="325"/>
      <c r="EL63142" s="325"/>
    </row>
    <row r="63143" spans="56:142" x14ac:dyDescent="0.2">
      <c r="BD63143" s="325"/>
      <c r="EL63143" s="325"/>
    </row>
    <row r="63144" spans="56:142" x14ac:dyDescent="0.2">
      <c r="BD63144" s="325"/>
      <c r="EL63144" s="325"/>
    </row>
    <row r="63145" spans="56:142" x14ac:dyDescent="0.2">
      <c r="BD63145" s="325"/>
      <c r="EL63145" s="325"/>
    </row>
    <row r="63146" spans="56:142" x14ac:dyDescent="0.2">
      <c r="BD63146" s="325"/>
      <c r="EL63146" s="325"/>
    </row>
    <row r="63147" spans="56:142" x14ac:dyDescent="0.2">
      <c r="BD63147" s="325"/>
      <c r="EL63147" s="325"/>
    </row>
    <row r="63148" spans="56:142" x14ac:dyDescent="0.2">
      <c r="BD63148" s="325"/>
      <c r="EL63148" s="325"/>
    </row>
    <row r="63149" spans="56:142" x14ac:dyDescent="0.2">
      <c r="BD63149" s="325"/>
      <c r="EL63149" s="325"/>
    </row>
    <row r="63150" spans="56:142" x14ac:dyDescent="0.2">
      <c r="BD63150" s="325"/>
      <c r="EL63150" s="325"/>
    </row>
    <row r="63151" spans="56:142" x14ac:dyDescent="0.2">
      <c r="BD63151" s="325"/>
      <c r="EL63151" s="325"/>
    </row>
    <row r="63152" spans="56:142" x14ac:dyDescent="0.2">
      <c r="BD63152" s="325"/>
      <c r="EL63152" s="325"/>
    </row>
    <row r="63153" spans="56:142" x14ac:dyDescent="0.2">
      <c r="BD63153" s="325"/>
      <c r="EL63153" s="325"/>
    </row>
    <row r="63154" spans="56:142" x14ac:dyDescent="0.2">
      <c r="BD63154" s="325"/>
      <c r="EL63154" s="325"/>
    </row>
    <row r="63155" spans="56:142" x14ac:dyDescent="0.2">
      <c r="BD63155" s="325"/>
      <c r="EL63155" s="325"/>
    </row>
    <row r="63156" spans="56:142" x14ac:dyDescent="0.2">
      <c r="BD63156" s="325"/>
      <c r="EL63156" s="325"/>
    </row>
    <row r="63157" spans="56:142" x14ac:dyDescent="0.2">
      <c r="BD63157" s="325"/>
      <c r="EL63157" s="325"/>
    </row>
    <row r="63158" spans="56:142" x14ac:dyDescent="0.2">
      <c r="BD63158" s="325"/>
      <c r="EL63158" s="325"/>
    </row>
    <row r="63159" spans="56:142" x14ac:dyDescent="0.2">
      <c r="BD63159" s="325"/>
      <c r="EL63159" s="325"/>
    </row>
    <row r="63160" spans="56:142" x14ac:dyDescent="0.2">
      <c r="BD63160" s="325"/>
      <c r="EL63160" s="325"/>
    </row>
    <row r="63161" spans="56:142" x14ac:dyDescent="0.2">
      <c r="BD63161" s="325"/>
      <c r="EL63161" s="325"/>
    </row>
    <row r="63162" spans="56:142" x14ac:dyDescent="0.2">
      <c r="BD63162" s="325"/>
      <c r="EL63162" s="325"/>
    </row>
    <row r="63163" spans="56:142" x14ac:dyDescent="0.2">
      <c r="BD63163" s="325"/>
      <c r="EL63163" s="325"/>
    </row>
    <row r="63164" spans="56:142" x14ac:dyDescent="0.2">
      <c r="BD63164" s="325"/>
      <c r="EL63164" s="325"/>
    </row>
    <row r="63165" spans="56:142" x14ac:dyDescent="0.2">
      <c r="BD63165" s="325"/>
      <c r="EL63165" s="325"/>
    </row>
    <row r="63166" spans="56:142" x14ac:dyDescent="0.2">
      <c r="BD63166" s="325"/>
      <c r="EL63166" s="325"/>
    </row>
    <row r="63167" spans="56:142" x14ac:dyDescent="0.2">
      <c r="BD63167" s="325"/>
      <c r="EL63167" s="325"/>
    </row>
    <row r="63168" spans="56:142" x14ac:dyDescent="0.2">
      <c r="BD63168" s="325"/>
      <c r="EL63168" s="325"/>
    </row>
    <row r="63169" spans="56:142" x14ac:dyDescent="0.2">
      <c r="BD63169" s="325"/>
      <c r="EL63169" s="325"/>
    </row>
    <row r="63170" spans="56:142" x14ac:dyDescent="0.2">
      <c r="BD63170" s="325"/>
      <c r="EL63170" s="325"/>
    </row>
    <row r="63171" spans="56:142" x14ac:dyDescent="0.2">
      <c r="BD63171" s="325"/>
      <c r="EL63171" s="325"/>
    </row>
    <row r="63172" spans="56:142" x14ac:dyDescent="0.2">
      <c r="BD63172" s="325"/>
      <c r="EL63172" s="325"/>
    </row>
    <row r="63173" spans="56:142" x14ac:dyDescent="0.2">
      <c r="BD63173" s="325"/>
      <c r="EL63173" s="325"/>
    </row>
    <row r="63174" spans="56:142" x14ac:dyDescent="0.2">
      <c r="BD63174" s="325"/>
      <c r="EL63174" s="325"/>
    </row>
    <row r="63175" spans="56:142" x14ac:dyDescent="0.2">
      <c r="BD63175" s="325"/>
      <c r="EL63175" s="325"/>
    </row>
    <row r="63176" spans="56:142" x14ac:dyDescent="0.2">
      <c r="BD63176" s="325"/>
      <c r="EL63176" s="325"/>
    </row>
    <row r="63177" spans="56:142" x14ac:dyDescent="0.2">
      <c r="BD63177" s="325"/>
      <c r="EL63177" s="325"/>
    </row>
    <row r="63178" spans="56:142" x14ac:dyDescent="0.2">
      <c r="BD63178" s="325"/>
      <c r="EL63178" s="325"/>
    </row>
    <row r="63179" spans="56:142" x14ac:dyDescent="0.2">
      <c r="BD63179" s="325"/>
      <c r="EL63179" s="325"/>
    </row>
    <row r="63180" spans="56:142" x14ac:dyDescent="0.2">
      <c r="BD63180" s="325"/>
      <c r="EL63180" s="325"/>
    </row>
    <row r="63181" spans="56:142" x14ac:dyDescent="0.2">
      <c r="BD63181" s="325"/>
      <c r="EL63181" s="325"/>
    </row>
    <row r="63182" spans="56:142" x14ac:dyDescent="0.2">
      <c r="BD63182" s="325"/>
      <c r="EL63182" s="325"/>
    </row>
    <row r="63183" spans="56:142" x14ac:dyDescent="0.2">
      <c r="BD63183" s="325"/>
      <c r="EL63183" s="325"/>
    </row>
    <row r="63184" spans="56:142" x14ac:dyDescent="0.2">
      <c r="BD63184" s="325"/>
      <c r="EL63184" s="325"/>
    </row>
    <row r="63185" spans="56:142" x14ac:dyDescent="0.2">
      <c r="BD63185" s="325"/>
      <c r="EL63185" s="325"/>
    </row>
    <row r="63186" spans="56:142" x14ac:dyDescent="0.2">
      <c r="BD63186" s="325"/>
      <c r="EL63186" s="325"/>
    </row>
    <row r="63187" spans="56:142" x14ac:dyDescent="0.2">
      <c r="BD63187" s="325"/>
      <c r="EL63187" s="325"/>
    </row>
    <row r="63188" spans="56:142" x14ac:dyDescent="0.2">
      <c r="BD63188" s="325"/>
      <c r="EL63188" s="325"/>
    </row>
    <row r="63189" spans="56:142" x14ac:dyDescent="0.2">
      <c r="BD63189" s="325"/>
      <c r="EL63189" s="325"/>
    </row>
    <row r="63190" spans="56:142" x14ac:dyDescent="0.2">
      <c r="BD63190" s="325"/>
      <c r="EL63190" s="325"/>
    </row>
    <row r="63191" spans="56:142" x14ac:dyDescent="0.2">
      <c r="BD63191" s="325"/>
      <c r="EL63191" s="325"/>
    </row>
    <row r="63192" spans="56:142" x14ac:dyDescent="0.2">
      <c r="BD63192" s="325"/>
      <c r="EL63192" s="325"/>
    </row>
    <row r="63193" spans="56:142" x14ac:dyDescent="0.2">
      <c r="BD63193" s="325"/>
      <c r="EL63193" s="325"/>
    </row>
    <row r="63194" spans="56:142" x14ac:dyDescent="0.2">
      <c r="BD63194" s="325"/>
      <c r="EL63194" s="325"/>
    </row>
    <row r="63195" spans="56:142" x14ac:dyDescent="0.2">
      <c r="BD63195" s="325"/>
      <c r="EL63195" s="325"/>
    </row>
    <row r="63196" spans="56:142" x14ac:dyDescent="0.2">
      <c r="BD63196" s="325"/>
      <c r="EL63196" s="325"/>
    </row>
    <row r="63197" spans="56:142" x14ac:dyDescent="0.2">
      <c r="BD63197" s="325"/>
      <c r="EL63197" s="325"/>
    </row>
    <row r="63198" spans="56:142" x14ac:dyDescent="0.2">
      <c r="BD63198" s="325"/>
      <c r="EL63198" s="325"/>
    </row>
    <row r="63199" spans="56:142" x14ac:dyDescent="0.2">
      <c r="BD63199" s="325"/>
      <c r="EL63199" s="325"/>
    </row>
    <row r="63200" spans="56:142" x14ac:dyDescent="0.2">
      <c r="BD63200" s="325"/>
      <c r="EL63200" s="325"/>
    </row>
    <row r="63201" spans="56:142" x14ac:dyDescent="0.2">
      <c r="BD63201" s="325"/>
      <c r="EL63201" s="325"/>
    </row>
    <row r="63202" spans="56:142" x14ac:dyDescent="0.2">
      <c r="BD63202" s="325"/>
      <c r="EL63202" s="325"/>
    </row>
    <row r="63203" spans="56:142" x14ac:dyDescent="0.2">
      <c r="BD63203" s="325"/>
      <c r="EL63203" s="325"/>
    </row>
    <row r="63204" spans="56:142" x14ac:dyDescent="0.2">
      <c r="BD63204" s="325"/>
      <c r="EL63204" s="325"/>
    </row>
    <row r="63205" spans="56:142" x14ac:dyDescent="0.2">
      <c r="BD63205" s="325"/>
      <c r="EL63205" s="325"/>
    </row>
    <row r="63206" spans="56:142" x14ac:dyDescent="0.2">
      <c r="BD63206" s="325"/>
      <c r="EL63206" s="325"/>
    </row>
    <row r="63207" spans="56:142" x14ac:dyDescent="0.2">
      <c r="BD63207" s="325"/>
      <c r="EL63207" s="325"/>
    </row>
    <row r="63208" spans="56:142" x14ac:dyDescent="0.2">
      <c r="BD63208" s="325"/>
      <c r="EL63208" s="325"/>
    </row>
    <row r="63209" spans="56:142" x14ac:dyDescent="0.2">
      <c r="BD63209" s="325"/>
      <c r="EL63209" s="325"/>
    </row>
    <row r="63210" spans="56:142" x14ac:dyDescent="0.2">
      <c r="BD63210" s="325"/>
      <c r="EL63210" s="325"/>
    </row>
    <row r="63211" spans="56:142" x14ac:dyDescent="0.2">
      <c r="BD63211" s="325"/>
      <c r="EL63211" s="325"/>
    </row>
    <row r="63212" spans="56:142" x14ac:dyDescent="0.2">
      <c r="BD63212" s="325"/>
      <c r="EL63212" s="325"/>
    </row>
    <row r="63213" spans="56:142" x14ac:dyDescent="0.2">
      <c r="BD63213" s="325"/>
      <c r="EL63213" s="325"/>
    </row>
    <row r="63214" spans="56:142" x14ac:dyDescent="0.2">
      <c r="BD63214" s="325"/>
      <c r="EL63214" s="325"/>
    </row>
    <row r="63215" spans="56:142" x14ac:dyDescent="0.2">
      <c r="BD63215" s="325"/>
      <c r="EL63215" s="325"/>
    </row>
    <row r="63216" spans="56:142" x14ac:dyDescent="0.2">
      <c r="BD63216" s="325"/>
      <c r="EL63216" s="325"/>
    </row>
    <row r="63217" spans="56:142" x14ac:dyDescent="0.2">
      <c r="BD63217" s="325"/>
      <c r="EL63217" s="325"/>
    </row>
    <row r="63218" spans="56:142" x14ac:dyDescent="0.2">
      <c r="BD63218" s="325"/>
      <c r="EL63218" s="325"/>
    </row>
    <row r="63219" spans="56:142" x14ac:dyDescent="0.2">
      <c r="BD63219" s="325"/>
      <c r="EL63219" s="325"/>
    </row>
    <row r="63220" spans="56:142" x14ac:dyDescent="0.2">
      <c r="BD63220" s="325"/>
      <c r="EL63220" s="325"/>
    </row>
    <row r="63221" spans="56:142" x14ac:dyDescent="0.2">
      <c r="BD63221" s="325"/>
      <c r="EL63221" s="325"/>
    </row>
    <row r="63222" spans="56:142" x14ac:dyDescent="0.2">
      <c r="BD63222" s="325"/>
      <c r="EL63222" s="325"/>
    </row>
    <row r="63223" spans="56:142" x14ac:dyDescent="0.2">
      <c r="BD63223" s="325"/>
      <c r="EL63223" s="325"/>
    </row>
    <row r="63224" spans="56:142" x14ac:dyDescent="0.2">
      <c r="BD63224" s="325"/>
      <c r="EL63224" s="325"/>
    </row>
    <row r="63225" spans="56:142" x14ac:dyDescent="0.2">
      <c r="BD63225" s="325"/>
      <c r="EL63225" s="325"/>
    </row>
    <row r="63226" spans="56:142" x14ac:dyDescent="0.2">
      <c r="BD63226" s="325"/>
      <c r="EL63226" s="325"/>
    </row>
    <row r="63227" spans="56:142" x14ac:dyDescent="0.2">
      <c r="BD63227" s="325"/>
      <c r="EL63227" s="325"/>
    </row>
    <row r="63228" spans="56:142" x14ac:dyDescent="0.2">
      <c r="BD63228" s="325"/>
      <c r="EL63228" s="325"/>
    </row>
    <row r="63229" spans="56:142" x14ac:dyDescent="0.2">
      <c r="BD63229" s="325"/>
      <c r="EL63229" s="325"/>
    </row>
    <row r="63230" spans="56:142" x14ac:dyDescent="0.2">
      <c r="BD63230" s="325"/>
      <c r="EL63230" s="325"/>
    </row>
    <row r="63231" spans="56:142" x14ac:dyDescent="0.2">
      <c r="BD63231" s="325"/>
      <c r="EL63231" s="325"/>
    </row>
    <row r="63232" spans="56:142" x14ac:dyDescent="0.2">
      <c r="BD63232" s="325"/>
      <c r="EL63232" s="325"/>
    </row>
    <row r="63233" spans="56:142" x14ac:dyDescent="0.2">
      <c r="BD63233" s="325"/>
      <c r="EL63233" s="325"/>
    </row>
    <row r="63234" spans="56:142" x14ac:dyDescent="0.2">
      <c r="BD63234" s="325"/>
      <c r="EL63234" s="325"/>
    </row>
    <row r="63235" spans="56:142" x14ac:dyDescent="0.2">
      <c r="BD63235" s="325"/>
      <c r="EL63235" s="325"/>
    </row>
    <row r="63236" spans="56:142" x14ac:dyDescent="0.2">
      <c r="BD63236" s="325"/>
      <c r="EL63236" s="325"/>
    </row>
    <row r="63237" spans="56:142" x14ac:dyDescent="0.2">
      <c r="BD63237" s="325"/>
      <c r="EL63237" s="325"/>
    </row>
    <row r="63238" spans="56:142" x14ac:dyDescent="0.2">
      <c r="BD63238" s="325"/>
      <c r="EL63238" s="325"/>
    </row>
    <row r="63239" spans="56:142" x14ac:dyDescent="0.2">
      <c r="BD63239" s="325"/>
      <c r="EL63239" s="325"/>
    </row>
    <row r="63240" spans="56:142" x14ac:dyDescent="0.2">
      <c r="BD63240" s="325"/>
      <c r="EL63240" s="325"/>
    </row>
    <row r="63241" spans="56:142" x14ac:dyDescent="0.2">
      <c r="BD63241" s="325"/>
      <c r="EL63241" s="325"/>
    </row>
    <row r="63242" spans="56:142" x14ac:dyDescent="0.2">
      <c r="BD63242" s="325"/>
      <c r="EL63242" s="325"/>
    </row>
    <row r="63243" spans="56:142" x14ac:dyDescent="0.2">
      <c r="BD63243" s="325"/>
      <c r="EL63243" s="325"/>
    </row>
    <row r="63244" spans="56:142" x14ac:dyDescent="0.2">
      <c r="BD63244" s="325"/>
      <c r="EL63244" s="325"/>
    </row>
    <row r="63245" spans="56:142" x14ac:dyDescent="0.2">
      <c r="BD63245" s="325"/>
      <c r="EL63245" s="325"/>
    </row>
    <row r="63246" spans="56:142" x14ac:dyDescent="0.2">
      <c r="BD63246" s="325"/>
      <c r="EL63246" s="325"/>
    </row>
    <row r="63247" spans="56:142" x14ac:dyDescent="0.2">
      <c r="BD63247" s="325"/>
      <c r="EL63247" s="325"/>
    </row>
    <row r="63248" spans="56:142" x14ac:dyDescent="0.2">
      <c r="BD63248" s="325"/>
      <c r="EL63248" s="325"/>
    </row>
    <row r="63249" spans="56:142" x14ac:dyDescent="0.2">
      <c r="BD63249" s="325"/>
      <c r="EL63249" s="325"/>
    </row>
    <row r="63250" spans="56:142" x14ac:dyDescent="0.2">
      <c r="BD63250" s="325"/>
      <c r="EL63250" s="325"/>
    </row>
    <row r="63251" spans="56:142" x14ac:dyDescent="0.2">
      <c r="BD63251" s="325"/>
      <c r="EL63251" s="325"/>
    </row>
    <row r="63252" spans="56:142" x14ac:dyDescent="0.2">
      <c r="BD63252" s="325"/>
      <c r="EL63252" s="325"/>
    </row>
    <row r="63253" spans="56:142" x14ac:dyDescent="0.2">
      <c r="BD63253" s="325"/>
      <c r="EL63253" s="325"/>
    </row>
    <row r="63254" spans="56:142" x14ac:dyDescent="0.2">
      <c r="BD63254" s="325"/>
      <c r="EL63254" s="325"/>
    </row>
    <row r="63255" spans="56:142" x14ac:dyDescent="0.2">
      <c r="BD63255" s="325"/>
      <c r="EL63255" s="325"/>
    </row>
    <row r="63256" spans="56:142" x14ac:dyDescent="0.2">
      <c r="BD63256" s="325"/>
      <c r="EL63256" s="325"/>
    </row>
    <row r="63257" spans="56:142" x14ac:dyDescent="0.2">
      <c r="BD63257" s="325"/>
      <c r="EL63257" s="325"/>
    </row>
    <row r="63258" spans="56:142" x14ac:dyDescent="0.2">
      <c r="BD63258" s="325"/>
      <c r="EL63258" s="325"/>
    </row>
    <row r="63259" spans="56:142" x14ac:dyDescent="0.2">
      <c r="BD63259" s="325"/>
      <c r="EL63259" s="325"/>
    </row>
    <row r="63260" spans="56:142" x14ac:dyDescent="0.2">
      <c r="BD63260" s="325"/>
      <c r="EL63260" s="325"/>
    </row>
    <row r="63261" spans="56:142" x14ac:dyDescent="0.2">
      <c r="BD63261" s="325"/>
      <c r="EL63261" s="325"/>
    </row>
    <row r="63262" spans="56:142" x14ac:dyDescent="0.2">
      <c r="BD63262" s="325"/>
      <c r="EL63262" s="325"/>
    </row>
    <row r="63263" spans="56:142" x14ac:dyDescent="0.2">
      <c r="BD63263" s="325"/>
      <c r="EL63263" s="325"/>
    </row>
    <row r="63264" spans="56:142" x14ac:dyDescent="0.2">
      <c r="BD63264" s="325"/>
      <c r="EL63264" s="325"/>
    </row>
    <row r="63265" spans="56:142" x14ac:dyDescent="0.2">
      <c r="BD63265" s="325"/>
      <c r="EL63265" s="325"/>
    </row>
    <row r="63266" spans="56:142" x14ac:dyDescent="0.2">
      <c r="BD63266" s="325"/>
      <c r="EL63266" s="325"/>
    </row>
    <row r="63267" spans="56:142" x14ac:dyDescent="0.2">
      <c r="BD63267" s="325"/>
      <c r="EL63267" s="325"/>
    </row>
    <row r="63268" spans="56:142" x14ac:dyDescent="0.2">
      <c r="BD63268" s="325"/>
      <c r="EL63268" s="325"/>
    </row>
    <row r="63269" spans="56:142" x14ac:dyDescent="0.2">
      <c r="BD63269" s="325"/>
      <c r="EL63269" s="325"/>
    </row>
    <row r="63270" spans="56:142" x14ac:dyDescent="0.2">
      <c r="BD63270" s="325"/>
      <c r="EL63270" s="325"/>
    </row>
    <row r="63271" spans="56:142" x14ac:dyDescent="0.2">
      <c r="BD63271" s="325"/>
      <c r="EL63271" s="325"/>
    </row>
    <row r="63272" spans="56:142" x14ac:dyDescent="0.2">
      <c r="BD63272" s="325"/>
      <c r="EL63272" s="325"/>
    </row>
    <row r="63273" spans="56:142" x14ac:dyDescent="0.2">
      <c r="BD63273" s="325"/>
      <c r="EL63273" s="325"/>
    </row>
    <row r="63274" spans="56:142" x14ac:dyDescent="0.2">
      <c r="BD63274" s="325"/>
      <c r="EL63274" s="325"/>
    </row>
    <row r="63275" spans="56:142" x14ac:dyDescent="0.2">
      <c r="BD63275" s="325"/>
      <c r="EL63275" s="325"/>
    </row>
    <row r="63276" spans="56:142" x14ac:dyDescent="0.2">
      <c r="BD63276" s="325"/>
      <c r="EL63276" s="325"/>
    </row>
    <row r="63277" spans="56:142" x14ac:dyDescent="0.2">
      <c r="BD63277" s="325"/>
      <c r="EL63277" s="325"/>
    </row>
    <row r="63278" spans="56:142" x14ac:dyDescent="0.2">
      <c r="BD63278" s="325"/>
      <c r="EL63278" s="325"/>
    </row>
    <row r="63279" spans="56:142" x14ac:dyDescent="0.2">
      <c r="BD63279" s="325"/>
      <c r="EL63279" s="325"/>
    </row>
    <row r="63280" spans="56:142" x14ac:dyDescent="0.2">
      <c r="BD63280" s="325"/>
      <c r="EL63280" s="325"/>
    </row>
    <row r="63281" spans="56:142" x14ac:dyDescent="0.2">
      <c r="BD63281" s="325"/>
      <c r="EL63281" s="325"/>
    </row>
    <row r="63282" spans="56:142" x14ac:dyDescent="0.2">
      <c r="BD63282" s="325"/>
      <c r="EL63282" s="325"/>
    </row>
    <row r="63283" spans="56:142" x14ac:dyDescent="0.2">
      <c r="BD63283" s="325"/>
      <c r="EL63283" s="325"/>
    </row>
    <row r="63284" spans="56:142" x14ac:dyDescent="0.2">
      <c r="BD63284" s="325"/>
      <c r="EL63284" s="325"/>
    </row>
    <row r="63285" spans="56:142" x14ac:dyDescent="0.2">
      <c r="BD63285" s="325"/>
      <c r="EL63285" s="325"/>
    </row>
    <row r="63286" spans="56:142" x14ac:dyDescent="0.2">
      <c r="BD63286" s="325"/>
      <c r="EL63286" s="325"/>
    </row>
    <row r="63287" spans="56:142" x14ac:dyDescent="0.2">
      <c r="BD63287" s="325"/>
      <c r="EL63287" s="325"/>
    </row>
    <row r="63288" spans="56:142" x14ac:dyDescent="0.2">
      <c r="BD63288" s="325"/>
      <c r="EL63288" s="325"/>
    </row>
    <row r="63289" spans="56:142" x14ac:dyDescent="0.2">
      <c r="BD63289" s="325"/>
      <c r="EL63289" s="325"/>
    </row>
    <row r="63290" spans="56:142" x14ac:dyDescent="0.2">
      <c r="BD63290" s="325"/>
      <c r="EL63290" s="325"/>
    </row>
    <row r="63291" spans="56:142" x14ac:dyDescent="0.2">
      <c r="BD63291" s="325"/>
      <c r="EL63291" s="325"/>
    </row>
    <row r="63292" spans="56:142" x14ac:dyDescent="0.2">
      <c r="BD63292" s="325"/>
      <c r="EL63292" s="325"/>
    </row>
    <row r="63293" spans="56:142" x14ac:dyDescent="0.2">
      <c r="BD63293" s="325"/>
      <c r="EL63293" s="325"/>
    </row>
    <row r="63294" spans="56:142" x14ac:dyDescent="0.2">
      <c r="BD63294" s="325"/>
      <c r="EL63294" s="325"/>
    </row>
    <row r="63295" spans="56:142" x14ac:dyDescent="0.2">
      <c r="BD63295" s="325"/>
      <c r="EL63295" s="325"/>
    </row>
    <row r="63296" spans="56:142" x14ac:dyDescent="0.2">
      <c r="BD63296" s="325"/>
      <c r="EL63296" s="325"/>
    </row>
    <row r="63297" spans="56:142" x14ac:dyDescent="0.2">
      <c r="BD63297" s="325"/>
      <c r="EL63297" s="325"/>
    </row>
    <row r="63298" spans="56:142" x14ac:dyDescent="0.2">
      <c r="BD63298" s="325"/>
      <c r="EL63298" s="325"/>
    </row>
    <row r="63299" spans="56:142" x14ac:dyDescent="0.2">
      <c r="BD63299" s="325"/>
      <c r="EL63299" s="325"/>
    </row>
    <row r="63300" spans="56:142" x14ac:dyDescent="0.2">
      <c r="BD63300" s="325"/>
      <c r="EL63300" s="325"/>
    </row>
    <row r="63301" spans="56:142" x14ac:dyDescent="0.2">
      <c r="BD63301" s="325"/>
      <c r="EL63301" s="325"/>
    </row>
    <row r="63302" spans="56:142" x14ac:dyDescent="0.2">
      <c r="BD63302" s="325"/>
      <c r="EL63302" s="325"/>
    </row>
    <row r="63303" spans="56:142" x14ac:dyDescent="0.2">
      <c r="BD63303" s="325"/>
      <c r="EL63303" s="325"/>
    </row>
    <row r="63304" spans="56:142" x14ac:dyDescent="0.2">
      <c r="BD63304" s="325"/>
      <c r="EL63304" s="325"/>
    </row>
    <row r="63305" spans="56:142" x14ac:dyDescent="0.2">
      <c r="BD63305" s="325"/>
      <c r="EL63305" s="325"/>
    </row>
    <row r="63306" spans="56:142" x14ac:dyDescent="0.2">
      <c r="BD63306" s="325"/>
      <c r="EL63306" s="325"/>
    </row>
    <row r="63307" spans="56:142" x14ac:dyDescent="0.2">
      <c r="BD63307" s="325"/>
      <c r="EL63307" s="325"/>
    </row>
    <row r="63308" spans="56:142" x14ac:dyDescent="0.2">
      <c r="BD63308" s="325"/>
      <c r="EL63308" s="325"/>
    </row>
    <row r="63309" spans="56:142" x14ac:dyDescent="0.2">
      <c r="BD63309" s="325"/>
      <c r="EL63309" s="325"/>
    </row>
    <row r="63310" spans="56:142" x14ac:dyDescent="0.2">
      <c r="BD63310" s="325"/>
      <c r="EL63310" s="325"/>
    </row>
    <row r="63311" spans="56:142" x14ac:dyDescent="0.2">
      <c r="BD63311" s="325"/>
      <c r="EL63311" s="325"/>
    </row>
    <row r="63312" spans="56:142" x14ac:dyDescent="0.2">
      <c r="BD63312" s="325"/>
      <c r="EL63312" s="325"/>
    </row>
    <row r="63313" spans="56:142" x14ac:dyDescent="0.2">
      <c r="BD63313" s="325"/>
      <c r="EL63313" s="325"/>
    </row>
    <row r="63314" spans="56:142" x14ac:dyDescent="0.2">
      <c r="BD63314" s="325"/>
      <c r="EL63314" s="325"/>
    </row>
    <row r="63315" spans="56:142" x14ac:dyDescent="0.2">
      <c r="BD63315" s="325"/>
      <c r="EL63315" s="325"/>
    </row>
    <row r="63316" spans="56:142" x14ac:dyDescent="0.2">
      <c r="BD63316" s="325"/>
      <c r="EL63316" s="325"/>
    </row>
    <row r="63317" spans="56:142" x14ac:dyDescent="0.2">
      <c r="BD63317" s="325"/>
      <c r="EL63317" s="325"/>
    </row>
    <row r="63318" spans="56:142" x14ac:dyDescent="0.2">
      <c r="BD63318" s="325"/>
      <c r="EL63318" s="325"/>
    </row>
    <row r="63319" spans="56:142" x14ac:dyDescent="0.2">
      <c r="BD63319" s="325"/>
      <c r="EL63319" s="325"/>
    </row>
    <row r="63320" spans="56:142" x14ac:dyDescent="0.2">
      <c r="BD63320" s="325"/>
      <c r="EL63320" s="325"/>
    </row>
    <row r="63321" spans="56:142" x14ac:dyDescent="0.2">
      <c r="BD63321" s="325"/>
      <c r="EL63321" s="325"/>
    </row>
    <row r="63322" spans="56:142" x14ac:dyDescent="0.2">
      <c r="BD63322" s="325"/>
      <c r="EL63322" s="325"/>
    </row>
    <row r="63323" spans="56:142" x14ac:dyDescent="0.2">
      <c r="BD63323" s="325"/>
      <c r="EL63323" s="325"/>
    </row>
    <row r="63324" spans="56:142" x14ac:dyDescent="0.2">
      <c r="BD63324" s="325"/>
      <c r="EL63324" s="325"/>
    </row>
    <row r="63325" spans="56:142" x14ac:dyDescent="0.2">
      <c r="BD63325" s="325"/>
      <c r="EL63325" s="325"/>
    </row>
    <row r="63326" spans="56:142" x14ac:dyDescent="0.2">
      <c r="BD63326" s="325"/>
      <c r="EL63326" s="325"/>
    </row>
    <row r="63327" spans="56:142" x14ac:dyDescent="0.2">
      <c r="BD63327" s="325"/>
      <c r="EL63327" s="325"/>
    </row>
    <row r="63328" spans="56:142" x14ac:dyDescent="0.2">
      <c r="BD63328" s="325"/>
      <c r="EL63328" s="325"/>
    </row>
    <row r="63329" spans="56:142" x14ac:dyDescent="0.2">
      <c r="BD63329" s="325"/>
      <c r="EL63329" s="325"/>
    </row>
    <row r="63330" spans="56:142" x14ac:dyDescent="0.2">
      <c r="BD63330" s="325"/>
      <c r="EL63330" s="325"/>
    </row>
    <row r="63331" spans="56:142" x14ac:dyDescent="0.2">
      <c r="BD63331" s="325"/>
      <c r="EL63331" s="325"/>
    </row>
    <row r="63332" spans="56:142" x14ac:dyDescent="0.2">
      <c r="BD63332" s="325"/>
      <c r="EL63332" s="325"/>
    </row>
    <row r="63333" spans="56:142" x14ac:dyDescent="0.2">
      <c r="BD63333" s="325"/>
      <c r="EL63333" s="325"/>
    </row>
    <row r="63334" spans="56:142" x14ac:dyDescent="0.2">
      <c r="BD63334" s="325"/>
      <c r="EL63334" s="325"/>
    </row>
    <row r="63335" spans="56:142" x14ac:dyDescent="0.2">
      <c r="BD63335" s="325"/>
      <c r="EL63335" s="325"/>
    </row>
    <row r="63336" spans="56:142" x14ac:dyDescent="0.2">
      <c r="BD63336" s="325"/>
      <c r="EL63336" s="325"/>
    </row>
    <row r="63337" spans="56:142" x14ac:dyDescent="0.2">
      <c r="BD63337" s="325"/>
      <c r="EL63337" s="325"/>
    </row>
    <row r="63338" spans="56:142" x14ac:dyDescent="0.2">
      <c r="BD63338" s="325"/>
      <c r="EL63338" s="325"/>
    </row>
    <row r="63339" spans="56:142" x14ac:dyDescent="0.2">
      <c r="BD63339" s="325"/>
      <c r="EL63339" s="325"/>
    </row>
    <row r="63340" spans="56:142" x14ac:dyDescent="0.2">
      <c r="BD63340" s="325"/>
      <c r="EL63340" s="325"/>
    </row>
    <row r="63341" spans="56:142" x14ac:dyDescent="0.2">
      <c r="BD63341" s="325"/>
      <c r="EL63341" s="325"/>
    </row>
    <row r="63342" spans="56:142" x14ac:dyDescent="0.2">
      <c r="BD63342" s="325"/>
      <c r="EL63342" s="325"/>
    </row>
    <row r="63343" spans="56:142" x14ac:dyDescent="0.2">
      <c r="BD63343" s="325"/>
      <c r="EL63343" s="325"/>
    </row>
    <row r="63344" spans="56:142" x14ac:dyDescent="0.2">
      <c r="BD63344" s="325"/>
      <c r="EL63344" s="325"/>
    </row>
    <row r="63345" spans="56:142" x14ac:dyDescent="0.2">
      <c r="BD63345" s="325"/>
      <c r="EL63345" s="325"/>
    </row>
    <row r="63346" spans="56:142" x14ac:dyDescent="0.2">
      <c r="BD63346" s="325"/>
      <c r="EL63346" s="325"/>
    </row>
    <row r="63347" spans="56:142" x14ac:dyDescent="0.2">
      <c r="BD63347" s="325"/>
      <c r="EL63347" s="325"/>
    </row>
    <row r="63348" spans="56:142" x14ac:dyDescent="0.2">
      <c r="BD63348" s="325"/>
      <c r="EL63348" s="325"/>
    </row>
    <row r="63349" spans="56:142" x14ac:dyDescent="0.2">
      <c r="BD63349" s="325"/>
      <c r="EL63349" s="325"/>
    </row>
    <row r="63350" spans="56:142" x14ac:dyDescent="0.2">
      <c r="BD63350" s="325"/>
      <c r="EL63350" s="325"/>
    </row>
    <row r="63351" spans="56:142" x14ac:dyDescent="0.2">
      <c r="BD63351" s="325"/>
      <c r="EL63351" s="325"/>
    </row>
    <row r="63352" spans="56:142" x14ac:dyDescent="0.2">
      <c r="BD63352" s="325"/>
      <c r="EL63352" s="325"/>
    </row>
    <row r="63353" spans="56:142" x14ac:dyDescent="0.2">
      <c r="BD63353" s="325"/>
      <c r="EL63353" s="325"/>
    </row>
    <row r="63354" spans="56:142" x14ac:dyDescent="0.2">
      <c r="BD63354" s="325"/>
      <c r="EL63354" s="325"/>
    </row>
    <row r="63355" spans="56:142" x14ac:dyDescent="0.2">
      <c r="BD63355" s="325"/>
      <c r="EL63355" s="325"/>
    </row>
    <row r="63356" spans="56:142" x14ac:dyDescent="0.2">
      <c r="BD63356" s="325"/>
      <c r="EL63356" s="325"/>
    </row>
    <row r="63357" spans="56:142" x14ac:dyDescent="0.2">
      <c r="BD63357" s="325"/>
      <c r="EL63357" s="325"/>
    </row>
    <row r="63358" spans="56:142" x14ac:dyDescent="0.2">
      <c r="BD63358" s="325"/>
      <c r="EL63358" s="325"/>
    </row>
    <row r="63359" spans="56:142" x14ac:dyDescent="0.2">
      <c r="BD63359" s="325"/>
      <c r="EL63359" s="325"/>
    </row>
    <row r="63360" spans="56:142" x14ac:dyDescent="0.2">
      <c r="BD63360" s="325"/>
      <c r="EL63360" s="325"/>
    </row>
    <row r="63361" spans="56:142" x14ac:dyDescent="0.2">
      <c r="BD63361" s="325"/>
      <c r="EL63361" s="325"/>
    </row>
    <row r="63362" spans="56:142" x14ac:dyDescent="0.2">
      <c r="BD63362" s="325"/>
      <c r="EL63362" s="325"/>
    </row>
    <row r="63363" spans="56:142" x14ac:dyDescent="0.2">
      <c r="BD63363" s="325"/>
      <c r="EL63363" s="325"/>
    </row>
    <row r="63364" spans="56:142" x14ac:dyDescent="0.2">
      <c r="BD63364" s="325"/>
      <c r="EL63364" s="325"/>
    </row>
    <row r="63365" spans="56:142" x14ac:dyDescent="0.2">
      <c r="BD63365" s="325"/>
      <c r="EL63365" s="325"/>
    </row>
    <row r="63366" spans="56:142" x14ac:dyDescent="0.2">
      <c r="BD63366" s="325"/>
      <c r="EL63366" s="325"/>
    </row>
    <row r="63367" spans="56:142" x14ac:dyDescent="0.2">
      <c r="BD63367" s="325"/>
      <c r="EL63367" s="325"/>
    </row>
    <row r="63368" spans="56:142" x14ac:dyDescent="0.2">
      <c r="BD63368" s="325"/>
      <c r="EL63368" s="325"/>
    </row>
    <row r="63369" spans="56:142" x14ac:dyDescent="0.2">
      <c r="BD63369" s="325"/>
      <c r="EL63369" s="325"/>
    </row>
    <row r="63370" spans="56:142" x14ac:dyDescent="0.2">
      <c r="BD63370" s="325"/>
      <c r="EL63370" s="325"/>
    </row>
    <row r="63371" spans="56:142" x14ac:dyDescent="0.2">
      <c r="BD63371" s="325"/>
      <c r="EL63371" s="325"/>
    </row>
    <row r="63372" spans="56:142" x14ac:dyDescent="0.2">
      <c r="BD63372" s="325"/>
      <c r="EL63372" s="325"/>
    </row>
    <row r="63373" spans="56:142" x14ac:dyDescent="0.2">
      <c r="BD63373" s="325"/>
      <c r="EL63373" s="325"/>
    </row>
    <row r="63374" spans="56:142" x14ac:dyDescent="0.2">
      <c r="BD63374" s="325"/>
      <c r="EL63374" s="325"/>
    </row>
    <row r="63375" spans="56:142" x14ac:dyDescent="0.2">
      <c r="BD63375" s="325"/>
      <c r="EL63375" s="325"/>
    </row>
    <row r="63376" spans="56:142" x14ac:dyDescent="0.2">
      <c r="BD63376" s="325"/>
      <c r="EL63376" s="325"/>
    </row>
    <row r="63377" spans="56:142" x14ac:dyDescent="0.2">
      <c r="BD63377" s="325"/>
      <c r="EL63377" s="325"/>
    </row>
    <row r="63378" spans="56:142" x14ac:dyDescent="0.2">
      <c r="BD63378" s="325"/>
      <c r="EL63378" s="325"/>
    </row>
    <row r="63379" spans="56:142" x14ac:dyDescent="0.2">
      <c r="BD63379" s="325"/>
      <c r="EL63379" s="325"/>
    </row>
    <row r="63380" spans="56:142" x14ac:dyDescent="0.2">
      <c r="BD63380" s="325"/>
      <c r="EL63380" s="325"/>
    </row>
    <row r="63381" spans="56:142" x14ac:dyDescent="0.2">
      <c r="BD63381" s="325"/>
      <c r="EL63381" s="325"/>
    </row>
    <row r="63382" spans="56:142" x14ac:dyDescent="0.2">
      <c r="BD63382" s="325"/>
      <c r="EL63382" s="325"/>
    </row>
    <row r="63383" spans="56:142" x14ac:dyDescent="0.2">
      <c r="BD63383" s="325"/>
      <c r="EL63383" s="325"/>
    </row>
    <row r="63384" spans="56:142" x14ac:dyDescent="0.2">
      <c r="BD63384" s="325"/>
      <c r="EL63384" s="325"/>
    </row>
    <row r="63385" spans="56:142" x14ac:dyDescent="0.2">
      <c r="BD63385" s="325"/>
      <c r="EL63385" s="325"/>
    </row>
    <row r="63386" spans="56:142" x14ac:dyDescent="0.2">
      <c r="BD63386" s="325"/>
      <c r="EL63386" s="325"/>
    </row>
    <row r="63387" spans="56:142" x14ac:dyDescent="0.2">
      <c r="BD63387" s="325"/>
      <c r="EL63387" s="325"/>
    </row>
    <row r="63388" spans="56:142" x14ac:dyDescent="0.2">
      <c r="BD63388" s="325"/>
      <c r="EL63388" s="325"/>
    </row>
    <row r="63389" spans="56:142" x14ac:dyDescent="0.2">
      <c r="BD63389" s="325"/>
      <c r="EL63389" s="325"/>
    </row>
    <row r="63390" spans="56:142" x14ac:dyDescent="0.2">
      <c r="BD63390" s="325"/>
      <c r="EL63390" s="325"/>
    </row>
    <row r="63391" spans="56:142" x14ac:dyDescent="0.2">
      <c r="BD63391" s="325"/>
      <c r="EL63391" s="325"/>
    </row>
    <row r="63392" spans="56:142" x14ac:dyDescent="0.2">
      <c r="BD63392" s="325"/>
      <c r="EL63392" s="325"/>
    </row>
    <row r="63393" spans="56:142" x14ac:dyDescent="0.2">
      <c r="BD63393" s="325"/>
      <c r="EL63393" s="325"/>
    </row>
    <row r="63394" spans="56:142" x14ac:dyDescent="0.2">
      <c r="BD63394" s="325"/>
      <c r="EL63394" s="325"/>
    </row>
    <row r="63395" spans="56:142" x14ac:dyDescent="0.2">
      <c r="BD63395" s="325"/>
      <c r="EL63395" s="325"/>
    </row>
    <row r="63396" spans="56:142" x14ac:dyDescent="0.2">
      <c r="BD63396" s="325"/>
      <c r="EL63396" s="325"/>
    </row>
    <row r="63397" spans="56:142" x14ac:dyDescent="0.2">
      <c r="BD63397" s="325"/>
      <c r="EL63397" s="325"/>
    </row>
    <row r="63398" spans="56:142" x14ac:dyDescent="0.2">
      <c r="BD63398" s="325"/>
      <c r="EL63398" s="325"/>
    </row>
    <row r="63399" spans="56:142" x14ac:dyDescent="0.2">
      <c r="BD63399" s="325"/>
      <c r="EL63399" s="325"/>
    </row>
    <row r="63400" spans="56:142" x14ac:dyDescent="0.2">
      <c r="BD63400" s="325"/>
      <c r="EL63400" s="325"/>
    </row>
    <row r="63401" spans="56:142" x14ac:dyDescent="0.2">
      <c r="BD63401" s="325"/>
      <c r="EL63401" s="325"/>
    </row>
    <row r="63402" spans="56:142" x14ac:dyDescent="0.2">
      <c r="BD63402" s="325"/>
      <c r="EL63402" s="325"/>
    </row>
    <row r="63403" spans="56:142" x14ac:dyDescent="0.2">
      <c r="BD63403" s="325"/>
      <c r="EL63403" s="325"/>
    </row>
    <row r="63404" spans="56:142" x14ac:dyDescent="0.2">
      <c r="BD63404" s="325"/>
      <c r="EL63404" s="325"/>
    </row>
    <row r="63405" spans="56:142" x14ac:dyDescent="0.2">
      <c r="BD63405" s="325"/>
      <c r="EL63405" s="325"/>
    </row>
    <row r="63406" spans="56:142" x14ac:dyDescent="0.2">
      <c r="BD63406" s="325"/>
      <c r="EL63406" s="325"/>
    </row>
    <row r="63407" spans="56:142" x14ac:dyDescent="0.2">
      <c r="BD63407" s="325"/>
      <c r="EL63407" s="325"/>
    </row>
    <row r="63408" spans="56:142" x14ac:dyDescent="0.2">
      <c r="BD63408" s="325"/>
      <c r="EL63408" s="325"/>
    </row>
    <row r="63409" spans="56:142" x14ac:dyDescent="0.2">
      <c r="BD63409" s="325"/>
      <c r="EL63409" s="325"/>
    </row>
    <row r="63410" spans="56:142" x14ac:dyDescent="0.2">
      <c r="BD63410" s="325"/>
      <c r="EL63410" s="325"/>
    </row>
    <row r="63411" spans="56:142" x14ac:dyDescent="0.2">
      <c r="BD63411" s="325"/>
      <c r="EL63411" s="325"/>
    </row>
    <row r="63412" spans="56:142" x14ac:dyDescent="0.2">
      <c r="BD63412" s="325"/>
      <c r="EL63412" s="325"/>
    </row>
    <row r="63413" spans="56:142" x14ac:dyDescent="0.2">
      <c r="BD63413" s="325"/>
      <c r="EL63413" s="325"/>
    </row>
    <row r="63414" spans="56:142" x14ac:dyDescent="0.2">
      <c r="BD63414" s="325"/>
      <c r="EL63414" s="325"/>
    </row>
    <row r="63415" spans="56:142" x14ac:dyDescent="0.2">
      <c r="BD63415" s="325"/>
      <c r="EL63415" s="325"/>
    </row>
    <row r="63416" spans="56:142" x14ac:dyDescent="0.2">
      <c r="BD63416" s="325"/>
      <c r="EL63416" s="325"/>
    </row>
    <row r="63417" spans="56:142" x14ac:dyDescent="0.2">
      <c r="BD63417" s="325"/>
      <c r="EL63417" s="325"/>
    </row>
    <row r="63418" spans="56:142" x14ac:dyDescent="0.2">
      <c r="BD63418" s="325"/>
      <c r="EL63418" s="325"/>
    </row>
    <row r="63419" spans="56:142" x14ac:dyDescent="0.2">
      <c r="BD63419" s="325"/>
      <c r="EL63419" s="325"/>
    </row>
    <row r="63420" spans="56:142" x14ac:dyDescent="0.2">
      <c r="BD63420" s="325"/>
      <c r="EL63420" s="325"/>
    </row>
    <row r="63421" spans="56:142" x14ac:dyDescent="0.2">
      <c r="BD63421" s="325"/>
      <c r="EL63421" s="325"/>
    </row>
    <row r="63422" spans="56:142" x14ac:dyDescent="0.2">
      <c r="BD63422" s="325"/>
      <c r="EL63422" s="325"/>
    </row>
    <row r="63423" spans="56:142" x14ac:dyDescent="0.2">
      <c r="BD63423" s="325"/>
      <c r="EL63423" s="325"/>
    </row>
    <row r="63424" spans="56:142" x14ac:dyDescent="0.2">
      <c r="BD63424" s="325"/>
      <c r="EL63424" s="325"/>
    </row>
    <row r="63425" spans="56:142" x14ac:dyDescent="0.2">
      <c r="BD63425" s="325"/>
      <c r="EL63425" s="325"/>
    </row>
    <row r="63426" spans="56:142" x14ac:dyDescent="0.2">
      <c r="BD63426" s="325"/>
      <c r="EL63426" s="325"/>
    </row>
    <row r="63427" spans="56:142" x14ac:dyDescent="0.2">
      <c r="BD63427" s="325"/>
      <c r="EL63427" s="325"/>
    </row>
    <row r="63428" spans="56:142" x14ac:dyDescent="0.2">
      <c r="BD63428" s="325"/>
      <c r="EL63428" s="325"/>
    </row>
    <row r="63429" spans="56:142" x14ac:dyDescent="0.2">
      <c r="BD63429" s="325"/>
      <c r="EL63429" s="325"/>
    </row>
    <row r="63430" spans="56:142" x14ac:dyDescent="0.2">
      <c r="BD63430" s="325"/>
      <c r="EL63430" s="325"/>
    </row>
    <row r="63431" spans="56:142" x14ac:dyDescent="0.2">
      <c r="BD63431" s="325"/>
      <c r="EL63431" s="325"/>
    </row>
    <row r="63432" spans="56:142" x14ac:dyDescent="0.2">
      <c r="BD63432" s="325"/>
      <c r="EL63432" s="325"/>
    </row>
    <row r="63433" spans="56:142" x14ac:dyDescent="0.2">
      <c r="BD63433" s="325"/>
      <c r="EL63433" s="325"/>
    </row>
    <row r="63434" spans="56:142" x14ac:dyDescent="0.2">
      <c r="BD63434" s="325"/>
      <c r="EL63434" s="325"/>
    </row>
    <row r="63435" spans="56:142" x14ac:dyDescent="0.2">
      <c r="BD63435" s="325"/>
      <c r="EL63435" s="325"/>
    </row>
    <row r="63436" spans="56:142" x14ac:dyDescent="0.2">
      <c r="BD63436" s="325"/>
      <c r="EL63436" s="325"/>
    </row>
    <row r="63437" spans="56:142" x14ac:dyDescent="0.2">
      <c r="BD63437" s="325"/>
      <c r="EL63437" s="325"/>
    </row>
    <row r="63438" spans="56:142" x14ac:dyDescent="0.2">
      <c r="BD63438" s="325"/>
      <c r="EL63438" s="325"/>
    </row>
    <row r="63439" spans="56:142" x14ac:dyDescent="0.2">
      <c r="BD63439" s="325"/>
      <c r="EL63439" s="325"/>
    </row>
    <row r="63440" spans="56:142" x14ac:dyDescent="0.2">
      <c r="BD63440" s="325"/>
      <c r="EL63440" s="325"/>
    </row>
    <row r="63441" spans="56:142" x14ac:dyDescent="0.2">
      <c r="BD63441" s="325"/>
      <c r="EL63441" s="325"/>
    </row>
    <row r="63442" spans="56:142" x14ac:dyDescent="0.2">
      <c r="BD63442" s="325"/>
      <c r="EL63442" s="325"/>
    </row>
    <row r="63443" spans="56:142" x14ac:dyDescent="0.2">
      <c r="BD63443" s="325"/>
      <c r="EL63443" s="325"/>
    </row>
    <row r="63444" spans="56:142" x14ac:dyDescent="0.2">
      <c r="BD63444" s="325"/>
      <c r="EL63444" s="325"/>
    </row>
    <row r="63445" spans="56:142" x14ac:dyDescent="0.2">
      <c r="BD63445" s="325"/>
      <c r="EL63445" s="325"/>
    </row>
    <row r="63446" spans="56:142" x14ac:dyDescent="0.2">
      <c r="BD63446" s="325"/>
      <c r="EL63446" s="325"/>
    </row>
    <row r="63447" spans="56:142" x14ac:dyDescent="0.2">
      <c r="BD63447" s="325"/>
      <c r="EL63447" s="325"/>
    </row>
    <row r="63448" spans="56:142" x14ac:dyDescent="0.2">
      <c r="BD63448" s="325"/>
      <c r="EL63448" s="325"/>
    </row>
    <row r="63449" spans="56:142" x14ac:dyDescent="0.2">
      <c r="BD63449" s="325"/>
      <c r="EL63449" s="325"/>
    </row>
    <row r="63450" spans="56:142" x14ac:dyDescent="0.2">
      <c r="BD63450" s="325"/>
      <c r="EL63450" s="325"/>
    </row>
    <row r="63451" spans="56:142" x14ac:dyDescent="0.2">
      <c r="BD63451" s="325"/>
      <c r="EL63451" s="325"/>
    </row>
    <row r="63452" spans="56:142" x14ac:dyDescent="0.2">
      <c r="BD63452" s="325"/>
      <c r="EL63452" s="325"/>
    </row>
    <row r="63453" spans="56:142" x14ac:dyDescent="0.2">
      <c r="BD63453" s="325"/>
      <c r="EL63453" s="325"/>
    </row>
    <row r="63454" spans="56:142" x14ac:dyDescent="0.2">
      <c r="BD63454" s="325"/>
      <c r="EL63454" s="325"/>
    </row>
    <row r="63455" spans="56:142" x14ac:dyDescent="0.2">
      <c r="BD63455" s="325"/>
      <c r="EL63455" s="325"/>
    </row>
    <row r="63456" spans="56:142" x14ac:dyDescent="0.2">
      <c r="BD63456" s="325"/>
      <c r="EL63456" s="325"/>
    </row>
    <row r="63457" spans="56:142" x14ac:dyDescent="0.2">
      <c r="BD63457" s="325"/>
      <c r="EL63457" s="325"/>
    </row>
    <row r="63458" spans="56:142" x14ac:dyDescent="0.2">
      <c r="BD63458" s="325"/>
      <c r="EL63458" s="325"/>
    </row>
    <row r="63459" spans="56:142" x14ac:dyDescent="0.2">
      <c r="BD63459" s="325"/>
      <c r="EL63459" s="325"/>
    </row>
    <row r="63460" spans="56:142" x14ac:dyDescent="0.2">
      <c r="BD63460" s="325"/>
      <c r="EL63460" s="325"/>
    </row>
    <row r="63461" spans="56:142" x14ac:dyDescent="0.2">
      <c r="BD63461" s="325"/>
      <c r="EL63461" s="325"/>
    </row>
    <row r="63462" spans="56:142" x14ac:dyDescent="0.2">
      <c r="BD63462" s="325"/>
      <c r="EL63462" s="325"/>
    </row>
    <row r="63463" spans="56:142" x14ac:dyDescent="0.2">
      <c r="BD63463" s="325"/>
      <c r="EL63463" s="325"/>
    </row>
    <row r="63464" spans="56:142" x14ac:dyDescent="0.2">
      <c r="BD63464" s="325"/>
      <c r="EL63464" s="325"/>
    </row>
    <row r="63465" spans="56:142" x14ac:dyDescent="0.2">
      <c r="BD63465" s="325"/>
      <c r="EL63465" s="325"/>
    </row>
    <row r="63466" spans="56:142" x14ac:dyDescent="0.2">
      <c r="BD63466" s="325"/>
      <c r="EL63466" s="325"/>
    </row>
    <row r="63467" spans="56:142" x14ac:dyDescent="0.2">
      <c r="BD63467" s="325"/>
      <c r="EL63467" s="325"/>
    </row>
    <row r="63468" spans="56:142" x14ac:dyDescent="0.2">
      <c r="BD63468" s="325"/>
      <c r="EL63468" s="325"/>
    </row>
    <row r="63469" spans="56:142" x14ac:dyDescent="0.2">
      <c r="BD63469" s="325"/>
      <c r="EL63469" s="325"/>
    </row>
    <row r="63470" spans="56:142" x14ac:dyDescent="0.2">
      <c r="BD63470" s="325"/>
      <c r="EL63470" s="325"/>
    </row>
    <row r="63471" spans="56:142" x14ac:dyDescent="0.2">
      <c r="BD63471" s="325"/>
      <c r="EL63471" s="325"/>
    </row>
    <row r="63472" spans="56:142" x14ac:dyDescent="0.2">
      <c r="BD63472" s="325"/>
      <c r="EL63472" s="325"/>
    </row>
    <row r="63473" spans="56:142" x14ac:dyDescent="0.2">
      <c r="BD63473" s="325"/>
      <c r="EL63473" s="325"/>
    </row>
    <row r="63474" spans="56:142" x14ac:dyDescent="0.2">
      <c r="BD63474" s="325"/>
      <c r="EL63474" s="325"/>
    </row>
    <row r="63475" spans="56:142" x14ac:dyDescent="0.2">
      <c r="BD63475" s="325"/>
      <c r="EL63475" s="325"/>
    </row>
    <row r="63476" spans="56:142" x14ac:dyDescent="0.2">
      <c r="BD63476" s="325"/>
      <c r="EL63476" s="325"/>
    </row>
    <row r="63477" spans="56:142" x14ac:dyDescent="0.2">
      <c r="BD63477" s="325"/>
      <c r="EL63477" s="325"/>
    </row>
    <row r="63478" spans="56:142" x14ac:dyDescent="0.2">
      <c r="BD63478" s="325"/>
      <c r="EL63478" s="325"/>
    </row>
    <row r="63479" spans="56:142" x14ac:dyDescent="0.2">
      <c r="BD63479" s="325"/>
      <c r="EL63479" s="325"/>
    </row>
    <row r="63480" spans="56:142" x14ac:dyDescent="0.2">
      <c r="BD63480" s="325"/>
      <c r="EL63480" s="325"/>
    </row>
    <row r="63481" spans="56:142" x14ac:dyDescent="0.2">
      <c r="BD63481" s="325"/>
      <c r="EL63481" s="325"/>
    </row>
    <row r="63482" spans="56:142" x14ac:dyDescent="0.2">
      <c r="BD63482" s="325"/>
      <c r="EL63482" s="325"/>
    </row>
    <row r="63483" spans="56:142" x14ac:dyDescent="0.2">
      <c r="BD63483" s="325"/>
      <c r="EL63483" s="325"/>
    </row>
    <row r="63484" spans="56:142" x14ac:dyDescent="0.2">
      <c r="BD63484" s="325"/>
      <c r="EL63484" s="325"/>
    </row>
    <row r="63485" spans="56:142" x14ac:dyDescent="0.2">
      <c r="BD63485" s="325"/>
      <c r="EL63485" s="325"/>
    </row>
    <row r="63486" spans="56:142" x14ac:dyDescent="0.2">
      <c r="BD63486" s="325"/>
      <c r="EL63486" s="325"/>
    </row>
    <row r="63487" spans="56:142" x14ac:dyDescent="0.2">
      <c r="BD63487" s="325"/>
      <c r="EL63487" s="325"/>
    </row>
    <row r="63488" spans="56:142" x14ac:dyDescent="0.2">
      <c r="BD63488" s="325"/>
      <c r="EL63488" s="325"/>
    </row>
    <row r="63489" spans="56:142" x14ac:dyDescent="0.2">
      <c r="BD63489" s="325"/>
      <c r="EL63489" s="325"/>
    </row>
    <row r="63490" spans="56:142" x14ac:dyDescent="0.2">
      <c r="BD63490" s="325"/>
      <c r="EL63490" s="325"/>
    </row>
    <row r="63491" spans="56:142" x14ac:dyDescent="0.2">
      <c r="BD63491" s="325"/>
      <c r="EL63491" s="325"/>
    </row>
    <row r="63492" spans="56:142" x14ac:dyDescent="0.2">
      <c r="BD63492" s="325"/>
      <c r="EL63492" s="325"/>
    </row>
    <row r="63493" spans="56:142" x14ac:dyDescent="0.2">
      <c r="BD63493" s="325"/>
      <c r="EL63493" s="325"/>
    </row>
    <row r="63494" spans="56:142" x14ac:dyDescent="0.2">
      <c r="BD63494" s="325"/>
      <c r="EL63494" s="325"/>
    </row>
    <row r="63495" spans="56:142" x14ac:dyDescent="0.2">
      <c r="BD63495" s="325"/>
      <c r="EL63495" s="325"/>
    </row>
    <row r="63496" spans="56:142" x14ac:dyDescent="0.2">
      <c r="BD63496" s="325"/>
      <c r="EL63496" s="325"/>
    </row>
    <row r="63497" spans="56:142" x14ac:dyDescent="0.2">
      <c r="BD63497" s="325"/>
      <c r="EL63497" s="325"/>
    </row>
    <row r="63498" spans="56:142" x14ac:dyDescent="0.2">
      <c r="BD63498" s="325"/>
      <c r="EL63498" s="325"/>
    </row>
    <row r="63499" spans="56:142" x14ac:dyDescent="0.2">
      <c r="BD63499" s="325"/>
      <c r="EL63499" s="325"/>
    </row>
    <row r="63500" spans="56:142" x14ac:dyDescent="0.2">
      <c r="BD63500" s="325"/>
      <c r="EL63500" s="325"/>
    </row>
    <row r="63501" spans="56:142" x14ac:dyDescent="0.2">
      <c r="BD63501" s="325"/>
      <c r="EL63501" s="325"/>
    </row>
    <row r="63502" spans="56:142" x14ac:dyDescent="0.2">
      <c r="BD63502" s="325"/>
      <c r="EL63502" s="325"/>
    </row>
    <row r="63503" spans="56:142" x14ac:dyDescent="0.2">
      <c r="BD63503" s="325"/>
      <c r="EL63503" s="325"/>
    </row>
    <row r="63504" spans="56:142" x14ac:dyDescent="0.2">
      <c r="BD63504" s="325"/>
      <c r="EL63504" s="325"/>
    </row>
    <row r="63505" spans="56:142" x14ac:dyDescent="0.2">
      <c r="BD63505" s="325"/>
      <c r="EL63505" s="325"/>
    </row>
    <row r="63506" spans="56:142" x14ac:dyDescent="0.2">
      <c r="BD63506" s="325"/>
      <c r="EL63506" s="325"/>
    </row>
    <row r="63507" spans="56:142" x14ac:dyDescent="0.2">
      <c r="BD63507" s="325"/>
      <c r="EL63507" s="325"/>
    </row>
    <row r="63508" spans="56:142" x14ac:dyDescent="0.2">
      <c r="BD63508" s="325"/>
      <c r="EL63508" s="325"/>
    </row>
    <row r="63509" spans="56:142" x14ac:dyDescent="0.2">
      <c r="BD63509" s="325"/>
      <c r="EL63509" s="325"/>
    </row>
    <row r="63510" spans="56:142" x14ac:dyDescent="0.2">
      <c r="BD63510" s="325"/>
      <c r="EL63510" s="325"/>
    </row>
    <row r="63511" spans="56:142" x14ac:dyDescent="0.2">
      <c r="BD63511" s="325"/>
      <c r="EL63511" s="325"/>
    </row>
    <row r="63512" spans="56:142" x14ac:dyDescent="0.2">
      <c r="BD63512" s="325"/>
      <c r="EL63512" s="325"/>
    </row>
    <row r="63513" spans="56:142" x14ac:dyDescent="0.2">
      <c r="BD63513" s="325"/>
      <c r="EL63513" s="325"/>
    </row>
    <row r="63514" spans="56:142" x14ac:dyDescent="0.2">
      <c r="BD63514" s="325"/>
      <c r="EL63514" s="325"/>
    </row>
    <row r="63515" spans="56:142" x14ac:dyDescent="0.2">
      <c r="BD63515" s="325"/>
      <c r="EL63515" s="325"/>
    </row>
    <row r="63516" spans="56:142" x14ac:dyDescent="0.2">
      <c r="BD63516" s="325"/>
      <c r="EL63516" s="325"/>
    </row>
    <row r="63517" spans="56:142" x14ac:dyDescent="0.2">
      <c r="BD63517" s="325"/>
      <c r="EL63517" s="325"/>
    </row>
    <row r="63518" spans="56:142" x14ac:dyDescent="0.2">
      <c r="BD63518" s="325"/>
      <c r="EL63518" s="325"/>
    </row>
    <row r="63519" spans="56:142" x14ac:dyDescent="0.2">
      <c r="BD63519" s="325"/>
      <c r="EL63519" s="325"/>
    </row>
    <row r="63520" spans="56:142" x14ac:dyDescent="0.2">
      <c r="BD63520" s="325"/>
      <c r="EL63520" s="325"/>
    </row>
    <row r="63521" spans="56:142" x14ac:dyDescent="0.2">
      <c r="BD63521" s="325"/>
      <c r="EL63521" s="325"/>
    </row>
    <row r="63522" spans="56:142" x14ac:dyDescent="0.2">
      <c r="BD63522" s="325"/>
      <c r="EL63522" s="325"/>
    </row>
    <row r="63523" spans="56:142" x14ac:dyDescent="0.2">
      <c r="BD63523" s="325"/>
      <c r="EL63523" s="325"/>
    </row>
    <row r="63524" spans="56:142" x14ac:dyDescent="0.2">
      <c r="BD63524" s="325"/>
      <c r="EL63524" s="325"/>
    </row>
    <row r="63525" spans="56:142" x14ac:dyDescent="0.2">
      <c r="BD63525" s="325"/>
      <c r="EL63525" s="325"/>
    </row>
    <row r="63526" spans="56:142" x14ac:dyDescent="0.2">
      <c r="BD63526" s="325"/>
      <c r="EL63526" s="325"/>
    </row>
    <row r="63527" spans="56:142" x14ac:dyDescent="0.2">
      <c r="BD63527" s="325"/>
      <c r="EL63527" s="325"/>
    </row>
    <row r="63528" spans="56:142" x14ac:dyDescent="0.2">
      <c r="BD63528" s="325"/>
      <c r="EL63528" s="325"/>
    </row>
    <row r="63529" spans="56:142" x14ac:dyDescent="0.2">
      <c r="BD63529" s="325"/>
      <c r="EL63529" s="325"/>
    </row>
    <row r="63530" spans="56:142" x14ac:dyDescent="0.2">
      <c r="BD63530" s="325"/>
      <c r="EL63530" s="325"/>
    </row>
    <row r="63531" spans="56:142" x14ac:dyDescent="0.2">
      <c r="BD63531" s="325"/>
      <c r="EL63531" s="325"/>
    </row>
    <row r="63532" spans="56:142" x14ac:dyDescent="0.2">
      <c r="BD63532" s="325"/>
      <c r="EL63532" s="325"/>
    </row>
    <row r="63533" spans="56:142" x14ac:dyDescent="0.2">
      <c r="BD63533" s="325"/>
      <c r="EL63533" s="325"/>
    </row>
    <row r="63534" spans="56:142" x14ac:dyDescent="0.2">
      <c r="BD63534" s="325"/>
      <c r="EL63534" s="325"/>
    </row>
    <row r="63535" spans="56:142" x14ac:dyDescent="0.2">
      <c r="BD63535" s="325"/>
      <c r="EL63535" s="325"/>
    </row>
    <row r="63536" spans="56:142" x14ac:dyDescent="0.2">
      <c r="BD63536" s="325"/>
      <c r="EL63536" s="325"/>
    </row>
    <row r="63537" spans="56:142" x14ac:dyDescent="0.2">
      <c r="BD63537" s="325"/>
      <c r="EL63537" s="325"/>
    </row>
    <row r="63538" spans="56:142" x14ac:dyDescent="0.2">
      <c r="BD63538" s="325"/>
      <c r="EL63538" s="325"/>
    </row>
    <row r="63539" spans="56:142" x14ac:dyDescent="0.2">
      <c r="BD63539" s="325"/>
      <c r="EL63539" s="325"/>
    </row>
    <row r="63540" spans="56:142" x14ac:dyDescent="0.2">
      <c r="BD63540" s="325"/>
      <c r="EL63540" s="325"/>
    </row>
    <row r="63541" spans="56:142" x14ac:dyDescent="0.2">
      <c r="BD63541" s="325"/>
      <c r="EL63541" s="325"/>
    </row>
    <row r="63542" spans="56:142" x14ac:dyDescent="0.2">
      <c r="BD63542" s="325"/>
      <c r="EL63542" s="325"/>
    </row>
    <row r="63543" spans="56:142" x14ac:dyDescent="0.2">
      <c r="BD63543" s="325"/>
      <c r="EL63543" s="325"/>
    </row>
    <row r="63544" spans="56:142" x14ac:dyDescent="0.2">
      <c r="BD63544" s="325"/>
      <c r="EL63544" s="325"/>
    </row>
    <row r="63545" spans="56:142" x14ac:dyDescent="0.2">
      <c r="BD63545" s="325"/>
      <c r="EL63545" s="325"/>
    </row>
    <row r="63546" spans="56:142" x14ac:dyDescent="0.2">
      <c r="BD63546" s="325"/>
      <c r="EL63546" s="325"/>
    </row>
    <row r="63547" spans="56:142" x14ac:dyDescent="0.2">
      <c r="BD63547" s="325"/>
      <c r="EL63547" s="325"/>
    </row>
    <row r="63548" spans="56:142" x14ac:dyDescent="0.2">
      <c r="BD63548" s="325"/>
      <c r="EL63548" s="325"/>
    </row>
    <row r="63549" spans="56:142" x14ac:dyDescent="0.2">
      <c r="BD63549" s="325"/>
      <c r="EL63549" s="325"/>
    </row>
    <row r="63550" spans="56:142" x14ac:dyDescent="0.2">
      <c r="BD63550" s="325"/>
      <c r="EL63550" s="325"/>
    </row>
    <row r="63551" spans="56:142" x14ac:dyDescent="0.2">
      <c r="BD63551" s="325"/>
      <c r="EL63551" s="325"/>
    </row>
    <row r="63552" spans="56:142" x14ac:dyDescent="0.2">
      <c r="BD63552" s="325"/>
      <c r="EL63552" s="325"/>
    </row>
    <row r="63553" spans="56:142" x14ac:dyDescent="0.2">
      <c r="BD63553" s="325"/>
      <c r="EL63553" s="325"/>
    </row>
    <row r="63554" spans="56:142" x14ac:dyDescent="0.2">
      <c r="BD63554" s="325"/>
      <c r="EL63554" s="325"/>
    </row>
    <row r="63555" spans="56:142" x14ac:dyDescent="0.2">
      <c r="BD63555" s="325"/>
      <c r="EL63555" s="325"/>
    </row>
    <row r="63556" spans="56:142" x14ac:dyDescent="0.2">
      <c r="BD63556" s="325"/>
      <c r="EL63556" s="325"/>
    </row>
    <row r="63557" spans="56:142" x14ac:dyDescent="0.2">
      <c r="BD63557" s="325"/>
      <c r="EL63557" s="325"/>
    </row>
    <row r="63558" spans="56:142" x14ac:dyDescent="0.2">
      <c r="BD63558" s="325"/>
      <c r="EL63558" s="325"/>
    </row>
    <row r="63559" spans="56:142" x14ac:dyDescent="0.2">
      <c r="BD63559" s="325"/>
      <c r="EL63559" s="325"/>
    </row>
    <row r="63560" spans="56:142" x14ac:dyDescent="0.2">
      <c r="BD63560" s="325"/>
      <c r="EL63560" s="325"/>
    </row>
    <row r="63561" spans="56:142" x14ac:dyDescent="0.2">
      <c r="BD63561" s="325"/>
      <c r="EL63561" s="325"/>
    </row>
    <row r="63562" spans="56:142" x14ac:dyDescent="0.2">
      <c r="BD63562" s="325"/>
      <c r="EL63562" s="325"/>
    </row>
    <row r="63563" spans="56:142" x14ac:dyDescent="0.2">
      <c r="BD63563" s="325"/>
      <c r="EL63563" s="325"/>
    </row>
    <row r="63564" spans="56:142" x14ac:dyDescent="0.2">
      <c r="BD63564" s="325"/>
      <c r="EL63564" s="325"/>
    </row>
    <row r="63565" spans="56:142" x14ac:dyDescent="0.2">
      <c r="BD63565" s="325"/>
      <c r="EL63565" s="325"/>
    </row>
    <row r="63566" spans="56:142" x14ac:dyDescent="0.2">
      <c r="BD63566" s="325"/>
      <c r="EL63566" s="325"/>
    </row>
    <row r="63567" spans="56:142" x14ac:dyDescent="0.2">
      <c r="BD63567" s="325"/>
      <c r="EL63567" s="325"/>
    </row>
    <row r="63568" spans="56:142" x14ac:dyDescent="0.2">
      <c r="BD63568" s="325"/>
      <c r="EL63568" s="325"/>
    </row>
    <row r="63569" spans="56:142" x14ac:dyDescent="0.2">
      <c r="BD63569" s="325"/>
      <c r="EL63569" s="325"/>
    </row>
    <row r="63570" spans="56:142" x14ac:dyDescent="0.2">
      <c r="BD63570" s="325"/>
      <c r="EL63570" s="325"/>
    </row>
    <row r="63571" spans="56:142" x14ac:dyDescent="0.2">
      <c r="BD63571" s="325"/>
      <c r="EL63571" s="325"/>
    </row>
    <row r="63572" spans="56:142" x14ac:dyDescent="0.2">
      <c r="BD63572" s="325"/>
      <c r="EL63572" s="325"/>
    </row>
    <row r="63573" spans="56:142" x14ac:dyDescent="0.2">
      <c r="BD63573" s="325"/>
      <c r="EL63573" s="325"/>
    </row>
    <row r="63574" spans="56:142" x14ac:dyDescent="0.2">
      <c r="BD63574" s="325"/>
      <c r="EL63574" s="325"/>
    </row>
    <row r="63575" spans="56:142" x14ac:dyDescent="0.2">
      <c r="BD63575" s="325"/>
      <c r="EL63575" s="325"/>
    </row>
    <row r="63576" spans="56:142" x14ac:dyDescent="0.2">
      <c r="BD63576" s="325"/>
      <c r="EL63576" s="325"/>
    </row>
    <row r="63577" spans="56:142" x14ac:dyDescent="0.2">
      <c r="BD63577" s="325"/>
      <c r="EL63577" s="325"/>
    </row>
    <row r="63578" spans="56:142" x14ac:dyDescent="0.2">
      <c r="BD63578" s="325"/>
      <c r="EL63578" s="325"/>
    </row>
    <row r="63579" spans="56:142" x14ac:dyDescent="0.2">
      <c r="BD63579" s="325"/>
      <c r="EL63579" s="325"/>
    </row>
    <row r="63580" spans="56:142" x14ac:dyDescent="0.2">
      <c r="BD63580" s="325"/>
      <c r="EL63580" s="325"/>
    </row>
    <row r="63581" spans="56:142" x14ac:dyDescent="0.2">
      <c r="BD63581" s="325"/>
      <c r="EL63581" s="325"/>
    </row>
    <row r="63582" spans="56:142" x14ac:dyDescent="0.2">
      <c r="BD63582" s="325"/>
      <c r="EL63582" s="325"/>
    </row>
    <row r="63583" spans="56:142" x14ac:dyDescent="0.2">
      <c r="BD63583" s="325"/>
      <c r="EL63583" s="325"/>
    </row>
    <row r="63584" spans="56:142" x14ac:dyDescent="0.2">
      <c r="BD63584" s="325"/>
      <c r="EL63584" s="325"/>
    </row>
    <row r="63585" spans="56:142" x14ac:dyDescent="0.2">
      <c r="BD63585" s="325"/>
      <c r="EL63585" s="325"/>
    </row>
    <row r="63586" spans="56:142" x14ac:dyDescent="0.2">
      <c r="BD63586" s="325"/>
      <c r="EL63586" s="325"/>
    </row>
    <row r="63587" spans="56:142" x14ac:dyDescent="0.2">
      <c r="BD63587" s="325"/>
      <c r="EL63587" s="325"/>
    </row>
    <row r="63588" spans="56:142" x14ac:dyDescent="0.2">
      <c r="BD63588" s="325"/>
      <c r="EL63588" s="325"/>
    </row>
    <row r="63589" spans="56:142" x14ac:dyDescent="0.2">
      <c r="BD63589" s="325"/>
      <c r="EL63589" s="325"/>
    </row>
    <row r="63590" spans="56:142" x14ac:dyDescent="0.2">
      <c r="BD63590" s="325"/>
      <c r="EL63590" s="325"/>
    </row>
    <row r="63591" spans="56:142" x14ac:dyDescent="0.2">
      <c r="BD63591" s="325"/>
      <c r="EL63591" s="325"/>
    </row>
    <row r="63592" spans="56:142" x14ac:dyDescent="0.2">
      <c r="BD63592" s="325"/>
      <c r="EL63592" s="325"/>
    </row>
    <row r="63593" spans="56:142" x14ac:dyDescent="0.2">
      <c r="BD63593" s="325"/>
      <c r="EL63593" s="325"/>
    </row>
    <row r="63594" spans="56:142" x14ac:dyDescent="0.2">
      <c r="BD63594" s="325"/>
      <c r="EL63594" s="325"/>
    </row>
    <row r="63595" spans="56:142" x14ac:dyDescent="0.2">
      <c r="BD63595" s="325"/>
      <c r="EL63595" s="325"/>
    </row>
    <row r="63596" spans="56:142" x14ac:dyDescent="0.2">
      <c r="BD63596" s="325"/>
      <c r="EL63596" s="325"/>
    </row>
    <row r="63597" spans="56:142" x14ac:dyDescent="0.2">
      <c r="BD63597" s="325"/>
      <c r="EL63597" s="325"/>
    </row>
    <row r="63598" spans="56:142" x14ac:dyDescent="0.2">
      <c r="BD63598" s="325"/>
      <c r="EL63598" s="325"/>
    </row>
    <row r="63599" spans="56:142" x14ac:dyDescent="0.2">
      <c r="BD63599" s="325"/>
      <c r="EL63599" s="325"/>
    </row>
    <row r="63600" spans="56:142" x14ac:dyDescent="0.2">
      <c r="BD63600" s="325"/>
      <c r="EL63600" s="325"/>
    </row>
    <row r="63601" spans="56:142" x14ac:dyDescent="0.2">
      <c r="BD63601" s="325"/>
      <c r="EL63601" s="325"/>
    </row>
    <row r="63602" spans="56:142" x14ac:dyDescent="0.2">
      <c r="BD63602" s="325"/>
      <c r="EL63602" s="325"/>
    </row>
    <row r="63603" spans="56:142" x14ac:dyDescent="0.2">
      <c r="BD63603" s="325"/>
      <c r="EL63603" s="325"/>
    </row>
    <row r="63604" spans="56:142" x14ac:dyDescent="0.2">
      <c r="BD63604" s="325"/>
      <c r="EL63604" s="325"/>
    </row>
    <row r="63605" spans="56:142" x14ac:dyDescent="0.2">
      <c r="BD63605" s="325"/>
      <c r="EL63605" s="325"/>
    </row>
    <row r="63606" spans="56:142" x14ac:dyDescent="0.2">
      <c r="BD63606" s="325"/>
      <c r="EL63606" s="325"/>
    </row>
    <row r="63607" spans="56:142" x14ac:dyDescent="0.2">
      <c r="BD63607" s="325"/>
      <c r="EL63607" s="325"/>
    </row>
    <row r="63608" spans="56:142" x14ac:dyDescent="0.2">
      <c r="BD63608" s="325"/>
      <c r="EL63608" s="325"/>
    </row>
    <row r="63609" spans="56:142" x14ac:dyDescent="0.2">
      <c r="BD63609" s="325"/>
      <c r="EL63609" s="325"/>
    </row>
    <row r="63610" spans="56:142" x14ac:dyDescent="0.2">
      <c r="BD63610" s="325"/>
      <c r="EL63610" s="325"/>
    </row>
    <row r="63611" spans="56:142" x14ac:dyDescent="0.2">
      <c r="BD63611" s="325"/>
      <c r="EL63611" s="325"/>
    </row>
    <row r="63612" spans="56:142" x14ac:dyDescent="0.2">
      <c r="BD63612" s="325"/>
      <c r="EL63612" s="325"/>
    </row>
    <row r="63613" spans="56:142" x14ac:dyDescent="0.2">
      <c r="BD63613" s="325"/>
      <c r="EL63613" s="325"/>
    </row>
    <row r="63614" spans="56:142" x14ac:dyDescent="0.2">
      <c r="BD63614" s="325"/>
      <c r="EL63614" s="325"/>
    </row>
    <row r="63615" spans="56:142" x14ac:dyDescent="0.2">
      <c r="BD63615" s="325"/>
      <c r="EL63615" s="325"/>
    </row>
    <row r="63616" spans="56:142" x14ac:dyDescent="0.2">
      <c r="BD63616" s="325"/>
      <c r="EL63616" s="325"/>
    </row>
    <row r="63617" spans="56:142" x14ac:dyDescent="0.2">
      <c r="BD63617" s="325"/>
      <c r="EL63617" s="325"/>
    </row>
    <row r="63618" spans="56:142" x14ac:dyDescent="0.2">
      <c r="BD63618" s="325"/>
      <c r="EL63618" s="325"/>
    </row>
    <row r="63619" spans="56:142" x14ac:dyDescent="0.2">
      <c r="BD63619" s="325"/>
      <c r="EL63619" s="325"/>
    </row>
    <row r="63620" spans="56:142" x14ac:dyDescent="0.2">
      <c r="BD63620" s="325"/>
      <c r="EL63620" s="325"/>
    </row>
    <row r="63621" spans="56:142" x14ac:dyDescent="0.2">
      <c r="BD63621" s="325"/>
      <c r="EL63621" s="325"/>
    </row>
    <row r="63622" spans="56:142" x14ac:dyDescent="0.2">
      <c r="BD63622" s="325"/>
      <c r="EL63622" s="325"/>
    </row>
    <row r="63623" spans="56:142" x14ac:dyDescent="0.2">
      <c r="BD63623" s="325"/>
      <c r="EL63623" s="325"/>
    </row>
    <row r="63624" spans="56:142" x14ac:dyDescent="0.2">
      <c r="BD63624" s="325"/>
      <c r="EL63624" s="325"/>
    </row>
    <row r="63625" spans="56:142" x14ac:dyDescent="0.2">
      <c r="BD63625" s="325"/>
      <c r="EL63625" s="325"/>
    </row>
    <row r="63626" spans="56:142" x14ac:dyDescent="0.2">
      <c r="BD63626" s="325"/>
      <c r="EL63626" s="325"/>
    </row>
    <row r="63627" spans="56:142" x14ac:dyDescent="0.2">
      <c r="BD63627" s="325"/>
      <c r="EL63627" s="325"/>
    </row>
    <row r="63628" spans="56:142" x14ac:dyDescent="0.2">
      <c r="BD63628" s="325"/>
      <c r="EL63628" s="325"/>
    </row>
    <row r="63629" spans="56:142" x14ac:dyDescent="0.2">
      <c r="BD63629" s="325"/>
      <c r="EL63629" s="325"/>
    </row>
    <row r="63630" spans="56:142" x14ac:dyDescent="0.2">
      <c r="BD63630" s="325"/>
      <c r="EL63630" s="325"/>
    </row>
    <row r="63631" spans="56:142" x14ac:dyDescent="0.2">
      <c r="BD63631" s="325"/>
      <c r="EL63631" s="325"/>
    </row>
    <row r="63632" spans="56:142" x14ac:dyDescent="0.2">
      <c r="BD63632" s="325"/>
      <c r="EL63632" s="325"/>
    </row>
    <row r="63633" spans="56:142" x14ac:dyDescent="0.2">
      <c r="BD63633" s="325"/>
      <c r="EL63633" s="325"/>
    </row>
    <row r="63634" spans="56:142" x14ac:dyDescent="0.2">
      <c r="BD63634" s="325"/>
      <c r="EL63634" s="325"/>
    </row>
    <row r="63635" spans="56:142" x14ac:dyDescent="0.2">
      <c r="BD63635" s="325"/>
      <c r="EL63635" s="325"/>
    </row>
    <row r="63636" spans="56:142" x14ac:dyDescent="0.2">
      <c r="BD63636" s="325"/>
      <c r="EL63636" s="325"/>
    </row>
    <row r="63637" spans="56:142" x14ac:dyDescent="0.2">
      <c r="BD63637" s="325"/>
      <c r="EL63637" s="325"/>
    </row>
    <row r="63638" spans="56:142" x14ac:dyDescent="0.2">
      <c r="BD63638" s="325"/>
      <c r="EL63638" s="325"/>
    </row>
    <row r="63639" spans="56:142" x14ac:dyDescent="0.2">
      <c r="BD63639" s="325"/>
      <c r="EL63639" s="325"/>
    </row>
    <row r="63640" spans="56:142" x14ac:dyDescent="0.2">
      <c r="BD63640" s="325"/>
      <c r="EL63640" s="325"/>
    </row>
    <row r="63641" spans="56:142" x14ac:dyDescent="0.2">
      <c r="BD63641" s="325"/>
      <c r="EL63641" s="325"/>
    </row>
    <row r="63642" spans="56:142" x14ac:dyDescent="0.2">
      <c r="BD63642" s="325"/>
      <c r="EL63642" s="325"/>
    </row>
    <row r="63643" spans="56:142" x14ac:dyDescent="0.2">
      <c r="BD63643" s="325"/>
      <c r="EL63643" s="325"/>
    </row>
    <row r="63644" spans="56:142" x14ac:dyDescent="0.2">
      <c r="BD63644" s="325"/>
      <c r="EL63644" s="325"/>
    </row>
    <row r="63645" spans="56:142" x14ac:dyDescent="0.2">
      <c r="BD63645" s="325"/>
      <c r="EL63645" s="325"/>
    </row>
    <row r="63646" spans="56:142" x14ac:dyDescent="0.2">
      <c r="BD63646" s="325"/>
      <c r="EL63646" s="325"/>
    </row>
    <row r="63647" spans="56:142" x14ac:dyDescent="0.2">
      <c r="BD63647" s="325"/>
      <c r="EL63647" s="325"/>
    </row>
    <row r="63648" spans="56:142" x14ac:dyDescent="0.2">
      <c r="BD63648" s="325"/>
      <c r="EL63648" s="325"/>
    </row>
    <row r="63649" spans="56:142" x14ac:dyDescent="0.2">
      <c r="BD63649" s="325"/>
      <c r="EL63649" s="325"/>
    </row>
    <row r="63650" spans="56:142" x14ac:dyDescent="0.2">
      <c r="BD63650" s="325"/>
      <c r="EL63650" s="325"/>
    </row>
    <row r="63651" spans="56:142" x14ac:dyDescent="0.2">
      <c r="BD63651" s="325"/>
      <c r="EL63651" s="325"/>
    </row>
    <row r="63652" spans="56:142" x14ac:dyDescent="0.2">
      <c r="BD63652" s="325"/>
      <c r="EL63652" s="325"/>
    </row>
    <row r="63653" spans="56:142" x14ac:dyDescent="0.2">
      <c r="BD63653" s="325"/>
      <c r="EL63653" s="325"/>
    </row>
    <row r="63654" spans="56:142" x14ac:dyDescent="0.2">
      <c r="BD63654" s="325"/>
      <c r="EL63654" s="325"/>
    </row>
    <row r="63655" spans="56:142" x14ac:dyDescent="0.2">
      <c r="BD63655" s="325"/>
      <c r="EL63655" s="325"/>
    </row>
    <row r="63656" spans="56:142" x14ac:dyDescent="0.2">
      <c r="BD63656" s="325"/>
      <c r="EL63656" s="325"/>
    </row>
    <row r="63657" spans="56:142" x14ac:dyDescent="0.2">
      <c r="BD63657" s="325"/>
      <c r="EL63657" s="325"/>
    </row>
    <row r="63658" spans="56:142" x14ac:dyDescent="0.2">
      <c r="BD63658" s="325"/>
      <c r="EL63658" s="325"/>
    </row>
    <row r="63659" spans="56:142" x14ac:dyDescent="0.2">
      <c r="BD63659" s="325"/>
      <c r="EL63659" s="325"/>
    </row>
    <row r="63660" spans="56:142" x14ac:dyDescent="0.2">
      <c r="BD63660" s="325"/>
      <c r="EL63660" s="325"/>
    </row>
    <row r="63661" spans="56:142" x14ac:dyDescent="0.2">
      <c r="BD63661" s="325"/>
      <c r="EL63661" s="325"/>
    </row>
    <row r="63662" spans="56:142" x14ac:dyDescent="0.2">
      <c r="BD63662" s="325"/>
      <c r="EL63662" s="325"/>
    </row>
    <row r="63663" spans="56:142" x14ac:dyDescent="0.2">
      <c r="BD63663" s="325"/>
      <c r="EL63663" s="325"/>
    </row>
    <row r="63664" spans="56:142" x14ac:dyDescent="0.2">
      <c r="BD63664" s="325"/>
      <c r="EL63664" s="325"/>
    </row>
    <row r="63665" spans="56:142" x14ac:dyDescent="0.2">
      <c r="BD63665" s="325"/>
      <c r="EL63665" s="325"/>
    </row>
    <row r="63666" spans="56:142" x14ac:dyDescent="0.2">
      <c r="BD63666" s="325"/>
      <c r="EL63666" s="325"/>
    </row>
    <row r="63667" spans="56:142" x14ac:dyDescent="0.2">
      <c r="BD63667" s="325"/>
      <c r="EL63667" s="325"/>
    </row>
    <row r="63668" spans="56:142" x14ac:dyDescent="0.2">
      <c r="BD63668" s="325"/>
      <c r="EL63668" s="325"/>
    </row>
    <row r="63669" spans="56:142" x14ac:dyDescent="0.2">
      <c r="BD63669" s="325"/>
      <c r="EL63669" s="325"/>
    </row>
    <row r="63670" spans="56:142" x14ac:dyDescent="0.2">
      <c r="BD63670" s="325"/>
      <c r="EL63670" s="325"/>
    </row>
    <row r="63671" spans="56:142" x14ac:dyDescent="0.2">
      <c r="BD63671" s="325"/>
      <c r="EL63671" s="325"/>
    </row>
    <row r="63672" spans="56:142" x14ac:dyDescent="0.2">
      <c r="BD63672" s="325"/>
      <c r="EL63672" s="325"/>
    </row>
    <row r="63673" spans="56:142" x14ac:dyDescent="0.2">
      <c r="BD63673" s="325"/>
      <c r="EL63673" s="325"/>
    </row>
    <row r="63674" spans="56:142" x14ac:dyDescent="0.2">
      <c r="BD63674" s="325"/>
      <c r="EL63674" s="325"/>
    </row>
    <row r="63675" spans="56:142" x14ac:dyDescent="0.2">
      <c r="BD63675" s="325"/>
      <c r="EL63675" s="325"/>
    </row>
    <row r="63676" spans="56:142" x14ac:dyDescent="0.2">
      <c r="BD63676" s="325"/>
      <c r="EL63676" s="325"/>
    </row>
    <row r="63677" spans="56:142" x14ac:dyDescent="0.2">
      <c r="BD63677" s="325"/>
      <c r="EL63677" s="325"/>
    </row>
    <row r="63678" spans="56:142" x14ac:dyDescent="0.2">
      <c r="BD63678" s="325"/>
      <c r="EL63678" s="325"/>
    </row>
    <row r="63679" spans="56:142" x14ac:dyDescent="0.2">
      <c r="BD63679" s="325"/>
      <c r="EL63679" s="325"/>
    </row>
    <row r="63680" spans="56:142" x14ac:dyDescent="0.2">
      <c r="BD63680" s="325"/>
      <c r="EL63680" s="325"/>
    </row>
    <row r="63681" spans="56:142" x14ac:dyDescent="0.2">
      <c r="BD63681" s="325"/>
      <c r="EL63681" s="325"/>
    </row>
    <row r="63682" spans="56:142" x14ac:dyDescent="0.2">
      <c r="BD63682" s="325"/>
      <c r="EL63682" s="325"/>
    </row>
    <row r="63683" spans="56:142" x14ac:dyDescent="0.2">
      <c r="BD63683" s="325"/>
      <c r="EL63683" s="325"/>
    </row>
    <row r="63684" spans="56:142" x14ac:dyDescent="0.2">
      <c r="BD63684" s="325"/>
      <c r="EL63684" s="325"/>
    </row>
    <row r="63685" spans="56:142" x14ac:dyDescent="0.2">
      <c r="BD63685" s="325"/>
      <c r="EL63685" s="325"/>
    </row>
    <row r="63686" spans="56:142" x14ac:dyDescent="0.2">
      <c r="BD63686" s="325"/>
      <c r="EL63686" s="325"/>
    </row>
    <row r="63687" spans="56:142" x14ac:dyDescent="0.2">
      <c r="BD63687" s="325"/>
      <c r="EL63687" s="325"/>
    </row>
    <row r="63688" spans="56:142" x14ac:dyDescent="0.2">
      <c r="BD63688" s="325"/>
      <c r="EL63688" s="325"/>
    </row>
    <row r="63689" spans="56:142" x14ac:dyDescent="0.2">
      <c r="BD63689" s="325"/>
      <c r="EL63689" s="325"/>
    </row>
    <row r="63690" spans="56:142" x14ac:dyDescent="0.2">
      <c r="BD63690" s="325"/>
      <c r="EL63690" s="325"/>
    </row>
    <row r="63691" spans="56:142" x14ac:dyDescent="0.2">
      <c r="BD63691" s="325"/>
      <c r="EL63691" s="325"/>
    </row>
    <row r="63692" spans="56:142" x14ac:dyDescent="0.2">
      <c r="BD63692" s="325"/>
      <c r="EL63692" s="325"/>
    </row>
    <row r="63693" spans="56:142" x14ac:dyDescent="0.2">
      <c r="BD63693" s="325"/>
      <c r="EL63693" s="325"/>
    </row>
    <row r="63694" spans="56:142" x14ac:dyDescent="0.2">
      <c r="BD63694" s="325"/>
      <c r="EL63694" s="325"/>
    </row>
    <row r="63695" spans="56:142" x14ac:dyDescent="0.2">
      <c r="BD63695" s="325"/>
      <c r="EL63695" s="325"/>
    </row>
    <row r="63696" spans="56:142" x14ac:dyDescent="0.2">
      <c r="BD63696" s="325"/>
      <c r="EL63696" s="325"/>
    </row>
    <row r="63697" spans="56:142" x14ac:dyDescent="0.2">
      <c r="BD63697" s="325"/>
      <c r="EL63697" s="325"/>
    </row>
    <row r="63698" spans="56:142" x14ac:dyDescent="0.2">
      <c r="BD63698" s="325"/>
      <c r="EL63698" s="325"/>
    </row>
    <row r="63699" spans="56:142" x14ac:dyDescent="0.2">
      <c r="BD63699" s="325"/>
      <c r="EL63699" s="325"/>
    </row>
    <row r="63700" spans="56:142" x14ac:dyDescent="0.2">
      <c r="BD63700" s="325"/>
      <c r="EL63700" s="325"/>
    </row>
    <row r="63701" spans="56:142" x14ac:dyDescent="0.2">
      <c r="BD63701" s="325"/>
      <c r="EL63701" s="325"/>
    </row>
    <row r="63702" spans="56:142" x14ac:dyDescent="0.2">
      <c r="BD63702" s="325"/>
      <c r="EL63702" s="325"/>
    </row>
    <row r="63703" spans="56:142" x14ac:dyDescent="0.2">
      <c r="BD63703" s="325"/>
      <c r="EL63703" s="325"/>
    </row>
    <row r="63704" spans="56:142" x14ac:dyDescent="0.2">
      <c r="BD63704" s="325"/>
      <c r="EL63704" s="325"/>
    </row>
    <row r="63705" spans="56:142" x14ac:dyDescent="0.2">
      <c r="BD63705" s="325"/>
      <c r="EL63705" s="325"/>
    </row>
    <row r="63706" spans="56:142" x14ac:dyDescent="0.2">
      <c r="BD63706" s="325"/>
      <c r="EL63706" s="325"/>
    </row>
    <row r="63707" spans="56:142" x14ac:dyDescent="0.2">
      <c r="BD63707" s="325"/>
      <c r="EL63707" s="325"/>
    </row>
    <row r="63708" spans="56:142" x14ac:dyDescent="0.2">
      <c r="BD63708" s="325"/>
      <c r="EL63708" s="325"/>
    </row>
    <row r="63709" spans="56:142" x14ac:dyDescent="0.2">
      <c r="BD63709" s="325"/>
      <c r="EL63709" s="325"/>
    </row>
    <row r="63710" spans="56:142" x14ac:dyDescent="0.2">
      <c r="BD63710" s="325"/>
      <c r="EL63710" s="325"/>
    </row>
    <row r="63711" spans="56:142" x14ac:dyDescent="0.2">
      <c r="BD63711" s="325"/>
      <c r="EL63711" s="325"/>
    </row>
    <row r="63712" spans="56:142" x14ac:dyDescent="0.2">
      <c r="BD63712" s="325"/>
      <c r="EL63712" s="325"/>
    </row>
    <row r="63713" spans="56:142" x14ac:dyDescent="0.2">
      <c r="BD63713" s="325"/>
      <c r="EL63713" s="325"/>
    </row>
    <row r="63714" spans="56:142" x14ac:dyDescent="0.2">
      <c r="BD63714" s="325"/>
      <c r="EL63714" s="325"/>
    </row>
    <row r="63715" spans="56:142" x14ac:dyDescent="0.2">
      <c r="BD63715" s="325"/>
      <c r="EL63715" s="325"/>
    </row>
    <row r="63716" spans="56:142" x14ac:dyDescent="0.2">
      <c r="BD63716" s="325"/>
      <c r="EL63716" s="325"/>
    </row>
    <row r="63717" spans="56:142" x14ac:dyDescent="0.2">
      <c r="BD63717" s="325"/>
      <c r="EL63717" s="325"/>
    </row>
    <row r="63718" spans="56:142" x14ac:dyDescent="0.2">
      <c r="BD63718" s="325"/>
      <c r="EL63718" s="325"/>
    </row>
    <row r="63719" spans="56:142" x14ac:dyDescent="0.2">
      <c r="BD63719" s="325"/>
      <c r="EL63719" s="325"/>
    </row>
    <row r="63720" spans="56:142" x14ac:dyDescent="0.2">
      <c r="BD63720" s="325"/>
      <c r="EL63720" s="325"/>
    </row>
    <row r="63721" spans="56:142" x14ac:dyDescent="0.2">
      <c r="BD63721" s="325"/>
      <c r="EL63721" s="325"/>
    </row>
    <row r="63722" spans="56:142" x14ac:dyDescent="0.2">
      <c r="BD63722" s="325"/>
      <c r="EL63722" s="325"/>
    </row>
    <row r="63723" spans="56:142" x14ac:dyDescent="0.2">
      <c r="BD63723" s="325"/>
      <c r="EL63723" s="325"/>
    </row>
    <row r="63724" spans="56:142" x14ac:dyDescent="0.2">
      <c r="BD63724" s="325"/>
      <c r="EL63724" s="325"/>
    </row>
    <row r="63725" spans="56:142" x14ac:dyDescent="0.2">
      <c r="BD63725" s="325"/>
      <c r="EL63725" s="325"/>
    </row>
    <row r="63726" spans="56:142" x14ac:dyDescent="0.2">
      <c r="BD63726" s="325"/>
      <c r="EL63726" s="325"/>
    </row>
    <row r="63727" spans="56:142" x14ac:dyDescent="0.2">
      <c r="BD63727" s="325"/>
      <c r="EL63727" s="325"/>
    </row>
    <row r="63728" spans="56:142" x14ac:dyDescent="0.2">
      <c r="BD63728" s="325"/>
      <c r="EL63728" s="325"/>
    </row>
    <row r="63729" spans="56:142" x14ac:dyDescent="0.2">
      <c r="BD63729" s="325"/>
      <c r="EL63729" s="325"/>
    </row>
    <row r="63730" spans="56:142" x14ac:dyDescent="0.2">
      <c r="BD63730" s="325"/>
      <c r="EL63730" s="325"/>
    </row>
    <row r="63731" spans="56:142" x14ac:dyDescent="0.2">
      <c r="BD63731" s="325"/>
      <c r="EL63731" s="325"/>
    </row>
    <row r="63732" spans="56:142" x14ac:dyDescent="0.2">
      <c r="BD63732" s="325"/>
      <c r="EL63732" s="325"/>
    </row>
    <row r="63733" spans="56:142" x14ac:dyDescent="0.2">
      <c r="BD63733" s="325"/>
      <c r="EL63733" s="325"/>
    </row>
    <row r="63734" spans="56:142" x14ac:dyDescent="0.2">
      <c r="BD63734" s="325"/>
      <c r="EL63734" s="325"/>
    </row>
    <row r="63735" spans="56:142" x14ac:dyDescent="0.2">
      <c r="BD63735" s="325"/>
      <c r="EL63735" s="325"/>
    </row>
    <row r="63736" spans="56:142" x14ac:dyDescent="0.2">
      <c r="BD63736" s="325"/>
      <c r="EL63736" s="325"/>
    </row>
    <row r="63737" spans="56:142" x14ac:dyDescent="0.2">
      <c r="BD63737" s="325"/>
      <c r="EL63737" s="325"/>
    </row>
    <row r="63738" spans="56:142" x14ac:dyDescent="0.2">
      <c r="BD63738" s="325"/>
      <c r="EL63738" s="325"/>
    </row>
    <row r="63739" spans="56:142" x14ac:dyDescent="0.2">
      <c r="BD63739" s="325"/>
      <c r="EL63739" s="325"/>
    </row>
    <row r="63740" spans="56:142" x14ac:dyDescent="0.2">
      <c r="BD63740" s="325"/>
      <c r="EL63740" s="325"/>
    </row>
    <row r="63741" spans="56:142" x14ac:dyDescent="0.2">
      <c r="BD63741" s="325"/>
      <c r="EL63741" s="325"/>
    </row>
    <row r="63742" spans="56:142" x14ac:dyDescent="0.2">
      <c r="BD63742" s="325"/>
      <c r="EL63742" s="325"/>
    </row>
    <row r="63743" spans="56:142" x14ac:dyDescent="0.2">
      <c r="BD63743" s="325"/>
      <c r="EL63743" s="325"/>
    </row>
    <row r="63744" spans="56:142" x14ac:dyDescent="0.2">
      <c r="BD63744" s="325"/>
      <c r="EL63744" s="325"/>
    </row>
    <row r="63745" spans="56:142" x14ac:dyDescent="0.2">
      <c r="BD63745" s="325"/>
      <c r="EL63745" s="325"/>
    </row>
    <row r="63746" spans="56:142" x14ac:dyDescent="0.2">
      <c r="BD63746" s="325"/>
      <c r="EL63746" s="325"/>
    </row>
    <row r="63747" spans="56:142" x14ac:dyDescent="0.2">
      <c r="BD63747" s="325"/>
      <c r="EL63747" s="325"/>
    </row>
    <row r="63748" spans="56:142" x14ac:dyDescent="0.2">
      <c r="BD63748" s="325"/>
      <c r="EL63748" s="325"/>
    </row>
    <row r="63749" spans="56:142" x14ac:dyDescent="0.2">
      <c r="BD63749" s="325"/>
      <c r="EL63749" s="325"/>
    </row>
    <row r="63750" spans="56:142" x14ac:dyDescent="0.2">
      <c r="BD63750" s="325"/>
      <c r="EL63750" s="325"/>
    </row>
    <row r="63751" spans="56:142" x14ac:dyDescent="0.2">
      <c r="BD63751" s="325"/>
      <c r="EL63751" s="325"/>
    </row>
    <row r="63752" spans="56:142" x14ac:dyDescent="0.2">
      <c r="BD63752" s="325"/>
      <c r="EL63752" s="325"/>
    </row>
    <row r="63753" spans="56:142" x14ac:dyDescent="0.2">
      <c r="BD63753" s="325"/>
      <c r="EL63753" s="325"/>
    </row>
    <row r="63754" spans="56:142" x14ac:dyDescent="0.2">
      <c r="BD63754" s="325"/>
      <c r="EL63754" s="325"/>
    </row>
    <row r="63755" spans="56:142" x14ac:dyDescent="0.2">
      <c r="BD63755" s="325"/>
      <c r="EL63755" s="325"/>
    </row>
    <row r="63756" spans="56:142" x14ac:dyDescent="0.2">
      <c r="BD63756" s="325"/>
      <c r="EL63756" s="325"/>
    </row>
    <row r="63757" spans="56:142" x14ac:dyDescent="0.2">
      <c r="BD63757" s="325"/>
      <c r="EL63757" s="325"/>
    </row>
    <row r="63758" spans="56:142" x14ac:dyDescent="0.2">
      <c r="BD63758" s="325"/>
      <c r="EL63758" s="325"/>
    </row>
    <row r="63759" spans="56:142" x14ac:dyDescent="0.2">
      <c r="BD63759" s="325"/>
      <c r="EL63759" s="325"/>
    </row>
    <row r="63760" spans="56:142" x14ac:dyDescent="0.2">
      <c r="BD63760" s="325"/>
      <c r="EL63760" s="325"/>
    </row>
    <row r="63761" spans="56:142" x14ac:dyDescent="0.2">
      <c r="BD63761" s="325"/>
      <c r="EL63761" s="325"/>
    </row>
    <row r="63762" spans="56:142" x14ac:dyDescent="0.2">
      <c r="BD63762" s="325"/>
      <c r="EL63762" s="325"/>
    </row>
    <row r="63763" spans="56:142" x14ac:dyDescent="0.2">
      <c r="BD63763" s="325"/>
      <c r="EL63763" s="325"/>
    </row>
    <row r="63764" spans="56:142" x14ac:dyDescent="0.2">
      <c r="BD63764" s="325"/>
      <c r="EL63764" s="325"/>
    </row>
    <row r="63765" spans="56:142" x14ac:dyDescent="0.2">
      <c r="BD63765" s="325"/>
      <c r="EL63765" s="325"/>
    </row>
    <row r="63766" spans="56:142" x14ac:dyDescent="0.2">
      <c r="BD63766" s="325"/>
      <c r="EL63766" s="325"/>
    </row>
    <row r="63767" spans="56:142" x14ac:dyDescent="0.2">
      <c r="BD63767" s="325"/>
      <c r="EL63767" s="325"/>
    </row>
    <row r="63768" spans="56:142" x14ac:dyDescent="0.2">
      <c r="BD63768" s="325"/>
      <c r="EL63768" s="325"/>
    </row>
    <row r="63769" spans="56:142" x14ac:dyDescent="0.2">
      <c r="BD63769" s="325"/>
      <c r="EL63769" s="325"/>
    </row>
    <row r="63770" spans="56:142" x14ac:dyDescent="0.2">
      <c r="BD63770" s="325"/>
      <c r="EL63770" s="325"/>
    </row>
    <row r="63771" spans="56:142" x14ac:dyDescent="0.2">
      <c r="BD63771" s="325"/>
      <c r="EL63771" s="325"/>
    </row>
    <row r="63772" spans="56:142" x14ac:dyDescent="0.2">
      <c r="BD63772" s="325"/>
      <c r="EL63772" s="325"/>
    </row>
    <row r="63773" spans="56:142" x14ac:dyDescent="0.2">
      <c r="BD63773" s="325"/>
      <c r="EL63773" s="325"/>
    </row>
    <row r="63774" spans="56:142" x14ac:dyDescent="0.2">
      <c r="BD63774" s="325"/>
      <c r="EL63774" s="325"/>
    </row>
    <row r="63775" spans="56:142" x14ac:dyDescent="0.2">
      <c r="BD63775" s="325"/>
      <c r="EL63775" s="325"/>
    </row>
    <row r="63776" spans="56:142" x14ac:dyDescent="0.2">
      <c r="BD63776" s="325"/>
      <c r="EL63776" s="325"/>
    </row>
    <row r="63777" spans="56:142" x14ac:dyDescent="0.2">
      <c r="BD63777" s="325"/>
      <c r="EL63777" s="325"/>
    </row>
    <row r="63778" spans="56:142" x14ac:dyDescent="0.2">
      <c r="BD63778" s="325"/>
      <c r="EL63778" s="325"/>
    </row>
    <row r="63779" spans="56:142" x14ac:dyDescent="0.2">
      <c r="BD63779" s="325"/>
      <c r="EL63779" s="325"/>
    </row>
    <row r="63780" spans="56:142" x14ac:dyDescent="0.2">
      <c r="BD63780" s="325"/>
      <c r="EL63780" s="325"/>
    </row>
    <row r="63781" spans="56:142" x14ac:dyDescent="0.2">
      <c r="BD63781" s="325"/>
      <c r="EL63781" s="325"/>
    </row>
    <row r="63782" spans="56:142" x14ac:dyDescent="0.2">
      <c r="BD63782" s="325"/>
      <c r="EL63782" s="325"/>
    </row>
    <row r="63783" spans="56:142" x14ac:dyDescent="0.2">
      <c r="BD63783" s="325"/>
      <c r="EL63783" s="325"/>
    </row>
    <row r="63784" spans="56:142" x14ac:dyDescent="0.2">
      <c r="BD63784" s="325"/>
      <c r="EL63784" s="325"/>
    </row>
    <row r="63785" spans="56:142" x14ac:dyDescent="0.2">
      <c r="BD63785" s="325"/>
      <c r="EL63785" s="325"/>
    </row>
    <row r="63786" spans="56:142" x14ac:dyDescent="0.2">
      <c r="BD63786" s="325"/>
      <c r="EL63786" s="325"/>
    </row>
    <row r="63787" spans="56:142" x14ac:dyDescent="0.2">
      <c r="BD63787" s="325"/>
      <c r="EL63787" s="325"/>
    </row>
    <row r="63788" spans="56:142" x14ac:dyDescent="0.2">
      <c r="BD63788" s="325"/>
      <c r="EL63788" s="325"/>
    </row>
    <row r="63789" spans="56:142" x14ac:dyDescent="0.2">
      <c r="BD63789" s="325"/>
      <c r="EL63789" s="325"/>
    </row>
    <row r="63790" spans="56:142" x14ac:dyDescent="0.2">
      <c r="BD63790" s="325"/>
      <c r="EL63790" s="325"/>
    </row>
    <row r="63791" spans="56:142" x14ac:dyDescent="0.2">
      <c r="BD63791" s="325"/>
      <c r="EL63791" s="325"/>
    </row>
    <row r="63792" spans="56:142" x14ac:dyDescent="0.2">
      <c r="BD63792" s="325"/>
      <c r="EL63792" s="325"/>
    </row>
    <row r="63793" spans="56:142" x14ac:dyDescent="0.2">
      <c r="BD63793" s="325"/>
      <c r="EL63793" s="325"/>
    </row>
    <row r="63794" spans="56:142" x14ac:dyDescent="0.2">
      <c r="BD63794" s="325"/>
      <c r="EL63794" s="325"/>
    </row>
    <row r="63795" spans="56:142" x14ac:dyDescent="0.2">
      <c r="BD63795" s="325"/>
      <c r="EL63795" s="325"/>
    </row>
    <row r="63796" spans="56:142" x14ac:dyDescent="0.2">
      <c r="BD63796" s="325"/>
      <c r="EL63796" s="325"/>
    </row>
    <row r="63797" spans="56:142" x14ac:dyDescent="0.2">
      <c r="BD63797" s="325"/>
      <c r="EL63797" s="325"/>
    </row>
    <row r="63798" spans="56:142" x14ac:dyDescent="0.2">
      <c r="BD63798" s="325"/>
      <c r="EL63798" s="325"/>
    </row>
    <row r="63799" spans="56:142" x14ac:dyDescent="0.2">
      <c r="BD63799" s="325"/>
      <c r="EL63799" s="325"/>
    </row>
    <row r="63800" spans="56:142" x14ac:dyDescent="0.2">
      <c r="BD63800" s="325"/>
      <c r="EL63800" s="325"/>
    </row>
    <row r="63801" spans="56:142" x14ac:dyDescent="0.2">
      <c r="BD63801" s="325"/>
      <c r="EL63801" s="325"/>
    </row>
    <row r="63802" spans="56:142" x14ac:dyDescent="0.2">
      <c r="BD63802" s="325"/>
      <c r="EL63802" s="325"/>
    </row>
    <row r="63803" spans="56:142" x14ac:dyDescent="0.2">
      <c r="BD63803" s="325"/>
      <c r="EL63803" s="325"/>
    </row>
    <row r="63804" spans="56:142" x14ac:dyDescent="0.2">
      <c r="BD63804" s="325"/>
      <c r="EL63804" s="325"/>
    </row>
    <row r="63805" spans="56:142" x14ac:dyDescent="0.2">
      <c r="BD63805" s="325"/>
      <c r="EL63805" s="325"/>
    </row>
    <row r="63806" spans="56:142" x14ac:dyDescent="0.2">
      <c r="BD63806" s="325"/>
      <c r="EL63806" s="325"/>
    </row>
    <row r="63807" spans="56:142" x14ac:dyDescent="0.2">
      <c r="BD63807" s="325"/>
      <c r="EL63807" s="325"/>
    </row>
    <row r="63808" spans="56:142" x14ac:dyDescent="0.2">
      <c r="BD63808" s="325"/>
      <c r="EL63808" s="325"/>
    </row>
    <row r="63809" spans="56:142" x14ac:dyDescent="0.2">
      <c r="BD63809" s="325"/>
      <c r="EL63809" s="325"/>
    </row>
    <row r="63810" spans="56:142" x14ac:dyDescent="0.2">
      <c r="BD63810" s="325"/>
      <c r="EL63810" s="325"/>
    </row>
    <row r="63811" spans="56:142" x14ac:dyDescent="0.2">
      <c r="BD63811" s="325"/>
      <c r="EL63811" s="325"/>
    </row>
    <row r="63812" spans="56:142" x14ac:dyDescent="0.2">
      <c r="BD63812" s="325"/>
      <c r="EL63812" s="325"/>
    </row>
    <row r="63813" spans="56:142" x14ac:dyDescent="0.2">
      <c r="BD63813" s="325"/>
      <c r="EL63813" s="325"/>
    </row>
    <row r="63814" spans="56:142" x14ac:dyDescent="0.2">
      <c r="BD63814" s="325"/>
      <c r="EL63814" s="325"/>
    </row>
    <row r="63815" spans="56:142" x14ac:dyDescent="0.2">
      <c r="BD63815" s="325"/>
      <c r="EL63815" s="325"/>
    </row>
    <row r="63816" spans="56:142" x14ac:dyDescent="0.2">
      <c r="BD63816" s="325"/>
      <c r="EL63816" s="325"/>
    </row>
    <row r="63817" spans="56:142" x14ac:dyDescent="0.2">
      <c r="BD63817" s="325"/>
      <c r="EL63817" s="325"/>
    </row>
    <row r="63818" spans="56:142" x14ac:dyDescent="0.2">
      <c r="BD63818" s="325"/>
      <c r="EL63818" s="325"/>
    </row>
    <row r="63819" spans="56:142" x14ac:dyDescent="0.2">
      <c r="BD63819" s="325"/>
      <c r="EL63819" s="325"/>
    </row>
    <row r="63820" spans="56:142" x14ac:dyDescent="0.2">
      <c r="BD63820" s="325"/>
      <c r="EL63820" s="325"/>
    </row>
    <row r="63821" spans="56:142" x14ac:dyDescent="0.2">
      <c r="BD63821" s="325"/>
      <c r="EL63821" s="325"/>
    </row>
    <row r="63822" spans="56:142" x14ac:dyDescent="0.2">
      <c r="BD63822" s="325"/>
      <c r="EL63822" s="325"/>
    </row>
    <row r="63823" spans="56:142" x14ac:dyDescent="0.2">
      <c r="BD63823" s="325"/>
      <c r="EL63823" s="325"/>
    </row>
    <row r="63824" spans="56:142" x14ac:dyDescent="0.2">
      <c r="BD63824" s="325"/>
      <c r="EL63824" s="325"/>
    </row>
    <row r="63825" spans="56:142" x14ac:dyDescent="0.2">
      <c r="BD63825" s="325"/>
      <c r="EL63825" s="325"/>
    </row>
    <row r="63826" spans="56:142" x14ac:dyDescent="0.2">
      <c r="BD63826" s="325"/>
      <c r="EL63826" s="325"/>
    </row>
    <row r="63827" spans="56:142" x14ac:dyDescent="0.2">
      <c r="BD63827" s="325"/>
      <c r="EL63827" s="325"/>
    </row>
    <row r="63828" spans="56:142" x14ac:dyDescent="0.2">
      <c r="BD63828" s="325"/>
      <c r="EL63828" s="325"/>
    </row>
    <row r="63829" spans="56:142" x14ac:dyDescent="0.2">
      <c r="BD63829" s="325"/>
      <c r="EL63829" s="325"/>
    </row>
    <row r="63830" spans="56:142" x14ac:dyDescent="0.2">
      <c r="BD63830" s="325"/>
      <c r="EL63830" s="325"/>
    </row>
    <row r="63831" spans="56:142" x14ac:dyDescent="0.2">
      <c r="BD63831" s="325"/>
      <c r="EL63831" s="325"/>
    </row>
    <row r="63832" spans="56:142" x14ac:dyDescent="0.2">
      <c r="BD63832" s="325"/>
      <c r="EL63832" s="325"/>
    </row>
    <row r="63833" spans="56:142" x14ac:dyDescent="0.2">
      <c r="BD63833" s="325"/>
      <c r="EL63833" s="325"/>
    </row>
    <row r="63834" spans="56:142" x14ac:dyDescent="0.2">
      <c r="BD63834" s="325"/>
      <c r="EL63834" s="325"/>
    </row>
    <row r="63835" spans="56:142" x14ac:dyDescent="0.2">
      <c r="BD63835" s="325"/>
      <c r="EL63835" s="325"/>
    </row>
    <row r="63836" spans="56:142" x14ac:dyDescent="0.2">
      <c r="BD63836" s="325"/>
      <c r="EL63836" s="325"/>
    </row>
    <row r="63837" spans="56:142" x14ac:dyDescent="0.2">
      <c r="BD63837" s="325"/>
      <c r="EL63837" s="325"/>
    </row>
    <row r="63838" spans="56:142" x14ac:dyDescent="0.2">
      <c r="BD63838" s="325"/>
      <c r="EL63838" s="325"/>
    </row>
    <row r="63839" spans="56:142" x14ac:dyDescent="0.2">
      <c r="BD63839" s="325"/>
      <c r="EL63839" s="325"/>
    </row>
    <row r="63840" spans="56:142" x14ac:dyDescent="0.2">
      <c r="BD63840" s="325"/>
      <c r="EL63840" s="325"/>
    </row>
    <row r="63841" spans="56:142" x14ac:dyDescent="0.2">
      <c r="BD63841" s="325"/>
      <c r="EL63841" s="325"/>
    </row>
    <row r="63842" spans="56:142" x14ac:dyDescent="0.2">
      <c r="BD63842" s="325"/>
      <c r="EL63842" s="325"/>
    </row>
    <row r="63843" spans="56:142" x14ac:dyDescent="0.2">
      <c r="BD63843" s="325"/>
      <c r="EL63843" s="325"/>
    </row>
    <row r="63844" spans="56:142" x14ac:dyDescent="0.2">
      <c r="BD63844" s="325"/>
      <c r="EL63844" s="325"/>
    </row>
    <row r="63845" spans="56:142" x14ac:dyDescent="0.2">
      <c r="BD63845" s="325"/>
      <c r="EL63845" s="325"/>
    </row>
    <row r="63846" spans="56:142" x14ac:dyDescent="0.2">
      <c r="BD63846" s="325"/>
      <c r="EL63846" s="325"/>
    </row>
    <row r="63847" spans="56:142" x14ac:dyDescent="0.2">
      <c r="BD63847" s="325"/>
      <c r="EL63847" s="325"/>
    </row>
    <row r="63848" spans="56:142" x14ac:dyDescent="0.2">
      <c r="BD63848" s="325"/>
      <c r="EL63848" s="325"/>
    </row>
    <row r="63849" spans="56:142" x14ac:dyDescent="0.2">
      <c r="BD63849" s="325"/>
      <c r="EL63849" s="325"/>
    </row>
    <row r="63850" spans="56:142" x14ac:dyDescent="0.2">
      <c r="BD63850" s="325"/>
      <c r="EL63850" s="325"/>
    </row>
    <row r="63851" spans="56:142" x14ac:dyDescent="0.2">
      <c r="BD63851" s="325"/>
      <c r="EL63851" s="325"/>
    </row>
    <row r="63852" spans="56:142" x14ac:dyDescent="0.2">
      <c r="BD63852" s="325"/>
      <c r="EL63852" s="325"/>
    </row>
    <row r="63853" spans="56:142" x14ac:dyDescent="0.2">
      <c r="BD63853" s="325"/>
      <c r="EL63853" s="325"/>
    </row>
    <row r="63854" spans="56:142" x14ac:dyDescent="0.2">
      <c r="BD63854" s="325"/>
      <c r="EL63854" s="325"/>
    </row>
    <row r="63855" spans="56:142" x14ac:dyDescent="0.2">
      <c r="BD63855" s="325"/>
      <c r="EL63855" s="325"/>
    </row>
    <row r="63856" spans="56:142" x14ac:dyDescent="0.2">
      <c r="BD63856" s="325"/>
      <c r="EL63856" s="325"/>
    </row>
    <row r="63857" spans="56:142" x14ac:dyDescent="0.2">
      <c r="BD63857" s="325"/>
      <c r="EL63857" s="325"/>
    </row>
    <row r="63858" spans="56:142" x14ac:dyDescent="0.2">
      <c r="BD63858" s="325"/>
      <c r="EL63858" s="325"/>
    </row>
    <row r="63859" spans="56:142" x14ac:dyDescent="0.2">
      <c r="BD63859" s="325"/>
      <c r="EL63859" s="325"/>
    </row>
    <row r="63860" spans="56:142" x14ac:dyDescent="0.2">
      <c r="BD63860" s="325"/>
      <c r="EL63860" s="325"/>
    </row>
    <row r="63861" spans="56:142" x14ac:dyDescent="0.2">
      <c r="BD63861" s="325"/>
      <c r="EL63861" s="325"/>
    </row>
    <row r="63862" spans="56:142" x14ac:dyDescent="0.2">
      <c r="BD63862" s="325"/>
      <c r="EL63862" s="325"/>
    </row>
    <row r="63863" spans="56:142" x14ac:dyDescent="0.2">
      <c r="BD63863" s="325"/>
      <c r="EL63863" s="325"/>
    </row>
    <row r="63864" spans="56:142" x14ac:dyDescent="0.2">
      <c r="BD63864" s="325"/>
      <c r="EL63864" s="325"/>
    </row>
    <row r="63865" spans="56:142" x14ac:dyDescent="0.2">
      <c r="BD63865" s="325"/>
      <c r="EL63865" s="325"/>
    </row>
    <row r="63866" spans="56:142" x14ac:dyDescent="0.2">
      <c r="BD63866" s="325"/>
      <c r="EL63866" s="325"/>
    </row>
    <row r="63867" spans="56:142" x14ac:dyDescent="0.2">
      <c r="BD63867" s="325"/>
      <c r="EL63867" s="325"/>
    </row>
    <row r="63868" spans="56:142" x14ac:dyDescent="0.2">
      <c r="BD63868" s="325"/>
      <c r="EL63868" s="325"/>
    </row>
    <row r="63869" spans="56:142" x14ac:dyDescent="0.2">
      <c r="BD63869" s="325"/>
      <c r="EL63869" s="325"/>
    </row>
    <row r="63870" spans="56:142" x14ac:dyDescent="0.2">
      <c r="BD63870" s="325"/>
      <c r="EL63870" s="325"/>
    </row>
    <row r="63871" spans="56:142" x14ac:dyDescent="0.2">
      <c r="BD63871" s="325"/>
      <c r="EL63871" s="325"/>
    </row>
    <row r="63872" spans="56:142" x14ac:dyDescent="0.2">
      <c r="BD63872" s="325"/>
      <c r="EL63872" s="325"/>
    </row>
    <row r="63873" spans="56:142" x14ac:dyDescent="0.2">
      <c r="BD63873" s="325"/>
      <c r="EL63873" s="325"/>
    </row>
    <row r="63874" spans="56:142" x14ac:dyDescent="0.2">
      <c r="BD63874" s="325"/>
      <c r="EL63874" s="325"/>
    </row>
    <row r="63875" spans="56:142" x14ac:dyDescent="0.2">
      <c r="BD63875" s="325"/>
      <c r="EL63875" s="325"/>
    </row>
    <row r="63876" spans="56:142" x14ac:dyDescent="0.2">
      <c r="BD63876" s="325"/>
      <c r="EL63876" s="325"/>
    </row>
    <row r="63877" spans="56:142" x14ac:dyDescent="0.2">
      <c r="BD63877" s="325"/>
      <c r="EL63877" s="325"/>
    </row>
    <row r="63878" spans="56:142" x14ac:dyDescent="0.2">
      <c r="BD63878" s="325"/>
      <c r="EL63878" s="325"/>
    </row>
    <row r="63879" spans="56:142" x14ac:dyDescent="0.2">
      <c r="BD63879" s="325"/>
      <c r="EL63879" s="325"/>
    </row>
    <row r="63880" spans="56:142" x14ac:dyDescent="0.2">
      <c r="BD63880" s="325"/>
      <c r="EL63880" s="325"/>
    </row>
    <row r="63881" spans="56:142" x14ac:dyDescent="0.2">
      <c r="BD63881" s="325"/>
      <c r="EL63881" s="325"/>
    </row>
    <row r="63882" spans="56:142" x14ac:dyDescent="0.2">
      <c r="BD63882" s="325"/>
      <c r="EL63882" s="325"/>
    </row>
    <row r="63883" spans="56:142" x14ac:dyDescent="0.2">
      <c r="BD63883" s="325"/>
      <c r="EL63883" s="325"/>
    </row>
    <row r="63884" spans="56:142" x14ac:dyDescent="0.2">
      <c r="BD63884" s="325"/>
      <c r="EL63884" s="325"/>
    </row>
    <row r="63885" spans="56:142" x14ac:dyDescent="0.2">
      <c r="BD63885" s="325"/>
      <c r="EL63885" s="325"/>
    </row>
    <row r="63886" spans="56:142" x14ac:dyDescent="0.2">
      <c r="BD63886" s="325"/>
      <c r="EL63886" s="325"/>
    </row>
    <row r="63887" spans="56:142" x14ac:dyDescent="0.2">
      <c r="BD63887" s="325"/>
      <c r="EL63887" s="325"/>
    </row>
    <row r="63888" spans="56:142" x14ac:dyDescent="0.2">
      <c r="BD63888" s="325"/>
      <c r="EL63888" s="325"/>
    </row>
    <row r="63889" spans="56:142" x14ac:dyDescent="0.2">
      <c r="BD63889" s="325"/>
      <c r="EL63889" s="325"/>
    </row>
    <row r="63890" spans="56:142" x14ac:dyDescent="0.2">
      <c r="BD63890" s="325"/>
      <c r="EL63890" s="325"/>
    </row>
    <row r="63891" spans="56:142" x14ac:dyDescent="0.2">
      <c r="BD63891" s="325"/>
      <c r="EL63891" s="325"/>
    </row>
    <row r="63892" spans="56:142" x14ac:dyDescent="0.2">
      <c r="BD63892" s="325"/>
      <c r="EL63892" s="325"/>
    </row>
    <row r="63893" spans="56:142" x14ac:dyDescent="0.2">
      <c r="BD63893" s="325"/>
      <c r="EL63893" s="325"/>
    </row>
    <row r="63894" spans="56:142" x14ac:dyDescent="0.2">
      <c r="BD63894" s="325"/>
      <c r="EL63894" s="325"/>
    </row>
    <row r="63895" spans="56:142" x14ac:dyDescent="0.2">
      <c r="BD63895" s="325"/>
      <c r="EL63895" s="325"/>
    </row>
    <row r="63896" spans="56:142" x14ac:dyDescent="0.2">
      <c r="BD63896" s="325"/>
      <c r="EL63896" s="325"/>
    </row>
    <row r="63897" spans="56:142" x14ac:dyDescent="0.2">
      <c r="BD63897" s="325"/>
      <c r="EL63897" s="325"/>
    </row>
    <row r="63898" spans="56:142" x14ac:dyDescent="0.2">
      <c r="BD63898" s="325"/>
      <c r="EL63898" s="325"/>
    </row>
    <row r="63899" spans="56:142" x14ac:dyDescent="0.2">
      <c r="BD63899" s="325"/>
      <c r="EL63899" s="325"/>
    </row>
    <row r="63900" spans="56:142" x14ac:dyDescent="0.2">
      <c r="BD63900" s="325"/>
      <c r="EL63900" s="325"/>
    </row>
    <row r="63901" spans="56:142" x14ac:dyDescent="0.2">
      <c r="BD63901" s="325"/>
      <c r="EL63901" s="325"/>
    </row>
    <row r="63902" spans="56:142" x14ac:dyDescent="0.2">
      <c r="BD63902" s="325"/>
      <c r="EL63902" s="325"/>
    </row>
    <row r="63903" spans="56:142" x14ac:dyDescent="0.2">
      <c r="BD63903" s="325"/>
      <c r="EL63903" s="325"/>
    </row>
    <row r="63904" spans="56:142" x14ac:dyDescent="0.2">
      <c r="BD63904" s="325"/>
      <c r="EL63904" s="325"/>
    </row>
    <row r="63905" spans="56:142" x14ac:dyDescent="0.2">
      <c r="BD63905" s="325"/>
      <c r="EL63905" s="325"/>
    </row>
    <row r="63906" spans="56:142" x14ac:dyDescent="0.2">
      <c r="BD63906" s="325"/>
      <c r="EL63906" s="325"/>
    </row>
    <row r="63907" spans="56:142" x14ac:dyDescent="0.2">
      <c r="BD63907" s="325"/>
      <c r="EL63907" s="325"/>
    </row>
    <row r="63908" spans="56:142" x14ac:dyDescent="0.2">
      <c r="BD63908" s="325"/>
      <c r="EL63908" s="325"/>
    </row>
    <row r="63909" spans="56:142" x14ac:dyDescent="0.2">
      <c r="BD63909" s="325"/>
      <c r="EL63909" s="325"/>
    </row>
    <row r="63910" spans="56:142" x14ac:dyDescent="0.2">
      <c r="BD63910" s="325"/>
      <c r="EL63910" s="325"/>
    </row>
    <row r="63911" spans="56:142" x14ac:dyDescent="0.2">
      <c r="BD63911" s="325"/>
      <c r="EL63911" s="325"/>
    </row>
    <row r="63912" spans="56:142" x14ac:dyDescent="0.2">
      <c r="BD63912" s="325"/>
      <c r="EL63912" s="325"/>
    </row>
    <row r="63913" spans="56:142" x14ac:dyDescent="0.2">
      <c r="BD63913" s="325"/>
      <c r="EL63913" s="325"/>
    </row>
    <row r="63914" spans="56:142" x14ac:dyDescent="0.2">
      <c r="BD63914" s="325"/>
      <c r="EL63914" s="325"/>
    </row>
    <row r="63915" spans="56:142" x14ac:dyDescent="0.2">
      <c r="BD63915" s="325"/>
      <c r="EL63915" s="325"/>
    </row>
    <row r="63916" spans="56:142" x14ac:dyDescent="0.2">
      <c r="BD63916" s="325"/>
      <c r="EL63916" s="325"/>
    </row>
    <row r="63917" spans="56:142" x14ac:dyDescent="0.2">
      <c r="BD63917" s="325"/>
      <c r="EL63917" s="325"/>
    </row>
    <row r="63918" spans="56:142" x14ac:dyDescent="0.2">
      <c r="BD63918" s="325"/>
      <c r="EL63918" s="325"/>
    </row>
    <row r="63919" spans="56:142" x14ac:dyDescent="0.2">
      <c r="BD63919" s="325"/>
      <c r="EL63919" s="325"/>
    </row>
    <row r="63920" spans="56:142" x14ac:dyDescent="0.2">
      <c r="BD63920" s="325"/>
      <c r="EL63920" s="325"/>
    </row>
    <row r="63921" spans="56:142" x14ac:dyDescent="0.2">
      <c r="BD63921" s="325"/>
      <c r="EL63921" s="325"/>
    </row>
    <row r="63922" spans="56:142" x14ac:dyDescent="0.2">
      <c r="BD63922" s="325"/>
      <c r="EL63922" s="325"/>
    </row>
    <row r="63923" spans="56:142" x14ac:dyDescent="0.2">
      <c r="BD63923" s="325"/>
      <c r="EL63923" s="325"/>
    </row>
    <row r="63924" spans="56:142" x14ac:dyDescent="0.2">
      <c r="BD63924" s="325"/>
      <c r="EL63924" s="325"/>
    </row>
    <row r="63925" spans="56:142" x14ac:dyDescent="0.2">
      <c r="BD63925" s="325"/>
      <c r="EL63925" s="325"/>
    </row>
    <row r="63926" spans="56:142" x14ac:dyDescent="0.2">
      <c r="BD63926" s="325"/>
      <c r="EL63926" s="325"/>
    </row>
    <row r="63927" spans="56:142" x14ac:dyDescent="0.2">
      <c r="BD63927" s="325"/>
      <c r="EL63927" s="325"/>
    </row>
    <row r="63928" spans="56:142" x14ac:dyDescent="0.2">
      <c r="BD63928" s="325"/>
      <c r="EL63928" s="325"/>
    </row>
    <row r="63929" spans="56:142" x14ac:dyDescent="0.2">
      <c r="BD63929" s="325"/>
      <c r="EL63929" s="325"/>
    </row>
    <row r="63930" spans="56:142" x14ac:dyDescent="0.2">
      <c r="BD63930" s="325"/>
      <c r="EL63930" s="325"/>
    </row>
    <row r="63931" spans="56:142" x14ac:dyDescent="0.2">
      <c r="BD63931" s="325"/>
      <c r="EL63931" s="325"/>
    </row>
    <row r="63932" spans="56:142" x14ac:dyDescent="0.2">
      <c r="BD63932" s="325"/>
      <c r="EL63932" s="325"/>
    </row>
    <row r="63933" spans="56:142" x14ac:dyDescent="0.2">
      <c r="BD63933" s="325"/>
      <c r="EL63933" s="325"/>
    </row>
    <row r="63934" spans="56:142" x14ac:dyDescent="0.2">
      <c r="BD63934" s="325"/>
      <c r="EL63934" s="325"/>
    </row>
    <row r="63935" spans="56:142" x14ac:dyDescent="0.2">
      <c r="BD63935" s="325"/>
      <c r="EL63935" s="325"/>
    </row>
    <row r="63936" spans="56:142" x14ac:dyDescent="0.2">
      <c r="BD63936" s="325"/>
      <c r="EL63936" s="325"/>
    </row>
    <row r="63937" spans="56:142" x14ac:dyDescent="0.2">
      <c r="BD63937" s="325"/>
      <c r="EL63937" s="325"/>
    </row>
    <row r="63938" spans="56:142" x14ac:dyDescent="0.2">
      <c r="BD63938" s="325"/>
      <c r="EL63938" s="325"/>
    </row>
    <row r="63939" spans="56:142" x14ac:dyDescent="0.2">
      <c r="BD63939" s="325"/>
      <c r="EL63939" s="325"/>
    </row>
    <row r="63940" spans="56:142" x14ac:dyDescent="0.2">
      <c r="BD63940" s="325"/>
      <c r="EL63940" s="325"/>
    </row>
    <row r="63941" spans="56:142" x14ac:dyDescent="0.2">
      <c r="BD63941" s="325"/>
      <c r="EL63941" s="325"/>
    </row>
    <row r="63942" spans="56:142" x14ac:dyDescent="0.2">
      <c r="BD63942" s="325"/>
      <c r="EL63942" s="325"/>
    </row>
    <row r="63943" spans="56:142" x14ac:dyDescent="0.2">
      <c r="BD63943" s="325"/>
      <c r="EL63943" s="325"/>
    </row>
    <row r="63944" spans="56:142" x14ac:dyDescent="0.2">
      <c r="BD63944" s="325"/>
      <c r="EL63944" s="325"/>
    </row>
    <row r="63945" spans="56:142" x14ac:dyDescent="0.2">
      <c r="BD63945" s="325"/>
      <c r="EL63945" s="325"/>
    </row>
    <row r="63946" spans="56:142" x14ac:dyDescent="0.2">
      <c r="BD63946" s="325"/>
      <c r="EL63946" s="325"/>
    </row>
    <row r="63947" spans="56:142" x14ac:dyDescent="0.2">
      <c r="BD63947" s="325"/>
      <c r="EL63947" s="325"/>
    </row>
    <row r="63948" spans="56:142" x14ac:dyDescent="0.2">
      <c r="BD63948" s="325"/>
      <c r="EL63948" s="325"/>
    </row>
    <row r="63949" spans="56:142" x14ac:dyDescent="0.2">
      <c r="BD63949" s="325"/>
      <c r="EL63949" s="325"/>
    </row>
    <row r="63950" spans="56:142" x14ac:dyDescent="0.2">
      <c r="BD63950" s="325"/>
      <c r="EL63950" s="325"/>
    </row>
    <row r="63951" spans="56:142" x14ac:dyDescent="0.2">
      <c r="BD63951" s="325"/>
      <c r="EL63951" s="325"/>
    </row>
    <row r="63952" spans="56:142" x14ac:dyDescent="0.2">
      <c r="BD63952" s="325"/>
      <c r="EL63952" s="325"/>
    </row>
    <row r="63953" spans="56:142" x14ac:dyDescent="0.2">
      <c r="BD63953" s="325"/>
      <c r="EL63953" s="325"/>
    </row>
    <row r="63954" spans="56:142" x14ac:dyDescent="0.2">
      <c r="BD63954" s="325"/>
      <c r="EL63954" s="325"/>
    </row>
    <row r="63955" spans="56:142" x14ac:dyDescent="0.2">
      <c r="BD63955" s="325"/>
      <c r="EL63955" s="325"/>
    </row>
    <row r="63956" spans="56:142" x14ac:dyDescent="0.2">
      <c r="BD63956" s="325"/>
      <c r="EL63956" s="325"/>
    </row>
    <row r="63957" spans="56:142" x14ac:dyDescent="0.2">
      <c r="BD63957" s="325"/>
      <c r="EL63957" s="325"/>
    </row>
    <row r="63958" spans="56:142" x14ac:dyDescent="0.2">
      <c r="BD63958" s="325"/>
      <c r="EL63958" s="325"/>
    </row>
    <row r="63959" spans="56:142" x14ac:dyDescent="0.2">
      <c r="BD63959" s="325"/>
      <c r="EL63959" s="325"/>
    </row>
    <row r="63960" spans="56:142" x14ac:dyDescent="0.2">
      <c r="BD63960" s="325"/>
      <c r="EL63960" s="325"/>
    </row>
    <row r="63961" spans="56:142" x14ac:dyDescent="0.2">
      <c r="BD63961" s="325"/>
      <c r="EL63961" s="325"/>
    </row>
    <row r="63962" spans="56:142" x14ac:dyDescent="0.2">
      <c r="BD63962" s="325"/>
      <c r="EL63962" s="325"/>
    </row>
    <row r="63963" spans="56:142" x14ac:dyDescent="0.2">
      <c r="BD63963" s="325"/>
      <c r="EL63963" s="325"/>
    </row>
    <row r="63964" spans="56:142" x14ac:dyDescent="0.2">
      <c r="BD63964" s="325"/>
      <c r="EL63964" s="325"/>
    </row>
    <row r="63965" spans="56:142" x14ac:dyDescent="0.2">
      <c r="BD63965" s="325"/>
      <c r="EL63965" s="325"/>
    </row>
    <row r="63966" spans="56:142" x14ac:dyDescent="0.2">
      <c r="BD63966" s="325"/>
      <c r="EL63966" s="325"/>
    </row>
    <row r="63967" spans="56:142" x14ac:dyDescent="0.2">
      <c r="BD63967" s="325"/>
      <c r="EL63967" s="325"/>
    </row>
    <row r="63968" spans="56:142" x14ac:dyDescent="0.2">
      <c r="BD63968" s="325"/>
      <c r="EL63968" s="325"/>
    </row>
    <row r="63969" spans="56:142" x14ac:dyDescent="0.2">
      <c r="BD63969" s="325"/>
      <c r="EL63969" s="325"/>
    </row>
    <row r="63970" spans="56:142" x14ac:dyDescent="0.2">
      <c r="BD63970" s="325"/>
      <c r="EL63970" s="325"/>
    </row>
    <row r="63971" spans="56:142" x14ac:dyDescent="0.2">
      <c r="BD63971" s="325"/>
      <c r="EL63971" s="325"/>
    </row>
    <row r="63972" spans="56:142" x14ac:dyDescent="0.2">
      <c r="BD63972" s="325"/>
      <c r="EL63972" s="325"/>
    </row>
    <row r="63973" spans="56:142" x14ac:dyDescent="0.2">
      <c r="BD63973" s="325"/>
      <c r="EL63973" s="325"/>
    </row>
    <row r="63974" spans="56:142" x14ac:dyDescent="0.2">
      <c r="BD63974" s="325"/>
      <c r="EL63974" s="325"/>
    </row>
    <row r="63975" spans="56:142" x14ac:dyDescent="0.2">
      <c r="BD63975" s="325"/>
      <c r="EL63975" s="325"/>
    </row>
    <row r="63976" spans="56:142" x14ac:dyDescent="0.2">
      <c r="BD63976" s="325"/>
      <c r="EL63976" s="325"/>
    </row>
    <row r="63977" spans="56:142" x14ac:dyDescent="0.2">
      <c r="BD63977" s="325"/>
      <c r="EL63977" s="325"/>
    </row>
    <row r="63978" spans="56:142" x14ac:dyDescent="0.2">
      <c r="BD63978" s="325"/>
      <c r="EL63978" s="325"/>
    </row>
    <row r="63979" spans="56:142" x14ac:dyDescent="0.2">
      <c r="BD63979" s="325"/>
      <c r="EL63979" s="325"/>
    </row>
    <row r="63980" spans="56:142" x14ac:dyDescent="0.2">
      <c r="BD63980" s="325"/>
      <c r="EL63980" s="325"/>
    </row>
    <row r="63981" spans="56:142" x14ac:dyDescent="0.2">
      <c r="BD63981" s="325"/>
      <c r="EL63981" s="325"/>
    </row>
    <row r="63982" spans="56:142" x14ac:dyDescent="0.2">
      <c r="BD63982" s="325"/>
      <c r="EL63982" s="325"/>
    </row>
    <row r="63983" spans="56:142" x14ac:dyDescent="0.2">
      <c r="BD63983" s="325"/>
      <c r="EL63983" s="325"/>
    </row>
    <row r="63984" spans="56:142" x14ac:dyDescent="0.2">
      <c r="BD63984" s="325"/>
      <c r="EL63984" s="325"/>
    </row>
    <row r="63985" spans="56:142" x14ac:dyDescent="0.2">
      <c r="BD63985" s="325"/>
      <c r="EL63985" s="325"/>
    </row>
    <row r="63986" spans="56:142" x14ac:dyDescent="0.2">
      <c r="BD63986" s="325"/>
      <c r="EL63986" s="325"/>
    </row>
    <row r="63987" spans="56:142" x14ac:dyDescent="0.2">
      <c r="BD63987" s="325"/>
      <c r="EL63987" s="325"/>
    </row>
    <row r="63988" spans="56:142" x14ac:dyDescent="0.2">
      <c r="BD63988" s="325"/>
      <c r="EL63988" s="325"/>
    </row>
    <row r="63989" spans="56:142" x14ac:dyDescent="0.2">
      <c r="BD63989" s="325"/>
      <c r="EL63989" s="325"/>
    </row>
    <row r="63990" spans="56:142" x14ac:dyDescent="0.2">
      <c r="BD63990" s="325"/>
      <c r="EL63990" s="325"/>
    </row>
    <row r="63991" spans="56:142" x14ac:dyDescent="0.2">
      <c r="BD63991" s="325"/>
      <c r="EL63991" s="325"/>
    </row>
    <row r="63992" spans="56:142" x14ac:dyDescent="0.2">
      <c r="BD63992" s="325"/>
      <c r="EL63992" s="325"/>
    </row>
    <row r="63993" spans="56:142" x14ac:dyDescent="0.2">
      <c r="BD63993" s="325"/>
      <c r="EL63993" s="325"/>
    </row>
    <row r="63994" spans="56:142" x14ac:dyDescent="0.2">
      <c r="BD63994" s="325"/>
      <c r="EL63994" s="325"/>
    </row>
    <row r="63995" spans="56:142" x14ac:dyDescent="0.2">
      <c r="BD63995" s="325"/>
      <c r="EL63995" s="325"/>
    </row>
    <row r="63996" spans="56:142" x14ac:dyDescent="0.2">
      <c r="BD63996" s="325"/>
      <c r="EL63996" s="325"/>
    </row>
    <row r="63997" spans="56:142" x14ac:dyDescent="0.2">
      <c r="BD63997" s="325"/>
      <c r="EL63997" s="325"/>
    </row>
    <row r="63998" spans="56:142" x14ac:dyDescent="0.2">
      <c r="BD63998" s="325"/>
      <c r="EL63998" s="325"/>
    </row>
    <row r="63999" spans="56:142" x14ac:dyDescent="0.2">
      <c r="BD63999" s="325"/>
      <c r="EL63999" s="325"/>
    </row>
    <row r="64000" spans="56:142" x14ac:dyDescent="0.2">
      <c r="BD64000" s="325"/>
      <c r="EL64000" s="325"/>
    </row>
    <row r="64001" spans="56:142" x14ac:dyDescent="0.2">
      <c r="BD64001" s="325"/>
      <c r="EL64001" s="325"/>
    </row>
    <row r="64002" spans="56:142" x14ac:dyDescent="0.2">
      <c r="BD64002" s="325"/>
      <c r="EL64002" s="325"/>
    </row>
    <row r="64003" spans="56:142" x14ac:dyDescent="0.2">
      <c r="BD64003" s="325"/>
      <c r="EL64003" s="325"/>
    </row>
    <row r="64004" spans="56:142" x14ac:dyDescent="0.2">
      <c r="BD64004" s="325"/>
      <c r="EL64004" s="325"/>
    </row>
    <row r="64005" spans="56:142" x14ac:dyDescent="0.2">
      <c r="BD64005" s="325"/>
      <c r="EL64005" s="325"/>
    </row>
    <row r="64006" spans="56:142" x14ac:dyDescent="0.2">
      <c r="BD64006" s="325"/>
      <c r="EL64006" s="325"/>
    </row>
    <row r="64007" spans="56:142" x14ac:dyDescent="0.2">
      <c r="BD64007" s="325"/>
      <c r="EL64007" s="325"/>
    </row>
    <row r="64008" spans="56:142" x14ac:dyDescent="0.2">
      <c r="BD64008" s="325"/>
      <c r="EL64008" s="325"/>
    </row>
    <row r="64009" spans="56:142" x14ac:dyDescent="0.2">
      <c r="BD64009" s="325"/>
      <c r="EL64009" s="325"/>
    </row>
    <row r="64010" spans="56:142" x14ac:dyDescent="0.2">
      <c r="BD64010" s="325"/>
      <c r="EL64010" s="325"/>
    </row>
    <row r="64011" spans="56:142" x14ac:dyDescent="0.2">
      <c r="BD64011" s="325"/>
      <c r="EL64011" s="325"/>
    </row>
    <row r="64012" spans="56:142" x14ac:dyDescent="0.2">
      <c r="BD64012" s="325"/>
      <c r="EL64012" s="325"/>
    </row>
    <row r="64013" spans="56:142" x14ac:dyDescent="0.2">
      <c r="BD64013" s="325"/>
      <c r="EL64013" s="325"/>
    </row>
    <row r="64014" spans="56:142" x14ac:dyDescent="0.2">
      <c r="BD64014" s="325"/>
      <c r="EL64014" s="325"/>
    </row>
    <row r="64015" spans="56:142" x14ac:dyDescent="0.2">
      <c r="BD64015" s="325"/>
      <c r="EL64015" s="325"/>
    </row>
    <row r="64016" spans="56:142" x14ac:dyDescent="0.2">
      <c r="BD64016" s="325"/>
      <c r="EL64016" s="325"/>
    </row>
    <row r="64017" spans="56:142" x14ac:dyDescent="0.2">
      <c r="BD64017" s="325"/>
      <c r="EL64017" s="325"/>
    </row>
    <row r="64018" spans="56:142" x14ac:dyDescent="0.2">
      <c r="BD64018" s="325"/>
      <c r="EL64018" s="325"/>
    </row>
    <row r="64019" spans="56:142" x14ac:dyDescent="0.2">
      <c r="BD64019" s="325"/>
      <c r="EL64019" s="325"/>
    </row>
    <row r="64020" spans="56:142" x14ac:dyDescent="0.2">
      <c r="BD64020" s="325"/>
      <c r="EL64020" s="325"/>
    </row>
    <row r="64021" spans="56:142" x14ac:dyDescent="0.2">
      <c r="BD64021" s="325"/>
      <c r="EL64021" s="325"/>
    </row>
    <row r="64022" spans="56:142" x14ac:dyDescent="0.2">
      <c r="BD64022" s="325"/>
      <c r="EL64022" s="325"/>
    </row>
    <row r="64023" spans="56:142" x14ac:dyDescent="0.2">
      <c r="BD64023" s="325"/>
      <c r="EL64023" s="325"/>
    </row>
    <row r="64024" spans="56:142" x14ac:dyDescent="0.2">
      <c r="BD64024" s="325"/>
      <c r="EL64024" s="325"/>
    </row>
    <row r="64025" spans="56:142" x14ac:dyDescent="0.2">
      <c r="BD64025" s="325"/>
      <c r="EL64025" s="325"/>
    </row>
    <row r="64026" spans="56:142" x14ac:dyDescent="0.2">
      <c r="BD64026" s="325"/>
      <c r="EL64026" s="325"/>
    </row>
    <row r="64027" spans="56:142" x14ac:dyDescent="0.2">
      <c r="BD64027" s="325"/>
      <c r="EL64027" s="325"/>
    </row>
    <row r="64028" spans="56:142" x14ac:dyDescent="0.2">
      <c r="BD64028" s="325"/>
      <c r="EL64028" s="325"/>
    </row>
    <row r="64029" spans="56:142" x14ac:dyDescent="0.2">
      <c r="BD64029" s="325"/>
      <c r="EL64029" s="325"/>
    </row>
    <row r="64030" spans="56:142" x14ac:dyDescent="0.2">
      <c r="BD64030" s="325"/>
      <c r="EL64030" s="325"/>
    </row>
    <row r="64031" spans="56:142" x14ac:dyDescent="0.2">
      <c r="BD64031" s="325"/>
      <c r="EL64031" s="325"/>
    </row>
    <row r="64032" spans="56:142" x14ac:dyDescent="0.2">
      <c r="BD64032" s="325"/>
      <c r="EL64032" s="325"/>
    </row>
    <row r="64033" spans="56:142" x14ac:dyDescent="0.2">
      <c r="BD64033" s="325"/>
      <c r="EL64033" s="325"/>
    </row>
    <row r="64034" spans="56:142" x14ac:dyDescent="0.2">
      <c r="BD64034" s="325"/>
      <c r="EL64034" s="325"/>
    </row>
    <row r="64035" spans="56:142" x14ac:dyDescent="0.2">
      <c r="BD64035" s="325"/>
      <c r="EL64035" s="325"/>
    </row>
    <row r="64036" spans="56:142" x14ac:dyDescent="0.2">
      <c r="BD64036" s="325"/>
      <c r="EL64036" s="325"/>
    </row>
    <row r="64037" spans="56:142" x14ac:dyDescent="0.2">
      <c r="BD64037" s="325"/>
      <c r="EL64037" s="325"/>
    </row>
    <row r="64038" spans="56:142" x14ac:dyDescent="0.2">
      <c r="BD64038" s="325"/>
      <c r="EL64038" s="325"/>
    </row>
    <row r="64039" spans="56:142" x14ac:dyDescent="0.2">
      <c r="BD64039" s="325"/>
      <c r="EL64039" s="325"/>
    </row>
    <row r="64040" spans="56:142" x14ac:dyDescent="0.2">
      <c r="BD64040" s="325"/>
      <c r="EL64040" s="325"/>
    </row>
    <row r="64041" spans="56:142" x14ac:dyDescent="0.2">
      <c r="BD64041" s="325"/>
      <c r="EL64041" s="325"/>
    </row>
    <row r="64042" spans="56:142" x14ac:dyDescent="0.2">
      <c r="BD64042" s="325"/>
      <c r="EL64042" s="325"/>
    </row>
    <row r="64043" spans="56:142" x14ac:dyDescent="0.2">
      <c r="BD64043" s="325"/>
      <c r="EL64043" s="325"/>
    </row>
    <row r="64044" spans="56:142" x14ac:dyDescent="0.2">
      <c r="BD64044" s="325"/>
      <c r="EL64044" s="325"/>
    </row>
    <row r="64045" spans="56:142" x14ac:dyDescent="0.2">
      <c r="BD64045" s="325"/>
      <c r="EL64045" s="325"/>
    </row>
    <row r="64046" spans="56:142" x14ac:dyDescent="0.2">
      <c r="BD64046" s="325"/>
      <c r="EL64046" s="325"/>
    </row>
    <row r="64047" spans="56:142" x14ac:dyDescent="0.2">
      <c r="BD64047" s="325"/>
      <c r="EL64047" s="325"/>
    </row>
    <row r="64048" spans="56:142" x14ac:dyDescent="0.2">
      <c r="BD64048" s="325"/>
      <c r="EL64048" s="325"/>
    </row>
    <row r="64049" spans="56:142" x14ac:dyDescent="0.2">
      <c r="BD64049" s="325"/>
      <c r="EL64049" s="325"/>
    </row>
    <row r="64050" spans="56:142" x14ac:dyDescent="0.2">
      <c r="BD64050" s="325"/>
      <c r="EL64050" s="325"/>
    </row>
    <row r="64051" spans="56:142" x14ac:dyDescent="0.2">
      <c r="BD64051" s="325"/>
      <c r="EL64051" s="325"/>
    </row>
    <row r="64052" spans="56:142" x14ac:dyDescent="0.2">
      <c r="BD64052" s="325"/>
      <c r="EL64052" s="325"/>
    </row>
    <row r="64053" spans="56:142" x14ac:dyDescent="0.2">
      <c r="BD64053" s="325"/>
      <c r="EL64053" s="325"/>
    </row>
    <row r="64054" spans="56:142" x14ac:dyDescent="0.2">
      <c r="BD64054" s="325"/>
      <c r="EL64054" s="325"/>
    </row>
    <row r="64055" spans="56:142" x14ac:dyDescent="0.2">
      <c r="BD64055" s="325"/>
      <c r="EL64055" s="325"/>
    </row>
    <row r="64056" spans="56:142" x14ac:dyDescent="0.2">
      <c r="BD64056" s="325"/>
      <c r="EL64056" s="325"/>
    </row>
    <row r="64057" spans="56:142" x14ac:dyDescent="0.2">
      <c r="BD64057" s="325"/>
      <c r="EL64057" s="325"/>
    </row>
    <row r="64058" spans="56:142" x14ac:dyDescent="0.2">
      <c r="BD64058" s="325"/>
      <c r="EL64058" s="325"/>
    </row>
    <row r="64059" spans="56:142" x14ac:dyDescent="0.2">
      <c r="BD64059" s="325"/>
      <c r="EL64059" s="325"/>
    </row>
    <row r="64060" spans="56:142" x14ac:dyDescent="0.2">
      <c r="BD64060" s="325"/>
      <c r="EL64060" s="325"/>
    </row>
    <row r="64061" spans="56:142" x14ac:dyDescent="0.2">
      <c r="BD64061" s="325"/>
      <c r="EL64061" s="325"/>
    </row>
    <row r="64062" spans="56:142" x14ac:dyDescent="0.2">
      <c r="BD64062" s="325"/>
      <c r="EL64062" s="325"/>
    </row>
    <row r="64063" spans="56:142" x14ac:dyDescent="0.2">
      <c r="BD64063" s="325"/>
      <c r="EL64063" s="325"/>
    </row>
    <row r="64064" spans="56:142" x14ac:dyDescent="0.2">
      <c r="BD64064" s="325"/>
      <c r="EL64064" s="325"/>
    </row>
    <row r="64065" spans="56:142" x14ac:dyDescent="0.2">
      <c r="BD64065" s="325"/>
      <c r="EL64065" s="325"/>
    </row>
    <row r="64066" spans="56:142" x14ac:dyDescent="0.2">
      <c r="BD64066" s="325"/>
      <c r="EL64066" s="325"/>
    </row>
    <row r="64067" spans="56:142" x14ac:dyDescent="0.2">
      <c r="BD64067" s="325"/>
      <c r="EL64067" s="325"/>
    </row>
    <row r="64068" spans="56:142" x14ac:dyDescent="0.2">
      <c r="BD64068" s="325"/>
      <c r="EL64068" s="325"/>
    </row>
    <row r="64069" spans="56:142" x14ac:dyDescent="0.2">
      <c r="BD64069" s="325"/>
      <c r="EL64069" s="325"/>
    </row>
    <row r="64070" spans="56:142" x14ac:dyDescent="0.2">
      <c r="BD64070" s="325"/>
      <c r="EL64070" s="325"/>
    </row>
    <row r="64071" spans="56:142" x14ac:dyDescent="0.2">
      <c r="BD64071" s="325"/>
      <c r="EL64071" s="325"/>
    </row>
    <row r="64072" spans="56:142" x14ac:dyDescent="0.2">
      <c r="BD64072" s="325"/>
      <c r="EL64072" s="325"/>
    </row>
    <row r="64073" spans="56:142" x14ac:dyDescent="0.2">
      <c r="BD64073" s="325"/>
      <c r="EL64073" s="325"/>
    </row>
    <row r="64074" spans="56:142" x14ac:dyDescent="0.2">
      <c r="BD64074" s="325"/>
      <c r="EL64074" s="325"/>
    </row>
    <row r="64075" spans="56:142" x14ac:dyDescent="0.2">
      <c r="BD64075" s="325"/>
      <c r="EL64075" s="325"/>
    </row>
    <row r="64076" spans="56:142" x14ac:dyDescent="0.2">
      <c r="BD64076" s="325"/>
      <c r="EL64076" s="325"/>
    </row>
    <row r="64077" spans="56:142" x14ac:dyDescent="0.2">
      <c r="BD64077" s="325"/>
      <c r="EL64077" s="325"/>
    </row>
    <row r="64078" spans="56:142" x14ac:dyDescent="0.2">
      <c r="BD64078" s="325"/>
      <c r="EL64078" s="325"/>
    </row>
    <row r="64079" spans="56:142" x14ac:dyDescent="0.2">
      <c r="BD64079" s="325"/>
      <c r="EL64079" s="325"/>
    </row>
    <row r="64080" spans="56:142" x14ac:dyDescent="0.2">
      <c r="BD64080" s="325"/>
      <c r="EL64080" s="325"/>
    </row>
    <row r="64081" spans="56:142" x14ac:dyDescent="0.2">
      <c r="BD64081" s="325"/>
      <c r="EL64081" s="325"/>
    </row>
    <row r="64082" spans="56:142" x14ac:dyDescent="0.2">
      <c r="BD64082" s="325"/>
      <c r="EL64082" s="325"/>
    </row>
    <row r="64083" spans="56:142" x14ac:dyDescent="0.2">
      <c r="BD64083" s="325"/>
      <c r="EL64083" s="325"/>
    </row>
    <row r="64084" spans="56:142" x14ac:dyDescent="0.2">
      <c r="BD64084" s="325"/>
      <c r="EL64084" s="325"/>
    </row>
    <row r="64085" spans="56:142" x14ac:dyDescent="0.2">
      <c r="BD64085" s="325"/>
      <c r="EL64085" s="325"/>
    </row>
    <row r="64086" spans="56:142" x14ac:dyDescent="0.2">
      <c r="BD64086" s="325"/>
      <c r="EL64086" s="325"/>
    </row>
    <row r="64087" spans="56:142" x14ac:dyDescent="0.2">
      <c r="BD64087" s="325"/>
      <c r="EL64087" s="325"/>
    </row>
    <row r="64088" spans="56:142" x14ac:dyDescent="0.2">
      <c r="BD64088" s="325"/>
      <c r="EL64088" s="325"/>
    </row>
    <row r="64089" spans="56:142" x14ac:dyDescent="0.2">
      <c r="BD64089" s="325"/>
      <c r="EL64089" s="325"/>
    </row>
    <row r="64090" spans="56:142" x14ac:dyDescent="0.2">
      <c r="BD64090" s="325"/>
      <c r="EL64090" s="325"/>
    </row>
    <row r="64091" spans="56:142" x14ac:dyDescent="0.2">
      <c r="BD64091" s="325"/>
      <c r="EL64091" s="325"/>
    </row>
    <row r="64092" spans="56:142" x14ac:dyDescent="0.2">
      <c r="BD64092" s="325"/>
      <c r="EL64092" s="325"/>
    </row>
    <row r="64093" spans="56:142" x14ac:dyDescent="0.2">
      <c r="BD64093" s="325"/>
      <c r="EL64093" s="325"/>
    </row>
    <row r="64094" spans="56:142" x14ac:dyDescent="0.2">
      <c r="BD64094" s="325"/>
      <c r="EL64094" s="325"/>
    </row>
    <row r="64095" spans="56:142" x14ac:dyDescent="0.2">
      <c r="BD64095" s="325"/>
      <c r="EL64095" s="325"/>
    </row>
    <row r="64096" spans="56:142" x14ac:dyDescent="0.2">
      <c r="BD64096" s="325"/>
      <c r="EL64096" s="325"/>
    </row>
    <row r="64097" spans="56:142" x14ac:dyDescent="0.2">
      <c r="BD64097" s="325"/>
      <c r="EL64097" s="325"/>
    </row>
    <row r="64098" spans="56:142" x14ac:dyDescent="0.2">
      <c r="BD64098" s="325"/>
      <c r="EL64098" s="325"/>
    </row>
    <row r="64099" spans="56:142" x14ac:dyDescent="0.2">
      <c r="BD64099" s="325"/>
      <c r="EL64099" s="325"/>
    </row>
    <row r="64100" spans="56:142" x14ac:dyDescent="0.2">
      <c r="BD64100" s="325"/>
      <c r="EL64100" s="325"/>
    </row>
    <row r="64101" spans="56:142" x14ac:dyDescent="0.2">
      <c r="BD64101" s="325"/>
      <c r="EL64101" s="325"/>
    </row>
    <row r="64102" spans="56:142" x14ac:dyDescent="0.2">
      <c r="BD64102" s="325"/>
      <c r="EL64102" s="325"/>
    </row>
    <row r="64103" spans="56:142" x14ac:dyDescent="0.2">
      <c r="BD64103" s="325"/>
      <c r="EL64103" s="325"/>
    </row>
    <row r="64104" spans="56:142" x14ac:dyDescent="0.2">
      <c r="BD64104" s="325"/>
      <c r="EL64104" s="325"/>
    </row>
    <row r="64105" spans="56:142" x14ac:dyDescent="0.2">
      <c r="BD64105" s="325"/>
      <c r="EL64105" s="325"/>
    </row>
    <row r="64106" spans="56:142" x14ac:dyDescent="0.2">
      <c r="BD64106" s="325"/>
      <c r="EL64106" s="325"/>
    </row>
    <row r="64107" spans="56:142" x14ac:dyDescent="0.2">
      <c r="BD64107" s="325"/>
      <c r="EL64107" s="325"/>
    </row>
    <row r="64108" spans="56:142" x14ac:dyDescent="0.2">
      <c r="BD64108" s="325"/>
      <c r="EL64108" s="325"/>
    </row>
    <row r="64109" spans="56:142" x14ac:dyDescent="0.2">
      <c r="BD64109" s="325"/>
      <c r="EL64109" s="325"/>
    </row>
    <row r="64110" spans="56:142" x14ac:dyDescent="0.2">
      <c r="BD64110" s="325"/>
      <c r="EL64110" s="325"/>
    </row>
    <row r="64111" spans="56:142" x14ac:dyDescent="0.2">
      <c r="BD64111" s="325"/>
      <c r="EL64111" s="325"/>
    </row>
    <row r="64112" spans="56:142" x14ac:dyDescent="0.2">
      <c r="BD64112" s="325"/>
      <c r="EL64112" s="325"/>
    </row>
    <row r="64113" spans="56:142" x14ac:dyDescent="0.2">
      <c r="BD64113" s="325"/>
      <c r="EL64113" s="325"/>
    </row>
    <row r="64114" spans="56:142" x14ac:dyDescent="0.2">
      <c r="BD64114" s="325"/>
      <c r="EL64114" s="325"/>
    </row>
    <row r="64115" spans="56:142" x14ac:dyDescent="0.2">
      <c r="BD64115" s="325"/>
      <c r="EL64115" s="325"/>
    </row>
    <row r="64116" spans="56:142" x14ac:dyDescent="0.2">
      <c r="BD64116" s="325"/>
      <c r="EL64116" s="325"/>
    </row>
    <row r="64117" spans="56:142" x14ac:dyDescent="0.2">
      <c r="BD64117" s="325"/>
      <c r="EL64117" s="325"/>
    </row>
    <row r="64118" spans="56:142" x14ac:dyDescent="0.2">
      <c r="BD64118" s="325"/>
      <c r="EL64118" s="325"/>
    </row>
    <row r="64119" spans="56:142" x14ac:dyDescent="0.2">
      <c r="BD64119" s="325"/>
      <c r="EL64119" s="325"/>
    </row>
    <row r="64120" spans="56:142" x14ac:dyDescent="0.2">
      <c r="BD64120" s="325"/>
      <c r="EL64120" s="325"/>
    </row>
    <row r="64121" spans="56:142" x14ac:dyDescent="0.2">
      <c r="BD64121" s="325"/>
      <c r="EL64121" s="325"/>
    </row>
    <row r="64122" spans="56:142" x14ac:dyDescent="0.2">
      <c r="BD64122" s="325"/>
      <c r="EL64122" s="325"/>
    </row>
    <row r="64123" spans="56:142" x14ac:dyDescent="0.2">
      <c r="BD64123" s="325"/>
      <c r="EL64123" s="325"/>
    </row>
    <row r="64124" spans="56:142" x14ac:dyDescent="0.2">
      <c r="BD64124" s="325"/>
      <c r="EL64124" s="325"/>
    </row>
    <row r="64125" spans="56:142" x14ac:dyDescent="0.2">
      <c r="BD64125" s="325"/>
      <c r="EL64125" s="325"/>
    </row>
    <row r="64126" spans="56:142" x14ac:dyDescent="0.2">
      <c r="BD64126" s="325"/>
      <c r="EL64126" s="325"/>
    </row>
    <row r="64127" spans="56:142" x14ac:dyDescent="0.2">
      <c r="BD64127" s="325"/>
      <c r="EL64127" s="325"/>
    </row>
    <row r="64128" spans="56:142" x14ac:dyDescent="0.2">
      <c r="BD64128" s="325"/>
      <c r="EL64128" s="325"/>
    </row>
    <row r="64129" spans="56:142" x14ac:dyDescent="0.2">
      <c r="BD64129" s="325"/>
      <c r="EL64129" s="325"/>
    </row>
    <row r="64130" spans="56:142" x14ac:dyDescent="0.2">
      <c r="BD64130" s="325"/>
      <c r="EL64130" s="325"/>
    </row>
    <row r="64131" spans="56:142" x14ac:dyDescent="0.2">
      <c r="BD64131" s="325"/>
      <c r="EL64131" s="325"/>
    </row>
    <row r="64132" spans="56:142" x14ac:dyDescent="0.2">
      <c r="BD64132" s="325"/>
      <c r="EL64132" s="325"/>
    </row>
    <row r="64133" spans="56:142" x14ac:dyDescent="0.2">
      <c r="BD64133" s="325"/>
      <c r="EL64133" s="325"/>
    </row>
    <row r="64134" spans="56:142" x14ac:dyDescent="0.2">
      <c r="BD64134" s="325"/>
      <c r="EL64134" s="325"/>
    </row>
    <row r="64135" spans="56:142" x14ac:dyDescent="0.2">
      <c r="BD64135" s="325"/>
      <c r="EL64135" s="325"/>
    </row>
    <row r="64136" spans="56:142" x14ac:dyDescent="0.2">
      <c r="BD64136" s="325"/>
      <c r="EL64136" s="325"/>
    </row>
    <row r="64137" spans="56:142" x14ac:dyDescent="0.2">
      <c r="BD64137" s="325"/>
      <c r="EL64137" s="325"/>
    </row>
    <row r="64138" spans="56:142" x14ac:dyDescent="0.2">
      <c r="BD64138" s="325"/>
      <c r="EL64138" s="325"/>
    </row>
    <row r="64139" spans="56:142" x14ac:dyDescent="0.2">
      <c r="BD64139" s="325"/>
      <c r="EL64139" s="325"/>
    </row>
    <row r="64140" spans="56:142" x14ac:dyDescent="0.2">
      <c r="BD64140" s="325"/>
      <c r="EL64140" s="325"/>
    </row>
    <row r="64141" spans="56:142" x14ac:dyDescent="0.2">
      <c r="BD64141" s="325"/>
      <c r="EL64141" s="325"/>
    </row>
    <row r="64142" spans="56:142" x14ac:dyDescent="0.2">
      <c r="BD64142" s="325"/>
      <c r="EL64142" s="325"/>
    </row>
    <row r="64143" spans="56:142" x14ac:dyDescent="0.2">
      <c r="BD64143" s="325"/>
      <c r="EL64143" s="325"/>
    </row>
    <row r="64144" spans="56:142" x14ac:dyDescent="0.2">
      <c r="BD64144" s="325"/>
      <c r="EL64144" s="325"/>
    </row>
    <row r="64145" spans="56:142" x14ac:dyDescent="0.2">
      <c r="BD64145" s="325"/>
      <c r="EL64145" s="325"/>
    </row>
    <row r="64146" spans="56:142" x14ac:dyDescent="0.2">
      <c r="BD64146" s="325"/>
      <c r="EL64146" s="325"/>
    </row>
    <row r="64147" spans="56:142" x14ac:dyDescent="0.2">
      <c r="BD64147" s="325"/>
      <c r="EL64147" s="325"/>
    </row>
    <row r="64148" spans="56:142" x14ac:dyDescent="0.2">
      <c r="BD64148" s="325"/>
      <c r="EL64148" s="325"/>
    </row>
    <row r="64149" spans="56:142" x14ac:dyDescent="0.2">
      <c r="BD64149" s="325"/>
      <c r="EL64149" s="325"/>
    </row>
    <row r="64150" spans="56:142" x14ac:dyDescent="0.2">
      <c r="BD64150" s="325"/>
      <c r="EL64150" s="325"/>
    </row>
    <row r="64151" spans="56:142" x14ac:dyDescent="0.2">
      <c r="BD64151" s="325"/>
      <c r="EL64151" s="325"/>
    </row>
    <row r="64152" spans="56:142" x14ac:dyDescent="0.2">
      <c r="BD64152" s="325"/>
      <c r="EL64152" s="325"/>
    </row>
    <row r="64153" spans="56:142" x14ac:dyDescent="0.2">
      <c r="BD64153" s="325"/>
      <c r="EL64153" s="325"/>
    </row>
    <row r="64154" spans="56:142" x14ac:dyDescent="0.2">
      <c r="BD64154" s="325"/>
      <c r="EL64154" s="325"/>
    </row>
    <row r="64155" spans="56:142" x14ac:dyDescent="0.2">
      <c r="BD64155" s="325"/>
      <c r="EL64155" s="325"/>
    </row>
    <row r="64156" spans="56:142" x14ac:dyDescent="0.2">
      <c r="BD64156" s="325"/>
      <c r="EL64156" s="325"/>
    </row>
    <row r="64157" spans="56:142" x14ac:dyDescent="0.2">
      <c r="BD64157" s="325"/>
      <c r="EL64157" s="325"/>
    </row>
    <row r="64158" spans="56:142" x14ac:dyDescent="0.2">
      <c r="BD64158" s="325"/>
      <c r="EL64158" s="325"/>
    </row>
    <row r="64159" spans="56:142" x14ac:dyDescent="0.2">
      <c r="BD64159" s="325"/>
      <c r="EL64159" s="325"/>
    </row>
    <row r="64160" spans="56:142" x14ac:dyDescent="0.2">
      <c r="BD64160" s="325"/>
      <c r="EL64160" s="325"/>
    </row>
    <row r="64161" spans="56:142" x14ac:dyDescent="0.2">
      <c r="BD64161" s="325"/>
      <c r="EL64161" s="325"/>
    </row>
    <row r="64162" spans="56:142" x14ac:dyDescent="0.2">
      <c r="BD64162" s="325"/>
      <c r="EL64162" s="325"/>
    </row>
    <row r="64163" spans="56:142" x14ac:dyDescent="0.2">
      <c r="BD64163" s="325"/>
      <c r="EL64163" s="325"/>
    </row>
    <row r="64164" spans="56:142" x14ac:dyDescent="0.2">
      <c r="BD64164" s="325"/>
      <c r="EL64164" s="325"/>
    </row>
    <row r="64165" spans="56:142" x14ac:dyDescent="0.2">
      <c r="BD64165" s="325"/>
      <c r="EL64165" s="325"/>
    </row>
    <row r="64166" spans="56:142" x14ac:dyDescent="0.2">
      <c r="BD64166" s="325"/>
      <c r="EL64166" s="325"/>
    </row>
    <row r="64167" spans="56:142" x14ac:dyDescent="0.2">
      <c r="BD64167" s="325"/>
      <c r="EL64167" s="325"/>
    </row>
    <row r="64168" spans="56:142" x14ac:dyDescent="0.2">
      <c r="BD64168" s="325"/>
      <c r="EL64168" s="325"/>
    </row>
    <row r="64169" spans="56:142" x14ac:dyDescent="0.2">
      <c r="BD64169" s="325"/>
      <c r="EL64169" s="325"/>
    </row>
    <row r="64170" spans="56:142" x14ac:dyDescent="0.2">
      <c r="BD64170" s="325"/>
      <c r="EL64170" s="325"/>
    </row>
    <row r="64171" spans="56:142" x14ac:dyDescent="0.2">
      <c r="BD64171" s="325"/>
      <c r="EL64171" s="325"/>
    </row>
    <row r="64172" spans="56:142" x14ac:dyDescent="0.2">
      <c r="BD64172" s="325"/>
      <c r="EL64172" s="325"/>
    </row>
    <row r="64173" spans="56:142" x14ac:dyDescent="0.2">
      <c r="BD64173" s="325"/>
      <c r="EL64173" s="325"/>
    </row>
    <row r="64174" spans="56:142" x14ac:dyDescent="0.2">
      <c r="BD64174" s="325"/>
      <c r="EL64174" s="325"/>
    </row>
    <row r="64175" spans="56:142" x14ac:dyDescent="0.2">
      <c r="BD64175" s="325"/>
      <c r="EL64175" s="325"/>
    </row>
    <row r="64176" spans="56:142" x14ac:dyDescent="0.2">
      <c r="BD64176" s="325"/>
      <c r="EL64176" s="325"/>
    </row>
    <row r="64177" spans="56:142" x14ac:dyDescent="0.2">
      <c r="BD64177" s="325"/>
      <c r="EL64177" s="325"/>
    </row>
    <row r="64178" spans="56:142" x14ac:dyDescent="0.2">
      <c r="BD64178" s="325"/>
      <c r="EL64178" s="325"/>
    </row>
    <row r="64179" spans="56:142" x14ac:dyDescent="0.2">
      <c r="BD64179" s="325"/>
      <c r="EL64179" s="325"/>
    </row>
    <row r="64180" spans="56:142" x14ac:dyDescent="0.2">
      <c r="BD64180" s="325"/>
      <c r="EL64180" s="325"/>
    </row>
    <row r="64181" spans="56:142" x14ac:dyDescent="0.2">
      <c r="BD64181" s="325"/>
      <c r="EL64181" s="325"/>
    </row>
    <row r="64182" spans="56:142" x14ac:dyDescent="0.2">
      <c r="BD64182" s="325"/>
      <c r="EL64182" s="325"/>
    </row>
    <row r="64183" spans="56:142" x14ac:dyDescent="0.2">
      <c r="BD64183" s="325"/>
      <c r="EL64183" s="325"/>
    </row>
    <row r="64184" spans="56:142" x14ac:dyDescent="0.2">
      <c r="BD64184" s="325"/>
      <c r="EL64184" s="325"/>
    </row>
    <row r="64185" spans="56:142" x14ac:dyDescent="0.2">
      <c r="BD64185" s="325"/>
      <c r="EL64185" s="325"/>
    </row>
    <row r="64186" spans="56:142" x14ac:dyDescent="0.2">
      <c r="BD64186" s="325"/>
      <c r="EL64186" s="325"/>
    </row>
    <row r="64187" spans="56:142" x14ac:dyDescent="0.2">
      <c r="BD64187" s="325"/>
      <c r="EL64187" s="325"/>
    </row>
    <row r="64188" spans="56:142" x14ac:dyDescent="0.2">
      <c r="BD64188" s="325"/>
      <c r="EL64188" s="325"/>
    </row>
    <row r="64189" spans="56:142" x14ac:dyDescent="0.2">
      <c r="BD64189" s="325"/>
      <c r="EL64189" s="325"/>
    </row>
    <row r="64190" spans="56:142" x14ac:dyDescent="0.2">
      <c r="BD64190" s="325"/>
      <c r="EL64190" s="325"/>
    </row>
    <row r="64191" spans="56:142" x14ac:dyDescent="0.2">
      <c r="BD64191" s="325"/>
      <c r="EL64191" s="325"/>
    </row>
    <row r="64192" spans="56:142" x14ac:dyDescent="0.2">
      <c r="BD64192" s="325"/>
      <c r="EL64192" s="325"/>
    </row>
    <row r="64193" spans="56:142" x14ac:dyDescent="0.2">
      <c r="BD64193" s="325"/>
      <c r="EL64193" s="325"/>
    </row>
    <row r="64194" spans="56:142" x14ac:dyDescent="0.2">
      <c r="BD64194" s="325"/>
      <c r="EL64194" s="325"/>
    </row>
    <row r="64195" spans="56:142" x14ac:dyDescent="0.2">
      <c r="BD64195" s="325"/>
      <c r="EL64195" s="325"/>
    </row>
    <row r="64196" spans="56:142" x14ac:dyDescent="0.2">
      <c r="BD64196" s="325"/>
      <c r="EL64196" s="325"/>
    </row>
    <row r="64197" spans="56:142" x14ac:dyDescent="0.2">
      <c r="BD64197" s="325"/>
      <c r="EL64197" s="325"/>
    </row>
    <row r="64198" spans="56:142" x14ac:dyDescent="0.2">
      <c r="BD64198" s="325"/>
      <c r="EL64198" s="325"/>
    </row>
    <row r="64199" spans="56:142" x14ac:dyDescent="0.2">
      <c r="BD64199" s="325"/>
      <c r="EL64199" s="325"/>
    </row>
    <row r="64200" spans="56:142" x14ac:dyDescent="0.2">
      <c r="BD64200" s="325"/>
      <c r="EL64200" s="325"/>
    </row>
    <row r="64201" spans="56:142" x14ac:dyDescent="0.2">
      <c r="BD64201" s="325"/>
      <c r="EL64201" s="325"/>
    </row>
    <row r="64202" spans="56:142" x14ac:dyDescent="0.2">
      <c r="BD64202" s="325"/>
      <c r="EL64202" s="325"/>
    </row>
    <row r="64203" spans="56:142" x14ac:dyDescent="0.2">
      <c r="BD64203" s="325"/>
      <c r="EL64203" s="325"/>
    </row>
    <row r="64204" spans="56:142" x14ac:dyDescent="0.2">
      <c r="BD64204" s="325"/>
      <c r="EL64204" s="325"/>
    </row>
    <row r="64205" spans="56:142" x14ac:dyDescent="0.2">
      <c r="BD64205" s="325"/>
      <c r="EL64205" s="325"/>
    </row>
    <row r="64206" spans="56:142" x14ac:dyDescent="0.2">
      <c r="BD64206" s="325"/>
      <c r="EL64206" s="325"/>
    </row>
    <row r="64207" spans="56:142" x14ac:dyDescent="0.2">
      <c r="BD64207" s="325"/>
      <c r="EL64207" s="325"/>
    </row>
    <row r="64208" spans="56:142" x14ac:dyDescent="0.2">
      <c r="BD64208" s="325"/>
      <c r="EL64208" s="325"/>
    </row>
    <row r="64209" spans="56:142" x14ac:dyDescent="0.2">
      <c r="BD64209" s="325"/>
      <c r="EL64209" s="325"/>
    </row>
    <row r="64210" spans="56:142" x14ac:dyDescent="0.2">
      <c r="BD64210" s="325"/>
      <c r="EL64210" s="325"/>
    </row>
    <row r="64211" spans="56:142" x14ac:dyDescent="0.2">
      <c r="BD64211" s="325"/>
      <c r="EL64211" s="325"/>
    </row>
    <row r="64212" spans="56:142" x14ac:dyDescent="0.2">
      <c r="BD64212" s="325"/>
      <c r="EL64212" s="325"/>
    </row>
    <row r="64213" spans="56:142" x14ac:dyDescent="0.2">
      <c r="BD64213" s="325"/>
      <c r="EL64213" s="325"/>
    </row>
    <row r="64214" spans="56:142" x14ac:dyDescent="0.2">
      <c r="BD64214" s="325"/>
      <c r="EL64214" s="325"/>
    </row>
    <row r="64215" spans="56:142" x14ac:dyDescent="0.2">
      <c r="BD64215" s="325"/>
      <c r="EL64215" s="325"/>
    </row>
    <row r="64216" spans="56:142" x14ac:dyDescent="0.2">
      <c r="BD64216" s="325"/>
      <c r="EL64216" s="325"/>
    </row>
    <row r="64217" spans="56:142" x14ac:dyDescent="0.2">
      <c r="BD64217" s="325"/>
      <c r="EL64217" s="325"/>
    </row>
    <row r="64218" spans="56:142" x14ac:dyDescent="0.2">
      <c r="BD64218" s="325"/>
      <c r="EL64218" s="325"/>
    </row>
    <row r="64219" spans="56:142" x14ac:dyDescent="0.2">
      <c r="BD64219" s="325"/>
      <c r="EL64219" s="325"/>
    </row>
    <row r="64220" spans="56:142" x14ac:dyDescent="0.2">
      <c r="BD64220" s="325"/>
      <c r="EL64220" s="325"/>
    </row>
    <row r="64221" spans="56:142" x14ac:dyDescent="0.2">
      <c r="BD64221" s="325"/>
      <c r="EL64221" s="325"/>
    </row>
    <row r="64222" spans="56:142" x14ac:dyDescent="0.2">
      <c r="BD64222" s="325"/>
      <c r="EL64222" s="325"/>
    </row>
    <row r="64223" spans="56:142" x14ac:dyDescent="0.2">
      <c r="BD64223" s="325"/>
      <c r="EL64223" s="325"/>
    </row>
    <row r="64224" spans="56:142" x14ac:dyDescent="0.2">
      <c r="BD64224" s="325"/>
      <c r="EL64224" s="325"/>
    </row>
    <row r="64225" spans="56:142" x14ac:dyDescent="0.2">
      <c r="BD64225" s="325"/>
      <c r="EL64225" s="325"/>
    </row>
    <row r="64226" spans="56:142" x14ac:dyDescent="0.2">
      <c r="BD64226" s="325"/>
      <c r="EL64226" s="325"/>
    </row>
    <row r="64227" spans="56:142" x14ac:dyDescent="0.2">
      <c r="BD64227" s="325"/>
      <c r="EL64227" s="325"/>
    </row>
    <row r="64228" spans="56:142" x14ac:dyDescent="0.2">
      <c r="BD64228" s="325"/>
      <c r="EL64228" s="325"/>
    </row>
    <row r="64229" spans="56:142" x14ac:dyDescent="0.2">
      <c r="BD64229" s="325"/>
      <c r="EL64229" s="325"/>
    </row>
    <row r="64230" spans="56:142" x14ac:dyDescent="0.2">
      <c r="BD64230" s="325"/>
      <c r="EL64230" s="325"/>
    </row>
    <row r="64231" spans="56:142" x14ac:dyDescent="0.2">
      <c r="BD64231" s="325"/>
      <c r="EL64231" s="325"/>
    </row>
    <row r="64232" spans="56:142" x14ac:dyDescent="0.2">
      <c r="BD64232" s="325"/>
      <c r="EL64232" s="325"/>
    </row>
    <row r="64233" spans="56:142" x14ac:dyDescent="0.2">
      <c r="BD64233" s="325"/>
      <c r="EL64233" s="325"/>
    </row>
    <row r="64234" spans="56:142" x14ac:dyDescent="0.2">
      <c r="BD64234" s="325"/>
      <c r="EL64234" s="325"/>
    </row>
    <row r="64235" spans="56:142" x14ac:dyDescent="0.2">
      <c r="BD64235" s="325"/>
      <c r="EL64235" s="325"/>
    </row>
    <row r="64236" spans="56:142" x14ac:dyDescent="0.2">
      <c r="BD64236" s="325"/>
      <c r="EL64236" s="325"/>
    </row>
    <row r="64237" spans="56:142" x14ac:dyDescent="0.2">
      <c r="BD64237" s="325"/>
      <c r="EL64237" s="325"/>
    </row>
    <row r="64238" spans="56:142" x14ac:dyDescent="0.2">
      <c r="BD64238" s="325"/>
      <c r="EL64238" s="325"/>
    </row>
    <row r="64239" spans="56:142" x14ac:dyDescent="0.2">
      <c r="BD64239" s="325"/>
      <c r="EL64239" s="325"/>
    </row>
    <row r="64240" spans="56:142" x14ac:dyDescent="0.2">
      <c r="BD64240" s="325"/>
      <c r="EL64240" s="325"/>
    </row>
    <row r="64241" spans="56:142" x14ac:dyDescent="0.2">
      <c r="BD64241" s="325"/>
      <c r="EL64241" s="325"/>
    </row>
    <row r="64242" spans="56:142" x14ac:dyDescent="0.2">
      <c r="BD64242" s="325"/>
      <c r="EL64242" s="325"/>
    </row>
    <row r="64243" spans="56:142" x14ac:dyDescent="0.2">
      <c r="BD64243" s="325"/>
      <c r="EL64243" s="325"/>
    </row>
    <row r="64244" spans="56:142" x14ac:dyDescent="0.2">
      <c r="BD64244" s="325"/>
      <c r="EL64244" s="325"/>
    </row>
    <row r="64245" spans="56:142" x14ac:dyDescent="0.2">
      <c r="BD64245" s="325"/>
      <c r="EL64245" s="325"/>
    </row>
    <row r="64246" spans="56:142" x14ac:dyDescent="0.2">
      <c r="BD64246" s="325"/>
      <c r="EL64246" s="325"/>
    </row>
    <row r="64247" spans="56:142" x14ac:dyDescent="0.2">
      <c r="BD64247" s="325"/>
      <c r="EL64247" s="325"/>
    </row>
    <row r="64248" spans="56:142" x14ac:dyDescent="0.2">
      <c r="BD64248" s="325"/>
      <c r="EL64248" s="325"/>
    </row>
    <row r="64249" spans="56:142" x14ac:dyDescent="0.2">
      <c r="BD64249" s="325"/>
      <c r="EL64249" s="325"/>
    </row>
    <row r="64250" spans="56:142" x14ac:dyDescent="0.2">
      <c r="BD64250" s="325"/>
      <c r="EL64250" s="325"/>
    </row>
    <row r="64251" spans="56:142" x14ac:dyDescent="0.2">
      <c r="BD64251" s="325"/>
      <c r="EL64251" s="325"/>
    </row>
    <row r="64252" spans="56:142" x14ac:dyDescent="0.2">
      <c r="BD64252" s="325"/>
      <c r="EL64252" s="325"/>
    </row>
    <row r="64253" spans="56:142" x14ac:dyDescent="0.2">
      <c r="BD64253" s="325"/>
      <c r="EL64253" s="325"/>
    </row>
    <row r="64254" spans="56:142" x14ac:dyDescent="0.2">
      <c r="BD64254" s="325"/>
      <c r="EL64254" s="325"/>
    </row>
    <row r="64255" spans="56:142" x14ac:dyDescent="0.2">
      <c r="BD64255" s="325"/>
      <c r="EL64255" s="325"/>
    </row>
    <row r="64256" spans="56:142" x14ac:dyDescent="0.2">
      <c r="BD64256" s="325"/>
      <c r="EL64256" s="325"/>
    </row>
    <row r="64257" spans="56:142" x14ac:dyDescent="0.2">
      <c r="BD64257" s="325"/>
      <c r="EL64257" s="325"/>
    </row>
    <row r="64258" spans="56:142" x14ac:dyDescent="0.2">
      <c r="BD64258" s="325"/>
      <c r="EL64258" s="325"/>
    </row>
    <row r="64259" spans="56:142" x14ac:dyDescent="0.2">
      <c r="BD64259" s="325"/>
      <c r="EL64259" s="325"/>
    </row>
    <row r="64260" spans="56:142" x14ac:dyDescent="0.2">
      <c r="BD64260" s="325"/>
      <c r="EL64260" s="325"/>
    </row>
    <row r="64261" spans="56:142" x14ac:dyDescent="0.2">
      <c r="BD64261" s="325"/>
      <c r="EL64261" s="325"/>
    </row>
    <row r="64262" spans="56:142" x14ac:dyDescent="0.2">
      <c r="BD64262" s="325"/>
      <c r="EL64262" s="325"/>
    </row>
    <row r="64263" spans="56:142" x14ac:dyDescent="0.2">
      <c r="BD64263" s="325"/>
      <c r="EL64263" s="325"/>
    </row>
    <row r="64264" spans="56:142" x14ac:dyDescent="0.2">
      <c r="BD64264" s="325"/>
      <c r="EL64264" s="325"/>
    </row>
    <row r="64265" spans="56:142" x14ac:dyDescent="0.2">
      <c r="BD64265" s="325"/>
      <c r="EL64265" s="325"/>
    </row>
    <row r="64266" spans="56:142" x14ac:dyDescent="0.2">
      <c r="BD64266" s="325"/>
      <c r="EL64266" s="325"/>
    </row>
    <row r="64267" spans="56:142" x14ac:dyDescent="0.2">
      <c r="BD64267" s="325"/>
      <c r="EL64267" s="325"/>
    </row>
    <row r="64268" spans="56:142" x14ac:dyDescent="0.2">
      <c r="BD64268" s="325"/>
      <c r="EL64268" s="325"/>
    </row>
    <row r="64269" spans="56:142" x14ac:dyDescent="0.2">
      <c r="BD64269" s="325"/>
      <c r="EL64269" s="325"/>
    </row>
    <row r="64270" spans="56:142" x14ac:dyDescent="0.2">
      <c r="BD64270" s="325"/>
      <c r="EL64270" s="325"/>
    </row>
    <row r="64271" spans="56:142" x14ac:dyDescent="0.2">
      <c r="BD64271" s="325"/>
      <c r="EL64271" s="325"/>
    </row>
    <row r="64272" spans="56:142" x14ac:dyDescent="0.2">
      <c r="BD64272" s="325"/>
      <c r="EL64272" s="325"/>
    </row>
    <row r="64273" spans="56:142" x14ac:dyDescent="0.2">
      <c r="BD64273" s="325"/>
      <c r="EL64273" s="325"/>
    </row>
    <row r="64274" spans="56:142" x14ac:dyDescent="0.2">
      <c r="BD64274" s="325"/>
      <c r="EL64274" s="325"/>
    </row>
    <row r="64275" spans="56:142" x14ac:dyDescent="0.2">
      <c r="BD64275" s="325"/>
      <c r="EL64275" s="325"/>
    </row>
    <row r="64276" spans="56:142" x14ac:dyDescent="0.2">
      <c r="BD64276" s="325"/>
      <c r="EL64276" s="325"/>
    </row>
    <row r="64277" spans="56:142" x14ac:dyDescent="0.2">
      <c r="BD64277" s="325"/>
      <c r="EL64277" s="325"/>
    </row>
    <row r="64278" spans="56:142" x14ac:dyDescent="0.2">
      <c r="BD64278" s="325"/>
      <c r="EL64278" s="325"/>
    </row>
    <row r="64279" spans="56:142" x14ac:dyDescent="0.2">
      <c r="BD64279" s="325"/>
      <c r="EL64279" s="325"/>
    </row>
    <row r="64280" spans="56:142" x14ac:dyDescent="0.2">
      <c r="BD64280" s="325"/>
      <c r="EL64280" s="325"/>
    </row>
    <row r="64281" spans="56:142" x14ac:dyDescent="0.2">
      <c r="BD64281" s="325"/>
      <c r="EL64281" s="325"/>
    </row>
    <row r="64282" spans="56:142" x14ac:dyDescent="0.2">
      <c r="BD64282" s="325"/>
      <c r="EL64282" s="325"/>
    </row>
    <row r="64283" spans="56:142" x14ac:dyDescent="0.2">
      <c r="BD64283" s="325"/>
      <c r="EL64283" s="325"/>
    </row>
    <row r="64284" spans="56:142" x14ac:dyDescent="0.2">
      <c r="BD64284" s="325"/>
      <c r="EL64284" s="325"/>
    </row>
    <row r="64285" spans="56:142" x14ac:dyDescent="0.2">
      <c r="BD64285" s="325"/>
      <c r="EL64285" s="325"/>
    </row>
    <row r="64286" spans="56:142" x14ac:dyDescent="0.2">
      <c r="BD64286" s="325"/>
      <c r="EL64286" s="325"/>
    </row>
    <row r="64287" spans="56:142" x14ac:dyDescent="0.2">
      <c r="BD64287" s="325"/>
      <c r="EL64287" s="325"/>
    </row>
    <row r="64288" spans="56:142" x14ac:dyDescent="0.2">
      <c r="BD64288" s="325"/>
      <c r="EL64288" s="325"/>
    </row>
    <row r="64289" spans="56:142" x14ac:dyDescent="0.2">
      <c r="BD64289" s="325"/>
      <c r="EL64289" s="325"/>
    </row>
    <row r="64290" spans="56:142" x14ac:dyDescent="0.2">
      <c r="BD64290" s="325"/>
      <c r="EL64290" s="325"/>
    </row>
    <row r="64291" spans="56:142" x14ac:dyDescent="0.2">
      <c r="BD64291" s="325"/>
      <c r="EL64291" s="325"/>
    </row>
    <row r="64292" spans="56:142" x14ac:dyDescent="0.2">
      <c r="BD64292" s="325"/>
      <c r="EL64292" s="325"/>
    </row>
    <row r="64293" spans="56:142" x14ac:dyDescent="0.2">
      <c r="BD64293" s="325"/>
      <c r="EL64293" s="325"/>
    </row>
    <row r="64294" spans="56:142" x14ac:dyDescent="0.2">
      <c r="BD64294" s="325"/>
      <c r="EL64294" s="325"/>
    </row>
    <row r="64295" spans="56:142" x14ac:dyDescent="0.2">
      <c r="BD64295" s="325"/>
      <c r="EL64295" s="325"/>
    </row>
    <row r="64296" spans="56:142" x14ac:dyDescent="0.2">
      <c r="BD64296" s="325"/>
      <c r="EL64296" s="325"/>
    </row>
    <row r="64297" spans="56:142" x14ac:dyDescent="0.2">
      <c r="BD64297" s="325"/>
      <c r="EL64297" s="325"/>
    </row>
    <row r="64298" spans="56:142" x14ac:dyDescent="0.2">
      <c r="BD64298" s="325"/>
      <c r="EL64298" s="325"/>
    </row>
    <row r="64299" spans="56:142" x14ac:dyDescent="0.2">
      <c r="BD64299" s="325"/>
      <c r="EL64299" s="325"/>
    </row>
    <row r="64300" spans="56:142" x14ac:dyDescent="0.2">
      <c r="BD64300" s="325"/>
      <c r="EL64300" s="325"/>
    </row>
    <row r="64301" spans="56:142" x14ac:dyDescent="0.2">
      <c r="BD64301" s="325"/>
      <c r="EL64301" s="325"/>
    </row>
    <row r="64302" spans="56:142" x14ac:dyDescent="0.2">
      <c r="BD64302" s="325"/>
      <c r="EL64302" s="325"/>
    </row>
    <row r="64303" spans="56:142" x14ac:dyDescent="0.2">
      <c r="BD64303" s="325"/>
      <c r="EL64303" s="325"/>
    </row>
    <row r="64304" spans="56:142" x14ac:dyDescent="0.2">
      <c r="BD64304" s="325"/>
      <c r="EL64304" s="325"/>
    </row>
    <row r="64305" spans="56:142" x14ac:dyDescent="0.2">
      <c r="BD64305" s="325"/>
      <c r="EL64305" s="325"/>
    </row>
    <row r="64306" spans="56:142" x14ac:dyDescent="0.2">
      <c r="BD64306" s="325"/>
      <c r="EL64306" s="325"/>
    </row>
    <row r="64307" spans="56:142" x14ac:dyDescent="0.2">
      <c r="BD64307" s="325"/>
      <c r="EL64307" s="325"/>
    </row>
    <row r="64308" spans="56:142" x14ac:dyDescent="0.2">
      <c r="BD64308" s="325"/>
      <c r="EL64308" s="325"/>
    </row>
    <row r="64309" spans="56:142" x14ac:dyDescent="0.2">
      <c r="BD64309" s="325"/>
      <c r="EL64309" s="325"/>
    </row>
    <row r="64310" spans="56:142" x14ac:dyDescent="0.2">
      <c r="BD64310" s="325"/>
      <c r="EL64310" s="325"/>
    </row>
    <row r="64311" spans="56:142" x14ac:dyDescent="0.2">
      <c r="BD64311" s="325"/>
      <c r="EL64311" s="325"/>
    </row>
    <row r="64312" spans="56:142" x14ac:dyDescent="0.2">
      <c r="BD64312" s="325"/>
      <c r="EL64312" s="325"/>
    </row>
    <row r="64313" spans="56:142" x14ac:dyDescent="0.2">
      <c r="BD64313" s="325"/>
      <c r="EL64313" s="325"/>
    </row>
    <row r="64314" spans="56:142" x14ac:dyDescent="0.2">
      <c r="BD64314" s="325"/>
      <c r="EL64314" s="325"/>
    </row>
    <row r="64315" spans="56:142" x14ac:dyDescent="0.2">
      <c r="BD64315" s="325"/>
      <c r="EL64315" s="325"/>
    </row>
    <row r="64316" spans="56:142" x14ac:dyDescent="0.2">
      <c r="BD64316" s="325"/>
      <c r="EL64316" s="325"/>
    </row>
    <row r="64317" spans="56:142" x14ac:dyDescent="0.2">
      <c r="BD64317" s="325"/>
      <c r="EL64317" s="325"/>
    </row>
    <row r="64318" spans="56:142" x14ac:dyDescent="0.2">
      <c r="BD64318" s="325"/>
      <c r="EL64318" s="325"/>
    </row>
    <row r="64319" spans="56:142" x14ac:dyDescent="0.2">
      <c r="BD64319" s="325"/>
      <c r="EL64319" s="325"/>
    </row>
    <row r="64320" spans="56:142" x14ac:dyDescent="0.2">
      <c r="BD64320" s="325"/>
      <c r="EL64320" s="325"/>
    </row>
    <row r="64321" spans="56:142" x14ac:dyDescent="0.2">
      <c r="BD64321" s="325"/>
      <c r="EL64321" s="325"/>
    </row>
    <row r="64322" spans="56:142" x14ac:dyDescent="0.2">
      <c r="BD64322" s="325"/>
      <c r="EL64322" s="325"/>
    </row>
    <row r="64323" spans="56:142" x14ac:dyDescent="0.2">
      <c r="BD64323" s="325"/>
      <c r="EL64323" s="325"/>
    </row>
    <row r="64324" spans="56:142" x14ac:dyDescent="0.2">
      <c r="BD64324" s="325"/>
      <c r="EL64324" s="325"/>
    </row>
    <row r="64325" spans="56:142" x14ac:dyDescent="0.2">
      <c r="BD64325" s="325"/>
      <c r="EL64325" s="325"/>
    </row>
    <row r="64326" spans="56:142" x14ac:dyDescent="0.2">
      <c r="BD64326" s="325"/>
      <c r="EL64326" s="325"/>
    </row>
    <row r="64327" spans="56:142" x14ac:dyDescent="0.2">
      <c r="BD64327" s="325"/>
      <c r="EL64327" s="325"/>
    </row>
    <row r="64328" spans="56:142" x14ac:dyDescent="0.2">
      <c r="BD64328" s="325"/>
      <c r="EL64328" s="325"/>
    </row>
    <row r="64329" spans="56:142" x14ac:dyDescent="0.2">
      <c r="BD64329" s="325"/>
      <c r="EL64329" s="325"/>
    </row>
    <row r="64330" spans="56:142" x14ac:dyDescent="0.2">
      <c r="BD64330" s="325"/>
      <c r="EL64330" s="325"/>
    </row>
    <row r="64331" spans="56:142" x14ac:dyDescent="0.2">
      <c r="BD64331" s="325"/>
      <c r="EL64331" s="325"/>
    </row>
    <row r="64332" spans="56:142" x14ac:dyDescent="0.2">
      <c r="BD64332" s="325"/>
      <c r="EL64332" s="325"/>
    </row>
    <row r="64333" spans="56:142" x14ac:dyDescent="0.2">
      <c r="BD64333" s="325"/>
      <c r="EL64333" s="325"/>
    </row>
    <row r="64334" spans="56:142" x14ac:dyDescent="0.2">
      <c r="BD64334" s="325"/>
      <c r="EL64334" s="325"/>
    </row>
    <row r="64335" spans="56:142" x14ac:dyDescent="0.2">
      <c r="BD64335" s="325"/>
      <c r="EL64335" s="325"/>
    </row>
    <row r="64336" spans="56:142" x14ac:dyDescent="0.2">
      <c r="BD64336" s="325"/>
      <c r="EL64336" s="325"/>
    </row>
    <row r="64337" spans="56:142" x14ac:dyDescent="0.2">
      <c r="BD64337" s="325"/>
      <c r="EL64337" s="325"/>
    </row>
    <row r="64338" spans="56:142" x14ac:dyDescent="0.2">
      <c r="BD64338" s="325"/>
      <c r="EL64338" s="325"/>
    </row>
    <row r="64339" spans="56:142" x14ac:dyDescent="0.2">
      <c r="BD64339" s="325"/>
      <c r="EL64339" s="325"/>
    </row>
    <row r="64340" spans="56:142" x14ac:dyDescent="0.2">
      <c r="BD64340" s="325"/>
      <c r="EL64340" s="325"/>
    </row>
    <row r="64341" spans="56:142" x14ac:dyDescent="0.2">
      <c r="BD64341" s="325"/>
      <c r="EL64341" s="325"/>
    </row>
    <row r="64342" spans="56:142" x14ac:dyDescent="0.2">
      <c r="BD64342" s="325"/>
      <c r="EL64342" s="325"/>
    </row>
    <row r="64343" spans="56:142" x14ac:dyDescent="0.2">
      <c r="BD64343" s="325"/>
      <c r="EL64343" s="325"/>
    </row>
    <row r="64344" spans="56:142" x14ac:dyDescent="0.2">
      <c r="BD64344" s="325"/>
      <c r="EL64344" s="325"/>
    </row>
    <row r="64345" spans="56:142" x14ac:dyDescent="0.2">
      <c r="BD64345" s="325"/>
      <c r="EL64345" s="325"/>
    </row>
    <row r="64346" spans="56:142" x14ac:dyDescent="0.2">
      <c r="BD64346" s="325"/>
      <c r="EL64346" s="325"/>
    </row>
    <row r="64347" spans="56:142" x14ac:dyDescent="0.2">
      <c r="BD64347" s="325"/>
      <c r="EL64347" s="325"/>
    </row>
    <row r="64348" spans="56:142" x14ac:dyDescent="0.2">
      <c r="BD64348" s="325"/>
      <c r="EL64348" s="325"/>
    </row>
    <row r="64349" spans="56:142" x14ac:dyDescent="0.2">
      <c r="BD64349" s="325"/>
      <c r="EL64349" s="325"/>
    </row>
    <row r="64350" spans="56:142" x14ac:dyDescent="0.2">
      <c r="BD64350" s="325"/>
      <c r="EL64350" s="325"/>
    </row>
    <row r="64351" spans="56:142" x14ac:dyDescent="0.2">
      <c r="BD64351" s="325"/>
      <c r="EL64351" s="325"/>
    </row>
    <row r="64352" spans="56:142" x14ac:dyDescent="0.2">
      <c r="BD64352" s="325"/>
      <c r="EL64352" s="325"/>
    </row>
    <row r="64353" spans="56:142" x14ac:dyDescent="0.2">
      <c r="BD64353" s="325"/>
      <c r="EL64353" s="325"/>
    </row>
    <row r="64354" spans="56:142" x14ac:dyDescent="0.2">
      <c r="BD64354" s="325"/>
      <c r="EL64354" s="325"/>
    </row>
    <row r="64355" spans="56:142" x14ac:dyDescent="0.2">
      <c r="BD64355" s="325"/>
      <c r="EL64355" s="325"/>
    </row>
    <row r="64356" spans="56:142" x14ac:dyDescent="0.2">
      <c r="BD64356" s="325"/>
      <c r="EL64356" s="325"/>
    </row>
    <row r="64357" spans="56:142" x14ac:dyDescent="0.2">
      <c r="BD64357" s="325"/>
      <c r="EL64357" s="325"/>
    </row>
    <row r="64358" spans="56:142" x14ac:dyDescent="0.2">
      <c r="BD64358" s="325"/>
      <c r="EL64358" s="325"/>
    </row>
    <row r="64359" spans="56:142" x14ac:dyDescent="0.2">
      <c r="BD64359" s="325"/>
      <c r="EL64359" s="325"/>
    </row>
    <row r="64360" spans="56:142" x14ac:dyDescent="0.2">
      <c r="BD64360" s="325"/>
      <c r="EL64360" s="325"/>
    </row>
    <row r="64361" spans="56:142" x14ac:dyDescent="0.2">
      <c r="BD64361" s="325"/>
      <c r="EL64361" s="325"/>
    </row>
    <row r="64362" spans="56:142" x14ac:dyDescent="0.2">
      <c r="BD64362" s="325"/>
      <c r="EL64362" s="325"/>
    </row>
    <row r="64363" spans="56:142" x14ac:dyDescent="0.2">
      <c r="BD64363" s="325"/>
      <c r="EL64363" s="325"/>
    </row>
    <row r="64364" spans="56:142" x14ac:dyDescent="0.2">
      <c r="BD64364" s="325"/>
      <c r="EL64364" s="325"/>
    </row>
    <row r="64365" spans="56:142" x14ac:dyDescent="0.2">
      <c r="BD64365" s="325"/>
      <c r="EL64365" s="325"/>
    </row>
    <row r="64366" spans="56:142" x14ac:dyDescent="0.2">
      <c r="BD64366" s="325"/>
      <c r="EL64366" s="325"/>
    </row>
    <row r="64367" spans="56:142" x14ac:dyDescent="0.2">
      <c r="BD64367" s="325"/>
      <c r="EL64367" s="325"/>
    </row>
    <row r="64368" spans="56:142" x14ac:dyDescent="0.2">
      <c r="BD64368" s="325"/>
      <c r="EL64368" s="325"/>
    </row>
    <row r="64369" spans="56:142" x14ac:dyDescent="0.2">
      <c r="BD64369" s="325"/>
      <c r="EL64369" s="325"/>
    </row>
    <row r="64370" spans="56:142" x14ac:dyDescent="0.2">
      <c r="BD64370" s="325"/>
      <c r="EL64370" s="325"/>
    </row>
    <row r="64371" spans="56:142" x14ac:dyDescent="0.2">
      <c r="BD64371" s="325"/>
      <c r="EL64371" s="325"/>
    </row>
    <row r="64372" spans="56:142" x14ac:dyDescent="0.2">
      <c r="BD64372" s="325"/>
      <c r="EL64372" s="325"/>
    </row>
    <row r="64373" spans="56:142" x14ac:dyDescent="0.2">
      <c r="BD64373" s="325"/>
      <c r="EL64373" s="325"/>
    </row>
    <row r="64374" spans="56:142" x14ac:dyDescent="0.2">
      <c r="BD64374" s="325"/>
      <c r="EL64374" s="325"/>
    </row>
    <row r="64375" spans="56:142" x14ac:dyDescent="0.2">
      <c r="BD64375" s="325"/>
      <c r="EL64375" s="325"/>
    </row>
    <row r="64376" spans="56:142" x14ac:dyDescent="0.2">
      <c r="BD64376" s="325"/>
      <c r="EL64376" s="325"/>
    </row>
    <row r="64377" spans="56:142" x14ac:dyDescent="0.2">
      <c r="BD64377" s="325"/>
      <c r="EL64377" s="325"/>
    </row>
    <row r="64378" spans="56:142" x14ac:dyDescent="0.2">
      <c r="BD64378" s="325"/>
      <c r="EL64378" s="325"/>
    </row>
    <row r="64379" spans="56:142" x14ac:dyDescent="0.2">
      <c r="BD64379" s="325"/>
      <c r="EL64379" s="325"/>
    </row>
    <row r="64380" spans="56:142" x14ac:dyDescent="0.2">
      <c r="BD64380" s="325"/>
      <c r="EL64380" s="325"/>
    </row>
    <row r="64381" spans="56:142" x14ac:dyDescent="0.2">
      <c r="BD64381" s="325"/>
      <c r="EL64381" s="325"/>
    </row>
    <row r="64382" spans="56:142" x14ac:dyDescent="0.2">
      <c r="BD64382" s="325"/>
      <c r="EL64382" s="325"/>
    </row>
    <row r="64383" spans="56:142" x14ac:dyDescent="0.2">
      <c r="BD64383" s="325"/>
      <c r="EL64383" s="325"/>
    </row>
    <row r="64384" spans="56:142" x14ac:dyDescent="0.2">
      <c r="BD64384" s="325"/>
      <c r="EL64384" s="325"/>
    </row>
    <row r="64385" spans="56:142" x14ac:dyDescent="0.2">
      <c r="BD64385" s="325"/>
      <c r="EL64385" s="325"/>
    </row>
    <row r="64386" spans="56:142" x14ac:dyDescent="0.2">
      <c r="BD64386" s="325"/>
      <c r="EL64386" s="325"/>
    </row>
    <row r="64387" spans="56:142" x14ac:dyDescent="0.2">
      <c r="BD64387" s="325"/>
      <c r="EL64387" s="325"/>
    </row>
    <row r="64388" spans="56:142" x14ac:dyDescent="0.2">
      <c r="BD64388" s="325"/>
      <c r="EL64388" s="325"/>
    </row>
    <row r="64389" spans="56:142" x14ac:dyDescent="0.2">
      <c r="BD64389" s="325"/>
      <c r="EL64389" s="325"/>
    </row>
    <row r="64390" spans="56:142" x14ac:dyDescent="0.2">
      <c r="BD64390" s="325"/>
      <c r="EL64390" s="325"/>
    </row>
    <row r="64391" spans="56:142" x14ac:dyDescent="0.2">
      <c r="BD64391" s="325"/>
      <c r="EL64391" s="325"/>
    </row>
    <row r="64392" spans="56:142" x14ac:dyDescent="0.2">
      <c r="BD64392" s="325"/>
      <c r="EL64392" s="325"/>
    </row>
    <row r="64393" spans="56:142" x14ac:dyDescent="0.2">
      <c r="BD64393" s="325"/>
      <c r="EL64393" s="325"/>
    </row>
    <row r="64394" spans="56:142" x14ac:dyDescent="0.2">
      <c r="BD64394" s="325"/>
      <c r="EL64394" s="325"/>
    </row>
    <row r="64395" spans="56:142" x14ac:dyDescent="0.2">
      <c r="BD64395" s="325"/>
      <c r="EL64395" s="325"/>
    </row>
    <row r="64396" spans="56:142" x14ac:dyDescent="0.2">
      <c r="BD64396" s="325"/>
      <c r="EL64396" s="325"/>
    </row>
    <row r="64397" spans="56:142" x14ac:dyDescent="0.2">
      <c r="BD64397" s="325"/>
      <c r="EL64397" s="325"/>
    </row>
    <row r="64398" spans="56:142" x14ac:dyDescent="0.2">
      <c r="BD64398" s="325"/>
      <c r="EL64398" s="325"/>
    </row>
    <row r="64399" spans="56:142" x14ac:dyDescent="0.2">
      <c r="BD64399" s="325"/>
      <c r="EL64399" s="325"/>
    </row>
    <row r="64400" spans="56:142" x14ac:dyDescent="0.2">
      <c r="BD64400" s="325"/>
      <c r="EL64400" s="325"/>
    </row>
    <row r="64401" spans="56:142" x14ac:dyDescent="0.2">
      <c r="BD64401" s="325"/>
      <c r="EL64401" s="325"/>
    </row>
    <row r="64402" spans="56:142" x14ac:dyDescent="0.2">
      <c r="BD64402" s="325"/>
      <c r="EL64402" s="325"/>
    </row>
    <row r="64403" spans="56:142" x14ac:dyDescent="0.2">
      <c r="BD64403" s="325"/>
      <c r="EL64403" s="325"/>
    </row>
    <row r="64404" spans="56:142" x14ac:dyDescent="0.2">
      <c r="BD64404" s="325"/>
      <c r="EL64404" s="325"/>
    </row>
    <row r="64405" spans="56:142" x14ac:dyDescent="0.2">
      <c r="BD64405" s="325"/>
      <c r="EL64405" s="325"/>
    </row>
    <row r="64406" spans="56:142" x14ac:dyDescent="0.2">
      <c r="BD64406" s="325"/>
      <c r="EL64406" s="325"/>
    </row>
    <row r="64407" spans="56:142" x14ac:dyDescent="0.2">
      <c r="BD64407" s="325"/>
      <c r="EL64407" s="325"/>
    </row>
    <row r="64408" spans="56:142" x14ac:dyDescent="0.2">
      <c r="BD64408" s="325"/>
      <c r="EL64408" s="325"/>
    </row>
    <row r="64409" spans="56:142" x14ac:dyDescent="0.2">
      <c r="BD64409" s="325"/>
      <c r="EL64409" s="325"/>
    </row>
    <row r="64410" spans="56:142" x14ac:dyDescent="0.2">
      <c r="BD64410" s="325"/>
      <c r="EL64410" s="325"/>
    </row>
    <row r="64411" spans="56:142" x14ac:dyDescent="0.2">
      <c r="BD64411" s="325"/>
      <c r="EL64411" s="325"/>
    </row>
    <row r="64412" spans="56:142" x14ac:dyDescent="0.2">
      <c r="BD64412" s="325"/>
      <c r="EL64412" s="325"/>
    </row>
    <row r="64413" spans="56:142" x14ac:dyDescent="0.2">
      <c r="BD64413" s="325"/>
      <c r="EL64413" s="325"/>
    </row>
    <row r="64414" spans="56:142" x14ac:dyDescent="0.2">
      <c r="BD64414" s="325"/>
      <c r="EL64414" s="325"/>
    </row>
    <row r="64415" spans="56:142" x14ac:dyDescent="0.2">
      <c r="BD64415" s="325"/>
      <c r="EL64415" s="325"/>
    </row>
    <row r="64416" spans="56:142" x14ac:dyDescent="0.2">
      <c r="BD64416" s="325"/>
      <c r="EL64416" s="325"/>
    </row>
    <row r="64417" spans="56:142" x14ac:dyDescent="0.2">
      <c r="BD64417" s="325"/>
      <c r="EL64417" s="325"/>
    </row>
    <row r="64418" spans="56:142" x14ac:dyDescent="0.2">
      <c r="BD64418" s="325"/>
      <c r="EL64418" s="325"/>
    </row>
    <row r="64419" spans="56:142" x14ac:dyDescent="0.2">
      <c r="BD64419" s="325"/>
      <c r="EL64419" s="325"/>
    </row>
    <row r="64420" spans="56:142" x14ac:dyDescent="0.2">
      <c r="BD64420" s="325"/>
      <c r="EL64420" s="325"/>
    </row>
    <row r="64421" spans="56:142" x14ac:dyDescent="0.2">
      <c r="BD64421" s="325"/>
      <c r="EL64421" s="325"/>
    </row>
    <row r="64422" spans="56:142" x14ac:dyDescent="0.2">
      <c r="BD64422" s="325"/>
      <c r="EL64422" s="325"/>
    </row>
    <row r="64423" spans="56:142" x14ac:dyDescent="0.2">
      <c r="BD64423" s="325"/>
      <c r="EL64423" s="325"/>
    </row>
    <row r="64424" spans="56:142" x14ac:dyDescent="0.2">
      <c r="BD64424" s="325"/>
      <c r="EL64424" s="325"/>
    </row>
    <row r="64425" spans="56:142" x14ac:dyDescent="0.2">
      <c r="BD64425" s="325"/>
      <c r="EL64425" s="325"/>
    </row>
    <row r="64426" spans="56:142" x14ac:dyDescent="0.2">
      <c r="BD64426" s="325"/>
      <c r="EL64426" s="325"/>
    </row>
    <row r="64427" spans="56:142" x14ac:dyDescent="0.2">
      <c r="BD64427" s="325"/>
      <c r="EL64427" s="325"/>
    </row>
    <row r="64428" spans="56:142" x14ac:dyDescent="0.2">
      <c r="BD64428" s="325"/>
      <c r="EL64428" s="325"/>
    </row>
    <row r="64429" spans="56:142" x14ac:dyDescent="0.2">
      <c r="BD64429" s="325"/>
      <c r="EL64429" s="325"/>
    </row>
    <row r="64430" spans="56:142" x14ac:dyDescent="0.2">
      <c r="BD64430" s="325"/>
      <c r="EL64430" s="325"/>
    </row>
    <row r="64431" spans="56:142" x14ac:dyDescent="0.2">
      <c r="BD64431" s="325"/>
      <c r="EL64431" s="325"/>
    </row>
    <row r="64432" spans="56:142" x14ac:dyDescent="0.2">
      <c r="BD64432" s="325"/>
      <c r="EL64432" s="325"/>
    </row>
    <row r="64433" spans="56:142" x14ac:dyDescent="0.2">
      <c r="BD64433" s="325"/>
      <c r="EL64433" s="325"/>
    </row>
    <row r="64434" spans="56:142" x14ac:dyDescent="0.2">
      <c r="BD64434" s="325"/>
      <c r="EL64434" s="325"/>
    </row>
    <row r="64435" spans="56:142" x14ac:dyDescent="0.2">
      <c r="BD64435" s="325"/>
      <c r="EL64435" s="325"/>
    </row>
    <row r="64436" spans="56:142" x14ac:dyDescent="0.2">
      <c r="BD64436" s="325"/>
      <c r="EL64436" s="325"/>
    </row>
    <row r="64437" spans="56:142" x14ac:dyDescent="0.2">
      <c r="BD64437" s="325"/>
      <c r="EL64437" s="325"/>
    </row>
    <row r="64438" spans="56:142" x14ac:dyDescent="0.2">
      <c r="BD64438" s="325"/>
      <c r="EL64438" s="325"/>
    </row>
    <row r="64439" spans="56:142" x14ac:dyDescent="0.2">
      <c r="BD64439" s="325"/>
      <c r="EL64439" s="325"/>
    </row>
    <row r="64440" spans="56:142" x14ac:dyDescent="0.2">
      <c r="BD64440" s="325"/>
      <c r="EL64440" s="325"/>
    </row>
    <row r="64441" spans="56:142" x14ac:dyDescent="0.2">
      <c r="BD64441" s="325"/>
      <c r="EL64441" s="325"/>
    </row>
    <row r="64442" spans="56:142" x14ac:dyDescent="0.2">
      <c r="BD64442" s="325"/>
      <c r="EL64442" s="325"/>
    </row>
    <row r="64443" spans="56:142" x14ac:dyDescent="0.2">
      <c r="BD64443" s="325"/>
      <c r="EL64443" s="325"/>
    </row>
    <row r="64444" spans="56:142" x14ac:dyDescent="0.2">
      <c r="BD64444" s="325"/>
      <c r="EL64444" s="325"/>
    </row>
    <row r="64445" spans="56:142" x14ac:dyDescent="0.2">
      <c r="BD64445" s="325"/>
      <c r="EL64445" s="325"/>
    </row>
    <row r="64446" spans="56:142" x14ac:dyDescent="0.2">
      <c r="BD64446" s="325"/>
      <c r="EL64446" s="325"/>
    </row>
    <row r="64447" spans="56:142" x14ac:dyDescent="0.2">
      <c r="BD64447" s="325"/>
      <c r="EL64447" s="325"/>
    </row>
    <row r="64448" spans="56:142" x14ac:dyDescent="0.2">
      <c r="BD64448" s="325"/>
      <c r="EL64448" s="325"/>
    </row>
    <row r="64449" spans="56:142" x14ac:dyDescent="0.2">
      <c r="BD64449" s="325"/>
      <c r="EL64449" s="325"/>
    </row>
    <row r="64450" spans="56:142" x14ac:dyDescent="0.2">
      <c r="BD64450" s="325"/>
      <c r="EL64450" s="325"/>
    </row>
    <row r="64451" spans="56:142" x14ac:dyDescent="0.2">
      <c r="BD64451" s="325"/>
      <c r="EL64451" s="325"/>
    </row>
    <row r="64452" spans="56:142" x14ac:dyDescent="0.2">
      <c r="BD64452" s="325"/>
      <c r="EL64452" s="325"/>
    </row>
    <row r="64453" spans="56:142" x14ac:dyDescent="0.2">
      <c r="BD64453" s="325"/>
      <c r="EL64453" s="325"/>
    </row>
    <row r="64454" spans="56:142" x14ac:dyDescent="0.2">
      <c r="BD64454" s="325"/>
      <c r="EL64454" s="325"/>
    </row>
    <row r="64455" spans="56:142" x14ac:dyDescent="0.2">
      <c r="BD64455" s="325"/>
      <c r="EL64455" s="325"/>
    </row>
    <row r="64456" spans="56:142" x14ac:dyDescent="0.2">
      <c r="BD64456" s="325"/>
      <c r="EL64456" s="325"/>
    </row>
    <row r="64457" spans="56:142" x14ac:dyDescent="0.2">
      <c r="BD64457" s="325"/>
      <c r="EL64457" s="325"/>
    </row>
    <row r="64458" spans="56:142" x14ac:dyDescent="0.2">
      <c r="BD64458" s="325"/>
      <c r="EL64458" s="325"/>
    </row>
    <row r="64459" spans="56:142" x14ac:dyDescent="0.2">
      <c r="BD64459" s="325"/>
      <c r="EL64459" s="325"/>
    </row>
    <row r="64460" spans="56:142" x14ac:dyDescent="0.2">
      <c r="BD64460" s="325"/>
      <c r="EL64460" s="325"/>
    </row>
    <row r="64461" spans="56:142" x14ac:dyDescent="0.2">
      <c r="BD64461" s="325"/>
      <c r="EL64461" s="325"/>
    </row>
    <row r="64462" spans="56:142" x14ac:dyDescent="0.2">
      <c r="BD64462" s="325"/>
      <c r="EL64462" s="325"/>
    </row>
    <row r="64463" spans="56:142" x14ac:dyDescent="0.2">
      <c r="BD64463" s="325"/>
      <c r="EL64463" s="325"/>
    </row>
    <row r="64464" spans="56:142" x14ac:dyDescent="0.2">
      <c r="BD64464" s="325"/>
      <c r="EL64464" s="325"/>
    </row>
    <row r="64465" spans="56:142" x14ac:dyDescent="0.2">
      <c r="BD64465" s="325"/>
      <c r="EL64465" s="325"/>
    </row>
    <row r="64466" spans="56:142" x14ac:dyDescent="0.2">
      <c r="BD64466" s="325"/>
      <c r="EL64466" s="325"/>
    </row>
    <row r="64467" spans="56:142" x14ac:dyDescent="0.2">
      <c r="BD64467" s="325"/>
      <c r="EL64467" s="325"/>
    </row>
    <row r="64468" spans="56:142" x14ac:dyDescent="0.2">
      <c r="BD64468" s="325"/>
      <c r="EL64468" s="325"/>
    </row>
    <row r="64469" spans="56:142" x14ac:dyDescent="0.2">
      <c r="BD64469" s="325"/>
      <c r="EL64469" s="325"/>
    </row>
    <row r="64470" spans="56:142" x14ac:dyDescent="0.2">
      <c r="BD64470" s="325"/>
      <c r="EL64470" s="325"/>
    </row>
    <row r="64471" spans="56:142" x14ac:dyDescent="0.2">
      <c r="BD64471" s="325"/>
      <c r="EL64471" s="325"/>
    </row>
    <row r="64472" spans="56:142" x14ac:dyDescent="0.2">
      <c r="BD64472" s="325"/>
      <c r="EL64472" s="325"/>
    </row>
    <row r="64473" spans="56:142" x14ac:dyDescent="0.2">
      <c r="BD64473" s="325"/>
      <c r="EL64473" s="325"/>
    </row>
    <row r="64474" spans="56:142" x14ac:dyDescent="0.2">
      <c r="BD64474" s="325"/>
      <c r="EL64474" s="325"/>
    </row>
    <row r="64475" spans="56:142" x14ac:dyDescent="0.2">
      <c r="BD64475" s="325"/>
      <c r="EL64475" s="325"/>
    </row>
    <row r="64476" spans="56:142" x14ac:dyDescent="0.2">
      <c r="BD64476" s="325"/>
      <c r="EL64476" s="325"/>
    </row>
    <row r="64477" spans="56:142" x14ac:dyDescent="0.2">
      <c r="BD64477" s="325"/>
      <c r="EL64477" s="325"/>
    </row>
    <row r="64478" spans="56:142" x14ac:dyDescent="0.2">
      <c r="BD64478" s="325"/>
      <c r="EL64478" s="325"/>
    </row>
    <row r="64479" spans="56:142" x14ac:dyDescent="0.2">
      <c r="BD64479" s="325"/>
      <c r="EL64479" s="325"/>
    </row>
    <row r="64480" spans="56:142" x14ac:dyDescent="0.2">
      <c r="BD64480" s="325"/>
      <c r="EL64480" s="325"/>
    </row>
    <row r="64481" spans="56:142" x14ac:dyDescent="0.2">
      <c r="BD64481" s="325"/>
      <c r="EL64481" s="325"/>
    </row>
    <row r="64482" spans="56:142" x14ac:dyDescent="0.2">
      <c r="BD64482" s="325"/>
      <c r="EL64482" s="325"/>
    </row>
    <row r="64483" spans="56:142" x14ac:dyDescent="0.2">
      <c r="BD64483" s="325"/>
      <c r="EL64483" s="325"/>
    </row>
    <row r="64484" spans="56:142" x14ac:dyDescent="0.2">
      <c r="BD64484" s="325"/>
      <c r="EL64484" s="325"/>
    </row>
    <row r="64485" spans="56:142" x14ac:dyDescent="0.2">
      <c r="BD64485" s="325"/>
      <c r="EL64485" s="325"/>
    </row>
    <row r="64486" spans="56:142" x14ac:dyDescent="0.2">
      <c r="BD64486" s="325"/>
      <c r="EL64486" s="325"/>
    </row>
    <row r="64487" spans="56:142" x14ac:dyDescent="0.2">
      <c r="BD64487" s="325"/>
      <c r="EL64487" s="325"/>
    </row>
    <row r="64488" spans="56:142" x14ac:dyDescent="0.2">
      <c r="BD64488" s="325"/>
      <c r="EL64488" s="325"/>
    </row>
    <row r="64489" spans="56:142" x14ac:dyDescent="0.2">
      <c r="BD64489" s="325"/>
      <c r="EL64489" s="325"/>
    </row>
    <row r="64490" spans="56:142" x14ac:dyDescent="0.2">
      <c r="BD64490" s="325"/>
      <c r="EL64490" s="325"/>
    </row>
    <row r="64491" spans="56:142" x14ac:dyDescent="0.2">
      <c r="BD64491" s="325"/>
      <c r="EL64491" s="325"/>
    </row>
    <row r="64492" spans="56:142" x14ac:dyDescent="0.2">
      <c r="BD64492" s="325"/>
      <c r="EL64492" s="325"/>
    </row>
    <row r="64493" spans="56:142" x14ac:dyDescent="0.2">
      <c r="BD64493" s="325"/>
      <c r="EL64493" s="325"/>
    </row>
    <row r="64494" spans="56:142" x14ac:dyDescent="0.2">
      <c r="BD64494" s="325"/>
      <c r="EL64494" s="325"/>
    </row>
    <row r="64495" spans="56:142" x14ac:dyDescent="0.2">
      <c r="BD64495" s="325"/>
      <c r="EL64495" s="325"/>
    </row>
    <row r="64496" spans="56:142" x14ac:dyDescent="0.2">
      <c r="BD64496" s="325"/>
      <c r="EL64496" s="325"/>
    </row>
    <row r="64497" spans="56:142" x14ac:dyDescent="0.2">
      <c r="BD64497" s="325"/>
      <c r="EL64497" s="325"/>
    </row>
    <row r="64498" spans="56:142" x14ac:dyDescent="0.2">
      <c r="BD64498" s="325"/>
      <c r="EL64498" s="325"/>
    </row>
    <row r="64499" spans="56:142" x14ac:dyDescent="0.2">
      <c r="BD64499" s="325"/>
      <c r="EL64499" s="325"/>
    </row>
    <row r="64500" spans="56:142" x14ac:dyDescent="0.2">
      <c r="BD64500" s="325"/>
      <c r="EL64500" s="325"/>
    </row>
    <row r="64501" spans="56:142" x14ac:dyDescent="0.2">
      <c r="BD64501" s="325"/>
      <c r="EL64501" s="325"/>
    </row>
    <row r="64502" spans="56:142" x14ac:dyDescent="0.2">
      <c r="BD64502" s="325"/>
      <c r="EL64502" s="325"/>
    </row>
    <row r="64503" spans="56:142" x14ac:dyDescent="0.2">
      <c r="BD64503" s="325"/>
      <c r="EL64503" s="325"/>
    </row>
    <row r="64504" spans="56:142" x14ac:dyDescent="0.2">
      <c r="BD64504" s="325"/>
      <c r="EL64504" s="325"/>
    </row>
    <row r="64505" spans="56:142" x14ac:dyDescent="0.2">
      <c r="BD64505" s="325"/>
      <c r="EL64505" s="325"/>
    </row>
    <row r="64506" spans="56:142" x14ac:dyDescent="0.2">
      <c r="BD64506" s="325"/>
      <c r="EL64506" s="325"/>
    </row>
    <row r="64507" spans="56:142" x14ac:dyDescent="0.2">
      <c r="BD64507" s="325"/>
      <c r="EL64507" s="325"/>
    </row>
    <row r="64508" spans="56:142" x14ac:dyDescent="0.2">
      <c r="BD64508" s="325"/>
      <c r="EL64508" s="325"/>
    </row>
    <row r="64509" spans="56:142" x14ac:dyDescent="0.2">
      <c r="BD64509" s="325"/>
      <c r="EL64509" s="325"/>
    </row>
    <row r="64510" spans="56:142" x14ac:dyDescent="0.2">
      <c r="BD64510" s="325"/>
      <c r="EL64510" s="325"/>
    </row>
    <row r="64511" spans="56:142" x14ac:dyDescent="0.2">
      <c r="BD64511" s="325"/>
      <c r="EL64511" s="325"/>
    </row>
    <row r="64512" spans="56:142" x14ac:dyDescent="0.2">
      <c r="BD64512" s="325"/>
      <c r="EL64512" s="325"/>
    </row>
    <row r="64513" spans="56:142" x14ac:dyDescent="0.2">
      <c r="BD64513" s="325"/>
      <c r="EL64513" s="325"/>
    </row>
    <row r="64514" spans="56:142" x14ac:dyDescent="0.2">
      <c r="BD64514" s="325"/>
      <c r="EL64514" s="325"/>
    </row>
    <row r="64515" spans="56:142" x14ac:dyDescent="0.2">
      <c r="BD64515" s="325"/>
      <c r="EL64515" s="325"/>
    </row>
    <row r="64516" spans="56:142" x14ac:dyDescent="0.2">
      <c r="BD64516" s="325"/>
      <c r="EL64516" s="325"/>
    </row>
    <row r="64517" spans="56:142" x14ac:dyDescent="0.2">
      <c r="BD64517" s="325"/>
      <c r="EL64517" s="325"/>
    </row>
    <row r="64518" spans="56:142" x14ac:dyDescent="0.2">
      <c r="BD64518" s="325"/>
      <c r="EL64518" s="325"/>
    </row>
    <row r="64519" spans="56:142" x14ac:dyDescent="0.2">
      <c r="BD64519" s="325"/>
      <c r="EL64519" s="325"/>
    </row>
    <row r="64520" spans="56:142" x14ac:dyDescent="0.2">
      <c r="BD64520" s="325"/>
      <c r="EL64520" s="325"/>
    </row>
    <row r="64521" spans="56:142" x14ac:dyDescent="0.2">
      <c r="BD64521" s="325"/>
      <c r="EL64521" s="325"/>
    </row>
    <row r="64522" spans="56:142" x14ac:dyDescent="0.2">
      <c r="BD64522" s="325"/>
      <c r="EL64522" s="325"/>
    </row>
    <row r="64523" spans="56:142" x14ac:dyDescent="0.2">
      <c r="BD64523" s="325"/>
      <c r="EL64523" s="325"/>
    </row>
    <row r="64524" spans="56:142" x14ac:dyDescent="0.2">
      <c r="BD64524" s="325"/>
      <c r="EL64524" s="325"/>
    </row>
    <row r="64525" spans="56:142" x14ac:dyDescent="0.2">
      <c r="BD64525" s="325"/>
      <c r="EL64525" s="325"/>
    </row>
    <row r="64526" spans="56:142" x14ac:dyDescent="0.2">
      <c r="BD64526" s="325"/>
      <c r="EL64526" s="325"/>
    </row>
    <row r="64527" spans="56:142" x14ac:dyDescent="0.2">
      <c r="BD64527" s="325"/>
      <c r="EL64527" s="325"/>
    </row>
    <row r="64528" spans="56:142" x14ac:dyDescent="0.2">
      <c r="BD64528" s="325"/>
      <c r="EL64528" s="325"/>
    </row>
    <row r="64529" spans="56:142" x14ac:dyDescent="0.2">
      <c r="BD64529" s="325"/>
      <c r="EL64529" s="325"/>
    </row>
    <row r="64530" spans="56:142" x14ac:dyDescent="0.2">
      <c r="BD64530" s="325"/>
      <c r="EL64530" s="325"/>
    </row>
    <row r="64531" spans="56:142" x14ac:dyDescent="0.2">
      <c r="BD64531" s="325"/>
      <c r="EL64531" s="325"/>
    </row>
    <row r="64532" spans="56:142" x14ac:dyDescent="0.2">
      <c r="BD64532" s="325"/>
      <c r="EL64532" s="325"/>
    </row>
    <row r="64533" spans="56:142" x14ac:dyDescent="0.2">
      <c r="BD64533" s="325"/>
      <c r="EL64533" s="325"/>
    </row>
    <row r="64534" spans="56:142" x14ac:dyDescent="0.2">
      <c r="BD64534" s="325"/>
      <c r="EL64534" s="325"/>
    </row>
    <row r="64535" spans="56:142" x14ac:dyDescent="0.2">
      <c r="BD64535" s="325"/>
      <c r="EL64535" s="325"/>
    </row>
    <row r="64536" spans="56:142" x14ac:dyDescent="0.2">
      <c r="BD64536" s="325"/>
      <c r="EL64536" s="325"/>
    </row>
    <row r="64537" spans="56:142" x14ac:dyDescent="0.2">
      <c r="BD64537" s="325"/>
      <c r="EL64537" s="325"/>
    </row>
    <row r="64538" spans="56:142" x14ac:dyDescent="0.2">
      <c r="BD64538" s="325"/>
      <c r="EL64538" s="325"/>
    </row>
    <row r="64539" spans="56:142" x14ac:dyDescent="0.2">
      <c r="BD64539" s="325"/>
      <c r="EL64539" s="325"/>
    </row>
    <row r="64540" spans="56:142" x14ac:dyDescent="0.2">
      <c r="BD64540" s="325"/>
      <c r="EL64540" s="325"/>
    </row>
    <row r="64541" spans="56:142" x14ac:dyDescent="0.2">
      <c r="BD64541" s="325"/>
      <c r="EL64541" s="325"/>
    </row>
    <row r="64542" spans="56:142" x14ac:dyDescent="0.2">
      <c r="BD64542" s="325"/>
      <c r="EL64542" s="325"/>
    </row>
    <row r="64543" spans="56:142" x14ac:dyDescent="0.2">
      <c r="BD64543" s="325"/>
      <c r="EL64543" s="325"/>
    </row>
    <row r="64544" spans="56:142" x14ac:dyDescent="0.2">
      <c r="BD64544" s="325"/>
      <c r="EL64544" s="325"/>
    </row>
    <row r="64545" spans="56:142" x14ac:dyDescent="0.2">
      <c r="BD64545" s="325"/>
      <c r="EL64545" s="325"/>
    </row>
    <row r="64546" spans="56:142" x14ac:dyDescent="0.2">
      <c r="BD64546" s="325"/>
      <c r="EL64546" s="325"/>
    </row>
    <row r="64547" spans="56:142" x14ac:dyDescent="0.2">
      <c r="BD64547" s="325"/>
      <c r="EL64547" s="325"/>
    </row>
    <row r="64548" spans="56:142" x14ac:dyDescent="0.2">
      <c r="BD64548" s="325"/>
      <c r="EL64548" s="325"/>
    </row>
    <row r="64549" spans="56:142" x14ac:dyDescent="0.2">
      <c r="BD64549" s="325"/>
      <c r="EL64549" s="325"/>
    </row>
    <row r="64550" spans="56:142" x14ac:dyDescent="0.2">
      <c r="BD64550" s="325"/>
      <c r="EL64550" s="325"/>
    </row>
    <row r="64551" spans="56:142" x14ac:dyDescent="0.2">
      <c r="BD64551" s="325"/>
      <c r="EL64551" s="325"/>
    </row>
    <row r="64552" spans="56:142" x14ac:dyDescent="0.2">
      <c r="BD64552" s="325"/>
      <c r="EL64552" s="325"/>
    </row>
    <row r="64553" spans="56:142" x14ac:dyDescent="0.2">
      <c r="BD64553" s="325"/>
      <c r="EL64553" s="325"/>
    </row>
    <row r="64554" spans="56:142" x14ac:dyDescent="0.2">
      <c r="BD64554" s="325"/>
      <c r="EL64554" s="325"/>
    </row>
    <row r="64555" spans="56:142" x14ac:dyDescent="0.2">
      <c r="BD64555" s="325"/>
      <c r="EL64555" s="325"/>
    </row>
    <row r="64556" spans="56:142" x14ac:dyDescent="0.2">
      <c r="BD64556" s="325"/>
      <c r="EL64556" s="325"/>
    </row>
    <row r="64557" spans="56:142" x14ac:dyDescent="0.2">
      <c r="BD64557" s="325"/>
      <c r="EL64557" s="325"/>
    </row>
    <row r="64558" spans="56:142" x14ac:dyDescent="0.2">
      <c r="BD64558" s="325"/>
      <c r="EL64558" s="325"/>
    </row>
    <row r="64559" spans="56:142" x14ac:dyDescent="0.2">
      <c r="BD64559" s="325"/>
      <c r="EL64559" s="325"/>
    </row>
    <row r="64560" spans="56:142" x14ac:dyDescent="0.2">
      <c r="BD64560" s="325"/>
      <c r="EL64560" s="325"/>
    </row>
    <row r="64561" spans="56:142" x14ac:dyDescent="0.2">
      <c r="BD64561" s="325"/>
      <c r="EL64561" s="325"/>
    </row>
    <row r="64562" spans="56:142" x14ac:dyDescent="0.2">
      <c r="BD64562" s="325"/>
      <c r="EL64562" s="325"/>
    </row>
    <row r="64563" spans="56:142" x14ac:dyDescent="0.2">
      <c r="BD64563" s="325"/>
      <c r="EL64563" s="325"/>
    </row>
    <row r="64564" spans="56:142" x14ac:dyDescent="0.2">
      <c r="BD64564" s="325"/>
      <c r="EL64564" s="325"/>
    </row>
    <row r="64565" spans="56:142" x14ac:dyDescent="0.2">
      <c r="BD64565" s="325"/>
      <c r="EL64565" s="325"/>
    </row>
    <row r="64566" spans="56:142" x14ac:dyDescent="0.2">
      <c r="BD64566" s="325"/>
      <c r="EL64566" s="325"/>
    </row>
    <row r="64567" spans="56:142" x14ac:dyDescent="0.2">
      <c r="BD64567" s="325"/>
      <c r="EL64567" s="325"/>
    </row>
    <row r="64568" spans="56:142" x14ac:dyDescent="0.2">
      <c r="BD64568" s="325"/>
      <c r="EL64568" s="325"/>
    </row>
    <row r="64569" spans="56:142" x14ac:dyDescent="0.2">
      <c r="BD64569" s="325"/>
      <c r="EL64569" s="325"/>
    </row>
    <row r="64570" spans="56:142" x14ac:dyDescent="0.2">
      <c r="BD64570" s="325"/>
      <c r="EL64570" s="325"/>
    </row>
    <row r="64571" spans="56:142" x14ac:dyDescent="0.2">
      <c r="BD64571" s="325"/>
      <c r="EL64571" s="325"/>
    </row>
    <row r="64572" spans="56:142" x14ac:dyDescent="0.2">
      <c r="BD64572" s="325"/>
      <c r="EL64572" s="325"/>
    </row>
    <row r="64573" spans="56:142" x14ac:dyDescent="0.2">
      <c r="BD64573" s="325"/>
      <c r="EL64573" s="325"/>
    </row>
    <row r="64574" spans="56:142" x14ac:dyDescent="0.2">
      <c r="BD64574" s="325"/>
      <c r="EL64574" s="325"/>
    </row>
    <row r="64575" spans="56:142" x14ac:dyDescent="0.2">
      <c r="BD64575" s="325"/>
      <c r="EL64575" s="325"/>
    </row>
    <row r="64576" spans="56:142" x14ac:dyDescent="0.2">
      <c r="BD64576" s="325"/>
      <c r="EL64576" s="325"/>
    </row>
    <row r="64577" spans="56:142" x14ac:dyDescent="0.2">
      <c r="BD64577" s="325"/>
      <c r="EL64577" s="325"/>
    </row>
    <row r="64578" spans="56:142" x14ac:dyDescent="0.2">
      <c r="BD64578" s="325"/>
      <c r="EL64578" s="325"/>
    </row>
    <row r="64579" spans="56:142" x14ac:dyDescent="0.2">
      <c r="BD64579" s="325"/>
      <c r="EL64579" s="325"/>
    </row>
    <row r="64580" spans="56:142" x14ac:dyDescent="0.2">
      <c r="BD64580" s="325"/>
      <c r="EL64580" s="325"/>
    </row>
    <row r="64581" spans="56:142" x14ac:dyDescent="0.2">
      <c r="BD64581" s="325"/>
      <c r="EL64581" s="325"/>
    </row>
    <row r="64582" spans="56:142" x14ac:dyDescent="0.2">
      <c r="BD64582" s="325"/>
      <c r="EL64582" s="325"/>
    </row>
    <row r="64583" spans="56:142" x14ac:dyDescent="0.2">
      <c r="BD64583" s="325"/>
      <c r="EL64583" s="325"/>
    </row>
    <row r="64584" spans="56:142" x14ac:dyDescent="0.2">
      <c r="BD64584" s="325"/>
      <c r="EL64584" s="325"/>
    </row>
    <row r="64585" spans="56:142" x14ac:dyDescent="0.2">
      <c r="BD64585" s="325"/>
      <c r="EL64585" s="325"/>
    </row>
    <row r="64586" spans="56:142" x14ac:dyDescent="0.2">
      <c r="BD64586" s="325"/>
      <c r="EL64586" s="325"/>
    </row>
    <row r="64587" spans="56:142" x14ac:dyDescent="0.2">
      <c r="BD64587" s="325"/>
      <c r="EL64587" s="325"/>
    </row>
    <row r="64588" spans="56:142" x14ac:dyDescent="0.2">
      <c r="BD64588" s="325"/>
      <c r="EL64588" s="325"/>
    </row>
    <row r="64589" spans="56:142" x14ac:dyDescent="0.2">
      <c r="BD64589" s="325"/>
      <c r="EL64589" s="325"/>
    </row>
    <row r="64590" spans="56:142" x14ac:dyDescent="0.2">
      <c r="BD64590" s="325"/>
      <c r="EL64590" s="325"/>
    </row>
    <row r="64591" spans="56:142" x14ac:dyDescent="0.2">
      <c r="BD64591" s="325"/>
      <c r="EL64591" s="325"/>
    </row>
    <row r="64592" spans="56:142" x14ac:dyDescent="0.2">
      <c r="BD64592" s="325"/>
      <c r="EL64592" s="325"/>
    </row>
    <row r="64593" spans="56:142" x14ac:dyDescent="0.2">
      <c r="BD64593" s="325"/>
      <c r="EL64593" s="325"/>
    </row>
    <row r="64594" spans="56:142" x14ac:dyDescent="0.2">
      <c r="BD64594" s="325"/>
      <c r="EL64594" s="325"/>
    </row>
    <row r="64595" spans="56:142" x14ac:dyDescent="0.2">
      <c r="BD64595" s="325"/>
      <c r="EL64595" s="325"/>
    </row>
    <row r="64596" spans="56:142" x14ac:dyDescent="0.2">
      <c r="BD64596" s="325"/>
      <c r="EL64596" s="325"/>
    </row>
    <row r="64597" spans="56:142" x14ac:dyDescent="0.2">
      <c r="BD64597" s="325"/>
      <c r="EL64597" s="325"/>
    </row>
    <row r="64598" spans="56:142" x14ac:dyDescent="0.2">
      <c r="BD64598" s="325"/>
      <c r="EL64598" s="325"/>
    </row>
    <row r="64599" spans="56:142" x14ac:dyDescent="0.2">
      <c r="BD64599" s="325"/>
      <c r="EL64599" s="325"/>
    </row>
    <row r="64600" spans="56:142" x14ac:dyDescent="0.2">
      <c r="BD64600" s="325"/>
      <c r="EL64600" s="325"/>
    </row>
    <row r="64601" spans="56:142" x14ac:dyDescent="0.2">
      <c r="BD64601" s="325"/>
      <c r="EL64601" s="325"/>
    </row>
    <row r="64602" spans="56:142" x14ac:dyDescent="0.2">
      <c r="BD64602" s="325"/>
      <c r="EL64602" s="325"/>
    </row>
    <row r="64603" spans="56:142" x14ac:dyDescent="0.2">
      <c r="BD64603" s="325"/>
      <c r="EL64603" s="325"/>
    </row>
    <row r="64604" spans="56:142" x14ac:dyDescent="0.2">
      <c r="BD64604" s="325"/>
      <c r="EL64604" s="325"/>
    </row>
    <row r="64605" spans="56:142" x14ac:dyDescent="0.2">
      <c r="BD64605" s="325"/>
      <c r="EL64605" s="325"/>
    </row>
    <row r="64606" spans="56:142" x14ac:dyDescent="0.2">
      <c r="BD64606" s="325"/>
      <c r="EL64606" s="325"/>
    </row>
    <row r="64607" spans="56:142" x14ac:dyDescent="0.2">
      <c r="BD64607" s="325"/>
      <c r="EL64607" s="325"/>
    </row>
    <row r="64608" spans="56:142" x14ac:dyDescent="0.2">
      <c r="BD64608" s="325"/>
      <c r="EL64608" s="325"/>
    </row>
    <row r="64609" spans="56:142" x14ac:dyDescent="0.2">
      <c r="BD64609" s="325"/>
      <c r="EL64609" s="325"/>
    </row>
    <row r="64610" spans="56:142" x14ac:dyDescent="0.2">
      <c r="BD64610" s="325"/>
      <c r="EL64610" s="325"/>
    </row>
    <row r="64611" spans="56:142" x14ac:dyDescent="0.2">
      <c r="BD64611" s="325"/>
      <c r="EL64611" s="325"/>
    </row>
    <row r="64612" spans="56:142" x14ac:dyDescent="0.2">
      <c r="BD64612" s="325"/>
      <c r="EL64612" s="325"/>
    </row>
    <row r="64613" spans="56:142" x14ac:dyDescent="0.2">
      <c r="BD64613" s="325"/>
      <c r="EL64613" s="325"/>
    </row>
    <row r="64614" spans="56:142" x14ac:dyDescent="0.2">
      <c r="BD64614" s="325"/>
      <c r="EL64614" s="325"/>
    </row>
    <row r="64615" spans="56:142" x14ac:dyDescent="0.2">
      <c r="BD64615" s="325"/>
      <c r="EL64615" s="325"/>
    </row>
    <row r="64616" spans="56:142" x14ac:dyDescent="0.2">
      <c r="BD64616" s="325"/>
      <c r="EL64616" s="325"/>
    </row>
    <row r="64617" spans="56:142" x14ac:dyDescent="0.2">
      <c r="BD64617" s="325"/>
      <c r="EL64617" s="325"/>
    </row>
    <row r="64618" spans="56:142" x14ac:dyDescent="0.2">
      <c r="BD64618" s="325"/>
      <c r="EL64618" s="325"/>
    </row>
    <row r="64619" spans="56:142" x14ac:dyDescent="0.2">
      <c r="BD64619" s="325"/>
      <c r="EL64619" s="325"/>
    </row>
    <row r="64620" spans="56:142" x14ac:dyDescent="0.2">
      <c r="BD64620" s="325"/>
      <c r="EL64620" s="325"/>
    </row>
    <row r="64621" spans="56:142" x14ac:dyDescent="0.2">
      <c r="BD64621" s="325"/>
      <c r="EL64621" s="325"/>
    </row>
    <row r="64622" spans="56:142" x14ac:dyDescent="0.2">
      <c r="BD64622" s="325"/>
      <c r="EL64622" s="325"/>
    </row>
    <row r="64623" spans="56:142" x14ac:dyDescent="0.2">
      <c r="BD64623" s="325"/>
      <c r="EL64623" s="325"/>
    </row>
    <row r="64624" spans="56:142" x14ac:dyDescent="0.2">
      <c r="BD64624" s="325"/>
      <c r="EL64624" s="325"/>
    </row>
    <row r="64625" spans="56:142" x14ac:dyDescent="0.2">
      <c r="BD64625" s="325"/>
      <c r="EL64625" s="325"/>
    </row>
    <row r="64626" spans="56:142" x14ac:dyDescent="0.2">
      <c r="BD64626" s="325"/>
      <c r="EL64626" s="325"/>
    </row>
    <row r="64627" spans="56:142" x14ac:dyDescent="0.2">
      <c r="BD64627" s="325"/>
      <c r="EL64627" s="325"/>
    </row>
    <row r="64628" spans="56:142" x14ac:dyDescent="0.2">
      <c r="BD64628" s="325"/>
      <c r="EL64628" s="325"/>
    </row>
    <row r="64629" spans="56:142" x14ac:dyDescent="0.2">
      <c r="BD64629" s="325"/>
      <c r="EL64629" s="325"/>
    </row>
    <row r="64630" spans="56:142" x14ac:dyDescent="0.2">
      <c r="BD64630" s="325"/>
      <c r="EL64630" s="325"/>
    </row>
    <row r="64631" spans="56:142" x14ac:dyDescent="0.2">
      <c r="BD64631" s="325"/>
      <c r="EL64631" s="325"/>
    </row>
    <row r="64632" spans="56:142" x14ac:dyDescent="0.2">
      <c r="BD64632" s="325"/>
      <c r="EL64632" s="325"/>
    </row>
    <row r="64633" spans="56:142" x14ac:dyDescent="0.2">
      <c r="BD64633" s="325"/>
      <c r="EL64633" s="325"/>
    </row>
    <row r="64634" spans="56:142" x14ac:dyDescent="0.2">
      <c r="BD64634" s="325"/>
      <c r="EL64634" s="325"/>
    </row>
    <row r="64635" spans="56:142" x14ac:dyDescent="0.2">
      <c r="BD64635" s="325"/>
      <c r="EL64635" s="325"/>
    </row>
    <row r="64636" spans="56:142" x14ac:dyDescent="0.2">
      <c r="BD64636" s="325"/>
      <c r="EL64636" s="325"/>
    </row>
    <row r="64637" spans="56:142" x14ac:dyDescent="0.2">
      <c r="BD64637" s="325"/>
      <c r="EL64637" s="325"/>
    </row>
    <row r="64638" spans="56:142" x14ac:dyDescent="0.2">
      <c r="BD64638" s="325"/>
      <c r="EL64638" s="325"/>
    </row>
    <row r="64639" spans="56:142" x14ac:dyDescent="0.2">
      <c r="BD64639" s="325"/>
      <c r="EL64639" s="325"/>
    </row>
    <row r="64640" spans="56:142" x14ac:dyDescent="0.2">
      <c r="BD64640" s="325"/>
      <c r="EL64640" s="325"/>
    </row>
    <row r="64641" spans="56:142" x14ac:dyDescent="0.2">
      <c r="BD64641" s="325"/>
      <c r="EL64641" s="325"/>
    </row>
    <row r="64642" spans="56:142" x14ac:dyDescent="0.2">
      <c r="BD64642" s="325"/>
      <c r="EL64642" s="325"/>
    </row>
    <row r="64643" spans="56:142" x14ac:dyDescent="0.2">
      <c r="BD64643" s="325"/>
      <c r="EL64643" s="325"/>
    </row>
    <row r="64644" spans="56:142" x14ac:dyDescent="0.2">
      <c r="BD64644" s="325"/>
      <c r="EL64644" s="325"/>
    </row>
    <row r="64645" spans="56:142" x14ac:dyDescent="0.2">
      <c r="BD64645" s="325"/>
      <c r="EL64645" s="325"/>
    </row>
    <row r="64646" spans="56:142" x14ac:dyDescent="0.2">
      <c r="BD64646" s="325"/>
      <c r="EL64646" s="325"/>
    </row>
    <row r="64647" spans="56:142" x14ac:dyDescent="0.2">
      <c r="BD64647" s="325"/>
      <c r="EL64647" s="325"/>
    </row>
    <row r="64648" spans="56:142" x14ac:dyDescent="0.2">
      <c r="BD64648" s="325"/>
      <c r="EL64648" s="325"/>
    </row>
    <row r="64649" spans="56:142" x14ac:dyDescent="0.2">
      <c r="BD64649" s="325"/>
      <c r="EL64649" s="325"/>
    </row>
    <row r="64650" spans="56:142" x14ac:dyDescent="0.2">
      <c r="BD64650" s="325"/>
      <c r="EL64650" s="325"/>
    </row>
    <row r="64651" spans="56:142" x14ac:dyDescent="0.2">
      <c r="BD64651" s="325"/>
      <c r="EL64651" s="325"/>
    </row>
    <row r="64652" spans="56:142" x14ac:dyDescent="0.2">
      <c r="BD64652" s="325"/>
      <c r="EL64652" s="325"/>
    </row>
    <row r="64653" spans="56:142" x14ac:dyDescent="0.2">
      <c r="BD64653" s="325"/>
      <c r="EL64653" s="325"/>
    </row>
    <row r="64654" spans="56:142" x14ac:dyDescent="0.2">
      <c r="BD64654" s="325"/>
      <c r="EL64654" s="325"/>
    </row>
    <row r="64655" spans="56:142" x14ac:dyDescent="0.2">
      <c r="BD64655" s="325"/>
      <c r="EL64655" s="325"/>
    </row>
    <row r="64656" spans="56:142" x14ac:dyDescent="0.2">
      <c r="BD64656" s="325"/>
      <c r="EL64656" s="325"/>
    </row>
    <row r="64657" spans="56:142" x14ac:dyDescent="0.2">
      <c r="BD64657" s="325"/>
      <c r="EL64657" s="325"/>
    </row>
    <row r="64658" spans="56:142" x14ac:dyDescent="0.2">
      <c r="BD64658" s="325"/>
      <c r="EL64658" s="325"/>
    </row>
    <row r="64659" spans="56:142" x14ac:dyDescent="0.2">
      <c r="BD64659" s="325"/>
      <c r="EL64659" s="325"/>
    </row>
    <row r="64660" spans="56:142" x14ac:dyDescent="0.2">
      <c r="BD64660" s="325"/>
      <c r="EL64660" s="325"/>
    </row>
    <row r="64661" spans="56:142" x14ac:dyDescent="0.2">
      <c r="BD64661" s="325"/>
      <c r="EL64661" s="325"/>
    </row>
    <row r="64662" spans="56:142" x14ac:dyDescent="0.2">
      <c r="BD64662" s="325"/>
      <c r="EL64662" s="325"/>
    </row>
    <row r="64663" spans="56:142" x14ac:dyDescent="0.2">
      <c r="BD64663" s="325"/>
      <c r="EL64663" s="325"/>
    </row>
    <row r="64664" spans="56:142" x14ac:dyDescent="0.2">
      <c r="BD64664" s="325"/>
      <c r="EL64664" s="325"/>
    </row>
    <row r="64665" spans="56:142" x14ac:dyDescent="0.2">
      <c r="BD64665" s="325"/>
      <c r="EL64665" s="325"/>
    </row>
    <row r="64666" spans="56:142" x14ac:dyDescent="0.2">
      <c r="BD64666" s="325"/>
      <c r="EL64666" s="325"/>
    </row>
    <row r="64667" spans="56:142" x14ac:dyDescent="0.2">
      <c r="BD64667" s="325"/>
      <c r="EL64667" s="325"/>
    </row>
    <row r="64668" spans="56:142" x14ac:dyDescent="0.2">
      <c r="BD64668" s="325"/>
      <c r="EL64668" s="325"/>
    </row>
    <row r="64669" spans="56:142" x14ac:dyDescent="0.2">
      <c r="BD64669" s="325"/>
      <c r="EL64669" s="325"/>
    </row>
    <row r="64670" spans="56:142" x14ac:dyDescent="0.2">
      <c r="BD64670" s="325"/>
      <c r="EL64670" s="325"/>
    </row>
    <row r="64671" spans="56:142" x14ac:dyDescent="0.2">
      <c r="BD64671" s="325"/>
      <c r="EL64671" s="325"/>
    </row>
    <row r="64672" spans="56:142" x14ac:dyDescent="0.2">
      <c r="BD64672" s="325"/>
      <c r="EL64672" s="325"/>
    </row>
    <row r="64673" spans="56:142" x14ac:dyDescent="0.2">
      <c r="BD64673" s="325"/>
      <c r="EL64673" s="325"/>
    </row>
    <row r="64674" spans="56:142" x14ac:dyDescent="0.2">
      <c r="BD64674" s="325"/>
      <c r="EL64674" s="325"/>
    </row>
    <row r="64675" spans="56:142" x14ac:dyDescent="0.2">
      <c r="BD64675" s="325"/>
      <c r="EL64675" s="325"/>
    </row>
    <row r="64676" spans="56:142" x14ac:dyDescent="0.2">
      <c r="BD64676" s="325"/>
      <c r="EL64676" s="325"/>
    </row>
    <row r="64677" spans="56:142" x14ac:dyDescent="0.2">
      <c r="BD64677" s="325"/>
      <c r="EL64677" s="325"/>
    </row>
    <row r="64678" spans="56:142" x14ac:dyDescent="0.2">
      <c r="BD64678" s="325"/>
      <c r="EL64678" s="325"/>
    </row>
    <row r="64679" spans="56:142" x14ac:dyDescent="0.2">
      <c r="BD64679" s="325"/>
      <c r="EL64679" s="325"/>
    </row>
    <row r="64680" spans="56:142" x14ac:dyDescent="0.2">
      <c r="BD64680" s="325"/>
      <c r="EL64680" s="325"/>
    </row>
    <row r="64681" spans="56:142" x14ac:dyDescent="0.2">
      <c r="BD64681" s="325"/>
      <c r="EL64681" s="325"/>
    </row>
    <row r="64682" spans="56:142" x14ac:dyDescent="0.2">
      <c r="BD64682" s="325"/>
      <c r="EL64682" s="325"/>
    </row>
    <row r="64683" spans="56:142" x14ac:dyDescent="0.2">
      <c r="BD64683" s="325"/>
      <c r="EL64683" s="325"/>
    </row>
    <row r="64684" spans="56:142" x14ac:dyDescent="0.2">
      <c r="BD64684" s="325"/>
      <c r="EL64684" s="325"/>
    </row>
    <row r="64685" spans="56:142" x14ac:dyDescent="0.2">
      <c r="BD64685" s="325"/>
      <c r="EL64685" s="325"/>
    </row>
    <row r="64686" spans="56:142" x14ac:dyDescent="0.2">
      <c r="BD64686" s="325"/>
      <c r="EL64686" s="325"/>
    </row>
    <row r="64687" spans="56:142" x14ac:dyDescent="0.2">
      <c r="BD64687" s="325"/>
      <c r="EL64687" s="325"/>
    </row>
    <row r="64688" spans="56:142" x14ac:dyDescent="0.2">
      <c r="BD64688" s="325"/>
      <c r="EL64688" s="325"/>
    </row>
    <row r="64689" spans="56:142" x14ac:dyDescent="0.2">
      <c r="BD64689" s="325"/>
      <c r="EL64689" s="325"/>
    </row>
    <row r="64690" spans="56:142" x14ac:dyDescent="0.2">
      <c r="BD64690" s="325"/>
      <c r="EL64690" s="325"/>
    </row>
    <row r="64691" spans="56:142" x14ac:dyDescent="0.2">
      <c r="BD64691" s="325"/>
      <c r="EL64691" s="325"/>
    </row>
    <row r="64692" spans="56:142" x14ac:dyDescent="0.2">
      <c r="BD64692" s="325"/>
      <c r="EL64692" s="325"/>
    </row>
    <row r="64693" spans="56:142" x14ac:dyDescent="0.2">
      <c r="BD64693" s="325"/>
      <c r="EL64693" s="325"/>
    </row>
    <row r="64694" spans="56:142" x14ac:dyDescent="0.2">
      <c r="BD64694" s="325"/>
      <c r="EL64694" s="325"/>
    </row>
    <row r="64695" spans="56:142" x14ac:dyDescent="0.2">
      <c r="BD64695" s="325"/>
      <c r="EL64695" s="325"/>
    </row>
    <row r="64696" spans="56:142" x14ac:dyDescent="0.2">
      <c r="BD64696" s="325"/>
      <c r="EL64696" s="325"/>
    </row>
    <row r="64697" spans="56:142" x14ac:dyDescent="0.2">
      <c r="BD64697" s="325"/>
      <c r="EL64697" s="325"/>
    </row>
    <row r="64698" spans="56:142" x14ac:dyDescent="0.2">
      <c r="BD64698" s="325"/>
      <c r="EL64698" s="325"/>
    </row>
    <row r="64699" spans="56:142" x14ac:dyDescent="0.2">
      <c r="BD64699" s="325"/>
      <c r="EL64699" s="325"/>
    </row>
    <row r="64700" spans="56:142" x14ac:dyDescent="0.2">
      <c r="BD64700" s="325"/>
      <c r="EL64700" s="325"/>
    </row>
    <row r="64701" spans="56:142" x14ac:dyDescent="0.2">
      <c r="BD64701" s="325"/>
      <c r="EL64701" s="325"/>
    </row>
    <row r="64702" spans="56:142" x14ac:dyDescent="0.2">
      <c r="BD64702" s="325"/>
      <c r="EL64702" s="325"/>
    </row>
    <row r="64703" spans="56:142" x14ac:dyDescent="0.2">
      <c r="BD64703" s="325"/>
      <c r="EL64703" s="325"/>
    </row>
    <row r="64704" spans="56:142" x14ac:dyDescent="0.2">
      <c r="BD64704" s="325"/>
      <c r="EL64704" s="325"/>
    </row>
    <row r="64705" spans="56:142" x14ac:dyDescent="0.2">
      <c r="BD64705" s="325"/>
      <c r="EL64705" s="325"/>
    </row>
    <row r="64706" spans="56:142" x14ac:dyDescent="0.2">
      <c r="BD64706" s="325"/>
      <c r="EL64706" s="325"/>
    </row>
    <row r="64707" spans="56:142" x14ac:dyDescent="0.2">
      <c r="BD64707" s="325"/>
      <c r="EL64707" s="325"/>
    </row>
    <row r="64708" spans="56:142" x14ac:dyDescent="0.2">
      <c r="BD64708" s="325"/>
      <c r="EL64708" s="325"/>
    </row>
    <row r="64709" spans="56:142" x14ac:dyDescent="0.2">
      <c r="BD64709" s="325"/>
      <c r="EL64709" s="325"/>
    </row>
    <row r="64710" spans="56:142" x14ac:dyDescent="0.2">
      <c r="BD64710" s="325"/>
      <c r="EL64710" s="325"/>
    </row>
    <row r="64711" spans="56:142" x14ac:dyDescent="0.2">
      <c r="BD64711" s="325"/>
      <c r="EL64711" s="325"/>
    </row>
    <row r="64712" spans="56:142" x14ac:dyDescent="0.2">
      <c r="BD64712" s="325"/>
      <c r="EL64712" s="325"/>
    </row>
    <row r="64713" spans="56:142" x14ac:dyDescent="0.2">
      <c r="BD64713" s="325"/>
      <c r="EL64713" s="325"/>
    </row>
    <row r="64714" spans="56:142" x14ac:dyDescent="0.2">
      <c r="BD64714" s="325"/>
      <c r="EL64714" s="325"/>
    </row>
    <row r="64715" spans="56:142" x14ac:dyDescent="0.2">
      <c r="BD64715" s="325"/>
      <c r="EL64715" s="325"/>
    </row>
    <row r="64716" spans="56:142" x14ac:dyDescent="0.2">
      <c r="BD64716" s="325"/>
      <c r="EL64716" s="325"/>
    </row>
    <row r="64717" spans="56:142" x14ac:dyDescent="0.2">
      <c r="BD64717" s="325"/>
      <c r="EL64717" s="325"/>
    </row>
    <row r="64718" spans="56:142" x14ac:dyDescent="0.2">
      <c r="BD64718" s="325"/>
      <c r="EL64718" s="325"/>
    </row>
    <row r="64719" spans="56:142" x14ac:dyDescent="0.2">
      <c r="BD64719" s="325"/>
      <c r="EL64719" s="325"/>
    </row>
    <row r="64720" spans="56:142" x14ac:dyDescent="0.2">
      <c r="BD64720" s="325"/>
      <c r="EL64720" s="325"/>
    </row>
    <row r="64721" spans="56:142" x14ac:dyDescent="0.2">
      <c r="BD64721" s="325"/>
      <c r="EL64721" s="325"/>
    </row>
    <row r="64722" spans="56:142" x14ac:dyDescent="0.2">
      <c r="BD64722" s="325"/>
      <c r="EL64722" s="325"/>
    </row>
    <row r="64723" spans="56:142" x14ac:dyDescent="0.2">
      <c r="BD64723" s="325"/>
      <c r="EL64723" s="325"/>
    </row>
    <row r="64724" spans="56:142" x14ac:dyDescent="0.2">
      <c r="BD64724" s="325"/>
      <c r="EL64724" s="325"/>
    </row>
    <row r="64725" spans="56:142" x14ac:dyDescent="0.2">
      <c r="BD64725" s="325"/>
      <c r="EL64725" s="325"/>
    </row>
    <row r="64726" spans="56:142" x14ac:dyDescent="0.2">
      <c r="BD64726" s="325"/>
      <c r="EL64726" s="325"/>
    </row>
    <row r="64727" spans="56:142" x14ac:dyDescent="0.2">
      <c r="BD64727" s="325"/>
      <c r="EL64727" s="325"/>
    </row>
    <row r="64728" spans="56:142" x14ac:dyDescent="0.2">
      <c r="BD64728" s="325"/>
      <c r="EL64728" s="325"/>
    </row>
    <row r="64729" spans="56:142" x14ac:dyDescent="0.2">
      <c r="BD64729" s="325"/>
      <c r="EL64729" s="325"/>
    </row>
    <row r="64730" spans="56:142" x14ac:dyDescent="0.2">
      <c r="BD64730" s="325"/>
      <c r="EL64730" s="325"/>
    </row>
    <row r="64731" spans="56:142" x14ac:dyDescent="0.2">
      <c r="BD64731" s="325"/>
      <c r="EL64731" s="325"/>
    </row>
    <row r="64732" spans="56:142" x14ac:dyDescent="0.2">
      <c r="BD64732" s="325"/>
      <c r="EL64732" s="325"/>
    </row>
    <row r="64733" spans="56:142" x14ac:dyDescent="0.2">
      <c r="BD64733" s="325"/>
      <c r="EL64733" s="325"/>
    </row>
    <row r="64734" spans="56:142" x14ac:dyDescent="0.2">
      <c r="BD64734" s="325"/>
      <c r="EL64734" s="325"/>
    </row>
    <row r="64735" spans="56:142" x14ac:dyDescent="0.2">
      <c r="BD64735" s="325"/>
      <c r="EL64735" s="325"/>
    </row>
    <row r="64736" spans="56:142" x14ac:dyDescent="0.2">
      <c r="BD64736" s="325"/>
      <c r="EL64736" s="325"/>
    </row>
    <row r="64737" spans="56:142" x14ac:dyDescent="0.2">
      <c r="BD64737" s="325"/>
      <c r="EL64737" s="325"/>
    </row>
    <row r="64738" spans="56:142" x14ac:dyDescent="0.2">
      <c r="BD64738" s="325"/>
      <c r="EL64738" s="325"/>
    </row>
    <row r="64739" spans="56:142" x14ac:dyDescent="0.2">
      <c r="BD64739" s="325"/>
      <c r="EL64739" s="325"/>
    </row>
    <row r="64740" spans="56:142" x14ac:dyDescent="0.2">
      <c r="BD64740" s="325"/>
      <c r="EL64740" s="325"/>
    </row>
    <row r="64741" spans="56:142" x14ac:dyDescent="0.2">
      <c r="BD64741" s="325"/>
      <c r="EL64741" s="325"/>
    </row>
    <row r="64742" spans="56:142" x14ac:dyDescent="0.2">
      <c r="BD64742" s="325"/>
      <c r="EL64742" s="325"/>
    </row>
    <row r="64743" spans="56:142" x14ac:dyDescent="0.2">
      <c r="BD64743" s="325"/>
      <c r="EL64743" s="325"/>
    </row>
    <row r="64744" spans="56:142" x14ac:dyDescent="0.2">
      <c r="BD64744" s="325"/>
      <c r="EL64744" s="325"/>
    </row>
    <row r="64745" spans="56:142" x14ac:dyDescent="0.2">
      <c r="BD64745" s="325"/>
      <c r="EL64745" s="325"/>
    </row>
    <row r="64746" spans="56:142" x14ac:dyDescent="0.2">
      <c r="BD64746" s="325"/>
      <c r="EL64746" s="325"/>
    </row>
    <row r="64747" spans="56:142" x14ac:dyDescent="0.2">
      <c r="BD64747" s="325"/>
      <c r="EL64747" s="325"/>
    </row>
    <row r="64748" spans="56:142" x14ac:dyDescent="0.2">
      <c r="BD64748" s="325"/>
      <c r="EL64748" s="325"/>
    </row>
    <row r="64749" spans="56:142" x14ac:dyDescent="0.2">
      <c r="BD64749" s="325"/>
      <c r="EL64749" s="325"/>
    </row>
    <row r="64750" spans="56:142" x14ac:dyDescent="0.2">
      <c r="BD64750" s="325"/>
      <c r="EL64750" s="325"/>
    </row>
    <row r="64751" spans="56:142" x14ac:dyDescent="0.2">
      <c r="BD64751" s="325"/>
      <c r="EL64751" s="325"/>
    </row>
    <row r="64752" spans="56:142" x14ac:dyDescent="0.2">
      <c r="BD64752" s="325"/>
      <c r="EL64752" s="325"/>
    </row>
    <row r="64753" spans="56:142" x14ac:dyDescent="0.2">
      <c r="BD64753" s="325"/>
      <c r="EL64753" s="325"/>
    </row>
    <row r="64754" spans="56:142" x14ac:dyDescent="0.2">
      <c r="BD64754" s="325"/>
      <c r="EL64754" s="325"/>
    </row>
    <row r="64755" spans="56:142" x14ac:dyDescent="0.2">
      <c r="BD64755" s="325"/>
      <c r="EL64755" s="325"/>
    </row>
    <row r="64756" spans="56:142" x14ac:dyDescent="0.2">
      <c r="BD64756" s="325"/>
      <c r="EL64756" s="325"/>
    </row>
    <row r="64757" spans="56:142" x14ac:dyDescent="0.2">
      <c r="BD64757" s="325"/>
      <c r="EL64757" s="325"/>
    </row>
    <row r="64758" spans="56:142" x14ac:dyDescent="0.2">
      <c r="BD64758" s="325"/>
      <c r="EL64758" s="325"/>
    </row>
    <row r="64759" spans="56:142" x14ac:dyDescent="0.2">
      <c r="BD64759" s="325"/>
      <c r="EL64759" s="325"/>
    </row>
    <row r="64760" spans="56:142" x14ac:dyDescent="0.2">
      <c r="BD64760" s="325"/>
      <c r="EL64760" s="325"/>
    </row>
    <row r="64761" spans="56:142" x14ac:dyDescent="0.2">
      <c r="BD64761" s="325"/>
      <c r="EL64761" s="325"/>
    </row>
    <row r="64762" spans="56:142" x14ac:dyDescent="0.2">
      <c r="BD64762" s="325"/>
      <c r="EL64762" s="325"/>
    </row>
    <row r="64763" spans="56:142" x14ac:dyDescent="0.2">
      <c r="BD64763" s="325"/>
      <c r="EL64763" s="325"/>
    </row>
    <row r="64764" spans="56:142" x14ac:dyDescent="0.2">
      <c r="BD64764" s="325"/>
      <c r="EL64764" s="325"/>
    </row>
    <row r="64765" spans="56:142" x14ac:dyDescent="0.2">
      <c r="BD64765" s="325"/>
      <c r="EL64765" s="325"/>
    </row>
    <row r="64766" spans="56:142" x14ac:dyDescent="0.2">
      <c r="BD64766" s="325"/>
      <c r="EL64766" s="325"/>
    </row>
    <row r="64767" spans="56:142" x14ac:dyDescent="0.2">
      <c r="BD64767" s="325"/>
      <c r="EL64767" s="325"/>
    </row>
    <row r="64768" spans="56:142" x14ac:dyDescent="0.2">
      <c r="BD64768" s="325"/>
      <c r="EL64768" s="325"/>
    </row>
    <row r="64769" spans="56:142" x14ac:dyDescent="0.2">
      <c r="BD64769" s="325"/>
      <c r="EL64769" s="325"/>
    </row>
    <row r="64770" spans="56:142" x14ac:dyDescent="0.2">
      <c r="BD64770" s="325"/>
      <c r="EL64770" s="325"/>
    </row>
    <row r="64771" spans="56:142" x14ac:dyDescent="0.2">
      <c r="BD64771" s="325"/>
      <c r="EL64771" s="325"/>
    </row>
    <row r="64772" spans="56:142" x14ac:dyDescent="0.2">
      <c r="BD64772" s="325"/>
      <c r="EL64772" s="325"/>
    </row>
    <row r="64773" spans="56:142" x14ac:dyDescent="0.2">
      <c r="BD64773" s="325"/>
      <c r="EL64773" s="325"/>
    </row>
    <row r="64774" spans="56:142" x14ac:dyDescent="0.2">
      <c r="BD64774" s="325"/>
      <c r="EL64774" s="325"/>
    </row>
    <row r="64775" spans="56:142" x14ac:dyDescent="0.2">
      <c r="BD64775" s="325"/>
      <c r="EL64775" s="325"/>
    </row>
    <row r="64776" spans="56:142" x14ac:dyDescent="0.2">
      <c r="BD64776" s="325"/>
      <c r="EL64776" s="325"/>
    </row>
    <row r="64777" spans="56:142" x14ac:dyDescent="0.2">
      <c r="BD64777" s="325"/>
      <c r="EL64777" s="325"/>
    </row>
    <row r="64778" spans="56:142" x14ac:dyDescent="0.2">
      <c r="BD64778" s="325"/>
      <c r="EL64778" s="325"/>
    </row>
    <row r="64779" spans="56:142" x14ac:dyDescent="0.2">
      <c r="BD64779" s="325"/>
      <c r="EL64779" s="325"/>
    </row>
    <row r="64780" spans="56:142" x14ac:dyDescent="0.2">
      <c r="BD64780" s="325"/>
      <c r="EL64780" s="325"/>
    </row>
    <row r="64781" spans="56:142" x14ac:dyDescent="0.2">
      <c r="BD64781" s="325"/>
      <c r="EL64781" s="325"/>
    </row>
    <row r="64782" spans="56:142" x14ac:dyDescent="0.2">
      <c r="BD64782" s="325"/>
      <c r="EL64782" s="325"/>
    </row>
    <row r="64783" spans="56:142" x14ac:dyDescent="0.2">
      <c r="BD64783" s="325"/>
      <c r="EL64783" s="325"/>
    </row>
    <row r="64784" spans="56:142" x14ac:dyDescent="0.2">
      <c r="BD64784" s="325"/>
      <c r="EL64784" s="325"/>
    </row>
    <row r="64785" spans="56:142" x14ac:dyDescent="0.2">
      <c r="BD64785" s="325"/>
      <c r="EL64785" s="325"/>
    </row>
    <row r="64786" spans="56:142" x14ac:dyDescent="0.2">
      <c r="BD64786" s="325"/>
      <c r="EL64786" s="325"/>
    </row>
    <row r="64787" spans="56:142" x14ac:dyDescent="0.2">
      <c r="BD64787" s="325"/>
      <c r="EL64787" s="325"/>
    </row>
    <row r="64788" spans="56:142" x14ac:dyDescent="0.2">
      <c r="BD64788" s="325"/>
      <c r="EL64788" s="325"/>
    </row>
    <row r="64789" spans="56:142" x14ac:dyDescent="0.2">
      <c r="BD64789" s="325"/>
      <c r="EL64789" s="325"/>
    </row>
    <row r="64790" spans="56:142" x14ac:dyDescent="0.2">
      <c r="BD64790" s="325"/>
      <c r="EL64790" s="325"/>
    </row>
    <row r="64791" spans="56:142" x14ac:dyDescent="0.2">
      <c r="BD64791" s="325"/>
      <c r="EL64791" s="325"/>
    </row>
    <row r="64792" spans="56:142" x14ac:dyDescent="0.2">
      <c r="BD64792" s="325"/>
      <c r="EL64792" s="325"/>
    </row>
    <row r="64793" spans="56:142" x14ac:dyDescent="0.2">
      <c r="BD64793" s="325"/>
      <c r="EL64793" s="325"/>
    </row>
    <row r="64794" spans="56:142" x14ac:dyDescent="0.2">
      <c r="BD64794" s="325"/>
      <c r="EL64794" s="325"/>
    </row>
    <row r="64795" spans="56:142" x14ac:dyDescent="0.2">
      <c r="BD64795" s="325"/>
      <c r="EL64795" s="325"/>
    </row>
    <row r="64796" spans="56:142" x14ac:dyDescent="0.2">
      <c r="BD64796" s="325"/>
      <c r="EL64796" s="325"/>
    </row>
    <row r="64797" spans="56:142" x14ac:dyDescent="0.2">
      <c r="BD64797" s="325"/>
      <c r="EL64797" s="325"/>
    </row>
    <row r="64798" spans="56:142" x14ac:dyDescent="0.2">
      <c r="BD64798" s="325"/>
      <c r="EL64798" s="325"/>
    </row>
    <row r="64799" spans="56:142" x14ac:dyDescent="0.2">
      <c r="BD64799" s="325"/>
      <c r="EL64799" s="325"/>
    </row>
    <row r="64800" spans="56:142" x14ac:dyDescent="0.2">
      <c r="BD64800" s="325"/>
      <c r="EL64800" s="325"/>
    </row>
    <row r="64801" spans="56:142" x14ac:dyDescent="0.2">
      <c r="BD64801" s="325"/>
      <c r="EL64801" s="325"/>
    </row>
    <row r="64802" spans="56:142" x14ac:dyDescent="0.2">
      <c r="BD64802" s="325"/>
      <c r="EL64802" s="325"/>
    </row>
    <row r="64803" spans="56:142" x14ac:dyDescent="0.2">
      <c r="BD64803" s="325"/>
      <c r="EL64803" s="325"/>
    </row>
    <row r="64804" spans="56:142" x14ac:dyDescent="0.2">
      <c r="BD64804" s="325"/>
      <c r="EL64804" s="325"/>
    </row>
    <row r="64805" spans="56:142" x14ac:dyDescent="0.2">
      <c r="BD64805" s="325"/>
      <c r="EL64805" s="325"/>
    </row>
    <row r="64806" spans="56:142" x14ac:dyDescent="0.2">
      <c r="BD64806" s="325"/>
      <c r="EL64806" s="325"/>
    </row>
    <row r="64807" spans="56:142" x14ac:dyDescent="0.2">
      <c r="BD64807" s="325"/>
      <c r="EL64807" s="325"/>
    </row>
    <row r="64808" spans="56:142" x14ac:dyDescent="0.2">
      <c r="BD64808" s="325"/>
      <c r="EL64808" s="325"/>
    </row>
    <row r="64809" spans="56:142" x14ac:dyDescent="0.2">
      <c r="BD64809" s="325"/>
      <c r="EL64809" s="325"/>
    </row>
    <row r="64810" spans="56:142" x14ac:dyDescent="0.2">
      <c r="BD64810" s="325"/>
      <c r="EL64810" s="325"/>
    </row>
    <row r="64811" spans="56:142" x14ac:dyDescent="0.2">
      <c r="BD64811" s="325"/>
      <c r="EL64811" s="325"/>
    </row>
    <row r="64812" spans="56:142" x14ac:dyDescent="0.2">
      <c r="BD64812" s="325"/>
      <c r="EL64812" s="325"/>
    </row>
    <row r="64813" spans="56:142" x14ac:dyDescent="0.2">
      <c r="BD64813" s="325"/>
      <c r="EL64813" s="325"/>
    </row>
    <row r="64814" spans="56:142" x14ac:dyDescent="0.2">
      <c r="BD64814" s="325"/>
      <c r="EL64814" s="325"/>
    </row>
    <row r="64815" spans="56:142" x14ac:dyDescent="0.2">
      <c r="BD64815" s="325"/>
      <c r="EL64815" s="325"/>
    </row>
    <row r="64816" spans="56:142" x14ac:dyDescent="0.2">
      <c r="BD64816" s="325"/>
      <c r="EL64816" s="325"/>
    </row>
    <row r="64817" spans="56:142" x14ac:dyDescent="0.2">
      <c r="BD64817" s="325"/>
      <c r="EL64817" s="325"/>
    </row>
    <row r="64818" spans="56:142" x14ac:dyDescent="0.2">
      <c r="BD64818" s="325"/>
      <c r="EL64818" s="325"/>
    </row>
    <row r="64819" spans="56:142" x14ac:dyDescent="0.2">
      <c r="BD64819" s="325"/>
      <c r="EL64819" s="325"/>
    </row>
    <row r="64820" spans="56:142" x14ac:dyDescent="0.2">
      <c r="BD64820" s="325"/>
      <c r="EL64820" s="325"/>
    </row>
    <row r="64821" spans="56:142" x14ac:dyDescent="0.2">
      <c r="BD64821" s="325"/>
      <c r="EL64821" s="325"/>
    </row>
    <row r="64822" spans="56:142" x14ac:dyDescent="0.2">
      <c r="BD64822" s="325"/>
      <c r="EL64822" s="325"/>
    </row>
    <row r="64823" spans="56:142" x14ac:dyDescent="0.2">
      <c r="BD64823" s="325"/>
      <c r="EL64823" s="325"/>
    </row>
    <row r="64824" spans="56:142" x14ac:dyDescent="0.2">
      <c r="BD64824" s="325"/>
      <c r="EL64824" s="325"/>
    </row>
    <row r="64825" spans="56:142" x14ac:dyDescent="0.2">
      <c r="BD64825" s="325"/>
      <c r="EL64825" s="325"/>
    </row>
    <row r="64826" spans="56:142" x14ac:dyDescent="0.2">
      <c r="BD64826" s="325"/>
      <c r="EL64826" s="325"/>
    </row>
    <row r="64827" spans="56:142" x14ac:dyDescent="0.2">
      <c r="BD64827" s="325"/>
      <c r="EL64827" s="325"/>
    </row>
    <row r="64828" spans="56:142" x14ac:dyDescent="0.2">
      <c r="BD64828" s="325"/>
      <c r="EL64828" s="325"/>
    </row>
    <row r="64829" spans="56:142" x14ac:dyDescent="0.2">
      <c r="BD64829" s="325"/>
      <c r="EL64829" s="325"/>
    </row>
    <row r="64830" spans="56:142" x14ac:dyDescent="0.2">
      <c r="BD64830" s="325"/>
      <c r="EL64830" s="325"/>
    </row>
    <row r="64831" spans="56:142" x14ac:dyDescent="0.2">
      <c r="BD64831" s="325"/>
      <c r="EL64831" s="325"/>
    </row>
    <row r="64832" spans="56:142" x14ac:dyDescent="0.2">
      <c r="BD64832" s="325"/>
      <c r="EL64832" s="325"/>
    </row>
    <row r="64833" spans="56:142" x14ac:dyDescent="0.2">
      <c r="BD64833" s="325"/>
      <c r="EL64833" s="325"/>
    </row>
    <row r="64834" spans="56:142" x14ac:dyDescent="0.2">
      <c r="BD64834" s="325"/>
      <c r="EL64834" s="325"/>
    </row>
    <row r="64835" spans="56:142" x14ac:dyDescent="0.2">
      <c r="BD64835" s="325"/>
      <c r="EL64835" s="325"/>
    </row>
    <row r="64836" spans="56:142" x14ac:dyDescent="0.2">
      <c r="BD64836" s="325"/>
      <c r="EL64836" s="325"/>
    </row>
    <row r="64837" spans="56:142" x14ac:dyDescent="0.2">
      <c r="BD64837" s="325"/>
      <c r="EL64837" s="325"/>
    </row>
    <row r="64838" spans="56:142" x14ac:dyDescent="0.2">
      <c r="BD64838" s="325"/>
      <c r="EL64838" s="325"/>
    </row>
    <row r="64839" spans="56:142" x14ac:dyDescent="0.2">
      <c r="BD64839" s="325"/>
      <c r="EL64839" s="325"/>
    </row>
    <row r="64840" spans="56:142" x14ac:dyDescent="0.2">
      <c r="BD64840" s="325"/>
      <c r="EL64840" s="325"/>
    </row>
    <row r="64841" spans="56:142" x14ac:dyDescent="0.2">
      <c r="BD64841" s="325"/>
      <c r="EL64841" s="325"/>
    </row>
    <row r="64842" spans="56:142" x14ac:dyDescent="0.2">
      <c r="BD64842" s="325"/>
      <c r="EL64842" s="325"/>
    </row>
    <row r="64843" spans="56:142" x14ac:dyDescent="0.2">
      <c r="BD64843" s="325"/>
      <c r="EL64843" s="325"/>
    </row>
    <row r="64844" spans="56:142" x14ac:dyDescent="0.2">
      <c r="BD64844" s="325"/>
      <c r="EL64844" s="325"/>
    </row>
    <row r="64845" spans="56:142" x14ac:dyDescent="0.2">
      <c r="BD64845" s="325"/>
      <c r="EL64845" s="325"/>
    </row>
    <row r="64846" spans="56:142" x14ac:dyDescent="0.2">
      <c r="BD64846" s="325"/>
      <c r="EL64846" s="325"/>
    </row>
    <row r="64847" spans="56:142" x14ac:dyDescent="0.2">
      <c r="BD64847" s="325"/>
      <c r="EL64847" s="325"/>
    </row>
    <row r="64848" spans="56:142" x14ac:dyDescent="0.2">
      <c r="BD64848" s="325"/>
      <c r="EL64848" s="325"/>
    </row>
    <row r="64849" spans="56:142" x14ac:dyDescent="0.2">
      <c r="BD64849" s="325"/>
      <c r="EL64849" s="325"/>
    </row>
    <row r="64850" spans="56:142" x14ac:dyDescent="0.2">
      <c r="BD64850" s="325"/>
      <c r="EL64850" s="325"/>
    </row>
    <row r="64851" spans="56:142" x14ac:dyDescent="0.2">
      <c r="BD64851" s="325"/>
      <c r="EL64851" s="325"/>
    </row>
    <row r="64852" spans="56:142" x14ac:dyDescent="0.2">
      <c r="BD64852" s="325"/>
      <c r="EL64852" s="325"/>
    </row>
    <row r="64853" spans="56:142" x14ac:dyDescent="0.2">
      <c r="BD64853" s="325"/>
      <c r="EL64853" s="325"/>
    </row>
    <row r="64854" spans="56:142" x14ac:dyDescent="0.2">
      <c r="BD64854" s="325"/>
      <c r="EL64854" s="325"/>
    </row>
    <row r="64855" spans="56:142" x14ac:dyDescent="0.2">
      <c r="BD64855" s="325"/>
      <c r="EL64855" s="325"/>
    </row>
    <row r="64856" spans="56:142" x14ac:dyDescent="0.2">
      <c r="BD64856" s="325"/>
      <c r="EL64856" s="325"/>
    </row>
    <row r="64857" spans="56:142" x14ac:dyDescent="0.2">
      <c r="BD64857" s="325"/>
      <c r="EL64857" s="325"/>
    </row>
    <row r="64858" spans="56:142" x14ac:dyDescent="0.2">
      <c r="BD64858" s="325"/>
      <c r="EL64858" s="325"/>
    </row>
    <row r="64859" spans="56:142" x14ac:dyDescent="0.2">
      <c r="BD64859" s="325"/>
      <c r="EL64859" s="325"/>
    </row>
    <row r="64860" spans="56:142" x14ac:dyDescent="0.2">
      <c r="BD64860" s="325"/>
      <c r="EL64860" s="325"/>
    </row>
    <row r="64861" spans="56:142" x14ac:dyDescent="0.2">
      <c r="BD64861" s="325"/>
      <c r="EL64861" s="325"/>
    </row>
    <row r="64862" spans="56:142" x14ac:dyDescent="0.2">
      <c r="BD64862" s="325"/>
      <c r="EL64862" s="325"/>
    </row>
    <row r="64863" spans="56:142" x14ac:dyDescent="0.2">
      <c r="BD64863" s="325"/>
      <c r="EL64863" s="325"/>
    </row>
    <row r="64864" spans="56:142" x14ac:dyDescent="0.2">
      <c r="BD64864" s="325"/>
      <c r="EL64864" s="325"/>
    </row>
    <row r="64865" spans="56:142" x14ac:dyDescent="0.2">
      <c r="BD64865" s="325"/>
      <c r="EL64865" s="325"/>
    </row>
    <row r="64866" spans="56:142" x14ac:dyDescent="0.2">
      <c r="BD64866" s="325"/>
      <c r="EL64866" s="325"/>
    </row>
    <row r="64867" spans="56:142" x14ac:dyDescent="0.2">
      <c r="BD64867" s="325"/>
      <c r="EL64867" s="325"/>
    </row>
    <row r="64868" spans="56:142" x14ac:dyDescent="0.2">
      <c r="BD64868" s="325"/>
      <c r="EL64868" s="325"/>
    </row>
    <row r="64869" spans="56:142" x14ac:dyDescent="0.2">
      <c r="BD64869" s="325"/>
      <c r="EL64869" s="325"/>
    </row>
    <row r="64870" spans="56:142" x14ac:dyDescent="0.2">
      <c r="BD64870" s="325"/>
      <c r="EL64870" s="325"/>
    </row>
    <row r="64871" spans="56:142" x14ac:dyDescent="0.2">
      <c r="BD64871" s="325"/>
      <c r="EL64871" s="325"/>
    </row>
    <row r="64872" spans="56:142" x14ac:dyDescent="0.2">
      <c r="BD64872" s="325"/>
      <c r="EL64872" s="325"/>
    </row>
    <row r="64873" spans="56:142" x14ac:dyDescent="0.2">
      <c r="BD64873" s="325"/>
      <c r="EL64873" s="325"/>
    </row>
    <row r="64874" spans="56:142" x14ac:dyDescent="0.2">
      <c r="BD64874" s="325"/>
      <c r="EL64874" s="325"/>
    </row>
    <row r="64875" spans="56:142" x14ac:dyDescent="0.2">
      <c r="BD64875" s="325"/>
      <c r="EL64875" s="325"/>
    </row>
    <row r="64876" spans="56:142" x14ac:dyDescent="0.2">
      <c r="BD64876" s="325"/>
      <c r="EL64876" s="325"/>
    </row>
    <row r="64877" spans="56:142" x14ac:dyDescent="0.2">
      <c r="BD64877" s="325"/>
      <c r="EL64877" s="325"/>
    </row>
    <row r="64878" spans="56:142" x14ac:dyDescent="0.2">
      <c r="BD64878" s="325"/>
      <c r="EL64878" s="325"/>
    </row>
    <row r="64879" spans="56:142" x14ac:dyDescent="0.2">
      <c r="BD64879" s="325"/>
      <c r="EL64879" s="325"/>
    </row>
    <row r="64880" spans="56:142" x14ac:dyDescent="0.2">
      <c r="BD64880" s="325"/>
      <c r="EL64880" s="325"/>
    </row>
    <row r="64881" spans="56:142" x14ac:dyDescent="0.2">
      <c r="BD64881" s="325"/>
      <c r="EL64881" s="325"/>
    </row>
    <row r="64882" spans="56:142" x14ac:dyDescent="0.2">
      <c r="BD64882" s="325"/>
      <c r="EL64882" s="325"/>
    </row>
    <row r="64883" spans="56:142" x14ac:dyDescent="0.2">
      <c r="BD64883" s="325"/>
      <c r="EL64883" s="325"/>
    </row>
    <row r="64884" spans="56:142" x14ac:dyDescent="0.2">
      <c r="BD64884" s="325"/>
      <c r="EL64884" s="325"/>
    </row>
    <row r="64885" spans="56:142" x14ac:dyDescent="0.2">
      <c r="BD64885" s="325"/>
      <c r="EL64885" s="325"/>
    </row>
    <row r="64886" spans="56:142" x14ac:dyDescent="0.2">
      <c r="BD64886" s="325"/>
      <c r="EL64886" s="325"/>
    </row>
    <row r="64887" spans="56:142" x14ac:dyDescent="0.2">
      <c r="BD64887" s="325"/>
      <c r="EL64887" s="325"/>
    </row>
    <row r="64888" spans="56:142" x14ac:dyDescent="0.2">
      <c r="BD64888" s="325"/>
      <c r="EL64888" s="325"/>
    </row>
    <row r="64889" spans="56:142" x14ac:dyDescent="0.2">
      <c r="BD64889" s="325"/>
      <c r="EL64889" s="325"/>
    </row>
    <row r="64890" spans="56:142" x14ac:dyDescent="0.2">
      <c r="BD64890" s="325"/>
      <c r="EL64890" s="325"/>
    </row>
    <row r="64891" spans="56:142" x14ac:dyDescent="0.2">
      <c r="BD64891" s="325"/>
      <c r="EL64891" s="325"/>
    </row>
    <row r="64892" spans="56:142" x14ac:dyDescent="0.2">
      <c r="BD64892" s="325"/>
      <c r="EL64892" s="325"/>
    </row>
    <row r="64893" spans="56:142" x14ac:dyDescent="0.2">
      <c r="BD64893" s="325"/>
      <c r="EL64893" s="325"/>
    </row>
    <row r="64894" spans="56:142" x14ac:dyDescent="0.2">
      <c r="BD64894" s="325"/>
      <c r="EL64894" s="325"/>
    </row>
    <row r="64895" spans="56:142" x14ac:dyDescent="0.2">
      <c r="BD64895" s="325"/>
      <c r="EL64895" s="325"/>
    </row>
    <row r="64896" spans="56:142" x14ac:dyDescent="0.2">
      <c r="BD64896" s="325"/>
      <c r="EL64896" s="325"/>
    </row>
    <row r="64897" spans="56:142" x14ac:dyDescent="0.2">
      <c r="BD64897" s="325"/>
      <c r="EL64897" s="325"/>
    </row>
    <row r="64898" spans="56:142" x14ac:dyDescent="0.2">
      <c r="BD64898" s="325"/>
      <c r="EL64898" s="325"/>
    </row>
    <row r="64899" spans="56:142" x14ac:dyDescent="0.2">
      <c r="BD64899" s="325"/>
      <c r="EL64899" s="325"/>
    </row>
    <row r="64900" spans="56:142" x14ac:dyDescent="0.2">
      <c r="BD64900" s="325"/>
      <c r="EL64900" s="325"/>
    </row>
    <row r="64901" spans="56:142" x14ac:dyDescent="0.2">
      <c r="BD64901" s="325"/>
      <c r="EL64901" s="325"/>
    </row>
    <row r="64902" spans="56:142" x14ac:dyDescent="0.2">
      <c r="BD64902" s="325"/>
      <c r="EL64902" s="325"/>
    </row>
    <row r="64903" spans="56:142" x14ac:dyDescent="0.2">
      <c r="BD64903" s="325"/>
      <c r="EL64903" s="325"/>
    </row>
    <row r="64904" spans="56:142" x14ac:dyDescent="0.2">
      <c r="BD64904" s="325"/>
      <c r="EL64904" s="325"/>
    </row>
    <row r="64905" spans="56:142" x14ac:dyDescent="0.2">
      <c r="BD64905" s="325"/>
      <c r="EL64905" s="325"/>
    </row>
    <row r="64906" spans="56:142" x14ac:dyDescent="0.2">
      <c r="BD64906" s="325"/>
      <c r="EL64906" s="325"/>
    </row>
    <row r="64907" spans="56:142" x14ac:dyDescent="0.2">
      <c r="BD64907" s="325"/>
      <c r="EL64907" s="325"/>
    </row>
    <row r="64908" spans="56:142" x14ac:dyDescent="0.2">
      <c r="BD64908" s="325"/>
      <c r="EL64908" s="325"/>
    </row>
    <row r="64909" spans="56:142" x14ac:dyDescent="0.2">
      <c r="BD64909" s="325"/>
      <c r="EL64909" s="325"/>
    </row>
    <row r="64910" spans="56:142" x14ac:dyDescent="0.2">
      <c r="BD64910" s="325"/>
      <c r="EL64910" s="325"/>
    </row>
    <row r="64911" spans="56:142" x14ac:dyDescent="0.2">
      <c r="BD64911" s="325"/>
      <c r="EL64911" s="325"/>
    </row>
    <row r="64912" spans="56:142" x14ac:dyDescent="0.2">
      <c r="BD64912" s="325"/>
      <c r="EL64912" s="325"/>
    </row>
    <row r="64913" spans="56:142" x14ac:dyDescent="0.2">
      <c r="BD64913" s="325"/>
      <c r="EL64913" s="325"/>
    </row>
    <row r="64914" spans="56:142" x14ac:dyDescent="0.2">
      <c r="BD64914" s="325"/>
      <c r="EL64914" s="325"/>
    </row>
    <row r="64915" spans="56:142" x14ac:dyDescent="0.2">
      <c r="BD64915" s="325"/>
      <c r="EL64915" s="325"/>
    </row>
    <row r="64916" spans="56:142" x14ac:dyDescent="0.2">
      <c r="BD64916" s="325"/>
      <c r="EL64916" s="325"/>
    </row>
    <row r="64917" spans="56:142" x14ac:dyDescent="0.2">
      <c r="BD64917" s="325"/>
      <c r="EL64917" s="325"/>
    </row>
    <row r="64918" spans="56:142" x14ac:dyDescent="0.2">
      <c r="BD64918" s="325"/>
      <c r="EL64918" s="325"/>
    </row>
    <row r="64919" spans="56:142" x14ac:dyDescent="0.2">
      <c r="BD64919" s="325"/>
      <c r="EL64919" s="325"/>
    </row>
    <row r="64920" spans="56:142" x14ac:dyDescent="0.2">
      <c r="BD64920" s="325"/>
      <c r="EL64920" s="325"/>
    </row>
    <row r="64921" spans="56:142" x14ac:dyDescent="0.2">
      <c r="BD64921" s="325"/>
      <c r="EL64921" s="325"/>
    </row>
    <row r="64922" spans="56:142" x14ac:dyDescent="0.2">
      <c r="BD64922" s="325"/>
      <c r="EL64922" s="325"/>
    </row>
    <row r="64923" spans="56:142" x14ac:dyDescent="0.2">
      <c r="BD64923" s="325"/>
      <c r="EL64923" s="325"/>
    </row>
    <row r="64924" spans="56:142" x14ac:dyDescent="0.2">
      <c r="BD64924" s="325"/>
      <c r="EL64924" s="325"/>
    </row>
    <row r="64925" spans="56:142" x14ac:dyDescent="0.2">
      <c r="BD64925" s="325"/>
      <c r="EL64925" s="325"/>
    </row>
    <row r="64926" spans="56:142" x14ac:dyDescent="0.2">
      <c r="BD64926" s="325"/>
      <c r="EL64926" s="325"/>
    </row>
    <row r="64927" spans="56:142" x14ac:dyDescent="0.2">
      <c r="BD64927" s="325"/>
      <c r="EL64927" s="325"/>
    </row>
    <row r="64928" spans="56:142" x14ac:dyDescent="0.2">
      <c r="BD64928" s="325"/>
      <c r="EL64928" s="325"/>
    </row>
    <row r="64929" spans="56:142" x14ac:dyDescent="0.2">
      <c r="BD64929" s="325"/>
      <c r="EL64929" s="325"/>
    </row>
    <row r="64930" spans="56:142" x14ac:dyDescent="0.2">
      <c r="BD64930" s="325"/>
      <c r="EL64930" s="325"/>
    </row>
    <row r="64931" spans="56:142" x14ac:dyDescent="0.2">
      <c r="BD64931" s="325"/>
      <c r="EL64931" s="325"/>
    </row>
    <row r="64932" spans="56:142" x14ac:dyDescent="0.2">
      <c r="BD64932" s="325"/>
      <c r="EL64932" s="325"/>
    </row>
    <row r="64933" spans="56:142" x14ac:dyDescent="0.2">
      <c r="BD64933" s="325"/>
      <c r="EL64933" s="325"/>
    </row>
    <row r="64934" spans="56:142" x14ac:dyDescent="0.2">
      <c r="BD64934" s="325"/>
      <c r="EL64934" s="325"/>
    </row>
    <row r="64935" spans="56:142" x14ac:dyDescent="0.2">
      <c r="BD64935" s="325"/>
      <c r="EL64935" s="325"/>
    </row>
    <row r="64936" spans="56:142" x14ac:dyDescent="0.2">
      <c r="BD64936" s="325"/>
      <c r="EL64936" s="325"/>
    </row>
    <row r="64937" spans="56:142" x14ac:dyDescent="0.2">
      <c r="BD64937" s="325"/>
      <c r="EL64937" s="325"/>
    </row>
    <row r="64938" spans="56:142" x14ac:dyDescent="0.2">
      <c r="BD64938" s="325"/>
      <c r="EL64938" s="325"/>
    </row>
    <row r="64939" spans="56:142" x14ac:dyDescent="0.2">
      <c r="BD64939" s="325"/>
      <c r="EL64939" s="325"/>
    </row>
    <row r="64940" spans="56:142" x14ac:dyDescent="0.2">
      <c r="BD64940" s="325"/>
      <c r="EL64940" s="325"/>
    </row>
    <row r="64941" spans="56:142" x14ac:dyDescent="0.2">
      <c r="BD64941" s="325"/>
      <c r="EL64941" s="325"/>
    </row>
    <row r="64942" spans="56:142" x14ac:dyDescent="0.2">
      <c r="BD64942" s="325"/>
      <c r="EL64942" s="325"/>
    </row>
    <row r="64943" spans="56:142" x14ac:dyDescent="0.2">
      <c r="BD64943" s="325"/>
      <c r="EL64943" s="325"/>
    </row>
    <row r="64944" spans="56:142" x14ac:dyDescent="0.2">
      <c r="BD64944" s="325"/>
      <c r="EL64944" s="325"/>
    </row>
    <row r="64945" spans="56:142" x14ac:dyDescent="0.2">
      <c r="BD64945" s="325"/>
      <c r="EL64945" s="325"/>
    </row>
    <row r="64946" spans="56:142" x14ac:dyDescent="0.2">
      <c r="BD64946" s="325"/>
      <c r="EL64946" s="325"/>
    </row>
    <row r="64947" spans="56:142" x14ac:dyDescent="0.2">
      <c r="BD64947" s="325"/>
      <c r="EL64947" s="325"/>
    </row>
    <row r="64948" spans="56:142" x14ac:dyDescent="0.2">
      <c r="BD64948" s="325"/>
      <c r="EL64948" s="325"/>
    </row>
    <row r="64949" spans="56:142" x14ac:dyDescent="0.2">
      <c r="BD64949" s="325"/>
      <c r="EL64949" s="325"/>
    </row>
    <row r="64950" spans="56:142" x14ac:dyDescent="0.2">
      <c r="BD64950" s="325"/>
      <c r="EL64950" s="325"/>
    </row>
    <row r="64951" spans="56:142" x14ac:dyDescent="0.2">
      <c r="BD64951" s="325"/>
      <c r="EL64951" s="325"/>
    </row>
    <row r="64952" spans="56:142" x14ac:dyDescent="0.2">
      <c r="BD64952" s="325"/>
      <c r="EL64952" s="325"/>
    </row>
    <row r="64953" spans="56:142" x14ac:dyDescent="0.2">
      <c r="BD64953" s="325"/>
      <c r="EL64953" s="325"/>
    </row>
    <row r="64954" spans="56:142" x14ac:dyDescent="0.2">
      <c r="BD64954" s="325"/>
      <c r="EL64954" s="325"/>
    </row>
    <row r="64955" spans="56:142" x14ac:dyDescent="0.2">
      <c r="BD64955" s="325"/>
      <c r="EL64955" s="325"/>
    </row>
    <row r="64956" spans="56:142" x14ac:dyDescent="0.2">
      <c r="BD64956" s="325"/>
      <c r="EL64956" s="325"/>
    </row>
    <row r="64957" spans="56:142" x14ac:dyDescent="0.2">
      <c r="BD64957" s="325"/>
      <c r="EL64957" s="325"/>
    </row>
    <row r="64958" spans="56:142" x14ac:dyDescent="0.2">
      <c r="BD64958" s="325"/>
      <c r="EL64958" s="325"/>
    </row>
    <row r="64959" spans="56:142" x14ac:dyDescent="0.2">
      <c r="BD64959" s="325"/>
      <c r="EL64959" s="325"/>
    </row>
    <row r="64960" spans="56:142" x14ac:dyDescent="0.2">
      <c r="BD64960" s="325"/>
      <c r="EL64960" s="325"/>
    </row>
    <row r="64961" spans="56:142" x14ac:dyDescent="0.2">
      <c r="BD64961" s="325"/>
      <c r="EL64961" s="325"/>
    </row>
    <row r="64962" spans="56:142" x14ac:dyDescent="0.2">
      <c r="BD64962" s="325"/>
      <c r="EL64962" s="325"/>
    </row>
    <row r="64963" spans="56:142" x14ac:dyDescent="0.2">
      <c r="BD64963" s="325"/>
      <c r="EL64963" s="325"/>
    </row>
    <row r="64964" spans="56:142" x14ac:dyDescent="0.2">
      <c r="BD64964" s="325"/>
      <c r="EL64964" s="325"/>
    </row>
    <row r="64965" spans="56:142" x14ac:dyDescent="0.2">
      <c r="BD64965" s="325"/>
      <c r="EL64965" s="325"/>
    </row>
    <row r="64966" spans="56:142" x14ac:dyDescent="0.2">
      <c r="BD64966" s="325"/>
      <c r="EL64966" s="325"/>
    </row>
    <row r="64967" spans="56:142" x14ac:dyDescent="0.2">
      <c r="BD64967" s="325"/>
      <c r="EL64967" s="325"/>
    </row>
    <row r="64968" spans="56:142" x14ac:dyDescent="0.2">
      <c r="BD64968" s="325"/>
      <c r="EL64968" s="325"/>
    </row>
    <row r="64969" spans="56:142" x14ac:dyDescent="0.2">
      <c r="BD64969" s="325"/>
      <c r="EL64969" s="325"/>
    </row>
    <row r="64970" spans="56:142" x14ac:dyDescent="0.2">
      <c r="BD64970" s="325"/>
      <c r="EL64970" s="325"/>
    </row>
    <row r="64971" spans="56:142" x14ac:dyDescent="0.2">
      <c r="BD64971" s="325"/>
      <c r="EL64971" s="325"/>
    </row>
    <row r="64972" spans="56:142" x14ac:dyDescent="0.2">
      <c r="BD64972" s="325"/>
      <c r="EL64972" s="325"/>
    </row>
    <row r="64973" spans="56:142" x14ac:dyDescent="0.2">
      <c r="BD64973" s="325"/>
      <c r="EL64973" s="325"/>
    </row>
    <row r="64974" spans="56:142" x14ac:dyDescent="0.2">
      <c r="BD64974" s="325"/>
      <c r="EL64974" s="325"/>
    </row>
    <row r="64975" spans="56:142" x14ac:dyDescent="0.2">
      <c r="BD64975" s="325"/>
      <c r="EL64975" s="325"/>
    </row>
    <row r="64976" spans="56:142" x14ac:dyDescent="0.2">
      <c r="BD64976" s="325"/>
      <c r="EL64976" s="325"/>
    </row>
    <row r="64977" spans="56:142" x14ac:dyDescent="0.2">
      <c r="BD64977" s="325"/>
      <c r="EL64977" s="325"/>
    </row>
    <row r="64978" spans="56:142" x14ac:dyDescent="0.2">
      <c r="BD64978" s="325"/>
      <c r="EL64978" s="325"/>
    </row>
    <row r="64979" spans="56:142" x14ac:dyDescent="0.2">
      <c r="BD64979" s="325"/>
      <c r="EL64979" s="325"/>
    </row>
    <row r="64980" spans="56:142" x14ac:dyDescent="0.2">
      <c r="BD64980" s="325"/>
      <c r="EL64980" s="325"/>
    </row>
    <row r="64981" spans="56:142" x14ac:dyDescent="0.2">
      <c r="BD64981" s="325"/>
      <c r="EL64981" s="325"/>
    </row>
    <row r="64982" spans="56:142" x14ac:dyDescent="0.2">
      <c r="BD64982" s="325"/>
      <c r="EL64982" s="325"/>
    </row>
    <row r="64983" spans="56:142" x14ac:dyDescent="0.2">
      <c r="BD64983" s="325"/>
      <c r="EL64983" s="325"/>
    </row>
    <row r="64984" spans="56:142" x14ac:dyDescent="0.2">
      <c r="BD64984" s="325"/>
      <c r="EL64984" s="325"/>
    </row>
    <row r="64985" spans="56:142" x14ac:dyDescent="0.2">
      <c r="BD64985" s="325"/>
      <c r="EL64985" s="325"/>
    </row>
    <row r="64986" spans="56:142" x14ac:dyDescent="0.2">
      <c r="BD64986" s="325"/>
      <c r="EL64986" s="325"/>
    </row>
    <row r="64987" spans="56:142" x14ac:dyDescent="0.2">
      <c r="BD64987" s="325"/>
      <c r="EL64987" s="325"/>
    </row>
    <row r="64988" spans="56:142" x14ac:dyDescent="0.2">
      <c r="BD64988" s="325"/>
      <c r="EL64988" s="325"/>
    </row>
    <row r="64989" spans="56:142" x14ac:dyDescent="0.2">
      <c r="BD64989" s="325"/>
      <c r="EL64989" s="325"/>
    </row>
    <row r="64990" spans="56:142" x14ac:dyDescent="0.2">
      <c r="BD64990" s="325"/>
      <c r="EL64990" s="325"/>
    </row>
    <row r="64991" spans="56:142" x14ac:dyDescent="0.2">
      <c r="BD64991" s="325"/>
      <c r="EL64991" s="325"/>
    </row>
    <row r="64992" spans="56:142" x14ac:dyDescent="0.2">
      <c r="BD64992" s="325"/>
      <c r="EL64992" s="325"/>
    </row>
    <row r="64993" spans="56:142" x14ac:dyDescent="0.2">
      <c r="BD64993" s="325"/>
      <c r="EL64993" s="325"/>
    </row>
    <row r="64994" spans="56:142" x14ac:dyDescent="0.2">
      <c r="BD64994" s="325"/>
      <c r="EL64994" s="325"/>
    </row>
    <row r="64995" spans="56:142" x14ac:dyDescent="0.2">
      <c r="BD64995" s="325"/>
      <c r="EL64995" s="325"/>
    </row>
    <row r="64996" spans="56:142" x14ac:dyDescent="0.2">
      <c r="BD64996" s="325"/>
      <c r="EL64996" s="325"/>
    </row>
    <row r="64997" spans="56:142" x14ac:dyDescent="0.2">
      <c r="BD64997" s="325"/>
      <c r="EL64997" s="325"/>
    </row>
    <row r="64998" spans="56:142" x14ac:dyDescent="0.2">
      <c r="BD64998" s="325"/>
      <c r="EL64998" s="325"/>
    </row>
    <row r="64999" spans="56:142" x14ac:dyDescent="0.2">
      <c r="BD64999" s="325"/>
      <c r="EL64999" s="325"/>
    </row>
    <row r="65000" spans="56:142" x14ac:dyDescent="0.2">
      <c r="BD65000" s="325"/>
      <c r="EL65000" s="325"/>
    </row>
    <row r="65001" spans="56:142" x14ac:dyDescent="0.2">
      <c r="BD65001" s="325"/>
      <c r="EL65001" s="325"/>
    </row>
    <row r="65002" spans="56:142" x14ac:dyDescent="0.2">
      <c r="BD65002" s="325"/>
      <c r="EL65002" s="325"/>
    </row>
    <row r="65003" spans="56:142" x14ac:dyDescent="0.2">
      <c r="BD65003" s="325"/>
      <c r="EL65003" s="325"/>
    </row>
    <row r="65004" spans="56:142" x14ac:dyDescent="0.2">
      <c r="BD65004" s="325"/>
      <c r="EL65004" s="325"/>
    </row>
    <row r="65005" spans="56:142" x14ac:dyDescent="0.2">
      <c r="BD65005" s="325"/>
      <c r="EL65005" s="325"/>
    </row>
    <row r="65006" spans="56:142" x14ac:dyDescent="0.2">
      <c r="BD65006" s="325"/>
      <c r="EL65006" s="325"/>
    </row>
    <row r="65007" spans="56:142" x14ac:dyDescent="0.2">
      <c r="BD65007" s="325"/>
      <c r="EL65007" s="325"/>
    </row>
    <row r="65008" spans="56:142" x14ac:dyDescent="0.2">
      <c r="BD65008" s="325"/>
      <c r="EL65008" s="325"/>
    </row>
    <row r="65009" spans="56:142" x14ac:dyDescent="0.2">
      <c r="BD65009" s="325"/>
      <c r="EL65009" s="325"/>
    </row>
    <row r="65010" spans="56:142" x14ac:dyDescent="0.2">
      <c r="BD65010" s="325"/>
      <c r="EL65010" s="325"/>
    </row>
    <row r="65011" spans="56:142" x14ac:dyDescent="0.2">
      <c r="BD65011" s="325"/>
      <c r="EL65011" s="325"/>
    </row>
    <row r="65012" spans="56:142" x14ac:dyDescent="0.2">
      <c r="BD65012" s="325"/>
      <c r="EL65012" s="325"/>
    </row>
    <row r="65013" spans="56:142" x14ac:dyDescent="0.2">
      <c r="BD65013" s="325"/>
      <c r="EL65013" s="325"/>
    </row>
    <row r="65014" spans="56:142" x14ac:dyDescent="0.2">
      <c r="BD65014" s="325"/>
      <c r="EL65014" s="325"/>
    </row>
    <row r="65015" spans="56:142" x14ac:dyDescent="0.2">
      <c r="BD65015" s="325"/>
      <c r="EL65015" s="325"/>
    </row>
    <row r="65016" spans="56:142" x14ac:dyDescent="0.2">
      <c r="BD65016" s="325"/>
      <c r="EL65016" s="325"/>
    </row>
    <row r="65017" spans="56:142" x14ac:dyDescent="0.2">
      <c r="BD65017" s="325"/>
      <c r="EL65017" s="325"/>
    </row>
    <row r="65018" spans="56:142" x14ac:dyDescent="0.2">
      <c r="BD65018" s="325"/>
      <c r="EL65018" s="325"/>
    </row>
    <row r="65019" spans="56:142" x14ac:dyDescent="0.2">
      <c r="BD65019" s="325"/>
      <c r="EL65019" s="325"/>
    </row>
    <row r="65020" spans="56:142" x14ac:dyDescent="0.2">
      <c r="BD65020" s="325"/>
      <c r="EL65020" s="325"/>
    </row>
    <row r="65021" spans="56:142" x14ac:dyDescent="0.2">
      <c r="BD65021" s="325"/>
      <c r="EL65021" s="325"/>
    </row>
    <row r="65022" spans="56:142" x14ac:dyDescent="0.2">
      <c r="BD65022" s="325"/>
      <c r="EL65022" s="325"/>
    </row>
    <row r="65023" spans="56:142" x14ac:dyDescent="0.2">
      <c r="BD65023" s="325"/>
      <c r="EL65023" s="325"/>
    </row>
    <row r="65024" spans="56:142" x14ac:dyDescent="0.2">
      <c r="BD65024" s="325"/>
      <c r="EL65024" s="325"/>
    </row>
    <row r="65025" spans="56:142" x14ac:dyDescent="0.2">
      <c r="BD65025" s="325"/>
      <c r="EL65025" s="325"/>
    </row>
    <row r="65026" spans="56:142" x14ac:dyDescent="0.2">
      <c r="BD65026" s="325"/>
      <c r="EL65026" s="325"/>
    </row>
    <row r="65027" spans="56:142" x14ac:dyDescent="0.2">
      <c r="BD65027" s="325"/>
      <c r="EL65027" s="325"/>
    </row>
    <row r="65028" spans="56:142" x14ac:dyDescent="0.2">
      <c r="BD65028" s="325"/>
      <c r="EL65028" s="325"/>
    </row>
    <row r="65029" spans="56:142" x14ac:dyDescent="0.2">
      <c r="BD65029" s="325"/>
      <c r="EL65029" s="325"/>
    </row>
    <row r="65030" spans="56:142" x14ac:dyDescent="0.2">
      <c r="BD65030" s="325"/>
      <c r="EL65030" s="325"/>
    </row>
    <row r="65031" spans="56:142" x14ac:dyDescent="0.2">
      <c r="BD65031" s="325"/>
      <c r="EL65031" s="325"/>
    </row>
    <row r="65032" spans="56:142" x14ac:dyDescent="0.2">
      <c r="BD65032" s="325"/>
      <c r="EL65032" s="325"/>
    </row>
    <row r="65033" spans="56:142" x14ac:dyDescent="0.2">
      <c r="BD65033" s="325"/>
      <c r="EL65033" s="325"/>
    </row>
    <row r="65034" spans="56:142" x14ac:dyDescent="0.2">
      <c r="BD65034" s="325"/>
      <c r="EL65034" s="325"/>
    </row>
    <row r="65035" spans="56:142" x14ac:dyDescent="0.2">
      <c r="BD65035" s="325"/>
      <c r="EL65035" s="325"/>
    </row>
    <row r="65036" spans="56:142" x14ac:dyDescent="0.2">
      <c r="BD65036" s="325"/>
      <c r="EL65036" s="325"/>
    </row>
    <row r="65037" spans="56:142" x14ac:dyDescent="0.2">
      <c r="BD65037" s="325"/>
      <c r="EL65037" s="325"/>
    </row>
    <row r="65038" spans="56:142" x14ac:dyDescent="0.2">
      <c r="BD65038" s="325"/>
      <c r="EL65038" s="325"/>
    </row>
    <row r="65039" spans="56:142" x14ac:dyDescent="0.2">
      <c r="BD65039" s="325"/>
      <c r="EL65039" s="325"/>
    </row>
    <row r="65040" spans="56:142" x14ac:dyDescent="0.2">
      <c r="BD65040" s="325"/>
      <c r="EL65040" s="325"/>
    </row>
    <row r="65041" spans="56:142" x14ac:dyDescent="0.2">
      <c r="BD65041" s="325"/>
      <c r="EL65041" s="325"/>
    </row>
    <row r="65042" spans="56:142" x14ac:dyDescent="0.2">
      <c r="BD65042" s="325"/>
      <c r="EL65042" s="325"/>
    </row>
    <row r="65043" spans="56:142" x14ac:dyDescent="0.2">
      <c r="BD65043" s="325"/>
      <c r="EL65043" s="325"/>
    </row>
    <row r="65044" spans="56:142" x14ac:dyDescent="0.2">
      <c r="BD65044" s="325"/>
      <c r="EL65044" s="325"/>
    </row>
    <row r="65045" spans="56:142" x14ac:dyDescent="0.2">
      <c r="BD65045" s="325"/>
      <c r="EL65045" s="325"/>
    </row>
    <row r="65046" spans="56:142" x14ac:dyDescent="0.2">
      <c r="BD65046" s="325"/>
      <c r="EL65046" s="325"/>
    </row>
    <row r="65047" spans="56:142" x14ac:dyDescent="0.2">
      <c r="BD65047" s="325"/>
      <c r="EL65047" s="325"/>
    </row>
    <row r="65048" spans="56:142" x14ac:dyDescent="0.2">
      <c r="BD65048" s="325"/>
      <c r="EL65048" s="325"/>
    </row>
    <row r="65049" spans="56:142" x14ac:dyDescent="0.2">
      <c r="BD65049" s="325"/>
      <c r="EL65049" s="325"/>
    </row>
    <row r="65050" spans="56:142" x14ac:dyDescent="0.2">
      <c r="BD65050" s="325"/>
      <c r="EL65050" s="325"/>
    </row>
    <row r="65051" spans="56:142" x14ac:dyDescent="0.2">
      <c r="BD65051" s="325"/>
      <c r="EL65051" s="325"/>
    </row>
    <row r="65052" spans="56:142" x14ac:dyDescent="0.2">
      <c r="BD65052" s="325"/>
      <c r="EL65052" s="325"/>
    </row>
    <row r="65053" spans="56:142" x14ac:dyDescent="0.2">
      <c r="BD65053" s="325"/>
      <c r="EL65053" s="325"/>
    </row>
    <row r="65054" spans="56:142" x14ac:dyDescent="0.2">
      <c r="BD65054" s="325"/>
      <c r="EL65054" s="325"/>
    </row>
    <row r="65055" spans="56:142" x14ac:dyDescent="0.2">
      <c r="BD65055" s="325"/>
      <c r="EL65055" s="325"/>
    </row>
    <row r="65056" spans="56:142" x14ac:dyDescent="0.2">
      <c r="BD65056" s="325"/>
      <c r="EL65056" s="325"/>
    </row>
    <row r="65057" spans="56:142" x14ac:dyDescent="0.2">
      <c r="BD65057" s="325"/>
      <c r="EL65057" s="325"/>
    </row>
    <row r="65058" spans="56:142" x14ac:dyDescent="0.2">
      <c r="BD65058" s="325"/>
      <c r="EL65058" s="325"/>
    </row>
    <row r="65059" spans="56:142" x14ac:dyDescent="0.2">
      <c r="BD65059" s="325"/>
      <c r="EL65059" s="325"/>
    </row>
    <row r="65060" spans="56:142" x14ac:dyDescent="0.2">
      <c r="BD65060" s="325"/>
      <c r="EL65060" s="325"/>
    </row>
    <row r="65061" spans="56:142" x14ac:dyDescent="0.2">
      <c r="BD65061" s="325"/>
      <c r="EL65061" s="325"/>
    </row>
    <row r="65062" spans="56:142" x14ac:dyDescent="0.2">
      <c r="BD65062" s="325"/>
      <c r="EL65062" s="325"/>
    </row>
    <row r="65063" spans="56:142" x14ac:dyDescent="0.2">
      <c r="BD65063" s="325"/>
      <c r="EL65063" s="325"/>
    </row>
    <row r="65064" spans="56:142" x14ac:dyDescent="0.2">
      <c r="BD65064" s="325"/>
      <c r="EL65064" s="325"/>
    </row>
    <row r="65065" spans="56:142" x14ac:dyDescent="0.2">
      <c r="BD65065" s="325"/>
      <c r="EL65065" s="325"/>
    </row>
    <row r="65066" spans="56:142" x14ac:dyDescent="0.2">
      <c r="BD65066" s="325"/>
      <c r="EL65066" s="325"/>
    </row>
    <row r="65067" spans="56:142" x14ac:dyDescent="0.2">
      <c r="BD65067" s="325"/>
      <c r="EL65067" s="325"/>
    </row>
    <row r="65068" spans="56:142" x14ac:dyDescent="0.2">
      <c r="BD65068" s="325"/>
      <c r="EL65068" s="325"/>
    </row>
    <row r="65069" spans="56:142" x14ac:dyDescent="0.2">
      <c r="BD65069" s="325"/>
      <c r="EL65069" s="325"/>
    </row>
    <row r="65070" spans="56:142" x14ac:dyDescent="0.2">
      <c r="BD65070" s="325"/>
      <c r="EL65070" s="325"/>
    </row>
    <row r="65071" spans="56:142" x14ac:dyDescent="0.2">
      <c r="BD65071" s="325"/>
      <c r="EL65071" s="325"/>
    </row>
    <row r="65072" spans="56:142" x14ac:dyDescent="0.2">
      <c r="BD65072" s="325"/>
      <c r="EL65072" s="325"/>
    </row>
    <row r="65073" spans="56:142" x14ac:dyDescent="0.2">
      <c r="BD65073" s="325"/>
      <c r="EL65073" s="325"/>
    </row>
    <row r="65074" spans="56:142" x14ac:dyDescent="0.2">
      <c r="BD65074" s="325"/>
      <c r="EL65074" s="325"/>
    </row>
    <row r="65075" spans="56:142" x14ac:dyDescent="0.2">
      <c r="BD65075" s="325"/>
      <c r="EL65075" s="325"/>
    </row>
    <row r="65076" spans="56:142" x14ac:dyDescent="0.2">
      <c r="BD65076" s="325"/>
      <c r="EL65076" s="325"/>
    </row>
    <row r="65077" spans="56:142" x14ac:dyDescent="0.2">
      <c r="BD65077" s="325"/>
      <c r="EL65077" s="325"/>
    </row>
    <row r="65078" spans="56:142" x14ac:dyDescent="0.2">
      <c r="BD65078" s="325"/>
      <c r="EL65078" s="325"/>
    </row>
    <row r="65079" spans="56:142" x14ac:dyDescent="0.2">
      <c r="BD65079" s="325"/>
      <c r="EL65079" s="325"/>
    </row>
    <row r="65080" spans="56:142" x14ac:dyDescent="0.2">
      <c r="BD65080" s="325"/>
      <c r="EL65080" s="325"/>
    </row>
    <row r="65081" spans="56:142" x14ac:dyDescent="0.2">
      <c r="BD65081" s="325"/>
      <c r="EL65081" s="325"/>
    </row>
    <row r="65082" spans="56:142" x14ac:dyDescent="0.2">
      <c r="BD65082" s="325"/>
      <c r="EL65082" s="325"/>
    </row>
    <row r="65083" spans="56:142" x14ac:dyDescent="0.2">
      <c r="BD65083" s="325"/>
      <c r="EL65083" s="325"/>
    </row>
    <row r="65084" spans="56:142" x14ac:dyDescent="0.2">
      <c r="BD65084" s="325"/>
      <c r="EL65084" s="325"/>
    </row>
    <row r="65085" spans="56:142" x14ac:dyDescent="0.2">
      <c r="BD65085" s="325"/>
      <c r="EL65085" s="325"/>
    </row>
    <row r="65086" spans="56:142" x14ac:dyDescent="0.2">
      <c r="BD65086" s="325"/>
      <c r="EL65086" s="325"/>
    </row>
    <row r="65087" spans="56:142" x14ac:dyDescent="0.2">
      <c r="BD65087" s="325"/>
      <c r="EL65087" s="325"/>
    </row>
    <row r="65088" spans="56:142" x14ac:dyDescent="0.2">
      <c r="BD65088" s="325"/>
      <c r="EL65088" s="325"/>
    </row>
    <row r="65089" spans="56:142" x14ac:dyDescent="0.2">
      <c r="BD65089" s="325"/>
      <c r="EL65089" s="325"/>
    </row>
    <row r="65090" spans="56:142" x14ac:dyDescent="0.2">
      <c r="BD65090" s="325"/>
      <c r="EL65090" s="325"/>
    </row>
    <row r="65091" spans="56:142" x14ac:dyDescent="0.2">
      <c r="BD65091" s="325"/>
      <c r="EL65091" s="325"/>
    </row>
    <row r="65092" spans="56:142" x14ac:dyDescent="0.2">
      <c r="BD65092" s="325"/>
      <c r="EL65092" s="325"/>
    </row>
    <row r="65093" spans="56:142" x14ac:dyDescent="0.2">
      <c r="BD65093" s="325"/>
      <c r="EL65093" s="325"/>
    </row>
    <row r="65094" spans="56:142" x14ac:dyDescent="0.2">
      <c r="BD65094" s="325"/>
      <c r="EL65094" s="325"/>
    </row>
    <row r="65095" spans="56:142" x14ac:dyDescent="0.2">
      <c r="BD65095" s="325"/>
      <c r="EL65095" s="325"/>
    </row>
    <row r="65096" spans="56:142" x14ac:dyDescent="0.2">
      <c r="BD65096" s="325"/>
      <c r="EL65096" s="325"/>
    </row>
    <row r="65097" spans="56:142" x14ac:dyDescent="0.2">
      <c r="BD65097" s="325"/>
      <c r="EL65097" s="325"/>
    </row>
    <row r="65098" spans="56:142" x14ac:dyDescent="0.2">
      <c r="BD65098" s="325"/>
      <c r="EL65098" s="325"/>
    </row>
    <row r="65099" spans="56:142" x14ac:dyDescent="0.2">
      <c r="BD65099" s="325"/>
      <c r="EL65099" s="325"/>
    </row>
    <row r="65100" spans="56:142" x14ac:dyDescent="0.2">
      <c r="BD65100" s="325"/>
      <c r="EL65100" s="325"/>
    </row>
    <row r="65101" spans="56:142" x14ac:dyDescent="0.2">
      <c r="BD65101" s="325"/>
      <c r="EL65101" s="325"/>
    </row>
    <row r="65102" spans="56:142" x14ac:dyDescent="0.2">
      <c r="BD65102" s="325"/>
      <c r="EL65102" s="325"/>
    </row>
    <row r="65103" spans="56:142" x14ac:dyDescent="0.2">
      <c r="BD65103" s="325"/>
      <c r="EL65103" s="325"/>
    </row>
    <row r="65104" spans="56:142" x14ac:dyDescent="0.2">
      <c r="BD65104" s="325"/>
      <c r="EL65104" s="325"/>
    </row>
    <row r="65105" spans="56:142" x14ac:dyDescent="0.2">
      <c r="BD65105" s="325"/>
      <c r="EL65105" s="325"/>
    </row>
    <row r="65106" spans="56:142" x14ac:dyDescent="0.2">
      <c r="BD65106" s="325"/>
      <c r="EL65106" s="325"/>
    </row>
    <row r="65107" spans="56:142" x14ac:dyDescent="0.2">
      <c r="BD65107" s="325"/>
      <c r="EL65107" s="325"/>
    </row>
    <row r="65108" spans="56:142" x14ac:dyDescent="0.2">
      <c r="BD65108" s="325"/>
      <c r="EL65108" s="325"/>
    </row>
    <row r="65109" spans="56:142" x14ac:dyDescent="0.2">
      <c r="BD65109" s="325"/>
      <c r="EL65109" s="325"/>
    </row>
    <row r="65110" spans="56:142" x14ac:dyDescent="0.2">
      <c r="BD65110" s="325"/>
      <c r="EL65110" s="325"/>
    </row>
    <row r="65111" spans="56:142" x14ac:dyDescent="0.2">
      <c r="BD65111" s="325"/>
      <c r="EL65111" s="325"/>
    </row>
    <row r="65112" spans="56:142" x14ac:dyDescent="0.2">
      <c r="BD65112" s="325"/>
      <c r="EL65112" s="325"/>
    </row>
    <row r="65113" spans="56:142" x14ac:dyDescent="0.2">
      <c r="BD65113" s="325"/>
      <c r="EL65113" s="325"/>
    </row>
    <row r="65114" spans="56:142" x14ac:dyDescent="0.2">
      <c r="BD65114" s="325"/>
      <c r="EL65114" s="325"/>
    </row>
    <row r="65115" spans="56:142" x14ac:dyDescent="0.2">
      <c r="BD65115" s="325"/>
      <c r="EL65115" s="325"/>
    </row>
    <row r="65116" spans="56:142" x14ac:dyDescent="0.2">
      <c r="BD65116" s="325"/>
      <c r="EL65116" s="325"/>
    </row>
    <row r="65117" spans="56:142" x14ac:dyDescent="0.2">
      <c r="BD65117" s="325"/>
      <c r="EL65117" s="325"/>
    </row>
    <row r="65118" spans="56:142" x14ac:dyDescent="0.2">
      <c r="BD65118" s="325"/>
      <c r="EL65118" s="325"/>
    </row>
    <row r="65119" spans="56:142" x14ac:dyDescent="0.2">
      <c r="BD65119" s="325"/>
      <c r="EL65119" s="325"/>
    </row>
    <row r="65120" spans="56:142" x14ac:dyDescent="0.2">
      <c r="BD65120" s="325"/>
      <c r="EL65120" s="325"/>
    </row>
    <row r="65121" spans="56:142" x14ac:dyDescent="0.2">
      <c r="BD65121" s="325"/>
      <c r="EL65121" s="325"/>
    </row>
    <row r="65122" spans="56:142" x14ac:dyDescent="0.2">
      <c r="BD65122" s="325"/>
      <c r="EL65122" s="325"/>
    </row>
    <row r="65123" spans="56:142" x14ac:dyDescent="0.2">
      <c r="BD65123" s="325"/>
      <c r="EL65123" s="325"/>
    </row>
    <row r="65124" spans="56:142" x14ac:dyDescent="0.2">
      <c r="BD65124" s="325"/>
      <c r="EL65124" s="325"/>
    </row>
    <row r="65125" spans="56:142" x14ac:dyDescent="0.2">
      <c r="BD65125" s="325"/>
      <c r="EL65125" s="325"/>
    </row>
    <row r="65126" spans="56:142" x14ac:dyDescent="0.2">
      <c r="BD65126" s="325"/>
      <c r="EL65126" s="325"/>
    </row>
    <row r="65127" spans="56:142" x14ac:dyDescent="0.2">
      <c r="BD65127" s="325"/>
      <c r="EL65127" s="325"/>
    </row>
    <row r="65128" spans="56:142" x14ac:dyDescent="0.2">
      <c r="BD65128" s="325"/>
      <c r="EL65128" s="325"/>
    </row>
    <row r="65129" spans="56:142" x14ac:dyDescent="0.2">
      <c r="BD65129" s="325"/>
      <c r="EL65129" s="325"/>
    </row>
    <row r="65130" spans="56:142" x14ac:dyDescent="0.2">
      <c r="BD65130" s="325"/>
      <c r="EL65130" s="325"/>
    </row>
    <row r="65131" spans="56:142" x14ac:dyDescent="0.2">
      <c r="BD65131" s="325"/>
      <c r="EL65131" s="325"/>
    </row>
    <row r="65132" spans="56:142" x14ac:dyDescent="0.2">
      <c r="BD65132" s="325"/>
      <c r="EL65132" s="325"/>
    </row>
    <row r="65133" spans="56:142" x14ac:dyDescent="0.2">
      <c r="BD65133" s="325"/>
      <c r="EL65133" s="325"/>
    </row>
    <row r="65134" spans="56:142" x14ac:dyDescent="0.2">
      <c r="BD65134" s="325"/>
      <c r="EL65134" s="325"/>
    </row>
    <row r="65135" spans="56:142" x14ac:dyDescent="0.2">
      <c r="BD65135" s="325"/>
      <c r="EL65135" s="325"/>
    </row>
    <row r="65136" spans="56:142" x14ac:dyDescent="0.2">
      <c r="BD65136" s="325"/>
      <c r="EL65136" s="325"/>
    </row>
    <row r="65137" spans="56:142" x14ac:dyDescent="0.2">
      <c r="BD65137" s="325"/>
      <c r="EL65137" s="325"/>
    </row>
    <row r="65138" spans="56:142" x14ac:dyDescent="0.2">
      <c r="BD65138" s="325"/>
      <c r="EL65138" s="325"/>
    </row>
    <row r="65139" spans="56:142" x14ac:dyDescent="0.2">
      <c r="BD65139" s="325"/>
      <c r="EL65139" s="325"/>
    </row>
    <row r="65140" spans="56:142" x14ac:dyDescent="0.2">
      <c r="BD65140" s="325"/>
      <c r="EL65140" s="325"/>
    </row>
    <row r="65141" spans="56:142" x14ac:dyDescent="0.2">
      <c r="BD65141" s="325"/>
      <c r="EL65141" s="325"/>
    </row>
    <row r="65142" spans="56:142" x14ac:dyDescent="0.2">
      <c r="BD65142" s="325"/>
      <c r="EL65142" s="325"/>
    </row>
    <row r="65143" spans="56:142" x14ac:dyDescent="0.2">
      <c r="BD65143" s="325"/>
      <c r="EL65143" s="325"/>
    </row>
    <row r="65144" spans="56:142" x14ac:dyDescent="0.2">
      <c r="BD65144" s="325"/>
      <c r="EL65144" s="325"/>
    </row>
    <row r="65145" spans="56:142" x14ac:dyDescent="0.2">
      <c r="BD65145" s="325"/>
      <c r="EL65145" s="325"/>
    </row>
    <row r="65146" spans="56:142" x14ac:dyDescent="0.2">
      <c r="BD65146" s="325"/>
      <c r="EL65146" s="325"/>
    </row>
    <row r="65147" spans="56:142" x14ac:dyDescent="0.2">
      <c r="BD65147" s="325"/>
      <c r="EL65147" s="325"/>
    </row>
    <row r="65148" spans="56:142" x14ac:dyDescent="0.2">
      <c r="BD65148" s="325"/>
      <c r="EL65148" s="325"/>
    </row>
    <row r="65149" spans="56:142" x14ac:dyDescent="0.2">
      <c r="BD65149" s="325"/>
      <c r="EL65149" s="325"/>
    </row>
    <row r="65150" spans="56:142" x14ac:dyDescent="0.2">
      <c r="BD65150" s="325"/>
      <c r="EL65150" s="325"/>
    </row>
    <row r="65151" spans="56:142" x14ac:dyDescent="0.2">
      <c r="BD65151" s="325"/>
      <c r="EL65151" s="325"/>
    </row>
    <row r="65152" spans="56:142" x14ac:dyDescent="0.2">
      <c r="BD65152" s="325"/>
      <c r="EL65152" s="325"/>
    </row>
    <row r="65153" spans="56:142" x14ac:dyDescent="0.2">
      <c r="BD65153" s="325"/>
      <c r="EL65153" s="325"/>
    </row>
    <row r="65154" spans="56:142" x14ac:dyDescent="0.2">
      <c r="BD65154" s="325"/>
      <c r="EL65154" s="325"/>
    </row>
    <row r="65155" spans="56:142" x14ac:dyDescent="0.2">
      <c r="BD65155" s="325"/>
      <c r="EL65155" s="325"/>
    </row>
    <row r="65156" spans="56:142" x14ac:dyDescent="0.2">
      <c r="BD65156" s="325"/>
      <c r="EL65156" s="325"/>
    </row>
    <row r="65157" spans="56:142" x14ac:dyDescent="0.2">
      <c r="BD65157" s="325"/>
      <c r="EL65157" s="325"/>
    </row>
    <row r="65158" spans="56:142" x14ac:dyDescent="0.2">
      <c r="BD65158" s="325"/>
      <c r="EL65158" s="325"/>
    </row>
    <row r="65159" spans="56:142" x14ac:dyDescent="0.2">
      <c r="BD65159" s="325"/>
      <c r="EL65159" s="325"/>
    </row>
    <row r="65160" spans="56:142" x14ac:dyDescent="0.2">
      <c r="BD65160" s="325"/>
      <c r="EL65160" s="325"/>
    </row>
    <row r="65161" spans="56:142" x14ac:dyDescent="0.2">
      <c r="BD65161" s="325"/>
      <c r="EL65161" s="325"/>
    </row>
    <row r="65162" spans="56:142" x14ac:dyDescent="0.2">
      <c r="BD65162" s="325"/>
      <c r="EL65162" s="325"/>
    </row>
    <row r="65163" spans="56:142" x14ac:dyDescent="0.2">
      <c r="BD65163" s="325"/>
      <c r="EL65163" s="325"/>
    </row>
    <row r="65164" spans="56:142" x14ac:dyDescent="0.2">
      <c r="BD65164" s="325"/>
      <c r="EL65164" s="325"/>
    </row>
    <row r="65165" spans="56:142" x14ac:dyDescent="0.2">
      <c r="BD65165" s="325"/>
      <c r="EL65165" s="325"/>
    </row>
    <row r="65166" spans="56:142" x14ac:dyDescent="0.2">
      <c r="BD65166" s="325"/>
      <c r="EL65166" s="325"/>
    </row>
    <row r="65167" spans="56:142" x14ac:dyDescent="0.2">
      <c r="BD65167" s="325"/>
      <c r="EL65167" s="325"/>
    </row>
    <row r="65168" spans="56:142" x14ac:dyDescent="0.2">
      <c r="BD65168" s="325"/>
      <c r="EL65168" s="325"/>
    </row>
    <row r="65169" spans="56:142" x14ac:dyDescent="0.2">
      <c r="BD65169" s="325"/>
      <c r="EL65169" s="325"/>
    </row>
    <row r="65170" spans="56:142" x14ac:dyDescent="0.2">
      <c r="BD65170" s="325"/>
      <c r="EL65170" s="325"/>
    </row>
    <row r="65171" spans="56:142" x14ac:dyDescent="0.2">
      <c r="BD65171" s="325"/>
      <c r="EL65171" s="325"/>
    </row>
    <row r="65172" spans="56:142" x14ac:dyDescent="0.2">
      <c r="BD65172" s="325"/>
      <c r="EL65172" s="325"/>
    </row>
    <row r="65173" spans="56:142" x14ac:dyDescent="0.2">
      <c r="BD65173" s="325"/>
      <c r="EL65173" s="325"/>
    </row>
    <row r="65174" spans="56:142" x14ac:dyDescent="0.2">
      <c r="BD65174" s="325"/>
      <c r="EL65174" s="325"/>
    </row>
    <row r="65175" spans="56:142" x14ac:dyDescent="0.2">
      <c r="BD65175" s="325"/>
      <c r="EL65175" s="325"/>
    </row>
    <row r="65176" spans="56:142" x14ac:dyDescent="0.2">
      <c r="BD65176" s="325"/>
      <c r="EL65176" s="325"/>
    </row>
    <row r="65177" spans="56:142" x14ac:dyDescent="0.2">
      <c r="BD65177" s="325"/>
      <c r="EL65177" s="325"/>
    </row>
    <row r="65178" spans="56:142" x14ac:dyDescent="0.2">
      <c r="BD65178" s="325"/>
      <c r="EL65178" s="325"/>
    </row>
    <row r="65179" spans="56:142" x14ac:dyDescent="0.2">
      <c r="BD65179" s="325"/>
      <c r="EL65179" s="325"/>
    </row>
    <row r="65180" spans="56:142" x14ac:dyDescent="0.2">
      <c r="BD65180" s="325"/>
      <c r="EL65180" s="325"/>
    </row>
    <row r="65181" spans="56:142" x14ac:dyDescent="0.2">
      <c r="BD65181" s="325"/>
      <c r="EL65181" s="325"/>
    </row>
    <row r="65182" spans="56:142" x14ac:dyDescent="0.2">
      <c r="BD65182" s="325"/>
      <c r="EL65182" s="325"/>
    </row>
    <row r="65183" spans="56:142" x14ac:dyDescent="0.2">
      <c r="BD65183" s="325"/>
      <c r="EL65183" s="325"/>
    </row>
    <row r="65184" spans="56:142" x14ac:dyDescent="0.2">
      <c r="BD65184" s="325"/>
      <c r="EL65184" s="325"/>
    </row>
    <row r="65185" spans="56:142" x14ac:dyDescent="0.2">
      <c r="BD65185" s="325"/>
      <c r="EL65185" s="325"/>
    </row>
    <row r="65186" spans="56:142" x14ac:dyDescent="0.2">
      <c r="BD65186" s="325"/>
      <c r="EL65186" s="325"/>
    </row>
    <row r="65187" spans="56:142" x14ac:dyDescent="0.2">
      <c r="BD65187" s="325"/>
      <c r="EL65187" s="325"/>
    </row>
    <row r="65188" spans="56:142" x14ac:dyDescent="0.2">
      <c r="BD65188" s="325"/>
      <c r="EL65188" s="325"/>
    </row>
    <row r="65189" spans="56:142" x14ac:dyDescent="0.2">
      <c r="BD65189" s="325"/>
      <c r="EL65189" s="325"/>
    </row>
    <row r="65190" spans="56:142" x14ac:dyDescent="0.2">
      <c r="BD65190" s="325"/>
      <c r="EL65190" s="325"/>
    </row>
    <row r="65191" spans="56:142" x14ac:dyDescent="0.2">
      <c r="BD65191" s="325"/>
      <c r="EL65191" s="325"/>
    </row>
    <row r="65192" spans="56:142" x14ac:dyDescent="0.2">
      <c r="BD65192" s="325"/>
      <c r="EL65192" s="325"/>
    </row>
    <row r="65193" spans="56:142" x14ac:dyDescent="0.2">
      <c r="BD65193" s="325"/>
      <c r="EL65193" s="325"/>
    </row>
    <row r="65194" spans="56:142" x14ac:dyDescent="0.2">
      <c r="BD65194" s="325"/>
      <c r="EL65194" s="325"/>
    </row>
    <row r="65195" spans="56:142" x14ac:dyDescent="0.2">
      <c r="BD65195" s="325"/>
      <c r="EL65195" s="325"/>
    </row>
    <row r="65196" spans="56:142" x14ac:dyDescent="0.2">
      <c r="BD65196" s="325"/>
      <c r="EL65196" s="325"/>
    </row>
    <row r="65197" spans="56:142" x14ac:dyDescent="0.2">
      <c r="BD65197" s="325"/>
      <c r="EL65197" s="325"/>
    </row>
    <row r="65198" spans="56:142" x14ac:dyDescent="0.2">
      <c r="BD65198" s="325"/>
      <c r="EL65198" s="325"/>
    </row>
    <row r="65199" spans="56:142" x14ac:dyDescent="0.2">
      <c r="BD65199" s="325"/>
      <c r="EL65199" s="325"/>
    </row>
    <row r="65200" spans="56:142" x14ac:dyDescent="0.2">
      <c r="BD65200" s="325"/>
      <c r="EL65200" s="325"/>
    </row>
    <row r="65201" spans="56:142" x14ac:dyDescent="0.2">
      <c r="BD65201" s="325"/>
      <c r="EL65201" s="325"/>
    </row>
    <row r="65202" spans="56:142" x14ac:dyDescent="0.2">
      <c r="BD65202" s="325"/>
      <c r="EL65202" s="325"/>
    </row>
    <row r="65203" spans="56:142" x14ac:dyDescent="0.2">
      <c r="BD65203" s="325"/>
      <c r="EL65203" s="325"/>
    </row>
    <row r="65204" spans="56:142" x14ac:dyDescent="0.2">
      <c r="BD65204" s="325"/>
      <c r="EL65204" s="325"/>
    </row>
    <row r="65205" spans="56:142" x14ac:dyDescent="0.2">
      <c r="BD65205" s="325"/>
      <c r="EL65205" s="325"/>
    </row>
    <row r="65206" spans="56:142" x14ac:dyDescent="0.2">
      <c r="BD65206" s="325"/>
      <c r="EL65206" s="325"/>
    </row>
    <row r="65207" spans="56:142" x14ac:dyDescent="0.2">
      <c r="BD65207" s="325"/>
      <c r="EL65207" s="325"/>
    </row>
    <row r="65208" spans="56:142" x14ac:dyDescent="0.2">
      <c r="BD65208" s="325"/>
      <c r="EL65208" s="325"/>
    </row>
    <row r="65209" spans="56:142" x14ac:dyDescent="0.2">
      <c r="BD65209" s="325"/>
      <c r="EL65209" s="325"/>
    </row>
    <row r="65210" spans="56:142" x14ac:dyDescent="0.2">
      <c r="BD65210" s="325"/>
      <c r="EL65210" s="325"/>
    </row>
    <row r="65211" spans="56:142" x14ac:dyDescent="0.2">
      <c r="BD65211" s="325"/>
      <c r="EL65211" s="325"/>
    </row>
    <row r="65212" spans="56:142" x14ac:dyDescent="0.2">
      <c r="BD65212" s="325"/>
      <c r="EL65212" s="325"/>
    </row>
    <row r="65213" spans="56:142" x14ac:dyDescent="0.2">
      <c r="BD65213" s="325"/>
      <c r="EL65213" s="325"/>
    </row>
    <row r="65214" spans="56:142" x14ac:dyDescent="0.2">
      <c r="BD65214" s="325"/>
      <c r="EL65214" s="325"/>
    </row>
    <row r="65215" spans="56:142" x14ac:dyDescent="0.2">
      <c r="BD65215" s="325"/>
      <c r="EL65215" s="325"/>
    </row>
    <row r="65216" spans="56:142" x14ac:dyDescent="0.2">
      <c r="BD65216" s="325"/>
      <c r="EL65216" s="325"/>
    </row>
    <row r="65217" spans="56:142" x14ac:dyDescent="0.2">
      <c r="BD65217" s="325"/>
      <c r="EL65217" s="325"/>
    </row>
    <row r="65218" spans="56:142" x14ac:dyDescent="0.2">
      <c r="BD65218" s="325"/>
      <c r="EL65218" s="325"/>
    </row>
    <row r="65219" spans="56:142" x14ac:dyDescent="0.2">
      <c r="BD65219" s="325"/>
      <c r="EL65219" s="325"/>
    </row>
    <row r="65220" spans="56:142" x14ac:dyDescent="0.2">
      <c r="BD65220" s="325"/>
      <c r="EL65220" s="325"/>
    </row>
    <row r="65221" spans="56:142" x14ac:dyDescent="0.2">
      <c r="BD65221" s="325"/>
      <c r="EL65221" s="325"/>
    </row>
    <row r="65222" spans="56:142" x14ac:dyDescent="0.2">
      <c r="BD65222" s="325"/>
      <c r="EL65222" s="325"/>
    </row>
    <row r="65223" spans="56:142" x14ac:dyDescent="0.2">
      <c r="BD65223" s="325"/>
      <c r="EL65223" s="325"/>
    </row>
    <row r="65224" spans="56:142" x14ac:dyDescent="0.2">
      <c r="BD65224" s="325"/>
      <c r="EL65224" s="325"/>
    </row>
    <row r="65225" spans="56:142" x14ac:dyDescent="0.2">
      <c r="BD65225" s="325"/>
      <c r="EL65225" s="325"/>
    </row>
    <row r="65226" spans="56:142" x14ac:dyDescent="0.2">
      <c r="BD65226" s="325"/>
      <c r="EL65226" s="325"/>
    </row>
    <row r="65227" spans="56:142" x14ac:dyDescent="0.2">
      <c r="BD65227" s="325"/>
      <c r="EL65227" s="325"/>
    </row>
    <row r="65228" spans="56:142" x14ac:dyDescent="0.2">
      <c r="BD65228" s="325"/>
      <c r="EL65228" s="325"/>
    </row>
    <row r="65229" spans="56:142" x14ac:dyDescent="0.2">
      <c r="BD65229" s="325"/>
      <c r="EL65229" s="325"/>
    </row>
    <row r="65230" spans="56:142" x14ac:dyDescent="0.2">
      <c r="BD65230" s="325"/>
      <c r="EL65230" s="325"/>
    </row>
    <row r="65231" spans="56:142" x14ac:dyDescent="0.2">
      <c r="BD65231" s="325"/>
      <c r="EL65231" s="325"/>
    </row>
    <row r="65232" spans="56:142" x14ac:dyDescent="0.2">
      <c r="BD65232" s="325"/>
      <c r="EL65232" s="325"/>
    </row>
    <row r="65233" spans="56:142" x14ac:dyDescent="0.2">
      <c r="BD65233" s="325"/>
      <c r="EL65233" s="325"/>
    </row>
    <row r="65234" spans="56:142" x14ac:dyDescent="0.2">
      <c r="BD65234" s="325"/>
      <c r="EL65234" s="325"/>
    </row>
    <row r="65235" spans="56:142" x14ac:dyDescent="0.2">
      <c r="BD65235" s="325"/>
      <c r="EL65235" s="325"/>
    </row>
    <row r="65236" spans="56:142" x14ac:dyDescent="0.2">
      <c r="BD65236" s="325"/>
      <c r="EL65236" s="325"/>
    </row>
    <row r="65237" spans="56:142" x14ac:dyDescent="0.2">
      <c r="BD65237" s="325"/>
      <c r="EL65237" s="325"/>
    </row>
    <row r="65238" spans="56:142" x14ac:dyDescent="0.2">
      <c r="BD65238" s="325"/>
      <c r="EL65238" s="325"/>
    </row>
    <row r="65239" spans="56:142" x14ac:dyDescent="0.2">
      <c r="BD65239" s="325"/>
      <c r="EL65239" s="325"/>
    </row>
    <row r="65240" spans="56:142" x14ac:dyDescent="0.2">
      <c r="BD65240" s="325"/>
      <c r="EL65240" s="325"/>
    </row>
    <row r="65241" spans="56:142" x14ac:dyDescent="0.2">
      <c r="BD65241" s="325"/>
      <c r="EL65241" s="325"/>
    </row>
    <row r="65242" spans="56:142" x14ac:dyDescent="0.2">
      <c r="BD65242" s="325"/>
      <c r="EL65242" s="325"/>
    </row>
    <row r="65243" spans="56:142" x14ac:dyDescent="0.2">
      <c r="BD65243" s="325"/>
      <c r="EL65243" s="325"/>
    </row>
    <row r="65244" spans="56:142" x14ac:dyDescent="0.2">
      <c r="BD65244" s="325"/>
      <c r="EL65244" s="325"/>
    </row>
    <row r="65245" spans="56:142" x14ac:dyDescent="0.2">
      <c r="BD65245" s="325"/>
      <c r="EL65245" s="325"/>
    </row>
    <row r="65246" spans="56:142" x14ac:dyDescent="0.2">
      <c r="BD65246" s="325"/>
      <c r="EL65246" s="325"/>
    </row>
    <row r="65247" spans="56:142" x14ac:dyDescent="0.2">
      <c r="BD65247" s="325"/>
      <c r="EL65247" s="325"/>
    </row>
    <row r="65248" spans="56:142" x14ac:dyDescent="0.2">
      <c r="BD65248" s="325"/>
      <c r="EL65248" s="325"/>
    </row>
    <row r="65249" spans="56:142" x14ac:dyDescent="0.2">
      <c r="BD65249" s="325"/>
      <c r="EL65249" s="325"/>
    </row>
    <row r="65250" spans="56:142" x14ac:dyDescent="0.2">
      <c r="BD65250" s="325"/>
      <c r="EL65250" s="325"/>
    </row>
    <row r="65251" spans="56:142" x14ac:dyDescent="0.2">
      <c r="BD65251" s="325"/>
      <c r="EL65251" s="325"/>
    </row>
    <row r="65252" spans="56:142" x14ac:dyDescent="0.2">
      <c r="BD65252" s="325"/>
      <c r="EL65252" s="325"/>
    </row>
    <row r="65253" spans="56:142" x14ac:dyDescent="0.2">
      <c r="BD65253" s="325"/>
      <c r="EL65253" s="325"/>
    </row>
    <row r="65254" spans="56:142" x14ac:dyDescent="0.2">
      <c r="BD65254" s="325"/>
      <c r="EL65254" s="325"/>
    </row>
    <row r="65255" spans="56:142" x14ac:dyDescent="0.2">
      <c r="BD65255" s="325"/>
      <c r="EL65255" s="325"/>
    </row>
    <row r="65256" spans="56:142" x14ac:dyDescent="0.2">
      <c r="BD65256" s="325"/>
      <c r="EL65256" s="325"/>
    </row>
    <row r="65257" spans="56:142" x14ac:dyDescent="0.2">
      <c r="BD65257" s="325"/>
      <c r="EL65257" s="325"/>
    </row>
    <row r="65258" spans="56:142" x14ac:dyDescent="0.2">
      <c r="BD65258" s="325"/>
      <c r="EL65258" s="325"/>
    </row>
    <row r="65259" spans="56:142" x14ac:dyDescent="0.2">
      <c r="BD65259" s="325"/>
      <c r="EL65259" s="325"/>
    </row>
    <row r="65260" spans="56:142" x14ac:dyDescent="0.2">
      <c r="BD65260" s="325"/>
      <c r="EL65260" s="325"/>
    </row>
    <row r="65261" spans="56:142" x14ac:dyDescent="0.2">
      <c r="BD65261" s="325"/>
      <c r="EL65261" s="325"/>
    </row>
    <row r="65262" spans="56:142" x14ac:dyDescent="0.2">
      <c r="BD65262" s="325"/>
      <c r="EL65262" s="325"/>
    </row>
    <row r="65263" spans="56:142" x14ac:dyDescent="0.2">
      <c r="BD65263" s="325"/>
      <c r="EL65263" s="325"/>
    </row>
    <row r="65264" spans="56:142" x14ac:dyDescent="0.2">
      <c r="BD65264" s="325"/>
      <c r="EL65264" s="325"/>
    </row>
    <row r="65265" spans="56:142" x14ac:dyDescent="0.2">
      <c r="BD65265" s="325"/>
      <c r="EL65265" s="325"/>
    </row>
    <row r="65266" spans="56:142" x14ac:dyDescent="0.2">
      <c r="BD65266" s="325"/>
      <c r="EL65266" s="325"/>
    </row>
    <row r="65267" spans="56:142" x14ac:dyDescent="0.2">
      <c r="BD65267" s="325"/>
      <c r="EL65267" s="325"/>
    </row>
    <row r="65268" spans="56:142" x14ac:dyDescent="0.2">
      <c r="BD65268" s="325"/>
      <c r="EL65268" s="325"/>
    </row>
    <row r="65269" spans="56:142" x14ac:dyDescent="0.2">
      <c r="BD65269" s="325"/>
      <c r="EL65269" s="325"/>
    </row>
    <row r="65270" spans="56:142" x14ac:dyDescent="0.2">
      <c r="BD65270" s="325"/>
      <c r="EL65270" s="325"/>
    </row>
    <row r="65271" spans="56:142" x14ac:dyDescent="0.2">
      <c r="BD65271" s="325"/>
      <c r="EL65271" s="325"/>
    </row>
    <row r="65272" spans="56:142" x14ac:dyDescent="0.2">
      <c r="BD65272" s="325"/>
      <c r="EL65272" s="325"/>
    </row>
    <row r="65273" spans="56:142" x14ac:dyDescent="0.2">
      <c r="BD65273" s="325"/>
      <c r="EL65273" s="325"/>
    </row>
    <row r="65274" spans="56:142" x14ac:dyDescent="0.2">
      <c r="BD65274" s="325"/>
      <c r="EL65274" s="325"/>
    </row>
    <row r="65275" spans="56:142" x14ac:dyDescent="0.2">
      <c r="BD65275" s="325"/>
      <c r="EL65275" s="325"/>
    </row>
    <row r="65276" spans="56:142" x14ac:dyDescent="0.2">
      <c r="BD65276" s="325"/>
      <c r="EL65276" s="325"/>
    </row>
    <row r="65277" spans="56:142" x14ac:dyDescent="0.2">
      <c r="BD65277" s="325"/>
      <c r="EL65277" s="325"/>
    </row>
    <row r="65278" spans="56:142" x14ac:dyDescent="0.2">
      <c r="BD65278" s="325"/>
      <c r="EL65278" s="325"/>
    </row>
    <row r="65279" spans="56:142" x14ac:dyDescent="0.2">
      <c r="BD65279" s="325"/>
      <c r="EL65279" s="325"/>
    </row>
    <row r="65280" spans="56:142" x14ac:dyDescent="0.2">
      <c r="BD65280" s="325"/>
      <c r="EL65280" s="325"/>
    </row>
    <row r="65281" spans="56:142" x14ac:dyDescent="0.2">
      <c r="BD65281" s="325"/>
      <c r="EL65281" s="325"/>
    </row>
    <row r="65282" spans="56:142" x14ac:dyDescent="0.2">
      <c r="BD65282" s="325"/>
      <c r="EL65282" s="325"/>
    </row>
    <row r="65283" spans="56:142" x14ac:dyDescent="0.2">
      <c r="BD65283" s="325"/>
      <c r="EL65283" s="325"/>
    </row>
    <row r="65284" spans="56:142" x14ac:dyDescent="0.2">
      <c r="BD65284" s="325"/>
      <c r="EL65284" s="325"/>
    </row>
    <row r="65285" spans="56:142" x14ac:dyDescent="0.2">
      <c r="BD65285" s="325"/>
      <c r="EL65285" s="325"/>
    </row>
    <row r="65286" spans="56:142" x14ac:dyDescent="0.2">
      <c r="BD65286" s="325"/>
      <c r="EL65286" s="325"/>
    </row>
    <row r="65287" spans="56:142" x14ac:dyDescent="0.2">
      <c r="BD65287" s="325"/>
      <c r="EL65287" s="325"/>
    </row>
    <row r="65288" spans="56:142" x14ac:dyDescent="0.2">
      <c r="BD65288" s="325"/>
      <c r="EL65288" s="325"/>
    </row>
    <row r="65289" spans="56:142" x14ac:dyDescent="0.2">
      <c r="BD65289" s="325"/>
      <c r="EL65289" s="325"/>
    </row>
    <row r="65290" spans="56:142" x14ac:dyDescent="0.2">
      <c r="BD65290" s="325"/>
      <c r="EL65290" s="325"/>
    </row>
    <row r="65291" spans="56:142" x14ac:dyDescent="0.2">
      <c r="BD65291" s="325"/>
      <c r="EL65291" s="325"/>
    </row>
    <row r="65292" spans="56:142" x14ac:dyDescent="0.2">
      <c r="BD65292" s="325"/>
      <c r="EL65292" s="325"/>
    </row>
    <row r="65293" spans="56:142" x14ac:dyDescent="0.2">
      <c r="BD65293" s="325"/>
      <c r="EL65293" s="325"/>
    </row>
    <row r="65294" spans="56:142" x14ac:dyDescent="0.2">
      <c r="BD65294" s="325"/>
      <c r="EL65294" s="325"/>
    </row>
    <row r="65295" spans="56:142" x14ac:dyDescent="0.2">
      <c r="BD65295" s="325"/>
      <c r="EL65295" s="325"/>
    </row>
    <row r="65296" spans="56:142" x14ac:dyDescent="0.2">
      <c r="BD65296" s="325"/>
      <c r="EL65296" s="325"/>
    </row>
    <row r="65297" spans="56:142" x14ac:dyDescent="0.2">
      <c r="BD65297" s="325"/>
      <c r="EL65297" s="325"/>
    </row>
    <row r="65298" spans="56:142" x14ac:dyDescent="0.2">
      <c r="BD65298" s="325"/>
      <c r="EL65298" s="325"/>
    </row>
    <row r="65299" spans="56:142" x14ac:dyDescent="0.2">
      <c r="BD65299" s="325"/>
      <c r="EL65299" s="325"/>
    </row>
    <row r="65300" spans="56:142" x14ac:dyDescent="0.2">
      <c r="BD65300" s="325"/>
      <c r="EL65300" s="325"/>
    </row>
    <row r="65301" spans="56:142" x14ac:dyDescent="0.2">
      <c r="BD65301" s="325"/>
      <c r="EL65301" s="325"/>
    </row>
    <row r="65302" spans="56:142" x14ac:dyDescent="0.2">
      <c r="BD65302" s="325"/>
      <c r="EL65302" s="325"/>
    </row>
    <row r="65303" spans="56:142" x14ac:dyDescent="0.2">
      <c r="BD65303" s="325"/>
      <c r="EL65303" s="325"/>
    </row>
    <row r="65304" spans="56:142" x14ac:dyDescent="0.2">
      <c r="BD65304" s="325"/>
      <c r="EL65304" s="325"/>
    </row>
    <row r="65305" spans="56:142" x14ac:dyDescent="0.2">
      <c r="BD65305" s="325"/>
      <c r="EL65305" s="325"/>
    </row>
    <row r="65306" spans="56:142" x14ac:dyDescent="0.2">
      <c r="BD65306" s="325"/>
      <c r="EL65306" s="325"/>
    </row>
    <row r="65307" spans="56:142" x14ac:dyDescent="0.2">
      <c r="BD65307" s="325"/>
      <c r="EL65307" s="325"/>
    </row>
    <row r="65308" spans="56:142" x14ac:dyDescent="0.2">
      <c r="BD65308" s="325"/>
      <c r="EL65308" s="325"/>
    </row>
    <row r="65309" spans="56:142" x14ac:dyDescent="0.2">
      <c r="BD65309" s="325"/>
      <c r="EL65309" s="325"/>
    </row>
    <row r="65310" spans="56:142" x14ac:dyDescent="0.2">
      <c r="BD65310" s="325"/>
      <c r="EL65310" s="325"/>
    </row>
    <row r="65311" spans="56:142" x14ac:dyDescent="0.2">
      <c r="BD65311" s="325"/>
      <c r="EL65311" s="325"/>
    </row>
    <row r="65312" spans="56:142" x14ac:dyDescent="0.2">
      <c r="BD65312" s="325"/>
      <c r="EL65312" s="325"/>
    </row>
    <row r="65313" spans="56:142" x14ac:dyDescent="0.2">
      <c r="BD65313" s="325"/>
      <c r="EL65313" s="325"/>
    </row>
    <row r="65314" spans="56:142" x14ac:dyDescent="0.2">
      <c r="BD65314" s="325"/>
      <c r="EL65314" s="325"/>
    </row>
    <row r="65315" spans="56:142" x14ac:dyDescent="0.2">
      <c r="BD65315" s="325"/>
      <c r="EL65315" s="325"/>
    </row>
    <row r="65316" spans="56:142" x14ac:dyDescent="0.2">
      <c r="BD65316" s="325"/>
      <c r="EL65316" s="325"/>
    </row>
    <row r="65317" spans="56:142" x14ac:dyDescent="0.2">
      <c r="BD65317" s="325"/>
      <c r="EL65317" s="325"/>
    </row>
    <row r="65318" spans="56:142" x14ac:dyDescent="0.2">
      <c r="BD65318" s="325"/>
      <c r="EL65318" s="325"/>
    </row>
    <row r="65319" spans="56:142" x14ac:dyDescent="0.2">
      <c r="BD65319" s="325"/>
      <c r="EL65319" s="325"/>
    </row>
    <row r="65320" spans="56:142" x14ac:dyDescent="0.2">
      <c r="BD65320" s="325"/>
      <c r="EL65320" s="325"/>
    </row>
    <row r="65321" spans="56:142" x14ac:dyDescent="0.2">
      <c r="BD65321" s="325"/>
      <c r="EL65321" s="325"/>
    </row>
    <row r="65322" spans="56:142" x14ac:dyDescent="0.2">
      <c r="BD65322" s="325"/>
      <c r="EL65322" s="325"/>
    </row>
    <row r="65323" spans="56:142" x14ac:dyDescent="0.2">
      <c r="BD65323" s="325"/>
      <c r="EL65323" s="325"/>
    </row>
    <row r="65324" spans="56:142" x14ac:dyDescent="0.2">
      <c r="BD65324" s="325"/>
      <c r="EL65324" s="325"/>
    </row>
    <row r="65325" spans="56:142" x14ac:dyDescent="0.2">
      <c r="BD65325" s="325"/>
      <c r="EL65325" s="325"/>
    </row>
    <row r="65326" spans="56:142" x14ac:dyDescent="0.2">
      <c r="BD65326" s="325"/>
      <c r="EL65326" s="325"/>
    </row>
    <row r="65327" spans="56:142" x14ac:dyDescent="0.2">
      <c r="BD65327" s="325"/>
      <c r="EL65327" s="325"/>
    </row>
    <row r="65328" spans="56:142" x14ac:dyDescent="0.2">
      <c r="BD65328" s="325"/>
      <c r="EL65328" s="325"/>
    </row>
    <row r="65329" spans="56:142" x14ac:dyDescent="0.2">
      <c r="BD65329" s="325"/>
      <c r="EL65329" s="325"/>
    </row>
    <row r="65330" spans="56:142" x14ac:dyDescent="0.2">
      <c r="BD65330" s="325"/>
      <c r="EL65330" s="325"/>
    </row>
    <row r="65331" spans="56:142" x14ac:dyDescent="0.2">
      <c r="BD65331" s="325"/>
      <c r="EL65331" s="325"/>
    </row>
    <row r="65332" spans="56:142" x14ac:dyDescent="0.2">
      <c r="BD65332" s="325"/>
      <c r="EL65332" s="325"/>
    </row>
    <row r="65333" spans="56:142" x14ac:dyDescent="0.2">
      <c r="BD65333" s="325"/>
      <c r="EL65333" s="325"/>
    </row>
    <row r="65334" spans="56:142" x14ac:dyDescent="0.2">
      <c r="BD65334" s="325"/>
      <c r="EL65334" s="325"/>
    </row>
    <row r="65335" spans="56:142" x14ac:dyDescent="0.2">
      <c r="BD65335" s="325"/>
      <c r="EL65335" s="325"/>
    </row>
    <row r="65336" spans="56:142" x14ac:dyDescent="0.2">
      <c r="BD65336" s="325"/>
      <c r="EL65336" s="325"/>
    </row>
    <row r="65337" spans="56:142" x14ac:dyDescent="0.2">
      <c r="BD65337" s="325"/>
      <c r="EL65337" s="325"/>
    </row>
    <row r="65338" spans="56:142" x14ac:dyDescent="0.2">
      <c r="BD65338" s="325"/>
      <c r="EL65338" s="325"/>
    </row>
    <row r="65339" spans="56:142" x14ac:dyDescent="0.2">
      <c r="BD65339" s="325"/>
      <c r="EL65339" s="325"/>
    </row>
    <row r="65340" spans="56:142" x14ac:dyDescent="0.2">
      <c r="BD65340" s="325"/>
      <c r="EL65340" s="325"/>
    </row>
    <row r="65341" spans="56:142" x14ac:dyDescent="0.2">
      <c r="BD65341" s="325"/>
      <c r="EL65341" s="325"/>
    </row>
    <row r="65342" spans="56:142" x14ac:dyDescent="0.2">
      <c r="BD65342" s="325"/>
      <c r="EL65342" s="325"/>
    </row>
    <row r="65343" spans="56:142" x14ac:dyDescent="0.2">
      <c r="BD65343" s="325"/>
      <c r="EL65343" s="325"/>
    </row>
    <row r="65344" spans="56:142" x14ac:dyDescent="0.2">
      <c r="BD65344" s="325"/>
      <c r="EL65344" s="325"/>
    </row>
    <row r="65345" spans="56:142" x14ac:dyDescent="0.2">
      <c r="BD65345" s="325"/>
      <c r="EL65345" s="325"/>
    </row>
    <row r="65346" spans="56:142" x14ac:dyDescent="0.2">
      <c r="BD65346" s="325"/>
      <c r="EL65346" s="325"/>
    </row>
    <row r="65347" spans="56:142" x14ac:dyDescent="0.2">
      <c r="BD65347" s="325"/>
      <c r="EL65347" s="325"/>
    </row>
    <row r="65348" spans="56:142" x14ac:dyDescent="0.2">
      <c r="BD65348" s="325"/>
      <c r="EL65348" s="325"/>
    </row>
    <row r="65349" spans="56:142" x14ac:dyDescent="0.2">
      <c r="BD65349" s="325"/>
      <c r="EL65349" s="325"/>
    </row>
    <row r="65350" spans="56:142" x14ac:dyDescent="0.2">
      <c r="BD65350" s="325"/>
      <c r="EL65350" s="325"/>
    </row>
    <row r="65351" spans="56:142" x14ac:dyDescent="0.2">
      <c r="BD65351" s="325"/>
      <c r="EL65351" s="325"/>
    </row>
    <row r="65352" spans="56:142" x14ac:dyDescent="0.2">
      <c r="BD65352" s="325"/>
      <c r="EL65352" s="325"/>
    </row>
    <row r="65353" spans="56:142" x14ac:dyDescent="0.2">
      <c r="BD65353" s="325"/>
      <c r="EL65353" s="325"/>
    </row>
    <row r="65354" spans="56:142" x14ac:dyDescent="0.2">
      <c r="BD65354" s="325"/>
      <c r="EL65354" s="325"/>
    </row>
    <row r="65355" spans="56:142" x14ac:dyDescent="0.2">
      <c r="BD65355" s="325"/>
      <c r="EL65355" s="325"/>
    </row>
    <row r="65356" spans="56:142" x14ac:dyDescent="0.2">
      <c r="BD65356" s="325"/>
      <c r="EL65356" s="325"/>
    </row>
    <row r="65357" spans="56:142" x14ac:dyDescent="0.2">
      <c r="BD65357" s="325"/>
      <c r="EL65357" s="325"/>
    </row>
    <row r="65358" spans="56:142" x14ac:dyDescent="0.2">
      <c r="BD65358" s="325"/>
      <c r="EL65358" s="325"/>
    </row>
    <row r="65359" spans="56:142" x14ac:dyDescent="0.2">
      <c r="BD65359" s="325"/>
      <c r="EL65359" s="325"/>
    </row>
    <row r="65360" spans="56:142" x14ac:dyDescent="0.2">
      <c r="BD65360" s="325"/>
      <c r="EL65360" s="325"/>
    </row>
    <row r="65361" spans="56:142" x14ac:dyDescent="0.2">
      <c r="BD65361" s="325"/>
      <c r="EL65361" s="325"/>
    </row>
    <row r="65362" spans="56:142" x14ac:dyDescent="0.2">
      <c r="BD65362" s="325"/>
      <c r="EL65362" s="325"/>
    </row>
    <row r="65363" spans="56:142" x14ac:dyDescent="0.2">
      <c r="BD65363" s="325"/>
      <c r="EL65363" s="325"/>
    </row>
    <row r="65364" spans="56:142" x14ac:dyDescent="0.2">
      <c r="BD65364" s="325"/>
      <c r="EL65364" s="325"/>
    </row>
    <row r="65365" spans="56:142" x14ac:dyDescent="0.2">
      <c r="BD65365" s="325"/>
      <c r="EL65365" s="325"/>
    </row>
    <row r="65366" spans="56:142" x14ac:dyDescent="0.2">
      <c r="BD65366" s="325"/>
      <c r="EL65366" s="325"/>
    </row>
    <row r="65367" spans="56:142" x14ac:dyDescent="0.2">
      <c r="BD65367" s="325"/>
      <c r="EL65367" s="325"/>
    </row>
    <row r="65368" spans="56:142" x14ac:dyDescent="0.2">
      <c r="BD65368" s="325"/>
      <c r="EL65368" s="325"/>
    </row>
    <row r="65369" spans="56:142" x14ac:dyDescent="0.2">
      <c r="BD65369" s="325"/>
      <c r="EL65369" s="325"/>
    </row>
    <row r="65370" spans="56:142" x14ac:dyDescent="0.2">
      <c r="BD65370" s="325"/>
      <c r="EL65370" s="325"/>
    </row>
    <row r="65371" spans="56:142" x14ac:dyDescent="0.2">
      <c r="BD65371" s="325"/>
      <c r="EL65371" s="325"/>
    </row>
    <row r="65372" spans="56:142" x14ac:dyDescent="0.2">
      <c r="BD65372" s="325"/>
      <c r="EL65372" s="325"/>
    </row>
    <row r="65373" spans="56:142" x14ac:dyDescent="0.2">
      <c r="BD65373" s="325"/>
      <c r="EL65373" s="325"/>
    </row>
    <row r="65374" spans="56:142" x14ac:dyDescent="0.2">
      <c r="BD65374" s="325"/>
      <c r="EL65374" s="325"/>
    </row>
    <row r="65375" spans="56:142" x14ac:dyDescent="0.2">
      <c r="BD65375" s="325"/>
      <c r="EL65375" s="325"/>
    </row>
    <row r="65376" spans="56:142" x14ac:dyDescent="0.2">
      <c r="BD65376" s="325"/>
      <c r="EL65376" s="325"/>
    </row>
    <row r="65377" spans="56:142" x14ac:dyDescent="0.2">
      <c r="BD65377" s="325"/>
      <c r="EL65377" s="325"/>
    </row>
    <row r="65378" spans="56:142" x14ac:dyDescent="0.2">
      <c r="BD65378" s="325"/>
      <c r="EL65378" s="325"/>
    </row>
    <row r="65379" spans="56:142" x14ac:dyDescent="0.2">
      <c r="BD65379" s="325"/>
      <c r="EL65379" s="325"/>
    </row>
    <row r="65380" spans="56:142" x14ac:dyDescent="0.2">
      <c r="BD65380" s="325"/>
      <c r="EL65380" s="325"/>
    </row>
    <row r="65381" spans="56:142" x14ac:dyDescent="0.2">
      <c r="BD65381" s="325"/>
      <c r="EL65381" s="325"/>
    </row>
    <row r="65382" spans="56:142" x14ac:dyDescent="0.2">
      <c r="BD65382" s="325"/>
      <c r="EL65382" s="325"/>
    </row>
    <row r="65383" spans="56:142" x14ac:dyDescent="0.2">
      <c r="BD65383" s="325"/>
      <c r="EL65383" s="325"/>
    </row>
    <row r="65384" spans="56:142" x14ac:dyDescent="0.2">
      <c r="BD65384" s="325"/>
      <c r="EL65384" s="325"/>
    </row>
    <row r="65385" spans="56:142" x14ac:dyDescent="0.2">
      <c r="BD65385" s="325"/>
      <c r="EL65385" s="325"/>
    </row>
    <row r="65386" spans="56:142" x14ac:dyDescent="0.2">
      <c r="BD65386" s="325"/>
      <c r="EL65386" s="325"/>
    </row>
    <row r="65387" spans="56:142" x14ac:dyDescent="0.2">
      <c r="BD65387" s="325"/>
      <c r="EL65387" s="325"/>
    </row>
    <row r="65388" spans="56:142" x14ac:dyDescent="0.2">
      <c r="BD65388" s="325"/>
      <c r="EL65388" s="325"/>
    </row>
    <row r="65389" spans="56:142" x14ac:dyDescent="0.2">
      <c r="BD65389" s="325"/>
      <c r="EL65389" s="325"/>
    </row>
    <row r="65390" spans="56:142" x14ac:dyDescent="0.2">
      <c r="BD65390" s="325"/>
      <c r="EL65390" s="325"/>
    </row>
    <row r="65391" spans="56:142" x14ac:dyDescent="0.2">
      <c r="BD65391" s="325"/>
      <c r="EL65391" s="325"/>
    </row>
    <row r="65392" spans="56:142" x14ac:dyDescent="0.2">
      <c r="BD65392" s="325"/>
      <c r="EL65392" s="325"/>
    </row>
    <row r="65393" spans="56:142" x14ac:dyDescent="0.2">
      <c r="BD65393" s="325"/>
      <c r="EL65393" s="325"/>
    </row>
    <row r="65394" spans="56:142" x14ac:dyDescent="0.2">
      <c r="BD65394" s="325"/>
      <c r="EL65394" s="325"/>
    </row>
    <row r="65395" spans="56:142" x14ac:dyDescent="0.2">
      <c r="BD65395" s="325"/>
      <c r="EL65395" s="325"/>
    </row>
    <row r="65396" spans="56:142" x14ac:dyDescent="0.2">
      <c r="BD65396" s="325"/>
      <c r="EL65396" s="325"/>
    </row>
    <row r="65397" spans="56:142" x14ac:dyDescent="0.2">
      <c r="BD65397" s="325"/>
      <c r="EL65397" s="325"/>
    </row>
    <row r="65398" spans="56:142" x14ac:dyDescent="0.2">
      <c r="BD65398" s="325"/>
      <c r="EL65398" s="325"/>
    </row>
    <row r="65399" spans="56:142" x14ac:dyDescent="0.2">
      <c r="BD65399" s="325"/>
      <c r="EL65399" s="325"/>
    </row>
    <row r="65400" spans="56:142" x14ac:dyDescent="0.2">
      <c r="BD65400" s="325"/>
      <c r="EL65400" s="325"/>
    </row>
    <row r="65401" spans="56:142" x14ac:dyDescent="0.2">
      <c r="BD65401" s="325"/>
      <c r="EL65401" s="325"/>
    </row>
    <row r="65402" spans="56:142" x14ac:dyDescent="0.2">
      <c r="BD65402" s="325"/>
      <c r="EL65402" s="325"/>
    </row>
    <row r="65403" spans="56:142" x14ac:dyDescent="0.2">
      <c r="BD65403" s="325"/>
      <c r="EL65403" s="325"/>
    </row>
    <row r="65404" spans="56:142" x14ac:dyDescent="0.2">
      <c r="BD65404" s="325"/>
      <c r="EL65404" s="325"/>
    </row>
    <row r="65405" spans="56:142" x14ac:dyDescent="0.2">
      <c r="BD65405" s="325"/>
      <c r="EL65405" s="325"/>
    </row>
    <row r="65406" spans="56:142" x14ac:dyDescent="0.2">
      <c r="BD65406" s="325"/>
      <c r="EL65406" s="325"/>
    </row>
    <row r="65407" spans="56:142" x14ac:dyDescent="0.2">
      <c r="BD65407" s="325"/>
      <c r="EL65407" s="325"/>
    </row>
    <row r="65408" spans="56:142" x14ac:dyDescent="0.2">
      <c r="BD65408" s="325"/>
      <c r="EL65408" s="325"/>
    </row>
    <row r="65409" spans="56:142" x14ac:dyDescent="0.2">
      <c r="BD65409" s="325"/>
      <c r="EL65409" s="325"/>
    </row>
    <row r="65410" spans="56:142" x14ac:dyDescent="0.2">
      <c r="BD65410" s="325"/>
      <c r="EL65410" s="325"/>
    </row>
    <row r="65411" spans="56:142" x14ac:dyDescent="0.2">
      <c r="BD65411" s="325"/>
      <c r="EL65411" s="325"/>
    </row>
    <row r="65412" spans="56:142" x14ac:dyDescent="0.2">
      <c r="BD65412" s="325"/>
      <c r="EL65412" s="325"/>
    </row>
    <row r="65413" spans="56:142" x14ac:dyDescent="0.2">
      <c r="BD65413" s="325"/>
      <c r="EL65413" s="325"/>
    </row>
    <row r="65414" spans="56:142" x14ac:dyDescent="0.2">
      <c r="BD65414" s="325"/>
      <c r="EL65414" s="325"/>
    </row>
    <row r="65415" spans="56:142" x14ac:dyDescent="0.2">
      <c r="BD65415" s="325"/>
      <c r="EL65415" s="325"/>
    </row>
    <row r="65416" spans="56:142" x14ac:dyDescent="0.2">
      <c r="BD65416" s="325"/>
      <c r="EL65416" s="325"/>
    </row>
    <row r="65417" spans="56:142" x14ac:dyDescent="0.2">
      <c r="BD65417" s="325"/>
      <c r="EL65417" s="325"/>
    </row>
    <row r="65418" spans="56:142" x14ac:dyDescent="0.2">
      <c r="BD65418" s="325"/>
      <c r="EL65418" s="325"/>
    </row>
    <row r="65419" spans="56:142" x14ac:dyDescent="0.2">
      <c r="BD65419" s="325"/>
      <c r="EL65419" s="325"/>
    </row>
    <row r="65420" spans="56:142" x14ac:dyDescent="0.2">
      <c r="BD65420" s="325"/>
      <c r="EL65420" s="325"/>
    </row>
    <row r="65421" spans="56:142" x14ac:dyDescent="0.2">
      <c r="BD65421" s="325"/>
      <c r="EL65421" s="325"/>
    </row>
    <row r="65422" spans="56:142" x14ac:dyDescent="0.2">
      <c r="BD65422" s="325"/>
      <c r="EL65422" s="325"/>
    </row>
    <row r="65423" spans="56:142" x14ac:dyDescent="0.2">
      <c r="BD65423" s="325"/>
      <c r="EL65423" s="325"/>
    </row>
    <row r="65424" spans="56:142" x14ac:dyDescent="0.2">
      <c r="BD65424" s="325"/>
      <c r="EL65424" s="325"/>
    </row>
    <row r="65425" spans="56:142" x14ac:dyDescent="0.2">
      <c r="BD65425" s="325"/>
      <c r="EL65425" s="325"/>
    </row>
    <row r="65426" spans="56:142" x14ac:dyDescent="0.2">
      <c r="BD65426" s="325"/>
      <c r="EL65426" s="325"/>
    </row>
    <row r="65427" spans="56:142" x14ac:dyDescent="0.2">
      <c r="BD65427" s="325"/>
      <c r="EL65427" s="325"/>
    </row>
    <row r="65428" spans="56:142" x14ac:dyDescent="0.2">
      <c r="BD65428" s="325"/>
      <c r="EL65428" s="325"/>
    </row>
    <row r="65429" spans="56:142" x14ac:dyDescent="0.2">
      <c r="BD65429" s="325"/>
      <c r="EL65429" s="325"/>
    </row>
    <row r="65430" spans="56:142" x14ac:dyDescent="0.2">
      <c r="BD65430" s="325"/>
      <c r="EL65430" s="325"/>
    </row>
    <row r="65431" spans="56:142" x14ac:dyDescent="0.2">
      <c r="BD65431" s="325"/>
      <c r="EL65431" s="325"/>
    </row>
    <row r="65432" spans="56:142" x14ac:dyDescent="0.2">
      <c r="BD65432" s="325"/>
      <c r="EL65432" s="325"/>
    </row>
    <row r="65433" spans="56:142" x14ac:dyDescent="0.2">
      <c r="BD65433" s="325"/>
      <c r="EL65433" s="325"/>
    </row>
    <row r="65434" spans="56:142" x14ac:dyDescent="0.2">
      <c r="BD65434" s="325"/>
      <c r="EL65434" s="325"/>
    </row>
    <row r="65435" spans="56:142" x14ac:dyDescent="0.2">
      <c r="BD65435" s="325"/>
      <c r="EL65435" s="325"/>
    </row>
    <row r="65436" spans="56:142" x14ac:dyDescent="0.2">
      <c r="BD65436" s="325"/>
      <c r="EL65436" s="325"/>
    </row>
    <row r="65437" spans="56:142" x14ac:dyDescent="0.2">
      <c r="BD65437" s="325"/>
      <c r="EL65437" s="325"/>
    </row>
    <row r="65438" spans="56:142" x14ac:dyDescent="0.2">
      <c r="BD65438" s="325"/>
      <c r="EL65438" s="325"/>
    </row>
    <row r="65439" spans="56:142" x14ac:dyDescent="0.2">
      <c r="BD65439" s="325"/>
      <c r="EL65439" s="325"/>
    </row>
    <row r="65440" spans="56:142" x14ac:dyDescent="0.2">
      <c r="BD65440" s="325"/>
      <c r="EL65440" s="325"/>
    </row>
    <row r="65441" spans="56:142" x14ac:dyDescent="0.2">
      <c r="BD65441" s="325"/>
      <c r="EL65441" s="325"/>
    </row>
    <row r="65442" spans="56:142" x14ac:dyDescent="0.2">
      <c r="BD65442" s="325"/>
      <c r="EL65442" s="325"/>
    </row>
    <row r="65443" spans="56:142" x14ac:dyDescent="0.2">
      <c r="BD65443" s="325"/>
      <c r="EL65443" s="325"/>
    </row>
    <row r="65444" spans="56:142" x14ac:dyDescent="0.2">
      <c r="BD65444" s="325"/>
      <c r="EL65444" s="325"/>
    </row>
    <row r="65445" spans="56:142" x14ac:dyDescent="0.2">
      <c r="BD65445" s="325"/>
      <c r="EL65445" s="325"/>
    </row>
    <row r="65446" spans="56:142" x14ac:dyDescent="0.2">
      <c r="BD65446" s="325"/>
      <c r="EL65446" s="325"/>
    </row>
    <row r="65447" spans="56:142" x14ac:dyDescent="0.2">
      <c r="BD65447" s="325"/>
      <c r="EL65447" s="325"/>
    </row>
    <row r="65448" spans="56:142" x14ac:dyDescent="0.2">
      <c r="BD65448" s="325"/>
      <c r="EL65448" s="325"/>
    </row>
    <row r="65449" spans="56:142" x14ac:dyDescent="0.2">
      <c r="BD65449" s="325"/>
      <c r="EL65449" s="325"/>
    </row>
    <row r="65450" spans="56:142" x14ac:dyDescent="0.2">
      <c r="BD65450" s="325"/>
      <c r="EL65450" s="325"/>
    </row>
    <row r="65451" spans="56:142" x14ac:dyDescent="0.2">
      <c r="BD65451" s="325"/>
      <c r="EL65451" s="325"/>
    </row>
    <row r="65452" spans="56:142" x14ac:dyDescent="0.2">
      <c r="BD65452" s="325"/>
      <c r="EL65452" s="325"/>
    </row>
    <row r="65453" spans="56:142" x14ac:dyDescent="0.2">
      <c r="BD65453" s="325"/>
      <c r="EL65453" s="325"/>
    </row>
    <row r="65454" spans="56:142" x14ac:dyDescent="0.2">
      <c r="BD65454" s="325"/>
      <c r="EL65454" s="325"/>
    </row>
    <row r="65455" spans="56:142" x14ac:dyDescent="0.2">
      <c r="BD65455" s="325"/>
      <c r="EL65455" s="325"/>
    </row>
    <row r="65456" spans="56:142" x14ac:dyDescent="0.2">
      <c r="BD65456" s="325"/>
      <c r="EL65456" s="325"/>
    </row>
    <row r="65457" spans="56:142" x14ac:dyDescent="0.2">
      <c r="BD65457" s="325"/>
      <c r="EL65457" s="325"/>
    </row>
    <row r="65458" spans="56:142" x14ac:dyDescent="0.2">
      <c r="BD65458" s="325"/>
      <c r="EL65458" s="325"/>
    </row>
    <row r="65459" spans="56:142" x14ac:dyDescent="0.2">
      <c r="BD65459" s="325"/>
      <c r="EL65459" s="325"/>
    </row>
    <row r="65460" spans="56:142" x14ac:dyDescent="0.2">
      <c r="BD65460" s="325"/>
      <c r="EL65460" s="325"/>
    </row>
    <row r="65461" spans="56:142" x14ac:dyDescent="0.2">
      <c r="BD65461" s="325"/>
      <c r="EL65461" s="325"/>
    </row>
    <row r="65462" spans="56:142" x14ac:dyDescent="0.2">
      <c r="BD65462" s="325"/>
      <c r="EL65462" s="325"/>
    </row>
    <row r="65463" spans="56:142" x14ac:dyDescent="0.2">
      <c r="BD65463" s="325"/>
      <c r="EL65463" s="325"/>
    </row>
    <row r="65464" spans="56:142" x14ac:dyDescent="0.2">
      <c r="BD65464" s="325"/>
      <c r="EL65464" s="325"/>
    </row>
    <row r="65465" spans="56:142" x14ac:dyDescent="0.2">
      <c r="BD65465" s="325"/>
      <c r="EL65465" s="325"/>
    </row>
    <row r="65466" spans="56:142" x14ac:dyDescent="0.2">
      <c r="BD65466" s="325"/>
      <c r="EL65466" s="325"/>
    </row>
    <row r="65467" spans="56:142" x14ac:dyDescent="0.2">
      <c r="BD65467" s="325"/>
      <c r="EL65467" s="325"/>
    </row>
    <row r="65468" spans="56:142" x14ac:dyDescent="0.2">
      <c r="BD65468" s="325"/>
      <c r="EL65468" s="325"/>
    </row>
    <row r="65469" spans="56:142" x14ac:dyDescent="0.2">
      <c r="BD65469" s="325"/>
      <c r="EL65469" s="325"/>
    </row>
    <row r="65470" spans="56:142" x14ac:dyDescent="0.2">
      <c r="BD65470" s="325"/>
      <c r="EL65470" s="325"/>
    </row>
    <row r="65471" spans="56:142" x14ac:dyDescent="0.2">
      <c r="BD65471" s="325"/>
      <c r="EL65471" s="325"/>
    </row>
    <row r="65472" spans="56:142" x14ac:dyDescent="0.2">
      <c r="BD65472" s="325"/>
      <c r="EL65472" s="325"/>
    </row>
    <row r="65473" spans="56:142" x14ac:dyDescent="0.2">
      <c r="BD65473" s="325"/>
      <c r="EL65473" s="325"/>
    </row>
    <row r="65474" spans="56:142" x14ac:dyDescent="0.2">
      <c r="BD65474" s="325"/>
      <c r="EL65474" s="325"/>
    </row>
    <row r="65475" spans="56:142" x14ac:dyDescent="0.2">
      <c r="BD65475" s="325"/>
      <c r="EL65475" s="325"/>
    </row>
    <row r="65476" spans="56:142" x14ac:dyDescent="0.2">
      <c r="BD65476" s="325"/>
      <c r="EL65476" s="325"/>
    </row>
    <row r="65477" spans="56:142" x14ac:dyDescent="0.2">
      <c r="BD65477" s="325"/>
      <c r="EL65477" s="325"/>
    </row>
    <row r="65478" spans="56:142" x14ac:dyDescent="0.2">
      <c r="BD65478" s="325"/>
      <c r="EL65478" s="325"/>
    </row>
    <row r="65479" spans="56:142" x14ac:dyDescent="0.2">
      <c r="BD65479" s="325"/>
      <c r="EL65479" s="325"/>
    </row>
    <row r="65480" spans="56:142" x14ac:dyDescent="0.2">
      <c r="BD65480" s="325"/>
      <c r="EL65480" s="325"/>
    </row>
    <row r="65481" spans="56:142" x14ac:dyDescent="0.2">
      <c r="BD65481" s="325"/>
      <c r="EL65481" s="325"/>
    </row>
    <row r="65482" spans="56:142" x14ac:dyDescent="0.2">
      <c r="BD65482" s="325"/>
      <c r="EL65482" s="325"/>
    </row>
    <row r="65483" spans="56:142" x14ac:dyDescent="0.2">
      <c r="BD65483" s="325"/>
      <c r="EL65483" s="325"/>
    </row>
    <row r="65484" spans="56:142" x14ac:dyDescent="0.2">
      <c r="BD65484" s="325"/>
      <c r="EL65484" s="325"/>
    </row>
    <row r="65485" spans="56:142" x14ac:dyDescent="0.2">
      <c r="BD65485" s="325"/>
      <c r="EL65485" s="325"/>
    </row>
    <row r="65486" spans="56:142" x14ac:dyDescent="0.2">
      <c r="BD65486" s="325"/>
      <c r="EL65486" s="325"/>
    </row>
    <row r="65487" spans="56:142" x14ac:dyDescent="0.2">
      <c r="BD65487" s="325"/>
      <c r="EL65487" s="325"/>
    </row>
    <row r="65488" spans="56:142" x14ac:dyDescent="0.2">
      <c r="BD65488" s="325"/>
      <c r="EL65488" s="325"/>
    </row>
    <row r="65489" spans="56:142" x14ac:dyDescent="0.2">
      <c r="BD65489" s="325"/>
      <c r="EL65489" s="325"/>
    </row>
    <row r="65490" spans="56:142" x14ac:dyDescent="0.2">
      <c r="BD65490" s="325"/>
      <c r="EL65490" s="325"/>
    </row>
    <row r="65491" spans="56:142" x14ac:dyDescent="0.2">
      <c r="BD65491" s="325"/>
      <c r="EL65491" s="325"/>
    </row>
    <row r="65492" spans="56:142" x14ac:dyDescent="0.2">
      <c r="BD65492" s="325"/>
      <c r="EL65492" s="325"/>
    </row>
    <row r="65493" spans="56:142" x14ac:dyDescent="0.2">
      <c r="BD65493" s="325"/>
      <c r="EL65493" s="325"/>
    </row>
    <row r="65494" spans="56:142" x14ac:dyDescent="0.2">
      <c r="BD65494" s="325"/>
      <c r="EL65494" s="325"/>
    </row>
    <row r="65495" spans="56:142" x14ac:dyDescent="0.2">
      <c r="BD65495" s="325"/>
      <c r="EL65495" s="325"/>
    </row>
    <row r="65496" spans="56:142" x14ac:dyDescent="0.2">
      <c r="BD65496" s="325"/>
      <c r="EL65496" s="325"/>
    </row>
    <row r="65497" spans="56:142" x14ac:dyDescent="0.2">
      <c r="BD65497" s="325"/>
      <c r="EL65497" s="325"/>
    </row>
    <row r="65498" spans="56:142" x14ac:dyDescent="0.2">
      <c r="BD65498" s="325"/>
      <c r="EL65498" s="325"/>
    </row>
    <row r="65499" spans="56:142" x14ac:dyDescent="0.2">
      <c r="BD65499" s="325"/>
      <c r="EL65499" s="325"/>
    </row>
    <row r="65500" spans="56:142" x14ac:dyDescent="0.2">
      <c r="BD65500" s="325"/>
      <c r="EL65500" s="325"/>
    </row>
    <row r="65501" spans="56:142" x14ac:dyDescent="0.2">
      <c r="BD65501" s="325"/>
      <c r="EL65501" s="325"/>
    </row>
    <row r="65502" spans="56:142" x14ac:dyDescent="0.2">
      <c r="BD65502" s="325"/>
      <c r="EL65502" s="325"/>
    </row>
    <row r="65503" spans="56:142" x14ac:dyDescent="0.2">
      <c r="BD65503" s="325"/>
      <c r="EL65503" s="325"/>
    </row>
    <row r="65504" spans="56:142" x14ac:dyDescent="0.2">
      <c r="BD65504" s="325"/>
      <c r="EL65504" s="325"/>
    </row>
    <row r="65505" spans="56:142" x14ac:dyDescent="0.2">
      <c r="BD65505" s="325"/>
      <c r="EL65505" s="325"/>
    </row>
    <row r="65506" spans="56:142" x14ac:dyDescent="0.2">
      <c r="BD65506" s="325"/>
      <c r="EL65506" s="325"/>
    </row>
    <row r="65507" spans="56:142" x14ac:dyDescent="0.2">
      <c r="BD65507" s="325"/>
      <c r="EL65507" s="325"/>
    </row>
    <row r="65508" spans="56:142" x14ac:dyDescent="0.2">
      <c r="BD65508" s="325"/>
      <c r="EL65508" s="325"/>
    </row>
    <row r="65509" spans="56:142" x14ac:dyDescent="0.2">
      <c r="BD65509" s="325"/>
      <c r="EL65509" s="325"/>
    </row>
    <row r="65510" spans="56:142" x14ac:dyDescent="0.2">
      <c r="BD65510" s="325"/>
      <c r="EL65510" s="325"/>
    </row>
    <row r="65511" spans="56:142" x14ac:dyDescent="0.2">
      <c r="BD65511" s="325"/>
      <c r="EL65511" s="325"/>
    </row>
    <row r="65512" spans="56:142" x14ac:dyDescent="0.2">
      <c r="BD65512" s="325"/>
      <c r="EL65512" s="325"/>
    </row>
    <row r="65513" spans="56:142" x14ac:dyDescent="0.2">
      <c r="BD65513" s="325"/>
      <c r="EL65513" s="325"/>
    </row>
    <row r="65514" spans="56:142" x14ac:dyDescent="0.2">
      <c r="BD65514" s="325"/>
      <c r="EL65514" s="325"/>
    </row>
    <row r="65515" spans="56:142" x14ac:dyDescent="0.2">
      <c r="BD65515" s="325"/>
      <c r="EL65515" s="325"/>
    </row>
    <row r="65516" spans="56:142" x14ac:dyDescent="0.2">
      <c r="BD65516" s="325"/>
      <c r="EL65516" s="325"/>
    </row>
    <row r="65517" spans="56:142" x14ac:dyDescent="0.2">
      <c r="BD65517" s="325"/>
      <c r="EL65517" s="325"/>
    </row>
    <row r="65518" spans="56:142" x14ac:dyDescent="0.2">
      <c r="BD65518" s="325"/>
      <c r="EL65518" s="325"/>
    </row>
    <row r="65519" spans="56:142" x14ac:dyDescent="0.2">
      <c r="BD65519" s="325"/>
      <c r="EL65519" s="325"/>
    </row>
    <row r="65520" spans="56:142" x14ac:dyDescent="0.2">
      <c r="BD65520" s="325"/>
      <c r="EL65520" s="325"/>
    </row>
    <row r="65521" spans="56:142" x14ac:dyDescent="0.2">
      <c r="BD65521" s="325"/>
      <c r="EL65521" s="325"/>
    </row>
    <row r="65522" spans="56:142" x14ac:dyDescent="0.2">
      <c r="BD65522" s="325"/>
      <c r="EL65522" s="325"/>
    </row>
    <row r="65523" spans="56:142" x14ac:dyDescent="0.2">
      <c r="BD65523" s="325"/>
      <c r="EL65523" s="325"/>
    </row>
    <row r="65524" spans="56:142" x14ac:dyDescent="0.2">
      <c r="BD65524" s="325"/>
      <c r="EL65524" s="325"/>
    </row>
    <row r="65525" spans="56:142" x14ac:dyDescent="0.2">
      <c r="BD65525" s="325"/>
      <c r="EL65525" s="325"/>
    </row>
    <row r="65526" spans="56:142" x14ac:dyDescent="0.2">
      <c r="BD65526" s="325"/>
      <c r="EL65526" s="325"/>
    </row>
    <row r="65527" spans="56:142" x14ac:dyDescent="0.2">
      <c r="BD65527" s="325"/>
      <c r="EL65527" s="325"/>
    </row>
    <row r="65528" spans="56:142" x14ac:dyDescent="0.2">
      <c r="BD65528" s="325"/>
      <c r="EL65528" s="325"/>
    </row>
    <row r="65529" spans="56:142" x14ac:dyDescent="0.2">
      <c r="BD65529" s="325"/>
      <c r="EL65529" s="325"/>
    </row>
    <row r="65530" spans="56:142" x14ac:dyDescent="0.2">
      <c r="BD65530" s="325"/>
      <c r="EL65530" s="325"/>
    </row>
    <row r="65531" spans="56:142" x14ac:dyDescent="0.2">
      <c r="BD65531" s="325"/>
      <c r="EL65531" s="325"/>
    </row>
    <row r="65532" spans="56:142" x14ac:dyDescent="0.2">
      <c r="BD65532" s="325"/>
      <c r="EL65532" s="325"/>
    </row>
    <row r="65533" spans="56:142" x14ac:dyDescent="0.2">
      <c r="BD65533" s="325"/>
      <c r="EL65533" s="325"/>
    </row>
    <row r="65534" spans="56:142" x14ac:dyDescent="0.2">
      <c r="BD65534" s="325"/>
      <c r="EL65534" s="325"/>
    </row>
    <row r="65535" spans="56:142" x14ac:dyDescent="0.2">
      <c r="BD65535" s="325"/>
      <c r="EL65535" s="325"/>
    </row>
    <row r="65536" spans="56:142" x14ac:dyDescent="0.2">
      <c r="BD65536" s="325"/>
      <c r="EL65536" s="325"/>
    </row>
  </sheetData>
  <sheetProtection password="F0D5" sheet="1" insertRows="0" sort="0" autoFilter="0" pivotTables="0"/>
  <autoFilter ref="A18:AD198"/>
  <mergeCells count="185">
    <mergeCell ref="AZ14:AZ16"/>
    <mergeCell ref="BR16:BR18"/>
    <mergeCell ref="HM16:HM18"/>
    <mergeCell ref="HN16:HN18"/>
    <mergeCell ref="CD16:CD18"/>
    <mergeCell ref="CE16:CE18"/>
    <mergeCell ref="CH16:CH18"/>
    <mergeCell ref="CI16:CI18"/>
    <mergeCell ref="EF16:EF18"/>
    <mergeCell ref="EG16:EG18"/>
    <mergeCell ref="EB16:EB18"/>
    <mergeCell ref="EC16:EC18"/>
    <mergeCell ref="BZ16:BZ18"/>
    <mergeCell ref="CA16:CA18"/>
    <mergeCell ref="CB16:CB18"/>
    <mergeCell ref="CC16:CC18"/>
    <mergeCell ref="CJ16:CJ18"/>
    <mergeCell ref="CK16:CK18"/>
    <mergeCell ref="CL16:CL18"/>
    <mergeCell ref="CM16:CM18"/>
    <mergeCell ref="CN16:CN18"/>
    <mergeCell ref="CO16:CO18"/>
    <mergeCell ref="HO16:HO18"/>
    <mergeCell ref="EN12:HO13"/>
    <mergeCell ref="EN16:EN18"/>
    <mergeCell ref="GW16:GW18"/>
    <mergeCell ref="GX16:GX18"/>
    <mergeCell ref="GY16:GY18"/>
    <mergeCell ref="EO16:EO18"/>
    <mergeCell ref="EP16:EP18"/>
    <mergeCell ref="GK16:GK18"/>
    <mergeCell ref="GL16:GL18"/>
    <mergeCell ref="FM16:FM18"/>
    <mergeCell ref="FN16:FN18"/>
    <mergeCell ref="FC16:FC18"/>
    <mergeCell ref="FD16:FD18"/>
    <mergeCell ref="FE16:FE18"/>
    <mergeCell ref="FF16:FF18"/>
    <mergeCell ref="GC16:GC18"/>
    <mergeCell ref="GD16:GD18"/>
    <mergeCell ref="EX16:EX18"/>
    <mergeCell ref="FR16:FR18"/>
    <mergeCell ref="EY16:EY18"/>
    <mergeCell ref="EZ16:EZ18"/>
    <mergeCell ref="FG16:FG18"/>
    <mergeCell ref="FH16:FH18"/>
    <mergeCell ref="Q15:Q16"/>
    <mergeCell ref="HB16:HB18"/>
    <mergeCell ref="HI16:HI18"/>
    <mergeCell ref="HJ16:HJ18"/>
    <mergeCell ref="X15:X16"/>
    <mergeCell ref="Y15:Y16"/>
    <mergeCell ref="Z15:Z16"/>
    <mergeCell ref="AA15:AA16"/>
    <mergeCell ref="AY14:AY16"/>
    <mergeCell ref="CX16:CX18"/>
    <mergeCell ref="CY16:CY18"/>
    <mergeCell ref="BY16:BY18"/>
    <mergeCell ref="DM16:DM18"/>
    <mergeCell ref="DH16:DH18"/>
    <mergeCell ref="DI16:DI18"/>
    <mergeCell ref="DZ16:DZ18"/>
    <mergeCell ref="EA16:EA18"/>
    <mergeCell ref="DV16:DV18"/>
    <mergeCell ref="DW16:DW18"/>
    <mergeCell ref="DX16:DX18"/>
    <mergeCell ref="DY16:DY18"/>
    <mergeCell ref="ED16:ED18"/>
    <mergeCell ref="EE16:EE18"/>
    <mergeCell ref="GZ16:GZ18"/>
    <mergeCell ref="A201:D201"/>
    <mergeCell ref="A14:A16"/>
    <mergeCell ref="B14:B16"/>
    <mergeCell ref="D14:D16"/>
    <mergeCell ref="C14:C16"/>
    <mergeCell ref="AD14:AD16"/>
    <mergeCell ref="AC14:AC16"/>
    <mergeCell ref="L15:L16"/>
    <mergeCell ref="BX16:BX18"/>
    <mergeCell ref="BS16:BS18"/>
    <mergeCell ref="BF16:BF18"/>
    <mergeCell ref="BG16:BG18"/>
    <mergeCell ref="BH16:BH18"/>
    <mergeCell ref="BI16:BI18"/>
    <mergeCell ref="BJ16:BJ18"/>
    <mergeCell ref="BK16:BK18"/>
    <mergeCell ref="BL16:BL18"/>
    <mergeCell ref="BM16:BM18"/>
    <mergeCell ref="BN16:BN18"/>
    <mergeCell ref="BO16:BO18"/>
    <mergeCell ref="BP16:BP18"/>
    <mergeCell ref="BQ16:BQ18"/>
    <mergeCell ref="BB14:BB17"/>
    <mergeCell ref="P15:P16"/>
    <mergeCell ref="BF12:EG13"/>
    <mergeCell ref="AB15:AB16"/>
    <mergeCell ref="E14:E16"/>
    <mergeCell ref="F14:F16"/>
    <mergeCell ref="G15:G16"/>
    <mergeCell ref="K15:K16"/>
    <mergeCell ref="W15:W16"/>
    <mergeCell ref="CV16:CV18"/>
    <mergeCell ref="CW16:CW18"/>
    <mergeCell ref="BT16:BT18"/>
    <mergeCell ref="BU16:BU18"/>
    <mergeCell ref="BV16:BV18"/>
    <mergeCell ref="BW16:BW18"/>
    <mergeCell ref="CP16:CP18"/>
    <mergeCell ref="CQ16:CQ18"/>
    <mergeCell ref="CF16:CF18"/>
    <mergeCell ref="CG16:CG18"/>
    <mergeCell ref="DN16:DN18"/>
    <mergeCell ref="DO16:DO18"/>
    <mergeCell ref="DD16:DD18"/>
    <mergeCell ref="DE16:DE18"/>
    <mergeCell ref="DF16:DF18"/>
    <mergeCell ref="DG16:DG18"/>
    <mergeCell ref="DL16:DL18"/>
    <mergeCell ref="CZ16:CZ18"/>
    <mergeCell ref="DA16:DA18"/>
    <mergeCell ref="CR16:CR18"/>
    <mergeCell ref="CS16:CS18"/>
    <mergeCell ref="CT16:CT18"/>
    <mergeCell ref="CU16:CU18"/>
    <mergeCell ref="DJ16:DJ18"/>
    <mergeCell ref="DK16:DK18"/>
    <mergeCell ref="DB16:DB18"/>
    <mergeCell ref="DC16:DC18"/>
    <mergeCell ref="DT16:DT18"/>
    <mergeCell ref="DU16:DU18"/>
    <mergeCell ref="DP16:DP18"/>
    <mergeCell ref="DQ16:DQ18"/>
    <mergeCell ref="DR16:DR18"/>
    <mergeCell ref="DS16:DS18"/>
    <mergeCell ref="EU16:EU18"/>
    <mergeCell ref="EV16:EV18"/>
    <mergeCell ref="EW16:EW18"/>
    <mergeCell ref="EQ16:EQ18"/>
    <mergeCell ref="ER16:ER18"/>
    <mergeCell ref="ES16:ES18"/>
    <mergeCell ref="ET16:ET18"/>
    <mergeCell ref="FI16:FI18"/>
    <mergeCell ref="FJ16:FJ18"/>
    <mergeCell ref="FA16:FA18"/>
    <mergeCell ref="FB16:FB18"/>
    <mergeCell ref="GB16:GB18"/>
    <mergeCell ref="FK16:FK18"/>
    <mergeCell ref="FL16:FL18"/>
    <mergeCell ref="FS16:FS18"/>
    <mergeCell ref="FT16:FT18"/>
    <mergeCell ref="FU16:FU18"/>
    <mergeCell ref="FV16:FV18"/>
    <mergeCell ref="FO16:FO18"/>
    <mergeCell ref="FP16:FP18"/>
    <mergeCell ref="FQ16:FQ18"/>
    <mergeCell ref="FW16:FW18"/>
    <mergeCell ref="FX16:FX18"/>
    <mergeCell ref="GE16:GE18"/>
    <mergeCell ref="GF16:GF18"/>
    <mergeCell ref="GG16:GG18"/>
    <mergeCell ref="GH16:GH18"/>
    <mergeCell ref="FY16:FY18"/>
    <mergeCell ref="FZ16:FZ18"/>
    <mergeCell ref="GA16:GA18"/>
    <mergeCell ref="HK16:HK18"/>
    <mergeCell ref="HL16:HL18"/>
    <mergeCell ref="HC16:HC18"/>
    <mergeCell ref="HD16:HD18"/>
    <mergeCell ref="HE16:HE18"/>
    <mergeCell ref="HF16:HF18"/>
    <mergeCell ref="HG16:HG18"/>
    <mergeCell ref="HH16:HH18"/>
    <mergeCell ref="GI16:GI18"/>
    <mergeCell ref="GJ16:GJ18"/>
    <mergeCell ref="GQ16:GQ18"/>
    <mergeCell ref="GR16:GR18"/>
    <mergeCell ref="GS16:GS18"/>
    <mergeCell ref="GT16:GT18"/>
    <mergeCell ref="GM16:GM18"/>
    <mergeCell ref="GN16:GN18"/>
    <mergeCell ref="GO16:GO18"/>
    <mergeCell ref="GU16:GU18"/>
    <mergeCell ref="GV16:GV18"/>
    <mergeCell ref="GP16:GP18"/>
    <mergeCell ref="HA16:HA18"/>
  </mergeCells>
  <phoneticPr fontId="0" type="noConversion"/>
  <conditionalFormatting sqref="BD20:BD198">
    <cfRule type="cellIs" dxfId="7" priority="2" stopIfTrue="1" operator="equal">
      <formula>"Controlar Aprop."</formula>
    </cfRule>
  </conditionalFormatting>
  <conditionalFormatting sqref="EL20:EL198">
    <cfRule type="cellIs" dxfId="6" priority="1" stopIfTrue="1" operator="equal">
      <formula>"Controlar Aprop."</formula>
    </cfRule>
  </conditionalFormatting>
  <dataValidations count="5">
    <dataValidation type="list" allowBlank="1" showInputMessage="1" showErrorMessage="1" sqref="Q19:Q198">
      <formula1>T_Tipo_neumat</formula1>
    </dataValidation>
    <dataValidation type="list" allowBlank="1" showInputMessage="1" showErrorMessage="1" sqref="E42:E198">
      <formula1>Insumos_Directo_Indirecto</formula1>
    </dataValidation>
    <dataValidation type="list" allowBlank="1" showInputMessage="1" showErrorMessage="1" sqref="E19:E41">
      <formula1>T_Relac_con_servic</formula1>
    </dataValidation>
    <dataValidation type="list" allowBlank="1" showInputMessage="1" showErrorMessage="1" sqref="AF19:AF198 AJ19:AJ198 AP19:AP198 AT19:AT198 BB19">
      <formula1>Indices</formula1>
    </dataValidation>
    <dataValidation type="list" showInputMessage="1" showErrorMessage="1" sqref="BB20:BB198">
      <formula1>Indices3</formula1>
    </dataValidation>
  </dataValidations>
  <hyperlinks>
    <hyperlink ref="F12" location="Indice!E13" tooltip="Vuelve al Indice" display="INDICE"/>
  </hyperlinks>
  <printOptions horizontalCentered="1" verticalCentered="1"/>
  <pageMargins left="0.35433070866141736" right="0.33" top="0.27559055118110237" bottom="0.43307086614173229" header="0.23622047244094491" footer="0.23622047244094491"/>
  <pageSetup paperSize="9" scale="54" fitToWidth="2" orientation="landscape" cellComments="asDisplayed" horizontalDpi="4294967292" verticalDpi="144" r:id="rId1"/>
  <headerFooter alignWithMargins="0">
    <oddFooter>&amp;R&amp;Z&amp;F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Hoja5"/>
  <dimension ref="A1:P48"/>
  <sheetViews>
    <sheetView showGridLines="0" workbookViewId="0">
      <selection activeCell="Q15" sqref="Q15"/>
    </sheetView>
  </sheetViews>
  <sheetFormatPr baseColWidth="10" defaultColWidth="15.77734375" defaultRowHeight="15" x14ac:dyDescent="0.2"/>
  <cols>
    <col min="1" max="1" width="3.77734375" style="348" customWidth="1"/>
    <col min="2" max="2" width="21" style="348" customWidth="1"/>
    <col min="3" max="3" width="11.33203125" style="348" customWidth="1"/>
    <col min="4" max="4" width="13" style="348" customWidth="1"/>
    <col min="5" max="5" width="7.109375" style="348" customWidth="1"/>
    <col min="6" max="6" width="13" style="348" customWidth="1"/>
    <col min="7" max="7" width="12.33203125" style="348" hidden="1" customWidth="1"/>
    <col min="8" max="8" width="8.88671875" style="348" hidden="1" customWidth="1"/>
    <col min="9" max="9" width="5" style="348" hidden="1" customWidth="1"/>
    <col min="10" max="10" width="13.21875" style="348" hidden="1" customWidth="1"/>
    <col min="11" max="11" width="8.88671875" style="348" hidden="1" customWidth="1"/>
    <col min="12" max="12" width="5.77734375" style="348" customWidth="1"/>
    <col min="13" max="13" width="4.21875" style="226" customWidth="1"/>
    <col min="14" max="16" width="15.77734375" style="226"/>
    <col min="17" max="16384" width="15.77734375" style="348"/>
  </cols>
  <sheetData>
    <row r="1" spans="1:14" ht="9.75" customHeight="1" thickBot="1" x14ac:dyDescent="0.25">
      <c r="A1" s="468"/>
      <c r="B1" s="468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4" ht="20.25" customHeight="1" thickTop="1" thickBot="1" x14ac:dyDescent="0.25">
      <c r="A2" s="357"/>
      <c r="B2" s="96" t="s">
        <v>137</v>
      </c>
      <c r="C2" s="97"/>
      <c r="D2" s="97"/>
      <c r="E2" s="97"/>
      <c r="F2" s="97"/>
      <c r="G2" s="347"/>
      <c r="I2" s="349"/>
      <c r="J2" s="347"/>
      <c r="L2" s="349"/>
    </row>
    <row r="3" spans="1:14" ht="9" customHeight="1" thickTop="1" thickBot="1" x14ac:dyDescent="0.25">
      <c r="A3" s="469"/>
      <c r="B3" s="469"/>
      <c r="C3" s="350"/>
      <c r="D3" s="350"/>
      <c r="E3" s="350"/>
      <c r="F3" s="350"/>
      <c r="G3" s="350"/>
      <c r="H3" s="350"/>
      <c r="I3" s="350"/>
      <c r="K3" s="350"/>
      <c r="L3" s="350"/>
    </row>
    <row r="4" spans="1:14" ht="33.75" customHeight="1" x14ac:dyDescent="0.2">
      <c r="A4" s="357"/>
      <c r="B4" s="351" t="s">
        <v>284</v>
      </c>
      <c r="C4" s="231">
        <f>'INMUEBLES EQUIPOS Y RODADOS'!C4</f>
        <v>0</v>
      </c>
      <c r="D4" s="299"/>
      <c r="E4" s="1189"/>
      <c r="F4" s="1190"/>
      <c r="G4" s="905"/>
      <c r="J4" s="1069" t="s">
        <v>0</v>
      </c>
    </row>
    <row r="5" spans="1:14" ht="20.25" customHeight="1" thickBot="1" x14ac:dyDescent="0.25">
      <c r="A5" s="358"/>
      <c r="B5" s="353" t="s">
        <v>79</v>
      </c>
      <c r="C5" s="303">
        <f>'INMUEBLES EQUIPOS Y RODADOS'!C5</f>
        <v>0</v>
      </c>
      <c r="D5" s="194"/>
      <c r="E5" s="354"/>
      <c r="F5" s="194"/>
      <c r="G5" s="906"/>
      <c r="J5" s="1070" t="s">
        <v>26</v>
      </c>
    </row>
    <row r="6" spans="1:14" ht="20.25" x14ac:dyDescent="0.2">
      <c r="A6" s="358"/>
      <c r="B6" s="208" t="s">
        <v>80</v>
      </c>
      <c r="C6" s="236">
        <f>'INMUEBLES EQUIPOS Y RODADOS'!C6</f>
        <v>0</v>
      </c>
      <c r="D6" s="194"/>
      <c r="E6" s="352"/>
      <c r="F6" s="194"/>
      <c r="G6" s="470"/>
      <c r="H6" s="90"/>
      <c r="I6" s="88"/>
      <c r="J6" s="347"/>
      <c r="K6" s="90"/>
      <c r="L6" s="89"/>
    </row>
    <row r="7" spans="1:14" ht="18" x14ac:dyDescent="0.2">
      <c r="A7" s="358"/>
      <c r="B7" s="208" t="s">
        <v>82</v>
      </c>
      <c r="C7" s="356">
        <f>'INMUEBLES EQUIPOS Y RODADOS'!C7</f>
        <v>0</v>
      </c>
      <c r="D7" s="188"/>
      <c r="E7" s="352"/>
      <c r="F7" s="188"/>
      <c r="G7" s="470"/>
      <c r="H7" s="90"/>
      <c r="I7" s="88"/>
      <c r="J7" s="470"/>
      <c r="K7" s="90"/>
      <c r="L7" s="89"/>
    </row>
    <row r="8" spans="1:14" ht="18" x14ac:dyDescent="0.2">
      <c r="A8" s="358"/>
      <c r="B8" s="208" t="s">
        <v>141</v>
      </c>
      <c r="C8" s="1146">
        <f>'INMUEBLES EQUIPOS Y RODADOS'!C9</f>
        <v>36</v>
      </c>
      <c r="D8" s="188"/>
      <c r="E8" s="878" t="s">
        <v>430</v>
      </c>
      <c r="F8" s="188"/>
      <c r="G8" s="470"/>
      <c r="H8" s="90"/>
      <c r="I8" s="88"/>
      <c r="J8" s="470"/>
      <c r="K8" s="90"/>
      <c r="L8" s="89"/>
    </row>
    <row r="9" spans="1:14" ht="15.75" thickBot="1" x14ac:dyDescent="0.25">
      <c r="A9" s="358"/>
      <c r="B9" s="357"/>
      <c r="C9" s="357"/>
      <c r="D9" s="357"/>
      <c r="E9" s="357"/>
      <c r="F9" s="357"/>
      <c r="G9" s="358"/>
      <c r="H9" s="357"/>
      <c r="I9" s="357"/>
      <c r="J9" s="358"/>
      <c r="K9" s="357"/>
      <c r="L9" s="358"/>
    </row>
    <row r="10" spans="1:14" ht="21" customHeight="1" thickTop="1" thickBot="1" x14ac:dyDescent="0.25">
      <c r="A10" s="1692" t="s">
        <v>27</v>
      </c>
      <c r="B10" s="1693"/>
      <c r="C10" s="1693"/>
      <c r="D10" s="1693"/>
      <c r="E10" s="1693"/>
      <c r="F10" s="1694"/>
      <c r="G10" s="1151" t="s">
        <v>346</v>
      </c>
      <c r="H10" s="698">
        <f>+'INMUEBLES EQUIPOS Y RODADOS'!X16</f>
        <v>40603</v>
      </c>
      <c r="I10" s="678"/>
      <c r="J10" s="937" t="s">
        <v>346</v>
      </c>
      <c r="K10" s="938">
        <v>40909</v>
      </c>
      <c r="L10" s="359"/>
      <c r="M10" s="360"/>
    </row>
    <row r="11" spans="1:14" ht="15" customHeight="1" thickBot="1" x14ac:dyDescent="0.25">
      <c r="A11" s="1710" t="s">
        <v>16</v>
      </c>
      <c r="B11" s="1711"/>
      <c r="C11" s="1712"/>
      <c r="D11" s="1187" t="s">
        <v>17</v>
      </c>
      <c r="E11" s="1187" t="s">
        <v>15</v>
      </c>
      <c r="F11" s="1188" t="s">
        <v>491</v>
      </c>
      <c r="G11" s="99"/>
      <c r="H11" s="99"/>
      <c r="I11" s="99"/>
      <c r="J11" s="99"/>
      <c r="K11" s="99"/>
      <c r="L11" s="99"/>
      <c r="M11" s="99"/>
    </row>
    <row r="12" spans="1:14" ht="15.75" thickTop="1" x14ac:dyDescent="0.2">
      <c r="A12" s="1162" t="s">
        <v>20</v>
      </c>
      <c r="B12" s="88"/>
      <c r="C12" s="857"/>
      <c r="D12" s="859">
        <f>'INMUEBLES EQUIPOS Y RODADOS'!S251</f>
        <v>0</v>
      </c>
      <c r="E12" s="1192">
        <f>IF($D$36=0,0,D12/$D$36)</f>
        <v>0</v>
      </c>
      <c r="F12" s="1174">
        <f>IF($C$8=0,0,D12/$C$8)</f>
        <v>0</v>
      </c>
      <c r="G12" s="1152">
        <f>+'INMUEBLES EQUIPOS Y RODADOS'!Y251</f>
        <v>0</v>
      </c>
      <c r="H12" s="432" t="e">
        <f>+G12/G36</f>
        <v>#REF!</v>
      </c>
      <c r="I12" s="679"/>
      <c r="J12" s="684">
        <f>+'INMUEBLES EQUIPOS Y RODADOS'!AC251</f>
        <v>0</v>
      </c>
      <c r="K12" s="432" t="e">
        <f>+J12/J36</f>
        <v>#DIV/0!</v>
      </c>
      <c r="L12" s="100"/>
      <c r="M12" s="360"/>
    </row>
    <row r="13" spans="1:14" x14ac:dyDescent="0.2">
      <c r="A13" s="1163" t="s">
        <v>130</v>
      </c>
      <c r="B13" s="4"/>
      <c r="C13" s="5"/>
      <c r="D13" s="362">
        <f>'MANO DE OBRA'!CB295</f>
        <v>0</v>
      </c>
      <c r="E13" s="1193">
        <f t="shared" ref="E13:E20" si="0">IF($D$36=0,0,D13/$D$36)</f>
        <v>0</v>
      </c>
      <c r="F13" s="1175">
        <f t="shared" ref="F13:F22" si="1">IF($C$8=0,0,D13/$C$8)</f>
        <v>0</v>
      </c>
      <c r="G13" s="1153" t="e">
        <f>VLOOKUP('INMUEBLES EQUIPOS Y RODADOS'!$X$15,#REF!,7,FALSE)</f>
        <v>#REF!</v>
      </c>
      <c r="H13" s="433" t="e">
        <f t="shared" ref="H13:H20" si="2">+G13/G$36</f>
        <v>#REF!</v>
      </c>
      <c r="I13" s="679"/>
      <c r="J13" s="685">
        <f>+'MANO DE OBRA'!CB295</f>
        <v>0</v>
      </c>
      <c r="K13" s="433" t="e">
        <f t="shared" ref="K13:K20" si="3">+J13/J$36</f>
        <v>#DIV/0!</v>
      </c>
      <c r="M13" s="360"/>
      <c r="N13" s="902"/>
    </row>
    <row r="14" spans="1:14" x14ac:dyDescent="0.2">
      <c r="A14" s="1163"/>
      <c r="B14" s="4" t="s">
        <v>263</v>
      </c>
      <c r="C14" s="5"/>
      <c r="D14" s="487">
        <f>+'MANO DE OBRA'!BW295*C8</f>
        <v>0</v>
      </c>
      <c r="E14" s="1194">
        <f>IF($D$36=0,0,D14/$D$36)</f>
        <v>0</v>
      </c>
      <c r="F14" s="1176">
        <f t="shared" si="1"/>
        <v>0</v>
      </c>
      <c r="G14" s="1154" t="e">
        <f>VLOOKUP('INMUEBLES EQUIPOS Y RODADOS'!$X$15,#REF!,2,FALSE)*$C$8</f>
        <v>#REF!</v>
      </c>
      <c r="H14" s="488" t="e">
        <f t="shared" si="2"/>
        <v>#REF!</v>
      </c>
      <c r="I14" s="471"/>
      <c r="J14" s="762">
        <f>+'MANO DE OBRA'!BW295*C8</f>
        <v>0</v>
      </c>
      <c r="K14" s="488" t="e">
        <f t="shared" si="3"/>
        <v>#DIV/0!</v>
      </c>
      <c r="L14" s="100"/>
      <c r="M14" s="360"/>
    </row>
    <row r="15" spans="1:14" x14ac:dyDescent="0.2">
      <c r="A15" s="1163"/>
      <c r="B15" s="4" t="s">
        <v>264</v>
      </c>
      <c r="C15" s="5"/>
      <c r="D15" s="487">
        <f>+'MANO DE OBRA'!BX295*C8</f>
        <v>0</v>
      </c>
      <c r="E15" s="1194">
        <f>IF($D$36=0,0,D15/$D$36)</f>
        <v>0</v>
      </c>
      <c r="F15" s="1176">
        <f t="shared" si="1"/>
        <v>0</v>
      </c>
      <c r="G15" s="1154" t="e">
        <f>VLOOKUP('INMUEBLES EQUIPOS Y RODADOS'!$X$15,#REF!,3,FALSE)*$C$8</f>
        <v>#REF!</v>
      </c>
      <c r="H15" s="488" t="e">
        <f t="shared" si="2"/>
        <v>#REF!</v>
      </c>
      <c r="I15" s="471"/>
      <c r="J15" s="762">
        <f>+'MANO DE OBRA'!BX295*C8</f>
        <v>0</v>
      </c>
      <c r="K15" s="488" t="e">
        <f t="shared" si="3"/>
        <v>#DIV/0!</v>
      </c>
      <c r="L15" s="100"/>
      <c r="M15" s="360"/>
    </row>
    <row r="16" spans="1:14" x14ac:dyDescent="0.2">
      <c r="A16" s="1163"/>
      <c r="B16" s="4" t="s">
        <v>286</v>
      </c>
      <c r="C16" s="5"/>
      <c r="D16" s="487">
        <f>+'MANO DE OBRA'!BY295*C8</f>
        <v>0</v>
      </c>
      <c r="E16" s="1194">
        <f t="shared" si="0"/>
        <v>0</v>
      </c>
      <c r="F16" s="1176">
        <f t="shared" si="1"/>
        <v>0</v>
      </c>
      <c r="G16" s="1154" t="e">
        <f>VLOOKUP('INMUEBLES EQUIPOS Y RODADOS'!$X$15,#REF!,4,FALSE)*$C$8</f>
        <v>#REF!</v>
      </c>
      <c r="H16" s="488" t="e">
        <f t="shared" si="2"/>
        <v>#REF!</v>
      </c>
      <c r="I16" s="471"/>
      <c r="J16" s="762">
        <f>+'MANO DE OBRA'!BY295*C8</f>
        <v>0</v>
      </c>
      <c r="K16" s="488" t="e">
        <f t="shared" si="3"/>
        <v>#DIV/0!</v>
      </c>
      <c r="L16" s="100"/>
      <c r="M16" s="360"/>
    </row>
    <row r="17" spans="1:13" x14ac:dyDescent="0.2">
      <c r="A17" s="1163"/>
      <c r="B17" s="4" t="s">
        <v>265</v>
      </c>
      <c r="C17" s="5"/>
      <c r="D17" s="487">
        <f>+'MANO DE OBRA'!BZ295*C8</f>
        <v>0</v>
      </c>
      <c r="E17" s="1194">
        <f t="shared" si="0"/>
        <v>0</v>
      </c>
      <c r="F17" s="1176">
        <f t="shared" si="1"/>
        <v>0</v>
      </c>
      <c r="G17" s="1154" t="e">
        <f>VLOOKUP('INMUEBLES EQUIPOS Y RODADOS'!$X$15,#REF!,5,FALSE)*$C$8</f>
        <v>#REF!</v>
      </c>
      <c r="H17" s="488" t="e">
        <f t="shared" si="2"/>
        <v>#REF!</v>
      </c>
      <c r="I17" s="471"/>
      <c r="J17" s="762">
        <f>+'MANO DE OBRA'!BZ295*C8</f>
        <v>0</v>
      </c>
      <c r="K17" s="488" t="e">
        <f t="shared" si="3"/>
        <v>#DIV/0!</v>
      </c>
      <c r="L17" s="100"/>
      <c r="M17" s="360"/>
    </row>
    <row r="18" spans="1:13" x14ac:dyDescent="0.2">
      <c r="A18" s="1163" t="s">
        <v>229</v>
      </c>
      <c r="B18" s="4"/>
      <c r="C18" s="5"/>
      <c r="D18" s="362">
        <f>'MATERIALES-INSUMOS'!M467</f>
        <v>0</v>
      </c>
      <c r="E18" s="1193">
        <f>IF($D$36=0,0,D18/$D$36)</f>
        <v>0</v>
      </c>
      <c r="F18" s="1175">
        <f t="shared" si="1"/>
        <v>0</v>
      </c>
      <c r="G18" s="1155">
        <f>+'MATERIALES-INSUMOS'!R467</f>
        <v>0</v>
      </c>
      <c r="H18" s="433" t="e">
        <f t="shared" si="2"/>
        <v>#REF!</v>
      </c>
      <c r="I18" s="679"/>
      <c r="J18" s="759">
        <f>+'MATERIALES-INSUMOS'!V467</f>
        <v>0</v>
      </c>
      <c r="K18" s="433" t="e">
        <f t="shared" si="3"/>
        <v>#DIV/0!</v>
      </c>
      <c r="L18" s="100"/>
      <c r="M18" s="360"/>
    </row>
    <row r="19" spans="1:13" x14ac:dyDescent="0.2">
      <c r="A19" s="1163" t="s">
        <v>198</v>
      </c>
      <c r="B19" s="4"/>
      <c r="C19" s="4"/>
      <c r="D19" s="362">
        <f>'COMB-LUB-NEUM-MANT'!K199+'COMB-LUB-NEUM-MANT'!P199</f>
        <v>0</v>
      </c>
      <c r="E19" s="1193">
        <f t="shared" si="0"/>
        <v>0</v>
      </c>
      <c r="F19" s="1175">
        <f t="shared" si="1"/>
        <v>0</v>
      </c>
      <c r="G19" s="1153">
        <f>+'COMB-LUB-NEUM-MANT'!AH199+'COMB-LUB-NEUM-MANT'!AL199</f>
        <v>0</v>
      </c>
      <c r="H19" s="433" t="e">
        <f t="shared" si="2"/>
        <v>#REF!</v>
      </c>
      <c r="I19" s="679"/>
      <c r="J19" s="685">
        <f>+'COMB-LUB-NEUM-MANT'!AR199+'COMB-LUB-NEUM-MANT'!AV199</f>
        <v>0</v>
      </c>
      <c r="K19" s="433" t="e">
        <f t="shared" si="3"/>
        <v>#DIV/0!</v>
      </c>
      <c r="L19" s="100"/>
      <c r="M19" s="360"/>
    </row>
    <row r="20" spans="1:13" ht="15.75" thickBot="1" x14ac:dyDescent="0.25">
      <c r="A20" s="1163" t="s">
        <v>197</v>
      </c>
      <c r="B20" s="4"/>
      <c r="C20" s="4"/>
      <c r="D20" s="362">
        <f>'COMB-LUB-NEUM-MANT'!W199+'COMB-LUB-NEUM-MANT'!AB199</f>
        <v>0</v>
      </c>
      <c r="E20" s="1193">
        <f t="shared" si="0"/>
        <v>0</v>
      </c>
      <c r="F20" s="1175">
        <f t="shared" si="1"/>
        <v>0</v>
      </c>
      <c r="G20" s="1153">
        <f>+'COMB-LUB-NEUM-MANT'!AM199+'COMB-LUB-NEUM-MANT'!AN199</f>
        <v>0</v>
      </c>
      <c r="H20" s="433" t="e">
        <f t="shared" si="2"/>
        <v>#REF!</v>
      </c>
      <c r="I20" s="679"/>
      <c r="J20" s="685">
        <f>+'COMB-LUB-NEUM-MANT'!AW199+'COMB-LUB-NEUM-MANT'!AX199</f>
        <v>0</v>
      </c>
      <c r="K20" s="433" t="e">
        <f t="shared" si="3"/>
        <v>#DIV/0!</v>
      </c>
      <c r="L20" s="100"/>
      <c r="M20" s="360"/>
    </row>
    <row r="21" spans="1:13" ht="23.25" customHeight="1" thickBot="1" x14ac:dyDescent="0.25">
      <c r="A21" s="1204" t="s">
        <v>36</v>
      </c>
      <c r="B21" s="1205"/>
      <c r="C21" s="1206"/>
      <c r="D21" s="1207">
        <f>+D12+D13+D18+D19+D20</f>
        <v>0</v>
      </c>
      <c r="E21" s="1208"/>
      <c r="F21" s="1209">
        <f t="shared" si="1"/>
        <v>0</v>
      </c>
      <c r="G21" s="1156" t="e">
        <f>+G12+G13+G18+G19+G20</f>
        <v>#REF!</v>
      </c>
      <c r="H21" s="472"/>
      <c r="I21" s="680"/>
      <c r="J21" s="686">
        <f>+J12+J13+J18+J19+J20</f>
        <v>0</v>
      </c>
      <c r="K21" s="472"/>
      <c r="L21" s="100"/>
      <c r="M21" s="360"/>
    </row>
    <row r="22" spans="1:13" ht="21.75" customHeight="1" thickBot="1" x14ac:dyDescent="0.25">
      <c r="A22" s="1166"/>
      <c r="B22" s="1167" t="s">
        <v>489</v>
      </c>
      <c r="C22" s="1150"/>
      <c r="D22" s="1201">
        <f>D21*C22</f>
        <v>0</v>
      </c>
      <c r="E22" s="1202">
        <f>IF($D$36=0,0,D22/$D$36)</f>
        <v>0</v>
      </c>
      <c r="F22" s="1203">
        <f t="shared" si="1"/>
        <v>0</v>
      </c>
      <c r="G22" s="1157" t="e">
        <f>G21*C22</f>
        <v>#REF!</v>
      </c>
      <c r="H22" s="433" t="e">
        <f>+G22/G$36</f>
        <v>#REF!</v>
      </c>
      <c r="I22" s="680"/>
      <c r="J22" s="687">
        <f>J21*C22</f>
        <v>0</v>
      </c>
      <c r="K22" s="433" t="e">
        <f>+J22/J$36</f>
        <v>#DIV/0!</v>
      </c>
      <c r="L22" s="100"/>
      <c r="M22" s="360"/>
    </row>
    <row r="23" spans="1:13" ht="6.75" customHeight="1" thickTop="1" x14ac:dyDescent="0.2">
      <c r="A23" s="1719" t="s">
        <v>2</v>
      </c>
      <c r="B23" s="1720"/>
      <c r="C23" s="1721"/>
      <c r="D23" s="1168"/>
      <c r="E23" s="1195"/>
      <c r="F23" s="1177"/>
      <c r="G23" s="364"/>
      <c r="H23" s="434"/>
      <c r="I23" s="681"/>
      <c r="J23" s="688"/>
      <c r="K23" s="434"/>
      <c r="L23" s="101"/>
      <c r="M23" s="360"/>
    </row>
    <row r="24" spans="1:13" ht="12" customHeight="1" x14ac:dyDescent="0.2">
      <c r="A24" s="1716" t="s">
        <v>28</v>
      </c>
      <c r="B24" s="1147">
        <f>+'Información de Cabecera'!H15</f>
        <v>3.5000000000000003E-2</v>
      </c>
      <c r="C24" s="365" t="s">
        <v>29</v>
      </c>
      <c r="D24" s="366">
        <f>+$D$36*B24</f>
        <v>0</v>
      </c>
      <c r="E24" s="1192"/>
      <c r="F24" s="1178">
        <f>IF($C$8=0,0,D24/$C$8)</f>
        <v>0</v>
      </c>
      <c r="G24" s="367" t="e">
        <f>+$G$36*B24</f>
        <v>#REF!</v>
      </c>
      <c r="H24" s="473"/>
      <c r="I24" s="682"/>
      <c r="J24" s="689">
        <f>+$J$36*B24</f>
        <v>0</v>
      </c>
      <c r="K24" s="473"/>
      <c r="L24" s="101"/>
      <c r="M24" s="360"/>
    </row>
    <row r="25" spans="1:13" ht="12" customHeight="1" x14ac:dyDescent="0.2">
      <c r="A25" s="1717"/>
      <c r="B25" s="1147">
        <f>+'Información de Cabecera'!H17</f>
        <v>8.5000000000000006E-3</v>
      </c>
      <c r="C25" s="368" t="s">
        <v>30</v>
      </c>
      <c r="D25" s="366">
        <f>+$D$36*B25</f>
        <v>0</v>
      </c>
      <c r="E25" s="1192"/>
      <c r="F25" s="1178">
        <f>IF($C$8=0,0,D25/$C$8)</f>
        <v>0</v>
      </c>
      <c r="G25" s="367" t="e">
        <f>+$G$36*B25</f>
        <v>#REF!</v>
      </c>
      <c r="H25" s="473"/>
      <c r="I25" s="682"/>
      <c r="J25" s="689">
        <f>+$J$36*B25</f>
        <v>0</v>
      </c>
      <c r="K25" s="473"/>
      <c r="L25" s="101"/>
      <c r="M25" s="360"/>
    </row>
    <row r="26" spans="1:13" ht="12" customHeight="1" x14ac:dyDescent="0.2">
      <c r="A26" s="1717"/>
      <c r="B26" s="1147">
        <f>1.2%*(1+(0.21*0.2))</f>
        <v>1.2504000000000001E-2</v>
      </c>
      <c r="C26" s="368" t="s">
        <v>31</v>
      </c>
      <c r="D26" s="366">
        <f>+$D$36*B26</f>
        <v>0</v>
      </c>
      <c r="E26" s="1192"/>
      <c r="F26" s="1178">
        <f>IF($C$8=0,0,D26/$C$8)</f>
        <v>0</v>
      </c>
      <c r="G26" s="367" t="e">
        <f>+$G$36*B26</f>
        <v>#REF!</v>
      </c>
      <c r="H26" s="473"/>
      <c r="I26" s="682"/>
      <c r="J26" s="689">
        <f>+$J$36*B26</f>
        <v>0</v>
      </c>
      <c r="K26" s="473"/>
      <c r="L26" s="101"/>
      <c r="M26" s="360"/>
    </row>
    <row r="27" spans="1:13" ht="12" customHeight="1" x14ac:dyDescent="0.2">
      <c r="A27" s="1717"/>
      <c r="B27" s="1700"/>
      <c r="C27" s="1701"/>
      <c r="D27" s="369"/>
      <c r="E27" s="1192"/>
      <c r="F27" s="1179"/>
      <c r="G27" s="370"/>
      <c r="H27" s="473"/>
      <c r="I27" s="682"/>
      <c r="J27" s="690"/>
      <c r="K27" s="473"/>
      <c r="L27" s="101"/>
      <c r="M27" s="360"/>
    </row>
    <row r="28" spans="1:13" ht="12" customHeight="1" x14ac:dyDescent="0.2">
      <c r="A28" s="1717"/>
      <c r="B28" s="371">
        <v>0.35</v>
      </c>
      <c r="C28" s="368" t="s">
        <v>32</v>
      </c>
      <c r="D28" s="366">
        <f>+D30*B28</f>
        <v>0</v>
      </c>
      <c r="E28" s="1192"/>
      <c r="F28" s="1178">
        <f>IF($C$8=0,0,D28/$C$8)</f>
        <v>0</v>
      </c>
      <c r="G28" s="367" t="e">
        <f>+G30*B28</f>
        <v>#REF!</v>
      </c>
      <c r="H28" s="473"/>
      <c r="I28" s="682"/>
      <c r="J28" s="689">
        <f>+J30*B28</f>
        <v>0</v>
      </c>
      <c r="K28" s="473"/>
      <c r="L28" s="101"/>
      <c r="M28" s="360"/>
    </row>
    <row r="29" spans="1:13" ht="16.5" customHeight="1" thickBot="1" x14ac:dyDescent="0.25">
      <c r="A29" s="1718"/>
      <c r="B29" s="1722" t="s">
        <v>33</v>
      </c>
      <c r="C29" s="1723"/>
      <c r="D29" s="372">
        <f>+D24+D25+D26+D28</f>
        <v>0</v>
      </c>
      <c r="E29" s="1193">
        <f>IF($D$36=0,0,D29/$D$36)</f>
        <v>0</v>
      </c>
      <c r="F29" s="1180">
        <f>IF($C$8=0,0,D29/$C$8)</f>
        <v>0</v>
      </c>
      <c r="G29" s="363" t="e">
        <f>+G24+G25+G26+G28</f>
        <v>#REF!</v>
      </c>
      <c r="H29" s="433" t="e">
        <f>+G29/G$36</f>
        <v>#REF!</v>
      </c>
      <c r="I29" s="682"/>
      <c r="J29" s="691">
        <f>+J24+J25+J26+J28</f>
        <v>0</v>
      </c>
      <c r="K29" s="433" t="e">
        <f>+J29/J$36</f>
        <v>#DIV/0!</v>
      </c>
      <c r="L29" s="101"/>
      <c r="M29" s="360"/>
    </row>
    <row r="30" spans="1:13" ht="15.75" customHeight="1" thickBot="1" x14ac:dyDescent="0.25">
      <c r="A30" s="1698" t="s">
        <v>34</v>
      </c>
      <c r="B30" s="1699"/>
      <c r="C30" s="1042"/>
      <c r="D30" s="373">
        <f>(+D21+D22)*C30</f>
        <v>0</v>
      </c>
      <c r="E30" s="1196">
        <f>IF($D$36=0,0,D30/$D$36)</f>
        <v>0</v>
      </c>
      <c r="F30" s="1181">
        <f>IF($C$8=0,0,D30/$C$8)</f>
        <v>0</v>
      </c>
      <c r="G30" s="373" t="e">
        <f>(+G21+G22)*C30</f>
        <v>#REF!</v>
      </c>
      <c r="H30" s="433" t="e">
        <f>+G30/G$36</f>
        <v>#REF!</v>
      </c>
      <c r="I30" s="682"/>
      <c r="J30" s="692">
        <f>(+J21+J22)*C30</f>
        <v>0</v>
      </c>
      <c r="K30" s="433" t="e">
        <f>+J30/J$36</f>
        <v>#DIV/0!</v>
      </c>
      <c r="L30" s="101"/>
      <c r="M30" s="360"/>
    </row>
    <row r="31" spans="1:13" ht="8.25" customHeight="1" thickBot="1" x14ac:dyDescent="0.25">
      <c r="A31" s="1713"/>
      <c r="B31" s="1714"/>
      <c r="C31" s="1715"/>
      <c r="D31" s="1169"/>
      <c r="E31" s="1197"/>
      <c r="F31" s="1182"/>
      <c r="G31" s="374"/>
      <c r="H31" s="435"/>
      <c r="I31" s="681"/>
      <c r="J31" s="693"/>
      <c r="K31" s="435"/>
      <c r="L31" s="101"/>
      <c r="M31" s="360"/>
    </row>
    <row r="32" spans="1:13" ht="7.5" hidden="1" customHeight="1" thickTop="1" x14ac:dyDescent="0.2">
      <c r="A32" s="1702" t="s">
        <v>2</v>
      </c>
      <c r="B32" s="1703"/>
      <c r="C32" s="1703"/>
      <c r="D32" s="1165"/>
      <c r="E32" s="1198"/>
      <c r="F32" s="1183"/>
      <c r="G32" s="364"/>
      <c r="H32" s="434"/>
      <c r="I32" s="681"/>
      <c r="J32" s="688"/>
      <c r="K32" s="434"/>
      <c r="L32" s="101"/>
      <c r="M32" s="360"/>
    </row>
    <row r="33" spans="1:14" ht="14.25" hidden="1" customHeight="1" x14ac:dyDescent="0.2">
      <c r="A33" s="1704" t="s">
        <v>19</v>
      </c>
      <c r="B33" s="1705"/>
      <c r="C33" s="1148"/>
      <c r="D33" s="1149">
        <f>(D36*C33)</f>
        <v>0</v>
      </c>
      <c r="E33" s="1199" t="e">
        <f>+D33/$D$36</f>
        <v>#DIV/0!</v>
      </c>
      <c r="F33" s="1184"/>
      <c r="G33" s="367" t="e">
        <f>(G36*C33)</f>
        <v>#REF!</v>
      </c>
      <c r="H33" s="433" t="e">
        <f>+G33/G$36</f>
        <v>#REF!</v>
      </c>
      <c r="I33" s="681"/>
      <c r="J33" s="689" t="e">
        <f>(J36*E33)</f>
        <v>#DIV/0!</v>
      </c>
      <c r="K33" s="433" t="e">
        <f>+J33/J$36</f>
        <v>#DIV/0!</v>
      </c>
      <c r="L33" s="101"/>
      <c r="M33" s="360"/>
    </row>
    <row r="34" spans="1:14" ht="7.5" hidden="1" customHeight="1" thickBot="1" x14ac:dyDescent="0.25">
      <c r="A34" s="1702"/>
      <c r="B34" s="1703"/>
      <c r="C34" s="1703"/>
      <c r="D34" s="1165"/>
      <c r="E34" s="1170"/>
      <c r="F34" s="1183"/>
      <c r="G34" s="375"/>
      <c r="H34" s="376"/>
      <c r="I34" s="681"/>
      <c r="J34" s="694"/>
      <c r="K34" s="376"/>
      <c r="L34" s="101"/>
      <c r="M34" s="360"/>
    </row>
    <row r="35" spans="1:14" ht="7.5" customHeight="1" thickTop="1" x14ac:dyDescent="0.2">
      <c r="A35" s="1729"/>
      <c r="B35" s="1730"/>
      <c r="C35" s="1731"/>
      <c r="D35" s="1168"/>
      <c r="E35" s="1171"/>
      <c r="F35" s="1177"/>
      <c r="G35" s="364"/>
      <c r="H35" s="361"/>
      <c r="I35" s="101"/>
      <c r="J35" s="688"/>
      <c r="K35" s="361"/>
      <c r="L35" s="101"/>
      <c r="M35" s="360"/>
    </row>
    <row r="36" spans="1:14" ht="16.5" customHeight="1" x14ac:dyDescent="0.2">
      <c r="A36" s="1726" t="s">
        <v>490</v>
      </c>
      <c r="B36" s="1727"/>
      <c r="C36" s="1728"/>
      <c r="D36" s="696">
        <f>+(D21+D22+(D30*0.35)+D30)/(1-($B$24+$B$25+$B$26+$C$33))</f>
        <v>0</v>
      </c>
      <c r="E36" s="1172">
        <f>IF($D$36=0,0,D36/$D$36)</f>
        <v>0</v>
      </c>
      <c r="F36" s="1185">
        <f>IF($C$8=0,0,D36/$C$8)</f>
        <v>0</v>
      </c>
      <c r="G36" s="1158" t="e">
        <f>+(G21+G22+(G30*0.35)+G30)/(1-($B$24+$B$25+$B$26+$C$33))</f>
        <v>#REF!</v>
      </c>
      <c r="H36" s="377" t="e">
        <f>+H12+H13+H18+H19+H20+H22+H29+H30+H33</f>
        <v>#REF!</v>
      </c>
      <c r="I36" s="683"/>
      <c r="J36" s="697">
        <f>+(J21+J22+(J30*0.35)+J30)/(1-($B$24+$B$25+$B$26+$C$33))</f>
        <v>0</v>
      </c>
      <c r="K36" s="377" t="e">
        <f>+K12+K13+K18+K19+K20+K22+K29+K30+K33</f>
        <v>#DIV/0!</v>
      </c>
      <c r="L36" s="378"/>
      <c r="M36" s="360"/>
    </row>
    <row r="37" spans="1:14" ht="16.5" customHeight="1" x14ac:dyDescent="0.2">
      <c r="A37" s="1726" t="s">
        <v>235</v>
      </c>
      <c r="B37" s="1727"/>
      <c r="C37" s="1728"/>
      <c r="D37" s="696">
        <f>D36/C8</f>
        <v>0</v>
      </c>
      <c r="E37" s="1173"/>
      <c r="F37" s="1185"/>
      <c r="G37" s="1158" t="e">
        <f>G36/$C$8</f>
        <v>#REF!</v>
      </c>
      <c r="H37" s="418"/>
      <c r="I37" s="683"/>
      <c r="J37" s="697">
        <f>J36/$C$8</f>
        <v>0</v>
      </c>
      <c r="K37" s="418"/>
      <c r="L37" s="378"/>
      <c r="M37" s="360"/>
    </row>
    <row r="38" spans="1:14" ht="7.5" customHeight="1" thickBot="1" x14ac:dyDescent="0.25">
      <c r="A38" s="1732"/>
      <c r="B38" s="1733"/>
      <c r="C38" s="1734"/>
      <c r="D38" s="1164"/>
      <c r="E38" s="1200"/>
      <c r="F38" s="1186"/>
      <c r="G38" s="1159"/>
      <c r="H38" s="379"/>
      <c r="I38" s="681"/>
      <c r="J38" s="695"/>
      <c r="K38" s="379"/>
      <c r="L38" s="380"/>
      <c r="M38" s="360"/>
    </row>
    <row r="39" spans="1:14" ht="9" customHeight="1" x14ac:dyDescent="0.2">
      <c r="A39" s="360"/>
      <c r="B39" s="360"/>
      <c r="C39" s="360"/>
      <c r="D39" s="360"/>
      <c r="E39" s="360"/>
      <c r="F39" s="360"/>
      <c r="G39" s="360"/>
      <c r="H39" s="360"/>
      <c r="I39" s="360"/>
      <c r="J39" s="360"/>
      <c r="K39" s="360"/>
      <c r="L39" s="360"/>
      <c r="M39" s="360"/>
    </row>
    <row r="40" spans="1:14" x14ac:dyDescent="0.2">
      <c r="A40" s="226"/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</row>
    <row r="41" spans="1:14" ht="15.75" thickBot="1" x14ac:dyDescent="0.25">
      <c r="A41" s="226"/>
      <c r="B41" s="226"/>
      <c r="C41" s="226"/>
      <c r="D41" s="226"/>
      <c r="E41" s="226"/>
      <c r="F41" s="226"/>
      <c r="G41" s="226"/>
      <c r="H41" s="226"/>
      <c r="I41" s="226"/>
      <c r="J41" s="226"/>
      <c r="K41" s="226"/>
      <c r="L41" s="226"/>
    </row>
    <row r="42" spans="1:14" s="908" customFormat="1" ht="18.75" customHeight="1" thickBot="1" x14ac:dyDescent="0.25">
      <c r="A42" s="907"/>
      <c r="B42" s="1695"/>
      <c r="C42" s="1696"/>
      <c r="D42" s="1696"/>
      <c r="E42" s="1696"/>
      <c r="F42" s="1697"/>
      <c r="G42" s="919" t="s">
        <v>444</v>
      </c>
      <c r="H42" s="920">
        <f>+H10</f>
        <v>40603</v>
      </c>
      <c r="I42" s="381"/>
      <c r="J42" s="1027" t="s">
        <v>445</v>
      </c>
      <c r="K42" s="1028">
        <f>+K10</f>
        <v>40909</v>
      </c>
      <c r="L42" s="360"/>
      <c r="M42" s="360"/>
      <c r="N42" s="360"/>
    </row>
    <row r="43" spans="1:14" s="908" customFormat="1" x14ac:dyDescent="0.2">
      <c r="A43" s="360"/>
      <c r="B43" s="1724" t="s">
        <v>355</v>
      </c>
      <c r="C43" s="1725"/>
      <c r="D43" s="909">
        <f>+D13</f>
        <v>0</v>
      </c>
      <c r="E43" s="910" t="e">
        <f>+D43/$D$46</f>
        <v>#DIV/0!</v>
      </c>
      <c r="F43" s="1160">
        <f>+D43/$C$8</f>
        <v>0</v>
      </c>
      <c r="G43" s="911" t="e">
        <f>+G13</f>
        <v>#REF!</v>
      </c>
      <c r="H43" s="910" t="e">
        <f>+G43/$G$46</f>
        <v>#REF!</v>
      </c>
      <c r="J43" s="911">
        <f>+J13</f>
        <v>0</v>
      </c>
      <c r="K43" s="910" t="e">
        <f>+J43/$J$46</f>
        <v>#DIV/0!</v>
      </c>
      <c r="L43" s="360"/>
      <c r="M43" s="360"/>
      <c r="N43" s="360"/>
    </row>
    <row r="44" spans="1:14" s="908" customFormat="1" x14ac:dyDescent="0.2">
      <c r="A44" s="360"/>
      <c r="B44" s="1735" t="s">
        <v>446</v>
      </c>
      <c r="C44" s="1736"/>
      <c r="D44" s="912">
        <f>+D19</f>
        <v>0</v>
      </c>
      <c r="E44" s="913" t="e">
        <f>+D44/$D$46</f>
        <v>#DIV/0!</v>
      </c>
      <c r="F44" s="1161">
        <f>+D44/$C$8</f>
        <v>0</v>
      </c>
      <c r="G44" s="914">
        <f>+G19</f>
        <v>0</v>
      </c>
      <c r="H44" s="913" t="e">
        <f>+G44/$G$46</f>
        <v>#REF!</v>
      </c>
      <c r="J44" s="914">
        <f>+J19</f>
        <v>0</v>
      </c>
      <c r="K44" s="913" t="e">
        <f>+J44/$J$46</f>
        <v>#DIV/0!</v>
      </c>
      <c r="L44" s="360"/>
      <c r="M44" s="360"/>
      <c r="N44" s="360"/>
    </row>
    <row r="45" spans="1:14" s="908" customFormat="1" ht="15.75" thickBot="1" x14ac:dyDescent="0.25">
      <c r="A45" s="360"/>
      <c r="B45" s="1706" t="s">
        <v>447</v>
      </c>
      <c r="C45" s="1707"/>
      <c r="D45" s="1210">
        <f>+D12+D18+D20+D22+D29+D30+D33</f>
        <v>0</v>
      </c>
      <c r="E45" s="1211" t="e">
        <f>+D45/$D$46</f>
        <v>#DIV/0!</v>
      </c>
      <c r="F45" s="1212">
        <f>+D45/$C$8</f>
        <v>0</v>
      </c>
      <c r="G45" s="914" t="e">
        <f>+G12+G18+G20+G22+G29+G30+G33</f>
        <v>#REF!</v>
      </c>
      <c r="H45" s="913" t="e">
        <f>+G45/$G$46</f>
        <v>#REF!</v>
      </c>
      <c r="J45" s="914" t="e">
        <f>+J12+J18+J20+J22+J29+J30+J33</f>
        <v>#DIV/0!</v>
      </c>
      <c r="K45" s="913" t="e">
        <f>+J45/$J$46</f>
        <v>#DIV/0!</v>
      </c>
      <c r="L45" s="360"/>
      <c r="M45" s="360"/>
      <c r="N45" s="360"/>
    </row>
    <row r="46" spans="1:14" s="918" customFormat="1" ht="16.5" thickBot="1" x14ac:dyDescent="0.25">
      <c r="A46" s="915"/>
      <c r="B46" s="1708" t="s">
        <v>234</v>
      </c>
      <c r="C46" s="1709"/>
      <c r="D46" s="1213">
        <f>SUM(D43:D45)</f>
        <v>0</v>
      </c>
      <c r="E46" s="1214" t="e">
        <f>SUM(E43:E45)</f>
        <v>#DIV/0!</v>
      </c>
      <c r="F46" s="1215">
        <f>+D46/$C$8</f>
        <v>0</v>
      </c>
      <c r="G46" s="917" t="e">
        <f>SUM(G43:G45)</f>
        <v>#REF!</v>
      </c>
      <c r="H46" s="916" t="e">
        <f>SUM(H43:H45)</f>
        <v>#REF!</v>
      </c>
      <c r="J46" s="917" t="e">
        <f>SUM(J43:J45)</f>
        <v>#DIV/0!</v>
      </c>
      <c r="K46" s="916" t="e">
        <f>SUM(K43:K45)</f>
        <v>#DIV/0!</v>
      </c>
      <c r="L46" s="915"/>
      <c r="M46" s="915"/>
      <c r="N46" s="915"/>
    </row>
    <row r="47" spans="1:14" x14ac:dyDescent="0.2">
      <c r="A47" s="226"/>
      <c r="B47" s="226"/>
      <c r="C47" s="226"/>
      <c r="D47" s="226"/>
      <c r="E47" s="226"/>
      <c r="F47" s="226"/>
      <c r="G47" s="226"/>
      <c r="H47" s="226"/>
      <c r="I47" s="226"/>
      <c r="J47" s="226"/>
      <c r="K47" s="226"/>
      <c r="L47" s="226"/>
    </row>
    <row r="48" spans="1:14" x14ac:dyDescent="0.2">
      <c r="A48" s="226"/>
      <c r="B48" s="226"/>
      <c r="C48" s="226"/>
      <c r="D48" s="226"/>
      <c r="E48" s="226"/>
      <c r="F48" s="226"/>
      <c r="G48" s="226"/>
      <c r="H48" s="226"/>
      <c r="I48" s="226"/>
      <c r="J48" s="226"/>
      <c r="K48" s="226"/>
      <c r="L48" s="226"/>
    </row>
  </sheetData>
  <sheetProtection password="F0D5" sheet="1"/>
  <mergeCells count="20">
    <mergeCell ref="B45:C45"/>
    <mergeCell ref="B46:C46"/>
    <mergeCell ref="A11:C11"/>
    <mergeCell ref="A32:C32"/>
    <mergeCell ref="A31:C31"/>
    <mergeCell ref="A24:A29"/>
    <mergeCell ref="A23:C23"/>
    <mergeCell ref="B29:C29"/>
    <mergeCell ref="B43:C43"/>
    <mergeCell ref="A36:C36"/>
    <mergeCell ref="A35:C35"/>
    <mergeCell ref="A38:C38"/>
    <mergeCell ref="A37:C37"/>
    <mergeCell ref="B44:C44"/>
    <mergeCell ref="A10:F10"/>
    <mergeCell ref="B42:F42"/>
    <mergeCell ref="A30:B30"/>
    <mergeCell ref="B27:C27"/>
    <mergeCell ref="A34:C34"/>
    <mergeCell ref="A33:B33"/>
  </mergeCells>
  <phoneticPr fontId="0" type="noConversion"/>
  <hyperlinks>
    <hyperlink ref="E8" location="Indice!E13" tooltip="Vuelve al Indice" display="INDICE"/>
  </hyperlinks>
  <printOptions horizontalCentered="1" verticalCentered="1"/>
  <pageMargins left="0.74803149606299213" right="0.74803149606299213" top="0.39" bottom="0.39" header="0.36" footer="0.31496062992125984"/>
  <pageSetup paperSize="9" scale="85" fitToHeight="0" orientation="landscape" horizontalDpi="4294967292" verticalDpi="14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9" enableFormatConditionsCalculation="0">
    <tabColor indexed="62"/>
    <pageSetUpPr fitToPage="1"/>
  </sheetPr>
  <dimension ref="A1:BE296"/>
  <sheetViews>
    <sheetView workbookViewId="0">
      <selection activeCell="C14" sqref="C14:H19"/>
    </sheetView>
  </sheetViews>
  <sheetFormatPr baseColWidth="10" defaultColWidth="9" defaultRowHeight="11.25" x14ac:dyDescent="0.2"/>
  <cols>
    <col min="1" max="1" width="1.21875" style="1269" customWidth="1"/>
    <col min="2" max="2" width="9.88671875" style="929" customWidth="1"/>
    <col min="3" max="3" width="33.5546875" style="929" customWidth="1"/>
    <col min="4" max="4" width="6" style="929" customWidth="1"/>
    <col min="5" max="5" width="6.77734375" style="929" hidden="1" customWidth="1"/>
    <col min="6" max="6" width="5.88671875" style="929" hidden="1" customWidth="1"/>
    <col min="7" max="7" width="6.77734375" style="929" hidden="1" customWidth="1"/>
    <col min="8" max="8" width="7.33203125" style="929" customWidth="1"/>
    <col min="9" max="9" width="9.33203125" style="929" customWidth="1"/>
    <col min="10" max="10" width="8.6640625" style="929" customWidth="1"/>
    <col min="11" max="11" width="9.33203125" style="929" customWidth="1"/>
    <col min="12" max="12" width="9.21875" style="929" customWidth="1"/>
    <col min="13" max="13" width="9.44140625" style="929" customWidth="1"/>
    <col min="14" max="14" width="8.77734375" style="929" customWidth="1"/>
    <col min="15" max="15" width="9.88671875" style="929" customWidth="1"/>
    <col min="16" max="16" width="9.21875" style="929" customWidth="1"/>
    <col min="17" max="17" width="8.5546875" style="929" customWidth="1"/>
    <col min="18" max="18" width="9.21875" style="929" customWidth="1"/>
    <col min="19" max="19" width="8.5546875" style="929" customWidth="1"/>
    <col min="20" max="20" width="8" style="929" hidden="1" customWidth="1"/>
    <col min="21" max="21" width="9.77734375" style="929" customWidth="1"/>
    <col min="22" max="31" width="6.33203125" style="929" hidden="1" customWidth="1"/>
    <col min="32" max="32" width="1" style="929" customWidth="1"/>
    <col min="33" max="35" width="6.33203125" style="929" hidden="1" customWidth="1"/>
    <col min="36" max="36" width="8.21875" style="929" hidden="1" customWidth="1"/>
    <col min="37" max="37" width="6.33203125" style="929" hidden="1" customWidth="1"/>
    <col min="38" max="38" width="7.6640625" style="929" hidden="1" customWidth="1"/>
    <col min="39" max="39" width="8.77734375" style="929" hidden="1" customWidth="1"/>
    <col min="40" max="40" width="8.44140625" style="929" hidden="1" customWidth="1"/>
    <col min="41" max="41" width="11.109375" style="929" hidden="1" customWidth="1"/>
    <col min="42" max="42" width="10.6640625" style="929" hidden="1" customWidth="1"/>
    <col min="43" max="43" width="8.77734375" style="929" hidden="1" customWidth="1"/>
    <col min="44" max="48" width="7.6640625" style="929" hidden="1" customWidth="1"/>
    <col min="49" max="49" width="0.88671875" style="929" customWidth="1"/>
    <col min="50" max="50" width="9" style="929" customWidth="1"/>
    <col min="51" max="51" width="5.21875" style="929" customWidth="1"/>
    <col min="52" max="52" width="9" style="929"/>
    <col min="53" max="53" width="5" style="929" customWidth="1"/>
    <col min="54" max="54" width="7.6640625" style="929" customWidth="1"/>
    <col min="55" max="16384" width="9" style="929"/>
  </cols>
  <sheetData>
    <row r="1" spans="1:57" ht="12" thickBot="1" x14ac:dyDescent="0.25"/>
    <row r="2" spans="1:57" ht="12.75" thickTop="1" thickBot="1" x14ac:dyDescent="0.25">
      <c r="B2" s="1266" t="s">
        <v>246</v>
      </c>
      <c r="C2" s="1267" t="s">
        <v>513</v>
      </c>
      <c r="D2" s="1268"/>
      <c r="E2" s="420"/>
      <c r="F2" s="421"/>
      <c r="G2" s="422"/>
    </row>
    <row r="3" spans="1:57" s="1270" customFormat="1" ht="7.5" customHeight="1" thickTop="1" x14ac:dyDescent="0.2">
      <c r="A3" s="1269"/>
      <c r="B3" s="423"/>
      <c r="C3" s="424"/>
      <c r="D3" s="424"/>
      <c r="E3" s="424"/>
      <c r="F3" s="424"/>
      <c r="G3" s="424"/>
      <c r="AF3" s="929"/>
      <c r="AG3" s="929"/>
      <c r="AH3" s="929"/>
      <c r="AI3" s="929"/>
      <c r="AJ3" s="929"/>
      <c r="AK3" s="929"/>
      <c r="AL3" s="929"/>
      <c r="AM3" s="929"/>
      <c r="AN3" s="929"/>
      <c r="AO3" s="929"/>
      <c r="AP3" s="929"/>
      <c r="AQ3" s="929"/>
      <c r="AR3" s="929"/>
      <c r="AS3" s="929"/>
      <c r="AT3" s="929"/>
      <c r="AU3" s="929"/>
      <c r="AV3" s="929"/>
      <c r="AW3" s="929"/>
      <c r="AX3" s="929"/>
      <c r="AY3" s="929"/>
      <c r="AZ3" s="929"/>
      <c r="BA3" s="929"/>
      <c r="BB3" s="929"/>
      <c r="BC3" s="929"/>
      <c r="BD3" s="929"/>
    </row>
    <row r="4" spans="1:57" ht="21.75" customHeight="1" x14ac:dyDescent="0.2">
      <c r="A4" s="1271"/>
      <c r="B4" s="425" t="s">
        <v>284</v>
      </c>
      <c r="C4" s="451">
        <f>+'INMUEBLES EQUIPOS Y RODADOS'!C4</f>
        <v>0</v>
      </c>
      <c r="D4" s="450"/>
      <c r="E4" s="449"/>
      <c r="F4" s="450"/>
      <c r="G4" s="426"/>
    </row>
    <row r="5" spans="1:57" x14ac:dyDescent="0.2">
      <c r="B5" s="427" t="s">
        <v>79</v>
      </c>
      <c r="C5" s="452">
        <f>+'INMUEBLES EQUIPOS Y RODADOS'!C5</f>
        <v>0</v>
      </c>
      <c r="D5" s="428"/>
      <c r="E5" s="428"/>
      <c r="F5" s="428"/>
      <c r="G5" s="428"/>
    </row>
    <row r="6" spans="1:57" x14ac:dyDescent="0.2">
      <c r="B6" s="429" t="s">
        <v>80</v>
      </c>
      <c r="C6" s="453">
        <f>+'INMUEBLES EQUIPOS Y RODADOS'!C6</f>
        <v>0</v>
      </c>
      <c r="D6" s="428"/>
      <c r="E6" s="428"/>
      <c r="F6" s="428"/>
      <c r="G6" s="428"/>
    </row>
    <row r="7" spans="1:57" s="1270" customFormat="1" x14ac:dyDescent="0.2">
      <c r="A7" s="1269"/>
      <c r="B7" s="429" t="s">
        <v>82</v>
      </c>
      <c r="C7" s="454">
        <f>+'INMUEBLES EQUIPOS Y RODADOS'!C7</f>
        <v>0</v>
      </c>
      <c r="D7" s="419"/>
      <c r="E7" s="419"/>
      <c r="F7" s="419"/>
      <c r="G7" s="419"/>
      <c r="H7" s="878" t="s">
        <v>430</v>
      </c>
      <c r="L7" s="1272"/>
      <c r="M7" s="1272"/>
      <c r="N7" s="1272"/>
      <c r="O7" s="1272"/>
      <c r="P7" s="1272"/>
      <c r="Q7" s="1272"/>
      <c r="R7" s="1272"/>
      <c r="S7" s="1272"/>
      <c r="AF7" s="929"/>
      <c r="AG7" s="929"/>
      <c r="AH7" s="929"/>
      <c r="AI7" s="929"/>
      <c r="AJ7" s="929"/>
      <c r="AK7" s="929"/>
      <c r="AL7" s="878" t="s">
        <v>430</v>
      </c>
      <c r="AM7" s="929"/>
      <c r="AN7" s="929"/>
      <c r="AO7" s="929"/>
      <c r="AP7" s="929"/>
      <c r="AQ7" s="929"/>
      <c r="AR7" s="929"/>
      <c r="AS7" s="929"/>
      <c r="AT7" s="929"/>
      <c r="AU7" s="929"/>
      <c r="AV7" s="929"/>
      <c r="AW7" s="929"/>
      <c r="AX7" s="929"/>
      <c r="AY7" s="929"/>
      <c r="AZ7" s="929"/>
      <c r="BA7" s="929"/>
      <c r="BB7" s="929"/>
      <c r="BC7" s="929"/>
      <c r="BD7" s="929"/>
    </row>
    <row r="8" spans="1:57" s="1270" customFormat="1" x14ac:dyDescent="0.2">
      <c r="A8" s="1271"/>
      <c r="B8" s="430" t="s">
        <v>81</v>
      </c>
      <c r="C8" s="455" t="e">
        <f>+'INMUEBLES EQUIPOS Y RODADOS'!C8</f>
        <v>#VALUE!</v>
      </c>
      <c r="D8" s="419"/>
      <c r="E8" s="419"/>
      <c r="F8" s="419"/>
      <c r="G8" s="419"/>
      <c r="L8" s="1272"/>
      <c r="M8" s="1272"/>
      <c r="N8" s="1272"/>
      <c r="O8" s="1272"/>
      <c r="P8" s="1272"/>
      <c r="Q8" s="1272"/>
      <c r="R8" s="1272"/>
      <c r="S8" s="1272"/>
      <c r="AF8" s="929"/>
      <c r="AG8" s="929"/>
      <c r="AH8" s="929"/>
      <c r="AI8" s="929"/>
      <c r="AJ8" s="929"/>
      <c r="AK8" s="929"/>
      <c r="AL8" s="929"/>
      <c r="AM8" s="929"/>
      <c r="AN8" s="929"/>
      <c r="AO8" s="929"/>
      <c r="AP8" s="929"/>
      <c r="AQ8" s="929"/>
      <c r="AR8" s="929"/>
      <c r="AS8" s="929"/>
      <c r="AT8" s="929"/>
      <c r="AU8" s="929"/>
      <c r="AV8" s="929"/>
      <c r="AW8" s="929"/>
      <c r="AX8" s="929"/>
      <c r="AY8" s="929"/>
      <c r="AZ8" s="929"/>
      <c r="BA8" s="929"/>
      <c r="BB8" s="929"/>
      <c r="BC8" s="929"/>
      <c r="BD8" s="929"/>
    </row>
    <row r="9" spans="1:57" s="1270" customFormat="1" ht="13.5" thickBot="1" x14ac:dyDescent="0.25">
      <c r="A9" s="1271"/>
      <c r="B9" s="429" t="s">
        <v>141</v>
      </c>
      <c r="C9" s="1146">
        <f>+'INMUEBLES EQUIPOS Y RODADOS'!C9</f>
        <v>36</v>
      </c>
      <c r="D9" s="419"/>
      <c r="E9" s="419"/>
      <c r="F9" s="419"/>
      <c r="G9" s="419"/>
      <c r="AF9" s="929"/>
      <c r="AG9" s="929"/>
      <c r="AH9" s="929"/>
      <c r="AI9" s="929"/>
      <c r="AJ9" s="929"/>
      <c r="AK9" s="929"/>
      <c r="AL9" s="929"/>
      <c r="AM9" s="929"/>
      <c r="AN9" s="929"/>
      <c r="AO9" s="929"/>
      <c r="AP9" s="929"/>
      <c r="AQ9" s="929"/>
      <c r="AR9" s="929"/>
      <c r="AS9" s="929"/>
      <c r="AT9" s="929"/>
      <c r="AU9" s="929"/>
      <c r="AV9" s="929"/>
      <c r="AW9" s="929"/>
      <c r="AX9" s="929"/>
      <c r="AY9" s="929"/>
      <c r="AZ9" s="929"/>
      <c r="BA9" s="929"/>
      <c r="BB9" s="929"/>
      <c r="BC9" s="929"/>
      <c r="BD9" s="929"/>
    </row>
    <row r="10" spans="1:57" s="1270" customFormat="1" ht="18.600000000000001" customHeight="1" thickBot="1" x14ac:dyDescent="0.25">
      <c r="A10" s="1273"/>
      <c r="B10" s="431"/>
      <c r="C10" s="1274"/>
      <c r="D10" s="419"/>
      <c r="E10" s="419"/>
      <c r="F10" s="419"/>
      <c r="G10" s="419"/>
      <c r="L10" s="1275"/>
      <c r="M10" s="1276"/>
      <c r="N10" s="1276"/>
      <c r="O10" s="1277" t="s">
        <v>259</v>
      </c>
      <c r="P10" s="1276"/>
      <c r="Q10" s="1276"/>
      <c r="R10" s="1276"/>
      <c r="S10" s="1276"/>
      <c r="T10" s="1276"/>
      <c r="U10" s="1278"/>
      <c r="V10" s="1279"/>
      <c r="W10" s="1280"/>
      <c r="X10" s="1280"/>
      <c r="Y10" s="1281" t="s">
        <v>258</v>
      </c>
      <c r="Z10" s="1280"/>
      <c r="AA10" s="1280"/>
      <c r="AB10" s="1280"/>
      <c r="AC10" s="1280"/>
      <c r="AD10" s="1280"/>
      <c r="AE10" s="1282"/>
      <c r="AF10" s="929"/>
      <c r="AG10" s="929"/>
      <c r="AH10" s="929"/>
      <c r="AI10" s="929"/>
      <c r="AJ10" s="929"/>
      <c r="AK10" s="929"/>
      <c r="AL10" s="929"/>
      <c r="AM10" s="929"/>
      <c r="AN10" s="929"/>
      <c r="AO10" s="929"/>
      <c r="AP10" s="929"/>
      <c r="AQ10" s="929"/>
      <c r="AR10" s="929"/>
      <c r="AS10" s="929"/>
      <c r="AT10" s="929"/>
      <c r="AU10" s="929"/>
      <c r="AV10" s="929"/>
      <c r="AW10" s="929"/>
      <c r="AX10" s="929"/>
      <c r="AY10" s="929"/>
      <c r="AZ10" s="929"/>
      <c r="BA10" s="929"/>
      <c r="BB10" s="929"/>
      <c r="BC10" s="929"/>
      <c r="BD10" s="929"/>
    </row>
    <row r="11" spans="1:57" ht="43.5" customHeight="1" thickTop="1" thickBot="1" x14ac:dyDescent="0.25">
      <c r="A11" s="1283"/>
      <c r="B11" s="1284" t="s">
        <v>247</v>
      </c>
      <c r="C11" s="1284" t="s">
        <v>248</v>
      </c>
      <c r="D11" s="1284" t="s">
        <v>249</v>
      </c>
      <c r="E11" s="1755" t="s">
        <v>250</v>
      </c>
      <c r="F11" s="1756"/>
      <c r="G11" s="1757"/>
      <c r="H11" s="1284" t="s">
        <v>386</v>
      </c>
      <c r="I11" s="1284" t="s">
        <v>517</v>
      </c>
      <c r="J11" s="1284" t="s">
        <v>514</v>
      </c>
      <c r="K11" s="1284" t="s">
        <v>515</v>
      </c>
      <c r="L11" s="1285" t="s">
        <v>236</v>
      </c>
      <c r="M11" s="1285" t="s">
        <v>237</v>
      </c>
      <c r="N11" s="1285" t="s">
        <v>238</v>
      </c>
      <c r="O11" s="1285" t="s">
        <v>518</v>
      </c>
      <c r="P11" s="1285" t="s">
        <v>240</v>
      </c>
      <c r="Q11" s="1285" t="s">
        <v>241</v>
      </c>
      <c r="R11" s="1285" t="s">
        <v>242</v>
      </c>
      <c r="S11" s="1285" t="s">
        <v>243</v>
      </c>
      <c r="T11" s="1286" t="s">
        <v>244</v>
      </c>
      <c r="U11" s="1748" t="s">
        <v>234</v>
      </c>
      <c r="V11" s="1287" t="s">
        <v>236</v>
      </c>
      <c r="W11" s="1287" t="s">
        <v>237</v>
      </c>
      <c r="X11" s="1287" t="s">
        <v>238</v>
      </c>
      <c r="Y11" s="1287" t="s">
        <v>239</v>
      </c>
      <c r="Z11" s="1287" t="s">
        <v>240</v>
      </c>
      <c r="AA11" s="1287" t="s">
        <v>241</v>
      </c>
      <c r="AB11" s="1287" t="s">
        <v>242</v>
      </c>
      <c r="AC11" s="1287" t="s">
        <v>243</v>
      </c>
      <c r="AD11" s="1287" t="s">
        <v>244</v>
      </c>
      <c r="AE11" s="1746" t="s">
        <v>234</v>
      </c>
      <c r="AF11" s="1288"/>
      <c r="AG11" s="1740" t="s">
        <v>372</v>
      </c>
      <c r="AH11" s="1741"/>
      <c r="AI11" s="1742"/>
      <c r="AJ11" s="1737" t="s">
        <v>373</v>
      </c>
      <c r="AK11" s="1738"/>
      <c r="AL11" s="1738"/>
      <c r="AM11" s="1738"/>
      <c r="AN11" s="1739"/>
      <c r="AO11" s="1740" t="s">
        <v>374</v>
      </c>
      <c r="AP11" s="1741"/>
      <c r="AQ11" s="1742"/>
      <c r="AR11" s="1740" t="s">
        <v>375</v>
      </c>
      <c r="AS11" s="1741"/>
      <c r="AT11" s="1742"/>
      <c r="AU11" s="1740" t="s">
        <v>376</v>
      </c>
      <c r="AV11" s="1742"/>
      <c r="AW11" s="1269"/>
      <c r="AX11" s="1284" t="s">
        <v>516</v>
      </c>
      <c r="AY11" s="1269"/>
      <c r="AZ11" s="1269"/>
      <c r="BA11" s="1269"/>
      <c r="BB11" s="1269"/>
      <c r="BC11" s="1269"/>
      <c r="BD11" s="1269"/>
    </row>
    <row r="12" spans="1:57" ht="24.75" customHeight="1" thickTop="1" thickBot="1" x14ac:dyDescent="0.25">
      <c r="A12" s="1283"/>
      <c r="B12" s="1293"/>
      <c r="C12" s="1294"/>
      <c r="D12" s="1294"/>
      <c r="E12" s="1284" t="s">
        <v>252</v>
      </c>
      <c r="F12" s="1284" t="s">
        <v>253</v>
      </c>
      <c r="G12" s="1284" t="s">
        <v>254</v>
      </c>
      <c r="H12" s="1295" t="s">
        <v>387</v>
      </c>
      <c r="I12" s="1295" t="s">
        <v>388</v>
      </c>
      <c r="J12" s="1295" t="s">
        <v>389</v>
      </c>
      <c r="K12" s="1294"/>
      <c r="L12" s="1296" t="s">
        <v>256</v>
      </c>
      <c r="M12" s="1296" t="s">
        <v>256</v>
      </c>
      <c r="N12" s="1296" t="s">
        <v>256</v>
      </c>
      <c r="O12" s="1296" t="s">
        <v>256</v>
      </c>
      <c r="P12" s="1296" t="s">
        <v>256</v>
      </c>
      <c r="Q12" s="1296" t="s">
        <v>256</v>
      </c>
      <c r="R12" s="1296" t="s">
        <v>256</v>
      </c>
      <c r="S12" s="1296" t="s">
        <v>256</v>
      </c>
      <c r="T12" s="1296" t="s">
        <v>256</v>
      </c>
      <c r="U12" s="1749"/>
      <c r="V12" s="1743" t="s">
        <v>257</v>
      </c>
      <c r="W12" s="1744"/>
      <c r="X12" s="1744"/>
      <c r="Y12" s="1744"/>
      <c r="Z12" s="1744"/>
      <c r="AA12" s="1744"/>
      <c r="AB12" s="1744"/>
      <c r="AC12" s="1744"/>
      <c r="AD12" s="1745"/>
      <c r="AE12" s="1747"/>
      <c r="AF12" s="1288"/>
      <c r="AG12" s="1297" t="s">
        <v>377</v>
      </c>
      <c r="AH12" s="1289" t="s">
        <v>378</v>
      </c>
      <c r="AI12" s="1289"/>
      <c r="AJ12" s="1289" t="s">
        <v>297</v>
      </c>
      <c r="AK12" s="1290"/>
      <c r="AL12" s="1290" t="s">
        <v>298</v>
      </c>
      <c r="AM12" s="1290"/>
      <c r="AN12" s="1291" t="s">
        <v>299</v>
      </c>
      <c r="AO12" s="1290" t="s">
        <v>379</v>
      </c>
      <c r="AP12" s="1298" t="s">
        <v>380</v>
      </c>
      <c r="AQ12" s="1291" t="s">
        <v>381</v>
      </c>
      <c r="AR12" s="1290" t="s">
        <v>379</v>
      </c>
      <c r="AS12" s="1298" t="s">
        <v>380</v>
      </c>
      <c r="AT12" s="1291" t="s">
        <v>381</v>
      </c>
      <c r="AU12" s="1292" t="s">
        <v>382</v>
      </c>
      <c r="AV12" s="1299" t="s">
        <v>383</v>
      </c>
      <c r="AW12" s="1269"/>
      <c r="AX12" s="1295" t="s">
        <v>388</v>
      </c>
      <c r="AY12" s="1300"/>
      <c r="AZ12" s="1300"/>
      <c r="BA12" s="1300"/>
      <c r="BB12" s="1300"/>
      <c r="BC12" s="1301"/>
      <c r="BD12" s="1301"/>
    </row>
    <row r="13" spans="1:57" x14ac:dyDescent="0.2">
      <c r="A13" s="1302"/>
      <c r="B13" s="1303"/>
      <c r="C13" s="1595"/>
      <c r="D13" s="1303"/>
      <c r="E13" s="1303"/>
      <c r="F13" s="1303"/>
      <c r="G13" s="1303"/>
      <c r="H13" s="1304"/>
      <c r="I13" s="1305"/>
      <c r="J13" s="1306"/>
      <c r="K13" s="1306"/>
      <c r="L13" s="1307"/>
      <c r="M13" s="1307"/>
      <c r="N13" s="1307"/>
      <c r="O13" s="1307"/>
      <c r="P13" s="1307"/>
      <c r="Q13" s="1251"/>
      <c r="R13" s="1251"/>
      <c r="S13" s="1251"/>
      <c r="T13" s="1251"/>
      <c r="U13" s="1252"/>
      <c r="V13" s="1308" t="e">
        <f t="shared" ref="V13:AD13" si="0">L13/$U13</f>
        <v>#DIV/0!</v>
      </c>
      <c r="W13" s="1309" t="e">
        <f t="shared" si="0"/>
        <v>#DIV/0!</v>
      </c>
      <c r="X13" s="1309" t="e">
        <f t="shared" si="0"/>
        <v>#DIV/0!</v>
      </c>
      <c r="Y13" s="1309" t="e">
        <f t="shared" si="0"/>
        <v>#DIV/0!</v>
      </c>
      <c r="Z13" s="1309" t="e">
        <f t="shared" si="0"/>
        <v>#DIV/0!</v>
      </c>
      <c r="AA13" s="1309" t="e">
        <f t="shared" si="0"/>
        <v>#DIV/0!</v>
      </c>
      <c r="AB13" s="1309" t="e">
        <f t="shared" si="0"/>
        <v>#DIV/0!</v>
      </c>
      <c r="AC13" s="1309" t="e">
        <f t="shared" si="0"/>
        <v>#DIV/0!</v>
      </c>
      <c r="AD13" s="1309" t="e">
        <f t="shared" si="0"/>
        <v>#DIV/0!</v>
      </c>
      <c r="AE13" s="1310" t="e">
        <f>SUM(V13:AD13)</f>
        <v>#DIV/0!</v>
      </c>
      <c r="AF13" s="1311"/>
      <c r="AG13" s="1312">
        <f>+H13</f>
        <v>0</v>
      </c>
      <c r="AH13" s="1312"/>
      <c r="AI13" s="1313"/>
      <c r="AJ13" s="1314"/>
      <c r="AK13" s="1315">
        <f>IF(ISERROR(AJ13/AN13-1),0,(AJ13/AN13-1))</f>
        <v>0</v>
      </c>
      <c r="AL13" s="1316">
        <f>IF(ISERROR(U13/$C$9/H13),0,(U13/$C$9/H13))</f>
        <v>0</v>
      </c>
      <c r="AM13" s="1315">
        <f>IF(ISERROR(AL13/AN13-1),0,(AL13/AN13-1))</f>
        <v>0</v>
      </c>
      <c r="AN13" s="1317"/>
      <c r="AO13" s="1318">
        <f>$AG13*AJ13</f>
        <v>0</v>
      </c>
      <c r="AP13" s="1319">
        <f>$AG13*AL13</f>
        <v>0</v>
      </c>
      <c r="AQ13" s="1320">
        <f>$AG13*AN13</f>
        <v>0</v>
      </c>
      <c r="AR13" s="1318">
        <f>+AJ13*AH13</f>
        <v>0</v>
      </c>
      <c r="AS13" s="1319">
        <f>+AL13*AH13</f>
        <v>0</v>
      </c>
      <c r="AT13" s="1320">
        <f>+AN13*AH13</f>
        <v>0</v>
      </c>
      <c r="AU13" s="1318"/>
      <c r="AV13" s="1320"/>
      <c r="AW13" s="1269"/>
      <c r="AX13" s="1321"/>
      <c r="AY13" s="1322"/>
      <c r="AZ13" s="1323"/>
      <c r="BA13" s="1322"/>
      <c r="BB13" s="1300"/>
      <c r="BC13" s="1324"/>
      <c r="BD13" s="1324"/>
      <c r="BE13" s="1067"/>
    </row>
    <row r="14" spans="1:57" ht="36" x14ac:dyDescent="0.2">
      <c r="A14" s="1325"/>
      <c r="B14" s="1303">
        <v>1</v>
      </c>
      <c r="C14" s="1597" t="s">
        <v>551</v>
      </c>
      <c r="D14" s="1598" t="s">
        <v>550</v>
      </c>
      <c r="E14" s="1598"/>
      <c r="F14" s="1598"/>
      <c r="G14" s="1598"/>
      <c r="H14" s="1758">
        <v>0.96250000000000002</v>
      </c>
      <c r="I14" s="1327">
        <f>IF(H14=0,AX14,U14/$C$9/H14)</f>
        <v>0</v>
      </c>
      <c r="J14" s="1327">
        <f t="shared" ref="J14:J35" si="1">H14*I14</f>
        <v>0</v>
      </c>
      <c r="K14" s="1328">
        <f t="shared" ref="K14:K36" si="2">J14*$C$9</f>
        <v>0</v>
      </c>
      <c r="L14" s="1329">
        <f>HLOOKUP(B14,'INMUEBLES EQUIPOS Y RODADOS'!$AG$13:$DH$252,240,0)</f>
        <v>0</v>
      </c>
      <c r="M14" s="1329">
        <f>HLOOKUP(B14,'MANO DE OBRA'!$CF$11:$FG$295,285,0)</f>
        <v>0</v>
      </c>
      <c r="N14" s="1329">
        <f>HLOOKUP(B14,'MATERIALES-INSUMOS'!$Y$13:$CZ$467,455,0)</f>
        <v>0</v>
      </c>
      <c r="O14" s="1329">
        <f>HLOOKUP(B14,'COMB-LUB-NEUM-MANT'!$BF$15:$EG$199,185,0)</f>
        <v>0</v>
      </c>
      <c r="P14" s="1329">
        <f>HLOOKUP(B14,'COMB-LUB-NEUM-MANT'!$EN$15:$HO$199,185,0)</f>
        <v>0</v>
      </c>
      <c r="Q14" s="1330">
        <f>SUM(L14:P14)*(RESUMEN!$C$22)</f>
        <v>0</v>
      </c>
      <c r="R14" s="1330">
        <f>(($U14)*(RESUMEN!$B$24+RESUMEN!$B$25+RESUMEN!$B$26))+(S14*RESUMEN!$B$28)</f>
        <v>0</v>
      </c>
      <c r="S14" s="1330">
        <f>SUM(L14:Q14)*(RESUMEN!$C$30)</f>
        <v>0</v>
      </c>
      <c r="T14" s="1330">
        <f>+$U14*RESUMEN!$C$33</f>
        <v>0</v>
      </c>
      <c r="U14" s="1331">
        <f>((L14+M14+N14+O14+P14+Q14+(S14*0.35)+S14)/(1-(RESUMEN!$B$24+RESUMEN!$B$25+RESUMEN!$B$26+RESUMEN!$C$33)))</f>
        <v>0</v>
      </c>
      <c r="V14" s="1309" t="e">
        <f t="shared" ref="V14:V36" si="3">L14/$U14</f>
        <v>#DIV/0!</v>
      </c>
      <c r="W14" s="1309" t="e">
        <f t="shared" ref="W14:W36" si="4">M14/$U14</f>
        <v>#DIV/0!</v>
      </c>
      <c r="X14" s="1309" t="e">
        <f t="shared" ref="X14:X36" si="5">N14/$U14</f>
        <v>#DIV/0!</v>
      </c>
      <c r="Y14" s="1309" t="e">
        <f t="shared" ref="Y14:Y36" si="6">O14/$U14</f>
        <v>#DIV/0!</v>
      </c>
      <c r="Z14" s="1309" t="e">
        <f t="shared" ref="Z14:Z36" si="7">P14/$U14</f>
        <v>#DIV/0!</v>
      </c>
      <c r="AA14" s="1309" t="e">
        <f t="shared" ref="AA14:AA36" si="8">Q14/$U14</f>
        <v>#DIV/0!</v>
      </c>
      <c r="AB14" s="1309" t="e">
        <f t="shared" ref="AB14:AB36" si="9">R14/$U14</f>
        <v>#DIV/0!</v>
      </c>
      <c r="AC14" s="1309" t="e">
        <f t="shared" ref="AC14:AC36" si="10">S14/$U14</f>
        <v>#DIV/0!</v>
      </c>
      <c r="AD14" s="1309" t="e">
        <f t="shared" ref="AD14:AD36" si="11">T14/$U14</f>
        <v>#DIV/0!</v>
      </c>
      <c r="AE14" s="1310" t="e">
        <f t="shared" ref="AE14:AE35" si="12">SUM(V14:AD14)</f>
        <v>#DIV/0!</v>
      </c>
      <c r="AF14" s="1311"/>
      <c r="AG14" s="1332">
        <f t="shared" ref="AG14:AG77" si="13">+H14</f>
        <v>0.96250000000000002</v>
      </c>
      <c r="AH14" s="1332"/>
      <c r="AI14" s="1333"/>
      <c r="AJ14" s="1334"/>
      <c r="AK14" s="1335">
        <f>IF(ISERROR(AJ14/AN14-1),0,(AJ14/AN14-1))</f>
        <v>0</v>
      </c>
      <c r="AL14" s="1323">
        <f>IF(ISERROR(U14/$C$9/H14),0,(U14/$C$9/H14))</f>
        <v>0</v>
      </c>
      <c r="AM14" s="1335">
        <f>IF(ISERROR(AL14/AN14-1),0,(AL14/AN14-1))</f>
        <v>0</v>
      </c>
      <c r="AN14" s="1336"/>
      <c r="AO14" s="1337">
        <f>$AG14*AJ14</f>
        <v>0</v>
      </c>
      <c r="AP14" s="1338">
        <f>$AG14*AL14</f>
        <v>0</v>
      </c>
      <c r="AQ14" s="1339">
        <f>$AG14*AN14</f>
        <v>0</v>
      </c>
      <c r="AR14" s="1337">
        <f>+AJ14*AH14</f>
        <v>0</v>
      </c>
      <c r="AS14" s="1338">
        <f>+AL14*AH14</f>
        <v>0</v>
      </c>
      <c r="AT14" s="1340">
        <f>+AN14*AH14</f>
        <v>0</v>
      </c>
      <c r="AU14" s="1337"/>
      <c r="AV14" s="1339"/>
      <c r="AW14" s="1269"/>
      <c r="AX14" s="1250"/>
      <c r="AY14" s="1341" t="str">
        <f>IF(H14="","",IF(AX14&gt;0,"",IF(H14=0,"Cotizar Precio en Col. AX","")))</f>
        <v/>
      </c>
      <c r="AZ14" s="1323"/>
      <c r="BA14" s="1335"/>
      <c r="BB14" s="1300"/>
      <c r="BC14" s="1324"/>
      <c r="BD14" s="1324"/>
      <c r="BE14" s="1067"/>
    </row>
    <row r="15" spans="1:57" ht="36" x14ac:dyDescent="0.2">
      <c r="A15" s="1325"/>
      <c r="B15" s="1303">
        <v>2</v>
      </c>
      <c r="C15" s="1597" t="s">
        <v>552</v>
      </c>
      <c r="D15" s="1598" t="s">
        <v>550</v>
      </c>
      <c r="E15" s="1598"/>
      <c r="F15" s="1598"/>
      <c r="G15" s="1598"/>
      <c r="H15" s="1759"/>
      <c r="I15" s="1327">
        <f>IF(H15=0,AX15,U15/$C$9/H15)</f>
        <v>0</v>
      </c>
      <c r="J15" s="1327">
        <f t="shared" si="1"/>
        <v>0</v>
      </c>
      <c r="K15" s="1328">
        <f t="shared" si="2"/>
        <v>0</v>
      </c>
      <c r="L15" s="1329">
        <f>HLOOKUP(B15,'INMUEBLES EQUIPOS Y RODADOS'!$AG$13:$DH$252,240,0)</f>
        <v>0</v>
      </c>
      <c r="M15" s="1329">
        <f>HLOOKUP(B15,'MANO DE OBRA'!$CF$11:$FG$295,285,0)</f>
        <v>0</v>
      </c>
      <c r="N15" s="1329">
        <f>HLOOKUP(B15,'MATERIALES-INSUMOS'!$Y$13:$CZ$467,455,0)</f>
        <v>0</v>
      </c>
      <c r="O15" s="1329">
        <f>HLOOKUP(B15,'COMB-LUB-NEUM-MANT'!$BF$15:$EG$199,185,0)</f>
        <v>0</v>
      </c>
      <c r="P15" s="1329">
        <f>HLOOKUP(B15,'COMB-LUB-NEUM-MANT'!$EN$15:$HO$199,185,0)</f>
        <v>0</v>
      </c>
      <c r="Q15" s="1330">
        <f>SUM(L15:P15)*(RESUMEN!$C$22)</f>
        <v>0</v>
      </c>
      <c r="R15" s="1330">
        <f>(($U15)*(RESUMEN!$B$24+RESUMEN!$B$25+RESUMEN!$B$26))+(S15*RESUMEN!$B$28)</f>
        <v>0</v>
      </c>
      <c r="S15" s="1330">
        <f>SUM(L15:Q15)*(RESUMEN!$C$30)</f>
        <v>0</v>
      </c>
      <c r="T15" s="1330">
        <f>+$U15*RESUMEN!$C$33</f>
        <v>0</v>
      </c>
      <c r="U15" s="1331">
        <f>((L15+M15+N15+O15+P15+Q15+(S15*0.35)+S15)/(1-(RESUMEN!$B$24+RESUMEN!$B$25+RESUMEN!$B$26+RESUMEN!$C$33)))</f>
        <v>0</v>
      </c>
      <c r="V15" s="1309" t="e">
        <f t="shared" si="3"/>
        <v>#DIV/0!</v>
      </c>
      <c r="W15" s="1309" t="e">
        <f t="shared" si="4"/>
        <v>#DIV/0!</v>
      </c>
      <c r="X15" s="1309" t="e">
        <f t="shared" si="5"/>
        <v>#DIV/0!</v>
      </c>
      <c r="Y15" s="1309" t="e">
        <f t="shared" si="6"/>
        <v>#DIV/0!</v>
      </c>
      <c r="Z15" s="1309" t="e">
        <f t="shared" si="7"/>
        <v>#DIV/0!</v>
      </c>
      <c r="AA15" s="1309" t="e">
        <f t="shared" si="8"/>
        <v>#DIV/0!</v>
      </c>
      <c r="AB15" s="1309" t="e">
        <f t="shared" si="9"/>
        <v>#DIV/0!</v>
      </c>
      <c r="AC15" s="1309" t="e">
        <f t="shared" si="10"/>
        <v>#DIV/0!</v>
      </c>
      <c r="AD15" s="1309" t="e">
        <f t="shared" si="11"/>
        <v>#DIV/0!</v>
      </c>
      <c r="AE15" s="1310" t="e">
        <f t="shared" si="12"/>
        <v>#DIV/0!</v>
      </c>
      <c r="AF15" s="1311"/>
      <c r="AG15" s="1332">
        <f t="shared" si="13"/>
        <v>0</v>
      </c>
      <c r="AH15" s="1332"/>
      <c r="AI15" s="1342"/>
      <c r="AJ15" s="1334"/>
      <c r="AK15" s="1335">
        <f t="shared" ref="AK15:AK78" si="14">IF(ISERROR(AJ15/AN15-1),0,(AJ15/AN15-1))</f>
        <v>0</v>
      </c>
      <c r="AL15" s="1323">
        <f t="shared" ref="AL15:AL78" si="15">IF(ISERROR(U15/$C$9/H15),0,(U15/$C$9/H15))</f>
        <v>0</v>
      </c>
      <c r="AM15" s="1335">
        <f t="shared" ref="AM15:AM78" si="16">IF(ISERROR(AL15/AN15-1),0,(AL15/AN15-1))</f>
        <v>0</v>
      </c>
      <c r="AN15" s="1336"/>
      <c r="AO15" s="1337">
        <f t="shared" ref="AO15:AO78" si="17">$AG15*AJ15</f>
        <v>0</v>
      </c>
      <c r="AP15" s="1338">
        <f t="shared" ref="AP15:AP78" si="18">$AG15*AL15</f>
        <v>0</v>
      </c>
      <c r="AQ15" s="1339">
        <f t="shared" ref="AQ15:AQ78" si="19">$AG15*AN15</f>
        <v>0</v>
      </c>
      <c r="AR15" s="1337">
        <f t="shared" ref="AR15:AR78" si="20">+AJ15*AH15</f>
        <v>0</v>
      </c>
      <c r="AS15" s="1338">
        <f t="shared" ref="AS15:AS78" si="21">+AL15*AH15</f>
        <v>0</v>
      </c>
      <c r="AT15" s="1340">
        <f t="shared" ref="AT15:AT78" si="22">+AN15*AH15</f>
        <v>0</v>
      </c>
      <c r="AU15" s="1337"/>
      <c r="AV15" s="1339"/>
      <c r="AW15" s="1269"/>
      <c r="AX15" s="1250"/>
      <c r="AY15" s="1341" t="str">
        <f>IF(H15="","",IF(AX15&gt;0,"",IF(H15=0,"Cotizar Precio en Col. AX","")))</f>
        <v/>
      </c>
      <c r="AZ15" s="1323"/>
      <c r="BA15" s="1335"/>
      <c r="BB15" s="1300"/>
      <c r="BC15" s="1324"/>
      <c r="BD15" s="1324"/>
      <c r="BE15" s="1067"/>
    </row>
    <row r="16" spans="1:57" ht="36" x14ac:dyDescent="0.2">
      <c r="A16" s="1325"/>
      <c r="B16" s="1303">
        <v>3</v>
      </c>
      <c r="C16" s="1597" t="s">
        <v>553</v>
      </c>
      <c r="D16" s="1598" t="s">
        <v>550</v>
      </c>
      <c r="E16" s="1598"/>
      <c r="F16" s="1598"/>
      <c r="G16" s="1598"/>
      <c r="H16" s="1758">
        <v>0.96250000000000002</v>
      </c>
      <c r="I16" s="1327">
        <f t="shared" ref="I16:I78" si="23">IF(H16=0,AX16,U16/$C$9/H16)</f>
        <v>0</v>
      </c>
      <c r="J16" s="1327">
        <f t="shared" si="1"/>
        <v>0</v>
      </c>
      <c r="K16" s="1328">
        <f t="shared" si="2"/>
        <v>0</v>
      </c>
      <c r="L16" s="1329">
        <f>HLOOKUP(B16,'INMUEBLES EQUIPOS Y RODADOS'!$AG$13:$DH$252,240,0)</f>
        <v>0</v>
      </c>
      <c r="M16" s="1329">
        <f>HLOOKUP(B16,'MANO DE OBRA'!$CF$11:$FG$295,285,0)</f>
        <v>0</v>
      </c>
      <c r="N16" s="1329">
        <f>HLOOKUP(B16,'MATERIALES-INSUMOS'!$Y$13:$CZ$467,455,0)</f>
        <v>0</v>
      </c>
      <c r="O16" s="1329">
        <f>HLOOKUP(B16,'COMB-LUB-NEUM-MANT'!$BF$15:$EG$199,185,0)</f>
        <v>0</v>
      </c>
      <c r="P16" s="1329">
        <f>HLOOKUP(B16,'COMB-LUB-NEUM-MANT'!$EN$15:$HO$199,185,0)</f>
        <v>0</v>
      </c>
      <c r="Q16" s="1330">
        <f>SUM(L16:P16)*(RESUMEN!$C$22)</f>
        <v>0</v>
      </c>
      <c r="R16" s="1330">
        <f>(($U16)*(RESUMEN!$B$24+RESUMEN!$B$25+RESUMEN!$B$26))+(S16*RESUMEN!$B$28)</f>
        <v>0</v>
      </c>
      <c r="S16" s="1330">
        <f>SUM(L16:Q16)*(RESUMEN!$C$30)</f>
        <v>0</v>
      </c>
      <c r="T16" s="1330">
        <f>+$U16*RESUMEN!$C$33</f>
        <v>0</v>
      </c>
      <c r="U16" s="1331">
        <f>((L16+M16+N16+O16+P16+Q16+(S16*0.35)+S16)/(1-(RESUMEN!$B$24+RESUMEN!$B$25+RESUMEN!$B$26+RESUMEN!$C$33)))</f>
        <v>0</v>
      </c>
      <c r="V16" s="1309" t="e">
        <f t="shared" si="3"/>
        <v>#DIV/0!</v>
      </c>
      <c r="W16" s="1309" t="e">
        <f t="shared" si="4"/>
        <v>#DIV/0!</v>
      </c>
      <c r="X16" s="1309" t="e">
        <f t="shared" si="5"/>
        <v>#DIV/0!</v>
      </c>
      <c r="Y16" s="1309" t="e">
        <f t="shared" si="6"/>
        <v>#DIV/0!</v>
      </c>
      <c r="Z16" s="1309" t="e">
        <f t="shared" si="7"/>
        <v>#DIV/0!</v>
      </c>
      <c r="AA16" s="1309" t="e">
        <f t="shared" si="8"/>
        <v>#DIV/0!</v>
      </c>
      <c r="AB16" s="1309" t="e">
        <f t="shared" si="9"/>
        <v>#DIV/0!</v>
      </c>
      <c r="AC16" s="1309" t="e">
        <f t="shared" si="10"/>
        <v>#DIV/0!</v>
      </c>
      <c r="AD16" s="1309" t="e">
        <f t="shared" si="11"/>
        <v>#DIV/0!</v>
      </c>
      <c r="AE16" s="1310" t="e">
        <f t="shared" si="12"/>
        <v>#DIV/0!</v>
      </c>
      <c r="AF16" s="1311"/>
      <c r="AG16" s="1332">
        <f t="shared" si="13"/>
        <v>0.96250000000000002</v>
      </c>
      <c r="AH16" s="1332"/>
      <c r="AI16" s="1342"/>
      <c r="AJ16" s="1334"/>
      <c r="AK16" s="1335">
        <f t="shared" si="14"/>
        <v>0</v>
      </c>
      <c r="AL16" s="1323">
        <f t="shared" si="15"/>
        <v>0</v>
      </c>
      <c r="AM16" s="1335">
        <f t="shared" si="16"/>
        <v>0</v>
      </c>
      <c r="AN16" s="1336"/>
      <c r="AO16" s="1337">
        <f t="shared" si="17"/>
        <v>0</v>
      </c>
      <c r="AP16" s="1338">
        <f t="shared" si="18"/>
        <v>0</v>
      </c>
      <c r="AQ16" s="1339">
        <f t="shared" si="19"/>
        <v>0</v>
      </c>
      <c r="AR16" s="1337">
        <f t="shared" si="20"/>
        <v>0</v>
      </c>
      <c r="AS16" s="1338">
        <f t="shared" si="21"/>
        <v>0</v>
      </c>
      <c r="AT16" s="1340">
        <f t="shared" si="22"/>
        <v>0</v>
      </c>
      <c r="AU16" s="1337"/>
      <c r="AV16" s="1339"/>
      <c r="AW16" s="1269"/>
      <c r="AX16" s="1250"/>
      <c r="AY16" s="1341" t="str">
        <f t="shared" ref="AY16:AY79" si="24">IF(H16="","",IF(AX16&gt;0,"",IF(H16=0,"Cotizar Precio en Col. AX","")))</f>
        <v/>
      </c>
      <c r="AZ16" s="1323"/>
      <c r="BA16" s="1335"/>
      <c r="BB16" s="1300"/>
      <c r="BC16" s="1324"/>
      <c r="BD16" s="1324"/>
      <c r="BE16" s="1067"/>
    </row>
    <row r="17" spans="1:57" ht="36" x14ac:dyDescent="0.2">
      <c r="A17" s="1325"/>
      <c r="B17" s="1303">
        <v>4</v>
      </c>
      <c r="C17" s="1597" t="s">
        <v>554</v>
      </c>
      <c r="D17" s="1598" t="s">
        <v>550</v>
      </c>
      <c r="E17" s="1598"/>
      <c r="F17" s="1598"/>
      <c r="G17" s="1598"/>
      <c r="H17" s="1759"/>
      <c r="I17" s="1327">
        <f t="shared" si="23"/>
        <v>0</v>
      </c>
      <c r="J17" s="1327">
        <f t="shared" si="1"/>
        <v>0</v>
      </c>
      <c r="K17" s="1328">
        <f t="shared" si="2"/>
        <v>0</v>
      </c>
      <c r="L17" s="1329">
        <f>HLOOKUP(B17,'INMUEBLES EQUIPOS Y RODADOS'!$AG$13:$DH$252,240,0)</f>
        <v>0</v>
      </c>
      <c r="M17" s="1329">
        <f>HLOOKUP(B17,'MANO DE OBRA'!$CF$11:$FG$295,285,0)</f>
        <v>0</v>
      </c>
      <c r="N17" s="1329">
        <f>HLOOKUP(B17,'MATERIALES-INSUMOS'!$Y$13:$CZ$467,455,0)</f>
        <v>0</v>
      </c>
      <c r="O17" s="1329">
        <f>HLOOKUP(B17,'COMB-LUB-NEUM-MANT'!$BF$15:$EG$199,185,0)</f>
        <v>0</v>
      </c>
      <c r="P17" s="1329">
        <f>HLOOKUP(B17,'COMB-LUB-NEUM-MANT'!$EN$15:$HO$199,185,0)</f>
        <v>0</v>
      </c>
      <c r="Q17" s="1330">
        <f>SUM(L17:P17)*(RESUMEN!$C$22)</f>
        <v>0</v>
      </c>
      <c r="R17" s="1330">
        <f>(($U17)*(RESUMEN!$B$24+RESUMEN!$B$25+RESUMEN!$B$26))+(S17*RESUMEN!$B$28)</f>
        <v>0</v>
      </c>
      <c r="S17" s="1330">
        <f>SUM(L17:Q17)*(RESUMEN!$C$30)</f>
        <v>0</v>
      </c>
      <c r="T17" s="1330">
        <f>+$U17*RESUMEN!$C$33</f>
        <v>0</v>
      </c>
      <c r="U17" s="1331">
        <f>((L17+M17+N17+O17+P17+Q17+(S17*0.35)+S17)/(1-(RESUMEN!$B$24+RESUMEN!$B$25+RESUMEN!$B$26+RESUMEN!$C$33)))</f>
        <v>0</v>
      </c>
      <c r="V17" s="1309" t="e">
        <f t="shared" si="3"/>
        <v>#DIV/0!</v>
      </c>
      <c r="W17" s="1309" t="e">
        <f t="shared" si="4"/>
        <v>#DIV/0!</v>
      </c>
      <c r="X17" s="1309" t="e">
        <f t="shared" si="5"/>
        <v>#DIV/0!</v>
      </c>
      <c r="Y17" s="1309" t="e">
        <f t="shared" si="6"/>
        <v>#DIV/0!</v>
      </c>
      <c r="Z17" s="1309" t="e">
        <f t="shared" si="7"/>
        <v>#DIV/0!</v>
      </c>
      <c r="AA17" s="1309" t="e">
        <f t="shared" si="8"/>
        <v>#DIV/0!</v>
      </c>
      <c r="AB17" s="1309" t="e">
        <f t="shared" si="9"/>
        <v>#DIV/0!</v>
      </c>
      <c r="AC17" s="1309" t="e">
        <f t="shared" si="10"/>
        <v>#DIV/0!</v>
      </c>
      <c r="AD17" s="1309" t="e">
        <f t="shared" si="11"/>
        <v>#DIV/0!</v>
      </c>
      <c r="AE17" s="1310" t="e">
        <f t="shared" si="12"/>
        <v>#DIV/0!</v>
      </c>
      <c r="AF17" s="1311"/>
      <c r="AG17" s="1332">
        <f t="shared" si="13"/>
        <v>0</v>
      </c>
      <c r="AH17" s="1332"/>
      <c r="AI17" s="1342"/>
      <c r="AJ17" s="1334"/>
      <c r="AK17" s="1335">
        <f t="shared" si="14"/>
        <v>0</v>
      </c>
      <c r="AL17" s="1323">
        <f t="shared" si="15"/>
        <v>0</v>
      </c>
      <c r="AM17" s="1335">
        <f t="shared" si="16"/>
        <v>0</v>
      </c>
      <c r="AN17" s="1336"/>
      <c r="AO17" s="1337">
        <f t="shared" si="17"/>
        <v>0</v>
      </c>
      <c r="AP17" s="1338">
        <f t="shared" si="18"/>
        <v>0</v>
      </c>
      <c r="AQ17" s="1339">
        <f t="shared" si="19"/>
        <v>0</v>
      </c>
      <c r="AR17" s="1337">
        <f t="shared" si="20"/>
        <v>0</v>
      </c>
      <c r="AS17" s="1338">
        <f t="shared" si="21"/>
        <v>0</v>
      </c>
      <c r="AT17" s="1340">
        <f t="shared" si="22"/>
        <v>0</v>
      </c>
      <c r="AU17" s="1337"/>
      <c r="AV17" s="1339"/>
      <c r="AW17" s="1269"/>
      <c r="AX17" s="1250"/>
      <c r="AY17" s="1341" t="str">
        <f t="shared" si="24"/>
        <v/>
      </c>
      <c r="AZ17" s="1323"/>
      <c r="BA17" s="1335"/>
      <c r="BB17" s="1300"/>
      <c r="BC17" s="1324"/>
      <c r="BD17" s="1324"/>
      <c r="BE17" s="1067"/>
    </row>
    <row r="18" spans="1:57" ht="36" x14ac:dyDescent="0.2">
      <c r="A18" s="1325"/>
      <c r="B18" s="1303">
        <v>5</v>
      </c>
      <c r="C18" s="1597" t="s">
        <v>555</v>
      </c>
      <c r="D18" s="1598" t="s">
        <v>550</v>
      </c>
      <c r="E18" s="1598"/>
      <c r="F18" s="1598"/>
      <c r="G18" s="1598"/>
      <c r="H18" s="1758">
        <v>7.4999999999999997E-2</v>
      </c>
      <c r="I18" s="1327">
        <f t="shared" si="23"/>
        <v>0</v>
      </c>
      <c r="J18" s="1327">
        <f t="shared" si="1"/>
        <v>0</v>
      </c>
      <c r="K18" s="1328">
        <f t="shared" si="2"/>
        <v>0</v>
      </c>
      <c r="L18" s="1329">
        <f>HLOOKUP(B18,'INMUEBLES EQUIPOS Y RODADOS'!$AG$13:$DH$252,240,0)</f>
        <v>0</v>
      </c>
      <c r="M18" s="1329">
        <f>HLOOKUP(B18,'MANO DE OBRA'!$CF$11:$FG$295,285,0)</f>
        <v>0</v>
      </c>
      <c r="N18" s="1329">
        <f>HLOOKUP(B18,'MATERIALES-INSUMOS'!$Y$13:$CZ$467,455,0)</f>
        <v>0</v>
      </c>
      <c r="O18" s="1329">
        <f>HLOOKUP(B18,'COMB-LUB-NEUM-MANT'!$BF$15:$EG$199,185,0)</f>
        <v>0</v>
      </c>
      <c r="P18" s="1329">
        <f>HLOOKUP(B18,'COMB-LUB-NEUM-MANT'!$EN$15:$HO$199,185,0)</f>
        <v>0</v>
      </c>
      <c r="Q18" s="1330">
        <f>SUM(L18:P18)*(RESUMEN!$C$22)</f>
        <v>0</v>
      </c>
      <c r="R18" s="1330">
        <f>(($U18)*(RESUMEN!$B$24+RESUMEN!$B$25+RESUMEN!$B$26))+(S18*RESUMEN!$B$28)</f>
        <v>0</v>
      </c>
      <c r="S18" s="1330">
        <f>SUM(L18:Q18)*(RESUMEN!$C$30)</f>
        <v>0</v>
      </c>
      <c r="T18" s="1330">
        <f>+$U18*RESUMEN!$C$33</f>
        <v>0</v>
      </c>
      <c r="U18" s="1331">
        <f>((L18+M18+N18+O18+P18+Q18+(S18*0.35)+S18)/(1-(RESUMEN!$B$24+RESUMEN!$B$25+RESUMEN!$B$26+RESUMEN!$C$33)))</f>
        <v>0</v>
      </c>
      <c r="V18" s="1309" t="e">
        <f t="shared" si="3"/>
        <v>#DIV/0!</v>
      </c>
      <c r="W18" s="1309" t="e">
        <f t="shared" si="4"/>
        <v>#DIV/0!</v>
      </c>
      <c r="X18" s="1309" t="e">
        <f t="shared" si="5"/>
        <v>#DIV/0!</v>
      </c>
      <c r="Y18" s="1309" t="e">
        <f t="shared" si="6"/>
        <v>#DIV/0!</v>
      </c>
      <c r="Z18" s="1309" t="e">
        <f t="shared" si="7"/>
        <v>#DIV/0!</v>
      </c>
      <c r="AA18" s="1309" t="e">
        <f t="shared" si="8"/>
        <v>#DIV/0!</v>
      </c>
      <c r="AB18" s="1309" t="e">
        <f t="shared" si="9"/>
        <v>#DIV/0!</v>
      </c>
      <c r="AC18" s="1309" t="e">
        <f t="shared" si="10"/>
        <v>#DIV/0!</v>
      </c>
      <c r="AD18" s="1309" t="e">
        <f t="shared" si="11"/>
        <v>#DIV/0!</v>
      </c>
      <c r="AE18" s="1310" t="e">
        <f t="shared" si="12"/>
        <v>#DIV/0!</v>
      </c>
      <c r="AF18" s="1311"/>
      <c r="AG18" s="1332">
        <f t="shared" si="13"/>
        <v>7.4999999999999997E-2</v>
      </c>
      <c r="AH18" s="1332"/>
      <c r="AI18" s="1342"/>
      <c r="AJ18" s="1334"/>
      <c r="AK18" s="1335">
        <f t="shared" si="14"/>
        <v>0</v>
      </c>
      <c r="AL18" s="1323">
        <f t="shared" si="15"/>
        <v>0</v>
      </c>
      <c r="AM18" s="1335">
        <f t="shared" si="16"/>
        <v>0</v>
      </c>
      <c r="AN18" s="1336"/>
      <c r="AO18" s="1337">
        <f t="shared" si="17"/>
        <v>0</v>
      </c>
      <c r="AP18" s="1338">
        <f t="shared" si="18"/>
        <v>0</v>
      </c>
      <c r="AQ18" s="1339">
        <f t="shared" si="19"/>
        <v>0</v>
      </c>
      <c r="AR18" s="1337">
        <f t="shared" si="20"/>
        <v>0</v>
      </c>
      <c r="AS18" s="1338">
        <f t="shared" si="21"/>
        <v>0</v>
      </c>
      <c r="AT18" s="1340">
        <f t="shared" si="22"/>
        <v>0</v>
      </c>
      <c r="AU18" s="1337"/>
      <c r="AV18" s="1339"/>
      <c r="AW18" s="1269"/>
      <c r="AX18" s="1250"/>
      <c r="AY18" s="1341" t="str">
        <f t="shared" si="24"/>
        <v/>
      </c>
      <c r="AZ18" s="1323"/>
      <c r="BA18" s="1335"/>
      <c r="BB18" s="1300"/>
      <c r="BC18" s="1324"/>
      <c r="BD18" s="1324"/>
      <c r="BE18" s="1067"/>
    </row>
    <row r="19" spans="1:57" ht="36" x14ac:dyDescent="0.2">
      <c r="A19" s="1325"/>
      <c r="B19" s="1303">
        <v>6</v>
      </c>
      <c r="C19" s="1597" t="s">
        <v>556</v>
      </c>
      <c r="D19" s="1598" t="s">
        <v>550</v>
      </c>
      <c r="E19" s="1598"/>
      <c r="F19" s="1598"/>
      <c r="G19" s="1598"/>
      <c r="H19" s="1759"/>
      <c r="I19" s="1327">
        <f t="shared" si="23"/>
        <v>0</v>
      </c>
      <c r="J19" s="1327">
        <f t="shared" si="1"/>
        <v>0</v>
      </c>
      <c r="K19" s="1328">
        <f t="shared" si="2"/>
        <v>0</v>
      </c>
      <c r="L19" s="1329">
        <f>HLOOKUP(B19,'INMUEBLES EQUIPOS Y RODADOS'!$AG$13:$DH$252,240,0)</f>
        <v>0</v>
      </c>
      <c r="M19" s="1329">
        <f>HLOOKUP(B19,'MANO DE OBRA'!$CF$11:$FG$295,285,0)</f>
        <v>0</v>
      </c>
      <c r="N19" s="1329">
        <f>HLOOKUP(B19,'MATERIALES-INSUMOS'!$Y$13:$CZ$467,455,0)</f>
        <v>0</v>
      </c>
      <c r="O19" s="1329">
        <f>HLOOKUP(B19,'COMB-LUB-NEUM-MANT'!$BF$15:$EG$199,185,0)</f>
        <v>0</v>
      </c>
      <c r="P19" s="1329">
        <f>HLOOKUP(B19,'COMB-LUB-NEUM-MANT'!$EN$15:$HO$199,185,0)</f>
        <v>0</v>
      </c>
      <c r="Q19" s="1330">
        <f>SUM(L19:P19)*(RESUMEN!$C$22)</f>
        <v>0</v>
      </c>
      <c r="R19" s="1330">
        <f>(($U19)*(RESUMEN!$B$24+RESUMEN!$B$25+RESUMEN!$B$26))+(S19*RESUMEN!$B$28)</f>
        <v>0</v>
      </c>
      <c r="S19" s="1330">
        <f>SUM(L19:Q19)*(RESUMEN!$C$30)</f>
        <v>0</v>
      </c>
      <c r="T19" s="1330">
        <f>+$U19*RESUMEN!$C$33</f>
        <v>0</v>
      </c>
      <c r="U19" s="1331">
        <f>((L19+M19+N19+O19+P19+Q19+(S19*0.35)+S19)/(1-(RESUMEN!$B$24+RESUMEN!$B$25+RESUMEN!$B$26+RESUMEN!$C$33)))</f>
        <v>0</v>
      </c>
      <c r="V19" s="1309" t="e">
        <f t="shared" si="3"/>
        <v>#DIV/0!</v>
      </c>
      <c r="W19" s="1309" t="e">
        <f t="shared" si="4"/>
        <v>#DIV/0!</v>
      </c>
      <c r="X19" s="1309" t="e">
        <f t="shared" si="5"/>
        <v>#DIV/0!</v>
      </c>
      <c r="Y19" s="1309" t="e">
        <f t="shared" si="6"/>
        <v>#DIV/0!</v>
      </c>
      <c r="Z19" s="1309" t="e">
        <f t="shared" si="7"/>
        <v>#DIV/0!</v>
      </c>
      <c r="AA19" s="1309" t="e">
        <f t="shared" si="8"/>
        <v>#DIV/0!</v>
      </c>
      <c r="AB19" s="1309" t="e">
        <f t="shared" si="9"/>
        <v>#DIV/0!</v>
      </c>
      <c r="AC19" s="1309" t="e">
        <f t="shared" si="10"/>
        <v>#DIV/0!</v>
      </c>
      <c r="AD19" s="1309" t="e">
        <f t="shared" si="11"/>
        <v>#DIV/0!</v>
      </c>
      <c r="AE19" s="1310" t="e">
        <f t="shared" si="12"/>
        <v>#DIV/0!</v>
      </c>
      <c r="AF19" s="1311"/>
      <c r="AG19" s="1332">
        <f t="shared" si="13"/>
        <v>0</v>
      </c>
      <c r="AH19" s="1332"/>
      <c r="AI19" s="1342"/>
      <c r="AJ19" s="1334"/>
      <c r="AK19" s="1335">
        <f t="shared" si="14"/>
        <v>0</v>
      </c>
      <c r="AL19" s="1323">
        <f t="shared" si="15"/>
        <v>0</v>
      </c>
      <c r="AM19" s="1335">
        <f t="shared" si="16"/>
        <v>0</v>
      </c>
      <c r="AN19" s="1336"/>
      <c r="AO19" s="1337">
        <f t="shared" si="17"/>
        <v>0</v>
      </c>
      <c r="AP19" s="1338">
        <f t="shared" si="18"/>
        <v>0</v>
      </c>
      <c r="AQ19" s="1339">
        <f t="shared" si="19"/>
        <v>0</v>
      </c>
      <c r="AR19" s="1337">
        <f t="shared" si="20"/>
        <v>0</v>
      </c>
      <c r="AS19" s="1338">
        <f t="shared" si="21"/>
        <v>0</v>
      </c>
      <c r="AT19" s="1340">
        <f t="shared" si="22"/>
        <v>0</v>
      </c>
      <c r="AU19" s="1337"/>
      <c r="AV19" s="1339"/>
      <c r="AW19" s="1269"/>
      <c r="AX19" s="1250"/>
      <c r="AY19" s="1341" t="str">
        <f t="shared" si="24"/>
        <v/>
      </c>
      <c r="AZ19" s="1323"/>
      <c r="BA19" s="1335"/>
      <c r="BB19" s="1300"/>
      <c r="BC19" s="1324"/>
      <c r="BD19" s="1324"/>
      <c r="BE19" s="1067"/>
    </row>
    <row r="20" spans="1:57" x14ac:dyDescent="0.2">
      <c r="A20" s="1325"/>
      <c r="B20" s="1326">
        <v>7</v>
      </c>
      <c r="C20" s="1596"/>
      <c r="D20" s="1259"/>
      <c r="E20" s="1259"/>
      <c r="F20" s="1259"/>
      <c r="G20" s="1259"/>
      <c r="H20" s="1260"/>
      <c r="I20" s="1327">
        <f t="shared" si="23"/>
        <v>0</v>
      </c>
      <c r="J20" s="1327">
        <f t="shared" si="1"/>
        <v>0</v>
      </c>
      <c r="K20" s="1328">
        <f t="shared" si="2"/>
        <v>0</v>
      </c>
      <c r="L20" s="1329">
        <f>HLOOKUP(B20,'INMUEBLES EQUIPOS Y RODADOS'!$AG$13:$DH$252,240,0)</f>
        <v>0</v>
      </c>
      <c r="M20" s="1329">
        <f>HLOOKUP(B20,'MANO DE OBRA'!$CF$11:$FG$295,285,0)</f>
        <v>0</v>
      </c>
      <c r="N20" s="1329">
        <f>HLOOKUP(B20,'MATERIALES-INSUMOS'!$Y$13:$CZ$467,455,0)</f>
        <v>0</v>
      </c>
      <c r="O20" s="1329">
        <f>HLOOKUP(B20,'COMB-LUB-NEUM-MANT'!$BF$15:$EG$199,185,0)</f>
        <v>0</v>
      </c>
      <c r="P20" s="1329">
        <f>HLOOKUP(B20,'COMB-LUB-NEUM-MANT'!$EN$15:$HO$199,185,0)</f>
        <v>0</v>
      </c>
      <c r="Q20" s="1330">
        <f>SUM(L20:P20)*(RESUMEN!$C$22)</f>
        <v>0</v>
      </c>
      <c r="R20" s="1330">
        <f>(($U20)*(RESUMEN!$B$24+RESUMEN!$B$25+RESUMEN!$B$26))+(S20*RESUMEN!$B$28)</f>
        <v>0</v>
      </c>
      <c r="S20" s="1330">
        <f>SUM(L20:Q20)*(RESUMEN!$C$30)</f>
        <v>0</v>
      </c>
      <c r="T20" s="1330">
        <f>+$U20*RESUMEN!$C$33</f>
        <v>0</v>
      </c>
      <c r="U20" s="1331">
        <f>((L20+M20+N20+O20+P20+Q20+(S20*0.35)+S20)/(1-(RESUMEN!$B$24+RESUMEN!$B$25+RESUMEN!$B$26+RESUMEN!$C$33)))</f>
        <v>0</v>
      </c>
      <c r="V20" s="1309" t="e">
        <f t="shared" si="3"/>
        <v>#DIV/0!</v>
      </c>
      <c r="W20" s="1309" t="e">
        <f t="shared" si="4"/>
        <v>#DIV/0!</v>
      </c>
      <c r="X20" s="1309" t="e">
        <f t="shared" si="5"/>
        <v>#DIV/0!</v>
      </c>
      <c r="Y20" s="1309" t="e">
        <f t="shared" si="6"/>
        <v>#DIV/0!</v>
      </c>
      <c r="Z20" s="1309" t="e">
        <f t="shared" si="7"/>
        <v>#DIV/0!</v>
      </c>
      <c r="AA20" s="1309" t="e">
        <f t="shared" si="8"/>
        <v>#DIV/0!</v>
      </c>
      <c r="AB20" s="1309" t="e">
        <f t="shared" si="9"/>
        <v>#DIV/0!</v>
      </c>
      <c r="AC20" s="1309" t="e">
        <f t="shared" si="10"/>
        <v>#DIV/0!</v>
      </c>
      <c r="AD20" s="1309" t="e">
        <f t="shared" si="11"/>
        <v>#DIV/0!</v>
      </c>
      <c r="AE20" s="1310" t="e">
        <f t="shared" si="12"/>
        <v>#DIV/0!</v>
      </c>
      <c r="AF20" s="1311"/>
      <c r="AG20" s="1332">
        <f t="shared" si="13"/>
        <v>0</v>
      </c>
      <c r="AH20" s="1332"/>
      <c r="AI20" s="1342"/>
      <c r="AJ20" s="1334"/>
      <c r="AK20" s="1335">
        <f t="shared" si="14"/>
        <v>0</v>
      </c>
      <c r="AL20" s="1323">
        <f t="shared" si="15"/>
        <v>0</v>
      </c>
      <c r="AM20" s="1335">
        <f t="shared" si="16"/>
        <v>0</v>
      </c>
      <c r="AN20" s="1336"/>
      <c r="AO20" s="1337">
        <f t="shared" si="17"/>
        <v>0</v>
      </c>
      <c r="AP20" s="1338">
        <f t="shared" si="18"/>
        <v>0</v>
      </c>
      <c r="AQ20" s="1339">
        <f t="shared" si="19"/>
        <v>0</v>
      </c>
      <c r="AR20" s="1337">
        <f t="shared" si="20"/>
        <v>0</v>
      </c>
      <c r="AS20" s="1338">
        <f t="shared" si="21"/>
        <v>0</v>
      </c>
      <c r="AT20" s="1340">
        <f t="shared" si="22"/>
        <v>0</v>
      </c>
      <c r="AU20" s="1337"/>
      <c r="AV20" s="1339"/>
      <c r="AW20" s="1269"/>
      <c r="AX20" s="1250"/>
      <c r="AY20" s="1341" t="str">
        <f t="shared" si="24"/>
        <v/>
      </c>
      <c r="AZ20" s="1323"/>
      <c r="BA20" s="1335"/>
      <c r="BB20" s="1300"/>
      <c r="BC20" s="1324"/>
      <c r="BD20" s="1324"/>
      <c r="BE20" s="1067"/>
    </row>
    <row r="21" spans="1:57" x14ac:dyDescent="0.2">
      <c r="A21" s="1325"/>
      <c r="B21" s="1326">
        <v>8</v>
      </c>
      <c r="C21" s="1588"/>
      <c r="D21" s="1259"/>
      <c r="E21" s="1259"/>
      <c r="F21" s="1259"/>
      <c r="G21" s="1259"/>
      <c r="H21" s="1260"/>
      <c r="I21" s="1327">
        <f t="shared" si="23"/>
        <v>0</v>
      </c>
      <c r="J21" s="1327">
        <f t="shared" si="1"/>
        <v>0</v>
      </c>
      <c r="K21" s="1328">
        <f t="shared" si="2"/>
        <v>0</v>
      </c>
      <c r="L21" s="1329">
        <f>HLOOKUP(B21,'INMUEBLES EQUIPOS Y RODADOS'!$AG$13:$DH$252,240,0)</f>
        <v>0</v>
      </c>
      <c r="M21" s="1329">
        <f>HLOOKUP(B21,'MANO DE OBRA'!$CF$11:$FG$295,285,0)</f>
        <v>0</v>
      </c>
      <c r="N21" s="1329">
        <f>HLOOKUP(B21,'MATERIALES-INSUMOS'!$Y$13:$CZ$467,455,0)</f>
        <v>0</v>
      </c>
      <c r="O21" s="1329">
        <f>HLOOKUP(B21,'COMB-LUB-NEUM-MANT'!$BF$15:$EG$199,185,0)</f>
        <v>0</v>
      </c>
      <c r="P21" s="1329">
        <f>HLOOKUP(B21,'COMB-LUB-NEUM-MANT'!$EN$15:$HO$199,185,0)</f>
        <v>0</v>
      </c>
      <c r="Q21" s="1330">
        <f>SUM(L21:P21)*(RESUMEN!$C$22)</f>
        <v>0</v>
      </c>
      <c r="R21" s="1330">
        <f>(($U21)*(RESUMEN!$B$24+RESUMEN!$B$25+RESUMEN!$B$26))+(S21*RESUMEN!$B$28)</f>
        <v>0</v>
      </c>
      <c r="S21" s="1330">
        <f>SUM(L21:Q21)*(RESUMEN!$C$30)</f>
        <v>0</v>
      </c>
      <c r="T21" s="1330">
        <f>+$U21*RESUMEN!$C$33</f>
        <v>0</v>
      </c>
      <c r="U21" s="1331">
        <f>((L21+M21+N21+O21+P21+Q21+(S21*0.35)+S21)/(1-(RESUMEN!$B$24+RESUMEN!$B$25+RESUMEN!$B$26+RESUMEN!$C$33)))</f>
        <v>0</v>
      </c>
      <c r="V21" s="1309" t="e">
        <f t="shared" si="3"/>
        <v>#DIV/0!</v>
      </c>
      <c r="W21" s="1309" t="e">
        <f t="shared" si="4"/>
        <v>#DIV/0!</v>
      </c>
      <c r="X21" s="1309" t="e">
        <f t="shared" si="5"/>
        <v>#DIV/0!</v>
      </c>
      <c r="Y21" s="1309" t="e">
        <f t="shared" si="6"/>
        <v>#DIV/0!</v>
      </c>
      <c r="Z21" s="1309" t="e">
        <f t="shared" si="7"/>
        <v>#DIV/0!</v>
      </c>
      <c r="AA21" s="1309" t="e">
        <f t="shared" si="8"/>
        <v>#DIV/0!</v>
      </c>
      <c r="AB21" s="1309" t="e">
        <f t="shared" si="9"/>
        <v>#DIV/0!</v>
      </c>
      <c r="AC21" s="1309" t="e">
        <f t="shared" si="10"/>
        <v>#DIV/0!</v>
      </c>
      <c r="AD21" s="1309" t="e">
        <f t="shared" si="11"/>
        <v>#DIV/0!</v>
      </c>
      <c r="AE21" s="1310" t="e">
        <f t="shared" si="12"/>
        <v>#DIV/0!</v>
      </c>
      <c r="AF21" s="1311"/>
      <c r="AG21" s="1332">
        <f t="shared" si="13"/>
        <v>0</v>
      </c>
      <c r="AH21" s="1332"/>
      <c r="AI21" s="1342"/>
      <c r="AJ21" s="1334"/>
      <c r="AK21" s="1335">
        <f t="shared" si="14"/>
        <v>0</v>
      </c>
      <c r="AL21" s="1323">
        <f t="shared" si="15"/>
        <v>0</v>
      </c>
      <c r="AM21" s="1335">
        <f t="shared" si="16"/>
        <v>0</v>
      </c>
      <c r="AN21" s="1336"/>
      <c r="AO21" s="1337">
        <f t="shared" si="17"/>
        <v>0</v>
      </c>
      <c r="AP21" s="1338">
        <f t="shared" si="18"/>
        <v>0</v>
      </c>
      <c r="AQ21" s="1339">
        <f t="shared" si="19"/>
        <v>0</v>
      </c>
      <c r="AR21" s="1337">
        <f t="shared" si="20"/>
        <v>0</v>
      </c>
      <c r="AS21" s="1338">
        <f t="shared" si="21"/>
        <v>0</v>
      </c>
      <c r="AT21" s="1340">
        <f t="shared" si="22"/>
        <v>0</v>
      </c>
      <c r="AU21" s="1337"/>
      <c r="AV21" s="1339"/>
      <c r="AW21" s="1269"/>
      <c r="AX21" s="1250"/>
      <c r="AY21" s="1341" t="str">
        <f t="shared" si="24"/>
        <v/>
      </c>
      <c r="AZ21" s="1323"/>
      <c r="BA21" s="1335"/>
      <c r="BB21" s="1300"/>
      <c r="BC21" s="1324"/>
      <c r="BD21" s="1324"/>
      <c r="BE21" s="1067"/>
    </row>
    <row r="22" spans="1:57" x14ac:dyDescent="0.2">
      <c r="A22" s="1325"/>
      <c r="B22" s="1326">
        <v>9</v>
      </c>
      <c r="C22" s="1588"/>
      <c r="D22" s="1259"/>
      <c r="E22" s="1259"/>
      <c r="F22" s="1259"/>
      <c r="G22" s="1259"/>
      <c r="H22" s="1260"/>
      <c r="I22" s="1327">
        <f t="shared" si="23"/>
        <v>0</v>
      </c>
      <c r="J22" s="1327">
        <f t="shared" si="1"/>
        <v>0</v>
      </c>
      <c r="K22" s="1328">
        <f t="shared" si="2"/>
        <v>0</v>
      </c>
      <c r="L22" s="1329">
        <f>HLOOKUP(B22,'INMUEBLES EQUIPOS Y RODADOS'!$AG$13:$DH$252,240,0)</f>
        <v>0</v>
      </c>
      <c r="M22" s="1329">
        <f>HLOOKUP(B22,'MANO DE OBRA'!$CF$11:$FG$295,285,0)</f>
        <v>0</v>
      </c>
      <c r="N22" s="1329">
        <f>HLOOKUP(B22,'MATERIALES-INSUMOS'!$Y$13:$CZ$467,455,0)</f>
        <v>0</v>
      </c>
      <c r="O22" s="1329">
        <f>HLOOKUP(B22,'COMB-LUB-NEUM-MANT'!$BF$15:$EG$199,185,0)</f>
        <v>0</v>
      </c>
      <c r="P22" s="1329">
        <f>HLOOKUP(B22,'COMB-LUB-NEUM-MANT'!$EN$15:$HO$199,185,0)</f>
        <v>0</v>
      </c>
      <c r="Q22" s="1330">
        <f>SUM(L22:P22)*(RESUMEN!$C$22)</f>
        <v>0</v>
      </c>
      <c r="R22" s="1330">
        <f>(($U22)*(RESUMEN!$B$24+RESUMEN!$B$25+RESUMEN!$B$26))+(S22*RESUMEN!$B$28)</f>
        <v>0</v>
      </c>
      <c r="S22" s="1330">
        <f>SUM(L22:Q22)*(RESUMEN!$C$30)</f>
        <v>0</v>
      </c>
      <c r="T22" s="1330">
        <f>+$U22*RESUMEN!$C$33</f>
        <v>0</v>
      </c>
      <c r="U22" s="1331">
        <f>((L22+M22+N22+O22+P22+Q22+(S22*0.35)+S22)/(1-(RESUMEN!$B$24+RESUMEN!$B$25+RESUMEN!$B$26+RESUMEN!$C$33)))</f>
        <v>0</v>
      </c>
      <c r="V22" s="1309" t="e">
        <f t="shared" si="3"/>
        <v>#DIV/0!</v>
      </c>
      <c r="W22" s="1309" t="e">
        <f t="shared" si="4"/>
        <v>#DIV/0!</v>
      </c>
      <c r="X22" s="1309" t="e">
        <f t="shared" si="5"/>
        <v>#DIV/0!</v>
      </c>
      <c r="Y22" s="1309" t="e">
        <f t="shared" si="6"/>
        <v>#DIV/0!</v>
      </c>
      <c r="Z22" s="1309" t="e">
        <f t="shared" si="7"/>
        <v>#DIV/0!</v>
      </c>
      <c r="AA22" s="1309" t="e">
        <f t="shared" si="8"/>
        <v>#DIV/0!</v>
      </c>
      <c r="AB22" s="1309" t="e">
        <f t="shared" si="9"/>
        <v>#DIV/0!</v>
      </c>
      <c r="AC22" s="1309" t="e">
        <f t="shared" si="10"/>
        <v>#DIV/0!</v>
      </c>
      <c r="AD22" s="1309" t="e">
        <f t="shared" si="11"/>
        <v>#DIV/0!</v>
      </c>
      <c r="AE22" s="1310" t="e">
        <f t="shared" si="12"/>
        <v>#DIV/0!</v>
      </c>
      <c r="AF22" s="1311"/>
      <c r="AG22" s="1332">
        <f t="shared" si="13"/>
        <v>0</v>
      </c>
      <c r="AH22" s="1332"/>
      <c r="AI22" s="1342"/>
      <c r="AJ22" s="1334"/>
      <c r="AK22" s="1335">
        <f t="shared" si="14"/>
        <v>0</v>
      </c>
      <c r="AL22" s="1323">
        <f t="shared" si="15"/>
        <v>0</v>
      </c>
      <c r="AM22" s="1335">
        <f t="shared" si="16"/>
        <v>0</v>
      </c>
      <c r="AN22" s="1336"/>
      <c r="AO22" s="1337">
        <f t="shared" si="17"/>
        <v>0</v>
      </c>
      <c r="AP22" s="1338">
        <f t="shared" si="18"/>
        <v>0</v>
      </c>
      <c r="AQ22" s="1339">
        <f t="shared" si="19"/>
        <v>0</v>
      </c>
      <c r="AR22" s="1337">
        <f t="shared" si="20"/>
        <v>0</v>
      </c>
      <c r="AS22" s="1338">
        <f t="shared" si="21"/>
        <v>0</v>
      </c>
      <c r="AT22" s="1340">
        <f t="shared" si="22"/>
        <v>0</v>
      </c>
      <c r="AU22" s="1337"/>
      <c r="AV22" s="1339"/>
      <c r="AW22" s="1269"/>
      <c r="AX22" s="1250"/>
      <c r="AY22" s="1341" t="str">
        <f t="shared" si="24"/>
        <v/>
      </c>
      <c r="AZ22" s="1323"/>
      <c r="BA22" s="1335"/>
      <c r="BB22" s="1300"/>
      <c r="BC22" s="1324"/>
      <c r="BD22" s="1324"/>
      <c r="BE22" s="1067"/>
    </row>
    <row r="23" spans="1:57" x14ac:dyDescent="0.2">
      <c r="A23" s="1325"/>
      <c r="B23" s="1326">
        <v>10</v>
      </c>
      <c r="C23" s="1588"/>
      <c r="D23" s="1259"/>
      <c r="E23" s="1259"/>
      <c r="F23" s="1259"/>
      <c r="G23" s="1259"/>
      <c r="H23" s="1260"/>
      <c r="I23" s="1327">
        <f t="shared" si="23"/>
        <v>0</v>
      </c>
      <c r="J23" s="1327">
        <f t="shared" si="1"/>
        <v>0</v>
      </c>
      <c r="K23" s="1328">
        <f t="shared" si="2"/>
        <v>0</v>
      </c>
      <c r="L23" s="1329">
        <f>HLOOKUP(B23,'INMUEBLES EQUIPOS Y RODADOS'!$AG$13:$DH$252,240,0)</f>
        <v>0</v>
      </c>
      <c r="M23" s="1329">
        <f>HLOOKUP(B23,'MANO DE OBRA'!$CF$11:$FG$295,285,0)</f>
        <v>0</v>
      </c>
      <c r="N23" s="1329">
        <f>HLOOKUP(B23,'MATERIALES-INSUMOS'!$Y$13:$CZ$467,455,0)</f>
        <v>0</v>
      </c>
      <c r="O23" s="1329">
        <f>HLOOKUP(B23,'COMB-LUB-NEUM-MANT'!$BF$15:$EG$199,185,0)</f>
        <v>0</v>
      </c>
      <c r="P23" s="1329">
        <f>HLOOKUP(B23,'COMB-LUB-NEUM-MANT'!$EN$15:$HO$199,185,0)</f>
        <v>0</v>
      </c>
      <c r="Q23" s="1330">
        <f>SUM(L23:P23)*(RESUMEN!$C$22)</f>
        <v>0</v>
      </c>
      <c r="R23" s="1330">
        <f>(($U23)*(RESUMEN!$B$24+RESUMEN!$B$25+RESUMEN!$B$26))+(S23*RESUMEN!$B$28)</f>
        <v>0</v>
      </c>
      <c r="S23" s="1330">
        <f>SUM(L23:Q23)*(RESUMEN!$C$30)</f>
        <v>0</v>
      </c>
      <c r="T23" s="1330">
        <f>+$U23*RESUMEN!$C$33</f>
        <v>0</v>
      </c>
      <c r="U23" s="1331">
        <f>((L23+M23+N23+O23+P23+Q23+(S23*0.35)+S23)/(1-(RESUMEN!$B$24+RESUMEN!$B$25+RESUMEN!$B$26+RESUMEN!$C$33)))</f>
        <v>0</v>
      </c>
      <c r="V23" s="1309" t="e">
        <f t="shared" si="3"/>
        <v>#DIV/0!</v>
      </c>
      <c r="W23" s="1309" t="e">
        <f t="shared" si="4"/>
        <v>#DIV/0!</v>
      </c>
      <c r="X23" s="1309" t="e">
        <f t="shared" si="5"/>
        <v>#DIV/0!</v>
      </c>
      <c r="Y23" s="1309" t="e">
        <f t="shared" si="6"/>
        <v>#DIV/0!</v>
      </c>
      <c r="Z23" s="1309" t="e">
        <f t="shared" si="7"/>
        <v>#DIV/0!</v>
      </c>
      <c r="AA23" s="1309" t="e">
        <f t="shared" si="8"/>
        <v>#DIV/0!</v>
      </c>
      <c r="AB23" s="1309" t="e">
        <f t="shared" si="9"/>
        <v>#DIV/0!</v>
      </c>
      <c r="AC23" s="1309" t="e">
        <f t="shared" si="10"/>
        <v>#DIV/0!</v>
      </c>
      <c r="AD23" s="1309" t="e">
        <f t="shared" si="11"/>
        <v>#DIV/0!</v>
      </c>
      <c r="AE23" s="1310" t="e">
        <f t="shared" si="12"/>
        <v>#DIV/0!</v>
      </c>
      <c r="AF23" s="1311"/>
      <c r="AG23" s="1332">
        <f t="shared" si="13"/>
        <v>0</v>
      </c>
      <c r="AH23" s="1332"/>
      <c r="AI23" s="1333"/>
      <c r="AJ23" s="1334"/>
      <c r="AK23" s="1335">
        <f t="shared" si="14"/>
        <v>0</v>
      </c>
      <c r="AL23" s="1323">
        <f t="shared" si="15"/>
        <v>0</v>
      </c>
      <c r="AM23" s="1335">
        <f t="shared" si="16"/>
        <v>0</v>
      </c>
      <c r="AN23" s="1336"/>
      <c r="AO23" s="1337">
        <f t="shared" si="17"/>
        <v>0</v>
      </c>
      <c r="AP23" s="1338">
        <f t="shared" si="18"/>
        <v>0</v>
      </c>
      <c r="AQ23" s="1339">
        <f t="shared" si="19"/>
        <v>0</v>
      </c>
      <c r="AR23" s="1337">
        <f t="shared" si="20"/>
        <v>0</v>
      </c>
      <c r="AS23" s="1338">
        <f t="shared" si="21"/>
        <v>0</v>
      </c>
      <c r="AT23" s="1340">
        <f t="shared" si="22"/>
        <v>0</v>
      </c>
      <c r="AU23" s="1337"/>
      <c r="AV23" s="1339"/>
      <c r="AW23" s="1269"/>
      <c r="AX23" s="1250"/>
      <c r="AY23" s="1341" t="str">
        <f t="shared" si="24"/>
        <v/>
      </c>
      <c r="AZ23" s="1323"/>
      <c r="BA23" s="1335"/>
      <c r="BB23" s="1300"/>
      <c r="BC23" s="1324"/>
      <c r="BD23" s="1324"/>
      <c r="BE23" s="1067"/>
    </row>
    <row r="24" spans="1:57" x14ac:dyDescent="0.2">
      <c r="A24" s="1325"/>
      <c r="B24" s="1326">
        <v>11</v>
      </c>
      <c r="C24" s="1589"/>
      <c r="D24" s="1261"/>
      <c r="E24" s="1262"/>
      <c r="F24" s="1262"/>
      <c r="G24" s="1261"/>
      <c r="H24" s="1263"/>
      <c r="I24" s="1327">
        <f t="shared" si="23"/>
        <v>0</v>
      </c>
      <c r="J24" s="1327">
        <f t="shared" si="1"/>
        <v>0</v>
      </c>
      <c r="K24" s="1328">
        <f t="shared" si="2"/>
        <v>0</v>
      </c>
      <c r="L24" s="1329">
        <f>HLOOKUP(B24,'INMUEBLES EQUIPOS Y RODADOS'!$AG$13:$DH$252,240,0)</f>
        <v>0</v>
      </c>
      <c r="M24" s="1329">
        <f>HLOOKUP(B24,'MANO DE OBRA'!$CF$11:$FG$295,285,0)</f>
        <v>0</v>
      </c>
      <c r="N24" s="1329">
        <f>HLOOKUP(B24,'MATERIALES-INSUMOS'!$Y$13:$CZ$467,455,0)</f>
        <v>0</v>
      </c>
      <c r="O24" s="1329">
        <f>HLOOKUP(B24,'COMB-LUB-NEUM-MANT'!$BF$15:$EG$199,185,0)</f>
        <v>0</v>
      </c>
      <c r="P24" s="1329">
        <f>HLOOKUP(B24,'COMB-LUB-NEUM-MANT'!$EN$15:$HO$199,185,0)</f>
        <v>0</v>
      </c>
      <c r="Q24" s="1330">
        <f>SUM(L24:P24)*(RESUMEN!$C$22)</f>
        <v>0</v>
      </c>
      <c r="R24" s="1330">
        <f>(($U24)*(RESUMEN!$B$24+RESUMEN!$B$25+RESUMEN!$B$26))+(S24*RESUMEN!$B$28)</f>
        <v>0</v>
      </c>
      <c r="S24" s="1330">
        <f>SUM(L24:Q24)*(RESUMEN!$C$30)</f>
        <v>0</v>
      </c>
      <c r="T24" s="1330">
        <f>+$U24*RESUMEN!$C$33</f>
        <v>0</v>
      </c>
      <c r="U24" s="1331">
        <f>((L24+M24+N24+O24+P24+Q24+(S24*0.35)+S24)/(1-(RESUMEN!$B$24+RESUMEN!$B$25+RESUMEN!$B$26+RESUMEN!$C$33)))</f>
        <v>0</v>
      </c>
      <c r="V24" s="1309" t="e">
        <f t="shared" si="3"/>
        <v>#DIV/0!</v>
      </c>
      <c r="W24" s="1309" t="e">
        <f t="shared" si="4"/>
        <v>#DIV/0!</v>
      </c>
      <c r="X24" s="1309" t="e">
        <f t="shared" si="5"/>
        <v>#DIV/0!</v>
      </c>
      <c r="Y24" s="1309" t="e">
        <f t="shared" si="6"/>
        <v>#DIV/0!</v>
      </c>
      <c r="Z24" s="1309" t="e">
        <f t="shared" si="7"/>
        <v>#DIV/0!</v>
      </c>
      <c r="AA24" s="1309" t="e">
        <f t="shared" si="8"/>
        <v>#DIV/0!</v>
      </c>
      <c r="AB24" s="1309" t="e">
        <f t="shared" si="9"/>
        <v>#DIV/0!</v>
      </c>
      <c r="AC24" s="1309" t="e">
        <f t="shared" si="10"/>
        <v>#DIV/0!</v>
      </c>
      <c r="AD24" s="1309" t="e">
        <f t="shared" si="11"/>
        <v>#DIV/0!</v>
      </c>
      <c r="AE24" s="1310" t="e">
        <f t="shared" si="12"/>
        <v>#DIV/0!</v>
      </c>
      <c r="AF24" s="1311"/>
      <c r="AG24" s="1332">
        <f t="shared" si="13"/>
        <v>0</v>
      </c>
      <c r="AH24" s="1332"/>
      <c r="AI24" s="1333"/>
      <c r="AJ24" s="1334"/>
      <c r="AK24" s="1335">
        <f t="shared" si="14"/>
        <v>0</v>
      </c>
      <c r="AL24" s="1323">
        <f t="shared" si="15"/>
        <v>0</v>
      </c>
      <c r="AM24" s="1335">
        <f t="shared" si="16"/>
        <v>0</v>
      </c>
      <c r="AN24" s="1336"/>
      <c r="AO24" s="1337">
        <f t="shared" si="17"/>
        <v>0</v>
      </c>
      <c r="AP24" s="1338">
        <f t="shared" si="18"/>
        <v>0</v>
      </c>
      <c r="AQ24" s="1339">
        <f t="shared" si="19"/>
        <v>0</v>
      </c>
      <c r="AR24" s="1337">
        <f t="shared" si="20"/>
        <v>0</v>
      </c>
      <c r="AS24" s="1338">
        <f t="shared" si="21"/>
        <v>0</v>
      </c>
      <c r="AT24" s="1340">
        <f t="shared" si="22"/>
        <v>0</v>
      </c>
      <c r="AU24" s="1337"/>
      <c r="AV24" s="1339"/>
      <c r="AW24" s="1269"/>
      <c r="AX24" s="1250"/>
      <c r="AY24" s="1341" t="str">
        <f t="shared" si="24"/>
        <v/>
      </c>
      <c r="AZ24" s="1323"/>
      <c r="BA24" s="1335"/>
      <c r="BB24" s="1300"/>
      <c r="BC24" s="1324"/>
      <c r="BD24" s="1324"/>
      <c r="BE24" s="1067"/>
    </row>
    <row r="25" spans="1:57" x14ac:dyDescent="0.2">
      <c r="A25" s="1325"/>
      <c r="B25" s="1326">
        <v>12</v>
      </c>
      <c r="C25" s="1589"/>
      <c r="D25" s="1261"/>
      <c r="E25" s="1262"/>
      <c r="F25" s="1262"/>
      <c r="G25" s="1261"/>
      <c r="H25" s="1263"/>
      <c r="I25" s="1327">
        <f t="shared" si="23"/>
        <v>0</v>
      </c>
      <c r="J25" s="1327">
        <f t="shared" si="1"/>
        <v>0</v>
      </c>
      <c r="K25" s="1328">
        <f t="shared" si="2"/>
        <v>0</v>
      </c>
      <c r="L25" s="1329">
        <f>HLOOKUP(B25,'INMUEBLES EQUIPOS Y RODADOS'!$AG$13:$DH$252,240,0)</f>
        <v>0</v>
      </c>
      <c r="M25" s="1329">
        <f>HLOOKUP(B25,'MANO DE OBRA'!$CF$11:$FG$295,285,0)</f>
        <v>0</v>
      </c>
      <c r="N25" s="1329">
        <f>HLOOKUP(B25,'MATERIALES-INSUMOS'!$Y$13:$CZ$467,455,0)</f>
        <v>0</v>
      </c>
      <c r="O25" s="1329">
        <f>HLOOKUP(B25,'COMB-LUB-NEUM-MANT'!$BF$15:$EG$199,185,0)</f>
        <v>0</v>
      </c>
      <c r="P25" s="1329">
        <f>HLOOKUP(B25,'COMB-LUB-NEUM-MANT'!$EN$15:$HO$199,185,0)</f>
        <v>0</v>
      </c>
      <c r="Q25" s="1330">
        <f>SUM(L25:P25)*(RESUMEN!$C$22)</f>
        <v>0</v>
      </c>
      <c r="R25" s="1330">
        <f>(($U25)*(RESUMEN!$B$24+RESUMEN!$B$25+RESUMEN!$B$26))+(S25*RESUMEN!$B$28)</f>
        <v>0</v>
      </c>
      <c r="S25" s="1330">
        <f>SUM(L25:Q25)*(RESUMEN!$C$30)</f>
        <v>0</v>
      </c>
      <c r="T25" s="1330">
        <f>+$U25*RESUMEN!$C$33</f>
        <v>0</v>
      </c>
      <c r="U25" s="1331">
        <f>((L25+M25+N25+O25+P25+Q25+(S25*0.35)+S25)/(1-(RESUMEN!$B$24+RESUMEN!$B$25+RESUMEN!$B$26+RESUMEN!$C$33)))</f>
        <v>0</v>
      </c>
      <c r="V25" s="1309" t="e">
        <f t="shared" si="3"/>
        <v>#DIV/0!</v>
      </c>
      <c r="W25" s="1309" t="e">
        <f t="shared" si="4"/>
        <v>#DIV/0!</v>
      </c>
      <c r="X25" s="1309" t="e">
        <f t="shared" si="5"/>
        <v>#DIV/0!</v>
      </c>
      <c r="Y25" s="1309" t="e">
        <f t="shared" si="6"/>
        <v>#DIV/0!</v>
      </c>
      <c r="Z25" s="1309" t="e">
        <f t="shared" si="7"/>
        <v>#DIV/0!</v>
      </c>
      <c r="AA25" s="1309" t="e">
        <f t="shared" si="8"/>
        <v>#DIV/0!</v>
      </c>
      <c r="AB25" s="1309" t="e">
        <f t="shared" si="9"/>
        <v>#DIV/0!</v>
      </c>
      <c r="AC25" s="1309" t="e">
        <f t="shared" si="10"/>
        <v>#DIV/0!</v>
      </c>
      <c r="AD25" s="1309" t="e">
        <f t="shared" si="11"/>
        <v>#DIV/0!</v>
      </c>
      <c r="AE25" s="1310" t="e">
        <f t="shared" si="12"/>
        <v>#DIV/0!</v>
      </c>
      <c r="AF25" s="1311"/>
      <c r="AG25" s="1332">
        <f t="shared" si="13"/>
        <v>0</v>
      </c>
      <c r="AH25" s="1332"/>
      <c r="AI25" s="1333"/>
      <c r="AJ25" s="1334"/>
      <c r="AK25" s="1335">
        <f t="shared" si="14"/>
        <v>0</v>
      </c>
      <c r="AL25" s="1323">
        <f t="shared" si="15"/>
        <v>0</v>
      </c>
      <c r="AM25" s="1335">
        <f t="shared" si="16"/>
        <v>0</v>
      </c>
      <c r="AN25" s="1336"/>
      <c r="AO25" s="1337">
        <f t="shared" si="17"/>
        <v>0</v>
      </c>
      <c r="AP25" s="1338">
        <f t="shared" si="18"/>
        <v>0</v>
      </c>
      <c r="AQ25" s="1339">
        <f t="shared" si="19"/>
        <v>0</v>
      </c>
      <c r="AR25" s="1337">
        <f t="shared" si="20"/>
        <v>0</v>
      </c>
      <c r="AS25" s="1338">
        <f t="shared" si="21"/>
        <v>0</v>
      </c>
      <c r="AT25" s="1340">
        <f t="shared" si="22"/>
        <v>0</v>
      </c>
      <c r="AU25" s="1337"/>
      <c r="AV25" s="1339"/>
      <c r="AW25" s="1269"/>
      <c r="AX25" s="1250"/>
      <c r="AY25" s="1341" t="str">
        <f t="shared" si="24"/>
        <v/>
      </c>
      <c r="AZ25" s="1323"/>
      <c r="BA25" s="1335"/>
      <c r="BB25" s="1300"/>
      <c r="BC25" s="1324"/>
      <c r="BD25" s="1324"/>
      <c r="BE25" s="1067"/>
    </row>
    <row r="26" spans="1:57" x14ac:dyDescent="0.2">
      <c r="A26" s="1325"/>
      <c r="B26" s="1326">
        <v>13</v>
      </c>
      <c r="C26" s="1589"/>
      <c r="D26" s="1261"/>
      <c r="E26" s="1262"/>
      <c r="F26" s="1262"/>
      <c r="G26" s="1261"/>
      <c r="H26" s="1263"/>
      <c r="I26" s="1327">
        <f t="shared" si="23"/>
        <v>0</v>
      </c>
      <c r="J26" s="1327">
        <f t="shared" si="1"/>
        <v>0</v>
      </c>
      <c r="K26" s="1328">
        <f t="shared" si="2"/>
        <v>0</v>
      </c>
      <c r="L26" s="1329">
        <f>HLOOKUP(B26,'INMUEBLES EQUIPOS Y RODADOS'!$AG$13:$DH$252,240,0)</f>
        <v>0</v>
      </c>
      <c r="M26" s="1329">
        <f>HLOOKUP(B26,'MANO DE OBRA'!$CF$11:$FG$295,285,0)</f>
        <v>0</v>
      </c>
      <c r="N26" s="1329">
        <f>HLOOKUP(B26,'MATERIALES-INSUMOS'!$Y$13:$CZ$467,455,0)</f>
        <v>0</v>
      </c>
      <c r="O26" s="1329">
        <f>HLOOKUP(B26,'COMB-LUB-NEUM-MANT'!$BF$15:$EG$199,185,0)</f>
        <v>0</v>
      </c>
      <c r="P26" s="1329">
        <f>HLOOKUP(B26,'COMB-LUB-NEUM-MANT'!$EN$15:$HO$199,185,0)</f>
        <v>0</v>
      </c>
      <c r="Q26" s="1330">
        <f>SUM(L26:P26)*(RESUMEN!$C$22)</f>
        <v>0</v>
      </c>
      <c r="R26" s="1330">
        <f>(($U26)*(RESUMEN!$B$24+RESUMEN!$B$25+RESUMEN!$B$26))+(S26*RESUMEN!$B$28)</f>
        <v>0</v>
      </c>
      <c r="S26" s="1330">
        <f>SUM(L26:Q26)*(RESUMEN!$C$30)</f>
        <v>0</v>
      </c>
      <c r="T26" s="1330">
        <f>+$U26*RESUMEN!$C$33</f>
        <v>0</v>
      </c>
      <c r="U26" s="1331">
        <f>((L26+M26+N26+O26+P26+Q26+(S26*0.35)+S26)/(1-(RESUMEN!$B$24+RESUMEN!$B$25+RESUMEN!$B$26+RESUMEN!$C$33)))</f>
        <v>0</v>
      </c>
      <c r="V26" s="1309" t="e">
        <f t="shared" si="3"/>
        <v>#DIV/0!</v>
      </c>
      <c r="W26" s="1309" t="e">
        <f t="shared" si="4"/>
        <v>#DIV/0!</v>
      </c>
      <c r="X26" s="1309" t="e">
        <f t="shared" si="5"/>
        <v>#DIV/0!</v>
      </c>
      <c r="Y26" s="1309" t="e">
        <f t="shared" si="6"/>
        <v>#DIV/0!</v>
      </c>
      <c r="Z26" s="1309" t="e">
        <f t="shared" si="7"/>
        <v>#DIV/0!</v>
      </c>
      <c r="AA26" s="1309" t="e">
        <f t="shared" si="8"/>
        <v>#DIV/0!</v>
      </c>
      <c r="AB26" s="1309" t="e">
        <f t="shared" si="9"/>
        <v>#DIV/0!</v>
      </c>
      <c r="AC26" s="1309" t="e">
        <f t="shared" si="10"/>
        <v>#DIV/0!</v>
      </c>
      <c r="AD26" s="1309" t="e">
        <f t="shared" si="11"/>
        <v>#DIV/0!</v>
      </c>
      <c r="AE26" s="1310" t="e">
        <f t="shared" si="12"/>
        <v>#DIV/0!</v>
      </c>
      <c r="AF26" s="1311"/>
      <c r="AG26" s="1332">
        <f t="shared" si="13"/>
        <v>0</v>
      </c>
      <c r="AH26" s="1332"/>
      <c r="AI26" s="1333"/>
      <c r="AJ26" s="1334"/>
      <c r="AK26" s="1335">
        <f t="shared" si="14"/>
        <v>0</v>
      </c>
      <c r="AL26" s="1323">
        <f t="shared" si="15"/>
        <v>0</v>
      </c>
      <c r="AM26" s="1335">
        <f t="shared" si="16"/>
        <v>0</v>
      </c>
      <c r="AN26" s="1336"/>
      <c r="AO26" s="1337">
        <f t="shared" si="17"/>
        <v>0</v>
      </c>
      <c r="AP26" s="1338">
        <f t="shared" si="18"/>
        <v>0</v>
      </c>
      <c r="AQ26" s="1339">
        <f t="shared" si="19"/>
        <v>0</v>
      </c>
      <c r="AR26" s="1337">
        <f t="shared" si="20"/>
        <v>0</v>
      </c>
      <c r="AS26" s="1338">
        <f t="shared" si="21"/>
        <v>0</v>
      </c>
      <c r="AT26" s="1340">
        <f t="shared" si="22"/>
        <v>0</v>
      </c>
      <c r="AU26" s="1337"/>
      <c r="AV26" s="1339"/>
      <c r="AW26" s="1269"/>
      <c r="AX26" s="1250"/>
      <c r="AY26" s="1341" t="str">
        <f t="shared" si="24"/>
        <v/>
      </c>
      <c r="AZ26" s="1323"/>
      <c r="BA26" s="1335"/>
      <c r="BB26" s="1300"/>
      <c r="BC26" s="1324"/>
      <c r="BD26" s="1324"/>
      <c r="BE26" s="1067"/>
    </row>
    <row r="27" spans="1:57" x14ac:dyDescent="0.2">
      <c r="A27" s="1325"/>
      <c r="B27" s="1326">
        <v>14</v>
      </c>
      <c r="C27" s="1589"/>
      <c r="D27" s="1261"/>
      <c r="E27" s="1262"/>
      <c r="F27" s="1262"/>
      <c r="G27" s="1261"/>
      <c r="H27" s="1263"/>
      <c r="I27" s="1327">
        <f t="shared" si="23"/>
        <v>0</v>
      </c>
      <c r="J27" s="1327">
        <f t="shared" si="1"/>
        <v>0</v>
      </c>
      <c r="K27" s="1328">
        <f t="shared" si="2"/>
        <v>0</v>
      </c>
      <c r="L27" s="1329">
        <f>HLOOKUP(B27,'INMUEBLES EQUIPOS Y RODADOS'!$AG$13:$DH$252,240,0)</f>
        <v>0</v>
      </c>
      <c r="M27" s="1329">
        <f>HLOOKUP(B27,'MANO DE OBRA'!$CF$11:$FG$295,285,0)</f>
        <v>0</v>
      </c>
      <c r="N27" s="1329">
        <f>HLOOKUP(B27,'MATERIALES-INSUMOS'!$Y$13:$CZ$467,455,0)</f>
        <v>0</v>
      </c>
      <c r="O27" s="1329">
        <f>HLOOKUP(B27,'COMB-LUB-NEUM-MANT'!$BF$15:$EG$199,185,0)</f>
        <v>0</v>
      </c>
      <c r="P27" s="1329">
        <f>HLOOKUP(B27,'COMB-LUB-NEUM-MANT'!$EN$15:$HO$199,185,0)</f>
        <v>0</v>
      </c>
      <c r="Q27" s="1330">
        <f>SUM(L27:P27)*(RESUMEN!$C$22)</f>
        <v>0</v>
      </c>
      <c r="R27" s="1330">
        <f>(($U27)*(RESUMEN!$B$24+RESUMEN!$B$25+RESUMEN!$B$26))+(S27*RESUMEN!$B$28)</f>
        <v>0</v>
      </c>
      <c r="S27" s="1330">
        <f>SUM(L27:Q27)*(RESUMEN!$C$30)</f>
        <v>0</v>
      </c>
      <c r="T27" s="1330">
        <f>+$U27*RESUMEN!$C$33</f>
        <v>0</v>
      </c>
      <c r="U27" s="1331">
        <f>((L27+M27+N27+O27+P27+Q27+(S27*0.35)+S27)/(1-(RESUMEN!$B$24+RESUMEN!$B$25+RESUMEN!$B$26+RESUMEN!$C$33)))</f>
        <v>0</v>
      </c>
      <c r="V27" s="1309" t="e">
        <f t="shared" si="3"/>
        <v>#DIV/0!</v>
      </c>
      <c r="W27" s="1309" t="e">
        <f t="shared" si="4"/>
        <v>#DIV/0!</v>
      </c>
      <c r="X27" s="1309" t="e">
        <f t="shared" si="5"/>
        <v>#DIV/0!</v>
      </c>
      <c r="Y27" s="1309" t="e">
        <f t="shared" si="6"/>
        <v>#DIV/0!</v>
      </c>
      <c r="Z27" s="1309" t="e">
        <f t="shared" si="7"/>
        <v>#DIV/0!</v>
      </c>
      <c r="AA27" s="1309" t="e">
        <f t="shared" si="8"/>
        <v>#DIV/0!</v>
      </c>
      <c r="AB27" s="1309" t="e">
        <f t="shared" si="9"/>
        <v>#DIV/0!</v>
      </c>
      <c r="AC27" s="1309" t="e">
        <f t="shared" si="10"/>
        <v>#DIV/0!</v>
      </c>
      <c r="AD27" s="1309" t="e">
        <f t="shared" si="11"/>
        <v>#DIV/0!</v>
      </c>
      <c r="AE27" s="1310" t="e">
        <f t="shared" si="12"/>
        <v>#DIV/0!</v>
      </c>
      <c r="AF27" s="1311"/>
      <c r="AG27" s="1332">
        <f t="shared" si="13"/>
        <v>0</v>
      </c>
      <c r="AH27" s="1332"/>
      <c r="AI27" s="1333"/>
      <c r="AJ27" s="1334"/>
      <c r="AK27" s="1335">
        <f t="shared" si="14"/>
        <v>0</v>
      </c>
      <c r="AL27" s="1323">
        <f t="shared" si="15"/>
        <v>0</v>
      </c>
      <c r="AM27" s="1335">
        <f t="shared" si="16"/>
        <v>0</v>
      </c>
      <c r="AN27" s="1336"/>
      <c r="AO27" s="1337">
        <f t="shared" si="17"/>
        <v>0</v>
      </c>
      <c r="AP27" s="1338">
        <f t="shared" si="18"/>
        <v>0</v>
      </c>
      <c r="AQ27" s="1339">
        <f t="shared" si="19"/>
        <v>0</v>
      </c>
      <c r="AR27" s="1337">
        <f t="shared" si="20"/>
        <v>0</v>
      </c>
      <c r="AS27" s="1338">
        <f t="shared" si="21"/>
        <v>0</v>
      </c>
      <c r="AT27" s="1340">
        <f t="shared" si="22"/>
        <v>0</v>
      </c>
      <c r="AU27" s="1337"/>
      <c r="AV27" s="1339"/>
      <c r="AW27" s="1269"/>
      <c r="AX27" s="1250"/>
      <c r="AY27" s="1341" t="str">
        <f t="shared" si="24"/>
        <v/>
      </c>
      <c r="AZ27" s="1323"/>
      <c r="BA27" s="1335"/>
      <c r="BB27" s="1300"/>
      <c r="BC27" s="1343"/>
      <c r="BD27" s="1343"/>
      <c r="BE27" s="1067"/>
    </row>
    <row r="28" spans="1:57" x14ac:dyDescent="0.2">
      <c r="A28" s="1325"/>
      <c r="B28" s="1326">
        <v>15</v>
      </c>
      <c r="C28" s="1589"/>
      <c r="D28" s="1261"/>
      <c r="E28" s="1262"/>
      <c r="F28" s="1262"/>
      <c r="G28" s="1261"/>
      <c r="H28" s="1263"/>
      <c r="I28" s="1327">
        <f t="shared" si="23"/>
        <v>0</v>
      </c>
      <c r="J28" s="1327">
        <f t="shared" si="1"/>
        <v>0</v>
      </c>
      <c r="K28" s="1328">
        <f t="shared" si="2"/>
        <v>0</v>
      </c>
      <c r="L28" s="1329">
        <f>HLOOKUP(B28,'INMUEBLES EQUIPOS Y RODADOS'!$AG$13:$DH$252,240,0)</f>
        <v>0</v>
      </c>
      <c r="M28" s="1329">
        <f>HLOOKUP(B28,'MANO DE OBRA'!$CF$11:$FG$295,285,0)</f>
        <v>0</v>
      </c>
      <c r="N28" s="1329">
        <f>HLOOKUP(B28,'MATERIALES-INSUMOS'!$Y$13:$CZ$467,455,0)</f>
        <v>0</v>
      </c>
      <c r="O28" s="1329">
        <f>HLOOKUP(B28,'COMB-LUB-NEUM-MANT'!$BF$15:$EG$199,185,0)</f>
        <v>0</v>
      </c>
      <c r="P28" s="1329">
        <f>HLOOKUP(B28,'COMB-LUB-NEUM-MANT'!$EN$15:$HO$199,185,0)</f>
        <v>0</v>
      </c>
      <c r="Q28" s="1330">
        <f>SUM(L28:P28)*(RESUMEN!$C$22)</f>
        <v>0</v>
      </c>
      <c r="R28" s="1330">
        <f>(($U28)*(RESUMEN!$B$24+RESUMEN!$B$25+RESUMEN!$B$26))+(S28*RESUMEN!$B$28)</f>
        <v>0</v>
      </c>
      <c r="S28" s="1330">
        <f>SUM(L28:Q28)*(RESUMEN!$C$30)</f>
        <v>0</v>
      </c>
      <c r="T28" s="1330">
        <f>+$U28*RESUMEN!$C$33</f>
        <v>0</v>
      </c>
      <c r="U28" s="1331">
        <f>((L28+M28+N28+O28+P28+Q28+(S28*0.35)+S28)/(1-(RESUMEN!$B$24+RESUMEN!$B$25+RESUMEN!$B$26+RESUMEN!$C$33)))</f>
        <v>0</v>
      </c>
      <c r="V28" s="1309" t="e">
        <f t="shared" si="3"/>
        <v>#DIV/0!</v>
      </c>
      <c r="W28" s="1309" t="e">
        <f t="shared" si="4"/>
        <v>#DIV/0!</v>
      </c>
      <c r="X28" s="1309" t="e">
        <f t="shared" si="5"/>
        <v>#DIV/0!</v>
      </c>
      <c r="Y28" s="1309" t="e">
        <f t="shared" si="6"/>
        <v>#DIV/0!</v>
      </c>
      <c r="Z28" s="1309" t="e">
        <f t="shared" si="7"/>
        <v>#DIV/0!</v>
      </c>
      <c r="AA28" s="1309" t="e">
        <f t="shared" si="8"/>
        <v>#DIV/0!</v>
      </c>
      <c r="AB28" s="1309" t="e">
        <f t="shared" si="9"/>
        <v>#DIV/0!</v>
      </c>
      <c r="AC28" s="1309" t="e">
        <f t="shared" si="10"/>
        <v>#DIV/0!</v>
      </c>
      <c r="AD28" s="1309" t="e">
        <f t="shared" si="11"/>
        <v>#DIV/0!</v>
      </c>
      <c r="AE28" s="1310" t="e">
        <f t="shared" si="12"/>
        <v>#DIV/0!</v>
      </c>
      <c r="AF28" s="1311"/>
      <c r="AG28" s="1332">
        <f t="shared" si="13"/>
        <v>0</v>
      </c>
      <c r="AH28" s="1332"/>
      <c r="AI28" s="1333"/>
      <c r="AJ28" s="1334"/>
      <c r="AK28" s="1335">
        <f t="shared" si="14"/>
        <v>0</v>
      </c>
      <c r="AL28" s="1323">
        <f t="shared" si="15"/>
        <v>0</v>
      </c>
      <c r="AM28" s="1335">
        <f t="shared" si="16"/>
        <v>0</v>
      </c>
      <c r="AN28" s="1336"/>
      <c r="AO28" s="1337">
        <f t="shared" si="17"/>
        <v>0</v>
      </c>
      <c r="AP28" s="1338">
        <f t="shared" si="18"/>
        <v>0</v>
      </c>
      <c r="AQ28" s="1339">
        <f t="shared" si="19"/>
        <v>0</v>
      </c>
      <c r="AR28" s="1337">
        <f t="shared" si="20"/>
        <v>0</v>
      </c>
      <c r="AS28" s="1338">
        <f t="shared" si="21"/>
        <v>0</v>
      </c>
      <c r="AT28" s="1340">
        <f t="shared" si="22"/>
        <v>0</v>
      </c>
      <c r="AU28" s="1337"/>
      <c r="AV28" s="1339"/>
      <c r="AW28" s="1269"/>
      <c r="AX28" s="1250"/>
      <c r="AY28" s="1341" t="str">
        <f t="shared" si="24"/>
        <v/>
      </c>
      <c r="AZ28" s="1269"/>
      <c r="BA28" s="1269"/>
      <c r="BB28" s="1269"/>
      <c r="BC28" s="1269"/>
      <c r="BD28" s="1269"/>
      <c r="BE28" s="1067"/>
    </row>
    <row r="29" spans="1:57" x14ac:dyDescent="0.2">
      <c r="A29" s="1325"/>
      <c r="B29" s="1326">
        <v>16</v>
      </c>
      <c r="C29" s="1589"/>
      <c r="D29" s="1261"/>
      <c r="E29" s="1261"/>
      <c r="F29" s="1261"/>
      <c r="G29" s="1261"/>
      <c r="H29" s="1263"/>
      <c r="I29" s="1327">
        <f t="shared" si="23"/>
        <v>0</v>
      </c>
      <c r="J29" s="1327">
        <f t="shared" si="1"/>
        <v>0</v>
      </c>
      <c r="K29" s="1328">
        <f t="shared" si="2"/>
        <v>0</v>
      </c>
      <c r="L29" s="1329">
        <f>HLOOKUP(B29,'INMUEBLES EQUIPOS Y RODADOS'!$AG$13:$DH$252,240,0)</f>
        <v>0</v>
      </c>
      <c r="M29" s="1329">
        <f>HLOOKUP(B29,'MANO DE OBRA'!$CF$11:$FG$295,285,0)</f>
        <v>0</v>
      </c>
      <c r="N29" s="1329">
        <f>HLOOKUP(B29,'MATERIALES-INSUMOS'!$Y$13:$CZ$467,455,0)</f>
        <v>0</v>
      </c>
      <c r="O29" s="1329">
        <f>HLOOKUP(B29,'COMB-LUB-NEUM-MANT'!$BF$15:$EG$199,185,0)</f>
        <v>0</v>
      </c>
      <c r="P29" s="1329">
        <f>HLOOKUP(B29,'COMB-LUB-NEUM-MANT'!$EN$15:$HO$199,185,0)</f>
        <v>0</v>
      </c>
      <c r="Q29" s="1330">
        <f>SUM(L29:P29)*(RESUMEN!$C$22)</f>
        <v>0</v>
      </c>
      <c r="R29" s="1330">
        <f>(($U29)*(RESUMEN!$B$24+RESUMEN!$B$25+RESUMEN!$B$26))+(S29*RESUMEN!$B$28)</f>
        <v>0</v>
      </c>
      <c r="S29" s="1330">
        <f>SUM(L29:Q29)*(RESUMEN!$C$30)</f>
        <v>0</v>
      </c>
      <c r="T29" s="1330">
        <f>+$U29*RESUMEN!$C$33</f>
        <v>0</v>
      </c>
      <c r="U29" s="1331">
        <f>((L29+M29+N29+O29+P29+Q29+(S29*0.35)+S29)/(1-(RESUMEN!$B$24+RESUMEN!$B$25+RESUMEN!$B$26+RESUMEN!$C$33)))</f>
        <v>0</v>
      </c>
      <c r="V29" s="1309" t="e">
        <f t="shared" si="3"/>
        <v>#DIV/0!</v>
      </c>
      <c r="W29" s="1309" t="e">
        <f t="shared" si="4"/>
        <v>#DIV/0!</v>
      </c>
      <c r="X29" s="1309" t="e">
        <f t="shared" si="5"/>
        <v>#DIV/0!</v>
      </c>
      <c r="Y29" s="1309" t="e">
        <f t="shared" si="6"/>
        <v>#DIV/0!</v>
      </c>
      <c r="Z29" s="1309" t="e">
        <f t="shared" si="7"/>
        <v>#DIV/0!</v>
      </c>
      <c r="AA29" s="1309" t="e">
        <f t="shared" si="8"/>
        <v>#DIV/0!</v>
      </c>
      <c r="AB29" s="1309" t="e">
        <f t="shared" si="9"/>
        <v>#DIV/0!</v>
      </c>
      <c r="AC29" s="1309" t="e">
        <f t="shared" si="10"/>
        <v>#DIV/0!</v>
      </c>
      <c r="AD29" s="1309" t="e">
        <f t="shared" si="11"/>
        <v>#DIV/0!</v>
      </c>
      <c r="AE29" s="1310" t="e">
        <f t="shared" si="12"/>
        <v>#DIV/0!</v>
      </c>
      <c r="AF29" s="1344"/>
      <c r="AG29" s="1332">
        <f t="shared" si="13"/>
        <v>0</v>
      </c>
      <c r="AH29" s="1332"/>
      <c r="AI29" s="1333"/>
      <c r="AJ29" s="1334"/>
      <c r="AK29" s="1335">
        <f t="shared" si="14"/>
        <v>0</v>
      </c>
      <c r="AL29" s="1323">
        <f t="shared" si="15"/>
        <v>0</v>
      </c>
      <c r="AM29" s="1335">
        <f t="shared" si="16"/>
        <v>0</v>
      </c>
      <c r="AN29" s="1336"/>
      <c r="AO29" s="1337">
        <f t="shared" si="17"/>
        <v>0</v>
      </c>
      <c r="AP29" s="1338">
        <f t="shared" si="18"/>
        <v>0</v>
      </c>
      <c r="AQ29" s="1339">
        <f t="shared" si="19"/>
        <v>0</v>
      </c>
      <c r="AR29" s="1337">
        <f t="shared" si="20"/>
        <v>0</v>
      </c>
      <c r="AS29" s="1338">
        <f t="shared" si="21"/>
        <v>0</v>
      </c>
      <c r="AT29" s="1340">
        <f t="shared" si="22"/>
        <v>0</v>
      </c>
      <c r="AU29" s="1337"/>
      <c r="AV29" s="1339"/>
      <c r="AW29" s="1269"/>
      <c r="AX29" s="1250"/>
      <c r="AY29" s="1341" t="str">
        <f t="shared" si="24"/>
        <v/>
      </c>
      <c r="AZ29" s="1345"/>
      <c r="BA29" s="1335"/>
      <c r="BB29" s="1345"/>
      <c r="BC29" s="1269"/>
      <c r="BD29" s="1269"/>
      <c r="BE29" s="1067"/>
    </row>
    <row r="30" spans="1:57" x14ac:dyDescent="0.2">
      <c r="A30" s="1325"/>
      <c r="B30" s="1326">
        <v>17</v>
      </c>
      <c r="C30" s="1589"/>
      <c r="D30" s="1261"/>
      <c r="E30" s="1261"/>
      <c r="F30" s="1261"/>
      <c r="G30" s="1261"/>
      <c r="H30" s="1263"/>
      <c r="I30" s="1327">
        <f t="shared" si="23"/>
        <v>0</v>
      </c>
      <c r="J30" s="1327">
        <f t="shared" si="1"/>
        <v>0</v>
      </c>
      <c r="K30" s="1328">
        <f t="shared" si="2"/>
        <v>0</v>
      </c>
      <c r="L30" s="1329">
        <f>HLOOKUP(B30,'INMUEBLES EQUIPOS Y RODADOS'!$AG$13:$DH$252,240,0)</f>
        <v>0</v>
      </c>
      <c r="M30" s="1329">
        <f>HLOOKUP(B30,'MANO DE OBRA'!$CF$11:$FG$295,285,0)</f>
        <v>0</v>
      </c>
      <c r="N30" s="1329">
        <f>HLOOKUP(B30,'MATERIALES-INSUMOS'!$Y$13:$CZ$467,455,0)</f>
        <v>0</v>
      </c>
      <c r="O30" s="1329">
        <f>HLOOKUP(B30,'COMB-LUB-NEUM-MANT'!$BF$15:$EG$199,185,0)</f>
        <v>0</v>
      </c>
      <c r="P30" s="1329">
        <f>HLOOKUP(B30,'COMB-LUB-NEUM-MANT'!$EN$15:$HO$199,185,0)</f>
        <v>0</v>
      </c>
      <c r="Q30" s="1330">
        <f>SUM(L30:P30)*(RESUMEN!$C$22)</f>
        <v>0</v>
      </c>
      <c r="R30" s="1330">
        <f>(($U30)*(RESUMEN!$B$24+RESUMEN!$B$25+RESUMEN!$B$26))+(S30*RESUMEN!$B$28)</f>
        <v>0</v>
      </c>
      <c r="S30" s="1330">
        <f>SUM(L30:Q30)*(RESUMEN!$C$30)</f>
        <v>0</v>
      </c>
      <c r="T30" s="1330">
        <f>+$U30*RESUMEN!$C$33</f>
        <v>0</v>
      </c>
      <c r="U30" s="1331">
        <f>((L30+M30+N30+O30+P30+Q30+(S30*0.35)+S30)/(1-(RESUMEN!$B$24+RESUMEN!$B$25+RESUMEN!$B$26+RESUMEN!$C$33)))</f>
        <v>0</v>
      </c>
      <c r="V30" s="1309" t="e">
        <f t="shared" si="3"/>
        <v>#DIV/0!</v>
      </c>
      <c r="W30" s="1309" t="e">
        <f t="shared" si="4"/>
        <v>#DIV/0!</v>
      </c>
      <c r="X30" s="1309" t="e">
        <f t="shared" si="5"/>
        <v>#DIV/0!</v>
      </c>
      <c r="Y30" s="1309" t="e">
        <f t="shared" si="6"/>
        <v>#DIV/0!</v>
      </c>
      <c r="Z30" s="1309" t="e">
        <f t="shared" si="7"/>
        <v>#DIV/0!</v>
      </c>
      <c r="AA30" s="1309" t="e">
        <f t="shared" si="8"/>
        <v>#DIV/0!</v>
      </c>
      <c r="AB30" s="1309" t="e">
        <f t="shared" si="9"/>
        <v>#DIV/0!</v>
      </c>
      <c r="AC30" s="1309" t="e">
        <f t="shared" si="10"/>
        <v>#DIV/0!</v>
      </c>
      <c r="AD30" s="1309" t="e">
        <f t="shared" si="11"/>
        <v>#DIV/0!</v>
      </c>
      <c r="AE30" s="1310" t="e">
        <f t="shared" si="12"/>
        <v>#DIV/0!</v>
      </c>
      <c r="AF30" s="1344"/>
      <c r="AG30" s="1332">
        <f t="shared" si="13"/>
        <v>0</v>
      </c>
      <c r="AH30" s="1332"/>
      <c r="AI30" s="1333"/>
      <c r="AJ30" s="1334"/>
      <c r="AK30" s="1335">
        <f t="shared" si="14"/>
        <v>0</v>
      </c>
      <c r="AL30" s="1323">
        <f t="shared" si="15"/>
        <v>0</v>
      </c>
      <c r="AM30" s="1335">
        <f t="shared" si="16"/>
        <v>0</v>
      </c>
      <c r="AN30" s="1336"/>
      <c r="AO30" s="1337">
        <f t="shared" si="17"/>
        <v>0</v>
      </c>
      <c r="AP30" s="1338">
        <f t="shared" si="18"/>
        <v>0</v>
      </c>
      <c r="AQ30" s="1339">
        <f t="shared" si="19"/>
        <v>0</v>
      </c>
      <c r="AR30" s="1337">
        <f t="shared" si="20"/>
        <v>0</v>
      </c>
      <c r="AS30" s="1338">
        <f t="shared" si="21"/>
        <v>0</v>
      </c>
      <c r="AT30" s="1340">
        <f t="shared" si="22"/>
        <v>0</v>
      </c>
      <c r="AU30" s="1337"/>
      <c r="AV30" s="1339"/>
      <c r="AW30" s="1269"/>
      <c r="AX30" s="1250"/>
      <c r="AY30" s="1341" t="str">
        <f t="shared" si="24"/>
        <v/>
      </c>
      <c r="AZ30" s="1269"/>
      <c r="BA30" s="1269"/>
      <c r="BB30" s="1269"/>
      <c r="BC30" s="1269"/>
      <c r="BD30" s="1269"/>
      <c r="BE30" s="1067"/>
    </row>
    <row r="31" spans="1:57" x14ac:dyDescent="0.2">
      <c r="A31" s="1325"/>
      <c r="B31" s="1326">
        <v>18</v>
      </c>
      <c r="C31" s="1589"/>
      <c r="D31" s="1261"/>
      <c r="E31" s="1261"/>
      <c r="F31" s="1261"/>
      <c r="G31" s="1261"/>
      <c r="H31" s="1263"/>
      <c r="I31" s="1327">
        <f t="shared" si="23"/>
        <v>0</v>
      </c>
      <c r="J31" s="1327">
        <f t="shared" si="1"/>
        <v>0</v>
      </c>
      <c r="K31" s="1328">
        <f t="shared" si="2"/>
        <v>0</v>
      </c>
      <c r="L31" s="1329">
        <f>HLOOKUP(B31,'INMUEBLES EQUIPOS Y RODADOS'!$AG$13:$DH$252,240,0)</f>
        <v>0</v>
      </c>
      <c r="M31" s="1329">
        <f>HLOOKUP(B31,'MANO DE OBRA'!$CF$11:$FG$295,285,0)</f>
        <v>0</v>
      </c>
      <c r="N31" s="1329">
        <f>HLOOKUP(B31,'MATERIALES-INSUMOS'!$Y$13:$CZ$467,455,0)</f>
        <v>0</v>
      </c>
      <c r="O31" s="1329">
        <f>HLOOKUP(B31,'COMB-LUB-NEUM-MANT'!$BF$15:$EG$199,185,0)</f>
        <v>0</v>
      </c>
      <c r="P31" s="1329">
        <f>HLOOKUP(B31,'COMB-LUB-NEUM-MANT'!$EN$15:$HO$199,185,0)</f>
        <v>0</v>
      </c>
      <c r="Q31" s="1330">
        <f>SUM(L31:P31)*(RESUMEN!$C$22)</f>
        <v>0</v>
      </c>
      <c r="R31" s="1330">
        <f>(($U31)*(RESUMEN!$B$24+RESUMEN!$B$25+RESUMEN!$B$26))+(S31*RESUMEN!$B$28)</f>
        <v>0</v>
      </c>
      <c r="S31" s="1330">
        <f>SUM(L31:Q31)*(RESUMEN!$C$30)</f>
        <v>0</v>
      </c>
      <c r="T31" s="1330">
        <f>+$U31*RESUMEN!$C$33</f>
        <v>0</v>
      </c>
      <c r="U31" s="1331">
        <f>((L31+M31+N31+O31+P31+Q31+(S31*0.35)+S31)/(1-(RESUMEN!$B$24+RESUMEN!$B$25+RESUMEN!$B$26+RESUMEN!$C$33)))</f>
        <v>0</v>
      </c>
      <c r="V31" s="1309" t="e">
        <f t="shared" si="3"/>
        <v>#DIV/0!</v>
      </c>
      <c r="W31" s="1309" t="e">
        <f t="shared" si="4"/>
        <v>#DIV/0!</v>
      </c>
      <c r="X31" s="1309" t="e">
        <f t="shared" si="5"/>
        <v>#DIV/0!</v>
      </c>
      <c r="Y31" s="1309" t="e">
        <f t="shared" si="6"/>
        <v>#DIV/0!</v>
      </c>
      <c r="Z31" s="1309" t="e">
        <f t="shared" si="7"/>
        <v>#DIV/0!</v>
      </c>
      <c r="AA31" s="1309" t="e">
        <f t="shared" si="8"/>
        <v>#DIV/0!</v>
      </c>
      <c r="AB31" s="1309" t="e">
        <f t="shared" si="9"/>
        <v>#DIV/0!</v>
      </c>
      <c r="AC31" s="1309" t="e">
        <f t="shared" si="10"/>
        <v>#DIV/0!</v>
      </c>
      <c r="AD31" s="1309" t="e">
        <f t="shared" si="11"/>
        <v>#DIV/0!</v>
      </c>
      <c r="AE31" s="1310" t="e">
        <f t="shared" si="12"/>
        <v>#DIV/0!</v>
      </c>
      <c r="AF31" s="1344"/>
      <c r="AG31" s="1332">
        <f t="shared" si="13"/>
        <v>0</v>
      </c>
      <c r="AH31" s="1332"/>
      <c r="AI31" s="1333"/>
      <c r="AJ31" s="1334"/>
      <c r="AK31" s="1335">
        <f t="shared" si="14"/>
        <v>0</v>
      </c>
      <c r="AL31" s="1323">
        <f t="shared" si="15"/>
        <v>0</v>
      </c>
      <c r="AM31" s="1335">
        <f t="shared" si="16"/>
        <v>0</v>
      </c>
      <c r="AN31" s="1336"/>
      <c r="AO31" s="1337">
        <f t="shared" si="17"/>
        <v>0</v>
      </c>
      <c r="AP31" s="1338">
        <f t="shared" si="18"/>
        <v>0</v>
      </c>
      <c r="AQ31" s="1339">
        <f t="shared" si="19"/>
        <v>0</v>
      </c>
      <c r="AR31" s="1337">
        <f t="shared" si="20"/>
        <v>0</v>
      </c>
      <c r="AS31" s="1338">
        <f t="shared" si="21"/>
        <v>0</v>
      </c>
      <c r="AT31" s="1340">
        <f t="shared" si="22"/>
        <v>0</v>
      </c>
      <c r="AU31" s="1337"/>
      <c r="AV31" s="1339"/>
      <c r="AW31" s="1269"/>
      <c r="AX31" s="1250"/>
      <c r="AY31" s="1341" t="str">
        <f t="shared" si="24"/>
        <v/>
      </c>
      <c r="AZ31" s="1269"/>
      <c r="BA31" s="1269"/>
      <c r="BB31" s="1269"/>
      <c r="BC31" s="1269"/>
      <c r="BD31" s="1269"/>
      <c r="BE31" s="1067"/>
    </row>
    <row r="32" spans="1:57" x14ac:dyDescent="0.2">
      <c r="A32" s="1325"/>
      <c r="B32" s="1326">
        <v>19</v>
      </c>
      <c r="C32" s="1589"/>
      <c r="D32" s="1261"/>
      <c r="E32" s="1261"/>
      <c r="F32" s="1261"/>
      <c r="G32" s="1261"/>
      <c r="H32" s="1263"/>
      <c r="I32" s="1327">
        <f t="shared" si="23"/>
        <v>0</v>
      </c>
      <c r="J32" s="1327">
        <f t="shared" si="1"/>
        <v>0</v>
      </c>
      <c r="K32" s="1328">
        <f t="shared" si="2"/>
        <v>0</v>
      </c>
      <c r="L32" s="1329">
        <f>HLOOKUP(B32,'INMUEBLES EQUIPOS Y RODADOS'!$AG$13:$DH$252,240,0)</f>
        <v>0</v>
      </c>
      <c r="M32" s="1329">
        <f>HLOOKUP(B32,'MANO DE OBRA'!$CF$11:$FG$295,285,0)</f>
        <v>0</v>
      </c>
      <c r="N32" s="1329">
        <f>HLOOKUP(B32,'MATERIALES-INSUMOS'!$Y$13:$CZ$467,455,0)</f>
        <v>0</v>
      </c>
      <c r="O32" s="1329">
        <f>HLOOKUP(B32,'COMB-LUB-NEUM-MANT'!$BF$15:$EG$199,185,0)</f>
        <v>0</v>
      </c>
      <c r="P32" s="1329">
        <f>HLOOKUP(B32,'COMB-LUB-NEUM-MANT'!$EN$15:$HO$199,185,0)</f>
        <v>0</v>
      </c>
      <c r="Q32" s="1330">
        <f>SUM(L32:P32)*(RESUMEN!$C$22)</f>
        <v>0</v>
      </c>
      <c r="R32" s="1330">
        <f>(($U32)*(RESUMEN!$B$24+RESUMEN!$B$25+RESUMEN!$B$26))+(S32*RESUMEN!$B$28)</f>
        <v>0</v>
      </c>
      <c r="S32" s="1330">
        <f>SUM(L32:Q32)*(RESUMEN!$C$30)</f>
        <v>0</v>
      </c>
      <c r="T32" s="1330">
        <f>+$U32*RESUMEN!$C$33</f>
        <v>0</v>
      </c>
      <c r="U32" s="1331">
        <f>((L32+M32+N32+O32+P32+Q32+(S32*0.35)+S32)/(1-(RESUMEN!$B$24+RESUMEN!$B$25+RESUMEN!$B$26+RESUMEN!$C$33)))</f>
        <v>0</v>
      </c>
      <c r="V32" s="1309" t="e">
        <f t="shared" si="3"/>
        <v>#DIV/0!</v>
      </c>
      <c r="W32" s="1309" t="e">
        <f t="shared" si="4"/>
        <v>#DIV/0!</v>
      </c>
      <c r="X32" s="1309" t="e">
        <f t="shared" si="5"/>
        <v>#DIV/0!</v>
      </c>
      <c r="Y32" s="1309" t="e">
        <f t="shared" si="6"/>
        <v>#DIV/0!</v>
      </c>
      <c r="Z32" s="1309" t="e">
        <f t="shared" si="7"/>
        <v>#DIV/0!</v>
      </c>
      <c r="AA32" s="1309" t="e">
        <f t="shared" si="8"/>
        <v>#DIV/0!</v>
      </c>
      <c r="AB32" s="1309" t="e">
        <f t="shared" si="9"/>
        <v>#DIV/0!</v>
      </c>
      <c r="AC32" s="1309" t="e">
        <f t="shared" si="10"/>
        <v>#DIV/0!</v>
      </c>
      <c r="AD32" s="1309" t="e">
        <f t="shared" si="11"/>
        <v>#DIV/0!</v>
      </c>
      <c r="AE32" s="1310" t="e">
        <f t="shared" si="12"/>
        <v>#DIV/0!</v>
      </c>
      <c r="AF32" s="1344"/>
      <c r="AG32" s="1332">
        <f t="shared" si="13"/>
        <v>0</v>
      </c>
      <c r="AH32" s="1332"/>
      <c r="AI32" s="1333"/>
      <c r="AJ32" s="1334"/>
      <c r="AK32" s="1335">
        <f t="shared" si="14"/>
        <v>0</v>
      </c>
      <c r="AL32" s="1323">
        <f t="shared" si="15"/>
        <v>0</v>
      </c>
      <c r="AM32" s="1335">
        <f t="shared" si="16"/>
        <v>0</v>
      </c>
      <c r="AN32" s="1336"/>
      <c r="AO32" s="1337">
        <f t="shared" si="17"/>
        <v>0</v>
      </c>
      <c r="AP32" s="1338">
        <f t="shared" si="18"/>
        <v>0</v>
      </c>
      <c r="AQ32" s="1339">
        <f t="shared" si="19"/>
        <v>0</v>
      </c>
      <c r="AR32" s="1337">
        <f t="shared" si="20"/>
        <v>0</v>
      </c>
      <c r="AS32" s="1338">
        <f t="shared" si="21"/>
        <v>0</v>
      </c>
      <c r="AT32" s="1340">
        <f t="shared" si="22"/>
        <v>0</v>
      </c>
      <c r="AU32" s="1337"/>
      <c r="AV32" s="1339"/>
      <c r="AW32" s="1269"/>
      <c r="AX32" s="1250"/>
      <c r="AY32" s="1341" t="str">
        <f t="shared" si="24"/>
        <v/>
      </c>
      <c r="AZ32" s="1269"/>
      <c r="BA32" s="1269"/>
      <c r="BB32" s="1269"/>
      <c r="BC32" s="1269"/>
      <c r="BD32" s="1269"/>
      <c r="BE32" s="1067"/>
    </row>
    <row r="33" spans="1:57" x14ac:dyDescent="0.2">
      <c r="A33" s="1325"/>
      <c r="B33" s="1326">
        <v>20</v>
      </c>
      <c r="C33" s="1589"/>
      <c r="D33" s="1261"/>
      <c r="E33" s="1261"/>
      <c r="F33" s="1261"/>
      <c r="G33" s="1261"/>
      <c r="H33" s="1263"/>
      <c r="I33" s="1327">
        <f t="shared" si="23"/>
        <v>0</v>
      </c>
      <c r="J33" s="1327">
        <f t="shared" si="1"/>
        <v>0</v>
      </c>
      <c r="K33" s="1328">
        <f t="shared" si="2"/>
        <v>0</v>
      </c>
      <c r="L33" s="1329">
        <f>HLOOKUP(B33,'INMUEBLES EQUIPOS Y RODADOS'!$AG$13:$DH$252,240,0)</f>
        <v>0</v>
      </c>
      <c r="M33" s="1329">
        <f>HLOOKUP(B33,'MANO DE OBRA'!$CF$11:$FG$295,285,0)</f>
        <v>0</v>
      </c>
      <c r="N33" s="1329">
        <f>HLOOKUP(B33,'MATERIALES-INSUMOS'!$Y$13:$CZ$467,455,0)</f>
        <v>0</v>
      </c>
      <c r="O33" s="1329">
        <f>HLOOKUP(B33,'COMB-LUB-NEUM-MANT'!$BF$15:$EG$199,185,0)</f>
        <v>0</v>
      </c>
      <c r="P33" s="1329">
        <f>HLOOKUP(B33,'COMB-LUB-NEUM-MANT'!$EN$15:$HO$199,185,0)</f>
        <v>0</v>
      </c>
      <c r="Q33" s="1330">
        <f>SUM(L33:P33)*(RESUMEN!$C$22)</f>
        <v>0</v>
      </c>
      <c r="R33" s="1330">
        <f>(($U33)*(RESUMEN!$B$24+RESUMEN!$B$25+RESUMEN!$B$26))+(S33*RESUMEN!$B$28)</f>
        <v>0</v>
      </c>
      <c r="S33" s="1330">
        <f>SUM(L33:Q33)*(RESUMEN!$C$30)</f>
        <v>0</v>
      </c>
      <c r="T33" s="1330">
        <f>+$U33*RESUMEN!$C$33</f>
        <v>0</v>
      </c>
      <c r="U33" s="1331">
        <f>((L33+M33+N33+O33+P33+Q33+(S33*0.35)+S33)/(1-(RESUMEN!$B$24+RESUMEN!$B$25+RESUMEN!$B$26+RESUMEN!$C$33)))</f>
        <v>0</v>
      </c>
      <c r="V33" s="1309" t="e">
        <f t="shared" si="3"/>
        <v>#DIV/0!</v>
      </c>
      <c r="W33" s="1309" t="e">
        <f t="shared" si="4"/>
        <v>#DIV/0!</v>
      </c>
      <c r="X33" s="1309" t="e">
        <f t="shared" si="5"/>
        <v>#DIV/0!</v>
      </c>
      <c r="Y33" s="1309" t="e">
        <f t="shared" si="6"/>
        <v>#DIV/0!</v>
      </c>
      <c r="Z33" s="1309" t="e">
        <f t="shared" si="7"/>
        <v>#DIV/0!</v>
      </c>
      <c r="AA33" s="1309" t="e">
        <f t="shared" si="8"/>
        <v>#DIV/0!</v>
      </c>
      <c r="AB33" s="1309" t="e">
        <f t="shared" si="9"/>
        <v>#DIV/0!</v>
      </c>
      <c r="AC33" s="1309" t="e">
        <f t="shared" si="10"/>
        <v>#DIV/0!</v>
      </c>
      <c r="AD33" s="1309" t="e">
        <f t="shared" si="11"/>
        <v>#DIV/0!</v>
      </c>
      <c r="AE33" s="1310" t="e">
        <f t="shared" si="12"/>
        <v>#DIV/0!</v>
      </c>
      <c r="AF33" s="1344"/>
      <c r="AG33" s="1332">
        <f t="shared" si="13"/>
        <v>0</v>
      </c>
      <c r="AH33" s="1332"/>
      <c r="AI33" s="1333"/>
      <c r="AJ33" s="1334"/>
      <c r="AK33" s="1335">
        <f t="shared" si="14"/>
        <v>0</v>
      </c>
      <c r="AL33" s="1323">
        <f t="shared" si="15"/>
        <v>0</v>
      </c>
      <c r="AM33" s="1335">
        <f t="shared" si="16"/>
        <v>0</v>
      </c>
      <c r="AN33" s="1336"/>
      <c r="AO33" s="1337">
        <f t="shared" si="17"/>
        <v>0</v>
      </c>
      <c r="AP33" s="1338">
        <f t="shared" si="18"/>
        <v>0</v>
      </c>
      <c r="AQ33" s="1339">
        <f t="shared" si="19"/>
        <v>0</v>
      </c>
      <c r="AR33" s="1337">
        <f t="shared" si="20"/>
        <v>0</v>
      </c>
      <c r="AS33" s="1338">
        <f t="shared" si="21"/>
        <v>0</v>
      </c>
      <c r="AT33" s="1340">
        <f t="shared" si="22"/>
        <v>0</v>
      </c>
      <c r="AU33" s="1337"/>
      <c r="AV33" s="1339"/>
      <c r="AX33" s="1250"/>
      <c r="AY33" s="1341" t="str">
        <f t="shared" si="24"/>
        <v/>
      </c>
      <c r="BE33" s="1067"/>
    </row>
    <row r="34" spans="1:57" x14ac:dyDescent="0.2">
      <c r="A34" s="1325"/>
      <c r="B34" s="1326">
        <v>21</v>
      </c>
      <c r="C34" s="1589"/>
      <c r="D34" s="1261"/>
      <c r="E34" s="1261"/>
      <c r="F34" s="1261"/>
      <c r="G34" s="1261"/>
      <c r="H34" s="1263"/>
      <c r="I34" s="1327">
        <f t="shared" si="23"/>
        <v>0</v>
      </c>
      <c r="J34" s="1327">
        <f t="shared" si="1"/>
        <v>0</v>
      </c>
      <c r="K34" s="1328">
        <f t="shared" si="2"/>
        <v>0</v>
      </c>
      <c r="L34" s="1329">
        <f>HLOOKUP(B34,'INMUEBLES EQUIPOS Y RODADOS'!$AG$13:$DH$252,240,0)</f>
        <v>0</v>
      </c>
      <c r="M34" s="1329">
        <f>HLOOKUP(B34,'MANO DE OBRA'!$CF$11:$FG$295,285,0)</f>
        <v>0</v>
      </c>
      <c r="N34" s="1329">
        <f>HLOOKUP(B34,'MATERIALES-INSUMOS'!$Y$13:$CZ$467,455,0)</f>
        <v>0</v>
      </c>
      <c r="O34" s="1329">
        <f>HLOOKUP(B34,'COMB-LUB-NEUM-MANT'!$BF$15:$EG$199,185,0)</f>
        <v>0</v>
      </c>
      <c r="P34" s="1329">
        <f>HLOOKUP(B34,'COMB-LUB-NEUM-MANT'!$EN$15:$HO$199,185,0)</f>
        <v>0</v>
      </c>
      <c r="Q34" s="1330">
        <f>SUM(L34:P34)*(RESUMEN!$C$22)</f>
        <v>0</v>
      </c>
      <c r="R34" s="1330">
        <f>(($U34)*(RESUMEN!$B$24+RESUMEN!$B$25+RESUMEN!$B$26))+(S34*RESUMEN!$B$28)</f>
        <v>0</v>
      </c>
      <c r="S34" s="1330">
        <f>SUM(L34:Q34)*(RESUMEN!$C$30)</f>
        <v>0</v>
      </c>
      <c r="T34" s="1330">
        <f>+$U34*RESUMEN!$C$33</f>
        <v>0</v>
      </c>
      <c r="U34" s="1331">
        <f>((L34+M34+N34+O34+P34+Q34+(S34*0.35)+S34)/(1-(RESUMEN!$B$24+RESUMEN!$B$25+RESUMEN!$B$26+RESUMEN!$C$33)))</f>
        <v>0</v>
      </c>
      <c r="V34" s="1309" t="e">
        <f t="shared" si="3"/>
        <v>#DIV/0!</v>
      </c>
      <c r="W34" s="1309" t="e">
        <f t="shared" si="4"/>
        <v>#DIV/0!</v>
      </c>
      <c r="X34" s="1309" t="e">
        <f t="shared" si="5"/>
        <v>#DIV/0!</v>
      </c>
      <c r="Y34" s="1309" t="e">
        <f t="shared" si="6"/>
        <v>#DIV/0!</v>
      </c>
      <c r="Z34" s="1309" t="e">
        <f t="shared" si="7"/>
        <v>#DIV/0!</v>
      </c>
      <c r="AA34" s="1309" t="e">
        <f t="shared" si="8"/>
        <v>#DIV/0!</v>
      </c>
      <c r="AB34" s="1309" t="e">
        <f t="shared" si="9"/>
        <v>#DIV/0!</v>
      </c>
      <c r="AC34" s="1309" t="e">
        <f t="shared" si="10"/>
        <v>#DIV/0!</v>
      </c>
      <c r="AD34" s="1309" t="e">
        <f t="shared" si="11"/>
        <v>#DIV/0!</v>
      </c>
      <c r="AE34" s="1310" t="e">
        <f t="shared" si="12"/>
        <v>#DIV/0!</v>
      </c>
      <c r="AF34" s="1344"/>
      <c r="AG34" s="1332">
        <f t="shared" si="13"/>
        <v>0</v>
      </c>
      <c r="AH34" s="1332"/>
      <c r="AI34" s="1333"/>
      <c r="AJ34" s="1334"/>
      <c r="AK34" s="1335">
        <f t="shared" si="14"/>
        <v>0</v>
      </c>
      <c r="AL34" s="1323">
        <f t="shared" si="15"/>
        <v>0</v>
      </c>
      <c r="AM34" s="1335">
        <f t="shared" si="16"/>
        <v>0</v>
      </c>
      <c r="AN34" s="1336"/>
      <c r="AO34" s="1337">
        <f t="shared" si="17"/>
        <v>0</v>
      </c>
      <c r="AP34" s="1338">
        <f t="shared" si="18"/>
        <v>0</v>
      </c>
      <c r="AQ34" s="1339">
        <f t="shared" si="19"/>
        <v>0</v>
      </c>
      <c r="AR34" s="1337">
        <f t="shared" si="20"/>
        <v>0</v>
      </c>
      <c r="AS34" s="1338">
        <f t="shared" si="21"/>
        <v>0</v>
      </c>
      <c r="AT34" s="1340">
        <f t="shared" si="22"/>
        <v>0</v>
      </c>
      <c r="AU34" s="1337"/>
      <c r="AV34" s="1339"/>
      <c r="AX34" s="1250"/>
      <c r="AY34" s="1341" t="str">
        <f t="shared" si="24"/>
        <v/>
      </c>
      <c r="BE34" s="1067"/>
    </row>
    <row r="35" spans="1:57" x14ac:dyDescent="0.2">
      <c r="A35" s="1325"/>
      <c r="B35" s="1326">
        <v>22</v>
      </c>
      <c r="C35" s="1589"/>
      <c r="D35" s="1261"/>
      <c r="E35" s="1261"/>
      <c r="F35" s="1261"/>
      <c r="G35" s="1261"/>
      <c r="H35" s="1263"/>
      <c r="I35" s="1327">
        <f t="shared" si="23"/>
        <v>0</v>
      </c>
      <c r="J35" s="1327">
        <f t="shared" si="1"/>
        <v>0</v>
      </c>
      <c r="K35" s="1328">
        <f t="shared" si="2"/>
        <v>0</v>
      </c>
      <c r="L35" s="1329">
        <f>HLOOKUP(B35,'INMUEBLES EQUIPOS Y RODADOS'!$AG$13:$DH$252,240,0)</f>
        <v>0</v>
      </c>
      <c r="M35" s="1329">
        <f>HLOOKUP(B35,'MANO DE OBRA'!$CF$11:$FG$295,285,0)</f>
        <v>0</v>
      </c>
      <c r="N35" s="1329">
        <f>HLOOKUP(B35,'MATERIALES-INSUMOS'!$Y$13:$CZ$467,455,0)</f>
        <v>0</v>
      </c>
      <c r="O35" s="1329">
        <f>HLOOKUP(B35,'COMB-LUB-NEUM-MANT'!$BF$15:$EG$199,185,0)</f>
        <v>0</v>
      </c>
      <c r="P35" s="1329">
        <f>HLOOKUP(B35,'COMB-LUB-NEUM-MANT'!$EN$15:$HO$199,185,0)</f>
        <v>0</v>
      </c>
      <c r="Q35" s="1330">
        <f>SUM(L35:P35)*(RESUMEN!$C$22)</f>
        <v>0</v>
      </c>
      <c r="R35" s="1330">
        <f>(($U35)*(RESUMEN!$B$24+RESUMEN!$B$25+RESUMEN!$B$26))+(S35*RESUMEN!$B$28)</f>
        <v>0</v>
      </c>
      <c r="S35" s="1330">
        <f>SUM(L35:Q35)*(RESUMEN!$C$30)</f>
        <v>0</v>
      </c>
      <c r="T35" s="1330">
        <f>+$U35*RESUMEN!$C$33</f>
        <v>0</v>
      </c>
      <c r="U35" s="1331">
        <f>((L35+M35+N35+O35+P35+Q35+(S35*0.35)+S35)/(1-(RESUMEN!$B$24+RESUMEN!$B$25+RESUMEN!$B$26+RESUMEN!$C$33)))</f>
        <v>0</v>
      </c>
      <c r="V35" s="1309" t="e">
        <f t="shared" si="3"/>
        <v>#DIV/0!</v>
      </c>
      <c r="W35" s="1309" t="e">
        <f t="shared" si="4"/>
        <v>#DIV/0!</v>
      </c>
      <c r="X35" s="1309" t="e">
        <f t="shared" si="5"/>
        <v>#DIV/0!</v>
      </c>
      <c r="Y35" s="1309" t="e">
        <f t="shared" si="6"/>
        <v>#DIV/0!</v>
      </c>
      <c r="Z35" s="1309" t="e">
        <f t="shared" si="7"/>
        <v>#DIV/0!</v>
      </c>
      <c r="AA35" s="1309" t="e">
        <f t="shared" si="8"/>
        <v>#DIV/0!</v>
      </c>
      <c r="AB35" s="1309" t="e">
        <f t="shared" si="9"/>
        <v>#DIV/0!</v>
      </c>
      <c r="AC35" s="1309" t="e">
        <f t="shared" si="10"/>
        <v>#DIV/0!</v>
      </c>
      <c r="AD35" s="1309" t="e">
        <f t="shared" si="11"/>
        <v>#DIV/0!</v>
      </c>
      <c r="AE35" s="1310" t="e">
        <f t="shared" si="12"/>
        <v>#DIV/0!</v>
      </c>
      <c r="AF35" s="1344"/>
      <c r="AG35" s="1332">
        <f t="shared" si="13"/>
        <v>0</v>
      </c>
      <c r="AH35" s="1332"/>
      <c r="AI35" s="1333"/>
      <c r="AJ35" s="1334"/>
      <c r="AK35" s="1335">
        <f t="shared" si="14"/>
        <v>0</v>
      </c>
      <c r="AL35" s="1323">
        <f t="shared" si="15"/>
        <v>0</v>
      </c>
      <c r="AM35" s="1335">
        <f t="shared" si="16"/>
        <v>0</v>
      </c>
      <c r="AN35" s="1336"/>
      <c r="AO35" s="1337">
        <f t="shared" si="17"/>
        <v>0</v>
      </c>
      <c r="AP35" s="1338">
        <f t="shared" si="18"/>
        <v>0</v>
      </c>
      <c r="AQ35" s="1339">
        <f t="shared" si="19"/>
        <v>0</v>
      </c>
      <c r="AR35" s="1337">
        <f t="shared" si="20"/>
        <v>0</v>
      </c>
      <c r="AS35" s="1338">
        <f t="shared" si="21"/>
        <v>0</v>
      </c>
      <c r="AT35" s="1340">
        <f t="shared" si="22"/>
        <v>0</v>
      </c>
      <c r="AU35" s="1337"/>
      <c r="AV35" s="1339"/>
      <c r="AX35" s="1250"/>
      <c r="AY35" s="1341" t="str">
        <f t="shared" si="24"/>
        <v/>
      </c>
      <c r="BE35" s="1067"/>
    </row>
    <row r="36" spans="1:57" x14ac:dyDescent="0.2">
      <c r="A36" s="1325"/>
      <c r="B36" s="1326">
        <v>23</v>
      </c>
      <c r="C36" s="1589"/>
      <c r="D36" s="1261"/>
      <c r="E36" s="1261"/>
      <c r="F36" s="1261"/>
      <c r="G36" s="1261"/>
      <c r="H36" s="1263"/>
      <c r="I36" s="1327">
        <f t="shared" si="23"/>
        <v>0</v>
      </c>
      <c r="J36" s="1327">
        <f>H36*I36</f>
        <v>0</v>
      </c>
      <c r="K36" s="1328">
        <f t="shared" si="2"/>
        <v>0</v>
      </c>
      <c r="L36" s="1329">
        <f>HLOOKUP(B36,'INMUEBLES EQUIPOS Y RODADOS'!$AG$13:$DH$252,240,0)</f>
        <v>0</v>
      </c>
      <c r="M36" s="1329">
        <f>HLOOKUP(B36,'MANO DE OBRA'!$CF$11:$FG$295,285,0)</f>
        <v>0</v>
      </c>
      <c r="N36" s="1329">
        <f>HLOOKUP(B36,'MATERIALES-INSUMOS'!$Y$13:$CZ$467,455,0)</f>
        <v>0</v>
      </c>
      <c r="O36" s="1329">
        <f>HLOOKUP(B36,'COMB-LUB-NEUM-MANT'!$BF$15:$EG$199,185,0)</f>
        <v>0</v>
      </c>
      <c r="P36" s="1329">
        <f>HLOOKUP(B36,'COMB-LUB-NEUM-MANT'!$EN$15:$HO$199,185,0)</f>
        <v>0</v>
      </c>
      <c r="Q36" s="1330">
        <f>SUM(L36:P36)*(RESUMEN!$C$22)</f>
        <v>0</v>
      </c>
      <c r="R36" s="1330">
        <f>(($U36)*(RESUMEN!$B$24+RESUMEN!$B$25+RESUMEN!$B$26))+(S36*RESUMEN!$B$28)</f>
        <v>0</v>
      </c>
      <c r="S36" s="1330">
        <f>SUM(L36:Q36)*(RESUMEN!$C$30)</f>
        <v>0</v>
      </c>
      <c r="T36" s="1330">
        <f>+$U36*RESUMEN!$C$33</f>
        <v>0</v>
      </c>
      <c r="U36" s="1331">
        <f>((L36+M36+N36+O36+P36+Q36+(S36*0.35)+S36)/(1-(RESUMEN!$B$24+RESUMEN!$B$25+RESUMEN!$B$26+RESUMEN!$C$33)))</f>
        <v>0</v>
      </c>
      <c r="V36" s="1309" t="e">
        <f t="shared" si="3"/>
        <v>#DIV/0!</v>
      </c>
      <c r="W36" s="1309" t="e">
        <f t="shared" si="4"/>
        <v>#DIV/0!</v>
      </c>
      <c r="X36" s="1309" t="e">
        <f t="shared" si="5"/>
        <v>#DIV/0!</v>
      </c>
      <c r="Y36" s="1309" t="e">
        <f t="shared" si="6"/>
        <v>#DIV/0!</v>
      </c>
      <c r="Z36" s="1309" t="e">
        <f t="shared" si="7"/>
        <v>#DIV/0!</v>
      </c>
      <c r="AA36" s="1309" t="e">
        <f t="shared" si="8"/>
        <v>#DIV/0!</v>
      </c>
      <c r="AB36" s="1309" t="e">
        <f t="shared" si="9"/>
        <v>#DIV/0!</v>
      </c>
      <c r="AC36" s="1309" t="e">
        <f t="shared" si="10"/>
        <v>#DIV/0!</v>
      </c>
      <c r="AD36" s="1309" t="e">
        <f t="shared" si="11"/>
        <v>#DIV/0!</v>
      </c>
      <c r="AE36" s="1310" t="e">
        <f>SUM(V36:AD36)</f>
        <v>#DIV/0!</v>
      </c>
      <c r="AF36" s="1344"/>
      <c r="AG36" s="1332">
        <f t="shared" si="13"/>
        <v>0</v>
      </c>
      <c r="AH36" s="1332"/>
      <c r="AI36" s="1333"/>
      <c r="AJ36" s="1334"/>
      <c r="AK36" s="1335">
        <f t="shared" si="14"/>
        <v>0</v>
      </c>
      <c r="AL36" s="1323">
        <f t="shared" si="15"/>
        <v>0</v>
      </c>
      <c r="AM36" s="1335">
        <f t="shared" si="16"/>
        <v>0</v>
      </c>
      <c r="AN36" s="1336"/>
      <c r="AO36" s="1337">
        <f t="shared" si="17"/>
        <v>0</v>
      </c>
      <c r="AP36" s="1338">
        <f t="shared" si="18"/>
        <v>0</v>
      </c>
      <c r="AQ36" s="1339">
        <f t="shared" si="19"/>
        <v>0</v>
      </c>
      <c r="AR36" s="1337">
        <f t="shared" si="20"/>
        <v>0</v>
      </c>
      <c r="AS36" s="1338">
        <f t="shared" si="21"/>
        <v>0</v>
      </c>
      <c r="AT36" s="1340">
        <f t="shared" si="22"/>
        <v>0</v>
      </c>
      <c r="AU36" s="1337"/>
      <c r="AV36" s="1339"/>
      <c r="AX36" s="1250"/>
      <c r="AY36" s="1341" t="str">
        <f t="shared" si="24"/>
        <v/>
      </c>
    </row>
    <row r="37" spans="1:57" x14ac:dyDescent="0.2">
      <c r="A37" s="1325"/>
      <c r="B37" s="1326">
        <v>24</v>
      </c>
      <c r="C37" s="1589"/>
      <c r="D37" s="1261"/>
      <c r="E37" s="1261"/>
      <c r="F37" s="1261"/>
      <c r="G37" s="1261"/>
      <c r="H37" s="1263"/>
      <c r="I37" s="1327">
        <f t="shared" si="23"/>
        <v>0</v>
      </c>
      <c r="J37" s="1327">
        <f t="shared" ref="J37:J93" si="25">H37*I37</f>
        <v>0</v>
      </c>
      <c r="K37" s="1328">
        <f t="shared" ref="K37:K93" si="26">J37*$C$9</f>
        <v>0</v>
      </c>
      <c r="L37" s="1329">
        <f>HLOOKUP(B37,'INMUEBLES EQUIPOS Y RODADOS'!$AG$13:$DH$252,240,0)</f>
        <v>0</v>
      </c>
      <c r="M37" s="1329">
        <f>HLOOKUP(B37,'MANO DE OBRA'!$CF$11:$FG$295,285,0)</f>
        <v>0</v>
      </c>
      <c r="N37" s="1329">
        <f>HLOOKUP(B37,'MATERIALES-INSUMOS'!$Y$13:$CZ$467,455,0)</f>
        <v>0</v>
      </c>
      <c r="O37" s="1329">
        <f>HLOOKUP(B37,'COMB-LUB-NEUM-MANT'!$BF$15:$EG$199,185,0)</f>
        <v>0</v>
      </c>
      <c r="P37" s="1329">
        <f>HLOOKUP(B37,'COMB-LUB-NEUM-MANT'!$EN$15:$HO$199,185,0)</f>
        <v>0</v>
      </c>
      <c r="Q37" s="1330">
        <f>SUM(L37:P37)*(RESUMEN!$C$22)</f>
        <v>0</v>
      </c>
      <c r="R37" s="1330">
        <f>(($U37)*(RESUMEN!$B$24+RESUMEN!$B$25+RESUMEN!$B$26))+(S37*RESUMEN!$B$28)</f>
        <v>0</v>
      </c>
      <c r="S37" s="1330">
        <f>SUM(L37:Q37)*(RESUMEN!$C$30)</f>
        <v>0</v>
      </c>
      <c r="T37" s="1330">
        <f>+$U37*RESUMEN!$C$33</f>
        <v>0</v>
      </c>
      <c r="U37" s="1331">
        <f>((L37+M37+N37+O37+P37+Q37+(S37*0.35)+S37)/(1-(RESUMEN!$B$24+RESUMEN!$B$25+RESUMEN!$B$26+RESUMEN!$C$33)))</f>
        <v>0</v>
      </c>
      <c r="V37" s="1309"/>
      <c r="W37" s="1309"/>
      <c r="X37" s="1309"/>
      <c r="Y37" s="1309"/>
      <c r="Z37" s="1309"/>
      <c r="AA37" s="1309"/>
      <c r="AB37" s="1309"/>
      <c r="AC37" s="1309"/>
      <c r="AD37" s="1309"/>
      <c r="AE37" s="1310"/>
      <c r="AF37" s="1344"/>
      <c r="AG37" s="1332">
        <f t="shared" si="13"/>
        <v>0</v>
      </c>
      <c r="AH37" s="1332"/>
      <c r="AI37" s="1333"/>
      <c r="AJ37" s="1334"/>
      <c r="AK37" s="1335">
        <f t="shared" si="14"/>
        <v>0</v>
      </c>
      <c r="AL37" s="1323">
        <f t="shared" si="15"/>
        <v>0</v>
      </c>
      <c r="AM37" s="1335">
        <f t="shared" si="16"/>
        <v>0</v>
      </c>
      <c r="AN37" s="1336"/>
      <c r="AO37" s="1337">
        <f t="shared" si="17"/>
        <v>0</v>
      </c>
      <c r="AP37" s="1338">
        <f t="shared" si="18"/>
        <v>0</v>
      </c>
      <c r="AQ37" s="1339">
        <f t="shared" si="19"/>
        <v>0</v>
      </c>
      <c r="AR37" s="1337">
        <f t="shared" si="20"/>
        <v>0</v>
      </c>
      <c r="AS37" s="1338">
        <f t="shared" si="21"/>
        <v>0</v>
      </c>
      <c r="AT37" s="1340">
        <f t="shared" si="22"/>
        <v>0</v>
      </c>
      <c r="AU37" s="1337"/>
      <c r="AV37" s="1339"/>
      <c r="AX37" s="1250"/>
      <c r="AY37" s="1341" t="str">
        <f t="shared" si="24"/>
        <v/>
      </c>
    </row>
    <row r="38" spans="1:57" x14ac:dyDescent="0.2">
      <c r="A38" s="1325"/>
      <c r="B38" s="1326">
        <v>25</v>
      </c>
      <c r="C38" s="1589"/>
      <c r="D38" s="1261"/>
      <c r="E38" s="1261"/>
      <c r="F38" s="1261"/>
      <c r="G38" s="1261"/>
      <c r="H38" s="1263"/>
      <c r="I38" s="1327">
        <f t="shared" si="23"/>
        <v>0</v>
      </c>
      <c r="J38" s="1327">
        <f t="shared" si="25"/>
        <v>0</v>
      </c>
      <c r="K38" s="1328">
        <f t="shared" si="26"/>
        <v>0</v>
      </c>
      <c r="L38" s="1329">
        <f>HLOOKUP(B38,'INMUEBLES EQUIPOS Y RODADOS'!$AG$13:$DH$252,240,0)</f>
        <v>0</v>
      </c>
      <c r="M38" s="1329">
        <f>HLOOKUP(B38,'MANO DE OBRA'!$CF$11:$FG$295,285,0)</f>
        <v>0</v>
      </c>
      <c r="N38" s="1329">
        <f>HLOOKUP(B38,'MATERIALES-INSUMOS'!$Y$13:$CZ$467,455,0)</f>
        <v>0</v>
      </c>
      <c r="O38" s="1329">
        <f>HLOOKUP(B38,'COMB-LUB-NEUM-MANT'!$BF$15:$EG$199,185,0)</f>
        <v>0</v>
      </c>
      <c r="P38" s="1329">
        <f>HLOOKUP(B38,'COMB-LUB-NEUM-MANT'!$EN$15:$HO$199,185,0)</f>
        <v>0</v>
      </c>
      <c r="Q38" s="1330">
        <f>SUM(L38:P38)*(RESUMEN!$C$22)</f>
        <v>0</v>
      </c>
      <c r="R38" s="1330">
        <f>(($U38)*(RESUMEN!$B$24+RESUMEN!$B$25+RESUMEN!$B$26))+(S38*RESUMEN!$B$28)</f>
        <v>0</v>
      </c>
      <c r="S38" s="1330">
        <f>SUM(L38:Q38)*(RESUMEN!$C$30)</f>
        <v>0</v>
      </c>
      <c r="T38" s="1330">
        <f>+$U38*RESUMEN!$C$33</f>
        <v>0</v>
      </c>
      <c r="U38" s="1331">
        <f>((L38+M38+N38+O38+P38+Q38+(S38*0.35)+S38)/(1-(RESUMEN!$B$24+RESUMEN!$B$25+RESUMEN!$B$26+RESUMEN!$C$33)))</f>
        <v>0</v>
      </c>
      <c r="V38" s="1309"/>
      <c r="W38" s="1309"/>
      <c r="X38" s="1309"/>
      <c r="Y38" s="1309"/>
      <c r="Z38" s="1309"/>
      <c r="AA38" s="1309"/>
      <c r="AB38" s="1309"/>
      <c r="AC38" s="1309"/>
      <c r="AD38" s="1309"/>
      <c r="AE38" s="1310"/>
      <c r="AF38" s="1344"/>
      <c r="AG38" s="1332">
        <f t="shared" si="13"/>
        <v>0</v>
      </c>
      <c r="AH38" s="1332"/>
      <c r="AI38" s="1333"/>
      <c r="AJ38" s="1334"/>
      <c r="AK38" s="1335">
        <f t="shared" si="14"/>
        <v>0</v>
      </c>
      <c r="AL38" s="1323">
        <f t="shared" si="15"/>
        <v>0</v>
      </c>
      <c r="AM38" s="1335">
        <f t="shared" si="16"/>
        <v>0</v>
      </c>
      <c r="AN38" s="1336"/>
      <c r="AO38" s="1337">
        <f t="shared" si="17"/>
        <v>0</v>
      </c>
      <c r="AP38" s="1338">
        <f t="shared" si="18"/>
        <v>0</v>
      </c>
      <c r="AQ38" s="1339">
        <f t="shared" si="19"/>
        <v>0</v>
      </c>
      <c r="AR38" s="1337">
        <f t="shared" si="20"/>
        <v>0</v>
      </c>
      <c r="AS38" s="1338">
        <f t="shared" si="21"/>
        <v>0</v>
      </c>
      <c r="AT38" s="1340">
        <f t="shared" si="22"/>
        <v>0</v>
      </c>
      <c r="AU38" s="1337"/>
      <c r="AV38" s="1339"/>
      <c r="AX38" s="1250"/>
      <c r="AY38" s="1341" t="str">
        <f t="shared" si="24"/>
        <v/>
      </c>
    </row>
    <row r="39" spans="1:57" x14ac:dyDescent="0.2">
      <c r="A39" s="1325"/>
      <c r="B39" s="1326">
        <v>26</v>
      </c>
      <c r="C39" s="1589"/>
      <c r="D39" s="1261"/>
      <c r="E39" s="1261"/>
      <c r="F39" s="1261"/>
      <c r="G39" s="1261"/>
      <c r="H39" s="1263"/>
      <c r="I39" s="1327">
        <f t="shared" si="23"/>
        <v>0</v>
      </c>
      <c r="J39" s="1327">
        <f t="shared" si="25"/>
        <v>0</v>
      </c>
      <c r="K39" s="1328">
        <f t="shared" si="26"/>
        <v>0</v>
      </c>
      <c r="L39" s="1329">
        <f>HLOOKUP(B39,'INMUEBLES EQUIPOS Y RODADOS'!$AG$13:$DH$252,240,0)</f>
        <v>0</v>
      </c>
      <c r="M39" s="1329">
        <f>HLOOKUP(B39,'MANO DE OBRA'!$CF$11:$FG$295,285,0)</f>
        <v>0</v>
      </c>
      <c r="N39" s="1329">
        <f>HLOOKUP(B39,'MATERIALES-INSUMOS'!$Y$13:$CZ$467,455,0)</f>
        <v>0</v>
      </c>
      <c r="O39" s="1329">
        <f>HLOOKUP(B39,'COMB-LUB-NEUM-MANT'!$BF$15:$EG$199,185,0)</f>
        <v>0</v>
      </c>
      <c r="P39" s="1329">
        <f>HLOOKUP(B39,'COMB-LUB-NEUM-MANT'!$EN$15:$HO$199,185,0)</f>
        <v>0</v>
      </c>
      <c r="Q39" s="1330">
        <f>SUM(L39:P39)*(RESUMEN!$C$22)</f>
        <v>0</v>
      </c>
      <c r="R39" s="1330">
        <f>(($U39)*(RESUMEN!$B$24+RESUMEN!$B$25+RESUMEN!$B$26))+(S39*RESUMEN!$B$28)</f>
        <v>0</v>
      </c>
      <c r="S39" s="1330">
        <f>SUM(L39:Q39)*(RESUMEN!$C$30)</f>
        <v>0</v>
      </c>
      <c r="T39" s="1330">
        <f>+$U39*RESUMEN!$C$33</f>
        <v>0</v>
      </c>
      <c r="U39" s="1331">
        <f>((L39+M39+N39+O39+P39+Q39+(S39*0.35)+S39)/(1-(RESUMEN!$B$24+RESUMEN!$B$25+RESUMEN!$B$26+RESUMEN!$C$33)))</f>
        <v>0</v>
      </c>
      <c r="V39" s="1309"/>
      <c r="W39" s="1309"/>
      <c r="X39" s="1309"/>
      <c r="Y39" s="1309"/>
      <c r="Z39" s="1309"/>
      <c r="AA39" s="1309"/>
      <c r="AB39" s="1309"/>
      <c r="AC39" s="1309"/>
      <c r="AD39" s="1309"/>
      <c r="AE39" s="1310"/>
      <c r="AF39" s="1344"/>
      <c r="AG39" s="1332">
        <f t="shared" si="13"/>
        <v>0</v>
      </c>
      <c r="AH39" s="1332"/>
      <c r="AI39" s="1333"/>
      <c r="AJ39" s="1334"/>
      <c r="AK39" s="1335">
        <f t="shared" si="14"/>
        <v>0</v>
      </c>
      <c r="AL39" s="1323">
        <f t="shared" si="15"/>
        <v>0</v>
      </c>
      <c r="AM39" s="1335">
        <f t="shared" si="16"/>
        <v>0</v>
      </c>
      <c r="AN39" s="1336"/>
      <c r="AO39" s="1337">
        <f t="shared" si="17"/>
        <v>0</v>
      </c>
      <c r="AP39" s="1338">
        <f t="shared" si="18"/>
        <v>0</v>
      </c>
      <c r="AQ39" s="1339">
        <f t="shared" si="19"/>
        <v>0</v>
      </c>
      <c r="AR39" s="1337">
        <f t="shared" si="20"/>
        <v>0</v>
      </c>
      <c r="AS39" s="1338">
        <f t="shared" si="21"/>
        <v>0</v>
      </c>
      <c r="AT39" s="1340">
        <f t="shared" si="22"/>
        <v>0</v>
      </c>
      <c r="AU39" s="1337"/>
      <c r="AV39" s="1339"/>
      <c r="AX39" s="1250"/>
      <c r="AY39" s="1341" t="str">
        <f t="shared" si="24"/>
        <v/>
      </c>
    </row>
    <row r="40" spans="1:57" x14ac:dyDescent="0.2">
      <c r="A40" s="1325"/>
      <c r="B40" s="1326">
        <v>27</v>
      </c>
      <c r="C40" s="1589"/>
      <c r="D40" s="1261"/>
      <c r="E40" s="1261"/>
      <c r="F40" s="1261"/>
      <c r="G40" s="1261"/>
      <c r="H40" s="1263"/>
      <c r="I40" s="1327">
        <f t="shared" si="23"/>
        <v>0</v>
      </c>
      <c r="J40" s="1327">
        <f t="shared" si="25"/>
        <v>0</v>
      </c>
      <c r="K40" s="1328">
        <f t="shared" si="26"/>
        <v>0</v>
      </c>
      <c r="L40" s="1329">
        <f>HLOOKUP(B40,'INMUEBLES EQUIPOS Y RODADOS'!$AG$13:$DH$252,240,0)</f>
        <v>0</v>
      </c>
      <c r="M40" s="1329">
        <f>HLOOKUP(B40,'MANO DE OBRA'!$CF$11:$FG$295,285,0)</f>
        <v>0</v>
      </c>
      <c r="N40" s="1329">
        <f>HLOOKUP(B40,'MATERIALES-INSUMOS'!$Y$13:$CZ$467,455,0)</f>
        <v>0</v>
      </c>
      <c r="O40" s="1329">
        <f>HLOOKUP(B40,'COMB-LUB-NEUM-MANT'!$BF$15:$EG$199,185,0)</f>
        <v>0</v>
      </c>
      <c r="P40" s="1329">
        <f>HLOOKUP(B40,'COMB-LUB-NEUM-MANT'!$EN$15:$HO$199,185,0)</f>
        <v>0</v>
      </c>
      <c r="Q40" s="1330">
        <f>SUM(L40:P40)*(RESUMEN!$C$22)</f>
        <v>0</v>
      </c>
      <c r="R40" s="1330">
        <f>(($U40)*(RESUMEN!$B$24+RESUMEN!$B$25+RESUMEN!$B$26))+(S40*RESUMEN!$B$28)</f>
        <v>0</v>
      </c>
      <c r="S40" s="1330">
        <f>SUM(L40:Q40)*(RESUMEN!$C$30)</f>
        <v>0</v>
      </c>
      <c r="T40" s="1330">
        <f>+$U40*RESUMEN!$C$33</f>
        <v>0</v>
      </c>
      <c r="U40" s="1331">
        <f>((L40+M40+N40+O40+P40+Q40+(S40*0.35)+S40)/(1-(RESUMEN!$B$24+RESUMEN!$B$25+RESUMEN!$B$26+RESUMEN!$C$33)))</f>
        <v>0</v>
      </c>
      <c r="V40" s="1309"/>
      <c r="W40" s="1309"/>
      <c r="X40" s="1309"/>
      <c r="Y40" s="1309"/>
      <c r="Z40" s="1309"/>
      <c r="AA40" s="1309"/>
      <c r="AB40" s="1309"/>
      <c r="AC40" s="1309"/>
      <c r="AD40" s="1309"/>
      <c r="AE40" s="1310"/>
      <c r="AF40" s="1344"/>
      <c r="AG40" s="1332">
        <f t="shared" si="13"/>
        <v>0</v>
      </c>
      <c r="AH40" s="1332"/>
      <c r="AI40" s="1333"/>
      <c r="AJ40" s="1334"/>
      <c r="AK40" s="1335">
        <f t="shared" si="14"/>
        <v>0</v>
      </c>
      <c r="AL40" s="1323">
        <f t="shared" si="15"/>
        <v>0</v>
      </c>
      <c r="AM40" s="1335">
        <f t="shared" si="16"/>
        <v>0</v>
      </c>
      <c r="AN40" s="1336"/>
      <c r="AO40" s="1337">
        <f t="shared" si="17"/>
        <v>0</v>
      </c>
      <c r="AP40" s="1338">
        <f t="shared" si="18"/>
        <v>0</v>
      </c>
      <c r="AQ40" s="1339">
        <f t="shared" si="19"/>
        <v>0</v>
      </c>
      <c r="AR40" s="1337">
        <f t="shared" si="20"/>
        <v>0</v>
      </c>
      <c r="AS40" s="1338">
        <f t="shared" si="21"/>
        <v>0</v>
      </c>
      <c r="AT40" s="1340">
        <f t="shared" si="22"/>
        <v>0</v>
      </c>
      <c r="AU40" s="1337"/>
      <c r="AV40" s="1339"/>
      <c r="AX40" s="1250"/>
      <c r="AY40" s="1341" t="str">
        <f t="shared" si="24"/>
        <v/>
      </c>
    </row>
    <row r="41" spans="1:57" x14ac:dyDescent="0.2">
      <c r="A41" s="1325"/>
      <c r="B41" s="1326">
        <v>28</v>
      </c>
      <c r="C41" s="1589"/>
      <c r="D41" s="1261"/>
      <c r="E41" s="1261"/>
      <c r="F41" s="1261"/>
      <c r="G41" s="1261"/>
      <c r="H41" s="1263"/>
      <c r="I41" s="1327">
        <f t="shared" si="23"/>
        <v>0</v>
      </c>
      <c r="J41" s="1327">
        <f t="shared" si="25"/>
        <v>0</v>
      </c>
      <c r="K41" s="1328">
        <f t="shared" si="26"/>
        <v>0</v>
      </c>
      <c r="L41" s="1329">
        <f>HLOOKUP(B41,'INMUEBLES EQUIPOS Y RODADOS'!$AG$13:$DH$252,240,0)</f>
        <v>0</v>
      </c>
      <c r="M41" s="1329">
        <f>HLOOKUP(B41,'MANO DE OBRA'!$CF$11:$FG$295,285,0)</f>
        <v>0</v>
      </c>
      <c r="N41" s="1329">
        <f>HLOOKUP(B41,'MATERIALES-INSUMOS'!$Y$13:$CZ$467,455,0)</f>
        <v>0</v>
      </c>
      <c r="O41" s="1329">
        <f>HLOOKUP(B41,'COMB-LUB-NEUM-MANT'!$BF$15:$EG$199,185,0)</f>
        <v>0</v>
      </c>
      <c r="P41" s="1329">
        <f>HLOOKUP(B41,'COMB-LUB-NEUM-MANT'!$EN$15:$HO$199,185,0)</f>
        <v>0</v>
      </c>
      <c r="Q41" s="1330">
        <f>SUM(L41:P41)*(RESUMEN!$C$22)</f>
        <v>0</v>
      </c>
      <c r="R41" s="1330">
        <f>(($U41)*(RESUMEN!$B$24+RESUMEN!$B$25+RESUMEN!$B$26))+(S41*RESUMEN!$B$28)</f>
        <v>0</v>
      </c>
      <c r="S41" s="1330">
        <f>SUM(L41:Q41)*(RESUMEN!$C$30)</f>
        <v>0</v>
      </c>
      <c r="T41" s="1330">
        <f>+$U41*RESUMEN!$C$33</f>
        <v>0</v>
      </c>
      <c r="U41" s="1331">
        <f>((L41+M41+N41+O41+P41+Q41+(S41*0.35)+S41)/(1-(RESUMEN!$B$24+RESUMEN!$B$25+RESUMEN!$B$26+RESUMEN!$C$33)))</f>
        <v>0</v>
      </c>
      <c r="V41" s="1309"/>
      <c r="W41" s="1309"/>
      <c r="X41" s="1309"/>
      <c r="Y41" s="1309"/>
      <c r="Z41" s="1309"/>
      <c r="AA41" s="1309"/>
      <c r="AB41" s="1309"/>
      <c r="AC41" s="1309"/>
      <c r="AD41" s="1309"/>
      <c r="AE41" s="1310"/>
      <c r="AF41" s="1344"/>
      <c r="AG41" s="1332">
        <f t="shared" si="13"/>
        <v>0</v>
      </c>
      <c r="AH41" s="1332"/>
      <c r="AI41" s="1333"/>
      <c r="AJ41" s="1334"/>
      <c r="AK41" s="1335">
        <f t="shared" si="14"/>
        <v>0</v>
      </c>
      <c r="AL41" s="1323">
        <f t="shared" si="15"/>
        <v>0</v>
      </c>
      <c r="AM41" s="1335">
        <f t="shared" si="16"/>
        <v>0</v>
      </c>
      <c r="AN41" s="1336"/>
      <c r="AO41" s="1337">
        <f t="shared" si="17"/>
        <v>0</v>
      </c>
      <c r="AP41" s="1338">
        <f t="shared" si="18"/>
        <v>0</v>
      </c>
      <c r="AQ41" s="1339">
        <f t="shared" si="19"/>
        <v>0</v>
      </c>
      <c r="AR41" s="1337">
        <f t="shared" si="20"/>
        <v>0</v>
      </c>
      <c r="AS41" s="1338">
        <f t="shared" si="21"/>
        <v>0</v>
      </c>
      <c r="AT41" s="1340">
        <f t="shared" si="22"/>
        <v>0</v>
      </c>
      <c r="AU41" s="1337"/>
      <c r="AV41" s="1339"/>
      <c r="AX41" s="1250"/>
      <c r="AY41" s="1341" t="str">
        <f t="shared" si="24"/>
        <v/>
      </c>
    </row>
    <row r="42" spans="1:57" x14ac:dyDescent="0.2">
      <c r="A42" s="1325"/>
      <c r="B42" s="1326">
        <v>29</v>
      </c>
      <c r="C42" s="1589"/>
      <c r="D42" s="1261"/>
      <c r="E42" s="1261"/>
      <c r="F42" s="1261"/>
      <c r="G42" s="1261"/>
      <c r="H42" s="1263"/>
      <c r="I42" s="1327">
        <f t="shared" si="23"/>
        <v>0</v>
      </c>
      <c r="J42" s="1327">
        <f t="shared" si="25"/>
        <v>0</v>
      </c>
      <c r="K42" s="1328">
        <f t="shared" si="26"/>
        <v>0</v>
      </c>
      <c r="L42" s="1329">
        <f>HLOOKUP(B42,'INMUEBLES EQUIPOS Y RODADOS'!$AG$13:$DH$252,240,0)</f>
        <v>0</v>
      </c>
      <c r="M42" s="1329">
        <f>HLOOKUP(B42,'MANO DE OBRA'!$CF$11:$FG$295,285,0)</f>
        <v>0</v>
      </c>
      <c r="N42" s="1329">
        <f>HLOOKUP(B42,'MATERIALES-INSUMOS'!$Y$13:$CZ$467,455,0)</f>
        <v>0</v>
      </c>
      <c r="O42" s="1329">
        <f>HLOOKUP(B42,'COMB-LUB-NEUM-MANT'!$BF$15:$EG$199,185,0)</f>
        <v>0</v>
      </c>
      <c r="P42" s="1329">
        <f>HLOOKUP(B42,'COMB-LUB-NEUM-MANT'!$EN$15:$HO$199,185,0)</f>
        <v>0</v>
      </c>
      <c r="Q42" s="1330">
        <f>SUM(L42:P42)*(RESUMEN!$C$22)</f>
        <v>0</v>
      </c>
      <c r="R42" s="1330">
        <f>(($U42)*(RESUMEN!$B$24+RESUMEN!$B$25+RESUMEN!$B$26))+(S42*RESUMEN!$B$28)</f>
        <v>0</v>
      </c>
      <c r="S42" s="1330">
        <f>SUM(L42:Q42)*(RESUMEN!$C$30)</f>
        <v>0</v>
      </c>
      <c r="T42" s="1330">
        <f>+$U42*RESUMEN!$C$33</f>
        <v>0</v>
      </c>
      <c r="U42" s="1331">
        <f>((L42+M42+N42+O42+P42+Q42+(S42*0.35)+S42)/(1-(RESUMEN!$B$24+RESUMEN!$B$25+RESUMEN!$B$26+RESUMEN!$C$33)))</f>
        <v>0</v>
      </c>
      <c r="V42" s="1309"/>
      <c r="W42" s="1309"/>
      <c r="X42" s="1309"/>
      <c r="Y42" s="1309"/>
      <c r="Z42" s="1309"/>
      <c r="AA42" s="1309"/>
      <c r="AB42" s="1309"/>
      <c r="AC42" s="1309"/>
      <c r="AD42" s="1309"/>
      <c r="AE42" s="1310"/>
      <c r="AF42" s="1344"/>
      <c r="AG42" s="1332">
        <f t="shared" si="13"/>
        <v>0</v>
      </c>
      <c r="AH42" s="1332"/>
      <c r="AI42" s="1333"/>
      <c r="AJ42" s="1334"/>
      <c r="AK42" s="1335">
        <f t="shared" si="14"/>
        <v>0</v>
      </c>
      <c r="AL42" s="1323">
        <f t="shared" si="15"/>
        <v>0</v>
      </c>
      <c r="AM42" s="1335">
        <f t="shared" si="16"/>
        <v>0</v>
      </c>
      <c r="AN42" s="1336"/>
      <c r="AO42" s="1337">
        <f t="shared" si="17"/>
        <v>0</v>
      </c>
      <c r="AP42" s="1338">
        <f t="shared" si="18"/>
        <v>0</v>
      </c>
      <c r="AQ42" s="1339">
        <f t="shared" si="19"/>
        <v>0</v>
      </c>
      <c r="AR42" s="1337">
        <f t="shared" si="20"/>
        <v>0</v>
      </c>
      <c r="AS42" s="1338">
        <f t="shared" si="21"/>
        <v>0</v>
      </c>
      <c r="AT42" s="1340">
        <f t="shared" si="22"/>
        <v>0</v>
      </c>
      <c r="AU42" s="1337"/>
      <c r="AV42" s="1339"/>
      <c r="AX42" s="1250"/>
      <c r="AY42" s="1341" t="str">
        <f t="shared" si="24"/>
        <v/>
      </c>
    </row>
    <row r="43" spans="1:57" x14ac:dyDescent="0.2">
      <c r="A43" s="1325"/>
      <c r="B43" s="1326">
        <v>30</v>
      </c>
      <c r="C43" s="1589"/>
      <c r="D43" s="1261"/>
      <c r="E43" s="1261"/>
      <c r="F43" s="1261"/>
      <c r="G43" s="1261"/>
      <c r="H43" s="1263"/>
      <c r="I43" s="1327">
        <f t="shared" si="23"/>
        <v>0</v>
      </c>
      <c r="J43" s="1327">
        <f t="shared" si="25"/>
        <v>0</v>
      </c>
      <c r="K43" s="1328">
        <f t="shared" si="26"/>
        <v>0</v>
      </c>
      <c r="L43" s="1329">
        <f>HLOOKUP(B43,'INMUEBLES EQUIPOS Y RODADOS'!$AG$13:$DH$252,240,0)</f>
        <v>0</v>
      </c>
      <c r="M43" s="1329">
        <f>HLOOKUP(B43,'MANO DE OBRA'!$CF$11:$FG$295,285,0)</f>
        <v>0</v>
      </c>
      <c r="N43" s="1329">
        <f>HLOOKUP(B43,'MATERIALES-INSUMOS'!$Y$13:$CZ$467,455,0)</f>
        <v>0</v>
      </c>
      <c r="O43" s="1329">
        <f>HLOOKUP(B43,'COMB-LUB-NEUM-MANT'!$BF$15:$EG$199,185,0)</f>
        <v>0</v>
      </c>
      <c r="P43" s="1329">
        <f>HLOOKUP(B43,'COMB-LUB-NEUM-MANT'!$EN$15:$HO$199,185,0)</f>
        <v>0</v>
      </c>
      <c r="Q43" s="1330">
        <f>SUM(L43:P43)*(RESUMEN!$C$22)</f>
        <v>0</v>
      </c>
      <c r="R43" s="1330">
        <f>(($U43)*(RESUMEN!$B$24+RESUMEN!$B$25+RESUMEN!$B$26))+(S43*RESUMEN!$B$28)</f>
        <v>0</v>
      </c>
      <c r="S43" s="1330">
        <f>SUM(L43:Q43)*(RESUMEN!$C$30)</f>
        <v>0</v>
      </c>
      <c r="T43" s="1330">
        <f>+$U43*RESUMEN!$C$33</f>
        <v>0</v>
      </c>
      <c r="U43" s="1331">
        <f>((L43+M43+N43+O43+P43+Q43+(S43*0.35)+S43)/(1-(RESUMEN!$B$24+RESUMEN!$B$25+RESUMEN!$B$26+RESUMEN!$C$33)))</f>
        <v>0</v>
      </c>
      <c r="V43" s="1309"/>
      <c r="W43" s="1309"/>
      <c r="X43" s="1309"/>
      <c r="Y43" s="1309"/>
      <c r="Z43" s="1309"/>
      <c r="AA43" s="1309"/>
      <c r="AB43" s="1309"/>
      <c r="AC43" s="1309"/>
      <c r="AD43" s="1309"/>
      <c r="AE43" s="1310"/>
      <c r="AF43" s="1344"/>
      <c r="AG43" s="1332">
        <f t="shared" si="13"/>
        <v>0</v>
      </c>
      <c r="AH43" s="1332"/>
      <c r="AI43" s="1333"/>
      <c r="AJ43" s="1334"/>
      <c r="AK43" s="1335">
        <f t="shared" si="14"/>
        <v>0</v>
      </c>
      <c r="AL43" s="1323">
        <f t="shared" si="15"/>
        <v>0</v>
      </c>
      <c r="AM43" s="1335">
        <f t="shared" si="16"/>
        <v>0</v>
      </c>
      <c r="AN43" s="1336"/>
      <c r="AO43" s="1337">
        <f t="shared" si="17"/>
        <v>0</v>
      </c>
      <c r="AP43" s="1338">
        <f t="shared" si="18"/>
        <v>0</v>
      </c>
      <c r="AQ43" s="1339">
        <f t="shared" si="19"/>
        <v>0</v>
      </c>
      <c r="AR43" s="1337">
        <f t="shared" si="20"/>
        <v>0</v>
      </c>
      <c r="AS43" s="1338">
        <f t="shared" si="21"/>
        <v>0</v>
      </c>
      <c r="AT43" s="1340">
        <f t="shared" si="22"/>
        <v>0</v>
      </c>
      <c r="AU43" s="1337"/>
      <c r="AV43" s="1339"/>
      <c r="AX43" s="1250"/>
      <c r="AY43" s="1341" t="str">
        <f t="shared" si="24"/>
        <v/>
      </c>
    </row>
    <row r="44" spans="1:57" x14ac:dyDescent="0.2">
      <c r="A44" s="1325"/>
      <c r="B44" s="1326">
        <v>31</v>
      </c>
      <c r="C44" s="1589"/>
      <c r="D44" s="1261"/>
      <c r="E44" s="1261"/>
      <c r="F44" s="1261"/>
      <c r="G44" s="1261"/>
      <c r="H44" s="1263"/>
      <c r="I44" s="1327">
        <f t="shared" si="23"/>
        <v>0</v>
      </c>
      <c r="J44" s="1327">
        <f t="shared" si="25"/>
        <v>0</v>
      </c>
      <c r="K44" s="1328">
        <f t="shared" si="26"/>
        <v>0</v>
      </c>
      <c r="L44" s="1329">
        <f>HLOOKUP(B44,'INMUEBLES EQUIPOS Y RODADOS'!$AG$13:$DH$252,240,0)</f>
        <v>0</v>
      </c>
      <c r="M44" s="1329">
        <f>HLOOKUP(B44,'MANO DE OBRA'!$CF$11:$FG$295,285,0)</f>
        <v>0</v>
      </c>
      <c r="N44" s="1329">
        <f>HLOOKUP(B44,'MATERIALES-INSUMOS'!$Y$13:$CZ$467,455,0)</f>
        <v>0</v>
      </c>
      <c r="O44" s="1329">
        <f>HLOOKUP(B44,'COMB-LUB-NEUM-MANT'!$BF$15:$EG$199,185,0)</f>
        <v>0</v>
      </c>
      <c r="P44" s="1329">
        <f>HLOOKUP(B44,'COMB-LUB-NEUM-MANT'!$EN$15:$HO$199,185,0)</f>
        <v>0</v>
      </c>
      <c r="Q44" s="1330">
        <f>SUM(L44:P44)*(RESUMEN!$C$22)</f>
        <v>0</v>
      </c>
      <c r="R44" s="1330">
        <f>(($U44)*(RESUMEN!$B$24+RESUMEN!$B$25+RESUMEN!$B$26))+(S44*RESUMEN!$B$28)</f>
        <v>0</v>
      </c>
      <c r="S44" s="1330">
        <f>SUM(L44:Q44)*(RESUMEN!$C$30)</f>
        <v>0</v>
      </c>
      <c r="T44" s="1330">
        <f>+$U44*RESUMEN!$C$33</f>
        <v>0</v>
      </c>
      <c r="U44" s="1331">
        <f>((L44+M44+N44+O44+P44+Q44+(S44*0.35)+S44)/(1-(RESUMEN!$B$24+RESUMEN!$B$25+RESUMEN!$B$26+RESUMEN!$C$33)))</f>
        <v>0</v>
      </c>
      <c r="V44" s="1309"/>
      <c r="W44" s="1309"/>
      <c r="X44" s="1309"/>
      <c r="Y44" s="1309"/>
      <c r="Z44" s="1309"/>
      <c r="AA44" s="1309"/>
      <c r="AB44" s="1309"/>
      <c r="AC44" s="1309"/>
      <c r="AD44" s="1309"/>
      <c r="AE44" s="1310"/>
      <c r="AF44" s="1344"/>
      <c r="AG44" s="1332">
        <f t="shared" si="13"/>
        <v>0</v>
      </c>
      <c r="AH44" s="1332"/>
      <c r="AI44" s="1333"/>
      <c r="AJ44" s="1334"/>
      <c r="AK44" s="1335">
        <f t="shared" si="14"/>
        <v>0</v>
      </c>
      <c r="AL44" s="1323">
        <f t="shared" si="15"/>
        <v>0</v>
      </c>
      <c r="AM44" s="1335">
        <f t="shared" si="16"/>
        <v>0</v>
      </c>
      <c r="AN44" s="1336"/>
      <c r="AO44" s="1337">
        <f t="shared" si="17"/>
        <v>0</v>
      </c>
      <c r="AP44" s="1338">
        <f t="shared" si="18"/>
        <v>0</v>
      </c>
      <c r="AQ44" s="1339">
        <f t="shared" si="19"/>
        <v>0</v>
      </c>
      <c r="AR44" s="1337">
        <f t="shared" si="20"/>
        <v>0</v>
      </c>
      <c r="AS44" s="1338">
        <f t="shared" si="21"/>
        <v>0</v>
      </c>
      <c r="AT44" s="1340">
        <f t="shared" si="22"/>
        <v>0</v>
      </c>
      <c r="AU44" s="1337"/>
      <c r="AV44" s="1339"/>
      <c r="AX44" s="1250"/>
      <c r="AY44" s="1341" t="str">
        <f t="shared" si="24"/>
        <v/>
      </c>
    </row>
    <row r="45" spans="1:57" x14ac:dyDescent="0.2">
      <c r="A45" s="1325"/>
      <c r="B45" s="1326">
        <v>32</v>
      </c>
      <c r="C45" s="1589"/>
      <c r="D45" s="1261"/>
      <c r="E45" s="1261"/>
      <c r="F45" s="1261"/>
      <c r="G45" s="1261"/>
      <c r="H45" s="1263"/>
      <c r="I45" s="1327">
        <f t="shared" si="23"/>
        <v>0</v>
      </c>
      <c r="J45" s="1327">
        <f t="shared" si="25"/>
        <v>0</v>
      </c>
      <c r="K45" s="1328">
        <f t="shared" si="26"/>
        <v>0</v>
      </c>
      <c r="L45" s="1329">
        <f>HLOOKUP(B45,'INMUEBLES EQUIPOS Y RODADOS'!$AG$13:$DH$252,240,0)</f>
        <v>0</v>
      </c>
      <c r="M45" s="1329">
        <f>HLOOKUP(B45,'MANO DE OBRA'!$CF$11:$FG$295,285,0)</f>
        <v>0</v>
      </c>
      <c r="N45" s="1329">
        <f>HLOOKUP(B45,'MATERIALES-INSUMOS'!$Y$13:$CZ$467,455,0)</f>
        <v>0</v>
      </c>
      <c r="O45" s="1329">
        <f>HLOOKUP(B45,'COMB-LUB-NEUM-MANT'!$BF$15:$EG$199,185,0)</f>
        <v>0</v>
      </c>
      <c r="P45" s="1329">
        <f>HLOOKUP(B45,'COMB-LUB-NEUM-MANT'!$EN$15:$HO$199,185,0)</f>
        <v>0</v>
      </c>
      <c r="Q45" s="1330">
        <f>SUM(L45:P45)*(RESUMEN!$C$22)</f>
        <v>0</v>
      </c>
      <c r="R45" s="1330">
        <f>(($U45)*(RESUMEN!$B$24+RESUMEN!$B$25+RESUMEN!$B$26))+(S45*RESUMEN!$B$28)</f>
        <v>0</v>
      </c>
      <c r="S45" s="1330">
        <f>SUM(L45:Q45)*(RESUMEN!$C$30)</f>
        <v>0</v>
      </c>
      <c r="T45" s="1330">
        <f>+$U45*RESUMEN!$C$33</f>
        <v>0</v>
      </c>
      <c r="U45" s="1331">
        <f>((L45+M45+N45+O45+P45+Q45+(S45*0.35)+S45)/(1-(RESUMEN!$B$24+RESUMEN!$B$25+RESUMEN!$B$26+RESUMEN!$C$33)))</f>
        <v>0</v>
      </c>
      <c r="V45" s="1309"/>
      <c r="W45" s="1309"/>
      <c r="X45" s="1309"/>
      <c r="Y45" s="1309"/>
      <c r="Z45" s="1309"/>
      <c r="AA45" s="1309"/>
      <c r="AB45" s="1309"/>
      <c r="AC45" s="1309"/>
      <c r="AD45" s="1309"/>
      <c r="AE45" s="1310"/>
      <c r="AF45" s="1344"/>
      <c r="AG45" s="1332">
        <f t="shared" si="13"/>
        <v>0</v>
      </c>
      <c r="AH45" s="1332"/>
      <c r="AI45" s="1333"/>
      <c r="AJ45" s="1334"/>
      <c r="AK45" s="1335">
        <f t="shared" si="14"/>
        <v>0</v>
      </c>
      <c r="AL45" s="1323">
        <f t="shared" si="15"/>
        <v>0</v>
      </c>
      <c r="AM45" s="1335">
        <f t="shared" si="16"/>
        <v>0</v>
      </c>
      <c r="AN45" s="1336"/>
      <c r="AO45" s="1337">
        <f t="shared" si="17"/>
        <v>0</v>
      </c>
      <c r="AP45" s="1338">
        <f t="shared" si="18"/>
        <v>0</v>
      </c>
      <c r="AQ45" s="1339">
        <f t="shared" si="19"/>
        <v>0</v>
      </c>
      <c r="AR45" s="1337">
        <f t="shared" si="20"/>
        <v>0</v>
      </c>
      <c r="AS45" s="1338">
        <f t="shared" si="21"/>
        <v>0</v>
      </c>
      <c r="AT45" s="1340">
        <f t="shared" si="22"/>
        <v>0</v>
      </c>
      <c r="AU45" s="1337"/>
      <c r="AV45" s="1339"/>
      <c r="AX45" s="1250"/>
      <c r="AY45" s="1341" t="str">
        <f t="shared" si="24"/>
        <v/>
      </c>
    </row>
    <row r="46" spans="1:57" x14ac:dyDescent="0.2">
      <c r="A46" s="1325"/>
      <c r="B46" s="1326">
        <v>33</v>
      </c>
      <c r="C46" s="1589"/>
      <c r="D46" s="1261"/>
      <c r="E46" s="1261"/>
      <c r="F46" s="1261"/>
      <c r="G46" s="1261"/>
      <c r="H46" s="1263"/>
      <c r="I46" s="1327">
        <f t="shared" si="23"/>
        <v>0</v>
      </c>
      <c r="J46" s="1327">
        <f t="shared" si="25"/>
        <v>0</v>
      </c>
      <c r="K46" s="1328">
        <f t="shared" si="26"/>
        <v>0</v>
      </c>
      <c r="L46" s="1329">
        <f>HLOOKUP(B46,'INMUEBLES EQUIPOS Y RODADOS'!$AG$13:$DH$252,240,0)</f>
        <v>0</v>
      </c>
      <c r="M46" s="1329">
        <f>HLOOKUP(B46,'MANO DE OBRA'!$CF$11:$FG$295,285,0)</f>
        <v>0</v>
      </c>
      <c r="N46" s="1329">
        <f>HLOOKUP(B46,'MATERIALES-INSUMOS'!$Y$13:$CZ$467,455,0)</f>
        <v>0</v>
      </c>
      <c r="O46" s="1329">
        <f>HLOOKUP(B46,'COMB-LUB-NEUM-MANT'!$BF$15:$EG$199,185,0)</f>
        <v>0</v>
      </c>
      <c r="P46" s="1329">
        <f>HLOOKUP(B46,'COMB-LUB-NEUM-MANT'!$EN$15:$HO$199,185,0)</f>
        <v>0</v>
      </c>
      <c r="Q46" s="1330">
        <f>SUM(L46:P46)*(RESUMEN!$C$22)</f>
        <v>0</v>
      </c>
      <c r="R46" s="1330">
        <f>(($U46)*(RESUMEN!$B$24+RESUMEN!$B$25+RESUMEN!$B$26))+(S46*RESUMEN!$B$28)</f>
        <v>0</v>
      </c>
      <c r="S46" s="1330">
        <f>SUM(L46:Q46)*(RESUMEN!$C$30)</f>
        <v>0</v>
      </c>
      <c r="T46" s="1330">
        <f>+$U46*RESUMEN!$C$33</f>
        <v>0</v>
      </c>
      <c r="U46" s="1331">
        <f>((L46+M46+N46+O46+P46+Q46+(S46*0.35)+S46)/(1-(RESUMEN!$B$24+RESUMEN!$B$25+RESUMEN!$B$26+RESUMEN!$C$33)))</f>
        <v>0</v>
      </c>
      <c r="V46" s="1309"/>
      <c r="W46" s="1309"/>
      <c r="X46" s="1309"/>
      <c r="Y46" s="1309"/>
      <c r="Z46" s="1309"/>
      <c r="AA46" s="1309"/>
      <c r="AB46" s="1309"/>
      <c r="AC46" s="1309"/>
      <c r="AD46" s="1309"/>
      <c r="AE46" s="1310"/>
      <c r="AF46" s="1344"/>
      <c r="AG46" s="1332">
        <f t="shared" si="13"/>
        <v>0</v>
      </c>
      <c r="AH46" s="1332"/>
      <c r="AI46" s="1333"/>
      <c r="AJ46" s="1334"/>
      <c r="AK46" s="1335">
        <f t="shared" si="14"/>
        <v>0</v>
      </c>
      <c r="AL46" s="1323">
        <f t="shared" si="15"/>
        <v>0</v>
      </c>
      <c r="AM46" s="1335">
        <f t="shared" si="16"/>
        <v>0</v>
      </c>
      <c r="AN46" s="1336"/>
      <c r="AO46" s="1337">
        <f t="shared" si="17"/>
        <v>0</v>
      </c>
      <c r="AP46" s="1338">
        <f t="shared" si="18"/>
        <v>0</v>
      </c>
      <c r="AQ46" s="1339">
        <f t="shared" si="19"/>
        <v>0</v>
      </c>
      <c r="AR46" s="1337">
        <f t="shared" si="20"/>
        <v>0</v>
      </c>
      <c r="AS46" s="1338">
        <f t="shared" si="21"/>
        <v>0</v>
      </c>
      <c r="AT46" s="1340">
        <f t="shared" si="22"/>
        <v>0</v>
      </c>
      <c r="AU46" s="1337"/>
      <c r="AV46" s="1339"/>
      <c r="AX46" s="1250"/>
      <c r="AY46" s="1341" t="str">
        <f t="shared" si="24"/>
        <v/>
      </c>
    </row>
    <row r="47" spans="1:57" x14ac:dyDescent="0.2">
      <c r="A47" s="1325"/>
      <c r="B47" s="1326">
        <v>34</v>
      </c>
      <c r="C47" s="1589"/>
      <c r="D47" s="1261"/>
      <c r="E47" s="1261"/>
      <c r="F47" s="1261"/>
      <c r="G47" s="1261"/>
      <c r="H47" s="1263"/>
      <c r="I47" s="1327">
        <f t="shared" si="23"/>
        <v>0</v>
      </c>
      <c r="J47" s="1327">
        <f t="shared" si="25"/>
        <v>0</v>
      </c>
      <c r="K47" s="1328">
        <f t="shared" si="26"/>
        <v>0</v>
      </c>
      <c r="L47" s="1329">
        <f>HLOOKUP(B47,'INMUEBLES EQUIPOS Y RODADOS'!$AG$13:$DH$252,240,0)</f>
        <v>0</v>
      </c>
      <c r="M47" s="1329">
        <f>HLOOKUP(B47,'MANO DE OBRA'!$CF$11:$FG$295,285,0)</f>
        <v>0</v>
      </c>
      <c r="N47" s="1329">
        <f>HLOOKUP(B47,'MATERIALES-INSUMOS'!$Y$13:$CZ$467,455,0)</f>
        <v>0</v>
      </c>
      <c r="O47" s="1329">
        <f>HLOOKUP(B47,'COMB-LUB-NEUM-MANT'!$BF$15:$EG$199,185,0)</f>
        <v>0</v>
      </c>
      <c r="P47" s="1329">
        <f>HLOOKUP(B47,'COMB-LUB-NEUM-MANT'!$EN$15:$HO$199,185,0)</f>
        <v>0</v>
      </c>
      <c r="Q47" s="1330">
        <f>SUM(L47:P47)*(RESUMEN!$C$22)</f>
        <v>0</v>
      </c>
      <c r="R47" s="1330">
        <f>(($U47)*(RESUMEN!$B$24+RESUMEN!$B$25+RESUMEN!$B$26))+(S47*RESUMEN!$B$28)</f>
        <v>0</v>
      </c>
      <c r="S47" s="1330">
        <f>SUM(L47:Q47)*(RESUMEN!$C$30)</f>
        <v>0</v>
      </c>
      <c r="T47" s="1330">
        <f>+$U47*RESUMEN!$C$33</f>
        <v>0</v>
      </c>
      <c r="U47" s="1331">
        <f>((L47+M47+N47+O47+P47+Q47+(S47*0.35)+S47)/(1-(RESUMEN!$B$24+RESUMEN!$B$25+RESUMEN!$B$26+RESUMEN!$C$33)))</f>
        <v>0</v>
      </c>
      <c r="V47" s="1309"/>
      <c r="W47" s="1309"/>
      <c r="X47" s="1309"/>
      <c r="Y47" s="1309"/>
      <c r="Z47" s="1309"/>
      <c r="AA47" s="1309"/>
      <c r="AB47" s="1309"/>
      <c r="AC47" s="1309"/>
      <c r="AD47" s="1309"/>
      <c r="AE47" s="1310"/>
      <c r="AF47" s="1344"/>
      <c r="AG47" s="1332">
        <f t="shared" si="13"/>
        <v>0</v>
      </c>
      <c r="AH47" s="1332"/>
      <c r="AI47" s="1333"/>
      <c r="AJ47" s="1334"/>
      <c r="AK47" s="1335">
        <f t="shared" si="14"/>
        <v>0</v>
      </c>
      <c r="AL47" s="1323">
        <f t="shared" si="15"/>
        <v>0</v>
      </c>
      <c r="AM47" s="1335">
        <f t="shared" si="16"/>
        <v>0</v>
      </c>
      <c r="AN47" s="1336"/>
      <c r="AO47" s="1337">
        <f t="shared" si="17"/>
        <v>0</v>
      </c>
      <c r="AP47" s="1338">
        <f t="shared" si="18"/>
        <v>0</v>
      </c>
      <c r="AQ47" s="1339">
        <f t="shared" si="19"/>
        <v>0</v>
      </c>
      <c r="AR47" s="1337">
        <f t="shared" si="20"/>
        <v>0</v>
      </c>
      <c r="AS47" s="1338">
        <f t="shared" si="21"/>
        <v>0</v>
      </c>
      <c r="AT47" s="1340">
        <f t="shared" si="22"/>
        <v>0</v>
      </c>
      <c r="AU47" s="1337"/>
      <c r="AV47" s="1339"/>
      <c r="AX47" s="1250"/>
      <c r="AY47" s="1341" t="str">
        <f t="shared" si="24"/>
        <v/>
      </c>
    </row>
    <row r="48" spans="1:57" x14ac:dyDescent="0.2">
      <c r="A48" s="1325"/>
      <c r="B48" s="1326">
        <v>35</v>
      </c>
      <c r="C48" s="1589"/>
      <c r="D48" s="1261"/>
      <c r="E48" s="1261"/>
      <c r="F48" s="1261"/>
      <c r="G48" s="1261"/>
      <c r="H48" s="1263"/>
      <c r="I48" s="1327">
        <f t="shared" si="23"/>
        <v>0</v>
      </c>
      <c r="J48" s="1327">
        <f t="shared" si="25"/>
        <v>0</v>
      </c>
      <c r="K48" s="1328">
        <f t="shared" si="26"/>
        <v>0</v>
      </c>
      <c r="L48" s="1329">
        <f>HLOOKUP(B48,'INMUEBLES EQUIPOS Y RODADOS'!$AG$13:$DH$252,240,0)</f>
        <v>0</v>
      </c>
      <c r="M48" s="1329">
        <f>HLOOKUP(B48,'MANO DE OBRA'!$CF$11:$FG$295,285,0)</f>
        <v>0</v>
      </c>
      <c r="N48" s="1329">
        <f>HLOOKUP(B48,'MATERIALES-INSUMOS'!$Y$13:$CZ$467,455,0)</f>
        <v>0</v>
      </c>
      <c r="O48" s="1329">
        <f>HLOOKUP(B48,'COMB-LUB-NEUM-MANT'!$BF$15:$EG$199,185,0)</f>
        <v>0</v>
      </c>
      <c r="P48" s="1329">
        <f>HLOOKUP(B48,'COMB-LUB-NEUM-MANT'!$EN$15:$HO$199,185,0)</f>
        <v>0</v>
      </c>
      <c r="Q48" s="1330">
        <f>SUM(L48:P48)*(RESUMEN!$C$22)</f>
        <v>0</v>
      </c>
      <c r="R48" s="1330">
        <f>(($U48)*(RESUMEN!$B$24+RESUMEN!$B$25+RESUMEN!$B$26))+(S48*RESUMEN!$B$28)</f>
        <v>0</v>
      </c>
      <c r="S48" s="1330">
        <f>SUM(L48:Q48)*(RESUMEN!$C$30)</f>
        <v>0</v>
      </c>
      <c r="T48" s="1330">
        <f>+$U48*RESUMEN!$C$33</f>
        <v>0</v>
      </c>
      <c r="U48" s="1331">
        <f>((L48+M48+N48+O48+P48+Q48+(S48*0.35)+S48)/(1-(RESUMEN!$B$24+RESUMEN!$B$25+RESUMEN!$B$26+RESUMEN!$C$33)))</f>
        <v>0</v>
      </c>
      <c r="V48" s="1309"/>
      <c r="W48" s="1309"/>
      <c r="X48" s="1309"/>
      <c r="Y48" s="1309"/>
      <c r="Z48" s="1309"/>
      <c r="AA48" s="1309"/>
      <c r="AB48" s="1309"/>
      <c r="AC48" s="1309"/>
      <c r="AD48" s="1309"/>
      <c r="AE48" s="1310"/>
      <c r="AF48" s="1344"/>
      <c r="AG48" s="1332">
        <f t="shared" si="13"/>
        <v>0</v>
      </c>
      <c r="AH48" s="1332"/>
      <c r="AI48" s="1333"/>
      <c r="AJ48" s="1334"/>
      <c r="AK48" s="1335">
        <f t="shared" si="14"/>
        <v>0</v>
      </c>
      <c r="AL48" s="1323">
        <f t="shared" si="15"/>
        <v>0</v>
      </c>
      <c r="AM48" s="1335">
        <f t="shared" si="16"/>
        <v>0</v>
      </c>
      <c r="AN48" s="1336"/>
      <c r="AO48" s="1337">
        <f t="shared" si="17"/>
        <v>0</v>
      </c>
      <c r="AP48" s="1338">
        <f t="shared" si="18"/>
        <v>0</v>
      </c>
      <c r="AQ48" s="1339">
        <f t="shared" si="19"/>
        <v>0</v>
      </c>
      <c r="AR48" s="1337">
        <f t="shared" si="20"/>
        <v>0</v>
      </c>
      <c r="AS48" s="1338">
        <f t="shared" si="21"/>
        <v>0</v>
      </c>
      <c r="AT48" s="1340">
        <f t="shared" si="22"/>
        <v>0</v>
      </c>
      <c r="AU48" s="1337"/>
      <c r="AV48" s="1339"/>
      <c r="AX48" s="1250"/>
      <c r="AY48" s="1341" t="str">
        <f t="shared" si="24"/>
        <v/>
      </c>
    </row>
    <row r="49" spans="1:51" x14ac:dyDescent="0.2">
      <c r="A49" s="1325"/>
      <c r="B49" s="1326">
        <v>36</v>
      </c>
      <c r="C49" s="1589"/>
      <c r="D49" s="1261"/>
      <c r="E49" s="1261"/>
      <c r="F49" s="1261"/>
      <c r="G49" s="1261"/>
      <c r="H49" s="1263"/>
      <c r="I49" s="1327">
        <f t="shared" si="23"/>
        <v>0</v>
      </c>
      <c r="J49" s="1327">
        <f t="shared" si="25"/>
        <v>0</v>
      </c>
      <c r="K49" s="1328">
        <f t="shared" si="26"/>
        <v>0</v>
      </c>
      <c r="L49" s="1329">
        <f>HLOOKUP(B49,'INMUEBLES EQUIPOS Y RODADOS'!$AG$13:$DH$252,240,0)</f>
        <v>0</v>
      </c>
      <c r="M49" s="1329">
        <f>HLOOKUP(B49,'MANO DE OBRA'!$CF$11:$FG$295,285,0)</f>
        <v>0</v>
      </c>
      <c r="N49" s="1329">
        <f>HLOOKUP(B49,'MATERIALES-INSUMOS'!$Y$13:$CZ$467,455,0)</f>
        <v>0</v>
      </c>
      <c r="O49" s="1329">
        <f>HLOOKUP(B49,'COMB-LUB-NEUM-MANT'!$BF$15:$EG$199,185,0)</f>
        <v>0</v>
      </c>
      <c r="P49" s="1329">
        <f>HLOOKUP(B49,'COMB-LUB-NEUM-MANT'!$EN$15:$HO$199,185,0)</f>
        <v>0</v>
      </c>
      <c r="Q49" s="1330">
        <f>SUM(L49:P49)*(RESUMEN!$C$22)</f>
        <v>0</v>
      </c>
      <c r="R49" s="1330">
        <f>(($U49)*(RESUMEN!$B$24+RESUMEN!$B$25+RESUMEN!$B$26))+(S49*RESUMEN!$B$28)</f>
        <v>0</v>
      </c>
      <c r="S49" s="1330">
        <f>SUM(L49:Q49)*(RESUMEN!$C$30)</f>
        <v>0</v>
      </c>
      <c r="T49" s="1330">
        <f>+$U49*RESUMEN!$C$33</f>
        <v>0</v>
      </c>
      <c r="U49" s="1331">
        <f>((L49+M49+N49+O49+P49+Q49+(S49*0.35)+S49)/(1-(RESUMEN!$B$24+RESUMEN!$B$25+RESUMEN!$B$26+RESUMEN!$C$33)))</f>
        <v>0</v>
      </c>
      <c r="V49" s="1309"/>
      <c r="W49" s="1309"/>
      <c r="X49" s="1309"/>
      <c r="Y49" s="1309"/>
      <c r="Z49" s="1309"/>
      <c r="AA49" s="1309"/>
      <c r="AB49" s="1309"/>
      <c r="AC49" s="1309"/>
      <c r="AD49" s="1309"/>
      <c r="AE49" s="1310"/>
      <c r="AF49" s="1344"/>
      <c r="AG49" s="1332">
        <f t="shared" si="13"/>
        <v>0</v>
      </c>
      <c r="AH49" s="1332"/>
      <c r="AI49" s="1333"/>
      <c r="AJ49" s="1334"/>
      <c r="AK49" s="1335">
        <f t="shared" si="14"/>
        <v>0</v>
      </c>
      <c r="AL49" s="1323">
        <f t="shared" si="15"/>
        <v>0</v>
      </c>
      <c r="AM49" s="1335">
        <f t="shared" si="16"/>
        <v>0</v>
      </c>
      <c r="AN49" s="1336"/>
      <c r="AO49" s="1337">
        <f t="shared" si="17"/>
        <v>0</v>
      </c>
      <c r="AP49" s="1338">
        <f t="shared" si="18"/>
        <v>0</v>
      </c>
      <c r="AQ49" s="1339">
        <f t="shared" si="19"/>
        <v>0</v>
      </c>
      <c r="AR49" s="1337">
        <f t="shared" si="20"/>
        <v>0</v>
      </c>
      <c r="AS49" s="1338">
        <f t="shared" si="21"/>
        <v>0</v>
      </c>
      <c r="AT49" s="1340">
        <f t="shared" si="22"/>
        <v>0</v>
      </c>
      <c r="AU49" s="1337"/>
      <c r="AV49" s="1339"/>
      <c r="AX49" s="1250"/>
      <c r="AY49" s="1341" t="str">
        <f t="shared" si="24"/>
        <v/>
      </c>
    </row>
    <row r="50" spans="1:51" x14ac:dyDescent="0.2">
      <c r="A50" s="1325"/>
      <c r="B50" s="1326">
        <v>37</v>
      </c>
      <c r="C50" s="1589"/>
      <c r="D50" s="1261"/>
      <c r="E50" s="1261"/>
      <c r="F50" s="1261"/>
      <c r="G50" s="1261"/>
      <c r="H50" s="1263"/>
      <c r="I50" s="1327">
        <f t="shared" si="23"/>
        <v>0</v>
      </c>
      <c r="J50" s="1327">
        <f t="shared" si="25"/>
        <v>0</v>
      </c>
      <c r="K50" s="1328">
        <f t="shared" si="26"/>
        <v>0</v>
      </c>
      <c r="L50" s="1329">
        <f>HLOOKUP(B50,'INMUEBLES EQUIPOS Y RODADOS'!$AG$13:$DH$252,240,0)</f>
        <v>0</v>
      </c>
      <c r="M50" s="1329">
        <f>HLOOKUP(B50,'MANO DE OBRA'!$CF$11:$FG$295,285,0)</f>
        <v>0</v>
      </c>
      <c r="N50" s="1329">
        <f>HLOOKUP(B50,'MATERIALES-INSUMOS'!$Y$13:$CZ$467,455,0)</f>
        <v>0</v>
      </c>
      <c r="O50" s="1329">
        <f>HLOOKUP(B50,'COMB-LUB-NEUM-MANT'!$BF$15:$EG$199,185,0)</f>
        <v>0</v>
      </c>
      <c r="P50" s="1329">
        <f>HLOOKUP(B50,'COMB-LUB-NEUM-MANT'!$EN$15:$HO$199,185,0)</f>
        <v>0</v>
      </c>
      <c r="Q50" s="1330">
        <f>SUM(L50:P50)*(RESUMEN!$C$22)</f>
        <v>0</v>
      </c>
      <c r="R50" s="1330">
        <f>(($U50)*(RESUMEN!$B$24+RESUMEN!$B$25+RESUMEN!$B$26))+(S50*RESUMEN!$B$28)</f>
        <v>0</v>
      </c>
      <c r="S50" s="1330">
        <f>SUM(L50:Q50)*(RESUMEN!$C$30)</f>
        <v>0</v>
      </c>
      <c r="T50" s="1330">
        <f>+$U50*RESUMEN!$C$33</f>
        <v>0</v>
      </c>
      <c r="U50" s="1331">
        <f>((L50+M50+N50+O50+P50+Q50+(S50*0.35)+S50)/(1-(RESUMEN!$B$24+RESUMEN!$B$25+RESUMEN!$B$26+RESUMEN!$C$33)))</f>
        <v>0</v>
      </c>
      <c r="V50" s="1309"/>
      <c r="W50" s="1309"/>
      <c r="X50" s="1309"/>
      <c r="Y50" s="1309"/>
      <c r="Z50" s="1309"/>
      <c r="AA50" s="1309"/>
      <c r="AB50" s="1309"/>
      <c r="AC50" s="1309"/>
      <c r="AD50" s="1309"/>
      <c r="AE50" s="1310"/>
      <c r="AF50" s="1344"/>
      <c r="AG50" s="1332">
        <f t="shared" si="13"/>
        <v>0</v>
      </c>
      <c r="AH50" s="1332"/>
      <c r="AI50" s="1333"/>
      <c r="AJ50" s="1334"/>
      <c r="AK50" s="1335">
        <f t="shared" si="14"/>
        <v>0</v>
      </c>
      <c r="AL50" s="1323">
        <f t="shared" si="15"/>
        <v>0</v>
      </c>
      <c r="AM50" s="1335">
        <f t="shared" si="16"/>
        <v>0</v>
      </c>
      <c r="AN50" s="1336"/>
      <c r="AO50" s="1337">
        <f t="shared" si="17"/>
        <v>0</v>
      </c>
      <c r="AP50" s="1338">
        <f t="shared" si="18"/>
        <v>0</v>
      </c>
      <c r="AQ50" s="1339">
        <f t="shared" si="19"/>
        <v>0</v>
      </c>
      <c r="AR50" s="1337">
        <f t="shared" si="20"/>
        <v>0</v>
      </c>
      <c r="AS50" s="1338">
        <f t="shared" si="21"/>
        <v>0</v>
      </c>
      <c r="AT50" s="1340">
        <f t="shared" si="22"/>
        <v>0</v>
      </c>
      <c r="AU50" s="1337"/>
      <c r="AV50" s="1339"/>
      <c r="AX50" s="1250"/>
      <c r="AY50" s="1341" t="str">
        <f t="shared" si="24"/>
        <v/>
      </c>
    </row>
    <row r="51" spans="1:51" x14ac:dyDescent="0.2">
      <c r="A51" s="1325"/>
      <c r="B51" s="1326">
        <v>38</v>
      </c>
      <c r="C51" s="1589"/>
      <c r="D51" s="1261"/>
      <c r="E51" s="1261"/>
      <c r="F51" s="1261"/>
      <c r="G51" s="1261"/>
      <c r="H51" s="1263"/>
      <c r="I51" s="1327">
        <f t="shared" si="23"/>
        <v>0</v>
      </c>
      <c r="J51" s="1327">
        <f t="shared" si="25"/>
        <v>0</v>
      </c>
      <c r="K51" s="1328">
        <f t="shared" si="26"/>
        <v>0</v>
      </c>
      <c r="L51" s="1329">
        <f>HLOOKUP(B51,'INMUEBLES EQUIPOS Y RODADOS'!$AG$13:$DH$252,240,0)</f>
        <v>0</v>
      </c>
      <c r="M51" s="1329">
        <f>HLOOKUP(B51,'MANO DE OBRA'!$CF$11:$FG$295,285,0)</f>
        <v>0</v>
      </c>
      <c r="N51" s="1329">
        <f>HLOOKUP(B51,'MATERIALES-INSUMOS'!$Y$13:$CZ$467,455,0)</f>
        <v>0</v>
      </c>
      <c r="O51" s="1329">
        <f>HLOOKUP(B51,'COMB-LUB-NEUM-MANT'!$BF$15:$EG$199,185,0)</f>
        <v>0</v>
      </c>
      <c r="P51" s="1329">
        <f>HLOOKUP(B51,'COMB-LUB-NEUM-MANT'!$EN$15:$HO$199,185,0)</f>
        <v>0</v>
      </c>
      <c r="Q51" s="1330">
        <f>SUM(L51:P51)*(RESUMEN!$C$22)</f>
        <v>0</v>
      </c>
      <c r="R51" s="1330">
        <f>(($U51)*(RESUMEN!$B$24+RESUMEN!$B$25+RESUMEN!$B$26))+(S51*RESUMEN!$B$28)</f>
        <v>0</v>
      </c>
      <c r="S51" s="1330">
        <f>SUM(L51:Q51)*(RESUMEN!$C$30)</f>
        <v>0</v>
      </c>
      <c r="T51" s="1330">
        <f>+$U51*RESUMEN!$C$33</f>
        <v>0</v>
      </c>
      <c r="U51" s="1331">
        <f>((L51+M51+N51+O51+P51+Q51+(S51*0.35)+S51)/(1-(RESUMEN!$B$24+RESUMEN!$B$25+RESUMEN!$B$26+RESUMEN!$C$33)))</f>
        <v>0</v>
      </c>
      <c r="V51" s="1309"/>
      <c r="W51" s="1309"/>
      <c r="X51" s="1309"/>
      <c r="Y51" s="1309"/>
      <c r="Z51" s="1309"/>
      <c r="AA51" s="1309"/>
      <c r="AB51" s="1309"/>
      <c r="AC51" s="1309"/>
      <c r="AD51" s="1309"/>
      <c r="AE51" s="1310"/>
      <c r="AF51" s="1344"/>
      <c r="AG51" s="1332">
        <f t="shared" si="13"/>
        <v>0</v>
      </c>
      <c r="AH51" s="1332"/>
      <c r="AI51" s="1333"/>
      <c r="AJ51" s="1334"/>
      <c r="AK51" s="1335">
        <f t="shared" si="14"/>
        <v>0</v>
      </c>
      <c r="AL51" s="1323">
        <f t="shared" si="15"/>
        <v>0</v>
      </c>
      <c r="AM51" s="1335">
        <f t="shared" si="16"/>
        <v>0</v>
      </c>
      <c r="AN51" s="1336"/>
      <c r="AO51" s="1337">
        <f t="shared" si="17"/>
        <v>0</v>
      </c>
      <c r="AP51" s="1338">
        <f t="shared" si="18"/>
        <v>0</v>
      </c>
      <c r="AQ51" s="1339">
        <f t="shared" si="19"/>
        <v>0</v>
      </c>
      <c r="AR51" s="1337">
        <f t="shared" si="20"/>
        <v>0</v>
      </c>
      <c r="AS51" s="1338">
        <f t="shared" si="21"/>
        <v>0</v>
      </c>
      <c r="AT51" s="1340">
        <f t="shared" si="22"/>
        <v>0</v>
      </c>
      <c r="AU51" s="1337"/>
      <c r="AV51" s="1339"/>
      <c r="AX51" s="1250"/>
      <c r="AY51" s="1341" t="str">
        <f t="shared" si="24"/>
        <v/>
      </c>
    </row>
    <row r="52" spans="1:51" x14ac:dyDescent="0.2">
      <c r="A52" s="1325"/>
      <c r="B52" s="1326">
        <v>39</v>
      </c>
      <c r="C52" s="1589"/>
      <c r="D52" s="1261"/>
      <c r="E52" s="1261"/>
      <c r="F52" s="1261"/>
      <c r="G52" s="1261"/>
      <c r="H52" s="1263"/>
      <c r="I52" s="1327">
        <f t="shared" si="23"/>
        <v>0</v>
      </c>
      <c r="J52" s="1327">
        <f t="shared" si="25"/>
        <v>0</v>
      </c>
      <c r="K52" s="1328">
        <f t="shared" si="26"/>
        <v>0</v>
      </c>
      <c r="L52" s="1329">
        <f>HLOOKUP(B52,'INMUEBLES EQUIPOS Y RODADOS'!$AG$13:$DH$252,240,0)</f>
        <v>0</v>
      </c>
      <c r="M52" s="1329">
        <f>HLOOKUP(B52,'MANO DE OBRA'!$CF$11:$FG$295,285,0)</f>
        <v>0</v>
      </c>
      <c r="N52" s="1329">
        <f>HLOOKUP(B52,'MATERIALES-INSUMOS'!$Y$13:$CZ$467,455,0)</f>
        <v>0</v>
      </c>
      <c r="O52" s="1329">
        <f>HLOOKUP(B52,'COMB-LUB-NEUM-MANT'!$BF$15:$EG$199,185,0)</f>
        <v>0</v>
      </c>
      <c r="P52" s="1329">
        <f>HLOOKUP(B52,'COMB-LUB-NEUM-MANT'!$EN$15:$HO$199,185,0)</f>
        <v>0</v>
      </c>
      <c r="Q52" s="1330">
        <f>SUM(L52:P52)*(RESUMEN!$C$22)</f>
        <v>0</v>
      </c>
      <c r="R52" s="1330">
        <f>(($U52)*(RESUMEN!$B$24+RESUMEN!$B$25+RESUMEN!$B$26))+(S52*RESUMEN!$B$28)</f>
        <v>0</v>
      </c>
      <c r="S52" s="1330">
        <f>SUM(L52:Q52)*(RESUMEN!$C$30)</f>
        <v>0</v>
      </c>
      <c r="T52" s="1330">
        <f>+$U52*RESUMEN!$C$33</f>
        <v>0</v>
      </c>
      <c r="U52" s="1331">
        <f>((L52+M52+N52+O52+P52+Q52+(S52*0.35)+S52)/(1-(RESUMEN!$B$24+RESUMEN!$B$25+RESUMEN!$B$26+RESUMEN!$C$33)))</f>
        <v>0</v>
      </c>
      <c r="V52" s="1309"/>
      <c r="W52" s="1309"/>
      <c r="X52" s="1309"/>
      <c r="Y52" s="1309"/>
      <c r="Z52" s="1309"/>
      <c r="AA52" s="1309"/>
      <c r="AB52" s="1309"/>
      <c r="AC52" s="1309"/>
      <c r="AD52" s="1309"/>
      <c r="AE52" s="1310"/>
      <c r="AF52" s="1344"/>
      <c r="AG52" s="1332">
        <f t="shared" si="13"/>
        <v>0</v>
      </c>
      <c r="AH52" s="1332"/>
      <c r="AI52" s="1333"/>
      <c r="AJ52" s="1334"/>
      <c r="AK52" s="1335">
        <f t="shared" si="14"/>
        <v>0</v>
      </c>
      <c r="AL52" s="1323">
        <f t="shared" si="15"/>
        <v>0</v>
      </c>
      <c r="AM52" s="1335">
        <f t="shared" si="16"/>
        <v>0</v>
      </c>
      <c r="AN52" s="1336"/>
      <c r="AO52" s="1337">
        <f t="shared" si="17"/>
        <v>0</v>
      </c>
      <c r="AP52" s="1338">
        <f t="shared" si="18"/>
        <v>0</v>
      </c>
      <c r="AQ52" s="1339">
        <f t="shared" si="19"/>
        <v>0</v>
      </c>
      <c r="AR52" s="1337">
        <f t="shared" si="20"/>
        <v>0</v>
      </c>
      <c r="AS52" s="1338">
        <f t="shared" si="21"/>
        <v>0</v>
      </c>
      <c r="AT52" s="1340">
        <f t="shared" si="22"/>
        <v>0</v>
      </c>
      <c r="AU52" s="1337"/>
      <c r="AV52" s="1339"/>
      <c r="AX52" s="1250"/>
      <c r="AY52" s="1341" t="str">
        <f t="shared" si="24"/>
        <v/>
      </c>
    </row>
    <row r="53" spans="1:51" x14ac:dyDescent="0.2">
      <c r="A53" s="1325"/>
      <c r="B53" s="1326">
        <v>40</v>
      </c>
      <c r="C53" s="1589"/>
      <c r="D53" s="1261"/>
      <c r="E53" s="1261"/>
      <c r="F53" s="1261"/>
      <c r="G53" s="1261"/>
      <c r="H53" s="1263"/>
      <c r="I53" s="1327">
        <f t="shared" si="23"/>
        <v>0</v>
      </c>
      <c r="J53" s="1327">
        <f t="shared" si="25"/>
        <v>0</v>
      </c>
      <c r="K53" s="1328">
        <f t="shared" si="26"/>
        <v>0</v>
      </c>
      <c r="L53" s="1329">
        <f>HLOOKUP(B53,'INMUEBLES EQUIPOS Y RODADOS'!$AG$13:$DH$252,240,0)</f>
        <v>0</v>
      </c>
      <c r="M53" s="1329">
        <f>HLOOKUP(B53,'MANO DE OBRA'!$CF$11:$FG$295,285,0)</f>
        <v>0</v>
      </c>
      <c r="N53" s="1329">
        <f>HLOOKUP(B53,'MATERIALES-INSUMOS'!$Y$13:$CZ$467,455,0)</f>
        <v>0</v>
      </c>
      <c r="O53" s="1329">
        <f>HLOOKUP(B53,'COMB-LUB-NEUM-MANT'!$BF$15:$EG$199,185,0)</f>
        <v>0</v>
      </c>
      <c r="P53" s="1329">
        <f>HLOOKUP(B53,'COMB-LUB-NEUM-MANT'!$EN$15:$HO$199,185,0)</f>
        <v>0</v>
      </c>
      <c r="Q53" s="1330">
        <f>SUM(L53:P53)*(RESUMEN!$C$22)</f>
        <v>0</v>
      </c>
      <c r="R53" s="1330">
        <f>(($U53)*(RESUMEN!$B$24+RESUMEN!$B$25+RESUMEN!$B$26))+(S53*RESUMEN!$B$28)</f>
        <v>0</v>
      </c>
      <c r="S53" s="1330">
        <f>SUM(L53:Q53)*(RESUMEN!$C$30)</f>
        <v>0</v>
      </c>
      <c r="T53" s="1330">
        <f>+$U53*RESUMEN!$C$33</f>
        <v>0</v>
      </c>
      <c r="U53" s="1331">
        <f>((L53+M53+N53+O53+P53+Q53+(S53*0.35)+S53)/(1-(RESUMEN!$B$24+RESUMEN!$B$25+RESUMEN!$B$26+RESUMEN!$C$33)))</f>
        <v>0</v>
      </c>
      <c r="V53" s="1309"/>
      <c r="W53" s="1309"/>
      <c r="X53" s="1309"/>
      <c r="Y53" s="1309"/>
      <c r="Z53" s="1309"/>
      <c r="AA53" s="1309"/>
      <c r="AB53" s="1309"/>
      <c r="AC53" s="1309"/>
      <c r="AD53" s="1309"/>
      <c r="AE53" s="1310"/>
      <c r="AF53" s="1344"/>
      <c r="AG53" s="1332">
        <f t="shared" si="13"/>
        <v>0</v>
      </c>
      <c r="AH53" s="1332"/>
      <c r="AI53" s="1333"/>
      <c r="AJ53" s="1334"/>
      <c r="AK53" s="1335">
        <f t="shared" si="14"/>
        <v>0</v>
      </c>
      <c r="AL53" s="1323">
        <f t="shared" si="15"/>
        <v>0</v>
      </c>
      <c r="AM53" s="1335">
        <f t="shared" si="16"/>
        <v>0</v>
      </c>
      <c r="AN53" s="1336"/>
      <c r="AO53" s="1337">
        <f t="shared" si="17"/>
        <v>0</v>
      </c>
      <c r="AP53" s="1338">
        <f t="shared" si="18"/>
        <v>0</v>
      </c>
      <c r="AQ53" s="1339">
        <f t="shared" si="19"/>
        <v>0</v>
      </c>
      <c r="AR53" s="1337">
        <f t="shared" si="20"/>
        <v>0</v>
      </c>
      <c r="AS53" s="1338">
        <f t="shared" si="21"/>
        <v>0</v>
      </c>
      <c r="AT53" s="1340">
        <f t="shared" si="22"/>
        <v>0</v>
      </c>
      <c r="AU53" s="1337"/>
      <c r="AV53" s="1339"/>
      <c r="AX53" s="1250"/>
      <c r="AY53" s="1341" t="str">
        <f t="shared" si="24"/>
        <v/>
      </c>
    </row>
    <row r="54" spans="1:51" x14ac:dyDescent="0.2">
      <c r="A54" s="1325"/>
      <c r="B54" s="1326">
        <v>41</v>
      </c>
      <c r="C54" s="1589"/>
      <c r="D54" s="1261"/>
      <c r="E54" s="1261"/>
      <c r="F54" s="1261"/>
      <c r="G54" s="1261"/>
      <c r="H54" s="1263"/>
      <c r="I54" s="1327">
        <f t="shared" si="23"/>
        <v>0</v>
      </c>
      <c r="J54" s="1327">
        <f t="shared" si="25"/>
        <v>0</v>
      </c>
      <c r="K54" s="1328">
        <f t="shared" si="26"/>
        <v>0</v>
      </c>
      <c r="L54" s="1329">
        <f>HLOOKUP(B54,'INMUEBLES EQUIPOS Y RODADOS'!$AG$13:$DH$252,240,0)</f>
        <v>0</v>
      </c>
      <c r="M54" s="1329">
        <f>HLOOKUP(B54,'MANO DE OBRA'!$CF$11:$FG$295,285,0)</f>
        <v>0</v>
      </c>
      <c r="N54" s="1329">
        <f>HLOOKUP(B54,'MATERIALES-INSUMOS'!$Y$13:$CZ$467,455,0)</f>
        <v>0</v>
      </c>
      <c r="O54" s="1329">
        <f>HLOOKUP(B54,'COMB-LUB-NEUM-MANT'!$BF$15:$EG$199,185,0)</f>
        <v>0</v>
      </c>
      <c r="P54" s="1329">
        <f>HLOOKUP(B54,'COMB-LUB-NEUM-MANT'!$EN$15:$HO$199,185,0)</f>
        <v>0</v>
      </c>
      <c r="Q54" s="1330">
        <f>SUM(L54:P54)*(RESUMEN!$C$22)</f>
        <v>0</v>
      </c>
      <c r="R54" s="1330">
        <f>(($U54)*(RESUMEN!$B$24+RESUMEN!$B$25+RESUMEN!$B$26))+(S54*RESUMEN!$B$28)</f>
        <v>0</v>
      </c>
      <c r="S54" s="1330">
        <f>SUM(L54:Q54)*(RESUMEN!$C$30)</f>
        <v>0</v>
      </c>
      <c r="T54" s="1330">
        <f>+$U54*RESUMEN!$C$33</f>
        <v>0</v>
      </c>
      <c r="U54" s="1331">
        <f>((L54+M54+N54+O54+P54+Q54+(S54*0.35)+S54)/(1-(RESUMEN!$B$24+RESUMEN!$B$25+RESUMEN!$B$26+RESUMEN!$C$33)))</f>
        <v>0</v>
      </c>
      <c r="V54" s="1309"/>
      <c r="W54" s="1309"/>
      <c r="X54" s="1309"/>
      <c r="Y54" s="1309"/>
      <c r="Z54" s="1309"/>
      <c r="AA54" s="1309"/>
      <c r="AB54" s="1309"/>
      <c r="AC54" s="1309"/>
      <c r="AD54" s="1309"/>
      <c r="AE54" s="1310"/>
      <c r="AF54" s="1344"/>
      <c r="AG54" s="1332">
        <f t="shared" si="13"/>
        <v>0</v>
      </c>
      <c r="AH54" s="1332"/>
      <c r="AI54" s="1333"/>
      <c r="AJ54" s="1334"/>
      <c r="AK54" s="1335">
        <f t="shared" si="14"/>
        <v>0</v>
      </c>
      <c r="AL54" s="1323">
        <f t="shared" si="15"/>
        <v>0</v>
      </c>
      <c r="AM54" s="1335">
        <f t="shared" si="16"/>
        <v>0</v>
      </c>
      <c r="AN54" s="1336"/>
      <c r="AO54" s="1337">
        <f t="shared" si="17"/>
        <v>0</v>
      </c>
      <c r="AP54" s="1338">
        <f t="shared" si="18"/>
        <v>0</v>
      </c>
      <c r="AQ54" s="1339">
        <f t="shared" si="19"/>
        <v>0</v>
      </c>
      <c r="AR54" s="1337">
        <f t="shared" si="20"/>
        <v>0</v>
      </c>
      <c r="AS54" s="1338">
        <f t="shared" si="21"/>
        <v>0</v>
      </c>
      <c r="AT54" s="1340">
        <f t="shared" si="22"/>
        <v>0</v>
      </c>
      <c r="AU54" s="1337"/>
      <c r="AV54" s="1339"/>
      <c r="AX54" s="1250"/>
      <c r="AY54" s="1341" t="str">
        <f t="shared" si="24"/>
        <v/>
      </c>
    </row>
    <row r="55" spans="1:51" x14ac:dyDescent="0.2">
      <c r="A55" s="1325"/>
      <c r="B55" s="1326">
        <v>42</v>
      </c>
      <c r="C55" s="1589"/>
      <c r="D55" s="1261"/>
      <c r="E55" s="1261"/>
      <c r="F55" s="1261"/>
      <c r="G55" s="1261"/>
      <c r="H55" s="1263"/>
      <c r="I55" s="1327">
        <f t="shared" si="23"/>
        <v>0</v>
      </c>
      <c r="J55" s="1327">
        <f t="shared" si="25"/>
        <v>0</v>
      </c>
      <c r="K55" s="1328">
        <f t="shared" si="26"/>
        <v>0</v>
      </c>
      <c r="L55" s="1329">
        <f>HLOOKUP(B55,'INMUEBLES EQUIPOS Y RODADOS'!$AG$13:$DH$252,240,0)</f>
        <v>0</v>
      </c>
      <c r="M55" s="1329">
        <f>HLOOKUP(B55,'MANO DE OBRA'!$CF$11:$FG$295,285,0)</f>
        <v>0</v>
      </c>
      <c r="N55" s="1329">
        <f>HLOOKUP(B55,'MATERIALES-INSUMOS'!$Y$13:$CZ$467,455,0)</f>
        <v>0</v>
      </c>
      <c r="O55" s="1329">
        <f>HLOOKUP(B55,'COMB-LUB-NEUM-MANT'!$BF$15:$EG$199,185,0)</f>
        <v>0</v>
      </c>
      <c r="P55" s="1329">
        <f>HLOOKUP(B55,'COMB-LUB-NEUM-MANT'!$EN$15:$HO$199,185,0)</f>
        <v>0</v>
      </c>
      <c r="Q55" s="1330">
        <f>SUM(L55:P55)*(RESUMEN!$C$22)</f>
        <v>0</v>
      </c>
      <c r="R55" s="1330">
        <f>(($U55)*(RESUMEN!$B$24+RESUMEN!$B$25+RESUMEN!$B$26))+(S55*RESUMEN!$B$28)</f>
        <v>0</v>
      </c>
      <c r="S55" s="1330">
        <f>SUM(L55:Q55)*(RESUMEN!$C$30)</f>
        <v>0</v>
      </c>
      <c r="T55" s="1330">
        <f>+$U55*RESUMEN!$C$33</f>
        <v>0</v>
      </c>
      <c r="U55" s="1331">
        <f>((L55+M55+N55+O55+P55+Q55+(S55*0.35)+S55)/(1-(RESUMEN!$B$24+RESUMEN!$B$25+RESUMEN!$B$26+RESUMEN!$C$33)))</f>
        <v>0</v>
      </c>
      <c r="V55" s="1309"/>
      <c r="W55" s="1309"/>
      <c r="X55" s="1309"/>
      <c r="Y55" s="1309"/>
      <c r="Z55" s="1309"/>
      <c r="AA55" s="1309"/>
      <c r="AB55" s="1309"/>
      <c r="AC55" s="1309"/>
      <c r="AD55" s="1309"/>
      <c r="AE55" s="1310"/>
      <c r="AF55" s="1344"/>
      <c r="AG55" s="1332">
        <f t="shared" si="13"/>
        <v>0</v>
      </c>
      <c r="AH55" s="1332"/>
      <c r="AI55" s="1333"/>
      <c r="AJ55" s="1334"/>
      <c r="AK55" s="1335">
        <f t="shared" si="14"/>
        <v>0</v>
      </c>
      <c r="AL55" s="1323">
        <f t="shared" si="15"/>
        <v>0</v>
      </c>
      <c r="AM55" s="1335">
        <f t="shared" si="16"/>
        <v>0</v>
      </c>
      <c r="AN55" s="1336"/>
      <c r="AO55" s="1337">
        <f t="shared" si="17"/>
        <v>0</v>
      </c>
      <c r="AP55" s="1338">
        <f t="shared" si="18"/>
        <v>0</v>
      </c>
      <c r="AQ55" s="1339">
        <f t="shared" si="19"/>
        <v>0</v>
      </c>
      <c r="AR55" s="1337">
        <f t="shared" si="20"/>
        <v>0</v>
      </c>
      <c r="AS55" s="1338">
        <f t="shared" si="21"/>
        <v>0</v>
      </c>
      <c r="AT55" s="1340">
        <f t="shared" si="22"/>
        <v>0</v>
      </c>
      <c r="AU55" s="1337"/>
      <c r="AV55" s="1339"/>
      <c r="AX55" s="1250"/>
      <c r="AY55" s="1341" t="str">
        <f t="shared" si="24"/>
        <v/>
      </c>
    </row>
    <row r="56" spans="1:51" x14ac:dyDescent="0.2">
      <c r="A56" s="1325"/>
      <c r="B56" s="1326">
        <v>43</v>
      </c>
      <c r="C56" s="1589"/>
      <c r="D56" s="1261"/>
      <c r="E56" s="1261"/>
      <c r="F56" s="1261"/>
      <c r="G56" s="1261"/>
      <c r="H56" s="1263"/>
      <c r="I56" s="1327">
        <f t="shared" si="23"/>
        <v>0</v>
      </c>
      <c r="J56" s="1327">
        <f t="shared" si="25"/>
        <v>0</v>
      </c>
      <c r="K56" s="1328">
        <f t="shared" si="26"/>
        <v>0</v>
      </c>
      <c r="L56" s="1329">
        <f>HLOOKUP(B56,'INMUEBLES EQUIPOS Y RODADOS'!$AG$13:$DH$252,240,0)</f>
        <v>0</v>
      </c>
      <c r="M56" s="1329">
        <f>HLOOKUP(B56,'MANO DE OBRA'!$CF$11:$FG$295,285,0)</f>
        <v>0</v>
      </c>
      <c r="N56" s="1329">
        <f>HLOOKUP(B56,'MATERIALES-INSUMOS'!$Y$13:$CZ$467,455,0)</f>
        <v>0</v>
      </c>
      <c r="O56" s="1329">
        <f>HLOOKUP(B56,'COMB-LUB-NEUM-MANT'!$BF$15:$EG$199,185,0)</f>
        <v>0</v>
      </c>
      <c r="P56" s="1329">
        <f>HLOOKUP(B56,'COMB-LUB-NEUM-MANT'!$EN$15:$HO$199,185,0)</f>
        <v>0</v>
      </c>
      <c r="Q56" s="1330">
        <f>SUM(L56:P56)*(RESUMEN!$C$22)</f>
        <v>0</v>
      </c>
      <c r="R56" s="1330">
        <f>(($U56)*(RESUMEN!$B$24+RESUMEN!$B$25+RESUMEN!$B$26))+(S56*RESUMEN!$B$28)</f>
        <v>0</v>
      </c>
      <c r="S56" s="1330">
        <f>SUM(L56:Q56)*(RESUMEN!$C$30)</f>
        <v>0</v>
      </c>
      <c r="T56" s="1330">
        <f>+$U56*RESUMEN!$C$33</f>
        <v>0</v>
      </c>
      <c r="U56" s="1331">
        <f>((L56+M56+N56+O56+P56+Q56+(S56*0.35)+S56)/(1-(RESUMEN!$B$24+RESUMEN!$B$25+RESUMEN!$B$26+RESUMEN!$C$33)))</f>
        <v>0</v>
      </c>
      <c r="V56" s="1309"/>
      <c r="W56" s="1309"/>
      <c r="X56" s="1309"/>
      <c r="Y56" s="1309"/>
      <c r="Z56" s="1309"/>
      <c r="AA56" s="1309"/>
      <c r="AB56" s="1309"/>
      <c r="AC56" s="1309"/>
      <c r="AD56" s="1309"/>
      <c r="AE56" s="1310"/>
      <c r="AF56" s="1344"/>
      <c r="AG56" s="1332">
        <f t="shared" si="13"/>
        <v>0</v>
      </c>
      <c r="AH56" s="1332"/>
      <c r="AI56" s="1333"/>
      <c r="AJ56" s="1334"/>
      <c r="AK56" s="1335">
        <f t="shared" si="14"/>
        <v>0</v>
      </c>
      <c r="AL56" s="1323">
        <f t="shared" si="15"/>
        <v>0</v>
      </c>
      <c r="AM56" s="1335">
        <f t="shared" si="16"/>
        <v>0</v>
      </c>
      <c r="AN56" s="1336"/>
      <c r="AO56" s="1337">
        <f t="shared" si="17"/>
        <v>0</v>
      </c>
      <c r="AP56" s="1338">
        <f t="shared" si="18"/>
        <v>0</v>
      </c>
      <c r="AQ56" s="1339">
        <f t="shared" si="19"/>
        <v>0</v>
      </c>
      <c r="AR56" s="1337">
        <f t="shared" si="20"/>
        <v>0</v>
      </c>
      <c r="AS56" s="1338">
        <f t="shared" si="21"/>
        <v>0</v>
      </c>
      <c r="AT56" s="1340">
        <f t="shared" si="22"/>
        <v>0</v>
      </c>
      <c r="AU56" s="1337"/>
      <c r="AV56" s="1339"/>
      <c r="AX56" s="1250"/>
      <c r="AY56" s="1341" t="str">
        <f t="shared" si="24"/>
        <v/>
      </c>
    </row>
    <row r="57" spans="1:51" x14ac:dyDescent="0.2">
      <c r="A57" s="1325"/>
      <c r="B57" s="1326">
        <v>44</v>
      </c>
      <c r="C57" s="1589"/>
      <c r="D57" s="1261"/>
      <c r="E57" s="1261"/>
      <c r="F57" s="1261"/>
      <c r="G57" s="1261"/>
      <c r="H57" s="1263"/>
      <c r="I57" s="1327">
        <f t="shared" si="23"/>
        <v>0</v>
      </c>
      <c r="J57" s="1327">
        <f t="shared" si="25"/>
        <v>0</v>
      </c>
      <c r="K57" s="1328">
        <f t="shared" si="26"/>
        <v>0</v>
      </c>
      <c r="L57" s="1329">
        <f>HLOOKUP(B57,'INMUEBLES EQUIPOS Y RODADOS'!$AG$13:$DH$252,240,0)</f>
        <v>0</v>
      </c>
      <c r="M57" s="1329">
        <f>HLOOKUP(B57,'MANO DE OBRA'!$CF$11:$FG$295,285,0)</f>
        <v>0</v>
      </c>
      <c r="N57" s="1329">
        <f>HLOOKUP(B57,'MATERIALES-INSUMOS'!$Y$13:$CZ$467,455,0)</f>
        <v>0</v>
      </c>
      <c r="O57" s="1329">
        <f>HLOOKUP(B57,'COMB-LUB-NEUM-MANT'!$BF$15:$EG$199,185,0)</f>
        <v>0</v>
      </c>
      <c r="P57" s="1329">
        <f>HLOOKUP(B57,'COMB-LUB-NEUM-MANT'!$EN$15:$HO$199,185,0)</f>
        <v>0</v>
      </c>
      <c r="Q57" s="1330">
        <f>SUM(L57:P57)*(RESUMEN!$C$22)</f>
        <v>0</v>
      </c>
      <c r="R57" s="1330">
        <f>(($U57)*(RESUMEN!$B$24+RESUMEN!$B$25+RESUMEN!$B$26))+(S57*RESUMEN!$B$28)</f>
        <v>0</v>
      </c>
      <c r="S57" s="1330">
        <f>SUM(L57:Q57)*(RESUMEN!$C$30)</f>
        <v>0</v>
      </c>
      <c r="T57" s="1330">
        <f>+$U57*RESUMEN!$C$33</f>
        <v>0</v>
      </c>
      <c r="U57" s="1331">
        <f>((L57+M57+N57+O57+P57+Q57+(S57*0.35)+S57)/(1-(RESUMEN!$B$24+RESUMEN!$B$25+RESUMEN!$B$26+RESUMEN!$C$33)))</f>
        <v>0</v>
      </c>
      <c r="V57" s="1309"/>
      <c r="W57" s="1309"/>
      <c r="X57" s="1309"/>
      <c r="Y57" s="1309"/>
      <c r="Z57" s="1309"/>
      <c r="AA57" s="1309"/>
      <c r="AB57" s="1309"/>
      <c r="AC57" s="1309"/>
      <c r="AD57" s="1309"/>
      <c r="AE57" s="1310"/>
      <c r="AF57" s="1344"/>
      <c r="AG57" s="1332">
        <f t="shared" si="13"/>
        <v>0</v>
      </c>
      <c r="AH57" s="1332"/>
      <c r="AI57" s="1333"/>
      <c r="AJ57" s="1334"/>
      <c r="AK57" s="1335">
        <f t="shared" si="14"/>
        <v>0</v>
      </c>
      <c r="AL57" s="1323">
        <f t="shared" si="15"/>
        <v>0</v>
      </c>
      <c r="AM57" s="1335">
        <f t="shared" si="16"/>
        <v>0</v>
      </c>
      <c r="AN57" s="1336"/>
      <c r="AO57" s="1337">
        <f t="shared" si="17"/>
        <v>0</v>
      </c>
      <c r="AP57" s="1338">
        <f t="shared" si="18"/>
        <v>0</v>
      </c>
      <c r="AQ57" s="1339">
        <f t="shared" si="19"/>
        <v>0</v>
      </c>
      <c r="AR57" s="1337">
        <f t="shared" si="20"/>
        <v>0</v>
      </c>
      <c r="AS57" s="1338">
        <f t="shared" si="21"/>
        <v>0</v>
      </c>
      <c r="AT57" s="1340">
        <f t="shared" si="22"/>
        <v>0</v>
      </c>
      <c r="AU57" s="1337"/>
      <c r="AV57" s="1339"/>
      <c r="AX57" s="1250"/>
      <c r="AY57" s="1341" t="str">
        <f t="shared" si="24"/>
        <v/>
      </c>
    </row>
    <row r="58" spans="1:51" x14ac:dyDescent="0.2">
      <c r="A58" s="1325"/>
      <c r="B58" s="1326">
        <v>45</v>
      </c>
      <c r="C58" s="1589"/>
      <c r="D58" s="1261"/>
      <c r="E58" s="1261"/>
      <c r="F58" s="1261"/>
      <c r="G58" s="1261"/>
      <c r="H58" s="1263"/>
      <c r="I58" s="1327">
        <f t="shared" si="23"/>
        <v>0</v>
      </c>
      <c r="J58" s="1327">
        <f t="shared" si="25"/>
        <v>0</v>
      </c>
      <c r="K58" s="1328">
        <f t="shared" si="26"/>
        <v>0</v>
      </c>
      <c r="L58" s="1329">
        <f>HLOOKUP(B58,'INMUEBLES EQUIPOS Y RODADOS'!$AG$13:$DH$252,240,0)</f>
        <v>0</v>
      </c>
      <c r="M58" s="1329">
        <f>HLOOKUP(B58,'MANO DE OBRA'!$CF$11:$FG$295,285,0)</f>
        <v>0</v>
      </c>
      <c r="N58" s="1329">
        <f>HLOOKUP(B58,'MATERIALES-INSUMOS'!$Y$13:$CZ$467,455,0)</f>
        <v>0</v>
      </c>
      <c r="O58" s="1329">
        <f>HLOOKUP(B58,'COMB-LUB-NEUM-MANT'!$BF$15:$EG$199,185,0)</f>
        <v>0</v>
      </c>
      <c r="P58" s="1329">
        <f>HLOOKUP(B58,'COMB-LUB-NEUM-MANT'!$EN$15:$HO$199,185,0)</f>
        <v>0</v>
      </c>
      <c r="Q58" s="1330">
        <f>SUM(L58:P58)*(RESUMEN!$C$22)</f>
        <v>0</v>
      </c>
      <c r="R58" s="1330">
        <f>(($U58)*(RESUMEN!$B$24+RESUMEN!$B$25+RESUMEN!$B$26))+(S58*RESUMEN!$B$28)</f>
        <v>0</v>
      </c>
      <c r="S58" s="1330">
        <f>SUM(L58:Q58)*(RESUMEN!$C$30)</f>
        <v>0</v>
      </c>
      <c r="T58" s="1330">
        <f>+$U58*RESUMEN!$C$33</f>
        <v>0</v>
      </c>
      <c r="U58" s="1331">
        <f>((L58+M58+N58+O58+P58+Q58+(S58*0.35)+S58)/(1-(RESUMEN!$B$24+RESUMEN!$B$25+RESUMEN!$B$26+RESUMEN!$C$33)))</f>
        <v>0</v>
      </c>
      <c r="V58" s="1309"/>
      <c r="W58" s="1309"/>
      <c r="X58" s="1309"/>
      <c r="Y58" s="1309"/>
      <c r="Z58" s="1309"/>
      <c r="AA58" s="1309"/>
      <c r="AB58" s="1309"/>
      <c r="AC58" s="1309"/>
      <c r="AD58" s="1309"/>
      <c r="AE58" s="1310"/>
      <c r="AF58" s="1344"/>
      <c r="AG58" s="1332">
        <f t="shared" si="13"/>
        <v>0</v>
      </c>
      <c r="AH58" s="1332"/>
      <c r="AI58" s="1333"/>
      <c r="AJ58" s="1334"/>
      <c r="AK58" s="1335">
        <f t="shared" si="14"/>
        <v>0</v>
      </c>
      <c r="AL58" s="1323">
        <f t="shared" si="15"/>
        <v>0</v>
      </c>
      <c r="AM58" s="1335">
        <f t="shared" si="16"/>
        <v>0</v>
      </c>
      <c r="AN58" s="1336"/>
      <c r="AO58" s="1337">
        <f t="shared" si="17"/>
        <v>0</v>
      </c>
      <c r="AP58" s="1338">
        <f t="shared" si="18"/>
        <v>0</v>
      </c>
      <c r="AQ58" s="1339">
        <f t="shared" si="19"/>
        <v>0</v>
      </c>
      <c r="AR58" s="1337">
        <f t="shared" si="20"/>
        <v>0</v>
      </c>
      <c r="AS58" s="1338">
        <f t="shared" si="21"/>
        <v>0</v>
      </c>
      <c r="AT58" s="1340">
        <f t="shared" si="22"/>
        <v>0</v>
      </c>
      <c r="AU58" s="1337"/>
      <c r="AV58" s="1339"/>
      <c r="AX58" s="1250"/>
      <c r="AY58" s="1341" t="str">
        <f t="shared" si="24"/>
        <v/>
      </c>
    </row>
    <row r="59" spans="1:51" x14ac:dyDescent="0.2">
      <c r="A59" s="1325"/>
      <c r="B59" s="1326">
        <v>46</v>
      </c>
      <c r="C59" s="1589"/>
      <c r="D59" s="1261"/>
      <c r="E59" s="1261"/>
      <c r="F59" s="1261"/>
      <c r="G59" s="1261"/>
      <c r="H59" s="1263"/>
      <c r="I59" s="1327">
        <f t="shared" si="23"/>
        <v>0</v>
      </c>
      <c r="J59" s="1327">
        <f t="shared" si="25"/>
        <v>0</v>
      </c>
      <c r="K59" s="1328">
        <f t="shared" si="26"/>
        <v>0</v>
      </c>
      <c r="L59" s="1329">
        <f>HLOOKUP(B59,'INMUEBLES EQUIPOS Y RODADOS'!$AG$13:$DH$252,240,0)</f>
        <v>0</v>
      </c>
      <c r="M59" s="1329">
        <f>HLOOKUP(B59,'MANO DE OBRA'!$CF$11:$FG$295,285,0)</f>
        <v>0</v>
      </c>
      <c r="N59" s="1329">
        <f>HLOOKUP(B59,'MATERIALES-INSUMOS'!$Y$13:$CZ$467,455,0)</f>
        <v>0</v>
      </c>
      <c r="O59" s="1329">
        <f>HLOOKUP(B59,'COMB-LUB-NEUM-MANT'!$BF$15:$EG$199,185,0)</f>
        <v>0</v>
      </c>
      <c r="P59" s="1329">
        <f>HLOOKUP(B59,'COMB-LUB-NEUM-MANT'!$EN$15:$HO$199,185,0)</f>
        <v>0</v>
      </c>
      <c r="Q59" s="1330">
        <f>SUM(L59:P59)*(RESUMEN!$C$22)</f>
        <v>0</v>
      </c>
      <c r="R59" s="1330">
        <f>(($U59)*(RESUMEN!$B$24+RESUMEN!$B$25+RESUMEN!$B$26))+(S59*RESUMEN!$B$28)</f>
        <v>0</v>
      </c>
      <c r="S59" s="1330">
        <f>SUM(L59:Q59)*(RESUMEN!$C$30)</f>
        <v>0</v>
      </c>
      <c r="T59" s="1330">
        <f>+$U59*RESUMEN!$C$33</f>
        <v>0</v>
      </c>
      <c r="U59" s="1331">
        <f>((L59+M59+N59+O59+P59+Q59+(S59*0.35)+S59)/(1-(RESUMEN!$B$24+RESUMEN!$B$25+RESUMEN!$B$26+RESUMEN!$C$33)))</f>
        <v>0</v>
      </c>
      <c r="V59" s="1309"/>
      <c r="W59" s="1309"/>
      <c r="X59" s="1309"/>
      <c r="Y59" s="1309"/>
      <c r="Z59" s="1309"/>
      <c r="AA59" s="1309"/>
      <c r="AB59" s="1309"/>
      <c r="AC59" s="1309"/>
      <c r="AD59" s="1309"/>
      <c r="AE59" s="1310"/>
      <c r="AF59" s="1344"/>
      <c r="AG59" s="1332">
        <f t="shared" si="13"/>
        <v>0</v>
      </c>
      <c r="AH59" s="1332"/>
      <c r="AI59" s="1333"/>
      <c r="AJ59" s="1334"/>
      <c r="AK59" s="1335">
        <f t="shared" si="14"/>
        <v>0</v>
      </c>
      <c r="AL59" s="1323">
        <f t="shared" si="15"/>
        <v>0</v>
      </c>
      <c r="AM59" s="1335">
        <f t="shared" si="16"/>
        <v>0</v>
      </c>
      <c r="AN59" s="1336"/>
      <c r="AO59" s="1337">
        <f t="shared" si="17"/>
        <v>0</v>
      </c>
      <c r="AP59" s="1338">
        <f t="shared" si="18"/>
        <v>0</v>
      </c>
      <c r="AQ59" s="1339">
        <f t="shared" si="19"/>
        <v>0</v>
      </c>
      <c r="AR59" s="1337">
        <f t="shared" si="20"/>
        <v>0</v>
      </c>
      <c r="AS59" s="1338">
        <f t="shared" si="21"/>
        <v>0</v>
      </c>
      <c r="AT59" s="1340">
        <f t="shared" si="22"/>
        <v>0</v>
      </c>
      <c r="AU59" s="1337"/>
      <c r="AV59" s="1339"/>
      <c r="AX59" s="1250"/>
      <c r="AY59" s="1341" t="str">
        <f t="shared" si="24"/>
        <v/>
      </c>
    </row>
    <row r="60" spans="1:51" x14ac:dyDescent="0.2">
      <c r="A60" s="1325"/>
      <c r="B60" s="1326">
        <v>47</v>
      </c>
      <c r="C60" s="1589"/>
      <c r="D60" s="1261"/>
      <c r="E60" s="1261"/>
      <c r="F60" s="1261"/>
      <c r="G60" s="1261"/>
      <c r="H60" s="1263"/>
      <c r="I60" s="1327">
        <f t="shared" si="23"/>
        <v>0</v>
      </c>
      <c r="J60" s="1327">
        <f t="shared" si="25"/>
        <v>0</v>
      </c>
      <c r="K60" s="1328">
        <f t="shared" si="26"/>
        <v>0</v>
      </c>
      <c r="L60" s="1329">
        <f>HLOOKUP(B60,'INMUEBLES EQUIPOS Y RODADOS'!$AG$13:$DH$252,240,0)</f>
        <v>0</v>
      </c>
      <c r="M60" s="1329">
        <f>HLOOKUP(B60,'MANO DE OBRA'!$CF$11:$FG$295,285,0)</f>
        <v>0</v>
      </c>
      <c r="N60" s="1329">
        <f>HLOOKUP(B60,'MATERIALES-INSUMOS'!$Y$13:$CZ$467,455,0)</f>
        <v>0</v>
      </c>
      <c r="O60" s="1329">
        <f>HLOOKUP(B60,'COMB-LUB-NEUM-MANT'!$BF$15:$EG$199,185,0)</f>
        <v>0</v>
      </c>
      <c r="P60" s="1329">
        <f>HLOOKUP(B60,'COMB-LUB-NEUM-MANT'!$EN$15:$HO$199,185,0)</f>
        <v>0</v>
      </c>
      <c r="Q60" s="1330">
        <f>SUM(L60:P60)*(RESUMEN!$C$22)</f>
        <v>0</v>
      </c>
      <c r="R60" s="1330">
        <f>(($U60)*(RESUMEN!$B$24+RESUMEN!$B$25+RESUMEN!$B$26))+(S60*RESUMEN!$B$28)</f>
        <v>0</v>
      </c>
      <c r="S60" s="1330">
        <f>SUM(L60:Q60)*(RESUMEN!$C$30)</f>
        <v>0</v>
      </c>
      <c r="T60" s="1330">
        <f>+$U60*RESUMEN!$C$33</f>
        <v>0</v>
      </c>
      <c r="U60" s="1331">
        <f>((L60+M60+N60+O60+P60+Q60+(S60*0.35)+S60)/(1-(RESUMEN!$B$24+RESUMEN!$B$25+RESUMEN!$B$26+RESUMEN!$C$33)))</f>
        <v>0</v>
      </c>
      <c r="V60" s="1309"/>
      <c r="W60" s="1309"/>
      <c r="X60" s="1309"/>
      <c r="Y60" s="1309"/>
      <c r="Z60" s="1309"/>
      <c r="AA60" s="1309"/>
      <c r="AB60" s="1309"/>
      <c r="AC60" s="1309"/>
      <c r="AD60" s="1309"/>
      <c r="AE60" s="1310"/>
      <c r="AF60" s="1344"/>
      <c r="AG60" s="1332">
        <f t="shared" si="13"/>
        <v>0</v>
      </c>
      <c r="AH60" s="1332"/>
      <c r="AI60" s="1333"/>
      <c r="AJ60" s="1334"/>
      <c r="AK60" s="1335">
        <f t="shared" si="14"/>
        <v>0</v>
      </c>
      <c r="AL60" s="1323">
        <f t="shared" si="15"/>
        <v>0</v>
      </c>
      <c r="AM60" s="1335">
        <f t="shared" si="16"/>
        <v>0</v>
      </c>
      <c r="AN60" s="1336"/>
      <c r="AO60" s="1337">
        <f t="shared" si="17"/>
        <v>0</v>
      </c>
      <c r="AP60" s="1338">
        <f t="shared" si="18"/>
        <v>0</v>
      </c>
      <c r="AQ60" s="1339">
        <f t="shared" si="19"/>
        <v>0</v>
      </c>
      <c r="AR60" s="1337">
        <f t="shared" si="20"/>
        <v>0</v>
      </c>
      <c r="AS60" s="1338">
        <f t="shared" si="21"/>
        <v>0</v>
      </c>
      <c r="AT60" s="1340">
        <f t="shared" si="22"/>
        <v>0</v>
      </c>
      <c r="AU60" s="1337"/>
      <c r="AV60" s="1339"/>
      <c r="AX60" s="1250"/>
      <c r="AY60" s="1341" t="str">
        <f t="shared" si="24"/>
        <v/>
      </c>
    </row>
    <row r="61" spans="1:51" x14ac:dyDescent="0.2">
      <c r="A61" s="1325"/>
      <c r="B61" s="1326">
        <v>48</v>
      </c>
      <c r="C61" s="1589"/>
      <c r="D61" s="1261"/>
      <c r="E61" s="1261"/>
      <c r="F61" s="1261"/>
      <c r="G61" s="1261"/>
      <c r="H61" s="1263"/>
      <c r="I61" s="1327">
        <f t="shared" si="23"/>
        <v>0</v>
      </c>
      <c r="J61" s="1327">
        <f t="shared" si="25"/>
        <v>0</v>
      </c>
      <c r="K61" s="1328">
        <f t="shared" si="26"/>
        <v>0</v>
      </c>
      <c r="L61" s="1329">
        <f>HLOOKUP(B61,'INMUEBLES EQUIPOS Y RODADOS'!$AG$13:$DH$252,240,0)</f>
        <v>0</v>
      </c>
      <c r="M61" s="1329">
        <f>HLOOKUP(B61,'MANO DE OBRA'!$CF$11:$FG$295,285,0)</f>
        <v>0</v>
      </c>
      <c r="N61" s="1329">
        <f>HLOOKUP(B61,'MATERIALES-INSUMOS'!$Y$13:$CZ$467,455,0)</f>
        <v>0</v>
      </c>
      <c r="O61" s="1329">
        <f>HLOOKUP(B61,'COMB-LUB-NEUM-MANT'!$BF$15:$EG$199,185,0)</f>
        <v>0</v>
      </c>
      <c r="P61" s="1329">
        <f>HLOOKUP(B61,'COMB-LUB-NEUM-MANT'!$EN$15:$HO$199,185,0)</f>
        <v>0</v>
      </c>
      <c r="Q61" s="1330">
        <f>SUM(L61:P61)*(RESUMEN!$C$22)</f>
        <v>0</v>
      </c>
      <c r="R61" s="1330">
        <f>(($U61)*(RESUMEN!$B$24+RESUMEN!$B$25+RESUMEN!$B$26))+(S61*RESUMEN!$B$28)</f>
        <v>0</v>
      </c>
      <c r="S61" s="1330">
        <f>SUM(L61:Q61)*(RESUMEN!$C$30)</f>
        <v>0</v>
      </c>
      <c r="T61" s="1330">
        <f>+$U61*RESUMEN!$C$33</f>
        <v>0</v>
      </c>
      <c r="U61" s="1331">
        <f>((L61+M61+N61+O61+P61+Q61+(S61*0.35)+S61)/(1-(RESUMEN!$B$24+RESUMEN!$B$25+RESUMEN!$B$26+RESUMEN!$C$33)))</f>
        <v>0</v>
      </c>
      <c r="V61" s="1309"/>
      <c r="W61" s="1309"/>
      <c r="X61" s="1309"/>
      <c r="Y61" s="1309"/>
      <c r="Z61" s="1309"/>
      <c r="AA61" s="1309"/>
      <c r="AB61" s="1309"/>
      <c r="AC61" s="1309"/>
      <c r="AD61" s="1309"/>
      <c r="AE61" s="1310"/>
      <c r="AF61" s="1344"/>
      <c r="AG61" s="1332">
        <f t="shared" si="13"/>
        <v>0</v>
      </c>
      <c r="AH61" s="1332"/>
      <c r="AI61" s="1333"/>
      <c r="AJ61" s="1334"/>
      <c r="AK61" s="1335">
        <f t="shared" si="14"/>
        <v>0</v>
      </c>
      <c r="AL61" s="1323">
        <f t="shared" si="15"/>
        <v>0</v>
      </c>
      <c r="AM61" s="1335">
        <f t="shared" si="16"/>
        <v>0</v>
      </c>
      <c r="AN61" s="1336"/>
      <c r="AO61" s="1337">
        <f t="shared" si="17"/>
        <v>0</v>
      </c>
      <c r="AP61" s="1338">
        <f t="shared" si="18"/>
        <v>0</v>
      </c>
      <c r="AQ61" s="1339">
        <f t="shared" si="19"/>
        <v>0</v>
      </c>
      <c r="AR61" s="1337">
        <f t="shared" si="20"/>
        <v>0</v>
      </c>
      <c r="AS61" s="1338">
        <f t="shared" si="21"/>
        <v>0</v>
      </c>
      <c r="AT61" s="1340">
        <f t="shared" si="22"/>
        <v>0</v>
      </c>
      <c r="AU61" s="1337"/>
      <c r="AV61" s="1339"/>
      <c r="AX61" s="1250"/>
      <c r="AY61" s="1341" t="str">
        <f t="shared" si="24"/>
        <v/>
      </c>
    </row>
    <row r="62" spans="1:51" x14ac:dyDescent="0.2">
      <c r="A62" s="1325"/>
      <c r="B62" s="1326">
        <v>49</v>
      </c>
      <c r="C62" s="1589"/>
      <c r="D62" s="1261"/>
      <c r="E62" s="1261"/>
      <c r="F62" s="1261"/>
      <c r="G62" s="1261"/>
      <c r="H62" s="1263"/>
      <c r="I62" s="1327">
        <f t="shared" si="23"/>
        <v>0</v>
      </c>
      <c r="J62" s="1327">
        <f t="shared" si="25"/>
        <v>0</v>
      </c>
      <c r="K62" s="1328">
        <f t="shared" si="26"/>
        <v>0</v>
      </c>
      <c r="L62" s="1329">
        <f>HLOOKUP(B62,'INMUEBLES EQUIPOS Y RODADOS'!$AG$13:$DH$252,240,0)</f>
        <v>0</v>
      </c>
      <c r="M62" s="1329">
        <f>HLOOKUP(B62,'MANO DE OBRA'!$CF$11:$FG$295,285,0)</f>
        <v>0</v>
      </c>
      <c r="N62" s="1329">
        <f>HLOOKUP(B62,'MATERIALES-INSUMOS'!$Y$13:$CZ$467,455,0)</f>
        <v>0</v>
      </c>
      <c r="O62" s="1329">
        <f>HLOOKUP(B62,'COMB-LUB-NEUM-MANT'!$BF$15:$EG$199,185,0)</f>
        <v>0</v>
      </c>
      <c r="P62" s="1329">
        <f>HLOOKUP(B62,'COMB-LUB-NEUM-MANT'!$EN$15:$HO$199,185,0)</f>
        <v>0</v>
      </c>
      <c r="Q62" s="1330">
        <f>SUM(L62:P62)*(RESUMEN!$C$22)</f>
        <v>0</v>
      </c>
      <c r="R62" s="1330">
        <f>(($U62)*(RESUMEN!$B$24+RESUMEN!$B$25+RESUMEN!$B$26))+(S62*RESUMEN!$B$28)</f>
        <v>0</v>
      </c>
      <c r="S62" s="1330">
        <f>SUM(L62:Q62)*(RESUMEN!$C$30)</f>
        <v>0</v>
      </c>
      <c r="T62" s="1330">
        <f>+$U62*RESUMEN!$C$33</f>
        <v>0</v>
      </c>
      <c r="U62" s="1331">
        <f>((L62+M62+N62+O62+P62+Q62+(S62*0.35)+S62)/(1-(RESUMEN!$B$24+RESUMEN!$B$25+RESUMEN!$B$26+RESUMEN!$C$33)))</f>
        <v>0</v>
      </c>
      <c r="V62" s="1309"/>
      <c r="W62" s="1309"/>
      <c r="X62" s="1309"/>
      <c r="Y62" s="1309"/>
      <c r="Z62" s="1309"/>
      <c r="AA62" s="1309"/>
      <c r="AB62" s="1309"/>
      <c r="AC62" s="1309"/>
      <c r="AD62" s="1309"/>
      <c r="AE62" s="1310"/>
      <c r="AF62" s="1344"/>
      <c r="AG62" s="1332">
        <f t="shared" si="13"/>
        <v>0</v>
      </c>
      <c r="AH62" s="1332"/>
      <c r="AI62" s="1333"/>
      <c r="AJ62" s="1334"/>
      <c r="AK62" s="1335">
        <f t="shared" si="14"/>
        <v>0</v>
      </c>
      <c r="AL62" s="1323">
        <f t="shared" si="15"/>
        <v>0</v>
      </c>
      <c r="AM62" s="1335">
        <f t="shared" si="16"/>
        <v>0</v>
      </c>
      <c r="AN62" s="1336"/>
      <c r="AO62" s="1337">
        <f t="shared" si="17"/>
        <v>0</v>
      </c>
      <c r="AP62" s="1338">
        <f t="shared" si="18"/>
        <v>0</v>
      </c>
      <c r="AQ62" s="1339">
        <f t="shared" si="19"/>
        <v>0</v>
      </c>
      <c r="AR62" s="1337">
        <f t="shared" si="20"/>
        <v>0</v>
      </c>
      <c r="AS62" s="1338">
        <f t="shared" si="21"/>
        <v>0</v>
      </c>
      <c r="AT62" s="1340">
        <f t="shared" si="22"/>
        <v>0</v>
      </c>
      <c r="AU62" s="1337"/>
      <c r="AV62" s="1339"/>
      <c r="AX62" s="1250"/>
      <c r="AY62" s="1341" t="str">
        <f t="shared" si="24"/>
        <v/>
      </c>
    </row>
    <row r="63" spans="1:51" x14ac:dyDescent="0.2">
      <c r="A63" s="1325"/>
      <c r="B63" s="1326">
        <v>50</v>
      </c>
      <c r="C63" s="1589"/>
      <c r="D63" s="1261"/>
      <c r="E63" s="1261"/>
      <c r="F63" s="1261"/>
      <c r="G63" s="1261"/>
      <c r="H63" s="1263"/>
      <c r="I63" s="1327">
        <f t="shared" si="23"/>
        <v>0</v>
      </c>
      <c r="J63" s="1327">
        <f t="shared" si="25"/>
        <v>0</v>
      </c>
      <c r="K63" s="1328">
        <f t="shared" si="26"/>
        <v>0</v>
      </c>
      <c r="L63" s="1329">
        <f>HLOOKUP(B63,'INMUEBLES EQUIPOS Y RODADOS'!$AG$13:$DH$252,240,0)</f>
        <v>0</v>
      </c>
      <c r="M63" s="1329">
        <f>HLOOKUP(B63,'MANO DE OBRA'!$CF$11:$FG$295,285,0)</f>
        <v>0</v>
      </c>
      <c r="N63" s="1329">
        <f>HLOOKUP(B63,'MATERIALES-INSUMOS'!$Y$13:$CZ$467,455,0)</f>
        <v>0</v>
      </c>
      <c r="O63" s="1329">
        <f>HLOOKUP(B63,'COMB-LUB-NEUM-MANT'!$BF$15:$EG$199,185,0)</f>
        <v>0</v>
      </c>
      <c r="P63" s="1329">
        <f>HLOOKUP(B63,'COMB-LUB-NEUM-MANT'!$EN$15:$HO$199,185,0)</f>
        <v>0</v>
      </c>
      <c r="Q63" s="1330">
        <f>SUM(L63:P63)*(RESUMEN!$C$22)</f>
        <v>0</v>
      </c>
      <c r="R63" s="1330">
        <f>(($U63)*(RESUMEN!$B$24+RESUMEN!$B$25+RESUMEN!$B$26))+(S63*RESUMEN!$B$28)</f>
        <v>0</v>
      </c>
      <c r="S63" s="1330">
        <f>SUM(L63:Q63)*(RESUMEN!$C$30)</f>
        <v>0</v>
      </c>
      <c r="T63" s="1330">
        <f>+$U63*RESUMEN!$C$33</f>
        <v>0</v>
      </c>
      <c r="U63" s="1331">
        <f>((L63+M63+N63+O63+P63+Q63+(S63*0.35)+S63)/(1-(RESUMEN!$B$24+RESUMEN!$B$25+RESUMEN!$B$26+RESUMEN!$C$33)))</f>
        <v>0</v>
      </c>
      <c r="V63" s="1309"/>
      <c r="W63" s="1309"/>
      <c r="X63" s="1309"/>
      <c r="Y63" s="1309"/>
      <c r="Z63" s="1309"/>
      <c r="AA63" s="1309"/>
      <c r="AB63" s="1309"/>
      <c r="AC63" s="1309"/>
      <c r="AD63" s="1309"/>
      <c r="AE63" s="1310"/>
      <c r="AF63" s="1344"/>
      <c r="AG63" s="1332">
        <f t="shared" si="13"/>
        <v>0</v>
      </c>
      <c r="AH63" s="1332"/>
      <c r="AI63" s="1333"/>
      <c r="AJ63" s="1334"/>
      <c r="AK63" s="1335">
        <f t="shared" si="14"/>
        <v>0</v>
      </c>
      <c r="AL63" s="1323">
        <f t="shared" si="15"/>
        <v>0</v>
      </c>
      <c r="AM63" s="1335">
        <f t="shared" si="16"/>
        <v>0</v>
      </c>
      <c r="AN63" s="1336"/>
      <c r="AO63" s="1337">
        <f t="shared" si="17"/>
        <v>0</v>
      </c>
      <c r="AP63" s="1338">
        <f t="shared" si="18"/>
        <v>0</v>
      </c>
      <c r="AQ63" s="1339">
        <f t="shared" si="19"/>
        <v>0</v>
      </c>
      <c r="AR63" s="1337">
        <f t="shared" si="20"/>
        <v>0</v>
      </c>
      <c r="AS63" s="1338">
        <f t="shared" si="21"/>
        <v>0</v>
      </c>
      <c r="AT63" s="1340">
        <f t="shared" si="22"/>
        <v>0</v>
      </c>
      <c r="AU63" s="1337"/>
      <c r="AV63" s="1339"/>
      <c r="AX63" s="1250"/>
      <c r="AY63" s="1341" t="str">
        <f t="shared" si="24"/>
        <v/>
      </c>
    </row>
    <row r="64" spans="1:51" x14ac:dyDescent="0.2">
      <c r="A64" s="1325"/>
      <c r="B64" s="1326">
        <v>51</v>
      </c>
      <c r="C64" s="1589"/>
      <c r="D64" s="1261"/>
      <c r="E64" s="1261"/>
      <c r="F64" s="1261"/>
      <c r="G64" s="1261"/>
      <c r="H64" s="1263"/>
      <c r="I64" s="1327">
        <f t="shared" si="23"/>
        <v>0</v>
      </c>
      <c r="J64" s="1327">
        <f t="shared" si="25"/>
        <v>0</v>
      </c>
      <c r="K64" s="1328">
        <f t="shared" si="26"/>
        <v>0</v>
      </c>
      <c r="L64" s="1329">
        <f>HLOOKUP(B64,'INMUEBLES EQUIPOS Y RODADOS'!$AG$13:$DH$252,240,0)</f>
        <v>0</v>
      </c>
      <c r="M64" s="1329">
        <f>HLOOKUP(B64,'MANO DE OBRA'!$CF$11:$FG$295,285,0)</f>
        <v>0</v>
      </c>
      <c r="N64" s="1329">
        <f>HLOOKUP(B64,'MATERIALES-INSUMOS'!$Y$13:$CZ$467,455,0)</f>
        <v>0</v>
      </c>
      <c r="O64" s="1329">
        <f>HLOOKUP(B64,'COMB-LUB-NEUM-MANT'!$BF$15:$EG$199,185,0)</f>
        <v>0</v>
      </c>
      <c r="P64" s="1329">
        <f>HLOOKUP(B64,'COMB-LUB-NEUM-MANT'!$EN$15:$HO$199,185,0)</f>
        <v>0</v>
      </c>
      <c r="Q64" s="1330">
        <f>SUM(L64:P64)*(RESUMEN!$C$22)</f>
        <v>0</v>
      </c>
      <c r="R64" s="1330">
        <f>(($U64)*(RESUMEN!$B$24+RESUMEN!$B$25+RESUMEN!$B$26))+(S64*RESUMEN!$B$28)</f>
        <v>0</v>
      </c>
      <c r="S64" s="1330">
        <f>SUM(L64:Q64)*(RESUMEN!$C$30)</f>
        <v>0</v>
      </c>
      <c r="T64" s="1330">
        <f>+$U64*RESUMEN!$C$33</f>
        <v>0</v>
      </c>
      <c r="U64" s="1331">
        <f>((L64+M64+N64+O64+P64+Q64+(S64*0.35)+S64)/(1-(RESUMEN!$B$24+RESUMEN!$B$25+RESUMEN!$B$26+RESUMEN!$C$33)))</f>
        <v>0</v>
      </c>
      <c r="V64" s="1309"/>
      <c r="W64" s="1309"/>
      <c r="X64" s="1309"/>
      <c r="Y64" s="1309"/>
      <c r="Z64" s="1309"/>
      <c r="AA64" s="1309"/>
      <c r="AB64" s="1309"/>
      <c r="AC64" s="1309"/>
      <c r="AD64" s="1309"/>
      <c r="AE64" s="1310"/>
      <c r="AF64" s="1344"/>
      <c r="AG64" s="1332">
        <f t="shared" si="13"/>
        <v>0</v>
      </c>
      <c r="AH64" s="1332"/>
      <c r="AI64" s="1333"/>
      <c r="AJ64" s="1334"/>
      <c r="AK64" s="1335">
        <f t="shared" si="14"/>
        <v>0</v>
      </c>
      <c r="AL64" s="1323">
        <f t="shared" si="15"/>
        <v>0</v>
      </c>
      <c r="AM64" s="1335">
        <f t="shared" si="16"/>
        <v>0</v>
      </c>
      <c r="AN64" s="1336"/>
      <c r="AO64" s="1337">
        <f t="shared" si="17"/>
        <v>0</v>
      </c>
      <c r="AP64" s="1338">
        <f t="shared" si="18"/>
        <v>0</v>
      </c>
      <c r="AQ64" s="1339">
        <f t="shared" si="19"/>
        <v>0</v>
      </c>
      <c r="AR64" s="1337">
        <f t="shared" si="20"/>
        <v>0</v>
      </c>
      <c r="AS64" s="1338">
        <f t="shared" si="21"/>
        <v>0</v>
      </c>
      <c r="AT64" s="1340">
        <f t="shared" si="22"/>
        <v>0</v>
      </c>
      <c r="AU64" s="1337"/>
      <c r="AV64" s="1339"/>
      <c r="AX64" s="1250"/>
      <c r="AY64" s="1341" t="str">
        <f t="shared" si="24"/>
        <v/>
      </c>
    </row>
    <row r="65" spans="1:51" x14ac:dyDescent="0.2">
      <c r="A65" s="1325"/>
      <c r="B65" s="1326">
        <v>52</v>
      </c>
      <c r="C65" s="1589"/>
      <c r="D65" s="1261"/>
      <c r="E65" s="1261"/>
      <c r="F65" s="1261"/>
      <c r="G65" s="1261"/>
      <c r="H65" s="1263"/>
      <c r="I65" s="1327">
        <f t="shared" si="23"/>
        <v>0</v>
      </c>
      <c r="J65" s="1327">
        <f t="shared" si="25"/>
        <v>0</v>
      </c>
      <c r="K65" s="1328">
        <f t="shared" si="26"/>
        <v>0</v>
      </c>
      <c r="L65" s="1329">
        <f>HLOOKUP(B65,'INMUEBLES EQUIPOS Y RODADOS'!$AG$13:$DH$252,240,0)</f>
        <v>0</v>
      </c>
      <c r="M65" s="1329">
        <f>HLOOKUP(B65,'MANO DE OBRA'!$CF$11:$FG$295,285,0)</f>
        <v>0</v>
      </c>
      <c r="N65" s="1329">
        <f>HLOOKUP(B65,'MATERIALES-INSUMOS'!$Y$13:$CZ$467,455,0)</f>
        <v>0</v>
      </c>
      <c r="O65" s="1329">
        <f>HLOOKUP(B65,'COMB-LUB-NEUM-MANT'!$BF$15:$EG$199,185,0)</f>
        <v>0</v>
      </c>
      <c r="P65" s="1329">
        <f>HLOOKUP(B65,'COMB-LUB-NEUM-MANT'!$EN$15:$HO$199,185,0)</f>
        <v>0</v>
      </c>
      <c r="Q65" s="1330">
        <f>SUM(L65:P65)*(RESUMEN!$C$22)</f>
        <v>0</v>
      </c>
      <c r="R65" s="1330">
        <f>(($U65)*(RESUMEN!$B$24+RESUMEN!$B$25+RESUMEN!$B$26))+(S65*RESUMEN!$B$28)</f>
        <v>0</v>
      </c>
      <c r="S65" s="1330">
        <f>SUM(L65:Q65)*(RESUMEN!$C$30)</f>
        <v>0</v>
      </c>
      <c r="T65" s="1330">
        <f>+$U65*RESUMEN!$C$33</f>
        <v>0</v>
      </c>
      <c r="U65" s="1331">
        <f>((L65+M65+N65+O65+P65+Q65+(S65*0.35)+S65)/(1-(RESUMEN!$B$24+RESUMEN!$B$25+RESUMEN!$B$26+RESUMEN!$C$33)))</f>
        <v>0</v>
      </c>
      <c r="V65" s="1309"/>
      <c r="W65" s="1309"/>
      <c r="X65" s="1309"/>
      <c r="Y65" s="1309"/>
      <c r="Z65" s="1309"/>
      <c r="AA65" s="1309"/>
      <c r="AB65" s="1309"/>
      <c r="AC65" s="1309"/>
      <c r="AD65" s="1309"/>
      <c r="AE65" s="1310"/>
      <c r="AF65" s="1344"/>
      <c r="AG65" s="1332">
        <f t="shared" si="13"/>
        <v>0</v>
      </c>
      <c r="AH65" s="1332"/>
      <c r="AI65" s="1333"/>
      <c r="AJ65" s="1334"/>
      <c r="AK65" s="1335">
        <f t="shared" si="14"/>
        <v>0</v>
      </c>
      <c r="AL65" s="1323">
        <f t="shared" si="15"/>
        <v>0</v>
      </c>
      <c r="AM65" s="1335">
        <f t="shared" si="16"/>
        <v>0</v>
      </c>
      <c r="AN65" s="1336"/>
      <c r="AO65" s="1337">
        <f t="shared" si="17"/>
        <v>0</v>
      </c>
      <c r="AP65" s="1338">
        <f t="shared" si="18"/>
        <v>0</v>
      </c>
      <c r="AQ65" s="1339">
        <f t="shared" si="19"/>
        <v>0</v>
      </c>
      <c r="AR65" s="1337">
        <f t="shared" si="20"/>
        <v>0</v>
      </c>
      <c r="AS65" s="1338">
        <f t="shared" si="21"/>
        <v>0</v>
      </c>
      <c r="AT65" s="1340">
        <f t="shared" si="22"/>
        <v>0</v>
      </c>
      <c r="AU65" s="1337"/>
      <c r="AV65" s="1339"/>
      <c r="AX65" s="1250"/>
      <c r="AY65" s="1341" t="str">
        <f t="shared" si="24"/>
        <v/>
      </c>
    </row>
    <row r="66" spans="1:51" x14ac:dyDescent="0.2">
      <c r="A66" s="1325"/>
      <c r="B66" s="1326">
        <v>53</v>
      </c>
      <c r="C66" s="1589"/>
      <c r="D66" s="1261"/>
      <c r="E66" s="1261"/>
      <c r="F66" s="1261"/>
      <c r="G66" s="1261"/>
      <c r="H66" s="1263"/>
      <c r="I66" s="1327">
        <f t="shared" si="23"/>
        <v>0</v>
      </c>
      <c r="J66" s="1327">
        <f t="shared" si="25"/>
        <v>0</v>
      </c>
      <c r="K66" s="1328">
        <f t="shared" si="26"/>
        <v>0</v>
      </c>
      <c r="L66" s="1329">
        <f>HLOOKUP(B66,'INMUEBLES EQUIPOS Y RODADOS'!$AG$13:$DH$252,240,0)</f>
        <v>0</v>
      </c>
      <c r="M66" s="1329">
        <f>HLOOKUP(B66,'MANO DE OBRA'!$CF$11:$FG$295,285,0)</f>
        <v>0</v>
      </c>
      <c r="N66" s="1329">
        <f>HLOOKUP(B66,'MATERIALES-INSUMOS'!$Y$13:$CZ$467,455,0)</f>
        <v>0</v>
      </c>
      <c r="O66" s="1329">
        <f>HLOOKUP(B66,'COMB-LUB-NEUM-MANT'!$BF$15:$EG$199,185,0)</f>
        <v>0</v>
      </c>
      <c r="P66" s="1329">
        <f>HLOOKUP(B66,'COMB-LUB-NEUM-MANT'!$EN$15:$HO$199,185,0)</f>
        <v>0</v>
      </c>
      <c r="Q66" s="1330">
        <f>SUM(L66:P66)*(RESUMEN!$C$22)</f>
        <v>0</v>
      </c>
      <c r="R66" s="1330">
        <f>(($U66)*(RESUMEN!$B$24+RESUMEN!$B$25+RESUMEN!$B$26))+(S66*RESUMEN!$B$28)</f>
        <v>0</v>
      </c>
      <c r="S66" s="1330">
        <f>SUM(L66:Q66)*(RESUMEN!$C$30)</f>
        <v>0</v>
      </c>
      <c r="T66" s="1330">
        <f>+$U66*RESUMEN!$C$33</f>
        <v>0</v>
      </c>
      <c r="U66" s="1331">
        <f>((L66+M66+N66+O66+P66+Q66+(S66*0.35)+S66)/(1-(RESUMEN!$B$24+RESUMEN!$B$25+RESUMEN!$B$26+RESUMEN!$C$33)))</f>
        <v>0</v>
      </c>
      <c r="V66" s="1309"/>
      <c r="W66" s="1309"/>
      <c r="X66" s="1309"/>
      <c r="Y66" s="1309"/>
      <c r="Z66" s="1309"/>
      <c r="AA66" s="1309"/>
      <c r="AB66" s="1309"/>
      <c r="AC66" s="1309"/>
      <c r="AD66" s="1309"/>
      <c r="AE66" s="1310"/>
      <c r="AF66" s="1344"/>
      <c r="AG66" s="1332">
        <f t="shared" si="13"/>
        <v>0</v>
      </c>
      <c r="AH66" s="1332"/>
      <c r="AI66" s="1333"/>
      <c r="AJ66" s="1334"/>
      <c r="AK66" s="1335">
        <f t="shared" si="14"/>
        <v>0</v>
      </c>
      <c r="AL66" s="1323">
        <f t="shared" si="15"/>
        <v>0</v>
      </c>
      <c r="AM66" s="1335">
        <f t="shared" si="16"/>
        <v>0</v>
      </c>
      <c r="AN66" s="1336"/>
      <c r="AO66" s="1337">
        <f t="shared" si="17"/>
        <v>0</v>
      </c>
      <c r="AP66" s="1338">
        <f t="shared" si="18"/>
        <v>0</v>
      </c>
      <c r="AQ66" s="1339">
        <f t="shared" si="19"/>
        <v>0</v>
      </c>
      <c r="AR66" s="1337">
        <f t="shared" si="20"/>
        <v>0</v>
      </c>
      <c r="AS66" s="1338">
        <f t="shared" si="21"/>
        <v>0</v>
      </c>
      <c r="AT66" s="1340">
        <f t="shared" si="22"/>
        <v>0</v>
      </c>
      <c r="AU66" s="1337"/>
      <c r="AV66" s="1339"/>
      <c r="AX66" s="1250"/>
      <c r="AY66" s="1341" t="str">
        <f t="shared" si="24"/>
        <v/>
      </c>
    </row>
    <row r="67" spans="1:51" x14ac:dyDescent="0.2">
      <c r="A67" s="1325"/>
      <c r="B67" s="1326">
        <v>54</v>
      </c>
      <c r="C67" s="1589"/>
      <c r="D67" s="1261"/>
      <c r="E67" s="1261"/>
      <c r="F67" s="1261"/>
      <c r="G67" s="1261"/>
      <c r="H67" s="1263"/>
      <c r="I67" s="1327">
        <f t="shared" si="23"/>
        <v>0</v>
      </c>
      <c r="J67" s="1327">
        <f t="shared" si="25"/>
        <v>0</v>
      </c>
      <c r="K67" s="1328">
        <f t="shared" si="26"/>
        <v>0</v>
      </c>
      <c r="L67" s="1329">
        <f>HLOOKUP(B67,'INMUEBLES EQUIPOS Y RODADOS'!$AG$13:$DH$252,240,0)</f>
        <v>0</v>
      </c>
      <c r="M67" s="1329">
        <f>HLOOKUP(B67,'MANO DE OBRA'!$CF$11:$FG$295,285,0)</f>
        <v>0</v>
      </c>
      <c r="N67" s="1329">
        <f>HLOOKUP(B67,'MATERIALES-INSUMOS'!$Y$13:$CZ$467,455,0)</f>
        <v>0</v>
      </c>
      <c r="O67" s="1329">
        <f>HLOOKUP(B67,'COMB-LUB-NEUM-MANT'!$BF$15:$EG$199,185,0)</f>
        <v>0</v>
      </c>
      <c r="P67" s="1329">
        <f>HLOOKUP(B67,'COMB-LUB-NEUM-MANT'!$EN$15:$HO$199,185,0)</f>
        <v>0</v>
      </c>
      <c r="Q67" s="1330">
        <f>SUM(L67:P67)*(RESUMEN!$C$22)</f>
        <v>0</v>
      </c>
      <c r="R67" s="1330">
        <f>(($U67)*(RESUMEN!$B$24+RESUMEN!$B$25+RESUMEN!$B$26))+(S67*RESUMEN!$B$28)</f>
        <v>0</v>
      </c>
      <c r="S67" s="1330">
        <f>SUM(L67:Q67)*(RESUMEN!$C$30)</f>
        <v>0</v>
      </c>
      <c r="T67" s="1330">
        <f>+$U67*RESUMEN!$C$33</f>
        <v>0</v>
      </c>
      <c r="U67" s="1331">
        <f>((L67+M67+N67+O67+P67+Q67+(S67*0.35)+S67)/(1-(RESUMEN!$B$24+RESUMEN!$B$25+RESUMEN!$B$26+RESUMEN!$C$33)))</f>
        <v>0</v>
      </c>
      <c r="V67" s="1309"/>
      <c r="W67" s="1309"/>
      <c r="X67" s="1309"/>
      <c r="Y67" s="1309"/>
      <c r="Z67" s="1309"/>
      <c r="AA67" s="1309"/>
      <c r="AB67" s="1309"/>
      <c r="AC67" s="1309"/>
      <c r="AD67" s="1309"/>
      <c r="AE67" s="1310"/>
      <c r="AF67" s="1344"/>
      <c r="AG67" s="1332">
        <f t="shared" si="13"/>
        <v>0</v>
      </c>
      <c r="AH67" s="1332"/>
      <c r="AI67" s="1333"/>
      <c r="AJ67" s="1334"/>
      <c r="AK67" s="1335">
        <f t="shared" si="14"/>
        <v>0</v>
      </c>
      <c r="AL67" s="1323">
        <f t="shared" si="15"/>
        <v>0</v>
      </c>
      <c r="AM67" s="1335">
        <f t="shared" si="16"/>
        <v>0</v>
      </c>
      <c r="AN67" s="1336"/>
      <c r="AO67" s="1337">
        <f t="shared" si="17"/>
        <v>0</v>
      </c>
      <c r="AP67" s="1338">
        <f t="shared" si="18"/>
        <v>0</v>
      </c>
      <c r="AQ67" s="1339">
        <f t="shared" si="19"/>
        <v>0</v>
      </c>
      <c r="AR67" s="1337">
        <f t="shared" si="20"/>
        <v>0</v>
      </c>
      <c r="AS67" s="1338">
        <f t="shared" si="21"/>
        <v>0</v>
      </c>
      <c r="AT67" s="1340">
        <f t="shared" si="22"/>
        <v>0</v>
      </c>
      <c r="AU67" s="1337"/>
      <c r="AV67" s="1339"/>
      <c r="AX67" s="1250"/>
      <c r="AY67" s="1341" t="str">
        <f t="shared" si="24"/>
        <v/>
      </c>
    </row>
    <row r="68" spans="1:51" x14ac:dyDescent="0.2">
      <c r="A68" s="1325"/>
      <c r="B68" s="1326">
        <v>55</v>
      </c>
      <c r="C68" s="1589"/>
      <c r="D68" s="1261"/>
      <c r="E68" s="1261"/>
      <c r="F68" s="1261"/>
      <c r="G68" s="1261"/>
      <c r="H68" s="1263"/>
      <c r="I68" s="1327">
        <f t="shared" si="23"/>
        <v>0</v>
      </c>
      <c r="J68" s="1327">
        <f t="shared" si="25"/>
        <v>0</v>
      </c>
      <c r="K68" s="1328">
        <f t="shared" si="26"/>
        <v>0</v>
      </c>
      <c r="L68" s="1329">
        <f>HLOOKUP(B68,'INMUEBLES EQUIPOS Y RODADOS'!$AG$13:$DH$252,240,0)</f>
        <v>0</v>
      </c>
      <c r="M68" s="1329">
        <f>HLOOKUP(B68,'MANO DE OBRA'!$CF$11:$FG$295,285,0)</f>
        <v>0</v>
      </c>
      <c r="N68" s="1329">
        <f>HLOOKUP(B68,'MATERIALES-INSUMOS'!$Y$13:$CZ$467,455,0)</f>
        <v>0</v>
      </c>
      <c r="O68" s="1329">
        <f>HLOOKUP(B68,'COMB-LUB-NEUM-MANT'!$BF$15:$EG$199,185,0)</f>
        <v>0</v>
      </c>
      <c r="P68" s="1329">
        <f>HLOOKUP(B68,'COMB-LUB-NEUM-MANT'!$EN$15:$HO$199,185,0)</f>
        <v>0</v>
      </c>
      <c r="Q68" s="1330">
        <f>SUM(L68:P68)*(RESUMEN!$C$22)</f>
        <v>0</v>
      </c>
      <c r="R68" s="1330">
        <f>(($U68)*(RESUMEN!$B$24+RESUMEN!$B$25+RESUMEN!$B$26))+(S68*RESUMEN!$B$28)</f>
        <v>0</v>
      </c>
      <c r="S68" s="1330">
        <f>SUM(L68:Q68)*(RESUMEN!$C$30)</f>
        <v>0</v>
      </c>
      <c r="T68" s="1330">
        <f>+$U68*RESUMEN!$C$33</f>
        <v>0</v>
      </c>
      <c r="U68" s="1331">
        <f>((L68+M68+N68+O68+P68+Q68+(S68*0.35)+S68)/(1-(RESUMEN!$B$24+RESUMEN!$B$25+RESUMEN!$B$26+RESUMEN!$C$33)))</f>
        <v>0</v>
      </c>
      <c r="V68" s="1309"/>
      <c r="W68" s="1309"/>
      <c r="X68" s="1309"/>
      <c r="Y68" s="1309"/>
      <c r="Z68" s="1309"/>
      <c r="AA68" s="1309"/>
      <c r="AB68" s="1309"/>
      <c r="AC68" s="1309"/>
      <c r="AD68" s="1309"/>
      <c r="AE68" s="1310"/>
      <c r="AF68" s="1344"/>
      <c r="AG68" s="1332">
        <f t="shared" si="13"/>
        <v>0</v>
      </c>
      <c r="AH68" s="1332"/>
      <c r="AI68" s="1333"/>
      <c r="AJ68" s="1334"/>
      <c r="AK68" s="1335">
        <f t="shared" si="14"/>
        <v>0</v>
      </c>
      <c r="AL68" s="1323">
        <f t="shared" si="15"/>
        <v>0</v>
      </c>
      <c r="AM68" s="1335">
        <f t="shared" si="16"/>
        <v>0</v>
      </c>
      <c r="AN68" s="1336"/>
      <c r="AO68" s="1337">
        <f t="shared" si="17"/>
        <v>0</v>
      </c>
      <c r="AP68" s="1338">
        <f t="shared" si="18"/>
        <v>0</v>
      </c>
      <c r="AQ68" s="1339">
        <f t="shared" si="19"/>
        <v>0</v>
      </c>
      <c r="AR68" s="1337">
        <f t="shared" si="20"/>
        <v>0</v>
      </c>
      <c r="AS68" s="1338">
        <f t="shared" si="21"/>
        <v>0</v>
      </c>
      <c r="AT68" s="1340">
        <f t="shared" si="22"/>
        <v>0</v>
      </c>
      <c r="AU68" s="1337"/>
      <c r="AV68" s="1339"/>
      <c r="AX68" s="1250"/>
      <c r="AY68" s="1341" t="str">
        <f t="shared" si="24"/>
        <v/>
      </c>
    </row>
    <row r="69" spans="1:51" x14ac:dyDescent="0.2">
      <c r="A69" s="1325"/>
      <c r="B69" s="1326">
        <v>56</v>
      </c>
      <c r="C69" s="1589"/>
      <c r="D69" s="1261"/>
      <c r="E69" s="1261"/>
      <c r="F69" s="1261"/>
      <c r="G69" s="1261"/>
      <c r="H69" s="1263"/>
      <c r="I69" s="1327">
        <f t="shared" si="23"/>
        <v>0</v>
      </c>
      <c r="J69" s="1327">
        <f t="shared" si="25"/>
        <v>0</v>
      </c>
      <c r="K69" s="1328">
        <f t="shared" si="26"/>
        <v>0</v>
      </c>
      <c r="L69" s="1329">
        <f>HLOOKUP(B69,'INMUEBLES EQUIPOS Y RODADOS'!$AG$13:$DH$252,240,0)</f>
        <v>0</v>
      </c>
      <c r="M69" s="1329">
        <f>HLOOKUP(B69,'MANO DE OBRA'!$CF$11:$FG$295,285,0)</f>
        <v>0</v>
      </c>
      <c r="N69" s="1329">
        <f>HLOOKUP(B69,'MATERIALES-INSUMOS'!$Y$13:$CZ$467,455,0)</f>
        <v>0</v>
      </c>
      <c r="O69" s="1329">
        <f>HLOOKUP(B69,'COMB-LUB-NEUM-MANT'!$BF$15:$EG$199,185,0)</f>
        <v>0</v>
      </c>
      <c r="P69" s="1329">
        <f>HLOOKUP(B69,'COMB-LUB-NEUM-MANT'!$EN$15:$HO$199,185,0)</f>
        <v>0</v>
      </c>
      <c r="Q69" s="1330">
        <f>SUM(L69:P69)*(RESUMEN!$C$22)</f>
        <v>0</v>
      </c>
      <c r="R69" s="1330">
        <f>(($U69)*(RESUMEN!$B$24+RESUMEN!$B$25+RESUMEN!$B$26))+(S69*RESUMEN!$B$28)</f>
        <v>0</v>
      </c>
      <c r="S69" s="1330">
        <f>SUM(L69:Q69)*(RESUMEN!$C$30)</f>
        <v>0</v>
      </c>
      <c r="T69" s="1330">
        <f>+$U69*RESUMEN!$C$33</f>
        <v>0</v>
      </c>
      <c r="U69" s="1331">
        <f>((L69+M69+N69+O69+P69+Q69+(S69*0.35)+S69)/(1-(RESUMEN!$B$24+RESUMEN!$B$25+RESUMEN!$B$26+RESUMEN!$C$33)))</f>
        <v>0</v>
      </c>
      <c r="V69" s="1309"/>
      <c r="W69" s="1309"/>
      <c r="X69" s="1309"/>
      <c r="Y69" s="1309"/>
      <c r="Z69" s="1309"/>
      <c r="AA69" s="1309"/>
      <c r="AB69" s="1309"/>
      <c r="AC69" s="1309"/>
      <c r="AD69" s="1309"/>
      <c r="AE69" s="1310"/>
      <c r="AF69" s="1344"/>
      <c r="AG69" s="1332">
        <f t="shared" si="13"/>
        <v>0</v>
      </c>
      <c r="AH69" s="1332"/>
      <c r="AI69" s="1333"/>
      <c r="AJ69" s="1334"/>
      <c r="AK69" s="1335">
        <f t="shared" si="14"/>
        <v>0</v>
      </c>
      <c r="AL69" s="1323">
        <f t="shared" si="15"/>
        <v>0</v>
      </c>
      <c r="AM69" s="1335">
        <f t="shared" si="16"/>
        <v>0</v>
      </c>
      <c r="AN69" s="1336"/>
      <c r="AO69" s="1337">
        <f t="shared" si="17"/>
        <v>0</v>
      </c>
      <c r="AP69" s="1338">
        <f t="shared" si="18"/>
        <v>0</v>
      </c>
      <c r="AQ69" s="1339">
        <f t="shared" si="19"/>
        <v>0</v>
      </c>
      <c r="AR69" s="1337">
        <f t="shared" si="20"/>
        <v>0</v>
      </c>
      <c r="AS69" s="1338">
        <f t="shared" si="21"/>
        <v>0</v>
      </c>
      <c r="AT69" s="1340">
        <f t="shared" si="22"/>
        <v>0</v>
      </c>
      <c r="AU69" s="1337"/>
      <c r="AV69" s="1339"/>
      <c r="AX69" s="1250"/>
      <c r="AY69" s="1341" t="str">
        <f t="shared" si="24"/>
        <v/>
      </c>
    </row>
    <row r="70" spans="1:51" x14ac:dyDescent="0.2">
      <c r="A70" s="1325"/>
      <c r="B70" s="1326">
        <v>57</v>
      </c>
      <c r="C70" s="1589"/>
      <c r="D70" s="1261"/>
      <c r="E70" s="1261"/>
      <c r="F70" s="1261"/>
      <c r="G70" s="1261"/>
      <c r="H70" s="1263"/>
      <c r="I70" s="1327">
        <f t="shared" si="23"/>
        <v>0</v>
      </c>
      <c r="J70" s="1327">
        <f t="shared" si="25"/>
        <v>0</v>
      </c>
      <c r="K70" s="1328">
        <f t="shared" si="26"/>
        <v>0</v>
      </c>
      <c r="L70" s="1329">
        <f>HLOOKUP(B70,'INMUEBLES EQUIPOS Y RODADOS'!$AG$13:$DH$252,240,0)</f>
        <v>0</v>
      </c>
      <c r="M70" s="1329">
        <f>HLOOKUP(B70,'MANO DE OBRA'!$CF$11:$FG$295,285,0)</f>
        <v>0</v>
      </c>
      <c r="N70" s="1329">
        <f>HLOOKUP(B70,'MATERIALES-INSUMOS'!$Y$13:$CZ$467,455,0)</f>
        <v>0</v>
      </c>
      <c r="O70" s="1329">
        <f>HLOOKUP(B70,'COMB-LUB-NEUM-MANT'!$BF$15:$EG$199,185,0)</f>
        <v>0</v>
      </c>
      <c r="P70" s="1329">
        <f>HLOOKUP(B70,'COMB-LUB-NEUM-MANT'!$EN$15:$HO$199,185,0)</f>
        <v>0</v>
      </c>
      <c r="Q70" s="1330">
        <f>SUM(L70:P70)*(RESUMEN!$C$22)</f>
        <v>0</v>
      </c>
      <c r="R70" s="1330">
        <f>(($U70)*(RESUMEN!$B$24+RESUMEN!$B$25+RESUMEN!$B$26))+(S70*RESUMEN!$B$28)</f>
        <v>0</v>
      </c>
      <c r="S70" s="1330">
        <f>SUM(L70:Q70)*(RESUMEN!$C$30)</f>
        <v>0</v>
      </c>
      <c r="T70" s="1330">
        <f>+$U70*RESUMEN!$C$33</f>
        <v>0</v>
      </c>
      <c r="U70" s="1331">
        <f>((L70+M70+N70+O70+P70+Q70+(S70*0.35)+S70)/(1-(RESUMEN!$B$24+RESUMEN!$B$25+RESUMEN!$B$26+RESUMEN!$C$33)))</f>
        <v>0</v>
      </c>
      <c r="V70" s="1309"/>
      <c r="W70" s="1309"/>
      <c r="X70" s="1309"/>
      <c r="Y70" s="1309"/>
      <c r="Z70" s="1309"/>
      <c r="AA70" s="1309"/>
      <c r="AB70" s="1309"/>
      <c r="AC70" s="1309"/>
      <c r="AD70" s="1309"/>
      <c r="AE70" s="1310"/>
      <c r="AF70" s="1344"/>
      <c r="AG70" s="1332">
        <f t="shared" si="13"/>
        <v>0</v>
      </c>
      <c r="AH70" s="1332"/>
      <c r="AI70" s="1333"/>
      <c r="AJ70" s="1334"/>
      <c r="AK70" s="1335">
        <f t="shared" si="14"/>
        <v>0</v>
      </c>
      <c r="AL70" s="1323">
        <f t="shared" si="15"/>
        <v>0</v>
      </c>
      <c r="AM70" s="1335">
        <f t="shared" si="16"/>
        <v>0</v>
      </c>
      <c r="AN70" s="1336"/>
      <c r="AO70" s="1337">
        <f t="shared" si="17"/>
        <v>0</v>
      </c>
      <c r="AP70" s="1338">
        <f t="shared" si="18"/>
        <v>0</v>
      </c>
      <c r="AQ70" s="1339">
        <f t="shared" si="19"/>
        <v>0</v>
      </c>
      <c r="AR70" s="1337">
        <f t="shared" si="20"/>
        <v>0</v>
      </c>
      <c r="AS70" s="1338">
        <f t="shared" si="21"/>
        <v>0</v>
      </c>
      <c r="AT70" s="1340">
        <f t="shared" si="22"/>
        <v>0</v>
      </c>
      <c r="AU70" s="1337"/>
      <c r="AV70" s="1339"/>
      <c r="AX70" s="1250"/>
      <c r="AY70" s="1341" t="str">
        <f t="shared" si="24"/>
        <v/>
      </c>
    </row>
    <row r="71" spans="1:51" x14ac:dyDescent="0.2">
      <c r="A71" s="1325"/>
      <c r="B71" s="1326">
        <v>58</v>
      </c>
      <c r="C71" s="1589"/>
      <c r="D71" s="1261"/>
      <c r="E71" s="1261"/>
      <c r="F71" s="1261"/>
      <c r="G71" s="1261"/>
      <c r="H71" s="1263"/>
      <c r="I71" s="1327">
        <f t="shared" si="23"/>
        <v>0</v>
      </c>
      <c r="J71" s="1327">
        <f t="shared" si="25"/>
        <v>0</v>
      </c>
      <c r="K71" s="1328">
        <f t="shared" si="26"/>
        <v>0</v>
      </c>
      <c r="L71" s="1329">
        <f>HLOOKUP(B71,'INMUEBLES EQUIPOS Y RODADOS'!$AG$13:$DH$252,240,0)</f>
        <v>0</v>
      </c>
      <c r="M71" s="1329">
        <f>HLOOKUP(B71,'MANO DE OBRA'!$CF$11:$FG$295,285,0)</f>
        <v>0</v>
      </c>
      <c r="N71" s="1329">
        <f>HLOOKUP(B71,'MATERIALES-INSUMOS'!$Y$13:$CZ$467,455,0)</f>
        <v>0</v>
      </c>
      <c r="O71" s="1329">
        <f>HLOOKUP(B71,'COMB-LUB-NEUM-MANT'!$BF$15:$EG$199,185,0)</f>
        <v>0</v>
      </c>
      <c r="P71" s="1329">
        <f>HLOOKUP(B71,'COMB-LUB-NEUM-MANT'!$EN$15:$HO$199,185,0)</f>
        <v>0</v>
      </c>
      <c r="Q71" s="1330">
        <f>SUM(L71:P71)*(RESUMEN!$C$22)</f>
        <v>0</v>
      </c>
      <c r="R71" s="1330">
        <f>(($U71)*(RESUMEN!$B$24+RESUMEN!$B$25+RESUMEN!$B$26))+(S71*RESUMEN!$B$28)</f>
        <v>0</v>
      </c>
      <c r="S71" s="1330">
        <f>SUM(L71:Q71)*(RESUMEN!$C$30)</f>
        <v>0</v>
      </c>
      <c r="T71" s="1330">
        <f>+$U71*RESUMEN!$C$33</f>
        <v>0</v>
      </c>
      <c r="U71" s="1331">
        <f>((L71+M71+N71+O71+P71+Q71+(S71*0.35)+S71)/(1-(RESUMEN!$B$24+RESUMEN!$B$25+RESUMEN!$B$26+RESUMEN!$C$33)))</f>
        <v>0</v>
      </c>
      <c r="V71" s="1309"/>
      <c r="W71" s="1309"/>
      <c r="X71" s="1309"/>
      <c r="Y71" s="1309"/>
      <c r="Z71" s="1309"/>
      <c r="AA71" s="1309"/>
      <c r="AB71" s="1309"/>
      <c r="AC71" s="1309"/>
      <c r="AD71" s="1309"/>
      <c r="AE71" s="1310"/>
      <c r="AF71" s="1344"/>
      <c r="AG71" s="1332">
        <f t="shared" si="13"/>
        <v>0</v>
      </c>
      <c r="AH71" s="1332"/>
      <c r="AI71" s="1333"/>
      <c r="AJ71" s="1334"/>
      <c r="AK71" s="1335">
        <f t="shared" si="14"/>
        <v>0</v>
      </c>
      <c r="AL71" s="1323">
        <f t="shared" si="15"/>
        <v>0</v>
      </c>
      <c r="AM71" s="1335">
        <f t="shared" si="16"/>
        <v>0</v>
      </c>
      <c r="AN71" s="1336"/>
      <c r="AO71" s="1337">
        <f t="shared" si="17"/>
        <v>0</v>
      </c>
      <c r="AP71" s="1338">
        <f t="shared" si="18"/>
        <v>0</v>
      </c>
      <c r="AQ71" s="1339">
        <f t="shared" si="19"/>
        <v>0</v>
      </c>
      <c r="AR71" s="1337">
        <f t="shared" si="20"/>
        <v>0</v>
      </c>
      <c r="AS71" s="1338">
        <f t="shared" si="21"/>
        <v>0</v>
      </c>
      <c r="AT71" s="1340">
        <f t="shared" si="22"/>
        <v>0</v>
      </c>
      <c r="AU71" s="1337"/>
      <c r="AV71" s="1339"/>
      <c r="AX71" s="1250"/>
      <c r="AY71" s="1341" t="str">
        <f t="shared" si="24"/>
        <v/>
      </c>
    </row>
    <row r="72" spans="1:51" x14ac:dyDescent="0.2">
      <c r="A72" s="1325"/>
      <c r="B72" s="1326">
        <v>59</v>
      </c>
      <c r="C72" s="1589"/>
      <c r="D72" s="1261"/>
      <c r="E72" s="1261"/>
      <c r="F72" s="1261"/>
      <c r="G72" s="1261"/>
      <c r="H72" s="1263"/>
      <c r="I72" s="1327">
        <f t="shared" si="23"/>
        <v>0</v>
      </c>
      <c r="J72" s="1327">
        <f t="shared" si="25"/>
        <v>0</v>
      </c>
      <c r="K72" s="1328">
        <f t="shared" si="26"/>
        <v>0</v>
      </c>
      <c r="L72" s="1329">
        <f>HLOOKUP(B72,'INMUEBLES EQUIPOS Y RODADOS'!$AG$13:$DH$252,240,0)</f>
        <v>0</v>
      </c>
      <c r="M72" s="1329">
        <f>HLOOKUP(B72,'MANO DE OBRA'!$CF$11:$FG$295,285,0)</f>
        <v>0</v>
      </c>
      <c r="N72" s="1329">
        <f>HLOOKUP(B72,'MATERIALES-INSUMOS'!$Y$13:$CZ$467,455,0)</f>
        <v>0</v>
      </c>
      <c r="O72" s="1329">
        <f>HLOOKUP(B72,'COMB-LUB-NEUM-MANT'!$BF$15:$EG$199,185,0)</f>
        <v>0</v>
      </c>
      <c r="P72" s="1329">
        <f>HLOOKUP(B72,'COMB-LUB-NEUM-MANT'!$EN$15:$HO$199,185,0)</f>
        <v>0</v>
      </c>
      <c r="Q72" s="1330">
        <f>SUM(L72:P72)*(RESUMEN!$C$22)</f>
        <v>0</v>
      </c>
      <c r="R72" s="1330">
        <f>(($U72)*(RESUMEN!$B$24+RESUMEN!$B$25+RESUMEN!$B$26))+(S72*RESUMEN!$B$28)</f>
        <v>0</v>
      </c>
      <c r="S72" s="1330">
        <f>SUM(L72:Q72)*(RESUMEN!$C$30)</f>
        <v>0</v>
      </c>
      <c r="T72" s="1330">
        <f>+$U72*RESUMEN!$C$33</f>
        <v>0</v>
      </c>
      <c r="U72" s="1331">
        <f>((L72+M72+N72+O72+P72+Q72+(S72*0.35)+S72)/(1-(RESUMEN!$B$24+RESUMEN!$B$25+RESUMEN!$B$26+RESUMEN!$C$33)))</f>
        <v>0</v>
      </c>
      <c r="V72" s="1309"/>
      <c r="W72" s="1309"/>
      <c r="X72" s="1309"/>
      <c r="Y72" s="1309"/>
      <c r="Z72" s="1309"/>
      <c r="AA72" s="1309"/>
      <c r="AB72" s="1309"/>
      <c r="AC72" s="1309"/>
      <c r="AD72" s="1309"/>
      <c r="AE72" s="1310"/>
      <c r="AF72" s="1344"/>
      <c r="AG72" s="1332">
        <f t="shared" si="13"/>
        <v>0</v>
      </c>
      <c r="AH72" s="1332"/>
      <c r="AI72" s="1333"/>
      <c r="AJ72" s="1334"/>
      <c r="AK72" s="1335">
        <f t="shared" si="14"/>
        <v>0</v>
      </c>
      <c r="AL72" s="1323">
        <f t="shared" si="15"/>
        <v>0</v>
      </c>
      <c r="AM72" s="1335">
        <f t="shared" si="16"/>
        <v>0</v>
      </c>
      <c r="AN72" s="1336"/>
      <c r="AO72" s="1337">
        <f t="shared" si="17"/>
        <v>0</v>
      </c>
      <c r="AP72" s="1338">
        <f t="shared" si="18"/>
        <v>0</v>
      </c>
      <c r="AQ72" s="1339">
        <f t="shared" si="19"/>
        <v>0</v>
      </c>
      <c r="AR72" s="1337">
        <f t="shared" si="20"/>
        <v>0</v>
      </c>
      <c r="AS72" s="1338">
        <f t="shared" si="21"/>
        <v>0</v>
      </c>
      <c r="AT72" s="1340">
        <f t="shared" si="22"/>
        <v>0</v>
      </c>
      <c r="AU72" s="1337"/>
      <c r="AV72" s="1339"/>
      <c r="AX72" s="1250"/>
      <c r="AY72" s="1341" t="str">
        <f t="shared" si="24"/>
        <v/>
      </c>
    </row>
    <row r="73" spans="1:51" x14ac:dyDescent="0.2">
      <c r="A73" s="1325"/>
      <c r="B73" s="1326">
        <v>60</v>
      </c>
      <c r="C73" s="1589"/>
      <c r="D73" s="1261"/>
      <c r="E73" s="1261"/>
      <c r="F73" s="1261"/>
      <c r="G73" s="1261"/>
      <c r="H73" s="1263"/>
      <c r="I73" s="1327">
        <f t="shared" si="23"/>
        <v>0</v>
      </c>
      <c r="J73" s="1327">
        <f t="shared" si="25"/>
        <v>0</v>
      </c>
      <c r="K73" s="1328">
        <f t="shared" si="26"/>
        <v>0</v>
      </c>
      <c r="L73" s="1329">
        <f>HLOOKUP(B73,'INMUEBLES EQUIPOS Y RODADOS'!$AG$13:$DH$252,240,0)</f>
        <v>0</v>
      </c>
      <c r="M73" s="1329">
        <f>HLOOKUP(B73,'MANO DE OBRA'!$CF$11:$FG$295,285,0)</f>
        <v>0</v>
      </c>
      <c r="N73" s="1329">
        <f>HLOOKUP(B73,'MATERIALES-INSUMOS'!$Y$13:$CZ$467,455,0)</f>
        <v>0</v>
      </c>
      <c r="O73" s="1329">
        <f>HLOOKUP(B73,'COMB-LUB-NEUM-MANT'!$BF$15:$EG$199,185,0)</f>
        <v>0</v>
      </c>
      <c r="P73" s="1329">
        <f>HLOOKUP(B73,'COMB-LUB-NEUM-MANT'!$EN$15:$HO$199,185,0)</f>
        <v>0</v>
      </c>
      <c r="Q73" s="1330">
        <f>SUM(L73:P73)*(RESUMEN!$C$22)</f>
        <v>0</v>
      </c>
      <c r="R73" s="1330">
        <f>(($U73)*(RESUMEN!$B$24+RESUMEN!$B$25+RESUMEN!$B$26))+(S73*RESUMEN!$B$28)</f>
        <v>0</v>
      </c>
      <c r="S73" s="1330">
        <f>SUM(L73:Q73)*(RESUMEN!$C$30)</f>
        <v>0</v>
      </c>
      <c r="T73" s="1330">
        <f>+$U73*RESUMEN!$C$33</f>
        <v>0</v>
      </c>
      <c r="U73" s="1331">
        <f>((L73+M73+N73+O73+P73+Q73+(S73*0.35)+S73)/(1-(RESUMEN!$B$24+RESUMEN!$B$25+RESUMEN!$B$26+RESUMEN!$C$33)))</f>
        <v>0</v>
      </c>
      <c r="V73" s="1309"/>
      <c r="W73" s="1309"/>
      <c r="X73" s="1309"/>
      <c r="Y73" s="1309"/>
      <c r="Z73" s="1309"/>
      <c r="AA73" s="1309"/>
      <c r="AB73" s="1309"/>
      <c r="AC73" s="1309"/>
      <c r="AD73" s="1309"/>
      <c r="AE73" s="1310"/>
      <c r="AF73" s="1344"/>
      <c r="AG73" s="1332">
        <f t="shared" si="13"/>
        <v>0</v>
      </c>
      <c r="AH73" s="1332"/>
      <c r="AI73" s="1333"/>
      <c r="AJ73" s="1334"/>
      <c r="AK73" s="1335">
        <f t="shared" si="14"/>
        <v>0</v>
      </c>
      <c r="AL73" s="1323">
        <f t="shared" si="15"/>
        <v>0</v>
      </c>
      <c r="AM73" s="1335">
        <f t="shared" si="16"/>
        <v>0</v>
      </c>
      <c r="AN73" s="1336"/>
      <c r="AO73" s="1337">
        <f t="shared" si="17"/>
        <v>0</v>
      </c>
      <c r="AP73" s="1338">
        <f t="shared" si="18"/>
        <v>0</v>
      </c>
      <c r="AQ73" s="1339">
        <f t="shared" si="19"/>
        <v>0</v>
      </c>
      <c r="AR73" s="1337">
        <f t="shared" si="20"/>
        <v>0</v>
      </c>
      <c r="AS73" s="1338">
        <f t="shared" si="21"/>
        <v>0</v>
      </c>
      <c r="AT73" s="1340">
        <f t="shared" si="22"/>
        <v>0</v>
      </c>
      <c r="AU73" s="1337"/>
      <c r="AV73" s="1339"/>
      <c r="AX73" s="1250"/>
      <c r="AY73" s="1341" t="str">
        <f t="shared" si="24"/>
        <v/>
      </c>
    </row>
    <row r="74" spans="1:51" x14ac:dyDescent="0.2">
      <c r="A74" s="1325"/>
      <c r="B74" s="1326">
        <v>61</v>
      </c>
      <c r="C74" s="1589"/>
      <c r="D74" s="1261"/>
      <c r="E74" s="1261"/>
      <c r="F74" s="1261"/>
      <c r="G74" s="1261"/>
      <c r="H74" s="1263"/>
      <c r="I74" s="1327">
        <f t="shared" si="23"/>
        <v>0</v>
      </c>
      <c r="J74" s="1327">
        <f t="shared" si="25"/>
        <v>0</v>
      </c>
      <c r="K74" s="1328">
        <f t="shared" si="26"/>
        <v>0</v>
      </c>
      <c r="L74" s="1329">
        <f>HLOOKUP(B74,'INMUEBLES EQUIPOS Y RODADOS'!$AG$13:$DH$252,240,0)</f>
        <v>0</v>
      </c>
      <c r="M74" s="1329">
        <f>HLOOKUP(B74,'MANO DE OBRA'!$CF$11:$FG$295,285,0)</f>
        <v>0</v>
      </c>
      <c r="N74" s="1329">
        <f>HLOOKUP(B74,'MATERIALES-INSUMOS'!$Y$13:$CZ$467,455,0)</f>
        <v>0</v>
      </c>
      <c r="O74" s="1329">
        <f>HLOOKUP(B74,'COMB-LUB-NEUM-MANT'!$BF$15:$EG$199,185,0)</f>
        <v>0</v>
      </c>
      <c r="P74" s="1329">
        <f>HLOOKUP(B74,'COMB-LUB-NEUM-MANT'!$EN$15:$HO$199,185,0)</f>
        <v>0</v>
      </c>
      <c r="Q74" s="1330">
        <f>SUM(L74:P74)*(RESUMEN!$C$22)</f>
        <v>0</v>
      </c>
      <c r="R74" s="1330">
        <f>(($U74)*(RESUMEN!$B$24+RESUMEN!$B$25+RESUMEN!$B$26))+(S74*RESUMEN!$B$28)</f>
        <v>0</v>
      </c>
      <c r="S74" s="1330">
        <f>SUM(L74:Q74)*(RESUMEN!$C$30)</f>
        <v>0</v>
      </c>
      <c r="T74" s="1330">
        <f>+$U74*RESUMEN!$C$33</f>
        <v>0</v>
      </c>
      <c r="U74" s="1331">
        <f>((L74+M74+N74+O74+P74+Q74+(S74*0.35)+S74)/(1-(RESUMEN!$B$24+RESUMEN!$B$25+RESUMEN!$B$26+RESUMEN!$C$33)))</f>
        <v>0</v>
      </c>
      <c r="V74" s="1309"/>
      <c r="W74" s="1309"/>
      <c r="X74" s="1309"/>
      <c r="Y74" s="1309"/>
      <c r="Z74" s="1309"/>
      <c r="AA74" s="1309"/>
      <c r="AB74" s="1309"/>
      <c r="AC74" s="1309"/>
      <c r="AD74" s="1309"/>
      <c r="AE74" s="1310"/>
      <c r="AF74" s="1344"/>
      <c r="AG74" s="1332">
        <f t="shared" si="13"/>
        <v>0</v>
      </c>
      <c r="AH74" s="1332"/>
      <c r="AI74" s="1333"/>
      <c r="AJ74" s="1334"/>
      <c r="AK74" s="1335">
        <f t="shared" si="14"/>
        <v>0</v>
      </c>
      <c r="AL74" s="1323">
        <f t="shared" si="15"/>
        <v>0</v>
      </c>
      <c r="AM74" s="1335">
        <f t="shared" si="16"/>
        <v>0</v>
      </c>
      <c r="AN74" s="1336"/>
      <c r="AO74" s="1337">
        <f t="shared" si="17"/>
        <v>0</v>
      </c>
      <c r="AP74" s="1338">
        <f t="shared" si="18"/>
        <v>0</v>
      </c>
      <c r="AQ74" s="1339">
        <f t="shared" si="19"/>
        <v>0</v>
      </c>
      <c r="AR74" s="1337">
        <f t="shared" si="20"/>
        <v>0</v>
      </c>
      <c r="AS74" s="1338">
        <f t="shared" si="21"/>
        <v>0</v>
      </c>
      <c r="AT74" s="1340">
        <f t="shared" si="22"/>
        <v>0</v>
      </c>
      <c r="AU74" s="1337"/>
      <c r="AV74" s="1339"/>
      <c r="AX74" s="1250"/>
      <c r="AY74" s="1341" t="str">
        <f t="shared" si="24"/>
        <v/>
      </c>
    </row>
    <row r="75" spans="1:51" x14ac:dyDescent="0.2">
      <c r="A75" s="1325"/>
      <c r="B75" s="1326">
        <v>62</v>
      </c>
      <c r="C75" s="1589"/>
      <c r="D75" s="1261"/>
      <c r="E75" s="1261"/>
      <c r="F75" s="1261"/>
      <c r="G75" s="1261"/>
      <c r="H75" s="1263"/>
      <c r="I75" s="1327">
        <f t="shared" si="23"/>
        <v>0</v>
      </c>
      <c r="J75" s="1327">
        <f t="shared" si="25"/>
        <v>0</v>
      </c>
      <c r="K75" s="1328">
        <f t="shared" si="26"/>
        <v>0</v>
      </c>
      <c r="L75" s="1329">
        <f>HLOOKUP(B75,'INMUEBLES EQUIPOS Y RODADOS'!$AG$13:$DH$252,240,0)</f>
        <v>0</v>
      </c>
      <c r="M75" s="1329">
        <f>HLOOKUP(B75,'MANO DE OBRA'!$CF$11:$FG$295,285,0)</f>
        <v>0</v>
      </c>
      <c r="N75" s="1329">
        <f>HLOOKUP(B75,'MATERIALES-INSUMOS'!$Y$13:$CZ$467,455,0)</f>
        <v>0</v>
      </c>
      <c r="O75" s="1329">
        <f>HLOOKUP(B75,'COMB-LUB-NEUM-MANT'!$BF$15:$EG$199,185,0)</f>
        <v>0</v>
      </c>
      <c r="P75" s="1329">
        <f>HLOOKUP(B75,'COMB-LUB-NEUM-MANT'!$EN$15:$HO$199,185,0)</f>
        <v>0</v>
      </c>
      <c r="Q75" s="1330">
        <f>SUM(L75:P75)*(RESUMEN!$C$22)</f>
        <v>0</v>
      </c>
      <c r="R75" s="1330">
        <f>(($U75)*(RESUMEN!$B$24+RESUMEN!$B$25+RESUMEN!$B$26))+(S75*RESUMEN!$B$28)</f>
        <v>0</v>
      </c>
      <c r="S75" s="1330">
        <f>SUM(L75:Q75)*(RESUMEN!$C$30)</f>
        <v>0</v>
      </c>
      <c r="T75" s="1330">
        <f>+$U75*RESUMEN!$C$33</f>
        <v>0</v>
      </c>
      <c r="U75" s="1331">
        <f>((L75+M75+N75+O75+P75+Q75+(S75*0.35)+S75)/(1-(RESUMEN!$B$24+RESUMEN!$B$25+RESUMEN!$B$26+RESUMEN!$C$33)))</f>
        <v>0</v>
      </c>
      <c r="V75" s="1309"/>
      <c r="W75" s="1309"/>
      <c r="X75" s="1309"/>
      <c r="Y75" s="1309"/>
      <c r="Z75" s="1309"/>
      <c r="AA75" s="1309"/>
      <c r="AB75" s="1309"/>
      <c r="AC75" s="1309"/>
      <c r="AD75" s="1309"/>
      <c r="AE75" s="1310"/>
      <c r="AF75" s="1344"/>
      <c r="AG75" s="1332">
        <f t="shared" si="13"/>
        <v>0</v>
      </c>
      <c r="AH75" s="1332"/>
      <c r="AI75" s="1333"/>
      <c r="AJ75" s="1334"/>
      <c r="AK75" s="1335">
        <f t="shared" si="14"/>
        <v>0</v>
      </c>
      <c r="AL75" s="1323">
        <f t="shared" si="15"/>
        <v>0</v>
      </c>
      <c r="AM75" s="1335">
        <f t="shared" si="16"/>
        <v>0</v>
      </c>
      <c r="AN75" s="1336"/>
      <c r="AO75" s="1337">
        <f t="shared" si="17"/>
        <v>0</v>
      </c>
      <c r="AP75" s="1338">
        <f t="shared" si="18"/>
        <v>0</v>
      </c>
      <c r="AQ75" s="1339">
        <f t="shared" si="19"/>
        <v>0</v>
      </c>
      <c r="AR75" s="1337">
        <f t="shared" si="20"/>
        <v>0</v>
      </c>
      <c r="AS75" s="1338">
        <f t="shared" si="21"/>
        <v>0</v>
      </c>
      <c r="AT75" s="1340">
        <f t="shared" si="22"/>
        <v>0</v>
      </c>
      <c r="AU75" s="1337"/>
      <c r="AV75" s="1339"/>
      <c r="AX75" s="1250"/>
      <c r="AY75" s="1341" t="str">
        <f t="shared" si="24"/>
        <v/>
      </c>
    </row>
    <row r="76" spans="1:51" x14ac:dyDescent="0.2">
      <c r="A76" s="1325"/>
      <c r="B76" s="1326">
        <v>63</v>
      </c>
      <c r="C76" s="1589"/>
      <c r="D76" s="1261"/>
      <c r="E76" s="1261"/>
      <c r="F76" s="1261"/>
      <c r="G76" s="1261"/>
      <c r="H76" s="1263"/>
      <c r="I76" s="1327">
        <f t="shared" si="23"/>
        <v>0</v>
      </c>
      <c r="J76" s="1327">
        <f t="shared" si="25"/>
        <v>0</v>
      </c>
      <c r="K76" s="1328">
        <f t="shared" si="26"/>
        <v>0</v>
      </c>
      <c r="L76" s="1329">
        <f>HLOOKUP(B76,'INMUEBLES EQUIPOS Y RODADOS'!$AG$13:$DH$252,240,0)</f>
        <v>0</v>
      </c>
      <c r="M76" s="1329">
        <f>HLOOKUP(B76,'MANO DE OBRA'!$CF$11:$FG$295,285,0)</f>
        <v>0</v>
      </c>
      <c r="N76" s="1329">
        <f>HLOOKUP(B76,'MATERIALES-INSUMOS'!$Y$13:$CZ$467,455,0)</f>
        <v>0</v>
      </c>
      <c r="O76" s="1329">
        <f>HLOOKUP(B76,'COMB-LUB-NEUM-MANT'!$BF$15:$EG$199,185,0)</f>
        <v>0</v>
      </c>
      <c r="P76" s="1329">
        <f>HLOOKUP(B76,'COMB-LUB-NEUM-MANT'!$EN$15:$HO$199,185,0)</f>
        <v>0</v>
      </c>
      <c r="Q76" s="1330">
        <f>SUM(L76:P76)*(RESUMEN!$C$22)</f>
        <v>0</v>
      </c>
      <c r="R76" s="1330">
        <f>(($U76)*(RESUMEN!$B$24+RESUMEN!$B$25+RESUMEN!$B$26))+(S76*RESUMEN!$B$28)</f>
        <v>0</v>
      </c>
      <c r="S76" s="1330">
        <f>SUM(L76:Q76)*(RESUMEN!$C$30)</f>
        <v>0</v>
      </c>
      <c r="T76" s="1330">
        <f>+$U76*RESUMEN!$C$33</f>
        <v>0</v>
      </c>
      <c r="U76" s="1331">
        <f>((L76+M76+N76+O76+P76+Q76+(S76*0.35)+S76)/(1-(RESUMEN!$B$24+RESUMEN!$B$25+RESUMEN!$B$26+RESUMEN!$C$33)))</f>
        <v>0</v>
      </c>
      <c r="V76" s="1309"/>
      <c r="W76" s="1309"/>
      <c r="X76" s="1309"/>
      <c r="Y76" s="1309"/>
      <c r="Z76" s="1309"/>
      <c r="AA76" s="1309"/>
      <c r="AB76" s="1309"/>
      <c r="AC76" s="1309"/>
      <c r="AD76" s="1309"/>
      <c r="AE76" s="1310"/>
      <c r="AF76" s="1344"/>
      <c r="AG76" s="1332">
        <f t="shared" si="13"/>
        <v>0</v>
      </c>
      <c r="AH76" s="1332"/>
      <c r="AI76" s="1333"/>
      <c r="AJ76" s="1334"/>
      <c r="AK76" s="1335">
        <f t="shared" si="14"/>
        <v>0</v>
      </c>
      <c r="AL76" s="1323">
        <f t="shared" si="15"/>
        <v>0</v>
      </c>
      <c r="AM76" s="1335">
        <f t="shared" si="16"/>
        <v>0</v>
      </c>
      <c r="AN76" s="1336"/>
      <c r="AO76" s="1337">
        <f t="shared" si="17"/>
        <v>0</v>
      </c>
      <c r="AP76" s="1338">
        <f t="shared" si="18"/>
        <v>0</v>
      </c>
      <c r="AQ76" s="1339">
        <f t="shared" si="19"/>
        <v>0</v>
      </c>
      <c r="AR76" s="1337">
        <f t="shared" si="20"/>
        <v>0</v>
      </c>
      <c r="AS76" s="1338">
        <f t="shared" si="21"/>
        <v>0</v>
      </c>
      <c r="AT76" s="1340">
        <f t="shared" si="22"/>
        <v>0</v>
      </c>
      <c r="AU76" s="1337"/>
      <c r="AV76" s="1339"/>
      <c r="AX76" s="1250"/>
      <c r="AY76" s="1341" t="str">
        <f t="shared" si="24"/>
        <v/>
      </c>
    </row>
    <row r="77" spans="1:51" x14ac:dyDescent="0.2">
      <c r="A77" s="1325"/>
      <c r="B77" s="1326">
        <v>64</v>
      </c>
      <c r="C77" s="1589"/>
      <c r="D77" s="1261"/>
      <c r="E77" s="1261"/>
      <c r="F77" s="1261"/>
      <c r="G77" s="1261"/>
      <c r="H77" s="1263"/>
      <c r="I77" s="1327">
        <f t="shared" si="23"/>
        <v>0</v>
      </c>
      <c r="J77" s="1327">
        <f t="shared" si="25"/>
        <v>0</v>
      </c>
      <c r="K77" s="1328">
        <f t="shared" si="26"/>
        <v>0</v>
      </c>
      <c r="L77" s="1329">
        <f>HLOOKUP(B77,'INMUEBLES EQUIPOS Y RODADOS'!$AG$13:$DH$252,240,0)</f>
        <v>0</v>
      </c>
      <c r="M77" s="1329">
        <f>HLOOKUP(B77,'MANO DE OBRA'!$CF$11:$FG$295,285,0)</f>
        <v>0</v>
      </c>
      <c r="N77" s="1329">
        <f>HLOOKUP(B77,'MATERIALES-INSUMOS'!$Y$13:$CZ$467,455,0)</f>
        <v>0</v>
      </c>
      <c r="O77" s="1329">
        <f>HLOOKUP(B77,'COMB-LUB-NEUM-MANT'!$BF$15:$EG$199,185,0)</f>
        <v>0</v>
      </c>
      <c r="P77" s="1329">
        <f>HLOOKUP(B77,'COMB-LUB-NEUM-MANT'!$EN$15:$HO$199,185,0)</f>
        <v>0</v>
      </c>
      <c r="Q77" s="1330">
        <f>SUM(L77:P77)*(RESUMEN!$C$22)</f>
        <v>0</v>
      </c>
      <c r="R77" s="1330">
        <f>(($U77)*(RESUMEN!$B$24+RESUMEN!$B$25+RESUMEN!$B$26))+(S77*RESUMEN!$B$28)</f>
        <v>0</v>
      </c>
      <c r="S77" s="1330">
        <f>SUM(L77:Q77)*(RESUMEN!$C$30)</f>
        <v>0</v>
      </c>
      <c r="T77" s="1330">
        <f>+$U77*RESUMEN!$C$33</f>
        <v>0</v>
      </c>
      <c r="U77" s="1331">
        <f>((L77+M77+N77+O77+P77+Q77+(S77*0.35)+S77)/(1-(RESUMEN!$B$24+RESUMEN!$B$25+RESUMEN!$B$26+RESUMEN!$C$33)))</f>
        <v>0</v>
      </c>
      <c r="V77" s="1309"/>
      <c r="W77" s="1309"/>
      <c r="X77" s="1309"/>
      <c r="Y77" s="1309"/>
      <c r="Z77" s="1309"/>
      <c r="AA77" s="1309"/>
      <c r="AB77" s="1309"/>
      <c r="AC77" s="1309"/>
      <c r="AD77" s="1309"/>
      <c r="AE77" s="1310"/>
      <c r="AF77" s="1344"/>
      <c r="AG77" s="1332">
        <f t="shared" si="13"/>
        <v>0</v>
      </c>
      <c r="AH77" s="1332"/>
      <c r="AI77" s="1333"/>
      <c r="AJ77" s="1334"/>
      <c r="AK77" s="1335">
        <f t="shared" si="14"/>
        <v>0</v>
      </c>
      <c r="AL77" s="1323">
        <f t="shared" si="15"/>
        <v>0</v>
      </c>
      <c r="AM77" s="1335">
        <f t="shared" si="16"/>
        <v>0</v>
      </c>
      <c r="AN77" s="1336"/>
      <c r="AO77" s="1337">
        <f t="shared" si="17"/>
        <v>0</v>
      </c>
      <c r="AP77" s="1338">
        <f t="shared" si="18"/>
        <v>0</v>
      </c>
      <c r="AQ77" s="1339">
        <f t="shared" si="19"/>
        <v>0</v>
      </c>
      <c r="AR77" s="1337">
        <f t="shared" si="20"/>
        <v>0</v>
      </c>
      <c r="AS77" s="1338">
        <f t="shared" si="21"/>
        <v>0</v>
      </c>
      <c r="AT77" s="1340">
        <f t="shared" si="22"/>
        <v>0</v>
      </c>
      <c r="AU77" s="1337"/>
      <c r="AV77" s="1339"/>
      <c r="AX77" s="1250"/>
      <c r="AY77" s="1341" t="str">
        <f t="shared" si="24"/>
        <v/>
      </c>
    </row>
    <row r="78" spans="1:51" x14ac:dyDescent="0.2">
      <c r="A78" s="1325"/>
      <c r="B78" s="1326">
        <v>65</v>
      </c>
      <c r="C78" s="1589"/>
      <c r="D78" s="1261"/>
      <c r="E78" s="1261"/>
      <c r="F78" s="1261"/>
      <c r="G78" s="1261"/>
      <c r="H78" s="1263"/>
      <c r="I78" s="1327">
        <f t="shared" si="23"/>
        <v>0</v>
      </c>
      <c r="J78" s="1327">
        <f t="shared" si="25"/>
        <v>0</v>
      </c>
      <c r="K78" s="1328">
        <f t="shared" si="26"/>
        <v>0</v>
      </c>
      <c r="L78" s="1329">
        <f>HLOOKUP(B78,'INMUEBLES EQUIPOS Y RODADOS'!$AG$13:$DH$252,240,0)</f>
        <v>0</v>
      </c>
      <c r="M78" s="1329">
        <f>HLOOKUP(B78,'MANO DE OBRA'!$CF$11:$FG$295,285,0)</f>
        <v>0</v>
      </c>
      <c r="N78" s="1329">
        <f>HLOOKUP(B78,'MATERIALES-INSUMOS'!$Y$13:$CZ$467,455,0)</f>
        <v>0</v>
      </c>
      <c r="O78" s="1329">
        <f>HLOOKUP(B78,'COMB-LUB-NEUM-MANT'!$BF$15:$EG$199,185,0)</f>
        <v>0</v>
      </c>
      <c r="P78" s="1329">
        <f>HLOOKUP(B78,'COMB-LUB-NEUM-MANT'!$EN$15:$HO$199,185,0)</f>
        <v>0</v>
      </c>
      <c r="Q78" s="1330">
        <f>SUM(L78:P78)*(RESUMEN!$C$22)</f>
        <v>0</v>
      </c>
      <c r="R78" s="1330">
        <f>(($U78)*(RESUMEN!$B$24+RESUMEN!$B$25+RESUMEN!$B$26))+(S78*RESUMEN!$B$28)</f>
        <v>0</v>
      </c>
      <c r="S78" s="1330">
        <f>SUM(L78:Q78)*(RESUMEN!$C$30)</f>
        <v>0</v>
      </c>
      <c r="T78" s="1330">
        <f>+$U78*RESUMEN!$C$33</f>
        <v>0</v>
      </c>
      <c r="U78" s="1331">
        <f>((L78+M78+N78+O78+P78+Q78+(S78*0.35)+S78)/(1-(RESUMEN!$B$24+RESUMEN!$B$25+RESUMEN!$B$26+RESUMEN!$C$33)))</f>
        <v>0</v>
      </c>
      <c r="V78" s="1309"/>
      <c r="W78" s="1309"/>
      <c r="X78" s="1309"/>
      <c r="Y78" s="1309"/>
      <c r="Z78" s="1309"/>
      <c r="AA78" s="1309"/>
      <c r="AB78" s="1309"/>
      <c r="AC78" s="1309"/>
      <c r="AD78" s="1309"/>
      <c r="AE78" s="1310"/>
      <c r="AF78" s="1344"/>
      <c r="AG78" s="1332">
        <f t="shared" ref="AG78:AG93" si="27">+H78</f>
        <v>0</v>
      </c>
      <c r="AH78" s="1332"/>
      <c r="AI78" s="1333"/>
      <c r="AJ78" s="1334"/>
      <c r="AK78" s="1335">
        <f t="shared" si="14"/>
        <v>0</v>
      </c>
      <c r="AL78" s="1323">
        <f t="shared" si="15"/>
        <v>0</v>
      </c>
      <c r="AM78" s="1335">
        <f t="shared" si="16"/>
        <v>0</v>
      </c>
      <c r="AN78" s="1336"/>
      <c r="AO78" s="1337">
        <f t="shared" si="17"/>
        <v>0</v>
      </c>
      <c r="AP78" s="1338">
        <f t="shared" si="18"/>
        <v>0</v>
      </c>
      <c r="AQ78" s="1339">
        <f t="shared" si="19"/>
        <v>0</v>
      </c>
      <c r="AR78" s="1337">
        <f t="shared" si="20"/>
        <v>0</v>
      </c>
      <c r="AS78" s="1338">
        <f t="shared" si="21"/>
        <v>0</v>
      </c>
      <c r="AT78" s="1340">
        <f t="shared" si="22"/>
        <v>0</v>
      </c>
      <c r="AU78" s="1337"/>
      <c r="AV78" s="1339"/>
      <c r="AX78" s="1250"/>
      <c r="AY78" s="1341" t="str">
        <f t="shared" si="24"/>
        <v/>
      </c>
    </row>
    <row r="79" spans="1:51" x14ac:dyDescent="0.2">
      <c r="A79" s="1325"/>
      <c r="B79" s="1326">
        <v>66</v>
      </c>
      <c r="C79" s="1589"/>
      <c r="D79" s="1261"/>
      <c r="E79" s="1261"/>
      <c r="F79" s="1261"/>
      <c r="G79" s="1261"/>
      <c r="H79" s="1263"/>
      <c r="I79" s="1327">
        <f t="shared" ref="I79:I93" si="28">IF(H79=0,AX79,U79/$C$9/H79)</f>
        <v>0</v>
      </c>
      <c r="J79" s="1327">
        <f t="shared" si="25"/>
        <v>0</v>
      </c>
      <c r="K79" s="1328">
        <f t="shared" si="26"/>
        <v>0</v>
      </c>
      <c r="L79" s="1329">
        <f>HLOOKUP(B79,'INMUEBLES EQUIPOS Y RODADOS'!$AG$13:$DH$252,240,0)</f>
        <v>0</v>
      </c>
      <c r="M79" s="1329">
        <f>HLOOKUP(B79,'MANO DE OBRA'!$CF$11:$FG$295,285,0)</f>
        <v>0</v>
      </c>
      <c r="N79" s="1329">
        <f>HLOOKUP(B79,'MATERIALES-INSUMOS'!$Y$13:$CZ$467,455,0)</f>
        <v>0</v>
      </c>
      <c r="O79" s="1329">
        <f>HLOOKUP(B79,'COMB-LUB-NEUM-MANT'!$BF$15:$EG$199,185,0)</f>
        <v>0</v>
      </c>
      <c r="P79" s="1329">
        <f>HLOOKUP(B79,'COMB-LUB-NEUM-MANT'!$EN$15:$HO$199,185,0)</f>
        <v>0</v>
      </c>
      <c r="Q79" s="1330">
        <f>SUM(L79:P79)*(RESUMEN!$C$22)</f>
        <v>0</v>
      </c>
      <c r="R79" s="1330">
        <f>(($U79)*(RESUMEN!$B$24+RESUMEN!$B$25+RESUMEN!$B$26))+(S79*RESUMEN!$B$28)</f>
        <v>0</v>
      </c>
      <c r="S79" s="1330">
        <f>SUM(L79:Q79)*(RESUMEN!$C$30)</f>
        <v>0</v>
      </c>
      <c r="T79" s="1330">
        <f>+$U79*RESUMEN!$C$33</f>
        <v>0</v>
      </c>
      <c r="U79" s="1331">
        <f>((L79+M79+N79+O79+P79+Q79+(S79*0.35)+S79)/(1-(RESUMEN!$B$24+RESUMEN!$B$25+RESUMEN!$B$26+RESUMEN!$C$33)))</f>
        <v>0</v>
      </c>
      <c r="V79" s="1309"/>
      <c r="W79" s="1309"/>
      <c r="X79" s="1309"/>
      <c r="Y79" s="1309"/>
      <c r="Z79" s="1309"/>
      <c r="AA79" s="1309"/>
      <c r="AB79" s="1309"/>
      <c r="AC79" s="1309"/>
      <c r="AD79" s="1309"/>
      <c r="AE79" s="1310"/>
      <c r="AF79" s="1344"/>
      <c r="AG79" s="1332">
        <f t="shared" si="27"/>
        <v>0</v>
      </c>
      <c r="AH79" s="1332"/>
      <c r="AI79" s="1333"/>
      <c r="AJ79" s="1334"/>
      <c r="AK79" s="1335">
        <f t="shared" ref="AK79:AK93" si="29">IF(ISERROR(AJ79/AN79-1),0,(AJ79/AN79-1))</f>
        <v>0</v>
      </c>
      <c r="AL79" s="1323">
        <f t="shared" ref="AL79:AL93" si="30">IF(ISERROR(U79/$C$9/H79),0,(U79/$C$9/H79))</f>
        <v>0</v>
      </c>
      <c r="AM79" s="1335">
        <f t="shared" ref="AM79:AM93" si="31">IF(ISERROR(AL79/AN79-1),0,(AL79/AN79-1))</f>
        <v>0</v>
      </c>
      <c r="AN79" s="1336"/>
      <c r="AO79" s="1337">
        <f t="shared" ref="AO79:AO93" si="32">$AG79*AJ79</f>
        <v>0</v>
      </c>
      <c r="AP79" s="1338">
        <f t="shared" ref="AP79:AP93" si="33">$AG79*AL79</f>
        <v>0</v>
      </c>
      <c r="AQ79" s="1339">
        <f t="shared" ref="AQ79:AQ93" si="34">$AG79*AN79</f>
        <v>0</v>
      </c>
      <c r="AR79" s="1337">
        <f t="shared" ref="AR79:AR93" si="35">+AJ79*AH79</f>
        <v>0</v>
      </c>
      <c r="AS79" s="1338">
        <f t="shared" ref="AS79:AS93" si="36">+AL79*AH79</f>
        <v>0</v>
      </c>
      <c r="AT79" s="1340">
        <f t="shared" ref="AT79:AT93" si="37">+AN79*AH79</f>
        <v>0</v>
      </c>
      <c r="AU79" s="1337"/>
      <c r="AV79" s="1339"/>
      <c r="AX79" s="1250"/>
      <c r="AY79" s="1341" t="str">
        <f t="shared" si="24"/>
        <v/>
      </c>
    </row>
    <row r="80" spans="1:51" x14ac:dyDescent="0.2">
      <c r="A80" s="1325"/>
      <c r="B80" s="1326">
        <v>67</v>
      </c>
      <c r="C80" s="1589"/>
      <c r="D80" s="1261"/>
      <c r="E80" s="1261"/>
      <c r="F80" s="1261"/>
      <c r="G80" s="1261"/>
      <c r="H80" s="1263"/>
      <c r="I80" s="1327">
        <f t="shared" si="28"/>
        <v>0</v>
      </c>
      <c r="J80" s="1327">
        <f t="shared" si="25"/>
        <v>0</v>
      </c>
      <c r="K80" s="1328">
        <f t="shared" si="26"/>
        <v>0</v>
      </c>
      <c r="L80" s="1329">
        <f>HLOOKUP(B80,'INMUEBLES EQUIPOS Y RODADOS'!$AG$13:$DH$252,240,0)</f>
        <v>0</v>
      </c>
      <c r="M80" s="1329">
        <f>HLOOKUP(B80,'MANO DE OBRA'!$CF$11:$FG$295,285,0)</f>
        <v>0</v>
      </c>
      <c r="N80" s="1329">
        <f>HLOOKUP(B80,'MATERIALES-INSUMOS'!$Y$13:$CZ$467,455,0)</f>
        <v>0</v>
      </c>
      <c r="O80" s="1329">
        <f>HLOOKUP(B80,'COMB-LUB-NEUM-MANT'!$BF$15:$EG$199,185,0)</f>
        <v>0</v>
      </c>
      <c r="P80" s="1329">
        <f>HLOOKUP(B80,'COMB-LUB-NEUM-MANT'!$EN$15:$HO$199,185,0)</f>
        <v>0</v>
      </c>
      <c r="Q80" s="1330">
        <f>SUM(L80:P80)*(RESUMEN!$C$22)</f>
        <v>0</v>
      </c>
      <c r="R80" s="1330">
        <f>(($U80)*(RESUMEN!$B$24+RESUMEN!$B$25+RESUMEN!$B$26))+(S80*RESUMEN!$B$28)</f>
        <v>0</v>
      </c>
      <c r="S80" s="1330">
        <f>SUM(L80:Q80)*(RESUMEN!$C$30)</f>
        <v>0</v>
      </c>
      <c r="T80" s="1330">
        <f>+$U80*RESUMEN!$C$33</f>
        <v>0</v>
      </c>
      <c r="U80" s="1331">
        <f>((L80+M80+N80+O80+P80+Q80+(S80*0.35)+S80)/(1-(RESUMEN!$B$24+RESUMEN!$B$25+RESUMEN!$B$26+RESUMEN!$C$33)))</f>
        <v>0</v>
      </c>
      <c r="V80" s="1309"/>
      <c r="W80" s="1309"/>
      <c r="X80" s="1309"/>
      <c r="Y80" s="1309"/>
      <c r="Z80" s="1309"/>
      <c r="AA80" s="1309"/>
      <c r="AB80" s="1309"/>
      <c r="AC80" s="1309"/>
      <c r="AD80" s="1309"/>
      <c r="AE80" s="1310"/>
      <c r="AF80" s="1344"/>
      <c r="AG80" s="1332">
        <f t="shared" si="27"/>
        <v>0</v>
      </c>
      <c r="AH80" s="1332"/>
      <c r="AI80" s="1333"/>
      <c r="AJ80" s="1334"/>
      <c r="AK80" s="1335">
        <f t="shared" si="29"/>
        <v>0</v>
      </c>
      <c r="AL80" s="1323">
        <f t="shared" si="30"/>
        <v>0</v>
      </c>
      <c r="AM80" s="1335">
        <f t="shared" si="31"/>
        <v>0</v>
      </c>
      <c r="AN80" s="1336"/>
      <c r="AO80" s="1337">
        <f t="shared" si="32"/>
        <v>0</v>
      </c>
      <c r="AP80" s="1338">
        <f t="shared" si="33"/>
        <v>0</v>
      </c>
      <c r="AQ80" s="1339">
        <f t="shared" si="34"/>
        <v>0</v>
      </c>
      <c r="AR80" s="1337">
        <f t="shared" si="35"/>
        <v>0</v>
      </c>
      <c r="AS80" s="1338">
        <f t="shared" si="36"/>
        <v>0</v>
      </c>
      <c r="AT80" s="1340">
        <f t="shared" si="37"/>
        <v>0</v>
      </c>
      <c r="AU80" s="1337"/>
      <c r="AV80" s="1339"/>
      <c r="AX80" s="1250"/>
      <c r="AY80" s="1341" t="str">
        <f t="shared" ref="AY80:AY93" si="38">IF(H80="","",IF(AX80&gt;0,"",IF(H80=0,"Cotizar Precio en Col. AX","")))</f>
        <v/>
      </c>
    </row>
    <row r="81" spans="1:51" x14ac:dyDescent="0.2">
      <c r="A81" s="1325"/>
      <c r="B81" s="1326">
        <v>68</v>
      </c>
      <c r="C81" s="1589"/>
      <c r="D81" s="1261"/>
      <c r="E81" s="1261"/>
      <c r="F81" s="1261"/>
      <c r="G81" s="1261"/>
      <c r="H81" s="1263"/>
      <c r="I81" s="1327">
        <f t="shared" si="28"/>
        <v>0</v>
      </c>
      <c r="J81" s="1327">
        <f t="shared" si="25"/>
        <v>0</v>
      </c>
      <c r="K81" s="1328">
        <f t="shared" si="26"/>
        <v>0</v>
      </c>
      <c r="L81" s="1329">
        <f>HLOOKUP(B81,'INMUEBLES EQUIPOS Y RODADOS'!$AG$13:$DH$252,240,0)</f>
        <v>0</v>
      </c>
      <c r="M81" s="1329">
        <f>HLOOKUP(B81,'MANO DE OBRA'!$CF$11:$FG$295,285,0)</f>
        <v>0</v>
      </c>
      <c r="N81" s="1329">
        <f>HLOOKUP(B81,'MATERIALES-INSUMOS'!$Y$13:$CZ$467,455,0)</f>
        <v>0</v>
      </c>
      <c r="O81" s="1329">
        <f>HLOOKUP(B81,'COMB-LUB-NEUM-MANT'!$BF$15:$EG$199,185,0)</f>
        <v>0</v>
      </c>
      <c r="P81" s="1329">
        <f>HLOOKUP(B81,'COMB-LUB-NEUM-MANT'!$EN$15:$HO$199,185,0)</f>
        <v>0</v>
      </c>
      <c r="Q81" s="1330">
        <f>SUM(L81:P81)*(RESUMEN!$C$22)</f>
        <v>0</v>
      </c>
      <c r="R81" s="1330">
        <f>(($U81)*(RESUMEN!$B$24+RESUMEN!$B$25+RESUMEN!$B$26))+(S81*RESUMEN!$B$28)</f>
        <v>0</v>
      </c>
      <c r="S81" s="1330">
        <f>SUM(L81:Q81)*(RESUMEN!$C$30)</f>
        <v>0</v>
      </c>
      <c r="T81" s="1330">
        <f>+$U81*RESUMEN!$C$33</f>
        <v>0</v>
      </c>
      <c r="U81" s="1331">
        <f>((L81+M81+N81+O81+P81+Q81+(S81*0.35)+S81)/(1-(RESUMEN!$B$24+RESUMEN!$B$25+RESUMEN!$B$26+RESUMEN!$C$33)))</f>
        <v>0</v>
      </c>
      <c r="V81" s="1309"/>
      <c r="W81" s="1309"/>
      <c r="X81" s="1309"/>
      <c r="Y81" s="1309"/>
      <c r="Z81" s="1309"/>
      <c r="AA81" s="1309"/>
      <c r="AB81" s="1309"/>
      <c r="AC81" s="1309"/>
      <c r="AD81" s="1309"/>
      <c r="AE81" s="1310"/>
      <c r="AF81" s="1344"/>
      <c r="AG81" s="1332">
        <f t="shared" si="27"/>
        <v>0</v>
      </c>
      <c r="AH81" s="1332"/>
      <c r="AI81" s="1333"/>
      <c r="AJ81" s="1334"/>
      <c r="AK81" s="1335">
        <f t="shared" si="29"/>
        <v>0</v>
      </c>
      <c r="AL81" s="1323">
        <f t="shared" si="30"/>
        <v>0</v>
      </c>
      <c r="AM81" s="1335">
        <f t="shared" si="31"/>
        <v>0</v>
      </c>
      <c r="AN81" s="1336"/>
      <c r="AO81" s="1337">
        <f t="shared" si="32"/>
        <v>0</v>
      </c>
      <c r="AP81" s="1338">
        <f t="shared" si="33"/>
        <v>0</v>
      </c>
      <c r="AQ81" s="1339">
        <f t="shared" si="34"/>
        <v>0</v>
      </c>
      <c r="AR81" s="1337">
        <f t="shared" si="35"/>
        <v>0</v>
      </c>
      <c r="AS81" s="1338">
        <f t="shared" si="36"/>
        <v>0</v>
      </c>
      <c r="AT81" s="1340">
        <f t="shared" si="37"/>
        <v>0</v>
      </c>
      <c r="AU81" s="1337"/>
      <c r="AV81" s="1339"/>
      <c r="AX81" s="1250"/>
      <c r="AY81" s="1341" t="str">
        <f t="shared" si="38"/>
        <v/>
      </c>
    </row>
    <row r="82" spans="1:51" x14ac:dyDescent="0.2">
      <c r="A82" s="1325"/>
      <c r="B82" s="1326">
        <v>69</v>
      </c>
      <c r="C82" s="1589"/>
      <c r="D82" s="1261"/>
      <c r="E82" s="1261"/>
      <c r="F82" s="1261"/>
      <c r="G82" s="1261"/>
      <c r="H82" s="1263"/>
      <c r="I82" s="1327">
        <f t="shared" si="28"/>
        <v>0</v>
      </c>
      <c r="J82" s="1327">
        <f t="shared" si="25"/>
        <v>0</v>
      </c>
      <c r="K82" s="1328">
        <f t="shared" si="26"/>
        <v>0</v>
      </c>
      <c r="L82" s="1329">
        <f>HLOOKUP(B82,'INMUEBLES EQUIPOS Y RODADOS'!$AG$13:$DH$252,240,0)</f>
        <v>0</v>
      </c>
      <c r="M82" s="1329">
        <f>HLOOKUP(B82,'MANO DE OBRA'!$CF$11:$FG$295,285,0)</f>
        <v>0</v>
      </c>
      <c r="N82" s="1329">
        <f>HLOOKUP(B82,'MATERIALES-INSUMOS'!$Y$13:$CZ$467,455,0)</f>
        <v>0</v>
      </c>
      <c r="O82" s="1329">
        <f>HLOOKUP(B82,'COMB-LUB-NEUM-MANT'!$BF$15:$EG$199,185,0)</f>
        <v>0</v>
      </c>
      <c r="P82" s="1329">
        <f>HLOOKUP(B82,'COMB-LUB-NEUM-MANT'!$EN$15:$HO$199,185,0)</f>
        <v>0</v>
      </c>
      <c r="Q82" s="1330">
        <f>SUM(L82:P82)*(RESUMEN!$C$22)</f>
        <v>0</v>
      </c>
      <c r="R82" s="1330">
        <f>(($U82)*(RESUMEN!$B$24+RESUMEN!$B$25+RESUMEN!$B$26))+(S82*RESUMEN!$B$28)</f>
        <v>0</v>
      </c>
      <c r="S82" s="1330">
        <f>SUM(L82:Q82)*(RESUMEN!$C$30)</f>
        <v>0</v>
      </c>
      <c r="T82" s="1330">
        <f>+$U82*RESUMEN!$C$33</f>
        <v>0</v>
      </c>
      <c r="U82" s="1331">
        <f>((L82+M82+N82+O82+P82+Q82+(S82*0.35)+S82)/(1-(RESUMEN!$B$24+RESUMEN!$B$25+RESUMEN!$B$26+RESUMEN!$C$33)))</f>
        <v>0</v>
      </c>
      <c r="V82" s="1309"/>
      <c r="W82" s="1309"/>
      <c r="X82" s="1309"/>
      <c r="Y82" s="1309"/>
      <c r="Z82" s="1309"/>
      <c r="AA82" s="1309"/>
      <c r="AB82" s="1309"/>
      <c r="AC82" s="1309"/>
      <c r="AD82" s="1309"/>
      <c r="AE82" s="1310"/>
      <c r="AF82" s="1344"/>
      <c r="AG82" s="1332">
        <f t="shared" si="27"/>
        <v>0</v>
      </c>
      <c r="AH82" s="1332"/>
      <c r="AI82" s="1333"/>
      <c r="AJ82" s="1334"/>
      <c r="AK82" s="1335">
        <f t="shared" si="29"/>
        <v>0</v>
      </c>
      <c r="AL82" s="1323">
        <f t="shared" si="30"/>
        <v>0</v>
      </c>
      <c r="AM82" s="1335">
        <f t="shared" si="31"/>
        <v>0</v>
      </c>
      <c r="AN82" s="1336"/>
      <c r="AO82" s="1337">
        <f t="shared" si="32"/>
        <v>0</v>
      </c>
      <c r="AP82" s="1338">
        <f t="shared" si="33"/>
        <v>0</v>
      </c>
      <c r="AQ82" s="1339">
        <f t="shared" si="34"/>
        <v>0</v>
      </c>
      <c r="AR82" s="1337">
        <f t="shared" si="35"/>
        <v>0</v>
      </c>
      <c r="AS82" s="1338">
        <f t="shared" si="36"/>
        <v>0</v>
      </c>
      <c r="AT82" s="1340">
        <f t="shared" si="37"/>
        <v>0</v>
      </c>
      <c r="AU82" s="1337"/>
      <c r="AV82" s="1339"/>
      <c r="AX82" s="1250"/>
      <c r="AY82" s="1341" t="str">
        <f t="shared" si="38"/>
        <v/>
      </c>
    </row>
    <row r="83" spans="1:51" x14ac:dyDescent="0.2">
      <c r="A83" s="1325"/>
      <c r="B83" s="1326">
        <v>70</v>
      </c>
      <c r="C83" s="1589"/>
      <c r="D83" s="1261"/>
      <c r="E83" s="1261"/>
      <c r="F83" s="1261"/>
      <c r="G83" s="1261"/>
      <c r="H83" s="1263"/>
      <c r="I83" s="1327">
        <f t="shared" si="28"/>
        <v>0</v>
      </c>
      <c r="J83" s="1327">
        <f t="shared" si="25"/>
        <v>0</v>
      </c>
      <c r="K83" s="1328">
        <f t="shared" si="26"/>
        <v>0</v>
      </c>
      <c r="L83" s="1329">
        <f>HLOOKUP(B83,'INMUEBLES EQUIPOS Y RODADOS'!$AG$13:$DH$252,240,0)</f>
        <v>0</v>
      </c>
      <c r="M83" s="1329">
        <f>HLOOKUP(B83,'MANO DE OBRA'!$CF$11:$FG$295,285,0)</f>
        <v>0</v>
      </c>
      <c r="N83" s="1329">
        <f>HLOOKUP(B83,'MATERIALES-INSUMOS'!$Y$13:$CZ$467,455,0)</f>
        <v>0</v>
      </c>
      <c r="O83" s="1329">
        <f>HLOOKUP(B83,'COMB-LUB-NEUM-MANT'!$BF$15:$EG$199,185,0)</f>
        <v>0</v>
      </c>
      <c r="P83" s="1329">
        <f>HLOOKUP(B83,'COMB-LUB-NEUM-MANT'!$EN$15:$HO$199,185,0)</f>
        <v>0</v>
      </c>
      <c r="Q83" s="1330">
        <f>SUM(L83:P83)*(RESUMEN!$C$22)</f>
        <v>0</v>
      </c>
      <c r="R83" s="1330">
        <f>(($U83)*(RESUMEN!$B$24+RESUMEN!$B$25+RESUMEN!$B$26))+(S83*RESUMEN!$B$28)</f>
        <v>0</v>
      </c>
      <c r="S83" s="1330">
        <f>SUM(L83:Q83)*(RESUMEN!$C$30)</f>
        <v>0</v>
      </c>
      <c r="T83" s="1330">
        <f>+$U83*RESUMEN!$C$33</f>
        <v>0</v>
      </c>
      <c r="U83" s="1331">
        <f>((L83+M83+N83+O83+P83+Q83+(S83*0.35)+S83)/(1-(RESUMEN!$B$24+RESUMEN!$B$25+RESUMEN!$B$26+RESUMEN!$C$33)))</f>
        <v>0</v>
      </c>
      <c r="V83" s="1309"/>
      <c r="W83" s="1309"/>
      <c r="X83" s="1309"/>
      <c r="Y83" s="1309"/>
      <c r="Z83" s="1309"/>
      <c r="AA83" s="1309"/>
      <c r="AB83" s="1309"/>
      <c r="AC83" s="1309"/>
      <c r="AD83" s="1309"/>
      <c r="AE83" s="1310"/>
      <c r="AF83" s="1344"/>
      <c r="AG83" s="1332">
        <f t="shared" si="27"/>
        <v>0</v>
      </c>
      <c r="AH83" s="1332"/>
      <c r="AI83" s="1333"/>
      <c r="AJ83" s="1334"/>
      <c r="AK83" s="1335">
        <f t="shared" si="29"/>
        <v>0</v>
      </c>
      <c r="AL83" s="1323">
        <f t="shared" si="30"/>
        <v>0</v>
      </c>
      <c r="AM83" s="1335">
        <f t="shared" si="31"/>
        <v>0</v>
      </c>
      <c r="AN83" s="1336"/>
      <c r="AO83" s="1337">
        <f t="shared" si="32"/>
        <v>0</v>
      </c>
      <c r="AP83" s="1338">
        <f t="shared" si="33"/>
        <v>0</v>
      </c>
      <c r="AQ83" s="1339">
        <f t="shared" si="34"/>
        <v>0</v>
      </c>
      <c r="AR83" s="1337">
        <f t="shared" si="35"/>
        <v>0</v>
      </c>
      <c r="AS83" s="1338">
        <f t="shared" si="36"/>
        <v>0</v>
      </c>
      <c r="AT83" s="1340">
        <f t="shared" si="37"/>
        <v>0</v>
      </c>
      <c r="AU83" s="1337"/>
      <c r="AV83" s="1339"/>
      <c r="AX83" s="1250"/>
      <c r="AY83" s="1341" t="str">
        <f t="shared" si="38"/>
        <v/>
      </c>
    </row>
    <row r="84" spans="1:51" x14ac:dyDescent="0.2">
      <c r="A84" s="1325"/>
      <c r="B84" s="1326">
        <v>71</v>
      </c>
      <c r="C84" s="1589"/>
      <c r="D84" s="1261"/>
      <c r="E84" s="1261"/>
      <c r="F84" s="1261"/>
      <c r="G84" s="1261"/>
      <c r="H84" s="1263"/>
      <c r="I84" s="1327">
        <f t="shared" si="28"/>
        <v>0</v>
      </c>
      <c r="J84" s="1327">
        <f t="shared" si="25"/>
        <v>0</v>
      </c>
      <c r="K84" s="1328">
        <f t="shared" si="26"/>
        <v>0</v>
      </c>
      <c r="L84" s="1329">
        <f>HLOOKUP(B84,'INMUEBLES EQUIPOS Y RODADOS'!$AG$13:$DH$252,240,0)</f>
        <v>0</v>
      </c>
      <c r="M84" s="1329">
        <f>HLOOKUP(B84,'MANO DE OBRA'!$CF$11:$FG$295,285,0)</f>
        <v>0</v>
      </c>
      <c r="N84" s="1329">
        <f>HLOOKUP(B84,'MATERIALES-INSUMOS'!$Y$13:$CZ$467,455,0)</f>
        <v>0</v>
      </c>
      <c r="O84" s="1329">
        <f>HLOOKUP(B84,'COMB-LUB-NEUM-MANT'!$BF$15:$EG$199,185,0)</f>
        <v>0</v>
      </c>
      <c r="P84" s="1329">
        <f>HLOOKUP(B84,'COMB-LUB-NEUM-MANT'!$EN$15:$HO$199,185,0)</f>
        <v>0</v>
      </c>
      <c r="Q84" s="1330">
        <f>SUM(L84:P84)*(RESUMEN!$C$22)</f>
        <v>0</v>
      </c>
      <c r="R84" s="1330">
        <f>(($U84)*(RESUMEN!$B$24+RESUMEN!$B$25+RESUMEN!$B$26))+(S84*RESUMEN!$B$28)</f>
        <v>0</v>
      </c>
      <c r="S84" s="1330">
        <f>SUM(L84:Q84)*(RESUMEN!$C$30)</f>
        <v>0</v>
      </c>
      <c r="T84" s="1330">
        <f>+$U84*RESUMEN!$C$33</f>
        <v>0</v>
      </c>
      <c r="U84" s="1331">
        <f>((L84+M84+N84+O84+P84+Q84+(S84*0.35)+S84)/(1-(RESUMEN!$B$24+RESUMEN!$B$25+RESUMEN!$B$26+RESUMEN!$C$33)))</f>
        <v>0</v>
      </c>
      <c r="V84" s="1309"/>
      <c r="W84" s="1309"/>
      <c r="X84" s="1309"/>
      <c r="Y84" s="1309"/>
      <c r="Z84" s="1309"/>
      <c r="AA84" s="1309"/>
      <c r="AB84" s="1309"/>
      <c r="AC84" s="1309"/>
      <c r="AD84" s="1309"/>
      <c r="AE84" s="1310"/>
      <c r="AF84" s="1344"/>
      <c r="AG84" s="1332">
        <f t="shared" si="27"/>
        <v>0</v>
      </c>
      <c r="AH84" s="1332"/>
      <c r="AI84" s="1333"/>
      <c r="AJ84" s="1334"/>
      <c r="AK84" s="1335">
        <f t="shared" si="29"/>
        <v>0</v>
      </c>
      <c r="AL84" s="1323">
        <f t="shared" si="30"/>
        <v>0</v>
      </c>
      <c r="AM84" s="1335">
        <f t="shared" si="31"/>
        <v>0</v>
      </c>
      <c r="AN84" s="1336"/>
      <c r="AO84" s="1337">
        <f t="shared" si="32"/>
        <v>0</v>
      </c>
      <c r="AP84" s="1338">
        <f t="shared" si="33"/>
        <v>0</v>
      </c>
      <c r="AQ84" s="1339">
        <f t="shared" si="34"/>
        <v>0</v>
      </c>
      <c r="AR84" s="1337">
        <f t="shared" si="35"/>
        <v>0</v>
      </c>
      <c r="AS84" s="1338">
        <f t="shared" si="36"/>
        <v>0</v>
      </c>
      <c r="AT84" s="1340">
        <f t="shared" si="37"/>
        <v>0</v>
      </c>
      <c r="AU84" s="1337"/>
      <c r="AV84" s="1339"/>
      <c r="AX84" s="1250"/>
      <c r="AY84" s="1341" t="str">
        <f t="shared" si="38"/>
        <v/>
      </c>
    </row>
    <row r="85" spans="1:51" x14ac:dyDescent="0.2">
      <c r="A85" s="1325"/>
      <c r="B85" s="1326">
        <v>72</v>
      </c>
      <c r="C85" s="1589"/>
      <c r="D85" s="1261"/>
      <c r="E85" s="1261"/>
      <c r="F85" s="1261"/>
      <c r="G85" s="1261"/>
      <c r="H85" s="1263"/>
      <c r="I85" s="1327">
        <f t="shared" si="28"/>
        <v>0</v>
      </c>
      <c r="J85" s="1327">
        <f t="shared" si="25"/>
        <v>0</v>
      </c>
      <c r="K85" s="1328">
        <f t="shared" si="26"/>
        <v>0</v>
      </c>
      <c r="L85" s="1329">
        <f>HLOOKUP(B85,'INMUEBLES EQUIPOS Y RODADOS'!$AG$13:$DH$252,240,0)</f>
        <v>0</v>
      </c>
      <c r="M85" s="1329">
        <f>HLOOKUP(B85,'MANO DE OBRA'!$CF$11:$FG$295,285,0)</f>
        <v>0</v>
      </c>
      <c r="N85" s="1329">
        <f>HLOOKUP(B85,'MATERIALES-INSUMOS'!$Y$13:$CZ$467,455,0)</f>
        <v>0</v>
      </c>
      <c r="O85" s="1329">
        <f>HLOOKUP(B85,'COMB-LUB-NEUM-MANT'!$BF$15:$EG$199,185,0)</f>
        <v>0</v>
      </c>
      <c r="P85" s="1329">
        <f>HLOOKUP(B85,'COMB-LUB-NEUM-MANT'!$EN$15:$HO$199,185,0)</f>
        <v>0</v>
      </c>
      <c r="Q85" s="1330">
        <f>SUM(L85:P85)*(RESUMEN!$C$22)</f>
        <v>0</v>
      </c>
      <c r="R85" s="1330">
        <f>(($U85)*(RESUMEN!$B$24+RESUMEN!$B$25+RESUMEN!$B$26))+(S85*RESUMEN!$B$28)</f>
        <v>0</v>
      </c>
      <c r="S85" s="1330">
        <f>SUM(L85:Q85)*(RESUMEN!$C$30)</f>
        <v>0</v>
      </c>
      <c r="T85" s="1330">
        <f>+$U85*RESUMEN!$C$33</f>
        <v>0</v>
      </c>
      <c r="U85" s="1331">
        <f>((L85+M85+N85+O85+P85+Q85+(S85*0.35)+S85)/(1-(RESUMEN!$B$24+RESUMEN!$B$25+RESUMEN!$B$26+RESUMEN!$C$33)))</f>
        <v>0</v>
      </c>
      <c r="V85" s="1309"/>
      <c r="W85" s="1309"/>
      <c r="X85" s="1309"/>
      <c r="Y85" s="1309"/>
      <c r="Z85" s="1309"/>
      <c r="AA85" s="1309"/>
      <c r="AB85" s="1309"/>
      <c r="AC85" s="1309"/>
      <c r="AD85" s="1309"/>
      <c r="AE85" s="1310"/>
      <c r="AF85" s="1344"/>
      <c r="AG85" s="1332">
        <f t="shared" si="27"/>
        <v>0</v>
      </c>
      <c r="AH85" s="1332"/>
      <c r="AI85" s="1333"/>
      <c r="AJ85" s="1334"/>
      <c r="AK85" s="1335">
        <f t="shared" si="29"/>
        <v>0</v>
      </c>
      <c r="AL85" s="1323">
        <f t="shared" si="30"/>
        <v>0</v>
      </c>
      <c r="AM85" s="1335">
        <f t="shared" si="31"/>
        <v>0</v>
      </c>
      <c r="AN85" s="1336"/>
      <c r="AO85" s="1337">
        <f t="shared" si="32"/>
        <v>0</v>
      </c>
      <c r="AP85" s="1338">
        <f t="shared" si="33"/>
        <v>0</v>
      </c>
      <c r="AQ85" s="1339">
        <f t="shared" si="34"/>
        <v>0</v>
      </c>
      <c r="AR85" s="1337">
        <f t="shared" si="35"/>
        <v>0</v>
      </c>
      <c r="AS85" s="1338">
        <f t="shared" si="36"/>
        <v>0</v>
      </c>
      <c r="AT85" s="1340">
        <f t="shared" si="37"/>
        <v>0</v>
      </c>
      <c r="AU85" s="1337"/>
      <c r="AV85" s="1339"/>
      <c r="AX85" s="1250"/>
      <c r="AY85" s="1341" t="str">
        <f t="shared" si="38"/>
        <v/>
      </c>
    </row>
    <row r="86" spans="1:51" x14ac:dyDescent="0.2">
      <c r="A86" s="1325"/>
      <c r="B86" s="1326">
        <v>73</v>
      </c>
      <c r="C86" s="1589"/>
      <c r="D86" s="1261"/>
      <c r="E86" s="1261"/>
      <c r="F86" s="1261"/>
      <c r="G86" s="1261"/>
      <c r="H86" s="1263"/>
      <c r="I86" s="1327">
        <f t="shared" si="28"/>
        <v>0</v>
      </c>
      <c r="J86" s="1327">
        <f t="shared" si="25"/>
        <v>0</v>
      </c>
      <c r="K86" s="1328">
        <f t="shared" si="26"/>
        <v>0</v>
      </c>
      <c r="L86" s="1329">
        <f>HLOOKUP(B86,'INMUEBLES EQUIPOS Y RODADOS'!$AG$13:$DH$252,240,0)</f>
        <v>0</v>
      </c>
      <c r="M86" s="1329">
        <f>HLOOKUP(B86,'MANO DE OBRA'!$CF$11:$FG$295,285,0)</f>
        <v>0</v>
      </c>
      <c r="N86" s="1329">
        <f>HLOOKUP(B86,'MATERIALES-INSUMOS'!$Y$13:$CZ$467,455,0)</f>
        <v>0</v>
      </c>
      <c r="O86" s="1329">
        <f>HLOOKUP(B86,'COMB-LUB-NEUM-MANT'!$BF$15:$EG$199,185,0)</f>
        <v>0</v>
      </c>
      <c r="P86" s="1329">
        <f>HLOOKUP(B86,'COMB-LUB-NEUM-MANT'!$EN$15:$HO$199,185,0)</f>
        <v>0</v>
      </c>
      <c r="Q86" s="1330">
        <f>SUM(L86:P86)*(RESUMEN!$C$22)</f>
        <v>0</v>
      </c>
      <c r="R86" s="1330">
        <f>(($U86)*(RESUMEN!$B$24+RESUMEN!$B$25+RESUMEN!$B$26))+(S86*RESUMEN!$B$28)</f>
        <v>0</v>
      </c>
      <c r="S86" s="1330">
        <f>SUM(L86:Q86)*(RESUMEN!$C$30)</f>
        <v>0</v>
      </c>
      <c r="T86" s="1330">
        <f>+$U86*RESUMEN!$C$33</f>
        <v>0</v>
      </c>
      <c r="U86" s="1331">
        <f>((L86+M86+N86+O86+P86+Q86+(S86*0.35)+S86)/(1-(RESUMEN!$B$24+RESUMEN!$B$25+RESUMEN!$B$26+RESUMEN!$C$33)))</f>
        <v>0</v>
      </c>
      <c r="V86" s="1309"/>
      <c r="W86" s="1309"/>
      <c r="X86" s="1309"/>
      <c r="Y86" s="1309"/>
      <c r="Z86" s="1309"/>
      <c r="AA86" s="1309"/>
      <c r="AB86" s="1309"/>
      <c r="AC86" s="1309"/>
      <c r="AD86" s="1309"/>
      <c r="AE86" s="1310"/>
      <c r="AF86" s="1344"/>
      <c r="AG86" s="1332">
        <f t="shared" si="27"/>
        <v>0</v>
      </c>
      <c r="AH86" s="1332"/>
      <c r="AI86" s="1333"/>
      <c r="AJ86" s="1334"/>
      <c r="AK86" s="1335">
        <f t="shared" si="29"/>
        <v>0</v>
      </c>
      <c r="AL86" s="1323">
        <f t="shared" si="30"/>
        <v>0</v>
      </c>
      <c r="AM86" s="1335">
        <f t="shared" si="31"/>
        <v>0</v>
      </c>
      <c r="AN86" s="1336"/>
      <c r="AO86" s="1337">
        <f t="shared" si="32"/>
        <v>0</v>
      </c>
      <c r="AP86" s="1338">
        <f t="shared" si="33"/>
        <v>0</v>
      </c>
      <c r="AQ86" s="1339">
        <f t="shared" si="34"/>
        <v>0</v>
      </c>
      <c r="AR86" s="1337">
        <f t="shared" si="35"/>
        <v>0</v>
      </c>
      <c r="AS86" s="1338">
        <f t="shared" si="36"/>
        <v>0</v>
      </c>
      <c r="AT86" s="1340">
        <f t="shared" si="37"/>
        <v>0</v>
      </c>
      <c r="AU86" s="1337"/>
      <c r="AV86" s="1339"/>
      <c r="AX86" s="1250"/>
      <c r="AY86" s="1341" t="str">
        <f t="shared" si="38"/>
        <v/>
      </c>
    </row>
    <row r="87" spans="1:51" x14ac:dyDescent="0.2">
      <c r="A87" s="1325"/>
      <c r="B87" s="1326">
        <v>74</v>
      </c>
      <c r="C87" s="1589"/>
      <c r="D87" s="1261"/>
      <c r="E87" s="1261"/>
      <c r="F87" s="1261"/>
      <c r="G87" s="1261"/>
      <c r="H87" s="1263"/>
      <c r="I87" s="1327">
        <f t="shared" si="28"/>
        <v>0</v>
      </c>
      <c r="J87" s="1327">
        <f t="shared" si="25"/>
        <v>0</v>
      </c>
      <c r="K87" s="1328">
        <f t="shared" si="26"/>
        <v>0</v>
      </c>
      <c r="L87" s="1329">
        <f>HLOOKUP(B87,'INMUEBLES EQUIPOS Y RODADOS'!$AG$13:$DH$252,240,0)</f>
        <v>0</v>
      </c>
      <c r="M87" s="1329">
        <f>HLOOKUP(B87,'MANO DE OBRA'!$CF$11:$FG$295,285,0)</f>
        <v>0</v>
      </c>
      <c r="N87" s="1329">
        <f>HLOOKUP(B87,'MATERIALES-INSUMOS'!$Y$13:$CZ$467,455,0)</f>
        <v>0</v>
      </c>
      <c r="O87" s="1329">
        <f>HLOOKUP(B87,'COMB-LUB-NEUM-MANT'!$BF$15:$EG$199,185,0)</f>
        <v>0</v>
      </c>
      <c r="P87" s="1329">
        <f>HLOOKUP(B87,'COMB-LUB-NEUM-MANT'!$EN$15:$HO$199,185,0)</f>
        <v>0</v>
      </c>
      <c r="Q87" s="1330">
        <f>SUM(L87:P87)*(RESUMEN!$C$22)</f>
        <v>0</v>
      </c>
      <c r="R87" s="1330">
        <f>(($U87)*(RESUMEN!$B$24+RESUMEN!$B$25+RESUMEN!$B$26))+(S87*RESUMEN!$B$28)</f>
        <v>0</v>
      </c>
      <c r="S87" s="1330">
        <f>SUM(L87:Q87)*(RESUMEN!$C$30)</f>
        <v>0</v>
      </c>
      <c r="T87" s="1330">
        <f>+$U87*RESUMEN!$C$33</f>
        <v>0</v>
      </c>
      <c r="U87" s="1331">
        <f>((L87+M87+N87+O87+P87+Q87+(S87*0.35)+S87)/(1-(RESUMEN!$B$24+RESUMEN!$B$25+RESUMEN!$B$26+RESUMEN!$C$33)))</f>
        <v>0</v>
      </c>
      <c r="V87" s="1309"/>
      <c r="W87" s="1309"/>
      <c r="X87" s="1309"/>
      <c r="Y87" s="1309"/>
      <c r="Z87" s="1309"/>
      <c r="AA87" s="1309"/>
      <c r="AB87" s="1309"/>
      <c r="AC87" s="1309"/>
      <c r="AD87" s="1309"/>
      <c r="AE87" s="1310"/>
      <c r="AF87" s="1344"/>
      <c r="AG87" s="1332">
        <f t="shared" si="27"/>
        <v>0</v>
      </c>
      <c r="AH87" s="1332"/>
      <c r="AI87" s="1333"/>
      <c r="AJ87" s="1334"/>
      <c r="AK87" s="1335">
        <f t="shared" si="29"/>
        <v>0</v>
      </c>
      <c r="AL87" s="1323">
        <f t="shared" si="30"/>
        <v>0</v>
      </c>
      <c r="AM87" s="1335">
        <f t="shared" si="31"/>
        <v>0</v>
      </c>
      <c r="AN87" s="1336"/>
      <c r="AO87" s="1337">
        <f t="shared" si="32"/>
        <v>0</v>
      </c>
      <c r="AP87" s="1338">
        <f t="shared" si="33"/>
        <v>0</v>
      </c>
      <c r="AQ87" s="1339">
        <f t="shared" si="34"/>
        <v>0</v>
      </c>
      <c r="AR87" s="1337">
        <f t="shared" si="35"/>
        <v>0</v>
      </c>
      <c r="AS87" s="1338">
        <f t="shared" si="36"/>
        <v>0</v>
      </c>
      <c r="AT87" s="1340">
        <f t="shared" si="37"/>
        <v>0</v>
      </c>
      <c r="AU87" s="1337"/>
      <c r="AV87" s="1339"/>
      <c r="AX87" s="1250"/>
      <c r="AY87" s="1341" t="str">
        <f t="shared" si="38"/>
        <v/>
      </c>
    </row>
    <row r="88" spans="1:51" x14ac:dyDescent="0.2">
      <c r="A88" s="1325"/>
      <c r="B88" s="1326">
        <v>75</v>
      </c>
      <c r="C88" s="1589"/>
      <c r="D88" s="1261"/>
      <c r="E88" s="1261"/>
      <c r="F88" s="1261"/>
      <c r="G88" s="1261"/>
      <c r="H88" s="1263"/>
      <c r="I88" s="1327">
        <f t="shared" si="28"/>
        <v>0</v>
      </c>
      <c r="J88" s="1327">
        <f t="shared" si="25"/>
        <v>0</v>
      </c>
      <c r="K88" s="1328">
        <f t="shared" si="26"/>
        <v>0</v>
      </c>
      <c r="L88" s="1329">
        <f>HLOOKUP(B88,'INMUEBLES EQUIPOS Y RODADOS'!$AG$13:$DH$252,240,0)</f>
        <v>0</v>
      </c>
      <c r="M88" s="1329">
        <f>HLOOKUP(B88,'MANO DE OBRA'!$CF$11:$FG$295,285,0)</f>
        <v>0</v>
      </c>
      <c r="N88" s="1329">
        <f>HLOOKUP(B88,'MATERIALES-INSUMOS'!$Y$13:$CZ$467,455,0)</f>
        <v>0</v>
      </c>
      <c r="O88" s="1329">
        <f>HLOOKUP(B88,'COMB-LUB-NEUM-MANT'!$BF$15:$EG$199,185,0)</f>
        <v>0</v>
      </c>
      <c r="P88" s="1329">
        <f>HLOOKUP(B88,'COMB-LUB-NEUM-MANT'!$EN$15:$HO$199,185,0)</f>
        <v>0</v>
      </c>
      <c r="Q88" s="1330">
        <f>SUM(L88:P88)*(RESUMEN!$C$22)</f>
        <v>0</v>
      </c>
      <c r="R88" s="1330">
        <f>(($U88)*(RESUMEN!$B$24+RESUMEN!$B$25+RESUMEN!$B$26))+(S88*RESUMEN!$B$28)</f>
        <v>0</v>
      </c>
      <c r="S88" s="1330">
        <f>SUM(L88:Q88)*(RESUMEN!$C$30)</f>
        <v>0</v>
      </c>
      <c r="T88" s="1330">
        <f>+$U88*RESUMEN!$C$33</f>
        <v>0</v>
      </c>
      <c r="U88" s="1331">
        <f>((L88+M88+N88+O88+P88+Q88+(S88*0.35)+S88)/(1-(RESUMEN!$B$24+RESUMEN!$B$25+RESUMEN!$B$26+RESUMEN!$C$33)))</f>
        <v>0</v>
      </c>
      <c r="V88" s="1309"/>
      <c r="W88" s="1309"/>
      <c r="X88" s="1309"/>
      <c r="Y88" s="1309"/>
      <c r="Z88" s="1309"/>
      <c r="AA88" s="1309"/>
      <c r="AB88" s="1309"/>
      <c r="AC88" s="1309"/>
      <c r="AD88" s="1309"/>
      <c r="AE88" s="1310"/>
      <c r="AF88" s="1344"/>
      <c r="AG88" s="1332">
        <f t="shared" si="27"/>
        <v>0</v>
      </c>
      <c r="AH88" s="1332"/>
      <c r="AI88" s="1333"/>
      <c r="AJ88" s="1334"/>
      <c r="AK88" s="1335">
        <f t="shared" si="29"/>
        <v>0</v>
      </c>
      <c r="AL88" s="1323">
        <f t="shared" si="30"/>
        <v>0</v>
      </c>
      <c r="AM88" s="1335">
        <f t="shared" si="31"/>
        <v>0</v>
      </c>
      <c r="AN88" s="1336"/>
      <c r="AO88" s="1337">
        <f t="shared" si="32"/>
        <v>0</v>
      </c>
      <c r="AP88" s="1338">
        <f t="shared" si="33"/>
        <v>0</v>
      </c>
      <c r="AQ88" s="1339">
        <f t="shared" si="34"/>
        <v>0</v>
      </c>
      <c r="AR88" s="1337">
        <f t="shared" si="35"/>
        <v>0</v>
      </c>
      <c r="AS88" s="1338">
        <f t="shared" si="36"/>
        <v>0</v>
      </c>
      <c r="AT88" s="1340">
        <f t="shared" si="37"/>
        <v>0</v>
      </c>
      <c r="AU88" s="1337"/>
      <c r="AV88" s="1339"/>
      <c r="AX88" s="1250"/>
      <c r="AY88" s="1341" t="str">
        <f t="shared" si="38"/>
        <v/>
      </c>
    </row>
    <row r="89" spans="1:51" x14ac:dyDescent="0.2">
      <c r="A89" s="1325"/>
      <c r="B89" s="1326">
        <v>76</v>
      </c>
      <c r="C89" s="1589"/>
      <c r="D89" s="1261"/>
      <c r="E89" s="1261"/>
      <c r="F89" s="1261"/>
      <c r="G89" s="1261"/>
      <c r="H89" s="1263"/>
      <c r="I89" s="1327">
        <f t="shared" si="28"/>
        <v>0</v>
      </c>
      <c r="J89" s="1327">
        <f t="shared" si="25"/>
        <v>0</v>
      </c>
      <c r="K89" s="1328">
        <f t="shared" si="26"/>
        <v>0</v>
      </c>
      <c r="L89" s="1329">
        <f>HLOOKUP(B89,'INMUEBLES EQUIPOS Y RODADOS'!$AG$13:$DH$252,240,0)</f>
        <v>0</v>
      </c>
      <c r="M89" s="1329">
        <f>HLOOKUP(B89,'MANO DE OBRA'!$CF$11:$FG$295,285,0)</f>
        <v>0</v>
      </c>
      <c r="N89" s="1329">
        <f>HLOOKUP(B89,'MATERIALES-INSUMOS'!$Y$13:$CZ$467,455,0)</f>
        <v>0</v>
      </c>
      <c r="O89" s="1329">
        <f>HLOOKUP(B89,'COMB-LUB-NEUM-MANT'!$BF$15:$EG$199,185,0)</f>
        <v>0</v>
      </c>
      <c r="P89" s="1329">
        <f>HLOOKUP(B89,'COMB-LUB-NEUM-MANT'!$EN$15:$HO$199,185,0)</f>
        <v>0</v>
      </c>
      <c r="Q89" s="1330">
        <f>SUM(L89:P89)*(RESUMEN!$C$22)</f>
        <v>0</v>
      </c>
      <c r="R89" s="1330">
        <f>(($U89)*(RESUMEN!$B$24+RESUMEN!$B$25+RESUMEN!$B$26))+(S89*RESUMEN!$B$28)</f>
        <v>0</v>
      </c>
      <c r="S89" s="1330">
        <f>SUM(L89:Q89)*(RESUMEN!$C$30)</f>
        <v>0</v>
      </c>
      <c r="T89" s="1330">
        <f>+$U89*RESUMEN!$C$33</f>
        <v>0</v>
      </c>
      <c r="U89" s="1331">
        <f>((L89+M89+N89+O89+P89+Q89+(S89*0.35)+S89)/(1-(RESUMEN!$B$24+RESUMEN!$B$25+RESUMEN!$B$26+RESUMEN!$C$33)))</f>
        <v>0</v>
      </c>
      <c r="V89" s="1309"/>
      <c r="W89" s="1309"/>
      <c r="X89" s="1309"/>
      <c r="Y89" s="1309"/>
      <c r="Z89" s="1309"/>
      <c r="AA89" s="1309"/>
      <c r="AB89" s="1309"/>
      <c r="AC89" s="1309"/>
      <c r="AD89" s="1309"/>
      <c r="AE89" s="1310"/>
      <c r="AF89" s="1344"/>
      <c r="AG89" s="1332">
        <f t="shared" si="27"/>
        <v>0</v>
      </c>
      <c r="AH89" s="1332"/>
      <c r="AI89" s="1333"/>
      <c r="AJ89" s="1334"/>
      <c r="AK89" s="1335">
        <f t="shared" si="29"/>
        <v>0</v>
      </c>
      <c r="AL89" s="1323">
        <f t="shared" si="30"/>
        <v>0</v>
      </c>
      <c r="AM89" s="1335">
        <f t="shared" si="31"/>
        <v>0</v>
      </c>
      <c r="AN89" s="1336"/>
      <c r="AO89" s="1337">
        <f t="shared" si="32"/>
        <v>0</v>
      </c>
      <c r="AP89" s="1338">
        <f t="shared" si="33"/>
        <v>0</v>
      </c>
      <c r="AQ89" s="1339">
        <f t="shared" si="34"/>
        <v>0</v>
      </c>
      <c r="AR89" s="1337">
        <f t="shared" si="35"/>
        <v>0</v>
      </c>
      <c r="AS89" s="1338">
        <f t="shared" si="36"/>
        <v>0</v>
      </c>
      <c r="AT89" s="1340">
        <f t="shared" si="37"/>
        <v>0</v>
      </c>
      <c r="AU89" s="1337"/>
      <c r="AV89" s="1339"/>
      <c r="AX89" s="1250"/>
      <c r="AY89" s="1341" t="str">
        <f t="shared" si="38"/>
        <v/>
      </c>
    </row>
    <row r="90" spans="1:51" x14ac:dyDescent="0.2">
      <c r="A90" s="1325"/>
      <c r="B90" s="1326">
        <v>77</v>
      </c>
      <c r="C90" s="1589"/>
      <c r="D90" s="1261"/>
      <c r="E90" s="1261"/>
      <c r="F90" s="1261"/>
      <c r="G90" s="1261"/>
      <c r="H90" s="1263"/>
      <c r="I90" s="1327">
        <f t="shared" si="28"/>
        <v>0</v>
      </c>
      <c r="J90" s="1327">
        <f t="shared" si="25"/>
        <v>0</v>
      </c>
      <c r="K90" s="1328">
        <f t="shared" si="26"/>
        <v>0</v>
      </c>
      <c r="L90" s="1329">
        <f>HLOOKUP(B90,'INMUEBLES EQUIPOS Y RODADOS'!$AG$13:$DH$252,240,0)</f>
        <v>0</v>
      </c>
      <c r="M90" s="1329">
        <f>HLOOKUP(B90,'MANO DE OBRA'!$CF$11:$FG$295,285,0)</f>
        <v>0</v>
      </c>
      <c r="N90" s="1329">
        <f>HLOOKUP(B90,'MATERIALES-INSUMOS'!$Y$13:$CZ$467,455,0)</f>
        <v>0</v>
      </c>
      <c r="O90" s="1329">
        <f>HLOOKUP(B90,'COMB-LUB-NEUM-MANT'!$BF$15:$EG$199,185,0)</f>
        <v>0</v>
      </c>
      <c r="P90" s="1329">
        <f>HLOOKUP(B90,'COMB-LUB-NEUM-MANT'!$EN$15:$HO$199,185,0)</f>
        <v>0</v>
      </c>
      <c r="Q90" s="1330">
        <f>SUM(L90:P90)*(RESUMEN!$C$22)</f>
        <v>0</v>
      </c>
      <c r="R90" s="1330">
        <f>(($U90)*(RESUMEN!$B$24+RESUMEN!$B$25+RESUMEN!$B$26))+(S90*RESUMEN!$B$28)</f>
        <v>0</v>
      </c>
      <c r="S90" s="1330">
        <f>SUM(L90:Q90)*(RESUMEN!$C$30)</f>
        <v>0</v>
      </c>
      <c r="T90" s="1330">
        <f>+$U90*RESUMEN!$C$33</f>
        <v>0</v>
      </c>
      <c r="U90" s="1331">
        <f>((L90+M90+N90+O90+P90+Q90+(S90*0.35)+S90)/(1-(RESUMEN!$B$24+RESUMEN!$B$25+RESUMEN!$B$26+RESUMEN!$C$33)))</f>
        <v>0</v>
      </c>
      <c r="V90" s="1309"/>
      <c r="W90" s="1309"/>
      <c r="X90" s="1309"/>
      <c r="Y90" s="1309"/>
      <c r="Z90" s="1309"/>
      <c r="AA90" s="1309"/>
      <c r="AB90" s="1309"/>
      <c r="AC90" s="1309"/>
      <c r="AD90" s="1309"/>
      <c r="AE90" s="1310"/>
      <c r="AF90" s="1344"/>
      <c r="AG90" s="1332">
        <f t="shared" si="27"/>
        <v>0</v>
      </c>
      <c r="AH90" s="1332"/>
      <c r="AI90" s="1333"/>
      <c r="AJ90" s="1334"/>
      <c r="AK90" s="1335">
        <f t="shared" si="29"/>
        <v>0</v>
      </c>
      <c r="AL90" s="1323">
        <f t="shared" si="30"/>
        <v>0</v>
      </c>
      <c r="AM90" s="1335">
        <f t="shared" si="31"/>
        <v>0</v>
      </c>
      <c r="AN90" s="1336"/>
      <c r="AO90" s="1337">
        <f t="shared" si="32"/>
        <v>0</v>
      </c>
      <c r="AP90" s="1338">
        <f t="shared" si="33"/>
        <v>0</v>
      </c>
      <c r="AQ90" s="1339">
        <f t="shared" si="34"/>
        <v>0</v>
      </c>
      <c r="AR90" s="1337">
        <f t="shared" si="35"/>
        <v>0</v>
      </c>
      <c r="AS90" s="1338">
        <f t="shared" si="36"/>
        <v>0</v>
      </c>
      <c r="AT90" s="1340">
        <f t="shared" si="37"/>
        <v>0</v>
      </c>
      <c r="AU90" s="1337"/>
      <c r="AV90" s="1339"/>
      <c r="AX90" s="1250"/>
      <c r="AY90" s="1341" t="str">
        <f t="shared" si="38"/>
        <v/>
      </c>
    </row>
    <row r="91" spans="1:51" x14ac:dyDescent="0.2">
      <c r="A91" s="1325"/>
      <c r="B91" s="1326">
        <v>78</v>
      </c>
      <c r="C91" s="1589"/>
      <c r="D91" s="1261"/>
      <c r="E91" s="1261"/>
      <c r="F91" s="1261"/>
      <c r="G91" s="1261"/>
      <c r="H91" s="1263"/>
      <c r="I91" s="1327">
        <f t="shared" si="28"/>
        <v>0</v>
      </c>
      <c r="J91" s="1327">
        <f t="shared" si="25"/>
        <v>0</v>
      </c>
      <c r="K91" s="1328">
        <f t="shared" si="26"/>
        <v>0</v>
      </c>
      <c r="L91" s="1329">
        <f>HLOOKUP(B91,'INMUEBLES EQUIPOS Y RODADOS'!$AG$13:$DH$252,240,0)</f>
        <v>0</v>
      </c>
      <c r="M91" s="1329">
        <f>HLOOKUP(B91,'MANO DE OBRA'!$CF$11:$FG$295,285,0)</f>
        <v>0</v>
      </c>
      <c r="N91" s="1329">
        <f>HLOOKUP(B91,'MATERIALES-INSUMOS'!$Y$13:$CZ$467,455,0)</f>
        <v>0</v>
      </c>
      <c r="O91" s="1329">
        <f>HLOOKUP(B91,'COMB-LUB-NEUM-MANT'!$BF$15:$EG$199,185,0)</f>
        <v>0</v>
      </c>
      <c r="P91" s="1329">
        <f>HLOOKUP(B91,'COMB-LUB-NEUM-MANT'!$EN$15:$HO$199,185,0)</f>
        <v>0</v>
      </c>
      <c r="Q91" s="1330">
        <f>SUM(L91:P91)*(RESUMEN!$C$22)</f>
        <v>0</v>
      </c>
      <c r="R91" s="1330">
        <f>(($U91)*(RESUMEN!$B$24+RESUMEN!$B$25+RESUMEN!$B$26))+(S91*RESUMEN!$B$28)</f>
        <v>0</v>
      </c>
      <c r="S91" s="1330">
        <f>SUM(L91:Q91)*(RESUMEN!$C$30)</f>
        <v>0</v>
      </c>
      <c r="T91" s="1330">
        <f>+$U91*RESUMEN!$C$33</f>
        <v>0</v>
      </c>
      <c r="U91" s="1331">
        <f>((L91+M91+N91+O91+P91+Q91+(S91*0.35)+S91)/(1-(RESUMEN!$B$24+RESUMEN!$B$25+RESUMEN!$B$26+RESUMEN!$C$33)))</f>
        <v>0</v>
      </c>
      <c r="V91" s="1309"/>
      <c r="W91" s="1309"/>
      <c r="X91" s="1309"/>
      <c r="Y91" s="1309"/>
      <c r="Z91" s="1309"/>
      <c r="AA91" s="1309"/>
      <c r="AB91" s="1309"/>
      <c r="AC91" s="1309"/>
      <c r="AD91" s="1309"/>
      <c r="AE91" s="1310"/>
      <c r="AF91" s="1344"/>
      <c r="AG91" s="1332">
        <f t="shared" si="27"/>
        <v>0</v>
      </c>
      <c r="AH91" s="1332"/>
      <c r="AI91" s="1333"/>
      <c r="AJ91" s="1334"/>
      <c r="AK91" s="1335">
        <f t="shared" si="29"/>
        <v>0</v>
      </c>
      <c r="AL91" s="1323">
        <f t="shared" si="30"/>
        <v>0</v>
      </c>
      <c r="AM91" s="1335">
        <f t="shared" si="31"/>
        <v>0</v>
      </c>
      <c r="AN91" s="1336"/>
      <c r="AO91" s="1337">
        <f t="shared" si="32"/>
        <v>0</v>
      </c>
      <c r="AP91" s="1338">
        <f t="shared" si="33"/>
        <v>0</v>
      </c>
      <c r="AQ91" s="1339">
        <f t="shared" si="34"/>
        <v>0</v>
      </c>
      <c r="AR91" s="1337">
        <f t="shared" si="35"/>
        <v>0</v>
      </c>
      <c r="AS91" s="1338">
        <f t="shared" si="36"/>
        <v>0</v>
      </c>
      <c r="AT91" s="1340">
        <f t="shared" si="37"/>
        <v>0</v>
      </c>
      <c r="AU91" s="1337"/>
      <c r="AV91" s="1339"/>
      <c r="AX91" s="1250"/>
      <c r="AY91" s="1341" t="str">
        <f t="shared" si="38"/>
        <v/>
      </c>
    </row>
    <row r="92" spans="1:51" x14ac:dyDescent="0.2">
      <c r="A92" s="1325"/>
      <c r="B92" s="1326">
        <v>79</v>
      </c>
      <c r="C92" s="1589"/>
      <c r="D92" s="1261"/>
      <c r="E92" s="1261"/>
      <c r="F92" s="1261"/>
      <c r="G92" s="1261"/>
      <c r="H92" s="1263"/>
      <c r="I92" s="1327">
        <f t="shared" si="28"/>
        <v>0</v>
      </c>
      <c r="J92" s="1327">
        <f t="shared" si="25"/>
        <v>0</v>
      </c>
      <c r="K92" s="1328">
        <f t="shared" si="26"/>
        <v>0</v>
      </c>
      <c r="L92" s="1329">
        <f>HLOOKUP(B92,'INMUEBLES EQUIPOS Y RODADOS'!$AG$13:$DH$252,240,0)</f>
        <v>0</v>
      </c>
      <c r="M92" s="1329">
        <f>HLOOKUP(B92,'MANO DE OBRA'!$CF$11:$FG$295,285,0)</f>
        <v>0</v>
      </c>
      <c r="N92" s="1329">
        <f>HLOOKUP(B92,'MATERIALES-INSUMOS'!$Y$13:$CZ$467,455,0)</f>
        <v>0</v>
      </c>
      <c r="O92" s="1329">
        <f>HLOOKUP(B92,'COMB-LUB-NEUM-MANT'!$BF$15:$EG$199,185,0)</f>
        <v>0</v>
      </c>
      <c r="P92" s="1329">
        <f>HLOOKUP(B92,'COMB-LUB-NEUM-MANT'!$EN$15:$HO$199,185,0)</f>
        <v>0</v>
      </c>
      <c r="Q92" s="1330">
        <f>SUM(L92:P92)*(RESUMEN!$C$22)</f>
        <v>0</v>
      </c>
      <c r="R92" s="1330">
        <f>(($U92)*(RESUMEN!$B$24+RESUMEN!$B$25+RESUMEN!$B$26))+(S92*RESUMEN!$B$28)</f>
        <v>0</v>
      </c>
      <c r="S92" s="1330">
        <f>SUM(L92:Q92)*(RESUMEN!$C$30)</f>
        <v>0</v>
      </c>
      <c r="T92" s="1330">
        <f>+$U92*RESUMEN!$C$33</f>
        <v>0</v>
      </c>
      <c r="U92" s="1331">
        <f>((L92+M92+N92+O92+P92+Q92+(S92*0.35)+S92)/(1-(RESUMEN!$B$24+RESUMEN!$B$25+RESUMEN!$B$26+RESUMEN!$C$33)))</f>
        <v>0</v>
      </c>
      <c r="V92" s="1309"/>
      <c r="W92" s="1309"/>
      <c r="X92" s="1309"/>
      <c r="Y92" s="1309"/>
      <c r="Z92" s="1309"/>
      <c r="AA92" s="1309"/>
      <c r="AB92" s="1309"/>
      <c r="AC92" s="1309"/>
      <c r="AD92" s="1309"/>
      <c r="AE92" s="1310"/>
      <c r="AF92" s="1344"/>
      <c r="AG92" s="1332">
        <f t="shared" si="27"/>
        <v>0</v>
      </c>
      <c r="AH92" s="1332"/>
      <c r="AI92" s="1333"/>
      <c r="AJ92" s="1334"/>
      <c r="AK92" s="1335">
        <f t="shared" si="29"/>
        <v>0</v>
      </c>
      <c r="AL92" s="1323">
        <f t="shared" si="30"/>
        <v>0</v>
      </c>
      <c r="AM92" s="1335">
        <f t="shared" si="31"/>
        <v>0</v>
      </c>
      <c r="AN92" s="1336"/>
      <c r="AO92" s="1337">
        <f t="shared" si="32"/>
        <v>0</v>
      </c>
      <c r="AP92" s="1338">
        <f t="shared" si="33"/>
        <v>0</v>
      </c>
      <c r="AQ92" s="1339">
        <f t="shared" si="34"/>
        <v>0</v>
      </c>
      <c r="AR92" s="1337">
        <f t="shared" si="35"/>
        <v>0</v>
      </c>
      <c r="AS92" s="1338">
        <f t="shared" si="36"/>
        <v>0</v>
      </c>
      <c r="AT92" s="1340">
        <f t="shared" si="37"/>
        <v>0</v>
      </c>
      <c r="AU92" s="1337"/>
      <c r="AV92" s="1339"/>
      <c r="AX92" s="1250"/>
      <c r="AY92" s="1341" t="str">
        <f t="shared" si="38"/>
        <v/>
      </c>
    </row>
    <row r="93" spans="1:51" x14ac:dyDescent="0.2">
      <c r="A93" s="1325"/>
      <c r="B93" s="1326">
        <v>80</v>
      </c>
      <c r="C93" s="1589"/>
      <c r="D93" s="1261"/>
      <c r="E93" s="1261"/>
      <c r="F93" s="1261"/>
      <c r="G93" s="1261"/>
      <c r="H93" s="1263"/>
      <c r="I93" s="1327">
        <f t="shared" si="28"/>
        <v>0</v>
      </c>
      <c r="J93" s="1327">
        <f t="shared" si="25"/>
        <v>0</v>
      </c>
      <c r="K93" s="1328">
        <f t="shared" si="26"/>
        <v>0</v>
      </c>
      <c r="L93" s="1329">
        <f>HLOOKUP(B93,'INMUEBLES EQUIPOS Y RODADOS'!$AG$13:$DH$252,240,0)</f>
        <v>0</v>
      </c>
      <c r="M93" s="1329">
        <f>HLOOKUP(B93,'MANO DE OBRA'!$CF$11:$FG$295,285,0)</f>
        <v>0</v>
      </c>
      <c r="N93" s="1329">
        <f>HLOOKUP(B93,'MATERIALES-INSUMOS'!$Y$13:$CZ$467,455,0)</f>
        <v>0</v>
      </c>
      <c r="O93" s="1329">
        <f>HLOOKUP(B93,'COMB-LUB-NEUM-MANT'!$BF$15:$EG$199,185,0)</f>
        <v>0</v>
      </c>
      <c r="P93" s="1329">
        <f>HLOOKUP(B93,'COMB-LUB-NEUM-MANT'!$EN$15:$HO$199,185,0)</f>
        <v>0</v>
      </c>
      <c r="Q93" s="1330">
        <f>SUM(L93:P93)*(RESUMEN!$C$22)</f>
        <v>0</v>
      </c>
      <c r="R93" s="1330">
        <f>(($U93)*(RESUMEN!$B$24+RESUMEN!$B$25+RESUMEN!$B$26))+(S93*RESUMEN!$B$28)</f>
        <v>0</v>
      </c>
      <c r="S93" s="1330">
        <f>SUM(L93:Q93)*(RESUMEN!$C$30)</f>
        <v>0</v>
      </c>
      <c r="T93" s="1330">
        <f>+$U93*RESUMEN!$C$33</f>
        <v>0</v>
      </c>
      <c r="U93" s="1331">
        <f>((L93+M93+N93+O93+P93+Q93+(S93*0.35)+S93)/(1-(RESUMEN!$B$24+RESUMEN!$B$25+RESUMEN!$B$26+RESUMEN!$C$33)))</f>
        <v>0</v>
      </c>
      <c r="V93" s="1309"/>
      <c r="W93" s="1309"/>
      <c r="X93" s="1309"/>
      <c r="Y93" s="1309"/>
      <c r="Z93" s="1309"/>
      <c r="AA93" s="1309"/>
      <c r="AB93" s="1309"/>
      <c r="AC93" s="1309"/>
      <c r="AD93" s="1309"/>
      <c r="AE93" s="1310"/>
      <c r="AF93" s="1344"/>
      <c r="AG93" s="1332">
        <f t="shared" si="27"/>
        <v>0</v>
      </c>
      <c r="AH93" s="1332"/>
      <c r="AI93" s="1333"/>
      <c r="AJ93" s="1334"/>
      <c r="AK93" s="1335">
        <f t="shared" si="29"/>
        <v>0</v>
      </c>
      <c r="AL93" s="1323">
        <f t="shared" si="30"/>
        <v>0</v>
      </c>
      <c r="AM93" s="1335">
        <f t="shared" si="31"/>
        <v>0</v>
      </c>
      <c r="AN93" s="1336"/>
      <c r="AO93" s="1337">
        <f t="shared" si="32"/>
        <v>0</v>
      </c>
      <c r="AP93" s="1338">
        <f t="shared" si="33"/>
        <v>0</v>
      </c>
      <c r="AQ93" s="1339">
        <f t="shared" si="34"/>
        <v>0</v>
      </c>
      <c r="AR93" s="1337">
        <f t="shared" si="35"/>
        <v>0</v>
      </c>
      <c r="AS93" s="1338">
        <f t="shared" si="36"/>
        <v>0</v>
      </c>
      <c r="AT93" s="1340">
        <f t="shared" si="37"/>
        <v>0</v>
      </c>
      <c r="AU93" s="1337"/>
      <c r="AV93" s="1339"/>
      <c r="AX93" s="1250"/>
      <c r="AY93" s="1341" t="str">
        <f t="shared" si="38"/>
        <v/>
      </c>
    </row>
    <row r="94" spans="1:51" ht="12" thickBot="1" x14ac:dyDescent="0.25">
      <c r="H94" s="1346" t="s">
        <v>245</v>
      </c>
      <c r="I94" s="1347"/>
      <c r="J94" s="1348"/>
      <c r="K94" s="1348"/>
      <c r="L94" s="1349">
        <f t="shared" ref="L94:U94" si="39">SUM(L13:L93)</f>
        <v>0</v>
      </c>
      <c r="M94" s="1349">
        <f t="shared" si="39"/>
        <v>0</v>
      </c>
      <c r="N94" s="1349">
        <f t="shared" si="39"/>
        <v>0</v>
      </c>
      <c r="O94" s="1349">
        <f t="shared" si="39"/>
        <v>0</v>
      </c>
      <c r="P94" s="1349">
        <f t="shared" si="39"/>
        <v>0</v>
      </c>
      <c r="Q94" s="1349">
        <f t="shared" si="39"/>
        <v>0</v>
      </c>
      <c r="R94" s="1349">
        <f t="shared" si="39"/>
        <v>0</v>
      </c>
      <c r="S94" s="1349">
        <f t="shared" si="39"/>
        <v>0</v>
      </c>
      <c r="T94" s="1349">
        <f t="shared" si="39"/>
        <v>0</v>
      </c>
      <c r="U94" s="1349">
        <f t="shared" si="39"/>
        <v>0</v>
      </c>
      <c r="V94" s="1310" t="e">
        <f>L94/$U$94</f>
        <v>#DIV/0!</v>
      </c>
      <c r="W94" s="1310" t="e">
        <f t="shared" ref="W94:AE94" si="40">M94/$U$94</f>
        <v>#DIV/0!</v>
      </c>
      <c r="X94" s="1310" t="e">
        <f t="shared" si="40"/>
        <v>#DIV/0!</v>
      </c>
      <c r="Y94" s="1310" t="e">
        <f t="shared" si="40"/>
        <v>#DIV/0!</v>
      </c>
      <c r="Z94" s="1310" t="e">
        <f t="shared" si="40"/>
        <v>#DIV/0!</v>
      </c>
      <c r="AA94" s="1310" t="e">
        <f t="shared" si="40"/>
        <v>#DIV/0!</v>
      </c>
      <c r="AB94" s="1310" t="e">
        <f t="shared" si="40"/>
        <v>#DIV/0!</v>
      </c>
      <c r="AC94" s="1310" t="e">
        <f t="shared" si="40"/>
        <v>#DIV/0!</v>
      </c>
      <c r="AD94" s="1310" t="e">
        <f t="shared" si="40"/>
        <v>#DIV/0!</v>
      </c>
      <c r="AE94" s="1310" t="e">
        <f t="shared" si="40"/>
        <v>#DIV/0!</v>
      </c>
      <c r="AF94" s="1344"/>
      <c r="AG94" s="1350"/>
      <c r="AH94" s="1351"/>
      <c r="AJ94" s="1352"/>
      <c r="AK94" s="1269"/>
      <c r="AL94" s="1269"/>
      <c r="AM94" s="1269"/>
      <c r="AN94" s="1351"/>
      <c r="AO94" s="1352"/>
      <c r="AP94" s="1269"/>
      <c r="AQ94" s="1351"/>
      <c r="AR94" s="1269"/>
      <c r="AS94" s="1269"/>
      <c r="AT94" s="1269"/>
      <c r="AU94" s="1353"/>
      <c r="AV94" s="1354"/>
      <c r="AX94" s="1067"/>
      <c r="AY94" s="1067"/>
    </row>
    <row r="95" spans="1:51" ht="12" thickBot="1" x14ac:dyDescent="0.25">
      <c r="H95" s="1355" t="s">
        <v>255</v>
      </c>
      <c r="J95" s="1356">
        <f>SUM(J13:J93)</f>
        <v>0</v>
      </c>
      <c r="K95" s="1357">
        <f>SUM(K13:K93)</f>
        <v>0</v>
      </c>
      <c r="L95" s="1358">
        <f>+RESUMEN!$D$12</f>
        <v>0</v>
      </c>
      <c r="M95" s="1359">
        <f>+RESUMEN!$D$13</f>
        <v>0</v>
      </c>
      <c r="N95" s="1359">
        <f>+RESUMEN!$D$18</f>
        <v>0</v>
      </c>
      <c r="O95" s="1359">
        <f>+RESUMEN!$D$19</f>
        <v>0</v>
      </c>
      <c r="P95" s="1359">
        <f>+RESUMEN!$D$20</f>
        <v>0</v>
      </c>
      <c r="Q95" s="1359">
        <f>+RESUMEN!$D$22</f>
        <v>0</v>
      </c>
      <c r="R95" s="1359">
        <f>+RESUMEN!$D$29</f>
        <v>0</v>
      </c>
      <c r="S95" s="1359">
        <f>+RESUMEN!$D$30</f>
        <v>0</v>
      </c>
      <c r="T95" s="1360">
        <f>+RESUMEN!$D$33</f>
        <v>0</v>
      </c>
      <c r="U95" s="1360">
        <f>SUM(L95:T95)</f>
        <v>0</v>
      </c>
      <c r="V95" s="1361">
        <f>+RESUMEN!$E$12</f>
        <v>0</v>
      </c>
      <c r="W95" s="1362">
        <f>+RESUMEN!$E$13</f>
        <v>0</v>
      </c>
      <c r="X95" s="1362">
        <f>+RESUMEN!$E$18</f>
        <v>0</v>
      </c>
      <c r="Y95" s="1362">
        <f>+RESUMEN!$E$19</f>
        <v>0</v>
      </c>
      <c r="Z95" s="1362">
        <f>+RESUMEN!$E$20</f>
        <v>0</v>
      </c>
      <c r="AA95" s="1362">
        <f>+RESUMEN!$E$22</f>
        <v>0</v>
      </c>
      <c r="AB95" s="1362">
        <f>+RESUMEN!$E$29</f>
        <v>0</v>
      </c>
      <c r="AC95" s="1362">
        <f>+RESUMEN!$E$30</f>
        <v>0</v>
      </c>
      <c r="AD95" s="1363" t="e">
        <f>+RESUMEN!$E$33</f>
        <v>#DIV/0!</v>
      </c>
      <c r="AE95" s="1364" t="e">
        <f>SUM(V95:AD95)</f>
        <v>#DIV/0!</v>
      </c>
      <c r="AF95" s="1344"/>
      <c r="AG95" s="1365"/>
      <c r="AH95" s="1366"/>
      <c r="AI95" s="1367"/>
      <c r="AJ95" s="1368"/>
      <c r="AK95" s="1369"/>
      <c r="AL95" s="1369"/>
      <c r="AM95" s="1369"/>
      <c r="AN95" s="1370"/>
      <c r="AO95" s="1371">
        <f t="shared" ref="AO95:AV95" si="41">SUM(AO13:AO93)</f>
        <v>0</v>
      </c>
      <c r="AP95" s="1372">
        <f t="shared" si="41"/>
        <v>0</v>
      </c>
      <c r="AQ95" s="1372">
        <f t="shared" si="41"/>
        <v>0</v>
      </c>
      <c r="AR95" s="1371">
        <f t="shared" si="41"/>
        <v>0</v>
      </c>
      <c r="AS95" s="1372">
        <f t="shared" si="41"/>
        <v>0</v>
      </c>
      <c r="AT95" s="1373">
        <f t="shared" si="41"/>
        <v>0</v>
      </c>
      <c r="AU95" s="1371">
        <f t="shared" si="41"/>
        <v>0</v>
      </c>
      <c r="AV95" s="1373">
        <f t="shared" si="41"/>
        <v>0</v>
      </c>
      <c r="AX95" s="1067"/>
      <c r="AY95" s="1067"/>
    </row>
    <row r="96" spans="1:51" ht="12" thickBot="1" x14ac:dyDescent="0.25">
      <c r="K96" s="1067"/>
      <c r="L96" s="1374"/>
      <c r="M96" s="1374"/>
      <c r="N96" s="1374"/>
      <c r="O96" s="1374"/>
      <c r="P96" s="1374"/>
      <c r="Q96" s="1374"/>
      <c r="R96" s="1374"/>
      <c r="S96" s="1374"/>
      <c r="T96" s="1374"/>
      <c r="U96" s="1374"/>
      <c r="AF96" s="1344"/>
      <c r="AG96" s="1344"/>
      <c r="AH96" s="1375" t="s">
        <v>400</v>
      </c>
      <c r="AI96" s="1375"/>
      <c r="AX96" s="1067"/>
      <c r="AY96" s="1067"/>
    </row>
    <row r="97" spans="1:57" ht="12" thickBot="1" x14ac:dyDescent="0.25">
      <c r="H97" s="929" t="s">
        <v>260</v>
      </c>
      <c r="J97" s="1067">
        <f>J95-RESUMEN!D37</f>
        <v>0</v>
      </c>
      <c r="K97" s="1067">
        <f>+K95-RESUMEN!D36</f>
        <v>0</v>
      </c>
      <c r="L97" s="1376">
        <f>+L95-L94</f>
        <v>0</v>
      </c>
      <c r="M97" s="1376">
        <f t="shared" ref="M97:U97" si="42">+M95-M94</f>
        <v>0</v>
      </c>
      <c r="N97" s="1376">
        <f t="shared" si="42"/>
        <v>0</v>
      </c>
      <c r="O97" s="1376">
        <f t="shared" si="42"/>
        <v>0</v>
      </c>
      <c r="P97" s="1376">
        <f t="shared" si="42"/>
        <v>0</v>
      </c>
      <c r="Q97" s="1376">
        <f t="shared" si="42"/>
        <v>0</v>
      </c>
      <c r="R97" s="1376">
        <f t="shared" si="42"/>
        <v>0</v>
      </c>
      <c r="S97" s="1376">
        <f t="shared" si="42"/>
        <v>0</v>
      </c>
      <c r="T97" s="1376">
        <f t="shared" si="42"/>
        <v>0</v>
      </c>
      <c r="U97" s="1376">
        <f t="shared" si="42"/>
        <v>0</v>
      </c>
      <c r="AH97" s="1377" t="e">
        <f>(L97+N97+O97+P97+Q97+R97+S97-(M97*(RESUMEN!$E$22+RESUMEN!$E$29+RESUMEN!$E$30+RESUMEN!$E$33)))/U94</f>
        <v>#DIV/0!</v>
      </c>
      <c r="AI97" s="1378"/>
      <c r="AO97" s="1379">
        <f>AO95-AQ95</f>
        <v>0</v>
      </c>
      <c r="AP97" s="1379">
        <f>AP95-AQ95</f>
        <v>0</v>
      </c>
      <c r="AR97" s="1379">
        <f>AR95-AT95</f>
        <v>0</v>
      </c>
      <c r="AS97" s="1379">
        <f>AS95-AT95</f>
        <v>0</v>
      </c>
      <c r="AX97" s="1067"/>
      <c r="AY97" s="1067"/>
    </row>
    <row r="98" spans="1:57" x14ac:dyDescent="0.2">
      <c r="K98" s="1067"/>
      <c r="L98" s="1374"/>
      <c r="M98" s="1374"/>
      <c r="N98" s="1374"/>
      <c r="O98" s="1374"/>
      <c r="P98" s="1374"/>
      <c r="Q98" s="1374"/>
      <c r="R98" s="1374"/>
      <c r="S98" s="1374"/>
      <c r="T98" s="1374"/>
      <c r="U98" s="1374"/>
      <c r="AO98" s="1380" t="e">
        <f>AO95/AQ95-1</f>
        <v>#DIV/0!</v>
      </c>
      <c r="AP98" s="1381" t="e">
        <f>AP95/AQ95-1</f>
        <v>#DIV/0!</v>
      </c>
      <c r="AR98" s="1380" t="e">
        <f>AR95/AT95-1</f>
        <v>#DIV/0!</v>
      </c>
      <c r="AS98" s="1380" t="e">
        <f>AS95/AT95-1</f>
        <v>#DIV/0!</v>
      </c>
      <c r="AX98" s="1067"/>
      <c r="AY98" s="1067"/>
    </row>
    <row r="99" spans="1:57" hidden="1" x14ac:dyDescent="0.2">
      <c r="K99" s="929" t="s">
        <v>344</v>
      </c>
      <c r="L99" s="1382"/>
      <c r="M99" s="1382"/>
      <c r="N99" s="1382"/>
      <c r="O99" s="1382"/>
      <c r="P99" s="1382"/>
      <c r="Q99" s="1382"/>
      <c r="R99" s="1382"/>
      <c r="S99" s="1382"/>
      <c r="T99" s="1382"/>
      <c r="U99" s="1382"/>
      <c r="AX99" s="1067"/>
      <c r="AY99" s="1067"/>
    </row>
    <row r="100" spans="1:57" hidden="1" x14ac:dyDescent="0.2">
      <c r="L100" s="1067" t="e">
        <f>+L95/L99</f>
        <v>#DIV/0!</v>
      </c>
      <c r="M100" s="1067" t="e">
        <f t="shared" ref="M100:U100" si="43">+M95/M99</f>
        <v>#DIV/0!</v>
      </c>
      <c r="N100" s="1067" t="e">
        <f t="shared" si="43"/>
        <v>#DIV/0!</v>
      </c>
      <c r="O100" s="1067" t="e">
        <f t="shared" si="43"/>
        <v>#DIV/0!</v>
      </c>
      <c r="P100" s="1067" t="e">
        <f t="shared" si="43"/>
        <v>#DIV/0!</v>
      </c>
      <c r="Q100" s="1067" t="e">
        <f t="shared" si="43"/>
        <v>#DIV/0!</v>
      </c>
      <c r="R100" s="1067" t="e">
        <f t="shared" si="43"/>
        <v>#DIV/0!</v>
      </c>
      <c r="S100" s="1067" t="e">
        <f t="shared" si="43"/>
        <v>#DIV/0!</v>
      </c>
      <c r="T100" s="1067"/>
      <c r="U100" s="1067" t="e">
        <f t="shared" si="43"/>
        <v>#DIV/0!</v>
      </c>
      <c r="AP100" s="1375"/>
      <c r="AQ100" s="1375"/>
      <c r="AR100" s="1375"/>
      <c r="AX100" s="1067"/>
      <c r="AY100" s="1067"/>
    </row>
    <row r="101" spans="1:57" ht="16.5" hidden="1" customHeight="1" thickBot="1" x14ac:dyDescent="0.25">
      <c r="C101" s="1383" t="s">
        <v>416</v>
      </c>
      <c r="H101" s="878" t="s">
        <v>430</v>
      </c>
      <c r="AN101" s="1384"/>
      <c r="AO101" s="1385"/>
      <c r="AP101" s="1385"/>
      <c r="AQ101" s="1385"/>
      <c r="AR101" s="1385"/>
      <c r="AS101" s="1385"/>
      <c r="AT101" s="1385"/>
      <c r="AU101" s="1385"/>
      <c r="AV101" s="1385"/>
      <c r="AX101" s="1067"/>
      <c r="AY101" s="1067"/>
    </row>
    <row r="102" spans="1:57" s="1270" customFormat="1" ht="18.600000000000001" hidden="1" customHeight="1" thickBot="1" x14ac:dyDescent="0.25">
      <c r="A102" s="1273"/>
      <c r="B102" s="431"/>
      <c r="C102" s="1274"/>
      <c r="D102" s="419"/>
      <c r="E102" s="419"/>
      <c r="F102" s="419"/>
      <c r="G102" s="419"/>
      <c r="L102" s="1279"/>
      <c r="M102" s="1280"/>
      <c r="N102" s="1280"/>
      <c r="O102" s="1281" t="s">
        <v>259</v>
      </c>
      <c r="P102" s="1280"/>
      <c r="Q102" s="1280"/>
      <c r="R102" s="1280"/>
      <c r="S102" s="1280"/>
      <c r="T102" s="1280"/>
      <c r="U102" s="1282"/>
      <c r="V102" s="1279"/>
      <c r="W102" s="1280"/>
      <c r="X102" s="1280"/>
      <c r="Y102" s="1281" t="s">
        <v>258</v>
      </c>
      <c r="Z102" s="1280"/>
      <c r="AA102" s="1280"/>
      <c r="AB102" s="1280"/>
      <c r="AC102" s="1280"/>
      <c r="AD102" s="1280"/>
      <c r="AE102" s="1282"/>
      <c r="AF102" s="929"/>
      <c r="AG102" s="929"/>
      <c r="AH102" s="929"/>
      <c r="AI102" s="929"/>
      <c r="AJ102" s="929"/>
      <c r="AK102" s="929"/>
      <c r="AL102" s="929"/>
      <c r="AM102" s="929"/>
      <c r="AN102" s="1384"/>
      <c r="AO102" s="1384"/>
      <c r="AP102" s="1384"/>
      <c r="AQ102" s="1384"/>
      <c r="AR102" s="1384"/>
      <c r="AS102" s="929"/>
      <c r="AT102" s="929"/>
      <c r="AU102" s="929"/>
      <c r="AV102" s="929"/>
      <c r="AW102" s="929"/>
      <c r="AX102" s="929"/>
      <c r="AY102" s="929"/>
      <c r="AZ102" s="929"/>
      <c r="BA102" s="929"/>
      <c r="BB102" s="929"/>
      <c r="BC102" s="929"/>
      <c r="BD102" s="929"/>
    </row>
    <row r="103" spans="1:57" ht="43.5" hidden="1" customHeight="1" thickTop="1" thickBot="1" x14ac:dyDescent="0.25">
      <c r="A103" s="1386"/>
      <c r="B103" s="1387" t="s">
        <v>247</v>
      </c>
      <c r="C103" s="1387" t="s">
        <v>248</v>
      </c>
      <c r="D103" s="1387" t="s">
        <v>249</v>
      </c>
      <c r="E103" s="1750" t="s">
        <v>250</v>
      </c>
      <c r="F103" s="1751"/>
      <c r="G103" s="1752"/>
      <c r="H103" s="1387" t="s">
        <v>386</v>
      </c>
      <c r="I103" s="1387" t="s">
        <v>261</v>
      </c>
      <c r="J103" s="1387" t="s">
        <v>262</v>
      </c>
      <c r="K103" s="1387" t="s">
        <v>251</v>
      </c>
      <c r="L103" s="1387" t="s">
        <v>236</v>
      </c>
      <c r="M103" s="1387" t="s">
        <v>237</v>
      </c>
      <c r="N103" s="1387" t="s">
        <v>238</v>
      </c>
      <c r="O103" s="1387" t="s">
        <v>239</v>
      </c>
      <c r="P103" s="1387" t="s">
        <v>240</v>
      </c>
      <c r="Q103" s="1387" t="s">
        <v>241</v>
      </c>
      <c r="R103" s="1387" t="s">
        <v>242</v>
      </c>
      <c r="S103" s="1387" t="s">
        <v>243</v>
      </c>
      <c r="T103" s="1388" t="s">
        <v>244</v>
      </c>
      <c r="U103" s="1753" t="s">
        <v>234</v>
      </c>
      <c r="V103" s="1287" t="s">
        <v>236</v>
      </c>
      <c r="W103" s="1287" t="s">
        <v>237</v>
      </c>
      <c r="X103" s="1287" t="s">
        <v>238</v>
      </c>
      <c r="Y103" s="1287" t="s">
        <v>239</v>
      </c>
      <c r="Z103" s="1287" t="s">
        <v>240</v>
      </c>
      <c r="AA103" s="1287" t="s">
        <v>241</v>
      </c>
      <c r="AB103" s="1287" t="s">
        <v>242</v>
      </c>
      <c r="AC103" s="1287" t="s">
        <v>243</v>
      </c>
      <c r="AD103" s="1287" t="s">
        <v>244</v>
      </c>
      <c r="AE103" s="1746" t="s">
        <v>234</v>
      </c>
      <c r="AN103" s="1384"/>
      <c r="AO103" s="1384"/>
      <c r="AP103" s="1384"/>
      <c r="AQ103" s="1384"/>
      <c r="AR103" s="1384"/>
    </row>
    <row r="104" spans="1:57" ht="24.75" hidden="1" customHeight="1" thickTop="1" thickBot="1" x14ac:dyDescent="0.25">
      <c r="A104" s="1389"/>
      <c r="B104" s="1390"/>
      <c r="C104" s="1391"/>
      <c r="D104" s="1391"/>
      <c r="E104" s="1387" t="s">
        <v>252</v>
      </c>
      <c r="F104" s="1387" t="s">
        <v>253</v>
      </c>
      <c r="G104" s="1387" t="s">
        <v>254</v>
      </c>
      <c r="H104" s="1392" t="s">
        <v>387</v>
      </c>
      <c r="I104" s="1392" t="s">
        <v>388</v>
      </c>
      <c r="J104" s="1392" t="s">
        <v>389</v>
      </c>
      <c r="K104" s="1391"/>
      <c r="L104" s="1393" t="s">
        <v>256</v>
      </c>
      <c r="M104" s="1393" t="s">
        <v>256</v>
      </c>
      <c r="N104" s="1393" t="s">
        <v>256</v>
      </c>
      <c r="O104" s="1393" t="s">
        <v>256</v>
      </c>
      <c r="P104" s="1393" t="s">
        <v>256</v>
      </c>
      <c r="Q104" s="1393" t="s">
        <v>256</v>
      </c>
      <c r="R104" s="1393" t="s">
        <v>256</v>
      </c>
      <c r="S104" s="1393" t="s">
        <v>256</v>
      </c>
      <c r="T104" s="1393" t="s">
        <v>256</v>
      </c>
      <c r="U104" s="1754"/>
      <c r="V104" s="1743" t="s">
        <v>257</v>
      </c>
      <c r="W104" s="1744"/>
      <c r="X104" s="1744"/>
      <c r="Y104" s="1744"/>
      <c r="Z104" s="1744"/>
      <c r="AA104" s="1744"/>
      <c r="AB104" s="1744"/>
      <c r="AC104" s="1744"/>
      <c r="AD104" s="1745"/>
      <c r="AE104" s="1747"/>
      <c r="AN104" s="1384"/>
      <c r="AO104" s="1384"/>
      <c r="AP104" s="1384"/>
      <c r="AQ104" s="1384"/>
      <c r="AR104" s="1384"/>
    </row>
    <row r="105" spans="1:57" ht="12" hidden="1" thickTop="1" x14ac:dyDescent="0.2">
      <c r="A105" s="1394">
        <v>1</v>
      </c>
      <c r="B105" s="1395">
        <f t="shared" ref="B105:G105" si="44">+B13</f>
        <v>0</v>
      </c>
      <c r="C105" s="1396">
        <f t="shared" si="44"/>
        <v>0</v>
      </c>
      <c r="D105" s="1396">
        <f t="shared" si="44"/>
        <v>0</v>
      </c>
      <c r="E105" s="1396">
        <f t="shared" si="44"/>
        <v>0</v>
      </c>
      <c r="F105" s="1396">
        <f t="shared" si="44"/>
        <v>0</v>
      </c>
      <c r="G105" s="1396">
        <f t="shared" si="44"/>
        <v>0</v>
      </c>
      <c r="H105" s="1395">
        <f>+H13</f>
        <v>0</v>
      </c>
      <c r="I105" s="1397" t="e">
        <f t="shared" ref="I105:I128" si="45">+U105/$C$9/H105</f>
        <v>#DIV/0!</v>
      </c>
      <c r="J105" s="1328" t="e">
        <f t="shared" ref="J105:J115" si="46">H105*I105</f>
        <v>#DIV/0!</v>
      </c>
      <c r="K105" s="1328" t="e">
        <f>J105*$C$9</f>
        <v>#DIV/0!</v>
      </c>
      <c r="L105" s="1398" t="e">
        <f t="shared" ref="L105:P114" si="47">+L13*L$100</f>
        <v>#DIV/0!</v>
      </c>
      <c r="M105" s="1398" t="e">
        <f t="shared" si="47"/>
        <v>#DIV/0!</v>
      </c>
      <c r="N105" s="1398" t="e">
        <f t="shared" si="47"/>
        <v>#DIV/0!</v>
      </c>
      <c r="O105" s="1398" t="e">
        <f t="shared" si="47"/>
        <v>#DIV/0!</v>
      </c>
      <c r="P105" s="1398" t="e">
        <f t="shared" si="47"/>
        <v>#DIV/0!</v>
      </c>
      <c r="Q105" s="1330" t="e">
        <f>SUM(L105:P105)*(RESUMEN!$C$22)</f>
        <v>#DIV/0!</v>
      </c>
      <c r="R105" s="1330" t="e">
        <f>(($U105)*(RESUMEN!$B$24+RESUMEN!$B$25+RESUMEN!$B$26))+(S105*RESUMEN!$B$28)</f>
        <v>#DIV/0!</v>
      </c>
      <c r="S105" s="1330" t="e">
        <f>SUM(L105:Q105)*(RESUMEN!$C$30)</f>
        <v>#DIV/0!</v>
      </c>
      <c r="T105" s="1330" t="e">
        <f>+$U105*RESUMEN!$C$33</f>
        <v>#DIV/0!</v>
      </c>
      <c r="U105" s="1331" t="e">
        <f>((L105+M105+N105+O105+P105+Q105+(S105*0.35)+S105)/(1-(RESUMEN!$B$24+RESUMEN!$B$25+RESUMEN!$B$26+RESUMEN!$C$33)))</f>
        <v>#DIV/0!</v>
      </c>
      <c r="V105" s="1309" t="e">
        <f t="shared" ref="V105:V128" si="48">L105/$U105</f>
        <v>#DIV/0!</v>
      </c>
      <c r="W105" s="1309" t="e">
        <f t="shared" ref="W105:W128" si="49">M105/$U105</f>
        <v>#DIV/0!</v>
      </c>
      <c r="X105" s="1309" t="e">
        <f t="shared" ref="X105:X128" si="50">N105/$U105</f>
        <v>#DIV/0!</v>
      </c>
      <c r="Y105" s="1309" t="e">
        <f t="shared" ref="Y105:Y128" si="51">O105/$U105</f>
        <v>#DIV/0!</v>
      </c>
      <c r="Z105" s="1309" t="e">
        <f t="shared" ref="Z105:Z128" si="52">P105/$U105</f>
        <v>#DIV/0!</v>
      </c>
      <c r="AA105" s="1309" t="e">
        <f t="shared" ref="AA105:AA128" si="53">Q105/$U105</f>
        <v>#DIV/0!</v>
      </c>
      <c r="AB105" s="1309" t="e">
        <f t="shared" ref="AB105:AB128" si="54">R105/$U105</f>
        <v>#DIV/0!</v>
      </c>
      <c r="AC105" s="1309" t="e">
        <f t="shared" ref="AC105:AC128" si="55">S105/$U105</f>
        <v>#DIV/0!</v>
      </c>
      <c r="AD105" s="1309" t="e">
        <f t="shared" ref="AD105:AD128" si="56">T105/$U105</f>
        <v>#DIV/0!</v>
      </c>
      <c r="AE105" s="1310" t="e">
        <f>SUM(V105:AD105)</f>
        <v>#DIV/0!</v>
      </c>
      <c r="AN105" s="1384"/>
      <c r="AO105" s="1384"/>
      <c r="AP105" s="1384"/>
      <c r="AQ105" s="1384"/>
      <c r="AR105" s="1384"/>
      <c r="BE105" s="1067"/>
    </row>
    <row r="106" spans="1:57" hidden="1" x14ac:dyDescent="0.2">
      <c r="A106" s="1399">
        <f>+A105+1</f>
        <v>2</v>
      </c>
      <c r="B106" s="1395">
        <f t="shared" ref="B106:H106" si="57">+B14</f>
        <v>1</v>
      </c>
      <c r="C106" s="1396" t="str">
        <f t="shared" si="57"/>
        <v>Precio por el “Servicio de PH en ChSN día hábil operativo”, en un todo de acuerdo con las Bases del presente Pedido de Precios.-</v>
      </c>
      <c r="D106" s="1396" t="str">
        <f t="shared" si="57"/>
        <v>DÍA</v>
      </c>
      <c r="E106" s="1396">
        <f t="shared" si="57"/>
        <v>0</v>
      </c>
      <c r="F106" s="1396">
        <f t="shared" si="57"/>
        <v>0</v>
      </c>
      <c r="G106" s="1396">
        <f t="shared" si="57"/>
        <v>0</v>
      </c>
      <c r="H106" s="1395">
        <f t="shared" si="57"/>
        <v>0.96250000000000002</v>
      </c>
      <c r="I106" s="1397" t="e">
        <f t="shared" si="45"/>
        <v>#DIV/0!</v>
      </c>
      <c r="J106" s="1328" t="e">
        <f t="shared" si="46"/>
        <v>#DIV/0!</v>
      </c>
      <c r="K106" s="1328" t="e">
        <f t="shared" ref="K106:K115" si="58">J106*$C$9</f>
        <v>#DIV/0!</v>
      </c>
      <c r="L106" s="1398" t="e">
        <f t="shared" si="47"/>
        <v>#DIV/0!</v>
      </c>
      <c r="M106" s="1398" t="e">
        <f t="shared" si="47"/>
        <v>#DIV/0!</v>
      </c>
      <c r="N106" s="1398" t="e">
        <f t="shared" si="47"/>
        <v>#DIV/0!</v>
      </c>
      <c r="O106" s="1398" t="e">
        <f t="shared" si="47"/>
        <v>#DIV/0!</v>
      </c>
      <c r="P106" s="1398" t="e">
        <f t="shared" si="47"/>
        <v>#DIV/0!</v>
      </c>
      <c r="Q106" s="1330" t="e">
        <f>SUM(L106:P106)*(RESUMEN!$C$22)</f>
        <v>#DIV/0!</v>
      </c>
      <c r="R106" s="1330" t="e">
        <f>(($U106)*(RESUMEN!$B$24+RESUMEN!$B$25+RESUMEN!$B$26))+(S106*RESUMEN!$B$28)</f>
        <v>#DIV/0!</v>
      </c>
      <c r="S106" s="1330" t="e">
        <f>SUM(L106:Q106)*(RESUMEN!$C$30)</f>
        <v>#DIV/0!</v>
      </c>
      <c r="T106" s="1330" t="e">
        <f>+$U106*RESUMEN!$C$33</f>
        <v>#DIV/0!</v>
      </c>
      <c r="U106" s="1331" t="e">
        <f>((L106+M106+N106+O106+P106+Q106+(S106*0.35)+S106)/(1-(RESUMEN!$B$24+RESUMEN!$B$25+RESUMEN!$B$26+RESUMEN!$C$33)))</f>
        <v>#DIV/0!</v>
      </c>
      <c r="V106" s="1309" t="e">
        <f t="shared" si="48"/>
        <v>#DIV/0!</v>
      </c>
      <c r="W106" s="1309" t="e">
        <f t="shared" si="49"/>
        <v>#DIV/0!</v>
      </c>
      <c r="X106" s="1309" t="e">
        <f t="shared" si="50"/>
        <v>#DIV/0!</v>
      </c>
      <c r="Y106" s="1309" t="e">
        <f t="shared" si="51"/>
        <v>#DIV/0!</v>
      </c>
      <c r="Z106" s="1309" t="e">
        <f t="shared" si="52"/>
        <v>#DIV/0!</v>
      </c>
      <c r="AA106" s="1309" t="e">
        <f t="shared" si="53"/>
        <v>#DIV/0!</v>
      </c>
      <c r="AB106" s="1309" t="e">
        <f t="shared" si="54"/>
        <v>#DIV/0!</v>
      </c>
      <c r="AC106" s="1309" t="e">
        <f t="shared" si="55"/>
        <v>#DIV/0!</v>
      </c>
      <c r="AD106" s="1309" t="e">
        <f t="shared" si="56"/>
        <v>#DIV/0!</v>
      </c>
      <c r="AE106" s="1310" t="e">
        <f t="shared" ref="AE106:AE127" si="59">SUM(V106:AD106)</f>
        <v>#DIV/0!</v>
      </c>
      <c r="AN106" s="1384"/>
      <c r="AO106" s="1384"/>
      <c r="AP106" s="1384"/>
      <c r="AQ106" s="1384"/>
      <c r="AR106" s="1384"/>
      <c r="BE106" s="1067"/>
    </row>
    <row r="107" spans="1:57" hidden="1" x14ac:dyDescent="0.2">
      <c r="A107" s="1399">
        <f t="shared" ref="A107:A170" si="60">+A106+1</f>
        <v>3</v>
      </c>
      <c r="B107" s="1395">
        <f t="shared" ref="B107:H107" si="61">+B15</f>
        <v>2</v>
      </c>
      <c r="C107" s="1396" t="str">
        <f t="shared" si="61"/>
        <v>Precio por el “Servicio de PH en ChSN día stand by”, en un todo de acuerdo con las Bases del presente Pedido de Precios.-</v>
      </c>
      <c r="D107" s="1396" t="str">
        <f t="shared" si="61"/>
        <v>DÍA</v>
      </c>
      <c r="E107" s="1396">
        <f t="shared" si="61"/>
        <v>0</v>
      </c>
      <c r="F107" s="1396">
        <f t="shared" si="61"/>
        <v>0</v>
      </c>
      <c r="G107" s="1396">
        <f t="shared" si="61"/>
        <v>0</v>
      </c>
      <c r="H107" s="1395">
        <f t="shared" si="61"/>
        <v>0</v>
      </c>
      <c r="I107" s="1397" t="e">
        <f t="shared" si="45"/>
        <v>#DIV/0!</v>
      </c>
      <c r="J107" s="1328" t="e">
        <f t="shared" si="46"/>
        <v>#DIV/0!</v>
      </c>
      <c r="K107" s="1328" t="e">
        <f t="shared" si="58"/>
        <v>#DIV/0!</v>
      </c>
      <c r="L107" s="1398" t="e">
        <f t="shared" si="47"/>
        <v>#DIV/0!</v>
      </c>
      <c r="M107" s="1398" t="e">
        <f t="shared" si="47"/>
        <v>#DIV/0!</v>
      </c>
      <c r="N107" s="1398" t="e">
        <f t="shared" si="47"/>
        <v>#DIV/0!</v>
      </c>
      <c r="O107" s="1398" t="e">
        <f t="shared" si="47"/>
        <v>#DIV/0!</v>
      </c>
      <c r="P107" s="1398" t="e">
        <f t="shared" si="47"/>
        <v>#DIV/0!</v>
      </c>
      <c r="Q107" s="1330" t="e">
        <f>SUM(L107:P107)*(RESUMEN!$C$22)</f>
        <v>#DIV/0!</v>
      </c>
      <c r="R107" s="1330" t="e">
        <f>(($U107)*(RESUMEN!$B$24+RESUMEN!$B$25+RESUMEN!$B$26))+(S107*RESUMEN!$B$28)</f>
        <v>#DIV/0!</v>
      </c>
      <c r="S107" s="1330" t="e">
        <f>SUM(L107:Q107)*(RESUMEN!$C$30)</f>
        <v>#DIV/0!</v>
      </c>
      <c r="T107" s="1330" t="e">
        <f>+$U107*RESUMEN!$C$33</f>
        <v>#DIV/0!</v>
      </c>
      <c r="U107" s="1331" t="e">
        <f>((L107+M107+N107+O107+P107+Q107+(S107*0.35)+S107)/(1-(RESUMEN!$B$24+RESUMEN!$B$25+RESUMEN!$B$26+RESUMEN!$C$33)))</f>
        <v>#DIV/0!</v>
      </c>
      <c r="V107" s="1309" t="e">
        <f t="shared" si="48"/>
        <v>#DIV/0!</v>
      </c>
      <c r="W107" s="1309" t="e">
        <f t="shared" si="49"/>
        <v>#DIV/0!</v>
      </c>
      <c r="X107" s="1309" t="e">
        <f t="shared" si="50"/>
        <v>#DIV/0!</v>
      </c>
      <c r="Y107" s="1309" t="e">
        <f t="shared" si="51"/>
        <v>#DIV/0!</v>
      </c>
      <c r="Z107" s="1309" t="e">
        <f t="shared" si="52"/>
        <v>#DIV/0!</v>
      </c>
      <c r="AA107" s="1309" t="e">
        <f t="shared" si="53"/>
        <v>#DIV/0!</v>
      </c>
      <c r="AB107" s="1309" t="e">
        <f t="shared" si="54"/>
        <v>#DIV/0!</v>
      </c>
      <c r="AC107" s="1309" t="e">
        <f t="shared" si="55"/>
        <v>#DIV/0!</v>
      </c>
      <c r="AD107" s="1309" t="e">
        <f t="shared" si="56"/>
        <v>#DIV/0!</v>
      </c>
      <c r="AE107" s="1310" t="e">
        <f t="shared" si="59"/>
        <v>#DIV/0!</v>
      </c>
      <c r="AN107" s="1384"/>
      <c r="AO107" s="1384"/>
      <c r="AP107" s="1384"/>
      <c r="AQ107" s="1384"/>
      <c r="AR107" s="1384"/>
      <c r="BE107" s="1067"/>
    </row>
    <row r="108" spans="1:57" hidden="1" x14ac:dyDescent="0.2">
      <c r="A108" s="1399">
        <f t="shared" si="60"/>
        <v>4</v>
      </c>
      <c r="B108" s="1395">
        <f t="shared" ref="B108:H108" si="62">+B16</f>
        <v>3</v>
      </c>
      <c r="C108" s="1396" t="str">
        <f t="shared" si="62"/>
        <v>Precio por el “Servicio de PH en PH día hábil operativo”, en un todo de acuerdo con las Bases del presente Pedido de Precios.-</v>
      </c>
      <c r="D108" s="1396" t="str">
        <f t="shared" si="62"/>
        <v>DÍA</v>
      </c>
      <c r="E108" s="1396">
        <f t="shared" si="62"/>
        <v>0</v>
      </c>
      <c r="F108" s="1396">
        <f t="shared" si="62"/>
        <v>0</v>
      </c>
      <c r="G108" s="1396">
        <f t="shared" si="62"/>
        <v>0</v>
      </c>
      <c r="H108" s="1395">
        <f t="shared" si="62"/>
        <v>0.96250000000000002</v>
      </c>
      <c r="I108" s="1397" t="e">
        <f t="shared" si="45"/>
        <v>#DIV/0!</v>
      </c>
      <c r="J108" s="1328" t="e">
        <f t="shared" si="46"/>
        <v>#DIV/0!</v>
      </c>
      <c r="K108" s="1328" t="e">
        <f t="shared" si="58"/>
        <v>#DIV/0!</v>
      </c>
      <c r="L108" s="1398" t="e">
        <f t="shared" si="47"/>
        <v>#DIV/0!</v>
      </c>
      <c r="M108" s="1398" t="e">
        <f t="shared" si="47"/>
        <v>#DIV/0!</v>
      </c>
      <c r="N108" s="1398" t="e">
        <f t="shared" si="47"/>
        <v>#DIV/0!</v>
      </c>
      <c r="O108" s="1398" t="e">
        <f t="shared" si="47"/>
        <v>#DIV/0!</v>
      </c>
      <c r="P108" s="1398" t="e">
        <f t="shared" si="47"/>
        <v>#DIV/0!</v>
      </c>
      <c r="Q108" s="1330" t="e">
        <f>SUM(L108:P108)*(RESUMEN!$C$22)</f>
        <v>#DIV/0!</v>
      </c>
      <c r="R108" s="1330" t="e">
        <f>(($U108)*(RESUMEN!$B$24+RESUMEN!$B$25+RESUMEN!$B$26))+(S108*RESUMEN!$B$28)</f>
        <v>#DIV/0!</v>
      </c>
      <c r="S108" s="1330" t="e">
        <f>SUM(L108:Q108)*(RESUMEN!$C$30)</f>
        <v>#DIV/0!</v>
      </c>
      <c r="T108" s="1330" t="e">
        <f>+$U108*RESUMEN!$C$33</f>
        <v>#DIV/0!</v>
      </c>
      <c r="U108" s="1331" t="e">
        <f>((L108+M108+N108+O108+P108+Q108+(S108*0.35)+S108)/(1-(RESUMEN!$B$24+RESUMEN!$B$25+RESUMEN!$B$26+RESUMEN!$C$33)))</f>
        <v>#DIV/0!</v>
      </c>
      <c r="V108" s="1309" t="e">
        <f t="shared" si="48"/>
        <v>#DIV/0!</v>
      </c>
      <c r="W108" s="1309" t="e">
        <f t="shared" si="49"/>
        <v>#DIV/0!</v>
      </c>
      <c r="X108" s="1309" t="e">
        <f t="shared" si="50"/>
        <v>#DIV/0!</v>
      </c>
      <c r="Y108" s="1309" t="e">
        <f t="shared" si="51"/>
        <v>#DIV/0!</v>
      </c>
      <c r="Z108" s="1309" t="e">
        <f t="shared" si="52"/>
        <v>#DIV/0!</v>
      </c>
      <c r="AA108" s="1309" t="e">
        <f t="shared" si="53"/>
        <v>#DIV/0!</v>
      </c>
      <c r="AB108" s="1309" t="e">
        <f t="shared" si="54"/>
        <v>#DIV/0!</v>
      </c>
      <c r="AC108" s="1309" t="e">
        <f t="shared" si="55"/>
        <v>#DIV/0!</v>
      </c>
      <c r="AD108" s="1309" t="e">
        <f t="shared" si="56"/>
        <v>#DIV/0!</v>
      </c>
      <c r="AE108" s="1310" t="e">
        <f t="shared" si="59"/>
        <v>#DIV/0!</v>
      </c>
      <c r="AN108" s="1384"/>
      <c r="AO108" s="1384"/>
      <c r="AP108" s="1384"/>
      <c r="AQ108" s="1384"/>
      <c r="AR108" s="1384"/>
      <c r="BE108" s="1067"/>
    </row>
    <row r="109" spans="1:57" hidden="1" x14ac:dyDescent="0.2">
      <c r="A109" s="1399">
        <f t="shared" si="60"/>
        <v>5</v>
      </c>
      <c r="B109" s="1395">
        <f t="shared" ref="B109:H109" si="63">+B17</f>
        <v>4</v>
      </c>
      <c r="C109" s="1396" t="str">
        <f t="shared" si="63"/>
        <v>Precio por el “Servicio de PH en PH día stand by”, en un todo de acuerdo con las Bases del presente Pedido de Precios.-</v>
      </c>
      <c r="D109" s="1396" t="str">
        <f t="shared" si="63"/>
        <v>DÍA</v>
      </c>
      <c r="E109" s="1396">
        <f t="shared" si="63"/>
        <v>0</v>
      </c>
      <c r="F109" s="1396">
        <f t="shared" si="63"/>
        <v>0</v>
      </c>
      <c r="G109" s="1396">
        <f t="shared" si="63"/>
        <v>0</v>
      </c>
      <c r="H109" s="1395">
        <f t="shared" si="63"/>
        <v>0</v>
      </c>
      <c r="I109" s="1397" t="e">
        <f t="shared" si="45"/>
        <v>#DIV/0!</v>
      </c>
      <c r="J109" s="1328" t="e">
        <f t="shared" si="46"/>
        <v>#DIV/0!</v>
      </c>
      <c r="K109" s="1328" t="e">
        <f t="shared" si="58"/>
        <v>#DIV/0!</v>
      </c>
      <c r="L109" s="1398" t="e">
        <f t="shared" si="47"/>
        <v>#DIV/0!</v>
      </c>
      <c r="M109" s="1398" t="e">
        <f t="shared" si="47"/>
        <v>#DIV/0!</v>
      </c>
      <c r="N109" s="1398" t="e">
        <f t="shared" si="47"/>
        <v>#DIV/0!</v>
      </c>
      <c r="O109" s="1398" t="e">
        <f t="shared" si="47"/>
        <v>#DIV/0!</v>
      </c>
      <c r="P109" s="1398" t="e">
        <f t="shared" si="47"/>
        <v>#DIV/0!</v>
      </c>
      <c r="Q109" s="1330" t="e">
        <f>SUM(L109:P109)*(RESUMEN!$C$22)</f>
        <v>#DIV/0!</v>
      </c>
      <c r="R109" s="1330" t="e">
        <f>(($U109)*(RESUMEN!$B$24+RESUMEN!$B$25+RESUMEN!$B$26))+(S109*RESUMEN!$B$28)</f>
        <v>#DIV/0!</v>
      </c>
      <c r="S109" s="1330" t="e">
        <f>SUM(L109:Q109)*(RESUMEN!$C$30)</f>
        <v>#DIV/0!</v>
      </c>
      <c r="T109" s="1330" t="e">
        <f>+$U109*RESUMEN!$C$33</f>
        <v>#DIV/0!</v>
      </c>
      <c r="U109" s="1331" t="e">
        <f>((L109+M109+N109+O109+P109+Q109+(S109*0.35)+S109)/(1-(RESUMEN!$B$24+RESUMEN!$B$25+RESUMEN!$B$26+RESUMEN!$C$33)))</f>
        <v>#DIV/0!</v>
      </c>
      <c r="V109" s="1309" t="e">
        <f t="shared" si="48"/>
        <v>#DIV/0!</v>
      </c>
      <c r="W109" s="1309" t="e">
        <f t="shared" si="49"/>
        <v>#DIV/0!</v>
      </c>
      <c r="X109" s="1309" t="e">
        <f t="shared" si="50"/>
        <v>#DIV/0!</v>
      </c>
      <c r="Y109" s="1309" t="e">
        <f t="shared" si="51"/>
        <v>#DIV/0!</v>
      </c>
      <c r="Z109" s="1309" t="e">
        <f t="shared" si="52"/>
        <v>#DIV/0!</v>
      </c>
      <c r="AA109" s="1309" t="e">
        <f t="shared" si="53"/>
        <v>#DIV/0!</v>
      </c>
      <c r="AB109" s="1309" t="e">
        <f t="shared" si="54"/>
        <v>#DIV/0!</v>
      </c>
      <c r="AC109" s="1309" t="e">
        <f t="shared" si="55"/>
        <v>#DIV/0!</v>
      </c>
      <c r="AD109" s="1309" t="e">
        <f t="shared" si="56"/>
        <v>#DIV/0!</v>
      </c>
      <c r="AE109" s="1310" t="e">
        <f t="shared" si="59"/>
        <v>#DIV/0!</v>
      </c>
      <c r="AN109" s="1384"/>
      <c r="AO109" s="1384"/>
      <c r="AP109" s="1384"/>
      <c r="AQ109" s="1384"/>
      <c r="AR109" s="1384"/>
      <c r="BE109" s="1067"/>
    </row>
    <row r="110" spans="1:57" hidden="1" x14ac:dyDescent="0.2">
      <c r="A110" s="1399">
        <f t="shared" si="60"/>
        <v>6</v>
      </c>
      <c r="B110" s="1395">
        <f t="shared" ref="B110:H110" si="64">+B18</f>
        <v>5</v>
      </c>
      <c r="C110" s="1396" t="str">
        <f t="shared" si="64"/>
        <v>Precio por el “Servicio de PH en VAM día hábil operativo”, en un todo de acuerdo con las Bases del presente Pedido de Precios.-</v>
      </c>
      <c r="D110" s="1396" t="str">
        <f t="shared" si="64"/>
        <v>DÍA</v>
      </c>
      <c r="E110" s="1396">
        <f t="shared" si="64"/>
        <v>0</v>
      </c>
      <c r="F110" s="1396">
        <f t="shared" si="64"/>
        <v>0</v>
      </c>
      <c r="G110" s="1396">
        <f t="shared" si="64"/>
        <v>0</v>
      </c>
      <c r="H110" s="1395">
        <f t="shared" si="64"/>
        <v>7.4999999999999997E-2</v>
      </c>
      <c r="I110" s="1397" t="e">
        <f t="shared" si="45"/>
        <v>#DIV/0!</v>
      </c>
      <c r="J110" s="1328" t="e">
        <f t="shared" si="46"/>
        <v>#DIV/0!</v>
      </c>
      <c r="K110" s="1328" t="e">
        <f t="shared" si="58"/>
        <v>#DIV/0!</v>
      </c>
      <c r="L110" s="1398" t="e">
        <f t="shared" si="47"/>
        <v>#DIV/0!</v>
      </c>
      <c r="M110" s="1398" t="e">
        <f t="shared" si="47"/>
        <v>#DIV/0!</v>
      </c>
      <c r="N110" s="1398" t="e">
        <f t="shared" si="47"/>
        <v>#DIV/0!</v>
      </c>
      <c r="O110" s="1398" t="e">
        <f t="shared" si="47"/>
        <v>#DIV/0!</v>
      </c>
      <c r="P110" s="1398" t="e">
        <f t="shared" si="47"/>
        <v>#DIV/0!</v>
      </c>
      <c r="Q110" s="1330" t="e">
        <f>SUM(L110:P110)*(RESUMEN!$C$22)</f>
        <v>#DIV/0!</v>
      </c>
      <c r="R110" s="1330" t="e">
        <f>(($U110)*(RESUMEN!$B$24+RESUMEN!$B$25+RESUMEN!$B$26))+(S110*RESUMEN!$B$28)</f>
        <v>#DIV/0!</v>
      </c>
      <c r="S110" s="1330" t="e">
        <f>SUM(L110:Q110)*(RESUMEN!$C$30)</f>
        <v>#DIV/0!</v>
      </c>
      <c r="T110" s="1330" t="e">
        <f>+$U110*RESUMEN!$C$33</f>
        <v>#DIV/0!</v>
      </c>
      <c r="U110" s="1331" t="e">
        <f>((L110+M110+N110+O110+P110+Q110+(S110*0.35)+S110)/(1-(RESUMEN!$B$24+RESUMEN!$B$25+RESUMEN!$B$26+RESUMEN!$C$33)))</f>
        <v>#DIV/0!</v>
      </c>
      <c r="V110" s="1309" t="e">
        <f t="shared" si="48"/>
        <v>#DIV/0!</v>
      </c>
      <c r="W110" s="1309" t="e">
        <f t="shared" si="49"/>
        <v>#DIV/0!</v>
      </c>
      <c r="X110" s="1309" t="e">
        <f t="shared" si="50"/>
        <v>#DIV/0!</v>
      </c>
      <c r="Y110" s="1309" t="e">
        <f t="shared" si="51"/>
        <v>#DIV/0!</v>
      </c>
      <c r="Z110" s="1309" t="e">
        <f t="shared" si="52"/>
        <v>#DIV/0!</v>
      </c>
      <c r="AA110" s="1309" t="e">
        <f t="shared" si="53"/>
        <v>#DIV/0!</v>
      </c>
      <c r="AB110" s="1309" t="e">
        <f t="shared" si="54"/>
        <v>#DIV/0!</v>
      </c>
      <c r="AC110" s="1309" t="e">
        <f t="shared" si="55"/>
        <v>#DIV/0!</v>
      </c>
      <c r="AD110" s="1309" t="e">
        <f t="shared" si="56"/>
        <v>#DIV/0!</v>
      </c>
      <c r="AE110" s="1310" t="e">
        <f t="shared" si="59"/>
        <v>#DIV/0!</v>
      </c>
      <c r="AN110" s="1384"/>
      <c r="AO110" s="1384"/>
      <c r="AP110" s="1384"/>
      <c r="AQ110" s="1384"/>
      <c r="AR110" s="1384"/>
      <c r="BE110" s="1067"/>
    </row>
    <row r="111" spans="1:57" hidden="1" x14ac:dyDescent="0.2">
      <c r="A111" s="1399">
        <f t="shared" si="60"/>
        <v>7</v>
      </c>
      <c r="B111" s="1395">
        <f t="shared" ref="B111:H111" si="65">+B19</f>
        <v>6</v>
      </c>
      <c r="C111" s="1396" t="str">
        <f t="shared" si="65"/>
        <v>Precio por el “Servicio de PH en VAM día stand by”, en un todo de acuerdo con las Bases del presente Pedido de Precios.-</v>
      </c>
      <c r="D111" s="1396" t="str">
        <f t="shared" si="65"/>
        <v>DÍA</v>
      </c>
      <c r="E111" s="1396">
        <f t="shared" si="65"/>
        <v>0</v>
      </c>
      <c r="F111" s="1396">
        <f t="shared" si="65"/>
        <v>0</v>
      </c>
      <c r="G111" s="1396">
        <f t="shared" si="65"/>
        <v>0</v>
      </c>
      <c r="H111" s="1395">
        <f t="shared" si="65"/>
        <v>0</v>
      </c>
      <c r="I111" s="1397" t="e">
        <f t="shared" si="45"/>
        <v>#DIV/0!</v>
      </c>
      <c r="J111" s="1328" t="e">
        <f t="shared" si="46"/>
        <v>#DIV/0!</v>
      </c>
      <c r="K111" s="1328" t="e">
        <f t="shared" si="58"/>
        <v>#DIV/0!</v>
      </c>
      <c r="L111" s="1398" t="e">
        <f t="shared" si="47"/>
        <v>#DIV/0!</v>
      </c>
      <c r="M111" s="1398" t="e">
        <f t="shared" si="47"/>
        <v>#DIV/0!</v>
      </c>
      <c r="N111" s="1398" t="e">
        <f t="shared" si="47"/>
        <v>#DIV/0!</v>
      </c>
      <c r="O111" s="1398" t="e">
        <f t="shared" si="47"/>
        <v>#DIV/0!</v>
      </c>
      <c r="P111" s="1398" t="e">
        <f t="shared" si="47"/>
        <v>#DIV/0!</v>
      </c>
      <c r="Q111" s="1330" t="e">
        <f>SUM(L111:P111)*(RESUMEN!$C$22)</f>
        <v>#DIV/0!</v>
      </c>
      <c r="R111" s="1330" t="e">
        <f>(($U111)*(RESUMEN!$B$24+RESUMEN!$B$25+RESUMEN!$B$26))+(S111*RESUMEN!$B$28)</f>
        <v>#DIV/0!</v>
      </c>
      <c r="S111" s="1330" t="e">
        <f>SUM(L111:Q111)*(RESUMEN!$C$30)</f>
        <v>#DIV/0!</v>
      </c>
      <c r="T111" s="1330" t="e">
        <f>+$U111*RESUMEN!$C$33</f>
        <v>#DIV/0!</v>
      </c>
      <c r="U111" s="1331" t="e">
        <f>((L111+M111+N111+O111+P111+Q111+(S111*0.35)+S111)/(1-(RESUMEN!$B$24+RESUMEN!$B$25+RESUMEN!$B$26+RESUMEN!$C$33)))</f>
        <v>#DIV/0!</v>
      </c>
      <c r="V111" s="1309" t="e">
        <f t="shared" si="48"/>
        <v>#DIV/0!</v>
      </c>
      <c r="W111" s="1309" t="e">
        <f t="shared" si="49"/>
        <v>#DIV/0!</v>
      </c>
      <c r="X111" s="1309" t="e">
        <f t="shared" si="50"/>
        <v>#DIV/0!</v>
      </c>
      <c r="Y111" s="1309" t="e">
        <f t="shared" si="51"/>
        <v>#DIV/0!</v>
      </c>
      <c r="Z111" s="1309" t="e">
        <f t="shared" si="52"/>
        <v>#DIV/0!</v>
      </c>
      <c r="AA111" s="1309" t="e">
        <f t="shared" si="53"/>
        <v>#DIV/0!</v>
      </c>
      <c r="AB111" s="1309" t="e">
        <f t="shared" si="54"/>
        <v>#DIV/0!</v>
      </c>
      <c r="AC111" s="1309" t="e">
        <f t="shared" si="55"/>
        <v>#DIV/0!</v>
      </c>
      <c r="AD111" s="1309" t="e">
        <f t="shared" si="56"/>
        <v>#DIV/0!</v>
      </c>
      <c r="AE111" s="1310" t="e">
        <f t="shared" si="59"/>
        <v>#DIV/0!</v>
      </c>
      <c r="AN111" s="1384"/>
      <c r="AO111" s="1384"/>
      <c r="AP111" s="1384"/>
      <c r="AQ111" s="1384"/>
      <c r="AR111" s="1384"/>
      <c r="AX111" s="1269"/>
      <c r="AY111" s="1269"/>
      <c r="AZ111" s="1269"/>
      <c r="BA111" s="1269"/>
      <c r="BB111" s="1269"/>
      <c r="BC111" s="1269"/>
      <c r="BD111" s="1269"/>
      <c r="BE111" s="1067"/>
    </row>
    <row r="112" spans="1:57" hidden="1" x14ac:dyDescent="0.2">
      <c r="A112" s="1399">
        <f t="shared" si="60"/>
        <v>8</v>
      </c>
      <c r="B112" s="1395">
        <f t="shared" ref="B112:H112" si="66">+B20</f>
        <v>7</v>
      </c>
      <c r="C112" s="1396">
        <f t="shared" si="66"/>
        <v>0</v>
      </c>
      <c r="D112" s="1396">
        <f t="shared" si="66"/>
        <v>0</v>
      </c>
      <c r="E112" s="1396">
        <f t="shared" si="66"/>
        <v>0</v>
      </c>
      <c r="F112" s="1396">
        <f t="shared" si="66"/>
        <v>0</v>
      </c>
      <c r="G112" s="1396">
        <f t="shared" si="66"/>
        <v>0</v>
      </c>
      <c r="H112" s="1395">
        <f t="shared" si="66"/>
        <v>0</v>
      </c>
      <c r="I112" s="1397" t="e">
        <f t="shared" si="45"/>
        <v>#DIV/0!</v>
      </c>
      <c r="J112" s="1328" t="e">
        <f t="shared" si="46"/>
        <v>#DIV/0!</v>
      </c>
      <c r="K112" s="1328" t="e">
        <f t="shared" si="58"/>
        <v>#DIV/0!</v>
      </c>
      <c r="L112" s="1398" t="e">
        <f t="shared" si="47"/>
        <v>#DIV/0!</v>
      </c>
      <c r="M112" s="1398" t="e">
        <f t="shared" si="47"/>
        <v>#DIV/0!</v>
      </c>
      <c r="N112" s="1398" t="e">
        <f t="shared" si="47"/>
        <v>#DIV/0!</v>
      </c>
      <c r="O112" s="1398" t="e">
        <f t="shared" si="47"/>
        <v>#DIV/0!</v>
      </c>
      <c r="P112" s="1398" t="e">
        <f t="shared" si="47"/>
        <v>#DIV/0!</v>
      </c>
      <c r="Q112" s="1330" t="e">
        <f>SUM(L112:P112)*(RESUMEN!$C$22)</f>
        <v>#DIV/0!</v>
      </c>
      <c r="R112" s="1330" t="e">
        <f>(($U112)*(RESUMEN!$B$24+RESUMEN!$B$25+RESUMEN!$B$26))+(S112*RESUMEN!$B$28)</f>
        <v>#DIV/0!</v>
      </c>
      <c r="S112" s="1330" t="e">
        <f>SUM(L112:Q112)*(RESUMEN!$C$30)</f>
        <v>#DIV/0!</v>
      </c>
      <c r="T112" s="1330" t="e">
        <f>+$U112*RESUMEN!$C$33</f>
        <v>#DIV/0!</v>
      </c>
      <c r="U112" s="1331" t="e">
        <f>((L112+M112+N112+O112+P112+Q112+(S112*0.35)+S112)/(1-(RESUMEN!$B$24+RESUMEN!$B$25+RESUMEN!$B$26+RESUMEN!$C$33)))</f>
        <v>#DIV/0!</v>
      </c>
      <c r="V112" s="1309" t="e">
        <f t="shared" si="48"/>
        <v>#DIV/0!</v>
      </c>
      <c r="W112" s="1309" t="e">
        <f t="shared" si="49"/>
        <v>#DIV/0!</v>
      </c>
      <c r="X112" s="1309" t="e">
        <f t="shared" si="50"/>
        <v>#DIV/0!</v>
      </c>
      <c r="Y112" s="1309" t="e">
        <f t="shared" si="51"/>
        <v>#DIV/0!</v>
      </c>
      <c r="Z112" s="1309" t="e">
        <f t="shared" si="52"/>
        <v>#DIV/0!</v>
      </c>
      <c r="AA112" s="1309" t="e">
        <f t="shared" si="53"/>
        <v>#DIV/0!</v>
      </c>
      <c r="AB112" s="1309" t="e">
        <f t="shared" si="54"/>
        <v>#DIV/0!</v>
      </c>
      <c r="AC112" s="1309" t="e">
        <f t="shared" si="55"/>
        <v>#DIV/0!</v>
      </c>
      <c r="AD112" s="1309" t="e">
        <f t="shared" si="56"/>
        <v>#DIV/0!</v>
      </c>
      <c r="AE112" s="1310" t="e">
        <f t="shared" si="59"/>
        <v>#DIV/0!</v>
      </c>
      <c r="AN112" s="1384"/>
      <c r="AO112" s="1384"/>
      <c r="AP112" s="1384"/>
      <c r="AQ112" s="1384"/>
      <c r="AR112" s="1384"/>
      <c r="AX112" s="1269"/>
      <c r="AY112" s="1269"/>
      <c r="AZ112" s="1269"/>
      <c r="BA112" s="1269"/>
      <c r="BB112" s="1269"/>
      <c r="BC112" s="1269"/>
      <c r="BD112" s="1269"/>
      <c r="BE112" s="1067"/>
    </row>
    <row r="113" spans="1:57" hidden="1" x14ac:dyDescent="0.2">
      <c r="A113" s="1399">
        <f t="shared" si="60"/>
        <v>9</v>
      </c>
      <c r="B113" s="1395">
        <f t="shared" ref="B113:H113" si="67">+B21</f>
        <v>8</v>
      </c>
      <c r="C113" s="1396">
        <f t="shared" si="67"/>
        <v>0</v>
      </c>
      <c r="D113" s="1396">
        <f t="shared" si="67"/>
        <v>0</v>
      </c>
      <c r="E113" s="1396">
        <f t="shared" si="67"/>
        <v>0</v>
      </c>
      <c r="F113" s="1396">
        <f t="shared" si="67"/>
        <v>0</v>
      </c>
      <c r="G113" s="1396">
        <f t="shared" si="67"/>
        <v>0</v>
      </c>
      <c r="H113" s="1395">
        <f t="shared" si="67"/>
        <v>0</v>
      </c>
      <c r="I113" s="1397" t="e">
        <f t="shared" si="45"/>
        <v>#DIV/0!</v>
      </c>
      <c r="J113" s="1328" t="e">
        <f t="shared" si="46"/>
        <v>#DIV/0!</v>
      </c>
      <c r="K113" s="1328" t="e">
        <f t="shared" si="58"/>
        <v>#DIV/0!</v>
      </c>
      <c r="L113" s="1398" t="e">
        <f t="shared" si="47"/>
        <v>#DIV/0!</v>
      </c>
      <c r="M113" s="1398" t="e">
        <f t="shared" si="47"/>
        <v>#DIV/0!</v>
      </c>
      <c r="N113" s="1398" t="e">
        <f t="shared" si="47"/>
        <v>#DIV/0!</v>
      </c>
      <c r="O113" s="1398" t="e">
        <f t="shared" si="47"/>
        <v>#DIV/0!</v>
      </c>
      <c r="P113" s="1398" t="e">
        <f t="shared" si="47"/>
        <v>#DIV/0!</v>
      </c>
      <c r="Q113" s="1330" t="e">
        <f>SUM(L113:P113)*(RESUMEN!$C$22)</f>
        <v>#DIV/0!</v>
      </c>
      <c r="R113" s="1330" t="e">
        <f>(($U113)*(RESUMEN!$B$24+RESUMEN!$B$25+RESUMEN!$B$26))+(S113*RESUMEN!$B$28)</f>
        <v>#DIV/0!</v>
      </c>
      <c r="S113" s="1330" t="e">
        <f>SUM(L113:Q113)*(RESUMEN!$C$30)</f>
        <v>#DIV/0!</v>
      </c>
      <c r="T113" s="1330" t="e">
        <f>+$U113*RESUMEN!$C$33</f>
        <v>#DIV/0!</v>
      </c>
      <c r="U113" s="1331" t="e">
        <f>((L113+M113+N113+O113+P113+Q113+(S113*0.35)+S113)/(1-(RESUMEN!$B$24+RESUMEN!$B$25+RESUMEN!$B$26+RESUMEN!$C$33)))</f>
        <v>#DIV/0!</v>
      </c>
      <c r="V113" s="1309" t="e">
        <f t="shared" si="48"/>
        <v>#DIV/0!</v>
      </c>
      <c r="W113" s="1309" t="e">
        <f t="shared" si="49"/>
        <v>#DIV/0!</v>
      </c>
      <c r="X113" s="1309" t="e">
        <f t="shared" si="50"/>
        <v>#DIV/0!</v>
      </c>
      <c r="Y113" s="1309" t="e">
        <f t="shared" si="51"/>
        <v>#DIV/0!</v>
      </c>
      <c r="Z113" s="1309" t="e">
        <f t="shared" si="52"/>
        <v>#DIV/0!</v>
      </c>
      <c r="AA113" s="1309" t="e">
        <f t="shared" si="53"/>
        <v>#DIV/0!</v>
      </c>
      <c r="AB113" s="1309" t="e">
        <f t="shared" si="54"/>
        <v>#DIV/0!</v>
      </c>
      <c r="AC113" s="1309" t="e">
        <f t="shared" si="55"/>
        <v>#DIV/0!</v>
      </c>
      <c r="AD113" s="1309" t="e">
        <f t="shared" si="56"/>
        <v>#DIV/0!</v>
      </c>
      <c r="AE113" s="1310" t="e">
        <f t="shared" si="59"/>
        <v>#DIV/0!</v>
      </c>
      <c r="AN113" s="1384"/>
      <c r="AO113" s="1384"/>
      <c r="AP113" s="1384"/>
      <c r="AQ113" s="1384"/>
      <c r="AR113" s="1384"/>
      <c r="AX113" s="1269"/>
      <c r="AY113" s="1269"/>
      <c r="AZ113" s="1269"/>
      <c r="BA113" s="1269"/>
      <c r="BB113" s="1269"/>
      <c r="BC113" s="1269"/>
      <c r="BD113" s="1269"/>
      <c r="BE113" s="1067"/>
    </row>
    <row r="114" spans="1:57" hidden="1" x14ac:dyDescent="0.2">
      <c r="A114" s="1399">
        <f t="shared" si="60"/>
        <v>10</v>
      </c>
      <c r="B114" s="1395">
        <f t="shared" ref="B114:H114" si="68">+B22</f>
        <v>9</v>
      </c>
      <c r="C114" s="1396">
        <f t="shared" si="68"/>
        <v>0</v>
      </c>
      <c r="D114" s="1396">
        <f t="shared" si="68"/>
        <v>0</v>
      </c>
      <c r="E114" s="1396">
        <f t="shared" si="68"/>
        <v>0</v>
      </c>
      <c r="F114" s="1396">
        <f t="shared" si="68"/>
        <v>0</v>
      </c>
      <c r="G114" s="1396">
        <f t="shared" si="68"/>
        <v>0</v>
      </c>
      <c r="H114" s="1395">
        <f t="shared" si="68"/>
        <v>0</v>
      </c>
      <c r="I114" s="1397" t="e">
        <f t="shared" si="45"/>
        <v>#DIV/0!</v>
      </c>
      <c r="J114" s="1328" t="e">
        <f t="shared" si="46"/>
        <v>#DIV/0!</v>
      </c>
      <c r="K114" s="1328" t="e">
        <f t="shared" si="58"/>
        <v>#DIV/0!</v>
      </c>
      <c r="L114" s="1398" t="e">
        <f t="shared" si="47"/>
        <v>#DIV/0!</v>
      </c>
      <c r="M114" s="1398" t="e">
        <f t="shared" si="47"/>
        <v>#DIV/0!</v>
      </c>
      <c r="N114" s="1398" t="e">
        <f t="shared" si="47"/>
        <v>#DIV/0!</v>
      </c>
      <c r="O114" s="1398" t="e">
        <f t="shared" si="47"/>
        <v>#DIV/0!</v>
      </c>
      <c r="P114" s="1398" t="e">
        <f t="shared" si="47"/>
        <v>#DIV/0!</v>
      </c>
      <c r="Q114" s="1330" t="e">
        <f>SUM(L114:P114)*(RESUMEN!$C$22)</f>
        <v>#DIV/0!</v>
      </c>
      <c r="R114" s="1330" t="e">
        <f>(($U114)*(RESUMEN!$B$24+RESUMEN!$B$25+RESUMEN!$B$26))+(S114*RESUMEN!$B$28)</f>
        <v>#DIV/0!</v>
      </c>
      <c r="S114" s="1330" t="e">
        <f>SUM(L114:Q114)*(RESUMEN!$C$30)</f>
        <v>#DIV/0!</v>
      </c>
      <c r="T114" s="1330" t="e">
        <f>+$U114*RESUMEN!$C$33</f>
        <v>#DIV/0!</v>
      </c>
      <c r="U114" s="1331" t="e">
        <f>((L114+M114+N114+O114+P114+Q114+(S114*0.35)+S114)/(1-(RESUMEN!$B$24+RESUMEN!$B$25+RESUMEN!$B$26+RESUMEN!$C$33)))</f>
        <v>#DIV/0!</v>
      </c>
      <c r="V114" s="1309" t="e">
        <f t="shared" si="48"/>
        <v>#DIV/0!</v>
      </c>
      <c r="W114" s="1309" t="e">
        <f t="shared" si="49"/>
        <v>#DIV/0!</v>
      </c>
      <c r="X114" s="1309" t="e">
        <f t="shared" si="50"/>
        <v>#DIV/0!</v>
      </c>
      <c r="Y114" s="1309" t="e">
        <f t="shared" si="51"/>
        <v>#DIV/0!</v>
      </c>
      <c r="Z114" s="1309" t="e">
        <f t="shared" si="52"/>
        <v>#DIV/0!</v>
      </c>
      <c r="AA114" s="1309" t="e">
        <f t="shared" si="53"/>
        <v>#DIV/0!</v>
      </c>
      <c r="AB114" s="1309" t="e">
        <f t="shared" si="54"/>
        <v>#DIV/0!</v>
      </c>
      <c r="AC114" s="1309" t="e">
        <f t="shared" si="55"/>
        <v>#DIV/0!</v>
      </c>
      <c r="AD114" s="1309" t="e">
        <f t="shared" si="56"/>
        <v>#DIV/0!</v>
      </c>
      <c r="AE114" s="1310" t="e">
        <f t="shared" si="59"/>
        <v>#DIV/0!</v>
      </c>
      <c r="AN114" s="1384"/>
      <c r="AO114" s="1384"/>
      <c r="AP114" s="1384"/>
      <c r="AQ114" s="1384"/>
      <c r="AR114" s="1384"/>
      <c r="AX114" s="1300"/>
      <c r="AY114" s="1300"/>
      <c r="AZ114" s="1300"/>
      <c r="BA114" s="1300"/>
      <c r="BB114" s="1300"/>
      <c r="BC114" s="1301"/>
      <c r="BD114" s="1301"/>
      <c r="BE114" s="1067"/>
    </row>
    <row r="115" spans="1:57" hidden="1" x14ac:dyDescent="0.2">
      <c r="A115" s="1399">
        <f t="shared" si="60"/>
        <v>11</v>
      </c>
      <c r="B115" s="1395">
        <f t="shared" ref="B115:H115" si="69">+B23</f>
        <v>10</v>
      </c>
      <c r="C115" s="1396">
        <f t="shared" si="69"/>
        <v>0</v>
      </c>
      <c r="D115" s="1396">
        <f t="shared" si="69"/>
        <v>0</v>
      </c>
      <c r="E115" s="1396">
        <f t="shared" si="69"/>
        <v>0</v>
      </c>
      <c r="F115" s="1396">
        <f t="shared" si="69"/>
        <v>0</v>
      </c>
      <c r="G115" s="1396">
        <f t="shared" si="69"/>
        <v>0</v>
      </c>
      <c r="H115" s="1395">
        <f t="shared" si="69"/>
        <v>0</v>
      </c>
      <c r="I115" s="1397" t="e">
        <f t="shared" si="45"/>
        <v>#DIV/0!</v>
      </c>
      <c r="J115" s="1328" t="e">
        <f t="shared" si="46"/>
        <v>#DIV/0!</v>
      </c>
      <c r="K115" s="1328" t="e">
        <f t="shared" si="58"/>
        <v>#DIV/0!</v>
      </c>
      <c r="L115" s="1398" t="e">
        <f t="shared" ref="L115:P124" si="70">+L23*L$100</f>
        <v>#DIV/0!</v>
      </c>
      <c r="M115" s="1398" t="e">
        <f t="shared" si="70"/>
        <v>#DIV/0!</v>
      </c>
      <c r="N115" s="1398" t="e">
        <f t="shared" si="70"/>
        <v>#DIV/0!</v>
      </c>
      <c r="O115" s="1398" t="e">
        <f t="shared" si="70"/>
        <v>#DIV/0!</v>
      </c>
      <c r="P115" s="1398" t="e">
        <f t="shared" si="70"/>
        <v>#DIV/0!</v>
      </c>
      <c r="Q115" s="1330" t="e">
        <f>SUM(L115:P115)*(RESUMEN!$C$22)</f>
        <v>#DIV/0!</v>
      </c>
      <c r="R115" s="1330" t="e">
        <f>(($U115)*(RESUMEN!$B$24+RESUMEN!$B$25+RESUMEN!$B$26))+(S115*RESUMEN!$B$28)</f>
        <v>#DIV/0!</v>
      </c>
      <c r="S115" s="1330" t="e">
        <f>SUM(L115:Q115)*(RESUMEN!$C$30)</f>
        <v>#DIV/0!</v>
      </c>
      <c r="T115" s="1330" t="e">
        <f>+$U115*RESUMEN!$C$33</f>
        <v>#DIV/0!</v>
      </c>
      <c r="U115" s="1331" t="e">
        <f>((L115+M115+N115+O115+P115+Q115+(S115*0.35)+S115)/(1-(RESUMEN!$B$24+RESUMEN!$B$25+RESUMEN!$B$26+RESUMEN!$C$33)))</f>
        <v>#DIV/0!</v>
      </c>
      <c r="V115" s="1309" t="e">
        <f t="shared" si="48"/>
        <v>#DIV/0!</v>
      </c>
      <c r="W115" s="1309" t="e">
        <f t="shared" si="49"/>
        <v>#DIV/0!</v>
      </c>
      <c r="X115" s="1309" t="e">
        <f t="shared" si="50"/>
        <v>#DIV/0!</v>
      </c>
      <c r="Y115" s="1309" t="e">
        <f t="shared" si="51"/>
        <v>#DIV/0!</v>
      </c>
      <c r="Z115" s="1309" t="e">
        <f t="shared" si="52"/>
        <v>#DIV/0!</v>
      </c>
      <c r="AA115" s="1309" t="e">
        <f t="shared" si="53"/>
        <v>#DIV/0!</v>
      </c>
      <c r="AB115" s="1309" t="e">
        <f t="shared" si="54"/>
        <v>#DIV/0!</v>
      </c>
      <c r="AC115" s="1309" t="e">
        <f t="shared" si="55"/>
        <v>#DIV/0!</v>
      </c>
      <c r="AD115" s="1309" t="e">
        <f t="shared" si="56"/>
        <v>#DIV/0!</v>
      </c>
      <c r="AE115" s="1310" t="e">
        <f t="shared" si="59"/>
        <v>#DIV/0!</v>
      </c>
      <c r="AN115" s="1384"/>
      <c r="AO115" s="1384"/>
      <c r="AP115" s="1384"/>
      <c r="AQ115" s="1384"/>
      <c r="AR115" s="1384"/>
      <c r="AX115" s="1321"/>
      <c r="AY115" s="1322"/>
      <c r="AZ115" s="1323"/>
      <c r="BA115" s="1400"/>
      <c r="BB115" s="1401"/>
      <c r="BC115" s="1324"/>
      <c r="BD115" s="1324"/>
      <c r="BE115" s="1067"/>
    </row>
    <row r="116" spans="1:57" hidden="1" x14ac:dyDescent="0.2">
      <c r="A116" s="1399">
        <f t="shared" si="60"/>
        <v>12</v>
      </c>
      <c r="B116" s="1395">
        <f t="shared" ref="B116:H116" si="71">+B24</f>
        <v>11</v>
      </c>
      <c r="C116" s="1396">
        <f t="shared" si="71"/>
        <v>0</v>
      </c>
      <c r="D116" s="1396">
        <f t="shared" si="71"/>
        <v>0</v>
      </c>
      <c r="E116" s="1396">
        <f t="shared" si="71"/>
        <v>0</v>
      </c>
      <c r="F116" s="1396">
        <f t="shared" si="71"/>
        <v>0</v>
      </c>
      <c r="G116" s="1396">
        <f t="shared" si="71"/>
        <v>0</v>
      </c>
      <c r="H116" s="1395">
        <f t="shared" si="71"/>
        <v>0</v>
      </c>
      <c r="I116" s="1397" t="e">
        <f t="shared" si="45"/>
        <v>#DIV/0!</v>
      </c>
      <c r="J116" s="1328" t="e">
        <f t="shared" ref="J116:J128" si="72">H116*I116</f>
        <v>#DIV/0!</v>
      </c>
      <c r="K116" s="1328" t="e">
        <f t="shared" ref="K116:K128" si="73">J116*$C$9</f>
        <v>#DIV/0!</v>
      </c>
      <c r="L116" s="1398" t="e">
        <f t="shared" si="70"/>
        <v>#DIV/0!</v>
      </c>
      <c r="M116" s="1398" t="e">
        <f t="shared" si="70"/>
        <v>#DIV/0!</v>
      </c>
      <c r="N116" s="1398" t="e">
        <f t="shared" si="70"/>
        <v>#DIV/0!</v>
      </c>
      <c r="O116" s="1398" t="e">
        <f t="shared" si="70"/>
        <v>#DIV/0!</v>
      </c>
      <c r="P116" s="1398" t="e">
        <f t="shared" si="70"/>
        <v>#DIV/0!</v>
      </c>
      <c r="Q116" s="1330" t="e">
        <f>SUM(L116:P116)*(RESUMEN!$C$22)</f>
        <v>#DIV/0!</v>
      </c>
      <c r="R116" s="1330" t="e">
        <f>(($U116)*(RESUMEN!$B$24+RESUMEN!$B$25+RESUMEN!$B$26))+(S116*RESUMEN!$B$28)</f>
        <v>#DIV/0!</v>
      </c>
      <c r="S116" s="1330" t="e">
        <f>SUM(L116:Q116)*(RESUMEN!$C$30)</f>
        <v>#DIV/0!</v>
      </c>
      <c r="T116" s="1330" t="e">
        <f>+$U116*RESUMEN!$C$33</f>
        <v>#DIV/0!</v>
      </c>
      <c r="U116" s="1331" t="e">
        <f>((L116+M116+N116+O116+P116+Q116+(S116*0.35)+S116)/(1-(RESUMEN!$B$24+RESUMEN!$B$25+RESUMEN!$B$26+RESUMEN!$C$33)))</f>
        <v>#DIV/0!</v>
      </c>
      <c r="V116" s="1309" t="e">
        <f t="shared" si="48"/>
        <v>#DIV/0!</v>
      </c>
      <c r="W116" s="1309" t="e">
        <f t="shared" si="49"/>
        <v>#DIV/0!</v>
      </c>
      <c r="X116" s="1309" t="e">
        <f t="shared" si="50"/>
        <v>#DIV/0!</v>
      </c>
      <c r="Y116" s="1309" t="e">
        <f t="shared" si="51"/>
        <v>#DIV/0!</v>
      </c>
      <c r="Z116" s="1309" t="e">
        <f t="shared" si="52"/>
        <v>#DIV/0!</v>
      </c>
      <c r="AA116" s="1309" t="e">
        <f t="shared" si="53"/>
        <v>#DIV/0!</v>
      </c>
      <c r="AB116" s="1309" t="e">
        <f t="shared" si="54"/>
        <v>#DIV/0!</v>
      </c>
      <c r="AC116" s="1309" t="e">
        <f t="shared" si="55"/>
        <v>#DIV/0!</v>
      </c>
      <c r="AD116" s="1309" t="e">
        <f t="shared" si="56"/>
        <v>#DIV/0!</v>
      </c>
      <c r="AE116" s="1310" t="e">
        <f t="shared" si="59"/>
        <v>#DIV/0!</v>
      </c>
      <c r="AX116" s="1321"/>
      <c r="AY116" s="1335"/>
      <c r="AZ116" s="1323"/>
      <c r="BA116" s="1400"/>
      <c r="BB116" s="1401"/>
      <c r="BC116" s="1324"/>
      <c r="BD116" s="1324"/>
      <c r="BE116" s="1067"/>
    </row>
    <row r="117" spans="1:57" hidden="1" x14ac:dyDescent="0.2">
      <c r="A117" s="1399">
        <f t="shared" si="60"/>
        <v>13</v>
      </c>
      <c r="B117" s="1395">
        <f t="shared" ref="B117:H117" si="74">+B25</f>
        <v>12</v>
      </c>
      <c r="C117" s="1396">
        <f t="shared" si="74"/>
        <v>0</v>
      </c>
      <c r="D117" s="1396">
        <f t="shared" si="74"/>
        <v>0</v>
      </c>
      <c r="E117" s="1396">
        <f t="shared" si="74"/>
        <v>0</v>
      </c>
      <c r="F117" s="1396">
        <f t="shared" si="74"/>
        <v>0</v>
      </c>
      <c r="G117" s="1396">
        <f t="shared" si="74"/>
        <v>0</v>
      </c>
      <c r="H117" s="1395">
        <f t="shared" si="74"/>
        <v>0</v>
      </c>
      <c r="I117" s="1397" t="e">
        <f t="shared" si="45"/>
        <v>#DIV/0!</v>
      </c>
      <c r="J117" s="1328" t="e">
        <f t="shared" si="72"/>
        <v>#DIV/0!</v>
      </c>
      <c r="K117" s="1328" t="e">
        <f t="shared" si="73"/>
        <v>#DIV/0!</v>
      </c>
      <c r="L117" s="1398" t="e">
        <f t="shared" si="70"/>
        <v>#DIV/0!</v>
      </c>
      <c r="M117" s="1398" t="e">
        <f t="shared" si="70"/>
        <v>#DIV/0!</v>
      </c>
      <c r="N117" s="1398" t="e">
        <f t="shared" si="70"/>
        <v>#DIV/0!</v>
      </c>
      <c r="O117" s="1398" t="e">
        <f t="shared" si="70"/>
        <v>#DIV/0!</v>
      </c>
      <c r="P117" s="1398" t="e">
        <f t="shared" si="70"/>
        <v>#DIV/0!</v>
      </c>
      <c r="Q117" s="1330" t="e">
        <f>SUM(L117:P117)*(RESUMEN!$C$22)</f>
        <v>#DIV/0!</v>
      </c>
      <c r="R117" s="1330" t="e">
        <f>(($U117)*(RESUMEN!$B$24+RESUMEN!$B$25+RESUMEN!$B$26))+(S117*RESUMEN!$B$28)</f>
        <v>#DIV/0!</v>
      </c>
      <c r="S117" s="1330" t="e">
        <f>SUM(L117:Q117)*(RESUMEN!$C$30)</f>
        <v>#DIV/0!</v>
      </c>
      <c r="T117" s="1330" t="e">
        <f>+$U117*RESUMEN!$C$33</f>
        <v>#DIV/0!</v>
      </c>
      <c r="U117" s="1331" t="e">
        <f>((L117+M117+N117+O117+P117+Q117+(S117*0.35)+S117)/(1-(RESUMEN!$B$24+RESUMEN!$B$25+RESUMEN!$B$26+RESUMEN!$C$33)))</f>
        <v>#DIV/0!</v>
      </c>
      <c r="V117" s="1309" t="e">
        <f t="shared" si="48"/>
        <v>#DIV/0!</v>
      </c>
      <c r="W117" s="1309" t="e">
        <f t="shared" si="49"/>
        <v>#DIV/0!</v>
      </c>
      <c r="X117" s="1309" t="e">
        <f t="shared" si="50"/>
        <v>#DIV/0!</v>
      </c>
      <c r="Y117" s="1309" t="e">
        <f t="shared" si="51"/>
        <v>#DIV/0!</v>
      </c>
      <c r="Z117" s="1309" t="e">
        <f t="shared" si="52"/>
        <v>#DIV/0!</v>
      </c>
      <c r="AA117" s="1309" t="e">
        <f t="shared" si="53"/>
        <v>#DIV/0!</v>
      </c>
      <c r="AB117" s="1309" t="e">
        <f t="shared" si="54"/>
        <v>#DIV/0!</v>
      </c>
      <c r="AC117" s="1309" t="e">
        <f t="shared" si="55"/>
        <v>#DIV/0!</v>
      </c>
      <c r="AD117" s="1309" t="e">
        <f t="shared" si="56"/>
        <v>#DIV/0!</v>
      </c>
      <c r="AE117" s="1310" t="e">
        <f t="shared" si="59"/>
        <v>#DIV/0!</v>
      </c>
      <c r="AX117" s="1321"/>
      <c r="AY117" s="1335"/>
      <c r="AZ117" s="1323"/>
      <c r="BA117" s="1335"/>
      <c r="BB117" s="1401"/>
      <c r="BC117" s="1324"/>
      <c r="BD117" s="1324"/>
      <c r="BE117" s="1067"/>
    </row>
    <row r="118" spans="1:57" hidden="1" x14ac:dyDescent="0.2">
      <c r="A118" s="1399">
        <f t="shared" si="60"/>
        <v>14</v>
      </c>
      <c r="B118" s="1395">
        <f t="shared" ref="B118:H118" si="75">+B26</f>
        <v>13</v>
      </c>
      <c r="C118" s="1396">
        <f t="shared" si="75"/>
        <v>0</v>
      </c>
      <c r="D118" s="1396">
        <f t="shared" si="75"/>
        <v>0</v>
      </c>
      <c r="E118" s="1396">
        <f t="shared" si="75"/>
        <v>0</v>
      </c>
      <c r="F118" s="1396">
        <f t="shared" si="75"/>
        <v>0</v>
      </c>
      <c r="G118" s="1396">
        <f t="shared" si="75"/>
        <v>0</v>
      </c>
      <c r="H118" s="1395">
        <f t="shared" si="75"/>
        <v>0</v>
      </c>
      <c r="I118" s="1397" t="e">
        <f t="shared" si="45"/>
        <v>#DIV/0!</v>
      </c>
      <c r="J118" s="1328" t="e">
        <f t="shared" si="72"/>
        <v>#DIV/0!</v>
      </c>
      <c r="K118" s="1328" t="e">
        <f t="shared" si="73"/>
        <v>#DIV/0!</v>
      </c>
      <c r="L118" s="1398" t="e">
        <f t="shared" si="70"/>
        <v>#DIV/0!</v>
      </c>
      <c r="M118" s="1398" t="e">
        <f t="shared" si="70"/>
        <v>#DIV/0!</v>
      </c>
      <c r="N118" s="1398" t="e">
        <f t="shared" si="70"/>
        <v>#DIV/0!</v>
      </c>
      <c r="O118" s="1398" t="e">
        <f t="shared" si="70"/>
        <v>#DIV/0!</v>
      </c>
      <c r="P118" s="1398" t="e">
        <f t="shared" si="70"/>
        <v>#DIV/0!</v>
      </c>
      <c r="Q118" s="1330" t="e">
        <f>SUM(L118:P118)*(RESUMEN!$C$22)</f>
        <v>#DIV/0!</v>
      </c>
      <c r="R118" s="1330" t="e">
        <f>(($U118)*(RESUMEN!$B$24+RESUMEN!$B$25+RESUMEN!$B$26))+(S118*RESUMEN!$B$28)</f>
        <v>#DIV/0!</v>
      </c>
      <c r="S118" s="1330" t="e">
        <f>SUM(L118:Q118)*(RESUMEN!$C$30)</f>
        <v>#DIV/0!</v>
      </c>
      <c r="T118" s="1330" t="e">
        <f>+$U118*RESUMEN!$C$33</f>
        <v>#DIV/0!</v>
      </c>
      <c r="U118" s="1331" t="e">
        <f>((L118+M118+N118+O118+P118+Q118+(S118*0.35)+S118)/(1-(RESUMEN!$B$24+RESUMEN!$B$25+RESUMEN!$B$26+RESUMEN!$C$33)))</f>
        <v>#DIV/0!</v>
      </c>
      <c r="V118" s="1309" t="e">
        <f t="shared" si="48"/>
        <v>#DIV/0!</v>
      </c>
      <c r="W118" s="1309" t="e">
        <f t="shared" si="49"/>
        <v>#DIV/0!</v>
      </c>
      <c r="X118" s="1309" t="e">
        <f t="shared" si="50"/>
        <v>#DIV/0!</v>
      </c>
      <c r="Y118" s="1309" t="e">
        <f t="shared" si="51"/>
        <v>#DIV/0!</v>
      </c>
      <c r="Z118" s="1309" t="e">
        <f t="shared" si="52"/>
        <v>#DIV/0!</v>
      </c>
      <c r="AA118" s="1309" t="e">
        <f t="shared" si="53"/>
        <v>#DIV/0!</v>
      </c>
      <c r="AB118" s="1309" t="e">
        <f t="shared" si="54"/>
        <v>#DIV/0!</v>
      </c>
      <c r="AC118" s="1309" t="e">
        <f t="shared" si="55"/>
        <v>#DIV/0!</v>
      </c>
      <c r="AD118" s="1309" t="e">
        <f t="shared" si="56"/>
        <v>#DIV/0!</v>
      </c>
      <c r="AE118" s="1310" t="e">
        <f t="shared" si="59"/>
        <v>#DIV/0!</v>
      </c>
      <c r="AX118" s="1321"/>
      <c r="AY118" s="1335"/>
      <c r="AZ118" s="1323"/>
      <c r="BA118" s="1335"/>
      <c r="BB118" s="1401"/>
      <c r="BC118" s="1324"/>
      <c r="BD118" s="1324"/>
      <c r="BE118" s="1067"/>
    </row>
    <row r="119" spans="1:57" hidden="1" x14ac:dyDescent="0.2">
      <c r="A119" s="1399">
        <f t="shared" si="60"/>
        <v>15</v>
      </c>
      <c r="B119" s="1395">
        <f t="shared" ref="B119:H119" si="76">+B27</f>
        <v>14</v>
      </c>
      <c r="C119" s="1396">
        <f t="shared" si="76"/>
        <v>0</v>
      </c>
      <c r="D119" s="1396">
        <f t="shared" si="76"/>
        <v>0</v>
      </c>
      <c r="E119" s="1396">
        <f t="shared" si="76"/>
        <v>0</v>
      </c>
      <c r="F119" s="1396">
        <f t="shared" si="76"/>
        <v>0</v>
      </c>
      <c r="G119" s="1396">
        <f t="shared" si="76"/>
        <v>0</v>
      </c>
      <c r="H119" s="1395">
        <f t="shared" si="76"/>
        <v>0</v>
      </c>
      <c r="I119" s="1397" t="e">
        <f t="shared" si="45"/>
        <v>#DIV/0!</v>
      </c>
      <c r="J119" s="1328" t="e">
        <f t="shared" si="72"/>
        <v>#DIV/0!</v>
      </c>
      <c r="K119" s="1328" t="e">
        <f t="shared" si="73"/>
        <v>#DIV/0!</v>
      </c>
      <c r="L119" s="1398" t="e">
        <f t="shared" si="70"/>
        <v>#DIV/0!</v>
      </c>
      <c r="M119" s="1398" t="e">
        <f t="shared" si="70"/>
        <v>#DIV/0!</v>
      </c>
      <c r="N119" s="1398" t="e">
        <f t="shared" si="70"/>
        <v>#DIV/0!</v>
      </c>
      <c r="O119" s="1398" t="e">
        <f t="shared" si="70"/>
        <v>#DIV/0!</v>
      </c>
      <c r="P119" s="1398" t="e">
        <f t="shared" si="70"/>
        <v>#DIV/0!</v>
      </c>
      <c r="Q119" s="1330" t="e">
        <f>SUM(L119:P119)*(RESUMEN!$C$22)</f>
        <v>#DIV/0!</v>
      </c>
      <c r="R119" s="1330" t="e">
        <f>(($U119)*(RESUMEN!$B$24+RESUMEN!$B$25+RESUMEN!$B$26))+(S119*RESUMEN!$B$28)</f>
        <v>#DIV/0!</v>
      </c>
      <c r="S119" s="1330" t="e">
        <f>SUM(L119:Q119)*(RESUMEN!$C$30)</f>
        <v>#DIV/0!</v>
      </c>
      <c r="T119" s="1330" t="e">
        <f>+$U119*RESUMEN!$C$33</f>
        <v>#DIV/0!</v>
      </c>
      <c r="U119" s="1331" t="e">
        <f>((L119+M119+N119+O119+P119+Q119+(S119*0.35)+S119)/(1-(RESUMEN!$B$24+RESUMEN!$B$25+RESUMEN!$B$26+RESUMEN!$C$33)))</f>
        <v>#DIV/0!</v>
      </c>
      <c r="V119" s="1309" t="e">
        <f t="shared" si="48"/>
        <v>#DIV/0!</v>
      </c>
      <c r="W119" s="1309" t="e">
        <f t="shared" si="49"/>
        <v>#DIV/0!</v>
      </c>
      <c r="X119" s="1309" t="e">
        <f t="shared" si="50"/>
        <v>#DIV/0!</v>
      </c>
      <c r="Y119" s="1309" t="e">
        <f t="shared" si="51"/>
        <v>#DIV/0!</v>
      </c>
      <c r="Z119" s="1309" t="e">
        <f t="shared" si="52"/>
        <v>#DIV/0!</v>
      </c>
      <c r="AA119" s="1309" t="e">
        <f t="shared" si="53"/>
        <v>#DIV/0!</v>
      </c>
      <c r="AB119" s="1309" t="e">
        <f t="shared" si="54"/>
        <v>#DIV/0!</v>
      </c>
      <c r="AC119" s="1309" t="e">
        <f t="shared" si="55"/>
        <v>#DIV/0!</v>
      </c>
      <c r="AD119" s="1309" t="e">
        <f t="shared" si="56"/>
        <v>#DIV/0!</v>
      </c>
      <c r="AE119" s="1310" t="e">
        <f t="shared" si="59"/>
        <v>#DIV/0!</v>
      </c>
      <c r="AX119" s="1321"/>
      <c r="AY119" s="1335"/>
      <c r="AZ119" s="1323"/>
      <c r="BA119" s="1335"/>
      <c r="BB119" s="1401"/>
      <c r="BC119" s="1343"/>
      <c r="BD119" s="1343"/>
      <c r="BE119" s="1067"/>
    </row>
    <row r="120" spans="1:57" hidden="1" x14ac:dyDescent="0.2">
      <c r="A120" s="1399">
        <f t="shared" si="60"/>
        <v>16</v>
      </c>
      <c r="B120" s="1395">
        <f t="shared" ref="B120:H120" si="77">+B28</f>
        <v>15</v>
      </c>
      <c r="C120" s="1396">
        <f t="shared" si="77"/>
        <v>0</v>
      </c>
      <c r="D120" s="1396">
        <f t="shared" si="77"/>
        <v>0</v>
      </c>
      <c r="E120" s="1396">
        <f t="shared" si="77"/>
        <v>0</v>
      </c>
      <c r="F120" s="1396">
        <f t="shared" si="77"/>
        <v>0</v>
      </c>
      <c r="G120" s="1396">
        <f t="shared" si="77"/>
        <v>0</v>
      </c>
      <c r="H120" s="1395">
        <f t="shared" si="77"/>
        <v>0</v>
      </c>
      <c r="I120" s="1397" t="e">
        <f t="shared" si="45"/>
        <v>#DIV/0!</v>
      </c>
      <c r="J120" s="1328" t="e">
        <f t="shared" si="72"/>
        <v>#DIV/0!</v>
      </c>
      <c r="K120" s="1328" t="e">
        <f t="shared" si="73"/>
        <v>#DIV/0!</v>
      </c>
      <c r="L120" s="1398" t="e">
        <f t="shared" si="70"/>
        <v>#DIV/0!</v>
      </c>
      <c r="M120" s="1398" t="e">
        <f t="shared" si="70"/>
        <v>#DIV/0!</v>
      </c>
      <c r="N120" s="1398" t="e">
        <f t="shared" si="70"/>
        <v>#DIV/0!</v>
      </c>
      <c r="O120" s="1398" t="e">
        <f t="shared" si="70"/>
        <v>#DIV/0!</v>
      </c>
      <c r="P120" s="1398" t="e">
        <f t="shared" si="70"/>
        <v>#DIV/0!</v>
      </c>
      <c r="Q120" s="1330" t="e">
        <f>SUM(L120:P120)*(RESUMEN!$C$22)</f>
        <v>#DIV/0!</v>
      </c>
      <c r="R120" s="1330" t="e">
        <f>(($U120)*(RESUMEN!$B$24+RESUMEN!$B$25+RESUMEN!$B$26))+(S120*RESUMEN!$B$28)</f>
        <v>#DIV/0!</v>
      </c>
      <c r="S120" s="1330" t="e">
        <f>SUM(L120:Q120)*(RESUMEN!$C$30)</f>
        <v>#DIV/0!</v>
      </c>
      <c r="T120" s="1330" t="e">
        <f>+$U120*RESUMEN!$C$33</f>
        <v>#DIV/0!</v>
      </c>
      <c r="U120" s="1331" t="e">
        <f>((L120+M120+N120+O120+P120+Q120+(S120*0.35)+S120)/(1-(RESUMEN!$B$24+RESUMEN!$B$25+RESUMEN!$B$26+RESUMEN!$C$33)))</f>
        <v>#DIV/0!</v>
      </c>
      <c r="V120" s="1309" t="e">
        <f t="shared" si="48"/>
        <v>#DIV/0!</v>
      </c>
      <c r="W120" s="1309" t="e">
        <f t="shared" si="49"/>
        <v>#DIV/0!</v>
      </c>
      <c r="X120" s="1309" t="e">
        <f t="shared" si="50"/>
        <v>#DIV/0!</v>
      </c>
      <c r="Y120" s="1309" t="e">
        <f t="shared" si="51"/>
        <v>#DIV/0!</v>
      </c>
      <c r="Z120" s="1309" t="e">
        <f t="shared" si="52"/>
        <v>#DIV/0!</v>
      </c>
      <c r="AA120" s="1309" t="e">
        <f t="shared" si="53"/>
        <v>#DIV/0!</v>
      </c>
      <c r="AB120" s="1309" t="e">
        <f t="shared" si="54"/>
        <v>#DIV/0!</v>
      </c>
      <c r="AC120" s="1309" t="e">
        <f t="shared" si="55"/>
        <v>#DIV/0!</v>
      </c>
      <c r="AD120" s="1309" t="e">
        <f t="shared" si="56"/>
        <v>#DIV/0!</v>
      </c>
      <c r="AE120" s="1310" t="e">
        <f t="shared" si="59"/>
        <v>#DIV/0!</v>
      </c>
      <c r="AX120" s="1402"/>
      <c r="AY120" s="1402"/>
      <c r="AZ120" s="1269"/>
      <c r="BA120" s="1269"/>
      <c r="BB120" s="1269"/>
      <c r="BC120" s="1269"/>
      <c r="BD120" s="1269"/>
      <c r="BE120" s="1067"/>
    </row>
    <row r="121" spans="1:57" hidden="1" x14ac:dyDescent="0.2">
      <c r="A121" s="1399">
        <f t="shared" si="60"/>
        <v>17</v>
      </c>
      <c r="B121" s="1395">
        <f t="shared" ref="B121:H121" si="78">+B29</f>
        <v>16</v>
      </c>
      <c r="C121" s="1396">
        <f t="shared" si="78"/>
        <v>0</v>
      </c>
      <c r="D121" s="1396">
        <f t="shared" si="78"/>
        <v>0</v>
      </c>
      <c r="E121" s="1396">
        <f t="shared" si="78"/>
        <v>0</v>
      </c>
      <c r="F121" s="1396">
        <f t="shared" si="78"/>
        <v>0</v>
      </c>
      <c r="G121" s="1396">
        <f t="shared" si="78"/>
        <v>0</v>
      </c>
      <c r="H121" s="1395">
        <f t="shared" si="78"/>
        <v>0</v>
      </c>
      <c r="I121" s="1397" t="e">
        <f t="shared" si="45"/>
        <v>#DIV/0!</v>
      </c>
      <c r="J121" s="1328" t="e">
        <f t="shared" si="72"/>
        <v>#DIV/0!</v>
      </c>
      <c r="K121" s="1328" t="e">
        <f t="shared" si="73"/>
        <v>#DIV/0!</v>
      </c>
      <c r="L121" s="1398" t="e">
        <f t="shared" si="70"/>
        <v>#DIV/0!</v>
      </c>
      <c r="M121" s="1398" t="e">
        <f t="shared" si="70"/>
        <v>#DIV/0!</v>
      </c>
      <c r="N121" s="1398" t="e">
        <f t="shared" si="70"/>
        <v>#DIV/0!</v>
      </c>
      <c r="O121" s="1398" t="e">
        <f t="shared" si="70"/>
        <v>#DIV/0!</v>
      </c>
      <c r="P121" s="1398" t="e">
        <f t="shared" si="70"/>
        <v>#DIV/0!</v>
      </c>
      <c r="Q121" s="1330" t="e">
        <f>SUM(L121:P121)*(RESUMEN!$C$22)</f>
        <v>#DIV/0!</v>
      </c>
      <c r="R121" s="1330" t="e">
        <f>(($U121)*(RESUMEN!$B$24+RESUMEN!$B$25+RESUMEN!$B$26))+(S121*RESUMEN!$B$28)</f>
        <v>#DIV/0!</v>
      </c>
      <c r="S121" s="1330" t="e">
        <f>SUM(L121:Q121)*(RESUMEN!$C$30)</f>
        <v>#DIV/0!</v>
      </c>
      <c r="T121" s="1330" t="e">
        <f>+$U121*RESUMEN!$C$33</f>
        <v>#DIV/0!</v>
      </c>
      <c r="U121" s="1331" t="e">
        <f>((L121+M121+N121+O121+P121+Q121+(S121*0.35)+S121)/(1-(RESUMEN!$B$24+RESUMEN!$B$25+RESUMEN!$B$26+RESUMEN!$C$33)))</f>
        <v>#DIV/0!</v>
      </c>
      <c r="V121" s="1309" t="e">
        <f t="shared" si="48"/>
        <v>#DIV/0!</v>
      </c>
      <c r="W121" s="1309" t="e">
        <f t="shared" si="49"/>
        <v>#DIV/0!</v>
      </c>
      <c r="X121" s="1309" t="e">
        <f t="shared" si="50"/>
        <v>#DIV/0!</v>
      </c>
      <c r="Y121" s="1309" t="e">
        <f t="shared" si="51"/>
        <v>#DIV/0!</v>
      </c>
      <c r="Z121" s="1309" t="e">
        <f t="shared" si="52"/>
        <v>#DIV/0!</v>
      </c>
      <c r="AA121" s="1309" t="e">
        <f t="shared" si="53"/>
        <v>#DIV/0!</v>
      </c>
      <c r="AB121" s="1309" t="e">
        <f t="shared" si="54"/>
        <v>#DIV/0!</v>
      </c>
      <c r="AC121" s="1309" t="e">
        <f t="shared" si="55"/>
        <v>#DIV/0!</v>
      </c>
      <c r="AD121" s="1309" t="e">
        <f t="shared" si="56"/>
        <v>#DIV/0!</v>
      </c>
      <c r="AE121" s="1310" t="e">
        <f t="shared" si="59"/>
        <v>#DIV/0!</v>
      </c>
      <c r="AX121" s="1402"/>
      <c r="AY121" s="1402"/>
      <c r="AZ121" s="1345"/>
      <c r="BA121" s="1335"/>
      <c r="BB121" s="1345"/>
      <c r="BC121" s="1269"/>
      <c r="BD121" s="1269"/>
      <c r="BE121" s="1067"/>
    </row>
    <row r="122" spans="1:57" hidden="1" x14ac:dyDescent="0.2">
      <c r="A122" s="1399">
        <f t="shared" si="60"/>
        <v>18</v>
      </c>
      <c r="B122" s="1395">
        <f t="shared" ref="B122:H122" si="79">+B30</f>
        <v>17</v>
      </c>
      <c r="C122" s="1396">
        <f t="shared" si="79"/>
        <v>0</v>
      </c>
      <c r="D122" s="1396">
        <f t="shared" si="79"/>
        <v>0</v>
      </c>
      <c r="E122" s="1396">
        <f t="shared" si="79"/>
        <v>0</v>
      </c>
      <c r="F122" s="1396">
        <f t="shared" si="79"/>
        <v>0</v>
      </c>
      <c r="G122" s="1396">
        <f t="shared" si="79"/>
        <v>0</v>
      </c>
      <c r="H122" s="1395">
        <f t="shared" si="79"/>
        <v>0</v>
      </c>
      <c r="I122" s="1397" t="e">
        <f t="shared" si="45"/>
        <v>#DIV/0!</v>
      </c>
      <c r="J122" s="1328" t="e">
        <f t="shared" si="72"/>
        <v>#DIV/0!</v>
      </c>
      <c r="K122" s="1328" t="e">
        <f t="shared" si="73"/>
        <v>#DIV/0!</v>
      </c>
      <c r="L122" s="1398" t="e">
        <f t="shared" si="70"/>
        <v>#DIV/0!</v>
      </c>
      <c r="M122" s="1398" t="e">
        <f t="shared" si="70"/>
        <v>#DIV/0!</v>
      </c>
      <c r="N122" s="1398" t="e">
        <f t="shared" si="70"/>
        <v>#DIV/0!</v>
      </c>
      <c r="O122" s="1398" t="e">
        <f t="shared" si="70"/>
        <v>#DIV/0!</v>
      </c>
      <c r="P122" s="1398" t="e">
        <f t="shared" si="70"/>
        <v>#DIV/0!</v>
      </c>
      <c r="Q122" s="1330" t="e">
        <f>SUM(L122:P122)*(RESUMEN!$C$22)</f>
        <v>#DIV/0!</v>
      </c>
      <c r="R122" s="1330" t="e">
        <f>(($U122)*(RESUMEN!$B$24+RESUMEN!$B$25+RESUMEN!$B$26))+(S122*RESUMEN!$B$28)</f>
        <v>#DIV/0!</v>
      </c>
      <c r="S122" s="1330" t="e">
        <f>SUM(L122:Q122)*(RESUMEN!$C$30)</f>
        <v>#DIV/0!</v>
      </c>
      <c r="T122" s="1330" t="e">
        <f>+$U122*RESUMEN!$C$33</f>
        <v>#DIV/0!</v>
      </c>
      <c r="U122" s="1331" t="e">
        <f>((L122+M122+N122+O122+P122+Q122+(S122*0.35)+S122)/(1-(RESUMEN!$B$24+RESUMEN!$B$25+RESUMEN!$B$26+RESUMEN!$C$33)))</f>
        <v>#DIV/0!</v>
      </c>
      <c r="V122" s="1309" t="e">
        <f t="shared" si="48"/>
        <v>#DIV/0!</v>
      </c>
      <c r="W122" s="1309" t="e">
        <f t="shared" si="49"/>
        <v>#DIV/0!</v>
      </c>
      <c r="X122" s="1309" t="e">
        <f t="shared" si="50"/>
        <v>#DIV/0!</v>
      </c>
      <c r="Y122" s="1309" t="e">
        <f t="shared" si="51"/>
        <v>#DIV/0!</v>
      </c>
      <c r="Z122" s="1309" t="e">
        <f t="shared" si="52"/>
        <v>#DIV/0!</v>
      </c>
      <c r="AA122" s="1309" t="e">
        <f t="shared" si="53"/>
        <v>#DIV/0!</v>
      </c>
      <c r="AB122" s="1309" t="e">
        <f t="shared" si="54"/>
        <v>#DIV/0!</v>
      </c>
      <c r="AC122" s="1309" t="e">
        <f t="shared" si="55"/>
        <v>#DIV/0!</v>
      </c>
      <c r="AD122" s="1309" t="e">
        <f t="shared" si="56"/>
        <v>#DIV/0!</v>
      </c>
      <c r="AE122" s="1310" t="e">
        <f t="shared" si="59"/>
        <v>#DIV/0!</v>
      </c>
      <c r="AX122" s="1402"/>
      <c r="AY122" s="1402"/>
      <c r="AZ122" s="1269"/>
      <c r="BA122" s="1269"/>
      <c r="BB122" s="1269"/>
      <c r="BC122" s="1269"/>
      <c r="BD122" s="1269"/>
      <c r="BE122" s="1067"/>
    </row>
    <row r="123" spans="1:57" hidden="1" x14ac:dyDescent="0.2">
      <c r="A123" s="1399">
        <f t="shared" si="60"/>
        <v>19</v>
      </c>
      <c r="B123" s="1395">
        <f t="shared" ref="B123:H123" si="80">+B31</f>
        <v>18</v>
      </c>
      <c r="C123" s="1396">
        <f t="shared" si="80"/>
        <v>0</v>
      </c>
      <c r="D123" s="1396">
        <f t="shared" si="80"/>
        <v>0</v>
      </c>
      <c r="E123" s="1396">
        <f t="shared" si="80"/>
        <v>0</v>
      </c>
      <c r="F123" s="1396">
        <f t="shared" si="80"/>
        <v>0</v>
      </c>
      <c r="G123" s="1396">
        <f t="shared" si="80"/>
        <v>0</v>
      </c>
      <c r="H123" s="1395">
        <f t="shared" si="80"/>
        <v>0</v>
      </c>
      <c r="I123" s="1397" t="e">
        <f t="shared" si="45"/>
        <v>#DIV/0!</v>
      </c>
      <c r="J123" s="1328" t="e">
        <f t="shared" si="72"/>
        <v>#DIV/0!</v>
      </c>
      <c r="K123" s="1328" t="e">
        <f t="shared" si="73"/>
        <v>#DIV/0!</v>
      </c>
      <c r="L123" s="1398" t="e">
        <f t="shared" si="70"/>
        <v>#DIV/0!</v>
      </c>
      <c r="M123" s="1398" t="e">
        <f t="shared" si="70"/>
        <v>#DIV/0!</v>
      </c>
      <c r="N123" s="1398" t="e">
        <f t="shared" si="70"/>
        <v>#DIV/0!</v>
      </c>
      <c r="O123" s="1398" t="e">
        <f t="shared" si="70"/>
        <v>#DIV/0!</v>
      </c>
      <c r="P123" s="1398" t="e">
        <f t="shared" si="70"/>
        <v>#DIV/0!</v>
      </c>
      <c r="Q123" s="1330" t="e">
        <f>SUM(L123:P123)*(RESUMEN!$C$22)</f>
        <v>#DIV/0!</v>
      </c>
      <c r="R123" s="1330" t="e">
        <f>(($U123)*(RESUMEN!$B$24+RESUMEN!$B$25+RESUMEN!$B$26))+(S123*RESUMEN!$B$28)</f>
        <v>#DIV/0!</v>
      </c>
      <c r="S123" s="1330" t="e">
        <f>SUM(L123:Q123)*(RESUMEN!$C$30)</f>
        <v>#DIV/0!</v>
      </c>
      <c r="T123" s="1330" t="e">
        <f>+$U123*RESUMEN!$C$33</f>
        <v>#DIV/0!</v>
      </c>
      <c r="U123" s="1331" t="e">
        <f>((L123+M123+N123+O123+P123+Q123+(S123*0.35)+S123)/(1-(RESUMEN!$B$24+RESUMEN!$B$25+RESUMEN!$B$26+RESUMEN!$C$33)))</f>
        <v>#DIV/0!</v>
      </c>
      <c r="V123" s="1309" t="e">
        <f t="shared" si="48"/>
        <v>#DIV/0!</v>
      </c>
      <c r="W123" s="1309" t="e">
        <f t="shared" si="49"/>
        <v>#DIV/0!</v>
      </c>
      <c r="X123" s="1309" t="e">
        <f t="shared" si="50"/>
        <v>#DIV/0!</v>
      </c>
      <c r="Y123" s="1309" t="e">
        <f t="shared" si="51"/>
        <v>#DIV/0!</v>
      </c>
      <c r="Z123" s="1309" t="e">
        <f t="shared" si="52"/>
        <v>#DIV/0!</v>
      </c>
      <c r="AA123" s="1309" t="e">
        <f t="shared" si="53"/>
        <v>#DIV/0!</v>
      </c>
      <c r="AB123" s="1309" t="e">
        <f t="shared" si="54"/>
        <v>#DIV/0!</v>
      </c>
      <c r="AC123" s="1309" t="e">
        <f t="shared" si="55"/>
        <v>#DIV/0!</v>
      </c>
      <c r="AD123" s="1309" t="e">
        <f t="shared" si="56"/>
        <v>#DIV/0!</v>
      </c>
      <c r="AE123" s="1310" t="e">
        <f t="shared" si="59"/>
        <v>#DIV/0!</v>
      </c>
      <c r="AX123" s="1402"/>
      <c r="AY123" s="1402"/>
      <c r="AZ123" s="1269"/>
      <c r="BA123" s="1269"/>
      <c r="BB123" s="1269"/>
      <c r="BC123" s="1269"/>
      <c r="BD123" s="1269"/>
      <c r="BE123" s="1067"/>
    </row>
    <row r="124" spans="1:57" hidden="1" x14ac:dyDescent="0.2">
      <c r="A124" s="1399">
        <f t="shared" si="60"/>
        <v>20</v>
      </c>
      <c r="B124" s="1395">
        <f t="shared" ref="B124:H124" si="81">+B32</f>
        <v>19</v>
      </c>
      <c r="C124" s="1396">
        <f t="shared" si="81"/>
        <v>0</v>
      </c>
      <c r="D124" s="1396">
        <f t="shared" si="81"/>
        <v>0</v>
      </c>
      <c r="E124" s="1396">
        <f t="shared" si="81"/>
        <v>0</v>
      </c>
      <c r="F124" s="1396">
        <f t="shared" si="81"/>
        <v>0</v>
      </c>
      <c r="G124" s="1396">
        <f t="shared" si="81"/>
        <v>0</v>
      </c>
      <c r="H124" s="1395">
        <f t="shared" si="81"/>
        <v>0</v>
      </c>
      <c r="I124" s="1397" t="e">
        <f t="shared" si="45"/>
        <v>#DIV/0!</v>
      </c>
      <c r="J124" s="1328" t="e">
        <f t="shared" si="72"/>
        <v>#DIV/0!</v>
      </c>
      <c r="K124" s="1328" t="e">
        <f t="shared" si="73"/>
        <v>#DIV/0!</v>
      </c>
      <c r="L124" s="1398" t="e">
        <f t="shared" si="70"/>
        <v>#DIV/0!</v>
      </c>
      <c r="M124" s="1398" t="e">
        <f t="shared" si="70"/>
        <v>#DIV/0!</v>
      </c>
      <c r="N124" s="1398" t="e">
        <f t="shared" si="70"/>
        <v>#DIV/0!</v>
      </c>
      <c r="O124" s="1398" t="e">
        <f t="shared" si="70"/>
        <v>#DIV/0!</v>
      </c>
      <c r="P124" s="1398" t="e">
        <f t="shared" si="70"/>
        <v>#DIV/0!</v>
      </c>
      <c r="Q124" s="1330" t="e">
        <f>SUM(L124:P124)*(RESUMEN!$C$22)</f>
        <v>#DIV/0!</v>
      </c>
      <c r="R124" s="1330" t="e">
        <f>(($U124)*(RESUMEN!$B$24+RESUMEN!$B$25+RESUMEN!$B$26))+(S124*RESUMEN!$B$28)</f>
        <v>#DIV/0!</v>
      </c>
      <c r="S124" s="1330" t="e">
        <f>SUM(L124:Q124)*(RESUMEN!$C$30)</f>
        <v>#DIV/0!</v>
      </c>
      <c r="T124" s="1330" t="e">
        <f>+$U124*RESUMEN!$C$33</f>
        <v>#DIV/0!</v>
      </c>
      <c r="U124" s="1331" t="e">
        <f>((L124+M124+N124+O124+P124+Q124+(S124*0.35)+S124)/(1-(RESUMEN!$B$24+RESUMEN!$B$25+RESUMEN!$B$26+RESUMEN!$C$33)))</f>
        <v>#DIV/0!</v>
      </c>
      <c r="V124" s="1309" t="e">
        <f t="shared" si="48"/>
        <v>#DIV/0!</v>
      </c>
      <c r="W124" s="1309" t="e">
        <f t="shared" si="49"/>
        <v>#DIV/0!</v>
      </c>
      <c r="X124" s="1309" t="e">
        <f t="shared" si="50"/>
        <v>#DIV/0!</v>
      </c>
      <c r="Y124" s="1309" t="e">
        <f t="shared" si="51"/>
        <v>#DIV/0!</v>
      </c>
      <c r="Z124" s="1309" t="e">
        <f t="shared" si="52"/>
        <v>#DIV/0!</v>
      </c>
      <c r="AA124" s="1309" t="e">
        <f t="shared" si="53"/>
        <v>#DIV/0!</v>
      </c>
      <c r="AB124" s="1309" t="e">
        <f t="shared" si="54"/>
        <v>#DIV/0!</v>
      </c>
      <c r="AC124" s="1309" t="e">
        <f t="shared" si="55"/>
        <v>#DIV/0!</v>
      </c>
      <c r="AD124" s="1309" t="e">
        <f t="shared" si="56"/>
        <v>#DIV/0!</v>
      </c>
      <c r="AE124" s="1310" t="e">
        <f t="shared" si="59"/>
        <v>#DIV/0!</v>
      </c>
      <c r="AX124" s="1402"/>
      <c r="AY124" s="1402"/>
      <c r="AZ124" s="1269"/>
      <c r="BA124" s="1269"/>
      <c r="BB124" s="1269"/>
      <c r="BC124" s="1269"/>
      <c r="BD124" s="1269"/>
      <c r="BE124" s="1067"/>
    </row>
    <row r="125" spans="1:57" hidden="1" x14ac:dyDescent="0.2">
      <c r="A125" s="1399">
        <f t="shared" si="60"/>
        <v>21</v>
      </c>
      <c r="B125" s="1395">
        <f t="shared" ref="B125:H125" si="82">+B33</f>
        <v>20</v>
      </c>
      <c r="C125" s="1396">
        <f t="shared" si="82"/>
        <v>0</v>
      </c>
      <c r="D125" s="1396">
        <f t="shared" si="82"/>
        <v>0</v>
      </c>
      <c r="E125" s="1396">
        <f t="shared" si="82"/>
        <v>0</v>
      </c>
      <c r="F125" s="1396">
        <f t="shared" si="82"/>
        <v>0</v>
      </c>
      <c r="G125" s="1396">
        <f t="shared" si="82"/>
        <v>0</v>
      </c>
      <c r="H125" s="1395">
        <f t="shared" si="82"/>
        <v>0</v>
      </c>
      <c r="I125" s="1397" t="e">
        <f t="shared" si="45"/>
        <v>#DIV/0!</v>
      </c>
      <c r="J125" s="1328" t="e">
        <f t="shared" si="72"/>
        <v>#DIV/0!</v>
      </c>
      <c r="K125" s="1328" t="e">
        <f t="shared" si="73"/>
        <v>#DIV/0!</v>
      </c>
      <c r="L125" s="1398" t="e">
        <f t="shared" ref="L125:P134" si="83">+L33*L$100</f>
        <v>#DIV/0!</v>
      </c>
      <c r="M125" s="1398" t="e">
        <f t="shared" si="83"/>
        <v>#DIV/0!</v>
      </c>
      <c r="N125" s="1398" t="e">
        <f t="shared" si="83"/>
        <v>#DIV/0!</v>
      </c>
      <c r="O125" s="1398" t="e">
        <f t="shared" si="83"/>
        <v>#DIV/0!</v>
      </c>
      <c r="P125" s="1398" t="e">
        <f t="shared" si="83"/>
        <v>#DIV/0!</v>
      </c>
      <c r="Q125" s="1330" t="e">
        <f>SUM(L125:P125)*(RESUMEN!$C$22)</f>
        <v>#DIV/0!</v>
      </c>
      <c r="R125" s="1330" t="e">
        <f>(($U125)*(RESUMEN!$B$24+RESUMEN!$B$25+RESUMEN!$B$26))+(S125*RESUMEN!$B$28)</f>
        <v>#DIV/0!</v>
      </c>
      <c r="S125" s="1330" t="e">
        <f>SUM(L125:Q125)*(RESUMEN!$C$30)</f>
        <v>#DIV/0!</v>
      </c>
      <c r="T125" s="1330" t="e">
        <f>+$U125*RESUMEN!$C$33</f>
        <v>#DIV/0!</v>
      </c>
      <c r="U125" s="1331" t="e">
        <f>((L125+M125+N125+O125+P125+Q125+(S125*0.35)+S125)/(1-(RESUMEN!$B$24+RESUMEN!$B$25+RESUMEN!$B$26+RESUMEN!$C$33)))</f>
        <v>#DIV/0!</v>
      </c>
      <c r="V125" s="1309" t="e">
        <f t="shared" si="48"/>
        <v>#DIV/0!</v>
      </c>
      <c r="W125" s="1309" t="e">
        <f t="shared" si="49"/>
        <v>#DIV/0!</v>
      </c>
      <c r="X125" s="1309" t="e">
        <f t="shared" si="50"/>
        <v>#DIV/0!</v>
      </c>
      <c r="Y125" s="1309" t="e">
        <f t="shared" si="51"/>
        <v>#DIV/0!</v>
      </c>
      <c r="Z125" s="1309" t="e">
        <f t="shared" si="52"/>
        <v>#DIV/0!</v>
      </c>
      <c r="AA125" s="1309" t="e">
        <f t="shared" si="53"/>
        <v>#DIV/0!</v>
      </c>
      <c r="AB125" s="1309" t="e">
        <f t="shared" si="54"/>
        <v>#DIV/0!</v>
      </c>
      <c r="AC125" s="1309" t="e">
        <f t="shared" si="55"/>
        <v>#DIV/0!</v>
      </c>
      <c r="AD125" s="1309" t="e">
        <f t="shared" si="56"/>
        <v>#DIV/0!</v>
      </c>
      <c r="AE125" s="1310" t="e">
        <f t="shared" si="59"/>
        <v>#DIV/0!</v>
      </c>
      <c r="AX125" s="1067"/>
      <c r="AY125" s="1067"/>
      <c r="BE125" s="1067"/>
    </row>
    <row r="126" spans="1:57" hidden="1" x14ac:dyDescent="0.2">
      <c r="A126" s="1399">
        <f t="shared" si="60"/>
        <v>22</v>
      </c>
      <c r="B126" s="1395">
        <f t="shared" ref="B126:H126" si="84">+B34</f>
        <v>21</v>
      </c>
      <c r="C126" s="1396">
        <f t="shared" si="84"/>
        <v>0</v>
      </c>
      <c r="D126" s="1396">
        <f t="shared" si="84"/>
        <v>0</v>
      </c>
      <c r="E126" s="1396">
        <f t="shared" si="84"/>
        <v>0</v>
      </c>
      <c r="F126" s="1396">
        <f t="shared" si="84"/>
        <v>0</v>
      </c>
      <c r="G126" s="1396">
        <f t="shared" si="84"/>
        <v>0</v>
      </c>
      <c r="H126" s="1395">
        <f t="shared" si="84"/>
        <v>0</v>
      </c>
      <c r="I126" s="1397" t="e">
        <f t="shared" si="45"/>
        <v>#DIV/0!</v>
      </c>
      <c r="J126" s="1328" t="e">
        <f t="shared" si="72"/>
        <v>#DIV/0!</v>
      </c>
      <c r="K126" s="1328" t="e">
        <f t="shared" si="73"/>
        <v>#DIV/0!</v>
      </c>
      <c r="L126" s="1398" t="e">
        <f t="shared" si="83"/>
        <v>#DIV/0!</v>
      </c>
      <c r="M126" s="1398" t="e">
        <f t="shared" si="83"/>
        <v>#DIV/0!</v>
      </c>
      <c r="N126" s="1398" t="e">
        <f t="shared" si="83"/>
        <v>#DIV/0!</v>
      </c>
      <c r="O126" s="1398" t="e">
        <f t="shared" si="83"/>
        <v>#DIV/0!</v>
      </c>
      <c r="P126" s="1398" t="e">
        <f t="shared" si="83"/>
        <v>#DIV/0!</v>
      </c>
      <c r="Q126" s="1330" t="e">
        <f>SUM(L126:P126)*(RESUMEN!$C$22)</f>
        <v>#DIV/0!</v>
      </c>
      <c r="R126" s="1330" t="e">
        <f>(($U126)*(RESUMEN!$B$24+RESUMEN!$B$25+RESUMEN!$B$26))+(S126*RESUMEN!$B$28)</f>
        <v>#DIV/0!</v>
      </c>
      <c r="S126" s="1330" t="e">
        <f>SUM(L126:Q126)*(RESUMEN!$C$30)</f>
        <v>#DIV/0!</v>
      </c>
      <c r="T126" s="1330" t="e">
        <f>+$U126*RESUMEN!$C$33</f>
        <v>#DIV/0!</v>
      </c>
      <c r="U126" s="1331" t="e">
        <f>((L126+M126+N126+O126+P126+Q126+(S126*0.35)+S126)/(1-(RESUMEN!$B$24+RESUMEN!$B$25+RESUMEN!$B$26+RESUMEN!$C$33)))</f>
        <v>#DIV/0!</v>
      </c>
      <c r="V126" s="1309" t="e">
        <f t="shared" si="48"/>
        <v>#DIV/0!</v>
      </c>
      <c r="W126" s="1309" t="e">
        <f t="shared" si="49"/>
        <v>#DIV/0!</v>
      </c>
      <c r="X126" s="1309" t="e">
        <f t="shared" si="50"/>
        <v>#DIV/0!</v>
      </c>
      <c r="Y126" s="1309" t="e">
        <f t="shared" si="51"/>
        <v>#DIV/0!</v>
      </c>
      <c r="Z126" s="1309" t="e">
        <f t="shared" si="52"/>
        <v>#DIV/0!</v>
      </c>
      <c r="AA126" s="1309" t="e">
        <f t="shared" si="53"/>
        <v>#DIV/0!</v>
      </c>
      <c r="AB126" s="1309" t="e">
        <f t="shared" si="54"/>
        <v>#DIV/0!</v>
      </c>
      <c r="AC126" s="1309" t="e">
        <f t="shared" si="55"/>
        <v>#DIV/0!</v>
      </c>
      <c r="AD126" s="1309" t="e">
        <f t="shared" si="56"/>
        <v>#DIV/0!</v>
      </c>
      <c r="AE126" s="1310" t="e">
        <f t="shared" si="59"/>
        <v>#DIV/0!</v>
      </c>
      <c r="AX126" s="1067"/>
      <c r="AY126" s="1067"/>
      <c r="BE126" s="1067"/>
    </row>
    <row r="127" spans="1:57" hidden="1" x14ac:dyDescent="0.2">
      <c r="A127" s="1399">
        <f t="shared" si="60"/>
        <v>23</v>
      </c>
      <c r="B127" s="1395">
        <f t="shared" ref="B127:H127" si="85">+B35</f>
        <v>22</v>
      </c>
      <c r="C127" s="1396">
        <f t="shared" si="85"/>
        <v>0</v>
      </c>
      <c r="D127" s="1396">
        <f t="shared" si="85"/>
        <v>0</v>
      </c>
      <c r="E127" s="1396">
        <f t="shared" si="85"/>
        <v>0</v>
      </c>
      <c r="F127" s="1396">
        <f t="shared" si="85"/>
        <v>0</v>
      </c>
      <c r="G127" s="1396">
        <f t="shared" si="85"/>
        <v>0</v>
      </c>
      <c r="H127" s="1395">
        <f t="shared" si="85"/>
        <v>0</v>
      </c>
      <c r="I127" s="1397" t="e">
        <f t="shared" si="45"/>
        <v>#DIV/0!</v>
      </c>
      <c r="J127" s="1328" t="e">
        <f t="shared" si="72"/>
        <v>#DIV/0!</v>
      </c>
      <c r="K127" s="1328" t="e">
        <f t="shared" si="73"/>
        <v>#DIV/0!</v>
      </c>
      <c r="L127" s="1398" t="e">
        <f t="shared" si="83"/>
        <v>#DIV/0!</v>
      </c>
      <c r="M127" s="1398" t="e">
        <f t="shared" si="83"/>
        <v>#DIV/0!</v>
      </c>
      <c r="N127" s="1398" t="e">
        <f t="shared" si="83"/>
        <v>#DIV/0!</v>
      </c>
      <c r="O127" s="1398" t="e">
        <f t="shared" si="83"/>
        <v>#DIV/0!</v>
      </c>
      <c r="P127" s="1398" t="e">
        <f t="shared" si="83"/>
        <v>#DIV/0!</v>
      </c>
      <c r="Q127" s="1330" t="e">
        <f>SUM(L127:P127)*(RESUMEN!$C$22)</f>
        <v>#DIV/0!</v>
      </c>
      <c r="R127" s="1330" t="e">
        <f>(($U127)*(RESUMEN!$B$24+RESUMEN!$B$25+RESUMEN!$B$26))+(S127*RESUMEN!$B$28)</f>
        <v>#DIV/0!</v>
      </c>
      <c r="S127" s="1330" t="e">
        <f>SUM(L127:Q127)*(RESUMEN!$C$30)</f>
        <v>#DIV/0!</v>
      </c>
      <c r="T127" s="1330" t="e">
        <f>+$U127*RESUMEN!$C$33</f>
        <v>#DIV/0!</v>
      </c>
      <c r="U127" s="1331" t="e">
        <f>((L127+M127+N127+O127+P127+Q127+(S127*0.35)+S127)/(1-(RESUMEN!$B$24+RESUMEN!$B$25+RESUMEN!$B$26+RESUMEN!$C$33)))</f>
        <v>#DIV/0!</v>
      </c>
      <c r="V127" s="1309" t="e">
        <f t="shared" si="48"/>
        <v>#DIV/0!</v>
      </c>
      <c r="W127" s="1309" t="e">
        <f t="shared" si="49"/>
        <v>#DIV/0!</v>
      </c>
      <c r="X127" s="1309" t="e">
        <f t="shared" si="50"/>
        <v>#DIV/0!</v>
      </c>
      <c r="Y127" s="1309" t="e">
        <f t="shared" si="51"/>
        <v>#DIV/0!</v>
      </c>
      <c r="Z127" s="1309" t="e">
        <f t="shared" si="52"/>
        <v>#DIV/0!</v>
      </c>
      <c r="AA127" s="1309" t="e">
        <f t="shared" si="53"/>
        <v>#DIV/0!</v>
      </c>
      <c r="AB127" s="1309" t="e">
        <f t="shared" si="54"/>
        <v>#DIV/0!</v>
      </c>
      <c r="AC127" s="1309" t="e">
        <f t="shared" si="55"/>
        <v>#DIV/0!</v>
      </c>
      <c r="AD127" s="1309" t="e">
        <f t="shared" si="56"/>
        <v>#DIV/0!</v>
      </c>
      <c r="AE127" s="1310" t="e">
        <f t="shared" si="59"/>
        <v>#DIV/0!</v>
      </c>
      <c r="AX127" s="1067"/>
      <c r="AY127" s="1067"/>
      <c r="BE127" s="1067"/>
    </row>
    <row r="128" spans="1:57" hidden="1" x14ac:dyDescent="0.2">
      <c r="A128" s="1399">
        <f t="shared" si="60"/>
        <v>24</v>
      </c>
      <c r="B128" s="1395">
        <f t="shared" ref="B128:H128" si="86">+B36</f>
        <v>23</v>
      </c>
      <c r="C128" s="1396">
        <f t="shared" si="86"/>
        <v>0</v>
      </c>
      <c r="D128" s="1396">
        <f t="shared" si="86"/>
        <v>0</v>
      </c>
      <c r="E128" s="1396">
        <f t="shared" si="86"/>
        <v>0</v>
      </c>
      <c r="F128" s="1396">
        <f t="shared" si="86"/>
        <v>0</v>
      </c>
      <c r="G128" s="1396">
        <f t="shared" si="86"/>
        <v>0</v>
      </c>
      <c r="H128" s="1395">
        <f t="shared" si="86"/>
        <v>0</v>
      </c>
      <c r="I128" s="1397" t="e">
        <f t="shared" si="45"/>
        <v>#DIV/0!</v>
      </c>
      <c r="J128" s="1328" t="e">
        <f t="shared" si="72"/>
        <v>#DIV/0!</v>
      </c>
      <c r="K128" s="1328" t="e">
        <f t="shared" si="73"/>
        <v>#DIV/0!</v>
      </c>
      <c r="L128" s="1398" t="e">
        <f t="shared" si="83"/>
        <v>#DIV/0!</v>
      </c>
      <c r="M128" s="1398" t="e">
        <f t="shared" si="83"/>
        <v>#DIV/0!</v>
      </c>
      <c r="N128" s="1398" t="e">
        <f t="shared" si="83"/>
        <v>#DIV/0!</v>
      </c>
      <c r="O128" s="1398" t="e">
        <f t="shared" si="83"/>
        <v>#DIV/0!</v>
      </c>
      <c r="P128" s="1398" t="e">
        <f t="shared" si="83"/>
        <v>#DIV/0!</v>
      </c>
      <c r="Q128" s="1330" t="e">
        <f>SUM(L128:P128)*(RESUMEN!$C$22)</f>
        <v>#DIV/0!</v>
      </c>
      <c r="R128" s="1330" t="e">
        <f>(($U128)*(RESUMEN!$B$24+RESUMEN!$B$25+RESUMEN!$B$26))+(S128*RESUMEN!$B$28)</f>
        <v>#DIV/0!</v>
      </c>
      <c r="S128" s="1330" t="e">
        <f>SUM(L128:Q128)*(RESUMEN!$C$30)</f>
        <v>#DIV/0!</v>
      </c>
      <c r="T128" s="1330" t="e">
        <f>+$U128*RESUMEN!$C$33</f>
        <v>#DIV/0!</v>
      </c>
      <c r="U128" s="1331" t="e">
        <f>((L128+M128+N128+O128+P128+Q128+(S128*0.35)+S128)/(1-(RESUMEN!$B$24+RESUMEN!$B$25+RESUMEN!$B$26+RESUMEN!$C$33)))</f>
        <v>#DIV/0!</v>
      </c>
      <c r="V128" s="1309" t="e">
        <f t="shared" si="48"/>
        <v>#DIV/0!</v>
      </c>
      <c r="W128" s="1309" t="e">
        <f t="shared" si="49"/>
        <v>#DIV/0!</v>
      </c>
      <c r="X128" s="1309" t="e">
        <f t="shared" si="50"/>
        <v>#DIV/0!</v>
      </c>
      <c r="Y128" s="1309" t="e">
        <f t="shared" si="51"/>
        <v>#DIV/0!</v>
      </c>
      <c r="Z128" s="1309" t="e">
        <f t="shared" si="52"/>
        <v>#DIV/0!</v>
      </c>
      <c r="AA128" s="1309" t="e">
        <f t="shared" si="53"/>
        <v>#DIV/0!</v>
      </c>
      <c r="AB128" s="1309" t="e">
        <f t="shared" si="54"/>
        <v>#DIV/0!</v>
      </c>
      <c r="AC128" s="1309" t="e">
        <f t="shared" si="55"/>
        <v>#DIV/0!</v>
      </c>
      <c r="AD128" s="1309" t="e">
        <f t="shared" si="56"/>
        <v>#DIV/0!</v>
      </c>
      <c r="AE128" s="1310" t="e">
        <f>SUM(V128:AD128)</f>
        <v>#DIV/0!</v>
      </c>
      <c r="AX128" s="1067"/>
      <c r="AY128" s="1067"/>
    </row>
    <row r="129" spans="1:51" hidden="1" x14ac:dyDescent="0.2">
      <c r="A129" s="1399">
        <f t="shared" si="60"/>
        <v>25</v>
      </c>
      <c r="B129" s="1395">
        <f t="shared" ref="B129:H129" si="87">+B37</f>
        <v>24</v>
      </c>
      <c r="C129" s="1396">
        <f t="shared" si="87"/>
        <v>0</v>
      </c>
      <c r="D129" s="1396">
        <f t="shared" si="87"/>
        <v>0</v>
      </c>
      <c r="E129" s="1396">
        <f t="shared" si="87"/>
        <v>0</v>
      </c>
      <c r="F129" s="1396">
        <f t="shared" si="87"/>
        <v>0</v>
      </c>
      <c r="G129" s="1396">
        <f t="shared" si="87"/>
        <v>0</v>
      </c>
      <c r="H129" s="1395">
        <f t="shared" si="87"/>
        <v>0</v>
      </c>
      <c r="I129" s="1397" t="e">
        <f t="shared" ref="I129:I192" si="88">+U129/$C$9/H129</f>
        <v>#DIV/0!</v>
      </c>
      <c r="J129" s="1328" t="e">
        <f t="shared" ref="J129:J192" si="89">H129*I129</f>
        <v>#DIV/0!</v>
      </c>
      <c r="K129" s="1328" t="e">
        <f t="shared" ref="K129:K192" si="90">J129*$C$9</f>
        <v>#DIV/0!</v>
      </c>
      <c r="L129" s="1398" t="e">
        <f t="shared" si="83"/>
        <v>#DIV/0!</v>
      </c>
      <c r="M129" s="1398" t="e">
        <f t="shared" si="83"/>
        <v>#DIV/0!</v>
      </c>
      <c r="N129" s="1398" t="e">
        <f t="shared" si="83"/>
        <v>#DIV/0!</v>
      </c>
      <c r="O129" s="1398" t="e">
        <f t="shared" si="83"/>
        <v>#DIV/0!</v>
      </c>
      <c r="P129" s="1398" t="e">
        <f t="shared" si="83"/>
        <v>#DIV/0!</v>
      </c>
      <c r="Q129" s="1330" t="e">
        <f>SUM(L129:P129)*(RESUMEN!$C$22)</f>
        <v>#DIV/0!</v>
      </c>
      <c r="R129" s="1330" t="e">
        <f>(($U129)*(RESUMEN!$B$24+RESUMEN!$B$25+RESUMEN!$B$26))+(S129*RESUMEN!$B$28)</f>
        <v>#DIV/0!</v>
      </c>
      <c r="S129" s="1330" t="e">
        <f>SUM(L129:Q129)*(RESUMEN!$C$30)</f>
        <v>#DIV/0!</v>
      </c>
      <c r="T129" s="1330" t="e">
        <f>+$U129*RESUMEN!$C$33</f>
        <v>#DIV/0!</v>
      </c>
      <c r="U129" s="1331" t="e">
        <f>((L129+M129+N129+O129+P129+Q129+(S129*0.35)+S129)/(1-(RESUMEN!$B$24+RESUMEN!$B$25+RESUMEN!$B$26+RESUMEN!$C$33)))</f>
        <v>#DIV/0!</v>
      </c>
      <c r="V129" s="1309"/>
      <c r="W129" s="1309"/>
      <c r="X129" s="1309"/>
      <c r="Y129" s="1309"/>
      <c r="Z129" s="1309"/>
      <c r="AA129" s="1309"/>
      <c r="AB129" s="1309"/>
      <c r="AC129" s="1309"/>
      <c r="AD129" s="1309"/>
      <c r="AE129" s="1310"/>
      <c r="AX129" s="1067"/>
      <c r="AY129" s="1067"/>
    </row>
    <row r="130" spans="1:51" hidden="1" x14ac:dyDescent="0.2">
      <c r="A130" s="1399">
        <f t="shared" si="60"/>
        <v>26</v>
      </c>
      <c r="B130" s="1395">
        <f t="shared" ref="B130:H130" si="91">+B38</f>
        <v>25</v>
      </c>
      <c r="C130" s="1396">
        <f t="shared" si="91"/>
        <v>0</v>
      </c>
      <c r="D130" s="1396">
        <f t="shared" si="91"/>
        <v>0</v>
      </c>
      <c r="E130" s="1396">
        <f t="shared" si="91"/>
        <v>0</v>
      </c>
      <c r="F130" s="1396">
        <f t="shared" si="91"/>
        <v>0</v>
      </c>
      <c r="G130" s="1396">
        <f t="shared" si="91"/>
        <v>0</v>
      </c>
      <c r="H130" s="1395">
        <f t="shared" si="91"/>
        <v>0</v>
      </c>
      <c r="I130" s="1397" t="e">
        <f t="shared" si="88"/>
        <v>#DIV/0!</v>
      </c>
      <c r="J130" s="1328" t="e">
        <f t="shared" si="89"/>
        <v>#DIV/0!</v>
      </c>
      <c r="K130" s="1328" t="e">
        <f t="shared" si="90"/>
        <v>#DIV/0!</v>
      </c>
      <c r="L130" s="1398" t="e">
        <f t="shared" si="83"/>
        <v>#DIV/0!</v>
      </c>
      <c r="M130" s="1398" t="e">
        <f t="shared" si="83"/>
        <v>#DIV/0!</v>
      </c>
      <c r="N130" s="1398" t="e">
        <f t="shared" si="83"/>
        <v>#DIV/0!</v>
      </c>
      <c r="O130" s="1398" t="e">
        <f t="shared" si="83"/>
        <v>#DIV/0!</v>
      </c>
      <c r="P130" s="1398" t="e">
        <f t="shared" si="83"/>
        <v>#DIV/0!</v>
      </c>
      <c r="Q130" s="1330" t="e">
        <f>SUM(L130:P130)*(RESUMEN!$C$22)</f>
        <v>#DIV/0!</v>
      </c>
      <c r="R130" s="1330" t="e">
        <f>(($U130)*(RESUMEN!$B$24+RESUMEN!$B$25+RESUMEN!$B$26))+(S130*RESUMEN!$B$28)</f>
        <v>#DIV/0!</v>
      </c>
      <c r="S130" s="1330" t="e">
        <f>SUM(L130:Q130)*(RESUMEN!$C$30)</f>
        <v>#DIV/0!</v>
      </c>
      <c r="T130" s="1330" t="e">
        <f>+$U130*RESUMEN!$C$33</f>
        <v>#DIV/0!</v>
      </c>
      <c r="U130" s="1331" t="e">
        <f>((L130+M130+N130+O130+P130+Q130+(S130*0.35)+S130)/(1-(RESUMEN!$B$24+RESUMEN!$B$25+RESUMEN!$B$26+RESUMEN!$C$33)))</f>
        <v>#DIV/0!</v>
      </c>
      <c r="V130" s="1309"/>
      <c r="W130" s="1309"/>
      <c r="X130" s="1309"/>
      <c r="Y130" s="1309"/>
      <c r="Z130" s="1309"/>
      <c r="AA130" s="1309"/>
      <c r="AB130" s="1309"/>
      <c r="AC130" s="1309"/>
      <c r="AD130" s="1309"/>
      <c r="AE130" s="1310"/>
      <c r="AX130" s="1067"/>
      <c r="AY130" s="1067"/>
    </row>
    <row r="131" spans="1:51" hidden="1" x14ac:dyDescent="0.2">
      <c r="A131" s="1399">
        <f t="shared" si="60"/>
        <v>27</v>
      </c>
      <c r="B131" s="1395">
        <f t="shared" ref="B131:H131" si="92">+B39</f>
        <v>26</v>
      </c>
      <c r="C131" s="1396">
        <f t="shared" si="92"/>
        <v>0</v>
      </c>
      <c r="D131" s="1396">
        <f t="shared" si="92"/>
        <v>0</v>
      </c>
      <c r="E131" s="1396">
        <f t="shared" si="92"/>
        <v>0</v>
      </c>
      <c r="F131" s="1396">
        <f t="shared" si="92"/>
        <v>0</v>
      </c>
      <c r="G131" s="1396">
        <f t="shared" si="92"/>
        <v>0</v>
      </c>
      <c r="H131" s="1395">
        <f t="shared" si="92"/>
        <v>0</v>
      </c>
      <c r="I131" s="1397" t="e">
        <f t="shared" si="88"/>
        <v>#DIV/0!</v>
      </c>
      <c r="J131" s="1328" t="e">
        <f t="shared" si="89"/>
        <v>#DIV/0!</v>
      </c>
      <c r="K131" s="1328" t="e">
        <f t="shared" si="90"/>
        <v>#DIV/0!</v>
      </c>
      <c r="L131" s="1398" t="e">
        <f t="shared" si="83"/>
        <v>#DIV/0!</v>
      </c>
      <c r="M131" s="1398" t="e">
        <f t="shared" si="83"/>
        <v>#DIV/0!</v>
      </c>
      <c r="N131" s="1398" t="e">
        <f t="shared" si="83"/>
        <v>#DIV/0!</v>
      </c>
      <c r="O131" s="1398" t="e">
        <f t="shared" si="83"/>
        <v>#DIV/0!</v>
      </c>
      <c r="P131" s="1398" t="e">
        <f t="shared" si="83"/>
        <v>#DIV/0!</v>
      </c>
      <c r="Q131" s="1330" t="e">
        <f>SUM(L131:P131)*(RESUMEN!$C$22)</f>
        <v>#DIV/0!</v>
      </c>
      <c r="R131" s="1330" t="e">
        <f>(($U131)*(RESUMEN!$B$24+RESUMEN!$B$25+RESUMEN!$B$26))+(S131*RESUMEN!$B$28)</f>
        <v>#DIV/0!</v>
      </c>
      <c r="S131" s="1330" t="e">
        <f>SUM(L131:Q131)*(RESUMEN!$C$30)</f>
        <v>#DIV/0!</v>
      </c>
      <c r="T131" s="1330" t="e">
        <f>+$U131*RESUMEN!$C$33</f>
        <v>#DIV/0!</v>
      </c>
      <c r="U131" s="1331" t="e">
        <f>((L131+M131+N131+O131+P131+Q131+(S131*0.35)+S131)/(1-(RESUMEN!$B$24+RESUMEN!$B$25+RESUMEN!$B$26+RESUMEN!$C$33)))</f>
        <v>#DIV/0!</v>
      </c>
      <c r="V131" s="1309"/>
      <c r="W131" s="1309"/>
      <c r="X131" s="1309"/>
      <c r="Y131" s="1309"/>
      <c r="Z131" s="1309"/>
      <c r="AA131" s="1309"/>
      <c r="AB131" s="1309"/>
      <c r="AC131" s="1309"/>
      <c r="AD131" s="1309"/>
      <c r="AE131" s="1310"/>
      <c r="AX131" s="1067"/>
      <c r="AY131" s="1067"/>
    </row>
    <row r="132" spans="1:51" hidden="1" x14ac:dyDescent="0.2">
      <c r="A132" s="1399">
        <f t="shared" si="60"/>
        <v>28</v>
      </c>
      <c r="B132" s="1395">
        <f t="shared" ref="B132:H132" si="93">+B40</f>
        <v>27</v>
      </c>
      <c r="C132" s="1396">
        <f t="shared" si="93"/>
        <v>0</v>
      </c>
      <c r="D132" s="1396">
        <f t="shared" si="93"/>
        <v>0</v>
      </c>
      <c r="E132" s="1396">
        <f t="shared" si="93"/>
        <v>0</v>
      </c>
      <c r="F132" s="1396">
        <f t="shared" si="93"/>
        <v>0</v>
      </c>
      <c r="G132" s="1396">
        <f t="shared" si="93"/>
        <v>0</v>
      </c>
      <c r="H132" s="1395">
        <f t="shared" si="93"/>
        <v>0</v>
      </c>
      <c r="I132" s="1397" t="e">
        <f t="shared" si="88"/>
        <v>#DIV/0!</v>
      </c>
      <c r="J132" s="1328" t="e">
        <f t="shared" si="89"/>
        <v>#DIV/0!</v>
      </c>
      <c r="K132" s="1328" t="e">
        <f t="shared" si="90"/>
        <v>#DIV/0!</v>
      </c>
      <c r="L132" s="1398" t="e">
        <f t="shared" si="83"/>
        <v>#DIV/0!</v>
      </c>
      <c r="M132" s="1398" t="e">
        <f t="shared" si="83"/>
        <v>#DIV/0!</v>
      </c>
      <c r="N132" s="1398" t="e">
        <f t="shared" si="83"/>
        <v>#DIV/0!</v>
      </c>
      <c r="O132" s="1398" t="e">
        <f t="shared" si="83"/>
        <v>#DIV/0!</v>
      </c>
      <c r="P132" s="1398" t="e">
        <f t="shared" si="83"/>
        <v>#DIV/0!</v>
      </c>
      <c r="Q132" s="1330" t="e">
        <f>SUM(L132:P132)*(RESUMEN!$C$22)</f>
        <v>#DIV/0!</v>
      </c>
      <c r="R132" s="1330" t="e">
        <f>(($U132)*(RESUMEN!$B$24+RESUMEN!$B$25+RESUMEN!$B$26))+(S132*RESUMEN!$B$28)</f>
        <v>#DIV/0!</v>
      </c>
      <c r="S132" s="1330" t="e">
        <f>SUM(L132:Q132)*(RESUMEN!$C$30)</f>
        <v>#DIV/0!</v>
      </c>
      <c r="T132" s="1330" t="e">
        <f>+$U132*RESUMEN!$C$33</f>
        <v>#DIV/0!</v>
      </c>
      <c r="U132" s="1331" t="e">
        <f>((L132+M132+N132+O132+P132+Q132+(S132*0.35)+S132)/(1-(RESUMEN!$B$24+RESUMEN!$B$25+RESUMEN!$B$26+RESUMEN!$C$33)))</f>
        <v>#DIV/0!</v>
      </c>
      <c r="V132" s="1309"/>
      <c r="W132" s="1309"/>
      <c r="X132" s="1309"/>
      <c r="Y132" s="1309"/>
      <c r="Z132" s="1309"/>
      <c r="AA132" s="1309"/>
      <c r="AB132" s="1309"/>
      <c r="AC132" s="1309"/>
      <c r="AD132" s="1309"/>
      <c r="AE132" s="1310"/>
      <c r="AX132" s="1067"/>
      <c r="AY132" s="1067"/>
    </row>
    <row r="133" spans="1:51" hidden="1" x14ac:dyDescent="0.2">
      <c r="A133" s="1399">
        <f t="shared" si="60"/>
        <v>29</v>
      </c>
      <c r="B133" s="1395">
        <f t="shared" ref="B133:H133" si="94">+B41</f>
        <v>28</v>
      </c>
      <c r="C133" s="1396">
        <f t="shared" si="94"/>
        <v>0</v>
      </c>
      <c r="D133" s="1396">
        <f t="shared" si="94"/>
        <v>0</v>
      </c>
      <c r="E133" s="1396">
        <f t="shared" si="94"/>
        <v>0</v>
      </c>
      <c r="F133" s="1396">
        <f t="shared" si="94"/>
        <v>0</v>
      </c>
      <c r="G133" s="1396">
        <f t="shared" si="94"/>
        <v>0</v>
      </c>
      <c r="H133" s="1395">
        <f t="shared" si="94"/>
        <v>0</v>
      </c>
      <c r="I133" s="1397" t="e">
        <f t="shared" si="88"/>
        <v>#DIV/0!</v>
      </c>
      <c r="J133" s="1328" t="e">
        <f t="shared" si="89"/>
        <v>#DIV/0!</v>
      </c>
      <c r="K133" s="1328" t="e">
        <f t="shared" si="90"/>
        <v>#DIV/0!</v>
      </c>
      <c r="L133" s="1398" t="e">
        <f t="shared" si="83"/>
        <v>#DIV/0!</v>
      </c>
      <c r="M133" s="1398" t="e">
        <f t="shared" si="83"/>
        <v>#DIV/0!</v>
      </c>
      <c r="N133" s="1398" t="e">
        <f t="shared" si="83"/>
        <v>#DIV/0!</v>
      </c>
      <c r="O133" s="1398" t="e">
        <f t="shared" si="83"/>
        <v>#DIV/0!</v>
      </c>
      <c r="P133" s="1398" t="e">
        <f t="shared" si="83"/>
        <v>#DIV/0!</v>
      </c>
      <c r="Q133" s="1330" t="e">
        <f>SUM(L133:P133)*(RESUMEN!$C$22)</f>
        <v>#DIV/0!</v>
      </c>
      <c r="R133" s="1330" t="e">
        <f>(($U133)*(RESUMEN!$B$24+RESUMEN!$B$25+RESUMEN!$B$26))+(S133*RESUMEN!$B$28)</f>
        <v>#DIV/0!</v>
      </c>
      <c r="S133" s="1330" t="e">
        <f>SUM(L133:Q133)*(RESUMEN!$C$30)</f>
        <v>#DIV/0!</v>
      </c>
      <c r="T133" s="1330" t="e">
        <f>+$U133*RESUMEN!$C$33</f>
        <v>#DIV/0!</v>
      </c>
      <c r="U133" s="1331" t="e">
        <f>((L133+M133+N133+O133+P133+Q133+(S133*0.35)+S133)/(1-(RESUMEN!$B$24+RESUMEN!$B$25+RESUMEN!$B$26+RESUMEN!$C$33)))</f>
        <v>#DIV/0!</v>
      </c>
      <c r="V133" s="1309"/>
      <c r="W133" s="1309"/>
      <c r="X133" s="1309"/>
      <c r="Y133" s="1309"/>
      <c r="Z133" s="1309"/>
      <c r="AA133" s="1309"/>
      <c r="AB133" s="1309"/>
      <c r="AC133" s="1309"/>
      <c r="AD133" s="1309"/>
      <c r="AE133" s="1310"/>
      <c r="AX133" s="1067"/>
      <c r="AY133" s="1067"/>
    </row>
    <row r="134" spans="1:51" hidden="1" x14ac:dyDescent="0.2">
      <c r="A134" s="1399">
        <f t="shared" si="60"/>
        <v>30</v>
      </c>
      <c r="B134" s="1395">
        <f t="shared" ref="B134:H134" si="95">+B42</f>
        <v>29</v>
      </c>
      <c r="C134" s="1396">
        <f t="shared" si="95"/>
        <v>0</v>
      </c>
      <c r="D134" s="1396">
        <f t="shared" si="95"/>
        <v>0</v>
      </c>
      <c r="E134" s="1396">
        <f t="shared" si="95"/>
        <v>0</v>
      </c>
      <c r="F134" s="1396">
        <f t="shared" si="95"/>
        <v>0</v>
      </c>
      <c r="G134" s="1396">
        <f t="shared" si="95"/>
        <v>0</v>
      </c>
      <c r="H134" s="1395">
        <f t="shared" si="95"/>
        <v>0</v>
      </c>
      <c r="I134" s="1397" t="e">
        <f t="shared" si="88"/>
        <v>#DIV/0!</v>
      </c>
      <c r="J134" s="1328" t="e">
        <f t="shared" si="89"/>
        <v>#DIV/0!</v>
      </c>
      <c r="K134" s="1328" t="e">
        <f t="shared" si="90"/>
        <v>#DIV/0!</v>
      </c>
      <c r="L134" s="1398" t="e">
        <f t="shared" si="83"/>
        <v>#DIV/0!</v>
      </c>
      <c r="M134" s="1398" t="e">
        <f t="shared" si="83"/>
        <v>#DIV/0!</v>
      </c>
      <c r="N134" s="1398" t="e">
        <f t="shared" si="83"/>
        <v>#DIV/0!</v>
      </c>
      <c r="O134" s="1398" t="e">
        <f t="shared" si="83"/>
        <v>#DIV/0!</v>
      </c>
      <c r="P134" s="1398" t="e">
        <f t="shared" si="83"/>
        <v>#DIV/0!</v>
      </c>
      <c r="Q134" s="1330" t="e">
        <f>SUM(L134:P134)*(RESUMEN!$C$22)</f>
        <v>#DIV/0!</v>
      </c>
      <c r="R134" s="1330" t="e">
        <f>(($U134)*(RESUMEN!$B$24+RESUMEN!$B$25+RESUMEN!$B$26))+(S134*RESUMEN!$B$28)</f>
        <v>#DIV/0!</v>
      </c>
      <c r="S134" s="1330" t="e">
        <f>SUM(L134:Q134)*(RESUMEN!$C$30)</f>
        <v>#DIV/0!</v>
      </c>
      <c r="T134" s="1330" t="e">
        <f>+$U134*RESUMEN!$C$33</f>
        <v>#DIV/0!</v>
      </c>
      <c r="U134" s="1331" t="e">
        <f>((L134+M134+N134+O134+P134+Q134+(S134*0.35)+S134)/(1-(RESUMEN!$B$24+RESUMEN!$B$25+RESUMEN!$B$26+RESUMEN!$C$33)))</f>
        <v>#DIV/0!</v>
      </c>
      <c r="V134" s="1309"/>
      <c r="W134" s="1309"/>
      <c r="X134" s="1309"/>
      <c r="Y134" s="1309"/>
      <c r="Z134" s="1309"/>
      <c r="AA134" s="1309"/>
      <c r="AB134" s="1309"/>
      <c r="AC134" s="1309"/>
      <c r="AD134" s="1309"/>
      <c r="AE134" s="1310"/>
      <c r="AX134" s="1067"/>
      <c r="AY134" s="1067"/>
    </row>
    <row r="135" spans="1:51" hidden="1" x14ac:dyDescent="0.2">
      <c r="A135" s="1399">
        <f t="shared" si="60"/>
        <v>31</v>
      </c>
      <c r="B135" s="1395">
        <f t="shared" ref="B135:H135" si="96">+B43</f>
        <v>30</v>
      </c>
      <c r="C135" s="1396">
        <f t="shared" si="96"/>
        <v>0</v>
      </c>
      <c r="D135" s="1396">
        <f t="shared" si="96"/>
        <v>0</v>
      </c>
      <c r="E135" s="1396">
        <f t="shared" si="96"/>
        <v>0</v>
      </c>
      <c r="F135" s="1396">
        <f t="shared" si="96"/>
        <v>0</v>
      </c>
      <c r="G135" s="1396">
        <f t="shared" si="96"/>
        <v>0</v>
      </c>
      <c r="H135" s="1395">
        <f t="shared" si="96"/>
        <v>0</v>
      </c>
      <c r="I135" s="1397" t="e">
        <f t="shared" si="88"/>
        <v>#DIV/0!</v>
      </c>
      <c r="J135" s="1328" t="e">
        <f t="shared" si="89"/>
        <v>#DIV/0!</v>
      </c>
      <c r="K135" s="1328" t="e">
        <f t="shared" si="90"/>
        <v>#DIV/0!</v>
      </c>
      <c r="L135" s="1398" t="e">
        <f t="shared" ref="L135:P144" si="97">+L43*L$100</f>
        <v>#DIV/0!</v>
      </c>
      <c r="M135" s="1398" t="e">
        <f t="shared" si="97"/>
        <v>#DIV/0!</v>
      </c>
      <c r="N135" s="1398" t="e">
        <f t="shared" si="97"/>
        <v>#DIV/0!</v>
      </c>
      <c r="O135" s="1398" t="e">
        <f t="shared" si="97"/>
        <v>#DIV/0!</v>
      </c>
      <c r="P135" s="1398" t="e">
        <f t="shared" si="97"/>
        <v>#DIV/0!</v>
      </c>
      <c r="Q135" s="1330" t="e">
        <f>SUM(L135:P135)*(RESUMEN!$C$22)</f>
        <v>#DIV/0!</v>
      </c>
      <c r="R135" s="1330" t="e">
        <f>(($U135)*(RESUMEN!$B$24+RESUMEN!$B$25+RESUMEN!$B$26))+(S135*RESUMEN!$B$28)</f>
        <v>#DIV/0!</v>
      </c>
      <c r="S135" s="1330" t="e">
        <f>SUM(L135:Q135)*(RESUMEN!$C$30)</f>
        <v>#DIV/0!</v>
      </c>
      <c r="T135" s="1330" t="e">
        <f>+$U135*RESUMEN!$C$33</f>
        <v>#DIV/0!</v>
      </c>
      <c r="U135" s="1331" t="e">
        <f>((L135+M135+N135+O135+P135+Q135+(S135*0.35)+S135)/(1-(RESUMEN!$B$24+RESUMEN!$B$25+RESUMEN!$B$26+RESUMEN!$C$33)))</f>
        <v>#DIV/0!</v>
      </c>
      <c r="V135" s="1309"/>
      <c r="W135" s="1309"/>
      <c r="X135" s="1309"/>
      <c r="Y135" s="1309"/>
      <c r="Z135" s="1309"/>
      <c r="AA135" s="1309"/>
      <c r="AB135" s="1309"/>
      <c r="AC135" s="1309"/>
      <c r="AD135" s="1309"/>
      <c r="AE135" s="1310"/>
      <c r="AX135" s="1067"/>
      <c r="AY135" s="1067"/>
    </row>
    <row r="136" spans="1:51" hidden="1" x14ac:dyDescent="0.2">
      <c r="A136" s="1399">
        <f t="shared" si="60"/>
        <v>32</v>
      </c>
      <c r="B136" s="1395">
        <f t="shared" ref="B136:H136" si="98">+B44</f>
        <v>31</v>
      </c>
      <c r="C136" s="1396">
        <f t="shared" si="98"/>
        <v>0</v>
      </c>
      <c r="D136" s="1396">
        <f t="shared" si="98"/>
        <v>0</v>
      </c>
      <c r="E136" s="1396">
        <f t="shared" si="98"/>
        <v>0</v>
      </c>
      <c r="F136" s="1396">
        <f t="shared" si="98"/>
        <v>0</v>
      </c>
      <c r="G136" s="1396">
        <f t="shared" si="98"/>
        <v>0</v>
      </c>
      <c r="H136" s="1395">
        <f t="shared" si="98"/>
        <v>0</v>
      </c>
      <c r="I136" s="1397" t="e">
        <f t="shared" si="88"/>
        <v>#DIV/0!</v>
      </c>
      <c r="J136" s="1328" t="e">
        <f t="shared" si="89"/>
        <v>#DIV/0!</v>
      </c>
      <c r="K136" s="1328" t="e">
        <f t="shared" si="90"/>
        <v>#DIV/0!</v>
      </c>
      <c r="L136" s="1398" t="e">
        <f t="shared" si="97"/>
        <v>#DIV/0!</v>
      </c>
      <c r="M136" s="1398" t="e">
        <f t="shared" si="97"/>
        <v>#DIV/0!</v>
      </c>
      <c r="N136" s="1398" t="e">
        <f t="shared" si="97"/>
        <v>#DIV/0!</v>
      </c>
      <c r="O136" s="1398" t="e">
        <f t="shared" si="97"/>
        <v>#DIV/0!</v>
      </c>
      <c r="P136" s="1398" t="e">
        <f t="shared" si="97"/>
        <v>#DIV/0!</v>
      </c>
      <c r="Q136" s="1330" t="e">
        <f>SUM(L136:P136)*(RESUMEN!$C$22)</f>
        <v>#DIV/0!</v>
      </c>
      <c r="R136" s="1330" t="e">
        <f>(($U136)*(RESUMEN!$B$24+RESUMEN!$B$25+RESUMEN!$B$26))+(S136*RESUMEN!$B$28)</f>
        <v>#DIV/0!</v>
      </c>
      <c r="S136" s="1330" t="e">
        <f>SUM(L136:Q136)*(RESUMEN!$C$30)</f>
        <v>#DIV/0!</v>
      </c>
      <c r="T136" s="1330" t="e">
        <f>+$U136*RESUMEN!$C$33</f>
        <v>#DIV/0!</v>
      </c>
      <c r="U136" s="1331" t="e">
        <f>((L136+M136+N136+O136+P136+Q136+(S136*0.35)+S136)/(1-(RESUMEN!$B$24+RESUMEN!$B$25+RESUMEN!$B$26+RESUMEN!$C$33)))</f>
        <v>#DIV/0!</v>
      </c>
      <c r="V136" s="1309"/>
      <c r="W136" s="1309"/>
      <c r="X136" s="1309"/>
      <c r="Y136" s="1309"/>
      <c r="Z136" s="1309"/>
      <c r="AA136" s="1309"/>
      <c r="AB136" s="1309"/>
      <c r="AC136" s="1309"/>
      <c r="AD136" s="1309"/>
      <c r="AE136" s="1310"/>
      <c r="AX136" s="1067"/>
      <c r="AY136" s="1067"/>
    </row>
    <row r="137" spans="1:51" hidden="1" x14ac:dyDescent="0.2">
      <c r="A137" s="1399">
        <f t="shared" si="60"/>
        <v>33</v>
      </c>
      <c r="B137" s="1395">
        <f t="shared" ref="B137:H137" si="99">+B45</f>
        <v>32</v>
      </c>
      <c r="C137" s="1396">
        <f t="shared" si="99"/>
        <v>0</v>
      </c>
      <c r="D137" s="1396">
        <f t="shared" si="99"/>
        <v>0</v>
      </c>
      <c r="E137" s="1396">
        <f t="shared" si="99"/>
        <v>0</v>
      </c>
      <c r="F137" s="1396">
        <f t="shared" si="99"/>
        <v>0</v>
      </c>
      <c r="G137" s="1396">
        <f t="shared" si="99"/>
        <v>0</v>
      </c>
      <c r="H137" s="1395">
        <f t="shared" si="99"/>
        <v>0</v>
      </c>
      <c r="I137" s="1397" t="e">
        <f t="shared" si="88"/>
        <v>#DIV/0!</v>
      </c>
      <c r="J137" s="1328" t="e">
        <f t="shared" si="89"/>
        <v>#DIV/0!</v>
      </c>
      <c r="K137" s="1328" t="e">
        <f t="shared" si="90"/>
        <v>#DIV/0!</v>
      </c>
      <c r="L137" s="1398" t="e">
        <f t="shared" si="97"/>
        <v>#DIV/0!</v>
      </c>
      <c r="M137" s="1398" t="e">
        <f t="shared" si="97"/>
        <v>#DIV/0!</v>
      </c>
      <c r="N137" s="1398" t="e">
        <f t="shared" si="97"/>
        <v>#DIV/0!</v>
      </c>
      <c r="O137" s="1398" t="e">
        <f t="shared" si="97"/>
        <v>#DIV/0!</v>
      </c>
      <c r="P137" s="1398" t="e">
        <f t="shared" si="97"/>
        <v>#DIV/0!</v>
      </c>
      <c r="Q137" s="1330" t="e">
        <f>SUM(L137:P137)*(RESUMEN!$C$22)</f>
        <v>#DIV/0!</v>
      </c>
      <c r="R137" s="1330" t="e">
        <f>(($U137)*(RESUMEN!$B$24+RESUMEN!$B$25+RESUMEN!$B$26))+(S137*RESUMEN!$B$28)</f>
        <v>#DIV/0!</v>
      </c>
      <c r="S137" s="1330" t="e">
        <f>SUM(L137:Q137)*(RESUMEN!$C$30)</f>
        <v>#DIV/0!</v>
      </c>
      <c r="T137" s="1330" t="e">
        <f>+$U137*RESUMEN!$C$33</f>
        <v>#DIV/0!</v>
      </c>
      <c r="U137" s="1331" t="e">
        <f>((L137+M137+N137+O137+P137+Q137+(S137*0.35)+S137)/(1-(RESUMEN!$B$24+RESUMEN!$B$25+RESUMEN!$B$26+RESUMEN!$C$33)))</f>
        <v>#DIV/0!</v>
      </c>
      <c r="V137" s="1309"/>
      <c r="W137" s="1309"/>
      <c r="X137" s="1309"/>
      <c r="Y137" s="1309"/>
      <c r="Z137" s="1309"/>
      <c r="AA137" s="1309"/>
      <c r="AB137" s="1309"/>
      <c r="AC137" s="1309"/>
      <c r="AD137" s="1309"/>
      <c r="AE137" s="1310"/>
      <c r="AX137" s="1067"/>
      <c r="AY137" s="1067"/>
    </row>
    <row r="138" spans="1:51" hidden="1" x14ac:dyDescent="0.2">
      <c r="A138" s="1399">
        <f t="shared" si="60"/>
        <v>34</v>
      </c>
      <c r="B138" s="1395">
        <f t="shared" ref="B138:H138" si="100">+B46</f>
        <v>33</v>
      </c>
      <c r="C138" s="1396">
        <f t="shared" si="100"/>
        <v>0</v>
      </c>
      <c r="D138" s="1396">
        <f t="shared" si="100"/>
        <v>0</v>
      </c>
      <c r="E138" s="1396">
        <f t="shared" si="100"/>
        <v>0</v>
      </c>
      <c r="F138" s="1396">
        <f t="shared" si="100"/>
        <v>0</v>
      </c>
      <c r="G138" s="1396">
        <f t="shared" si="100"/>
        <v>0</v>
      </c>
      <c r="H138" s="1395">
        <f t="shared" si="100"/>
        <v>0</v>
      </c>
      <c r="I138" s="1397" t="e">
        <f t="shared" si="88"/>
        <v>#DIV/0!</v>
      </c>
      <c r="J138" s="1328" t="e">
        <f t="shared" si="89"/>
        <v>#DIV/0!</v>
      </c>
      <c r="K138" s="1328" t="e">
        <f t="shared" si="90"/>
        <v>#DIV/0!</v>
      </c>
      <c r="L138" s="1398" t="e">
        <f t="shared" si="97"/>
        <v>#DIV/0!</v>
      </c>
      <c r="M138" s="1398" t="e">
        <f t="shared" si="97"/>
        <v>#DIV/0!</v>
      </c>
      <c r="N138" s="1398" t="e">
        <f t="shared" si="97"/>
        <v>#DIV/0!</v>
      </c>
      <c r="O138" s="1398" t="e">
        <f t="shared" si="97"/>
        <v>#DIV/0!</v>
      </c>
      <c r="P138" s="1398" t="e">
        <f t="shared" si="97"/>
        <v>#DIV/0!</v>
      </c>
      <c r="Q138" s="1330" t="e">
        <f>SUM(L138:P138)*(RESUMEN!$C$22)</f>
        <v>#DIV/0!</v>
      </c>
      <c r="R138" s="1330" t="e">
        <f>(($U138)*(RESUMEN!$B$24+RESUMEN!$B$25+RESUMEN!$B$26))+(S138*RESUMEN!$B$28)</f>
        <v>#DIV/0!</v>
      </c>
      <c r="S138" s="1330" t="e">
        <f>SUM(L138:Q138)*(RESUMEN!$C$30)</f>
        <v>#DIV/0!</v>
      </c>
      <c r="T138" s="1330" t="e">
        <f>+$U138*RESUMEN!$C$33</f>
        <v>#DIV/0!</v>
      </c>
      <c r="U138" s="1331" t="e">
        <f>((L138+M138+N138+O138+P138+Q138+(S138*0.35)+S138)/(1-(RESUMEN!$B$24+RESUMEN!$B$25+RESUMEN!$B$26+RESUMEN!$C$33)))</f>
        <v>#DIV/0!</v>
      </c>
      <c r="V138" s="1309"/>
      <c r="W138" s="1309"/>
      <c r="X138" s="1309"/>
      <c r="Y138" s="1309"/>
      <c r="Z138" s="1309"/>
      <c r="AA138" s="1309"/>
      <c r="AB138" s="1309"/>
      <c r="AC138" s="1309"/>
      <c r="AD138" s="1309"/>
      <c r="AE138" s="1310"/>
      <c r="AX138" s="1067"/>
      <c r="AY138" s="1067"/>
    </row>
    <row r="139" spans="1:51" hidden="1" x14ac:dyDescent="0.2">
      <c r="A139" s="1399">
        <f t="shared" si="60"/>
        <v>35</v>
      </c>
      <c r="B139" s="1395">
        <f t="shared" ref="B139:H139" si="101">+B47</f>
        <v>34</v>
      </c>
      <c r="C139" s="1396">
        <f t="shared" si="101"/>
        <v>0</v>
      </c>
      <c r="D139" s="1396">
        <f t="shared" si="101"/>
        <v>0</v>
      </c>
      <c r="E139" s="1396">
        <f t="shared" si="101"/>
        <v>0</v>
      </c>
      <c r="F139" s="1396">
        <f t="shared" si="101"/>
        <v>0</v>
      </c>
      <c r="G139" s="1396">
        <f t="shared" si="101"/>
        <v>0</v>
      </c>
      <c r="H139" s="1395">
        <f t="shared" si="101"/>
        <v>0</v>
      </c>
      <c r="I139" s="1397" t="e">
        <f t="shared" si="88"/>
        <v>#DIV/0!</v>
      </c>
      <c r="J139" s="1328" t="e">
        <f t="shared" si="89"/>
        <v>#DIV/0!</v>
      </c>
      <c r="K139" s="1328" t="e">
        <f t="shared" si="90"/>
        <v>#DIV/0!</v>
      </c>
      <c r="L139" s="1398" t="e">
        <f t="shared" si="97"/>
        <v>#DIV/0!</v>
      </c>
      <c r="M139" s="1398" t="e">
        <f t="shared" si="97"/>
        <v>#DIV/0!</v>
      </c>
      <c r="N139" s="1398" t="e">
        <f t="shared" si="97"/>
        <v>#DIV/0!</v>
      </c>
      <c r="O139" s="1398" t="e">
        <f t="shared" si="97"/>
        <v>#DIV/0!</v>
      </c>
      <c r="P139" s="1398" t="e">
        <f t="shared" si="97"/>
        <v>#DIV/0!</v>
      </c>
      <c r="Q139" s="1330" t="e">
        <f>SUM(L139:P139)*(RESUMEN!$C$22)</f>
        <v>#DIV/0!</v>
      </c>
      <c r="R139" s="1330" t="e">
        <f>(($U139)*(RESUMEN!$B$24+RESUMEN!$B$25+RESUMEN!$B$26))+(S139*RESUMEN!$B$28)</f>
        <v>#DIV/0!</v>
      </c>
      <c r="S139" s="1330" t="e">
        <f>SUM(L139:Q139)*(RESUMEN!$C$30)</f>
        <v>#DIV/0!</v>
      </c>
      <c r="T139" s="1330" t="e">
        <f>+$U139*RESUMEN!$C$33</f>
        <v>#DIV/0!</v>
      </c>
      <c r="U139" s="1331" t="e">
        <f>((L139+M139+N139+O139+P139+Q139+(S139*0.35)+S139)/(1-(RESUMEN!$B$24+RESUMEN!$B$25+RESUMEN!$B$26+RESUMEN!$C$33)))</f>
        <v>#DIV/0!</v>
      </c>
      <c r="V139" s="1309"/>
      <c r="W139" s="1309"/>
      <c r="X139" s="1309"/>
      <c r="Y139" s="1309"/>
      <c r="Z139" s="1309"/>
      <c r="AA139" s="1309"/>
      <c r="AB139" s="1309"/>
      <c r="AC139" s="1309"/>
      <c r="AD139" s="1309"/>
      <c r="AE139" s="1310"/>
      <c r="AX139" s="1067"/>
      <c r="AY139" s="1067"/>
    </row>
    <row r="140" spans="1:51" hidden="1" x14ac:dyDescent="0.2">
      <c r="A140" s="1399">
        <f t="shared" si="60"/>
        <v>36</v>
      </c>
      <c r="B140" s="1395">
        <f t="shared" ref="B140:H140" si="102">+B48</f>
        <v>35</v>
      </c>
      <c r="C140" s="1396">
        <f t="shared" si="102"/>
        <v>0</v>
      </c>
      <c r="D140" s="1396">
        <f t="shared" si="102"/>
        <v>0</v>
      </c>
      <c r="E140" s="1396">
        <f t="shared" si="102"/>
        <v>0</v>
      </c>
      <c r="F140" s="1396">
        <f t="shared" si="102"/>
        <v>0</v>
      </c>
      <c r="G140" s="1396">
        <f t="shared" si="102"/>
        <v>0</v>
      </c>
      <c r="H140" s="1395">
        <f t="shared" si="102"/>
        <v>0</v>
      </c>
      <c r="I140" s="1397" t="e">
        <f t="shared" si="88"/>
        <v>#DIV/0!</v>
      </c>
      <c r="J140" s="1328" t="e">
        <f t="shared" si="89"/>
        <v>#DIV/0!</v>
      </c>
      <c r="K140" s="1328" t="e">
        <f t="shared" si="90"/>
        <v>#DIV/0!</v>
      </c>
      <c r="L140" s="1398" t="e">
        <f t="shared" si="97"/>
        <v>#DIV/0!</v>
      </c>
      <c r="M140" s="1398" t="e">
        <f t="shared" si="97"/>
        <v>#DIV/0!</v>
      </c>
      <c r="N140" s="1398" t="e">
        <f t="shared" si="97"/>
        <v>#DIV/0!</v>
      </c>
      <c r="O140" s="1398" t="e">
        <f t="shared" si="97"/>
        <v>#DIV/0!</v>
      </c>
      <c r="P140" s="1398" t="e">
        <f t="shared" si="97"/>
        <v>#DIV/0!</v>
      </c>
      <c r="Q140" s="1330" t="e">
        <f>SUM(L140:P140)*(RESUMEN!$C$22)</f>
        <v>#DIV/0!</v>
      </c>
      <c r="R140" s="1330" t="e">
        <f>(($U140)*(RESUMEN!$B$24+RESUMEN!$B$25+RESUMEN!$B$26))+(S140*RESUMEN!$B$28)</f>
        <v>#DIV/0!</v>
      </c>
      <c r="S140" s="1330" t="e">
        <f>SUM(L140:Q140)*(RESUMEN!$C$30)</f>
        <v>#DIV/0!</v>
      </c>
      <c r="T140" s="1330" t="e">
        <f>+$U140*RESUMEN!$C$33</f>
        <v>#DIV/0!</v>
      </c>
      <c r="U140" s="1331" t="e">
        <f>((L140+M140+N140+O140+P140+Q140+(S140*0.35)+S140)/(1-(RESUMEN!$B$24+RESUMEN!$B$25+RESUMEN!$B$26+RESUMEN!$C$33)))</f>
        <v>#DIV/0!</v>
      </c>
      <c r="V140" s="1309"/>
      <c r="W140" s="1309"/>
      <c r="X140" s="1309"/>
      <c r="Y140" s="1309"/>
      <c r="Z140" s="1309"/>
      <c r="AA140" s="1309"/>
      <c r="AB140" s="1309"/>
      <c r="AC140" s="1309"/>
      <c r="AD140" s="1309"/>
      <c r="AE140" s="1310"/>
      <c r="AX140" s="1067"/>
      <c r="AY140" s="1067"/>
    </row>
    <row r="141" spans="1:51" hidden="1" x14ac:dyDescent="0.2">
      <c r="A141" s="1399">
        <f t="shared" si="60"/>
        <v>37</v>
      </c>
      <c r="B141" s="1395">
        <f t="shared" ref="B141:H141" si="103">+B49</f>
        <v>36</v>
      </c>
      <c r="C141" s="1396">
        <f t="shared" si="103"/>
        <v>0</v>
      </c>
      <c r="D141" s="1396">
        <f t="shared" si="103"/>
        <v>0</v>
      </c>
      <c r="E141" s="1396">
        <f t="shared" si="103"/>
        <v>0</v>
      </c>
      <c r="F141" s="1396">
        <f t="shared" si="103"/>
        <v>0</v>
      </c>
      <c r="G141" s="1396">
        <f t="shared" si="103"/>
        <v>0</v>
      </c>
      <c r="H141" s="1395">
        <f t="shared" si="103"/>
        <v>0</v>
      </c>
      <c r="I141" s="1397" t="e">
        <f t="shared" si="88"/>
        <v>#DIV/0!</v>
      </c>
      <c r="J141" s="1328" t="e">
        <f t="shared" si="89"/>
        <v>#DIV/0!</v>
      </c>
      <c r="K141" s="1328" t="e">
        <f t="shared" si="90"/>
        <v>#DIV/0!</v>
      </c>
      <c r="L141" s="1398" t="e">
        <f t="shared" si="97"/>
        <v>#DIV/0!</v>
      </c>
      <c r="M141" s="1398" t="e">
        <f t="shared" si="97"/>
        <v>#DIV/0!</v>
      </c>
      <c r="N141" s="1398" t="e">
        <f t="shared" si="97"/>
        <v>#DIV/0!</v>
      </c>
      <c r="O141" s="1398" t="e">
        <f t="shared" si="97"/>
        <v>#DIV/0!</v>
      </c>
      <c r="P141" s="1398" t="e">
        <f t="shared" si="97"/>
        <v>#DIV/0!</v>
      </c>
      <c r="Q141" s="1330" t="e">
        <f>SUM(L141:P141)*(RESUMEN!$C$22)</f>
        <v>#DIV/0!</v>
      </c>
      <c r="R141" s="1330" t="e">
        <f>(($U141)*(RESUMEN!$B$24+RESUMEN!$B$25+RESUMEN!$B$26))+(S141*RESUMEN!$B$28)</f>
        <v>#DIV/0!</v>
      </c>
      <c r="S141" s="1330" t="e">
        <f>SUM(L141:Q141)*(RESUMEN!$C$30)</f>
        <v>#DIV/0!</v>
      </c>
      <c r="T141" s="1330" t="e">
        <f>+$U141*RESUMEN!$C$33</f>
        <v>#DIV/0!</v>
      </c>
      <c r="U141" s="1331" t="e">
        <f>((L141+M141+N141+O141+P141+Q141+(S141*0.35)+S141)/(1-(RESUMEN!$B$24+RESUMEN!$B$25+RESUMEN!$B$26+RESUMEN!$C$33)))</f>
        <v>#DIV/0!</v>
      </c>
      <c r="V141" s="1309"/>
      <c r="W141" s="1309"/>
      <c r="X141" s="1309"/>
      <c r="Y141" s="1309"/>
      <c r="Z141" s="1309"/>
      <c r="AA141" s="1309"/>
      <c r="AB141" s="1309"/>
      <c r="AC141" s="1309"/>
      <c r="AD141" s="1309"/>
      <c r="AE141" s="1310"/>
      <c r="AX141" s="1067"/>
      <c r="AY141" s="1067"/>
    </row>
    <row r="142" spans="1:51" hidden="1" x14ac:dyDescent="0.2">
      <c r="A142" s="1399">
        <f t="shared" si="60"/>
        <v>38</v>
      </c>
      <c r="B142" s="1395">
        <f t="shared" ref="B142:H142" si="104">+B50</f>
        <v>37</v>
      </c>
      <c r="C142" s="1396">
        <f t="shared" si="104"/>
        <v>0</v>
      </c>
      <c r="D142" s="1396">
        <f t="shared" si="104"/>
        <v>0</v>
      </c>
      <c r="E142" s="1396">
        <f t="shared" si="104"/>
        <v>0</v>
      </c>
      <c r="F142" s="1396">
        <f t="shared" si="104"/>
        <v>0</v>
      </c>
      <c r="G142" s="1396">
        <f t="shared" si="104"/>
        <v>0</v>
      </c>
      <c r="H142" s="1395">
        <f t="shared" si="104"/>
        <v>0</v>
      </c>
      <c r="I142" s="1397" t="e">
        <f t="shared" si="88"/>
        <v>#DIV/0!</v>
      </c>
      <c r="J142" s="1328" t="e">
        <f t="shared" si="89"/>
        <v>#DIV/0!</v>
      </c>
      <c r="K142" s="1328" t="e">
        <f t="shared" si="90"/>
        <v>#DIV/0!</v>
      </c>
      <c r="L142" s="1398" t="e">
        <f t="shared" si="97"/>
        <v>#DIV/0!</v>
      </c>
      <c r="M142" s="1398" t="e">
        <f t="shared" si="97"/>
        <v>#DIV/0!</v>
      </c>
      <c r="N142" s="1398" t="e">
        <f t="shared" si="97"/>
        <v>#DIV/0!</v>
      </c>
      <c r="O142" s="1398" t="e">
        <f t="shared" si="97"/>
        <v>#DIV/0!</v>
      </c>
      <c r="P142" s="1398" t="e">
        <f t="shared" si="97"/>
        <v>#DIV/0!</v>
      </c>
      <c r="Q142" s="1330" t="e">
        <f>SUM(L142:P142)*(RESUMEN!$C$22)</f>
        <v>#DIV/0!</v>
      </c>
      <c r="R142" s="1330" t="e">
        <f>(($U142)*(RESUMEN!$B$24+RESUMEN!$B$25+RESUMEN!$B$26))+(S142*RESUMEN!$B$28)</f>
        <v>#DIV/0!</v>
      </c>
      <c r="S142" s="1330" t="e">
        <f>SUM(L142:Q142)*(RESUMEN!$C$30)</f>
        <v>#DIV/0!</v>
      </c>
      <c r="T142" s="1330" t="e">
        <f>+$U142*RESUMEN!$C$33</f>
        <v>#DIV/0!</v>
      </c>
      <c r="U142" s="1331" t="e">
        <f>((L142+M142+N142+O142+P142+Q142+(S142*0.35)+S142)/(1-(RESUMEN!$B$24+RESUMEN!$B$25+RESUMEN!$B$26+RESUMEN!$C$33)))</f>
        <v>#DIV/0!</v>
      </c>
      <c r="V142" s="1309"/>
      <c r="W142" s="1309"/>
      <c r="X142" s="1309"/>
      <c r="Y142" s="1309"/>
      <c r="Z142" s="1309"/>
      <c r="AA142" s="1309"/>
      <c r="AB142" s="1309"/>
      <c r="AC142" s="1309"/>
      <c r="AD142" s="1309"/>
      <c r="AE142" s="1310"/>
      <c r="AX142" s="1067"/>
      <c r="AY142" s="1067"/>
    </row>
    <row r="143" spans="1:51" hidden="1" x14ac:dyDescent="0.2">
      <c r="A143" s="1399">
        <f t="shared" si="60"/>
        <v>39</v>
      </c>
      <c r="B143" s="1395">
        <f t="shared" ref="B143:H143" si="105">+B51</f>
        <v>38</v>
      </c>
      <c r="C143" s="1396">
        <f t="shared" si="105"/>
        <v>0</v>
      </c>
      <c r="D143" s="1396">
        <f t="shared" si="105"/>
        <v>0</v>
      </c>
      <c r="E143" s="1396">
        <f t="shared" si="105"/>
        <v>0</v>
      </c>
      <c r="F143" s="1396">
        <f t="shared" si="105"/>
        <v>0</v>
      </c>
      <c r="G143" s="1396">
        <f t="shared" si="105"/>
        <v>0</v>
      </c>
      <c r="H143" s="1395">
        <f t="shared" si="105"/>
        <v>0</v>
      </c>
      <c r="I143" s="1397" t="e">
        <f t="shared" si="88"/>
        <v>#DIV/0!</v>
      </c>
      <c r="J143" s="1328" t="e">
        <f t="shared" si="89"/>
        <v>#DIV/0!</v>
      </c>
      <c r="K143" s="1328" t="e">
        <f t="shared" si="90"/>
        <v>#DIV/0!</v>
      </c>
      <c r="L143" s="1398" t="e">
        <f t="shared" si="97"/>
        <v>#DIV/0!</v>
      </c>
      <c r="M143" s="1398" t="e">
        <f t="shared" si="97"/>
        <v>#DIV/0!</v>
      </c>
      <c r="N143" s="1398" t="e">
        <f t="shared" si="97"/>
        <v>#DIV/0!</v>
      </c>
      <c r="O143" s="1398" t="e">
        <f t="shared" si="97"/>
        <v>#DIV/0!</v>
      </c>
      <c r="P143" s="1398" t="e">
        <f t="shared" si="97"/>
        <v>#DIV/0!</v>
      </c>
      <c r="Q143" s="1330" t="e">
        <f>SUM(L143:P143)*(RESUMEN!$C$22)</f>
        <v>#DIV/0!</v>
      </c>
      <c r="R143" s="1330" t="e">
        <f>(($U143)*(RESUMEN!$B$24+RESUMEN!$B$25+RESUMEN!$B$26))+(S143*RESUMEN!$B$28)</f>
        <v>#DIV/0!</v>
      </c>
      <c r="S143" s="1330" t="e">
        <f>SUM(L143:Q143)*(RESUMEN!$C$30)</f>
        <v>#DIV/0!</v>
      </c>
      <c r="T143" s="1330" t="e">
        <f>+$U143*RESUMEN!$C$33</f>
        <v>#DIV/0!</v>
      </c>
      <c r="U143" s="1331" t="e">
        <f>((L143+M143+N143+O143+P143+Q143+(S143*0.35)+S143)/(1-(RESUMEN!$B$24+RESUMEN!$B$25+RESUMEN!$B$26+RESUMEN!$C$33)))</f>
        <v>#DIV/0!</v>
      </c>
      <c r="V143" s="1309"/>
      <c r="W143" s="1309"/>
      <c r="X143" s="1309"/>
      <c r="Y143" s="1309"/>
      <c r="Z143" s="1309"/>
      <c r="AA143" s="1309"/>
      <c r="AB143" s="1309"/>
      <c r="AC143" s="1309"/>
      <c r="AD143" s="1309"/>
      <c r="AE143" s="1310"/>
      <c r="AX143" s="1067"/>
      <c r="AY143" s="1067"/>
    </row>
    <row r="144" spans="1:51" hidden="1" x14ac:dyDescent="0.2">
      <c r="A144" s="1399">
        <f t="shared" si="60"/>
        <v>40</v>
      </c>
      <c r="B144" s="1395">
        <f t="shared" ref="B144:H144" si="106">+B52</f>
        <v>39</v>
      </c>
      <c r="C144" s="1396">
        <f t="shared" si="106"/>
        <v>0</v>
      </c>
      <c r="D144" s="1396">
        <f t="shared" si="106"/>
        <v>0</v>
      </c>
      <c r="E144" s="1396">
        <f t="shared" si="106"/>
        <v>0</v>
      </c>
      <c r="F144" s="1396">
        <f t="shared" si="106"/>
        <v>0</v>
      </c>
      <c r="G144" s="1396">
        <f t="shared" si="106"/>
        <v>0</v>
      </c>
      <c r="H144" s="1395">
        <f t="shared" si="106"/>
        <v>0</v>
      </c>
      <c r="I144" s="1397" t="e">
        <f t="shared" si="88"/>
        <v>#DIV/0!</v>
      </c>
      <c r="J144" s="1328" t="e">
        <f t="shared" si="89"/>
        <v>#DIV/0!</v>
      </c>
      <c r="K144" s="1328" t="e">
        <f t="shared" si="90"/>
        <v>#DIV/0!</v>
      </c>
      <c r="L144" s="1398" t="e">
        <f t="shared" si="97"/>
        <v>#DIV/0!</v>
      </c>
      <c r="M144" s="1398" t="e">
        <f t="shared" si="97"/>
        <v>#DIV/0!</v>
      </c>
      <c r="N144" s="1398" t="e">
        <f t="shared" si="97"/>
        <v>#DIV/0!</v>
      </c>
      <c r="O144" s="1398" t="e">
        <f t="shared" si="97"/>
        <v>#DIV/0!</v>
      </c>
      <c r="P144" s="1398" t="e">
        <f t="shared" si="97"/>
        <v>#DIV/0!</v>
      </c>
      <c r="Q144" s="1330" t="e">
        <f>SUM(L144:P144)*(RESUMEN!$C$22)</f>
        <v>#DIV/0!</v>
      </c>
      <c r="R144" s="1330" t="e">
        <f>(($U144)*(RESUMEN!$B$24+RESUMEN!$B$25+RESUMEN!$B$26))+(S144*RESUMEN!$B$28)</f>
        <v>#DIV/0!</v>
      </c>
      <c r="S144" s="1330" t="e">
        <f>SUM(L144:Q144)*(RESUMEN!$C$30)</f>
        <v>#DIV/0!</v>
      </c>
      <c r="T144" s="1330" t="e">
        <f>+$U144*RESUMEN!$C$33</f>
        <v>#DIV/0!</v>
      </c>
      <c r="U144" s="1331" t="e">
        <f>((L144+M144+N144+O144+P144+Q144+(S144*0.35)+S144)/(1-(RESUMEN!$B$24+RESUMEN!$B$25+RESUMEN!$B$26+RESUMEN!$C$33)))</f>
        <v>#DIV/0!</v>
      </c>
      <c r="V144" s="1309"/>
      <c r="W144" s="1309"/>
      <c r="X144" s="1309"/>
      <c r="Y144" s="1309"/>
      <c r="Z144" s="1309"/>
      <c r="AA144" s="1309"/>
      <c r="AB144" s="1309"/>
      <c r="AC144" s="1309"/>
      <c r="AD144" s="1309"/>
      <c r="AE144" s="1310"/>
      <c r="AX144" s="1067"/>
      <c r="AY144" s="1067"/>
    </row>
    <row r="145" spans="1:51" hidden="1" x14ac:dyDescent="0.2">
      <c r="A145" s="1399">
        <f t="shared" si="60"/>
        <v>41</v>
      </c>
      <c r="B145" s="1395">
        <f t="shared" ref="B145:H145" si="107">+B53</f>
        <v>40</v>
      </c>
      <c r="C145" s="1396">
        <f t="shared" si="107"/>
        <v>0</v>
      </c>
      <c r="D145" s="1396">
        <f t="shared" si="107"/>
        <v>0</v>
      </c>
      <c r="E145" s="1396">
        <f t="shared" si="107"/>
        <v>0</v>
      </c>
      <c r="F145" s="1396">
        <f t="shared" si="107"/>
        <v>0</v>
      </c>
      <c r="G145" s="1396">
        <f t="shared" si="107"/>
        <v>0</v>
      </c>
      <c r="H145" s="1395">
        <f t="shared" si="107"/>
        <v>0</v>
      </c>
      <c r="I145" s="1397" t="e">
        <f t="shared" si="88"/>
        <v>#DIV/0!</v>
      </c>
      <c r="J145" s="1328" t="e">
        <f t="shared" si="89"/>
        <v>#DIV/0!</v>
      </c>
      <c r="K145" s="1328" t="e">
        <f t="shared" si="90"/>
        <v>#DIV/0!</v>
      </c>
      <c r="L145" s="1398" t="e">
        <f t="shared" ref="L145:P154" si="108">+L53*L$100</f>
        <v>#DIV/0!</v>
      </c>
      <c r="M145" s="1398" t="e">
        <f t="shared" si="108"/>
        <v>#DIV/0!</v>
      </c>
      <c r="N145" s="1398" t="e">
        <f t="shared" si="108"/>
        <v>#DIV/0!</v>
      </c>
      <c r="O145" s="1398" t="e">
        <f t="shared" si="108"/>
        <v>#DIV/0!</v>
      </c>
      <c r="P145" s="1398" t="e">
        <f t="shared" si="108"/>
        <v>#DIV/0!</v>
      </c>
      <c r="Q145" s="1330" t="e">
        <f>SUM(L145:P145)*(RESUMEN!$C$22)</f>
        <v>#DIV/0!</v>
      </c>
      <c r="R145" s="1330" t="e">
        <f>(($U145)*(RESUMEN!$B$24+RESUMEN!$B$25+RESUMEN!$B$26))+(S145*RESUMEN!$B$28)</f>
        <v>#DIV/0!</v>
      </c>
      <c r="S145" s="1330" t="e">
        <f>SUM(L145:Q145)*(RESUMEN!$C$30)</f>
        <v>#DIV/0!</v>
      </c>
      <c r="T145" s="1330" t="e">
        <f>+$U145*RESUMEN!$C$33</f>
        <v>#DIV/0!</v>
      </c>
      <c r="U145" s="1331" t="e">
        <f>((L145+M145+N145+O145+P145+Q145+(S145*0.35)+S145)/(1-(RESUMEN!$B$24+RESUMEN!$B$25+RESUMEN!$B$26+RESUMEN!$C$33)))</f>
        <v>#DIV/0!</v>
      </c>
      <c r="V145" s="1309"/>
      <c r="W145" s="1309"/>
      <c r="X145" s="1309"/>
      <c r="Y145" s="1309"/>
      <c r="Z145" s="1309"/>
      <c r="AA145" s="1309"/>
      <c r="AB145" s="1309"/>
      <c r="AC145" s="1309"/>
      <c r="AD145" s="1309"/>
      <c r="AE145" s="1310"/>
      <c r="AX145" s="1067"/>
      <c r="AY145" s="1067"/>
    </row>
    <row r="146" spans="1:51" hidden="1" x14ac:dyDescent="0.2">
      <c r="A146" s="1399">
        <f t="shared" si="60"/>
        <v>42</v>
      </c>
      <c r="B146" s="1395">
        <f t="shared" ref="B146:H146" si="109">+B54</f>
        <v>41</v>
      </c>
      <c r="C146" s="1396">
        <f t="shared" si="109"/>
        <v>0</v>
      </c>
      <c r="D146" s="1396">
        <f t="shared" si="109"/>
        <v>0</v>
      </c>
      <c r="E146" s="1396">
        <f t="shared" si="109"/>
        <v>0</v>
      </c>
      <c r="F146" s="1396">
        <f t="shared" si="109"/>
        <v>0</v>
      </c>
      <c r="G146" s="1396">
        <f t="shared" si="109"/>
        <v>0</v>
      </c>
      <c r="H146" s="1395">
        <f t="shared" si="109"/>
        <v>0</v>
      </c>
      <c r="I146" s="1397" t="e">
        <f t="shared" si="88"/>
        <v>#DIV/0!</v>
      </c>
      <c r="J146" s="1328" t="e">
        <f t="shared" si="89"/>
        <v>#DIV/0!</v>
      </c>
      <c r="K146" s="1328" t="e">
        <f t="shared" si="90"/>
        <v>#DIV/0!</v>
      </c>
      <c r="L146" s="1398" t="e">
        <f t="shared" si="108"/>
        <v>#DIV/0!</v>
      </c>
      <c r="M146" s="1398" t="e">
        <f t="shared" si="108"/>
        <v>#DIV/0!</v>
      </c>
      <c r="N146" s="1398" t="e">
        <f t="shared" si="108"/>
        <v>#DIV/0!</v>
      </c>
      <c r="O146" s="1398" t="e">
        <f t="shared" si="108"/>
        <v>#DIV/0!</v>
      </c>
      <c r="P146" s="1398" t="e">
        <f t="shared" si="108"/>
        <v>#DIV/0!</v>
      </c>
      <c r="Q146" s="1330" t="e">
        <f>SUM(L146:P146)*(RESUMEN!$C$22)</f>
        <v>#DIV/0!</v>
      </c>
      <c r="R146" s="1330" t="e">
        <f>(($U146)*(RESUMEN!$B$24+RESUMEN!$B$25+RESUMEN!$B$26))+(S146*RESUMEN!$B$28)</f>
        <v>#DIV/0!</v>
      </c>
      <c r="S146" s="1330" t="e">
        <f>SUM(L146:Q146)*(RESUMEN!$C$30)</f>
        <v>#DIV/0!</v>
      </c>
      <c r="T146" s="1330" t="e">
        <f>+$U146*RESUMEN!$C$33</f>
        <v>#DIV/0!</v>
      </c>
      <c r="U146" s="1331" t="e">
        <f>((L146+M146+N146+O146+P146+Q146+(S146*0.35)+S146)/(1-(RESUMEN!$B$24+RESUMEN!$B$25+RESUMEN!$B$26+RESUMEN!$C$33)))</f>
        <v>#DIV/0!</v>
      </c>
      <c r="V146" s="1309"/>
      <c r="W146" s="1309"/>
      <c r="X146" s="1309"/>
      <c r="Y146" s="1309"/>
      <c r="Z146" s="1309"/>
      <c r="AA146" s="1309"/>
      <c r="AB146" s="1309"/>
      <c r="AC146" s="1309"/>
      <c r="AD146" s="1309"/>
      <c r="AE146" s="1310"/>
      <c r="AX146" s="1067"/>
      <c r="AY146" s="1067"/>
    </row>
    <row r="147" spans="1:51" hidden="1" x14ac:dyDescent="0.2">
      <c r="A147" s="1399">
        <f t="shared" si="60"/>
        <v>43</v>
      </c>
      <c r="B147" s="1395">
        <f t="shared" ref="B147:H147" si="110">+B55</f>
        <v>42</v>
      </c>
      <c r="C147" s="1396">
        <f t="shared" si="110"/>
        <v>0</v>
      </c>
      <c r="D147" s="1396">
        <f t="shared" si="110"/>
        <v>0</v>
      </c>
      <c r="E147" s="1396">
        <f t="shared" si="110"/>
        <v>0</v>
      </c>
      <c r="F147" s="1396">
        <f t="shared" si="110"/>
        <v>0</v>
      </c>
      <c r="G147" s="1396">
        <f t="shared" si="110"/>
        <v>0</v>
      </c>
      <c r="H147" s="1395">
        <f t="shared" si="110"/>
        <v>0</v>
      </c>
      <c r="I147" s="1397" t="e">
        <f t="shared" si="88"/>
        <v>#DIV/0!</v>
      </c>
      <c r="J147" s="1328" t="e">
        <f t="shared" si="89"/>
        <v>#DIV/0!</v>
      </c>
      <c r="K147" s="1328" t="e">
        <f t="shared" si="90"/>
        <v>#DIV/0!</v>
      </c>
      <c r="L147" s="1398" t="e">
        <f t="shared" si="108"/>
        <v>#DIV/0!</v>
      </c>
      <c r="M147" s="1398" t="e">
        <f t="shared" si="108"/>
        <v>#DIV/0!</v>
      </c>
      <c r="N147" s="1398" t="e">
        <f t="shared" si="108"/>
        <v>#DIV/0!</v>
      </c>
      <c r="O147" s="1398" t="e">
        <f t="shared" si="108"/>
        <v>#DIV/0!</v>
      </c>
      <c r="P147" s="1398" t="e">
        <f t="shared" si="108"/>
        <v>#DIV/0!</v>
      </c>
      <c r="Q147" s="1330" t="e">
        <f>SUM(L147:P147)*(RESUMEN!$C$22)</f>
        <v>#DIV/0!</v>
      </c>
      <c r="R147" s="1330" t="e">
        <f>(($U147)*(RESUMEN!$B$24+RESUMEN!$B$25+RESUMEN!$B$26))+(S147*RESUMEN!$B$28)</f>
        <v>#DIV/0!</v>
      </c>
      <c r="S147" s="1330" t="e">
        <f>SUM(L147:Q147)*(RESUMEN!$C$30)</f>
        <v>#DIV/0!</v>
      </c>
      <c r="T147" s="1330" t="e">
        <f>+$U147*RESUMEN!$C$33</f>
        <v>#DIV/0!</v>
      </c>
      <c r="U147" s="1331" t="e">
        <f>((L147+M147+N147+O147+P147+Q147+(S147*0.35)+S147)/(1-(RESUMEN!$B$24+RESUMEN!$B$25+RESUMEN!$B$26+RESUMEN!$C$33)))</f>
        <v>#DIV/0!</v>
      </c>
      <c r="V147" s="1309"/>
      <c r="W147" s="1309"/>
      <c r="X147" s="1309"/>
      <c r="Y147" s="1309"/>
      <c r="Z147" s="1309"/>
      <c r="AA147" s="1309"/>
      <c r="AB147" s="1309"/>
      <c r="AC147" s="1309"/>
      <c r="AD147" s="1309"/>
      <c r="AE147" s="1310"/>
      <c r="AX147" s="1067"/>
      <c r="AY147" s="1067"/>
    </row>
    <row r="148" spans="1:51" hidden="1" x14ac:dyDescent="0.2">
      <c r="A148" s="1399">
        <f t="shared" si="60"/>
        <v>44</v>
      </c>
      <c r="B148" s="1395">
        <f t="shared" ref="B148:H148" si="111">+B56</f>
        <v>43</v>
      </c>
      <c r="C148" s="1396">
        <f t="shared" si="111"/>
        <v>0</v>
      </c>
      <c r="D148" s="1396">
        <f t="shared" si="111"/>
        <v>0</v>
      </c>
      <c r="E148" s="1396">
        <f t="shared" si="111"/>
        <v>0</v>
      </c>
      <c r="F148" s="1396">
        <f t="shared" si="111"/>
        <v>0</v>
      </c>
      <c r="G148" s="1396">
        <f t="shared" si="111"/>
        <v>0</v>
      </c>
      <c r="H148" s="1395">
        <f t="shared" si="111"/>
        <v>0</v>
      </c>
      <c r="I148" s="1397" t="e">
        <f t="shared" si="88"/>
        <v>#DIV/0!</v>
      </c>
      <c r="J148" s="1328" t="e">
        <f t="shared" si="89"/>
        <v>#DIV/0!</v>
      </c>
      <c r="K148" s="1328" t="e">
        <f t="shared" si="90"/>
        <v>#DIV/0!</v>
      </c>
      <c r="L148" s="1398" t="e">
        <f t="shared" si="108"/>
        <v>#DIV/0!</v>
      </c>
      <c r="M148" s="1398" t="e">
        <f t="shared" si="108"/>
        <v>#DIV/0!</v>
      </c>
      <c r="N148" s="1398" t="e">
        <f t="shared" si="108"/>
        <v>#DIV/0!</v>
      </c>
      <c r="O148" s="1398" t="e">
        <f t="shared" si="108"/>
        <v>#DIV/0!</v>
      </c>
      <c r="P148" s="1398" t="e">
        <f t="shared" si="108"/>
        <v>#DIV/0!</v>
      </c>
      <c r="Q148" s="1330" t="e">
        <f>SUM(L148:P148)*(RESUMEN!$C$22)</f>
        <v>#DIV/0!</v>
      </c>
      <c r="R148" s="1330" t="e">
        <f>(($U148)*(RESUMEN!$B$24+RESUMEN!$B$25+RESUMEN!$B$26))+(S148*RESUMEN!$B$28)</f>
        <v>#DIV/0!</v>
      </c>
      <c r="S148" s="1330" t="e">
        <f>SUM(L148:Q148)*(RESUMEN!$C$30)</f>
        <v>#DIV/0!</v>
      </c>
      <c r="T148" s="1330" t="e">
        <f>+$U148*RESUMEN!$C$33</f>
        <v>#DIV/0!</v>
      </c>
      <c r="U148" s="1331" t="e">
        <f>((L148+M148+N148+O148+P148+Q148+(S148*0.35)+S148)/(1-(RESUMEN!$B$24+RESUMEN!$B$25+RESUMEN!$B$26+RESUMEN!$C$33)))</f>
        <v>#DIV/0!</v>
      </c>
      <c r="V148" s="1309"/>
      <c r="W148" s="1309"/>
      <c r="X148" s="1309"/>
      <c r="Y148" s="1309"/>
      <c r="Z148" s="1309"/>
      <c r="AA148" s="1309"/>
      <c r="AB148" s="1309"/>
      <c r="AC148" s="1309"/>
      <c r="AD148" s="1309"/>
      <c r="AE148" s="1310"/>
      <c r="AX148" s="1067"/>
      <c r="AY148" s="1067"/>
    </row>
    <row r="149" spans="1:51" hidden="1" x14ac:dyDescent="0.2">
      <c r="A149" s="1399">
        <f t="shared" si="60"/>
        <v>45</v>
      </c>
      <c r="B149" s="1395">
        <f t="shared" ref="B149:H149" si="112">+B57</f>
        <v>44</v>
      </c>
      <c r="C149" s="1396">
        <f t="shared" si="112"/>
        <v>0</v>
      </c>
      <c r="D149" s="1396">
        <f t="shared" si="112"/>
        <v>0</v>
      </c>
      <c r="E149" s="1396">
        <f t="shared" si="112"/>
        <v>0</v>
      </c>
      <c r="F149" s="1396">
        <f t="shared" si="112"/>
        <v>0</v>
      </c>
      <c r="G149" s="1396">
        <f t="shared" si="112"/>
        <v>0</v>
      </c>
      <c r="H149" s="1395">
        <f t="shared" si="112"/>
        <v>0</v>
      </c>
      <c r="I149" s="1397" t="e">
        <f t="shared" si="88"/>
        <v>#DIV/0!</v>
      </c>
      <c r="J149" s="1328" t="e">
        <f t="shared" si="89"/>
        <v>#DIV/0!</v>
      </c>
      <c r="K149" s="1328" t="e">
        <f t="shared" si="90"/>
        <v>#DIV/0!</v>
      </c>
      <c r="L149" s="1398" t="e">
        <f t="shared" si="108"/>
        <v>#DIV/0!</v>
      </c>
      <c r="M149" s="1398" t="e">
        <f t="shared" si="108"/>
        <v>#DIV/0!</v>
      </c>
      <c r="N149" s="1398" t="e">
        <f t="shared" si="108"/>
        <v>#DIV/0!</v>
      </c>
      <c r="O149" s="1398" t="e">
        <f t="shared" si="108"/>
        <v>#DIV/0!</v>
      </c>
      <c r="P149" s="1398" t="e">
        <f t="shared" si="108"/>
        <v>#DIV/0!</v>
      </c>
      <c r="Q149" s="1330" t="e">
        <f>SUM(L149:P149)*(RESUMEN!$C$22)</f>
        <v>#DIV/0!</v>
      </c>
      <c r="R149" s="1330" t="e">
        <f>(($U149)*(RESUMEN!$B$24+RESUMEN!$B$25+RESUMEN!$B$26))+(S149*RESUMEN!$B$28)</f>
        <v>#DIV/0!</v>
      </c>
      <c r="S149" s="1330" t="e">
        <f>SUM(L149:Q149)*(RESUMEN!$C$30)</f>
        <v>#DIV/0!</v>
      </c>
      <c r="T149" s="1330" t="e">
        <f>+$U149*RESUMEN!$C$33</f>
        <v>#DIV/0!</v>
      </c>
      <c r="U149" s="1331" t="e">
        <f>((L149+M149+N149+O149+P149+Q149+(S149*0.35)+S149)/(1-(RESUMEN!$B$24+RESUMEN!$B$25+RESUMEN!$B$26+RESUMEN!$C$33)))</f>
        <v>#DIV/0!</v>
      </c>
      <c r="V149" s="1309"/>
      <c r="W149" s="1309"/>
      <c r="X149" s="1309"/>
      <c r="Y149" s="1309"/>
      <c r="Z149" s="1309"/>
      <c r="AA149" s="1309"/>
      <c r="AB149" s="1309"/>
      <c r="AC149" s="1309"/>
      <c r="AD149" s="1309"/>
      <c r="AE149" s="1310"/>
      <c r="AX149" s="1067"/>
      <c r="AY149" s="1067"/>
    </row>
    <row r="150" spans="1:51" hidden="1" x14ac:dyDescent="0.2">
      <c r="A150" s="1399">
        <f t="shared" si="60"/>
        <v>46</v>
      </c>
      <c r="B150" s="1395">
        <f t="shared" ref="B150:H150" si="113">+B58</f>
        <v>45</v>
      </c>
      <c r="C150" s="1396">
        <f t="shared" si="113"/>
        <v>0</v>
      </c>
      <c r="D150" s="1396">
        <f t="shared" si="113"/>
        <v>0</v>
      </c>
      <c r="E150" s="1396">
        <f t="shared" si="113"/>
        <v>0</v>
      </c>
      <c r="F150" s="1396">
        <f t="shared" si="113"/>
        <v>0</v>
      </c>
      <c r="G150" s="1396">
        <f t="shared" si="113"/>
        <v>0</v>
      </c>
      <c r="H150" s="1395">
        <f t="shared" si="113"/>
        <v>0</v>
      </c>
      <c r="I150" s="1397" t="e">
        <f t="shared" si="88"/>
        <v>#DIV/0!</v>
      </c>
      <c r="J150" s="1328" t="e">
        <f t="shared" si="89"/>
        <v>#DIV/0!</v>
      </c>
      <c r="K150" s="1328" t="e">
        <f t="shared" si="90"/>
        <v>#DIV/0!</v>
      </c>
      <c r="L150" s="1398" t="e">
        <f t="shared" si="108"/>
        <v>#DIV/0!</v>
      </c>
      <c r="M150" s="1398" t="e">
        <f t="shared" si="108"/>
        <v>#DIV/0!</v>
      </c>
      <c r="N150" s="1398" t="e">
        <f t="shared" si="108"/>
        <v>#DIV/0!</v>
      </c>
      <c r="O150" s="1398" t="e">
        <f t="shared" si="108"/>
        <v>#DIV/0!</v>
      </c>
      <c r="P150" s="1398" t="e">
        <f t="shared" si="108"/>
        <v>#DIV/0!</v>
      </c>
      <c r="Q150" s="1330" t="e">
        <f>SUM(L150:P150)*(RESUMEN!$C$22)</f>
        <v>#DIV/0!</v>
      </c>
      <c r="R150" s="1330" t="e">
        <f>(($U150)*(RESUMEN!$B$24+RESUMEN!$B$25+RESUMEN!$B$26))+(S150*RESUMEN!$B$28)</f>
        <v>#DIV/0!</v>
      </c>
      <c r="S150" s="1330" t="e">
        <f>SUM(L150:Q150)*(RESUMEN!$C$30)</f>
        <v>#DIV/0!</v>
      </c>
      <c r="T150" s="1330" t="e">
        <f>+$U150*RESUMEN!$C$33</f>
        <v>#DIV/0!</v>
      </c>
      <c r="U150" s="1331" t="e">
        <f>((L150+M150+N150+O150+P150+Q150+(S150*0.35)+S150)/(1-(RESUMEN!$B$24+RESUMEN!$B$25+RESUMEN!$B$26+RESUMEN!$C$33)))</f>
        <v>#DIV/0!</v>
      </c>
      <c r="V150" s="1309"/>
      <c r="W150" s="1309"/>
      <c r="X150" s="1309"/>
      <c r="Y150" s="1309"/>
      <c r="Z150" s="1309"/>
      <c r="AA150" s="1309"/>
      <c r="AB150" s="1309"/>
      <c r="AC150" s="1309"/>
      <c r="AD150" s="1309"/>
      <c r="AE150" s="1310"/>
      <c r="AX150" s="1067"/>
      <c r="AY150" s="1067"/>
    </row>
    <row r="151" spans="1:51" hidden="1" x14ac:dyDescent="0.2">
      <c r="A151" s="1399">
        <f t="shared" si="60"/>
        <v>47</v>
      </c>
      <c r="B151" s="1395">
        <f t="shared" ref="B151:H151" si="114">+B59</f>
        <v>46</v>
      </c>
      <c r="C151" s="1396">
        <f t="shared" si="114"/>
        <v>0</v>
      </c>
      <c r="D151" s="1396">
        <f t="shared" si="114"/>
        <v>0</v>
      </c>
      <c r="E151" s="1396">
        <f t="shared" si="114"/>
        <v>0</v>
      </c>
      <c r="F151" s="1396">
        <f t="shared" si="114"/>
        <v>0</v>
      </c>
      <c r="G151" s="1396">
        <f t="shared" si="114"/>
        <v>0</v>
      </c>
      <c r="H151" s="1395">
        <f t="shared" si="114"/>
        <v>0</v>
      </c>
      <c r="I151" s="1397" t="e">
        <f t="shared" si="88"/>
        <v>#DIV/0!</v>
      </c>
      <c r="J151" s="1328" t="e">
        <f t="shared" si="89"/>
        <v>#DIV/0!</v>
      </c>
      <c r="K151" s="1328" t="e">
        <f t="shared" si="90"/>
        <v>#DIV/0!</v>
      </c>
      <c r="L151" s="1398" t="e">
        <f t="shared" si="108"/>
        <v>#DIV/0!</v>
      </c>
      <c r="M151" s="1398" t="e">
        <f t="shared" si="108"/>
        <v>#DIV/0!</v>
      </c>
      <c r="N151" s="1398" t="e">
        <f t="shared" si="108"/>
        <v>#DIV/0!</v>
      </c>
      <c r="O151" s="1398" t="e">
        <f t="shared" si="108"/>
        <v>#DIV/0!</v>
      </c>
      <c r="P151" s="1398" t="e">
        <f t="shared" si="108"/>
        <v>#DIV/0!</v>
      </c>
      <c r="Q151" s="1330" t="e">
        <f>SUM(L151:P151)*(RESUMEN!$C$22)</f>
        <v>#DIV/0!</v>
      </c>
      <c r="R151" s="1330" t="e">
        <f>(($U151)*(RESUMEN!$B$24+RESUMEN!$B$25+RESUMEN!$B$26))+(S151*RESUMEN!$B$28)</f>
        <v>#DIV/0!</v>
      </c>
      <c r="S151" s="1330" t="e">
        <f>SUM(L151:Q151)*(RESUMEN!$C$30)</f>
        <v>#DIV/0!</v>
      </c>
      <c r="T151" s="1330" t="e">
        <f>+$U151*RESUMEN!$C$33</f>
        <v>#DIV/0!</v>
      </c>
      <c r="U151" s="1331" t="e">
        <f>((L151+M151+N151+O151+P151+Q151+(S151*0.35)+S151)/(1-(RESUMEN!$B$24+RESUMEN!$B$25+RESUMEN!$B$26+RESUMEN!$C$33)))</f>
        <v>#DIV/0!</v>
      </c>
      <c r="V151" s="1309"/>
      <c r="W151" s="1309"/>
      <c r="X151" s="1309"/>
      <c r="Y151" s="1309"/>
      <c r="Z151" s="1309"/>
      <c r="AA151" s="1309"/>
      <c r="AB151" s="1309"/>
      <c r="AC151" s="1309"/>
      <c r="AD151" s="1309"/>
      <c r="AE151" s="1310"/>
      <c r="AX151" s="1067"/>
      <c r="AY151" s="1067"/>
    </row>
    <row r="152" spans="1:51" hidden="1" x14ac:dyDescent="0.2">
      <c r="A152" s="1399">
        <f t="shared" si="60"/>
        <v>48</v>
      </c>
      <c r="B152" s="1395">
        <f t="shared" ref="B152:H152" si="115">+B60</f>
        <v>47</v>
      </c>
      <c r="C152" s="1396">
        <f t="shared" si="115"/>
        <v>0</v>
      </c>
      <c r="D152" s="1396">
        <f t="shared" si="115"/>
        <v>0</v>
      </c>
      <c r="E152" s="1396">
        <f t="shared" si="115"/>
        <v>0</v>
      </c>
      <c r="F152" s="1396">
        <f t="shared" si="115"/>
        <v>0</v>
      </c>
      <c r="G152" s="1396">
        <f t="shared" si="115"/>
        <v>0</v>
      </c>
      <c r="H152" s="1395">
        <f t="shared" si="115"/>
        <v>0</v>
      </c>
      <c r="I152" s="1397" t="e">
        <f t="shared" si="88"/>
        <v>#DIV/0!</v>
      </c>
      <c r="J152" s="1328" t="e">
        <f t="shared" si="89"/>
        <v>#DIV/0!</v>
      </c>
      <c r="K152" s="1328" t="e">
        <f t="shared" si="90"/>
        <v>#DIV/0!</v>
      </c>
      <c r="L152" s="1398" t="e">
        <f t="shared" si="108"/>
        <v>#DIV/0!</v>
      </c>
      <c r="M152" s="1398" t="e">
        <f t="shared" si="108"/>
        <v>#DIV/0!</v>
      </c>
      <c r="N152" s="1398" t="e">
        <f t="shared" si="108"/>
        <v>#DIV/0!</v>
      </c>
      <c r="O152" s="1398" t="e">
        <f t="shared" si="108"/>
        <v>#DIV/0!</v>
      </c>
      <c r="P152" s="1398" t="e">
        <f t="shared" si="108"/>
        <v>#DIV/0!</v>
      </c>
      <c r="Q152" s="1330" t="e">
        <f>SUM(L152:P152)*(RESUMEN!$C$22)</f>
        <v>#DIV/0!</v>
      </c>
      <c r="R152" s="1330" t="e">
        <f>(($U152)*(RESUMEN!$B$24+RESUMEN!$B$25+RESUMEN!$B$26))+(S152*RESUMEN!$B$28)</f>
        <v>#DIV/0!</v>
      </c>
      <c r="S152" s="1330" t="e">
        <f>SUM(L152:Q152)*(RESUMEN!$C$30)</f>
        <v>#DIV/0!</v>
      </c>
      <c r="T152" s="1330" t="e">
        <f>+$U152*RESUMEN!$C$33</f>
        <v>#DIV/0!</v>
      </c>
      <c r="U152" s="1331" t="e">
        <f>((L152+M152+N152+O152+P152+Q152+(S152*0.35)+S152)/(1-(RESUMEN!$B$24+RESUMEN!$B$25+RESUMEN!$B$26+RESUMEN!$C$33)))</f>
        <v>#DIV/0!</v>
      </c>
      <c r="V152" s="1309"/>
      <c r="W152" s="1309"/>
      <c r="X152" s="1309"/>
      <c r="Y152" s="1309"/>
      <c r="Z152" s="1309"/>
      <c r="AA152" s="1309"/>
      <c r="AB152" s="1309"/>
      <c r="AC152" s="1309"/>
      <c r="AD152" s="1309"/>
      <c r="AE152" s="1310"/>
      <c r="AX152" s="1067"/>
      <c r="AY152" s="1067"/>
    </row>
    <row r="153" spans="1:51" hidden="1" x14ac:dyDescent="0.2">
      <c r="A153" s="1399">
        <f t="shared" si="60"/>
        <v>49</v>
      </c>
      <c r="B153" s="1395">
        <f t="shared" ref="B153:H153" si="116">+B61</f>
        <v>48</v>
      </c>
      <c r="C153" s="1396">
        <f t="shared" si="116"/>
        <v>0</v>
      </c>
      <c r="D153" s="1396">
        <f t="shared" si="116"/>
        <v>0</v>
      </c>
      <c r="E153" s="1396">
        <f t="shared" si="116"/>
        <v>0</v>
      </c>
      <c r="F153" s="1396">
        <f t="shared" si="116"/>
        <v>0</v>
      </c>
      <c r="G153" s="1396">
        <f t="shared" si="116"/>
        <v>0</v>
      </c>
      <c r="H153" s="1395">
        <f t="shared" si="116"/>
        <v>0</v>
      </c>
      <c r="I153" s="1397" t="e">
        <f t="shared" si="88"/>
        <v>#DIV/0!</v>
      </c>
      <c r="J153" s="1328" t="e">
        <f t="shared" si="89"/>
        <v>#DIV/0!</v>
      </c>
      <c r="K153" s="1328" t="e">
        <f t="shared" si="90"/>
        <v>#DIV/0!</v>
      </c>
      <c r="L153" s="1398" t="e">
        <f t="shared" si="108"/>
        <v>#DIV/0!</v>
      </c>
      <c r="M153" s="1398" t="e">
        <f t="shared" si="108"/>
        <v>#DIV/0!</v>
      </c>
      <c r="N153" s="1398" t="e">
        <f t="shared" si="108"/>
        <v>#DIV/0!</v>
      </c>
      <c r="O153" s="1398" t="e">
        <f t="shared" si="108"/>
        <v>#DIV/0!</v>
      </c>
      <c r="P153" s="1398" t="e">
        <f t="shared" si="108"/>
        <v>#DIV/0!</v>
      </c>
      <c r="Q153" s="1330" t="e">
        <f>SUM(L153:P153)*(RESUMEN!$C$22)</f>
        <v>#DIV/0!</v>
      </c>
      <c r="R153" s="1330" t="e">
        <f>(($U153)*(RESUMEN!$B$24+RESUMEN!$B$25+RESUMEN!$B$26))+(S153*RESUMEN!$B$28)</f>
        <v>#DIV/0!</v>
      </c>
      <c r="S153" s="1330" t="e">
        <f>SUM(L153:Q153)*(RESUMEN!$C$30)</f>
        <v>#DIV/0!</v>
      </c>
      <c r="T153" s="1330" t="e">
        <f>+$U153*RESUMEN!$C$33</f>
        <v>#DIV/0!</v>
      </c>
      <c r="U153" s="1331" t="e">
        <f>((L153+M153+N153+O153+P153+Q153+(S153*0.35)+S153)/(1-(RESUMEN!$B$24+RESUMEN!$B$25+RESUMEN!$B$26+RESUMEN!$C$33)))</f>
        <v>#DIV/0!</v>
      </c>
      <c r="V153" s="1309"/>
      <c r="W153" s="1309"/>
      <c r="X153" s="1309"/>
      <c r="Y153" s="1309"/>
      <c r="Z153" s="1309"/>
      <c r="AA153" s="1309"/>
      <c r="AB153" s="1309"/>
      <c r="AC153" s="1309"/>
      <c r="AD153" s="1309"/>
      <c r="AE153" s="1310"/>
      <c r="AX153" s="1067"/>
      <c r="AY153" s="1067"/>
    </row>
    <row r="154" spans="1:51" hidden="1" x14ac:dyDescent="0.2">
      <c r="A154" s="1399">
        <f t="shared" si="60"/>
        <v>50</v>
      </c>
      <c r="B154" s="1395">
        <f t="shared" ref="B154:H154" si="117">+B62</f>
        <v>49</v>
      </c>
      <c r="C154" s="1396">
        <f t="shared" si="117"/>
        <v>0</v>
      </c>
      <c r="D154" s="1396">
        <f t="shared" si="117"/>
        <v>0</v>
      </c>
      <c r="E154" s="1396">
        <f t="shared" si="117"/>
        <v>0</v>
      </c>
      <c r="F154" s="1396">
        <f t="shared" si="117"/>
        <v>0</v>
      </c>
      <c r="G154" s="1396">
        <f t="shared" si="117"/>
        <v>0</v>
      </c>
      <c r="H154" s="1395">
        <f t="shared" si="117"/>
        <v>0</v>
      </c>
      <c r="I154" s="1397" t="e">
        <f t="shared" si="88"/>
        <v>#DIV/0!</v>
      </c>
      <c r="J154" s="1328" t="e">
        <f t="shared" si="89"/>
        <v>#DIV/0!</v>
      </c>
      <c r="K154" s="1328" t="e">
        <f t="shared" si="90"/>
        <v>#DIV/0!</v>
      </c>
      <c r="L154" s="1398" t="e">
        <f t="shared" si="108"/>
        <v>#DIV/0!</v>
      </c>
      <c r="M154" s="1398" t="e">
        <f t="shared" si="108"/>
        <v>#DIV/0!</v>
      </c>
      <c r="N154" s="1398" t="e">
        <f t="shared" si="108"/>
        <v>#DIV/0!</v>
      </c>
      <c r="O154" s="1398" t="e">
        <f t="shared" si="108"/>
        <v>#DIV/0!</v>
      </c>
      <c r="P154" s="1398" t="e">
        <f t="shared" si="108"/>
        <v>#DIV/0!</v>
      </c>
      <c r="Q154" s="1330" t="e">
        <f>SUM(L154:P154)*(RESUMEN!$C$22)</f>
        <v>#DIV/0!</v>
      </c>
      <c r="R154" s="1330" t="e">
        <f>(($U154)*(RESUMEN!$B$24+RESUMEN!$B$25+RESUMEN!$B$26))+(S154*RESUMEN!$B$28)</f>
        <v>#DIV/0!</v>
      </c>
      <c r="S154" s="1330" t="e">
        <f>SUM(L154:Q154)*(RESUMEN!$C$30)</f>
        <v>#DIV/0!</v>
      </c>
      <c r="T154" s="1330" t="e">
        <f>+$U154*RESUMEN!$C$33</f>
        <v>#DIV/0!</v>
      </c>
      <c r="U154" s="1331" t="e">
        <f>((L154+M154+N154+O154+P154+Q154+(S154*0.35)+S154)/(1-(RESUMEN!$B$24+RESUMEN!$B$25+RESUMEN!$B$26+RESUMEN!$C$33)))</f>
        <v>#DIV/0!</v>
      </c>
      <c r="V154" s="1309"/>
      <c r="W154" s="1309"/>
      <c r="X154" s="1309"/>
      <c r="Y154" s="1309"/>
      <c r="Z154" s="1309"/>
      <c r="AA154" s="1309"/>
      <c r="AB154" s="1309"/>
      <c r="AC154" s="1309"/>
      <c r="AD154" s="1309"/>
      <c r="AE154" s="1310"/>
      <c r="AX154" s="1067"/>
      <c r="AY154" s="1067"/>
    </row>
    <row r="155" spans="1:51" hidden="1" x14ac:dyDescent="0.2">
      <c r="A155" s="1399">
        <f t="shared" si="60"/>
        <v>51</v>
      </c>
      <c r="B155" s="1395">
        <f t="shared" ref="B155:H155" si="118">+B63</f>
        <v>50</v>
      </c>
      <c r="C155" s="1396">
        <f t="shared" si="118"/>
        <v>0</v>
      </c>
      <c r="D155" s="1396">
        <f t="shared" si="118"/>
        <v>0</v>
      </c>
      <c r="E155" s="1396">
        <f t="shared" si="118"/>
        <v>0</v>
      </c>
      <c r="F155" s="1396">
        <f t="shared" si="118"/>
        <v>0</v>
      </c>
      <c r="G155" s="1396">
        <f t="shared" si="118"/>
        <v>0</v>
      </c>
      <c r="H155" s="1395">
        <f t="shared" si="118"/>
        <v>0</v>
      </c>
      <c r="I155" s="1397" t="e">
        <f t="shared" si="88"/>
        <v>#DIV/0!</v>
      </c>
      <c r="J155" s="1328" t="e">
        <f t="shared" si="89"/>
        <v>#DIV/0!</v>
      </c>
      <c r="K155" s="1328" t="e">
        <f t="shared" si="90"/>
        <v>#DIV/0!</v>
      </c>
      <c r="L155" s="1398" t="e">
        <f t="shared" ref="L155:P164" si="119">+L63*L$100</f>
        <v>#DIV/0!</v>
      </c>
      <c r="M155" s="1398" t="e">
        <f t="shared" si="119"/>
        <v>#DIV/0!</v>
      </c>
      <c r="N155" s="1398" t="e">
        <f t="shared" si="119"/>
        <v>#DIV/0!</v>
      </c>
      <c r="O155" s="1398" t="e">
        <f t="shared" si="119"/>
        <v>#DIV/0!</v>
      </c>
      <c r="P155" s="1398" t="e">
        <f t="shared" si="119"/>
        <v>#DIV/0!</v>
      </c>
      <c r="Q155" s="1330" t="e">
        <f>SUM(L155:P155)*(RESUMEN!$C$22)</f>
        <v>#DIV/0!</v>
      </c>
      <c r="R155" s="1330" t="e">
        <f>(($U155)*(RESUMEN!$B$24+RESUMEN!$B$25+RESUMEN!$B$26))+(S155*RESUMEN!$B$28)</f>
        <v>#DIV/0!</v>
      </c>
      <c r="S155" s="1330" t="e">
        <f>SUM(L155:Q155)*(RESUMEN!$C$30)</f>
        <v>#DIV/0!</v>
      </c>
      <c r="T155" s="1330" t="e">
        <f>+$U155*RESUMEN!$C$33</f>
        <v>#DIV/0!</v>
      </c>
      <c r="U155" s="1331" t="e">
        <f>((L155+M155+N155+O155+P155+Q155+(S155*0.35)+S155)/(1-(RESUMEN!$B$24+RESUMEN!$B$25+RESUMEN!$B$26+RESUMEN!$C$33)))</f>
        <v>#DIV/0!</v>
      </c>
      <c r="V155" s="1309"/>
      <c r="W155" s="1309"/>
      <c r="X155" s="1309"/>
      <c r="Y155" s="1309"/>
      <c r="Z155" s="1309"/>
      <c r="AA155" s="1309"/>
      <c r="AB155" s="1309"/>
      <c r="AC155" s="1309"/>
      <c r="AD155" s="1309"/>
      <c r="AE155" s="1310"/>
      <c r="AX155" s="1067"/>
      <c r="AY155" s="1067"/>
    </row>
    <row r="156" spans="1:51" hidden="1" x14ac:dyDescent="0.2">
      <c r="A156" s="1399">
        <f t="shared" si="60"/>
        <v>52</v>
      </c>
      <c r="B156" s="1395">
        <f t="shared" ref="B156:H156" si="120">+B64</f>
        <v>51</v>
      </c>
      <c r="C156" s="1396">
        <f t="shared" si="120"/>
        <v>0</v>
      </c>
      <c r="D156" s="1396">
        <f t="shared" si="120"/>
        <v>0</v>
      </c>
      <c r="E156" s="1396">
        <f t="shared" si="120"/>
        <v>0</v>
      </c>
      <c r="F156" s="1396">
        <f t="shared" si="120"/>
        <v>0</v>
      </c>
      <c r="G156" s="1396">
        <f t="shared" si="120"/>
        <v>0</v>
      </c>
      <c r="H156" s="1395">
        <f t="shared" si="120"/>
        <v>0</v>
      </c>
      <c r="I156" s="1397" t="e">
        <f t="shared" si="88"/>
        <v>#DIV/0!</v>
      </c>
      <c r="J156" s="1328" t="e">
        <f t="shared" si="89"/>
        <v>#DIV/0!</v>
      </c>
      <c r="K156" s="1328" t="e">
        <f t="shared" si="90"/>
        <v>#DIV/0!</v>
      </c>
      <c r="L156" s="1398" t="e">
        <f t="shared" si="119"/>
        <v>#DIV/0!</v>
      </c>
      <c r="M156" s="1398" t="e">
        <f t="shared" si="119"/>
        <v>#DIV/0!</v>
      </c>
      <c r="N156" s="1398" t="e">
        <f t="shared" si="119"/>
        <v>#DIV/0!</v>
      </c>
      <c r="O156" s="1398" t="e">
        <f t="shared" si="119"/>
        <v>#DIV/0!</v>
      </c>
      <c r="P156" s="1398" t="e">
        <f t="shared" si="119"/>
        <v>#DIV/0!</v>
      </c>
      <c r="Q156" s="1330" t="e">
        <f>SUM(L156:P156)*(RESUMEN!$C$22)</f>
        <v>#DIV/0!</v>
      </c>
      <c r="R156" s="1330" t="e">
        <f>(($U156)*(RESUMEN!$B$24+RESUMEN!$B$25+RESUMEN!$B$26))+(S156*RESUMEN!$B$28)</f>
        <v>#DIV/0!</v>
      </c>
      <c r="S156" s="1330" t="e">
        <f>SUM(L156:Q156)*(RESUMEN!$C$30)</f>
        <v>#DIV/0!</v>
      </c>
      <c r="T156" s="1330" t="e">
        <f>+$U156*RESUMEN!$C$33</f>
        <v>#DIV/0!</v>
      </c>
      <c r="U156" s="1331" t="e">
        <f>((L156+M156+N156+O156+P156+Q156+(S156*0.35)+S156)/(1-(RESUMEN!$B$24+RESUMEN!$B$25+RESUMEN!$B$26+RESUMEN!$C$33)))</f>
        <v>#DIV/0!</v>
      </c>
      <c r="V156" s="1309"/>
      <c r="W156" s="1309"/>
      <c r="X156" s="1309"/>
      <c r="Y156" s="1309"/>
      <c r="Z156" s="1309"/>
      <c r="AA156" s="1309"/>
      <c r="AB156" s="1309"/>
      <c r="AC156" s="1309"/>
      <c r="AD156" s="1309"/>
      <c r="AE156" s="1310"/>
      <c r="AX156" s="1067"/>
      <c r="AY156" s="1067"/>
    </row>
    <row r="157" spans="1:51" hidden="1" x14ac:dyDescent="0.2">
      <c r="A157" s="1399">
        <f t="shared" si="60"/>
        <v>53</v>
      </c>
      <c r="B157" s="1395">
        <f t="shared" ref="B157:H157" si="121">+B65</f>
        <v>52</v>
      </c>
      <c r="C157" s="1396">
        <f t="shared" si="121"/>
        <v>0</v>
      </c>
      <c r="D157" s="1396">
        <f t="shared" si="121"/>
        <v>0</v>
      </c>
      <c r="E157" s="1396">
        <f t="shared" si="121"/>
        <v>0</v>
      </c>
      <c r="F157" s="1396">
        <f t="shared" si="121"/>
        <v>0</v>
      </c>
      <c r="G157" s="1396">
        <f t="shared" si="121"/>
        <v>0</v>
      </c>
      <c r="H157" s="1395">
        <f t="shared" si="121"/>
        <v>0</v>
      </c>
      <c r="I157" s="1397" t="e">
        <f t="shared" si="88"/>
        <v>#DIV/0!</v>
      </c>
      <c r="J157" s="1328" t="e">
        <f t="shared" si="89"/>
        <v>#DIV/0!</v>
      </c>
      <c r="K157" s="1328" t="e">
        <f t="shared" si="90"/>
        <v>#DIV/0!</v>
      </c>
      <c r="L157" s="1398" t="e">
        <f t="shared" si="119"/>
        <v>#DIV/0!</v>
      </c>
      <c r="M157" s="1398" t="e">
        <f t="shared" si="119"/>
        <v>#DIV/0!</v>
      </c>
      <c r="N157" s="1398" t="e">
        <f t="shared" si="119"/>
        <v>#DIV/0!</v>
      </c>
      <c r="O157" s="1398" t="e">
        <f t="shared" si="119"/>
        <v>#DIV/0!</v>
      </c>
      <c r="P157" s="1398" t="e">
        <f t="shared" si="119"/>
        <v>#DIV/0!</v>
      </c>
      <c r="Q157" s="1330" t="e">
        <f>SUM(L157:P157)*(RESUMEN!$C$22)</f>
        <v>#DIV/0!</v>
      </c>
      <c r="R157" s="1330" t="e">
        <f>(($U157)*(RESUMEN!$B$24+RESUMEN!$B$25+RESUMEN!$B$26))+(S157*RESUMEN!$B$28)</f>
        <v>#DIV/0!</v>
      </c>
      <c r="S157" s="1330" t="e">
        <f>SUM(L157:Q157)*(RESUMEN!$C$30)</f>
        <v>#DIV/0!</v>
      </c>
      <c r="T157" s="1330" t="e">
        <f>+$U157*RESUMEN!$C$33</f>
        <v>#DIV/0!</v>
      </c>
      <c r="U157" s="1331" t="e">
        <f>((L157+M157+N157+O157+P157+Q157+(S157*0.35)+S157)/(1-(RESUMEN!$B$24+RESUMEN!$B$25+RESUMEN!$B$26+RESUMEN!$C$33)))</f>
        <v>#DIV/0!</v>
      </c>
      <c r="V157" s="1309"/>
      <c r="W157" s="1309"/>
      <c r="X157" s="1309"/>
      <c r="Y157" s="1309"/>
      <c r="Z157" s="1309"/>
      <c r="AA157" s="1309"/>
      <c r="AB157" s="1309"/>
      <c r="AC157" s="1309"/>
      <c r="AD157" s="1309"/>
      <c r="AE157" s="1310"/>
      <c r="AX157" s="1067"/>
      <c r="AY157" s="1067"/>
    </row>
    <row r="158" spans="1:51" hidden="1" x14ac:dyDescent="0.2">
      <c r="A158" s="1399">
        <f t="shared" si="60"/>
        <v>54</v>
      </c>
      <c r="B158" s="1395">
        <f t="shared" ref="B158:H158" si="122">+B66</f>
        <v>53</v>
      </c>
      <c r="C158" s="1396">
        <f t="shared" si="122"/>
        <v>0</v>
      </c>
      <c r="D158" s="1396">
        <f t="shared" si="122"/>
        <v>0</v>
      </c>
      <c r="E158" s="1396">
        <f t="shared" si="122"/>
        <v>0</v>
      </c>
      <c r="F158" s="1396">
        <f t="shared" si="122"/>
        <v>0</v>
      </c>
      <c r="G158" s="1396">
        <f t="shared" si="122"/>
        <v>0</v>
      </c>
      <c r="H158" s="1395">
        <f t="shared" si="122"/>
        <v>0</v>
      </c>
      <c r="I158" s="1397" t="e">
        <f t="shared" si="88"/>
        <v>#DIV/0!</v>
      </c>
      <c r="J158" s="1328" t="e">
        <f t="shared" si="89"/>
        <v>#DIV/0!</v>
      </c>
      <c r="K158" s="1328" t="e">
        <f t="shared" si="90"/>
        <v>#DIV/0!</v>
      </c>
      <c r="L158" s="1398" t="e">
        <f t="shared" si="119"/>
        <v>#DIV/0!</v>
      </c>
      <c r="M158" s="1398" t="e">
        <f t="shared" si="119"/>
        <v>#DIV/0!</v>
      </c>
      <c r="N158" s="1398" t="e">
        <f t="shared" si="119"/>
        <v>#DIV/0!</v>
      </c>
      <c r="O158" s="1398" t="e">
        <f t="shared" si="119"/>
        <v>#DIV/0!</v>
      </c>
      <c r="P158" s="1398" t="e">
        <f t="shared" si="119"/>
        <v>#DIV/0!</v>
      </c>
      <c r="Q158" s="1330" t="e">
        <f>SUM(L158:P158)*(RESUMEN!$C$22)</f>
        <v>#DIV/0!</v>
      </c>
      <c r="R158" s="1330" t="e">
        <f>(($U158)*(RESUMEN!$B$24+RESUMEN!$B$25+RESUMEN!$B$26))+(S158*RESUMEN!$B$28)</f>
        <v>#DIV/0!</v>
      </c>
      <c r="S158" s="1330" t="e">
        <f>SUM(L158:Q158)*(RESUMEN!$C$30)</f>
        <v>#DIV/0!</v>
      </c>
      <c r="T158" s="1330" t="e">
        <f>+$U158*RESUMEN!$C$33</f>
        <v>#DIV/0!</v>
      </c>
      <c r="U158" s="1331" t="e">
        <f>((L158+M158+N158+O158+P158+Q158+(S158*0.35)+S158)/(1-(RESUMEN!$B$24+RESUMEN!$B$25+RESUMEN!$B$26+RESUMEN!$C$33)))</f>
        <v>#DIV/0!</v>
      </c>
      <c r="V158" s="1309"/>
      <c r="W158" s="1309"/>
      <c r="X158" s="1309"/>
      <c r="Y158" s="1309"/>
      <c r="Z158" s="1309"/>
      <c r="AA158" s="1309"/>
      <c r="AB158" s="1309"/>
      <c r="AC158" s="1309"/>
      <c r="AD158" s="1309"/>
      <c r="AE158" s="1310"/>
      <c r="AX158" s="1067"/>
      <c r="AY158" s="1067"/>
    </row>
    <row r="159" spans="1:51" hidden="1" x14ac:dyDescent="0.2">
      <c r="A159" s="1399">
        <f t="shared" si="60"/>
        <v>55</v>
      </c>
      <c r="B159" s="1395">
        <f t="shared" ref="B159:H159" si="123">+B67</f>
        <v>54</v>
      </c>
      <c r="C159" s="1396">
        <f t="shared" si="123"/>
        <v>0</v>
      </c>
      <c r="D159" s="1396">
        <f t="shared" si="123"/>
        <v>0</v>
      </c>
      <c r="E159" s="1396">
        <f t="shared" si="123"/>
        <v>0</v>
      </c>
      <c r="F159" s="1396">
        <f t="shared" si="123"/>
        <v>0</v>
      </c>
      <c r="G159" s="1396">
        <f t="shared" si="123"/>
        <v>0</v>
      </c>
      <c r="H159" s="1395">
        <f t="shared" si="123"/>
        <v>0</v>
      </c>
      <c r="I159" s="1397" t="e">
        <f t="shared" si="88"/>
        <v>#DIV/0!</v>
      </c>
      <c r="J159" s="1328" t="e">
        <f t="shared" si="89"/>
        <v>#DIV/0!</v>
      </c>
      <c r="K159" s="1328" t="e">
        <f t="shared" si="90"/>
        <v>#DIV/0!</v>
      </c>
      <c r="L159" s="1398" t="e">
        <f t="shared" si="119"/>
        <v>#DIV/0!</v>
      </c>
      <c r="M159" s="1398" t="e">
        <f t="shared" si="119"/>
        <v>#DIV/0!</v>
      </c>
      <c r="N159" s="1398" t="e">
        <f t="shared" si="119"/>
        <v>#DIV/0!</v>
      </c>
      <c r="O159" s="1398" t="e">
        <f t="shared" si="119"/>
        <v>#DIV/0!</v>
      </c>
      <c r="P159" s="1398" t="e">
        <f t="shared" si="119"/>
        <v>#DIV/0!</v>
      </c>
      <c r="Q159" s="1330" t="e">
        <f>SUM(L159:P159)*(RESUMEN!$C$22)</f>
        <v>#DIV/0!</v>
      </c>
      <c r="R159" s="1330" t="e">
        <f>(($U159)*(RESUMEN!$B$24+RESUMEN!$B$25+RESUMEN!$B$26))+(S159*RESUMEN!$B$28)</f>
        <v>#DIV/0!</v>
      </c>
      <c r="S159" s="1330" t="e">
        <f>SUM(L159:Q159)*(RESUMEN!$C$30)</f>
        <v>#DIV/0!</v>
      </c>
      <c r="T159" s="1330" t="e">
        <f>+$U159*RESUMEN!$C$33</f>
        <v>#DIV/0!</v>
      </c>
      <c r="U159" s="1331" t="e">
        <f>((L159+M159+N159+O159+P159+Q159+(S159*0.35)+S159)/(1-(RESUMEN!$B$24+RESUMEN!$B$25+RESUMEN!$B$26+RESUMEN!$C$33)))</f>
        <v>#DIV/0!</v>
      </c>
      <c r="V159" s="1309"/>
      <c r="W159" s="1309"/>
      <c r="X159" s="1309"/>
      <c r="Y159" s="1309"/>
      <c r="Z159" s="1309"/>
      <c r="AA159" s="1309"/>
      <c r="AB159" s="1309"/>
      <c r="AC159" s="1309"/>
      <c r="AD159" s="1309"/>
      <c r="AE159" s="1310"/>
      <c r="AX159" s="1067"/>
      <c r="AY159" s="1067"/>
    </row>
    <row r="160" spans="1:51" hidden="1" x14ac:dyDescent="0.2">
      <c r="A160" s="1399">
        <f t="shared" si="60"/>
        <v>56</v>
      </c>
      <c r="B160" s="1395">
        <f t="shared" ref="B160:H160" si="124">+B68</f>
        <v>55</v>
      </c>
      <c r="C160" s="1396">
        <f t="shared" si="124"/>
        <v>0</v>
      </c>
      <c r="D160" s="1396">
        <f t="shared" si="124"/>
        <v>0</v>
      </c>
      <c r="E160" s="1396">
        <f t="shared" si="124"/>
        <v>0</v>
      </c>
      <c r="F160" s="1396">
        <f t="shared" si="124"/>
        <v>0</v>
      </c>
      <c r="G160" s="1396">
        <f t="shared" si="124"/>
        <v>0</v>
      </c>
      <c r="H160" s="1395">
        <f t="shared" si="124"/>
        <v>0</v>
      </c>
      <c r="I160" s="1397" t="e">
        <f t="shared" si="88"/>
        <v>#DIV/0!</v>
      </c>
      <c r="J160" s="1328" t="e">
        <f t="shared" si="89"/>
        <v>#DIV/0!</v>
      </c>
      <c r="K160" s="1328" t="e">
        <f t="shared" si="90"/>
        <v>#DIV/0!</v>
      </c>
      <c r="L160" s="1398" t="e">
        <f t="shared" si="119"/>
        <v>#DIV/0!</v>
      </c>
      <c r="M160" s="1398" t="e">
        <f t="shared" si="119"/>
        <v>#DIV/0!</v>
      </c>
      <c r="N160" s="1398" t="e">
        <f t="shared" si="119"/>
        <v>#DIV/0!</v>
      </c>
      <c r="O160" s="1398" t="e">
        <f t="shared" si="119"/>
        <v>#DIV/0!</v>
      </c>
      <c r="P160" s="1398" t="e">
        <f t="shared" si="119"/>
        <v>#DIV/0!</v>
      </c>
      <c r="Q160" s="1330" t="e">
        <f>SUM(L160:P160)*(RESUMEN!$C$22)</f>
        <v>#DIV/0!</v>
      </c>
      <c r="R160" s="1330" t="e">
        <f>(($U160)*(RESUMEN!$B$24+RESUMEN!$B$25+RESUMEN!$B$26))+(S160*RESUMEN!$B$28)</f>
        <v>#DIV/0!</v>
      </c>
      <c r="S160" s="1330" t="e">
        <f>SUM(L160:Q160)*(RESUMEN!$C$30)</f>
        <v>#DIV/0!</v>
      </c>
      <c r="T160" s="1330" t="e">
        <f>+$U160*RESUMEN!$C$33</f>
        <v>#DIV/0!</v>
      </c>
      <c r="U160" s="1331" t="e">
        <f>((L160+M160+N160+O160+P160+Q160+(S160*0.35)+S160)/(1-(RESUMEN!$B$24+RESUMEN!$B$25+RESUMEN!$B$26+RESUMEN!$C$33)))</f>
        <v>#DIV/0!</v>
      </c>
      <c r="V160" s="1309"/>
      <c r="W160" s="1309"/>
      <c r="X160" s="1309"/>
      <c r="Y160" s="1309"/>
      <c r="Z160" s="1309"/>
      <c r="AA160" s="1309"/>
      <c r="AB160" s="1309"/>
      <c r="AC160" s="1309"/>
      <c r="AD160" s="1309"/>
      <c r="AE160" s="1310"/>
      <c r="AX160" s="1067"/>
      <c r="AY160" s="1067"/>
    </row>
    <row r="161" spans="1:51" hidden="1" x14ac:dyDescent="0.2">
      <c r="A161" s="1399">
        <f t="shared" si="60"/>
        <v>57</v>
      </c>
      <c r="B161" s="1395">
        <f t="shared" ref="B161:H161" si="125">+B69</f>
        <v>56</v>
      </c>
      <c r="C161" s="1396">
        <f t="shared" si="125"/>
        <v>0</v>
      </c>
      <c r="D161" s="1396">
        <f t="shared" si="125"/>
        <v>0</v>
      </c>
      <c r="E161" s="1396">
        <f t="shared" si="125"/>
        <v>0</v>
      </c>
      <c r="F161" s="1396">
        <f t="shared" si="125"/>
        <v>0</v>
      </c>
      <c r="G161" s="1396">
        <f t="shared" si="125"/>
        <v>0</v>
      </c>
      <c r="H161" s="1395">
        <f t="shared" si="125"/>
        <v>0</v>
      </c>
      <c r="I161" s="1397" t="e">
        <f t="shared" si="88"/>
        <v>#DIV/0!</v>
      </c>
      <c r="J161" s="1328" t="e">
        <f t="shared" si="89"/>
        <v>#DIV/0!</v>
      </c>
      <c r="K161" s="1328" t="e">
        <f t="shared" si="90"/>
        <v>#DIV/0!</v>
      </c>
      <c r="L161" s="1398" t="e">
        <f t="shared" si="119"/>
        <v>#DIV/0!</v>
      </c>
      <c r="M161" s="1398" t="e">
        <f t="shared" si="119"/>
        <v>#DIV/0!</v>
      </c>
      <c r="N161" s="1398" t="e">
        <f t="shared" si="119"/>
        <v>#DIV/0!</v>
      </c>
      <c r="O161" s="1398" t="e">
        <f t="shared" si="119"/>
        <v>#DIV/0!</v>
      </c>
      <c r="P161" s="1398" t="e">
        <f t="shared" si="119"/>
        <v>#DIV/0!</v>
      </c>
      <c r="Q161" s="1330" t="e">
        <f>SUM(L161:P161)*(RESUMEN!$C$22)</f>
        <v>#DIV/0!</v>
      </c>
      <c r="R161" s="1330" t="e">
        <f>(($U161)*(RESUMEN!$B$24+RESUMEN!$B$25+RESUMEN!$B$26))+(S161*RESUMEN!$B$28)</f>
        <v>#DIV/0!</v>
      </c>
      <c r="S161" s="1330" t="e">
        <f>SUM(L161:Q161)*(RESUMEN!$C$30)</f>
        <v>#DIV/0!</v>
      </c>
      <c r="T161" s="1330" t="e">
        <f>+$U161*RESUMEN!$C$33</f>
        <v>#DIV/0!</v>
      </c>
      <c r="U161" s="1331" t="e">
        <f>((L161+M161+N161+O161+P161+Q161+(S161*0.35)+S161)/(1-(RESUMEN!$B$24+RESUMEN!$B$25+RESUMEN!$B$26+RESUMEN!$C$33)))</f>
        <v>#DIV/0!</v>
      </c>
      <c r="V161" s="1309"/>
      <c r="W161" s="1309"/>
      <c r="X161" s="1309"/>
      <c r="Y161" s="1309"/>
      <c r="Z161" s="1309"/>
      <c r="AA161" s="1309"/>
      <c r="AB161" s="1309"/>
      <c r="AC161" s="1309"/>
      <c r="AD161" s="1309"/>
      <c r="AE161" s="1310"/>
      <c r="AX161" s="1067"/>
      <c r="AY161" s="1067"/>
    </row>
    <row r="162" spans="1:51" hidden="1" x14ac:dyDescent="0.2">
      <c r="A162" s="1399">
        <f t="shared" si="60"/>
        <v>58</v>
      </c>
      <c r="B162" s="1395">
        <f t="shared" ref="B162:H162" si="126">+B70</f>
        <v>57</v>
      </c>
      <c r="C162" s="1396">
        <f t="shared" si="126"/>
        <v>0</v>
      </c>
      <c r="D162" s="1396">
        <f t="shared" si="126"/>
        <v>0</v>
      </c>
      <c r="E162" s="1396">
        <f t="shared" si="126"/>
        <v>0</v>
      </c>
      <c r="F162" s="1396">
        <f t="shared" si="126"/>
        <v>0</v>
      </c>
      <c r="G162" s="1396">
        <f t="shared" si="126"/>
        <v>0</v>
      </c>
      <c r="H162" s="1395">
        <f t="shared" si="126"/>
        <v>0</v>
      </c>
      <c r="I162" s="1397" t="e">
        <f t="shared" si="88"/>
        <v>#DIV/0!</v>
      </c>
      <c r="J162" s="1328" t="e">
        <f t="shared" si="89"/>
        <v>#DIV/0!</v>
      </c>
      <c r="K162" s="1328" t="e">
        <f t="shared" si="90"/>
        <v>#DIV/0!</v>
      </c>
      <c r="L162" s="1398" t="e">
        <f t="shared" si="119"/>
        <v>#DIV/0!</v>
      </c>
      <c r="M162" s="1398" t="e">
        <f t="shared" si="119"/>
        <v>#DIV/0!</v>
      </c>
      <c r="N162" s="1398" t="e">
        <f t="shared" si="119"/>
        <v>#DIV/0!</v>
      </c>
      <c r="O162" s="1398" t="e">
        <f t="shared" si="119"/>
        <v>#DIV/0!</v>
      </c>
      <c r="P162" s="1398" t="e">
        <f t="shared" si="119"/>
        <v>#DIV/0!</v>
      </c>
      <c r="Q162" s="1330" t="e">
        <f>SUM(L162:P162)*(RESUMEN!$C$22)</f>
        <v>#DIV/0!</v>
      </c>
      <c r="R162" s="1330" t="e">
        <f>(($U162)*(RESUMEN!$B$24+RESUMEN!$B$25+RESUMEN!$B$26))+(S162*RESUMEN!$B$28)</f>
        <v>#DIV/0!</v>
      </c>
      <c r="S162" s="1330" t="e">
        <f>SUM(L162:Q162)*(RESUMEN!$C$30)</f>
        <v>#DIV/0!</v>
      </c>
      <c r="T162" s="1330" t="e">
        <f>+$U162*RESUMEN!$C$33</f>
        <v>#DIV/0!</v>
      </c>
      <c r="U162" s="1331" t="e">
        <f>((L162+M162+N162+O162+P162+Q162+(S162*0.35)+S162)/(1-(RESUMEN!$B$24+RESUMEN!$B$25+RESUMEN!$B$26+RESUMEN!$C$33)))</f>
        <v>#DIV/0!</v>
      </c>
      <c r="V162" s="1309"/>
      <c r="W162" s="1309"/>
      <c r="X162" s="1309"/>
      <c r="Y162" s="1309"/>
      <c r="Z162" s="1309"/>
      <c r="AA162" s="1309"/>
      <c r="AB162" s="1309"/>
      <c r="AC162" s="1309"/>
      <c r="AD162" s="1309"/>
      <c r="AE162" s="1310"/>
      <c r="AX162" s="1067"/>
      <c r="AY162" s="1067"/>
    </row>
    <row r="163" spans="1:51" hidden="1" x14ac:dyDescent="0.2">
      <c r="A163" s="1399">
        <f t="shared" si="60"/>
        <v>59</v>
      </c>
      <c r="B163" s="1395">
        <f t="shared" ref="B163:H163" si="127">+B71</f>
        <v>58</v>
      </c>
      <c r="C163" s="1396">
        <f t="shared" si="127"/>
        <v>0</v>
      </c>
      <c r="D163" s="1396">
        <f t="shared" si="127"/>
        <v>0</v>
      </c>
      <c r="E163" s="1396">
        <f t="shared" si="127"/>
        <v>0</v>
      </c>
      <c r="F163" s="1396">
        <f t="shared" si="127"/>
        <v>0</v>
      </c>
      <c r="G163" s="1396">
        <f t="shared" si="127"/>
        <v>0</v>
      </c>
      <c r="H163" s="1395">
        <f t="shared" si="127"/>
        <v>0</v>
      </c>
      <c r="I163" s="1397" t="e">
        <f t="shared" si="88"/>
        <v>#DIV/0!</v>
      </c>
      <c r="J163" s="1328" t="e">
        <f t="shared" si="89"/>
        <v>#DIV/0!</v>
      </c>
      <c r="K163" s="1328" t="e">
        <f t="shared" si="90"/>
        <v>#DIV/0!</v>
      </c>
      <c r="L163" s="1398" t="e">
        <f t="shared" si="119"/>
        <v>#DIV/0!</v>
      </c>
      <c r="M163" s="1398" t="e">
        <f t="shared" si="119"/>
        <v>#DIV/0!</v>
      </c>
      <c r="N163" s="1398" t="e">
        <f t="shared" si="119"/>
        <v>#DIV/0!</v>
      </c>
      <c r="O163" s="1398" t="e">
        <f t="shared" si="119"/>
        <v>#DIV/0!</v>
      </c>
      <c r="P163" s="1398" t="e">
        <f t="shared" si="119"/>
        <v>#DIV/0!</v>
      </c>
      <c r="Q163" s="1330" t="e">
        <f>SUM(L163:P163)*(RESUMEN!$C$22)</f>
        <v>#DIV/0!</v>
      </c>
      <c r="R163" s="1330" t="e">
        <f>(($U163)*(RESUMEN!$B$24+RESUMEN!$B$25+RESUMEN!$B$26))+(S163*RESUMEN!$B$28)</f>
        <v>#DIV/0!</v>
      </c>
      <c r="S163" s="1330" t="e">
        <f>SUM(L163:Q163)*(RESUMEN!$C$30)</f>
        <v>#DIV/0!</v>
      </c>
      <c r="T163" s="1330" t="e">
        <f>+$U163*RESUMEN!$C$33</f>
        <v>#DIV/0!</v>
      </c>
      <c r="U163" s="1331" t="e">
        <f>((L163+M163+N163+O163+P163+Q163+(S163*0.35)+S163)/(1-(RESUMEN!$B$24+RESUMEN!$B$25+RESUMEN!$B$26+RESUMEN!$C$33)))</f>
        <v>#DIV/0!</v>
      </c>
      <c r="V163" s="1309"/>
      <c r="W163" s="1309"/>
      <c r="X163" s="1309"/>
      <c r="Y163" s="1309"/>
      <c r="Z163" s="1309"/>
      <c r="AA163" s="1309"/>
      <c r="AB163" s="1309"/>
      <c r="AC163" s="1309"/>
      <c r="AD163" s="1309"/>
      <c r="AE163" s="1310"/>
      <c r="AX163" s="1067"/>
      <c r="AY163" s="1067"/>
    </row>
    <row r="164" spans="1:51" hidden="1" x14ac:dyDescent="0.2">
      <c r="A164" s="1399">
        <f t="shared" si="60"/>
        <v>60</v>
      </c>
      <c r="B164" s="1395">
        <f t="shared" ref="B164:H164" si="128">+B72</f>
        <v>59</v>
      </c>
      <c r="C164" s="1396">
        <f t="shared" si="128"/>
        <v>0</v>
      </c>
      <c r="D164" s="1396">
        <f t="shared" si="128"/>
        <v>0</v>
      </c>
      <c r="E164" s="1396">
        <f t="shared" si="128"/>
        <v>0</v>
      </c>
      <c r="F164" s="1396">
        <f t="shared" si="128"/>
        <v>0</v>
      </c>
      <c r="G164" s="1396">
        <f t="shared" si="128"/>
        <v>0</v>
      </c>
      <c r="H164" s="1395">
        <f t="shared" si="128"/>
        <v>0</v>
      </c>
      <c r="I164" s="1397" t="e">
        <f t="shared" si="88"/>
        <v>#DIV/0!</v>
      </c>
      <c r="J164" s="1328" t="e">
        <f t="shared" si="89"/>
        <v>#DIV/0!</v>
      </c>
      <c r="K164" s="1328" t="e">
        <f t="shared" si="90"/>
        <v>#DIV/0!</v>
      </c>
      <c r="L164" s="1398" t="e">
        <f t="shared" si="119"/>
        <v>#DIV/0!</v>
      </c>
      <c r="M164" s="1398" t="e">
        <f t="shared" si="119"/>
        <v>#DIV/0!</v>
      </c>
      <c r="N164" s="1398" t="e">
        <f t="shared" si="119"/>
        <v>#DIV/0!</v>
      </c>
      <c r="O164" s="1398" t="e">
        <f t="shared" si="119"/>
        <v>#DIV/0!</v>
      </c>
      <c r="P164" s="1398" t="e">
        <f t="shared" si="119"/>
        <v>#DIV/0!</v>
      </c>
      <c r="Q164" s="1330" t="e">
        <f>SUM(L164:P164)*(RESUMEN!$C$22)</f>
        <v>#DIV/0!</v>
      </c>
      <c r="R164" s="1330" t="e">
        <f>(($U164)*(RESUMEN!$B$24+RESUMEN!$B$25+RESUMEN!$B$26))+(S164*RESUMEN!$B$28)</f>
        <v>#DIV/0!</v>
      </c>
      <c r="S164" s="1330" t="e">
        <f>SUM(L164:Q164)*(RESUMEN!$C$30)</f>
        <v>#DIV/0!</v>
      </c>
      <c r="T164" s="1330" t="e">
        <f>+$U164*RESUMEN!$C$33</f>
        <v>#DIV/0!</v>
      </c>
      <c r="U164" s="1331" t="e">
        <f>((L164+M164+N164+O164+P164+Q164+(S164*0.35)+S164)/(1-(RESUMEN!$B$24+RESUMEN!$B$25+RESUMEN!$B$26+RESUMEN!$C$33)))</f>
        <v>#DIV/0!</v>
      </c>
      <c r="V164" s="1309"/>
      <c r="W164" s="1309"/>
      <c r="X164" s="1309"/>
      <c r="Y164" s="1309"/>
      <c r="Z164" s="1309"/>
      <c r="AA164" s="1309"/>
      <c r="AB164" s="1309"/>
      <c r="AC164" s="1309"/>
      <c r="AD164" s="1309"/>
      <c r="AE164" s="1310"/>
      <c r="AX164" s="1067"/>
      <c r="AY164" s="1067"/>
    </row>
    <row r="165" spans="1:51" hidden="1" x14ac:dyDescent="0.2">
      <c r="A165" s="1399">
        <f t="shared" si="60"/>
        <v>61</v>
      </c>
      <c r="B165" s="1395">
        <f t="shared" ref="B165:H165" si="129">+B73</f>
        <v>60</v>
      </c>
      <c r="C165" s="1396">
        <f t="shared" si="129"/>
        <v>0</v>
      </c>
      <c r="D165" s="1396">
        <f t="shared" si="129"/>
        <v>0</v>
      </c>
      <c r="E165" s="1396">
        <f t="shared" si="129"/>
        <v>0</v>
      </c>
      <c r="F165" s="1396">
        <f t="shared" si="129"/>
        <v>0</v>
      </c>
      <c r="G165" s="1396">
        <f t="shared" si="129"/>
        <v>0</v>
      </c>
      <c r="H165" s="1395">
        <f t="shared" si="129"/>
        <v>0</v>
      </c>
      <c r="I165" s="1397" t="e">
        <f t="shared" si="88"/>
        <v>#DIV/0!</v>
      </c>
      <c r="J165" s="1328" t="e">
        <f t="shared" si="89"/>
        <v>#DIV/0!</v>
      </c>
      <c r="K165" s="1328" t="e">
        <f t="shared" si="90"/>
        <v>#DIV/0!</v>
      </c>
      <c r="L165" s="1398" t="e">
        <f t="shared" ref="L165:P174" si="130">+L73*L$100</f>
        <v>#DIV/0!</v>
      </c>
      <c r="M165" s="1398" t="e">
        <f t="shared" si="130"/>
        <v>#DIV/0!</v>
      </c>
      <c r="N165" s="1398" t="e">
        <f t="shared" si="130"/>
        <v>#DIV/0!</v>
      </c>
      <c r="O165" s="1398" t="e">
        <f t="shared" si="130"/>
        <v>#DIV/0!</v>
      </c>
      <c r="P165" s="1398" t="e">
        <f t="shared" si="130"/>
        <v>#DIV/0!</v>
      </c>
      <c r="Q165" s="1330" t="e">
        <f>SUM(L165:P165)*(RESUMEN!$C$22)</f>
        <v>#DIV/0!</v>
      </c>
      <c r="R165" s="1330" t="e">
        <f>(($U165)*(RESUMEN!$B$24+RESUMEN!$B$25+RESUMEN!$B$26))+(S165*RESUMEN!$B$28)</f>
        <v>#DIV/0!</v>
      </c>
      <c r="S165" s="1330" t="e">
        <f>SUM(L165:Q165)*(RESUMEN!$C$30)</f>
        <v>#DIV/0!</v>
      </c>
      <c r="T165" s="1330" t="e">
        <f>+$U165*RESUMEN!$C$33</f>
        <v>#DIV/0!</v>
      </c>
      <c r="U165" s="1331" t="e">
        <f>((L165+M165+N165+O165+P165+Q165+(S165*0.35)+S165)/(1-(RESUMEN!$B$24+RESUMEN!$B$25+RESUMEN!$B$26+RESUMEN!$C$33)))</f>
        <v>#DIV/0!</v>
      </c>
      <c r="V165" s="1309"/>
      <c r="W165" s="1309"/>
      <c r="X165" s="1309"/>
      <c r="Y165" s="1309"/>
      <c r="Z165" s="1309"/>
      <c r="AA165" s="1309"/>
      <c r="AB165" s="1309"/>
      <c r="AC165" s="1309"/>
      <c r="AD165" s="1309"/>
      <c r="AE165" s="1310"/>
      <c r="AX165" s="1067"/>
      <c r="AY165" s="1067"/>
    </row>
    <row r="166" spans="1:51" hidden="1" x14ac:dyDescent="0.2">
      <c r="A166" s="1399">
        <f t="shared" si="60"/>
        <v>62</v>
      </c>
      <c r="B166" s="1395">
        <f t="shared" ref="B166:H166" si="131">+B74</f>
        <v>61</v>
      </c>
      <c r="C166" s="1396">
        <f t="shared" si="131"/>
        <v>0</v>
      </c>
      <c r="D166" s="1396">
        <f t="shared" si="131"/>
        <v>0</v>
      </c>
      <c r="E166" s="1396">
        <f t="shared" si="131"/>
        <v>0</v>
      </c>
      <c r="F166" s="1396">
        <f t="shared" si="131"/>
        <v>0</v>
      </c>
      <c r="G166" s="1396">
        <f t="shared" si="131"/>
        <v>0</v>
      </c>
      <c r="H166" s="1395">
        <f t="shared" si="131"/>
        <v>0</v>
      </c>
      <c r="I166" s="1397" t="e">
        <f t="shared" si="88"/>
        <v>#DIV/0!</v>
      </c>
      <c r="J166" s="1328" t="e">
        <f t="shared" si="89"/>
        <v>#DIV/0!</v>
      </c>
      <c r="K166" s="1328" t="e">
        <f t="shared" si="90"/>
        <v>#DIV/0!</v>
      </c>
      <c r="L166" s="1398" t="e">
        <f t="shared" si="130"/>
        <v>#DIV/0!</v>
      </c>
      <c r="M166" s="1398" t="e">
        <f t="shared" si="130"/>
        <v>#DIV/0!</v>
      </c>
      <c r="N166" s="1398" t="e">
        <f t="shared" si="130"/>
        <v>#DIV/0!</v>
      </c>
      <c r="O166" s="1398" t="e">
        <f t="shared" si="130"/>
        <v>#DIV/0!</v>
      </c>
      <c r="P166" s="1398" t="e">
        <f t="shared" si="130"/>
        <v>#DIV/0!</v>
      </c>
      <c r="Q166" s="1330" t="e">
        <f>SUM(L166:P166)*(RESUMEN!$C$22)</f>
        <v>#DIV/0!</v>
      </c>
      <c r="R166" s="1330" t="e">
        <f>(($U166)*(RESUMEN!$B$24+RESUMEN!$B$25+RESUMEN!$B$26))+(S166*RESUMEN!$B$28)</f>
        <v>#DIV/0!</v>
      </c>
      <c r="S166" s="1330" t="e">
        <f>SUM(L166:Q166)*(RESUMEN!$C$30)</f>
        <v>#DIV/0!</v>
      </c>
      <c r="T166" s="1330" t="e">
        <f>+$U166*RESUMEN!$C$33</f>
        <v>#DIV/0!</v>
      </c>
      <c r="U166" s="1331" t="e">
        <f>((L166+M166+N166+O166+P166+Q166+(S166*0.35)+S166)/(1-(RESUMEN!$B$24+RESUMEN!$B$25+RESUMEN!$B$26+RESUMEN!$C$33)))</f>
        <v>#DIV/0!</v>
      </c>
      <c r="V166" s="1309"/>
      <c r="W166" s="1309"/>
      <c r="X166" s="1309"/>
      <c r="Y166" s="1309"/>
      <c r="Z166" s="1309"/>
      <c r="AA166" s="1309"/>
      <c r="AB166" s="1309"/>
      <c r="AC166" s="1309"/>
      <c r="AD166" s="1309"/>
      <c r="AE166" s="1310"/>
      <c r="AX166" s="1067"/>
      <c r="AY166" s="1067"/>
    </row>
    <row r="167" spans="1:51" hidden="1" x14ac:dyDescent="0.2">
      <c r="A167" s="1399">
        <f t="shared" si="60"/>
        <v>63</v>
      </c>
      <c r="B167" s="1395">
        <f t="shared" ref="B167:H167" si="132">+B75</f>
        <v>62</v>
      </c>
      <c r="C167" s="1396">
        <f t="shared" si="132"/>
        <v>0</v>
      </c>
      <c r="D167" s="1396">
        <f t="shared" si="132"/>
        <v>0</v>
      </c>
      <c r="E167" s="1396">
        <f t="shared" si="132"/>
        <v>0</v>
      </c>
      <c r="F167" s="1396">
        <f t="shared" si="132"/>
        <v>0</v>
      </c>
      <c r="G167" s="1396">
        <f t="shared" si="132"/>
        <v>0</v>
      </c>
      <c r="H167" s="1395">
        <f t="shared" si="132"/>
        <v>0</v>
      </c>
      <c r="I167" s="1397" t="e">
        <f t="shared" si="88"/>
        <v>#DIV/0!</v>
      </c>
      <c r="J167" s="1328" t="e">
        <f t="shared" si="89"/>
        <v>#DIV/0!</v>
      </c>
      <c r="K167" s="1328" t="e">
        <f t="shared" si="90"/>
        <v>#DIV/0!</v>
      </c>
      <c r="L167" s="1398" t="e">
        <f t="shared" si="130"/>
        <v>#DIV/0!</v>
      </c>
      <c r="M167" s="1398" t="e">
        <f t="shared" si="130"/>
        <v>#DIV/0!</v>
      </c>
      <c r="N167" s="1398" t="e">
        <f t="shared" si="130"/>
        <v>#DIV/0!</v>
      </c>
      <c r="O167" s="1398" t="e">
        <f t="shared" si="130"/>
        <v>#DIV/0!</v>
      </c>
      <c r="P167" s="1398" t="e">
        <f t="shared" si="130"/>
        <v>#DIV/0!</v>
      </c>
      <c r="Q167" s="1330" t="e">
        <f>SUM(L167:P167)*(RESUMEN!$C$22)</f>
        <v>#DIV/0!</v>
      </c>
      <c r="R167" s="1330" t="e">
        <f>(($U167)*(RESUMEN!$B$24+RESUMEN!$B$25+RESUMEN!$B$26))+(S167*RESUMEN!$B$28)</f>
        <v>#DIV/0!</v>
      </c>
      <c r="S167" s="1330" t="e">
        <f>SUM(L167:Q167)*(RESUMEN!$C$30)</f>
        <v>#DIV/0!</v>
      </c>
      <c r="T167" s="1330" t="e">
        <f>+$U167*RESUMEN!$C$33</f>
        <v>#DIV/0!</v>
      </c>
      <c r="U167" s="1331" t="e">
        <f>((L167+M167+N167+O167+P167+Q167+(S167*0.35)+S167)/(1-(RESUMEN!$B$24+RESUMEN!$B$25+RESUMEN!$B$26+RESUMEN!$C$33)))</f>
        <v>#DIV/0!</v>
      </c>
      <c r="V167" s="1309"/>
      <c r="W167" s="1309"/>
      <c r="X167" s="1309"/>
      <c r="Y167" s="1309"/>
      <c r="Z167" s="1309"/>
      <c r="AA167" s="1309"/>
      <c r="AB167" s="1309"/>
      <c r="AC167" s="1309"/>
      <c r="AD167" s="1309"/>
      <c r="AE167" s="1310"/>
      <c r="AX167" s="1067"/>
      <c r="AY167" s="1067"/>
    </row>
    <row r="168" spans="1:51" hidden="1" x14ac:dyDescent="0.2">
      <c r="A168" s="1399">
        <f t="shared" si="60"/>
        <v>64</v>
      </c>
      <c r="B168" s="1395">
        <f t="shared" ref="B168:H168" si="133">+B76</f>
        <v>63</v>
      </c>
      <c r="C168" s="1396">
        <f t="shared" si="133"/>
        <v>0</v>
      </c>
      <c r="D168" s="1396">
        <f t="shared" si="133"/>
        <v>0</v>
      </c>
      <c r="E168" s="1396">
        <f t="shared" si="133"/>
        <v>0</v>
      </c>
      <c r="F168" s="1396">
        <f t="shared" si="133"/>
        <v>0</v>
      </c>
      <c r="G168" s="1396">
        <f t="shared" si="133"/>
        <v>0</v>
      </c>
      <c r="H168" s="1395">
        <f t="shared" si="133"/>
        <v>0</v>
      </c>
      <c r="I168" s="1397" t="e">
        <f t="shared" si="88"/>
        <v>#DIV/0!</v>
      </c>
      <c r="J168" s="1328" t="e">
        <f t="shared" si="89"/>
        <v>#DIV/0!</v>
      </c>
      <c r="K168" s="1328" t="e">
        <f t="shared" si="90"/>
        <v>#DIV/0!</v>
      </c>
      <c r="L168" s="1398" t="e">
        <f t="shared" si="130"/>
        <v>#DIV/0!</v>
      </c>
      <c r="M168" s="1398" t="e">
        <f t="shared" si="130"/>
        <v>#DIV/0!</v>
      </c>
      <c r="N168" s="1398" t="e">
        <f t="shared" si="130"/>
        <v>#DIV/0!</v>
      </c>
      <c r="O168" s="1398" t="e">
        <f t="shared" si="130"/>
        <v>#DIV/0!</v>
      </c>
      <c r="P168" s="1398" t="e">
        <f t="shared" si="130"/>
        <v>#DIV/0!</v>
      </c>
      <c r="Q168" s="1330" t="e">
        <f>SUM(L168:P168)*(RESUMEN!$C$22)</f>
        <v>#DIV/0!</v>
      </c>
      <c r="R168" s="1330" t="e">
        <f>(($U168)*(RESUMEN!$B$24+RESUMEN!$B$25+RESUMEN!$B$26))+(S168*RESUMEN!$B$28)</f>
        <v>#DIV/0!</v>
      </c>
      <c r="S168" s="1330" t="e">
        <f>SUM(L168:Q168)*(RESUMEN!$C$30)</f>
        <v>#DIV/0!</v>
      </c>
      <c r="T168" s="1330" t="e">
        <f>+$U168*RESUMEN!$C$33</f>
        <v>#DIV/0!</v>
      </c>
      <c r="U168" s="1331" t="e">
        <f>((L168+M168+N168+O168+P168+Q168+(S168*0.35)+S168)/(1-(RESUMEN!$B$24+RESUMEN!$B$25+RESUMEN!$B$26+RESUMEN!$C$33)))</f>
        <v>#DIV/0!</v>
      </c>
      <c r="V168" s="1309"/>
      <c r="W168" s="1309"/>
      <c r="X168" s="1309"/>
      <c r="Y168" s="1309"/>
      <c r="Z168" s="1309"/>
      <c r="AA168" s="1309"/>
      <c r="AB168" s="1309"/>
      <c r="AC168" s="1309"/>
      <c r="AD168" s="1309"/>
      <c r="AE168" s="1310"/>
      <c r="AX168" s="1067"/>
      <c r="AY168" s="1067"/>
    </row>
    <row r="169" spans="1:51" hidden="1" x14ac:dyDescent="0.2">
      <c r="A169" s="1399">
        <f t="shared" si="60"/>
        <v>65</v>
      </c>
      <c r="B169" s="1395">
        <f t="shared" ref="B169:H169" si="134">+B77</f>
        <v>64</v>
      </c>
      <c r="C169" s="1396">
        <f t="shared" si="134"/>
        <v>0</v>
      </c>
      <c r="D169" s="1396">
        <f t="shared" si="134"/>
        <v>0</v>
      </c>
      <c r="E169" s="1396">
        <f t="shared" si="134"/>
        <v>0</v>
      </c>
      <c r="F169" s="1396">
        <f t="shared" si="134"/>
        <v>0</v>
      </c>
      <c r="G169" s="1396">
        <f t="shared" si="134"/>
        <v>0</v>
      </c>
      <c r="H169" s="1395">
        <f t="shared" si="134"/>
        <v>0</v>
      </c>
      <c r="I169" s="1397" t="e">
        <f t="shared" si="88"/>
        <v>#DIV/0!</v>
      </c>
      <c r="J169" s="1328" t="e">
        <f t="shared" si="89"/>
        <v>#DIV/0!</v>
      </c>
      <c r="K169" s="1328" t="e">
        <f t="shared" si="90"/>
        <v>#DIV/0!</v>
      </c>
      <c r="L169" s="1398" t="e">
        <f t="shared" si="130"/>
        <v>#DIV/0!</v>
      </c>
      <c r="M169" s="1398" t="e">
        <f t="shared" si="130"/>
        <v>#DIV/0!</v>
      </c>
      <c r="N169" s="1398" t="e">
        <f t="shared" si="130"/>
        <v>#DIV/0!</v>
      </c>
      <c r="O169" s="1398" t="e">
        <f t="shared" si="130"/>
        <v>#DIV/0!</v>
      </c>
      <c r="P169" s="1398" t="e">
        <f t="shared" si="130"/>
        <v>#DIV/0!</v>
      </c>
      <c r="Q169" s="1330" t="e">
        <f>SUM(L169:P169)*(RESUMEN!$C$22)</f>
        <v>#DIV/0!</v>
      </c>
      <c r="R169" s="1330" t="e">
        <f>(($U169)*(RESUMEN!$B$24+RESUMEN!$B$25+RESUMEN!$B$26))+(S169*RESUMEN!$B$28)</f>
        <v>#DIV/0!</v>
      </c>
      <c r="S169" s="1330" t="e">
        <f>SUM(L169:Q169)*(RESUMEN!$C$30)</f>
        <v>#DIV/0!</v>
      </c>
      <c r="T169" s="1330" t="e">
        <f>+$U169*RESUMEN!$C$33</f>
        <v>#DIV/0!</v>
      </c>
      <c r="U169" s="1331" t="e">
        <f>((L169+M169+N169+O169+P169+Q169+(S169*0.35)+S169)/(1-(RESUMEN!$B$24+RESUMEN!$B$25+RESUMEN!$B$26+RESUMEN!$C$33)))</f>
        <v>#DIV/0!</v>
      </c>
      <c r="V169" s="1309"/>
      <c r="W169" s="1309"/>
      <c r="X169" s="1309"/>
      <c r="Y169" s="1309"/>
      <c r="Z169" s="1309"/>
      <c r="AA169" s="1309"/>
      <c r="AB169" s="1309"/>
      <c r="AC169" s="1309"/>
      <c r="AD169" s="1309"/>
      <c r="AE169" s="1310"/>
      <c r="AX169" s="1067"/>
      <c r="AY169" s="1067"/>
    </row>
    <row r="170" spans="1:51" hidden="1" x14ac:dyDescent="0.2">
      <c r="A170" s="1399">
        <f t="shared" si="60"/>
        <v>66</v>
      </c>
      <c r="B170" s="1395">
        <f t="shared" ref="B170:H170" si="135">+B78</f>
        <v>65</v>
      </c>
      <c r="C170" s="1396">
        <f t="shared" si="135"/>
        <v>0</v>
      </c>
      <c r="D170" s="1396">
        <f t="shared" si="135"/>
        <v>0</v>
      </c>
      <c r="E170" s="1396">
        <f t="shared" si="135"/>
        <v>0</v>
      </c>
      <c r="F170" s="1396">
        <f t="shared" si="135"/>
        <v>0</v>
      </c>
      <c r="G170" s="1396">
        <f t="shared" si="135"/>
        <v>0</v>
      </c>
      <c r="H170" s="1395">
        <f t="shared" si="135"/>
        <v>0</v>
      </c>
      <c r="I170" s="1397" t="e">
        <f t="shared" si="88"/>
        <v>#DIV/0!</v>
      </c>
      <c r="J170" s="1328" t="e">
        <f t="shared" si="89"/>
        <v>#DIV/0!</v>
      </c>
      <c r="K170" s="1328" t="e">
        <f t="shared" si="90"/>
        <v>#DIV/0!</v>
      </c>
      <c r="L170" s="1398" t="e">
        <f t="shared" si="130"/>
        <v>#DIV/0!</v>
      </c>
      <c r="M170" s="1398" t="e">
        <f t="shared" si="130"/>
        <v>#DIV/0!</v>
      </c>
      <c r="N170" s="1398" t="e">
        <f t="shared" si="130"/>
        <v>#DIV/0!</v>
      </c>
      <c r="O170" s="1398" t="e">
        <f t="shared" si="130"/>
        <v>#DIV/0!</v>
      </c>
      <c r="P170" s="1398" t="e">
        <f t="shared" si="130"/>
        <v>#DIV/0!</v>
      </c>
      <c r="Q170" s="1330" t="e">
        <f>SUM(L170:P170)*(RESUMEN!$C$22)</f>
        <v>#DIV/0!</v>
      </c>
      <c r="R170" s="1330" t="e">
        <f>(($U170)*(RESUMEN!$B$24+RESUMEN!$B$25+RESUMEN!$B$26))+(S170*RESUMEN!$B$28)</f>
        <v>#DIV/0!</v>
      </c>
      <c r="S170" s="1330" t="e">
        <f>SUM(L170:Q170)*(RESUMEN!$C$30)</f>
        <v>#DIV/0!</v>
      </c>
      <c r="T170" s="1330" t="e">
        <f>+$U170*RESUMEN!$C$33</f>
        <v>#DIV/0!</v>
      </c>
      <c r="U170" s="1331" t="e">
        <f>((L170+M170+N170+O170+P170+Q170+(S170*0.35)+S170)/(1-(RESUMEN!$B$24+RESUMEN!$B$25+RESUMEN!$B$26+RESUMEN!$C$33)))</f>
        <v>#DIV/0!</v>
      </c>
      <c r="V170" s="1309"/>
      <c r="W170" s="1309"/>
      <c r="X170" s="1309"/>
      <c r="Y170" s="1309"/>
      <c r="Z170" s="1309"/>
      <c r="AA170" s="1309"/>
      <c r="AB170" s="1309"/>
      <c r="AC170" s="1309"/>
      <c r="AD170" s="1309"/>
      <c r="AE170" s="1310"/>
      <c r="AX170" s="1067"/>
      <c r="AY170" s="1067"/>
    </row>
    <row r="171" spans="1:51" hidden="1" x14ac:dyDescent="0.2">
      <c r="A171" s="1399">
        <f t="shared" ref="A171:A192" si="136">+A170+1</f>
        <v>67</v>
      </c>
      <c r="B171" s="1395">
        <f t="shared" ref="B171:H171" si="137">+B79</f>
        <v>66</v>
      </c>
      <c r="C171" s="1396">
        <f t="shared" si="137"/>
        <v>0</v>
      </c>
      <c r="D171" s="1396">
        <f t="shared" si="137"/>
        <v>0</v>
      </c>
      <c r="E171" s="1396">
        <f t="shared" si="137"/>
        <v>0</v>
      </c>
      <c r="F171" s="1396">
        <f t="shared" si="137"/>
        <v>0</v>
      </c>
      <c r="G171" s="1396">
        <f t="shared" si="137"/>
        <v>0</v>
      </c>
      <c r="H171" s="1395">
        <f t="shared" si="137"/>
        <v>0</v>
      </c>
      <c r="I171" s="1397" t="e">
        <f t="shared" si="88"/>
        <v>#DIV/0!</v>
      </c>
      <c r="J171" s="1328" t="e">
        <f t="shared" si="89"/>
        <v>#DIV/0!</v>
      </c>
      <c r="K171" s="1328" t="e">
        <f t="shared" si="90"/>
        <v>#DIV/0!</v>
      </c>
      <c r="L171" s="1398" t="e">
        <f t="shared" si="130"/>
        <v>#DIV/0!</v>
      </c>
      <c r="M171" s="1398" t="e">
        <f t="shared" si="130"/>
        <v>#DIV/0!</v>
      </c>
      <c r="N171" s="1398" t="e">
        <f t="shared" si="130"/>
        <v>#DIV/0!</v>
      </c>
      <c r="O171" s="1398" t="e">
        <f t="shared" si="130"/>
        <v>#DIV/0!</v>
      </c>
      <c r="P171" s="1398" t="e">
        <f t="shared" si="130"/>
        <v>#DIV/0!</v>
      </c>
      <c r="Q171" s="1330" t="e">
        <f>SUM(L171:P171)*(RESUMEN!$C$22)</f>
        <v>#DIV/0!</v>
      </c>
      <c r="R171" s="1330" t="e">
        <f>(($U171)*(RESUMEN!$B$24+RESUMEN!$B$25+RESUMEN!$B$26))+(S171*RESUMEN!$B$28)</f>
        <v>#DIV/0!</v>
      </c>
      <c r="S171" s="1330" t="e">
        <f>SUM(L171:Q171)*(RESUMEN!$C$30)</f>
        <v>#DIV/0!</v>
      </c>
      <c r="T171" s="1330" t="e">
        <f>+$U171*RESUMEN!$C$33</f>
        <v>#DIV/0!</v>
      </c>
      <c r="U171" s="1331" t="e">
        <f>((L171+M171+N171+O171+P171+Q171+(S171*0.35)+S171)/(1-(RESUMEN!$B$24+RESUMEN!$B$25+RESUMEN!$B$26+RESUMEN!$C$33)))</f>
        <v>#DIV/0!</v>
      </c>
      <c r="V171" s="1309"/>
      <c r="W171" s="1309"/>
      <c r="X171" s="1309"/>
      <c r="Y171" s="1309"/>
      <c r="Z171" s="1309"/>
      <c r="AA171" s="1309"/>
      <c r="AB171" s="1309"/>
      <c r="AC171" s="1309"/>
      <c r="AD171" s="1309"/>
      <c r="AE171" s="1310"/>
      <c r="AX171" s="1067"/>
      <c r="AY171" s="1067"/>
    </row>
    <row r="172" spans="1:51" hidden="1" x14ac:dyDescent="0.2">
      <c r="A172" s="1399">
        <f t="shared" si="136"/>
        <v>68</v>
      </c>
      <c r="B172" s="1395">
        <f t="shared" ref="B172:H172" si="138">+B80</f>
        <v>67</v>
      </c>
      <c r="C172" s="1396">
        <f t="shared" si="138"/>
        <v>0</v>
      </c>
      <c r="D172" s="1396">
        <f t="shared" si="138"/>
        <v>0</v>
      </c>
      <c r="E172" s="1396">
        <f t="shared" si="138"/>
        <v>0</v>
      </c>
      <c r="F172" s="1396">
        <f t="shared" si="138"/>
        <v>0</v>
      </c>
      <c r="G172" s="1396">
        <f t="shared" si="138"/>
        <v>0</v>
      </c>
      <c r="H172" s="1395">
        <f t="shared" si="138"/>
        <v>0</v>
      </c>
      <c r="I172" s="1397" t="e">
        <f t="shared" si="88"/>
        <v>#DIV/0!</v>
      </c>
      <c r="J172" s="1328" t="e">
        <f t="shared" si="89"/>
        <v>#DIV/0!</v>
      </c>
      <c r="K172" s="1328" t="e">
        <f t="shared" si="90"/>
        <v>#DIV/0!</v>
      </c>
      <c r="L172" s="1398" t="e">
        <f t="shared" si="130"/>
        <v>#DIV/0!</v>
      </c>
      <c r="M172" s="1398" t="e">
        <f t="shared" si="130"/>
        <v>#DIV/0!</v>
      </c>
      <c r="N172" s="1398" t="e">
        <f t="shared" si="130"/>
        <v>#DIV/0!</v>
      </c>
      <c r="O172" s="1398" t="e">
        <f t="shared" si="130"/>
        <v>#DIV/0!</v>
      </c>
      <c r="P172" s="1398" t="e">
        <f t="shared" si="130"/>
        <v>#DIV/0!</v>
      </c>
      <c r="Q172" s="1330" t="e">
        <f>SUM(L172:P172)*(RESUMEN!$C$22)</f>
        <v>#DIV/0!</v>
      </c>
      <c r="R172" s="1330" t="e">
        <f>(($U172)*(RESUMEN!$B$24+RESUMEN!$B$25+RESUMEN!$B$26))+(S172*RESUMEN!$B$28)</f>
        <v>#DIV/0!</v>
      </c>
      <c r="S172" s="1330" t="e">
        <f>SUM(L172:Q172)*(RESUMEN!$C$30)</f>
        <v>#DIV/0!</v>
      </c>
      <c r="T172" s="1330" t="e">
        <f>+$U172*RESUMEN!$C$33</f>
        <v>#DIV/0!</v>
      </c>
      <c r="U172" s="1331" t="e">
        <f>((L172+M172+N172+O172+P172+Q172+(S172*0.35)+S172)/(1-(RESUMEN!$B$24+RESUMEN!$B$25+RESUMEN!$B$26+RESUMEN!$C$33)))</f>
        <v>#DIV/0!</v>
      </c>
      <c r="V172" s="1309"/>
      <c r="W172" s="1309"/>
      <c r="X172" s="1309"/>
      <c r="Y172" s="1309"/>
      <c r="Z172" s="1309"/>
      <c r="AA172" s="1309"/>
      <c r="AB172" s="1309"/>
      <c r="AC172" s="1309"/>
      <c r="AD172" s="1309"/>
      <c r="AE172" s="1310"/>
      <c r="AX172" s="1067"/>
      <c r="AY172" s="1067"/>
    </row>
    <row r="173" spans="1:51" hidden="1" x14ac:dyDescent="0.2">
      <c r="A173" s="1399">
        <f t="shared" si="136"/>
        <v>69</v>
      </c>
      <c r="B173" s="1395">
        <f t="shared" ref="B173:H173" si="139">+B81</f>
        <v>68</v>
      </c>
      <c r="C173" s="1396">
        <f t="shared" si="139"/>
        <v>0</v>
      </c>
      <c r="D173" s="1396">
        <f t="shared" si="139"/>
        <v>0</v>
      </c>
      <c r="E173" s="1396">
        <f t="shared" si="139"/>
        <v>0</v>
      </c>
      <c r="F173" s="1396">
        <f t="shared" si="139"/>
        <v>0</v>
      </c>
      <c r="G173" s="1396">
        <f t="shared" si="139"/>
        <v>0</v>
      </c>
      <c r="H173" s="1395">
        <f t="shared" si="139"/>
        <v>0</v>
      </c>
      <c r="I173" s="1397" t="e">
        <f t="shared" si="88"/>
        <v>#DIV/0!</v>
      </c>
      <c r="J173" s="1328" t="e">
        <f t="shared" si="89"/>
        <v>#DIV/0!</v>
      </c>
      <c r="K173" s="1328" t="e">
        <f t="shared" si="90"/>
        <v>#DIV/0!</v>
      </c>
      <c r="L173" s="1398" t="e">
        <f t="shared" si="130"/>
        <v>#DIV/0!</v>
      </c>
      <c r="M173" s="1398" t="e">
        <f t="shared" si="130"/>
        <v>#DIV/0!</v>
      </c>
      <c r="N173" s="1398" t="e">
        <f t="shared" si="130"/>
        <v>#DIV/0!</v>
      </c>
      <c r="O173" s="1398" t="e">
        <f t="shared" si="130"/>
        <v>#DIV/0!</v>
      </c>
      <c r="P173" s="1398" t="e">
        <f t="shared" si="130"/>
        <v>#DIV/0!</v>
      </c>
      <c r="Q173" s="1330" t="e">
        <f>SUM(L173:P173)*(RESUMEN!$C$22)</f>
        <v>#DIV/0!</v>
      </c>
      <c r="R173" s="1330" t="e">
        <f>(($U173)*(RESUMEN!$B$24+RESUMEN!$B$25+RESUMEN!$B$26))+(S173*RESUMEN!$B$28)</f>
        <v>#DIV/0!</v>
      </c>
      <c r="S173" s="1330" t="e">
        <f>SUM(L173:Q173)*(RESUMEN!$C$30)</f>
        <v>#DIV/0!</v>
      </c>
      <c r="T173" s="1330" t="e">
        <f>+$U173*RESUMEN!$C$33</f>
        <v>#DIV/0!</v>
      </c>
      <c r="U173" s="1331" t="e">
        <f>((L173+M173+N173+O173+P173+Q173+(S173*0.35)+S173)/(1-(RESUMEN!$B$24+RESUMEN!$B$25+RESUMEN!$B$26+RESUMEN!$C$33)))</f>
        <v>#DIV/0!</v>
      </c>
      <c r="V173" s="1309"/>
      <c r="W173" s="1309"/>
      <c r="X173" s="1309"/>
      <c r="Y173" s="1309"/>
      <c r="Z173" s="1309"/>
      <c r="AA173" s="1309"/>
      <c r="AB173" s="1309"/>
      <c r="AC173" s="1309"/>
      <c r="AD173" s="1309"/>
      <c r="AE173" s="1310"/>
      <c r="AX173" s="1067"/>
      <c r="AY173" s="1067"/>
    </row>
    <row r="174" spans="1:51" hidden="1" x14ac:dyDescent="0.2">
      <c r="A174" s="1399">
        <f t="shared" si="136"/>
        <v>70</v>
      </c>
      <c r="B174" s="1395">
        <f t="shared" ref="B174:H174" si="140">+B82</f>
        <v>69</v>
      </c>
      <c r="C174" s="1396">
        <f t="shared" si="140"/>
        <v>0</v>
      </c>
      <c r="D174" s="1396">
        <f t="shared" si="140"/>
        <v>0</v>
      </c>
      <c r="E174" s="1396">
        <f t="shared" si="140"/>
        <v>0</v>
      </c>
      <c r="F174" s="1396">
        <f t="shared" si="140"/>
        <v>0</v>
      </c>
      <c r="G174" s="1396">
        <f t="shared" si="140"/>
        <v>0</v>
      </c>
      <c r="H174" s="1395">
        <f t="shared" si="140"/>
        <v>0</v>
      </c>
      <c r="I174" s="1397" t="e">
        <f t="shared" si="88"/>
        <v>#DIV/0!</v>
      </c>
      <c r="J174" s="1328" t="e">
        <f t="shared" si="89"/>
        <v>#DIV/0!</v>
      </c>
      <c r="K174" s="1328" t="e">
        <f t="shared" si="90"/>
        <v>#DIV/0!</v>
      </c>
      <c r="L174" s="1398" t="e">
        <f t="shared" si="130"/>
        <v>#DIV/0!</v>
      </c>
      <c r="M174" s="1398" t="e">
        <f t="shared" si="130"/>
        <v>#DIV/0!</v>
      </c>
      <c r="N174" s="1398" t="e">
        <f t="shared" si="130"/>
        <v>#DIV/0!</v>
      </c>
      <c r="O174" s="1398" t="e">
        <f t="shared" si="130"/>
        <v>#DIV/0!</v>
      </c>
      <c r="P174" s="1398" t="e">
        <f t="shared" si="130"/>
        <v>#DIV/0!</v>
      </c>
      <c r="Q174" s="1330" t="e">
        <f>SUM(L174:P174)*(RESUMEN!$C$22)</f>
        <v>#DIV/0!</v>
      </c>
      <c r="R174" s="1330" t="e">
        <f>(($U174)*(RESUMEN!$B$24+RESUMEN!$B$25+RESUMEN!$B$26))+(S174*RESUMEN!$B$28)</f>
        <v>#DIV/0!</v>
      </c>
      <c r="S174" s="1330" t="e">
        <f>SUM(L174:Q174)*(RESUMEN!$C$30)</f>
        <v>#DIV/0!</v>
      </c>
      <c r="T174" s="1330" t="e">
        <f>+$U174*RESUMEN!$C$33</f>
        <v>#DIV/0!</v>
      </c>
      <c r="U174" s="1331" t="e">
        <f>((L174+M174+N174+O174+P174+Q174+(S174*0.35)+S174)/(1-(RESUMEN!$B$24+RESUMEN!$B$25+RESUMEN!$B$26+RESUMEN!$C$33)))</f>
        <v>#DIV/0!</v>
      </c>
      <c r="V174" s="1309"/>
      <c r="W174" s="1309"/>
      <c r="X174" s="1309"/>
      <c r="Y174" s="1309"/>
      <c r="Z174" s="1309"/>
      <c r="AA174" s="1309"/>
      <c r="AB174" s="1309"/>
      <c r="AC174" s="1309"/>
      <c r="AD174" s="1309"/>
      <c r="AE174" s="1310"/>
      <c r="AX174" s="1067"/>
      <c r="AY174" s="1067"/>
    </row>
    <row r="175" spans="1:51" hidden="1" x14ac:dyDescent="0.2">
      <c r="A175" s="1399">
        <f t="shared" si="136"/>
        <v>71</v>
      </c>
      <c r="B175" s="1395">
        <f t="shared" ref="B175:H175" si="141">+B83</f>
        <v>70</v>
      </c>
      <c r="C175" s="1396">
        <f t="shared" si="141"/>
        <v>0</v>
      </c>
      <c r="D175" s="1396">
        <f t="shared" si="141"/>
        <v>0</v>
      </c>
      <c r="E175" s="1396">
        <f t="shared" si="141"/>
        <v>0</v>
      </c>
      <c r="F175" s="1396">
        <f t="shared" si="141"/>
        <v>0</v>
      </c>
      <c r="G175" s="1396">
        <f t="shared" si="141"/>
        <v>0</v>
      </c>
      <c r="H175" s="1395">
        <f t="shared" si="141"/>
        <v>0</v>
      </c>
      <c r="I175" s="1397" t="e">
        <f t="shared" si="88"/>
        <v>#DIV/0!</v>
      </c>
      <c r="J175" s="1328" t="e">
        <f t="shared" si="89"/>
        <v>#DIV/0!</v>
      </c>
      <c r="K175" s="1328" t="e">
        <f t="shared" si="90"/>
        <v>#DIV/0!</v>
      </c>
      <c r="L175" s="1398" t="e">
        <f t="shared" ref="L175:P184" si="142">+L83*L$100</f>
        <v>#DIV/0!</v>
      </c>
      <c r="M175" s="1398" t="e">
        <f t="shared" si="142"/>
        <v>#DIV/0!</v>
      </c>
      <c r="N175" s="1398" t="e">
        <f t="shared" si="142"/>
        <v>#DIV/0!</v>
      </c>
      <c r="O175" s="1398" t="e">
        <f t="shared" si="142"/>
        <v>#DIV/0!</v>
      </c>
      <c r="P175" s="1398" t="e">
        <f t="shared" si="142"/>
        <v>#DIV/0!</v>
      </c>
      <c r="Q175" s="1330" t="e">
        <f>SUM(L175:P175)*(RESUMEN!$C$22)</f>
        <v>#DIV/0!</v>
      </c>
      <c r="R175" s="1330" t="e">
        <f>(($U175)*(RESUMEN!$B$24+RESUMEN!$B$25+RESUMEN!$B$26))+(S175*RESUMEN!$B$28)</f>
        <v>#DIV/0!</v>
      </c>
      <c r="S175" s="1330" t="e">
        <f>SUM(L175:Q175)*(RESUMEN!$C$30)</f>
        <v>#DIV/0!</v>
      </c>
      <c r="T175" s="1330" t="e">
        <f>+$U175*RESUMEN!$C$33</f>
        <v>#DIV/0!</v>
      </c>
      <c r="U175" s="1331" t="e">
        <f>((L175+M175+N175+O175+P175+Q175+(S175*0.35)+S175)/(1-(RESUMEN!$B$24+RESUMEN!$B$25+RESUMEN!$B$26+RESUMEN!$C$33)))</f>
        <v>#DIV/0!</v>
      </c>
      <c r="V175" s="1309"/>
      <c r="W175" s="1309"/>
      <c r="X175" s="1309"/>
      <c r="Y175" s="1309"/>
      <c r="Z175" s="1309"/>
      <c r="AA175" s="1309"/>
      <c r="AB175" s="1309"/>
      <c r="AC175" s="1309"/>
      <c r="AD175" s="1309"/>
      <c r="AE175" s="1310"/>
      <c r="AX175" s="1067"/>
      <c r="AY175" s="1067"/>
    </row>
    <row r="176" spans="1:51" hidden="1" x14ac:dyDescent="0.2">
      <c r="A176" s="1399">
        <f t="shared" si="136"/>
        <v>72</v>
      </c>
      <c r="B176" s="1395">
        <f t="shared" ref="B176:H176" si="143">+B84</f>
        <v>71</v>
      </c>
      <c r="C176" s="1396">
        <f t="shared" si="143"/>
        <v>0</v>
      </c>
      <c r="D176" s="1396">
        <f t="shared" si="143"/>
        <v>0</v>
      </c>
      <c r="E176" s="1396">
        <f t="shared" si="143"/>
        <v>0</v>
      </c>
      <c r="F176" s="1396">
        <f t="shared" si="143"/>
        <v>0</v>
      </c>
      <c r="G176" s="1396">
        <f t="shared" si="143"/>
        <v>0</v>
      </c>
      <c r="H176" s="1395">
        <f t="shared" si="143"/>
        <v>0</v>
      </c>
      <c r="I176" s="1397" t="e">
        <f t="shared" si="88"/>
        <v>#DIV/0!</v>
      </c>
      <c r="J176" s="1328" t="e">
        <f t="shared" si="89"/>
        <v>#DIV/0!</v>
      </c>
      <c r="K176" s="1328" t="e">
        <f t="shared" si="90"/>
        <v>#DIV/0!</v>
      </c>
      <c r="L176" s="1398" t="e">
        <f t="shared" si="142"/>
        <v>#DIV/0!</v>
      </c>
      <c r="M176" s="1398" t="e">
        <f t="shared" si="142"/>
        <v>#DIV/0!</v>
      </c>
      <c r="N176" s="1398" t="e">
        <f t="shared" si="142"/>
        <v>#DIV/0!</v>
      </c>
      <c r="O176" s="1398" t="e">
        <f t="shared" si="142"/>
        <v>#DIV/0!</v>
      </c>
      <c r="P176" s="1398" t="e">
        <f t="shared" si="142"/>
        <v>#DIV/0!</v>
      </c>
      <c r="Q176" s="1330" t="e">
        <f>SUM(L176:P176)*(RESUMEN!$C$22)</f>
        <v>#DIV/0!</v>
      </c>
      <c r="R176" s="1330" t="e">
        <f>(($U176)*(RESUMEN!$B$24+RESUMEN!$B$25+RESUMEN!$B$26))+(S176*RESUMEN!$B$28)</f>
        <v>#DIV/0!</v>
      </c>
      <c r="S176" s="1330" t="e">
        <f>SUM(L176:Q176)*(RESUMEN!$C$30)</f>
        <v>#DIV/0!</v>
      </c>
      <c r="T176" s="1330" t="e">
        <f>+$U176*RESUMEN!$C$33</f>
        <v>#DIV/0!</v>
      </c>
      <c r="U176" s="1331" t="e">
        <f>((L176+M176+N176+O176+P176+Q176+(S176*0.35)+S176)/(1-(RESUMEN!$B$24+RESUMEN!$B$25+RESUMEN!$B$26+RESUMEN!$C$33)))</f>
        <v>#DIV/0!</v>
      </c>
      <c r="V176" s="1309"/>
      <c r="W176" s="1309"/>
      <c r="X176" s="1309"/>
      <c r="Y176" s="1309"/>
      <c r="Z176" s="1309"/>
      <c r="AA176" s="1309"/>
      <c r="AB176" s="1309"/>
      <c r="AC176" s="1309"/>
      <c r="AD176" s="1309"/>
      <c r="AE176" s="1310"/>
      <c r="AX176" s="1067"/>
      <c r="AY176" s="1067"/>
    </row>
    <row r="177" spans="1:51" hidden="1" x14ac:dyDescent="0.2">
      <c r="A177" s="1399">
        <f t="shared" si="136"/>
        <v>73</v>
      </c>
      <c r="B177" s="1395">
        <f t="shared" ref="B177:H177" si="144">+B85</f>
        <v>72</v>
      </c>
      <c r="C177" s="1396">
        <f t="shared" si="144"/>
        <v>0</v>
      </c>
      <c r="D177" s="1396">
        <f t="shared" si="144"/>
        <v>0</v>
      </c>
      <c r="E177" s="1396">
        <f t="shared" si="144"/>
        <v>0</v>
      </c>
      <c r="F177" s="1396">
        <f t="shared" si="144"/>
        <v>0</v>
      </c>
      <c r="G177" s="1396">
        <f t="shared" si="144"/>
        <v>0</v>
      </c>
      <c r="H177" s="1395">
        <f t="shared" si="144"/>
        <v>0</v>
      </c>
      <c r="I177" s="1397" t="e">
        <f t="shared" si="88"/>
        <v>#DIV/0!</v>
      </c>
      <c r="J177" s="1328" t="e">
        <f t="shared" si="89"/>
        <v>#DIV/0!</v>
      </c>
      <c r="K177" s="1328" t="e">
        <f t="shared" si="90"/>
        <v>#DIV/0!</v>
      </c>
      <c r="L177" s="1398" t="e">
        <f t="shared" si="142"/>
        <v>#DIV/0!</v>
      </c>
      <c r="M177" s="1398" t="e">
        <f t="shared" si="142"/>
        <v>#DIV/0!</v>
      </c>
      <c r="N177" s="1398" t="e">
        <f t="shared" si="142"/>
        <v>#DIV/0!</v>
      </c>
      <c r="O177" s="1398" t="e">
        <f t="shared" si="142"/>
        <v>#DIV/0!</v>
      </c>
      <c r="P177" s="1398" t="e">
        <f t="shared" si="142"/>
        <v>#DIV/0!</v>
      </c>
      <c r="Q177" s="1330" t="e">
        <f>SUM(L177:P177)*(RESUMEN!$C$22)</f>
        <v>#DIV/0!</v>
      </c>
      <c r="R177" s="1330" t="e">
        <f>(($U177)*(RESUMEN!$B$24+RESUMEN!$B$25+RESUMEN!$B$26))+(S177*RESUMEN!$B$28)</f>
        <v>#DIV/0!</v>
      </c>
      <c r="S177" s="1330" t="e">
        <f>SUM(L177:Q177)*(RESUMEN!$C$30)</f>
        <v>#DIV/0!</v>
      </c>
      <c r="T177" s="1330" t="e">
        <f>+$U177*RESUMEN!$C$33</f>
        <v>#DIV/0!</v>
      </c>
      <c r="U177" s="1331" t="e">
        <f>((L177+M177+N177+O177+P177+Q177+(S177*0.35)+S177)/(1-(RESUMEN!$B$24+RESUMEN!$B$25+RESUMEN!$B$26+RESUMEN!$C$33)))</f>
        <v>#DIV/0!</v>
      </c>
      <c r="V177" s="1309"/>
      <c r="W177" s="1309"/>
      <c r="X177" s="1309"/>
      <c r="Y177" s="1309"/>
      <c r="Z177" s="1309"/>
      <c r="AA177" s="1309"/>
      <c r="AB177" s="1309"/>
      <c r="AC177" s="1309"/>
      <c r="AD177" s="1309"/>
      <c r="AE177" s="1310"/>
      <c r="AX177" s="1067"/>
      <c r="AY177" s="1067"/>
    </row>
    <row r="178" spans="1:51" hidden="1" x14ac:dyDescent="0.2">
      <c r="A178" s="1399">
        <f t="shared" si="136"/>
        <v>74</v>
      </c>
      <c r="B178" s="1395">
        <f t="shared" ref="B178:H178" si="145">+B86</f>
        <v>73</v>
      </c>
      <c r="C178" s="1396">
        <f t="shared" si="145"/>
        <v>0</v>
      </c>
      <c r="D178" s="1396">
        <f t="shared" si="145"/>
        <v>0</v>
      </c>
      <c r="E178" s="1396">
        <f t="shared" si="145"/>
        <v>0</v>
      </c>
      <c r="F178" s="1396">
        <f t="shared" si="145"/>
        <v>0</v>
      </c>
      <c r="G178" s="1396">
        <f t="shared" si="145"/>
        <v>0</v>
      </c>
      <c r="H178" s="1395">
        <f t="shared" si="145"/>
        <v>0</v>
      </c>
      <c r="I178" s="1397" t="e">
        <f t="shared" si="88"/>
        <v>#DIV/0!</v>
      </c>
      <c r="J178" s="1328" t="e">
        <f t="shared" si="89"/>
        <v>#DIV/0!</v>
      </c>
      <c r="K178" s="1328" t="e">
        <f t="shared" si="90"/>
        <v>#DIV/0!</v>
      </c>
      <c r="L178" s="1398" t="e">
        <f t="shared" si="142"/>
        <v>#DIV/0!</v>
      </c>
      <c r="M178" s="1398" t="e">
        <f t="shared" si="142"/>
        <v>#DIV/0!</v>
      </c>
      <c r="N178" s="1398" t="e">
        <f t="shared" si="142"/>
        <v>#DIV/0!</v>
      </c>
      <c r="O178" s="1398" t="e">
        <f t="shared" si="142"/>
        <v>#DIV/0!</v>
      </c>
      <c r="P178" s="1398" t="e">
        <f t="shared" si="142"/>
        <v>#DIV/0!</v>
      </c>
      <c r="Q178" s="1330" t="e">
        <f>SUM(L178:P178)*(RESUMEN!$C$22)</f>
        <v>#DIV/0!</v>
      </c>
      <c r="R178" s="1330" t="e">
        <f>(($U178)*(RESUMEN!$B$24+RESUMEN!$B$25+RESUMEN!$B$26))+(S178*RESUMEN!$B$28)</f>
        <v>#DIV/0!</v>
      </c>
      <c r="S178" s="1330" t="e">
        <f>SUM(L178:Q178)*(RESUMEN!$C$30)</f>
        <v>#DIV/0!</v>
      </c>
      <c r="T178" s="1330" t="e">
        <f>+$U178*RESUMEN!$C$33</f>
        <v>#DIV/0!</v>
      </c>
      <c r="U178" s="1331" t="e">
        <f>((L178+M178+N178+O178+P178+Q178+(S178*0.35)+S178)/(1-(RESUMEN!$B$24+RESUMEN!$B$25+RESUMEN!$B$26+RESUMEN!$C$33)))</f>
        <v>#DIV/0!</v>
      </c>
      <c r="V178" s="1309"/>
      <c r="W178" s="1309"/>
      <c r="X178" s="1309"/>
      <c r="Y178" s="1309"/>
      <c r="Z178" s="1309"/>
      <c r="AA178" s="1309"/>
      <c r="AB178" s="1309"/>
      <c r="AC178" s="1309"/>
      <c r="AD178" s="1309"/>
      <c r="AE178" s="1310"/>
      <c r="AX178" s="1067"/>
      <c r="AY178" s="1067"/>
    </row>
    <row r="179" spans="1:51" hidden="1" x14ac:dyDescent="0.2">
      <c r="A179" s="1399">
        <f t="shared" si="136"/>
        <v>75</v>
      </c>
      <c r="B179" s="1395">
        <f t="shared" ref="B179:H179" si="146">+B87</f>
        <v>74</v>
      </c>
      <c r="C179" s="1396">
        <f t="shared" si="146"/>
        <v>0</v>
      </c>
      <c r="D179" s="1396">
        <f t="shared" si="146"/>
        <v>0</v>
      </c>
      <c r="E179" s="1396">
        <f t="shared" si="146"/>
        <v>0</v>
      </c>
      <c r="F179" s="1396">
        <f t="shared" si="146"/>
        <v>0</v>
      </c>
      <c r="G179" s="1396">
        <f t="shared" si="146"/>
        <v>0</v>
      </c>
      <c r="H179" s="1395">
        <f t="shared" si="146"/>
        <v>0</v>
      </c>
      <c r="I179" s="1397" t="e">
        <f t="shared" si="88"/>
        <v>#DIV/0!</v>
      </c>
      <c r="J179" s="1328" t="e">
        <f t="shared" si="89"/>
        <v>#DIV/0!</v>
      </c>
      <c r="K179" s="1328" t="e">
        <f t="shared" si="90"/>
        <v>#DIV/0!</v>
      </c>
      <c r="L179" s="1398" t="e">
        <f t="shared" si="142"/>
        <v>#DIV/0!</v>
      </c>
      <c r="M179" s="1398" t="e">
        <f t="shared" si="142"/>
        <v>#DIV/0!</v>
      </c>
      <c r="N179" s="1398" t="e">
        <f t="shared" si="142"/>
        <v>#DIV/0!</v>
      </c>
      <c r="O179" s="1398" t="e">
        <f t="shared" si="142"/>
        <v>#DIV/0!</v>
      </c>
      <c r="P179" s="1398" t="e">
        <f t="shared" si="142"/>
        <v>#DIV/0!</v>
      </c>
      <c r="Q179" s="1330" t="e">
        <f>SUM(L179:P179)*(RESUMEN!$C$22)</f>
        <v>#DIV/0!</v>
      </c>
      <c r="R179" s="1330" t="e">
        <f>(($U179)*(RESUMEN!$B$24+RESUMEN!$B$25+RESUMEN!$B$26))+(S179*RESUMEN!$B$28)</f>
        <v>#DIV/0!</v>
      </c>
      <c r="S179" s="1330" t="e">
        <f>SUM(L179:Q179)*(RESUMEN!$C$30)</f>
        <v>#DIV/0!</v>
      </c>
      <c r="T179" s="1330" t="e">
        <f>+$U179*RESUMEN!$C$33</f>
        <v>#DIV/0!</v>
      </c>
      <c r="U179" s="1331" t="e">
        <f>((L179+M179+N179+O179+P179+Q179+(S179*0.35)+S179)/(1-(RESUMEN!$B$24+RESUMEN!$B$25+RESUMEN!$B$26+RESUMEN!$C$33)))</f>
        <v>#DIV/0!</v>
      </c>
      <c r="V179" s="1309"/>
      <c r="W179" s="1309"/>
      <c r="X179" s="1309"/>
      <c r="Y179" s="1309"/>
      <c r="Z179" s="1309"/>
      <c r="AA179" s="1309"/>
      <c r="AB179" s="1309"/>
      <c r="AC179" s="1309"/>
      <c r="AD179" s="1309"/>
      <c r="AE179" s="1310"/>
      <c r="AX179" s="1067"/>
      <c r="AY179" s="1067"/>
    </row>
    <row r="180" spans="1:51" hidden="1" x14ac:dyDescent="0.2">
      <c r="A180" s="1399">
        <f t="shared" si="136"/>
        <v>76</v>
      </c>
      <c r="B180" s="1395">
        <f t="shared" ref="B180:H180" si="147">+B88</f>
        <v>75</v>
      </c>
      <c r="C180" s="1396">
        <f t="shared" si="147"/>
        <v>0</v>
      </c>
      <c r="D180" s="1396">
        <f t="shared" si="147"/>
        <v>0</v>
      </c>
      <c r="E180" s="1396">
        <f t="shared" si="147"/>
        <v>0</v>
      </c>
      <c r="F180" s="1396">
        <f t="shared" si="147"/>
        <v>0</v>
      </c>
      <c r="G180" s="1396">
        <f t="shared" si="147"/>
        <v>0</v>
      </c>
      <c r="H180" s="1395">
        <f t="shared" si="147"/>
        <v>0</v>
      </c>
      <c r="I180" s="1397" t="e">
        <f t="shared" si="88"/>
        <v>#DIV/0!</v>
      </c>
      <c r="J180" s="1328" t="e">
        <f t="shared" si="89"/>
        <v>#DIV/0!</v>
      </c>
      <c r="K180" s="1328" t="e">
        <f t="shared" si="90"/>
        <v>#DIV/0!</v>
      </c>
      <c r="L180" s="1398" t="e">
        <f t="shared" si="142"/>
        <v>#DIV/0!</v>
      </c>
      <c r="M180" s="1398" t="e">
        <f t="shared" si="142"/>
        <v>#DIV/0!</v>
      </c>
      <c r="N180" s="1398" t="e">
        <f t="shared" si="142"/>
        <v>#DIV/0!</v>
      </c>
      <c r="O180" s="1398" t="e">
        <f t="shared" si="142"/>
        <v>#DIV/0!</v>
      </c>
      <c r="P180" s="1398" t="e">
        <f t="shared" si="142"/>
        <v>#DIV/0!</v>
      </c>
      <c r="Q180" s="1330" t="e">
        <f>SUM(L180:P180)*(RESUMEN!$C$22)</f>
        <v>#DIV/0!</v>
      </c>
      <c r="R180" s="1330" t="e">
        <f>(($U180)*(RESUMEN!$B$24+RESUMEN!$B$25+RESUMEN!$B$26))+(S180*RESUMEN!$B$28)</f>
        <v>#DIV/0!</v>
      </c>
      <c r="S180" s="1330" t="e">
        <f>SUM(L180:Q180)*(RESUMEN!$C$30)</f>
        <v>#DIV/0!</v>
      </c>
      <c r="T180" s="1330" t="e">
        <f>+$U180*RESUMEN!$C$33</f>
        <v>#DIV/0!</v>
      </c>
      <c r="U180" s="1331" t="e">
        <f>((L180+M180+N180+O180+P180+Q180+(S180*0.35)+S180)/(1-(RESUMEN!$B$24+RESUMEN!$B$25+RESUMEN!$B$26+RESUMEN!$C$33)))</f>
        <v>#DIV/0!</v>
      </c>
      <c r="V180" s="1309"/>
      <c r="W180" s="1309"/>
      <c r="X180" s="1309"/>
      <c r="Y180" s="1309"/>
      <c r="Z180" s="1309"/>
      <c r="AA180" s="1309"/>
      <c r="AB180" s="1309"/>
      <c r="AC180" s="1309"/>
      <c r="AD180" s="1309"/>
      <c r="AE180" s="1310"/>
      <c r="AX180" s="1067"/>
      <c r="AY180" s="1067"/>
    </row>
    <row r="181" spans="1:51" hidden="1" x14ac:dyDescent="0.2">
      <c r="A181" s="1399">
        <f t="shared" si="136"/>
        <v>77</v>
      </c>
      <c r="B181" s="1395">
        <f t="shared" ref="B181:H181" si="148">+B89</f>
        <v>76</v>
      </c>
      <c r="C181" s="1396">
        <f t="shared" si="148"/>
        <v>0</v>
      </c>
      <c r="D181" s="1396">
        <f t="shared" si="148"/>
        <v>0</v>
      </c>
      <c r="E181" s="1396">
        <f t="shared" si="148"/>
        <v>0</v>
      </c>
      <c r="F181" s="1396">
        <f t="shared" si="148"/>
        <v>0</v>
      </c>
      <c r="G181" s="1396">
        <f t="shared" si="148"/>
        <v>0</v>
      </c>
      <c r="H181" s="1395">
        <f t="shared" si="148"/>
        <v>0</v>
      </c>
      <c r="I181" s="1397" t="e">
        <f t="shared" si="88"/>
        <v>#DIV/0!</v>
      </c>
      <c r="J181" s="1328" t="e">
        <f t="shared" si="89"/>
        <v>#DIV/0!</v>
      </c>
      <c r="K181" s="1328" t="e">
        <f t="shared" si="90"/>
        <v>#DIV/0!</v>
      </c>
      <c r="L181" s="1398" t="e">
        <f t="shared" si="142"/>
        <v>#DIV/0!</v>
      </c>
      <c r="M181" s="1398" t="e">
        <f t="shared" si="142"/>
        <v>#DIV/0!</v>
      </c>
      <c r="N181" s="1398" t="e">
        <f t="shared" si="142"/>
        <v>#DIV/0!</v>
      </c>
      <c r="O181" s="1398" t="e">
        <f t="shared" si="142"/>
        <v>#DIV/0!</v>
      </c>
      <c r="P181" s="1398" t="e">
        <f t="shared" si="142"/>
        <v>#DIV/0!</v>
      </c>
      <c r="Q181" s="1330" t="e">
        <f>SUM(L181:P181)*(RESUMEN!$C$22)</f>
        <v>#DIV/0!</v>
      </c>
      <c r="R181" s="1330" t="e">
        <f>(($U181)*(RESUMEN!$B$24+RESUMEN!$B$25+RESUMEN!$B$26))+(S181*RESUMEN!$B$28)</f>
        <v>#DIV/0!</v>
      </c>
      <c r="S181" s="1330" t="e">
        <f>SUM(L181:Q181)*(RESUMEN!$C$30)</f>
        <v>#DIV/0!</v>
      </c>
      <c r="T181" s="1330" t="e">
        <f>+$U181*RESUMEN!$C$33</f>
        <v>#DIV/0!</v>
      </c>
      <c r="U181" s="1331" t="e">
        <f>((L181+M181+N181+O181+P181+Q181+(S181*0.35)+S181)/(1-(RESUMEN!$B$24+RESUMEN!$B$25+RESUMEN!$B$26+RESUMEN!$C$33)))</f>
        <v>#DIV/0!</v>
      </c>
      <c r="V181" s="1309"/>
      <c r="W181" s="1309"/>
      <c r="X181" s="1309"/>
      <c r="Y181" s="1309"/>
      <c r="Z181" s="1309"/>
      <c r="AA181" s="1309"/>
      <c r="AB181" s="1309"/>
      <c r="AC181" s="1309"/>
      <c r="AD181" s="1309"/>
      <c r="AE181" s="1310"/>
      <c r="AX181" s="1067"/>
      <c r="AY181" s="1067"/>
    </row>
    <row r="182" spans="1:51" hidden="1" x14ac:dyDescent="0.2">
      <c r="A182" s="1399">
        <f t="shared" si="136"/>
        <v>78</v>
      </c>
      <c r="B182" s="1395">
        <f t="shared" ref="B182:H182" si="149">+B90</f>
        <v>77</v>
      </c>
      <c r="C182" s="1396">
        <f t="shared" si="149"/>
        <v>0</v>
      </c>
      <c r="D182" s="1396">
        <f t="shared" si="149"/>
        <v>0</v>
      </c>
      <c r="E182" s="1396">
        <f t="shared" si="149"/>
        <v>0</v>
      </c>
      <c r="F182" s="1396">
        <f t="shared" si="149"/>
        <v>0</v>
      </c>
      <c r="G182" s="1396">
        <f t="shared" si="149"/>
        <v>0</v>
      </c>
      <c r="H182" s="1395">
        <f t="shared" si="149"/>
        <v>0</v>
      </c>
      <c r="I182" s="1397" t="e">
        <f t="shared" si="88"/>
        <v>#DIV/0!</v>
      </c>
      <c r="J182" s="1328" t="e">
        <f t="shared" si="89"/>
        <v>#DIV/0!</v>
      </c>
      <c r="K182" s="1328" t="e">
        <f t="shared" si="90"/>
        <v>#DIV/0!</v>
      </c>
      <c r="L182" s="1398" t="e">
        <f t="shared" si="142"/>
        <v>#DIV/0!</v>
      </c>
      <c r="M182" s="1398" t="e">
        <f t="shared" si="142"/>
        <v>#DIV/0!</v>
      </c>
      <c r="N182" s="1398" t="e">
        <f t="shared" si="142"/>
        <v>#DIV/0!</v>
      </c>
      <c r="O182" s="1398" t="e">
        <f t="shared" si="142"/>
        <v>#DIV/0!</v>
      </c>
      <c r="P182" s="1398" t="e">
        <f t="shared" si="142"/>
        <v>#DIV/0!</v>
      </c>
      <c r="Q182" s="1330" t="e">
        <f>SUM(L182:P182)*(RESUMEN!$C$22)</f>
        <v>#DIV/0!</v>
      </c>
      <c r="R182" s="1330" t="e">
        <f>(($U182)*(RESUMEN!$B$24+RESUMEN!$B$25+RESUMEN!$B$26))+(S182*RESUMEN!$B$28)</f>
        <v>#DIV/0!</v>
      </c>
      <c r="S182" s="1330" t="e">
        <f>SUM(L182:Q182)*(RESUMEN!$C$30)</f>
        <v>#DIV/0!</v>
      </c>
      <c r="T182" s="1330" t="e">
        <f>+$U182*RESUMEN!$C$33</f>
        <v>#DIV/0!</v>
      </c>
      <c r="U182" s="1331" t="e">
        <f>((L182+M182+N182+O182+P182+Q182+(S182*0.35)+S182)/(1-(RESUMEN!$B$24+RESUMEN!$B$25+RESUMEN!$B$26+RESUMEN!$C$33)))</f>
        <v>#DIV/0!</v>
      </c>
      <c r="V182" s="1309"/>
      <c r="W182" s="1309"/>
      <c r="X182" s="1309"/>
      <c r="Y182" s="1309"/>
      <c r="Z182" s="1309"/>
      <c r="AA182" s="1309"/>
      <c r="AB182" s="1309"/>
      <c r="AC182" s="1309"/>
      <c r="AD182" s="1309"/>
      <c r="AE182" s="1310"/>
      <c r="AX182" s="1067"/>
      <c r="AY182" s="1067"/>
    </row>
    <row r="183" spans="1:51" hidden="1" x14ac:dyDescent="0.2">
      <c r="A183" s="1399">
        <f t="shared" si="136"/>
        <v>79</v>
      </c>
      <c r="B183" s="1395">
        <f t="shared" ref="B183:H183" si="150">+B91</f>
        <v>78</v>
      </c>
      <c r="C183" s="1396">
        <f t="shared" si="150"/>
        <v>0</v>
      </c>
      <c r="D183" s="1396">
        <f t="shared" si="150"/>
        <v>0</v>
      </c>
      <c r="E183" s="1396">
        <f t="shared" si="150"/>
        <v>0</v>
      </c>
      <c r="F183" s="1396">
        <f t="shared" si="150"/>
        <v>0</v>
      </c>
      <c r="G183" s="1396">
        <f t="shared" si="150"/>
        <v>0</v>
      </c>
      <c r="H183" s="1395">
        <f t="shared" si="150"/>
        <v>0</v>
      </c>
      <c r="I183" s="1397" t="e">
        <f t="shared" si="88"/>
        <v>#DIV/0!</v>
      </c>
      <c r="J183" s="1328" t="e">
        <f t="shared" si="89"/>
        <v>#DIV/0!</v>
      </c>
      <c r="K183" s="1328" t="e">
        <f t="shared" si="90"/>
        <v>#DIV/0!</v>
      </c>
      <c r="L183" s="1398" t="e">
        <f t="shared" si="142"/>
        <v>#DIV/0!</v>
      </c>
      <c r="M183" s="1398" t="e">
        <f t="shared" si="142"/>
        <v>#DIV/0!</v>
      </c>
      <c r="N183" s="1398" t="e">
        <f t="shared" si="142"/>
        <v>#DIV/0!</v>
      </c>
      <c r="O183" s="1398" t="e">
        <f t="shared" si="142"/>
        <v>#DIV/0!</v>
      </c>
      <c r="P183" s="1398" t="e">
        <f t="shared" si="142"/>
        <v>#DIV/0!</v>
      </c>
      <c r="Q183" s="1330" t="e">
        <f>SUM(L183:P183)*(RESUMEN!$C$22)</f>
        <v>#DIV/0!</v>
      </c>
      <c r="R183" s="1330" t="e">
        <f>(($U183)*(RESUMEN!$B$24+RESUMEN!$B$25+RESUMEN!$B$26))+(S183*RESUMEN!$B$28)</f>
        <v>#DIV/0!</v>
      </c>
      <c r="S183" s="1330" t="e">
        <f>SUM(L183:Q183)*(RESUMEN!$C$30)</f>
        <v>#DIV/0!</v>
      </c>
      <c r="T183" s="1330" t="e">
        <f>+$U183*RESUMEN!$C$33</f>
        <v>#DIV/0!</v>
      </c>
      <c r="U183" s="1331" t="e">
        <f>((L183+M183+N183+O183+P183+Q183+(S183*0.35)+S183)/(1-(RESUMEN!$B$24+RESUMEN!$B$25+RESUMEN!$B$26+RESUMEN!$C$33)))</f>
        <v>#DIV/0!</v>
      </c>
      <c r="V183" s="1309"/>
      <c r="W183" s="1309"/>
      <c r="X183" s="1309"/>
      <c r="Y183" s="1309"/>
      <c r="Z183" s="1309"/>
      <c r="AA183" s="1309"/>
      <c r="AB183" s="1309"/>
      <c r="AC183" s="1309"/>
      <c r="AD183" s="1309"/>
      <c r="AE183" s="1310"/>
      <c r="AX183" s="1067"/>
      <c r="AY183" s="1067"/>
    </row>
    <row r="184" spans="1:51" hidden="1" x14ac:dyDescent="0.2">
      <c r="A184" s="1399">
        <f t="shared" si="136"/>
        <v>80</v>
      </c>
      <c r="B184" s="1395">
        <f t="shared" ref="B184:H184" si="151">+B92</f>
        <v>79</v>
      </c>
      <c r="C184" s="1396">
        <f t="shared" si="151"/>
        <v>0</v>
      </c>
      <c r="D184" s="1396">
        <f t="shared" si="151"/>
        <v>0</v>
      </c>
      <c r="E184" s="1396">
        <f t="shared" si="151"/>
        <v>0</v>
      </c>
      <c r="F184" s="1396">
        <f t="shared" si="151"/>
        <v>0</v>
      </c>
      <c r="G184" s="1396">
        <f t="shared" si="151"/>
        <v>0</v>
      </c>
      <c r="H184" s="1395">
        <f t="shared" si="151"/>
        <v>0</v>
      </c>
      <c r="I184" s="1397" t="e">
        <f t="shared" si="88"/>
        <v>#DIV/0!</v>
      </c>
      <c r="J184" s="1328" t="e">
        <f t="shared" si="89"/>
        <v>#DIV/0!</v>
      </c>
      <c r="K184" s="1328" t="e">
        <f t="shared" si="90"/>
        <v>#DIV/0!</v>
      </c>
      <c r="L184" s="1398" t="e">
        <f t="shared" si="142"/>
        <v>#DIV/0!</v>
      </c>
      <c r="M184" s="1398" t="e">
        <f t="shared" si="142"/>
        <v>#DIV/0!</v>
      </c>
      <c r="N184" s="1398" t="e">
        <f t="shared" si="142"/>
        <v>#DIV/0!</v>
      </c>
      <c r="O184" s="1398" t="e">
        <f t="shared" si="142"/>
        <v>#DIV/0!</v>
      </c>
      <c r="P184" s="1398" t="e">
        <f t="shared" si="142"/>
        <v>#DIV/0!</v>
      </c>
      <c r="Q184" s="1330" t="e">
        <f>SUM(L184:P184)*(RESUMEN!$C$22)</f>
        <v>#DIV/0!</v>
      </c>
      <c r="R184" s="1330" t="e">
        <f>(($U184)*(RESUMEN!$B$24+RESUMEN!$B$25+RESUMEN!$B$26))+(S184*RESUMEN!$B$28)</f>
        <v>#DIV/0!</v>
      </c>
      <c r="S184" s="1330" t="e">
        <f>SUM(L184:Q184)*(RESUMEN!$C$30)</f>
        <v>#DIV/0!</v>
      </c>
      <c r="T184" s="1330" t="e">
        <f>+$U184*RESUMEN!$C$33</f>
        <v>#DIV/0!</v>
      </c>
      <c r="U184" s="1331" t="e">
        <f>((L184+M184+N184+O184+P184+Q184+(S184*0.35)+S184)/(1-(RESUMEN!$B$24+RESUMEN!$B$25+RESUMEN!$B$26+RESUMEN!$C$33)))</f>
        <v>#DIV/0!</v>
      </c>
      <c r="V184" s="1309"/>
      <c r="W184" s="1309"/>
      <c r="X184" s="1309"/>
      <c r="Y184" s="1309"/>
      <c r="Z184" s="1309"/>
      <c r="AA184" s="1309"/>
      <c r="AB184" s="1309"/>
      <c r="AC184" s="1309"/>
      <c r="AD184" s="1309"/>
      <c r="AE184" s="1310"/>
      <c r="AX184" s="1067"/>
      <c r="AY184" s="1067"/>
    </row>
    <row r="185" spans="1:51" hidden="1" x14ac:dyDescent="0.2">
      <c r="A185" s="1399">
        <f t="shared" si="136"/>
        <v>81</v>
      </c>
      <c r="B185" s="1395">
        <f t="shared" ref="B185:H185" si="152">+B93</f>
        <v>80</v>
      </c>
      <c r="C185" s="1396">
        <f t="shared" si="152"/>
        <v>0</v>
      </c>
      <c r="D185" s="1396">
        <f t="shared" si="152"/>
        <v>0</v>
      </c>
      <c r="E185" s="1396">
        <f t="shared" si="152"/>
        <v>0</v>
      </c>
      <c r="F185" s="1396">
        <f t="shared" si="152"/>
        <v>0</v>
      </c>
      <c r="G185" s="1396">
        <f t="shared" si="152"/>
        <v>0</v>
      </c>
      <c r="H185" s="1395">
        <f t="shared" si="152"/>
        <v>0</v>
      </c>
      <c r="I185" s="1397" t="e">
        <f t="shared" si="88"/>
        <v>#DIV/0!</v>
      </c>
      <c r="J185" s="1328" t="e">
        <f t="shared" si="89"/>
        <v>#DIV/0!</v>
      </c>
      <c r="K185" s="1328" t="e">
        <f t="shared" si="90"/>
        <v>#DIV/0!</v>
      </c>
      <c r="L185" s="1398" t="e">
        <f>+L93*L$100</f>
        <v>#DIV/0!</v>
      </c>
      <c r="M185" s="1398" t="e">
        <f>+M93*M$100</f>
        <v>#DIV/0!</v>
      </c>
      <c r="N185" s="1398" t="e">
        <f>+N93*N$100</f>
        <v>#DIV/0!</v>
      </c>
      <c r="O185" s="1398" t="e">
        <f>+O93*O$100</f>
        <v>#DIV/0!</v>
      </c>
      <c r="P185" s="1398" t="e">
        <f>+P93*P$100</f>
        <v>#DIV/0!</v>
      </c>
      <c r="Q185" s="1330" t="e">
        <f>SUM(L185:P185)*(RESUMEN!$C$22)</f>
        <v>#DIV/0!</v>
      </c>
      <c r="R185" s="1330" t="e">
        <f>(($U185)*(RESUMEN!$B$24+RESUMEN!$B$25+RESUMEN!$B$26))+(S185*RESUMEN!$B$28)</f>
        <v>#DIV/0!</v>
      </c>
      <c r="S185" s="1330" t="e">
        <f>SUM(L185:Q185)*(RESUMEN!$C$30)</f>
        <v>#DIV/0!</v>
      </c>
      <c r="T185" s="1330" t="e">
        <f>+$U185*RESUMEN!$C$33</f>
        <v>#DIV/0!</v>
      </c>
      <c r="U185" s="1331" t="e">
        <f>((L185+M185+N185+O185+P185+Q185+(S185*0.35)+S185)/(1-(RESUMEN!$B$24+RESUMEN!$B$25+RESUMEN!$B$26+RESUMEN!$C$33)))</f>
        <v>#DIV/0!</v>
      </c>
      <c r="V185" s="1309"/>
      <c r="W185" s="1309"/>
      <c r="X185" s="1309"/>
      <c r="Y185" s="1309"/>
      <c r="Z185" s="1309"/>
      <c r="AA185" s="1309"/>
      <c r="AB185" s="1309"/>
      <c r="AC185" s="1309"/>
      <c r="AD185" s="1309"/>
      <c r="AE185" s="1310"/>
      <c r="AX185" s="1067"/>
      <c r="AY185" s="1067"/>
    </row>
    <row r="186" spans="1:51" hidden="1" x14ac:dyDescent="0.2">
      <c r="A186" s="1399">
        <f t="shared" si="136"/>
        <v>82</v>
      </c>
      <c r="B186" s="1395" t="e">
        <f>+#REF!</f>
        <v>#REF!</v>
      </c>
      <c r="C186" s="1396" t="e">
        <f>+#REF!</f>
        <v>#REF!</v>
      </c>
      <c r="D186" s="1396" t="e">
        <f>+#REF!</f>
        <v>#REF!</v>
      </c>
      <c r="E186" s="1396" t="e">
        <f>+#REF!</f>
        <v>#REF!</v>
      </c>
      <c r="F186" s="1396" t="e">
        <f>+#REF!</f>
        <v>#REF!</v>
      </c>
      <c r="G186" s="1396" t="e">
        <f>+#REF!</f>
        <v>#REF!</v>
      </c>
      <c r="H186" s="1395" t="e">
        <f>+#REF!</f>
        <v>#REF!</v>
      </c>
      <c r="I186" s="1397" t="e">
        <f t="shared" si="88"/>
        <v>#REF!</v>
      </c>
      <c r="J186" s="1328" t="e">
        <f t="shared" si="89"/>
        <v>#REF!</v>
      </c>
      <c r="K186" s="1328" t="e">
        <f t="shared" si="90"/>
        <v>#REF!</v>
      </c>
      <c r="L186" s="1398" t="e">
        <f>+#REF!*L$100</f>
        <v>#REF!</v>
      </c>
      <c r="M186" s="1398" t="e">
        <f>+#REF!*M$100</f>
        <v>#REF!</v>
      </c>
      <c r="N186" s="1398" t="e">
        <f>+#REF!*N$100</f>
        <v>#REF!</v>
      </c>
      <c r="O186" s="1398" t="e">
        <f>+#REF!*O$100</f>
        <v>#REF!</v>
      </c>
      <c r="P186" s="1398" t="e">
        <f>+#REF!*P$100</f>
        <v>#REF!</v>
      </c>
      <c r="Q186" s="1330" t="e">
        <f>SUM(L186:P186)*(RESUMEN!$C$22)</f>
        <v>#REF!</v>
      </c>
      <c r="R186" s="1330" t="e">
        <f>(($U186)*(RESUMEN!$B$24+RESUMEN!$B$25+RESUMEN!$B$26))+(S186*RESUMEN!$B$28)</f>
        <v>#REF!</v>
      </c>
      <c r="S186" s="1330" t="e">
        <f>SUM(L186:Q186)*(RESUMEN!$C$30)</f>
        <v>#REF!</v>
      </c>
      <c r="T186" s="1330" t="e">
        <f>+$U186*RESUMEN!$C$33</f>
        <v>#REF!</v>
      </c>
      <c r="U186" s="1331" t="e">
        <f>((L186+M186+N186+O186+P186+Q186+(S186*0.35)+S186)/(1-(RESUMEN!$B$24+RESUMEN!$B$25+RESUMEN!$B$26+RESUMEN!$C$33)))</f>
        <v>#REF!</v>
      </c>
      <c r="V186" s="1309"/>
      <c r="W186" s="1309"/>
      <c r="X186" s="1309"/>
      <c r="Y186" s="1309"/>
      <c r="Z186" s="1309"/>
      <c r="AA186" s="1309"/>
      <c r="AB186" s="1309"/>
      <c r="AC186" s="1309"/>
      <c r="AD186" s="1309"/>
      <c r="AE186" s="1310"/>
      <c r="AX186" s="1067"/>
      <c r="AY186" s="1067"/>
    </row>
    <row r="187" spans="1:51" hidden="1" x14ac:dyDescent="0.2">
      <c r="A187" s="1399">
        <f t="shared" si="136"/>
        <v>83</v>
      </c>
      <c r="B187" s="1395" t="e">
        <f>+#REF!</f>
        <v>#REF!</v>
      </c>
      <c r="C187" s="1396" t="e">
        <f>+#REF!</f>
        <v>#REF!</v>
      </c>
      <c r="D187" s="1396" t="e">
        <f>+#REF!</f>
        <v>#REF!</v>
      </c>
      <c r="E187" s="1396" t="e">
        <f>+#REF!</f>
        <v>#REF!</v>
      </c>
      <c r="F187" s="1396" t="e">
        <f>+#REF!</f>
        <v>#REF!</v>
      </c>
      <c r="G187" s="1396" t="e">
        <f>+#REF!</f>
        <v>#REF!</v>
      </c>
      <c r="H187" s="1395" t="e">
        <f>+#REF!</f>
        <v>#REF!</v>
      </c>
      <c r="I187" s="1397" t="e">
        <f t="shared" si="88"/>
        <v>#REF!</v>
      </c>
      <c r="J187" s="1328" t="e">
        <f t="shared" si="89"/>
        <v>#REF!</v>
      </c>
      <c r="K187" s="1328" t="e">
        <f t="shared" si="90"/>
        <v>#REF!</v>
      </c>
      <c r="L187" s="1398" t="e">
        <f>+#REF!*L$100</f>
        <v>#REF!</v>
      </c>
      <c r="M187" s="1398" t="e">
        <f>+#REF!*M$100</f>
        <v>#REF!</v>
      </c>
      <c r="N187" s="1398" t="e">
        <f>+#REF!*N$100</f>
        <v>#REF!</v>
      </c>
      <c r="O187" s="1398" t="e">
        <f>+#REF!*O$100</f>
        <v>#REF!</v>
      </c>
      <c r="P187" s="1398" t="e">
        <f>+#REF!*P$100</f>
        <v>#REF!</v>
      </c>
      <c r="Q187" s="1330" t="e">
        <f>SUM(L187:P187)*(RESUMEN!$C$22)</f>
        <v>#REF!</v>
      </c>
      <c r="R187" s="1330" t="e">
        <f>(($U187)*(RESUMEN!$B$24+RESUMEN!$B$25+RESUMEN!$B$26))+(S187*RESUMEN!$B$28)</f>
        <v>#REF!</v>
      </c>
      <c r="S187" s="1330" t="e">
        <f>SUM(L187:Q187)*(RESUMEN!$C$30)</f>
        <v>#REF!</v>
      </c>
      <c r="T187" s="1330" t="e">
        <f>+$U187*RESUMEN!$C$33</f>
        <v>#REF!</v>
      </c>
      <c r="U187" s="1331" t="e">
        <f>((L187+M187+N187+O187+P187+Q187+(S187*0.35)+S187)/(1-(RESUMEN!$B$24+RESUMEN!$B$25+RESUMEN!$B$26+RESUMEN!$C$33)))</f>
        <v>#REF!</v>
      </c>
      <c r="V187" s="1309"/>
      <c r="W187" s="1309"/>
      <c r="X187" s="1309"/>
      <c r="Y187" s="1309"/>
      <c r="Z187" s="1309"/>
      <c r="AA187" s="1309"/>
      <c r="AB187" s="1309"/>
      <c r="AC187" s="1309"/>
      <c r="AD187" s="1309"/>
      <c r="AE187" s="1310"/>
      <c r="AX187" s="1067"/>
      <c r="AY187" s="1067"/>
    </row>
    <row r="188" spans="1:51" hidden="1" x14ac:dyDescent="0.2">
      <c r="A188" s="1399">
        <f t="shared" si="136"/>
        <v>84</v>
      </c>
      <c r="B188" s="1395" t="e">
        <f>+#REF!</f>
        <v>#REF!</v>
      </c>
      <c r="C188" s="1396" t="e">
        <f>+#REF!</f>
        <v>#REF!</v>
      </c>
      <c r="D188" s="1396" t="e">
        <f>+#REF!</f>
        <v>#REF!</v>
      </c>
      <c r="E188" s="1396" t="e">
        <f>+#REF!</f>
        <v>#REF!</v>
      </c>
      <c r="F188" s="1396" t="e">
        <f>+#REF!</f>
        <v>#REF!</v>
      </c>
      <c r="G188" s="1396" t="e">
        <f>+#REF!</f>
        <v>#REF!</v>
      </c>
      <c r="H188" s="1395" t="e">
        <f>+#REF!</f>
        <v>#REF!</v>
      </c>
      <c r="I188" s="1397" t="e">
        <f t="shared" si="88"/>
        <v>#REF!</v>
      </c>
      <c r="J188" s="1328" t="e">
        <f t="shared" si="89"/>
        <v>#REF!</v>
      </c>
      <c r="K188" s="1328" t="e">
        <f t="shared" si="90"/>
        <v>#REF!</v>
      </c>
      <c r="L188" s="1398" t="e">
        <f>+#REF!*L$100</f>
        <v>#REF!</v>
      </c>
      <c r="M188" s="1398" t="e">
        <f>+#REF!*M$100</f>
        <v>#REF!</v>
      </c>
      <c r="N188" s="1398" t="e">
        <f>+#REF!*N$100</f>
        <v>#REF!</v>
      </c>
      <c r="O188" s="1398" t="e">
        <f>+#REF!*O$100</f>
        <v>#REF!</v>
      </c>
      <c r="P188" s="1398" t="e">
        <f>+#REF!*P$100</f>
        <v>#REF!</v>
      </c>
      <c r="Q188" s="1330" t="e">
        <f>SUM(L188:P188)*(RESUMEN!$C$22)</f>
        <v>#REF!</v>
      </c>
      <c r="R188" s="1330" t="e">
        <f>(($U188)*(RESUMEN!$B$24+RESUMEN!$B$25+RESUMEN!$B$26))+(S188*RESUMEN!$B$28)</f>
        <v>#REF!</v>
      </c>
      <c r="S188" s="1330" t="e">
        <f>SUM(L188:Q188)*(RESUMEN!$C$30)</f>
        <v>#REF!</v>
      </c>
      <c r="T188" s="1330" t="e">
        <f>+$U188*RESUMEN!$C$33</f>
        <v>#REF!</v>
      </c>
      <c r="U188" s="1331" t="e">
        <f>((L188+M188+N188+O188+P188+Q188+(S188*0.35)+S188)/(1-(RESUMEN!$B$24+RESUMEN!$B$25+RESUMEN!$B$26+RESUMEN!$C$33)))</f>
        <v>#REF!</v>
      </c>
      <c r="V188" s="1309"/>
      <c r="W188" s="1309"/>
      <c r="X188" s="1309"/>
      <c r="Y188" s="1309"/>
      <c r="Z188" s="1309"/>
      <c r="AA188" s="1309"/>
      <c r="AB188" s="1309"/>
      <c r="AC188" s="1309"/>
      <c r="AD188" s="1309"/>
      <c r="AE188" s="1310"/>
      <c r="AX188" s="1067"/>
      <c r="AY188" s="1067"/>
    </row>
    <row r="189" spans="1:51" hidden="1" x14ac:dyDescent="0.2">
      <c r="A189" s="1399">
        <f t="shared" si="136"/>
        <v>85</v>
      </c>
      <c r="B189" s="1395" t="e">
        <f>+#REF!</f>
        <v>#REF!</v>
      </c>
      <c r="C189" s="1396" t="e">
        <f>+#REF!</f>
        <v>#REF!</v>
      </c>
      <c r="D189" s="1396" t="e">
        <f>+#REF!</f>
        <v>#REF!</v>
      </c>
      <c r="E189" s="1396" t="e">
        <f>+#REF!</f>
        <v>#REF!</v>
      </c>
      <c r="F189" s="1396" t="e">
        <f>+#REF!</f>
        <v>#REF!</v>
      </c>
      <c r="G189" s="1396" t="e">
        <f>+#REF!</f>
        <v>#REF!</v>
      </c>
      <c r="H189" s="1395" t="e">
        <f>+#REF!</f>
        <v>#REF!</v>
      </c>
      <c r="I189" s="1397" t="e">
        <f t="shared" si="88"/>
        <v>#REF!</v>
      </c>
      <c r="J189" s="1328" t="e">
        <f t="shared" si="89"/>
        <v>#REF!</v>
      </c>
      <c r="K189" s="1328" t="e">
        <f t="shared" si="90"/>
        <v>#REF!</v>
      </c>
      <c r="L189" s="1398" t="e">
        <f>+#REF!*L$100</f>
        <v>#REF!</v>
      </c>
      <c r="M189" s="1398" t="e">
        <f>+#REF!*M$100</f>
        <v>#REF!</v>
      </c>
      <c r="N189" s="1398" t="e">
        <f>+#REF!*N$100</f>
        <v>#REF!</v>
      </c>
      <c r="O189" s="1398" t="e">
        <f>+#REF!*O$100</f>
        <v>#REF!</v>
      </c>
      <c r="P189" s="1398" t="e">
        <f>+#REF!*P$100</f>
        <v>#REF!</v>
      </c>
      <c r="Q189" s="1330" t="e">
        <f>SUM(L189:P189)*(RESUMEN!$C$22)</f>
        <v>#REF!</v>
      </c>
      <c r="R189" s="1330" t="e">
        <f>(($U189)*(RESUMEN!$B$24+RESUMEN!$B$25+RESUMEN!$B$26))+(S189*RESUMEN!$B$28)</f>
        <v>#REF!</v>
      </c>
      <c r="S189" s="1330" t="e">
        <f>SUM(L189:Q189)*(RESUMEN!$C$30)</f>
        <v>#REF!</v>
      </c>
      <c r="T189" s="1330" t="e">
        <f>+$U189*RESUMEN!$C$33</f>
        <v>#REF!</v>
      </c>
      <c r="U189" s="1331" t="e">
        <f>((L189+M189+N189+O189+P189+Q189+(S189*0.35)+S189)/(1-(RESUMEN!$B$24+RESUMEN!$B$25+RESUMEN!$B$26+RESUMEN!$C$33)))</f>
        <v>#REF!</v>
      </c>
      <c r="V189" s="1309"/>
      <c r="W189" s="1309"/>
      <c r="X189" s="1309"/>
      <c r="Y189" s="1309"/>
      <c r="Z189" s="1309"/>
      <c r="AA189" s="1309"/>
      <c r="AB189" s="1309"/>
      <c r="AC189" s="1309"/>
      <c r="AD189" s="1309"/>
      <c r="AE189" s="1310"/>
      <c r="AX189" s="1067"/>
      <c r="AY189" s="1067"/>
    </row>
    <row r="190" spans="1:51" hidden="1" x14ac:dyDescent="0.2">
      <c r="A190" s="1399">
        <f t="shared" si="136"/>
        <v>86</v>
      </c>
      <c r="B190" s="1395" t="e">
        <f>+#REF!</f>
        <v>#REF!</v>
      </c>
      <c r="C190" s="1396" t="e">
        <f>+#REF!</f>
        <v>#REF!</v>
      </c>
      <c r="D190" s="1396" t="e">
        <f>+#REF!</f>
        <v>#REF!</v>
      </c>
      <c r="E190" s="1396" t="e">
        <f>+#REF!</f>
        <v>#REF!</v>
      </c>
      <c r="F190" s="1396" t="e">
        <f>+#REF!</f>
        <v>#REF!</v>
      </c>
      <c r="G190" s="1396" t="e">
        <f>+#REF!</f>
        <v>#REF!</v>
      </c>
      <c r="H190" s="1395" t="e">
        <f>+#REF!</f>
        <v>#REF!</v>
      </c>
      <c r="I190" s="1397" t="e">
        <f t="shared" si="88"/>
        <v>#REF!</v>
      </c>
      <c r="J190" s="1328" t="e">
        <f t="shared" si="89"/>
        <v>#REF!</v>
      </c>
      <c r="K190" s="1328" t="e">
        <f t="shared" si="90"/>
        <v>#REF!</v>
      </c>
      <c r="L190" s="1398" t="e">
        <f>+#REF!*L$100</f>
        <v>#REF!</v>
      </c>
      <c r="M190" s="1398" t="e">
        <f>+#REF!*M$100</f>
        <v>#REF!</v>
      </c>
      <c r="N190" s="1398" t="e">
        <f>+#REF!*N$100</f>
        <v>#REF!</v>
      </c>
      <c r="O190" s="1398" t="e">
        <f>+#REF!*O$100</f>
        <v>#REF!</v>
      </c>
      <c r="P190" s="1398" t="e">
        <f>+#REF!*P$100</f>
        <v>#REF!</v>
      </c>
      <c r="Q190" s="1330" t="e">
        <f>SUM(L190:P190)*(RESUMEN!$C$22)</f>
        <v>#REF!</v>
      </c>
      <c r="R190" s="1330" t="e">
        <f>(($U190)*(RESUMEN!$B$24+RESUMEN!$B$25+RESUMEN!$B$26))+(S190*RESUMEN!$B$28)</f>
        <v>#REF!</v>
      </c>
      <c r="S190" s="1330" t="e">
        <f>SUM(L190:Q190)*(RESUMEN!$C$30)</f>
        <v>#REF!</v>
      </c>
      <c r="T190" s="1330" t="e">
        <f>+$U190*RESUMEN!$C$33</f>
        <v>#REF!</v>
      </c>
      <c r="U190" s="1331" t="e">
        <f>((L190+M190+N190+O190+P190+Q190+(S190*0.35)+S190)/(1-(RESUMEN!$B$24+RESUMEN!$B$25+RESUMEN!$B$26+RESUMEN!$C$33)))</f>
        <v>#REF!</v>
      </c>
      <c r="V190" s="1309"/>
      <c r="W190" s="1309"/>
      <c r="X190" s="1309"/>
      <c r="Y190" s="1309"/>
      <c r="Z190" s="1309"/>
      <c r="AA190" s="1309"/>
      <c r="AB190" s="1309"/>
      <c r="AC190" s="1309"/>
      <c r="AD190" s="1309"/>
      <c r="AE190" s="1310"/>
      <c r="AX190" s="1067"/>
      <c r="AY190" s="1067"/>
    </row>
    <row r="191" spans="1:51" hidden="1" x14ac:dyDescent="0.2">
      <c r="A191" s="1399">
        <f t="shared" si="136"/>
        <v>87</v>
      </c>
      <c r="B191" s="1395" t="e">
        <f>+#REF!</f>
        <v>#REF!</v>
      </c>
      <c r="C191" s="1396" t="e">
        <f>+#REF!</f>
        <v>#REF!</v>
      </c>
      <c r="D191" s="1396" t="e">
        <f>+#REF!</f>
        <v>#REF!</v>
      </c>
      <c r="E191" s="1396" t="e">
        <f>+#REF!</f>
        <v>#REF!</v>
      </c>
      <c r="F191" s="1396" t="e">
        <f>+#REF!</f>
        <v>#REF!</v>
      </c>
      <c r="G191" s="1396" t="e">
        <f>+#REF!</f>
        <v>#REF!</v>
      </c>
      <c r="H191" s="1395" t="e">
        <f>+#REF!</f>
        <v>#REF!</v>
      </c>
      <c r="I191" s="1397" t="e">
        <f t="shared" si="88"/>
        <v>#REF!</v>
      </c>
      <c r="J191" s="1328" t="e">
        <f t="shared" si="89"/>
        <v>#REF!</v>
      </c>
      <c r="K191" s="1328" t="e">
        <f t="shared" si="90"/>
        <v>#REF!</v>
      </c>
      <c r="L191" s="1398" t="e">
        <f>+#REF!*L$100</f>
        <v>#REF!</v>
      </c>
      <c r="M191" s="1398" t="e">
        <f>+#REF!*M$100</f>
        <v>#REF!</v>
      </c>
      <c r="N191" s="1398" t="e">
        <f>+#REF!*N$100</f>
        <v>#REF!</v>
      </c>
      <c r="O191" s="1398" t="e">
        <f>+#REF!*O$100</f>
        <v>#REF!</v>
      </c>
      <c r="P191" s="1398" t="e">
        <f>+#REF!*P$100</f>
        <v>#REF!</v>
      </c>
      <c r="Q191" s="1330" t="e">
        <f>SUM(L191:P191)*(RESUMEN!$C$22)</f>
        <v>#REF!</v>
      </c>
      <c r="R191" s="1330" t="e">
        <f>(($U191)*(RESUMEN!$B$24+RESUMEN!$B$25+RESUMEN!$B$26))+(S191*RESUMEN!$B$28)</f>
        <v>#REF!</v>
      </c>
      <c r="S191" s="1330" t="e">
        <f>SUM(L191:Q191)*(RESUMEN!$C$30)</f>
        <v>#REF!</v>
      </c>
      <c r="T191" s="1330" t="e">
        <f>+$U191*RESUMEN!$C$33</f>
        <v>#REF!</v>
      </c>
      <c r="U191" s="1331" t="e">
        <f>((L191+M191+N191+O191+P191+Q191+(S191*0.35)+S191)/(1-(RESUMEN!$B$24+RESUMEN!$B$25+RESUMEN!$B$26+RESUMEN!$C$33)))</f>
        <v>#REF!</v>
      </c>
      <c r="V191" s="1309"/>
      <c r="W191" s="1309"/>
      <c r="X191" s="1309"/>
      <c r="Y191" s="1309"/>
      <c r="Z191" s="1309"/>
      <c r="AA191" s="1309"/>
      <c r="AB191" s="1309"/>
      <c r="AC191" s="1309"/>
      <c r="AD191" s="1309"/>
      <c r="AE191" s="1310"/>
      <c r="AX191" s="1067"/>
      <c r="AY191" s="1067"/>
    </row>
    <row r="192" spans="1:51" hidden="1" x14ac:dyDescent="0.2">
      <c r="A192" s="1399">
        <f t="shared" si="136"/>
        <v>88</v>
      </c>
      <c r="B192" s="1395" t="e">
        <f>+#REF!</f>
        <v>#REF!</v>
      </c>
      <c r="C192" s="1396" t="e">
        <f>+#REF!</f>
        <v>#REF!</v>
      </c>
      <c r="D192" s="1396" t="e">
        <f>+#REF!</f>
        <v>#REF!</v>
      </c>
      <c r="E192" s="1396" t="e">
        <f>+#REF!</f>
        <v>#REF!</v>
      </c>
      <c r="F192" s="1396" t="e">
        <f>+#REF!</f>
        <v>#REF!</v>
      </c>
      <c r="G192" s="1396" t="e">
        <f>+#REF!</f>
        <v>#REF!</v>
      </c>
      <c r="H192" s="1395" t="e">
        <f>+#REF!</f>
        <v>#REF!</v>
      </c>
      <c r="I192" s="1397" t="e">
        <f t="shared" si="88"/>
        <v>#REF!</v>
      </c>
      <c r="J192" s="1328" t="e">
        <f t="shared" si="89"/>
        <v>#REF!</v>
      </c>
      <c r="K192" s="1328" t="e">
        <f t="shared" si="90"/>
        <v>#REF!</v>
      </c>
      <c r="L192" s="1398" t="e">
        <f>+#REF!*L$100</f>
        <v>#REF!</v>
      </c>
      <c r="M192" s="1398" t="e">
        <f>+#REF!*M$100</f>
        <v>#REF!</v>
      </c>
      <c r="N192" s="1398" t="e">
        <f>+#REF!*N$100</f>
        <v>#REF!</v>
      </c>
      <c r="O192" s="1398" t="e">
        <f>+#REF!*O$100</f>
        <v>#REF!</v>
      </c>
      <c r="P192" s="1398" t="e">
        <f>+#REF!*P$100</f>
        <v>#REF!</v>
      </c>
      <c r="Q192" s="1330" t="e">
        <f>SUM(L192:P192)*(RESUMEN!$C$22)</f>
        <v>#REF!</v>
      </c>
      <c r="R192" s="1330" t="e">
        <f>(($U192)*(RESUMEN!$B$24+RESUMEN!$B$25+RESUMEN!$B$26))+(S192*RESUMEN!$B$28)</f>
        <v>#REF!</v>
      </c>
      <c r="S192" s="1330" t="e">
        <f>SUM(L192:Q192)*(RESUMEN!$C$30)</f>
        <v>#REF!</v>
      </c>
      <c r="T192" s="1330" t="e">
        <f>+$U192*RESUMEN!$C$33</f>
        <v>#REF!</v>
      </c>
      <c r="U192" s="1331" t="e">
        <f>((L192+M192+N192+O192+P192+Q192+(S192*0.35)+S192)/(1-(RESUMEN!$B$24+RESUMEN!$B$25+RESUMEN!$B$26+RESUMEN!$C$33)))</f>
        <v>#REF!</v>
      </c>
      <c r="V192" s="1309"/>
      <c r="W192" s="1309"/>
      <c r="X192" s="1309"/>
      <c r="Y192" s="1309"/>
      <c r="Z192" s="1309"/>
      <c r="AA192" s="1309"/>
      <c r="AB192" s="1309"/>
      <c r="AC192" s="1309"/>
      <c r="AD192" s="1309"/>
      <c r="AE192" s="1310"/>
      <c r="AX192" s="1067"/>
      <c r="AY192" s="1067"/>
    </row>
    <row r="193" spans="1:56" ht="12" hidden="1" thickBot="1" x14ac:dyDescent="0.25">
      <c r="H193" s="1346" t="s">
        <v>245</v>
      </c>
      <c r="I193" s="1347"/>
      <c r="J193" s="1348"/>
      <c r="K193" s="1348"/>
      <c r="L193" s="1403" t="e">
        <f t="shared" ref="L193:U193" si="153">SUM(L105:L192)</f>
        <v>#DIV/0!</v>
      </c>
      <c r="M193" s="1403" t="e">
        <f t="shared" si="153"/>
        <v>#DIV/0!</v>
      </c>
      <c r="N193" s="1403" t="e">
        <f t="shared" si="153"/>
        <v>#DIV/0!</v>
      </c>
      <c r="O193" s="1403" t="e">
        <f t="shared" si="153"/>
        <v>#DIV/0!</v>
      </c>
      <c r="P193" s="1403" t="e">
        <f t="shared" si="153"/>
        <v>#DIV/0!</v>
      </c>
      <c r="Q193" s="1403" t="e">
        <f t="shared" si="153"/>
        <v>#DIV/0!</v>
      </c>
      <c r="R193" s="1403" t="e">
        <f t="shared" si="153"/>
        <v>#DIV/0!</v>
      </c>
      <c r="S193" s="1403" t="e">
        <f t="shared" si="153"/>
        <v>#DIV/0!</v>
      </c>
      <c r="T193" s="1403" t="e">
        <f t="shared" si="153"/>
        <v>#DIV/0!</v>
      </c>
      <c r="U193" s="1403" t="e">
        <f t="shared" si="153"/>
        <v>#DIV/0!</v>
      </c>
      <c r="V193" s="1310" t="e">
        <f t="shared" ref="V193:AE193" si="154">L193/$U$94</f>
        <v>#DIV/0!</v>
      </c>
      <c r="W193" s="1310" t="e">
        <f t="shared" si="154"/>
        <v>#DIV/0!</v>
      </c>
      <c r="X193" s="1310" t="e">
        <f t="shared" si="154"/>
        <v>#DIV/0!</v>
      </c>
      <c r="Y193" s="1310" t="e">
        <f t="shared" si="154"/>
        <v>#DIV/0!</v>
      </c>
      <c r="Z193" s="1310" t="e">
        <f t="shared" si="154"/>
        <v>#DIV/0!</v>
      </c>
      <c r="AA193" s="1310" t="e">
        <f t="shared" si="154"/>
        <v>#DIV/0!</v>
      </c>
      <c r="AB193" s="1310" t="e">
        <f t="shared" si="154"/>
        <v>#DIV/0!</v>
      </c>
      <c r="AC193" s="1310" t="e">
        <f t="shared" si="154"/>
        <v>#DIV/0!</v>
      </c>
      <c r="AD193" s="1310" t="e">
        <f t="shared" si="154"/>
        <v>#DIV/0!</v>
      </c>
      <c r="AE193" s="1310" t="e">
        <f t="shared" si="154"/>
        <v>#DIV/0!</v>
      </c>
      <c r="AX193" s="1067"/>
      <c r="AY193" s="1067"/>
    </row>
    <row r="194" spans="1:56" ht="12" hidden="1" thickBot="1" x14ac:dyDescent="0.25">
      <c r="H194" s="1355" t="s">
        <v>255</v>
      </c>
      <c r="J194" s="1356" t="e">
        <f>SUM(J105:J192)</f>
        <v>#DIV/0!</v>
      </c>
      <c r="K194" s="1357" t="e">
        <f>SUM(K105:K192)</f>
        <v>#DIV/0!</v>
      </c>
      <c r="L194" s="1404">
        <f>+RESUMEN!$G$12</f>
        <v>0</v>
      </c>
      <c r="M194" s="1405" t="e">
        <f>+RESUMEN!$G$13</f>
        <v>#REF!</v>
      </c>
      <c r="N194" s="1405">
        <f>+RESUMEN!$G$18</f>
        <v>0</v>
      </c>
      <c r="O194" s="1405">
        <f>+RESUMEN!$G$19</f>
        <v>0</v>
      </c>
      <c r="P194" s="1405">
        <f>+RESUMEN!$G$20</f>
        <v>0</v>
      </c>
      <c r="Q194" s="1405">
        <f>+RESUMEN!$J$22</f>
        <v>0</v>
      </c>
      <c r="R194" s="1405" t="e">
        <f>+RESUMEN!$G$29</f>
        <v>#REF!</v>
      </c>
      <c r="S194" s="1405" t="e">
        <f>+RESUMEN!$G$30</f>
        <v>#REF!</v>
      </c>
      <c r="T194" s="1406" t="e">
        <f>+RESUMEN!$G$33</f>
        <v>#REF!</v>
      </c>
      <c r="U194" s="1406" t="e">
        <f>SUM(L194:T194)</f>
        <v>#REF!</v>
      </c>
      <c r="V194" s="1361">
        <f>+RESUMEN!$E$12</f>
        <v>0</v>
      </c>
      <c r="W194" s="1362">
        <f>+RESUMEN!$E$13</f>
        <v>0</v>
      </c>
      <c r="X194" s="1362">
        <f>+RESUMEN!$E$18</f>
        <v>0</v>
      </c>
      <c r="Y194" s="1362">
        <f>+RESUMEN!$E$19</f>
        <v>0</v>
      </c>
      <c r="Z194" s="1362">
        <f>+RESUMEN!$E$20</f>
        <v>0</v>
      </c>
      <c r="AA194" s="1362">
        <f>+RESUMEN!$E$22</f>
        <v>0</v>
      </c>
      <c r="AB194" s="1362">
        <f>+RESUMEN!$E$29</f>
        <v>0</v>
      </c>
      <c r="AC194" s="1362">
        <f>+RESUMEN!$E$30</f>
        <v>0</v>
      </c>
      <c r="AD194" s="1363" t="e">
        <f>+RESUMEN!$E$33</f>
        <v>#DIV/0!</v>
      </c>
      <c r="AE194" s="1364" t="e">
        <f>SUM(V194:AD194)</f>
        <v>#DIV/0!</v>
      </c>
      <c r="AX194" s="1067"/>
      <c r="AY194" s="1067"/>
    </row>
    <row r="195" spans="1:56" ht="12" hidden="1" thickBot="1" x14ac:dyDescent="0.25">
      <c r="AH195" s="1375" t="s">
        <v>400</v>
      </c>
      <c r="AX195" s="1067"/>
      <c r="AY195" s="1067"/>
    </row>
    <row r="196" spans="1:56" ht="12" hidden="1" thickBot="1" x14ac:dyDescent="0.25">
      <c r="J196" s="1067" t="e">
        <f>J194-RESUMEN!D74</f>
        <v>#DIV/0!</v>
      </c>
      <c r="K196" s="1067" t="e">
        <f>+K194-RESUMEN!D73</f>
        <v>#DIV/0!</v>
      </c>
      <c r="L196" s="1376" t="e">
        <f>+L194-L193</f>
        <v>#DIV/0!</v>
      </c>
      <c r="M196" s="1376" t="e">
        <f t="shared" ref="M196:U196" si="155">+M194-M193</f>
        <v>#REF!</v>
      </c>
      <c r="N196" s="1376" t="e">
        <f t="shared" si="155"/>
        <v>#DIV/0!</v>
      </c>
      <c r="O196" s="1376" t="e">
        <f t="shared" si="155"/>
        <v>#DIV/0!</v>
      </c>
      <c r="P196" s="1376" t="e">
        <f t="shared" si="155"/>
        <v>#DIV/0!</v>
      </c>
      <c r="Q196" s="1376" t="e">
        <f t="shared" si="155"/>
        <v>#DIV/0!</v>
      </c>
      <c r="R196" s="1376" t="e">
        <f t="shared" si="155"/>
        <v>#REF!</v>
      </c>
      <c r="S196" s="1376" t="e">
        <f t="shared" si="155"/>
        <v>#REF!</v>
      </c>
      <c r="T196" s="1376" t="e">
        <f t="shared" si="155"/>
        <v>#REF!</v>
      </c>
      <c r="U196" s="1376" t="e">
        <f t="shared" si="155"/>
        <v>#REF!</v>
      </c>
      <c r="AH196" s="1377" t="e">
        <f>(L196+N196+O196+P196+Q196+R196+S196-(M196*(RESUMEN!$E$22+RESUMEN!$E$29+RESUMEN!$E$30+RESUMEN!$E$33)))/U193</f>
        <v>#DIV/0!</v>
      </c>
      <c r="AX196" s="1067"/>
      <c r="AY196" s="1067"/>
    </row>
    <row r="197" spans="1:56" hidden="1" x14ac:dyDescent="0.2">
      <c r="K197" s="1067"/>
      <c r="L197" s="1374"/>
      <c r="M197" s="1374"/>
      <c r="N197" s="1374"/>
      <c r="O197" s="1374"/>
      <c r="P197" s="1374"/>
      <c r="Q197" s="1374"/>
      <c r="R197" s="1374"/>
      <c r="S197" s="1374"/>
      <c r="T197" s="1374"/>
      <c r="U197" s="1374"/>
      <c r="AX197" s="1067"/>
      <c r="AY197" s="1067"/>
    </row>
    <row r="198" spans="1:56" hidden="1" x14ac:dyDescent="0.2">
      <c r="K198" s="929" t="s">
        <v>344</v>
      </c>
      <c r="L198" s="1382"/>
      <c r="M198" s="1382"/>
      <c r="N198" s="1382"/>
      <c r="O198" s="1382"/>
      <c r="P198" s="1382"/>
      <c r="Q198" s="1382"/>
      <c r="R198" s="1382"/>
      <c r="S198" s="1382"/>
      <c r="T198" s="1382"/>
      <c r="U198" s="1382"/>
      <c r="AX198" s="1067"/>
      <c r="AY198" s="1067"/>
    </row>
    <row r="199" spans="1:56" hidden="1" x14ac:dyDescent="0.2">
      <c r="L199" s="1067" t="e">
        <f>+L194/L198</f>
        <v>#DIV/0!</v>
      </c>
      <c r="M199" s="1067" t="e">
        <f t="shared" ref="M199:S199" si="156">+M194/M198</f>
        <v>#REF!</v>
      </c>
      <c r="N199" s="1067" t="e">
        <f t="shared" si="156"/>
        <v>#DIV/0!</v>
      </c>
      <c r="O199" s="1067" t="e">
        <f t="shared" si="156"/>
        <v>#DIV/0!</v>
      </c>
      <c r="P199" s="1067" t="e">
        <f t="shared" si="156"/>
        <v>#DIV/0!</v>
      </c>
      <c r="Q199" s="1067" t="e">
        <f t="shared" si="156"/>
        <v>#DIV/0!</v>
      </c>
      <c r="R199" s="1067" t="e">
        <f t="shared" si="156"/>
        <v>#REF!</v>
      </c>
      <c r="S199" s="1067" t="e">
        <f t="shared" si="156"/>
        <v>#REF!</v>
      </c>
      <c r="T199" s="1067"/>
      <c r="U199" s="1067" t="e">
        <f>+U194/U198</f>
        <v>#REF!</v>
      </c>
      <c r="AX199" s="1067"/>
      <c r="AY199" s="1067"/>
    </row>
    <row r="200" spans="1:56" ht="12" hidden="1" thickBot="1" x14ac:dyDescent="0.25">
      <c r="AX200" s="1067"/>
      <c r="AY200" s="1067"/>
    </row>
    <row r="201" spans="1:56" s="1270" customFormat="1" ht="18.600000000000001" hidden="1" customHeight="1" thickBot="1" x14ac:dyDescent="0.25">
      <c r="A201" s="1273"/>
      <c r="B201" s="431"/>
      <c r="C201" s="1274"/>
      <c r="D201" s="419"/>
      <c r="E201" s="419"/>
      <c r="F201" s="419"/>
      <c r="G201" s="419"/>
      <c r="L201" s="1279"/>
      <c r="M201" s="1280"/>
      <c r="N201" s="1280"/>
      <c r="O201" s="1281" t="s">
        <v>259</v>
      </c>
      <c r="P201" s="1280"/>
      <c r="Q201" s="1280"/>
      <c r="R201" s="1280"/>
      <c r="S201" s="1280"/>
      <c r="T201" s="1280"/>
      <c r="U201" s="1282"/>
      <c r="V201" s="1279"/>
      <c r="W201" s="1280"/>
      <c r="X201" s="1280"/>
      <c r="Y201" s="1281" t="s">
        <v>258</v>
      </c>
      <c r="Z201" s="1280"/>
      <c r="AA201" s="1280"/>
      <c r="AB201" s="1280"/>
      <c r="AC201" s="1280"/>
      <c r="AD201" s="1280"/>
      <c r="AE201" s="1282"/>
      <c r="AF201" s="929"/>
      <c r="AG201" s="929"/>
      <c r="AH201" s="929"/>
      <c r="AI201" s="929"/>
      <c r="AJ201" s="929"/>
      <c r="AK201" s="929"/>
      <c r="AL201" s="929"/>
      <c r="AM201" s="929"/>
      <c r="AN201" s="1384"/>
      <c r="AO201" s="1384"/>
      <c r="AP201" s="1384"/>
      <c r="AQ201" s="1384"/>
      <c r="AR201" s="1384"/>
      <c r="AS201" s="929"/>
      <c r="AT201" s="929"/>
      <c r="AU201" s="929"/>
      <c r="AV201" s="929"/>
      <c r="AW201" s="929"/>
      <c r="AX201" s="929"/>
      <c r="AY201" s="929"/>
      <c r="AZ201" s="929"/>
      <c r="BA201" s="929"/>
      <c r="BB201" s="929"/>
      <c r="BC201" s="929"/>
      <c r="BD201" s="929"/>
    </row>
    <row r="202" spans="1:56" ht="43.5" hidden="1" customHeight="1" thickTop="1" thickBot="1" x14ac:dyDescent="0.25">
      <c r="A202" s="1407"/>
      <c r="B202" s="1408" t="s">
        <v>247</v>
      </c>
      <c r="C202" s="1408" t="s">
        <v>248</v>
      </c>
      <c r="D202" s="1408" t="s">
        <v>249</v>
      </c>
      <c r="E202" s="1761" t="s">
        <v>250</v>
      </c>
      <c r="F202" s="1762"/>
      <c r="G202" s="1763"/>
      <c r="H202" s="1408" t="s">
        <v>386</v>
      </c>
      <c r="I202" s="1408" t="s">
        <v>261</v>
      </c>
      <c r="J202" s="1408" t="s">
        <v>262</v>
      </c>
      <c r="K202" s="1408" t="s">
        <v>251</v>
      </c>
      <c r="L202" s="1408" t="s">
        <v>236</v>
      </c>
      <c r="M202" s="1408" t="s">
        <v>237</v>
      </c>
      <c r="N202" s="1408" t="s">
        <v>238</v>
      </c>
      <c r="O202" s="1408" t="s">
        <v>239</v>
      </c>
      <c r="P202" s="1408" t="s">
        <v>240</v>
      </c>
      <c r="Q202" s="1408" t="s">
        <v>241</v>
      </c>
      <c r="R202" s="1408" t="s">
        <v>242</v>
      </c>
      <c r="S202" s="1408" t="s">
        <v>243</v>
      </c>
      <c r="T202" s="1409" t="s">
        <v>244</v>
      </c>
      <c r="U202" s="1764" t="s">
        <v>234</v>
      </c>
      <c r="V202" s="1287" t="s">
        <v>236</v>
      </c>
      <c r="W202" s="1287" t="s">
        <v>237</v>
      </c>
      <c r="X202" s="1287" t="s">
        <v>238</v>
      </c>
      <c r="Y202" s="1287" t="s">
        <v>239</v>
      </c>
      <c r="Z202" s="1287" t="s">
        <v>240</v>
      </c>
      <c r="AA202" s="1287" t="s">
        <v>241</v>
      </c>
      <c r="AB202" s="1287" t="s">
        <v>242</v>
      </c>
      <c r="AC202" s="1287" t="s">
        <v>243</v>
      </c>
      <c r="AD202" s="1287" t="s">
        <v>244</v>
      </c>
      <c r="AE202" s="1746" t="s">
        <v>234</v>
      </c>
      <c r="AG202" s="1766"/>
      <c r="AH202" s="1766"/>
      <c r="AI202" s="1766"/>
      <c r="AJ202" s="1740" t="s">
        <v>407</v>
      </c>
      <c r="AK202" s="1741"/>
      <c r="AL202" s="1742"/>
      <c r="AM202" s="1760" t="s">
        <v>440</v>
      </c>
      <c r="AN202" s="1760"/>
    </row>
    <row r="203" spans="1:56" ht="24.75" hidden="1" customHeight="1" thickTop="1" thickBot="1" x14ac:dyDescent="0.25">
      <c r="A203" s="1410"/>
      <c r="B203" s="1411"/>
      <c r="C203" s="1412"/>
      <c r="D203" s="1412"/>
      <c r="E203" s="1408" t="s">
        <v>252</v>
      </c>
      <c r="F203" s="1408" t="s">
        <v>253</v>
      </c>
      <c r="G203" s="1408" t="s">
        <v>254</v>
      </c>
      <c r="H203" s="1413" t="s">
        <v>387</v>
      </c>
      <c r="I203" s="1413" t="s">
        <v>388</v>
      </c>
      <c r="J203" s="1413" t="s">
        <v>389</v>
      </c>
      <c r="K203" s="1412"/>
      <c r="L203" s="1414" t="s">
        <v>256</v>
      </c>
      <c r="M203" s="1414" t="s">
        <v>256</v>
      </c>
      <c r="N203" s="1414" t="s">
        <v>256</v>
      </c>
      <c r="O203" s="1414" t="s">
        <v>256</v>
      </c>
      <c r="P203" s="1414" t="s">
        <v>256</v>
      </c>
      <c r="Q203" s="1414" t="s">
        <v>256</v>
      </c>
      <c r="R203" s="1414" t="s">
        <v>256</v>
      </c>
      <c r="S203" s="1414" t="s">
        <v>256</v>
      </c>
      <c r="T203" s="1414" t="s">
        <v>256</v>
      </c>
      <c r="U203" s="1765"/>
      <c r="V203" s="1743" t="s">
        <v>257</v>
      </c>
      <c r="W203" s="1744"/>
      <c r="X203" s="1744"/>
      <c r="Y203" s="1744"/>
      <c r="Z203" s="1744"/>
      <c r="AA203" s="1744"/>
      <c r="AB203" s="1744"/>
      <c r="AC203" s="1744"/>
      <c r="AD203" s="1745"/>
      <c r="AE203" s="1747"/>
      <c r="AG203" s="1288"/>
      <c r="AH203" s="1288"/>
      <c r="AI203" s="1288"/>
      <c r="AJ203" s="1297" t="s">
        <v>298</v>
      </c>
      <c r="AK203" s="1297" t="s">
        <v>441</v>
      </c>
      <c r="AL203" s="1415" t="s">
        <v>299</v>
      </c>
      <c r="AM203" s="1416" t="s">
        <v>380</v>
      </c>
      <c r="AN203" s="1297" t="s">
        <v>381</v>
      </c>
    </row>
    <row r="204" spans="1:56" ht="12" hidden="1" thickTop="1" x14ac:dyDescent="0.2">
      <c r="A204" s="1394">
        <v>1</v>
      </c>
      <c r="B204" s="1395">
        <f t="shared" ref="B204:H204" si="157">+B105</f>
        <v>0</v>
      </c>
      <c r="C204" s="1395">
        <f t="shared" si="157"/>
        <v>0</v>
      </c>
      <c r="D204" s="1395">
        <f t="shared" si="157"/>
        <v>0</v>
      </c>
      <c r="E204" s="1395">
        <f t="shared" si="157"/>
        <v>0</v>
      </c>
      <c r="F204" s="1395">
        <f t="shared" si="157"/>
        <v>0</v>
      </c>
      <c r="G204" s="1395">
        <f t="shared" si="157"/>
        <v>0</v>
      </c>
      <c r="H204" s="1395">
        <f t="shared" si="157"/>
        <v>0</v>
      </c>
      <c r="I204" s="1397" t="e">
        <f>+U204/$C$9/H204</f>
        <v>#DIV/0!</v>
      </c>
      <c r="J204" s="1328" t="e">
        <f>H204*I204</f>
        <v>#DIV/0!</v>
      </c>
      <c r="K204" s="1328" t="e">
        <f>J204*$C$9</f>
        <v>#DIV/0!</v>
      </c>
      <c r="L204" s="1398" t="e">
        <f t="shared" ref="L204:P213" si="158">+L105*L$199</f>
        <v>#DIV/0!</v>
      </c>
      <c r="M204" s="1398" t="e">
        <f t="shared" si="158"/>
        <v>#DIV/0!</v>
      </c>
      <c r="N204" s="1398" t="e">
        <f t="shared" si="158"/>
        <v>#DIV/0!</v>
      </c>
      <c r="O204" s="1398" t="e">
        <f t="shared" si="158"/>
        <v>#DIV/0!</v>
      </c>
      <c r="P204" s="1398" t="e">
        <f t="shared" si="158"/>
        <v>#DIV/0!</v>
      </c>
      <c r="Q204" s="1330" t="e">
        <f>SUM(L204:P204)*(RESUMEN!$C$22)</f>
        <v>#DIV/0!</v>
      </c>
      <c r="R204" s="1330" t="e">
        <f>(($U204)*(RESUMEN!$B$24+RESUMEN!$B$25+RESUMEN!$B$26))+(S204*RESUMEN!$B$28)</f>
        <v>#DIV/0!</v>
      </c>
      <c r="S204" s="1330" t="e">
        <f>SUM(L204:Q204)*(RESUMEN!$C$30)</f>
        <v>#DIV/0!</v>
      </c>
      <c r="T204" s="1330" t="e">
        <f>+$U204*RESUMEN!$C$33</f>
        <v>#DIV/0!</v>
      </c>
      <c r="U204" s="1331" t="e">
        <f>((L204+M204+N204+O204+P204+Q204+(S204*0.35)+S204)/(1-(RESUMEN!$B$24+RESUMEN!$B$25+RESUMEN!$B$26+RESUMEN!$C$33)))</f>
        <v>#DIV/0!</v>
      </c>
      <c r="V204" s="1309" t="e">
        <f t="shared" ref="V204:V227" si="159">L204/$U204</f>
        <v>#DIV/0!</v>
      </c>
      <c r="W204" s="1309" t="e">
        <f t="shared" ref="W204:W227" si="160">M204/$U204</f>
        <v>#DIV/0!</v>
      </c>
      <c r="X204" s="1309" t="e">
        <f t="shared" ref="X204:X227" si="161">N204/$U204</f>
        <v>#DIV/0!</v>
      </c>
      <c r="Y204" s="1309" t="e">
        <f t="shared" ref="Y204:Y227" si="162">O204/$U204</f>
        <v>#DIV/0!</v>
      </c>
      <c r="Z204" s="1309" t="e">
        <f t="shared" ref="Z204:Z227" si="163">P204/$U204</f>
        <v>#DIV/0!</v>
      </c>
      <c r="AA204" s="1309" t="e">
        <f t="shared" ref="AA204:AA227" si="164">Q204/$U204</f>
        <v>#DIV/0!</v>
      </c>
      <c r="AB204" s="1309" t="e">
        <f t="shared" ref="AB204:AB227" si="165">R204/$U204</f>
        <v>#DIV/0!</v>
      </c>
      <c r="AC204" s="1309" t="e">
        <f t="shared" ref="AC204:AC227" si="166">S204/$U204</f>
        <v>#DIV/0!</v>
      </c>
      <c r="AD204" s="1309" t="e">
        <f t="shared" ref="AD204:AD227" si="167">T204/$U204</f>
        <v>#DIV/0!</v>
      </c>
      <c r="AE204" s="1310" t="e">
        <f>SUM(V204:AD204)</f>
        <v>#DIV/0!</v>
      </c>
      <c r="AG204" s="1350"/>
      <c r="AH204" s="1333"/>
      <c r="AI204" s="1333"/>
      <c r="AJ204" s="1417">
        <f t="shared" ref="AJ204:AJ291" si="168">IF(ISERROR(U204/$C$9/H204),0,(U204/$C$9/H204))</f>
        <v>0</v>
      </c>
      <c r="AK204" s="1418">
        <f>IF(ISERROR(AJ204/AL204-1),0,(AJ204/AL204-1))</f>
        <v>0</v>
      </c>
      <c r="AL204" s="1419"/>
      <c r="AM204" s="1420">
        <f>+AJ204*H204</f>
        <v>0</v>
      </c>
      <c r="AN204" s="1420">
        <f>+AL204*H204</f>
        <v>0</v>
      </c>
      <c r="AY204" s="1067"/>
    </row>
    <row r="205" spans="1:56" hidden="1" x14ac:dyDescent="0.2">
      <c r="A205" s="1399">
        <f>+A204+1</f>
        <v>2</v>
      </c>
      <c r="B205" s="1395">
        <f t="shared" ref="B205:H205" si="169">+B106</f>
        <v>1</v>
      </c>
      <c r="C205" s="1395" t="str">
        <f t="shared" si="169"/>
        <v>Precio por el “Servicio de PH en ChSN día hábil operativo”, en un todo de acuerdo con las Bases del presente Pedido de Precios.-</v>
      </c>
      <c r="D205" s="1395" t="str">
        <f t="shared" si="169"/>
        <v>DÍA</v>
      </c>
      <c r="E205" s="1395">
        <f t="shared" si="169"/>
        <v>0</v>
      </c>
      <c r="F205" s="1395">
        <f t="shared" si="169"/>
        <v>0</v>
      </c>
      <c r="G205" s="1395">
        <f t="shared" si="169"/>
        <v>0</v>
      </c>
      <c r="H205" s="1395">
        <f t="shared" si="169"/>
        <v>0.96250000000000002</v>
      </c>
      <c r="I205" s="1397" t="e">
        <f t="shared" ref="I205:I268" si="170">+U205/$C$9/H205</f>
        <v>#DIV/0!</v>
      </c>
      <c r="J205" s="1328" t="e">
        <f t="shared" ref="J205:J268" si="171">H205*I205</f>
        <v>#DIV/0!</v>
      </c>
      <c r="K205" s="1328" t="e">
        <f t="shared" ref="K205:K268" si="172">J205*$C$9</f>
        <v>#DIV/0!</v>
      </c>
      <c r="L205" s="1398" t="e">
        <f t="shared" si="158"/>
        <v>#DIV/0!</v>
      </c>
      <c r="M205" s="1398" t="e">
        <f t="shared" si="158"/>
        <v>#DIV/0!</v>
      </c>
      <c r="N205" s="1398" t="e">
        <f t="shared" si="158"/>
        <v>#DIV/0!</v>
      </c>
      <c r="O205" s="1398" t="e">
        <f t="shared" si="158"/>
        <v>#DIV/0!</v>
      </c>
      <c r="P205" s="1398" t="e">
        <f t="shared" si="158"/>
        <v>#DIV/0!</v>
      </c>
      <c r="Q205" s="1330" t="e">
        <f>SUM(L205:P205)*(RESUMEN!$C$22)</f>
        <v>#DIV/0!</v>
      </c>
      <c r="R205" s="1330" t="e">
        <f>(($U205)*(RESUMEN!$B$24+RESUMEN!$B$25+RESUMEN!$B$26))+(S205*RESUMEN!$B$28)</f>
        <v>#DIV/0!</v>
      </c>
      <c r="S205" s="1330" t="e">
        <f>SUM(L205:Q205)*(RESUMEN!$C$30)</f>
        <v>#DIV/0!</v>
      </c>
      <c r="T205" s="1330" t="e">
        <f>+$U205*RESUMEN!$C$33</f>
        <v>#DIV/0!</v>
      </c>
      <c r="U205" s="1331" t="e">
        <f>((L205+M205+N205+O205+P205+Q205+(S205*0.35)+S205)/(1-(RESUMEN!$B$24+RESUMEN!$B$25+RESUMEN!$B$26+RESUMEN!$C$33)))</f>
        <v>#DIV/0!</v>
      </c>
      <c r="V205" s="1309" t="e">
        <f t="shared" si="159"/>
        <v>#DIV/0!</v>
      </c>
      <c r="W205" s="1309" t="e">
        <f t="shared" si="160"/>
        <v>#DIV/0!</v>
      </c>
      <c r="X205" s="1309" t="e">
        <f t="shared" si="161"/>
        <v>#DIV/0!</v>
      </c>
      <c r="Y205" s="1309" t="e">
        <f t="shared" si="162"/>
        <v>#DIV/0!</v>
      </c>
      <c r="Z205" s="1309" t="e">
        <f t="shared" si="163"/>
        <v>#DIV/0!</v>
      </c>
      <c r="AA205" s="1309" t="e">
        <f t="shared" si="164"/>
        <v>#DIV/0!</v>
      </c>
      <c r="AB205" s="1309" t="e">
        <f t="shared" si="165"/>
        <v>#DIV/0!</v>
      </c>
      <c r="AC205" s="1309" t="e">
        <f t="shared" si="166"/>
        <v>#DIV/0!</v>
      </c>
      <c r="AD205" s="1309" t="e">
        <f t="shared" si="167"/>
        <v>#DIV/0!</v>
      </c>
      <c r="AE205" s="1310" t="e">
        <f t="shared" ref="AE205:AE226" si="173">SUM(V205:AD205)</f>
        <v>#DIV/0!</v>
      </c>
      <c r="AG205" s="1350"/>
      <c r="AH205" s="1333"/>
      <c r="AI205" s="1333"/>
      <c r="AJ205" s="1417">
        <f t="shared" si="168"/>
        <v>0</v>
      </c>
      <c r="AK205" s="1418">
        <f t="shared" ref="AK205:AK268" si="174">IF(ISERROR(AJ205/AL205-1),0,(AJ205/AL205-1))</f>
        <v>0</v>
      </c>
      <c r="AL205" s="1419"/>
      <c r="AM205" s="1420">
        <f t="shared" ref="AM205:AM268" si="175">+AJ205*H205</f>
        <v>0</v>
      </c>
      <c r="AN205" s="1420">
        <f t="shared" ref="AN205:AN268" si="176">+AL205*H205</f>
        <v>0</v>
      </c>
      <c r="AY205" s="1067"/>
    </row>
    <row r="206" spans="1:56" hidden="1" x14ac:dyDescent="0.2">
      <c r="A206" s="1399">
        <f t="shared" ref="A206:A269" si="177">+A205+1</f>
        <v>3</v>
      </c>
      <c r="B206" s="1395">
        <f t="shared" ref="B206:H206" si="178">+B107</f>
        <v>2</v>
      </c>
      <c r="C206" s="1395" t="str">
        <f t="shared" si="178"/>
        <v>Precio por el “Servicio de PH en ChSN día stand by”, en un todo de acuerdo con las Bases del presente Pedido de Precios.-</v>
      </c>
      <c r="D206" s="1395" t="str">
        <f t="shared" si="178"/>
        <v>DÍA</v>
      </c>
      <c r="E206" s="1395">
        <f t="shared" si="178"/>
        <v>0</v>
      </c>
      <c r="F206" s="1395">
        <f t="shared" si="178"/>
        <v>0</v>
      </c>
      <c r="G206" s="1395">
        <f t="shared" si="178"/>
        <v>0</v>
      </c>
      <c r="H206" s="1395">
        <f t="shared" si="178"/>
        <v>0</v>
      </c>
      <c r="I206" s="1397" t="e">
        <f t="shared" si="170"/>
        <v>#DIV/0!</v>
      </c>
      <c r="J206" s="1328" t="e">
        <f t="shared" si="171"/>
        <v>#DIV/0!</v>
      </c>
      <c r="K206" s="1328" t="e">
        <f t="shared" si="172"/>
        <v>#DIV/0!</v>
      </c>
      <c r="L206" s="1398" t="e">
        <f t="shared" si="158"/>
        <v>#DIV/0!</v>
      </c>
      <c r="M206" s="1398" t="e">
        <f t="shared" si="158"/>
        <v>#DIV/0!</v>
      </c>
      <c r="N206" s="1398" t="e">
        <f t="shared" si="158"/>
        <v>#DIV/0!</v>
      </c>
      <c r="O206" s="1398" t="e">
        <f t="shared" si="158"/>
        <v>#DIV/0!</v>
      </c>
      <c r="P206" s="1398" t="e">
        <f t="shared" si="158"/>
        <v>#DIV/0!</v>
      </c>
      <c r="Q206" s="1330" t="e">
        <f>SUM(L206:P206)*(RESUMEN!$C$22)</f>
        <v>#DIV/0!</v>
      </c>
      <c r="R206" s="1330" t="e">
        <f>(($U206)*(RESUMEN!$B$24+RESUMEN!$B$25+RESUMEN!$B$26))+(S206*RESUMEN!$B$28)</f>
        <v>#DIV/0!</v>
      </c>
      <c r="S206" s="1330" t="e">
        <f>SUM(L206:Q206)*(RESUMEN!$C$30)</f>
        <v>#DIV/0!</v>
      </c>
      <c r="T206" s="1330" t="e">
        <f>+$U206*RESUMEN!$C$33</f>
        <v>#DIV/0!</v>
      </c>
      <c r="U206" s="1331" t="e">
        <f>((L206+M206+N206+O206+P206+Q206+(S206*0.35)+S206)/(1-(RESUMEN!$B$24+RESUMEN!$B$25+RESUMEN!$B$26+RESUMEN!$C$33)))</f>
        <v>#DIV/0!</v>
      </c>
      <c r="V206" s="1309" t="e">
        <f t="shared" si="159"/>
        <v>#DIV/0!</v>
      </c>
      <c r="W206" s="1309" t="e">
        <f t="shared" si="160"/>
        <v>#DIV/0!</v>
      </c>
      <c r="X206" s="1309" t="e">
        <f t="shared" si="161"/>
        <v>#DIV/0!</v>
      </c>
      <c r="Y206" s="1309" t="e">
        <f t="shared" si="162"/>
        <v>#DIV/0!</v>
      </c>
      <c r="Z206" s="1309" t="e">
        <f t="shared" si="163"/>
        <v>#DIV/0!</v>
      </c>
      <c r="AA206" s="1309" t="e">
        <f t="shared" si="164"/>
        <v>#DIV/0!</v>
      </c>
      <c r="AB206" s="1309" t="e">
        <f t="shared" si="165"/>
        <v>#DIV/0!</v>
      </c>
      <c r="AC206" s="1309" t="e">
        <f t="shared" si="166"/>
        <v>#DIV/0!</v>
      </c>
      <c r="AD206" s="1309" t="e">
        <f t="shared" si="167"/>
        <v>#DIV/0!</v>
      </c>
      <c r="AE206" s="1310" t="e">
        <f t="shared" si="173"/>
        <v>#DIV/0!</v>
      </c>
      <c r="AG206" s="1350"/>
      <c r="AH206" s="1333"/>
      <c r="AI206" s="1333"/>
      <c r="AJ206" s="1417">
        <f t="shared" si="168"/>
        <v>0</v>
      </c>
      <c r="AK206" s="1418">
        <f t="shared" si="174"/>
        <v>0</v>
      </c>
      <c r="AL206" s="1419"/>
      <c r="AM206" s="1420">
        <f t="shared" si="175"/>
        <v>0</v>
      </c>
      <c r="AN206" s="1420">
        <f t="shared" si="176"/>
        <v>0</v>
      </c>
      <c r="AY206" s="1067"/>
    </row>
    <row r="207" spans="1:56" hidden="1" x14ac:dyDescent="0.2">
      <c r="A207" s="1399">
        <f t="shared" si="177"/>
        <v>4</v>
      </c>
      <c r="B207" s="1395">
        <f t="shared" ref="B207:H207" si="179">+B108</f>
        <v>3</v>
      </c>
      <c r="C207" s="1395" t="str">
        <f t="shared" si="179"/>
        <v>Precio por el “Servicio de PH en PH día hábil operativo”, en un todo de acuerdo con las Bases del presente Pedido de Precios.-</v>
      </c>
      <c r="D207" s="1395" t="str">
        <f t="shared" si="179"/>
        <v>DÍA</v>
      </c>
      <c r="E207" s="1395">
        <f t="shared" si="179"/>
        <v>0</v>
      </c>
      <c r="F207" s="1395">
        <f t="shared" si="179"/>
        <v>0</v>
      </c>
      <c r="G207" s="1395">
        <f t="shared" si="179"/>
        <v>0</v>
      </c>
      <c r="H207" s="1395">
        <f t="shared" si="179"/>
        <v>0.96250000000000002</v>
      </c>
      <c r="I207" s="1397" t="e">
        <f t="shared" si="170"/>
        <v>#DIV/0!</v>
      </c>
      <c r="J207" s="1328" t="e">
        <f t="shared" si="171"/>
        <v>#DIV/0!</v>
      </c>
      <c r="K207" s="1328" t="e">
        <f t="shared" si="172"/>
        <v>#DIV/0!</v>
      </c>
      <c r="L207" s="1398" t="e">
        <f t="shared" si="158"/>
        <v>#DIV/0!</v>
      </c>
      <c r="M207" s="1398" t="e">
        <f t="shared" si="158"/>
        <v>#DIV/0!</v>
      </c>
      <c r="N207" s="1398" t="e">
        <f t="shared" si="158"/>
        <v>#DIV/0!</v>
      </c>
      <c r="O207" s="1398" t="e">
        <f t="shared" si="158"/>
        <v>#DIV/0!</v>
      </c>
      <c r="P207" s="1398" t="e">
        <f t="shared" si="158"/>
        <v>#DIV/0!</v>
      </c>
      <c r="Q207" s="1330" t="e">
        <f>SUM(L207:P207)*(RESUMEN!$C$22)</f>
        <v>#DIV/0!</v>
      </c>
      <c r="R207" s="1330" t="e">
        <f>(($U207)*(RESUMEN!$B$24+RESUMEN!$B$25+RESUMEN!$B$26))+(S207*RESUMEN!$B$28)</f>
        <v>#DIV/0!</v>
      </c>
      <c r="S207" s="1330" t="e">
        <f>SUM(L207:Q207)*(RESUMEN!$C$30)</f>
        <v>#DIV/0!</v>
      </c>
      <c r="T207" s="1330" t="e">
        <f>+$U207*RESUMEN!$C$33</f>
        <v>#DIV/0!</v>
      </c>
      <c r="U207" s="1331" t="e">
        <f>((L207+M207+N207+O207+P207+Q207+(S207*0.35)+S207)/(1-(RESUMEN!$B$24+RESUMEN!$B$25+RESUMEN!$B$26+RESUMEN!$C$33)))</f>
        <v>#DIV/0!</v>
      </c>
      <c r="V207" s="1309" t="e">
        <f t="shared" si="159"/>
        <v>#DIV/0!</v>
      </c>
      <c r="W207" s="1309" t="e">
        <f t="shared" si="160"/>
        <v>#DIV/0!</v>
      </c>
      <c r="X207" s="1309" t="e">
        <f t="shared" si="161"/>
        <v>#DIV/0!</v>
      </c>
      <c r="Y207" s="1309" t="e">
        <f t="shared" si="162"/>
        <v>#DIV/0!</v>
      </c>
      <c r="Z207" s="1309" t="e">
        <f t="shared" si="163"/>
        <v>#DIV/0!</v>
      </c>
      <c r="AA207" s="1309" t="e">
        <f t="shared" si="164"/>
        <v>#DIV/0!</v>
      </c>
      <c r="AB207" s="1309" t="e">
        <f t="shared" si="165"/>
        <v>#DIV/0!</v>
      </c>
      <c r="AC207" s="1309" t="e">
        <f t="shared" si="166"/>
        <v>#DIV/0!</v>
      </c>
      <c r="AD207" s="1309" t="e">
        <f t="shared" si="167"/>
        <v>#DIV/0!</v>
      </c>
      <c r="AE207" s="1310" t="e">
        <f t="shared" si="173"/>
        <v>#DIV/0!</v>
      </c>
      <c r="AG207" s="1350"/>
      <c r="AH207" s="1333"/>
      <c r="AI207" s="1333"/>
      <c r="AJ207" s="1417">
        <f t="shared" si="168"/>
        <v>0</v>
      </c>
      <c r="AK207" s="1418">
        <f t="shared" si="174"/>
        <v>0</v>
      </c>
      <c r="AL207" s="1419"/>
      <c r="AM207" s="1420">
        <f t="shared" si="175"/>
        <v>0</v>
      </c>
      <c r="AN207" s="1420">
        <f t="shared" si="176"/>
        <v>0</v>
      </c>
      <c r="AY207" s="1067"/>
    </row>
    <row r="208" spans="1:56" hidden="1" x14ac:dyDescent="0.2">
      <c r="A208" s="1399">
        <f t="shared" si="177"/>
        <v>5</v>
      </c>
      <c r="B208" s="1395">
        <f t="shared" ref="B208:H208" si="180">+B109</f>
        <v>4</v>
      </c>
      <c r="C208" s="1395" t="str">
        <f t="shared" si="180"/>
        <v>Precio por el “Servicio de PH en PH día stand by”, en un todo de acuerdo con las Bases del presente Pedido de Precios.-</v>
      </c>
      <c r="D208" s="1395" t="str">
        <f t="shared" si="180"/>
        <v>DÍA</v>
      </c>
      <c r="E208" s="1395">
        <f t="shared" si="180"/>
        <v>0</v>
      </c>
      <c r="F208" s="1395">
        <f t="shared" si="180"/>
        <v>0</v>
      </c>
      <c r="G208" s="1395">
        <f t="shared" si="180"/>
        <v>0</v>
      </c>
      <c r="H208" s="1395">
        <f t="shared" si="180"/>
        <v>0</v>
      </c>
      <c r="I208" s="1397" t="e">
        <f t="shared" si="170"/>
        <v>#DIV/0!</v>
      </c>
      <c r="J208" s="1328" t="e">
        <f t="shared" si="171"/>
        <v>#DIV/0!</v>
      </c>
      <c r="K208" s="1328" t="e">
        <f t="shared" si="172"/>
        <v>#DIV/0!</v>
      </c>
      <c r="L208" s="1398" t="e">
        <f t="shared" si="158"/>
        <v>#DIV/0!</v>
      </c>
      <c r="M208" s="1398" t="e">
        <f t="shared" si="158"/>
        <v>#DIV/0!</v>
      </c>
      <c r="N208" s="1398" t="e">
        <f t="shared" si="158"/>
        <v>#DIV/0!</v>
      </c>
      <c r="O208" s="1398" t="e">
        <f t="shared" si="158"/>
        <v>#DIV/0!</v>
      </c>
      <c r="P208" s="1398" t="e">
        <f t="shared" si="158"/>
        <v>#DIV/0!</v>
      </c>
      <c r="Q208" s="1330" t="e">
        <f>SUM(L208:P208)*(RESUMEN!$C$22)</f>
        <v>#DIV/0!</v>
      </c>
      <c r="R208" s="1330" t="e">
        <f>(($U208)*(RESUMEN!$B$24+RESUMEN!$B$25+RESUMEN!$B$26))+(S208*RESUMEN!$B$28)</f>
        <v>#DIV/0!</v>
      </c>
      <c r="S208" s="1330" t="e">
        <f>SUM(L208:Q208)*(RESUMEN!$C$30)</f>
        <v>#DIV/0!</v>
      </c>
      <c r="T208" s="1330" t="e">
        <f>+$U208*RESUMEN!$C$33</f>
        <v>#DIV/0!</v>
      </c>
      <c r="U208" s="1331" t="e">
        <f>((L208+M208+N208+O208+P208+Q208+(S208*0.35)+S208)/(1-(RESUMEN!$B$24+RESUMEN!$B$25+RESUMEN!$B$26+RESUMEN!$C$33)))</f>
        <v>#DIV/0!</v>
      </c>
      <c r="V208" s="1309" t="e">
        <f t="shared" si="159"/>
        <v>#DIV/0!</v>
      </c>
      <c r="W208" s="1309" t="e">
        <f t="shared" si="160"/>
        <v>#DIV/0!</v>
      </c>
      <c r="X208" s="1309" t="e">
        <f t="shared" si="161"/>
        <v>#DIV/0!</v>
      </c>
      <c r="Y208" s="1309" t="e">
        <f t="shared" si="162"/>
        <v>#DIV/0!</v>
      </c>
      <c r="Z208" s="1309" t="e">
        <f t="shared" si="163"/>
        <v>#DIV/0!</v>
      </c>
      <c r="AA208" s="1309" t="e">
        <f t="shared" si="164"/>
        <v>#DIV/0!</v>
      </c>
      <c r="AB208" s="1309" t="e">
        <f t="shared" si="165"/>
        <v>#DIV/0!</v>
      </c>
      <c r="AC208" s="1309" t="e">
        <f t="shared" si="166"/>
        <v>#DIV/0!</v>
      </c>
      <c r="AD208" s="1309" t="e">
        <f t="shared" si="167"/>
        <v>#DIV/0!</v>
      </c>
      <c r="AE208" s="1310" t="e">
        <f t="shared" si="173"/>
        <v>#DIV/0!</v>
      </c>
      <c r="AG208" s="1350"/>
      <c r="AH208" s="1333"/>
      <c r="AI208" s="1333"/>
      <c r="AJ208" s="1417">
        <f t="shared" si="168"/>
        <v>0</v>
      </c>
      <c r="AK208" s="1418">
        <f t="shared" si="174"/>
        <v>0</v>
      </c>
      <c r="AL208" s="1419"/>
      <c r="AM208" s="1420">
        <f t="shared" si="175"/>
        <v>0</v>
      </c>
      <c r="AN208" s="1420">
        <f t="shared" si="176"/>
        <v>0</v>
      </c>
      <c r="AY208" s="1067"/>
    </row>
    <row r="209" spans="1:51" hidden="1" x14ac:dyDescent="0.2">
      <c r="A209" s="1399">
        <f t="shared" si="177"/>
        <v>6</v>
      </c>
      <c r="B209" s="1395">
        <f t="shared" ref="B209:H209" si="181">+B110</f>
        <v>5</v>
      </c>
      <c r="C209" s="1395" t="str">
        <f t="shared" si="181"/>
        <v>Precio por el “Servicio de PH en VAM día hábil operativo”, en un todo de acuerdo con las Bases del presente Pedido de Precios.-</v>
      </c>
      <c r="D209" s="1395" t="str">
        <f t="shared" si="181"/>
        <v>DÍA</v>
      </c>
      <c r="E209" s="1395">
        <f t="shared" si="181"/>
        <v>0</v>
      </c>
      <c r="F209" s="1395">
        <f t="shared" si="181"/>
        <v>0</v>
      </c>
      <c r="G209" s="1395">
        <f t="shared" si="181"/>
        <v>0</v>
      </c>
      <c r="H209" s="1395">
        <f t="shared" si="181"/>
        <v>7.4999999999999997E-2</v>
      </c>
      <c r="I209" s="1397" t="e">
        <f t="shared" si="170"/>
        <v>#DIV/0!</v>
      </c>
      <c r="J209" s="1328" t="e">
        <f t="shared" si="171"/>
        <v>#DIV/0!</v>
      </c>
      <c r="K209" s="1328" t="e">
        <f t="shared" si="172"/>
        <v>#DIV/0!</v>
      </c>
      <c r="L209" s="1398" t="e">
        <f t="shared" si="158"/>
        <v>#DIV/0!</v>
      </c>
      <c r="M209" s="1398" t="e">
        <f t="shared" si="158"/>
        <v>#DIV/0!</v>
      </c>
      <c r="N209" s="1398" t="e">
        <f t="shared" si="158"/>
        <v>#DIV/0!</v>
      </c>
      <c r="O209" s="1398" t="e">
        <f t="shared" si="158"/>
        <v>#DIV/0!</v>
      </c>
      <c r="P209" s="1398" t="e">
        <f t="shared" si="158"/>
        <v>#DIV/0!</v>
      </c>
      <c r="Q209" s="1330" t="e">
        <f>SUM(L209:P209)*(RESUMEN!$C$22)</f>
        <v>#DIV/0!</v>
      </c>
      <c r="R209" s="1330" t="e">
        <f>(($U209)*(RESUMEN!$B$24+RESUMEN!$B$25+RESUMEN!$B$26))+(S209*RESUMEN!$B$28)</f>
        <v>#DIV/0!</v>
      </c>
      <c r="S209" s="1330" t="e">
        <f>SUM(L209:Q209)*(RESUMEN!$C$30)</f>
        <v>#DIV/0!</v>
      </c>
      <c r="T209" s="1330" t="e">
        <f>+$U209*RESUMEN!$C$33</f>
        <v>#DIV/0!</v>
      </c>
      <c r="U209" s="1331" t="e">
        <f>((L209+M209+N209+O209+P209+Q209+(S209*0.35)+S209)/(1-(RESUMEN!$B$24+RESUMEN!$B$25+RESUMEN!$B$26+RESUMEN!$C$33)))</f>
        <v>#DIV/0!</v>
      </c>
      <c r="V209" s="1309" t="e">
        <f t="shared" si="159"/>
        <v>#DIV/0!</v>
      </c>
      <c r="W209" s="1309" t="e">
        <f t="shared" si="160"/>
        <v>#DIV/0!</v>
      </c>
      <c r="X209" s="1309" t="e">
        <f t="shared" si="161"/>
        <v>#DIV/0!</v>
      </c>
      <c r="Y209" s="1309" t="e">
        <f t="shared" si="162"/>
        <v>#DIV/0!</v>
      </c>
      <c r="Z209" s="1309" t="e">
        <f t="shared" si="163"/>
        <v>#DIV/0!</v>
      </c>
      <c r="AA209" s="1309" t="e">
        <f t="shared" si="164"/>
        <v>#DIV/0!</v>
      </c>
      <c r="AB209" s="1309" t="e">
        <f t="shared" si="165"/>
        <v>#DIV/0!</v>
      </c>
      <c r="AC209" s="1309" t="e">
        <f t="shared" si="166"/>
        <v>#DIV/0!</v>
      </c>
      <c r="AD209" s="1309" t="e">
        <f t="shared" si="167"/>
        <v>#DIV/0!</v>
      </c>
      <c r="AE209" s="1310" t="e">
        <f t="shared" si="173"/>
        <v>#DIV/0!</v>
      </c>
      <c r="AG209" s="1350"/>
      <c r="AH209" s="1333"/>
      <c r="AI209" s="1333"/>
      <c r="AJ209" s="1417">
        <f t="shared" si="168"/>
        <v>0</v>
      </c>
      <c r="AK209" s="1418">
        <f t="shared" si="174"/>
        <v>0</v>
      </c>
      <c r="AL209" s="1419"/>
      <c r="AM209" s="1420">
        <f t="shared" si="175"/>
        <v>0</v>
      </c>
      <c r="AN209" s="1420">
        <f t="shared" si="176"/>
        <v>0</v>
      </c>
      <c r="AY209" s="1067"/>
    </row>
    <row r="210" spans="1:51" hidden="1" x14ac:dyDescent="0.2">
      <c r="A210" s="1399">
        <f t="shared" si="177"/>
        <v>7</v>
      </c>
      <c r="B210" s="1395">
        <f t="shared" ref="B210:H210" si="182">+B111</f>
        <v>6</v>
      </c>
      <c r="C210" s="1395" t="str">
        <f t="shared" si="182"/>
        <v>Precio por el “Servicio de PH en VAM día stand by”, en un todo de acuerdo con las Bases del presente Pedido de Precios.-</v>
      </c>
      <c r="D210" s="1395" t="str">
        <f t="shared" si="182"/>
        <v>DÍA</v>
      </c>
      <c r="E210" s="1395">
        <f t="shared" si="182"/>
        <v>0</v>
      </c>
      <c r="F210" s="1395">
        <f t="shared" si="182"/>
        <v>0</v>
      </c>
      <c r="G210" s="1395">
        <f t="shared" si="182"/>
        <v>0</v>
      </c>
      <c r="H210" s="1395">
        <f t="shared" si="182"/>
        <v>0</v>
      </c>
      <c r="I210" s="1397" t="e">
        <f t="shared" si="170"/>
        <v>#DIV/0!</v>
      </c>
      <c r="J210" s="1328" t="e">
        <f t="shared" si="171"/>
        <v>#DIV/0!</v>
      </c>
      <c r="K210" s="1328" t="e">
        <f t="shared" si="172"/>
        <v>#DIV/0!</v>
      </c>
      <c r="L210" s="1398" t="e">
        <f t="shared" si="158"/>
        <v>#DIV/0!</v>
      </c>
      <c r="M210" s="1398" t="e">
        <f t="shared" si="158"/>
        <v>#DIV/0!</v>
      </c>
      <c r="N210" s="1398" t="e">
        <f t="shared" si="158"/>
        <v>#DIV/0!</v>
      </c>
      <c r="O210" s="1398" t="e">
        <f t="shared" si="158"/>
        <v>#DIV/0!</v>
      </c>
      <c r="P210" s="1398" t="e">
        <f t="shared" si="158"/>
        <v>#DIV/0!</v>
      </c>
      <c r="Q210" s="1330" t="e">
        <f>SUM(L210:P210)*(RESUMEN!$C$22)</f>
        <v>#DIV/0!</v>
      </c>
      <c r="R210" s="1330" t="e">
        <f>(($U210)*(RESUMEN!$B$24+RESUMEN!$B$25+RESUMEN!$B$26))+(S210*RESUMEN!$B$28)</f>
        <v>#DIV/0!</v>
      </c>
      <c r="S210" s="1330" t="e">
        <f>SUM(L210:Q210)*(RESUMEN!$C$30)</f>
        <v>#DIV/0!</v>
      </c>
      <c r="T210" s="1330" t="e">
        <f>+$U210*RESUMEN!$C$33</f>
        <v>#DIV/0!</v>
      </c>
      <c r="U210" s="1331" t="e">
        <f>((L210+M210+N210+O210+P210+Q210+(S210*0.35)+S210)/(1-(RESUMEN!$B$24+RESUMEN!$B$25+RESUMEN!$B$26+RESUMEN!$C$33)))</f>
        <v>#DIV/0!</v>
      </c>
      <c r="V210" s="1309" t="e">
        <f t="shared" si="159"/>
        <v>#DIV/0!</v>
      </c>
      <c r="W210" s="1309" t="e">
        <f t="shared" si="160"/>
        <v>#DIV/0!</v>
      </c>
      <c r="X210" s="1309" t="e">
        <f t="shared" si="161"/>
        <v>#DIV/0!</v>
      </c>
      <c r="Y210" s="1309" t="e">
        <f t="shared" si="162"/>
        <v>#DIV/0!</v>
      </c>
      <c r="Z210" s="1309" t="e">
        <f t="shared" si="163"/>
        <v>#DIV/0!</v>
      </c>
      <c r="AA210" s="1309" t="e">
        <f t="shared" si="164"/>
        <v>#DIV/0!</v>
      </c>
      <c r="AB210" s="1309" t="e">
        <f t="shared" si="165"/>
        <v>#DIV/0!</v>
      </c>
      <c r="AC210" s="1309" t="e">
        <f t="shared" si="166"/>
        <v>#DIV/0!</v>
      </c>
      <c r="AD210" s="1309" t="e">
        <f t="shared" si="167"/>
        <v>#DIV/0!</v>
      </c>
      <c r="AE210" s="1310" t="e">
        <f t="shared" si="173"/>
        <v>#DIV/0!</v>
      </c>
      <c r="AG210" s="1350"/>
      <c r="AH210" s="1333"/>
      <c r="AI210" s="1333"/>
      <c r="AJ210" s="1417">
        <f t="shared" si="168"/>
        <v>0</v>
      </c>
      <c r="AK210" s="1418">
        <f t="shared" si="174"/>
        <v>0</v>
      </c>
      <c r="AL210" s="1419"/>
      <c r="AM210" s="1420">
        <f t="shared" si="175"/>
        <v>0</v>
      </c>
      <c r="AN210" s="1420">
        <f t="shared" si="176"/>
        <v>0</v>
      </c>
      <c r="AR210" s="1269"/>
      <c r="AS210" s="1269"/>
      <c r="AT210" s="1269"/>
      <c r="AU210" s="1269"/>
      <c r="AV210" s="1269"/>
      <c r="AW210" s="1269"/>
      <c r="AX210" s="1269"/>
      <c r="AY210" s="1067"/>
    </row>
    <row r="211" spans="1:51" hidden="1" x14ac:dyDescent="0.2">
      <c r="A211" s="1399">
        <f t="shared" si="177"/>
        <v>8</v>
      </c>
      <c r="B211" s="1395">
        <f t="shared" ref="B211:H211" si="183">+B112</f>
        <v>7</v>
      </c>
      <c r="C211" s="1395">
        <f t="shared" si="183"/>
        <v>0</v>
      </c>
      <c r="D211" s="1395">
        <f t="shared" si="183"/>
        <v>0</v>
      </c>
      <c r="E211" s="1395">
        <f t="shared" si="183"/>
        <v>0</v>
      </c>
      <c r="F211" s="1395">
        <f t="shared" si="183"/>
        <v>0</v>
      </c>
      <c r="G211" s="1395">
        <f t="shared" si="183"/>
        <v>0</v>
      </c>
      <c r="H211" s="1395">
        <f t="shared" si="183"/>
        <v>0</v>
      </c>
      <c r="I211" s="1397" t="e">
        <f t="shared" si="170"/>
        <v>#DIV/0!</v>
      </c>
      <c r="J211" s="1328" t="e">
        <f t="shared" si="171"/>
        <v>#DIV/0!</v>
      </c>
      <c r="K211" s="1328" t="e">
        <f t="shared" si="172"/>
        <v>#DIV/0!</v>
      </c>
      <c r="L211" s="1398" t="e">
        <f t="shared" si="158"/>
        <v>#DIV/0!</v>
      </c>
      <c r="M211" s="1398" t="e">
        <f t="shared" si="158"/>
        <v>#DIV/0!</v>
      </c>
      <c r="N211" s="1398" t="e">
        <f t="shared" si="158"/>
        <v>#DIV/0!</v>
      </c>
      <c r="O211" s="1398" t="e">
        <f t="shared" si="158"/>
        <v>#DIV/0!</v>
      </c>
      <c r="P211" s="1398" t="e">
        <f t="shared" si="158"/>
        <v>#DIV/0!</v>
      </c>
      <c r="Q211" s="1330" t="e">
        <f>SUM(L211:P211)*(RESUMEN!$C$22)</f>
        <v>#DIV/0!</v>
      </c>
      <c r="R211" s="1330" t="e">
        <f>(($U211)*(RESUMEN!$B$24+RESUMEN!$B$25+RESUMEN!$B$26))+(S211*RESUMEN!$B$28)</f>
        <v>#DIV/0!</v>
      </c>
      <c r="S211" s="1330" t="e">
        <f>SUM(L211:Q211)*(RESUMEN!$C$30)</f>
        <v>#DIV/0!</v>
      </c>
      <c r="T211" s="1330" t="e">
        <f>+$U211*RESUMEN!$C$33</f>
        <v>#DIV/0!</v>
      </c>
      <c r="U211" s="1331" t="e">
        <f>((L211+M211+N211+O211+P211+Q211+(S211*0.35)+S211)/(1-(RESUMEN!$B$24+RESUMEN!$B$25+RESUMEN!$B$26+RESUMEN!$C$33)))</f>
        <v>#DIV/0!</v>
      </c>
      <c r="V211" s="1309" t="e">
        <f t="shared" si="159"/>
        <v>#DIV/0!</v>
      </c>
      <c r="W211" s="1309" t="e">
        <f t="shared" si="160"/>
        <v>#DIV/0!</v>
      </c>
      <c r="X211" s="1309" t="e">
        <f t="shared" si="161"/>
        <v>#DIV/0!</v>
      </c>
      <c r="Y211" s="1309" t="e">
        <f t="shared" si="162"/>
        <v>#DIV/0!</v>
      </c>
      <c r="Z211" s="1309" t="e">
        <f t="shared" si="163"/>
        <v>#DIV/0!</v>
      </c>
      <c r="AA211" s="1309" t="e">
        <f t="shared" si="164"/>
        <v>#DIV/0!</v>
      </c>
      <c r="AB211" s="1309" t="e">
        <f t="shared" si="165"/>
        <v>#DIV/0!</v>
      </c>
      <c r="AC211" s="1309" t="e">
        <f t="shared" si="166"/>
        <v>#DIV/0!</v>
      </c>
      <c r="AD211" s="1309" t="e">
        <f t="shared" si="167"/>
        <v>#DIV/0!</v>
      </c>
      <c r="AE211" s="1310" t="e">
        <f t="shared" si="173"/>
        <v>#DIV/0!</v>
      </c>
      <c r="AG211" s="1350"/>
      <c r="AH211" s="1333"/>
      <c r="AI211" s="1333"/>
      <c r="AJ211" s="1417">
        <f t="shared" si="168"/>
        <v>0</v>
      </c>
      <c r="AK211" s="1418">
        <f t="shared" si="174"/>
        <v>0</v>
      </c>
      <c r="AL211" s="1419"/>
      <c r="AM211" s="1420">
        <f t="shared" si="175"/>
        <v>0</v>
      </c>
      <c r="AN211" s="1420">
        <f t="shared" si="176"/>
        <v>0</v>
      </c>
      <c r="AR211" s="1269"/>
      <c r="AS211" s="1269"/>
      <c r="AT211" s="1269"/>
      <c r="AU211" s="1269"/>
      <c r="AV211" s="1269"/>
      <c r="AW211" s="1269"/>
      <c r="AX211" s="1269"/>
      <c r="AY211" s="1067"/>
    </row>
    <row r="212" spans="1:51" hidden="1" x14ac:dyDescent="0.2">
      <c r="A212" s="1399">
        <f t="shared" si="177"/>
        <v>9</v>
      </c>
      <c r="B212" s="1395">
        <f t="shared" ref="B212:H212" si="184">+B113</f>
        <v>8</v>
      </c>
      <c r="C212" s="1395">
        <f t="shared" si="184"/>
        <v>0</v>
      </c>
      <c r="D212" s="1395">
        <f t="shared" si="184"/>
        <v>0</v>
      </c>
      <c r="E212" s="1395">
        <f t="shared" si="184"/>
        <v>0</v>
      </c>
      <c r="F212" s="1395">
        <f t="shared" si="184"/>
        <v>0</v>
      </c>
      <c r="G212" s="1395">
        <f t="shared" si="184"/>
        <v>0</v>
      </c>
      <c r="H212" s="1395">
        <f t="shared" si="184"/>
        <v>0</v>
      </c>
      <c r="I212" s="1397" t="e">
        <f t="shared" si="170"/>
        <v>#DIV/0!</v>
      </c>
      <c r="J212" s="1328" t="e">
        <f t="shared" si="171"/>
        <v>#DIV/0!</v>
      </c>
      <c r="K212" s="1328" t="e">
        <f t="shared" si="172"/>
        <v>#DIV/0!</v>
      </c>
      <c r="L212" s="1398" t="e">
        <f t="shared" si="158"/>
        <v>#DIV/0!</v>
      </c>
      <c r="M212" s="1398" t="e">
        <f t="shared" si="158"/>
        <v>#DIV/0!</v>
      </c>
      <c r="N212" s="1398" t="e">
        <f t="shared" si="158"/>
        <v>#DIV/0!</v>
      </c>
      <c r="O212" s="1398" t="e">
        <f t="shared" si="158"/>
        <v>#DIV/0!</v>
      </c>
      <c r="P212" s="1398" t="e">
        <f t="shared" si="158"/>
        <v>#DIV/0!</v>
      </c>
      <c r="Q212" s="1330" t="e">
        <f>SUM(L212:P212)*(RESUMEN!$C$22)</f>
        <v>#DIV/0!</v>
      </c>
      <c r="R212" s="1330" t="e">
        <f>(($U212)*(RESUMEN!$B$24+RESUMEN!$B$25+RESUMEN!$B$26))+(S212*RESUMEN!$B$28)</f>
        <v>#DIV/0!</v>
      </c>
      <c r="S212" s="1330" t="e">
        <f>SUM(L212:Q212)*(RESUMEN!$C$30)</f>
        <v>#DIV/0!</v>
      </c>
      <c r="T212" s="1330" t="e">
        <f>+$U212*RESUMEN!$C$33</f>
        <v>#DIV/0!</v>
      </c>
      <c r="U212" s="1331" t="e">
        <f>((L212+M212+N212+O212+P212+Q212+(S212*0.35)+S212)/(1-(RESUMEN!$B$24+RESUMEN!$B$25+RESUMEN!$B$26+RESUMEN!$C$33)))</f>
        <v>#DIV/0!</v>
      </c>
      <c r="V212" s="1309" t="e">
        <f t="shared" si="159"/>
        <v>#DIV/0!</v>
      </c>
      <c r="W212" s="1309" t="e">
        <f t="shared" si="160"/>
        <v>#DIV/0!</v>
      </c>
      <c r="X212" s="1309" t="e">
        <f t="shared" si="161"/>
        <v>#DIV/0!</v>
      </c>
      <c r="Y212" s="1309" t="e">
        <f t="shared" si="162"/>
        <v>#DIV/0!</v>
      </c>
      <c r="Z212" s="1309" t="e">
        <f t="shared" si="163"/>
        <v>#DIV/0!</v>
      </c>
      <c r="AA212" s="1309" t="e">
        <f t="shared" si="164"/>
        <v>#DIV/0!</v>
      </c>
      <c r="AB212" s="1309" t="e">
        <f t="shared" si="165"/>
        <v>#DIV/0!</v>
      </c>
      <c r="AC212" s="1309" t="e">
        <f t="shared" si="166"/>
        <v>#DIV/0!</v>
      </c>
      <c r="AD212" s="1309" t="e">
        <f t="shared" si="167"/>
        <v>#DIV/0!</v>
      </c>
      <c r="AE212" s="1310" t="e">
        <f t="shared" si="173"/>
        <v>#DIV/0!</v>
      </c>
      <c r="AG212" s="1350"/>
      <c r="AH212" s="1333"/>
      <c r="AI212" s="1333"/>
      <c r="AJ212" s="1417">
        <f t="shared" si="168"/>
        <v>0</v>
      </c>
      <c r="AK212" s="1418">
        <f t="shared" si="174"/>
        <v>0</v>
      </c>
      <c r="AL212" s="1419"/>
      <c r="AM212" s="1420">
        <f t="shared" si="175"/>
        <v>0</v>
      </c>
      <c r="AN212" s="1420">
        <f t="shared" si="176"/>
        <v>0</v>
      </c>
      <c r="AR212" s="1269"/>
      <c r="AS212" s="1269"/>
      <c r="AT212" s="1269"/>
      <c r="AU212" s="1269"/>
      <c r="AV212" s="1269"/>
      <c r="AW212" s="1269"/>
      <c r="AX212" s="1269"/>
      <c r="AY212" s="1067"/>
    </row>
    <row r="213" spans="1:51" hidden="1" x14ac:dyDescent="0.2">
      <c r="A213" s="1399">
        <f t="shared" si="177"/>
        <v>10</v>
      </c>
      <c r="B213" s="1395">
        <f t="shared" ref="B213:H213" si="185">+B114</f>
        <v>9</v>
      </c>
      <c r="C213" s="1395">
        <f t="shared" si="185"/>
        <v>0</v>
      </c>
      <c r="D213" s="1395">
        <f t="shared" si="185"/>
        <v>0</v>
      </c>
      <c r="E213" s="1395">
        <f t="shared" si="185"/>
        <v>0</v>
      </c>
      <c r="F213" s="1395">
        <f t="shared" si="185"/>
        <v>0</v>
      </c>
      <c r="G213" s="1395">
        <f t="shared" si="185"/>
        <v>0</v>
      </c>
      <c r="H213" s="1395">
        <f t="shared" si="185"/>
        <v>0</v>
      </c>
      <c r="I213" s="1397" t="e">
        <f t="shared" si="170"/>
        <v>#DIV/0!</v>
      </c>
      <c r="J213" s="1328" t="e">
        <f t="shared" si="171"/>
        <v>#DIV/0!</v>
      </c>
      <c r="K213" s="1328" t="e">
        <f t="shared" si="172"/>
        <v>#DIV/0!</v>
      </c>
      <c r="L213" s="1398" t="e">
        <f t="shared" si="158"/>
        <v>#DIV/0!</v>
      </c>
      <c r="M213" s="1398" t="e">
        <f t="shared" si="158"/>
        <v>#DIV/0!</v>
      </c>
      <c r="N213" s="1398" t="e">
        <f t="shared" si="158"/>
        <v>#DIV/0!</v>
      </c>
      <c r="O213" s="1398" t="e">
        <f t="shared" si="158"/>
        <v>#DIV/0!</v>
      </c>
      <c r="P213" s="1398" t="e">
        <f t="shared" si="158"/>
        <v>#DIV/0!</v>
      </c>
      <c r="Q213" s="1330" t="e">
        <f>SUM(L213:P213)*(RESUMEN!$C$22)</f>
        <v>#DIV/0!</v>
      </c>
      <c r="R213" s="1330" t="e">
        <f>(($U213)*(RESUMEN!$B$24+RESUMEN!$B$25+RESUMEN!$B$26))+(S213*RESUMEN!$B$28)</f>
        <v>#DIV/0!</v>
      </c>
      <c r="S213" s="1330" t="e">
        <f>SUM(L213:Q213)*(RESUMEN!$C$30)</f>
        <v>#DIV/0!</v>
      </c>
      <c r="T213" s="1330" t="e">
        <f>+$U213*RESUMEN!$C$33</f>
        <v>#DIV/0!</v>
      </c>
      <c r="U213" s="1331" t="e">
        <f>((L213+M213+N213+O213+P213+Q213+(S213*0.35)+S213)/(1-(RESUMEN!$B$24+RESUMEN!$B$25+RESUMEN!$B$26+RESUMEN!$C$33)))</f>
        <v>#DIV/0!</v>
      </c>
      <c r="V213" s="1309" t="e">
        <f t="shared" si="159"/>
        <v>#DIV/0!</v>
      </c>
      <c r="W213" s="1309" t="e">
        <f t="shared" si="160"/>
        <v>#DIV/0!</v>
      </c>
      <c r="X213" s="1309" t="e">
        <f t="shared" si="161"/>
        <v>#DIV/0!</v>
      </c>
      <c r="Y213" s="1309" t="e">
        <f t="shared" si="162"/>
        <v>#DIV/0!</v>
      </c>
      <c r="Z213" s="1309" t="e">
        <f t="shared" si="163"/>
        <v>#DIV/0!</v>
      </c>
      <c r="AA213" s="1309" t="e">
        <f t="shared" si="164"/>
        <v>#DIV/0!</v>
      </c>
      <c r="AB213" s="1309" t="e">
        <f t="shared" si="165"/>
        <v>#DIV/0!</v>
      </c>
      <c r="AC213" s="1309" t="e">
        <f t="shared" si="166"/>
        <v>#DIV/0!</v>
      </c>
      <c r="AD213" s="1309" t="e">
        <f t="shared" si="167"/>
        <v>#DIV/0!</v>
      </c>
      <c r="AE213" s="1310" t="e">
        <f t="shared" si="173"/>
        <v>#DIV/0!</v>
      </c>
      <c r="AG213" s="1350"/>
      <c r="AH213" s="1333"/>
      <c r="AI213" s="1333"/>
      <c r="AJ213" s="1417">
        <f t="shared" si="168"/>
        <v>0</v>
      </c>
      <c r="AK213" s="1418">
        <f t="shared" si="174"/>
        <v>0</v>
      </c>
      <c r="AL213" s="1419"/>
      <c r="AM213" s="1420">
        <f t="shared" si="175"/>
        <v>0</v>
      </c>
      <c r="AN213" s="1420">
        <f t="shared" si="176"/>
        <v>0</v>
      </c>
      <c r="AR213" s="1300"/>
      <c r="AS213" s="1300"/>
      <c r="AT213" s="1300"/>
      <c r="AU213" s="1300"/>
      <c r="AV213" s="1300"/>
      <c r="AW213" s="1301"/>
      <c r="AX213" s="1301"/>
      <c r="AY213" s="1067"/>
    </row>
    <row r="214" spans="1:51" hidden="1" x14ac:dyDescent="0.2">
      <c r="A214" s="1399">
        <f t="shared" si="177"/>
        <v>11</v>
      </c>
      <c r="B214" s="1395">
        <f t="shared" ref="B214:H214" si="186">+B115</f>
        <v>10</v>
      </c>
      <c r="C214" s="1395">
        <f t="shared" si="186"/>
        <v>0</v>
      </c>
      <c r="D214" s="1395">
        <f t="shared" si="186"/>
        <v>0</v>
      </c>
      <c r="E214" s="1395">
        <f t="shared" si="186"/>
        <v>0</v>
      </c>
      <c r="F214" s="1395">
        <f t="shared" si="186"/>
        <v>0</v>
      </c>
      <c r="G214" s="1395">
        <f t="shared" si="186"/>
        <v>0</v>
      </c>
      <c r="H214" s="1395">
        <f t="shared" si="186"/>
        <v>0</v>
      </c>
      <c r="I214" s="1397" t="e">
        <f t="shared" si="170"/>
        <v>#DIV/0!</v>
      </c>
      <c r="J214" s="1328" t="e">
        <f t="shared" si="171"/>
        <v>#DIV/0!</v>
      </c>
      <c r="K214" s="1328" t="e">
        <f t="shared" si="172"/>
        <v>#DIV/0!</v>
      </c>
      <c r="L214" s="1398" t="e">
        <f t="shared" ref="L214:P223" si="187">+L115*L$199</f>
        <v>#DIV/0!</v>
      </c>
      <c r="M214" s="1398" t="e">
        <f t="shared" si="187"/>
        <v>#DIV/0!</v>
      </c>
      <c r="N214" s="1398" t="e">
        <f t="shared" si="187"/>
        <v>#DIV/0!</v>
      </c>
      <c r="O214" s="1398" t="e">
        <f t="shared" si="187"/>
        <v>#DIV/0!</v>
      </c>
      <c r="P214" s="1398" t="e">
        <f t="shared" si="187"/>
        <v>#DIV/0!</v>
      </c>
      <c r="Q214" s="1330" t="e">
        <f>SUM(L214:P214)*(RESUMEN!$C$22)</f>
        <v>#DIV/0!</v>
      </c>
      <c r="R214" s="1330" t="e">
        <f>(($U214)*(RESUMEN!$B$24+RESUMEN!$B$25+RESUMEN!$B$26))+(S214*RESUMEN!$B$28)</f>
        <v>#DIV/0!</v>
      </c>
      <c r="S214" s="1330" t="e">
        <f>SUM(L214:Q214)*(RESUMEN!$C$30)</f>
        <v>#DIV/0!</v>
      </c>
      <c r="T214" s="1330" t="e">
        <f>+$U214*RESUMEN!$C$33</f>
        <v>#DIV/0!</v>
      </c>
      <c r="U214" s="1331" t="e">
        <f>((L214+M214+N214+O214+P214+Q214+(S214*0.35)+S214)/(1-(RESUMEN!$B$24+RESUMEN!$B$25+RESUMEN!$B$26+RESUMEN!$C$33)))</f>
        <v>#DIV/0!</v>
      </c>
      <c r="V214" s="1309" t="e">
        <f t="shared" si="159"/>
        <v>#DIV/0!</v>
      </c>
      <c r="W214" s="1309" t="e">
        <f t="shared" si="160"/>
        <v>#DIV/0!</v>
      </c>
      <c r="X214" s="1309" t="e">
        <f t="shared" si="161"/>
        <v>#DIV/0!</v>
      </c>
      <c r="Y214" s="1309" t="e">
        <f t="shared" si="162"/>
        <v>#DIV/0!</v>
      </c>
      <c r="Z214" s="1309" t="e">
        <f t="shared" si="163"/>
        <v>#DIV/0!</v>
      </c>
      <c r="AA214" s="1309" t="e">
        <f t="shared" si="164"/>
        <v>#DIV/0!</v>
      </c>
      <c r="AB214" s="1309" t="e">
        <f t="shared" si="165"/>
        <v>#DIV/0!</v>
      </c>
      <c r="AC214" s="1309" t="e">
        <f t="shared" si="166"/>
        <v>#DIV/0!</v>
      </c>
      <c r="AD214" s="1309" t="e">
        <f t="shared" si="167"/>
        <v>#DIV/0!</v>
      </c>
      <c r="AE214" s="1310" t="e">
        <f t="shared" si="173"/>
        <v>#DIV/0!</v>
      </c>
      <c r="AG214" s="1350"/>
      <c r="AH214" s="1333"/>
      <c r="AI214" s="1333"/>
      <c r="AJ214" s="1417">
        <f t="shared" si="168"/>
        <v>0</v>
      </c>
      <c r="AK214" s="1418">
        <f t="shared" si="174"/>
        <v>0</v>
      </c>
      <c r="AL214" s="1419"/>
      <c r="AM214" s="1420">
        <f t="shared" si="175"/>
        <v>0</v>
      </c>
      <c r="AN214" s="1420">
        <f t="shared" si="176"/>
        <v>0</v>
      </c>
      <c r="AR214" s="1321"/>
      <c r="AS214" s="1322"/>
      <c r="AT214" s="1323"/>
      <c r="AU214" s="1400"/>
      <c r="AV214" s="1401"/>
      <c r="AW214" s="1324"/>
      <c r="AX214" s="1324"/>
      <c r="AY214" s="1067"/>
    </row>
    <row r="215" spans="1:51" hidden="1" x14ac:dyDescent="0.2">
      <c r="A215" s="1399">
        <f t="shared" si="177"/>
        <v>12</v>
      </c>
      <c r="B215" s="1395">
        <f t="shared" ref="B215:H215" si="188">+B116</f>
        <v>11</v>
      </c>
      <c r="C215" s="1395">
        <f t="shared" si="188"/>
        <v>0</v>
      </c>
      <c r="D215" s="1395">
        <f t="shared" si="188"/>
        <v>0</v>
      </c>
      <c r="E215" s="1395">
        <f t="shared" si="188"/>
        <v>0</v>
      </c>
      <c r="F215" s="1395">
        <f t="shared" si="188"/>
        <v>0</v>
      </c>
      <c r="G215" s="1395">
        <f t="shared" si="188"/>
        <v>0</v>
      </c>
      <c r="H215" s="1395">
        <f t="shared" si="188"/>
        <v>0</v>
      </c>
      <c r="I215" s="1397" t="e">
        <f t="shared" si="170"/>
        <v>#DIV/0!</v>
      </c>
      <c r="J215" s="1328" t="e">
        <f t="shared" si="171"/>
        <v>#DIV/0!</v>
      </c>
      <c r="K215" s="1328" t="e">
        <f t="shared" si="172"/>
        <v>#DIV/0!</v>
      </c>
      <c r="L215" s="1398" t="e">
        <f t="shared" si="187"/>
        <v>#DIV/0!</v>
      </c>
      <c r="M215" s="1398" t="e">
        <f t="shared" si="187"/>
        <v>#DIV/0!</v>
      </c>
      <c r="N215" s="1398" t="e">
        <f t="shared" si="187"/>
        <v>#DIV/0!</v>
      </c>
      <c r="O215" s="1398" t="e">
        <f t="shared" si="187"/>
        <v>#DIV/0!</v>
      </c>
      <c r="P215" s="1398" t="e">
        <f t="shared" si="187"/>
        <v>#DIV/0!</v>
      </c>
      <c r="Q215" s="1330" t="e">
        <f>SUM(L215:P215)*(RESUMEN!$C$22)</f>
        <v>#DIV/0!</v>
      </c>
      <c r="R215" s="1330" t="e">
        <f>(($U215)*(RESUMEN!$B$24+RESUMEN!$B$25+RESUMEN!$B$26))+(S215*RESUMEN!$B$28)</f>
        <v>#DIV/0!</v>
      </c>
      <c r="S215" s="1330" t="e">
        <f>SUM(L215:Q215)*(RESUMEN!$C$30)</f>
        <v>#DIV/0!</v>
      </c>
      <c r="T215" s="1330" t="e">
        <f>+$U215*RESUMEN!$C$33</f>
        <v>#DIV/0!</v>
      </c>
      <c r="U215" s="1331" t="e">
        <f>((L215+M215+N215+O215+P215+Q215+(S215*0.35)+S215)/(1-(RESUMEN!$B$24+RESUMEN!$B$25+RESUMEN!$B$26+RESUMEN!$C$33)))</f>
        <v>#DIV/0!</v>
      </c>
      <c r="V215" s="1309" t="e">
        <f t="shared" si="159"/>
        <v>#DIV/0!</v>
      </c>
      <c r="W215" s="1309" t="e">
        <f t="shared" si="160"/>
        <v>#DIV/0!</v>
      </c>
      <c r="X215" s="1309" t="e">
        <f t="shared" si="161"/>
        <v>#DIV/0!</v>
      </c>
      <c r="Y215" s="1309" t="e">
        <f t="shared" si="162"/>
        <v>#DIV/0!</v>
      </c>
      <c r="Z215" s="1309" t="e">
        <f t="shared" si="163"/>
        <v>#DIV/0!</v>
      </c>
      <c r="AA215" s="1309" t="e">
        <f t="shared" si="164"/>
        <v>#DIV/0!</v>
      </c>
      <c r="AB215" s="1309" t="e">
        <f t="shared" si="165"/>
        <v>#DIV/0!</v>
      </c>
      <c r="AC215" s="1309" t="e">
        <f t="shared" si="166"/>
        <v>#DIV/0!</v>
      </c>
      <c r="AD215" s="1309" t="e">
        <f t="shared" si="167"/>
        <v>#DIV/0!</v>
      </c>
      <c r="AE215" s="1310" t="e">
        <f t="shared" si="173"/>
        <v>#DIV/0!</v>
      </c>
      <c r="AG215" s="1365"/>
      <c r="AH215" s="1365"/>
      <c r="AI215" s="1365"/>
      <c r="AJ215" s="1417">
        <f t="shared" si="168"/>
        <v>0</v>
      </c>
      <c r="AK215" s="1418">
        <f t="shared" si="174"/>
        <v>0</v>
      </c>
      <c r="AL215" s="1421"/>
      <c r="AM215" s="1420">
        <f t="shared" si="175"/>
        <v>0</v>
      </c>
      <c r="AN215" s="1420">
        <f t="shared" si="176"/>
        <v>0</v>
      </c>
      <c r="AR215" s="1321"/>
      <c r="AS215" s="1335"/>
      <c r="AT215" s="1323"/>
      <c r="AU215" s="1400"/>
      <c r="AV215" s="1401"/>
      <c r="AW215" s="1324"/>
      <c r="AX215" s="1324"/>
      <c r="AY215" s="1067"/>
    </row>
    <row r="216" spans="1:51" hidden="1" x14ac:dyDescent="0.2">
      <c r="A216" s="1399">
        <f t="shared" si="177"/>
        <v>13</v>
      </c>
      <c r="B216" s="1395">
        <f t="shared" ref="B216:H216" si="189">+B117</f>
        <v>12</v>
      </c>
      <c r="C216" s="1395">
        <f t="shared" si="189"/>
        <v>0</v>
      </c>
      <c r="D216" s="1395">
        <f t="shared" si="189"/>
        <v>0</v>
      </c>
      <c r="E216" s="1395">
        <f t="shared" si="189"/>
        <v>0</v>
      </c>
      <c r="F216" s="1395">
        <f t="shared" si="189"/>
        <v>0</v>
      </c>
      <c r="G216" s="1395">
        <f t="shared" si="189"/>
        <v>0</v>
      </c>
      <c r="H216" s="1395">
        <f t="shared" si="189"/>
        <v>0</v>
      </c>
      <c r="I216" s="1397" t="e">
        <f t="shared" si="170"/>
        <v>#DIV/0!</v>
      </c>
      <c r="J216" s="1328" t="e">
        <f t="shared" si="171"/>
        <v>#DIV/0!</v>
      </c>
      <c r="K216" s="1328" t="e">
        <f t="shared" si="172"/>
        <v>#DIV/0!</v>
      </c>
      <c r="L216" s="1398" t="e">
        <f t="shared" si="187"/>
        <v>#DIV/0!</v>
      </c>
      <c r="M216" s="1398" t="e">
        <f t="shared" si="187"/>
        <v>#DIV/0!</v>
      </c>
      <c r="N216" s="1398" t="e">
        <f t="shared" si="187"/>
        <v>#DIV/0!</v>
      </c>
      <c r="O216" s="1398" t="e">
        <f t="shared" si="187"/>
        <v>#DIV/0!</v>
      </c>
      <c r="P216" s="1398" t="e">
        <f t="shared" si="187"/>
        <v>#DIV/0!</v>
      </c>
      <c r="Q216" s="1330" t="e">
        <f>SUM(L216:P216)*(RESUMEN!$C$22)</f>
        <v>#DIV/0!</v>
      </c>
      <c r="R216" s="1330" t="e">
        <f>(($U216)*(RESUMEN!$B$24+RESUMEN!$B$25+RESUMEN!$B$26))+(S216*RESUMEN!$B$28)</f>
        <v>#DIV/0!</v>
      </c>
      <c r="S216" s="1330" t="e">
        <f>SUM(L216:Q216)*(RESUMEN!$C$30)</f>
        <v>#DIV/0!</v>
      </c>
      <c r="T216" s="1330" t="e">
        <f>+$U216*RESUMEN!$C$33</f>
        <v>#DIV/0!</v>
      </c>
      <c r="U216" s="1331" t="e">
        <f>((L216+M216+N216+O216+P216+Q216+(S216*0.35)+S216)/(1-(RESUMEN!$B$24+RESUMEN!$B$25+RESUMEN!$B$26+RESUMEN!$C$33)))</f>
        <v>#DIV/0!</v>
      </c>
      <c r="V216" s="1309" t="e">
        <f t="shared" si="159"/>
        <v>#DIV/0!</v>
      </c>
      <c r="W216" s="1309" t="e">
        <f t="shared" si="160"/>
        <v>#DIV/0!</v>
      </c>
      <c r="X216" s="1309" t="e">
        <f t="shared" si="161"/>
        <v>#DIV/0!</v>
      </c>
      <c r="Y216" s="1309" t="e">
        <f t="shared" si="162"/>
        <v>#DIV/0!</v>
      </c>
      <c r="Z216" s="1309" t="e">
        <f t="shared" si="163"/>
        <v>#DIV/0!</v>
      </c>
      <c r="AA216" s="1309" t="e">
        <f t="shared" si="164"/>
        <v>#DIV/0!</v>
      </c>
      <c r="AB216" s="1309" t="e">
        <f t="shared" si="165"/>
        <v>#DIV/0!</v>
      </c>
      <c r="AC216" s="1309" t="e">
        <f t="shared" si="166"/>
        <v>#DIV/0!</v>
      </c>
      <c r="AD216" s="1309" t="e">
        <f t="shared" si="167"/>
        <v>#DIV/0!</v>
      </c>
      <c r="AE216" s="1310" t="e">
        <f t="shared" si="173"/>
        <v>#DIV/0!</v>
      </c>
      <c r="AG216" s="1365"/>
      <c r="AH216" s="1365"/>
      <c r="AI216" s="1365"/>
      <c r="AJ216" s="1417">
        <f t="shared" si="168"/>
        <v>0</v>
      </c>
      <c r="AK216" s="1418">
        <f t="shared" si="174"/>
        <v>0</v>
      </c>
      <c r="AL216" s="1421"/>
      <c r="AM216" s="1420">
        <f t="shared" si="175"/>
        <v>0</v>
      </c>
      <c r="AN216" s="1420">
        <f t="shared" si="176"/>
        <v>0</v>
      </c>
      <c r="AR216" s="1321"/>
      <c r="AS216" s="1335"/>
      <c r="AT216" s="1323"/>
      <c r="AU216" s="1335"/>
      <c r="AV216" s="1401"/>
      <c r="AW216" s="1324"/>
      <c r="AX216" s="1324"/>
      <c r="AY216" s="1067"/>
    </row>
    <row r="217" spans="1:51" hidden="1" x14ac:dyDescent="0.2">
      <c r="A217" s="1399">
        <f t="shared" si="177"/>
        <v>14</v>
      </c>
      <c r="B217" s="1395">
        <f t="shared" ref="B217:H217" si="190">+B118</f>
        <v>13</v>
      </c>
      <c r="C217" s="1395">
        <f t="shared" si="190"/>
        <v>0</v>
      </c>
      <c r="D217" s="1395">
        <f t="shared" si="190"/>
        <v>0</v>
      </c>
      <c r="E217" s="1395">
        <f t="shared" si="190"/>
        <v>0</v>
      </c>
      <c r="F217" s="1395">
        <f t="shared" si="190"/>
        <v>0</v>
      </c>
      <c r="G217" s="1395">
        <f t="shared" si="190"/>
        <v>0</v>
      </c>
      <c r="H217" s="1395">
        <f t="shared" si="190"/>
        <v>0</v>
      </c>
      <c r="I217" s="1397" t="e">
        <f t="shared" si="170"/>
        <v>#DIV/0!</v>
      </c>
      <c r="J217" s="1328" t="e">
        <f t="shared" si="171"/>
        <v>#DIV/0!</v>
      </c>
      <c r="K217" s="1328" t="e">
        <f t="shared" si="172"/>
        <v>#DIV/0!</v>
      </c>
      <c r="L217" s="1398" t="e">
        <f t="shared" si="187"/>
        <v>#DIV/0!</v>
      </c>
      <c r="M217" s="1398" t="e">
        <f t="shared" si="187"/>
        <v>#DIV/0!</v>
      </c>
      <c r="N217" s="1398" t="e">
        <f t="shared" si="187"/>
        <v>#DIV/0!</v>
      </c>
      <c r="O217" s="1398" t="e">
        <f t="shared" si="187"/>
        <v>#DIV/0!</v>
      </c>
      <c r="P217" s="1398" t="e">
        <f t="shared" si="187"/>
        <v>#DIV/0!</v>
      </c>
      <c r="Q217" s="1330" t="e">
        <f>SUM(L217:P217)*(RESUMEN!$C$22)</f>
        <v>#DIV/0!</v>
      </c>
      <c r="R217" s="1330" t="e">
        <f>(($U217)*(RESUMEN!$B$24+RESUMEN!$B$25+RESUMEN!$B$26))+(S217*RESUMEN!$B$28)</f>
        <v>#DIV/0!</v>
      </c>
      <c r="S217" s="1330" t="e">
        <f>SUM(L217:Q217)*(RESUMEN!$C$30)</f>
        <v>#DIV/0!</v>
      </c>
      <c r="T217" s="1330" t="e">
        <f>+$U217*RESUMEN!$C$33</f>
        <v>#DIV/0!</v>
      </c>
      <c r="U217" s="1331" t="e">
        <f>((L217+M217+N217+O217+P217+Q217+(S217*0.35)+S217)/(1-(RESUMEN!$B$24+RESUMEN!$B$25+RESUMEN!$B$26+RESUMEN!$C$33)))</f>
        <v>#DIV/0!</v>
      </c>
      <c r="V217" s="1309" t="e">
        <f t="shared" si="159"/>
        <v>#DIV/0!</v>
      </c>
      <c r="W217" s="1309" t="e">
        <f t="shared" si="160"/>
        <v>#DIV/0!</v>
      </c>
      <c r="X217" s="1309" t="e">
        <f t="shared" si="161"/>
        <v>#DIV/0!</v>
      </c>
      <c r="Y217" s="1309" t="e">
        <f t="shared" si="162"/>
        <v>#DIV/0!</v>
      </c>
      <c r="Z217" s="1309" t="e">
        <f t="shared" si="163"/>
        <v>#DIV/0!</v>
      </c>
      <c r="AA217" s="1309" t="e">
        <f t="shared" si="164"/>
        <v>#DIV/0!</v>
      </c>
      <c r="AB217" s="1309" t="e">
        <f t="shared" si="165"/>
        <v>#DIV/0!</v>
      </c>
      <c r="AC217" s="1309" t="e">
        <f t="shared" si="166"/>
        <v>#DIV/0!</v>
      </c>
      <c r="AD217" s="1309" t="e">
        <f t="shared" si="167"/>
        <v>#DIV/0!</v>
      </c>
      <c r="AE217" s="1310" t="e">
        <f t="shared" si="173"/>
        <v>#DIV/0!</v>
      </c>
      <c r="AG217" s="1365"/>
      <c r="AH217" s="1365"/>
      <c r="AI217" s="1365"/>
      <c r="AJ217" s="1417">
        <f t="shared" si="168"/>
        <v>0</v>
      </c>
      <c r="AK217" s="1418">
        <f t="shared" si="174"/>
        <v>0</v>
      </c>
      <c r="AL217" s="1421"/>
      <c r="AM217" s="1420">
        <f t="shared" si="175"/>
        <v>0</v>
      </c>
      <c r="AN217" s="1420">
        <f t="shared" si="176"/>
        <v>0</v>
      </c>
      <c r="AR217" s="1321"/>
      <c r="AS217" s="1335"/>
      <c r="AT217" s="1323"/>
      <c r="AU217" s="1335"/>
      <c r="AV217" s="1401"/>
      <c r="AW217" s="1324"/>
      <c r="AX217" s="1324"/>
      <c r="AY217" s="1067"/>
    </row>
    <row r="218" spans="1:51" hidden="1" x14ac:dyDescent="0.2">
      <c r="A218" s="1399">
        <f t="shared" si="177"/>
        <v>15</v>
      </c>
      <c r="B218" s="1395">
        <f t="shared" ref="B218:H218" si="191">+B119</f>
        <v>14</v>
      </c>
      <c r="C218" s="1395">
        <f t="shared" si="191"/>
        <v>0</v>
      </c>
      <c r="D218" s="1395">
        <f t="shared" si="191"/>
        <v>0</v>
      </c>
      <c r="E218" s="1395">
        <f t="shared" si="191"/>
        <v>0</v>
      </c>
      <c r="F218" s="1395">
        <f t="shared" si="191"/>
        <v>0</v>
      </c>
      <c r="G218" s="1395">
        <f t="shared" si="191"/>
        <v>0</v>
      </c>
      <c r="H218" s="1395">
        <f t="shared" si="191"/>
        <v>0</v>
      </c>
      <c r="I218" s="1397" t="e">
        <f t="shared" si="170"/>
        <v>#DIV/0!</v>
      </c>
      <c r="J218" s="1328" t="e">
        <f t="shared" si="171"/>
        <v>#DIV/0!</v>
      </c>
      <c r="K218" s="1328" t="e">
        <f t="shared" si="172"/>
        <v>#DIV/0!</v>
      </c>
      <c r="L218" s="1398" t="e">
        <f t="shared" si="187"/>
        <v>#DIV/0!</v>
      </c>
      <c r="M218" s="1398" t="e">
        <f t="shared" si="187"/>
        <v>#DIV/0!</v>
      </c>
      <c r="N218" s="1398" t="e">
        <f t="shared" si="187"/>
        <v>#DIV/0!</v>
      </c>
      <c r="O218" s="1398" t="e">
        <f t="shared" si="187"/>
        <v>#DIV/0!</v>
      </c>
      <c r="P218" s="1398" t="e">
        <f t="shared" si="187"/>
        <v>#DIV/0!</v>
      </c>
      <c r="Q218" s="1330" t="e">
        <f>SUM(L218:P218)*(RESUMEN!$C$22)</f>
        <v>#DIV/0!</v>
      </c>
      <c r="R218" s="1330" t="e">
        <f>(($U218)*(RESUMEN!$B$24+RESUMEN!$B$25+RESUMEN!$B$26))+(S218*RESUMEN!$B$28)</f>
        <v>#DIV/0!</v>
      </c>
      <c r="S218" s="1330" t="e">
        <f>SUM(L218:Q218)*(RESUMEN!$C$30)</f>
        <v>#DIV/0!</v>
      </c>
      <c r="T218" s="1330" t="e">
        <f>+$U218*RESUMEN!$C$33</f>
        <v>#DIV/0!</v>
      </c>
      <c r="U218" s="1331" t="e">
        <f>((L218+M218+N218+O218+P218+Q218+(S218*0.35)+S218)/(1-(RESUMEN!$B$24+RESUMEN!$B$25+RESUMEN!$B$26+RESUMEN!$C$33)))</f>
        <v>#DIV/0!</v>
      </c>
      <c r="V218" s="1309" t="e">
        <f t="shared" si="159"/>
        <v>#DIV/0!</v>
      </c>
      <c r="W218" s="1309" t="e">
        <f t="shared" si="160"/>
        <v>#DIV/0!</v>
      </c>
      <c r="X218" s="1309" t="e">
        <f t="shared" si="161"/>
        <v>#DIV/0!</v>
      </c>
      <c r="Y218" s="1309" t="e">
        <f t="shared" si="162"/>
        <v>#DIV/0!</v>
      </c>
      <c r="Z218" s="1309" t="e">
        <f t="shared" si="163"/>
        <v>#DIV/0!</v>
      </c>
      <c r="AA218" s="1309" t="e">
        <f t="shared" si="164"/>
        <v>#DIV/0!</v>
      </c>
      <c r="AB218" s="1309" t="e">
        <f t="shared" si="165"/>
        <v>#DIV/0!</v>
      </c>
      <c r="AC218" s="1309" t="e">
        <f t="shared" si="166"/>
        <v>#DIV/0!</v>
      </c>
      <c r="AD218" s="1309" t="e">
        <f t="shared" si="167"/>
        <v>#DIV/0!</v>
      </c>
      <c r="AE218" s="1310" t="e">
        <f t="shared" si="173"/>
        <v>#DIV/0!</v>
      </c>
      <c r="AG218" s="1365"/>
      <c r="AH218" s="1365"/>
      <c r="AI218" s="1365"/>
      <c r="AJ218" s="1417">
        <f t="shared" si="168"/>
        <v>0</v>
      </c>
      <c r="AK218" s="1418">
        <f t="shared" si="174"/>
        <v>0</v>
      </c>
      <c r="AL218" s="1421"/>
      <c r="AM218" s="1420">
        <f t="shared" si="175"/>
        <v>0</v>
      </c>
      <c r="AN218" s="1420">
        <f t="shared" si="176"/>
        <v>0</v>
      </c>
      <c r="AR218" s="1321"/>
      <c r="AS218" s="1335"/>
      <c r="AT218" s="1323"/>
      <c r="AU218" s="1335"/>
      <c r="AV218" s="1401"/>
      <c r="AW218" s="1343"/>
      <c r="AX218" s="1343"/>
      <c r="AY218" s="1067"/>
    </row>
    <row r="219" spans="1:51" hidden="1" x14ac:dyDescent="0.2">
      <c r="A219" s="1399">
        <f t="shared" si="177"/>
        <v>16</v>
      </c>
      <c r="B219" s="1395">
        <f t="shared" ref="B219:H219" si="192">+B120</f>
        <v>15</v>
      </c>
      <c r="C219" s="1395">
        <f t="shared" si="192"/>
        <v>0</v>
      </c>
      <c r="D219" s="1395">
        <f t="shared" si="192"/>
        <v>0</v>
      </c>
      <c r="E219" s="1395">
        <f t="shared" si="192"/>
        <v>0</v>
      </c>
      <c r="F219" s="1395">
        <f t="shared" si="192"/>
        <v>0</v>
      </c>
      <c r="G219" s="1395">
        <f t="shared" si="192"/>
        <v>0</v>
      </c>
      <c r="H219" s="1395">
        <f t="shared" si="192"/>
        <v>0</v>
      </c>
      <c r="I219" s="1397" t="e">
        <f t="shared" si="170"/>
        <v>#DIV/0!</v>
      </c>
      <c r="J219" s="1328" t="e">
        <f t="shared" si="171"/>
        <v>#DIV/0!</v>
      </c>
      <c r="K219" s="1328" t="e">
        <f t="shared" si="172"/>
        <v>#DIV/0!</v>
      </c>
      <c r="L219" s="1398" t="e">
        <f t="shared" si="187"/>
        <v>#DIV/0!</v>
      </c>
      <c r="M219" s="1398" t="e">
        <f t="shared" si="187"/>
        <v>#DIV/0!</v>
      </c>
      <c r="N219" s="1398" t="e">
        <f t="shared" si="187"/>
        <v>#DIV/0!</v>
      </c>
      <c r="O219" s="1398" t="e">
        <f t="shared" si="187"/>
        <v>#DIV/0!</v>
      </c>
      <c r="P219" s="1398" t="e">
        <f t="shared" si="187"/>
        <v>#DIV/0!</v>
      </c>
      <c r="Q219" s="1330" t="e">
        <f>SUM(L219:P219)*(RESUMEN!$C$22)</f>
        <v>#DIV/0!</v>
      </c>
      <c r="R219" s="1330" t="e">
        <f>(($U219)*(RESUMEN!$B$24+RESUMEN!$B$25+RESUMEN!$B$26))+(S219*RESUMEN!$B$28)</f>
        <v>#DIV/0!</v>
      </c>
      <c r="S219" s="1330" t="e">
        <f>SUM(L219:Q219)*(RESUMEN!$C$30)</f>
        <v>#DIV/0!</v>
      </c>
      <c r="T219" s="1330" t="e">
        <f>+$U219*RESUMEN!$C$33</f>
        <v>#DIV/0!</v>
      </c>
      <c r="U219" s="1331" t="e">
        <f>((L219+M219+N219+O219+P219+Q219+(S219*0.35)+S219)/(1-(RESUMEN!$B$24+RESUMEN!$B$25+RESUMEN!$B$26+RESUMEN!$C$33)))</f>
        <v>#DIV/0!</v>
      </c>
      <c r="V219" s="1309" t="e">
        <f t="shared" si="159"/>
        <v>#DIV/0!</v>
      </c>
      <c r="W219" s="1309" t="e">
        <f t="shared" si="160"/>
        <v>#DIV/0!</v>
      </c>
      <c r="X219" s="1309" t="e">
        <f t="shared" si="161"/>
        <v>#DIV/0!</v>
      </c>
      <c r="Y219" s="1309" t="e">
        <f t="shared" si="162"/>
        <v>#DIV/0!</v>
      </c>
      <c r="Z219" s="1309" t="e">
        <f t="shared" si="163"/>
        <v>#DIV/0!</v>
      </c>
      <c r="AA219" s="1309" t="e">
        <f t="shared" si="164"/>
        <v>#DIV/0!</v>
      </c>
      <c r="AB219" s="1309" t="e">
        <f t="shared" si="165"/>
        <v>#DIV/0!</v>
      </c>
      <c r="AC219" s="1309" t="e">
        <f t="shared" si="166"/>
        <v>#DIV/0!</v>
      </c>
      <c r="AD219" s="1309" t="e">
        <f t="shared" si="167"/>
        <v>#DIV/0!</v>
      </c>
      <c r="AE219" s="1310" t="e">
        <f t="shared" si="173"/>
        <v>#DIV/0!</v>
      </c>
      <c r="AG219" s="1365"/>
      <c r="AH219" s="1365"/>
      <c r="AI219" s="1365"/>
      <c r="AJ219" s="1417">
        <f t="shared" si="168"/>
        <v>0</v>
      </c>
      <c r="AK219" s="1418">
        <f t="shared" si="174"/>
        <v>0</v>
      </c>
      <c r="AL219" s="1421"/>
      <c r="AM219" s="1420">
        <f t="shared" si="175"/>
        <v>0</v>
      </c>
      <c r="AN219" s="1420">
        <f t="shared" si="176"/>
        <v>0</v>
      </c>
      <c r="AR219" s="1402"/>
      <c r="AS219" s="1402"/>
      <c r="AT219" s="1269"/>
      <c r="AU219" s="1269"/>
      <c r="AV219" s="1269"/>
      <c r="AW219" s="1269"/>
      <c r="AX219" s="1269"/>
      <c r="AY219" s="1067"/>
    </row>
    <row r="220" spans="1:51" hidden="1" x14ac:dyDescent="0.2">
      <c r="A220" s="1399">
        <f t="shared" si="177"/>
        <v>17</v>
      </c>
      <c r="B220" s="1395">
        <f t="shared" ref="B220:H220" si="193">+B121</f>
        <v>16</v>
      </c>
      <c r="C220" s="1395">
        <f t="shared" si="193"/>
        <v>0</v>
      </c>
      <c r="D220" s="1395">
        <f t="shared" si="193"/>
        <v>0</v>
      </c>
      <c r="E220" s="1395">
        <f t="shared" si="193"/>
        <v>0</v>
      </c>
      <c r="F220" s="1395">
        <f t="shared" si="193"/>
        <v>0</v>
      </c>
      <c r="G220" s="1395">
        <f t="shared" si="193"/>
        <v>0</v>
      </c>
      <c r="H220" s="1395">
        <f t="shared" si="193"/>
        <v>0</v>
      </c>
      <c r="I220" s="1397" t="e">
        <f t="shared" si="170"/>
        <v>#DIV/0!</v>
      </c>
      <c r="J220" s="1328" t="e">
        <f t="shared" si="171"/>
        <v>#DIV/0!</v>
      </c>
      <c r="K220" s="1328" t="e">
        <f t="shared" si="172"/>
        <v>#DIV/0!</v>
      </c>
      <c r="L220" s="1398" t="e">
        <f t="shared" si="187"/>
        <v>#DIV/0!</v>
      </c>
      <c r="M220" s="1398" t="e">
        <f t="shared" si="187"/>
        <v>#DIV/0!</v>
      </c>
      <c r="N220" s="1398" t="e">
        <f t="shared" si="187"/>
        <v>#DIV/0!</v>
      </c>
      <c r="O220" s="1398" t="e">
        <f t="shared" si="187"/>
        <v>#DIV/0!</v>
      </c>
      <c r="P220" s="1398" t="e">
        <f t="shared" si="187"/>
        <v>#DIV/0!</v>
      </c>
      <c r="Q220" s="1330" t="e">
        <f>SUM(L220:P220)*(RESUMEN!$C$22)</f>
        <v>#DIV/0!</v>
      </c>
      <c r="R220" s="1330" t="e">
        <f>(($U220)*(RESUMEN!$B$24+RESUMEN!$B$25+RESUMEN!$B$26))+(S220*RESUMEN!$B$28)</f>
        <v>#DIV/0!</v>
      </c>
      <c r="S220" s="1330" t="e">
        <f>SUM(L220:Q220)*(RESUMEN!$C$30)</f>
        <v>#DIV/0!</v>
      </c>
      <c r="T220" s="1330" t="e">
        <f>+$U220*RESUMEN!$C$33</f>
        <v>#DIV/0!</v>
      </c>
      <c r="U220" s="1331" t="e">
        <f>((L220+M220+N220+O220+P220+Q220+(S220*0.35)+S220)/(1-(RESUMEN!$B$24+RESUMEN!$B$25+RESUMEN!$B$26+RESUMEN!$C$33)))</f>
        <v>#DIV/0!</v>
      </c>
      <c r="V220" s="1309" t="e">
        <f t="shared" si="159"/>
        <v>#DIV/0!</v>
      </c>
      <c r="W220" s="1309" t="e">
        <f t="shared" si="160"/>
        <v>#DIV/0!</v>
      </c>
      <c r="X220" s="1309" t="e">
        <f t="shared" si="161"/>
        <v>#DIV/0!</v>
      </c>
      <c r="Y220" s="1309" t="e">
        <f t="shared" si="162"/>
        <v>#DIV/0!</v>
      </c>
      <c r="Z220" s="1309" t="e">
        <f t="shared" si="163"/>
        <v>#DIV/0!</v>
      </c>
      <c r="AA220" s="1309" t="e">
        <f t="shared" si="164"/>
        <v>#DIV/0!</v>
      </c>
      <c r="AB220" s="1309" t="e">
        <f t="shared" si="165"/>
        <v>#DIV/0!</v>
      </c>
      <c r="AC220" s="1309" t="e">
        <f t="shared" si="166"/>
        <v>#DIV/0!</v>
      </c>
      <c r="AD220" s="1309" t="e">
        <f t="shared" si="167"/>
        <v>#DIV/0!</v>
      </c>
      <c r="AE220" s="1310" t="e">
        <f t="shared" si="173"/>
        <v>#DIV/0!</v>
      </c>
      <c r="AG220" s="1365"/>
      <c r="AH220" s="1269"/>
      <c r="AI220" s="1269"/>
      <c r="AJ220" s="1417">
        <f t="shared" si="168"/>
        <v>0</v>
      </c>
      <c r="AK220" s="1418">
        <f t="shared" si="174"/>
        <v>0</v>
      </c>
      <c r="AL220" s="1422"/>
      <c r="AM220" s="1420">
        <f t="shared" si="175"/>
        <v>0</v>
      </c>
      <c r="AN220" s="1420">
        <f t="shared" si="176"/>
        <v>0</v>
      </c>
      <c r="AR220" s="1402"/>
      <c r="AS220" s="1402"/>
      <c r="AT220" s="1345"/>
      <c r="AU220" s="1335"/>
      <c r="AV220" s="1345"/>
      <c r="AW220" s="1269"/>
      <c r="AX220" s="1269"/>
      <c r="AY220" s="1067"/>
    </row>
    <row r="221" spans="1:51" hidden="1" x14ac:dyDescent="0.2">
      <c r="A221" s="1399">
        <f t="shared" si="177"/>
        <v>18</v>
      </c>
      <c r="B221" s="1395">
        <f t="shared" ref="B221:H221" si="194">+B122</f>
        <v>17</v>
      </c>
      <c r="C221" s="1395">
        <f t="shared" si="194"/>
        <v>0</v>
      </c>
      <c r="D221" s="1395">
        <f t="shared" si="194"/>
        <v>0</v>
      </c>
      <c r="E221" s="1395">
        <f t="shared" si="194"/>
        <v>0</v>
      </c>
      <c r="F221" s="1395">
        <f t="shared" si="194"/>
        <v>0</v>
      </c>
      <c r="G221" s="1395">
        <f t="shared" si="194"/>
        <v>0</v>
      </c>
      <c r="H221" s="1395">
        <f t="shared" si="194"/>
        <v>0</v>
      </c>
      <c r="I221" s="1397" t="e">
        <f t="shared" si="170"/>
        <v>#DIV/0!</v>
      </c>
      <c r="J221" s="1328" t="e">
        <f t="shared" si="171"/>
        <v>#DIV/0!</v>
      </c>
      <c r="K221" s="1328" t="e">
        <f t="shared" si="172"/>
        <v>#DIV/0!</v>
      </c>
      <c r="L221" s="1398" t="e">
        <f t="shared" si="187"/>
        <v>#DIV/0!</v>
      </c>
      <c r="M221" s="1398" t="e">
        <f t="shared" si="187"/>
        <v>#DIV/0!</v>
      </c>
      <c r="N221" s="1398" t="e">
        <f t="shared" si="187"/>
        <v>#DIV/0!</v>
      </c>
      <c r="O221" s="1398" t="e">
        <f t="shared" si="187"/>
        <v>#DIV/0!</v>
      </c>
      <c r="P221" s="1398" t="e">
        <f t="shared" si="187"/>
        <v>#DIV/0!</v>
      </c>
      <c r="Q221" s="1330" t="e">
        <f>SUM(L221:P221)*(RESUMEN!$C$22)</f>
        <v>#DIV/0!</v>
      </c>
      <c r="R221" s="1330" t="e">
        <f>(($U221)*(RESUMEN!$B$24+RESUMEN!$B$25+RESUMEN!$B$26))+(S221*RESUMEN!$B$28)</f>
        <v>#DIV/0!</v>
      </c>
      <c r="S221" s="1330" t="e">
        <f>SUM(L221:Q221)*(RESUMEN!$C$30)</f>
        <v>#DIV/0!</v>
      </c>
      <c r="T221" s="1330" t="e">
        <f>+$U221*RESUMEN!$C$33</f>
        <v>#DIV/0!</v>
      </c>
      <c r="U221" s="1331" t="e">
        <f>((L221+M221+N221+O221+P221+Q221+(S221*0.35)+S221)/(1-(RESUMEN!$B$24+RESUMEN!$B$25+RESUMEN!$B$26+RESUMEN!$C$33)))</f>
        <v>#DIV/0!</v>
      </c>
      <c r="V221" s="1309" t="e">
        <f t="shared" si="159"/>
        <v>#DIV/0!</v>
      </c>
      <c r="W221" s="1309" t="e">
        <f t="shared" si="160"/>
        <v>#DIV/0!</v>
      </c>
      <c r="X221" s="1309" t="e">
        <f t="shared" si="161"/>
        <v>#DIV/0!</v>
      </c>
      <c r="Y221" s="1309" t="e">
        <f t="shared" si="162"/>
        <v>#DIV/0!</v>
      </c>
      <c r="Z221" s="1309" t="e">
        <f t="shared" si="163"/>
        <v>#DIV/0!</v>
      </c>
      <c r="AA221" s="1309" t="e">
        <f t="shared" si="164"/>
        <v>#DIV/0!</v>
      </c>
      <c r="AB221" s="1309" t="e">
        <f t="shared" si="165"/>
        <v>#DIV/0!</v>
      </c>
      <c r="AC221" s="1309" t="e">
        <f t="shared" si="166"/>
        <v>#DIV/0!</v>
      </c>
      <c r="AD221" s="1309" t="e">
        <f t="shared" si="167"/>
        <v>#DIV/0!</v>
      </c>
      <c r="AE221" s="1310" t="e">
        <f t="shared" si="173"/>
        <v>#DIV/0!</v>
      </c>
      <c r="AG221" s="1365"/>
      <c r="AH221" s="1269"/>
      <c r="AI221" s="1269"/>
      <c r="AJ221" s="1417">
        <f t="shared" si="168"/>
        <v>0</v>
      </c>
      <c r="AK221" s="1418">
        <f t="shared" si="174"/>
        <v>0</v>
      </c>
      <c r="AL221" s="1422"/>
      <c r="AM221" s="1420">
        <f t="shared" si="175"/>
        <v>0</v>
      </c>
      <c r="AN221" s="1420">
        <f t="shared" si="176"/>
        <v>0</v>
      </c>
      <c r="AR221" s="1402"/>
      <c r="AS221" s="1402"/>
      <c r="AT221" s="1269"/>
      <c r="AU221" s="1269"/>
      <c r="AV221" s="1269"/>
      <c r="AW221" s="1269"/>
      <c r="AX221" s="1269"/>
      <c r="AY221" s="1067"/>
    </row>
    <row r="222" spans="1:51" hidden="1" x14ac:dyDescent="0.2">
      <c r="A222" s="1399">
        <f t="shared" si="177"/>
        <v>19</v>
      </c>
      <c r="B222" s="1395">
        <f t="shared" ref="B222:H222" si="195">+B123</f>
        <v>18</v>
      </c>
      <c r="C222" s="1395">
        <f t="shared" si="195"/>
        <v>0</v>
      </c>
      <c r="D222" s="1395">
        <f t="shared" si="195"/>
        <v>0</v>
      </c>
      <c r="E222" s="1395">
        <f t="shared" si="195"/>
        <v>0</v>
      </c>
      <c r="F222" s="1395">
        <f t="shared" si="195"/>
        <v>0</v>
      </c>
      <c r="G222" s="1395">
        <f t="shared" si="195"/>
        <v>0</v>
      </c>
      <c r="H222" s="1395">
        <f t="shared" si="195"/>
        <v>0</v>
      </c>
      <c r="I222" s="1397" t="e">
        <f t="shared" si="170"/>
        <v>#DIV/0!</v>
      </c>
      <c r="J222" s="1328" t="e">
        <f t="shared" si="171"/>
        <v>#DIV/0!</v>
      </c>
      <c r="K222" s="1328" t="e">
        <f t="shared" si="172"/>
        <v>#DIV/0!</v>
      </c>
      <c r="L222" s="1398" t="e">
        <f t="shared" si="187"/>
        <v>#DIV/0!</v>
      </c>
      <c r="M222" s="1398" t="e">
        <f t="shared" si="187"/>
        <v>#DIV/0!</v>
      </c>
      <c r="N222" s="1398" t="e">
        <f t="shared" si="187"/>
        <v>#DIV/0!</v>
      </c>
      <c r="O222" s="1398" t="e">
        <f t="shared" si="187"/>
        <v>#DIV/0!</v>
      </c>
      <c r="P222" s="1398" t="e">
        <f t="shared" si="187"/>
        <v>#DIV/0!</v>
      </c>
      <c r="Q222" s="1330" t="e">
        <f>SUM(L222:P222)*(RESUMEN!$C$22)</f>
        <v>#DIV/0!</v>
      </c>
      <c r="R222" s="1330" t="e">
        <f>(($U222)*(RESUMEN!$B$24+RESUMEN!$B$25+RESUMEN!$B$26))+(S222*RESUMEN!$B$28)</f>
        <v>#DIV/0!</v>
      </c>
      <c r="S222" s="1330" t="e">
        <f>SUM(L222:Q222)*(RESUMEN!$C$30)</f>
        <v>#DIV/0!</v>
      </c>
      <c r="T222" s="1330" t="e">
        <f>+$U222*RESUMEN!$C$33</f>
        <v>#DIV/0!</v>
      </c>
      <c r="U222" s="1331" t="e">
        <f>((L222+M222+N222+O222+P222+Q222+(S222*0.35)+S222)/(1-(RESUMEN!$B$24+RESUMEN!$B$25+RESUMEN!$B$26+RESUMEN!$C$33)))</f>
        <v>#DIV/0!</v>
      </c>
      <c r="V222" s="1309" t="e">
        <f t="shared" si="159"/>
        <v>#DIV/0!</v>
      </c>
      <c r="W222" s="1309" t="e">
        <f t="shared" si="160"/>
        <v>#DIV/0!</v>
      </c>
      <c r="X222" s="1309" t="e">
        <f t="shared" si="161"/>
        <v>#DIV/0!</v>
      </c>
      <c r="Y222" s="1309" t="e">
        <f t="shared" si="162"/>
        <v>#DIV/0!</v>
      </c>
      <c r="Z222" s="1309" t="e">
        <f t="shared" si="163"/>
        <v>#DIV/0!</v>
      </c>
      <c r="AA222" s="1309" t="e">
        <f t="shared" si="164"/>
        <v>#DIV/0!</v>
      </c>
      <c r="AB222" s="1309" t="e">
        <f t="shared" si="165"/>
        <v>#DIV/0!</v>
      </c>
      <c r="AC222" s="1309" t="e">
        <f t="shared" si="166"/>
        <v>#DIV/0!</v>
      </c>
      <c r="AD222" s="1309" t="e">
        <f t="shared" si="167"/>
        <v>#DIV/0!</v>
      </c>
      <c r="AE222" s="1310" t="e">
        <f t="shared" si="173"/>
        <v>#DIV/0!</v>
      </c>
      <c r="AG222" s="1365"/>
      <c r="AH222" s="1269"/>
      <c r="AI222" s="1269"/>
      <c r="AJ222" s="1417">
        <f t="shared" si="168"/>
        <v>0</v>
      </c>
      <c r="AK222" s="1418">
        <f t="shared" si="174"/>
        <v>0</v>
      </c>
      <c r="AL222" s="1422"/>
      <c r="AM222" s="1420">
        <f t="shared" si="175"/>
        <v>0</v>
      </c>
      <c r="AN222" s="1420">
        <f t="shared" si="176"/>
        <v>0</v>
      </c>
      <c r="AR222" s="1402"/>
      <c r="AS222" s="1402"/>
      <c r="AT222" s="1269"/>
      <c r="AU222" s="1269"/>
      <c r="AV222" s="1269"/>
      <c r="AW222" s="1269"/>
      <c r="AX222" s="1269"/>
      <c r="AY222" s="1067"/>
    </row>
    <row r="223" spans="1:51" hidden="1" x14ac:dyDescent="0.2">
      <c r="A223" s="1399">
        <f t="shared" si="177"/>
        <v>20</v>
      </c>
      <c r="B223" s="1395">
        <f t="shared" ref="B223:H223" si="196">+B124</f>
        <v>19</v>
      </c>
      <c r="C223" s="1395">
        <f t="shared" si="196"/>
        <v>0</v>
      </c>
      <c r="D223" s="1395">
        <f t="shared" si="196"/>
        <v>0</v>
      </c>
      <c r="E223" s="1395">
        <f t="shared" si="196"/>
        <v>0</v>
      </c>
      <c r="F223" s="1395">
        <f t="shared" si="196"/>
        <v>0</v>
      </c>
      <c r="G223" s="1395">
        <f t="shared" si="196"/>
        <v>0</v>
      </c>
      <c r="H223" s="1395">
        <f t="shared" si="196"/>
        <v>0</v>
      </c>
      <c r="I223" s="1397" t="e">
        <f t="shared" si="170"/>
        <v>#DIV/0!</v>
      </c>
      <c r="J223" s="1328" t="e">
        <f t="shared" si="171"/>
        <v>#DIV/0!</v>
      </c>
      <c r="K223" s="1328" t="e">
        <f t="shared" si="172"/>
        <v>#DIV/0!</v>
      </c>
      <c r="L223" s="1398" t="e">
        <f t="shared" si="187"/>
        <v>#DIV/0!</v>
      </c>
      <c r="M223" s="1398" t="e">
        <f t="shared" si="187"/>
        <v>#DIV/0!</v>
      </c>
      <c r="N223" s="1398" t="e">
        <f t="shared" si="187"/>
        <v>#DIV/0!</v>
      </c>
      <c r="O223" s="1398" t="e">
        <f t="shared" si="187"/>
        <v>#DIV/0!</v>
      </c>
      <c r="P223" s="1398" t="e">
        <f t="shared" si="187"/>
        <v>#DIV/0!</v>
      </c>
      <c r="Q223" s="1330" t="e">
        <f>SUM(L223:P223)*(RESUMEN!$C$22)</f>
        <v>#DIV/0!</v>
      </c>
      <c r="R223" s="1330" t="e">
        <f>(($U223)*(RESUMEN!$B$24+RESUMEN!$B$25+RESUMEN!$B$26))+(S223*RESUMEN!$B$28)</f>
        <v>#DIV/0!</v>
      </c>
      <c r="S223" s="1330" t="e">
        <f>SUM(L223:Q223)*(RESUMEN!$C$30)</f>
        <v>#DIV/0!</v>
      </c>
      <c r="T223" s="1330" t="e">
        <f>+$U223*RESUMEN!$C$33</f>
        <v>#DIV/0!</v>
      </c>
      <c r="U223" s="1331" t="e">
        <f>((L223+M223+N223+O223+P223+Q223+(S223*0.35)+S223)/(1-(RESUMEN!$B$24+RESUMEN!$B$25+RESUMEN!$B$26+RESUMEN!$C$33)))</f>
        <v>#DIV/0!</v>
      </c>
      <c r="V223" s="1309" t="e">
        <f t="shared" si="159"/>
        <v>#DIV/0!</v>
      </c>
      <c r="W223" s="1309" t="e">
        <f t="shared" si="160"/>
        <v>#DIV/0!</v>
      </c>
      <c r="X223" s="1309" t="e">
        <f t="shared" si="161"/>
        <v>#DIV/0!</v>
      </c>
      <c r="Y223" s="1309" t="e">
        <f t="shared" si="162"/>
        <v>#DIV/0!</v>
      </c>
      <c r="Z223" s="1309" t="e">
        <f t="shared" si="163"/>
        <v>#DIV/0!</v>
      </c>
      <c r="AA223" s="1309" t="e">
        <f t="shared" si="164"/>
        <v>#DIV/0!</v>
      </c>
      <c r="AB223" s="1309" t="e">
        <f t="shared" si="165"/>
        <v>#DIV/0!</v>
      </c>
      <c r="AC223" s="1309" t="e">
        <f t="shared" si="166"/>
        <v>#DIV/0!</v>
      </c>
      <c r="AD223" s="1309" t="e">
        <f t="shared" si="167"/>
        <v>#DIV/0!</v>
      </c>
      <c r="AE223" s="1310" t="e">
        <f t="shared" si="173"/>
        <v>#DIV/0!</v>
      </c>
      <c r="AG223" s="1365"/>
      <c r="AH223" s="1269"/>
      <c r="AI223" s="1269"/>
      <c r="AJ223" s="1417">
        <f t="shared" si="168"/>
        <v>0</v>
      </c>
      <c r="AK223" s="1418">
        <f t="shared" si="174"/>
        <v>0</v>
      </c>
      <c r="AL223" s="1422"/>
      <c r="AM223" s="1420">
        <f t="shared" si="175"/>
        <v>0</v>
      </c>
      <c r="AN223" s="1420">
        <f t="shared" si="176"/>
        <v>0</v>
      </c>
      <c r="AR223" s="1402"/>
      <c r="AS223" s="1402"/>
      <c r="AT223" s="1269"/>
      <c r="AU223" s="1269"/>
      <c r="AV223" s="1269"/>
      <c r="AW223" s="1269"/>
      <c r="AX223" s="1269"/>
      <c r="AY223" s="1067"/>
    </row>
    <row r="224" spans="1:51" hidden="1" x14ac:dyDescent="0.2">
      <c r="A224" s="1399">
        <f t="shared" si="177"/>
        <v>21</v>
      </c>
      <c r="B224" s="1395">
        <f t="shared" ref="B224:H224" si="197">+B125</f>
        <v>20</v>
      </c>
      <c r="C224" s="1395">
        <f t="shared" si="197"/>
        <v>0</v>
      </c>
      <c r="D224" s="1395">
        <f t="shared" si="197"/>
        <v>0</v>
      </c>
      <c r="E224" s="1395">
        <f t="shared" si="197"/>
        <v>0</v>
      </c>
      <c r="F224" s="1395">
        <f t="shared" si="197"/>
        <v>0</v>
      </c>
      <c r="G224" s="1395">
        <f t="shared" si="197"/>
        <v>0</v>
      </c>
      <c r="H224" s="1395">
        <f t="shared" si="197"/>
        <v>0</v>
      </c>
      <c r="I224" s="1397" t="e">
        <f t="shared" si="170"/>
        <v>#DIV/0!</v>
      </c>
      <c r="J224" s="1328" t="e">
        <f t="shared" si="171"/>
        <v>#DIV/0!</v>
      </c>
      <c r="K224" s="1328" t="e">
        <f t="shared" si="172"/>
        <v>#DIV/0!</v>
      </c>
      <c r="L224" s="1398" t="e">
        <f t="shared" ref="L224:P233" si="198">+L125*L$199</f>
        <v>#DIV/0!</v>
      </c>
      <c r="M224" s="1398" t="e">
        <f t="shared" si="198"/>
        <v>#DIV/0!</v>
      </c>
      <c r="N224" s="1398" t="e">
        <f t="shared" si="198"/>
        <v>#DIV/0!</v>
      </c>
      <c r="O224" s="1398" t="e">
        <f t="shared" si="198"/>
        <v>#DIV/0!</v>
      </c>
      <c r="P224" s="1398" t="e">
        <f t="shared" si="198"/>
        <v>#DIV/0!</v>
      </c>
      <c r="Q224" s="1330" t="e">
        <f>SUM(L224:P224)*(RESUMEN!$C$22)</f>
        <v>#DIV/0!</v>
      </c>
      <c r="R224" s="1330" t="e">
        <f>(($U224)*(RESUMEN!$B$24+RESUMEN!$B$25+RESUMEN!$B$26))+(S224*RESUMEN!$B$28)</f>
        <v>#DIV/0!</v>
      </c>
      <c r="S224" s="1330" t="e">
        <f>SUM(L224:Q224)*(RESUMEN!$C$30)</f>
        <v>#DIV/0!</v>
      </c>
      <c r="T224" s="1330" t="e">
        <f>+$U224*RESUMEN!$C$33</f>
        <v>#DIV/0!</v>
      </c>
      <c r="U224" s="1331" t="e">
        <f>((L224+M224+N224+O224+P224+Q224+(S224*0.35)+S224)/(1-(RESUMEN!$B$24+RESUMEN!$B$25+RESUMEN!$B$26+RESUMEN!$C$33)))</f>
        <v>#DIV/0!</v>
      </c>
      <c r="V224" s="1309" t="e">
        <f t="shared" si="159"/>
        <v>#DIV/0!</v>
      </c>
      <c r="W224" s="1309" t="e">
        <f t="shared" si="160"/>
        <v>#DIV/0!</v>
      </c>
      <c r="X224" s="1309" t="e">
        <f t="shared" si="161"/>
        <v>#DIV/0!</v>
      </c>
      <c r="Y224" s="1309" t="e">
        <f t="shared" si="162"/>
        <v>#DIV/0!</v>
      </c>
      <c r="Z224" s="1309" t="e">
        <f t="shared" si="163"/>
        <v>#DIV/0!</v>
      </c>
      <c r="AA224" s="1309" t="e">
        <f t="shared" si="164"/>
        <v>#DIV/0!</v>
      </c>
      <c r="AB224" s="1309" t="e">
        <f t="shared" si="165"/>
        <v>#DIV/0!</v>
      </c>
      <c r="AC224" s="1309" t="e">
        <f t="shared" si="166"/>
        <v>#DIV/0!</v>
      </c>
      <c r="AD224" s="1309" t="e">
        <f t="shared" si="167"/>
        <v>#DIV/0!</v>
      </c>
      <c r="AE224" s="1310" t="e">
        <f t="shared" si="173"/>
        <v>#DIV/0!</v>
      </c>
      <c r="AG224" s="1365"/>
      <c r="AH224" s="1269"/>
      <c r="AI224" s="1269"/>
      <c r="AJ224" s="1417">
        <f t="shared" si="168"/>
        <v>0</v>
      </c>
      <c r="AK224" s="1418">
        <f t="shared" si="174"/>
        <v>0</v>
      </c>
      <c r="AL224" s="1422"/>
      <c r="AM224" s="1420">
        <f t="shared" si="175"/>
        <v>0</v>
      </c>
      <c r="AN224" s="1420">
        <f t="shared" si="176"/>
        <v>0</v>
      </c>
      <c r="AR224" s="1067"/>
      <c r="AS224" s="1067"/>
      <c r="AY224" s="1067"/>
    </row>
    <row r="225" spans="1:51" hidden="1" x14ac:dyDescent="0.2">
      <c r="A225" s="1399">
        <f t="shared" si="177"/>
        <v>22</v>
      </c>
      <c r="B225" s="1395">
        <f t="shared" ref="B225:H225" si="199">+B126</f>
        <v>21</v>
      </c>
      <c r="C225" s="1395">
        <f t="shared" si="199"/>
        <v>0</v>
      </c>
      <c r="D225" s="1395">
        <f t="shared" si="199"/>
        <v>0</v>
      </c>
      <c r="E225" s="1395">
        <f t="shared" si="199"/>
        <v>0</v>
      </c>
      <c r="F225" s="1395">
        <f t="shared" si="199"/>
        <v>0</v>
      </c>
      <c r="G225" s="1395">
        <f t="shared" si="199"/>
        <v>0</v>
      </c>
      <c r="H225" s="1395">
        <f t="shared" si="199"/>
        <v>0</v>
      </c>
      <c r="I225" s="1397" t="e">
        <f t="shared" si="170"/>
        <v>#DIV/0!</v>
      </c>
      <c r="J225" s="1328" t="e">
        <f t="shared" si="171"/>
        <v>#DIV/0!</v>
      </c>
      <c r="K225" s="1328" t="e">
        <f t="shared" si="172"/>
        <v>#DIV/0!</v>
      </c>
      <c r="L225" s="1398" t="e">
        <f t="shared" si="198"/>
        <v>#DIV/0!</v>
      </c>
      <c r="M225" s="1398" t="e">
        <f t="shared" si="198"/>
        <v>#DIV/0!</v>
      </c>
      <c r="N225" s="1398" t="e">
        <f t="shared" si="198"/>
        <v>#DIV/0!</v>
      </c>
      <c r="O225" s="1398" t="e">
        <f t="shared" si="198"/>
        <v>#DIV/0!</v>
      </c>
      <c r="P225" s="1398" t="e">
        <f t="shared" si="198"/>
        <v>#DIV/0!</v>
      </c>
      <c r="Q225" s="1330" t="e">
        <f>SUM(L225:P225)*(RESUMEN!$C$22)</f>
        <v>#DIV/0!</v>
      </c>
      <c r="R225" s="1330" t="e">
        <f>(($U225)*(RESUMEN!$B$24+RESUMEN!$B$25+RESUMEN!$B$26))+(S225*RESUMEN!$B$28)</f>
        <v>#DIV/0!</v>
      </c>
      <c r="S225" s="1330" t="e">
        <f>SUM(L225:Q225)*(RESUMEN!$C$30)</f>
        <v>#DIV/0!</v>
      </c>
      <c r="T225" s="1330" t="e">
        <f>+$U225*RESUMEN!$C$33</f>
        <v>#DIV/0!</v>
      </c>
      <c r="U225" s="1331" t="e">
        <f>((L225+M225+N225+O225+P225+Q225+(S225*0.35)+S225)/(1-(RESUMEN!$B$24+RESUMEN!$B$25+RESUMEN!$B$26+RESUMEN!$C$33)))</f>
        <v>#DIV/0!</v>
      </c>
      <c r="V225" s="1309" t="e">
        <f t="shared" si="159"/>
        <v>#DIV/0!</v>
      </c>
      <c r="W225" s="1309" t="e">
        <f t="shared" si="160"/>
        <v>#DIV/0!</v>
      </c>
      <c r="X225" s="1309" t="e">
        <f t="shared" si="161"/>
        <v>#DIV/0!</v>
      </c>
      <c r="Y225" s="1309" t="e">
        <f t="shared" si="162"/>
        <v>#DIV/0!</v>
      </c>
      <c r="Z225" s="1309" t="e">
        <f t="shared" si="163"/>
        <v>#DIV/0!</v>
      </c>
      <c r="AA225" s="1309" t="e">
        <f t="shared" si="164"/>
        <v>#DIV/0!</v>
      </c>
      <c r="AB225" s="1309" t="e">
        <f t="shared" si="165"/>
        <v>#DIV/0!</v>
      </c>
      <c r="AC225" s="1309" t="e">
        <f t="shared" si="166"/>
        <v>#DIV/0!</v>
      </c>
      <c r="AD225" s="1309" t="e">
        <f t="shared" si="167"/>
        <v>#DIV/0!</v>
      </c>
      <c r="AE225" s="1310" t="e">
        <f t="shared" si="173"/>
        <v>#DIV/0!</v>
      </c>
      <c r="AG225" s="1365"/>
      <c r="AH225" s="1269"/>
      <c r="AI225" s="1269"/>
      <c r="AJ225" s="1417">
        <f t="shared" si="168"/>
        <v>0</v>
      </c>
      <c r="AK225" s="1418">
        <f t="shared" si="174"/>
        <v>0</v>
      </c>
      <c r="AL225" s="1422"/>
      <c r="AM225" s="1420">
        <f t="shared" si="175"/>
        <v>0</v>
      </c>
      <c r="AN225" s="1420">
        <f t="shared" si="176"/>
        <v>0</v>
      </c>
      <c r="AR225" s="1067"/>
      <c r="AS225" s="1067"/>
      <c r="AY225" s="1067"/>
    </row>
    <row r="226" spans="1:51" hidden="1" x14ac:dyDescent="0.2">
      <c r="A226" s="1399">
        <f t="shared" si="177"/>
        <v>23</v>
      </c>
      <c r="B226" s="1395">
        <f t="shared" ref="B226:H226" si="200">+B127</f>
        <v>22</v>
      </c>
      <c r="C226" s="1395">
        <f t="shared" si="200"/>
        <v>0</v>
      </c>
      <c r="D226" s="1395">
        <f t="shared" si="200"/>
        <v>0</v>
      </c>
      <c r="E226" s="1395">
        <f t="shared" si="200"/>
        <v>0</v>
      </c>
      <c r="F226" s="1395">
        <f t="shared" si="200"/>
        <v>0</v>
      </c>
      <c r="G226" s="1395">
        <f t="shared" si="200"/>
        <v>0</v>
      </c>
      <c r="H226" s="1395">
        <f t="shared" si="200"/>
        <v>0</v>
      </c>
      <c r="I226" s="1397" t="e">
        <f t="shared" si="170"/>
        <v>#DIV/0!</v>
      </c>
      <c r="J226" s="1328" t="e">
        <f t="shared" si="171"/>
        <v>#DIV/0!</v>
      </c>
      <c r="K226" s="1328" t="e">
        <f t="shared" si="172"/>
        <v>#DIV/0!</v>
      </c>
      <c r="L226" s="1398" t="e">
        <f t="shared" si="198"/>
        <v>#DIV/0!</v>
      </c>
      <c r="M226" s="1398" t="e">
        <f t="shared" si="198"/>
        <v>#DIV/0!</v>
      </c>
      <c r="N226" s="1398" t="e">
        <f t="shared" si="198"/>
        <v>#DIV/0!</v>
      </c>
      <c r="O226" s="1398" t="e">
        <f t="shared" si="198"/>
        <v>#DIV/0!</v>
      </c>
      <c r="P226" s="1398" t="e">
        <f t="shared" si="198"/>
        <v>#DIV/0!</v>
      </c>
      <c r="Q226" s="1330" t="e">
        <f>SUM(L226:P226)*(RESUMEN!$C$22)</f>
        <v>#DIV/0!</v>
      </c>
      <c r="R226" s="1330" t="e">
        <f>(($U226)*(RESUMEN!$B$24+RESUMEN!$B$25+RESUMEN!$B$26))+(S226*RESUMEN!$B$28)</f>
        <v>#DIV/0!</v>
      </c>
      <c r="S226" s="1330" t="e">
        <f>SUM(L226:Q226)*(RESUMEN!$C$30)</f>
        <v>#DIV/0!</v>
      </c>
      <c r="T226" s="1330" t="e">
        <f>+$U226*RESUMEN!$C$33</f>
        <v>#DIV/0!</v>
      </c>
      <c r="U226" s="1331" t="e">
        <f>((L226+M226+N226+O226+P226+Q226+(S226*0.35)+S226)/(1-(RESUMEN!$B$24+RESUMEN!$B$25+RESUMEN!$B$26+RESUMEN!$C$33)))</f>
        <v>#DIV/0!</v>
      </c>
      <c r="V226" s="1309" t="e">
        <f t="shared" si="159"/>
        <v>#DIV/0!</v>
      </c>
      <c r="W226" s="1309" t="e">
        <f t="shared" si="160"/>
        <v>#DIV/0!</v>
      </c>
      <c r="X226" s="1309" t="e">
        <f t="shared" si="161"/>
        <v>#DIV/0!</v>
      </c>
      <c r="Y226" s="1309" t="e">
        <f t="shared" si="162"/>
        <v>#DIV/0!</v>
      </c>
      <c r="Z226" s="1309" t="e">
        <f t="shared" si="163"/>
        <v>#DIV/0!</v>
      </c>
      <c r="AA226" s="1309" t="e">
        <f t="shared" si="164"/>
        <v>#DIV/0!</v>
      </c>
      <c r="AB226" s="1309" t="e">
        <f t="shared" si="165"/>
        <v>#DIV/0!</v>
      </c>
      <c r="AC226" s="1309" t="e">
        <f t="shared" si="166"/>
        <v>#DIV/0!</v>
      </c>
      <c r="AD226" s="1309" t="e">
        <f t="shared" si="167"/>
        <v>#DIV/0!</v>
      </c>
      <c r="AE226" s="1310" t="e">
        <f t="shared" si="173"/>
        <v>#DIV/0!</v>
      </c>
      <c r="AG226" s="1365"/>
      <c r="AH226" s="1269"/>
      <c r="AI226" s="1269"/>
      <c r="AJ226" s="1417">
        <f t="shared" si="168"/>
        <v>0</v>
      </c>
      <c r="AK226" s="1418">
        <f t="shared" si="174"/>
        <v>0</v>
      </c>
      <c r="AL226" s="1422"/>
      <c r="AM226" s="1420">
        <f t="shared" si="175"/>
        <v>0</v>
      </c>
      <c r="AN226" s="1420">
        <f t="shared" si="176"/>
        <v>0</v>
      </c>
      <c r="AR226" s="1067"/>
      <c r="AS226" s="1067"/>
      <c r="AY226" s="1067"/>
    </row>
    <row r="227" spans="1:51" hidden="1" x14ac:dyDescent="0.2">
      <c r="A227" s="1399">
        <f t="shared" si="177"/>
        <v>24</v>
      </c>
      <c r="B227" s="1395">
        <f t="shared" ref="B227:H227" si="201">+B128</f>
        <v>23</v>
      </c>
      <c r="C227" s="1395">
        <f t="shared" si="201"/>
        <v>0</v>
      </c>
      <c r="D227" s="1395">
        <f t="shared" si="201"/>
        <v>0</v>
      </c>
      <c r="E227" s="1395">
        <f t="shared" si="201"/>
        <v>0</v>
      </c>
      <c r="F227" s="1395">
        <f t="shared" si="201"/>
        <v>0</v>
      </c>
      <c r="G227" s="1395">
        <f t="shared" si="201"/>
        <v>0</v>
      </c>
      <c r="H227" s="1395">
        <f t="shared" si="201"/>
        <v>0</v>
      </c>
      <c r="I227" s="1397" t="e">
        <f t="shared" si="170"/>
        <v>#DIV/0!</v>
      </c>
      <c r="J227" s="1328" t="e">
        <f t="shared" si="171"/>
        <v>#DIV/0!</v>
      </c>
      <c r="K227" s="1328" t="e">
        <f t="shared" si="172"/>
        <v>#DIV/0!</v>
      </c>
      <c r="L227" s="1398" t="e">
        <f t="shared" si="198"/>
        <v>#DIV/0!</v>
      </c>
      <c r="M227" s="1398" t="e">
        <f t="shared" si="198"/>
        <v>#DIV/0!</v>
      </c>
      <c r="N227" s="1398" t="e">
        <f t="shared" si="198"/>
        <v>#DIV/0!</v>
      </c>
      <c r="O227" s="1398" t="e">
        <f t="shared" si="198"/>
        <v>#DIV/0!</v>
      </c>
      <c r="P227" s="1398" t="e">
        <f t="shared" si="198"/>
        <v>#DIV/0!</v>
      </c>
      <c r="Q227" s="1330" t="e">
        <f>SUM(L227:P227)*(RESUMEN!$C$22)</f>
        <v>#DIV/0!</v>
      </c>
      <c r="R227" s="1330" t="e">
        <f>(($U227)*(RESUMEN!$B$24+RESUMEN!$B$25+RESUMEN!$B$26))+(S227*RESUMEN!$B$28)</f>
        <v>#DIV/0!</v>
      </c>
      <c r="S227" s="1330" t="e">
        <f>SUM(L227:Q227)*(RESUMEN!$C$30)</f>
        <v>#DIV/0!</v>
      </c>
      <c r="T227" s="1330" t="e">
        <f>+$U227*RESUMEN!$C$33</f>
        <v>#DIV/0!</v>
      </c>
      <c r="U227" s="1331" t="e">
        <f>((L227+M227+N227+O227+P227+Q227+(S227*0.35)+S227)/(1-(RESUMEN!$B$24+RESUMEN!$B$25+RESUMEN!$B$26+RESUMEN!$C$33)))</f>
        <v>#DIV/0!</v>
      </c>
      <c r="V227" s="1309" t="e">
        <f t="shared" si="159"/>
        <v>#DIV/0!</v>
      </c>
      <c r="W227" s="1309" t="e">
        <f t="shared" si="160"/>
        <v>#DIV/0!</v>
      </c>
      <c r="X227" s="1309" t="e">
        <f t="shared" si="161"/>
        <v>#DIV/0!</v>
      </c>
      <c r="Y227" s="1309" t="e">
        <f t="shared" si="162"/>
        <v>#DIV/0!</v>
      </c>
      <c r="Z227" s="1309" t="e">
        <f t="shared" si="163"/>
        <v>#DIV/0!</v>
      </c>
      <c r="AA227" s="1309" t="e">
        <f t="shared" si="164"/>
        <v>#DIV/0!</v>
      </c>
      <c r="AB227" s="1309" t="e">
        <f t="shared" si="165"/>
        <v>#DIV/0!</v>
      </c>
      <c r="AC227" s="1309" t="e">
        <f t="shared" si="166"/>
        <v>#DIV/0!</v>
      </c>
      <c r="AD227" s="1309" t="e">
        <f t="shared" si="167"/>
        <v>#DIV/0!</v>
      </c>
      <c r="AE227" s="1310" t="e">
        <f>SUM(V227:AD227)</f>
        <v>#DIV/0!</v>
      </c>
      <c r="AG227" s="1365"/>
      <c r="AH227" s="1269"/>
      <c r="AI227" s="1269"/>
      <c r="AJ227" s="1417">
        <f t="shared" si="168"/>
        <v>0</v>
      </c>
      <c r="AK227" s="1418">
        <f t="shared" si="174"/>
        <v>0</v>
      </c>
      <c r="AL227" s="1422"/>
      <c r="AM227" s="1420">
        <f t="shared" si="175"/>
        <v>0</v>
      </c>
      <c r="AN227" s="1420">
        <f t="shared" si="176"/>
        <v>0</v>
      </c>
      <c r="AR227" s="1067"/>
      <c r="AS227" s="1067"/>
    </row>
    <row r="228" spans="1:51" hidden="1" x14ac:dyDescent="0.2">
      <c r="A228" s="1399">
        <f t="shared" si="177"/>
        <v>25</v>
      </c>
      <c r="B228" s="1395">
        <f t="shared" ref="B228:H228" si="202">+B129</f>
        <v>24</v>
      </c>
      <c r="C228" s="1395">
        <f t="shared" si="202"/>
        <v>0</v>
      </c>
      <c r="D228" s="1395">
        <f t="shared" si="202"/>
        <v>0</v>
      </c>
      <c r="E228" s="1395">
        <f t="shared" si="202"/>
        <v>0</v>
      </c>
      <c r="F228" s="1395">
        <f t="shared" si="202"/>
        <v>0</v>
      </c>
      <c r="G228" s="1395">
        <f t="shared" si="202"/>
        <v>0</v>
      </c>
      <c r="H228" s="1395">
        <f t="shared" si="202"/>
        <v>0</v>
      </c>
      <c r="I228" s="1397" t="e">
        <f t="shared" si="170"/>
        <v>#DIV/0!</v>
      </c>
      <c r="J228" s="1328" t="e">
        <f t="shared" si="171"/>
        <v>#DIV/0!</v>
      </c>
      <c r="K228" s="1328" t="e">
        <f t="shared" si="172"/>
        <v>#DIV/0!</v>
      </c>
      <c r="L228" s="1398" t="e">
        <f t="shared" si="198"/>
        <v>#DIV/0!</v>
      </c>
      <c r="M228" s="1398" t="e">
        <f t="shared" si="198"/>
        <v>#DIV/0!</v>
      </c>
      <c r="N228" s="1398" t="e">
        <f t="shared" si="198"/>
        <v>#DIV/0!</v>
      </c>
      <c r="O228" s="1398" t="e">
        <f t="shared" si="198"/>
        <v>#DIV/0!</v>
      </c>
      <c r="P228" s="1398" t="e">
        <f t="shared" si="198"/>
        <v>#DIV/0!</v>
      </c>
      <c r="Q228" s="1330" t="e">
        <f>SUM(L228:P228)*(RESUMEN!$C$22)</f>
        <v>#DIV/0!</v>
      </c>
      <c r="R228" s="1330" t="e">
        <f>(($U228)*(RESUMEN!$B$24+RESUMEN!$B$25+RESUMEN!$B$26))+(S228*RESUMEN!$B$28)</f>
        <v>#DIV/0!</v>
      </c>
      <c r="S228" s="1330" t="e">
        <f>SUM(L228:Q228)*(RESUMEN!$C$30)</f>
        <v>#DIV/0!</v>
      </c>
      <c r="T228" s="1330" t="e">
        <f>+$U228*RESUMEN!$C$33</f>
        <v>#DIV/0!</v>
      </c>
      <c r="U228" s="1331" t="e">
        <f>((L228+M228+N228+O228+P228+Q228+(S228*0.35)+S228)/(1-(RESUMEN!$B$24+RESUMEN!$B$25+RESUMEN!$B$26+RESUMEN!$C$33)))</f>
        <v>#DIV/0!</v>
      </c>
      <c r="V228" s="1309"/>
      <c r="W228" s="1309"/>
      <c r="X228" s="1309"/>
      <c r="Y228" s="1309"/>
      <c r="Z228" s="1309"/>
      <c r="AA228" s="1309"/>
      <c r="AB228" s="1309"/>
      <c r="AC228" s="1309"/>
      <c r="AD228" s="1309"/>
      <c r="AE228" s="1310"/>
      <c r="AG228" s="1365"/>
      <c r="AH228" s="1269"/>
      <c r="AI228" s="1269"/>
      <c r="AJ228" s="1417">
        <f t="shared" si="168"/>
        <v>0</v>
      </c>
      <c r="AK228" s="1418">
        <f t="shared" si="174"/>
        <v>0</v>
      </c>
      <c r="AL228" s="1422"/>
      <c r="AM228" s="1420">
        <f t="shared" si="175"/>
        <v>0</v>
      </c>
      <c r="AN228" s="1420">
        <f t="shared" si="176"/>
        <v>0</v>
      </c>
      <c r="AR228" s="1067"/>
      <c r="AS228" s="1067"/>
    </row>
    <row r="229" spans="1:51" hidden="1" x14ac:dyDescent="0.2">
      <c r="A229" s="1399">
        <f t="shared" si="177"/>
        <v>26</v>
      </c>
      <c r="B229" s="1395">
        <f t="shared" ref="B229:H229" si="203">+B130</f>
        <v>25</v>
      </c>
      <c r="C229" s="1395">
        <f t="shared" si="203"/>
        <v>0</v>
      </c>
      <c r="D229" s="1395">
        <f t="shared" si="203"/>
        <v>0</v>
      </c>
      <c r="E229" s="1395">
        <f t="shared" si="203"/>
        <v>0</v>
      </c>
      <c r="F229" s="1395">
        <f t="shared" si="203"/>
        <v>0</v>
      </c>
      <c r="G229" s="1395">
        <f t="shared" si="203"/>
        <v>0</v>
      </c>
      <c r="H229" s="1395">
        <f t="shared" si="203"/>
        <v>0</v>
      </c>
      <c r="I229" s="1397" t="e">
        <f t="shared" si="170"/>
        <v>#DIV/0!</v>
      </c>
      <c r="J229" s="1328" t="e">
        <f t="shared" si="171"/>
        <v>#DIV/0!</v>
      </c>
      <c r="K229" s="1328" t="e">
        <f t="shared" si="172"/>
        <v>#DIV/0!</v>
      </c>
      <c r="L229" s="1398" t="e">
        <f t="shared" si="198"/>
        <v>#DIV/0!</v>
      </c>
      <c r="M229" s="1398" t="e">
        <f t="shared" si="198"/>
        <v>#DIV/0!</v>
      </c>
      <c r="N229" s="1398" t="e">
        <f t="shared" si="198"/>
        <v>#DIV/0!</v>
      </c>
      <c r="O229" s="1398" t="e">
        <f t="shared" si="198"/>
        <v>#DIV/0!</v>
      </c>
      <c r="P229" s="1398" t="e">
        <f t="shared" si="198"/>
        <v>#DIV/0!</v>
      </c>
      <c r="Q229" s="1330" t="e">
        <f>SUM(L229:P229)*(RESUMEN!$C$22)</f>
        <v>#DIV/0!</v>
      </c>
      <c r="R229" s="1330" t="e">
        <f>(($U229)*(RESUMEN!$B$24+RESUMEN!$B$25+RESUMEN!$B$26))+(S229*RESUMEN!$B$28)</f>
        <v>#DIV/0!</v>
      </c>
      <c r="S229" s="1330" t="e">
        <f>SUM(L229:Q229)*(RESUMEN!$C$30)</f>
        <v>#DIV/0!</v>
      </c>
      <c r="T229" s="1330" t="e">
        <f>+$U229*RESUMEN!$C$33</f>
        <v>#DIV/0!</v>
      </c>
      <c r="U229" s="1331" t="e">
        <f>((L229+M229+N229+O229+P229+Q229+(S229*0.35)+S229)/(1-(RESUMEN!$B$24+RESUMEN!$B$25+RESUMEN!$B$26+RESUMEN!$C$33)))</f>
        <v>#DIV/0!</v>
      </c>
      <c r="V229" s="1309"/>
      <c r="W229" s="1309"/>
      <c r="X229" s="1309"/>
      <c r="Y229" s="1309"/>
      <c r="Z229" s="1309"/>
      <c r="AA229" s="1309"/>
      <c r="AB229" s="1309"/>
      <c r="AC229" s="1309"/>
      <c r="AD229" s="1309"/>
      <c r="AE229" s="1310"/>
      <c r="AG229" s="1365"/>
      <c r="AH229" s="1269"/>
      <c r="AI229" s="1269"/>
      <c r="AJ229" s="1417">
        <f t="shared" si="168"/>
        <v>0</v>
      </c>
      <c r="AK229" s="1418">
        <f t="shared" si="174"/>
        <v>0</v>
      </c>
      <c r="AL229" s="1422"/>
      <c r="AM229" s="1420">
        <f t="shared" si="175"/>
        <v>0</v>
      </c>
      <c r="AN229" s="1420">
        <f t="shared" si="176"/>
        <v>0</v>
      </c>
      <c r="AR229" s="1067"/>
      <c r="AS229" s="1067"/>
    </row>
    <row r="230" spans="1:51" hidden="1" x14ac:dyDescent="0.2">
      <c r="A230" s="1399">
        <f t="shared" si="177"/>
        <v>27</v>
      </c>
      <c r="B230" s="1395">
        <f t="shared" ref="B230:H230" si="204">+B131</f>
        <v>26</v>
      </c>
      <c r="C230" s="1395">
        <f t="shared" si="204"/>
        <v>0</v>
      </c>
      <c r="D230" s="1395">
        <f t="shared" si="204"/>
        <v>0</v>
      </c>
      <c r="E230" s="1395">
        <f t="shared" si="204"/>
        <v>0</v>
      </c>
      <c r="F230" s="1395">
        <f t="shared" si="204"/>
        <v>0</v>
      </c>
      <c r="G230" s="1395">
        <f t="shared" si="204"/>
        <v>0</v>
      </c>
      <c r="H230" s="1395">
        <f t="shared" si="204"/>
        <v>0</v>
      </c>
      <c r="I230" s="1397" t="e">
        <f t="shared" si="170"/>
        <v>#DIV/0!</v>
      </c>
      <c r="J230" s="1328" t="e">
        <f t="shared" si="171"/>
        <v>#DIV/0!</v>
      </c>
      <c r="K230" s="1328" t="e">
        <f t="shared" si="172"/>
        <v>#DIV/0!</v>
      </c>
      <c r="L230" s="1398" t="e">
        <f t="shared" si="198"/>
        <v>#DIV/0!</v>
      </c>
      <c r="M230" s="1398" t="e">
        <f t="shared" si="198"/>
        <v>#DIV/0!</v>
      </c>
      <c r="N230" s="1398" t="e">
        <f t="shared" si="198"/>
        <v>#DIV/0!</v>
      </c>
      <c r="O230" s="1398" t="e">
        <f t="shared" si="198"/>
        <v>#DIV/0!</v>
      </c>
      <c r="P230" s="1398" t="e">
        <f t="shared" si="198"/>
        <v>#DIV/0!</v>
      </c>
      <c r="Q230" s="1330" t="e">
        <f>SUM(L230:P230)*(RESUMEN!$C$22)</f>
        <v>#DIV/0!</v>
      </c>
      <c r="R230" s="1330" t="e">
        <f>(($U230)*(RESUMEN!$B$24+RESUMEN!$B$25+RESUMEN!$B$26))+(S230*RESUMEN!$B$28)</f>
        <v>#DIV/0!</v>
      </c>
      <c r="S230" s="1330" t="e">
        <f>SUM(L230:Q230)*(RESUMEN!$C$30)</f>
        <v>#DIV/0!</v>
      </c>
      <c r="T230" s="1330" t="e">
        <f>+$U230*RESUMEN!$C$33</f>
        <v>#DIV/0!</v>
      </c>
      <c r="U230" s="1331" t="e">
        <f>((L230+M230+N230+O230+P230+Q230+(S230*0.35)+S230)/(1-(RESUMEN!$B$24+RESUMEN!$B$25+RESUMEN!$B$26+RESUMEN!$C$33)))</f>
        <v>#DIV/0!</v>
      </c>
      <c r="V230" s="1309"/>
      <c r="W230" s="1309"/>
      <c r="X230" s="1309"/>
      <c r="Y230" s="1309"/>
      <c r="Z230" s="1309"/>
      <c r="AA230" s="1309"/>
      <c r="AB230" s="1309"/>
      <c r="AC230" s="1309"/>
      <c r="AD230" s="1309"/>
      <c r="AE230" s="1310"/>
      <c r="AG230" s="1365"/>
      <c r="AH230" s="1269"/>
      <c r="AI230" s="1269"/>
      <c r="AJ230" s="1417">
        <f t="shared" si="168"/>
        <v>0</v>
      </c>
      <c r="AK230" s="1418">
        <f t="shared" si="174"/>
        <v>0</v>
      </c>
      <c r="AL230" s="1422"/>
      <c r="AM230" s="1420">
        <f t="shared" si="175"/>
        <v>0</v>
      </c>
      <c r="AN230" s="1420">
        <f t="shared" si="176"/>
        <v>0</v>
      </c>
      <c r="AR230" s="1067"/>
      <c r="AS230" s="1067"/>
    </row>
    <row r="231" spans="1:51" hidden="1" x14ac:dyDescent="0.2">
      <c r="A231" s="1399">
        <f t="shared" si="177"/>
        <v>28</v>
      </c>
      <c r="B231" s="1395">
        <f t="shared" ref="B231:H231" si="205">+B132</f>
        <v>27</v>
      </c>
      <c r="C231" s="1395">
        <f t="shared" si="205"/>
        <v>0</v>
      </c>
      <c r="D231" s="1395">
        <f t="shared" si="205"/>
        <v>0</v>
      </c>
      <c r="E231" s="1395">
        <f t="shared" si="205"/>
        <v>0</v>
      </c>
      <c r="F231" s="1395">
        <f t="shared" si="205"/>
        <v>0</v>
      </c>
      <c r="G231" s="1395">
        <f t="shared" si="205"/>
        <v>0</v>
      </c>
      <c r="H231" s="1395">
        <f t="shared" si="205"/>
        <v>0</v>
      </c>
      <c r="I231" s="1397" t="e">
        <f t="shared" si="170"/>
        <v>#DIV/0!</v>
      </c>
      <c r="J231" s="1328" t="e">
        <f t="shared" si="171"/>
        <v>#DIV/0!</v>
      </c>
      <c r="K231" s="1328" t="e">
        <f t="shared" si="172"/>
        <v>#DIV/0!</v>
      </c>
      <c r="L231" s="1398" t="e">
        <f t="shared" si="198"/>
        <v>#DIV/0!</v>
      </c>
      <c r="M231" s="1398" t="e">
        <f t="shared" si="198"/>
        <v>#DIV/0!</v>
      </c>
      <c r="N231" s="1398" t="e">
        <f t="shared" si="198"/>
        <v>#DIV/0!</v>
      </c>
      <c r="O231" s="1398" t="e">
        <f t="shared" si="198"/>
        <v>#DIV/0!</v>
      </c>
      <c r="P231" s="1398" t="e">
        <f t="shared" si="198"/>
        <v>#DIV/0!</v>
      </c>
      <c r="Q231" s="1330" t="e">
        <f>SUM(L231:P231)*(RESUMEN!$C$22)</f>
        <v>#DIV/0!</v>
      </c>
      <c r="R231" s="1330" t="e">
        <f>(($U231)*(RESUMEN!$B$24+RESUMEN!$B$25+RESUMEN!$B$26))+(S231*RESUMEN!$B$28)</f>
        <v>#DIV/0!</v>
      </c>
      <c r="S231" s="1330" t="e">
        <f>SUM(L231:Q231)*(RESUMEN!$C$30)</f>
        <v>#DIV/0!</v>
      </c>
      <c r="T231" s="1330" t="e">
        <f>+$U231*RESUMEN!$C$33</f>
        <v>#DIV/0!</v>
      </c>
      <c r="U231" s="1331" t="e">
        <f>((L231+M231+N231+O231+P231+Q231+(S231*0.35)+S231)/(1-(RESUMEN!$B$24+RESUMEN!$B$25+RESUMEN!$B$26+RESUMEN!$C$33)))</f>
        <v>#DIV/0!</v>
      </c>
      <c r="V231" s="1309"/>
      <c r="W231" s="1309"/>
      <c r="X231" s="1309"/>
      <c r="Y231" s="1309"/>
      <c r="Z231" s="1309"/>
      <c r="AA231" s="1309"/>
      <c r="AB231" s="1309"/>
      <c r="AC231" s="1309"/>
      <c r="AD231" s="1309"/>
      <c r="AE231" s="1310"/>
      <c r="AG231" s="1365"/>
      <c r="AH231" s="1269"/>
      <c r="AI231" s="1269"/>
      <c r="AJ231" s="1417">
        <f t="shared" si="168"/>
        <v>0</v>
      </c>
      <c r="AK231" s="1418">
        <f t="shared" si="174"/>
        <v>0</v>
      </c>
      <c r="AL231" s="1422"/>
      <c r="AM231" s="1420">
        <f t="shared" si="175"/>
        <v>0</v>
      </c>
      <c r="AN231" s="1420">
        <f t="shared" si="176"/>
        <v>0</v>
      </c>
      <c r="AR231" s="1067"/>
      <c r="AS231" s="1067"/>
    </row>
    <row r="232" spans="1:51" hidden="1" x14ac:dyDescent="0.2">
      <c r="A232" s="1399">
        <f t="shared" si="177"/>
        <v>29</v>
      </c>
      <c r="B232" s="1395">
        <f t="shared" ref="B232:H232" si="206">+B133</f>
        <v>28</v>
      </c>
      <c r="C232" s="1395">
        <f t="shared" si="206"/>
        <v>0</v>
      </c>
      <c r="D232" s="1395">
        <f t="shared" si="206"/>
        <v>0</v>
      </c>
      <c r="E232" s="1395">
        <f t="shared" si="206"/>
        <v>0</v>
      </c>
      <c r="F232" s="1395">
        <f t="shared" si="206"/>
        <v>0</v>
      </c>
      <c r="G232" s="1395">
        <f t="shared" si="206"/>
        <v>0</v>
      </c>
      <c r="H232" s="1395">
        <f t="shared" si="206"/>
        <v>0</v>
      </c>
      <c r="I232" s="1397" t="e">
        <f t="shared" si="170"/>
        <v>#DIV/0!</v>
      </c>
      <c r="J232" s="1328" t="e">
        <f t="shared" si="171"/>
        <v>#DIV/0!</v>
      </c>
      <c r="K232" s="1328" t="e">
        <f t="shared" si="172"/>
        <v>#DIV/0!</v>
      </c>
      <c r="L232" s="1398" t="e">
        <f t="shared" si="198"/>
        <v>#DIV/0!</v>
      </c>
      <c r="M232" s="1398" t="e">
        <f t="shared" si="198"/>
        <v>#DIV/0!</v>
      </c>
      <c r="N232" s="1398" t="e">
        <f t="shared" si="198"/>
        <v>#DIV/0!</v>
      </c>
      <c r="O232" s="1398" t="e">
        <f t="shared" si="198"/>
        <v>#DIV/0!</v>
      </c>
      <c r="P232" s="1398" t="e">
        <f t="shared" si="198"/>
        <v>#DIV/0!</v>
      </c>
      <c r="Q232" s="1330" t="e">
        <f>SUM(L232:P232)*(RESUMEN!$C$22)</f>
        <v>#DIV/0!</v>
      </c>
      <c r="R232" s="1330" t="e">
        <f>(($U232)*(RESUMEN!$B$24+RESUMEN!$B$25+RESUMEN!$B$26))+(S232*RESUMEN!$B$28)</f>
        <v>#DIV/0!</v>
      </c>
      <c r="S232" s="1330" t="e">
        <f>SUM(L232:Q232)*(RESUMEN!$C$30)</f>
        <v>#DIV/0!</v>
      </c>
      <c r="T232" s="1330" t="e">
        <f>+$U232*RESUMEN!$C$33</f>
        <v>#DIV/0!</v>
      </c>
      <c r="U232" s="1331" t="e">
        <f>((L232+M232+N232+O232+P232+Q232+(S232*0.35)+S232)/(1-(RESUMEN!$B$24+RESUMEN!$B$25+RESUMEN!$B$26+RESUMEN!$C$33)))</f>
        <v>#DIV/0!</v>
      </c>
      <c r="V232" s="1309"/>
      <c r="W232" s="1309"/>
      <c r="X232" s="1309"/>
      <c r="Y232" s="1309"/>
      <c r="Z232" s="1309"/>
      <c r="AA232" s="1309"/>
      <c r="AB232" s="1309"/>
      <c r="AC232" s="1309"/>
      <c r="AD232" s="1309"/>
      <c r="AE232" s="1310"/>
      <c r="AG232" s="1365"/>
      <c r="AH232" s="1269"/>
      <c r="AI232" s="1269"/>
      <c r="AJ232" s="1417">
        <f t="shared" si="168"/>
        <v>0</v>
      </c>
      <c r="AK232" s="1418">
        <f t="shared" si="174"/>
        <v>0</v>
      </c>
      <c r="AL232" s="1422"/>
      <c r="AM232" s="1420">
        <f t="shared" si="175"/>
        <v>0</v>
      </c>
      <c r="AN232" s="1420">
        <f t="shared" si="176"/>
        <v>0</v>
      </c>
      <c r="AR232" s="1067"/>
      <c r="AS232" s="1067"/>
    </row>
    <row r="233" spans="1:51" hidden="1" x14ac:dyDescent="0.2">
      <c r="A233" s="1399">
        <f t="shared" si="177"/>
        <v>30</v>
      </c>
      <c r="B233" s="1395">
        <f t="shared" ref="B233:H233" si="207">+B134</f>
        <v>29</v>
      </c>
      <c r="C233" s="1395">
        <f t="shared" si="207"/>
        <v>0</v>
      </c>
      <c r="D233" s="1395">
        <f t="shared" si="207"/>
        <v>0</v>
      </c>
      <c r="E233" s="1395">
        <f t="shared" si="207"/>
        <v>0</v>
      </c>
      <c r="F233" s="1395">
        <f t="shared" si="207"/>
        <v>0</v>
      </c>
      <c r="G233" s="1395">
        <f t="shared" si="207"/>
        <v>0</v>
      </c>
      <c r="H233" s="1395">
        <f t="shared" si="207"/>
        <v>0</v>
      </c>
      <c r="I233" s="1397" t="e">
        <f t="shared" si="170"/>
        <v>#DIV/0!</v>
      </c>
      <c r="J233" s="1328" t="e">
        <f t="shared" si="171"/>
        <v>#DIV/0!</v>
      </c>
      <c r="K233" s="1328" t="e">
        <f t="shared" si="172"/>
        <v>#DIV/0!</v>
      </c>
      <c r="L233" s="1398" t="e">
        <f t="shared" si="198"/>
        <v>#DIV/0!</v>
      </c>
      <c r="M233" s="1398" t="e">
        <f t="shared" si="198"/>
        <v>#DIV/0!</v>
      </c>
      <c r="N233" s="1398" t="e">
        <f t="shared" si="198"/>
        <v>#DIV/0!</v>
      </c>
      <c r="O233" s="1398" t="e">
        <f t="shared" si="198"/>
        <v>#DIV/0!</v>
      </c>
      <c r="P233" s="1398" t="e">
        <f t="shared" si="198"/>
        <v>#DIV/0!</v>
      </c>
      <c r="Q233" s="1330" t="e">
        <f>SUM(L233:P233)*(RESUMEN!$C$22)</f>
        <v>#DIV/0!</v>
      </c>
      <c r="R233" s="1330" t="e">
        <f>(($U233)*(RESUMEN!$B$24+RESUMEN!$B$25+RESUMEN!$B$26))+(S233*RESUMEN!$B$28)</f>
        <v>#DIV/0!</v>
      </c>
      <c r="S233" s="1330" t="e">
        <f>SUM(L233:Q233)*(RESUMEN!$C$30)</f>
        <v>#DIV/0!</v>
      </c>
      <c r="T233" s="1330" t="e">
        <f>+$U233*RESUMEN!$C$33</f>
        <v>#DIV/0!</v>
      </c>
      <c r="U233" s="1331" t="e">
        <f>((L233+M233+N233+O233+P233+Q233+(S233*0.35)+S233)/(1-(RESUMEN!$B$24+RESUMEN!$B$25+RESUMEN!$B$26+RESUMEN!$C$33)))</f>
        <v>#DIV/0!</v>
      </c>
      <c r="V233" s="1309"/>
      <c r="W233" s="1309"/>
      <c r="X233" s="1309"/>
      <c r="Y233" s="1309"/>
      <c r="Z233" s="1309"/>
      <c r="AA233" s="1309"/>
      <c r="AB233" s="1309"/>
      <c r="AC233" s="1309"/>
      <c r="AD233" s="1309"/>
      <c r="AE233" s="1310"/>
      <c r="AG233" s="1365"/>
      <c r="AH233" s="1269"/>
      <c r="AI233" s="1269"/>
      <c r="AJ233" s="1417">
        <f t="shared" si="168"/>
        <v>0</v>
      </c>
      <c r="AK233" s="1418">
        <f t="shared" si="174"/>
        <v>0</v>
      </c>
      <c r="AL233" s="1422"/>
      <c r="AM233" s="1420">
        <f t="shared" si="175"/>
        <v>0</v>
      </c>
      <c r="AN233" s="1420">
        <f t="shared" si="176"/>
        <v>0</v>
      </c>
      <c r="AR233" s="1067"/>
      <c r="AS233" s="1067"/>
    </row>
    <row r="234" spans="1:51" hidden="1" x14ac:dyDescent="0.2">
      <c r="A234" s="1399">
        <f t="shared" si="177"/>
        <v>31</v>
      </c>
      <c r="B234" s="1395">
        <f t="shared" ref="B234:H234" si="208">+B135</f>
        <v>30</v>
      </c>
      <c r="C234" s="1395">
        <f t="shared" si="208"/>
        <v>0</v>
      </c>
      <c r="D234" s="1395">
        <f t="shared" si="208"/>
        <v>0</v>
      </c>
      <c r="E234" s="1395">
        <f t="shared" si="208"/>
        <v>0</v>
      </c>
      <c r="F234" s="1395">
        <f t="shared" si="208"/>
        <v>0</v>
      </c>
      <c r="G234" s="1395">
        <f t="shared" si="208"/>
        <v>0</v>
      </c>
      <c r="H234" s="1395">
        <f t="shared" si="208"/>
        <v>0</v>
      </c>
      <c r="I234" s="1397" t="e">
        <f t="shared" si="170"/>
        <v>#DIV/0!</v>
      </c>
      <c r="J234" s="1328" t="e">
        <f t="shared" si="171"/>
        <v>#DIV/0!</v>
      </c>
      <c r="K234" s="1328" t="e">
        <f t="shared" si="172"/>
        <v>#DIV/0!</v>
      </c>
      <c r="L234" s="1398" t="e">
        <f t="shared" ref="L234:P243" si="209">+L135*L$199</f>
        <v>#DIV/0!</v>
      </c>
      <c r="M234" s="1398" t="e">
        <f t="shared" si="209"/>
        <v>#DIV/0!</v>
      </c>
      <c r="N234" s="1398" t="e">
        <f t="shared" si="209"/>
        <v>#DIV/0!</v>
      </c>
      <c r="O234" s="1398" t="e">
        <f t="shared" si="209"/>
        <v>#DIV/0!</v>
      </c>
      <c r="P234" s="1398" t="e">
        <f t="shared" si="209"/>
        <v>#DIV/0!</v>
      </c>
      <c r="Q234" s="1330" t="e">
        <f>SUM(L234:P234)*(RESUMEN!$C$22)</f>
        <v>#DIV/0!</v>
      </c>
      <c r="R234" s="1330" t="e">
        <f>(($U234)*(RESUMEN!$B$24+RESUMEN!$B$25+RESUMEN!$B$26))+(S234*RESUMEN!$B$28)</f>
        <v>#DIV/0!</v>
      </c>
      <c r="S234" s="1330" t="e">
        <f>SUM(L234:Q234)*(RESUMEN!$C$30)</f>
        <v>#DIV/0!</v>
      </c>
      <c r="T234" s="1330" t="e">
        <f>+$U234*RESUMEN!$C$33</f>
        <v>#DIV/0!</v>
      </c>
      <c r="U234" s="1331" t="e">
        <f>((L234+M234+N234+O234+P234+Q234+(S234*0.35)+S234)/(1-(RESUMEN!$B$24+RESUMEN!$B$25+RESUMEN!$B$26+RESUMEN!$C$33)))</f>
        <v>#DIV/0!</v>
      </c>
      <c r="V234" s="1309"/>
      <c r="W234" s="1309"/>
      <c r="X234" s="1309"/>
      <c r="Y234" s="1309"/>
      <c r="Z234" s="1309"/>
      <c r="AA234" s="1309"/>
      <c r="AB234" s="1309"/>
      <c r="AC234" s="1309"/>
      <c r="AD234" s="1309"/>
      <c r="AE234" s="1310"/>
      <c r="AG234" s="1365"/>
      <c r="AH234" s="1269"/>
      <c r="AI234" s="1269"/>
      <c r="AJ234" s="1417">
        <f t="shared" si="168"/>
        <v>0</v>
      </c>
      <c r="AK234" s="1418">
        <f t="shared" si="174"/>
        <v>0</v>
      </c>
      <c r="AL234" s="1422"/>
      <c r="AM234" s="1420">
        <f t="shared" si="175"/>
        <v>0</v>
      </c>
      <c r="AN234" s="1420">
        <f t="shared" si="176"/>
        <v>0</v>
      </c>
      <c r="AR234" s="1067"/>
      <c r="AS234" s="1067"/>
    </row>
    <row r="235" spans="1:51" hidden="1" x14ac:dyDescent="0.2">
      <c r="A235" s="1399">
        <f t="shared" si="177"/>
        <v>32</v>
      </c>
      <c r="B235" s="1395">
        <f t="shared" ref="B235:H235" si="210">+B136</f>
        <v>31</v>
      </c>
      <c r="C235" s="1395">
        <f t="shared" si="210"/>
        <v>0</v>
      </c>
      <c r="D235" s="1395">
        <f t="shared" si="210"/>
        <v>0</v>
      </c>
      <c r="E235" s="1395">
        <f t="shared" si="210"/>
        <v>0</v>
      </c>
      <c r="F235" s="1395">
        <f t="shared" si="210"/>
        <v>0</v>
      </c>
      <c r="G235" s="1395">
        <f t="shared" si="210"/>
        <v>0</v>
      </c>
      <c r="H235" s="1395">
        <f t="shared" si="210"/>
        <v>0</v>
      </c>
      <c r="I235" s="1397" t="e">
        <f t="shared" si="170"/>
        <v>#DIV/0!</v>
      </c>
      <c r="J235" s="1328" t="e">
        <f t="shared" si="171"/>
        <v>#DIV/0!</v>
      </c>
      <c r="K235" s="1328" t="e">
        <f t="shared" si="172"/>
        <v>#DIV/0!</v>
      </c>
      <c r="L235" s="1398" t="e">
        <f t="shared" si="209"/>
        <v>#DIV/0!</v>
      </c>
      <c r="M235" s="1398" t="e">
        <f t="shared" si="209"/>
        <v>#DIV/0!</v>
      </c>
      <c r="N235" s="1398" t="e">
        <f t="shared" si="209"/>
        <v>#DIV/0!</v>
      </c>
      <c r="O235" s="1398" t="e">
        <f t="shared" si="209"/>
        <v>#DIV/0!</v>
      </c>
      <c r="P235" s="1398" t="e">
        <f t="shared" si="209"/>
        <v>#DIV/0!</v>
      </c>
      <c r="Q235" s="1330" t="e">
        <f>SUM(L235:P235)*(RESUMEN!$C$22)</f>
        <v>#DIV/0!</v>
      </c>
      <c r="R235" s="1330" t="e">
        <f>(($U235)*(RESUMEN!$B$24+RESUMEN!$B$25+RESUMEN!$B$26))+(S235*RESUMEN!$B$28)</f>
        <v>#DIV/0!</v>
      </c>
      <c r="S235" s="1330" t="e">
        <f>SUM(L235:Q235)*(RESUMEN!$C$30)</f>
        <v>#DIV/0!</v>
      </c>
      <c r="T235" s="1330" t="e">
        <f>+$U235*RESUMEN!$C$33</f>
        <v>#DIV/0!</v>
      </c>
      <c r="U235" s="1331" t="e">
        <f>((L235+M235+N235+O235+P235+Q235+(S235*0.35)+S235)/(1-(RESUMEN!$B$24+RESUMEN!$B$25+RESUMEN!$B$26+RESUMEN!$C$33)))</f>
        <v>#DIV/0!</v>
      </c>
      <c r="V235" s="1309"/>
      <c r="W235" s="1309"/>
      <c r="X235" s="1309"/>
      <c r="Y235" s="1309"/>
      <c r="Z235" s="1309"/>
      <c r="AA235" s="1309"/>
      <c r="AB235" s="1309"/>
      <c r="AC235" s="1309"/>
      <c r="AD235" s="1309"/>
      <c r="AE235" s="1310"/>
      <c r="AG235" s="1365"/>
      <c r="AH235" s="1269"/>
      <c r="AI235" s="1269"/>
      <c r="AJ235" s="1417">
        <f t="shared" si="168"/>
        <v>0</v>
      </c>
      <c r="AK235" s="1418">
        <f t="shared" si="174"/>
        <v>0</v>
      </c>
      <c r="AL235" s="1422"/>
      <c r="AM235" s="1420">
        <f t="shared" si="175"/>
        <v>0</v>
      </c>
      <c r="AN235" s="1420">
        <f t="shared" si="176"/>
        <v>0</v>
      </c>
      <c r="AR235" s="1067"/>
      <c r="AS235" s="1067"/>
    </row>
    <row r="236" spans="1:51" hidden="1" x14ac:dyDescent="0.2">
      <c r="A236" s="1399">
        <f t="shared" si="177"/>
        <v>33</v>
      </c>
      <c r="B236" s="1395">
        <f t="shared" ref="B236:H236" si="211">+B137</f>
        <v>32</v>
      </c>
      <c r="C236" s="1395">
        <f t="shared" si="211"/>
        <v>0</v>
      </c>
      <c r="D236" s="1395">
        <f t="shared" si="211"/>
        <v>0</v>
      </c>
      <c r="E236" s="1395">
        <f t="shared" si="211"/>
        <v>0</v>
      </c>
      <c r="F236" s="1395">
        <f t="shared" si="211"/>
        <v>0</v>
      </c>
      <c r="G236" s="1395">
        <f t="shared" si="211"/>
        <v>0</v>
      </c>
      <c r="H236" s="1395">
        <f t="shared" si="211"/>
        <v>0</v>
      </c>
      <c r="I236" s="1397" t="e">
        <f t="shared" si="170"/>
        <v>#DIV/0!</v>
      </c>
      <c r="J236" s="1328" t="e">
        <f t="shared" si="171"/>
        <v>#DIV/0!</v>
      </c>
      <c r="K236" s="1328" t="e">
        <f t="shared" si="172"/>
        <v>#DIV/0!</v>
      </c>
      <c r="L236" s="1398" t="e">
        <f t="shared" si="209"/>
        <v>#DIV/0!</v>
      </c>
      <c r="M236" s="1398" t="e">
        <f t="shared" si="209"/>
        <v>#DIV/0!</v>
      </c>
      <c r="N236" s="1398" t="e">
        <f t="shared" si="209"/>
        <v>#DIV/0!</v>
      </c>
      <c r="O236" s="1398" t="e">
        <f t="shared" si="209"/>
        <v>#DIV/0!</v>
      </c>
      <c r="P236" s="1398" t="e">
        <f t="shared" si="209"/>
        <v>#DIV/0!</v>
      </c>
      <c r="Q236" s="1330" t="e">
        <f>SUM(L236:P236)*(RESUMEN!$C$22)</f>
        <v>#DIV/0!</v>
      </c>
      <c r="R236" s="1330" t="e">
        <f>(($U236)*(RESUMEN!$B$24+RESUMEN!$B$25+RESUMEN!$B$26))+(S236*RESUMEN!$B$28)</f>
        <v>#DIV/0!</v>
      </c>
      <c r="S236" s="1330" t="e">
        <f>SUM(L236:Q236)*(RESUMEN!$C$30)</f>
        <v>#DIV/0!</v>
      </c>
      <c r="T236" s="1330" t="e">
        <f>+$U236*RESUMEN!$C$33</f>
        <v>#DIV/0!</v>
      </c>
      <c r="U236" s="1331" t="e">
        <f>((L236+M236+N236+O236+P236+Q236+(S236*0.35)+S236)/(1-(RESUMEN!$B$24+RESUMEN!$B$25+RESUMEN!$B$26+RESUMEN!$C$33)))</f>
        <v>#DIV/0!</v>
      </c>
      <c r="V236" s="1309"/>
      <c r="W236" s="1309"/>
      <c r="X236" s="1309"/>
      <c r="Y236" s="1309"/>
      <c r="Z236" s="1309"/>
      <c r="AA236" s="1309"/>
      <c r="AB236" s="1309"/>
      <c r="AC236" s="1309"/>
      <c r="AD236" s="1309"/>
      <c r="AE236" s="1310"/>
      <c r="AG236" s="1365"/>
      <c r="AH236" s="1269"/>
      <c r="AI236" s="1269"/>
      <c r="AJ236" s="1417">
        <f t="shared" si="168"/>
        <v>0</v>
      </c>
      <c r="AK236" s="1418">
        <f t="shared" si="174"/>
        <v>0</v>
      </c>
      <c r="AL236" s="1422"/>
      <c r="AM236" s="1420">
        <f t="shared" si="175"/>
        <v>0</v>
      </c>
      <c r="AN236" s="1420">
        <f t="shared" si="176"/>
        <v>0</v>
      </c>
      <c r="AR236" s="1067"/>
      <c r="AS236" s="1067"/>
    </row>
    <row r="237" spans="1:51" hidden="1" x14ac:dyDescent="0.2">
      <c r="A237" s="1399">
        <f t="shared" si="177"/>
        <v>34</v>
      </c>
      <c r="B237" s="1395">
        <f t="shared" ref="B237:H237" si="212">+B138</f>
        <v>33</v>
      </c>
      <c r="C237" s="1395">
        <f t="shared" si="212"/>
        <v>0</v>
      </c>
      <c r="D237" s="1395">
        <f t="shared" si="212"/>
        <v>0</v>
      </c>
      <c r="E237" s="1395">
        <f t="shared" si="212"/>
        <v>0</v>
      </c>
      <c r="F237" s="1395">
        <f t="shared" si="212"/>
        <v>0</v>
      </c>
      <c r="G237" s="1395">
        <f t="shared" si="212"/>
        <v>0</v>
      </c>
      <c r="H237" s="1395">
        <f t="shared" si="212"/>
        <v>0</v>
      </c>
      <c r="I237" s="1397" t="e">
        <f t="shared" si="170"/>
        <v>#DIV/0!</v>
      </c>
      <c r="J237" s="1328" t="e">
        <f t="shared" si="171"/>
        <v>#DIV/0!</v>
      </c>
      <c r="K237" s="1328" t="e">
        <f t="shared" si="172"/>
        <v>#DIV/0!</v>
      </c>
      <c r="L237" s="1398" t="e">
        <f t="shared" si="209"/>
        <v>#DIV/0!</v>
      </c>
      <c r="M237" s="1398" t="e">
        <f t="shared" si="209"/>
        <v>#DIV/0!</v>
      </c>
      <c r="N237" s="1398" t="e">
        <f t="shared" si="209"/>
        <v>#DIV/0!</v>
      </c>
      <c r="O237" s="1398" t="e">
        <f t="shared" si="209"/>
        <v>#DIV/0!</v>
      </c>
      <c r="P237" s="1398" t="e">
        <f t="shared" si="209"/>
        <v>#DIV/0!</v>
      </c>
      <c r="Q237" s="1330" t="e">
        <f>SUM(L237:P237)*(RESUMEN!$C$22)</f>
        <v>#DIV/0!</v>
      </c>
      <c r="R237" s="1330" t="e">
        <f>(($U237)*(RESUMEN!$B$24+RESUMEN!$B$25+RESUMEN!$B$26))+(S237*RESUMEN!$B$28)</f>
        <v>#DIV/0!</v>
      </c>
      <c r="S237" s="1330" t="e">
        <f>SUM(L237:Q237)*(RESUMEN!$C$30)</f>
        <v>#DIV/0!</v>
      </c>
      <c r="T237" s="1330" t="e">
        <f>+$U237*RESUMEN!$C$33</f>
        <v>#DIV/0!</v>
      </c>
      <c r="U237" s="1331" t="e">
        <f>((L237+M237+N237+O237+P237+Q237+(S237*0.35)+S237)/(1-(RESUMEN!$B$24+RESUMEN!$B$25+RESUMEN!$B$26+RESUMEN!$C$33)))</f>
        <v>#DIV/0!</v>
      </c>
      <c r="V237" s="1309"/>
      <c r="W237" s="1309"/>
      <c r="X237" s="1309"/>
      <c r="Y237" s="1309"/>
      <c r="Z237" s="1309"/>
      <c r="AA237" s="1309"/>
      <c r="AB237" s="1309"/>
      <c r="AC237" s="1309"/>
      <c r="AD237" s="1309"/>
      <c r="AE237" s="1310"/>
      <c r="AG237" s="1365"/>
      <c r="AH237" s="1269"/>
      <c r="AI237" s="1269"/>
      <c r="AJ237" s="1417">
        <f t="shared" si="168"/>
        <v>0</v>
      </c>
      <c r="AK237" s="1418">
        <f t="shared" si="174"/>
        <v>0</v>
      </c>
      <c r="AL237" s="1422"/>
      <c r="AM237" s="1420">
        <f t="shared" si="175"/>
        <v>0</v>
      </c>
      <c r="AN237" s="1420">
        <f t="shared" si="176"/>
        <v>0</v>
      </c>
      <c r="AR237" s="1067"/>
      <c r="AS237" s="1067"/>
    </row>
    <row r="238" spans="1:51" hidden="1" x14ac:dyDescent="0.2">
      <c r="A238" s="1399">
        <f t="shared" si="177"/>
        <v>35</v>
      </c>
      <c r="B238" s="1395">
        <f t="shared" ref="B238:H238" si="213">+B139</f>
        <v>34</v>
      </c>
      <c r="C238" s="1395">
        <f t="shared" si="213"/>
        <v>0</v>
      </c>
      <c r="D238" s="1395">
        <f t="shared" si="213"/>
        <v>0</v>
      </c>
      <c r="E238" s="1395">
        <f t="shared" si="213"/>
        <v>0</v>
      </c>
      <c r="F238" s="1395">
        <f t="shared" si="213"/>
        <v>0</v>
      </c>
      <c r="G238" s="1395">
        <f t="shared" si="213"/>
        <v>0</v>
      </c>
      <c r="H238" s="1395">
        <f t="shared" si="213"/>
        <v>0</v>
      </c>
      <c r="I238" s="1397" t="e">
        <f t="shared" si="170"/>
        <v>#DIV/0!</v>
      </c>
      <c r="J238" s="1328" t="e">
        <f t="shared" si="171"/>
        <v>#DIV/0!</v>
      </c>
      <c r="K238" s="1328" t="e">
        <f t="shared" si="172"/>
        <v>#DIV/0!</v>
      </c>
      <c r="L238" s="1398" t="e">
        <f t="shared" si="209"/>
        <v>#DIV/0!</v>
      </c>
      <c r="M238" s="1398" t="e">
        <f t="shared" si="209"/>
        <v>#DIV/0!</v>
      </c>
      <c r="N238" s="1398" t="e">
        <f t="shared" si="209"/>
        <v>#DIV/0!</v>
      </c>
      <c r="O238" s="1398" t="e">
        <f t="shared" si="209"/>
        <v>#DIV/0!</v>
      </c>
      <c r="P238" s="1398" t="e">
        <f t="shared" si="209"/>
        <v>#DIV/0!</v>
      </c>
      <c r="Q238" s="1330" t="e">
        <f>SUM(L238:P238)*(RESUMEN!$C$22)</f>
        <v>#DIV/0!</v>
      </c>
      <c r="R238" s="1330" t="e">
        <f>(($U238)*(RESUMEN!$B$24+RESUMEN!$B$25+RESUMEN!$B$26))+(S238*RESUMEN!$B$28)</f>
        <v>#DIV/0!</v>
      </c>
      <c r="S238" s="1330" t="e">
        <f>SUM(L238:Q238)*(RESUMEN!$C$30)</f>
        <v>#DIV/0!</v>
      </c>
      <c r="T238" s="1330" t="e">
        <f>+$U238*RESUMEN!$C$33</f>
        <v>#DIV/0!</v>
      </c>
      <c r="U238" s="1331" t="e">
        <f>((L238+M238+N238+O238+P238+Q238+(S238*0.35)+S238)/(1-(RESUMEN!$B$24+RESUMEN!$B$25+RESUMEN!$B$26+RESUMEN!$C$33)))</f>
        <v>#DIV/0!</v>
      </c>
      <c r="V238" s="1309"/>
      <c r="W238" s="1309"/>
      <c r="X238" s="1309"/>
      <c r="Y238" s="1309"/>
      <c r="Z238" s="1309"/>
      <c r="AA238" s="1309"/>
      <c r="AB238" s="1309"/>
      <c r="AC238" s="1309"/>
      <c r="AD238" s="1309"/>
      <c r="AE238" s="1310"/>
      <c r="AG238" s="1365"/>
      <c r="AH238" s="1269"/>
      <c r="AI238" s="1269"/>
      <c r="AJ238" s="1417">
        <f t="shared" si="168"/>
        <v>0</v>
      </c>
      <c r="AK238" s="1418">
        <f t="shared" si="174"/>
        <v>0</v>
      </c>
      <c r="AL238" s="1422"/>
      <c r="AM238" s="1420">
        <f t="shared" si="175"/>
        <v>0</v>
      </c>
      <c r="AN238" s="1420">
        <f t="shared" si="176"/>
        <v>0</v>
      </c>
      <c r="AR238" s="1067"/>
      <c r="AS238" s="1067"/>
    </row>
    <row r="239" spans="1:51" hidden="1" x14ac:dyDescent="0.2">
      <c r="A239" s="1399">
        <f t="shared" si="177"/>
        <v>36</v>
      </c>
      <c r="B239" s="1395">
        <f t="shared" ref="B239:H239" si="214">+B140</f>
        <v>35</v>
      </c>
      <c r="C239" s="1395">
        <f t="shared" si="214"/>
        <v>0</v>
      </c>
      <c r="D239" s="1395">
        <f t="shared" si="214"/>
        <v>0</v>
      </c>
      <c r="E239" s="1395">
        <f t="shared" si="214"/>
        <v>0</v>
      </c>
      <c r="F239" s="1395">
        <f t="shared" si="214"/>
        <v>0</v>
      </c>
      <c r="G239" s="1395">
        <f t="shared" si="214"/>
        <v>0</v>
      </c>
      <c r="H239" s="1395">
        <f t="shared" si="214"/>
        <v>0</v>
      </c>
      <c r="I239" s="1397" t="e">
        <f t="shared" si="170"/>
        <v>#DIV/0!</v>
      </c>
      <c r="J239" s="1328" t="e">
        <f t="shared" si="171"/>
        <v>#DIV/0!</v>
      </c>
      <c r="K239" s="1328" t="e">
        <f t="shared" si="172"/>
        <v>#DIV/0!</v>
      </c>
      <c r="L239" s="1398" t="e">
        <f t="shared" si="209"/>
        <v>#DIV/0!</v>
      </c>
      <c r="M239" s="1398" t="e">
        <f t="shared" si="209"/>
        <v>#DIV/0!</v>
      </c>
      <c r="N239" s="1398" t="e">
        <f t="shared" si="209"/>
        <v>#DIV/0!</v>
      </c>
      <c r="O239" s="1398" t="e">
        <f t="shared" si="209"/>
        <v>#DIV/0!</v>
      </c>
      <c r="P239" s="1398" t="e">
        <f t="shared" si="209"/>
        <v>#DIV/0!</v>
      </c>
      <c r="Q239" s="1330" t="e">
        <f>SUM(L239:P239)*(RESUMEN!$C$22)</f>
        <v>#DIV/0!</v>
      </c>
      <c r="R239" s="1330" t="e">
        <f>(($U239)*(RESUMEN!$B$24+RESUMEN!$B$25+RESUMEN!$B$26))+(S239*RESUMEN!$B$28)</f>
        <v>#DIV/0!</v>
      </c>
      <c r="S239" s="1330" t="e">
        <f>SUM(L239:Q239)*(RESUMEN!$C$30)</f>
        <v>#DIV/0!</v>
      </c>
      <c r="T239" s="1330" t="e">
        <f>+$U239*RESUMEN!$C$33</f>
        <v>#DIV/0!</v>
      </c>
      <c r="U239" s="1331" t="e">
        <f>((L239+M239+N239+O239+P239+Q239+(S239*0.35)+S239)/(1-(RESUMEN!$B$24+RESUMEN!$B$25+RESUMEN!$B$26+RESUMEN!$C$33)))</f>
        <v>#DIV/0!</v>
      </c>
      <c r="V239" s="1309"/>
      <c r="W239" s="1309"/>
      <c r="X239" s="1309"/>
      <c r="Y239" s="1309"/>
      <c r="Z239" s="1309"/>
      <c r="AA239" s="1309"/>
      <c r="AB239" s="1309"/>
      <c r="AC239" s="1309"/>
      <c r="AD239" s="1309"/>
      <c r="AE239" s="1310"/>
      <c r="AG239" s="1365"/>
      <c r="AH239" s="1269"/>
      <c r="AI239" s="1269"/>
      <c r="AJ239" s="1417">
        <f t="shared" si="168"/>
        <v>0</v>
      </c>
      <c r="AK239" s="1418">
        <f t="shared" si="174"/>
        <v>0</v>
      </c>
      <c r="AL239" s="1422"/>
      <c r="AM239" s="1420">
        <f t="shared" si="175"/>
        <v>0</v>
      </c>
      <c r="AN239" s="1420">
        <f t="shared" si="176"/>
        <v>0</v>
      </c>
      <c r="AR239" s="1067"/>
      <c r="AS239" s="1067"/>
    </row>
    <row r="240" spans="1:51" hidden="1" x14ac:dyDescent="0.2">
      <c r="A240" s="1399">
        <f t="shared" si="177"/>
        <v>37</v>
      </c>
      <c r="B240" s="1395">
        <f t="shared" ref="B240:H240" si="215">+B141</f>
        <v>36</v>
      </c>
      <c r="C240" s="1395">
        <f t="shared" si="215"/>
        <v>0</v>
      </c>
      <c r="D240" s="1395">
        <f t="shared" si="215"/>
        <v>0</v>
      </c>
      <c r="E240" s="1395">
        <f t="shared" si="215"/>
        <v>0</v>
      </c>
      <c r="F240" s="1395">
        <f t="shared" si="215"/>
        <v>0</v>
      </c>
      <c r="G240" s="1395">
        <f t="shared" si="215"/>
        <v>0</v>
      </c>
      <c r="H240" s="1395">
        <f t="shared" si="215"/>
        <v>0</v>
      </c>
      <c r="I240" s="1397" t="e">
        <f t="shared" si="170"/>
        <v>#DIV/0!</v>
      </c>
      <c r="J240" s="1328" t="e">
        <f t="shared" si="171"/>
        <v>#DIV/0!</v>
      </c>
      <c r="K240" s="1328" t="e">
        <f t="shared" si="172"/>
        <v>#DIV/0!</v>
      </c>
      <c r="L240" s="1398" t="e">
        <f t="shared" si="209"/>
        <v>#DIV/0!</v>
      </c>
      <c r="M240" s="1398" t="e">
        <f t="shared" si="209"/>
        <v>#DIV/0!</v>
      </c>
      <c r="N240" s="1398" t="e">
        <f t="shared" si="209"/>
        <v>#DIV/0!</v>
      </c>
      <c r="O240" s="1398" t="e">
        <f t="shared" si="209"/>
        <v>#DIV/0!</v>
      </c>
      <c r="P240" s="1398" t="e">
        <f t="shared" si="209"/>
        <v>#DIV/0!</v>
      </c>
      <c r="Q240" s="1330" t="e">
        <f>SUM(L240:P240)*(RESUMEN!$C$22)</f>
        <v>#DIV/0!</v>
      </c>
      <c r="R240" s="1330" t="e">
        <f>(($U240)*(RESUMEN!$B$24+RESUMEN!$B$25+RESUMEN!$B$26))+(S240*RESUMEN!$B$28)</f>
        <v>#DIV/0!</v>
      </c>
      <c r="S240" s="1330" t="e">
        <f>SUM(L240:Q240)*(RESUMEN!$C$30)</f>
        <v>#DIV/0!</v>
      </c>
      <c r="T240" s="1330" t="e">
        <f>+$U240*RESUMEN!$C$33</f>
        <v>#DIV/0!</v>
      </c>
      <c r="U240" s="1331" t="e">
        <f>((L240+M240+N240+O240+P240+Q240+(S240*0.35)+S240)/(1-(RESUMEN!$B$24+RESUMEN!$B$25+RESUMEN!$B$26+RESUMEN!$C$33)))</f>
        <v>#DIV/0!</v>
      </c>
      <c r="V240" s="1309"/>
      <c r="W240" s="1309"/>
      <c r="X240" s="1309"/>
      <c r="Y240" s="1309"/>
      <c r="Z240" s="1309"/>
      <c r="AA240" s="1309"/>
      <c r="AB240" s="1309"/>
      <c r="AC240" s="1309"/>
      <c r="AD240" s="1309"/>
      <c r="AE240" s="1310"/>
      <c r="AG240" s="1365"/>
      <c r="AH240" s="1269"/>
      <c r="AI240" s="1269"/>
      <c r="AJ240" s="1417">
        <f t="shared" si="168"/>
        <v>0</v>
      </c>
      <c r="AK240" s="1418">
        <f t="shared" si="174"/>
        <v>0</v>
      </c>
      <c r="AL240" s="1422"/>
      <c r="AM240" s="1420">
        <f t="shared" si="175"/>
        <v>0</v>
      </c>
      <c r="AN240" s="1420">
        <f t="shared" si="176"/>
        <v>0</v>
      </c>
      <c r="AR240" s="1067"/>
      <c r="AS240" s="1067"/>
    </row>
    <row r="241" spans="1:45" hidden="1" x14ac:dyDescent="0.2">
      <c r="A241" s="1399">
        <f t="shared" si="177"/>
        <v>38</v>
      </c>
      <c r="B241" s="1395">
        <f t="shared" ref="B241:H241" si="216">+B142</f>
        <v>37</v>
      </c>
      <c r="C241" s="1395">
        <f t="shared" si="216"/>
        <v>0</v>
      </c>
      <c r="D241" s="1395">
        <f t="shared" si="216"/>
        <v>0</v>
      </c>
      <c r="E241" s="1395">
        <f t="shared" si="216"/>
        <v>0</v>
      </c>
      <c r="F241" s="1395">
        <f t="shared" si="216"/>
        <v>0</v>
      </c>
      <c r="G241" s="1395">
        <f t="shared" si="216"/>
        <v>0</v>
      </c>
      <c r="H241" s="1395">
        <f t="shared" si="216"/>
        <v>0</v>
      </c>
      <c r="I241" s="1397" t="e">
        <f t="shared" si="170"/>
        <v>#DIV/0!</v>
      </c>
      <c r="J241" s="1328" t="e">
        <f t="shared" si="171"/>
        <v>#DIV/0!</v>
      </c>
      <c r="K241" s="1328" t="e">
        <f t="shared" si="172"/>
        <v>#DIV/0!</v>
      </c>
      <c r="L241" s="1398" t="e">
        <f t="shared" si="209"/>
        <v>#DIV/0!</v>
      </c>
      <c r="M241" s="1398" t="e">
        <f t="shared" si="209"/>
        <v>#DIV/0!</v>
      </c>
      <c r="N241" s="1398" t="e">
        <f t="shared" si="209"/>
        <v>#DIV/0!</v>
      </c>
      <c r="O241" s="1398" t="e">
        <f t="shared" si="209"/>
        <v>#DIV/0!</v>
      </c>
      <c r="P241" s="1398" t="e">
        <f t="shared" si="209"/>
        <v>#DIV/0!</v>
      </c>
      <c r="Q241" s="1330" t="e">
        <f>SUM(L241:P241)*(RESUMEN!$C$22)</f>
        <v>#DIV/0!</v>
      </c>
      <c r="R241" s="1330" t="e">
        <f>(($U241)*(RESUMEN!$B$24+RESUMEN!$B$25+RESUMEN!$B$26))+(S241*RESUMEN!$B$28)</f>
        <v>#DIV/0!</v>
      </c>
      <c r="S241" s="1330" t="e">
        <f>SUM(L241:Q241)*(RESUMEN!$C$30)</f>
        <v>#DIV/0!</v>
      </c>
      <c r="T241" s="1330" t="e">
        <f>+$U241*RESUMEN!$C$33</f>
        <v>#DIV/0!</v>
      </c>
      <c r="U241" s="1331" t="e">
        <f>((L241+M241+N241+O241+P241+Q241+(S241*0.35)+S241)/(1-(RESUMEN!$B$24+RESUMEN!$B$25+RESUMEN!$B$26+RESUMEN!$C$33)))</f>
        <v>#DIV/0!</v>
      </c>
      <c r="V241" s="1309"/>
      <c r="W241" s="1309"/>
      <c r="X241" s="1309"/>
      <c r="Y241" s="1309"/>
      <c r="Z241" s="1309"/>
      <c r="AA241" s="1309"/>
      <c r="AB241" s="1309"/>
      <c r="AC241" s="1309"/>
      <c r="AD241" s="1309"/>
      <c r="AE241" s="1310"/>
      <c r="AG241" s="1365"/>
      <c r="AH241" s="1269"/>
      <c r="AI241" s="1269"/>
      <c r="AJ241" s="1417">
        <f t="shared" si="168"/>
        <v>0</v>
      </c>
      <c r="AK241" s="1418">
        <f t="shared" si="174"/>
        <v>0</v>
      </c>
      <c r="AL241" s="1422"/>
      <c r="AM241" s="1420">
        <f t="shared" si="175"/>
        <v>0</v>
      </c>
      <c r="AN241" s="1420">
        <f t="shared" si="176"/>
        <v>0</v>
      </c>
      <c r="AR241" s="1067"/>
      <c r="AS241" s="1067"/>
    </row>
    <row r="242" spans="1:45" hidden="1" x14ac:dyDescent="0.2">
      <c r="A242" s="1399">
        <f t="shared" si="177"/>
        <v>39</v>
      </c>
      <c r="B242" s="1395">
        <f t="shared" ref="B242:H242" si="217">+B143</f>
        <v>38</v>
      </c>
      <c r="C242" s="1395">
        <f t="shared" si="217"/>
        <v>0</v>
      </c>
      <c r="D242" s="1395">
        <f t="shared" si="217"/>
        <v>0</v>
      </c>
      <c r="E242" s="1395">
        <f t="shared" si="217"/>
        <v>0</v>
      </c>
      <c r="F242" s="1395">
        <f t="shared" si="217"/>
        <v>0</v>
      </c>
      <c r="G242" s="1395">
        <f t="shared" si="217"/>
        <v>0</v>
      </c>
      <c r="H242" s="1395">
        <f t="shared" si="217"/>
        <v>0</v>
      </c>
      <c r="I242" s="1397" t="e">
        <f t="shared" si="170"/>
        <v>#DIV/0!</v>
      </c>
      <c r="J242" s="1328" t="e">
        <f t="shared" si="171"/>
        <v>#DIV/0!</v>
      </c>
      <c r="K242" s="1328" t="e">
        <f t="shared" si="172"/>
        <v>#DIV/0!</v>
      </c>
      <c r="L242" s="1398" t="e">
        <f t="shared" si="209"/>
        <v>#DIV/0!</v>
      </c>
      <c r="M242" s="1398" t="e">
        <f t="shared" si="209"/>
        <v>#DIV/0!</v>
      </c>
      <c r="N242" s="1398" t="e">
        <f t="shared" si="209"/>
        <v>#DIV/0!</v>
      </c>
      <c r="O242" s="1398" t="e">
        <f t="shared" si="209"/>
        <v>#DIV/0!</v>
      </c>
      <c r="P242" s="1398" t="e">
        <f t="shared" si="209"/>
        <v>#DIV/0!</v>
      </c>
      <c r="Q242" s="1330" t="e">
        <f>SUM(L242:P242)*(RESUMEN!$C$22)</f>
        <v>#DIV/0!</v>
      </c>
      <c r="R242" s="1330" t="e">
        <f>(($U242)*(RESUMEN!$B$24+RESUMEN!$B$25+RESUMEN!$B$26))+(S242*RESUMEN!$B$28)</f>
        <v>#DIV/0!</v>
      </c>
      <c r="S242" s="1330" t="e">
        <f>SUM(L242:Q242)*(RESUMEN!$C$30)</f>
        <v>#DIV/0!</v>
      </c>
      <c r="T242" s="1330" t="e">
        <f>+$U242*RESUMEN!$C$33</f>
        <v>#DIV/0!</v>
      </c>
      <c r="U242" s="1331" t="e">
        <f>((L242+M242+N242+O242+P242+Q242+(S242*0.35)+S242)/(1-(RESUMEN!$B$24+RESUMEN!$B$25+RESUMEN!$B$26+RESUMEN!$C$33)))</f>
        <v>#DIV/0!</v>
      </c>
      <c r="V242" s="1309"/>
      <c r="W242" s="1309"/>
      <c r="X242" s="1309"/>
      <c r="Y242" s="1309"/>
      <c r="Z242" s="1309"/>
      <c r="AA242" s="1309"/>
      <c r="AB242" s="1309"/>
      <c r="AC242" s="1309"/>
      <c r="AD242" s="1309"/>
      <c r="AE242" s="1310"/>
      <c r="AG242" s="1365"/>
      <c r="AH242" s="1269"/>
      <c r="AI242" s="1269"/>
      <c r="AJ242" s="1417">
        <f t="shared" si="168"/>
        <v>0</v>
      </c>
      <c r="AK242" s="1418">
        <f t="shared" si="174"/>
        <v>0</v>
      </c>
      <c r="AL242" s="1422"/>
      <c r="AM242" s="1420">
        <f t="shared" si="175"/>
        <v>0</v>
      </c>
      <c r="AN242" s="1420">
        <f t="shared" si="176"/>
        <v>0</v>
      </c>
      <c r="AR242" s="1067"/>
      <c r="AS242" s="1067"/>
    </row>
    <row r="243" spans="1:45" hidden="1" x14ac:dyDescent="0.2">
      <c r="A243" s="1399">
        <f t="shared" si="177"/>
        <v>40</v>
      </c>
      <c r="B243" s="1395">
        <f t="shared" ref="B243:H243" si="218">+B144</f>
        <v>39</v>
      </c>
      <c r="C243" s="1395">
        <f t="shared" si="218"/>
        <v>0</v>
      </c>
      <c r="D243" s="1395">
        <f t="shared" si="218"/>
        <v>0</v>
      </c>
      <c r="E243" s="1395">
        <f t="shared" si="218"/>
        <v>0</v>
      </c>
      <c r="F243" s="1395">
        <f t="shared" si="218"/>
        <v>0</v>
      </c>
      <c r="G243" s="1395">
        <f t="shared" si="218"/>
        <v>0</v>
      </c>
      <c r="H243" s="1395">
        <f t="shared" si="218"/>
        <v>0</v>
      </c>
      <c r="I243" s="1397" t="e">
        <f t="shared" si="170"/>
        <v>#DIV/0!</v>
      </c>
      <c r="J243" s="1328" t="e">
        <f t="shared" si="171"/>
        <v>#DIV/0!</v>
      </c>
      <c r="K243" s="1328" t="e">
        <f t="shared" si="172"/>
        <v>#DIV/0!</v>
      </c>
      <c r="L243" s="1398" t="e">
        <f t="shared" si="209"/>
        <v>#DIV/0!</v>
      </c>
      <c r="M243" s="1398" t="e">
        <f t="shared" si="209"/>
        <v>#DIV/0!</v>
      </c>
      <c r="N243" s="1398" t="e">
        <f t="shared" si="209"/>
        <v>#DIV/0!</v>
      </c>
      <c r="O243" s="1398" t="e">
        <f t="shared" si="209"/>
        <v>#DIV/0!</v>
      </c>
      <c r="P243" s="1398" t="e">
        <f t="shared" si="209"/>
        <v>#DIV/0!</v>
      </c>
      <c r="Q243" s="1330" t="e">
        <f>SUM(L243:P243)*(RESUMEN!$C$22)</f>
        <v>#DIV/0!</v>
      </c>
      <c r="R243" s="1330" t="e">
        <f>(($U243)*(RESUMEN!$B$24+RESUMEN!$B$25+RESUMEN!$B$26))+(S243*RESUMEN!$B$28)</f>
        <v>#DIV/0!</v>
      </c>
      <c r="S243" s="1330" t="e">
        <f>SUM(L243:Q243)*(RESUMEN!$C$30)</f>
        <v>#DIV/0!</v>
      </c>
      <c r="T243" s="1330" t="e">
        <f>+$U243*RESUMEN!$C$33</f>
        <v>#DIV/0!</v>
      </c>
      <c r="U243" s="1331" t="e">
        <f>((L243+M243+N243+O243+P243+Q243+(S243*0.35)+S243)/(1-(RESUMEN!$B$24+RESUMEN!$B$25+RESUMEN!$B$26+RESUMEN!$C$33)))</f>
        <v>#DIV/0!</v>
      </c>
      <c r="V243" s="1309"/>
      <c r="W243" s="1309"/>
      <c r="X243" s="1309"/>
      <c r="Y243" s="1309"/>
      <c r="Z243" s="1309"/>
      <c r="AA243" s="1309"/>
      <c r="AB243" s="1309"/>
      <c r="AC243" s="1309"/>
      <c r="AD243" s="1309"/>
      <c r="AE243" s="1310"/>
      <c r="AG243" s="1365"/>
      <c r="AH243" s="1269"/>
      <c r="AI243" s="1269"/>
      <c r="AJ243" s="1417">
        <f t="shared" si="168"/>
        <v>0</v>
      </c>
      <c r="AK243" s="1418">
        <f t="shared" si="174"/>
        <v>0</v>
      </c>
      <c r="AL243" s="1422"/>
      <c r="AM243" s="1420">
        <f t="shared" si="175"/>
        <v>0</v>
      </c>
      <c r="AN243" s="1420">
        <f t="shared" si="176"/>
        <v>0</v>
      </c>
      <c r="AR243" s="1067"/>
      <c r="AS243" s="1067"/>
    </row>
    <row r="244" spans="1:45" hidden="1" x14ac:dyDescent="0.2">
      <c r="A244" s="1399">
        <f t="shared" si="177"/>
        <v>41</v>
      </c>
      <c r="B244" s="1395">
        <f t="shared" ref="B244:H244" si="219">+B145</f>
        <v>40</v>
      </c>
      <c r="C244" s="1395">
        <f t="shared" si="219"/>
        <v>0</v>
      </c>
      <c r="D244" s="1395">
        <f t="shared" si="219"/>
        <v>0</v>
      </c>
      <c r="E244" s="1395">
        <f t="shared" si="219"/>
        <v>0</v>
      </c>
      <c r="F244" s="1395">
        <f t="shared" si="219"/>
        <v>0</v>
      </c>
      <c r="G244" s="1395">
        <f t="shared" si="219"/>
        <v>0</v>
      </c>
      <c r="H244" s="1395">
        <f t="shared" si="219"/>
        <v>0</v>
      </c>
      <c r="I244" s="1397" t="e">
        <f t="shared" si="170"/>
        <v>#DIV/0!</v>
      </c>
      <c r="J244" s="1328" t="e">
        <f t="shared" si="171"/>
        <v>#DIV/0!</v>
      </c>
      <c r="K244" s="1328" t="e">
        <f t="shared" si="172"/>
        <v>#DIV/0!</v>
      </c>
      <c r="L244" s="1398" t="e">
        <f t="shared" ref="L244:P253" si="220">+L145*L$199</f>
        <v>#DIV/0!</v>
      </c>
      <c r="M244" s="1398" t="e">
        <f t="shared" si="220"/>
        <v>#DIV/0!</v>
      </c>
      <c r="N244" s="1398" t="e">
        <f t="shared" si="220"/>
        <v>#DIV/0!</v>
      </c>
      <c r="O244" s="1398" t="e">
        <f t="shared" si="220"/>
        <v>#DIV/0!</v>
      </c>
      <c r="P244" s="1398" t="e">
        <f t="shared" si="220"/>
        <v>#DIV/0!</v>
      </c>
      <c r="Q244" s="1330" t="e">
        <f>SUM(L244:P244)*(RESUMEN!$C$22)</f>
        <v>#DIV/0!</v>
      </c>
      <c r="R244" s="1330" t="e">
        <f>(($U244)*(RESUMEN!$B$24+RESUMEN!$B$25+RESUMEN!$B$26))+(S244*RESUMEN!$B$28)</f>
        <v>#DIV/0!</v>
      </c>
      <c r="S244" s="1330" t="e">
        <f>SUM(L244:Q244)*(RESUMEN!$C$30)</f>
        <v>#DIV/0!</v>
      </c>
      <c r="T244" s="1330" t="e">
        <f>+$U244*RESUMEN!$C$33</f>
        <v>#DIV/0!</v>
      </c>
      <c r="U244" s="1331" t="e">
        <f>((L244+M244+N244+O244+P244+Q244+(S244*0.35)+S244)/(1-(RESUMEN!$B$24+RESUMEN!$B$25+RESUMEN!$B$26+RESUMEN!$C$33)))</f>
        <v>#DIV/0!</v>
      </c>
      <c r="V244" s="1309"/>
      <c r="W244" s="1309"/>
      <c r="X244" s="1309"/>
      <c r="Y244" s="1309"/>
      <c r="Z244" s="1309"/>
      <c r="AA244" s="1309"/>
      <c r="AB244" s="1309"/>
      <c r="AC244" s="1309"/>
      <c r="AD244" s="1309"/>
      <c r="AE244" s="1310"/>
      <c r="AG244" s="1365"/>
      <c r="AH244" s="1269"/>
      <c r="AI244" s="1269"/>
      <c r="AJ244" s="1417">
        <f t="shared" si="168"/>
        <v>0</v>
      </c>
      <c r="AK244" s="1418">
        <f t="shared" si="174"/>
        <v>0</v>
      </c>
      <c r="AL244" s="1422"/>
      <c r="AM244" s="1420">
        <f t="shared" si="175"/>
        <v>0</v>
      </c>
      <c r="AN244" s="1420">
        <f t="shared" si="176"/>
        <v>0</v>
      </c>
      <c r="AR244" s="1067"/>
      <c r="AS244" s="1067"/>
    </row>
    <row r="245" spans="1:45" hidden="1" x14ac:dyDescent="0.2">
      <c r="A245" s="1399">
        <f t="shared" si="177"/>
        <v>42</v>
      </c>
      <c r="B245" s="1395">
        <f t="shared" ref="B245:H245" si="221">+B146</f>
        <v>41</v>
      </c>
      <c r="C245" s="1395">
        <f t="shared" si="221"/>
        <v>0</v>
      </c>
      <c r="D245" s="1395">
        <f t="shared" si="221"/>
        <v>0</v>
      </c>
      <c r="E245" s="1395">
        <f t="shared" si="221"/>
        <v>0</v>
      </c>
      <c r="F245" s="1395">
        <f t="shared" si="221"/>
        <v>0</v>
      </c>
      <c r="G245" s="1395">
        <f t="shared" si="221"/>
        <v>0</v>
      </c>
      <c r="H245" s="1395">
        <f t="shared" si="221"/>
        <v>0</v>
      </c>
      <c r="I245" s="1397" t="e">
        <f t="shared" si="170"/>
        <v>#DIV/0!</v>
      </c>
      <c r="J245" s="1328" t="e">
        <f t="shared" si="171"/>
        <v>#DIV/0!</v>
      </c>
      <c r="K245" s="1328" t="e">
        <f t="shared" si="172"/>
        <v>#DIV/0!</v>
      </c>
      <c r="L245" s="1398" t="e">
        <f t="shared" si="220"/>
        <v>#DIV/0!</v>
      </c>
      <c r="M245" s="1398" t="e">
        <f t="shared" si="220"/>
        <v>#DIV/0!</v>
      </c>
      <c r="N245" s="1398" t="e">
        <f t="shared" si="220"/>
        <v>#DIV/0!</v>
      </c>
      <c r="O245" s="1398" t="e">
        <f t="shared" si="220"/>
        <v>#DIV/0!</v>
      </c>
      <c r="P245" s="1398" t="e">
        <f t="shared" si="220"/>
        <v>#DIV/0!</v>
      </c>
      <c r="Q245" s="1330" t="e">
        <f>SUM(L245:P245)*(RESUMEN!$C$22)</f>
        <v>#DIV/0!</v>
      </c>
      <c r="R245" s="1330" t="e">
        <f>(($U245)*(RESUMEN!$B$24+RESUMEN!$B$25+RESUMEN!$B$26))+(S245*RESUMEN!$B$28)</f>
        <v>#DIV/0!</v>
      </c>
      <c r="S245" s="1330" t="e">
        <f>SUM(L245:Q245)*(RESUMEN!$C$30)</f>
        <v>#DIV/0!</v>
      </c>
      <c r="T245" s="1330" t="e">
        <f>+$U245*RESUMEN!$C$33</f>
        <v>#DIV/0!</v>
      </c>
      <c r="U245" s="1331" t="e">
        <f>((L245+M245+N245+O245+P245+Q245+(S245*0.35)+S245)/(1-(RESUMEN!$B$24+RESUMEN!$B$25+RESUMEN!$B$26+RESUMEN!$C$33)))</f>
        <v>#DIV/0!</v>
      </c>
      <c r="V245" s="1309"/>
      <c r="W245" s="1309"/>
      <c r="X245" s="1309"/>
      <c r="Y245" s="1309"/>
      <c r="Z245" s="1309"/>
      <c r="AA245" s="1309"/>
      <c r="AB245" s="1309"/>
      <c r="AC245" s="1309"/>
      <c r="AD245" s="1309"/>
      <c r="AE245" s="1310"/>
      <c r="AG245" s="1365"/>
      <c r="AH245" s="1269"/>
      <c r="AI245" s="1269"/>
      <c r="AJ245" s="1417">
        <f t="shared" si="168"/>
        <v>0</v>
      </c>
      <c r="AK245" s="1418">
        <f t="shared" si="174"/>
        <v>0</v>
      </c>
      <c r="AL245" s="1422"/>
      <c r="AM245" s="1420">
        <f t="shared" si="175"/>
        <v>0</v>
      </c>
      <c r="AN245" s="1420">
        <f t="shared" si="176"/>
        <v>0</v>
      </c>
      <c r="AR245" s="1067"/>
      <c r="AS245" s="1067"/>
    </row>
    <row r="246" spans="1:45" hidden="1" x14ac:dyDescent="0.2">
      <c r="A246" s="1399">
        <f t="shared" si="177"/>
        <v>43</v>
      </c>
      <c r="B246" s="1395">
        <f t="shared" ref="B246:H246" si="222">+B147</f>
        <v>42</v>
      </c>
      <c r="C246" s="1395">
        <f t="shared" si="222"/>
        <v>0</v>
      </c>
      <c r="D246" s="1395">
        <f t="shared" si="222"/>
        <v>0</v>
      </c>
      <c r="E246" s="1395">
        <f t="shared" si="222"/>
        <v>0</v>
      </c>
      <c r="F246" s="1395">
        <f t="shared" si="222"/>
        <v>0</v>
      </c>
      <c r="G246" s="1395">
        <f t="shared" si="222"/>
        <v>0</v>
      </c>
      <c r="H246" s="1395">
        <f t="shared" si="222"/>
        <v>0</v>
      </c>
      <c r="I246" s="1397" t="e">
        <f t="shared" si="170"/>
        <v>#DIV/0!</v>
      </c>
      <c r="J246" s="1328" t="e">
        <f t="shared" si="171"/>
        <v>#DIV/0!</v>
      </c>
      <c r="K246" s="1328" t="e">
        <f t="shared" si="172"/>
        <v>#DIV/0!</v>
      </c>
      <c r="L246" s="1398" t="e">
        <f t="shared" si="220"/>
        <v>#DIV/0!</v>
      </c>
      <c r="M246" s="1398" t="e">
        <f t="shared" si="220"/>
        <v>#DIV/0!</v>
      </c>
      <c r="N246" s="1398" t="e">
        <f t="shared" si="220"/>
        <v>#DIV/0!</v>
      </c>
      <c r="O246" s="1398" t="e">
        <f t="shared" si="220"/>
        <v>#DIV/0!</v>
      </c>
      <c r="P246" s="1398" t="e">
        <f t="shared" si="220"/>
        <v>#DIV/0!</v>
      </c>
      <c r="Q246" s="1330" t="e">
        <f>SUM(L246:P246)*(RESUMEN!$C$22)</f>
        <v>#DIV/0!</v>
      </c>
      <c r="R246" s="1330" t="e">
        <f>(($U246)*(RESUMEN!$B$24+RESUMEN!$B$25+RESUMEN!$B$26))+(S246*RESUMEN!$B$28)</f>
        <v>#DIV/0!</v>
      </c>
      <c r="S246" s="1330" t="e">
        <f>SUM(L246:Q246)*(RESUMEN!$C$30)</f>
        <v>#DIV/0!</v>
      </c>
      <c r="T246" s="1330" t="e">
        <f>+$U246*RESUMEN!$C$33</f>
        <v>#DIV/0!</v>
      </c>
      <c r="U246" s="1331" t="e">
        <f>((L246+M246+N246+O246+P246+Q246+(S246*0.35)+S246)/(1-(RESUMEN!$B$24+RESUMEN!$B$25+RESUMEN!$B$26+RESUMEN!$C$33)))</f>
        <v>#DIV/0!</v>
      </c>
      <c r="V246" s="1309"/>
      <c r="W246" s="1309"/>
      <c r="X246" s="1309"/>
      <c r="Y246" s="1309"/>
      <c r="Z246" s="1309"/>
      <c r="AA246" s="1309"/>
      <c r="AB246" s="1309"/>
      <c r="AC246" s="1309"/>
      <c r="AD246" s="1309"/>
      <c r="AE246" s="1310"/>
      <c r="AG246" s="1365"/>
      <c r="AH246" s="1269"/>
      <c r="AI246" s="1269"/>
      <c r="AJ246" s="1417">
        <f t="shared" si="168"/>
        <v>0</v>
      </c>
      <c r="AK246" s="1418">
        <f t="shared" si="174"/>
        <v>0</v>
      </c>
      <c r="AL246" s="1422"/>
      <c r="AM246" s="1420">
        <f t="shared" si="175"/>
        <v>0</v>
      </c>
      <c r="AN246" s="1420">
        <f t="shared" si="176"/>
        <v>0</v>
      </c>
      <c r="AR246" s="1067"/>
      <c r="AS246" s="1067"/>
    </row>
    <row r="247" spans="1:45" hidden="1" x14ac:dyDescent="0.2">
      <c r="A247" s="1399">
        <f t="shared" si="177"/>
        <v>44</v>
      </c>
      <c r="B247" s="1395">
        <f t="shared" ref="B247:H247" si="223">+B148</f>
        <v>43</v>
      </c>
      <c r="C247" s="1395">
        <f t="shared" si="223"/>
        <v>0</v>
      </c>
      <c r="D247" s="1395">
        <f t="shared" si="223"/>
        <v>0</v>
      </c>
      <c r="E247" s="1395">
        <f t="shared" si="223"/>
        <v>0</v>
      </c>
      <c r="F247" s="1395">
        <f t="shared" si="223"/>
        <v>0</v>
      </c>
      <c r="G247" s="1395">
        <f t="shared" si="223"/>
        <v>0</v>
      </c>
      <c r="H247" s="1395">
        <f t="shared" si="223"/>
        <v>0</v>
      </c>
      <c r="I247" s="1397" t="e">
        <f t="shared" si="170"/>
        <v>#DIV/0!</v>
      </c>
      <c r="J247" s="1328" t="e">
        <f t="shared" si="171"/>
        <v>#DIV/0!</v>
      </c>
      <c r="K247" s="1328" t="e">
        <f t="shared" si="172"/>
        <v>#DIV/0!</v>
      </c>
      <c r="L247" s="1398" t="e">
        <f t="shared" si="220"/>
        <v>#DIV/0!</v>
      </c>
      <c r="M247" s="1398" t="e">
        <f t="shared" si="220"/>
        <v>#DIV/0!</v>
      </c>
      <c r="N247" s="1398" t="e">
        <f t="shared" si="220"/>
        <v>#DIV/0!</v>
      </c>
      <c r="O247" s="1398" t="e">
        <f t="shared" si="220"/>
        <v>#DIV/0!</v>
      </c>
      <c r="P247" s="1398" t="e">
        <f t="shared" si="220"/>
        <v>#DIV/0!</v>
      </c>
      <c r="Q247" s="1330" t="e">
        <f>SUM(L247:P247)*(RESUMEN!$C$22)</f>
        <v>#DIV/0!</v>
      </c>
      <c r="R247" s="1330" t="e">
        <f>(($U247)*(RESUMEN!$B$24+RESUMEN!$B$25+RESUMEN!$B$26))+(S247*RESUMEN!$B$28)</f>
        <v>#DIV/0!</v>
      </c>
      <c r="S247" s="1330" t="e">
        <f>SUM(L247:Q247)*(RESUMEN!$C$30)</f>
        <v>#DIV/0!</v>
      </c>
      <c r="T247" s="1330" t="e">
        <f>+$U247*RESUMEN!$C$33</f>
        <v>#DIV/0!</v>
      </c>
      <c r="U247" s="1331" t="e">
        <f>((L247+M247+N247+O247+P247+Q247+(S247*0.35)+S247)/(1-(RESUMEN!$B$24+RESUMEN!$B$25+RESUMEN!$B$26+RESUMEN!$C$33)))</f>
        <v>#DIV/0!</v>
      </c>
      <c r="V247" s="1309"/>
      <c r="W247" s="1309"/>
      <c r="X247" s="1309"/>
      <c r="Y247" s="1309"/>
      <c r="Z247" s="1309"/>
      <c r="AA247" s="1309"/>
      <c r="AB247" s="1309"/>
      <c r="AC247" s="1309"/>
      <c r="AD247" s="1309"/>
      <c r="AE247" s="1310"/>
      <c r="AG247" s="1365"/>
      <c r="AH247" s="1269"/>
      <c r="AI247" s="1269"/>
      <c r="AJ247" s="1417">
        <f t="shared" si="168"/>
        <v>0</v>
      </c>
      <c r="AK247" s="1418">
        <f t="shared" si="174"/>
        <v>0</v>
      </c>
      <c r="AL247" s="1422"/>
      <c r="AM247" s="1420">
        <f t="shared" si="175"/>
        <v>0</v>
      </c>
      <c r="AN247" s="1420">
        <f t="shared" si="176"/>
        <v>0</v>
      </c>
      <c r="AR247" s="1067"/>
      <c r="AS247" s="1067"/>
    </row>
    <row r="248" spans="1:45" hidden="1" x14ac:dyDescent="0.2">
      <c r="A248" s="1399">
        <f t="shared" si="177"/>
        <v>45</v>
      </c>
      <c r="B248" s="1395">
        <f t="shared" ref="B248:H248" si="224">+B149</f>
        <v>44</v>
      </c>
      <c r="C248" s="1395">
        <f t="shared" si="224"/>
        <v>0</v>
      </c>
      <c r="D248" s="1395">
        <f t="shared" si="224"/>
        <v>0</v>
      </c>
      <c r="E248" s="1395">
        <f t="shared" si="224"/>
        <v>0</v>
      </c>
      <c r="F248" s="1395">
        <f t="shared" si="224"/>
        <v>0</v>
      </c>
      <c r="G248" s="1395">
        <f t="shared" si="224"/>
        <v>0</v>
      </c>
      <c r="H248" s="1395">
        <f t="shared" si="224"/>
        <v>0</v>
      </c>
      <c r="I248" s="1397" t="e">
        <f t="shared" si="170"/>
        <v>#DIV/0!</v>
      </c>
      <c r="J248" s="1328" t="e">
        <f t="shared" si="171"/>
        <v>#DIV/0!</v>
      </c>
      <c r="K248" s="1328" t="e">
        <f t="shared" si="172"/>
        <v>#DIV/0!</v>
      </c>
      <c r="L248" s="1398" t="e">
        <f t="shared" si="220"/>
        <v>#DIV/0!</v>
      </c>
      <c r="M248" s="1398" t="e">
        <f t="shared" si="220"/>
        <v>#DIV/0!</v>
      </c>
      <c r="N248" s="1398" t="e">
        <f t="shared" si="220"/>
        <v>#DIV/0!</v>
      </c>
      <c r="O248" s="1398" t="e">
        <f t="shared" si="220"/>
        <v>#DIV/0!</v>
      </c>
      <c r="P248" s="1398" t="e">
        <f t="shared" si="220"/>
        <v>#DIV/0!</v>
      </c>
      <c r="Q248" s="1330" t="e">
        <f>SUM(L248:P248)*(RESUMEN!$C$22)</f>
        <v>#DIV/0!</v>
      </c>
      <c r="R248" s="1330" t="e">
        <f>(($U248)*(RESUMEN!$B$24+RESUMEN!$B$25+RESUMEN!$B$26))+(S248*RESUMEN!$B$28)</f>
        <v>#DIV/0!</v>
      </c>
      <c r="S248" s="1330" t="e">
        <f>SUM(L248:Q248)*(RESUMEN!$C$30)</f>
        <v>#DIV/0!</v>
      </c>
      <c r="T248" s="1330" t="e">
        <f>+$U248*RESUMEN!$C$33</f>
        <v>#DIV/0!</v>
      </c>
      <c r="U248" s="1331" t="e">
        <f>((L248+M248+N248+O248+P248+Q248+(S248*0.35)+S248)/(1-(RESUMEN!$B$24+RESUMEN!$B$25+RESUMEN!$B$26+RESUMEN!$C$33)))</f>
        <v>#DIV/0!</v>
      </c>
      <c r="V248" s="1309"/>
      <c r="W248" s="1309"/>
      <c r="X248" s="1309"/>
      <c r="Y248" s="1309"/>
      <c r="Z248" s="1309"/>
      <c r="AA248" s="1309"/>
      <c r="AB248" s="1309"/>
      <c r="AC248" s="1309"/>
      <c r="AD248" s="1309"/>
      <c r="AE248" s="1310"/>
      <c r="AG248" s="1365"/>
      <c r="AH248" s="1269"/>
      <c r="AI248" s="1269"/>
      <c r="AJ248" s="1417">
        <f t="shared" si="168"/>
        <v>0</v>
      </c>
      <c r="AK248" s="1418">
        <f t="shared" si="174"/>
        <v>0</v>
      </c>
      <c r="AL248" s="1422"/>
      <c r="AM248" s="1420">
        <f t="shared" si="175"/>
        <v>0</v>
      </c>
      <c r="AN248" s="1420">
        <f t="shared" si="176"/>
        <v>0</v>
      </c>
      <c r="AR248" s="1067"/>
      <c r="AS248" s="1067"/>
    </row>
    <row r="249" spans="1:45" hidden="1" x14ac:dyDescent="0.2">
      <c r="A249" s="1399">
        <f t="shared" si="177"/>
        <v>46</v>
      </c>
      <c r="B249" s="1395">
        <f t="shared" ref="B249:H249" si="225">+B150</f>
        <v>45</v>
      </c>
      <c r="C249" s="1395">
        <f t="shared" si="225"/>
        <v>0</v>
      </c>
      <c r="D249" s="1395">
        <f t="shared" si="225"/>
        <v>0</v>
      </c>
      <c r="E249" s="1395">
        <f t="shared" si="225"/>
        <v>0</v>
      </c>
      <c r="F249" s="1395">
        <f t="shared" si="225"/>
        <v>0</v>
      </c>
      <c r="G249" s="1395">
        <f t="shared" si="225"/>
        <v>0</v>
      </c>
      <c r="H249" s="1395">
        <f t="shared" si="225"/>
        <v>0</v>
      </c>
      <c r="I249" s="1397" t="e">
        <f t="shared" si="170"/>
        <v>#DIV/0!</v>
      </c>
      <c r="J249" s="1328" t="e">
        <f t="shared" si="171"/>
        <v>#DIV/0!</v>
      </c>
      <c r="K249" s="1328" t="e">
        <f t="shared" si="172"/>
        <v>#DIV/0!</v>
      </c>
      <c r="L249" s="1398" t="e">
        <f t="shared" si="220"/>
        <v>#DIV/0!</v>
      </c>
      <c r="M249" s="1398" t="e">
        <f t="shared" si="220"/>
        <v>#DIV/0!</v>
      </c>
      <c r="N249" s="1398" t="e">
        <f t="shared" si="220"/>
        <v>#DIV/0!</v>
      </c>
      <c r="O249" s="1398" t="e">
        <f t="shared" si="220"/>
        <v>#DIV/0!</v>
      </c>
      <c r="P249" s="1398" t="e">
        <f t="shared" si="220"/>
        <v>#DIV/0!</v>
      </c>
      <c r="Q249" s="1330" t="e">
        <f>SUM(L249:P249)*(RESUMEN!$C$22)</f>
        <v>#DIV/0!</v>
      </c>
      <c r="R249" s="1330" t="e">
        <f>(($U249)*(RESUMEN!$B$24+RESUMEN!$B$25+RESUMEN!$B$26))+(S249*RESUMEN!$B$28)</f>
        <v>#DIV/0!</v>
      </c>
      <c r="S249" s="1330" t="e">
        <f>SUM(L249:Q249)*(RESUMEN!$C$30)</f>
        <v>#DIV/0!</v>
      </c>
      <c r="T249" s="1330" t="e">
        <f>+$U249*RESUMEN!$C$33</f>
        <v>#DIV/0!</v>
      </c>
      <c r="U249" s="1331" t="e">
        <f>((L249+M249+N249+O249+P249+Q249+(S249*0.35)+S249)/(1-(RESUMEN!$B$24+RESUMEN!$B$25+RESUMEN!$B$26+RESUMEN!$C$33)))</f>
        <v>#DIV/0!</v>
      </c>
      <c r="V249" s="1309"/>
      <c r="W249" s="1309"/>
      <c r="X249" s="1309"/>
      <c r="Y249" s="1309"/>
      <c r="Z249" s="1309"/>
      <c r="AA249" s="1309"/>
      <c r="AB249" s="1309"/>
      <c r="AC249" s="1309"/>
      <c r="AD249" s="1309"/>
      <c r="AE249" s="1310"/>
      <c r="AG249" s="1365"/>
      <c r="AH249" s="1269"/>
      <c r="AI249" s="1269"/>
      <c r="AJ249" s="1417">
        <f t="shared" si="168"/>
        <v>0</v>
      </c>
      <c r="AK249" s="1418">
        <f t="shared" si="174"/>
        <v>0</v>
      </c>
      <c r="AL249" s="1422"/>
      <c r="AM249" s="1420">
        <f t="shared" si="175"/>
        <v>0</v>
      </c>
      <c r="AN249" s="1420">
        <f t="shared" si="176"/>
        <v>0</v>
      </c>
      <c r="AR249" s="1067"/>
      <c r="AS249" s="1067"/>
    </row>
    <row r="250" spans="1:45" hidden="1" x14ac:dyDescent="0.2">
      <c r="A250" s="1399">
        <f t="shared" si="177"/>
        <v>47</v>
      </c>
      <c r="B250" s="1395">
        <f t="shared" ref="B250:H250" si="226">+B151</f>
        <v>46</v>
      </c>
      <c r="C250" s="1395">
        <f t="shared" si="226"/>
        <v>0</v>
      </c>
      <c r="D250" s="1395">
        <f t="shared" si="226"/>
        <v>0</v>
      </c>
      <c r="E250" s="1395">
        <f t="shared" si="226"/>
        <v>0</v>
      </c>
      <c r="F250" s="1395">
        <f t="shared" si="226"/>
        <v>0</v>
      </c>
      <c r="G250" s="1395">
        <f t="shared" si="226"/>
        <v>0</v>
      </c>
      <c r="H250" s="1395">
        <f t="shared" si="226"/>
        <v>0</v>
      </c>
      <c r="I250" s="1397" t="e">
        <f t="shared" si="170"/>
        <v>#DIV/0!</v>
      </c>
      <c r="J250" s="1328" t="e">
        <f t="shared" si="171"/>
        <v>#DIV/0!</v>
      </c>
      <c r="K250" s="1328" t="e">
        <f t="shared" si="172"/>
        <v>#DIV/0!</v>
      </c>
      <c r="L250" s="1398" t="e">
        <f t="shared" si="220"/>
        <v>#DIV/0!</v>
      </c>
      <c r="M250" s="1398" t="e">
        <f t="shared" si="220"/>
        <v>#DIV/0!</v>
      </c>
      <c r="N250" s="1398" t="e">
        <f t="shared" si="220"/>
        <v>#DIV/0!</v>
      </c>
      <c r="O250" s="1398" t="e">
        <f t="shared" si="220"/>
        <v>#DIV/0!</v>
      </c>
      <c r="P250" s="1398" t="e">
        <f t="shared" si="220"/>
        <v>#DIV/0!</v>
      </c>
      <c r="Q250" s="1330" t="e">
        <f>SUM(L250:P250)*(RESUMEN!$C$22)</f>
        <v>#DIV/0!</v>
      </c>
      <c r="R250" s="1330" t="e">
        <f>(($U250)*(RESUMEN!$B$24+RESUMEN!$B$25+RESUMEN!$B$26))+(S250*RESUMEN!$B$28)</f>
        <v>#DIV/0!</v>
      </c>
      <c r="S250" s="1330" t="e">
        <f>SUM(L250:Q250)*(RESUMEN!$C$30)</f>
        <v>#DIV/0!</v>
      </c>
      <c r="T250" s="1330" t="e">
        <f>+$U250*RESUMEN!$C$33</f>
        <v>#DIV/0!</v>
      </c>
      <c r="U250" s="1331" t="e">
        <f>((L250+M250+N250+O250+P250+Q250+(S250*0.35)+S250)/(1-(RESUMEN!$B$24+RESUMEN!$B$25+RESUMEN!$B$26+RESUMEN!$C$33)))</f>
        <v>#DIV/0!</v>
      </c>
      <c r="V250" s="1309"/>
      <c r="W250" s="1309"/>
      <c r="X250" s="1309"/>
      <c r="Y250" s="1309"/>
      <c r="Z250" s="1309"/>
      <c r="AA250" s="1309"/>
      <c r="AB250" s="1309"/>
      <c r="AC250" s="1309"/>
      <c r="AD250" s="1309"/>
      <c r="AE250" s="1310"/>
      <c r="AG250" s="1365"/>
      <c r="AH250" s="1269"/>
      <c r="AI250" s="1269"/>
      <c r="AJ250" s="1417">
        <f t="shared" si="168"/>
        <v>0</v>
      </c>
      <c r="AK250" s="1418">
        <f t="shared" si="174"/>
        <v>0</v>
      </c>
      <c r="AL250" s="1422"/>
      <c r="AM250" s="1420">
        <f t="shared" si="175"/>
        <v>0</v>
      </c>
      <c r="AN250" s="1420">
        <f t="shared" si="176"/>
        <v>0</v>
      </c>
      <c r="AR250" s="1067"/>
      <c r="AS250" s="1067"/>
    </row>
    <row r="251" spans="1:45" hidden="1" x14ac:dyDescent="0.2">
      <c r="A251" s="1399">
        <f t="shared" si="177"/>
        <v>48</v>
      </c>
      <c r="B251" s="1395">
        <f t="shared" ref="B251:H251" si="227">+B152</f>
        <v>47</v>
      </c>
      <c r="C251" s="1395">
        <f t="shared" si="227"/>
        <v>0</v>
      </c>
      <c r="D251" s="1395">
        <f t="shared" si="227"/>
        <v>0</v>
      </c>
      <c r="E251" s="1395">
        <f t="shared" si="227"/>
        <v>0</v>
      </c>
      <c r="F251" s="1395">
        <f t="shared" si="227"/>
        <v>0</v>
      </c>
      <c r="G251" s="1395">
        <f t="shared" si="227"/>
        <v>0</v>
      </c>
      <c r="H251" s="1395">
        <f t="shared" si="227"/>
        <v>0</v>
      </c>
      <c r="I251" s="1397" t="e">
        <f t="shared" si="170"/>
        <v>#DIV/0!</v>
      </c>
      <c r="J251" s="1328" t="e">
        <f t="shared" si="171"/>
        <v>#DIV/0!</v>
      </c>
      <c r="K251" s="1328" t="e">
        <f t="shared" si="172"/>
        <v>#DIV/0!</v>
      </c>
      <c r="L251" s="1398" t="e">
        <f t="shared" si="220"/>
        <v>#DIV/0!</v>
      </c>
      <c r="M251" s="1398" t="e">
        <f t="shared" si="220"/>
        <v>#DIV/0!</v>
      </c>
      <c r="N251" s="1398" t="e">
        <f t="shared" si="220"/>
        <v>#DIV/0!</v>
      </c>
      <c r="O251" s="1398" t="e">
        <f t="shared" si="220"/>
        <v>#DIV/0!</v>
      </c>
      <c r="P251" s="1398" t="e">
        <f t="shared" si="220"/>
        <v>#DIV/0!</v>
      </c>
      <c r="Q251" s="1330" t="e">
        <f>SUM(L251:P251)*(RESUMEN!$C$22)</f>
        <v>#DIV/0!</v>
      </c>
      <c r="R251" s="1330" t="e">
        <f>(($U251)*(RESUMEN!$B$24+RESUMEN!$B$25+RESUMEN!$B$26))+(S251*RESUMEN!$B$28)</f>
        <v>#DIV/0!</v>
      </c>
      <c r="S251" s="1330" t="e">
        <f>SUM(L251:Q251)*(RESUMEN!$C$30)</f>
        <v>#DIV/0!</v>
      </c>
      <c r="T251" s="1330" t="e">
        <f>+$U251*RESUMEN!$C$33</f>
        <v>#DIV/0!</v>
      </c>
      <c r="U251" s="1331" t="e">
        <f>((L251+M251+N251+O251+P251+Q251+(S251*0.35)+S251)/(1-(RESUMEN!$B$24+RESUMEN!$B$25+RESUMEN!$B$26+RESUMEN!$C$33)))</f>
        <v>#DIV/0!</v>
      </c>
      <c r="V251" s="1309"/>
      <c r="W251" s="1309"/>
      <c r="X251" s="1309"/>
      <c r="Y251" s="1309"/>
      <c r="Z251" s="1309"/>
      <c r="AA251" s="1309"/>
      <c r="AB251" s="1309"/>
      <c r="AC251" s="1309"/>
      <c r="AD251" s="1309"/>
      <c r="AE251" s="1310"/>
      <c r="AG251" s="1365"/>
      <c r="AH251" s="1269"/>
      <c r="AI251" s="1269"/>
      <c r="AJ251" s="1417">
        <f t="shared" si="168"/>
        <v>0</v>
      </c>
      <c r="AK251" s="1418">
        <f t="shared" si="174"/>
        <v>0</v>
      </c>
      <c r="AL251" s="1422"/>
      <c r="AM251" s="1420">
        <f t="shared" si="175"/>
        <v>0</v>
      </c>
      <c r="AN251" s="1420">
        <f t="shared" si="176"/>
        <v>0</v>
      </c>
      <c r="AR251" s="1067"/>
      <c r="AS251" s="1067"/>
    </row>
    <row r="252" spans="1:45" hidden="1" x14ac:dyDescent="0.2">
      <c r="A252" s="1399">
        <f t="shared" si="177"/>
        <v>49</v>
      </c>
      <c r="B252" s="1395">
        <f t="shared" ref="B252:H252" si="228">+B153</f>
        <v>48</v>
      </c>
      <c r="C252" s="1395">
        <f t="shared" si="228"/>
        <v>0</v>
      </c>
      <c r="D252" s="1395">
        <f t="shared" si="228"/>
        <v>0</v>
      </c>
      <c r="E252" s="1395">
        <f t="shared" si="228"/>
        <v>0</v>
      </c>
      <c r="F252" s="1395">
        <f t="shared" si="228"/>
        <v>0</v>
      </c>
      <c r="G252" s="1395">
        <f t="shared" si="228"/>
        <v>0</v>
      </c>
      <c r="H252" s="1395">
        <f t="shared" si="228"/>
        <v>0</v>
      </c>
      <c r="I252" s="1397" t="e">
        <f t="shared" si="170"/>
        <v>#DIV/0!</v>
      </c>
      <c r="J252" s="1328" t="e">
        <f t="shared" si="171"/>
        <v>#DIV/0!</v>
      </c>
      <c r="K252" s="1328" t="e">
        <f t="shared" si="172"/>
        <v>#DIV/0!</v>
      </c>
      <c r="L252" s="1398" t="e">
        <f t="shared" si="220"/>
        <v>#DIV/0!</v>
      </c>
      <c r="M252" s="1398" t="e">
        <f t="shared" si="220"/>
        <v>#DIV/0!</v>
      </c>
      <c r="N252" s="1398" t="e">
        <f t="shared" si="220"/>
        <v>#DIV/0!</v>
      </c>
      <c r="O252" s="1398" t="e">
        <f t="shared" si="220"/>
        <v>#DIV/0!</v>
      </c>
      <c r="P252" s="1398" t="e">
        <f t="shared" si="220"/>
        <v>#DIV/0!</v>
      </c>
      <c r="Q252" s="1330" t="e">
        <f>SUM(L252:P252)*(RESUMEN!$C$22)</f>
        <v>#DIV/0!</v>
      </c>
      <c r="R252" s="1330" t="e">
        <f>(($U252)*(RESUMEN!$B$24+RESUMEN!$B$25+RESUMEN!$B$26))+(S252*RESUMEN!$B$28)</f>
        <v>#DIV/0!</v>
      </c>
      <c r="S252" s="1330" t="e">
        <f>SUM(L252:Q252)*(RESUMEN!$C$30)</f>
        <v>#DIV/0!</v>
      </c>
      <c r="T252" s="1330" t="e">
        <f>+$U252*RESUMEN!$C$33</f>
        <v>#DIV/0!</v>
      </c>
      <c r="U252" s="1331" t="e">
        <f>((L252+M252+N252+O252+P252+Q252+(S252*0.35)+S252)/(1-(RESUMEN!$B$24+RESUMEN!$B$25+RESUMEN!$B$26+RESUMEN!$C$33)))</f>
        <v>#DIV/0!</v>
      </c>
      <c r="V252" s="1309"/>
      <c r="W252" s="1309"/>
      <c r="X252" s="1309"/>
      <c r="Y252" s="1309"/>
      <c r="Z252" s="1309"/>
      <c r="AA252" s="1309"/>
      <c r="AB252" s="1309"/>
      <c r="AC252" s="1309"/>
      <c r="AD252" s="1309"/>
      <c r="AE252" s="1310"/>
      <c r="AG252" s="1365"/>
      <c r="AH252" s="1269"/>
      <c r="AI252" s="1269"/>
      <c r="AJ252" s="1417">
        <f t="shared" si="168"/>
        <v>0</v>
      </c>
      <c r="AK252" s="1418">
        <f t="shared" si="174"/>
        <v>0</v>
      </c>
      <c r="AL252" s="1422"/>
      <c r="AM252" s="1420">
        <f t="shared" si="175"/>
        <v>0</v>
      </c>
      <c r="AN252" s="1420">
        <f t="shared" si="176"/>
        <v>0</v>
      </c>
      <c r="AR252" s="1067"/>
      <c r="AS252" s="1067"/>
    </row>
    <row r="253" spans="1:45" hidden="1" x14ac:dyDescent="0.2">
      <c r="A253" s="1399">
        <f t="shared" si="177"/>
        <v>50</v>
      </c>
      <c r="B253" s="1395">
        <f t="shared" ref="B253:H253" si="229">+B154</f>
        <v>49</v>
      </c>
      <c r="C253" s="1395">
        <f t="shared" si="229"/>
        <v>0</v>
      </c>
      <c r="D253" s="1395">
        <f t="shared" si="229"/>
        <v>0</v>
      </c>
      <c r="E253" s="1395">
        <f t="shared" si="229"/>
        <v>0</v>
      </c>
      <c r="F253" s="1395">
        <f t="shared" si="229"/>
        <v>0</v>
      </c>
      <c r="G253" s="1395">
        <f t="shared" si="229"/>
        <v>0</v>
      </c>
      <c r="H253" s="1395">
        <f t="shared" si="229"/>
        <v>0</v>
      </c>
      <c r="I253" s="1397" t="e">
        <f t="shared" si="170"/>
        <v>#DIV/0!</v>
      </c>
      <c r="J253" s="1328" t="e">
        <f t="shared" si="171"/>
        <v>#DIV/0!</v>
      </c>
      <c r="K253" s="1328" t="e">
        <f t="shared" si="172"/>
        <v>#DIV/0!</v>
      </c>
      <c r="L253" s="1398" t="e">
        <f t="shared" si="220"/>
        <v>#DIV/0!</v>
      </c>
      <c r="M253" s="1398" t="e">
        <f t="shared" si="220"/>
        <v>#DIV/0!</v>
      </c>
      <c r="N253" s="1398" t="e">
        <f t="shared" si="220"/>
        <v>#DIV/0!</v>
      </c>
      <c r="O253" s="1398" t="e">
        <f t="shared" si="220"/>
        <v>#DIV/0!</v>
      </c>
      <c r="P253" s="1398" t="e">
        <f t="shared" si="220"/>
        <v>#DIV/0!</v>
      </c>
      <c r="Q253" s="1330" t="e">
        <f>SUM(L253:P253)*(RESUMEN!$C$22)</f>
        <v>#DIV/0!</v>
      </c>
      <c r="R253" s="1330" t="e">
        <f>(($U253)*(RESUMEN!$B$24+RESUMEN!$B$25+RESUMEN!$B$26))+(S253*RESUMEN!$B$28)</f>
        <v>#DIV/0!</v>
      </c>
      <c r="S253" s="1330" t="e">
        <f>SUM(L253:Q253)*(RESUMEN!$C$30)</f>
        <v>#DIV/0!</v>
      </c>
      <c r="T253" s="1330" t="e">
        <f>+$U253*RESUMEN!$C$33</f>
        <v>#DIV/0!</v>
      </c>
      <c r="U253" s="1331" t="e">
        <f>((L253+M253+N253+O253+P253+Q253+(S253*0.35)+S253)/(1-(RESUMEN!$B$24+RESUMEN!$B$25+RESUMEN!$B$26+RESUMEN!$C$33)))</f>
        <v>#DIV/0!</v>
      </c>
      <c r="V253" s="1309"/>
      <c r="W253" s="1309"/>
      <c r="X253" s="1309"/>
      <c r="Y253" s="1309"/>
      <c r="Z253" s="1309"/>
      <c r="AA253" s="1309"/>
      <c r="AB253" s="1309"/>
      <c r="AC253" s="1309"/>
      <c r="AD253" s="1309"/>
      <c r="AE253" s="1310"/>
      <c r="AG253" s="1365"/>
      <c r="AH253" s="1269"/>
      <c r="AI253" s="1269"/>
      <c r="AJ253" s="1417">
        <f t="shared" si="168"/>
        <v>0</v>
      </c>
      <c r="AK253" s="1418">
        <f t="shared" si="174"/>
        <v>0</v>
      </c>
      <c r="AL253" s="1422"/>
      <c r="AM253" s="1420">
        <f t="shared" si="175"/>
        <v>0</v>
      </c>
      <c r="AN253" s="1420">
        <f t="shared" si="176"/>
        <v>0</v>
      </c>
      <c r="AR253" s="1067"/>
      <c r="AS253" s="1067"/>
    </row>
    <row r="254" spans="1:45" hidden="1" x14ac:dyDescent="0.2">
      <c r="A254" s="1399">
        <f t="shared" si="177"/>
        <v>51</v>
      </c>
      <c r="B254" s="1395">
        <f t="shared" ref="B254:H254" si="230">+B155</f>
        <v>50</v>
      </c>
      <c r="C254" s="1395">
        <f t="shared" si="230"/>
        <v>0</v>
      </c>
      <c r="D254" s="1395">
        <f t="shared" si="230"/>
        <v>0</v>
      </c>
      <c r="E254" s="1395">
        <f t="shared" si="230"/>
        <v>0</v>
      </c>
      <c r="F254" s="1395">
        <f t="shared" si="230"/>
        <v>0</v>
      </c>
      <c r="G254" s="1395">
        <f t="shared" si="230"/>
        <v>0</v>
      </c>
      <c r="H254" s="1395">
        <f t="shared" si="230"/>
        <v>0</v>
      </c>
      <c r="I254" s="1397" t="e">
        <f t="shared" si="170"/>
        <v>#DIV/0!</v>
      </c>
      <c r="J254" s="1328" t="e">
        <f t="shared" si="171"/>
        <v>#DIV/0!</v>
      </c>
      <c r="K254" s="1328" t="e">
        <f t="shared" si="172"/>
        <v>#DIV/0!</v>
      </c>
      <c r="L254" s="1398" t="e">
        <f t="shared" ref="L254:P263" si="231">+L155*L$199</f>
        <v>#DIV/0!</v>
      </c>
      <c r="M254" s="1398" t="e">
        <f t="shared" si="231"/>
        <v>#DIV/0!</v>
      </c>
      <c r="N254" s="1398" t="e">
        <f t="shared" si="231"/>
        <v>#DIV/0!</v>
      </c>
      <c r="O254" s="1398" t="e">
        <f t="shared" si="231"/>
        <v>#DIV/0!</v>
      </c>
      <c r="P254" s="1398" t="e">
        <f t="shared" si="231"/>
        <v>#DIV/0!</v>
      </c>
      <c r="Q254" s="1330" t="e">
        <f>SUM(L254:P254)*(RESUMEN!$C$22)</f>
        <v>#DIV/0!</v>
      </c>
      <c r="R254" s="1330" t="e">
        <f>(($U254)*(RESUMEN!$B$24+RESUMEN!$B$25+RESUMEN!$B$26))+(S254*RESUMEN!$B$28)</f>
        <v>#DIV/0!</v>
      </c>
      <c r="S254" s="1330" t="e">
        <f>SUM(L254:Q254)*(RESUMEN!$C$30)</f>
        <v>#DIV/0!</v>
      </c>
      <c r="T254" s="1330" t="e">
        <f>+$U254*RESUMEN!$C$33</f>
        <v>#DIV/0!</v>
      </c>
      <c r="U254" s="1331" t="e">
        <f>((L254+M254+N254+O254+P254+Q254+(S254*0.35)+S254)/(1-(RESUMEN!$B$24+RESUMEN!$B$25+RESUMEN!$B$26+RESUMEN!$C$33)))</f>
        <v>#DIV/0!</v>
      </c>
      <c r="V254" s="1309"/>
      <c r="W254" s="1309"/>
      <c r="X254" s="1309"/>
      <c r="Y254" s="1309"/>
      <c r="Z254" s="1309"/>
      <c r="AA254" s="1309"/>
      <c r="AB254" s="1309"/>
      <c r="AC254" s="1309"/>
      <c r="AD254" s="1309"/>
      <c r="AE254" s="1310"/>
      <c r="AG254" s="1365"/>
      <c r="AH254" s="1269"/>
      <c r="AI254" s="1269"/>
      <c r="AJ254" s="1417">
        <f t="shared" si="168"/>
        <v>0</v>
      </c>
      <c r="AK254" s="1418">
        <f t="shared" si="174"/>
        <v>0</v>
      </c>
      <c r="AL254" s="1422"/>
      <c r="AM254" s="1420">
        <f t="shared" si="175"/>
        <v>0</v>
      </c>
      <c r="AN254" s="1420">
        <f t="shared" si="176"/>
        <v>0</v>
      </c>
      <c r="AR254" s="1067"/>
      <c r="AS254" s="1067"/>
    </row>
    <row r="255" spans="1:45" hidden="1" x14ac:dyDescent="0.2">
      <c r="A255" s="1399">
        <f t="shared" si="177"/>
        <v>52</v>
      </c>
      <c r="B255" s="1395">
        <f t="shared" ref="B255:H255" si="232">+B156</f>
        <v>51</v>
      </c>
      <c r="C255" s="1395">
        <f t="shared" si="232"/>
        <v>0</v>
      </c>
      <c r="D255" s="1395">
        <f t="shared" si="232"/>
        <v>0</v>
      </c>
      <c r="E255" s="1395">
        <f t="shared" si="232"/>
        <v>0</v>
      </c>
      <c r="F255" s="1395">
        <f t="shared" si="232"/>
        <v>0</v>
      </c>
      <c r="G255" s="1395">
        <f t="shared" si="232"/>
        <v>0</v>
      </c>
      <c r="H255" s="1395">
        <f t="shared" si="232"/>
        <v>0</v>
      </c>
      <c r="I255" s="1397" t="e">
        <f t="shared" si="170"/>
        <v>#DIV/0!</v>
      </c>
      <c r="J255" s="1328" t="e">
        <f t="shared" si="171"/>
        <v>#DIV/0!</v>
      </c>
      <c r="K255" s="1328" t="e">
        <f t="shared" si="172"/>
        <v>#DIV/0!</v>
      </c>
      <c r="L255" s="1398" t="e">
        <f t="shared" si="231"/>
        <v>#DIV/0!</v>
      </c>
      <c r="M255" s="1398" t="e">
        <f t="shared" si="231"/>
        <v>#DIV/0!</v>
      </c>
      <c r="N255" s="1398" t="e">
        <f t="shared" si="231"/>
        <v>#DIV/0!</v>
      </c>
      <c r="O255" s="1398" t="e">
        <f t="shared" si="231"/>
        <v>#DIV/0!</v>
      </c>
      <c r="P255" s="1398" t="e">
        <f t="shared" si="231"/>
        <v>#DIV/0!</v>
      </c>
      <c r="Q255" s="1330" t="e">
        <f>SUM(L255:P255)*(RESUMEN!$C$22)</f>
        <v>#DIV/0!</v>
      </c>
      <c r="R255" s="1330" t="e">
        <f>(($U255)*(RESUMEN!$B$24+RESUMEN!$B$25+RESUMEN!$B$26))+(S255*RESUMEN!$B$28)</f>
        <v>#DIV/0!</v>
      </c>
      <c r="S255" s="1330" t="e">
        <f>SUM(L255:Q255)*(RESUMEN!$C$30)</f>
        <v>#DIV/0!</v>
      </c>
      <c r="T255" s="1330" t="e">
        <f>+$U255*RESUMEN!$C$33</f>
        <v>#DIV/0!</v>
      </c>
      <c r="U255" s="1331" t="e">
        <f>((L255+M255+N255+O255+P255+Q255+(S255*0.35)+S255)/(1-(RESUMEN!$B$24+RESUMEN!$B$25+RESUMEN!$B$26+RESUMEN!$C$33)))</f>
        <v>#DIV/0!</v>
      </c>
      <c r="V255" s="1309"/>
      <c r="W255" s="1309"/>
      <c r="X255" s="1309"/>
      <c r="Y255" s="1309"/>
      <c r="Z255" s="1309"/>
      <c r="AA255" s="1309"/>
      <c r="AB255" s="1309"/>
      <c r="AC255" s="1309"/>
      <c r="AD255" s="1309"/>
      <c r="AE255" s="1310"/>
      <c r="AG255" s="1365"/>
      <c r="AH255" s="1269"/>
      <c r="AI255" s="1269"/>
      <c r="AJ255" s="1417">
        <f t="shared" si="168"/>
        <v>0</v>
      </c>
      <c r="AK255" s="1418">
        <f t="shared" si="174"/>
        <v>0</v>
      </c>
      <c r="AL255" s="1422"/>
      <c r="AM255" s="1420">
        <f t="shared" si="175"/>
        <v>0</v>
      </c>
      <c r="AN255" s="1420">
        <f t="shared" si="176"/>
        <v>0</v>
      </c>
      <c r="AR255" s="1067"/>
      <c r="AS255" s="1067"/>
    </row>
    <row r="256" spans="1:45" hidden="1" x14ac:dyDescent="0.2">
      <c r="A256" s="1399">
        <f t="shared" si="177"/>
        <v>53</v>
      </c>
      <c r="B256" s="1395">
        <f t="shared" ref="B256:H256" si="233">+B157</f>
        <v>52</v>
      </c>
      <c r="C256" s="1395">
        <f t="shared" si="233"/>
        <v>0</v>
      </c>
      <c r="D256" s="1395">
        <f t="shared" si="233"/>
        <v>0</v>
      </c>
      <c r="E256" s="1395">
        <f t="shared" si="233"/>
        <v>0</v>
      </c>
      <c r="F256" s="1395">
        <f t="shared" si="233"/>
        <v>0</v>
      </c>
      <c r="G256" s="1395">
        <f t="shared" si="233"/>
        <v>0</v>
      </c>
      <c r="H256" s="1395">
        <f t="shared" si="233"/>
        <v>0</v>
      </c>
      <c r="I256" s="1397" t="e">
        <f t="shared" si="170"/>
        <v>#DIV/0!</v>
      </c>
      <c r="J256" s="1328" t="e">
        <f t="shared" si="171"/>
        <v>#DIV/0!</v>
      </c>
      <c r="K256" s="1328" t="e">
        <f t="shared" si="172"/>
        <v>#DIV/0!</v>
      </c>
      <c r="L256" s="1398" t="e">
        <f t="shared" si="231"/>
        <v>#DIV/0!</v>
      </c>
      <c r="M256" s="1398" t="e">
        <f t="shared" si="231"/>
        <v>#DIV/0!</v>
      </c>
      <c r="N256" s="1398" t="e">
        <f t="shared" si="231"/>
        <v>#DIV/0!</v>
      </c>
      <c r="O256" s="1398" t="e">
        <f t="shared" si="231"/>
        <v>#DIV/0!</v>
      </c>
      <c r="P256" s="1398" t="e">
        <f t="shared" si="231"/>
        <v>#DIV/0!</v>
      </c>
      <c r="Q256" s="1330" t="e">
        <f>SUM(L256:P256)*(RESUMEN!$C$22)</f>
        <v>#DIV/0!</v>
      </c>
      <c r="R256" s="1330" t="e">
        <f>(($U256)*(RESUMEN!$B$24+RESUMEN!$B$25+RESUMEN!$B$26))+(S256*RESUMEN!$B$28)</f>
        <v>#DIV/0!</v>
      </c>
      <c r="S256" s="1330" t="e">
        <f>SUM(L256:Q256)*(RESUMEN!$C$30)</f>
        <v>#DIV/0!</v>
      </c>
      <c r="T256" s="1330" t="e">
        <f>+$U256*RESUMEN!$C$33</f>
        <v>#DIV/0!</v>
      </c>
      <c r="U256" s="1331" t="e">
        <f>((L256+M256+N256+O256+P256+Q256+(S256*0.35)+S256)/(1-(RESUMEN!$B$24+RESUMEN!$B$25+RESUMEN!$B$26+RESUMEN!$C$33)))</f>
        <v>#DIV/0!</v>
      </c>
      <c r="V256" s="1309"/>
      <c r="W256" s="1309"/>
      <c r="X256" s="1309"/>
      <c r="Y256" s="1309"/>
      <c r="Z256" s="1309"/>
      <c r="AA256" s="1309"/>
      <c r="AB256" s="1309"/>
      <c r="AC256" s="1309"/>
      <c r="AD256" s="1309"/>
      <c r="AE256" s="1310"/>
      <c r="AG256" s="1365"/>
      <c r="AH256" s="1269"/>
      <c r="AI256" s="1269"/>
      <c r="AJ256" s="1417">
        <f t="shared" si="168"/>
        <v>0</v>
      </c>
      <c r="AK256" s="1418">
        <f t="shared" si="174"/>
        <v>0</v>
      </c>
      <c r="AL256" s="1422"/>
      <c r="AM256" s="1420">
        <f t="shared" si="175"/>
        <v>0</v>
      </c>
      <c r="AN256" s="1420">
        <f t="shared" si="176"/>
        <v>0</v>
      </c>
      <c r="AR256" s="1067"/>
      <c r="AS256" s="1067"/>
    </row>
    <row r="257" spans="1:45" hidden="1" x14ac:dyDescent="0.2">
      <c r="A257" s="1399">
        <f t="shared" si="177"/>
        <v>54</v>
      </c>
      <c r="B257" s="1395">
        <f t="shared" ref="B257:H257" si="234">+B158</f>
        <v>53</v>
      </c>
      <c r="C257" s="1395">
        <f t="shared" si="234"/>
        <v>0</v>
      </c>
      <c r="D257" s="1395">
        <f t="shared" si="234"/>
        <v>0</v>
      </c>
      <c r="E257" s="1395">
        <f t="shared" si="234"/>
        <v>0</v>
      </c>
      <c r="F257" s="1395">
        <f t="shared" si="234"/>
        <v>0</v>
      </c>
      <c r="G257" s="1395">
        <f t="shared" si="234"/>
        <v>0</v>
      </c>
      <c r="H257" s="1395">
        <f t="shared" si="234"/>
        <v>0</v>
      </c>
      <c r="I257" s="1397" t="e">
        <f t="shared" si="170"/>
        <v>#DIV/0!</v>
      </c>
      <c r="J257" s="1328" t="e">
        <f t="shared" si="171"/>
        <v>#DIV/0!</v>
      </c>
      <c r="K257" s="1328" t="e">
        <f t="shared" si="172"/>
        <v>#DIV/0!</v>
      </c>
      <c r="L257" s="1398" t="e">
        <f t="shared" si="231"/>
        <v>#DIV/0!</v>
      </c>
      <c r="M257" s="1398" t="e">
        <f t="shared" si="231"/>
        <v>#DIV/0!</v>
      </c>
      <c r="N257" s="1398" t="e">
        <f t="shared" si="231"/>
        <v>#DIV/0!</v>
      </c>
      <c r="O257" s="1398" t="e">
        <f t="shared" si="231"/>
        <v>#DIV/0!</v>
      </c>
      <c r="P257" s="1398" t="e">
        <f t="shared" si="231"/>
        <v>#DIV/0!</v>
      </c>
      <c r="Q257" s="1330" t="e">
        <f>SUM(L257:P257)*(RESUMEN!$C$22)</f>
        <v>#DIV/0!</v>
      </c>
      <c r="R257" s="1330" t="e">
        <f>(($U257)*(RESUMEN!$B$24+RESUMEN!$B$25+RESUMEN!$B$26))+(S257*RESUMEN!$B$28)</f>
        <v>#DIV/0!</v>
      </c>
      <c r="S257" s="1330" t="e">
        <f>SUM(L257:Q257)*(RESUMEN!$C$30)</f>
        <v>#DIV/0!</v>
      </c>
      <c r="T257" s="1330" t="e">
        <f>+$U257*RESUMEN!$C$33</f>
        <v>#DIV/0!</v>
      </c>
      <c r="U257" s="1331" t="e">
        <f>((L257+M257+N257+O257+P257+Q257+(S257*0.35)+S257)/(1-(RESUMEN!$B$24+RESUMEN!$B$25+RESUMEN!$B$26+RESUMEN!$C$33)))</f>
        <v>#DIV/0!</v>
      </c>
      <c r="V257" s="1309"/>
      <c r="W257" s="1309"/>
      <c r="X257" s="1309"/>
      <c r="Y257" s="1309"/>
      <c r="Z257" s="1309"/>
      <c r="AA257" s="1309"/>
      <c r="AB257" s="1309"/>
      <c r="AC257" s="1309"/>
      <c r="AD257" s="1309"/>
      <c r="AE257" s="1310"/>
      <c r="AG257" s="1365"/>
      <c r="AH257" s="1269"/>
      <c r="AI257" s="1269"/>
      <c r="AJ257" s="1417">
        <f t="shared" si="168"/>
        <v>0</v>
      </c>
      <c r="AK257" s="1418">
        <f t="shared" si="174"/>
        <v>0</v>
      </c>
      <c r="AL257" s="1422"/>
      <c r="AM257" s="1420">
        <f t="shared" si="175"/>
        <v>0</v>
      </c>
      <c r="AN257" s="1420">
        <f t="shared" si="176"/>
        <v>0</v>
      </c>
      <c r="AR257" s="1067"/>
      <c r="AS257" s="1067"/>
    </row>
    <row r="258" spans="1:45" hidden="1" x14ac:dyDescent="0.2">
      <c r="A258" s="1399">
        <f t="shared" si="177"/>
        <v>55</v>
      </c>
      <c r="B258" s="1395">
        <f t="shared" ref="B258:H258" si="235">+B159</f>
        <v>54</v>
      </c>
      <c r="C258" s="1395">
        <f t="shared" si="235"/>
        <v>0</v>
      </c>
      <c r="D258" s="1395">
        <f t="shared" si="235"/>
        <v>0</v>
      </c>
      <c r="E258" s="1395">
        <f t="shared" si="235"/>
        <v>0</v>
      </c>
      <c r="F258" s="1395">
        <f t="shared" si="235"/>
        <v>0</v>
      </c>
      <c r="G258" s="1395">
        <f t="shared" si="235"/>
        <v>0</v>
      </c>
      <c r="H258" s="1395">
        <f t="shared" si="235"/>
        <v>0</v>
      </c>
      <c r="I258" s="1397" t="e">
        <f t="shared" si="170"/>
        <v>#DIV/0!</v>
      </c>
      <c r="J258" s="1328" t="e">
        <f t="shared" si="171"/>
        <v>#DIV/0!</v>
      </c>
      <c r="K258" s="1328" t="e">
        <f t="shared" si="172"/>
        <v>#DIV/0!</v>
      </c>
      <c r="L258" s="1398" t="e">
        <f t="shared" si="231"/>
        <v>#DIV/0!</v>
      </c>
      <c r="M258" s="1398" t="e">
        <f t="shared" si="231"/>
        <v>#DIV/0!</v>
      </c>
      <c r="N258" s="1398" t="e">
        <f t="shared" si="231"/>
        <v>#DIV/0!</v>
      </c>
      <c r="O258" s="1398" t="e">
        <f t="shared" si="231"/>
        <v>#DIV/0!</v>
      </c>
      <c r="P258" s="1398" t="e">
        <f t="shared" si="231"/>
        <v>#DIV/0!</v>
      </c>
      <c r="Q258" s="1330" t="e">
        <f>SUM(L258:P258)*(RESUMEN!$C$22)</f>
        <v>#DIV/0!</v>
      </c>
      <c r="R258" s="1330" t="e">
        <f>(($U258)*(RESUMEN!$B$24+RESUMEN!$B$25+RESUMEN!$B$26))+(S258*RESUMEN!$B$28)</f>
        <v>#DIV/0!</v>
      </c>
      <c r="S258" s="1330" t="e">
        <f>SUM(L258:Q258)*(RESUMEN!$C$30)</f>
        <v>#DIV/0!</v>
      </c>
      <c r="T258" s="1330" t="e">
        <f>+$U258*RESUMEN!$C$33</f>
        <v>#DIV/0!</v>
      </c>
      <c r="U258" s="1331" t="e">
        <f>((L258+M258+N258+O258+P258+Q258+(S258*0.35)+S258)/(1-(RESUMEN!$B$24+RESUMEN!$B$25+RESUMEN!$B$26+RESUMEN!$C$33)))</f>
        <v>#DIV/0!</v>
      </c>
      <c r="V258" s="1309"/>
      <c r="W258" s="1309"/>
      <c r="X258" s="1309"/>
      <c r="Y258" s="1309"/>
      <c r="Z258" s="1309"/>
      <c r="AA258" s="1309"/>
      <c r="AB258" s="1309"/>
      <c r="AC258" s="1309"/>
      <c r="AD258" s="1309"/>
      <c r="AE258" s="1310"/>
      <c r="AG258" s="1365"/>
      <c r="AH258" s="1269"/>
      <c r="AI258" s="1269"/>
      <c r="AJ258" s="1417">
        <f t="shared" si="168"/>
        <v>0</v>
      </c>
      <c r="AK258" s="1418">
        <f t="shared" si="174"/>
        <v>0</v>
      </c>
      <c r="AL258" s="1422"/>
      <c r="AM258" s="1420">
        <f t="shared" si="175"/>
        <v>0</v>
      </c>
      <c r="AN258" s="1420">
        <f t="shared" si="176"/>
        <v>0</v>
      </c>
      <c r="AR258" s="1067"/>
      <c r="AS258" s="1067"/>
    </row>
    <row r="259" spans="1:45" hidden="1" x14ac:dyDescent="0.2">
      <c r="A259" s="1399">
        <f t="shared" si="177"/>
        <v>56</v>
      </c>
      <c r="B259" s="1395">
        <f t="shared" ref="B259:H259" si="236">+B160</f>
        <v>55</v>
      </c>
      <c r="C259" s="1395">
        <f t="shared" si="236"/>
        <v>0</v>
      </c>
      <c r="D259" s="1395">
        <f t="shared" si="236"/>
        <v>0</v>
      </c>
      <c r="E259" s="1395">
        <f t="shared" si="236"/>
        <v>0</v>
      </c>
      <c r="F259" s="1395">
        <f t="shared" si="236"/>
        <v>0</v>
      </c>
      <c r="G259" s="1395">
        <f t="shared" si="236"/>
        <v>0</v>
      </c>
      <c r="H259" s="1395">
        <f t="shared" si="236"/>
        <v>0</v>
      </c>
      <c r="I259" s="1397" t="e">
        <f t="shared" si="170"/>
        <v>#DIV/0!</v>
      </c>
      <c r="J259" s="1328" t="e">
        <f t="shared" si="171"/>
        <v>#DIV/0!</v>
      </c>
      <c r="K259" s="1328" t="e">
        <f t="shared" si="172"/>
        <v>#DIV/0!</v>
      </c>
      <c r="L259" s="1398" t="e">
        <f t="shared" si="231"/>
        <v>#DIV/0!</v>
      </c>
      <c r="M259" s="1398" t="e">
        <f t="shared" si="231"/>
        <v>#DIV/0!</v>
      </c>
      <c r="N259" s="1398" t="e">
        <f t="shared" si="231"/>
        <v>#DIV/0!</v>
      </c>
      <c r="O259" s="1398" t="e">
        <f t="shared" si="231"/>
        <v>#DIV/0!</v>
      </c>
      <c r="P259" s="1398" t="e">
        <f t="shared" si="231"/>
        <v>#DIV/0!</v>
      </c>
      <c r="Q259" s="1330" t="e">
        <f>SUM(L259:P259)*(RESUMEN!$C$22)</f>
        <v>#DIV/0!</v>
      </c>
      <c r="R259" s="1330" t="e">
        <f>(($U259)*(RESUMEN!$B$24+RESUMEN!$B$25+RESUMEN!$B$26))+(S259*RESUMEN!$B$28)</f>
        <v>#DIV/0!</v>
      </c>
      <c r="S259" s="1330" t="e">
        <f>SUM(L259:Q259)*(RESUMEN!$C$30)</f>
        <v>#DIV/0!</v>
      </c>
      <c r="T259" s="1330" t="e">
        <f>+$U259*RESUMEN!$C$33</f>
        <v>#DIV/0!</v>
      </c>
      <c r="U259" s="1331" t="e">
        <f>((L259+M259+N259+O259+P259+Q259+(S259*0.35)+S259)/(1-(RESUMEN!$B$24+RESUMEN!$B$25+RESUMEN!$B$26+RESUMEN!$C$33)))</f>
        <v>#DIV/0!</v>
      </c>
      <c r="V259" s="1309"/>
      <c r="W259" s="1309"/>
      <c r="X259" s="1309"/>
      <c r="Y259" s="1309"/>
      <c r="Z259" s="1309"/>
      <c r="AA259" s="1309"/>
      <c r="AB259" s="1309"/>
      <c r="AC259" s="1309"/>
      <c r="AD259" s="1309"/>
      <c r="AE259" s="1310"/>
      <c r="AG259" s="1365"/>
      <c r="AH259" s="1269"/>
      <c r="AI259" s="1269"/>
      <c r="AJ259" s="1417">
        <f t="shared" si="168"/>
        <v>0</v>
      </c>
      <c r="AK259" s="1418">
        <f t="shared" si="174"/>
        <v>0</v>
      </c>
      <c r="AL259" s="1422"/>
      <c r="AM259" s="1420">
        <f t="shared" si="175"/>
        <v>0</v>
      </c>
      <c r="AN259" s="1420">
        <f t="shared" si="176"/>
        <v>0</v>
      </c>
      <c r="AR259" s="1067"/>
      <c r="AS259" s="1067"/>
    </row>
    <row r="260" spans="1:45" hidden="1" x14ac:dyDescent="0.2">
      <c r="A260" s="1399">
        <f t="shared" si="177"/>
        <v>57</v>
      </c>
      <c r="B260" s="1395">
        <f t="shared" ref="B260:H260" si="237">+B161</f>
        <v>56</v>
      </c>
      <c r="C260" s="1395">
        <f t="shared" si="237"/>
        <v>0</v>
      </c>
      <c r="D260" s="1395">
        <f t="shared" si="237"/>
        <v>0</v>
      </c>
      <c r="E260" s="1395">
        <f t="shared" si="237"/>
        <v>0</v>
      </c>
      <c r="F260" s="1395">
        <f t="shared" si="237"/>
        <v>0</v>
      </c>
      <c r="G260" s="1395">
        <f t="shared" si="237"/>
        <v>0</v>
      </c>
      <c r="H260" s="1395">
        <f t="shared" si="237"/>
        <v>0</v>
      </c>
      <c r="I260" s="1397" t="e">
        <f t="shared" si="170"/>
        <v>#DIV/0!</v>
      </c>
      <c r="J260" s="1328" t="e">
        <f t="shared" si="171"/>
        <v>#DIV/0!</v>
      </c>
      <c r="K260" s="1328" t="e">
        <f t="shared" si="172"/>
        <v>#DIV/0!</v>
      </c>
      <c r="L260" s="1398" t="e">
        <f t="shared" si="231"/>
        <v>#DIV/0!</v>
      </c>
      <c r="M260" s="1398" t="e">
        <f t="shared" si="231"/>
        <v>#DIV/0!</v>
      </c>
      <c r="N260" s="1398" t="e">
        <f t="shared" si="231"/>
        <v>#DIV/0!</v>
      </c>
      <c r="O260" s="1398" t="e">
        <f t="shared" si="231"/>
        <v>#DIV/0!</v>
      </c>
      <c r="P260" s="1398" t="e">
        <f t="shared" si="231"/>
        <v>#DIV/0!</v>
      </c>
      <c r="Q260" s="1330" t="e">
        <f>SUM(L260:P260)*(RESUMEN!$C$22)</f>
        <v>#DIV/0!</v>
      </c>
      <c r="R260" s="1330" t="e">
        <f>(($U260)*(RESUMEN!$B$24+RESUMEN!$B$25+RESUMEN!$B$26))+(S260*RESUMEN!$B$28)</f>
        <v>#DIV/0!</v>
      </c>
      <c r="S260" s="1330" t="e">
        <f>SUM(L260:Q260)*(RESUMEN!$C$30)</f>
        <v>#DIV/0!</v>
      </c>
      <c r="T260" s="1330" t="e">
        <f>+$U260*RESUMEN!$C$33</f>
        <v>#DIV/0!</v>
      </c>
      <c r="U260" s="1331" t="e">
        <f>((L260+M260+N260+O260+P260+Q260+(S260*0.35)+S260)/(1-(RESUMEN!$B$24+RESUMEN!$B$25+RESUMEN!$B$26+RESUMEN!$C$33)))</f>
        <v>#DIV/0!</v>
      </c>
      <c r="V260" s="1309"/>
      <c r="W260" s="1309"/>
      <c r="X260" s="1309"/>
      <c r="Y260" s="1309"/>
      <c r="Z260" s="1309"/>
      <c r="AA260" s="1309"/>
      <c r="AB260" s="1309"/>
      <c r="AC260" s="1309"/>
      <c r="AD260" s="1309"/>
      <c r="AE260" s="1310"/>
      <c r="AG260" s="1365"/>
      <c r="AH260" s="1269"/>
      <c r="AI260" s="1269"/>
      <c r="AJ260" s="1417">
        <f t="shared" si="168"/>
        <v>0</v>
      </c>
      <c r="AK260" s="1418">
        <f t="shared" si="174"/>
        <v>0</v>
      </c>
      <c r="AL260" s="1422"/>
      <c r="AM260" s="1420">
        <f t="shared" si="175"/>
        <v>0</v>
      </c>
      <c r="AN260" s="1420">
        <f t="shared" si="176"/>
        <v>0</v>
      </c>
      <c r="AR260" s="1067"/>
      <c r="AS260" s="1067"/>
    </row>
    <row r="261" spans="1:45" hidden="1" x14ac:dyDescent="0.2">
      <c r="A261" s="1399">
        <f t="shared" si="177"/>
        <v>58</v>
      </c>
      <c r="B261" s="1395">
        <f t="shared" ref="B261:H261" si="238">+B162</f>
        <v>57</v>
      </c>
      <c r="C261" s="1395">
        <f t="shared" si="238"/>
        <v>0</v>
      </c>
      <c r="D261" s="1395">
        <f t="shared" si="238"/>
        <v>0</v>
      </c>
      <c r="E261" s="1395">
        <f t="shared" si="238"/>
        <v>0</v>
      </c>
      <c r="F261" s="1395">
        <f t="shared" si="238"/>
        <v>0</v>
      </c>
      <c r="G261" s="1395">
        <f t="shared" si="238"/>
        <v>0</v>
      </c>
      <c r="H261" s="1395">
        <f t="shared" si="238"/>
        <v>0</v>
      </c>
      <c r="I261" s="1397" t="e">
        <f t="shared" si="170"/>
        <v>#DIV/0!</v>
      </c>
      <c r="J261" s="1328" t="e">
        <f t="shared" si="171"/>
        <v>#DIV/0!</v>
      </c>
      <c r="K261" s="1328" t="e">
        <f t="shared" si="172"/>
        <v>#DIV/0!</v>
      </c>
      <c r="L261" s="1398" t="e">
        <f t="shared" si="231"/>
        <v>#DIV/0!</v>
      </c>
      <c r="M261" s="1398" t="e">
        <f t="shared" si="231"/>
        <v>#DIV/0!</v>
      </c>
      <c r="N261" s="1398" t="e">
        <f t="shared" si="231"/>
        <v>#DIV/0!</v>
      </c>
      <c r="O261" s="1398" t="e">
        <f t="shared" si="231"/>
        <v>#DIV/0!</v>
      </c>
      <c r="P261" s="1398" t="e">
        <f t="shared" si="231"/>
        <v>#DIV/0!</v>
      </c>
      <c r="Q261" s="1330" t="e">
        <f>SUM(L261:P261)*(RESUMEN!$C$22)</f>
        <v>#DIV/0!</v>
      </c>
      <c r="R261" s="1330" t="e">
        <f>(($U261)*(RESUMEN!$B$24+RESUMEN!$B$25+RESUMEN!$B$26))+(S261*RESUMEN!$B$28)</f>
        <v>#DIV/0!</v>
      </c>
      <c r="S261" s="1330" t="e">
        <f>SUM(L261:Q261)*(RESUMEN!$C$30)</f>
        <v>#DIV/0!</v>
      </c>
      <c r="T261" s="1330" t="e">
        <f>+$U261*RESUMEN!$C$33</f>
        <v>#DIV/0!</v>
      </c>
      <c r="U261" s="1331" t="e">
        <f>((L261+M261+N261+O261+P261+Q261+(S261*0.35)+S261)/(1-(RESUMEN!$B$24+RESUMEN!$B$25+RESUMEN!$B$26+RESUMEN!$C$33)))</f>
        <v>#DIV/0!</v>
      </c>
      <c r="V261" s="1309"/>
      <c r="W261" s="1309"/>
      <c r="X261" s="1309"/>
      <c r="Y261" s="1309"/>
      <c r="Z261" s="1309"/>
      <c r="AA261" s="1309"/>
      <c r="AB261" s="1309"/>
      <c r="AC261" s="1309"/>
      <c r="AD261" s="1309"/>
      <c r="AE261" s="1310"/>
      <c r="AG261" s="1365"/>
      <c r="AH261" s="1269"/>
      <c r="AI261" s="1269"/>
      <c r="AJ261" s="1417">
        <f t="shared" si="168"/>
        <v>0</v>
      </c>
      <c r="AK261" s="1418">
        <f t="shared" si="174"/>
        <v>0</v>
      </c>
      <c r="AL261" s="1422"/>
      <c r="AM261" s="1420">
        <f t="shared" si="175"/>
        <v>0</v>
      </c>
      <c r="AN261" s="1420">
        <f t="shared" si="176"/>
        <v>0</v>
      </c>
      <c r="AR261" s="1067"/>
      <c r="AS261" s="1067"/>
    </row>
    <row r="262" spans="1:45" hidden="1" x14ac:dyDescent="0.2">
      <c r="A262" s="1399">
        <f t="shared" si="177"/>
        <v>59</v>
      </c>
      <c r="B262" s="1395">
        <f t="shared" ref="B262:H262" si="239">+B163</f>
        <v>58</v>
      </c>
      <c r="C262" s="1395">
        <f t="shared" si="239"/>
        <v>0</v>
      </c>
      <c r="D262" s="1395">
        <f t="shared" si="239"/>
        <v>0</v>
      </c>
      <c r="E262" s="1395">
        <f t="shared" si="239"/>
        <v>0</v>
      </c>
      <c r="F262" s="1395">
        <f t="shared" si="239"/>
        <v>0</v>
      </c>
      <c r="G262" s="1395">
        <f t="shared" si="239"/>
        <v>0</v>
      </c>
      <c r="H262" s="1395">
        <f t="shared" si="239"/>
        <v>0</v>
      </c>
      <c r="I262" s="1397" t="e">
        <f t="shared" si="170"/>
        <v>#DIV/0!</v>
      </c>
      <c r="J262" s="1328" t="e">
        <f t="shared" si="171"/>
        <v>#DIV/0!</v>
      </c>
      <c r="K262" s="1328" t="e">
        <f t="shared" si="172"/>
        <v>#DIV/0!</v>
      </c>
      <c r="L262" s="1398" t="e">
        <f t="shared" si="231"/>
        <v>#DIV/0!</v>
      </c>
      <c r="M262" s="1398" t="e">
        <f t="shared" si="231"/>
        <v>#DIV/0!</v>
      </c>
      <c r="N262" s="1398" t="e">
        <f t="shared" si="231"/>
        <v>#DIV/0!</v>
      </c>
      <c r="O262" s="1398" t="e">
        <f t="shared" si="231"/>
        <v>#DIV/0!</v>
      </c>
      <c r="P262" s="1398" t="e">
        <f t="shared" si="231"/>
        <v>#DIV/0!</v>
      </c>
      <c r="Q262" s="1330" t="e">
        <f>SUM(L262:P262)*(RESUMEN!$C$22)</f>
        <v>#DIV/0!</v>
      </c>
      <c r="R262" s="1330" t="e">
        <f>(($U262)*(RESUMEN!$B$24+RESUMEN!$B$25+RESUMEN!$B$26))+(S262*RESUMEN!$B$28)</f>
        <v>#DIV/0!</v>
      </c>
      <c r="S262" s="1330" t="e">
        <f>SUM(L262:Q262)*(RESUMEN!$C$30)</f>
        <v>#DIV/0!</v>
      </c>
      <c r="T262" s="1330" t="e">
        <f>+$U262*RESUMEN!$C$33</f>
        <v>#DIV/0!</v>
      </c>
      <c r="U262" s="1331" t="e">
        <f>((L262+M262+N262+O262+P262+Q262+(S262*0.35)+S262)/(1-(RESUMEN!$B$24+RESUMEN!$B$25+RESUMEN!$B$26+RESUMEN!$C$33)))</f>
        <v>#DIV/0!</v>
      </c>
      <c r="V262" s="1309"/>
      <c r="W262" s="1309"/>
      <c r="X262" s="1309"/>
      <c r="Y262" s="1309"/>
      <c r="Z262" s="1309"/>
      <c r="AA262" s="1309"/>
      <c r="AB262" s="1309"/>
      <c r="AC262" s="1309"/>
      <c r="AD262" s="1309"/>
      <c r="AE262" s="1310"/>
      <c r="AG262" s="1365"/>
      <c r="AH262" s="1269"/>
      <c r="AI262" s="1269"/>
      <c r="AJ262" s="1417">
        <f t="shared" si="168"/>
        <v>0</v>
      </c>
      <c r="AK262" s="1418">
        <f t="shared" si="174"/>
        <v>0</v>
      </c>
      <c r="AL262" s="1422"/>
      <c r="AM262" s="1420">
        <f t="shared" si="175"/>
        <v>0</v>
      </c>
      <c r="AN262" s="1420">
        <f t="shared" si="176"/>
        <v>0</v>
      </c>
      <c r="AR262" s="1067"/>
      <c r="AS262" s="1067"/>
    </row>
    <row r="263" spans="1:45" hidden="1" x14ac:dyDescent="0.2">
      <c r="A263" s="1399">
        <f t="shared" si="177"/>
        <v>60</v>
      </c>
      <c r="B263" s="1395">
        <f t="shared" ref="B263:H263" si="240">+B164</f>
        <v>59</v>
      </c>
      <c r="C263" s="1395">
        <f t="shared" si="240"/>
        <v>0</v>
      </c>
      <c r="D263" s="1395">
        <f t="shared" si="240"/>
        <v>0</v>
      </c>
      <c r="E263" s="1395">
        <f t="shared" si="240"/>
        <v>0</v>
      </c>
      <c r="F263" s="1395">
        <f t="shared" si="240"/>
        <v>0</v>
      </c>
      <c r="G263" s="1395">
        <f t="shared" si="240"/>
        <v>0</v>
      </c>
      <c r="H263" s="1395">
        <f t="shared" si="240"/>
        <v>0</v>
      </c>
      <c r="I263" s="1397" t="e">
        <f t="shared" si="170"/>
        <v>#DIV/0!</v>
      </c>
      <c r="J263" s="1328" t="e">
        <f t="shared" si="171"/>
        <v>#DIV/0!</v>
      </c>
      <c r="K263" s="1328" t="e">
        <f t="shared" si="172"/>
        <v>#DIV/0!</v>
      </c>
      <c r="L263" s="1398" t="e">
        <f t="shared" si="231"/>
        <v>#DIV/0!</v>
      </c>
      <c r="M263" s="1398" t="e">
        <f t="shared" si="231"/>
        <v>#DIV/0!</v>
      </c>
      <c r="N263" s="1398" t="e">
        <f t="shared" si="231"/>
        <v>#DIV/0!</v>
      </c>
      <c r="O263" s="1398" t="e">
        <f t="shared" si="231"/>
        <v>#DIV/0!</v>
      </c>
      <c r="P263" s="1398" t="e">
        <f t="shared" si="231"/>
        <v>#DIV/0!</v>
      </c>
      <c r="Q263" s="1330" t="e">
        <f>SUM(L263:P263)*(RESUMEN!$C$22)</f>
        <v>#DIV/0!</v>
      </c>
      <c r="R263" s="1330" t="e">
        <f>(($U263)*(RESUMEN!$B$24+RESUMEN!$B$25+RESUMEN!$B$26))+(S263*RESUMEN!$B$28)</f>
        <v>#DIV/0!</v>
      </c>
      <c r="S263" s="1330" t="e">
        <f>SUM(L263:Q263)*(RESUMEN!$C$30)</f>
        <v>#DIV/0!</v>
      </c>
      <c r="T263" s="1330" t="e">
        <f>+$U263*RESUMEN!$C$33</f>
        <v>#DIV/0!</v>
      </c>
      <c r="U263" s="1331" t="e">
        <f>((L263+M263+N263+O263+P263+Q263+(S263*0.35)+S263)/(1-(RESUMEN!$B$24+RESUMEN!$B$25+RESUMEN!$B$26+RESUMEN!$C$33)))</f>
        <v>#DIV/0!</v>
      </c>
      <c r="V263" s="1309"/>
      <c r="W263" s="1309"/>
      <c r="X263" s="1309"/>
      <c r="Y263" s="1309"/>
      <c r="Z263" s="1309"/>
      <c r="AA263" s="1309"/>
      <c r="AB263" s="1309"/>
      <c r="AC263" s="1309"/>
      <c r="AD263" s="1309"/>
      <c r="AE263" s="1310"/>
      <c r="AG263" s="1365"/>
      <c r="AH263" s="1269"/>
      <c r="AI263" s="1269"/>
      <c r="AJ263" s="1417">
        <f t="shared" si="168"/>
        <v>0</v>
      </c>
      <c r="AK263" s="1418">
        <f t="shared" si="174"/>
        <v>0</v>
      </c>
      <c r="AL263" s="1422"/>
      <c r="AM263" s="1420">
        <f t="shared" si="175"/>
        <v>0</v>
      </c>
      <c r="AN263" s="1420">
        <f t="shared" si="176"/>
        <v>0</v>
      </c>
      <c r="AR263" s="1067"/>
      <c r="AS263" s="1067"/>
    </row>
    <row r="264" spans="1:45" hidden="1" x14ac:dyDescent="0.2">
      <c r="A264" s="1399">
        <f t="shared" si="177"/>
        <v>61</v>
      </c>
      <c r="B264" s="1395">
        <f t="shared" ref="B264:H264" si="241">+B165</f>
        <v>60</v>
      </c>
      <c r="C264" s="1395">
        <f t="shared" si="241"/>
        <v>0</v>
      </c>
      <c r="D264" s="1395">
        <f t="shared" si="241"/>
        <v>0</v>
      </c>
      <c r="E264" s="1395">
        <f t="shared" si="241"/>
        <v>0</v>
      </c>
      <c r="F264" s="1395">
        <f t="shared" si="241"/>
        <v>0</v>
      </c>
      <c r="G264" s="1395">
        <f t="shared" si="241"/>
        <v>0</v>
      </c>
      <c r="H264" s="1395">
        <f t="shared" si="241"/>
        <v>0</v>
      </c>
      <c r="I264" s="1397" t="e">
        <f t="shared" si="170"/>
        <v>#DIV/0!</v>
      </c>
      <c r="J264" s="1328" t="e">
        <f t="shared" si="171"/>
        <v>#DIV/0!</v>
      </c>
      <c r="K264" s="1328" t="e">
        <f t="shared" si="172"/>
        <v>#DIV/0!</v>
      </c>
      <c r="L264" s="1398" t="e">
        <f t="shared" ref="L264:P273" si="242">+L165*L$199</f>
        <v>#DIV/0!</v>
      </c>
      <c r="M264" s="1398" t="e">
        <f t="shared" si="242"/>
        <v>#DIV/0!</v>
      </c>
      <c r="N264" s="1398" t="e">
        <f t="shared" si="242"/>
        <v>#DIV/0!</v>
      </c>
      <c r="O264" s="1398" t="e">
        <f t="shared" si="242"/>
        <v>#DIV/0!</v>
      </c>
      <c r="P264" s="1398" t="e">
        <f t="shared" si="242"/>
        <v>#DIV/0!</v>
      </c>
      <c r="Q264" s="1330" t="e">
        <f>SUM(L264:P264)*(RESUMEN!$C$22)</f>
        <v>#DIV/0!</v>
      </c>
      <c r="R264" s="1330" t="e">
        <f>(($U264)*(RESUMEN!$B$24+RESUMEN!$B$25+RESUMEN!$B$26))+(S264*RESUMEN!$B$28)</f>
        <v>#DIV/0!</v>
      </c>
      <c r="S264" s="1330" t="e">
        <f>SUM(L264:Q264)*(RESUMEN!$C$30)</f>
        <v>#DIV/0!</v>
      </c>
      <c r="T264" s="1330" t="e">
        <f>+$U264*RESUMEN!$C$33</f>
        <v>#DIV/0!</v>
      </c>
      <c r="U264" s="1331" t="e">
        <f>((L264+M264+N264+O264+P264+Q264+(S264*0.35)+S264)/(1-(RESUMEN!$B$24+RESUMEN!$B$25+RESUMEN!$B$26+RESUMEN!$C$33)))</f>
        <v>#DIV/0!</v>
      </c>
      <c r="V264" s="1309"/>
      <c r="W264" s="1309"/>
      <c r="X264" s="1309"/>
      <c r="Y264" s="1309"/>
      <c r="Z264" s="1309"/>
      <c r="AA264" s="1309"/>
      <c r="AB264" s="1309"/>
      <c r="AC264" s="1309"/>
      <c r="AD264" s="1309"/>
      <c r="AE264" s="1310"/>
      <c r="AG264" s="1365"/>
      <c r="AH264" s="1269"/>
      <c r="AI264" s="1269"/>
      <c r="AJ264" s="1417">
        <f t="shared" si="168"/>
        <v>0</v>
      </c>
      <c r="AK264" s="1418">
        <f t="shared" si="174"/>
        <v>0</v>
      </c>
      <c r="AL264" s="1422"/>
      <c r="AM264" s="1420">
        <f t="shared" si="175"/>
        <v>0</v>
      </c>
      <c r="AN264" s="1420">
        <f t="shared" si="176"/>
        <v>0</v>
      </c>
      <c r="AR264" s="1067"/>
      <c r="AS264" s="1067"/>
    </row>
    <row r="265" spans="1:45" hidden="1" x14ac:dyDescent="0.2">
      <c r="A265" s="1399">
        <f t="shared" si="177"/>
        <v>62</v>
      </c>
      <c r="B265" s="1395">
        <f t="shared" ref="B265:H265" si="243">+B166</f>
        <v>61</v>
      </c>
      <c r="C265" s="1395">
        <f t="shared" si="243"/>
        <v>0</v>
      </c>
      <c r="D265" s="1395">
        <f t="shared" si="243"/>
        <v>0</v>
      </c>
      <c r="E265" s="1395">
        <f t="shared" si="243"/>
        <v>0</v>
      </c>
      <c r="F265" s="1395">
        <f t="shared" si="243"/>
        <v>0</v>
      </c>
      <c r="G265" s="1395">
        <f t="shared" si="243"/>
        <v>0</v>
      </c>
      <c r="H265" s="1395">
        <f t="shared" si="243"/>
        <v>0</v>
      </c>
      <c r="I265" s="1397" t="e">
        <f t="shared" si="170"/>
        <v>#DIV/0!</v>
      </c>
      <c r="J265" s="1328" t="e">
        <f t="shared" si="171"/>
        <v>#DIV/0!</v>
      </c>
      <c r="K265" s="1328" t="e">
        <f t="shared" si="172"/>
        <v>#DIV/0!</v>
      </c>
      <c r="L265" s="1398" t="e">
        <f t="shared" si="242"/>
        <v>#DIV/0!</v>
      </c>
      <c r="M265" s="1398" t="e">
        <f t="shared" si="242"/>
        <v>#DIV/0!</v>
      </c>
      <c r="N265" s="1398" t="e">
        <f t="shared" si="242"/>
        <v>#DIV/0!</v>
      </c>
      <c r="O265" s="1398" t="e">
        <f t="shared" si="242"/>
        <v>#DIV/0!</v>
      </c>
      <c r="P265" s="1398" t="e">
        <f t="shared" si="242"/>
        <v>#DIV/0!</v>
      </c>
      <c r="Q265" s="1330" t="e">
        <f>SUM(L265:P265)*(RESUMEN!$C$22)</f>
        <v>#DIV/0!</v>
      </c>
      <c r="R265" s="1330" t="e">
        <f>(($U265)*(RESUMEN!$B$24+RESUMEN!$B$25+RESUMEN!$B$26))+(S265*RESUMEN!$B$28)</f>
        <v>#DIV/0!</v>
      </c>
      <c r="S265" s="1330" t="e">
        <f>SUM(L265:Q265)*(RESUMEN!$C$30)</f>
        <v>#DIV/0!</v>
      </c>
      <c r="T265" s="1330" t="e">
        <f>+$U265*RESUMEN!$C$33</f>
        <v>#DIV/0!</v>
      </c>
      <c r="U265" s="1331" t="e">
        <f>((L265+M265+N265+O265+P265+Q265+(S265*0.35)+S265)/(1-(RESUMEN!$B$24+RESUMEN!$B$25+RESUMEN!$B$26+RESUMEN!$C$33)))</f>
        <v>#DIV/0!</v>
      </c>
      <c r="V265" s="1309"/>
      <c r="W265" s="1309"/>
      <c r="X265" s="1309"/>
      <c r="Y265" s="1309"/>
      <c r="Z265" s="1309"/>
      <c r="AA265" s="1309"/>
      <c r="AB265" s="1309"/>
      <c r="AC265" s="1309"/>
      <c r="AD265" s="1309"/>
      <c r="AE265" s="1310"/>
      <c r="AG265" s="1365"/>
      <c r="AH265" s="1269"/>
      <c r="AI265" s="1269"/>
      <c r="AJ265" s="1417">
        <f t="shared" si="168"/>
        <v>0</v>
      </c>
      <c r="AK265" s="1418">
        <f t="shared" si="174"/>
        <v>0</v>
      </c>
      <c r="AL265" s="1422"/>
      <c r="AM265" s="1420">
        <f t="shared" si="175"/>
        <v>0</v>
      </c>
      <c r="AN265" s="1420">
        <f t="shared" si="176"/>
        <v>0</v>
      </c>
      <c r="AR265" s="1067"/>
      <c r="AS265" s="1067"/>
    </row>
    <row r="266" spans="1:45" hidden="1" x14ac:dyDescent="0.2">
      <c r="A266" s="1399">
        <f t="shared" si="177"/>
        <v>63</v>
      </c>
      <c r="B266" s="1395">
        <f t="shared" ref="B266:H266" si="244">+B167</f>
        <v>62</v>
      </c>
      <c r="C266" s="1395">
        <f t="shared" si="244"/>
        <v>0</v>
      </c>
      <c r="D266" s="1395">
        <f t="shared" si="244"/>
        <v>0</v>
      </c>
      <c r="E266" s="1395">
        <f t="shared" si="244"/>
        <v>0</v>
      </c>
      <c r="F266" s="1395">
        <f t="shared" si="244"/>
        <v>0</v>
      </c>
      <c r="G266" s="1395">
        <f t="shared" si="244"/>
        <v>0</v>
      </c>
      <c r="H266" s="1395">
        <f t="shared" si="244"/>
        <v>0</v>
      </c>
      <c r="I266" s="1397" t="e">
        <f t="shared" si="170"/>
        <v>#DIV/0!</v>
      </c>
      <c r="J266" s="1328" t="e">
        <f t="shared" si="171"/>
        <v>#DIV/0!</v>
      </c>
      <c r="K266" s="1328" t="e">
        <f t="shared" si="172"/>
        <v>#DIV/0!</v>
      </c>
      <c r="L266" s="1398" t="e">
        <f t="shared" si="242"/>
        <v>#DIV/0!</v>
      </c>
      <c r="M266" s="1398" t="e">
        <f t="shared" si="242"/>
        <v>#DIV/0!</v>
      </c>
      <c r="N266" s="1398" t="e">
        <f t="shared" si="242"/>
        <v>#DIV/0!</v>
      </c>
      <c r="O266" s="1398" t="e">
        <f t="shared" si="242"/>
        <v>#DIV/0!</v>
      </c>
      <c r="P266" s="1398" t="e">
        <f t="shared" si="242"/>
        <v>#DIV/0!</v>
      </c>
      <c r="Q266" s="1330" t="e">
        <f>SUM(L266:P266)*(RESUMEN!$C$22)</f>
        <v>#DIV/0!</v>
      </c>
      <c r="R266" s="1330" t="e">
        <f>(($U266)*(RESUMEN!$B$24+RESUMEN!$B$25+RESUMEN!$B$26))+(S266*RESUMEN!$B$28)</f>
        <v>#DIV/0!</v>
      </c>
      <c r="S266" s="1330" t="e">
        <f>SUM(L266:Q266)*(RESUMEN!$C$30)</f>
        <v>#DIV/0!</v>
      </c>
      <c r="T266" s="1330" t="e">
        <f>+$U266*RESUMEN!$C$33</f>
        <v>#DIV/0!</v>
      </c>
      <c r="U266" s="1331" t="e">
        <f>((L266+M266+N266+O266+P266+Q266+(S266*0.35)+S266)/(1-(RESUMEN!$B$24+RESUMEN!$B$25+RESUMEN!$B$26+RESUMEN!$C$33)))</f>
        <v>#DIV/0!</v>
      </c>
      <c r="V266" s="1309"/>
      <c r="W266" s="1309"/>
      <c r="X266" s="1309"/>
      <c r="Y266" s="1309"/>
      <c r="Z266" s="1309"/>
      <c r="AA266" s="1309"/>
      <c r="AB266" s="1309"/>
      <c r="AC266" s="1309"/>
      <c r="AD266" s="1309"/>
      <c r="AE266" s="1310"/>
      <c r="AG266" s="1365"/>
      <c r="AH266" s="1269"/>
      <c r="AI266" s="1269"/>
      <c r="AJ266" s="1417">
        <f t="shared" si="168"/>
        <v>0</v>
      </c>
      <c r="AK266" s="1418">
        <f t="shared" si="174"/>
        <v>0</v>
      </c>
      <c r="AL266" s="1422"/>
      <c r="AM266" s="1420">
        <f t="shared" si="175"/>
        <v>0</v>
      </c>
      <c r="AN266" s="1420">
        <f t="shared" si="176"/>
        <v>0</v>
      </c>
      <c r="AR266" s="1067"/>
      <c r="AS266" s="1067"/>
    </row>
    <row r="267" spans="1:45" hidden="1" x14ac:dyDescent="0.2">
      <c r="A267" s="1399">
        <f t="shared" si="177"/>
        <v>64</v>
      </c>
      <c r="B267" s="1395">
        <f t="shared" ref="B267:H267" si="245">+B168</f>
        <v>63</v>
      </c>
      <c r="C267" s="1395">
        <f t="shared" si="245"/>
        <v>0</v>
      </c>
      <c r="D267" s="1395">
        <f t="shared" si="245"/>
        <v>0</v>
      </c>
      <c r="E267" s="1395">
        <f t="shared" si="245"/>
        <v>0</v>
      </c>
      <c r="F267" s="1395">
        <f t="shared" si="245"/>
        <v>0</v>
      </c>
      <c r="G267" s="1395">
        <f t="shared" si="245"/>
        <v>0</v>
      </c>
      <c r="H267" s="1395">
        <f t="shared" si="245"/>
        <v>0</v>
      </c>
      <c r="I267" s="1397" t="e">
        <f t="shared" si="170"/>
        <v>#DIV/0!</v>
      </c>
      <c r="J267" s="1328" t="e">
        <f t="shared" si="171"/>
        <v>#DIV/0!</v>
      </c>
      <c r="K267" s="1328" t="e">
        <f t="shared" si="172"/>
        <v>#DIV/0!</v>
      </c>
      <c r="L267" s="1398" t="e">
        <f t="shared" si="242"/>
        <v>#DIV/0!</v>
      </c>
      <c r="M267" s="1398" t="e">
        <f t="shared" si="242"/>
        <v>#DIV/0!</v>
      </c>
      <c r="N267" s="1398" t="e">
        <f t="shared" si="242"/>
        <v>#DIV/0!</v>
      </c>
      <c r="O267" s="1398" t="e">
        <f t="shared" si="242"/>
        <v>#DIV/0!</v>
      </c>
      <c r="P267" s="1398" t="e">
        <f t="shared" si="242"/>
        <v>#DIV/0!</v>
      </c>
      <c r="Q267" s="1330" t="e">
        <f>SUM(L267:P267)*(RESUMEN!$C$22)</f>
        <v>#DIV/0!</v>
      </c>
      <c r="R267" s="1330" t="e">
        <f>(($U267)*(RESUMEN!$B$24+RESUMEN!$B$25+RESUMEN!$B$26))+(S267*RESUMEN!$B$28)</f>
        <v>#DIV/0!</v>
      </c>
      <c r="S267" s="1330" t="e">
        <f>SUM(L267:Q267)*(RESUMEN!$C$30)</f>
        <v>#DIV/0!</v>
      </c>
      <c r="T267" s="1330" t="e">
        <f>+$U267*RESUMEN!$C$33</f>
        <v>#DIV/0!</v>
      </c>
      <c r="U267" s="1331" t="e">
        <f>((L267+M267+N267+O267+P267+Q267+(S267*0.35)+S267)/(1-(RESUMEN!$B$24+RESUMEN!$B$25+RESUMEN!$B$26+RESUMEN!$C$33)))</f>
        <v>#DIV/0!</v>
      </c>
      <c r="V267" s="1309"/>
      <c r="W267" s="1309"/>
      <c r="X267" s="1309"/>
      <c r="Y267" s="1309"/>
      <c r="Z267" s="1309"/>
      <c r="AA267" s="1309"/>
      <c r="AB267" s="1309"/>
      <c r="AC267" s="1309"/>
      <c r="AD267" s="1309"/>
      <c r="AE267" s="1310"/>
      <c r="AG267" s="1365"/>
      <c r="AH267" s="1269"/>
      <c r="AI267" s="1269"/>
      <c r="AJ267" s="1417">
        <f t="shared" si="168"/>
        <v>0</v>
      </c>
      <c r="AK267" s="1418">
        <f t="shared" si="174"/>
        <v>0</v>
      </c>
      <c r="AL267" s="1422"/>
      <c r="AM267" s="1420">
        <f t="shared" si="175"/>
        <v>0</v>
      </c>
      <c r="AN267" s="1420">
        <f t="shared" si="176"/>
        <v>0</v>
      </c>
      <c r="AR267" s="1067"/>
      <c r="AS267" s="1067"/>
    </row>
    <row r="268" spans="1:45" hidden="1" x14ac:dyDescent="0.2">
      <c r="A268" s="1399">
        <f t="shared" si="177"/>
        <v>65</v>
      </c>
      <c r="B268" s="1395">
        <f t="shared" ref="B268:H268" si="246">+B169</f>
        <v>64</v>
      </c>
      <c r="C268" s="1395">
        <f t="shared" si="246"/>
        <v>0</v>
      </c>
      <c r="D268" s="1395">
        <f t="shared" si="246"/>
        <v>0</v>
      </c>
      <c r="E268" s="1395">
        <f t="shared" si="246"/>
        <v>0</v>
      </c>
      <c r="F268" s="1395">
        <f t="shared" si="246"/>
        <v>0</v>
      </c>
      <c r="G268" s="1395">
        <f t="shared" si="246"/>
        <v>0</v>
      </c>
      <c r="H268" s="1395">
        <f t="shared" si="246"/>
        <v>0</v>
      </c>
      <c r="I268" s="1397" t="e">
        <f t="shared" si="170"/>
        <v>#DIV/0!</v>
      </c>
      <c r="J268" s="1328" t="e">
        <f t="shared" si="171"/>
        <v>#DIV/0!</v>
      </c>
      <c r="K268" s="1328" t="e">
        <f t="shared" si="172"/>
        <v>#DIV/0!</v>
      </c>
      <c r="L268" s="1398" t="e">
        <f t="shared" si="242"/>
        <v>#DIV/0!</v>
      </c>
      <c r="M268" s="1398" t="e">
        <f t="shared" si="242"/>
        <v>#DIV/0!</v>
      </c>
      <c r="N268" s="1398" t="e">
        <f t="shared" si="242"/>
        <v>#DIV/0!</v>
      </c>
      <c r="O268" s="1398" t="e">
        <f t="shared" si="242"/>
        <v>#DIV/0!</v>
      </c>
      <c r="P268" s="1398" t="e">
        <f t="shared" si="242"/>
        <v>#DIV/0!</v>
      </c>
      <c r="Q268" s="1330" t="e">
        <f>SUM(L268:P268)*(RESUMEN!$C$22)</f>
        <v>#DIV/0!</v>
      </c>
      <c r="R268" s="1330" t="e">
        <f>(($U268)*(RESUMEN!$B$24+RESUMEN!$B$25+RESUMEN!$B$26))+(S268*RESUMEN!$B$28)</f>
        <v>#DIV/0!</v>
      </c>
      <c r="S268" s="1330" t="e">
        <f>SUM(L268:Q268)*(RESUMEN!$C$30)</f>
        <v>#DIV/0!</v>
      </c>
      <c r="T268" s="1330" t="e">
        <f>+$U268*RESUMEN!$C$33</f>
        <v>#DIV/0!</v>
      </c>
      <c r="U268" s="1331" t="e">
        <f>((L268+M268+N268+O268+P268+Q268+(S268*0.35)+S268)/(1-(RESUMEN!$B$24+RESUMEN!$B$25+RESUMEN!$B$26+RESUMEN!$C$33)))</f>
        <v>#DIV/0!</v>
      </c>
      <c r="V268" s="1309"/>
      <c r="W268" s="1309"/>
      <c r="X268" s="1309"/>
      <c r="Y268" s="1309"/>
      <c r="Z268" s="1309"/>
      <c r="AA268" s="1309"/>
      <c r="AB268" s="1309"/>
      <c r="AC268" s="1309"/>
      <c r="AD268" s="1309"/>
      <c r="AE268" s="1310"/>
      <c r="AG268" s="1365"/>
      <c r="AH268" s="1269"/>
      <c r="AI268" s="1269"/>
      <c r="AJ268" s="1417">
        <f t="shared" si="168"/>
        <v>0</v>
      </c>
      <c r="AK268" s="1418">
        <f t="shared" si="174"/>
        <v>0</v>
      </c>
      <c r="AL268" s="1422"/>
      <c r="AM268" s="1420">
        <f t="shared" si="175"/>
        <v>0</v>
      </c>
      <c r="AN268" s="1420">
        <f t="shared" si="176"/>
        <v>0</v>
      </c>
      <c r="AR268" s="1067"/>
      <c r="AS268" s="1067"/>
    </row>
    <row r="269" spans="1:45" hidden="1" x14ac:dyDescent="0.2">
      <c r="A269" s="1399">
        <f t="shared" si="177"/>
        <v>66</v>
      </c>
      <c r="B269" s="1395">
        <f t="shared" ref="B269:H269" si="247">+B170</f>
        <v>65</v>
      </c>
      <c r="C269" s="1395">
        <f t="shared" si="247"/>
        <v>0</v>
      </c>
      <c r="D269" s="1395">
        <f t="shared" si="247"/>
        <v>0</v>
      </c>
      <c r="E269" s="1395">
        <f t="shared" si="247"/>
        <v>0</v>
      </c>
      <c r="F269" s="1395">
        <f t="shared" si="247"/>
        <v>0</v>
      </c>
      <c r="G269" s="1395">
        <f t="shared" si="247"/>
        <v>0</v>
      </c>
      <c r="H269" s="1395">
        <f t="shared" si="247"/>
        <v>0</v>
      </c>
      <c r="I269" s="1397" t="e">
        <f t="shared" ref="I269:I291" si="248">+U269/$C$9/H269</f>
        <v>#DIV/0!</v>
      </c>
      <c r="J269" s="1328" t="e">
        <f t="shared" ref="J269:J291" si="249">H269*I269</f>
        <v>#DIV/0!</v>
      </c>
      <c r="K269" s="1328" t="e">
        <f t="shared" ref="K269:K291" si="250">J269*$C$9</f>
        <v>#DIV/0!</v>
      </c>
      <c r="L269" s="1398" t="e">
        <f t="shared" si="242"/>
        <v>#DIV/0!</v>
      </c>
      <c r="M269" s="1398" t="e">
        <f t="shared" si="242"/>
        <v>#DIV/0!</v>
      </c>
      <c r="N269" s="1398" t="e">
        <f t="shared" si="242"/>
        <v>#DIV/0!</v>
      </c>
      <c r="O269" s="1398" t="e">
        <f t="shared" si="242"/>
        <v>#DIV/0!</v>
      </c>
      <c r="P269" s="1398" t="e">
        <f t="shared" si="242"/>
        <v>#DIV/0!</v>
      </c>
      <c r="Q269" s="1330" t="e">
        <f>SUM(L269:P269)*(RESUMEN!$C$22)</f>
        <v>#DIV/0!</v>
      </c>
      <c r="R269" s="1330" t="e">
        <f>(($U269)*(RESUMEN!$B$24+RESUMEN!$B$25+RESUMEN!$B$26))+(S269*RESUMEN!$B$28)</f>
        <v>#DIV/0!</v>
      </c>
      <c r="S269" s="1330" t="e">
        <f>SUM(L269:Q269)*(RESUMEN!$C$30)</f>
        <v>#DIV/0!</v>
      </c>
      <c r="T269" s="1330" t="e">
        <f>+$U269*RESUMEN!$C$33</f>
        <v>#DIV/0!</v>
      </c>
      <c r="U269" s="1331" t="e">
        <f>((L269+M269+N269+O269+P269+Q269+(S269*0.35)+S269)/(1-(RESUMEN!$B$24+RESUMEN!$B$25+RESUMEN!$B$26+RESUMEN!$C$33)))</f>
        <v>#DIV/0!</v>
      </c>
      <c r="V269" s="1309"/>
      <c r="W269" s="1309"/>
      <c r="X269" s="1309"/>
      <c r="Y269" s="1309"/>
      <c r="Z269" s="1309"/>
      <c r="AA269" s="1309"/>
      <c r="AB269" s="1309"/>
      <c r="AC269" s="1309"/>
      <c r="AD269" s="1309"/>
      <c r="AE269" s="1310"/>
      <c r="AG269" s="1365"/>
      <c r="AH269" s="1269"/>
      <c r="AI269" s="1269"/>
      <c r="AJ269" s="1417">
        <f t="shared" si="168"/>
        <v>0</v>
      </c>
      <c r="AK269" s="1418">
        <f t="shared" ref="AK269:AK291" si="251">IF(ISERROR(AJ269/AL269-1),0,(AJ269/AL269-1))</f>
        <v>0</v>
      </c>
      <c r="AL269" s="1422"/>
      <c r="AM269" s="1420">
        <f t="shared" ref="AM269:AM291" si="252">+AJ269*H269</f>
        <v>0</v>
      </c>
      <c r="AN269" s="1420">
        <f t="shared" ref="AN269:AN291" si="253">+AL269*H269</f>
        <v>0</v>
      </c>
      <c r="AR269" s="1067"/>
      <c r="AS269" s="1067"/>
    </row>
    <row r="270" spans="1:45" hidden="1" x14ac:dyDescent="0.2">
      <c r="A270" s="1399">
        <f t="shared" ref="A270:A291" si="254">+A269+1</f>
        <v>67</v>
      </c>
      <c r="B270" s="1395">
        <f t="shared" ref="B270:H270" si="255">+B171</f>
        <v>66</v>
      </c>
      <c r="C270" s="1395">
        <f t="shared" si="255"/>
        <v>0</v>
      </c>
      <c r="D270" s="1395">
        <f t="shared" si="255"/>
        <v>0</v>
      </c>
      <c r="E270" s="1395">
        <f t="shared" si="255"/>
        <v>0</v>
      </c>
      <c r="F270" s="1395">
        <f t="shared" si="255"/>
        <v>0</v>
      </c>
      <c r="G270" s="1395">
        <f t="shared" si="255"/>
        <v>0</v>
      </c>
      <c r="H270" s="1395">
        <f t="shared" si="255"/>
        <v>0</v>
      </c>
      <c r="I270" s="1397" t="e">
        <f t="shared" si="248"/>
        <v>#DIV/0!</v>
      </c>
      <c r="J270" s="1328" t="e">
        <f t="shared" si="249"/>
        <v>#DIV/0!</v>
      </c>
      <c r="K270" s="1328" t="e">
        <f t="shared" si="250"/>
        <v>#DIV/0!</v>
      </c>
      <c r="L270" s="1398" t="e">
        <f t="shared" si="242"/>
        <v>#DIV/0!</v>
      </c>
      <c r="M270" s="1398" t="e">
        <f t="shared" si="242"/>
        <v>#DIV/0!</v>
      </c>
      <c r="N270" s="1398" t="e">
        <f t="shared" si="242"/>
        <v>#DIV/0!</v>
      </c>
      <c r="O270" s="1398" t="e">
        <f t="shared" si="242"/>
        <v>#DIV/0!</v>
      </c>
      <c r="P270" s="1398" t="e">
        <f t="shared" si="242"/>
        <v>#DIV/0!</v>
      </c>
      <c r="Q270" s="1330" t="e">
        <f>SUM(L270:P270)*(RESUMEN!$C$22)</f>
        <v>#DIV/0!</v>
      </c>
      <c r="R270" s="1330" t="e">
        <f>(($U270)*(RESUMEN!$B$24+RESUMEN!$B$25+RESUMEN!$B$26))+(S270*RESUMEN!$B$28)</f>
        <v>#DIV/0!</v>
      </c>
      <c r="S270" s="1330" t="e">
        <f>SUM(L270:Q270)*(RESUMEN!$C$30)</f>
        <v>#DIV/0!</v>
      </c>
      <c r="T270" s="1330" t="e">
        <f>+$U270*RESUMEN!$C$33</f>
        <v>#DIV/0!</v>
      </c>
      <c r="U270" s="1331" t="e">
        <f>((L270+M270+N270+O270+P270+Q270+(S270*0.35)+S270)/(1-(RESUMEN!$B$24+RESUMEN!$B$25+RESUMEN!$B$26+RESUMEN!$C$33)))</f>
        <v>#DIV/0!</v>
      </c>
      <c r="V270" s="1309"/>
      <c r="W270" s="1309"/>
      <c r="X270" s="1309"/>
      <c r="Y270" s="1309"/>
      <c r="Z270" s="1309"/>
      <c r="AA270" s="1309"/>
      <c r="AB270" s="1309"/>
      <c r="AC270" s="1309"/>
      <c r="AD270" s="1309"/>
      <c r="AE270" s="1310"/>
      <c r="AG270" s="1365"/>
      <c r="AH270" s="1269"/>
      <c r="AI270" s="1269"/>
      <c r="AJ270" s="1417">
        <f t="shared" si="168"/>
        <v>0</v>
      </c>
      <c r="AK270" s="1418">
        <f t="shared" si="251"/>
        <v>0</v>
      </c>
      <c r="AL270" s="1422"/>
      <c r="AM270" s="1420">
        <f t="shared" si="252"/>
        <v>0</v>
      </c>
      <c r="AN270" s="1420">
        <f t="shared" si="253"/>
        <v>0</v>
      </c>
      <c r="AR270" s="1067"/>
      <c r="AS270" s="1067"/>
    </row>
    <row r="271" spans="1:45" hidden="1" x14ac:dyDescent="0.2">
      <c r="A271" s="1399">
        <f t="shared" si="254"/>
        <v>68</v>
      </c>
      <c r="B271" s="1395">
        <f t="shared" ref="B271:H271" si="256">+B172</f>
        <v>67</v>
      </c>
      <c r="C271" s="1395">
        <f t="shared" si="256"/>
        <v>0</v>
      </c>
      <c r="D271" s="1395">
        <f t="shared" si="256"/>
        <v>0</v>
      </c>
      <c r="E271" s="1395">
        <f t="shared" si="256"/>
        <v>0</v>
      </c>
      <c r="F271" s="1395">
        <f t="shared" si="256"/>
        <v>0</v>
      </c>
      <c r="G271" s="1395">
        <f t="shared" si="256"/>
        <v>0</v>
      </c>
      <c r="H271" s="1395">
        <f t="shared" si="256"/>
        <v>0</v>
      </c>
      <c r="I271" s="1397" t="e">
        <f t="shared" si="248"/>
        <v>#DIV/0!</v>
      </c>
      <c r="J271" s="1328" t="e">
        <f t="shared" si="249"/>
        <v>#DIV/0!</v>
      </c>
      <c r="K271" s="1328" t="e">
        <f t="shared" si="250"/>
        <v>#DIV/0!</v>
      </c>
      <c r="L271" s="1398" t="e">
        <f t="shared" si="242"/>
        <v>#DIV/0!</v>
      </c>
      <c r="M271" s="1398" t="e">
        <f t="shared" si="242"/>
        <v>#DIV/0!</v>
      </c>
      <c r="N271" s="1398" t="e">
        <f t="shared" si="242"/>
        <v>#DIV/0!</v>
      </c>
      <c r="O271" s="1398" t="e">
        <f t="shared" si="242"/>
        <v>#DIV/0!</v>
      </c>
      <c r="P271" s="1398" t="e">
        <f t="shared" si="242"/>
        <v>#DIV/0!</v>
      </c>
      <c r="Q271" s="1330" t="e">
        <f>SUM(L271:P271)*(RESUMEN!$C$22)</f>
        <v>#DIV/0!</v>
      </c>
      <c r="R271" s="1330" t="e">
        <f>(($U271)*(RESUMEN!$B$24+RESUMEN!$B$25+RESUMEN!$B$26))+(S271*RESUMEN!$B$28)</f>
        <v>#DIV/0!</v>
      </c>
      <c r="S271" s="1330" t="e">
        <f>SUM(L271:Q271)*(RESUMEN!$C$30)</f>
        <v>#DIV/0!</v>
      </c>
      <c r="T271" s="1330" t="e">
        <f>+$U271*RESUMEN!$C$33</f>
        <v>#DIV/0!</v>
      </c>
      <c r="U271" s="1331" t="e">
        <f>((L271+M271+N271+O271+P271+Q271+(S271*0.35)+S271)/(1-(RESUMEN!$B$24+RESUMEN!$B$25+RESUMEN!$B$26+RESUMEN!$C$33)))</f>
        <v>#DIV/0!</v>
      </c>
      <c r="V271" s="1309"/>
      <c r="W271" s="1309"/>
      <c r="X271" s="1309"/>
      <c r="Y271" s="1309"/>
      <c r="Z271" s="1309"/>
      <c r="AA271" s="1309"/>
      <c r="AB271" s="1309"/>
      <c r="AC271" s="1309"/>
      <c r="AD271" s="1309"/>
      <c r="AE271" s="1310"/>
      <c r="AG271" s="1365"/>
      <c r="AH271" s="1269"/>
      <c r="AI271" s="1269"/>
      <c r="AJ271" s="1417">
        <f t="shared" si="168"/>
        <v>0</v>
      </c>
      <c r="AK271" s="1418">
        <f t="shared" si="251"/>
        <v>0</v>
      </c>
      <c r="AL271" s="1422"/>
      <c r="AM271" s="1420">
        <f t="shared" si="252"/>
        <v>0</v>
      </c>
      <c r="AN271" s="1420">
        <f t="shared" si="253"/>
        <v>0</v>
      </c>
      <c r="AR271" s="1067"/>
      <c r="AS271" s="1067"/>
    </row>
    <row r="272" spans="1:45" hidden="1" x14ac:dyDescent="0.2">
      <c r="A272" s="1399">
        <f t="shared" si="254"/>
        <v>69</v>
      </c>
      <c r="B272" s="1395">
        <f t="shared" ref="B272:H272" si="257">+B173</f>
        <v>68</v>
      </c>
      <c r="C272" s="1395">
        <f t="shared" si="257"/>
        <v>0</v>
      </c>
      <c r="D272" s="1395">
        <f t="shared" si="257"/>
        <v>0</v>
      </c>
      <c r="E272" s="1395">
        <f t="shared" si="257"/>
        <v>0</v>
      </c>
      <c r="F272" s="1395">
        <f t="shared" si="257"/>
        <v>0</v>
      </c>
      <c r="G272" s="1395">
        <f t="shared" si="257"/>
        <v>0</v>
      </c>
      <c r="H272" s="1395">
        <f t="shared" si="257"/>
        <v>0</v>
      </c>
      <c r="I272" s="1397" t="e">
        <f t="shared" si="248"/>
        <v>#DIV/0!</v>
      </c>
      <c r="J272" s="1328" t="e">
        <f t="shared" si="249"/>
        <v>#DIV/0!</v>
      </c>
      <c r="K272" s="1328" t="e">
        <f t="shared" si="250"/>
        <v>#DIV/0!</v>
      </c>
      <c r="L272" s="1398" t="e">
        <f t="shared" si="242"/>
        <v>#DIV/0!</v>
      </c>
      <c r="M272" s="1398" t="e">
        <f t="shared" si="242"/>
        <v>#DIV/0!</v>
      </c>
      <c r="N272" s="1398" t="e">
        <f t="shared" si="242"/>
        <v>#DIV/0!</v>
      </c>
      <c r="O272" s="1398" t="e">
        <f t="shared" si="242"/>
        <v>#DIV/0!</v>
      </c>
      <c r="P272" s="1398" t="e">
        <f t="shared" si="242"/>
        <v>#DIV/0!</v>
      </c>
      <c r="Q272" s="1330" t="e">
        <f>SUM(L272:P272)*(RESUMEN!$C$22)</f>
        <v>#DIV/0!</v>
      </c>
      <c r="R272" s="1330" t="e">
        <f>(($U272)*(RESUMEN!$B$24+RESUMEN!$B$25+RESUMEN!$B$26))+(S272*RESUMEN!$B$28)</f>
        <v>#DIV/0!</v>
      </c>
      <c r="S272" s="1330" t="e">
        <f>SUM(L272:Q272)*(RESUMEN!$C$30)</f>
        <v>#DIV/0!</v>
      </c>
      <c r="T272" s="1330" t="e">
        <f>+$U272*RESUMEN!$C$33</f>
        <v>#DIV/0!</v>
      </c>
      <c r="U272" s="1331" t="e">
        <f>((L272+M272+N272+O272+P272+Q272+(S272*0.35)+S272)/(1-(RESUMEN!$B$24+RESUMEN!$B$25+RESUMEN!$B$26+RESUMEN!$C$33)))</f>
        <v>#DIV/0!</v>
      </c>
      <c r="V272" s="1309"/>
      <c r="W272" s="1309"/>
      <c r="X272" s="1309"/>
      <c r="Y272" s="1309"/>
      <c r="Z272" s="1309"/>
      <c r="AA272" s="1309"/>
      <c r="AB272" s="1309"/>
      <c r="AC272" s="1309"/>
      <c r="AD272" s="1309"/>
      <c r="AE272" s="1310"/>
      <c r="AG272" s="1365"/>
      <c r="AH272" s="1269"/>
      <c r="AI272" s="1269"/>
      <c r="AJ272" s="1417">
        <f t="shared" si="168"/>
        <v>0</v>
      </c>
      <c r="AK272" s="1418">
        <f t="shared" si="251"/>
        <v>0</v>
      </c>
      <c r="AL272" s="1422"/>
      <c r="AM272" s="1420">
        <f t="shared" si="252"/>
        <v>0</v>
      </c>
      <c r="AN272" s="1420">
        <f t="shared" si="253"/>
        <v>0</v>
      </c>
      <c r="AR272" s="1067"/>
      <c r="AS272" s="1067"/>
    </row>
    <row r="273" spans="1:45" hidden="1" x14ac:dyDescent="0.2">
      <c r="A273" s="1399">
        <f t="shared" si="254"/>
        <v>70</v>
      </c>
      <c r="B273" s="1395">
        <f t="shared" ref="B273:H273" si="258">+B174</f>
        <v>69</v>
      </c>
      <c r="C273" s="1395">
        <f t="shared" si="258"/>
        <v>0</v>
      </c>
      <c r="D273" s="1395">
        <f t="shared" si="258"/>
        <v>0</v>
      </c>
      <c r="E273" s="1395">
        <f t="shared" si="258"/>
        <v>0</v>
      </c>
      <c r="F273" s="1395">
        <f t="shared" si="258"/>
        <v>0</v>
      </c>
      <c r="G273" s="1395">
        <f t="shared" si="258"/>
        <v>0</v>
      </c>
      <c r="H273" s="1395">
        <f t="shared" si="258"/>
        <v>0</v>
      </c>
      <c r="I273" s="1397" t="e">
        <f t="shared" si="248"/>
        <v>#DIV/0!</v>
      </c>
      <c r="J273" s="1328" t="e">
        <f t="shared" si="249"/>
        <v>#DIV/0!</v>
      </c>
      <c r="K273" s="1328" t="e">
        <f t="shared" si="250"/>
        <v>#DIV/0!</v>
      </c>
      <c r="L273" s="1398" t="e">
        <f t="shared" si="242"/>
        <v>#DIV/0!</v>
      </c>
      <c r="M273" s="1398" t="e">
        <f t="shared" si="242"/>
        <v>#DIV/0!</v>
      </c>
      <c r="N273" s="1398" t="e">
        <f t="shared" si="242"/>
        <v>#DIV/0!</v>
      </c>
      <c r="O273" s="1398" t="e">
        <f t="shared" si="242"/>
        <v>#DIV/0!</v>
      </c>
      <c r="P273" s="1398" t="e">
        <f t="shared" si="242"/>
        <v>#DIV/0!</v>
      </c>
      <c r="Q273" s="1330" t="e">
        <f>SUM(L273:P273)*(RESUMEN!$C$22)</f>
        <v>#DIV/0!</v>
      </c>
      <c r="R273" s="1330" t="e">
        <f>(($U273)*(RESUMEN!$B$24+RESUMEN!$B$25+RESUMEN!$B$26))+(S273*RESUMEN!$B$28)</f>
        <v>#DIV/0!</v>
      </c>
      <c r="S273" s="1330" t="e">
        <f>SUM(L273:Q273)*(RESUMEN!$C$30)</f>
        <v>#DIV/0!</v>
      </c>
      <c r="T273" s="1330" t="e">
        <f>+$U273*RESUMEN!$C$33</f>
        <v>#DIV/0!</v>
      </c>
      <c r="U273" s="1331" t="e">
        <f>((L273+M273+N273+O273+P273+Q273+(S273*0.35)+S273)/(1-(RESUMEN!$B$24+RESUMEN!$B$25+RESUMEN!$B$26+RESUMEN!$C$33)))</f>
        <v>#DIV/0!</v>
      </c>
      <c r="V273" s="1309"/>
      <c r="W273" s="1309"/>
      <c r="X273" s="1309"/>
      <c r="Y273" s="1309"/>
      <c r="Z273" s="1309"/>
      <c r="AA273" s="1309"/>
      <c r="AB273" s="1309"/>
      <c r="AC273" s="1309"/>
      <c r="AD273" s="1309"/>
      <c r="AE273" s="1310"/>
      <c r="AG273" s="1365"/>
      <c r="AH273" s="1269"/>
      <c r="AI273" s="1269"/>
      <c r="AJ273" s="1417">
        <f t="shared" si="168"/>
        <v>0</v>
      </c>
      <c r="AK273" s="1418">
        <f t="shared" si="251"/>
        <v>0</v>
      </c>
      <c r="AL273" s="1422"/>
      <c r="AM273" s="1420">
        <f t="shared" si="252"/>
        <v>0</v>
      </c>
      <c r="AN273" s="1420">
        <f t="shared" si="253"/>
        <v>0</v>
      </c>
      <c r="AR273" s="1067"/>
      <c r="AS273" s="1067"/>
    </row>
    <row r="274" spans="1:45" hidden="1" x14ac:dyDescent="0.2">
      <c r="A274" s="1399">
        <f t="shared" si="254"/>
        <v>71</v>
      </c>
      <c r="B274" s="1395">
        <f t="shared" ref="B274:H274" si="259">+B175</f>
        <v>70</v>
      </c>
      <c r="C274" s="1395">
        <f t="shared" si="259"/>
        <v>0</v>
      </c>
      <c r="D274" s="1395">
        <f t="shared" si="259"/>
        <v>0</v>
      </c>
      <c r="E274" s="1395">
        <f t="shared" si="259"/>
        <v>0</v>
      </c>
      <c r="F274" s="1395">
        <f t="shared" si="259"/>
        <v>0</v>
      </c>
      <c r="G274" s="1395">
        <f t="shared" si="259"/>
        <v>0</v>
      </c>
      <c r="H274" s="1395">
        <f t="shared" si="259"/>
        <v>0</v>
      </c>
      <c r="I274" s="1397" t="e">
        <f t="shared" si="248"/>
        <v>#DIV/0!</v>
      </c>
      <c r="J274" s="1328" t="e">
        <f t="shared" si="249"/>
        <v>#DIV/0!</v>
      </c>
      <c r="K274" s="1328" t="e">
        <f t="shared" si="250"/>
        <v>#DIV/0!</v>
      </c>
      <c r="L274" s="1398" t="e">
        <f t="shared" ref="L274:P283" si="260">+L175*L$199</f>
        <v>#DIV/0!</v>
      </c>
      <c r="M274" s="1398" t="e">
        <f t="shared" si="260"/>
        <v>#DIV/0!</v>
      </c>
      <c r="N274" s="1398" t="e">
        <f t="shared" si="260"/>
        <v>#DIV/0!</v>
      </c>
      <c r="O274" s="1398" t="e">
        <f t="shared" si="260"/>
        <v>#DIV/0!</v>
      </c>
      <c r="P274" s="1398" t="e">
        <f t="shared" si="260"/>
        <v>#DIV/0!</v>
      </c>
      <c r="Q274" s="1330" t="e">
        <f>SUM(L274:P274)*(RESUMEN!$C$22)</f>
        <v>#DIV/0!</v>
      </c>
      <c r="R274" s="1330" t="e">
        <f>(($U274)*(RESUMEN!$B$24+RESUMEN!$B$25+RESUMEN!$B$26))+(S274*RESUMEN!$B$28)</f>
        <v>#DIV/0!</v>
      </c>
      <c r="S274" s="1330" t="e">
        <f>SUM(L274:Q274)*(RESUMEN!$C$30)</f>
        <v>#DIV/0!</v>
      </c>
      <c r="T274" s="1330" t="e">
        <f>+$U274*RESUMEN!$C$33</f>
        <v>#DIV/0!</v>
      </c>
      <c r="U274" s="1331" t="e">
        <f>((L274+M274+N274+O274+P274+Q274+(S274*0.35)+S274)/(1-(RESUMEN!$B$24+RESUMEN!$B$25+RESUMEN!$B$26+RESUMEN!$C$33)))</f>
        <v>#DIV/0!</v>
      </c>
      <c r="V274" s="1309"/>
      <c r="W274" s="1309"/>
      <c r="X274" s="1309"/>
      <c r="Y274" s="1309"/>
      <c r="Z274" s="1309"/>
      <c r="AA274" s="1309"/>
      <c r="AB274" s="1309"/>
      <c r="AC274" s="1309"/>
      <c r="AD274" s="1309"/>
      <c r="AE274" s="1310"/>
      <c r="AG274" s="1365"/>
      <c r="AH274" s="1269"/>
      <c r="AI274" s="1269"/>
      <c r="AJ274" s="1417">
        <f t="shared" si="168"/>
        <v>0</v>
      </c>
      <c r="AK274" s="1418">
        <f t="shared" si="251"/>
        <v>0</v>
      </c>
      <c r="AL274" s="1422"/>
      <c r="AM274" s="1420">
        <f t="shared" si="252"/>
        <v>0</v>
      </c>
      <c r="AN274" s="1420">
        <f t="shared" si="253"/>
        <v>0</v>
      </c>
      <c r="AR274" s="1067"/>
      <c r="AS274" s="1067"/>
    </row>
    <row r="275" spans="1:45" hidden="1" x14ac:dyDescent="0.2">
      <c r="A275" s="1399">
        <f t="shared" si="254"/>
        <v>72</v>
      </c>
      <c r="B275" s="1395">
        <f t="shared" ref="B275:H275" si="261">+B176</f>
        <v>71</v>
      </c>
      <c r="C275" s="1395">
        <f t="shared" si="261"/>
        <v>0</v>
      </c>
      <c r="D275" s="1395">
        <f t="shared" si="261"/>
        <v>0</v>
      </c>
      <c r="E275" s="1395">
        <f t="shared" si="261"/>
        <v>0</v>
      </c>
      <c r="F275" s="1395">
        <f t="shared" si="261"/>
        <v>0</v>
      </c>
      <c r="G275" s="1395">
        <f t="shared" si="261"/>
        <v>0</v>
      </c>
      <c r="H275" s="1395">
        <f t="shared" si="261"/>
        <v>0</v>
      </c>
      <c r="I275" s="1397" t="e">
        <f t="shared" si="248"/>
        <v>#DIV/0!</v>
      </c>
      <c r="J275" s="1328" t="e">
        <f t="shared" si="249"/>
        <v>#DIV/0!</v>
      </c>
      <c r="K275" s="1328" t="e">
        <f t="shared" si="250"/>
        <v>#DIV/0!</v>
      </c>
      <c r="L275" s="1398" t="e">
        <f t="shared" si="260"/>
        <v>#DIV/0!</v>
      </c>
      <c r="M275" s="1398" t="e">
        <f t="shared" si="260"/>
        <v>#DIV/0!</v>
      </c>
      <c r="N275" s="1398" t="e">
        <f t="shared" si="260"/>
        <v>#DIV/0!</v>
      </c>
      <c r="O275" s="1398" t="e">
        <f t="shared" si="260"/>
        <v>#DIV/0!</v>
      </c>
      <c r="P275" s="1398" t="e">
        <f t="shared" si="260"/>
        <v>#DIV/0!</v>
      </c>
      <c r="Q275" s="1330" t="e">
        <f>SUM(L275:P275)*(RESUMEN!$C$22)</f>
        <v>#DIV/0!</v>
      </c>
      <c r="R275" s="1330" t="e">
        <f>(($U275)*(RESUMEN!$B$24+RESUMEN!$B$25+RESUMEN!$B$26))+(S275*RESUMEN!$B$28)</f>
        <v>#DIV/0!</v>
      </c>
      <c r="S275" s="1330" t="e">
        <f>SUM(L275:Q275)*(RESUMEN!$C$30)</f>
        <v>#DIV/0!</v>
      </c>
      <c r="T275" s="1330" t="e">
        <f>+$U275*RESUMEN!$C$33</f>
        <v>#DIV/0!</v>
      </c>
      <c r="U275" s="1331" t="e">
        <f>((L275+M275+N275+O275+P275+Q275+(S275*0.35)+S275)/(1-(RESUMEN!$B$24+RESUMEN!$B$25+RESUMEN!$B$26+RESUMEN!$C$33)))</f>
        <v>#DIV/0!</v>
      </c>
      <c r="V275" s="1309"/>
      <c r="W275" s="1309"/>
      <c r="X275" s="1309"/>
      <c r="Y275" s="1309"/>
      <c r="Z275" s="1309"/>
      <c r="AA275" s="1309"/>
      <c r="AB275" s="1309"/>
      <c r="AC275" s="1309"/>
      <c r="AD275" s="1309"/>
      <c r="AE275" s="1310"/>
      <c r="AG275" s="1365"/>
      <c r="AH275" s="1269"/>
      <c r="AI275" s="1269"/>
      <c r="AJ275" s="1417">
        <f t="shared" si="168"/>
        <v>0</v>
      </c>
      <c r="AK275" s="1418">
        <f t="shared" si="251"/>
        <v>0</v>
      </c>
      <c r="AL275" s="1422"/>
      <c r="AM275" s="1420">
        <f t="shared" si="252"/>
        <v>0</v>
      </c>
      <c r="AN275" s="1420">
        <f t="shared" si="253"/>
        <v>0</v>
      </c>
      <c r="AR275" s="1067"/>
      <c r="AS275" s="1067"/>
    </row>
    <row r="276" spans="1:45" hidden="1" x14ac:dyDescent="0.2">
      <c r="A276" s="1399">
        <f t="shared" si="254"/>
        <v>73</v>
      </c>
      <c r="B276" s="1395">
        <f t="shared" ref="B276:H276" si="262">+B177</f>
        <v>72</v>
      </c>
      <c r="C276" s="1395">
        <f t="shared" si="262"/>
        <v>0</v>
      </c>
      <c r="D276" s="1395">
        <f t="shared" si="262"/>
        <v>0</v>
      </c>
      <c r="E276" s="1395">
        <f t="shared" si="262"/>
        <v>0</v>
      </c>
      <c r="F276" s="1395">
        <f t="shared" si="262"/>
        <v>0</v>
      </c>
      <c r="G276" s="1395">
        <f t="shared" si="262"/>
        <v>0</v>
      </c>
      <c r="H276" s="1395">
        <f t="shared" si="262"/>
        <v>0</v>
      </c>
      <c r="I276" s="1397" t="e">
        <f t="shared" si="248"/>
        <v>#DIV/0!</v>
      </c>
      <c r="J276" s="1328" t="e">
        <f t="shared" si="249"/>
        <v>#DIV/0!</v>
      </c>
      <c r="K276" s="1328" t="e">
        <f t="shared" si="250"/>
        <v>#DIV/0!</v>
      </c>
      <c r="L276" s="1398" t="e">
        <f t="shared" si="260"/>
        <v>#DIV/0!</v>
      </c>
      <c r="M276" s="1398" t="e">
        <f t="shared" si="260"/>
        <v>#DIV/0!</v>
      </c>
      <c r="N276" s="1398" t="e">
        <f t="shared" si="260"/>
        <v>#DIV/0!</v>
      </c>
      <c r="O276" s="1398" t="e">
        <f t="shared" si="260"/>
        <v>#DIV/0!</v>
      </c>
      <c r="P276" s="1398" t="e">
        <f t="shared" si="260"/>
        <v>#DIV/0!</v>
      </c>
      <c r="Q276" s="1330" t="e">
        <f>SUM(L276:P276)*(RESUMEN!$C$22)</f>
        <v>#DIV/0!</v>
      </c>
      <c r="R276" s="1330" t="e">
        <f>(($U276)*(RESUMEN!$B$24+RESUMEN!$B$25+RESUMEN!$B$26))+(S276*RESUMEN!$B$28)</f>
        <v>#DIV/0!</v>
      </c>
      <c r="S276" s="1330" t="e">
        <f>SUM(L276:Q276)*(RESUMEN!$C$30)</f>
        <v>#DIV/0!</v>
      </c>
      <c r="T276" s="1330" t="e">
        <f>+$U276*RESUMEN!$C$33</f>
        <v>#DIV/0!</v>
      </c>
      <c r="U276" s="1331" t="e">
        <f>((L276+M276+N276+O276+P276+Q276+(S276*0.35)+S276)/(1-(RESUMEN!$B$24+RESUMEN!$B$25+RESUMEN!$B$26+RESUMEN!$C$33)))</f>
        <v>#DIV/0!</v>
      </c>
      <c r="V276" s="1309"/>
      <c r="W276" s="1309"/>
      <c r="X276" s="1309"/>
      <c r="Y276" s="1309"/>
      <c r="Z276" s="1309"/>
      <c r="AA276" s="1309"/>
      <c r="AB276" s="1309"/>
      <c r="AC276" s="1309"/>
      <c r="AD276" s="1309"/>
      <c r="AE276" s="1310"/>
      <c r="AG276" s="1365"/>
      <c r="AH276" s="1269"/>
      <c r="AI276" s="1269"/>
      <c r="AJ276" s="1417">
        <f t="shared" si="168"/>
        <v>0</v>
      </c>
      <c r="AK276" s="1418">
        <f t="shared" si="251"/>
        <v>0</v>
      </c>
      <c r="AL276" s="1422"/>
      <c r="AM276" s="1420">
        <f t="shared" si="252"/>
        <v>0</v>
      </c>
      <c r="AN276" s="1420">
        <f t="shared" si="253"/>
        <v>0</v>
      </c>
      <c r="AR276" s="1067"/>
      <c r="AS276" s="1067"/>
    </row>
    <row r="277" spans="1:45" hidden="1" x14ac:dyDescent="0.2">
      <c r="A277" s="1399">
        <f t="shared" si="254"/>
        <v>74</v>
      </c>
      <c r="B277" s="1395">
        <f t="shared" ref="B277:H277" si="263">+B178</f>
        <v>73</v>
      </c>
      <c r="C277" s="1395">
        <f t="shared" si="263"/>
        <v>0</v>
      </c>
      <c r="D277" s="1395">
        <f t="shared" si="263"/>
        <v>0</v>
      </c>
      <c r="E277" s="1395">
        <f t="shared" si="263"/>
        <v>0</v>
      </c>
      <c r="F277" s="1395">
        <f t="shared" si="263"/>
        <v>0</v>
      </c>
      <c r="G277" s="1395">
        <f t="shared" si="263"/>
        <v>0</v>
      </c>
      <c r="H277" s="1395">
        <f t="shared" si="263"/>
        <v>0</v>
      </c>
      <c r="I277" s="1397" t="e">
        <f t="shared" si="248"/>
        <v>#DIV/0!</v>
      </c>
      <c r="J277" s="1328" t="e">
        <f t="shared" si="249"/>
        <v>#DIV/0!</v>
      </c>
      <c r="K277" s="1328" t="e">
        <f t="shared" si="250"/>
        <v>#DIV/0!</v>
      </c>
      <c r="L277" s="1398" t="e">
        <f t="shared" si="260"/>
        <v>#DIV/0!</v>
      </c>
      <c r="M277" s="1398" t="e">
        <f t="shared" si="260"/>
        <v>#DIV/0!</v>
      </c>
      <c r="N277" s="1398" t="e">
        <f t="shared" si="260"/>
        <v>#DIV/0!</v>
      </c>
      <c r="O277" s="1398" t="e">
        <f t="shared" si="260"/>
        <v>#DIV/0!</v>
      </c>
      <c r="P277" s="1398" t="e">
        <f t="shared" si="260"/>
        <v>#DIV/0!</v>
      </c>
      <c r="Q277" s="1330" t="e">
        <f>SUM(L277:P277)*(RESUMEN!$C$22)</f>
        <v>#DIV/0!</v>
      </c>
      <c r="R277" s="1330" t="e">
        <f>(($U277)*(RESUMEN!$B$24+RESUMEN!$B$25+RESUMEN!$B$26))+(S277*RESUMEN!$B$28)</f>
        <v>#DIV/0!</v>
      </c>
      <c r="S277" s="1330" t="e">
        <f>SUM(L277:Q277)*(RESUMEN!$C$30)</f>
        <v>#DIV/0!</v>
      </c>
      <c r="T277" s="1330" t="e">
        <f>+$U277*RESUMEN!$C$33</f>
        <v>#DIV/0!</v>
      </c>
      <c r="U277" s="1331" t="e">
        <f>((L277+M277+N277+O277+P277+Q277+(S277*0.35)+S277)/(1-(RESUMEN!$B$24+RESUMEN!$B$25+RESUMEN!$B$26+RESUMEN!$C$33)))</f>
        <v>#DIV/0!</v>
      </c>
      <c r="V277" s="1309"/>
      <c r="W277" s="1309"/>
      <c r="X277" s="1309"/>
      <c r="Y277" s="1309"/>
      <c r="Z277" s="1309"/>
      <c r="AA277" s="1309"/>
      <c r="AB277" s="1309"/>
      <c r="AC277" s="1309"/>
      <c r="AD277" s="1309"/>
      <c r="AE277" s="1310"/>
      <c r="AG277" s="1365"/>
      <c r="AH277" s="1269"/>
      <c r="AI277" s="1269"/>
      <c r="AJ277" s="1417">
        <f t="shared" si="168"/>
        <v>0</v>
      </c>
      <c r="AK277" s="1418">
        <f t="shared" si="251"/>
        <v>0</v>
      </c>
      <c r="AL277" s="1422"/>
      <c r="AM277" s="1420">
        <f t="shared" si="252"/>
        <v>0</v>
      </c>
      <c r="AN277" s="1420">
        <f t="shared" si="253"/>
        <v>0</v>
      </c>
      <c r="AR277" s="1067"/>
      <c r="AS277" s="1067"/>
    </row>
    <row r="278" spans="1:45" hidden="1" x14ac:dyDescent="0.2">
      <c r="A278" s="1399">
        <f t="shared" si="254"/>
        <v>75</v>
      </c>
      <c r="B278" s="1395">
        <f t="shared" ref="B278:H278" si="264">+B179</f>
        <v>74</v>
      </c>
      <c r="C278" s="1395">
        <f t="shared" si="264"/>
        <v>0</v>
      </c>
      <c r="D278" s="1395">
        <f t="shared" si="264"/>
        <v>0</v>
      </c>
      <c r="E278" s="1395">
        <f t="shared" si="264"/>
        <v>0</v>
      </c>
      <c r="F278" s="1395">
        <f t="shared" si="264"/>
        <v>0</v>
      </c>
      <c r="G278" s="1395">
        <f t="shared" si="264"/>
        <v>0</v>
      </c>
      <c r="H278" s="1395">
        <f t="shared" si="264"/>
        <v>0</v>
      </c>
      <c r="I278" s="1397" t="e">
        <f t="shared" si="248"/>
        <v>#DIV/0!</v>
      </c>
      <c r="J278" s="1328" t="e">
        <f t="shared" si="249"/>
        <v>#DIV/0!</v>
      </c>
      <c r="K278" s="1328" t="e">
        <f t="shared" si="250"/>
        <v>#DIV/0!</v>
      </c>
      <c r="L278" s="1398" t="e">
        <f t="shared" si="260"/>
        <v>#DIV/0!</v>
      </c>
      <c r="M278" s="1398" t="e">
        <f t="shared" si="260"/>
        <v>#DIV/0!</v>
      </c>
      <c r="N278" s="1398" t="e">
        <f t="shared" si="260"/>
        <v>#DIV/0!</v>
      </c>
      <c r="O278" s="1398" t="e">
        <f t="shared" si="260"/>
        <v>#DIV/0!</v>
      </c>
      <c r="P278" s="1398" t="e">
        <f t="shared" si="260"/>
        <v>#DIV/0!</v>
      </c>
      <c r="Q278" s="1330" t="e">
        <f>SUM(L278:P278)*(RESUMEN!$C$22)</f>
        <v>#DIV/0!</v>
      </c>
      <c r="R278" s="1330" t="e">
        <f>(($U278)*(RESUMEN!$B$24+RESUMEN!$B$25+RESUMEN!$B$26))+(S278*RESUMEN!$B$28)</f>
        <v>#DIV/0!</v>
      </c>
      <c r="S278" s="1330" t="e">
        <f>SUM(L278:Q278)*(RESUMEN!$C$30)</f>
        <v>#DIV/0!</v>
      </c>
      <c r="T278" s="1330" t="e">
        <f>+$U278*RESUMEN!$C$33</f>
        <v>#DIV/0!</v>
      </c>
      <c r="U278" s="1331" t="e">
        <f>((L278+M278+N278+O278+P278+Q278+(S278*0.35)+S278)/(1-(RESUMEN!$B$24+RESUMEN!$B$25+RESUMEN!$B$26+RESUMEN!$C$33)))</f>
        <v>#DIV/0!</v>
      </c>
      <c r="V278" s="1309"/>
      <c r="W278" s="1309"/>
      <c r="X278" s="1309"/>
      <c r="Y278" s="1309"/>
      <c r="Z278" s="1309"/>
      <c r="AA278" s="1309"/>
      <c r="AB278" s="1309"/>
      <c r="AC278" s="1309"/>
      <c r="AD278" s="1309"/>
      <c r="AE278" s="1310"/>
      <c r="AG278" s="1365"/>
      <c r="AH278" s="1269"/>
      <c r="AI278" s="1269"/>
      <c r="AJ278" s="1417">
        <f t="shared" si="168"/>
        <v>0</v>
      </c>
      <c r="AK278" s="1418">
        <f t="shared" si="251"/>
        <v>0</v>
      </c>
      <c r="AL278" s="1422"/>
      <c r="AM278" s="1420">
        <f t="shared" si="252"/>
        <v>0</v>
      </c>
      <c r="AN278" s="1420">
        <f t="shared" si="253"/>
        <v>0</v>
      </c>
      <c r="AR278" s="1067"/>
      <c r="AS278" s="1067"/>
    </row>
    <row r="279" spans="1:45" hidden="1" x14ac:dyDescent="0.2">
      <c r="A279" s="1399">
        <f t="shared" si="254"/>
        <v>76</v>
      </c>
      <c r="B279" s="1395">
        <f t="shared" ref="B279:H279" si="265">+B180</f>
        <v>75</v>
      </c>
      <c r="C279" s="1395">
        <f t="shared" si="265"/>
        <v>0</v>
      </c>
      <c r="D279" s="1395">
        <f t="shared" si="265"/>
        <v>0</v>
      </c>
      <c r="E279" s="1395">
        <f t="shared" si="265"/>
        <v>0</v>
      </c>
      <c r="F279" s="1395">
        <f t="shared" si="265"/>
        <v>0</v>
      </c>
      <c r="G279" s="1395">
        <f t="shared" si="265"/>
        <v>0</v>
      </c>
      <c r="H279" s="1395">
        <f t="shared" si="265"/>
        <v>0</v>
      </c>
      <c r="I279" s="1397" t="e">
        <f t="shared" si="248"/>
        <v>#DIV/0!</v>
      </c>
      <c r="J279" s="1328" t="e">
        <f t="shared" si="249"/>
        <v>#DIV/0!</v>
      </c>
      <c r="K279" s="1328" t="e">
        <f t="shared" si="250"/>
        <v>#DIV/0!</v>
      </c>
      <c r="L279" s="1398" t="e">
        <f t="shared" si="260"/>
        <v>#DIV/0!</v>
      </c>
      <c r="M279" s="1398" t="e">
        <f t="shared" si="260"/>
        <v>#DIV/0!</v>
      </c>
      <c r="N279" s="1398" t="e">
        <f t="shared" si="260"/>
        <v>#DIV/0!</v>
      </c>
      <c r="O279" s="1398" t="e">
        <f t="shared" si="260"/>
        <v>#DIV/0!</v>
      </c>
      <c r="P279" s="1398" t="e">
        <f t="shared" si="260"/>
        <v>#DIV/0!</v>
      </c>
      <c r="Q279" s="1330" t="e">
        <f>SUM(L279:P279)*(RESUMEN!$C$22)</f>
        <v>#DIV/0!</v>
      </c>
      <c r="R279" s="1330" t="e">
        <f>(($U279)*(RESUMEN!$B$24+RESUMEN!$B$25+RESUMEN!$B$26))+(S279*RESUMEN!$B$28)</f>
        <v>#DIV/0!</v>
      </c>
      <c r="S279" s="1330" t="e">
        <f>SUM(L279:Q279)*(RESUMEN!$C$30)</f>
        <v>#DIV/0!</v>
      </c>
      <c r="T279" s="1330" t="e">
        <f>+$U279*RESUMEN!$C$33</f>
        <v>#DIV/0!</v>
      </c>
      <c r="U279" s="1331" t="e">
        <f>((L279+M279+N279+O279+P279+Q279+(S279*0.35)+S279)/(1-(RESUMEN!$B$24+RESUMEN!$B$25+RESUMEN!$B$26+RESUMEN!$C$33)))</f>
        <v>#DIV/0!</v>
      </c>
      <c r="V279" s="1309"/>
      <c r="W279" s="1309"/>
      <c r="X279" s="1309"/>
      <c r="Y279" s="1309"/>
      <c r="Z279" s="1309"/>
      <c r="AA279" s="1309"/>
      <c r="AB279" s="1309"/>
      <c r="AC279" s="1309"/>
      <c r="AD279" s="1309"/>
      <c r="AE279" s="1310"/>
      <c r="AG279" s="1365"/>
      <c r="AH279" s="1269"/>
      <c r="AI279" s="1269"/>
      <c r="AJ279" s="1417">
        <f t="shared" si="168"/>
        <v>0</v>
      </c>
      <c r="AK279" s="1418">
        <f t="shared" si="251"/>
        <v>0</v>
      </c>
      <c r="AL279" s="1422"/>
      <c r="AM279" s="1420">
        <f t="shared" si="252"/>
        <v>0</v>
      </c>
      <c r="AN279" s="1420">
        <f t="shared" si="253"/>
        <v>0</v>
      </c>
      <c r="AR279" s="1067"/>
      <c r="AS279" s="1067"/>
    </row>
    <row r="280" spans="1:45" hidden="1" x14ac:dyDescent="0.2">
      <c r="A280" s="1399">
        <f t="shared" si="254"/>
        <v>77</v>
      </c>
      <c r="B280" s="1395">
        <f t="shared" ref="B280:H280" si="266">+B181</f>
        <v>76</v>
      </c>
      <c r="C280" s="1395">
        <f t="shared" si="266"/>
        <v>0</v>
      </c>
      <c r="D280" s="1395">
        <f t="shared" si="266"/>
        <v>0</v>
      </c>
      <c r="E280" s="1395">
        <f t="shared" si="266"/>
        <v>0</v>
      </c>
      <c r="F280" s="1395">
        <f t="shared" si="266"/>
        <v>0</v>
      </c>
      <c r="G280" s="1395">
        <f t="shared" si="266"/>
        <v>0</v>
      </c>
      <c r="H280" s="1395">
        <f t="shared" si="266"/>
        <v>0</v>
      </c>
      <c r="I280" s="1397" t="e">
        <f t="shared" si="248"/>
        <v>#DIV/0!</v>
      </c>
      <c r="J280" s="1328" t="e">
        <f t="shared" si="249"/>
        <v>#DIV/0!</v>
      </c>
      <c r="K280" s="1328" t="e">
        <f t="shared" si="250"/>
        <v>#DIV/0!</v>
      </c>
      <c r="L280" s="1398" t="e">
        <f t="shared" si="260"/>
        <v>#DIV/0!</v>
      </c>
      <c r="M280" s="1398" t="e">
        <f t="shared" si="260"/>
        <v>#DIV/0!</v>
      </c>
      <c r="N280" s="1398" t="e">
        <f t="shared" si="260"/>
        <v>#DIV/0!</v>
      </c>
      <c r="O280" s="1398" t="e">
        <f t="shared" si="260"/>
        <v>#DIV/0!</v>
      </c>
      <c r="P280" s="1398" t="e">
        <f t="shared" si="260"/>
        <v>#DIV/0!</v>
      </c>
      <c r="Q280" s="1330" t="e">
        <f>SUM(L280:P280)*(RESUMEN!$C$22)</f>
        <v>#DIV/0!</v>
      </c>
      <c r="R280" s="1330" t="e">
        <f>(($U280)*(RESUMEN!$B$24+RESUMEN!$B$25+RESUMEN!$B$26))+(S280*RESUMEN!$B$28)</f>
        <v>#DIV/0!</v>
      </c>
      <c r="S280" s="1330" t="e">
        <f>SUM(L280:Q280)*(RESUMEN!$C$30)</f>
        <v>#DIV/0!</v>
      </c>
      <c r="T280" s="1330" t="e">
        <f>+$U280*RESUMEN!$C$33</f>
        <v>#DIV/0!</v>
      </c>
      <c r="U280" s="1331" t="e">
        <f>((L280+M280+N280+O280+P280+Q280+(S280*0.35)+S280)/(1-(RESUMEN!$B$24+RESUMEN!$B$25+RESUMEN!$B$26+RESUMEN!$C$33)))</f>
        <v>#DIV/0!</v>
      </c>
      <c r="V280" s="1309"/>
      <c r="W280" s="1309"/>
      <c r="X280" s="1309"/>
      <c r="Y280" s="1309"/>
      <c r="Z280" s="1309"/>
      <c r="AA280" s="1309"/>
      <c r="AB280" s="1309"/>
      <c r="AC280" s="1309"/>
      <c r="AD280" s="1309"/>
      <c r="AE280" s="1310"/>
      <c r="AG280" s="1365"/>
      <c r="AH280" s="1269"/>
      <c r="AI280" s="1269"/>
      <c r="AJ280" s="1417">
        <f t="shared" si="168"/>
        <v>0</v>
      </c>
      <c r="AK280" s="1418">
        <f t="shared" si="251"/>
        <v>0</v>
      </c>
      <c r="AL280" s="1422"/>
      <c r="AM280" s="1420">
        <f t="shared" si="252"/>
        <v>0</v>
      </c>
      <c r="AN280" s="1420">
        <f t="shared" si="253"/>
        <v>0</v>
      </c>
      <c r="AR280" s="1067"/>
      <c r="AS280" s="1067"/>
    </row>
    <row r="281" spans="1:45" hidden="1" x14ac:dyDescent="0.2">
      <c r="A281" s="1399">
        <f t="shared" si="254"/>
        <v>78</v>
      </c>
      <c r="B281" s="1395">
        <f t="shared" ref="B281:H281" si="267">+B182</f>
        <v>77</v>
      </c>
      <c r="C281" s="1395">
        <f t="shared" si="267"/>
        <v>0</v>
      </c>
      <c r="D281" s="1395">
        <f t="shared" si="267"/>
        <v>0</v>
      </c>
      <c r="E281" s="1395">
        <f t="shared" si="267"/>
        <v>0</v>
      </c>
      <c r="F281" s="1395">
        <f t="shared" si="267"/>
        <v>0</v>
      </c>
      <c r="G281" s="1395">
        <f t="shared" si="267"/>
        <v>0</v>
      </c>
      <c r="H281" s="1395">
        <f t="shared" si="267"/>
        <v>0</v>
      </c>
      <c r="I281" s="1397" t="e">
        <f t="shared" si="248"/>
        <v>#DIV/0!</v>
      </c>
      <c r="J281" s="1328" t="e">
        <f t="shared" si="249"/>
        <v>#DIV/0!</v>
      </c>
      <c r="K281" s="1328" t="e">
        <f t="shared" si="250"/>
        <v>#DIV/0!</v>
      </c>
      <c r="L281" s="1398" t="e">
        <f t="shared" si="260"/>
        <v>#DIV/0!</v>
      </c>
      <c r="M281" s="1398" t="e">
        <f t="shared" si="260"/>
        <v>#DIV/0!</v>
      </c>
      <c r="N281" s="1398" t="e">
        <f t="shared" si="260"/>
        <v>#DIV/0!</v>
      </c>
      <c r="O281" s="1398" t="e">
        <f t="shared" si="260"/>
        <v>#DIV/0!</v>
      </c>
      <c r="P281" s="1398" t="e">
        <f t="shared" si="260"/>
        <v>#DIV/0!</v>
      </c>
      <c r="Q281" s="1330" t="e">
        <f>SUM(L281:P281)*(RESUMEN!$C$22)</f>
        <v>#DIV/0!</v>
      </c>
      <c r="R281" s="1330" t="e">
        <f>(($U281)*(RESUMEN!$B$24+RESUMEN!$B$25+RESUMEN!$B$26))+(S281*RESUMEN!$B$28)</f>
        <v>#DIV/0!</v>
      </c>
      <c r="S281" s="1330" t="e">
        <f>SUM(L281:Q281)*(RESUMEN!$C$30)</f>
        <v>#DIV/0!</v>
      </c>
      <c r="T281" s="1330" t="e">
        <f>+$U281*RESUMEN!$C$33</f>
        <v>#DIV/0!</v>
      </c>
      <c r="U281" s="1331" t="e">
        <f>((L281+M281+N281+O281+P281+Q281+(S281*0.35)+S281)/(1-(RESUMEN!$B$24+RESUMEN!$B$25+RESUMEN!$B$26+RESUMEN!$C$33)))</f>
        <v>#DIV/0!</v>
      </c>
      <c r="V281" s="1309"/>
      <c r="W281" s="1309"/>
      <c r="X281" s="1309"/>
      <c r="Y281" s="1309"/>
      <c r="Z281" s="1309"/>
      <c r="AA281" s="1309"/>
      <c r="AB281" s="1309"/>
      <c r="AC281" s="1309"/>
      <c r="AD281" s="1309"/>
      <c r="AE281" s="1310"/>
      <c r="AG281" s="1365"/>
      <c r="AH281" s="1269"/>
      <c r="AI281" s="1269"/>
      <c r="AJ281" s="1417">
        <f t="shared" si="168"/>
        <v>0</v>
      </c>
      <c r="AK281" s="1418">
        <f t="shared" si="251"/>
        <v>0</v>
      </c>
      <c r="AL281" s="1422"/>
      <c r="AM281" s="1420">
        <f t="shared" si="252"/>
        <v>0</v>
      </c>
      <c r="AN281" s="1420">
        <f t="shared" si="253"/>
        <v>0</v>
      </c>
      <c r="AR281" s="1067"/>
      <c r="AS281" s="1067"/>
    </row>
    <row r="282" spans="1:45" hidden="1" x14ac:dyDescent="0.2">
      <c r="A282" s="1399">
        <f t="shared" si="254"/>
        <v>79</v>
      </c>
      <c r="B282" s="1395">
        <f t="shared" ref="B282:H282" si="268">+B183</f>
        <v>78</v>
      </c>
      <c r="C282" s="1395">
        <f t="shared" si="268"/>
        <v>0</v>
      </c>
      <c r="D282" s="1395">
        <f t="shared" si="268"/>
        <v>0</v>
      </c>
      <c r="E282" s="1395">
        <f t="shared" si="268"/>
        <v>0</v>
      </c>
      <c r="F282" s="1395">
        <f t="shared" si="268"/>
        <v>0</v>
      </c>
      <c r="G282" s="1395">
        <f t="shared" si="268"/>
        <v>0</v>
      </c>
      <c r="H282" s="1395">
        <f t="shared" si="268"/>
        <v>0</v>
      </c>
      <c r="I282" s="1397" t="e">
        <f t="shared" si="248"/>
        <v>#DIV/0!</v>
      </c>
      <c r="J282" s="1328" t="e">
        <f t="shared" si="249"/>
        <v>#DIV/0!</v>
      </c>
      <c r="K282" s="1328" t="e">
        <f t="shared" si="250"/>
        <v>#DIV/0!</v>
      </c>
      <c r="L282" s="1398" t="e">
        <f t="shared" si="260"/>
        <v>#DIV/0!</v>
      </c>
      <c r="M282" s="1398" t="e">
        <f t="shared" si="260"/>
        <v>#DIV/0!</v>
      </c>
      <c r="N282" s="1398" t="e">
        <f t="shared" si="260"/>
        <v>#DIV/0!</v>
      </c>
      <c r="O282" s="1398" t="e">
        <f t="shared" si="260"/>
        <v>#DIV/0!</v>
      </c>
      <c r="P282" s="1398" t="e">
        <f t="shared" si="260"/>
        <v>#DIV/0!</v>
      </c>
      <c r="Q282" s="1330" t="e">
        <f>SUM(L282:P282)*(RESUMEN!$C$22)</f>
        <v>#DIV/0!</v>
      </c>
      <c r="R282" s="1330" t="e">
        <f>(($U282)*(RESUMEN!$B$24+RESUMEN!$B$25+RESUMEN!$B$26))+(S282*RESUMEN!$B$28)</f>
        <v>#DIV/0!</v>
      </c>
      <c r="S282" s="1330" t="e">
        <f>SUM(L282:Q282)*(RESUMEN!$C$30)</f>
        <v>#DIV/0!</v>
      </c>
      <c r="T282" s="1330" t="e">
        <f>+$U282*RESUMEN!$C$33</f>
        <v>#DIV/0!</v>
      </c>
      <c r="U282" s="1331" t="e">
        <f>((L282+M282+N282+O282+P282+Q282+(S282*0.35)+S282)/(1-(RESUMEN!$B$24+RESUMEN!$B$25+RESUMEN!$B$26+RESUMEN!$C$33)))</f>
        <v>#DIV/0!</v>
      </c>
      <c r="V282" s="1309"/>
      <c r="W282" s="1309"/>
      <c r="X282" s="1309"/>
      <c r="Y282" s="1309"/>
      <c r="Z282" s="1309"/>
      <c r="AA282" s="1309"/>
      <c r="AB282" s="1309"/>
      <c r="AC282" s="1309"/>
      <c r="AD282" s="1309"/>
      <c r="AE282" s="1310"/>
      <c r="AG282" s="1365"/>
      <c r="AH282" s="1269"/>
      <c r="AI282" s="1269"/>
      <c r="AJ282" s="1417">
        <f t="shared" si="168"/>
        <v>0</v>
      </c>
      <c r="AK282" s="1418">
        <f t="shared" si="251"/>
        <v>0</v>
      </c>
      <c r="AL282" s="1422"/>
      <c r="AM282" s="1420">
        <f t="shared" si="252"/>
        <v>0</v>
      </c>
      <c r="AN282" s="1420">
        <f t="shared" si="253"/>
        <v>0</v>
      </c>
      <c r="AR282" s="1067"/>
      <c r="AS282" s="1067"/>
    </row>
    <row r="283" spans="1:45" hidden="1" x14ac:dyDescent="0.2">
      <c r="A283" s="1399">
        <f t="shared" si="254"/>
        <v>80</v>
      </c>
      <c r="B283" s="1395">
        <f t="shared" ref="B283:H283" si="269">+B184</f>
        <v>79</v>
      </c>
      <c r="C283" s="1395">
        <f t="shared" si="269"/>
        <v>0</v>
      </c>
      <c r="D283" s="1395">
        <f t="shared" si="269"/>
        <v>0</v>
      </c>
      <c r="E283" s="1395">
        <f t="shared" si="269"/>
        <v>0</v>
      </c>
      <c r="F283" s="1395">
        <f t="shared" si="269"/>
        <v>0</v>
      </c>
      <c r="G283" s="1395">
        <f t="shared" si="269"/>
        <v>0</v>
      </c>
      <c r="H283" s="1395">
        <f t="shared" si="269"/>
        <v>0</v>
      </c>
      <c r="I283" s="1397" t="e">
        <f t="shared" si="248"/>
        <v>#DIV/0!</v>
      </c>
      <c r="J283" s="1328" t="e">
        <f t="shared" si="249"/>
        <v>#DIV/0!</v>
      </c>
      <c r="K283" s="1328" t="e">
        <f t="shared" si="250"/>
        <v>#DIV/0!</v>
      </c>
      <c r="L283" s="1398" t="e">
        <f t="shared" si="260"/>
        <v>#DIV/0!</v>
      </c>
      <c r="M283" s="1398" t="e">
        <f t="shared" si="260"/>
        <v>#DIV/0!</v>
      </c>
      <c r="N283" s="1398" t="e">
        <f t="shared" si="260"/>
        <v>#DIV/0!</v>
      </c>
      <c r="O283" s="1398" t="e">
        <f t="shared" si="260"/>
        <v>#DIV/0!</v>
      </c>
      <c r="P283" s="1398" t="e">
        <f t="shared" si="260"/>
        <v>#DIV/0!</v>
      </c>
      <c r="Q283" s="1330" t="e">
        <f>SUM(L283:P283)*(RESUMEN!$C$22)</f>
        <v>#DIV/0!</v>
      </c>
      <c r="R283" s="1330" t="e">
        <f>(($U283)*(RESUMEN!$B$24+RESUMEN!$B$25+RESUMEN!$B$26))+(S283*RESUMEN!$B$28)</f>
        <v>#DIV/0!</v>
      </c>
      <c r="S283" s="1330" t="e">
        <f>SUM(L283:Q283)*(RESUMEN!$C$30)</f>
        <v>#DIV/0!</v>
      </c>
      <c r="T283" s="1330" t="e">
        <f>+$U283*RESUMEN!$C$33</f>
        <v>#DIV/0!</v>
      </c>
      <c r="U283" s="1331" t="e">
        <f>((L283+M283+N283+O283+P283+Q283+(S283*0.35)+S283)/(1-(RESUMEN!$B$24+RESUMEN!$B$25+RESUMEN!$B$26+RESUMEN!$C$33)))</f>
        <v>#DIV/0!</v>
      </c>
      <c r="V283" s="1309"/>
      <c r="W283" s="1309"/>
      <c r="X283" s="1309"/>
      <c r="Y283" s="1309"/>
      <c r="Z283" s="1309"/>
      <c r="AA283" s="1309"/>
      <c r="AB283" s="1309"/>
      <c r="AC283" s="1309"/>
      <c r="AD283" s="1309"/>
      <c r="AE283" s="1310"/>
      <c r="AG283" s="1365"/>
      <c r="AH283" s="1269"/>
      <c r="AI283" s="1269"/>
      <c r="AJ283" s="1417">
        <f t="shared" si="168"/>
        <v>0</v>
      </c>
      <c r="AK283" s="1418">
        <f t="shared" si="251"/>
        <v>0</v>
      </c>
      <c r="AL283" s="1422"/>
      <c r="AM283" s="1420">
        <f t="shared" si="252"/>
        <v>0</v>
      </c>
      <c r="AN283" s="1420">
        <f t="shared" si="253"/>
        <v>0</v>
      </c>
      <c r="AR283" s="1067"/>
      <c r="AS283" s="1067"/>
    </row>
    <row r="284" spans="1:45" hidden="1" x14ac:dyDescent="0.2">
      <c r="A284" s="1399">
        <f t="shared" si="254"/>
        <v>81</v>
      </c>
      <c r="B284" s="1395">
        <f t="shared" ref="B284:H284" si="270">+B185</f>
        <v>80</v>
      </c>
      <c r="C284" s="1395">
        <f t="shared" si="270"/>
        <v>0</v>
      </c>
      <c r="D284" s="1395">
        <f t="shared" si="270"/>
        <v>0</v>
      </c>
      <c r="E284" s="1395">
        <f t="shared" si="270"/>
        <v>0</v>
      </c>
      <c r="F284" s="1395">
        <f t="shared" si="270"/>
        <v>0</v>
      </c>
      <c r="G284" s="1395">
        <f t="shared" si="270"/>
        <v>0</v>
      </c>
      <c r="H284" s="1395">
        <f t="shared" si="270"/>
        <v>0</v>
      </c>
      <c r="I284" s="1397" t="e">
        <f t="shared" si="248"/>
        <v>#DIV/0!</v>
      </c>
      <c r="J284" s="1328" t="e">
        <f t="shared" si="249"/>
        <v>#DIV/0!</v>
      </c>
      <c r="K284" s="1328" t="e">
        <f t="shared" si="250"/>
        <v>#DIV/0!</v>
      </c>
      <c r="L284" s="1398" t="e">
        <f t="shared" ref="L284:P291" si="271">+L185*L$199</f>
        <v>#DIV/0!</v>
      </c>
      <c r="M284" s="1398" t="e">
        <f t="shared" si="271"/>
        <v>#DIV/0!</v>
      </c>
      <c r="N284" s="1398" t="e">
        <f t="shared" si="271"/>
        <v>#DIV/0!</v>
      </c>
      <c r="O284" s="1398" t="e">
        <f t="shared" si="271"/>
        <v>#DIV/0!</v>
      </c>
      <c r="P284" s="1398" t="e">
        <f t="shared" si="271"/>
        <v>#DIV/0!</v>
      </c>
      <c r="Q284" s="1330" t="e">
        <f>SUM(L284:P284)*(RESUMEN!$C$22)</f>
        <v>#DIV/0!</v>
      </c>
      <c r="R284" s="1330" t="e">
        <f>(($U284)*(RESUMEN!$B$24+RESUMEN!$B$25+RESUMEN!$B$26))+(S284*RESUMEN!$B$28)</f>
        <v>#DIV/0!</v>
      </c>
      <c r="S284" s="1330" t="e">
        <f>SUM(L284:Q284)*(RESUMEN!$C$30)</f>
        <v>#DIV/0!</v>
      </c>
      <c r="T284" s="1330" t="e">
        <f>+$U284*RESUMEN!$C$33</f>
        <v>#DIV/0!</v>
      </c>
      <c r="U284" s="1331" t="e">
        <f>((L284+M284+N284+O284+P284+Q284+(S284*0.35)+S284)/(1-(RESUMEN!$B$24+RESUMEN!$B$25+RESUMEN!$B$26+RESUMEN!$C$33)))</f>
        <v>#DIV/0!</v>
      </c>
      <c r="V284" s="1309"/>
      <c r="W284" s="1309"/>
      <c r="X284" s="1309"/>
      <c r="Y284" s="1309"/>
      <c r="Z284" s="1309"/>
      <c r="AA284" s="1309"/>
      <c r="AB284" s="1309"/>
      <c r="AC284" s="1309"/>
      <c r="AD284" s="1309"/>
      <c r="AE284" s="1310"/>
      <c r="AG284" s="1365"/>
      <c r="AH284" s="1269"/>
      <c r="AI284" s="1269"/>
      <c r="AJ284" s="1417">
        <f t="shared" si="168"/>
        <v>0</v>
      </c>
      <c r="AK284" s="1418">
        <f t="shared" si="251"/>
        <v>0</v>
      </c>
      <c r="AL284" s="1422"/>
      <c r="AM284" s="1420">
        <f t="shared" si="252"/>
        <v>0</v>
      </c>
      <c r="AN284" s="1420">
        <f t="shared" si="253"/>
        <v>0</v>
      </c>
      <c r="AR284" s="1067"/>
      <c r="AS284" s="1067"/>
    </row>
    <row r="285" spans="1:45" hidden="1" x14ac:dyDescent="0.2">
      <c r="A285" s="1399">
        <f t="shared" si="254"/>
        <v>82</v>
      </c>
      <c r="B285" s="1395" t="e">
        <f t="shared" ref="B285:H285" si="272">+B186</f>
        <v>#REF!</v>
      </c>
      <c r="C285" s="1395" t="e">
        <f t="shared" si="272"/>
        <v>#REF!</v>
      </c>
      <c r="D285" s="1395" t="e">
        <f t="shared" si="272"/>
        <v>#REF!</v>
      </c>
      <c r="E285" s="1395" t="e">
        <f t="shared" si="272"/>
        <v>#REF!</v>
      </c>
      <c r="F285" s="1395" t="e">
        <f t="shared" si="272"/>
        <v>#REF!</v>
      </c>
      <c r="G285" s="1395" t="e">
        <f t="shared" si="272"/>
        <v>#REF!</v>
      </c>
      <c r="H285" s="1395" t="e">
        <f t="shared" si="272"/>
        <v>#REF!</v>
      </c>
      <c r="I285" s="1397" t="e">
        <f t="shared" si="248"/>
        <v>#REF!</v>
      </c>
      <c r="J285" s="1328" t="e">
        <f t="shared" si="249"/>
        <v>#REF!</v>
      </c>
      <c r="K285" s="1328" t="e">
        <f t="shared" si="250"/>
        <v>#REF!</v>
      </c>
      <c r="L285" s="1398" t="e">
        <f t="shared" si="271"/>
        <v>#REF!</v>
      </c>
      <c r="M285" s="1398" t="e">
        <f t="shared" si="271"/>
        <v>#REF!</v>
      </c>
      <c r="N285" s="1398" t="e">
        <f t="shared" si="271"/>
        <v>#REF!</v>
      </c>
      <c r="O285" s="1398" t="e">
        <f t="shared" si="271"/>
        <v>#REF!</v>
      </c>
      <c r="P285" s="1398" t="e">
        <f t="shared" si="271"/>
        <v>#REF!</v>
      </c>
      <c r="Q285" s="1330" t="e">
        <f>SUM(L285:P285)*(RESUMEN!$C$22)</f>
        <v>#REF!</v>
      </c>
      <c r="R285" s="1330" t="e">
        <f>(($U285)*(RESUMEN!$B$24+RESUMEN!$B$25+RESUMEN!$B$26))+(S285*RESUMEN!$B$28)</f>
        <v>#REF!</v>
      </c>
      <c r="S285" s="1330" t="e">
        <f>SUM(L285:Q285)*(RESUMEN!$C$30)</f>
        <v>#REF!</v>
      </c>
      <c r="T285" s="1330" t="e">
        <f>+$U285*RESUMEN!$C$33</f>
        <v>#REF!</v>
      </c>
      <c r="U285" s="1331" t="e">
        <f>((L285+M285+N285+O285+P285+Q285+(S285*0.35)+S285)/(1-(RESUMEN!$B$24+RESUMEN!$B$25+RESUMEN!$B$26+RESUMEN!$C$33)))</f>
        <v>#REF!</v>
      </c>
      <c r="V285" s="1309"/>
      <c r="W285" s="1309"/>
      <c r="X285" s="1309"/>
      <c r="Y285" s="1309"/>
      <c r="Z285" s="1309"/>
      <c r="AA285" s="1309"/>
      <c r="AB285" s="1309"/>
      <c r="AC285" s="1309"/>
      <c r="AD285" s="1309"/>
      <c r="AE285" s="1310"/>
      <c r="AG285" s="1365"/>
      <c r="AH285" s="1269"/>
      <c r="AI285" s="1269"/>
      <c r="AJ285" s="1417">
        <f t="shared" si="168"/>
        <v>0</v>
      </c>
      <c r="AK285" s="1418">
        <f t="shared" si="251"/>
        <v>0</v>
      </c>
      <c r="AL285" s="1422"/>
      <c r="AM285" s="1420" t="e">
        <f t="shared" si="252"/>
        <v>#REF!</v>
      </c>
      <c r="AN285" s="1420" t="e">
        <f t="shared" si="253"/>
        <v>#REF!</v>
      </c>
      <c r="AR285" s="1067"/>
      <c r="AS285" s="1067"/>
    </row>
    <row r="286" spans="1:45" hidden="1" x14ac:dyDescent="0.2">
      <c r="A286" s="1399">
        <f t="shared" si="254"/>
        <v>83</v>
      </c>
      <c r="B286" s="1395" t="e">
        <f t="shared" ref="B286:H286" si="273">+B187</f>
        <v>#REF!</v>
      </c>
      <c r="C286" s="1395" t="e">
        <f t="shared" si="273"/>
        <v>#REF!</v>
      </c>
      <c r="D286" s="1395" t="e">
        <f t="shared" si="273"/>
        <v>#REF!</v>
      </c>
      <c r="E286" s="1395" t="e">
        <f t="shared" si="273"/>
        <v>#REF!</v>
      </c>
      <c r="F286" s="1395" t="e">
        <f t="shared" si="273"/>
        <v>#REF!</v>
      </c>
      <c r="G286" s="1395" t="e">
        <f t="shared" si="273"/>
        <v>#REF!</v>
      </c>
      <c r="H286" s="1395" t="e">
        <f t="shared" si="273"/>
        <v>#REF!</v>
      </c>
      <c r="I286" s="1397" t="e">
        <f t="shared" si="248"/>
        <v>#REF!</v>
      </c>
      <c r="J286" s="1328" t="e">
        <f t="shared" si="249"/>
        <v>#REF!</v>
      </c>
      <c r="K286" s="1328" t="e">
        <f t="shared" si="250"/>
        <v>#REF!</v>
      </c>
      <c r="L286" s="1398" t="e">
        <f t="shared" si="271"/>
        <v>#REF!</v>
      </c>
      <c r="M286" s="1398" t="e">
        <f t="shared" si="271"/>
        <v>#REF!</v>
      </c>
      <c r="N286" s="1398" t="e">
        <f t="shared" si="271"/>
        <v>#REF!</v>
      </c>
      <c r="O286" s="1398" t="e">
        <f t="shared" si="271"/>
        <v>#REF!</v>
      </c>
      <c r="P286" s="1398" t="e">
        <f t="shared" si="271"/>
        <v>#REF!</v>
      </c>
      <c r="Q286" s="1330" t="e">
        <f>SUM(L286:P286)*(RESUMEN!$C$22)</f>
        <v>#REF!</v>
      </c>
      <c r="R286" s="1330" t="e">
        <f>(($U286)*(RESUMEN!$B$24+RESUMEN!$B$25+RESUMEN!$B$26))+(S286*RESUMEN!$B$28)</f>
        <v>#REF!</v>
      </c>
      <c r="S286" s="1330" t="e">
        <f>SUM(L286:Q286)*(RESUMEN!$C$30)</f>
        <v>#REF!</v>
      </c>
      <c r="T286" s="1330" t="e">
        <f>+$U286*RESUMEN!$C$33</f>
        <v>#REF!</v>
      </c>
      <c r="U286" s="1331" t="e">
        <f>((L286+M286+N286+O286+P286+Q286+(S286*0.35)+S286)/(1-(RESUMEN!$B$24+RESUMEN!$B$25+RESUMEN!$B$26+RESUMEN!$C$33)))</f>
        <v>#REF!</v>
      </c>
      <c r="V286" s="1309"/>
      <c r="W286" s="1309"/>
      <c r="X286" s="1309"/>
      <c r="Y286" s="1309"/>
      <c r="Z286" s="1309"/>
      <c r="AA286" s="1309"/>
      <c r="AB286" s="1309"/>
      <c r="AC286" s="1309"/>
      <c r="AD286" s="1309"/>
      <c r="AE286" s="1310"/>
      <c r="AG286" s="1365"/>
      <c r="AH286" s="1269"/>
      <c r="AI286" s="1269"/>
      <c r="AJ286" s="1417">
        <f t="shared" si="168"/>
        <v>0</v>
      </c>
      <c r="AK286" s="1418">
        <f t="shared" si="251"/>
        <v>0</v>
      </c>
      <c r="AL286" s="1422"/>
      <c r="AM286" s="1420" t="e">
        <f t="shared" si="252"/>
        <v>#REF!</v>
      </c>
      <c r="AN286" s="1420" t="e">
        <f t="shared" si="253"/>
        <v>#REF!</v>
      </c>
      <c r="AR286" s="1067"/>
      <c r="AS286" s="1067"/>
    </row>
    <row r="287" spans="1:45" hidden="1" x14ac:dyDescent="0.2">
      <c r="A287" s="1399">
        <f t="shared" si="254"/>
        <v>84</v>
      </c>
      <c r="B287" s="1395" t="e">
        <f t="shared" ref="B287:H287" si="274">+B188</f>
        <v>#REF!</v>
      </c>
      <c r="C287" s="1395" t="e">
        <f t="shared" si="274"/>
        <v>#REF!</v>
      </c>
      <c r="D287" s="1395" t="e">
        <f t="shared" si="274"/>
        <v>#REF!</v>
      </c>
      <c r="E287" s="1395" t="e">
        <f t="shared" si="274"/>
        <v>#REF!</v>
      </c>
      <c r="F287" s="1395" t="e">
        <f t="shared" si="274"/>
        <v>#REF!</v>
      </c>
      <c r="G287" s="1395" t="e">
        <f t="shared" si="274"/>
        <v>#REF!</v>
      </c>
      <c r="H287" s="1395" t="e">
        <f t="shared" si="274"/>
        <v>#REF!</v>
      </c>
      <c r="I287" s="1397" t="e">
        <f t="shared" si="248"/>
        <v>#REF!</v>
      </c>
      <c r="J287" s="1328" t="e">
        <f t="shared" si="249"/>
        <v>#REF!</v>
      </c>
      <c r="K287" s="1328" t="e">
        <f t="shared" si="250"/>
        <v>#REF!</v>
      </c>
      <c r="L287" s="1398" t="e">
        <f t="shared" si="271"/>
        <v>#REF!</v>
      </c>
      <c r="M287" s="1398" t="e">
        <f t="shared" si="271"/>
        <v>#REF!</v>
      </c>
      <c r="N287" s="1398" t="e">
        <f t="shared" si="271"/>
        <v>#REF!</v>
      </c>
      <c r="O287" s="1398" t="e">
        <f t="shared" si="271"/>
        <v>#REF!</v>
      </c>
      <c r="P287" s="1398" t="e">
        <f t="shared" si="271"/>
        <v>#REF!</v>
      </c>
      <c r="Q287" s="1330" t="e">
        <f>SUM(L287:P287)*(RESUMEN!$C$22)</f>
        <v>#REF!</v>
      </c>
      <c r="R287" s="1330" t="e">
        <f>(($U287)*(RESUMEN!$B$24+RESUMEN!$B$25+RESUMEN!$B$26))+(S287*RESUMEN!$B$28)</f>
        <v>#REF!</v>
      </c>
      <c r="S287" s="1330" t="e">
        <f>SUM(L287:Q287)*(RESUMEN!$C$30)</f>
        <v>#REF!</v>
      </c>
      <c r="T287" s="1330" t="e">
        <f>+$U287*RESUMEN!$C$33</f>
        <v>#REF!</v>
      </c>
      <c r="U287" s="1331" t="e">
        <f>((L287+M287+N287+O287+P287+Q287+(S287*0.35)+S287)/(1-(RESUMEN!$B$24+RESUMEN!$B$25+RESUMEN!$B$26+RESUMEN!$C$33)))</f>
        <v>#REF!</v>
      </c>
      <c r="V287" s="1309"/>
      <c r="W287" s="1309"/>
      <c r="X287" s="1309"/>
      <c r="Y287" s="1309"/>
      <c r="Z287" s="1309"/>
      <c r="AA287" s="1309"/>
      <c r="AB287" s="1309"/>
      <c r="AC287" s="1309"/>
      <c r="AD287" s="1309"/>
      <c r="AE287" s="1310"/>
      <c r="AG287" s="1365"/>
      <c r="AH287" s="1269"/>
      <c r="AI287" s="1269"/>
      <c r="AJ287" s="1417">
        <f t="shared" si="168"/>
        <v>0</v>
      </c>
      <c r="AK287" s="1418">
        <f t="shared" si="251"/>
        <v>0</v>
      </c>
      <c r="AL287" s="1422"/>
      <c r="AM287" s="1420" t="e">
        <f t="shared" si="252"/>
        <v>#REF!</v>
      </c>
      <c r="AN287" s="1420" t="e">
        <f t="shared" si="253"/>
        <v>#REF!</v>
      </c>
      <c r="AR287" s="1067"/>
      <c r="AS287" s="1067"/>
    </row>
    <row r="288" spans="1:45" hidden="1" x14ac:dyDescent="0.2">
      <c r="A288" s="1399">
        <f t="shared" si="254"/>
        <v>85</v>
      </c>
      <c r="B288" s="1395" t="e">
        <f t="shared" ref="B288:H288" si="275">+B189</f>
        <v>#REF!</v>
      </c>
      <c r="C288" s="1395" t="e">
        <f t="shared" si="275"/>
        <v>#REF!</v>
      </c>
      <c r="D288" s="1395" t="e">
        <f t="shared" si="275"/>
        <v>#REF!</v>
      </c>
      <c r="E288" s="1395" t="e">
        <f t="shared" si="275"/>
        <v>#REF!</v>
      </c>
      <c r="F288" s="1395" t="e">
        <f t="shared" si="275"/>
        <v>#REF!</v>
      </c>
      <c r="G288" s="1395" t="e">
        <f t="shared" si="275"/>
        <v>#REF!</v>
      </c>
      <c r="H288" s="1395" t="e">
        <f t="shared" si="275"/>
        <v>#REF!</v>
      </c>
      <c r="I288" s="1397" t="e">
        <f t="shared" si="248"/>
        <v>#REF!</v>
      </c>
      <c r="J288" s="1328" t="e">
        <f t="shared" si="249"/>
        <v>#REF!</v>
      </c>
      <c r="K288" s="1328" t="e">
        <f t="shared" si="250"/>
        <v>#REF!</v>
      </c>
      <c r="L288" s="1398" t="e">
        <f t="shared" si="271"/>
        <v>#REF!</v>
      </c>
      <c r="M288" s="1398" t="e">
        <f t="shared" si="271"/>
        <v>#REF!</v>
      </c>
      <c r="N288" s="1398" t="e">
        <f t="shared" si="271"/>
        <v>#REF!</v>
      </c>
      <c r="O288" s="1398" t="e">
        <f t="shared" si="271"/>
        <v>#REF!</v>
      </c>
      <c r="P288" s="1398" t="e">
        <f t="shared" si="271"/>
        <v>#REF!</v>
      </c>
      <c r="Q288" s="1330" t="e">
        <f>SUM(L288:P288)*(RESUMEN!$C$22)</f>
        <v>#REF!</v>
      </c>
      <c r="R288" s="1330" t="e">
        <f>(($U288)*(RESUMEN!$B$24+RESUMEN!$B$25+RESUMEN!$B$26))+(S288*RESUMEN!$B$28)</f>
        <v>#REF!</v>
      </c>
      <c r="S288" s="1330" t="e">
        <f>SUM(L288:Q288)*(RESUMEN!$C$30)</f>
        <v>#REF!</v>
      </c>
      <c r="T288" s="1330" t="e">
        <f>+$U288*RESUMEN!$C$33</f>
        <v>#REF!</v>
      </c>
      <c r="U288" s="1331" t="e">
        <f>((L288+M288+N288+O288+P288+Q288+(S288*0.35)+S288)/(1-(RESUMEN!$B$24+RESUMEN!$B$25+RESUMEN!$B$26+RESUMEN!$C$33)))</f>
        <v>#REF!</v>
      </c>
      <c r="V288" s="1309"/>
      <c r="W288" s="1309"/>
      <c r="X288" s="1309"/>
      <c r="Y288" s="1309"/>
      <c r="Z288" s="1309"/>
      <c r="AA288" s="1309"/>
      <c r="AB288" s="1309"/>
      <c r="AC288" s="1309"/>
      <c r="AD288" s="1309"/>
      <c r="AE288" s="1310"/>
      <c r="AG288" s="1365"/>
      <c r="AH288" s="1269"/>
      <c r="AI288" s="1269"/>
      <c r="AJ288" s="1417">
        <f t="shared" si="168"/>
        <v>0</v>
      </c>
      <c r="AK288" s="1418">
        <f t="shared" si="251"/>
        <v>0</v>
      </c>
      <c r="AL288" s="1422"/>
      <c r="AM288" s="1420" t="e">
        <f t="shared" si="252"/>
        <v>#REF!</v>
      </c>
      <c r="AN288" s="1420" t="e">
        <f t="shared" si="253"/>
        <v>#REF!</v>
      </c>
      <c r="AR288" s="1067"/>
      <c r="AS288" s="1067"/>
    </row>
    <row r="289" spans="1:45" hidden="1" x14ac:dyDescent="0.2">
      <c r="A289" s="1399">
        <f t="shared" si="254"/>
        <v>86</v>
      </c>
      <c r="B289" s="1395" t="e">
        <f t="shared" ref="B289:H289" si="276">+B190</f>
        <v>#REF!</v>
      </c>
      <c r="C289" s="1395" t="e">
        <f t="shared" si="276"/>
        <v>#REF!</v>
      </c>
      <c r="D289" s="1395" t="e">
        <f t="shared" si="276"/>
        <v>#REF!</v>
      </c>
      <c r="E289" s="1395" t="e">
        <f t="shared" si="276"/>
        <v>#REF!</v>
      </c>
      <c r="F289" s="1395" t="e">
        <f t="shared" si="276"/>
        <v>#REF!</v>
      </c>
      <c r="G289" s="1395" t="e">
        <f t="shared" si="276"/>
        <v>#REF!</v>
      </c>
      <c r="H289" s="1395" t="e">
        <f t="shared" si="276"/>
        <v>#REF!</v>
      </c>
      <c r="I289" s="1397" t="e">
        <f t="shared" si="248"/>
        <v>#REF!</v>
      </c>
      <c r="J289" s="1328" t="e">
        <f t="shared" si="249"/>
        <v>#REF!</v>
      </c>
      <c r="K289" s="1328" t="e">
        <f t="shared" si="250"/>
        <v>#REF!</v>
      </c>
      <c r="L289" s="1398" t="e">
        <f t="shared" si="271"/>
        <v>#REF!</v>
      </c>
      <c r="M289" s="1398" t="e">
        <f t="shared" si="271"/>
        <v>#REF!</v>
      </c>
      <c r="N289" s="1398" t="e">
        <f t="shared" si="271"/>
        <v>#REF!</v>
      </c>
      <c r="O289" s="1398" t="e">
        <f t="shared" si="271"/>
        <v>#REF!</v>
      </c>
      <c r="P289" s="1398" t="e">
        <f t="shared" si="271"/>
        <v>#REF!</v>
      </c>
      <c r="Q289" s="1330" t="e">
        <f>SUM(L289:P289)*(RESUMEN!$C$22)</f>
        <v>#REF!</v>
      </c>
      <c r="R289" s="1330" t="e">
        <f>(($U289)*(RESUMEN!$B$24+RESUMEN!$B$25+RESUMEN!$B$26))+(S289*RESUMEN!$B$28)</f>
        <v>#REF!</v>
      </c>
      <c r="S289" s="1330" t="e">
        <f>SUM(L289:Q289)*(RESUMEN!$C$30)</f>
        <v>#REF!</v>
      </c>
      <c r="T289" s="1330" t="e">
        <f>+$U289*RESUMEN!$C$33</f>
        <v>#REF!</v>
      </c>
      <c r="U289" s="1331" t="e">
        <f>((L289+M289+N289+O289+P289+Q289+(S289*0.35)+S289)/(1-(RESUMEN!$B$24+RESUMEN!$B$25+RESUMEN!$B$26+RESUMEN!$C$33)))</f>
        <v>#REF!</v>
      </c>
      <c r="V289" s="1309"/>
      <c r="W289" s="1309"/>
      <c r="X289" s="1309"/>
      <c r="Y289" s="1309"/>
      <c r="Z289" s="1309"/>
      <c r="AA289" s="1309"/>
      <c r="AB289" s="1309"/>
      <c r="AC289" s="1309"/>
      <c r="AD289" s="1309"/>
      <c r="AE289" s="1310"/>
      <c r="AG289" s="1365"/>
      <c r="AH289" s="1269"/>
      <c r="AI289" s="1269"/>
      <c r="AJ289" s="1417">
        <f t="shared" si="168"/>
        <v>0</v>
      </c>
      <c r="AK289" s="1418">
        <f t="shared" si="251"/>
        <v>0</v>
      </c>
      <c r="AL289" s="1422"/>
      <c r="AM289" s="1420" t="e">
        <f t="shared" si="252"/>
        <v>#REF!</v>
      </c>
      <c r="AN289" s="1420" t="e">
        <f t="shared" si="253"/>
        <v>#REF!</v>
      </c>
      <c r="AR289" s="1067"/>
      <c r="AS289" s="1067"/>
    </row>
    <row r="290" spans="1:45" hidden="1" x14ac:dyDescent="0.2">
      <c r="A290" s="1399">
        <f t="shared" si="254"/>
        <v>87</v>
      </c>
      <c r="B290" s="1395" t="e">
        <f t="shared" ref="B290:H290" si="277">+B191</f>
        <v>#REF!</v>
      </c>
      <c r="C290" s="1395" t="e">
        <f t="shared" si="277"/>
        <v>#REF!</v>
      </c>
      <c r="D290" s="1395" t="e">
        <f t="shared" si="277"/>
        <v>#REF!</v>
      </c>
      <c r="E290" s="1395" t="e">
        <f t="shared" si="277"/>
        <v>#REF!</v>
      </c>
      <c r="F290" s="1395" t="e">
        <f t="shared" si="277"/>
        <v>#REF!</v>
      </c>
      <c r="G290" s="1395" t="e">
        <f t="shared" si="277"/>
        <v>#REF!</v>
      </c>
      <c r="H290" s="1395" t="e">
        <f t="shared" si="277"/>
        <v>#REF!</v>
      </c>
      <c r="I290" s="1397" t="e">
        <f t="shared" si="248"/>
        <v>#REF!</v>
      </c>
      <c r="J290" s="1328" t="e">
        <f t="shared" si="249"/>
        <v>#REF!</v>
      </c>
      <c r="K290" s="1328" t="e">
        <f t="shared" si="250"/>
        <v>#REF!</v>
      </c>
      <c r="L290" s="1398" t="e">
        <f t="shared" si="271"/>
        <v>#REF!</v>
      </c>
      <c r="M290" s="1398" t="e">
        <f t="shared" si="271"/>
        <v>#REF!</v>
      </c>
      <c r="N290" s="1398" t="e">
        <f t="shared" si="271"/>
        <v>#REF!</v>
      </c>
      <c r="O290" s="1398" t="e">
        <f t="shared" si="271"/>
        <v>#REF!</v>
      </c>
      <c r="P290" s="1398" t="e">
        <f t="shared" si="271"/>
        <v>#REF!</v>
      </c>
      <c r="Q290" s="1330" t="e">
        <f>SUM(L290:P290)*(RESUMEN!$C$22)</f>
        <v>#REF!</v>
      </c>
      <c r="R290" s="1330" t="e">
        <f>(($U290)*(RESUMEN!$B$24+RESUMEN!$B$25+RESUMEN!$B$26))+(S290*RESUMEN!$B$28)</f>
        <v>#REF!</v>
      </c>
      <c r="S290" s="1330" t="e">
        <f>SUM(L290:Q290)*(RESUMEN!$C$30)</f>
        <v>#REF!</v>
      </c>
      <c r="T290" s="1330" t="e">
        <f>+$U290*RESUMEN!$C$33</f>
        <v>#REF!</v>
      </c>
      <c r="U290" s="1331" t="e">
        <f>((L290+M290+N290+O290+P290+Q290+(S290*0.35)+S290)/(1-(RESUMEN!$B$24+RESUMEN!$B$25+RESUMEN!$B$26+RESUMEN!$C$33)))</f>
        <v>#REF!</v>
      </c>
      <c r="V290" s="1309"/>
      <c r="W290" s="1309"/>
      <c r="X290" s="1309"/>
      <c r="Y290" s="1309"/>
      <c r="Z290" s="1309"/>
      <c r="AA290" s="1309"/>
      <c r="AB290" s="1309"/>
      <c r="AC290" s="1309"/>
      <c r="AD290" s="1309"/>
      <c r="AE290" s="1310"/>
      <c r="AG290" s="1365"/>
      <c r="AH290" s="1269"/>
      <c r="AI290" s="1269"/>
      <c r="AJ290" s="1417">
        <f t="shared" si="168"/>
        <v>0</v>
      </c>
      <c r="AK290" s="1418">
        <f t="shared" si="251"/>
        <v>0</v>
      </c>
      <c r="AL290" s="1422"/>
      <c r="AM290" s="1420" t="e">
        <f t="shared" si="252"/>
        <v>#REF!</v>
      </c>
      <c r="AN290" s="1420" t="e">
        <f t="shared" si="253"/>
        <v>#REF!</v>
      </c>
      <c r="AR290" s="1067"/>
      <c r="AS290" s="1067"/>
    </row>
    <row r="291" spans="1:45" hidden="1" x14ac:dyDescent="0.2">
      <c r="A291" s="1399">
        <f t="shared" si="254"/>
        <v>88</v>
      </c>
      <c r="B291" s="1395" t="e">
        <f t="shared" ref="B291:H291" si="278">+B192</f>
        <v>#REF!</v>
      </c>
      <c r="C291" s="1395" t="e">
        <f t="shared" si="278"/>
        <v>#REF!</v>
      </c>
      <c r="D291" s="1395" t="e">
        <f t="shared" si="278"/>
        <v>#REF!</v>
      </c>
      <c r="E291" s="1395" t="e">
        <f t="shared" si="278"/>
        <v>#REF!</v>
      </c>
      <c r="F291" s="1395" t="e">
        <f t="shared" si="278"/>
        <v>#REF!</v>
      </c>
      <c r="G291" s="1395" t="e">
        <f t="shared" si="278"/>
        <v>#REF!</v>
      </c>
      <c r="H291" s="1395" t="e">
        <f t="shared" si="278"/>
        <v>#REF!</v>
      </c>
      <c r="I291" s="1397" t="e">
        <f t="shared" si="248"/>
        <v>#REF!</v>
      </c>
      <c r="J291" s="1328" t="e">
        <f t="shared" si="249"/>
        <v>#REF!</v>
      </c>
      <c r="K291" s="1328" t="e">
        <f t="shared" si="250"/>
        <v>#REF!</v>
      </c>
      <c r="L291" s="1398" t="e">
        <f t="shared" si="271"/>
        <v>#REF!</v>
      </c>
      <c r="M291" s="1398" t="e">
        <f t="shared" si="271"/>
        <v>#REF!</v>
      </c>
      <c r="N291" s="1398" t="e">
        <f t="shared" si="271"/>
        <v>#REF!</v>
      </c>
      <c r="O291" s="1398" t="e">
        <f t="shared" si="271"/>
        <v>#REF!</v>
      </c>
      <c r="P291" s="1398" t="e">
        <f t="shared" si="271"/>
        <v>#REF!</v>
      </c>
      <c r="Q291" s="1330" t="e">
        <f>SUM(L291:P291)*(RESUMEN!$C$22)</f>
        <v>#REF!</v>
      </c>
      <c r="R291" s="1330" t="e">
        <f>(($U291)*(RESUMEN!$B$24+RESUMEN!$B$25+RESUMEN!$B$26))+(S291*RESUMEN!$B$28)</f>
        <v>#REF!</v>
      </c>
      <c r="S291" s="1330" t="e">
        <f>SUM(L291:Q291)*(RESUMEN!$C$30)</f>
        <v>#REF!</v>
      </c>
      <c r="T291" s="1330" t="e">
        <f>+$U291*RESUMEN!$C$33</f>
        <v>#REF!</v>
      </c>
      <c r="U291" s="1331" t="e">
        <f>((L291+M291+N291+O291+P291+Q291+(S291*0.35)+S291)/(1-(RESUMEN!$B$24+RESUMEN!$B$25+RESUMEN!$B$26+RESUMEN!$C$33)))</f>
        <v>#REF!</v>
      </c>
      <c r="V291" s="1309" t="e">
        <f t="shared" ref="V291:AD291" si="279">L291/$U291</f>
        <v>#REF!</v>
      </c>
      <c r="W291" s="1309" t="e">
        <f t="shared" si="279"/>
        <v>#REF!</v>
      </c>
      <c r="X291" s="1309" t="e">
        <f t="shared" si="279"/>
        <v>#REF!</v>
      </c>
      <c r="Y291" s="1309" t="e">
        <f t="shared" si="279"/>
        <v>#REF!</v>
      </c>
      <c r="Z291" s="1309" t="e">
        <f t="shared" si="279"/>
        <v>#REF!</v>
      </c>
      <c r="AA291" s="1309" t="e">
        <f t="shared" si="279"/>
        <v>#REF!</v>
      </c>
      <c r="AB291" s="1309" t="e">
        <f t="shared" si="279"/>
        <v>#REF!</v>
      </c>
      <c r="AC291" s="1309" t="e">
        <f t="shared" si="279"/>
        <v>#REF!</v>
      </c>
      <c r="AD291" s="1309" t="e">
        <f t="shared" si="279"/>
        <v>#REF!</v>
      </c>
      <c r="AE291" s="1310" t="e">
        <f>SUM(V291:AD291)</f>
        <v>#REF!</v>
      </c>
      <c r="AG291" s="1365"/>
      <c r="AH291" s="1269"/>
      <c r="AI291" s="1269"/>
      <c r="AJ291" s="1417">
        <f t="shared" si="168"/>
        <v>0</v>
      </c>
      <c r="AK291" s="1418">
        <f t="shared" si="251"/>
        <v>0</v>
      </c>
      <c r="AL291" s="1422"/>
      <c r="AM291" s="1420" t="e">
        <f t="shared" si="252"/>
        <v>#REF!</v>
      </c>
      <c r="AN291" s="1420" t="e">
        <f t="shared" si="253"/>
        <v>#REF!</v>
      </c>
      <c r="AR291" s="1067"/>
      <c r="AS291" s="1067"/>
    </row>
    <row r="292" spans="1:45" ht="12" hidden="1" thickBot="1" x14ac:dyDescent="0.25">
      <c r="H292" s="1346" t="s">
        <v>245</v>
      </c>
      <c r="I292" s="1347"/>
      <c r="J292" s="1348"/>
      <c r="K292" s="1348"/>
      <c r="L292" s="1403" t="e">
        <f t="shared" ref="L292:U292" si="280">SUM(L204:L291)</f>
        <v>#DIV/0!</v>
      </c>
      <c r="M292" s="1403" t="e">
        <f t="shared" si="280"/>
        <v>#DIV/0!</v>
      </c>
      <c r="N292" s="1403" t="e">
        <f t="shared" si="280"/>
        <v>#DIV/0!</v>
      </c>
      <c r="O292" s="1403" t="e">
        <f t="shared" si="280"/>
        <v>#DIV/0!</v>
      </c>
      <c r="P292" s="1403" t="e">
        <f t="shared" si="280"/>
        <v>#DIV/0!</v>
      </c>
      <c r="Q292" s="1403" t="e">
        <f t="shared" si="280"/>
        <v>#DIV/0!</v>
      </c>
      <c r="R292" s="1403" t="e">
        <f t="shared" si="280"/>
        <v>#DIV/0!</v>
      </c>
      <c r="S292" s="1403" t="e">
        <f t="shared" si="280"/>
        <v>#DIV/0!</v>
      </c>
      <c r="T292" s="1403" t="e">
        <f t="shared" si="280"/>
        <v>#DIV/0!</v>
      </c>
      <c r="U292" s="1403" t="e">
        <f t="shared" si="280"/>
        <v>#DIV/0!</v>
      </c>
      <c r="V292" s="1310" t="e">
        <f t="shared" ref="V292:AE292" si="281">L292/$U$94</f>
        <v>#DIV/0!</v>
      </c>
      <c r="W292" s="1310" t="e">
        <f t="shared" si="281"/>
        <v>#DIV/0!</v>
      </c>
      <c r="X292" s="1310" t="e">
        <f t="shared" si="281"/>
        <v>#DIV/0!</v>
      </c>
      <c r="Y292" s="1310" t="e">
        <f t="shared" si="281"/>
        <v>#DIV/0!</v>
      </c>
      <c r="Z292" s="1310" t="e">
        <f t="shared" si="281"/>
        <v>#DIV/0!</v>
      </c>
      <c r="AA292" s="1310" t="e">
        <f t="shared" si="281"/>
        <v>#DIV/0!</v>
      </c>
      <c r="AB292" s="1310" t="e">
        <f t="shared" si="281"/>
        <v>#DIV/0!</v>
      </c>
      <c r="AC292" s="1310" t="e">
        <f t="shared" si="281"/>
        <v>#DIV/0!</v>
      </c>
      <c r="AD292" s="1310" t="e">
        <f t="shared" si="281"/>
        <v>#DIV/0!</v>
      </c>
      <c r="AE292" s="1310" t="e">
        <f t="shared" si="281"/>
        <v>#DIV/0!</v>
      </c>
      <c r="AG292" s="1365"/>
      <c r="AH292" s="1269"/>
      <c r="AI292" s="1269"/>
      <c r="AJ292" s="1417"/>
      <c r="AK292" s="1418"/>
      <c r="AL292" s="1422"/>
      <c r="AM292" s="1420"/>
      <c r="AN292" s="1420"/>
      <c r="AR292" s="1067"/>
      <c r="AS292" s="1067"/>
    </row>
    <row r="293" spans="1:45" ht="12" hidden="1" thickBot="1" x14ac:dyDescent="0.25">
      <c r="H293" s="1355" t="s">
        <v>255</v>
      </c>
      <c r="J293" s="1356" t="e">
        <f>SUM(J204:J291)</f>
        <v>#DIV/0!</v>
      </c>
      <c r="K293" s="1357" t="e">
        <f>SUM(K204:K291)</f>
        <v>#DIV/0!</v>
      </c>
      <c r="L293" s="1404">
        <f>+RESUMEN!$J$12</f>
        <v>0</v>
      </c>
      <c r="M293" s="1405">
        <f>+RESUMEN!$J$13</f>
        <v>0</v>
      </c>
      <c r="N293" s="1405">
        <f>+RESUMEN!$J$18</f>
        <v>0</v>
      </c>
      <c r="O293" s="1405">
        <f>+RESUMEN!$J$19</f>
        <v>0</v>
      </c>
      <c r="P293" s="1405">
        <f>+RESUMEN!$J$20</f>
        <v>0</v>
      </c>
      <c r="Q293" s="1405">
        <f>+RESUMEN!$J$22</f>
        <v>0</v>
      </c>
      <c r="R293" s="1405">
        <f>+RESUMEN!$J$29</f>
        <v>0</v>
      </c>
      <c r="S293" s="1405">
        <f>+RESUMEN!$J$30</f>
        <v>0</v>
      </c>
      <c r="T293" s="1406" t="e">
        <f>+RESUMEN!$J$33</f>
        <v>#DIV/0!</v>
      </c>
      <c r="U293" s="1406" t="e">
        <f>SUM(L293:T293)</f>
        <v>#DIV/0!</v>
      </c>
      <c r="V293" s="1361">
        <f>+RESUMEN!$E$12</f>
        <v>0</v>
      </c>
      <c r="W293" s="1362">
        <f>+RESUMEN!$E$13</f>
        <v>0</v>
      </c>
      <c r="X293" s="1362">
        <f>+RESUMEN!$E$18</f>
        <v>0</v>
      </c>
      <c r="Y293" s="1362">
        <f>+RESUMEN!$E$19</f>
        <v>0</v>
      </c>
      <c r="Z293" s="1362">
        <f>+RESUMEN!$E$20</f>
        <v>0</v>
      </c>
      <c r="AA293" s="1362">
        <f>+RESUMEN!$E$22</f>
        <v>0</v>
      </c>
      <c r="AB293" s="1362">
        <f>+RESUMEN!$E$29</f>
        <v>0</v>
      </c>
      <c r="AC293" s="1362">
        <f>+RESUMEN!$E$30</f>
        <v>0</v>
      </c>
      <c r="AD293" s="1363" t="e">
        <f>+RESUMEN!$E$33</f>
        <v>#DIV/0!</v>
      </c>
      <c r="AE293" s="1364" t="e">
        <f>SUM(V293:AD293)</f>
        <v>#DIV/0!</v>
      </c>
      <c r="AG293" s="1365"/>
      <c r="AH293" s="1366"/>
      <c r="AI293" s="1366"/>
      <c r="AJ293" s="1423"/>
      <c r="AK293" s="1423"/>
      <c r="AL293" s="1424"/>
      <c r="AM293" s="1425" t="e">
        <f>SUM(AM204:AM292)</f>
        <v>#REF!</v>
      </c>
      <c r="AN293" s="1425" t="e">
        <f>SUM(AN204:AN292)</f>
        <v>#REF!</v>
      </c>
      <c r="AR293" s="1067"/>
      <c r="AS293" s="1067"/>
    </row>
    <row r="294" spans="1:45" hidden="1" x14ac:dyDescent="0.2">
      <c r="AG294" s="1344"/>
      <c r="AH294" s="1375"/>
      <c r="AI294" s="1375"/>
    </row>
    <row r="295" spans="1:45" x14ac:dyDescent="0.2">
      <c r="AH295" s="1375"/>
      <c r="AI295" s="1378"/>
      <c r="AL295" s="1426" t="s">
        <v>442</v>
      </c>
      <c r="AM295" s="1384" t="e">
        <f>+AM293/AN293-1</f>
        <v>#REF!</v>
      </c>
      <c r="AN295" s="1379"/>
    </row>
    <row r="296" spans="1:45" x14ac:dyDescent="0.2">
      <c r="AO296" s="1380"/>
      <c r="AP296" s="1380"/>
    </row>
  </sheetData>
  <sheetProtection password="F0D5" sheet="1" objects="1" scenarios="1" insertRows="0" sort="0" autoFilter="0" pivotTables="0"/>
  <autoFilter ref="A12:T93"/>
  <mergeCells count="23">
    <mergeCell ref="AM202:AN202"/>
    <mergeCell ref="AJ202:AL202"/>
    <mergeCell ref="E202:G202"/>
    <mergeCell ref="U202:U203"/>
    <mergeCell ref="AE202:AE203"/>
    <mergeCell ref="V203:AD203"/>
    <mergeCell ref="AG202:AI202"/>
    <mergeCell ref="V12:AD12"/>
    <mergeCell ref="AE11:AE12"/>
    <mergeCell ref="U11:U12"/>
    <mergeCell ref="E103:G103"/>
    <mergeCell ref="U103:U104"/>
    <mergeCell ref="AE103:AE104"/>
    <mergeCell ref="V104:AD104"/>
    <mergeCell ref="E11:G11"/>
    <mergeCell ref="H14:H15"/>
    <mergeCell ref="H16:H17"/>
    <mergeCell ref="H18:H19"/>
    <mergeCell ref="AJ11:AN11"/>
    <mergeCell ref="AO11:AQ11"/>
    <mergeCell ref="AR11:AT11"/>
    <mergeCell ref="AU11:AV11"/>
    <mergeCell ref="AG11:AI11"/>
  </mergeCells>
  <phoneticPr fontId="101" type="noConversion"/>
  <conditionalFormatting sqref="AK13:AK93">
    <cfRule type="cellIs" dxfId="5" priority="9" operator="greaterThan">
      <formula>$AO$109</formula>
    </cfRule>
    <cfRule type="cellIs" dxfId="4" priority="10" operator="lessThan">
      <formula>0</formula>
    </cfRule>
  </conditionalFormatting>
  <conditionalFormatting sqref="AM13:AM93">
    <cfRule type="cellIs" dxfId="3" priority="11" operator="greaterThan">
      <formula>$AP$109</formula>
    </cfRule>
    <cfRule type="cellIs" dxfId="2" priority="12" operator="lessThan">
      <formula>0</formula>
    </cfRule>
  </conditionalFormatting>
  <hyperlinks>
    <hyperlink ref="H101" location="Indice!E13" tooltip="Vuelve al Indice" display="INDICE"/>
    <hyperlink ref="H7" location="Indice!E13" tooltip="Vuelve al Indice" display="INDICE"/>
    <hyperlink ref="AL7" location="Indice!E13" tooltip="Vuelve al Indice" display="INDICE"/>
  </hyperlinks>
  <pageMargins left="0.38" right="0.28999999999999998" top="0.47" bottom="0.52" header="0" footer="0"/>
  <pageSetup paperSize="9" scale="91" fitToWidth="2" orientation="landscape" r:id="rId1"/>
  <headerFooter alignWithMargins="0"/>
  <ignoredErrors>
    <ignoredError sqref="B106:H115 B105:H105 J105:U105 J106:K115 Q106:U115 I16:K93 J14:K14 R14:U14 R15:U93 J15:K15 O14:Q95 I14:I15 L14:N95" unlocked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O55"/>
  <sheetViews>
    <sheetView showGridLines="0" topLeftCell="A31" workbookViewId="0">
      <selection activeCell="E14" sqref="E14"/>
    </sheetView>
  </sheetViews>
  <sheetFormatPr baseColWidth="10" defaultColWidth="15.77734375" defaultRowHeight="15" outlineLevelCol="1" x14ac:dyDescent="0.2"/>
  <cols>
    <col min="1" max="1" width="3.77734375" style="348" customWidth="1"/>
    <col min="2" max="2" width="14.88671875" style="348" customWidth="1"/>
    <col min="3" max="3" width="11" style="348" customWidth="1"/>
    <col min="4" max="5" width="10.33203125" style="348" customWidth="1" outlineLevel="1"/>
    <col min="6" max="6" width="10.21875" style="348" customWidth="1" outlineLevel="1"/>
    <col min="7" max="7" width="6.6640625" style="348" customWidth="1"/>
    <col min="8" max="8" width="1.88671875" style="348" customWidth="1"/>
    <col min="9" max="9" width="9" style="348" customWidth="1"/>
    <col min="10" max="11" width="8.21875" style="348" customWidth="1"/>
    <col min="12" max="13" width="5.5546875" style="648" customWidth="1"/>
    <col min="14" max="14" width="34" style="501" customWidth="1"/>
    <col min="15" max="15" width="15.77734375" style="226"/>
    <col min="16" max="16384" width="15.77734375" style="348"/>
  </cols>
  <sheetData>
    <row r="1" spans="1:14" s="490" customFormat="1" ht="4.5" customHeight="1" x14ac:dyDescent="0.2">
      <c r="A1" s="489"/>
      <c r="B1" s="489"/>
      <c r="L1" s="195"/>
      <c r="M1" s="195"/>
      <c r="N1" s="491"/>
    </row>
    <row r="2" spans="1:14" s="490" customFormat="1" ht="3.75" customHeight="1" x14ac:dyDescent="0.2">
      <c r="A2" s="492"/>
      <c r="B2" s="493"/>
      <c r="C2" s="493"/>
      <c r="D2" s="493"/>
      <c r="E2" s="493"/>
      <c r="F2" s="493"/>
      <c r="G2" s="493"/>
      <c r="H2" s="493"/>
      <c r="J2" s="494"/>
      <c r="K2" s="494"/>
      <c r="L2" s="195"/>
      <c r="M2" s="195"/>
      <c r="N2" s="491"/>
    </row>
    <row r="3" spans="1:14" s="490" customFormat="1" ht="3.75" customHeight="1" thickBo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195"/>
      <c r="M3" s="195"/>
      <c r="N3" s="491"/>
    </row>
    <row r="4" spans="1:14" ht="34.5" thickBot="1" x14ac:dyDescent="0.25">
      <c r="A4" s="357"/>
      <c r="B4" s="496" t="s">
        <v>284</v>
      </c>
      <c r="C4" s="1782">
        <f>+RESUMEN!C4</f>
        <v>0</v>
      </c>
      <c r="D4" s="1783"/>
      <c r="E4" s="1783"/>
      <c r="F4" s="1783"/>
      <c r="G4" s="1784"/>
      <c r="H4" s="500"/>
      <c r="I4" s="490"/>
    </row>
    <row r="5" spans="1:14" s="490" customFormat="1" ht="3" customHeight="1" x14ac:dyDescent="0.2">
      <c r="A5" s="492"/>
      <c r="B5" s="502"/>
      <c r="C5" s="503"/>
      <c r="D5" s="504"/>
      <c r="E5" s="504"/>
      <c r="F5" s="195"/>
      <c r="G5" s="354"/>
      <c r="H5" s="505"/>
      <c r="L5" s="195"/>
      <c r="M5" s="195"/>
      <c r="N5" s="491"/>
    </row>
    <row r="6" spans="1:14" s="490" customFormat="1" ht="3" customHeight="1" x14ac:dyDescent="0.2">
      <c r="A6" s="492"/>
      <c r="B6" s="504"/>
      <c r="C6" s="503"/>
      <c r="D6" s="504"/>
      <c r="E6" s="504"/>
      <c r="F6" s="506"/>
      <c r="G6" s="499"/>
      <c r="H6" s="507"/>
      <c r="I6" s="508"/>
      <c r="J6" s="730"/>
      <c r="K6" s="509"/>
      <c r="L6" s="195"/>
      <c r="M6" s="195"/>
      <c r="N6" s="491"/>
    </row>
    <row r="7" spans="1:14" s="490" customFormat="1" ht="3.75" customHeight="1" x14ac:dyDescent="0.2">
      <c r="A7" s="492"/>
      <c r="B7" s="504"/>
      <c r="C7" s="510"/>
      <c r="D7" s="511"/>
      <c r="E7" s="511"/>
      <c r="F7" s="511"/>
      <c r="G7" s="499"/>
      <c r="H7" s="507"/>
      <c r="I7" s="508"/>
      <c r="J7" s="730"/>
      <c r="K7" s="509"/>
      <c r="L7" s="195"/>
      <c r="M7" s="195"/>
      <c r="N7" s="491"/>
    </row>
    <row r="8" spans="1:14" s="490" customFormat="1" ht="3" customHeight="1" thickBot="1" x14ac:dyDescent="0.25">
      <c r="A8" s="492"/>
      <c r="B8" s="504"/>
      <c r="C8" s="195"/>
      <c r="D8" s="511"/>
      <c r="E8" s="511"/>
      <c r="F8" s="511"/>
      <c r="G8" s="499"/>
      <c r="H8" s="507"/>
      <c r="I8" s="508"/>
      <c r="J8" s="730"/>
      <c r="K8" s="509"/>
      <c r="L8" s="195"/>
      <c r="M8" s="195"/>
      <c r="N8" s="491"/>
    </row>
    <row r="9" spans="1:14" ht="15.75" thickBot="1" x14ac:dyDescent="0.25">
      <c r="A9" s="358"/>
      <c r="B9" s="512" t="s">
        <v>141</v>
      </c>
      <c r="C9" s="513">
        <f>+'INMUEBLES EQUIPOS Y RODADOS'!C9</f>
        <v>36</v>
      </c>
      <c r="D9" s="188"/>
      <c r="E9" s="188"/>
      <c r="F9" s="188"/>
      <c r="G9" s="352"/>
      <c r="H9" s="355"/>
      <c r="I9" s="508"/>
      <c r="J9" s="878" t="s">
        <v>430</v>
      </c>
      <c r="K9" s="509"/>
    </row>
    <row r="10" spans="1:14" ht="15.75" thickBot="1" x14ac:dyDescent="0.25">
      <c r="A10" s="358"/>
      <c r="B10" s="357"/>
      <c r="C10" s="357"/>
      <c r="D10" s="357"/>
      <c r="E10" s="357"/>
      <c r="F10" s="357"/>
      <c r="G10" s="357"/>
      <c r="H10" s="357"/>
      <c r="I10" s="357"/>
      <c r="J10" s="357"/>
      <c r="K10" s="358"/>
    </row>
    <row r="11" spans="1:14" ht="16.5" thickTop="1" x14ac:dyDescent="0.2">
      <c r="A11" s="1779" t="s">
        <v>309</v>
      </c>
      <c r="B11" s="1780"/>
      <c r="C11" s="1780"/>
      <c r="D11" s="1780"/>
      <c r="E11" s="1780"/>
      <c r="F11" s="1780"/>
      <c r="G11" s="1781"/>
      <c r="H11" s="98"/>
      <c r="I11" s="1767" t="s">
        <v>301</v>
      </c>
      <c r="J11" s="1768"/>
      <c r="K11" s="1769"/>
      <c r="N11" s="514" t="s">
        <v>302</v>
      </c>
    </row>
    <row r="12" spans="1:14" ht="15.75" thickBot="1" x14ac:dyDescent="0.25">
      <c r="A12" s="1770" t="s">
        <v>16</v>
      </c>
      <c r="B12" s="1771"/>
      <c r="C12" s="1772"/>
      <c r="D12" s="515" t="s">
        <v>357</v>
      </c>
      <c r="E12" s="516" t="s">
        <v>358</v>
      </c>
      <c r="F12" s="892" t="s">
        <v>359</v>
      </c>
      <c r="G12" s="517" t="s">
        <v>15</v>
      </c>
      <c r="H12" s="518"/>
      <c r="I12" s="519" t="s">
        <v>357</v>
      </c>
      <c r="J12" s="520" t="s">
        <v>358</v>
      </c>
      <c r="K12" s="521" t="s">
        <v>359</v>
      </c>
      <c r="L12" s="649" t="s">
        <v>308</v>
      </c>
      <c r="M12" s="649" t="s">
        <v>360</v>
      </c>
    </row>
    <row r="13" spans="1:14" ht="15.75" thickTop="1" x14ac:dyDescent="0.2">
      <c r="A13" s="731" t="s">
        <v>20</v>
      </c>
      <c r="B13" s="732"/>
      <c r="C13" s="733"/>
      <c r="D13" s="522"/>
      <c r="E13" s="522">
        <f>'INMUEBLES EQUIPOS Y RODADOS'!S251</f>
        <v>0</v>
      </c>
      <c r="F13" s="522">
        <f>+E13-D13</f>
        <v>0</v>
      </c>
      <c r="G13" s="523" t="e">
        <f t="shared" ref="G13:G21" si="0">+E13/$E$38</f>
        <v>#REF!</v>
      </c>
      <c r="H13" s="524"/>
      <c r="I13" s="525">
        <f>+D13/$C$9</f>
        <v>0</v>
      </c>
      <c r="J13" s="526">
        <f>+E13/$C$9</f>
        <v>0</v>
      </c>
      <c r="K13" s="527">
        <f>+J13-I13</f>
        <v>0</v>
      </c>
      <c r="L13" s="951" t="e">
        <f>J13/I13-1</f>
        <v>#DIV/0!</v>
      </c>
      <c r="M13" s="951" t="e">
        <f>K13/$K$38</f>
        <v>#REF!</v>
      </c>
      <c r="N13" s="761"/>
    </row>
    <row r="14" spans="1:14" x14ac:dyDescent="0.2">
      <c r="A14" s="734" t="s">
        <v>130</v>
      </c>
      <c r="B14" s="735"/>
      <c r="C14" s="736"/>
      <c r="D14" s="529"/>
      <c r="E14" s="529" t="e">
        <f>#REF!</f>
        <v>#REF!</v>
      </c>
      <c r="F14" s="529" t="e">
        <f t="shared" ref="F14:F21" si="1">+E14-D14</f>
        <v>#REF!</v>
      </c>
      <c r="G14" s="530" t="e">
        <f t="shared" si="0"/>
        <v>#REF!</v>
      </c>
      <c r="H14" s="531"/>
      <c r="I14" s="532">
        <f t="shared" ref="I14:J32" si="2">+D14/$C$9</f>
        <v>0</v>
      </c>
      <c r="J14" s="529" t="e">
        <f t="shared" si="2"/>
        <v>#REF!</v>
      </c>
      <c r="K14" s="533" t="e">
        <f t="shared" ref="K14:K21" si="3">+J14-I14</f>
        <v>#REF!</v>
      </c>
      <c r="L14" s="951" t="e">
        <f t="shared" ref="L14:L32" si="4">J14/I14-1</f>
        <v>#REF!</v>
      </c>
      <c r="M14" s="951" t="e">
        <f>K14/$K$38</f>
        <v>#REF!</v>
      </c>
      <c r="N14" s="761"/>
    </row>
    <row r="15" spans="1:14" x14ac:dyDescent="0.2">
      <c r="A15" s="734"/>
      <c r="B15" s="735" t="s">
        <v>263</v>
      </c>
      <c r="C15" s="736"/>
      <c r="D15" s="534"/>
      <c r="E15" s="534" t="e">
        <f>#REF!*C9</f>
        <v>#REF!</v>
      </c>
      <c r="F15" s="534" t="e">
        <f t="shared" si="1"/>
        <v>#REF!</v>
      </c>
      <c r="G15" s="535" t="e">
        <f t="shared" si="0"/>
        <v>#REF!</v>
      </c>
      <c r="H15" s="536"/>
      <c r="I15" s="537">
        <f t="shared" si="2"/>
        <v>0</v>
      </c>
      <c r="J15" s="534" t="e">
        <f t="shared" si="2"/>
        <v>#REF!</v>
      </c>
      <c r="K15" s="538" t="e">
        <f t="shared" si="3"/>
        <v>#REF!</v>
      </c>
      <c r="L15" s="951" t="e">
        <f t="shared" si="4"/>
        <v>#REF!</v>
      </c>
      <c r="M15" s="951"/>
      <c r="N15" s="761"/>
    </row>
    <row r="16" spans="1:14" x14ac:dyDescent="0.2">
      <c r="A16" s="734"/>
      <c r="B16" s="735" t="s">
        <v>264</v>
      </c>
      <c r="C16" s="736"/>
      <c r="D16" s="534"/>
      <c r="E16" s="534" t="e">
        <f>+#REF!*C9</f>
        <v>#REF!</v>
      </c>
      <c r="F16" s="534" t="e">
        <f t="shared" si="1"/>
        <v>#REF!</v>
      </c>
      <c r="G16" s="535" t="e">
        <f t="shared" si="0"/>
        <v>#REF!</v>
      </c>
      <c r="H16" s="536"/>
      <c r="I16" s="537">
        <f t="shared" si="2"/>
        <v>0</v>
      </c>
      <c r="J16" s="534" t="e">
        <f t="shared" si="2"/>
        <v>#REF!</v>
      </c>
      <c r="K16" s="538" t="e">
        <f t="shared" si="3"/>
        <v>#REF!</v>
      </c>
      <c r="L16" s="951" t="e">
        <f t="shared" si="4"/>
        <v>#REF!</v>
      </c>
      <c r="M16" s="951"/>
      <c r="N16" s="761"/>
    </row>
    <row r="17" spans="1:14" x14ac:dyDescent="0.2">
      <c r="A17" s="734"/>
      <c r="B17" s="735" t="s">
        <v>286</v>
      </c>
      <c r="C17" s="736"/>
      <c r="D17" s="534"/>
      <c r="E17" s="534" t="e">
        <f>+#REF!*C9</f>
        <v>#REF!</v>
      </c>
      <c r="F17" s="534" t="e">
        <f t="shared" si="1"/>
        <v>#REF!</v>
      </c>
      <c r="G17" s="535" t="e">
        <f t="shared" si="0"/>
        <v>#REF!</v>
      </c>
      <c r="H17" s="536"/>
      <c r="I17" s="537">
        <f t="shared" si="2"/>
        <v>0</v>
      </c>
      <c r="J17" s="534" t="e">
        <f t="shared" si="2"/>
        <v>#REF!</v>
      </c>
      <c r="K17" s="538" t="e">
        <f t="shared" si="3"/>
        <v>#REF!</v>
      </c>
      <c r="L17" s="951" t="e">
        <f t="shared" si="4"/>
        <v>#REF!</v>
      </c>
      <c r="M17" s="951"/>
      <c r="N17" s="761"/>
    </row>
    <row r="18" spans="1:14" x14ac:dyDescent="0.2">
      <c r="A18" s="734"/>
      <c r="B18" s="735" t="s">
        <v>265</v>
      </c>
      <c r="C18" s="736"/>
      <c r="D18" s="534"/>
      <c r="E18" s="534" t="e">
        <f>+#REF!*C9</f>
        <v>#REF!</v>
      </c>
      <c r="F18" s="534" t="e">
        <f t="shared" si="1"/>
        <v>#REF!</v>
      </c>
      <c r="G18" s="535" t="e">
        <f t="shared" si="0"/>
        <v>#REF!</v>
      </c>
      <c r="H18" s="536"/>
      <c r="I18" s="537">
        <f t="shared" si="2"/>
        <v>0</v>
      </c>
      <c r="J18" s="534" t="e">
        <f t="shared" si="2"/>
        <v>#REF!</v>
      </c>
      <c r="K18" s="538" t="e">
        <f t="shared" si="3"/>
        <v>#REF!</v>
      </c>
      <c r="L18" s="951" t="e">
        <f t="shared" si="4"/>
        <v>#REF!</v>
      </c>
      <c r="M18" s="951"/>
      <c r="N18" s="761"/>
    </row>
    <row r="19" spans="1:14" x14ac:dyDescent="0.2">
      <c r="A19" s="734" t="s">
        <v>229</v>
      </c>
      <c r="B19" s="735"/>
      <c r="C19" s="736"/>
      <c r="D19" s="529"/>
      <c r="E19" s="529">
        <f>'MATERIALES-INSUMOS'!M467</f>
        <v>0</v>
      </c>
      <c r="F19" s="529">
        <f t="shared" si="1"/>
        <v>0</v>
      </c>
      <c r="G19" s="530" t="e">
        <f t="shared" si="0"/>
        <v>#REF!</v>
      </c>
      <c r="H19" s="531"/>
      <c r="I19" s="532">
        <f t="shared" si="2"/>
        <v>0</v>
      </c>
      <c r="J19" s="529">
        <f t="shared" si="2"/>
        <v>0</v>
      </c>
      <c r="K19" s="533">
        <f t="shared" si="3"/>
        <v>0</v>
      </c>
      <c r="L19" s="951" t="e">
        <f t="shared" si="4"/>
        <v>#DIV/0!</v>
      </c>
      <c r="M19" s="951" t="e">
        <f>K19/$K$38</f>
        <v>#REF!</v>
      </c>
      <c r="N19" s="761"/>
    </row>
    <row r="20" spans="1:14" x14ac:dyDescent="0.2">
      <c r="A20" s="734" t="s">
        <v>198</v>
      </c>
      <c r="B20" s="735"/>
      <c r="C20" s="735"/>
      <c r="D20" s="529"/>
      <c r="E20" s="529">
        <f>'COMB-LUB-NEUM-MANT'!K199+'COMB-LUB-NEUM-MANT'!P199</f>
        <v>0</v>
      </c>
      <c r="F20" s="529">
        <f t="shared" si="1"/>
        <v>0</v>
      </c>
      <c r="G20" s="530" t="e">
        <f t="shared" si="0"/>
        <v>#REF!</v>
      </c>
      <c r="H20" s="524"/>
      <c r="I20" s="532">
        <f t="shared" si="2"/>
        <v>0</v>
      </c>
      <c r="J20" s="529">
        <f t="shared" si="2"/>
        <v>0</v>
      </c>
      <c r="K20" s="533">
        <f t="shared" si="3"/>
        <v>0</v>
      </c>
      <c r="L20" s="951" t="e">
        <f t="shared" si="4"/>
        <v>#DIV/0!</v>
      </c>
      <c r="M20" s="951" t="e">
        <f>K20/$K$38</f>
        <v>#REF!</v>
      </c>
      <c r="N20" s="761"/>
    </row>
    <row r="21" spans="1:14" ht="15.75" thickBot="1" x14ac:dyDescent="0.25">
      <c r="A21" s="734" t="s">
        <v>197</v>
      </c>
      <c r="B21" s="735"/>
      <c r="C21" s="735"/>
      <c r="D21" s="529"/>
      <c r="E21" s="529">
        <f>'COMB-LUB-NEUM-MANT'!W199+'COMB-LUB-NEUM-MANT'!AB199</f>
        <v>0</v>
      </c>
      <c r="F21" s="529">
        <f t="shared" si="1"/>
        <v>0</v>
      </c>
      <c r="G21" s="530" t="e">
        <f t="shared" si="0"/>
        <v>#REF!</v>
      </c>
      <c r="H21" s="524"/>
      <c r="I21" s="539">
        <f t="shared" si="2"/>
        <v>0</v>
      </c>
      <c r="J21" s="540">
        <f t="shared" si="2"/>
        <v>0</v>
      </c>
      <c r="K21" s="541">
        <f t="shared" si="3"/>
        <v>0</v>
      </c>
      <c r="L21" s="951" t="e">
        <f t="shared" si="4"/>
        <v>#DIV/0!</v>
      </c>
      <c r="M21" s="951" t="e">
        <f>K21/$K$38</f>
        <v>#REF!</v>
      </c>
      <c r="N21" s="761"/>
    </row>
    <row r="22" spans="1:14" ht="15.75" thickTop="1" x14ac:dyDescent="0.2">
      <c r="A22" s="542"/>
      <c r="B22" s="8"/>
      <c r="C22" s="9"/>
      <c r="D22" s="543"/>
      <c r="E22" s="543"/>
      <c r="F22" s="544"/>
      <c r="G22" s="523"/>
      <c r="H22" s="524"/>
      <c r="I22" s="545"/>
      <c r="J22" s="546"/>
      <c r="K22" s="547"/>
      <c r="L22" s="1043"/>
      <c r="M22" s="1043"/>
      <c r="N22" s="761"/>
    </row>
    <row r="23" spans="1:14" ht="15.75" thickBot="1" x14ac:dyDescent="0.25">
      <c r="A23" s="548" t="s">
        <v>36</v>
      </c>
      <c r="B23" s="10"/>
      <c r="C23" s="11"/>
      <c r="D23" s="549"/>
      <c r="E23" s="549" t="e">
        <f>+E13+E14+E19+E20+E21</f>
        <v>#REF!</v>
      </c>
      <c r="F23" s="529" t="e">
        <f>+E23-D23</f>
        <v>#REF!</v>
      </c>
      <c r="G23" s="550"/>
      <c r="H23" s="524"/>
      <c r="I23" s="551">
        <f t="shared" si="2"/>
        <v>0</v>
      </c>
      <c r="J23" s="552" t="e">
        <f t="shared" si="2"/>
        <v>#REF!</v>
      </c>
      <c r="K23" s="553" t="e">
        <f>+J23-I23</f>
        <v>#REF!</v>
      </c>
      <c r="L23" s="951" t="e">
        <f t="shared" si="4"/>
        <v>#REF!</v>
      </c>
      <c r="M23" s="951"/>
      <c r="N23" s="761"/>
    </row>
    <row r="24" spans="1:14" ht="15.75" thickBot="1" x14ac:dyDescent="0.25">
      <c r="A24" s="554" t="s">
        <v>266</v>
      </c>
      <c r="B24" s="12"/>
      <c r="C24" s="1071">
        <f>+RESUMEN!C22</f>
        <v>0</v>
      </c>
      <c r="D24" s="555"/>
      <c r="E24" s="555" t="e">
        <f>E23*C24</f>
        <v>#REF!</v>
      </c>
      <c r="F24" s="529" t="e">
        <f t="shared" ref="F24:F32" si="5">+E24-D24</f>
        <v>#REF!</v>
      </c>
      <c r="G24" s="530" t="e">
        <f>+E24/$E$38</f>
        <v>#REF!</v>
      </c>
      <c r="H24" s="524"/>
      <c r="I24" s="556">
        <f t="shared" si="2"/>
        <v>0</v>
      </c>
      <c r="J24" s="557" t="e">
        <f t="shared" si="2"/>
        <v>#REF!</v>
      </c>
      <c r="K24" s="558" t="e">
        <f>+J24-I24</f>
        <v>#REF!</v>
      </c>
      <c r="L24" s="951"/>
      <c r="M24" s="951" t="e">
        <f>K24/$K$38</f>
        <v>#REF!</v>
      </c>
      <c r="N24" s="761"/>
    </row>
    <row r="25" spans="1:14" ht="15.75" thickTop="1" x14ac:dyDescent="0.2">
      <c r="A25" s="1773" t="s">
        <v>2</v>
      </c>
      <c r="B25" s="1774"/>
      <c r="C25" s="1775"/>
      <c r="D25" s="559"/>
      <c r="E25" s="559"/>
      <c r="F25" s="737"/>
      <c r="G25" s="523"/>
      <c r="H25" s="524"/>
      <c r="I25" s="560"/>
      <c r="J25" s="561"/>
      <c r="K25" s="562"/>
      <c r="L25" s="1043"/>
      <c r="M25" s="1043"/>
      <c r="N25" s="761"/>
    </row>
    <row r="26" spans="1:14" x14ac:dyDescent="0.2">
      <c r="A26" s="1776" t="s">
        <v>28</v>
      </c>
      <c r="B26" s="1072">
        <f>+RESUMEN!B24</f>
        <v>3.5000000000000003E-2</v>
      </c>
      <c r="C26" s="563" t="s">
        <v>29</v>
      </c>
      <c r="D26" s="552"/>
      <c r="E26" s="552" t="e">
        <f>+$E$38*B26</f>
        <v>#REF!</v>
      </c>
      <c r="F26" s="529" t="e">
        <f t="shared" si="5"/>
        <v>#REF!</v>
      </c>
      <c r="G26" s="564"/>
      <c r="H26" s="524"/>
      <c r="I26" s="532">
        <f t="shared" si="2"/>
        <v>0</v>
      </c>
      <c r="J26" s="529" t="e">
        <f t="shared" si="2"/>
        <v>#REF!</v>
      </c>
      <c r="K26" s="533" t="e">
        <f>+J26-I26</f>
        <v>#REF!</v>
      </c>
      <c r="L26" s="951" t="e">
        <f t="shared" si="4"/>
        <v>#REF!</v>
      </c>
      <c r="M26" s="951"/>
      <c r="N26" s="761"/>
    </row>
    <row r="27" spans="1:14" x14ac:dyDescent="0.2">
      <c r="A27" s="1777"/>
      <c r="B27" s="1072">
        <f>+RESUMEN!B25</f>
        <v>8.5000000000000006E-3</v>
      </c>
      <c r="C27" s="565" t="s">
        <v>30</v>
      </c>
      <c r="D27" s="552"/>
      <c r="E27" s="552" t="e">
        <f>+$E$38*B27</f>
        <v>#REF!</v>
      </c>
      <c r="F27" s="529" t="e">
        <f t="shared" si="5"/>
        <v>#REF!</v>
      </c>
      <c r="G27" s="564"/>
      <c r="H27" s="524"/>
      <c r="I27" s="532">
        <f t="shared" si="2"/>
        <v>0</v>
      </c>
      <c r="J27" s="529" t="e">
        <f t="shared" si="2"/>
        <v>#REF!</v>
      </c>
      <c r="K27" s="533" t="e">
        <f>+J27-I27</f>
        <v>#REF!</v>
      </c>
      <c r="L27" s="951" t="e">
        <f t="shared" si="4"/>
        <v>#REF!</v>
      </c>
      <c r="M27" s="951"/>
      <c r="N27" s="761"/>
    </row>
    <row r="28" spans="1:14" x14ac:dyDescent="0.2">
      <c r="A28" s="1777"/>
      <c r="B28" s="1072">
        <f>+RESUMEN!B26</f>
        <v>1.2504000000000001E-2</v>
      </c>
      <c r="C28" s="565" t="s">
        <v>31</v>
      </c>
      <c r="D28" s="552"/>
      <c r="E28" s="552" t="e">
        <f>+$E$38*B28</f>
        <v>#REF!</v>
      </c>
      <c r="F28" s="529" t="e">
        <f t="shared" si="5"/>
        <v>#REF!</v>
      </c>
      <c r="G28" s="564"/>
      <c r="H28" s="524"/>
      <c r="I28" s="532">
        <f t="shared" si="2"/>
        <v>0</v>
      </c>
      <c r="J28" s="529" t="e">
        <f t="shared" si="2"/>
        <v>#REF!</v>
      </c>
      <c r="K28" s="533" t="e">
        <f>+J28-I28</f>
        <v>#REF!</v>
      </c>
      <c r="L28" s="951" t="e">
        <f t="shared" si="4"/>
        <v>#REF!</v>
      </c>
      <c r="M28" s="951"/>
      <c r="N28" s="761"/>
    </row>
    <row r="29" spans="1:14" x14ac:dyDescent="0.2">
      <c r="A29" s="1777"/>
      <c r="B29" s="1700"/>
      <c r="C29" s="1701"/>
      <c r="D29" s="566"/>
      <c r="E29" s="566"/>
      <c r="F29" s="529"/>
      <c r="G29" s="564"/>
      <c r="H29" s="524"/>
      <c r="I29" s="532"/>
      <c r="J29" s="529"/>
      <c r="K29" s="533"/>
      <c r="L29" s="1043"/>
      <c r="M29" s="951"/>
      <c r="N29" s="761"/>
    </row>
    <row r="30" spans="1:14" x14ac:dyDescent="0.2">
      <c r="A30" s="1777"/>
      <c r="B30" s="371">
        <v>0.35</v>
      </c>
      <c r="C30" s="565" t="s">
        <v>32</v>
      </c>
      <c r="D30" s="552"/>
      <c r="E30" s="552" t="e">
        <f>+E32*B30</f>
        <v>#REF!</v>
      </c>
      <c r="F30" s="529" t="e">
        <f t="shared" si="5"/>
        <v>#REF!</v>
      </c>
      <c r="G30" s="564"/>
      <c r="H30" s="524"/>
      <c r="I30" s="532">
        <f t="shared" si="2"/>
        <v>0</v>
      </c>
      <c r="J30" s="529" t="e">
        <f t="shared" si="2"/>
        <v>#REF!</v>
      </c>
      <c r="K30" s="533" t="e">
        <f>+J30-I30</f>
        <v>#REF!</v>
      </c>
      <c r="L30" s="951" t="e">
        <f t="shared" si="4"/>
        <v>#REF!</v>
      </c>
      <c r="M30" s="951"/>
      <c r="N30" s="761"/>
    </row>
    <row r="31" spans="1:14" ht="15.75" thickBot="1" x14ac:dyDescent="0.25">
      <c r="A31" s="1778"/>
      <c r="B31" s="1722" t="s">
        <v>33</v>
      </c>
      <c r="C31" s="1723"/>
      <c r="D31" s="529"/>
      <c r="E31" s="529" t="e">
        <f>+E26+E27+E28+E30</f>
        <v>#REF!</v>
      </c>
      <c r="F31" s="529" t="e">
        <f t="shared" si="5"/>
        <v>#REF!</v>
      </c>
      <c r="G31" s="530" t="e">
        <f>+E31/$E$38</f>
        <v>#REF!</v>
      </c>
      <c r="H31" s="524"/>
      <c r="I31" s="532">
        <f t="shared" si="2"/>
        <v>0</v>
      </c>
      <c r="J31" s="529" t="e">
        <f t="shared" si="2"/>
        <v>#REF!</v>
      </c>
      <c r="K31" s="533" t="e">
        <f>+J31-I31</f>
        <v>#REF!</v>
      </c>
      <c r="L31" s="951" t="e">
        <f t="shared" si="4"/>
        <v>#REF!</v>
      </c>
      <c r="M31" s="951" t="e">
        <f>K31/$K$38</f>
        <v>#REF!</v>
      </c>
      <c r="N31" s="761"/>
    </row>
    <row r="32" spans="1:14" ht="15.75" thickBot="1" x14ac:dyDescent="0.25">
      <c r="A32" s="1790" t="s">
        <v>34</v>
      </c>
      <c r="B32" s="1699"/>
      <c r="C32" s="1071">
        <f>+RESUMEN!C30</f>
        <v>0</v>
      </c>
      <c r="D32" s="567"/>
      <c r="E32" s="567" t="e">
        <f>(+E23+E24)*C32</f>
        <v>#REF!</v>
      </c>
      <c r="F32" s="529" t="e">
        <f t="shared" si="5"/>
        <v>#REF!</v>
      </c>
      <c r="G32" s="568" t="e">
        <f>+E32/$E$38</f>
        <v>#REF!</v>
      </c>
      <c r="H32" s="524"/>
      <c r="I32" s="551">
        <f t="shared" si="2"/>
        <v>0</v>
      </c>
      <c r="J32" s="552" t="e">
        <f t="shared" si="2"/>
        <v>#REF!</v>
      </c>
      <c r="K32" s="553" t="e">
        <f>+J32-I32</f>
        <v>#REF!</v>
      </c>
      <c r="L32" s="951" t="e">
        <f t="shared" si="4"/>
        <v>#REF!</v>
      </c>
      <c r="M32" s="951" t="e">
        <f>K32/$K$38</f>
        <v>#REF!</v>
      </c>
      <c r="N32" s="761"/>
    </row>
    <row r="33" spans="1:14" ht="15.75" thickBot="1" x14ac:dyDescent="0.25">
      <c r="A33" s="1791" t="s">
        <v>2</v>
      </c>
      <c r="B33" s="1792"/>
      <c r="C33" s="1793"/>
      <c r="D33" s="569"/>
      <c r="E33" s="569"/>
      <c r="F33" s="570"/>
      <c r="G33" s="571"/>
      <c r="H33" s="524"/>
      <c r="I33" s="572"/>
      <c r="J33" s="573"/>
      <c r="K33" s="574"/>
      <c r="L33" s="1043"/>
      <c r="M33" s="1043"/>
      <c r="N33" s="761"/>
    </row>
    <row r="34" spans="1:14" ht="16.5" thickTop="1" thickBot="1" x14ac:dyDescent="0.25">
      <c r="A34" s="1794" t="s">
        <v>2</v>
      </c>
      <c r="B34" s="1795"/>
      <c r="C34" s="1795"/>
      <c r="D34" s="559"/>
      <c r="E34" s="559"/>
      <c r="F34" s="737"/>
      <c r="G34" s="523"/>
      <c r="H34" s="524"/>
      <c r="I34" s="575"/>
      <c r="J34" s="576"/>
      <c r="K34" s="577"/>
      <c r="L34" s="1043"/>
      <c r="M34" s="1043"/>
      <c r="N34" s="761"/>
    </row>
    <row r="35" spans="1:14" ht="15.75" thickBot="1" x14ac:dyDescent="0.25">
      <c r="A35" s="1796" t="s">
        <v>19</v>
      </c>
      <c r="B35" s="1727"/>
      <c r="C35" s="1071">
        <f>+RESUMEN!C33</f>
        <v>0</v>
      </c>
      <c r="D35" s="567"/>
      <c r="E35" s="567" t="e">
        <f>(E38*C35)</f>
        <v>#REF!</v>
      </c>
      <c r="F35" s="529" t="e">
        <f>+E35-D35</f>
        <v>#REF!</v>
      </c>
      <c r="G35" s="568" t="e">
        <f>+E35/$E$38</f>
        <v>#REF!</v>
      </c>
      <c r="H35" s="524"/>
      <c r="I35" s="551">
        <f>+D35/$C$9</f>
        <v>0</v>
      </c>
      <c r="J35" s="552" t="e">
        <f>+E35/$C$9</f>
        <v>#REF!</v>
      </c>
      <c r="K35" s="553" t="e">
        <f>+J35-I35</f>
        <v>#REF!</v>
      </c>
      <c r="L35" s="951" t="e">
        <f>J35/I35-1</f>
        <v>#REF!</v>
      </c>
      <c r="M35" s="951" t="e">
        <f>K35/$K$38</f>
        <v>#REF!</v>
      </c>
      <c r="N35" s="761"/>
    </row>
    <row r="36" spans="1:14" ht="15.75" thickBot="1" x14ac:dyDescent="0.25">
      <c r="A36" s="1791"/>
      <c r="B36" s="1792"/>
      <c r="C36" s="1792"/>
      <c r="D36" s="569"/>
      <c r="E36" s="569"/>
      <c r="F36" s="570"/>
      <c r="G36" s="578"/>
      <c r="H36" s="524"/>
      <c r="I36" s="572"/>
      <c r="J36" s="573"/>
      <c r="K36" s="574"/>
      <c r="L36" s="1043"/>
      <c r="M36" s="1043"/>
      <c r="N36" s="761"/>
    </row>
    <row r="37" spans="1:14" ht="15.75" thickTop="1" x14ac:dyDescent="0.2">
      <c r="A37" s="1794"/>
      <c r="B37" s="1795"/>
      <c r="C37" s="1797"/>
      <c r="D37" s="559"/>
      <c r="E37" s="559"/>
      <c r="F37" s="737"/>
      <c r="G37" s="523"/>
      <c r="H37" s="524"/>
      <c r="I37" s="560"/>
      <c r="J37" s="561"/>
      <c r="K37" s="562"/>
      <c r="L37" s="1043"/>
      <c r="M37" s="1043"/>
      <c r="N37" s="761"/>
    </row>
    <row r="38" spans="1:14" x14ac:dyDescent="0.2">
      <c r="A38" s="1796" t="s">
        <v>443</v>
      </c>
      <c r="B38" s="1727"/>
      <c r="C38" s="1728"/>
      <c r="D38" s="579"/>
      <c r="E38" s="579" t="e">
        <f>+(E23+E24+(E32*0.35)+E32)/(1-(B26+B27+B28+C35))</f>
        <v>#REF!</v>
      </c>
      <c r="F38" s="529" t="e">
        <f>+E38-D38</f>
        <v>#REF!</v>
      </c>
      <c r="G38" s="580" t="e">
        <f>+G13+G14+G19+G20+G21+G24+G31+G32+G35</f>
        <v>#REF!</v>
      </c>
      <c r="H38" s="581"/>
      <c r="I38" s="532">
        <f>+D38/$C$9</f>
        <v>0</v>
      </c>
      <c r="J38" s="529" t="e">
        <f>+E38/$C$9</f>
        <v>#REF!</v>
      </c>
      <c r="K38" s="533" t="e">
        <f>+J38-I38</f>
        <v>#REF!</v>
      </c>
      <c r="L38" s="1044" t="e">
        <f>J38/I38-1</f>
        <v>#REF!</v>
      </c>
      <c r="M38" s="951"/>
      <c r="N38" s="761"/>
    </row>
    <row r="39" spans="1:14" x14ac:dyDescent="0.2">
      <c r="A39" s="1796" t="s">
        <v>235</v>
      </c>
      <c r="B39" s="1727"/>
      <c r="C39" s="1728"/>
      <c r="D39" s="579"/>
      <c r="E39" s="579" t="e">
        <f>E38/C9</f>
        <v>#REF!</v>
      </c>
      <c r="F39" s="529" t="e">
        <f>+E39-D39</f>
        <v>#REF!</v>
      </c>
      <c r="G39" s="582"/>
      <c r="H39" s="581"/>
      <c r="I39" s="532"/>
      <c r="J39" s="529"/>
      <c r="K39" s="533"/>
      <c r="L39" s="1043"/>
      <c r="M39" s="1043"/>
      <c r="N39" s="761"/>
    </row>
    <row r="40" spans="1:14" ht="15.75" thickBot="1" x14ac:dyDescent="0.25">
      <c r="A40" s="1785"/>
      <c r="B40" s="1786"/>
      <c r="C40" s="1787"/>
      <c r="D40" s="583"/>
      <c r="E40" s="583"/>
      <c r="F40" s="584"/>
      <c r="G40" s="585"/>
      <c r="H40" s="586"/>
      <c r="I40" s="587"/>
      <c r="J40" s="584"/>
      <c r="K40" s="588"/>
      <c r="L40" s="1043"/>
      <c r="M40" s="1043"/>
      <c r="N40" s="761"/>
    </row>
    <row r="41" spans="1:14" ht="15.75" thickTop="1" x14ac:dyDescent="0.2">
      <c r="A41" s="360"/>
      <c r="B41" s="360"/>
      <c r="C41" s="360"/>
      <c r="D41" s="360"/>
      <c r="E41" s="360"/>
      <c r="F41" s="360"/>
      <c r="G41" s="360"/>
      <c r="H41" s="360"/>
      <c r="I41" s="360"/>
      <c r="J41" s="360"/>
      <c r="K41" s="360"/>
    </row>
    <row r="42" spans="1:14" ht="18" x14ac:dyDescent="0.2">
      <c r="A42" s="81" t="s">
        <v>283</v>
      </c>
      <c r="B42" s="81"/>
      <c r="C42" s="81"/>
      <c r="D42" s="81"/>
      <c r="E42" s="81"/>
      <c r="F42" s="474"/>
      <c r="G42" s="474"/>
      <c r="H42" s="226"/>
      <c r="I42" s="226"/>
      <c r="J42" s="226"/>
      <c r="K42" s="226"/>
    </row>
    <row r="43" spans="1:14" ht="15.75" thickBot="1" x14ac:dyDescent="0.25">
      <c r="A43" s="226"/>
      <c r="B43" s="226"/>
      <c r="C43" s="226"/>
      <c r="D43" s="226"/>
      <c r="E43" s="226"/>
      <c r="F43" s="226"/>
      <c r="G43" s="226"/>
      <c r="H43" s="226"/>
      <c r="I43" s="226"/>
      <c r="J43" s="226"/>
      <c r="K43" s="226"/>
    </row>
    <row r="44" spans="1:14" ht="15.75" thickBot="1" x14ac:dyDescent="0.25">
      <c r="A44" s="1788" t="s">
        <v>287</v>
      </c>
      <c r="B44" s="1789"/>
      <c r="C44" s="1789"/>
      <c r="D44" s="1789"/>
      <c r="E44" s="1789"/>
      <c r="F44" s="1789"/>
      <c r="G44" s="1789"/>
      <c r="H44" s="1789"/>
      <c r="I44" s="381"/>
      <c r="J44" s="381"/>
      <c r="K44" s="381"/>
    </row>
    <row r="45" spans="1:14" x14ac:dyDescent="0.2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</row>
    <row r="46" spans="1:14" x14ac:dyDescent="0.2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</row>
    <row r="47" spans="1:14" x14ac:dyDescent="0.2">
      <c r="A47" s="226"/>
      <c r="B47" s="226"/>
      <c r="C47" s="226"/>
      <c r="D47" s="226"/>
      <c r="E47" s="226"/>
      <c r="F47" s="226"/>
      <c r="G47" s="226"/>
      <c r="H47" s="226"/>
      <c r="I47" s="226"/>
      <c r="J47" s="226"/>
      <c r="K47" s="226"/>
    </row>
    <row r="48" spans="1:14" x14ac:dyDescent="0.2">
      <c r="A48" s="226"/>
      <c r="B48" s="226"/>
      <c r="C48" s="226"/>
      <c r="D48" s="226"/>
      <c r="E48" s="226"/>
      <c r="F48" s="226"/>
      <c r="G48" s="226"/>
      <c r="H48" s="226"/>
      <c r="I48" s="226"/>
      <c r="J48" s="226"/>
      <c r="K48" s="226"/>
    </row>
    <row r="55" spans="2:6" x14ac:dyDescent="0.2">
      <c r="B55" s="738"/>
      <c r="C55" s="590"/>
      <c r="D55" s="739"/>
      <c r="E55" s="740"/>
      <c r="F55" s="590"/>
    </row>
  </sheetData>
  <sheetProtection password="DF2C" sheet="1"/>
  <mergeCells count="18">
    <mergeCell ref="C4:G4"/>
    <mergeCell ref="A40:C40"/>
    <mergeCell ref="A44:H44"/>
    <mergeCell ref="A32:B32"/>
    <mergeCell ref="A33:C33"/>
    <mergeCell ref="A34:C34"/>
    <mergeCell ref="A35:B35"/>
    <mergeCell ref="A36:C36"/>
    <mergeCell ref="A37:C37"/>
    <mergeCell ref="A38:C38"/>
    <mergeCell ref="A39:C39"/>
    <mergeCell ref="I11:K11"/>
    <mergeCell ref="A12:C12"/>
    <mergeCell ref="A25:C25"/>
    <mergeCell ref="A26:A31"/>
    <mergeCell ref="B29:C29"/>
    <mergeCell ref="B31:C31"/>
    <mergeCell ref="A11:G11"/>
  </mergeCells>
  <hyperlinks>
    <hyperlink ref="J9" location="Indice!E13" tooltip="Vuelve al Indice" display="INDICE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V62"/>
  <sheetViews>
    <sheetView showGridLines="0" zoomScale="96" zoomScaleNormal="96" workbookViewId="0">
      <selection activeCell="R13" sqref="R13"/>
    </sheetView>
  </sheetViews>
  <sheetFormatPr baseColWidth="10" defaultColWidth="10.6640625" defaultRowHeight="15" x14ac:dyDescent="0.2"/>
  <cols>
    <col min="1" max="11" width="10.6640625" style="348"/>
    <col min="12" max="13" width="10.6640625" style="648"/>
    <col min="14" max="20" width="10.6640625" style="348"/>
    <col min="21" max="21" width="10.6640625" style="501"/>
    <col min="22" max="22" width="10.6640625" style="226"/>
    <col min="23" max="16384" width="10.6640625" style="348"/>
  </cols>
  <sheetData>
    <row r="1" spans="1:22" s="490" customFormat="1" ht="3.75" customHeight="1" x14ac:dyDescent="0.2">
      <c r="A1" s="489"/>
      <c r="B1" s="489"/>
      <c r="L1" s="195"/>
      <c r="M1" s="195"/>
      <c r="U1" s="491"/>
    </row>
    <row r="2" spans="1:22" s="490" customFormat="1" ht="4.5" customHeight="1" x14ac:dyDescent="0.2">
      <c r="A2" s="492"/>
      <c r="B2" s="493"/>
      <c r="C2" s="493"/>
      <c r="E2" s="494"/>
      <c r="F2" s="494"/>
      <c r="G2" s="493"/>
      <c r="H2" s="493"/>
      <c r="I2" s="493"/>
      <c r="J2" s="493"/>
      <c r="K2" s="493"/>
      <c r="L2" s="195"/>
      <c r="M2" s="195"/>
      <c r="O2" s="494"/>
      <c r="P2" s="494"/>
      <c r="Q2" s="493"/>
      <c r="R2" s="493"/>
      <c r="S2" s="493"/>
      <c r="T2" s="493"/>
      <c r="U2" s="491"/>
    </row>
    <row r="3" spans="1:22" s="490" customFormat="1" ht="4.5" customHeight="1" thickBo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195"/>
      <c r="M3" s="195"/>
      <c r="N3" s="495"/>
      <c r="O3" s="495"/>
      <c r="P3" s="495"/>
      <c r="Q3" s="495"/>
      <c r="R3" s="495"/>
      <c r="S3" s="495"/>
      <c r="T3" s="495"/>
      <c r="U3" s="491"/>
    </row>
    <row r="4" spans="1:22" ht="33.75" customHeight="1" thickBot="1" x14ac:dyDescent="0.25">
      <c r="A4" s="357"/>
      <c r="B4" s="496" t="s">
        <v>284</v>
      </c>
      <c r="C4" s="1825">
        <f>'INMUEBLES EQUIPOS Y RODADOS'!C4</f>
        <v>0</v>
      </c>
      <c r="D4" s="1826"/>
      <c r="E4" s="1826"/>
      <c r="F4" s="1826"/>
      <c r="G4" s="1827"/>
      <c r="H4" s="497"/>
      <c r="I4" s="498"/>
      <c r="J4" s="499"/>
      <c r="K4" s="500"/>
      <c r="N4" s="648"/>
      <c r="O4" s="648"/>
      <c r="P4" s="648"/>
      <c r="Q4" s="648"/>
      <c r="R4" s="497"/>
      <c r="S4" s="498"/>
      <c r="T4" s="499"/>
    </row>
    <row r="5" spans="1:22" s="490" customFormat="1" ht="12" customHeight="1" thickBot="1" x14ac:dyDescent="0.25">
      <c r="A5" s="492"/>
      <c r="B5" s="502"/>
      <c r="C5" s="503"/>
      <c r="G5" s="504"/>
      <c r="H5" s="504"/>
      <c r="I5" s="195"/>
      <c r="J5" s="354"/>
      <c r="K5" s="505"/>
      <c r="L5" s="195"/>
      <c r="M5" s="195"/>
      <c r="Q5" s="648"/>
      <c r="R5" s="504"/>
      <c r="S5" s="195"/>
      <c r="T5" s="354"/>
      <c r="U5" s="491"/>
    </row>
    <row r="6" spans="1:22" s="490" customFormat="1" ht="15.75" thickBot="1" x14ac:dyDescent="0.25">
      <c r="A6" s="492"/>
      <c r="B6" s="754" t="s">
        <v>371</v>
      </c>
      <c r="C6" s="771">
        <f>+'INMUEBLES EQUIPOS Y RODADOS'!C6</f>
        <v>0</v>
      </c>
      <c r="D6" s="863"/>
      <c r="E6" s="864"/>
      <c r="F6" s="865"/>
      <c r="G6" s="772"/>
      <c r="H6" s="504"/>
      <c r="I6" s="506"/>
      <c r="J6" s="499"/>
      <c r="K6" s="507"/>
      <c r="L6" s="195"/>
      <c r="M6" s="195"/>
      <c r="N6" s="648"/>
      <c r="O6" s="648"/>
      <c r="P6" s="648"/>
      <c r="Q6" s="648"/>
      <c r="R6" s="504"/>
      <c r="S6" s="506"/>
      <c r="T6" s="499"/>
      <c r="U6" s="491"/>
    </row>
    <row r="7" spans="1:22" s="490" customFormat="1" ht="4.5" customHeight="1" x14ac:dyDescent="0.2">
      <c r="A7" s="492"/>
      <c r="B7" s="504"/>
      <c r="C7" s="510"/>
      <c r="D7" s="508"/>
      <c r="E7" s="88"/>
      <c r="F7" s="509"/>
      <c r="G7" s="511"/>
      <c r="H7" s="511"/>
      <c r="I7" s="511"/>
      <c r="J7" s="499"/>
      <c r="K7" s="507"/>
      <c r="L7" s="195"/>
      <c r="M7" s="195"/>
      <c r="N7" s="508"/>
      <c r="O7" s="88"/>
      <c r="P7" s="509"/>
      <c r="Q7" s="648"/>
      <c r="R7" s="511"/>
      <c r="S7" s="511"/>
      <c r="T7" s="499"/>
      <c r="U7" s="491"/>
    </row>
    <row r="8" spans="1:22" s="490" customFormat="1" ht="3" customHeight="1" thickBot="1" x14ac:dyDescent="0.25">
      <c r="A8" s="492"/>
      <c r="B8" s="504"/>
      <c r="C8" s="195"/>
      <c r="D8" s="508"/>
      <c r="E8" s="88"/>
      <c r="F8" s="509"/>
      <c r="G8" s="511"/>
      <c r="H8" s="511"/>
      <c r="I8" s="511"/>
      <c r="J8" s="499"/>
      <c r="K8" s="507"/>
      <c r="L8" s="195"/>
      <c r="M8" s="195"/>
      <c r="N8" s="508"/>
      <c r="O8" s="88"/>
      <c r="P8" s="509"/>
      <c r="Q8" s="511"/>
      <c r="R8" s="511"/>
      <c r="S8" s="511"/>
      <c r="T8" s="499"/>
      <c r="U8" s="491"/>
    </row>
    <row r="9" spans="1:22" ht="15.75" thickBot="1" x14ac:dyDescent="0.25">
      <c r="A9" s="358"/>
      <c r="B9" s="512" t="s">
        <v>141</v>
      </c>
      <c r="C9" s="513">
        <f>+'MATERIALES-INSUMOS'!C9</f>
        <v>36</v>
      </c>
      <c r="D9" s="508"/>
      <c r="E9" s="878" t="s">
        <v>430</v>
      </c>
      <c r="F9" s="509"/>
      <c r="G9" s="188"/>
      <c r="H9" s="188"/>
      <c r="I9" s="188"/>
      <c r="J9" s="352"/>
      <c r="K9" s="355"/>
      <c r="N9" s="508"/>
      <c r="O9" s="878" t="s">
        <v>430</v>
      </c>
      <c r="P9" s="509"/>
      <c r="Q9" s="188"/>
      <c r="R9" s="188"/>
      <c r="S9" s="188"/>
      <c r="T9" s="352"/>
    </row>
    <row r="10" spans="1:22" ht="15.75" thickBot="1" x14ac:dyDescent="0.25">
      <c r="A10" s="358"/>
      <c r="B10" s="357"/>
      <c r="C10" s="357"/>
      <c r="D10" s="357"/>
      <c r="E10" s="357"/>
      <c r="F10" s="358"/>
      <c r="G10" s="357"/>
      <c r="H10" s="357"/>
      <c r="I10" s="357"/>
      <c r="J10" s="357"/>
      <c r="K10" s="357"/>
      <c r="N10" s="357"/>
      <c r="O10" s="357"/>
      <c r="P10" s="358"/>
      <c r="Q10" s="357"/>
      <c r="R10" s="357"/>
      <c r="S10" s="357"/>
      <c r="T10" s="357"/>
    </row>
    <row r="11" spans="1:22" ht="23.25" customHeight="1" thickTop="1" thickBot="1" x14ac:dyDescent="0.25">
      <c r="A11" s="1806" t="s">
        <v>309</v>
      </c>
      <c r="B11" s="1807"/>
      <c r="C11" s="1808"/>
      <c r="D11" s="1809" t="s">
        <v>301</v>
      </c>
      <c r="E11" s="1810"/>
      <c r="F11" s="1810"/>
      <c r="G11" s="1806" t="s">
        <v>448</v>
      </c>
      <c r="H11" s="1807"/>
      <c r="I11" s="1808"/>
      <c r="J11" s="1828" t="s">
        <v>15</v>
      </c>
      <c r="K11" s="774"/>
      <c r="N11" s="1822" t="s">
        <v>301</v>
      </c>
      <c r="O11" s="1823"/>
      <c r="P11" s="1824"/>
      <c r="Q11" s="1817" t="s">
        <v>449</v>
      </c>
      <c r="R11" s="1818"/>
      <c r="S11" s="1819"/>
      <c r="T11" s="1820" t="s">
        <v>15</v>
      </c>
      <c r="U11" s="514" t="s">
        <v>302</v>
      </c>
    </row>
    <row r="12" spans="1:22" ht="23.25" customHeight="1" thickTop="1" thickBot="1" x14ac:dyDescent="0.25">
      <c r="A12" s="1811" t="s">
        <v>16</v>
      </c>
      <c r="B12" s="1812"/>
      <c r="C12" s="1813"/>
      <c r="D12" s="1029" t="s">
        <v>345</v>
      </c>
      <c r="E12" s="1030" t="s">
        <v>340</v>
      </c>
      <c r="F12" s="1030" t="s">
        <v>307</v>
      </c>
      <c r="G12" s="860" t="s">
        <v>345</v>
      </c>
      <c r="H12" s="861" t="s">
        <v>340</v>
      </c>
      <c r="I12" s="862" t="s">
        <v>307</v>
      </c>
      <c r="J12" s="1829"/>
      <c r="K12" s="518"/>
      <c r="L12" s="649" t="s">
        <v>308</v>
      </c>
      <c r="M12" s="649"/>
      <c r="N12" s="987" t="s">
        <v>345</v>
      </c>
      <c r="O12" s="988" t="s">
        <v>340</v>
      </c>
      <c r="P12" s="989" t="s">
        <v>307</v>
      </c>
      <c r="Q12" s="990" t="s">
        <v>345</v>
      </c>
      <c r="R12" s="991" t="s">
        <v>340</v>
      </c>
      <c r="S12" s="992" t="s">
        <v>307</v>
      </c>
      <c r="T12" s="1821"/>
    </row>
    <row r="13" spans="1:22" ht="23.25" customHeight="1" thickTop="1" x14ac:dyDescent="0.2">
      <c r="A13" s="856" t="s">
        <v>20</v>
      </c>
      <c r="B13" s="88"/>
      <c r="C13" s="857"/>
      <c r="D13" s="845">
        <f t="shared" ref="D13:D35" si="0">+G13/$C$9</f>
        <v>0</v>
      </c>
      <c r="E13" s="846">
        <f t="shared" ref="E13:E35" si="1">+H13/$C$9</f>
        <v>0</v>
      </c>
      <c r="F13" s="805">
        <f>+E13-D13</f>
        <v>0</v>
      </c>
      <c r="G13" s="858">
        <f>+RESUMEN!D12</f>
        <v>0</v>
      </c>
      <c r="H13" s="859">
        <f>+'INMUEBLES EQUIPOS Y RODADOS'!Y251</f>
        <v>0</v>
      </c>
      <c r="I13" s="842">
        <f>+H13-G13</f>
        <v>0</v>
      </c>
      <c r="J13" s="812" t="e">
        <f>+H13/$H$45</f>
        <v>#REF!</v>
      </c>
      <c r="K13" s="524"/>
      <c r="L13" s="699" t="e">
        <f t="shared" ref="L13:L35" si="2">E13/D13-1</f>
        <v>#DIV/0!</v>
      </c>
      <c r="M13" s="650"/>
      <c r="N13" s="957">
        <f>+Q13/$C$9</f>
        <v>0</v>
      </c>
      <c r="O13" s="846">
        <f>+R13/$C$9</f>
        <v>0</v>
      </c>
      <c r="P13" s="958">
        <f>+O13-N13</f>
        <v>0</v>
      </c>
      <c r="Q13" s="968">
        <f>+G13</f>
        <v>0</v>
      </c>
      <c r="R13" s="859">
        <f>+'INMUEBLES EQUIPOS Y RODADOS'!AC251</f>
        <v>0</v>
      </c>
      <c r="S13" s="969">
        <f>+R13-Q13</f>
        <v>0</v>
      </c>
      <c r="T13" s="984" t="e">
        <f t="shared" ref="T13:T33" si="3">+R13/Q13-1</f>
        <v>#DIV/0!</v>
      </c>
      <c r="U13" s="982"/>
    </row>
    <row r="14" spans="1:22" ht="25.5" customHeight="1" x14ac:dyDescent="0.2">
      <c r="A14" s="528" t="s">
        <v>130</v>
      </c>
      <c r="B14" s="4"/>
      <c r="C14" s="5"/>
      <c r="D14" s="532">
        <f t="shared" si="0"/>
        <v>0</v>
      </c>
      <c r="E14" s="529" t="e">
        <f t="shared" si="1"/>
        <v>#REF!</v>
      </c>
      <c r="F14" s="806" t="e">
        <f>+E14-D14</f>
        <v>#REF!</v>
      </c>
      <c r="G14" s="900">
        <f>+RESUMEN!D13</f>
        <v>0</v>
      </c>
      <c r="H14" s="901" t="e">
        <f>VLOOKUP('INMUEBLES EQUIPOS Y RODADOS'!$X$15,#REF!,7,FALSE)</f>
        <v>#REF!</v>
      </c>
      <c r="I14" s="819" t="e">
        <f>+H14-G14</f>
        <v>#REF!</v>
      </c>
      <c r="J14" s="810" t="e">
        <f>+H14/$H$45</f>
        <v>#REF!</v>
      </c>
      <c r="K14" s="531"/>
      <c r="L14" s="699" t="e">
        <f t="shared" si="2"/>
        <v>#REF!</v>
      </c>
      <c r="M14" s="650"/>
      <c r="N14" s="959">
        <f>+Q14/$C$9</f>
        <v>0</v>
      </c>
      <c r="O14" s="529">
        <f>+R14/$C$9</f>
        <v>0</v>
      </c>
      <c r="P14" s="960">
        <f>+O14-N14</f>
        <v>0</v>
      </c>
      <c r="Q14" s="970">
        <f>+G14</f>
        <v>0</v>
      </c>
      <c r="R14" s="901">
        <f>+'MANO DE OBRA'!CB295</f>
        <v>0</v>
      </c>
      <c r="S14" s="971">
        <f>+R14-Q14</f>
        <v>0</v>
      </c>
      <c r="T14" s="984" t="e">
        <f t="shared" si="3"/>
        <v>#DIV/0!</v>
      </c>
      <c r="U14" s="982"/>
    </row>
    <row r="15" spans="1:22" ht="25.5" customHeight="1" x14ac:dyDescent="0.2">
      <c r="A15" s="956" t="e">
        <f>+#REF!</f>
        <v>#REF!</v>
      </c>
      <c r="B15" s="4"/>
      <c r="C15" s="5"/>
      <c r="D15" s="537" t="e">
        <f t="shared" ref="D15:I15" si="4">SUM(D16:D19)</f>
        <v>#REF!</v>
      </c>
      <c r="E15" s="534" t="e">
        <f t="shared" si="4"/>
        <v>#REF!</v>
      </c>
      <c r="F15" s="807" t="e">
        <f t="shared" si="4"/>
        <v>#REF!</v>
      </c>
      <c r="G15" s="537" t="e">
        <f t="shared" si="4"/>
        <v>#REF!</v>
      </c>
      <c r="H15" s="534" t="e">
        <f t="shared" si="4"/>
        <v>#REF!</v>
      </c>
      <c r="I15" s="538" t="e">
        <f t="shared" si="4"/>
        <v>#REF!</v>
      </c>
      <c r="J15" s="810"/>
      <c r="K15" s="531"/>
      <c r="L15" s="699"/>
      <c r="M15" s="650"/>
      <c r="N15" s="1021" t="e">
        <f t="shared" ref="N15:S15" si="5">SUM(N16:N19)</f>
        <v>#REF!</v>
      </c>
      <c r="O15" s="1022">
        <f t="shared" si="5"/>
        <v>0</v>
      </c>
      <c r="P15" s="1023" t="e">
        <f t="shared" si="5"/>
        <v>#REF!</v>
      </c>
      <c r="Q15" s="1024" t="e">
        <f t="shared" si="5"/>
        <v>#REF!</v>
      </c>
      <c r="R15" s="1025">
        <f t="shared" si="5"/>
        <v>0</v>
      </c>
      <c r="S15" s="1026" t="e">
        <f t="shared" si="5"/>
        <v>#REF!</v>
      </c>
      <c r="T15" s="984" t="e">
        <f t="shared" si="3"/>
        <v>#REF!</v>
      </c>
      <c r="U15" s="982"/>
    </row>
    <row r="16" spans="1:22" s="953" customFormat="1" ht="23.25" customHeight="1" x14ac:dyDescent="0.2">
      <c r="A16" s="941"/>
      <c r="B16" s="942" t="s">
        <v>263</v>
      </c>
      <c r="C16" s="943"/>
      <c r="D16" s="944" t="e">
        <f t="shared" si="0"/>
        <v>#REF!</v>
      </c>
      <c r="E16" s="945" t="e">
        <f t="shared" si="1"/>
        <v>#REF!</v>
      </c>
      <c r="F16" s="946" t="e">
        <f t="shared" ref="F16:F29" si="6">+E16-D16</f>
        <v>#REF!</v>
      </c>
      <c r="G16" s="947" t="e">
        <f>+#REF!*C9</f>
        <v>#REF!</v>
      </c>
      <c r="H16" s="948" t="e">
        <f>VLOOKUP('INMUEBLES EQUIPOS Y RODADOS'!$X$15,#REF!,2,FALSE)*$C$9</f>
        <v>#REF!</v>
      </c>
      <c r="I16" s="949" t="e">
        <f t="shared" ref="I16:I29" si="7">+H16-G16</f>
        <v>#REF!</v>
      </c>
      <c r="J16" s="811" t="e">
        <f>+H16/$H$45</f>
        <v>#REF!</v>
      </c>
      <c r="K16" s="950"/>
      <c r="L16" s="699" t="e">
        <f t="shared" si="2"/>
        <v>#REF!</v>
      </c>
      <c r="M16" s="951"/>
      <c r="N16" s="961" t="e">
        <f t="shared" ref="N16:O19" si="8">+Q16/$C$9</f>
        <v>#REF!</v>
      </c>
      <c r="O16" s="945">
        <f t="shared" si="8"/>
        <v>0</v>
      </c>
      <c r="P16" s="962" t="e">
        <f t="shared" ref="P16:P29" si="9">+O16-N16</f>
        <v>#REF!</v>
      </c>
      <c r="Q16" s="972" t="e">
        <f>+G16</f>
        <v>#REF!</v>
      </c>
      <c r="R16" s="948">
        <f>+'MANO DE OBRA'!BW300*C9</f>
        <v>0</v>
      </c>
      <c r="S16" s="973" t="e">
        <f t="shared" ref="S16:S29" si="10">+R16-Q16</f>
        <v>#REF!</v>
      </c>
      <c r="T16" s="984" t="e">
        <f t="shared" si="3"/>
        <v>#REF!</v>
      </c>
      <c r="U16" s="982"/>
      <c r="V16" s="952"/>
    </row>
    <row r="17" spans="1:22" s="953" customFormat="1" ht="23.25" customHeight="1" x14ac:dyDescent="0.2">
      <c r="A17" s="941"/>
      <c r="B17" s="942" t="s">
        <v>264</v>
      </c>
      <c r="C17" s="943"/>
      <c r="D17" s="944" t="e">
        <f t="shared" si="0"/>
        <v>#REF!</v>
      </c>
      <c r="E17" s="945" t="e">
        <f t="shared" si="1"/>
        <v>#REF!</v>
      </c>
      <c r="F17" s="946" t="e">
        <f t="shared" si="6"/>
        <v>#REF!</v>
      </c>
      <c r="G17" s="947" t="e">
        <f>+#REF!*C9</f>
        <v>#REF!</v>
      </c>
      <c r="H17" s="948" t="e">
        <f>VLOOKUP('INMUEBLES EQUIPOS Y RODADOS'!$X$15,#REF!,3,FALSE)*$C$9</f>
        <v>#REF!</v>
      </c>
      <c r="I17" s="949" t="e">
        <f t="shared" si="7"/>
        <v>#REF!</v>
      </c>
      <c r="J17" s="811" t="e">
        <f>+H17/$H$45</f>
        <v>#REF!</v>
      </c>
      <c r="K17" s="950"/>
      <c r="L17" s="699" t="e">
        <f t="shared" si="2"/>
        <v>#REF!</v>
      </c>
      <c r="M17" s="951"/>
      <c r="N17" s="961" t="e">
        <f t="shared" si="8"/>
        <v>#REF!</v>
      </c>
      <c r="O17" s="945">
        <f t="shared" si="8"/>
        <v>0</v>
      </c>
      <c r="P17" s="962" t="e">
        <f t="shared" si="9"/>
        <v>#REF!</v>
      </c>
      <c r="Q17" s="972" t="e">
        <f t="shared" ref="Q17:Q29" si="11">+G17</f>
        <v>#REF!</v>
      </c>
      <c r="R17" s="948">
        <f>+'MANO DE OBRA'!BX300*C9</f>
        <v>0</v>
      </c>
      <c r="S17" s="973" t="e">
        <f t="shared" si="10"/>
        <v>#REF!</v>
      </c>
      <c r="T17" s="984" t="e">
        <f t="shared" si="3"/>
        <v>#REF!</v>
      </c>
      <c r="U17" s="982"/>
      <c r="V17" s="952"/>
    </row>
    <row r="18" spans="1:22" s="953" customFormat="1" ht="23.25" customHeight="1" x14ac:dyDescent="0.2">
      <c r="A18" s="941"/>
      <c r="B18" s="942" t="s">
        <v>286</v>
      </c>
      <c r="C18" s="943"/>
      <c r="D18" s="944" t="e">
        <f t="shared" si="0"/>
        <v>#REF!</v>
      </c>
      <c r="E18" s="945" t="e">
        <f t="shared" si="1"/>
        <v>#REF!</v>
      </c>
      <c r="F18" s="946" t="e">
        <f t="shared" si="6"/>
        <v>#REF!</v>
      </c>
      <c r="G18" s="947" t="e">
        <f>+#REF!*C9</f>
        <v>#REF!</v>
      </c>
      <c r="H18" s="948" t="e">
        <f>VLOOKUP('INMUEBLES EQUIPOS Y RODADOS'!$X$15,#REF!,4,FALSE)*$C$9</f>
        <v>#REF!</v>
      </c>
      <c r="I18" s="949" t="e">
        <f t="shared" si="7"/>
        <v>#REF!</v>
      </c>
      <c r="J18" s="811" t="e">
        <f>+H18/$H$45</f>
        <v>#REF!</v>
      </c>
      <c r="K18" s="950"/>
      <c r="L18" s="699" t="e">
        <f t="shared" si="2"/>
        <v>#REF!</v>
      </c>
      <c r="M18" s="951"/>
      <c r="N18" s="961" t="e">
        <f t="shared" si="8"/>
        <v>#REF!</v>
      </c>
      <c r="O18" s="945">
        <f t="shared" si="8"/>
        <v>0</v>
      </c>
      <c r="P18" s="962" t="e">
        <f t="shared" si="9"/>
        <v>#REF!</v>
      </c>
      <c r="Q18" s="972" t="e">
        <f t="shared" si="11"/>
        <v>#REF!</v>
      </c>
      <c r="R18" s="948">
        <f>+'MANO DE OBRA'!BY300*C9</f>
        <v>0</v>
      </c>
      <c r="S18" s="973" t="e">
        <f t="shared" si="10"/>
        <v>#REF!</v>
      </c>
      <c r="T18" s="984" t="e">
        <f t="shared" si="3"/>
        <v>#REF!</v>
      </c>
      <c r="U18" s="982"/>
      <c r="V18" s="952"/>
    </row>
    <row r="19" spans="1:22" s="953" customFormat="1" ht="23.25" customHeight="1" x14ac:dyDescent="0.2">
      <c r="A19" s="941"/>
      <c r="B19" s="942" t="s">
        <v>265</v>
      </c>
      <c r="C19" s="943"/>
      <c r="D19" s="944" t="e">
        <f t="shared" si="0"/>
        <v>#REF!</v>
      </c>
      <c r="E19" s="945" t="e">
        <f t="shared" si="1"/>
        <v>#REF!</v>
      </c>
      <c r="F19" s="946" t="e">
        <f t="shared" si="6"/>
        <v>#REF!</v>
      </c>
      <c r="G19" s="954" t="e">
        <f>+#REF!*C9</f>
        <v>#REF!</v>
      </c>
      <c r="H19" s="955" t="e">
        <f>VLOOKUP('INMUEBLES EQUIPOS Y RODADOS'!$X$15,#REF!,5,FALSE)*$C$9</f>
        <v>#REF!</v>
      </c>
      <c r="I19" s="949" t="e">
        <f t="shared" si="7"/>
        <v>#REF!</v>
      </c>
      <c r="J19" s="811" t="e">
        <f>+H19/$H$45</f>
        <v>#REF!</v>
      </c>
      <c r="K19" s="950"/>
      <c r="L19" s="699" t="e">
        <f t="shared" si="2"/>
        <v>#REF!</v>
      </c>
      <c r="M19" s="951"/>
      <c r="N19" s="961" t="e">
        <f t="shared" si="8"/>
        <v>#REF!</v>
      </c>
      <c r="O19" s="945">
        <f t="shared" si="8"/>
        <v>0</v>
      </c>
      <c r="P19" s="962" t="e">
        <f t="shared" si="9"/>
        <v>#REF!</v>
      </c>
      <c r="Q19" s="972" t="e">
        <f t="shared" si="11"/>
        <v>#REF!</v>
      </c>
      <c r="R19" s="955">
        <f>+'MANO DE OBRA'!BZ300*C9</f>
        <v>0</v>
      </c>
      <c r="S19" s="973" t="e">
        <f t="shared" si="10"/>
        <v>#REF!</v>
      </c>
      <c r="T19" s="984" t="e">
        <f t="shared" si="3"/>
        <v>#REF!</v>
      </c>
      <c r="U19" s="982"/>
      <c r="V19" s="952"/>
    </row>
    <row r="20" spans="1:22" ht="25.5" customHeight="1" x14ac:dyDescent="0.2">
      <c r="A20" s="956" t="e">
        <f>+#REF!</f>
        <v>#REF!</v>
      </c>
      <c r="B20" s="4"/>
      <c r="C20" s="5"/>
      <c r="D20" s="537" t="e">
        <f>SUM(D21:D24)</f>
        <v>#REF!</v>
      </c>
      <c r="E20" s="534" t="e">
        <f>SUM(E21:E24)</f>
        <v>#REF!</v>
      </c>
      <c r="F20" s="807" t="e">
        <f t="shared" si="6"/>
        <v>#REF!</v>
      </c>
      <c r="G20" s="537" t="e">
        <f>SUM(G21:G24)</f>
        <v>#REF!</v>
      </c>
      <c r="H20" s="534" t="e">
        <f>SUM(H21:H24)</f>
        <v>#REF!</v>
      </c>
      <c r="I20" s="538" t="e">
        <f t="shared" si="7"/>
        <v>#REF!</v>
      </c>
      <c r="J20" s="810"/>
      <c r="K20" s="531"/>
      <c r="L20" s="699" t="e">
        <f t="shared" si="2"/>
        <v>#REF!</v>
      </c>
      <c r="M20" s="650"/>
      <c r="N20" s="1021" t="e">
        <f>SUM(N21:N24)</f>
        <v>#REF!</v>
      </c>
      <c r="O20" s="1022">
        <f>SUM(O21:O24)</f>
        <v>0</v>
      </c>
      <c r="P20" s="1023" t="e">
        <f t="shared" si="9"/>
        <v>#REF!</v>
      </c>
      <c r="Q20" s="1024" t="e">
        <f>SUM(Q21:Q24)</f>
        <v>#REF!</v>
      </c>
      <c r="R20" s="1025">
        <f>SUM(R21:R24)</f>
        <v>0</v>
      </c>
      <c r="S20" s="1026" t="e">
        <f t="shared" si="10"/>
        <v>#REF!</v>
      </c>
      <c r="T20" s="984" t="e">
        <f t="shared" si="3"/>
        <v>#REF!</v>
      </c>
      <c r="U20" s="982"/>
    </row>
    <row r="21" spans="1:22" s="953" customFormat="1" ht="23.25" customHeight="1" x14ac:dyDescent="0.2">
      <c r="A21" s="941"/>
      <c r="B21" s="942" t="s">
        <v>263</v>
      </c>
      <c r="C21" s="943"/>
      <c r="D21" s="944" t="e">
        <f t="shared" ref="D21:E24" si="12">+G21/$C$9</f>
        <v>#REF!</v>
      </c>
      <c r="E21" s="945" t="e">
        <f t="shared" si="12"/>
        <v>#REF!</v>
      </c>
      <c r="F21" s="946" t="e">
        <f t="shared" si="6"/>
        <v>#REF!</v>
      </c>
      <c r="G21" s="947" t="e">
        <f>+#REF!*C9</f>
        <v>#REF!</v>
      </c>
      <c r="H21" s="948" t="e">
        <f>VLOOKUP('INMUEBLES EQUIPOS Y RODADOS'!$X$15,#REF!,2,FALSE)*$C$9</f>
        <v>#REF!</v>
      </c>
      <c r="I21" s="949" t="e">
        <f t="shared" si="7"/>
        <v>#REF!</v>
      </c>
      <c r="J21" s="811" t="e">
        <f>+H21/$H$45</f>
        <v>#REF!</v>
      </c>
      <c r="K21" s="950"/>
      <c r="L21" s="699" t="e">
        <f t="shared" ref="L21:L29" si="13">E21/D21-1</f>
        <v>#REF!</v>
      </c>
      <c r="M21" s="951"/>
      <c r="N21" s="961" t="e">
        <f t="shared" ref="N21:O24" si="14">+Q21/$C$9</f>
        <v>#REF!</v>
      </c>
      <c r="O21" s="945">
        <f t="shared" si="14"/>
        <v>0</v>
      </c>
      <c r="P21" s="962" t="e">
        <f t="shared" si="9"/>
        <v>#REF!</v>
      </c>
      <c r="Q21" s="972" t="e">
        <f t="shared" si="11"/>
        <v>#REF!</v>
      </c>
      <c r="R21" s="948">
        <f>+'MANO DE OBRA'!BW307*C9</f>
        <v>0</v>
      </c>
      <c r="S21" s="973" t="e">
        <f t="shared" si="10"/>
        <v>#REF!</v>
      </c>
      <c r="T21" s="984" t="e">
        <f t="shared" si="3"/>
        <v>#REF!</v>
      </c>
      <c r="U21" s="982"/>
      <c r="V21" s="952"/>
    </row>
    <row r="22" spans="1:22" s="953" customFormat="1" ht="23.25" customHeight="1" x14ac:dyDescent="0.2">
      <c r="A22" s="941"/>
      <c r="B22" s="942" t="s">
        <v>264</v>
      </c>
      <c r="C22" s="943"/>
      <c r="D22" s="944" t="e">
        <f t="shared" si="12"/>
        <v>#REF!</v>
      </c>
      <c r="E22" s="945" t="e">
        <f t="shared" si="12"/>
        <v>#REF!</v>
      </c>
      <c r="F22" s="946" t="e">
        <f t="shared" si="6"/>
        <v>#REF!</v>
      </c>
      <c r="G22" s="947" t="e">
        <f>+#REF!*C9</f>
        <v>#REF!</v>
      </c>
      <c r="H22" s="948" t="e">
        <f>VLOOKUP('INMUEBLES EQUIPOS Y RODADOS'!$X$15,#REF!,3,FALSE)*$C$9</f>
        <v>#REF!</v>
      </c>
      <c r="I22" s="949" t="e">
        <f t="shared" si="7"/>
        <v>#REF!</v>
      </c>
      <c r="J22" s="811" t="e">
        <f>+H22/$H$45</f>
        <v>#REF!</v>
      </c>
      <c r="K22" s="950"/>
      <c r="L22" s="699" t="e">
        <f t="shared" si="13"/>
        <v>#REF!</v>
      </c>
      <c r="M22" s="951"/>
      <c r="N22" s="961" t="e">
        <f t="shared" si="14"/>
        <v>#REF!</v>
      </c>
      <c r="O22" s="945">
        <f t="shared" si="14"/>
        <v>0</v>
      </c>
      <c r="P22" s="962" t="e">
        <f t="shared" si="9"/>
        <v>#REF!</v>
      </c>
      <c r="Q22" s="972" t="e">
        <f t="shared" si="11"/>
        <v>#REF!</v>
      </c>
      <c r="R22" s="948">
        <f>+'MANO DE OBRA'!BX307*C9</f>
        <v>0</v>
      </c>
      <c r="S22" s="973" t="e">
        <f t="shared" si="10"/>
        <v>#REF!</v>
      </c>
      <c r="T22" s="984" t="e">
        <f t="shared" si="3"/>
        <v>#REF!</v>
      </c>
      <c r="U22" s="982"/>
      <c r="V22" s="952"/>
    </row>
    <row r="23" spans="1:22" s="953" customFormat="1" ht="23.25" customHeight="1" x14ac:dyDescent="0.2">
      <c r="A23" s="941"/>
      <c r="B23" s="942" t="s">
        <v>286</v>
      </c>
      <c r="C23" s="943"/>
      <c r="D23" s="944" t="e">
        <f t="shared" si="12"/>
        <v>#REF!</v>
      </c>
      <c r="E23" s="945" t="e">
        <f t="shared" si="12"/>
        <v>#REF!</v>
      </c>
      <c r="F23" s="946" t="e">
        <f t="shared" si="6"/>
        <v>#REF!</v>
      </c>
      <c r="G23" s="947" t="e">
        <f>+#REF!*C9</f>
        <v>#REF!</v>
      </c>
      <c r="H23" s="948" t="e">
        <f>VLOOKUP('INMUEBLES EQUIPOS Y RODADOS'!$X$15,#REF!,4,FALSE)*$C$9</f>
        <v>#REF!</v>
      </c>
      <c r="I23" s="949" t="e">
        <f t="shared" si="7"/>
        <v>#REF!</v>
      </c>
      <c r="J23" s="811" t="e">
        <f>+H23/$H$45</f>
        <v>#REF!</v>
      </c>
      <c r="K23" s="950"/>
      <c r="L23" s="699" t="e">
        <f t="shared" si="13"/>
        <v>#REF!</v>
      </c>
      <c r="M23" s="951"/>
      <c r="N23" s="961" t="e">
        <f t="shared" si="14"/>
        <v>#REF!</v>
      </c>
      <c r="O23" s="945">
        <f t="shared" si="14"/>
        <v>0</v>
      </c>
      <c r="P23" s="962" t="e">
        <f t="shared" si="9"/>
        <v>#REF!</v>
      </c>
      <c r="Q23" s="972" t="e">
        <f t="shared" si="11"/>
        <v>#REF!</v>
      </c>
      <c r="R23" s="948">
        <f>+'MANO DE OBRA'!BY307*C9</f>
        <v>0</v>
      </c>
      <c r="S23" s="973" t="e">
        <f t="shared" si="10"/>
        <v>#REF!</v>
      </c>
      <c r="T23" s="984" t="e">
        <f t="shared" si="3"/>
        <v>#REF!</v>
      </c>
      <c r="U23" s="982"/>
      <c r="V23" s="952"/>
    </row>
    <row r="24" spans="1:22" s="953" customFormat="1" ht="23.25" customHeight="1" x14ac:dyDescent="0.2">
      <c r="A24" s="941"/>
      <c r="B24" s="942" t="s">
        <v>265</v>
      </c>
      <c r="C24" s="943"/>
      <c r="D24" s="944" t="e">
        <f t="shared" si="12"/>
        <v>#REF!</v>
      </c>
      <c r="E24" s="945" t="e">
        <f t="shared" si="12"/>
        <v>#REF!</v>
      </c>
      <c r="F24" s="946" t="e">
        <f t="shared" si="6"/>
        <v>#REF!</v>
      </c>
      <c r="G24" s="954" t="e">
        <f>+#REF!*C9</f>
        <v>#REF!</v>
      </c>
      <c r="H24" s="955" t="e">
        <f>VLOOKUP('INMUEBLES EQUIPOS Y RODADOS'!$X$15,#REF!,5,FALSE)*$C$9</f>
        <v>#REF!</v>
      </c>
      <c r="I24" s="949" t="e">
        <f t="shared" si="7"/>
        <v>#REF!</v>
      </c>
      <c r="J24" s="811" t="e">
        <f>+H24/$H$45</f>
        <v>#REF!</v>
      </c>
      <c r="K24" s="950"/>
      <c r="L24" s="699" t="e">
        <f t="shared" si="13"/>
        <v>#REF!</v>
      </c>
      <c r="M24" s="951"/>
      <c r="N24" s="961" t="e">
        <f t="shared" si="14"/>
        <v>#REF!</v>
      </c>
      <c r="O24" s="945">
        <f t="shared" si="14"/>
        <v>0</v>
      </c>
      <c r="P24" s="962" t="e">
        <f t="shared" si="9"/>
        <v>#REF!</v>
      </c>
      <c r="Q24" s="972" t="e">
        <f t="shared" si="11"/>
        <v>#REF!</v>
      </c>
      <c r="R24" s="955">
        <f>+'MANO DE OBRA'!BZ307*C9</f>
        <v>0</v>
      </c>
      <c r="S24" s="973" t="e">
        <f t="shared" si="10"/>
        <v>#REF!</v>
      </c>
      <c r="T24" s="984" t="e">
        <f t="shared" si="3"/>
        <v>#REF!</v>
      </c>
      <c r="U24" s="982"/>
      <c r="V24" s="952"/>
    </row>
    <row r="25" spans="1:22" ht="25.5" customHeight="1" x14ac:dyDescent="0.2">
      <c r="A25" s="956" t="s">
        <v>265</v>
      </c>
      <c r="B25" s="4"/>
      <c r="C25" s="5"/>
      <c r="D25" s="537" t="e">
        <f>SUM(D26:D29)</f>
        <v>#REF!</v>
      </c>
      <c r="E25" s="534" t="e">
        <f>SUM(E26:E29)</f>
        <v>#REF!</v>
      </c>
      <c r="F25" s="807" t="e">
        <f t="shared" si="6"/>
        <v>#REF!</v>
      </c>
      <c r="G25" s="537" t="e">
        <f>SUM(G26:G29)</f>
        <v>#REF!</v>
      </c>
      <c r="H25" s="534" t="e">
        <f>SUM(H26:H29)</f>
        <v>#REF!</v>
      </c>
      <c r="I25" s="538" t="e">
        <f t="shared" si="7"/>
        <v>#REF!</v>
      </c>
      <c r="J25" s="810"/>
      <c r="K25" s="531"/>
      <c r="L25" s="699" t="e">
        <f t="shared" si="13"/>
        <v>#REF!</v>
      </c>
      <c r="M25" s="650"/>
      <c r="N25" s="1021" t="e">
        <f>SUM(N26:N29)</f>
        <v>#REF!</v>
      </c>
      <c r="O25" s="1022">
        <f ca="1">SUM(O26:O29)</f>
        <v>0</v>
      </c>
      <c r="P25" s="1023" t="e">
        <f t="shared" ca="1" si="9"/>
        <v>#REF!</v>
      </c>
      <c r="Q25" s="1024" t="e">
        <f>SUM(Q26:Q29)</f>
        <v>#REF!</v>
      </c>
      <c r="R25" s="1025">
        <f ca="1">SUM(R26:R29)</f>
        <v>0</v>
      </c>
      <c r="S25" s="1026" t="e">
        <f t="shared" ca="1" si="10"/>
        <v>#REF!</v>
      </c>
      <c r="T25" s="984" t="e">
        <f t="shared" ca="1" si="3"/>
        <v>#REF!</v>
      </c>
      <c r="U25" s="982"/>
    </row>
    <row r="26" spans="1:22" s="953" customFormat="1" ht="23.25" customHeight="1" x14ac:dyDescent="0.2">
      <c r="A26" s="941"/>
      <c r="B26" s="942" t="s">
        <v>263</v>
      </c>
      <c r="C26" s="943"/>
      <c r="D26" s="944" t="e">
        <f t="shared" ref="D26:E29" si="15">+G26/$C$9</f>
        <v>#REF!</v>
      </c>
      <c r="E26" s="945" t="e">
        <f t="shared" si="15"/>
        <v>#REF!</v>
      </c>
      <c r="F26" s="946" t="e">
        <f t="shared" si="6"/>
        <v>#REF!</v>
      </c>
      <c r="G26" s="947" t="e">
        <f>(#REF!+#REF!)*C9</f>
        <v>#REF!</v>
      </c>
      <c r="H26" s="948" t="e">
        <f>(VLOOKUP('INMUEBLES EQUIPOS Y RODADOS'!$X$15,#REF!,2,FALSE)*$C$9)+(VLOOKUP('INMUEBLES EQUIPOS Y RODADOS'!$X$15,#REF!,2,FALSE)*$C$9)</f>
        <v>#REF!</v>
      </c>
      <c r="I26" s="949" t="e">
        <f t="shared" si="7"/>
        <v>#REF!</v>
      </c>
      <c r="J26" s="811" t="e">
        <f>+H26/$H$45</f>
        <v>#REF!</v>
      </c>
      <c r="K26" s="950"/>
      <c r="L26" s="699" t="e">
        <f t="shared" si="13"/>
        <v>#REF!</v>
      </c>
      <c r="M26" s="951"/>
      <c r="N26" s="961" t="e">
        <f t="shared" ref="N26:O29" si="16">+Q26/$C$9</f>
        <v>#REF!</v>
      </c>
      <c r="O26" s="945">
        <f t="shared" ca="1" si="16"/>
        <v>0</v>
      </c>
      <c r="P26" s="962" t="e">
        <f t="shared" ca="1" si="9"/>
        <v>#REF!</v>
      </c>
      <c r="Q26" s="972" t="e">
        <f t="shared" si="11"/>
        <v>#REF!</v>
      </c>
      <c r="R26" s="948">
        <f ca="1">(+'MANO DE OBRA'!BW314+'MANO DE OBRA'!BW321)*C9</f>
        <v>0</v>
      </c>
      <c r="S26" s="973" t="e">
        <f t="shared" ca="1" si="10"/>
        <v>#REF!</v>
      </c>
      <c r="T26" s="984" t="e">
        <f t="shared" ca="1" si="3"/>
        <v>#REF!</v>
      </c>
      <c r="U26" s="982"/>
      <c r="V26" s="952"/>
    </row>
    <row r="27" spans="1:22" s="953" customFormat="1" ht="23.25" customHeight="1" x14ac:dyDescent="0.2">
      <c r="A27" s="941"/>
      <c r="B27" s="942" t="s">
        <v>264</v>
      </c>
      <c r="C27" s="943"/>
      <c r="D27" s="944" t="e">
        <f t="shared" si="15"/>
        <v>#REF!</v>
      </c>
      <c r="E27" s="945" t="e">
        <f t="shared" si="15"/>
        <v>#REF!</v>
      </c>
      <c r="F27" s="946" t="e">
        <f t="shared" si="6"/>
        <v>#REF!</v>
      </c>
      <c r="G27" s="947" t="e">
        <f>(#REF!+#REF!)*C9</f>
        <v>#REF!</v>
      </c>
      <c r="H27" s="948" t="e">
        <f>(VLOOKUP('INMUEBLES EQUIPOS Y RODADOS'!$X$15,#REF!,3,FALSE)*$C$9)+(VLOOKUP('INMUEBLES EQUIPOS Y RODADOS'!$X$15,#REF!,3,FALSE)*$C$9)</f>
        <v>#REF!</v>
      </c>
      <c r="I27" s="949" t="e">
        <f t="shared" si="7"/>
        <v>#REF!</v>
      </c>
      <c r="J27" s="811" t="e">
        <f>+H27/$H$45</f>
        <v>#REF!</v>
      </c>
      <c r="K27" s="950"/>
      <c r="L27" s="699" t="e">
        <f t="shared" si="13"/>
        <v>#REF!</v>
      </c>
      <c r="M27" s="951"/>
      <c r="N27" s="961" t="e">
        <f t="shared" si="16"/>
        <v>#REF!</v>
      </c>
      <c r="O27" s="945">
        <f t="shared" ca="1" si="16"/>
        <v>0</v>
      </c>
      <c r="P27" s="962" t="e">
        <f t="shared" ca="1" si="9"/>
        <v>#REF!</v>
      </c>
      <c r="Q27" s="972" t="e">
        <f t="shared" si="11"/>
        <v>#REF!</v>
      </c>
      <c r="R27" s="948">
        <f ca="1">(+'MANO DE OBRA'!BX314+'MANO DE OBRA'!BX321)*C9</f>
        <v>0</v>
      </c>
      <c r="S27" s="973" t="e">
        <f t="shared" ca="1" si="10"/>
        <v>#REF!</v>
      </c>
      <c r="T27" s="984" t="e">
        <f t="shared" ca="1" si="3"/>
        <v>#REF!</v>
      </c>
      <c r="U27" s="982"/>
      <c r="V27" s="952"/>
    </row>
    <row r="28" spans="1:22" s="953" customFormat="1" ht="23.25" customHeight="1" x14ac:dyDescent="0.2">
      <c r="A28" s="941"/>
      <c r="B28" s="942" t="s">
        <v>286</v>
      </c>
      <c r="C28" s="943"/>
      <c r="D28" s="944" t="e">
        <f t="shared" si="15"/>
        <v>#REF!</v>
      </c>
      <c r="E28" s="945" t="e">
        <f t="shared" si="15"/>
        <v>#REF!</v>
      </c>
      <c r="F28" s="946" t="e">
        <f t="shared" si="6"/>
        <v>#REF!</v>
      </c>
      <c r="G28" s="947" t="e">
        <f>(#REF!+#REF!)*C9</f>
        <v>#REF!</v>
      </c>
      <c r="H28" s="948" t="e">
        <f>(VLOOKUP('INMUEBLES EQUIPOS Y RODADOS'!$X$15,#REF!,4,FALSE)*$C$9)+(VLOOKUP('INMUEBLES EQUIPOS Y RODADOS'!$X$15,#REF!,4,FALSE)*$C$9)</f>
        <v>#REF!</v>
      </c>
      <c r="I28" s="949" t="e">
        <f t="shared" si="7"/>
        <v>#REF!</v>
      </c>
      <c r="J28" s="811" t="e">
        <f>+H28/$H$45</f>
        <v>#REF!</v>
      </c>
      <c r="K28" s="950"/>
      <c r="L28" s="699" t="e">
        <f t="shared" si="13"/>
        <v>#REF!</v>
      </c>
      <c r="M28" s="951"/>
      <c r="N28" s="961" t="e">
        <f t="shared" si="16"/>
        <v>#REF!</v>
      </c>
      <c r="O28" s="945">
        <f t="shared" ca="1" si="16"/>
        <v>0</v>
      </c>
      <c r="P28" s="962" t="e">
        <f t="shared" ca="1" si="9"/>
        <v>#REF!</v>
      </c>
      <c r="Q28" s="972" t="e">
        <f t="shared" si="11"/>
        <v>#REF!</v>
      </c>
      <c r="R28" s="948">
        <f ca="1">(+'MANO DE OBRA'!BY314+'MANO DE OBRA'!BY321)*C9</f>
        <v>0</v>
      </c>
      <c r="S28" s="973" t="e">
        <f t="shared" ca="1" si="10"/>
        <v>#REF!</v>
      </c>
      <c r="T28" s="984" t="e">
        <f t="shared" ca="1" si="3"/>
        <v>#REF!</v>
      </c>
      <c r="U28" s="982"/>
      <c r="V28" s="952"/>
    </row>
    <row r="29" spans="1:22" s="953" customFormat="1" ht="23.25" customHeight="1" x14ac:dyDescent="0.2">
      <c r="A29" s="941"/>
      <c r="B29" s="942" t="s">
        <v>265</v>
      </c>
      <c r="C29" s="943"/>
      <c r="D29" s="944" t="e">
        <f t="shared" si="15"/>
        <v>#REF!</v>
      </c>
      <c r="E29" s="945" t="e">
        <f t="shared" si="15"/>
        <v>#REF!</v>
      </c>
      <c r="F29" s="946" t="e">
        <f t="shared" si="6"/>
        <v>#REF!</v>
      </c>
      <c r="G29" s="954" t="e">
        <f>(#REF!+#REF!)*C9</f>
        <v>#REF!</v>
      </c>
      <c r="H29" s="948" t="e">
        <f>(VLOOKUP('INMUEBLES EQUIPOS Y RODADOS'!$X$15,#REF!,5,FALSE)*$C$9)+(VLOOKUP('INMUEBLES EQUIPOS Y RODADOS'!$X$15,#REF!,5,FALSE)*$C$9)</f>
        <v>#REF!</v>
      </c>
      <c r="I29" s="949" t="e">
        <f t="shared" si="7"/>
        <v>#REF!</v>
      </c>
      <c r="J29" s="811" t="e">
        <f>+H29/$H$45</f>
        <v>#REF!</v>
      </c>
      <c r="K29" s="950"/>
      <c r="L29" s="699" t="e">
        <f t="shared" si="13"/>
        <v>#REF!</v>
      </c>
      <c r="M29" s="951"/>
      <c r="N29" s="961" t="e">
        <f t="shared" si="16"/>
        <v>#REF!</v>
      </c>
      <c r="O29" s="945">
        <f t="shared" ca="1" si="16"/>
        <v>0</v>
      </c>
      <c r="P29" s="962" t="e">
        <f t="shared" ca="1" si="9"/>
        <v>#REF!</v>
      </c>
      <c r="Q29" s="972" t="e">
        <f t="shared" si="11"/>
        <v>#REF!</v>
      </c>
      <c r="R29" s="955">
        <f ca="1">(+'MANO DE OBRA'!BZ314+'MANO DE OBRA'!BZ321)*C9</f>
        <v>0</v>
      </c>
      <c r="S29" s="973" t="e">
        <f t="shared" ca="1" si="10"/>
        <v>#REF!</v>
      </c>
      <c r="T29" s="984" t="e">
        <f t="shared" ca="1" si="3"/>
        <v>#REF!</v>
      </c>
      <c r="U29" s="982"/>
      <c r="V29" s="952"/>
    </row>
    <row r="30" spans="1:22" ht="23.25" customHeight="1" x14ac:dyDescent="0.2">
      <c r="A30" s="528"/>
      <c r="B30" s="4"/>
      <c r="C30" s="5"/>
      <c r="D30" s="537"/>
      <c r="E30" s="534"/>
      <c r="F30" s="807"/>
      <c r="G30" s="939"/>
      <c r="H30" s="940"/>
      <c r="I30" s="820"/>
      <c r="J30" s="811"/>
      <c r="K30" s="536"/>
      <c r="L30" s="699"/>
      <c r="M30" s="650"/>
      <c r="N30" s="963"/>
      <c r="O30" s="534"/>
      <c r="P30" s="964"/>
      <c r="Q30" s="974"/>
      <c r="R30" s="940"/>
      <c r="S30" s="975"/>
      <c r="T30" s="984"/>
      <c r="U30" s="982"/>
    </row>
    <row r="31" spans="1:22" ht="25.5" customHeight="1" x14ac:dyDescent="0.2">
      <c r="A31" s="528" t="s">
        <v>229</v>
      </c>
      <c r="B31" s="4"/>
      <c r="C31" s="5"/>
      <c r="D31" s="532">
        <f t="shared" si="0"/>
        <v>0</v>
      </c>
      <c r="E31" s="529">
        <f t="shared" si="1"/>
        <v>0</v>
      </c>
      <c r="F31" s="806">
        <f>+E31-D31</f>
        <v>0</v>
      </c>
      <c r="G31" s="816">
        <f>+RESUMEN!D18</f>
        <v>0</v>
      </c>
      <c r="H31" s="362">
        <f>+'MATERIALES-INSUMOS'!R467</f>
        <v>0</v>
      </c>
      <c r="I31" s="819">
        <f>+H31-G31</f>
        <v>0</v>
      </c>
      <c r="J31" s="810" t="e">
        <f>+H31/$H$45</f>
        <v>#REF!</v>
      </c>
      <c r="K31" s="531"/>
      <c r="L31" s="699" t="e">
        <f t="shared" si="2"/>
        <v>#DIV/0!</v>
      </c>
      <c r="M31" s="650"/>
      <c r="N31" s="959">
        <f t="shared" ref="N31:O35" si="17">+Q31/$C$9</f>
        <v>0</v>
      </c>
      <c r="O31" s="529">
        <f t="shared" si="17"/>
        <v>0</v>
      </c>
      <c r="P31" s="960">
        <f>+O31-N31</f>
        <v>0</v>
      </c>
      <c r="Q31" s="976">
        <f>+G31</f>
        <v>0</v>
      </c>
      <c r="R31" s="362">
        <f>+'MATERIALES-INSUMOS'!V467</f>
        <v>0</v>
      </c>
      <c r="S31" s="971">
        <f>+R31-Q31</f>
        <v>0</v>
      </c>
      <c r="T31" s="984" t="e">
        <f t="shared" si="3"/>
        <v>#DIV/0!</v>
      </c>
      <c r="U31" s="982"/>
    </row>
    <row r="32" spans="1:22" ht="23.25" customHeight="1" x14ac:dyDescent="0.2">
      <c r="A32" s="528" t="s">
        <v>198</v>
      </c>
      <c r="B32" s="4"/>
      <c r="C32" s="4"/>
      <c r="D32" s="532">
        <f t="shared" si="0"/>
        <v>0</v>
      </c>
      <c r="E32" s="529">
        <f t="shared" si="1"/>
        <v>0</v>
      </c>
      <c r="F32" s="806">
        <f>+E32-D32</f>
        <v>0</v>
      </c>
      <c r="G32" s="816">
        <f>+RESUMEN!D19</f>
        <v>0</v>
      </c>
      <c r="H32" s="362">
        <f>+'COMB-LUB-NEUM-MANT'!AH199+'COMB-LUB-NEUM-MANT'!AL199</f>
        <v>0</v>
      </c>
      <c r="I32" s="819">
        <f>+H32-G32</f>
        <v>0</v>
      </c>
      <c r="J32" s="810" t="e">
        <f>+H32/$H$45</f>
        <v>#REF!</v>
      </c>
      <c r="K32" s="524"/>
      <c r="L32" s="699" t="e">
        <f t="shared" si="2"/>
        <v>#DIV/0!</v>
      </c>
      <c r="M32" s="650"/>
      <c r="N32" s="959">
        <f t="shared" si="17"/>
        <v>0</v>
      </c>
      <c r="O32" s="529">
        <f t="shared" si="17"/>
        <v>0</v>
      </c>
      <c r="P32" s="960">
        <f>+O32-N32</f>
        <v>0</v>
      </c>
      <c r="Q32" s="976">
        <f>+G32</f>
        <v>0</v>
      </c>
      <c r="R32" s="362">
        <f>+'COMB-LUB-NEUM-MANT'!AR199+'COMB-LUB-NEUM-MANT'!AV199</f>
        <v>0</v>
      </c>
      <c r="S32" s="971">
        <f>+R32-Q32</f>
        <v>0</v>
      </c>
      <c r="T32" s="984" t="e">
        <f t="shared" si="3"/>
        <v>#DIV/0!</v>
      </c>
      <c r="U32" s="982"/>
    </row>
    <row r="33" spans="1:21" ht="23.25" customHeight="1" thickBot="1" x14ac:dyDescent="0.25">
      <c r="A33" s="528" t="s">
        <v>197</v>
      </c>
      <c r="B33" s="4"/>
      <c r="C33" s="4"/>
      <c r="D33" s="532">
        <f t="shared" si="0"/>
        <v>0</v>
      </c>
      <c r="E33" s="529">
        <f t="shared" si="1"/>
        <v>0</v>
      </c>
      <c r="F33" s="806">
        <f>+E33-D33</f>
        <v>0</v>
      </c>
      <c r="G33" s="816">
        <f>+RESUMEN!D20</f>
        <v>0</v>
      </c>
      <c r="H33" s="362">
        <f>+'COMB-LUB-NEUM-MANT'!AM199+'COMB-LUB-NEUM-MANT'!AN199</f>
        <v>0</v>
      </c>
      <c r="I33" s="819">
        <f>+H33-G33</f>
        <v>0</v>
      </c>
      <c r="J33" s="810" t="e">
        <f>+H33/$H$45</f>
        <v>#REF!</v>
      </c>
      <c r="K33" s="524"/>
      <c r="L33" s="699" t="e">
        <f t="shared" si="2"/>
        <v>#DIV/0!</v>
      </c>
      <c r="M33" s="650"/>
      <c r="N33" s="959">
        <f t="shared" si="17"/>
        <v>0</v>
      </c>
      <c r="O33" s="529">
        <f t="shared" si="17"/>
        <v>0</v>
      </c>
      <c r="P33" s="960">
        <f>+O33-N33</f>
        <v>0</v>
      </c>
      <c r="Q33" s="976">
        <f>+G33</f>
        <v>0</v>
      </c>
      <c r="R33" s="362">
        <f>+'COMB-LUB-NEUM-MANT'!AW199+'COMB-LUB-NEUM-MANT'!AX199</f>
        <v>0</v>
      </c>
      <c r="S33" s="971">
        <f>+R33-Q33</f>
        <v>0</v>
      </c>
      <c r="T33" s="984" t="e">
        <f t="shared" si="3"/>
        <v>#DIV/0!</v>
      </c>
      <c r="U33" s="982"/>
    </row>
    <row r="34" spans="1:21" ht="29.25" customHeight="1" thickTop="1" thickBot="1" x14ac:dyDescent="0.25">
      <c r="A34" s="832" t="s">
        <v>36</v>
      </c>
      <c r="B34" s="833"/>
      <c r="C34" s="834"/>
      <c r="D34" s="835">
        <f t="shared" si="0"/>
        <v>0</v>
      </c>
      <c r="E34" s="836" t="e">
        <f t="shared" si="1"/>
        <v>#REF!</v>
      </c>
      <c r="F34" s="837" t="e">
        <f>+E34-D34</f>
        <v>#REF!</v>
      </c>
      <c r="G34" s="838">
        <f>+G13+G14+G31+G32+G33</f>
        <v>0</v>
      </c>
      <c r="H34" s="839" t="e">
        <f>+H13+H14+H31+H32+H33</f>
        <v>#REF!</v>
      </c>
      <c r="I34" s="840" t="e">
        <f>+H34-G34</f>
        <v>#REF!</v>
      </c>
      <c r="J34" s="841"/>
      <c r="K34" s="524"/>
      <c r="L34" s="699" t="e">
        <f t="shared" si="2"/>
        <v>#REF!</v>
      </c>
      <c r="M34" s="650"/>
      <c r="N34" s="993">
        <f t="shared" si="17"/>
        <v>0</v>
      </c>
      <c r="O34" s="994">
        <f t="shared" si="17"/>
        <v>0</v>
      </c>
      <c r="P34" s="995">
        <f>+O34-N34</f>
        <v>0</v>
      </c>
      <c r="Q34" s="996">
        <f>+Q13+Q14+Q31+Q32+Q33</f>
        <v>0</v>
      </c>
      <c r="R34" s="997">
        <f>+R13+R14+R31+R32+R33</f>
        <v>0</v>
      </c>
      <c r="S34" s="998">
        <f>+R34-Q34</f>
        <v>0</v>
      </c>
      <c r="T34" s="999"/>
      <c r="U34" s="982"/>
    </row>
    <row r="35" spans="1:21" ht="28.5" customHeight="1" thickTop="1" thickBot="1" x14ac:dyDescent="0.25">
      <c r="A35" s="824" t="s">
        <v>266</v>
      </c>
      <c r="B35" s="825"/>
      <c r="C35" s="1073">
        <f>+RESUMEN!C22</f>
        <v>0</v>
      </c>
      <c r="D35" s="826">
        <f t="shared" si="0"/>
        <v>0</v>
      </c>
      <c r="E35" s="827" t="e">
        <f t="shared" si="1"/>
        <v>#REF!</v>
      </c>
      <c r="F35" s="828" t="e">
        <f>+E35-D35</f>
        <v>#REF!</v>
      </c>
      <c r="G35" s="829">
        <f>G34*C35</f>
        <v>0</v>
      </c>
      <c r="H35" s="830" t="e">
        <f>H34*C35</f>
        <v>#REF!</v>
      </c>
      <c r="I35" s="831" t="e">
        <f t="shared" ref="I35:I43" si="18">+H35-G35</f>
        <v>#REF!</v>
      </c>
      <c r="J35" s="814" t="e">
        <f>+H35/$H$45</f>
        <v>#REF!</v>
      </c>
      <c r="K35" s="524"/>
      <c r="L35" s="699" t="e">
        <f t="shared" si="2"/>
        <v>#REF!</v>
      </c>
      <c r="M35" s="650"/>
      <c r="N35" s="957">
        <f t="shared" si="17"/>
        <v>0</v>
      </c>
      <c r="O35" s="846">
        <f t="shared" si="17"/>
        <v>0</v>
      </c>
      <c r="P35" s="958">
        <f>+O35-N35</f>
        <v>0</v>
      </c>
      <c r="Q35" s="1000">
        <f>+G35</f>
        <v>0</v>
      </c>
      <c r="R35" s="1001">
        <f>R34*C35</f>
        <v>0</v>
      </c>
      <c r="S35" s="969">
        <f>+R35-Q35</f>
        <v>0</v>
      </c>
      <c r="T35" s="983" t="e">
        <f>+R35/Q35-1</f>
        <v>#DIV/0!</v>
      </c>
      <c r="U35" s="982"/>
    </row>
    <row r="36" spans="1:21" ht="12" customHeight="1" thickTop="1" x14ac:dyDescent="0.2">
      <c r="A36" s="821" t="s">
        <v>2</v>
      </c>
      <c r="B36" s="776"/>
      <c r="C36" s="777"/>
      <c r="D36" s="560"/>
      <c r="E36" s="561"/>
      <c r="F36" s="808"/>
      <c r="G36" s="822"/>
      <c r="H36" s="823"/>
      <c r="I36" s="562"/>
      <c r="J36" s="812"/>
      <c r="K36" s="524"/>
      <c r="L36" s="700"/>
      <c r="N36" s="1002"/>
      <c r="O36" s="1003"/>
      <c r="P36" s="1004"/>
      <c r="Q36" s="1005"/>
      <c r="R36" s="1006"/>
      <c r="S36" s="1004"/>
      <c r="T36" s="1007"/>
      <c r="U36" s="982"/>
    </row>
    <row r="37" spans="1:21" ht="23.25" customHeight="1" x14ac:dyDescent="0.2">
      <c r="A37" s="1776" t="s">
        <v>28</v>
      </c>
      <c r="B37" s="1072">
        <f>+RESUMEN!B24</f>
        <v>3.5000000000000003E-2</v>
      </c>
      <c r="C37" s="563" t="s">
        <v>29</v>
      </c>
      <c r="D37" s="532">
        <f t="shared" ref="D37:E39" si="19">+G37/$C$9</f>
        <v>0</v>
      </c>
      <c r="E37" s="529" t="e">
        <f t="shared" si="19"/>
        <v>#REF!</v>
      </c>
      <c r="F37" s="806" t="e">
        <f>+E37-D37</f>
        <v>#REF!</v>
      </c>
      <c r="G37" s="817">
        <f>+$G$45*B37</f>
        <v>0</v>
      </c>
      <c r="H37" s="552" t="e">
        <f>+$H$45*B37</f>
        <v>#REF!</v>
      </c>
      <c r="I37" s="819" t="e">
        <f t="shared" si="18"/>
        <v>#REF!</v>
      </c>
      <c r="J37" s="812"/>
      <c r="K37" s="524"/>
      <c r="L37" s="699" t="e">
        <f>E37/D37-1</f>
        <v>#REF!</v>
      </c>
      <c r="M37" s="650"/>
      <c r="N37" s="959">
        <f t="shared" ref="N37:O39" si="20">+Q37/$C$9</f>
        <v>0</v>
      </c>
      <c r="O37" s="529">
        <f t="shared" si="20"/>
        <v>0</v>
      </c>
      <c r="P37" s="960">
        <f>+O37-N37</f>
        <v>0</v>
      </c>
      <c r="Q37" s="977">
        <f>+G37</f>
        <v>0</v>
      </c>
      <c r="R37" s="552">
        <f>+$R$45*B37</f>
        <v>0</v>
      </c>
      <c r="S37" s="971">
        <f>+R37-Q37</f>
        <v>0</v>
      </c>
      <c r="T37" s="983"/>
      <c r="U37" s="982"/>
    </row>
    <row r="38" spans="1:21" ht="23.25" customHeight="1" x14ac:dyDescent="0.2">
      <c r="A38" s="1777"/>
      <c r="B38" s="1072">
        <f>+RESUMEN!B25</f>
        <v>8.5000000000000006E-3</v>
      </c>
      <c r="C38" s="565" t="s">
        <v>30</v>
      </c>
      <c r="D38" s="532">
        <f t="shared" si="19"/>
        <v>0</v>
      </c>
      <c r="E38" s="529" t="e">
        <f t="shared" si="19"/>
        <v>#REF!</v>
      </c>
      <c r="F38" s="806" t="e">
        <f>+E38-D38</f>
        <v>#REF!</v>
      </c>
      <c r="G38" s="817">
        <f>+$G$45*B38</f>
        <v>0</v>
      </c>
      <c r="H38" s="552" t="e">
        <f>+$H$45*B38</f>
        <v>#REF!</v>
      </c>
      <c r="I38" s="819" t="e">
        <f t="shared" si="18"/>
        <v>#REF!</v>
      </c>
      <c r="J38" s="812"/>
      <c r="K38" s="524"/>
      <c r="L38" s="699" t="e">
        <f>E38/D38-1</f>
        <v>#REF!</v>
      </c>
      <c r="M38" s="650"/>
      <c r="N38" s="959">
        <f t="shared" si="20"/>
        <v>0</v>
      </c>
      <c r="O38" s="529">
        <f t="shared" si="20"/>
        <v>0</v>
      </c>
      <c r="P38" s="960">
        <f>+O38-N38</f>
        <v>0</v>
      </c>
      <c r="Q38" s="977">
        <f>+G38</f>
        <v>0</v>
      </c>
      <c r="R38" s="552">
        <f>+$R$45*B38</f>
        <v>0</v>
      </c>
      <c r="S38" s="971">
        <f>+R38-Q38</f>
        <v>0</v>
      </c>
      <c r="T38" s="983"/>
      <c r="U38" s="982"/>
    </row>
    <row r="39" spans="1:21" ht="23.25" customHeight="1" x14ac:dyDescent="0.2">
      <c r="A39" s="1777"/>
      <c r="B39" s="1072">
        <f>+RESUMEN!B26</f>
        <v>1.2504000000000001E-2</v>
      </c>
      <c r="C39" s="565" t="s">
        <v>31</v>
      </c>
      <c r="D39" s="532">
        <f t="shared" si="19"/>
        <v>0</v>
      </c>
      <c r="E39" s="529" t="e">
        <f t="shared" si="19"/>
        <v>#REF!</v>
      </c>
      <c r="F39" s="806" t="e">
        <f>+E39-D39</f>
        <v>#REF!</v>
      </c>
      <c r="G39" s="817">
        <f>+$G$45*B39</f>
        <v>0</v>
      </c>
      <c r="H39" s="552" t="e">
        <f>+$H$45*B39</f>
        <v>#REF!</v>
      </c>
      <c r="I39" s="819" t="e">
        <f t="shared" si="18"/>
        <v>#REF!</v>
      </c>
      <c r="J39" s="812"/>
      <c r="K39" s="524"/>
      <c r="L39" s="699" t="e">
        <f>E39/D39-1</f>
        <v>#REF!</v>
      </c>
      <c r="M39" s="650"/>
      <c r="N39" s="959">
        <f t="shared" si="20"/>
        <v>0</v>
      </c>
      <c r="O39" s="529">
        <f t="shared" si="20"/>
        <v>0</v>
      </c>
      <c r="P39" s="960">
        <f>+O39-N39</f>
        <v>0</v>
      </c>
      <c r="Q39" s="977">
        <f>+G39</f>
        <v>0</v>
      </c>
      <c r="R39" s="552">
        <f>+$R$45*B39</f>
        <v>0</v>
      </c>
      <c r="S39" s="971">
        <f>+R39-Q39</f>
        <v>0</v>
      </c>
      <c r="T39" s="983"/>
      <c r="U39" s="982"/>
    </row>
    <row r="40" spans="1:21" ht="12.75" customHeight="1" x14ac:dyDescent="0.2">
      <c r="A40" s="1777"/>
      <c r="B40" s="767"/>
      <c r="C40" s="768"/>
      <c r="D40" s="532"/>
      <c r="E40" s="529"/>
      <c r="F40" s="806"/>
      <c r="G40" s="818"/>
      <c r="H40" s="566"/>
      <c r="I40" s="819"/>
      <c r="J40" s="812"/>
      <c r="K40" s="524"/>
      <c r="L40" s="700"/>
      <c r="M40" s="650"/>
      <c r="N40" s="959"/>
      <c r="O40" s="529"/>
      <c r="P40" s="960"/>
      <c r="Q40" s="978"/>
      <c r="R40" s="566"/>
      <c r="S40" s="971"/>
      <c r="T40" s="983"/>
      <c r="U40" s="982"/>
    </row>
    <row r="41" spans="1:21" ht="23.25" customHeight="1" thickBot="1" x14ac:dyDescent="0.25">
      <c r="A41" s="1777"/>
      <c r="B41" s="802">
        <v>0.35</v>
      </c>
      <c r="C41" s="803" t="s">
        <v>32</v>
      </c>
      <c r="D41" s="532">
        <f t="shared" ref="D41:E45" si="21">+G41/$C$9</f>
        <v>0</v>
      </c>
      <c r="E41" s="529" t="e">
        <f t="shared" si="21"/>
        <v>#REF!</v>
      </c>
      <c r="F41" s="806" t="e">
        <f>+E41-D41</f>
        <v>#REF!</v>
      </c>
      <c r="G41" s="854">
        <f>+G43*B41</f>
        <v>0</v>
      </c>
      <c r="H41" s="529" t="e">
        <f>+H43*B41</f>
        <v>#REF!</v>
      </c>
      <c r="I41" s="819" t="e">
        <f t="shared" si="18"/>
        <v>#REF!</v>
      </c>
      <c r="J41" s="812"/>
      <c r="K41" s="524"/>
      <c r="L41" s="699" t="e">
        <f>E41/D41-1</f>
        <v>#REF!</v>
      </c>
      <c r="M41" s="650"/>
      <c r="N41" s="1008">
        <f t="shared" ref="N41:O45" si="22">+Q41/$C$9</f>
        <v>0</v>
      </c>
      <c r="O41" s="1009">
        <f t="shared" si="22"/>
        <v>0</v>
      </c>
      <c r="P41" s="1010">
        <f>+O41-N41</f>
        <v>0</v>
      </c>
      <c r="Q41" s="1011">
        <f>+G41</f>
        <v>0</v>
      </c>
      <c r="R41" s="1009">
        <f>+R43*B41</f>
        <v>0</v>
      </c>
      <c r="S41" s="1012">
        <f t="shared" ref="S41:S46" si="23">+R41-Q41</f>
        <v>0</v>
      </c>
      <c r="T41" s="986"/>
      <c r="U41" s="982"/>
    </row>
    <row r="42" spans="1:21" ht="23.25" customHeight="1" thickTop="1" thickBot="1" x14ac:dyDescent="0.25">
      <c r="A42" s="1814" t="s">
        <v>33</v>
      </c>
      <c r="B42" s="1815"/>
      <c r="C42" s="1816"/>
      <c r="D42" s="835">
        <f t="shared" si="21"/>
        <v>0</v>
      </c>
      <c r="E42" s="836" t="e">
        <f t="shared" si="21"/>
        <v>#REF!</v>
      </c>
      <c r="F42" s="837" t="e">
        <f>+E42-D42</f>
        <v>#REF!</v>
      </c>
      <c r="G42" s="843">
        <f>+G37+G38+G39+G41</f>
        <v>0</v>
      </c>
      <c r="H42" s="836" t="e">
        <f>+H37+H38+H39+H41</f>
        <v>#REF!</v>
      </c>
      <c r="I42" s="840" t="e">
        <f t="shared" si="18"/>
        <v>#REF!</v>
      </c>
      <c r="J42" s="855" t="e">
        <f>+H42/$H$45</f>
        <v>#REF!</v>
      </c>
      <c r="K42" s="524"/>
      <c r="L42" s="699" t="e">
        <f>E42/D42-1</f>
        <v>#REF!</v>
      </c>
      <c r="M42" s="650"/>
      <c r="N42" s="957">
        <f t="shared" si="22"/>
        <v>0</v>
      </c>
      <c r="O42" s="846">
        <f t="shared" si="22"/>
        <v>0</v>
      </c>
      <c r="P42" s="958">
        <f>+O42-N42</f>
        <v>0</v>
      </c>
      <c r="Q42" s="1013">
        <f>+Q37+Q38+Q39+Q41</f>
        <v>0</v>
      </c>
      <c r="R42" s="846">
        <f>+R37+R38+R39+R41</f>
        <v>0</v>
      </c>
      <c r="S42" s="969">
        <f t="shared" si="23"/>
        <v>0</v>
      </c>
      <c r="T42" s="983" t="e">
        <f>+R42/Q42-1</f>
        <v>#DIV/0!</v>
      </c>
      <c r="U42" s="982"/>
    </row>
    <row r="43" spans="1:21" ht="23.25" customHeight="1" thickTop="1" thickBot="1" x14ac:dyDescent="0.25">
      <c r="A43" s="1798" t="s">
        <v>34</v>
      </c>
      <c r="B43" s="1799"/>
      <c r="C43" s="1074">
        <f>+RESUMEN!C30</f>
        <v>0</v>
      </c>
      <c r="D43" s="853">
        <f t="shared" si="21"/>
        <v>0</v>
      </c>
      <c r="E43" s="836" t="e">
        <f t="shared" si="21"/>
        <v>#REF!</v>
      </c>
      <c r="F43" s="837" t="e">
        <f>+E43-D43</f>
        <v>#REF!</v>
      </c>
      <c r="G43" s="843">
        <f>(+G34+G35)*C43</f>
        <v>0</v>
      </c>
      <c r="H43" s="836" t="e">
        <f>(+H34+H35)*C43</f>
        <v>#REF!</v>
      </c>
      <c r="I43" s="840" t="e">
        <f t="shared" si="18"/>
        <v>#REF!</v>
      </c>
      <c r="J43" s="844" t="e">
        <f>+H43/$H$45</f>
        <v>#REF!</v>
      </c>
      <c r="K43" s="524"/>
      <c r="L43" s="699" t="e">
        <f>E43/D43-1</f>
        <v>#REF!</v>
      </c>
      <c r="M43" s="650"/>
      <c r="N43" s="993">
        <f t="shared" si="22"/>
        <v>0</v>
      </c>
      <c r="O43" s="994">
        <f t="shared" si="22"/>
        <v>0</v>
      </c>
      <c r="P43" s="995">
        <f>+O43-N43</f>
        <v>0</v>
      </c>
      <c r="Q43" s="1014">
        <f>(+Q34+Q35)*C43</f>
        <v>0</v>
      </c>
      <c r="R43" s="994">
        <f>(+R34+R35)*C43</f>
        <v>0</v>
      </c>
      <c r="S43" s="998">
        <f t="shared" si="23"/>
        <v>0</v>
      </c>
      <c r="T43" s="1015" t="e">
        <f>+R43/Q43-1</f>
        <v>#DIV/0!</v>
      </c>
      <c r="U43" s="982"/>
    </row>
    <row r="44" spans="1:21" ht="23.25" customHeight="1" thickTop="1" thickBot="1" x14ac:dyDescent="0.25">
      <c r="A44" s="1798" t="s">
        <v>19</v>
      </c>
      <c r="B44" s="1799"/>
      <c r="C44" s="1074">
        <f>+RESUMEN!C33</f>
        <v>0</v>
      </c>
      <c r="D44" s="853">
        <f t="shared" si="21"/>
        <v>0</v>
      </c>
      <c r="E44" s="836" t="e">
        <f t="shared" si="21"/>
        <v>#REF!</v>
      </c>
      <c r="F44" s="837" t="e">
        <f>+E44-D44</f>
        <v>#REF!</v>
      </c>
      <c r="G44" s="849">
        <f>RESUMEN!D33</f>
        <v>0</v>
      </c>
      <c r="H44" s="836" t="e">
        <f>(H45*C44)</f>
        <v>#REF!</v>
      </c>
      <c r="I44" s="840" t="e">
        <f>+H44-G44</f>
        <v>#REF!</v>
      </c>
      <c r="J44" s="844" t="e">
        <f>+H44/$H$45</f>
        <v>#REF!</v>
      </c>
      <c r="K44" s="524"/>
      <c r="L44" s="650"/>
      <c r="M44" s="650"/>
      <c r="N44" s="957">
        <f t="shared" si="22"/>
        <v>0</v>
      </c>
      <c r="O44" s="846">
        <f t="shared" si="22"/>
        <v>0</v>
      </c>
      <c r="P44" s="958">
        <f>+O44-N44</f>
        <v>0</v>
      </c>
      <c r="Q44" s="1016">
        <f>+G44</f>
        <v>0</v>
      </c>
      <c r="R44" s="846">
        <f>(R45*C44)</f>
        <v>0</v>
      </c>
      <c r="S44" s="969">
        <f t="shared" si="23"/>
        <v>0</v>
      </c>
      <c r="T44" s="1017" t="e">
        <f>+R44/$H$45</f>
        <v>#REF!</v>
      </c>
      <c r="U44" s="982"/>
    </row>
    <row r="45" spans="1:21" ht="23.25" customHeight="1" thickTop="1" thickBot="1" x14ac:dyDescent="0.25">
      <c r="A45" s="1800" t="s">
        <v>394</v>
      </c>
      <c r="B45" s="1801"/>
      <c r="C45" s="1802"/>
      <c r="D45" s="835">
        <f t="shared" si="21"/>
        <v>0</v>
      </c>
      <c r="E45" s="836" t="e">
        <f t="shared" si="21"/>
        <v>#REF!</v>
      </c>
      <c r="F45" s="837" t="e">
        <f>+E45-D45</f>
        <v>#REF!</v>
      </c>
      <c r="G45" s="850">
        <f>+(G34+G35+(G43*0.35)+G43)/(1-($B$37+$B$38+$B$39+$C$44))</f>
        <v>0</v>
      </c>
      <c r="H45" s="851" t="e">
        <f>+(H34+H35+(H43*0.35)+H43)/(1-(B37+B38+B39+C44))</f>
        <v>#REF!</v>
      </c>
      <c r="I45" s="840" t="e">
        <f>+H45-G45</f>
        <v>#REF!</v>
      </c>
      <c r="J45" s="852" t="e">
        <f>+J13+J14+J31+J32+J33+J35+J42+J43+J44</f>
        <v>#REF!</v>
      </c>
      <c r="K45" s="581"/>
      <c r="L45" s="760" t="e">
        <f>E45/D45-1</f>
        <v>#REF!</v>
      </c>
      <c r="M45" s="650"/>
      <c r="N45" s="993">
        <f t="shared" si="22"/>
        <v>0</v>
      </c>
      <c r="O45" s="994">
        <f t="shared" si="22"/>
        <v>0</v>
      </c>
      <c r="P45" s="995">
        <f>+O45-N45</f>
        <v>0</v>
      </c>
      <c r="Q45" s="1018">
        <f>+(Q34+Q35+(Q43*0.35)+Q43)/(1-($B$37+$B$38+$B$39+$C$44))</f>
        <v>0</v>
      </c>
      <c r="R45" s="1019">
        <f>+(R34+R35+(R43*0.35)+R43)/(1-(B37+B38+B39+C44))</f>
        <v>0</v>
      </c>
      <c r="S45" s="998">
        <f t="shared" si="23"/>
        <v>0</v>
      </c>
      <c r="T45" s="1020" t="e">
        <f>+R45/Q45-1</f>
        <v>#DIV/0!</v>
      </c>
      <c r="U45" s="982"/>
    </row>
    <row r="46" spans="1:21" ht="26.25" customHeight="1" thickTop="1" x14ac:dyDescent="0.2">
      <c r="A46" s="1803" t="s">
        <v>235</v>
      </c>
      <c r="B46" s="1804"/>
      <c r="C46" s="1805"/>
      <c r="D46" s="845"/>
      <c r="E46" s="846"/>
      <c r="F46" s="805"/>
      <c r="G46" s="847">
        <f>G45/C9</f>
        <v>0</v>
      </c>
      <c r="H46" s="848" t="e">
        <f>H45/C9</f>
        <v>#REF!</v>
      </c>
      <c r="I46" s="842" t="e">
        <f>+H46-G46</f>
        <v>#REF!</v>
      </c>
      <c r="J46" s="813"/>
      <c r="K46" s="581"/>
      <c r="N46" s="957"/>
      <c r="O46" s="846"/>
      <c r="P46" s="958"/>
      <c r="Q46" s="979">
        <f>Q45/C9</f>
        <v>0</v>
      </c>
      <c r="R46" s="848">
        <f>R45/C9</f>
        <v>0</v>
      </c>
      <c r="S46" s="969">
        <f t="shared" si="23"/>
        <v>0</v>
      </c>
      <c r="T46" s="985"/>
      <c r="U46" s="982"/>
    </row>
    <row r="47" spans="1:21" ht="12" customHeight="1" thickBot="1" x14ac:dyDescent="0.25">
      <c r="A47" s="1038"/>
      <c r="B47" s="1039"/>
      <c r="C47" s="1040"/>
      <c r="D47" s="587"/>
      <c r="E47" s="584"/>
      <c r="F47" s="809"/>
      <c r="G47" s="815"/>
      <c r="H47" s="583"/>
      <c r="I47" s="588"/>
      <c r="J47" s="814"/>
      <c r="K47" s="586"/>
      <c r="N47" s="965"/>
      <c r="O47" s="966"/>
      <c r="P47" s="967"/>
      <c r="Q47" s="980"/>
      <c r="R47" s="981"/>
      <c r="S47" s="967"/>
      <c r="T47" s="986"/>
      <c r="U47" s="982"/>
    </row>
    <row r="48" spans="1:21" ht="9" customHeight="1" thickTop="1" x14ac:dyDescent="0.2">
      <c r="A48" s="360"/>
      <c r="B48" s="360"/>
      <c r="C48" s="360"/>
      <c r="D48" s="360"/>
      <c r="E48" s="360"/>
      <c r="F48" s="360"/>
      <c r="G48" s="360"/>
      <c r="H48" s="360"/>
      <c r="I48" s="360"/>
      <c r="J48" s="360"/>
      <c r="K48" s="360"/>
      <c r="N48" s="360"/>
      <c r="O48" s="360"/>
      <c r="P48" s="360"/>
      <c r="Q48" s="360"/>
      <c r="R48" s="360"/>
      <c r="S48" s="360"/>
      <c r="T48" s="360"/>
    </row>
    <row r="49" spans="1:20" ht="12" customHeight="1" x14ac:dyDescent="0.2">
      <c r="A49" s="81" t="s">
        <v>283</v>
      </c>
      <c r="B49" s="81"/>
      <c r="C49" s="81"/>
      <c r="D49" s="226"/>
      <c r="E49" s="226"/>
      <c r="F49" s="226"/>
      <c r="G49" s="81"/>
      <c r="H49" s="81"/>
      <c r="I49" s="474"/>
      <c r="J49" s="474"/>
      <c r="K49" s="226"/>
      <c r="N49" s="226"/>
      <c r="O49" s="226"/>
      <c r="P49" s="226"/>
      <c r="Q49" s="81"/>
      <c r="R49" s="81"/>
      <c r="S49" s="474"/>
      <c r="T49" s="474"/>
    </row>
    <row r="50" spans="1:20" ht="6.75" customHeight="1" x14ac:dyDescent="0.2">
      <c r="A50" s="226"/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N50" s="226"/>
      <c r="O50" s="226"/>
      <c r="P50" s="226"/>
      <c r="Q50" s="226"/>
      <c r="R50" s="226"/>
      <c r="S50" s="226"/>
      <c r="T50" s="226"/>
    </row>
    <row r="51" spans="1:20" ht="31.5" hidden="1" customHeight="1" x14ac:dyDescent="0.2">
      <c r="A51" s="1075" t="s">
        <v>287</v>
      </c>
      <c r="B51" s="1076"/>
      <c r="C51" s="1076"/>
      <c r="D51" s="381"/>
      <c r="E51" s="381"/>
      <c r="F51" s="381"/>
      <c r="G51" s="1076"/>
      <c r="H51" s="1076"/>
      <c r="I51" s="1076"/>
      <c r="J51" s="1076"/>
      <c r="K51" s="1076"/>
      <c r="N51" s="381"/>
      <c r="O51" s="381"/>
      <c r="P51" s="381"/>
      <c r="Q51" s="1076"/>
      <c r="R51" s="1076"/>
      <c r="S51" s="1076"/>
      <c r="T51" s="1076"/>
    </row>
    <row r="52" spans="1:20" x14ac:dyDescent="0.2">
      <c r="A52" s="226"/>
      <c r="B52" s="226"/>
      <c r="C52" s="226"/>
      <c r="D52" s="226"/>
      <c r="E52" s="226"/>
      <c r="F52" s="226"/>
      <c r="G52" s="899">
        <f>G45-RESUMEN!D36</f>
        <v>0</v>
      </c>
      <c r="H52" s="899" t="e">
        <f>H45-RESUMEN!G36</f>
        <v>#REF!</v>
      </c>
      <c r="I52" s="226"/>
      <c r="J52" s="226"/>
      <c r="K52" s="226"/>
      <c r="N52" s="226"/>
      <c r="O52" s="226"/>
      <c r="P52" s="226"/>
      <c r="Q52" s="899">
        <f>Q45-RESUMEN!J36</f>
        <v>0</v>
      </c>
      <c r="R52" s="899">
        <f>R45-RESUMEN!N36</f>
        <v>0</v>
      </c>
      <c r="S52" s="226"/>
      <c r="T52" s="226"/>
    </row>
    <row r="53" spans="1:20" x14ac:dyDescent="0.2">
      <c r="A53" s="226"/>
      <c r="B53" s="226"/>
      <c r="C53" s="226"/>
      <c r="D53" s="226"/>
      <c r="E53" s="226"/>
      <c r="F53" s="226"/>
      <c r="G53" s="899">
        <f>G46-RESUMEN!D37</f>
        <v>0</v>
      </c>
      <c r="H53" s="899" t="e">
        <f>H46-RESUMEN!G37</f>
        <v>#REF!</v>
      </c>
      <c r="I53" s="226"/>
      <c r="J53" s="226"/>
      <c r="K53" s="226"/>
      <c r="N53" s="226"/>
      <c r="O53" s="226"/>
      <c r="P53" s="226"/>
      <c r="Q53" s="899">
        <f>Q46-RESUMEN!J37</f>
        <v>0</v>
      </c>
      <c r="R53" s="899">
        <f>R46-RESUMEN!N37</f>
        <v>0</v>
      </c>
      <c r="S53" s="226"/>
      <c r="T53" s="226"/>
    </row>
    <row r="54" spans="1:20" x14ac:dyDescent="0.2">
      <c r="A54" s="226"/>
      <c r="B54" s="226"/>
      <c r="C54" s="226"/>
      <c r="D54" s="226"/>
      <c r="E54" s="226"/>
      <c r="F54" s="226"/>
      <c r="G54" s="226"/>
      <c r="H54" s="226"/>
      <c r="I54" s="226"/>
      <c r="J54" s="226"/>
      <c r="K54" s="226"/>
      <c r="N54" s="226"/>
      <c r="O54" s="226"/>
      <c r="P54" s="226"/>
      <c r="Q54" s="226"/>
      <c r="R54" s="226"/>
      <c r="S54" s="226"/>
      <c r="T54" s="226"/>
    </row>
    <row r="55" spans="1:20" x14ac:dyDescent="0.2">
      <c r="A55" s="226"/>
      <c r="B55" s="226"/>
      <c r="C55" s="226"/>
      <c r="D55" s="226"/>
      <c r="E55" s="226"/>
      <c r="F55" s="226"/>
      <c r="G55" s="226"/>
      <c r="H55" s="226"/>
      <c r="I55" s="226"/>
      <c r="J55" s="226"/>
      <c r="K55" s="226"/>
      <c r="N55" s="226"/>
      <c r="O55" s="226"/>
      <c r="P55" s="226"/>
      <c r="Q55" s="226"/>
      <c r="R55" s="226"/>
      <c r="S55" s="226"/>
      <c r="T55" s="226"/>
    </row>
    <row r="62" spans="1:20" x14ac:dyDescent="0.2">
      <c r="B62" s="589"/>
      <c r="C62" s="590"/>
      <c r="G62" s="227"/>
      <c r="H62" s="591"/>
      <c r="I62" s="590"/>
      <c r="Q62" s="227"/>
      <c r="R62" s="591"/>
      <c r="S62" s="590"/>
    </row>
  </sheetData>
  <sheetProtection password="DF2C" sheet="1"/>
  <mergeCells count="15">
    <mergeCell ref="Q11:S11"/>
    <mergeCell ref="T11:T12"/>
    <mergeCell ref="N11:P11"/>
    <mergeCell ref="C4:G4"/>
    <mergeCell ref="J11:J12"/>
    <mergeCell ref="A44:B44"/>
    <mergeCell ref="A45:C45"/>
    <mergeCell ref="A46:C46"/>
    <mergeCell ref="G11:I11"/>
    <mergeCell ref="A37:A41"/>
    <mergeCell ref="D11:F11"/>
    <mergeCell ref="A11:C11"/>
    <mergeCell ref="A12:C12"/>
    <mergeCell ref="A43:B43"/>
    <mergeCell ref="A42:C42"/>
  </mergeCells>
  <hyperlinks>
    <hyperlink ref="E9" location="Indice!E13" tooltip="Vuelve al Indice" display="INDICE"/>
    <hyperlink ref="O9" location="Indice!E13" tooltip="Vuelve al Indice" display="INDICE"/>
  </hyperlink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J66"/>
  <sheetViews>
    <sheetView showGridLines="0" workbookViewId="0">
      <selection activeCell="E4" sqref="E4"/>
    </sheetView>
  </sheetViews>
  <sheetFormatPr baseColWidth="10" defaultColWidth="15.21875" defaultRowHeight="15" x14ac:dyDescent="0.2"/>
  <cols>
    <col min="1" max="1" width="3.77734375" style="348" customWidth="1"/>
    <col min="2" max="2" width="21" style="348" customWidth="1"/>
    <col min="3" max="3" width="11.33203125" style="348" customWidth="1"/>
    <col min="4" max="4" width="17.21875" style="348" customWidth="1"/>
    <col min="5" max="5" width="15.21875" style="348" bestFit="1" customWidth="1"/>
    <col min="6" max="6" width="7.109375" style="348" customWidth="1"/>
    <col min="7" max="7" width="6" style="348" customWidth="1"/>
    <col min="8" max="10" width="15.77734375" style="226" customWidth="1"/>
    <col min="11" max="252" width="15.77734375" style="348" customWidth="1"/>
    <col min="253" max="253" width="3.77734375" style="348" customWidth="1"/>
    <col min="254" max="254" width="21" style="348" customWidth="1"/>
    <col min="255" max="255" width="11.33203125" style="348" customWidth="1"/>
    <col min="256" max="256" width="15.21875" style="348" bestFit="1"/>
    <col min="257" max="16384" width="15.21875" style="348"/>
  </cols>
  <sheetData>
    <row r="1" spans="1:10" s="490" customFormat="1" ht="3.75" customHeight="1" x14ac:dyDescent="0.2">
      <c r="A1" s="489"/>
      <c r="B1" s="489"/>
    </row>
    <row r="2" spans="1:10" s="490" customFormat="1" ht="4.5" customHeight="1" x14ac:dyDescent="0.2">
      <c r="A2" s="492"/>
      <c r="B2" s="493"/>
      <c r="C2" s="493"/>
      <c r="D2" s="493"/>
      <c r="E2" s="493"/>
      <c r="F2" s="493"/>
      <c r="G2" s="493"/>
    </row>
    <row r="3" spans="1:10" s="490" customFormat="1" ht="4.5" customHeight="1" thickBot="1" x14ac:dyDescent="0.25">
      <c r="A3" s="495"/>
      <c r="B3" s="495"/>
      <c r="C3" s="495"/>
      <c r="D3" s="495"/>
      <c r="E3" s="495"/>
      <c r="F3" s="495"/>
      <c r="G3" s="495"/>
    </row>
    <row r="4" spans="1:10" ht="33.75" customHeight="1" thickBot="1" x14ac:dyDescent="0.25">
      <c r="A4" s="357"/>
      <c r="B4" s="496" t="s">
        <v>284</v>
      </c>
      <c r="C4" s="769">
        <f>+'INMUEBLES EQUIPOS Y RODADOS'!C4</f>
        <v>0</v>
      </c>
      <c r="D4" s="770"/>
      <c r="F4" s="499"/>
      <c r="G4" s="500"/>
    </row>
    <row r="5" spans="1:10" s="490" customFormat="1" ht="3" customHeight="1" x14ac:dyDescent="0.2">
      <c r="A5" s="492"/>
      <c r="B5" s="502"/>
      <c r="C5" s="503"/>
      <c r="D5" s="504"/>
      <c r="E5" s="504"/>
      <c r="F5" s="354"/>
      <c r="G5" s="505"/>
    </row>
    <row r="6" spans="1:10" s="490" customFormat="1" ht="4.5" customHeight="1" x14ac:dyDescent="0.2">
      <c r="A6" s="492"/>
      <c r="B6" s="504"/>
      <c r="C6" s="503"/>
      <c r="D6" s="504"/>
      <c r="E6" s="504"/>
      <c r="F6" s="499"/>
      <c r="G6" s="507"/>
    </row>
    <row r="7" spans="1:10" s="490" customFormat="1" ht="3" customHeight="1" x14ac:dyDescent="0.2">
      <c r="A7" s="492"/>
      <c r="B7" s="504"/>
      <c r="C7" s="510"/>
      <c r="D7" s="511"/>
      <c r="E7" s="511"/>
      <c r="F7" s="499"/>
      <c r="G7" s="507"/>
    </row>
    <row r="8" spans="1:10" s="490" customFormat="1" ht="1.5" customHeight="1" thickBot="1" x14ac:dyDescent="0.25">
      <c r="A8" s="492"/>
      <c r="B8" s="504"/>
      <c r="C8" s="195"/>
      <c r="D8" s="511"/>
      <c r="E8" s="511"/>
      <c r="F8" s="499"/>
      <c r="G8" s="507"/>
    </row>
    <row r="9" spans="1:10" ht="15.75" thickBot="1" x14ac:dyDescent="0.25">
      <c r="A9" s="358"/>
      <c r="B9" s="512" t="s">
        <v>141</v>
      </c>
      <c r="C9" s="513">
        <f>+'INMUEBLES EQUIPOS Y RODADOS'!C9</f>
        <v>36</v>
      </c>
      <c r="D9" s="188"/>
      <c r="E9" s="188"/>
      <c r="F9" s="878" t="s">
        <v>430</v>
      </c>
      <c r="G9" s="355"/>
    </row>
    <row r="10" spans="1:10" ht="15.75" thickBot="1" x14ac:dyDescent="0.25">
      <c r="A10" s="358"/>
      <c r="B10" s="357"/>
      <c r="C10" s="357"/>
      <c r="D10" s="357"/>
      <c r="E10" s="357"/>
      <c r="F10" s="357"/>
      <c r="G10" s="357"/>
    </row>
    <row r="11" spans="1:10" ht="22.5" customHeight="1" thickTop="1" x14ac:dyDescent="0.2">
      <c r="A11" s="1832" t="s">
        <v>27</v>
      </c>
      <c r="B11" s="1833"/>
      <c r="C11" s="1834"/>
      <c r="D11" s="723" t="s">
        <v>301</v>
      </c>
      <c r="E11" s="797"/>
      <c r="F11" s="1830" t="s">
        <v>15</v>
      </c>
      <c r="G11" s="774"/>
    </row>
    <row r="12" spans="1:10" ht="22.5" customHeight="1" thickBot="1" x14ac:dyDescent="0.25">
      <c r="A12" s="1835" t="s">
        <v>16</v>
      </c>
      <c r="B12" s="1836"/>
      <c r="C12" s="1837"/>
      <c r="D12" s="715" t="s">
        <v>345</v>
      </c>
      <c r="E12" s="715" t="s">
        <v>345</v>
      </c>
      <c r="F12" s="1831"/>
      <c r="G12" s="99"/>
    </row>
    <row r="13" spans="1:10" s="226" customFormat="1" ht="22.5" customHeight="1" thickTop="1" thickBot="1" x14ac:dyDescent="0.25">
      <c r="A13" s="712" t="s">
        <v>20</v>
      </c>
      <c r="B13" s="713"/>
      <c r="C13" s="714"/>
      <c r="D13" s="716">
        <f t="shared" ref="D13:D33" si="0">+E13/$C$9</f>
        <v>0</v>
      </c>
      <c r="E13" s="716">
        <f>+RESUMEN!G12</f>
        <v>0</v>
      </c>
      <c r="F13" s="790" t="e">
        <f>+E13/$E$49</f>
        <v>#REF!</v>
      </c>
      <c r="G13" s="599"/>
      <c r="I13" s="724" t="e">
        <f>+E13*(($E$49/$E$33))/$C$9</f>
        <v>#REF!</v>
      </c>
      <c r="J13" s="726" t="e">
        <f>+I13/$I$34</f>
        <v>#REF!</v>
      </c>
    </row>
    <row r="14" spans="1:10" s="707" customFormat="1" ht="15" customHeight="1" thickTop="1" x14ac:dyDescent="0.2">
      <c r="A14" s="703"/>
      <c r="B14" s="704" t="s">
        <v>315</v>
      </c>
      <c r="C14" s="705"/>
      <c r="D14" s="717">
        <f t="shared" si="0"/>
        <v>0</v>
      </c>
      <c r="E14" s="717">
        <f>SUM(SUMIF('INMUEBLES EQUIPOS Y RODADOS'!W17:W250,"Dólar",'INMUEBLES EQUIPOS Y RODADOS'!Y17:Y250))</f>
        <v>0</v>
      </c>
      <c r="F14" s="791" t="e">
        <f>+E14/$E$13</f>
        <v>#DIV/0!</v>
      </c>
      <c r="G14" s="706"/>
      <c r="J14" s="727" t="e">
        <f>+F14*$J$13</f>
        <v>#DIV/0!</v>
      </c>
    </row>
    <row r="15" spans="1:10" s="707" customFormat="1" ht="15" customHeight="1" x14ac:dyDescent="0.2">
      <c r="A15" s="703"/>
      <c r="B15" s="704" t="s">
        <v>348</v>
      </c>
      <c r="C15" s="705"/>
      <c r="D15" s="717">
        <f t="shared" si="0"/>
        <v>0</v>
      </c>
      <c r="E15" s="717">
        <f>SUM(SUMIF('INMUEBLES EQUIPOS Y RODADOS'!W17:W250,"Ipim",'INMUEBLES EQUIPOS Y RODADOS'!Y17:Y250))</f>
        <v>0</v>
      </c>
      <c r="F15" s="791" t="e">
        <f>+E15/$E$13</f>
        <v>#DIV/0!</v>
      </c>
      <c r="G15" s="706"/>
      <c r="J15" s="727" t="e">
        <f>+F15*$J$13</f>
        <v>#DIV/0!</v>
      </c>
    </row>
    <row r="16" spans="1:10" s="707" customFormat="1" ht="15" customHeight="1" x14ac:dyDescent="0.2">
      <c r="A16" s="703"/>
      <c r="B16" s="704" t="s">
        <v>351</v>
      </c>
      <c r="C16" s="705"/>
      <c r="D16" s="717">
        <f t="shared" si="0"/>
        <v>0</v>
      </c>
      <c r="E16" s="717">
        <f>SUM(SUMIF('INMUEBLES EQUIPOS Y RODADOS'!W17:W250,"Gasoil",'INMUEBLES EQUIPOS Y RODADOS'!Y17:Y250))</f>
        <v>0</v>
      </c>
      <c r="F16" s="791" t="e">
        <f>+E16/$E$13</f>
        <v>#DIV/0!</v>
      </c>
      <c r="G16" s="706"/>
      <c r="J16" s="727" t="e">
        <f>+F16*$J$13</f>
        <v>#DIV/0!</v>
      </c>
    </row>
    <row r="17" spans="1:10" s="707" customFormat="1" ht="15" customHeight="1" thickBot="1" x14ac:dyDescent="0.25">
      <c r="A17" s="703"/>
      <c r="B17" s="704" t="s">
        <v>350</v>
      </c>
      <c r="C17" s="705"/>
      <c r="D17" s="717">
        <f t="shared" si="0"/>
        <v>0</v>
      </c>
      <c r="E17" s="717">
        <f>SUM(SUMIF('INMUEBLES EQUIPOS Y RODADOS'!W17:W250,"Vehículos",'INMUEBLES EQUIPOS Y RODADOS'!Y17:Y250))</f>
        <v>0</v>
      </c>
      <c r="F17" s="791" t="e">
        <f>+E17/$E$13</f>
        <v>#DIV/0!</v>
      </c>
      <c r="G17" s="706"/>
      <c r="J17" s="727" t="e">
        <f>+F17*$J$13</f>
        <v>#DIV/0!</v>
      </c>
    </row>
    <row r="18" spans="1:10" s="226" customFormat="1" ht="22.5" customHeight="1" thickTop="1" thickBot="1" x14ac:dyDescent="0.25">
      <c r="A18" s="712" t="s">
        <v>130</v>
      </c>
      <c r="B18" s="713"/>
      <c r="C18" s="714"/>
      <c r="D18" s="716" t="e">
        <f t="shared" si="0"/>
        <v>#REF!</v>
      </c>
      <c r="E18" s="716" t="e">
        <f>+RESUMEN!G13</f>
        <v>#REF!</v>
      </c>
      <c r="F18" s="790" t="e">
        <f>+E18/$E$49</f>
        <v>#REF!</v>
      </c>
      <c r="G18" s="605"/>
      <c r="I18" s="724" t="e">
        <f>+E18*(($E$49/$E$33))/$C$9</f>
        <v>#REF!</v>
      </c>
      <c r="J18" s="726" t="e">
        <f>+I18/$I$34</f>
        <v>#REF!</v>
      </c>
    </row>
    <row r="19" spans="1:10" s="707" customFormat="1" ht="15.75" customHeight="1" thickTop="1" x14ac:dyDescent="0.2">
      <c r="A19" s="708"/>
      <c r="B19" s="709" t="s">
        <v>263</v>
      </c>
      <c r="C19" s="710"/>
      <c r="D19" s="718" t="e">
        <f t="shared" si="0"/>
        <v>#REF!</v>
      </c>
      <c r="E19" s="718" t="e">
        <f>+RESUMEN!G14</f>
        <v>#REF!</v>
      </c>
      <c r="F19" s="792"/>
      <c r="G19" s="711"/>
      <c r="J19" s="727"/>
    </row>
    <row r="20" spans="1:10" s="707" customFormat="1" ht="15.75" customHeight="1" x14ac:dyDescent="0.2">
      <c r="A20" s="708"/>
      <c r="B20" s="709" t="s">
        <v>264</v>
      </c>
      <c r="C20" s="710"/>
      <c r="D20" s="718" t="e">
        <f t="shared" si="0"/>
        <v>#REF!</v>
      </c>
      <c r="E20" s="718" t="e">
        <f>+RESUMEN!G15</f>
        <v>#REF!</v>
      </c>
      <c r="F20" s="792"/>
      <c r="G20" s="711"/>
      <c r="J20" s="727"/>
    </row>
    <row r="21" spans="1:10" s="707" customFormat="1" ht="15.75" customHeight="1" x14ac:dyDescent="0.2">
      <c r="A21" s="708"/>
      <c r="B21" s="709" t="s">
        <v>286</v>
      </c>
      <c r="C21" s="710"/>
      <c r="D21" s="718" t="e">
        <f t="shared" si="0"/>
        <v>#REF!</v>
      </c>
      <c r="E21" s="718" t="e">
        <f>+RESUMEN!G16</f>
        <v>#REF!</v>
      </c>
      <c r="F21" s="792"/>
      <c r="G21" s="711"/>
      <c r="J21" s="727"/>
    </row>
    <row r="22" spans="1:10" s="707" customFormat="1" ht="15.75" customHeight="1" thickBot="1" x14ac:dyDescent="0.25">
      <c r="A22" s="708"/>
      <c r="B22" s="709" t="s">
        <v>265</v>
      </c>
      <c r="C22" s="710"/>
      <c r="D22" s="718" t="e">
        <f t="shared" si="0"/>
        <v>#REF!</v>
      </c>
      <c r="E22" s="718" t="e">
        <f>+RESUMEN!G17</f>
        <v>#REF!</v>
      </c>
      <c r="F22" s="792"/>
      <c r="G22" s="711"/>
      <c r="J22" s="727"/>
    </row>
    <row r="23" spans="1:10" s="226" customFormat="1" ht="22.5" customHeight="1" thickTop="1" thickBot="1" x14ac:dyDescent="0.25">
      <c r="A23" s="712" t="s">
        <v>173</v>
      </c>
      <c r="B23" s="713"/>
      <c r="C23" s="714"/>
      <c r="D23" s="716">
        <f t="shared" si="0"/>
        <v>0</v>
      </c>
      <c r="E23" s="716">
        <f>+RESUMEN!G18</f>
        <v>0</v>
      </c>
      <c r="F23" s="790" t="e">
        <f>+E23/$E$49</f>
        <v>#REF!</v>
      </c>
      <c r="G23" s="605"/>
      <c r="I23" s="724" t="e">
        <f>+E23*(($E$49/$E$33))/$C$9</f>
        <v>#REF!</v>
      </c>
      <c r="J23" s="726" t="e">
        <f>+I23/$I$34</f>
        <v>#REF!</v>
      </c>
    </row>
    <row r="24" spans="1:10" s="707" customFormat="1" ht="16.5" customHeight="1" thickTop="1" x14ac:dyDescent="0.2">
      <c r="A24" s="703"/>
      <c r="B24" s="704" t="s">
        <v>315</v>
      </c>
      <c r="C24" s="705"/>
      <c r="D24" s="717">
        <f t="shared" si="0"/>
        <v>0</v>
      </c>
      <c r="E24" s="717">
        <f>SUMIF('MATERIALES-INSUMOS'!$P$17:$P$467,"Dólar",'MATERIALES-INSUMOS'!$R$17:$R$467)</f>
        <v>0</v>
      </c>
      <c r="F24" s="791" t="e">
        <f>+E24/$E$23</f>
        <v>#DIV/0!</v>
      </c>
      <c r="G24" s="706"/>
      <c r="J24" s="727" t="e">
        <f>+F24*$J$23</f>
        <v>#DIV/0!</v>
      </c>
    </row>
    <row r="25" spans="1:10" s="707" customFormat="1" ht="16.5" customHeight="1" x14ac:dyDescent="0.2">
      <c r="A25" s="703"/>
      <c r="B25" s="704" t="s">
        <v>348</v>
      </c>
      <c r="C25" s="705"/>
      <c r="D25" s="717">
        <f t="shared" si="0"/>
        <v>0</v>
      </c>
      <c r="E25" s="717">
        <f>SUMIF('MATERIALES-INSUMOS'!$P$17:$P$467,"Ipim",'MATERIALES-INSUMOS'!$R$17:$R$467)</f>
        <v>0</v>
      </c>
      <c r="F25" s="791" t="e">
        <f>+E25/$E$23</f>
        <v>#DIV/0!</v>
      </c>
      <c r="G25" s="706"/>
      <c r="J25" s="727" t="e">
        <f>+F25*$J$23</f>
        <v>#DIV/0!</v>
      </c>
    </row>
    <row r="26" spans="1:10" s="707" customFormat="1" ht="16.5" customHeight="1" x14ac:dyDescent="0.2">
      <c r="A26" s="703"/>
      <c r="B26" s="704" t="s">
        <v>349</v>
      </c>
      <c r="C26" s="705"/>
      <c r="D26" s="717">
        <f t="shared" si="0"/>
        <v>0</v>
      </c>
      <c r="E26" s="717">
        <f>SUMIF('MATERIALES-INSUMOS'!$P$17:$P$467,"Gasoil",'MATERIALES-INSUMOS'!$R$17:$R$467)</f>
        <v>0</v>
      </c>
      <c r="F26" s="791" t="e">
        <f>+E26/$E$23</f>
        <v>#DIV/0!</v>
      </c>
      <c r="G26" s="706"/>
      <c r="J26" s="727" t="e">
        <f>+F26*$J$23</f>
        <v>#DIV/0!</v>
      </c>
    </row>
    <row r="27" spans="1:10" s="707" customFormat="1" ht="16.5" customHeight="1" thickBot="1" x14ac:dyDescent="0.25">
      <c r="A27" s="703"/>
      <c r="B27" s="704" t="s">
        <v>350</v>
      </c>
      <c r="C27" s="705"/>
      <c r="D27" s="717">
        <f t="shared" si="0"/>
        <v>0</v>
      </c>
      <c r="E27" s="717">
        <f>SUMIF('MATERIALES-INSUMOS'!$P$17:$P$467,"Vehículos",'MATERIALES-INSUMOS'!$R$17:$R$467)</f>
        <v>0</v>
      </c>
      <c r="F27" s="791" t="e">
        <f>+E27/$E$23</f>
        <v>#DIV/0!</v>
      </c>
      <c r="G27" s="706"/>
      <c r="J27" s="727" t="e">
        <f>+F27*$J$23</f>
        <v>#DIV/0!</v>
      </c>
    </row>
    <row r="28" spans="1:10" s="226" customFormat="1" ht="22.5" customHeight="1" thickTop="1" thickBot="1" x14ac:dyDescent="0.25">
      <c r="A28" s="712" t="s">
        <v>198</v>
      </c>
      <c r="B28" s="713"/>
      <c r="C28" s="714"/>
      <c r="D28" s="716">
        <f t="shared" si="0"/>
        <v>0</v>
      </c>
      <c r="E28" s="716">
        <f>+RESUMEN!G19</f>
        <v>0</v>
      </c>
      <c r="F28" s="790" t="e">
        <f>+E28/$E$49</f>
        <v>#REF!</v>
      </c>
      <c r="G28" s="599"/>
      <c r="I28" s="724" t="e">
        <f>+E28*(($E$49/$E$33))/$C$9</f>
        <v>#REF!</v>
      </c>
      <c r="J28" s="726" t="e">
        <f>+I28/$I$34</f>
        <v>#REF!</v>
      </c>
    </row>
    <row r="29" spans="1:10" s="707" customFormat="1" ht="18.75" customHeight="1" thickTop="1" x14ac:dyDescent="0.2">
      <c r="A29" s="703"/>
      <c r="B29" s="704" t="s">
        <v>348</v>
      </c>
      <c r="C29" s="705"/>
      <c r="D29" s="717">
        <f t="shared" si="0"/>
        <v>0</v>
      </c>
      <c r="E29" s="717">
        <f>SUMIF('COMB-LUB-NEUM-MANT'!$AF$19:$AF$199,"Ipim",'COMB-LUB-NEUM-MANT'!$AH$19:$AH$199)+SUMIF('COMB-LUB-NEUM-MANT'!$AJ$19:$AJ$199,"Ipim",'COMB-LUB-NEUM-MANT'!$AL$19:$AL$199)</f>
        <v>0</v>
      </c>
      <c r="F29" s="791" t="e">
        <f>+E29/$E$28</f>
        <v>#DIV/0!</v>
      </c>
      <c r="G29" s="706"/>
      <c r="J29" s="727" t="e">
        <f>+F29*$J$28</f>
        <v>#DIV/0!</v>
      </c>
    </row>
    <row r="30" spans="1:10" s="707" customFormat="1" ht="18.75" customHeight="1" thickBot="1" x14ac:dyDescent="0.25">
      <c r="A30" s="703"/>
      <c r="B30" s="704" t="s">
        <v>349</v>
      </c>
      <c r="C30" s="705"/>
      <c r="D30" s="717">
        <f t="shared" si="0"/>
        <v>0</v>
      </c>
      <c r="E30" s="717">
        <f>SUMIF('COMB-LUB-NEUM-MANT'!$AF$19:$AF$199,"Gasoil",'COMB-LUB-NEUM-MANT'!$AH$19:$AH$199)+SUMIF('COMB-LUB-NEUM-MANT'!$AJ$19:$AJ$199,"Gasoil",'COMB-LUB-NEUM-MANT'!$AL$19:$AL$199)</f>
        <v>0</v>
      </c>
      <c r="F30" s="791" t="e">
        <f>+E30/$E$28</f>
        <v>#DIV/0!</v>
      </c>
      <c r="G30" s="706"/>
      <c r="J30" s="727" t="e">
        <f>+F30*$J$28</f>
        <v>#DIV/0!</v>
      </c>
    </row>
    <row r="31" spans="1:10" s="226" customFormat="1" ht="22.5" customHeight="1" thickTop="1" thickBot="1" x14ac:dyDescent="0.25">
      <c r="A31" s="712" t="s">
        <v>197</v>
      </c>
      <c r="B31" s="713"/>
      <c r="C31" s="714"/>
      <c r="D31" s="716">
        <f t="shared" si="0"/>
        <v>0</v>
      </c>
      <c r="E31" s="716">
        <f>+RESUMEN!G20</f>
        <v>0</v>
      </c>
      <c r="F31" s="790" t="e">
        <f>+E31/$E$49</f>
        <v>#REF!</v>
      </c>
      <c r="G31" s="599"/>
      <c r="I31" s="724" t="e">
        <f>+E31*(($E$49/$E$33))/$C$9</f>
        <v>#REF!</v>
      </c>
      <c r="J31" s="726" t="e">
        <f>+I31/$I$34</f>
        <v>#REF!</v>
      </c>
    </row>
    <row r="32" spans="1:10" s="707" customFormat="1" ht="22.5" customHeight="1" thickTop="1" thickBot="1" x14ac:dyDescent="0.25">
      <c r="A32" s="703"/>
      <c r="B32" s="704" t="s">
        <v>348</v>
      </c>
      <c r="C32" s="705"/>
      <c r="D32" s="717">
        <f t="shared" si="0"/>
        <v>0</v>
      </c>
      <c r="E32" s="717">
        <f>SUMIF('COMB-LUB-NEUM-MANT'!$AJ$19:$AJ$199,"Ipim",'COMB-LUB-NEUM-MANT'!$AM$19:$AM$199)+SUMIF('COMB-LUB-NEUM-MANT'!$AJ$19:$AJ$199,"Ipim",'COMB-LUB-NEUM-MANT'!$AN$19:$AN$199)</f>
        <v>0</v>
      </c>
      <c r="F32" s="791" t="e">
        <f>+E32/E31</f>
        <v>#DIV/0!</v>
      </c>
      <c r="G32" s="706"/>
      <c r="J32" s="727" t="e">
        <f>+F32*$J$31</f>
        <v>#DIV/0!</v>
      </c>
    </row>
    <row r="33" spans="1:10" s="226" customFormat="1" ht="5.25" customHeight="1" thickTop="1" x14ac:dyDescent="0.2">
      <c r="A33" s="1842" t="s">
        <v>36</v>
      </c>
      <c r="B33" s="1843"/>
      <c r="C33" s="1844"/>
      <c r="D33" s="1840" t="e">
        <f t="shared" si="0"/>
        <v>#REF!</v>
      </c>
      <c r="E33" s="1840" t="e">
        <f>+E13+E18+E23+E28+E31</f>
        <v>#REF!</v>
      </c>
      <c r="F33" s="1838"/>
      <c r="G33" s="599"/>
    </row>
    <row r="34" spans="1:10" s="226" customFormat="1" ht="22.5" customHeight="1" thickBot="1" x14ac:dyDescent="0.25">
      <c r="A34" s="1845"/>
      <c r="B34" s="1846"/>
      <c r="C34" s="1847"/>
      <c r="D34" s="1841"/>
      <c r="E34" s="1841"/>
      <c r="F34" s="1839"/>
      <c r="G34" s="599"/>
      <c r="I34" s="724" t="e">
        <f>+E33*(($E$49/$E$33))/$C$9</f>
        <v>#REF!</v>
      </c>
    </row>
    <row r="35" spans="1:10" s="226" customFormat="1" ht="22.5" customHeight="1" thickTop="1" thickBot="1" x14ac:dyDescent="0.25">
      <c r="A35" s="1857" t="s">
        <v>266</v>
      </c>
      <c r="B35" s="1858"/>
      <c r="C35" s="788">
        <f>+RESUMEN!C22</f>
        <v>0</v>
      </c>
      <c r="D35" s="789" t="e">
        <f>+E35/$C$9</f>
        <v>#REF!</v>
      </c>
      <c r="E35" s="789" t="e">
        <f>E33*$C$35</f>
        <v>#REF!</v>
      </c>
      <c r="F35" s="790" t="e">
        <f>+E35/$E$49</f>
        <v>#REF!</v>
      </c>
      <c r="G35" s="599"/>
    </row>
    <row r="36" spans="1:10" s="226" customFormat="1" ht="15" customHeight="1" thickTop="1" x14ac:dyDescent="0.2">
      <c r="A36" s="798" t="s">
        <v>2</v>
      </c>
      <c r="B36" s="799"/>
      <c r="C36" s="800"/>
      <c r="D36" s="784"/>
      <c r="E36" s="784"/>
      <c r="F36" s="793"/>
      <c r="G36" s="599"/>
    </row>
    <row r="37" spans="1:10" s="226" customFormat="1" ht="22.5" customHeight="1" x14ac:dyDescent="0.2">
      <c r="A37" s="1850" t="s">
        <v>28</v>
      </c>
      <c r="B37" s="629">
        <f>+RESUMEN!B24</f>
        <v>3.5000000000000003E-2</v>
      </c>
      <c r="C37" s="563" t="s">
        <v>29</v>
      </c>
      <c r="D37" s="719" t="e">
        <f>+E37/$C$9</f>
        <v>#REF!</v>
      </c>
      <c r="E37" s="719" t="e">
        <f>+E49*$B$37</f>
        <v>#REF!</v>
      </c>
      <c r="F37" s="794"/>
      <c r="G37" s="599"/>
      <c r="I37" s="725" t="e">
        <f>SUMIF(B13:B32,"Indice Dólar",J13:J32)</f>
        <v>#DIV/0!</v>
      </c>
      <c r="J37" s="226" t="s">
        <v>315</v>
      </c>
    </row>
    <row r="38" spans="1:10" s="226" customFormat="1" ht="22.5" customHeight="1" x14ac:dyDescent="0.2">
      <c r="A38" s="1851"/>
      <c r="B38" s="629">
        <f>+RESUMEN!B25</f>
        <v>8.5000000000000006E-3</v>
      </c>
      <c r="C38" s="565" t="s">
        <v>30</v>
      </c>
      <c r="D38" s="719" t="e">
        <f>+E38/$C$9</f>
        <v>#REF!</v>
      </c>
      <c r="E38" s="719" t="e">
        <f>+E49*$B$38</f>
        <v>#REF!</v>
      </c>
      <c r="F38" s="794"/>
      <c r="G38" s="599"/>
      <c r="I38" s="725" t="e">
        <f>SUMIF(B13:B32,"Indice IPIM",J13:J32)</f>
        <v>#DIV/0!</v>
      </c>
      <c r="J38" s="226" t="s">
        <v>348</v>
      </c>
    </row>
    <row r="39" spans="1:10" s="226" customFormat="1" ht="22.5" customHeight="1" x14ac:dyDescent="0.2">
      <c r="A39" s="1851"/>
      <c r="B39" s="629">
        <f>+RESUMEN!B26</f>
        <v>1.2504000000000001E-2</v>
      </c>
      <c r="C39" s="565" t="s">
        <v>31</v>
      </c>
      <c r="D39" s="719" t="e">
        <f>+E39/$C$9</f>
        <v>#REF!</v>
      </c>
      <c r="E39" s="719" t="e">
        <f>+E49*$B$39</f>
        <v>#REF!</v>
      </c>
      <c r="F39" s="794"/>
      <c r="G39" s="599"/>
      <c r="I39" s="725" t="e">
        <f>SUMIF(B13:B32,"Indice GasOil",J13:J32)</f>
        <v>#DIV/0!</v>
      </c>
      <c r="J39" s="226" t="s">
        <v>351</v>
      </c>
    </row>
    <row r="40" spans="1:10" s="226" customFormat="1" ht="12" customHeight="1" x14ac:dyDescent="0.2">
      <c r="A40" s="1851"/>
      <c r="B40" s="767"/>
      <c r="C40" s="768"/>
      <c r="D40" s="720"/>
      <c r="E40" s="720"/>
      <c r="F40" s="794"/>
      <c r="G40" s="599"/>
      <c r="I40" s="725" t="e">
        <f>SUMIF(B13:B32,"Indice Vehículos",J13:J32)</f>
        <v>#DIV/0!</v>
      </c>
      <c r="J40" s="226" t="s">
        <v>350</v>
      </c>
    </row>
    <row r="41" spans="1:10" s="226" customFormat="1" ht="22.5" customHeight="1" thickBot="1" x14ac:dyDescent="0.25">
      <c r="A41" s="1851"/>
      <c r="B41" s="802">
        <v>0.35</v>
      </c>
      <c r="C41" s="803" t="s">
        <v>32</v>
      </c>
      <c r="D41" s="721" t="e">
        <f>+E41/$C$9</f>
        <v>#REF!</v>
      </c>
      <c r="E41" s="721" t="e">
        <f>+E43*$B$41</f>
        <v>#REF!</v>
      </c>
      <c r="F41" s="794"/>
      <c r="G41" s="599"/>
      <c r="I41" s="725" t="e">
        <f>+J18</f>
        <v>#REF!</v>
      </c>
      <c r="J41" s="226" t="s">
        <v>352</v>
      </c>
    </row>
    <row r="42" spans="1:10" s="226" customFormat="1" ht="22.5" customHeight="1" thickTop="1" thickBot="1" x14ac:dyDescent="0.25">
      <c r="A42" s="1854" t="s">
        <v>33</v>
      </c>
      <c r="B42" s="1855"/>
      <c r="C42" s="1856"/>
      <c r="D42" s="716" t="e">
        <f>+E42/$C$9</f>
        <v>#REF!</v>
      </c>
      <c r="E42" s="716" t="e">
        <f>+E37+E38+E39+E41</f>
        <v>#REF!</v>
      </c>
      <c r="F42" s="804" t="e">
        <f>+E42/$E$49</f>
        <v>#REF!</v>
      </c>
      <c r="G42" s="599"/>
    </row>
    <row r="43" spans="1:10" s="226" customFormat="1" ht="22.5" customHeight="1" thickTop="1" x14ac:dyDescent="0.2">
      <c r="A43" s="1861" t="s">
        <v>34</v>
      </c>
      <c r="B43" s="1862"/>
      <c r="C43" s="1848">
        <f>+RESUMEN!C30</f>
        <v>0</v>
      </c>
      <c r="D43" s="1852" t="e">
        <f>+E43/$C$9</f>
        <v>#REF!</v>
      </c>
      <c r="E43" s="1852" t="e">
        <f>(+E33+E35)*$C$43</f>
        <v>#REF!</v>
      </c>
      <c r="F43" s="1838" t="e">
        <f>+E43/$E$49</f>
        <v>#REF!</v>
      </c>
      <c r="G43" s="599"/>
    </row>
    <row r="44" spans="1:10" s="226" customFormat="1" ht="11.25" customHeight="1" thickBot="1" x14ac:dyDescent="0.25">
      <c r="A44" s="1863"/>
      <c r="B44" s="1864"/>
      <c r="C44" s="1849"/>
      <c r="D44" s="1853"/>
      <c r="E44" s="1853"/>
      <c r="F44" s="1839"/>
      <c r="G44" s="599"/>
    </row>
    <row r="45" spans="1:10" s="226" customFormat="1" ht="12" customHeight="1" thickTop="1" x14ac:dyDescent="0.2">
      <c r="A45" s="782" t="s">
        <v>2</v>
      </c>
      <c r="B45" s="783"/>
      <c r="C45" s="1848">
        <f>+RESUMEN!C33</f>
        <v>0</v>
      </c>
      <c r="D45" s="784"/>
      <c r="E45" s="784"/>
      <c r="F45" s="793"/>
      <c r="G45" s="599"/>
    </row>
    <row r="46" spans="1:10" s="226" customFormat="1" ht="22.5" customHeight="1" x14ac:dyDescent="0.2">
      <c r="A46" s="1872" t="s">
        <v>19</v>
      </c>
      <c r="B46" s="1873"/>
      <c r="C46" s="1867"/>
      <c r="D46" s="801" t="e">
        <f>+E46/$C$9</f>
        <v>#REF!</v>
      </c>
      <c r="E46" s="801" t="e">
        <f>(E49*$C$45)</f>
        <v>#REF!</v>
      </c>
      <c r="F46" s="794" t="e">
        <f>+E46/$E$49</f>
        <v>#REF!</v>
      </c>
      <c r="G46" s="599"/>
    </row>
    <row r="47" spans="1:10" s="226" customFormat="1" ht="9" customHeight="1" thickBot="1" x14ac:dyDescent="0.25">
      <c r="A47" s="785"/>
      <c r="B47" s="786"/>
      <c r="C47" s="1849"/>
      <c r="D47" s="787"/>
      <c r="E47" s="787"/>
      <c r="F47" s="795"/>
      <c r="G47" s="599"/>
    </row>
    <row r="48" spans="1:10" s="226" customFormat="1" ht="10.5" customHeight="1" thickTop="1" x14ac:dyDescent="0.2">
      <c r="A48" s="779"/>
      <c r="B48" s="780"/>
      <c r="C48" s="781"/>
      <c r="D48" s="778"/>
      <c r="E48" s="778"/>
      <c r="F48" s="794"/>
      <c r="G48" s="599"/>
    </row>
    <row r="49" spans="1:7" s="226" customFormat="1" ht="22.5" customHeight="1" x14ac:dyDescent="0.2">
      <c r="A49" s="775" t="s">
        <v>393</v>
      </c>
      <c r="B49" s="763"/>
      <c r="C49" s="764"/>
      <c r="D49" s="722" t="e">
        <f>+E49/$C$9</f>
        <v>#REF!</v>
      </c>
      <c r="E49" s="722" t="e">
        <f>+(E33+E35+(E43*0.35)+E43)/(1-($B$37+$B$38+$B$39+$C$45))</f>
        <v>#REF!</v>
      </c>
      <c r="F49" s="796" t="e">
        <f>+F13+F18+F23+F28+F31+F35+F42+F43+F46</f>
        <v>#REF!</v>
      </c>
      <c r="G49" s="640"/>
    </row>
    <row r="50" spans="1:7" s="226" customFormat="1" ht="9" customHeight="1" x14ac:dyDescent="0.2">
      <c r="A50" s="1868"/>
      <c r="B50" s="1869"/>
      <c r="C50" s="1870"/>
      <c r="D50" s="1859"/>
      <c r="E50" s="1859" t="e">
        <f>E49/$C$9</f>
        <v>#REF!</v>
      </c>
      <c r="F50" s="1865"/>
      <c r="G50" s="640"/>
    </row>
    <row r="51" spans="1:7" s="226" customFormat="1" ht="12" customHeight="1" thickBot="1" x14ac:dyDescent="0.25">
      <c r="A51" s="1863"/>
      <c r="B51" s="1864"/>
      <c r="C51" s="1871"/>
      <c r="D51" s="1860"/>
      <c r="E51" s="1860"/>
      <c r="F51" s="1866"/>
      <c r="G51" s="586"/>
    </row>
    <row r="52" spans="1:7" s="226" customFormat="1" ht="9" customHeight="1" thickTop="1" x14ac:dyDescent="0.2">
      <c r="A52" s="360"/>
      <c r="B52" s="360"/>
      <c r="C52" s="360"/>
      <c r="D52" s="360"/>
      <c r="E52" s="360"/>
      <c r="F52" s="360"/>
      <c r="G52" s="360"/>
    </row>
    <row r="53" spans="1:7" s="226" customFormat="1" ht="12" customHeight="1" x14ac:dyDescent="0.2">
      <c r="A53" s="81" t="s">
        <v>283</v>
      </c>
      <c r="B53" s="81"/>
      <c r="C53" s="81"/>
      <c r="D53" s="81"/>
      <c r="E53" s="81"/>
      <c r="F53" s="474"/>
    </row>
    <row r="54" spans="1:7" s="226" customFormat="1" ht="6.75" customHeight="1" x14ac:dyDescent="0.2"/>
    <row r="55" spans="1:7" s="226" customFormat="1" ht="31.5" hidden="1" customHeight="1" x14ac:dyDescent="0.2">
      <c r="A55" s="765" t="s">
        <v>306</v>
      </c>
      <c r="B55" s="766"/>
      <c r="C55" s="766"/>
      <c r="D55" s="381"/>
      <c r="E55" s="766"/>
      <c r="F55" s="766"/>
      <c r="G55" s="766"/>
    </row>
    <row r="56" spans="1:7" s="226" customFormat="1" x14ac:dyDescent="0.2">
      <c r="E56" s="899" t="e">
        <f>E49-RESUMEN!G36</f>
        <v>#REF!</v>
      </c>
    </row>
    <row r="57" spans="1:7" s="226" customFormat="1" x14ac:dyDescent="0.2">
      <c r="E57" s="899" t="e">
        <f>E50-RESUMEN!G37</f>
        <v>#REF!</v>
      </c>
    </row>
    <row r="58" spans="1:7" s="226" customFormat="1" x14ac:dyDescent="0.2"/>
    <row r="59" spans="1:7" s="226" customFormat="1" x14ac:dyDescent="0.2"/>
    <row r="66" spans="2:5" x14ac:dyDescent="0.2">
      <c r="B66" s="589"/>
      <c r="C66" s="590"/>
      <c r="D66" s="591"/>
      <c r="E66" s="591"/>
    </row>
  </sheetData>
  <sheetProtection password="DF2C" sheet="1" objects="1" scenarios="1"/>
  <mergeCells count="21">
    <mergeCell ref="F50:F51"/>
    <mergeCell ref="C45:C47"/>
    <mergeCell ref="A50:C51"/>
    <mergeCell ref="A46:B46"/>
    <mergeCell ref="A35:B35"/>
    <mergeCell ref="D50:D51"/>
    <mergeCell ref="D43:D44"/>
    <mergeCell ref="E50:E51"/>
    <mergeCell ref="A43:B44"/>
    <mergeCell ref="C43:C44"/>
    <mergeCell ref="F43:F44"/>
    <mergeCell ref="A37:A41"/>
    <mergeCell ref="E43:E44"/>
    <mergeCell ref="A42:C42"/>
    <mergeCell ref="F11:F12"/>
    <mergeCell ref="A11:C11"/>
    <mergeCell ref="A12:C12"/>
    <mergeCell ref="F33:F34"/>
    <mergeCell ref="E33:E34"/>
    <mergeCell ref="D33:D34"/>
    <mergeCell ref="A33:C34"/>
  </mergeCells>
  <hyperlinks>
    <hyperlink ref="F9" location="Indice!E13" tooltip="Vuelve al Indice" display="INDICE"/>
  </hyperlinks>
  <pageMargins left="0.7" right="0.7" top="0.75" bottom="0.75" header="0.3" footer="0.3"/>
  <pageSetup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5"/>
  <sheetViews>
    <sheetView showGridLines="0" workbookViewId="0">
      <selection activeCell="G9" sqref="G9"/>
    </sheetView>
  </sheetViews>
  <sheetFormatPr baseColWidth="10" defaultColWidth="15.77734375" defaultRowHeight="15" outlineLevelCol="1" x14ac:dyDescent="0.2"/>
  <cols>
    <col min="1" max="1" width="3.77734375" style="348" customWidth="1"/>
    <col min="2" max="2" width="21" style="348" customWidth="1"/>
    <col min="3" max="3" width="11.33203125" style="348" customWidth="1"/>
    <col min="4" max="6" width="9.77734375" style="348" customWidth="1" outlineLevel="1"/>
    <col min="7" max="7" width="7.109375" style="348" customWidth="1"/>
    <col min="8" max="8" width="2.6640625" style="348" customWidth="1"/>
    <col min="9" max="11" width="8.44140625" style="348" customWidth="1"/>
    <col min="12" max="14" width="15.77734375" style="226"/>
    <col min="15" max="16384" width="15.77734375" style="348"/>
  </cols>
  <sheetData>
    <row r="1" spans="1:11" s="490" customFormat="1" ht="4.5" customHeight="1" x14ac:dyDescent="0.2">
      <c r="A1" s="489"/>
      <c r="B1" s="489"/>
    </row>
    <row r="2" spans="1:11" s="490" customFormat="1" ht="3.75" customHeight="1" x14ac:dyDescent="0.2">
      <c r="A2" s="492"/>
      <c r="B2" s="493"/>
      <c r="C2" s="493"/>
      <c r="D2" s="493"/>
      <c r="E2" s="493"/>
      <c r="F2" s="493"/>
      <c r="G2" s="493"/>
      <c r="H2" s="493"/>
      <c r="J2" s="494"/>
      <c r="K2" s="494"/>
    </row>
    <row r="3" spans="1:11" s="490" customFormat="1" ht="4.5" customHeight="1" thickBo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</row>
    <row r="4" spans="1:11" ht="23.25" thickBot="1" x14ac:dyDescent="0.25">
      <c r="A4" s="357"/>
      <c r="B4" s="496" t="s">
        <v>284</v>
      </c>
      <c r="C4" s="1825">
        <f>+'INMUEBLES EQUIPOS Y RODADOS'!C4</f>
        <v>0</v>
      </c>
      <c r="D4" s="1826"/>
      <c r="E4" s="1826"/>
      <c r="F4" s="1826"/>
      <c r="G4" s="1827"/>
      <c r="H4" s="500"/>
      <c r="I4" s="490"/>
    </row>
    <row r="5" spans="1:11" s="490" customFormat="1" ht="3" customHeight="1" x14ac:dyDescent="0.2">
      <c r="A5" s="492"/>
      <c r="B5" s="502"/>
      <c r="C5" s="503"/>
      <c r="D5" s="504"/>
      <c r="E5" s="504"/>
      <c r="F5" s="504"/>
      <c r="G5" s="354"/>
      <c r="H5" s="505"/>
    </row>
    <row r="6" spans="1:11" s="490" customFormat="1" ht="3.75" customHeight="1" x14ac:dyDescent="0.2">
      <c r="A6" s="492"/>
      <c r="B6" s="504"/>
      <c r="C6" s="503"/>
      <c r="D6" s="504"/>
      <c r="E6" s="504"/>
      <c r="F6" s="504"/>
      <c r="G6" s="499"/>
      <c r="H6" s="507"/>
      <c r="I6" s="508"/>
      <c r="J6" s="88"/>
      <c r="K6" s="509"/>
    </row>
    <row r="7" spans="1:11" s="490" customFormat="1" ht="3" customHeight="1" x14ac:dyDescent="0.2">
      <c r="A7" s="492"/>
      <c r="B7" s="504"/>
      <c r="C7" s="510"/>
      <c r="D7" s="511"/>
      <c r="E7" s="511"/>
      <c r="F7" s="511"/>
      <c r="G7" s="499"/>
      <c r="H7" s="507"/>
      <c r="I7" s="508"/>
      <c r="J7" s="88"/>
      <c r="K7" s="509"/>
    </row>
    <row r="8" spans="1:11" s="490" customFormat="1" ht="2.25" customHeight="1" thickBot="1" x14ac:dyDescent="0.25">
      <c r="A8" s="492"/>
      <c r="B8" s="504"/>
      <c r="C8" s="195"/>
      <c r="D8" s="511"/>
      <c r="E8" s="511"/>
      <c r="F8" s="511"/>
      <c r="G8" s="499"/>
      <c r="H8" s="507"/>
      <c r="I8" s="508"/>
      <c r="J8" s="88"/>
      <c r="K8" s="509"/>
    </row>
    <row r="9" spans="1:11" ht="15.75" thickBot="1" x14ac:dyDescent="0.25">
      <c r="A9" s="358"/>
      <c r="B9" s="512" t="s">
        <v>141</v>
      </c>
      <c r="C9" s="513">
        <f>+'INMUEBLES EQUIPOS Y RODADOS'!C9</f>
        <v>36</v>
      </c>
      <c r="D9" s="188"/>
      <c r="E9" s="188"/>
      <c r="F9" s="188"/>
      <c r="G9" s="352"/>
      <c r="H9" s="355"/>
      <c r="I9" s="508"/>
      <c r="J9" s="878" t="s">
        <v>430</v>
      </c>
      <c r="K9" s="509"/>
    </row>
    <row r="10" spans="1:11" ht="15.75" thickBot="1" x14ac:dyDescent="0.25">
      <c r="A10" s="358"/>
      <c r="B10" s="357"/>
      <c r="C10" s="357"/>
      <c r="D10" s="357"/>
      <c r="E10" s="357"/>
      <c r="F10" s="357"/>
      <c r="G10" s="357"/>
      <c r="H10" s="357"/>
      <c r="I10" s="357"/>
      <c r="J10" s="357"/>
      <c r="K10" s="358"/>
    </row>
    <row r="11" spans="1:11" ht="15.75" thickTop="1" x14ac:dyDescent="0.2">
      <c r="A11" s="1832" t="s">
        <v>300</v>
      </c>
      <c r="B11" s="1833"/>
      <c r="C11" s="1833"/>
      <c r="D11" s="1833"/>
      <c r="E11" s="1833"/>
      <c r="F11" s="1833"/>
      <c r="G11" s="1834"/>
      <c r="H11" s="98"/>
      <c r="I11" s="1884" t="s">
        <v>301</v>
      </c>
      <c r="J11" s="1885"/>
      <c r="K11" s="1886"/>
    </row>
    <row r="12" spans="1:11" ht="15.75" thickBot="1" x14ac:dyDescent="0.25">
      <c r="A12" s="1887" t="s">
        <v>16</v>
      </c>
      <c r="B12" s="1771"/>
      <c r="C12" s="1772"/>
      <c r="D12" s="592" t="s">
        <v>303</v>
      </c>
      <c r="E12" s="893" t="s">
        <v>304</v>
      </c>
      <c r="F12" s="593" t="s">
        <v>76</v>
      </c>
      <c r="G12" s="594" t="s">
        <v>15</v>
      </c>
      <c r="H12" s="99"/>
      <c r="I12" s="595" t="s">
        <v>303</v>
      </c>
      <c r="J12" s="596" t="s">
        <v>304</v>
      </c>
      <c r="K12" s="895" t="s">
        <v>305</v>
      </c>
    </row>
    <row r="13" spans="1:11" ht="15.75" thickTop="1" x14ac:dyDescent="0.2">
      <c r="A13" s="597" t="s">
        <v>20</v>
      </c>
      <c r="B13" s="6"/>
      <c r="C13" s="7"/>
      <c r="D13" s="598">
        <f>SUM(SUMIF('INMUEBLES EQUIPOS Y RODADOS'!I17:I250,"Directa",'INMUEBLES EQUIPOS Y RODADOS'!S17:S250))</f>
        <v>0</v>
      </c>
      <c r="E13" s="598">
        <f>SUM(SUMIF('INMUEBLES EQUIPOS Y RODADOS'!I17:I251,"Indirecta",'INMUEBLES EQUIPOS Y RODADOS'!S17:S251))</f>
        <v>0</v>
      </c>
      <c r="F13" s="598">
        <f>+D13+E13</f>
        <v>0</v>
      </c>
      <c r="G13" s="1045" t="e">
        <f t="shared" ref="G13:G21" si="0">+F13/$F$38</f>
        <v>#REF!</v>
      </c>
      <c r="H13" s="599"/>
      <c r="I13" s="600">
        <f>D13/$C$9</f>
        <v>0</v>
      </c>
      <c r="J13" s="601">
        <f>E13/$C$9</f>
        <v>0</v>
      </c>
      <c r="K13" s="602">
        <f>+I13+J13</f>
        <v>0</v>
      </c>
    </row>
    <row r="14" spans="1:11" x14ac:dyDescent="0.2">
      <c r="A14" s="603" t="s">
        <v>130</v>
      </c>
      <c r="B14" s="4"/>
      <c r="C14" s="5"/>
      <c r="D14" s="604" t="e">
        <f>SUMIF(#REF!,"Directo",#REF!)</f>
        <v>#REF!</v>
      </c>
      <c r="E14" s="604" t="e">
        <f>SUMIF(#REF!,"Indirecto",#REF!)+SUMIF(#REF!,"Indirecta Overhead",#REF!)+SUMIF(#REF!,"Coordinación Overhead",#REF!)</f>
        <v>#REF!</v>
      </c>
      <c r="F14" s="604" t="e">
        <f t="shared" ref="F14:F21" si="1">+D14+E14</f>
        <v>#REF!</v>
      </c>
      <c r="G14" s="1046" t="e">
        <f t="shared" si="0"/>
        <v>#REF!</v>
      </c>
      <c r="H14" s="605"/>
      <c r="I14" s="606" t="e">
        <f t="shared" ref="I14:J21" si="2">D14/$C$9</f>
        <v>#REF!</v>
      </c>
      <c r="J14" s="604" t="e">
        <f t="shared" si="2"/>
        <v>#REF!</v>
      </c>
      <c r="K14" s="607" t="e">
        <f>+I14+J14</f>
        <v>#REF!</v>
      </c>
    </row>
    <row r="15" spans="1:11" x14ac:dyDescent="0.2">
      <c r="A15" s="603"/>
      <c r="B15" s="4" t="s">
        <v>263</v>
      </c>
      <c r="C15" s="5"/>
      <c r="D15" s="604" t="e">
        <f>SUMIF(#REF!,"Directo",#REF!)*$C$9</f>
        <v>#REF!</v>
      </c>
      <c r="E15" s="604" t="e">
        <f>(SUMIF(#REF!,"Indirecto",#REF!)+SUMIF(#REF!,"Indirecta Overhead",#REF!)+SUMIF(#REF!,"Coordinación Overhead",#REF!))*$C$9</f>
        <v>#REF!</v>
      </c>
      <c r="F15" s="604" t="e">
        <f t="shared" si="1"/>
        <v>#REF!</v>
      </c>
      <c r="G15" s="1046" t="e">
        <f t="shared" si="0"/>
        <v>#REF!</v>
      </c>
      <c r="H15" s="605"/>
      <c r="I15" s="606" t="e">
        <f t="shared" si="2"/>
        <v>#REF!</v>
      </c>
      <c r="J15" s="604" t="e">
        <f t="shared" si="2"/>
        <v>#REF!</v>
      </c>
      <c r="K15" s="607" t="e">
        <f t="shared" ref="K15:K21" si="3">+I15+J15</f>
        <v>#REF!</v>
      </c>
    </row>
    <row r="16" spans="1:11" x14ac:dyDescent="0.2">
      <c r="A16" s="603"/>
      <c r="B16" s="4" t="s">
        <v>264</v>
      </c>
      <c r="C16" s="5"/>
      <c r="D16" s="604" t="e">
        <f>SUMIF(#REF!,"Directo",#REF!)*$C$9</f>
        <v>#REF!</v>
      </c>
      <c r="E16" s="604" t="e">
        <f>(SUMIF(#REF!,"Indirecto",#REF!)+SUMIF(#REF!,"Indirecta Overhead",#REF!)+SUMIF(#REF!,"Coordinación Overhead",#REF!))*$C$9</f>
        <v>#REF!</v>
      </c>
      <c r="F16" s="604" t="e">
        <f t="shared" si="1"/>
        <v>#REF!</v>
      </c>
      <c r="G16" s="1046" t="e">
        <f t="shared" si="0"/>
        <v>#REF!</v>
      </c>
      <c r="H16" s="605"/>
      <c r="I16" s="606" t="e">
        <f t="shared" si="2"/>
        <v>#REF!</v>
      </c>
      <c r="J16" s="604" t="e">
        <f t="shared" si="2"/>
        <v>#REF!</v>
      </c>
      <c r="K16" s="607" t="e">
        <f t="shared" si="3"/>
        <v>#REF!</v>
      </c>
    </row>
    <row r="17" spans="1:11" x14ac:dyDescent="0.2">
      <c r="A17" s="603"/>
      <c r="B17" s="4" t="s">
        <v>286</v>
      </c>
      <c r="C17" s="5"/>
      <c r="D17" s="604" t="e">
        <f>SUMIF(#REF!,"Directo",#REF!)*$C$9</f>
        <v>#REF!</v>
      </c>
      <c r="E17" s="604" t="e">
        <f>(SUMIF(#REF!,"Indirecto",#REF!)+SUMIF(#REF!,"Indirecta Overhead",#REF!)+SUMIF(#REF!,"Coordinación Overhead",#REF!))*$C$9</f>
        <v>#REF!</v>
      </c>
      <c r="F17" s="604" t="e">
        <f t="shared" si="1"/>
        <v>#REF!</v>
      </c>
      <c r="G17" s="1046" t="e">
        <f t="shared" si="0"/>
        <v>#REF!</v>
      </c>
      <c r="H17" s="605"/>
      <c r="I17" s="606" t="e">
        <f t="shared" si="2"/>
        <v>#REF!</v>
      </c>
      <c r="J17" s="604" t="e">
        <f t="shared" si="2"/>
        <v>#REF!</v>
      </c>
      <c r="K17" s="607" t="e">
        <f t="shared" si="3"/>
        <v>#REF!</v>
      </c>
    </row>
    <row r="18" spans="1:11" x14ac:dyDescent="0.2">
      <c r="A18" s="603"/>
      <c r="B18" s="4" t="s">
        <v>265</v>
      </c>
      <c r="C18" s="5"/>
      <c r="D18" s="604" t="e">
        <f>SUMIF(#REF!,"Directo",#REF!)*$C$9</f>
        <v>#REF!</v>
      </c>
      <c r="E18" s="604" t="e">
        <f>(SUMIF(#REF!,"Indirecto",#REF!)+SUMIF(#REF!,"Indirecta Overhead",#REF!)+SUMIF(#REF!,"Coordinación Overhead",#REF!))*$C$9</f>
        <v>#REF!</v>
      </c>
      <c r="F18" s="604" t="e">
        <f t="shared" si="1"/>
        <v>#REF!</v>
      </c>
      <c r="G18" s="1046" t="e">
        <f t="shared" si="0"/>
        <v>#REF!</v>
      </c>
      <c r="H18" s="605"/>
      <c r="I18" s="606" t="e">
        <f t="shared" si="2"/>
        <v>#REF!</v>
      </c>
      <c r="J18" s="604" t="e">
        <f t="shared" si="2"/>
        <v>#REF!</v>
      </c>
      <c r="K18" s="607" t="e">
        <f t="shared" si="3"/>
        <v>#REF!</v>
      </c>
    </row>
    <row r="19" spans="1:11" x14ac:dyDescent="0.2">
      <c r="A19" s="603" t="s">
        <v>229</v>
      </c>
      <c r="B19" s="4"/>
      <c r="C19" s="5"/>
      <c r="D19" s="604">
        <f>SUMIF('MATERIALES-INSUMOS'!$E$17:$E$467,"Directo",'MATERIALES-INSUMOS'!$M$17:$M$467)</f>
        <v>0</v>
      </c>
      <c r="E19" s="604">
        <f>SUMIF('MATERIALES-INSUMOS'!$E$17:$E$467,"Indirecto",'MATERIALES-INSUMOS'!$M$17:$M$467)</f>
        <v>0</v>
      </c>
      <c r="F19" s="604">
        <f t="shared" si="1"/>
        <v>0</v>
      </c>
      <c r="G19" s="1046" t="e">
        <f t="shared" si="0"/>
        <v>#REF!</v>
      </c>
      <c r="H19" s="605"/>
      <c r="I19" s="606">
        <f t="shared" si="2"/>
        <v>0</v>
      </c>
      <c r="J19" s="604">
        <f t="shared" si="2"/>
        <v>0</v>
      </c>
      <c r="K19" s="607">
        <f t="shared" si="3"/>
        <v>0</v>
      </c>
    </row>
    <row r="20" spans="1:11" x14ac:dyDescent="0.2">
      <c r="A20" s="603" t="s">
        <v>198</v>
      </c>
      <c r="B20" s="4"/>
      <c r="C20" s="4"/>
      <c r="D20" s="604">
        <f>SUMIF('COMB-LUB-NEUM-MANT'!$E$19:$E$199,"Directa",'COMB-LUB-NEUM-MANT'!$K$19:$K$199)+SUMIF('COMB-LUB-NEUM-MANT'!$E$19:$E$199,"Directa",'COMB-LUB-NEUM-MANT'!$P$19:$P$199)</f>
        <v>0</v>
      </c>
      <c r="E20" s="604">
        <f>SUMIF('COMB-LUB-NEUM-MANT'!$E$19:$E$199,"Indirecta",'COMB-LUB-NEUM-MANT'!$K$19:$K$199)+SUMIF('COMB-LUB-NEUM-MANT'!$E$19:$E$199,"Indirecto",'COMB-LUB-NEUM-MANT'!$P$19:$P$199)</f>
        <v>0</v>
      </c>
      <c r="F20" s="604">
        <f t="shared" si="1"/>
        <v>0</v>
      </c>
      <c r="G20" s="1046" t="e">
        <f t="shared" si="0"/>
        <v>#REF!</v>
      </c>
      <c r="H20" s="599"/>
      <c r="I20" s="606">
        <f t="shared" si="2"/>
        <v>0</v>
      </c>
      <c r="J20" s="604">
        <f t="shared" si="2"/>
        <v>0</v>
      </c>
      <c r="K20" s="607">
        <f t="shared" si="3"/>
        <v>0</v>
      </c>
    </row>
    <row r="21" spans="1:11" ht="15.75" thickBot="1" x14ac:dyDescent="0.25">
      <c r="A21" s="603" t="s">
        <v>197</v>
      </c>
      <c r="B21" s="4"/>
      <c r="C21" s="4"/>
      <c r="D21" s="604">
        <f>SUMIF('COMB-LUB-NEUM-MANT'!$E$19:$E$199,"Directa",'COMB-LUB-NEUM-MANT'!$W$19:$W$199)+SUMIF('COMB-LUB-NEUM-MANT'!$E$19:$E$199,"Directa",'COMB-LUB-NEUM-MANT'!$AB$19:$AB$199)</f>
        <v>0</v>
      </c>
      <c r="E21" s="604">
        <f>SUMIF('COMB-LUB-NEUM-MANT'!$E$19:$E$199,"Indirecta",'COMB-LUB-NEUM-MANT'!$W$19:$W$199)+SUMIF('COMB-LUB-NEUM-MANT'!$E$19:$E$199,"Indirecto",'COMB-LUB-NEUM-MANT'!$AB$19:$AB$199)</f>
        <v>0</v>
      </c>
      <c r="F21" s="604">
        <f t="shared" si="1"/>
        <v>0</v>
      </c>
      <c r="G21" s="1046" t="e">
        <f t="shared" si="0"/>
        <v>#REF!</v>
      </c>
      <c r="H21" s="599"/>
      <c r="I21" s="608">
        <f t="shared" si="2"/>
        <v>0</v>
      </c>
      <c r="J21" s="609">
        <f t="shared" si="2"/>
        <v>0</v>
      </c>
      <c r="K21" s="607">
        <f t="shared" si="3"/>
        <v>0</v>
      </c>
    </row>
    <row r="22" spans="1:11" ht="15.75" thickTop="1" x14ac:dyDescent="0.2">
      <c r="A22" s="610"/>
      <c r="B22" s="8"/>
      <c r="C22" s="9"/>
      <c r="D22" s="611"/>
      <c r="E22" s="611"/>
      <c r="F22" s="611"/>
      <c r="G22" s="1045"/>
      <c r="H22" s="599"/>
      <c r="I22" s="612"/>
      <c r="J22" s="613"/>
      <c r="K22" s="614"/>
    </row>
    <row r="23" spans="1:11" ht="15.75" thickBot="1" x14ac:dyDescent="0.25">
      <c r="A23" s="615" t="s">
        <v>36</v>
      </c>
      <c r="B23" s="10"/>
      <c r="C23" s="11"/>
      <c r="D23" s="616" t="e">
        <f>+D13+D14+D19+D20+D21</f>
        <v>#REF!</v>
      </c>
      <c r="E23" s="616" t="e">
        <f>+E13+E14+E19+E20+E21</f>
        <v>#REF!</v>
      </c>
      <c r="F23" s="616" t="e">
        <f>+F13+F14+F19+F20+F21</f>
        <v>#REF!</v>
      </c>
      <c r="G23" s="1047"/>
      <c r="H23" s="599"/>
      <c r="I23" s="617" t="e">
        <f>+D23/$C$9</f>
        <v>#REF!</v>
      </c>
      <c r="J23" s="618" t="e">
        <f>+E23/$C$9</f>
        <v>#REF!</v>
      </c>
      <c r="K23" s="619" t="e">
        <f>+I23+J23</f>
        <v>#REF!</v>
      </c>
    </row>
    <row r="24" spans="1:11" ht="15.75" thickBot="1" x14ac:dyDescent="0.25">
      <c r="A24" s="620" t="s">
        <v>266</v>
      </c>
      <c r="B24" s="12"/>
      <c r="C24" s="1077">
        <f>+RESUMEN!C22</f>
        <v>0</v>
      </c>
      <c r="D24" s="621" t="e">
        <f>D23*$C$24</f>
        <v>#REF!</v>
      </c>
      <c r="E24" s="621" t="e">
        <f>E23*$C$24</f>
        <v>#REF!</v>
      </c>
      <c r="F24" s="621" t="e">
        <f>F23*$C$24</f>
        <v>#REF!</v>
      </c>
      <c r="G24" s="1046" t="e">
        <f>+F24/$F$38</f>
        <v>#REF!</v>
      </c>
      <c r="H24" s="599"/>
      <c r="I24" s="622" t="e">
        <f>+D24/$C$9</f>
        <v>#REF!</v>
      </c>
      <c r="J24" s="623" t="e">
        <f>+E24/$C$9</f>
        <v>#REF!</v>
      </c>
      <c r="K24" s="624" t="e">
        <f>+I24+J24</f>
        <v>#REF!</v>
      </c>
    </row>
    <row r="25" spans="1:11" ht="15.75" thickTop="1" x14ac:dyDescent="0.2">
      <c r="A25" s="1888" t="s">
        <v>2</v>
      </c>
      <c r="B25" s="1774"/>
      <c r="C25" s="1775"/>
      <c r="D25" s="625"/>
      <c r="E25" s="625"/>
      <c r="F25" s="625"/>
      <c r="G25" s="1045"/>
      <c r="H25" s="599"/>
      <c r="I25" s="626"/>
      <c r="J25" s="627"/>
      <c r="K25" s="628"/>
    </row>
    <row r="26" spans="1:11" x14ac:dyDescent="0.2">
      <c r="A26" s="1850" t="s">
        <v>28</v>
      </c>
      <c r="B26" s="1078">
        <f>+RESUMEN!B24</f>
        <v>3.5000000000000003E-2</v>
      </c>
      <c r="C26" s="563" t="s">
        <v>29</v>
      </c>
      <c r="D26" s="618" t="e">
        <f>+D38*$B$26</f>
        <v>#REF!</v>
      </c>
      <c r="E26" s="618" t="e">
        <f>+E38*$B$26</f>
        <v>#REF!</v>
      </c>
      <c r="F26" s="618" t="e">
        <f>+F38*$B$26</f>
        <v>#REF!</v>
      </c>
      <c r="G26" s="1048"/>
      <c r="H26" s="599"/>
      <c r="I26" s="606" t="e">
        <f t="shared" ref="I26:J28" si="4">+D26/$C$9</f>
        <v>#REF!</v>
      </c>
      <c r="J26" s="604" t="e">
        <f t="shared" si="4"/>
        <v>#REF!</v>
      </c>
      <c r="K26" s="607" t="e">
        <f>+I26+J26</f>
        <v>#REF!</v>
      </c>
    </row>
    <row r="27" spans="1:11" x14ac:dyDescent="0.2">
      <c r="A27" s="1851"/>
      <c r="B27" s="1078">
        <f>+RESUMEN!B25</f>
        <v>8.5000000000000006E-3</v>
      </c>
      <c r="C27" s="565" t="s">
        <v>30</v>
      </c>
      <c r="D27" s="618" t="e">
        <f>+D38*$B$27</f>
        <v>#REF!</v>
      </c>
      <c r="E27" s="618" t="e">
        <f>+E38*$B$27</f>
        <v>#REF!</v>
      </c>
      <c r="F27" s="618" t="e">
        <f>+F38*$B$27</f>
        <v>#REF!</v>
      </c>
      <c r="G27" s="1048"/>
      <c r="H27" s="599"/>
      <c r="I27" s="606" t="e">
        <f t="shared" si="4"/>
        <v>#REF!</v>
      </c>
      <c r="J27" s="604" t="e">
        <f t="shared" si="4"/>
        <v>#REF!</v>
      </c>
      <c r="K27" s="607" t="e">
        <f>+I27+J27</f>
        <v>#REF!</v>
      </c>
    </row>
    <row r="28" spans="1:11" x14ac:dyDescent="0.2">
      <c r="A28" s="1851"/>
      <c r="B28" s="1078">
        <f>+RESUMEN!B26</f>
        <v>1.2504000000000001E-2</v>
      </c>
      <c r="C28" s="565" t="s">
        <v>31</v>
      </c>
      <c r="D28" s="618" t="e">
        <f>+D38*$B$28</f>
        <v>#REF!</v>
      </c>
      <c r="E28" s="618" t="e">
        <f>+E38*$B$28</f>
        <v>#REF!</v>
      </c>
      <c r="F28" s="618" t="e">
        <f>+F38*$B$28</f>
        <v>#REF!</v>
      </c>
      <c r="G28" s="1048"/>
      <c r="H28" s="599"/>
      <c r="I28" s="606" t="e">
        <f t="shared" si="4"/>
        <v>#REF!</v>
      </c>
      <c r="J28" s="604" t="e">
        <f t="shared" si="4"/>
        <v>#REF!</v>
      </c>
      <c r="K28" s="607" t="e">
        <f>+I28+J28</f>
        <v>#REF!</v>
      </c>
    </row>
    <row r="29" spans="1:11" x14ac:dyDescent="0.2">
      <c r="A29" s="1851"/>
      <c r="B29" s="1700"/>
      <c r="C29" s="1701"/>
      <c r="D29" s="630"/>
      <c r="E29" s="630"/>
      <c r="F29" s="630"/>
      <c r="G29" s="1048"/>
      <c r="H29" s="599"/>
      <c r="I29" s="606"/>
      <c r="J29" s="604"/>
      <c r="K29" s="607"/>
    </row>
    <row r="30" spans="1:11" x14ac:dyDescent="0.2">
      <c r="A30" s="1851"/>
      <c r="B30" s="371">
        <v>0.35</v>
      </c>
      <c r="C30" s="565" t="s">
        <v>32</v>
      </c>
      <c r="D30" s="618" t="e">
        <f>+D32*$B$30</f>
        <v>#REF!</v>
      </c>
      <c r="E30" s="618" t="e">
        <f>+E32*$B$30</f>
        <v>#REF!</v>
      </c>
      <c r="F30" s="618" t="e">
        <f>+F32*$B$30</f>
        <v>#REF!</v>
      </c>
      <c r="G30" s="1048"/>
      <c r="H30" s="599"/>
      <c r="I30" s="606" t="e">
        <f t="shared" ref="I30:J32" si="5">+D30/$C$9</f>
        <v>#REF!</v>
      </c>
      <c r="J30" s="604" t="e">
        <f t="shared" si="5"/>
        <v>#REF!</v>
      </c>
      <c r="K30" s="607" t="e">
        <f>+I30+J30</f>
        <v>#REF!</v>
      </c>
    </row>
    <row r="31" spans="1:11" ht="15.75" thickBot="1" x14ac:dyDescent="0.25">
      <c r="A31" s="1889"/>
      <c r="B31" s="1722" t="s">
        <v>33</v>
      </c>
      <c r="C31" s="1723"/>
      <c r="D31" s="604" t="e">
        <f>+D26+D27+D28+D30</f>
        <v>#REF!</v>
      </c>
      <c r="E31" s="604" t="e">
        <f>+E26+E27+E28+E30</f>
        <v>#REF!</v>
      </c>
      <c r="F31" s="604" t="e">
        <f>+F26+F27+F28+F30</f>
        <v>#REF!</v>
      </c>
      <c r="G31" s="1046" t="e">
        <f>+F31/$F$38</f>
        <v>#REF!</v>
      </c>
      <c r="H31" s="599"/>
      <c r="I31" s="606" t="e">
        <f t="shared" si="5"/>
        <v>#REF!</v>
      </c>
      <c r="J31" s="604" t="e">
        <f t="shared" si="5"/>
        <v>#REF!</v>
      </c>
      <c r="K31" s="607" t="e">
        <f>+I31+J31</f>
        <v>#REF!</v>
      </c>
    </row>
    <row r="32" spans="1:11" ht="15.75" thickBot="1" x14ac:dyDescent="0.25">
      <c r="A32" s="1877" t="s">
        <v>34</v>
      </c>
      <c r="B32" s="1699"/>
      <c r="C32" s="1077">
        <f>+RESUMEN!C30</f>
        <v>0</v>
      </c>
      <c r="D32" s="631" t="e">
        <f>(+D23+D24)*$C$32</f>
        <v>#REF!</v>
      </c>
      <c r="E32" s="631" t="e">
        <f>(+E23+E24)*$C$32</f>
        <v>#REF!</v>
      </c>
      <c r="F32" s="631" t="e">
        <f>(+F23+F24)*$C$32</f>
        <v>#REF!</v>
      </c>
      <c r="G32" s="1049" t="e">
        <f>+F32/$F$38</f>
        <v>#REF!</v>
      </c>
      <c r="H32" s="599"/>
      <c r="I32" s="617" t="e">
        <f t="shared" si="5"/>
        <v>#REF!</v>
      </c>
      <c r="J32" s="618" t="e">
        <f t="shared" si="5"/>
        <v>#REF!</v>
      </c>
      <c r="K32" s="619" t="e">
        <f>+I32+J32</f>
        <v>#REF!</v>
      </c>
    </row>
    <row r="33" spans="1:11" ht="15.75" thickBot="1" x14ac:dyDescent="0.25">
      <c r="A33" s="1878" t="s">
        <v>2</v>
      </c>
      <c r="B33" s="1792"/>
      <c r="C33" s="1793"/>
      <c r="D33" s="632"/>
      <c r="E33" s="632"/>
      <c r="F33" s="632"/>
      <c r="G33" s="1050"/>
      <c r="H33" s="599"/>
      <c r="I33" s="633"/>
      <c r="J33" s="634"/>
      <c r="K33" s="635"/>
    </row>
    <row r="34" spans="1:11" ht="16.5" thickTop="1" thickBot="1" x14ac:dyDescent="0.25">
      <c r="A34" s="1879" t="s">
        <v>2</v>
      </c>
      <c r="B34" s="1795"/>
      <c r="C34" s="1795"/>
      <c r="D34" s="625"/>
      <c r="E34" s="625"/>
      <c r="F34" s="625"/>
      <c r="G34" s="1045"/>
      <c r="H34" s="599"/>
      <c r="I34" s="636"/>
      <c r="J34" s="637"/>
      <c r="K34" s="638"/>
    </row>
    <row r="35" spans="1:11" ht="15.75" thickBot="1" x14ac:dyDescent="0.25">
      <c r="A35" s="1880" t="s">
        <v>19</v>
      </c>
      <c r="B35" s="1727"/>
      <c r="C35" s="1077">
        <f>+RESUMEN!C33</f>
        <v>0</v>
      </c>
      <c r="D35" s="631" t="e">
        <f>(D38*$C$35)</f>
        <v>#REF!</v>
      </c>
      <c r="E35" s="631" t="e">
        <f>(E38*$C$35)</f>
        <v>#REF!</v>
      </c>
      <c r="F35" s="631" t="e">
        <f>(F38*$C$35)</f>
        <v>#REF!</v>
      </c>
      <c r="G35" s="1049" t="e">
        <f>+F35/$F$38</f>
        <v>#REF!</v>
      </c>
      <c r="H35" s="599"/>
      <c r="I35" s="617" t="e">
        <f>+D35/$C$9</f>
        <v>#REF!</v>
      </c>
      <c r="J35" s="618" t="e">
        <f>+E35/$C$9</f>
        <v>#REF!</v>
      </c>
      <c r="K35" s="619" t="e">
        <f>+I35+J35</f>
        <v>#REF!</v>
      </c>
    </row>
    <row r="36" spans="1:11" ht="15.75" thickBot="1" x14ac:dyDescent="0.25">
      <c r="A36" s="1878"/>
      <c r="B36" s="1792"/>
      <c r="C36" s="1792"/>
      <c r="D36" s="632"/>
      <c r="E36" s="632"/>
      <c r="F36" s="632"/>
      <c r="G36" s="1051"/>
      <c r="H36" s="599"/>
      <c r="I36" s="633"/>
      <c r="J36" s="634"/>
      <c r="K36" s="635"/>
    </row>
    <row r="37" spans="1:11" ht="15.75" thickTop="1" x14ac:dyDescent="0.2">
      <c r="A37" s="1879"/>
      <c r="B37" s="1795"/>
      <c r="C37" s="1797"/>
      <c r="D37" s="625"/>
      <c r="E37" s="625"/>
      <c r="F37" s="625"/>
      <c r="G37" s="1045"/>
      <c r="H37" s="599"/>
      <c r="I37" s="626"/>
      <c r="J37" s="627"/>
      <c r="K37" s="628"/>
    </row>
    <row r="38" spans="1:11" x14ac:dyDescent="0.2">
      <c r="A38" s="1881" t="s">
        <v>443</v>
      </c>
      <c r="B38" s="1882"/>
      <c r="C38" s="1883"/>
      <c r="D38" s="639" t="e">
        <f>+(D23+D24+(D32*0.35)+D32)/(1-($B$26+$B$27+$B$28+$C$35))</f>
        <v>#REF!</v>
      </c>
      <c r="E38" s="639" t="e">
        <f>+(E23+E24+(E32*0.35)+E32)/(1-($B$26+$B$27+$B$28+$C$35))</f>
        <v>#REF!</v>
      </c>
      <c r="F38" s="639" t="e">
        <f>+(F23+F24+(F32*0.35)+F32)/(1-($B$26+$B$27+$B$28+$C$35))</f>
        <v>#REF!</v>
      </c>
      <c r="G38" s="1052" t="e">
        <f>+G13+G14+G19+G20+G21+G24+G31+G32+G35</f>
        <v>#REF!</v>
      </c>
      <c r="H38" s="640"/>
      <c r="I38" s="896" t="e">
        <f>+D38/$C$9</f>
        <v>#REF!</v>
      </c>
      <c r="J38" s="897" t="e">
        <f>+E38/$C$9</f>
        <v>#REF!</v>
      </c>
      <c r="K38" s="898" t="e">
        <f>+I38+J38</f>
        <v>#REF!</v>
      </c>
    </row>
    <row r="39" spans="1:11" x14ac:dyDescent="0.2">
      <c r="A39" s="1880" t="s">
        <v>235</v>
      </c>
      <c r="B39" s="1727"/>
      <c r="C39" s="1728"/>
      <c r="D39" s="639" t="e">
        <f>D38/$C$9</f>
        <v>#REF!</v>
      </c>
      <c r="E39" s="639" t="e">
        <f>E38/$C$9</f>
        <v>#REF!</v>
      </c>
      <c r="F39" s="639" t="e">
        <f>F38/$C$9</f>
        <v>#REF!</v>
      </c>
      <c r="G39" s="1053"/>
      <c r="H39" s="640"/>
      <c r="I39" s="606"/>
      <c r="J39" s="604"/>
      <c r="K39" s="607"/>
    </row>
    <row r="40" spans="1:11" ht="15.75" thickBot="1" x14ac:dyDescent="0.25">
      <c r="A40" s="1874"/>
      <c r="B40" s="1875"/>
      <c r="C40" s="1876"/>
      <c r="D40" s="641"/>
      <c r="E40" s="641"/>
      <c r="F40" s="641"/>
      <c r="G40" s="1054"/>
      <c r="H40" s="586"/>
      <c r="I40" s="642"/>
      <c r="J40" s="643"/>
      <c r="K40" s="644"/>
    </row>
    <row r="41" spans="1:11" ht="15.75" thickTop="1" x14ac:dyDescent="0.2">
      <c r="A41" s="360"/>
      <c r="B41" s="360"/>
      <c r="C41" s="360"/>
      <c r="D41" s="360"/>
      <c r="E41" s="360"/>
      <c r="F41" s="360"/>
      <c r="G41" s="360"/>
      <c r="H41" s="360"/>
      <c r="I41" s="360"/>
      <c r="J41" s="360"/>
      <c r="K41" s="360"/>
    </row>
    <row r="42" spans="1:11" ht="18" x14ac:dyDescent="0.2">
      <c r="A42" s="81" t="s">
        <v>283</v>
      </c>
      <c r="B42" s="81"/>
      <c r="C42" s="81"/>
      <c r="D42" s="81"/>
      <c r="E42" s="81"/>
      <c r="F42" s="894" t="e">
        <f>F38-RESUMEN!D36</f>
        <v>#REF!</v>
      </c>
      <c r="G42" s="474"/>
      <c r="H42" s="226"/>
      <c r="I42" s="226"/>
      <c r="J42" s="226"/>
      <c r="K42" s="899" t="e">
        <f>K38-Análisis!J38</f>
        <v>#REF!</v>
      </c>
    </row>
    <row r="43" spans="1:11" ht="15.75" thickBot="1" x14ac:dyDescent="0.25">
      <c r="A43" s="226"/>
      <c r="B43" s="226"/>
      <c r="C43" s="226"/>
      <c r="D43" s="226"/>
      <c r="E43" s="226"/>
      <c r="F43" s="894" t="e">
        <f>F39-RESUMEN!D37</f>
        <v>#REF!</v>
      </c>
      <c r="G43" s="226"/>
      <c r="H43" s="226"/>
      <c r="I43" s="226"/>
      <c r="J43" s="226"/>
      <c r="K43" s="226"/>
    </row>
    <row r="44" spans="1:11" ht="15.75" thickBot="1" x14ac:dyDescent="0.25">
      <c r="A44" s="1788" t="s">
        <v>306</v>
      </c>
      <c r="B44" s="1789"/>
      <c r="C44" s="1789"/>
      <c r="D44" s="1789"/>
      <c r="E44" s="1789"/>
      <c r="F44" s="1789"/>
      <c r="G44" s="1789"/>
      <c r="H44" s="1789"/>
      <c r="I44" s="381"/>
      <c r="J44" s="381"/>
      <c r="K44" s="381"/>
    </row>
    <row r="45" spans="1:11" x14ac:dyDescent="0.2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</row>
    <row r="46" spans="1:11" x14ac:dyDescent="0.2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</row>
    <row r="47" spans="1:11" x14ac:dyDescent="0.2">
      <c r="A47" s="226"/>
      <c r="B47" s="226"/>
      <c r="C47" s="226"/>
      <c r="D47" s="226"/>
      <c r="E47" s="226"/>
      <c r="F47" s="226"/>
      <c r="G47" s="226"/>
      <c r="H47" s="226"/>
      <c r="I47" s="226"/>
      <c r="J47" s="226"/>
      <c r="K47" s="226"/>
    </row>
    <row r="48" spans="1:11" x14ac:dyDescent="0.2">
      <c r="A48" s="226"/>
      <c r="B48" s="226"/>
      <c r="C48" s="226"/>
      <c r="D48" s="226"/>
      <c r="E48" s="226"/>
      <c r="F48" s="226"/>
      <c r="G48" s="226"/>
      <c r="H48" s="226"/>
      <c r="I48" s="226"/>
      <c r="J48" s="226"/>
      <c r="K48" s="226"/>
    </row>
    <row r="55" spans="2:6" x14ac:dyDescent="0.2">
      <c r="B55" s="589"/>
      <c r="C55" s="590"/>
      <c r="D55" s="591"/>
      <c r="E55" s="591"/>
      <c r="F55" s="591"/>
    </row>
  </sheetData>
  <sheetProtection password="DF2C" sheet="1" objects="1" scenarios="1"/>
  <mergeCells count="18">
    <mergeCell ref="C4:G4"/>
    <mergeCell ref="I11:K11"/>
    <mergeCell ref="A12:C12"/>
    <mergeCell ref="A25:C25"/>
    <mergeCell ref="A26:A31"/>
    <mergeCell ref="B29:C29"/>
    <mergeCell ref="B31:C31"/>
    <mergeCell ref="A11:G11"/>
    <mergeCell ref="A40:C40"/>
    <mergeCell ref="A44:H44"/>
    <mergeCell ref="A32:B32"/>
    <mergeCell ref="A33:C33"/>
    <mergeCell ref="A34:C34"/>
    <mergeCell ref="A35:B35"/>
    <mergeCell ref="A36:C36"/>
    <mergeCell ref="A37:C37"/>
    <mergeCell ref="A38:C38"/>
    <mergeCell ref="A39:C39"/>
  </mergeCells>
  <hyperlinks>
    <hyperlink ref="J9" location="Indice!E13" tooltip="Vuelve al Indice" display="INDICE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B3:G98"/>
  <sheetViews>
    <sheetView topLeftCell="A48" zoomScale="85" workbookViewId="0">
      <selection activeCell="D90" sqref="D90"/>
    </sheetView>
  </sheetViews>
  <sheetFormatPr baseColWidth="10" defaultColWidth="8.88671875" defaultRowHeight="12.75" x14ac:dyDescent="0.2"/>
  <cols>
    <col min="1" max="1" width="8.88671875" style="401" customWidth="1"/>
    <col min="2" max="2" width="21.33203125" style="401" customWidth="1"/>
    <col min="3" max="3" width="8.88671875" style="401" customWidth="1"/>
    <col min="4" max="4" width="78.21875" style="401" bestFit="1" customWidth="1"/>
    <col min="5" max="5" width="8.88671875" style="401" customWidth="1"/>
    <col min="6" max="6" width="13.109375" style="401" customWidth="1"/>
    <col min="7" max="7" width="17.5546875" style="401" customWidth="1"/>
    <col min="8" max="16384" width="8.88671875" style="401"/>
  </cols>
  <sheetData>
    <row r="3" spans="2:7" ht="13.5" thickBot="1" x14ac:dyDescent="0.25">
      <c r="B3" s="400" t="s">
        <v>44</v>
      </c>
      <c r="D3" s="400" t="s">
        <v>39</v>
      </c>
      <c r="F3" s="402" t="s">
        <v>41</v>
      </c>
      <c r="G3" s="403" t="s">
        <v>139</v>
      </c>
    </row>
    <row r="4" spans="2:7" x14ac:dyDescent="0.2">
      <c r="B4" s="404" t="s">
        <v>54</v>
      </c>
      <c r="D4" s="404" t="s">
        <v>519</v>
      </c>
      <c r="F4" s="405" t="s">
        <v>531</v>
      </c>
      <c r="G4" s="406" t="s">
        <v>519</v>
      </c>
    </row>
    <row r="5" spans="2:7" x14ac:dyDescent="0.2">
      <c r="B5" s="404" t="s">
        <v>45</v>
      </c>
      <c r="D5" s="404" t="s">
        <v>520</v>
      </c>
      <c r="F5" s="405" t="s">
        <v>532</v>
      </c>
      <c r="G5" s="406" t="s">
        <v>520</v>
      </c>
    </row>
    <row r="6" spans="2:7" x14ac:dyDescent="0.2">
      <c r="B6" s="404" t="s">
        <v>52</v>
      </c>
      <c r="D6" s="404" t="s">
        <v>521</v>
      </c>
      <c r="F6" s="407" t="s">
        <v>533</v>
      </c>
      <c r="G6" s="406" t="s">
        <v>521</v>
      </c>
    </row>
    <row r="7" spans="2:7" x14ac:dyDescent="0.2">
      <c r="B7" s="404" t="s">
        <v>53</v>
      </c>
      <c r="D7" s="404" t="s">
        <v>522</v>
      </c>
      <c r="F7" s="406" t="s">
        <v>534</v>
      </c>
      <c r="G7" s="406" t="s">
        <v>522</v>
      </c>
    </row>
    <row r="8" spans="2:7" x14ac:dyDescent="0.2">
      <c r="B8" s="404" t="s">
        <v>168</v>
      </c>
      <c r="D8" s="404" t="s">
        <v>523</v>
      </c>
      <c r="F8" s="407" t="s">
        <v>535</v>
      </c>
      <c r="G8" s="401" t="s">
        <v>523</v>
      </c>
    </row>
    <row r="9" spans="2:7" x14ac:dyDescent="0.2">
      <c r="D9" s="404" t="s">
        <v>524</v>
      </c>
      <c r="F9" s="407" t="s">
        <v>536</v>
      </c>
      <c r="G9" s="406" t="s">
        <v>524</v>
      </c>
    </row>
    <row r="10" spans="2:7" x14ac:dyDescent="0.2">
      <c r="B10" s="400" t="s">
        <v>46</v>
      </c>
      <c r="D10" s="404" t="s">
        <v>525</v>
      </c>
      <c r="F10" s="408" t="s">
        <v>537</v>
      </c>
      <c r="G10" s="406" t="s">
        <v>525</v>
      </c>
    </row>
    <row r="11" spans="2:7" x14ac:dyDescent="0.2">
      <c r="B11" s="404" t="s">
        <v>49</v>
      </c>
      <c r="D11" s="404" t="s">
        <v>526</v>
      </c>
      <c r="F11" s="408" t="s">
        <v>140</v>
      </c>
      <c r="G11" s="406" t="s">
        <v>526</v>
      </c>
    </row>
    <row r="12" spans="2:7" x14ac:dyDescent="0.2">
      <c r="B12" s="404" t="s">
        <v>47</v>
      </c>
      <c r="D12" s="404" t="s">
        <v>527</v>
      </c>
      <c r="F12" s="1590" t="s">
        <v>538</v>
      </c>
      <c r="G12" s="406" t="s">
        <v>527</v>
      </c>
    </row>
    <row r="13" spans="2:7" x14ac:dyDescent="0.2">
      <c r="B13" s="404" t="s">
        <v>78</v>
      </c>
      <c r="D13" s="404" t="s">
        <v>528</v>
      </c>
      <c r="F13" s="1590" t="s">
        <v>539</v>
      </c>
      <c r="G13" s="406" t="s">
        <v>528</v>
      </c>
    </row>
    <row r="14" spans="2:7" x14ac:dyDescent="0.2">
      <c r="B14" s="404" t="s">
        <v>55</v>
      </c>
      <c r="D14" s="404" t="s">
        <v>42</v>
      </c>
      <c r="F14" s="1590" t="s">
        <v>540</v>
      </c>
      <c r="G14" s="406" t="s">
        <v>42</v>
      </c>
    </row>
    <row r="15" spans="2:7" x14ac:dyDescent="0.2">
      <c r="B15" s="404" t="s">
        <v>56</v>
      </c>
      <c r="D15" s="404" t="s">
        <v>529</v>
      </c>
      <c r="F15" s="1590" t="s">
        <v>541</v>
      </c>
      <c r="G15" s="1590" t="s">
        <v>529</v>
      </c>
    </row>
    <row r="16" spans="2:7" x14ac:dyDescent="0.2">
      <c r="B16" s="404" t="s">
        <v>50</v>
      </c>
      <c r="D16" s="410" t="s">
        <v>43</v>
      </c>
      <c r="F16" s="1590" t="s">
        <v>542</v>
      </c>
      <c r="G16" s="1590" t="s">
        <v>43</v>
      </c>
    </row>
    <row r="17" spans="2:7" x14ac:dyDescent="0.2">
      <c r="B17" s="404" t="s">
        <v>48</v>
      </c>
      <c r="D17" s="404" t="s">
        <v>530</v>
      </c>
      <c r="F17" s="1590"/>
      <c r="G17" s="1590" t="s">
        <v>530</v>
      </c>
    </row>
    <row r="18" spans="2:7" x14ac:dyDescent="0.2">
      <c r="D18" s="404"/>
      <c r="F18" s="1590" t="s">
        <v>166</v>
      </c>
      <c r="G18" s="1590"/>
    </row>
    <row r="19" spans="2:7" x14ac:dyDescent="0.2">
      <c r="D19" s="404"/>
      <c r="F19" s="1590" t="s">
        <v>167</v>
      </c>
      <c r="G19" s="1590"/>
    </row>
    <row r="20" spans="2:7" x14ac:dyDescent="0.2">
      <c r="D20" s="404"/>
      <c r="G20" s="406"/>
    </row>
    <row r="21" spans="2:7" x14ac:dyDescent="0.2">
      <c r="D21" s="404"/>
      <c r="G21" s="406"/>
    </row>
    <row r="22" spans="2:7" x14ac:dyDescent="0.2">
      <c r="B22" s="400" t="s">
        <v>77</v>
      </c>
      <c r="D22" s="410"/>
    </row>
    <row r="23" spans="2:7" x14ac:dyDescent="0.2">
      <c r="B23" s="404" t="s">
        <v>57</v>
      </c>
      <c r="D23" s="404"/>
    </row>
    <row r="24" spans="2:7" x14ac:dyDescent="0.2">
      <c r="B24" s="404" t="s">
        <v>58</v>
      </c>
      <c r="D24" s="404"/>
    </row>
    <row r="25" spans="2:7" x14ac:dyDescent="0.2">
      <c r="B25" s="404" t="s">
        <v>59</v>
      </c>
      <c r="D25" s="404"/>
      <c r="F25" s="406"/>
    </row>
    <row r="26" spans="2:7" x14ac:dyDescent="0.2">
      <c r="D26" s="404"/>
    </row>
    <row r="27" spans="2:7" x14ac:dyDescent="0.2">
      <c r="B27" s="400" t="s">
        <v>202</v>
      </c>
      <c r="D27" s="404"/>
    </row>
    <row r="28" spans="2:7" x14ac:dyDescent="0.2">
      <c r="B28" s="411" t="s">
        <v>152</v>
      </c>
      <c r="D28" s="404"/>
    </row>
    <row r="29" spans="2:7" x14ac:dyDescent="0.2">
      <c r="B29" s="411" t="s">
        <v>153</v>
      </c>
      <c r="D29" s="404"/>
      <c r="F29" s="400" t="s">
        <v>209</v>
      </c>
    </row>
    <row r="30" spans="2:7" x14ac:dyDescent="0.2">
      <c r="D30" s="404"/>
      <c r="F30" s="411" t="s">
        <v>291</v>
      </c>
    </row>
    <row r="31" spans="2:7" x14ac:dyDescent="0.2">
      <c r="D31" s="404"/>
      <c r="F31" s="411" t="s">
        <v>292</v>
      </c>
    </row>
    <row r="32" spans="2:7" x14ac:dyDescent="0.2">
      <c r="D32" s="404"/>
      <c r="F32" s="411" t="s">
        <v>293</v>
      </c>
    </row>
    <row r="33" spans="2:6" x14ac:dyDescent="0.2">
      <c r="B33" s="400" t="s">
        <v>61</v>
      </c>
      <c r="D33" s="404"/>
      <c r="F33" s="411" t="s">
        <v>210</v>
      </c>
    </row>
    <row r="34" spans="2:6" x14ac:dyDescent="0.2">
      <c r="B34" s="404" t="s">
        <v>62</v>
      </c>
      <c r="D34" s="404"/>
      <c r="F34" s="411" t="s">
        <v>212</v>
      </c>
    </row>
    <row r="35" spans="2:6" x14ac:dyDescent="0.2">
      <c r="B35" s="404" t="s">
        <v>63</v>
      </c>
      <c r="D35" s="404"/>
    </row>
    <row r="36" spans="2:6" x14ac:dyDescent="0.2">
      <c r="D36" s="404"/>
    </row>
    <row r="37" spans="2:6" x14ac:dyDescent="0.2">
      <c r="D37" s="404"/>
    </row>
    <row r="38" spans="2:6" x14ac:dyDescent="0.2">
      <c r="B38" s="883" t="s">
        <v>133</v>
      </c>
      <c r="D38" s="404"/>
    </row>
    <row r="39" spans="2:6" x14ac:dyDescent="0.2">
      <c r="B39" s="884" t="s">
        <v>435</v>
      </c>
    </row>
    <row r="40" spans="2:6" x14ac:dyDescent="0.2">
      <c r="B40" s="884" t="s">
        <v>436</v>
      </c>
    </row>
    <row r="41" spans="2:6" x14ac:dyDescent="0.2">
      <c r="B41" s="884" t="s">
        <v>437</v>
      </c>
    </row>
    <row r="42" spans="2:6" x14ac:dyDescent="0.2">
      <c r="B42" s="884" t="s">
        <v>438</v>
      </c>
    </row>
    <row r="43" spans="2:6" x14ac:dyDescent="0.2">
      <c r="B43" s="406"/>
    </row>
    <row r="45" spans="2:6" x14ac:dyDescent="0.2">
      <c r="B45" s="400" t="s">
        <v>200</v>
      </c>
    </row>
    <row r="46" spans="2:6" x14ac:dyDescent="0.2">
      <c r="B46" s="411" t="s">
        <v>190</v>
      </c>
    </row>
    <row r="47" spans="2:6" x14ac:dyDescent="0.2">
      <c r="B47" s="411" t="s">
        <v>201</v>
      </c>
    </row>
    <row r="50" spans="2:2" x14ac:dyDescent="0.2">
      <c r="B50" s="459" t="s">
        <v>269</v>
      </c>
    </row>
    <row r="51" spans="2:2" x14ac:dyDescent="0.2">
      <c r="B51" s="460">
        <v>1</v>
      </c>
    </row>
    <row r="52" spans="2:2" x14ac:dyDescent="0.2">
      <c r="B52" s="460">
        <v>2</v>
      </c>
    </row>
    <row r="53" spans="2:2" x14ac:dyDescent="0.2">
      <c r="B53" s="460">
        <v>3</v>
      </c>
    </row>
    <row r="54" spans="2:2" x14ac:dyDescent="0.2">
      <c r="B54" s="460">
        <v>5</v>
      </c>
    </row>
    <row r="55" spans="2:2" x14ac:dyDescent="0.2">
      <c r="B55" s="460" t="s">
        <v>270</v>
      </c>
    </row>
    <row r="56" spans="2:2" x14ac:dyDescent="0.2">
      <c r="B56" s="460" t="s">
        <v>271</v>
      </c>
    </row>
    <row r="57" spans="2:2" x14ac:dyDescent="0.2">
      <c r="B57" s="460" t="s">
        <v>272</v>
      </c>
    </row>
    <row r="60" spans="2:2" x14ac:dyDescent="0.2">
      <c r="B60" s="459" t="s">
        <v>273</v>
      </c>
    </row>
    <row r="61" spans="2:2" x14ac:dyDescent="0.2">
      <c r="B61" s="411" t="s">
        <v>206</v>
      </c>
    </row>
    <row r="62" spans="2:2" x14ac:dyDescent="0.2">
      <c r="B62" s="411" t="s">
        <v>207</v>
      </c>
    </row>
    <row r="63" spans="2:2" x14ac:dyDescent="0.2">
      <c r="B63" s="411"/>
    </row>
    <row r="64" spans="2:2" x14ac:dyDescent="0.2">
      <c r="B64" s="411"/>
    </row>
    <row r="65" spans="2:2" x14ac:dyDescent="0.2">
      <c r="B65" s="411"/>
    </row>
    <row r="68" spans="2:2" x14ac:dyDescent="0.2">
      <c r="B68" s="459" t="s">
        <v>288</v>
      </c>
    </row>
    <row r="69" spans="2:2" x14ac:dyDescent="0.2">
      <c r="B69" s="411" t="s">
        <v>279</v>
      </c>
    </row>
    <row r="70" spans="2:2" x14ac:dyDescent="0.2">
      <c r="B70" s="411" t="s">
        <v>212</v>
      </c>
    </row>
    <row r="71" spans="2:2" x14ac:dyDescent="0.2">
      <c r="B71" s="411" t="s">
        <v>280</v>
      </c>
    </row>
    <row r="72" spans="2:2" x14ac:dyDescent="0.2">
      <c r="B72" s="411" t="s">
        <v>238</v>
      </c>
    </row>
    <row r="73" spans="2:2" x14ac:dyDescent="0.2">
      <c r="B73" s="411" t="s">
        <v>281</v>
      </c>
    </row>
    <row r="78" spans="2:2" x14ac:dyDescent="0.2">
      <c r="B78" s="405" t="s">
        <v>439</v>
      </c>
    </row>
    <row r="79" spans="2:2" x14ac:dyDescent="0.2">
      <c r="B79" s="410" t="s">
        <v>310</v>
      </c>
    </row>
    <row r="80" spans="2:2" x14ac:dyDescent="0.2">
      <c r="B80" s="410" t="s">
        <v>312</v>
      </c>
    </row>
    <row r="81" spans="2:2" x14ac:dyDescent="0.2">
      <c r="B81" s="410" t="s">
        <v>313</v>
      </c>
    </row>
    <row r="82" spans="2:2" x14ac:dyDescent="0.2">
      <c r="B82" s="410"/>
    </row>
    <row r="83" spans="2:2" x14ac:dyDescent="0.2">
      <c r="B83" s="410"/>
    </row>
    <row r="86" spans="2:2" x14ac:dyDescent="0.2">
      <c r="B86" s="405" t="s">
        <v>546</v>
      </c>
    </row>
    <row r="87" spans="2:2" x14ac:dyDescent="0.2">
      <c r="B87" s="410" t="s">
        <v>310</v>
      </c>
    </row>
    <row r="88" spans="2:2" x14ac:dyDescent="0.2">
      <c r="B88" s="410" t="s">
        <v>311</v>
      </c>
    </row>
    <row r="89" spans="2:2" x14ac:dyDescent="0.2">
      <c r="B89" s="410" t="s">
        <v>312</v>
      </c>
    </row>
    <row r="90" spans="2:2" x14ac:dyDescent="0.2">
      <c r="B90" s="410"/>
    </row>
    <row r="91" spans="2:2" x14ac:dyDescent="0.2">
      <c r="B91" s="410"/>
    </row>
    <row r="93" spans="2:2" x14ac:dyDescent="0.2">
      <c r="B93" s="405" t="s">
        <v>547</v>
      </c>
    </row>
    <row r="94" spans="2:2" x14ac:dyDescent="0.2">
      <c r="B94" s="410" t="s">
        <v>310</v>
      </c>
    </row>
    <row r="95" spans="2:2" x14ac:dyDescent="0.2">
      <c r="B95" s="410" t="s">
        <v>312</v>
      </c>
    </row>
    <row r="96" spans="2:2" x14ac:dyDescent="0.2">
      <c r="B96" s="410"/>
    </row>
    <row r="97" spans="2:2" x14ac:dyDescent="0.2">
      <c r="B97" s="410"/>
    </row>
    <row r="98" spans="2:2" x14ac:dyDescent="0.2">
      <c r="B98" s="410"/>
    </row>
  </sheetData>
  <sheetProtection password="F0D5" sheet="1" objects="1" scenarios="1" selectLockedCells="1" selectUnlockedCells="1"/>
  <phoneticPr fontId="31" type="noConversion"/>
  <pageMargins left="0.75" right="0.75" top="1" bottom="1" header="0" footer="0"/>
  <pageSetup orientation="portrait" r:id="rId1"/>
  <headerFooter alignWithMargins="0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>
    <pageSetUpPr fitToPage="1"/>
  </sheetPr>
  <dimension ref="A1:Z75"/>
  <sheetViews>
    <sheetView workbookViewId="0">
      <pane ySplit="3" topLeftCell="A22" activePane="bottomLeft" state="frozen"/>
      <selection pane="bottomLeft" activeCell="H28" sqref="H28"/>
    </sheetView>
  </sheetViews>
  <sheetFormatPr baseColWidth="10" defaultRowHeight="11.25" x14ac:dyDescent="0.2"/>
  <cols>
    <col min="1" max="1" width="6.6640625" style="651" customWidth="1"/>
    <col min="2" max="2" width="3.109375" style="651" customWidth="1"/>
    <col min="3" max="3" width="8.6640625" style="651" customWidth="1"/>
    <col min="4" max="4" width="8.33203125" style="651" customWidth="1"/>
    <col min="5" max="5" width="3" style="651" customWidth="1"/>
    <col min="6" max="6" width="7.33203125" style="651" customWidth="1"/>
    <col min="7" max="7" width="9.109375" style="651" customWidth="1"/>
    <col min="8" max="8" width="4.21875" style="651" customWidth="1"/>
    <col min="9" max="9" width="11.5546875" style="651"/>
    <col min="10" max="10" width="10" style="651" customWidth="1"/>
    <col min="11" max="11" width="3.33203125" style="651" customWidth="1"/>
    <col min="12" max="15" width="11.5546875" style="652"/>
    <col min="16" max="16" width="10.109375" style="652" customWidth="1"/>
    <col min="17" max="17" width="9.6640625" style="652" customWidth="1"/>
    <col min="18" max="20" width="11.5546875" style="652"/>
    <col min="21" max="21" width="7.5546875" style="652" customWidth="1"/>
    <col min="22" max="22" width="10" style="653" customWidth="1"/>
    <col min="23" max="23" width="3.6640625" style="651" customWidth="1"/>
    <col min="24" max="24" width="6.77734375" style="651" customWidth="1"/>
    <col min="25" max="25" width="8.33203125" style="651" customWidth="1"/>
    <col min="26" max="26" width="8.77734375" style="651" customWidth="1"/>
    <col min="27" max="16384" width="11.5546875" style="651"/>
  </cols>
  <sheetData>
    <row r="1" spans="1:26" s="701" customFormat="1" x14ac:dyDescent="0.2">
      <c r="A1" s="701">
        <v>1</v>
      </c>
      <c r="B1" s="702">
        <f>+A1+1</f>
        <v>2</v>
      </c>
      <c r="C1" s="702">
        <f t="shared" ref="C1:Z1" si="0">+B1+1</f>
        <v>3</v>
      </c>
      <c r="D1" s="702">
        <f t="shared" si="0"/>
        <v>4</v>
      </c>
      <c r="E1" s="702">
        <f t="shared" si="0"/>
        <v>5</v>
      </c>
      <c r="F1" s="702">
        <f t="shared" si="0"/>
        <v>6</v>
      </c>
      <c r="G1" s="702">
        <f t="shared" si="0"/>
        <v>7</v>
      </c>
      <c r="H1" s="702">
        <f t="shared" si="0"/>
        <v>8</v>
      </c>
      <c r="I1" s="702">
        <f t="shared" si="0"/>
        <v>9</v>
      </c>
      <c r="J1" s="702">
        <f t="shared" si="0"/>
        <v>10</v>
      </c>
      <c r="K1" s="702">
        <f t="shared" si="0"/>
        <v>11</v>
      </c>
      <c r="L1" s="702">
        <f t="shared" si="0"/>
        <v>12</v>
      </c>
      <c r="M1" s="702">
        <f t="shared" si="0"/>
        <v>13</v>
      </c>
      <c r="N1" s="702">
        <f t="shared" si="0"/>
        <v>14</v>
      </c>
      <c r="O1" s="702">
        <f t="shared" si="0"/>
        <v>15</v>
      </c>
      <c r="P1" s="702">
        <f t="shared" si="0"/>
        <v>16</v>
      </c>
      <c r="Q1" s="702">
        <f t="shared" si="0"/>
        <v>17</v>
      </c>
      <c r="R1" s="702">
        <f t="shared" si="0"/>
        <v>18</v>
      </c>
      <c r="S1" s="702">
        <f t="shared" si="0"/>
        <v>19</v>
      </c>
      <c r="T1" s="702">
        <f t="shared" si="0"/>
        <v>20</v>
      </c>
      <c r="U1" s="702">
        <f t="shared" si="0"/>
        <v>21</v>
      </c>
      <c r="V1" s="702">
        <f t="shared" si="0"/>
        <v>22</v>
      </c>
      <c r="W1" s="702">
        <f t="shared" si="0"/>
        <v>23</v>
      </c>
      <c r="X1" s="702">
        <f t="shared" si="0"/>
        <v>24</v>
      </c>
      <c r="Y1" s="702">
        <f t="shared" si="0"/>
        <v>25</v>
      </c>
      <c r="Z1" s="702">
        <f t="shared" si="0"/>
        <v>26</v>
      </c>
    </row>
    <row r="2" spans="1:26" ht="12.75" customHeight="1" x14ac:dyDescent="0.2">
      <c r="A2" s="654" t="s">
        <v>314</v>
      </c>
      <c r="B2" s="655"/>
      <c r="C2" s="1890" t="s">
        <v>315</v>
      </c>
      <c r="D2" s="1891"/>
      <c r="F2" s="1892" t="s">
        <v>316</v>
      </c>
      <c r="G2" s="1893"/>
      <c r="I2" s="1894" t="s">
        <v>317</v>
      </c>
      <c r="J2" s="1895"/>
      <c r="L2" s="1896" t="s">
        <v>318</v>
      </c>
      <c r="M2" s="1897"/>
      <c r="N2" s="1897"/>
      <c r="O2" s="1897"/>
      <c r="P2" s="1897"/>
      <c r="Q2" s="1897"/>
      <c r="R2" s="1897"/>
      <c r="S2" s="1897"/>
      <c r="T2" s="1897"/>
      <c r="U2" s="1897"/>
      <c r="V2" s="1898"/>
      <c r="X2" s="1899" t="s">
        <v>396</v>
      </c>
      <c r="Y2" s="1900"/>
      <c r="Z2" s="1901"/>
    </row>
    <row r="3" spans="1:26" ht="45" x14ac:dyDescent="0.2">
      <c r="A3" s="656"/>
      <c r="B3" s="657"/>
      <c r="C3" s="658" t="s">
        <v>319</v>
      </c>
      <c r="D3" s="659" t="s">
        <v>331</v>
      </c>
      <c r="F3" s="658" t="s">
        <v>320</v>
      </c>
      <c r="G3" s="659" t="s">
        <v>333</v>
      </c>
      <c r="I3" s="658" t="s">
        <v>347</v>
      </c>
      <c r="J3" s="659" t="s">
        <v>334</v>
      </c>
      <c r="L3" s="660" t="s">
        <v>321</v>
      </c>
      <c r="M3" s="660" t="s">
        <v>322</v>
      </c>
      <c r="N3" s="660" t="s">
        <v>323</v>
      </c>
      <c r="O3" s="660" t="s">
        <v>324</v>
      </c>
      <c r="P3" s="660" t="s">
        <v>325</v>
      </c>
      <c r="Q3" s="660" t="s">
        <v>326</v>
      </c>
      <c r="R3" s="660" t="s">
        <v>327</v>
      </c>
      <c r="S3" s="660" t="s">
        <v>328</v>
      </c>
      <c r="T3" s="660" t="s">
        <v>329</v>
      </c>
      <c r="U3" s="660" t="s">
        <v>330</v>
      </c>
      <c r="V3" s="659" t="s">
        <v>332</v>
      </c>
      <c r="X3" s="658" t="s">
        <v>397</v>
      </c>
      <c r="Y3" s="659" t="s">
        <v>398</v>
      </c>
      <c r="Z3" s="659" t="s">
        <v>399</v>
      </c>
    </row>
    <row r="4" spans="1:26" x14ac:dyDescent="0.2">
      <c r="A4" s="661">
        <v>39448</v>
      </c>
      <c r="B4" s="661"/>
      <c r="C4" s="653">
        <v>3.08</v>
      </c>
      <c r="D4" s="653"/>
      <c r="F4" s="662"/>
      <c r="G4" s="662"/>
      <c r="I4" s="662"/>
      <c r="J4" s="662"/>
      <c r="X4" s="653"/>
      <c r="Y4" s="653"/>
      <c r="Z4" s="653"/>
    </row>
    <row r="5" spans="1:26" x14ac:dyDescent="0.2">
      <c r="A5" s="661">
        <v>39479</v>
      </c>
      <c r="B5" s="661"/>
      <c r="C5" s="653">
        <v>3.09</v>
      </c>
      <c r="D5" s="653"/>
      <c r="F5" s="662"/>
      <c r="G5" s="662"/>
      <c r="I5" s="662"/>
      <c r="J5" s="662"/>
      <c r="X5" s="653"/>
      <c r="Y5" s="653"/>
      <c r="Z5" s="653"/>
    </row>
    <row r="6" spans="1:26" x14ac:dyDescent="0.2">
      <c r="A6" s="661">
        <v>39508</v>
      </c>
      <c r="B6" s="661"/>
      <c r="C6" s="653">
        <v>3.09</v>
      </c>
      <c r="D6" s="653"/>
      <c r="F6" s="662"/>
      <c r="G6" s="662"/>
      <c r="I6" s="662"/>
      <c r="J6" s="662"/>
      <c r="X6" s="653"/>
      <c r="Y6" s="653"/>
      <c r="Z6" s="653"/>
    </row>
    <row r="7" spans="1:26" x14ac:dyDescent="0.2">
      <c r="A7" s="661">
        <v>39539</v>
      </c>
      <c r="B7" s="661"/>
      <c r="C7" s="653">
        <v>3.1</v>
      </c>
      <c r="D7" s="653"/>
      <c r="F7" s="662"/>
      <c r="G7" s="662"/>
      <c r="I7" s="662"/>
      <c r="J7" s="662"/>
      <c r="X7" s="653"/>
      <c r="Y7" s="653"/>
      <c r="Z7" s="653"/>
    </row>
    <row r="8" spans="1:26" x14ac:dyDescent="0.2">
      <c r="A8" s="661">
        <v>39569</v>
      </c>
      <c r="B8" s="661"/>
      <c r="C8" s="653">
        <v>3.1</v>
      </c>
      <c r="D8" s="653"/>
      <c r="F8" s="653">
        <v>343.43</v>
      </c>
      <c r="G8" s="669">
        <f t="shared" ref="G8:G40" si="1">+F8/$F$42*100</f>
        <v>74.319411382817563</v>
      </c>
      <c r="X8" s="653"/>
      <c r="Y8" s="653"/>
      <c r="Z8" s="653"/>
    </row>
    <row r="9" spans="1:26" x14ac:dyDescent="0.2">
      <c r="A9" s="661">
        <v>39600</v>
      </c>
      <c r="B9" s="661"/>
      <c r="C9" s="653">
        <v>3.11</v>
      </c>
      <c r="D9" s="653"/>
      <c r="F9" s="653">
        <v>347.54</v>
      </c>
      <c r="G9" s="669">
        <f t="shared" si="1"/>
        <v>75.208829257736426</v>
      </c>
      <c r="X9" s="653"/>
      <c r="Y9" s="653"/>
      <c r="Z9" s="653"/>
    </row>
    <row r="10" spans="1:26" x14ac:dyDescent="0.2">
      <c r="A10" s="661">
        <v>39630</v>
      </c>
      <c r="B10" s="661"/>
      <c r="C10" s="653">
        <v>3.12</v>
      </c>
      <c r="D10" s="653"/>
      <c r="F10" s="653">
        <v>350.03</v>
      </c>
      <c r="G10" s="669">
        <f t="shared" si="1"/>
        <v>75.747673663709151</v>
      </c>
      <c r="X10" s="653"/>
      <c r="Y10" s="653"/>
      <c r="Z10" s="653"/>
    </row>
    <row r="11" spans="1:26" x14ac:dyDescent="0.2">
      <c r="A11" s="661">
        <v>39661</v>
      </c>
      <c r="B11" s="661"/>
      <c r="C11" s="653">
        <v>3.13</v>
      </c>
      <c r="D11" s="653"/>
      <c r="F11" s="653">
        <v>353.09</v>
      </c>
      <c r="G11" s="669">
        <f t="shared" si="1"/>
        <v>76.409867993940694</v>
      </c>
      <c r="X11" s="653"/>
      <c r="Y11" s="653"/>
      <c r="Z11" s="653"/>
    </row>
    <row r="12" spans="1:26" x14ac:dyDescent="0.2">
      <c r="A12" s="661">
        <v>39692</v>
      </c>
      <c r="B12" s="661"/>
      <c r="C12" s="653">
        <v>3.15</v>
      </c>
      <c r="D12" s="653"/>
      <c r="F12" s="653">
        <v>355.06</v>
      </c>
      <c r="G12" s="669">
        <f t="shared" si="1"/>
        <v>76.836182644449252</v>
      </c>
      <c r="X12" s="653"/>
      <c r="Y12" s="653"/>
      <c r="Z12" s="653"/>
    </row>
    <row r="13" spans="1:26" x14ac:dyDescent="0.2">
      <c r="A13" s="661">
        <v>39722</v>
      </c>
      <c r="B13" s="661"/>
      <c r="C13" s="653">
        <v>3.4</v>
      </c>
      <c r="D13" s="653"/>
      <c r="F13" s="653">
        <v>357</v>
      </c>
      <c r="G13" s="669">
        <f t="shared" si="1"/>
        <v>77.25600519368102</v>
      </c>
      <c r="X13" s="653"/>
      <c r="Y13" s="653"/>
      <c r="Z13" s="653"/>
    </row>
    <row r="14" spans="1:26" x14ac:dyDescent="0.2">
      <c r="A14" s="661">
        <v>39753</v>
      </c>
      <c r="B14" s="661"/>
      <c r="C14" s="653">
        <v>3.4</v>
      </c>
      <c r="D14" s="653"/>
      <c r="F14" s="653">
        <v>356.03</v>
      </c>
      <c r="G14" s="669">
        <f t="shared" si="1"/>
        <v>77.046093919065129</v>
      </c>
      <c r="X14" s="653"/>
      <c r="Y14" s="653"/>
      <c r="Z14" s="653"/>
    </row>
    <row r="15" spans="1:26" x14ac:dyDescent="0.2">
      <c r="A15" s="661">
        <v>39783</v>
      </c>
      <c r="B15" s="661"/>
      <c r="C15" s="653">
        <v>3.45</v>
      </c>
      <c r="D15" s="653"/>
      <c r="F15" s="653">
        <v>355.62</v>
      </c>
      <c r="G15" s="669">
        <f t="shared" si="1"/>
        <v>76.95736853494914</v>
      </c>
      <c r="X15" s="653"/>
      <c r="Y15" s="653"/>
      <c r="Z15" s="653"/>
    </row>
    <row r="16" spans="1:26" x14ac:dyDescent="0.2">
      <c r="A16" s="661">
        <v>39814</v>
      </c>
      <c r="B16" s="661"/>
      <c r="C16" s="653">
        <v>3.5</v>
      </c>
      <c r="D16" s="653"/>
      <c r="F16" s="653">
        <v>354.81</v>
      </c>
      <c r="G16" s="669">
        <f t="shared" si="1"/>
        <v>76.782081800476092</v>
      </c>
      <c r="X16" s="653"/>
      <c r="Y16" s="653"/>
      <c r="Z16" s="653"/>
    </row>
    <row r="17" spans="1:26" x14ac:dyDescent="0.2">
      <c r="A17" s="661">
        <v>39845</v>
      </c>
      <c r="B17" s="661"/>
      <c r="C17" s="653">
        <v>3.58</v>
      </c>
      <c r="D17" s="653"/>
      <c r="F17" s="653">
        <v>355.31</v>
      </c>
      <c r="G17" s="669">
        <f t="shared" si="1"/>
        <v>76.890283488422412</v>
      </c>
      <c r="X17" s="653"/>
      <c r="Y17" s="653"/>
      <c r="Z17" s="653"/>
    </row>
    <row r="18" spans="1:26" x14ac:dyDescent="0.2">
      <c r="A18" s="661">
        <v>39873</v>
      </c>
      <c r="B18" s="661"/>
      <c r="C18" s="653">
        <v>3.74</v>
      </c>
      <c r="D18" s="653"/>
      <c r="F18" s="653">
        <v>358.66</v>
      </c>
      <c r="G18" s="669">
        <f t="shared" si="1"/>
        <v>77.61523479766285</v>
      </c>
      <c r="X18" s="653"/>
      <c r="Y18" s="653"/>
      <c r="Z18" s="653"/>
    </row>
    <row r="19" spans="1:26" x14ac:dyDescent="0.2">
      <c r="A19" s="661">
        <v>39904</v>
      </c>
      <c r="B19" s="661"/>
      <c r="C19" s="653">
        <v>3.73</v>
      </c>
      <c r="D19" s="653"/>
      <c r="F19" s="653">
        <v>361.21</v>
      </c>
      <c r="G19" s="669">
        <f t="shared" si="1"/>
        <v>78.167063406189129</v>
      </c>
      <c r="X19" s="653"/>
      <c r="Y19" s="653"/>
      <c r="Z19" s="653"/>
    </row>
    <row r="20" spans="1:26" x14ac:dyDescent="0.2">
      <c r="A20" s="661">
        <v>39934</v>
      </c>
      <c r="B20" s="661"/>
      <c r="C20" s="653">
        <v>3.76</v>
      </c>
      <c r="D20" s="653"/>
      <c r="F20" s="653">
        <v>362.5</v>
      </c>
      <c r="G20" s="669">
        <f t="shared" si="1"/>
        <v>78.446223761090678</v>
      </c>
      <c r="X20" s="653"/>
      <c r="Y20" s="653"/>
      <c r="Z20" s="653"/>
    </row>
    <row r="21" spans="1:26" x14ac:dyDescent="0.2">
      <c r="A21" s="661">
        <v>39965</v>
      </c>
      <c r="B21" s="661"/>
      <c r="C21" s="653">
        <v>3.81</v>
      </c>
      <c r="D21" s="653"/>
      <c r="F21" s="653">
        <v>366.9</v>
      </c>
      <c r="G21" s="669">
        <f t="shared" si="1"/>
        <v>79.39839861501838</v>
      </c>
      <c r="X21" s="653"/>
      <c r="Y21" s="653"/>
      <c r="Z21" s="653"/>
    </row>
    <row r="22" spans="1:26" x14ac:dyDescent="0.2">
      <c r="A22" s="661">
        <v>39995</v>
      </c>
      <c r="B22" s="661"/>
      <c r="C22" s="653">
        <v>3.84</v>
      </c>
      <c r="D22" s="653"/>
      <c r="F22" s="653">
        <v>371.57</v>
      </c>
      <c r="G22" s="669">
        <f t="shared" si="1"/>
        <v>80.40900238043713</v>
      </c>
      <c r="X22" s="653"/>
      <c r="Y22" s="653"/>
      <c r="Z22" s="653"/>
    </row>
    <row r="23" spans="1:26" x14ac:dyDescent="0.2">
      <c r="A23" s="661">
        <v>40026</v>
      </c>
      <c r="B23" s="661"/>
      <c r="C23" s="653">
        <v>3.8</v>
      </c>
      <c r="D23" s="653"/>
      <c r="F23" s="653">
        <v>375.34</v>
      </c>
      <c r="G23" s="669">
        <f t="shared" si="1"/>
        <v>81.224843107552473</v>
      </c>
      <c r="X23" s="653"/>
      <c r="Y23" s="653"/>
      <c r="Z23" s="653"/>
    </row>
    <row r="24" spans="1:26" x14ac:dyDescent="0.2">
      <c r="A24" s="661">
        <v>40057</v>
      </c>
      <c r="B24" s="661"/>
      <c r="C24" s="653">
        <v>3.82</v>
      </c>
      <c r="D24" s="653"/>
      <c r="F24" s="653">
        <v>379.75</v>
      </c>
      <c r="G24" s="669">
        <f t="shared" si="1"/>
        <v>82.179181995239119</v>
      </c>
      <c r="X24" s="653"/>
      <c r="Y24" s="653"/>
      <c r="Z24" s="653"/>
    </row>
    <row r="25" spans="1:26" x14ac:dyDescent="0.2">
      <c r="A25" s="661">
        <v>40087</v>
      </c>
      <c r="B25" s="661"/>
      <c r="C25" s="653">
        <v>3.81</v>
      </c>
      <c r="D25" s="653"/>
      <c r="F25" s="653">
        <v>382.69</v>
      </c>
      <c r="G25" s="669">
        <f t="shared" si="1"/>
        <v>82.815407920363555</v>
      </c>
      <c r="X25" s="653"/>
      <c r="Y25" s="653"/>
      <c r="Z25" s="653"/>
    </row>
    <row r="26" spans="1:26" x14ac:dyDescent="0.2">
      <c r="A26" s="661">
        <v>40118</v>
      </c>
      <c r="B26" s="661"/>
      <c r="C26" s="653">
        <v>3.83</v>
      </c>
      <c r="D26" s="653"/>
      <c r="F26" s="653">
        <v>386.72</v>
      </c>
      <c r="G26" s="669">
        <f t="shared" si="1"/>
        <v>83.687513525211003</v>
      </c>
      <c r="X26" s="653"/>
      <c r="Y26" s="653"/>
      <c r="Z26" s="653"/>
    </row>
    <row r="27" spans="1:26" x14ac:dyDescent="0.2">
      <c r="A27" s="661">
        <v>40148</v>
      </c>
      <c r="B27" s="661"/>
      <c r="C27" s="653">
        <v>3.83</v>
      </c>
      <c r="D27" s="653"/>
      <c r="F27" s="653">
        <v>390.55</v>
      </c>
      <c r="G27" s="669">
        <f t="shared" si="1"/>
        <v>84.516338454879886</v>
      </c>
      <c r="X27" s="653"/>
      <c r="Y27" s="653"/>
      <c r="Z27" s="653"/>
    </row>
    <row r="28" spans="1:26" x14ac:dyDescent="0.2">
      <c r="A28" s="661">
        <v>40179</v>
      </c>
      <c r="B28" s="661"/>
      <c r="C28" s="653">
        <v>3.84</v>
      </c>
      <c r="D28" s="653"/>
      <c r="F28" s="653">
        <v>396.84</v>
      </c>
      <c r="G28" s="669">
        <f t="shared" si="1"/>
        <v>85.877515689244746</v>
      </c>
      <c r="X28" s="653"/>
      <c r="Y28" s="653"/>
      <c r="Z28" s="653"/>
    </row>
    <row r="29" spans="1:26" x14ac:dyDescent="0.2">
      <c r="A29" s="661">
        <v>40210</v>
      </c>
      <c r="B29" s="661"/>
      <c r="C29" s="653">
        <v>3.86</v>
      </c>
      <c r="D29" s="653"/>
      <c r="F29" s="653">
        <v>402.94</v>
      </c>
      <c r="G29" s="669">
        <f t="shared" si="1"/>
        <v>87.197576282189999</v>
      </c>
      <c r="X29" s="653"/>
      <c r="Y29" s="653"/>
      <c r="Z29" s="653"/>
    </row>
    <row r="30" spans="1:26" x14ac:dyDescent="0.2">
      <c r="A30" s="661">
        <v>40238</v>
      </c>
      <c r="B30" s="661"/>
      <c r="C30" s="653">
        <v>3.88</v>
      </c>
      <c r="D30" s="653"/>
      <c r="F30" s="653">
        <v>409.06</v>
      </c>
      <c r="G30" s="669">
        <f t="shared" si="1"/>
        <v>88.521964942653099</v>
      </c>
      <c r="X30" s="653"/>
      <c r="Y30" s="653"/>
      <c r="Z30" s="653"/>
    </row>
    <row r="31" spans="1:26" x14ac:dyDescent="0.2">
      <c r="A31" s="661">
        <v>40269</v>
      </c>
      <c r="B31" s="661"/>
      <c r="C31" s="653">
        <v>3.9</v>
      </c>
      <c r="D31" s="653"/>
      <c r="F31" s="653">
        <v>413.3</v>
      </c>
      <c r="G31" s="669">
        <f t="shared" si="1"/>
        <v>89.439515256438</v>
      </c>
      <c r="X31" s="653"/>
      <c r="Y31" s="653"/>
      <c r="Z31" s="653"/>
    </row>
    <row r="32" spans="1:26" x14ac:dyDescent="0.2">
      <c r="A32" s="661">
        <v>40299</v>
      </c>
      <c r="B32" s="661"/>
      <c r="C32" s="653">
        <v>3.92</v>
      </c>
      <c r="D32" s="653"/>
      <c r="F32" s="653">
        <v>418.06</v>
      </c>
      <c r="G32" s="669">
        <f t="shared" si="1"/>
        <v>90.469595325687081</v>
      </c>
      <c r="X32" s="653"/>
      <c r="Y32" s="653"/>
      <c r="Z32" s="653"/>
    </row>
    <row r="33" spans="1:26" x14ac:dyDescent="0.2">
      <c r="A33" s="661">
        <v>40330</v>
      </c>
      <c r="B33" s="661"/>
      <c r="C33" s="653">
        <v>3.95</v>
      </c>
      <c r="D33" s="653"/>
      <c r="F33" s="653">
        <v>423.88</v>
      </c>
      <c r="G33" s="669">
        <f t="shared" si="1"/>
        <v>91.729062973382383</v>
      </c>
      <c r="X33" s="653"/>
      <c r="Y33" s="653"/>
      <c r="Z33" s="653"/>
    </row>
    <row r="34" spans="1:26" x14ac:dyDescent="0.2">
      <c r="A34" s="661">
        <v>40360</v>
      </c>
      <c r="B34" s="661"/>
      <c r="C34" s="653">
        <v>3.95</v>
      </c>
      <c r="D34" s="653"/>
      <c r="F34" s="653">
        <v>427.45</v>
      </c>
      <c r="G34" s="669">
        <f t="shared" si="1"/>
        <v>92.501623025319191</v>
      </c>
      <c r="X34" s="653"/>
      <c r="Y34" s="653"/>
      <c r="Z34" s="653"/>
    </row>
    <row r="35" spans="1:26" x14ac:dyDescent="0.2">
      <c r="A35" s="661">
        <v>40391</v>
      </c>
      <c r="B35" s="661"/>
      <c r="C35" s="653">
        <v>3.97</v>
      </c>
      <c r="D35" s="653"/>
      <c r="F35" s="653">
        <v>432.01</v>
      </c>
      <c r="G35" s="669">
        <f t="shared" si="1"/>
        <v>93.488422419389735</v>
      </c>
      <c r="X35" s="653"/>
      <c r="Y35" s="653"/>
      <c r="Z35" s="653"/>
    </row>
    <row r="36" spans="1:26" x14ac:dyDescent="0.2">
      <c r="A36" s="661">
        <v>40422</v>
      </c>
      <c r="B36" s="661"/>
      <c r="C36" s="653">
        <v>3.98</v>
      </c>
      <c r="D36" s="653"/>
      <c r="F36" s="653">
        <v>436.32</v>
      </c>
      <c r="G36" s="669">
        <f t="shared" si="1"/>
        <v>94.42112096948712</v>
      </c>
      <c r="X36" s="653"/>
      <c r="Y36" s="653"/>
      <c r="Z36" s="653"/>
    </row>
    <row r="37" spans="1:26" x14ac:dyDescent="0.2">
      <c r="A37" s="661">
        <v>40452</v>
      </c>
      <c r="B37" s="661"/>
      <c r="C37" s="653">
        <v>3.99</v>
      </c>
      <c r="D37" s="653"/>
      <c r="F37" s="653">
        <v>440.38</v>
      </c>
      <c r="G37" s="669">
        <f t="shared" si="1"/>
        <v>95.299718675611331</v>
      </c>
      <c r="J37" s="663"/>
      <c r="L37" s="652">
        <v>104520</v>
      </c>
      <c r="M37" s="652">
        <v>119570</v>
      </c>
      <c r="N37" s="652">
        <v>113900</v>
      </c>
      <c r="O37" s="652">
        <v>120100</v>
      </c>
      <c r="P37" s="652">
        <v>222600</v>
      </c>
      <c r="Q37" s="652">
        <v>293600</v>
      </c>
      <c r="R37" s="652">
        <v>370500</v>
      </c>
      <c r="S37" s="652">
        <f>157500*C37</f>
        <v>628425</v>
      </c>
      <c r="T37" s="652">
        <f>167305*C37</f>
        <v>667546.95000000007</v>
      </c>
      <c r="U37" s="664">
        <f>AVERAGE(M37:T37)</f>
        <v>317030.24375000002</v>
      </c>
      <c r="V37" s="669">
        <f t="shared" ref="V37:V42" si="2">+U37/$U$42*100</f>
        <v>103.97748622056213</v>
      </c>
      <c r="X37" s="653"/>
      <c r="Y37" s="653"/>
      <c r="Z37" s="653"/>
    </row>
    <row r="38" spans="1:26" s="670" customFormat="1" x14ac:dyDescent="0.2">
      <c r="A38" s="668">
        <v>40483</v>
      </c>
      <c r="B38" s="668"/>
      <c r="C38" s="669">
        <v>4</v>
      </c>
      <c r="D38" s="669">
        <f>C38/$C$42*100</f>
        <v>98.667982239763191</v>
      </c>
      <c r="F38" s="669">
        <v>444.39</v>
      </c>
      <c r="G38" s="669">
        <f t="shared" si="1"/>
        <v>96.167496212940918</v>
      </c>
      <c r="J38" s="671"/>
      <c r="L38" s="672">
        <v>109800</v>
      </c>
      <c r="M38" s="672">
        <v>119600</v>
      </c>
      <c r="N38" s="672">
        <v>113900</v>
      </c>
      <c r="O38" s="672">
        <v>122400</v>
      </c>
      <c r="P38" s="672">
        <v>222600</v>
      </c>
      <c r="Q38" s="672">
        <v>293600</v>
      </c>
      <c r="R38" s="672">
        <v>368900</v>
      </c>
      <c r="S38" s="672">
        <f>157500*C38</f>
        <v>630000</v>
      </c>
      <c r="T38" s="672">
        <f>166500*C38</f>
        <v>666000</v>
      </c>
      <c r="U38" s="672">
        <f>AVERAGE(M38:T38)</f>
        <v>317125</v>
      </c>
      <c r="V38" s="669">
        <f t="shared" si="2"/>
        <v>104.00856374982919</v>
      </c>
      <c r="X38" s="669"/>
      <c r="Y38" s="669"/>
      <c r="Z38" s="669"/>
    </row>
    <row r="39" spans="1:26" x14ac:dyDescent="0.2">
      <c r="A39" s="661">
        <v>40513</v>
      </c>
      <c r="B39" s="661"/>
      <c r="C39" s="653">
        <v>4.01</v>
      </c>
      <c r="D39" s="665">
        <f>C39/$C$42*100</f>
        <v>98.914652195362592</v>
      </c>
      <c r="F39" s="653">
        <v>448.57</v>
      </c>
      <c r="G39" s="669">
        <f t="shared" si="1"/>
        <v>97.072062324172251</v>
      </c>
      <c r="J39" s="671"/>
      <c r="L39" s="652">
        <v>112000</v>
      </c>
      <c r="M39" s="652">
        <v>122000</v>
      </c>
      <c r="N39" s="652">
        <v>115600</v>
      </c>
      <c r="O39" s="652">
        <v>124400</v>
      </c>
      <c r="P39" s="652">
        <v>227100</v>
      </c>
      <c r="Q39" s="652">
        <v>298000</v>
      </c>
      <c r="R39" s="652">
        <v>337900</v>
      </c>
      <c r="S39" s="652">
        <f>157500*C39</f>
        <v>631575</v>
      </c>
      <c r="T39" s="652">
        <f>166500*C39</f>
        <v>667665</v>
      </c>
      <c r="U39" s="664">
        <f>AVERAGE(M39:T39)</f>
        <v>315530</v>
      </c>
      <c r="V39" s="669">
        <f t="shared" si="2"/>
        <v>103.48544618047649</v>
      </c>
      <c r="X39" s="653"/>
      <c r="Y39" s="665"/>
      <c r="Z39" s="665"/>
    </row>
    <row r="40" spans="1:26" s="667" customFormat="1" x14ac:dyDescent="0.2">
      <c r="A40" s="666">
        <v>40544</v>
      </c>
      <c r="B40" s="666"/>
      <c r="C40" s="665">
        <v>4.03</v>
      </c>
      <c r="D40" s="665">
        <f>C40/$C$42*100</f>
        <v>99.407992106561409</v>
      </c>
      <c r="F40" s="665">
        <v>453.48</v>
      </c>
      <c r="G40" s="669">
        <f t="shared" si="1"/>
        <v>98.13460289980523</v>
      </c>
      <c r="J40" s="671"/>
      <c r="L40" s="664">
        <v>113700</v>
      </c>
      <c r="M40" s="664">
        <v>123800</v>
      </c>
      <c r="N40" s="664">
        <v>117300</v>
      </c>
      <c r="O40" s="664">
        <v>126100</v>
      </c>
      <c r="P40" s="664">
        <v>227100</v>
      </c>
      <c r="Q40" s="664">
        <v>298000</v>
      </c>
      <c r="R40" s="664">
        <v>377900</v>
      </c>
      <c r="S40" s="664">
        <v>627600</v>
      </c>
      <c r="T40" s="664">
        <v>651100</v>
      </c>
      <c r="U40" s="664">
        <f>AVERAGE(M40:T40)</f>
        <v>318612.5</v>
      </c>
      <c r="V40" s="669">
        <f t="shared" si="2"/>
        <v>104.49642417892773</v>
      </c>
      <c r="X40" s="665">
        <v>262.2</v>
      </c>
      <c r="Y40" s="665">
        <f t="shared" ref="Y40:Y46" si="3">X40/$X$42*100</f>
        <v>97.003329633740279</v>
      </c>
      <c r="Z40" s="665">
        <f>(D40*Y40)/100</f>
        <v>96.42906226541028</v>
      </c>
    </row>
    <row r="41" spans="1:26" x14ac:dyDescent="0.2">
      <c r="A41" s="661">
        <v>40575</v>
      </c>
      <c r="B41" s="661"/>
      <c r="C41" s="653">
        <v>4.05</v>
      </c>
      <c r="D41" s="665">
        <f>C41/$C$42*100</f>
        <v>99.901332017760225</v>
      </c>
      <c r="F41" s="653">
        <v>457.7</v>
      </c>
      <c r="G41" s="669">
        <f>+F41/$F$42*100</f>
        <v>99.04782514607227</v>
      </c>
      <c r="J41" s="671"/>
      <c r="L41" s="652">
        <f t="shared" ref="L41:T41" si="4">+L40</f>
        <v>113700</v>
      </c>
      <c r="M41" s="652">
        <f t="shared" si="4"/>
        <v>123800</v>
      </c>
      <c r="N41" s="652">
        <f t="shared" si="4"/>
        <v>117300</v>
      </c>
      <c r="O41" s="652">
        <f t="shared" si="4"/>
        <v>126100</v>
      </c>
      <c r="P41" s="652">
        <f t="shared" si="4"/>
        <v>227100</v>
      </c>
      <c r="Q41" s="652">
        <f t="shared" si="4"/>
        <v>298000</v>
      </c>
      <c r="R41" s="652">
        <f t="shared" si="4"/>
        <v>377900</v>
      </c>
      <c r="S41" s="652">
        <f t="shared" si="4"/>
        <v>627600</v>
      </c>
      <c r="T41" s="652">
        <f t="shared" si="4"/>
        <v>651100</v>
      </c>
      <c r="U41" s="652">
        <f>AVERAGE(M41:T41)</f>
        <v>318612.5</v>
      </c>
      <c r="V41" s="669">
        <f t="shared" si="2"/>
        <v>104.49642417892773</v>
      </c>
      <c r="X41" s="653">
        <v>267.3</v>
      </c>
      <c r="Y41" s="665">
        <f t="shared" si="3"/>
        <v>98.890122086570472</v>
      </c>
      <c r="Z41" s="665">
        <f t="shared" ref="Z41:Z54" si="5">(D41*Y41)/100</f>
        <v>98.79254919847321</v>
      </c>
    </row>
    <row r="42" spans="1:26" x14ac:dyDescent="0.2">
      <c r="A42" s="673">
        <v>40603</v>
      </c>
      <c r="B42" s="673"/>
      <c r="C42" s="773">
        <v>4.0540000000000003</v>
      </c>
      <c r="D42" s="674">
        <f>C42/$C$42*100</f>
        <v>100</v>
      </c>
      <c r="E42" s="675"/>
      <c r="F42" s="674">
        <v>462.1</v>
      </c>
      <c r="G42" s="674">
        <f>+F42/$F$42*100</f>
        <v>100</v>
      </c>
      <c r="H42" s="675"/>
      <c r="I42" s="773">
        <v>3.4590000000000001</v>
      </c>
      <c r="J42" s="676">
        <f>+I42/$I$42*100</f>
        <v>100</v>
      </c>
      <c r="K42" s="675"/>
      <c r="L42" s="677">
        <v>116000</v>
      </c>
      <c r="M42" s="677">
        <v>126300</v>
      </c>
      <c r="N42" s="677">
        <v>120300</v>
      </c>
      <c r="O42" s="677">
        <v>129300</v>
      </c>
      <c r="P42" s="677">
        <v>240000</v>
      </c>
      <c r="Q42" s="677">
        <v>314900</v>
      </c>
      <c r="R42" s="677">
        <v>399300</v>
      </c>
      <c r="S42" s="677">
        <f>157300*C41</f>
        <v>637065</v>
      </c>
      <c r="T42" s="677">
        <f>163200*C41</f>
        <v>660960</v>
      </c>
      <c r="U42" s="677">
        <f>AVERAGE(L42:T42)</f>
        <v>304902.77777777775</v>
      </c>
      <c r="V42" s="674">
        <f t="shared" si="2"/>
        <v>100</v>
      </c>
      <c r="X42" s="674">
        <v>270.3</v>
      </c>
      <c r="Y42" s="674">
        <f t="shared" si="3"/>
        <v>100</v>
      </c>
      <c r="Z42" s="674">
        <f t="shared" si="5"/>
        <v>100</v>
      </c>
    </row>
    <row r="43" spans="1:26" x14ac:dyDescent="0.2">
      <c r="A43" s="666">
        <v>40634</v>
      </c>
      <c r="B43" s="666"/>
      <c r="C43" s="1093">
        <v>4.08</v>
      </c>
      <c r="D43" s="665">
        <f t="shared" ref="D43:D59" si="6">C43/$C$42*100</f>
        <v>100.64134188455847</v>
      </c>
      <c r="E43" s="667"/>
      <c r="F43" s="665">
        <v>466.74</v>
      </c>
      <c r="G43" s="665">
        <f>+F43/$F$42*100</f>
        <v>101.00411166414196</v>
      </c>
      <c r="H43" s="665"/>
      <c r="I43" s="1093">
        <v>3.7450000000000001</v>
      </c>
      <c r="J43" s="1094">
        <f>+I43/$I$42*100</f>
        <v>108.26828563168547</v>
      </c>
      <c r="K43" s="667"/>
      <c r="L43" s="1095">
        <f>+L42</f>
        <v>116000</v>
      </c>
      <c r="M43" s="1095">
        <v>126300</v>
      </c>
      <c r="N43" s="1095">
        <v>120300</v>
      </c>
      <c r="O43" s="1095">
        <v>129300</v>
      </c>
      <c r="P43" s="1095">
        <f>+P42</f>
        <v>240000</v>
      </c>
      <c r="Q43" s="1095">
        <v>314900</v>
      </c>
      <c r="R43" s="1095">
        <v>399300</v>
      </c>
      <c r="S43" s="1095">
        <f>157300*C43</f>
        <v>641784</v>
      </c>
      <c r="T43" s="1095">
        <f>163200*C43</f>
        <v>665856</v>
      </c>
      <c r="U43" s="1095">
        <f>AVERAGE(L43:T43)</f>
        <v>305971.11111111112</v>
      </c>
      <c r="V43" s="665">
        <f t="shared" ref="V43:V59" si="7">+U43/$U$42*100</f>
        <v>100.35038491322372</v>
      </c>
      <c r="W43" s="667"/>
      <c r="X43" s="665">
        <v>276.39999999999998</v>
      </c>
      <c r="Y43" s="665">
        <f t="shared" si="3"/>
        <v>102.25675175730669</v>
      </c>
      <c r="Z43" s="665">
        <f t="shared" si="5"/>
        <v>102.91256713611529</v>
      </c>
    </row>
    <row r="44" spans="1:26" x14ac:dyDescent="0.2">
      <c r="A44" s="666">
        <v>40664</v>
      </c>
      <c r="B44" s="666"/>
      <c r="C44" s="1096">
        <v>4.09</v>
      </c>
      <c r="D44" s="665">
        <f t="shared" si="6"/>
        <v>100.88801184015786</v>
      </c>
      <c r="E44" s="667"/>
      <c r="F44" s="1097">
        <v>471.54</v>
      </c>
      <c r="G44" s="665">
        <f>+F44/$F$42*100</f>
        <v>102.04284786842675</v>
      </c>
      <c r="H44" s="665"/>
      <c r="I44" s="1093">
        <v>3.8069999999999999</v>
      </c>
      <c r="J44" s="1094">
        <f t="shared" ref="J44:J59" si="8">+I44/$I$42*100</f>
        <v>110.06071118820469</v>
      </c>
      <c r="K44" s="667"/>
      <c r="L44" s="1095">
        <v>120900</v>
      </c>
      <c r="M44" s="1095">
        <v>128200</v>
      </c>
      <c r="N44" s="1095">
        <v>122100</v>
      </c>
      <c r="O44" s="1095">
        <v>131200</v>
      </c>
      <c r="P44" s="1095">
        <v>240000</v>
      </c>
      <c r="Q44" s="1095">
        <v>314900</v>
      </c>
      <c r="R44" s="1095">
        <v>399300</v>
      </c>
      <c r="S44" s="1095">
        <f>160400*C44</f>
        <v>656036</v>
      </c>
      <c r="T44" s="1095">
        <f>163200*C44</f>
        <v>667488</v>
      </c>
      <c r="U44" s="1095">
        <f t="shared" ref="U44:U60" si="9">AVERAGE(L44:T44)</f>
        <v>308902.66666666669</v>
      </c>
      <c r="V44" s="665">
        <f t="shared" si="7"/>
        <v>101.31185714936457</v>
      </c>
      <c r="W44" s="667"/>
      <c r="X44" s="665">
        <v>280.60000000000002</v>
      </c>
      <c r="Y44" s="665">
        <f t="shared" si="3"/>
        <v>103.81058083610803</v>
      </c>
      <c r="Z44" s="665">
        <f t="shared" si="5"/>
        <v>104.73243108526931</v>
      </c>
    </row>
    <row r="45" spans="1:26" x14ac:dyDescent="0.2">
      <c r="A45" s="666">
        <v>40695</v>
      </c>
      <c r="B45" s="666"/>
      <c r="C45" s="1096">
        <v>4.1100000000000003</v>
      </c>
      <c r="D45" s="665">
        <f t="shared" si="6"/>
        <v>101.3813517513567</v>
      </c>
      <c r="E45" s="667"/>
      <c r="F45" s="1097" t="s">
        <v>395</v>
      </c>
      <c r="G45" s="665">
        <f t="shared" ref="G45:G59" si="10">+F45/$F$42*100</f>
        <v>103.20709803072927</v>
      </c>
      <c r="H45" s="665"/>
      <c r="I45" s="1093">
        <v>3.9420000000000002</v>
      </c>
      <c r="J45" s="1094">
        <f t="shared" si="8"/>
        <v>113.9635732870772</v>
      </c>
      <c r="K45" s="667"/>
      <c r="L45" s="1095">
        <v>120900</v>
      </c>
      <c r="M45" s="1095">
        <v>146100</v>
      </c>
      <c r="N45" s="1095">
        <v>124100</v>
      </c>
      <c r="O45" s="1095">
        <v>133300</v>
      </c>
      <c r="P45" s="1095">
        <v>240000</v>
      </c>
      <c r="Q45" s="1095">
        <v>314900</v>
      </c>
      <c r="R45" s="1095">
        <v>399300</v>
      </c>
      <c r="S45" s="1095">
        <f>160400*C45</f>
        <v>659244</v>
      </c>
      <c r="T45" s="1095">
        <f>163200*C45</f>
        <v>670752</v>
      </c>
      <c r="U45" s="1095">
        <f t="shared" si="9"/>
        <v>312066.22222222225</v>
      </c>
      <c r="V45" s="665">
        <f t="shared" si="7"/>
        <v>102.34941921377489</v>
      </c>
      <c r="W45" s="667"/>
      <c r="X45" s="665">
        <v>279.7</v>
      </c>
      <c r="Y45" s="665">
        <f t="shared" si="3"/>
        <v>103.47761746207915</v>
      </c>
      <c r="Z45" s="665">
        <f t="shared" si="5"/>
        <v>104.90700734315377</v>
      </c>
    </row>
    <row r="46" spans="1:26" x14ac:dyDescent="0.2">
      <c r="A46" s="666">
        <v>40725</v>
      </c>
      <c r="B46" s="667"/>
      <c r="C46" s="1096">
        <v>4.1449999999999996</v>
      </c>
      <c r="D46" s="665">
        <f t="shared" si="6"/>
        <v>102.24469659595459</v>
      </c>
      <c r="E46" s="667"/>
      <c r="F46" s="1097">
        <v>481.72</v>
      </c>
      <c r="G46" s="665">
        <f t="shared" si="10"/>
        <v>104.24583423501406</v>
      </c>
      <c r="H46" s="665"/>
      <c r="I46" s="1093">
        <v>4.13</v>
      </c>
      <c r="J46" s="1094">
        <f t="shared" si="8"/>
        <v>119.39867013587741</v>
      </c>
      <c r="K46" s="667"/>
      <c r="L46" s="1095">
        <v>126000</v>
      </c>
      <c r="M46" s="1095">
        <v>137200</v>
      </c>
      <c r="N46" s="1095">
        <v>126600</v>
      </c>
      <c r="O46" s="1095">
        <v>136000</v>
      </c>
      <c r="P46" s="1095">
        <v>256100</v>
      </c>
      <c r="Q46" s="1095">
        <v>330600</v>
      </c>
      <c r="R46" s="1095">
        <v>417500</v>
      </c>
      <c r="S46" s="1095">
        <f>160400*C46</f>
        <v>664857.99999999988</v>
      </c>
      <c r="T46" s="1095">
        <f>169700*C46</f>
        <v>703406.49999999988</v>
      </c>
      <c r="U46" s="1095">
        <f t="shared" si="9"/>
        <v>322029.38888888888</v>
      </c>
      <c r="V46" s="665">
        <f t="shared" si="7"/>
        <v>105.61707283742541</v>
      </c>
      <c r="W46" s="667"/>
      <c r="X46" s="665">
        <v>280.5</v>
      </c>
      <c r="Y46" s="665">
        <f t="shared" si="3"/>
        <v>103.77358490566037</v>
      </c>
      <c r="Z46" s="665">
        <f t="shared" si="5"/>
        <v>106.10298703353777</v>
      </c>
    </row>
    <row r="47" spans="1:26" x14ac:dyDescent="0.2">
      <c r="A47" s="666">
        <v>40756</v>
      </c>
      <c r="B47" s="667"/>
      <c r="C47" s="1096">
        <v>4.2</v>
      </c>
      <c r="D47" s="665">
        <f t="shared" si="6"/>
        <v>103.60138135175137</v>
      </c>
      <c r="E47" s="667"/>
      <c r="F47" s="1097">
        <v>486.61</v>
      </c>
      <c r="G47" s="665">
        <f t="shared" si="10"/>
        <v>105.30404674312919</v>
      </c>
      <c r="H47" s="665"/>
      <c r="I47" s="1093">
        <v>4.3570000000000002</v>
      </c>
      <c r="J47" s="1094">
        <f t="shared" si="8"/>
        <v>125.96126047990749</v>
      </c>
      <c r="K47" s="667"/>
      <c r="L47" s="1095">
        <v>128000</v>
      </c>
      <c r="M47" s="1095">
        <v>139400</v>
      </c>
      <c r="N47" s="1095">
        <v>128500</v>
      </c>
      <c r="O47" s="1095">
        <v>138100</v>
      </c>
      <c r="P47" s="1095">
        <v>256100</v>
      </c>
      <c r="Q47" s="1095">
        <v>330600</v>
      </c>
      <c r="R47" s="1095">
        <v>417500</v>
      </c>
      <c r="S47" s="1095">
        <f>168500*C47</f>
        <v>707700</v>
      </c>
      <c r="T47" s="1095">
        <f>169700*C47</f>
        <v>712740</v>
      </c>
      <c r="U47" s="1095">
        <f t="shared" si="9"/>
        <v>328737.77777777775</v>
      </c>
      <c r="V47" s="665">
        <f t="shared" si="7"/>
        <v>107.81724593449641</v>
      </c>
      <c r="W47" s="667"/>
      <c r="X47" s="665">
        <v>280.10000000000002</v>
      </c>
      <c r="Y47" s="665">
        <f t="shared" ref="Y47:Y55" si="11">X47/$X$42*100</f>
        <v>103.62560118386979</v>
      </c>
      <c r="Z47" s="665">
        <f t="shared" si="5"/>
        <v>107.35755426054592</v>
      </c>
    </row>
    <row r="48" spans="1:26" x14ac:dyDescent="0.2">
      <c r="A48" s="666">
        <v>40787</v>
      </c>
      <c r="B48" s="667"/>
      <c r="C48" s="1093">
        <v>4.2050000000000001</v>
      </c>
      <c r="D48" s="665">
        <f t="shared" si="6"/>
        <v>103.72471632955104</v>
      </c>
      <c r="E48" s="667"/>
      <c r="F48" s="667">
        <v>491.16</v>
      </c>
      <c r="G48" s="665">
        <f t="shared" si="10"/>
        <v>106.28868210344082</v>
      </c>
      <c r="H48" s="667"/>
      <c r="I48" s="667">
        <v>4.7569999999999997</v>
      </c>
      <c r="J48" s="1094">
        <f t="shared" si="8"/>
        <v>137.52529632841862</v>
      </c>
      <c r="K48" s="667"/>
      <c r="L48" s="664">
        <v>129800</v>
      </c>
      <c r="M48" s="664">
        <v>156900</v>
      </c>
      <c r="N48" s="664">
        <v>130400</v>
      </c>
      <c r="O48" s="664">
        <v>154400</v>
      </c>
      <c r="P48" s="664">
        <v>276600</v>
      </c>
      <c r="Q48" s="664">
        <v>330600</v>
      </c>
      <c r="R48" s="664">
        <v>419300</v>
      </c>
      <c r="S48" s="664">
        <f>168500*C48</f>
        <v>708542.5</v>
      </c>
      <c r="T48" s="664">
        <f>169700*C48</f>
        <v>713588.5</v>
      </c>
      <c r="U48" s="1095">
        <f t="shared" si="9"/>
        <v>335570.11111111112</v>
      </c>
      <c r="V48" s="665">
        <f t="shared" si="7"/>
        <v>110.05806951213958</v>
      </c>
      <c r="W48" s="667"/>
      <c r="X48" s="665">
        <v>280.89999999999998</v>
      </c>
      <c r="Y48" s="665">
        <f t="shared" si="11"/>
        <v>103.92156862745097</v>
      </c>
      <c r="Z48" s="665">
        <f t="shared" si="5"/>
        <v>107.79235226404322</v>
      </c>
    </row>
    <row r="49" spans="1:26" x14ac:dyDescent="0.2">
      <c r="A49" s="666">
        <v>40817</v>
      </c>
      <c r="B49" s="667"/>
      <c r="C49" s="1093">
        <v>4.2359999999999998</v>
      </c>
      <c r="D49" s="665">
        <f t="shared" si="6"/>
        <v>104.48939319190922</v>
      </c>
      <c r="E49" s="667"/>
      <c r="F49" s="1097">
        <v>496.09</v>
      </c>
      <c r="G49" s="665">
        <f t="shared" si="10"/>
        <v>107.35555074659165</v>
      </c>
      <c r="H49" s="665"/>
      <c r="I49" s="667">
        <v>4.6980000000000004</v>
      </c>
      <c r="J49" s="1094">
        <f t="shared" si="8"/>
        <v>135.81960104076322</v>
      </c>
      <c r="K49" s="667"/>
      <c r="L49" s="664">
        <v>133500</v>
      </c>
      <c r="M49" s="664">
        <v>145400</v>
      </c>
      <c r="N49" s="664">
        <v>134000</v>
      </c>
      <c r="O49" s="664">
        <v>144000</v>
      </c>
      <c r="P49" s="664">
        <v>290400</v>
      </c>
      <c r="Q49" s="664">
        <v>330600</v>
      </c>
      <c r="R49" s="664">
        <v>419300</v>
      </c>
      <c r="S49" s="664">
        <f>171700*4.24</f>
        <v>728008</v>
      </c>
      <c r="T49" s="664">
        <f>169700*4.24</f>
        <v>719528</v>
      </c>
      <c r="U49" s="1095">
        <f t="shared" si="9"/>
        <v>338304</v>
      </c>
      <c r="V49" s="665">
        <f t="shared" si="7"/>
        <v>110.95471233999909</v>
      </c>
      <c r="W49" s="667"/>
      <c r="X49" s="1098">
        <v>277.2</v>
      </c>
      <c r="Y49" s="665">
        <f t="shared" si="11"/>
        <v>102.55271920088789</v>
      </c>
      <c r="Z49" s="665">
        <f t="shared" si="5"/>
        <v>107.15671399481033</v>
      </c>
    </row>
    <row r="50" spans="1:26" x14ac:dyDescent="0.2">
      <c r="A50" s="666">
        <v>40848</v>
      </c>
      <c r="B50" s="667"/>
      <c r="C50" s="1093">
        <v>4.2809999999999997</v>
      </c>
      <c r="D50" s="665">
        <f t="shared" si="6"/>
        <v>105.59940799210653</v>
      </c>
      <c r="E50" s="667"/>
      <c r="F50" s="1097">
        <v>500.81</v>
      </c>
      <c r="G50" s="665">
        <f t="shared" si="10"/>
        <v>108.37697468080501</v>
      </c>
      <c r="H50" s="665"/>
      <c r="I50" s="667">
        <v>4.7590000000000003</v>
      </c>
      <c r="J50" s="1094">
        <f t="shared" si="8"/>
        <v>137.58311650766117</v>
      </c>
      <c r="K50" s="667"/>
      <c r="L50" s="1095">
        <v>133500</v>
      </c>
      <c r="M50" s="1095">
        <v>145400</v>
      </c>
      <c r="N50" s="1095">
        <v>134000</v>
      </c>
      <c r="O50" s="1095">
        <v>144000</v>
      </c>
      <c r="P50" s="664">
        <v>290400</v>
      </c>
      <c r="Q50" s="664">
        <v>330600</v>
      </c>
      <c r="R50" s="664">
        <v>419300</v>
      </c>
      <c r="S50" s="664">
        <f>171700*4.24</f>
        <v>728008</v>
      </c>
      <c r="T50" s="664">
        <f>169700*4.24</f>
        <v>719528</v>
      </c>
      <c r="U50" s="1095">
        <f t="shared" si="9"/>
        <v>338304</v>
      </c>
      <c r="V50" s="665">
        <f t="shared" si="7"/>
        <v>110.95471233999909</v>
      </c>
      <c r="W50" s="667"/>
      <c r="X50" s="1098">
        <v>274.89999999999998</v>
      </c>
      <c r="Y50" s="665">
        <f t="shared" si="11"/>
        <v>101.70181280059192</v>
      </c>
      <c r="Z50" s="665">
        <f t="shared" si="5"/>
        <v>107.39651223466549</v>
      </c>
    </row>
    <row r="51" spans="1:26" x14ac:dyDescent="0.2">
      <c r="A51" s="666">
        <v>40878</v>
      </c>
      <c r="B51" s="667"/>
      <c r="C51" s="1093">
        <v>4.3040000000000003</v>
      </c>
      <c r="D51" s="665">
        <f t="shared" si="6"/>
        <v>106.1667488899852</v>
      </c>
      <c r="E51" s="667"/>
      <c r="F51" s="667">
        <v>505.36</v>
      </c>
      <c r="G51" s="665">
        <f t="shared" si="10"/>
        <v>109.36161004111665</v>
      </c>
      <c r="H51" s="665"/>
      <c r="I51" s="667">
        <v>4.7190000000000003</v>
      </c>
      <c r="J51" s="1094">
        <f t="shared" si="8"/>
        <v>136.42671292281005</v>
      </c>
      <c r="K51" s="667"/>
      <c r="L51" s="664">
        <v>133500</v>
      </c>
      <c r="M51" s="664">
        <v>145400</v>
      </c>
      <c r="N51" s="664">
        <v>134000</v>
      </c>
      <c r="O51" s="664">
        <v>144000</v>
      </c>
      <c r="P51" s="664">
        <v>290400</v>
      </c>
      <c r="Q51" s="664">
        <v>330600</v>
      </c>
      <c r="R51" s="664">
        <v>419300</v>
      </c>
      <c r="S51" s="664">
        <f>171700*4.28</f>
        <v>734876</v>
      </c>
      <c r="T51" s="664">
        <f>169700*4.28</f>
        <v>726316</v>
      </c>
      <c r="U51" s="1095">
        <f t="shared" si="9"/>
        <v>339821.33333333331</v>
      </c>
      <c r="V51" s="665">
        <f t="shared" si="7"/>
        <v>111.45235730879605</v>
      </c>
      <c r="W51" s="667"/>
      <c r="X51" s="1098">
        <v>271.10000000000002</v>
      </c>
      <c r="Y51" s="665">
        <f t="shared" si="11"/>
        <v>100.2959674435812</v>
      </c>
      <c r="Z51" s="665">
        <f t="shared" si="5"/>
        <v>106.48096790260817</v>
      </c>
    </row>
    <row r="52" spans="1:26" x14ac:dyDescent="0.2">
      <c r="A52" s="666">
        <v>40909</v>
      </c>
      <c r="B52" s="667"/>
      <c r="C52" s="1093">
        <v>4.3369999999999997</v>
      </c>
      <c r="D52" s="665">
        <f t="shared" si="6"/>
        <v>106.98075974346324</v>
      </c>
      <c r="E52" s="667"/>
      <c r="F52" s="667">
        <v>510.26</v>
      </c>
      <c r="G52" s="665">
        <f t="shared" si="10"/>
        <v>110.4219865829907</v>
      </c>
      <c r="H52" s="665"/>
      <c r="I52" s="1093">
        <v>4.8899999999999997</v>
      </c>
      <c r="J52" s="1094">
        <f t="shared" si="8"/>
        <v>141.37033824804857</v>
      </c>
      <c r="K52" s="667"/>
      <c r="L52" s="664">
        <v>133500</v>
      </c>
      <c r="M52" s="664">
        <v>145400</v>
      </c>
      <c r="N52" s="664">
        <v>134000</v>
      </c>
      <c r="O52" s="664">
        <v>144000</v>
      </c>
      <c r="P52" s="664">
        <v>290400</v>
      </c>
      <c r="Q52" s="664">
        <v>330600</v>
      </c>
      <c r="R52" s="664">
        <v>419300</v>
      </c>
      <c r="S52" s="664">
        <f>171700*4.28</f>
        <v>734876</v>
      </c>
      <c r="T52" s="664">
        <f>169700*4.28</f>
        <v>726316</v>
      </c>
      <c r="U52" s="1095">
        <f t="shared" si="9"/>
        <v>339821.33333333331</v>
      </c>
      <c r="V52" s="665">
        <f t="shared" si="7"/>
        <v>111.45235730879605</v>
      </c>
      <c r="W52" s="667"/>
      <c r="X52" s="1098">
        <v>275.3</v>
      </c>
      <c r="Y52" s="665">
        <f t="shared" si="11"/>
        <v>101.84979652238253</v>
      </c>
      <c r="Z52" s="665">
        <f t="shared" si="5"/>
        <v>108.95968611681623</v>
      </c>
    </row>
    <row r="53" spans="1:26" x14ac:dyDescent="0.2">
      <c r="A53" s="666">
        <v>40940</v>
      </c>
      <c r="B53" s="667"/>
      <c r="C53" s="1093">
        <v>4.3570000000000002</v>
      </c>
      <c r="D53" s="665">
        <f t="shared" si="6"/>
        <v>107.47409965466206</v>
      </c>
      <c r="E53" s="667"/>
      <c r="F53" s="1097" t="s">
        <v>466</v>
      </c>
      <c r="G53" s="665">
        <f t="shared" si="10"/>
        <v>111.5126595974897</v>
      </c>
      <c r="H53" s="665"/>
      <c r="I53" s="1093">
        <v>5.1989999999999998</v>
      </c>
      <c r="J53" s="1094">
        <f t="shared" si="8"/>
        <v>150.3035559410234</v>
      </c>
      <c r="K53" s="667"/>
      <c r="L53" s="664">
        <v>138000</v>
      </c>
      <c r="M53" s="664">
        <v>150300</v>
      </c>
      <c r="N53" s="664">
        <v>154900</v>
      </c>
      <c r="O53" s="664">
        <v>161300</v>
      </c>
      <c r="P53" s="664">
        <v>296200</v>
      </c>
      <c r="Q53" s="664">
        <v>405200</v>
      </c>
      <c r="R53" s="664">
        <v>503100</v>
      </c>
      <c r="S53" s="664">
        <f>176900*4.3</f>
        <v>760670</v>
      </c>
      <c r="T53" s="664">
        <f>178300*4.3</f>
        <v>766690</v>
      </c>
      <c r="U53" s="1095">
        <f t="shared" si="9"/>
        <v>370706.66666666669</v>
      </c>
      <c r="V53" s="665">
        <f t="shared" si="7"/>
        <v>121.58192502163716</v>
      </c>
      <c r="W53" s="667"/>
      <c r="X53" s="1098">
        <v>278.10000000000002</v>
      </c>
      <c r="Y53" s="665">
        <f t="shared" si="11"/>
        <v>102.88568257491677</v>
      </c>
      <c r="Z53" s="665">
        <f t="shared" si="5"/>
        <v>110.57546102094533</v>
      </c>
    </row>
    <row r="54" spans="1:26" x14ac:dyDescent="0.2">
      <c r="A54" s="666">
        <v>40969</v>
      </c>
      <c r="B54" s="667"/>
      <c r="C54" s="1093">
        <v>4.3789999999999996</v>
      </c>
      <c r="D54" s="665">
        <f t="shared" si="6"/>
        <v>108.01677355698074</v>
      </c>
      <c r="E54" s="667"/>
      <c r="F54" s="1097">
        <v>521.39</v>
      </c>
      <c r="G54" s="665">
        <f t="shared" si="10"/>
        <v>112.83055615667604</v>
      </c>
      <c r="H54" s="665"/>
      <c r="I54" s="667">
        <v>5.165</v>
      </c>
      <c r="J54" s="1094">
        <f t="shared" si="8"/>
        <v>149.32061289389998</v>
      </c>
      <c r="K54" s="667"/>
      <c r="L54" s="664">
        <v>139600</v>
      </c>
      <c r="M54" s="664">
        <v>152000</v>
      </c>
      <c r="N54" s="664">
        <v>156800</v>
      </c>
      <c r="O54" s="664">
        <v>163200</v>
      </c>
      <c r="P54" s="664">
        <v>296200</v>
      </c>
      <c r="Q54" s="664">
        <v>405200</v>
      </c>
      <c r="R54" s="664">
        <v>503100</v>
      </c>
      <c r="S54" s="664">
        <f>176900*4.379</f>
        <v>774645.1</v>
      </c>
      <c r="T54" s="664">
        <f>178300*4.379</f>
        <v>780775.7</v>
      </c>
      <c r="U54" s="1095">
        <f t="shared" si="9"/>
        <v>374613.4222222222</v>
      </c>
      <c r="V54" s="665">
        <f t="shared" si="7"/>
        <v>122.86323691522799</v>
      </c>
      <c r="W54" s="667"/>
      <c r="X54" s="1099">
        <v>283</v>
      </c>
      <c r="Y54" s="665">
        <f t="shared" si="11"/>
        <v>104.69848316685164</v>
      </c>
      <c r="Z54" s="665">
        <f t="shared" si="5"/>
        <v>113.09192347993174</v>
      </c>
    </row>
    <row r="55" spans="1:26" x14ac:dyDescent="0.2">
      <c r="A55" s="666">
        <v>41000</v>
      </c>
      <c r="B55" s="667"/>
      <c r="C55" s="1093">
        <v>4.4169999999999998</v>
      </c>
      <c r="D55" s="665">
        <f t="shared" si="6"/>
        <v>108.95411938825849</v>
      </c>
      <c r="E55" s="667"/>
      <c r="F55" s="1097" t="s">
        <v>467</v>
      </c>
      <c r="G55" s="665">
        <f t="shared" si="10"/>
        <v>114.10733607444274</v>
      </c>
      <c r="H55" s="665"/>
      <c r="I55" s="1100">
        <v>5.151380967616765</v>
      </c>
      <c r="J55" s="1094">
        <f t="shared" si="8"/>
        <v>148.92688544714557</v>
      </c>
      <c r="K55" s="1101"/>
      <c r="L55" s="664">
        <v>144300</v>
      </c>
      <c r="M55" s="664">
        <v>157100</v>
      </c>
      <c r="N55" s="664">
        <v>160900</v>
      </c>
      <c r="O55" s="664">
        <v>167500</v>
      </c>
      <c r="P55" s="664">
        <v>311300</v>
      </c>
      <c r="Q55" s="664">
        <v>407800</v>
      </c>
      <c r="R55" s="664">
        <v>508100</v>
      </c>
      <c r="S55" s="664">
        <f t="shared" ref="S55:S60" si="12">176900*C55</f>
        <v>781367.29999999993</v>
      </c>
      <c r="T55" s="664">
        <f t="shared" ref="T55:T60" si="13">192600*C55</f>
        <v>850714.2</v>
      </c>
      <c r="U55" s="1095">
        <f t="shared" si="9"/>
        <v>387675.72222222225</v>
      </c>
      <c r="V55" s="665">
        <f t="shared" si="7"/>
        <v>127.1473238281784</v>
      </c>
      <c r="W55" s="1101"/>
      <c r="X55" s="1099">
        <v>283.89999999999998</v>
      </c>
      <c r="Y55" s="665">
        <f t="shared" si="11"/>
        <v>105.03144654088048</v>
      </c>
      <c r="Z55" s="665">
        <f>(D55*Y55)/100</f>
        <v>114.4360876593658</v>
      </c>
    </row>
    <row r="56" spans="1:26" x14ac:dyDescent="0.2">
      <c r="A56" s="666">
        <v>41030</v>
      </c>
      <c r="B56" s="667"/>
      <c r="C56" s="1102">
        <v>4.4710000000000001</v>
      </c>
      <c r="D56" s="665">
        <f t="shared" si="6"/>
        <v>110.28613714849531</v>
      </c>
      <c r="E56" s="1101"/>
      <c r="F56" s="1097" t="s">
        <v>468</v>
      </c>
      <c r="G56" s="665">
        <f t="shared" si="10"/>
        <v>115.27158623674526</v>
      </c>
      <c r="H56" s="665"/>
      <c r="I56" s="1100">
        <v>5.2387104563972349</v>
      </c>
      <c r="J56" s="1094">
        <f t="shared" si="8"/>
        <v>151.45158879436934</v>
      </c>
      <c r="K56" s="1101"/>
      <c r="L56" s="664">
        <v>147100</v>
      </c>
      <c r="M56" s="664">
        <v>160300</v>
      </c>
      <c r="N56" s="664">
        <v>160900</v>
      </c>
      <c r="O56" s="664">
        <v>167500</v>
      </c>
      <c r="P56" s="664">
        <v>311300</v>
      </c>
      <c r="Q56" s="664">
        <v>407800</v>
      </c>
      <c r="R56" s="664">
        <v>508100</v>
      </c>
      <c r="S56" s="664">
        <f t="shared" si="12"/>
        <v>790919.9</v>
      </c>
      <c r="T56" s="664">
        <f t="shared" si="13"/>
        <v>861114.6</v>
      </c>
      <c r="U56" s="1095">
        <f t="shared" si="9"/>
        <v>390559.38888888888</v>
      </c>
      <c r="V56" s="665">
        <f t="shared" si="7"/>
        <v>128.09308978271764</v>
      </c>
      <c r="W56" s="1101"/>
      <c r="X56" s="1103">
        <v>283.3</v>
      </c>
      <c r="Y56" s="665">
        <f>X56/$X$42*100</f>
        <v>104.80947095819459</v>
      </c>
      <c r="Z56" s="665">
        <f>(D56*Y56)/100</f>
        <v>115.59031688556686</v>
      </c>
    </row>
    <row r="57" spans="1:26" x14ac:dyDescent="0.2">
      <c r="A57" s="666">
        <v>41061</v>
      </c>
      <c r="B57" s="667"/>
      <c r="C57" s="1102">
        <v>4.5250000000000004</v>
      </c>
      <c r="D57" s="665">
        <f t="shared" si="6"/>
        <v>111.61815490873212</v>
      </c>
      <c r="E57" s="1101"/>
      <c r="F57" s="1097" t="s">
        <v>469</v>
      </c>
      <c r="G57" s="665">
        <f t="shared" si="10"/>
        <v>116.41419606145855</v>
      </c>
      <c r="H57" s="665"/>
      <c r="I57" s="1100">
        <v>5.1153832827786569</v>
      </c>
      <c r="J57" s="1094">
        <f t="shared" si="8"/>
        <v>147.88618915231734</v>
      </c>
      <c r="K57" s="1101"/>
      <c r="L57" s="664">
        <v>149300</v>
      </c>
      <c r="M57" s="664">
        <v>162600</v>
      </c>
      <c r="N57" s="664">
        <v>160900</v>
      </c>
      <c r="O57" s="664">
        <v>167500</v>
      </c>
      <c r="P57" s="664">
        <v>311300</v>
      </c>
      <c r="Q57" s="664">
        <v>407800</v>
      </c>
      <c r="R57" s="664">
        <v>508100</v>
      </c>
      <c r="S57" s="664">
        <f t="shared" si="12"/>
        <v>800472.50000000012</v>
      </c>
      <c r="T57" s="664">
        <f t="shared" si="13"/>
        <v>871515.00000000012</v>
      </c>
      <c r="U57" s="1095">
        <f t="shared" si="9"/>
        <v>393276.38888888888</v>
      </c>
      <c r="V57" s="665">
        <f t="shared" si="7"/>
        <v>128.98419350430464</v>
      </c>
      <c r="W57" s="1101"/>
      <c r="X57" s="1103">
        <v>278.2</v>
      </c>
      <c r="Y57" s="665">
        <f>X57/$X$42*100</f>
        <v>102.9226785053644</v>
      </c>
      <c r="Z57" s="665">
        <f>(D57*Y57)/100</f>
        <v>114.88039473033398</v>
      </c>
    </row>
    <row r="58" spans="1:26" x14ac:dyDescent="0.2">
      <c r="A58" s="666">
        <v>41091</v>
      </c>
      <c r="B58" s="667"/>
      <c r="C58" s="1102">
        <v>4.585</v>
      </c>
      <c r="D58" s="665">
        <f t="shared" si="6"/>
        <v>113.09817464232856</v>
      </c>
      <c r="E58" s="1101"/>
      <c r="F58" s="1097">
        <v>543.16999999999996</v>
      </c>
      <c r="G58" s="665">
        <f t="shared" si="10"/>
        <v>117.54382168361826</v>
      </c>
      <c r="H58" s="665"/>
      <c r="I58" s="1100">
        <v>5.13079671969105</v>
      </c>
      <c r="J58" s="1094">
        <f t="shared" si="8"/>
        <v>148.33179299482651</v>
      </c>
      <c r="K58" s="1101"/>
      <c r="L58" s="664">
        <v>149300</v>
      </c>
      <c r="M58" s="664">
        <v>162600</v>
      </c>
      <c r="N58" s="664">
        <v>166200</v>
      </c>
      <c r="O58" s="664">
        <v>173100</v>
      </c>
      <c r="P58" s="664">
        <v>311300</v>
      </c>
      <c r="Q58" s="664">
        <v>407800</v>
      </c>
      <c r="R58" s="664">
        <v>508100</v>
      </c>
      <c r="S58" s="664">
        <f t="shared" si="12"/>
        <v>811086.5</v>
      </c>
      <c r="T58" s="664">
        <f t="shared" si="13"/>
        <v>883071</v>
      </c>
      <c r="U58" s="1095">
        <f t="shared" si="9"/>
        <v>396950.83333333331</v>
      </c>
      <c r="V58" s="665">
        <f t="shared" si="7"/>
        <v>130.18931353345783</v>
      </c>
      <c r="W58" s="1101"/>
      <c r="X58" s="1103">
        <v>272.8</v>
      </c>
      <c r="Y58" s="665">
        <f>X58/$X$42*100</f>
        <v>100.92489826119126</v>
      </c>
      <c r="Z58" s="665">
        <f>(D58*Y58)/100</f>
        <v>114.14421769303452</v>
      </c>
    </row>
    <row r="59" spans="1:26" x14ac:dyDescent="0.2">
      <c r="A59" s="1104">
        <v>41122</v>
      </c>
      <c r="B59" s="1105"/>
      <c r="C59" s="1102">
        <v>4.6379999999999999</v>
      </c>
      <c r="D59" s="1106">
        <f t="shared" si="6"/>
        <v>114.40552540700541</v>
      </c>
      <c r="E59" s="1105"/>
      <c r="F59" s="1107">
        <v>548.84</v>
      </c>
      <c r="G59" s="1106">
        <f t="shared" si="10"/>
        <v>118.77082882492967</v>
      </c>
      <c r="H59" s="1106"/>
      <c r="I59" s="1102">
        <v>5.4783234495485544</v>
      </c>
      <c r="J59" s="1108">
        <f t="shared" si="8"/>
        <v>158.37882190079659</v>
      </c>
      <c r="K59" s="1105"/>
      <c r="L59" s="1109">
        <v>150800</v>
      </c>
      <c r="M59" s="1109">
        <v>164200</v>
      </c>
      <c r="N59" s="1109">
        <v>167900</v>
      </c>
      <c r="O59" s="1109">
        <v>174800</v>
      </c>
      <c r="P59" s="1109">
        <v>311300</v>
      </c>
      <c r="Q59" s="1109">
        <v>411500</v>
      </c>
      <c r="R59" s="1109">
        <v>508100</v>
      </c>
      <c r="S59" s="1109">
        <f t="shared" si="12"/>
        <v>820462.2</v>
      </c>
      <c r="T59" s="1109">
        <f t="shared" si="13"/>
        <v>893278.79999999993</v>
      </c>
      <c r="U59" s="1110">
        <f t="shared" si="9"/>
        <v>400260.11111111112</v>
      </c>
      <c r="V59" s="1106">
        <f t="shared" si="7"/>
        <v>131.27466861021276</v>
      </c>
      <c r="W59" s="1105"/>
      <c r="X59" s="1108">
        <f>+X58</f>
        <v>272.8</v>
      </c>
      <c r="Y59" s="1108">
        <f>+Y58</f>
        <v>100.92489826119126</v>
      </c>
      <c r="Z59" s="1108">
        <f>+Z58</f>
        <v>114.14421769303452</v>
      </c>
    </row>
    <row r="60" spans="1:26" s="1112" customFormat="1" x14ac:dyDescent="0.2">
      <c r="A60" s="1111">
        <v>41153</v>
      </c>
      <c r="C60" s="1113">
        <v>4.6379999999999999</v>
      </c>
      <c r="D60" s="1114">
        <f>C60/$C$60*100</f>
        <v>100</v>
      </c>
      <c r="E60" s="1115"/>
      <c r="F60" s="1116">
        <v>548.84</v>
      </c>
      <c r="G60" s="1114">
        <f>+F60/$F$60*100</f>
        <v>100</v>
      </c>
      <c r="H60" s="1114"/>
      <c r="I60" s="1113">
        <v>5.4783234495485544</v>
      </c>
      <c r="J60" s="1117">
        <f>+I60/$I$60*100</f>
        <v>100</v>
      </c>
      <c r="K60" s="1115"/>
      <c r="L60" s="1118">
        <v>150800</v>
      </c>
      <c r="M60" s="1118">
        <v>164200</v>
      </c>
      <c r="N60" s="1118">
        <v>167900</v>
      </c>
      <c r="O60" s="1118">
        <v>174800</v>
      </c>
      <c r="P60" s="1118">
        <v>311300</v>
      </c>
      <c r="Q60" s="1118">
        <v>411500</v>
      </c>
      <c r="R60" s="1118">
        <v>508100</v>
      </c>
      <c r="S60" s="1118">
        <f t="shared" si="12"/>
        <v>820462.2</v>
      </c>
      <c r="T60" s="1118">
        <f t="shared" si="13"/>
        <v>893278.79999999993</v>
      </c>
      <c r="U60" s="1119">
        <f t="shared" si="9"/>
        <v>400260.11111111112</v>
      </c>
      <c r="V60" s="1114">
        <f>+U60/$U$60*100</f>
        <v>100</v>
      </c>
      <c r="W60" s="1115"/>
      <c r="X60" s="1117">
        <f t="shared" ref="X60:X75" si="14">+X59</f>
        <v>272.8</v>
      </c>
      <c r="Y60" s="1117">
        <f>X60/$X$60*100</f>
        <v>100</v>
      </c>
      <c r="Z60" s="1117">
        <f>(D60*Y60)/100</f>
        <v>100</v>
      </c>
    </row>
    <row r="61" spans="1:26" s="670" customFormat="1" x14ac:dyDescent="0.2">
      <c r="A61" s="668">
        <v>41153</v>
      </c>
      <c r="C61" s="1120">
        <v>4.6379999999999999</v>
      </c>
      <c r="D61" s="1121">
        <f t="shared" ref="D61:D75" si="15">C61/$C$60*100</f>
        <v>100</v>
      </c>
      <c r="E61" s="1122"/>
      <c r="F61" s="1123">
        <v>548.84</v>
      </c>
      <c r="G61" s="1121">
        <f t="shared" ref="G61:G75" si="16">+F61/$F$60*100</f>
        <v>100</v>
      </c>
      <c r="H61" s="1121"/>
      <c r="I61" s="1120">
        <v>5.4783234495485544</v>
      </c>
      <c r="J61" s="1124">
        <f t="shared" ref="J61:J75" si="17">+I61/$I$60*100</f>
        <v>100</v>
      </c>
      <c r="K61" s="1122"/>
      <c r="L61" s="1125">
        <v>150800</v>
      </c>
      <c r="M61" s="1125">
        <v>164200</v>
      </c>
      <c r="N61" s="1125">
        <v>167900</v>
      </c>
      <c r="O61" s="1125">
        <v>174800</v>
      </c>
      <c r="P61" s="1125">
        <v>311300</v>
      </c>
      <c r="Q61" s="1125">
        <v>411500</v>
      </c>
      <c r="R61" s="1125">
        <v>508100</v>
      </c>
      <c r="S61" s="1125">
        <f t="shared" ref="S61:S75" si="18">176900*C61</f>
        <v>820462.2</v>
      </c>
      <c r="T61" s="1125">
        <f t="shared" ref="T61:T75" si="19">192600*C61</f>
        <v>893278.79999999993</v>
      </c>
      <c r="U61" s="1126">
        <f t="shared" ref="U61:U75" si="20">AVERAGE(L61:T61)</f>
        <v>400260.11111111112</v>
      </c>
      <c r="V61" s="1121">
        <f t="shared" ref="V61:V75" si="21">+U61/$U$60*100</f>
        <v>100</v>
      </c>
      <c r="W61" s="1122"/>
      <c r="X61" s="1124">
        <f t="shared" si="14"/>
        <v>272.8</v>
      </c>
      <c r="Y61" s="1124">
        <f t="shared" ref="Y61:Y75" si="22">X61/$X$60*100</f>
        <v>100</v>
      </c>
      <c r="Z61" s="1124">
        <f t="shared" ref="Z61:Z75" si="23">(D61*Y61)/100</f>
        <v>100</v>
      </c>
    </row>
    <row r="62" spans="1:26" s="670" customFormat="1" x14ac:dyDescent="0.2">
      <c r="A62" s="668">
        <v>41153</v>
      </c>
      <c r="C62" s="1120">
        <v>4.6379999999999999</v>
      </c>
      <c r="D62" s="1121">
        <f t="shared" si="15"/>
        <v>100</v>
      </c>
      <c r="E62" s="1122"/>
      <c r="F62" s="1123">
        <v>548.84</v>
      </c>
      <c r="G62" s="1121">
        <f t="shared" si="16"/>
        <v>100</v>
      </c>
      <c r="H62" s="1121"/>
      <c r="I62" s="1120">
        <v>5.4783234495485544</v>
      </c>
      <c r="J62" s="1124">
        <f t="shared" si="17"/>
        <v>100</v>
      </c>
      <c r="K62" s="1122"/>
      <c r="L62" s="1125">
        <v>150800</v>
      </c>
      <c r="M62" s="1125">
        <v>164200</v>
      </c>
      <c r="N62" s="1125">
        <v>167900</v>
      </c>
      <c r="O62" s="1125">
        <v>174800</v>
      </c>
      <c r="P62" s="1125">
        <v>311300</v>
      </c>
      <c r="Q62" s="1125">
        <v>411500</v>
      </c>
      <c r="R62" s="1125">
        <v>508100</v>
      </c>
      <c r="S62" s="1125">
        <f t="shared" si="18"/>
        <v>820462.2</v>
      </c>
      <c r="T62" s="1125">
        <f t="shared" si="19"/>
        <v>893278.79999999993</v>
      </c>
      <c r="U62" s="1126">
        <f t="shared" si="20"/>
        <v>400260.11111111112</v>
      </c>
      <c r="V62" s="1121">
        <f t="shared" si="21"/>
        <v>100</v>
      </c>
      <c r="W62" s="1122"/>
      <c r="X62" s="1124">
        <f t="shared" si="14"/>
        <v>272.8</v>
      </c>
      <c r="Y62" s="1124">
        <f t="shared" si="22"/>
        <v>100</v>
      </c>
      <c r="Z62" s="1124">
        <f t="shared" si="23"/>
        <v>100</v>
      </c>
    </row>
    <row r="63" spans="1:26" s="670" customFormat="1" x14ac:dyDescent="0.2">
      <c r="A63" s="668">
        <v>41153</v>
      </c>
      <c r="C63" s="1120">
        <v>4.6379999999999999</v>
      </c>
      <c r="D63" s="1121">
        <f t="shared" si="15"/>
        <v>100</v>
      </c>
      <c r="E63" s="1122"/>
      <c r="F63" s="1123">
        <v>548.84</v>
      </c>
      <c r="G63" s="1121">
        <f t="shared" si="16"/>
        <v>100</v>
      </c>
      <c r="H63" s="1121"/>
      <c r="I63" s="1120">
        <v>5.4783234495485544</v>
      </c>
      <c r="J63" s="1124">
        <f t="shared" si="17"/>
        <v>100</v>
      </c>
      <c r="K63" s="1122"/>
      <c r="L63" s="1125">
        <v>150800</v>
      </c>
      <c r="M63" s="1125">
        <v>164200</v>
      </c>
      <c r="N63" s="1125">
        <v>167900</v>
      </c>
      <c r="O63" s="1125">
        <v>174800</v>
      </c>
      <c r="P63" s="1125">
        <v>311300</v>
      </c>
      <c r="Q63" s="1125">
        <v>411500</v>
      </c>
      <c r="R63" s="1125">
        <v>508100</v>
      </c>
      <c r="S63" s="1125">
        <f t="shared" si="18"/>
        <v>820462.2</v>
      </c>
      <c r="T63" s="1125">
        <f t="shared" si="19"/>
        <v>893278.79999999993</v>
      </c>
      <c r="U63" s="1126">
        <f t="shared" si="20"/>
        <v>400260.11111111112</v>
      </c>
      <c r="V63" s="1121">
        <f t="shared" si="21"/>
        <v>100</v>
      </c>
      <c r="W63" s="1122"/>
      <c r="X63" s="1124">
        <f t="shared" si="14"/>
        <v>272.8</v>
      </c>
      <c r="Y63" s="1124">
        <f t="shared" si="22"/>
        <v>100</v>
      </c>
      <c r="Z63" s="1124">
        <f t="shared" si="23"/>
        <v>100</v>
      </c>
    </row>
    <row r="64" spans="1:26" s="670" customFormat="1" x14ac:dyDescent="0.2">
      <c r="A64" s="668">
        <v>41153</v>
      </c>
      <c r="C64" s="1120">
        <v>4.6379999999999999</v>
      </c>
      <c r="D64" s="1121">
        <f t="shared" si="15"/>
        <v>100</v>
      </c>
      <c r="E64" s="1122"/>
      <c r="F64" s="1123">
        <v>548.84</v>
      </c>
      <c r="G64" s="1121">
        <f t="shared" si="16"/>
        <v>100</v>
      </c>
      <c r="H64" s="1121"/>
      <c r="I64" s="1120">
        <v>5.4783234495485544</v>
      </c>
      <c r="J64" s="1124">
        <f t="shared" si="17"/>
        <v>100</v>
      </c>
      <c r="K64" s="1122"/>
      <c r="L64" s="1125">
        <v>150800</v>
      </c>
      <c r="M64" s="1125">
        <v>164200</v>
      </c>
      <c r="N64" s="1125">
        <v>167900</v>
      </c>
      <c r="O64" s="1125">
        <v>174800</v>
      </c>
      <c r="P64" s="1125">
        <v>311300</v>
      </c>
      <c r="Q64" s="1125">
        <v>411500</v>
      </c>
      <c r="R64" s="1125">
        <v>508100</v>
      </c>
      <c r="S64" s="1125">
        <f t="shared" si="18"/>
        <v>820462.2</v>
      </c>
      <c r="T64" s="1125">
        <f t="shared" si="19"/>
        <v>893278.79999999993</v>
      </c>
      <c r="U64" s="1126">
        <f t="shared" si="20"/>
        <v>400260.11111111112</v>
      </c>
      <c r="V64" s="1121">
        <f t="shared" si="21"/>
        <v>100</v>
      </c>
      <c r="W64" s="1122"/>
      <c r="X64" s="1124">
        <f t="shared" si="14"/>
        <v>272.8</v>
      </c>
      <c r="Y64" s="1124">
        <f t="shared" si="22"/>
        <v>100</v>
      </c>
      <c r="Z64" s="1124">
        <f t="shared" si="23"/>
        <v>100</v>
      </c>
    </row>
    <row r="65" spans="1:26" s="670" customFormat="1" x14ac:dyDescent="0.2">
      <c r="A65" s="668">
        <v>41153</v>
      </c>
      <c r="C65" s="1120">
        <v>4.6379999999999999</v>
      </c>
      <c r="D65" s="1121">
        <f t="shared" si="15"/>
        <v>100</v>
      </c>
      <c r="E65" s="1122"/>
      <c r="F65" s="1123">
        <v>548.84</v>
      </c>
      <c r="G65" s="1121">
        <f t="shared" si="16"/>
        <v>100</v>
      </c>
      <c r="H65" s="1121"/>
      <c r="I65" s="1120">
        <v>5.4783234495485544</v>
      </c>
      <c r="J65" s="1124">
        <f t="shared" si="17"/>
        <v>100</v>
      </c>
      <c r="K65" s="1122"/>
      <c r="L65" s="1125">
        <v>150800</v>
      </c>
      <c r="M65" s="1125">
        <v>164200</v>
      </c>
      <c r="N65" s="1125">
        <v>167900</v>
      </c>
      <c r="O65" s="1125">
        <v>174800</v>
      </c>
      <c r="P65" s="1125">
        <v>311300</v>
      </c>
      <c r="Q65" s="1125">
        <v>411500</v>
      </c>
      <c r="R65" s="1125">
        <v>508100</v>
      </c>
      <c r="S65" s="1125">
        <f t="shared" si="18"/>
        <v>820462.2</v>
      </c>
      <c r="T65" s="1125">
        <f t="shared" si="19"/>
        <v>893278.79999999993</v>
      </c>
      <c r="U65" s="1126">
        <f t="shared" si="20"/>
        <v>400260.11111111112</v>
      </c>
      <c r="V65" s="1121">
        <f t="shared" si="21"/>
        <v>100</v>
      </c>
      <c r="W65" s="1122"/>
      <c r="X65" s="1124">
        <f t="shared" si="14"/>
        <v>272.8</v>
      </c>
      <c r="Y65" s="1124">
        <f t="shared" si="22"/>
        <v>100</v>
      </c>
      <c r="Z65" s="1124">
        <f t="shared" si="23"/>
        <v>100</v>
      </c>
    </row>
    <row r="66" spans="1:26" s="670" customFormat="1" x14ac:dyDescent="0.2">
      <c r="A66" s="668">
        <v>41153</v>
      </c>
      <c r="C66" s="1120">
        <v>4.6379999999999999</v>
      </c>
      <c r="D66" s="1121">
        <f t="shared" si="15"/>
        <v>100</v>
      </c>
      <c r="E66" s="1122"/>
      <c r="F66" s="1123">
        <v>548.84</v>
      </c>
      <c r="G66" s="1121">
        <f t="shared" si="16"/>
        <v>100</v>
      </c>
      <c r="H66" s="1121"/>
      <c r="I66" s="1120">
        <v>5.4783234495485544</v>
      </c>
      <c r="J66" s="1124">
        <f t="shared" si="17"/>
        <v>100</v>
      </c>
      <c r="K66" s="1122"/>
      <c r="L66" s="1125">
        <v>150800</v>
      </c>
      <c r="M66" s="1125">
        <v>164200</v>
      </c>
      <c r="N66" s="1125">
        <v>167900</v>
      </c>
      <c r="O66" s="1125">
        <v>174800</v>
      </c>
      <c r="P66" s="1125">
        <v>311300</v>
      </c>
      <c r="Q66" s="1125">
        <v>411500</v>
      </c>
      <c r="R66" s="1125">
        <v>508100</v>
      </c>
      <c r="S66" s="1125">
        <f t="shared" si="18"/>
        <v>820462.2</v>
      </c>
      <c r="T66" s="1125">
        <f t="shared" si="19"/>
        <v>893278.79999999993</v>
      </c>
      <c r="U66" s="1126">
        <f t="shared" si="20"/>
        <v>400260.11111111112</v>
      </c>
      <c r="V66" s="1121">
        <f t="shared" si="21"/>
        <v>100</v>
      </c>
      <c r="W66" s="1122"/>
      <c r="X66" s="1124">
        <f t="shared" si="14"/>
        <v>272.8</v>
      </c>
      <c r="Y66" s="1124">
        <f t="shared" si="22"/>
        <v>100</v>
      </c>
      <c r="Z66" s="1124">
        <f t="shared" si="23"/>
        <v>100</v>
      </c>
    </row>
    <row r="67" spans="1:26" s="670" customFormat="1" x14ac:dyDescent="0.2">
      <c r="A67" s="668">
        <v>41153</v>
      </c>
      <c r="C67" s="1120">
        <v>4.6379999999999999</v>
      </c>
      <c r="D67" s="1121">
        <f t="shared" si="15"/>
        <v>100</v>
      </c>
      <c r="E67" s="1122"/>
      <c r="F67" s="1123">
        <v>548.84</v>
      </c>
      <c r="G67" s="1121">
        <f t="shared" si="16"/>
        <v>100</v>
      </c>
      <c r="H67" s="1121"/>
      <c r="I67" s="1120">
        <v>5.4783234495485544</v>
      </c>
      <c r="J67" s="1124">
        <f t="shared" si="17"/>
        <v>100</v>
      </c>
      <c r="K67" s="1122"/>
      <c r="L67" s="1125">
        <v>150800</v>
      </c>
      <c r="M67" s="1125">
        <v>164200</v>
      </c>
      <c r="N67" s="1125">
        <v>167900</v>
      </c>
      <c r="O67" s="1125">
        <v>174800</v>
      </c>
      <c r="P67" s="1125">
        <v>311300</v>
      </c>
      <c r="Q67" s="1125">
        <v>411500</v>
      </c>
      <c r="R67" s="1125">
        <v>508100</v>
      </c>
      <c r="S67" s="1125">
        <f t="shared" si="18"/>
        <v>820462.2</v>
      </c>
      <c r="T67" s="1125">
        <f t="shared" si="19"/>
        <v>893278.79999999993</v>
      </c>
      <c r="U67" s="1126">
        <f t="shared" si="20"/>
        <v>400260.11111111112</v>
      </c>
      <c r="V67" s="1121">
        <f t="shared" si="21"/>
        <v>100</v>
      </c>
      <c r="W67" s="1122"/>
      <c r="X67" s="1124">
        <f t="shared" si="14"/>
        <v>272.8</v>
      </c>
      <c r="Y67" s="1124">
        <f t="shared" si="22"/>
        <v>100</v>
      </c>
      <c r="Z67" s="1124">
        <f t="shared" si="23"/>
        <v>100</v>
      </c>
    </row>
    <row r="68" spans="1:26" s="670" customFormat="1" x14ac:dyDescent="0.2">
      <c r="A68" s="668">
        <v>41153</v>
      </c>
      <c r="C68" s="1120">
        <v>4.6379999999999999</v>
      </c>
      <c r="D68" s="1121">
        <f t="shared" si="15"/>
        <v>100</v>
      </c>
      <c r="E68" s="1122"/>
      <c r="F68" s="1123">
        <v>548.84</v>
      </c>
      <c r="G68" s="1121">
        <f t="shared" si="16"/>
        <v>100</v>
      </c>
      <c r="H68" s="1121"/>
      <c r="I68" s="1120">
        <v>5.4783234495485544</v>
      </c>
      <c r="J68" s="1124">
        <f t="shared" si="17"/>
        <v>100</v>
      </c>
      <c r="K68" s="1122"/>
      <c r="L68" s="1125">
        <v>150800</v>
      </c>
      <c r="M68" s="1125">
        <v>164200</v>
      </c>
      <c r="N68" s="1125">
        <v>167900</v>
      </c>
      <c r="O68" s="1125">
        <v>174800</v>
      </c>
      <c r="P68" s="1125">
        <v>311300</v>
      </c>
      <c r="Q68" s="1125">
        <v>411500</v>
      </c>
      <c r="R68" s="1125">
        <v>508100</v>
      </c>
      <c r="S68" s="1125">
        <f t="shared" si="18"/>
        <v>820462.2</v>
      </c>
      <c r="T68" s="1125">
        <f t="shared" si="19"/>
        <v>893278.79999999993</v>
      </c>
      <c r="U68" s="1126">
        <f t="shared" si="20"/>
        <v>400260.11111111112</v>
      </c>
      <c r="V68" s="1121">
        <f t="shared" si="21"/>
        <v>100</v>
      </c>
      <c r="W68" s="1122"/>
      <c r="X68" s="1124">
        <f t="shared" si="14"/>
        <v>272.8</v>
      </c>
      <c r="Y68" s="1124">
        <f t="shared" si="22"/>
        <v>100</v>
      </c>
      <c r="Z68" s="1124">
        <f t="shared" si="23"/>
        <v>100</v>
      </c>
    </row>
    <row r="69" spans="1:26" s="670" customFormat="1" x14ac:dyDescent="0.2">
      <c r="A69" s="668">
        <v>41153</v>
      </c>
      <c r="C69" s="1120">
        <v>4.6379999999999999</v>
      </c>
      <c r="D69" s="1121">
        <f t="shared" si="15"/>
        <v>100</v>
      </c>
      <c r="E69" s="1122"/>
      <c r="F69" s="1123">
        <v>548.84</v>
      </c>
      <c r="G69" s="1121">
        <f t="shared" si="16"/>
        <v>100</v>
      </c>
      <c r="H69" s="1121"/>
      <c r="I69" s="1120">
        <v>5.4783234495485544</v>
      </c>
      <c r="J69" s="1124">
        <f t="shared" si="17"/>
        <v>100</v>
      </c>
      <c r="K69" s="1122"/>
      <c r="L69" s="1125">
        <v>150800</v>
      </c>
      <c r="M69" s="1125">
        <v>164200</v>
      </c>
      <c r="N69" s="1125">
        <v>167900</v>
      </c>
      <c r="O69" s="1125">
        <v>174800</v>
      </c>
      <c r="P69" s="1125">
        <v>311300</v>
      </c>
      <c r="Q69" s="1125">
        <v>411500</v>
      </c>
      <c r="R69" s="1125">
        <v>508100</v>
      </c>
      <c r="S69" s="1125">
        <f t="shared" si="18"/>
        <v>820462.2</v>
      </c>
      <c r="T69" s="1125">
        <f t="shared" si="19"/>
        <v>893278.79999999993</v>
      </c>
      <c r="U69" s="1126">
        <f t="shared" si="20"/>
        <v>400260.11111111112</v>
      </c>
      <c r="V69" s="1121">
        <f t="shared" si="21"/>
        <v>100</v>
      </c>
      <c r="W69" s="1122"/>
      <c r="X69" s="1124">
        <f t="shared" si="14"/>
        <v>272.8</v>
      </c>
      <c r="Y69" s="1124">
        <f t="shared" si="22"/>
        <v>100</v>
      </c>
      <c r="Z69" s="1124">
        <f t="shared" si="23"/>
        <v>100</v>
      </c>
    </row>
    <row r="70" spans="1:26" s="670" customFormat="1" x14ac:dyDescent="0.2">
      <c r="A70" s="668">
        <v>41153</v>
      </c>
      <c r="C70" s="1120">
        <v>4.6379999999999999</v>
      </c>
      <c r="D70" s="1121">
        <f t="shared" si="15"/>
        <v>100</v>
      </c>
      <c r="E70" s="1122"/>
      <c r="F70" s="1123">
        <v>548.84</v>
      </c>
      <c r="G70" s="1121">
        <f t="shared" si="16"/>
        <v>100</v>
      </c>
      <c r="H70" s="1121"/>
      <c r="I70" s="1120">
        <v>5.4783234495485544</v>
      </c>
      <c r="J70" s="1124">
        <f t="shared" si="17"/>
        <v>100</v>
      </c>
      <c r="K70" s="1122"/>
      <c r="L70" s="1125">
        <v>150800</v>
      </c>
      <c r="M70" s="1125">
        <v>164200</v>
      </c>
      <c r="N70" s="1125">
        <v>167900</v>
      </c>
      <c r="O70" s="1125">
        <v>174800</v>
      </c>
      <c r="P70" s="1125">
        <v>311300</v>
      </c>
      <c r="Q70" s="1125">
        <v>411500</v>
      </c>
      <c r="R70" s="1125">
        <v>508100</v>
      </c>
      <c r="S70" s="1125">
        <f t="shared" si="18"/>
        <v>820462.2</v>
      </c>
      <c r="T70" s="1125">
        <f t="shared" si="19"/>
        <v>893278.79999999993</v>
      </c>
      <c r="U70" s="1126">
        <f t="shared" si="20"/>
        <v>400260.11111111112</v>
      </c>
      <c r="V70" s="1121">
        <f t="shared" si="21"/>
        <v>100</v>
      </c>
      <c r="W70" s="1122"/>
      <c r="X70" s="1124">
        <f t="shared" si="14"/>
        <v>272.8</v>
      </c>
      <c r="Y70" s="1124">
        <f t="shared" si="22"/>
        <v>100</v>
      </c>
      <c r="Z70" s="1124">
        <f t="shared" si="23"/>
        <v>100</v>
      </c>
    </row>
    <row r="71" spans="1:26" s="670" customFormat="1" x14ac:dyDescent="0.2">
      <c r="A71" s="668">
        <v>41153</v>
      </c>
      <c r="C71" s="1120">
        <v>4.6379999999999999</v>
      </c>
      <c r="D71" s="1121">
        <f t="shared" si="15"/>
        <v>100</v>
      </c>
      <c r="E71" s="1122"/>
      <c r="F71" s="1123">
        <v>548.84</v>
      </c>
      <c r="G71" s="1121">
        <f t="shared" si="16"/>
        <v>100</v>
      </c>
      <c r="H71" s="1121"/>
      <c r="I71" s="1120">
        <v>5.4783234495485544</v>
      </c>
      <c r="J71" s="1124">
        <f t="shared" si="17"/>
        <v>100</v>
      </c>
      <c r="K71" s="1122"/>
      <c r="L71" s="1125">
        <v>150800</v>
      </c>
      <c r="M71" s="1125">
        <v>164200</v>
      </c>
      <c r="N71" s="1125">
        <v>167900</v>
      </c>
      <c r="O71" s="1125">
        <v>174800</v>
      </c>
      <c r="P71" s="1125">
        <v>311300</v>
      </c>
      <c r="Q71" s="1125">
        <v>411500</v>
      </c>
      <c r="R71" s="1125">
        <v>508100</v>
      </c>
      <c r="S71" s="1125">
        <f t="shared" si="18"/>
        <v>820462.2</v>
      </c>
      <c r="T71" s="1125">
        <f t="shared" si="19"/>
        <v>893278.79999999993</v>
      </c>
      <c r="U71" s="1126">
        <f t="shared" si="20"/>
        <v>400260.11111111112</v>
      </c>
      <c r="V71" s="1121">
        <f t="shared" si="21"/>
        <v>100</v>
      </c>
      <c r="W71" s="1122"/>
      <c r="X71" s="1124">
        <f t="shared" si="14"/>
        <v>272.8</v>
      </c>
      <c r="Y71" s="1124">
        <f t="shared" si="22"/>
        <v>100</v>
      </c>
      <c r="Z71" s="1124">
        <f t="shared" si="23"/>
        <v>100</v>
      </c>
    </row>
    <row r="72" spans="1:26" s="670" customFormat="1" x14ac:dyDescent="0.2">
      <c r="A72" s="668">
        <v>41153</v>
      </c>
      <c r="C72" s="1120">
        <v>4.6379999999999999</v>
      </c>
      <c r="D72" s="1121">
        <f t="shared" si="15"/>
        <v>100</v>
      </c>
      <c r="E72" s="1122"/>
      <c r="F72" s="1123">
        <v>548.84</v>
      </c>
      <c r="G72" s="1121">
        <f t="shared" si="16"/>
        <v>100</v>
      </c>
      <c r="H72" s="1121"/>
      <c r="I72" s="1120">
        <v>5.4783234495485544</v>
      </c>
      <c r="J72" s="1124">
        <f t="shared" si="17"/>
        <v>100</v>
      </c>
      <c r="K72" s="1122"/>
      <c r="L72" s="1125">
        <v>150800</v>
      </c>
      <c r="M72" s="1125">
        <v>164200</v>
      </c>
      <c r="N72" s="1125">
        <v>167900</v>
      </c>
      <c r="O72" s="1125">
        <v>174800</v>
      </c>
      <c r="P72" s="1125">
        <v>311300</v>
      </c>
      <c r="Q72" s="1125">
        <v>411500</v>
      </c>
      <c r="R72" s="1125">
        <v>508100</v>
      </c>
      <c r="S72" s="1125">
        <f t="shared" si="18"/>
        <v>820462.2</v>
      </c>
      <c r="T72" s="1125">
        <f t="shared" si="19"/>
        <v>893278.79999999993</v>
      </c>
      <c r="U72" s="1126">
        <f t="shared" si="20"/>
        <v>400260.11111111112</v>
      </c>
      <c r="V72" s="1121">
        <f t="shared" si="21"/>
        <v>100</v>
      </c>
      <c r="W72" s="1122"/>
      <c r="X72" s="1124">
        <f t="shared" si="14"/>
        <v>272.8</v>
      </c>
      <c r="Y72" s="1124">
        <f t="shared" si="22"/>
        <v>100</v>
      </c>
      <c r="Z72" s="1124">
        <f t="shared" si="23"/>
        <v>100</v>
      </c>
    </row>
    <row r="73" spans="1:26" s="670" customFormat="1" x14ac:dyDescent="0.2">
      <c r="A73" s="668">
        <v>41153</v>
      </c>
      <c r="C73" s="1120">
        <v>4.6379999999999999</v>
      </c>
      <c r="D73" s="1121">
        <f t="shared" si="15"/>
        <v>100</v>
      </c>
      <c r="E73" s="1122"/>
      <c r="F73" s="1123">
        <v>548.84</v>
      </c>
      <c r="G73" s="1121">
        <f t="shared" si="16"/>
        <v>100</v>
      </c>
      <c r="H73" s="1121"/>
      <c r="I73" s="1120">
        <v>5.4783234495485544</v>
      </c>
      <c r="J73" s="1124">
        <f t="shared" si="17"/>
        <v>100</v>
      </c>
      <c r="K73" s="1122"/>
      <c r="L73" s="1125">
        <v>150800</v>
      </c>
      <c r="M73" s="1125">
        <v>164200</v>
      </c>
      <c r="N73" s="1125">
        <v>167900</v>
      </c>
      <c r="O73" s="1125">
        <v>174800</v>
      </c>
      <c r="P73" s="1125">
        <v>311300</v>
      </c>
      <c r="Q73" s="1125">
        <v>411500</v>
      </c>
      <c r="R73" s="1125">
        <v>508100</v>
      </c>
      <c r="S73" s="1125">
        <f t="shared" si="18"/>
        <v>820462.2</v>
      </c>
      <c r="T73" s="1125">
        <f t="shared" si="19"/>
        <v>893278.79999999993</v>
      </c>
      <c r="U73" s="1126">
        <f t="shared" si="20"/>
        <v>400260.11111111112</v>
      </c>
      <c r="V73" s="1121">
        <f t="shared" si="21"/>
        <v>100</v>
      </c>
      <c r="W73" s="1122"/>
      <c r="X73" s="1124">
        <f t="shared" si="14"/>
        <v>272.8</v>
      </c>
      <c r="Y73" s="1124">
        <f t="shared" si="22"/>
        <v>100</v>
      </c>
      <c r="Z73" s="1124">
        <f t="shared" si="23"/>
        <v>100</v>
      </c>
    </row>
    <row r="74" spans="1:26" s="670" customFormat="1" x14ac:dyDescent="0.2">
      <c r="A74" s="668">
        <v>41153</v>
      </c>
      <c r="C74" s="1120">
        <v>4.6379999999999999</v>
      </c>
      <c r="D74" s="1121">
        <f t="shared" si="15"/>
        <v>100</v>
      </c>
      <c r="E74" s="1122"/>
      <c r="F74" s="1123">
        <v>548.84</v>
      </c>
      <c r="G74" s="1121">
        <f t="shared" si="16"/>
        <v>100</v>
      </c>
      <c r="H74" s="1121"/>
      <c r="I74" s="1120">
        <v>5.4783234495485544</v>
      </c>
      <c r="J74" s="1124">
        <f t="shared" si="17"/>
        <v>100</v>
      </c>
      <c r="K74" s="1122"/>
      <c r="L74" s="1125">
        <v>150800</v>
      </c>
      <c r="M74" s="1125">
        <v>164200</v>
      </c>
      <c r="N74" s="1125">
        <v>167900</v>
      </c>
      <c r="O74" s="1125">
        <v>174800</v>
      </c>
      <c r="P74" s="1125">
        <v>311300</v>
      </c>
      <c r="Q74" s="1125">
        <v>411500</v>
      </c>
      <c r="R74" s="1125">
        <v>508100</v>
      </c>
      <c r="S74" s="1125">
        <f t="shared" si="18"/>
        <v>820462.2</v>
      </c>
      <c r="T74" s="1125">
        <f t="shared" si="19"/>
        <v>893278.79999999993</v>
      </c>
      <c r="U74" s="1126">
        <f t="shared" si="20"/>
        <v>400260.11111111112</v>
      </c>
      <c r="V74" s="1121">
        <f t="shared" si="21"/>
        <v>100</v>
      </c>
      <c r="W74" s="1122"/>
      <c r="X74" s="1124">
        <f t="shared" si="14"/>
        <v>272.8</v>
      </c>
      <c r="Y74" s="1124">
        <f t="shared" si="22"/>
        <v>100</v>
      </c>
      <c r="Z74" s="1124">
        <f t="shared" si="23"/>
        <v>100</v>
      </c>
    </row>
    <row r="75" spans="1:26" s="670" customFormat="1" x14ac:dyDescent="0.2">
      <c r="A75" s="668">
        <v>41153</v>
      </c>
      <c r="C75" s="1120">
        <v>4.6379999999999999</v>
      </c>
      <c r="D75" s="1121">
        <f t="shared" si="15"/>
        <v>100</v>
      </c>
      <c r="E75" s="1122"/>
      <c r="F75" s="1123">
        <v>548.84</v>
      </c>
      <c r="G75" s="1121">
        <f t="shared" si="16"/>
        <v>100</v>
      </c>
      <c r="H75" s="1121"/>
      <c r="I75" s="1120">
        <v>5.4783234495485544</v>
      </c>
      <c r="J75" s="1124">
        <f t="shared" si="17"/>
        <v>100</v>
      </c>
      <c r="K75" s="1122"/>
      <c r="L75" s="1125">
        <v>150800</v>
      </c>
      <c r="M75" s="1125">
        <v>164200</v>
      </c>
      <c r="N75" s="1125">
        <v>167900</v>
      </c>
      <c r="O75" s="1125">
        <v>174800</v>
      </c>
      <c r="P75" s="1125">
        <v>311300</v>
      </c>
      <c r="Q75" s="1125">
        <v>411500</v>
      </c>
      <c r="R75" s="1125">
        <v>508100</v>
      </c>
      <c r="S75" s="1125">
        <f t="shared" si="18"/>
        <v>820462.2</v>
      </c>
      <c r="T75" s="1125">
        <f t="shared" si="19"/>
        <v>893278.79999999993</v>
      </c>
      <c r="U75" s="1126">
        <f t="shared" si="20"/>
        <v>400260.11111111112</v>
      </c>
      <c r="V75" s="1121">
        <f t="shared" si="21"/>
        <v>100</v>
      </c>
      <c r="W75" s="1122"/>
      <c r="X75" s="1124">
        <f t="shared" si="14"/>
        <v>272.8</v>
      </c>
      <c r="Y75" s="1124">
        <f t="shared" si="22"/>
        <v>100</v>
      </c>
      <c r="Z75" s="1124">
        <f t="shared" si="23"/>
        <v>100</v>
      </c>
    </row>
  </sheetData>
  <sheetProtection password="DF2C" sheet="1" objects="1" scenarios="1"/>
  <mergeCells count="5">
    <mergeCell ref="C2:D2"/>
    <mergeCell ref="F2:G2"/>
    <mergeCell ref="I2:J2"/>
    <mergeCell ref="L2:V2"/>
    <mergeCell ref="X2:Z2"/>
  </mergeCells>
  <pageMargins left="0.70866141732283472" right="0.70866141732283472" top="0.74803149606299213" bottom="0.74803149606299213" header="0.31496062992125984" footer="0.31496062992125984"/>
  <pageSetup scale="46" orientation="landscape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29</vt:i4>
      </vt:variant>
    </vt:vector>
  </HeadingPairs>
  <TitlesOfParts>
    <vt:vector size="45" baseType="lpstr">
      <vt:lpstr>Indice</vt:lpstr>
      <vt:lpstr>Cuadros EFirma</vt:lpstr>
      <vt:lpstr>Información de Cabecera</vt:lpstr>
      <vt:lpstr>INMUEBLES EQUIPOS Y RODADOS</vt:lpstr>
      <vt:lpstr>MANO DE OBRA</vt:lpstr>
      <vt:lpstr>MATERIALES-INSUMOS</vt:lpstr>
      <vt:lpstr>COMB-LUB-NEUM-MANT</vt:lpstr>
      <vt:lpstr>RESUMEN</vt:lpstr>
      <vt:lpstr>APROPIACION A PRECIOS</vt:lpstr>
      <vt:lpstr>Análisis</vt:lpstr>
      <vt:lpstr>Analisis Ajustes</vt:lpstr>
      <vt:lpstr>Aplicación Indices</vt:lpstr>
      <vt:lpstr>Directos - Indirectos</vt:lpstr>
      <vt:lpstr>Validaciones</vt:lpstr>
      <vt:lpstr>Datos Indices</vt:lpstr>
      <vt:lpstr>Hoja1</vt:lpstr>
      <vt:lpstr>'MANO DE OBRA'!ajusteMO</vt:lpstr>
      <vt:lpstr>'APROPIACION A PRECIOS'!Área_de_impresión</vt:lpstr>
      <vt:lpstr>'COMB-LUB-NEUM-MANT'!Área_de_impresión</vt:lpstr>
      <vt:lpstr>'INMUEBLES EQUIPOS Y RODADOS'!Área_de_impresión</vt:lpstr>
      <vt:lpstr>'MANO DE OBRA'!Área_de_impresión</vt:lpstr>
      <vt:lpstr>'MATERIALES-INSUMOS'!Área_de_impresión</vt:lpstr>
      <vt:lpstr>RESUMEN!Área_de_impresión</vt:lpstr>
      <vt:lpstr>CUADRO_TARIFARIO_FINAL</vt:lpstr>
      <vt:lpstr>Equipo_pesado</vt:lpstr>
      <vt:lpstr>Indices</vt:lpstr>
      <vt:lpstr>Indices2</vt:lpstr>
      <vt:lpstr>Indices3</vt:lpstr>
      <vt:lpstr>Insumos_Directo_Indirecto</vt:lpstr>
      <vt:lpstr>T_Actividad</vt:lpstr>
      <vt:lpstr>T_Gremio</vt:lpstr>
      <vt:lpstr>T_Nro_CCT</vt:lpstr>
      <vt:lpstr>T_Provincia</vt:lpstr>
      <vt:lpstr>T_Relac_con_servic</vt:lpstr>
      <vt:lpstr>T_rubro</vt:lpstr>
      <vt:lpstr>T_sino</vt:lpstr>
      <vt:lpstr>T_Situac_actual</vt:lpstr>
      <vt:lpstr>T_Tipo_neumat</vt:lpstr>
      <vt:lpstr>T_UUNN</vt:lpstr>
      <vt:lpstr>tarifario_final</vt:lpstr>
      <vt:lpstr>Tipo_Insumos</vt:lpstr>
      <vt:lpstr>'COMB-LUB-NEUM-MANT'!Títulos_a_imprimir</vt:lpstr>
      <vt:lpstr>'MANO DE OBRA'!Títulos_a_imprimir</vt:lpstr>
      <vt:lpstr>VARIACIONES_POR_ITEM</vt:lpstr>
      <vt:lpstr>Zona</vt:lpstr>
    </vt:vector>
  </TitlesOfParts>
  <Company>YPF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ANALISIS DE COSTO ANEXO III</dc:title>
  <dc:creator>YPF</dc:creator>
  <dc:description>VERSION PRUEBA</dc:description>
  <cp:lastModifiedBy>SANTONI AYALA, DIEGO FABIAN</cp:lastModifiedBy>
  <cp:lastPrinted>2012-02-02T17:01:22Z</cp:lastPrinted>
  <dcterms:created xsi:type="dcterms:W3CDTF">2000-05-22T21:44:54Z</dcterms:created>
  <dcterms:modified xsi:type="dcterms:W3CDTF">2015-02-20T17:23:58Z</dcterms:modified>
</cp:coreProperties>
</file>